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/>
  <workbookPr hidePivotFieldList="1"/>
  <mc:AlternateContent xmlns:mc="http://schemas.openxmlformats.org/markup-compatibility/2006">
    <mc:Choice Requires="x15">
      <x15ac:absPath xmlns:x15ac="http://schemas.microsoft.com/office/spreadsheetml/2010/11/ac" url="https://o2power.sharepoint.com/sites/O2PDMS/NewBusinesses/Shared Documents/Backup/"/>
    </mc:Choice>
  </mc:AlternateContent>
  <xr:revisionPtr revIDLastSave="41" documentId="13_ncr:1_{19196ADD-4C65-4EAF-B04D-B0F43871E260}" xr6:coauthVersionLast="47" xr6:coauthVersionMax="47" xr10:uidLastSave="{77A29B9D-3210-4D4E-B4BC-0B6F83DF949B}"/>
  <bookViews>
    <workbookView xWindow="-110" yWindow="-110" windowWidth="19420" windowHeight="10300" tabRatio="835" firstSheet="2" activeTab="7" xr2:uid="{00000000-000D-0000-FFFF-FFFF00000000}"/>
  </bookViews>
  <sheets>
    <sheet name="O2Summary" sheetId="9" r:id="rId1"/>
    <sheet name="UTCL_DGR" sheetId="37" r:id="rId2"/>
    <sheet name="UTCL_Ph-02" sheetId="40" r:id="rId3"/>
    <sheet name="AnnualKPI" sheetId="8" r:id="rId4"/>
    <sheet name="MonthlyKPI" sheetId="7" r:id="rId5"/>
    <sheet name="SPV Wise Generation Summary" sheetId="34" r:id="rId6"/>
    <sheet name="Input_Raw" sheetId="20" r:id="rId7"/>
    <sheet name="Inv_SY_B" sheetId="35" r:id="rId8"/>
    <sheet name="Inv_SY_D" sheetId="36" r:id="rId9"/>
    <sheet name="Daily KPI" sheetId="38" r:id="rId10"/>
    <sheet name="IGA_BD" sheetId="29" r:id="rId11"/>
    <sheet name="Plant_BD" sheetId="27" r:id="rId12"/>
    <sheet name="Modelling New" sheetId="39" state="hidden" r:id="rId13"/>
    <sheet name="Grid_BD" sheetId="24" r:id="rId14"/>
    <sheet name="Curtailment Records" sheetId="41" r:id="rId15"/>
    <sheet name="MC" sheetId="30" r:id="rId16"/>
    <sheet name="Wet MC " sheetId="32" r:id="rId17"/>
    <sheet name="GC" sheetId="31" r:id="rId18"/>
    <sheet name="Basic Data" sheetId="22" r:id="rId19"/>
  </sheets>
  <calcPr calcId="191028"/>
  <pivotCaches>
    <pivotCache cacheId="0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B152" i="35" l="1"/>
  <c r="C182" i="36"/>
  <c r="D182" i="36"/>
  <c r="E182" i="36"/>
  <c r="F182" i="36"/>
  <c r="G182" i="36"/>
  <c r="H182" i="36"/>
  <c r="I182" i="36"/>
  <c r="J182" i="36"/>
  <c r="K182" i="36"/>
  <c r="L182" i="36"/>
  <c r="M182" i="36"/>
  <c r="N182" i="36"/>
  <c r="O182" i="36"/>
  <c r="P182" i="36"/>
  <c r="Q182" i="36"/>
  <c r="R182" i="36"/>
  <c r="S182" i="36"/>
  <c r="T182" i="36"/>
  <c r="U182" i="36"/>
  <c r="V182" i="36"/>
  <c r="W182" i="36"/>
  <c r="X182" i="36"/>
  <c r="Y182" i="36"/>
  <c r="Z182" i="36"/>
  <c r="AA182" i="36"/>
  <c r="AB182" i="36"/>
  <c r="AC182" i="36"/>
  <c r="AD182" i="36"/>
  <c r="AE182" i="36"/>
  <c r="AF182" i="36"/>
  <c r="AG182" i="36"/>
  <c r="AH182" i="36"/>
  <c r="AI182" i="36"/>
  <c r="AJ182" i="36"/>
  <c r="AK182" i="36"/>
  <c r="AL182" i="36"/>
  <c r="AM182" i="36"/>
  <c r="AN182" i="36"/>
  <c r="AO182" i="36"/>
  <c r="AP182" i="36"/>
  <c r="AQ182" i="36"/>
  <c r="AR182" i="36"/>
  <c r="AS182" i="36"/>
  <c r="AT182" i="36"/>
  <c r="AU182" i="36"/>
  <c r="AV182" i="36"/>
  <c r="AW182" i="36"/>
  <c r="AX182" i="36"/>
  <c r="AY182" i="36"/>
  <c r="AZ182" i="36"/>
  <c r="BA182" i="36"/>
  <c r="BB182" i="36"/>
  <c r="BC182" i="36"/>
  <c r="BD182" i="36"/>
  <c r="BE182" i="36"/>
  <c r="BF182" i="36"/>
  <c r="BG182" i="36"/>
  <c r="BH182" i="36"/>
  <c r="BI182" i="36"/>
  <c r="BJ182" i="36"/>
  <c r="BK182" i="36"/>
  <c r="BL182" i="36"/>
  <c r="BM182" i="36"/>
  <c r="BN182" i="36"/>
  <c r="BO182" i="36"/>
  <c r="BP182" i="36"/>
  <c r="BQ182" i="36"/>
  <c r="BR182" i="36"/>
  <c r="BS182" i="36"/>
  <c r="BT182" i="36"/>
  <c r="BU182" i="36"/>
  <c r="BV182" i="36"/>
  <c r="BW182" i="36"/>
  <c r="BX182" i="36"/>
  <c r="BY182" i="36"/>
  <c r="BZ182" i="36"/>
  <c r="CA182" i="36"/>
  <c r="CB182" i="36"/>
  <c r="CC182" i="36"/>
  <c r="CD182" i="36"/>
  <c r="CE182" i="36"/>
  <c r="CF182" i="36"/>
  <c r="CG182" i="36"/>
  <c r="CH182" i="36"/>
  <c r="CI182" i="36"/>
  <c r="CJ182" i="36"/>
  <c r="CK182" i="36"/>
  <c r="CL182" i="36"/>
  <c r="CM182" i="36"/>
  <c r="CN182" i="36"/>
  <c r="CO182" i="36"/>
  <c r="CP182" i="36"/>
  <c r="CQ182" i="36"/>
  <c r="CR182" i="36"/>
  <c r="CS182" i="36"/>
  <c r="CT182" i="36"/>
  <c r="C183" i="36"/>
  <c r="D183" i="36"/>
  <c r="E183" i="36"/>
  <c r="F183" i="36"/>
  <c r="G183" i="36"/>
  <c r="H183" i="36"/>
  <c r="I183" i="36"/>
  <c r="J183" i="36"/>
  <c r="K183" i="36"/>
  <c r="L183" i="36"/>
  <c r="M183" i="36"/>
  <c r="N183" i="36"/>
  <c r="O183" i="36"/>
  <c r="P183" i="36"/>
  <c r="Q183" i="36"/>
  <c r="R183" i="36"/>
  <c r="S183" i="36"/>
  <c r="T183" i="36"/>
  <c r="U183" i="36"/>
  <c r="V183" i="36"/>
  <c r="W183" i="36"/>
  <c r="X183" i="36"/>
  <c r="Y183" i="36"/>
  <c r="Z183" i="36"/>
  <c r="AA183" i="36"/>
  <c r="AB183" i="36"/>
  <c r="AC183" i="36"/>
  <c r="AD183" i="36"/>
  <c r="AE183" i="36"/>
  <c r="AF183" i="36"/>
  <c r="AG183" i="36"/>
  <c r="AH183" i="36"/>
  <c r="AI183" i="36"/>
  <c r="AJ183" i="36"/>
  <c r="AK183" i="36"/>
  <c r="AL183" i="36"/>
  <c r="AM183" i="36"/>
  <c r="AN183" i="36"/>
  <c r="AO183" i="36"/>
  <c r="AP183" i="36"/>
  <c r="AQ183" i="36"/>
  <c r="AR183" i="36"/>
  <c r="AS183" i="36"/>
  <c r="AT183" i="36"/>
  <c r="AU183" i="36"/>
  <c r="AV183" i="36"/>
  <c r="AW183" i="36"/>
  <c r="AX183" i="36"/>
  <c r="AY183" i="36"/>
  <c r="AZ183" i="36"/>
  <c r="BA183" i="36"/>
  <c r="BB183" i="36"/>
  <c r="BC183" i="36"/>
  <c r="BD183" i="36"/>
  <c r="BE183" i="36"/>
  <c r="BF183" i="36"/>
  <c r="BG183" i="36"/>
  <c r="BH183" i="36"/>
  <c r="BI183" i="36"/>
  <c r="BJ183" i="36"/>
  <c r="BK183" i="36"/>
  <c r="BL183" i="36"/>
  <c r="BM183" i="36"/>
  <c r="BN183" i="36"/>
  <c r="BO183" i="36"/>
  <c r="BP183" i="36"/>
  <c r="BQ183" i="36"/>
  <c r="BR183" i="36"/>
  <c r="BS183" i="36"/>
  <c r="BT183" i="36"/>
  <c r="BU183" i="36"/>
  <c r="BV183" i="36"/>
  <c r="BW183" i="36"/>
  <c r="BX183" i="36"/>
  <c r="BY183" i="36"/>
  <c r="BZ183" i="36"/>
  <c r="CA183" i="36"/>
  <c r="CB183" i="36"/>
  <c r="CC183" i="36"/>
  <c r="CD183" i="36"/>
  <c r="CE183" i="36"/>
  <c r="CF183" i="36"/>
  <c r="CG183" i="36"/>
  <c r="CH183" i="36"/>
  <c r="CI183" i="36"/>
  <c r="CJ183" i="36"/>
  <c r="CK183" i="36"/>
  <c r="CL183" i="36"/>
  <c r="CM183" i="36"/>
  <c r="CN183" i="36"/>
  <c r="CO183" i="36"/>
  <c r="CP183" i="36"/>
  <c r="CQ183" i="36"/>
  <c r="CR183" i="36"/>
  <c r="CS183" i="36"/>
  <c r="CT183" i="36"/>
  <c r="C184" i="36"/>
  <c r="D184" i="36"/>
  <c r="E184" i="36"/>
  <c r="F184" i="36"/>
  <c r="G184" i="36"/>
  <c r="H184" i="36"/>
  <c r="I184" i="36"/>
  <c r="J184" i="36"/>
  <c r="K184" i="36"/>
  <c r="L184" i="36"/>
  <c r="M184" i="36"/>
  <c r="N184" i="36"/>
  <c r="O184" i="36"/>
  <c r="P184" i="36"/>
  <c r="Q184" i="36"/>
  <c r="R184" i="36"/>
  <c r="S184" i="36"/>
  <c r="T184" i="36"/>
  <c r="U184" i="36"/>
  <c r="V184" i="36"/>
  <c r="W184" i="36"/>
  <c r="X184" i="36"/>
  <c r="Y184" i="36"/>
  <c r="Z184" i="36"/>
  <c r="AA184" i="36"/>
  <c r="AB184" i="36"/>
  <c r="AC184" i="36"/>
  <c r="AD184" i="36"/>
  <c r="AE184" i="36"/>
  <c r="AF184" i="36"/>
  <c r="AG184" i="36"/>
  <c r="AH184" i="36"/>
  <c r="AI184" i="36"/>
  <c r="AJ184" i="36"/>
  <c r="AK184" i="36"/>
  <c r="AL184" i="36"/>
  <c r="AM184" i="36"/>
  <c r="AN184" i="36"/>
  <c r="AO184" i="36"/>
  <c r="AP184" i="36"/>
  <c r="AQ184" i="36"/>
  <c r="AR184" i="36"/>
  <c r="AS184" i="36"/>
  <c r="AT184" i="36"/>
  <c r="AU184" i="36"/>
  <c r="AV184" i="36"/>
  <c r="AW184" i="36"/>
  <c r="AX184" i="36"/>
  <c r="AY184" i="36"/>
  <c r="AZ184" i="36"/>
  <c r="BA184" i="36"/>
  <c r="BB184" i="36"/>
  <c r="BC184" i="36"/>
  <c r="BD184" i="36"/>
  <c r="BE184" i="36"/>
  <c r="BF184" i="36"/>
  <c r="BG184" i="36"/>
  <c r="BH184" i="36"/>
  <c r="BI184" i="36"/>
  <c r="BJ184" i="36"/>
  <c r="BK184" i="36"/>
  <c r="BL184" i="36"/>
  <c r="BM184" i="36"/>
  <c r="BN184" i="36"/>
  <c r="BO184" i="36"/>
  <c r="BP184" i="36"/>
  <c r="BQ184" i="36"/>
  <c r="BR184" i="36"/>
  <c r="BS184" i="36"/>
  <c r="BT184" i="36"/>
  <c r="BU184" i="36"/>
  <c r="BV184" i="36"/>
  <c r="BW184" i="36"/>
  <c r="BX184" i="36"/>
  <c r="BY184" i="36"/>
  <c r="BZ184" i="36"/>
  <c r="CA184" i="36"/>
  <c r="CB184" i="36"/>
  <c r="CC184" i="36"/>
  <c r="CD184" i="36"/>
  <c r="CE184" i="36"/>
  <c r="CF184" i="36"/>
  <c r="CG184" i="36"/>
  <c r="CH184" i="36"/>
  <c r="CI184" i="36"/>
  <c r="CJ184" i="36"/>
  <c r="CK184" i="36"/>
  <c r="CL184" i="36"/>
  <c r="CM184" i="36"/>
  <c r="CN184" i="36"/>
  <c r="CO184" i="36"/>
  <c r="CP184" i="36"/>
  <c r="CQ184" i="36"/>
  <c r="CR184" i="36"/>
  <c r="CS184" i="36"/>
  <c r="CT184" i="36"/>
  <c r="C185" i="36"/>
  <c r="D185" i="36"/>
  <c r="E185" i="36"/>
  <c r="F185" i="36"/>
  <c r="G185" i="36"/>
  <c r="H185" i="36"/>
  <c r="I185" i="36"/>
  <c r="J185" i="36"/>
  <c r="K185" i="36"/>
  <c r="L185" i="36"/>
  <c r="M185" i="36"/>
  <c r="N185" i="36"/>
  <c r="O185" i="36"/>
  <c r="P185" i="36"/>
  <c r="Q185" i="36"/>
  <c r="R185" i="36"/>
  <c r="S185" i="36"/>
  <c r="T185" i="36"/>
  <c r="U185" i="36"/>
  <c r="V185" i="36"/>
  <c r="W185" i="36"/>
  <c r="X185" i="36"/>
  <c r="Y185" i="36"/>
  <c r="Z185" i="36"/>
  <c r="AA185" i="36"/>
  <c r="AB185" i="36"/>
  <c r="AC185" i="36"/>
  <c r="AD185" i="36"/>
  <c r="AE185" i="36"/>
  <c r="AF185" i="36"/>
  <c r="AG185" i="36"/>
  <c r="AH185" i="36"/>
  <c r="AI185" i="36"/>
  <c r="AJ185" i="36"/>
  <c r="AK185" i="36"/>
  <c r="AL185" i="36"/>
  <c r="AM185" i="36"/>
  <c r="AN185" i="36"/>
  <c r="AO185" i="36"/>
  <c r="AP185" i="36"/>
  <c r="AQ185" i="36"/>
  <c r="AR185" i="36"/>
  <c r="AS185" i="36"/>
  <c r="AT185" i="36"/>
  <c r="AU185" i="36"/>
  <c r="AV185" i="36"/>
  <c r="AW185" i="36"/>
  <c r="AX185" i="36"/>
  <c r="AY185" i="36"/>
  <c r="AZ185" i="36"/>
  <c r="BA185" i="36"/>
  <c r="BB185" i="36"/>
  <c r="BC185" i="36"/>
  <c r="BD185" i="36"/>
  <c r="BE185" i="36"/>
  <c r="BF185" i="36"/>
  <c r="BG185" i="36"/>
  <c r="BH185" i="36"/>
  <c r="BI185" i="36"/>
  <c r="BJ185" i="36"/>
  <c r="BK185" i="36"/>
  <c r="BL185" i="36"/>
  <c r="BM185" i="36"/>
  <c r="BN185" i="36"/>
  <c r="BO185" i="36"/>
  <c r="BP185" i="36"/>
  <c r="BQ185" i="36"/>
  <c r="BR185" i="36"/>
  <c r="BS185" i="36"/>
  <c r="BT185" i="36"/>
  <c r="BU185" i="36"/>
  <c r="BV185" i="36"/>
  <c r="BW185" i="36"/>
  <c r="BX185" i="36"/>
  <c r="BY185" i="36"/>
  <c r="BZ185" i="36"/>
  <c r="CA185" i="36"/>
  <c r="CB185" i="36"/>
  <c r="CC185" i="36"/>
  <c r="CD185" i="36"/>
  <c r="CE185" i="36"/>
  <c r="CF185" i="36"/>
  <c r="CG185" i="36"/>
  <c r="CH185" i="36"/>
  <c r="CI185" i="36"/>
  <c r="CJ185" i="36"/>
  <c r="CK185" i="36"/>
  <c r="CL185" i="36"/>
  <c r="CM185" i="36"/>
  <c r="CN185" i="36"/>
  <c r="CO185" i="36"/>
  <c r="CP185" i="36"/>
  <c r="CQ185" i="36"/>
  <c r="CR185" i="36"/>
  <c r="CS185" i="36"/>
  <c r="CT185" i="36"/>
  <c r="C186" i="36"/>
  <c r="D186" i="36"/>
  <c r="E186" i="36"/>
  <c r="F186" i="36"/>
  <c r="G186" i="36"/>
  <c r="H186" i="36"/>
  <c r="I186" i="36"/>
  <c r="J186" i="36"/>
  <c r="K186" i="36"/>
  <c r="L186" i="36"/>
  <c r="M186" i="36"/>
  <c r="N186" i="36"/>
  <c r="O186" i="36"/>
  <c r="P186" i="36"/>
  <c r="Q186" i="36"/>
  <c r="R186" i="36"/>
  <c r="S186" i="36"/>
  <c r="T186" i="36"/>
  <c r="U186" i="36"/>
  <c r="V186" i="36"/>
  <c r="W186" i="36"/>
  <c r="X186" i="36"/>
  <c r="Y186" i="36"/>
  <c r="Z186" i="36"/>
  <c r="AA186" i="36"/>
  <c r="AB186" i="36"/>
  <c r="AC186" i="36"/>
  <c r="AD186" i="36"/>
  <c r="AE186" i="36"/>
  <c r="AF186" i="36"/>
  <c r="AG186" i="36"/>
  <c r="AH186" i="36"/>
  <c r="AI186" i="36"/>
  <c r="AJ186" i="36"/>
  <c r="AK186" i="36"/>
  <c r="AL186" i="36"/>
  <c r="AM186" i="36"/>
  <c r="AN186" i="36"/>
  <c r="AO186" i="36"/>
  <c r="AP186" i="36"/>
  <c r="AQ186" i="36"/>
  <c r="AR186" i="36"/>
  <c r="AS186" i="36"/>
  <c r="AT186" i="36"/>
  <c r="AU186" i="36"/>
  <c r="AV186" i="36"/>
  <c r="AW186" i="36"/>
  <c r="AX186" i="36"/>
  <c r="AY186" i="36"/>
  <c r="AZ186" i="36"/>
  <c r="BA186" i="36"/>
  <c r="BB186" i="36"/>
  <c r="BC186" i="36"/>
  <c r="BD186" i="36"/>
  <c r="BE186" i="36"/>
  <c r="BF186" i="36"/>
  <c r="BG186" i="36"/>
  <c r="BH186" i="36"/>
  <c r="BI186" i="36"/>
  <c r="BJ186" i="36"/>
  <c r="BK186" i="36"/>
  <c r="BL186" i="36"/>
  <c r="BM186" i="36"/>
  <c r="BN186" i="36"/>
  <c r="BO186" i="36"/>
  <c r="BP186" i="36"/>
  <c r="BQ186" i="36"/>
  <c r="BR186" i="36"/>
  <c r="BS186" i="36"/>
  <c r="BT186" i="36"/>
  <c r="BU186" i="36"/>
  <c r="BV186" i="36"/>
  <c r="BW186" i="36"/>
  <c r="BX186" i="36"/>
  <c r="BY186" i="36"/>
  <c r="BZ186" i="36"/>
  <c r="CA186" i="36"/>
  <c r="CB186" i="36"/>
  <c r="CC186" i="36"/>
  <c r="CD186" i="36"/>
  <c r="CE186" i="36"/>
  <c r="CF186" i="36"/>
  <c r="CG186" i="36"/>
  <c r="CH186" i="36"/>
  <c r="CI186" i="36"/>
  <c r="CJ186" i="36"/>
  <c r="CK186" i="36"/>
  <c r="CL186" i="36"/>
  <c r="CM186" i="36"/>
  <c r="CN186" i="36"/>
  <c r="CO186" i="36"/>
  <c r="CP186" i="36"/>
  <c r="CQ186" i="36"/>
  <c r="CR186" i="36"/>
  <c r="CS186" i="36"/>
  <c r="CT186" i="36"/>
  <c r="C187" i="36"/>
  <c r="D187" i="36"/>
  <c r="E187" i="36"/>
  <c r="F187" i="36"/>
  <c r="G187" i="36"/>
  <c r="H187" i="36"/>
  <c r="I187" i="36"/>
  <c r="J187" i="36"/>
  <c r="K187" i="36"/>
  <c r="L187" i="36"/>
  <c r="M187" i="36"/>
  <c r="N187" i="36"/>
  <c r="O187" i="36"/>
  <c r="P187" i="36"/>
  <c r="Q187" i="36"/>
  <c r="R187" i="36"/>
  <c r="S187" i="36"/>
  <c r="T187" i="36"/>
  <c r="U187" i="36"/>
  <c r="V187" i="36"/>
  <c r="W187" i="36"/>
  <c r="X187" i="36"/>
  <c r="Y187" i="36"/>
  <c r="Z187" i="36"/>
  <c r="AA187" i="36"/>
  <c r="AB187" i="36"/>
  <c r="AC187" i="36"/>
  <c r="AD187" i="36"/>
  <c r="AE187" i="36"/>
  <c r="AF187" i="36"/>
  <c r="AG187" i="36"/>
  <c r="AH187" i="36"/>
  <c r="AI187" i="36"/>
  <c r="AJ187" i="36"/>
  <c r="AK187" i="36"/>
  <c r="AL187" i="36"/>
  <c r="AM187" i="36"/>
  <c r="AN187" i="36"/>
  <c r="AO187" i="36"/>
  <c r="AP187" i="36"/>
  <c r="AQ187" i="36"/>
  <c r="AR187" i="36"/>
  <c r="AS187" i="36"/>
  <c r="AT187" i="36"/>
  <c r="AU187" i="36"/>
  <c r="AV187" i="36"/>
  <c r="AW187" i="36"/>
  <c r="AX187" i="36"/>
  <c r="AY187" i="36"/>
  <c r="AZ187" i="36"/>
  <c r="BA187" i="36"/>
  <c r="BB187" i="36"/>
  <c r="BC187" i="36"/>
  <c r="BD187" i="36"/>
  <c r="BE187" i="36"/>
  <c r="BF187" i="36"/>
  <c r="BG187" i="36"/>
  <c r="BH187" i="36"/>
  <c r="BI187" i="36"/>
  <c r="BJ187" i="36"/>
  <c r="BK187" i="36"/>
  <c r="BL187" i="36"/>
  <c r="BM187" i="36"/>
  <c r="BN187" i="36"/>
  <c r="BO187" i="36"/>
  <c r="BP187" i="36"/>
  <c r="BQ187" i="36"/>
  <c r="BR187" i="36"/>
  <c r="BS187" i="36"/>
  <c r="BT187" i="36"/>
  <c r="BU187" i="36"/>
  <c r="BV187" i="36"/>
  <c r="BW187" i="36"/>
  <c r="BX187" i="36"/>
  <c r="BY187" i="36"/>
  <c r="BZ187" i="36"/>
  <c r="CA187" i="36"/>
  <c r="CB187" i="36"/>
  <c r="CC187" i="36"/>
  <c r="CD187" i="36"/>
  <c r="CE187" i="36"/>
  <c r="CF187" i="36"/>
  <c r="CG187" i="36"/>
  <c r="CH187" i="36"/>
  <c r="CI187" i="36"/>
  <c r="CJ187" i="36"/>
  <c r="CK187" i="36"/>
  <c r="CL187" i="36"/>
  <c r="CM187" i="36"/>
  <c r="CN187" i="36"/>
  <c r="CO187" i="36"/>
  <c r="CP187" i="36"/>
  <c r="CQ187" i="36"/>
  <c r="CR187" i="36"/>
  <c r="CS187" i="36"/>
  <c r="CT187" i="36"/>
  <c r="C188" i="36"/>
  <c r="D188" i="36"/>
  <c r="E188" i="36"/>
  <c r="F188" i="36"/>
  <c r="G188" i="36"/>
  <c r="H188" i="36"/>
  <c r="I188" i="36"/>
  <c r="J188" i="36"/>
  <c r="K188" i="36"/>
  <c r="L188" i="36"/>
  <c r="M188" i="36"/>
  <c r="N188" i="36"/>
  <c r="O188" i="36"/>
  <c r="P188" i="36"/>
  <c r="Q188" i="36"/>
  <c r="R188" i="36"/>
  <c r="S188" i="36"/>
  <c r="T188" i="36"/>
  <c r="U188" i="36"/>
  <c r="V188" i="36"/>
  <c r="W188" i="36"/>
  <c r="X188" i="36"/>
  <c r="Y188" i="36"/>
  <c r="Z188" i="36"/>
  <c r="AA188" i="36"/>
  <c r="AB188" i="36"/>
  <c r="AC188" i="36"/>
  <c r="AD188" i="36"/>
  <c r="AE188" i="36"/>
  <c r="AF188" i="36"/>
  <c r="AG188" i="36"/>
  <c r="AH188" i="36"/>
  <c r="AI188" i="36"/>
  <c r="AJ188" i="36"/>
  <c r="AK188" i="36"/>
  <c r="AL188" i="36"/>
  <c r="AM188" i="36"/>
  <c r="AN188" i="36"/>
  <c r="AO188" i="36"/>
  <c r="AP188" i="36"/>
  <c r="AQ188" i="36"/>
  <c r="AR188" i="36"/>
  <c r="AS188" i="36"/>
  <c r="AT188" i="36"/>
  <c r="AU188" i="36"/>
  <c r="AV188" i="36"/>
  <c r="AW188" i="36"/>
  <c r="AX188" i="36"/>
  <c r="AY188" i="36"/>
  <c r="AZ188" i="36"/>
  <c r="BA188" i="36"/>
  <c r="BB188" i="36"/>
  <c r="BC188" i="36"/>
  <c r="BD188" i="36"/>
  <c r="BE188" i="36"/>
  <c r="BF188" i="36"/>
  <c r="BG188" i="36"/>
  <c r="BH188" i="36"/>
  <c r="BI188" i="36"/>
  <c r="BJ188" i="36"/>
  <c r="BK188" i="36"/>
  <c r="BL188" i="36"/>
  <c r="BM188" i="36"/>
  <c r="BN188" i="36"/>
  <c r="BO188" i="36"/>
  <c r="BP188" i="36"/>
  <c r="BQ188" i="36"/>
  <c r="BR188" i="36"/>
  <c r="BS188" i="36"/>
  <c r="BT188" i="36"/>
  <c r="BU188" i="36"/>
  <c r="BV188" i="36"/>
  <c r="BW188" i="36"/>
  <c r="BX188" i="36"/>
  <c r="BY188" i="36"/>
  <c r="BZ188" i="36"/>
  <c r="CA188" i="36"/>
  <c r="CB188" i="36"/>
  <c r="CC188" i="36"/>
  <c r="CD188" i="36"/>
  <c r="CE188" i="36"/>
  <c r="CF188" i="36"/>
  <c r="CG188" i="36"/>
  <c r="CH188" i="36"/>
  <c r="CI188" i="36"/>
  <c r="CJ188" i="36"/>
  <c r="CK188" i="36"/>
  <c r="CL188" i="36"/>
  <c r="CM188" i="36"/>
  <c r="CN188" i="36"/>
  <c r="CO188" i="36"/>
  <c r="CP188" i="36"/>
  <c r="CQ188" i="36"/>
  <c r="CR188" i="36"/>
  <c r="CS188" i="36"/>
  <c r="CT188" i="36"/>
  <c r="C189" i="36"/>
  <c r="D189" i="36"/>
  <c r="E189" i="36"/>
  <c r="F189" i="36"/>
  <c r="G189" i="36"/>
  <c r="H189" i="36"/>
  <c r="I189" i="36"/>
  <c r="J189" i="36"/>
  <c r="K189" i="36"/>
  <c r="L189" i="36"/>
  <c r="M189" i="36"/>
  <c r="N189" i="36"/>
  <c r="O189" i="36"/>
  <c r="P189" i="36"/>
  <c r="Q189" i="36"/>
  <c r="R189" i="36"/>
  <c r="S189" i="36"/>
  <c r="T189" i="36"/>
  <c r="U189" i="36"/>
  <c r="V189" i="36"/>
  <c r="W189" i="36"/>
  <c r="X189" i="36"/>
  <c r="Y189" i="36"/>
  <c r="Z189" i="36"/>
  <c r="AA189" i="36"/>
  <c r="AB189" i="36"/>
  <c r="AC189" i="36"/>
  <c r="AD189" i="36"/>
  <c r="AE189" i="36"/>
  <c r="AF189" i="36"/>
  <c r="AG189" i="36"/>
  <c r="AH189" i="36"/>
  <c r="AI189" i="36"/>
  <c r="AJ189" i="36"/>
  <c r="AK189" i="36"/>
  <c r="AL189" i="36"/>
  <c r="AM189" i="36"/>
  <c r="AN189" i="36"/>
  <c r="AO189" i="36"/>
  <c r="AP189" i="36"/>
  <c r="AQ189" i="36"/>
  <c r="AR189" i="36"/>
  <c r="AS189" i="36"/>
  <c r="AT189" i="36"/>
  <c r="AU189" i="36"/>
  <c r="AV189" i="36"/>
  <c r="AW189" i="36"/>
  <c r="AX189" i="36"/>
  <c r="AY189" i="36"/>
  <c r="AZ189" i="36"/>
  <c r="BA189" i="36"/>
  <c r="BB189" i="36"/>
  <c r="BC189" i="36"/>
  <c r="BD189" i="36"/>
  <c r="BE189" i="36"/>
  <c r="BF189" i="36"/>
  <c r="BG189" i="36"/>
  <c r="BH189" i="36"/>
  <c r="BI189" i="36"/>
  <c r="BJ189" i="36"/>
  <c r="BK189" i="36"/>
  <c r="BL189" i="36"/>
  <c r="BM189" i="36"/>
  <c r="BN189" i="36"/>
  <c r="BO189" i="36"/>
  <c r="BP189" i="36"/>
  <c r="BQ189" i="36"/>
  <c r="BR189" i="36"/>
  <c r="BS189" i="36"/>
  <c r="BT189" i="36"/>
  <c r="BU189" i="36"/>
  <c r="BV189" i="36"/>
  <c r="BW189" i="36"/>
  <c r="BX189" i="36"/>
  <c r="BY189" i="36"/>
  <c r="BZ189" i="36"/>
  <c r="CA189" i="36"/>
  <c r="CB189" i="36"/>
  <c r="CC189" i="36"/>
  <c r="CD189" i="36"/>
  <c r="CE189" i="36"/>
  <c r="CF189" i="36"/>
  <c r="CG189" i="36"/>
  <c r="CH189" i="36"/>
  <c r="CI189" i="36"/>
  <c r="CJ189" i="36"/>
  <c r="CK189" i="36"/>
  <c r="CL189" i="36"/>
  <c r="CM189" i="36"/>
  <c r="CN189" i="36"/>
  <c r="CO189" i="36"/>
  <c r="CP189" i="36"/>
  <c r="CQ189" i="36"/>
  <c r="CR189" i="36"/>
  <c r="CS189" i="36"/>
  <c r="CT189" i="36"/>
  <c r="C190" i="36"/>
  <c r="D190" i="36"/>
  <c r="E190" i="36"/>
  <c r="F190" i="36"/>
  <c r="G190" i="36"/>
  <c r="H190" i="36"/>
  <c r="I190" i="36"/>
  <c r="J190" i="36"/>
  <c r="K190" i="36"/>
  <c r="L190" i="36"/>
  <c r="M190" i="36"/>
  <c r="N190" i="36"/>
  <c r="O190" i="36"/>
  <c r="P190" i="36"/>
  <c r="Q190" i="36"/>
  <c r="R190" i="36"/>
  <c r="S190" i="36"/>
  <c r="T190" i="36"/>
  <c r="U190" i="36"/>
  <c r="V190" i="36"/>
  <c r="W190" i="36"/>
  <c r="X190" i="36"/>
  <c r="Y190" i="36"/>
  <c r="Z190" i="36"/>
  <c r="AA190" i="36"/>
  <c r="AB190" i="36"/>
  <c r="AC190" i="36"/>
  <c r="AD190" i="36"/>
  <c r="AE190" i="36"/>
  <c r="AF190" i="36"/>
  <c r="AG190" i="36"/>
  <c r="AH190" i="36"/>
  <c r="AI190" i="36"/>
  <c r="AJ190" i="36"/>
  <c r="AK190" i="36"/>
  <c r="AL190" i="36"/>
  <c r="AM190" i="36"/>
  <c r="AN190" i="36"/>
  <c r="AO190" i="36"/>
  <c r="AP190" i="36"/>
  <c r="AQ190" i="36"/>
  <c r="AR190" i="36"/>
  <c r="AS190" i="36"/>
  <c r="AT190" i="36"/>
  <c r="AU190" i="36"/>
  <c r="AV190" i="36"/>
  <c r="AW190" i="36"/>
  <c r="AX190" i="36"/>
  <c r="AY190" i="36"/>
  <c r="AZ190" i="36"/>
  <c r="BA190" i="36"/>
  <c r="BB190" i="36"/>
  <c r="BC190" i="36"/>
  <c r="BD190" i="36"/>
  <c r="BE190" i="36"/>
  <c r="BF190" i="36"/>
  <c r="BG190" i="36"/>
  <c r="BH190" i="36"/>
  <c r="BI190" i="36"/>
  <c r="BJ190" i="36"/>
  <c r="BK190" i="36"/>
  <c r="BL190" i="36"/>
  <c r="BM190" i="36"/>
  <c r="BN190" i="36"/>
  <c r="BO190" i="36"/>
  <c r="BP190" i="36"/>
  <c r="BQ190" i="36"/>
  <c r="BR190" i="36"/>
  <c r="BS190" i="36"/>
  <c r="BT190" i="36"/>
  <c r="BU190" i="36"/>
  <c r="BV190" i="36"/>
  <c r="BW190" i="36"/>
  <c r="BX190" i="36"/>
  <c r="BY190" i="36"/>
  <c r="BZ190" i="36"/>
  <c r="CA190" i="36"/>
  <c r="CB190" i="36"/>
  <c r="CC190" i="36"/>
  <c r="CD190" i="36"/>
  <c r="CE190" i="36"/>
  <c r="CF190" i="36"/>
  <c r="CG190" i="36"/>
  <c r="CH190" i="36"/>
  <c r="CI190" i="36"/>
  <c r="CJ190" i="36"/>
  <c r="CK190" i="36"/>
  <c r="CL190" i="36"/>
  <c r="CM190" i="36"/>
  <c r="CN190" i="36"/>
  <c r="CO190" i="36"/>
  <c r="CP190" i="36"/>
  <c r="CQ190" i="36"/>
  <c r="CR190" i="36"/>
  <c r="CS190" i="36"/>
  <c r="CT190" i="36"/>
  <c r="C191" i="36"/>
  <c r="D191" i="36"/>
  <c r="E191" i="36"/>
  <c r="F191" i="36"/>
  <c r="G191" i="36"/>
  <c r="H191" i="36"/>
  <c r="I191" i="36"/>
  <c r="J191" i="36"/>
  <c r="K191" i="36"/>
  <c r="L191" i="36"/>
  <c r="M191" i="36"/>
  <c r="N191" i="36"/>
  <c r="O191" i="36"/>
  <c r="P191" i="36"/>
  <c r="Q191" i="36"/>
  <c r="R191" i="36"/>
  <c r="S191" i="36"/>
  <c r="T191" i="36"/>
  <c r="U191" i="36"/>
  <c r="V191" i="36"/>
  <c r="W191" i="36"/>
  <c r="X191" i="36"/>
  <c r="Y191" i="36"/>
  <c r="Z191" i="36"/>
  <c r="AA191" i="36"/>
  <c r="AB191" i="36"/>
  <c r="AC191" i="36"/>
  <c r="AD191" i="36"/>
  <c r="AE191" i="36"/>
  <c r="AF191" i="36"/>
  <c r="AG191" i="36"/>
  <c r="AH191" i="36"/>
  <c r="AI191" i="36"/>
  <c r="AJ191" i="36"/>
  <c r="AK191" i="36"/>
  <c r="AL191" i="36"/>
  <c r="AM191" i="36"/>
  <c r="AN191" i="36"/>
  <c r="AO191" i="36"/>
  <c r="AP191" i="36"/>
  <c r="AQ191" i="36"/>
  <c r="AR191" i="36"/>
  <c r="AS191" i="36"/>
  <c r="AT191" i="36"/>
  <c r="AU191" i="36"/>
  <c r="AV191" i="36"/>
  <c r="AW191" i="36"/>
  <c r="AX191" i="36"/>
  <c r="AY191" i="36"/>
  <c r="AZ191" i="36"/>
  <c r="BA191" i="36"/>
  <c r="BB191" i="36"/>
  <c r="BC191" i="36"/>
  <c r="BD191" i="36"/>
  <c r="BE191" i="36"/>
  <c r="BF191" i="36"/>
  <c r="BG191" i="36"/>
  <c r="BH191" i="36"/>
  <c r="BI191" i="36"/>
  <c r="BJ191" i="36"/>
  <c r="BK191" i="36"/>
  <c r="BL191" i="36"/>
  <c r="BM191" i="36"/>
  <c r="BN191" i="36"/>
  <c r="BO191" i="36"/>
  <c r="BP191" i="36"/>
  <c r="BQ191" i="36"/>
  <c r="BR191" i="36"/>
  <c r="BS191" i="36"/>
  <c r="BT191" i="36"/>
  <c r="BU191" i="36"/>
  <c r="BV191" i="36"/>
  <c r="BW191" i="36"/>
  <c r="BX191" i="36"/>
  <c r="BY191" i="36"/>
  <c r="BZ191" i="36"/>
  <c r="CA191" i="36"/>
  <c r="CB191" i="36"/>
  <c r="CC191" i="36"/>
  <c r="CD191" i="36"/>
  <c r="CE191" i="36"/>
  <c r="CF191" i="36"/>
  <c r="CG191" i="36"/>
  <c r="CH191" i="36"/>
  <c r="CI191" i="36"/>
  <c r="CJ191" i="36"/>
  <c r="CK191" i="36"/>
  <c r="CL191" i="36"/>
  <c r="CM191" i="36"/>
  <c r="CN191" i="36"/>
  <c r="CO191" i="36"/>
  <c r="CP191" i="36"/>
  <c r="CQ191" i="36"/>
  <c r="CR191" i="36"/>
  <c r="CS191" i="36"/>
  <c r="CT191" i="36"/>
  <c r="C192" i="36"/>
  <c r="D192" i="36"/>
  <c r="E192" i="36"/>
  <c r="F192" i="36"/>
  <c r="G192" i="36"/>
  <c r="H192" i="36"/>
  <c r="I192" i="36"/>
  <c r="J192" i="36"/>
  <c r="K192" i="36"/>
  <c r="L192" i="36"/>
  <c r="M192" i="36"/>
  <c r="N192" i="36"/>
  <c r="O192" i="36"/>
  <c r="P192" i="36"/>
  <c r="Q192" i="36"/>
  <c r="R192" i="36"/>
  <c r="S192" i="36"/>
  <c r="T192" i="36"/>
  <c r="U192" i="36"/>
  <c r="V192" i="36"/>
  <c r="W192" i="36"/>
  <c r="X192" i="36"/>
  <c r="Y192" i="36"/>
  <c r="Z192" i="36"/>
  <c r="AA192" i="36"/>
  <c r="AB192" i="36"/>
  <c r="AC192" i="36"/>
  <c r="AD192" i="36"/>
  <c r="AE192" i="36"/>
  <c r="AF192" i="36"/>
  <c r="AG192" i="36"/>
  <c r="AH192" i="36"/>
  <c r="AI192" i="36"/>
  <c r="AJ192" i="36"/>
  <c r="AK192" i="36"/>
  <c r="AL192" i="36"/>
  <c r="AM192" i="36"/>
  <c r="AN192" i="36"/>
  <c r="AO192" i="36"/>
  <c r="AP192" i="36"/>
  <c r="AQ192" i="36"/>
  <c r="AR192" i="36"/>
  <c r="AS192" i="36"/>
  <c r="AT192" i="36"/>
  <c r="AU192" i="36"/>
  <c r="AV192" i="36"/>
  <c r="AW192" i="36"/>
  <c r="AX192" i="36"/>
  <c r="AY192" i="36"/>
  <c r="AZ192" i="36"/>
  <c r="BA192" i="36"/>
  <c r="BB192" i="36"/>
  <c r="BC192" i="36"/>
  <c r="BD192" i="36"/>
  <c r="BE192" i="36"/>
  <c r="BF192" i="36"/>
  <c r="BG192" i="36"/>
  <c r="BH192" i="36"/>
  <c r="BI192" i="36"/>
  <c r="BJ192" i="36"/>
  <c r="BK192" i="36"/>
  <c r="BL192" i="36"/>
  <c r="BM192" i="36"/>
  <c r="BN192" i="36"/>
  <c r="BO192" i="36"/>
  <c r="BP192" i="36"/>
  <c r="BQ192" i="36"/>
  <c r="BR192" i="36"/>
  <c r="BS192" i="36"/>
  <c r="BT192" i="36"/>
  <c r="BU192" i="36"/>
  <c r="BV192" i="36"/>
  <c r="BW192" i="36"/>
  <c r="BX192" i="36"/>
  <c r="BY192" i="36"/>
  <c r="BZ192" i="36"/>
  <c r="CA192" i="36"/>
  <c r="CB192" i="36"/>
  <c r="CC192" i="36"/>
  <c r="CD192" i="36"/>
  <c r="CE192" i="36"/>
  <c r="CF192" i="36"/>
  <c r="CG192" i="36"/>
  <c r="CH192" i="36"/>
  <c r="CI192" i="36"/>
  <c r="CJ192" i="36"/>
  <c r="CK192" i="36"/>
  <c r="CL192" i="36"/>
  <c r="CM192" i="36"/>
  <c r="CN192" i="36"/>
  <c r="CO192" i="36"/>
  <c r="CP192" i="36"/>
  <c r="CQ192" i="36"/>
  <c r="CR192" i="36"/>
  <c r="CS192" i="36"/>
  <c r="CT192" i="36"/>
  <c r="C193" i="36"/>
  <c r="D193" i="36"/>
  <c r="E193" i="36"/>
  <c r="F193" i="36"/>
  <c r="G193" i="36"/>
  <c r="H193" i="36"/>
  <c r="I193" i="36"/>
  <c r="J193" i="36"/>
  <c r="K193" i="36"/>
  <c r="L193" i="36"/>
  <c r="M193" i="36"/>
  <c r="N193" i="36"/>
  <c r="O193" i="36"/>
  <c r="P193" i="36"/>
  <c r="Q193" i="36"/>
  <c r="R193" i="36"/>
  <c r="S193" i="36"/>
  <c r="T193" i="36"/>
  <c r="U193" i="36"/>
  <c r="V193" i="36"/>
  <c r="W193" i="36"/>
  <c r="X193" i="36"/>
  <c r="Y193" i="36"/>
  <c r="Z193" i="36"/>
  <c r="AA193" i="36"/>
  <c r="AB193" i="36"/>
  <c r="AC193" i="36"/>
  <c r="AD193" i="36"/>
  <c r="AE193" i="36"/>
  <c r="AF193" i="36"/>
  <c r="AG193" i="36"/>
  <c r="AH193" i="36"/>
  <c r="AI193" i="36"/>
  <c r="AJ193" i="36"/>
  <c r="AK193" i="36"/>
  <c r="AL193" i="36"/>
  <c r="AM193" i="36"/>
  <c r="AN193" i="36"/>
  <c r="AO193" i="36"/>
  <c r="AP193" i="36"/>
  <c r="AQ193" i="36"/>
  <c r="AR193" i="36"/>
  <c r="AS193" i="36"/>
  <c r="AT193" i="36"/>
  <c r="AU193" i="36"/>
  <c r="AV193" i="36"/>
  <c r="AW193" i="36"/>
  <c r="AX193" i="36"/>
  <c r="AY193" i="36"/>
  <c r="AZ193" i="36"/>
  <c r="BA193" i="36"/>
  <c r="BB193" i="36"/>
  <c r="BC193" i="36"/>
  <c r="BD193" i="36"/>
  <c r="BE193" i="36"/>
  <c r="BF193" i="36"/>
  <c r="BG193" i="36"/>
  <c r="BH193" i="36"/>
  <c r="BI193" i="36"/>
  <c r="BJ193" i="36"/>
  <c r="BK193" i="36"/>
  <c r="BL193" i="36"/>
  <c r="BM193" i="36"/>
  <c r="BN193" i="36"/>
  <c r="BO193" i="36"/>
  <c r="BP193" i="36"/>
  <c r="BQ193" i="36"/>
  <c r="BR193" i="36"/>
  <c r="BS193" i="36"/>
  <c r="BT193" i="36"/>
  <c r="BU193" i="36"/>
  <c r="BV193" i="36"/>
  <c r="BW193" i="36"/>
  <c r="BX193" i="36"/>
  <c r="BY193" i="36"/>
  <c r="BZ193" i="36"/>
  <c r="CA193" i="36"/>
  <c r="CB193" i="36"/>
  <c r="CC193" i="36"/>
  <c r="CD193" i="36"/>
  <c r="CE193" i="36"/>
  <c r="CF193" i="36"/>
  <c r="CG193" i="36"/>
  <c r="CH193" i="36"/>
  <c r="CI193" i="36"/>
  <c r="CJ193" i="36"/>
  <c r="CK193" i="36"/>
  <c r="CL193" i="36"/>
  <c r="CM193" i="36"/>
  <c r="CN193" i="36"/>
  <c r="CO193" i="36"/>
  <c r="CP193" i="36"/>
  <c r="CQ193" i="36"/>
  <c r="CR193" i="36"/>
  <c r="CS193" i="36"/>
  <c r="CT193" i="36"/>
  <c r="C194" i="36"/>
  <c r="D194" i="36"/>
  <c r="E194" i="36"/>
  <c r="F194" i="36"/>
  <c r="G194" i="36"/>
  <c r="H194" i="36"/>
  <c r="I194" i="36"/>
  <c r="J194" i="36"/>
  <c r="K194" i="36"/>
  <c r="L194" i="36"/>
  <c r="M194" i="36"/>
  <c r="N194" i="36"/>
  <c r="O194" i="36"/>
  <c r="P194" i="36"/>
  <c r="Q194" i="36"/>
  <c r="R194" i="36"/>
  <c r="S194" i="36"/>
  <c r="T194" i="36"/>
  <c r="U194" i="36"/>
  <c r="V194" i="36"/>
  <c r="W194" i="36"/>
  <c r="X194" i="36"/>
  <c r="Y194" i="36"/>
  <c r="Z194" i="36"/>
  <c r="AA194" i="36"/>
  <c r="AB194" i="36"/>
  <c r="AC194" i="36"/>
  <c r="AD194" i="36"/>
  <c r="AE194" i="36"/>
  <c r="AF194" i="36"/>
  <c r="AG194" i="36"/>
  <c r="AH194" i="36"/>
  <c r="AI194" i="36"/>
  <c r="AJ194" i="36"/>
  <c r="AK194" i="36"/>
  <c r="AL194" i="36"/>
  <c r="AM194" i="36"/>
  <c r="AN194" i="36"/>
  <c r="AO194" i="36"/>
  <c r="AP194" i="36"/>
  <c r="AQ194" i="36"/>
  <c r="AR194" i="36"/>
  <c r="AS194" i="36"/>
  <c r="AT194" i="36"/>
  <c r="AU194" i="36"/>
  <c r="AV194" i="36"/>
  <c r="AW194" i="36"/>
  <c r="AX194" i="36"/>
  <c r="AY194" i="36"/>
  <c r="AZ194" i="36"/>
  <c r="BA194" i="36"/>
  <c r="BB194" i="36"/>
  <c r="BC194" i="36"/>
  <c r="BD194" i="36"/>
  <c r="BE194" i="36"/>
  <c r="BF194" i="36"/>
  <c r="BG194" i="36"/>
  <c r="BH194" i="36"/>
  <c r="BI194" i="36"/>
  <c r="BJ194" i="36"/>
  <c r="BK194" i="36"/>
  <c r="BL194" i="36"/>
  <c r="BM194" i="36"/>
  <c r="BN194" i="36"/>
  <c r="BO194" i="36"/>
  <c r="BP194" i="36"/>
  <c r="BQ194" i="36"/>
  <c r="BR194" i="36"/>
  <c r="BS194" i="36"/>
  <c r="BT194" i="36"/>
  <c r="BU194" i="36"/>
  <c r="BV194" i="36"/>
  <c r="BW194" i="36"/>
  <c r="BX194" i="36"/>
  <c r="BY194" i="36"/>
  <c r="BZ194" i="36"/>
  <c r="CA194" i="36"/>
  <c r="CB194" i="36"/>
  <c r="CC194" i="36"/>
  <c r="CD194" i="36"/>
  <c r="CE194" i="36"/>
  <c r="CF194" i="36"/>
  <c r="CG194" i="36"/>
  <c r="CH194" i="36"/>
  <c r="CI194" i="36"/>
  <c r="CJ194" i="36"/>
  <c r="CK194" i="36"/>
  <c r="CL194" i="36"/>
  <c r="CM194" i="36"/>
  <c r="CN194" i="36"/>
  <c r="CO194" i="36"/>
  <c r="CP194" i="36"/>
  <c r="CQ194" i="36"/>
  <c r="CR194" i="36"/>
  <c r="CS194" i="36"/>
  <c r="CT194" i="36"/>
  <c r="C195" i="36"/>
  <c r="D195" i="36"/>
  <c r="E195" i="36"/>
  <c r="F195" i="36"/>
  <c r="G195" i="36"/>
  <c r="H195" i="36"/>
  <c r="I195" i="36"/>
  <c r="J195" i="36"/>
  <c r="K195" i="36"/>
  <c r="L195" i="36"/>
  <c r="M195" i="36"/>
  <c r="N195" i="36"/>
  <c r="O195" i="36"/>
  <c r="P195" i="36"/>
  <c r="Q195" i="36"/>
  <c r="R195" i="36"/>
  <c r="S195" i="36"/>
  <c r="T195" i="36"/>
  <c r="U195" i="36"/>
  <c r="V195" i="36"/>
  <c r="W195" i="36"/>
  <c r="X195" i="36"/>
  <c r="Y195" i="36"/>
  <c r="Z195" i="36"/>
  <c r="AA195" i="36"/>
  <c r="AB195" i="36"/>
  <c r="AC195" i="36"/>
  <c r="AD195" i="36"/>
  <c r="AE195" i="36"/>
  <c r="AF195" i="36"/>
  <c r="AG195" i="36"/>
  <c r="AH195" i="36"/>
  <c r="AI195" i="36"/>
  <c r="AJ195" i="36"/>
  <c r="AK195" i="36"/>
  <c r="AL195" i="36"/>
  <c r="AM195" i="36"/>
  <c r="AN195" i="36"/>
  <c r="AO195" i="36"/>
  <c r="AP195" i="36"/>
  <c r="AQ195" i="36"/>
  <c r="AR195" i="36"/>
  <c r="AS195" i="36"/>
  <c r="AT195" i="36"/>
  <c r="AU195" i="36"/>
  <c r="AV195" i="36"/>
  <c r="AW195" i="36"/>
  <c r="AX195" i="36"/>
  <c r="AY195" i="36"/>
  <c r="AZ195" i="36"/>
  <c r="BA195" i="36"/>
  <c r="BB195" i="36"/>
  <c r="BC195" i="36"/>
  <c r="BD195" i="36"/>
  <c r="BE195" i="36"/>
  <c r="BF195" i="36"/>
  <c r="BG195" i="36"/>
  <c r="BH195" i="36"/>
  <c r="BI195" i="36"/>
  <c r="BJ195" i="36"/>
  <c r="BK195" i="36"/>
  <c r="BL195" i="36"/>
  <c r="BM195" i="36"/>
  <c r="BN195" i="36"/>
  <c r="BO195" i="36"/>
  <c r="BP195" i="36"/>
  <c r="BQ195" i="36"/>
  <c r="BR195" i="36"/>
  <c r="BS195" i="36"/>
  <c r="BT195" i="36"/>
  <c r="BU195" i="36"/>
  <c r="BV195" i="36"/>
  <c r="BW195" i="36"/>
  <c r="BX195" i="36"/>
  <c r="BY195" i="36"/>
  <c r="BZ195" i="36"/>
  <c r="CA195" i="36"/>
  <c r="CB195" i="36"/>
  <c r="CC195" i="36"/>
  <c r="CD195" i="36"/>
  <c r="CE195" i="36"/>
  <c r="CF195" i="36"/>
  <c r="CG195" i="36"/>
  <c r="CH195" i="36"/>
  <c r="CI195" i="36"/>
  <c r="CJ195" i="36"/>
  <c r="CK195" i="36"/>
  <c r="CL195" i="36"/>
  <c r="CM195" i="36"/>
  <c r="CN195" i="36"/>
  <c r="CO195" i="36"/>
  <c r="CP195" i="36"/>
  <c r="CQ195" i="36"/>
  <c r="CR195" i="36"/>
  <c r="CS195" i="36"/>
  <c r="CT195" i="36"/>
  <c r="C196" i="36"/>
  <c r="D196" i="36"/>
  <c r="E196" i="36"/>
  <c r="F196" i="36"/>
  <c r="G196" i="36"/>
  <c r="H196" i="36"/>
  <c r="I196" i="36"/>
  <c r="J196" i="36"/>
  <c r="K196" i="36"/>
  <c r="L196" i="36"/>
  <c r="M196" i="36"/>
  <c r="N196" i="36"/>
  <c r="O196" i="36"/>
  <c r="P196" i="36"/>
  <c r="Q196" i="36"/>
  <c r="R196" i="36"/>
  <c r="S196" i="36"/>
  <c r="T196" i="36"/>
  <c r="U196" i="36"/>
  <c r="V196" i="36"/>
  <c r="W196" i="36"/>
  <c r="X196" i="36"/>
  <c r="Y196" i="36"/>
  <c r="Z196" i="36"/>
  <c r="AA196" i="36"/>
  <c r="AB196" i="36"/>
  <c r="AC196" i="36"/>
  <c r="AD196" i="36"/>
  <c r="AE196" i="36"/>
  <c r="AF196" i="36"/>
  <c r="AG196" i="36"/>
  <c r="AH196" i="36"/>
  <c r="AI196" i="36"/>
  <c r="AJ196" i="36"/>
  <c r="AK196" i="36"/>
  <c r="AL196" i="36"/>
  <c r="AM196" i="36"/>
  <c r="AN196" i="36"/>
  <c r="AO196" i="36"/>
  <c r="AP196" i="36"/>
  <c r="AQ196" i="36"/>
  <c r="AR196" i="36"/>
  <c r="AS196" i="36"/>
  <c r="AT196" i="36"/>
  <c r="AU196" i="36"/>
  <c r="AV196" i="36"/>
  <c r="AW196" i="36"/>
  <c r="AX196" i="36"/>
  <c r="AY196" i="36"/>
  <c r="AZ196" i="36"/>
  <c r="BA196" i="36"/>
  <c r="BB196" i="36"/>
  <c r="BC196" i="36"/>
  <c r="BD196" i="36"/>
  <c r="BE196" i="36"/>
  <c r="BF196" i="36"/>
  <c r="BG196" i="36"/>
  <c r="BH196" i="36"/>
  <c r="BI196" i="36"/>
  <c r="BJ196" i="36"/>
  <c r="BK196" i="36"/>
  <c r="BL196" i="36"/>
  <c r="BM196" i="36"/>
  <c r="BN196" i="36"/>
  <c r="BO196" i="36"/>
  <c r="BP196" i="36"/>
  <c r="BQ196" i="36"/>
  <c r="BR196" i="36"/>
  <c r="BS196" i="36"/>
  <c r="BT196" i="36"/>
  <c r="BU196" i="36"/>
  <c r="BV196" i="36"/>
  <c r="BW196" i="36"/>
  <c r="BX196" i="36"/>
  <c r="BY196" i="36"/>
  <c r="BZ196" i="36"/>
  <c r="CA196" i="36"/>
  <c r="CB196" i="36"/>
  <c r="CC196" i="36"/>
  <c r="CD196" i="36"/>
  <c r="CE196" i="36"/>
  <c r="CF196" i="36"/>
  <c r="CG196" i="36"/>
  <c r="CH196" i="36"/>
  <c r="CI196" i="36"/>
  <c r="CJ196" i="36"/>
  <c r="CK196" i="36"/>
  <c r="CL196" i="36"/>
  <c r="CM196" i="36"/>
  <c r="CN196" i="36"/>
  <c r="CO196" i="36"/>
  <c r="CP196" i="36"/>
  <c r="CQ196" i="36"/>
  <c r="CR196" i="36"/>
  <c r="CS196" i="36"/>
  <c r="CT196" i="36"/>
  <c r="C197" i="36"/>
  <c r="D197" i="36"/>
  <c r="E197" i="36"/>
  <c r="F197" i="36"/>
  <c r="G197" i="36"/>
  <c r="H197" i="36"/>
  <c r="I197" i="36"/>
  <c r="J197" i="36"/>
  <c r="K197" i="36"/>
  <c r="L197" i="36"/>
  <c r="M197" i="36"/>
  <c r="N197" i="36"/>
  <c r="O197" i="36"/>
  <c r="P197" i="36"/>
  <c r="Q197" i="36"/>
  <c r="R197" i="36"/>
  <c r="S197" i="36"/>
  <c r="T197" i="36"/>
  <c r="U197" i="36"/>
  <c r="V197" i="36"/>
  <c r="W197" i="36"/>
  <c r="X197" i="36"/>
  <c r="Y197" i="36"/>
  <c r="Z197" i="36"/>
  <c r="AA197" i="36"/>
  <c r="AB197" i="36"/>
  <c r="AC197" i="36"/>
  <c r="AD197" i="36"/>
  <c r="AE197" i="36"/>
  <c r="AF197" i="36"/>
  <c r="AG197" i="36"/>
  <c r="AH197" i="36"/>
  <c r="AI197" i="36"/>
  <c r="AJ197" i="36"/>
  <c r="AK197" i="36"/>
  <c r="AL197" i="36"/>
  <c r="AM197" i="36"/>
  <c r="AN197" i="36"/>
  <c r="AO197" i="36"/>
  <c r="AP197" i="36"/>
  <c r="AQ197" i="36"/>
  <c r="AR197" i="36"/>
  <c r="AS197" i="36"/>
  <c r="AT197" i="36"/>
  <c r="AU197" i="36"/>
  <c r="AV197" i="36"/>
  <c r="AW197" i="36"/>
  <c r="AX197" i="36"/>
  <c r="AY197" i="36"/>
  <c r="AZ197" i="36"/>
  <c r="BA197" i="36"/>
  <c r="BB197" i="36"/>
  <c r="BC197" i="36"/>
  <c r="BD197" i="36"/>
  <c r="BE197" i="36"/>
  <c r="BF197" i="36"/>
  <c r="BG197" i="36"/>
  <c r="BH197" i="36"/>
  <c r="BI197" i="36"/>
  <c r="BJ197" i="36"/>
  <c r="BK197" i="36"/>
  <c r="BL197" i="36"/>
  <c r="BM197" i="36"/>
  <c r="BN197" i="36"/>
  <c r="BO197" i="36"/>
  <c r="BP197" i="36"/>
  <c r="BQ197" i="36"/>
  <c r="BR197" i="36"/>
  <c r="BS197" i="36"/>
  <c r="BT197" i="36"/>
  <c r="BU197" i="36"/>
  <c r="BV197" i="36"/>
  <c r="BW197" i="36"/>
  <c r="BX197" i="36"/>
  <c r="BY197" i="36"/>
  <c r="BZ197" i="36"/>
  <c r="CA197" i="36"/>
  <c r="CB197" i="36"/>
  <c r="CC197" i="36"/>
  <c r="CD197" i="36"/>
  <c r="CE197" i="36"/>
  <c r="CF197" i="36"/>
  <c r="CG197" i="36"/>
  <c r="CH197" i="36"/>
  <c r="CI197" i="36"/>
  <c r="CJ197" i="36"/>
  <c r="CK197" i="36"/>
  <c r="CL197" i="36"/>
  <c r="CM197" i="36"/>
  <c r="CN197" i="36"/>
  <c r="CO197" i="36"/>
  <c r="CP197" i="36"/>
  <c r="CQ197" i="36"/>
  <c r="CR197" i="36"/>
  <c r="CS197" i="36"/>
  <c r="CT197" i="36"/>
  <c r="C198" i="36"/>
  <c r="D198" i="36"/>
  <c r="E198" i="36"/>
  <c r="F198" i="36"/>
  <c r="G198" i="36"/>
  <c r="H198" i="36"/>
  <c r="I198" i="36"/>
  <c r="J198" i="36"/>
  <c r="K198" i="36"/>
  <c r="L198" i="36"/>
  <c r="M198" i="36"/>
  <c r="N198" i="36"/>
  <c r="O198" i="36"/>
  <c r="P198" i="36"/>
  <c r="Q198" i="36"/>
  <c r="R198" i="36"/>
  <c r="S198" i="36"/>
  <c r="T198" i="36"/>
  <c r="U198" i="36"/>
  <c r="V198" i="36"/>
  <c r="W198" i="36"/>
  <c r="X198" i="36"/>
  <c r="Y198" i="36"/>
  <c r="Z198" i="36"/>
  <c r="AA198" i="36"/>
  <c r="AB198" i="36"/>
  <c r="AC198" i="36"/>
  <c r="AD198" i="36"/>
  <c r="AE198" i="36"/>
  <c r="AF198" i="36"/>
  <c r="AG198" i="36"/>
  <c r="AH198" i="36"/>
  <c r="AI198" i="36"/>
  <c r="AJ198" i="36"/>
  <c r="AK198" i="36"/>
  <c r="AL198" i="36"/>
  <c r="AM198" i="36"/>
  <c r="AN198" i="36"/>
  <c r="AO198" i="36"/>
  <c r="AP198" i="36"/>
  <c r="AQ198" i="36"/>
  <c r="AR198" i="36"/>
  <c r="AS198" i="36"/>
  <c r="AT198" i="36"/>
  <c r="AU198" i="36"/>
  <c r="AV198" i="36"/>
  <c r="AW198" i="36"/>
  <c r="AX198" i="36"/>
  <c r="AY198" i="36"/>
  <c r="AZ198" i="36"/>
  <c r="BA198" i="36"/>
  <c r="BB198" i="36"/>
  <c r="BC198" i="36"/>
  <c r="BD198" i="36"/>
  <c r="BE198" i="36"/>
  <c r="BF198" i="36"/>
  <c r="BG198" i="36"/>
  <c r="BH198" i="36"/>
  <c r="BI198" i="36"/>
  <c r="BJ198" i="36"/>
  <c r="BK198" i="36"/>
  <c r="BL198" i="36"/>
  <c r="BM198" i="36"/>
  <c r="BN198" i="36"/>
  <c r="BO198" i="36"/>
  <c r="BP198" i="36"/>
  <c r="BQ198" i="36"/>
  <c r="BR198" i="36"/>
  <c r="BS198" i="36"/>
  <c r="BT198" i="36"/>
  <c r="BU198" i="36"/>
  <c r="BV198" i="36"/>
  <c r="BW198" i="36"/>
  <c r="BX198" i="36"/>
  <c r="BY198" i="36"/>
  <c r="BZ198" i="36"/>
  <c r="CA198" i="36"/>
  <c r="CB198" i="36"/>
  <c r="CC198" i="36"/>
  <c r="CD198" i="36"/>
  <c r="CE198" i="36"/>
  <c r="CF198" i="36"/>
  <c r="CG198" i="36"/>
  <c r="CH198" i="36"/>
  <c r="CI198" i="36"/>
  <c r="CJ198" i="36"/>
  <c r="CK198" i="36"/>
  <c r="CL198" i="36"/>
  <c r="CM198" i="36"/>
  <c r="CN198" i="36"/>
  <c r="CO198" i="36"/>
  <c r="CP198" i="36"/>
  <c r="CQ198" i="36"/>
  <c r="CR198" i="36"/>
  <c r="CS198" i="36"/>
  <c r="CT198" i="36"/>
  <c r="C199" i="36"/>
  <c r="D199" i="36"/>
  <c r="E199" i="36"/>
  <c r="F199" i="36"/>
  <c r="G199" i="36"/>
  <c r="H199" i="36"/>
  <c r="I199" i="36"/>
  <c r="J199" i="36"/>
  <c r="K199" i="36"/>
  <c r="L199" i="36"/>
  <c r="M199" i="36"/>
  <c r="N199" i="36"/>
  <c r="O199" i="36"/>
  <c r="P199" i="36"/>
  <c r="Q199" i="36"/>
  <c r="R199" i="36"/>
  <c r="S199" i="36"/>
  <c r="T199" i="36"/>
  <c r="U199" i="36"/>
  <c r="V199" i="36"/>
  <c r="W199" i="36"/>
  <c r="X199" i="36"/>
  <c r="Y199" i="36"/>
  <c r="Z199" i="36"/>
  <c r="AA199" i="36"/>
  <c r="AB199" i="36"/>
  <c r="AC199" i="36"/>
  <c r="AD199" i="36"/>
  <c r="AE199" i="36"/>
  <c r="AF199" i="36"/>
  <c r="AG199" i="36"/>
  <c r="AH199" i="36"/>
  <c r="AI199" i="36"/>
  <c r="AJ199" i="36"/>
  <c r="AK199" i="36"/>
  <c r="AL199" i="36"/>
  <c r="AM199" i="36"/>
  <c r="AN199" i="36"/>
  <c r="AO199" i="36"/>
  <c r="AP199" i="36"/>
  <c r="AQ199" i="36"/>
  <c r="AR199" i="36"/>
  <c r="AS199" i="36"/>
  <c r="AT199" i="36"/>
  <c r="AU199" i="36"/>
  <c r="AV199" i="36"/>
  <c r="AW199" i="36"/>
  <c r="AX199" i="36"/>
  <c r="AY199" i="36"/>
  <c r="AZ199" i="36"/>
  <c r="BA199" i="36"/>
  <c r="BB199" i="36"/>
  <c r="BC199" i="36"/>
  <c r="BD199" i="36"/>
  <c r="BE199" i="36"/>
  <c r="BF199" i="36"/>
  <c r="BG199" i="36"/>
  <c r="BH199" i="36"/>
  <c r="BI199" i="36"/>
  <c r="BJ199" i="36"/>
  <c r="BK199" i="36"/>
  <c r="BL199" i="36"/>
  <c r="BM199" i="36"/>
  <c r="BN199" i="36"/>
  <c r="BO199" i="36"/>
  <c r="BP199" i="36"/>
  <c r="BQ199" i="36"/>
  <c r="BR199" i="36"/>
  <c r="BS199" i="36"/>
  <c r="BT199" i="36"/>
  <c r="BU199" i="36"/>
  <c r="BV199" i="36"/>
  <c r="BW199" i="36"/>
  <c r="BX199" i="36"/>
  <c r="BY199" i="36"/>
  <c r="BZ199" i="36"/>
  <c r="CA199" i="36"/>
  <c r="CB199" i="36"/>
  <c r="CC199" i="36"/>
  <c r="CD199" i="36"/>
  <c r="CE199" i="36"/>
  <c r="CF199" i="36"/>
  <c r="CG199" i="36"/>
  <c r="CH199" i="36"/>
  <c r="CI199" i="36"/>
  <c r="CJ199" i="36"/>
  <c r="CK199" i="36"/>
  <c r="CL199" i="36"/>
  <c r="CM199" i="36"/>
  <c r="CN199" i="36"/>
  <c r="CO199" i="36"/>
  <c r="CP199" i="36"/>
  <c r="CQ199" i="36"/>
  <c r="CR199" i="36"/>
  <c r="CS199" i="36"/>
  <c r="CT199" i="36"/>
  <c r="C200" i="36"/>
  <c r="D200" i="36"/>
  <c r="E200" i="36"/>
  <c r="F200" i="36"/>
  <c r="G200" i="36"/>
  <c r="H200" i="36"/>
  <c r="I200" i="36"/>
  <c r="J200" i="36"/>
  <c r="K200" i="36"/>
  <c r="L200" i="36"/>
  <c r="M200" i="36"/>
  <c r="N200" i="36"/>
  <c r="O200" i="36"/>
  <c r="P200" i="36"/>
  <c r="Q200" i="36"/>
  <c r="R200" i="36"/>
  <c r="S200" i="36"/>
  <c r="T200" i="36"/>
  <c r="U200" i="36"/>
  <c r="V200" i="36"/>
  <c r="W200" i="36"/>
  <c r="X200" i="36"/>
  <c r="Y200" i="36"/>
  <c r="Z200" i="36"/>
  <c r="AA200" i="36"/>
  <c r="AB200" i="36"/>
  <c r="AC200" i="36"/>
  <c r="AD200" i="36"/>
  <c r="AE200" i="36"/>
  <c r="AF200" i="36"/>
  <c r="AG200" i="36"/>
  <c r="AH200" i="36"/>
  <c r="AI200" i="36"/>
  <c r="AJ200" i="36"/>
  <c r="AK200" i="36"/>
  <c r="AL200" i="36"/>
  <c r="AM200" i="36"/>
  <c r="AN200" i="36"/>
  <c r="AO200" i="36"/>
  <c r="AP200" i="36"/>
  <c r="AQ200" i="36"/>
  <c r="AR200" i="36"/>
  <c r="AS200" i="36"/>
  <c r="AT200" i="36"/>
  <c r="AU200" i="36"/>
  <c r="AV200" i="36"/>
  <c r="AW200" i="36"/>
  <c r="AX200" i="36"/>
  <c r="AY200" i="36"/>
  <c r="AZ200" i="36"/>
  <c r="BA200" i="36"/>
  <c r="BB200" i="36"/>
  <c r="BC200" i="36"/>
  <c r="BD200" i="36"/>
  <c r="BE200" i="36"/>
  <c r="BF200" i="36"/>
  <c r="BG200" i="36"/>
  <c r="BH200" i="36"/>
  <c r="BI200" i="36"/>
  <c r="BJ200" i="36"/>
  <c r="BK200" i="36"/>
  <c r="BL200" i="36"/>
  <c r="BM200" i="36"/>
  <c r="BN200" i="36"/>
  <c r="BO200" i="36"/>
  <c r="BP200" i="36"/>
  <c r="BQ200" i="36"/>
  <c r="BR200" i="36"/>
  <c r="BS200" i="36"/>
  <c r="BT200" i="36"/>
  <c r="BU200" i="36"/>
  <c r="BV200" i="36"/>
  <c r="BW200" i="36"/>
  <c r="BX200" i="36"/>
  <c r="BY200" i="36"/>
  <c r="BZ200" i="36"/>
  <c r="CA200" i="36"/>
  <c r="CB200" i="36"/>
  <c r="CC200" i="36"/>
  <c r="CD200" i="36"/>
  <c r="CE200" i="36"/>
  <c r="CF200" i="36"/>
  <c r="CG200" i="36"/>
  <c r="CH200" i="36"/>
  <c r="CI200" i="36"/>
  <c r="CJ200" i="36"/>
  <c r="CK200" i="36"/>
  <c r="CL200" i="36"/>
  <c r="CM200" i="36"/>
  <c r="CN200" i="36"/>
  <c r="CO200" i="36"/>
  <c r="CP200" i="36"/>
  <c r="CQ200" i="36"/>
  <c r="CR200" i="36"/>
  <c r="CS200" i="36"/>
  <c r="CT200" i="36"/>
  <c r="C201" i="36"/>
  <c r="D201" i="36"/>
  <c r="E201" i="36"/>
  <c r="F201" i="36"/>
  <c r="G201" i="36"/>
  <c r="H201" i="36"/>
  <c r="I201" i="36"/>
  <c r="J201" i="36"/>
  <c r="K201" i="36"/>
  <c r="L201" i="36"/>
  <c r="M201" i="36"/>
  <c r="N201" i="36"/>
  <c r="O201" i="36"/>
  <c r="P201" i="36"/>
  <c r="Q201" i="36"/>
  <c r="R201" i="36"/>
  <c r="S201" i="36"/>
  <c r="T201" i="36"/>
  <c r="U201" i="36"/>
  <c r="V201" i="36"/>
  <c r="W201" i="36"/>
  <c r="X201" i="36"/>
  <c r="Y201" i="36"/>
  <c r="Z201" i="36"/>
  <c r="AA201" i="36"/>
  <c r="AB201" i="36"/>
  <c r="AC201" i="36"/>
  <c r="AD201" i="36"/>
  <c r="AE201" i="36"/>
  <c r="AF201" i="36"/>
  <c r="AG201" i="36"/>
  <c r="AH201" i="36"/>
  <c r="AI201" i="36"/>
  <c r="AJ201" i="36"/>
  <c r="AK201" i="36"/>
  <c r="AL201" i="36"/>
  <c r="AM201" i="36"/>
  <c r="AN201" i="36"/>
  <c r="AO201" i="36"/>
  <c r="AP201" i="36"/>
  <c r="AQ201" i="36"/>
  <c r="AR201" i="36"/>
  <c r="AS201" i="36"/>
  <c r="AT201" i="36"/>
  <c r="AU201" i="36"/>
  <c r="AV201" i="36"/>
  <c r="AW201" i="36"/>
  <c r="AX201" i="36"/>
  <c r="AY201" i="36"/>
  <c r="AZ201" i="36"/>
  <c r="BA201" i="36"/>
  <c r="BB201" i="36"/>
  <c r="BC201" i="36"/>
  <c r="BD201" i="36"/>
  <c r="BE201" i="36"/>
  <c r="BF201" i="36"/>
  <c r="BG201" i="36"/>
  <c r="BH201" i="36"/>
  <c r="BI201" i="36"/>
  <c r="BJ201" i="36"/>
  <c r="BK201" i="36"/>
  <c r="BL201" i="36"/>
  <c r="BM201" i="36"/>
  <c r="BN201" i="36"/>
  <c r="BO201" i="36"/>
  <c r="BP201" i="36"/>
  <c r="BQ201" i="36"/>
  <c r="BR201" i="36"/>
  <c r="BS201" i="36"/>
  <c r="BT201" i="36"/>
  <c r="BU201" i="36"/>
  <c r="BV201" i="36"/>
  <c r="BW201" i="36"/>
  <c r="BX201" i="36"/>
  <c r="BY201" i="36"/>
  <c r="BZ201" i="36"/>
  <c r="CA201" i="36"/>
  <c r="CB201" i="36"/>
  <c r="CC201" i="36"/>
  <c r="CD201" i="36"/>
  <c r="CE201" i="36"/>
  <c r="CF201" i="36"/>
  <c r="CG201" i="36"/>
  <c r="CH201" i="36"/>
  <c r="CI201" i="36"/>
  <c r="CJ201" i="36"/>
  <c r="CK201" i="36"/>
  <c r="CL201" i="36"/>
  <c r="CM201" i="36"/>
  <c r="CN201" i="36"/>
  <c r="CO201" i="36"/>
  <c r="CP201" i="36"/>
  <c r="CQ201" i="36"/>
  <c r="CR201" i="36"/>
  <c r="CS201" i="36"/>
  <c r="CT201" i="36"/>
  <c r="C202" i="36"/>
  <c r="D202" i="36"/>
  <c r="E202" i="36"/>
  <c r="F202" i="36"/>
  <c r="G202" i="36"/>
  <c r="H202" i="36"/>
  <c r="I202" i="36"/>
  <c r="J202" i="36"/>
  <c r="K202" i="36"/>
  <c r="L202" i="36"/>
  <c r="M202" i="36"/>
  <c r="N202" i="36"/>
  <c r="O202" i="36"/>
  <c r="P202" i="36"/>
  <c r="Q202" i="36"/>
  <c r="R202" i="36"/>
  <c r="S202" i="36"/>
  <c r="T202" i="36"/>
  <c r="U202" i="36"/>
  <c r="V202" i="36"/>
  <c r="W202" i="36"/>
  <c r="X202" i="36"/>
  <c r="Y202" i="36"/>
  <c r="Z202" i="36"/>
  <c r="AA202" i="36"/>
  <c r="AB202" i="36"/>
  <c r="AC202" i="36"/>
  <c r="AD202" i="36"/>
  <c r="AE202" i="36"/>
  <c r="AF202" i="36"/>
  <c r="AG202" i="36"/>
  <c r="AH202" i="36"/>
  <c r="AI202" i="36"/>
  <c r="AJ202" i="36"/>
  <c r="AK202" i="36"/>
  <c r="AL202" i="36"/>
  <c r="AM202" i="36"/>
  <c r="AN202" i="36"/>
  <c r="AO202" i="36"/>
  <c r="AP202" i="36"/>
  <c r="AQ202" i="36"/>
  <c r="AR202" i="36"/>
  <c r="AS202" i="36"/>
  <c r="AT202" i="36"/>
  <c r="AU202" i="36"/>
  <c r="AV202" i="36"/>
  <c r="AW202" i="36"/>
  <c r="AX202" i="36"/>
  <c r="AY202" i="36"/>
  <c r="AZ202" i="36"/>
  <c r="BA202" i="36"/>
  <c r="BB202" i="36"/>
  <c r="BC202" i="36"/>
  <c r="BD202" i="36"/>
  <c r="BE202" i="36"/>
  <c r="BF202" i="36"/>
  <c r="BG202" i="36"/>
  <c r="BH202" i="36"/>
  <c r="BI202" i="36"/>
  <c r="BJ202" i="36"/>
  <c r="BK202" i="36"/>
  <c r="BL202" i="36"/>
  <c r="BM202" i="36"/>
  <c r="BN202" i="36"/>
  <c r="BO202" i="36"/>
  <c r="BP202" i="36"/>
  <c r="BQ202" i="36"/>
  <c r="BR202" i="36"/>
  <c r="BS202" i="36"/>
  <c r="BT202" i="36"/>
  <c r="BU202" i="36"/>
  <c r="BV202" i="36"/>
  <c r="BW202" i="36"/>
  <c r="BX202" i="36"/>
  <c r="BY202" i="36"/>
  <c r="BZ202" i="36"/>
  <c r="CA202" i="36"/>
  <c r="CB202" i="36"/>
  <c r="CC202" i="36"/>
  <c r="CD202" i="36"/>
  <c r="CE202" i="36"/>
  <c r="CF202" i="36"/>
  <c r="CG202" i="36"/>
  <c r="CH202" i="36"/>
  <c r="CI202" i="36"/>
  <c r="CJ202" i="36"/>
  <c r="CK202" i="36"/>
  <c r="CL202" i="36"/>
  <c r="CM202" i="36"/>
  <c r="CN202" i="36"/>
  <c r="CO202" i="36"/>
  <c r="CP202" i="36"/>
  <c r="CQ202" i="36"/>
  <c r="CR202" i="36"/>
  <c r="CS202" i="36"/>
  <c r="CT202" i="36"/>
  <c r="C203" i="36"/>
  <c r="D203" i="36"/>
  <c r="E203" i="36"/>
  <c r="F203" i="36"/>
  <c r="G203" i="36"/>
  <c r="H203" i="36"/>
  <c r="I203" i="36"/>
  <c r="J203" i="36"/>
  <c r="K203" i="36"/>
  <c r="L203" i="36"/>
  <c r="M203" i="36"/>
  <c r="N203" i="36"/>
  <c r="O203" i="36"/>
  <c r="P203" i="36"/>
  <c r="Q203" i="36"/>
  <c r="R203" i="36"/>
  <c r="S203" i="36"/>
  <c r="T203" i="36"/>
  <c r="U203" i="36"/>
  <c r="V203" i="36"/>
  <c r="W203" i="36"/>
  <c r="X203" i="36"/>
  <c r="Y203" i="36"/>
  <c r="Z203" i="36"/>
  <c r="AA203" i="36"/>
  <c r="AB203" i="36"/>
  <c r="AC203" i="36"/>
  <c r="AD203" i="36"/>
  <c r="AE203" i="36"/>
  <c r="AF203" i="36"/>
  <c r="AG203" i="36"/>
  <c r="AH203" i="36"/>
  <c r="AI203" i="36"/>
  <c r="AJ203" i="36"/>
  <c r="AK203" i="36"/>
  <c r="AL203" i="36"/>
  <c r="AM203" i="36"/>
  <c r="AN203" i="36"/>
  <c r="AO203" i="36"/>
  <c r="AP203" i="36"/>
  <c r="AQ203" i="36"/>
  <c r="AR203" i="36"/>
  <c r="AS203" i="36"/>
  <c r="AT203" i="36"/>
  <c r="AU203" i="36"/>
  <c r="AV203" i="36"/>
  <c r="AW203" i="36"/>
  <c r="AX203" i="36"/>
  <c r="AY203" i="36"/>
  <c r="AZ203" i="36"/>
  <c r="BA203" i="36"/>
  <c r="BB203" i="36"/>
  <c r="BC203" i="36"/>
  <c r="BD203" i="36"/>
  <c r="BE203" i="36"/>
  <c r="BF203" i="36"/>
  <c r="BG203" i="36"/>
  <c r="BH203" i="36"/>
  <c r="BI203" i="36"/>
  <c r="BJ203" i="36"/>
  <c r="BK203" i="36"/>
  <c r="BL203" i="36"/>
  <c r="BM203" i="36"/>
  <c r="BN203" i="36"/>
  <c r="BO203" i="36"/>
  <c r="BP203" i="36"/>
  <c r="BQ203" i="36"/>
  <c r="BR203" i="36"/>
  <c r="BS203" i="36"/>
  <c r="BT203" i="36"/>
  <c r="BU203" i="36"/>
  <c r="BV203" i="36"/>
  <c r="BW203" i="36"/>
  <c r="BX203" i="36"/>
  <c r="BY203" i="36"/>
  <c r="BZ203" i="36"/>
  <c r="CA203" i="36"/>
  <c r="CB203" i="36"/>
  <c r="CC203" i="36"/>
  <c r="CD203" i="36"/>
  <c r="CE203" i="36"/>
  <c r="CF203" i="36"/>
  <c r="CG203" i="36"/>
  <c r="CH203" i="36"/>
  <c r="CI203" i="36"/>
  <c r="CJ203" i="36"/>
  <c r="CK203" i="36"/>
  <c r="CL203" i="36"/>
  <c r="CM203" i="36"/>
  <c r="CN203" i="36"/>
  <c r="CO203" i="36"/>
  <c r="CP203" i="36"/>
  <c r="CQ203" i="36"/>
  <c r="CR203" i="36"/>
  <c r="CS203" i="36"/>
  <c r="CT203" i="36"/>
  <c r="C204" i="36"/>
  <c r="D204" i="36"/>
  <c r="E204" i="36"/>
  <c r="F204" i="36"/>
  <c r="G204" i="36"/>
  <c r="H204" i="36"/>
  <c r="I204" i="36"/>
  <c r="J204" i="36"/>
  <c r="K204" i="36"/>
  <c r="L204" i="36"/>
  <c r="M204" i="36"/>
  <c r="N204" i="36"/>
  <c r="O204" i="36"/>
  <c r="P204" i="36"/>
  <c r="Q204" i="36"/>
  <c r="R204" i="36"/>
  <c r="S204" i="36"/>
  <c r="T204" i="36"/>
  <c r="U204" i="36"/>
  <c r="V204" i="36"/>
  <c r="W204" i="36"/>
  <c r="X204" i="36"/>
  <c r="Y204" i="36"/>
  <c r="Z204" i="36"/>
  <c r="AA204" i="36"/>
  <c r="AB204" i="36"/>
  <c r="AC204" i="36"/>
  <c r="AD204" i="36"/>
  <c r="AE204" i="36"/>
  <c r="AF204" i="36"/>
  <c r="AG204" i="36"/>
  <c r="AH204" i="36"/>
  <c r="AI204" i="36"/>
  <c r="AJ204" i="36"/>
  <c r="AK204" i="36"/>
  <c r="AL204" i="36"/>
  <c r="AM204" i="36"/>
  <c r="AN204" i="36"/>
  <c r="AO204" i="36"/>
  <c r="AP204" i="36"/>
  <c r="AQ204" i="36"/>
  <c r="AR204" i="36"/>
  <c r="AS204" i="36"/>
  <c r="AT204" i="36"/>
  <c r="AU204" i="36"/>
  <c r="AV204" i="36"/>
  <c r="AW204" i="36"/>
  <c r="AX204" i="36"/>
  <c r="AY204" i="36"/>
  <c r="AZ204" i="36"/>
  <c r="BA204" i="36"/>
  <c r="BB204" i="36"/>
  <c r="BC204" i="36"/>
  <c r="BD204" i="36"/>
  <c r="BE204" i="36"/>
  <c r="BF204" i="36"/>
  <c r="BG204" i="36"/>
  <c r="BH204" i="36"/>
  <c r="BI204" i="36"/>
  <c r="BJ204" i="36"/>
  <c r="BK204" i="36"/>
  <c r="BL204" i="36"/>
  <c r="BM204" i="36"/>
  <c r="BN204" i="36"/>
  <c r="BO204" i="36"/>
  <c r="BP204" i="36"/>
  <c r="BQ204" i="36"/>
  <c r="BR204" i="36"/>
  <c r="BS204" i="36"/>
  <c r="BT204" i="36"/>
  <c r="BU204" i="36"/>
  <c r="BV204" i="36"/>
  <c r="BW204" i="36"/>
  <c r="BX204" i="36"/>
  <c r="BY204" i="36"/>
  <c r="BZ204" i="36"/>
  <c r="CA204" i="36"/>
  <c r="CB204" i="36"/>
  <c r="CC204" i="36"/>
  <c r="CD204" i="36"/>
  <c r="CE204" i="36"/>
  <c r="CF204" i="36"/>
  <c r="CG204" i="36"/>
  <c r="CH204" i="36"/>
  <c r="CI204" i="36"/>
  <c r="CJ204" i="36"/>
  <c r="CK204" i="36"/>
  <c r="CL204" i="36"/>
  <c r="CM204" i="36"/>
  <c r="CN204" i="36"/>
  <c r="CO204" i="36"/>
  <c r="CP204" i="36"/>
  <c r="CQ204" i="36"/>
  <c r="CR204" i="36"/>
  <c r="CS204" i="36"/>
  <c r="CT204" i="36"/>
  <c r="C205" i="36"/>
  <c r="D205" i="36"/>
  <c r="E205" i="36"/>
  <c r="F205" i="36"/>
  <c r="G205" i="36"/>
  <c r="H205" i="36"/>
  <c r="I205" i="36"/>
  <c r="J205" i="36"/>
  <c r="K205" i="36"/>
  <c r="L205" i="36"/>
  <c r="M205" i="36"/>
  <c r="N205" i="36"/>
  <c r="O205" i="36"/>
  <c r="P205" i="36"/>
  <c r="Q205" i="36"/>
  <c r="R205" i="36"/>
  <c r="S205" i="36"/>
  <c r="T205" i="36"/>
  <c r="U205" i="36"/>
  <c r="V205" i="36"/>
  <c r="W205" i="36"/>
  <c r="X205" i="36"/>
  <c r="Y205" i="36"/>
  <c r="Z205" i="36"/>
  <c r="AA205" i="36"/>
  <c r="AB205" i="36"/>
  <c r="AC205" i="36"/>
  <c r="AD205" i="36"/>
  <c r="AE205" i="36"/>
  <c r="AF205" i="36"/>
  <c r="AG205" i="36"/>
  <c r="AH205" i="36"/>
  <c r="AI205" i="36"/>
  <c r="AJ205" i="36"/>
  <c r="AK205" i="36"/>
  <c r="AL205" i="36"/>
  <c r="AM205" i="36"/>
  <c r="AN205" i="36"/>
  <c r="AO205" i="36"/>
  <c r="AP205" i="36"/>
  <c r="AQ205" i="36"/>
  <c r="AR205" i="36"/>
  <c r="AS205" i="36"/>
  <c r="AT205" i="36"/>
  <c r="AU205" i="36"/>
  <c r="AV205" i="36"/>
  <c r="AW205" i="36"/>
  <c r="AX205" i="36"/>
  <c r="AY205" i="36"/>
  <c r="AZ205" i="36"/>
  <c r="BA205" i="36"/>
  <c r="BB205" i="36"/>
  <c r="BC205" i="36"/>
  <c r="BD205" i="36"/>
  <c r="BE205" i="36"/>
  <c r="BF205" i="36"/>
  <c r="BG205" i="36"/>
  <c r="BH205" i="36"/>
  <c r="BI205" i="36"/>
  <c r="BJ205" i="36"/>
  <c r="BK205" i="36"/>
  <c r="BL205" i="36"/>
  <c r="BM205" i="36"/>
  <c r="BN205" i="36"/>
  <c r="BO205" i="36"/>
  <c r="BP205" i="36"/>
  <c r="BQ205" i="36"/>
  <c r="BR205" i="36"/>
  <c r="BS205" i="36"/>
  <c r="BT205" i="36"/>
  <c r="BU205" i="36"/>
  <c r="BV205" i="36"/>
  <c r="BW205" i="36"/>
  <c r="BX205" i="36"/>
  <c r="BY205" i="36"/>
  <c r="BZ205" i="36"/>
  <c r="CA205" i="36"/>
  <c r="CB205" i="36"/>
  <c r="CC205" i="36"/>
  <c r="CD205" i="36"/>
  <c r="CE205" i="36"/>
  <c r="CF205" i="36"/>
  <c r="CG205" i="36"/>
  <c r="CH205" i="36"/>
  <c r="CI205" i="36"/>
  <c r="CJ205" i="36"/>
  <c r="CK205" i="36"/>
  <c r="CL205" i="36"/>
  <c r="CM205" i="36"/>
  <c r="CN205" i="36"/>
  <c r="CO205" i="36"/>
  <c r="CP205" i="36"/>
  <c r="CQ205" i="36"/>
  <c r="CR205" i="36"/>
  <c r="CS205" i="36"/>
  <c r="CT205" i="36"/>
  <c r="C206" i="36"/>
  <c r="D206" i="36"/>
  <c r="E206" i="36"/>
  <c r="F206" i="36"/>
  <c r="G206" i="36"/>
  <c r="H206" i="36"/>
  <c r="I206" i="36"/>
  <c r="J206" i="36"/>
  <c r="K206" i="36"/>
  <c r="L206" i="36"/>
  <c r="M206" i="36"/>
  <c r="N206" i="36"/>
  <c r="O206" i="36"/>
  <c r="P206" i="36"/>
  <c r="Q206" i="36"/>
  <c r="R206" i="36"/>
  <c r="S206" i="36"/>
  <c r="T206" i="36"/>
  <c r="U206" i="36"/>
  <c r="V206" i="36"/>
  <c r="W206" i="36"/>
  <c r="X206" i="36"/>
  <c r="Y206" i="36"/>
  <c r="Z206" i="36"/>
  <c r="AA206" i="36"/>
  <c r="AB206" i="36"/>
  <c r="AC206" i="36"/>
  <c r="AD206" i="36"/>
  <c r="AE206" i="36"/>
  <c r="AF206" i="36"/>
  <c r="AG206" i="36"/>
  <c r="AH206" i="36"/>
  <c r="AI206" i="36"/>
  <c r="AJ206" i="36"/>
  <c r="AK206" i="36"/>
  <c r="AL206" i="36"/>
  <c r="AM206" i="36"/>
  <c r="AN206" i="36"/>
  <c r="AO206" i="36"/>
  <c r="AP206" i="36"/>
  <c r="AQ206" i="36"/>
  <c r="AR206" i="36"/>
  <c r="AS206" i="36"/>
  <c r="AT206" i="36"/>
  <c r="AU206" i="36"/>
  <c r="AV206" i="36"/>
  <c r="AW206" i="36"/>
  <c r="AX206" i="36"/>
  <c r="AY206" i="36"/>
  <c r="AZ206" i="36"/>
  <c r="BA206" i="36"/>
  <c r="BB206" i="36"/>
  <c r="BC206" i="36"/>
  <c r="BD206" i="36"/>
  <c r="BE206" i="36"/>
  <c r="BF206" i="36"/>
  <c r="BG206" i="36"/>
  <c r="BH206" i="36"/>
  <c r="BI206" i="36"/>
  <c r="BJ206" i="36"/>
  <c r="BK206" i="36"/>
  <c r="BL206" i="36"/>
  <c r="BM206" i="36"/>
  <c r="BN206" i="36"/>
  <c r="BO206" i="36"/>
  <c r="BP206" i="36"/>
  <c r="BQ206" i="36"/>
  <c r="BR206" i="36"/>
  <c r="BS206" i="36"/>
  <c r="BT206" i="36"/>
  <c r="BU206" i="36"/>
  <c r="BV206" i="36"/>
  <c r="BW206" i="36"/>
  <c r="BX206" i="36"/>
  <c r="BY206" i="36"/>
  <c r="BZ206" i="36"/>
  <c r="CA206" i="36"/>
  <c r="CB206" i="36"/>
  <c r="CC206" i="36"/>
  <c r="CD206" i="36"/>
  <c r="CE206" i="36"/>
  <c r="CF206" i="36"/>
  <c r="CG206" i="36"/>
  <c r="CH206" i="36"/>
  <c r="CI206" i="36"/>
  <c r="CJ206" i="36"/>
  <c r="CK206" i="36"/>
  <c r="CL206" i="36"/>
  <c r="CM206" i="36"/>
  <c r="CN206" i="36"/>
  <c r="CO206" i="36"/>
  <c r="CP206" i="36"/>
  <c r="CQ206" i="36"/>
  <c r="CR206" i="36"/>
  <c r="CS206" i="36"/>
  <c r="CT206" i="36"/>
  <c r="C207" i="36"/>
  <c r="D207" i="36"/>
  <c r="E207" i="36"/>
  <c r="F207" i="36"/>
  <c r="G207" i="36"/>
  <c r="H207" i="36"/>
  <c r="I207" i="36"/>
  <c r="J207" i="36"/>
  <c r="K207" i="36"/>
  <c r="L207" i="36"/>
  <c r="M207" i="36"/>
  <c r="N207" i="36"/>
  <c r="O207" i="36"/>
  <c r="P207" i="36"/>
  <c r="Q207" i="36"/>
  <c r="R207" i="36"/>
  <c r="S207" i="36"/>
  <c r="T207" i="36"/>
  <c r="U207" i="36"/>
  <c r="V207" i="36"/>
  <c r="W207" i="36"/>
  <c r="X207" i="36"/>
  <c r="Y207" i="36"/>
  <c r="Z207" i="36"/>
  <c r="AA207" i="36"/>
  <c r="AB207" i="36"/>
  <c r="AC207" i="36"/>
  <c r="AD207" i="36"/>
  <c r="AE207" i="36"/>
  <c r="AF207" i="36"/>
  <c r="AG207" i="36"/>
  <c r="AH207" i="36"/>
  <c r="AI207" i="36"/>
  <c r="AJ207" i="36"/>
  <c r="AK207" i="36"/>
  <c r="AL207" i="36"/>
  <c r="AM207" i="36"/>
  <c r="AN207" i="36"/>
  <c r="AO207" i="36"/>
  <c r="AP207" i="36"/>
  <c r="AQ207" i="36"/>
  <c r="AR207" i="36"/>
  <c r="AS207" i="36"/>
  <c r="AT207" i="36"/>
  <c r="AU207" i="36"/>
  <c r="AV207" i="36"/>
  <c r="AW207" i="36"/>
  <c r="AX207" i="36"/>
  <c r="AY207" i="36"/>
  <c r="AZ207" i="36"/>
  <c r="BA207" i="36"/>
  <c r="BB207" i="36"/>
  <c r="BC207" i="36"/>
  <c r="BD207" i="36"/>
  <c r="BE207" i="36"/>
  <c r="BF207" i="36"/>
  <c r="BG207" i="36"/>
  <c r="BH207" i="36"/>
  <c r="BI207" i="36"/>
  <c r="BJ207" i="36"/>
  <c r="BK207" i="36"/>
  <c r="BL207" i="36"/>
  <c r="BM207" i="36"/>
  <c r="BN207" i="36"/>
  <c r="BO207" i="36"/>
  <c r="BP207" i="36"/>
  <c r="BQ207" i="36"/>
  <c r="BR207" i="36"/>
  <c r="BS207" i="36"/>
  <c r="BT207" i="36"/>
  <c r="BU207" i="36"/>
  <c r="BV207" i="36"/>
  <c r="BW207" i="36"/>
  <c r="BX207" i="36"/>
  <c r="BY207" i="36"/>
  <c r="BZ207" i="36"/>
  <c r="CA207" i="36"/>
  <c r="CB207" i="36"/>
  <c r="CC207" i="36"/>
  <c r="CD207" i="36"/>
  <c r="CE207" i="36"/>
  <c r="CF207" i="36"/>
  <c r="CG207" i="36"/>
  <c r="CH207" i="36"/>
  <c r="CI207" i="36"/>
  <c r="CJ207" i="36"/>
  <c r="CK207" i="36"/>
  <c r="CL207" i="36"/>
  <c r="CM207" i="36"/>
  <c r="CN207" i="36"/>
  <c r="CO207" i="36"/>
  <c r="CP207" i="36"/>
  <c r="CQ207" i="36"/>
  <c r="CR207" i="36"/>
  <c r="CS207" i="36"/>
  <c r="CT207" i="36"/>
  <c r="C208" i="36"/>
  <c r="D208" i="36"/>
  <c r="E208" i="36"/>
  <c r="F208" i="36"/>
  <c r="G208" i="36"/>
  <c r="H208" i="36"/>
  <c r="I208" i="36"/>
  <c r="J208" i="36"/>
  <c r="K208" i="36"/>
  <c r="L208" i="36"/>
  <c r="M208" i="36"/>
  <c r="N208" i="36"/>
  <c r="O208" i="36"/>
  <c r="P208" i="36"/>
  <c r="Q208" i="36"/>
  <c r="R208" i="36"/>
  <c r="S208" i="36"/>
  <c r="T208" i="36"/>
  <c r="U208" i="36"/>
  <c r="V208" i="36"/>
  <c r="W208" i="36"/>
  <c r="X208" i="36"/>
  <c r="Y208" i="36"/>
  <c r="Z208" i="36"/>
  <c r="AA208" i="36"/>
  <c r="AB208" i="36"/>
  <c r="AC208" i="36"/>
  <c r="AD208" i="36"/>
  <c r="AE208" i="36"/>
  <c r="AF208" i="36"/>
  <c r="AG208" i="36"/>
  <c r="AH208" i="36"/>
  <c r="AI208" i="36"/>
  <c r="AJ208" i="36"/>
  <c r="AK208" i="36"/>
  <c r="AL208" i="36"/>
  <c r="AM208" i="36"/>
  <c r="AN208" i="36"/>
  <c r="AO208" i="36"/>
  <c r="AP208" i="36"/>
  <c r="AQ208" i="36"/>
  <c r="AR208" i="36"/>
  <c r="AS208" i="36"/>
  <c r="AT208" i="36"/>
  <c r="AU208" i="36"/>
  <c r="AV208" i="36"/>
  <c r="AW208" i="36"/>
  <c r="AX208" i="36"/>
  <c r="AY208" i="36"/>
  <c r="AZ208" i="36"/>
  <c r="BA208" i="36"/>
  <c r="BB208" i="36"/>
  <c r="BC208" i="36"/>
  <c r="BD208" i="36"/>
  <c r="BE208" i="36"/>
  <c r="BF208" i="36"/>
  <c r="BG208" i="36"/>
  <c r="BH208" i="36"/>
  <c r="BI208" i="36"/>
  <c r="BJ208" i="36"/>
  <c r="BK208" i="36"/>
  <c r="BL208" i="36"/>
  <c r="BM208" i="36"/>
  <c r="BN208" i="36"/>
  <c r="BO208" i="36"/>
  <c r="BP208" i="36"/>
  <c r="BQ208" i="36"/>
  <c r="BR208" i="36"/>
  <c r="BS208" i="36"/>
  <c r="BT208" i="36"/>
  <c r="BU208" i="36"/>
  <c r="BV208" i="36"/>
  <c r="BW208" i="36"/>
  <c r="BX208" i="36"/>
  <c r="BY208" i="36"/>
  <c r="BZ208" i="36"/>
  <c r="CA208" i="36"/>
  <c r="CB208" i="36"/>
  <c r="CC208" i="36"/>
  <c r="CD208" i="36"/>
  <c r="CE208" i="36"/>
  <c r="CF208" i="36"/>
  <c r="CG208" i="36"/>
  <c r="CH208" i="36"/>
  <c r="CI208" i="36"/>
  <c r="CJ208" i="36"/>
  <c r="CK208" i="36"/>
  <c r="CL208" i="36"/>
  <c r="CM208" i="36"/>
  <c r="CN208" i="36"/>
  <c r="CO208" i="36"/>
  <c r="CP208" i="36"/>
  <c r="CQ208" i="36"/>
  <c r="CR208" i="36"/>
  <c r="CS208" i="36"/>
  <c r="CT208" i="36"/>
  <c r="C209" i="36"/>
  <c r="D209" i="36"/>
  <c r="E209" i="36"/>
  <c r="F209" i="36"/>
  <c r="G209" i="36"/>
  <c r="H209" i="36"/>
  <c r="I209" i="36"/>
  <c r="J209" i="36"/>
  <c r="K209" i="36"/>
  <c r="L209" i="36"/>
  <c r="M209" i="36"/>
  <c r="N209" i="36"/>
  <c r="O209" i="36"/>
  <c r="P209" i="36"/>
  <c r="Q209" i="36"/>
  <c r="R209" i="36"/>
  <c r="S209" i="36"/>
  <c r="T209" i="36"/>
  <c r="U209" i="36"/>
  <c r="V209" i="36"/>
  <c r="W209" i="36"/>
  <c r="X209" i="36"/>
  <c r="Y209" i="36"/>
  <c r="Z209" i="36"/>
  <c r="AA209" i="36"/>
  <c r="AB209" i="36"/>
  <c r="AC209" i="36"/>
  <c r="AD209" i="36"/>
  <c r="AE209" i="36"/>
  <c r="AF209" i="36"/>
  <c r="AG209" i="36"/>
  <c r="AH209" i="36"/>
  <c r="AI209" i="36"/>
  <c r="AJ209" i="36"/>
  <c r="AK209" i="36"/>
  <c r="AL209" i="36"/>
  <c r="AM209" i="36"/>
  <c r="AN209" i="36"/>
  <c r="AO209" i="36"/>
  <c r="AP209" i="36"/>
  <c r="AQ209" i="36"/>
  <c r="AR209" i="36"/>
  <c r="AS209" i="36"/>
  <c r="AT209" i="36"/>
  <c r="AU209" i="36"/>
  <c r="AV209" i="36"/>
  <c r="AW209" i="36"/>
  <c r="AX209" i="36"/>
  <c r="AY209" i="36"/>
  <c r="AZ209" i="36"/>
  <c r="BA209" i="36"/>
  <c r="BB209" i="36"/>
  <c r="BC209" i="36"/>
  <c r="BD209" i="36"/>
  <c r="BE209" i="36"/>
  <c r="BF209" i="36"/>
  <c r="BG209" i="36"/>
  <c r="BH209" i="36"/>
  <c r="BI209" i="36"/>
  <c r="BJ209" i="36"/>
  <c r="BK209" i="36"/>
  <c r="BL209" i="36"/>
  <c r="BM209" i="36"/>
  <c r="BN209" i="36"/>
  <c r="BO209" i="36"/>
  <c r="BP209" i="36"/>
  <c r="BQ209" i="36"/>
  <c r="BR209" i="36"/>
  <c r="BS209" i="36"/>
  <c r="BT209" i="36"/>
  <c r="BU209" i="36"/>
  <c r="BV209" i="36"/>
  <c r="BW209" i="36"/>
  <c r="BX209" i="36"/>
  <c r="BY209" i="36"/>
  <c r="BZ209" i="36"/>
  <c r="CA209" i="36"/>
  <c r="CB209" i="36"/>
  <c r="CC209" i="36"/>
  <c r="CD209" i="36"/>
  <c r="CE209" i="36"/>
  <c r="CF209" i="36"/>
  <c r="CG209" i="36"/>
  <c r="CH209" i="36"/>
  <c r="CI209" i="36"/>
  <c r="CJ209" i="36"/>
  <c r="CK209" i="36"/>
  <c r="CL209" i="36"/>
  <c r="CM209" i="36"/>
  <c r="CN209" i="36"/>
  <c r="CO209" i="36"/>
  <c r="CP209" i="36"/>
  <c r="CQ209" i="36"/>
  <c r="CR209" i="36"/>
  <c r="CS209" i="36"/>
  <c r="CT209" i="36"/>
  <c r="C210" i="36"/>
  <c r="D210" i="36"/>
  <c r="E210" i="36"/>
  <c r="F210" i="36"/>
  <c r="G210" i="36"/>
  <c r="H210" i="36"/>
  <c r="I210" i="36"/>
  <c r="J210" i="36"/>
  <c r="K210" i="36"/>
  <c r="L210" i="36"/>
  <c r="M210" i="36"/>
  <c r="N210" i="36"/>
  <c r="O210" i="36"/>
  <c r="P210" i="36"/>
  <c r="Q210" i="36"/>
  <c r="R210" i="36"/>
  <c r="S210" i="36"/>
  <c r="T210" i="36"/>
  <c r="U210" i="36"/>
  <c r="V210" i="36"/>
  <c r="W210" i="36"/>
  <c r="X210" i="36"/>
  <c r="Y210" i="36"/>
  <c r="Z210" i="36"/>
  <c r="AA210" i="36"/>
  <c r="AB210" i="36"/>
  <c r="AC210" i="36"/>
  <c r="AD210" i="36"/>
  <c r="AE210" i="36"/>
  <c r="AF210" i="36"/>
  <c r="AG210" i="36"/>
  <c r="AH210" i="36"/>
  <c r="AI210" i="36"/>
  <c r="AJ210" i="36"/>
  <c r="AK210" i="36"/>
  <c r="AL210" i="36"/>
  <c r="AM210" i="36"/>
  <c r="AN210" i="36"/>
  <c r="AO210" i="36"/>
  <c r="AP210" i="36"/>
  <c r="AQ210" i="36"/>
  <c r="AR210" i="36"/>
  <c r="AS210" i="36"/>
  <c r="AT210" i="36"/>
  <c r="AU210" i="36"/>
  <c r="AV210" i="36"/>
  <c r="AW210" i="36"/>
  <c r="AX210" i="36"/>
  <c r="AY210" i="36"/>
  <c r="AZ210" i="36"/>
  <c r="BA210" i="36"/>
  <c r="BB210" i="36"/>
  <c r="BC210" i="36"/>
  <c r="BD210" i="36"/>
  <c r="BE210" i="36"/>
  <c r="BF210" i="36"/>
  <c r="BG210" i="36"/>
  <c r="BH210" i="36"/>
  <c r="BI210" i="36"/>
  <c r="BJ210" i="36"/>
  <c r="BK210" i="36"/>
  <c r="BL210" i="36"/>
  <c r="BM210" i="36"/>
  <c r="BN210" i="36"/>
  <c r="BO210" i="36"/>
  <c r="BP210" i="36"/>
  <c r="BQ210" i="36"/>
  <c r="BR210" i="36"/>
  <c r="BS210" i="36"/>
  <c r="BT210" i="36"/>
  <c r="BU210" i="36"/>
  <c r="BV210" i="36"/>
  <c r="BW210" i="36"/>
  <c r="BX210" i="36"/>
  <c r="BY210" i="36"/>
  <c r="BZ210" i="36"/>
  <c r="CA210" i="36"/>
  <c r="CB210" i="36"/>
  <c r="CC210" i="36"/>
  <c r="CD210" i="36"/>
  <c r="CE210" i="36"/>
  <c r="CF210" i="36"/>
  <c r="CG210" i="36"/>
  <c r="CH210" i="36"/>
  <c r="CI210" i="36"/>
  <c r="CJ210" i="36"/>
  <c r="CK210" i="36"/>
  <c r="CL210" i="36"/>
  <c r="CM210" i="36"/>
  <c r="CN210" i="36"/>
  <c r="CO210" i="36"/>
  <c r="CP210" i="36"/>
  <c r="CQ210" i="36"/>
  <c r="CR210" i="36"/>
  <c r="CS210" i="36"/>
  <c r="CT210" i="36"/>
  <c r="C211" i="36"/>
  <c r="D211" i="36"/>
  <c r="E211" i="36"/>
  <c r="F211" i="36"/>
  <c r="G211" i="36"/>
  <c r="H211" i="36"/>
  <c r="I211" i="36"/>
  <c r="J211" i="36"/>
  <c r="K211" i="36"/>
  <c r="L211" i="36"/>
  <c r="M211" i="36"/>
  <c r="N211" i="36"/>
  <c r="O211" i="36"/>
  <c r="P211" i="36"/>
  <c r="Q211" i="36"/>
  <c r="R211" i="36"/>
  <c r="S211" i="36"/>
  <c r="T211" i="36"/>
  <c r="U211" i="36"/>
  <c r="V211" i="36"/>
  <c r="W211" i="36"/>
  <c r="X211" i="36"/>
  <c r="Y211" i="36"/>
  <c r="Z211" i="36"/>
  <c r="AA211" i="36"/>
  <c r="AB211" i="36"/>
  <c r="AC211" i="36"/>
  <c r="AD211" i="36"/>
  <c r="AE211" i="36"/>
  <c r="AF211" i="36"/>
  <c r="AG211" i="36"/>
  <c r="AH211" i="36"/>
  <c r="AI211" i="36"/>
  <c r="AJ211" i="36"/>
  <c r="AK211" i="36"/>
  <c r="AL211" i="36"/>
  <c r="AM211" i="36"/>
  <c r="AN211" i="36"/>
  <c r="AO211" i="36"/>
  <c r="AP211" i="36"/>
  <c r="AQ211" i="36"/>
  <c r="AR211" i="36"/>
  <c r="AS211" i="36"/>
  <c r="AT211" i="36"/>
  <c r="AU211" i="36"/>
  <c r="AV211" i="36"/>
  <c r="AW211" i="36"/>
  <c r="AX211" i="36"/>
  <c r="AY211" i="36"/>
  <c r="AZ211" i="36"/>
  <c r="BA211" i="36"/>
  <c r="BB211" i="36"/>
  <c r="BC211" i="36"/>
  <c r="BD211" i="36"/>
  <c r="BE211" i="36"/>
  <c r="BF211" i="36"/>
  <c r="BG211" i="36"/>
  <c r="BH211" i="36"/>
  <c r="BI211" i="36"/>
  <c r="BJ211" i="36"/>
  <c r="BK211" i="36"/>
  <c r="BL211" i="36"/>
  <c r="BM211" i="36"/>
  <c r="BN211" i="36"/>
  <c r="BO211" i="36"/>
  <c r="BP211" i="36"/>
  <c r="BQ211" i="36"/>
  <c r="BR211" i="36"/>
  <c r="BS211" i="36"/>
  <c r="BT211" i="36"/>
  <c r="BU211" i="36"/>
  <c r="BV211" i="36"/>
  <c r="BW211" i="36"/>
  <c r="BX211" i="36"/>
  <c r="BY211" i="36"/>
  <c r="BZ211" i="36"/>
  <c r="CA211" i="36"/>
  <c r="CB211" i="36"/>
  <c r="CC211" i="36"/>
  <c r="CD211" i="36"/>
  <c r="CE211" i="36"/>
  <c r="CF211" i="36"/>
  <c r="CG211" i="36"/>
  <c r="CH211" i="36"/>
  <c r="CI211" i="36"/>
  <c r="CJ211" i="36"/>
  <c r="CK211" i="36"/>
  <c r="CL211" i="36"/>
  <c r="CM211" i="36"/>
  <c r="CN211" i="36"/>
  <c r="CO211" i="36"/>
  <c r="CP211" i="36"/>
  <c r="CQ211" i="36"/>
  <c r="CR211" i="36"/>
  <c r="CS211" i="36"/>
  <c r="CT211" i="36"/>
  <c r="C212" i="36"/>
  <c r="D212" i="36"/>
  <c r="E212" i="36"/>
  <c r="F212" i="36"/>
  <c r="G212" i="36"/>
  <c r="H212" i="36"/>
  <c r="I212" i="36"/>
  <c r="J212" i="36"/>
  <c r="K212" i="36"/>
  <c r="L212" i="36"/>
  <c r="M212" i="36"/>
  <c r="N212" i="36"/>
  <c r="O212" i="36"/>
  <c r="P212" i="36"/>
  <c r="Q212" i="36"/>
  <c r="R212" i="36"/>
  <c r="S212" i="36"/>
  <c r="T212" i="36"/>
  <c r="U212" i="36"/>
  <c r="V212" i="36"/>
  <c r="W212" i="36"/>
  <c r="X212" i="36"/>
  <c r="Y212" i="36"/>
  <c r="Z212" i="36"/>
  <c r="AA212" i="36"/>
  <c r="AB212" i="36"/>
  <c r="AC212" i="36"/>
  <c r="AD212" i="36"/>
  <c r="AE212" i="36"/>
  <c r="AF212" i="36"/>
  <c r="AG212" i="36"/>
  <c r="AH212" i="36"/>
  <c r="AI212" i="36"/>
  <c r="AJ212" i="36"/>
  <c r="AK212" i="36"/>
  <c r="AL212" i="36"/>
  <c r="AM212" i="36"/>
  <c r="AN212" i="36"/>
  <c r="AO212" i="36"/>
  <c r="AP212" i="36"/>
  <c r="AQ212" i="36"/>
  <c r="AR212" i="36"/>
  <c r="AS212" i="36"/>
  <c r="AT212" i="36"/>
  <c r="AU212" i="36"/>
  <c r="AV212" i="36"/>
  <c r="AW212" i="36"/>
  <c r="AX212" i="36"/>
  <c r="AY212" i="36"/>
  <c r="AZ212" i="36"/>
  <c r="BA212" i="36"/>
  <c r="BB212" i="36"/>
  <c r="BC212" i="36"/>
  <c r="BD212" i="36"/>
  <c r="BE212" i="36"/>
  <c r="BF212" i="36"/>
  <c r="BG212" i="36"/>
  <c r="BH212" i="36"/>
  <c r="BI212" i="36"/>
  <c r="BJ212" i="36"/>
  <c r="BK212" i="36"/>
  <c r="BL212" i="36"/>
  <c r="BM212" i="36"/>
  <c r="BN212" i="36"/>
  <c r="BO212" i="36"/>
  <c r="BP212" i="36"/>
  <c r="BQ212" i="36"/>
  <c r="BR212" i="36"/>
  <c r="BS212" i="36"/>
  <c r="BT212" i="36"/>
  <c r="BU212" i="36"/>
  <c r="BV212" i="36"/>
  <c r="BW212" i="36"/>
  <c r="BX212" i="36"/>
  <c r="BY212" i="36"/>
  <c r="BZ212" i="36"/>
  <c r="CA212" i="36"/>
  <c r="CB212" i="36"/>
  <c r="CC212" i="36"/>
  <c r="CD212" i="36"/>
  <c r="CE212" i="36"/>
  <c r="CF212" i="36"/>
  <c r="CG212" i="36"/>
  <c r="CH212" i="36"/>
  <c r="CI212" i="36"/>
  <c r="CJ212" i="36"/>
  <c r="CK212" i="36"/>
  <c r="CL212" i="36"/>
  <c r="CM212" i="36"/>
  <c r="CN212" i="36"/>
  <c r="CO212" i="36"/>
  <c r="CP212" i="36"/>
  <c r="CQ212" i="36"/>
  <c r="CR212" i="36"/>
  <c r="CS212" i="36"/>
  <c r="CT212" i="36"/>
  <c r="C213" i="36"/>
  <c r="D213" i="36"/>
  <c r="E213" i="36"/>
  <c r="F213" i="36"/>
  <c r="G213" i="36"/>
  <c r="H213" i="36"/>
  <c r="I213" i="36"/>
  <c r="J213" i="36"/>
  <c r="K213" i="36"/>
  <c r="L213" i="36"/>
  <c r="M213" i="36"/>
  <c r="N213" i="36"/>
  <c r="O213" i="36"/>
  <c r="P213" i="36"/>
  <c r="Q213" i="36"/>
  <c r="R213" i="36"/>
  <c r="S213" i="36"/>
  <c r="T213" i="36"/>
  <c r="U213" i="36"/>
  <c r="V213" i="36"/>
  <c r="W213" i="36"/>
  <c r="X213" i="36"/>
  <c r="Y213" i="36"/>
  <c r="Z213" i="36"/>
  <c r="AA213" i="36"/>
  <c r="AB213" i="36"/>
  <c r="AC213" i="36"/>
  <c r="AD213" i="36"/>
  <c r="AE213" i="36"/>
  <c r="AF213" i="36"/>
  <c r="AG213" i="36"/>
  <c r="AH213" i="36"/>
  <c r="AI213" i="36"/>
  <c r="AJ213" i="36"/>
  <c r="AK213" i="36"/>
  <c r="AL213" i="36"/>
  <c r="AM213" i="36"/>
  <c r="AN213" i="36"/>
  <c r="AO213" i="36"/>
  <c r="AP213" i="36"/>
  <c r="AQ213" i="36"/>
  <c r="AR213" i="36"/>
  <c r="AS213" i="36"/>
  <c r="AT213" i="36"/>
  <c r="AU213" i="36"/>
  <c r="AV213" i="36"/>
  <c r="AW213" i="36"/>
  <c r="AX213" i="36"/>
  <c r="AY213" i="36"/>
  <c r="AZ213" i="36"/>
  <c r="BA213" i="36"/>
  <c r="BB213" i="36"/>
  <c r="BC213" i="36"/>
  <c r="BD213" i="36"/>
  <c r="BE213" i="36"/>
  <c r="BF213" i="36"/>
  <c r="BG213" i="36"/>
  <c r="BH213" i="36"/>
  <c r="BI213" i="36"/>
  <c r="BJ213" i="36"/>
  <c r="BK213" i="36"/>
  <c r="BL213" i="36"/>
  <c r="BM213" i="36"/>
  <c r="BN213" i="36"/>
  <c r="BO213" i="36"/>
  <c r="BP213" i="36"/>
  <c r="BQ213" i="36"/>
  <c r="BR213" i="36"/>
  <c r="BS213" i="36"/>
  <c r="BT213" i="36"/>
  <c r="BU213" i="36"/>
  <c r="BV213" i="36"/>
  <c r="BW213" i="36"/>
  <c r="BX213" i="36"/>
  <c r="BY213" i="36"/>
  <c r="BZ213" i="36"/>
  <c r="CA213" i="36"/>
  <c r="CB213" i="36"/>
  <c r="CC213" i="36"/>
  <c r="CD213" i="36"/>
  <c r="CE213" i="36"/>
  <c r="CF213" i="36"/>
  <c r="CG213" i="36"/>
  <c r="CH213" i="36"/>
  <c r="CI213" i="36"/>
  <c r="CJ213" i="36"/>
  <c r="CK213" i="36"/>
  <c r="CL213" i="36"/>
  <c r="CM213" i="36"/>
  <c r="CN213" i="36"/>
  <c r="CO213" i="36"/>
  <c r="CP213" i="36"/>
  <c r="CQ213" i="36"/>
  <c r="CR213" i="36"/>
  <c r="CS213" i="36"/>
  <c r="CT213" i="36"/>
  <c r="C214" i="36"/>
  <c r="D214" i="36"/>
  <c r="E214" i="36"/>
  <c r="F214" i="36"/>
  <c r="G214" i="36"/>
  <c r="H214" i="36"/>
  <c r="I214" i="36"/>
  <c r="J214" i="36"/>
  <c r="K214" i="36"/>
  <c r="L214" i="36"/>
  <c r="M214" i="36"/>
  <c r="N214" i="36"/>
  <c r="O214" i="36"/>
  <c r="P214" i="36"/>
  <c r="Q214" i="36"/>
  <c r="R214" i="36"/>
  <c r="S214" i="36"/>
  <c r="T214" i="36"/>
  <c r="U214" i="36"/>
  <c r="V214" i="36"/>
  <c r="W214" i="36"/>
  <c r="X214" i="36"/>
  <c r="Y214" i="36"/>
  <c r="Z214" i="36"/>
  <c r="AA214" i="36"/>
  <c r="AB214" i="36"/>
  <c r="AC214" i="36"/>
  <c r="AD214" i="36"/>
  <c r="AE214" i="36"/>
  <c r="AF214" i="36"/>
  <c r="AG214" i="36"/>
  <c r="AH214" i="36"/>
  <c r="AI214" i="36"/>
  <c r="AJ214" i="36"/>
  <c r="AK214" i="36"/>
  <c r="AL214" i="36"/>
  <c r="AM214" i="36"/>
  <c r="AN214" i="36"/>
  <c r="AO214" i="36"/>
  <c r="AP214" i="36"/>
  <c r="AQ214" i="36"/>
  <c r="AR214" i="36"/>
  <c r="AS214" i="36"/>
  <c r="AT214" i="36"/>
  <c r="AU214" i="36"/>
  <c r="AV214" i="36"/>
  <c r="AW214" i="36"/>
  <c r="AX214" i="36"/>
  <c r="AY214" i="36"/>
  <c r="AZ214" i="36"/>
  <c r="BA214" i="36"/>
  <c r="BB214" i="36"/>
  <c r="BC214" i="36"/>
  <c r="BD214" i="36"/>
  <c r="BE214" i="36"/>
  <c r="BF214" i="36"/>
  <c r="BG214" i="36"/>
  <c r="BH214" i="36"/>
  <c r="BI214" i="36"/>
  <c r="BJ214" i="36"/>
  <c r="BK214" i="36"/>
  <c r="BL214" i="36"/>
  <c r="BM214" i="36"/>
  <c r="BN214" i="36"/>
  <c r="BO214" i="36"/>
  <c r="BP214" i="36"/>
  <c r="BQ214" i="36"/>
  <c r="BR214" i="36"/>
  <c r="BS214" i="36"/>
  <c r="BT214" i="36"/>
  <c r="BU214" i="36"/>
  <c r="BV214" i="36"/>
  <c r="BW214" i="36"/>
  <c r="BX214" i="36"/>
  <c r="BY214" i="36"/>
  <c r="BZ214" i="36"/>
  <c r="CA214" i="36"/>
  <c r="CB214" i="36"/>
  <c r="CC214" i="36"/>
  <c r="CD214" i="36"/>
  <c r="CE214" i="36"/>
  <c r="CF214" i="36"/>
  <c r="CG214" i="36"/>
  <c r="CH214" i="36"/>
  <c r="CI214" i="36"/>
  <c r="CJ214" i="36"/>
  <c r="CK214" i="36"/>
  <c r="CL214" i="36"/>
  <c r="CM214" i="36"/>
  <c r="CN214" i="36"/>
  <c r="CO214" i="36"/>
  <c r="CP214" i="36"/>
  <c r="CQ214" i="36"/>
  <c r="CR214" i="36"/>
  <c r="CS214" i="36"/>
  <c r="CT214" i="36"/>
  <c r="C215" i="36"/>
  <c r="D215" i="36"/>
  <c r="E215" i="36"/>
  <c r="F215" i="36"/>
  <c r="G215" i="36"/>
  <c r="H215" i="36"/>
  <c r="I215" i="36"/>
  <c r="J215" i="36"/>
  <c r="K215" i="36"/>
  <c r="L215" i="36"/>
  <c r="M215" i="36"/>
  <c r="N215" i="36"/>
  <c r="O215" i="36"/>
  <c r="P215" i="36"/>
  <c r="Q215" i="36"/>
  <c r="R215" i="36"/>
  <c r="S215" i="36"/>
  <c r="T215" i="36"/>
  <c r="U215" i="36"/>
  <c r="V215" i="36"/>
  <c r="W215" i="36"/>
  <c r="X215" i="36"/>
  <c r="Y215" i="36"/>
  <c r="Z215" i="36"/>
  <c r="AA215" i="36"/>
  <c r="AB215" i="36"/>
  <c r="AC215" i="36"/>
  <c r="AD215" i="36"/>
  <c r="AE215" i="36"/>
  <c r="AF215" i="36"/>
  <c r="AG215" i="36"/>
  <c r="AH215" i="36"/>
  <c r="AI215" i="36"/>
  <c r="AJ215" i="36"/>
  <c r="AK215" i="36"/>
  <c r="AL215" i="36"/>
  <c r="AM215" i="36"/>
  <c r="AN215" i="36"/>
  <c r="AO215" i="36"/>
  <c r="AP215" i="36"/>
  <c r="AQ215" i="36"/>
  <c r="AR215" i="36"/>
  <c r="AS215" i="36"/>
  <c r="AT215" i="36"/>
  <c r="AU215" i="36"/>
  <c r="AV215" i="36"/>
  <c r="AW215" i="36"/>
  <c r="AX215" i="36"/>
  <c r="AY215" i="36"/>
  <c r="AZ215" i="36"/>
  <c r="BA215" i="36"/>
  <c r="BB215" i="36"/>
  <c r="BC215" i="36"/>
  <c r="BD215" i="36"/>
  <c r="BE215" i="36"/>
  <c r="BF215" i="36"/>
  <c r="BG215" i="36"/>
  <c r="BH215" i="36"/>
  <c r="BI215" i="36"/>
  <c r="BJ215" i="36"/>
  <c r="BK215" i="36"/>
  <c r="BL215" i="36"/>
  <c r="BM215" i="36"/>
  <c r="BN215" i="36"/>
  <c r="BO215" i="36"/>
  <c r="BP215" i="36"/>
  <c r="BQ215" i="36"/>
  <c r="BR215" i="36"/>
  <c r="BS215" i="36"/>
  <c r="BT215" i="36"/>
  <c r="BU215" i="36"/>
  <c r="BV215" i="36"/>
  <c r="BW215" i="36"/>
  <c r="BX215" i="36"/>
  <c r="BY215" i="36"/>
  <c r="BZ215" i="36"/>
  <c r="CA215" i="36"/>
  <c r="CB215" i="36"/>
  <c r="CC215" i="36"/>
  <c r="CD215" i="36"/>
  <c r="CE215" i="36"/>
  <c r="CF215" i="36"/>
  <c r="CG215" i="36"/>
  <c r="CH215" i="36"/>
  <c r="CI215" i="36"/>
  <c r="CJ215" i="36"/>
  <c r="CK215" i="36"/>
  <c r="CL215" i="36"/>
  <c r="CM215" i="36"/>
  <c r="CN215" i="36"/>
  <c r="CO215" i="36"/>
  <c r="CP215" i="36"/>
  <c r="CQ215" i="36"/>
  <c r="CR215" i="36"/>
  <c r="CS215" i="36"/>
  <c r="CT215" i="36"/>
  <c r="C216" i="36"/>
  <c r="D216" i="36"/>
  <c r="E216" i="36"/>
  <c r="F216" i="36"/>
  <c r="G216" i="36"/>
  <c r="H216" i="36"/>
  <c r="I216" i="36"/>
  <c r="J216" i="36"/>
  <c r="K216" i="36"/>
  <c r="L216" i="36"/>
  <c r="M216" i="36"/>
  <c r="N216" i="36"/>
  <c r="O216" i="36"/>
  <c r="P216" i="36"/>
  <c r="Q216" i="36"/>
  <c r="R216" i="36"/>
  <c r="S216" i="36"/>
  <c r="T216" i="36"/>
  <c r="U216" i="36"/>
  <c r="V216" i="36"/>
  <c r="W216" i="36"/>
  <c r="X216" i="36"/>
  <c r="Y216" i="36"/>
  <c r="Z216" i="36"/>
  <c r="AA216" i="36"/>
  <c r="AB216" i="36"/>
  <c r="AC216" i="36"/>
  <c r="AD216" i="36"/>
  <c r="AE216" i="36"/>
  <c r="AF216" i="36"/>
  <c r="AG216" i="36"/>
  <c r="AH216" i="36"/>
  <c r="AI216" i="36"/>
  <c r="AJ216" i="36"/>
  <c r="AK216" i="36"/>
  <c r="AL216" i="36"/>
  <c r="AM216" i="36"/>
  <c r="AN216" i="36"/>
  <c r="AO216" i="36"/>
  <c r="AP216" i="36"/>
  <c r="AQ216" i="36"/>
  <c r="AR216" i="36"/>
  <c r="AS216" i="36"/>
  <c r="AT216" i="36"/>
  <c r="AU216" i="36"/>
  <c r="AV216" i="36"/>
  <c r="AW216" i="36"/>
  <c r="AX216" i="36"/>
  <c r="AY216" i="36"/>
  <c r="AZ216" i="36"/>
  <c r="BA216" i="36"/>
  <c r="BB216" i="36"/>
  <c r="BC216" i="36"/>
  <c r="BD216" i="36"/>
  <c r="BE216" i="36"/>
  <c r="BF216" i="36"/>
  <c r="BG216" i="36"/>
  <c r="BH216" i="36"/>
  <c r="BI216" i="36"/>
  <c r="BJ216" i="36"/>
  <c r="BK216" i="36"/>
  <c r="BL216" i="36"/>
  <c r="BM216" i="36"/>
  <c r="BN216" i="36"/>
  <c r="BO216" i="36"/>
  <c r="BP216" i="36"/>
  <c r="BQ216" i="36"/>
  <c r="BR216" i="36"/>
  <c r="BS216" i="36"/>
  <c r="BT216" i="36"/>
  <c r="BU216" i="36"/>
  <c r="BV216" i="36"/>
  <c r="BW216" i="36"/>
  <c r="BX216" i="36"/>
  <c r="BY216" i="36"/>
  <c r="BZ216" i="36"/>
  <c r="CA216" i="36"/>
  <c r="CB216" i="36"/>
  <c r="CC216" i="36"/>
  <c r="CD216" i="36"/>
  <c r="CE216" i="36"/>
  <c r="CF216" i="36"/>
  <c r="CG216" i="36"/>
  <c r="CH216" i="36"/>
  <c r="CI216" i="36"/>
  <c r="CJ216" i="36"/>
  <c r="CK216" i="36"/>
  <c r="CL216" i="36"/>
  <c r="CM216" i="36"/>
  <c r="CN216" i="36"/>
  <c r="CO216" i="36"/>
  <c r="CP216" i="36"/>
  <c r="CQ216" i="36"/>
  <c r="CR216" i="36"/>
  <c r="CS216" i="36"/>
  <c r="CT216" i="36"/>
  <c r="C217" i="36"/>
  <c r="D217" i="36"/>
  <c r="E217" i="36"/>
  <c r="F217" i="36"/>
  <c r="G217" i="36"/>
  <c r="H217" i="36"/>
  <c r="I217" i="36"/>
  <c r="J217" i="36"/>
  <c r="K217" i="36"/>
  <c r="L217" i="36"/>
  <c r="M217" i="36"/>
  <c r="N217" i="36"/>
  <c r="O217" i="36"/>
  <c r="P217" i="36"/>
  <c r="Q217" i="36"/>
  <c r="R217" i="36"/>
  <c r="S217" i="36"/>
  <c r="T217" i="36"/>
  <c r="U217" i="36"/>
  <c r="V217" i="36"/>
  <c r="W217" i="36"/>
  <c r="X217" i="36"/>
  <c r="Y217" i="36"/>
  <c r="Z217" i="36"/>
  <c r="AA217" i="36"/>
  <c r="AB217" i="36"/>
  <c r="AC217" i="36"/>
  <c r="AD217" i="36"/>
  <c r="AE217" i="36"/>
  <c r="AF217" i="36"/>
  <c r="AG217" i="36"/>
  <c r="AH217" i="36"/>
  <c r="AI217" i="36"/>
  <c r="AJ217" i="36"/>
  <c r="AK217" i="36"/>
  <c r="AL217" i="36"/>
  <c r="AM217" i="36"/>
  <c r="AN217" i="36"/>
  <c r="AO217" i="36"/>
  <c r="AP217" i="36"/>
  <c r="AQ217" i="36"/>
  <c r="AR217" i="36"/>
  <c r="AS217" i="36"/>
  <c r="AT217" i="36"/>
  <c r="AU217" i="36"/>
  <c r="AV217" i="36"/>
  <c r="AW217" i="36"/>
  <c r="AX217" i="36"/>
  <c r="AY217" i="36"/>
  <c r="AZ217" i="36"/>
  <c r="BA217" i="36"/>
  <c r="BB217" i="36"/>
  <c r="BC217" i="36"/>
  <c r="BD217" i="36"/>
  <c r="BE217" i="36"/>
  <c r="BF217" i="36"/>
  <c r="BG217" i="36"/>
  <c r="BH217" i="36"/>
  <c r="BI217" i="36"/>
  <c r="BJ217" i="36"/>
  <c r="BK217" i="36"/>
  <c r="BL217" i="36"/>
  <c r="BM217" i="36"/>
  <c r="BN217" i="36"/>
  <c r="BO217" i="36"/>
  <c r="BP217" i="36"/>
  <c r="BQ217" i="36"/>
  <c r="BR217" i="36"/>
  <c r="BS217" i="36"/>
  <c r="BT217" i="36"/>
  <c r="BU217" i="36"/>
  <c r="BV217" i="36"/>
  <c r="BW217" i="36"/>
  <c r="BX217" i="36"/>
  <c r="BY217" i="36"/>
  <c r="BZ217" i="36"/>
  <c r="CA217" i="36"/>
  <c r="CB217" i="36"/>
  <c r="CC217" i="36"/>
  <c r="CD217" i="36"/>
  <c r="CE217" i="36"/>
  <c r="CF217" i="36"/>
  <c r="CG217" i="36"/>
  <c r="CH217" i="36"/>
  <c r="CI217" i="36"/>
  <c r="CJ217" i="36"/>
  <c r="CK217" i="36"/>
  <c r="CL217" i="36"/>
  <c r="CM217" i="36"/>
  <c r="CN217" i="36"/>
  <c r="CO217" i="36"/>
  <c r="CP217" i="36"/>
  <c r="CQ217" i="36"/>
  <c r="CR217" i="36"/>
  <c r="CS217" i="36"/>
  <c r="CT217" i="36"/>
  <c r="C218" i="36"/>
  <c r="D218" i="36"/>
  <c r="E218" i="36"/>
  <c r="F218" i="36"/>
  <c r="G218" i="36"/>
  <c r="H218" i="36"/>
  <c r="I218" i="36"/>
  <c r="J218" i="36"/>
  <c r="K218" i="36"/>
  <c r="L218" i="36"/>
  <c r="M218" i="36"/>
  <c r="N218" i="36"/>
  <c r="O218" i="36"/>
  <c r="P218" i="36"/>
  <c r="Q218" i="36"/>
  <c r="R218" i="36"/>
  <c r="S218" i="36"/>
  <c r="T218" i="36"/>
  <c r="U218" i="36"/>
  <c r="V218" i="36"/>
  <c r="W218" i="36"/>
  <c r="X218" i="36"/>
  <c r="Y218" i="36"/>
  <c r="Z218" i="36"/>
  <c r="AA218" i="36"/>
  <c r="AB218" i="36"/>
  <c r="AC218" i="36"/>
  <c r="AD218" i="36"/>
  <c r="AE218" i="36"/>
  <c r="AF218" i="36"/>
  <c r="AG218" i="36"/>
  <c r="AH218" i="36"/>
  <c r="AI218" i="36"/>
  <c r="AJ218" i="36"/>
  <c r="AK218" i="36"/>
  <c r="AL218" i="36"/>
  <c r="AM218" i="36"/>
  <c r="AN218" i="36"/>
  <c r="AO218" i="36"/>
  <c r="AP218" i="36"/>
  <c r="AQ218" i="36"/>
  <c r="AR218" i="36"/>
  <c r="AS218" i="36"/>
  <c r="AT218" i="36"/>
  <c r="AU218" i="36"/>
  <c r="AV218" i="36"/>
  <c r="AW218" i="36"/>
  <c r="AX218" i="36"/>
  <c r="AY218" i="36"/>
  <c r="AZ218" i="36"/>
  <c r="BA218" i="36"/>
  <c r="BB218" i="36"/>
  <c r="BC218" i="36"/>
  <c r="BD218" i="36"/>
  <c r="BE218" i="36"/>
  <c r="BF218" i="36"/>
  <c r="BG218" i="36"/>
  <c r="BH218" i="36"/>
  <c r="BI218" i="36"/>
  <c r="BJ218" i="36"/>
  <c r="BK218" i="36"/>
  <c r="BL218" i="36"/>
  <c r="BM218" i="36"/>
  <c r="BN218" i="36"/>
  <c r="BO218" i="36"/>
  <c r="BP218" i="36"/>
  <c r="BQ218" i="36"/>
  <c r="BR218" i="36"/>
  <c r="BS218" i="36"/>
  <c r="BT218" i="36"/>
  <c r="BU218" i="36"/>
  <c r="BV218" i="36"/>
  <c r="BW218" i="36"/>
  <c r="BX218" i="36"/>
  <c r="BY218" i="36"/>
  <c r="BZ218" i="36"/>
  <c r="CA218" i="36"/>
  <c r="CB218" i="36"/>
  <c r="CC218" i="36"/>
  <c r="CD218" i="36"/>
  <c r="CE218" i="36"/>
  <c r="CF218" i="36"/>
  <c r="CG218" i="36"/>
  <c r="CH218" i="36"/>
  <c r="CI218" i="36"/>
  <c r="CJ218" i="36"/>
  <c r="CK218" i="36"/>
  <c r="CL218" i="36"/>
  <c r="CM218" i="36"/>
  <c r="CN218" i="36"/>
  <c r="CO218" i="36"/>
  <c r="CP218" i="36"/>
  <c r="CQ218" i="36"/>
  <c r="CR218" i="36"/>
  <c r="CS218" i="36"/>
  <c r="CT218" i="36"/>
  <c r="C219" i="36"/>
  <c r="D219" i="36"/>
  <c r="E219" i="36"/>
  <c r="F219" i="36"/>
  <c r="G219" i="36"/>
  <c r="H219" i="36"/>
  <c r="I219" i="36"/>
  <c r="J219" i="36"/>
  <c r="K219" i="36"/>
  <c r="L219" i="36"/>
  <c r="M219" i="36"/>
  <c r="N219" i="36"/>
  <c r="O219" i="36"/>
  <c r="P219" i="36"/>
  <c r="Q219" i="36"/>
  <c r="R219" i="36"/>
  <c r="S219" i="36"/>
  <c r="T219" i="36"/>
  <c r="U219" i="36"/>
  <c r="V219" i="36"/>
  <c r="W219" i="36"/>
  <c r="X219" i="36"/>
  <c r="Y219" i="36"/>
  <c r="Z219" i="36"/>
  <c r="AA219" i="36"/>
  <c r="AB219" i="36"/>
  <c r="AC219" i="36"/>
  <c r="AD219" i="36"/>
  <c r="AE219" i="36"/>
  <c r="AF219" i="36"/>
  <c r="AG219" i="36"/>
  <c r="AH219" i="36"/>
  <c r="AI219" i="36"/>
  <c r="AJ219" i="36"/>
  <c r="AK219" i="36"/>
  <c r="AL219" i="36"/>
  <c r="AM219" i="36"/>
  <c r="AN219" i="36"/>
  <c r="AO219" i="36"/>
  <c r="AP219" i="36"/>
  <c r="AQ219" i="36"/>
  <c r="AR219" i="36"/>
  <c r="AS219" i="36"/>
  <c r="AT219" i="36"/>
  <c r="AU219" i="36"/>
  <c r="AV219" i="36"/>
  <c r="AW219" i="36"/>
  <c r="AX219" i="36"/>
  <c r="AY219" i="36"/>
  <c r="AZ219" i="36"/>
  <c r="BA219" i="36"/>
  <c r="BB219" i="36"/>
  <c r="BC219" i="36"/>
  <c r="BD219" i="36"/>
  <c r="BE219" i="36"/>
  <c r="BF219" i="36"/>
  <c r="BG219" i="36"/>
  <c r="BH219" i="36"/>
  <c r="BI219" i="36"/>
  <c r="BJ219" i="36"/>
  <c r="BK219" i="36"/>
  <c r="BL219" i="36"/>
  <c r="BM219" i="36"/>
  <c r="BN219" i="36"/>
  <c r="BO219" i="36"/>
  <c r="BP219" i="36"/>
  <c r="BQ219" i="36"/>
  <c r="BR219" i="36"/>
  <c r="BS219" i="36"/>
  <c r="BT219" i="36"/>
  <c r="BU219" i="36"/>
  <c r="BV219" i="36"/>
  <c r="BW219" i="36"/>
  <c r="BX219" i="36"/>
  <c r="BY219" i="36"/>
  <c r="BZ219" i="36"/>
  <c r="CA219" i="36"/>
  <c r="CB219" i="36"/>
  <c r="CC219" i="36"/>
  <c r="CD219" i="36"/>
  <c r="CE219" i="36"/>
  <c r="CF219" i="36"/>
  <c r="CG219" i="36"/>
  <c r="CH219" i="36"/>
  <c r="CI219" i="36"/>
  <c r="CJ219" i="36"/>
  <c r="CK219" i="36"/>
  <c r="CL219" i="36"/>
  <c r="CM219" i="36"/>
  <c r="CN219" i="36"/>
  <c r="CO219" i="36"/>
  <c r="CP219" i="36"/>
  <c r="CQ219" i="36"/>
  <c r="CR219" i="36"/>
  <c r="CS219" i="36"/>
  <c r="CT219" i="36"/>
  <c r="C220" i="36"/>
  <c r="D220" i="36"/>
  <c r="E220" i="36"/>
  <c r="F220" i="36"/>
  <c r="G220" i="36"/>
  <c r="H220" i="36"/>
  <c r="I220" i="36"/>
  <c r="J220" i="36"/>
  <c r="K220" i="36"/>
  <c r="L220" i="36"/>
  <c r="M220" i="36"/>
  <c r="N220" i="36"/>
  <c r="O220" i="36"/>
  <c r="P220" i="36"/>
  <c r="Q220" i="36"/>
  <c r="R220" i="36"/>
  <c r="S220" i="36"/>
  <c r="T220" i="36"/>
  <c r="U220" i="36"/>
  <c r="V220" i="36"/>
  <c r="W220" i="36"/>
  <c r="X220" i="36"/>
  <c r="Y220" i="36"/>
  <c r="Z220" i="36"/>
  <c r="AA220" i="36"/>
  <c r="AB220" i="36"/>
  <c r="AC220" i="36"/>
  <c r="AD220" i="36"/>
  <c r="AE220" i="36"/>
  <c r="AF220" i="36"/>
  <c r="AG220" i="36"/>
  <c r="AH220" i="36"/>
  <c r="AI220" i="36"/>
  <c r="AJ220" i="36"/>
  <c r="AK220" i="36"/>
  <c r="AL220" i="36"/>
  <c r="AM220" i="36"/>
  <c r="AN220" i="36"/>
  <c r="AO220" i="36"/>
  <c r="AP220" i="36"/>
  <c r="AQ220" i="36"/>
  <c r="AR220" i="36"/>
  <c r="AS220" i="36"/>
  <c r="AT220" i="36"/>
  <c r="AU220" i="36"/>
  <c r="AV220" i="36"/>
  <c r="AW220" i="36"/>
  <c r="AX220" i="36"/>
  <c r="AY220" i="36"/>
  <c r="AZ220" i="36"/>
  <c r="BA220" i="36"/>
  <c r="BB220" i="36"/>
  <c r="BC220" i="36"/>
  <c r="BD220" i="36"/>
  <c r="BE220" i="36"/>
  <c r="BF220" i="36"/>
  <c r="BG220" i="36"/>
  <c r="BH220" i="36"/>
  <c r="BI220" i="36"/>
  <c r="BJ220" i="36"/>
  <c r="BK220" i="36"/>
  <c r="BL220" i="36"/>
  <c r="BM220" i="36"/>
  <c r="BN220" i="36"/>
  <c r="BO220" i="36"/>
  <c r="BP220" i="36"/>
  <c r="BQ220" i="36"/>
  <c r="BR220" i="36"/>
  <c r="BS220" i="36"/>
  <c r="BT220" i="36"/>
  <c r="BU220" i="36"/>
  <c r="BV220" i="36"/>
  <c r="BW220" i="36"/>
  <c r="BX220" i="36"/>
  <c r="BY220" i="36"/>
  <c r="BZ220" i="36"/>
  <c r="CA220" i="36"/>
  <c r="CB220" i="36"/>
  <c r="CC220" i="36"/>
  <c r="CD220" i="36"/>
  <c r="CE220" i="36"/>
  <c r="CF220" i="36"/>
  <c r="CG220" i="36"/>
  <c r="CH220" i="36"/>
  <c r="CI220" i="36"/>
  <c r="CJ220" i="36"/>
  <c r="CK220" i="36"/>
  <c r="CL220" i="36"/>
  <c r="CM220" i="36"/>
  <c r="CN220" i="36"/>
  <c r="CO220" i="36"/>
  <c r="CP220" i="36"/>
  <c r="CQ220" i="36"/>
  <c r="CR220" i="36"/>
  <c r="CS220" i="36"/>
  <c r="CT220" i="36"/>
  <c r="C221" i="36"/>
  <c r="D221" i="36"/>
  <c r="E221" i="36"/>
  <c r="F221" i="36"/>
  <c r="G221" i="36"/>
  <c r="H221" i="36"/>
  <c r="I221" i="36"/>
  <c r="J221" i="36"/>
  <c r="K221" i="36"/>
  <c r="L221" i="36"/>
  <c r="M221" i="36"/>
  <c r="N221" i="36"/>
  <c r="O221" i="36"/>
  <c r="P221" i="36"/>
  <c r="Q221" i="36"/>
  <c r="R221" i="36"/>
  <c r="S221" i="36"/>
  <c r="T221" i="36"/>
  <c r="U221" i="36"/>
  <c r="V221" i="36"/>
  <c r="W221" i="36"/>
  <c r="X221" i="36"/>
  <c r="Y221" i="36"/>
  <c r="Z221" i="36"/>
  <c r="AA221" i="36"/>
  <c r="AB221" i="36"/>
  <c r="AC221" i="36"/>
  <c r="AD221" i="36"/>
  <c r="AE221" i="36"/>
  <c r="AF221" i="36"/>
  <c r="AG221" i="36"/>
  <c r="AH221" i="36"/>
  <c r="AI221" i="36"/>
  <c r="AJ221" i="36"/>
  <c r="AK221" i="36"/>
  <c r="AL221" i="36"/>
  <c r="AM221" i="36"/>
  <c r="AN221" i="36"/>
  <c r="AO221" i="36"/>
  <c r="AP221" i="36"/>
  <c r="AQ221" i="36"/>
  <c r="AR221" i="36"/>
  <c r="AS221" i="36"/>
  <c r="AT221" i="36"/>
  <c r="AU221" i="36"/>
  <c r="AV221" i="36"/>
  <c r="AW221" i="36"/>
  <c r="AX221" i="36"/>
  <c r="AY221" i="36"/>
  <c r="AZ221" i="36"/>
  <c r="BA221" i="36"/>
  <c r="BB221" i="36"/>
  <c r="BC221" i="36"/>
  <c r="BD221" i="36"/>
  <c r="BE221" i="36"/>
  <c r="BF221" i="36"/>
  <c r="BG221" i="36"/>
  <c r="BH221" i="36"/>
  <c r="BI221" i="36"/>
  <c r="BJ221" i="36"/>
  <c r="BK221" i="36"/>
  <c r="BL221" i="36"/>
  <c r="BM221" i="36"/>
  <c r="BN221" i="36"/>
  <c r="BO221" i="36"/>
  <c r="BP221" i="36"/>
  <c r="BQ221" i="36"/>
  <c r="BR221" i="36"/>
  <c r="BS221" i="36"/>
  <c r="BT221" i="36"/>
  <c r="BU221" i="36"/>
  <c r="BV221" i="36"/>
  <c r="BW221" i="36"/>
  <c r="BX221" i="36"/>
  <c r="BY221" i="36"/>
  <c r="BZ221" i="36"/>
  <c r="CA221" i="36"/>
  <c r="CB221" i="36"/>
  <c r="CC221" i="36"/>
  <c r="CD221" i="36"/>
  <c r="CE221" i="36"/>
  <c r="CF221" i="36"/>
  <c r="CG221" i="36"/>
  <c r="CH221" i="36"/>
  <c r="CI221" i="36"/>
  <c r="CJ221" i="36"/>
  <c r="CK221" i="36"/>
  <c r="CL221" i="36"/>
  <c r="CM221" i="36"/>
  <c r="CN221" i="36"/>
  <c r="CO221" i="36"/>
  <c r="CP221" i="36"/>
  <c r="CQ221" i="36"/>
  <c r="CR221" i="36"/>
  <c r="CS221" i="36"/>
  <c r="CT221" i="36"/>
  <c r="C222" i="36"/>
  <c r="D222" i="36"/>
  <c r="E222" i="36"/>
  <c r="F222" i="36"/>
  <c r="G222" i="36"/>
  <c r="H222" i="36"/>
  <c r="I222" i="36"/>
  <c r="J222" i="36"/>
  <c r="K222" i="36"/>
  <c r="L222" i="36"/>
  <c r="M222" i="36"/>
  <c r="N222" i="36"/>
  <c r="O222" i="36"/>
  <c r="P222" i="36"/>
  <c r="Q222" i="36"/>
  <c r="R222" i="36"/>
  <c r="S222" i="36"/>
  <c r="T222" i="36"/>
  <c r="U222" i="36"/>
  <c r="V222" i="36"/>
  <c r="W222" i="36"/>
  <c r="X222" i="36"/>
  <c r="Y222" i="36"/>
  <c r="Z222" i="36"/>
  <c r="AA222" i="36"/>
  <c r="AB222" i="36"/>
  <c r="AC222" i="36"/>
  <c r="AD222" i="36"/>
  <c r="AE222" i="36"/>
  <c r="AF222" i="36"/>
  <c r="AG222" i="36"/>
  <c r="AH222" i="36"/>
  <c r="AI222" i="36"/>
  <c r="AJ222" i="36"/>
  <c r="AK222" i="36"/>
  <c r="AL222" i="36"/>
  <c r="AM222" i="36"/>
  <c r="AN222" i="36"/>
  <c r="AO222" i="36"/>
  <c r="AP222" i="36"/>
  <c r="AQ222" i="36"/>
  <c r="AR222" i="36"/>
  <c r="AS222" i="36"/>
  <c r="AT222" i="36"/>
  <c r="AU222" i="36"/>
  <c r="AV222" i="36"/>
  <c r="AW222" i="36"/>
  <c r="AX222" i="36"/>
  <c r="AY222" i="36"/>
  <c r="AZ222" i="36"/>
  <c r="BA222" i="36"/>
  <c r="BB222" i="36"/>
  <c r="BC222" i="36"/>
  <c r="BD222" i="36"/>
  <c r="BE222" i="36"/>
  <c r="BF222" i="36"/>
  <c r="BG222" i="36"/>
  <c r="BH222" i="36"/>
  <c r="BI222" i="36"/>
  <c r="BJ222" i="36"/>
  <c r="BK222" i="36"/>
  <c r="BL222" i="36"/>
  <c r="BM222" i="36"/>
  <c r="BN222" i="36"/>
  <c r="BO222" i="36"/>
  <c r="BP222" i="36"/>
  <c r="BQ222" i="36"/>
  <c r="BR222" i="36"/>
  <c r="BS222" i="36"/>
  <c r="BT222" i="36"/>
  <c r="BU222" i="36"/>
  <c r="BV222" i="36"/>
  <c r="BW222" i="36"/>
  <c r="BX222" i="36"/>
  <c r="BY222" i="36"/>
  <c r="BZ222" i="36"/>
  <c r="CA222" i="36"/>
  <c r="CB222" i="36"/>
  <c r="CC222" i="36"/>
  <c r="CD222" i="36"/>
  <c r="CE222" i="36"/>
  <c r="CF222" i="36"/>
  <c r="CG222" i="36"/>
  <c r="CH222" i="36"/>
  <c r="CI222" i="36"/>
  <c r="CJ222" i="36"/>
  <c r="CK222" i="36"/>
  <c r="CL222" i="36"/>
  <c r="CM222" i="36"/>
  <c r="CN222" i="36"/>
  <c r="CO222" i="36"/>
  <c r="CP222" i="36"/>
  <c r="CQ222" i="36"/>
  <c r="CR222" i="36"/>
  <c r="CS222" i="36"/>
  <c r="CT222" i="36"/>
  <c r="C223" i="36"/>
  <c r="D223" i="36"/>
  <c r="E223" i="36"/>
  <c r="F223" i="36"/>
  <c r="G223" i="36"/>
  <c r="H223" i="36"/>
  <c r="I223" i="36"/>
  <c r="J223" i="36"/>
  <c r="K223" i="36"/>
  <c r="L223" i="36"/>
  <c r="M223" i="36"/>
  <c r="N223" i="36"/>
  <c r="O223" i="36"/>
  <c r="P223" i="36"/>
  <c r="Q223" i="36"/>
  <c r="R223" i="36"/>
  <c r="S223" i="36"/>
  <c r="T223" i="36"/>
  <c r="U223" i="36"/>
  <c r="V223" i="36"/>
  <c r="W223" i="36"/>
  <c r="X223" i="36"/>
  <c r="Y223" i="36"/>
  <c r="Z223" i="36"/>
  <c r="AA223" i="36"/>
  <c r="AB223" i="36"/>
  <c r="AC223" i="36"/>
  <c r="AD223" i="36"/>
  <c r="AE223" i="36"/>
  <c r="AF223" i="36"/>
  <c r="AG223" i="36"/>
  <c r="AH223" i="36"/>
  <c r="AI223" i="36"/>
  <c r="AJ223" i="36"/>
  <c r="AK223" i="36"/>
  <c r="AL223" i="36"/>
  <c r="AM223" i="36"/>
  <c r="AN223" i="36"/>
  <c r="AO223" i="36"/>
  <c r="AP223" i="36"/>
  <c r="AQ223" i="36"/>
  <c r="AR223" i="36"/>
  <c r="AS223" i="36"/>
  <c r="AT223" i="36"/>
  <c r="AU223" i="36"/>
  <c r="AV223" i="36"/>
  <c r="AW223" i="36"/>
  <c r="AX223" i="36"/>
  <c r="AY223" i="36"/>
  <c r="AZ223" i="36"/>
  <c r="BA223" i="36"/>
  <c r="BB223" i="36"/>
  <c r="BC223" i="36"/>
  <c r="BD223" i="36"/>
  <c r="BE223" i="36"/>
  <c r="BF223" i="36"/>
  <c r="BG223" i="36"/>
  <c r="BH223" i="36"/>
  <c r="BI223" i="36"/>
  <c r="BJ223" i="36"/>
  <c r="BK223" i="36"/>
  <c r="BL223" i="36"/>
  <c r="BM223" i="36"/>
  <c r="BN223" i="36"/>
  <c r="BO223" i="36"/>
  <c r="BP223" i="36"/>
  <c r="BQ223" i="36"/>
  <c r="BR223" i="36"/>
  <c r="BS223" i="36"/>
  <c r="BT223" i="36"/>
  <c r="BU223" i="36"/>
  <c r="BV223" i="36"/>
  <c r="BW223" i="36"/>
  <c r="BX223" i="36"/>
  <c r="BY223" i="36"/>
  <c r="BZ223" i="36"/>
  <c r="CA223" i="36"/>
  <c r="CB223" i="36"/>
  <c r="CC223" i="36"/>
  <c r="CD223" i="36"/>
  <c r="CE223" i="36"/>
  <c r="CF223" i="36"/>
  <c r="CG223" i="36"/>
  <c r="CH223" i="36"/>
  <c r="CI223" i="36"/>
  <c r="CJ223" i="36"/>
  <c r="CK223" i="36"/>
  <c r="CL223" i="36"/>
  <c r="CM223" i="36"/>
  <c r="CN223" i="36"/>
  <c r="CO223" i="36"/>
  <c r="CP223" i="36"/>
  <c r="CQ223" i="36"/>
  <c r="CR223" i="36"/>
  <c r="CS223" i="36"/>
  <c r="CT223" i="36"/>
  <c r="C224" i="36"/>
  <c r="D224" i="36"/>
  <c r="E224" i="36"/>
  <c r="F224" i="36"/>
  <c r="G224" i="36"/>
  <c r="H224" i="36"/>
  <c r="I224" i="36"/>
  <c r="J224" i="36"/>
  <c r="K224" i="36"/>
  <c r="L224" i="36"/>
  <c r="M224" i="36"/>
  <c r="N224" i="36"/>
  <c r="O224" i="36"/>
  <c r="P224" i="36"/>
  <c r="Q224" i="36"/>
  <c r="R224" i="36"/>
  <c r="S224" i="36"/>
  <c r="T224" i="36"/>
  <c r="U224" i="36"/>
  <c r="V224" i="36"/>
  <c r="W224" i="36"/>
  <c r="X224" i="36"/>
  <c r="Y224" i="36"/>
  <c r="Z224" i="36"/>
  <c r="AA224" i="36"/>
  <c r="AB224" i="36"/>
  <c r="AC224" i="36"/>
  <c r="AD224" i="36"/>
  <c r="AE224" i="36"/>
  <c r="AF224" i="36"/>
  <c r="AG224" i="36"/>
  <c r="AH224" i="36"/>
  <c r="AI224" i="36"/>
  <c r="AJ224" i="36"/>
  <c r="AK224" i="36"/>
  <c r="AL224" i="36"/>
  <c r="AM224" i="36"/>
  <c r="AN224" i="36"/>
  <c r="AO224" i="36"/>
  <c r="AP224" i="36"/>
  <c r="AQ224" i="36"/>
  <c r="AR224" i="36"/>
  <c r="AS224" i="36"/>
  <c r="AT224" i="36"/>
  <c r="AU224" i="36"/>
  <c r="AV224" i="36"/>
  <c r="AW224" i="36"/>
  <c r="AX224" i="36"/>
  <c r="AY224" i="36"/>
  <c r="AZ224" i="36"/>
  <c r="BA224" i="36"/>
  <c r="BB224" i="36"/>
  <c r="BC224" i="36"/>
  <c r="BD224" i="36"/>
  <c r="BE224" i="36"/>
  <c r="BF224" i="36"/>
  <c r="BG224" i="36"/>
  <c r="BH224" i="36"/>
  <c r="BI224" i="36"/>
  <c r="BJ224" i="36"/>
  <c r="BK224" i="36"/>
  <c r="BL224" i="36"/>
  <c r="BM224" i="36"/>
  <c r="BN224" i="36"/>
  <c r="BO224" i="36"/>
  <c r="BP224" i="36"/>
  <c r="BQ224" i="36"/>
  <c r="BR224" i="36"/>
  <c r="BS224" i="36"/>
  <c r="BT224" i="36"/>
  <c r="BU224" i="36"/>
  <c r="BV224" i="36"/>
  <c r="BW224" i="36"/>
  <c r="BX224" i="36"/>
  <c r="BY224" i="36"/>
  <c r="BZ224" i="36"/>
  <c r="CA224" i="36"/>
  <c r="CB224" i="36"/>
  <c r="CC224" i="36"/>
  <c r="CD224" i="36"/>
  <c r="CE224" i="36"/>
  <c r="CF224" i="36"/>
  <c r="CG224" i="36"/>
  <c r="CH224" i="36"/>
  <c r="CI224" i="36"/>
  <c r="CJ224" i="36"/>
  <c r="CK224" i="36"/>
  <c r="CL224" i="36"/>
  <c r="CM224" i="36"/>
  <c r="CN224" i="36"/>
  <c r="CO224" i="36"/>
  <c r="CP224" i="36"/>
  <c r="CQ224" i="36"/>
  <c r="CR224" i="36"/>
  <c r="CS224" i="36"/>
  <c r="CT224" i="36"/>
  <c r="C225" i="36"/>
  <c r="D225" i="36"/>
  <c r="E225" i="36"/>
  <c r="F225" i="36"/>
  <c r="G225" i="36"/>
  <c r="H225" i="36"/>
  <c r="I225" i="36"/>
  <c r="J225" i="36"/>
  <c r="K225" i="36"/>
  <c r="L225" i="36"/>
  <c r="M225" i="36"/>
  <c r="N225" i="36"/>
  <c r="O225" i="36"/>
  <c r="P225" i="36"/>
  <c r="Q225" i="36"/>
  <c r="R225" i="36"/>
  <c r="S225" i="36"/>
  <c r="T225" i="36"/>
  <c r="U225" i="36"/>
  <c r="V225" i="36"/>
  <c r="W225" i="36"/>
  <c r="X225" i="36"/>
  <c r="Y225" i="36"/>
  <c r="Z225" i="36"/>
  <c r="AA225" i="36"/>
  <c r="AB225" i="36"/>
  <c r="AC225" i="36"/>
  <c r="AD225" i="36"/>
  <c r="AE225" i="36"/>
  <c r="AF225" i="36"/>
  <c r="AG225" i="36"/>
  <c r="AH225" i="36"/>
  <c r="AI225" i="36"/>
  <c r="AJ225" i="36"/>
  <c r="AK225" i="36"/>
  <c r="AL225" i="36"/>
  <c r="AM225" i="36"/>
  <c r="AN225" i="36"/>
  <c r="AO225" i="36"/>
  <c r="AP225" i="36"/>
  <c r="AQ225" i="36"/>
  <c r="AR225" i="36"/>
  <c r="AS225" i="36"/>
  <c r="AT225" i="36"/>
  <c r="AU225" i="36"/>
  <c r="AV225" i="36"/>
  <c r="AW225" i="36"/>
  <c r="AX225" i="36"/>
  <c r="AY225" i="36"/>
  <c r="AZ225" i="36"/>
  <c r="BA225" i="36"/>
  <c r="BB225" i="36"/>
  <c r="BC225" i="36"/>
  <c r="BD225" i="36"/>
  <c r="BE225" i="36"/>
  <c r="BF225" i="36"/>
  <c r="BG225" i="36"/>
  <c r="BH225" i="36"/>
  <c r="BI225" i="36"/>
  <c r="BJ225" i="36"/>
  <c r="BK225" i="36"/>
  <c r="BL225" i="36"/>
  <c r="BM225" i="36"/>
  <c r="BN225" i="36"/>
  <c r="BO225" i="36"/>
  <c r="BP225" i="36"/>
  <c r="BQ225" i="36"/>
  <c r="BR225" i="36"/>
  <c r="BS225" i="36"/>
  <c r="BT225" i="36"/>
  <c r="BU225" i="36"/>
  <c r="BV225" i="36"/>
  <c r="BW225" i="36"/>
  <c r="BX225" i="36"/>
  <c r="BY225" i="36"/>
  <c r="BZ225" i="36"/>
  <c r="CA225" i="36"/>
  <c r="CB225" i="36"/>
  <c r="CC225" i="36"/>
  <c r="CD225" i="36"/>
  <c r="CE225" i="36"/>
  <c r="CF225" i="36"/>
  <c r="CG225" i="36"/>
  <c r="CH225" i="36"/>
  <c r="CI225" i="36"/>
  <c r="CJ225" i="36"/>
  <c r="CK225" i="36"/>
  <c r="CL225" i="36"/>
  <c r="CM225" i="36"/>
  <c r="CN225" i="36"/>
  <c r="CO225" i="36"/>
  <c r="CP225" i="36"/>
  <c r="CQ225" i="36"/>
  <c r="CR225" i="36"/>
  <c r="CS225" i="36"/>
  <c r="CT225" i="36"/>
  <c r="C226" i="36"/>
  <c r="D226" i="36"/>
  <c r="E226" i="36"/>
  <c r="F226" i="36"/>
  <c r="G226" i="36"/>
  <c r="H226" i="36"/>
  <c r="I226" i="36"/>
  <c r="J226" i="36"/>
  <c r="K226" i="36"/>
  <c r="L226" i="36"/>
  <c r="M226" i="36"/>
  <c r="N226" i="36"/>
  <c r="O226" i="36"/>
  <c r="P226" i="36"/>
  <c r="Q226" i="36"/>
  <c r="R226" i="36"/>
  <c r="S226" i="36"/>
  <c r="T226" i="36"/>
  <c r="U226" i="36"/>
  <c r="V226" i="36"/>
  <c r="W226" i="36"/>
  <c r="X226" i="36"/>
  <c r="Y226" i="36"/>
  <c r="Z226" i="36"/>
  <c r="AA226" i="36"/>
  <c r="AB226" i="36"/>
  <c r="AC226" i="36"/>
  <c r="AD226" i="36"/>
  <c r="AE226" i="36"/>
  <c r="AF226" i="36"/>
  <c r="AG226" i="36"/>
  <c r="AH226" i="36"/>
  <c r="AI226" i="36"/>
  <c r="AJ226" i="36"/>
  <c r="AK226" i="36"/>
  <c r="AL226" i="36"/>
  <c r="AM226" i="36"/>
  <c r="AN226" i="36"/>
  <c r="AO226" i="36"/>
  <c r="AP226" i="36"/>
  <c r="AQ226" i="36"/>
  <c r="AR226" i="36"/>
  <c r="AS226" i="36"/>
  <c r="AT226" i="36"/>
  <c r="AU226" i="36"/>
  <c r="AV226" i="36"/>
  <c r="AW226" i="36"/>
  <c r="AX226" i="36"/>
  <c r="AY226" i="36"/>
  <c r="AZ226" i="36"/>
  <c r="BA226" i="36"/>
  <c r="BB226" i="36"/>
  <c r="BC226" i="36"/>
  <c r="BD226" i="36"/>
  <c r="BE226" i="36"/>
  <c r="BF226" i="36"/>
  <c r="BG226" i="36"/>
  <c r="BH226" i="36"/>
  <c r="BI226" i="36"/>
  <c r="BJ226" i="36"/>
  <c r="BK226" i="36"/>
  <c r="BL226" i="36"/>
  <c r="BM226" i="36"/>
  <c r="BN226" i="36"/>
  <c r="BO226" i="36"/>
  <c r="BP226" i="36"/>
  <c r="BQ226" i="36"/>
  <c r="BR226" i="36"/>
  <c r="BS226" i="36"/>
  <c r="BT226" i="36"/>
  <c r="BU226" i="36"/>
  <c r="BV226" i="36"/>
  <c r="BW226" i="36"/>
  <c r="BX226" i="36"/>
  <c r="BY226" i="36"/>
  <c r="BZ226" i="36"/>
  <c r="CA226" i="36"/>
  <c r="CB226" i="36"/>
  <c r="CC226" i="36"/>
  <c r="CD226" i="36"/>
  <c r="CE226" i="36"/>
  <c r="CF226" i="36"/>
  <c r="CG226" i="36"/>
  <c r="CH226" i="36"/>
  <c r="CI226" i="36"/>
  <c r="CJ226" i="36"/>
  <c r="CK226" i="36"/>
  <c r="CL226" i="36"/>
  <c r="CM226" i="36"/>
  <c r="CN226" i="36"/>
  <c r="CO226" i="36"/>
  <c r="CP226" i="36"/>
  <c r="CQ226" i="36"/>
  <c r="CR226" i="36"/>
  <c r="CS226" i="36"/>
  <c r="CT226" i="36"/>
  <c r="C227" i="36"/>
  <c r="D227" i="36"/>
  <c r="E227" i="36"/>
  <c r="F227" i="36"/>
  <c r="G227" i="36"/>
  <c r="H227" i="36"/>
  <c r="I227" i="36"/>
  <c r="J227" i="36"/>
  <c r="K227" i="36"/>
  <c r="L227" i="36"/>
  <c r="M227" i="36"/>
  <c r="N227" i="36"/>
  <c r="O227" i="36"/>
  <c r="P227" i="36"/>
  <c r="Q227" i="36"/>
  <c r="R227" i="36"/>
  <c r="S227" i="36"/>
  <c r="T227" i="36"/>
  <c r="U227" i="36"/>
  <c r="V227" i="36"/>
  <c r="W227" i="36"/>
  <c r="X227" i="36"/>
  <c r="Y227" i="36"/>
  <c r="Z227" i="36"/>
  <c r="AA227" i="36"/>
  <c r="AB227" i="36"/>
  <c r="AC227" i="36"/>
  <c r="AD227" i="36"/>
  <c r="AE227" i="36"/>
  <c r="AF227" i="36"/>
  <c r="AG227" i="36"/>
  <c r="AH227" i="36"/>
  <c r="AI227" i="36"/>
  <c r="AJ227" i="36"/>
  <c r="AK227" i="36"/>
  <c r="AL227" i="36"/>
  <c r="AM227" i="36"/>
  <c r="AN227" i="36"/>
  <c r="AO227" i="36"/>
  <c r="AP227" i="36"/>
  <c r="AQ227" i="36"/>
  <c r="AR227" i="36"/>
  <c r="AS227" i="36"/>
  <c r="AT227" i="36"/>
  <c r="AU227" i="36"/>
  <c r="AV227" i="36"/>
  <c r="AW227" i="36"/>
  <c r="AX227" i="36"/>
  <c r="AY227" i="36"/>
  <c r="AZ227" i="36"/>
  <c r="BA227" i="36"/>
  <c r="BB227" i="36"/>
  <c r="BC227" i="36"/>
  <c r="BD227" i="36"/>
  <c r="BE227" i="36"/>
  <c r="BF227" i="36"/>
  <c r="BG227" i="36"/>
  <c r="BH227" i="36"/>
  <c r="BI227" i="36"/>
  <c r="BJ227" i="36"/>
  <c r="BK227" i="36"/>
  <c r="BL227" i="36"/>
  <c r="BM227" i="36"/>
  <c r="BN227" i="36"/>
  <c r="BO227" i="36"/>
  <c r="BP227" i="36"/>
  <c r="BQ227" i="36"/>
  <c r="BR227" i="36"/>
  <c r="BS227" i="36"/>
  <c r="BT227" i="36"/>
  <c r="BU227" i="36"/>
  <c r="BV227" i="36"/>
  <c r="BW227" i="36"/>
  <c r="BX227" i="36"/>
  <c r="BY227" i="36"/>
  <c r="BZ227" i="36"/>
  <c r="CA227" i="36"/>
  <c r="CB227" i="36"/>
  <c r="CC227" i="36"/>
  <c r="CD227" i="36"/>
  <c r="CE227" i="36"/>
  <c r="CF227" i="36"/>
  <c r="CG227" i="36"/>
  <c r="CH227" i="36"/>
  <c r="CI227" i="36"/>
  <c r="CJ227" i="36"/>
  <c r="CK227" i="36"/>
  <c r="CL227" i="36"/>
  <c r="CM227" i="36"/>
  <c r="CN227" i="36"/>
  <c r="CO227" i="36"/>
  <c r="CP227" i="36"/>
  <c r="CQ227" i="36"/>
  <c r="CR227" i="36"/>
  <c r="CS227" i="36"/>
  <c r="CT227" i="36"/>
  <c r="C228" i="36"/>
  <c r="D228" i="36"/>
  <c r="E228" i="36"/>
  <c r="F228" i="36"/>
  <c r="G228" i="36"/>
  <c r="H228" i="36"/>
  <c r="I228" i="36"/>
  <c r="J228" i="36"/>
  <c r="K228" i="36"/>
  <c r="L228" i="36"/>
  <c r="M228" i="36"/>
  <c r="N228" i="36"/>
  <c r="O228" i="36"/>
  <c r="P228" i="36"/>
  <c r="Q228" i="36"/>
  <c r="R228" i="36"/>
  <c r="S228" i="36"/>
  <c r="T228" i="36"/>
  <c r="U228" i="36"/>
  <c r="V228" i="36"/>
  <c r="W228" i="36"/>
  <c r="X228" i="36"/>
  <c r="Y228" i="36"/>
  <c r="Z228" i="36"/>
  <c r="AA228" i="36"/>
  <c r="AB228" i="36"/>
  <c r="AC228" i="36"/>
  <c r="AD228" i="36"/>
  <c r="AE228" i="36"/>
  <c r="AF228" i="36"/>
  <c r="AG228" i="36"/>
  <c r="AH228" i="36"/>
  <c r="AI228" i="36"/>
  <c r="AJ228" i="36"/>
  <c r="AK228" i="36"/>
  <c r="AL228" i="36"/>
  <c r="AM228" i="36"/>
  <c r="AN228" i="36"/>
  <c r="AO228" i="36"/>
  <c r="AP228" i="36"/>
  <c r="AQ228" i="36"/>
  <c r="AR228" i="36"/>
  <c r="AS228" i="36"/>
  <c r="AT228" i="36"/>
  <c r="AU228" i="36"/>
  <c r="AV228" i="36"/>
  <c r="AW228" i="36"/>
  <c r="AX228" i="36"/>
  <c r="AY228" i="36"/>
  <c r="AZ228" i="36"/>
  <c r="BA228" i="36"/>
  <c r="BB228" i="36"/>
  <c r="BC228" i="36"/>
  <c r="BD228" i="36"/>
  <c r="BE228" i="36"/>
  <c r="BF228" i="36"/>
  <c r="BG228" i="36"/>
  <c r="BH228" i="36"/>
  <c r="BI228" i="36"/>
  <c r="BJ228" i="36"/>
  <c r="BK228" i="36"/>
  <c r="BL228" i="36"/>
  <c r="BM228" i="36"/>
  <c r="BN228" i="36"/>
  <c r="BO228" i="36"/>
  <c r="BP228" i="36"/>
  <c r="BQ228" i="36"/>
  <c r="BR228" i="36"/>
  <c r="BS228" i="36"/>
  <c r="BT228" i="36"/>
  <c r="BU228" i="36"/>
  <c r="BV228" i="36"/>
  <c r="BW228" i="36"/>
  <c r="BX228" i="36"/>
  <c r="BY228" i="36"/>
  <c r="BZ228" i="36"/>
  <c r="CA228" i="36"/>
  <c r="CB228" i="36"/>
  <c r="CC228" i="36"/>
  <c r="CD228" i="36"/>
  <c r="CE228" i="36"/>
  <c r="CF228" i="36"/>
  <c r="CG228" i="36"/>
  <c r="CH228" i="36"/>
  <c r="CI228" i="36"/>
  <c r="CJ228" i="36"/>
  <c r="CK228" i="36"/>
  <c r="CL228" i="36"/>
  <c r="CM228" i="36"/>
  <c r="CN228" i="36"/>
  <c r="CO228" i="36"/>
  <c r="CP228" i="36"/>
  <c r="CQ228" i="36"/>
  <c r="CR228" i="36"/>
  <c r="CS228" i="36"/>
  <c r="CT228" i="36"/>
  <c r="C229" i="36"/>
  <c r="D229" i="36"/>
  <c r="E229" i="36"/>
  <c r="F229" i="36"/>
  <c r="G229" i="36"/>
  <c r="H229" i="36"/>
  <c r="I229" i="36"/>
  <c r="J229" i="36"/>
  <c r="K229" i="36"/>
  <c r="L229" i="36"/>
  <c r="M229" i="36"/>
  <c r="N229" i="36"/>
  <c r="O229" i="36"/>
  <c r="P229" i="36"/>
  <c r="Q229" i="36"/>
  <c r="R229" i="36"/>
  <c r="S229" i="36"/>
  <c r="T229" i="36"/>
  <c r="U229" i="36"/>
  <c r="V229" i="36"/>
  <c r="W229" i="36"/>
  <c r="X229" i="36"/>
  <c r="Y229" i="36"/>
  <c r="Z229" i="36"/>
  <c r="AA229" i="36"/>
  <c r="AB229" i="36"/>
  <c r="AC229" i="36"/>
  <c r="AD229" i="36"/>
  <c r="AE229" i="36"/>
  <c r="AF229" i="36"/>
  <c r="AG229" i="36"/>
  <c r="AH229" i="36"/>
  <c r="AI229" i="36"/>
  <c r="AJ229" i="36"/>
  <c r="AK229" i="36"/>
  <c r="AL229" i="36"/>
  <c r="AM229" i="36"/>
  <c r="AN229" i="36"/>
  <c r="AO229" i="36"/>
  <c r="AP229" i="36"/>
  <c r="AQ229" i="36"/>
  <c r="AR229" i="36"/>
  <c r="AS229" i="36"/>
  <c r="AT229" i="36"/>
  <c r="AU229" i="36"/>
  <c r="AV229" i="36"/>
  <c r="AW229" i="36"/>
  <c r="AX229" i="36"/>
  <c r="AY229" i="36"/>
  <c r="AZ229" i="36"/>
  <c r="BA229" i="36"/>
  <c r="BB229" i="36"/>
  <c r="BC229" i="36"/>
  <c r="BD229" i="36"/>
  <c r="BE229" i="36"/>
  <c r="BF229" i="36"/>
  <c r="BG229" i="36"/>
  <c r="BH229" i="36"/>
  <c r="BI229" i="36"/>
  <c r="BJ229" i="36"/>
  <c r="BK229" i="36"/>
  <c r="BL229" i="36"/>
  <c r="BM229" i="36"/>
  <c r="BN229" i="36"/>
  <c r="BO229" i="36"/>
  <c r="BP229" i="36"/>
  <c r="BQ229" i="36"/>
  <c r="BR229" i="36"/>
  <c r="BS229" i="36"/>
  <c r="BT229" i="36"/>
  <c r="BU229" i="36"/>
  <c r="BV229" i="36"/>
  <c r="BW229" i="36"/>
  <c r="BX229" i="36"/>
  <c r="BY229" i="36"/>
  <c r="BZ229" i="36"/>
  <c r="CA229" i="36"/>
  <c r="CB229" i="36"/>
  <c r="CC229" i="36"/>
  <c r="CD229" i="36"/>
  <c r="CE229" i="36"/>
  <c r="CF229" i="36"/>
  <c r="CG229" i="36"/>
  <c r="CH229" i="36"/>
  <c r="CI229" i="36"/>
  <c r="CJ229" i="36"/>
  <c r="CK229" i="36"/>
  <c r="CL229" i="36"/>
  <c r="CM229" i="36"/>
  <c r="CN229" i="36"/>
  <c r="CO229" i="36"/>
  <c r="CP229" i="36"/>
  <c r="CQ229" i="36"/>
  <c r="CR229" i="36"/>
  <c r="CS229" i="36"/>
  <c r="CT229" i="36"/>
  <c r="C230" i="36"/>
  <c r="D230" i="36"/>
  <c r="E230" i="36"/>
  <c r="F230" i="36"/>
  <c r="G230" i="36"/>
  <c r="H230" i="36"/>
  <c r="I230" i="36"/>
  <c r="J230" i="36"/>
  <c r="K230" i="36"/>
  <c r="L230" i="36"/>
  <c r="M230" i="36"/>
  <c r="N230" i="36"/>
  <c r="O230" i="36"/>
  <c r="P230" i="36"/>
  <c r="Q230" i="36"/>
  <c r="R230" i="36"/>
  <c r="S230" i="36"/>
  <c r="T230" i="36"/>
  <c r="U230" i="36"/>
  <c r="V230" i="36"/>
  <c r="W230" i="36"/>
  <c r="X230" i="36"/>
  <c r="Y230" i="36"/>
  <c r="Z230" i="36"/>
  <c r="AA230" i="36"/>
  <c r="AB230" i="36"/>
  <c r="AC230" i="36"/>
  <c r="AD230" i="36"/>
  <c r="AE230" i="36"/>
  <c r="AF230" i="36"/>
  <c r="AG230" i="36"/>
  <c r="AH230" i="36"/>
  <c r="AI230" i="36"/>
  <c r="AJ230" i="36"/>
  <c r="AK230" i="36"/>
  <c r="AL230" i="36"/>
  <c r="AM230" i="36"/>
  <c r="AN230" i="36"/>
  <c r="AO230" i="36"/>
  <c r="AP230" i="36"/>
  <c r="AQ230" i="36"/>
  <c r="AR230" i="36"/>
  <c r="AS230" i="36"/>
  <c r="AT230" i="36"/>
  <c r="AU230" i="36"/>
  <c r="AV230" i="36"/>
  <c r="AW230" i="36"/>
  <c r="AX230" i="36"/>
  <c r="AY230" i="36"/>
  <c r="AZ230" i="36"/>
  <c r="BA230" i="36"/>
  <c r="BB230" i="36"/>
  <c r="BC230" i="36"/>
  <c r="BD230" i="36"/>
  <c r="BE230" i="36"/>
  <c r="BF230" i="36"/>
  <c r="BG230" i="36"/>
  <c r="BH230" i="36"/>
  <c r="BI230" i="36"/>
  <c r="BJ230" i="36"/>
  <c r="BK230" i="36"/>
  <c r="BL230" i="36"/>
  <c r="BM230" i="36"/>
  <c r="BN230" i="36"/>
  <c r="BO230" i="36"/>
  <c r="BP230" i="36"/>
  <c r="BQ230" i="36"/>
  <c r="BR230" i="36"/>
  <c r="BS230" i="36"/>
  <c r="BT230" i="36"/>
  <c r="BU230" i="36"/>
  <c r="BV230" i="36"/>
  <c r="BW230" i="36"/>
  <c r="BX230" i="36"/>
  <c r="BY230" i="36"/>
  <c r="BZ230" i="36"/>
  <c r="CA230" i="36"/>
  <c r="CB230" i="36"/>
  <c r="CC230" i="36"/>
  <c r="CD230" i="36"/>
  <c r="CE230" i="36"/>
  <c r="CF230" i="36"/>
  <c r="CG230" i="36"/>
  <c r="CH230" i="36"/>
  <c r="CI230" i="36"/>
  <c r="CJ230" i="36"/>
  <c r="CK230" i="36"/>
  <c r="CL230" i="36"/>
  <c r="CM230" i="36"/>
  <c r="CN230" i="36"/>
  <c r="CO230" i="36"/>
  <c r="CP230" i="36"/>
  <c r="CQ230" i="36"/>
  <c r="CR230" i="36"/>
  <c r="CS230" i="36"/>
  <c r="CT230" i="36"/>
  <c r="C231" i="36"/>
  <c r="D231" i="36"/>
  <c r="E231" i="36"/>
  <c r="F231" i="36"/>
  <c r="G231" i="36"/>
  <c r="H231" i="36"/>
  <c r="I231" i="36"/>
  <c r="J231" i="36"/>
  <c r="K231" i="36"/>
  <c r="L231" i="36"/>
  <c r="M231" i="36"/>
  <c r="N231" i="36"/>
  <c r="O231" i="36"/>
  <c r="P231" i="36"/>
  <c r="Q231" i="36"/>
  <c r="R231" i="36"/>
  <c r="S231" i="36"/>
  <c r="T231" i="36"/>
  <c r="U231" i="36"/>
  <c r="V231" i="36"/>
  <c r="W231" i="36"/>
  <c r="X231" i="36"/>
  <c r="Y231" i="36"/>
  <c r="Z231" i="36"/>
  <c r="AA231" i="36"/>
  <c r="AB231" i="36"/>
  <c r="AC231" i="36"/>
  <c r="AD231" i="36"/>
  <c r="AE231" i="36"/>
  <c r="AF231" i="36"/>
  <c r="AG231" i="36"/>
  <c r="AH231" i="36"/>
  <c r="AI231" i="36"/>
  <c r="AJ231" i="36"/>
  <c r="AK231" i="36"/>
  <c r="AL231" i="36"/>
  <c r="AM231" i="36"/>
  <c r="AN231" i="36"/>
  <c r="AO231" i="36"/>
  <c r="AP231" i="36"/>
  <c r="AQ231" i="36"/>
  <c r="AR231" i="36"/>
  <c r="AS231" i="36"/>
  <c r="AT231" i="36"/>
  <c r="AU231" i="36"/>
  <c r="AV231" i="36"/>
  <c r="AW231" i="36"/>
  <c r="AX231" i="36"/>
  <c r="AY231" i="36"/>
  <c r="AZ231" i="36"/>
  <c r="BA231" i="36"/>
  <c r="BB231" i="36"/>
  <c r="BC231" i="36"/>
  <c r="BD231" i="36"/>
  <c r="BE231" i="36"/>
  <c r="BF231" i="36"/>
  <c r="BG231" i="36"/>
  <c r="BH231" i="36"/>
  <c r="BI231" i="36"/>
  <c r="BJ231" i="36"/>
  <c r="BK231" i="36"/>
  <c r="BL231" i="36"/>
  <c r="BM231" i="36"/>
  <c r="BN231" i="36"/>
  <c r="BO231" i="36"/>
  <c r="BP231" i="36"/>
  <c r="BQ231" i="36"/>
  <c r="BR231" i="36"/>
  <c r="BS231" i="36"/>
  <c r="BT231" i="36"/>
  <c r="BU231" i="36"/>
  <c r="BV231" i="36"/>
  <c r="BW231" i="36"/>
  <c r="BX231" i="36"/>
  <c r="BY231" i="36"/>
  <c r="BZ231" i="36"/>
  <c r="CA231" i="36"/>
  <c r="CB231" i="36"/>
  <c r="CC231" i="36"/>
  <c r="CD231" i="36"/>
  <c r="CE231" i="36"/>
  <c r="CF231" i="36"/>
  <c r="CG231" i="36"/>
  <c r="CH231" i="36"/>
  <c r="CI231" i="36"/>
  <c r="CJ231" i="36"/>
  <c r="CK231" i="36"/>
  <c r="CL231" i="36"/>
  <c r="CM231" i="36"/>
  <c r="CN231" i="36"/>
  <c r="CO231" i="36"/>
  <c r="CP231" i="36"/>
  <c r="CQ231" i="36"/>
  <c r="CR231" i="36"/>
  <c r="CS231" i="36"/>
  <c r="CT231" i="36"/>
  <c r="C232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P232" i="36"/>
  <c r="Q232" i="36"/>
  <c r="R232" i="36"/>
  <c r="S232" i="36"/>
  <c r="T232" i="36"/>
  <c r="U232" i="36"/>
  <c r="V232" i="36"/>
  <c r="W232" i="36"/>
  <c r="X232" i="36"/>
  <c r="Y232" i="36"/>
  <c r="Z232" i="36"/>
  <c r="AA232" i="36"/>
  <c r="AB232" i="36"/>
  <c r="AC232" i="36"/>
  <c r="AD232" i="36"/>
  <c r="AE232" i="36"/>
  <c r="AF232" i="36"/>
  <c r="AG232" i="36"/>
  <c r="AH232" i="36"/>
  <c r="AI232" i="36"/>
  <c r="AJ232" i="36"/>
  <c r="AK232" i="36"/>
  <c r="AL232" i="36"/>
  <c r="AM232" i="36"/>
  <c r="AN232" i="36"/>
  <c r="AO232" i="36"/>
  <c r="AP232" i="36"/>
  <c r="AQ232" i="36"/>
  <c r="AR232" i="36"/>
  <c r="AS232" i="36"/>
  <c r="AT232" i="36"/>
  <c r="AU232" i="36"/>
  <c r="AV232" i="36"/>
  <c r="AW232" i="36"/>
  <c r="AX232" i="36"/>
  <c r="AY232" i="36"/>
  <c r="AZ232" i="36"/>
  <c r="BA232" i="36"/>
  <c r="BB232" i="36"/>
  <c r="BC232" i="36"/>
  <c r="BD232" i="36"/>
  <c r="BE232" i="36"/>
  <c r="BF232" i="36"/>
  <c r="BG232" i="36"/>
  <c r="BH232" i="36"/>
  <c r="BI232" i="36"/>
  <c r="BJ232" i="36"/>
  <c r="BK232" i="36"/>
  <c r="BL232" i="36"/>
  <c r="BM232" i="36"/>
  <c r="BN232" i="36"/>
  <c r="BO232" i="36"/>
  <c r="BP232" i="36"/>
  <c r="BQ232" i="36"/>
  <c r="BR232" i="36"/>
  <c r="BS232" i="36"/>
  <c r="BT232" i="36"/>
  <c r="BU232" i="36"/>
  <c r="BV232" i="36"/>
  <c r="BW232" i="36"/>
  <c r="BX232" i="36"/>
  <c r="BY232" i="36"/>
  <c r="BZ232" i="36"/>
  <c r="CA232" i="36"/>
  <c r="CB232" i="36"/>
  <c r="CC232" i="36"/>
  <c r="CD232" i="36"/>
  <c r="CE232" i="36"/>
  <c r="CF232" i="36"/>
  <c r="CG232" i="36"/>
  <c r="CH232" i="36"/>
  <c r="CI232" i="36"/>
  <c r="CJ232" i="36"/>
  <c r="CK232" i="36"/>
  <c r="CL232" i="36"/>
  <c r="CM232" i="36"/>
  <c r="CN232" i="36"/>
  <c r="CO232" i="36"/>
  <c r="CP232" i="36"/>
  <c r="CQ232" i="36"/>
  <c r="CR232" i="36"/>
  <c r="CS232" i="36"/>
  <c r="CT232" i="36"/>
  <c r="C233" i="36"/>
  <c r="D233" i="36"/>
  <c r="E233" i="36"/>
  <c r="F233" i="36"/>
  <c r="G233" i="36"/>
  <c r="H233" i="36"/>
  <c r="I233" i="36"/>
  <c r="J233" i="36"/>
  <c r="K233" i="36"/>
  <c r="L233" i="36"/>
  <c r="M233" i="36"/>
  <c r="N233" i="36"/>
  <c r="O233" i="36"/>
  <c r="P233" i="36"/>
  <c r="Q233" i="36"/>
  <c r="R233" i="36"/>
  <c r="S233" i="36"/>
  <c r="T233" i="36"/>
  <c r="U233" i="36"/>
  <c r="V233" i="36"/>
  <c r="W233" i="36"/>
  <c r="X233" i="36"/>
  <c r="Y233" i="36"/>
  <c r="Z233" i="36"/>
  <c r="AA233" i="36"/>
  <c r="AB233" i="36"/>
  <c r="AC233" i="36"/>
  <c r="AD233" i="36"/>
  <c r="AE233" i="36"/>
  <c r="AF233" i="36"/>
  <c r="AG233" i="36"/>
  <c r="AH233" i="36"/>
  <c r="AI233" i="36"/>
  <c r="AJ233" i="36"/>
  <c r="AK233" i="36"/>
  <c r="AL233" i="36"/>
  <c r="AM233" i="36"/>
  <c r="AN233" i="36"/>
  <c r="AO233" i="36"/>
  <c r="AP233" i="36"/>
  <c r="AQ233" i="36"/>
  <c r="AR233" i="36"/>
  <c r="AS233" i="36"/>
  <c r="AT233" i="36"/>
  <c r="AU233" i="36"/>
  <c r="AV233" i="36"/>
  <c r="AW233" i="36"/>
  <c r="AX233" i="36"/>
  <c r="AY233" i="36"/>
  <c r="AZ233" i="36"/>
  <c r="BA233" i="36"/>
  <c r="BB233" i="36"/>
  <c r="BC233" i="36"/>
  <c r="BD233" i="36"/>
  <c r="BE233" i="36"/>
  <c r="BF233" i="36"/>
  <c r="BG233" i="36"/>
  <c r="BH233" i="36"/>
  <c r="BI233" i="36"/>
  <c r="BJ233" i="36"/>
  <c r="BK233" i="36"/>
  <c r="BL233" i="36"/>
  <c r="BM233" i="36"/>
  <c r="BN233" i="36"/>
  <c r="BO233" i="36"/>
  <c r="BP233" i="36"/>
  <c r="BQ233" i="36"/>
  <c r="BR233" i="36"/>
  <c r="BS233" i="36"/>
  <c r="BT233" i="36"/>
  <c r="BU233" i="36"/>
  <c r="BV233" i="36"/>
  <c r="BW233" i="36"/>
  <c r="BX233" i="36"/>
  <c r="BY233" i="36"/>
  <c r="BZ233" i="36"/>
  <c r="CA233" i="36"/>
  <c r="CB233" i="36"/>
  <c r="CC233" i="36"/>
  <c r="CD233" i="36"/>
  <c r="CE233" i="36"/>
  <c r="CF233" i="36"/>
  <c r="CG233" i="36"/>
  <c r="CH233" i="36"/>
  <c r="CI233" i="36"/>
  <c r="CJ233" i="36"/>
  <c r="CK233" i="36"/>
  <c r="CL233" i="36"/>
  <c r="CM233" i="36"/>
  <c r="CN233" i="36"/>
  <c r="CO233" i="36"/>
  <c r="CP233" i="36"/>
  <c r="CQ233" i="36"/>
  <c r="CR233" i="36"/>
  <c r="CS233" i="36"/>
  <c r="CT233" i="36"/>
  <c r="C234" i="36"/>
  <c r="D234" i="36"/>
  <c r="E234" i="36"/>
  <c r="F234" i="36"/>
  <c r="G234" i="36"/>
  <c r="H234" i="36"/>
  <c r="I234" i="36"/>
  <c r="J234" i="36"/>
  <c r="K234" i="36"/>
  <c r="L234" i="36"/>
  <c r="M234" i="36"/>
  <c r="N234" i="36"/>
  <c r="O234" i="36"/>
  <c r="P234" i="36"/>
  <c r="Q234" i="36"/>
  <c r="R234" i="36"/>
  <c r="S234" i="36"/>
  <c r="T234" i="36"/>
  <c r="U234" i="36"/>
  <c r="V234" i="36"/>
  <c r="W234" i="36"/>
  <c r="X234" i="36"/>
  <c r="Y234" i="36"/>
  <c r="Z234" i="36"/>
  <c r="AA234" i="36"/>
  <c r="AB234" i="36"/>
  <c r="AC234" i="36"/>
  <c r="AD234" i="36"/>
  <c r="AE234" i="36"/>
  <c r="AF234" i="36"/>
  <c r="AG234" i="36"/>
  <c r="AH234" i="36"/>
  <c r="AI234" i="36"/>
  <c r="AJ234" i="36"/>
  <c r="AK234" i="36"/>
  <c r="AL234" i="36"/>
  <c r="AM234" i="36"/>
  <c r="AN234" i="36"/>
  <c r="AO234" i="36"/>
  <c r="AP234" i="36"/>
  <c r="AQ234" i="36"/>
  <c r="AR234" i="36"/>
  <c r="AS234" i="36"/>
  <c r="AT234" i="36"/>
  <c r="AU234" i="36"/>
  <c r="AV234" i="36"/>
  <c r="AW234" i="36"/>
  <c r="AX234" i="36"/>
  <c r="AY234" i="36"/>
  <c r="AZ234" i="36"/>
  <c r="BA234" i="36"/>
  <c r="BB234" i="36"/>
  <c r="BC234" i="36"/>
  <c r="BD234" i="36"/>
  <c r="BE234" i="36"/>
  <c r="BF234" i="36"/>
  <c r="BG234" i="36"/>
  <c r="BH234" i="36"/>
  <c r="BI234" i="36"/>
  <c r="BJ234" i="36"/>
  <c r="BK234" i="36"/>
  <c r="BL234" i="36"/>
  <c r="BM234" i="36"/>
  <c r="BN234" i="36"/>
  <c r="BO234" i="36"/>
  <c r="BP234" i="36"/>
  <c r="BQ234" i="36"/>
  <c r="BR234" i="36"/>
  <c r="BS234" i="36"/>
  <c r="BT234" i="36"/>
  <c r="BU234" i="36"/>
  <c r="BV234" i="36"/>
  <c r="BW234" i="36"/>
  <c r="BX234" i="36"/>
  <c r="BY234" i="36"/>
  <c r="BZ234" i="36"/>
  <c r="CA234" i="36"/>
  <c r="CB234" i="36"/>
  <c r="CC234" i="36"/>
  <c r="CD234" i="36"/>
  <c r="CE234" i="36"/>
  <c r="CF234" i="36"/>
  <c r="CG234" i="36"/>
  <c r="CH234" i="36"/>
  <c r="CI234" i="36"/>
  <c r="CJ234" i="36"/>
  <c r="CK234" i="36"/>
  <c r="CL234" i="36"/>
  <c r="CM234" i="36"/>
  <c r="CN234" i="36"/>
  <c r="CO234" i="36"/>
  <c r="CP234" i="36"/>
  <c r="CQ234" i="36"/>
  <c r="CR234" i="36"/>
  <c r="CS234" i="36"/>
  <c r="CT234" i="36"/>
  <c r="C235" i="36"/>
  <c r="D235" i="36"/>
  <c r="E235" i="36"/>
  <c r="F235" i="36"/>
  <c r="G235" i="36"/>
  <c r="H235" i="36"/>
  <c r="I235" i="36"/>
  <c r="J235" i="36"/>
  <c r="K235" i="36"/>
  <c r="L235" i="36"/>
  <c r="M235" i="36"/>
  <c r="N235" i="36"/>
  <c r="O235" i="36"/>
  <c r="P235" i="36"/>
  <c r="Q235" i="36"/>
  <c r="R235" i="36"/>
  <c r="S235" i="36"/>
  <c r="T235" i="36"/>
  <c r="U235" i="36"/>
  <c r="V235" i="36"/>
  <c r="W235" i="36"/>
  <c r="X235" i="36"/>
  <c r="Y235" i="36"/>
  <c r="Z235" i="36"/>
  <c r="AA235" i="36"/>
  <c r="AB235" i="36"/>
  <c r="AC235" i="36"/>
  <c r="AD235" i="36"/>
  <c r="AE235" i="36"/>
  <c r="AF235" i="36"/>
  <c r="AG235" i="36"/>
  <c r="AH235" i="36"/>
  <c r="AI235" i="36"/>
  <c r="AJ235" i="36"/>
  <c r="AK235" i="36"/>
  <c r="AL235" i="36"/>
  <c r="AM235" i="36"/>
  <c r="AN235" i="36"/>
  <c r="AO235" i="36"/>
  <c r="AP235" i="36"/>
  <c r="AQ235" i="36"/>
  <c r="AR235" i="36"/>
  <c r="AS235" i="36"/>
  <c r="AT235" i="36"/>
  <c r="AU235" i="36"/>
  <c r="AV235" i="36"/>
  <c r="AW235" i="36"/>
  <c r="AX235" i="36"/>
  <c r="AY235" i="36"/>
  <c r="AZ235" i="36"/>
  <c r="BA235" i="36"/>
  <c r="BB235" i="36"/>
  <c r="BC235" i="36"/>
  <c r="BD235" i="36"/>
  <c r="BE235" i="36"/>
  <c r="BF235" i="36"/>
  <c r="BG235" i="36"/>
  <c r="BH235" i="36"/>
  <c r="BI235" i="36"/>
  <c r="BJ235" i="36"/>
  <c r="BK235" i="36"/>
  <c r="BL235" i="36"/>
  <c r="BM235" i="36"/>
  <c r="BN235" i="36"/>
  <c r="BO235" i="36"/>
  <c r="BP235" i="36"/>
  <c r="BQ235" i="36"/>
  <c r="BR235" i="36"/>
  <c r="BS235" i="36"/>
  <c r="BT235" i="36"/>
  <c r="BU235" i="36"/>
  <c r="BV235" i="36"/>
  <c r="BW235" i="36"/>
  <c r="BX235" i="36"/>
  <c r="BY235" i="36"/>
  <c r="BZ235" i="36"/>
  <c r="CA235" i="36"/>
  <c r="CB235" i="36"/>
  <c r="CC235" i="36"/>
  <c r="CD235" i="36"/>
  <c r="CE235" i="36"/>
  <c r="CF235" i="36"/>
  <c r="CG235" i="36"/>
  <c r="CH235" i="36"/>
  <c r="CI235" i="36"/>
  <c r="CJ235" i="36"/>
  <c r="CK235" i="36"/>
  <c r="CL235" i="36"/>
  <c r="CM235" i="36"/>
  <c r="CN235" i="36"/>
  <c r="CO235" i="36"/>
  <c r="CP235" i="36"/>
  <c r="CQ235" i="36"/>
  <c r="CR235" i="36"/>
  <c r="CS235" i="36"/>
  <c r="CT235" i="36"/>
  <c r="C236" i="36"/>
  <c r="D236" i="36"/>
  <c r="E236" i="36"/>
  <c r="F236" i="36"/>
  <c r="G236" i="36"/>
  <c r="H236" i="36"/>
  <c r="I236" i="36"/>
  <c r="J236" i="36"/>
  <c r="K236" i="36"/>
  <c r="L236" i="36"/>
  <c r="M236" i="36"/>
  <c r="N236" i="36"/>
  <c r="O236" i="36"/>
  <c r="P236" i="36"/>
  <c r="Q236" i="36"/>
  <c r="R236" i="36"/>
  <c r="S236" i="36"/>
  <c r="T236" i="36"/>
  <c r="U236" i="36"/>
  <c r="V236" i="36"/>
  <c r="W236" i="36"/>
  <c r="X236" i="36"/>
  <c r="Y236" i="36"/>
  <c r="Z236" i="36"/>
  <c r="AA236" i="36"/>
  <c r="AB236" i="36"/>
  <c r="AC236" i="36"/>
  <c r="AD236" i="36"/>
  <c r="AE236" i="36"/>
  <c r="AF236" i="36"/>
  <c r="AG236" i="36"/>
  <c r="AH236" i="36"/>
  <c r="AI236" i="36"/>
  <c r="AJ236" i="36"/>
  <c r="AK236" i="36"/>
  <c r="AL236" i="36"/>
  <c r="AM236" i="36"/>
  <c r="AN236" i="36"/>
  <c r="AO236" i="36"/>
  <c r="AP236" i="36"/>
  <c r="AQ236" i="36"/>
  <c r="AR236" i="36"/>
  <c r="AS236" i="36"/>
  <c r="AT236" i="36"/>
  <c r="AU236" i="36"/>
  <c r="AV236" i="36"/>
  <c r="AW236" i="36"/>
  <c r="AX236" i="36"/>
  <c r="AY236" i="36"/>
  <c r="AZ236" i="36"/>
  <c r="BA236" i="36"/>
  <c r="BB236" i="36"/>
  <c r="BC236" i="36"/>
  <c r="BD236" i="36"/>
  <c r="BE236" i="36"/>
  <c r="BF236" i="36"/>
  <c r="BG236" i="36"/>
  <c r="BH236" i="36"/>
  <c r="BI236" i="36"/>
  <c r="BJ236" i="36"/>
  <c r="BK236" i="36"/>
  <c r="BL236" i="36"/>
  <c r="BM236" i="36"/>
  <c r="BN236" i="36"/>
  <c r="BO236" i="36"/>
  <c r="BP236" i="36"/>
  <c r="BQ236" i="36"/>
  <c r="BR236" i="36"/>
  <c r="BS236" i="36"/>
  <c r="BT236" i="36"/>
  <c r="BU236" i="36"/>
  <c r="BV236" i="36"/>
  <c r="BW236" i="36"/>
  <c r="BX236" i="36"/>
  <c r="BY236" i="36"/>
  <c r="BZ236" i="36"/>
  <c r="CA236" i="36"/>
  <c r="CB236" i="36"/>
  <c r="CC236" i="36"/>
  <c r="CD236" i="36"/>
  <c r="CE236" i="36"/>
  <c r="CF236" i="36"/>
  <c r="CG236" i="36"/>
  <c r="CH236" i="36"/>
  <c r="CI236" i="36"/>
  <c r="CJ236" i="36"/>
  <c r="CK236" i="36"/>
  <c r="CL236" i="36"/>
  <c r="CM236" i="36"/>
  <c r="CN236" i="36"/>
  <c r="CO236" i="36"/>
  <c r="CP236" i="36"/>
  <c r="CQ236" i="36"/>
  <c r="CR236" i="36"/>
  <c r="CS236" i="36"/>
  <c r="CT236" i="36"/>
  <c r="C237" i="36"/>
  <c r="D237" i="36"/>
  <c r="E237" i="36"/>
  <c r="F237" i="36"/>
  <c r="G237" i="36"/>
  <c r="H237" i="36"/>
  <c r="I237" i="36"/>
  <c r="J237" i="36"/>
  <c r="K237" i="36"/>
  <c r="L237" i="36"/>
  <c r="M237" i="36"/>
  <c r="N237" i="36"/>
  <c r="O237" i="36"/>
  <c r="P237" i="36"/>
  <c r="Q237" i="36"/>
  <c r="R237" i="36"/>
  <c r="S237" i="36"/>
  <c r="T237" i="36"/>
  <c r="U237" i="36"/>
  <c r="V237" i="36"/>
  <c r="W237" i="36"/>
  <c r="X237" i="36"/>
  <c r="Y237" i="36"/>
  <c r="Z237" i="36"/>
  <c r="AA237" i="36"/>
  <c r="AB237" i="36"/>
  <c r="AC237" i="36"/>
  <c r="AD237" i="36"/>
  <c r="AE237" i="36"/>
  <c r="AF237" i="36"/>
  <c r="AG237" i="36"/>
  <c r="AH237" i="36"/>
  <c r="AI237" i="36"/>
  <c r="AJ237" i="36"/>
  <c r="AK237" i="36"/>
  <c r="AL237" i="36"/>
  <c r="AM237" i="36"/>
  <c r="AN237" i="36"/>
  <c r="AO237" i="36"/>
  <c r="AP237" i="36"/>
  <c r="AQ237" i="36"/>
  <c r="AR237" i="36"/>
  <c r="AS237" i="36"/>
  <c r="AT237" i="36"/>
  <c r="AU237" i="36"/>
  <c r="AV237" i="36"/>
  <c r="AW237" i="36"/>
  <c r="AX237" i="36"/>
  <c r="AY237" i="36"/>
  <c r="AZ237" i="36"/>
  <c r="BA237" i="36"/>
  <c r="BB237" i="36"/>
  <c r="BC237" i="36"/>
  <c r="BD237" i="36"/>
  <c r="BE237" i="36"/>
  <c r="BF237" i="36"/>
  <c r="BG237" i="36"/>
  <c r="BH237" i="36"/>
  <c r="BI237" i="36"/>
  <c r="BJ237" i="36"/>
  <c r="BK237" i="36"/>
  <c r="BL237" i="36"/>
  <c r="BM237" i="36"/>
  <c r="BN237" i="36"/>
  <c r="BO237" i="36"/>
  <c r="BP237" i="36"/>
  <c r="BQ237" i="36"/>
  <c r="BR237" i="36"/>
  <c r="BS237" i="36"/>
  <c r="BT237" i="36"/>
  <c r="BU237" i="36"/>
  <c r="BV237" i="36"/>
  <c r="BW237" i="36"/>
  <c r="BX237" i="36"/>
  <c r="BY237" i="36"/>
  <c r="BZ237" i="36"/>
  <c r="CA237" i="36"/>
  <c r="CB237" i="36"/>
  <c r="CC237" i="36"/>
  <c r="CD237" i="36"/>
  <c r="CE237" i="36"/>
  <c r="CF237" i="36"/>
  <c r="CG237" i="36"/>
  <c r="CH237" i="36"/>
  <c r="CI237" i="36"/>
  <c r="CJ237" i="36"/>
  <c r="CK237" i="36"/>
  <c r="CL237" i="36"/>
  <c r="CM237" i="36"/>
  <c r="CN237" i="36"/>
  <c r="CO237" i="36"/>
  <c r="CP237" i="36"/>
  <c r="CQ237" i="36"/>
  <c r="CR237" i="36"/>
  <c r="CS237" i="36"/>
  <c r="CT237" i="36"/>
  <c r="C238" i="36"/>
  <c r="D238" i="36"/>
  <c r="E238" i="36"/>
  <c r="F238" i="36"/>
  <c r="G238" i="36"/>
  <c r="H238" i="36"/>
  <c r="I238" i="36"/>
  <c r="J238" i="36"/>
  <c r="K238" i="36"/>
  <c r="L238" i="36"/>
  <c r="M238" i="36"/>
  <c r="N238" i="36"/>
  <c r="O238" i="36"/>
  <c r="P238" i="36"/>
  <c r="Q238" i="36"/>
  <c r="R238" i="36"/>
  <c r="S238" i="36"/>
  <c r="T238" i="36"/>
  <c r="U238" i="36"/>
  <c r="V238" i="36"/>
  <c r="W238" i="36"/>
  <c r="X238" i="36"/>
  <c r="Y238" i="36"/>
  <c r="Z238" i="36"/>
  <c r="AA238" i="36"/>
  <c r="AB238" i="36"/>
  <c r="AC238" i="36"/>
  <c r="AD238" i="36"/>
  <c r="AE238" i="36"/>
  <c r="AF238" i="36"/>
  <c r="AG238" i="36"/>
  <c r="AH238" i="36"/>
  <c r="AI238" i="36"/>
  <c r="AJ238" i="36"/>
  <c r="AK238" i="36"/>
  <c r="AL238" i="36"/>
  <c r="AM238" i="36"/>
  <c r="AN238" i="36"/>
  <c r="AO238" i="36"/>
  <c r="AP238" i="36"/>
  <c r="AQ238" i="36"/>
  <c r="AR238" i="36"/>
  <c r="AS238" i="36"/>
  <c r="AT238" i="36"/>
  <c r="AU238" i="36"/>
  <c r="AV238" i="36"/>
  <c r="AW238" i="36"/>
  <c r="AX238" i="36"/>
  <c r="AY238" i="36"/>
  <c r="AZ238" i="36"/>
  <c r="BA238" i="36"/>
  <c r="BB238" i="36"/>
  <c r="BC238" i="36"/>
  <c r="BD238" i="36"/>
  <c r="BE238" i="36"/>
  <c r="BF238" i="36"/>
  <c r="BG238" i="36"/>
  <c r="BH238" i="36"/>
  <c r="BI238" i="36"/>
  <c r="BJ238" i="36"/>
  <c r="BK238" i="36"/>
  <c r="BL238" i="36"/>
  <c r="BM238" i="36"/>
  <c r="BN238" i="36"/>
  <c r="BO238" i="36"/>
  <c r="BP238" i="36"/>
  <c r="BQ238" i="36"/>
  <c r="BR238" i="36"/>
  <c r="BS238" i="36"/>
  <c r="BT238" i="36"/>
  <c r="BU238" i="36"/>
  <c r="BV238" i="36"/>
  <c r="BW238" i="36"/>
  <c r="BX238" i="36"/>
  <c r="BY238" i="36"/>
  <c r="BZ238" i="36"/>
  <c r="CA238" i="36"/>
  <c r="CB238" i="36"/>
  <c r="CC238" i="36"/>
  <c r="CD238" i="36"/>
  <c r="CE238" i="36"/>
  <c r="CF238" i="36"/>
  <c r="CG238" i="36"/>
  <c r="CH238" i="36"/>
  <c r="CI238" i="36"/>
  <c r="CJ238" i="36"/>
  <c r="CK238" i="36"/>
  <c r="CL238" i="36"/>
  <c r="CM238" i="36"/>
  <c r="CN238" i="36"/>
  <c r="CO238" i="36"/>
  <c r="CP238" i="36"/>
  <c r="CQ238" i="36"/>
  <c r="CR238" i="36"/>
  <c r="CS238" i="36"/>
  <c r="CT238" i="36"/>
  <c r="C239" i="36"/>
  <c r="D239" i="36"/>
  <c r="E239" i="36"/>
  <c r="F239" i="36"/>
  <c r="G239" i="36"/>
  <c r="H239" i="36"/>
  <c r="I239" i="36"/>
  <c r="J239" i="36"/>
  <c r="K239" i="36"/>
  <c r="L239" i="36"/>
  <c r="M239" i="36"/>
  <c r="N239" i="36"/>
  <c r="O239" i="36"/>
  <c r="P239" i="36"/>
  <c r="Q239" i="36"/>
  <c r="R239" i="36"/>
  <c r="S239" i="36"/>
  <c r="T239" i="36"/>
  <c r="U239" i="36"/>
  <c r="V239" i="36"/>
  <c r="W239" i="36"/>
  <c r="X239" i="36"/>
  <c r="Y239" i="36"/>
  <c r="Z239" i="36"/>
  <c r="AA239" i="36"/>
  <c r="AB239" i="36"/>
  <c r="AC239" i="36"/>
  <c r="AD239" i="36"/>
  <c r="AE239" i="36"/>
  <c r="AF239" i="36"/>
  <c r="AG239" i="36"/>
  <c r="AH239" i="36"/>
  <c r="AI239" i="36"/>
  <c r="AJ239" i="36"/>
  <c r="AK239" i="36"/>
  <c r="AL239" i="36"/>
  <c r="AM239" i="36"/>
  <c r="AN239" i="36"/>
  <c r="AO239" i="36"/>
  <c r="AP239" i="36"/>
  <c r="AQ239" i="36"/>
  <c r="AR239" i="36"/>
  <c r="AS239" i="36"/>
  <c r="AT239" i="36"/>
  <c r="AU239" i="36"/>
  <c r="AV239" i="36"/>
  <c r="AW239" i="36"/>
  <c r="AX239" i="36"/>
  <c r="AY239" i="36"/>
  <c r="AZ239" i="36"/>
  <c r="BA239" i="36"/>
  <c r="BB239" i="36"/>
  <c r="BC239" i="36"/>
  <c r="BD239" i="36"/>
  <c r="BE239" i="36"/>
  <c r="BF239" i="36"/>
  <c r="BG239" i="36"/>
  <c r="BH239" i="36"/>
  <c r="BI239" i="36"/>
  <c r="BJ239" i="36"/>
  <c r="BK239" i="36"/>
  <c r="BL239" i="36"/>
  <c r="BM239" i="36"/>
  <c r="BN239" i="36"/>
  <c r="BO239" i="36"/>
  <c r="BP239" i="36"/>
  <c r="BQ239" i="36"/>
  <c r="BR239" i="36"/>
  <c r="BS239" i="36"/>
  <c r="BT239" i="36"/>
  <c r="BU239" i="36"/>
  <c r="BV239" i="36"/>
  <c r="BW239" i="36"/>
  <c r="BX239" i="36"/>
  <c r="BY239" i="36"/>
  <c r="BZ239" i="36"/>
  <c r="CA239" i="36"/>
  <c r="CB239" i="36"/>
  <c r="CC239" i="36"/>
  <c r="CD239" i="36"/>
  <c r="CE239" i="36"/>
  <c r="CF239" i="36"/>
  <c r="CG239" i="36"/>
  <c r="CH239" i="36"/>
  <c r="CI239" i="36"/>
  <c r="CJ239" i="36"/>
  <c r="CK239" i="36"/>
  <c r="CL239" i="36"/>
  <c r="CM239" i="36"/>
  <c r="CN239" i="36"/>
  <c r="CO239" i="36"/>
  <c r="CP239" i="36"/>
  <c r="CQ239" i="36"/>
  <c r="CR239" i="36"/>
  <c r="CS239" i="36"/>
  <c r="CT239" i="36"/>
  <c r="C240" i="36"/>
  <c r="D240" i="36"/>
  <c r="E240" i="36"/>
  <c r="F240" i="36"/>
  <c r="G240" i="36"/>
  <c r="H240" i="36"/>
  <c r="I240" i="36"/>
  <c r="J240" i="36"/>
  <c r="K240" i="36"/>
  <c r="L240" i="36"/>
  <c r="M240" i="36"/>
  <c r="N240" i="36"/>
  <c r="O240" i="36"/>
  <c r="P240" i="36"/>
  <c r="Q240" i="36"/>
  <c r="R240" i="36"/>
  <c r="S240" i="36"/>
  <c r="T240" i="36"/>
  <c r="U240" i="36"/>
  <c r="V240" i="36"/>
  <c r="W240" i="36"/>
  <c r="X240" i="36"/>
  <c r="Y240" i="36"/>
  <c r="Z240" i="36"/>
  <c r="AA240" i="36"/>
  <c r="AB240" i="36"/>
  <c r="AC240" i="36"/>
  <c r="AD240" i="36"/>
  <c r="AE240" i="36"/>
  <c r="AF240" i="36"/>
  <c r="AG240" i="36"/>
  <c r="AH240" i="36"/>
  <c r="AI240" i="36"/>
  <c r="AJ240" i="36"/>
  <c r="AK240" i="36"/>
  <c r="AL240" i="36"/>
  <c r="AM240" i="36"/>
  <c r="AN240" i="36"/>
  <c r="AO240" i="36"/>
  <c r="AP240" i="36"/>
  <c r="AQ240" i="36"/>
  <c r="AR240" i="36"/>
  <c r="AS240" i="36"/>
  <c r="AT240" i="36"/>
  <c r="AU240" i="36"/>
  <c r="AV240" i="36"/>
  <c r="AW240" i="36"/>
  <c r="AX240" i="36"/>
  <c r="AY240" i="36"/>
  <c r="AZ240" i="36"/>
  <c r="BA240" i="36"/>
  <c r="BB240" i="36"/>
  <c r="BC240" i="36"/>
  <c r="BD240" i="36"/>
  <c r="BE240" i="36"/>
  <c r="BF240" i="36"/>
  <c r="BG240" i="36"/>
  <c r="BH240" i="36"/>
  <c r="BI240" i="36"/>
  <c r="BJ240" i="36"/>
  <c r="BK240" i="36"/>
  <c r="BL240" i="36"/>
  <c r="BM240" i="36"/>
  <c r="BN240" i="36"/>
  <c r="BO240" i="36"/>
  <c r="BP240" i="36"/>
  <c r="BQ240" i="36"/>
  <c r="BR240" i="36"/>
  <c r="BS240" i="36"/>
  <c r="BT240" i="36"/>
  <c r="BU240" i="36"/>
  <c r="BV240" i="36"/>
  <c r="BW240" i="36"/>
  <c r="BX240" i="36"/>
  <c r="BY240" i="36"/>
  <c r="BZ240" i="36"/>
  <c r="CA240" i="36"/>
  <c r="CB240" i="36"/>
  <c r="CC240" i="36"/>
  <c r="CD240" i="36"/>
  <c r="CE240" i="36"/>
  <c r="CF240" i="36"/>
  <c r="CG240" i="36"/>
  <c r="CH240" i="36"/>
  <c r="CI240" i="36"/>
  <c r="CJ240" i="36"/>
  <c r="CK240" i="36"/>
  <c r="CL240" i="36"/>
  <c r="CM240" i="36"/>
  <c r="CN240" i="36"/>
  <c r="CO240" i="36"/>
  <c r="CP240" i="36"/>
  <c r="CQ240" i="36"/>
  <c r="CR240" i="36"/>
  <c r="CS240" i="36"/>
  <c r="CT240" i="36"/>
  <c r="C241" i="36"/>
  <c r="D241" i="36"/>
  <c r="E241" i="36"/>
  <c r="F241" i="36"/>
  <c r="G241" i="36"/>
  <c r="H241" i="36"/>
  <c r="I241" i="36"/>
  <c r="J241" i="36"/>
  <c r="K241" i="36"/>
  <c r="L241" i="36"/>
  <c r="M241" i="36"/>
  <c r="N241" i="36"/>
  <c r="O241" i="36"/>
  <c r="P241" i="36"/>
  <c r="Q241" i="36"/>
  <c r="R241" i="36"/>
  <c r="S241" i="36"/>
  <c r="T241" i="36"/>
  <c r="U241" i="36"/>
  <c r="V241" i="36"/>
  <c r="W241" i="36"/>
  <c r="X241" i="36"/>
  <c r="Y241" i="36"/>
  <c r="Z241" i="36"/>
  <c r="AA241" i="36"/>
  <c r="AB241" i="36"/>
  <c r="AC241" i="36"/>
  <c r="AD241" i="36"/>
  <c r="AE241" i="36"/>
  <c r="AF241" i="36"/>
  <c r="AG241" i="36"/>
  <c r="AH241" i="36"/>
  <c r="AI241" i="36"/>
  <c r="AJ241" i="36"/>
  <c r="AK241" i="36"/>
  <c r="AL241" i="36"/>
  <c r="AM241" i="36"/>
  <c r="AN241" i="36"/>
  <c r="AO241" i="36"/>
  <c r="AP241" i="36"/>
  <c r="AQ241" i="36"/>
  <c r="AR241" i="36"/>
  <c r="AS241" i="36"/>
  <c r="AT241" i="36"/>
  <c r="AU241" i="36"/>
  <c r="AV241" i="36"/>
  <c r="AW241" i="36"/>
  <c r="AX241" i="36"/>
  <c r="AY241" i="36"/>
  <c r="AZ241" i="36"/>
  <c r="BA241" i="36"/>
  <c r="BB241" i="36"/>
  <c r="BC241" i="36"/>
  <c r="BD241" i="36"/>
  <c r="BE241" i="36"/>
  <c r="BF241" i="36"/>
  <c r="BG241" i="36"/>
  <c r="BH241" i="36"/>
  <c r="BI241" i="36"/>
  <c r="BJ241" i="36"/>
  <c r="BK241" i="36"/>
  <c r="BL241" i="36"/>
  <c r="BM241" i="36"/>
  <c r="BN241" i="36"/>
  <c r="BO241" i="36"/>
  <c r="BP241" i="36"/>
  <c r="BQ241" i="36"/>
  <c r="BR241" i="36"/>
  <c r="BS241" i="36"/>
  <c r="BT241" i="36"/>
  <c r="BU241" i="36"/>
  <c r="BV241" i="36"/>
  <c r="BW241" i="36"/>
  <c r="BX241" i="36"/>
  <c r="BY241" i="36"/>
  <c r="BZ241" i="36"/>
  <c r="CA241" i="36"/>
  <c r="CB241" i="36"/>
  <c r="CC241" i="36"/>
  <c r="CD241" i="36"/>
  <c r="CE241" i="36"/>
  <c r="CF241" i="36"/>
  <c r="CG241" i="36"/>
  <c r="CH241" i="36"/>
  <c r="CI241" i="36"/>
  <c r="CJ241" i="36"/>
  <c r="CK241" i="36"/>
  <c r="CL241" i="36"/>
  <c r="CM241" i="36"/>
  <c r="CN241" i="36"/>
  <c r="CO241" i="36"/>
  <c r="CP241" i="36"/>
  <c r="CQ241" i="36"/>
  <c r="CR241" i="36"/>
  <c r="CS241" i="36"/>
  <c r="CT241" i="36"/>
  <c r="C242" i="36"/>
  <c r="D242" i="36"/>
  <c r="E242" i="36"/>
  <c r="F242" i="36"/>
  <c r="G242" i="36"/>
  <c r="H242" i="36"/>
  <c r="I242" i="36"/>
  <c r="J242" i="36"/>
  <c r="K242" i="36"/>
  <c r="L242" i="36"/>
  <c r="M242" i="36"/>
  <c r="N242" i="36"/>
  <c r="O242" i="36"/>
  <c r="P242" i="36"/>
  <c r="Q242" i="36"/>
  <c r="R242" i="36"/>
  <c r="S242" i="36"/>
  <c r="T242" i="36"/>
  <c r="U242" i="36"/>
  <c r="V242" i="36"/>
  <c r="W242" i="36"/>
  <c r="X242" i="36"/>
  <c r="Y242" i="36"/>
  <c r="Z242" i="36"/>
  <c r="AA242" i="36"/>
  <c r="AB242" i="36"/>
  <c r="AC242" i="36"/>
  <c r="AD242" i="36"/>
  <c r="AE242" i="36"/>
  <c r="AF242" i="36"/>
  <c r="AG242" i="36"/>
  <c r="AH242" i="36"/>
  <c r="AI242" i="36"/>
  <c r="AJ242" i="36"/>
  <c r="AK242" i="36"/>
  <c r="AL242" i="36"/>
  <c r="AM242" i="36"/>
  <c r="AN242" i="36"/>
  <c r="AO242" i="36"/>
  <c r="AP242" i="36"/>
  <c r="AQ242" i="36"/>
  <c r="AR242" i="36"/>
  <c r="AS242" i="36"/>
  <c r="AT242" i="36"/>
  <c r="AU242" i="36"/>
  <c r="AV242" i="36"/>
  <c r="AW242" i="36"/>
  <c r="AX242" i="36"/>
  <c r="AY242" i="36"/>
  <c r="AZ242" i="36"/>
  <c r="BA242" i="36"/>
  <c r="BB242" i="36"/>
  <c r="BC242" i="36"/>
  <c r="BD242" i="36"/>
  <c r="BE242" i="36"/>
  <c r="BF242" i="36"/>
  <c r="BG242" i="36"/>
  <c r="BH242" i="36"/>
  <c r="BI242" i="36"/>
  <c r="BJ242" i="36"/>
  <c r="BK242" i="36"/>
  <c r="BL242" i="36"/>
  <c r="BM242" i="36"/>
  <c r="BN242" i="36"/>
  <c r="BO242" i="36"/>
  <c r="BP242" i="36"/>
  <c r="BQ242" i="36"/>
  <c r="BR242" i="36"/>
  <c r="BS242" i="36"/>
  <c r="BT242" i="36"/>
  <c r="BU242" i="36"/>
  <c r="BV242" i="36"/>
  <c r="BW242" i="36"/>
  <c r="BX242" i="36"/>
  <c r="BY242" i="36"/>
  <c r="BZ242" i="36"/>
  <c r="CA242" i="36"/>
  <c r="CB242" i="36"/>
  <c r="CC242" i="36"/>
  <c r="CD242" i="36"/>
  <c r="CE242" i="36"/>
  <c r="CF242" i="36"/>
  <c r="CG242" i="36"/>
  <c r="CH242" i="36"/>
  <c r="CI242" i="36"/>
  <c r="CJ242" i="36"/>
  <c r="CK242" i="36"/>
  <c r="CL242" i="36"/>
  <c r="CM242" i="36"/>
  <c r="CN242" i="36"/>
  <c r="CO242" i="36"/>
  <c r="CP242" i="36"/>
  <c r="CQ242" i="36"/>
  <c r="CR242" i="36"/>
  <c r="CS242" i="36"/>
  <c r="CT242" i="36"/>
  <c r="C243" i="36"/>
  <c r="D243" i="36"/>
  <c r="E243" i="36"/>
  <c r="F243" i="36"/>
  <c r="G243" i="36"/>
  <c r="H243" i="36"/>
  <c r="I243" i="36"/>
  <c r="J243" i="36"/>
  <c r="K243" i="36"/>
  <c r="L243" i="36"/>
  <c r="M243" i="36"/>
  <c r="N243" i="36"/>
  <c r="O243" i="36"/>
  <c r="P243" i="36"/>
  <c r="Q243" i="36"/>
  <c r="R243" i="36"/>
  <c r="S243" i="36"/>
  <c r="T243" i="36"/>
  <c r="U243" i="36"/>
  <c r="V243" i="36"/>
  <c r="W243" i="36"/>
  <c r="X243" i="36"/>
  <c r="Y243" i="36"/>
  <c r="Z243" i="36"/>
  <c r="AA243" i="36"/>
  <c r="AB243" i="36"/>
  <c r="AC243" i="36"/>
  <c r="AD243" i="36"/>
  <c r="AE243" i="36"/>
  <c r="AF243" i="36"/>
  <c r="AG243" i="36"/>
  <c r="AH243" i="36"/>
  <c r="AI243" i="36"/>
  <c r="AJ243" i="36"/>
  <c r="AK243" i="36"/>
  <c r="AL243" i="36"/>
  <c r="AM243" i="36"/>
  <c r="AN243" i="36"/>
  <c r="AO243" i="36"/>
  <c r="AP243" i="36"/>
  <c r="AQ243" i="36"/>
  <c r="AR243" i="36"/>
  <c r="AS243" i="36"/>
  <c r="AT243" i="36"/>
  <c r="AU243" i="36"/>
  <c r="AV243" i="36"/>
  <c r="AW243" i="36"/>
  <c r="AX243" i="36"/>
  <c r="AY243" i="36"/>
  <c r="AZ243" i="36"/>
  <c r="BA243" i="36"/>
  <c r="BB243" i="36"/>
  <c r="BC243" i="36"/>
  <c r="BD243" i="36"/>
  <c r="BE243" i="36"/>
  <c r="BF243" i="36"/>
  <c r="BG243" i="36"/>
  <c r="BH243" i="36"/>
  <c r="BI243" i="36"/>
  <c r="BJ243" i="36"/>
  <c r="BK243" i="36"/>
  <c r="BL243" i="36"/>
  <c r="BM243" i="36"/>
  <c r="BN243" i="36"/>
  <c r="BO243" i="36"/>
  <c r="BP243" i="36"/>
  <c r="BQ243" i="36"/>
  <c r="BR243" i="36"/>
  <c r="BS243" i="36"/>
  <c r="BT243" i="36"/>
  <c r="BU243" i="36"/>
  <c r="BV243" i="36"/>
  <c r="BW243" i="36"/>
  <c r="BX243" i="36"/>
  <c r="BY243" i="36"/>
  <c r="BZ243" i="36"/>
  <c r="CA243" i="36"/>
  <c r="CB243" i="36"/>
  <c r="CC243" i="36"/>
  <c r="CD243" i="36"/>
  <c r="CE243" i="36"/>
  <c r="CF243" i="36"/>
  <c r="CG243" i="36"/>
  <c r="CH243" i="36"/>
  <c r="CI243" i="36"/>
  <c r="CJ243" i="36"/>
  <c r="CK243" i="36"/>
  <c r="CL243" i="36"/>
  <c r="CM243" i="36"/>
  <c r="CN243" i="36"/>
  <c r="CO243" i="36"/>
  <c r="CP243" i="36"/>
  <c r="CQ243" i="36"/>
  <c r="CR243" i="36"/>
  <c r="CS243" i="36"/>
  <c r="CT243" i="36"/>
  <c r="C244" i="36"/>
  <c r="D244" i="36"/>
  <c r="E244" i="36"/>
  <c r="F244" i="36"/>
  <c r="G244" i="36"/>
  <c r="H244" i="36"/>
  <c r="I244" i="36"/>
  <c r="J244" i="36"/>
  <c r="K244" i="36"/>
  <c r="L244" i="36"/>
  <c r="M244" i="36"/>
  <c r="N244" i="36"/>
  <c r="O244" i="36"/>
  <c r="P244" i="36"/>
  <c r="Q244" i="36"/>
  <c r="R244" i="36"/>
  <c r="S244" i="36"/>
  <c r="T244" i="36"/>
  <c r="U244" i="36"/>
  <c r="V244" i="36"/>
  <c r="W244" i="36"/>
  <c r="X244" i="36"/>
  <c r="Y244" i="36"/>
  <c r="Z244" i="36"/>
  <c r="AA244" i="36"/>
  <c r="AB244" i="36"/>
  <c r="AC244" i="36"/>
  <c r="AD244" i="36"/>
  <c r="AE244" i="36"/>
  <c r="AF244" i="36"/>
  <c r="AG244" i="36"/>
  <c r="AH244" i="36"/>
  <c r="AI244" i="36"/>
  <c r="AJ244" i="36"/>
  <c r="AK244" i="36"/>
  <c r="AL244" i="36"/>
  <c r="AM244" i="36"/>
  <c r="AN244" i="36"/>
  <c r="AO244" i="36"/>
  <c r="AP244" i="36"/>
  <c r="AQ244" i="36"/>
  <c r="AR244" i="36"/>
  <c r="AS244" i="36"/>
  <c r="AT244" i="36"/>
  <c r="AU244" i="36"/>
  <c r="AV244" i="36"/>
  <c r="AW244" i="36"/>
  <c r="AX244" i="36"/>
  <c r="AY244" i="36"/>
  <c r="AZ244" i="36"/>
  <c r="BA244" i="36"/>
  <c r="BB244" i="36"/>
  <c r="BC244" i="36"/>
  <c r="BD244" i="36"/>
  <c r="BE244" i="36"/>
  <c r="BF244" i="36"/>
  <c r="BG244" i="36"/>
  <c r="BH244" i="36"/>
  <c r="BI244" i="36"/>
  <c r="BJ244" i="36"/>
  <c r="BK244" i="36"/>
  <c r="BL244" i="36"/>
  <c r="BM244" i="36"/>
  <c r="BN244" i="36"/>
  <c r="BO244" i="36"/>
  <c r="BP244" i="36"/>
  <c r="BQ244" i="36"/>
  <c r="BR244" i="36"/>
  <c r="BS244" i="36"/>
  <c r="BT244" i="36"/>
  <c r="BU244" i="36"/>
  <c r="BV244" i="36"/>
  <c r="BW244" i="36"/>
  <c r="BX244" i="36"/>
  <c r="BY244" i="36"/>
  <c r="BZ244" i="36"/>
  <c r="CA244" i="36"/>
  <c r="CB244" i="36"/>
  <c r="CC244" i="36"/>
  <c r="CD244" i="36"/>
  <c r="CE244" i="36"/>
  <c r="CF244" i="36"/>
  <c r="CG244" i="36"/>
  <c r="CH244" i="36"/>
  <c r="CI244" i="36"/>
  <c r="CJ244" i="36"/>
  <c r="CK244" i="36"/>
  <c r="CL244" i="36"/>
  <c r="CM244" i="36"/>
  <c r="CN244" i="36"/>
  <c r="CO244" i="36"/>
  <c r="CP244" i="36"/>
  <c r="CQ244" i="36"/>
  <c r="CR244" i="36"/>
  <c r="CS244" i="36"/>
  <c r="CT244" i="36"/>
  <c r="C245" i="36"/>
  <c r="D245" i="36"/>
  <c r="E245" i="36"/>
  <c r="F245" i="36"/>
  <c r="G245" i="36"/>
  <c r="H245" i="36"/>
  <c r="I245" i="36"/>
  <c r="J245" i="36"/>
  <c r="K245" i="36"/>
  <c r="L245" i="36"/>
  <c r="M245" i="36"/>
  <c r="N245" i="36"/>
  <c r="O245" i="36"/>
  <c r="P245" i="36"/>
  <c r="Q245" i="36"/>
  <c r="R245" i="36"/>
  <c r="S245" i="36"/>
  <c r="T245" i="36"/>
  <c r="U245" i="36"/>
  <c r="V245" i="36"/>
  <c r="W245" i="36"/>
  <c r="X245" i="36"/>
  <c r="Y245" i="36"/>
  <c r="Z245" i="36"/>
  <c r="AA245" i="36"/>
  <c r="AB245" i="36"/>
  <c r="AC245" i="36"/>
  <c r="AD245" i="36"/>
  <c r="AE245" i="36"/>
  <c r="AF245" i="36"/>
  <c r="AG245" i="36"/>
  <c r="AH245" i="36"/>
  <c r="AI245" i="36"/>
  <c r="AJ245" i="36"/>
  <c r="AK245" i="36"/>
  <c r="AL245" i="36"/>
  <c r="AM245" i="36"/>
  <c r="AN245" i="36"/>
  <c r="AO245" i="36"/>
  <c r="AP245" i="36"/>
  <c r="AQ245" i="36"/>
  <c r="AR245" i="36"/>
  <c r="AS245" i="36"/>
  <c r="AT245" i="36"/>
  <c r="AU245" i="36"/>
  <c r="AV245" i="36"/>
  <c r="AW245" i="36"/>
  <c r="AX245" i="36"/>
  <c r="AY245" i="36"/>
  <c r="AZ245" i="36"/>
  <c r="BA245" i="36"/>
  <c r="BB245" i="36"/>
  <c r="BC245" i="36"/>
  <c r="BD245" i="36"/>
  <c r="BE245" i="36"/>
  <c r="BF245" i="36"/>
  <c r="BG245" i="36"/>
  <c r="BH245" i="36"/>
  <c r="BI245" i="36"/>
  <c r="BJ245" i="36"/>
  <c r="BK245" i="36"/>
  <c r="BL245" i="36"/>
  <c r="BM245" i="36"/>
  <c r="BN245" i="36"/>
  <c r="BO245" i="36"/>
  <c r="BP245" i="36"/>
  <c r="BQ245" i="36"/>
  <c r="BR245" i="36"/>
  <c r="BS245" i="36"/>
  <c r="BT245" i="36"/>
  <c r="BU245" i="36"/>
  <c r="BV245" i="36"/>
  <c r="BW245" i="36"/>
  <c r="BX245" i="36"/>
  <c r="BY245" i="36"/>
  <c r="BZ245" i="36"/>
  <c r="CA245" i="36"/>
  <c r="CB245" i="36"/>
  <c r="CC245" i="36"/>
  <c r="CD245" i="36"/>
  <c r="CE245" i="36"/>
  <c r="CF245" i="36"/>
  <c r="CG245" i="36"/>
  <c r="CH245" i="36"/>
  <c r="CI245" i="36"/>
  <c r="CJ245" i="36"/>
  <c r="CK245" i="36"/>
  <c r="CL245" i="36"/>
  <c r="CM245" i="36"/>
  <c r="CN245" i="36"/>
  <c r="CO245" i="36"/>
  <c r="CP245" i="36"/>
  <c r="CQ245" i="36"/>
  <c r="CR245" i="36"/>
  <c r="CS245" i="36"/>
  <c r="CT245" i="36"/>
  <c r="C246" i="36"/>
  <c r="D246" i="36"/>
  <c r="E246" i="36"/>
  <c r="F246" i="36"/>
  <c r="G246" i="36"/>
  <c r="H246" i="36"/>
  <c r="I246" i="36"/>
  <c r="J246" i="36"/>
  <c r="K246" i="36"/>
  <c r="L246" i="36"/>
  <c r="M246" i="36"/>
  <c r="N246" i="36"/>
  <c r="O246" i="36"/>
  <c r="P246" i="36"/>
  <c r="Q246" i="36"/>
  <c r="R246" i="36"/>
  <c r="S246" i="36"/>
  <c r="T246" i="36"/>
  <c r="U246" i="36"/>
  <c r="V246" i="36"/>
  <c r="W246" i="36"/>
  <c r="X246" i="36"/>
  <c r="Y246" i="36"/>
  <c r="Z246" i="36"/>
  <c r="AA246" i="36"/>
  <c r="AB246" i="36"/>
  <c r="AC246" i="36"/>
  <c r="AD246" i="36"/>
  <c r="AE246" i="36"/>
  <c r="AF246" i="36"/>
  <c r="AG246" i="36"/>
  <c r="AH246" i="36"/>
  <c r="AI246" i="36"/>
  <c r="AJ246" i="36"/>
  <c r="AK246" i="36"/>
  <c r="AL246" i="36"/>
  <c r="AM246" i="36"/>
  <c r="AN246" i="36"/>
  <c r="AO246" i="36"/>
  <c r="AP246" i="36"/>
  <c r="AQ246" i="36"/>
  <c r="AR246" i="36"/>
  <c r="AS246" i="36"/>
  <c r="AT246" i="36"/>
  <c r="AU246" i="36"/>
  <c r="AV246" i="36"/>
  <c r="AW246" i="36"/>
  <c r="AX246" i="36"/>
  <c r="AY246" i="36"/>
  <c r="AZ246" i="36"/>
  <c r="BA246" i="36"/>
  <c r="BB246" i="36"/>
  <c r="BC246" i="36"/>
  <c r="BD246" i="36"/>
  <c r="BE246" i="36"/>
  <c r="BF246" i="36"/>
  <c r="BG246" i="36"/>
  <c r="BH246" i="36"/>
  <c r="BI246" i="36"/>
  <c r="BJ246" i="36"/>
  <c r="BK246" i="36"/>
  <c r="BL246" i="36"/>
  <c r="BM246" i="36"/>
  <c r="BN246" i="36"/>
  <c r="BO246" i="36"/>
  <c r="BP246" i="36"/>
  <c r="BQ246" i="36"/>
  <c r="BR246" i="36"/>
  <c r="BS246" i="36"/>
  <c r="BT246" i="36"/>
  <c r="BU246" i="36"/>
  <c r="BV246" i="36"/>
  <c r="BW246" i="36"/>
  <c r="BX246" i="36"/>
  <c r="BY246" i="36"/>
  <c r="BZ246" i="36"/>
  <c r="CA246" i="36"/>
  <c r="CB246" i="36"/>
  <c r="CC246" i="36"/>
  <c r="CD246" i="36"/>
  <c r="CE246" i="36"/>
  <c r="CF246" i="36"/>
  <c r="CG246" i="36"/>
  <c r="CH246" i="36"/>
  <c r="CI246" i="36"/>
  <c r="CJ246" i="36"/>
  <c r="CK246" i="36"/>
  <c r="CL246" i="36"/>
  <c r="CM246" i="36"/>
  <c r="CN246" i="36"/>
  <c r="CO246" i="36"/>
  <c r="CP246" i="36"/>
  <c r="CQ246" i="36"/>
  <c r="CR246" i="36"/>
  <c r="CS246" i="36"/>
  <c r="CT246" i="36"/>
  <c r="C247" i="36"/>
  <c r="D247" i="36"/>
  <c r="E247" i="36"/>
  <c r="F247" i="36"/>
  <c r="G247" i="36"/>
  <c r="H247" i="36"/>
  <c r="I247" i="36"/>
  <c r="J247" i="36"/>
  <c r="K247" i="36"/>
  <c r="L247" i="36"/>
  <c r="M247" i="36"/>
  <c r="N247" i="36"/>
  <c r="O247" i="36"/>
  <c r="P247" i="36"/>
  <c r="Q247" i="36"/>
  <c r="R247" i="36"/>
  <c r="S247" i="36"/>
  <c r="T247" i="36"/>
  <c r="U247" i="36"/>
  <c r="V247" i="36"/>
  <c r="W247" i="36"/>
  <c r="X247" i="36"/>
  <c r="Y247" i="36"/>
  <c r="Z247" i="36"/>
  <c r="AA247" i="36"/>
  <c r="AB247" i="36"/>
  <c r="AC247" i="36"/>
  <c r="AD247" i="36"/>
  <c r="AE247" i="36"/>
  <c r="AF247" i="36"/>
  <c r="AG247" i="36"/>
  <c r="AH247" i="36"/>
  <c r="AI247" i="36"/>
  <c r="AJ247" i="36"/>
  <c r="AK247" i="36"/>
  <c r="AL247" i="36"/>
  <c r="AM247" i="36"/>
  <c r="AN247" i="36"/>
  <c r="AO247" i="36"/>
  <c r="AP247" i="36"/>
  <c r="AQ247" i="36"/>
  <c r="AR247" i="36"/>
  <c r="AS247" i="36"/>
  <c r="AT247" i="36"/>
  <c r="AU247" i="36"/>
  <c r="AV247" i="36"/>
  <c r="AW247" i="36"/>
  <c r="AX247" i="36"/>
  <c r="AY247" i="36"/>
  <c r="AZ247" i="36"/>
  <c r="BA247" i="36"/>
  <c r="BB247" i="36"/>
  <c r="BC247" i="36"/>
  <c r="BD247" i="36"/>
  <c r="BE247" i="36"/>
  <c r="BF247" i="36"/>
  <c r="BG247" i="36"/>
  <c r="BH247" i="36"/>
  <c r="BI247" i="36"/>
  <c r="BJ247" i="36"/>
  <c r="BK247" i="36"/>
  <c r="BL247" i="36"/>
  <c r="BM247" i="36"/>
  <c r="BN247" i="36"/>
  <c r="BO247" i="36"/>
  <c r="BP247" i="36"/>
  <c r="BQ247" i="36"/>
  <c r="BR247" i="36"/>
  <c r="BS247" i="36"/>
  <c r="BT247" i="36"/>
  <c r="BU247" i="36"/>
  <c r="BV247" i="36"/>
  <c r="BW247" i="36"/>
  <c r="BX247" i="36"/>
  <c r="BY247" i="36"/>
  <c r="BZ247" i="36"/>
  <c r="CA247" i="36"/>
  <c r="CB247" i="36"/>
  <c r="CC247" i="36"/>
  <c r="CD247" i="36"/>
  <c r="CE247" i="36"/>
  <c r="CF247" i="36"/>
  <c r="CG247" i="36"/>
  <c r="CH247" i="36"/>
  <c r="CI247" i="36"/>
  <c r="CJ247" i="36"/>
  <c r="CK247" i="36"/>
  <c r="CL247" i="36"/>
  <c r="CM247" i="36"/>
  <c r="CN247" i="36"/>
  <c r="CO247" i="36"/>
  <c r="CP247" i="36"/>
  <c r="CQ247" i="36"/>
  <c r="CR247" i="36"/>
  <c r="CS247" i="36"/>
  <c r="CT247" i="36"/>
  <c r="C248" i="36"/>
  <c r="D248" i="36"/>
  <c r="E248" i="36"/>
  <c r="F248" i="36"/>
  <c r="G248" i="36"/>
  <c r="H248" i="36"/>
  <c r="I248" i="36"/>
  <c r="J248" i="36"/>
  <c r="K248" i="36"/>
  <c r="L248" i="36"/>
  <c r="M248" i="36"/>
  <c r="N248" i="36"/>
  <c r="O248" i="36"/>
  <c r="P248" i="36"/>
  <c r="Q248" i="36"/>
  <c r="R248" i="36"/>
  <c r="S248" i="36"/>
  <c r="T248" i="36"/>
  <c r="U248" i="36"/>
  <c r="V248" i="36"/>
  <c r="W248" i="36"/>
  <c r="X248" i="36"/>
  <c r="Y248" i="36"/>
  <c r="Z248" i="36"/>
  <c r="AA248" i="36"/>
  <c r="AB248" i="36"/>
  <c r="AC248" i="36"/>
  <c r="AD248" i="36"/>
  <c r="AE248" i="36"/>
  <c r="AF248" i="36"/>
  <c r="AG248" i="36"/>
  <c r="AH248" i="36"/>
  <c r="AI248" i="36"/>
  <c r="AJ248" i="36"/>
  <c r="AK248" i="36"/>
  <c r="AL248" i="36"/>
  <c r="AM248" i="36"/>
  <c r="AN248" i="36"/>
  <c r="AO248" i="36"/>
  <c r="AP248" i="36"/>
  <c r="AQ248" i="36"/>
  <c r="AR248" i="36"/>
  <c r="AS248" i="36"/>
  <c r="AT248" i="36"/>
  <c r="AU248" i="36"/>
  <c r="AV248" i="36"/>
  <c r="AW248" i="36"/>
  <c r="AX248" i="36"/>
  <c r="AY248" i="36"/>
  <c r="AZ248" i="36"/>
  <c r="BA248" i="36"/>
  <c r="BB248" i="36"/>
  <c r="BC248" i="36"/>
  <c r="BD248" i="36"/>
  <c r="BE248" i="36"/>
  <c r="BF248" i="36"/>
  <c r="BG248" i="36"/>
  <c r="BH248" i="36"/>
  <c r="BI248" i="36"/>
  <c r="BJ248" i="36"/>
  <c r="BK248" i="36"/>
  <c r="BL248" i="36"/>
  <c r="BM248" i="36"/>
  <c r="BN248" i="36"/>
  <c r="BO248" i="36"/>
  <c r="BP248" i="36"/>
  <c r="BQ248" i="36"/>
  <c r="BR248" i="36"/>
  <c r="BS248" i="36"/>
  <c r="BT248" i="36"/>
  <c r="BU248" i="36"/>
  <c r="BV248" i="36"/>
  <c r="BW248" i="36"/>
  <c r="BX248" i="36"/>
  <c r="BY248" i="36"/>
  <c r="BZ248" i="36"/>
  <c r="CA248" i="36"/>
  <c r="CB248" i="36"/>
  <c r="CC248" i="36"/>
  <c r="CD248" i="36"/>
  <c r="CE248" i="36"/>
  <c r="CF248" i="36"/>
  <c r="CG248" i="36"/>
  <c r="CH248" i="36"/>
  <c r="CI248" i="36"/>
  <c r="CJ248" i="36"/>
  <c r="CK248" i="36"/>
  <c r="CL248" i="36"/>
  <c r="CM248" i="36"/>
  <c r="CN248" i="36"/>
  <c r="CO248" i="36"/>
  <c r="CP248" i="36"/>
  <c r="CQ248" i="36"/>
  <c r="CR248" i="36"/>
  <c r="CS248" i="36"/>
  <c r="CT248" i="36"/>
  <c r="C249" i="36"/>
  <c r="D249" i="36"/>
  <c r="E249" i="36"/>
  <c r="F249" i="36"/>
  <c r="G249" i="36"/>
  <c r="H249" i="36"/>
  <c r="I249" i="36"/>
  <c r="J249" i="36"/>
  <c r="K249" i="36"/>
  <c r="L249" i="36"/>
  <c r="M249" i="36"/>
  <c r="N249" i="36"/>
  <c r="O249" i="36"/>
  <c r="P249" i="36"/>
  <c r="Q249" i="36"/>
  <c r="R249" i="36"/>
  <c r="S249" i="36"/>
  <c r="T249" i="36"/>
  <c r="U249" i="36"/>
  <c r="V249" i="36"/>
  <c r="W249" i="36"/>
  <c r="X249" i="36"/>
  <c r="Y249" i="36"/>
  <c r="Z249" i="36"/>
  <c r="AA249" i="36"/>
  <c r="AB249" i="36"/>
  <c r="AC249" i="36"/>
  <c r="AD249" i="36"/>
  <c r="AE249" i="36"/>
  <c r="AF249" i="36"/>
  <c r="AG249" i="36"/>
  <c r="AH249" i="36"/>
  <c r="AI249" i="36"/>
  <c r="AJ249" i="36"/>
  <c r="AK249" i="36"/>
  <c r="AL249" i="36"/>
  <c r="AM249" i="36"/>
  <c r="AN249" i="36"/>
  <c r="AO249" i="36"/>
  <c r="AP249" i="36"/>
  <c r="AQ249" i="36"/>
  <c r="AR249" i="36"/>
  <c r="AS249" i="36"/>
  <c r="AT249" i="36"/>
  <c r="AU249" i="36"/>
  <c r="AV249" i="36"/>
  <c r="AW249" i="36"/>
  <c r="AX249" i="36"/>
  <c r="AY249" i="36"/>
  <c r="AZ249" i="36"/>
  <c r="BA249" i="36"/>
  <c r="BB249" i="36"/>
  <c r="BC249" i="36"/>
  <c r="BD249" i="36"/>
  <c r="BE249" i="36"/>
  <c r="BF249" i="36"/>
  <c r="BG249" i="36"/>
  <c r="BH249" i="36"/>
  <c r="BI249" i="36"/>
  <c r="BJ249" i="36"/>
  <c r="BK249" i="36"/>
  <c r="BL249" i="36"/>
  <c r="BM249" i="36"/>
  <c r="BN249" i="36"/>
  <c r="BO249" i="36"/>
  <c r="BP249" i="36"/>
  <c r="BQ249" i="36"/>
  <c r="BR249" i="36"/>
  <c r="BS249" i="36"/>
  <c r="BT249" i="36"/>
  <c r="BU249" i="36"/>
  <c r="BV249" i="36"/>
  <c r="BW249" i="36"/>
  <c r="BX249" i="36"/>
  <c r="BY249" i="36"/>
  <c r="BZ249" i="36"/>
  <c r="CA249" i="36"/>
  <c r="CB249" i="36"/>
  <c r="CC249" i="36"/>
  <c r="CD249" i="36"/>
  <c r="CE249" i="36"/>
  <c r="CF249" i="36"/>
  <c r="CG249" i="36"/>
  <c r="CH249" i="36"/>
  <c r="CI249" i="36"/>
  <c r="CJ249" i="36"/>
  <c r="CK249" i="36"/>
  <c r="CL249" i="36"/>
  <c r="CM249" i="36"/>
  <c r="CN249" i="36"/>
  <c r="CO249" i="36"/>
  <c r="CP249" i="36"/>
  <c r="CQ249" i="36"/>
  <c r="CR249" i="36"/>
  <c r="CS249" i="36"/>
  <c r="CT249" i="36"/>
  <c r="C250" i="36"/>
  <c r="D250" i="36"/>
  <c r="E250" i="36"/>
  <c r="F250" i="36"/>
  <c r="G250" i="36"/>
  <c r="H250" i="36"/>
  <c r="I250" i="36"/>
  <c r="J250" i="36"/>
  <c r="K250" i="36"/>
  <c r="L250" i="36"/>
  <c r="M250" i="36"/>
  <c r="N250" i="36"/>
  <c r="O250" i="36"/>
  <c r="P250" i="36"/>
  <c r="Q250" i="36"/>
  <c r="R250" i="36"/>
  <c r="S250" i="36"/>
  <c r="T250" i="36"/>
  <c r="U250" i="36"/>
  <c r="V250" i="36"/>
  <c r="W250" i="36"/>
  <c r="X250" i="36"/>
  <c r="Y250" i="36"/>
  <c r="Z250" i="36"/>
  <c r="AA250" i="36"/>
  <c r="AB250" i="36"/>
  <c r="AC250" i="36"/>
  <c r="AD250" i="36"/>
  <c r="AE250" i="36"/>
  <c r="AF250" i="36"/>
  <c r="AG250" i="36"/>
  <c r="AH250" i="36"/>
  <c r="AI250" i="36"/>
  <c r="AJ250" i="36"/>
  <c r="AK250" i="36"/>
  <c r="AL250" i="36"/>
  <c r="AM250" i="36"/>
  <c r="AN250" i="36"/>
  <c r="AO250" i="36"/>
  <c r="AP250" i="36"/>
  <c r="AQ250" i="36"/>
  <c r="AR250" i="36"/>
  <c r="AS250" i="36"/>
  <c r="AT250" i="36"/>
  <c r="AU250" i="36"/>
  <c r="AV250" i="36"/>
  <c r="AW250" i="36"/>
  <c r="AX250" i="36"/>
  <c r="AY250" i="36"/>
  <c r="AZ250" i="36"/>
  <c r="BA250" i="36"/>
  <c r="BB250" i="36"/>
  <c r="BC250" i="36"/>
  <c r="BD250" i="36"/>
  <c r="BE250" i="36"/>
  <c r="BF250" i="36"/>
  <c r="BG250" i="36"/>
  <c r="BH250" i="36"/>
  <c r="BI250" i="36"/>
  <c r="BJ250" i="36"/>
  <c r="BK250" i="36"/>
  <c r="BL250" i="36"/>
  <c r="BM250" i="36"/>
  <c r="BN250" i="36"/>
  <c r="BO250" i="36"/>
  <c r="BP250" i="36"/>
  <c r="BQ250" i="36"/>
  <c r="BR250" i="36"/>
  <c r="BS250" i="36"/>
  <c r="BT250" i="36"/>
  <c r="BU250" i="36"/>
  <c r="BV250" i="36"/>
  <c r="BW250" i="36"/>
  <c r="BX250" i="36"/>
  <c r="BY250" i="36"/>
  <c r="BZ250" i="36"/>
  <c r="CA250" i="36"/>
  <c r="CB250" i="36"/>
  <c r="CC250" i="36"/>
  <c r="CD250" i="36"/>
  <c r="CE250" i="36"/>
  <c r="CF250" i="36"/>
  <c r="CG250" i="36"/>
  <c r="CH250" i="36"/>
  <c r="CI250" i="36"/>
  <c r="CJ250" i="36"/>
  <c r="CK250" i="36"/>
  <c r="CL250" i="36"/>
  <c r="CM250" i="36"/>
  <c r="CN250" i="36"/>
  <c r="CO250" i="36"/>
  <c r="CP250" i="36"/>
  <c r="CQ250" i="36"/>
  <c r="CR250" i="36"/>
  <c r="CS250" i="36"/>
  <c r="CT250" i="36"/>
  <c r="C251" i="36"/>
  <c r="D251" i="36"/>
  <c r="E251" i="36"/>
  <c r="F251" i="36"/>
  <c r="G251" i="36"/>
  <c r="H251" i="36"/>
  <c r="I251" i="36"/>
  <c r="J251" i="36"/>
  <c r="K251" i="36"/>
  <c r="L251" i="36"/>
  <c r="M251" i="36"/>
  <c r="N251" i="36"/>
  <c r="O251" i="36"/>
  <c r="P251" i="36"/>
  <c r="Q251" i="36"/>
  <c r="R251" i="36"/>
  <c r="S251" i="36"/>
  <c r="T251" i="36"/>
  <c r="U251" i="36"/>
  <c r="V251" i="36"/>
  <c r="W251" i="36"/>
  <c r="X251" i="36"/>
  <c r="Y251" i="36"/>
  <c r="Z251" i="36"/>
  <c r="AA251" i="36"/>
  <c r="AB251" i="36"/>
  <c r="AC251" i="36"/>
  <c r="AD251" i="36"/>
  <c r="AE251" i="36"/>
  <c r="AF251" i="36"/>
  <c r="AG251" i="36"/>
  <c r="AH251" i="36"/>
  <c r="AI251" i="36"/>
  <c r="AJ251" i="36"/>
  <c r="AK251" i="36"/>
  <c r="AL251" i="36"/>
  <c r="AM251" i="36"/>
  <c r="AN251" i="36"/>
  <c r="AO251" i="36"/>
  <c r="AP251" i="36"/>
  <c r="AQ251" i="36"/>
  <c r="AR251" i="36"/>
  <c r="AS251" i="36"/>
  <c r="AT251" i="36"/>
  <c r="AU251" i="36"/>
  <c r="AV251" i="36"/>
  <c r="AW251" i="36"/>
  <c r="AX251" i="36"/>
  <c r="AY251" i="36"/>
  <c r="AZ251" i="36"/>
  <c r="BA251" i="36"/>
  <c r="BB251" i="36"/>
  <c r="BC251" i="36"/>
  <c r="BD251" i="36"/>
  <c r="BE251" i="36"/>
  <c r="BF251" i="36"/>
  <c r="BG251" i="36"/>
  <c r="BH251" i="36"/>
  <c r="BI251" i="36"/>
  <c r="BJ251" i="36"/>
  <c r="BK251" i="36"/>
  <c r="BL251" i="36"/>
  <c r="BM251" i="36"/>
  <c r="BN251" i="36"/>
  <c r="BO251" i="36"/>
  <c r="BP251" i="36"/>
  <c r="BQ251" i="36"/>
  <c r="BR251" i="36"/>
  <c r="BS251" i="36"/>
  <c r="BT251" i="36"/>
  <c r="BU251" i="36"/>
  <c r="BV251" i="36"/>
  <c r="BW251" i="36"/>
  <c r="BX251" i="36"/>
  <c r="BY251" i="36"/>
  <c r="BZ251" i="36"/>
  <c r="CA251" i="36"/>
  <c r="CB251" i="36"/>
  <c r="CC251" i="36"/>
  <c r="CD251" i="36"/>
  <c r="CE251" i="36"/>
  <c r="CF251" i="36"/>
  <c r="CG251" i="36"/>
  <c r="CH251" i="36"/>
  <c r="CI251" i="36"/>
  <c r="CJ251" i="36"/>
  <c r="CK251" i="36"/>
  <c r="CL251" i="36"/>
  <c r="CM251" i="36"/>
  <c r="CN251" i="36"/>
  <c r="CO251" i="36"/>
  <c r="CP251" i="36"/>
  <c r="CQ251" i="36"/>
  <c r="CR251" i="36"/>
  <c r="CS251" i="36"/>
  <c r="CT251" i="36"/>
  <c r="C252" i="36"/>
  <c r="D252" i="36"/>
  <c r="E252" i="36"/>
  <c r="F252" i="36"/>
  <c r="G252" i="36"/>
  <c r="H252" i="36"/>
  <c r="I252" i="36"/>
  <c r="J252" i="36"/>
  <c r="K252" i="36"/>
  <c r="L252" i="36"/>
  <c r="M252" i="36"/>
  <c r="N252" i="36"/>
  <c r="O252" i="36"/>
  <c r="P252" i="36"/>
  <c r="Q252" i="36"/>
  <c r="R252" i="36"/>
  <c r="S252" i="36"/>
  <c r="T252" i="36"/>
  <c r="U252" i="36"/>
  <c r="V252" i="36"/>
  <c r="W252" i="36"/>
  <c r="X252" i="36"/>
  <c r="Y252" i="36"/>
  <c r="Z252" i="36"/>
  <c r="AA252" i="36"/>
  <c r="AB252" i="36"/>
  <c r="AC252" i="36"/>
  <c r="AD252" i="36"/>
  <c r="AE252" i="36"/>
  <c r="AF252" i="36"/>
  <c r="AG252" i="36"/>
  <c r="AH252" i="36"/>
  <c r="AI252" i="36"/>
  <c r="AJ252" i="36"/>
  <c r="AK252" i="36"/>
  <c r="AL252" i="36"/>
  <c r="AM252" i="36"/>
  <c r="AN252" i="36"/>
  <c r="AO252" i="36"/>
  <c r="AP252" i="36"/>
  <c r="AQ252" i="36"/>
  <c r="AR252" i="36"/>
  <c r="AS252" i="36"/>
  <c r="AT252" i="36"/>
  <c r="AU252" i="36"/>
  <c r="AV252" i="36"/>
  <c r="AW252" i="36"/>
  <c r="AX252" i="36"/>
  <c r="AY252" i="36"/>
  <c r="AZ252" i="36"/>
  <c r="BA252" i="36"/>
  <c r="BB252" i="36"/>
  <c r="BC252" i="36"/>
  <c r="BD252" i="36"/>
  <c r="BE252" i="36"/>
  <c r="BF252" i="36"/>
  <c r="BG252" i="36"/>
  <c r="BH252" i="36"/>
  <c r="BI252" i="36"/>
  <c r="BJ252" i="36"/>
  <c r="BK252" i="36"/>
  <c r="BL252" i="36"/>
  <c r="BM252" i="36"/>
  <c r="BN252" i="36"/>
  <c r="BO252" i="36"/>
  <c r="BP252" i="36"/>
  <c r="BQ252" i="36"/>
  <c r="BR252" i="36"/>
  <c r="BS252" i="36"/>
  <c r="BT252" i="36"/>
  <c r="BU252" i="36"/>
  <c r="BV252" i="36"/>
  <c r="BW252" i="36"/>
  <c r="BX252" i="36"/>
  <c r="BY252" i="36"/>
  <c r="BZ252" i="36"/>
  <c r="CA252" i="36"/>
  <c r="CB252" i="36"/>
  <c r="CC252" i="36"/>
  <c r="CD252" i="36"/>
  <c r="CE252" i="36"/>
  <c r="CF252" i="36"/>
  <c r="CG252" i="36"/>
  <c r="CH252" i="36"/>
  <c r="CI252" i="36"/>
  <c r="CJ252" i="36"/>
  <c r="CK252" i="36"/>
  <c r="CL252" i="36"/>
  <c r="CM252" i="36"/>
  <c r="CN252" i="36"/>
  <c r="CO252" i="36"/>
  <c r="CP252" i="36"/>
  <c r="CQ252" i="36"/>
  <c r="CR252" i="36"/>
  <c r="CS252" i="36"/>
  <c r="CT252" i="36"/>
  <c r="C253" i="36"/>
  <c r="D253" i="36"/>
  <c r="E253" i="36"/>
  <c r="F253" i="36"/>
  <c r="G253" i="36"/>
  <c r="H253" i="36"/>
  <c r="I253" i="36"/>
  <c r="J253" i="36"/>
  <c r="K253" i="36"/>
  <c r="L253" i="36"/>
  <c r="M253" i="36"/>
  <c r="N253" i="36"/>
  <c r="O253" i="36"/>
  <c r="P253" i="36"/>
  <c r="Q253" i="36"/>
  <c r="R253" i="36"/>
  <c r="S253" i="36"/>
  <c r="T253" i="36"/>
  <c r="U253" i="36"/>
  <c r="V253" i="36"/>
  <c r="W253" i="36"/>
  <c r="X253" i="36"/>
  <c r="Y253" i="36"/>
  <c r="Z253" i="36"/>
  <c r="AA253" i="36"/>
  <c r="AB253" i="36"/>
  <c r="AC253" i="36"/>
  <c r="AD253" i="36"/>
  <c r="AE253" i="36"/>
  <c r="AF253" i="36"/>
  <c r="AG253" i="36"/>
  <c r="AH253" i="36"/>
  <c r="AI253" i="36"/>
  <c r="AJ253" i="36"/>
  <c r="AK253" i="36"/>
  <c r="AL253" i="36"/>
  <c r="AM253" i="36"/>
  <c r="AN253" i="36"/>
  <c r="AO253" i="36"/>
  <c r="AP253" i="36"/>
  <c r="AQ253" i="36"/>
  <c r="AR253" i="36"/>
  <c r="AS253" i="36"/>
  <c r="AT253" i="36"/>
  <c r="AU253" i="36"/>
  <c r="AV253" i="36"/>
  <c r="AW253" i="36"/>
  <c r="AX253" i="36"/>
  <c r="AY253" i="36"/>
  <c r="AZ253" i="36"/>
  <c r="BA253" i="36"/>
  <c r="BB253" i="36"/>
  <c r="BC253" i="36"/>
  <c r="BD253" i="36"/>
  <c r="BE253" i="36"/>
  <c r="BF253" i="36"/>
  <c r="BG253" i="36"/>
  <c r="BH253" i="36"/>
  <c r="BI253" i="36"/>
  <c r="BJ253" i="36"/>
  <c r="BK253" i="36"/>
  <c r="BL253" i="36"/>
  <c r="BM253" i="36"/>
  <c r="BN253" i="36"/>
  <c r="BO253" i="36"/>
  <c r="BP253" i="36"/>
  <c r="BQ253" i="36"/>
  <c r="BR253" i="36"/>
  <c r="BS253" i="36"/>
  <c r="BT253" i="36"/>
  <c r="BU253" i="36"/>
  <c r="BV253" i="36"/>
  <c r="BW253" i="36"/>
  <c r="BX253" i="36"/>
  <c r="BY253" i="36"/>
  <c r="BZ253" i="36"/>
  <c r="CA253" i="36"/>
  <c r="CB253" i="36"/>
  <c r="CC253" i="36"/>
  <c r="CD253" i="36"/>
  <c r="CE253" i="36"/>
  <c r="CF253" i="36"/>
  <c r="CG253" i="36"/>
  <c r="CH253" i="36"/>
  <c r="CI253" i="36"/>
  <c r="CJ253" i="36"/>
  <c r="CK253" i="36"/>
  <c r="CL253" i="36"/>
  <c r="CM253" i="36"/>
  <c r="CN253" i="36"/>
  <c r="CO253" i="36"/>
  <c r="CP253" i="36"/>
  <c r="CQ253" i="36"/>
  <c r="CR253" i="36"/>
  <c r="CS253" i="36"/>
  <c r="CT253" i="36"/>
  <c r="C254" i="36"/>
  <c r="D254" i="36"/>
  <c r="E254" i="36"/>
  <c r="F254" i="36"/>
  <c r="G254" i="36"/>
  <c r="H254" i="36"/>
  <c r="I254" i="36"/>
  <c r="J254" i="36"/>
  <c r="K254" i="36"/>
  <c r="L254" i="36"/>
  <c r="M254" i="36"/>
  <c r="N254" i="36"/>
  <c r="O254" i="36"/>
  <c r="P254" i="36"/>
  <c r="Q254" i="36"/>
  <c r="R254" i="36"/>
  <c r="S254" i="36"/>
  <c r="T254" i="36"/>
  <c r="U254" i="36"/>
  <c r="V254" i="36"/>
  <c r="W254" i="36"/>
  <c r="X254" i="36"/>
  <c r="Y254" i="36"/>
  <c r="Z254" i="36"/>
  <c r="AA254" i="36"/>
  <c r="AB254" i="36"/>
  <c r="AC254" i="36"/>
  <c r="AD254" i="36"/>
  <c r="AE254" i="36"/>
  <c r="AF254" i="36"/>
  <c r="AG254" i="36"/>
  <c r="AH254" i="36"/>
  <c r="AI254" i="36"/>
  <c r="AJ254" i="36"/>
  <c r="AK254" i="36"/>
  <c r="AL254" i="36"/>
  <c r="AM254" i="36"/>
  <c r="AN254" i="36"/>
  <c r="AO254" i="36"/>
  <c r="AP254" i="36"/>
  <c r="AQ254" i="36"/>
  <c r="AR254" i="36"/>
  <c r="AS254" i="36"/>
  <c r="AT254" i="36"/>
  <c r="AU254" i="36"/>
  <c r="AV254" i="36"/>
  <c r="AW254" i="36"/>
  <c r="AX254" i="36"/>
  <c r="AY254" i="36"/>
  <c r="AZ254" i="36"/>
  <c r="BA254" i="36"/>
  <c r="BB254" i="36"/>
  <c r="BC254" i="36"/>
  <c r="BD254" i="36"/>
  <c r="BE254" i="36"/>
  <c r="BF254" i="36"/>
  <c r="BG254" i="36"/>
  <c r="BH254" i="36"/>
  <c r="BI254" i="36"/>
  <c r="BJ254" i="36"/>
  <c r="BK254" i="36"/>
  <c r="BL254" i="36"/>
  <c r="BM254" i="36"/>
  <c r="BN254" i="36"/>
  <c r="BO254" i="36"/>
  <c r="BP254" i="36"/>
  <c r="BQ254" i="36"/>
  <c r="BR254" i="36"/>
  <c r="BS254" i="36"/>
  <c r="BT254" i="36"/>
  <c r="BU254" i="36"/>
  <c r="BV254" i="36"/>
  <c r="BW254" i="36"/>
  <c r="BX254" i="36"/>
  <c r="BY254" i="36"/>
  <c r="BZ254" i="36"/>
  <c r="CA254" i="36"/>
  <c r="CB254" i="36"/>
  <c r="CC254" i="36"/>
  <c r="CD254" i="36"/>
  <c r="CE254" i="36"/>
  <c r="CF254" i="36"/>
  <c r="CG254" i="36"/>
  <c r="CH254" i="36"/>
  <c r="CI254" i="36"/>
  <c r="CJ254" i="36"/>
  <c r="CK254" i="36"/>
  <c r="CL254" i="36"/>
  <c r="CM254" i="36"/>
  <c r="CN254" i="36"/>
  <c r="CO254" i="36"/>
  <c r="CP254" i="36"/>
  <c r="CQ254" i="36"/>
  <c r="CR254" i="36"/>
  <c r="CS254" i="36"/>
  <c r="CT254" i="36"/>
  <c r="C255" i="36"/>
  <c r="D255" i="36"/>
  <c r="E255" i="36"/>
  <c r="F255" i="36"/>
  <c r="G255" i="36"/>
  <c r="H255" i="36"/>
  <c r="I255" i="36"/>
  <c r="J255" i="36"/>
  <c r="K255" i="36"/>
  <c r="L255" i="36"/>
  <c r="M255" i="36"/>
  <c r="N255" i="36"/>
  <c r="O255" i="36"/>
  <c r="P255" i="36"/>
  <c r="Q255" i="36"/>
  <c r="R255" i="36"/>
  <c r="S255" i="36"/>
  <c r="T255" i="36"/>
  <c r="U255" i="36"/>
  <c r="V255" i="36"/>
  <c r="W255" i="36"/>
  <c r="X255" i="36"/>
  <c r="Y255" i="36"/>
  <c r="Z255" i="36"/>
  <c r="AA255" i="36"/>
  <c r="AB255" i="36"/>
  <c r="AC255" i="36"/>
  <c r="AD255" i="36"/>
  <c r="AE255" i="36"/>
  <c r="AF255" i="36"/>
  <c r="AG255" i="36"/>
  <c r="AH255" i="36"/>
  <c r="AI255" i="36"/>
  <c r="AJ255" i="36"/>
  <c r="AK255" i="36"/>
  <c r="AL255" i="36"/>
  <c r="AM255" i="36"/>
  <c r="AN255" i="36"/>
  <c r="AO255" i="36"/>
  <c r="AP255" i="36"/>
  <c r="AQ255" i="36"/>
  <c r="AR255" i="36"/>
  <c r="AS255" i="36"/>
  <c r="AT255" i="36"/>
  <c r="AU255" i="36"/>
  <c r="AV255" i="36"/>
  <c r="AW255" i="36"/>
  <c r="AX255" i="36"/>
  <c r="AY255" i="36"/>
  <c r="AZ255" i="36"/>
  <c r="BA255" i="36"/>
  <c r="BB255" i="36"/>
  <c r="BC255" i="36"/>
  <c r="BD255" i="36"/>
  <c r="BE255" i="36"/>
  <c r="BF255" i="36"/>
  <c r="BG255" i="36"/>
  <c r="BH255" i="36"/>
  <c r="BI255" i="36"/>
  <c r="BJ255" i="36"/>
  <c r="BK255" i="36"/>
  <c r="BL255" i="36"/>
  <c r="BM255" i="36"/>
  <c r="BN255" i="36"/>
  <c r="BO255" i="36"/>
  <c r="BP255" i="36"/>
  <c r="BQ255" i="36"/>
  <c r="BR255" i="36"/>
  <c r="BS255" i="36"/>
  <c r="BT255" i="36"/>
  <c r="BU255" i="36"/>
  <c r="BV255" i="36"/>
  <c r="BW255" i="36"/>
  <c r="BX255" i="36"/>
  <c r="BY255" i="36"/>
  <c r="BZ255" i="36"/>
  <c r="CA255" i="36"/>
  <c r="CB255" i="36"/>
  <c r="CC255" i="36"/>
  <c r="CD255" i="36"/>
  <c r="CE255" i="36"/>
  <c r="CF255" i="36"/>
  <c r="CG255" i="36"/>
  <c r="CH255" i="36"/>
  <c r="CI255" i="36"/>
  <c r="CJ255" i="36"/>
  <c r="CK255" i="36"/>
  <c r="CL255" i="36"/>
  <c r="CM255" i="36"/>
  <c r="CN255" i="36"/>
  <c r="CO255" i="36"/>
  <c r="CP255" i="36"/>
  <c r="CQ255" i="36"/>
  <c r="CR255" i="36"/>
  <c r="CS255" i="36"/>
  <c r="CT255" i="36"/>
  <c r="C256" i="36"/>
  <c r="D256" i="36"/>
  <c r="E256" i="36"/>
  <c r="F256" i="36"/>
  <c r="G256" i="36"/>
  <c r="H256" i="36"/>
  <c r="I256" i="36"/>
  <c r="J256" i="36"/>
  <c r="K256" i="36"/>
  <c r="L256" i="36"/>
  <c r="M256" i="36"/>
  <c r="N256" i="36"/>
  <c r="O256" i="36"/>
  <c r="P256" i="36"/>
  <c r="Q256" i="36"/>
  <c r="R256" i="36"/>
  <c r="S256" i="36"/>
  <c r="T256" i="36"/>
  <c r="U256" i="36"/>
  <c r="V256" i="36"/>
  <c r="W256" i="36"/>
  <c r="X256" i="36"/>
  <c r="Y256" i="36"/>
  <c r="Z256" i="36"/>
  <c r="AA256" i="36"/>
  <c r="AB256" i="36"/>
  <c r="AC256" i="36"/>
  <c r="AD256" i="36"/>
  <c r="AE256" i="36"/>
  <c r="AF256" i="36"/>
  <c r="AG256" i="36"/>
  <c r="AH256" i="36"/>
  <c r="AI256" i="36"/>
  <c r="AJ256" i="36"/>
  <c r="AK256" i="36"/>
  <c r="AL256" i="36"/>
  <c r="AM256" i="36"/>
  <c r="AN256" i="36"/>
  <c r="AO256" i="36"/>
  <c r="AP256" i="36"/>
  <c r="AQ256" i="36"/>
  <c r="AR256" i="36"/>
  <c r="AS256" i="36"/>
  <c r="AT256" i="36"/>
  <c r="AU256" i="36"/>
  <c r="AV256" i="36"/>
  <c r="AW256" i="36"/>
  <c r="AX256" i="36"/>
  <c r="AY256" i="36"/>
  <c r="AZ256" i="36"/>
  <c r="BA256" i="36"/>
  <c r="BB256" i="36"/>
  <c r="BC256" i="36"/>
  <c r="BD256" i="36"/>
  <c r="BE256" i="36"/>
  <c r="BF256" i="36"/>
  <c r="BG256" i="36"/>
  <c r="BH256" i="36"/>
  <c r="BI256" i="36"/>
  <c r="BJ256" i="36"/>
  <c r="BK256" i="36"/>
  <c r="BL256" i="36"/>
  <c r="BM256" i="36"/>
  <c r="BN256" i="36"/>
  <c r="BO256" i="36"/>
  <c r="BP256" i="36"/>
  <c r="BQ256" i="36"/>
  <c r="BR256" i="36"/>
  <c r="BS256" i="36"/>
  <c r="BT256" i="36"/>
  <c r="BU256" i="36"/>
  <c r="BV256" i="36"/>
  <c r="BW256" i="36"/>
  <c r="BX256" i="36"/>
  <c r="BY256" i="36"/>
  <c r="BZ256" i="36"/>
  <c r="CA256" i="36"/>
  <c r="CB256" i="36"/>
  <c r="CC256" i="36"/>
  <c r="CD256" i="36"/>
  <c r="CE256" i="36"/>
  <c r="CF256" i="36"/>
  <c r="CG256" i="36"/>
  <c r="CH256" i="36"/>
  <c r="CI256" i="36"/>
  <c r="CJ256" i="36"/>
  <c r="CK256" i="36"/>
  <c r="CL256" i="36"/>
  <c r="CM256" i="36"/>
  <c r="CN256" i="36"/>
  <c r="CO256" i="36"/>
  <c r="CP256" i="36"/>
  <c r="CQ256" i="36"/>
  <c r="CR256" i="36"/>
  <c r="CS256" i="36"/>
  <c r="CT256" i="36"/>
  <c r="C257" i="36"/>
  <c r="D257" i="36"/>
  <c r="E257" i="36"/>
  <c r="F257" i="36"/>
  <c r="G257" i="36"/>
  <c r="H257" i="36"/>
  <c r="I257" i="36"/>
  <c r="J257" i="36"/>
  <c r="K257" i="36"/>
  <c r="L257" i="36"/>
  <c r="M257" i="36"/>
  <c r="N257" i="36"/>
  <c r="O257" i="36"/>
  <c r="P257" i="36"/>
  <c r="Q257" i="36"/>
  <c r="R257" i="36"/>
  <c r="S257" i="36"/>
  <c r="T257" i="36"/>
  <c r="U257" i="36"/>
  <c r="V257" i="36"/>
  <c r="W257" i="36"/>
  <c r="X257" i="36"/>
  <c r="Y257" i="36"/>
  <c r="Z257" i="36"/>
  <c r="AA257" i="36"/>
  <c r="AB257" i="36"/>
  <c r="AC257" i="36"/>
  <c r="AD257" i="36"/>
  <c r="AE257" i="36"/>
  <c r="AF257" i="36"/>
  <c r="AG257" i="36"/>
  <c r="AH257" i="36"/>
  <c r="AI257" i="36"/>
  <c r="AJ257" i="36"/>
  <c r="AK257" i="36"/>
  <c r="AL257" i="36"/>
  <c r="AM257" i="36"/>
  <c r="AN257" i="36"/>
  <c r="AO257" i="36"/>
  <c r="AP257" i="36"/>
  <c r="AQ257" i="36"/>
  <c r="AR257" i="36"/>
  <c r="AS257" i="36"/>
  <c r="AT257" i="36"/>
  <c r="AU257" i="36"/>
  <c r="AV257" i="36"/>
  <c r="AW257" i="36"/>
  <c r="AX257" i="36"/>
  <c r="AY257" i="36"/>
  <c r="AZ257" i="36"/>
  <c r="BA257" i="36"/>
  <c r="BB257" i="36"/>
  <c r="BC257" i="36"/>
  <c r="BD257" i="36"/>
  <c r="BE257" i="36"/>
  <c r="BF257" i="36"/>
  <c r="BG257" i="36"/>
  <c r="BH257" i="36"/>
  <c r="BI257" i="36"/>
  <c r="BJ257" i="36"/>
  <c r="BK257" i="36"/>
  <c r="BL257" i="36"/>
  <c r="BM257" i="36"/>
  <c r="BN257" i="36"/>
  <c r="BO257" i="36"/>
  <c r="BP257" i="36"/>
  <c r="BQ257" i="36"/>
  <c r="BR257" i="36"/>
  <c r="BS257" i="36"/>
  <c r="BT257" i="36"/>
  <c r="BU257" i="36"/>
  <c r="BV257" i="36"/>
  <c r="BW257" i="36"/>
  <c r="BX257" i="36"/>
  <c r="BY257" i="36"/>
  <c r="BZ257" i="36"/>
  <c r="CA257" i="36"/>
  <c r="CB257" i="36"/>
  <c r="CC257" i="36"/>
  <c r="CD257" i="36"/>
  <c r="CE257" i="36"/>
  <c r="CF257" i="36"/>
  <c r="CG257" i="36"/>
  <c r="CH257" i="36"/>
  <c r="CI257" i="36"/>
  <c r="CJ257" i="36"/>
  <c r="CK257" i="36"/>
  <c r="CL257" i="36"/>
  <c r="CM257" i="36"/>
  <c r="CN257" i="36"/>
  <c r="CO257" i="36"/>
  <c r="CP257" i="36"/>
  <c r="CQ257" i="36"/>
  <c r="CR257" i="36"/>
  <c r="CS257" i="36"/>
  <c r="CT257" i="36"/>
  <c r="C258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P258" i="36"/>
  <c r="Q258" i="36"/>
  <c r="R258" i="36"/>
  <c r="S258" i="36"/>
  <c r="T258" i="36"/>
  <c r="U258" i="36"/>
  <c r="V258" i="36"/>
  <c r="W258" i="36"/>
  <c r="X258" i="36"/>
  <c r="Y258" i="36"/>
  <c r="Z258" i="36"/>
  <c r="AA258" i="36"/>
  <c r="AB258" i="36"/>
  <c r="AC258" i="36"/>
  <c r="AD258" i="36"/>
  <c r="AE258" i="36"/>
  <c r="AF258" i="36"/>
  <c r="AG258" i="36"/>
  <c r="AH258" i="36"/>
  <c r="AI258" i="36"/>
  <c r="AJ258" i="36"/>
  <c r="AK258" i="36"/>
  <c r="AL258" i="36"/>
  <c r="AM258" i="36"/>
  <c r="AN258" i="36"/>
  <c r="AO258" i="36"/>
  <c r="AP258" i="36"/>
  <c r="AQ258" i="36"/>
  <c r="AR258" i="36"/>
  <c r="AS258" i="36"/>
  <c r="AT258" i="36"/>
  <c r="AU258" i="36"/>
  <c r="AV258" i="36"/>
  <c r="AW258" i="36"/>
  <c r="AX258" i="36"/>
  <c r="AY258" i="36"/>
  <c r="AZ258" i="36"/>
  <c r="BA258" i="36"/>
  <c r="BB258" i="36"/>
  <c r="BC258" i="36"/>
  <c r="BD258" i="36"/>
  <c r="BE258" i="36"/>
  <c r="BF258" i="36"/>
  <c r="BG258" i="36"/>
  <c r="BH258" i="36"/>
  <c r="BI258" i="36"/>
  <c r="BJ258" i="36"/>
  <c r="BK258" i="36"/>
  <c r="BL258" i="36"/>
  <c r="BM258" i="36"/>
  <c r="BN258" i="36"/>
  <c r="BO258" i="36"/>
  <c r="BP258" i="36"/>
  <c r="BQ258" i="36"/>
  <c r="BR258" i="36"/>
  <c r="BS258" i="36"/>
  <c r="BT258" i="36"/>
  <c r="BU258" i="36"/>
  <c r="BV258" i="36"/>
  <c r="BW258" i="36"/>
  <c r="BX258" i="36"/>
  <c r="BY258" i="36"/>
  <c r="BZ258" i="36"/>
  <c r="CA258" i="36"/>
  <c r="CB258" i="36"/>
  <c r="CC258" i="36"/>
  <c r="CD258" i="36"/>
  <c r="CE258" i="36"/>
  <c r="CF258" i="36"/>
  <c r="CG258" i="36"/>
  <c r="CH258" i="36"/>
  <c r="CI258" i="36"/>
  <c r="CJ258" i="36"/>
  <c r="CK258" i="36"/>
  <c r="CL258" i="36"/>
  <c r="CM258" i="36"/>
  <c r="CN258" i="36"/>
  <c r="CO258" i="36"/>
  <c r="CP258" i="36"/>
  <c r="CQ258" i="36"/>
  <c r="CR258" i="36"/>
  <c r="CS258" i="36"/>
  <c r="CT258" i="36"/>
  <c r="C259" i="36"/>
  <c r="D259" i="36"/>
  <c r="E259" i="36"/>
  <c r="F259" i="36"/>
  <c r="G259" i="36"/>
  <c r="H259" i="36"/>
  <c r="I259" i="36"/>
  <c r="J259" i="36"/>
  <c r="K259" i="36"/>
  <c r="L259" i="36"/>
  <c r="M259" i="36"/>
  <c r="N259" i="36"/>
  <c r="O259" i="36"/>
  <c r="P259" i="36"/>
  <c r="Q259" i="36"/>
  <c r="R259" i="36"/>
  <c r="S259" i="36"/>
  <c r="T259" i="36"/>
  <c r="U259" i="36"/>
  <c r="V259" i="36"/>
  <c r="W259" i="36"/>
  <c r="X259" i="36"/>
  <c r="Y259" i="36"/>
  <c r="Z259" i="36"/>
  <c r="AA259" i="36"/>
  <c r="AB259" i="36"/>
  <c r="AC259" i="36"/>
  <c r="AD259" i="36"/>
  <c r="AE259" i="36"/>
  <c r="AF259" i="36"/>
  <c r="AG259" i="36"/>
  <c r="AH259" i="36"/>
  <c r="AI259" i="36"/>
  <c r="AJ259" i="36"/>
  <c r="AK259" i="36"/>
  <c r="AL259" i="36"/>
  <c r="AM259" i="36"/>
  <c r="AN259" i="36"/>
  <c r="AO259" i="36"/>
  <c r="AP259" i="36"/>
  <c r="AQ259" i="36"/>
  <c r="AR259" i="36"/>
  <c r="AS259" i="36"/>
  <c r="AT259" i="36"/>
  <c r="AU259" i="36"/>
  <c r="AV259" i="36"/>
  <c r="AW259" i="36"/>
  <c r="AX259" i="36"/>
  <c r="AY259" i="36"/>
  <c r="AZ259" i="36"/>
  <c r="BA259" i="36"/>
  <c r="BB259" i="36"/>
  <c r="BC259" i="36"/>
  <c r="BD259" i="36"/>
  <c r="BE259" i="36"/>
  <c r="BF259" i="36"/>
  <c r="BG259" i="36"/>
  <c r="BH259" i="36"/>
  <c r="BI259" i="36"/>
  <c r="BJ259" i="36"/>
  <c r="BK259" i="36"/>
  <c r="BL259" i="36"/>
  <c r="BM259" i="36"/>
  <c r="BN259" i="36"/>
  <c r="BO259" i="36"/>
  <c r="BP259" i="36"/>
  <c r="BQ259" i="36"/>
  <c r="BR259" i="36"/>
  <c r="BS259" i="36"/>
  <c r="BT259" i="36"/>
  <c r="BU259" i="36"/>
  <c r="BV259" i="36"/>
  <c r="BW259" i="36"/>
  <c r="BX259" i="36"/>
  <c r="BY259" i="36"/>
  <c r="BZ259" i="36"/>
  <c r="CA259" i="36"/>
  <c r="CB259" i="36"/>
  <c r="CC259" i="36"/>
  <c r="CD259" i="36"/>
  <c r="CE259" i="36"/>
  <c r="CF259" i="36"/>
  <c r="CG259" i="36"/>
  <c r="CH259" i="36"/>
  <c r="CI259" i="36"/>
  <c r="CJ259" i="36"/>
  <c r="CK259" i="36"/>
  <c r="CL259" i="36"/>
  <c r="CM259" i="36"/>
  <c r="CN259" i="36"/>
  <c r="CO259" i="36"/>
  <c r="CP259" i="36"/>
  <c r="CQ259" i="36"/>
  <c r="CR259" i="36"/>
  <c r="CS259" i="36"/>
  <c r="CT259" i="36"/>
  <c r="C260" i="36"/>
  <c r="D260" i="36"/>
  <c r="E260" i="36"/>
  <c r="F260" i="36"/>
  <c r="G260" i="36"/>
  <c r="H260" i="36"/>
  <c r="I260" i="36"/>
  <c r="J260" i="36"/>
  <c r="K260" i="36"/>
  <c r="L260" i="36"/>
  <c r="M260" i="36"/>
  <c r="N260" i="36"/>
  <c r="O260" i="36"/>
  <c r="P260" i="36"/>
  <c r="Q260" i="36"/>
  <c r="R260" i="36"/>
  <c r="S260" i="36"/>
  <c r="T260" i="36"/>
  <c r="U260" i="36"/>
  <c r="V260" i="36"/>
  <c r="W260" i="36"/>
  <c r="X260" i="36"/>
  <c r="Y260" i="36"/>
  <c r="Z260" i="36"/>
  <c r="AA260" i="36"/>
  <c r="AB260" i="36"/>
  <c r="AC260" i="36"/>
  <c r="AD260" i="36"/>
  <c r="AE260" i="36"/>
  <c r="AF260" i="36"/>
  <c r="AG260" i="36"/>
  <c r="AH260" i="36"/>
  <c r="AI260" i="36"/>
  <c r="AJ260" i="36"/>
  <c r="AK260" i="36"/>
  <c r="AL260" i="36"/>
  <c r="AM260" i="36"/>
  <c r="AN260" i="36"/>
  <c r="AO260" i="36"/>
  <c r="AP260" i="36"/>
  <c r="AQ260" i="36"/>
  <c r="AR260" i="36"/>
  <c r="AS260" i="36"/>
  <c r="AT260" i="36"/>
  <c r="AU260" i="36"/>
  <c r="AV260" i="36"/>
  <c r="AW260" i="36"/>
  <c r="AX260" i="36"/>
  <c r="AY260" i="36"/>
  <c r="AZ260" i="36"/>
  <c r="BA260" i="36"/>
  <c r="BB260" i="36"/>
  <c r="BC260" i="36"/>
  <c r="BD260" i="36"/>
  <c r="BE260" i="36"/>
  <c r="BF260" i="36"/>
  <c r="BG260" i="36"/>
  <c r="BH260" i="36"/>
  <c r="BI260" i="36"/>
  <c r="BJ260" i="36"/>
  <c r="BK260" i="36"/>
  <c r="BL260" i="36"/>
  <c r="BM260" i="36"/>
  <c r="BN260" i="36"/>
  <c r="BO260" i="36"/>
  <c r="BP260" i="36"/>
  <c r="BQ260" i="36"/>
  <c r="BR260" i="36"/>
  <c r="BS260" i="36"/>
  <c r="BT260" i="36"/>
  <c r="BU260" i="36"/>
  <c r="BV260" i="36"/>
  <c r="BW260" i="36"/>
  <c r="BX260" i="36"/>
  <c r="BY260" i="36"/>
  <c r="BZ260" i="36"/>
  <c r="CA260" i="36"/>
  <c r="CB260" i="36"/>
  <c r="CC260" i="36"/>
  <c r="CD260" i="36"/>
  <c r="CE260" i="36"/>
  <c r="CF260" i="36"/>
  <c r="CG260" i="36"/>
  <c r="CH260" i="36"/>
  <c r="CI260" i="36"/>
  <c r="CJ260" i="36"/>
  <c r="CK260" i="36"/>
  <c r="CL260" i="36"/>
  <c r="CM260" i="36"/>
  <c r="CN260" i="36"/>
  <c r="CO260" i="36"/>
  <c r="CP260" i="36"/>
  <c r="CQ260" i="36"/>
  <c r="CR260" i="36"/>
  <c r="CS260" i="36"/>
  <c r="CT260" i="36"/>
  <c r="C261" i="36"/>
  <c r="D261" i="36"/>
  <c r="E261" i="36"/>
  <c r="F261" i="36"/>
  <c r="G261" i="36"/>
  <c r="H261" i="36"/>
  <c r="I261" i="36"/>
  <c r="J261" i="36"/>
  <c r="K261" i="36"/>
  <c r="L261" i="36"/>
  <c r="M261" i="36"/>
  <c r="N261" i="36"/>
  <c r="O261" i="36"/>
  <c r="P261" i="36"/>
  <c r="Q261" i="36"/>
  <c r="R261" i="36"/>
  <c r="S261" i="36"/>
  <c r="T261" i="36"/>
  <c r="U261" i="36"/>
  <c r="V261" i="36"/>
  <c r="W261" i="36"/>
  <c r="X261" i="36"/>
  <c r="Y261" i="36"/>
  <c r="Z261" i="36"/>
  <c r="AA261" i="36"/>
  <c r="AB261" i="36"/>
  <c r="AC261" i="36"/>
  <c r="AD261" i="36"/>
  <c r="AE261" i="36"/>
  <c r="AF261" i="36"/>
  <c r="AG261" i="36"/>
  <c r="AH261" i="36"/>
  <c r="AI261" i="36"/>
  <c r="AJ261" i="36"/>
  <c r="AK261" i="36"/>
  <c r="AL261" i="36"/>
  <c r="AM261" i="36"/>
  <c r="AN261" i="36"/>
  <c r="AO261" i="36"/>
  <c r="AP261" i="36"/>
  <c r="AQ261" i="36"/>
  <c r="AR261" i="36"/>
  <c r="AS261" i="36"/>
  <c r="AT261" i="36"/>
  <c r="AU261" i="36"/>
  <c r="AV261" i="36"/>
  <c r="AW261" i="36"/>
  <c r="AX261" i="36"/>
  <c r="AY261" i="36"/>
  <c r="AZ261" i="36"/>
  <c r="BA261" i="36"/>
  <c r="BB261" i="36"/>
  <c r="BC261" i="36"/>
  <c r="BD261" i="36"/>
  <c r="BE261" i="36"/>
  <c r="BF261" i="36"/>
  <c r="BG261" i="36"/>
  <c r="BH261" i="36"/>
  <c r="BI261" i="36"/>
  <c r="BJ261" i="36"/>
  <c r="BK261" i="36"/>
  <c r="BL261" i="36"/>
  <c r="BM261" i="36"/>
  <c r="BN261" i="36"/>
  <c r="BO261" i="36"/>
  <c r="BP261" i="36"/>
  <c r="BQ261" i="36"/>
  <c r="BR261" i="36"/>
  <c r="BS261" i="36"/>
  <c r="BT261" i="36"/>
  <c r="BU261" i="36"/>
  <c r="BV261" i="36"/>
  <c r="BW261" i="36"/>
  <c r="BX261" i="36"/>
  <c r="BY261" i="36"/>
  <c r="BZ261" i="36"/>
  <c r="CA261" i="36"/>
  <c r="CB261" i="36"/>
  <c r="CC261" i="36"/>
  <c r="CD261" i="36"/>
  <c r="CE261" i="36"/>
  <c r="CF261" i="36"/>
  <c r="CG261" i="36"/>
  <c r="CH261" i="36"/>
  <c r="CI261" i="36"/>
  <c r="CJ261" i="36"/>
  <c r="CK261" i="36"/>
  <c r="CL261" i="36"/>
  <c r="CM261" i="36"/>
  <c r="CN261" i="36"/>
  <c r="CO261" i="36"/>
  <c r="CP261" i="36"/>
  <c r="CQ261" i="36"/>
  <c r="CR261" i="36"/>
  <c r="CS261" i="36"/>
  <c r="CT261" i="36"/>
  <c r="C262" i="36"/>
  <c r="D262" i="36"/>
  <c r="E262" i="36"/>
  <c r="F262" i="36"/>
  <c r="G262" i="36"/>
  <c r="H262" i="36"/>
  <c r="I262" i="36"/>
  <c r="J262" i="36"/>
  <c r="K262" i="36"/>
  <c r="L262" i="36"/>
  <c r="M262" i="36"/>
  <c r="N262" i="36"/>
  <c r="O262" i="36"/>
  <c r="P262" i="36"/>
  <c r="Q262" i="36"/>
  <c r="R262" i="36"/>
  <c r="S262" i="36"/>
  <c r="T262" i="36"/>
  <c r="U262" i="36"/>
  <c r="V262" i="36"/>
  <c r="W262" i="36"/>
  <c r="X262" i="36"/>
  <c r="Y262" i="36"/>
  <c r="Z262" i="36"/>
  <c r="AA262" i="36"/>
  <c r="AB262" i="36"/>
  <c r="AC262" i="36"/>
  <c r="AD262" i="36"/>
  <c r="AE262" i="36"/>
  <c r="AF262" i="36"/>
  <c r="AG262" i="36"/>
  <c r="AH262" i="36"/>
  <c r="AI262" i="36"/>
  <c r="AJ262" i="36"/>
  <c r="AK262" i="36"/>
  <c r="AL262" i="36"/>
  <c r="AM262" i="36"/>
  <c r="AN262" i="36"/>
  <c r="AO262" i="36"/>
  <c r="AP262" i="36"/>
  <c r="AQ262" i="36"/>
  <c r="AR262" i="36"/>
  <c r="AS262" i="36"/>
  <c r="AT262" i="36"/>
  <c r="AU262" i="36"/>
  <c r="AV262" i="36"/>
  <c r="AW262" i="36"/>
  <c r="AX262" i="36"/>
  <c r="AY262" i="36"/>
  <c r="AZ262" i="36"/>
  <c r="BA262" i="36"/>
  <c r="BB262" i="36"/>
  <c r="BC262" i="36"/>
  <c r="BD262" i="36"/>
  <c r="BE262" i="36"/>
  <c r="BF262" i="36"/>
  <c r="BG262" i="36"/>
  <c r="BH262" i="36"/>
  <c r="BI262" i="36"/>
  <c r="BJ262" i="36"/>
  <c r="BK262" i="36"/>
  <c r="BL262" i="36"/>
  <c r="BM262" i="36"/>
  <c r="BN262" i="36"/>
  <c r="BO262" i="36"/>
  <c r="BP262" i="36"/>
  <c r="BQ262" i="36"/>
  <c r="BR262" i="36"/>
  <c r="BS262" i="36"/>
  <c r="BT262" i="36"/>
  <c r="BU262" i="36"/>
  <c r="BV262" i="36"/>
  <c r="BW262" i="36"/>
  <c r="BX262" i="36"/>
  <c r="BY262" i="36"/>
  <c r="BZ262" i="36"/>
  <c r="CA262" i="36"/>
  <c r="CB262" i="36"/>
  <c r="CC262" i="36"/>
  <c r="CD262" i="36"/>
  <c r="CE262" i="36"/>
  <c r="CF262" i="36"/>
  <c r="CG262" i="36"/>
  <c r="CH262" i="36"/>
  <c r="CI262" i="36"/>
  <c r="CJ262" i="36"/>
  <c r="CK262" i="36"/>
  <c r="CL262" i="36"/>
  <c r="CM262" i="36"/>
  <c r="CN262" i="36"/>
  <c r="CO262" i="36"/>
  <c r="CP262" i="36"/>
  <c r="CQ262" i="36"/>
  <c r="CR262" i="36"/>
  <c r="CS262" i="36"/>
  <c r="CT262" i="36"/>
  <c r="C263" i="36"/>
  <c r="D263" i="36"/>
  <c r="E263" i="36"/>
  <c r="F263" i="36"/>
  <c r="G263" i="36"/>
  <c r="H263" i="36"/>
  <c r="I263" i="36"/>
  <c r="J263" i="36"/>
  <c r="K263" i="36"/>
  <c r="L263" i="36"/>
  <c r="M263" i="36"/>
  <c r="N263" i="36"/>
  <c r="O263" i="36"/>
  <c r="P263" i="36"/>
  <c r="Q263" i="36"/>
  <c r="R263" i="36"/>
  <c r="S263" i="36"/>
  <c r="T263" i="36"/>
  <c r="U263" i="36"/>
  <c r="V263" i="36"/>
  <c r="W263" i="36"/>
  <c r="X263" i="36"/>
  <c r="Y263" i="36"/>
  <c r="Z263" i="36"/>
  <c r="AA263" i="36"/>
  <c r="AB263" i="36"/>
  <c r="AC263" i="36"/>
  <c r="AD263" i="36"/>
  <c r="AE263" i="36"/>
  <c r="AF263" i="36"/>
  <c r="AG263" i="36"/>
  <c r="AH263" i="36"/>
  <c r="AI263" i="36"/>
  <c r="AJ263" i="36"/>
  <c r="AK263" i="36"/>
  <c r="AL263" i="36"/>
  <c r="AM263" i="36"/>
  <c r="AN263" i="36"/>
  <c r="AO263" i="36"/>
  <c r="AP263" i="36"/>
  <c r="AQ263" i="36"/>
  <c r="AR263" i="36"/>
  <c r="AS263" i="36"/>
  <c r="AT263" i="36"/>
  <c r="AU263" i="36"/>
  <c r="AV263" i="36"/>
  <c r="AW263" i="36"/>
  <c r="AX263" i="36"/>
  <c r="AY263" i="36"/>
  <c r="AZ263" i="36"/>
  <c r="BA263" i="36"/>
  <c r="BB263" i="36"/>
  <c r="BC263" i="36"/>
  <c r="BD263" i="36"/>
  <c r="BE263" i="36"/>
  <c r="BF263" i="36"/>
  <c r="BG263" i="36"/>
  <c r="BH263" i="36"/>
  <c r="BI263" i="36"/>
  <c r="BJ263" i="36"/>
  <c r="BK263" i="36"/>
  <c r="BL263" i="36"/>
  <c r="BM263" i="36"/>
  <c r="BN263" i="36"/>
  <c r="BO263" i="36"/>
  <c r="BP263" i="36"/>
  <c r="BQ263" i="36"/>
  <c r="BR263" i="36"/>
  <c r="BS263" i="36"/>
  <c r="BT263" i="36"/>
  <c r="BU263" i="36"/>
  <c r="BV263" i="36"/>
  <c r="BW263" i="36"/>
  <c r="BX263" i="36"/>
  <c r="BY263" i="36"/>
  <c r="BZ263" i="36"/>
  <c r="CA263" i="36"/>
  <c r="CB263" i="36"/>
  <c r="CC263" i="36"/>
  <c r="CD263" i="36"/>
  <c r="CE263" i="36"/>
  <c r="CF263" i="36"/>
  <c r="CG263" i="36"/>
  <c r="CH263" i="36"/>
  <c r="CI263" i="36"/>
  <c r="CJ263" i="36"/>
  <c r="CK263" i="36"/>
  <c r="CL263" i="36"/>
  <c r="CM263" i="36"/>
  <c r="CN263" i="36"/>
  <c r="CO263" i="36"/>
  <c r="CP263" i="36"/>
  <c r="CQ263" i="36"/>
  <c r="CR263" i="36"/>
  <c r="CS263" i="36"/>
  <c r="CT263" i="36"/>
  <c r="C264" i="36"/>
  <c r="D264" i="36"/>
  <c r="E264" i="36"/>
  <c r="F264" i="36"/>
  <c r="G264" i="36"/>
  <c r="H264" i="36"/>
  <c r="I264" i="36"/>
  <c r="J264" i="36"/>
  <c r="K264" i="36"/>
  <c r="L264" i="36"/>
  <c r="M264" i="36"/>
  <c r="N264" i="36"/>
  <c r="O264" i="36"/>
  <c r="P264" i="36"/>
  <c r="Q264" i="36"/>
  <c r="R264" i="36"/>
  <c r="S264" i="36"/>
  <c r="T264" i="36"/>
  <c r="U264" i="36"/>
  <c r="V264" i="36"/>
  <c r="W264" i="36"/>
  <c r="X264" i="36"/>
  <c r="Y264" i="36"/>
  <c r="Z264" i="36"/>
  <c r="AA264" i="36"/>
  <c r="AB264" i="36"/>
  <c r="AC264" i="36"/>
  <c r="AD264" i="36"/>
  <c r="AE264" i="36"/>
  <c r="AF264" i="36"/>
  <c r="AG264" i="36"/>
  <c r="AH264" i="36"/>
  <c r="AI264" i="36"/>
  <c r="AJ264" i="36"/>
  <c r="AK264" i="36"/>
  <c r="AL264" i="36"/>
  <c r="AM264" i="36"/>
  <c r="AN264" i="36"/>
  <c r="AO264" i="36"/>
  <c r="AP264" i="36"/>
  <c r="AQ264" i="36"/>
  <c r="AR264" i="36"/>
  <c r="AS264" i="36"/>
  <c r="AT264" i="36"/>
  <c r="AU264" i="36"/>
  <c r="AV264" i="36"/>
  <c r="AW264" i="36"/>
  <c r="AX264" i="36"/>
  <c r="AY264" i="36"/>
  <c r="AZ264" i="36"/>
  <c r="BA264" i="36"/>
  <c r="BB264" i="36"/>
  <c r="BC264" i="36"/>
  <c r="BD264" i="36"/>
  <c r="BE264" i="36"/>
  <c r="BF264" i="36"/>
  <c r="BG264" i="36"/>
  <c r="BH264" i="36"/>
  <c r="BI264" i="36"/>
  <c r="BJ264" i="36"/>
  <c r="BK264" i="36"/>
  <c r="BL264" i="36"/>
  <c r="BM264" i="36"/>
  <c r="BN264" i="36"/>
  <c r="BO264" i="36"/>
  <c r="BP264" i="36"/>
  <c r="BQ264" i="36"/>
  <c r="BR264" i="36"/>
  <c r="BS264" i="36"/>
  <c r="BT264" i="36"/>
  <c r="BU264" i="36"/>
  <c r="BV264" i="36"/>
  <c r="BW264" i="36"/>
  <c r="BX264" i="36"/>
  <c r="BY264" i="36"/>
  <c r="BZ264" i="36"/>
  <c r="CA264" i="36"/>
  <c r="CB264" i="36"/>
  <c r="CC264" i="36"/>
  <c r="CD264" i="36"/>
  <c r="CE264" i="36"/>
  <c r="CF264" i="36"/>
  <c r="CG264" i="36"/>
  <c r="CH264" i="36"/>
  <c r="CI264" i="36"/>
  <c r="CJ264" i="36"/>
  <c r="CK264" i="36"/>
  <c r="CL264" i="36"/>
  <c r="CM264" i="36"/>
  <c r="CN264" i="36"/>
  <c r="CO264" i="36"/>
  <c r="CP264" i="36"/>
  <c r="CQ264" i="36"/>
  <c r="CR264" i="36"/>
  <c r="CS264" i="36"/>
  <c r="CT264" i="36"/>
  <c r="C265" i="36"/>
  <c r="D265" i="36"/>
  <c r="E265" i="36"/>
  <c r="F265" i="36"/>
  <c r="G265" i="36"/>
  <c r="H265" i="36"/>
  <c r="I265" i="36"/>
  <c r="J265" i="36"/>
  <c r="K265" i="36"/>
  <c r="L265" i="36"/>
  <c r="M265" i="36"/>
  <c r="N265" i="36"/>
  <c r="O265" i="36"/>
  <c r="P265" i="36"/>
  <c r="Q265" i="36"/>
  <c r="R265" i="36"/>
  <c r="S265" i="36"/>
  <c r="T265" i="36"/>
  <c r="U265" i="36"/>
  <c r="V265" i="36"/>
  <c r="W265" i="36"/>
  <c r="X265" i="36"/>
  <c r="Y265" i="36"/>
  <c r="Z265" i="36"/>
  <c r="AA265" i="36"/>
  <c r="AB265" i="36"/>
  <c r="AC265" i="36"/>
  <c r="AD265" i="36"/>
  <c r="AE265" i="36"/>
  <c r="AF265" i="36"/>
  <c r="AG265" i="36"/>
  <c r="AH265" i="36"/>
  <c r="AI265" i="36"/>
  <c r="AJ265" i="36"/>
  <c r="AK265" i="36"/>
  <c r="AL265" i="36"/>
  <c r="AM265" i="36"/>
  <c r="AN265" i="36"/>
  <c r="AO265" i="36"/>
  <c r="AP265" i="36"/>
  <c r="AQ265" i="36"/>
  <c r="AR265" i="36"/>
  <c r="AS265" i="36"/>
  <c r="AT265" i="36"/>
  <c r="AU265" i="36"/>
  <c r="AV265" i="36"/>
  <c r="AW265" i="36"/>
  <c r="AX265" i="36"/>
  <c r="AY265" i="36"/>
  <c r="AZ265" i="36"/>
  <c r="BA265" i="36"/>
  <c r="BB265" i="36"/>
  <c r="BC265" i="36"/>
  <c r="BD265" i="36"/>
  <c r="BE265" i="36"/>
  <c r="BF265" i="36"/>
  <c r="BG265" i="36"/>
  <c r="BH265" i="36"/>
  <c r="BI265" i="36"/>
  <c r="BJ265" i="36"/>
  <c r="BK265" i="36"/>
  <c r="BL265" i="36"/>
  <c r="BM265" i="36"/>
  <c r="BN265" i="36"/>
  <c r="BO265" i="36"/>
  <c r="BP265" i="36"/>
  <c r="BQ265" i="36"/>
  <c r="BR265" i="36"/>
  <c r="BS265" i="36"/>
  <c r="BT265" i="36"/>
  <c r="BU265" i="36"/>
  <c r="BV265" i="36"/>
  <c r="BW265" i="36"/>
  <c r="BX265" i="36"/>
  <c r="BY265" i="36"/>
  <c r="BZ265" i="36"/>
  <c r="CA265" i="36"/>
  <c r="CB265" i="36"/>
  <c r="CC265" i="36"/>
  <c r="CD265" i="36"/>
  <c r="CE265" i="36"/>
  <c r="CF265" i="36"/>
  <c r="CG265" i="36"/>
  <c r="CH265" i="36"/>
  <c r="CI265" i="36"/>
  <c r="CJ265" i="36"/>
  <c r="CK265" i="36"/>
  <c r="CL265" i="36"/>
  <c r="CM265" i="36"/>
  <c r="CN265" i="36"/>
  <c r="CO265" i="36"/>
  <c r="CP265" i="36"/>
  <c r="CQ265" i="36"/>
  <c r="CR265" i="36"/>
  <c r="CS265" i="36"/>
  <c r="CT265" i="36"/>
  <c r="C266" i="36"/>
  <c r="D266" i="36"/>
  <c r="E266" i="36"/>
  <c r="F266" i="36"/>
  <c r="G266" i="36"/>
  <c r="H266" i="36"/>
  <c r="I266" i="36"/>
  <c r="J266" i="36"/>
  <c r="K266" i="36"/>
  <c r="L266" i="36"/>
  <c r="M266" i="36"/>
  <c r="N266" i="36"/>
  <c r="O266" i="36"/>
  <c r="P266" i="36"/>
  <c r="Q266" i="36"/>
  <c r="R266" i="36"/>
  <c r="S266" i="36"/>
  <c r="T266" i="36"/>
  <c r="U266" i="36"/>
  <c r="V266" i="36"/>
  <c r="W266" i="36"/>
  <c r="X266" i="36"/>
  <c r="Y266" i="36"/>
  <c r="Z266" i="36"/>
  <c r="AA266" i="36"/>
  <c r="AB266" i="36"/>
  <c r="AC266" i="36"/>
  <c r="AD266" i="36"/>
  <c r="AE266" i="36"/>
  <c r="AF266" i="36"/>
  <c r="AG266" i="36"/>
  <c r="AH266" i="36"/>
  <c r="AI266" i="36"/>
  <c r="AJ266" i="36"/>
  <c r="AK266" i="36"/>
  <c r="AL266" i="36"/>
  <c r="AM266" i="36"/>
  <c r="AN266" i="36"/>
  <c r="AO266" i="36"/>
  <c r="AP266" i="36"/>
  <c r="AQ266" i="36"/>
  <c r="AR266" i="36"/>
  <c r="AS266" i="36"/>
  <c r="AT266" i="36"/>
  <c r="AU266" i="36"/>
  <c r="AV266" i="36"/>
  <c r="AW266" i="36"/>
  <c r="AX266" i="36"/>
  <c r="AY266" i="36"/>
  <c r="AZ266" i="36"/>
  <c r="BA266" i="36"/>
  <c r="BB266" i="36"/>
  <c r="BC266" i="36"/>
  <c r="BD266" i="36"/>
  <c r="BE266" i="36"/>
  <c r="BF266" i="36"/>
  <c r="BG266" i="36"/>
  <c r="BH266" i="36"/>
  <c r="BI266" i="36"/>
  <c r="BJ266" i="36"/>
  <c r="BK266" i="36"/>
  <c r="BL266" i="36"/>
  <c r="BM266" i="36"/>
  <c r="BN266" i="36"/>
  <c r="BO266" i="36"/>
  <c r="BP266" i="36"/>
  <c r="BQ266" i="36"/>
  <c r="BR266" i="36"/>
  <c r="BS266" i="36"/>
  <c r="BT266" i="36"/>
  <c r="BU266" i="36"/>
  <c r="BV266" i="36"/>
  <c r="BW266" i="36"/>
  <c r="BX266" i="36"/>
  <c r="BY266" i="36"/>
  <c r="BZ266" i="36"/>
  <c r="CA266" i="36"/>
  <c r="CB266" i="36"/>
  <c r="CC266" i="36"/>
  <c r="CD266" i="36"/>
  <c r="CE266" i="36"/>
  <c r="CF266" i="36"/>
  <c r="CG266" i="36"/>
  <c r="CH266" i="36"/>
  <c r="CI266" i="36"/>
  <c r="CJ266" i="36"/>
  <c r="CK266" i="36"/>
  <c r="CL266" i="36"/>
  <c r="CM266" i="36"/>
  <c r="CN266" i="36"/>
  <c r="CO266" i="36"/>
  <c r="CP266" i="36"/>
  <c r="CQ266" i="36"/>
  <c r="CR266" i="36"/>
  <c r="CS266" i="36"/>
  <c r="CT266" i="36"/>
  <c r="C267" i="36"/>
  <c r="D267" i="36"/>
  <c r="E267" i="36"/>
  <c r="F267" i="36"/>
  <c r="G267" i="36"/>
  <c r="H267" i="36"/>
  <c r="I267" i="36"/>
  <c r="J267" i="36"/>
  <c r="K267" i="36"/>
  <c r="L267" i="36"/>
  <c r="M267" i="36"/>
  <c r="N267" i="36"/>
  <c r="O267" i="36"/>
  <c r="P267" i="36"/>
  <c r="Q267" i="36"/>
  <c r="R267" i="36"/>
  <c r="S267" i="36"/>
  <c r="T267" i="36"/>
  <c r="U267" i="36"/>
  <c r="V267" i="36"/>
  <c r="W267" i="36"/>
  <c r="X267" i="36"/>
  <c r="Y267" i="36"/>
  <c r="Z267" i="36"/>
  <c r="AA267" i="36"/>
  <c r="AB267" i="36"/>
  <c r="AC267" i="36"/>
  <c r="AD267" i="36"/>
  <c r="AE267" i="36"/>
  <c r="AF267" i="36"/>
  <c r="AG267" i="36"/>
  <c r="AH267" i="36"/>
  <c r="AI267" i="36"/>
  <c r="AJ267" i="36"/>
  <c r="AK267" i="36"/>
  <c r="AL267" i="36"/>
  <c r="AM267" i="36"/>
  <c r="AN267" i="36"/>
  <c r="AO267" i="36"/>
  <c r="AP267" i="36"/>
  <c r="AQ267" i="36"/>
  <c r="AR267" i="36"/>
  <c r="AS267" i="36"/>
  <c r="AT267" i="36"/>
  <c r="AU267" i="36"/>
  <c r="AV267" i="36"/>
  <c r="AW267" i="36"/>
  <c r="AX267" i="36"/>
  <c r="AY267" i="36"/>
  <c r="AZ267" i="36"/>
  <c r="BA267" i="36"/>
  <c r="BB267" i="36"/>
  <c r="BC267" i="36"/>
  <c r="BD267" i="36"/>
  <c r="BE267" i="36"/>
  <c r="BF267" i="36"/>
  <c r="BG267" i="36"/>
  <c r="BH267" i="36"/>
  <c r="BI267" i="36"/>
  <c r="BJ267" i="36"/>
  <c r="BK267" i="36"/>
  <c r="BL267" i="36"/>
  <c r="BM267" i="36"/>
  <c r="BN267" i="36"/>
  <c r="BO267" i="36"/>
  <c r="BP267" i="36"/>
  <c r="BQ267" i="36"/>
  <c r="BR267" i="36"/>
  <c r="BS267" i="36"/>
  <c r="BT267" i="36"/>
  <c r="BU267" i="36"/>
  <c r="BV267" i="36"/>
  <c r="BW267" i="36"/>
  <c r="BX267" i="36"/>
  <c r="BY267" i="36"/>
  <c r="BZ267" i="36"/>
  <c r="CA267" i="36"/>
  <c r="CB267" i="36"/>
  <c r="CC267" i="36"/>
  <c r="CD267" i="36"/>
  <c r="CE267" i="36"/>
  <c r="CF267" i="36"/>
  <c r="CG267" i="36"/>
  <c r="CH267" i="36"/>
  <c r="CI267" i="36"/>
  <c r="CJ267" i="36"/>
  <c r="CK267" i="36"/>
  <c r="CL267" i="36"/>
  <c r="CM267" i="36"/>
  <c r="CN267" i="36"/>
  <c r="CO267" i="36"/>
  <c r="CP267" i="36"/>
  <c r="CQ267" i="36"/>
  <c r="CR267" i="36"/>
  <c r="CS267" i="36"/>
  <c r="CT267" i="36"/>
  <c r="C268" i="36"/>
  <c r="D268" i="36"/>
  <c r="E268" i="36"/>
  <c r="F268" i="36"/>
  <c r="G268" i="36"/>
  <c r="H268" i="36"/>
  <c r="I268" i="36"/>
  <c r="J268" i="36"/>
  <c r="K268" i="36"/>
  <c r="L268" i="36"/>
  <c r="M268" i="36"/>
  <c r="N268" i="36"/>
  <c r="O268" i="36"/>
  <c r="P268" i="36"/>
  <c r="Q268" i="36"/>
  <c r="R268" i="36"/>
  <c r="S268" i="36"/>
  <c r="T268" i="36"/>
  <c r="U268" i="36"/>
  <c r="V268" i="36"/>
  <c r="W268" i="36"/>
  <c r="X268" i="36"/>
  <c r="Y268" i="36"/>
  <c r="Z268" i="36"/>
  <c r="AA268" i="36"/>
  <c r="AB268" i="36"/>
  <c r="AC268" i="36"/>
  <c r="AD268" i="36"/>
  <c r="AE268" i="36"/>
  <c r="AF268" i="36"/>
  <c r="AG268" i="36"/>
  <c r="AH268" i="36"/>
  <c r="AI268" i="36"/>
  <c r="AJ268" i="36"/>
  <c r="AK268" i="36"/>
  <c r="AL268" i="36"/>
  <c r="AM268" i="36"/>
  <c r="AN268" i="36"/>
  <c r="AO268" i="36"/>
  <c r="AP268" i="36"/>
  <c r="AQ268" i="36"/>
  <c r="AR268" i="36"/>
  <c r="AS268" i="36"/>
  <c r="AT268" i="36"/>
  <c r="AU268" i="36"/>
  <c r="AV268" i="36"/>
  <c r="AW268" i="36"/>
  <c r="AX268" i="36"/>
  <c r="AY268" i="36"/>
  <c r="AZ268" i="36"/>
  <c r="BA268" i="36"/>
  <c r="BB268" i="36"/>
  <c r="BC268" i="36"/>
  <c r="BD268" i="36"/>
  <c r="BE268" i="36"/>
  <c r="BF268" i="36"/>
  <c r="BG268" i="36"/>
  <c r="BH268" i="36"/>
  <c r="BI268" i="36"/>
  <c r="BJ268" i="36"/>
  <c r="BK268" i="36"/>
  <c r="BL268" i="36"/>
  <c r="BM268" i="36"/>
  <c r="BN268" i="36"/>
  <c r="BO268" i="36"/>
  <c r="BP268" i="36"/>
  <c r="BQ268" i="36"/>
  <c r="BR268" i="36"/>
  <c r="BS268" i="36"/>
  <c r="BT268" i="36"/>
  <c r="BU268" i="36"/>
  <c r="BV268" i="36"/>
  <c r="BW268" i="36"/>
  <c r="BX268" i="36"/>
  <c r="BY268" i="36"/>
  <c r="BZ268" i="36"/>
  <c r="CA268" i="36"/>
  <c r="CB268" i="36"/>
  <c r="CC268" i="36"/>
  <c r="CD268" i="36"/>
  <c r="CE268" i="36"/>
  <c r="CF268" i="36"/>
  <c r="CG268" i="36"/>
  <c r="CH268" i="36"/>
  <c r="CI268" i="36"/>
  <c r="CJ268" i="36"/>
  <c r="CK268" i="36"/>
  <c r="CL268" i="36"/>
  <c r="CM268" i="36"/>
  <c r="CN268" i="36"/>
  <c r="CO268" i="36"/>
  <c r="CP268" i="36"/>
  <c r="CQ268" i="36"/>
  <c r="CR268" i="36"/>
  <c r="CS268" i="36"/>
  <c r="CT268" i="36"/>
  <c r="C269" i="36"/>
  <c r="D269" i="36"/>
  <c r="E269" i="36"/>
  <c r="F269" i="36"/>
  <c r="G269" i="36"/>
  <c r="H269" i="36"/>
  <c r="I269" i="36"/>
  <c r="J269" i="36"/>
  <c r="K269" i="36"/>
  <c r="L269" i="36"/>
  <c r="M269" i="36"/>
  <c r="N269" i="36"/>
  <c r="O269" i="36"/>
  <c r="P269" i="36"/>
  <c r="Q269" i="36"/>
  <c r="R269" i="36"/>
  <c r="S269" i="36"/>
  <c r="T269" i="36"/>
  <c r="U269" i="36"/>
  <c r="V269" i="36"/>
  <c r="W269" i="36"/>
  <c r="X269" i="36"/>
  <c r="Y269" i="36"/>
  <c r="Z269" i="36"/>
  <c r="AA269" i="36"/>
  <c r="AB269" i="36"/>
  <c r="AC269" i="36"/>
  <c r="AD269" i="36"/>
  <c r="AE269" i="36"/>
  <c r="AF269" i="36"/>
  <c r="AG269" i="36"/>
  <c r="AH269" i="36"/>
  <c r="AI269" i="36"/>
  <c r="AJ269" i="36"/>
  <c r="AK269" i="36"/>
  <c r="AL269" i="36"/>
  <c r="AM269" i="36"/>
  <c r="AN269" i="36"/>
  <c r="AO269" i="36"/>
  <c r="AP269" i="36"/>
  <c r="AQ269" i="36"/>
  <c r="AR269" i="36"/>
  <c r="AS269" i="36"/>
  <c r="AT269" i="36"/>
  <c r="AU269" i="36"/>
  <c r="AV269" i="36"/>
  <c r="AW269" i="36"/>
  <c r="AX269" i="36"/>
  <c r="AY269" i="36"/>
  <c r="AZ269" i="36"/>
  <c r="BA269" i="36"/>
  <c r="BB269" i="36"/>
  <c r="BC269" i="36"/>
  <c r="BD269" i="36"/>
  <c r="BE269" i="36"/>
  <c r="BF269" i="36"/>
  <c r="BG269" i="36"/>
  <c r="BH269" i="36"/>
  <c r="BI269" i="36"/>
  <c r="BJ269" i="36"/>
  <c r="BK269" i="36"/>
  <c r="BL269" i="36"/>
  <c r="BM269" i="36"/>
  <c r="BN269" i="36"/>
  <c r="BO269" i="36"/>
  <c r="BP269" i="36"/>
  <c r="BQ269" i="36"/>
  <c r="BR269" i="36"/>
  <c r="BS269" i="36"/>
  <c r="BT269" i="36"/>
  <c r="BU269" i="36"/>
  <c r="BV269" i="36"/>
  <c r="BW269" i="36"/>
  <c r="BX269" i="36"/>
  <c r="BY269" i="36"/>
  <c r="BZ269" i="36"/>
  <c r="CA269" i="36"/>
  <c r="CB269" i="36"/>
  <c r="CC269" i="36"/>
  <c r="CD269" i="36"/>
  <c r="CE269" i="36"/>
  <c r="CF269" i="36"/>
  <c r="CG269" i="36"/>
  <c r="CH269" i="36"/>
  <c r="CI269" i="36"/>
  <c r="CJ269" i="36"/>
  <c r="CK269" i="36"/>
  <c r="CL269" i="36"/>
  <c r="CM269" i="36"/>
  <c r="CN269" i="36"/>
  <c r="CO269" i="36"/>
  <c r="CP269" i="36"/>
  <c r="CQ269" i="36"/>
  <c r="CR269" i="36"/>
  <c r="CS269" i="36"/>
  <c r="CT269" i="36"/>
  <c r="C270" i="36"/>
  <c r="D270" i="36"/>
  <c r="E270" i="36"/>
  <c r="F270" i="36"/>
  <c r="G270" i="36"/>
  <c r="H270" i="36"/>
  <c r="I270" i="36"/>
  <c r="J270" i="36"/>
  <c r="K270" i="36"/>
  <c r="L270" i="36"/>
  <c r="M270" i="36"/>
  <c r="N270" i="36"/>
  <c r="O270" i="36"/>
  <c r="P270" i="36"/>
  <c r="Q270" i="36"/>
  <c r="R270" i="36"/>
  <c r="S270" i="36"/>
  <c r="T270" i="36"/>
  <c r="U270" i="36"/>
  <c r="V270" i="36"/>
  <c r="W270" i="36"/>
  <c r="X270" i="36"/>
  <c r="Y270" i="36"/>
  <c r="Z270" i="36"/>
  <c r="AA270" i="36"/>
  <c r="AB270" i="36"/>
  <c r="AC270" i="36"/>
  <c r="AD270" i="36"/>
  <c r="AE270" i="36"/>
  <c r="AF270" i="36"/>
  <c r="AG270" i="36"/>
  <c r="AH270" i="36"/>
  <c r="AI270" i="36"/>
  <c r="AJ270" i="36"/>
  <c r="AK270" i="36"/>
  <c r="AL270" i="36"/>
  <c r="AM270" i="36"/>
  <c r="AN270" i="36"/>
  <c r="AO270" i="36"/>
  <c r="AP270" i="36"/>
  <c r="AQ270" i="36"/>
  <c r="AR270" i="36"/>
  <c r="AS270" i="36"/>
  <c r="AT270" i="36"/>
  <c r="AU270" i="36"/>
  <c r="AV270" i="36"/>
  <c r="AW270" i="36"/>
  <c r="AX270" i="36"/>
  <c r="AY270" i="36"/>
  <c r="AZ270" i="36"/>
  <c r="BA270" i="36"/>
  <c r="BB270" i="36"/>
  <c r="BC270" i="36"/>
  <c r="BD270" i="36"/>
  <c r="BE270" i="36"/>
  <c r="BF270" i="36"/>
  <c r="BG270" i="36"/>
  <c r="BH270" i="36"/>
  <c r="BI270" i="36"/>
  <c r="BJ270" i="36"/>
  <c r="BK270" i="36"/>
  <c r="BL270" i="36"/>
  <c r="BM270" i="36"/>
  <c r="BN270" i="36"/>
  <c r="BO270" i="36"/>
  <c r="BP270" i="36"/>
  <c r="BQ270" i="36"/>
  <c r="BR270" i="36"/>
  <c r="BS270" i="36"/>
  <c r="BT270" i="36"/>
  <c r="BU270" i="36"/>
  <c r="BV270" i="36"/>
  <c r="BW270" i="36"/>
  <c r="BX270" i="36"/>
  <c r="BY270" i="36"/>
  <c r="BZ270" i="36"/>
  <c r="CA270" i="36"/>
  <c r="CB270" i="36"/>
  <c r="CC270" i="36"/>
  <c r="CD270" i="36"/>
  <c r="CE270" i="36"/>
  <c r="CF270" i="36"/>
  <c r="CG270" i="36"/>
  <c r="CH270" i="36"/>
  <c r="CI270" i="36"/>
  <c r="CJ270" i="36"/>
  <c r="CK270" i="36"/>
  <c r="CL270" i="36"/>
  <c r="CM270" i="36"/>
  <c r="CN270" i="36"/>
  <c r="CO270" i="36"/>
  <c r="CP270" i="36"/>
  <c r="CQ270" i="36"/>
  <c r="CR270" i="36"/>
  <c r="CS270" i="36"/>
  <c r="CT270" i="36"/>
  <c r="C271" i="36"/>
  <c r="D271" i="36"/>
  <c r="E271" i="36"/>
  <c r="F271" i="36"/>
  <c r="G271" i="36"/>
  <c r="H271" i="36"/>
  <c r="I271" i="36"/>
  <c r="J271" i="36"/>
  <c r="K271" i="36"/>
  <c r="L271" i="36"/>
  <c r="M271" i="36"/>
  <c r="N271" i="36"/>
  <c r="O271" i="36"/>
  <c r="P271" i="36"/>
  <c r="Q271" i="36"/>
  <c r="R271" i="36"/>
  <c r="S271" i="36"/>
  <c r="T271" i="36"/>
  <c r="U271" i="36"/>
  <c r="V271" i="36"/>
  <c r="W271" i="36"/>
  <c r="X271" i="36"/>
  <c r="Y271" i="36"/>
  <c r="Z271" i="36"/>
  <c r="AA271" i="36"/>
  <c r="AB271" i="36"/>
  <c r="AC271" i="36"/>
  <c r="AD271" i="36"/>
  <c r="AE271" i="36"/>
  <c r="AF271" i="36"/>
  <c r="AG271" i="36"/>
  <c r="AH271" i="36"/>
  <c r="AI271" i="36"/>
  <c r="AJ271" i="36"/>
  <c r="AK271" i="36"/>
  <c r="AL271" i="36"/>
  <c r="AM271" i="36"/>
  <c r="AN271" i="36"/>
  <c r="AO271" i="36"/>
  <c r="AP271" i="36"/>
  <c r="AQ271" i="36"/>
  <c r="AR271" i="36"/>
  <c r="AS271" i="36"/>
  <c r="AT271" i="36"/>
  <c r="AU271" i="36"/>
  <c r="AV271" i="36"/>
  <c r="AW271" i="36"/>
  <c r="AX271" i="36"/>
  <c r="AY271" i="36"/>
  <c r="AZ271" i="36"/>
  <c r="BA271" i="36"/>
  <c r="BB271" i="36"/>
  <c r="BC271" i="36"/>
  <c r="BD271" i="36"/>
  <c r="BE271" i="36"/>
  <c r="BF271" i="36"/>
  <c r="BG271" i="36"/>
  <c r="BH271" i="36"/>
  <c r="BI271" i="36"/>
  <c r="BJ271" i="36"/>
  <c r="BK271" i="36"/>
  <c r="BL271" i="36"/>
  <c r="BM271" i="36"/>
  <c r="BN271" i="36"/>
  <c r="BO271" i="36"/>
  <c r="BP271" i="36"/>
  <c r="BQ271" i="36"/>
  <c r="BR271" i="36"/>
  <c r="BS271" i="36"/>
  <c r="BT271" i="36"/>
  <c r="BU271" i="36"/>
  <c r="BV271" i="36"/>
  <c r="BW271" i="36"/>
  <c r="BX271" i="36"/>
  <c r="BY271" i="36"/>
  <c r="BZ271" i="36"/>
  <c r="CA271" i="36"/>
  <c r="CB271" i="36"/>
  <c r="CC271" i="36"/>
  <c r="CD271" i="36"/>
  <c r="CE271" i="36"/>
  <c r="CF271" i="36"/>
  <c r="CG271" i="36"/>
  <c r="CH271" i="36"/>
  <c r="CI271" i="36"/>
  <c r="CJ271" i="36"/>
  <c r="CK271" i="36"/>
  <c r="CL271" i="36"/>
  <c r="CM271" i="36"/>
  <c r="CN271" i="36"/>
  <c r="CO271" i="36"/>
  <c r="CP271" i="36"/>
  <c r="CQ271" i="36"/>
  <c r="CR271" i="36"/>
  <c r="CS271" i="36"/>
  <c r="CT271" i="36"/>
  <c r="C272" i="36"/>
  <c r="D272" i="36"/>
  <c r="E272" i="36"/>
  <c r="F272" i="36"/>
  <c r="G272" i="36"/>
  <c r="H272" i="36"/>
  <c r="I272" i="36"/>
  <c r="J272" i="36"/>
  <c r="K272" i="36"/>
  <c r="L272" i="36"/>
  <c r="M272" i="36"/>
  <c r="N272" i="36"/>
  <c r="O272" i="36"/>
  <c r="P272" i="36"/>
  <c r="Q272" i="36"/>
  <c r="R272" i="36"/>
  <c r="S272" i="36"/>
  <c r="T272" i="36"/>
  <c r="U272" i="36"/>
  <c r="V272" i="36"/>
  <c r="W272" i="36"/>
  <c r="X272" i="36"/>
  <c r="Y272" i="36"/>
  <c r="Z272" i="36"/>
  <c r="AA272" i="36"/>
  <c r="AB272" i="36"/>
  <c r="AC272" i="36"/>
  <c r="AD272" i="36"/>
  <c r="AE272" i="36"/>
  <c r="AF272" i="36"/>
  <c r="AG272" i="36"/>
  <c r="AH272" i="36"/>
  <c r="AI272" i="36"/>
  <c r="AJ272" i="36"/>
  <c r="AK272" i="36"/>
  <c r="AL272" i="36"/>
  <c r="AM272" i="36"/>
  <c r="AN272" i="36"/>
  <c r="AO272" i="36"/>
  <c r="AP272" i="36"/>
  <c r="AQ272" i="36"/>
  <c r="AR272" i="36"/>
  <c r="AS272" i="36"/>
  <c r="AT272" i="36"/>
  <c r="AU272" i="36"/>
  <c r="AV272" i="36"/>
  <c r="AW272" i="36"/>
  <c r="AX272" i="36"/>
  <c r="AY272" i="36"/>
  <c r="AZ272" i="36"/>
  <c r="BA272" i="36"/>
  <c r="BB272" i="36"/>
  <c r="BC272" i="36"/>
  <c r="BD272" i="36"/>
  <c r="BE272" i="36"/>
  <c r="BF272" i="36"/>
  <c r="BG272" i="36"/>
  <c r="BH272" i="36"/>
  <c r="BI272" i="36"/>
  <c r="BJ272" i="36"/>
  <c r="BK272" i="36"/>
  <c r="BL272" i="36"/>
  <c r="BM272" i="36"/>
  <c r="BN272" i="36"/>
  <c r="BO272" i="36"/>
  <c r="BP272" i="36"/>
  <c r="BQ272" i="36"/>
  <c r="BR272" i="36"/>
  <c r="BS272" i="36"/>
  <c r="BT272" i="36"/>
  <c r="BU272" i="36"/>
  <c r="BV272" i="36"/>
  <c r="BW272" i="36"/>
  <c r="BX272" i="36"/>
  <c r="BY272" i="36"/>
  <c r="BZ272" i="36"/>
  <c r="CA272" i="36"/>
  <c r="CB272" i="36"/>
  <c r="CC272" i="36"/>
  <c r="CD272" i="36"/>
  <c r="CE272" i="36"/>
  <c r="CF272" i="36"/>
  <c r="CG272" i="36"/>
  <c r="CH272" i="36"/>
  <c r="CI272" i="36"/>
  <c r="CJ272" i="36"/>
  <c r="CK272" i="36"/>
  <c r="CL272" i="36"/>
  <c r="CM272" i="36"/>
  <c r="CN272" i="36"/>
  <c r="CO272" i="36"/>
  <c r="CP272" i="36"/>
  <c r="CQ272" i="36"/>
  <c r="CR272" i="36"/>
  <c r="CS272" i="36"/>
  <c r="CT272" i="36"/>
  <c r="C273" i="36"/>
  <c r="D273" i="36"/>
  <c r="E273" i="36"/>
  <c r="F273" i="36"/>
  <c r="G273" i="36"/>
  <c r="H273" i="36"/>
  <c r="I273" i="36"/>
  <c r="J273" i="36"/>
  <c r="K273" i="36"/>
  <c r="L273" i="36"/>
  <c r="M273" i="36"/>
  <c r="N273" i="36"/>
  <c r="O273" i="36"/>
  <c r="P273" i="36"/>
  <c r="Q273" i="36"/>
  <c r="R273" i="36"/>
  <c r="S273" i="36"/>
  <c r="T273" i="36"/>
  <c r="U273" i="36"/>
  <c r="V273" i="36"/>
  <c r="W273" i="36"/>
  <c r="X273" i="36"/>
  <c r="Y273" i="36"/>
  <c r="Z273" i="36"/>
  <c r="AA273" i="36"/>
  <c r="AB273" i="36"/>
  <c r="AC273" i="36"/>
  <c r="AD273" i="36"/>
  <c r="AE273" i="36"/>
  <c r="AF273" i="36"/>
  <c r="AG273" i="36"/>
  <c r="AH273" i="36"/>
  <c r="AI273" i="36"/>
  <c r="AJ273" i="36"/>
  <c r="AK273" i="36"/>
  <c r="AL273" i="36"/>
  <c r="AM273" i="36"/>
  <c r="AN273" i="36"/>
  <c r="AO273" i="36"/>
  <c r="AP273" i="36"/>
  <c r="AQ273" i="36"/>
  <c r="AR273" i="36"/>
  <c r="AS273" i="36"/>
  <c r="AT273" i="36"/>
  <c r="AU273" i="36"/>
  <c r="AV273" i="36"/>
  <c r="AW273" i="36"/>
  <c r="AX273" i="36"/>
  <c r="AY273" i="36"/>
  <c r="AZ273" i="36"/>
  <c r="BA273" i="36"/>
  <c r="BB273" i="36"/>
  <c r="BC273" i="36"/>
  <c r="BD273" i="36"/>
  <c r="BE273" i="36"/>
  <c r="BF273" i="36"/>
  <c r="BG273" i="36"/>
  <c r="BH273" i="36"/>
  <c r="BI273" i="36"/>
  <c r="BJ273" i="36"/>
  <c r="BK273" i="36"/>
  <c r="BL273" i="36"/>
  <c r="BM273" i="36"/>
  <c r="BN273" i="36"/>
  <c r="BO273" i="36"/>
  <c r="BP273" i="36"/>
  <c r="BQ273" i="36"/>
  <c r="BR273" i="36"/>
  <c r="BS273" i="36"/>
  <c r="BT273" i="36"/>
  <c r="BU273" i="36"/>
  <c r="BV273" i="36"/>
  <c r="BW273" i="36"/>
  <c r="BX273" i="36"/>
  <c r="BY273" i="36"/>
  <c r="BZ273" i="36"/>
  <c r="CA273" i="36"/>
  <c r="CB273" i="36"/>
  <c r="CC273" i="36"/>
  <c r="CD273" i="36"/>
  <c r="CE273" i="36"/>
  <c r="CF273" i="36"/>
  <c r="CG273" i="36"/>
  <c r="CH273" i="36"/>
  <c r="CI273" i="36"/>
  <c r="CJ273" i="36"/>
  <c r="CK273" i="36"/>
  <c r="CL273" i="36"/>
  <c r="CM273" i="36"/>
  <c r="CN273" i="36"/>
  <c r="CO273" i="36"/>
  <c r="CP273" i="36"/>
  <c r="CQ273" i="36"/>
  <c r="CR273" i="36"/>
  <c r="CS273" i="36"/>
  <c r="CT273" i="36"/>
  <c r="C274" i="36"/>
  <c r="D274" i="36"/>
  <c r="E274" i="36"/>
  <c r="F274" i="36"/>
  <c r="G274" i="36"/>
  <c r="H274" i="36"/>
  <c r="I274" i="36"/>
  <c r="J274" i="36"/>
  <c r="K274" i="36"/>
  <c r="L274" i="36"/>
  <c r="M274" i="36"/>
  <c r="N274" i="36"/>
  <c r="O274" i="36"/>
  <c r="P274" i="36"/>
  <c r="Q274" i="36"/>
  <c r="R274" i="36"/>
  <c r="S274" i="36"/>
  <c r="T274" i="36"/>
  <c r="U274" i="36"/>
  <c r="V274" i="36"/>
  <c r="W274" i="36"/>
  <c r="X274" i="36"/>
  <c r="Y274" i="36"/>
  <c r="Z274" i="36"/>
  <c r="AA274" i="36"/>
  <c r="AB274" i="36"/>
  <c r="AC274" i="36"/>
  <c r="AD274" i="36"/>
  <c r="AE274" i="36"/>
  <c r="AF274" i="36"/>
  <c r="AG274" i="36"/>
  <c r="AH274" i="36"/>
  <c r="AI274" i="36"/>
  <c r="AJ274" i="36"/>
  <c r="AK274" i="36"/>
  <c r="AL274" i="36"/>
  <c r="AM274" i="36"/>
  <c r="AN274" i="36"/>
  <c r="AO274" i="36"/>
  <c r="AP274" i="36"/>
  <c r="AQ274" i="36"/>
  <c r="AR274" i="36"/>
  <c r="AS274" i="36"/>
  <c r="AT274" i="36"/>
  <c r="AU274" i="36"/>
  <c r="AV274" i="36"/>
  <c r="AW274" i="36"/>
  <c r="AX274" i="36"/>
  <c r="AY274" i="36"/>
  <c r="AZ274" i="36"/>
  <c r="BA274" i="36"/>
  <c r="BB274" i="36"/>
  <c r="BC274" i="36"/>
  <c r="BD274" i="36"/>
  <c r="BE274" i="36"/>
  <c r="BF274" i="36"/>
  <c r="BG274" i="36"/>
  <c r="BH274" i="36"/>
  <c r="BI274" i="36"/>
  <c r="BJ274" i="36"/>
  <c r="BK274" i="36"/>
  <c r="BL274" i="36"/>
  <c r="BM274" i="36"/>
  <c r="BN274" i="36"/>
  <c r="BO274" i="36"/>
  <c r="BP274" i="36"/>
  <c r="BQ274" i="36"/>
  <c r="BR274" i="36"/>
  <c r="BS274" i="36"/>
  <c r="BT274" i="36"/>
  <c r="BU274" i="36"/>
  <c r="BV274" i="36"/>
  <c r="BW274" i="36"/>
  <c r="BX274" i="36"/>
  <c r="BY274" i="36"/>
  <c r="BZ274" i="36"/>
  <c r="CA274" i="36"/>
  <c r="CB274" i="36"/>
  <c r="CC274" i="36"/>
  <c r="CD274" i="36"/>
  <c r="CE274" i="36"/>
  <c r="CF274" i="36"/>
  <c r="CG274" i="36"/>
  <c r="CH274" i="36"/>
  <c r="CI274" i="36"/>
  <c r="CJ274" i="36"/>
  <c r="CK274" i="36"/>
  <c r="CL274" i="36"/>
  <c r="CM274" i="36"/>
  <c r="CN274" i="36"/>
  <c r="CO274" i="36"/>
  <c r="CP274" i="36"/>
  <c r="CQ274" i="36"/>
  <c r="CR274" i="36"/>
  <c r="CS274" i="36"/>
  <c r="CT274" i="36"/>
  <c r="C275" i="36"/>
  <c r="D275" i="36"/>
  <c r="E275" i="36"/>
  <c r="F275" i="36"/>
  <c r="G275" i="36"/>
  <c r="H275" i="36"/>
  <c r="I275" i="36"/>
  <c r="J275" i="36"/>
  <c r="K275" i="36"/>
  <c r="L275" i="36"/>
  <c r="M275" i="36"/>
  <c r="N275" i="36"/>
  <c r="O275" i="36"/>
  <c r="P275" i="36"/>
  <c r="Q275" i="36"/>
  <c r="R275" i="36"/>
  <c r="S275" i="36"/>
  <c r="T275" i="36"/>
  <c r="U275" i="36"/>
  <c r="V275" i="36"/>
  <c r="W275" i="36"/>
  <c r="X275" i="36"/>
  <c r="Y275" i="36"/>
  <c r="Z275" i="36"/>
  <c r="AA275" i="36"/>
  <c r="AB275" i="36"/>
  <c r="AC275" i="36"/>
  <c r="AD275" i="36"/>
  <c r="AE275" i="36"/>
  <c r="AF275" i="36"/>
  <c r="AG275" i="36"/>
  <c r="AH275" i="36"/>
  <c r="AI275" i="36"/>
  <c r="AJ275" i="36"/>
  <c r="AK275" i="36"/>
  <c r="AL275" i="36"/>
  <c r="AM275" i="36"/>
  <c r="AN275" i="36"/>
  <c r="AO275" i="36"/>
  <c r="AP275" i="36"/>
  <c r="AQ275" i="36"/>
  <c r="AR275" i="36"/>
  <c r="AS275" i="36"/>
  <c r="AT275" i="36"/>
  <c r="AU275" i="36"/>
  <c r="AV275" i="36"/>
  <c r="AW275" i="36"/>
  <c r="AX275" i="36"/>
  <c r="AY275" i="36"/>
  <c r="AZ275" i="36"/>
  <c r="BA275" i="36"/>
  <c r="BB275" i="36"/>
  <c r="BC275" i="36"/>
  <c r="BD275" i="36"/>
  <c r="BE275" i="36"/>
  <c r="BF275" i="36"/>
  <c r="BG275" i="36"/>
  <c r="BH275" i="36"/>
  <c r="BI275" i="36"/>
  <c r="BJ275" i="36"/>
  <c r="BK275" i="36"/>
  <c r="BL275" i="36"/>
  <c r="BM275" i="36"/>
  <c r="BN275" i="36"/>
  <c r="BO275" i="36"/>
  <c r="BP275" i="36"/>
  <c r="BQ275" i="36"/>
  <c r="BR275" i="36"/>
  <c r="BS275" i="36"/>
  <c r="BT275" i="36"/>
  <c r="BU275" i="36"/>
  <c r="BV275" i="36"/>
  <c r="BW275" i="36"/>
  <c r="BX275" i="36"/>
  <c r="BY275" i="36"/>
  <c r="BZ275" i="36"/>
  <c r="CA275" i="36"/>
  <c r="CB275" i="36"/>
  <c r="CC275" i="36"/>
  <c r="CD275" i="36"/>
  <c r="CE275" i="36"/>
  <c r="CF275" i="36"/>
  <c r="CG275" i="36"/>
  <c r="CH275" i="36"/>
  <c r="CI275" i="36"/>
  <c r="CJ275" i="36"/>
  <c r="CK275" i="36"/>
  <c r="CL275" i="36"/>
  <c r="CM275" i="36"/>
  <c r="CN275" i="36"/>
  <c r="CO275" i="36"/>
  <c r="CP275" i="36"/>
  <c r="CQ275" i="36"/>
  <c r="CR275" i="36"/>
  <c r="CS275" i="36"/>
  <c r="CT275" i="36"/>
  <c r="C276" i="36"/>
  <c r="D276" i="36"/>
  <c r="E276" i="36"/>
  <c r="F276" i="36"/>
  <c r="G276" i="36"/>
  <c r="H276" i="36"/>
  <c r="I276" i="36"/>
  <c r="J276" i="36"/>
  <c r="K276" i="36"/>
  <c r="L276" i="36"/>
  <c r="M276" i="36"/>
  <c r="N276" i="36"/>
  <c r="O276" i="36"/>
  <c r="P276" i="36"/>
  <c r="Q276" i="36"/>
  <c r="R276" i="36"/>
  <c r="S276" i="36"/>
  <c r="T276" i="36"/>
  <c r="U276" i="36"/>
  <c r="V276" i="36"/>
  <c r="W276" i="36"/>
  <c r="X276" i="36"/>
  <c r="Y276" i="36"/>
  <c r="Z276" i="36"/>
  <c r="AA276" i="36"/>
  <c r="AB276" i="36"/>
  <c r="AC276" i="36"/>
  <c r="AD276" i="36"/>
  <c r="AE276" i="36"/>
  <c r="AF276" i="36"/>
  <c r="AG276" i="36"/>
  <c r="AH276" i="36"/>
  <c r="AI276" i="36"/>
  <c r="AJ276" i="36"/>
  <c r="AK276" i="36"/>
  <c r="AL276" i="36"/>
  <c r="AM276" i="36"/>
  <c r="AN276" i="36"/>
  <c r="AO276" i="36"/>
  <c r="AP276" i="36"/>
  <c r="AQ276" i="36"/>
  <c r="AR276" i="36"/>
  <c r="AS276" i="36"/>
  <c r="AT276" i="36"/>
  <c r="AU276" i="36"/>
  <c r="AV276" i="36"/>
  <c r="AW276" i="36"/>
  <c r="AX276" i="36"/>
  <c r="AY276" i="36"/>
  <c r="AZ276" i="36"/>
  <c r="BA276" i="36"/>
  <c r="BB276" i="36"/>
  <c r="BC276" i="36"/>
  <c r="BD276" i="36"/>
  <c r="BE276" i="36"/>
  <c r="BF276" i="36"/>
  <c r="BG276" i="36"/>
  <c r="BH276" i="36"/>
  <c r="BI276" i="36"/>
  <c r="BJ276" i="36"/>
  <c r="BK276" i="36"/>
  <c r="BL276" i="36"/>
  <c r="BM276" i="36"/>
  <c r="BN276" i="36"/>
  <c r="BO276" i="36"/>
  <c r="BP276" i="36"/>
  <c r="BQ276" i="36"/>
  <c r="BR276" i="36"/>
  <c r="BS276" i="36"/>
  <c r="BT276" i="36"/>
  <c r="BU276" i="36"/>
  <c r="BV276" i="36"/>
  <c r="BW276" i="36"/>
  <c r="BX276" i="36"/>
  <c r="BY276" i="36"/>
  <c r="BZ276" i="36"/>
  <c r="CA276" i="36"/>
  <c r="CB276" i="36"/>
  <c r="CC276" i="36"/>
  <c r="CD276" i="36"/>
  <c r="CE276" i="36"/>
  <c r="CF276" i="36"/>
  <c r="CG276" i="36"/>
  <c r="CH276" i="36"/>
  <c r="CI276" i="36"/>
  <c r="CJ276" i="36"/>
  <c r="CK276" i="36"/>
  <c r="CL276" i="36"/>
  <c r="CM276" i="36"/>
  <c r="CN276" i="36"/>
  <c r="CO276" i="36"/>
  <c r="CP276" i="36"/>
  <c r="CQ276" i="36"/>
  <c r="CR276" i="36"/>
  <c r="CS276" i="36"/>
  <c r="CT276" i="36"/>
  <c r="C277" i="36"/>
  <c r="D277" i="36"/>
  <c r="E277" i="36"/>
  <c r="F277" i="36"/>
  <c r="G277" i="36"/>
  <c r="H277" i="36"/>
  <c r="I277" i="36"/>
  <c r="J277" i="36"/>
  <c r="K277" i="36"/>
  <c r="L277" i="36"/>
  <c r="M277" i="36"/>
  <c r="N277" i="36"/>
  <c r="O277" i="36"/>
  <c r="P277" i="36"/>
  <c r="Q277" i="36"/>
  <c r="R277" i="36"/>
  <c r="S277" i="36"/>
  <c r="T277" i="36"/>
  <c r="U277" i="36"/>
  <c r="V277" i="36"/>
  <c r="W277" i="36"/>
  <c r="X277" i="36"/>
  <c r="Y277" i="36"/>
  <c r="Z277" i="36"/>
  <c r="AA277" i="36"/>
  <c r="AB277" i="36"/>
  <c r="AC277" i="36"/>
  <c r="AD277" i="36"/>
  <c r="AE277" i="36"/>
  <c r="AF277" i="36"/>
  <c r="AG277" i="36"/>
  <c r="AH277" i="36"/>
  <c r="AI277" i="36"/>
  <c r="AJ277" i="36"/>
  <c r="AK277" i="36"/>
  <c r="AL277" i="36"/>
  <c r="AM277" i="36"/>
  <c r="AN277" i="36"/>
  <c r="AO277" i="36"/>
  <c r="AP277" i="36"/>
  <c r="AQ277" i="36"/>
  <c r="AR277" i="36"/>
  <c r="AS277" i="36"/>
  <c r="AT277" i="36"/>
  <c r="AU277" i="36"/>
  <c r="AV277" i="36"/>
  <c r="AW277" i="36"/>
  <c r="AX277" i="36"/>
  <c r="AY277" i="36"/>
  <c r="AZ277" i="36"/>
  <c r="BA277" i="36"/>
  <c r="BB277" i="36"/>
  <c r="BC277" i="36"/>
  <c r="BD277" i="36"/>
  <c r="BE277" i="36"/>
  <c r="BF277" i="36"/>
  <c r="BG277" i="36"/>
  <c r="BH277" i="36"/>
  <c r="BI277" i="36"/>
  <c r="BJ277" i="36"/>
  <c r="BK277" i="36"/>
  <c r="BL277" i="36"/>
  <c r="BM277" i="36"/>
  <c r="BN277" i="36"/>
  <c r="BO277" i="36"/>
  <c r="BP277" i="36"/>
  <c r="BQ277" i="36"/>
  <c r="BR277" i="36"/>
  <c r="BS277" i="36"/>
  <c r="BT277" i="36"/>
  <c r="BU277" i="36"/>
  <c r="BV277" i="36"/>
  <c r="BW277" i="36"/>
  <c r="BX277" i="36"/>
  <c r="BY277" i="36"/>
  <c r="BZ277" i="36"/>
  <c r="CA277" i="36"/>
  <c r="CB277" i="36"/>
  <c r="CC277" i="36"/>
  <c r="CD277" i="36"/>
  <c r="CE277" i="36"/>
  <c r="CF277" i="36"/>
  <c r="CG277" i="36"/>
  <c r="CH277" i="36"/>
  <c r="CI277" i="36"/>
  <c r="CJ277" i="36"/>
  <c r="CK277" i="36"/>
  <c r="CL277" i="36"/>
  <c r="CM277" i="36"/>
  <c r="CN277" i="36"/>
  <c r="CO277" i="36"/>
  <c r="CP277" i="36"/>
  <c r="CQ277" i="36"/>
  <c r="CR277" i="36"/>
  <c r="CS277" i="36"/>
  <c r="CT277" i="36"/>
  <c r="C278" i="36"/>
  <c r="D278" i="36"/>
  <c r="E278" i="36"/>
  <c r="F278" i="36"/>
  <c r="G278" i="36"/>
  <c r="H278" i="36"/>
  <c r="I278" i="36"/>
  <c r="J278" i="36"/>
  <c r="K278" i="36"/>
  <c r="L278" i="36"/>
  <c r="M278" i="36"/>
  <c r="N278" i="36"/>
  <c r="O278" i="36"/>
  <c r="P278" i="36"/>
  <c r="Q278" i="36"/>
  <c r="R278" i="36"/>
  <c r="S278" i="36"/>
  <c r="T278" i="36"/>
  <c r="U278" i="36"/>
  <c r="V278" i="36"/>
  <c r="W278" i="36"/>
  <c r="X278" i="36"/>
  <c r="Y278" i="36"/>
  <c r="Z278" i="36"/>
  <c r="AA278" i="36"/>
  <c r="AB278" i="36"/>
  <c r="AC278" i="36"/>
  <c r="AD278" i="36"/>
  <c r="AE278" i="36"/>
  <c r="AF278" i="36"/>
  <c r="AG278" i="36"/>
  <c r="AH278" i="36"/>
  <c r="AI278" i="36"/>
  <c r="AJ278" i="36"/>
  <c r="AK278" i="36"/>
  <c r="AL278" i="36"/>
  <c r="AM278" i="36"/>
  <c r="AN278" i="36"/>
  <c r="AO278" i="36"/>
  <c r="AP278" i="36"/>
  <c r="AQ278" i="36"/>
  <c r="AR278" i="36"/>
  <c r="AS278" i="36"/>
  <c r="AT278" i="36"/>
  <c r="AU278" i="36"/>
  <c r="AV278" i="36"/>
  <c r="AW278" i="36"/>
  <c r="AX278" i="36"/>
  <c r="AY278" i="36"/>
  <c r="AZ278" i="36"/>
  <c r="BA278" i="36"/>
  <c r="BB278" i="36"/>
  <c r="BC278" i="36"/>
  <c r="BD278" i="36"/>
  <c r="BE278" i="36"/>
  <c r="BF278" i="36"/>
  <c r="BG278" i="36"/>
  <c r="BH278" i="36"/>
  <c r="BI278" i="36"/>
  <c r="BJ278" i="36"/>
  <c r="BK278" i="36"/>
  <c r="BL278" i="36"/>
  <c r="BM278" i="36"/>
  <c r="BN278" i="36"/>
  <c r="BO278" i="36"/>
  <c r="BP278" i="36"/>
  <c r="BQ278" i="36"/>
  <c r="BR278" i="36"/>
  <c r="BS278" i="36"/>
  <c r="BT278" i="36"/>
  <c r="BU278" i="36"/>
  <c r="BV278" i="36"/>
  <c r="BW278" i="36"/>
  <c r="BX278" i="36"/>
  <c r="BY278" i="36"/>
  <c r="BZ278" i="36"/>
  <c r="CA278" i="36"/>
  <c r="CB278" i="36"/>
  <c r="CC278" i="36"/>
  <c r="CD278" i="36"/>
  <c r="CE278" i="36"/>
  <c r="CF278" i="36"/>
  <c r="CG278" i="36"/>
  <c r="CH278" i="36"/>
  <c r="CI278" i="36"/>
  <c r="CJ278" i="36"/>
  <c r="CK278" i="36"/>
  <c r="CL278" i="36"/>
  <c r="CM278" i="36"/>
  <c r="CN278" i="36"/>
  <c r="CO278" i="36"/>
  <c r="CP278" i="36"/>
  <c r="CQ278" i="36"/>
  <c r="CR278" i="36"/>
  <c r="CS278" i="36"/>
  <c r="CT278" i="36"/>
  <c r="C279" i="36"/>
  <c r="D279" i="36"/>
  <c r="E279" i="36"/>
  <c r="F279" i="36"/>
  <c r="G279" i="36"/>
  <c r="H279" i="36"/>
  <c r="I279" i="36"/>
  <c r="J279" i="36"/>
  <c r="K279" i="36"/>
  <c r="L279" i="36"/>
  <c r="M279" i="36"/>
  <c r="N279" i="36"/>
  <c r="O279" i="36"/>
  <c r="P279" i="36"/>
  <c r="Q279" i="36"/>
  <c r="R279" i="36"/>
  <c r="S279" i="36"/>
  <c r="T279" i="36"/>
  <c r="U279" i="36"/>
  <c r="V279" i="36"/>
  <c r="W279" i="36"/>
  <c r="X279" i="36"/>
  <c r="Y279" i="36"/>
  <c r="Z279" i="36"/>
  <c r="AA279" i="36"/>
  <c r="AB279" i="36"/>
  <c r="AC279" i="36"/>
  <c r="AD279" i="36"/>
  <c r="AE279" i="36"/>
  <c r="AF279" i="36"/>
  <c r="AG279" i="36"/>
  <c r="AH279" i="36"/>
  <c r="AI279" i="36"/>
  <c r="AJ279" i="36"/>
  <c r="AK279" i="36"/>
  <c r="AL279" i="36"/>
  <c r="AM279" i="36"/>
  <c r="AN279" i="36"/>
  <c r="AO279" i="36"/>
  <c r="AP279" i="36"/>
  <c r="AQ279" i="36"/>
  <c r="AR279" i="36"/>
  <c r="AS279" i="36"/>
  <c r="AT279" i="36"/>
  <c r="AU279" i="36"/>
  <c r="AV279" i="36"/>
  <c r="AW279" i="36"/>
  <c r="AX279" i="36"/>
  <c r="AY279" i="36"/>
  <c r="AZ279" i="36"/>
  <c r="BA279" i="36"/>
  <c r="BB279" i="36"/>
  <c r="BC279" i="36"/>
  <c r="BD279" i="36"/>
  <c r="BE279" i="36"/>
  <c r="BF279" i="36"/>
  <c r="BG279" i="36"/>
  <c r="BH279" i="36"/>
  <c r="BI279" i="36"/>
  <c r="BJ279" i="36"/>
  <c r="BK279" i="36"/>
  <c r="BL279" i="36"/>
  <c r="BM279" i="36"/>
  <c r="BN279" i="36"/>
  <c r="BO279" i="36"/>
  <c r="BP279" i="36"/>
  <c r="BQ279" i="36"/>
  <c r="BR279" i="36"/>
  <c r="BS279" i="36"/>
  <c r="BT279" i="36"/>
  <c r="BU279" i="36"/>
  <c r="BV279" i="36"/>
  <c r="BW279" i="36"/>
  <c r="BX279" i="36"/>
  <c r="BY279" i="36"/>
  <c r="BZ279" i="36"/>
  <c r="CA279" i="36"/>
  <c r="CB279" i="36"/>
  <c r="CC279" i="36"/>
  <c r="CD279" i="36"/>
  <c r="CE279" i="36"/>
  <c r="CF279" i="36"/>
  <c r="CG279" i="36"/>
  <c r="CH279" i="36"/>
  <c r="CI279" i="36"/>
  <c r="CJ279" i="36"/>
  <c r="CK279" i="36"/>
  <c r="CL279" i="36"/>
  <c r="CM279" i="36"/>
  <c r="CN279" i="36"/>
  <c r="CO279" i="36"/>
  <c r="CP279" i="36"/>
  <c r="CQ279" i="36"/>
  <c r="CR279" i="36"/>
  <c r="CS279" i="36"/>
  <c r="CT279" i="36"/>
  <c r="C280" i="36"/>
  <c r="D280" i="36"/>
  <c r="E280" i="36"/>
  <c r="F280" i="36"/>
  <c r="G280" i="36"/>
  <c r="H280" i="36"/>
  <c r="I280" i="36"/>
  <c r="J280" i="36"/>
  <c r="K280" i="36"/>
  <c r="L280" i="36"/>
  <c r="M280" i="36"/>
  <c r="N280" i="36"/>
  <c r="O280" i="36"/>
  <c r="P280" i="36"/>
  <c r="Q280" i="36"/>
  <c r="R280" i="36"/>
  <c r="S280" i="36"/>
  <c r="T280" i="36"/>
  <c r="U280" i="36"/>
  <c r="V280" i="36"/>
  <c r="W280" i="36"/>
  <c r="X280" i="36"/>
  <c r="Y280" i="36"/>
  <c r="Z280" i="36"/>
  <c r="AA280" i="36"/>
  <c r="AB280" i="36"/>
  <c r="AC280" i="36"/>
  <c r="AD280" i="36"/>
  <c r="AE280" i="36"/>
  <c r="AF280" i="36"/>
  <c r="AG280" i="36"/>
  <c r="AH280" i="36"/>
  <c r="AI280" i="36"/>
  <c r="AJ280" i="36"/>
  <c r="AK280" i="36"/>
  <c r="AL280" i="36"/>
  <c r="AM280" i="36"/>
  <c r="AN280" i="36"/>
  <c r="AO280" i="36"/>
  <c r="AP280" i="36"/>
  <c r="AQ280" i="36"/>
  <c r="AR280" i="36"/>
  <c r="AS280" i="36"/>
  <c r="AT280" i="36"/>
  <c r="AU280" i="36"/>
  <c r="AV280" i="36"/>
  <c r="AW280" i="36"/>
  <c r="AX280" i="36"/>
  <c r="AY280" i="36"/>
  <c r="AZ280" i="36"/>
  <c r="BA280" i="36"/>
  <c r="BB280" i="36"/>
  <c r="BC280" i="36"/>
  <c r="BD280" i="36"/>
  <c r="BE280" i="36"/>
  <c r="BF280" i="36"/>
  <c r="BG280" i="36"/>
  <c r="BH280" i="36"/>
  <c r="BI280" i="36"/>
  <c r="BJ280" i="36"/>
  <c r="BK280" i="36"/>
  <c r="BL280" i="36"/>
  <c r="BM280" i="36"/>
  <c r="BN280" i="36"/>
  <c r="BO280" i="36"/>
  <c r="BP280" i="36"/>
  <c r="BQ280" i="36"/>
  <c r="BR280" i="36"/>
  <c r="BS280" i="36"/>
  <c r="BT280" i="36"/>
  <c r="BU280" i="36"/>
  <c r="BV280" i="36"/>
  <c r="BW280" i="36"/>
  <c r="BX280" i="36"/>
  <c r="BY280" i="36"/>
  <c r="BZ280" i="36"/>
  <c r="CA280" i="36"/>
  <c r="CB280" i="36"/>
  <c r="CC280" i="36"/>
  <c r="CD280" i="36"/>
  <c r="CE280" i="36"/>
  <c r="CF280" i="36"/>
  <c r="CG280" i="36"/>
  <c r="CH280" i="36"/>
  <c r="CI280" i="36"/>
  <c r="CJ280" i="36"/>
  <c r="CK280" i="36"/>
  <c r="CL280" i="36"/>
  <c r="CM280" i="36"/>
  <c r="CN280" i="36"/>
  <c r="CO280" i="36"/>
  <c r="CP280" i="36"/>
  <c r="CQ280" i="36"/>
  <c r="CR280" i="36"/>
  <c r="CS280" i="36"/>
  <c r="CT280" i="36"/>
  <c r="C281" i="36"/>
  <c r="D281" i="36"/>
  <c r="E281" i="36"/>
  <c r="F281" i="36"/>
  <c r="G281" i="36"/>
  <c r="H281" i="36"/>
  <c r="I281" i="36"/>
  <c r="J281" i="36"/>
  <c r="K281" i="36"/>
  <c r="L281" i="36"/>
  <c r="M281" i="36"/>
  <c r="N281" i="36"/>
  <c r="O281" i="36"/>
  <c r="P281" i="36"/>
  <c r="Q281" i="36"/>
  <c r="R281" i="36"/>
  <c r="S281" i="36"/>
  <c r="T281" i="36"/>
  <c r="U281" i="36"/>
  <c r="V281" i="36"/>
  <c r="W281" i="36"/>
  <c r="X281" i="36"/>
  <c r="Y281" i="36"/>
  <c r="Z281" i="36"/>
  <c r="AA281" i="36"/>
  <c r="AB281" i="36"/>
  <c r="AC281" i="36"/>
  <c r="AD281" i="36"/>
  <c r="AE281" i="36"/>
  <c r="AF281" i="36"/>
  <c r="AG281" i="36"/>
  <c r="AH281" i="36"/>
  <c r="AI281" i="36"/>
  <c r="AJ281" i="36"/>
  <c r="AK281" i="36"/>
  <c r="AL281" i="36"/>
  <c r="AM281" i="36"/>
  <c r="AN281" i="36"/>
  <c r="AO281" i="36"/>
  <c r="AP281" i="36"/>
  <c r="AQ281" i="36"/>
  <c r="AR281" i="36"/>
  <c r="AS281" i="36"/>
  <c r="AT281" i="36"/>
  <c r="AU281" i="36"/>
  <c r="AV281" i="36"/>
  <c r="AW281" i="36"/>
  <c r="AX281" i="36"/>
  <c r="AY281" i="36"/>
  <c r="AZ281" i="36"/>
  <c r="BA281" i="36"/>
  <c r="BB281" i="36"/>
  <c r="BC281" i="36"/>
  <c r="BD281" i="36"/>
  <c r="BE281" i="36"/>
  <c r="BF281" i="36"/>
  <c r="BG281" i="36"/>
  <c r="BH281" i="36"/>
  <c r="BI281" i="36"/>
  <c r="BJ281" i="36"/>
  <c r="BK281" i="36"/>
  <c r="BL281" i="36"/>
  <c r="BM281" i="36"/>
  <c r="BN281" i="36"/>
  <c r="BO281" i="36"/>
  <c r="BP281" i="36"/>
  <c r="BQ281" i="36"/>
  <c r="BR281" i="36"/>
  <c r="BS281" i="36"/>
  <c r="BT281" i="36"/>
  <c r="BU281" i="36"/>
  <c r="BV281" i="36"/>
  <c r="BW281" i="36"/>
  <c r="BX281" i="36"/>
  <c r="BY281" i="36"/>
  <c r="BZ281" i="36"/>
  <c r="CA281" i="36"/>
  <c r="CB281" i="36"/>
  <c r="CC281" i="36"/>
  <c r="CD281" i="36"/>
  <c r="CE281" i="36"/>
  <c r="CF281" i="36"/>
  <c r="CG281" i="36"/>
  <c r="CH281" i="36"/>
  <c r="CI281" i="36"/>
  <c r="CJ281" i="36"/>
  <c r="CK281" i="36"/>
  <c r="CL281" i="36"/>
  <c r="CM281" i="36"/>
  <c r="CN281" i="36"/>
  <c r="CO281" i="36"/>
  <c r="CP281" i="36"/>
  <c r="CQ281" i="36"/>
  <c r="CR281" i="36"/>
  <c r="CS281" i="36"/>
  <c r="CT281" i="36"/>
  <c r="C282" i="36"/>
  <c r="D282" i="36"/>
  <c r="E282" i="36"/>
  <c r="F282" i="36"/>
  <c r="G282" i="36"/>
  <c r="H282" i="36"/>
  <c r="I282" i="36"/>
  <c r="J282" i="36"/>
  <c r="K282" i="36"/>
  <c r="L282" i="36"/>
  <c r="M282" i="36"/>
  <c r="N282" i="36"/>
  <c r="O282" i="36"/>
  <c r="P282" i="36"/>
  <c r="Q282" i="36"/>
  <c r="R282" i="36"/>
  <c r="S282" i="36"/>
  <c r="T282" i="36"/>
  <c r="U282" i="36"/>
  <c r="V282" i="36"/>
  <c r="W282" i="36"/>
  <c r="X282" i="36"/>
  <c r="Y282" i="36"/>
  <c r="Z282" i="36"/>
  <c r="AA282" i="36"/>
  <c r="AB282" i="36"/>
  <c r="AC282" i="36"/>
  <c r="AD282" i="36"/>
  <c r="AE282" i="36"/>
  <c r="AF282" i="36"/>
  <c r="AG282" i="36"/>
  <c r="AH282" i="36"/>
  <c r="AI282" i="36"/>
  <c r="AJ282" i="36"/>
  <c r="AK282" i="36"/>
  <c r="AL282" i="36"/>
  <c r="AM282" i="36"/>
  <c r="AN282" i="36"/>
  <c r="AO282" i="36"/>
  <c r="AP282" i="36"/>
  <c r="AQ282" i="36"/>
  <c r="AR282" i="36"/>
  <c r="AS282" i="36"/>
  <c r="AT282" i="36"/>
  <c r="AU282" i="36"/>
  <c r="AV282" i="36"/>
  <c r="AW282" i="36"/>
  <c r="AX282" i="36"/>
  <c r="AY282" i="36"/>
  <c r="AZ282" i="36"/>
  <c r="BA282" i="36"/>
  <c r="BB282" i="36"/>
  <c r="BC282" i="36"/>
  <c r="BD282" i="36"/>
  <c r="BE282" i="36"/>
  <c r="BF282" i="36"/>
  <c r="BG282" i="36"/>
  <c r="BH282" i="36"/>
  <c r="BI282" i="36"/>
  <c r="BJ282" i="36"/>
  <c r="BK282" i="36"/>
  <c r="BL282" i="36"/>
  <c r="BM282" i="36"/>
  <c r="BN282" i="36"/>
  <c r="BO282" i="36"/>
  <c r="BP282" i="36"/>
  <c r="BQ282" i="36"/>
  <c r="BR282" i="36"/>
  <c r="BS282" i="36"/>
  <c r="BT282" i="36"/>
  <c r="BU282" i="36"/>
  <c r="BV282" i="36"/>
  <c r="BW282" i="36"/>
  <c r="BX282" i="36"/>
  <c r="BY282" i="36"/>
  <c r="BZ282" i="36"/>
  <c r="CA282" i="36"/>
  <c r="CB282" i="36"/>
  <c r="CC282" i="36"/>
  <c r="CD282" i="36"/>
  <c r="CE282" i="36"/>
  <c r="CF282" i="36"/>
  <c r="CG282" i="36"/>
  <c r="CH282" i="36"/>
  <c r="CI282" i="36"/>
  <c r="CJ282" i="36"/>
  <c r="CK282" i="36"/>
  <c r="CL282" i="36"/>
  <c r="CM282" i="36"/>
  <c r="CN282" i="36"/>
  <c r="CO282" i="36"/>
  <c r="CP282" i="36"/>
  <c r="CQ282" i="36"/>
  <c r="CR282" i="36"/>
  <c r="CS282" i="36"/>
  <c r="CT282" i="36"/>
  <c r="C283" i="36"/>
  <c r="D283" i="36"/>
  <c r="E283" i="36"/>
  <c r="F283" i="36"/>
  <c r="G283" i="36"/>
  <c r="H283" i="36"/>
  <c r="I283" i="36"/>
  <c r="J283" i="36"/>
  <c r="K283" i="36"/>
  <c r="L283" i="36"/>
  <c r="M283" i="36"/>
  <c r="N283" i="36"/>
  <c r="O283" i="36"/>
  <c r="P283" i="36"/>
  <c r="Q283" i="36"/>
  <c r="R283" i="36"/>
  <c r="S283" i="36"/>
  <c r="T283" i="36"/>
  <c r="U283" i="36"/>
  <c r="V283" i="36"/>
  <c r="W283" i="36"/>
  <c r="X283" i="36"/>
  <c r="Y283" i="36"/>
  <c r="Z283" i="36"/>
  <c r="AA283" i="36"/>
  <c r="AB283" i="36"/>
  <c r="AC283" i="36"/>
  <c r="AD283" i="36"/>
  <c r="AE283" i="36"/>
  <c r="AF283" i="36"/>
  <c r="AG283" i="36"/>
  <c r="AH283" i="36"/>
  <c r="AI283" i="36"/>
  <c r="AJ283" i="36"/>
  <c r="AK283" i="36"/>
  <c r="AL283" i="36"/>
  <c r="AM283" i="36"/>
  <c r="AN283" i="36"/>
  <c r="AO283" i="36"/>
  <c r="AP283" i="36"/>
  <c r="AQ283" i="36"/>
  <c r="AR283" i="36"/>
  <c r="AS283" i="36"/>
  <c r="AT283" i="36"/>
  <c r="AU283" i="36"/>
  <c r="AV283" i="36"/>
  <c r="AW283" i="36"/>
  <c r="AX283" i="36"/>
  <c r="AY283" i="36"/>
  <c r="AZ283" i="36"/>
  <c r="BA283" i="36"/>
  <c r="BB283" i="36"/>
  <c r="BC283" i="36"/>
  <c r="BD283" i="36"/>
  <c r="BE283" i="36"/>
  <c r="BF283" i="36"/>
  <c r="BG283" i="36"/>
  <c r="BH283" i="36"/>
  <c r="BI283" i="36"/>
  <c r="BJ283" i="36"/>
  <c r="BK283" i="36"/>
  <c r="BL283" i="36"/>
  <c r="BM283" i="36"/>
  <c r="BN283" i="36"/>
  <c r="BO283" i="36"/>
  <c r="BP283" i="36"/>
  <c r="BQ283" i="36"/>
  <c r="BR283" i="36"/>
  <c r="BS283" i="36"/>
  <c r="BT283" i="36"/>
  <c r="BU283" i="36"/>
  <c r="BV283" i="36"/>
  <c r="BW283" i="36"/>
  <c r="BX283" i="36"/>
  <c r="BY283" i="36"/>
  <c r="BZ283" i="36"/>
  <c r="CA283" i="36"/>
  <c r="CB283" i="36"/>
  <c r="CC283" i="36"/>
  <c r="CD283" i="36"/>
  <c r="CE283" i="36"/>
  <c r="CF283" i="36"/>
  <c r="CG283" i="36"/>
  <c r="CH283" i="36"/>
  <c r="CI283" i="36"/>
  <c r="CJ283" i="36"/>
  <c r="CK283" i="36"/>
  <c r="CL283" i="36"/>
  <c r="CM283" i="36"/>
  <c r="CN283" i="36"/>
  <c r="CO283" i="36"/>
  <c r="CP283" i="36"/>
  <c r="CQ283" i="36"/>
  <c r="CR283" i="36"/>
  <c r="CS283" i="36"/>
  <c r="CT283" i="36"/>
  <c r="C284" i="36"/>
  <c r="D284" i="36"/>
  <c r="E284" i="36"/>
  <c r="F284" i="36"/>
  <c r="G284" i="36"/>
  <c r="H284" i="36"/>
  <c r="I284" i="36"/>
  <c r="J284" i="36"/>
  <c r="K284" i="36"/>
  <c r="L284" i="36"/>
  <c r="M284" i="36"/>
  <c r="N284" i="36"/>
  <c r="O284" i="36"/>
  <c r="P284" i="36"/>
  <c r="Q284" i="36"/>
  <c r="R284" i="36"/>
  <c r="S284" i="36"/>
  <c r="T284" i="36"/>
  <c r="U284" i="36"/>
  <c r="V284" i="36"/>
  <c r="W284" i="36"/>
  <c r="X284" i="36"/>
  <c r="Y284" i="36"/>
  <c r="Z284" i="36"/>
  <c r="AA284" i="36"/>
  <c r="AB284" i="36"/>
  <c r="AC284" i="36"/>
  <c r="AD284" i="36"/>
  <c r="AE284" i="36"/>
  <c r="AF284" i="36"/>
  <c r="AG284" i="36"/>
  <c r="AH284" i="36"/>
  <c r="AI284" i="36"/>
  <c r="AJ284" i="36"/>
  <c r="AK284" i="36"/>
  <c r="AL284" i="36"/>
  <c r="AM284" i="36"/>
  <c r="AN284" i="36"/>
  <c r="AO284" i="36"/>
  <c r="AP284" i="36"/>
  <c r="AQ284" i="36"/>
  <c r="AR284" i="36"/>
  <c r="AS284" i="36"/>
  <c r="AT284" i="36"/>
  <c r="AU284" i="36"/>
  <c r="AV284" i="36"/>
  <c r="AW284" i="36"/>
  <c r="AX284" i="36"/>
  <c r="AY284" i="36"/>
  <c r="AZ284" i="36"/>
  <c r="BA284" i="36"/>
  <c r="BB284" i="36"/>
  <c r="BC284" i="36"/>
  <c r="BD284" i="36"/>
  <c r="BE284" i="36"/>
  <c r="BF284" i="36"/>
  <c r="BG284" i="36"/>
  <c r="BH284" i="36"/>
  <c r="BI284" i="36"/>
  <c r="BJ284" i="36"/>
  <c r="BK284" i="36"/>
  <c r="BL284" i="36"/>
  <c r="BM284" i="36"/>
  <c r="BN284" i="36"/>
  <c r="BO284" i="36"/>
  <c r="BP284" i="36"/>
  <c r="BQ284" i="36"/>
  <c r="BR284" i="36"/>
  <c r="BS284" i="36"/>
  <c r="BT284" i="36"/>
  <c r="BU284" i="36"/>
  <c r="BV284" i="36"/>
  <c r="BW284" i="36"/>
  <c r="BX284" i="36"/>
  <c r="BY284" i="36"/>
  <c r="BZ284" i="36"/>
  <c r="CA284" i="36"/>
  <c r="CB284" i="36"/>
  <c r="CC284" i="36"/>
  <c r="CD284" i="36"/>
  <c r="CE284" i="36"/>
  <c r="CF284" i="36"/>
  <c r="CG284" i="36"/>
  <c r="CH284" i="36"/>
  <c r="CI284" i="36"/>
  <c r="CJ284" i="36"/>
  <c r="CK284" i="36"/>
  <c r="CL284" i="36"/>
  <c r="CM284" i="36"/>
  <c r="CN284" i="36"/>
  <c r="CO284" i="36"/>
  <c r="CP284" i="36"/>
  <c r="CQ284" i="36"/>
  <c r="CR284" i="36"/>
  <c r="CS284" i="36"/>
  <c r="CT284" i="36"/>
  <c r="C285" i="36"/>
  <c r="D285" i="36"/>
  <c r="E285" i="36"/>
  <c r="F285" i="36"/>
  <c r="G285" i="36"/>
  <c r="H285" i="36"/>
  <c r="I285" i="36"/>
  <c r="J285" i="36"/>
  <c r="K285" i="36"/>
  <c r="L285" i="36"/>
  <c r="M285" i="36"/>
  <c r="N285" i="36"/>
  <c r="O285" i="36"/>
  <c r="P285" i="36"/>
  <c r="Q285" i="36"/>
  <c r="R285" i="36"/>
  <c r="S285" i="36"/>
  <c r="T285" i="36"/>
  <c r="U285" i="36"/>
  <c r="V285" i="36"/>
  <c r="W285" i="36"/>
  <c r="X285" i="36"/>
  <c r="Y285" i="36"/>
  <c r="Z285" i="36"/>
  <c r="AA285" i="36"/>
  <c r="AB285" i="36"/>
  <c r="AC285" i="36"/>
  <c r="AD285" i="36"/>
  <c r="AE285" i="36"/>
  <c r="AF285" i="36"/>
  <c r="AG285" i="36"/>
  <c r="AH285" i="36"/>
  <c r="AI285" i="36"/>
  <c r="AJ285" i="36"/>
  <c r="AK285" i="36"/>
  <c r="AL285" i="36"/>
  <c r="AM285" i="36"/>
  <c r="AN285" i="36"/>
  <c r="AO285" i="36"/>
  <c r="AP285" i="36"/>
  <c r="AQ285" i="36"/>
  <c r="AR285" i="36"/>
  <c r="AS285" i="36"/>
  <c r="AT285" i="36"/>
  <c r="AU285" i="36"/>
  <c r="AV285" i="36"/>
  <c r="AW285" i="36"/>
  <c r="AX285" i="36"/>
  <c r="AY285" i="36"/>
  <c r="AZ285" i="36"/>
  <c r="BA285" i="36"/>
  <c r="BB285" i="36"/>
  <c r="BC285" i="36"/>
  <c r="BD285" i="36"/>
  <c r="BE285" i="36"/>
  <c r="BF285" i="36"/>
  <c r="BG285" i="36"/>
  <c r="BH285" i="36"/>
  <c r="BI285" i="36"/>
  <c r="BJ285" i="36"/>
  <c r="BK285" i="36"/>
  <c r="BL285" i="36"/>
  <c r="BM285" i="36"/>
  <c r="BN285" i="36"/>
  <c r="BO285" i="36"/>
  <c r="BP285" i="36"/>
  <c r="BQ285" i="36"/>
  <c r="BR285" i="36"/>
  <c r="BS285" i="36"/>
  <c r="BT285" i="36"/>
  <c r="BU285" i="36"/>
  <c r="BV285" i="36"/>
  <c r="BW285" i="36"/>
  <c r="BX285" i="36"/>
  <c r="BY285" i="36"/>
  <c r="BZ285" i="36"/>
  <c r="CA285" i="36"/>
  <c r="CB285" i="36"/>
  <c r="CC285" i="36"/>
  <c r="CD285" i="36"/>
  <c r="CE285" i="36"/>
  <c r="CF285" i="36"/>
  <c r="CG285" i="36"/>
  <c r="CH285" i="36"/>
  <c r="CI285" i="36"/>
  <c r="CJ285" i="36"/>
  <c r="CK285" i="36"/>
  <c r="CL285" i="36"/>
  <c r="CM285" i="36"/>
  <c r="CN285" i="36"/>
  <c r="CO285" i="36"/>
  <c r="CP285" i="36"/>
  <c r="CQ285" i="36"/>
  <c r="CR285" i="36"/>
  <c r="CS285" i="36"/>
  <c r="CT285" i="36"/>
  <c r="C286" i="36"/>
  <c r="D286" i="36"/>
  <c r="E286" i="36"/>
  <c r="F286" i="36"/>
  <c r="G286" i="36"/>
  <c r="H286" i="36"/>
  <c r="I286" i="36"/>
  <c r="J286" i="36"/>
  <c r="K286" i="36"/>
  <c r="L286" i="36"/>
  <c r="M286" i="36"/>
  <c r="N286" i="36"/>
  <c r="O286" i="36"/>
  <c r="P286" i="36"/>
  <c r="Q286" i="36"/>
  <c r="R286" i="36"/>
  <c r="S286" i="36"/>
  <c r="T286" i="36"/>
  <c r="U286" i="36"/>
  <c r="V286" i="36"/>
  <c r="W286" i="36"/>
  <c r="X286" i="36"/>
  <c r="Y286" i="36"/>
  <c r="Z286" i="36"/>
  <c r="AA286" i="36"/>
  <c r="AB286" i="36"/>
  <c r="AC286" i="36"/>
  <c r="AD286" i="36"/>
  <c r="AE286" i="36"/>
  <c r="AF286" i="36"/>
  <c r="AG286" i="36"/>
  <c r="AH286" i="36"/>
  <c r="AI286" i="36"/>
  <c r="AJ286" i="36"/>
  <c r="AK286" i="36"/>
  <c r="AL286" i="36"/>
  <c r="AM286" i="36"/>
  <c r="AN286" i="36"/>
  <c r="AO286" i="36"/>
  <c r="AP286" i="36"/>
  <c r="AQ286" i="36"/>
  <c r="AR286" i="36"/>
  <c r="AS286" i="36"/>
  <c r="AT286" i="36"/>
  <c r="AU286" i="36"/>
  <c r="AV286" i="36"/>
  <c r="AW286" i="36"/>
  <c r="AX286" i="36"/>
  <c r="AY286" i="36"/>
  <c r="AZ286" i="36"/>
  <c r="BA286" i="36"/>
  <c r="BB286" i="36"/>
  <c r="BC286" i="36"/>
  <c r="BD286" i="36"/>
  <c r="BE286" i="36"/>
  <c r="BF286" i="36"/>
  <c r="BG286" i="36"/>
  <c r="BH286" i="36"/>
  <c r="BI286" i="36"/>
  <c r="BJ286" i="36"/>
  <c r="BK286" i="36"/>
  <c r="BL286" i="36"/>
  <c r="BM286" i="36"/>
  <c r="BN286" i="36"/>
  <c r="BO286" i="36"/>
  <c r="BP286" i="36"/>
  <c r="BQ286" i="36"/>
  <c r="BR286" i="36"/>
  <c r="BS286" i="36"/>
  <c r="BT286" i="36"/>
  <c r="BU286" i="36"/>
  <c r="BV286" i="36"/>
  <c r="BW286" i="36"/>
  <c r="BX286" i="36"/>
  <c r="BY286" i="36"/>
  <c r="BZ286" i="36"/>
  <c r="CA286" i="36"/>
  <c r="CB286" i="36"/>
  <c r="CC286" i="36"/>
  <c r="CD286" i="36"/>
  <c r="CE286" i="36"/>
  <c r="CF286" i="36"/>
  <c r="CG286" i="36"/>
  <c r="CH286" i="36"/>
  <c r="CI286" i="36"/>
  <c r="CJ286" i="36"/>
  <c r="CK286" i="36"/>
  <c r="CL286" i="36"/>
  <c r="CM286" i="36"/>
  <c r="CN286" i="36"/>
  <c r="CO286" i="36"/>
  <c r="CP286" i="36"/>
  <c r="CQ286" i="36"/>
  <c r="CR286" i="36"/>
  <c r="CS286" i="36"/>
  <c r="CT286" i="36"/>
  <c r="K913" i="27"/>
  <c r="K912" i="27"/>
  <c r="D913" i="27"/>
  <c r="D912" i="27"/>
  <c r="A912" i="27"/>
  <c r="A913" i="27"/>
  <c r="C913" i="27"/>
  <c r="H913" i="27"/>
  <c r="R913" i="27"/>
  <c r="T913" i="27" s="1"/>
  <c r="S913" i="27"/>
  <c r="AD913" i="27"/>
  <c r="AE913" i="27"/>
  <c r="AF913" i="27"/>
  <c r="AG913" i="27"/>
  <c r="C912" i="27"/>
  <c r="H912" i="27"/>
  <c r="R912" i="27"/>
  <c r="S912" i="27"/>
  <c r="AD912" i="27"/>
  <c r="AE912" i="27"/>
  <c r="AF912" i="27"/>
  <c r="AG912" i="27"/>
  <c r="K907" i="27"/>
  <c r="K908" i="27"/>
  <c r="K909" i="27"/>
  <c r="K910" i="27"/>
  <c r="K911" i="27"/>
  <c r="D911" i="27"/>
  <c r="D910" i="27"/>
  <c r="D909" i="27"/>
  <c r="D908" i="27"/>
  <c r="D907" i="27"/>
  <c r="C908" i="27"/>
  <c r="C909" i="27"/>
  <c r="C910" i="27"/>
  <c r="C911" i="27"/>
  <c r="H908" i="27"/>
  <c r="H909" i="27"/>
  <c r="H910" i="27"/>
  <c r="H911" i="27"/>
  <c r="R908" i="27"/>
  <c r="R909" i="27"/>
  <c r="T909" i="27" s="1"/>
  <c r="U909" i="27" s="1"/>
  <c r="AL909" i="27" s="1"/>
  <c r="R910" i="27"/>
  <c r="T910" i="27" s="1"/>
  <c r="U910" i="27" s="1"/>
  <c r="AL910" i="27" s="1"/>
  <c r="R911" i="27"/>
  <c r="T911" i="27" s="1"/>
  <c r="U911" i="27" s="1"/>
  <c r="AL911" i="27" s="1"/>
  <c r="S908" i="27"/>
  <c r="S909" i="27"/>
  <c r="S910" i="27"/>
  <c r="S911" i="27"/>
  <c r="T908" i="27"/>
  <c r="U908" i="27" s="1"/>
  <c r="AL908" i="27" s="1"/>
  <c r="AD908" i="27"/>
  <c r="AD909" i="27"/>
  <c r="AD910" i="27"/>
  <c r="AD911" i="27"/>
  <c r="AE908" i="27"/>
  <c r="AE909" i="27"/>
  <c r="AE910" i="27"/>
  <c r="AE911" i="27"/>
  <c r="AF908" i="27"/>
  <c r="AF909" i="27"/>
  <c r="AF910" i="27"/>
  <c r="AF911" i="27"/>
  <c r="AG908" i="27"/>
  <c r="AG909" i="27"/>
  <c r="AG910" i="27"/>
  <c r="AG911" i="27"/>
  <c r="C907" i="27"/>
  <c r="H907" i="27"/>
  <c r="R907" i="27"/>
  <c r="T907" i="27" s="1"/>
  <c r="S907" i="27"/>
  <c r="AD907" i="27"/>
  <c r="AE907" i="27"/>
  <c r="AF907" i="27"/>
  <c r="AG907" i="27"/>
  <c r="U913" i="27" l="1"/>
  <c r="AL913" i="27" s="1"/>
  <c r="T912" i="27"/>
  <c r="U912" i="27"/>
  <c r="AL912" i="27" s="1"/>
  <c r="U907" i="27"/>
  <c r="AL907" i="27" s="1"/>
  <c r="H22" i="29" l="1"/>
  <c r="I22" i="29"/>
  <c r="O22" i="29"/>
  <c r="P22" i="29"/>
  <c r="Q22" i="29"/>
  <c r="V22" i="29"/>
  <c r="K902" i="27"/>
  <c r="K903" i="27"/>
  <c r="K904" i="27"/>
  <c r="K905" i="27"/>
  <c r="K906" i="27"/>
  <c r="D906" i="27"/>
  <c r="D905" i="27"/>
  <c r="D904" i="27"/>
  <c r="D903" i="27"/>
  <c r="D902" i="27"/>
  <c r="C903" i="27"/>
  <c r="C904" i="27"/>
  <c r="C905" i="27"/>
  <c r="C906" i="27"/>
  <c r="H903" i="27"/>
  <c r="H904" i="27"/>
  <c r="H905" i="27"/>
  <c r="H906" i="27"/>
  <c r="R903" i="27"/>
  <c r="T903" i="27" s="1"/>
  <c r="U903" i="27" s="1"/>
  <c r="AL903" i="27" s="1"/>
  <c r="R904" i="27"/>
  <c r="R905" i="27"/>
  <c r="R906" i="27"/>
  <c r="T906" i="27" s="1"/>
  <c r="S903" i="27"/>
  <c r="S904" i="27"/>
  <c r="S905" i="27"/>
  <c r="S906" i="27"/>
  <c r="AD903" i="27"/>
  <c r="AD904" i="27"/>
  <c r="AD905" i="27"/>
  <c r="AD906" i="27"/>
  <c r="AE903" i="27"/>
  <c r="AE904" i="27"/>
  <c r="AE905" i="27"/>
  <c r="AE906" i="27"/>
  <c r="AF903" i="27"/>
  <c r="AF904" i="27"/>
  <c r="AF905" i="27"/>
  <c r="AF906" i="27"/>
  <c r="AG903" i="27"/>
  <c r="AG904" i="27"/>
  <c r="AG905" i="27"/>
  <c r="AG906" i="27"/>
  <c r="C902" i="27"/>
  <c r="H902" i="27"/>
  <c r="R902" i="27"/>
  <c r="T902" i="27" s="1"/>
  <c r="S902" i="27"/>
  <c r="AD902" i="27"/>
  <c r="AE902" i="27"/>
  <c r="AF902" i="27"/>
  <c r="AG902" i="27"/>
  <c r="T905" i="27" l="1"/>
  <c r="U905" i="27" s="1"/>
  <c r="AL905" i="27" s="1"/>
  <c r="T904" i="27"/>
  <c r="U904" i="27" s="1"/>
  <c r="AL904" i="27" s="1"/>
  <c r="U906" i="27"/>
  <c r="AL906" i="27" s="1"/>
  <c r="U902" i="27"/>
  <c r="AL902" i="27" s="1"/>
  <c r="K897" i="27" l="1"/>
  <c r="K898" i="27"/>
  <c r="K899" i="27"/>
  <c r="K900" i="27"/>
  <c r="K901" i="27"/>
  <c r="D901" i="27"/>
  <c r="D900" i="27"/>
  <c r="D899" i="27"/>
  <c r="D898" i="27"/>
  <c r="D897" i="27"/>
  <c r="C898" i="27"/>
  <c r="C899" i="27"/>
  <c r="C900" i="27"/>
  <c r="C901" i="27"/>
  <c r="H898" i="27"/>
  <c r="H899" i="27"/>
  <c r="H900" i="27"/>
  <c r="H901" i="27"/>
  <c r="R898" i="27"/>
  <c r="T898" i="27" s="1"/>
  <c r="U898" i="27" s="1"/>
  <c r="AL898" i="27" s="1"/>
  <c r="R899" i="27"/>
  <c r="R900" i="27"/>
  <c r="R901" i="27"/>
  <c r="S898" i="27"/>
  <c r="S899" i="27"/>
  <c r="S900" i="27"/>
  <c r="S901" i="27"/>
  <c r="AD898" i="27"/>
  <c r="AD899" i="27"/>
  <c r="AD900" i="27"/>
  <c r="AD901" i="27"/>
  <c r="AE898" i="27"/>
  <c r="AE899" i="27"/>
  <c r="AE900" i="27"/>
  <c r="AE901" i="27"/>
  <c r="AF898" i="27"/>
  <c r="AF899" i="27"/>
  <c r="AF900" i="27"/>
  <c r="AF901" i="27"/>
  <c r="AG898" i="27"/>
  <c r="AG899" i="27"/>
  <c r="AG900" i="27"/>
  <c r="AG901" i="27"/>
  <c r="C897" i="27"/>
  <c r="H897" i="27"/>
  <c r="R897" i="27"/>
  <c r="T897" i="27" s="1"/>
  <c r="U897" i="27" s="1"/>
  <c r="AL897" i="27" s="1"/>
  <c r="S897" i="27"/>
  <c r="AD897" i="27"/>
  <c r="AE897" i="27"/>
  <c r="AF897" i="27"/>
  <c r="AG897" i="27"/>
  <c r="T901" i="27" l="1"/>
  <c r="T900" i="27"/>
  <c r="U900" i="27" s="1"/>
  <c r="AL900" i="27" s="1"/>
  <c r="T899" i="27"/>
  <c r="U899" i="27" s="1"/>
  <c r="AL899" i="27" s="1"/>
  <c r="U901" i="27"/>
  <c r="AL901" i="27" s="1"/>
  <c r="S99" i="22" l="1"/>
  <c r="S100" i="22"/>
  <c r="S101" i="22"/>
  <c r="S98" i="22"/>
  <c r="K896" i="27"/>
  <c r="K895" i="27"/>
  <c r="K894" i="27"/>
  <c r="D896" i="27"/>
  <c r="D895" i="27"/>
  <c r="D894" i="27"/>
  <c r="C895" i="27"/>
  <c r="C896" i="27"/>
  <c r="H895" i="27"/>
  <c r="H896" i="27"/>
  <c r="R895" i="27"/>
  <c r="R896" i="27"/>
  <c r="S895" i="27"/>
  <c r="S896" i="27"/>
  <c r="AD895" i="27"/>
  <c r="AD896" i="27"/>
  <c r="AE895" i="27"/>
  <c r="AE896" i="27"/>
  <c r="AF895" i="27"/>
  <c r="AF896" i="27"/>
  <c r="AG895" i="27"/>
  <c r="AG896" i="27"/>
  <c r="C894" i="27"/>
  <c r="H894" i="27"/>
  <c r="R894" i="27"/>
  <c r="S894" i="27"/>
  <c r="AD894" i="27"/>
  <c r="AE894" i="27"/>
  <c r="AF894" i="27"/>
  <c r="AG894" i="27"/>
  <c r="T894" i="27" l="1"/>
  <c r="T896" i="27"/>
  <c r="U896" i="27" s="1"/>
  <c r="AL896" i="27" s="1"/>
  <c r="T895" i="27"/>
  <c r="U895" i="27" s="1"/>
  <c r="AL895" i="27" s="1"/>
  <c r="U894" i="27"/>
  <c r="AL894" i="27" s="1"/>
  <c r="K884" i="27" l="1"/>
  <c r="K885" i="27"/>
  <c r="K886" i="27"/>
  <c r="K887" i="27"/>
  <c r="K888" i="27"/>
  <c r="K889" i="27"/>
  <c r="K890" i="27"/>
  <c r="K891" i="27"/>
  <c r="K892" i="27"/>
  <c r="K893" i="27"/>
  <c r="C888" i="27"/>
  <c r="C889" i="27"/>
  <c r="C890" i="27"/>
  <c r="C891" i="27"/>
  <c r="C892" i="27"/>
  <c r="C893" i="27"/>
  <c r="D888" i="27"/>
  <c r="D889" i="27"/>
  <c r="D890" i="27"/>
  <c r="D891" i="27"/>
  <c r="D892" i="27"/>
  <c r="D893" i="27"/>
  <c r="H888" i="27"/>
  <c r="H889" i="27"/>
  <c r="H890" i="27"/>
  <c r="H891" i="27"/>
  <c r="H892" i="27"/>
  <c r="H893" i="27"/>
  <c r="R888" i="27"/>
  <c r="T888" i="27" s="1"/>
  <c r="R889" i="27"/>
  <c r="R890" i="27"/>
  <c r="R891" i="27"/>
  <c r="R892" i="27"/>
  <c r="R893" i="27"/>
  <c r="S888" i="27"/>
  <c r="S889" i="27"/>
  <c r="S890" i="27"/>
  <c r="S891" i="27"/>
  <c r="S892" i="27"/>
  <c r="S893" i="27"/>
  <c r="AD888" i="27"/>
  <c r="AD889" i="27"/>
  <c r="AD890" i="27"/>
  <c r="AD891" i="27"/>
  <c r="AD892" i="27"/>
  <c r="AD893" i="27"/>
  <c r="AE888" i="27"/>
  <c r="AE889" i="27"/>
  <c r="AE890" i="27"/>
  <c r="AE891" i="27"/>
  <c r="AE892" i="27"/>
  <c r="AE893" i="27"/>
  <c r="AF888" i="27"/>
  <c r="AF889" i="27"/>
  <c r="AF890" i="27"/>
  <c r="AF891" i="27"/>
  <c r="AF892" i="27"/>
  <c r="AF893" i="27"/>
  <c r="AG888" i="27"/>
  <c r="AG889" i="27"/>
  <c r="AG890" i="27"/>
  <c r="AG891" i="27"/>
  <c r="AG892" i="27"/>
  <c r="AG893" i="27"/>
  <c r="T892" i="27" l="1"/>
  <c r="T891" i="27"/>
  <c r="T890" i="27"/>
  <c r="U890" i="27" s="1"/>
  <c r="AL890" i="27" s="1"/>
  <c r="T889" i="27"/>
  <c r="U889" i="27" s="1"/>
  <c r="AL889" i="27" s="1"/>
  <c r="T893" i="27"/>
  <c r="U891" i="27"/>
  <c r="AL891" i="27" s="1"/>
  <c r="U892" i="27"/>
  <c r="AL892" i="27" s="1"/>
  <c r="U893" i="27"/>
  <c r="AL893" i="27" s="1"/>
  <c r="U888" i="27"/>
  <c r="AL888" i="27" s="1"/>
  <c r="K883" i="27" l="1"/>
  <c r="K870" i="27" l="1"/>
  <c r="K871" i="27"/>
  <c r="K872" i="27"/>
  <c r="K873" i="27"/>
  <c r="K874" i="27"/>
  <c r="K875" i="27"/>
  <c r="K876" i="27"/>
  <c r="K877" i="27"/>
  <c r="K878" i="27"/>
  <c r="K879" i="27"/>
  <c r="K880" i="27"/>
  <c r="K881" i="27"/>
  <c r="K882" i="27"/>
  <c r="I7" i="40" l="1"/>
  <c r="I8" i="40"/>
  <c r="I9" i="40"/>
  <c r="I10" i="40"/>
  <c r="I11" i="40"/>
  <c r="I12" i="40"/>
  <c r="I13" i="40"/>
  <c r="I14" i="40"/>
  <c r="I15" i="40"/>
  <c r="I16" i="40"/>
  <c r="I17" i="40"/>
  <c r="I18" i="40"/>
  <c r="I19" i="40"/>
  <c r="I20" i="40"/>
  <c r="I21" i="40"/>
  <c r="I22" i="40"/>
  <c r="I23" i="40"/>
  <c r="I24" i="40"/>
  <c r="I25" i="40"/>
  <c r="I26" i="40"/>
  <c r="I27" i="40"/>
  <c r="I28" i="40"/>
  <c r="I29" i="40"/>
  <c r="I30" i="40"/>
  <c r="I31" i="40"/>
  <c r="I32" i="40"/>
  <c r="I33" i="40"/>
  <c r="I34" i="40"/>
  <c r="I35" i="40"/>
  <c r="I36" i="40"/>
  <c r="I6" i="40"/>
  <c r="K861" i="27"/>
  <c r="K862" i="27"/>
  <c r="K863" i="27"/>
  <c r="K864" i="27"/>
  <c r="K865" i="27"/>
  <c r="K866" i="27"/>
  <c r="K867" i="27"/>
  <c r="K868" i="27"/>
  <c r="K869" i="27"/>
  <c r="GG99" i="20"/>
  <c r="GG106" i="20"/>
  <c r="GG107" i="20"/>
  <c r="GG108" i="20"/>
  <c r="GG109" i="20"/>
  <c r="GG110" i="20"/>
  <c r="GG111" i="20"/>
  <c r="GG112" i="20"/>
  <c r="GG113" i="20"/>
  <c r="GG114" i="20"/>
  <c r="GG115" i="20"/>
  <c r="GG116" i="20"/>
  <c r="GG117" i="20"/>
  <c r="GG118" i="20"/>
  <c r="GG119" i="20"/>
  <c r="GG120" i="20"/>
  <c r="GG121" i="20"/>
  <c r="GG122" i="20"/>
  <c r="GG123" i="20"/>
  <c r="GG124" i="20"/>
  <c r="GG125" i="20"/>
  <c r="GG126" i="20"/>
  <c r="GG127" i="20"/>
  <c r="GG128" i="20"/>
  <c r="GG129" i="20"/>
  <c r="GF99" i="20"/>
  <c r="GF106" i="20"/>
  <c r="GF107" i="20"/>
  <c r="GF108" i="20"/>
  <c r="GF109" i="20"/>
  <c r="GF110" i="20"/>
  <c r="GF111" i="20"/>
  <c r="GF112" i="20"/>
  <c r="GF113" i="20"/>
  <c r="GF114" i="20"/>
  <c r="GF115" i="20"/>
  <c r="GF116" i="20"/>
  <c r="GF117" i="20"/>
  <c r="GF118" i="20"/>
  <c r="GF119" i="20"/>
  <c r="GF120" i="20"/>
  <c r="GF121" i="20"/>
  <c r="GF122" i="20"/>
  <c r="GF123" i="20"/>
  <c r="GF124" i="20"/>
  <c r="GF125" i="20"/>
  <c r="GF126" i="20"/>
  <c r="GF127" i="20"/>
  <c r="GF128" i="20"/>
  <c r="GF129" i="20"/>
  <c r="GD98" i="20"/>
  <c r="GD99" i="20"/>
  <c r="GD105" i="20"/>
  <c r="GD106" i="20"/>
  <c r="GD107" i="20"/>
  <c r="GD108" i="20"/>
  <c r="GD109" i="20"/>
  <c r="GD110" i="20"/>
  <c r="GD111" i="20"/>
  <c r="GD112" i="20"/>
  <c r="GD113" i="20"/>
  <c r="GD114" i="20"/>
  <c r="GD115" i="20"/>
  <c r="GD116" i="20"/>
  <c r="GD117" i="20"/>
  <c r="GD118" i="20"/>
  <c r="GD119" i="20"/>
  <c r="GD120" i="20"/>
  <c r="GD121" i="20"/>
  <c r="GD122" i="20"/>
  <c r="GD123" i="20"/>
  <c r="GD124" i="20"/>
  <c r="GD125" i="20"/>
  <c r="GD126" i="20"/>
  <c r="GD127" i="20"/>
  <c r="GD128" i="20"/>
  <c r="GD129" i="20"/>
  <c r="GC98" i="20"/>
  <c r="GC99" i="20"/>
  <c r="GC106" i="20"/>
  <c r="GC107" i="20"/>
  <c r="GC108" i="20"/>
  <c r="GC109" i="20"/>
  <c r="GC110" i="20"/>
  <c r="GC111" i="20"/>
  <c r="GC112" i="20"/>
  <c r="GC113" i="20"/>
  <c r="GC114" i="20"/>
  <c r="GC115" i="20"/>
  <c r="GC116" i="20"/>
  <c r="GC117" i="20"/>
  <c r="GC118" i="20"/>
  <c r="GC119" i="20"/>
  <c r="GC120" i="20"/>
  <c r="GC121" i="20"/>
  <c r="GC122" i="20"/>
  <c r="GC123" i="20"/>
  <c r="GC124" i="20"/>
  <c r="GC125" i="20"/>
  <c r="GC126" i="20"/>
  <c r="GC127" i="20"/>
  <c r="GC128" i="20"/>
  <c r="GC129" i="20"/>
  <c r="GB98" i="20"/>
  <c r="GB99" i="20"/>
  <c r="GB100" i="20"/>
  <c r="GB101" i="20"/>
  <c r="GB102" i="20"/>
  <c r="GB103" i="20"/>
  <c r="GB104" i="20"/>
  <c r="GB105" i="20"/>
  <c r="GB106" i="20"/>
  <c r="GB107" i="20"/>
  <c r="GB108" i="20"/>
  <c r="GB109" i="20"/>
  <c r="GB110" i="20"/>
  <c r="GB111" i="20"/>
  <c r="GB112" i="20"/>
  <c r="GB113" i="20"/>
  <c r="GB114" i="20"/>
  <c r="GB115" i="20"/>
  <c r="GB116" i="20"/>
  <c r="GB117" i="20"/>
  <c r="GB118" i="20"/>
  <c r="GB119" i="20"/>
  <c r="GB120" i="20"/>
  <c r="GB121" i="20"/>
  <c r="GB122" i="20"/>
  <c r="GB123" i="20"/>
  <c r="GB124" i="20"/>
  <c r="GB125" i="20"/>
  <c r="GB126" i="20"/>
  <c r="GB127" i="20"/>
  <c r="GB128" i="20"/>
  <c r="GB129" i="20"/>
  <c r="GA98" i="20"/>
  <c r="GA99" i="20"/>
  <c r="GA106" i="20"/>
  <c r="GA107" i="20"/>
  <c r="GA108" i="20"/>
  <c r="GA109" i="20"/>
  <c r="GA110" i="20"/>
  <c r="GA111" i="20"/>
  <c r="GA112" i="20"/>
  <c r="GA113" i="20"/>
  <c r="GA114" i="20"/>
  <c r="GA115" i="20"/>
  <c r="GA116" i="20"/>
  <c r="GA117" i="20"/>
  <c r="GA118" i="20"/>
  <c r="GA119" i="20"/>
  <c r="GA120" i="20"/>
  <c r="GA121" i="20"/>
  <c r="GA122" i="20"/>
  <c r="GA123" i="20"/>
  <c r="GA124" i="20"/>
  <c r="GA125" i="20"/>
  <c r="GA126" i="20"/>
  <c r="GA127" i="20"/>
  <c r="GA128" i="20"/>
  <c r="GA129" i="20"/>
  <c r="FZ98" i="20"/>
  <c r="FZ99" i="20"/>
  <c r="FZ103" i="20"/>
  <c r="FZ106" i="20"/>
  <c r="FZ107" i="20"/>
  <c r="FZ108" i="20"/>
  <c r="FZ109" i="20"/>
  <c r="FZ110" i="20"/>
  <c r="FZ111" i="20"/>
  <c r="FZ112" i="20"/>
  <c r="FZ113" i="20"/>
  <c r="FZ114" i="20"/>
  <c r="FZ115" i="20"/>
  <c r="FZ116" i="20"/>
  <c r="FZ117" i="20"/>
  <c r="FZ118" i="20"/>
  <c r="FZ119" i="20"/>
  <c r="FZ120" i="20"/>
  <c r="FZ121" i="20"/>
  <c r="FZ122" i="20"/>
  <c r="FZ123" i="20"/>
  <c r="FZ124" i="20"/>
  <c r="FZ125" i="20"/>
  <c r="FZ126" i="20"/>
  <c r="FZ127" i="20"/>
  <c r="FZ128" i="20"/>
  <c r="FZ129" i="20"/>
  <c r="FY98" i="20"/>
  <c r="FY99" i="20"/>
  <c r="FY100" i="20"/>
  <c r="GA100" i="20" s="1"/>
  <c r="FY106" i="20"/>
  <c r="FY107" i="20"/>
  <c r="FY108" i="20"/>
  <c r="FY109" i="20"/>
  <c r="FY110" i="20"/>
  <c r="FY111" i="20"/>
  <c r="FY112" i="20"/>
  <c r="FY113" i="20"/>
  <c r="FY114" i="20"/>
  <c r="FY115" i="20"/>
  <c r="FY116" i="20"/>
  <c r="FY117" i="20"/>
  <c r="FY118" i="20"/>
  <c r="FY119" i="20"/>
  <c r="FY120" i="20"/>
  <c r="FY121" i="20"/>
  <c r="FY122" i="20"/>
  <c r="FY123" i="20"/>
  <c r="FY124" i="20"/>
  <c r="FY125" i="20"/>
  <c r="FY126" i="20"/>
  <c r="FY127" i="20"/>
  <c r="FY128" i="20"/>
  <c r="FY129" i="20"/>
  <c r="FX98" i="20"/>
  <c r="FX99" i="20"/>
  <c r="FX100" i="20"/>
  <c r="FX101" i="20"/>
  <c r="FX102" i="20"/>
  <c r="FX103" i="20"/>
  <c r="FX104" i="20"/>
  <c r="FX105" i="20"/>
  <c r="FX106" i="20"/>
  <c r="FX107" i="20"/>
  <c r="FX108" i="20"/>
  <c r="FX109" i="20"/>
  <c r="FX110" i="20"/>
  <c r="FX111" i="20"/>
  <c r="FX112" i="20"/>
  <c r="FX113" i="20"/>
  <c r="FX114" i="20"/>
  <c r="FX115" i="20"/>
  <c r="FX116" i="20"/>
  <c r="FX117" i="20"/>
  <c r="FX118" i="20"/>
  <c r="FX119" i="20"/>
  <c r="FX120" i="20"/>
  <c r="FX121" i="20"/>
  <c r="FX122" i="20"/>
  <c r="FX123" i="20"/>
  <c r="FX124" i="20"/>
  <c r="FX125" i="20"/>
  <c r="FX126" i="20"/>
  <c r="FX127" i="20"/>
  <c r="FX128" i="20"/>
  <c r="FX129" i="20"/>
  <c r="FW98" i="20"/>
  <c r="FW99" i="20"/>
  <c r="FW100" i="20"/>
  <c r="FW101" i="20"/>
  <c r="FW102" i="20"/>
  <c r="FW103" i="20"/>
  <c r="FW104" i="20"/>
  <c r="FW105" i="20"/>
  <c r="FW106" i="20"/>
  <c r="FW107" i="20"/>
  <c r="FW108" i="20"/>
  <c r="FW109" i="20"/>
  <c r="FW110" i="20"/>
  <c r="FW111" i="20"/>
  <c r="FW112" i="20"/>
  <c r="FW113" i="20"/>
  <c r="FW114" i="20"/>
  <c r="FW115" i="20"/>
  <c r="FW116" i="20"/>
  <c r="FW117" i="20"/>
  <c r="FW118" i="20"/>
  <c r="FW119" i="20"/>
  <c r="FW120" i="20"/>
  <c r="FW121" i="20"/>
  <c r="FW122" i="20"/>
  <c r="FW123" i="20"/>
  <c r="FW124" i="20"/>
  <c r="FW125" i="20"/>
  <c r="FW126" i="20"/>
  <c r="FW127" i="20"/>
  <c r="FW128" i="20"/>
  <c r="FW129" i="20"/>
  <c r="FV98" i="20"/>
  <c r="FV99" i="20"/>
  <c r="FV100" i="20"/>
  <c r="FV101" i="20"/>
  <c r="FV102" i="20"/>
  <c r="FV103" i="20"/>
  <c r="FV104" i="20"/>
  <c r="FV105" i="20"/>
  <c r="FV106" i="20"/>
  <c r="FV107" i="20"/>
  <c r="FV108" i="20"/>
  <c r="FV109" i="20"/>
  <c r="FV110" i="20"/>
  <c r="FV111" i="20"/>
  <c r="FV112" i="20"/>
  <c r="FV113" i="20"/>
  <c r="FV114" i="20"/>
  <c r="FV115" i="20"/>
  <c r="FV116" i="20"/>
  <c r="FV117" i="20"/>
  <c r="FV118" i="20"/>
  <c r="FV119" i="20"/>
  <c r="FV120" i="20"/>
  <c r="FV121" i="20"/>
  <c r="FV122" i="20"/>
  <c r="FV123" i="20"/>
  <c r="FV124" i="20"/>
  <c r="FV125" i="20"/>
  <c r="FV126" i="20"/>
  <c r="FV127" i="20"/>
  <c r="FV128" i="20"/>
  <c r="FV129" i="20"/>
  <c r="FU98" i="20"/>
  <c r="FU99" i="20"/>
  <c r="FU100" i="20"/>
  <c r="FU101" i="20"/>
  <c r="FU102" i="20"/>
  <c r="FU103" i="20"/>
  <c r="FU104" i="20"/>
  <c r="FU105" i="20"/>
  <c r="FU106" i="20"/>
  <c r="FU107" i="20"/>
  <c r="FU108" i="20"/>
  <c r="FU109" i="20"/>
  <c r="FU110" i="20"/>
  <c r="FU111" i="20"/>
  <c r="FU112" i="20"/>
  <c r="FU113" i="20"/>
  <c r="FU114" i="20"/>
  <c r="FU115" i="20"/>
  <c r="FU116" i="20"/>
  <c r="FU117" i="20"/>
  <c r="FU118" i="20"/>
  <c r="FU119" i="20"/>
  <c r="FU120" i="20"/>
  <c r="FU121" i="20"/>
  <c r="FU122" i="20"/>
  <c r="FU123" i="20"/>
  <c r="FU124" i="20"/>
  <c r="FU125" i="20"/>
  <c r="FU126" i="20"/>
  <c r="FU127" i="20"/>
  <c r="FU128" i="20"/>
  <c r="FU129" i="20"/>
  <c r="FT98" i="20"/>
  <c r="FT99" i="20"/>
  <c r="FT100" i="20"/>
  <c r="FZ100" i="20" s="1"/>
  <c r="FT101" i="20"/>
  <c r="FZ101" i="20" s="1"/>
  <c r="FT102" i="20"/>
  <c r="FZ102" i="20" s="1"/>
  <c r="FT103" i="20"/>
  <c r="FT104" i="20"/>
  <c r="FT105" i="20"/>
  <c r="FZ105" i="20" s="1"/>
  <c r="FT106" i="20"/>
  <c r="FT107" i="20"/>
  <c r="FT108" i="20"/>
  <c r="FT109" i="20"/>
  <c r="FT110" i="20"/>
  <c r="FT111" i="20"/>
  <c r="FT112" i="20"/>
  <c r="FT113" i="20"/>
  <c r="FT114" i="20"/>
  <c r="FT115" i="20"/>
  <c r="FT116" i="20"/>
  <c r="FT117" i="20"/>
  <c r="FT118" i="20"/>
  <c r="FT119" i="20"/>
  <c r="FT120" i="20"/>
  <c r="FT121" i="20"/>
  <c r="FT122" i="20"/>
  <c r="FT123" i="20"/>
  <c r="FT124" i="20"/>
  <c r="FT125" i="20"/>
  <c r="FT126" i="20"/>
  <c r="FT127" i="20"/>
  <c r="FT128" i="20"/>
  <c r="FT129" i="20"/>
  <c r="FS98" i="20"/>
  <c r="FS99" i="20"/>
  <c r="FS100" i="20"/>
  <c r="FS101" i="20"/>
  <c r="FS102" i="20"/>
  <c r="FS103" i="20"/>
  <c r="FS104" i="20"/>
  <c r="FS105" i="20"/>
  <c r="FS106" i="20"/>
  <c r="FS107" i="20"/>
  <c r="FS108" i="20"/>
  <c r="FS109" i="20"/>
  <c r="FS110" i="20"/>
  <c r="FS111" i="20"/>
  <c r="FS112" i="20"/>
  <c r="FS113" i="20"/>
  <c r="FS114" i="20"/>
  <c r="FS115" i="20"/>
  <c r="FS116" i="20"/>
  <c r="FS117" i="20"/>
  <c r="FS118" i="20"/>
  <c r="FS119" i="20"/>
  <c r="FS120" i="20"/>
  <c r="FS121" i="20"/>
  <c r="FS122" i="20"/>
  <c r="FS123" i="20"/>
  <c r="FS124" i="20"/>
  <c r="FS125" i="20"/>
  <c r="FS126" i="20"/>
  <c r="FS127" i="20"/>
  <c r="FS128" i="20"/>
  <c r="FS129" i="20"/>
  <c r="FR98" i="20"/>
  <c r="FR99" i="20"/>
  <c r="FR100" i="20"/>
  <c r="FR101" i="20"/>
  <c r="FR102" i="20"/>
  <c r="FR103" i="20"/>
  <c r="FR104" i="20"/>
  <c r="FR105" i="20"/>
  <c r="FR106" i="20"/>
  <c r="FR107" i="20"/>
  <c r="FR108" i="20"/>
  <c r="FR109" i="20"/>
  <c r="FR110" i="20"/>
  <c r="FR111" i="20"/>
  <c r="FR112" i="20"/>
  <c r="FR113" i="20"/>
  <c r="FR114" i="20"/>
  <c r="FR115" i="20"/>
  <c r="FR116" i="20"/>
  <c r="FR117" i="20"/>
  <c r="FR118" i="20"/>
  <c r="FR119" i="20"/>
  <c r="FR120" i="20"/>
  <c r="FR121" i="20"/>
  <c r="FR122" i="20"/>
  <c r="FR123" i="20"/>
  <c r="FR124" i="20"/>
  <c r="FR125" i="20"/>
  <c r="FR126" i="20"/>
  <c r="FR127" i="20"/>
  <c r="FR128" i="20"/>
  <c r="FR129" i="20"/>
  <c r="FP99" i="20"/>
  <c r="FP100" i="20"/>
  <c r="FP101" i="20"/>
  <c r="FP102" i="20"/>
  <c r="FY102" i="20" s="1"/>
  <c r="FP103" i="20"/>
  <c r="FP104" i="20"/>
  <c r="FP105" i="20"/>
  <c r="FY105" i="20" s="1"/>
  <c r="FP106" i="20"/>
  <c r="FP107" i="20"/>
  <c r="FP108" i="20"/>
  <c r="FP109" i="20"/>
  <c r="FP110" i="20"/>
  <c r="FP111" i="20"/>
  <c r="FP112" i="20"/>
  <c r="FP113" i="20"/>
  <c r="FP114" i="20"/>
  <c r="FP115" i="20"/>
  <c r="FP116" i="20"/>
  <c r="FP117" i="20"/>
  <c r="FP118" i="20"/>
  <c r="FP119" i="20"/>
  <c r="FP120" i="20"/>
  <c r="FP121" i="20"/>
  <c r="FP122" i="20"/>
  <c r="FP123" i="20"/>
  <c r="FP124" i="20"/>
  <c r="FP125" i="20"/>
  <c r="FP126" i="20"/>
  <c r="FP127" i="20"/>
  <c r="FP128" i="20"/>
  <c r="FP129" i="20"/>
  <c r="FQ98" i="20"/>
  <c r="FQ99" i="20"/>
  <c r="FQ100" i="20"/>
  <c r="FQ101" i="20"/>
  <c r="FQ102" i="20"/>
  <c r="FQ103" i="20"/>
  <c r="FQ104" i="20"/>
  <c r="FQ105" i="20"/>
  <c r="FQ106" i="20"/>
  <c r="FQ107" i="20"/>
  <c r="FQ108" i="20"/>
  <c r="FQ109" i="20"/>
  <c r="FQ110" i="20"/>
  <c r="FQ111" i="20"/>
  <c r="FQ112" i="20"/>
  <c r="FQ113" i="20"/>
  <c r="FQ114" i="20"/>
  <c r="FQ115" i="20"/>
  <c r="FQ116" i="20"/>
  <c r="FQ117" i="20"/>
  <c r="FQ118" i="20"/>
  <c r="FQ119" i="20"/>
  <c r="FQ120" i="20"/>
  <c r="FQ121" i="20"/>
  <c r="FQ122" i="20"/>
  <c r="FQ123" i="20"/>
  <c r="FQ124" i="20"/>
  <c r="FQ125" i="20"/>
  <c r="FQ126" i="20"/>
  <c r="FQ127" i="20"/>
  <c r="FQ128" i="20"/>
  <c r="FQ129" i="20"/>
  <c r="FO99" i="20"/>
  <c r="FO100" i="20"/>
  <c r="FO101" i="20"/>
  <c r="FO102" i="20"/>
  <c r="FO103" i="20"/>
  <c r="FO104" i="20"/>
  <c r="FO105" i="20"/>
  <c r="FO106" i="20"/>
  <c r="FO107" i="20"/>
  <c r="FO108" i="20"/>
  <c r="FO109" i="20"/>
  <c r="FO110" i="20"/>
  <c r="FO111" i="20"/>
  <c r="FO112" i="20"/>
  <c r="FO113" i="20"/>
  <c r="FO114" i="20"/>
  <c r="FO115" i="20"/>
  <c r="FO116" i="20"/>
  <c r="FO117" i="20"/>
  <c r="FO118" i="20"/>
  <c r="FO119" i="20"/>
  <c r="FO120" i="20"/>
  <c r="FO121" i="20"/>
  <c r="FO122" i="20"/>
  <c r="FO123" i="20"/>
  <c r="FO124" i="20"/>
  <c r="FO125" i="20"/>
  <c r="FO126" i="20"/>
  <c r="FO127" i="20"/>
  <c r="FO128" i="20"/>
  <c r="FO129" i="20"/>
  <c r="FO98" i="20"/>
  <c r="FM99" i="20"/>
  <c r="FM100" i="20"/>
  <c r="FM101" i="20"/>
  <c r="FM102" i="20"/>
  <c r="FM103" i="20"/>
  <c r="FM104" i="20"/>
  <c r="FM105" i="20"/>
  <c r="FM106" i="20"/>
  <c r="FM107" i="20"/>
  <c r="FM108" i="20"/>
  <c r="FM109" i="20"/>
  <c r="FM110" i="20"/>
  <c r="FM111" i="20"/>
  <c r="FM112" i="20"/>
  <c r="FM113" i="20"/>
  <c r="FM114" i="20"/>
  <c r="FM115" i="20"/>
  <c r="FM116" i="20"/>
  <c r="FM117" i="20"/>
  <c r="FM118" i="20"/>
  <c r="FM119" i="20"/>
  <c r="FM120" i="20"/>
  <c r="FM121" i="20"/>
  <c r="FM122" i="20"/>
  <c r="FM123" i="20"/>
  <c r="FM124" i="20"/>
  <c r="FM125" i="20"/>
  <c r="FM126" i="20"/>
  <c r="FM127" i="20"/>
  <c r="FM128" i="20"/>
  <c r="FM129" i="20"/>
  <c r="FM98" i="20"/>
  <c r="FL99" i="20"/>
  <c r="FL100" i="20"/>
  <c r="FL101" i="20"/>
  <c r="FL102" i="20"/>
  <c r="FL103" i="20"/>
  <c r="FL104" i="20"/>
  <c r="FL105" i="20"/>
  <c r="FL106" i="20"/>
  <c r="FL107" i="20"/>
  <c r="FL108" i="20"/>
  <c r="FL109" i="20"/>
  <c r="FL110" i="20"/>
  <c r="FL111" i="20"/>
  <c r="FL112" i="20"/>
  <c r="FL113" i="20"/>
  <c r="FL114" i="20"/>
  <c r="FL115" i="20"/>
  <c r="FL116" i="20"/>
  <c r="FL117" i="20"/>
  <c r="FL118" i="20"/>
  <c r="FL119" i="20"/>
  <c r="FL120" i="20"/>
  <c r="FL121" i="20"/>
  <c r="FL122" i="20"/>
  <c r="FL123" i="20"/>
  <c r="FL124" i="20"/>
  <c r="FL125" i="20"/>
  <c r="FL126" i="20"/>
  <c r="FL127" i="20"/>
  <c r="FL128" i="20"/>
  <c r="FL129" i="20"/>
  <c r="FK99" i="20"/>
  <c r="FK100" i="20"/>
  <c r="FK101" i="20"/>
  <c r="FK102" i="20"/>
  <c r="FK103" i="20"/>
  <c r="FK104" i="20"/>
  <c r="FK105" i="20"/>
  <c r="FK106" i="20"/>
  <c r="FK107" i="20"/>
  <c r="FK108" i="20"/>
  <c r="FK109" i="20"/>
  <c r="FK110" i="20"/>
  <c r="FK111" i="20"/>
  <c r="FK112" i="20"/>
  <c r="FK113" i="20"/>
  <c r="FK114" i="20"/>
  <c r="FK115" i="20"/>
  <c r="FK116" i="20"/>
  <c r="FK117" i="20"/>
  <c r="FK118" i="20"/>
  <c r="FK119" i="20"/>
  <c r="FK120" i="20"/>
  <c r="FK121" i="20"/>
  <c r="FK122" i="20"/>
  <c r="FK123" i="20"/>
  <c r="FK124" i="20"/>
  <c r="FK125" i="20"/>
  <c r="FK126" i="20"/>
  <c r="FK127" i="20"/>
  <c r="FK128" i="20"/>
  <c r="FK129" i="20"/>
  <c r="FJ99" i="20"/>
  <c r="FJ100" i="20"/>
  <c r="GD100" i="20" s="1"/>
  <c r="FJ101" i="20"/>
  <c r="FJ102" i="20"/>
  <c r="FJ103" i="20"/>
  <c r="FJ104" i="20"/>
  <c r="GD104" i="20" s="1"/>
  <c r="FJ105" i="20"/>
  <c r="FJ106" i="20"/>
  <c r="FJ107" i="20"/>
  <c r="FJ108" i="20"/>
  <c r="FJ109" i="20"/>
  <c r="FJ110" i="20"/>
  <c r="FJ111" i="20"/>
  <c r="FJ112" i="20"/>
  <c r="FJ113" i="20"/>
  <c r="FJ114" i="20"/>
  <c r="FJ115" i="20"/>
  <c r="FJ116" i="20"/>
  <c r="FJ117" i="20"/>
  <c r="FJ118" i="20"/>
  <c r="FJ119" i="20"/>
  <c r="FJ120" i="20"/>
  <c r="FJ121" i="20"/>
  <c r="FJ122" i="20"/>
  <c r="FJ123" i="20"/>
  <c r="FJ124" i="20"/>
  <c r="FJ125" i="20"/>
  <c r="FJ126" i="20"/>
  <c r="FJ127" i="20"/>
  <c r="FJ128" i="20"/>
  <c r="FJ129" i="20"/>
  <c r="FJ98" i="20"/>
  <c r="FI98" i="20"/>
  <c r="FI99" i="20"/>
  <c r="FI100" i="20"/>
  <c r="FI101" i="20"/>
  <c r="FI102" i="20"/>
  <c r="FI103" i="20"/>
  <c r="FI104" i="20"/>
  <c r="FI105" i="20"/>
  <c r="FI106" i="20"/>
  <c r="FI107" i="20"/>
  <c r="FI108" i="20"/>
  <c r="FI109" i="20"/>
  <c r="FI110" i="20"/>
  <c r="FI111" i="20"/>
  <c r="FI112" i="20"/>
  <c r="FI113" i="20"/>
  <c r="FI114" i="20"/>
  <c r="FI115" i="20"/>
  <c r="FI116" i="20"/>
  <c r="FI117" i="20"/>
  <c r="FI118" i="20"/>
  <c r="FI119" i="20"/>
  <c r="FI120" i="20"/>
  <c r="FI121" i="20"/>
  <c r="FI122" i="20"/>
  <c r="FI123" i="20"/>
  <c r="FI124" i="20"/>
  <c r="FI125" i="20"/>
  <c r="FI126" i="20"/>
  <c r="FI127" i="20"/>
  <c r="FI128" i="20"/>
  <c r="FI129" i="20"/>
  <c r="FH99" i="20"/>
  <c r="FH100" i="20"/>
  <c r="GF100" i="20" s="1"/>
  <c r="FH101" i="20"/>
  <c r="FH102" i="20"/>
  <c r="GF102" i="20" s="1"/>
  <c r="FH103" i="20"/>
  <c r="GF103" i="20" s="1"/>
  <c r="FH104" i="20"/>
  <c r="GF104" i="20" s="1"/>
  <c r="FH105" i="20"/>
  <c r="GF105" i="20" s="1"/>
  <c r="FH106" i="20"/>
  <c r="FH107" i="20"/>
  <c r="FH108" i="20"/>
  <c r="FH109" i="20"/>
  <c r="FH110" i="20"/>
  <c r="FH111" i="20"/>
  <c r="FH112" i="20"/>
  <c r="FH113" i="20"/>
  <c r="FH114" i="20"/>
  <c r="FH115" i="20"/>
  <c r="FH116" i="20"/>
  <c r="FH117" i="20"/>
  <c r="FH118" i="20"/>
  <c r="FH119" i="20"/>
  <c r="FH120" i="20"/>
  <c r="FH121" i="20"/>
  <c r="FH122" i="20"/>
  <c r="FH123" i="20"/>
  <c r="FH124" i="20"/>
  <c r="FH125" i="20"/>
  <c r="FH126" i="20"/>
  <c r="FH127" i="20"/>
  <c r="FH128" i="20"/>
  <c r="FH129" i="20"/>
  <c r="B128" i="20"/>
  <c r="B129" i="20"/>
  <c r="C128" i="20"/>
  <c r="C129" i="20"/>
  <c r="D128" i="20"/>
  <c r="D129" i="20"/>
  <c r="E128" i="20"/>
  <c r="E129" i="20"/>
  <c r="EB128" i="20"/>
  <c r="EB129" i="20"/>
  <c r="EC128" i="20"/>
  <c r="EC129" i="20"/>
  <c r="ED128" i="20"/>
  <c r="ED129" i="20"/>
  <c r="EE128" i="20"/>
  <c r="EE129" i="20"/>
  <c r="EF128" i="20"/>
  <c r="EF129" i="20"/>
  <c r="EG128" i="20"/>
  <c r="EG129" i="20"/>
  <c r="EH128" i="20"/>
  <c r="EH129" i="20"/>
  <c r="EI128" i="20"/>
  <c r="EI129" i="20"/>
  <c r="EJ128" i="20"/>
  <c r="EJ129" i="20"/>
  <c r="EK128" i="20"/>
  <c r="EK129" i="20"/>
  <c r="EM128" i="20"/>
  <c r="EM129" i="20"/>
  <c r="EN128" i="20"/>
  <c r="EN129" i="20"/>
  <c r="EO128" i="20"/>
  <c r="EO129" i="20"/>
  <c r="EP128" i="20"/>
  <c r="EP129" i="20"/>
  <c r="GJ128" i="20"/>
  <c r="GJ129" i="20"/>
  <c r="EB126" i="20"/>
  <c r="EL126" i="20" s="1"/>
  <c r="EB127" i="20"/>
  <c r="EC126" i="20"/>
  <c r="EC127" i="20"/>
  <c r="ED126" i="20"/>
  <c r="ED127" i="20"/>
  <c r="EE126" i="20"/>
  <c r="EE127" i="20"/>
  <c r="EF126" i="20"/>
  <c r="EF127" i="20"/>
  <c r="EG126" i="20"/>
  <c r="EG127" i="20"/>
  <c r="EH126" i="20"/>
  <c r="EH127" i="20"/>
  <c r="EI126" i="20"/>
  <c r="EI127" i="20"/>
  <c r="EJ126" i="20"/>
  <c r="EJ127" i="20"/>
  <c r="EK126" i="20"/>
  <c r="EK127" i="20"/>
  <c r="EM126" i="20"/>
  <c r="EM127" i="20"/>
  <c r="EN126" i="20"/>
  <c r="EN127" i="20"/>
  <c r="EO126" i="20"/>
  <c r="EO127" i="20"/>
  <c r="EP126" i="20"/>
  <c r="EP127" i="20"/>
  <c r="GJ126" i="20"/>
  <c r="GJ127" i="20"/>
  <c r="EB117" i="20"/>
  <c r="EB118" i="20"/>
  <c r="EB119" i="20"/>
  <c r="EL119" i="20" s="1"/>
  <c r="EB120" i="20"/>
  <c r="EB121" i="20"/>
  <c r="EB122" i="20"/>
  <c r="EB123" i="20"/>
  <c r="EB124" i="20"/>
  <c r="EB125" i="20"/>
  <c r="EC117" i="20"/>
  <c r="EC118" i="20"/>
  <c r="EC119" i="20"/>
  <c r="EC120" i="20"/>
  <c r="EC121" i="20"/>
  <c r="EC122" i="20"/>
  <c r="EC123" i="20"/>
  <c r="EC124" i="20"/>
  <c r="EC125" i="20"/>
  <c r="ED117" i="20"/>
  <c r="ED118" i="20"/>
  <c r="ED119" i="20"/>
  <c r="ED120" i="20"/>
  <c r="ED121" i="20"/>
  <c r="ED122" i="20"/>
  <c r="ED123" i="20"/>
  <c r="ED124" i="20"/>
  <c r="ED125" i="20"/>
  <c r="EE117" i="20"/>
  <c r="EE118" i="20"/>
  <c r="EE119" i="20"/>
  <c r="EE120" i="20"/>
  <c r="EE121" i="20"/>
  <c r="EE122" i="20"/>
  <c r="EE123" i="20"/>
  <c r="EE124" i="20"/>
  <c r="EE125" i="20"/>
  <c r="EF117" i="20"/>
  <c r="EF118" i="20"/>
  <c r="EF119" i="20"/>
  <c r="EF120" i="20"/>
  <c r="EF121" i="20"/>
  <c r="EF122" i="20"/>
  <c r="EF123" i="20"/>
  <c r="EF124" i="20"/>
  <c r="EF125" i="20"/>
  <c r="EG117" i="20"/>
  <c r="EG118" i="20"/>
  <c r="EG119" i="20"/>
  <c r="EG120" i="20"/>
  <c r="EG121" i="20"/>
  <c r="EG122" i="20"/>
  <c r="EG123" i="20"/>
  <c r="EG124" i="20"/>
  <c r="EG125" i="20"/>
  <c r="EH117" i="20"/>
  <c r="EH118" i="20"/>
  <c r="EH119" i="20"/>
  <c r="EH120" i="20"/>
  <c r="EH121" i="20"/>
  <c r="EH122" i="20"/>
  <c r="EH123" i="20"/>
  <c r="EH124" i="20"/>
  <c r="EH125" i="20"/>
  <c r="EI117" i="20"/>
  <c r="EI118" i="20"/>
  <c r="EI119" i="20"/>
  <c r="EI120" i="20"/>
  <c r="EI121" i="20"/>
  <c r="EI122" i="20"/>
  <c r="EI123" i="20"/>
  <c r="EI124" i="20"/>
  <c r="EI125" i="20"/>
  <c r="EJ117" i="20"/>
  <c r="EJ118" i="20"/>
  <c r="EJ119" i="20"/>
  <c r="EJ120" i="20"/>
  <c r="EJ121" i="20"/>
  <c r="EJ122" i="20"/>
  <c r="EJ123" i="20"/>
  <c r="EJ124" i="20"/>
  <c r="EJ125" i="20"/>
  <c r="EK117" i="20"/>
  <c r="EK118" i="20"/>
  <c r="EK119" i="20"/>
  <c r="EK120" i="20"/>
  <c r="EK121" i="20"/>
  <c r="EK122" i="20"/>
  <c r="EK123" i="20"/>
  <c r="EK124" i="20"/>
  <c r="EK125" i="20"/>
  <c r="EM117" i="20"/>
  <c r="EM118" i="20"/>
  <c r="EM119" i="20"/>
  <c r="EM120" i="20"/>
  <c r="EM121" i="20"/>
  <c r="EM122" i="20"/>
  <c r="EM123" i="20"/>
  <c r="EM124" i="20"/>
  <c r="EM125" i="20"/>
  <c r="EN117" i="20"/>
  <c r="EN118" i="20"/>
  <c r="EN119" i="20"/>
  <c r="EN120" i="20"/>
  <c r="EN121" i="20"/>
  <c r="EN122" i="20"/>
  <c r="EN123" i="20"/>
  <c r="EN124" i="20"/>
  <c r="EN125" i="20"/>
  <c r="EO117" i="20"/>
  <c r="EO118" i="20"/>
  <c r="EO119" i="20"/>
  <c r="EO120" i="20"/>
  <c r="EO121" i="20"/>
  <c r="EO122" i="20"/>
  <c r="EO123" i="20"/>
  <c r="EO124" i="20"/>
  <c r="EO125" i="20"/>
  <c r="EP117" i="20"/>
  <c r="EP118" i="20"/>
  <c r="EP119" i="20"/>
  <c r="EP120" i="20"/>
  <c r="EP121" i="20"/>
  <c r="EP122" i="20"/>
  <c r="EP123" i="20"/>
  <c r="EP124" i="20"/>
  <c r="EP125" i="20"/>
  <c r="GJ117" i="20"/>
  <c r="GJ118" i="20"/>
  <c r="GJ119" i="20"/>
  <c r="GJ120" i="20"/>
  <c r="GJ121" i="20"/>
  <c r="GJ122" i="20"/>
  <c r="GJ123" i="20"/>
  <c r="GJ124" i="20"/>
  <c r="GJ125" i="20"/>
  <c r="EB99" i="20"/>
  <c r="EB100" i="20"/>
  <c r="EB101" i="20"/>
  <c r="EB102" i="20"/>
  <c r="EB103" i="20"/>
  <c r="EB104" i="20"/>
  <c r="EB105" i="20"/>
  <c r="EB106" i="20"/>
  <c r="EB107" i="20"/>
  <c r="EB108" i="20"/>
  <c r="EB109" i="20"/>
  <c r="EB110" i="20"/>
  <c r="EB111" i="20"/>
  <c r="EB112" i="20"/>
  <c r="EB113" i="20"/>
  <c r="EB114" i="20"/>
  <c r="EB115" i="20"/>
  <c r="EB116" i="20"/>
  <c r="EC99" i="20"/>
  <c r="EC100" i="20"/>
  <c r="EC101" i="20"/>
  <c r="EC102" i="20"/>
  <c r="EC103" i="20"/>
  <c r="EC104" i="20"/>
  <c r="EC105" i="20"/>
  <c r="EC106" i="20"/>
  <c r="EC107" i="20"/>
  <c r="EC108" i="20"/>
  <c r="EC109" i="20"/>
  <c r="EC110" i="20"/>
  <c r="EC111" i="20"/>
  <c r="EC112" i="20"/>
  <c r="EC113" i="20"/>
  <c r="EC114" i="20"/>
  <c r="EC115" i="20"/>
  <c r="EC116" i="20"/>
  <c r="ED99" i="20"/>
  <c r="ED100" i="20"/>
  <c r="ED101" i="20"/>
  <c r="ED102" i="20"/>
  <c r="ED103" i="20"/>
  <c r="ED104" i="20"/>
  <c r="ED105" i="20"/>
  <c r="ED106" i="20"/>
  <c r="ED107" i="20"/>
  <c r="ED108" i="20"/>
  <c r="ED109" i="20"/>
  <c r="ED110" i="20"/>
  <c r="ED111" i="20"/>
  <c r="ED112" i="20"/>
  <c r="ED113" i="20"/>
  <c r="ED114" i="20"/>
  <c r="ED115" i="20"/>
  <c r="ED116" i="20"/>
  <c r="EE99" i="20"/>
  <c r="EE100" i="20"/>
  <c r="EE101" i="20"/>
  <c r="EE102" i="20"/>
  <c r="EE103" i="20"/>
  <c r="EE104" i="20"/>
  <c r="EE105" i="20"/>
  <c r="EE106" i="20"/>
  <c r="EE107" i="20"/>
  <c r="EE108" i="20"/>
  <c r="EE109" i="20"/>
  <c r="EE110" i="20"/>
  <c r="EE111" i="20"/>
  <c r="EE112" i="20"/>
  <c r="EE113" i="20"/>
  <c r="EE114" i="20"/>
  <c r="EE115" i="20"/>
  <c r="EE116" i="20"/>
  <c r="EF99" i="20"/>
  <c r="EF100" i="20"/>
  <c r="EF101" i="20"/>
  <c r="EF102" i="20"/>
  <c r="EF103" i="20"/>
  <c r="EF104" i="20"/>
  <c r="EF105" i="20"/>
  <c r="EF106" i="20"/>
  <c r="EF107" i="20"/>
  <c r="EF108" i="20"/>
  <c r="EF109" i="20"/>
  <c r="EF110" i="20"/>
  <c r="EF111" i="20"/>
  <c r="EF112" i="20"/>
  <c r="EF113" i="20"/>
  <c r="EF114" i="20"/>
  <c r="EF115" i="20"/>
  <c r="EF116" i="20"/>
  <c r="EG99" i="20"/>
  <c r="EG100" i="20"/>
  <c r="EG101" i="20"/>
  <c r="EG102" i="20"/>
  <c r="EG103" i="20"/>
  <c r="EG104" i="20"/>
  <c r="EG105" i="20"/>
  <c r="EG106" i="20"/>
  <c r="EG107" i="20"/>
  <c r="EG108" i="20"/>
  <c r="EG109" i="20"/>
  <c r="EG110" i="20"/>
  <c r="EG111" i="20"/>
  <c r="EG112" i="20"/>
  <c r="EG113" i="20"/>
  <c r="EG114" i="20"/>
  <c r="EG115" i="20"/>
  <c r="EG116" i="20"/>
  <c r="EH99" i="20"/>
  <c r="EH100" i="20"/>
  <c r="EH101" i="20"/>
  <c r="EH102" i="20"/>
  <c r="EH103" i="20"/>
  <c r="EH104" i="20"/>
  <c r="EH105" i="20"/>
  <c r="EH106" i="20"/>
  <c r="EH107" i="20"/>
  <c r="EH108" i="20"/>
  <c r="EH109" i="20"/>
  <c r="EH110" i="20"/>
  <c r="EH111" i="20"/>
  <c r="EH112" i="20"/>
  <c r="EH113" i="20"/>
  <c r="EH114" i="20"/>
  <c r="EH115" i="20"/>
  <c r="EH116" i="20"/>
  <c r="EI99" i="20"/>
  <c r="EI100" i="20"/>
  <c r="EI101" i="20"/>
  <c r="EI102" i="20"/>
  <c r="EI103" i="20"/>
  <c r="EI104" i="20"/>
  <c r="EI105" i="20"/>
  <c r="EI106" i="20"/>
  <c r="EI107" i="20"/>
  <c r="EI108" i="20"/>
  <c r="EI109" i="20"/>
  <c r="EI110" i="20"/>
  <c r="EI111" i="20"/>
  <c r="EI112" i="20"/>
  <c r="EI113" i="20"/>
  <c r="EI114" i="20"/>
  <c r="EI115" i="20"/>
  <c r="EI116" i="20"/>
  <c r="EJ99" i="20"/>
  <c r="EJ100" i="20"/>
  <c r="EJ101" i="20"/>
  <c r="EJ102" i="20"/>
  <c r="EJ103" i="20"/>
  <c r="EJ104" i="20"/>
  <c r="EJ105" i="20"/>
  <c r="EJ106" i="20"/>
  <c r="EJ107" i="20"/>
  <c r="EJ108" i="20"/>
  <c r="EJ109" i="20"/>
  <c r="EJ110" i="20"/>
  <c r="EJ111" i="20"/>
  <c r="EJ112" i="20"/>
  <c r="EJ113" i="20"/>
  <c r="EJ114" i="20"/>
  <c r="EJ115" i="20"/>
  <c r="EJ116" i="20"/>
  <c r="EK99" i="20"/>
  <c r="EK100" i="20"/>
  <c r="EK101" i="20"/>
  <c r="EK102" i="20"/>
  <c r="EK103" i="20"/>
  <c r="EK104" i="20"/>
  <c r="EK105" i="20"/>
  <c r="EK106" i="20"/>
  <c r="EK107" i="20"/>
  <c r="EK108" i="20"/>
  <c r="EK109" i="20"/>
  <c r="EK110" i="20"/>
  <c r="EK111" i="20"/>
  <c r="EK112" i="20"/>
  <c r="EK113" i="20"/>
  <c r="EK114" i="20"/>
  <c r="EK115" i="20"/>
  <c r="EK116" i="20"/>
  <c r="EM99" i="20"/>
  <c r="EM100" i="20"/>
  <c r="EM101" i="20"/>
  <c r="EM102" i="20"/>
  <c r="EM103" i="20"/>
  <c r="EM104" i="20"/>
  <c r="EM105" i="20"/>
  <c r="EM106" i="20"/>
  <c r="EM107" i="20"/>
  <c r="EM108" i="20"/>
  <c r="EM109" i="20"/>
  <c r="EM110" i="20"/>
  <c r="EM111" i="20"/>
  <c r="EM112" i="20"/>
  <c r="EM113" i="20"/>
  <c r="EM114" i="20"/>
  <c r="EM115" i="20"/>
  <c r="EM116" i="20"/>
  <c r="EN99" i="20"/>
  <c r="EN100" i="20"/>
  <c r="EN101" i="20"/>
  <c r="EN102" i="20"/>
  <c r="EN103" i="20"/>
  <c r="EN104" i="20"/>
  <c r="EN105" i="20"/>
  <c r="EN106" i="20"/>
  <c r="EN107" i="20"/>
  <c r="EN108" i="20"/>
  <c r="EN109" i="20"/>
  <c r="EN110" i="20"/>
  <c r="EN111" i="20"/>
  <c r="EN112" i="20"/>
  <c r="EN113" i="20"/>
  <c r="EN114" i="20"/>
  <c r="EN115" i="20"/>
  <c r="EN116" i="20"/>
  <c r="EO99" i="20"/>
  <c r="EO100" i="20"/>
  <c r="EO101" i="20"/>
  <c r="EO102" i="20"/>
  <c r="EO103" i="20"/>
  <c r="EO104" i="20"/>
  <c r="EO105" i="20"/>
  <c r="EO106" i="20"/>
  <c r="EO107" i="20"/>
  <c r="EO108" i="20"/>
  <c r="EO109" i="20"/>
  <c r="EO110" i="20"/>
  <c r="EO111" i="20"/>
  <c r="EO112" i="20"/>
  <c r="EO113" i="20"/>
  <c r="EO114" i="20"/>
  <c r="EO115" i="20"/>
  <c r="EO116" i="20"/>
  <c r="EP99" i="20"/>
  <c r="EP100" i="20"/>
  <c r="EP101" i="20"/>
  <c r="EP102" i="20"/>
  <c r="EP103" i="20"/>
  <c r="EP104" i="20"/>
  <c r="EP105" i="20"/>
  <c r="EP106" i="20"/>
  <c r="EP107" i="20"/>
  <c r="EP108" i="20"/>
  <c r="EP109" i="20"/>
  <c r="EP110" i="20"/>
  <c r="EP111" i="20"/>
  <c r="EP112" i="20"/>
  <c r="EP113" i="20"/>
  <c r="EP114" i="20"/>
  <c r="EP115" i="20"/>
  <c r="EP116" i="20"/>
  <c r="GJ99" i="20"/>
  <c r="GJ100" i="20"/>
  <c r="GJ101" i="20"/>
  <c r="GJ102" i="20"/>
  <c r="GJ103" i="20"/>
  <c r="GJ104" i="20"/>
  <c r="GJ105" i="20"/>
  <c r="GJ106" i="20"/>
  <c r="GJ107" i="20"/>
  <c r="GJ108" i="20"/>
  <c r="GJ109" i="20"/>
  <c r="GJ110" i="20"/>
  <c r="GJ111" i="20"/>
  <c r="GJ112" i="20"/>
  <c r="GJ113" i="20"/>
  <c r="GJ114" i="20"/>
  <c r="GJ115" i="20"/>
  <c r="GJ116" i="20"/>
  <c r="Z37" i="40"/>
  <c r="F37" i="40"/>
  <c r="B37" i="40"/>
  <c r="D37" i="40"/>
  <c r="C37" i="40"/>
  <c r="V36" i="40"/>
  <c r="L36" i="40"/>
  <c r="J36" i="40"/>
  <c r="K36" i="40" s="1"/>
  <c r="D36" i="40"/>
  <c r="E36" i="40" s="1"/>
  <c r="X36" i="40" s="1"/>
  <c r="C36" i="40"/>
  <c r="Z37" i="37"/>
  <c r="J37" i="37"/>
  <c r="I37" i="37"/>
  <c r="F37" i="37"/>
  <c r="D37" i="37"/>
  <c r="C37" i="37"/>
  <c r="B37" i="37"/>
  <c r="V36" i="37"/>
  <c r="P36" i="37"/>
  <c r="O36" i="37"/>
  <c r="L36" i="37"/>
  <c r="K36" i="37"/>
  <c r="D36" i="37"/>
  <c r="C36" i="37"/>
  <c r="Q2" i="41"/>
  <c r="Q3" i="41"/>
  <c r="R3" i="41" s="1"/>
  <c r="Q4" i="41"/>
  <c r="R4" i="41" s="1"/>
  <c r="Q5" i="41"/>
  <c r="R5" i="41" s="1"/>
  <c r="Q6" i="41"/>
  <c r="R6" i="41" s="1"/>
  <c r="O6" i="41"/>
  <c r="J6" i="41"/>
  <c r="K6" i="41" s="1"/>
  <c r="B6" i="41"/>
  <c r="O5" i="41"/>
  <c r="J5" i="41"/>
  <c r="K5" i="41" s="1"/>
  <c r="B5" i="41"/>
  <c r="O4" i="41"/>
  <c r="J4" i="41"/>
  <c r="K4" i="41" s="1"/>
  <c r="B4" i="41"/>
  <c r="O3" i="41"/>
  <c r="J3" i="41"/>
  <c r="K3" i="41" s="1"/>
  <c r="B3" i="41"/>
  <c r="O2" i="41"/>
  <c r="J2" i="41"/>
  <c r="K2" i="41" s="1"/>
  <c r="B2" i="41"/>
  <c r="K860" i="27"/>
  <c r="K859" i="27"/>
  <c r="K852" i="27"/>
  <c r="K853" i="27"/>
  <c r="K854" i="27"/>
  <c r="K855" i="27"/>
  <c r="K856" i="27"/>
  <c r="K857" i="27"/>
  <c r="K858" i="27"/>
  <c r="GA105" i="20" l="1"/>
  <c r="GC105" i="20" s="1"/>
  <c r="FZ104" i="20"/>
  <c r="FY104" i="20"/>
  <c r="GA104" i="20" s="1"/>
  <c r="EL109" i="20"/>
  <c r="EL101" i="20"/>
  <c r="EL118" i="20"/>
  <c r="EL116" i="20"/>
  <c r="EL108" i="20"/>
  <c r="EL100" i="20"/>
  <c r="EL125" i="20"/>
  <c r="EL117" i="20"/>
  <c r="EL115" i="20"/>
  <c r="EL107" i="20"/>
  <c r="EL99" i="20"/>
  <c r="EL124" i="20"/>
  <c r="EL114" i="20"/>
  <c r="EL106" i="20"/>
  <c r="EL123" i="20"/>
  <c r="EL110" i="20"/>
  <c r="EL113" i="20"/>
  <c r="EL105" i="20"/>
  <c r="EL122" i="20"/>
  <c r="EL129" i="20"/>
  <c r="EL112" i="20"/>
  <c r="EL104" i="20"/>
  <c r="EL121" i="20"/>
  <c r="EL128" i="20"/>
  <c r="EL102" i="20"/>
  <c r="EL111" i="20"/>
  <c r="EL103" i="20"/>
  <c r="EL120" i="20"/>
  <c r="EL127" i="20"/>
  <c r="GD102" i="20"/>
  <c r="GD103" i="20"/>
  <c r="FY103" i="20"/>
  <c r="GA103" i="20" s="1"/>
  <c r="GG103" i="20" s="1"/>
  <c r="GA102" i="20"/>
  <c r="GG102" i="20" s="1"/>
  <c r="GF101" i="20"/>
  <c r="GG101" i="20" s="1"/>
  <c r="GD101" i="20"/>
  <c r="FY101" i="20"/>
  <c r="GA101" i="20"/>
  <c r="GC101" i="20" s="1"/>
  <c r="GC100" i="20"/>
  <c r="GG100" i="20"/>
  <c r="P36" i="40"/>
  <c r="O36" i="40"/>
  <c r="F36" i="40"/>
  <c r="E36" i="37"/>
  <c r="X36" i="37" s="1"/>
  <c r="F36" i="37"/>
  <c r="R2" i="41"/>
  <c r="K851" i="27"/>
  <c r="K850" i="27"/>
  <c r="K849" i="27"/>
  <c r="C849" i="27"/>
  <c r="C850" i="27"/>
  <c r="C851" i="27"/>
  <c r="C852" i="27"/>
  <c r="C853" i="27"/>
  <c r="C854" i="27"/>
  <c r="C855" i="27"/>
  <c r="C856" i="27"/>
  <c r="C857" i="27"/>
  <c r="C858" i="27"/>
  <c r="C859" i="27"/>
  <c r="C860" i="27"/>
  <c r="C861" i="27"/>
  <c r="C862" i="27"/>
  <c r="C863" i="27"/>
  <c r="C864" i="27"/>
  <c r="C865" i="27"/>
  <c r="C866" i="27"/>
  <c r="C867" i="27"/>
  <c r="C868" i="27"/>
  <c r="C869" i="27"/>
  <c r="C870" i="27"/>
  <c r="C871" i="27"/>
  <c r="C872" i="27"/>
  <c r="C873" i="27"/>
  <c r="C874" i="27"/>
  <c r="C875" i="27"/>
  <c r="C876" i="27"/>
  <c r="C877" i="27"/>
  <c r="C878" i="27"/>
  <c r="C879" i="27"/>
  <c r="C880" i="27"/>
  <c r="C881" i="27"/>
  <c r="C882" i="27"/>
  <c r="C883" i="27"/>
  <c r="C884" i="27"/>
  <c r="C885" i="27"/>
  <c r="C886" i="27"/>
  <c r="C887" i="27"/>
  <c r="D849" i="27"/>
  <c r="D850" i="27"/>
  <c r="D851" i="27"/>
  <c r="D852" i="27"/>
  <c r="D853" i="27"/>
  <c r="D854" i="27"/>
  <c r="D855" i="27"/>
  <c r="D856" i="27"/>
  <c r="D857" i="27"/>
  <c r="D858" i="27"/>
  <c r="D859" i="27"/>
  <c r="D860" i="27"/>
  <c r="D861" i="27"/>
  <c r="D862" i="27"/>
  <c r="D863" i="27"/>
  <c r="D864" i="27"/>
  <c r="D865" i="27"/>
  <c r="D866" i="27"/>
  <c r="D867" i="27"/>
  <c r="D868" i="27"/>
  <c r="D869" i="27"/>
  <c r="D870" i="27"/>
  <c r="D871" i="27"/>
  <c r="D872" i="27"/>
  <c r="D873" i="27"/>
  <c r="D874" i="27"/>
  <c r="D875" i="27"/>
  <c r="D876" i="27"/>
  <c r="D877" i="27"/>
  <c r="D878" i="27"/>
  <c r="D879" i="27"/>
  <c r="D880" i="27"/>
  <c r="D881" i="27"/>
  <c r="D882" i="27"/>
  <c r="D883" i="27"/>
  <c r="D884" i="27"/>
  <c r="D885" i="27"/>
  <c r="D886" i="27"/>
  <c r="D887" i="27"/>
  <c r="H849" i="27"/>
  <c r="H850" i="27"/>
  <c r="H851" i="27"/>
  <c r="H852" i="27"/>
  <c r="H853" i="27"/>
  <c r="H854" i="27"/>
  <c r="H855" i="27"/>
  <c r="H856" i="27"/>
  <c r="H857" i="27"/>
  <c r="H858" i="27"/>
  <c r="H859" i="27"/>
  <c r="H860" i="27"/>
  <c r="H861" i="27"/>
  <c r="H862" i="27"/>
  <c r="H863" i="27"/>
  <c r="H864" i="27"/>
  <c r="H865" i="27"/>
  <c r="H866" i="27"/>
  <c r="H867" i="27"/>
  <c r="H868" i="27"/>
  <c r="H869" i="27"/>
  <c r="H870" i="27"/>
  <c r="H871" i="27"/>
  <c r="H872" i="27"/>
  <c r="H873" i="27"/>
  <c r="H874" i="27"/>
  <c r="H875" i="27"/>
  <c r="H876" i="27"/>
  <c r="H877" i="27"/>
  <c r="H878" i="27"/>
  <c r="H879" i="27"/>
  <c r="H880" i="27"/>
  <c r="H881" i="27"/>
  <c r="H882" i="27"/>
  <c r="H883" i="27"/>
  <c r="H884" i="27"/>
  <c r="H885" i="27"/>
  <c r="H886" i="27"/>
  <c r="H887" i="27"/>
  <c r="R849" i="27"/>
  <c r="R850" i="27"/>
  <c r="R851" i="27"/>
  <c r="R852" i="27"/>
  <c r="T852" i="27" s="1"/>
  <c r="R853" i="27"/>
  <c r="R854" i="27"/>
  <c r="T854" i="27" s="1"/>
  <c r="R855" i="27"/>
  <c r="T855" i="27" s="1"/>
  <c r="R856" i="27"/>
  <c r="T856" i="27" s="1"/>
  <c r="R857" i="27"/>
  <c r="T857" i="27" s="1"/>
  <c r="R858" i="27"/>
  <c r="T858" i="27" s="1"/>
  <c r="R859" i="27"/>
  <c r="R860" i="27"/>
  <c r="R861" i="27"/>
  <c r="T861" i="27" s="1"/>
  <c r="U861" i="27" s="1"/>
  <c r="AL861" i="27" s="1"/>
  <c r="R862" i="27"/>
  <c r="T862" i="27" s="1"/>
  <c r="R863" i="27"/>
  <c r="T863" i="27" s="1"/>
  <c r="U863" i="27" s="1"/>
  <c r="AL863" i="27" s="1"/>
  <c r="R864" i="27"/>
  <c r="T864" i="27" s="1"/>
  <c r="R865" i="27"/>
  <c r="T865" i="27" s="1"/>
  <c r="R866" i="27"/>
  <c r="T866" i="27" s="1"/>
  <c r="R867" i="27"/>
  <c r="T867" i="27" s="1"/>
  <c r="R868" i="27"/>
  <c r="T868" i="27" s="1"/>
  <c r="R869" i="27"/>
  <c r="T869" i="27" s="1"/>
  <c r="R870" i="27"/>
  <c r="T870" i="27" s="1"/>
  <c r="U870" i="27" s="1"/>
  <c r="AL870" i="27" s="1"/>
  <c r="R871" i="27"/>
  <c r="T871" i="27" s="1"/>
  <c r="U871" i="27" s="1"/>
  <c r="AL871" i="27" s="1"/>
  <c r="R872" i="27"/>
  <c r="T872" i="27" s="1"/>
  <c r="U872" i="27" s="1"/>
  <c r="AL872" i="27" s="1"/>
  <c r="R873" i="27"/>
  <c r="T873" i="27" s="1"/>
  <c r="R874" i="27"/>
  <c r="T874" i="27" s="1"/>
  <c r="R875" i="27"/>
  <c r="T875" i="27" s="1"/>
  <c r="R876" i="27"/>
  <c r="T876" i="27" s="1"/>
  <c r="R877" i="27"/>
  <c r="T877" i="27" s="1"/>
  <c r="U877" i="27" s="1"/>
  <c r="AL877" i="27" s="1"/>
  <c r="R878" i="27"/>
  <c r="R879" i="27"/>
  <c r="R880" i="27"/>
  <c r="R881" i="27"/>
  <c r="R882" i="27"/>
  <c r="R883" i="27"/>
  <c r="R884" i="27"/>
  <c r="T884" i="27" s="1"/>
  <c r="U884" i="27" s="1"/>
  <c r="AL884" i="27" s="1"/>
  <c r="R885" i="27"/>
  <c r="T885" i="27" s="1"/>
  <c r="R886" i="27"/>
  <c r="T886" i="27" s="1"/>
  <c r="R887" i="27"/>
  <c r="S849" i="27"/>
  <c r="S850" i="27"/>
  <c r="S851" i="27"/>
  <c r="S852" i="27"/>
  <c r="S853" i="27"/>
  <c r="S854" i="27"/>
  <c r="S855" i="27"/>
  <c r="S856" i="27"/>
  <c r="S857" i="27"/>
  <c r="S858" i="27"/>
  <c r="S859" i="27"/>
  <c r="S860" i="27"/>
  <c r="S861" i="27"/>
  <c r="S862" i="27"/>
  <c r="S863" i="27"/>
  <c r="S864" i="27"/>
  <c r="S865" i="27"/>
  <c r="S866" i="27"/>
  <c r="S867" i="27"/>
  <c r="S868" i="27"/>
  <c r="S869" i="27"/>
  <c r="S870" i="27"/>
  <c r="S871" i="27"/>
  <c r="S872" i="27"/>
  <c r="S873" i="27"/>
  <c r="S874" i="27"/>
  <c r="S875" i="27"/>
  <c r="S876" i="27"/>
  <c r="S877" i="27"/>
  <c r="S878" i="27"/>
  <c r="S879" i="27"/>
  <c r="S880" i="27"/>
  <c r="S881" i="27"/>
  <c r="S882" i="27"/>
  <c r="S883" i="27"/>
  <c r="S884" i="27"/>
  <c r="S885" i="27"/>
  <c r="S886" i="27"/>
  <c r="S887" i="27"/>
  <c r="T853" i="27"/>
  <c r="U853" i="27" s="1"/>
  <c r="AL853" i="27" s="1"/>
  <c r="AD849" i="27"/>
  <c r="AD850" i="27"/>
  <c r="AD851" i="27"/>
  <c r="AD852" i="27"/>
  <c r="AD853" i="27"/>
  <c r="AD854" i="27"/>
  <c r="AD855" i="27"/>
  <c r="AD856" i="27"/>
  <c r="AD857" i="27"/>
  <c r="AD858" i="27"/>
  <c r="AD859" i="27"/>
  <c r="AD860" i="27"/>
  <c r="AD861" i="27"/>
  <c r="AD862" i="27"/>
  <c r="AD863" i="27"/>
  <c r="AD864" i="27"/>
  <c r="AD865" i="27"/>
  <c r="AD866" i="27"/>
  <c r="AD867" i="27"/>
  <c r="AD868" i="27"/>
  <c r="AD869" i="27"/>
  <c r="AD870" i="27"/>
  <c r="AD871" i="27"/>
  <c r="AD872" i="27"/>
  <c r="AD873" i="27"/>
  <c r="AD874" i="27"/>
  <c r="AD875" i="27"/>
  <c r="AD876" i="27"/>
  <c r="AD877" i="27"/>
  <c r="AD878" i="27"/>
  <c r="AD879" i="27"/>
  <c r="AD880" i="27"/>
  <c r="AD881" i="27"/>
  <c r="AD882" i="27"/>
  <c r="AD883" i="27"/>
  <c r="AD884" i="27"/>
  <c r="AD885" i="27"/>
  <c r="AD886" i="27"/>
  <c r="AD887" i="27"/>
  <c r="AE849" i="27"/>
  <c r="AE850" i="27"/>
  <c r="AE851" i="27"/>
  <c r="AE852" i="27"/>
  <c r="AE853" i="27"/>
  <c r="AE854" i="27"/>
  <c r="AE855" i="27"/>
  <c r="AE856" i="27"/>
  <c r="AE857" i="27"/>
  <c r="AE858" i="27"/>
  <c r="AE859" i="27"/>
  <c r="AE860" i="27"/>
  <c r="AE861" i="27"/>
  <c r="AE862" i="27"/>
  <c r="AE863" i="27"/>
  <c r="AE864" i="27"/>
  <c r="AE865" i="27"/>
  <c r="AE866" i="27"/>
  <c r="AE867" i="27"/>
  <c r="AE868" i="27"/>
  <c r="AE869" i="27"/>
  <c r="AE870" i="27"/>
  <c r="AE871" i="27"/>
  <c r="AE872" i="27"/>
  <c r="AE873" i="27"/>
  <c r="AE874" i="27"/>
  <c r="AE875" i="27"/>
  <c r="AE876" i="27"/>
  <c r="AE877" i="27"/>
  <c r="AE878" i="27"/>
  <c r="AE879" i="27"/>
  <c r="AE880" i="27"/>
  <c r="AE881" i="27"/>
  <c r="AE882" i="27"/>
  <c r="AE883" i="27"/>
  <c r="AE884" i="27"/>
  <c r="AE885" i="27"/>
  <c r="AE886" i="27"/>
  <c r="AE887" i="27"/>
  <c r="AF849" i="27"/>
  <c r="AF850" i="27"/>
  <c r="AF851" i="27"/>
  <c r="AF852" i="27"/>
  <c r="AF853" i="27"/>
  <c r="AF854" i="27"/>
  <c r="AF855" i="27"/>
  <c r="AF856" i="27"/>
  <c r="AF857" i="27"/>
  <c r="AF858" i="27"/>
  <c r="AF859" i="27"/>
  <c r="AF860" i="27"/>
  <c r="AF861" i="27"/>
  <c r="AF862" i="27"/>
  <c r="AF863" i="27"/>
  <c r="AF864" i="27"/>
  <c r="AF865" i="27"/>
  <c r="AF866" i="27"/>
  <c r="AF867" i="27"/>
  <c r="AF868" i="27"/>
  <c r="AF869" i="27"/>
  <c r="AF870" i="27"/>
  <c r="AF871" i="27"/>
  <c r="AF872" i="27"/>
  <c r="AF873" i="27"/>
  <c r="AF874" i="27"/>
  <c r="AF875" i="27"/>
  <c r="AF876" i="27"/>
  <c r="AF877" i="27"/>
  <c r="AF878" i="27"/>
  <c r="AF879" i="27"/>
  <c r="AF880" i="27"/>
  <c r="AF881" i="27"/>
  <c r="AF882" i="27"/>
  <c r="AF883" i="27"/>
  <c r="AF884" i="27"/>
  <c r="AF885" i="27"/>
  <c r="AF886" i="27"/>
  <c r="AF887" i="27"/>
  <c r="AG849" i="27"/>
  <c r="AG850" i="27"/>
  <c r="AG851" i="27"/>
  <c r="AG852" i="27"/>
  <c r="AG853" i="27"/>
  <c r="AG854" i="27"/>
  <c r="AG855" i="27"/>
  <c r="AG856" i="27"/>
  <c r="AG857" i="27"/>
  <c r="AG858" i="27"/>
  <c r="AG859" i="27"/>
  <c r="AG860" i="27"/>
  <c r="AG861" i="27"/>
  <c r="AG862" i="27"/>
  <c r="AG863" i="27"/>
  <c r="AG864" i="27"/>
  <c r="AG865" i="27"/>
  <c r="AG866" i="27"/>
  <c r="AG867" i="27"/>
  <c r="AG868" i="27"/>
  <c r="AG869" i="27"/>
  <c r="AG870" i="27"/>
  <c r="AG871" i="27"/>
  <c r="AG872" i="27"/>
  <c r="AG873" i="27"/>
  <c r="AG874" i="27"/>
  <c r="AG875" i="27"/>
  <c r="AG876" i="27"/>
  <c r="AG877" i="27"/>
  <c r="AG878" i="27"/>
  <c r="AG879" i="27"/>
  <c r="AG880" i="27"/>
  <c r="AG881" i="27"/>
  <c r="AG882" i="27"/>
  <c r="AG883" i="27"/>
  <c r="AG884" i="27"/>
  <c r="AG885" i="27"/>
  <c r="AG886" i="27"/>
  <c r="AG887" i="27"/>
  <c r="K839" i="27"/>
  <c r="K840" i="27"/>
  <c r="K841" i="27"/>
  <c r="K842" i="27"/>
  <c r="K843" i="27"/>
  <c r="K844" i="27"/>
  <c r="K845" i="27"/>
  <c r="K846" i="27"/>
  <c r="K847" i="27"/>
  <c r="K848" i="27"/>
  <c r="D848" i="27"/>
  <c r="D847" i="27"/>
  <c r="D846" i="27"/>
  <c r="D845" i="27"/>
  <c r="D844" i="27"/>
  <c r="D843" i="27"/>
  <c r="D842" i="27"/>
  <c r="D841" i="27"/>
  <c r="D840" i="27"/>
  <c r="D839" i="27"/>
  <c r="C840" i="27"/>
  <c r="C841" i="27"/>
  <c r="C842" i="27"/>
  <c r="C843" i="27"/>
  <c r="C844" i="27"/>
  <c r="C845" i="27"/>
  <c r="C846" i="27"/>
  <c r="C847" i="27"/>
  <c r="C848" i="27"/>
  <c r="H840" i="27"/>
  <c r="H841" i="27"/>
  <c r="H842" i="27"/>
  <c r="H843" i="27"/>
  <c r="H844" i="27"/>
  <c r="H845" i="27"/>
  <c r="H846" i="27"/>
  <c r="H847" i="27"/>
  <c r="H848" i="27"/>
  <c r="R840" i="27"/>
  <c r="T840" i="27" s="1"/>
  <c r="R841" i="27"/>
  <c r="T841" i="27" s="1"/>
  <c r="R842" i="27"/>
  <c r="T842" i="27" s="1"/>
  <c r="U842" i="27" s="1"/>
  <c r="AL842" i="27" s="1"/>
  <c r="R843" i="27"/>
  <c r="T843" i="27" s="1"/>
  <c r="R844" i="27"/>
  <c r="T844" i="27" s="1"/>
  <c r="R845" i="27"/>
  <c r="T845" i="27" s="1"/>
  <c r="R846" i="27"/>
  <c r="R847" i="27"/>
  <c r="R848" i="27"/>
  <c r="S840" i="27"/>
  <c r="S841" i="27"/>
  <c r="S842" i="27"/>
  <c r="S843" i="27"/>
  <c r="S844" i="27"/>
  <c r="S845" i="27"/>
  <c r="S846" i="27"/>
  <c r="S847" i="27"/>
  <c r="S848" i="27"/>
  <c r="AD840" i="27"/>
  <c r="AD841" i="27"/>
  <c r="AD842" i="27"/>
  <c r="AD843" i="27"/>
  <c r="AD844" i="27"/>
  <c r="AD845" i="27"/>
  <c r="AD846" i="27"/>
  <c r="AD847" i="27"/>
  <c r="AD848" i="27"/>
  <c r="AE840" i="27"/>
  <c r="AE841" i="27"/>
  <c r="AE842" i="27"/>
  <c r="AE843" i="27"/>
  <c r="AE844" i="27"/>
  <c r="AE845" i="27"/>
  <c r="AE846" i="27"/>
  <c r="AE847" i="27"/>
  <c r="AE848" i="27"/>
  <c r="AF840" i="27"/>
  <c r="AF841" i="27"/>
  <c r="AF842" i="27"/>
  <c r="AF843" i="27"/>
  <c r="AF844" i="27"/>
  <c r="AF845" i="27"/>
  <c r="AF846" i="27"/>
  <c r="AF847" i="27"/>
  <c r="AF848" i="27"/>
  <c r="AG840" i="27"/>
  <c r="AG841" i="27"/>
  <c r="AG842" i="27"/>
  <c r="AG843" i="27"/>
  <c r="AG844" i="27"/>
  <c r="AG845" i="27"/>
  <c r="AG846" i="27"/>
  <c r="AG847" i="27"/>
  <c r="AG848" i="27"/>
  <c r="C839" i="27"/>
  <c r="H839" i="27"/>
  <c r="R839" i="27"/>
  <c r="T839" i="27" s="1"/>
  <c r="U839" i="27" s="1"/>
  <c r="AL839" i="27" s="1"/>
  <c r="S839" i="27"/>
  <c r="AD839" i="27"/>
  <c r="AE839" i="27"/>
  <c r="AF839" i="27"/>
  <c r="AG839" i="27"/>
  <c r="GB94" i="20"/>
  <c r="GB95" i="20"/>
  <c r="GB96" i="20"/>
  <c r="GB97" i="20"/>
  <c r="FX95" i="20"/>
  <c r="FX96" i="20"/>
  <c r="FX97" i="20"/>
  <c r="FW96" i="20"/>
  <c r="FW97" i="20"/>
  <c r="FV96" i="20"/>
  <c r="FV97" i="20"/>
  <c r="FU97" i="20"/>
  <c r="FT97" i="20"/>
  <c r="FS97" i="20"/>
  <c r="FR97" i="20"/>
  <c r="FQ97" i="20"/>
  <c r="FP97" i="20"/>
  <c r="FP98" i="20"/>
  <c r="FO97" i="20"/>
  <c r="FM97" i="20"/>
  <c r="FL97" i="20"/>
  <c r="FL98" i="20"/>
  <c r="FK97" i="20"/>
  <c r="FK98" i="20"/>
  <c r="FJ97" i="20"/>
  <c r="FI96" i="20"/>
  <c r="FI97" i="20"/>
  <c r="FH97" i="20"/>
  <c r="FH98" i="20"/>
  <c r="T878" i="27" l="1"/>
  <c r="U878" i="27" s="1"/>
  <c r="AL878" i="27" s="1"/>
  <c r="GG104" i="20"/>
  <c r="GC104" i="20"/>
  <c r="GG105" i="20"/>
  <c r="T887" i="27"/>
  <c r="U887" i="27" s="1"/>
  <c r="AL887" i="27" s="1"/>
  <c r="T879" i="27"/>
  <c r="U879" i="27" s="1"/>
  <c r="AL879" i="27" s="1"/>
  <c r="T860" i="27"/>
  <c r="U860" i="27" s="1"/>
  <c r="AL860" i="27" s="1"/>
  <c r="GC103" i="20"/>
  <c r="T880" i="27"/>
  <c r="U880" i="27" s="1"/>
  <c r="AL880" i="27" s="1"/>
  <c r="T881" i="27"/>
  <c r="GC102" i="20"/>
  <c r="T848" i="27"/>
  <c r="T849" i="27"/>
  <c r="U886" i="27"/>
  <c r="AL886" i="27" s="1"/>
  <c r="T882" i="27"/>
  <c r="U882" i="27" s="1"/>
  <c r="AL882" i="27" s="1"/>
  <c r="T850" i="27"/>
  <c r="U850" i="27" s="1"/>
  <c r="AL850" i="27" s="1"/>
  <c r="T847" i="27"/>
  <c r="U847" i="27" s="1"/>
  <c r="AL847" i="27" s="1"/>
  <c r="T883" i="27"/>
  <c r="U883" i="27" s="1"/>
  <c r="AL883" i="27" s="1"/>
  <c r="T859" i="27"/>
  <c r="U859" i="27" s="1"/>
  <c r="AL859" i="27" s="1"/>
  <c r="T851" i="27"/>
  <c r="U851" i="27" s="1"/>
  <c r="AL851" i="27" s="1"/>
  <c r="U862" i="27"/>
  <c r="AL862" i="27" s="1"/>
  <c r="U864" i="27"/>
  <c r="AL864" i="27" s="1"/>
  <c r="GF97" i="20"/>
  <c r="FY97" i="20"/>
  <c r="FZ97" i="20"/>
  <c r="GD97" i="20"/>
  <c r="GF98" i="20"/>
  <c r="U855" i="27"/>
  <c r="AL855" i="27" s="1"/>
  <c r="U854" i="27"/>
  <c r="AL854" i="27" s="1"/>
  <c r="U875" i="27"/>
  <c r="AL875" i="27" s="1"/>
  <c r="U867" i="27"/>
  <c r="AL867" i="27" s="1"/>
  <c r="U874" i="27"/>
  <c r="AL874" i="27" s="1"/>
  <c r="U866" i="27"/>
  <c r="AL866" i="27" s="1"/>
  <c r="U858" i="27"/>
  <c r="AL858" i="27" s="1"/>
  <c r="U881" i="27"/>
  <c r="AL881" i="27" s="1"/>
  <c r="U873" i="27"/>
  <c r="AL873" i="27" s="1"/>
  <c r="U865" i="27"/>
  <c r="AL865" i="27" s="1"/>
  <c r="U857" i="27"/>
  <c r="AL857" i="27" s="1"/>
  <c r="U849" i="27"/>
  <c r="AL849" i="27" s="1"/>
  <c r="U856" i="27"/>
  <c r="AL856" i="27" s="1"/>
  <c r="U885" i="27"/>
  <c r="AL885" i="27" s="1"/>
  <c r="U869" i="27"/>
  <c r="AL869" i="27" s="1"/>
  <c r="U876" i="27"/>
  <c r="AL876" i="27" s="1"/>
  <c r="U868" i="27"/>
  <c r="AL868" i="27" s="1"/>
  <c r="U852" i="27"/>
  <c r="AL852" i="27" s="1"/>
  <c r="T846" i="27"/>
  <c r="U846" i="27" s="1"/>
  <c r="AL846" i="27" s="1"/>
  <c r="U845" i="27"/>
  <c r="AL845" i="27" s="1"/>
  <c r="U844" i="27"/>
  <c r="AL844" i="27" s="1"/>
  <c r="U843" i="27"/>
  <c r="AL843" i="27" s="1"/>
  <c r="U841" i="27"/>
  <c r="AL841" i="27" s="1"/>
  <c r="U848" i="27"/>
  <c r="AL848" i="27" s="1"/>
  <c r="U840" i="27"/>
  <c r="AL840" i="27" s="1"/>
  <c r="GA97" i="20" l="1"/>
  <c r="GG97" i="20"/>
  <c r="GC97" i="20"/>
  <c r="K838" i="27"/>
  <c r="K837" i="27"/>
  <c r="D838" i="27"/>
  <c r="D837" i="27"/>
  <c r="C838" i="27"/>
  <c r="H838" i="27"/>
  <c r="R838" i="27"/>
  <c r="S838" i="27"/>
  <c r="AD838" i="27"/>
  <c r="AE838" i="27"/>
  <c r="AF838" i="27"/>
  <c r="AG838" i="27"/>
  <c r="C837" i="27"/>
  <c r="H837" i="27"/>
  <c r="R837" i="27"/>
  <c r="S837" i="27"/>
  <c r="AD837" i="27"/>
  <c r="AE837" i="27"/>
  <c r="AF837" i="27"/>
  <c r="AG837" i="27"/>
  <c r="K836" i="27"/>
  <c r="D836" i="27"/>
  <c r="C836" i="27"/>
  <c r="H836" i="27"/>
  <c r="R836" i="27"/>
  <c r="S836" i="27"/>
  <c r="AD836" i="27"/>
  <c r="AE836" i="27"/>
  <c r="AF836" i="27"/>
  <c r="AG836" i="27"/>
  <c r="K835" i="27"/>
  <c r="K834" i="27"/>
  <c r="K833" i="27"/>
  <c r="K832" i="27"/>
  <c r="K831" i="27"/>
  <c r="K830" i="27"/>
  <c r="K829" i="27"/>
  <c r="K828" i="27"/>
  <c r="K827" i="27"/>
  <c r="K826" i="27"/>
  <c r="D835" i="27"/>
  <c r="D834" i="27"/>
  <c r="D833" i="27"/>
  <c r="D832" i="27"/>
  <c r="D831" i="27"/>
  <c r="C832" i="27"/>
  <c r="C833" i="27"/>
  <c r="C834" i="27"/>
  <c r="C835" i="27"/>
  <c r="H832" i="27"/>
  <c r="H833" i="27"/>
  <c r="H834" i="27"/>
  <c r="H835" i="27"/>
  <c r="R832" i="27"/>
  <c r="T832" i="27" s="1"/>
  <c r="U832" i="27" s="1"/>
  <c r="AL832" i="27" s="1"/>
  <c r="R833" i="27"/>
  <c r="T833" i="27" s="1"/>
  <c r="R834" i="27"/>
  <c r="T834" i="27" s="1"/>
  <c r="U834" i="27" s="1"/>
  <c r="AL834" i="27" s="1"/>
  <c r="R835" i="27"/>
  <c r="S832" i="27"/>
  <c r="S833" i="27"/>
  <c r="S834" i="27"/>
  <c r="S835" i="27"/>
  <c r="AD832" i="27"/>
  <c r="AD833" i="27"/>
  <c r="AD834" i="27"/>
  <c r="AD835" i="27"/>
  <c r="AE832" i="27"/>
  <c r="AE833" i="27"/>
  <c r="AE834" i="27"/>
  <c r="AE835" i="27"/>
  <c r="AF832" i="27"/>
  <c r="AF833" i="27"/>
  <c r="AF834" i="27"/>
  <c r="AF835" i="27"/>
  <c r="AG832" i="27"/>
  <c r="AG833" i="27"/>
  <c r="AG834" i="27"/>
  <c r="AG835" i="27"/>
  <c r="C831" i="27"/>
  <c r="H831" i="27"/>
  <c r="R831" i="27"/>
  <c r="T831" i="27" s="1"/>
  <c r="U831" i="27" s="1"/>
  <c r="AL831" i="27" s="1"/>
  <c r="S831" i="27"/>
  <c r="AD831" i="27"/>
  <c r="AE831" i="27"/>
  <c r="AF831" i="27"/>
  <c r="AG831" i="27"/>
  <c r="GG98" i="20" l="1"/>
  <c r="T838" i="27"/>
  <c r="T836" i="27"/>
  <c r="U836" i="27" s="1"/>
  <c r="AL836" i="27" s="1"/>
  <c r="U838" i="27"/>
  <c r="AL838" i="27" s="1"/>
  <c r="T837" i="27"/>
  <c r="U837" i="27" s="1"/>
  <c r="AL837" i="27" s="1"/>
  <c r="T835" i="27"/>
  <c r="U835" i="27" s="1"/>
  <c r="AL835" i="27" s="1"/>
  <c r="U833" i="27"/>
  <c r="AL833" i="27" s="1"/>
  <c r="H21" i="29" l="1"/>
  <c r="I21" i="29"/>
  <c r="O21" i="29"/>
  <c r="P21" i="29"/>
  <c r="Q21" i="29"/>
  <c r="K816" i="27"/>
  <c r="K817" i="27"/>
  <c r="K818" i="27"/>
  <c r="K819" i="27"/>
  <c r="K820" i="27"/>
  <c r="K821" i="27"/>
  <c r="K822" i="27"/>
  <c r="K823" i="27"/>
  <c r="K824" i="27"/>
  <c r="K825" i="27"/>
  <c r="D830" i="27"/>
  <c r="D829" i="27"/>
  <c r="D828" i="27"/>
  <c r="D827" i="27"/>
  <c r="D826" i="27"/>
  <c r="D825" i="27"/>
  <c r="D824" i="27"/>
  <c r="D823" i="27"/>
  <c r="D822" i="27"/>
  <c r="D821" i="27"/>
  <c r="D820" i="27"/>
  <c r="D819" i="27"/>
  <c r="D818" i="27"/>
  <c r="D817" i="27"/>
  <c r="D816" i="27"/>
  <c r="C817" i="27"/>
  <c r="C818" i="27"/>
  <c r="C819" i="27"/>
  <c r="C820" i="27"/>
  <c r="C821" i="27"/>
  <c r="C822" i="27"/>
  <c r="C823" i="27"/>
  <c r="C824" i="27"/>
  <c r="C825" i="27"/>
  <c r="C826" i="27"/>
  <c r="C827" i="27"/>
  <c r="C828" i="27"/>
  <c r="C829" i="27"/>
  <c r="C830" i="27"/>
  <c r="H817" i="27"/>
  <c r="H818" i="27"/>
  <c r="H819" i="27"/>
  <c r="H820" i="27"/>
  <c r="H821" i="27"/>
  <c r="H822" i="27"/>
  <c r="H823" i="27"/>
  <c r="H824" i="27"/>
  <c r="H825" i="27"/>
  <c r="H826" i="27"/>
  <c r="H827" i="27"/>
  <c r="H828" i="27"/>
  <c r="H829" i="27"/>
  <c r="H830" i="27"/>
  <c r="R817" i="27"/>
  <c r="R818" i="27"/>
  <c r="R819" i="27"/>
  <c r="T819" i="27" s="1"/>
  <c r="R820" i="27"/>
  <c r="T820" i="27" s="1"/>
  <c r="R821" i="27"/>
  <c r="T821" i="27" s="1"/>
  <c r="R822" i="27"/>
  <c r="R823" i="27"/>
  <c r="R824" i="27"/>
  <c r="R825" i="27"/>
  <c r="R826" i="27"/>
  <c r="T826" i="27" s="1"/>
  <c r="U826" i="27" s="1"/>
  <c r="AL826" i="27" s="1"/>
  <c r="R827" i="27"/>
  <c r="T827" i="27" s="1"/>
  <c r="R828" i="27"/>
  <c r="T828" i="27" s="1"/>
  <c r="R829" i="27"/>
  <c r="T829" i="27" s="1"/>
  <c r="R830" i="27"/>
  <c r="T830" i="27" s="1"/>
  <c r="U830" i="27" s="1"/>
  <c r="AL830" i="27" s="1"/>
  <c r="S817" i="27"/>
  <c r="S818" i="27"/>
  <c r="S819" i="27"/>
  <c r="S820" i="27"/>
  <c r="S821" i="27"/>
  <c r="S822" i="27"/>
  <c r="S823" i="27"/>
  <c r="S824" i="27"/>
  <c r="S825" i="27"/>
  <c r="S826" i="27"/>
  <c r="S827" i="27"/>
  <c r="S828" i="27"/>
  <c r="S829" i="27"/>
  <c r="S830" i="27"/>
  <c r="T817" i="27"/>
  <c r="U817" i="27" s="1"/>
  <c r="AL817" i="27" s="1"/>
  <c r="T818" i="27"/>
  <c r="U818" i="27" s="1"/>
  <c r="AL818" i="27" s="1"/>
  <c r="AD817" i="27"/>
  <c r="AD818" i="27"/>
  <c r="AD819" i="27"/>
  <c r="AD820" i="27"/>
  <c r="AD821" i="27"/>
  <c r="AD822" i="27"/>
  <c r="AD823" i="27"/>
  <c r="AD824" i="27"/>
  <c r="AD825" i="27"/>
  <c r="AD826" i="27"/>
  <c r="AD827" i="27"/>
  <c r="AD828" i="27"/>
  <c r="AD829" i="27"/>
  <c r="AD830" i="27"/>
  <c r="AE817" i="27"/>
  <c r="AE818" i="27"/>
  <c r="AE819" i="27"/>
  <c r="AE820" i="27"/>
  <c r="AE821" i="27"/>
  <c r="AE822" i="27"/>
  <c r="AE823" i="27"/>
  <c r="AE824" i="27"/>
  <c r="AE825" i="27"/>
  <c r="AE826" i="27"/>
  <c r="AE827" i="27"/>
  <c r="AE828" i="27"/>
  <c r="AE829" i="27"/>
  <c r="AE830" i="27"/>
  <c r="AF817" i="27"/>
  <c r="AF818" i="27"/>
  <c r="AF819" i="27"/>
  <c r="AF820" i="27"/>
  <c r="AF821" i="27"/>
  <c r="AF822" i="27"/>
  <c r="AF823" i="27"/>
  <c r="AF824" i="27"/>
  <c r="AF825" i="27"/>
  <c r="AF826" i="27"/>
  <c r="AF827" i="27"/>
  <c r="AF828" i="27"/>
  <c r="AF829" i="27"/>
  <c r="AF830" i="27"/>
  <c r="AG817" i="27"/>
  <c r="AG818" i="27"/>
  <c r="AG819" i="27"/>
  <c r="AG820" i="27"/>
  <c r="AG821" i="27"/>
  <c r="AG822" i="27"/>
  <c r="AG823" i="27"/>
  <c r="AG824" i="27"/>
  <c r="AG825" i="27"/>
  <c r="AG826" i="27"/>
  <c r="AG827" i="27"/>
  <c r="AG828" i="27"/>
  <c r="AG829" i="27"/>
  <c r="AG830" i="27"/>
  <c r="C816" i="27"/>
  <c r="H816" i="27"/>
  <c r="R816" i="27"/>
  <c r="T816" i="27" s="1"/>
  <c r="S816" i="27"/>
  <c r="AD816" i="27"/>
  <c r="AE816" i="27"/>
  <c r="AF816" i="27"/>
  <c r="AG816" i="27"/>
  <c r="U829" i="27" l="1"/>
  <c r="AL829" i="27" s="1"/>
  <c r="T825" i="27"/>
  <c r="U825" i="27" s="1"/>
  <c r="AL825" i="27" s="1"/>
  <c r="T824" i="27"/>
  <c r="U824" i="27" s="1"/>
  <c r="AL824" i="27" s="1"/>
  <c r="T823" i="27"/>
  <c r="U823" i="27" s="1"/>
  <c r="AL823" i="27" s="1"/>
  <c r="T822" i="27"/>
  <c r="U822" i="27" s="1"/>
  <c r="AL822" i="27" s="1"/>
  <c r="U821" i="27"/>
  <c r="AL821" i="27" s="1"/>
  <c r="U820" i="27"/>
  <c r="AL820" i="27" s="1"/>
  <c r="U828" i="27"/>
  <c r="AL828" i="27" s="1"/>
  <c r="U827" i="27"/>
  <c r="AL827" i="27" s="1"/>
  <c r="U819" i="27"/>
  <c r="AL819" i="27" s="1"/>
  <c r="U816" i="27"/>
  <c r="AL816" i="27" s="1"/>
  <c r="K815" i="27"/>
  <c r="D815" i="27"/>
  <c r="C815" i="27"/>
  <c r="H815" i="27"/>
  <c r="R815" i="27"/>
  <c r="S815" i="27"/>
  <c r="AD815" i="27"/>
  <c r="AE815" i="27"/>
  <c r="AF815" i="27"/>
  <c r="AG815" i="27"/>
  <c r="H19" i="29"/>
  <c r="H20" i="29"/>
  <c r="I19" i="29"/>
  <c r="I20" i="29"/>
  <c r="O19" i="29"/>
  <c r="O20" i="29"/>
  <c r="P19" i="29"/>
  <c r="P20" i="29"/>
  <c r="Q19" i="29"/>
  <c r="Q20" i="29"/>
  <c r="K814" i="27"/>
  <c r="K813" i="27"/>
  <c r="K812" i="27"/>
  <c r="K811" i="27"/>
  <c r="K810" i="27"/>
  <c r="K809" i="27"/>
  <c r="D814" i="27"/>
  <c r="D813" i="27"/>
  <c r="D812" i="27"/>
  <c r="D811" i="27"/>
  <c r="D810" i="27"/>
  <c r="D809" i="27"/>
  <c r="C809" i="27"/>
  <c r="C810" i="27"/>
  <c r="C811" i="27"/>
  <c r="C812" i="27"/>
  <c r="C813" i="27"/>
  <c r="C814" i="27"/>
  <c r="H809" i="27"/>
  <c r="H810" i="27"/>
  <c r="H811" i="27"/>
  <c r="H812" i="27"/>
  <c r="H813" i="27"/>
  <c r="H814" i="27"/>
  <c r="R809" i="27"/>
  <c r="R810" i="27"/>
  <c r="R811" i="27"/>
  <c r="R812" i="27"/>
  <c r="R813" i="27"/>
  <c r="R814" i="27"/>
  <c r="S809" i="27"/>
  <c r="S810" i="27"/>
  <c r="S811" i="27"/>
  <c r="S812" i="27"/>
  <c r="S813" i="27"/>
  <c r="S814" i="27"/>
  <c r="AD809" i="27"/>
  <c r="AD810" i="27"/>
  <c r="AD811" i="27"/>
  <c r="AD812" i="27"/>
  <c r="AD813" i="27"/>
  <c r="AD814" i="27"/>
  <c r="AE809" i="27"/>
  <c r="AE810" i="27"/>
  <c r="AE811" i="27"/>
  <c r="AE812" i="27"/>
  <c r="AE813" i="27"/>
  <c r="AE814" i="27"/>
  <c r="AF809" i="27"/>
  <c r="AF810" i="27"/>
  <c r="AF811" i="27"/>
  <c r="AF812" i="27"/>
  <c r="AF813" i="27"/>
  <c r="AF814" i="27"/>
  <c r="AG809" i="27"/>
  <c r="AG810" i="27"/>
  <c r="AG811" i="27"/>
  <c r="AG812" i="27"/>
  <c r="AG813" i="27"/>
  <c r="AG814" i="27"/>
  <c r="K800" i="27"/>
  <c r="K801" i="27"/>
  <c r="K802" i="27"/>
  <c r="K803" i="27"/>
  <c r="K804" i="27"/>
  <c r="K805" i="27"/>
  <c r="K806" i="27"/>
  <c r="K807" i="27"/>
  <c r="K808" i="27"/>
  <c r="C805" i="27"/>
  <c r="C806" i="27"/>
  <c r="C807" i="27"/>
  <c r="C808" i="27"/>
  <c r="D805" i="27"/>
  <c r="D806" i="27"/>
  <c r="D807" i="27"/>
  <c r="D808" i="27"/>
  <c r="H805" i="27"/>
  <c r="H806" i="27"/>
  <c r="H807" i="27"/>
  <c r="H808" i="27"/>
  <c r="R805" i="27"/>
  <c r="T805" i="27" s="1"/>
  <c r="R806" i="27"/>
  <c r="R807" i="27"/>
  <c r="R808" i="27"/>
  <c r="S805" i="27"/>
  <c r="S806" i="27"/>
  <c r="S807" i="27"/>
  <c r="S808" i="27"/>
  <c r="AD805" i="27"/>
  <c r="AD806" i="27"/>
  <c r="AD807" i="27"/>
  <c r="AD808" i="27"/>
  <c r="AE805" i="27"/>
  <c r="AE806" i="27"/>
  <c r="AE807" i="27"/>
  <c r="AE808" i="27"/>
  <c r="AF805" i="27"/>
  <c r="AF806" i="27"/>
  <c r="AF807" i="27"/>
  <c r="AF808" i="27"/>
  <c r="AG805" i="27"/>
  <c r="AG806" i="27"/>
  <c r="AG807" i="27"/>
  <c r="AG808" i="27"/>
  <c r="T811" i="27" l="1"/>
  <c r="T812" i="27"/>
  <c r="U812" i="27" s="1"/>
  <c r="AL812" i="27" s="1"/>
  <c r="T815" i="27"/>
  <c r="U815" i="27" s="1"/>
  <c r="AL815" i="27" s="1"/>
  <c r="T810" i="27"/>
  <c r="U810" i="27" s="1"/>
  <c r="AL810" i="27" s="1"/>
  <c r="T809" i="27"/>
  <c r="U809" i="27" s="1"/>
  <c r="AL809" i="27" s="1"/>
  <c r="T808" i="27"/>
  <c r="U808" i="27" s="1"/>
  <c r="AL808" i="27" s="1"/>
  <c r="T814" i="27"/>
  <c r="U814" i="27" s="1"/>
  <c r="AL814" i="27" s="1"/>
  <c r="T807" i="27"/>
  <c r="U807" i="27" s="1"/>
  <c r="AL807" i="27" s="1"/>
  <c r="T806" i="27"/>
  <c r="U806" i="27" s="1"/>
  <c r="AL806" i="27" s="1"/>
  <c r="T813" i="27"/>
  <c r="U813" i="27" s="1"/>
  <c r="AL813" i="27" s="1"/>
  <c r="U811" i="27"/>
  <c r="AL811" i="27" s="1"/>
  <c r="U805" i="27"/>
  <c r="AL805" i="27" s="1"/>
  <c r="EB97" i="20" l="1"/>
  <c r="EB98" i="20"/>
  <c r="EC97" i="20"/>
  <c r="EC98" i="20"/>
  <c r="ED97" i="20"/>
  <c r="ED98" i="20"/>
  <c r="EE97" i="20"/>
  <c r="EE98" i="20"/>
  <c r="EF97" i="20"/>
  <c r="EF98" i="20"/>
  <c r="EG97" i="20"/>
  <c r="EG98" i="20"/>
  <c r="EH97" i="20"/>
  <c r="EH98" i="20"/>
  <c r="EI97" i="20"/>
  <c r="EI98" i="20"/>
  <c r="EJ97" i="20"/>
  <c r="EJ98" i="20"/>
  <c r="EK97" i="20"/>
  <c r="EK98" i="20"/>
  <c r="EM97" i="20"/>
  <c r="EM98" i="20"/>
  <c r="EN97" i="20"/>
  <c r="EN98" i="20"/>
  <c r="EO97" i="20"/>
  <c r="EO98" i="20"/>
  <c r="EP97" i="20"/>
  <c r="EP98" i="20"/>
  <c r="GJ97" i="20"/>
  <c r="GJ98" i="20"/>
  <c r="K790" i="27"/>
  <c r="K791" i="27"/>
  <c r="K792" i="27"/>
  <c r="K793" i="27"/>
  <c r="K794" i="27"/>
  <c r="K795" i="27"/>
  <c r="K796" i="27"/>
  <c r="K797" i="27"/>
  <c r="K798" i="27"/>
  <c r="K799" i="27"/>
  <c r="C794" i="27"/>
  <c r="C795" i="27"/>
  <c r="C796" i="27"/>
  <c r="C797" i="27"/>
  <c r="C798" i="27"/>
  <c r="C799" i="27"/>
  <c r="C800" i="27"/>
  <c r="C801" i="27"/>
  <c r="C802" i="27"/>
  <c r="C803" i="27"/>
  <c r="C804" i="27"/>
  <c r="D794" i="27"/>
  <c r="D795" i="27"/>
  <c r="D796" i="27"/>
  <c r="D797" i="27"/>
  <c r="D798" i="27"/>
  <c r="D799" i="27"/>
  <c r="D800" i="27"/>
  <c r="D801" i="27"/>
  <c r="D802" i="27"/>
  <c r="D803" i="27"/>
  <c r="D804" i="27"/>
  <c r="H794" i="27"/>
  <c r="H795" i="27"/>
  <c r="H796" i="27"/>
  <c r="H797" i="27"/>
  <c r="H798" i="27"/>
  <c r="H799" i="27"/>
  <c r="H800" i="27"/>
  <c r="H801" i="27"/>
  <c r="H802" i="27"/>
  <c r="H803" i="27"/>
  <c r="H804" i="27"/>
  <c r="R794" i="27"/>
  <c r="T794" i="27" s="1"/>
  <c r="U794" i="27" s="1"/>
  <c r="AL794" i="27" s="1"/>
  <c r="R795" i="27"/>
  <c r="T795" i="27" s="1"/>
  <c r="R796" i="27"/>
  <c r="R797" i="27"/>
  <c r="R798" i="27"/>
  <c r="R799" i="27"/>
  <c r="R800" i="27"/>
  <c r="T800" i="27" s="1"/>
  <c r="R801" i="27"/>
  <c r="T801" i="27" s="1"/>
  <c r="R802" i="27"/>
  <c r="T802" i="27" s="1"/>
  <c r="U802" i="27" s="1"/>
  <c r="AL802" i="27" s="1"/>
  <c r="R803" i="27"/>
  <c r="T803" i="27" s="1"/>
  <c r="R804" i="27"/>
  <c r="T804" i="27" s="1"/>
  <c r="S794" i="27"/>
  <c r="S795" i="27"/>
  <c r="S796" i="27"/>
  <c r="S797" i="27"/>
  <c r="S798" i="27"/>
  <c r="S799" i="27"/>
  <c r="S800" i="27"/>
  <c r="S801" i="27"/>
  <c r="S802" i="27"/>
  <c r="S803" i="27"/>
  <c r="S804" i="27"/>
  <c r="AD794" i="27"/>
  <c r="AD795" i="27"/>
  <c r="AD796" i="27"/>
  <c r="AD797" i="27"/>
  <c r="AD798" i="27"/>
  <c r="AD799" i="27"/>
  <c r="AD800" i="27"/>
  <c r="AD801" i="27"/>
  <c r="AD802" i="27"/>
  <c r="AD803" i="27"/>
  <c r="AD804" i="27"/>
  <c r="AE794" i="27"/>
  <c r="AE795" i="27"/>
  <c r="AE796" i="27"/>
  <c r="AE797" i="27"/>
  <c r="AE798" i="27"/>
  <c r="AE799" i="27"/>
  <c r="AE800" i="27"/>
  <c r="AE801" i="27"/>
  <c r="AE802" i="27"/>
  <c r="AE803" i="27"/>
  <c r="AE804" i="27"/>
  <c r="AF794" i="27"/>
  <c r="AF795" i="27"/>
  <c r="AF796" i="27"/>
  <c r="AF797" i="27"/>
  <c r="AF798" i="27"/>
  <c r="AF799" i="27"/>
  <c r="AF800" i="27"/>
  <c r="AF801" i="27"/>
  <c r="AF802" i="27"/>
  <c r="AF803" i="27"/>
  <c r="AF804" i="27"/>
  <c r="AG794" i="27"/>
  <c r="AG795" i="27"/>
  <c r="AG796" i="27"/>
  <c r="AG797" i="27"/>
  <c r="AG798" i="27"/>
  <c r="AG799" i="27"/>
  <c r="AG800" i="27"/>
  <c r="AG801" i="27"/>
  <c r="AG802" i="27"/>
  <c r="AG803" i="27"/>
  <c r="AG804" i="27"/>
  <c r="EL98" i="20" l="1"/>
  <c r="EL97" i="20"/>
  <c r="T799" i="27"/>
  <c r="U799" i="27" s="1"/>
  <c r="AL799" i="27" s="1"/>
  <c r="T798" i="27"/>
  <c r="T797" i="27"/>
  <c r="U797" i="27" s="1"/>
  <c r="AL797" i="27" s="1"/>
  <c r="T796" i="27"/>
  <c r="U796" i="27" s="1"/>
  <c r="AL796" i="27" s="1"/>
  <c r="U800" i="27"/>
  <c r="AL800" i="27" s="1"/>
  <c r="U798" i="27"/>
  <c r="AL798" i="27" s="1"/>
  <c r="U804" i="27"/>
  <c r="AL804" i="27" s="1"/>
  <c r="U803" i="27"/>
  <c r="AL803" i="27" s="1"/>
  <c r="U795" i="27"/>
  <c r="AL795" i="27" s="1"/>
  <c r="U801" i="27"/>
  <c r="AL801" i="27" s="1"/>
  <c r="D793" i="27" l="1"/>
  <c r="D792" i="27"/>
  <c r="D791" i="27"/>
  <c r="D790" i="27"/>
  <c r="C790" i="27"/>
  <c r="C791" i="27"/>
  <c r="C792" i="27"/>
  <c r="C793" i="27"/>
  <c r="H790" i="27"/>
  <c r="H791" i="27"/>
  <c r="H792" i="27"/>
  <c r="H793" i="27"/>
  <c r="R790" i="27"/>
  <c r="T790" i="27" s="1"/>
  <c r="R791" i="27"/>
  <c r="T791" i="27" s="1"/>
  <c r="R792" i="27"/>
  <c r="T792" i="27" s="1"/>
  <c r="U792" i="27" s="1"/>
  <c r="AL792" i="27" s="1"/>
  <c r="R793" i="27"/>
  <c r="T793" i="27" s="1"/>
  <c r="S790" i="27"/>
  <c r="S791" i="27"/>
  <c r="S792" i="27"/>
  <c r="S793" i="27"/>
  <c r="AD790" i="27"/>
  <c r="AD791" i="27"/>
  <c r="AD792" i="27"/>
  <c r="AD793" i="27"/>
  <c r="AE790" i="27"/>
  <c r="AE791" i="27"/>
  <c r="AE792" i="27"/>
  <c r="AE793" i="27"/>
  <c r="AF790" i="27"/>
  <c r="AF791" i="27"/>
  <c r="AF792" i="27"/>
  <c r="AF793" i="27"/>
  <c r="AG790" i="27"/>
  <c r="AG791" i="27"/>
  <c r="AG792" i="27"/>
  <c r="AG793" i="27"/>
  <c r="U791" i="27" l="1"/>
  <c r="AL791" i="27" s="1"/>
  <c r="U790" i="27"/>
  <c r="AL790" i="27" s="1"/>
  <c r="U793" i="27"/>
  <c r="AL793" i="27" s="1"/>
  <c r="A30" i="24" l="1"/>
  <c r="C30" i="24"/>
  <c r="D30" i="24"/>
  <c r="F30" i="24"/>
  <c r="I30" i="24"/>
  <c r="P30" i="24"/>
  <c r="Q30" i="24"/>
  <c r="R30" i="24"/>
  <c r="Y30" i="24"/>
  <c r="K774" i="27"/>
  <c r="K775" i="27"/>
  <c r="K776" i="27"/>
  <c r="K777" i="27"/>
  <c r="K778" i="27"/>
  <c r="K779" i="27"/>
  <c r="K780" i="27"/>
  <c r="K781" i="27"/>
  <c r="K782" i="27"/>
  <c r="K783" i="27"/>
  <c r="K784" i="27"/>
  <c r="K785" i="27"/>
  <c r="K786" i="27"/>
  <c r="K787" i="27"/>
  <c r="K788" i="27"/>
  <c r="K789" i="27"/>
  <c r="C778" i="27"/>
  <c r="C779" i="27"/>
  <c r="C780" i="27"/>
  <c r="C781" i="27"/>
  <c r="C782" i="27"/>
  <c r="C783" i="27"/>
  <c r="C784" i="27"/>
  <c r="C785" i="27"/>
  <c r="C786" i="27"/>
  <c r="C787" i="27"/>
  <c r="C788" i="27"/>
  <c r="C789" i="27"/>
  <c r="D778" i="27"/>
  <c r="D779" i="27"/>
  <c r="D780" i="27"/>
  <c r="D781" i="27"/>
  <c r="D782" i="27"/>
  <c r="D783" i="27"/>
  <c r="D784" i="27"/>
  <c r="D785" i="27"/>
  <c r="D786" i="27"/>
  <c r="D787" i="27"/>
  <c r="D788" i="27"/>
  <c r="D789" i="27"/>
  <c r="H778" i="27"/>
  <c r="H779" i="27"/>
  <c r="H780" i="27"/>
  <c r="H781" i="27"/>
  <c r="H782" i="27"/>
  <c r="H783" i="27"/>
  <c r="H784" i="27"/>
  <c r="H785" i="27"/>
  <c r="H786" i="27"/>
  <c r="H787" i="27"/>
  <c r="H788" i="27"/>
  <c r="H789" i="27"/>
  <c r="R778" i="27"/>
  <c r="T778" i="27" s="1"/>
  <c r="R779" i="27"/>
  <c r="T779" i="27" s="1"/>
  <c r="U779" i="27" s="1"/>
  <c r="AL779" i="27" s="1"/>
  <c r="R780" i="27"/>
  <c r="T780" i="27" s="1"/>
  <c r="R781" i="27"/>
  <c r="R782" i="27"/>
  <c r="R783" i="27"/>
  <c r="R784" i="27"/>
  <c r="R785" i="27"/>
  <c r="R786" i="27"/>
  <c r="R787" i="27"/>
  <c r="R788" i="27"/>
  <c r="R789" i="27"/>
  <c r="S778" i="27"/>
  <c r="S779" i="27"/>
  <c r="S780" i="27"/>
  <c r="S781" i="27"/>
  <c r="S782" i="27"/>
  <c r="S783" i="27"/>
  <c r="S784" i="27"/>
  <c r="S785" i="27"/>
  <c r="S786" i="27"/>
  <c r="S787" i="27"/>
  <c r="S788" i="27"/>
  <c r="S789" i="27"/>
  <c r="AD778" i="27"/>
  <c r="AD779" i="27"/>
  <c r="AD780" i="27"/>
  <c r="AD781" i="27"/>
  <c r="AD782" i="27"/>
  <c r="AD783" i="27"/>
  <c r="AD784" i="27"/>
  <c r="AD785" i="27"/>
  <c r="AD786" i="27"/>
  <c r="AD787" i="27"/>
  <c r="AD788" i="27"/>
  <c r="AD789" i="27"/>
  <c r="AE778" i="27"/>
  <c r="AE779" i="27"/>
  <c r="AE780" i="27"/>
  <c r="AE781" i="27"/>
  <c r="AE782" i="27"/>
  <c r="AE783" i="27"/>
  <c r="AE784" i="27"/>
  <c r="AE785" i="27"/>
  <c r="AE786" i="27"/>
  <c r="AE787" i="27"/>
  <c r="AE788" i="27"/>
  <c r="AE789" i="27"/>
  <c r="AF778" i="27"/>
  <c r="AF779" i="27"/>
  <c r="AF780" i="27"/>
  <c r="AF781" i="27"/>
  <c r="AF782" i="27"/>
  <c r="AF783" i="27"/>
  <c r="AF784" i="27"/>
  <c r="AF785" i="27"/>
  <c r="AF786" i="27"/>
  <c r="AF787" i="27"/>
  <c r="AF788" i="27"/>
  <c r="AF789" i="27"/>
  <c r="AG778" i="27"/>
  <c r="AG779" i="27"/>
  <c r="AG780" i="27"/>
  <c r="AG781" i="27"/>
  <c r="AG782" i="27"/>
  <c r="AG783" i="27"/>
  <c r="AG784" i="27"/>
  <c r="AG785" i="27"/>
  <c r="AG786" i="27"/>
  <c r="AG787" i="27"/>
  <c r="AG788" i="27"/>
  <c r="AG789" i="27"/>
  <c r="FQ92" i="20"/>
  <c r="FQ93" i="20"/>
  <c r="FQ94" i="20"/>
  <c r="FQ95" i="20"/>
  <c r="FQ96" i="20"/>
  <c r="FP92" i="20"/>
  <c r="FP93" i="20"/>
  <c r="FP94" i="20"/>
  <c r="FP95" i="20"/>
  <c r="FY95" i="20" s="1"/>
  <c r="FP96" i="20"/>
  <c r="FY96" i="20" l="1"/>
  <c r="T784" i="27"/>
  <c r="U784" i="27" s="1"/>
  <c r="AL784" i="27" s="1"/>
  <c r="T782" i="27"/>
  <c r="U782" i="27" s="1"/>
  <c r="AL782" i="27" s="1"/>
  <c r="T789" i="27"/>
  <c r="U789" i="27" s="1"/>
  <c r="AL789" i="27" s="1"/>
  <c r="FY93" i="20"/>
  <c r="FY94" i="20"/>
  <c r="FY92" i="20"/>
  <c r="T788" i="27"/>
  <c r="U788" i="27" s="1"/>
  <c r="AL788" i="27" s="1"/>
  <c r="T787" i="27"/>
  <c r="U787" i="27" s="1"/>
  <c r="AL787" i="27" s="1"/>
  <c r="T783" i="27"/>
  <c r="U783" i="27" s="1"/>
  <c r="AL783" i="27" s="1"/>
  <c r="T781" i="27"/>
  <c r="U781" i="27" s="1"/>
  <c r="AL781" i="27" s="1"/>
  <c r="T786" i="27"/>
  <c r="U786" i="27" s="1"/>
  <c r="AL786" i="27" s="1"/>
  <c r="T785" i="27"/>
  <c r="U785" i="27" s="1"/>
  <c r="AL785" i="27" s="1"/>
  <c r="U780" i="27"/>
  <c r="AL780" i="27" s="1"/>
  <c r="U778" i="27"/>
  <c r="AL778" i="27" s="1"/>
  <c r="K773" i="27" l="1"/>
  <c r="K772" i="27"/>
  <c r="K771" i="27"/>
  <c r="D777" i="27"/>
  <c r="D776" i="27"/>
  <c r="D775" i="27"/>
  <c r="D774" i="27"/>
  <c r="D773" i="27"/>
  <c r="D772" i="27"/>
  <c r="D771" i="27"/>
  <c r="C771" i="27"/>
  <c r="C772" i="27"/>
  <c r="C773" i="27"/>
  <c r="C774" i="27"/>
  <c r="C775" i="27"/>
  <c r="C776" i="27"/>
  <c r="C777" i="27"/>
  <c r="H771" i="27"/>
  <c r="H772" i="27"/>
  <c r="H773" i="27"/>
  <c r="H774" i="27"/>
  <c r="H775" i="27"/>
  <c r="H776" i="27"/>
  <c r="H777" i="27"/>
  <c r="R771" i="27"/>
  <c r="R772" i="27"/>
  <c r="R773" i="27"/>
  <c r="R774" i="27"/>
  <c r="T774" i="27" s="1"/>
  <c r="R775" i="27"/>
  <c r="T775" i="27" s="1"/>
  <c r="R776" i="27"/>
  <c r="T776" i="27" s="1"/>
  <c r="R777" i="27"/>
  <c r="T777" i="27" s="1"/>
  <c r="S771" i="27"/>
  <c r="S772" i="27"/>
  <c r="S773" i="27"/>
  <c r="S774" i="27"/>
  <c r="S775" i="27"/>
  <c r="S776" i="27"/>
  <c r="S777" i="27"/>
  <c r="AD771" i="27"/>
  <c r="AD772" i="27"/>
  <c r="AD773" i="27"/>
  <c r="AD774" i="27"/>
  <c r="AD775" i="27"/>
  <c r="AD776" i="27"/>
  <c r="AD777" i="27"/>
  <c r="AE771" i="27"/>
  <c r="AE772" i="27"/>
  <c r="AE773" i="27"/>
  <c r="AE774" i="27"/>
  <c r="AE775" i="27"/>
  <c r="AE776" i="27"/>
  <c r="AE777" i="27"/>
  <c r="AF771" i="27"/>
  <c r="AF772" i="27"/>
  <c r="AF773" i="27"/>
  <c r="AF774" i="27"/>
  <c r="AF775" i="27"/>
  <c r="AF776" i="27"/>
  <c r="AF777" i="27"/>
  <c r="AG771" i="27"/>
  <c r="AG772" i="27"/>
  <c r="AG773" i="27"/>
  <c r="AG774" i="27"/>
  <c r="AG775" i="27"/>
  <c r="AG776" i="27"/>
  <c r="AG777" i="27"/>
  <c r="K761" i="27"/>
  <c r="K762" i="27"/>
  <c r="K763" i="27"/>
  <c r="K764" i="27"/>
  <c r="K765" i="27"/>
  <c r="K766" i="27"/>
  <c r="K767" i="27"/>
  <c r="K768" i="27"/>
  <c r="K769" i="27"/>
  <c r="K770" i="27"/>
  <c r="D770" i="27"/>
  <c r="D769" i="27"/>
  <c r="D768" i="27"/>
  <c r="D767" i="27"/>
  <c r="D766" i="27"/>
  <c r="D765" i="27"/>
  <c r="D764" i="27"/>
  <c r="D763" i="27"/>
  <c r="D762" i="27"/>
  <c r="D761" i="27"/>
  <c r="C765" i="27"/>
  <c r="C766" i="27"/>
  <c r="C767" i="27"/>
  <c r="C768" i="27"/>
  <c r="C769" i="27"/>
  <c r="C770" i="27"/>
  <c r="H765" i="27"/>
  <c r="H766" i="27"/>
  <c r="H767" i="27"/>
  <c r="H768" i="27"/>
  <c r="H769" i="27"/>
  <c r="H770" i="27"/>
  <c r="R765" i="27"/>
  <c r="T765" i="27" s="1"/>
  <c r="R766" i="27"/>
  <c r="T766" i="27" s="1"/>
  <c r="R767" i="27"/>
  <c r="R768" i="27"/>
  <c r="T768" i="27" s="1"/>
  <c r="R769" i="27"/>
  <c r="T769" i="27" s="1"/>
  <c r="R770" i="27"/>
  <c r="S765" i="27"/>
  <c r="S766" i="27"/>
  <c r="S767" i="27"/>
  <c r="S768" i="27"/>
  <c r="S769" i="27"/>
  <c r="S770" i="27"/>
  <c r="AD765" i="27"/>
  <c r="AD766" i="27"/>
  <c r="AD767" i="27"/>
  <c r="AD768" i="27"/>
  <c r="AD769" i="27"/>
  <c r="AD770" i="27"/>
  <c r="AE765" i="27"/>
  <c r="AE766" i="27"/>
  <c r="AE767" i="27"/>
  <c r="AE768" i="27"/>
  <c r="AE769" i="27"/>
  <c r="AE770" i="27"/>
  <c r="AF765" i="27"/>
  <c r="AF766" i="27"/>
  <c r="AF767" i="27"/>
  <c r="AF768" i="27"/>
  <c r="AF769" i="27"/>
  <c r="AF770" i="27"/>
  <c r="AG765" i="27"/>
  <c r="AG766" i="27"/>
  <c r="AG767" i="27"/>
  <c r="AG768" i="27"/>
  <c r="AG769" i="27"/>
  <c r="AG770" i="27"/>
  <c r="C762" i="27"/>
  <c r="C763" i="27"/>
  <c r="C764" i="27"/>
  <c r="H762" i="27"/>
  <c r="H763" i="27"/>
  <c r="H764" i="27"/>
  <c r="R762" i="27"/>
  <c r="T762" i="27" s="1"/>
  <c r="U762" i="27" s="1"/>
  <c r="AL762" i="27" s="1"/>
  <c r="R763" i="27"/>
  <c r="T763" i="27" s="1"/>
  <c r="R764" i="27"/>
  <c r="T764" i="27" s="1"/>
  <c r="S762" i="27"/>
  <c r="S763" i="27"/>
  <c r="S764" i="27"/>
  <c r="AD762" i="27"/>
  <c r="AD763" i="27"/>
  <c r="AD764" i="27"/>
  <c r="AE762" i="27"/>
  <c r="AE763" i="27"/>
  <c r="AE764" i="27"/>
  <c r="AF762" i="27"/>
  <c r="AF763" i="27"/>
  <c r="AF764" i="27"/>
  <c r="AG762" i="27"/>
  <c r="AG763" i="27"/>
  <c r="AG764" i="27"/>
  <c r="C761" i="27"/>
  <c r="H761" i="27"/>
  <c r="R761" i="27"/>
  <c r="T761" i="27" s="1"/>
  <c r="U761" i="27" s="1"/>
  <c r="AL761" i="27" s="1"/>
  <c r="S761" i="27"/>
  <c r="AD761" i="27"/>
  <c r="AE761" i="27"/>
  <c r="AF761" i="27"/>
  <c r="AG761" i="27"/>
  <c r="C29" i="24"/>
  <c r="D29" i="24"/>
  <c r="F29" i="24"/>
  <c r="I29" i="24"/>
  <c r="P29" i="24"/>
  <c r="Q29" i="24"/>
  <c r="R29" i="24"/>
  <c r="Y29" i="24"/>
  <c r="T771" i="27" l="1"/>
  <c r="T767" i="27"/>
  <c r="T773" i="27"/>
  <c r="U773" i="27" s="1"/>
  <c r="AL773" i="27" s="1"/>
  <c r="T772" i="27"/>
  <c r="U772" i="27" s="1"/>
  <c r="AL772" i="27" s="1"/>
  <c r="U776" i="27"/>
  <c r="AL776" i="27" s="1"/>
  <c r="U777" i="27"/>
  <c r="AL777" i="27" s="1"/>
  <c r="U775" i="27"/>
  <c r="AL775" i="27" s="1"/>
  <c r="U774" i="27"/>
  <c r="AL774" i="27" s="1"/>
  <c r="U771" i="27"/>
  <c r="AL771" i="27" s="1"/>
  <c r="T770" i="27"/>
  <c r="U770" i="27" s="1"/>
  <c r="AL770" i="27" s="1"/>
  <c r="U767" i="27"/>
  <c r="AL767" i="27" s="1"/>
  <c r="U769" i="27"/>
  <c r="AL769" i="27" s="1"/>
  <c r="U768" i="27"/>
  <c r="AL768" i="27" s="1"/>
  <c r="U764" i="27"/>
  <c r="AL764" i="27" s="1"/>
  <c r="U763" i="27"/>
  <c r="AL763" i="27" s="1"/>
  <c r="U766" i="27"/>
  <c r="AL766" i="27" s="1"/>
  <c r="U765" i="27"/>
  <c r="AL765" i="27" s="1"/>
  <c r="K760" i="27" l="1"/>
  <c r="K759" i="27"/>
  <c r="K758" i="27"/>
  <c r="K757" i="27"/>
  <c r="K756" i="27"/>
  <c r="D760" i="27"/>
  <c r="D759" i="27"/>
  <c r="D758" i="27"/>
  <c r="D757" i="27"/>
  <c r="D756" i="27"/>
  <c r="D755" i="27"/>
  <c r="C758" i="27"/>
  <c r="C759" i="27"/>
  <c r="C760" i="27"/>
  <c r="H758" i="27"/>
  <c r="H759" i="27"/>
  <c r="H760" i="27"/>
  <c r="R758" i="27"/>
  <c r="R759" i="27"/>
  <c r="T759" i="27" s="1"/>
  <c r="U759" i="27" s="1"/>
  <c r="AL759" i="27" s="1"/>
  <c r="R760" i="27"/>
  <c r="T760" i="27" s="1"/>
  <c r="U760" i="27" s="1"/>
  <c r="AL760" i="27" s="1"/>
  <c r="S758" i="27"/>
  <c r="S759" i="27"/>
  <c r="S760" i="27"/>
  <c r="T758" i="27"/>
  <c r="U758" i="27" s="1"/>
  <c r="AL758" i="27" s="1"/>
  <c r="AD758" i="27"/>
  <c r="AD759" i="27"/>
  <c r="AD760" i="27"/>
  <c r="AE758" i="27"/>
  <c r="AE759" i="27"/>
  <c r="AE760" i="27"/>
  <c r="AF758" i="27"/>
  <c r="AF759" i="27"/>
  <c r="AF760" i="27"/>
  <c r="AG758" i="27"/>
  <c r="AG759" i="27"/>
  <c r="AG760" i="27"/>
  <c r="C757" i="27"/>
  <c r="H757" i="27"/>
  <c r="R757" i="27"/>
  <c r="S757" i="27"/>
  <c r="AD757" i="27"/>
  <c r="AE757" i="27"/>
  <c r="AF757" i="27"/>
  <c r="AG757" i="27"/>
  <c r="C756" i="27"/>
  <c r="H756" i="27"/>
  <c r="R756" i="27"/>
  <c r="S756" i="27"/>
  <c r="AD756" i="27"/>
  <c r="AE756" i="27"/>
  <c r="AF756" i="27"/>
  <c r="AG756" i="27"/>
  <c r="C755" i="27"/>
  <c r="H755" i="27"/>
  <c r="R755" i="27"/>
  <c r="S755" i="27"/>
  <c r="AD755" i="27"/>
  <c r="AE755" i="27"/>
  <c r="AF755" i="27"/>
  <c r="AG755" i="27"/>
  <c r="K746" i="27"/>
  <c r="K747" i="27"/>
  <c r="K748" i="27"/>
  <c r="K749" i="27"/>
  <c r="K750" i="27"/>
  <c r="K751" i="27"/>
  <c r="K752" i="27"/>
  <c r="K753" i="27"/>
  <c r="K754" i="27"/>
  <c r="K755" i="27"/>
  <c r="C748" i="27"/>
  <c r="C749" i="27"/>
  <c r="C750" i="27"/>
  <c r="C751" i="27"/>
  <c r="C752" i="27"/>
  <c r="C753" i="27"/>
  <c r="C754" i="27"/>
  <c r="D748" i="27"/>
  <c r="D749" i="27"/>
  <c r="D750" i="27"/>
  <c r="D751" i="27"/>
  <c r="D752" i="27"/>
  <c r="D753" i="27"/>
  <c r="D754" i="27"/>
  <c r="H748" i="27"/>
  <c r="H749" i="27"/>
  <c r="H750" i="27"/>
  <c r="H751" i="27"/>
  <c r="H752" i="27"/>
  <c r="H753" i="27"/>
  <c r="H754" i="27"/>
  <c r="R748" i="27"/>
  <c r="T748" i="27" s="1"/>
  <c r="R749" i="27"/>
  <c r="T749" i="27" s="1"/>
  <c r="R750" i="27"/>
  <c r="T750" i="27" s="1"/>
  <c r="R751" i="27"/>
  <c r="T751" i="27" s="1"/>
  <c r="U751" i="27" s="1"/>
  <c r="AL751" i="27" s="1"/>
  <c r="R752" i="27"/>
  <c r="T752" i="27" s="1"/>
  <c r="R753" i="27"/>
  <c r="R754" i="27"/>
  <c r="S748" i="27"/>
  <c r="S749" i="27"/>
  <c r="S750" i="27"/>
  <c r="S751" i="27"/>
  <c r="S752" i="27"/>
  <c r="S753" i="27"/>
  <c r="S754" i="27"/>
  <c r="AD748" i="27"/>
  <c r="AD749" i="27"/>
  <c r="AD750" i="27"/>
  <c r="AD751" i="27"/>
  <c r="AD752" i="27"/>
  <c r="AD753" i="27"/>
  <c r="AD754" i="27"/>
  <c r="AE748" i="27"/>
  <c r="AE749" i="27"/>
  <c r="AE750" i="27"/>
  <c r="AE751" i="27"/>
  <c r="AE752" i="27"/>
  <c r="AE753" i="27"/>
  <c r="AE754" i="27"/>
  <c r="AF748" i="27"/>
  <c r="AF749" i="27"/>
  <c r="AF750" i="27"/>
  <c r="AF751" i="27"/>
  <c r="AF752" i="27"/>
  <c r="AF753" i="27"/>
  <c r="AF754" i="27"/>
  <c r="AG748" i="27"/>
  <c r="AG749" i="27"/>
  <c r="AG750" i="27"/>
  <c r="AG751" i="27"/>
  <c r="AG752" i="27"/>
  <c r="AG753" i="27"/>
  <c r="AG754" i="27"/>
  <c r="T756" i="27" l="1"/>
  <c r="U756" i="27" s="1"/>
  <c r="AL756" i="27" s="1"/>
  <c r="T757" i="27"/>
  <c r="U757" i="27" s="1"/>
  <c r="AL757" i="27" s="1"/>
  <c r="T754" i="27"/>
  <c r="U754" i="27" s="1"/>
  <c r="AL754" i="27" s="1"/>
  <c r="T753" i="27"/>
  <c r="U753" i="27" s="1"/>
  <c r="AL753" i="27" s="1"/>
  <c r="T755" i="27"/>
  <c r="U755" i="27" s="1"/>
  <c r="AL755" i="27" s="1"/>
  <c r="U752" i="27"/>
  <c r="AL752" i="27" s="1"/>
  <c r="U748" i="27"/>
  <c r="AL748" i="27" s="1"/>
  <c r="U749" i="27"/>
  <c r="AL749" i="27" s="1"/>
  <c r="U750" i="27"/>
  <c r="AL750" i="27" s="1"/>
  <c r="K740" i="27" l="1"/>
  <c r="K741" i="27"/>
  <c r="K742" i="27"/>
  <c r="K743" i="27"/>
  <c r="K744" i="27"/>
  <c r="K745" i="27"/>
  <c r="C744" i="27"/>
  <c r="C745" i="27"/>
  <c r="C746" i="27"/>
  <c r="C747" i="27"/>
  <c r="D744" i="27"/>
  <c r="D745" i="27"/>
  <c r="D746" i="27"/>
  <c r="D747" i="27"/>
  <c r="H744" i="27"/>
  <c r="H745" i="27"/>
  <c r="H746" i="27"/>
  <c r="H747" i="27"/>
  <c r="R744" i="27"/>
  <c r="R745" i="27"/>
  <c r="R746" i="27"/>
  <c r="T746" i="27" s="1"/>
  <c r="U746" i="27" s="1"/>
  <c r="AL746" i="27" s="1"/>
  <c r="R747" i="27"/>
  <c r="T747" i="27" s="1"/>
  <c r="S744" i="27"/>
  <c r="S745" i="27"/>
  <c r="S746" i="27"/>
  <c r="S747" i="27"/>
  <c r="AD744" i="27"/>
  <c r="AD745" i="27"/>
  <c r="AD746" i="27"/>
  <c r="AD747" i="27"/>
  <c r="AE744" i="27"/>
  <c r="AE745" i="27"/>
  <c r="AE746" i="27"/>
  <c r="AE747" i="27"/>
  <c r="AF744" i="27"/>
  <c r="AF745" i="27"/>
  <c r="AF746" i="27"/>
  <c r="AF747" i="27"/>
  <c r="AG744" i="27"/>
  <c r="AG745" i="27"/>
  <c r="AG746" i="27"/>
  <c r="AG747" i="27"/>
  <c r="T745" i="27" l="1"/>
  <c r="U745" i="27" s="1"/>
  <c r="AL745" i="27" s="1"/>
  <c r="T744" i="27"/>
  <c r="U744" i="27" s="1"/>
  <c r="AL744" i="27" s="1"/>
  <c r="U747" i="27"/>
  <c r="AL747" i="27" s="1"/>
  <c r="D743" i="27" l="1"/>
  <c r="D742" i="27"/>
  <c r="D741" i="27"/>
  <c r="C741" i="27"/>
  <c r="C742" i="27"/>
  <c r="C743" i="27"/>
  <c r="H741" i="27"/>
  <c r="H742" i="27"/>
  <c r="H743" i="27"/>
  <c r="R741" i="27"/>
  <c r="T741" i="27" s="1"/>
  <c r="U741" i="27" s="1"/>
  <c r="AL741" i="27" s="1"/>
  <c r="R742" i="27"/>
  <c r="T742" i="27" s="1"/>
  <c r="R743" i="27"/>
  <c r="T743" i="27" s="1"/>
  <c r="U743" i="27" s="1"/>
  <c r="AL743" i="27" s="1"/>
  <c r="S741" i="27"/>
  <c r="S742" i="27"/>
  <c r="S743" i="27"/>
  <c r="AD741" i="27"/>
  <c r="AD742" i="27"/>
  <c r="AD743" i="27"/>
  <c r="AE741" i="27"/>
  <c r="AE742" i="27"/>
  <c r="AE743" i="27"/>
  <c r="AF741" i="27"/>
  <c r="AF742" i="27"/>
  <c r="AF743" i="27"/>
  <c r="AG741" i="27"/>
  <c r="AG742" i="27"/>
  <c r="AG743" i="27"/>
  <c r="C28" i="24"/>
  <c r="D28" i="24"/>
  <c r="F28" i="24"/>
  <c r="I28" i="24"/>
  <c r="P28" i="24"/>
  <c r="Q28" i="24"/>
  <c r="R28" i="24"/>
  <c r="Y28" i="24"/>
  <c r="K731" i="27"/>
  <c r="K732" i="27"/>
  <c r="K733" i="27"/>
  <c r="K734" i="27"/>
  <c r="K735" i="27"/>
  <c r="K736" i="27"/>
  <c r="K737" i="27"/>
  <c r="K738" i="27"/>
  <c r="K739" i="27"/>
  <c r="C735" i="27"/>
  <c r="C736" i="27"/>
  <c r="C737" i="27"/>
  <c r="C738" i="27"/>
  <c r="C739" i="27"/>
  <c r="C740" i="27"/>
  <c r="D735" i="27"/>
  <c r="D736" i="27"/>
  <c r="D737" i="27"/>
  <c r="D738" i="27"/>
  <c r="D739" i="27"/>
  <c r="D740" i="27"/>
  <c r="H735" i="27"/>
  <c r="H736" i="27"/>
  <c r="H737" i="27"/>
  <c r="H738" i="27"/>
  <c r="H739" i="27"/>
  <c r="H740" i="27"/>
  <c r="R735" i="27"/>
  <c r="T735" i="27" s="1"/>
  <c r="R736" i="27"/>
  <c r="R737" i="27"/>
  <c r="R738" i="27"/>
  <c r="R739" i="27"/>
  <c r="R740" i="27"/>
  <c r="T740" i="27" s="1"/>
  <c r="S735" i="27"/>
  <c r="S736" i="27"/>
  <c r="S737" i="27"/>
  <c r="S738" i="27"/>
  <c r="S739" i="27"/>
  <c r="S740" i="27"/>
  <c r="AD735" i="27"/>
  <c r="AD736" i="27"/>
  <c r="AD737" i="27"/>
  <c r="AD738" i="27"/>
  <c r="AD739" i="27"/>
  <c r="AD740" i="27"/>
  <c r="AE735" i="27"/>
  <c r="AE736" i="27"/>
  <c r="AE737" i="27"/>
  <c r="AE738" i="27"/>
  <c r="AE739" i="27"/>
  <c r="AE740" i="27"/>
  <c r="AF735" i="27"/>
  <c r="AF736" i="27"/>
  <c r="AF737" i="27"/>
  <c r="AF738" i="27"/>
  <c r="AF739" i="27"/>
  <c r="AF740" i="27"/>
  <c r="AG735" i="27"/>
  <c r="AG736" i="27"/>
  <c r="AG737" i="27"/>
  <c r="AG738" i="27"/>
  <c r="AG739" i="27"/>
  <c r="AG740" i="27"/>
  <c r="T737" i="27" l="1"/>
  <c r="T739" i="27"/>
  <c r="U739" i="27" s="1"/>
  <c r="AL739" i="27" s="1"/>
  <c r="T738" i="27"/>
  <c r="U738" i="27" s="1"/>
  <c r="AL738" i="27" s="1"/>
  <c r="U742" i="27"/>
  <c r="AL742" i="27" s="1"/>
  <c r="T736" i="27"/>
  <c r="U736" i="27" s="1"/>
  <c r="AL736" i="27" s="1"/>
  <c r="U740" i="27"/>
  <c r="AL740" i="27" s="1"/>
  <c r="U737" i="27"/>
  <c r="AL737" i="27" s="1"/>
  <c r="U735" i="27"/>
  <c r="AL735" i="27" s="1"/>
  <c r="D734" i="27" l="1"/>
  <c r="D733" i="27"/>
  <c r="C733" i="27"/>
  <c r="C734" i="27"/>
  <c r="H733" i="27"/>
  <c r="H734" i="27"/>
  <c r="R733" i="27"/>
  <c r="T733" i="27" s="1"/>
  <c r="R734" i="27"/>
  <c r="T734" i="27" s="1"/>
  <c r="S733" i="27"/>
  <c r="S734" i="27"/>
  <c r="AD733" i="27"/>
  <c r="AD734" i="27"/>
  <c r="AE733" i="27"/>
  <c r="AE734" i="27"/>
  <c r="AF733" i="27"/>
  <c r="AF734" i="27"/>
  <c r="AG733" i="27"/>
  <c r="AG734" i="27"/>
  <c r="K730" i="27"/>
  <c r="K729" i="27"/>
  <c r="K728" i="27"/>
  <c r="K727" i="27"/>
  <c r="K726" i="27"/>
  <c r="K725" i="27"/>
  <c r="K724" i="27"/>
  <c r="K723" i="27"/>
  <c r="D732" i="27"/>
  <c r="D731" i="27"/>
  <c r="D730" i="27"/>
  <c r="D729" i="27"/>
  <c r="D728" i="27"/>
  <c r="D727" i="27"/>
  <c r="D726" i="27"/>
  <c r="D725" i="27"/>
  <c r="D724" i="27"/>
  <c r="D723" i="27"/>
  <c r="C723" i="27"/>
  <c r="C724" i="27"/>
  <c r="C725" i="27"/>
  <c r="C726" i="27"/>
  <c r="C727" i="27"/>
  <c r="C728" i="27"/>
  <c r="C729" i="27"/>
  <c r="C730" i="27"/>
  <c r="C731" i="27"/>
  <c r="C732" i="27"/>
  <c r="H723" i="27"/>
  <c r="H724" i="27"/>
  <c r="H725" i="27"/>
  <c r="H726" i="27"/>
  <c r="H727" i="27"/>
  <c r="H728" i="27"/>
  <c r="H729" i="27"/>
  <c r="H730" i="27"/>
  <c r="H731" i="27"/>
  <c r="H732" i="27"/>
  <c r="R723" i="27"/>
  <c r="R724" i="27"/>
  <c r="R725" i="27"/>
  <c r="R726" i="27"/>
  <c r="R727" i="27"/>
  <c r="R728" i="27"/>
  <c r="R729" i="27"/>
  <c r="R730" i="27"/>
  <c r="R731" i="27"/>
  <c r="T731" i="27" s="1"/>
  <c r="R732" i="27"/>
  <c r="T732" i="27" s="1"/>
  <c r="S723" i="27"/>
  <c r="S724" i="27"/>
  <c r="S725" i="27"/>
  <c r="S726" i="27"/>
  <c r="S727" i="27"/>
  <c r="S728" i="27"/>
  <c r="S729" i="27"/>
  <c r="S730" i="27"/>
  <c r="S731" i="27"/>
  <c r="S732" i="27"/>
  <c r="AD723" i="27"/>
  <c r="AD724" i="27"/>
  <c r="AD725" i="27"/>
  <c r="AD726" i="27"/>
  <c r="AD727" i="27"/>
  <c r="AD728" i="27"/>
  <c r="AD729" i="27"/>
  <c r="AD730" i="27"/>
  <c r="AD731" i="27"/>
  <c r="AD732" i="27"/>
  <c r="AE723" i="27"/>
  <c r="AE724" i="27"/>
  <c r="AE725" i="27"/>
  <c r="AE726" i="27"/>
  <c r="AE727" i="27"/>
  <c r="AE728" i="27"/>
  <c r="AE729" i="27"/>
  <c r="AE730" i="27"/>
  <c r="AE731" i="27"/>
  <c r="AE732" i="27"/>
  <c r="AF723" i="27"/>
  <c r="AF724" i="27"/>
  <c r="AF725" i="27"/>
  <c r="AF726" i="27"/>
  <c r="AF727" i="27"/>
  <c r="AF728" i="27"/>
  <c r="AF729" i="27"/>
  <c r="AF730" i="27"/>
  <c r="AF731" i="27"/>
  <c r="AF732" i="27"/>
  <c r="AG723" i="27"/>
  <c r="AG724" i="27"/>
  <c r="AG725" i="27"/>
  <c r="AG726" i="27"/>
  <c r="AG727" i="27"/>
  <c r="AG728" i="27"/>
  <c r="AG729" i="27"/>
  <c r="AG730" i="27"/>
  <c r="AG731" i="27"/>
  <c r="AG732" i="27"/>
  <c r="K722" i="27"/>
  <c r="K721" i="27"/>
  <c r="K720" i="27"/>
  <c r="K719" i="27"/>
  <c r="K718" i="27"/>
  <c r="K717" i="27"/>
  <c r="K716" i="27"/>
  <c r="K715" i="27"/>
  <c r="K714" i="27"/>
  <c r="K713" i="27"/>
  <c r="K712" i="27"/>
  <c r="K711" i="27"/>
  <c r="K710" i="27"/>
  <c r="K709" i="27"/>
  <c r="K708" i="27"/>
  <c r="C712" i="27"/>
  <c r="C713" i="27"/>
  <c r="C714" i="27"/>
  <c r="C715" i="27"/>
  <c r="C716" i="27"/>
  <c r="C717" i="27"/>
  <c r="C718" i="27"/>
  <c r="C719" i="27"/>
  <c r="C720" i="27"/>
  <c r="C721" i="27"/>
  <c r="C722" i="27"/>
  <c r="D712" i="27"/>
  <c r="D713" i="27"/>
  <c r="D714" i="27"/>
  <c r="D715" i="27"/>
  <c r="D716" i="27"/>
  <c r="D717" i="27"/>
  <c r="D718" i="27"/>
  <c r="D719" i="27"/>
  <c r="D720" i="27"/>
  <c r="D721" i="27"/>
  <c r="D722" i="27"/>
  <c r="H712" i="27"/>
  <c r="H713" i="27"/>
  <c r="H714" i="27"/>
  <c r="H715" i="27"/>
  <c r="H716" i="27"/>
  <c r="H717" i="27"/>
  <c r="H718" i="27"/>
  <c r="H719" i="27"/>
  <c r="H720" i="27"/>
  <c r="H721" i="27"/>
  <c r="H722" i="27"/>
  <c r="R712" i="27"/>
  <c r="R713" i="27"/>
  <c r="R714" i="27"/>
  <c r="R715" i="27"/>
  <c r="R716" i="27"/>
  <c r="T716" i="27" s="1"/>
  <c r="R717" i="27"/>
  <c r="R718" i="27"/>
  <c r="R719" i="27"/>
  <c r="T719" i="27" s="1"/>
  <c r="U719" i="27" s="1"/>
  <c r="AL719" i="27" s="1"/>
  <c r="R720" i="27"/>
  <c r="R721" i="27"/>
  <c r="R722" i="27"/>
  <c r="S712" i="27"/>
  <c r="S713" i="27"/>
  <c r="S714" i="27"/>
  <c r="S715" i="27"/>
  <c r="S716" i="27"/>
  <c r="S717" i="27"/>
  <c r="S718" i="27"/>
  <c r="S719" i="27"/>
  <c r="S720" i="27"/>
  <c r="S721" i="27"/>
  <c r="S722" i="27"/>
  <c r="AD712" i="27"/>
  <c r="AD713" i="27"/>
  <c r="AD714" i="27"/>
  <c r="AD715" i="27"/>
  <c r="AD716" i="27"/>
  <c r="AD717" i="27"/>
  <c r="AD718" i="27"/>
  <c r="AD719" i="27"/>
  <c r="AD720" i="27"/>
  <c r="AD721" i="27"/>
  <c r="AD722" i="27"/>
  <c r="AE712" i="27"/>
  <c r="AE713" i="27"/>
  <c r="AE714" i="27"/>
  <c r="AE715" i="27"/>
  <c r="AE716" i="27"/>
  <c r="AE717" i="27"/>
  <c r="AE718" i="27"/>
  <c r="AE719" i="27"/>
  <c r="AE720" i="27"/>
  <c r="AE721" i="27"/>
  <c r="AE722" i="27"/>
  <c r="AF712" i="27"/>
  <c r="AF713" i="27"/>
  <c r="AF714" i="27"/>
  <c r="AF715" i="27"/>
  <c r="AF716" i="27"/>
  <c r="AF717" i="27"/>
  <c r="AF718" i="27"/>
  <c r="AF719" i="27"/>
  <c r="AF720" i="27"/>
  <c r="AF721" i="27"/>
  <c r="AF722" i="27"/>
  <c r="AG712" i="27"/>
  <c r="AG713" i="27"/>
  <c r="AG714" i="27"/>
  <c r="AG715" i="27"/>
  <c r="AG716" i="27"/>
  <c r="AG717" i="27"/>
  <c r="AG718" i="27"/>
  <c r="AG719" i="27"/>
  <c r="AG720" i="27"/>
  <c r="AG721" i="27"/>
  <c r="AG722" i="27"/>
  <c r="C26" i="24"/>
  <c r="C27" i="24"/>
  <c r="D26" i="24"/>
  <c r="D27" i="24"/>
  <c r="F26" i="24"/>
  <c r="F27" i="24"/>
  <c r="I26" i="24"/>
  <c r="I27" i="24"/>
  <c r="P26" i="24"/>
  <c r="P27" i="24"/>
  <c r="Q26" i="24"/>
  <c r="Q27" i="24"/>
  <c r="R26" i="24"/>
  <c r="R27" i="24"/>
  <c r="Y26" i="24"/>
  <c r="Y27" i="24"/>
  <c r="C25" i="24"/>
  <c r="D25" i="24"/>
  <c r="F25" i="24"/>
  <c r="I25" i="24"/>
  <c r="P25" i="24"/>
  <c r="Q25" i="24"/>
  <c r="R25" i="24"/>
  <c r="Y25" i="24"/>
  <c r="T726" i="27" l="1"/>
  <c r="T720" i="27"/>
  <c r="U720" i="27" s="1"/>
  <c r="AL720" i="27" s="1"/>
  <c r="T712" i="27"/>
  <c r="U712" i="27" s="1"/>
  <c r="AL712" i="27" s="1"/>
  <c r="T727" i="27"/>
  <c r="U727" i="27" s="1"/>
  <c r="AL727" i="27" s="1"/>
  <c r="T725" i="27"/>
  <c r="U725" i="27" s="1"/>
  <c r="AL725" i="27" s="1"/>
  <c r="T724" i="27"/>
  <c r="U724" i="27" s="1"/>
  <c r="AL724" i="27" s="1"/>
  <c r="T722" i="27"/>
  <c r="U722" i="27" s="1"/>
  <c r="AL722" i="27" s="1"/>
  <c r="T714" i="27"/>
  <c r="U714" i="27" s="1"/>
  <c r="AL714" i="27" s="1"/>
  <c r="T730" i="27"/>
  <c r="U730" i="27" s="1"/>
  <c r="AL730" i="27" s="1"/>
  <c r="U733" i="27"/>
  <c r="AL733" i="27" s="1"/>
  <c r="U734" i="27"/>
  <c r="AL734" i="27" s="1"/>
  <c r="T721" i="27"/>
  <c r="U721" i="27" s="1"/>
  <c r="AL721" i="27" s="1"/>
  <c r="T713" i="27"/>
  <c r="U713" i="27" s="1"/>
  <c r="AL713" i="27" s="1"/>
  <c r="T723" i="27"/>
  <c r="U723" i="27" s="1"/>
  <c r="AL723" i="27" s="1"/>
  <c r="T729" i="27"/>
  <c r="U729" i="27" s="1"/>
  <c r="AL729" i="27" s="1"/>
  <c r="T717" i="27"/>
  <c r="U717" i="27" s="1"/>
  <c r="AL717" i="27" s="1"/>
  <c r="T728" i="27"/>
  <c r="U728" i="27" s="1"/>
  <c r="AL728" i="27" s="1"/>
  <c r="U726" i="27"/>
  <c r="AL726" i="27" s="1"/>
  <c r="U731" i="27"/>
  <c r="AL731" i="27" s="1"/>
  <c r="U732" i="27"/>
  <c r="AL732" i="27" s="1"/>
  <c r="T718" i="27"/>
  <c r="U718" i="27" s="1"/>
  <c r="AL718" i="27" s="1"/>
  <c r="T715" i="27"/>
  <c r="U715" i="27" s="1"/>
  <c r="AL715" i="27" s="1"/>
  <c r="U716" i="27"/>
  <c r="AL716" i="27" s="1"/>
  <c r="D711" i="27" l="1"/>
  <c r="D710" i="27"/>
  <c r="D709" i="27"/>
  <c r="D708" i="27"/>
  <c r="C708" i="27"/>
  <c r="C709" i="27"/>
  <c r="C710" i="27"/>
  <c r="C711" i="27"/>
  <c r="H708" i="27"/>
  <c r="H709" i="27"/>
  <c r="H710" i="27"/>
  <c r="H711" i="27"/>
  <c r="R708" i="27"/>
  <c r="T708" i="27" s="1"/>
  <c r="U708" i="27" s="1"/>
  <c r="AL708" i="27" s="1"/>
  <c r="R709" i="27"/>
  <c r="T709" i="27" s="1"/>
  <c r="U709" i="27" s="1"/>
  <c r="AL709" i="27" s="1"/>
  <c r="R710" i="27"/>
  <c r="T710" i="27" s="1"/>
  <c r="U710" i="27" s="1"/>
  <c r="AL710" i="27" s="1"/>
  <c r="R711" i="27"/>
  <c r="T711" i="27" s="1"/>
  <c r="S708" i="27"/>
  <c r="S709" i="27"/>
  <c r="S710" i="27"/>
  <c r="S711" i="27"/>
  <c r="AD708" i="27"/>
  <c r="AD709" i="27"/>
  <c r="AD710" i="27"/>
  <c r="AD711" i="27"/>
  <c r="AE708" i="27"/>
  <c r="AE709" i="27"/>
  <c r="AE710" i="27"/>
  <c r="AE711" i="27"/>
  <c r="AF708" i="27"/>
  <c r="AF709" i="27"/>
  <c r="AF710" i="27"/>
  <c r="AF711" i="27"/>
  <c r="AG708" i="27"/>
  <c r="AG709" i="27"/>
  <c r="AG710" i="27"/>
  <c r="AG711" i="27"/>
  <c r="K707" i="27"/>
  <c r="K706" i="27"/>
  <c r="D707" i="27"/>
  <c r="D706" i="27"/>
  <c r="C706" i="27"/>
  <c r="C707" i="27"/>
  <c r="H706" i="27"/>
  <c r="H707" i="27"/>
  <c r="R706" i="27"/>
  <c r="R707" i="27"/>
  <c r="S706" i="27"/>
  <c r="S707" i="27"/>
  <c r="AD706" i="27"/>
  <c r="AD707" i="27"/>
  <c r="AE706" i="27"/>
  <c r="AE707" i="27"/>
  <c r="AF706" i="27"/>
  <c r="AF707" i="27"/>
  <c r="AG706" i="27"/>
  <c r="AG707" i="27"/>
  <c r="C705" i="27"/>
  <c r="D705" i="27"/>
  <c r="H705" i="27"/>
  <c r="R705" i="27"/>
  <c r="S705" i="27"/>
  <c r="AD705" i="27"/>
  <c r="AE705" i="27"/>
  <c r="AF705" i="27"/>
  <c r="AG705" i="27"/>
  <c r="K691" i="27"/>
  <c r="K692" i="27"/>
  <c r="K693" i="27"/>
  <c r="K694" i="27"/>
  <c r="K695" i="27"/>
  <c r="K696" i="27"/>
  <c r="K697" i="27"/>
  <c r="K698" i="27"/>
  <c r="K699" i="27"/>
  <c r="K700" i="27"/>
  <c r="K701" i="27"/>
  <c r="K702" i="27"/>
  <c r="K703" i="27"/>
  <c r="K704" i="27"/>
  <c r="K705" i="27"/>
  <c r="C695" i="27"/>
  <c r="C696" i="27"/>
  <c r="C697" i="27"/>
  <c r="C698" i="27"/>
  <c r="C699" i="27"/>
  <c r="C700" i="27"/>
  <c r="C701" i="27"/>
  <c r="C702" i="27"/>
  <c r="C703" i="27"/>
  <c r="C704" i="27"/>
  <c r="D695" i="27"/>
  <c r="D696" i="27"/>
  <c r="D697" i="27"/>
  <c r="D698" i="27"/>
  <c r="D699" i="27"/>
  <c r="D700" i="27"/>
  <c r="D701" i="27"/>
  <c r="D702" i="27"/>
  <c r="D703" i="27"/>
  <c r="D704" i="27"/>
  <c r="H695" i="27"/>
  <c r="H696" i="27"/>
  <c r="H697" i="27"/>
  <c r="H698" i="27"/>
  <c r="H699" i="27"/>
  <c r="H700" i="27"/>
  <c r="H701" i="27"/>
  <c r="H702" i="27"/>
  <c r="H703" i="27"/>
  <c r="H704" i="27"/>
  <c r="R695" i="27"/>
  <c r="T695" i="27" s="1"/>
  <c r="R696" i="27"/>
  <c r="T696" i="27" s="1"/>
  <c r="R697" i="27"/>
  <c r="R698" i="27"/>
  <c r="R699" i="27"/>
  <c r="R700" i="27"/>
  <c r="R701" i="27"/>
  <c r="R702" i="27"/>
  <c r="R703" i="27"/>
  <c r="R704" i="27"/>
  <c r="S695" i="27"/>
  <c r="S696" i="27"/>
  <c r="S697" i="27"/>
  <c r="S698" i="27"/>
  <c r="S699" i="27"/>
  <c r="S700" i="27"/>
  <c r="S701" i="27"/>
  <c r="S702" i="27"/>
  <c r="S703" i="27"/>
  <c r="S704" i="27"/>
  <c r="AD695" i="27"/>
  <c r="AD696" i="27"/>
  <c r="AD697" i="27"/>
  <c r="AD698" i="27"/>
  <c r="AD699" i="27"/>
  <c r="AD700" i="27"/>
  <c r="AD701" i="27"/>
  <c r="AD702" i="27"/>
  <c r="AD703" i="27"/>
  <c r="AD704" i="27"/>
  <c r="AE695" i="27"/>
  <c r="AE696" i="27"/>
  <c r="AE697" i="27"/>
  <c r="AE698" i="27"/>
  <c r="AE699" i="27"/>
  <c r="AE700" i="27"/>
  <c r="AE701" i="27"/>
  <c r="AE702" i="27"/>
  <c r="AE703" i="27"/>
  <c r="AE704" i="27"/>
  <c r="AF695" i="27"/>
  <c r="AF696" i="27"/>
  <c r="AF697" i="27"/>
  <c r="AF698" i="27"/>
  <c r="AF699" i="27"/>
  <c r="AF700" i="27"/>
  <c r="AF701" i="27"/>
  <c r="AF702" i="27"/>
  <c r="AF703" i="27"/>
  <c r="AF704" i="27"/>
  <c r="AG695" i="27"/>
  <c r="AG696" i="27"/>
  <c r="AG697" i="27"/>
  <c r="AG698" i="27"/>
  <c r="AG699" i="27"/>
  <c r="AG700" i="27"/>
  <c r="AG701" i="27"/>
  <c r="AG702" i="27"/>
  <c r="AG703" i="27"/>
  <c r="AG704" i="27"/>
  <c r="C24" i="24"/>
  <c r="D24" i="24"/>
  <c r="F24" i="24"/>
  <c r="I24" i="24"/>
  <c r="P24" i="24"/>
  <c r="Q24" i="24"/>
  <c r="R24" i="24"/>
  <c r="Y24" i="24"/>
  <c r="T698" i="27" l="1"/>
  <c r="T699" i="27"/>
  <c r="U699" i="27" s="1"/>
  <c r="AL699" i="27" s="1"/>
  <c r="U711" i="27"/>
  <c r="AL711" i="27" s="1"/>
  <c r="T702" i="27"/>
  <c r="T706" i="27"/>
  <c r="U706" i="27" s="1"/>
  <c r="AL706" i="27" s="1"/>
  <c r="T707" i="27"/>
  <c r="U707" i="27" s="1"/>
  <c r="AL707" i="27" s="1"/>
  <c r="T697" i="27"/>
  <c r="U697" i="27" s="1"/>
  <c r="AL697" i="27" s="1"/>
  <c r="T704" i="27"/>
  <c r="U704" i="27" s="1"/>
  <c r="AL704" i="27" s="1"/>
  <c r="T703" i="27"/>
  <c r="U703" i="27" s="1"/>
  <c r="AL703" i="27" s="1"/>
  <c r="T701" i="27"/>
  <c r="U701" i="27" s="1"/>
  <c r="AL701" i="27" s="1"/>
  <c r="T700" i="27"/>
  <c r="U700" i="27" s="1"/>
  <c r="AL700" i="27" s="1"/>
  <c r="T705" i="27"/>
  <c r="U705" i="27" s="1"/>
  <c r="AL705" i="27" s="1"/>
  <c r="U698" i="27"/>
  <c r="AL698" i="27" s="1"/>
  <c r="U696" i="27"/>
  <c r="AL696" i="27" s="1"/>
  <c r="U695" i="27"/>
  <c r="AL695" i="27" s="1"/>
  <c r="U702" i="27"/>
  <c r="AL702" i="27" s="1"/>
  <c r="C692" i="27" l="1"/>
  <c r="C693" i="27"/>
  <c r="C694" i="27"/>
  <c r="D692" i="27"/>
  <c r="D693" i="27"/>
  <c r="D694" i="27"/>
  <c r="H692" i="27"/>
  <c r="H693" i="27"/>
  <c r="H694" i="27"/>
  <c r="R692" i="27"/>
  <c r="T692" i="27" s="1"/>
  <c r="R693" i="27"/>
  <c r="T693" i="27" s="1"/>
  <c r="U693" i="27" s="1"/>
  <c r="AL693" i="27" s="1"/>
  <c r="R694" i="27"/>
  <c r="T694" i="27" s="1"/>
  <c r="S692" i="27"/>
  <c r="S693" i="27"/>
  <c r="S694" i="27"/>
  <c r="AD692" i="27"/>
  <c r="AD693" i="27"/>
  <c r="AD694" i="27"/>
  <c r="AE692" i="27"/>
  <c r="AE693" i="27"/>
  <c r="AE694" i="27"/>
  <c r="AF692" i="27"/>
  <c r="AF693" i="27"/>
  <c r="AF694" i="27"/>
  <c r="AG692" i="27"/>
  <c r="AG693" i="27"/>
  <c r="AG694" i="27"/>
  <c r="K690" i="27"/>
  <c r="K689" i="27"/>
  <c r="K688" i="27"/>
  <c r="D691" i="27"/>
  <c r="D690" i="27"/>
  <c r="D689" i="27"/>
  <c r="D688" i="27"/>
  <c r="C688" i="27"/>
  <c r="C689" i="27"/>
  <c r="C690" i="27"/>
  <c r="C691" i="27"/>
  <c r="H688" i="27"/>
  <c r="H689" i="27"/>
  <c r="H690" i="27"/>
  <c r="H691" i="27"/>
  <c r="R688" i="27"/>
  <c r="R689" i="27"/>
  <c r="R690" i="27"/>
  <c r="R691" i="27"/>
  <c r="T691" i="27" s="1"/>
  <c r="U691" i="27" s="1"/>
  <c r="AL691" i="27" s="1"/>
  <c r="S688" i="27"/>
  <c r="S689" i="27"/>
  <c r="S690" i="27"/>
  <c r="S691" i="27"/>
  <c r="AD688" i="27"/>
  <c r="AD689" i="27"/>
  <c r="AD690" i="27"/>
  <c r="AD691" i="27"/>
  <c r="AE688" i="27"/>
  <c r="AE689" i="27"/>
  <c r="AE690" i="27"/>
  <c r="AE691" i="27"/>
  <c r="AF688" i="27"/>
  <c r="AF689" i="27"/>
  <c r="AF690" i="27"/>
  <c r="AF691" i="27"/>
  <c r="AG688" i="27"/>
  <c r="AG689" i="27"/>
  <c r="AG690" i="27"/>
  <c r="AG691" i="27"/>
  <c r="K687" i="27"/>
  <c r="D687" i="27"/>
  <c r="C687" i="27"/>
  <c r="H687" i="27"/>
  <c r="R687" i="27"/>
  <c r="S687" i="27"/>
  <c r="AD687" i="27"/>
  <c r="AE687" i="27"/>
  <c r="AF687" i="27"/>
  <c r="AG687" i="27"/>
  <c r="U694" i="27" l="1"/>
  <c r="AL694" i="27" s="1"/>
  <c r="T690" i="27"/>
  <c r="U690" i="27" s="1"/>
  <c r="AL690" i="27" s="1"/>
  <c r="T689" i="27"/>
  <c r="U689" i="27" s="1"/>
  <c r="AL689" i="27" s="1"/>
  <c r="U692" i="27"/>
  <c r="AL692" i="27" s="1"/>
  <c r="T688" i="27"/>
  <c r="U688" i="27" s="1"/>
  <c r="AL688" i="27" s="1"/>
  <c r="T687" i="27"/>
  <c r="U687" i="27" s="1"/>
  <c r="AL687" i="27" s="1"/>
  <c r="H18" i="29" l="1"/>
  <c r="I18" i="29"/>
  <c r="O18" i="29"/>
  <c r="P18" i="29"/>
  <c r="Q18" i="29"/>
  <c r="H17" i="29"/>
  <c r="I17" i="29"/>
  <c r="O17" i="29"/>
  <c r="P17" i="29"/>
  <c r="Q17" i="29"/>
  <c r="C23" i="24"/>
  <c r="D23" i="24"/>
  <c r="F23" i="24"/>
  <c r="I23" i="24"/>
  <c r="P23" i="24"/>
  <c r="Q23" i="24"/>
  <c r="R23" i="24"/>
  <c r="Y23" i="24"/>
  <c r="C22" i="24"/>
  <c r="D22" i="24"/>
  <c r="F22" i="24"/>
  <c r="I22" i="24"/>
  <c r="P22" i="24"/>
  <c r="Q22" i="24"/>
  <c r="R22" i="24"/>
  <c r="Y22" i="24"/>
  <c r="D686" i="27"/>
  <c r="K686" i="27"/>
  <c r="C686" i="27"/>
  <c r="H686" i="27"/>
  <c r="R686" i="27"/>
  <c r="S686" i="27"/>
  <c r="AD686" i="27"/>
  <c r="AE686" i="27"/>
  <c r="AF686" i="27"/>
  <c r="AG686" i="27"/>
  <c r="K685" i="27"/>
  <c r="K684" i="27"/>
  <c r="K683" i="27"/>
  <c r="D685" i="27"/>
  <c r="D684" i="27"/>
  <c r="D683" i="27"/>
  <c r="C683" i="27"/>
  <c r="C684" i="27"/>
  <c r="C685" i="27"/>
  <c r="H683" i="27"/>
  <c r="H684" i="27"/>
  <c r="H685" i="27"/>
  <c r="R683" i="27"/>
  <c r="T683" i="27" s="1"/>
  <c r="U683" i="27" s="1"/>
  <c r="AL683" i="27" s="1"/>
  <c r="R684" i="27"/>
  <c r="T684" i="27" s="1"/>
  <c r="R685" i="27"/>
  <c r="S683" i="27"/>
  <c r="S684" i="27"/>
  <c r="S685" i="27"/>
  <c r="AD683" i="27"/>
  <c r="AD684" i="27"/>
  <c r="AD685" i="27"/>
  <c r="AE683" i="27"/>
  <c r="AE684" i="27"/>
  <c r="AE685" i="27"/>
  <c r="AF683" i="27"/>
  <c r="AF684" i="27"/>
  <c r="AF685" i="27"/>
  <c r="AG683" i="27"/>
  <c r="AG684" i="27"/>
  <c r="AG685" i="27"/>
  <c r="K674" i="27"/>
  <c r="K675" i="27"/>
  <c r="K676" i="27"/>
  <c r="K677" i="27"/>
  <c r="K678" i="27"/>
  <c r="K679" i="27"/>
  <c r="K680" i="27"/>
  <c r="K681" i="27"/>
  <c r="K682" i="27"/>
  <c r="C678" i="27"/>
  <c r="C679" i="27"/>
  <c r="C680" i="27"/>
  <c r="C681" i="27"/>
  <c r="C682" i="27"/>
  <c r="D678" i="27"/>
  <c r="D679" i="27"/>
  <c r="D680" i="27"/>
  <c r="D681" i="27"/>
  <c r="D682" i="27"/>
  <c r="H678" i="27"/>
  <c r="H679" i="27"/>
  <c r="H680" i="27"/>
  <c r="H681" i="27"/>
  <c r="H682" i="27"/>
  <c r="R678" i="27"/>
  <c r="T678" i="27" s="1"/>
  <c r="R679" i="27"/>
  <c r="T679" i="27" s="1"/>
  <c r="R680" i="27"/>
  <c r="T680" i="27" s="1"/>
  <c r="U680" i="27" s="1"/>
  <c r="AL680" i="27" s="1"/>
  <c r="R681" i="27"/>
  <c r="T681" i="27" s="1"/>
  <c r="U681" i="27" s="1"/>
  <c r="AL681" i="27" s="1"/>
  <c r="R682" i="27"/>
  <c r="T682" i="27" s="1"/>
  <c r="U682" i="27" s="1"/>
  <c r="AL682" i="27" s="1"/>
  <c r="S678" i="27"/>
  <c r="S679" i="27"/>
  <c r="S680" i="27"/>
  <c r="S681" i="27"/>
  <c r="S682" i="27"/>
  <c r="AD678" i="27"/>
  <c r="AD679" i="27"/>
  <c r="AD680" i="27"/>
  <c r="AD681" i="27"/>
  <c r="AD682" i="27"/>
  <c r="AE678" i="27"/>
  <c r="AE679" i="27"/>
  <c r="AE680" i="27"/>
  <c r="AE681" i="27"/>
  <c r="AE682" i="27"/>
  <c r="AF678" i="27"/>
  <c r="AF679" i="27"/>
  <c r="AF680" i="27"/>
  <c r="AF681" i="27"/>
  <c r="AF682" i="27"/>
  <c r="AG678" i="27"/>
  <c r="AG679" i="27"/>
  <c r="AG680" i="27"/>
  <c r="AG681" i="27"/>
  <c r="AG682" i="27"/>
  <c r="D677" i="27"/>
  <c r="C677" i="27"/>
  <c r="D676" i="27"/>
  <c r="C676" i="27"/>
  <c r="D675" i="27"/>
  <c r="C675" i="27"/>
  <c r="D674" i="27"/>
  <c r="C674" i="27"/>
  <c r="H674" i="27"/>
  <c r="H675" i="27"/>
  <c r="H676" i="27"/>
  <c r="H677" i="27"/>
  <c r="R674" i="27"/>
  <c r="T674" i="27" s="1"/>
  <c r="U674" i="27" s="1"/>
  <c r="AL674" i="27" s="1"/>
  <c r="R675" i="27"/>
  <c r="T675" i="27" s="1"/>
  <c r="U675" i="27" s="1"/>
  <c r="AL675" i="27" s="1"/>
  <c r="R676" i="27"/>
  <c r="T676" i="27" s="1"/>
  <c r="U676" i="27" s="1"/>
  <c r="AL676" i="27" s="1"/>
  <c r="R677" i="27"/>
  <c r="T677" i="27" s="1"/>
  <c r="S674" i="27"/>
  <c r="S675" i="27"/>
  <c r="S676" i="27"/>
  <c r="S677" i="27"/>
  <c r="AD674" i="27"/>
  <c r="AD675" i="27"/>
  <c r="AD676" i="27"/>
  <c r="AD677" i="27"/>
  <c r="AE674" i="27"/>
  <c r="AE675" i="27"/>
  <c r="AE676" i="27"/>
  <c r="AE677" i="27"/>
  <c r="AF674" i="27"/>
  <c r="AF675" i="27"/>
  <c r="AF676" i="27"/>
  <c r="AF677" i="27"/>
  <c r="AG674" i="27"/>
  <c r="AG675" i="27"/>
  <c r="AG676" i="27"/>
  <c r="AG677" i="27"/>
  <c r="K673" i="27"/>
  <c r="K672" i="27"/>
  <c r="K671" i="27"/>
  <c r="K670" i="27"/>
  <c r="D673" i="27"/>
  <c r="D672" i="27"/>
  <c r="D671" i="27"/>
  <c r="D670" i="27"/>
  <c r="C673" i="27"/>
  <c r="H673" i="27"/>
  <c r="R673" i="27"/>
  <c r="S673" i="27"/>
  <c r="AD673" i="27"/>
  <c r="AE673" i="27"/>
  <c r="AF673" i="27"/>
  <c r="AG673" i="27"/>
  <c r="C672" i="27"/>
  <c r="H672" i="27"/>
  <c r="R672" i="27"/>
  <c r="S672" i="27"/>
  <c r="AD672" i="27"/>
  <c r="AE672" i="27"/>
  <c r="AF672" i="27"/>
  <c r="AG672" i="27"/>
  <c r="C671" i="27"/>
  <c r="H671" i="27"/>
  <c r="R671" i="27"/>
  <c r="S671" i="27"/>
  <c r="AD671" i="27"/>
  <c r="AE671" i="27"/>
  <c r="AF671" i="27"/>
  <c r="AG671" i="27"/>
  <c r="C670" i="27"/>
  <c r="H670" i="27"/>
  <c r="R670" i="27"/>
  <c r="S670" i="27"/>
  <c r="AD670" i="27"/>
  <c r="AE670" i="27"/>
  <c r="AF670" i="27"/>
  <c r="AG670" i="27"/>
  <c r="C21" i="24"/>
  <c r="D21" i="24"/>
  <c r="F21" i="24"/>
  <c r="I21" i="24"/>
  <c r="P21" i="24"/>
  <c r="Q21" i="24"/>
  <c r="R21" i="24"/>
  <c r="Y21" i="24"/>
  <c r="K669" i="27"/>
  <c r="C669" i="27"/>
  <c r="D669" i="27"/>
  <c r="H669" i="27"/>
  <c r="R669" i="27"/>
  <c r="S669" i="27"/>
  <c r="AD669" i="27"/>
  <c r="AE669" i="27"/>
  <c r="AF669" i="27"/>
  <c r="AG669" i="27"/>
  <c r="K663" i="27"/>
  <c r="K664" i="27"/>
  <c r="K665" i="27"/>
  <c r="K666" i="27"/>
  <c r="K667" i="27"/>
  <c r="K668" i="27"/>
  <c r="D668" i="27"/>
  <c r="D667" i="27"/>
  <c r="D666" i="27"/>
  <c r="D665" i="27"/>
  <c r="D664" i="27"/>
  <c r="D663" i="27"/>
  <c r="C663" i="27"/>
  <c r="C664" i="27"/>
  <c r="C665" i="27"/>
  <c r="C666" i="27"/>
  <c r="C667" i="27"/>
  <c r="C668" i="27"/>
  <c r="H663" i="27"/>
  <c r="H664" i="27"/>
  <c r="H665" i="27"/>
  <c r="H666" i="27"/>
  <c r="H667" i="27"/>
  <c r="H668" i="27"/>
  <c r="R663" i="27"/>
  <c r="T663" i="27" s="1"/>
  <c r="R664" i="27"/>
  <c r="T664" i="27" s="1"/>
  <c r="R665" i="27"/>
  <c r="T665" i="27" s="1"/>
  <c r="R666" i="27"/>
  <c r="R667" i="27"/>
  <c r="R668" i="27"/>
  <c r="S663" i="27"/>
  <c r="S664" i="27"/>
  <c r="S665" i="27"/>
  <c r="S666" i="27"/>
  <c r="S667" i="27"/>
  <c r="S668" i="27"/>
  <c r="AD663" i="27"/>
  <c r="AD664" i="27"/>
  <c r="AD665" i="27"/>
  <c r="AD666" i="27"/>
  <c r="AD667" i="27"/>
  <c r="AD668" i="27"/>
  <c r="AE663" i="27"/>
  <c r="AE664" i="27"/>
  <c r="AE665" i="27"/>
  <c r="AE666" i="27"/>
  <c r="AE667" i="27"/>
  <c r="AE668" i="27"/>
  <c r="AF663" i="27"/>
  <c r="AF664" i="27"/>
  <c r="AF665" i="27"/>
  <c r="AF666" i="27"/>
  <c r="AF667" i="27"/>
  <c r="AF668" i="27"/>
  <c r="AG663" i="27"/>
  <c r="AG664" i="27"/>
  <c r="AG665" i="27"/>
  <c r="AG666" i="27"/>
  <c r="AG667" i="27"/>
  <c r="AG668" i="27"/>
  <c r="T686" i="27" l="1"/>
  <c r="U686" i="27" s="1"/>
  <c r="AL686" i="27" s="1"/>
  <c r="T685" i="27"/>
  <c r="U685" i="27" s="1"/>
  <c r="AL685" i="27" s="1"/>
  <c r="T673" i="27"/>
  <c r="U673" i="27" s="1"/>
  <c r="AL673" i="27" s="1"/>
  <c r="T671" i="27"/>
  <c r="U671" i="27" s="1"/>
  <c r="AL671" i="27" s="1"/>
  <c r="U684" i="27"/>
  <c r="AL684" i="27" s="1"/>
  <c r="U679" i="27"/>
  <c r="AL679" i="27" s="1"/>
  <c r="U678" i="27"/>
  <c r="AL678" i="27" s="1"/>
  <c r="T666" i="27"/>
  <c r="U666" i="27" s="1"/>
  <c r="AL666" i="27" s="1"/>
  <c r="U677" i="27"/>
  <c r="AL677" i="27" s="1"/>
  <c r="T670" i="27"/>
  <c r="U670" i="27" s="1"/>
  <c r="AL670" i="27" s="1"/>
  <c r="T672" i="27"/>
  <c r="U672" i="27" s="1"/>
  <c r="AL672" i="27" s="1"/>
  <c r="T669" i="27"/>
  <c r="U669" i="27" s="1"/>
  <c r="AL669" i="27" s="1"/>
  <c r="T668" i="27"/>
  <c r="U668" i="27" s="1"/>
  <c r="AL668" i="27" s="1"/>
  <c r="T667" i="27"/>
  <c r="U667" i="27" s="1"/>
  <c r="AL667" i="27" s="1"/>
  <c r="U665" i="27"/>
  <c r="AL665" i="27" s="1"/>
  <c r="U664" i="27"/>
  <c r="AL664" i="27" s="1"/>
  <c r="U663" i="27"/>
  <c r="AL663" i="27" s="1"/>
  <c r="H16" i="29" l="1"/>
  <c r="I16" i="29"/>
  <c r="O16" i="29"/>
  <c r="P16" i="29"/>
  <c r="Q16" i="29"/>
  <c r="K653" i="27"/>
  <c r="K654" i="27"/>
  <c r="K655" i="27"/>
  <c r="K656" i="27"/>
  <c r="K657" i="27"/>
  <c r="K658" i="27"/>
  <c r="K659" i="27"/>
  <c r="K660" i="27"/>
  <c r="K661" i="27"/>
  <c r="K662" i="27"/>
  <c r="D662" i="27"/>
  <c r="D661" i="27"/>
  <c r="D660" i="27"/>
  <c r="D659" i="27"/>
  <c r="D658" i="27"/>
  <c r="D657" i="27"/>
  <c r="D656" i="27"/>
  <c r="D655" i="27"/>
  <c r="D654" i="27"/>
  <c r="D653" i="27"/>
  <c r="C657" i="27"/>
  <c r="C658" i="27"/>
  <c r="C659" i="27"/>
  <c r="C660" i="27"/>
  <c r="C661" i="27"/>
  <c r="C662" i="27"/>
  <c r="H657" i="27"/>
  <c r="H658" i="27"/>
  <c r="H659" i="27"/>
  <c r="H660" i="27"/>
  <c r="H661" i="27"/>
  <c r="H662" i="27"/>
  <c r="R657" i="27"/>
  <c r="R658" i="27"/>
  <c r="R659" i="27"/>
  <c r="R660" i="27"/>
  <c r="R661" i="27"/>
  <c r="R662" i="27"/>
  <c r="T662" i="27" s="1"/>
  <c r="S657" i="27"/>
  <c r="S658" i="27"/>
  <c r="S659" i="27"/>
  <c r="S660" i="27"/>
  <c r="S661" i="27"/>
  <c r="S662" i="27"/>
  <c r="AD657" i="27"/>
  <c r="AD658" i="27"/>
  <c r="AD659" i="27"/>
  <c r="AD660" i="27"/>
  <c r="AD661" i="27"/>
  <c r="AD662" i="27"/>
  <c r="AE657" i="27"/>
  <c r="AE658" i="27"/>
  <c r="AE659" i="27"/>
  <c r="AE660" i="27"/>
  <c r="AE661" i="27"/>
  <c r="AE662" i="27"/>
  <c r="AF657" i="27"/>
  <c r="AF658" i="27"/>
  <c r="AF659" i="27"/>
  <c r="AF660" i="27"/>
  <c r="AF661" i="27"/>
  <c r="AF662" i="27"/>
  <c r="AG657" i="27"/>
  <c r="AG658" i="27"/>
  <c r="AG659" i="27"/>
  <c r="AG660" i="27"/>
  <c r="AG661" i="27"/>
  <c r="AG662" i="27"/>
  <c r="C654" i="27"/>
  <c r="C655" i="27"/>
  <c r="C656" i="27"/>
  <c r="H654" i="27"/>
  <c r="H655" i="27"/>
  <c r="H656" i="27"/>
  <c r="R654" i="27"/>
  <c r="T654" i="27" s="1"/>
  <c r="R655" i="27"/>
  <c r="T655" i="27" s="1"/>
  <c r="R656" i="27"/>
  <c r="T656" i="27" s="1"/>
  <c r="U656" i="27" s="1"/>
  <c r="AL656" i="27" s="1"/>
  <c r="S654" i="27"/>
  <c r="S655" i="27"/>
  <c r="S656" i="27"/>
  <c r="AD654" i="27"/>
  <c r="AD655" i="27"/>
  <c r="AD656" i="27"/>
  <c r="AE654" i="27"/>
  <c r="AE655" i="27"/>
  <c r="AE656" i="27"/>
  <c r="AF654" i="27"/>
  <c r="AF655" i="27"/>
  <c r="AF656" i="27"/>
  <c r="AG654" i="27"/>
  <c r="AG655" i="27"/>
  <c r="AG656" i="27"/>
  <c r="C653" i="27"/>
  <c r="H653" i="27"/>
  <c r="R653" i="27"/>
  <c r="T653" i="27" s="1"/>
  <c r="S653" i="27"/>
  <c r="AD653" i="27"/>
  <c r="AE653" i="27"/>
  <c r="AF653" i="27"/>
  <c r="AG653" i="27"/>
  <c r="T659" i="27" l="1"/>
  <c r="T658" i="27"/>
  <c r="U658" i="27" s="1"/>
  <c r="AL658" i="27" s="1"/>
  <c r="T657" i="27"/>
  <c r="U657" i="27" s="1"/>
  <c r="AL657" i="27" s="1"/>
  <c r="T661" i="27"/>
  <c r="U661" i="27" s="1"/>
  <c r="AL661" i="27" s="1"/>
  <c r="T660" i="27"/>
  <c r="U660" i="27" s="1"/>
  <c r="AL660" i="27" s="1"/>
  <c r="U662" i="27"/>
  <c r="AL662" i="27" s="1"/>
  <c r="U659" i="27"/>
  <c r="AL659" i="27" s="1"/>
  <c r="U653" i="27"/>
  <c r="AL653" i="27" s="1"/>
  <c r="U655" i="27"/>
  <c r="AL655" i="27" s="1"/>
  <c r="U654" i="27"/>
  <c r="AL654" i="27" s="1"/>
  <c r="AD649" i="27" l="1"/>
  <c r="K652" i="27"/>
  <c r="C652" i="27"/>
  <c r="D652" i="27"/>
  <c r="H652" i="27"/>
  <c r="R652" i="27"/>
  <c r="S652" i="27"/>
  <c r="AD652" i="27"/>
  <c r="AE652" i="27"/>
  <c r="AF652" i="27"/>
  <c r="AG652" i="27"/>
  <c r="K645" i="27"/>
  <c r="K646" i="27"/>
  <c r="K647" i="27"/>
  <c r="K648" i="27"/>
  <c r="K649" i="27"/>
  <c r="K650" i="27"/>
  <c r="K651" i="27"/>
  <c r="D651" i="27"/>
  <c r="D650" i="27"/>
  <c r="D649" i="27"/>
  <c r="D648" i="27"/>
  <c r="D647" i="27"/>
  <c r="D646" i="27"/>
  <c r="D645" i="27"/>
  <c r="D644" i="27"/>
  <c r="D643" i="27"/>
  <c r="D642" i="27"/>
  <c r="D641" i="27"/>
  <c r="C646" i="27"/>
  <c r="C647" i="27"/>
  <c r="C648" i="27"/>
  <c r="C649" i="27"/>
  <c r="C650" i="27"/>
  <c r="C651" i="27"/>
  <c r="H646" i="27"/>
  <c r="H647" i="27"/>
  <c r="H648" i="27"/>
  <c r="H649" i="27"/>
  <c r="H650" i="27"/>
  <c r="H651" i="27"/>
  <c r="R646" i="27"/>
  <c r="T646" i="27" s="1"/>
  <c r="R647" i="27"/>
  <c r="T647" i="27" s="1"/>
  <c r="U647" i="27" s="1"/>
  <c r="AL647" i="27" s="1"/>
  <c r="R648" i="27"/>
  <c r="T648" i="27" s="1"/>
  <c r="R649" i="27"/>
  <c r="T649" i="27" s="1"/>
  <c r="R650" i="27"/>
  <c r="T650" i="27" s="1"/>
  <c r="R651" i="27"/>
  <c r="S646" i="27"/>
  <c r="S647" i="27"/>
  <c r="S648" i="27"/>
  <c r="S649" i="27"/>
  <c r="S650" i="27"/>
  <c r="S651" i="27"/>
  <c r="AD646" i="27"/>
  <c r="AD647" i="27"/>
  <c r="AD648" i="27"/>
  <c r="AD650" i="27"/>
  <c r="AD651" i="27"/>
  <c r="AE646" i="27"/>
  <c r="AE647" i="27"/>
  <c r="AE648" i="27"/>
  <c r="AE649" i="27"/>
  <c r="AE650" i="27"/>
  <c r="AE651" i="27"/>
  <c r="AF646" i="27"/>
  <c r="AF647" i="27"/>
  <c r="AF648" i="27"/>
  <c r="AF649" i="27"/>
  <c r="AF650" i="27"/>
  <c r="AF651" i="27"/>
  <c r="AG646" i="27"/>
  <c r="AG647" i="27"/>
  <c r="AG648" i="27"/>
  <c r="AG649" i="27"/>
  <c r="AG650" i="27"/>
  <c r="AG651" i="27"/>
  <c r="C645" i="27"/>
  <c r="H645" i="27"/>
  <c r="R645" i="27"/>
  <c r="T645" i="27" s="1"/>
  <c r="S645" i="27"/>
  <c r="AD645" i="27"/>
  <c r="AE645" i="27"/>
  <c r="AF645" i="27"/>
  <c r="AG645" i="27"/>
  <c r="T652" i="27" l="1"/>
  <c r="U652" i="27" s="1"/>
  <c r="AL652" i="27" s="1"/>
  <c r="T651" i="27"/>
  <c r="U651" i="27" s="1"/>
  <c r="AL651" i="27" s="1"/>
  <c r="U648" i="27"/>
  <c r="AL648" i="27" s="1"/>
  <c r="U645" i="27"/>
  <c r="AL645" i="27" s="1"/>
  <c r="U649" i="27"/>
  <c r="AL649" i="27" s="1"/>
  <c r="U650" i="27"/>
  <c r="AL650" i="27" s="1"/>
  <c r="U646" i="27"/>
  <c r="AL646" i="27" s="1"/>
  <c r="K644" i="27" l="1"/>
  <c r="K643" i="27"/>
  <c r="K642" i="27"/>
  <c r="K641" i="27"/>
  <c r="C643" i="27"/>
  <c r="C644" i="27"/>
  <c r="H643" i="27"/>
  <c r="H644" i="27"/>
  <c r="R643" i="27"/>
  <c r="R644" i="27"/>
  <c r="T644" i="27" s="1"/>
  <c r="S643" i="27"/>
  <c r="S644" i="27"/>
  <c r="AD643" i="27"/>
  <c r="AD644" i="27"/>
  <c r="AE643" i="27"/>
  <c r="AE644" i="27"/>
  <c r="AF643" i="27"/>
  <c r="AF644" i="27"/>
  <c r="AG643" i="27"/>
  <c r="AG644" i="27"/>
  <c r="C641" i="27"/>
  <c r="C642" i="27"/>
  <c r="H641" i="27"/>
  <c r="H642" i="27"/>
  <c r="R641" i="27"/>
  <c r="T641" i="27" s="1"/>
  <c r="R642" i="27"/>
  <c r="T642" i="27" s="1"/>
  <c r="S641" i="27"/>
  <c r="S642" i="27"/>
  <c r="AD641" i="27"/>
  <c r="AD642" i="27"/>
  <c r="AE641" i="27"/>
  <c r="AE642" i="27"/>
  <c r="AF641" i="27"/>
  <c r="AF642" i="27"/>
  <c r="AG641" i="27"/>
  <c r="AG642" i="27"/>
  <c r="K635" i="27"/>
  <c r="K636" i="27"/>
  <c r="K637" i="27"/>
  <c r="K638" i="27"/>
  <c r="K639" i="27"/>
  <c r="K640" i="27"/>
  <c r="D640" i="27"/>
  <c r="D639" i="27"/>
  <c r="D638" i="27"/>
  <c r="D637" i="27"/>
  <c r="D636" i="27"/>
  <c r="D635" i="27"/>
  <c r="C636" i="27"/>
  <c r="C637" i="27"/>
  <c r="C638" i="27"/>
  <c r="C639" i="27"/>
  <c r="C640" i="27"/>
  <c r="H636" i="27"/>
  <c r="H637" i="27"/>
  <c r="H638" i="27"/>
  <c r="H639" i="27"/>
  <c r="H640" i="27"/>
  <c r="R636" i="27"/>
  <c r="T636" i="27" s="1"/>
  <c r="R637" i="27"/>
  <c r="T637" i="27" s="1"/>
  <c r="R638" i="27"/>
  <c r="R639" i="27"/>
  <c r="R640" i="27"/>
  <c r="S636" i="27"/>
  <c r="S637" i="27"/>
  <c r="S638" i="27"/>
  <c r="S639" i="27"/>
  <c r="S640" i="27"/>
  <c r="AD636" i="27"/>
  <c r="AD637" i="27"/>
  <c r="AD638" i="27"/>
  <c r="AD639" i="27"/>
  <c r="AD640" i="27"/>
  <c r="AE636" i="27"/>
  <c r="AE637" i="27"/>
  <c r="AE638" i="27"/>
  <c r="AE639" i="27"/>
  <c r="AE640" i="27"/>
  <c r="AF636" i="27"/>
  <c r="AF637" i="27"/>
  <c r="AF638" i="27"/>
  <c r="AF639" i="27"/>
  <c r="AF640" i="27"/>
  <c r="AG636" i="27"/>
  <c r="AG637" i="27"/>
  <c r="AG638" i="27"/>
  <c r="AG639" i="27"/>
  <c r="AG640" i="27"/>
  <c r="C635" i="27"/>
  <c r="H635" i="27"/>
  <c r="R635" i="27"/>
  <c r="T635" i="27" s="1"/>
  <c r="U635" i="27" s="1"/>
  <c r="AL635" i="27" s="1"/>
  <c r="S635" i="27"/>
  <c r="AD635" i="27"/>
  <c r="AE635" i="27"/>
  <c r="AF635" i="27"/>
  <c r="AG635" i="27"/>
  <c r="H15" i="29"/>
  <c r="I15" i="29"/>
  <c r="O15" i="29"/>
  <c r="P15" i="29"/>
  <c r="Q15" i="29"/>
  <c r="T638" i="27" l="1"/>
  <c r="U638" i="27" s="1"/>
  <c r="AL638" i="27" s="1"/>
  <c r="T639" i="27"/>
  <c r="U639" i="27" s="1"/>
  <c r="AL639" i="27" s="1"/>
  <c r="T643" i="27"/>
  <c r="U643" i="27" s="1"/>
  <c r="AL643" i="27" s="1"/>
  <c r="U644" i="27"/>
  <c r="AL644" i="27" s="1"/>
  <c r="T640" i="27"/>
  <c r="U640" i="27" s="1"/>
  <c r="AL640" i="27" s="1"/>
  <c r="U641" i="27"/>
  <c r="AL641" i="27" s="1"/>
  <c r="U642" i="27"/>
  <c r="AL642" i="27" s="1"/>
  <c r="U637" i="27"/>
  <c r="AL637" i="27" s="1"/>
  <c r="U636" i="27"/>
  <c r="AL636" i="27" s="1"/>
  <c r="K634" i="27" l="1"/>
  <c r="K633" i="27"/>
  <c r="D634" i="27"/>
  <c r="C634" i="27"/>
  <c r="D633" i="27"/>
  <c r="C633" i="27"/>
  <c r="H633" i="27"/>
  <c r="H634" i="27"/>
  <c r="R633" i="27"/>
  <c r="T633" i="27" s="1"/>
  <c r="R634" i="27"/>
  <c r="T634" i="27" s="1"/>
  <c r="S633" i="27"/>
  <c r="S634" i="27"/>
  <c r="AD633" i="27"/>
  <c r="AD634" i="27"/>
  <c r="AE633" i="27"/>
  <c r="AE634" i="27"/>
  <c r="AF633" i="27"/>
  <c r="AF634" i="27"/>
  <c r="AG633" i="27"/>
  <c r="AG634" i="27"/>
  <c r="K628" i="27"/>
  <c r="K629" i="27"/>
  <c r="K630" i="27"/>
  <c r="K631" i="27"/>
  <c r="K632" i="27"/>
  <c r="D632" i="27"/>
  <c r="D631" i="27"/>
  <c r="D630" i="27"/>
  <c r="D629" i="27"/>
  <c r="D628" i="27"/>
  <c r="C632" i="27"/>
  <c r="H632" i="27"/>
  <c r="R632" i="27"/>
  <c r="T632" i="27" s="1"/>
  <c r="U632" i="27" s="1"/>
  <c r="AL632" i="27" s="1"/>
  <c r="S632" i="27"/>
  <c r="AD632" i="27"/>
  <c r="AE632" i="27"/>
  <c r="AF632" i="27"/>
  <c r="AG632" i="27"/>
  <c r="C628" i="27"/>
  <c r="C629" i="27"/>
  <c r="C630" i="27"/>
  <c r="C631" i="27"/>
  <c r="H628" i="27"/>
  <c r="H629" i="27"/>
  <c r="H630" i="27"/>
  <c r="H631" i="27"/>
  <c r="R628" i="27"/>
  <c r="T628" i="27" s="1"/>
  <c r="R629" i="27"/>
  <c r="R630" i="27"/>
  <c r="R631" i="27"/>
  <c r="T631" i="27" s="1"/>
  <c r="S628" i="27"/>
  <c r="S629" i="27"/>
  <c r="S630" i="27"/>
  <c r="S631" i="27"/>
  <c r="AD628" i="27"/>
  <c r="AD629" i="27"/>
  <c r="AD630" i="27"/>
  <c r="AD631" i="27"/>
  <c r="AE628" i="27"/>
  <c r="AE629" i="27"/>
  <c r="AE630" i="27"/>
  <c r="AE631" i="27"/>
  <c r="AF628" i="27"/>
  <c r="AF629" i="27"/>
  <c r="AF630" i="27"/>
  <c r="AF631" i="27"/>
  <c r="AG628" i="27"/>
  <c r="AG629" i="27"/>
  <c r="AG630" i="27"/>
  <c r="AG631" i="27"/>
  <c r="F20" i="24"/>
  <c r="C20" i="24"/>
  <c r="D20" i="24"/>
  <c r="I20" i="24"/>
  <c r="P20" i="24"/>
  <c r="Q20" i="24"/>
  <c r="R20" i="24"/>
  <c r="Y20" i="24"/>
  <c r="H13" i="29"/>
  <c r="H14" i="29"/>
  <c r="I13" i="29"/>
  <c r="I14" i="29"/>
  <c r="O13" i="29"/>
  <c r="O14" i="29"/>
  <c r="P13" i="29"/>
  <c r="P14" i="29"/>
  <c r="Q13" i="29"/>
  <c r="Q14" i="29"/>
  <c r="T630" i="27" l="1"/>
  <c r="U630" i="27" s="1"/>
  <c r="AL630" i="27" s="1"/>
  <c r="U633" i="27"/>
  <c r="AL633" i="27" s="1"/>
  <c r="U634" i="27"/>
  <c r="AL634" i="27" s="1"/>
  <c r="U631" i="27"/>
  <c r="AL631" i="27" s="1"/>
  <c r="T629" i="27"/>
  <c r="U629" i="27" s="1"/>
  <c r="AL629" i="27" s="1"/>
  <c r="U628" i="27"/>
  <c r="AL628" i="27" s="1"/>
  <c r="K627" i="27" l="1"/>
  <c r="K626" i="27"/>
  <c r="K625" i="27"/>
  <c r="K624" i="27"/>
  <c r="K623" i="27"/>
  <c r="K622" i="27"/>
  <c r="D627" i="27"/>
  <c r="D626" i="27"/>
  <c r="D625" i="27"/>
  <c r="D624" i="27"/>
  <c r="D623" i="27"/>
  <c r="D622" i="27"/>
  <c r="C626" i="27"/>
  <c r="C627" i="27"/>
  <c r="H626" i="27"/>
  <c r="H627" i="27"/>
  <c r="R626" i="27"/>
  <c r="R627" i="27"/>
  <c r="T627" i="27" s="1"/>
  <c r="S626" i="27"/>
  <c r="S627" i="27"/>
  <c r="AD626" i="27"/>
  <c r="AD627" i="27"/>
  <c r="AE626" i="27"/>
  <c r="AE627" i="27"/>
  <c r="AF626" i="27"/>
  <c r="AF627" i="27"/>
  <c r="AG626" i="27"/>
  <c r="AG627" i="27"/>
  <c r="C625" i="27"/>
  <c r="H625" i="27"/>
  <c r="R625" i="27"/>
  <c r="S625" i="27"/>
  <c r="AD625" i="27"/>
  <c r="AE625" i="27"/>
  <c r="AF625" i="27"/>
  <c r="AG625" i="27"/>
  <c r="C624" i="27"/>
  <c r="H624" i="27"/>
  <c r="R624" i="27"/>
  <c r="S624" i="27"/>
  <c r="AD624" i="27"/>
  <c r="AE624" i="27"/>
  <c r="AF624" i="27"/>
  <c r="AG624" i="27"/>
  <c r="C622" i="27"/>
  <c r="C623" i="27"/>
  <c r="H622" i="27"/>
  <c r="H623" i="27"/>
  <c r="R622" i="27"/>
  <c r="R623" i="27"/>
  <c r="S622" i="27"/>
  <c r="S623" i="27"/>
  <c r="AD622" i="27"/>
  <c r="AD623" i="27"/>
  <c r="AE622" i="27"/>
  <c r="AE623" i="27"/>
  <c r="AF622" i="27"/>
  <c r="AF623" i="27"/>
  <c r="AG622" i="27"/>
  <c r="AG623" i="27"/>
  <c r="K621" i="27"/>
  <c r="K620" i="27"/>
  <c r="K619" i="27"/>
  <c r="K618" i="27"/>
  <c r="K617" i="27"/>
  <c r="D621" i="27"/>
  <c r="D620" i="27"/>
  <c r="D619" i="27"/>
  <c r="D618" i="27"/>
  <c r="D617" i="27"/>
  <c r="C619" i="27"/>
  <c r="C620" i="27"/>
  <c r="C621" i="27"/>
  <c r="H619" i="27"/>
  <c r="H620" i="27"/>
  <c r="H621" i="27"/>
  <c r="R619" i="27"/>
  <c r="T619" i="27" s="1"/>
  <c r="U619" i="27" s="1"/>
  <c r="AL619" i="27" s="1"/>
  <c r="R620" i="27"/>
  <c r="T620" i="27" s="1"/>
  <c r="R621" i="27"/>
  <c r="S619" i="27"/>
  <c r="S620" i="27"/>
  <c r="S621" i="27"/>
  <c r="AD619" i="27"/>
  <c r="AD620" i="27"/>
  <c r="AD621" i="27"/>
  <c r="AE619" i="27"/>
  <c r="AE620" i="27"/>
  <c r="AE621" i="27"/>
  <c r="AF619" i="27"/>
  <c r="AF620" i="27"/>
  <c r="AF621" i="27"/>
  <c r="AG619" i="27"/>
  <c r="AG620" i="27"/>
  <c r="AG621" i="27"/>
  <c r="C618" i="27"/>
  <c r="H618" i="27"/>
  <c r="R618" i="27"/>
  <c r="T618" i="27" s="1"/>
  <c r="U618" i="27" s="1"/>
  <c r="AL618" i="27" s="1"/>
  <c r="S618" i="27"/>
  <c r="AD618" i="27"/>
  <c r="AE618" i="27"/>
  <c r="AF618" i="27"/>
  <c r="AG618" i="27"/>
  <c r="C617" i="27"/>
  <c r="H617" i="27"/>
  <c r="R617" i="27"/>
  <c r="T617" i="27" s="1"/>
  <c r="U617" i="27" s="1"/>
  <c r="AL617" i="27" s="1"/>
  <c r="S617" i="27"/>
  <c r="AD617" i="27"/>
  <c r="AE617" i="27"/>
  <c r="AF617" i="27"/>
  <c r="AG617" i="27"/>
  <c r="S139" i="22"/>
  <c r="S140" i="22"/>
  <c r="K616" i="27"/>
  <c r="K611" i="27"/>
  <c r="K612" i="27"/>
  <c r="K613" i="27"/>
  <c r="K614" i="27"/>
  <c r="K615" i="27"/>
  <c r="C615" i="27"/>
  <c r="C616" i="27"/>
  <c r="D615" i="27"/>
  <c r="D616" i="27"/>
  <c r="H615" i="27"/>
  <c r="H616" i="27"/>
  <c r="R615" i="27"/>
  <c r="T615" i="27" s="1"/>
  <c r="R616" i="27"/>
  <c r="T616" i="27" s="1"/>
  <c r="S615" i="27"/>
  <c r="S616" i="27"/>
  <c r="AD615" i="27"/>
  <c r="AD616" i="27"/>
  <c r="AE615" i="27"/>
  <c r="AE616" i="27"/>
  <c r="AF615" i="27"/>
  <c r="AF616" i="27"/>
  <c r="AG615" i="27"/>
  <c r="AG616" i="27"/>
  <c r="T624" i="27" l="1"/>
  <c r="U624" i="27" s="1"/>
  <c r="AL624" i="27" s="1"/>
  <c r="T625" i="27"/>
  <c r="U625" i="27" s="1"/>
  <c r="AL625" i="27" s="1"/>
  <c r="T626" i="27"/>
  <c r="U626" i="27" s="1"/>
  <c r="AL626" i="27" s="1"/>
  <c r="U627" i="27"/>
  <c r="AL627" i="27" s="1"/>
  <c r="T622" i="27"/>
  <c r="U622" i="27" s="1"/>
  <c r="AL622" i="27" s="1"/>
  <c r="T623" i="27"/>
  <c r="U623" i="27" s="1"/>
  <c r="AL623" i="27" s="1"/>
  <c r="T621" i="27"/>
  <c r="U621" i="27" s="1"/>
  <c r="AL621" i="27" s="1"/>
  <c r="U620" i="27"/>
  <c r="AL620" i="27" s="1"/>
  <c r="U616" i="27"/>
  <c r="AL616" i="27" s="1"/>
  <c r="U615" i="27"/>
  <c r="AL615" i="27" s="1"/>
  <c r="D614" i="27" l="1"/>
  <c r="D613" i="27"/>
  <c r="D612" i="27"/>
  <c r="D611" i="27"/>
  <c r="C611" i="27"/>
  <c r="C612" i="27"/>
  <c r="C613" i="27"/>
  <c r="C614" i="27"/>
  <c r="H611" i="27"/>
  <c r="H612" i="27"/>
  <c r="H613" i="27"/>
  <c r="H614" i="27"/>
  <c r="R611" i="27"/>
  <c r="T611" i="27" s="1"/>
  <c r="R612" i="27"/>
  <c r="T612" i="27" s="1"/>
  <c r="R613" i="27"/>
  <c r="T613" i="27" s="1"/>
  <c r="U613" i="27" s="1"/>
  <c r="AL613" i="27" s="1"/>
  <c r="R614" i="27"/>
  <c r="T614" i="27" s="1"/>
  <c r="S611" i="27"/>
  <c r="S612" i="27"/>
  <c r="S613" i="27"/>
  <c r="S614" i="27"/>
  <c r="AD611" i="27"/>
  <c r="AD612" i="27"/>
  <c r="AD613" i="27"/>
  <c r="AD614" i="27"/>
  <c r="AE611" i="27"/>
  <c r="AE612" i="27"/>
  <c r="AE613" i="27"/>
  <c r="AE614" i="27"/>
  <c r="AF611" i="27"/>
  <c r="AF612" i="27"/>
  <c r="AF613" i="27"/>
  <c r="AF614" i="27"/>
  <c r="AG611" i="27"/>
  <c r="AG612" i="27"/>
  <c r="AG613" i="27"/>
  <c r="AG614" i="27"/>
  <c r="K610" i="27"/>
  <c r="K609" i="27"/>
  <c r="K608" i="27"/>
  <c r="D610" i="27"/>
  <c r="D609" i="27"/>
  <c r="D608" i="27"/>
  <c r="C608" i="27"/>
  <c r="C609" i="27"/>
  <c r="C610" i="27"/>
  <c r="H608" i="27"/>
  <c r="H609" i="27"/>
  <c r="H610" i="27"/>
  <c r="R608" i="27"/>
  <c r="T608" i="27" s="1"/>
  <c r="U608" i="27" s="1"/>
  <c r="AL608" i="27" s="1"/>
  <c r="R609" i="27"/>
  <c r="T609" i="27" s="1"/>
  <c r="U609" i="27" s="1"/>
  <c r="AL609" i="27" s="1"/>
  <c r="R610" i="27"/>
  <c r="T610" i="27" s="1"/>
  <c r="U610" i="27" s="1"/>
  <c r="AL610" i="27" s="1"/>
  <c r="S608" i="27"/>
  <c r="S609" i="27"/>
  <c r="S610" i="27"/>
  <c r="AD608" i="27"/>
  <c r="AD609" i="27"/>
  <c r="AD610" i="27"/>
  <c r="AE608" i="27"/>
  <c r="AE609" i="27"/>
  <c r="AE610" i="27"/>
  <c r="AF608" i="27"/>
  <c r="AF609" i="27"/>
  <c r="AF610" i="27"/>
  <c r="AG608" i="27"/>
  <c r="AG609" i="27"/>
  <c r="AG610" i="27"/>
  <c r="K607" i="27"/>
  <c r="K599" i="27"/>
  <c r="K600" i="27"/>
  <c r="K601" i="27"/>
  <c r="K602" i="27"/>
  <c r="K603" i="27"/>
  <c r="K604" i="27"/>
  <c r="K605" i="27"/>
  <c r="K606" i="27"/>
  <c r="D607" i="27"/>
  <c r="D606" i="27"/>
  <c r="D605" i="27"/>
  <c r="D604" i="27"/>
  <c r="D603" i="27"/>
  <c r="D602" i="27"/>
  <c r="D601" i="27"/>
  <c r="D600" i="27"/>
  <c r="D599" i="27"/>
  <c r="C600" i="27"/>
  <c r="C601" i="27"/>
  <c r="C602" i="27"/>
  <c r="C603" i="27"/>
  <c r="C604" i="27"/>
  <c r="C605" i="27"/>
  <c r="C606" i="27"/>
  <c r="C607" i="27"/>
  <c r="H600" i="27"/>
  <c r="H601" i="27"/>
  <c r="H602" i="27"/>
  <c r="H603" i="27"/>
  <c r="H604" i="27"/>
  <c r="H605" i="27"/>
  <c r="H606" i="27"/>
  <c r="H607" i="27"/>
  <c r="R600" i="27"/>
  <c r="R601" i="27"/>
  <c r="T601" i="27" s="1"/>
  <c r="R602" i="27"/>
  <c r="T602" i="27" s="1"/>
  <c r="R603" i="27"/>
  <c r="T603" i="27" s="1"/>
  <c r="U603" i="27" s="1"/>
  <c r="AL603" i="27" s="1"/>
  <c r="R604" i="27"/>
  <c r="T604" i="27" s="1"/>
  <c r="U604" i="27" s="1"/>
  <c r="AL604" i="27" s="1"/>
  <c r="R605" i="27"/>
  <c r="T605" i="27" s="1"/>
  <c r="R606" i="27"/>
  <c r="T606" i="27" s="1"/>
  <c r="U606" i="27" s="1"/>
  <c r="AL606" i="27" s="1"/>
  <c r="R607" i="27"/>
  <c r="T607" i="27" s="1"/>
  <c r="U607" i="27" s="1"/>
  <c r="AL607" i="27" s="1"/>
  <c r="S600" i="27"/>
  <c r="S601" i="27"/>
  <c r="S602" i="27"/>
  <c r="S603" i="27"/>
  <c r="S604" i="27"/>
  <c r="S605" i="27"/>
  <c r="S606" i="27"/>
  <c r="S607" i="27"/>
  <c r="T600" i="27"/>
  <c r="U600" i="27" s="1"/>
  <c r="AL600" i="27" s="1"/>
  <c r="AD600" i="27"/>
  <c r="AD601" i="27"/>
  <c r="AD602" i="27"/>
  <c r="AD603" i="27"/>
  <c r="AD604" i="27"/>
  <c r="AD605" i="27"/>
  <c r="AD606" i="27"/>
  <c r="AD607" i="27"/>
  <c r="AE600" i="27"/>
  <c r="AE601" i="27"/>
  <c r="AE602" i="27"/>
  <c r="AE603" i="27"/>
  <c r="AE604" i="27"/>
  <c r="AE605" i="27"/>
  <c r="AE606" i="27"/>
  <c r="AE607" i="27"/>
  <c r="AF600" i="27"/>
  <c r="AF601" i="27"/>
  <c r="AF602" i="27"/>
  <c r="AF603" i="27"/>
  <c r="AF604" i="27"/>
  <c r="AF605" i="27"/>
  <c r="AF606" i="27"/>
  <c r="AF607" i="27"/>
  <c r="AG600" i="27"/>
  <c r="AG601" i="27"/>
  <c r="AG602" i="27"/>
  <c r="AG603" i="27"/>
  <c r="AG604" i="27"/>
  <c r="AG605" i="27"/>
  <c r="AG606" i="27"/>
  <c r="AG607" i="27"/>
  <c r="C599" i="27"/>
  <c r="H599" i="27"/>
  <c r="R599" i="27"/>
  <c r="T599" i="27" s="1"/>
  <c r="U599" i="27" s="1"/>
  <c r="AL599" i="27" s="1"/>
  <c r="S599" i="27"/>
  <c r="AD599" i="27"/>
  <c r="AE599" i="27"/>
  <c r="AF599" i="27"/>
  <c r="AG599" i="27"/>
  <c r="C19" i="24"/>
  <c r="D19" i="24"/>
  <c r="F19" i="24"/>
  <c r="I19" i="24"/>
  <c r="P19" i="24"/>
  <c r="Q19" i="24"/>
  <c r="R19" i="24"/>
  <c r="Y19" i="24"/>
  <c r="U614" i="27" l="1"/>
  <c r="AL614" i="27" s="1"/>
  <c r="U612" i="27"/>
  <c r="AL612" i="27" s="1"/>
  <c r="U611" i="27"/>
  <c r="AL611" i="27" s="1"/>
  <c r="U605" i="27"/>
  <c r="AL605" i="27" s="1"/>
  <c r="U602" i="27"/>
  <c r="AL602" i="27" s="1"/>
  <c r="U601" i="27"/>
  <c r="AL601" i="27" s="1"/>
  <c r="K598" i="27" l="1"/>
  <c r="K597" i="27"/>
  <c r="K596" i="27"/>
  <c r="D598" i="27"/>
  <c r="D597" i="27"/>
  <c r="D596" i="27"/>
  <c r="C596" i="27"/>
  <c r="C597" i="27"/>
  <c r="C598" i="27"/>
  <c r="H596" i="27"/>
  <c r="H597" i="27"/>
  <c r="H598" i="27"/>
  <c r="R596" i="27"/>
  <c r="T596" i="27" s="1"/>
  <c r="R597" i="27"/>
  <c r="T597" i="27" s="1"/>
  <c r="R598" i="27"/>
  <c r="T598" i="27" s="1"/>
  <c r="S596" i="27"/>
  <c r="S597" i="27"/>
  <c r="S598" i="27"/>
  <c r="AD596" i="27"/>
  <c r="AD597" i="27"/>
  <c r="AD598" i="27"/>
  <c r="AE596" i="27"/>
  <c r="AE597" i="27"/>
  <c r="AE598" i="27"/>
  <c r="AF596" i="27"/>
  <c r="AF597" i="27"/>
  <c r="AF598" i="27"/>
  <c r="AG596" i="27"/>
  <c r="AG597" i="27"/>
  <c r="AG598" i="27"/>
  <c r="K595" i="27"/>
  <c r="D595" i="27"/>
  <c r="C595" i="27"/>
  <c r="H595" i="27"/>
  <c r="R595" i="27"/>
  <c r="T595" i="27" s="1"/>
  <c r="S595" i="27"/>
  <c r="AD595" i="27"/>
  <c r="AE595" i="27"/>
  <c r="AF595" i="27"/>
  <c r="AG595" i="27"/>
  <c r="K594" i="27"/>
  <c r="C594" i="27"/>
  <c r="D594" i="27"/>
  <c r="H594" i="27"/>
  <c r="R594" i="27"/>
  <c r="T594" i="27" s="1"/>
  <c r="S594" i="27"/>
  <c r="AD594" i="27"/>
  <c r="AE594" i="27"/>
  <c r="AF594" i="27"/>
  <c r="AG594" i="27"/>
  <c r="H11" i="29"/>
  <c r="H12" i="29"/>
  <c r="I11" i="29"/>
  <c r="I12" i="29"/>
  <c r="O11" i="29"/>
  <c r="O12" i="29"/>
  <c r="P11" i="29"/>
  <c r="P12" i="29"/>
  <c r="Q11" i="29"/>
  <c r="Q12" i="29"/>
  <c r="K589" i="27"/>
  <c r="K590" i="27"/>
  <c r="K591" i="27"/>
  <c r="K592" i="27"/>
  <c r="K593" i="27"/>
  <c r="D593" i="27"/>
  <c r="D592" i="27"/>
  <c r="D591" i="27"/>
  <c r="D590" i="27"/>
  <c r="D589" i="27"/>
  <c r="C590" i="27"/>
  <c r="C591" i="27"/>
  <c r="C592" i="27"/>
  <c r="C593" i="27"/>
  <c r="H590" i="27"/>
  <c r="H591" i="27"/>
  <c r="H592" i="27"/>
  <c r="H593" i="27"/>
  <c r="R590" i="27"/>
  <c r="T590" i="27" s="1"/>
  <c r="R591" i="27"/>
  <c r="T591" i="27" s="1"/>
  <c r="U591" i="27" s="1"/>
  <c r="AL591" i="27" s="1"/>
  <c r="R592" i="27"/>
  <c r="T592" i="27" s="1"/>
  <c r="U592" i="27" s="1"/>
  <c r="AL592" i="27" s="1"/>
  <c r="R593" i="27"/>
  <c r="T593" i="27" s="1"/>
  <c r="S590" i="27"/>
  <c r="S591" i="27"/>
  <c r="S592" i="27"/>
  <c r="S593" i="27"/>
  <c r="AD590" i="27"/>
  <c r="AD591" i="27"/>
  <c r="AD592" i="27"/>
  <c r="AD593" i="27"/>
  <c r="AE590" i="27"/>
  <c r="AE591" i="27"/>
  <c r="AE592" i="27"/>
  <c r="AE593" i="27"/>
  <c r="AF590" i="27"/>
  <c r="AF591" i="27"/>
  <c r="AF592" i="27"/>
  <c r="AF593" i="27"/>
  <c r="AG590" i="27"/>
  <c r="AG591" i="27"/>
  <c r="AG592" i="27"/>
  <c r="AG593" i="27"/>
  <c r="C589" i="27"/>
  <c r="H589" i="27"/>
  <c r="R589" i="27"/>
  <c r="T589" i="27" s="1"/>
  <c r="S589" i="27"/>
  <c r="AD589" i="27"/>
  <c r="AE589" i="27"/>
  <c r="AF589" i="27"/>
  <c r="AG589" i="27"/>
  <c r="U597" i="27" l="1"/>
  <c r="AL597" i="27" s="1"/>
  <c r="U598" i="27"/>
  <c r="AL598" i="27" s="1"/>
  <c r="U596" i="27"/>
  <c r="AL596" i="27" s="1"/>
  <c r="U595" i="27"/>
  <c r="AL595" i="27" s="1"/>
  <c r="U594" i="27"/>
  <c r="AL594" i="27" s="1"/>
  <c r="U593" i="27"/>
  <c r="AL593" i="27" s="1"/>
  <c r="U590" i="27"/>
  <c r="AL590" i="27" s="1"/>
  <c r="U589" i="27"/>
  <c r="AL589" i="27" s="1"/>
  <c r="K588" i="27" l="1"/>
  <c r="K587" i="27"/>
  <c r="K586" i="27"/>
  <c r="D588" i="27"/>
  <c r="D587" i="27"/>
  <c r="D586" i="27"/>
  <c r="C586" i="27"/>
  <c r="C587" i="27"/>
  <c r="C588" i="27"/>
  <c r="H586" i="27"/>
  <c r="H587" i="27"/>
  <c r="H588" i="27"/>
  <c r="R586" i="27"/>
  <c r="R587" i="27"/>
  <c r="R588" i="27"/>
  <c r="S586" i="27"/>
  <c r="S587" i="27"/>
  <c r="S588" i="27"/>
  <c r="AD586" i="27"/>
  <c r="AD587" i="27"/>
  <c r="AD588" i="27"/>
  <c r="AE586" i="27"/>
  <c r="AE587" i="27"/>
  <c r="AE588" i="27"/>
  <c r="AF586" i="27"/>
  <c r="AF587" i="27"/>
  <c r="AF588" i="27"/>
  <c r="AG586" i="27"/>
  <c r="AG587" i="27"/>
  <c r="AG588" i="27"/>
  <c r="K583" i="27"/>
  <c r="K584" i="27"/>
  <c r="K585" i="27"/>
  <c r="D585" i="27"/>
  <c r="D584" i="27"/>
  <c r="D583" i="27"/>
  <c r="C584" i="27"/>
  <c r="C585" i="27"/>
  <c r="H584" i="27"/>
  <c r="H585" i="27"/>
  <c r="R584" i="27"/>
  <c r="T584" i="27" s="1"/>
  <c r="R585" i="27"/>
  <c r="S584" i="27"/>
  <c r="S585" i="27"/>
  <c r="AD584" i="27"/>
  <c r="AD585" i="27"/>
  <c r="AE584" i="27"/>
  <c r="AE585" i="27"/>
  <c r="AF584" i="27"/>
  <c r="AF585" i="27"/>
  <c r="AG584" i="27"/>
  <c r="AG585" i="27"/>
  <c r="C583" i="27"/>
  <c r="H583" i="27"/>
  <c r="R583" i="27"/>
  <c r="T583" i="27" s="1"/>
  <c r="S583" i="27"/>
  <c r="AD583" i="27"/>
  <c r="AE583" i="27"/>
  <c r="AF583" i="27"/>
  <c r="AG583" i="27"/>
  <c r="T586" i="27" l="1"/>
  <c r="U586" i="27" s="1"/>
  <c r="AL586" i="27" s="1"/>
  <c r="T588" i="27"/>
  <c r="U588" i="27" s="1"/>
  <c r="AL588" i="27" s="1"/>
  <c r="T587" i="27"/>
  <c r="U587" i="27" s="1"/>
  <c r="AL587" i="27" s="1"/>
  <c r="T585" i="27"/>
  <c r="U585" i="27" s="1"/>
  <c r="AL585" i="27" s="1"/>
  <c r="U584" i="27"/>
  <c r="AL584" i="27" s="1"/>
  <c r="U583" i="27"/>
  <c r="AL583" i="27" s="1"/>
  <c r="K581" i="27" l="1"/>
  <c r="K582" i="27"/>
  <c r="D582" i="27"/>
  <c r="D581" i="27"/>
  <c r="C582" i="27"/>
  <c r="H582" i="27"/>
  <c r="R582" i="27"/>
  <c r="S582" i="27"/>
  <c r="AD582" i="27"/>
  <c r="AE582" i="27"/>
  <c r="AF582" i="27"/>
  <c r="AG582" i="27"/>
  <c r="C581" i="27"/>
  <c r="H581" i="27"/>
  <c r="R581" i="27"/>
  <c r="S581" i="27"/>
  <c r="AD581" i="27"/>
  <c r="AE581" i="27"/>
  <c r="AF581" i="27"/>
  <c r="AG581" i="27"/>
  <c r="T582" i="27" l="1"/>
  <c r="U582" i="27" s="1"/>
  <c r="AL582" i="27" s="1"/>
  <c r="T581" i="27"/>
  <c r="U581" i="27" s="1"/>
  <c r="AL581" i="27" s="1"/>
  <c r="J35" i="40" l="1"/>
  <c r="J34" i="40"/>
  <c r="J33" i="40"/>
  <c r="J32" i="40"/>
  <c r="K32" i="40" s="1"/>
  <c r="J31" i="40"/>
  <c r="K31" i="40" s="1"/>
  <c r="J30" i="40"/>
  <c r="K30" i="40" s="1"/>
  <c r="J29" i="40"/>
  <c r="K29" i="40" s="1"/>
  <c r="J28" i="40"/>
  <c r="K28" i="40" s="1"/>
  <c r="J27" i="40"/>
  <c r="J26" i="40"/>
  <c r="J25" i="40"/>
  <c r="K25" i="40" s="1"/>
  <c r="J24" i="40"/>
  <c r="K24" i="40" s="1"/>
  <c r="J23" i="40"/>
  <c r="K23" i="40" s="1"/>
  <c r="J22" i="40"/>
  <c r="K22" i="40" s="1"/>
  <c r="J21" i="40"/>
  <c r="K21" i="40" s="1"/>
  <c r="J20" i="40"/>
  <c r="K20" i="40" s="1"/>
  <c r="J19" i="40"/>
  <c r="J18" i="40"/>
  <c r="J17" i="40"/>
  <c r="K17" i="40" s="1"/>
  <c r="J16" i="40"/>
  <c r="K16" i="40" s="1"/>
  <c r="J15" i="40"/>
  <c r="K15" i="40" s="1"/>
  <c r="J14" i="40"/>
  <c r="K14" i="40" s="1"/>
  <c r="J13" i="40"/>
  <c r="K13" i="40" s="1"/>
  <c r="J12" i="40"/>
  <c r="K12" i="40" s="1"/>
  <c r="J11" i="40"/>
  <c r="K11" i="40" s="1"/>
  <c r="J10" i="40"/>
  <c r="K10" i="40" s="1"/>
  <c r="J9" i="40"/>
  <c r="O8" i="40"/>
  <c r="J7" i="40"/>
  <c r="K7" i="40" s="1"/>
  <c r="V35" i="40"/>
  <c r="O35" i="40"/>
  <c r="L35" i="40"/>
  <c r="K35" i="40"/>
  <c r="D35" i="40"/>
  <c r="E35" i="40" s="1"/>
  <c r="X35" i="40" s="1"/>
  <c r="C35" i="40"/>
  <c r="V34" i="40"/>
  <c r="O34" i="40"/>
  <c r="L34" i="40"/>
  <c r="P34" i="40" s="1"/>
  <c r="K34" i="40"/>
  <c r="D34" i="40"/>
  <c r="C34" i="40"/>
  <c r="V33" i="40"/>
  <c r="O33" i="40"/>
  <c r="L33" i="40"/>
  <c r="P33" i="40" s="1"/>
  <c r="K33" i="40"/>
  <c r="D33" i="40"/>
  <c r="C33" i="40"/>
  <c r="V32" i="40"/>
  <c r="O32" i="40"/>
  <c r="L32" i="40"/>
  <c r="P32" i="40" s="1"/>
  <c r="D32" i="40"/>
  <c r="E32" i="40" s="1"/>
  <c r="X32" i="40" s="1"/>
  <c r="C32" i="40"/>
  <c r="V31" i="40"/>
  <c r="O31" i="40"/>
  <c r="L31" i="40"/>
  <c r="P31" i="40" s="1"/>
  <c r="D31" i="40"/>
  <c r="E31" i="40" s="1"/>
  <c r="X31" i="40" s="1"/>
  <c r="C31" i="40"/>
  <c r="V30" i="40"/>
  <c r="O30" i="40"/>
  <c r="L30" i="40"/>
  <c r="P30" i="40" s="1"/>
  <c r="D30" i="40"/>
  <c r="C30" i="40"/>
  <c r="V29" i="40"/>
  <c r="O29" i="40"/>
  <c r="L29" i="40"/>
  <c r="P29" i="40" s="1"/>
  <c r="D29" i="40"/>
  <c r="E29" i="40" s="1"/>
  <c r="X29" i="40" s="1"/>
  <c r="C29" i="40"/>
  <c r="V28" i="40"/>
  <c r="O28" i="40"/>
  <c r="L28" i="40"/>
  <c r="P28" i="40" s="1"/>
  <c r="D28" i="40"/>
  <c r="C28" i="40"/>
  <c r="V27" i="40"/>
  <c r="O27" i="40"/>
  <c r="L27" i="40"/>
  <c r="P27" i="40" s="1"/>
  <c r="K27" i="40"/>
  <c r="D27" i="40"/>
  <c r="E27" i="40" s="1"/>
  <c r="X27" i="40" s="1"/>
  <c r="C27" i="40"/>
  <c r="V26" i="40"/>
  <c r="O26" i="40"/>
  <c r="L26" i="40"/>
  <c r="P26" i="40" s="1"/>
  <c r="K26" i="40"/>
  <c r="D26" i="40"/>
  <c r="E26" i="40" s="1"/>
  <c r="X26" i="40" s="1"/>
  <c r="C26" i="40"/>
  <c r="V25" i="40"/>
  <c r="O25" i="40"/>
  <c r="L25" i="40"/>
  <c r="P25" i="40" s="1"/>
  <c r="D25" i="40"/>
  <c r="C25" i="40"/>
  <c r="V24" i="40"/>
  <c r="O24" i="40"/>
  <c r="L24" i="40"/>
  <c r="P24" i="40" s="1"/>
  <c r="D24" i="40"/>
  <c r="C24" i="40"/>
  <c r="V23" i="40"/>
  <c r="O23" i="40"/>
  <c r="L23" i="40"/>
  <c r="P23" i="40" s="1"/>
  <c r="D23" i="40"/>
  <c r="E23" i="40" s="1"/>
  <c r="X23" i="40" s="1"/>
  <c r="C23" i="40"/>
  <c r="V22" i="40"/>
  <c r="O22" i="40"/>
  <c r="L22" i="40"/>
  <c r="P22" i="40" s="1"/>
  <c r="D22" i="40"/>
  <c r="C22" i="40"/>
  <c r="V21" i="40"/>
  <c r="O21" i="40"/>
  <c r="L21" i="40"/>
  <c r="P21" i="40" s="1"/>
  <c r="D21" i="40"/>
  <c r="C21" i="40"/>
  <c r="V20" i="40"/>
  <c r="O20" i="40"/>
  <c r="L20" i="40"/>
  <c r="P20" i="40" s="1"/>
  <c r="D20" i="40"/>
  <c r="E20" i="40" s="1"/>
  <c r="X20" i="40" s="1"/>
  <c r="C20" i="40"/>
  <c r="V19" i="40"/>
  <c r="O19" i="40"/>
  <c r="L19" i="40"/>
  <c r="P19" i="40" s="1"/>
  <c r="K19" i="40"/>
  <c r="D19" i="40"/>
  <c r="C19" i="40"/>
  <c r="V18" i="40"/>
  <c r="O18" i="40"/>
  <c r="L18" i="40"/>
  <c r="P18" i="40" s="1"/>
  <c r="K18" i="40"/>
  <c r="D18" i="40"/>
  <c r="C18" i="40"/>
  <c r="V17" i="40"/>
  <c r="O17" i="40"/>
  <c r="L17" i="40"/>
  <c r="P17" i="40" s="1"/>
  <c r="D17" i="40"/>
  <c r="C17" i="40"/>
  <c r="V16" i="40"/>
  <c r="O16" i="40"/>
  <c r="L16" i="40"/>
  <c r="P16" i="40" s="1"/>
  <c r="D16" i="40"/>
  <c r="C16" i="40"/>
  <c r="V15" i="40"/>
  <c r="O15" i="40"/>
  <c r="L15" i="40"/>
  <c r="P15" i="40" s="1"/>
  <c r="D15" i="40"/>
  <c r="C15" i="40"/>
  <c r="V14" i="40"/>
  <c r="O14" i="40"/>
  <c r="L14" i="40"/>
  <c r="D14" i="40"/>
  <c r="C14" i="40"/>
  <c r="V13" i="40"/>
  <c r="O13" i="40"/>
  <c r="L13" i="40"/>
  <c r="P13" i="40" s="1"/>
  <c r="D13" i="40"/>
  <c r="C13" i="40"/>
  <c r="V12" i="40"/>
  <c r="O12" i="40"/>
  <c r="L12" i="40"/>
  <c r="P12" i="40" s="1"/>
  <c r="D12" i="40"/>
  <c r="C12" i="40"/>
  <c r="V11" i="40"/>
  <c r="O11" i="40"/>
  <c r="L11" i="40"/>
  <c r="P11" i="40" s="1"/>
  <c r="D11" i="40"/>
  <c r="C11" i="40"/>
  <c r="V10" i="40"/>
  <c r="L10" i="40"/>
  <c r="D10" i="40"/>
  <c r="C10" i="40"/>
  <c r="V9" i="40"/>
  <c r="L9" i="40"/>
  <c r="D9" i="40"/>
  <c r="C9" i="40"/>
  <c r="V8" i="40"/>
  <c r="L8" i="40"/>
  <c r="D8" i="40"/>
  <c r="C8" i="40"/>
  <c r="V7" i="40"/>
  <c r="L7" i="40"/>
  <c r="D7" i="40"/>
  <c r="C7" i="40"/>
  <c r="V6" i="40"/>
  <c r="L6" i="40"/>
  <c r="D6" i="40"/>
  <c r="C6" i="40"/>
  <c r="K580" i="27"/>
  <c r="K579" i="27"/>
  <c r="K578" i="27"/>
  <c r="K577" i="27"/>
  <c r="K576" i="27"/>
  <c r="K575" i="27"/>
  <c r="D580" i="27"/>
  <c r="D579" i="27"/>
  <c r="D578" i="27"/>
  <c r="D577" i="27"/>
  <c r="D576" i="27"/>
  <c r="D575" i="27"/>
  <c r="C580" i="27"/>
  <c r="H580" i="27"/>
  <c r="R580" i="27"/>
  <c r="S580" i="27"/>
  <c r="AD580" i="27"/>
  <c r="AE580" i="27"/>
  <c r="AF580" i="27"/>
  <c r="AG580" i="27"/>
  <c r="C579" i="27"/>
  <c r="H579" i="27"/>
  <c r="R579" i="27"/>
  <c r="S579" i="27"/>
  <c r="AD579" i="27"/>
  <c r="AE579" i="27"/>
  <c r="AF579" i="27"/>
  <c r="AG579" i="27"/>
  <c r="C576" i="27"/>
  <c r="C577" i="27"/>
  <c r="C578" i="27"/>
  <c r="H576" i="27"/>
  <c r="H577" i="27"/>
  <c r="H578" i="27"/>
  <c r="R576" i="27"/>
  <c r="R577" i="27"/>
  <c r="R578" i="27"/>
  <c r="S576" i="27"/>
  <c r="S577" i="27"/>
  <c r="S578" i="27"/>
  <c r="AD576" i="27"/>
  <c r="AD577" i="27"/>
  <c r="AD578" i="27"/>
  <c r="AE576" i="27"/>
  <c r="AE577" i="27"/>
  <c r="AE578" i="27"/>
  <c r="AF576" i="27"/>
  <c r="AF577" i="27"/>
  <c r="AF578" i="27"/>
  <c r="AG576" i="27"/>
  <c r="AG577" i="27"/>
  <c r="AG578" i="27"/>
  <c r="C575" i="27"/>
  <c r="H575" i="27"/>
  <c r="R575" i="27"/>
  <c r="S575" i="27"/>
  <c r="AD575" i="27"/>
  <c r="AE575" i="27"/>
  <c r="AF575" i="27"/>
  <c r="AG575" i="27"/>
  <c r="K570" i="27"/>
  <c r="K571" i="27"/>
  <c r="K572" i="27"/>
  <c r="K573" i="27"/>
  <c r="K574" i="27"/>
  <c r="D574" i="27"/>
  <c r="D573" i="27"/>
  <c r="D572" i="27"/>
  <c r="D571" i="27"/>
  <c r="D570" i="27"/>
  <c r="C571" i="27"/>
  <c r="C572" i="27"/>
  <c r="C573" i="27"/>
  <c r="C574" i="27"/>
  <c r="H571" i="27"/>
  <c r="H572" i="27"/>
  <c r="H573" i="27"/>
  <c r="H574" i="27"/>
  <c r="R571" i="27"/>
  <c r="T571" i="27" s="1"/>
  <c r="R572" i="27"/>
  <c r="R573" i="27"/>
  <c r="R574" i="27"/>
  <c r="S571" i="27"/>
  <c r="S572" i="27"/>
  <c r="S573" i="27"/>
  <c r="S574" i="27"/>
  <c r="AD571" i="27"/>
  <c r="AD572" i="27"/>
  <c r="AD573" i="27"/>
  <c r="AD574" i="27"/>
  <c r="AE571" i="27"/>
  <c r="AE572" i="27"/>
  <c r="AE573" i="27"/>
  <c r="AE574" i="27"/>
  <c r="AF571" i="27"/>
  <c r="AF572" i="27"/>
  <c r="AF573" i="27"/>
  <c r="AF574" i="27"/>
  <c r="AG571" i="27"/>
  <c r="AG572" i="27"/>
  <c r="AG573" i="27"/>
  <c r="AG574" i="27"/>
  <c r="C570" i="27"/>
  <c r="H570" i="27"/>
  <c r="R570" i="27"/>
  <c r="T570" i="27" s="1"/>
  <c r="S570" i="27"/>
  <c r="AD570" i="27"/>
  <c r="AE570" i="27"/>
  <c r="AF570" i="27"/>
  <c r="AG570" i="27"/>
  <c r="I37" i="40" l="1"/>
  <c r="O6" i="40"/>
  <c r="J6" i="40"/>
  <c r="P7" i="40"/>
  <c r="O7" i="40"/>
  <c r="P14" i="40"/>
  <c r="P37" i="40" s="1"/>
  <c r="L37" i="40"/>
  <c r="V37" i="40"/>
  <c r="E30" i="40"/>
  <c r="X30" i="40" s="1"/>
  <c r="E33" i="40"/>
  <c r="X33" i="40" s="1"/>
  <c r="J8" i="40"/>
  <c r="E16" i="40"/>
  <c r="X16" i="40" s="1"/>
  <c r="E28" i="40"/>
  <c r="X28" i="40" s="1"/>
  <c r="E34" i="40"/>
  <c r="X34" i="40" s="1"/>
  <c r="E18" i="40"/>
  <c r="X18" i="40" s="1"/>
  <c r="E24" i="40"/>
  <c r="X24" i="40" s="1"/>
  <c r="E12" i="40"/>
  <c r="X12" i="40" s="1"/>
  <c r="E37" i="40"/>
  <c r="E9" i="40"/>
  <c r="X9" i="40" s="1"/>
  <c r="E14" i="40"/>
  <c r="X14" i="40" s="1"/>
  <c r="E25" i="40"/>
  <c r="X25" i="40" s="1"/>
  <c r="P10" i="40"/>
  <c r="O10" i="40"/>
  <c r="T579" i="27"/>
  <c r="U579" i="27" s="1"/>
  <c r="AL579" i="27" s="1"/>
  <c r="T580" i="27"/>
  <c r="U580" i="27" s="1"/>
  <c r="AL580" i="27" s="1"/>
  <c r="T577" i="27"/>
  <c r="U577" i="27" s="1"/>
  <c r="AL577" i="27" s="1"/>
  <c r="K9" i="40"/>
  <c r="P9" i="40"/>
  <c r="O9" i="40"/>
  <c r="P8" i="40"/>
  <c r="E15" i="40"/>
  <c r="X15" i="40" s="1"/>
  <c r="E7" i="40"/>
  <c r="E22" i="40"/>
  <c r="X22" i="40" s="1"/>
  <c r="E21" i="40"/>
  <c r="X21" i="40" s="1"/>
  <c r="E10" i="40"/>
  <c r="X10" i="40" s="1"/>
  <c r="E8" i="40"/>
  <c r="X8" i="40" s="1"/>
  <c r="E11" i="40"/>
  <c r="X11" i="40" s="1"/>
  <c r="E17" i="40"/>
  <c r="X17" i="40" s="1"/>
  <c r="E13" i="40"/>
  <c r="X13" i="40" s="1"/>
  <c r="E19" i="40"/>
  <c r="X19" i="40" s="1"/>
  <c r="F6" i="40"/>
  <c r="P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32" i="40"/>
  <c r="F33" i="40"/>
  <c r="F34" i="40"/>
  <c r="F35" i="40"/>
  <c r="P35" i="40"/>
  <c r="E6" i="40"/>
  <c r="X6" i="40" s="1"/>
  <c r="T576" i="27"/>
  <c r="U576" i="27" s="1"/>
  <c r="AL576" i="27" s="1"/>
  <c r="T578" i="27"/>
  <c r="U578" i="27" s="1"/>
  <c r="AL578" i="27" s="1"/>
  <c r="T575" i="27"/>
  <c r="U575" i="27" s="1"/>
  <c r="AL575" i="27" s="1"/>
  <c r="T574" i="27"/>
  <c r="U574" i="27" s="1"/>
  <c r="AL574" i="27" s="1"/>
  <c r="T573" i="27"/>
  <c r="U573" i="27" s="1"/>
  <c r="AL573" i="27" s="1"/>
  <c r="T572" i="27"/>
  <c r="U572" i="27" s="1"/>
  <c r="AL572" i="27" s="1"/>
  <c r="U571" i="27"/>
  <c r="AL571" i="27" s="1"/>
  <c r="U570" i="27"/>
  <c r="AL570" i="27" s="1"/>
  <c r="O37" i="40" l="1"/>
  <c r="J37" i="40"/>
  <c r="K6" i="40"/>
  <c r="K8" i="40"/>
  <c r="X7" i="40"/>
  <c r="K569" i="27"/>
  <c r="D569" i="27"/>
  <c r="C569" i="27"/>
  <c r="H569" i="27"/>
  <c r="R569" i="27"/>
  <c r="S569" i="27"/>
  <c r="AD569" i="27"/>
  <c r="AE569" i="27"/>
  <c r="AF569" i="27"/>
  <c r="AG569" i="27"/>
  <c r="A71" i="30"/>
  <c r="A72" i="30" s="1"/>
  <c r="A73" i="30" s="1"/>
  <c r="A74" i="30" s="1"/>
  <c r="A75" i="30" s="1"/>
  <c r="A76" i="30" s="1"/>
  <c r="A77" i="30" s="1"/>
  <c r="A78" i="30" s="1"/>
  <c r="A79" i="30" s="1"/>
  <c r="A80" i="30" s="1"/>
  <c r="A81" i="30" s="1"/>
  <c r="A82" i="30" s="1"/>
  <c r="A83" i="30" s="1"/>
  <c r="A84" i="30" s="1"/>
  <c r="A85" i="30" s="1"/>
  <c r="A86" i="30" s="1"/>
  <c r="A87" i="30" s="1"/>
  <c r="A88" i="30" s="1"/>
  <c r="A89" i="30" s="1"/>
  <c r="A90" i="30" s="1"/>
  <c r="A91" i="30" s="1"/>
  <c r="A92" i="30" s="1"/>
  <c r="A93" i="30" s="1"/>
  <c r="B71" i="30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K564" i="27"/>
  <c r="K565" i="27"/>
  <c r="K566" i="27"/>
  <c r="K567" i="27"/>
  <c r="K568" i="27"/>
  <c r="D568" i="27"/>
  <c r="D567" i="27"/>
  <c r="D566" i="27"/>
  <c r="D565" i="27"/>
  <c r="D564" i="27"/>
  <c r="C565" i="27"/>
  <c r="C566" i="27"/>
  <c r="C567" i="27"/>
  <c r="C568" i="27"/>
  <c r="H565" i="27"/>
  <c r="H566" i="27"/>
  <c r="H567" i="27"/>
  <c r="H568" i="27"/>
  <c r="R565" i="27"/>
  <c r="R566" i="27"/>
  <c r="R567" i="27"/>
  <c r="R568" i="27"/>
  <c r="S565" i="27"/>
  <c r="S566" i="27"/>
  <c r="S567" i="27"/>
  <c r="S568" i="27"/>
  <c r="AD565" i="27"/>
  <c r="AD566" i="27"/>
  <c r="AD567" i="27"/>
  <c r="AD568" i="27"/>
  <c r="AE565" i="27"/>
  <c r="AE566" i="27"/>
  <c r="AE567" i="27"/>
  <c r="AE568" i="27"/>
  <c r="AF565" i="27"/>
  <c r="AF566" i="27"/>
  <c r="AF567" i="27"/>
  <c r="AF568" i="27"/>
  <c r="AG565" i="27"/>
  <c r="AG566" i="27"/>
  <c r="AG567" i="27"/>
  <c r="AG568" i="27"/>
  <c r="C564" i="27"/>
  <c r="H564" i="27"/>
  <c r="R564" i="27"/>
  <c r="S564" i="27"/>
  <c r="AD564" i="27"/>
  <c r="AE564" i="27"/>
  <c r="AF564" i="27"/>
  <c r="AG564" i="27"/>
  <c r="GB73" i="20"/>
  <c r="GB74" i="20"/>
  <c r="GB75" i="20"/>
  <c r="GB76" i="20"/>
  <c r="GB77" i="20"/>
  <c r="GB78" i="20"/>
  <c r="GB79" i="20"/>
  <c r="GB80" i="20"/>
  <c r="GB81" i="20"/>
  <c r="GB82" i="20"/>
  <c r="GB83" i="20"/>
  <c r="GB84" i="20"/>
  <c r="GB85" i="20"/>
  <c r="GB86" i="20"/>
  <c r="GB87" i="20"/>
  <c r="GB88" i="20"/>
  <c r="GB89" i="20"/>
  <c r="GB90" i="20"/>
  <c r="GB91" i="20"/>
  <c r="GB92" i="20"/>
  <c r="GB93" i="20"/>
  <c r="FX73" i="20"/>
  <c r="FX74" i="20"/>
  <c r="FX75" i="20"/>
  <c r="FX76" i="20"/>
  <c r="FX77" i="20"/>
  <c r="FX78" i="20"/>
  <c r="FX79" i="20"/>
  <c r="FX80" i="20"/>
  <c r="FX81" i="20"/>
  <c r="FX82" i="20"/>
  <c r="FX83" i="20"/>
  <c r="FX84" i="20"/>
  <c r="FX85" i="20"/>
  <c r="FX86" i="20"/>
  <c r="FX87" i="20"/>
  <c r="FX88" i="20"/>
  <c r="FX89" i="20"/>
  <c r="FX90" i="20"/>
  <c r="FX91" i="20"/>
  <c r="FX92" i="20"/>
  <c r="FX93" i="20"/>
  <c r="FX94" i="20"/>
  <c r="FW73" i="20"/>
  <c r="FW74" i="20"/>
  <c r="FW75" i="20"/>
  <c r="FW76" i="20"/>
  <c r="FW77" i="20"/>
  <c r="FW78" i="20"/>
  <c r="FW79" i="20"/>
  <c r="FW80" i="20"/>
  <c r="FW81" i="20"/>
  <c r="FW82" i="20"/>
  <c r="FW83" i="20"/>
  <c r="FW84" i="20"/>
  <c r="FW85" i="20"/>
  <c r="FW86" i="20"/>
  <c r="FW87" i="20"/>
  <c r="FW88" i="20"/>
  <c r="FW89" i="20"/>
  <c r="FW90" i="20"/>
  <c r="FW91" i="20"/>
  <c r="FW92" i="20"/>
  <c r="FW93" i="20"/>
  <c r="FW94" i="20"/>
  <c r="FW95" i="20"/>
  <c r="FV73" i="20"/>
  <c r="FV74" i="20"/>
  <c r="FV75" i="20"/>
  <c r="FV76" i="20"/>
  <c r="FV77" i="20"/>
  <c r="FV78" i="20"/>
  <c r="FV79" i="20"/>
  <c r="FV80" i="20"/>
  <c r="FV81" i="20"/>
  <c r="FV82" i="20"/>
  <c r="FV83" i="20"/>
  <c r="FV84" i="20"/>
  <c r="FV85" i="20"/>
  <c r="FV86" i="20"/>
  <c r="FV87" i="20"/>
  <c r="FV88" i="20"/>
  <c r="FV89" i="20"/>
  <c r="FV90" i="20"/>
  <c r="FV91" i="20"/>
  <c r="FV92" i="20"/>
  <c r="FV93" i="20"/>
  <c r="FV94" i="20"/>
  <c r="FV95" i="20"/>
  <c r="FU73" i="20"/>
  <c r="FU74" i="20"/>
  <c r="FU75" i="20"/>
  <c r="FU76" i="20"/>
  <c r="FU77" i="20"/>
  <c r="FU78" i="20"/>
  <c r="FU79" i="20"/>
  <c r="FU80" i="20"/>
  <c r="FU81" i="20"/>
  <c r="FU82" i="20"/>
  <c r="FU83" i="20"/>
  <c r="FU84" i="20"/>
  <c r="FU85" i="20"/>
  <c r="FU86" i="20"/>
  <c r="FU87" i="20"/>
  <c r="FU88" i="20"/>
  <c r="FU89" i="20"/>
  <c r="FU90" i="20"/>
  <c r="FU91" i="20"/>
  <c r="FU92" i="20"/>
  <c r="FU93" i="20"/>
  <c r="FU94" i="20"/>
  <c r="FU95" i="20"/>
  <c r="FU96" i="20"/>
  <c r="FT73" i="20"/>
  <c r="FT74" i="20"/>
  <c r="FT75" i="20"/>
  <c r="FT76" i="20"/>
  <c r="FT77" i="20"/>
  <c r="FZ77" i="20" s="1"/>
  <c r="FT78" i="20"/>
  <c r="FZ78" i="20" s="1"/>
  <c r="FT79" i="20"/>
  <c r="FT80" i="20"/>
  <c r="FZ80" i="20" s="1"/>
  <c r="FT81" i="20"/>
  <c r="FT82" i="20"/>
  <c r="FT83" i="20"/>
  <c r="FT84" i="20"/>
  <c r="FT85" i="20"/>
  <c r="FZ85" i="20" s="1"/>
  <c r="FT86" i="20"/>
  <c r="FT87" i="20"/>
  <c r="FT88" i="20"/>
  <c r="FZ88" i="20" s="1"/>
  <c r="FT89" i="20"/>
  <c r="FT90" i="20"/>
  <c r="FT91" i="20"/>
  <c r="FT92" i="20"/>
  <c r="FT93" i="20"/>
  <c r="FZ93" i="20" s="1"/>
  <c r="GA93" i="20" s="1"/>
  <c r="FT94" i="20"/>
  <c r="FZ94" i="20" s="1"/>
  <c r="GA94" i="20" s="1"/>
  <c r="FT95" i="20"/>
  <c r="FT96" i="20"/>
  <c r="FZ96" i="20" s="1"/>
  <c r="GA96" i="20" s="1"/>
  <c r="FS73" i="20"/>
  <c r="FS74" i="20"/>
  <c r="FS75" i="20"/>
  <c r="FS76" i="20"/>
  <c r="FS77" i="20"/>
  <c r="FS78" i="20"/>
  <c r="FS79" i="20"/>
  <c r="FS80" i="20"/>
  <c r="FS81" i="20"/>
  <c r="FS82" i="20"/>
  <c r="FS83" i="20"/>
  <c r="FS84" i="20"/>
  <c r="FS85" i="20"/>
  <c r="FS86" i="20"/>
  <c r="FS87" i="20"/>
  <c r="FS88" i="20"/>
  <c r="FS89" i="20"/>
  <c r="FS90" i="20"/>
  <c r="FS91" i="20"/>
  <c r="FS92" i="20"/>
  <c r="FS93" i="20"/>
  <c r="FS94" i="20"/>
  <c r="FS95" i="20"/>
  <c r="FS96" i="20"/>
  <c r="FR73" i="20"/>
  <c r="FR74" i="20"/>
  <c r="FR75" i="20"/>
  <c r="FR76" i="20"/>
  <c r="FR77" i="20"/>
  <c r="FR78" i="20"/>
  <c r="FR79" i="20"/>
  <c r="FR80" i="20"/>
  <c r="FR81" i="20"/>
  <c r="FR82" i="20"/>
  <c r="FR83" i="20"/>
  <c r="FR84" i="20"/>
  <c r="FR85" i="20"/>
  <c r="FR86" i="20"/>
  <c r="FR87" i="20"/>
  <c r="FR88" i="20"/>
  <c r="FR89" i="20"/>
  <c r="FR90" i="20"/>
  <c r="FR91" i="20"/>
  <c r="FR92" i="20"/>
  <c r="FR93" i="20"/>
  <c r="FR94" i="20"/>
  <c r="FR95" i="20"/>
  <c r="FR96" i="20"/>
  <c r="FQ73" i="20"/>
  <c r="FQ74" i="20"/>
  <c r="FQ75" i="20"/>
  <c r="FQ76" i="20"/>
  <c r="FQ77" i="20"/>
  <c r="FQ78" i="20"/>
  <c r="FQ79" i="20"/>
  <c r="FQ80" i="20"/>
  <c r="FQ81" i="20"/>
  <c r="FQ82" i="20"/>
  <c r="FQ83" i="20"/>
  <c r="FQ84" i="20"/>
  <c r="FQ85" i="20"/>
  <c r="FQ86" i="20"/>
  <c r="FQ87" i="20"/>
  <c r="FQ88" i="20"/>
  <c r="FQ89" i="20"/>
  <c r="FQ90" i="20"/>
  <c r="FQ91" i="20"/>
  <c r="FP73" i="20"/>
  <c r="FY73" i="20" s="1"/>
  <c r="FP74" i="20"/>
  <c r="FP75" i="20"/>
  <c r="FP76" i="20"/>
  <c r="FP77" i="20"/>
  <c r="FP78" i="20"/>
  <c r="FP79" i="20"/>
  <c r="FY79" i="20" s="1"/>
  <c r="FP80" i="20"/>
  <c r="FY80" i="20" s="1"/>
  <c r="GA80" i="20" s="1"/>
  <c r="FP81" i="20"/>
  <c r="FY81" i="20" s="1"/>
  <c r="FP82" i="20"/>
  <c r="FP83" i="20"/>
  <c r="FP84" i="20"/>
  <c r="FP85" i="20"/>
  <c r="FP86" i="20"/>
  <c r="FP87" i="20"/>
  <c r="FY87" i="20" s="1"/>
  <c r="FP88" i="20"/>
  <c r="FY88" i="20" s="1"/>
  <c r="GA88" i="20" s="1"/>
  <c r="FP89" i="20"/>
  <c r="FY89" i="20" s="1"/>
  <c r="FP90" i="20"/>
  <c r="FP91" i="20"/>
  <c r="FO73" i="20"/>
  <c r="FO74" i="20"/>
  <c r="FO75" i="20"/>
  <c r="FO76" i="20"/>
  <c r="FO77" i="20"/>
  <c r="FO78" i="20"/>
  <c r="FO79" i="20"/>
  <c r="FO80" i="20"/>
  <c r="FO81" i="20"/>
  <c r="FO82" i="20"/>
  <c r="FO83" i="20"/>
  <c r="FO84" i="20"/>
  <c r="FO85" i="20"/>
  <c r="FO86" i="20"/>
  <c r="FO87" i="20"/>
  <c r="FO88" i="20"/>
  <c r="FO89" i="20"/>
  <c r="FO90" i="20"/>
  <c r="FO91" i="20"/>
  <c r="FO92" i="20"/>
  <c r="FO93" i="20"/>
  <c r="FO94" i="20"/>
  <c r="FO95" i="20"/>
  <c r="FO96" i="20"/>
  <c r="FM73" i="20"/>
  <c r="FM74" i="20"/>
  <c r="FM75" i="20"/>
  <c r="FM76" i="20"/>
  <c r="FM77" i="20"/>
  <c r="FM78" i="20"/>
  <c r="FM79" i="20"/>
  <c r="FM80" i="20"/>
  <c r="FM81" i="20"/>
  <c r="FM82" i="20"/>
  <c r="FM83" i="20"/>
  <c r="FM84" i="20"/>
  <c r="FM85" i="20"/>
  <c r="FM86" i="20"/>
  <c r="FM87" i="20"/>
  <c r="FM88" i="20"/>
  <c r="FM89" i="20"/>
  <c r="FM90" i="20"/>
  <c r="FM91" i="20"/>
  <c r="FM92" i="20"/>
  <c r="FM93" i="20"/>
  <c r="FM94" i="20"/>
  <c r="FM95" i="20"/>
  <c r="FM96" i="20"/>
  <c r="FL73" i="20"/>
  <c r="FL74" i="20"/>
  <c r="FL75" i="20"/>
  <c r="FL76" i="20"/>
  <c r="FL77" i="20"/>
  <c r="FL78" i="20"/>
  <c r="FL79" i="20"/>
  <c r="FL80" i="20"/>
  <c r="FL81" i="20"/>
  <c r="FL82" i="20"/>
  <c r="FL83" i="20"/>
  <c r="FL84" i="20"/>
  <c r="FL85" i="20"/>
  <c r="FL86" i="20"/>
  <c r="FL87" i="20"/>
  <c r="FL88" i="20"/>
  <c r="FL89" i="20"/>
  <c r="FL90" i="20"/>
  <c r="FL91" i="20"/>
  <c r="FL92" i="20"/>
  <c r="FL93" i="20"/>
  <c r="FL94" i="20"/>
  <c r="FL95" i="20"/>
  <c r="FL96" i="20"/>
  <c r="FK73" i="20"/>
  <c r="FK74" i="20"/>
  <c r="FK75" i="20"/>
  <c r="FK76" i="20"/>
  <c r="FK77" i="20"/>
  <c r="FK78" i="20"/>
  <c r="FK79" i="20"/>
  <c r="FK80" i="20"/>
  <c r="FK81" i="20"/>
  <c r="FK82" i="20"/>
  <c r="FK83" i="20"/>
  <c r="FK84" i="20"/>
  <c r="FK85" i="20"/>
  <c r="FK86" i="20"/>
  <c r="FK87" i="20"/>
  <c r="FK88" i="20"/>
  <c r="FK89" i="20"/>
  <c r="FK90" i="20"/>
  <c r="FK91" i="20"/>
  <c r="FK92" i="20"/>
  <c r="FK93" i="20"/>
  <c r="FK94" i="20"/>
  <c r="FK95" i="20"/>
  <c r="FK96" i="20"/>
  <c r="FJ73" i="20"/>
  <c r="GD73" i="20" s="1"/>
  <c r="FJ74" i="20"/>
  <c r="GD74" i="20" s="1"/>
  <c r="FJ75" i="20"/>
  <c r="FJ76" i="20"/>
  <c r="GD76" i="20" s="1"/>
  <c r="FJ77" i="20"/>
  <c r="GD77" i="20" s="1"/>
  <c r="FJ78" i="20"/>
  <c r="FJ79" i="20"/>
  <c r="GD79" i="20" s="1"/>
  <c r="FJ80" i="20"/>
  <c r="GD80" i="20" s="1"/>
  <c r="FJ81" i="20"/>
  <c r="GD81" i="20" s="1"/>
  <c r="FJ82" i="20"/>
  <c r="GD82" i="20" s="1"/>
  <c r="FJ83" i="20"/>
  <c r="GD83" i="20" s="1"/>
  <c r="FJ84" i="20"/>
  <c r="GD84" i="20" s="1"/>
  <c r="FJ85" i="20"/>
  <c r="GD85" i="20" s="1"/>
  <c r="FJ86" i="20"/>
  <c r="GD86" i="20" s="1"/>
  <c r="FJ87" i="20"/>
  <c r="GD87" i="20" s="1"/>
  <c r="FJ88" i="20"/>
  <c r="GD88" i="20" s="1"/>
  <c r="FJ89" i="20"/>
  <c r="GD89" i="20" s="1"/>
  <c r="FJ90" i="20"/>
  <c r="GD90" i="20" s="1"/>
  <c r="FJ91" i="20"/>
  <c r="GD91" i="20" s="1"/>
  <c r="FJ92" i="20"/>
  <c r="GD92" i="20" s="1"/>
  <c r="FJ93" i="20"/>
  <c r="GD93" i="20" s="1"/>
  <c r="FJ94" i="20"/>
  <c r="GD94" i="20" s="1"/>
  <c r="FJ95" i="20"/>
  <c r="GD95" i="20" s="1"/>
  <c r="FJ96" i="20"/>
  <c r="GD96" i="20" s="1"/>
  <c r="FJ72" i="20"/>
  <c r="FI72" i="20"/>
  <c r="FI73" i="20"/>
  <c r="GF73" i="20" s="1"/>
  <c r="FI74" i="20"/>
  <c r="GF74" i="20" s="1"/>
  <c r="FI75" i="20"/>
  <c r="FI76" i="20"/>
  <c r="GF76" i="20" s="1"/>
  <c r="FI77" i="20"/>
  <c r="FI78" i="20"/>
  <c r="FI79" i="20"/>
  <c r="FI80" i="20"/>
  <c r="GF80" i="20" s="1"/>
  <c r="FI81" i="20"/>
  <c r="FI82" i="20"/>
  <c r="FI83" i="20"/>
  <c r="FI84" i="20"/>
  <c r="GF84" i="20" s="1"/>
  <c r="FI85" i="20"/>
  <c r="FI86" i="20"/>
  <c r="FI87" i="20"/>
  <c r="FI88" i="20"/>
  <c r="GF88" i="20" s="1"/>
  <c r="FI89" i="20"/>
  <c r="FI90" i="20"/>
  <c r="FI91" i="20"/>
  <c r="FI92" i="20"/>
  <c r="GF92" i="20" s="1"/>
  <c r="FI93" i="20"/>
  <c r="FI94" i="20"/>
  <c r="FI95" i="20"/>
  <c r="FZ95" i="20" l="1"/>
  <c r="GA95" i="20" s="1"/>
  <c r="FZ87" i="20"/>
  <c r="FZ79" i="20"/>
  <c r="FZ90" i="20"/>
  <c r="FZ74" i="20"/>
  <c r="FZ92" i="20"/>
  <c r="GA92" i="20" s="1"/>
  <c r="GC92" i="20" s="1"/>
  <c r="FZ83" i="20"/>
  <c r="FZ75" i="20"/>
  <c r="FZ84" i="20"/>
  <c r="GC94" i="20"/>
  <c r="FZ89" i="20"/>
  <c r="GA89" i="20" s="1"/>
  <c r="GC89" i="20" s="1"/>
  <c r="FZ81" i="20"/>
  <c r="GA81" i="20" s="1"/>
  <c r="GC81" i="20" s="1"/>
  <c r="FZ73" i="20"/>
  <c r="GA73" i="20" s="1"/>
  <c r="GC95" i="20"/>
  <c r="GD78" i="20"/>
  <c r="FZ76" i="20"/>
  <c r="K37" i="40"/>
  <c r="GF94" i="20"/>
  <c r="GG94" i="20" s="1"/>
  <c r="GF86" i="20"/>
  <c r="GF78" i="20"/>
  <c r="GC96" i="20"/>
  <c r="FZ86" i="20"/>
  <c r="FY85" i="20"/>
  <c r="GA85" i="20" s="1"/>
  <c r="GC85" i="20" s="1"/>
  <c r="FY77" i="20"/>
  <c r="GA77" i="20" s="1"/>
  <c r="GC77" i="20" s="1"/>
  <c r="GF87" i="20"/>
  <c r="FY84" i="20"/>
  <c r="GA84" i="20" s="1"/>
  <c r="GC84" i="20" s="1"/>
  <c r="FY76" i="20"/>
  <c r="FY86" i="20"/>
  <c r="FY78" i="20"/>
  <c r="GA78" i="20" s="1"/>
  <c r="GG88" i="20"/>
  <c r="GG80" i="20"/>
  <c r="GC88" i="20"/>
  <c r="GC80" i="20"/>
  <c r="FY91" i="20"/>
  <c r="FY75" i="20"/>
  <c r="GF93" i="20"/>
  <c r="GG93" i="20" s="1"/>
  <c r="FY90" i="20"/>
  <c r="GA90" i="20" s="1"/>
  <c r="GC90" i="20" s="1"/>
  <c r="FY82" i="20"/>
  <c r="FY74" i="20"/>
  <c r="GA74" i="20" s="1"/>
  <c r="GG74" i="20" s="1"/>
  <c r="GC93" i="20"/>
  <c r="GF91" i="20"/>
  <c r="FZ91" i="20"/>
  <c r="GF90" i="20"/>
  <c r="GF89" i="20"/>
  <c r="GA87" i="20"/>
  <c r="GC87" i="20" s="1"/>
  <c r="GF85" i="20"/>
  <c r="GF83" i="20"/>
  <c r="FY83" i="20"/>
  <c r="GF82" i="20"/>
  <c r="FZ82" i="20"/>
  <c r="GF81" i="20"/>
  <c r="GF79" i="20"/>
  <c r="GA79" i="20"/>
  <c r="GC79" i="20" s="1"/>
  <c r="GF77" i="20"/>
  <c r="GF75" i="20"/>
  <c r="GD75" i="20"/>
  <c r="T568" i="27"/>
  <c r="U568" i="27" s="1"/>
  <c r="AL568" i="27" s="1"/>
  <c r="T569" i="27"/>
  <c r="U569" i="27" s="1"/>
  <c r="AL569" i="27" s="1"/>
  <c r="T566" i="27"/>
  <c r="U566" i="27" s="1"/>
  <c r="AL566" i="27" s="1"/>
  <c r="T565" i="27"/>
  <c r="U565" i="27" s="1"/>
  <c r="AL565" i="27" s="1"/>
  <c r="T564" i="27"/>
  <c r="U564" i="27" s="1"/>
  <c r="AL564" i="27" s="1"/>
  <c r="T567" i="27"/>
  <c r="U567" i="27" s="1"/>
  <c r="AL567" i="27" s="1"/>
  <c r="GG87" i="20" l="1"/>
  <c r="GG85" i="20"/>
  <c r="GG89" i="20"/>
  <c r="GA83" i="20"/>
  <c r="GC83" i="20" s="1"/>
  <c r="GA75" i="20"/>
  <c r="GC75" i="20" s="1"/>
  <c r="GA86" i="20"/>
  <c r="GG86" i="20" s="1"/>
  <c r="GG75" i="20"/>
  <c r="GG77" i="20"/>
  <c r="GA76" i="20"/>
  <c r="GG76" i="20" s="1"/>
  <c r="GC73" i="20"/>
  <c r="GG73" i="20"/>
  <c r="GG81" i="20"/>
  <c r="GC74" i="20"/>
  <c r="GG78" i="20"/>
  <c r="GC86" i="20"/>
  <c r="GG84" i="20"/>
  <c r="GC78" i="20"/>
  <c r="GA82" i="20"/>
  <c r="GC82" i="20" s="1"/>
  <c r="GG90" i="20"/>
  <c r="GA91" i="20"/>
  <c r="GC91" i="20" s="1"/>
  <c r="GG92" i="20"/>
  <c r="GG91" i="20"/>
  <c r="GG83" i="20"/>
  <c r="GG79" i="20"/>
  <c r="K563" i="27"/>
  <c r="K562" i="27"/>
  <c r="D563" i="27"/>
  <c r="D562" i="27"/>
  <c r="C562" i="27"/>
  <c r="C563" i="27"/>
  <c r="H562" i="27"/>
  <c r="H563" i="27"/>
  <c r="R562" i="27"/>
  <c r="T562" i="27" s="1"/>
  <c r="U562" i="27" s="1"/>
  <c r="AL562" i="27" s="1"/>
  <c r="R563" i="27"/>
  <c r="T563" i="27" s="1"/>
  <c r="S562" i="27"/>
  <c r="S563" i="27"/>
  <c r="AD562" i="27"/>
  <c r="AD563" i="27"/>
  <c r="AE562" i="27"/>
  <c r="AE563" i="27"/>
  <c r="AF562" i="27"/>
  <c r="AF563" i="27"/>
  <c r="AG562" i="27"/>
  <c r="AG563" i="27"/>
  <c r="GC76" i="20" l="1"/>
  <c r="GG82" i="20"/>
  <c r="U563" i="27"/>
  <c r="AL563" i="27" s="1"/>
  <c r="K559" i="27" l="1"/>
  <c r="K560" i="27"/>
  <c r="K561" i="27"/>
  <c r="D561" i="27"/>
  <c r="D560" i="27"/>
  <c r="D559" i="27"/>
  <c r="C561" i="27"/>
  <c r="H561" i="27"/>
  <c r="R561" i="27"/>
  <c r="S561" i="27"/>
  <c r="AD561" i="27"/>
  <c r="AE561" i="27"/>
  <c r="AF561" i="27"/>
  <c r="AG561" i="27"/>
  <c r="C560" i="27"/>
  <c r="H560" i="27"/>
  <c r="R560" i="27"/>
  <c r="S560" i="27"/>
  <c r="AD560" i="27"/>
  <c r="AE560" i="27"/>
  <c r="AF560" i="27"/>
  <c r="AG560" i="27"/>
  <c r="C559" i="27"/>
  <c r="H559" i="27"/>
  <c r="R559" i="27"/>
  <c r="T559" i="27" s="1"/>
  <c r="U559" i="27" s="1"/>
  <c r="AL559" i="27" s="1"/>
  <c r="S559" i="27"/>
  <c r="AD559" i="27"/>
  <c r="AE559" i="27"/>
  <c r="AF559" i="27"/>
  <c r="AG559" i="27"/>
  <c r="T560" i="27" l="1"/>
  <c r="U560" i="27" s="1"/>
  <c r="AL560" i="27" s="1"/>
  <c r="T561" i="27"/>
  <c r="U561" i="27" s="1"/>
  <c r="AL561" i="27" s="1"/>
  <c r="K558" i="27" l="1"/>
  <c r="D558" i="27"/>
  <c r="C558" i="27"/>
  <c r="H558" i="27"/>
  <c r="R558" i="27"/>
  <c r="S558" i="27"/>
  <c r="AD558" i="27"/>
  <c r="AE558" i="27"/>
  <c r="AF558" i="27"/>
  <c r="AG558" i="27"/>
  <c r="K557" i="27"/>
  <c r="K556" i="27"/>
  <c r="K555" i="27"/>
  <c r="K554" i="27"/>
  <c r="D557" i="27"/>
  <c r="D556" i="27"/>
  <c r="D555" i="27"/>
  <c r="D554" i="27"/>
  <c r="C554" i="27"/>
  <c r="C555" i="27"/>
  <c r="C556" i="27"/>
  <c r="C557" i="27"/>
  <c r="H554" i="27"/>
  <c r="H555" i="27"/>
  <c r="H556" i="27"/>
  <c r="H557" i="27"/>
  <c r="R554" i="27"/>
  <c r="R555" i="27"/>
  <c r="R556" i="27"/>
  <c r="R557" i="27"/>
  <c r="S554" i="27"/>
  <c r="S555" i="27"/>
  <c r="S556" i="27"/>
  <c r="S557" i="27"/>
  <c r="AD554" i="27"/>
  <c r="AD555" i="27"/>
  <c r="AD556" i="27"/>
  <c r="AD557" i="27"/>
  <c r="AE554" i="27"/>
  <c r="AE555" i="27"/>
  <c r="AE556" i="27"/>
  <c r="AE557" i="27"/>
  <c r="AF554" i="27"/>
  <c r="AF555" i="27"/>
  <c r="AF556" i="27"/>
  <c r="AF557" i="27"/>
  <c r="AG554" i="27"/>
  <c r="AG555" i="27"/>
  <c r="AG556" i="27"/>
  <c r="AG557" i="27"/>
  <c r="K549" i="27"/>
  <c r="K550" i="27"/>
  <c r="K551" i="27"/>
  <c r="K552" i="27"/>
  <c r="K553" i="27"/>
  <c r="C551" i="27"/>
  <c r="C552" i="27"/>
  <c r="C553" i="27"/>
  <c r="D551" i="27"/>
  <c r="D552" i="27"/>
  <c r="D553" i="27"/>
  <c r="H551" i="27"/>
  <c r="H552" i="27"/>
  <c r="H553" i="27"/>
  <c r="R551" i="27"/>
  <c r="R552" i="27"/>
  <c r="T552" i="27" s="1"/>
  <c r="R553" i="27"/>
  <c r="T553" i="27" s="1"/>
  <c r="S551" i="27"/>
  <c r="S552" i="27"/>
  <c r="S553" i="27"/>
  <c r="AD551" i="27"/>
  <c r="AD552" i="27"/>
  <c r="AD553" i="27"/>
  <c r="AE551" i="27"/>
  <c r="AE552" i="27"/>
  <c r="AE553" i="27"/>
  <c r="AF551" i="27"/>
  <c r="AF552" i="27"/>
  <c r="AF553" i="27"/>
  <c r="AG551" i="27"/>
  <c r="AG552" i="27"/>
  <c r="AG553" i="27"/>
  <c r="C549" i="27"/>
  <c r="C550" i="27"/>
  <c r="D549" i="27"/>
  <c r="D550" i="27"/>
  <c r="H549" i="27"/>
  <c r="H550" i="27"/>
  <c r="R549" i="27"/>
  <c r="T549" i="27" s="1"/>
  <c r="R550" i="27"/>
  <c r="T550" i="27" s="1"/>
  <c r="S549" i="27"/>
  <c r="S550" i="27"/>
  <c r="AD549" i="27"/>
  <c r="AD550" i="27"/>
  <c r="AE549" i="27"/>
  <c r="AE550" i="27"/>
  <c r="AF549" i="27"/>
  <c r="AF550" i="27"/>
  <c r="AG549" i="27"/>
  <c r="AG550" i="27"/>
  <c r="EK5" i="20"/>
  <c r="EK6" i="20"/>
  <c r="EK7" i="20"/>
  <c r="EK8" i="20"/>
  <c r="EK9" i="20"/>
  <c r="EK10" i="20"/>
  <c r="EK11" i="20"/>
  <c r="EK12" i="20"/>
  <c r="EK13" i="20"/>
  <c r="EK14" i="20"/>
  <c r="EK15" i="20"/>
  <c r="EK16" i="20"/>
  <c r="EK17" i="20"/>
  <c r="EK18" i="20"/>
  <c r="EK19" i="20"/>
  <c r="EK20" i="20"/>
  <c r="EK21" i="20"/>
  <c r="EK22" i="20"/>
  <c r="EK23" i="20"/>
  <c r="EK24" i="20"/>
  <c r="EK25" i="20"/>
  <c r="EK26" i="20"/>
  <c r="EK27" i="20"/>
  <c r="EK28" i="20"/>
  <c r="EK29" i="20"/>
  <c r="EK30" i="20"/>
  <c r="EK31" i="20"/>
  <c r="EK32" i="20"/>
  <c r="EK33" i="20"/>
  <c r="EK34" i="20"/>
  <c r="EK35" i="20"/>
  <c r="EK36" i="20"/>
  <c r="EK37" i="20"/>
  <c r="EK38" i="20"/>
  <c r="EK39" i="20"/>
  <c r="EK40" i="20"/>
  <c r="EK41" i="20"/>
  <c r="EK42" i="20"/>
  <c r="EK43" i="20"/>
  <c r="EK44" i="20"/>
  <c r="EK45" i="20"/>
  <c r="EK46" i="20"/>
  <c r="EK47" i="20"/>
  <c r="EK48" i="20"/>
  <c r="EK49" i="20"/>
  <c r="EK50" i="20"/>
  <c r="EK51" i="20"/>
  <c r="EK52" i="20"/>
  <c r="EK53" i="20"/>
  <c r="EK54" i="20"/>
  <c r="EK55" i="20"/>
  <c r="EK56" i="20"/>
  <c r="EK57" i="20"/>
  <c r="EK58" i="20"/>
  <c r="EK59" i="20"/>
  <c r="EK60" i="20"/>
  <c r="EK61" i="20"/>
  <c r="EK62" i="20"/>
  <c r="EK63" i="20"/>
  <c r="EK64" i="20"/>
  <c r="EK65" i="20"/>
  <c r="EK66" i="20"/>
  <c r="EK67" i="20"/>
  <c r="EK68" i="20"/>
  <c r="EK69" i="20"/>
  <c r="EK70" i="20"/>
  <c r="EK71" i="20"/>
  <c r="EK72" i="20"/>
  <c r="EK73" i="20"/>
  <c r="EK74" i="20"/>
  <c r="EK75" i="20"/>
  <c r="EK76" i="20"/>
  <c r="EK77" i="20"/>
  <c r="EK78" i="20"/>
  <c r="EK79" i="20"/>
  <c r="EK80" i="20"/>
  <c r="EK81" i="20"/>
  <c r="EK82" i="20"/>
  <c r="EK83" i="20"/>
  <c r="EK84" i="20"/>
  <c r="EK85" i="20"/>
  <c r="EK86" i="20"/>
  <c r="EK87" i="20"/>
  <c r="EK88" i="20"/>
  <c r="EK89" i="20"/>
  <c r="EK90" i="20"/>
  <c r="EK91" i="20"/>
  <c r="EK92" i="20"/>
  <c r="EK93" i="20"/>
  <c r="EK94" i="20"/>
  <c r="EK95" i="20"/>
  <c r="EK96" i="20"/>
  <c r="T558" i="27" l="1"/>
  <c r="U558" i="27" s="1"/>
  <c r="AL558" i="27" s="1"/>
  <c r="T554" i="27"/>
  <c r="U554" i="27" s="1"/>
  <c r="AL554" i="27" s="1"/>
  <c r="T551" i="27"/>
  <c r="U551" i="27" s="1"/>
  <c r="AL551" i="27" s="1"/>
  <c r="T557" i="27"/>
  <c r="U557" i="27" s="1"/>
  <c r="AL557" i="27" s="1"/>
  <c r="T556" i="27"/>
  <c r="U556" i="27" s="1"/>
  <c r="AL556" i="27" s="1"/>
  <c r="T555" i="27"/>
  <c r="U555" i="27" s="1"/>
  <c r="AL555" i="27" s="1"/>
  <c r="U553" i="27"/>
  <c r="AL553" i="27" s="1"/>
  <c r="U552" i="27"/>
  <c r="AL552" i="27" s="1"/>
  <c r="U550" i="27"/>
  <c r="AL550" i="27" s="1"/>
  <c r="U549" i="27"/>
  <c r="AL549" i="27" s="1"/>
  <c r="K548" i="27" l="1"/>
  <c r="K547" i="27"/>
  <c r="K546" i="27"/>
  <c r="D548" i="27"/>
  <c r="D547" i="27"/>
  <c r="D546" i="27"/>
  <c r="C546" i="27"/>
  <c r="C547" i="27"/>
  <c r="C548" i="27"/>
  <c r="H546" i="27"/>
  <c r="H547" i="27"/>
  <c r="H548" i="27"/>
  <c r="R546" i="27"/>
  <c r="T546" i="27" s="1"/>
  <c r="U546" i="27" s="1"/>
  <c r="AL546" i="27" s="1"/>
  <c r="R547" i="27"/>
  <c r="T547" i="27" s="1"/>
  <c r="R548" i="27"/>
  <c r="T548" i="27" s="1"/>
  <c r="S546" i="27"/>
  <c r="S547" i="27"/>
  <c r="S548" i="27"/>
  <c r="AD546" i="27"/>
  <c r="AD547" i="27"/>
  <c r="AD548" i="27"/>
  <c r="AE546" i="27"/>
  <c r="AE547" i="27"/>
  <c r="AE548" i="27"/>
  <c r="AF546" i="27"/>
  <c r="AF547" i="27"/>
  <c r="AF548" i="27"/>
  <c r="AG546" i="27"/>
  <c r="AG547" i="27"/>
  <c r="AG548" i="27"/>
  <c r="U548" i="27" l="1"/>
  <c r="AL548" i="27" s="1"/>
  <c r="U547" i="27"/>
  <c r="AL547" i="27" s="1"/>
  <c r="EB73" i="20" l="1"/>
  <c r="EB74" i="20"/>
  <c r="EB75" i="20"/>
  <c r="EB76" i="20"/>
  <c r="EB77" i="20"/>
  <c r="EB78" i="20"/>
  <c r="EB79" i="20"/>
  <c r="EB80" i="20"/>
  <c r="EB81" i="20"/>
  <c r="EB82" i="20"/>
  <c r="EB83" i="20"/>
  <c r="EB84" i="20"/>
  <c r="EB85" i="20"/>
  <c r="EB86" i="20"/>
  <c r="EB87" i="20"/>
  <c r="EB88" i="20"/>
  <c r="EB89" i="20"/>
  <c r="EB90" i="20"/>
  <c r="EB91" i="20"/>
  <c r="EB92" i="20"/>
  <c r="EB93" i="20"/>
  <c r="EB94" i="20"/>
  <c r="EB95" i="20"/>
  <c r="EB96" i="20"/>
  <c r="EC73" i="20"/>
  <c r="EC74" i="20"/>
  <c r="EC75" i="20"/>
  <c r="EC76" i="20"/>
  <c r="EC77" i="20"/>
  <c r="EC78" i="20"/>
  <c r="EC79" i="20"/>
  <c r="EC80" i="20"/>
  <c r="EC81" i="20"/>
  <c r="EC82" i="20"/>
  <c r="EC83" i="20"/>
  <c r="EC84" i="20"/>
  <c r="EC85" i="20"/>
  <c r="EC86" i="20"/>
  <c r="EC87" i="20"/>
  <c r="EC88" i="20"/>
  <c r="EC89" i="20"/>
  <c r="EC90" i="20"/>
  <c r="EC91" i="20"/>
  <c r="EC92" i="20"/>
  <c r="EC93" i="20"/>
  <c r="EC94" i="20"/>
  <c r="EC95" i="20"/>
  <c r="EC96" i="20"/>
  <c r="ED73" i="20"/>
  <c r="ED74" i="20"/>
  <c r="ED75" i="20"/>
  <c r="ED76" i="20"/>
  <c r="ED77" i="20"/>
  <c r="ED78" i="20"/>
  <c r="ED79" i="20"/>
  <c r="ED80" i="20"/>
  <c r="ED81" i="20"/>
  <c r="ED82" i="20"/>
  <c r="ED83" i="20"/>
  <c r="ED84" i="20"/>
  <c r="ED85" i="20"/>
  <c r="ED86" i="20"/>
  <c r="ED87" i="20"/>
  <c r="ED88" i="20"/>
  <c r="ED89" i="20"/>
  <c r="ED90" i="20"/>
  <c r="ED91" i="20"/>
  <c r="ED92" i="20"/>
  <c r="ED93" i="20"/>
  <c r="ED94" i="20"/>
  <c r="ED95" i="20"/>
  <c r="ED96" i="20"/>
  <c r="EE73" i="20"/>
  <c r="EE74" i="20"/>
  <c r="EE75" i="20"/>
  <c r="EE76" i="20"/>
  <c r="EE77" i="20"/>
  <c r="EE78" i="20"/>
  <c r="EE79" i="20"/>
  <c r="EE80" i="20"/>
  <c r="EE81" i="20"/>
  <c r="EE82" i="20"/>
  <c r="EE83" i="20"/>
  <c r="EE84" i="20"/>
  <c r="EE85" i="20"/>
  <c r="EE86" i="20"/>
  <c r="EE87" i="20"/>
  <c r="EE88" i="20"/>
  <c r="EE89" i="20"/>
  <c r="EE90" i="20"/>
  <c r="EE91" i="20"/>
  <c r="EE92" i="20"/>
  <c r="EE93" i="20"/>
  <c r="EE94" i="20"/>
  <c r="EE95" i="20"/>
  <c r="EE96" i="20"/>
  <c r="EF73" i="20"/>
  <c r="EF74" i="20"/>
  <c r="EF75" i="20"/>
  <c r="EF76" i="20"/>
  <c r="EF77" i="20"/>
  <c r="EF78" i="20"/>
  <c r="EF79" i="20"/>
  <c r="EF80" i="20"/>
  <c r="EF81" i="20"/>
  <c r="EF82" i="20"/>
  <c r="EF83" i="20"/>
  <c r="EF84" i="20"/>
  <c r="EF85" i="20"/>
  <c r="EF86" i="20"/>
  <c r="EF87" i="20"/>
  <c r="EF88" i="20"/>
  <c r="EF89" i="20"/>
  <c r="EF90" i="20"/>
  <c r="EF91" i="20"/>
  <c r="EF92" i="20"/>
  <c r="EF93" i="20"/>
  <c r="EF94" i="20"/>
  <c r="EF95" i="20"/>
  <c r="EF96" i="20"/>
  <c r="EG73" i="20"/>
  <c r="EG74" i="20"/>
  <c r="EG75" i="20"/>
  <c r="EG76" i="20"/>
  <c r="EG77" i="20"/>
  <c r="EG78" i="20"/>
  <c r="EG79" i="20"/>
  <c r="EG80" i="20"/>
  <c r="EG81" i="20"/>
  <c r="EG82" i="20"/>
  <c r="EG83" i="20"/>
  <c r="EG84" i="20"/>
  <c r="EG85" i="20"/>
  <c r="EG86" i="20"/>
  <c r="EG87" i="20"/>
  <c r="EG88" i="20"/>
  <c r="EG89" i="20"/>
  <c r="EG90" i="20"/>
  <c r="EG91" i="20"/>
  <c r="EG92" i="20"/>
  <c r="EG93" i="20"/>
  <c r="EG94" i="20"/>
  <c r="EG95" i="20"/>
  <c r="EG96" i="20"/>
  <c r="EH73" i="20"/>
  <c r="EH74" i="20"/>
  <c r="EH75" i="20"/>
  <c r="EH76" i="20"/>
  <c r="EH77" i="20"/>
  <c r="EH78" i="20"/>
  <c r="EH79" i="20"/>
  <c r="EH80" i="20"/>
  <c r="EH81" i="20"/>
  <c r="EH82" i="20"/>
  <c r="EH83" i="20"/>
  <c r="EH84" i="20"/>
  <c r="EH85" i="20"/>
  <c r="EH86" i="20"/>
  <c r="EH87" i="20"/>
  <c r="EH88" i="20"/>
  <c r="EH89" i="20"/>
  <c r="EH90" i="20"/>
  <c r="EH91" i="20"/>
  <c r="EH92" i="20"/>
  <c r="EH93" i="20"/>
  <c r="EH94" i="20"/>
  <c r="EH95" i="20"/>
  <c r="EH96" i="20"/>
  <c r="EI73" i="20"/>
  <c r="EI74" i="20"/>
  <c r="EI75" i="20"/>
  <c r="EI76" i="20"/>
  <c r="EI77" i="20"/>
  <c r="EI78" i="20"/>
  <c r="EI79" i="20"/>
  <c r="EI80" i="20"/>
  <c r="EI81" i="20"/>
  <c r="EI82" i="20"/>
  <c r="EI83" i="20"/>
  <c r="EI84" i="20"/>
  <c r="EI85" i="20"/>
  <c r="EI86" i="20"/>
  <c r="EI87" i="20"/>
  <c r="EI88" i="20"/>
  <c r="EI89" i="20"/>
  <c r="EI90" i="20"/>
  <c r="EI91" i="20"/>
  <c r="EI92" i="20"/>
  <c r="EI93" i="20"/>
  <c r="EI94" i="20"/>
  <c r="EI95" i="20"/>
  <c r="EI96" i="20"/>
  <c r="EJ73" i="20"/>
  <c r="EJ74" i="20"/>
  <c r="EJ75" i="20"/>
  <c r="EJ76" i="20"/>
  <c r="EJ77" i="20"/>
  <c r="EJ78" i="20"/>
  <c r="EJ79" i="20"/>
  <c r="EJ80" i="20"/>
  <c r="EJ81" i="20"/>
  <c r="EJ82" i="20"/>
  <c r="EJ83" i="20"/>
  <c r="EJ84" i="20"/>
  <c r="EJ85" i="20"/>
  <c r="EJ86" i="20"/>
  <c r="EJ87" i="20"/>
  <c r="EJ88" i="20"/>
  <c r="EJ89" i="20"/>
  <c r="EJ90" i="20"/>
  <c r="EJ91" i="20"/>
  <c r="EJ92" i="20"/>
  <c r="EJ93" i="20"/>
  <c r="EJ94" i="20"/>
  <c r="EJ95" i="20"/>
  <c r="EJ96" i="20"/>
  <c r="EM73" i="20"/>
  <c r="EM74" i="20"/>
  <c r="EM75" i="20"/>
  <c r="EM76" i="20"/>
  <c r="EM77" i="20"/>
  <c r="EM78" i="20"/>
  <c r="EM79" i="20"/>
  <c r="EM80" i="20"/>
  <c r="EM81" i="20"/>
  <c r="EM82" i="20"/>
  <c r="EM83" i="20"/>
  <c r="EM84" i="20"/>
  <c r="EM85" i="20"/>
  <c r="EM86" i="20"/>
  <c r="EM87" i="20"/>
  <c r="EM88" i="20"/>
  <c r="EM89" i="20"/>
  <c r="EM90" i="20"/>
  <c r="EM91" i="20"/>
  <c r="EM92" i="20"/>
  <c r="EM93" i="20"/>
  <c r="EM94" i="20"/>
  <c r="EM95" i="20"/>
  <c r="EM96" i="20"/>
  <c r="EN73" i="20"/>
  <c r="EN74" i="20"/>
  <c r="EN75" i="20"/>
  <c r="EN76" i="20"/>
  <c r="EN77" i="20"/>
  <c r="EN78" i="20"/>
  <c r="EN79" i="20"/>
  <c r="EN80" i="20"/>
  <c r="EN81" i="20"/>
  <c r="EN82" i="20"/>
  <c r="EN83" i="20"/>
  <c r="EN84" i="20"/>
  <c r="EN85" i="20"/>
  <c r="EN86" i="20"/>
  <c r="EN87" i="20"/>
  <c r="EN88" i="20"/>
  <c r="EN89" i="20"/>
  <c r="EN90" i="20"/>
  <c r="EN91" i="20"/>
  <c r="EN92" i="20"/>
  <c r="EN93" i="20"/>
  <c r="EN94" i="20"/>
  <c r="EN95" i="20"/>
  <c r="EN96" i="20"/>
  <c r="EO73" i="20"/>
  <c r="EO74" i="20"/>
  <c r="EO75" i="20"/>
  <c r="EO76" i="20"/>
  <c r="EO77" i="20"/>
  <c r="EO78" i="20"/>
  <c r="EO79" i="20"/>
  <c r="EO80" i="20"/>
  <c r="EO81" i="20"/>
  <c r="EO82" i="20"/>
  <c r="EO83" i="20"/>
  <c r="EO84" i="20"/>
  <c r="EO85" i="20"/>
  <c r="EO86" i="20"/>
  <c r="EO87" i="20"/>
  <c r="EO88" i="20"/>
  <c r="EO89" i="20"/>
  <c r="EO90" i="20"/>
  <c r="EO91" i="20"/>
  <c r="EO92" i="20"/>
  <c r="EO93" i="20"/>
  <c r="EO94" i="20"/>
  <c r="EO95" i="20"/>
  <c r="EO96" i="20"/>
  <c r="EP73" i="20"/>
  <c r="EP74" i="20"/>
  <c r="EP75" i="20"/>
  <c r="EP76" i="20"/>
  <c r="EP77" i="20"/>
  <c r="EP78" i="20"/>
  <c r="EP79" i="20"/>
  <c r="EP80" i="20"/>
  <c r="EP81" i="20"/>
  <c r="EP82" i="20"/>
  <c r="EP83" i="20"/>
  <c r="EP84" i="20"/>
  <c r="EP85" i="20"/>
  <c r="EP86" i="20"/>
  <c r="EP87" i="20"/>
  <c r="EP88" i="20"/>
  <c r="EP89" i="20"/>
  <c r="EP90" i="20"/>
  <c r="EP91" i="20"/>
  <c r="EP92" i="20"/>
  <c r="EP93" i="20"/>
  <c r="EP94" i="20"/>
  <c r="EP95" i="20"/>
  <c r="EP96" i="20"/>
  <c r="FH73" i="20"/>
  <c r="FH74" i="20"/>
  <c r="FH75" i="20"/>
  <c r="FH76" i="20"/>
  <c r="FH77" i="20"/>
  <c r="FH78" i="20"/>
  <c r="FH79" i="20"/>
  <c r="FH80" i="20"/>
  <c r="FH81" i="20"/>
  <c r="FH82" i="20"/>
  <c r="FH83" i="20"/>
  <c r="FH84" i="20"/>
  <c r="FH85" i="20"/>
  <c r="FH86" i="20"/>
  <c r="FH87" i="20"/>
  <c r="FH88" i="20"/>
  <c r="FH89" i="20"/>
  <c r="FH90" i="20"/>
  <c r="FH91" i="20"/>
  <c r="FH92" i="20"/>
  <c r="FH93" i="20"/>
  <c r="FH94" i="20"/>
  <c r="FH95" i="20"/>
  <c r="GF95" i="20" s="1"/>
  <c r="GG95" i="20" s="1"/>
  <c r="FH96" i="20"/>
  <c r="GF96" i="20" s="1"/>
  <c r="GG96" i="20" s="1"/>
  <c r="GJ73" i="20"/>
  <c r="GJ74" i="20"/>
  <c r="GJ75" i="20"/>
  <c r="GJ76" i="20"/>
  <c r="GJ77" i="20"/>
  <c r="GJ78" i="20"/>
  <c r="GJ79" i="20"/>
  <c r="GJ80" i="20"/>
  <c r="GJ81" i="20"/>
  <c r="GJ82" i="20"/>
  <c r="GJ83" i="20"/>
  <c r="GJ84" i="20"/>
  <c r="GJ85" i="20"/>
  <c r="GJ86" i="20"/>
  <c r="GJ87" i="20"/>
  <c r="GJ88" i="20"/>
  <c r="GJ89" i="20"/>
  <c r="GJ90" i="20"/>
  <c r="GJ91" i="20"/>
  <c r="GJ92" i="20"/>
  <c r="GJ93" i="20"/>
  <c r="GJ94" i="20"/>
  <c r="GJ95" i="20"/>
  <c r="GJ96" i="20"/>
  <c r="B64" i="31"/>
  <c r="B65" i="31" s="1"/>
  <c r="C105" i="31"/>
  <c r="C106" i="31"/>
  <c r="C107" i="31"/>
  <c r="C108" i="31"/>
  <c r="C109" i="31"/>
  <c r="C110" i="31"/>
  <c r="C111" i="31"/>
  <c r="C112" i="31"/>
  <c r="C113" i="31"/>
  <c r="C114" i="31"/>
  <c r="C115" i="31"/>
  <c r="C116" i="31"/>
  <c r="C117" i="31"/>
  <c r="C118" i="31"/>
  <c r="C119" i="31"/>
  <c r="C120" i="31"/>
  <c r="C121" i="31"/>
  <c r="C122" i="31"/>
  <c r="C123" i="31"/>
  <c r="C124" i="31"/>
  <c r="C125" i="31"/>
  <c r="C126" i="31"/>
  <c r="C127" i="31"/>
  <c r="C128" i="31"/>
  <c r="C129" i="31"/>
  <c r="C130" i="31"/>
  <c r="C131" i="31"/>
  <c r="C132" i="31"/>
  <c r="C133" i="31"/>
  <c r="C134" i="31"/>
  <c r="C135" i="31"/>
  <c r="C136" i="31"/>
  <c r="C137" i="31"/>
  <c r="C138" i="31"/>
  <c r="C139" i="31"/>
  <c r="C140" i="31"/>
  <c r="C141" i="31"/>
  <c r="C142" i="31"/>
  <c r="C143" i="31"/>
  <c r="C144" i="31"/>
  <c r="C145" i="31"/>
  <c r="C146" i="31"/>
  <c r="C147" i="31"/>
  <c r="D105" i="31"/>
  <c r="D106" i="31"/>
  <c r="D107" i="31"/>
  <c r="D108" i="31"/>
  <c r="D109" i="31"/>
  <c r="D110" i="31"/>
  <c r="D111" i="31"/>
  <c r="D112" i="31"/>
  <c r="D113" i="31"/>
  <c r="D114" i="31"/>
  <c r="D115" i="31"/>
  <c r="D116" i="31"/>
  <c r="D117" i="31"/>
  <c r="D118" i="31"/>
  <c r="D119" i="31"/>
  <c r="D120" i="31"/>
  <c r="D121" i="31"/>
  <c r="D122" i="31"/>
  <c r="D123" i="31"/>
  <c r="D124" i="31"/>
  <c r="D125" i="31"/>
  <c r="D126" i="31"/>
  <c r="D127" i="31"/>
  <c r="D128" i="31"/>
  <c r="D129" i="31"/>
  <c r="D130" i="31"/>
  <c r="D131" i="31"/>
  <c r="D132" i="31"/>
  <c r="D133" i="31"/>
  <c r="D134" i="31"/>
  <c r="D135" i="31"/>
  <c r="D136" i="31"/>
  <c r="D137" i="31"/>
  <c r="D138" i="31"/>
  <c r="D139" i="31"/>
  <c r="D140" i="31"/>
  <c r="D141" i="31"/>
  <c r="D142" i="31"/>
  <c r="D143" i="31"/>
  <c r="D144" i="31"/>
  <c r="D145" i="31"/>
  <c r="D146" i="31"/>
  <c r="D147" i="31"/>
  <c r="G105" i="31"/>
  <c r="G106" i="31"/>
  <c r="G107" i="31"/>
  <c r="H107" i="31" s="1"/>
  <c r="G108" i="31"/>
  <c r="H108" i="31" s="1"/>
  <c r="G109" i="31"/>
  <c r="H109" i="31" s="1"/>
  <c r="G110" i="31"/>
  <c r="H110" i="31" s="1"/>
  <c r="G111" i="31"/>
  <c r="G112" i="31"/>
  <c r="G113" i="31"/>
  <c r="G114" i="31"/>
  <c r="G115" i="31"/>
  <c r="H115" i="31" s="1"/>
  <c r="G116" i="31"/>
  <c r="H116" i="31" s="1"/>
  <c r="G117" i="31"/>
  <c r="H117" i="31" s="1"/>
  <c r="G118" i="31"/>
  <c r="H118" i="31" s="1"/>
  <c r="G119" i="31"/>
  <c r="G120" i="31"/>
  <c r="G121" i="31"/>
  <c r="G122" i="31"/>
  <c r="G123" i="31"/>
  <c r="H123" i="31" s="1"/>
  <c r="G124" i="31"/>
  <c r="H124" i="31" s="1"/>
  <c r="G125" i="31"/>
  <c r="H125" i="31" s="1"/>
  <c r="G126" i="31"/>
  <c r="H126" i="31" s="1"/>
  <c r="G127" i="31"/>
  <c r="G128" i="31"/>
  <c r="G129" i="31"/>
  <c r="G130" i="31"/>
  <c r="G131" i="31"/>
  <c r="H131" i="31" s="1"/>
  <c r="G132" i="31"/>
  <c r="H132" i="31" s="1"/>
  <c r="G133" i="31"/>
  <c r="H133" i="31" s="1"/>
  <c r="G134" i="31"/>
  <c r="H134" i="31" s="1"/>
  <c r="G135" i="31"/>
  <c r="G136" i="31"/>
  <c r="G137" i="31"/>
  <c r="G138" i="31"/>
  <c r="G139" i="31"/>
  <c r="H139" i="31" s="1"/>
  <c r="G140" i="31"/>
  <c r="H140" i="31" s="1"/>
  <c r="G141" i="31"/>
  <c r="H141" i="31" s="1"/>
  <c r="G142" i="31"/>
  <c r="H142" i="31" s="1"/>
  <c r="G143" i="31"/>
  <c r="G144" i="31"/>
  <c r="G145" i="31"/>
  <c r="G146" i="31"/>
  <c r="G147" i="31"/>
  <c r="H147" i="31" s="1"/>
  <c r="H105" i="31"/>
  <c r="H106" i="31"/>
  <c r="H111" i="31"/>
  <c r="H112" i="31"/>
  <c r="H113" i="31"/>
  <c r="H114" i="31"/>
  <c r="H119" i="31"/>
  <c r="H120" i="31"/>
  <c r="H121" i="31"/>
  <c r="H122" i="31"/>
  <c r="H127" i="31"/>
  <c r="H128" i="31"/>
  <c r="H129" i="31"/>
  <c r="H130" i="31"/>
  <c r="H135" i="31"/>
  <c r="H136" i="31"/>
  <c r="H137" i="31"/>
  <c r="H138" i="31"/>
  <c r="H143" i="31"/>
  <c r="H144" i="31"/>
  <c r="H145" i="31"/>
  <c r="H146" i="31"/>
  <c r="AD64" i="31"/>
  <c r="AD65" i="31"/>
  <c r="AD66" i="31"/>
  <c r="AD67" i="31"/>
  <c r="AD68" i="31"/>
  <c r="AD69" i="31"/>
  <c r="AD70" i="31"/>
  <c r="AD71" i="31"/>
  <c r="AD72" i="31"/>
  <c r="AD73" i="31"/>
  <c r="AD74" i="31"/>
  <c r="AD75" i="31"/>
  <c r="AD76" i="31"/>
  <c r="AD77" i="31"/>
  <c r="AD78" i="31"/>
  <c r="AD79" i="31"/>
  <c r="AD80" i="31"/>
  <c r="AD81" i="31"/>
  <c r="AD82" i="31"/>
  <c r="AD83" i="31"/>
  <c r="AD84" i="31"/>
  <c r="AD85" i="31"/>
  <c r="AD86" i="31"/>
  <c r="AD87" i="31"/>
  <c r="AD88" i="31"/>
  <c r="AD89" i="31"/>
  <c r="AD90" i="31"/>
  <c r="AD91" i="31"/>
  <c r="AD92" i="31"/>
  <c r="AD93" i="31"/>
  <c r="AD94" i="31"/>
  <c r="AD95" i="31"/>
  <c r="AD96" i="31"/>
  <c r="AD97" i="31"/>
  <c r="AD98" i="31"/>
  <c r="AD99" i="31"/>
  <c r="AD100" i="31"/>
  <c r="AD101" i="31"/>
  <c r="AD102" i="31"/>
  <c r="AD103" i="31"/>
  <c r="AD104" i="31"/>
  <c r="AD105" i="31"/>
  <c r="AD106" i="31"/>
  <c r="AD107" i="31"/>
  <c r="AD108" i="31"/>
  <c r="AD109" i="31"/>
  <c r="AD110" i="31"/>
  <c r="AD111" i="31"/>
  <c r="AD112" i="31"/>
  <c r="AD113" i="31"/>
  <c r="AD114" i="31"/>
  <c r="AD115" i="31"/>
  <c r="AD116" i="31"/>
  <c r="AD117" i="31"/>
  <c r="AD118" i="31"/>
  <c r="AD119" i="31"/>
  <c r="AD120" i="31"/>
  <c r="AD121" i="31"/>
  <c r="AD122" i="31"/>
  <c r="AD123" i="31"/>
  <c r="AD124" i="31"/>
  <c r="AD125" i="31"/>
  <c r="AD126" i="31"/>
  <c r="AD127" i="31"/>
  <c r="AD128" i="31"/>
  <c r="AD129" i="31"/>
  <c r="AD130" i="31"/>
  <c r="AD131" i="31"/>
  <c r="AD132" i="31"/>
  <c r="AD133" i="31"/>
  <c r="AD134" i="31"/>
  <c r="AD135" i="31"/>
  <c r="AD136" i="31"/>
  <c r="AD137" i="31"/>
  <c r="AD138" i="31"/>
  <c r="AD139" i="31"/>
  <c r="AD140" i="31"/>
  <c r="AD141" i="31"/>
  <c r="AD142" i="31"/>
  <c r="AD143" i="31"/>
  <c r="AD144" i="31"/>
  <c r="AD145" i="31"/>
  <c r="AD146" i="31"/>
  <c r="AD147" i="31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D71" i="30"/>
  <c r="D72" i="30"/>
  <c r="D73" i="30"/>
  <c r="D74" i="30"/>
  <c r="D75" i="30"/>
  <c r="D76" i="30"/>
  <c r="D77" i="30"/>
  <c r="D78" i="30"/>
  <c r="D79" i="30"/>
  <c r="D80" i="30"/>
  <c r="D81" i="30"/>
  <c r="D82" i="30"/>
  <c r="D83" i="30"/>
  <c r="D84" i="30"/>
  <c r="D85" i="30"/>
  <c r="D86" i="30"/>
  <c r="D87" i="30"/>
  <c r="D88" i="30"/>
  <c r="D89" i="30"/>
  <c r="D90" i="30"/>
  <c r="D91" i="30"/>
  <c r="D92" i="30"/>
  <c r="D93" i="30"/>
  <c r="G71" i="30"/>
  <c r="G72" i="30"/>
  <c r="H72" i="30" s="1"/>
  <c r="G73" i="30"/>
  <c r="H73" i="30" s="1"/>
  <c r="G74" i="30"/>
  <c r="G75" i="30"/>
  <c r="H75" i="30" s="1"/>
  <c r="G76" i="30"/>
  <c r="H76" i="30" s="1"/>
  <c r="G77" i="30"/>
  <c r="H77" i="30" s="1"/>
  <c r="G78" i="30"/>
  <c r="G79" i="30"/>
  <c r="G80" i="30"/>
  <c r="H80" i="30" s="1"/>
  <c r="G81" i="30"/>
  <c r="H81" i="30" s="1"/>
  <c r="G82" i="30"/>
  <c r="G83" i="30"/>
  <c r="G84" i="30"/>
  <c r="H84" i="30" s="1"/>
  <c r="G85" i="30"/>
  <c r="H85" i="30" s="1"/>
  <c r="G86" i="30"/>
  <c r="G87" i="30"/>
  <c r="G88" i="30"/>
  <c r="H88" i="30" s="1"/>
  <c r="G89" i="30"/>
  <c r="H89" i="30" s="1"/>
  <c r="G90" i="30"/>
  <c r="G91" i="30"/>
  <c r="G92" i="30"/>
  <c r="H92" i="30" s="1"/>
  <c r="G93" i="30"/>
  <c r="H93" i="30" s="1"/>
  <c r="H71" i="30"/>
  <c r="H74" i="30"/>
  <c r="H78" i="30"/>
  <c r="H79" i="30"/>
  <c r="H82" i="30"/>
  <c r="H83" i="30"/>
  <c r="H86" i="30"/>
  <c r="H87" i="30"/>
  <c r="H90" i="30"/>
  <c r="H91" i="30"/>
  <c r="AD71" i="30"/>
  <c r="AD72" i="30"/>
  <c r="AD73" i="30"/>
  <c r="AD74" i="30"/>
  <c r="AD75" i="30"/>
  <c r="AD76" i="30"/>
  <c r="AD77" i="30"/>
  <c r="AD78" i="30"/>
  <c r="AD79" i="30"/>
  <c r="AD80" i="30"/>
  <c r="AD81" i="30"/>
  <c r="AD82" i="30"/>
  <c r="AD83" i="30"/>
  <c r="AD84" i="30"/>
  <c r="AD85" i="30"/>
  <c r="AD86" i="30"/>
  <c r="AD87" i="30"/>
  <c r="AD88" i="30"/>
  <c r="AD89" i="30"/>
  <c r="AD90" i="30"/>
  <c r="AD91" i="30"/>
  <c r="AD92" i="30"/>
  <c r="AD93" i="30"/>
  <c r="K543" i="27"/>
  <c r="K544" i="27"/>
  <c r="K545" i="27"/>
  <c r="D545" i="27"/>
  <c r="D544" i="27"/>
  <c r="D543" i="27"/>
  <c r="C544" i="27"/>
  <c r="C545" i="27"/>
  <c r="H544" i="27"/>
  <c r="H545" i="27"/>
  <c r="R544" i="27"/>
  <c r="R545" i="27"/>
  <c r="T545" i="27" s="1"/>
  <c r="S544" i="27"/>
  <c r="S545" i="27"/>
  <c r="AD544" i="27"/>
  <c r="AD545" i="27"/>
  <c r="AE544" i="27"/>
  <c r="AE545" i="27"/>
  <c r="AF544" i="27"/>
  <c r="AF545" i="27"/>
  <c r="AG544" i="27"/>
  <c r="AG545" i="27"/>
  <c r="C543" i="27"/>
  <c r="H543" i="27"/>
  <c r="R543" i="27"/>
  <c r="T543" i="27" s="1"/>
  <c r="S543" i="27"/>
  <c r="AD543" i="27"/>
  <c r="AE543" i="27"/>
  <c r="AF543" i="27"/>
  <c r="AG543" i="27"/>
  <c r="EL96" i="20" l="1"/>
  <c r="EL80" i="20"/>
  <c r="EL95" i="20"/>
  <c r="EL87" i="20"/>
  <c r="EL79" i="20"/>
  <c r="EL94" i="20"/>
  <c r="EL86" i="20"/>
  <c r="EL78" i="20"/>
  <c r="EL93" i="20"/>
  <c r="EL85" i="20"/>
  <c r="EL77" i="20"/>
  <c r="EL92" i="20"/>
  <c r="EL84" i="20"/>
  <c r="EL76" i="20"/>
  <c r="EL91" i="20"/>
  <c r="EL83" i="20"/>
  <c r="EL75" i="20"/>
  <c r="EL90" i="20"/>
  <c r="EL82" i="20"/>
  <c r="EL74" i="20"/>
  <c r="EL88" i="20"/>
  <c r="EL89" i="20"/>
  <c r="EL81" i="20"/>
  <c r="EL73" i="20"/>
  <c r="T544" i="27"/>
  <c r="U544" i="27" s="1"/>
  <c r="AL544" i="27" s="1"/>
  <c r="B66" i="31"/>
  <c r="C65" i="31"/>
  <c r="G65" i="31"/>
  <c r="H65" i="31" s="1"/>
  <c r="D65" i="31"/>
  <c r="D64" i="31"/>
  <c r="G64" i="31"/>
  <c r="H64" i="31" s="1"/>
  <c r="C64" i="31"/>
  <c r="U545" i="27"/>
  <c r="AL545" i="27" s="1"/>
  <c r="U543" i="27"/>
  <c r="AL543" i="27" s="1"/>
  <c r="B67" i="31" l="1"/>
  <c r="C66" i="31"/>
  <c r="G66" i="31"/>
  <c r="H66" i="31" s="1"/>
  <c r="D66" i="31"/>
  <c r="C67" i="31" l="1"/>
  <c r="G67" i="31"/>
  <c r="H67" i="31" s="1"/>
  <c r="D67" i="31"/>
  <c r="B68" i="31"/>
  <c r="D68" i="31" l="1"/>
  <c r="G68" i="31"/>
  <c r="H68" i="31" s="1"/>
  <c r="C68" i="31"/>
  <c r="B69" i="31"/>
  <c r="G69" i="31" l="1"/>
  <c r="H69" i="31" s="1"/>
  <c r="D69" i="31"/>
  <c r="B70" i="31"/>
  <c r="C69" i="31"/>
  <c r="C70" i="31" l="1"/>
  <c r="G70" i="31"/>
  <c r="H70" i="31" s="1"/>
  <c r="D70" i="31"/>
  <c r="B71" i="31"/>
  <c r="D71" i="31" l="1"/>
  <c r="B72" i="31"/>
  <c r="C71" i="31"/>
  <c r="G71" i="31"/>
  <c r="H71" i="31" s="1"/>
  <c r="B73" i="31" l="1"/>
  <c r="C72" i="31"/>
  <c r="G72" i="31"/>
  <c r="H72" i="31" s="1"/>
  <c r="D72" i="31"/>
  <c r="B74" i="31" l="1"/>
  <c r="C73" i="31"/>
  <c r="G73" i="31"/>
  <c r="H73" i="31" s="1"/>
  <c r="D73" i="31"/>
  <c r="D74" i="31" l="1"/>
  <c r="B75" i="31"/>
  <c r="C74" i="31"/>
  <c r="G74" i="31"/>
  <c r="H74" i="31" s="1"/>
  <c r="B76" i="31" l="1"/>
  <c r="C75" i="31"/>
  <c r="G75" i="31"/>
  <c r="H75" i="31" s="1"/>
  <c r="D75" i="31"/>
  <c r="D76" i="31" l="1"/>
  <c r="B77" i="31"/>
  <c r="G76" i="31"/>
  <c r="H76" i="31" s="1"/>
  <c r="C76" i="31"/>
  <c r="D77" i="31" l="1"/>
  <c r="B78" i="31"/>
  <c r="C77" i="31"/>
  <c r="G77" i="31"/>
  <c r="H77" i="31" s="1"/>
  <c r="G78" i="31" l="1"/>
  <c r="H78" i="31" s="1"/>
  <c r="B79" i="31"/>
  <c r="C78" i="31"/>
  <c r="D78" i="31"/>
  <c r="B80" i="31" l="1"/>
  <c r="C79" i="31"/>
  <c r="G79" i="31"/>
  <c r="H79" i="31" s="1"/>
  <c r="D79" i="31"/>
  <c r="B81" i="31" l="1"/>
  <c r="C80" i="31"/>
  <c r="G80" i="31"/>
  <c r="H80" i="31" s="1"/>
  <c r="D80" i="31"/>
  <c r="D81" i="31" l="1"/>
  <c r="B82" i="31"/>
  <c r="C81" i="31"/>
  <c r="G81" i="31"/>
  <c r="H81" i="31" s="1"/>
  <c r="D82" i="31" l="1"/>
  <c r="B83" i="31"/>
  <c r="C82" i="31"/>
  <c r="G82" i="31"/>
  <c r="H82" i="31" s="1"/>
  <c r="B84" i="31" l="1"/>
  <c r="G83" i="31"/>
  <c r="H83" i="31" s="1"/>
  <c r="D83" i="31"/>
  <c r="C83" i="31"/>
  <c r="D84" i="31" l="1"/>
  <c r="B85" i="31"/>
  <c r="C84" i="31"/>
  <c r="G84" i="31"/>
  <c r="H84" i="31" s="1"/>
  <c r="B86" i="31" l="1"/>
  <c r="C85" i="31"/>
  <c r="D85" i="31"/>
  <c r="G85" i="31"/>
  <c r="H85" i="31" s="1"/>
  <c r="B87" i="31" l="1"/>
  <c r="D86" i="31"/>
  <c r="C86" i="31"/>
  <c r="G86" i="31"/>
  <c r="H86" i="31" s="1"/>
  <c r="D87" i="31" l="1"/>
  <c r="B88" i="31"/>
  <c r="C87" i="31"/>
  <c r="G87" i="31"/>
  <c r="H87" i="31" s="1"/>
  <c r="B89" i="31" l="1"/>
  <c r="C88" i="31"/>
  <c r="G88" i="31"/>
  <c r="H88" i="31" s="1"/>
  <c r="D88" i="31"/>
  <c r="B90" i="31" l="1"/>
  <c r="C89" i="31"/>
  <c r="G89" i="31"/>
  <c r="H89" i="31" s="1"/>
  <c r="D89" i="31"/>
  <c r="D90" i="31" l="1"/>
  <c r="B91" i="31"/>
  <c r="C90" i="31"/>
  <c r="G90" i="31"/>
  <c r="H90" i="31" s="1"/>
  <c r="B92" i="31" l="1"/>
  <c r="G91" i="31"/>
  <c r="H91" i="31" s="1"/>
  <c r="D91" i="31"/>
  <c r="C91" i="31"/>
  <c r="D92" i="31" l="1"/>
  <c r="B93" i="31"/>
  <c r="C92" i="31"/>
  <c r="G92" i="31"/>
  <c r="H92" i="31" s="1"/>
  <c r="G93" i="31" l="1"/>
  <c r="H93" i="31" s="1"/>
  <c r="D93" i="31"/>
  <c r="B94" i="31"/>
  <c r="C93" i="31"/>
  <c r="B95" i="31" l="1"/>
  <c r="C94" i="31"/>
  <c r="G94" i="31"/>
  <c r="H94" i="31" s="1"/>
  <c r="D94" i="31"/>
  <c r="D95" i="31" l="1"/>
  <c r="B96" i="31"/>
  <c r="G95" i="31"/>
  <c r="H95" i="31" s="1"/>
  <c r="C95" i="31"/>
  <c r="B97" i="31" l="1"/>
  <c r="C96" i="31"/>
  <c r="G96" i="31"/>
  <c r="H96" i="31" s="1"/>
  <c r="D96" i="31"/>
  <c r="B98" i="31" l="1"/>
  <c r="C97" i="31"/>
  <c r="G97" i="31"/>
  <c r="H97" i="31" s="1"/>
  <c r="D97" i="31"/>
  <c r="B99" i="31" l="1"/>
  <c r="C98" i="31"/>
  <c r="G98" i="31"/>
  <c r="H98" i="31" s="1"/>
  <c r="D98" i="31"/>
  <c r="C99" i="31" l="1"/>
  <c r="B100" i="31"/>
  <c r="G99" i="31"/>
  <c r="H99" i="31" s="1"/>
  <c r="D99" i="31"/>
  <c r="D100" i="31" l="1"/>
  <c r="B101" i="31"/>
  <c r="C100" i="31"/>
  <c r="G100" i="31"/>
  <c r="H100" i="31" s="1"/>
  <c r="D101" i="31" l="1"/>
  <c r="B102" i="31"/>
  <c r="C101" i="31"/>
  <c r="G101" i="31"/>
  <c r="H101" i="31" s="1"/>
  <c r="C102" i="31" l="1"/>
  <c r="G102" i="31"/>
  <c r="H102" i="31" s="1"/>
  <c r="D102" i="31"/>
  <c r="B103" i="31"/>
  <c r="C103" i="31" l="1"/>
  <c r="B104" i="31"/>
  <c r="D103" i="31"/>
  <c r="G103" i="31"/>
  <c r="H103" i="31" s="1"/>
  <c r="C104" i="31" l="1"/>
  <c r="G104" i="31"/>
  <c r="H104" i="31" s="1"/>
  <c r="D104" i="31"/>
  <c r="K534" i="27" l="1"/>
  <c r="K535" i="27"/>
  <c r="K536" i="27"/>
  <c r="K537" i="27"/>
  <c r="K538" i="27"/>
  <c r="K539" i="27"/>
  <c r="K540" i="27"/>
  <c r="K541" i="27"/>
  <c r="K542" i="27"/>
  <c r="D542" i="27"/>
  <c r="D541" i="27"/>
  <c r="D540" i="27"/>
  <c r="D539" i="27"/>
  <c r="D538" i="27"/>
  <c r="C539" i="27"/>
  <c r="C540" i="27"/>
  <c r="C541" i="27"/>
  <c r="C542" i="27"/>
  <c r="H539" i="27"/>
  <c r="H540" i="27"/>
  <c r="H541" i="27"/>
  <c r="H542" i="27"/>
  <c r="R539" i="27"/>
  <c r="R540" i="27"/>
  <c r="R541" i="27"/>
  <c r="R542" i="27"/>
  <c r="S539" i="27"/>
  <c r="S540" i="27"/>
  <c r="S541" i="27"/>
  <c r="S542" i="27"/>
  <c r="AD539" i="27"/>
  <c r="AD540" i="27"/>
  <c r="AD541" i="27"/>
  <c r="AD542" i="27"/>
  <c r="AE539" i="27"/>
  <c r="AE540" i="27"/>
  <c r="AE541" i="27"/>
  <c r="AE542" i="27"/>
  <c r="AF539" i="27"/>
  <c r="AF540" i="27"/>
  <c r="AF541" i="27"/>
  <c r="AF542" i="27"/>
  <c r="AG539" i="27"/>
  <c r="AG540" i="27"/>
  <c r="AG541" i="27"/>
  <c r="AG542" i="27"/>
  <c r="C538" i="27"/>
  <c r="H538" i="27"/>
  <c r="R538" i="27"/>
  <c r="S538" i="27"/>
  <c r="AD538" i="27"/>
  <c r="AE538" i="27"/>
  <c r="AF538" i="27"/>
  <c r="AG538" i="27"/>
  <c r="C535" i="27"/>
  <c r="C536" i="27"/>
  <c r="C537" i="27"/>
  <c r="D535" i="27"/>
  <c r="D536" i="27"/>
  <c r="D537" i="27"/>
  <c r="H535" i="27"/>
  <c r="H536" i="27"/>
  <c r="H537" i="27"/>
  <c r="R535" i="27"/>
  <c r="T535" i="27" s="1"/>
  <c r="U535" i="27" s="1"/>
  <c r="AL535" i="27" s="1"/>
  <c r="R536" i="27"/>
  <c r="T536" i="27" s="1"/>
  <c r="U536" i="27" s="1"/>
  <c r="AL536" i="27" s="1"/>
  <c r="R537" i="27"/>
  <c r="T537" i="27" s="1"/>
  <c r="S535" i="27"/>
  <c r="S536" i="27"/>
  <c r="S537" i="27"/>
  <c r="AD535" i="27"/>
  <c r="AD536" i="27"/>
  <c r="AD537" i="27"/>
  <c r="AE535" i="27"/>
  <c r="AE536" i="27"/>
  <c r="AE537" i="27"/>
  <c r="AF535" i="27"/>
  <c r="AF536" i="27"/>
  <c r="AF537" i="27"/>
  <c r="AG535" i="27"/>
  <c r="AG536" i="27"/>
  <c r="AG537" i="27"/>
  <c r="T539" i="27" l="1"/>
  <c r="U539" i="27" s="1"/>
  <c r="AL539" i="27" s="1"/>
  <c r="T538" i="27"/>
  <c r="U538" i="27" s="1"/>
  <c r="AL538" i="27" s="1"/>
  <c r="T542" i="27"/>
  <c r="U542" i="27" s="1"/>
  <c r="AL542" i="27" s="1"/>
  <c r="T541" i="27"/>
  <c r="U541" i="27" s="1"/>
  <c r="AL541" i="27" s="1"/>
  <c r="T540" i="27"/>
  <c r="U540" i="27" s="1"/>
  <c r="AL540" i="27" s="1"/>
  <c r="U537" i="27"/>
  <c r="AL537" i="27" s="1"/>
  <c r="C534" i="27"/>
  <c r="D534" i="27"/>
  <c r="H534" i="27"/>
  <c r="R534" i="27"/>
  <c r="T534" i="27" s="1"/>
  <c r="U534" i="27" s="1"/>
  <c r="AL534" i="27" s="1"/>
  <c r="S534" i="27"/>
  <c r="AD534" i="27"/>
  <c r="AE534" i="27"/>
  <c r="AF534" i="27"/>
  <c r="AG534" i="27"/>
  <c r="K530" i="27"/>
  <c r="K531" i="27"/>
  <c r="K532" i="27"/>
  <c r="K533" i="27"/>
  <c r="D533" i="27"/>
  <c r="D532" i="27"/>
  <c r="D531" i="27"/>
  <c r="D530" i="27"/>
  <c r="C531" i="27"/>
  <c r="C532" i="27"/>
  <c r="C533" i="27"/>
  <c r="H531" i="27"/>
  <c r="H532" i="27"/>
  <c r="H533" i="27"/>
  <c r="R531" i="27"/>
  <c r="R532" i="27"/>
  <c r="R533" i="27"/>
  <c r="T533" i="27" s="1"/>
  <c r="S531" i="27"/>
  <c r="S532" i="27"/>
  <c r="S533" i="27"/>
  <c r="AD531" i="27"/>
  <c r="AD532" i="27"/>
  <c r="AD533" i="27"/>
  <c r="AE531" i="27"/>
  <c r="AE532" i="27"/>
  <c r="AE533" i="27"/>
  <c r="AF531" i="27"/>
  <c r="AF532" i="27"/>
  <c r="AF533" i="27"/>
  <c r="AG531" i="27"/>
  <c r="AG532" i="27"/>
  <c r="AG533" i="27"/>
  <c r="C530" i="27"/>
  <c r="H530" i="27"/>
  <c r="R530" i="27"/>
  <c r="T530" i="27" s="1"/>
  <c r="S530" i="27"/>
  <c r="AD530" i="27"/>
  <c r="AE530" i="27"/>
  <c r="AF530" i="27"/>
  <c r="AG530" i="27"/>
  <c r="C18" i="24"/>
  <c r="D18" i="24"/>
  <c r="F18" i="24"/>
  <c r="I18" i="24"/>
  <c r="P18" i="24"/>
  <c r="Q18" i="24"/>
  <c r="R18" i="24"/>
  <c r="Y18" i="24"/>
  <c r="C17" i="24"/>
  <c r="D17" i="24"/>
  <c r="F17" i="24"/>
  <c r="I17" i="24"/>
  <c r="P17" i="24"/>
  <c r="Q17" i="24"/>
  <c r="R17" i="24"/>
  <c r="Y17" i="24"/>
  <c r="T532" i="27" l="1"/>
  <c r="U532" i="27" s="1"/>
  <c r="AL532" i="27" s="1"/>
  <c r="T531" i="27"/>
  <c r="U531" i="27" s="1"/>
  <c r="AL531" i="27" s="1"/>
  <c r="U533" i="27"/>
  <c r="AL533" i="27" s="1"/>
  <c r="U530" i="27"/>
  <c r="AL530" i="27" s="1"/>
  <c r="K529" i="27" l="1"/>
  <c r="K528" i="27"/>
  <c r="D529" i="27"/>
  <c r="D528" i="27"/>
  <c r="C529" i="27"/>
  <c r="H529" i="27"/>
  <c r="R529" i="27"/>
  <c r="S529" i="27"/>
  <c r="AD529" i="27"/>
  <c r="AE529" i="27"/>
  <c r="AF529" i="27"/>
  <c r="AG529" i="27"/>
  <c r="C528" i="27"/>
  <c r="H528" i="27"/>
  <c r="R528" i="27"/>
  <c r="T528" i="27" s="1"/>
  <c r="U528" i="27" s="1"/>
  <c r="AL528" i="27" s="1"/>
  <c r="S528" i="27"/>
  <c r="AD528" i="27"/>
  <c r="AE528" i="27"/>
  <c r="AF528" i="27"/>
  <c r="AG528" i="27"/>
  <c r="K523" i="27"/>
  <c r="K524" i="27"/>
  <c r="K525" i="27"/>
  <c r="K526" i="27"/>
  <c r="K527" i="27"/>
  <c r="D527" i="27"/>
  <c r="D526" i="27"/>
  <c r="D525" i="27"/>
  <c r="D524" i="27"/>
  <c r="D523" i="27"/>
  <c r="C524" i="27"/>
  <c r="C525" i="27"/>
  <c r="C526" i="27"/>
  <c r="C527" i="27"/>
  <c r="H524" i="27"/>
  <c r="H525" i="27"/>
  <c r="H526" i="27"/>
  <c r="H527" i="27"/>
  <c r="R524" i="27"/>
  <c r="R525" i="27"/>
  <c r="T525" i="27" s="1"/>
  <c r="U525" i="27" s="1"/>
  <c r="AL525" i="27" s="1"/>
  <c r="R526" i="27"/>
  <c r="R527" i="27"/>
  <c r="S524" i="27"/>
  <c r="S525" i="27"/>
  <c r="S526" i="27"/>
  <c r="S527" i="27"/>
  <c r="AD524" i="27"/>
  <c r="AD525" i="27"/>
  <c r="AD526" i="27"/>
  <c r="AD527" i="27"/>
  <c r="AE524" i="27"/>
  <c r="AE525" i="27"/>
  <c r="AE526" i="27"/>
  <c r="AE527" i="27"/>
  <c r="AF524" i="27"/>
  <c r="AF525" i="27"/>
  <c r="AF526" i="27"/>
  <c r="AF527" i="27"/>
  <c r="AG524" i="27"/>
  <c r="AG525" i="27"/>
  <c r="AG526" i="27"/>
  <c r="AG527" i="27"/>
  <c r="C523" i="27"/>
  <c r="H523" i="27"/>
  <c r="R523" i="27"/>
  <c r="S523" i="27"/>
  <c r="AD523" i="27"/>
  <c r="AE523" i="27"/>
  <c r="AF523" i="27"/>
  <c r="AG523" i="27"/>
  <c r="T529" i="27" l="1"/>
  <c r="U529" i="27" s="1"/>
  <c r="AL529" i="27" s="1"/>
  <c r="T524" i="27"/>
  <c r="U524" i="27" s="1"/>
  <c r="AL524" i="27" s="1"/>
  <c r="T523" i="27"/>
  <c r="U523" i="27" s="1"/>
  <c r="AL523" i="27" s="1"/>
  <c r="T527" i="27"/>
  <c r="U527" i="27" s="1"/>
  <c r="AL527" i="27" s="1"/>
  <c r="T526" i="27"/>
  <c r="U526" i="27" s="1"/>
  <c r="AL526" i="27" s="1"/>
  <c r="K522" i="27" l="1"/>
  <c r="K518" i="27"/>
  <c r="K519" i="27"/>
  <c r="K520" i="27"/>
  <c r="K521" i="27"/>
  <c r="D522" i="27"/>
  <c r="D521" i="27"/>
  <c r="D520" i="27"/>
  <c r="D519" i="27"/>
  <c r="D518" i="27"/>
  <c r="C519" i="27"/>
  <c r="C520" i="27"/>
  <c r="C521" i="27"/>
  <c r="C522" i="27"/>
  <c r="H519" i="27"/>
  <c r="H520" i="27"/>
  <c r="H521" i="27"/>
  <c r="H522" i="27"/>
  <c r="R519" i="27"/>
  <c r="R520" i="27"/>
  <c r="R521" i="27"/>
  <c r="R522" i="27"/>
  <c r="S519" i="27"/>
  <c r="S520" i="27"/>
  <c r="S521" i="27"/>
  <c r="S522" i="27"/>
  <c r="AD519" i="27"/>
  <c r="AD520" i="27"/>
  <c r="AD521" i="27"/>
  <c r="AD522" i="27"/>
  <c r="AE519" i="27"/>
  <c r="AE520" i="27"/>
  <c r="AE521" i="27"/>
  <c r="AE522" i="27"/>
  <c r="AF519" i="27"/>
  <c r="AF520" i="27"/>
  <c r="AF521" i="27"/>
  <c r="AF522" i="27"/>
  <c r="AG519" i="27"/>
  <c r="AG520" i="27"/>
  <c r="AG521" i="27"/>
  <c r="AG522" i="27"/>
  <c r="C518" i="27"/>
  <c r="H518" i="27"/>
  <c r="R518" i="27"/>
  <c r="S518" i="27"/>
  <c r="AD518" i="27"/>
  <c r="AE518" i="27"/>
  <c r="AF518" i="27"/>
  <c r="AG518" i="27"/>
  <c r="H10" i="29"/>
  <c r="I10" i="29"/>
  <c r="O10" i="29"/>
  <c r="P10" i="29"/>
  <c r="Q10" i="29"/>
  <c r="T518" i="27" l="1"/>
  <c r="U518" i="27" s="1"/>
  <c r="AL518" i="27" s="1"/>
  <c r="T519" i="27"/>
  <c r="U519" i="27" s="1"/>
  <c r="AL519" i="27" s="1"/>
  <c r="T522" i="27"/>
  <c r="U522" i="27" s="1"/>
  <c r="AL522" i="27" s="1"/>
  <c r="T521" i="27"/>
  <c r="U521" i="27" s="1"/>
  <c r="AL521" i="27" s="1"/>
  <c r="T520" i="27"/>
  <c r="U520" i="27" s="1"/>
  <c r="AL520" i="27" s="1"/>
  <c r="K517" i="27" l="1"/>
  <c r="K516" i="27"/>
  <c r="K515" i="27"/>
  <c r="K514" i="27"/>
  <c r="K513" i="27"/>
  <c r="D517" i="27"/>
  <c r="D516" i="27"/>
  <c r="D515" i="27"/>
  <c r="D514" i="27"/>
  <c r="D513" i="27"/>
  <c r="C517" i="27"/>
  <c r="H517" i="27"/>
  <c r="R517" i="27"/>
  <c r="S517" i="27"/>
  <c r="AD517" i="27"/>
  <c r="AE517" i="27"/>
  <c r="AF517" i="27"/>
  <c r="AG517" i="27"/>
  <c r="C514" i="27"/>
  <c r="C515" i="27"/>
  <c r="C516" i="27"/>
  <c r="H514" i="27"/>
  <c r="H515" i="27"/>
  <c r="H516" i="27"/>
  <c r="R514" i="27"/>
  <c r="R515" i="27"/>
  <c r="R516" i="27"/>
  <c r="S514" i="27"/>
  <c r="S515" i="27"/>
  <c r="S516" i="27"/>
  <c r="AD514" i="27"/>
  <c r="AD515" i="27"/>
  <c r="AD516" i="27"/>
  <c r="AE514" i="27"/>
  <c r="AE515" i="27"/>
  <c r="AE516" i="27"/>
  <c r="AF514" i="27"/>
  <c r="AF515" i="27"/>
  <c r="AF516" i="27"/>
  <c r="AG514" i="27"/>
  <c r="AG515" i="27"/>
  <c r="AG516" i="27"/>
  <c r="C513" i="27"/>
  <c r="H513" i="27"/>
  <c r="R513" i="27"/>
  <c r="S513" i="27"/>
  <c r="AD513" i="27"/>
  <c r="AE513" i="27"/>
  <c r="AF513" i="27"/>
  <c r="AG513" i="27"/>
  <c r="H9" i="29"/>
  <c r="I9" i="29"/>
  <c r="O9" i="29"/>
  <c r="P9" i="29"/>
  <c r="Q9" i="29"/>
  <c r="T517" i="27" l="1"/>
  <c r="U517" i="27" s="1"/>
  <c r="AL517" i="27" s="1"/>
  <c r="T513" i="27"/>
  <c r="U513" i="27" s="1"/>
  <c r="AL513" i="27" s="1"/>
  <c r="T514" i="27"/>
  <c r="U514" i="27" s="1"/>
  <c r="AL514" i="27" s="1"/>
  <c r="T516" i="27"/>
  <c r="U516" i="27" s="1"/>
  <c r="AL516" i="27" s="1"/>
  <c r="T515" i="27"/>
  <c r="U515" i="27" s="1"/>
  <c r="AL515" i="27" s="1"/>
  <c r="K511" i="27" l="1"/>
  <c r="K512" i="27"/>
  <c r="D512" i="27"/>
  <c r="C512" i="27"/>
  <c r="H512" i="27"/>
  <c r="R512" i="27"/>
  <c r="S512" i="27"/>
  <c r="AD512" i="27"/>
  <c r="AE512" i="27"/>
  <c r="AF512" i="27"/>
  <c r="AG512" i="27"/>
  <c r="C511" i="27"/>
  <c r="D511" i="27"/>
  <c r="H511" i="27"/>
  <c r="R511" i="27"/>
  <c r="T511" i="27" s="1"/>
  <c r="S511" i="27"/>
  <c r="AD511" i="27"/>
  <c r="AE511" i="27"/>
  <c r="AF511" i="27"/>
  <c r="AG511" i="27"/>
  <c r="T512" i="27" l="1"/>
  <c r="U512" i="27" s="1"/>
  <c r="AL512" i="27" s="1"/>
  <c r="U511" i="27"/>
  <c r="AL511" i="27" s="1"/>
  <c r="K510" i="27" l="1"/>
  <c r="D510" i="27"/>
  <c r="C510" i="27"/>
  <c r="H510" i="27"/>
  <c r="R510" i="27"/>
  <c r="S510" i="27"/>
  <c r="AD510" i="27"/>
  <c r="AE510" i="27"/>
  <c r="AF510" i="27"/>
  <c r="AG510" i="27"/>
  <c r="K509" i="27"/>
  <c r="K508" i="27"/>
  <c r="D509" i="27"/>
  <c r="D508" i="27"/>
  <c r="C509" i="27"/>
  <c r="H509" i="27"/>
  <c r="R509" i="27"/>
  <c r="S509" i="27"/>
  <c r="AD509" i="27"/>
  <c r="AE509" i="27"/>
  <c r="AF509" i="27"/>
  <c r="AG509" i="27"/>
  <c r="C508" i="27"/>
  <c r="H508" i="27"/>
  <c r="R508" i="27"/>
  <c r="S508" i="27"/>
  <c r="AD508" i="27"/>
  <c r="AE508" i="27"/>
  <c r="AF508" i="27"/>
  <c r="AG508" i="27"/>
  <c r="K500" i="27"/>
  <c r="K501" i="27"/>
  <c r="K502" i="27"/>
  <c r="K503" i="27"/>
  <c r="K504" i="27"/>
  <c r="K505" i="27"/>
  <c r="K506" i="27"/>
  <c r="K507" i="27"/>
  <c r="D507" i="27"/>
  <c r="D506" i="27"/>
  <c r="D505" i="27"/>
  <c r="D504" i="27"/>
  <c r="D503" i="27"/>
  <c r="D502" i="27"/>
  <c r="D501" i="27"/>
  <c r="D500" i="27"/>
  <c r="C501" i="27"/>
  <c r="C502" i="27"/>
  <c r="C503" i="27"/>
  <c r="C504" i="27"/>
  <c r="C505" i="27"/>
  <c r="C506" i="27"/>
  <c r="C507" i="27"/>
  <c r="H501" i="27"/>
  <c r="H502" i="27"/>
  <c r="H503" i="27"/>
  <c r="H504" i="27"/>
  <c r="H505" i="27"/>
  <c r="H506" i="27"/>
  <c r="H507" i="27"/>
  <c r="R501" i="27"/>
  <c r="R502" i="27"/>
  <c r="R503" i="27"/>
  <c r="R504" i="27"/>
  <c r="R505" i="27"/>
  <c r="R506" i="27"/>
  <c r="R507" i="27"/>
  <c r="S501" i="27"/>
  <c r="S502" i="27"/>
  <c r="S503" i="27"/>
  <c r="S504" i="27"/>
  <c r="S505" i="27"/>
  <c r="S506" i="27"/>
  <c r="S507" i="27"/>
  <c r="AD501" i="27"/>
  <c r="AD502" i="27"/>
  <c r="AD503" i="27"/>
  <c r="AD504" i="27"/>
  <c r="AD505" i="27"/>
  <c r="AD506" i="27"/>
  <c r="AD507" i="27"/>
  <c r="AE501" i="27"/>
  <c r="AE502" i="27"/>
  <c r="AE503" i="27"/>
  <c r="AE504" i="27"/>
  <c r="AE505" i="27"/>
  <c r="AE506" i="27"/>
  <c r="AE507" i="27"/>
  <c r="AF501" i="27"/>
  <c r="AF502" i="27"/>
  <c r="AF503" i="27"/>
  <c r="AF504" i="27"/>
  <c r="AF505" i="27"/>
  <c r="AF506" i="27"/>
  <c r="AF507" i="27"/>
  <c r="AG501" i="27"/>
  <c r="AG502" i="27"/>
  <c r="AG503" i="27"/>
  <c r="AG504" i="27"/>
  <c r="AG505" i="27"/>
  <c r="AG506" i="27"/>
  <c r="AG507" i="27"/>
  <c r="C500" i="27"/>
  <c r="H500" i="27"/>
  <c r="R500" i="27"/>
  <c r="S500" i="27"/>
  <c r="AD500" i="27"/>
  <c r="AE500" i="27"/>
  <c r="AF500" i="27"/>
  <c r="AG500" i="27"/>
  <c r="T503" i="27" l="1"/>
  <c r="U503" i="27" s="1"/>
  <c r="AL503" i="27" s="1"/>
  <c r="T500" i="27"/>
  <c r="U500" i="27" s="1"/>
  <c r="AL500" i="27" s="1"/>
  <c r="T506" i="27"/>
  <c r="U506" i="27" s="1"/>
  <c r="AL506" i="27" s="1"/>
  <c r="T509" i="27"/>
  <c r="U509" i="27" s="1"/>
  <c r="AL509" i="27" s="1"/>
  <c r="T510" i="27"/>
  <c r="U510" i="27" s="1"/>
  <c r="AL510" i="27" s="1"/>
  <c r="T504" i="27"/>
  <c r="U504" i="27" s="1"/>
  <c r="AL504" i="27" s="1"/>
  <c r="T508" i="27"/>
  <c r="U508" i="27" s="1"/>
  <c r="AL508" i="27" s="1"/>
  <c r="T502" i="27"/>
  <c r="U502" i="27" s="1"/>
  <c r="AL502" i="27" s="1"/>
  <c r="T505" i="27"/>
  <c r="U505" i="27" s="1"/>
  <c r="AL505" i="27" s="1"/>
  <c r="T501" i="27"/>
  <c r="U501" i="27" s="1"/>
  <c r="AL501" i="27" s="1"/>
  <c r="T507" i="27"/>
  <c r="U507" i="27" s="1"/>
  <c r="AL507" i="27" s="1"/>
  <c r="K499" i="27" l="1"/>
  <c r="K498" i="27"/>
  <c r="K497" i="27"/>
  <c r="D499" i="27"/>
  <c r="D498" i="27"/>
  <c r="D497" i="27"/>
  <c r="C497" i="27"/>
  <c r="C498" i="27"/>
  <c r="C499" i="27"/>
  <c r="H497" i="27"/>
  <c r="H498" i="27"/>
  <c r="H499" i="27"/>
  <c r="R497" i="27"/>
  <c r="R498" i="27"/>
  <c r="R499" i="27"/>
  <c r="S497" i="27"/>
  <c r="S498" i="27"/>
  <c r="S499" i="27"/>
  <c r="AD497" i="27"/>
  <c r="AD498" i="27"/>
  <c r="AD499" i="27"/>
  <c r="AE497" i="27"/>
  <c r="AE498" i="27"/>
  <c r="AE499" i="27"/>
  <c r="AF497" i="27"/>
  <c r="AF498" i="27"/>
  <c r="AF499" i="27"/>
  <c r="AG497" i="27"/>
  <c r="AG498" i="27"/>
  <c r="AG499" i="27"/>
  <c r="C496" i="27"/>
  <c r="D496" i="27"/>
  <c r="H496" i="27"/>
  <c r="R496" i="27"/>
  <c r="S496" i="27"/>
  <c r="AD496" i="27"/>
  <c r="AE496" i="27"/>
  <c r="AF496" i="27"/>
  <c r="AG496" i="27"/>
  <c r="K492" i="27"/>
  <c r="K493" i="27"/>
  <c r="K494" i="27"/>
  <c r="K495" i="27"/>
  <c r="K496" i="27"/>
  <c r="T499" i="27" l="1"/>
  <c r="U499" i="27" s="1"/>
  <c r="AL499" i="27" s="1"/>
  <c r="T498" i="27"/>
  <c r="U498" i="27" s="1"/>
  <c r="AL498" i="27" s="1"/>
  <c r="T497" i="27"/>
  <c r="U497" i="27" s="1"/>
  <c r="AL497" i="27" s="1"/>
  <c r="T496" i="27"/>
  <c r="U496" i="27" s="1"/>
  <c r="AL496" i="27" s="1"/>
  <c r="AD55" i="30" l="1"/>
  <c r="AD56" i="30"/>
  <c r="AD57" i="30"/>
  <c r="AD58" i="30"/>
  <c r="AD59" i="30"/>
  <c r="AD60" i="30"/>
  <c r="AD61" i="30"/>
  <c r="AD62" i="30"/>
  <c r="AD63" i="30"/>
  <c r="AD64" i="30"/>
  <c r="AD65" i="30"/>
  <c r="AD66" i="30"/>
  <c r="AD67" i="30"/>
  <c r="AD68" i="30"/>
  <c r="AD69" i="30"/>
  <c r="AD70" i="30"/>
  <c r="C493" i="27"/>
  <c r="C494" i="27"/>
  <c r="C495" i="27"/>
  <c r="D493" i="27"/>
  <c r="D494" i="27"/>
  <c r="D495" i="27"/>
  <c r="H493" i="27"/>
  <c r="H494" i="27"/>
  <c r="H495" i="27"/>
  <c r="R493" i="27"/>
  <c r="T493" i="27" s="1"/>
  <c r="R494" i="27"/>
  <c r="T494" i="27" s="1"/>
  <c r="R495" i="27"/>
  <c r="T495" i="27" s="1"/>
  <c r="S493" i="27"/>
  <c r="S494" i="27"/>
  <c r="S495" i="27"/>
  <c r="AD493" i="27"/>
  <c r="AD494" i="27"/>
  <c r="AD495" i="27"/>
  <c r="AE493" i="27"/>
  <c r="AE494" i="27"/>
  <c r="AE495" i="27"/>
  <c r="AF493" i="27"/>
  <c r="AF494" i="27"/>
  <c r="AF495" i="27"/>
  <c r="AG493" i="27"/>
  <c r="AG494" i="27"/>
  <c r="AG495" i="27"/>
  <c r="P14" i="24"/>
  <c r="K491" i="27"/>
  <c r="C491" i="27"/>
  <c r="C492" i="27"/>
  <c r="D491" i="27"/>
  <c r="D492" i="27"/>
  <c r="H491" i="27"/>
  <c r="H492" i="27"/>
  <c r="R491" i="27"/>
  <c r="R492" i="27"/>
  <c r="T492" i="27" s="1"/>
  <c r="S491" i="27"/>
  <c r="S492" i="27"/>
  <c r="AD491" i="27"/>
  <c r="AD492" i="27"/>
  <c r="AE491" i="27"/>
  <c r="AE492" i="27"/>
  <c r="AF491" i="27"/>
  <c r="AF492" i="27"/>
  <c r="AG491" i="27"/>
  <c r="AG492" i="27"/>
  <c r="K486" i="27"/>
  <c r="K487" i="27"/>
  <c r="K488" i="27"/>
  <c r="K489" i="27"/>
  <c r="K490" i="27"/>
  <c r="C490" i="27"/>
  <c r="D490" i="27"/>
  <c r="H490" i="27"/>
  <c r="R490" i="27"/>
  <c r="S490" i="27"/>
  <c r="AD490" i="27"/>
  <c r="AE490" i="27"/>
  <c r="AF490" i="27"/>
  <c r="AG490" i="27"/>
  <c r="C16" i="24"/>
  <c r="D16" i="24"/>
  <c r="F16" i="24"/>
  <c r="I16" i="24"/>
  <c r="P16" i="24"/>
  <c r="Q16" i="24"/>
  <c r="R16" i="24"/>
  <c r="Y16" i="24"/>
  <c r="T491" i="27" l="1"/>
  <c r="U491" i="27" s="1"/>
  <c r="AL491" i="27" s="1"/>
  <c r="T490" i="27"/>
  <c r="U490" i="27" s="1"/>
  <c r="AL490" i="27" s="1"/>
  <c r="U494" i="27"/>
  <c r="AL494" i="27" s="1"/>
  <c r="U495" i="27"/>
  <c r="AL495" i="27" s="1"/>
  <c r="U493" i="27"/>
  <c r="AL493" i="27" s="1"/>
  <c r="U492" i="27"/>
  <c r="AL492" i="27" s="1"/>
  <c r="D489" i="27" l="1"/>
  <c r="D488" i="27"/>
  <c r="D487" i="27"/>
  <c r="D486" i="27"/>
  <c r="C486" i="27"/>
  <c r="C487" i="27"/>
  <c r="C488" i="27"/>
  <c r="C489" i="27"/>
  <c r="H486" i="27"/>
  <c r="H487" i="27"/>
  <c r="H488" i="27"/>
  <c r="H489" i="27"/>
  <c r="R486" i="27"/>
  <c r="T486" i="27" s="1"/>
  <c r="U486" i="27" s="1"/>
  <c r="AL486" i="27" s="1"/>
  <c r="R487" i="27"/>
  <c r="T487" i="27" s="1"/>
  <c r="U487" i="27" s="1"/>
  <c r="AL487" i="27" s="1"/>
  <c r="R488" i="27"/>
  <c r="R489" i="27"/>
  <c r="S486" i="27"/>
  <c r="S487" i="27"/>
  <c r="S488" i="27"/>
  <c r="S489" i="27"/>
  <c r="AD486" i="27"/>
  <c r="AD487" i="27"/>
  <c r="AD488" i="27"/>
  <c r="AD489" i="27"/>
  <c r="AE486" i="27"/>
  <c r="AE487" i="27"/>
  <c r="AE488" i="27"/>
  <c r="AE489" i="27"/>
  <c r="AF486" i="27"/>
  <c r="AF487" i="27"/>
  <c r="AF488" i="27"/>
  <c r="AF489" i="27"/>
  <c r="AG486" i="27"/>
  <c r="AG487" i="27"/>
  <c r="AG488" i="27"/>
  <c r="AG489" i="27"/>
  <c r="K485" i="27"/>
  <c r="D485" i="27"/>
  <c r="C485" i="27"/>
  <c r="H485" i="27"/>
  <c r="R485" i="27"/>
  <c r="T485" i="27" s="1"/>
  <c r="U485" i="27" s="1"/>
  <c r="AL485" i="27" s="1"/>
  <c r="S485" i="27"/>
  <c r="AD485" i="27"/>
  <c r="AE485" i="27"/>
  <c r="AF485" i="27"/>
  <c r="AG485" i="27"/>
  <c r="K481" i="27"/>
  <c r="K482" i="27"/>
  <c r="K483" i="27"/>
  <c r="K484" i="27"/>
  <c r="C481" i="27"/>
  <c r="C482" i="27"/>
  <c r="C483" i="27"/>
  <c r="C484" i="27"/>
  <c r="D481" i="27"/>
  <c r="D482" i="27"/>
  <c r="D483" i="27"/>
  <c r="D484" i="27"/>
  <c r="H481" i="27"/>
  <c r="H482" i="27"/>
  <c r="H483" i="27"/>
  <c r="H484" i="27"/>
  <c r="R481" i="27"/>
  <c r="R482" i="27"/>
  <c r="R483" i="27"/>
  <c r="R484" i="27"/>
  <c r="S481" i="27"/>
  <c r="S482" i="27"/>
  <c r="S483" i="27"/>
  <c r="S484" i="27"/>
  <c r="AD481" i="27"/>
  <c r="AD482" i="27"/>
  <c r="AD483" i="27"/>
  <c r="AD484" i="27"/>
  <c r="AE481" i="27"/>
  <c r="AE482" i="27"/>
  <c r="AE483" i="27"/>
  <c r="AE484" i="27"/>
  <c r="AF481" i="27"/>
  <c r="AF482" i="27"/>
  <c r="AF483" i="27"/>
  <c r="AF484" i="27"/>
  <c r="AG481" i="27"/>
  <c r="AG482" i="27"/>
  <c r="AG483" i="27"/>
  <c r="AG484" i="27"/>
  <c r="C480" i="27"/>
  <c r="D480" i="27"/>
  <c r="H480" i="27"/>
  <c r="R480" i="27"/>
  <c r="T480" i="27" s="1"/>
  <c r="U480" i="27" s="1"/>
  <c r="AL480" i="27" s="1"/>
  <c r="S480" i="27"/>
  <c r="AD480" i="27"/>
  <c r="AE480" i="27"/>
  <c r="AF480" i="27"/>
  <c r="AG480" i="27"/>
  <c r="K475" i="27"/>
  <c r="K476" i="27"/>
  <c r="K477" i="27"/>
  <c r="K478" i="27"/>
  <c r="K479" i="27"/>
  <c r="K480" i="27"/>
  <c r="D479" i="27"/>
  <c r="D478" i="27"/>
  <c r="D477" i="27"/>
  <c r="D476" i="27"/>
  <c r="D475" i="27"/>
  <c r="C476" i="27"/>
  <c r="C477" i="27"/>
  <c r="C478" i="27"/>
  <c r="C479" i="27"/>
  <c r="H476" i="27"/>
  <c r="H477" i="27"/>
  <c r="H478" i="27"/>
  <c r="H479" i="27"/>
  <c r="R476" i="27"/>
  <c r="T476" i="27" s="1"/>
  <c r="U476" i="27" s="1"/>
  <c r="AL476" i="27" s="1"/>
  <c r="R477" i="27"/>
  <c r="T477" i="27" s="1"/>
  <c r="U477" i="27" s="1"/>
  <c r="AL477" i="27" s="1"/>
  <c r="R478" i="27"/>
  <c r="T478" i="27" s="1"/>
  <c r="U478" i="27" s="1"/>
  <c r="AL478" i="27" s="1"/>
  <c r="R479" i="27"/>
  <c r="T479" i="27" s="1"/>
  <c r="U479" i="27" s="1"/>
  <c r="AL479" i="27" s="1"/>
  <c r="S476" i="27"/>
  <c r="S477" i="27"/>
  <c r="S478" i="27"/>
  <c r="S479" i="27"/>
  <c r="AD476" i="27"/>
  <c r="AD477" i="27"/>
  <c r="AD478" i="27"/>
  <c r="AD479" i="27"/>
  <c r="AE476" i="27"/>
  <c r="AE477" i="27"/>
  <c r="AE478" i="27"/>
  <c r="AE479" i="27"/>
  <c r="AF476" i="27"/>
  <c r="AF477" i="27"/>
  <c r="AF478" i="27"/>
  <c r="AF479" i="27"/>
  <c r="AG476" i="27"/>
  <c r="AG477" i="27"/>
  <c r="AG478" i="27"/>
  <c r="AG479" i="27"/>
  <c r="C475" i="27"/>
  <c r="H475" i="27"/>
  <c r="R475" i="27"/>
  <c r="T475" i="27" s="1"/>
  <c r="S475" i="27"/>
  <c r="AD475" i="27"/>
  <c r="AE475" i="27"/>
  <c r="AF475" i="27"/>
  <c r="AG475" i="27"/>
  <c r="C15" i="24"/>
  <c r="D15" i="24"/>
  <c r="F15" i="24"/>
  <c r="I15" i="24"/>
  <c r="P15" i="24"/>
  <c r="Q15" i="24"/>
  <c r="R15" i="24"/>
  <c r="Y15" i="24"/>
  <c r="FR59" i="20"/>
  <c r="FR60" i="20"/>
  <c r="FR61" i="20"/>
  <c r="FR62" i="20"/>
  <c r="FR63" i="20"/>
  <c r="FR64" i="20"/>
  <c r="FR65" i="20"/>
  <c r="FR66" i="20"/>
  <c r="FR67" i="20"/>
  <c r="FR68" i="20"/>
  <c r="FR69" i="20"/>
  <c r="FR70" i="20"/>
  <c r="FR71" i="20"/>
  <c r="FR72" i="20"/>
  <c r="FO59" i="20"/>
  <c r="FO60" i="20"/>
  <c r="FO61" i="20"/>
  <c r="FO62" i="20"/>
  <c r="FO63" i="20"/>
  <c r="FO64" i="20"/>
  <c r="FO65" i="20"/>
  <c r="FO66" i="20"/>
  <c r="FO67" i="20"/>
  <c r="FO68" i="20"/>
  <c r="FO69" i="20"/>
  <c r="FO70" i="20"/>
  <c r="FO71" i="20"/>
  <c r="FO72" i="20"/>
  <c r="FM59" i="20"/>
  <c r="FM60" i="20"/>
  <c r="FM61" i="20"/>
  <c r="FM62" i="20"/>
  <c r="FM63" i="20"/>
  <c r="FM64" i="20"/>
  <c r="FM65" i="20"/>
  <c r="FM66" i="20"/>
  <c r="FM67" i="20"/>
  <c r="FM68" i="20"/>
  <c r="FM69" i="20"/>
  <c r="FM70" i="20"/>
  <c r="FM71" i="20"/>
  <c r="FM72" i="20"/>
  <c r="FK59" i="20"/>
  <c r="FK60" i="20"/>
  <c r="FK61" i="20"/>
  <c r="FK62" i="20"/>
  <c r="FK63" i="20"/>
  <c r="FK64" i="20"/>
  <c r="FK65" i="20"/>
  <c r="FK66" i="20"/>
  <c r="FK67" i="20"/>
  <c r="FK68" i="20"/>
  <c r="FK69" i="20"/>
  <c r="FK70" i="20"/>
  <c r="FK71" i="20"/>
  <c r="FK72" i="20"/>
  <c r="FJ59" i="20"/>
  <c r="FJ60" i="20"/>
  <c r="FJ61" i="20"/>
  <c r="FJ62" i="20"/>
  <c r="FJ63" i="20"/>
  <c r="FJ64" i="20"/>
  <c r="FJ65" i="20"/>
  <c r="FJ66" i="20"/>
  <c r="FJ67" i="20"/>
  <c r="FJ68" i="20"/>
  <c r="FJ69" i="20"/>
  <c r="FJ70" i="20"/>
  <c r="FJ71" i="20"/>
  <c r="T481" i="27" l="1"/>
  <c r="U481" i="27" s="1"/>
  <c r="AL481" i="27" s="1"/>
  <c r="T489" i="27"/>
  <c r="U489" i="27" s="1"/>
  <c r="AL489" i="27" s="1"/>
  <c r="T488" i="27"/>
  <c r="U488" i="27" s="1"/>
  <c r="AL488" i="27" s="1"/>
  <c r="T484" i="27"/>
  <c r="U484" i="27" s="1"/>
  <c r="AL484" i="27" s="1"/>
  <c r="T483" i="27"/>
  <c r="U483" i="27" s="1"/>
  <c r="AL483" i="27" s="1"/>
  <c r="T482" i="27"/>
  <c r="U482" i="27" s="1"/>
  <c r="AL482" i="27" s="1"/>
  <c r="U475" i="27"/>
  <c r="AL475" i="27" s="1"/>
  <c r="K474" i="27" l="1"/>
  <c r="K473" i="27"/>
  <c r="K472" i="27"/>
  <c r="D474" i="27"/>
  <c r="D473" i="27"/>
  <c r="D472" i="27"/>
  <c r="C472" i="27"/>
  <c r="C473" i="27"/>
  <c r="C474" i="27"/>
  <c r="H472" i="27"/>
  <c r="H473" i="27"/>
  <c r="H474" i="27"/>
  <c r="R472" i="27"/>
  <c r="R473" i="27"/>
  <c r="R474" i="27"/>
  <c r="S472" i="27"/>
  <c r="S473" i="27"/>
  <c r="S474" i="27"/>
  <c r="AD472" i="27"/>
  <c r="AD473" i="27"/>
  <c r="AD474" i="27"/>
  <c r="AE472" i="27"/>
  <c r="AE473" i="27"/>
  <c r="AE474" i="27"/>
  <c r="AF472" i="27"/>
  <c r="AF473" i="27"/>
  <c r="AF474" i="27"/>
  <c r="AG472" i="27"/>
  <c r="AG473" i="27"/>
  <c r="AG474" i="27"/>
  <c r="K468" i="27"/>
  <c r="K469" i="27"/>
  <c r="K470" i="27"/>
  <c r="K471" i="27"/>
  <c r="D471" i="27"/>
  <c r="D470" i="27"/>
  <c r="D469" i="27"/>
  <c r="D468" i="27"/>
  <c r="C469" i="27"/>
  <c r="C470" i="27"/>
  <c r="C471" i="27"/>
  <c r="H469" i="27"/>
  <c r="H470" i="27"/>
  <c r="H471" i="27"/>
  <c r="R469" i="27"/>
  <c r="T469" i="27" s="1"/>
  <c r="U469" i="27" s="1"/>
  <c r="AL469" i="27" s="1"/>
  <c r="R470" i="27"/>
  <c r="T470" i="27" s="1"/>
  <c r="U470" i="27" s="1"/>
  <c r="AL470" i="27" s="1"/>
  <c r="R471" i="27"/>
  <c r="T471" i="27" s="1"/>
  <c r="S469" i="27"/>
  <c r="S470" i="27"/>
  <c r="S471" i="27"/>
  <c r="AD469" i="27"/>
  <c r="AD470" i="27"/>
  <c r="AD471" i="27"/>
  <c r="AE469" i="27"/>
  <c r="AE470" i="27"/>
  <c r="AE471" i="27"/>
  <c r="AF469" i="27"/>
  <c r="AF470" i="27"/>
  <c r="AF471" i="27"/>
  <c r="AG469" i="27"/>
  <c r="AG470" i="27"/>
  <c r="AG471" i="27"/>
  <c r="C468" i="27"/>
  <c r="H468" i="27"/>
  <c r="R468" i="27"/>
  <c r="T468" i="27" s="1"/>
  <c r="U468" i="27" s="1"/>
  <c r="AL468" i="27" s="1"/>
  <c r="S468" i="27"/>
  <c r="AD468" i="27"/>
  <c r="AE468" i="27"/>
  <c r="AF468" i="27"/>
  <c r="AG468" i="27"/>
  <c r="T474" i="27" l="1"/>
  <c r="U474" i="27" s="1"/>
  <c r="AL474" i="27" s="1"/>
  <c r="T473" i="27"/>
  <c r="U473" i="27" s="1"/>
  <c r="AL473" i="27" s="1"/>
  <c r="T472" i="27"/>
  <c r="U472" i="27" s="1"/>
  <c r="AL472" i="27" s="1"/>
  <c r="U471" i="27"/>
  <c r="AL471" i="27" s="1"/>
  <c r="H8" i="29" l="1"/>
  <c r="I8" i="29"/>
  <c r="O8" i="29"/>
  <c r="P8" i="29"/>
  <c r="Q8" i="29"/>
  <c r="K467" i="27"/>
  <c r="K466" i="27"/>
  <c r="K465" i="27"/>
  <c r="K464" i="27"/>
  <c r="D467" i="27"/>
  <c r="D466" i="27"/>
  <c r="D465" i="27"/>
  <c r="D464" i="27"/>
  <c r="C467" i="27"/>
  <c r="H467" i="27"/>
  <c r="R467" i="27"/>
  <c r="S467" i="27"/>
  <c r="AD467" i="27"/>
  <c r="AE467" i="27"/>
  <c r="AF467" i="27"/>
  <c r="AG467" i="27"/>
  <c r="C466" i="27"/>
  <c r="H466" i="27"/>
  <c r="R466" i="27"/>
  <c r="S466" i="27"/>
  <c r="AD466" i="27"/>
  <c r="AE466" i="27"/>
  <c r="AF466" i="27"/>
  <c r="AG466" i="27"/>
  <c r="C465" i="27"/>
  <c r="H465" i="27"/>
  <c r="R465" i="27"/>
  <c r="S465" i="27"/>
  <c r="AD465" i="27"/>
  <c r="AE465" i="27"/>
  <c r="AF465" i="27"/>
  <c r="AG465" i="27"/>
  <c r="C464" i="27"/>
  <c r="H464" i="27"/>
  <c r="R464" i="27"/>
  <c r="S464" i="27"/>
  <c r="AD464" i="27"/>
  <c r="AE464" i="27"/>
  <c r="AF464" i="27"/>
  <c r="AG464" i="27"/>
  <c r="K456" i="27"/>
  <c r="K457" i="27"/>
  <c r="K458" i="27"/>
  <c r="K459" i="27"/>
  <c r="K460" i="27"/>
  <c r="K461" i="27"/>
  <c r="K462" i="27"/>
  <c r="K463" i="27"/>
  <c r="D463" i="27"/>
  <c r="D462" i="27"/>
  <c r="D461" i="27"/>
  <c r="D460" i="27"/>
  <c r="D459" i="27"/>
  <c r="D458" i="27"/>
  <c r="D457" i="27"/>
  <c r="D456" i="27"/>
  <c r="C457" i="27"/>
  <c r="C458" i="27"/>
  <c r="C459" i="27"/>
  <c r="C460" i="27"/>
  <c r="C461" i="27"/>
  <c r="C462" i="27"/>
  <c r="C463" i="27"/>
  <c r="H457" i="27"/>
  <c r="H458" i="27"/>
  <c r="H459" i="27"/>
  <c r="H460" i="27"/>
  <c r="H461" i="27"/>
  <c r="H462" i="27"/>
  <c r="H463" i="27"/>
  <c r="R457" i="27"/>
  <c r="R458" i="27"/>
  <c r="R459" i="27"/>
  <c r="R460" i="27"/>
  <c r="T460" i="27" s="1"/>
  <c r="R461" i="27"/>
  <c r="T461" i="27" s="1"/>
  <c r="U461" i="27" s="1"/>
  <c r="AL461" i="27" s="1"/>
  <c r="R462" i="27"/>
  <c r="R463" i="27"/>
  <c r="S457" i="27"/>
  <c r="S458" i="27"/>
  <c r="S459" i="27"/>
  <c r="S460" i="27"/>
  <c r="S461" i="27"/>
  <c r="S462" i="27"/>
  <c r="S463" i="27"/>
  <c r="AD457" i="27"/>
  <c r="AD458" i="27"/>
  <c r="AD459" i="27"/>
  <c r="AD460" i="27"/>
  <c r="AD461" i="27"/>
  <c r="AD462" i="27"/>
  <c r="AD463" i="27"/>
  <c r="AE457" i="27"/>
  <c r="AE458" i="27"/>
  <c r="AE459" i="27"/>
  <c r="AE460" i="27"/>
  <c r="AE461" i="27"/>
  <c r="AE462" i="27"/>
  <c r="AE463" i="27"/>
  <c r="AF457" i="27"/>
  <c r="AF458" i="27"/>
  <c r="AF459" i="27"/>
  <c r="AF460" i="27"/>
  <c r="AF461" i="27"/>
  <c r="AF462" i="27"/>
  <c r="AF463" i="27"/>
  <c r="AG457" i="27"/>
  <c r="AG458" i="27"/>
  <c r="AG459" i="27"/>
  <c r="AG460" i="27"/>
  <c r="AG461" i="27"/>
  <c r="AG462" i="27"/>
  <c r="AG463" i="27"/>
  <c r="C456" i="27"/>
  <c r="H456" i="27"/>
  <c r="R456" i="27"/>
  <c r="T456" i="27" s="1"/>
  <c r="U456" i="27" s="1"/>
  <c r="AL456" i="27" s="1"/>
  <c r="S456" i="27"/>
  <c r="AD456" i="27"/>
  <c r="AE456" i="27"/>
  <c r="AF456" i="27"/>
  <c r="AG456" i="27"/>
  <c r="T458" i="27" l="1"/>
  <c r="U458" i="27" s="1"/>
  <c r="AL458" i="27" s="1"/>
  <c r="T467" i="27"/>
  <c r="U467" i="27" s="1"/>
  <c r="AL467" i="27" s="1"/>
  <c r="T463" i="27"/>
  <c r="U463" i="27" s="1"/>
  <c r="AL463" i="27" s="1"/>
  <c r="T462" i="27"/>
  <c r="U462" i="27" s="1"/>
  <c r="AL462" i="27" s="1"/>
  <c r="T466" i="27"/>
  <c r="U466" i="27" s="1"/>
  <c r="AL466" i="27" s="1"/>
  <c r="T464" i="27"/>
  <c r="U464" i="27" s="1"/>
  <c r="AL464" i="27" s="1"/>
  <c r="T465" i="27"/>
  <c r="U465" i="27" s="1"/>
  <c r="AL465" i="27" s="1"/>
  <c r="T457" i="27"/>
  <c r="U457" i="27" s="1"/>
  <c r="AL457" i="27" s="1"/>
  <c r="T459" i="27"/>
  <c r="U459" i="27" s="1"/>
  <c r="AL459" i="27" s="1"/>
  <c r="U460" i="27"/>
  <c r="AL460" i="27" s="1"/>
  <c r="EB59" i="20" l="1"/>
  <c r="EB60" i="20"/>
  <c r="EB61" i="20"/>
  <c r="EB62" i="20"/>
  <c r="EB63" i="20"/>
  <c r="EB64" i="20"/>
  <c r="EB65" i="20"/>
  <c r="EB66" i="20"/>
  <c r="EB67" i="20"/>
  <c r="EB68" i="20"/>
  <c r="EB69" i="20"/>
  <c r="EB70" i="20"/>
  <c r="EB71" i="20"/>
  <c r="EB72" i="20"/>
  <c r="EC59" i="20"/>
  <c r="EC60" i="20"/>
  <c r="EC61" i="20"/>
  <c r="EC62" i="20"/>
  <c r="EC63" i="20"/>
  <c r="EC64" i="20"/>
  <c r="EC65" i="20"/>
  <c r="EC66" i="20"/>
  <c r="EC67" i="20"/>
  <c r="EC68" i="20"/>
  <c r="EC69" i="20"/>
  <c r="EC70" i="20"/>
  <c r="EC71" i="20"/>
  <c r="EC72" i="20"/>
  <c r="ED59" i="20"/>
  <c r="ED60" i="20"/>
  <c r="ED61" i="20"/>
  <c r="ED62" i="20"/>
  <c r="ED63" i="20"/>
  <c r="ED64" i="20"/>
  <c r="ED65" i="20"/>
  <c r="ED66" i="20"/>
  <c r="ED67" i="20"/>
  <c r="ED68" i="20"/>
  <c r="ED69" i="20"/>
  <c r="ED70" i="20"/>
  <c r="ED71" i="20"/>
  <c r="ED72" i="20"/>
  <c r="EE59" i="20"/>
  <c r="EE60" i="20"/>
  <c r="EE61" i="20"/>
  <c r="EE62" i="20"/>
  <c r="EE63" i="20"/>
  <c r="EE64" i="20"/>
  <c r="EE65" i="20"/>
  <c r="EE66" i="20"/>
  <c r="EE67" i="20"/>
  <c r="EE68" i="20"/>
  <c r="EE69" i="20"/>
  <c r="EE70" i="20"/>
  <c r="EE71" i="20"/>
  <c r="EE72" i="20"/>
  <c r="EF59" i="20"/>
  <c r="EF60" i="20"/>
  <c r="EF61" i="20"/>
  <c r="EF62" i="20"/>
  <c r="EF63" i="20"/>
  <c r="EF64" i="20"/>
  <c r="EF65" i="20"/>
  <c r="EF66" i="20"/>
  <c r="EF67" i="20"/>
  <c r="EF68" i="20"/>
  <c r="EF69" i="20"/>
  <c r="EF70" i="20"/>
  <c r="EF71" i="20"/>
  <c r="EF72" i="20"/>
  <c r="EG59" i="20"/>
  <c r="EG60" i="20"/>
  <c r="EG61" i="20"/>
  <c r="EG62" i="20"/>
  <c r="EG63" i="20"/>
  <c r="EG64" i="20"/>
  <c r="EG65" i="20"/>
  <c r="EG66" i="20"/>
  <c r="EG67" i="20"/>
  <c r="EG68" i="20"/>
  <c r="EG69" i="20"/>
  <c r="EG70" i="20"/>
  <c r="EG71" i="20"/>
  <c r="EG72" i="20"/>
  <c r="EH59" i="20"/>
  <c r="EH60" i="20"/>
  <c r="EH61" i="20"/>
  <c r="EH62" i="20"/>
  <c r="EH63" i="20"/>
  <c r="EH64" i="20"/>
  <c r="EH65" i="20"/>
  <c r="EH66" i="20"/>
  <c r="EH67" i="20"/>
  <c r="EH68" i="20"/>
  <c r="EH69" i="20"/>
  <c r="EH70" i="20"/>
  <c r="EH71" i="20"/>
  <c r="EH72" i="20"/>
  <c r="EI59" i="20"/>
  <c r="EI60" i="20"/>
  <c r="EI61" i="20"/>
  <c r="EI62" i="20"/>
  <c r="EI63" i="20"/>
  <c r="EI64" i="20"/>
  <c r="EI65" i="20"/>
  <c r="EI66" i="20"/>
  <c r="EI67" i="20"/>
  <c r="EI68" i="20"/>
  <c r="EI69" i="20"/>
  <c r="EI70" i="20"/>
  <c r="EI71" i="20"/>
  <c r="EI72" i="20"/>
  <c r="EJ59" i="20"/>
  <c r="EJ60" i="20"/>
  <c r="EJ61" i="20"/>
  <c r="EJ62" i="20"/>
  <c r="EJ63" i="20"/>
  <c r="EJ64" i="20"/>
  <c r="EJ65" i="20"/>
  <c r="EJ66" i="20"/>
  <c r="EJ67" i="20"/>
  <c r="EJ68" i="20"/>
  <c r="EJ69" i="20"/>
  <c r="EJ70" i="20"/>
  <c r="EJ71" i="20"/>
  <c r="EJ72" i="20"/>
  <c r="EM59" i="20"/>
  <c r="EM60" i="20"/>
  <c r="EM61" i="20"/>
  <c r="EM62" i="20"/>
  <c r="EM63" i="20"/>
  <c r="EM64" i="20"/>
  <c r="EM65" i="20"/>
  <c r="EM66" i="20"/>
  <c r="EM67" i="20"/>
  <c r="EM68" i="20"/>
  <c r="EM69" i="20"/>
  <c r="EM70" i="20"/>
  <c r="EM71" i="20"/>
  <c r="EM72" i="20"/>
  <c r="EN59" i="20"/>
  <c r="EN60" i="20"/>
  <c r="EN61" i="20"/>
  <c r="EN62" i="20"/>
  <c r="EN63" i="20"/>
  <c r="EN64" i="20"/>
  <c r="EN65" i="20"/>
  <c r="EN66" i="20"/>
  <c r="EN67" i="20"/>
  <c r="EN68" i="20"/>
  <c r="EN69" i="20"/>
  <c r="EN70" i="20"/>
  <c r="EN71" i="20"/>
  <c r="EN72" i="20"/>
  <c r="EO59" i="20"/>
  <c r="EO60" i="20"/>
  <c r="EO61" i="20"/>
  <c r="EO62" i="20"/>
  <c r="EO63" i="20"/>
  <c r="EO64" i="20"/>
  <c r="EO65" i="20"/>
  <c r="EO66" i="20"/>
  <c r="EO67" i="20"/>
  <c r="EO68" i="20"/>
  <c r="EO69" i="20"/>
  <c r="EO70" i="20"/>
  <c r="EO71" i="20"/>
  <c r="EO72" i="20"/>
  <c r="EP59" i="20"/>
  <c r="EP60" i="20"/>
  <c r="EP61" i="20"/>
  <c r="EP62" i="20"/>
  <c r="EP63" i="20"/>
  <c r="EP64" i="20"/>
  <c r="EP65" i="20"/>
  <c r="EP66" i="20"/>
  <c r="EP67" i="20"/>
  <c r="EP68" i="20"/>
  <c r="EP69" i="20"/>
  <c r="EP70" i="20"/>
  <c r="EP71" i="20"/>
  <c r="EP72" i="20"/>
  <c r="FH59" i="20"/>
  <c r="FH60" i="20"/>
  <c r="FH61" i="20"/>
  <c r="FH62" i="20"/>
  <c r="FH63" i="20"/>
  <c r="FH64" i="20"/>
  <c r="FH65" i="20"/>
  <c r="FH66" i="20"/>
  <c r="FH67" i="20"/>
  <c r="FH68" i="20"/>
  <c r="FH69" i="20"/>
  <c r="FH70" i="20"/>
  <c r="FH71" i="20"/>
  <c r="FH72" i="20"/>
  <c r="FI59" i="20"/>
  <c r="GF59" i="20" s="1"/>
  <c r="FI60" i="20"/>
  <c r="GF60" i="20" s="1"/>
  <c r="FI61" i="20"/>
  <c r="GF61" i="20" s="1"/>
  <c r="FI62" i="20"/>
  <c r="GF62" i="20" s="1"/>
  <c r="FI63" i="20"/>
  <c r="GF63" i="20" s="1"/>
  <c r="FI64" i="20"/>
  <c r="GF64" i="20" s="1"/>
  <c r="FI65" i="20"/>
  <c r="GF65" i="20" s="1"/>
  <c r="FI66" i="20"/>
  <c r="GF66" i="20" s="1"/>
  <c r="FI67" i="20"/>
  <c r="GF67" i="20" s="1"/>
  <c r="FI68" i="20"/>
  <c r="GF68" i="20" s="1"/>
  <c r="FI69" i="20"/>
  <c r="GF69" i="20" s="1"/>
  <c r="FI70" i="20"/>
  <c r="GF70" i="20" s="1"/>
  <c r="FI71" i="20"/>
  <c r="GF71" i="20" s="1"/>
  <c r="GF72" i="20"/>
  <c r="FL59" i="20"/>
  <c r="FL60" i="20"/>
  <c r="FL61" i="20"/>
  <c r="FL62" i="20"/>
  <c r="FL63" i="20"/>
  <c r="FL64" i="20"/>
  <c r="FL65" i="20"/>
  <c r="FL66" i="20"/>
  <c r="FL67" i="20"/>
  <c r="FL68" i="20"/>
  <c r="FL69" i="20"/>
  <c r="FL70" i="20"/>
  <c r="FL71" i="20"/>
  <c r="FL72" i="20"/>
  <c r="FP59" i="20"/>
  <c r="FP60" i="20"/>
  <c r="FP61" i="20"/>
  <c r="FY61" i="20" s="1"/>
  <c r="FP62" i="20"/>
  <c r="FP63" i="20"/>
  <c r="FP64" i="20"/>
  <c r="FP65" i="20"/>
  <c r="FP66" i="20"/>
  <c r="FP67" i="20"/>
  <c r="FP68" i="20"/>
  <c r="FP69" i="20"/>
  <c r="FP70" i="20"/>
  <c r="FP71" i="20"/>
  <c r="FP72" i="20"/>
  <c r="FQ59" i="20"/>
  <c r="FY59" i="20" s="1"/>
  <c r="FQ60" i="20"/>
  <c r="FQ61" i="20"/>
  <c r="FQ62" i="20"/>
  <c r="FQ63" i="20"/>
  <c r="FQ64" i="20"/>
  <c r="FQ65" i="20"/>
  <c r="FQ66" i="20"/>
  <c r="FQ67" i="20"/>
  <c r="FY67" i="20" s="1"/>
  <c r="FQ68" i="20"/>
  <c r="FQ69" i="20"/>
  <c r="FQ70" i="20"/>
  <c r="FQ71" i="20"/>
  <c r="FQ72" i="20"/>
  <c r="FS59" i="20"/>
  <c r="FS60" i="20"/>
  <c r="FS61" i="20"/>
  <c r="FS62" i="20"/>
  <c r="FS63" i="20"/>
  <c r="FS64" i="20"/>
  <c r="FS65" i="20"/>
  <c r="FS66" i="20"/>
  <c r="FS67" i="20"/>
  <c r="FS68" i="20"/>
  <c r="FS69" i="20"/>
  <c r="FS70" i="20"/>
  <c r="FS71" i="20"/>
  <c r="FS72" i="20"/>
  <c r="FT59" i="20"/>
  <c r="FT60" i="20"/>
  <c r="FT61" i="20"/>
  <c r="FT62" i="20"/>
  <c r="FT63" i="20"/>
  <c r="FZ63" i="20" s="1"/>
  <c r="FT64" i="20"/>
  <c r="FT65" i="20"/>
  <c r="FT66" i="20"/>
  <c r="FT67" i="20"/>
  <c r="FT68" i="20"/>
  <c r="FT69" i="20"/>
  <c r="FT70" i="20"/>
  <c r="FT71" i="20"/>
  <c r="FZ71" i="20" s="1"/>
  <c r="FT72" i="20"/>
  <c r="FU59" i="20"/>
  <c r="FU60" i="20"/>
  <c r="FU61" i="20"/>
  <c r="FU62" i="20"/>
  <c r="FU63" i="20"/>
  <c r="FU64" i="20"/>
  <c r="FU65" i="20"/>
  <c r="FU66" i="20"/>
  <c r="FU67" i="20"/>
  <c r="FU68" i="20"/>
  <c r="FU69" i="20"/>
  <c r="FU70" i="20"/>
  <c r="FU71" i="20"/>
  <c r="FU72" i="20"/>
  <c r="FV59" i="20"/>
  <c r="FZ59" i="20" s="1"/>
  <c r="FV60" i="20"/>
  <c r="FV61" i="20"/>
  <c r="FV62" i="20"/>
  <c r="FV63" i="20"/>
  <c r="FV64" i="20"/>
  <c r="FV65" i="20"/>
  <c r="FV66" i="20"/>
  <c r="FV67" i="20"/>
  <c r="FZ67" i="20" s="1"/>
  <c r="FV68" i="20"/>
  <c r="FV69" i="20"/>
  <c r="FV70" i="20"/>
  <c r="FV71" i="20"/>
  <c r="FV72" i="20"/>
  <c r="FW59" i="20"/>
  <c r="FW60" i="20"/>
  <c r="FW61" i="20"/>
  <c r="FW62" i="20"/>
  <c r="FW63" i="20"/>
  <c r="FW64" i="20"/>
  <c r="FW65" i="20"/>
  <c r="FW66" i="20"/>
  <c r="FW67" i="20"/>
  <c r="FW68" i="20"/>
  <c r="FW69" i="20"/>
  <c r="FW70" i="20"/>
  <c r="FW71" i="20"/>
  <c r="FW72" i="20"/>
  <c r="FX59" i="20"/>
  <c r="FX60" i="20"/>
  <c r="FX61" i="20"/>
  <c r="FX62" i="20"/>
  <c r="FX63" i="20"/>
  <c r="FX64" i="20"/>
  <c r="FX65" i="20"/>
  <c r="FX66" i="20"/>
  <c r="FX67" i="20"/>
  <c r="FX68" i="20"/>
  <c r="FX69" i="20"/>
  <c r="FX70" i="20"/>
  <c r="FX71" i="20"/>
  <c r="FX72" i="20"/>
  <c r="GB59" i="20"/>
  <c r="GB60" i="20"/>
  <c r="GB61" i="20"/>
  <c r="GB62" i="20"/>
  <c r="GB63" i="20"/>
  <c r="GB64" i="20"/>
  <c r="GB65" i="20"/>
  <c r="GB66" i="20"/>
  <c r="GB67" i="20"/>
  <c r="GB68" i="20"/>
  <c r="GB69" i="20"/>
  <c r="GB70" i="20"/>
  <c r="GB71" i="20"/>
  <c r="GB72" i="20"/>
  <c r="GJ59" i="20"/>
  <c r="GJ60" i="20"/>
  <c r="GJ61" i="20"/>
  <c r="GJ62" i="20"/>
  <c r="GJ63" i="20"/>
  <c r="GJ64" i="20"/>
  <c r="GJ65" i="20"/>
  <c r="GJ66" i="20"/>
  <c r="GJ67" i="20"/>
  <c r="GJ68" i="20"/>
  <c r="GJ69" i="20"/>
  <c r="GJ70" i="20"/>
  <c r="GJ71" i="20"/>
  <c r="GJ72" i="20"/>
  <c r="FZ70" i="20" l="1"/>
  <c r="FZ72" i="20"/>
  <c r="FZ64" i="20"/>
  <c r="EL72" i="20"/>
  <c r="EL71" i="20"/>
  <c r="EL70" i="20"/>
  <c r="EL62" i="20"/>
  <c r="EL63" i="20"/>
  <c r="EL69" i="20"/>
  <c r="EL61" i="20"/>
  <c r="EL66" i="20"/>
  <c r="EL68" i="20"/>
  <c r="EL60" i="20"/>
  <c r="EL65" i="20"/>
  <c r="EL64" i="20"/>
  <c r="EL67" i="20"/>
  <c r="EL59" i="20"/>
  <c r="FY71" i="20"/>
  <c r="GA71" i="20" s="1"/>
  <c r="GG71" i="20" s="1"/>
  <c r="FY65" i="20"/>
  <c r="FY72" i="20"/>
  <c r="GA72" i="20" s="1"/>
  <c r="FY70" i="20"/>
  <c r="GA70" i="20" s="1"/>
  <c r="GC70" i="20" s="1"/>
  <c r="FY64" i="20"/>
  <c r="GA64" i="20" s="1"/>
  <c r="GD72" i="20"/>
  <c r="GD59" i="20"/>
  <c r="GD71" i="20"/>
  <c r="FZ69" i="20"/>
  <c r="FZ61" i="20"/>
  <c r="GA61" i="20" s="1"/>
  <c r="GC61" i="20" s="1"/>
  <c r="GD70" i="20"/>
  <c r="FY69" i="20"/>
  <c r="GD69" i="20"/>
  <c r="GA67" i="20"/>
  <c r="GC67" i="20" s="1"/>
  <c r="GD68" i="20"/>
  <c r="GD67" i="20"/>
  <c r="GD66" i="20"/>
  <c r="FZ65" i="20"/>
  <c r="GD65" i="20"/>
  <c r="GD64" i="20"/>
  <c r="GD63" i="20"/>
  <c r="FY63" i="20"/>
  <c r="GA63" i="20" s="1"/>
  <c r="FZ62" i="20"/>
  <c r="GD62" i="20"/>
  <c r="FY62" i="20"/>
  <c r="GD61" i="20"/>
  <c r="GD60" i="20"/>
  <c r="FZ68" i="20"/>
  <c r="FY68" i="20"/>
  <c r="FZ66" i="20"/>
  <c r="FY66" i="20"/>
  <c r="GA66" i="20" s="1"/>
  <c r="GA59" i="20"/>
  <c r="GC59" i="20" s="1"/>
  <c r="FZ60" i="20"/>
  <c r="FY60" i="20"/>
  <c r="GG70" i="20" l="1"/>
  <c r="GG61" i="20"/>
  <c r="GA65" i="20"/>
  <c r="GC65" i="20" s="1"/>
  <c r="GA62" i="20"/>
  <c r="GC62" i="20" s="1"/>
  <c r="GA69" i="20"/>
  <c r="GC69" i="20" s="1"/>
  <c r="GC64" i="20"/>
  <c r="GG64" i="20"/>
  <c r="GC72" i="20"/>
  <c r="GG72" i="20"/>
  <c r="GA68" i="20"/>
  <c r="GC68" i="20" s="1"/>
  <c r="GC71" i="20"/>
  <c r="GG67" i="20"/>
  <c r="GC66" i="20"/>
  <c r="GG66" i="20"/>
  <c r="GG63" i="20"/>
  <c r="GC63" i="20"/>
  <c r="GA60" i="20"/>
  <c r="GC60" i="20" s="1"/>
  <c r="GG59" i="20"/>
  <c r="GG65" i="20"/>
  <c r="GG69" i="20" l="1"/>
  <c r="GG62" i="20"/>
  <c r="GG68" i="20"/>
  <c r="GG60" i="20"/>
  <c r="K450" i="27"/>
  <c r="K451" i="27"/>
  <c r="K452" i="27"/>
  <c r="K453" i="27"/>
  <c r="K454" i="27"/>
  <c r="K455" i="27"/>
  <c r="D455" i="27"/>
  <c r="C455" i="27"/>
  <c r="D454" i="27"/>
  <c r="C454" i="27"/>
  <c r="D453" i="27"/>
  <c r="C453" i="27"/>
  <c r="D452" i="27"/>
  <c r="C452" i="27"/>
  <c r="D451" i="27"/>
  <c r="C451" i="27"/>
  <c r="D450" i="27"/>
  <c r="C450" i="27"/>
  <c r="H451" i="27"/>
  <c r="H452" i="27"/>
  <c r="H453" i="27"/>
  <c r="H454" i="27"/>
  <c r="H455" i="27"/>
  <c r="R451" i="27"/>
  <c r="R452" i="27"/>
  <c r="R453" i="27"/>
  <c r="R454" i="27"/>
  <c r="R455" i="27"/>
  <c r="S451" i="27"/>
  <c r="S452" i="27"/>
  <c r="S453" i="27"/>
  <c r="S454" i="27"/>
  <c r="S455" i="27"/>
  <c r="AD451" i="27"/>
  <c r="AD452" i="27"/>
  <c r="AD453" i="27"/>
  <c r="AD454" i="27"/>
  <c r="AD455" i="27"/>
  <c r="AE451" i="27"/>
  <c r="AE452" i="27"/>
  <c r="AE453" i="27"/>
  <c r="AE454" i="27"/>
  <c r="AE455" i="27"/>
  <c r="AF451" i="27"/>
  <c r="AF452" i="27"/>
  <c r="AF453" i="27"/>
  <c r="AF454" i="27"/>
  <c r="AF455" i="27"/>
  <c r="AG451" i="27"/>
  <c r="AG452" i="27"/>
  <c r="AG453" i="27"/>
  <c r="AG454" i="27"/>
  <c r="AG455" i="27"/>
  <c r="H450" i="27"/>
  <c r="R450" i="27"/>
  <c r="S450" i="27"/>
  <c r="AD450" i="27"/>
  <c r="AE450" i="27"/>
  <c r="AF450" i="27"/>
  <c r="AG450" i="27"/>
  <c r="H7" i="29"/>
  <c r="I7" i="29"/>
  <c r="O7" i="29"/>
  <c r="P7" i="29"/>
  <c r="Q7" i="29"/>
  <c r="H6" i="29"/>
  <c r="I6" i="29"/>
  <c r="O6" i="29"/>
  <c r="P6" i="29"/>
  <c r="Q6" i="29"/>
  <c r="T453" i="27" l="1"/>
  <c r="U453" i="27" s="1"/>
  <c r="AL453" i="27" s="1"/>
  <c r="T454" i="27"/>
  <c r="U454" i="27" s="1"/>
  <c r="AL454" i="27" s="1"/>
  <c r="T450" i="27"/>
  <c r="U450" i="27" s="1"/>
  <c r="AL450" i="27" s="1"/>
  <c r="T455" i="27"/>
  <c r="U455" i="27" s="1"/>
  <c r="AL455" i="27" s="1"/>
  <c r="T452" i="27"/>
  <c r="U452" i="27" s="1"/>
  <c r="AL452" i="27" s="1"/>
  <c r="T451" i="27"/>
  <c r="U451" i="27" s="1"/>
  <c r="AL451" i="27" s="1"/>
  <c r="K449" i="27" l="1"/>
  <c r="K448" i="27"/>
  <c r="C449" i="27"/>
  <c r="D449" i="27"/>
  <c r="H449" i="27"/>
  <c r="R449" i="27"/>
  <c r="S449" i="27"/>
  <c r="AD449" i="27"/>
  <c r="AE449" i="27"/>
  <c r="AF449" i="27"/>
  <c r="AG449" i="27"/>
  <c r="K444" i="27"/>
  <c r="K445" i="27"/>
  <c r="K446" i="27"/>
  <c r="K447" i="27"/>
  <c r="D448" i="27"/>
  <c r="D447" i="27"/>
  <c r="D446" i="27"/>
  <c r="D445" i="27"/>
  <c r="D444" i="27"/>
  <c r="C445" i="27"/>
  <c r="C446" i="27"/>
  <c r="C447" i="27"/>
  <c r="C448" i="27"/>
  <c r="H445" i="27"/>
  <c r="H446" i="27"/>
  <c r="H447" i="27"/>
  <c r="H448" i="27"/>
  <c r="R445" i="27"/>
  <c r="T445" i="27" s="1"/>
  <c r="R446" i="27"/>
  <c r="T446" i="27" s="1"/>
  <c r="U446" i="27" s="1"/>
  <c r="AL446" i="27" s="1"/>
  <c r="R447" i="27"/>
  <c r="T447" i="27" s="1"/>
  <c r="R448" i="27"/>
  <c r="S445" i="27"/>
  <c r="S446" i="27"/>
  <c r="S447" i="27"/>
  <c r="S448" i="27"/>
  <c r="AD445" i="27"/>
  <c r="AD446" i="27"/>
  <c r="AD447" i="27"/>
  <c r="AD448" i="27"/>
  <c r="AE445" i="27"/>
  <c r="AE446" i="27"/>
  <c r="AE447" i="27"/>
  <c r="AE448" i="27"/>
  <c r="AF445" i="27"/>
  <c r="AF446" i="27"/>
  <c r="AF447" i="27"/>
  <c r="AF448" i="27"/>
  <c r="AG445" i="27"/>
  <c r="AG446" i="27"/>
  <c r="AG447" i="27"/>
  <c r="AG448" i="27"/>
  <c r="C444" i="27"/>
  <c r="H444" i="27"/>
  <c r="R444" i="27"/>
  <c r="T444" i="27" s="1"/>
  <c r="S444" i="27"/>
  <c r="AD444" i="27"/>
  <c r="AE444" i="27"/>
  <c r="AF444" i="27"/>
  <c r="AG444" i="27"/>
  <c r="T449" i="27" l="1"/>
  <c r="U449" i="27" s="1"/>
  <c r="AL449" i="27" s="1"/>
  <c r="T448" i="27"/>
  <c r="U448" i="27" s="1"/>
  <c r="AL448" i="27" s="1"/>
  <c r="U447" i="27"/>
  <c r="AL447" i="27" s="1"/>
  <c r="U445" i="27"/>
  <c r="AL445" i="27" s="1"/>
  <c r="U444" i="27"/>
  <c r="AL444" i="27" s="1"/>
  <c r="K443" i="27" l="1"/>
  <c r="K442" i="27"/>
  <c r="K441" i="27"/>
  <c r="K440" i="27"/>
  <c r="D443" i="27"/>
  <c r="D442" i="27"/>
  <c r="D441" i="27"/>
  <c r="D440" i="27"/>
  <c r="C440" i="27"/>
  <c r="C441" i="27"/>
  <c r="C442" i="27"/>
  <c r="C443" i="27"/>
  <c r="H440" i="27"/>
  <c r="H441" i="27"/>
  <c r="H442" i="27"/>
  <c r="H443" i="27"/>
  <c r="R440" i="27"/>
  <c r="R441" i="27"/>
  <c r="R442" i="27"/>
  <c r="R443" i="27"/>
  <c r="S440" i="27"/>
  <c r="S441" i="27"/>
  <c r="S442" i="27"/>
  <c r="S443" i="27"/>
  <c r="AD440" i="27"/>
  <c r="AD441" i="27"/>
  <c r="AD442" i="27"/>
  <c r="AD443" i="27"/>
  <c r="AE440" i="27"/>
  <c r="AE441" i="27"/>
  <c r="AE442" i="27"/>
  <c r="AE443" i="27"/>
  <c r="AF440" i="27"/>
  <c r="AF441" i="27"/>
  <c r="AF442" i="27"/>
  <c r="AF443" i="27"/>
  <c r="AG440" i="27"/>
  <c r="AG441" i="27"/>
  <c r="AG442" i="27"/>
  <c r="AG443" i="27"/>
  <c r="K434" i="27"/>
  <c r="K435" i="27"/>
  <c r="K436" i="27"/>
  <c r="K437" i="27"/>
  <c r="K438" i="27"/>
  <c r="K439" i="27"/>
  <c r="C437" i="27"/>
  <c r="C438" i="27"/>
  <c r="C439" i="27"/>
  <c r="D437" i="27"/>
  <c r="D438" i="27"/>
  <c r="D439" i="27"/>
  <c r="H437" i="27"/>
  <c r="H438" i="27"/>
  <c r="H439" i="27"/>
  <c r="R437" i="27"/>
  <c r="T437" i="27" s="1"/>
  <c r="U437" i="27" s="1"/>
  <c r="AL437" i="27" s="1"/>
  <c r="R438" i="27"/>
  <c r="R439" i="27"/>
  <c r="S437" i="27"/>
  <c r="S438" i="27"/>
  <c r="S439" i="27"/>
  <c r="AD437" i="27"/>
  <c r="AD438" i="27"/>
  <c r="AD439" i="27"/>
  <c r="AE437" i="27"/>
  <c r="AE438" i="27"/>
  <c r="AE439" i="27"/>
  <c r="AF437" i="27"/>
  <c r="AF438" i="27"/>
  <c r="AF439" i="27"/>
  <c r="AG437" i="27"/>
  <c r="AG438" i="27"/>
  <c r="AG439" i="27"/>
  <c r="T442" i="27" l="1"/>
  <c r="U442" i="27" s="1"/>
  <c r="AL442" i="27" s="1"/>
  <c r="T438" i="27"/>
  <c r="U438" i="27" s="1"/>
  <c r="AL438" i="27" s="1"/>
  <c r="T443" i="27"/>
  <c r="U443" i="27" s="1"/>
  <c r="AL443" i="27" s="1"/>
  <c r="T441" i="27"/>
  <c r="U441" i="27" s="1"/>
  <c r="AL441" i="27" s="1"/>
  <c r="T440" i="27"/>
  <c r="U440" i="27" s="1"/>
  <c r="AL440" i="27" s="1"/>
  <c r="T439" i="27"/>
  <c r="U439" i="27" s="1"/>
  <c r="AL439" i="27" s="1"/>
  <c r="K431" i="27" l="1"/>
  <c r="K432" i="27"/>
  <c r="K433" i="27"/>
  <c r="C434" i="27"/>
  <c r="C435" i="27"/>
  <c r="C436" i="27"/>
  <c r="D434" i="27"/>
  <c r="D435" i="27"/>
  <c r="D436" i="27"/>
  <c r="H434" i="27"/>
  <c r="H435" i="27"/>
  <c r="H436" i="27"/>
  <c r="R434" i="27"/>
  <c r="T434" i="27" s="1"/>
  <c r="U434" i="27" s="1"/>
  <c r="AL434" i="27" s="1"/>
  <c r="R435" i="27"/>
  <c r="T435" i="27" s="1"/>
  <c r="R436" i="27"/>
  <c r="T436" i="27" s="1"/>
  <c r="S434" i="27"/>
  <c r="S435" i="27"/>
  <c r="S436" i="27"/>
  <c r="AD434" i="27"/>
  <c r="AD435" i="27"/>
  <c r="AD436" i="27"/>
  <c r="AE434" i="27"/>
  <c r="AE435" i="27"/>
  <c r="AE436" i="27"/>
  <c r="AF434" i="27"/>
  <c r="AF435" i="27"/>
  <c r="AF436" i="27"/>
  <c r="AG434" i="27"/>
  <c r="AG435" i="27"/>
  <c r="AG436" i="27"/>
  <c r="H5" i="29"/>
  <c r="I5" i="29"/>
  <c r="O5" i="29"/>
  <c r="P5" i="29"/>
  <c r="Q5" i="29"/>
  <c r="D433" i="27"/>
  <c r="D432" i="27"/>
  <c r="D431" i="27"/>
  <c r="C432" i="27"/>
  <c r="C433" i="27"/>
  <c r="H432" i="27"/>
  <c r="H433" i="27"/>
  <c r="R432" i="27"/>
  <c r="R433" i="27"/>
  <c r="T433" i="27" s="1"/>
  <c r="S432" i="27"/>
  <c r="S433" i="27"/>
  <c r="AD432" i="27"/>
  <c r="AD433" i="27"/>
  <c r="AE432" i="27"/>
  <c r="AE433" i="27"/>
  <c r="AF432" i="27"/>
  <c r="AF433" i="27"/>
  <c r="AG432" i="27"/>
  <c r="AG433" i="27"/>
  <c r="C431" i="27"/>
  <c r="H431" i="27"/>
  <c r="R431" i="27"/>
  <c r="S431" i="27"/>
  <c r="AD431" i="27"/>
  <c r="AE431" i="27"/>
  <c r="AF431" i="27"/>
  <c r="AG431" i="27"/>
  <c r="T432" i="27" l="1"/>
  <c r="U432" i="27" s="1"/>
  <c r="AL432" i="27" s="1"/>
  <c r="U436" i="27"/>
  <c r="AL436" i="27" s="1"/>
  <c r="U435" i="27"/>
  <c r="AL435" i="27" s="1"/>
  <c r="T431" i="27"/>
  <c r="U431" i="27" s="1"/>
  <c r="AL431" i="27" s="1"/>
  <c r="U433" i="27"/>
  <c r="AL433" i="27" s="1"/>
  <c r="K430" i="27" l="1"/>
  <c r="K425" i="27"/>
  <c r="K426" i="27"/>
  <c r="K427" i="27"/>
  <c r="K428" i="27"/>
  <c r="K429" i="27"/>
  <c r="D430" i="27"/>
  <c r="D429" i="27"/>
  <c r="D428" i="27"/>
  <c r="D427" i="27"/>
  <c r="D426" i="27"/>
  <c r="D425" i="27"/>
  <c r="C426" i="27"/>
  <c r="C427" i="27"/>
  <c r="C428" i="27"/>
  <c r="C429" i="27"/>
  <c r="C430" i="27"/>
  <c r="H426" i="27"/>
  <c r="H427" i="27"/>
  <c r="H428" i="27"/>
  <c r="H429" i="27"/>
  <c r="H430" i="27"/>
  <c r="R426" i="27"/>
  <c r="R427" i="27"/>
  <c r="R428" i="27"/>
  <c r="R429" i="27"/>
  <c r="R430" i="27"/>
  <c r="S426" i="27"/>
  <c r="S427" i="27"/>
  <c r="S428" i="27"/>
  <c r="S429" i="27"/>
  <c r="S430" i="27"/>
  <c r="AD426" i="27"/>
  <c r="AD427" i="27"/>
  <c r="AD428" i="27"/>
  <c r="AD429" i="27"/>
  <c r="AD430" i="27"/>
  <c r="AE426" i="27"/>
  <c r="AE427" i="27"/>
  <c r="AE428" i="27"/>
  <c r="AE429" i="27"/>
  <c r="AE430" i="27"/>
  <c r="AF426" i="27"/>
  <c r="AF427" i="27"/>
  <c r="AF428" i="27"/>
  <c r="AF429" i="27"/>
  <c r="AF430" i="27"/>
  <c r="AG426" i="27"/>
  <c r="AG427" i="27"/>
  <c r="AG428" i="27"/>
  <c r="AG429" i="27"/>
  <c r="AG430" i="27"/>
  <c r="C425" i="27"/>
  <c r="H425" i="27"/>
  <c r="R425" i="27"/>
  <c r="S425" i="27"/>
  <c r="AD425" i="27"/>
  <c r="AE425" i="27"/>
  <c r="AF425" i="27"/>
  <c r="AG425" i="27"/>
  <c r="T426" i="27" l="1"/>
  <c r="U426" i="27" s="1"/>
  <c r="AL426" i="27" s="1"/>
  <c r="T429" i="27"/>
  <c r="U429" i="27" s="1"/>
  <c r="AL429" i="27" s="1"/>
  <c r="T428" i="27"/>
  <c r="U428" i="27" s="1"/>
  <c r="AL428" i="27" s="1"/>
  <c r="T427" i="27"/>
  <c r="U427" i="27" s="1"/>
  <c r="AL427" i="27" s="1"/>
  <c r="T430" i="27"/>
  <c r="U430" i="27" s="1"/>
  <c r="AL430" i="27" s="1"/>
  <c r="T425" i="27"/>
  <c r="U425" i="27" s="1"/>
  <c r="AL425" i="27" s="1"/>
  <c r="D7" i="37" l="1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6" i="37"/>
  <c r="AO27" i="39"/>
  <c r="AO28" i="39"/>
  <c r="AO29" i="39"/>
  <c r="AO30" i="39"/>
  <c r="AO31" i="39"/>
  <c r="AO32" i="39"/>
  <c r="AO33" i="39"/>
  <c r="AO34" i="39"/>
  <c r="AO35" i="39"/>
  <c r="AO36" i="39"/>
  <c r="AO37" i="39"/>
  <c r="AO26" i="39"/>
  <c r="K415" i="27"/>
  <c r="K416" i="27"/>
  <c r="K417" i="27"/>
  <c r="K418" i="27"/>
  <c r="K419" i="27"/>
  <c r="K420" i="27"/>
  <c r="K421" i="27"/>
  <c r="K422" i="27"/>
  <c r="K423" i="27"/>
  <c r="K424" i="27"/>
  <c r="D424" i="27"/>
  <c r="D423" i="27"/>
  <c r="D422" i="27"/>
  <c r="D421" i="27"/>
  <c r="D420" i="27"/>
  <c r="D419" i="27"/>
  <c r="D418" i="27"/>
  <c r="D417" i="27"/>
  <c r="D416" i="27"/>
  <c r="D415" i="27"/>
  <c r="C416" i="27"/>
  <c r="C417" i="27"/>
  <c r="C418" i="27"/>
  <c r="C419" i="27"/>
  <c r="C420" i="27"/>
  <c r="C421" i="27"/>
  <c r="C422" i="27"/>
  <c r="C423" i="27"/>
  <c r="C424" i="27"/>
  <c r="H416" i="27"/>
  <c r="H417" i="27"/>
  <c r="H418" i="27"/>
  <c r="H419" i="27"/>
  <c r="H420" i="27"/>
  <c r="H421" i="27"/>
  <c r="H422" i="27"/>
  <c r="H423" i="27"/>
  <c r="H424" i="27"/>
  <c r="R416" i="27"/>
  <c r="T416" i="27" s="1"/>
  <c r="R417" i="27"/>
  <c r="R418" i="27"/>
  <c r="R419" i="27"/>
  <c r="R420" i="27"/>
  <c r="R421" i="27"/>
  <c r="R422" i="27"/>
  <c r="R423" i="27"/>
  <c r="R424" i="27"/>
  <c r="S416" i="27"/>
  <c r="S417" i="27"/>
  <c r="S418" i="27"/>
  <c r="S419" i="27"/>
  <c r="S420" i="27"/>
  <c r="S421" i="27"/>
  <c r="S422" i="27"/>
  <c r="S423" i="27"/>
  <c r="S424" i="27"/>
  <c r="AD416" i="27"/>
  <c r="AD417" i="27"/>
  <c r="AD418" i="27"/>
  <c r="AD419" i="27"/>
  <c r="AD420" i="27"/>
  <c r="AD421" i="27"/>
  <c r="AD422" i="27"/>
  <c r="AD423" i="27"/>
  <c r="AD424" i="27"/>
  <c r="AE416" i="27"/>
  <c r="AE417" i="27"/>
  <c r="AE418" i="27"/>
  <c r="AE419" i="27"/>
  <c r="AE420" i="27"/>
  <c r="AE421" i="27"/>
  <c r="AE422" i="27"/>
  <c r="AE423" i="27"/>
  <c r="AE424" i="27"/>
  <c r="AF416" i="27"/>
  <c r="AF417" i="27"/>
  <c r="AF418" i="27"/>
  <c r="AF419" i="27"/>
  <c r="AF420" i="27"/>
  <c r="AF421" i="27"/>
  <c r="AF422" i="27"/>
  <c r="AF423" i="27"/>
  <c r="AF424" i="27"/>
  <c r="AG416" i="27"/>
  <c r="AG417" i="27"/>
  <c r="AG418" i="27"/>
  <c r="AG419" i="27"/>
  <c r="AG420" i="27"/>
  <c r="AG421" i="27"/>
  <c r="AG422" i="27"/>
  <c r="AG423" i="27"/>
  <c r="AG424" i="27"/>
  <c r="C415" i="27"/>
  <c r="H415" i="27"/>
  <c r="R415" i="27"/>
  <c r="T415" i="27" s="1"/>
  <c r="S415" i="27"/>
  <c r="AD415" i="27"/>
  <c r="AE415" i="27"/>
  <c r="AF415" i="27"/>
  <c r="AG415" i="27"/>
  <c r="C14" i="24"/>
  <c r="D14" i="24"/>
  <c r="F14" i="24"/>
  <c r="I14" i="24"/>
  <c r="Q14" i="24"/>
  <c r="R14" i="24"/>
  <c r="Y14" i="24"/>
  <c r="K414" i="27"/>
  <c r="K413" i="27"/>
  <c r="K412" i="27"/>
  <c r="K411" i="27"/>
  <c r="C414" i="27"/>
  <c r="H414" i="27"/>
  <c r="R414" i="27"/>
  <c r="T414" i="27" s="1"/>
  <c r="S414" i="27"/>
  <c r="AD414" i="27"/>
  <c r="AE414" i="27"/>
  <c r="AF414" i="27"/>
  <c r="AG414" i="27"/>
  <c r="D414" i="27"/>
  <c r="D413" i="27"/>
  <c r="D412" i="27"/>
  <c r="D411" i="27"/>
  <c r="C412" i="27"/>
  <c r="C413" i="27"/>
  <c r="H412" i="27"/>
  <c r="H413" i="27"/>
  <c r="R412" i="27"/>
  <c r="R413" i="27"/>
  <c r="T413" i="27" s="1"/>
  <c r="S412" i="27"/>
  <c r="S413" i="27"/>
  <c r="AD412" i="27"/>
  <c r="AD413" i="27"/>
  <c r="AE412" i="27"/>
  <c r="AE413" i="27"/>
  <c r="AF412" i="27"/>
  <c r="AF413" i="27"/>
  <c r="AG412" i="27"/>
  <c r="AG413" i="27"/>
  <c r="C411" i="27"/>
  <c r="H411" i="27"/>
  <c r="R411" i="27"/>
  <c r="S411" i="27"/>
  <c r="AD411" i="27"/>
  <c r="AE411" i="27"/>
  <c r="AF411" i="27"/>
  <c r="AG411" i="27"/>
  <c r="C410" i="27"/>
  <c r="D410" i="27"/>
  <c r="T421" i="27" l="1"/>
  <c r="U421" i="27" s="1"/>
  <c r="AL421" i="27" s="1"/>
  <c r="T424" i="27"/>
  <c r="U424" i="27" s="1"/>
  <c r="AL424" i="27" s="1"/>
  <c r="T418" i="27"/>
  <c r="U418" i="27" s="1"/>
  <c r="AL418" i="27" s="1"/>
  <c r="T417" i="27"/>
  <c r="U417" i="27" s="1"/>
  <c r="AL417" i="27" s="1"/>
  <c r="T423" i="27"/>
  <c r="U423" i="27" s="1"/>
  <c r="AL423" i="27" s="1"/>
  <c r="T419" i="27"/>
  <c r="U419" i="27" s="1"/>
  <c r="AL419" i="27" s="1"/>
  <c r="T422" i="27"/>
  <c r="U422" i="27" s="1"/>
  <c r="AL422" i="27" s="1"/>
  <c r="T420" i="27"/>
  <c r="U420" i="27" s="1"/>
  <c r="AL420" i="27" s="1"/>
  <c r="U416" i="27"/>
  <c r="AL416" i="27" s="1"/>
  <c r="U415" i="27"/>
  <c r="AL415" i="27" s="1"/>
  <c r="T411" i="27"/>
  <c r="U411" i="27" s="1"/>
  <c r="AL411" i="27" s="1"/>
  <c r="T412" i="27"/>
  <c r="U412" i="27" s="1"/>
  <c r="AL412" i="27" s="1"/>
  <c r="U414" i="27"/>
  <c r="AL414" i="27" s="1"/>
  <c r="U413" i="27"/>
  <c r="AL413" i="27" s="1"/>
  <c r="FW48" i="20" l="1"/>
  <c r="K400" i="27"/>
  <c r="K401" i="27"/>
  <c r="K402" i="27"/>
  <c r="K403" i="27"/>
  <c r="K404" i="27"/>
  <c r="K405" i="27"/>
  <c r="K406" i="27"/>
  <c r="K407" i="27"/>
  <c r="K408" i="27"/>
  <c r="K409" i="27"/>
  <c r="K410" i="27"/>
  <c r="D409" i="27"/>
  <c r="D408" i="27"/>
  <c r="D407" i="27"/>
  <c r="D406" i="27"/>
  <c r="D405" i="27"/>
  <c r="D404" i="27"/>
  <c r="D403" i="27"/>
  <c r="D402" i="27"/>
  <c r="D401" i="27"/>
  <c r="D400" i="27"/>
  <c r="C407" i="27"/>
  <c r="C408" i="27"/>
  <c r="C409" i="27"/>
  <c r="H407" i="27"/>
  <c r="H408" i="27"/>
  <c r="H409" i="27"/>
  <c r="H410" i="27"/>
  <c r="R407" i="27"/>
  <c r="R408" i="27"/>
  <c r="R409" i="27"/>
  <c r="R410" i="27"/>
  <c r="S407" i="27"/>
  <c r="S408" i="27"/>
  <c r="S409" i="27"/>
  <c r="S410" i="27"/>
  <c r="AD407" i="27"/>
  <c r="AD408" i="27"/>
  <c r="AD409" i="27"/>
  <c r="AD410" i="27"/>
  <c r="AE407" i="27"/>
  <c r="AE408" i="27"/>
  <c r="AE409" i="27"/>
  <c r="AE410" i="27"/>
  <c r="AF407" i="27"/>
  <c r="AF408" i="27"/>
  <c r="AF409" i="27"/>
  <c r="AF410" i="27"/>
  <c r="AG407" i="27"/>
  <c r="AG408" i="27"/>
  <c r="AG409" i="27"/>
  <c r="AG410" i="27"/>
  <c r="FR47" i="20"/>
  <c r="FR48" i="20"/>
  <c r="FR49" i="20"/>
  <c r="FR50" i="20"/>
  <c r="FR51" i="20"/>
  <c r="FR52" i="20"/>
  <c r="FR53" i="20"/>
  <c r="FR54" i="20"/>
  <c r="FR55" i="20"/>
  <c r="FR56" i="20"/>
  <c r="FR57" i="20"/>
  <c r="FR58" i="20"/>
  <c r="T410" i="27" l="1"/>
  <c r="U410" i="27" s="1"/>
  <c r="AL410" i="27" s="1"/>
  <c r="T409" i="27"/>
  <c r="U409" i="27" s="1"/>
  <c r="AL409" i="27" s="1"/>
  <c r="T408" i="27"/>
  <c r="U408" i="27" s="1"/>
  <c r="AL408" i="27" s="1"/>
  <c r="T407" i="27"/>
  <c r="U407" i="27" s="1"/>
  <c r="AL407" i="27" s="1"/>
  <c r="C401" i="27" l="1"/>
  <c r="C402" i="27"/>
  <c r="C403" i="27"/>
  <c r="C404" i="27"/>
  <c r="C405" i="27"/>
  <c r="C406" i="27"/>
  <c r="H401" i="27"/>
  <c r="H402" i="27"/>
  <c r="H403" i="27"/>
  <c r="H404" i="27"/>
  <c r="H405" i="27"/>
  <c r="H406" i="27"/>
  <c r="R401" i="27"/>
  <c r="T401" i="27" s="1"/>
  <c r="U401" i="27" s="1"/>
  <c r="AL401" i="27" s="1"/>
  <c r="R402" i="27"/>
  <c r="R403" i="27"/>
  <c r="R404" i="27"/>
  <c r="R405" i="27"/>
  <c r="R406" i="27"/>
  <c r="S401" i="27"/>
  <c r="S402" i="27"/>
  <c r="S403" i="27"/>
  <c r="S404" i="27"/>
  <c r="S405" i="27"/>
  <c r="S406" i="27"/>
  <c r="AD401" i="27"/>
  <c r="AD402" i="27"/>
  <c r="AD403" i="27"/>
  <c r="AD404" i="27"/>
  <c r="AD405" i="27"/>
  <c r="AD406" i="27"/>
  <c r="AE401" i="27"/>
  <c r="AE402" i="27"/>
  <c r="AE403" i="27"/>
  <c r="AE404" i="27"/>
  <c r="AE405" i="27"/>
  <c r="AE406" i="27"/>
  <c r="AF401" i="27"/>
  <c r="AF402" i="27"/>
  <c r="AF403" i="27"/>
  <c r="AF404" i="27"/>
  <c r="AF405" i="27"/>
  <c r="AF406" i="27"/>
  <c r="AG401" i="27"/>
  <c r="AG402" i="27"/>
  <c r="AG403" i="27"/>
  <c r="AG404" i="27"/>
  <c r="AG405" i="27"/>
  <c r="AG406" i="27"/>
  <c r="C400" i="27"/>
  <c r="H400" i="27"/>
  <c r="R400" i="27"/>
  <c r="T400" i="27" s="1"/>
  <c r="U400" i="27" s="1"/>
  <c r="AL400" i="27" s="1"/>
  <c r="S400" i="27"/>
  <c r="AD400" i="27"/>
  <c r="AE400" i="27"/>
  <c r="AF400" i="27"/>
  <c r="AG400" i="27"/>
  <c r="K399" i="27"/>
  <c r="K398" i="27"/>
  <c r="K397" i="27"/>
  <c r="K396" i="27"/>
  <c r="K395" i="27"/>
  <c r="D399" i="27"/>
  <c r="D398" i="27"/>
  <c r="D397" i="27"/>
  <c r="D396" i="27"/>
  <c r="D395" i="27"/>
  <c r="C395" i="27"/>
  <c r="C396" i="27"/>
  <c r="C397" i="27"/>
  <c r="C398" i="27"/>
  <c r="C399" i="27"/>
  <c r="H395" i="27"/>
  <c r="H396" i="27"/>
  <c r="H397" i="27"/>
  <c r="H398" i="27"/>
  <c r="H399" i="27"/>
  <c r="R395" i="27"/>
  <c r="R396" i="27"/>
  <c r="R397" i="27"/>
  <c r="R398" i="27"/>
  <c r="R399" i="27"/>
  <c r="S395" i="27"/>
  <c r="S396" i="27"/>
  <c r="S397" i="27"/>
  <c r="S398" i="27"/>
  <c r="S399" i="27"/>
  <c r="AD395" i="27"/>
  <c r="AD396" i="27"/>
  <c r="AD397" i="27"/>
  <c r="AD398" i="27"/>
  <c r="AD399" i="27"/>
  <c r="AE395" i="27"/>
  <c r="AE396" i="27"/>
  <c r="AE397" i="27"/>
  <c r="AE398" i="27"/>
  <c r="AE399" i="27"/>
  <c r="AF395" i="27"/>
  <c r="AF396" i="27"/>
  <c r="AF397" i="27"/>
  <c r="AF398" i="27"/>
  <c r="AF399" i="27"/>
  <c r="AG395" i="27"/>
  <c r="AG396" i="27"/>
  <c r="AG397" i="27"/>
  <c r="AG398" i="27"/>
  <c r="AG399" i="27"/>
  <c r="K389" i="27"/>
  <c r="K390" i="27"/>
  <c r="K391" i="27"/>
  <c r="K392" i="27"/>
  <c r="K393" i="27"/>
  <c r="K394" i="27"/>
  <c r="D394" i="27"/>
  <c r="D393" i="27"/>
  <c r="D392" i="27"/>
  <c r="D391" i="27"/>
  <c r="D390" i="27"/>
  <c r="D389" i="27"/>
  <c r="C390" i="27"/>
  <c r="C391" i="27"/>
  <c r="C392" i="27"/>
  <c r="C393" i="27"/>
  <c r="C394" i="27"/>
  <c r="H390" i="27"/>
  <c r="H391" i="27"/>
  <c r="H392" i="27"/>
  <c r="H393" i="27"/>
  <c r="H394" i="27"/>
  <c r="R390" i="27"/>
  <c r="T390" i="27" s="1"/>
  <c r="R391" i="27"/>
  <c r="R392" i="27"/>
  <c r="R393" i="27"/>
  <c r="R394" i="27"/>
  <c r="S390" i="27"/>
  <c r="S391" i="27"/>
  <c r="S392" i="27"/>
  <c r="S393" i="27"/>
  <c r="S394" i="27"/>
  <c r="AD390" i="27"/>
  <c r="AD391" i="27"/>
  <c r="AD392" i="27"/>
  <c r="AD393" i="27"/>
  <c r="AD394" i="27"/>
  <c r="AE390" i="27"/>
  <c r="AE391" i="27"/>
  <c r="AE392" i="27"/>
  <c r="AE393" i="27"/>
  <c r="AE394" i="27"/>
  <c r="AF390" i="27"/>
  <c r="AF391" i="27"/>
  <c r="AF392" i="27"/>
  <c r="AF393" i="27"/>
  <c r="AF394" i="27"/>
  <c r="AG390" i="27"/>
  <c r="AG391" i="27"/>
  <c r="AG392" i="27"/>
  <c r="AG393" i="27"/>
  <c r="AG394" i="27"/>
  <c r="C389" i="27"/>
  <c r="H389" i="27"/>
  <c r="R389" i="27"/>
  <c r="T389" i="27" s="1"/>
  <c r="S389" i="27"/>
  <c r="AD389" i="27"/>
  <c r="AE389" i="27"/>
  <c r="AF389" i="27"/>
  <c r="AG389" i="27"/>
  <c r="T402" i="27" l="1"/>
  <c r="U402" i="27" s="1"/>
  <c r="AL402" i="27" s="1"/>
  <c r="T403" i="27"/>
  <c r="U403" i="27" s="1"/>
  <c r="AL403" i="27" s="1"/>
  <c r="T406" i="27"/>
  <c r="U406" i="27" s="1"/>
  <c r="AL406" i="27" s="1"/>
  <c r="T405" i="27"/>
  <c r="U405" i="27" s="1"/>
  <c r="AL405" i="27" s="1"/>
  <c r="T404" i="27"/>
  <c r="T397" i="27"/>
  <c r="U397" i="27" s="1"/>
  <c r="AL397" i="27" s="1"/>
  <c r="T392" i="27"/>
  <c r="U392" i="27" s="1"/>
  <c r="AL392" i="27" s="1"/>
  <c r="T394" i="27"/>
  <c r="U394" i="27" s="1"/>
  <c r="AL394" i="27" s="1"/>
  <c r="T396" i="27"/>
  <c r="U396" i="27" s="1"/>
  <c r="AL396" i="27" s="1"/>
  <c r="T393" i="27"/>
  <c r="U393" i="27" s="1"/>
  <c r="AL393" i="27" s="1"/>
  <c r="T391" i="27"/>
  <c r="U391" i="27" s="1"/>
  <c r="AL391" i="27" s="1"/>
  <c r="T395" i="27"/>
  <c r="U395" i="27" s="1"/>
  <c r="AL395" i="27" s="1"/>
  <c r="T399" i="27"/>
  <c r="U399" i="27" s="1"/>
  <c r="AL399" i="27" s="1"/>
  <c r="T398" i="27"/>
  <c r="U398" i="27" s="1"/>
  <c r="AL398" i="27" s="1"/>
  <c r="U390" i="27"/>
  <c r="AL390" i="27" s="1"/>
  <c r="U389" i="27"/>
  <c r="AL389" i="27" s="1"/>
  <c r="U404" i="27" l="1"/>
  <c r="AL404" i="27" s="1"/>
  <c r="K383" i="27"/>
  <c r="K384" i="27"/>
  <c r="K385" i="27"/>
  <c r="K386" i="27"/>
  <c r="K387" i="27"/>
  <c r="K388" i="27"/>
  <c r="D388" i="27"/>
  <c r="D387" i="27"/>
  <c r="D386" i="27"/>
  <c r="D385" i="27"/>
  <c r="D384" i="27"/>
  <c r="D383" i="27"/>
  <c r="C384" i="27"/>
  <c r="C385" i="27"/>
  <c r="C386" i="27"/>
  <c r="C387" i="27"/>
  <c r="C388" i="27"/>
  <c r="H384" i="27"/>
  <c r="H385" i="27"/>
  <c r="H386" i="27"/>
  <c r="H387" i="27"/>
  <c r="H388" i="27"/>
  <c r="R384" i="27"/>
  <c r="R385" i="27"/>
  <c r="R386" i="27"/>
  <c r="R387" i="27"/>
  <c r="R388" i="27"/>
  <c r="S384" i="27"/>
  <c r="S385" i="27"/>
  <c r="S386" i="27"/>
  <c r="S387" i="27"/>
  <c r="S388" i="27"/>
  <c r="AD384" i="27"/>
  <c r="AD385" i="27"/>
  <c r="AD386" i="27"/>
  <c r="AD387" i="27"/>
  <c r="AD388" i="27"/>
  <c r="AE384" i="27"/>
  <c r="AE385" i="27"/>
  <c r="AE386" i="27"/>
  <c r="AE387" i="27"/>
  <c r="AE388" i="27"/>
  <c r="AF384" i="27"/>
  <c r="AF385" i="27"/>
  <c r="AF386" i="27"/>
  <c r="AF387" i="27"/>
  <c r="AF388" i="27"/>
  <c r="AG384" i="27"/>
  <c r="AG385" i="27"/>
  <c r="AG386" i="27"/>
  <c r="AG387" i="27"/>
  <c r="AG388" i="27"/>
  <c r="C383" i="27"/>
  <c r="H383" i="27"/>
  <c r="R383" i="27"/>
  <c r="S383" i="27"/>
  <c r="AD383" i="27"/>
  <c r="AE383" i="27"/>
  <c r="AF383" i="27"/>
  <c r="AG383" i="27"/>
  <c r="FO47" i="20"/>
  <c r="FO48" i="20"/>
  <c r="FO49" i="20"/>
  <c r="FO50" i="20"/>
  <c r="FO51" i="20"/>
  <c r="FO52" i="20"/>
  <c r="FO53" i="20"/>
  <c r="FO54" i="20"/>
  <c r="FO55" i="20"/>
  <c r="FO56" i="20"/>
  <c r="FO57" i="20"/>
  <c r="FO58" i="20"/>
  <c r="FM47" i="20"/>
  <c r="FM48" i="20"/>
  <c r="FM49" i="20"/>
  <c r="FM50" i="20"/>
  <c r="FM51" i="20"/>
  <c r="FM52" i="20"/>
  <c r="FM53" i="20"/>
  <c r="FM54" i="20"/>
  <c r="FM55" i="20"/>
  <c r="FM56" i="20"/>
  <c r="FM57" i="20"/>
  <c r="FM58" i="20"/>
  <c r="FK47" i="20"/>
  <c r="FK48" i="20"/>
  <c r="FK49" i="20"/>
  <c r="FK50" i="20"/>
  <c r="FK51" i="20"/>
  <c r="FK52" i="20"/>
  <c r="FK53" i="20"/>
  <c r="FK54" i="20"/>
  <c r="FK55" i="20"/>
  <c r="FK56" i="20"/>
  <c r="FK57" i="20"/>
  <c r="FK58" i="20"/>
  <c r="FJ47" i="20"/>
  <c r="FJ48" i="20"/>
  <c r="FJ49" i="20"/>
  <c r="FJ50" i="20"/>
  <c r="FJ51" i="20"/>
  <c r="FJ52" i="20"/>
  <c r="FJ53" i="20"/>
  <c r="FJ54" i="20"/>
  <c r="FJ55" i="20"/>
  <c r="FJ56" i="20"/>
  <c r="FJ57" i="20"/>
  <c r="FJ58" i="20"/>
  <c r="T388" i="27" l="1"/>
  <c r="U388" i="27" s="1"/>
  <c r="AL388" i="27" s="1"/>
  <c r="T383" i="27"/>
  <c r="U383" i="27" s="1"/>
  <c r="AL383" i="27" s="1"/>
  <c r="T387" i="27"/>
  <c r="U387" i="27" s="1"/>
  <c r="AL387" i="27" s="1"/>
  <c r="T384" i="27"/>
  <c r="U384" i="27" s="1"/>
  <c r="AL384" i="27" s="1"/>
  <c r="T386" i="27"/>
  <c r="U386" i="27" s="1"/>
  <c r="AL386" i="27" s="1"/>
  <c r="T385" i="27"/>
  <c r="U385" i="27" s="1"/>
  <c r="AL385" i="27" s="1"/>
  <c r="D382" i="27" l="1"/>
  <c r="D381" i="27"/>
  <c r="D380" i="27"/>
  <c r="K382" i="27"/>
  <c r="K381" i="27"/>
  <c r="K380" i="27"/>
  <c r="C380" i="27"/>
  <c r="C381" i="27"/>
  <c r="C382" i="27"/>
  <c r="H380" i="27"/>
  <c r="H381" i="27"/>
  <c r="H382" i="27"/>
  <c r="R380" i="27"/>
  <c r="R381" i="27"/>
  <c r="R382" i="27"/>
  <c r="S380" i="27"/>
  <c r="S381" i="27"/>
  <c r="S382" i="27"/>
  <c r="AD380" i="27"/>
  <c r="AD381" i="27"/>
  <c r="AD382" i="27"/>
  <c r="AE380" i="27"/>
  <c r="AE381" i="27"/>
  <c r="AE382" i="27"/>
  <c r="AF380" i="27"/>
  <c r="AF381" i="27"/>
  <c r="AF382" i="27"/>
  <c r="AG380" i="27"/>
  <c r="AG381" i="27"/>
  <c r="AG382" i="27"/>
  <c r="K364" i="27"/>
  <c r="K365" i="27"/>
  <c r="K366" i="27"/>
  <c r="K367" i="27"/>
  <c r="K368" i="27"/>
  <c r="K369" i="27"/>
  <c r="K370" i="27"/>
  <c r="K371" i="27"/>
  <c r="K372" i="27"/>
  <c r="K373" i="27"/>
  <c r="K374" i="27"/>
  <c r="K375" i="27"/>
  <c r="K376" i="27"/>
  <c r="K377" i="27"/>
  <c r="K378" i="27"/>
  <c r="K379" i="27"/>
  <c r="C366" i="27"/>
  <c r="C367" i="27"/>
  <c r="C368" i="27"/>
  <c r="C369" i="27"/>
  <c r="C370" i="27"/>
  <c r="C371" i="27"/>
  <c r="C372" i="27"/>
  <c r="C373" i="27"/>
  <c r="C374" i="27"/>
  <c r="C375" i="27"/>
  <c r="C376" i="27"/>
  <c r="C377" i="27"/>
  <c r="C378" i="27"/>
  <c r="C379" i="27"/>
  <c r="D366" i="27"/>
  <c r="D367" i="27"/>
  <c r="D368" i="27"/>
  <c r="D369" i="27"/>
  <c r="D370" i="27"/>
  <c r="D371" i="27"/>
  <c r="D372" i="27"/>
  <c r="D373" i="27"/>
  <c r="D374" i="27"/>
  <c r="D375" i="27"/>
  <c r="D376" i="27"/>
  <c r="D377" i="27"/>
  <c r="D378" i="27"/>
  <c r="D379" i="27"/>
  <c r="H366" i="27"/>
  <c r="H367" i="27"/>
  <c r="H368" i="27"/>
  <c r="H369" i="27"/>
  <c r="H370" i="27"/>
  <c r="H371" i="27"/>
  <c r="H372" i="27"/>
  <c r="H373" i="27"/>
  <c r="H374" i="27"/>
  <c r="H375" i="27"/>
  <c r="H376" i="27"/>
  <c r="H377" i="27"/>
  <c r="H378" i="27"/>
  <c r="H379" i="27"/>
  <c r="R366" i="27"/>
  <c r="R367" i="27"/>
  <c r="R368" i="27"/>
  <c r="R369" i="27"/>
  <c r="R370" i="27"/>
  <c r="R371" i="27"/>
  <c r="R372" i="27"/>
  <c r="R373" i="27"/>
  <c r="R374" i="27"/>
  <c r="R375" i="27"/>
  <c r="R376" i="27"/>
  <c r="R377" i="27"/>
  <c r="R378" i="27"/>
  <c r="R379" i="27"/>
  <c r="S366" i="27"/>
  <c r="S367" i="27"/>
  <c r="S368" i="27"/>
  <c r="S369" i="27"/>
  <c r="S370" i="27"/>
  <c r="S371" i="27"/>
  <c r="S372" i="27"/>
  <c r="S373" i="27"/>
  <c r="S374" i="27"/>
  <c r="S375" i="27"/>
  <c r="S376" i="27"/>
  <c r="S377" i="27"/>
  <c r="S378" i="27"/>
  <c r="S379" i="27"/>
  <c r="AD366" i="27"/>
  <c r="AD367" i="27"/>
  <c r="AD368" i="27"/>
  <c r="AD369" i="27"/>
  <c r="AD370" i="27"/>
  <c r="AD371" i="27"/>
  <c r="AD372" i="27"/>
  <c r="AD373" i="27"/>
  <c r="AD374" i="27"/>
  <c r="AD375" i="27"/>
  <c r="AD376" i="27"/>
  <c r="AD377" i="27"/>
  <c r="AD378" i="27"/>
  <c r="AD379" i="27"/>
  <c r="AE366" i="27"/>
  <c r="AE367" i="27"/>
  <c r="AE368" i="27"/>
  <c r="AE369" i="27"/>
  <c r="AE370" i="27"/>
  <c r="AE371" i="27"/>
  <c r="AE372" i="27"/>
  <c r="AE373" i="27"/>
  <c r="AE374" i="27"/>
  <c r="AE375" i="27"/>
  <c r="AE376" i="27"/>
  <c r="AE377" i="27"/>
  <c r="AE378" i="27"/>
  <c r="AE379" i="27"/>
  <c r="AF366" i="27"/>
  <c r="AF367" i="27"/>
  <c r="AF368" i="27"/>
  <c r="AF369" i="27"/>
  <c r="AF370" i="27"/>
  <c r="AF371" i="27"/>
  <c r="AF372" i="27"/>
  <c r="AF373" i="27"/>
  <c r="AF374" i="27"/>
  <c r="AF375" i="27"/>
  <c r="AF376" i="27"/>
  <c r="AF377" i="27"/>
  <c r="AF378" i="27"/>
  <c r="AF379" i="27"/>
  <c r="AG366" i="27"/>
  <c r="AG367" i="27"/>
  <c r="AG368" i="27"/>
  <c r="AG369" i="27"/>
  <c r="AG370" i="27"/>
  <c r="AG371" i="27"/>
  <c r="AG372" i="27"/>
  <c r="AG373" i="27"/>
  <c r="AG374" i="27"/>
  <c r="AG375" i="27"/>
  <c r="AG376" i="27"/>
  <c r="AG377" i="27"/>
  <c r="AG378" i="27"/>
  <c r="AG379" i="27"/>
  <c r="C364" i="27"/>
  <c r="C365" i="27"/>
  <c r="D364" i="27"/>
  <c r="D365" i="27"/>
  <c r="H364" i="27"/>
  <c r="H365" i="27"/>
  <c r="R364" i="27"/>
  <c r="T364" i="27" s="1"/>
  <c r="R365" i="27"/>
  <c r="S364" i="27"/>
  <c r="S365" i="27"/>
  <c r="AD364" i="27"/>
  <c r="AD365" i="27"/>
  <c r="AE364" i="27"/>
  <c r="AE365" i="27"/>
  <c r="AF364" i="27"/>
  <c r="AF365" i="27"/>
  <c r="AG364" i="27"/>
  <c r="AG365" i="27"/>
  <c r="T382" i="27" l="1"/>
  <c r="U382" i="27" s="1"/>
  <c r="AL382" i="27" s="1"/>
  <c r="T376" i="27"/>
  <c r="U376" i="27" s="1"/>
  <c r="AL376" i="27" s="1"/>
  <c r="T377" i="27"/>
  <c r="U377" i="27" s="1"/>
  <c r="AL377" i="27" s="1"/>
  <c r="T378" i="27"/>
  <c r="U378" i="27" s="1"/>
  <c r="AL378" i="27" s="1"/>
  <c r="T381" i="27"/>
  <c r="U381" i="27" s="1"/>
  <c r="AL381" i="27" s="1"/>
  <c r="T374" i="27"/>
  <c r="U374" i="27" s="1"/>
  <c r="AL374" i="27" s="1"/>
  <c r="T370" i="27"/>
  <c r="U370" i="27" s="1"/>
  <c r="AL370" i="27" s="1"/>
  <c r="T380" i="27"/>
  <c r="U380" i="27" s="1"/>
  <c r="AL380" i="27" s="1"/>
  <c r="T369" i="27"/>
  <c r="U369" i="27" s="1"/>
  <c r="AL369" i="27" s="1"/>
  <c r="T379" i="27"/>
  <c r="U379" i="27" s="1"/>
  <c r="AL379" i="27" s="1"/>
  <c r="T371" i="27"/>
  <c r="U371" i="27" s="1"/>
  <c r="AL371" i="27" s="1"/>
  <c r="T367" i="27"/>
  <c r="U367" i="27" s="1"/>
  <c r="AL367" i="27" s="1"/>
  <c r="T372" i="27"/>
  <c r="U372" i="27" s="1"/>
  <c r="AL372" i="27" s="1"/>
  <c r="T368" i="27"/>
  <c r="U368" i="27" s="1"/>
  <c r="AL368" i="27" s="1"/>
  <c r="T365" i="27"/>
  <c r="U365" i="27" s="1"/>
  <c r="AL365" i="27" s="1"/>
  <c r="T366" i="27"/>
  <c r="U366" i="27" s="1"/>
  <c r="AL366" i="27" s="1"/>
  <c r="T375" i="27"/>
  <c r="U375" i="27" s="1"/>
  <c r="AL375" i="27" s="1"/>
  <c r="T373" i="27"/>
  <c r="U373" i="27" s="1"/>
  <c r="AL373" i="27" s="1"/>
  <c r="U364" i="27"/>
  <c r="AL364" i="27" s="1"/>
  <c r="K363" i="27" l="1"/>
  <c r="C363" i="27"/>
  <c r="D363" i="27"/>
  <c r="H363" i="27"/>
  <c r="R363" i="27"/>
  <c r="S363" i="27"/>
  <c r="AD363" i="27"/>
  <c r="AE363" i="27"/>
  <c r="AF363" i="27"/>
  <c r="AG363" i="27"/>
  <c r="K362" i="27"/>
  <c r="K361" i="27"/>
  <c r="K360" i="27"/>
  <c r="D362" i="27"/>
  <c r="D361" i="27"/>
  <c r="D360" i="27"/>
  <c r="C360" i="27"/>
  <c r="C361" i="27"/>
  <c r="C362" i="27"/>
  <c r="H360" i="27"/>
  <c r="H361" i="27"/>
  <c r="H362" i="27"/>
  <c r="R360" i="27"/>
  <c r="R361" i="27"/>
  <c r="R362" i="27"/>
  <c r="S360" i="27"/>
  <c r="S361" i="27"/>
  <c r="S362" i="27"/>
  <c r="AD360" i="27"/>
  <c r="AD361" i="27"/>
  <c r="AD362" i="27"/>
  <c r="AE360" i="27"/>
  <c r="AE361" i="27"/>
  <c r="AE362" i="27"/>
  <c r="AF360" i="27"/>
  <c r="AF361" i="27"/>
  <c r="AF362" i="27"/>
  <c r="AG360" i="27"/>
  <c r="AG361" i="27"/>
  <c r="AG362" i="27"/>
  <c r="K359" i="27"/>
  <c r="K358" i="27"/>
  <c r="K357" i="27"/>
  <c r="K356" i="27"/>
  <c r="K355" i="27"/>
  <c r="K354" i="27"/>
  <c r="K353" i="27"/>
  <c r="K352" i="27"/>
  <c r="K351" i="27"/>
  <c r="K350" i="27"/>
  <c r="K349" i="27"/>
  <c r="K348" i="27"/>
  <c r="K347" i="27"/>
  <c r="D359" i="27"/>
  <c r="D358" i="27"/>
  <c r="D357" i="27"/>
  <c r="D356" i="27"/>
  <c r="D355" i="27"/>
  <c r="D354" i="27"/>
  <c r="D353" i="27"/>
  <c r="D352" i="27"/>
  <c r="D351" i="27"/>
  <c r="D350" i="27"/>
  <c r="D349" i="27"/>
  <c r="D348" i="27"/>
  <c r="D347" i="27"/>
  <c r="C348" i="27"/>
  <c r="C349" i="27"/>
  <c r="C350" i="27"/>
  <c r="C351" i="27"/>
  <c r="C352" i="27"/>
  <c r="C353" i="27"/>
  <c r="C354" i="27"/>
  <c r="C355" i="27"/>
  <c r="C356" i="27"/>
  <c r="C357" i="27"/>
  <c r="C358" i="27"/>
  <c r="C359" i="27"/>
  <c r="H348" i="27"/>
  <c r="H349" i="27"/>
  <c r="H350" i="27"/>
  <c r="H351" i="27"/>
  <c r="H352" i="27"/>
  <c r="H353" i="27"/>
  <c r="H354" i="27"/>
  <c r="H355" i="27"/>
  <c r="H356" i="27"/>
  <c r="H357" i="27"/>
  <c r="H358" i="27"/>
  <c r="H359" i="27"/>
  <c r="R348" i="27"/>
  <c r="T348" i="27" s="1"/>
  <c r="U348" i="27" s="1"/>
  <c r="AL348" i="27" s="1"/>
  <c r="R349" i="27"/>
  <c r="T349" i="27" s="1"/>
  <c r="U349" i="27" s="1"/>
  <c r="AL349" i="27" s="1"/>
  <c r="R350" i="27"/>
  <c r="T350" i="27" s="1"/>
  <c r="U350" i="27" s="1"/>
  <c r="AL350" i="27" s="1"/>
  <c r="R351" i="27"/>
  <c r="T351" i="27" s="1"/>
  <c r="U351" i="27" s="1"/>
  <c r="AL351" i="27" s="1"/>
  <c r="R352" i="27"/>
  <c r="T352" i="27" s="1"/>
  <c r="R353" i="27"/>
  <c r="T353" i="27" s="1"/>
  <c r="U353" i="27" s="1"/>
  <c r="AL353" i="27" s="1"/>
  <c r="R354" i="27"/>
  <c r="R355" i="27"/>
  <c r="R356" i="27"/>
  <c r="R357" i="27"/>
  <c r="R358" i="27"/>
  <c r="R359" i="27"/>
  <c r="S348" i="27"/>
  <c r="S349" i="27"/>
  <c r="S350" i="27"/>
  <c r="S351" i="27"/>
  <c r="S352" i="27"/>
  <c r="S353" i="27"/>
  <c r="S354" i="27"/>
  <c r="S355" i="27"/>
  <c r="S356" i="27"/>
  <c r="S357" i="27"/>
  <c r="S358" i="27"/>
  <c r="S359" i="27"/>
  <c r="AD348" i="27"/>
  <c r="AD349" i="27"/>
  <c r="AD350" i="27"/>
  <c r="AD351" i="27"/>
  <c r="AD352" i="27"/>
  <c r="AD353" i="27"/>
  <c r="AD354" i="27"/>
  <c r="AD355" i="27"/>
  <c r="AD356" i="27"/>
  <c r="AD357" i="27"/>
  <c r="AD358" i="27"/>
  <c r="AD359" i="27"/>
  <c r="AE348" i="27"/>
  <c r="AE349" i="27"/>
  <c r="AE350" i="27"/>
  <c r="AE351" i="27"/>
  <c r="AE352" i="27"/>
  <c r="AE353" i="27"/>
  <c r="AE354" i="27"/>
  <c r="AE355" i="27"/>
  <c r="AE356" i="27"/>
  <c r="AE357" i="27"/>
  <c r="AE358" i="27"/>
  <c r="AE359" i="27"/>
  <c r="AF348" i="27"/>
  <c r="AF349" i="27"/>
  <c r="AF350" i="27"/>
  <c r="AF351" i="27"/>
  <c r="AF352" i="27"/>
  <c r="AF353" i="27"/>
  <c r="AF354" i="27"/>
  <c r="AF355" i="27"/>
  <c r="AF356" i="27"/>
  <c r="AF357" i="27"/>
  <c r="AF358" i="27"/>
  <c r="AF359" i="27"/>
  <c r="AG348" i="27"/>
  <c r="AG349" i="27"/>
  <c r="AG350" i="27"/>
  <c r="AG351" i="27"/>
  <c r="AG352" i="27"/>
  <c r="AG353" i="27"/>
  <c r="AG354" i="27"/>
  <c r="AG355" i="27"/>
  <c r="AG356" i="27"/>
  <c r="AG357" i="27"/>
  <c r="AG358" i="27"/>
  <c r="AG359" i="27"/>
  <c r="C347" i="27"/>
  <c r="H347" i="27"/>
  <c r="R347" i="27"/>
  <c r="T347" i="27" s="1"/>
  <c r="S347" i="27"/>
  <c r="AD347" i="27"/>
  <c r="AE347" i="27"/>
  <c r="AF347" i="27"/>
  <c r="AG347" i="27"/>
  <c r="T359" i="27" l="1"/>
  <c r="U359" i="27" s="1"/>
  <c r="AL359" i="27" s="1"/>
  <c r="T361" i="27"/>
  <c r="U361" i="27" s="1"/>
  <c r="AL361" i="27" s="1"/>
  <c r="T355" i="27"/>
  <c r="U355" i="27" s="1"/>
  <c r="AL355" i="27" s="1"/>
  <c r="T362" i="27"/>
  <c r="U362" i="27" s="1"/>
  <c r="AL362" i="27" s="1"/>
  <c r="T363" i="27"/>
  <c r="U363" i="27" s="1"/>
  <c r="AL363" i="27" s="1"/>
  <c r="T360" i="27"/>
  <c r="U360" i="27" s="1"/>
  <c r="AL360" i="27" s="1"/>
  <c r="T357" i="27"/>
  <c r="U357" i="27" s="1"/>
  <c r="AL357" i="27" s="1"/>
  <c r="T358" i="27"/>
  <c r="U358" i="27" s="1"/>
  <c r="AL358" i="27" s="1"/>
  <c r="T356" i="27"/>
  <c r="U356" i="27" s="1"/>
  <c r="AL356" i="27" s="1"/>
  <c r="T354" i="27"/>
  <c r="U354" i="27" s="1"/>
  <c r="AL354" i="27" s="1"/>
  <c r="U352" i="27"/>
  <c r="AL352" i="27" s="1"/>
  <c r="U347" i="27"/>
  <c r="AL347" i="27" s="1"/>
  <c r="K346" i="27" l="1"/>
  <c r="D346" i="27"/>
  <c r="K345" i="27"/>
  <c r="K344" i="27"/>
  <c r="D345" i="27"/>
  <c r="D344" i="27"/>
  <c r="C344" i="27"/>
  <c r="C345" i="27"/>
  <c r="C346" i="27"/>
  <c r="H344" i="27"/>
  <c r="H345" i="27"/>
  <c r="H346" i="27"/>
  <c r="R344" i="27"/>
  <c r="R345" i="27"/>
  <c r="R346" i="27"/>
  <c r="T346" i="27" s="1"/>
  <c r="S344" i="27"/>
  <c r="S345" i="27"/>
  <c r="S346" i="27"/>
  <c r="AD344" i="27"/>
  <c r="AD345" i="27"/>
  <c r="AD346" i="27"/>
  <c r="AE344" i="27"/>
  <c r="AE345" i="27"/>
  <c r="AE346" i="27"/>
  <c r="AF344" i="27"/>
  <c r="AF345" i="27"/>
  <c r="AF346" i="27"/>
  <c r="AG344" i="27"/>
  <c r="AG345" i="27"/>
  <c r="AG346" i="27"/>
  <c r="K343" i="27"/>
  <c r="K342" i="27"/>
  <c r="K341" i="27"/>
  <c r="C342" i="27"/>
  <c r="C343" i="27"/>
  <c r="D342" i="27"/>
  <c r="D343" i="27"/>
  <c r="H342" i="27"/>
  <c r="H343" i="27"/>
  <c r="R342" i="27"/>
  <c r="R343" i="27"/>
  <c r="S342" i="27"/>
  <c r="S343" i="27"/>
  <c r="AD342" i="27"/>
  <c r="AD343" i="27"/>
  <c r="AE342" i="27"/>
  <c r="AE343" i="27"/>
  <c r="AF342" i="27"/>
  <c r="AF343" i="27"/>
  <c r="AG342" i="27"/>
  <c r="AG343" i="27"/>
  <c r="C341" i="27"/>
  <c r="D341" i="27"/>
  <c r="H341" i="27"/>
  <c r="R341" i="27"/>
  <c r="S341" i="27"/>
  <c r="AD341" i="27"/>
  <c r="AE341" i="27"/>
  <c r="AF341" i="27"/>
  <c r="AG341" i="27"/>
  <c r="K335" i="27"/>
  <c r="K336" i="27"/>
  <c r="K337" i="27"/>
  <c r="K338" i="27"/>
  <c r="K339" i="27"/>
  <c r="K340" i="27"/>
  <c r="D340" i="27"/>
  <c r="D339" i="27"/>
  <c r="D338" i="27"/>
  <c r="D337" i="27"/>
  <c r="D336" i="27"/>
  <c r="D335" i="27"/>
  <c r="C337" i="27"/>
  <c r="C338" i="27"/>
  <c r="C339" i="27"/>
  <c r="C340" i="27"/>
  <c r="H337" i="27"/>
  <c r="H338" i="27"/>
  <c r="H339" i="27"/>
  <c r="H340" i="27"/>
  <c r="R337" i="27"/>
  <c r="T337" i="27" s="1"/>
  <c r="U337" i="27" s="1"/>
  <c r="AL337" i="27" s="1"/>
  <c r="R338" i="27"/>
  <c r="T338" i="27" s="1"/>
  <c r="U338" i="27" s="1"/>
  <c r="AL338" i="27" s="1"/>
  <c r="R339" i="27"/>
  <c r="T339" i="27" s="1"/>
  <c r="R340" i="27"/>
  <c r="S337" i="27"/>
  <c r="S338" i="27"/>
  <c r="S339" i="27"/>
  <c r="S340" i="27"/>
  <c r="AD337" i="27"/>
  <c r="AD338" i="27"/>
  <c r="AD339" i="27"/>
  <c r="AD340" i="27"/>
  <c r="AE337" i="27"/>
  <c r="AE338" i="27"/>
  <c r="AE339" i="27"/>
  <c r="AE340" i="27"/>
  <c r="AF337" i="27"/>
  <c r="AF338" i="27"/>
  <c r="AF339" i="27"/>
  <c r="AF340" i="27"/>
  <c r="AG337" i="27"/>
  <c r="AG338" i="27"/>
  <c r="AG339" i="27"/>
  <c r="AG340" i="27"/>
  <c r="EB47" i="20"/>
  <c r="EB48" i="20"/>
  <c r="EB49" i="20"/>
  <c r="EB50" i="20"/>
  <c r="EB51" i="20"/>
  <c r="EB52" i="20"/>
  <c r="EB53" i="20"/>
  <c r="EB54" i="20"/>
  <c r="EB55" i="20"/>
  <c r="EB56" i="20"/>
  <c r="EB57" i="20"/>
  <c r="EB58" i="20"/>
  <c r="EC47" i="20"/>
  <c r="EC48" i="20"/>
  <c r="EC49" i="20"/>
  <c r="EC50" i="20"/>
  <c r="EC51" i="20"/>
  <c r="EC52" i="20"/>
  <c r="EC53" i="20"/>
  <c r="EC54" i="20"/>
  <c r="EC55" i="20"/>
  <c r="EC56" i="20"/>
  <c r="EC57" i="20"/>
  <c r="EC58" i="20"/>
  <c r="ED47" i="20"/>
  <c r="ED48" i="20"/>
  <c r="ED49" i="20"/>
  <c r="ED50" i="20"/>
  <c r="ED51" i="20"/>
  <c r="ED52" i="20"/>
  <c r="ED53" i="20"/>
  <c r="ED54" i="20"/>
  <c r="ED55" i="20"/>
  <c r="ED56" i="20"/>
  <c r="ED57" i="20"/>
  <c r="ED58" i="20"/>
  <c r="EE47" i="20"/>
  <c r="EE48" i="20"/>
  <c r="EE49" i="20"/>
  <c r="EE50" i="20"/>
  <c r="EE51" i="20"/>
  <c r="EE52" i="20"/>
  <c r="EE53" i="20"/>
  <c r="EE54" i="20"/>
  <c r="EE55" i="20"/>
  <c r="EE56" i="20"/>
  <c r="EE57" i="20"/>
  <c r="EE58" i="20"/>
  <c r="EF47" i="20"/>
  <c r="EF48" i="20"/>
  <c r="EF49" i="20"/>
  <c r="EF50" i="20"/>
  <c r="EF51" i="20"/>
  <c r="EF52" i="20"/>
  <c r="EF53" i="20"/>
  <c r="EF54" i="20"/>
  <c r="EF55" i="20"/>
  <c r="EF56" i="20"/>
  <c r="EF57" i="20"/>
  <c r="EF58" i="20"/>
  <c r="EG47" i="20"/>
  <c r="EG48" i="20"/>
  <c r="EG49" i="20"/>
  <c r="EG50" i="20"/>
  <c r="EG51" i="20"/>
  <c r="EG52" i="20"/>
  <c r="EG53" i="20"/>
  <c r="EG54" i="20"/>
  <c r="EG55" i="20"/>
  <c r="EG56" i="20"/>
  <c r="EG57" i="20"/>
  <c r="EG58" i="20"/>
  <c r="EH47" i="20"/>
  <c r="EH48" i="20"/>
  <c r="EH49" i="20"/>
  <c r="EH50" i="20"/>
  <c r="EH51" i="20"/>
  <c r="EH52" i="20"/>
  <c r="EH53" i="20"/>
  <c r="EH54" i="20"/>
  <c r="EH55" i="20"/>
  <c r="EH56" i="20"/>
  <c r="EH57" i="20"/>
  <c r="EH58" i="20"/>
  <c r="EI47" i="20"/>
  <c r="EI48" i="20"/>
  <c r="EI49" i="20"/>
  <c r="EI50" i="20"/>
  <c r="EI51" i="20"/>
  <c r="EI52" i="20"/>
  <c r="EI53" i="20"/>
  <c r="EI54" i="20"/>
  <c r="EI55" i="20"/>
  <c r="EI56" i="20"/>
  <c r="EI57" i="20"/>
  <c r="EI58" i="20"/>
  <c r="EJ47" i="20"/>
  <c r="EJ48" i="20"/>
  <c r="EJ49" i="20"/>
  <c r="EJ50" i="20"/>
  <c r="EJ51" i="20"/>
  <c r="EJ52" i="20"/>
  <c r="EJ53" i="20"/>
  <c r="EJ54" i="20"/>
  <c r="EJ55" i="20"/>
  <c r="EJ56" i="20"/>
  <c r="EJ57" i="20"/>
  <c r="EJ58" i="20"/>
  <c r="EM47" i="20"/>
  <c r="EM48" i="20"/>
  <c r="EM49" i="20"/>
  <c r="EM50" i="20"/>
  <c r="EM51" i="20"/>
  <c r="EM52" i="20"/>
  <c r="EM53" i="20"/>
  <c r="EM54" i="20"/>
  <c r="EM55" i="20"/>
  <c r="EM56" i="20"/>
  <c r="EM57" i="20"/>
  <c r="EM58" i="20"/>
  <c r="EN47" i="20"/>
  <c r="EN48" i="20"/>
  <c r="EN49" i="20"/>
  <c r="EN50" i="20"/>
  <c r="EN51" i="20"/>
  <c r="EN52" i="20"/>
  <c r="EN53" i="20"/>
  <c r="EN54" i="20"/>
  <c r="EN55" i="20"/>
  <c r="EN56" i="20"/>
  <c r="EN57" i="20"/>
  <c r="EN58" i="20"/>
  <c r="EO47" i="20"/>
  <c r="EO48" i="20"/>
  <c r="EO49" i="20"/>
  <c r="EO50" i="20"/>
  <c r="EO51" i="20"/>
  <c r="EO52" i="20"/>
  <c r="EO53" i="20"/>
  <c r="EO54" i="20"/>
  <c r="EO55" i="20"/>
  <c r="EO56" i="20"/>
  <c r="EO57" i="20"/>
  <c r="EO58" i="20"/>
  <c r="EP47" i="20"/>
  <c r="EP48" i="20"/>
  <c r="EP49" i="20"/>
  <c r="EP50" i="20"/>
  <c r="EP51" i="20"/>
  <c r="EP52" i="20"/>
  <c r="EP53" i="20"/>
  <c r="EP54" i="20"/>
  <c r="EP55" i="20"/>
  <c r="EP56" i="20"/>
  <c r="EP57" i="20"/>
  <c r="EP58" i="20"/>
  <c r="FH47" i="20"/>
  <c r="FH48" i="20"/>
  <c r="FH49" i="20"/>
  <c r="FH50" i="20"/>
  <c r="FH51" i="20"/>
  <c r="FH52" i="20"/>
  <c r="FH53" i="20"/>
  <c r="FH54" i="20"/>
  <c r="FH55" i="20"/>
  <c r="FH56" i="20"/>
  <c r="FH57" i="20"/>
  <c r="FH58" i="20"/>
  <c r="FI47" i="20"/>
  <c r="GF47" i="20" s="1"/>
  <c r="FI48" i="20"/>
  <c r="GF48" i="20" s="1"/>
  <c r="FI49" i="20"/>
  <c r="GF49" i="20" s="1"/>
  <c r="FI50" i="20"/>
  <c r="GF50" i="20" s="1"/>
  <c r="FI51" i="20"/>
  <c r="GF51" i="20" s="1"/>
  <c r="FI52" i="20"/>
  <c r="GF52" i="20" s="1"/>
  <c r="FI53" i="20"/>
  <c r="GF53" i="20" s="1"/>
  <c r="FI54" i="20"/>
  <c r="GF54" i="20" s="1"/>
  <c r="FI55" i="20"/>
  <c r="FI56" i="20"/>
  <c r="GF56" i="20" s="1"/>
  <c r="FI57" i="20"/>
  <c r="GF57" i="20" s="1"/>
  <c r="FI58" i="20"/>
  <c r="GF58" i="20" s="1"/>
  <c r="FL47" i="20"/>
  <c r="FL48" i="20"/>
  <c r="FL49" i="20"/>
  <c r="FL50" i="20"/>
  <c r="FL51" i="20"/>
  <c r="FL52" i="20"/>
  <c r="FL53" i="20"/>
  <c r="FL54" i="20"/>
  <c r="FL55" i="20"/>
  <c r="FL56" i="20"/>
  <c r="FL57" i="20"/>
  <c r="FL58" i="20"/>
  <c r="FP47" i="20"/>
  <c r="FP48" i="20"/>
  <c r="FP49" i="20"/>
  <c r="FP50" i="20"/>
  <c r="FP51" i="20"/>
  <c r="FP52" i="20"/>
  <c r="FP53" i="20"/>
  <c r="FY53" i="20" s="1"/>
  <c r="FP54" i="20"/>
  <c r="FP55" i="20"/>
  <c r="FP56" i="20"/>
  <c r="FP57" i="20"/>
  <c r="FP58" i="20"/>
  <c r="FQ47" i="20"/>
  <c r="FQ48" i="20"/>
  <c r="FQ49" i="20"/>
  <c r="FQ50" i="20"/>
  <c r="FQ51" i="20"/>
  <c r="FQ52" i="20"/>
  <c r="FQ53" i="20"/>
  <c r="FQ54" i="20"/>
  <c r="FQ55" i="20"/>
  <c r="FQ56" i="20"/>
  <c r="FQ57" i="20"/>
  <c r="FQ58" i="20"/>
  <c r="FS47" i="20"/>
  <c r="FS48" i="20"/>
  <c r="FS49" i="20"/>
  <c r="FS50" i="20"/>
  <c r="FS51" i="20"/>
  <c r="FS52" i="20"/>
  <c r="FS53" i="20"/>
  <c r="FS54" i="20"/>
  <c r="FS55" i="20"/>
  <c r="FS56" i="20"/>
  <c r="FS57" i="20"/>
  <c r="FS58" i="20"/>
  <c r="FT47" i="20"/>
  <c r="FT48" i="20"/>
  <c r="FT49" i="20"/>
  <c r="FT50" i="20"/>
  <c r="FT51" i="20"/>
  <c r="FT52" i="20"/>
  <c r="FT53" i="20"/>
  <c r="FT54" i="20"/>
  <c r="FT55" i="20"/>
  <c r="FT56" i="20"/>
  <c r="FT57" i="20"/>
  <c r="FT58" i="20"/>
  <c r="FU47" i="20"/>
  <c r="FU48" i="20"/>
  <c r="FU49" i="20"/>
  <c r="FU50" i="20"/>
  <c r="FU51" i="20"/>
  <c r="FU52" i="20"/>
  <c r="FU53" i="20"/>
  <c r="FU54" i="20"/>
  <c r="FU55" i="20"/>
  <c r="FU56" i="20"/>
  <c r="FU57" i="20"/>
  <c r="FU58" i="20"/>
  <c r="FV47" i="20"/>
  <c r="FV48" i="20"/>
  <c r="FV49" i="20"/>
  <c r="FV50" i="20"/>
  <c r="FV51" i="20"/>
  <c r="FV52" i="20"/>
  <c r="FV53" i="20"/>
  <c r="FV54" i="20"/>
  <c r="FV55" i="20"/>
  <c r="FV56" i="20"/>
  <c r="FV57" i="20"/>
  <c r="FV58" i="20"/>
  <c r="FW47" i="20"/>
  <c r="FW49" i="20"/>
  <c r="FW50" i="20"/>
  <c r="FW51" i="20"/>
  <c r="FW52" i="20"/>
  <c r="FW53" i="20"/>
  <c r="FW54" i="20"/>
  <c r="FW55" i="20"/>
  <c r="FW56" i="20"/>
  <c r="FW57" i="20"/>
  <c r="FW58" i="20"/>
  <c r="FX47" i="20"/>
  <c r="FX48" i="20"/>
  <c r="FX49" i="20"/>
  <c r="FX50" i="20"/>
  <c r="FX51" i="20"/>
  <c r="FX52" i="20"/>
  <c r="FX53" i="20"/>
  <c r="FX54" i="20"/>
  <c r="FX55" i="20"/>
  <c r="FX56" i="20"/>
  <c r="FX57" i="20"/>
  <c r="FX58" i="20"/>
  <c r="FY51" i="20"/>
  <c r="GB47" i="20"/>
  <c r="GB48" i="20"/>
  <c r="GB49" i="20"/>
  <c r="GB50" i="20"/>
  <c r="GB51" i="20"/>
  <c r="GB52" i="20"/>
  <c r="GB53" i="20"/>
  <c r="GB54" i="20"/>
  <c r="GB55" i="20"/>
  <c r="GB56" i="20"/>
  <c r="GB57" i="20"/>
  <c r="GB58" i="20"/>
  <c r="GJ47" i="20"/>
  <c r="GJ48" i="20"/>
  <c r="GJ49" i="20"/>
  <c r="GJ50" i="20"/>
  <c r="GJ51" i="20"/>
  <c r="GJ52" i="20"/>
  <c r="GJ53" i="20"/>
  <c r="GJ54" i="20"/>
  <c r="GJ55" i="20"/>
  <c r="GJ56" i="20"/>
  <c r="GJ57" i="20"/>
  <c r="GJ58" i="20"/>
  <c r="EL54" i="20" l="1"/>
  <c r="EL58" i="20"/>
  <c r="EL50" i="20"/>
  <c r="EL51" i="20"/>
  <c r="EL57" i="20"/>
  <c r="EL49" i="20"/>
  <c r="EL53" i="20"/>
  <c r="EL52" i="20"/>
  <c r="EL56" i="20"/>
  <c r="EL48" i="20"/>
  <c r="EL55" i="20"/>
  <c r="EL47" i="20"/>
  <c r="FY54" i="20"/>
  <c r="FY52" i="20"/>
  <c r="GD58" i="20"/>
  <c r="FZ48" i="20"/>
  <c r="FZ58" i="20"/>
  <c r="GD47" i="20"/>
  <c r="FZ51" i="20"/>
  <c r="GA51" i="20" s="1"/>
  <c r="GD57" i="20"/>
  <c r="FZ57" i="20"/>
  <c r="FZ56" i="20"/>
  <c r="FZ55" i="20"/>
  <c r="GD56" i="20"/>
  <c r="GD55" i="20"/>
  <c r="FZ54" i="20"/>
  <c r="FY55" i="20"/>
  <c r="GF55" i="20"/>
  <c r="GD54" i="20"/>
  <c r="FZ53" i="20"/>
  <c r="GA53" i="20" s="1"/>
  <c r="GD53" i="20"/>
  <c r="FZ52" i="20"/>
  <c r="GD52" i="20"/>
  <c r="GD51" i="20"/>
  <c r="GD50" i="20"/>
  <c r="FZ50" i="20"/>
  <c r="FZ49" i="20"/>
  <c r="GD49" i="20"/>
  <c r="GD48" i="20"/>
  <c r="FY57" i="20"/>
  <c r="FY49" i="20"/>
  <c r="FY58" i="20"/>
  <c r="FY50" i="20"/>
  <c r="FY56" i="20"/>
  <c r="FY48" i="20"/>
  <c r="FZ47" i="20"/>
  <c r="FY47" i="20"/>
  <c r="T344" i="27"/>
  <c r="U344" i="27" s="1"/>
  <c r="AL344" i="27" s="1"/>
  <c r="T345" i="27"/>
  <c r="U345" i="27" s="1"/>
  <c r="AL345" i="27" s="1"/>
  <c r="T343" i="27"/>
  <c r="U343" i="27" s="1"/>
  <c r="AL343" i="27" s="1"/>
  <c r="U346" i="27"/>
  <c r="AL346" i="27" s="1"/>
  <c r="T341" i="27"/>
  <c r="U341" i="27" s="1"/>
  <c r="AL341" i="27" s="1"/>
  <c r="T342" i="27"/>
  <c r="U342" i="27" s="1"/>
  <c r="AL342" i="27" s="1"/>
  <c r="T340" i="27"/>
  <c r="U340" i="27" s="1"/>
  <c r="AL340" i="27" s="1"/>
  <c r="U339" i="27"/>
  <c r="AL339" i="27" s="1"/>
  <c r="GA55" i="20" l="1"/>
  <c r="GC55" i="20" s="1"/>
  <c r="GA56" i="20"/>
  <c r="GG56" i="20" s="1"/>
  <c r="GA54" i="20"/>
  <c r="GC54" i="20" s="1"/>
  <c r="GA52" i="20"/>
  <c r="GC52" i="20" s="1"/>
  <c r="GA48" i="20"/>
  <c r="GC48" i="20" s="1"/>
  <c r="GA58" i="20"/>
  <c r="GA50" i="20"/>
  <c r="GC50" i="20" s="1"/>
  <c r="GA49" i="20"/>
  <c r="GC49" i="20" s="1"/>
  <c r="GA57" i="20"/>
  <c r="GC57" i="20" s="1"/>
  <c r="GG51" i="20"/>
  <c r="GC51" i="20"/>
  <c r="GG53" i="20"/>
  <c r="GC53" i="20"/>
  <c r="GA47" i="20"/>
  <c r="A4" i="3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 s="1"/>
  <c r="A18" i="32" s="1"/>
  <c r="A19" i="32" s="1"/>
  <c r="A20" i="32" s="1"/>
  <c r="A21" i="32" s="1"/>
  <c r="A22" i="32" s="1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4" i="32"/>
  <c r="A4" i="30"/>
  <c r="A5" i="30" s="1"/>
  <c r="A6" i="30" s="1"/>
  <c r="A7" i="30" s="1"/>
  <c r="A8" i="30" s="1"/>
  <c r="A9" i="30" s="1"/>
  <c r="A10" i="30" s="1"/>
  <c r="A11" i="30" s="1"/>
  <c r="A12" i="30" s="1"/>
  <c r="A13" i="30" s="1"/>
  <c r="A14" i="30" s="1"/>
  <c r="A15" i="30" s="1"/>
  <c r="A16" i="30" s="1"/>
  <c r="A17" i="30" s="1"/>
  <c r="A18" i="30" s="1"/>
  <c r="A19" i="30" s="1"/>
  <c r="A20" i="30" s="1"/>
  <c r="A21" i="30" s="1"/>
  <c r="A22" i="30" s="1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A43" i="30" s="1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A56" i="30" s="1"/>
  <c r="A57" i="30" s="1"/>
  <c r="A58" i="30" s="1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A69" i="30" s="1"/>
  <c r="A70" i="30" s="1"/>
  <c r="A3" i="27"/>
  <c r="A4" i="27" s="1"/>
  <c r="A5" i="27" s="1"/>
  <c r="A6" i="27" s="1"/>
  <c r="A7" i="27" s="1"/>
  <c r="A8" i="27" s="1"/>
  <c r="A9" i="27" s="1"/>
  <c r="A10" i="27" s="1"/>
  <c r="A11" i="27" s="1"/>
  <c r="A12" i="27" s="1"/>
  <c r="A13" i="27" s="1"/>
  <c r="A14" i="27" s="1"/>
  <c r="A15" i="27" s="1"/>
  <c r="A16" i="27" s="1"/>
  <c r="A17" i="27" s="1"/>
  <c r="A18" i="27" s="1"/>
  <c r="A19" i="27" s="1"/>
  <c r="A20" i="27" s="1"/>
  <c r="A21" i="27" s="1"/>
  <c r="A22" i="27" s="1"/>
  <c r="A23" i="27" s="1"/>
  <c r="A24" i="27" s="1"/>
  <c r="A25" i="27" s="1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A38" i="27" s="1"/>
  <c r="A39" i="27" s="1"/>
  <c r="A40" i="27" s="1"/>
  <c r="A41" i="27" s="1"/>
  <c r="A42" i="27" s="1"/>
  <c r="A43" i="27" s="1"/>
  <c r="A44" i="27" s="1"/>
  <c r="A45" i="27" s="1"/>
  <c r="A46" i="27" s="1"/>
  <c r="A47" i="27" s="1"/>
  <c r="A48" i="27" s="1"/>
  <c r="A49" i="27" s="1"/>
  <c r="A50" i="27" s="1"/>
  <c r="A51" i="27" s="1"/>
  <c r="A52" i="27" s="1"/>
  <c r="A53" i="27" s="1"/>
  <c r="A54" i="27" s="1"/>
  <c r="A55" i="27" s="1"/>
  <c r="A56" i="27" s="1"/>
  <c r="A57" i="27" s="1"/>
  <c r="A58" i="27" s="1"/>
  <c r="A59" i="27" s="1"/>
  <c r="A60" i="27" s="1"/>
  <c r="A61" i="27" s="1"/>
  <c r="A62" i="27" s="1"/>
  <c r="A63" i="27" s="1"/>
  <c r="A64" i="27" s="1"/>
  <c r="A65" i="27" s="1"/>
  <c r="A66" i="27" s="1"/>
  <c r="A67" i="27" s="1"/>
  <c r="A68" i="27" s="1"/>
  <c r="A69" i="27" s="1"/>
  <c r="A70" i="27" s="1"/>
  <c r="A71" i="27" s="1"/>
  <c r="A72" i="27" s="1"/>
  <c r="A73" i="27" s="1"/>
  <c r="A74" i="27" s="1"/>
  <c r="A75" i="27" s="1"/>
  <c r="A76" i="27" s="1"/>
  <c r="A77" i="27" s="1"/>
  <c r="A78" i="27" s="1"/>
  <c r="A79" i="27" s="1"/>
  <c r="A80" i="27" s="1"/>
  <c r="A81" i="27" s="1"/>
  <c r="A82" i="27" s="1"/>
  <c r="A83" i="27" s="1"/>
  <c r="A84" i="27" s="1"/>
  <c r="A85" i="27" s="1"/>
  <c r="A86" i="27" s="1"/>
  <c r="A87" i="27" s="1"/>
  <c r="A88" i="27" s="1"/>
  <c r="A89" i="27" s="1"/>
  <c r="A90" i="27" s="1"/>
  <c r="A91" i="27" s="1"/>
  <c r="A92" i="27" s="1"/>
  <c r="A93" i="27" s="1"/>
  <c r="A94" i="27" s="1"/>
  <c r="A95" i="27" s="1"/>
  <c r="A96" i="27" s="1"/>
  <c r="A97" i="27" s="1"/>
  <c r="A98" i="27" s="1"/>
  <c r="A99" i="27" s="1"/>
  <c r="A100" i="27" s="1"/>
  <c r="A101" i="27" s="1"/>
  <c r="A102" i="27" s="1"/>
  <c r="A103" i="27" s="1"/>
  <c r="A104" i="27" s="1"/>
  <c r="A105" i="27" s="1"/>
  <c r="A106" i="27" s="1"/>
  <c r="A107" i="27" s="1"/>
  <c r="A108" i="27" s="1"/>
  <c r="A109" i="27" s="1"/>
  <c r="A110" i="27" s="1"/>
  <c r="A111" i="27" s="1"/>
  <c r="A112" i="27" s="1"/>
  <c r="A113" i="27" s="1"/>
  <c r="A114" i="27" s="1"/>
  <c r="A115" i="27" s="1"/>
  <c r="A116" i="27" s="1"/>
  <c r="A117" i="27" s="1"/>
  <c r="A118" i="27" s="1"/>
  <c r="A119" i="27" s="1"/>
  <c r="A120" i="27" s="1"/>
  <c r="A121" i="27" s="1"/>
  <c r="A122" i="27" s="1"/>
  <c r="A123" i="27" s="1"/>
  <c r="A124" i="27" s="1"/>
  <c r="A125" i="27" s="1"/>
  <c r="A126" i="27" s="1"/>
  <c r="A127" i="27" s="1"/>
  <c r="A128" i="27" s="1"/>
  <c r="A129" i="27" s="1"/>
  <c r="A130" i="27" s="1"/>
  <c r="A131" i="27" s="1"/>
  <c r="A132" i="27" s="1"/>
  <c r="A133" i="27" s="1"/>
  <c r="A134" i="27" s="1"/>
  <c r="A135" i="27" s="1"/>
  <c r="A136" i="27" s="1"/>
  <c r="A137" i="27" s="1"/>
  <c r="A138" i="27" s="1"/>
  <c r="A139" i="27" s="1"/>
  <c r="A140" i="27" s="1"/>
  <c r="A141" i="27" s="1"/>
  <c r="A142" i="27" s="1"/>
  <c r="A143" i="27" s="1"/>
  <c r="A144" i="27" s="1"/>
  <c r="A145" i="27" s="1"/>
  <c r="A146" i="27" s="1"/>
  <c r="A147" i="27" s="1"/>
  <c r="A148" i="27" s="1"/>
  <c r="A149" i="27" s="1"/>
  <c r="A150" i="27" s="1"/>
  <c r="A151" i="27" s="1"/>
  <c r="A152" i="27" s="1"/>
  <c r="A153" i="27" s="1"/>
  <c r="A154" i="27" s="1"/>
  <c r="A155" i="27" s="1"/>
  <c r="A156" i="27" s="1"/>
  <c r="A157" i="27" s="1"/>
  <c r="A158" i="27" s="1"/>
  <c r="A159" i="27" s="1"/>
  <c r="A160" i="27" s="1"/>
  <c r="A161" i="27" s="1"/>
  <c r="A162" i="27" s="1"/>
  <c r="A163" i="27" s="1"/>
  <c r="A164" i="27" s="1"/>
  <c r="A165" i="27" s="1"/>
  <c r="A166" i="27" s="1"/>
  <c r="A167" i="27" s="1"/>
  <c r="A168" i="27" s="1"/>
  <c r="A169" i="27" s="1"/>
  <c r="A170" i="27" s="1"/>
  <c r="A171" i="27" s="1"/>
  <c r="A172" i="27" s="1"/>
  <c r="A173" i="27" s="1"/>
  <c r="A174" i="27" s="1"/>
  <c r="A175" i="27" s="1"/>
  <c r="A176" i="27" s="1"/>
  <c r="A177" i="27" s="1"/>
  <c r="A178" i="27" s="1"/>
  <c r="A179" i="27" s="1"/>
  <c r="A180" i="27" s="1"/>
  <c r="A181" i="27" s="1"/>
  <c r="A182" i="27" s="1"/>
  <c r="A183" i="27" s="1"/>
  <c r="A184" i="27" s="1"/>
  <c r="A185" i="27" s="1"/>
  <c r="A186" i="27" s="1"/>
  <c r="A187" i="27" s="1"/>
  <c r="A188" i="27" s="1"/>
  <c r="A189" i="27" s="1"/>
  <c r="A190" i="27" s="1"/>
  <c r="A191" i="27" s="1"/>
  <c r="A192" i="27" s="1"/>
  <c r="A193" i="27" s="1"/>
  <c r="A194" i="27" s="1"/>
  <c r="A195" i="27" s="1"/>
  <c r="A196" i="27" s="1"/>
  <c r="A197" i="27" s="1"/>
  <c r="A198" i="27" s="1"/>
  <c r="A199" i="27" s="1"/>
  <c r="A200" i="27" s="1"/>
  <c r="A201" i="27" s="1"/>
  <c r="A202" i="27" s="1"/>
  <c r="A203" i="27" s="1"/>
  <c r="A204" i="27" s="1"/>
  <c r="A205" i="27" s="1"/>
  <c r="A206" i="27" s="1"/>
  <c r="A207" i="27" s="1"/>
  <c r="A208" i="27" s="1"/>
  <c r="A209" i="27" s="1"/>
  <c r="A210" i="27" s="1"/>
  <c r="A211" i="27" s="1"/>
  <c r="A212" i="27" s="1"/>
  <c r="A213" i="27" s="1"/>
  <c r="A214" i="27" s="1"/>
  <c r="A215" i="27" s="1"/>
  <c r="A216" i="27" s="1"/>
  <c r="A217" i="27" s="1"/>
  <c r="A218" i="27" s="1"/>
  <c r="A219" i="27" s="1"/>
  <c r="A220" i="27" s="1"/>
  <c r="A221" i="27" s="1"/>
  <c r="A222" i="27" s="1"/>
  <c r="A223" i="27" s="1"/>
  <c r="A224" i="27" s="1"/>
  <c r="A225" i="27" s="1"/>
  <c r="A226" i="27" s="1"/>
  <c r="A227" i="27" s="1"/>
  <c r="A228" i="27" s="1"/>
  <c r="A229" i="27" s="1"/>
  <c r="A230" i="27" s="1"/>
  <c r="A231" i="27" s="1"/>
  <c r="A232" i="27" s="1"/>
  <c r="A233" i="27" s="1"/>
  <c r="A234" i="27" s="1"/>
  <c r="A235" i="27" s="1"/>
  <c r="A236" i="27" s="1"/>
  <c r="A237" i="27" s="1"/>
  <c r="A238" i="27" s="1"/>
  <c r="A239" i="27" s="1"/>
  <c r="A240" i="27" s="1"/>
  <c r="A241" i="27" s="1"/>
  <c r="A242" i="27" s="1"/>
  <c r="A243" i="27" s="1"/>
  <c r="A244" i="27" s="1"/>
  <c r="A245" i="27" s="1"/>
  <c r="A246" i="27" s="1"/>
  <c r="A247" i="27" s="1"/>
  <c r="A248" i="27" s="1"/>
  <c r="A249" i="27" s="1"/>
  <c r="A250" i="27" s="1"/>
  <c r="A251" i="27" s="1"/>
  <c r="A252" i="27" s="1"/>
  <c r="A253" i="27" s="1"/>
  <c r="A254" i="27" s="1"/>
  <c r="A255" i="27" s="1"/>
  <c r="A256" i="27" s="1"/>
  <c r="A257" i="27" s="1"/>
  <c r="A258" i="27" s="1"/>
  <c r="A259" i="27" s="1"/>
  <c r="A260" i="27" s="1"/>
  <c r="A261" i="27" s="1"/>
  <c r="A262" i="27" s="1"/>
  <c r="A263" i="27" s="1"/>
  <c r="A264" i="27" s="1"/>
  <c r="A265" i="27" s="1"/>
  <c r="A266" i="27" s="1"/>
  <c r="A267" i="27" s="1"/>
  <c r="A268" i="27" s="1"/>
  <c r="A269" i="27" s="1"/>
  <c r="A270" i="27" s="1"/>
  <c r="A271" i="27" s="1"/>
  <c r="A272" i="27" s="1"/>
  <c r="A273" i="27" s="1"/>
  <c r="A274" i="27" s="1"/>
  <c r="A275" i="27" s="1"/>
  <c r="A276" i="27" s="1"/>
  <c r="A277" i="27" s="1"/>
  <c r="A278" i="27" s="1"/>
  <c r="A279" i="27" s="1"/>
  <c r="A280" i="27" s="1"/>
  <c r="A281" i="27" s="1"/>
  <c r="A282" i="27" s="1"/>
  <c r="A283" i="27" s="1"/>
  <c r="A284" i="27" s="1"/>
  <c r="A285" i="27" s="1"/>
  <c r="A286" i="27" s="1"/>
  <c r="A287" i="27" s="1"/>
  <c r="A288" i="27" s="1"/>
  <c r="A289" i="27" s="1"/>
  <c r="A290" i="27" s="1"/>
  <c r="A291" i="27" s="1"/>
  <c r="A292" i="27" s="1"/>
  <c r="A293" i="27" s="1"/>
  <c r="A294" i="27" s="1"/>
  <c r="A295" i="27" s="1"/>
  <c r="A296" i="27" s="1"/>
  <c r="A297" i="27" s="1"/>
  <c r="A298" i="27" s="1"/>
  <c r="A299" i="27" s="1"/>
  <c r="A300" i="27" s="1"/>
  <c r="A301" i="27" s="1"/>
  <c r="A302" i="27" s="1"/>
  <c r="A303" i="27" s="1"/>
  <c r="A304" i="27" s="1"/>
  <c r="A305" i="27" s="1"/>
  <c r="A306" i="27" s="1"/>
  <c r="A307" i="27" s="1"/>
  <c r="A308" i="27" s="1"/>
  <c r="A309" i="27" s="1"/>
  <c r="A310" i="27" s="1"/>
  <c r="A311" i="27" s="1"/>
  <c r="A312" i="27" s="1"/>
  <c r="A313" i="27" s="1"/>
  <c r="A314" i="27" s="1"/>
  <c r="A315" i="27" s="1"/>
  <c r="A316" i="27" s="1"/>
  <c r="A317" i="27" s="1"/>
  <c r="A318" i="27" s="1"/>
  <c r="A319" i="27" s="1"/>
  <c r="A320" i="27" s="1"/>
  <c r="A321" i="27" s="1"/>
  <c r="A322" i="27" s="1"/>
  <c r="A323" i="27" s="1"/>
  <c r="A324" i="27" s="1"/>
  <c r="A325" i="27" s="1"/>
  <c r="A326" i="27" s="1"/>
  <c r="A327" i="27" s="1"/>
  <c r="A328" i="27" s="1"/>
  <c r="A329" i="27" s="1"/>
  <c r="A330" i="27" s="1"/>
  <c r="A331" i="27" s="1"/>
  <c r="A332" i="27" s="1"/>
  <c r="A333" i="27" s="1"/>
  <c r="A334" i="27" s="1"/>
  <c r="A335" i="27" s="1"/>
  <c r="A336" i="27" s="1"/>
  <c r="A337" i="27" s="1"/>
  <c r="A338" i="27" s="1"/>
  <c r="A339" i="27" s="1"/>
  <c r="A340" i="27" s="1"/>
  <c r="A341" i="27" s="1"/>
  <c r="A342" i="27" s="1"/>
  <c r="A343" i="27" s="1"/>
  <c r="A344" i="27" s="1"/>
  <c r="A345" i="27" s="1"/>
  <c r="A346" i="27" s="1"/>
  <c r="A347" i="27" s="1"/>
  <c r="A348" i="27" s="1"/>
  <c r="A349" i="27" s="1"/>
  <c r="A350" i="27" s="1"/>
  <c r="A351" i="27" s="1"/>
  <c r="A352" i="27" s="1"/>
  <c r="A353" i="27" s="1"/>
  <c r="A354" i="27" s="1"/>
  <c r="A355" i="27" s="1"/>
  <c r="A356" i="27" s="1"/>
  <c r="A357" i="27" s="1"/>
  <c r="A358" i="27" s="1"/>
  <c r="A359" i="27" s="1"/>
  <c r="A360" i="27" s="1"/>
  <c r="A361" i="27" s="1"/>
  <c r="A362" i="27" s="1"/>
  <c r="A363" i="27" s="1"/>
  <c r="A364" i="27" s="1"/>
  <c r="A365" i="27" s="1"/>
  <c r="A366" i="27" s="1"/>
  <c r="A367" i="27" s="1"/>
  <c r="A368" i="27" s="1"/>
  <c r="A369" i="27" s="1"/>
  <c r="A370" i="27" s="1"/>
  <c r="A371" i="27" s="1"/>
  <c r="A372" i="27" s="1"/>
  <c r="A373" i="27" s="1"/>
  <c r="A374" i="27" s="1"/>
  <c r="A375" i="27" s="1"/>
  <c r="A376" i="27" s="1"/>
  <c r="A377" i="27" s="1"/>
  <c r="A378" i="27" s="1"/>
  <c r="A379" i="27" s="1"/>
  <c r="A380" i="27" s="1"/>
  <c r="A381" i="27" s="1"/>
  <c r="A382" i="27" s="1"/>
  <c r="A383" i="27" s="1"/>
  <c r="A384" i="27" s="1"/>
  <c r="A385" i="27" s="1"/>
  <c r="A386" i="27" s="1"/>
  <c r="A387" i="27" s="1"/>
  <c r="A388" i="27" s="1"/>
  <c r="A389" i="27" s="1"/>
  <c r="A390" i="27" s="1"/>
  <c r="A391" i="27" s="1"/>
  <c r="A392" i="27" s="1"/>
  <c r="A393" i="27" s="1"/>
  <c r="A394" i="27" s="1"/>
  <c r="A395" i="27" s="1"/>
  <c r="A396" i="27" s="1"/>
  <c r="A397" i="27" s="1"/>
  <c r="A398" i="27" s="1"/>
  <c r="A399" i="27" s="1"/>
  <c r="A400" i="27" s="1"/>
  <c r="A401" i="27" s="1"/>
  <c r="A402" i="27" s="1"/>
  <c r="A403" i="27" s="1"/>
  <c r="A404" i="27" s="1"/>
  <c r="A405" i="27" s="1"/>
  <c r="A406" i="27" s="1"/>
  <c r="A407" i="27" s="1"/>
  <c r="A408" i="27" s="1"/>
  <c r="A409" i="27" s="1"/>
  <c r="A410" i="27" s="1"/>
  <c r="A411" i="27" s="1"/>
  <c r="A412" i="27" s="1"/>
  <c r="A413" i="27" s="1"/>
  <c r="A414" i="27" s="1"/>
  <c r="A415" i="27" s="1"/>
  <c r="A416" i="27" s="1"/>
  <c r="A417" i="27" s="1"/>
  <c r="A418" i="27" s="1"/>
  <c r="A419" i="27" s="1"/>
  <c r="A420" i="27" s="1"/>
  <c r="A421" i="27" s="1"/>
  <c r="A422" i="27" s="1"/>
  <c r="A423" i="27" s="1"/>
  <c r="A424" i="27" s="1"/>
  <c r="A425" i="27" s="1"/>
  <c r="A426" i="27" s="1"/>
  <c r="A427" i="27" s="1"/>
  <c r="A428" i="27" s="1"/>
  <c r="A429" i="27" s="1"/>
  <c r="A430" i="27" s="1"/>
  <c r="A431" i="27" s="1"/>
  <c r="A432" i="27" s="1"/>
  <c r="A433" i="27" s="1"/>
  <c r="A434" i="27" s="1"/>
  <c r="A435" i="27" s="1"/>
  <c r="A436" i="27" s="1"/>
  <c r="A437" i="27" s="1"/>
  <c r="A438" i="27" s="1"/>
  <c r="A439" i="27" s="1"/>
  <c r="A440" i="27" s="1"/>
  <c r="A441" i="27" s="1"/>
  <c r="A442" i="27" s="1"/>
  <c r="A443" i="27" s="1"/>
  <c r="A444" i="27" s="1"/>
  <c r="A445" i="27" s="1"/>
  <c r="A446" i="27" s="1"/>
  <c r="A447" i="27" s="1"/>
  <c r="A448" i="27" s="1"/>
  <c r="A449" i="27" s="1"/>
  <c r="A450" i="27" s="1"/>
  <c r="A451" i="27" s="1"/>
  <c r="A452" i="27" s="1"/>
  <c r="A453" i="27" s="1"/>
  <c r="A454" i="27" s="1"/>
  <c r="A455" i="27" s="1"/>
  <c r="A456" i="27" s="1"/>
  <c r="A457" i="27" s="1"/>
  <c r="A458" i="27" s="1"/>
  <c r="A459" i="27" s="1"/>
  <c r="A460" i="27" s="1"/>
  <c r="A461" i="27" s="1"/>
  <c r="A462" i="27" s="1"/>
  <c r="A463" i="27" s="1"/>
  <c r="A464" i="27" s="1"/>
  <c r="A465" i="27" s="1"/>
  <c r="A466" i="27" s="1"/>
  <c r="A467" i="27" s="1"/>
  <c r="A468" i="27" s="1"/>
  <c r="A469" i="27" s="1"/>
  <c r="A470" i="27" s="1"/>
  <c r="A471" i="27" s="1"/>
  <c r="A472" i="27" s="1"/>
  <c r="A473" i="27" s="1"/>
  <c r="A474" i="27" s="1"/>
  <c r="A475" i="27" s="1"/>
  <c r="A476" i="27" s="1"/>
  <c r="A477" i="27" s="1"/>
  <c r="A478" i="27" s="1"/>
  <c r="A479" i="27" s="1"/>
  <c r="A480" i="27" s="1"/>
  <c r="A481" i="27" s="1"/>
  <c r="A482" i="27" s="1"/>
  <c r="A483" i="27" s="1"/>
  <c r="A484" i="27" s="1"/>
  <c r="A485" i="27" s="1"/>
  <c r="A486" i="27" s="1"/>
  <c r="A487" i="27" s="1"/>
  <c r="A488" i="27" s="1"/>
  <c r="A489" i="27" s="1"/>
  <c r="A490" i="27" s="1"/>
  <c r="A491" i="27" s="1"/>
  <c r="A492" i="27" s="1"/>
  <c r="A493" i="27" s="1"/>
  <c r="A494" i="27" s="1"/>
  <c r="A495" i="27" s="1"/>
  <c r="A496" i="27" s="1"/>
  <c r="A497" i="27" s="1"/>
  <c r="A498" i="27" s="1"/>
  <c r="A499" i="27" s="1"/>
  <c r="A500" i="27" s="1"/>
  <c r="A501" i="27" s="1"/>
  <c r="A502" i="27" s="1"/>
  <c r="A503" i="27" s="1"/>
  <c r="A504" i="27" s="1"/>
  <c r="A505" i="27" s="1"/>
  <c r="A506" i="27" s="1"/>
  <c r="A507" i="27" s="1"/>
  <c r="A508" i="27" s="1"/>
  <c r="A509" i="27" s="1"/>
  <c r="A510" i="27" s="1"/>
  <c r="A511" i="27" s="1"/>
  <c r="A512" i="27" s="1"/>
  <c r="A513" i="27" s="1"/>
  <c r="A514" i="27" s="1"/>
  <c r="A515" i="27" s="1"/>
  <c r="A516" i="27" s="1"/>
  <c r="A517" i="27" s="1"/>
  <c r="A518" i="27" s="1"/>
  <c r="A519" i="27" s="1"/>
  <c r="A520" i="27" s="1"/>
  <c r="A521" i="27" s="1"/>
  <c r="A522" i="27" s="1"/>
  <c r="A523" i="27" s="1"/>
  <c r="A524" i="27" s="1"/>
  <c r="A525" i="27" s="1"/>
  <c r="A526" i="27" s="1"/>
  <c r="A527" i="27" s="1"/>
  <c r="A528" i="27" s="1"/>
  <c r="A529" i="27" s="1"/>
  <c r="A530" i="27" s="1"/>
  <c r="A531" i="27" s="1"/>
  <c r="A532" i="27" s="1"/>
  <c r="A533" i="27" s="1"/>
  <c r="A534" i="27" s="1"/>
  <c r="A535" i="27" s="1"/>
  <c r="A536" i="27" s="1"/>
  <c r="A537" i="27" s="1"/>
  <c r="A538" i="27" s="1"/>
  <c r="A539" i="27" s="1"/>
  <c r="A540" i="27" s="1"/>
  <c r="A541" i="27" s="1"/>
  <c r="A542" i="27" s="1"/>
  <c r="A543" i="27" s="1"/>
  <c r="A544" i="27" s="1"/>
  <c r="A545" i="27" s="1"/>
  <c r="A546" i="27" s="1"/>
  <c r="A547" i="27" s="1"/>
  <c r="A548" i="27" s="1"/>
  <c r="A549" i="27" s="1"/>
  <c r="A550" i="27" s="1"/>
  <c r="A551" i="27" s="1"/>
  <c r="A552" i="27" s="1"/>
  <c r="A553" i="27" s="1"/>
  <c r="A554" i="27" s="1"/>
  <c r="A555" i="27" s="1"/>
  <c r="A556" i="27" s="1"/>
  <c r="A557" i="27" s="1"/>
  <c r="A558" i="27" s="1"/>
  <c r="A559" i="27" s="1"/>
  <c r="A560" i="27" s="1"/>
  <c r="A561" i="27" s="1"/>
  <c r="A562" i="27" s="1"/>
  <c r="A563" i="27" s="1"/>
  <c r="A564" i="27" s="1"/>
  <c r="A565" i="27" s="1"/>
  <c r="A566" i="27" s="1"/>
  <c r="A567" i="27" s="1"/>
  <c r="A568" i="27" s="1"/>
  <c r="A569" i="27" s="1"/>
  <c r="A570" i="27" s="1"/>
  <c r="A571" i="27" s="1"/>
  <c r="A572" i="27" s="1"/>
  <c r="A573" i="27" s="1"/>
  <c r="A574" i="27" s="1"/>
  <c r="A575" i="27" s="1"/>
  <c r="A576" i="27" s="1"/>
  <c r="A577" i="27" s="1"/>
  <c r="A578" i="27" s="1"/>
  <c r="A579" i="27" s="1"/>
  <c r="A580" i="27" s="1"/>
  <c r="A581" i="27" s="1"/>
  <c r="A582" i="27" s="1"/>
  <c r="A583" i="27" s="1"/>
  <c r="A584" i="27" s="1"/>
  <c r="A585" i="27" s="1"/>
  <c r="A586" i="27" s="1"/>
  <c r="A587" i="27" s="1"/>
  <c r="A588" i="27" s="1"/>
  <c r="A589" i="27" s="1"/>
  <c r="A590" i="27" s="1"/>
  <c r="A591" i="27" s="1"/>
  <c r="A592" i="27" s="1"/>
  <c r="A593" i="27" s="1"/>
  <c r="A594" i="27" s="1"/>
  <c r="A595" i="27" s="1"/>
  <c r="A596" i="27" s="1"/>
  <c r="A597" i="27" s="1"/>
  <c r="A598" i="27" s="1"/>
  <c r="A599" i="27" s="1"/>
  <c r="A600" i="27" s="1"/>
  <c r="A601" i="27" s="1"/>
  <c r="A602" i="27" s="1"/>
  <c r="A603" i="27" s="1"/>
  <c r="A604" i="27" s="1"/>
  <c r="A605" i="27" s="1"/>
  <c r="A606" i="27" s="1"/>
  <c r="A607" i="27" s="1"/>
  <c r="A608" i="27" s="1"/>
  <c r="A609" i="27" s="1"/>
  <c r="A610" i="27" s="1"/>
  <c r="A611" i="27" s="1"/>
  <c r="A612" i="27" s="1"/>
  <c r="A613" i="27" s="1"/>
  <c r="A614" i="27" s="1"/>
  <c r="A615" i="27" s="1"/>
  <c r="A616" i="27" s="1"/>
  <c r="A617" i="27" s="1"/>
  <c r="A618" i="27" s="1"/>
  <c r="A619" i="27" s="1"/>
  <c r="A620" i="27" s="1"/>
  <c r="A621" i="27" s="1"/>
  <c r="A622" i="27" s="1"/>
  <c r="A623" i="27" s="1"/>
  <c r="A624" i="27" s="1"/>
  <c r="A625" i="27" s="1"/>
  <c r="A626" i="27" s="1"/>
  <c r="A627" i="27" s="1"/>
  <c r="A628" i="27" s="1"/>
  <c r="A629" i="27" s="1"/>
  <c r="A630" i="27" s="1"/>
  <c r="A631" i="27" s="1"/>
  <c r="A632" i="27" s="1"/>
  <c r="A633" i="27" s="1"/>
  <c r="A634" i="27" s="1"/>
  <c r="A635" i="27" s="1"/>
  <c r="A636" i="27" s="1"/>
  <c r="A637" i="27" s="1"/>
  <c r="A638" i="27" s="1"/>
  <c r="A639" i="27" s="1"/>
  <c r="A640" i="27" s="1"/>
  <c r="A641" i="27" s="1"/>
  <c r="A642" i="27" s="1"/>
  <c r="A643" i="27" s="1"/>
  <c r="A644" i="27" s="1"/>
  <c r="A645" i="27" s="1"/>
  <c r="A646" i="27" s="1"/>
  <c r="A647" i="27" s="1"/>
  <c r="A648" i="27" s="1"/>
  <c r="A649" i="27" s="1"/>
  <c r="A650" i="27" s="1"/>
  <c r="A651" i="27" s="1"/>
  <c r="A652" i="27" s="1"/>
  <c r="A653" i="27" s="1"/>
  <c r="A654" i="27" s="1"/>
  <c r="A655" i="27" s="1"/>
  <c r="A656" i="27" s="1"/>
  <c r="A657" i="27" s="1"/>
  <c r="A658" i="27" s="1"/>
  <c r="A659" i="27" s="1"/>
  <c r="A660" i="27" s="1"/>
  <c r="A661" i="27" s="1"/>
  <c r="A662" i="27" s="1"/>
  <c r="A663" i="27" s="1"/>
  <c r="A664" i="27" s="1"/>
  <c r="A665" i="27" s="1"/>
  <c r="A666" i="27" s="1"/>
  <c r="A667" i="27" s="1"/>
  <c r="A668" i="27" s="1"/>
  <c r="A669" i="27" s="1"/>
  <c r="A670" i="27" s="1"/>
  <c r="A671" i="27" s="1"/>
  <c r="A672" i="27" s="1"/>
  <c r="A673" i="27" s="1"/>
  <c r="A674" i="27" s="1"/>
  <c r="A675" i="27" s="1"/>
  <c r="A676" i="27" s="1"/>
  <c r="A677" i="27" s="1"/>
  <c r="A678" i="27" s="1"/>
  <c r="A679" i="27" s="1"/>
  <c r="A680" i="27" s="1"/>
  <c r="A681" i="27" s="1"/>
  <c r="A682" i="27" s="1"/>
  <c r="A683" i="27" s="1"/>
  <c r="A684" i="27" s="1"/>
  <c r="A685" i="27" s="1"/>
  <c r="A686" i="27" s="1"/>
  <c r="A687" i="27" s="1"/>
  <c r="A688" i="27" s="1"/>
  <c r="A689" i="27" s="1"/>
  <c r="A690" i="27" s="1"/>
  <c r="A691" i="27" s="1"/>
  <c r="A692" i="27" s="1"/>
  <c r="A693" i="27" s="1"/>
  <c r="A694" i="27" s="1"/>
  <c r="A695" i="27" s="1"/>
  <c r="A696" i="27" s="1"/>
  <c r="A697" i="27" s="1"/>
  <c r="A698" i="27" s="1"/>
  <c r="A699" i="27" s="1"/>
  <c r="A700" i="27" s="1"/>
  <c r="A701" i="27" s="1"/>
  <c r="A702" i="27" s="1"/>
  <c r="A703" i="27" s="1"/>
  <c r="A704" i="27" s="1"/>
  <c r="A705" i="27" s="1"/>
  <c r="A706" i="27" s="1"/>
  <c r="A707" i="27" s="1"/>
  <c r="A708" i="27" s="1"/>
  <c r="A709" i="27" s="1"/>
  <c r="A710" i="27" s="1"/>
  <c r="A711" i="27" s="1"/>
  <c r="A712" i="27" s="1"/>
  <c r="A713" i="27" s="1"/>
  <c r="A714" i="27" s="1"/>
  <c r="A715" i="27" s="1"/>
  <c r="A716" i="27" s="1"/>
  <c r="A717" i="27" s="1"/>
  <c r="A718" i="27" s="1"/>
  <c r="A719" i="27" s="1"/>
  <c r="A720" i="27" s="1"/>
  <c r="A721" i="27" s="1"/>
  <c r="A722" i="27" s="1"/>
  <c r="A723" i="27" s="1"/>
  <c r="A724" i="27" s="1"/>
  <c r="A725" i="27" s="1"/>
  <c r="A726" i="27" s="1"/>
  <c r="A727" i="27" s="1"/>
  <c r="A728" i="27" s="1"/>
  <c r="A729" i="27" s="1"/>
  <c r="A730" i="27" s="1"/>
  <c r="A731" i="27" s="1"/>
  <c r="A732" i="27" s="1"/>
  <c r="A733" i="27" s="1"/>
  <c r="A734" i="27" s="1"/>
  <c r="A735" i="27" s="1"/>
  <c r="A736" i="27" s="1"/>
  <c r="A737" i="27" s="1"/>
  <c r="A738" i="27" s="1"/>
  <c r="A739" i="27" s="1"/>
  <c r="A740" i="27" s="1"/>
  <c r="A741" i="27" s="1"/>
  <c r="A742" i="27" s="1"/>
  <c r="A743" i="27" s="1"/>
  <c r="A744" i="27" s="1"/>
  <c r="A745" i="27" s="1"/>
  <c r="A746" i="27" s="1"/>
  <c r="A747" i="27" s="1"/>
  <c r="A748" i="27" s="1"/>
  <c r="A749" i="27" s="1"/>
  <c r="A750" i="27" s="1"/>
  <c r="A751" i="27" s="1"/>
  <c r="A752" i="27" s="1"/>
  <c r="A753" i="27" s="1"/>
  <c r="A754" i="27" s="1"/>
  <c r="A755" i="27" s="1"/>
  <c r="A756" i="27" s="1"/>
  <c r="A757" i="27" s="1"/>
  <c r="A758" i="27" s="1"/>
  <c r="A759" i="27" s="1"/>
  <c r="A760" i="27" s="1"/>
  <c r="A761" i="27" s="1"/>
  <c r="A762" i="27" s="1"/>
  <c r="A763" i="27" s="1"/>
  <c r="A764" i="27" s="1"/>
  <c r="A765" i="27" s="1"/>
  <c r="A766" i="27" s="1"/>
  <c r="A767" i="27" s="1"/>
  <c r="A768" i="27" s="1"/>
  <c r="A769" i="27" s="1"/>
  <c r="A770" i="27" s="1"/>
  <c r="A771" i="27" s="1"/>
  <c r="A772" i="27" s="1"/>
  <c r="A773" i="27" s="1"/>
  <c r="A774" i="27" s="1"/>
  <c r="A775" i="27" s="1"/>
  <c r="A776" i="27" s="1"/>
  <c r="A777" i="27" s="1"/>
  <c r="A778" i="27" s="1"/>
  <c r="A779" i="27" s="1"/>
  <c r="A780" i="27" s="1"/>
  <c r="A781" i="27" s="1"/>
  <c r="A782" i="27" s="1"/>
  <c r="A783" i="27" s="1"/>
  <c r="A784" i="27" s="1"/>
  <c r="A785" i="27" s="1"/>
  <c r="A786" i="27" s="1"/>
  <c r="A787" i="27" s="1"/>
  <c r="A788" i="27" s="1"/>
  <c r="A789" i="27" s="1"/>
  <c r="A790" i="27" s="1"/>
  <c r="A791" i="27" s="1"/>
  <c r="A792" i="27" s="1"/>
  <c r="A793" i="27" s="1"/>
  <c r="A794" i="27" s="1"/>
  <c r="A795" i="27" s="1"/>
  <c r="A796" i="27" s="1"/>
  <c r="A797" i="27" s="1"/>
  <c r="A798" i="27" s="1"/>
  <c r="A799" i="27" s="1"/>
  <c r="A800" i="27" s="1"/>
  <c r="A801" i="27" s="1"/>
  <c r="A802" i="27" s="1"/>
  <c r="A803" i="27" s="1"/>
  <c r="A804" i="27" s="1"/>
  <c r="A805" i="27" s="1"/>
  <c r="A806" i="27" s="1"/>
  <c r="A807" i="27" s="1"/>
  <c r="A808" i="27" s="1"/>
  <c r="A809" i="27" s="1"/>
  <c r="A810" i="27" s="1"/>
  <c r="A811" i="27" s="1"/>
  <c r="A812" i="27" s="1"/>
  <c r="A813" i="27" s="1"/>
  <c r="A814" i="27" s="1"/>
  <c r="A815" i="27" s="1"/>
  <c r="A816" i="27" s="1"/>
  <c r="A817" i="27" s="1"/>
  <c r="A818" i="27" s="1"/>
  <c r="A819" i="27" s="1"/>
  <c r="A820" i="27" s="1"/>
  <c r="A821" i="27" s="1"/>
  <c r="A822" i="27" s="1"/>
  <c r="A823" i="27" s="1"/>
  <c r="A824" i="27" s="1"/>
  <c r="A825" i="27" s="1"/>
  <c r="A826" i="27" s="1"/>
  <c r="A827" i="27" s="1"/>
  <c r="A828" i="27" s="1"/>
  <c r="A829" i="27" s="1"/>
  <c r="A830" i="27" s="1"/>
  <c r="A831" i="27" s="1"/>
  <c r="A832" i="27" s="1"/>
  <c r="A833" i="27" s="1"/>
  <c r="A834" i="27" s="1"/>
  <c r="A835" i="27" s="1"/>
  <c r="A836" i="27" s="1"/>
  <c r="A837" i="27" s="1"/>
  <c r="A838" i="27" s="1"/>
  <c r="A839" i="27" s="1"/>
  <c r="A840" i="27" s="1"/>
  <c r="A841" i="27" s="1"/>
  <c r="A842" i="27" s="1"/>
  <c r="A843" i="27" s="1"/>
  <c r="A844" i="27" s="1"/>
  <c r="A845" i="27" s="1"/>
  <c r="A846" i="27" s="1"/>
  <c r="A847" i="27" s="1"/>
  <c r="A848" i="27" s="1"/>
  <c r="A849" i="27" s="1"/>
  <c r="A850" i="27" s="1"/>
  <c r="A851" i="27" s="1"/>
  <c r="A852" i="27" s="1"/>
  <c r="A853" i="27" s="1"/>
  <c r="A854" i="27" s="1"/>
  <c r="A855" i="27" s="1"/>
  <c r="A856" i="27" s="1"/>
  <c r="A857" i="27" s="1"/>
  <c r="A858" i="27" s="1"/>
  <c r="A859" i="27" s="1"/>
  <c r="A860" i="27" s="1"/>
  <c r="A861" i="27" s="1"/>
  <c r="A862" i="27" s="1"/>
  <c r="A863" i="27" s="1"/>
  <c r="A864" i="27" s="1"/>
  <c r="A865" i="27" s="1"/>
  <c r="A866" i="27" s="1"/>
  <c r="A867" i="27" s="1"/>
  <c r="A868" i="27" s="1"/>
  <c r="A869" i="27" s="1"/>
  <c r="A870" i="27" s="1"/>
  <c r="A871" i="27" s="1"/>
  <c r="A872" i="27" s="1"/>
  <c r="A873" i="27" s="1"/>
  <c r="A874" i="27" s="1"/>
  <c r="A875" i="27" s="1"/>
  <c r="A876" i="27" s="1"/>
  <c r="A877" i="27" s="1"/>
  <c r="A878" i="27" s="1"/>
  <c r="A879" i="27" s="1"/>
  <c r="A880" i="27" s="1"/>
  <c r="A881" i="27" s="1"/>
  <c r="A882" i="27" s="1"/>
  <c r="A883" i="27" s="1"/>
  <c r="A884" i="27" s="1"/>
  <c r="A885" i="27" s="1"/>
  <c r="A886" i="27" s="1"/>
  <c r="A887" i="27" s="1"/>
  <c r="A888" i="27" s="1"/>
  <c r="A889" i="27" s="1"/>
  <c r="A890" i="27" s="1"/>
  <c r="A891" i="27" s="1"/>
  <c r="A892" i="27" s="1"/>
  <c r="A893" i="27" s="1"/>
  <c r="A894" i="27" s="1"/>
  <c r="A895" i="27" s="1"/>
  <c r="A896" i="27" s="1"/>
  <c r="A897" i="27" s="1"/>
  <c r="A898" i="27" s="1"/>
  <c r="A899" i="27" s="1"/>
  <c r="A900" i="27" s="1"/>
  <c r="A901" i="27" s="1"/>
  <c r="A902" i="27" s="1"/>
  <c r="A903" i="27" s="1"/>
  <c r="A904" i="27" s="1"/>
  <c r="A905" i="27" s="1"/>
  <c r="A906" i="27" s="1"/>
  <c r="A907" i="27" s="1"/>
  <c r="A908" i="27" s="1"/>
  <c r="A909" i="27" s="1"/>
  <c r="A910" i="27" s="1"/>
  <c r="A911" i="27" s="1"/>
  <c r="H4" i="29"/>
  <c r="I4" i="29"/>
  <c r="O4" i="29"/>
  <c r="P4" i="29"/>
  <c r="Q4" i="29"/>
  <c r="K334" i="27"/>
  <c r="C334" i="27"/>
  <c r="C335" i="27"/>
  <c r="C336" i="27"/>
  <c r="D334" i="27"/>
  <c r="H334" i="27"/>
  <c r="H335" i="27"/>
  <c r="H336" i="27"/>
  <c r="R334" i="27"/>
  <c r="R335" i="27"/>
  <c r="T335" i="27" s="1"/>
  <c r="R336" i="27"/>
  <c r="T336" i="27" s="1"/>
  <c r="S334" i="27"/>
  <c r="S335" i="27"/>
  <c r="S336" i="27"/>
  <c r="AD334" i="27"/>
  <c r="AD335" i="27"/>
  <c r="AD336" i="27"/>
  <c r="AE334" i="27"/>
  <c r="AE335" i="27"/>
  <c r="AE336" i="27"/>
  <c r="AF334" i="27"/>
  <c r="AF335" i="27"/>
  <c r="AF336" i="27"/>
  <c r="AG334" i="27"/>
  <c r="AG335" i="27"/>
  <c r="AG336" i="27"/>
  <c r="K333" i="27"/>
  <c r="K332" i="27"/>
  <c r="K331" i="27"/>
  <c r="K330" i="27"/>
  <c r="K329" i="27"/>
  <c r="K328" i="27"/>
  <c r="K327" i="27"/>
  <c r="C333" i="27"/>
  <c r="H333" i="27"/>
  <c r="R333" i="27"/>
  <c r="S333" i="27"/>
  <c r="AD333" i="27"/>
  <c r="AE333" i="27"/>
  <c r="AF333" i="27"/>
  <c r="AG333" i="27"/>
  <c r="D333" i="27"/>
  <c r="D332" i="27"/>
  <c r="D331" i="27"/>
  <c r="D330" i="27"/>
  <c r="D329" i="27"/>
  <c r="D328" i="27"/>
  <c r="D327" i="27"/>
  <c r="C327" i="27"/>
  <c r="C328" i="27"/>
  <c r="C329" i="27"/>
  <c r="C330" i="27"/>
  <c r="C331" i="27"/>
  <c r="C332" i="27"/>
  <c r="H327" i="27"/>
  <c r="H328" i="27"/>
  <c r="H329" i="27"/>
  <c r="H330" i="27"/>
  <c r="H331" i="27"/>
  <c r="H332" i="27"/>
  <c r="R327" i="27"/>
  <c r="T327" i="27" s="1"/>
  <c r="R328" i="27"/>
  <c r="T328" i="27" s="1"/>
  <c r="R329" i="27"/>
  <c r="R330" i="27"/>
  <c r="R331" i="27"/>
  <c r="R332" i="27"/>
  <c r="S327" i="27"/>
  <c r="S328" i="27"/>
  <c r="S329" i="27"/>
  <c r="S330" i="27"/>
  <c r="S331" i="27"/>
  <c r="S332" i="27"/>
  <c r="AD327" i="27"/>
  <c r="AD328" i="27"/>
  <c r="AD329" i="27"/>
  <c r="AD330" i="27"/>
  <c r="AD331" i="27"/>
  <c r="AD332" i="27"/>
  <c r="AE327" i="27"/>
  <c r="AE328" i="27"/>
  <c r="AE329" i="27"/>
  <c r="AE330" i="27"/>
  <c r="AE331" i="27"/>
  <c r="AE332" i="27"/>
  <c r="AF327" i="27"/>
  <c r="AF328" i="27"/>
  <c r="AF329" i="27"/>
  <c r="AF330" i="27"/>
  <c r="AF331" i="27"/>
  <c r="AF332" i="27"/>
  <c r="AG327" i="27"/>
  <c r="AG328" i="27"/>
  <c r="AG329" i="27"/>
  <c r="AG330" i="27"/>
  <c r="AG331" i="27"/>
  <c r="AG332" i="27"/>
  <c r="K321" i="27"/>
  <c r="K322" i="27"/>
  <c r="K323" i="27"/>
  <c r="K324" i="27"/>
  <c r="K325" i="27"/>
  <c r="K326" i="27"/>
  <c r="D326" i="27"/>
  <c r="D325" i="27"/>
  <c r="D324" i="27"/>
  <c r="D323" i="27"/>
  <c r="D322" i="27"/>
  <c r="D321" i="27"/>
  <c r="C322" i="27"/>
  <c r="C323" i="27"/>
  <c r="C324" i="27"/>
  <c r="C325" i="27"/>
  <c r="C326" i="27"/>
  <c r="H322" i="27"/>
  <c r="H323" i="27"/>
  <c r="H324" i="27"/>
  <c r="H325" i="27"/>
  <c r="H326" i="27"/>
  <c r="R322" i="27"/>
  <c r="T322" i="27" s="1"/>
  <c r="R323" i="27"/>
  <c r="T323" i="27" s="1"/>
  <c r="R324" i="27"/>
  <c r="T324" i="27" s="1"/>
  <c r="U324" i="27" s="1"/>
  <c r="AL324" i="27" s="1"/>
  <c r="R325" i="27"/>
  <c r="T325" i="27" s="1"/>
  <c r="U325" i="27" s="1"/>
  <c r="AL325" i="27" s="1"/>
  <c r="R326" i="27"/>
  <c r="T326" i="27" s="1"/>
  <c r="U326" i="27" s="1"/>
  <c r="AL326" i="27" s="1"/>
  <c r="S322" i="27"/>
  <c r="S323" i="27"/>
  <c r="S324" i="27"/>
  <c r="S325" i="27"/>
  <c r="S326" i="27"/>
  <c r="AD322" i="27"/>
  <c r="AD323" i="27"/>
  <c r="AD324" i="27"/>
  <c r="AD325" i="27"/>
  <c r="AD326" i="27"/>
  <c r="AE322" i="27"/>
  <c r="AE323" i="27"/>
  <c r="AE324" i="27"/>
  <c r="AE325" i="27"/>
  <c r="AE326" i="27"/>
  <c r="AF322" i="27"/>
  <c r="AF323" i="27"/>
  <c r="AF324" i="27"/>
  <c r="AF325" i="27"/>
  <c r="AF326" i="27"/>
  <c r="AG322" i="27"/>
  <c r="AG323" i="27"/>
  <c r="AG324" i="27"/>
  <c r="AG325" i="27"/>
  <c r="AG326" i="27"/>
  <c r="C321" i="27"/>
  <c r="H321" i="27"/>
  <c r="R321" i="27"/>
  <c r="T321" i="27" s="1"/>
  <c r="S321" i="27"/>
  <c r="AD321" i="27"/>
  <c r="AE321" i="27"/>
  <c r="AF321" i="27"/>
  <c r="AG321" i="27"/>
  <c r="GG48" i="20" l="1"/>
  <c r="GG55" i="20"/>
  <c r="GG52" i="20"/>
  <c r="GG49" i="20"/>
  <c r="GC56" i="20"/>
  <c r="GG54" i="20"/>
  <c r="GG50" i="20"/>
  <c r="GG57" i="20"/>
  <c r="GC58" i="20"/>
  <c r="GG58" i="20"/>
  <c r="GC47" i="20"/>
  <c r="GG47" i="20"/>
  <c r="U335" i="27"/>
  <c r="AL335" i="27" s="1"/>
  <c r="U336" i="27"/>
  <c r="AL336" i="27" s="1"/>
  <c r="T333" i="27"/>
  <c r="U333" i="27" s="1"/>
  <c r="AL333" i="27" s="1"/>
  <c r="T330" i="27"/>
  <c r="U330" i="27" s="1"/>
  <c r="AL330" i="27" s="1"/>
  <c r="T334" i="27"/>
  <c r="U334" i="27" s="1"/>
  <c r="AL334" i="27" s="1"/>
  <c r="T329" i="27"/>
  <c r="U329" i="27" s="1"/>
  <c r="AL329" i="27" s="1"/>
  <c r="T331" i="27"/>
  <c r="U331" i="27" s="1"/>
  <c r="AL331" i="27" s="1"/>
  <c r="T332" i="27"/>
  <c r="U332" i="27" s="1"/>
  <c r="AL332" i="27" s="1"/>
  <c r="U328" i="27"/>
  <c r="AL328" i="27" s="1"/>
  <c r="U327" i="27"/>
  <c r="AL327" i="27" s="1"/>
  <c r="U323" i="27"/>
  <c r="AL323" i="27" s="1"/>
  <c r="U322" i="27"/>
  <c r="AL322" i="27" s="1"/>
  <c r="U321" i="27"/>
  <c r="AL321" i="27" s="1"/>
  <c r="K320" i="27" l="1"/>
  <c r="D320" i="27"/>
  <c r="C320" i="27"/>
  <c r="H320" i="27"/>
  <c r="R320" i="27"/>
  <c r="S320" i="27"/>
  <c r="AD320" i="27"/>
  <c r="AE320" i="27"/>
  <c r="AF320" i="27"/>
  <c r="AG320" i="27"/>
  <c r="K319" i="27"/>
  <c r="K318" i="27"/>
  <c r="K317" i="27"/>
  <c r="K316" i="27"/>
  <c r="K315" i="27"/>
  <c r="K314" i="27"/>
  <c r="K313" i="27"/>
  <c r="D319" i="27"/>
  <c r="C319" i="27"/>
  <c r="D318" i="27"/>
  <c r="C318" i="27"/>
  <c r="D317" i="27"/>
  <c r="C317" i="27"/>
  <c r="D316" i="27"/>
  <c r="C316" i="27"/>
  <c r="D315" i="27"/>
  <c r="C315" i="27"/>
  <c r="D314" i="27"/>
  <c r="C314" i="27"/>
  <c r="D313" i="27"/>
  <c r="C313" i="27"/>
  <c r="H313" i="27"/>
  <c r="H314" i="27"/>
  <c r="H315" i="27"/>
  <c r="H316" i="27"/>
  <c r="H317" i="27"/>
  <c r="H318" i="27"/>
  <c r="H319" i="27"/>
  <c r="R313" i="27"/>
  <c r="T313" i="27" s="1"/>
  <c r="R314" i="27"/>
  <c r="R315" i="27"/>
  <c r="R316" i="27"/>
  <c r="R317" i="27"/>
  <c r="R318" i="27"/>
  <c r="R319" i="27"/>
  <c r="S313" i="27"/>
  <c r="S314" i="27"/>
  <c r="S315" i="27"/>
  <c r="S316" i="27"/>
  <c r="S317" i="27"/>
  <c r="S318" i="27"/>
  <c r="S319" i="27"/>
  <c r="AD313" i="27"/>
  <c r="AD314" i="27"/>
  <c r="AD315" i="27"/>
  <c r="AD316" i="27"/>
  <c r="AD317" i="27"/>
  <c r="AD318" i="27"/>
  <c r="AD319" i="27"/>
  <c r="AE313" i="27"/>
  <c r="AE314" i="27"/>
  <c r="AE315" i="27"/>
  <c r="AE316" i="27"/>
  <c r="AE317" i="27"/>
  <c r="AE318" i="27"/>
  <c r="AE319" i="27"/>
  <c r="AF313" i="27"/>
  <c r="AF314" i="27"/>
  <c r="AF315" i="27"/>
  <c r="AF316" i="27"/>
  <c r="AF317" i="27"/>
  <c r="AF318" i="27"/>
  <c r="AF319" i="27"/>
  <c r="AG313" i="27"/>
  <c r="AG314" i="27"/>
  <c r="AG315" i="27"/>
  <c r="AG316" i="27"/>
  <c r="AG317" i="27"/>
  <c r="AG318" i="27"/>
  <c r="AG319" i="27"/>
  <c r="K304" i="27"/>
  <c r="K305" i="27"/>
  <c r="K306" i="27"/>
  <c r="K307" i="27"/>
  <c r="K308" i="27"/>
  <c r="K309" i="27"/>
  <c r="K310" i="27"/>
  <c r="K311" i="27"/>
  <c r="K312" i="27"/>
  <c r="D312" i="27"/>
  <c r="D311" i="27"/>
  <c r="D310" i="27"/>
  <c r="D309" i="27"/>
  <c r="D308" i="27"/>
  <c r="D307" i="27"/>
  <c r="D306" i="27"/>
  <c r="D305" i="27"/>
  <c r="D304" i="27"/>
  <c r="C310" i="27"/>
  <c r="C311" i="27"/>
  <c r="C312" i="27"/>
  <c r="H310" i="27"/>
  <c r="H311" i="27"/>
  <c r="H312" i="27"/>
  <c r="R310" i="27"/>
  <c r="T310" i="27" s="1"/>
  <c r="R311" i="27"/>
  <c r="T311" i="27" s="1"/>
  <c r="R312" i="27"/>
  <c r="T312" i="27" s="1"/>
  <c r="S310" i="27"/>
  <c r="S311" i="27"/>
  <c r="S312" i="27"/>
  <c r="AD310" i="27"/>
  <c r="AD311" i="27"/>
  <c r="AD312" i="27"/>
  <c r="AE310" i="27"/>
  <c r="AE311" i="27"/>
  <c r="AE312" i="27"/>
  <c r="AF310" i="27"/>
  <c r="AF311" i="27"/>
  <c r="AF312" i="27"/>
  <c r="AG310" i="27"/>
  <c r="AG311" i="27"/>
  <c r="AG312" i="27"/>
  <c r="C305" i="27"/>
  <c r="C306" i="27"/>
  <c r="C307" i="27"/>
  <c r="C308" i="27"/>
  <c r="C309" i="27"/>
  <c r="H305" i="27"/>
  <c r="H306" i="27"/>
  <c r="H307" i="27"/>
  <c r="H308" i="27"/>
  <c r="H309" i="27"/>
  <c r="R305" i="27"/>
  <c r="T305" i="27" s="1"/>
  <c r="U305" i="27" s="1"/>
  <c r="AL305" i="27" s="1"/>
  <c r="R306" i="27"/>
  <c r="R307" i="27"/>
  <c r="R308" i="27"/>
  <c r="T308" i="27" s="1"/>
  <c r="U308" i="27" s="1"/>
  <c r="AL308" i="27" s="1"/>
  <c r="R309" i="27"/>
  <c r="T309" i="27" s="1"/>
  <c r="U309" i="27" s="1"/>
  <c r="AL309" i="27" s="1"/>
  <c r="S305" i="27"/>
  <c r="S306" i="27"/>
  <c r="S307" i="27"/>
  <c r="S308" i="27"/>
  <c r="S309" i="27"/>
  <c r="AD305" i="27"/>
  <c r="AD306" i="27"/>
  <c r="AD307" i="27"/>
  <c r="AD308" i="27"/>
  <c r="AD309" i="27"/>
  <c r="AE305" i="27"/>
  <c r="AE306" i="27"/>
  <c r="AE307" i="27"/>
  <c r="AE308" i="27"/>
  <c r="AE309" i="27"/>
  <c r="AF305" i="27"/>
  <c r="AF306" i="27"/>
  <c r="AF307" i="27"/>
  <c r="AF308" i="27"/>
  <c r="AF309" i="27"/>
  <c r="AG305" i="27"/>
  <c r="AG306" i="27"/>
  <c r="AG307" i="27"/>
  <c r="AG308" i="27"/>
  <c r="AG309" i="27"/>
  <c r="C304" i="27"/>
  <c r="H304" i="27"/>
  <c r="R304" i="27"/>
  <c r="T304" i="27" s="1"/>
  <c r="S304" i="27"/>
  <c r="AD304" i="27"/>
  <c r="AE304" i="27"/>
  <c r="AF304" i="27"/>
  <c r="AG304" i="27"/>
  <c r="T315" i="27" l="1"/>
  <c r="U315" i="27" s="1"/>
  <c r="AL315" i="27" s="1"/>
  <c r="T318" i="27"/>
  <c r="U318" i="27" s="1"/>
  <c r="AL318" i="27" s="1"/>
  <c r="T320" i="27"/>
  <c r="U320" i="27" s="1"/>
  <c r="AL320" i="27" s="1"/>
  <c r="T306" i="27"/>
  <c r="U306" i="27" s="1"/>
  <c r="AL306" i="27" s="1"/>
  <c r="T319" i="27"/>
  <c r="U319" i="27" s="1"/>
  <c r="AL319" i="27" s="1"/>
  <c r="T316" i="27"/>
  <c r="U316" i="27" s="1"/>
  <c r="AL316" i="27" s="1"/>
  <c r="T307" i="27"/>
  <c r="U307" i="27" s="1"/>
  <c r="AL307" i="27" s="1"/>
  <c r="T317" i="27"/>
  <c r="U317" i="27" s="1"/>
  <c r="AL317" i="27" s="1"/>
  <c r="T314" i="27"/>
  <c r="U314" i="27" s="1"/>
  <c r="AL314" i="27" s="1"/>
  <c r="U313" i="27"/>
  <c r="AL313" i="27" s="1"/>
  <c r="U311" i="27"/>
  <c r="AL311" i="27" s="1"/>
  <c r="U304" i="27"/>
  <c r="AL304" i="27" s="1"/>
  <c r="U312" i="27"/>
  <c r="AL312" i="27" s="1"/>
  <c r="U310" i="27"/>
  <c r="AL310" i="27" s="1"/>
  <c r="K303" i="27" l="1"/>
  <c r="D303" i="27"/>
  <c r="C303" i="27"/>
  <c r="H303" i="27"/>
  <c r="R303" i="27"/>
  <c r="S303" i="27"/>
  <c r="AD303" i="27"/>
  <c r="AE303" i="27"/>
  <c r="AF303" i="27"/>
  <c r="AG303" i="27"/>
  <c r="K302" i="27"/>
  <c r="K301" i="27"/>
  <c r="K300" i="27"/>
  <c r="K299" i="27"/>
  <c r="K298" i="27"/>
  <c r="K297" i="27"/>
  <c r="D302" i="27"/>
  <c r="D301" i="27"/>
  <c r="D300" i="27"/>
  <c r="D299" i="27"/>
  <c r="D298" i="27"/>
  <c r="D297" i="27"/>
  <c r="C297" i="27"/>
  <c r="C298" i="27"/>
  <c r="C299" i="27"/>
  <c r="C300" i="27"/>
  <c r="C301" i="27"/>
  <c r="C302" i="27"/>
  <c r="H297" i="27"/>
  <c r="H298" i="27"/>
  <c r="H299" i="27"/>
  <c r="H300" i="27"/>
  <c r="H301" i="27"/>
  <c r="H302" i="27"/>
  <c r="R297" i="27"/>
  <c r="T297" i="27" s="1"/>
  <c r="R298" i="27"/>
  <c r="R299" i="27"/>
  <c r="R300" i="27"/>
  <c r="R301" i="27"/>
  <c r="R302" i="27"/>
  <c r="S297" i="27"/>
  <c r="S298" i="27"/>
  <c r="S299" i="27"/>
  <c r="S300" i="27"/>
  <c r="S301" i="27"/>
  <c r="S302" i="27"/>
  <c r="AD297" i="27"/>
  <c r="AD298" i="27"/>
  <c r="AD299" i="27"/>
  <c r="AD300" i="27"/>
  <c r="AD301" i="27"/>
  <c r="AD302" i="27"/>
  <c r="AE297" i="27"/>
  <c r="AE298" i="27"/>
  <c r="AE299" i="27"/>
  <c r="AE300" i="27"/>
  <c r="AE301" i="27"/>
  <c r="AE302" i="27"/>
  <c r="AF297" i="27"/>
  <c r="AF298" i="27"/>
  <c r="AF299" i="27"/>
  <c r="AF300" i="27"/>
  <c r="AF301" i="27"/>
  <c r="AF302" i="27"/>
  <c r="AG297" i="27"/>
  <c r="AG298" i="27"/>
  <c r="AG299" i="27"/>
  <c r="AG300" i="27"/>
  <c r="AG301" i="27"/>
  <c r="AG302" i="27"/>
  <c r="K287" i="27"/>
  <c r="K288" i="27"/>
  <c r="K289" i="27"/>
  <c r="K290" i="27"/>
  <c r="K291" i="27"/>
  <c r="K292" i="27"/>
  <c r="K293" i="27"/>
  <c r="K294" i="27"/>
  <c r="K295" i="27"/>
  <c r="K296" i="27"/>
  <c r="D296" i="27"/>
  <c r="D295" i="27"/>
  <c r="D294" i="27"/>
  <c r="D293" i="27"/>
  <c r="D292" i="27"/>
  <c r="D291" i="27"/>
  <c r="D290" i="27"/>
  <c r="D289" i="27"/>
  <c r="D288" i="27"/>
  <c r="D287" i="27"/>
  <c r="C288" i="27"/>
  <c r="C289" i="27"/>
  <c r="C290" i="27"/>
  <c r="C291" i="27"/>
  <c r="C292" i="27"/>
  <c r="C293" i="27"/>
  <c r="C294" i="27"/>
  <c r="C295" i="27"/>
  <c r="C296" i="27"/>
  <c r="H288" i="27"/>
  <c r="H289" i="27"/>
  <c r="H290" i="27"/>
  <c r="H291" i="27"/>
  <c r="H292" i="27"/>
  <c r="H293" i="27"/>
  <c r="H294" i="27"/>
  <c r="H295" i="27"/>
  <c r="H296" i="27"/>
  <c r="R288" i="27"/>
  <c r="T288" i="27" s="1"/>
  <c r="R289" i="27"/>
  <c r="T289" i="27" s="1"/>
  <c r="R290" i="27"/>
  <c r="T290" i="27" s="1"/>
  <c r="U290" i="27" s="1"/>
  <c r="AL290" i="27" s="1"/>
  <c r="R291" i="27"/>
  <c r="T291" i="27" s="1"/>
  <c r="R292" i="27"/>
  <c r="T292" i="27" s="1"/>
  <c r="R293" i="27"/>
  <c r="T293" i="27" s="1"/>
  <c r="R294" i="27"/>
  <c r="T294" i="27" s="1"/>
  <c r="U294" i="27" s="1"/>
  <c r="AL294" i="27" s="1"/>
  <c r="R295" i="27"/>
  <c r="T295" i="27" s="1"/>
  <c r="R296" i="27"/>
  <c r="T296" i="27" s="1"/>
  <c r="S288" i="27"/>
  <c r="S289" i="27"/>
  <c r="S290" i="27"/>
  <c r="S291" i="27"/>
  <c r="S292" i="27"/>
  <c r="S293" i="27"/>
  <c r="S294" i="27"/>
  <c r="S295" i="27"/>
  <c r="S296" i="27"/>
  <c r="AD288" i="27"/>
  <c r="AD289" i="27"/>
  <c r="AD290" i="27"/>
  <c r="AD291" i="27"/>
  <c r="AD292" i="27"/>
  <c r="AD293" i="27"/>
  <c r="AD294" i="27"/>
  <c r="AD295" i="27"/>
  <c r="AD296" i="27"/>
  <c r="AE288" i="27"/>
  <c r="AE289" i="27"/>
  <c r="AE290" i="27"/>
  <c r="AE291" i="27"/>
  <c r="AE292" i="27"/>
  <c r="AE293" i="27"/>
  <c r="AE294" i="27"/>
  <c r="AE295" i="27"/>
  <c r="AE296" i="27"/>
  <c r="AF288" i="27"/>
  <c r="AF289" i="27"/>
  <c r="AF290" i="27"/>
  <c r="AF291" i="27"/>
  <c r="AF292" i="27"/>
  <c r="AF293" i="27"/>
  <c r="AF294" i="27"/>
  <c r="AF295" i="27"/>
  <c r="AF296" i="27"/>
  <c r="AG288" i="27"/>
  <c r="AG289" i="27"/>
  <c r="AG290" i="27"/>
  <c r="AG291" i="27"/>
  <c r="AG292" i="27"/>
  <c r="AG293" i="27"/>
  <c r="AG294" i="27"/>
  <c r="AG295" i="27"/>
  <c r="AG296" i="27"/>
  <c r="C287" i="27"/>
  <c r="H287" i="27"/>
  <c r="R287" i="27"/>
  <c r="S287" i="27"/>
  <c r="AD287" i="27"/>
  <c r="AE287" i="27"/>
  <c r="AF287" i="27"/>
  <c r="AG287" i="27"/>
  <c r="T303" i="27" l="1"/>
  <c r="U303" i="27" s="1"/>
  <c r="AL303" i="27" s="1"/>
  <c r="T298" i="27"/>
  <c r="U298" i="27" s="1"/>
  <c r="AL298" i="27" s="1"/>
  <c r="T302" i="27"/>
  <c r="U302" i="27" s="1"/>
  <c r="AL302" i="27" s="1"/>
  <c r="T301" i="27"/>
  <c r="U301" i="27" s="1"/>
  <c r="AL301" i="27" s="1"/>
  <c r="T287" i="27"/>
  <c r="U287" i="27" s="1"/>
  <c r="AL287" i="27" s="1"/>
  <c r="T300" i="27"/>
  <c r="U300" i="27" s="1"/>
  <c r="AL300" i="27" s="1"/>
  <c r="T299" i="27"/>
  <c r="U299" i="27" s="1"/>
  <c r="AL299" i="27" s="1"/>
  <c r="U297" i="27"/>
  <c r="AL297" i="27" s="1"/>
  <c r="U296" i="27"/>
  <c r="AL296" i="27" s="1"/>
  <c r="U293" i="27"/>
  <c r="AL293" i="27" s="1"/>
  <c r="U289" i="27"/>
  <c r="AL289" i="27" s="1"/>
  <c r="U288" i="27"/>
  <c r="AL288" i="27" s="1"/>
  <c r="U291" i="27"/>
  <c r="AL291" i="27" s="1"/>
  <c r="U292" i="27"/>
  <c r="AL292" i="27" s="1"/>
  <c r="U295" i="27"/>
  <c r="AL295" i="27" s="1"/>
  <c r="K286" i="27" l="1"/>
  <c r="K285" i="27"/>
  <c r="K284" i="27"/>
  <c r="K283" i="27"/>
  <c r="K282" i="27"/>
  <c r="K281" i="27"/>
  <c r="K280" i="27"/>
  <c r="D286" i="27"/>
  <c r="D285" i="27"/>
  <c r="D284" i="27"/>
  <c r="D283" i="27"/>
  <c r="D282" i="27"/>
  <c r="D281" i="27"/>
  <c r="D280" i="27"/>
  <c r="C280" i="27"/>
  <c r="C281" i="27"/>
  <c r="C282" i="27"/>
  <c r="C283" i="27"/>
  <c r="C284" i="27"/>
  <c r="C285" i="27"/>
  <c r="C286" i="27"/>
  <c r="H280" i="27"/>
  <c r="H281" i="27"/>
  <c r="H282" i="27"/>
  <c r="H283" i="27"/>
  <c r="H284" i="27"/>
  <c r="H285" i="27"/>
  <c r="H286" i="27"/>
  <c r="R280" i="27"/>
  <c r="T280" i="27" s="1"/>
  <c r="R281" i="27"/>
  <c r="T281" i="27" s="1"/>
  <c r="R282" i="27"/>
  <c r="T282" i="27" s="1"/>
  <c r="R283" i="27"/>
  <c r="T283" i="27" s="1"/>
  <c r="R284" i="27"/>
  <c r="T284" i="27" s="1"/>
  <c r="U284" i="27" s="1"/>
  <c r="AL284" i="27" s="1"/>
  <c r="R285" i="27"/>
  <c r="T285" i="27" s="1"/>
  <c r="U285" i="27" s="1"/>
  <c r="AL285" i="27" s="1"/>
  <c r="R286" i="27"/>
  <c r="T286" i="27" s="1"/>
  <c r="S280" i="27"/>
  <c r="S281" i="27"/>
  <c r="S282" i="27"/>
  <c r="S283" i="27"/>
  <c r="S284" i="27"/>
  <c r="S285" i="27"/>
  <c r="S286" i="27"/>
  <c r="AD280" i="27"/>
  <c r="AD281" i="27"/>
  <c r="AD282" i="27"/>
  <c r="AD283" i="27"/>
  <c r="AD284" i="27"/>
  <c r="AD285" i="27"/>
  <c r="AD286" i="27"/>
  <c r="AE280" i="27"/>
  <c r="AE281" i="27"/>
  <c r="AE282" i="27"/>
  <c r="AE283" i="27"/>
  <c r="AE284" i="27"/>
  <c r="AE285" i="27"/>
  <c r="AE286" i="27"/>
  <c r="AF280" i="27"/>
  <c r="AF281" i="27"/>
  <c r="AF282" i="27"/>
  <c r="AF283" i="27"/>
  <c r="AF284" i="27"/>
  <c r="AF285" i="27"/>
  <c r="AF286" i="27"/>
  <c r="AG280" i="27"/>
  <c r="AG281" i="27"/>
  <c r="AG282" i="27"/>
  <c r="AG283" i="27"/>
  <c r="AG284" i="27"/>
  <c r="AG285" i="27"/>
  <c r="AG286" i="27"/>
  <c r="K264" i="27"/>
  <c r="K265" i="27"/>
  <c r="K266" i="27"/>
  <c r="K267" i="27"/>
  <c r="K268" i="27"/>
  <c r="K269" i="27"/>
  <c r="K270" i="27"/>
  <c r="K271" i="27"/>
  <c r="K272" i="27"/>
  <c r="K273" i="27"/>
  <c r="K274" i="27"/>
  <c r="K275" i="27"/>
  <c r="K276" i="27"/>
  <c r="K277" i="27"/>
  <c r="K278" i="27"/>
  <c r="K279" i="27"/>
  <c r="D279" i="27"/>
  <c r="D278" i="27"/>
  <c r="D277" i="27"/>
  <c r="D276" i="27"/>
  <c r="D275" i="27"/>
  <c r="D274" i="27"/>
  <c r="D273" i="27"/>
  <c r="D272" i="27"/>
  <c r="D271" i="27"/>
  <c r="D270" i="27"/>
  <c r="D269" i="27"/>
  <c r="D268" i="27"/>
  <c r="D267" i="27"/>
  <c r="D266" i="27"/>
  <c r="D265" i="27"/>
  <c r="D264" i="27"/>
  <c r="C279" i="27"/>
  <c r="H279" i="27"/>
  <c r="R279" i="27"/>
  <c r="T279" i="27" s="1"/>
  <c r="S279" i="27"/>
  <c r="AD279" i="27"/>
  <c r="AE279" i="27"/>
  <c r="AF279" i="27"/>
  <c r="AG279" i="27"/>
  <c r="C265" i="27"/>
  <c r="C266" i="27"/>
  <c r="C267" i="27"/>
  <c r="C268" i="27"/>
  <c r="C269" i="27"/>
  <c r="C270" i="27"/>
  <c r="C271" i="27"/>
  <c r="C272" i="27"/>
  <c r="C273" i="27"/>
  <c r="C274" i="27"/>
  <c r="C275" i="27"/>
  <c r="C276" i="27"/>
  <c r="C277" i="27"/>
  <c r="C278" i="27"/>
  <c r="H265" i="27"/>
  <c r="H266" i="27"/>
  <c r="H267" i="27"/>
  <c r="H268" i="27"/>
  <c r="H269" i="27"/>
  <c r="H270" i="27"/>
  <c r="H271" i="27"/>
  <c r="H272" i="27"/>
  <c r="H273" i="27"/>
  <c r="H274" i="27"/>
  <c r="H275" i="27"/>
  <c r="H276" i="27"/>
  <c r="H277" i="27"/>
  <c r="H278" i="27"/>
  <c r="R265" i="27"/>
  <c r="R266" i="27"/>
  <c r="T266" i="27" s="1"/>
  <c r="R267" i="27"/>
  <c r="T267" i="27" s="1"/>
  <c r="R268" i="27"/>
  <c r="T268" i="27" s="1"/>
  <c r="R269" i="27"/>
  <c r="R270" i="27"/>
  <c r="R271" i="27"/>
  <c r="T271" i="27" s="1"/>
  <c r="R272" i="27"/>
  <c r="T272" i="27" s="1"/>
  <c r="U272" i="27" s="1"/>
  <c r="AL272" i="27" s="1"/>
  <c r="R273" i="27"/>
  <c r="T273" i="27" s="1"/>
  <c r="U273" i="27" s="1"/>
  <c r="AL273" i="27" s="1"/>
  <c r="R274" i="27"/>
  <c r="T274" i="27" s="1"/>
  <c r="R275" i="27"/>
  <c r="T275" i="27" s="1"/>
  <c r="R276" i="27"/>
  <c r="T276" i="27" s="1"/>
  <c r="U276" i="27" s="1"/>
  <c r="AL276" i="27" s="1"/>
  <c r="R277" i="27"/>
  <c r="T277" i="27" s="1"/>
  <c r="R278" i="27"/>
  <c r="T278" i="27" s="1"/>
  <c r="S265" i="27"/>
  <c r="S266" i="27"/>
  <c r="S267" i="27"/>
  <c r="S268" i="27"/>
  <c r="S269" i="27"/>
  <c r="S270" i="27"/>
  <c r="S271" i="27"/>
  <c r="S272" i="27"/>
  <c r="S273" i="27"/>
  <c r="S274" i="27"/>
  <c r="S275" i="27"/>
  <c r="S276" i="27"/>
  <c r="S277" i="27"/>
  <c r="S278" i="27"/>
  <c r="AD265" i="27"/>
  <c r="AD266" i="27"/>
  <c r="AD267" i="27"/>
  <c r="AD268" i="27"/>
  <c r="AD269" i="27"/>
  <c r="AD270" i="27"/>
  <c r="AD271" i="27"/>
  <c r="AD272" i="27"/>
  <c r="AD273" i="27"/>
  <c r="AD274" i="27"/>
  <c r="AD275" i="27"/>
  <c r="AD276" i="27"/>
  <c r="AD277" i="27"/>
  <c r="AD278" i="27"/>
  <c r="AE265" i="27"/>
  <c r="AE266" i="27"/>
  <c r="AE267" i="27"/>
  <c r="AE268" i="27"/>
  <c r="AE269" i="27"/>
  <c r="AE270" i="27"/>
  <c r="AE271" i="27"/>
  <c r="AE272" i="27"/>
  <c r="AE273" i="27"/>
  <c r="AE274" i="27"/>
  <c r="AE275" i="27"/>
  <c r="AE276" i="27"/>
  <c r="AE277" i="27"/>
  <c r="AE278" i="27"/>
  <c r="AF265" i="27"/>
  <c r="AF266" i="27"/>
  <c r="AF267" i="27"/>
  <c r="AF268" i="27"/>
  <c r="AF269" i="27"/>
  <c r="AF270" i="27"/>
  <c r="AF271" i="27"/>
  <c r="AF272" i="27"/>
  <c r="AF273" i="27"/>
  <c r="AF274" i="27"/>
  <c r="AF275" i="27"/>
  <c r="AF276" i="27"/>
  <c r="AF277" i="27"/>
  <c r="AF278" i="27"/>
  <c r="AG265" i="27"/>
  <c r="AG266" i="27"/>
  <c r="AG267" i="27"/>
  <c r="AG268" i="27"/>
  <c r="AG269" i="27"/>
  <c r="AG270" i="27"/>
  <c r="AG271" i="27"/>
  <c r="AG272" i="27"/>
  <c r="AG273" i="27"/>
  <c r="AG274" i="27"/>
  <c r="AG275" i="27"/>
  <c r="AG276" i="27"/>
  <c r="AG277" i="27"/>
  <c r="AG278" i="27"/>
  <c r="C264" i="27"/>
  <c r="H264" i="27"/>
  <c r="R264" i="27"/>
  <c r="T264" i="27" s="1"/>
  <c r="S264" i="27"/>
  <c r="AD264" i="27"/>
  <c r="AE264" i="27"/>
  <c r="AF264" i="27"/>
  <c r="AG264" i="27"/>
  <c r="T270" i="27" l="1"/>
  <c r="V270" i="27" s="1"/>
  <c r="AJ270" i="27" s="1"/>
  <c r="T269" i="27"/>
  <c r="V269" i="27" s="1"/>
  <c r="AJ269" i="27" s="1"/>
  <c r="U282" i="27"/>
  <c r="AL282" i="27" s="1"/>
  <c r="U280" i="27"/>
  <c r="AL280" i="27" s="1"/>
  <c r="U286" i="27"/>
  <c r="AL286" i="27" s="1"/>
  <c r="U281" i="27"/>
  <c r="AL281" i="27" s="1"/>
  <c r="U283" i="27"/>
  <c r="AL283" i="27" s="1"/>
  <c r="T265" i="27"/>
  <c r="U265" i="27" s="1"/>
  <c r="AL265" i="27" s="1"/>
  <c r="U279" i="27"/>
  <c r="AL279" i="27" s="1"/>
  <c r="U268" i="27"/>
  <c r="AL268" i="27" s="1"/>
  <c r="U278" i="27"/>
  <c r="AL278" i="27" s="1"/>
  <c r="U277" i="27"/>
  <c r="AL277" i="27" s="1"/>
  <c r="U275" i="27"/>
  <c r="AL275" i="27" s="1"/>
  <c r="U267" i="27"/>
  <c r="AL267" i="27" s="1"/>
  <c r="U264" i="27"/>
  <c r="AL264" i="27" s="1"/>
  <c r="U274" i="27"/>
  <c r="AL274" i="27" s="1"/>
  <c r="U266" i="27"/>
  <c r="AL266" i="27" s="1"/>
  <c r="U271" i="27"/>
  <c r="AL271" i="27" s="1"/>
  <c r="U269" i="27" l="1"/>
  <c r="AL269" i="27" s="1"/>
  <c r="U270" i="27"/>
  <c r="AL270" i="27" s="1"/>
  <c r="K263" i="27"/>
  <c r="D263" i="27"/>
  <c r="K257" i="27"/>
  <c r="K258" i="27"/>
  <c r="K259" i="27"/>
  <c r="K260" i="27"/>
  <c r="K261" i="27"/>
  <c r="K262" i="27"/>
  <c r="D262" i="27"/>
  <c r="D261" i="27"/>
  <c r="D260" i="27"/>
  <c r="D259" i="27"/>
  <c r="D258" i="27"/>
  <c r="D257" i="27"/>
  <c r="C263" i="27"/>
  <c r="H263" i="27"/>
  <c r="R263" i="27"/>
  <c r="T263" i="27" s="1"/>
  <c r="U263" i="27" s="1"/>
  <c r="AL263" i="27" s="1"/>
  <c r="S263" i="27"/>
  <c r="AD263" i="27"/>
  <c r="AE263" i="27"/>
  <c r="AF263" i="27"/>
  <c r="AG263" i="27"/>
  <c r="C258" i="27"/>
  <c r="C259" i="27"/>
  <c r="C260" i="27"/>
  <c r="C261" i="27"/>
  <c r="C262" i="27"/>
  <c r="H258" i="27"/>
  <c r="H259" i="27"/>
  <c r="H260" i="27"/>
  <c r="H261" i="27"/>
  <c r="H262" i="27"/>
  <c r="R258" i="27"/>
  <c r="R259" i="27"/>
  <c r="R260" i="27"/>
  <c r="R261" i="27"/>
  <c r="R262" i="27"/>
  <c r="S258" i="27"/>
  <c r="S259" i="27"/>
  <c r="S260" i="27"/>
  <c r="S261" i="27"/>
  <c r="S262" i="27"/>
  <c r="AD258" i="27"/>
  <c r="AD259" i="27"/>
  <c r="AD260" i="27"/>
  <c r="AD261" i="27"/>
  <c r="AD262" i="27"/>
  <c r="AE258" i="27"/>
  <c r="AE259" i="27"/>
  <c r="AE260" i="27"/>
  <c r="AE261" i="27"/>
  <c r="AE262" i="27"/>
  <c r="AF258" i="27"/>
  <c r="AF259" i="27"/>
  <c r="AF260" i="27"/>
  <c r="AF261" i="27"/>
  <c r="AF262" i="27"/>
  <c r="AG258" i="27"/>
  <c r="AG259" i="27"/>
  <c r="AG260" i="27"/>
  <c r="AG261" i="27"/>
  <c r="AG262" i="27"/>
  <c r="C257" i="27"/>
  <c r="H257" i="27"/>
  <c r="R257" i="27"/>
  <c r="S257" i="27"/>
  <c r="AD257" i="27"/>
  <c r="AE257" i="27"/>
  <c r="AF257" i="27"/>
  <c r="AG257" i="27"/>
  <c r="T257" i="27" l="1"/>
  <c r="U257" i="27" s="1"/>
  <c r="AL257" i="27" s="1"/>
  <c r="T262" i="27"/>
  <c r="U262" i="27" s="1"/>
  <c r="AL262" i="27" s="1"/>
  <c r="T261" i="27"/>
  <c r="U261" i="27" s="1"/>
  <c r="AL261" i="27" s="1"/>
  <c r="T260" i="27"/>
  <c r="U260" i="27" s="1"/>
  <c r="AL260" i="27" s="1"/>
  <c r="T259" i="27"/>
  <c r="U259" i="27" s="1"/>
  <c r="AL259" i="27" s="1"/>
  <c r="T258" i="27"/>
  <c r="U258" i="27" s="1"/>
  <c r="AL258" i="27" s="1"/>
  <c r="AD51" i="30" l="1"/>
  <c r="AD52" i="30"/>
  <c r="AD53" i="30"/>
  <c r="AD54" i="30"/>
  <c r="K250" i="27" l="1"/>
  <c r="K251" i="27"/>
  <c r="K252" i="27"/>
  <c r="K253" i="27"/>
  <c r="K254" i="27"/>
  <c r="K255" i="27"/>
  <c r="K256" i="27"/>
  <c r="D256" i="27"/>
  <c r="D255" i="27"/>
  <c r="D254" i="27"/>
  <c r="D253" i="27"/>
  <c r="D252" i="27"/>
  <c r="D251" i="27"/>
  <c r="D250" i="27"/>
  <c r="C251" i="27"/>
  <c r="C252" i="27"/>
  <c r="C253" i="27"/>
  <c r="C254" i="27"/>
  <c r="C255" i="27"/>
  <c r="C256" i="27"/>
  <c r="H251" i="27"/>
  <c r="H252" i="27"/>
  <c r="H253" i="27"/>
  <c r="H254" i="27"/>
  <c r="H255" i="27"/>
  <c r="H256" i="27"/>
  <c r="R251" i="27"/>
  <c r="R252" i="27"/>
  <c r="R253" i="27"/>
  <c r="R254" i="27"/>
  <c r="R255" i="27"/>
  <c r="R256" i="27"/>
  <c r="S251" i="27"/>
  <c r="S252" i="27"/>
  <c r="S253" i="27"/>
  <c r="S254" i="27"/>
  <c r="S255" i="27"/>
  <c r="S256" i="27"/>
  <c r="AD251" i="27"/>
  <c r="AD252" i="27"/>
  <c r="AD253" i="27"/>
  <c r="AD254" i="27"/>
  <c r="AD255" i="27"/>
  <c r="AD256" i="27"/>
  <c r="AE251" i="27"/>
  <c r="AE252" i="27"/>
  <c r="AE253" i="27"/>
  <c r="AE254" i="27"/>
  <c r="AE255" i="27"/>
  <c r="AE256" i="27"/>
  <c r="AF251" i="27"/>
  <c r="AF252" i="27"/>
  <c r="AF253" i="27"/>
  <c r="AF254" i="27"/>
  <c r="AF255" i="27"/>
  <c r="AF256" i="27"/>
  <c r="AG251" i="27"/>
  <c r="AG252" i="27"/>
  <c r="AG253" i="27"/>
  <c r="AG254" i="27"/>
  <c r="AG255" i="27"/>
  <c r="AG256" i="27"/>
  <c r="C250" i="27"/>
  <c r="H250" i="27"/>
  <c r="R250" i="27"/>
  <c r="T250" i="27" s="1"/>
  <c r="S250" i="27"/>
  <c r="AD250" i="27"/>
  <c r="AE250" i="27"/>
  <c r="AF250" i="27"/>
  <c r="AG250" i="27"/>
  <c r="T252" i="27" l="1"/>
  <c r="U252" i="27" s="1"/>
  <c r="AL252" i="27" s="1"/>
  <c r="T251" i="27"/>
  <c r="U251" i="27" s="1"/>
  <c r="AL251" i="27" s="1"/>
  <c r="T253" i="27"/>
  <c r="U253" i="27" s="1"/>
  <c r="AL253" i="27" s="1"/>
  <c r="T256" i="27"/>
  <c r="U256" i="27" s="1"/>
  <c r="AL256" i="27" s="1"/>
  <c r="T255" i="27"/>
  <c r="U255" i="27" s="1"/>
  <c r="AL255" i="27" s="1"/>
  <c r="T254" i="27"/>
  <c r="U254" i="27" s="1"/>
  <c r="AL254" i="27" s="1"/>
  <c r="U250" i="27"/>
  <c r="AL250" i="27" s="1"/>
  <c r="CB287" i="36" l="1"/>
  <c r="CC287" i="36"/>
  <c r="CD287" i="36"/>
  <c r="CE287" i="36"/>
  <c r="CF287" i="36"/>
  <c r="CG287" i="36"/>
  <c r="CH287" i="36"/>
  <c r="CI287" i="36"/>
  <c r="CJ287" i="36"/>
  <c r="CK287" i="36"/>
  <c r="CL287" i="36"/>
  <c r="CM287" i="36"/>
  <c r="CN287" i="36"/>
  <c r="CO287" i="36"/>
  <c r="CP287" i="36"/>
  <c r="CQ287" i="36"/>
  <c r="CR287" i="36"/>
  <c r="CS287" i="36"/>
  <c r="CT287" i="36"/>
  <c r="CB288" i="36"/>
  <c r="CC288" i="36"/>
  <c r="CD288" i="36"/>
  <c r="CE288" i="36"/>
  <c r="CF288" i="36"/>
  <c r="CG288" i="36"/>
  <c r="CH288" i="36"/>
  <c r="CI288" i="36"/>
  <c r="CJ288" i="36"/>
  <c r="CK288" i="36"/>
  <c r="CL288" i="36"/>
  <c r="CM288" i="36"/>
  <c r="CN288" i="36"/>
  <c r="CO288" i="36"/>
  <c r="CP288" i="36"/>
  <c r="CQ288" i="36"/>
  <c r="CR288" i="36"/>
  <c r="CS288" i="36"/>
  <c r="CT288" i="36"/>
  <c r="CB289" i="36"/>
  <c r="CC289" i="36"/>
  <c r="CD289" i="36"/>
  <c r="CE289" i="36"/>
  <c r="CF289" i="36"/>
  <c r="CG289" i="36"/>
  <c r="CH289" i="36"/>
  <c r="CI289" i="36"/>
  <c r="CJ289" i="36"/>
  <c r="CK289" i="36"/>
  <c r="CL289" i="36"/>
  <c r="CM289" i="36"/>
  <c r="CN289" i="36"/>
  <c r="CO289" i="36"/>
  <c r="CP289" i="36"/>
  <c r="CQ289" i="36"/>
  <c r="CR289" i="36"/>
  <c r="CS289" i="36"/>
  <c r="CT289" i="36"/>
  <c r="CB290" i="36"/>
  <c r="CC290" i="36"/>
  <c r="CD290" i="36"/>
  <c r="CE290" i="36"/>
  <c r="CF290" i="36"/>
  <c r="CG290" i="36"/>
  <c r="CH290" i="36"/>
  <c r="CI290" i="36"/>
  <c r="CJ290" i="36"/>
  <c r="CK290" i="36"/>
  <c r="CL290" i="36"/>
  <c r="CM290" i="36"/>
  <c r="CN290" i="36"/>
  <c r="CO290" i="36"/>
  <c r="CP290" i="36"/>
  <c r="CQ290" i="36"/>
  <c r="CR290" i="36"/>
  <c r="CS290" i="36"/>
  <c r="CT290" i="36"/>
  <c r="CB291" i="36"/>
  <c r="CC291" i="36"/>
  <c r="CD291" i="36"/>
  <c r="CE291" i="36"/>
  <c r="CF291" i="36"/>
  <c r="CG291" i="36"/>
  <c r="CH291" i="36"/>
  <c r="CI291" i="36"/>
  <c r="CJ291" i="36"/>
  <c r="CK291" i="36"/>
  <c r="CL291" i="36"/>
  <c r="CM291" i="36"/>
  <c r="CN291" i="36"/>
  <c r="CO291" i="36"/>
  <c r="CP291" i="36"/>
  <c r="CQ291" i="36"/>
  <c r="CR291" i="36"/>
  <c r="CS291" i="36"/>
  <c r="CT291" i="36"/>
  <c r="CB292" i="36"/>
  <c r="CC292" i="36"/>
  <c r="CD292" i="36"/>
  <c r="CE292" i="36"/>
  <c r="CF292" i="36"/>
  <c r="CG292" i="36"/>
  <c r="CH292" i="36"/>
  <c r="CI292" i="36"/>
  <c r="CJ292" i="36"/>
  <c r="CK292" i="36"/>
  <c r="CL292" i="36"/>
  <c r="CM292" i="36"/>
  <c r="CN292" i="36"/>
  <c r="CO292" i="36"/>
  <c r="CP292" i="36"/>
  <c r="CQ292" i="36"/>
  <c r="CR292" i="36"/>
  <c r="CS292" i="36"/>
  <c r="CT292" i="36"/>
  <c r="CB293" i="36"/>
  <c r="CC293" i="36"/>
  <c r="CD293" i="36"/>
  <c r="CE293" i="36"/>
  <c r="CF293" i="36"/>
  <c r="CG293" i="36"/>
  <c r="CH293" i="36"/>
  <c r="CI293" i="36"/>
  <c r="CJ293" i="36"/>
  <c r="CK293" i="36"/>
  <c r="CL293" i="36"/>
  <c r="CM293" i="36"/>
  <c r="CN293" i="36"/>
  <c r="CO293" i="36"/>
  <c r="CP293" i="36"/>
  <c r="CQ293" i="36"/>
  <c r="CR293" i="36"/>
  <c r="CS293" i="36"/>
  <c r="CT293" i="36"/>
  <c r="CB294" i="36"/>
  <c r="CC294" i="36"/>
  <c r="CD294" i="36"/>
  <c r="CE294" i="36"/>
  <c r="CF294" i="36"/>
  <c r="CG294" i="36"/>
  <c r="CH294" i="36"/>
  <c r="CI294" i="36"/>
  <c r="CJ294" i="36"/>
  <c r="CK294" i="36"/>
  <c r="CL294" i="36"/>
  <c r="CM294" i="36"/>
  <c r="CN294" i="36"/>
  <c r="CO294" i="36"/>
  <c r="CP294" i="36"/>
  <c r="CQ294" i="36"/>
  <c r="CR294" i="36"/>
  <c r="CS294" i="36"/>
  <c r="CT294" i="36"/>
  <c r="CB295" i="36"/>
  <c r="CC295" i="36"/>
  <c r="CD295" i="36"/>
  <c r="CE295" i="36"/>
  <c r="CF295" i="36"/>
  <c r="CG295" i="36"/>
  <c r="CH295" i="36"/>
  <c r="CI295" i="36"/>
  <c r="CJ295" i="36"/>
  <c r="CK295" i="36"/>
  <c r="CL295" i="36"/>
  <c r="CM295" i="36"/>
  <c r="CN295" i="36"/>
  <c r="CO295" i="36"/>
  <c r="CP295" i="36"/>
  <c r="CQ295" i="36"/>
  <c r="CR295" i="36"/>
  <c r="CS295" i="36"/>
  <c r="CT295" i="36"/>
  <c r="CB296" i="36"/>
  <c r="CC296" i="36"/>
  <c r="CD296" i="36"/>
  <c r="CE296" i="36"/>
  <c r="CF296" i="36"/>
  <c r="CG296" i="36"/>
  <c r="CH296" i="36"/>
  <c r="CI296" i="36"/>
  <c r="CJ296" i="36"/>
  <c r="CK296" i="36"/>
  <c r="CL296" i="36"/>
  <c r="CM296" i="36"/>
  <c r="CN296" i="36"/>
  <c r="CO296" i="36"/>
  <c r="CP296" i="36"/>
  <c r="CQ296" i="36"/>
  <c r="CR296" i="36"/>
  <c r="CS296" i="36"/>
  <c r="CT296" i="36"/>
  <c r="CB297" i="36"/>
  <c r="CC297" i="36"/>
  <c r="CD297" i="36"/>
  <c r="CE297" i="36"/>
  <c r="CF297" i="36"/>
  <c r="CG297" i="36"/>
  <c r="CH297" i="36"/>
  <c r="CI297" i="36"/>
  <c r="CJ297" i="36"/>
  <c r="CK297" i="36"/>
  <c r="CL297" i="36"/>
  <c r="CM297" i="36"/>
  <c r="CN297" i="36"/>
  <c r="CO297" i="36"/>
  <c r="CP297" i="36"/>
  <c r="CQ297" i="36"/>
  <c r="CR297" i="36"/>
  <c r="CS297" i="36"/>
  <c r="CT297" i="36"/>
  <c r="CB298" i="36"/>
  <c r="CC298" i="36"/>
  <c r="CD298" i="36"/>
  <c r="CE298" i="36"/>
  <c r="CF298" i="36"/>
  <c r="CG298" i="36"/>
  <c r="CH298" i="36"/>
  <c r="CI298" i="36"/>
  <c r="CJ298" i="36"/>
  <c r="CK298" i="36"/>
  <c r="CL298" i="36"/>
  <c r="CM298" i="36"/>
  <c r="CN298" i="36"/>
  <c r="CO298" i="36"/>
  <c r="CP298" i="36"/>
  <c r="CQ298" i="36"/>
  <c r="CR298" i="36"/>
  <c r="CS298" i="36"/>
  <c r="CT298" i="36"/>
  <c r="CB299" i="36"/>
  <c r="CC299" i="36"/>
  <c r="CD299" i="36"/>
  <c r="CE299" i="36"/>
  <c r="CF299" i="36"/>
  <c r="CG299" i="36"/>
  <c r="CH299" i="36"/>
  <c r="CI299" i="36"/>
  <c r="CJ299" i="36"/>
  <c r="CK299" i="36"/>
  <c r="CL299" i="36"/>
  <c r="CM299" i="36"/>
  <c r="CN299" i="36"/>
  <c r="CO299" i="36"/>
  <c r="CP299" i="36"/>
  <c r="CQ299" i="36"/>
  <c r="CR299" i="36"/>
  <c r="CS299" i="36"/>
  <c r="CT299" i="36"/>
  <c r="CB300" i="36"/>
  <c r="CC300" i="36"/>
  <c r="CD300" i="36"/>
  <c r="CE300" i="36"/>
  <c r="CF300" i="36"/>
  <c r="CG300" i="36"/>
  <c r="CH300" i="36"/>
  <c r="CI300" i="36"/>
  <c r="CJ300" i="36"/>
  <c r="CK300" i="36"/>
  <c r="CL300" i="36"/>
  <c r="CM300" i="36"/>
  <c r="CN300" i="36"/>
  <c r="CO300" i="36"/>
  <c r="CP300" i="36"/>
  <c r="CQ300" i="36"/>
  <c r="CR300" i="36"/>
  <c r="CS300" i="36"/>
  <c r="CT300" i="36"/>
  <c r="CB301" i="36"/>
  <c r="CC301" i="36"/>
  <c r="CD301" i="36"/>
  <c r="CE301" i="36"/>
  <c r="CF301" i="36"/>
  <c r="CG301" i="36"/>
  <c r="CH301" i="36"/>
  <c r="CI301" i="36"/>
  <c r="CJ301" i="36"/>
  <c r="CK301" i="36"/>
  <c r="CL301" i="36"/>
  <c r="CM301" i="36"/>
  <c r="CN301" i="36"/>
  <c r="CO301" i="36"/>
  <c r="CP301" i="36"/>
  <c r="CQ301" i="36"/>
  <c r="CR301" i="36"/>
  <c r="CS301" i="36"/>
  <c r="CT301" i="36"/>
  <c r="CB302" i="36"/>
  <c r="CC302" i="36"/>
  <c r="CD302" i="36"/>
  <c r="CE302" i="36"/>
  <c r="CF302" i="36"/>
  <c r="CG302" i="36"/>
  <c r="CH302" i="36"/>
  <c r="CI302" i="36"/>
  <c r="CJ302" i="36"/>
  <c r="CK302" i="36"/>
  <c r="CL302" i="36"/>
  <c r="CM302" i="36"/>
  <c r="CN302" i="36"/>
  <c r="CO302" i="36"/>
  <c r="CP302" i="36"/>
  <c r="CQ302" i="36"/>
  <c r="CR302" i="36"/>
  <c r="CS302" i="36"/>
  <c r="CT302" i="36"/>
  <c r="CB303" i="36"/>
  <c r="CC303" i="36"/>
  <c r="CD303" i="36"/>
  <c r="CE303" i="36"/>
  <c r="CF303" i="36"/>
  <c r="CG303" i="36"/>
  <c r="CH303" i="36"/>
  <c r="CI303" i="36"/>
  <c r="CJ303" i="36"/>
  <c r="CK303" i="36"/>
  <c r="CL303" i="36"/>
  <c r="CM303" i="36"/>
  <c r="CN303" i="36"/>
  <c r="CO303" i="36"/>
  <c r="CP303" i="36"/>
  <c r="CQ303" i="36"/>
  <c r="CR303" i="36"/>
  <c r="CS303" i="36"/>
  <c r="CT303" i="36"/>
  <c r="CB304" i="36"/>
  <c r="CC304" i="36"/>
  <c r="CD304" i="36"/>
  <c r="CE304" i="36"/>
  <c r="CF304" i="36"/>
  <c r="CG304" i="36"/>
  <c r="CH304" i="36"/>
  <c r="CI304" i="36"/>
  <c r="CJ304" i="36"/>
  <c r="CK304" i="36"/>
  <c r="CL304" i="36"/>
  <c r="CM304" i="36"/>
  <c r="CN304" i="36"/>
  <c r="CO304" i="36"/>
  <c r="CP304" i="36"/>
  <c r="CQ304" i="36"/>
  <c r="CR304" i="36"/>
  <c r="CS304" i="36"/>
  <c r="CT304" i="36"/>
  <c r="CB305" i="36"/>
  <c r="CC305" i="36"/>
  <c r="CD305" i="36"/>
  <c r="CE305" i="36"/>
  <c r="CF305" i="36"/>
  <c r="CG305" i="36"/>
  <c r="CH305" i="36"/>
  <c r="CI305" i="36"/>
  <c r="CJ305" i="36"/>
  <c r="CK305" i="36"/>
  <c r="CL305" i="36"/>
  <c r="CM305" i="36"/>
  <c r="CN305" i="36"/>
  <c r="CO305" i="36"/>
  <c r="CP305" i="36"/>
  <c r="CQ305" i="36"/>
  <c r="CR305" i="36"/>
  <c r="CS305" i="36"/>
  <c r="CT305" i="36"/>
  <c r="CB306" i="36"/>
  <c r="CC306" i="36"/>
  <c r="CD306" i="36"/>
  <c r="CE306" i="36"/>
  <c r="CF306" i="36"/>
  <c r="CG306" i="36"/>
  <c r="CH306" i="36"/>
  <c r="CI306" i="36"/>
  <c r="CJ306" i="36"/>
  <c r="CK306" i="36"/>
  <c r="CL306" i="36"/>
  <c r="CM306" i="36"/>
  <c r="CN306" i="36"/>
  <c r="CO306" i="36"/>
  <c r="CP306" i="36"/>
  <c r="CQ306" i="36"/>
  <c r="CR306" i="36"/>
  <c r="CS306" i="36"/>
  <c r="CT306" i="36"/>
  <c r="CB307" i="36"/>
  <c r="CC307" i="36"/>
  <c r="CD307" i="36"/>
  <c r="CE307" i="36"/>
  <c r="CF307" i="36"/>
  <c r="CG307" i="36"/>
  <c r="CH307" i="36"/>
  <c r="CI307" i="36"/>
  <c r="CJ307" i="36"/>
  <c r="CK307" i="36"/>
  <c r="CL307" i="36"/>
  <c r="CM307" i="36"/>
  <c r="CN307" i="36"/>
  <c r="CO307" i="36"/>
  <c r="CP307" i="36"/>
  <c r="CQ307" i="36"/>
  <c r="CR307" i="36"/>
  <c r="CS307" i="36"/>
  <c r="CT307" i="36"/>
  <c r="CB308" i="36"/>
  <c r="CC308" i="36"/>
  <c r="CD308" i="36"/>
  <c r="CE308" i="36"/>
  <c r="CF308" i="36"/>
  <c r="CG308" i="36"/>
  <c r="CH308" i="36"/>
  <c r="CI308" i="36"/>
  <c r="CJ308" i="36"/>
  <c r="CK308" i="36"/>
  <c r="CL308" i="36"/>
  <c r="CM308" i="36"/>
  <c r="CN308" i="36"/>
  <c r="CO308" i="36"/>
  <c r="CP308" i="36"/>
  <c r="CQ308" i="36"/>
  <c r="CR308" i="36"/>
  <c r="CS308" i="36"/>
  <c r="CT308" i="36"/>
  <c r="CB309" i="36"/>
  <c r="CC309" i="36"/>
  <c r="CD309" i="36"/>
  <c r="CE309" i="36"/>
  <c r="CF309" i="36"/>
  <c r="CG309" i="36"/>
  <c r="CH309" i="36"/>
  <c r="CI309" i="36"/>
  <c r="CJ309" i="36"/>
  <c r="CK309" i="36"/>
  <c r="CL309" i="36"/>
  <c r="CM309" i="36"/>
  <c r="CN309" i="36"/>
  <c r="CO309" i="36"/>
  <c r="CP309" i="36"/>
  <c r="CQ309" i="36"/>
  <c r="CR309" i="36"/>
  <c r="CS309" i="36"/>
  <c r="CT309" i="36"/>
  <c r="CB310" i="36"/>
  <c r="CC310" i="36"/>
  <c r="CD310" i="36"/>
  <c r="CE310" i="36"/>
  <c r="CF310" i="36"/>
  <c r="CG310" i="36"/>
  <c r="CH310" i="36"/>
  <c r="CI310" i="36"/>
  <c r="CJ310" i="36"/>
  <c r="CK310" i="36"/>
  <c r="CL310" i="36"/>
  <c r="CM310" i="36"/>
  <c r="CN310" i="36"/>
  <c r="CO310" i="36"/>
  <c r="CP310" i="36"/>
  <c r="CQ310" i="36"/>
  <c r="CR310" i="36"/>
  <c r="CS310" i="36"/>
  <c r="CT310" i="36"/>
  <c r="CB311" i="36"/>
  <c r="CC311" i="36"/>
  <c r="CD311" i="36"/>
  <c r="CE311" i="36"/>
  <c r="CF311" i="36"/>
  <c r="CG311" i="36"/>
  <c r="CH311" i="36"/>
  <c r="CI311" i="36"/>
  <c r="CJ311" i="36"/>
  <c r="CK311" i="36"/>
  <c r="CL311" i="36"/>
  <c r="CM311" i="36"/>
  <c r="CN311" i="36"/>
  <c r="CO311" i="36"/>
  <c r="CP311" i="36"/>
  <c r="CQ311" i="36"/>
  <c r="CR311" i="36"/>
  <c r="CS311" i="36"/>
  <c r="CT311" i="36"/>
  <c r="CB312" i="36"/>
  <c r="CC312" i="36"/>
  <c r="CD312" i="36"/>
  <c r="CE312" i="36"/>
  <c r="CF312" i="36"/>
  <c r="CG312" i="36"/>
  <c r="CH312" i="36"/>
  <c r="CI312" i="36"/>
  <c r="CJ312" i="36"/>
  <c r="CK312" i="36"/>
  <c r="CL312" i="36"/>
  <c r="CM312" i="36"/>
  <c r="CN312" i="36"/>
  <c r="CO312" i="36"/>
  <c r="CP312" i="36"/>
  <c r="CQ312" i="36"/>
  <c r="CR312" i="36"/>
  <c r="CS312" i="36"/>
  <c r="CT312" i="36"/>
  <c r="CB313" i="36"/>
  <c r="CC313" i="36"/>
  <c r="CD313" i="36"/>
  <c r="CE313" i="36"/>
  <c r="CF313" i="36"/>
  <c r="CG313" i="36"/>
  <c r="CH313" i="36"/>
  <c r="CI313" i="36"/>
  <c r="CJ313" i="36"/>
  <c r="CK313" i="36"/>
  <c r="CL313" i="36"/>
  <c r="CM313" i="36"/>
  <c r="CN313" i="36"/>
  <c r="CO313" i="36"/>
  <c r="CP313" i="36"/>
  <c r="CQ313" i="36"/>
  <c r="CR313" i="36"/>
  <c r="CS313" i="36"/>
  <c r="CT313" i="36"/>
  <c r="CB314" i="36"/>
  <c r="CC314" i="36"/>
  <c r="CD314" i="36"/>
  <c r="CE314" i="36"/>
  <c r="CF314" i="36"/>
  <c r="CG314" i="36"/>
  <c r="CH314" i="36"/>
  <c r="CI314" i="36"/>
  <c r="CJ314" i="36"/>
  <c r="CK314" i="36"/>
  <c r="CL314" i="36"/>
  <c r="CM314" i="36"/>
  <c r="CN314" i="36"/>
  <c r="CO314" i="36"/>
  <c r="CP314" i="36"/>
  <c r="CQ314" i="36"/>
  <c r="CR314" i="36"/>
  <c r="CS314" i="36"/>
  <c r="CT314" i="36"/>
  <c r="CB315" i="36"/>
  <c r="CC315" i="36"/>
  <c r="CD315" i="36"/>
  <c r="CE315" i="36"/>
  <c r="CF315" i="36"/>
  <c r="CG315" i="36"/>
  <c r="CH315" i="36"/>
  <c r="CI315" i="36"/>
  <c r="CJ315" i="36"/>
  <c r="CK315" i="36"/>
  <c r="CL315" i="36"/>
  <c r="CM315" i="36"/>
  <c r="CN315" i="36"/>
  <c r="CO315" i="36"/>
  <c r="CP315" i="36"/>
  <c r="CQ315" i="36"/>
  <c r="CR315" i="36"/>
  <c r="CS315" i="36"/>
  <c r="CT315" i="36"/>
  <c r="CB316" i="36"/>
  <c r="CC316" i="36"/>
  <c r="CD316" i="36"/>
  <c r="CE316" i="36"/>
  <c r="CF316" i="36"/>
  <c r="CG316" i="36"/>
  <c r="CH316" i="36"/>
  <c r="CI316" i="36"/>
  <c r="CJ316" i="36"/>
  <c r="CK316" i="36"/>
  <c r="CL316" i="36"/>
  <c r="CM316" i="36"/>
  <c r="CN316" i="36"/>
  <c r="CO316" i="36"/>
  <c r="CP316" i="36"/>
  <c r="CQ316" i="36"/>
  <c r="CR316" i="36"/>
  <c r="CS316" i="36"/>
  <c r="CT316" i="36"/>
  <c r="CB317" i="36"/>
  <c r="CC317" i="36"/>
  <c r="CD317" i="36"/>
  <c r="CE317" i="36"/>
  <c r="CF317" i="36"/>
  <c r="CG317" i="36"/>
  <c r="CH317" i="36"/>
  <c r="CI317" i="36"/>
  <c r="CJ317" i="36"/>
  <c r="CK317" i="36"/>
  <c r="CL317" i="36"/>
  <c r="CM317" i="36"/>
  <c r="CN317" i="36"/>
  <c r="CO317" i="36"/>
  <c r="CP317" i="36"/>
  <c r="CQ317" i="36"/>
  <c r="CR317" i="36"/>
  <c r="CS317" i="36"/>
  <c r="CT317" i="36"/>
  <c r="CB318" i="36"/>
  <c r="CC318" i="36"/>
  <c r="CD318" i="36"/>
  <c r="CE318" i="36"/>
  <c r="CF318" i="36"/>
  <c r="CG318" i="36"/>
  <c r="CH318" i="36"/>
  <c r="CI318" i="36"/>
  <c r="CJ318" i="36"/>
  <c r="CK318" i="36"/>
  <c r="CL318" i="36"/>
  <c r="CM318" i="36"/>
  <c r="CN318" i="36"/>
  <c r="CO318" i="36"/>
  <c r="CP318" i="36"/>
  <c r="CQ318" i="36"/>
  <c r="CR318" i="36"/>
  <c r="CS318" i="36"/>
  <c r="CT318" i="36"/>
  <c r="CB319" i="36"/>
  <c r="CC319" i="36"/>
  <c r="CD319" i="36"/>
  <c r="CE319" i="36"/>
  <c r="CF319" i="36"/>
  <c r="CG319" i="36"/>
  <c r="CH319" i="36"/>
  <c r="CI319" i="36"/>
  <c r="CJ319" i="36"/>
  <c r="CK319" i="36"/>
  <c r="CL319" i="36"/>
  <c r="CM319" i="36"/>
  <c r="CN319" i="36"/>
  <c r="CO319" i="36"/>
  <c r="CP319" i="36"/>
  <c r="CQ319" i="36"/>
  <c r="CR319" i="36"/>
  <c r="CS319" i="36"/>
  <c r="CT319" i="36"/>
  <c r="CB320" i="36"/>
  <c r="CC320" i="36"/>
  <c r="CD320" i="36"/>
  <c r="CE320" i="36"/>
  <c r="CF320" i="36"/>
  <c r="CG320" i="36"/>
  <c r="CH320" i="36"/>
  <c r="CI320" i="36"/>
  <c r="CJ320" i="36"/>
  <c r="CK320" i="36"/>
  <c r="CL320" i="36"/>
  <c r="CM320" i="36"/>
  <c r="CN320" i="36"/>
  <c r="CO320" i="36"/>
  <c r="CP320" i="36"/>
  <c r="CQ320" i="36"/>
  <c r="CR320" i="36"/>
  <c r="CS320" i="36"/>
  <c r="CT320" i="36"/>
  <c r="CB321" i="36"/>
  <c r="CC321" i="36"/>
  <c r="CD321" i="36"/>
  <c r="CE321" i="36"/>
  <c r="CF321" i="36"/>
  <c r="CG321" i="36"/>
  <c r="CH321" i="36"/>
  <c r="CI321" i="36"/>
  <c r="CJ321" i="36"/>
  <c r="CK321" i="36"/>
  <c r="CL321" i="36"/>
  <c r="CM321" i="36"/>
  <c r="CN321" i="36"/>
  <c r="CO321" i="36"/>
  <c r="CP321" i="36"/>
  <c r="CQ321" i="36"/>
  <c r="CR321" i="36"/>
  <c r="CS321" i="36"/>
  <c r="CT321" i="36"/>
  <c r="CB322" i="36"/>
  <c r="CC322" i="36"/>
  <c r="CD322" i="36"/>
  <c r="CE322" i="36"/>
  <c r="CF322" i="36"/>
  <c r="CG322" i="36"/>
  <c r="CH322" i="36"/>
  <c r="CI322" i="36"/>
  <c r="CJ322" i="36"/>
  <c r="CK322" i="36"/>
  <c r="CL322" i="36"/>
  <c r="CM322" i="36"/>
  <c r="CN322" i="36"/>
  <c r="CO322" i="36"/>
  <c r="CP322" i="36"/>
  <c r="CQ322" i="36"/>
  <c r="CR322" i="36"/>
  <c r="CS322" i="36"/>
  <c r="CT322" i="36"/>
  <c r="CB323" i="36"/>
  <c r="CC323" i="36"/>
  <c r="CD323" i="36"/>
  <c r="CE323" i="36"/>
  <c r="CF323" i="36"/>
  <c r="CG323" i="36"/>
  <c r="CH323" i="36"/>
  <c r="CI323" i="36"/>
  <c r="CJ323" i="36"/>
  <c r="CK323" i="36"/>
  <c r="CL323" i="36"/>
  <c r="CM323" i="36"/>
  <c r="CN323" i="36"/>
  <c r="CO323" i="36"/>
  <c r="CP323" i="36"/>
  <c r="CQ323" i="36"/>
  <c r="CR323" i="36"/>
  <c r="CS323" i="36"/>
  <c r="CT323" i="36"/>
  <c r="CB324" i="36"/>
  <c r="CC324" i="36"/>
  <c r="CD324" i="36"/>
  <c r="CE324" i="36"/>
  <c r="CF324" i="36"/>
  <c r="CG324" i="36"/>
  <c r="CH324" i="36"/>
  <c r="CI324" i="36"/>
  <c r="CJ324" i="36"/>
  <c r="CK324" i="36"/>
  <c r="CL324" i="36"/>
  <c r="CM324" i="36"/>
  <c r="CN324" i="36"/>
  <c r="CO324" i="36"/>
  <c r="CP324" i="36"/>
  <c r="CQ324" i="36"/>
  <c r="CR324" i="36"/>
  <c r="CS324" i="36"/>
  <c r="CT324" i="36"/>
  <c r="CB325" i="36"/>
  <c r="CC325" i="36"/>
  <c r="CD325" i="36"/>
  <c r="CE325" i="36"/>
  <c r="CF325" i="36"/>
  <c r="CG325" i="36"/>
  <c r="CH325" i="36"/>
  <c r="CI325" i="36"/>
  <c r="CJ325" i="36"/>
  <c r="CK325" i="36"/>
  <c r="CL325" i="36"/>
  <c r="CM325" i="36"/>
  <c r="CN325" i="36"/>
  <c r="CO325" i="36"/>
  <c r="CP325" i="36"/>
  <c r="CQ325" i="36"/>
  <c r="CR325" i="36"/>
  <c r="CS325" i="36"/>
  <c r="CT325" i="36"/>
  <c r="CB326" i="36"/>
  <c r="CC326" i="36"/>
  <c r="CD326" i="36"/>
  <c r="CE326" i="36"/>
  <c r="CF326" i="36"/>
  <c r="CG326" i="36"/>
  <c r="CH326" i="36"/>
  <c r="CI326" i="36"/>
  <c r="CJ326" i="36"/>
  <c r="CK326" i="36"/>
  <c r="CL326" i="36"/>
  <c r="CM326" i="36"/>
  <c r="CN326" i="36"/>
  <c r="CO326" i="36"/>
  <c r="CP326" i="36"/>
  <c r="CQ326" i="36"/>
  <c r="CR326" i="36"/>
  <c r="CS326" i="36"/>
  <c r="CT326" i="36"/>
  <c r="CB327" i="36"/>
  <c r="CC327" i="36"/>
  <c r="CD327" i="36"/>
  <c r="CE327" i="36"/>
  <c r="CF327" i="36"/>
  <c r="CG327" i="36"/>
  <c r="CH327" i="36"/>
  <c r="CI327" i="36"/>
  <c r="CJ327" i="36"/>
  <c r="CK327" i="36"/>
  <c r="CL327" i="36"/>
  <c r="CM327" i="36"/>
  <c r="CN327" i="36"/>
  <c r="CO327" i="36"/>
  <c r="CP327" i="36"/>
  <c r="CQ327" i="36"/>
  <c r="CR327" i="36"/>
  <c r="CS327" i="36"/>
  <c r="CT327" i="36"/>
  <c r="CB328" i="36"/>
  <c r="CC328" i="36"/>
  <c r="CD328" i="36"/>
  <c r="CE328" i="36"/>
  <c r="CF328" i="36"/>
  <c r="CG328" i="36"/>
  <c r="CH328" i="36"/>
  <c r="CI328" i="36"/>
  <c r="CJ328" i="36"/>
  <c r="CK328" i="36"/>
  <c r="CL328" i="36"/>
  <c r="CM328" i="36"/>
  <c r="CN328" i="36"/>
  <c r="CO328" i="36"/>
  <c r="CP328" i="36"/>
  <c r="CQ328" i="36"/>
  <c r="CR328" i="36"/>
  <c r="CS328" i="36"/>
  <c r="CT328" i="36"/>
  <c r="CB329" i="36"/>
  <c r="CC329" i="36"/>
  <c r="CD329" i="36"/>
  <c r="CE329" i="36"/>
  <c r="CF329" i="36"/>
  <c r="CG329" i="36"/>
  <c r="CH329" i="36"/>
  <c r="CI329" i="36"/>
  <c r="CJ329" i="36"/>
  <c r="CK329" i="36"/>
  <c r="CL329" i="36"/>
  <c r="CM329" i="36"/>
  <c r="CN329" i="36"/>
  <c r="CO329" i="36"/>
  <c r="CP329" i="36"/>
  <c r="CQ329" i="36"/>
  <c r="CR329" i="36"/>
  <c r="CS329" i="36"/>
  <c r="CT329" i="36"/>
  <c r="CB330" i="36"/>
  <c r="CC330" i="36"/>
  <c r="CD330" i="36"/>
  <c r="CE330" i="36"/>
  <c r="CF330" i="36"/>
  <c r="CG330" i="36"/>
  <c r="CH330" i="36"/>
  <c r="CI330" i="36"/>
  <c r="CJ330" i="36"/>
  <c r="CK330" i="36"/>
  <c r="CL330" i="36"/>
  <c r="CM330" i="36"/>
  <c r="CN330" i="36"/>
  <c r="CO330" i="36"/>
  <c r="CP330" i="36"/>
  <c r="CQ330" i="36"/>
  <c r="CR330" i="36"/>
  <c r="CS330" i="36"/>
  <c r="CT330" i="36"/>
  <c r="CB331" i="36"/>
  <c r="CC331" i="36"/>
  <c r="CD331" i="36"/>
  <c r="CE331" i="36"/>
  <c r="CF331" i="36"/>
  <c r="CG331" i="36"/>
  <c r="CH331" i="36"/>
  <c r="CI331" i="36"/>
  <c r="CJ331" i="36"/>
  <c r="CK331" i="36"/>
  <c r="CL331" i="36"/>
  <c r="CM331" i="36"/>
  <c r="CN331" i="36"/>
  <c r="CO331" i="36"/>
  <c r="CP331" i="36"/>
  <c r="CQ331" i="36"/>
  <c r="CR331" i="36"/>
  <c r="CS331" i="36"/>
  <c r="CT331" i="36"/>
  <c r="CB332" i="36"/>
  <c r="CC332" i="36"/>
  <c r="CD332" i="36"/>
  <c r="CE332" i="36"/>
  <c r="CF332" i="36"/>
  <c r="CG332" i="36"/>
  <c r="CH332" i="36"/>
  <c r="CI332" i="36"/>
  <c r="CJ332" i="36"/>
  <c r="CK332" i="36"/>
  <c r="CL332" i="36"/>
  <c r="CM332" i="36"/>
  <c r="CN332" i="36"/>
  <c r="CO332" i="36"/>
  <c r="CP332" i="36"/>
  <c r="CQ332" i="36"/>
  <c r="CR332" i="36"/>
  <c r="CS332" i="36"/>
  <c r="CT332" i="36"/>
  <c r="CB333" i="36"/>
  <c r="CC333" i="36"/>
  <c r="CD333" i="36"/>
  <c r="CE333" i="36"/>
  <c r="CF333" i="36"/>
  <c r="CG333" i="36"/>
  <c r="CH333" i="36"/>
  <c r="CI333" i="36"/>
  <c r="CJ333" i="36"/>
  <c r="CK333" i="36"/>
  <c r="CL333" i="36"/>
  <c r="CM333" i="36"/>
  <c r="CN333" i="36"/>
  <c r="CO333" i="36"/>
  <c r="CP333" i="36"/>
  <c r="CQ333" i="36"/>
  <c r="CR333" i="36"/>
  <c r="CS333" i="36"/>
  <c r="CT333" i="36"/>
  <c r="CB334" i="36"/>
  <c r="CC334" i="36"/>
  <c r="CD334" i="36"/>
  <c r="CE334" i="36"/>
  <c r="CF334" i="36"/>
  <c r="CG334" i="36"/>
  <c r="CH334" i="36"/>
  <c r="CI334" i="36"/>
  <c r="CJ334" i="36"/>
  <c r="CK334" i="36"/>
  <c r="CL334" i="36"/>
  <c r="CM334" i="36"/>
  <c r="CN334" i="36"/>
  <c r="CO334" i="36"/>
  <c r="CP334" i="36"/>
  <c r="CQ334" i="36"/>
  <c r="CR334" i="36"/>
  <c r="CS334" i="36"/>
  <c r="CT334" i="36"/>
  <c r="CB335" i="36"/>
  <c r="CC335" i="36"/>
  <c r="CD335" i="36"/>
  <c r="CE335" i="36"/>
  <c r="CF335" i="36"/>
  <c r="CG335" i="36"/>
  <c r="CH335" i="36"/>
  <c r="CI335" i="36"/>
  <c r="CJ335" i="36"/>
  <c r="CK335" i="36"/>
  <c r="CL335" i="36"/>
  <c r="CM335" i="36"/>
  <c r="CN335" i="36"/>
  <c r="CO335" i="36"/>
  <c r="CP335" i="36"/>
  <c r="CQ335" i="36"/>
  <c r="CR335" i="36"/>
  <c r="CS335" i="36"/>
  <c r="CT335" i="36"/>
  <c r="CB336" i="36"/>
  <c r="CC336" i="36"/>
  <c r="CD336" i="36"/>
  <c r="CE336" i="36"/>
  <c r="CF336" i="36"/>
  <c r="CG336" i="36"/>
  <c r="CH336" i="36"/>
  <c r="CI336" i="36"/>
  <c r="CJ336" i="36"/>
  <c r="CK336" i="36"/>
  <c r="CL336" i="36"/>
  <c r="CM336" i="36"/>
  <c r="CN336" i="36"/>
  <c r="CO336" i="36"/>
  <c r="CP336" i="36"/>
  <c r="CQ336" i="36"/>
  <c r="CR336" i="36"/>
  <c r="CS336" i="36"/>
  <c r="CT336" i="36"/>
  <c r="CB337" i="36"/>
  <c r="CC337" i="36"/>
  <c r="CD337" i="36"/>
  <c r="CE337" i="36"/>
  <c r="CF337" i="36"/>
  <c r="CG337" i="36"/>
  <c r="CH337" i="36"/>
  <c r="CI337" i="36"/>
  <c r="CJ337" i="36"/>
  <c r="CK337" i="36"/>
  <c r="CL337" i="36"/>
  <c r="CM337" i="36"/>
  <c r="CN337" i="36"/>
  <c r="CO337" i="36"/>
  <c r="CP337" i="36"/>
  <c r="CQ337" i="36"/>
  <c r="CR337" i="36"/>
  <c r="CS337" i="36"/>
  <c r="CT337" i="36"/>
  <c r="CB338" i="36"/>
  <c r="CC338" i="36"/>
  <c r="CD338" i="36"/>
  <c r="CE338" i="36"/>
  <c r="CF338" i="36"/>
  <c r="CG338" i="36"/>
  <c r="CH338" i="36"/>
  <c r="CI338" i="36"/>
  <c r="CJ338" i="36"/>
  <c r="CK338" i="36"/>
  <c r="CL338" i="36"/>
  <c r="CM338" i="36"/>
  <c r="CN338" i="36"/>
  <c r="CO338" i="36"/>
  <c r="CP338" i="36"/>
  <c r="CQ338" i="36"/>
  <c r="CR338" i="36"/>
  <c r="CS338" i="36"/>
  <c r="CT338" i="36"/>
  <c r="CB339" i="36"/>
  <c r="CC339" i="36"/>
  <c r="CD339" i="36"/>
  <c r="CE339" i="36"/>
  <c r="CF339" i="36"/>
  <c r="CG339" i="36"/>
  <c r="CH339" i="36"/>
  <c r="CI339" i="36"/>
  <c r="CJ339" i="36"/>
  <c r="CK339" i="36"/>
  <c r="CL339" i="36"/>
  <c r="CM339" i="36"/>
  <c r="CN339" i="36"/>
  <c r="CO339" i="36"/>
  <c r="CP339" i="36"/>
  <c r="CQ339" i="36"/>
  <c r="CR339" i="36"/>
  <c r="CS339" i="36"/>
  <c r="CT339" i="36"/>
  <c r="CB340" i="36"/>
  <c r="CC340" i="36"/>
  <c r="CD340" i="36"/>
  <c r="CE340" i="36"/>
  <c r="CF340" i="36"/>
  <c r="CG340" i="36"/>
  <c r="CH340" i="36"/>
  <c r="CI340" i="36"/>
  <c r="CJ340" i="36"/>
  <c r="CK340" i="36"/>
  <c r="CL340" i="36"/>
  <c r="CM340" i="36"/>
  <c r="CN340" i="36"/>
  <c r="CO340" i="36"/>
  <c r="CP340" i="36"/>
  <c r="CQ340" i="36"/>
  <c r="CR340" i="36"/>
  <c r="CS340" i="36"/>
  <c r="CT340" i="36"/>
  <c r="CB341" i="36"/>
  <c r="CC341" i="36"/>
  <c r="CD341" i="36"/>
  <c r="CE341" i="36"/>
  <c r="CF341" i="36"/>
  <c r="CG341" i="36"/>
  <c r="CH341" i="36"/>
  <c r="CI341" i="36"/>
  <c r="CJ341" i="36"/>
  <c r="CK341" i="36"/>
  <c r="CL341" i="36"/>
  <c r="CM341" i="36"/>
  <c r="CN341" i="36"/>
  <c r="CO341" i="36"/>
  <c r="CP341" i="36"/>
  <c r="CQ341" i="36"/>
  <c r="CR341" i="36"/>
  <c r="CS341" i="36"/>
  <c r="CT341" i="36"/>
  <c r="CB342" i="36"/>
  <c r="CC342" i="36"/>
  <c r="CD342" i="36"/>
  <c r="CE342" i="36"/>
  <c r="CF342" i="36"/>
  <c r="CG342" i="36"/>
  <c r="CH342" i="36"/>
  <c r="CI342" i="36"/>
  <c r="CJ342" i="36"/>
  <c r="CK342" i="36"/>
  <c r="CL342" i="36"/>
  <c r="CM342" i="36"/>
  <c r="CN342" i="36"/>
  <c r="CO342" i="36"/>
  <c r="CP342" i="36"/>
  <c r="CQ342" i="36"/>
  <c r="CR342" i="36"/>
  <c r="CS342" i="36"/>
  <c r="CT342" i="36"/>
  <c r="CB343" i="36"/>
  <c r="CC343" i="36"/>
  <c r="CD343" i="36"/>
  <c r="CE343" i="36"/>
  <c r="CF343" i="36"/>
  <c r="CG343" i="36"/>
  <c r="CH343" i="36"/>
  <c r="CI343" i="36"/>
  <c r="CJ343" i="36"/>
  <c r="CK343" i="36"/>
  <c r="CL343" i="36"/>
  <c r="CM343" i="36"/>
  <c r="CN343" i="36"/>
  <c r="CO343" i="36"/>
  <c r="CP343" i="36"/>
  <c r="CQ343" i="36"/>
  <c r="CR343" i="36"/>
  <c r="CS343" i="36"/>
  <c r="CT343" i="36"/>
  <c r="CB344" i="36"/>
  <c r="CC344" i="36"/>
  <c r="CD344" i="36"/>
  <c r="CE344" i="36"/>
  <c r="CF344" i="36"/>
  <c r="CG344" i="36"/>
  <c r="CH344" i="36"/>
  <c r="CI344" i="36"/>
  <c r="CJ344" i="36"/>
  <c r="CK344" i="36"/>
  <c r="CL344" i="36"/>
  <c r="CM344" i="36"/>
  <c r="CN344" i="36"/>
  <c r="CO344" i="36"/>
  <c r="CP344" i="36"/>
  <c r="CQ344" i="36"/>
  <c r="CR344" i="36"/>
  <c r="CS344" i="36"/>
  <c r="CT344" i="36"/>
  <c r="CB345" i="36"/>
  <c r="CC345" i="36"/>
  <c r="CD345" i="36"/>
  <c r="CE345" i="36"/>
  <c r="CF345" i="36"/>
  <c r="CG345" i="36"/>
  <c r="CH345" i="36"/>
  <c r="CI345" i="36"/>
  <c r="CJ345" i="36"/>
  <c r="CK345" i="36"/>
  <c r="CL345" i="36"/>
  <c r="CM345" i="36"/>
  <c r="CN345" i="36"/>
  <c r="CO345" i="36"/>
  <c r="CP345" i="36"/>
  <c r="CQ345" i="36"/>
  <c r="CR345" i="36"/>
  <c r="CS345" i="36"/>
  <c r="CT345" i="36"/>
  <c r="CB346" i="36"/>
  <c r="CC346" i="36"/>
  <c r="CD346" i="36"/>
  <c r="CE346" i="36"/>
  <c r="CF346" i="36"/>
  <c r="CG346" i="36"/>
  <c r="CH346" i="36"/>
  <c r="CI346" i="36"/>
  <c r="CJ346" i="36"/>
  <c r="CK346" i="36"/>
  <c r="CL346" i="36"/>
  <c r="CM346" i="36"/>
  <c r="CN346" i="36"/>
  <c r="CO346" i="36"/>
  <c r="CP346" i="36"/>
  <c r="CQ346" i="36"/>
  <c r="CR346" i="36"/>
  <c r="CS346" i="36"/>
  <c r="CT346" i="36"/>
  <c r="CB347" i="36"/>
  <c r="CC347" i="36"/>
  <c r="CD347" i="36"/>
  <c r="CE347" i="36"/>
  <c r="CF347" i="36"/>
  <c r="CG347" i="36"/>
  <c r="CH347" i="36"/>
  <c r="CI347" i="36"/>
  <c r="CJ347" i="36"/>
  <c r="CK347" i="36"/>
  <c r="CL347" i="36"/>
  <c r="CM347" i="36"/>
  <c r="CN347" i="36"/>
  <c r="CO347" i="36"/>
  <c r="CP347" i="36"/>
  <c r="CQ347" i="36"/>
  <c r="CR347" i="36"/>
  <c r="CS347" i="36"/>
  <c r="CT347" i="36"/>
  <c r="CB348" i="36"/>
  <c r="CC348" i="36"/>
  <c r="CD348" i="36"/>
  <c r="CE348" i="36"/>
  <c r="CF348" i="36"/>
  <c r="CG348" i="36"/>
  <c r="CH348" i="36"/>
  <c r="CI348" i="36"/>
  <c r="CJ348" i="36"/>
  <c r="CK348" i="36"/>
  <c r="CL348" i="36"/>
  <c r="CM348" i="36"/>
  <c r="CN348" i="36"/>
  <c r="CO348" i="36"/>
  <c r="CP348" i="36"/>
  <c r="CQ348" i="36"/>
  <c r="CR348" i="36"/>
  <c r="CS348" i="36"/>
  <c r="CT348" i="36"/>
  <c r="CB349" i="36"/>
  <c r="CC349" i="36"/>
  <c r="CD349" i="36"/>
  <c r="CE349" i="36"/>
  <c r="CF349" i="36"/>
  <c r="CG349" i="36"/>
  <c r="CH349" i="36"/>
  <c r="CI349" i="36"/>
  <c r="CJ349" i="36"/>
  <c r="CK349" i="36"/>
  <c r="CL349" i="36"/>
  <c r="CM349" i="36"/>
  <c r="CN349" i="36"/>
  <c r="CO349" i="36"/>
  <c r="CP349" i="36"/>
  <c r="CQ349" i="36"/>
  <c r="CR349" i="36"/>
  <c r="CS349" i="36"/>
  <c r="CT349" i="36"/>
  <c r="CB350" i="36"/>
  <c r="CC350" i="36"/>
  <c r="CD350" i="36"/>
  <c r="CE350" i="36"/>
  <c r="CF350" i="36"/>
  <c r="CG350" i="36"/>
  <c r="CH350" i="36"/>
  <c r="CI350" i="36"/>
  <c r="CJ350" i="36"/>
  <c r="CK350" i="36"/>
  <c r="CL350" i="36"/>
  <c r="CM350" i="36"/>
  <c r="CN350" i="36"/>
  <c r="CO350" i="36"/>
  <c r="CP350" i="36"/>
  <c r="CQ350" i="36"/>
  <c r="CR350" i="36"/>
  <c r="CS350" i="36"/>
  <c r="CT350" i="36"/>
  <c r="CB351" i="36"/>
  <c r="CC351" i="36"/>
  <c r="CD351" i="36"/>
  <c r="CE351" i="36"/>
  <c r="CF351" i="36"/>
  <c r="CG351" i="36"/>
  <c r="CH351" i="36"/>
  <c r="CI351" i="36"/>
  <c r="CJ351" i="36"/>
  <c r="CK351" i="36"/>
  <c r="CL351" i="36"/>
  <c r="CM351" i="36"/>
  <c r="CN351" i="36"/>
  <c r="CO351" i="36"/>
  <c r="CP351" i="36"/>
  <c r="CQ351" i="36"/>
  <c r="CR351" i="36"/>
  <c r="CS351" i="36"/>
  <c r="CT351" i="36"/>
  <c r="CB352" i="36"/>
  <c r="CC352" i="36"/>
  <c r="CD352" i="36"/>
  <c r="CE352" i="36"/>
  <c r="CF352" i="36"/>
  <c r="CG352" i="36"/>
  <c r="CH352" i="36"/>
  <c r="CI352" i="36"/>
  <c r="CJ352" i="36"/>
  <c r="CK352" i="36"/>
  <c r="CL352" i="36"/>
  <c r="CM352" i="36"/>
  <c r="CN352" i="36"/>
  <c r="CO352" i="36"/>
  <c r="CP352" i="36"/>
  <c r="CQ352" i="36"/>
  <c r="CR352" i="36"/>
  <c r="CS352" i="36"/>
  <c r="CT352" i="36"/>
  <c r="CB353" i="36"/>
  <c r="CC353" i="36"/>
  <c r="CD353" i="36"/>
  <c r="CE353" i="36"/>
  <c r="CF353" i="36"/>
  <c r="CG353" i="36"/>
  <c r="CH353" i="36"/>
  <c r="CI353" i="36"/>
  <c r="CJ353" i="36"/>
  <c r="CK353" i="36"/>
  <c r="CL353" i="36"/>
  <c r="CM353" i="36"/>
  <c r="CN353" i="36"/>
  <c r="CO353" i="36"/>
  <c r="CP353" i="36"/>
  <c r="CQ353" i="36"/>
  <c r="CR353" i="36"/>
  <c r="CS353" i="36"/>
  <c r="CT353" i="36"/>
  <c r="CB354" i="36"/>
  <c r="CC354" i="36"/>
  <c r="CD354" i="36"/>
  <c r="CE354" i="36"/>
  <c r="CF354" i="36"/>
  <c r="CG354" i="36"/>
  <c r="CH354" i="36"/>
  <c r="CI354" i="36"/>
  <c r="CJ354" i="36"/>
  <c r="CK354" i="36"/>
  <c r="CL354" i="36"/>
  <c r="CM354" i="36"/>
  <c r="CN354" i="36"/>
  <c r="CO354" i="36"/>
  <c r="CP354" i="36"/>
  <c r="CQ354" i="36"/>
  <c r="CR354" i="36"/>
  <c r="CS354" i="36"/>
  <c r="CT354" i="36"/>
  <c r="CB355" i="36"/>
  <c r="CC355" i="36"/>
  <c r="CD355" i="36"/>
  <c r="CE355" i="36"/>
  <c r="CF355" i="36"/>
  <c r="CG355" i="36"/>
  <c r="CH355" i="36"/>
  <c r="CI355" i="36"/>
  <c r="CJ355" i="36"/>
  <c r="CK355" i="36"/>
  <c r="CL355" i="36"/>
  <c r="CM355" i="36"/>
  <c r="CN355" i="36"/>
  <c r="CO355" i="36"/>
  <c r="CP355" i="36"/>
  <c r="CQ355" i="36"/>
  <c r="CR355" i="36"/>
  <c r="CS355" i="36"/>
  <c r="CT355" i="36"/>
  <c r="CB356" i="36"/>
  <c r="CC356" i="36"/>
  <c r="CD356" i="36"/>
  <c r="CE356" i="36"/>
  <c r="CF356" i="36"/>
  <c r="CG356" i="36"/>
  <c r="CH356" i="36"/>
  <c r="CI356" i="36"/>
  <c r="CJ356" i="36"/>
  <c r="CK356" i="36"/>
  <c r="CL356" i="36"/>
  <c r="CM356" i="36"/>
  <c r="CN356" i="36"/>
  <c r="CO356" i="36"/>
  <c r="CP356" i="36"/>
  <c r="CQ356" i="36"/>
  <c r="CR356" i="36"/>
  <c r="CS356" i="36"/>
  <c r="CT356" i="36"/>
  <c r="CB357" i="36"/>
  <c r="CC357" i="36"/>
  <c r="CD357" i="36"/>
  <c r="CE357" i="36"/>
  <c r="CF357" i="36"/>
  <c r="CG357" i="36"/>
  <c r="CH357" i="36"/>
  <c r="CI357" i="36"/>
  <c r="CJ357" i="36"/>
  <c r="CK357" i="36"/>
  <c r="CL357" i="36"/>
  <c r="CM357" i="36"/>
  <c r="CN357" i="36"/>
  <c r="CO357" i="36"/>
  <c r="CP357" i="36"/>
  <c r="CQ357" i="36"/>
  <c r="CR357" i="36"/>
  <c r="CS357" i="36"/>
  <c r="CT357" i="36"/>
  <c r="CB358" i="36"/>
  <c r="CC358" i="36"/>
  <c r="CD358" i="36"/>
  <c r="CE358" i="36"/>
  <c r="CF358" i="36"/>
  <c r="CG358" i="36"/>
  <c r="CH358" i="36"/>
  <c r="CI358" i="36"/>
  <c r="CJ358" i="36"/>
  <c r="CK358" i="36"/>
  <c r="CL358" i="36"/>
  <c r="CM358" i="36"/>
  <c r="CN358" i="36"/>
  <c r="CO358" i="36"/>
  <c r="CP358" i="36"/>
  <c r="CQ358" i="36"/>
  <c r="CR358" i="36"/>
  <c r="CS358" i="36"/>
  <c r="CT358" i="36"/>
  <c r="CB359" i="36"/>
  <c r="CC359" i="36"/>
  <c r="CD359" i="36"/>
  <c r="CE359" i="36"/>
  <c r="CF359" i="36"/>
  <c r="CG359" i="36"/>
  <c r="CH359" i="36"/>
  <c r="CI359" i="36"/>
  <c r="CJ359" i="36"/>
  <c r="CK359" i="36"/>
  <c r="CL359" i="36"/>
  <c r="CM359" i="36"/>
  <c r="CN359" i="36"/>
  <c r="CO359" i="36"/>
  <c r="CP359" i="36"/>
  <c r="CQ359" i="36"/>
  <c r="CR359" i="36"/>
  <c r="CS359" i="36"/>
  <c r="CT359" i="36"/>
  <c r="CB360" i="36"/>
  <c r="CC360" i="36"/>
  <c r="CD360" i="36"/>
  <c r="CE360" i="36"/>
  <c r="CF360" i="36"/>
  <c r="CG360" i="36"/>
  <c r="CH360" i="36"/>
  <c r="CI360" i="36"/>
  <c r="CJ360" i="36"/>
  <c r="CK360" i="36"/>
  <c r="CL360" i="36"/>
  <c r="CM360" i="36"/>
  <c r="CN360" i="36"/>
  <c r="CO360" i="36"/>
  <c r="CP360" i="36"/>
  <c r="CQ360" i="36"/>
  <c r="CR360" i="36"/>
  <c r="CS360" i="36"/>
  <c r="CT360" i="36"/>
  <c r="CB361" i="36"/>
  <c r="CC361" i="36"/>
  <c r="CD361" i="36"/>
  <c r="CE361" i="36"/>
  <c r="CF361" i="36"/>
  <c r="CG361" i="36"/>
  <c r="CH361" i="36"/>
  <c r="CI361" i="36"/>
  <c r="CJ361" i="36"/>
  <c r="CK361" i="36"/>
  <c r="CL361" i="36"/>
  <c r="CM361" i="36"/>
  <c r="CN361" i="36"/>
  <c r="CO361" i="36"/>
  <c r="CP361" i="36"/>
  <c r="CQ361" i="36"/>
  <c r="CR361" i="36"/>
  <c r="CS361" i="36"/>
  <c r="CT361" i="36"/>
  <c r="CB362" i="36"/>
  <c r="CC362" i="36"/>
  <c r="CD362" i="36"/>
  <c r="CE362" i="36"/>
  <c r="CF362" i="36"/>
  <c r="CG362" i="36"/>
  <c r="CH362" i="36"/>
  <c r="CI362" i="36"/>
  <c r="CJ362" i="36"/>
  <c r="CK362" i="36"/>
  <c r="CL362" i="36"/>
  <c r="CM362" i="36"/>
  <c r="CN362" i="36"/>
  <c r="CO362" i="36"/>
  <c r="CP362" i="36"/>
  <c r="CQ362" i="36"/>
  <c r="CR362" i="36"/>
  <c r="CS362" i="36"/>
  <c r="CT362" i="36"/>
  <c r="CB363" i="36"/>
  <c r="CC363" i="36"/>
  <c r="CD363" i="36"/>
  <c r="CE363" i="36"/>
  <c r="CF363" i="36"/>
  <c r="CG363" i="36"/>
  <c r="CH363" i="36"/>
  <c r="CI363" i="36"/>
  <c r="CJ363" i="36"/>
  <c r="CK363" i="36"/>
  <c r="CL363" i="36"/>
  <c r="CM363" i="36"/>
  <c r="CN363" i="36"/>
  <c r="CO363" i="36"/>
  <c r="CP363" i="36"/>
  <c r="CQ363" i="36"/>
  <c r="CR363" i="36"/>
  <c r="CS363" i="36"/>
  <c r="CT363" i="36"/>
  <c r="CB364" i="36"/>
  <c r="CC364" i="36"/>
  <c r="CD364" i="36"/>
  <c r="CE364" i="36"/>
  <c r="CF364" i="36"/>
  <c r="CG364" i="36"/>
  <c r="CH364" i="36"/>
  <c r="CI364" i="36"/>
  <c r="CJ364" i="36"/>
  <c r="CK364" i="36"/>
  <c r="CL364" i="36"/>
  <c r="CM364" i="36"/>
  <c r="CN364" i="36"/>
  <c r="CO364" i="36"/>
  <c r="CP364" i="36"/>
  <c r="CQ364" i="36"/>
  <c r="CR364" i="36"/>
  <c r="CS364" i="36"/>
  <c r="CT364" i="36"/>
  <c r="CB365" i="36"/>
  <c r="CC365" i="36"/>
  <c r="CD365" i="36"/>
  <c r="CE365" i="36"/>
  <c r="CF365" i="36"/>
  <c r="CG365" i="36"/>
  <c r="CH365" i="36"/>
  <c r="CI365" i="36"/>
  <c r="CJ365" i="36"/>
  <c r="CK365" i="36"/>
  <c r="CL365" i="36"/>
  <c r="CM365" i="36"/>
  <c r="CN365" i="36"/>
  <c r="CO365" i="36"/>
  <c r="CP365" i="36"/>
  <c r="CQ365" i="36"/>
  <c r="CR365" i="36"/>
  <c r="CS365" i="36"/>
  <c r="CT365" i="36"/>
  <c r="CB366" i="36"/>
  <c r="CC366" i="36"/>
  <c r="CD366" i="36"/>
  <c r="CE366" i="36"/>
  <c r="CF366" i="36"/>
  <c r="CG366" i="36"/>
  <c r="CH366" i="36"/>
  <c r="CI366" i="36"/>
  <c r="CJ366" i="36"/>
  <c r="CK366" i="36"/>
  <c r="CL366" i="36"/>
  <c r="CM366" i="36"/>
  <c r="CN366" i="36"/>
  <c r="CO366" i="36"/>
  <c r="CP366" i="36"/>
  <c r="CQ366" i="36"/>
  <c r="CR366" i="36"/>
  <c r="CS366" i="36"/>
  <c r="CT366" i="36"/>
  <c r="CB367" i="36"/>
  <c r="CC367" i="36"/>
  <c r="CD367" i="36"/>
  <c r="CE367" i="36"/>
  <c r="CF367" i="36"/>
  <c r="CG367" i="36"/>
  <c r="CH367" i="36"/>
  <c r="CI367" i="36"/>
  <c r="CJ367" i="36"/>
  <c r="CK367" i="36"/>
  <c r="CL367" i="36"/>
  <c r="CM367" i="36"/>
  <c r="CN367" i="36"/>
  <c r="CO367" i="36"/>
  <c r="CP367" i="36"/>
  <c r="CQ367" i="36"/>
  <c r="CR367" i="36"/>
  <c r="CS367" i="36"/>
  <c r="CT367" i="36"/>
  <c r="CB368" i="36"/>
  <c r="CC368" i="36"/>
  <c r="CD368" i="36"/>
  <c r="CE368" i="36"/>
  <c r="CF368" i="36"/>
  <c r="CG368" i="36"/>
  <c r="CH368" i="36"/>
  <c r="CI368" i="36"/>
  <c r="CJ368" i="36"/>
  <c r="CK368" i="36"/>
  <c r="CL368" i="36"/>
  <c r="CM368" i="36"/>
  <c r="CN368" i="36"/>
  <c r="CO368" i="36"/>
  <c r="CP368" i="36"/>
  <c r="CQ368" i="36"/>
  <c r="CR368" i="36"/>
  <c r="CS368" i="36"/>
  <c r="CT368" i="36"/>
  <c r="CB369" i="36"/>
  <c r="CC369" i="36"/>
  <c r="CD369" i="36"/>
  <c r="CE369" i="36"/>
  <c r="CF369" i="36"/>
  <c r="CG369" i="36"/>
  <c r="CH369" i="36"/>
  <c r="CI369" i="36"/>
  <c r="CJ369" i="36"/>
  <c r="CK369" i="36"/>
  <c r="CL369" i="36"/>
  <c r="CM369" i="36"/>
  <c r="CN369" i="36"/>
  <c r="CO369" i="36"/>
  <c r="CP369" i="36"/>
  <c r="CQ369" i="36"/>
  <c r="CR369" i="36"/>
  <c r="CS369" i="36"/>
  <c r="CT369" i="36"/>
  <c r="CB370" i="36"/>
  <c r="CC370" i="36"/>
  <c r="CD370" i="36"/>
  <c r="CE370" i="36"/>
  <c r="CF370" i="36"/>
  <c r="CG370" i="36"/>
  <c r="CH370" i="36"/>
  <c r="CI370" i="36"/>
  <c r="CJ370" i="36"/>
  <c r="CK370" i="36"/>
  <c r="CL370" i="36"/>
  <c r="CM370" i="36"/>
  <c r="CN370" i="36"/>
  <c r="CO370" i="36"/>
  <c r="CP370" i="36"/>
  <c r="CQ370" i="36"/>
  <c r="CR370" i="36"/>
  <c r="CS370" i="36"/>
  <c r="CT370" i="36"/>
  <c r="CB371" i="36"/>
  <c r="CC371" i="36"/>
  <c r="CD371" i="36"/>
  <c r="CE371" i="36"/>
  <c r="CF371" i="36"/>
  <c r="CG371" i="36"/>
  <c r="CH371" i="36"/>
  <c r="CI371" i="36"/>
  <c r="CJ371" i="36"/>
  <c r="CK371" i="36"/>
  <c r="CL371" i="36"/>
  <c r="CM371" i="36"/>
  <c r="CN371" i="36"/>
  <c r="CO371" i="36"/>
  <c r="CP371" i="36"/>
  <c r="CQ371" i="36"/>
  <c r="CR371" i="36"/>
  <c r="CS371" i="36"/>
  <c r="CT371" i="36"/>
  <c r="CB372" i="36"/>
  <c r="CC372" i="36"/>
  <c r="CD372" i="36"/>
  <c r="CE372" i="36"/>
  <c r="CF372" i="36"/>
  <c r="CG372" i="36"/>
  <c r="CH372" i="36"/>
  <c r="CI372" i="36"/>
  <c r="CJ372" i="36"/>
  <c r="CK372" i="36"/>
  <c r="CL372" i="36"/>
  <c r="CM372" i="36"/>
  <c r="CN372" i="36"/>
  <c r="CO372" i="36"/>
  <c r="CP372" i="36"/>
  <c r="CQ372" i="36"/>
  <c r="CR372" i="36"/>
  <c r="CS372" i="36"/>
  <c r="CT372" i="36"/>
  <c r="CB373" i="36"/>
  <c r="CC373" i="36"/>
  <c r="CD373" i="36"/>
  <c r="CE373" i="36"/>
  <c r="CF373" i="36"/>
  <c r="CG373" i="36"/>
  <c r="CH373" i="36"/>
  <c r="CI373" i="36"/>
  <c r="CJ373" i="36"/>
  <c r="CK373" i="36"/>
  <c r="CL373" i="36"/>
  <c r="CM373" i="36"/>
  <c r="CN373" i="36"/>
  <c r="CO373" i="36"/>
  <c r="CP373" i="36"/>
  <c r="CQ373" i="36"/>
  <c r="CR373" i="36"/>
  <c r="CS373" i="36"/>
  <c r="CT373" i="36"/>
  <c r="CB374" i="36"/>
  <c r="CC374" i="36"/>
  <c r="CD374" i="36"/>
  <c r="CE374" i="36"/>
  <c r="CF374" i="36"/>
  <c r="CG374" i="36"/>
  <c r="CH374" i="36"/>
  <c r="CI374" i="36"/>
  <c r="CJ374" i="36"/>
  <c r="CK374" i="36"/>
  <c r="CL374" i="36"/>
  <c r="CM374" i="36"/>
  <c r="CN374" i="36"/>
  <c r="CO374" i="36"/>
  <c r="CP374" i="36"/>
  <c r="CQ374" i="36"/>
  <c r="CR374" i="36"/>
  <c r="CS374" i="36"/>
  <c r="CT374" i="36"/>
  <c r="CB375" i="36"/>
  <c r="CC375" i="36"/>
  <c r="CD375" i="36"/>
  <c r="CE375" i="36"/>
  <c r="CF375" i="36"/>
  <c r="CG375" i="36"/>
  <c r="CH375" i="36"/>
  <c r="CI375" i="36"/>
  <c r="CJ375" i="36"/>
  <c r="CK375" i="36"/>
  <c r="CL375" i="36"/>
  <c r="CM375" i="36"/>
  <c r="CN375" i="36"/>
  <c r="CO375" i="36"/>
  <c r="CP375" i="36"/>
  <c r="CQ375" i="36"/>
  <c r="CR375" i="36"/>
  <c r="CS375" i="36"/>
  <c r="CT375" i="36"/>
  <c r="CB376" i="36"/>
  <c r="CC376" i="36"/>
  <c r="CD376" i="36"/>
  <c r="CE376" i="36"/>
  <c r="CF376" i="36"/>
  <c r="CG376" i="36"/>
  <c r="CH376" i="36"/>
  <c r="CI376" i="36"/>
  <c r="CJ376" i="36"/>
  <c r="CK376" i="36"/>
  <c r="CL376" i="36"/>
  <c r="CM376" i="36"/>
  <c r="CN376" i="36"/>
  <c r="CO376" i="36"/>
  <c r="CP376" i="36"/>
  <c r="CQ376" i="36"/>
  <c r="CR376" i="36"/>
  <c r="CS376" i="36"/>
  <c r="CT376" i="36"/>
  <c r="CB377" i="36"/>
  <c r="CC377" i="36"/>
  <c r="CD377" i="36"/>
  <c r="CE377" i="36"/>
  <c r="CF377" i="36"/>
  <c r="CG377" i="36"/>
  <c r="CH377" i="36"/>
  <c r="CI377" i="36"/>
  <c r="CJ377" i="36"/>
  <c r="CK377" i="36"/>
  <c r="CL377" i="36"/>
  <c r="CM377" i="36"/>
  <c r="CN377" i="36"/>
  <c r="CO377" i="36"/>
  <c r="CP377" i="36"/>
  <c r="CQ377" i="36"/>
  <c r="CR377" i="36"/>
  <c r="CS377" i="36"/>
  <c r="CT377" i="36"/>
  <c r="CB378" i="36"/>
  <c r="CC378" i="36"/>
  <c r="CD378" i="36"/>
  <c r="CE378" i="36"/>
  <c r="CF378" i="36"/>
  <c r="CG378" i="36"/>
  <c r="CH378" i="36"/>
  <c r="CI378" i="36"/>
  <c r="CJ378" i="36"/>
  <c r="CK378" i="36"/>
  <c r="CL378" i="36"/>
  <c r="CM378" i="36"/>
  <c r="CN378" i="36"/>
  <c r="CO378" i="36"/>
  <c r="CP378" i="36"/>
  <c r="CQ378" i="36"/>
  <c r="CR378" i="36"/>
  <c r="CS378" i="36"/>
  <c r="CT378" i="36"/>
  <c r="CB379" i="36"/>
  <c r="CC379" i="36"/>
  <c r="CD379" i="36"/>
  <c r="CE379" i="36"/>
  <c r="CF379" i="36"/>
  <c r="CG379" i="36"/>
  <c r="CH379" i="36"/>
  <c r="CI379" i="36"/>
  <c r="CJ379" i="36"/>
  <c r="CK379" i="36"/>
  <c r="CL379" i="36"/>
  <c r="CM379" i="36"/>
  <c r="CN379" i="36"/>
  <c r="CO379" i="36"/>
  <c r="CP379" i="36"/>
  <c r="CQ379" i="36"/>
  <c r="CR379" i="36"/>
  <c r="CS379" i="36"/>
  <c r="CT379" i="36"/>
  <c r="CB380" i="36"/>
  <c r="CC380" i="36"/>
  <c r="CD380" i="36"/>
  <c r="CE380" i="36"/>
  <c r="CF380" i="36"/>
  <c r="CG380" i="36"/>
  <c r="CH380" i="36"/>
  <c r="CI380" i="36"/>
  <c r="CJ380" i="36"/>
  <c r="CK380" i="36"/>
  <c r="CL380" i="36"/>
  <c r="CM380" i="36"/>
  <c r="CN380" i="36"/>
  <c r="CO380" i="36"/>
  <c r="CP380" i="36"/>
  <c r="CQ380" i="36"/>
  <c r="CR380" i="36"/>
  <c r="CS380" i="36"/>
  <c r="CT380" i="36"/>
  <c r="CB381" i="36"/>
  <c r="CC381" i="36"/>
  <c r="CD381" i="36"/>
  <c r="CE381" i="36"/>
  <c r="CF381" i="36"/>
  <c r="CG381" i="36"/>
  <c r="CH381" i="36"/>
  <c r="CI381" i="36"/>
  <c r="CJ381" i="36"/>
  <c r="CK381" i="36"/>
  <c r="CL381" i="36"/>
  <c r="CM381" i="36"/>
  <c r="CN381" i="36"/>
  <c r="CO381" i="36"/>
  <c r="CP381" i="36"/>
  <c r="CQ381" i="36"/>
  <c r="CR381" i="36"/>
  <c r="CS381" i="36"/>
  <c r="CT381" i="36"/>
  <c r="CB382" i="36"/>
  <c r="CC382" i="36"/>
  <c r="CD382" i="36"/>
  <c r="CE382" i="36"/>
  <c r="CF382" i="36"/>
  <c r="CG382" i="36"/>
  <c r="CH382" i="36"/>
  <c r="CI382" i="36"/>
  <c r="CJ382" i="36"/>
  <c r="CK382" i="36"/>
  <c r="CL382" i="36"/>
  <c r="CM382" i="36"/>
  <c r="CN382" i="36"/>
  <c r="CO382" i="36"/>
  <c r="CP382" i="36"/>
  <c r="CQ382" i="36"/>
  <c r="CR382" i="36"/>
  <c r="CS382" i="36"/>
  <c r="CT382" i="36"/>
  <c r="CB383" i="36"/>
  <c r="CC383" i="36"/>
  <c r="CD383" i="36"/>
  <c r="CE383" i="36"/>
  <c r="CF383" i="36"/>
  <c r="CG383" i="36"/>
  <c r="CH383" i="36"/>
  <c r="CI383" i="36"/>
  <c r="CJ383" i="36"/>
  <c r="CK383" i="36"/>
  <c r="CL383" i="36"/>
  <c r="CM383" i="36"/>
  <c r="CN383" i="36"/>
  <c r="CO383" i="36"/>
  <c r="CP383" i="36"/>
  <c r="CQ383" i="36"/>
  <c r="CR383" i="36"/>
  <c r="CS383" i="36"/>
  <c r="CT383" i="36"/>
  <c r="CB384" i="36"/>
  <c r="CC384" i="36"/>
  <c r="CD384" i="36"/>
  <c r="CE384" i="36"/>
  <c r="CF384" i="36"/>
  <c r="CG384" i="36"/>
  <c r="CH384" i="36"/>
  <c r="CI384" i="36"/>
  <c r="CJ384" i="36"/>
  <c r="CK384" i="36"/>
  <c r="CL384" i="36"/>
  <c r="CM384" i="36"/>
  <c r="CN384" i="36"/>
  <c r="CO384" i="36"/>
  <c r="CP384" i="36"/>
  <c r="CQ384" i="36"/>
  <c r="CR384" i="36"/>
  <c r="CS384" i="36"/>
  <c r="CT384" i="36"/>
  <c r="CB385" i="36"/>
  <c r="CC385" i="36"/>
  <c r="CD385" i="36"/>
  <c r="CE385" i="36"/>
  <c r="CF385" i="36"/>
  <c r="CG385" i="36"/>
  <c r="CH385" i="36"/>
  <c r="CI385" i="36"/>
  <c r="CJ385" i="36"/>
  <c r="CK385" i="36"/>
  <c r="CL385" i="36"/>
  <c r="CM385" i="36"/>
  <c r="CN385" i="36"/>
  <c r="CO385" i="36"/>
  <c r="CP385" i="36"/>
  <c r="CQ385" i="36"/>
  <c r="CR385" i="36"/>
  <c r="CS385" i="36"/>
  <c r="CT385" i="36"/>
  <c r="CB386" i="36"/>
  <c r="CC386" i="36"/>
  <c r="CD386" i="36"/>
  <c r="CE386" i="36"/>
  <c r="CF386" i="36"/>
  <c r="CG386" i="36"/>
  <c r="CH386" i="36"/>
  <c r="CI386" i="36"/>
  <c r="CJ386" i="36"/>
  <c r="CK386" i="36"/>
  <c r="CL386" i="36"/>
  <c r="CM386" i="36"/>
  <c r="CN386" i="36"/>
  <c r="CO386" i="36"/>
  <c r="CP386" i="36"/>
  <c r="CQ386" i="36"/>
  <c r="CR386" i="36"/>
  <c r="CS386" i="36"/>
  <c r="CT386" i="36"/>
  <c r="CB387" i="36"/>
  <c r="CC387" i="36"/>
  <c r="CD387" i="36"/>
  <c r="CE387" i="36"/>
  <c r="CF387" i="36"/>
  <c r="CG387" i="36"/>
  <c r="CH387" i="36"/>
  <c r="CI387" i="36"/>
  <c r="CJ387" i="36"/>
  <c r="CK387" i="36"/>
  <c r="CL387" i="36"/>
  <c r="CM387" i="36"/>
  <c r="CN387" i="36"/>
  <c r="CO387" i="36"/>
  <c r="CP387" i="36"/>
  <c r="CQ387" i="36"/>
  <c r="CR387" i="36"/>
  <c r="CS387" i="36"/>
  <c r="CT387" i="36"/>
  <c r="CB388" i="36"/>
  <c r="CC388" i="36"/>
  <c r="CD388" i="36"/>
  <c r="CE388" i="36"/>
  <c r="CF388" i="36"/>
  <c r="CG388" i="36"/>
  <c r="CH388" i="36"/>
  <c r="CI388" i="36"/>
  <c r="CJ388" i="36"/>
  <c r="CK388" i="36"/>
  <c r="CL388" i="36"/>
  <c r="CM388" i="36"/>
  <c r="CN388" i="36"/>
  <c r="CO388" i="36"/>
  <c r="CP388" i="36"/>
  <c r="CQ388" i="36"/>
  <c r="CR388" i="36"/>
  <c r="CS388" i="36"/>
  <c r="CT388" i="36"/>
  <c r="CB389" i="36"/>
  <c r="CC389" i="36"/>
  <c r="CD389" i="36"/>
  <c r="CE389" i="36"/>
  <c r="CF389" i="36"/>
  <c r="CG389" i="36"/>
  <c r="CH389" i="36"/>
  <c r="CI389" i="36"/>
  <c r="CJ389" i="36"/>
  <c r="CK389" i="36"/>
  <c r="CL389" i="36"/>
  <c r="CM389" i="36"/>
  <c r="CN389" i="36"/>
  <c r="CO389" i="36"/>
  <c r="CP389" i="36"/>
  <c r="CQ389" i="36"/>
  <c r="CR389" i="36"/>
  <c r="CS389" i="36"/>
  <c r="CT389" i="36"/>
  <c r="CB390" i="36"/>
  <c r="CC390" i="36"/>
  <c r="CD390" i="36"/>
  <c r="CE390" i="36"/>
  <c r="CF390" i="36"/>
  <c r="CG390" i="36"/>
  <c r="CH390" i="36"/>
  <c r="CI390" i="36"/>
  <c r="CJ390" i="36"/>
  <c r="CK390" i="36"/>
  <c r="CL390" i="36"/>
  <c r="CM390" i="36"/>
  <c r="CN390" i="36"/>
  <c r="CO390" i="36"/>
  <c r="CP390" i="36"/>
  <c r="CQ390" i="36"/>
  <c r="CR390" i="36"/>
  <c r="CS390" i="36"/>
  <c r="CT390" i="36"/>
  <c r="CB391" i="36"/>
  <c r="CC391" i="36"/>
  <c r="CD391" i="36"/>
  <c r="CE391" i="36"/>
  <c r="CF391" i="36"/>
  <c r="CG391" i="36"/>
  <c r="CH391" i="36"/>
  <c r="CI391" i="36"/>
  <c r="CJ391" i="36"/>
  <c r="CK391" i="36"/>
  <c r="CL391" i="36"/>
  <c r="CM391" i="36"/>
  <c r="CN391" i="36"/>
  <c r="CO391" i="36"/>
  <c r="CP391" i="36"/>
  <c r="CQ391" i="36"/>
  <c r="CR391" i="36"/>
  <c r="CS391" i="36"/>
  <c r="CT391" i="36"/>
  <c r="CB392" i="36"/>
  <c r="CC392" i="36"/>
  <c r="CD392" i="36"/>
  <c r="CE392" i="36"/>
  <c r="CF392" i="36"/>
  <c r="CG392" i="36"/>
  <c r="CH392" i="36"/>
  <c r="CI392" i="36"/>
  <c r="CJ392" i="36"/>
  <c r="CK392" i="36"/>
  <c r="CL392" i="36"/>
  <c r="CM392" i="36"/>
  <c r="CN392" i="36"/>
  <c r="CO392" i="36"/>
  <c r="CP392" i="36"/>
  <c r="CQ392" i="36"/>
  <c r="CR392" i="36"/>
  <c r="CS392" i="36"/>
  <c r="CT392" i="36"/>
  <c r="CB393" i="36"/>
  <c r="CC393" i="36"/>
  <c r="CD393" i="36"/>
  <c r="CE393" i="36"/>
  <c r="CF393" i="36"/>
  <c r="CG393" i="36"/>
  <c r="CH393" i="36"/>
  <c r="CI393" i="36"/>
  <c r="CJ393" i="36"/>
  <c r="CK393" i="36"/>
  <c r="CL393" i="36"/>
  <c r="CM393" i="36"/>
  <c r="CN393" i="36"/>
  <c r="CO393" i="36"/>
  <c r="CP393" i="36"/>
  <c r="CQ393" i="36"/>
  <c r="CR393" i="36"/>
  <c r="CS393" i="36"/>
  <c r="CT393" i="36"/>
  <c r="CB394" i="36"/>
  <c r="CC394" i="36"/>
  <c r="CD394" i="36"/>
  <c r="CE394" i="36"/>
  <c r="CF394" i="36"/>
  <c r="CG394" i="36"/>
  <c r="CH394" i="36"/>
  <c r="CI394" i="36"/>
  <c r="CJ394" i="36"/>
  <c r="CK394" i="36"/>
  <c r="CL394" i="36"/>
  <c r="CM394" i="36"/>
  <c r="CN394" i="36"/>
  <c r="CO394" i="36"/>
  <c r="CP394" i="36"/>
  <c r="CQ394" i="36"/>
  <c r="CR394" i="36"/>
  <c r="CS394" i="36"/>
  <c r="CT394" i="36"/>
  <c r="CB395" i="36"/>
  <c r="CC395" i="36"/>
  <c r="CD395" i="36"/>
  <c r="CE395" i="36"/>
  <c r="CF395" i="36"/>
  <c r="CG395" i="36"/>
  <c r="CH395" i="36"/>
  <c r="CI395" i="36"/>
  <c r="CJ395" i="36"/>
  <c r="CK395" i="36"/>
  <c r="CL395" i="36"/>
  <c r="CM395" i="36"/>
  <c r="CN395" i="36"/>
  <c r="CO395" i="36"/>
  <c r="CP395" i="36"/>
  <c r="CQ395" i="36"/>
  <c r="CR395" i="36"/>
  <c r="CS395" i="36"/>
  <c r="CT395" i="36"/>
  <c r="CB396" i="36"/>
  <c r="CC396" i="36"/>
  <c r="CD396" i="36"/>
  <c r="CE396" i="36"/>
  <c r="CF396" i="36"/>
  <c r="CG396" i="36"/>
  <c r="CH396" i="36"/>
  <c r="CI396" i="36"/>
  <c r="CJ396" i="36"/>
  <c r="CK396" i="36"/>
  <c r="CL396" i="36"/>
  <c r="CM396" i="36"/>
  <c r="CN396" i="36"/>
  <c r="CO396" i="36"/>
  <c r="CP396" i="36"/>
  <c r="CQ396" i="36"/>
  <c r="CR396" i="36"/>
  <c r="CS396" i="36"/>
  <c r="CT396" i="36"/>
  <c r="CB397" i="36"/>
  <c r="CC397" i="36"/>
  <c r="CD397" i="36"/>
  <c r="CE397" i="36"/>
  <c r="CF397" i="36"/>
  <c r="CG397" i="36"/>
  <c r="CH397" i="36"/>
  <c r="CI397" i="36"/>
  <c r="CJ397" i="36"/>
  <c r="CK397" i="36"/>
  <c r="CL397" i="36"/>
  <c r="CM397" i="36"/>
  <c r="CN397" i="36"/>
  <c r="CO397" i="36"/>
  <c r="CP397" i="36"/>
  <c r="CQ397" i="36"/>
  <c r="CR397" i="36"/>
  <c r="CS397" i="36"/>
  <c r="CT397" i="36"/>
  <c r="CB398" i="36"/>
  <c r="CC398" i="36"/>
  <c r="CD398" i="36"/>
  <c r="CE398" i="36"/>
  <c r="CF398" i="36"/>
  <c r="CG398" i="36"/>
  <c r="CH398" i="36"/>
  <c r="CI398" i="36"/>
  <c r="CJ398" i="36"/>
  <c r="CK398" i="36"/>
  <c r="CL398" i="36"/>
  <c r="CM398" i="36"/>
  <c r="CN398" i="36"/>
  <c r="CO398" i="36"/>
  <c r="CP398" i="36"/>
  <c r="CQ398" i="36"/>
  <c r="CR398" i="36"/>
  <c r="CS398" i="36"/>
  <c r="CT398" i="36"/>
  <c r="CB399" i="36"/>
  <c r="CC399" i="36"/>
  <c r="CD399" i="36"/>
  <c r="CE399" i="36"/>
  <c r="CF399" i="36"/>
  <c r="CG399" i="36"/>
  <c r="CH399" i="36"/>
  <c r="CI399" i="36"/>
  <c r="CJ399" i="36"/>
  <c r="CK399" i="36"/>
  <c r="CL399" i="36"/>
  <c r="CM399" i="36"/>
  <c r="CN399" i="36"/>
  <c r="CO399" i="36"/>
  <c r="CP399" i="36"/>
  <c r="CQ399" i="36"/>
  <c r="CR399" i="36"/>
  <c r="CS399" i="36"/>
  <c r="CT399" i="36"/>
  <c r="CB400" i="36"/>
  <c r="CC400" i="36"/>
  <c r="CD400" i="36"/>
  <c r="CE400" i="36"/>
  <c r="CF400" i="36"/>
  <c r="CG400" i="36"/>
  <c r="CH400" i="36"/>
  <c r="CI400" i="36"/>
  <c r="CJ400" i="36"/>
  <c r="CK400" i="36"/>
  <c r="CL400" i="36"/>
  <c r="CM400" i="36"/>
  <c r="CN400" i="36"/>
  <c r="CO400" i="36"/>
  <c r="CP400" i="36"/>
  <c r="CQ400" i="36"/>
  <c r="CR400" i="36"/>
  <c r="CS400" i="36"/>
  <c r="CT400" i="36"/>
  <c r="CB401" i="36"/>
  <c r="CC401" i="36"/>
  <c r="CD401" i="36"/>
  <c r="CE401" i="36"/>
  <c r="CF401" i="36"/>
  <c r="CG401" i="36"/>
  <c r="CH401" i="36"/>
  <c r="CI401" i="36"/>
  <c r="CJ401" i="36"/>
  <c r="CK401" i="36"/>
  <c r="CL401" i="36"/>
  <c r="CM401" i="36"/>
  <c r="CN401" i="36"/>
  <c r="CO401" i="36"/>
  <c r="CP401" i="36"/>
  <c r="CQ401" i="36"/>
  <c r="CR401" i="36"/>
  <c r="CS401" i="36"/>
  <c r="CT401" i="36"/>
  <c r="CB402" i="36"/>
  <c r="CC402" i="36"/>
  <c r="CD402" i="36"/>
  <c r="CE402" i="36"/>
  <c r="CF402" i="36"/>
  <c r="CG402" i="36"/>
  <c r="CH402" i="36"/>
  <c r="CI402" i="36"/>
  <c r="CJ402" i="36"/>
  <c r="CK402" i="36"/>
  <c r="CL402" i="36"/>
  <c r="CM402" i="36"/>
  <c r="CN402" i="36"/>
  <c r="CO402" i="36"/>
  <c r="CP402" i="36"/>
  <c r="CQ402" i="36"/>
  <c r="CR402" i="36"/>
  <c r="CS402" i="36"/>
  <c r="CT402" i="36"/>
  <c r="CB403" i="36"/>
  <c r="CC403" i="36"/>
  <c r="CD403" i="36"/>
  <c r="CE403" i="36"/>
  <c r="CF403" i="36"/>
  <c r="CG403" i="36"/>
  <c r="CH403" i="36"/>
  <c r="CI403" i="36"/>
  <c r="CJ403" i="36"/>
  <c r="CK403" i="36"/>
  <c r="CL403" i="36"/>
  <c r="CM403" i="36"/>
  <c r="CN403" i="36"/>
  <c r="CO403" i="36"/>
  <c r="CP403" i="36"/>
  <c r="CQ403" i="36"/>
  <c r="CR403" i="36"/>
  <c r="CS403" i="36"/>
  <c r="CT403" i="36"/>
  <c r="CB404" i="36"/>
  <c r="CC404" i="36"/>
  <c r="CD404" i="36"/>
  <c r="CE404" i="36"/>
  <c r="CF404" i="36"/>
  <c r="CG404" i="36"/>
  <c r="CH404" i="36"/>
  <c r="CI404" i="36"/>
  <c r="CJ404" i="36"/>
  <c r="CK404" i="36"/>
  <c r="CL404" i="36"/>
  <c r="CM404" i="36"/>
  <c r="CN404" i="36"/>
  <c r="CO404" i="36"/>
  <c r="CP404" i="36"/>
  <c r="CQ404" i="36"/>
  <c r="CR404" i="36"/>
  <c r="CS404" i="36"/>
  <c r="CT404" i="36"/>
  <c r="CB405" i="36"/>
  <c r="CC405" i="36"/>
  <c r="CD405" i="36"/>
  <c r="CE405" i="36"/>
  <c r="CF405" i="36"/>
  <c r="CG405" i="36"/>
  <c r="CH405" i="36"/>
  <c r="CI405" i="36"/>
  <c r="CJ405" i="36"/>
  <c r="CK405" i="36"/>
  <c r="CL405" i="36"/>
  <c r="CM405" i="36"/>
  <c r="CN405" i="36"/>
  <c r="CO405" i="36"/>
  <c r="CP405" i="36"/>
  <c r="CQ405" i="36"/>
  <c r="CR405" i="36"/>
  <c r="CS405" i="36"/>
  <c r="CT405" i="36"/>
  <c r="CB406" i="36"/>
  <c r="CC406" i="36"/>
  <c r="CD406" i="36"/>
  <c r="CE406" i="36"/>
  <c r="CF406" i="36"/>
  <c r="CG406" i="36"/>
  <c r="CH406" i="36"/>
  <c r="CI406" i="36"/>
  <c r="CJ406" i="36"/>
  <c r="CK406" i="36"/>
  <c r="CL406" i="36"/>
  <c r="CM406" i="36"/>
  <c r="CN406" i="36"/>
  <c r="CO406" i="36"/>
  <c r="CP406" i="36"/>
  <c r="CQ406" i="36"/>
  <c r="CR406" i="36"/>
  <c r="CS406" i="36"/>
  <c r="CT406" i="36"/>
  <c r="CB407" i="36"/>
  <c r="CC407" i="36"/>
  <c r="CD407" i="36"/>
  <c r="CE407" i="36"/>
  <c r="CF407" i="36"/>
  <c r="CG407" i="36"/>
  <c r="CH407" i="36"/>
  <c r="CI407" i="36"/>
  <c r="CJ407" i="36"/>
  <c r="CK407" i="36"/>
  <c r="CL407" i="36"/>
  <c r="CM407" i="36"/>
  <c r="CN407" i="36"/>
  <c r="CO407" i="36"/>
  <c r="CP407" i="36"/>
  <c r="CQ407" i="36"/>
  <c r="CR407" i="36"/>
  <c r="CS407" i="36"/>
  <c r="CT407" i="36"/>
  <c r="CB408" i="36"/>
  <c r="CC408" i="36"/>
  <c r="CD408" i="36"/>
  <c r="CE408" i="36"/>
  <c r="CF408" i="36"/>
  <c r="CG408" i="36"/>
  <c r="CH408" i="36"/>
  <c r="CI408" i="36"/>
  <c r="CJ408" i="36"/>
  <c r="CK408" i="36"/>
  <c r="CL408" i="36"/>
  <c r="CM408" i="36"/>
  <c r="CN408" i="36"/>
  <c r="CO408" i="36"/>
  <c r="CP408" i="36"/>
  <c r="CQ408" i="36"/>
  <c r="CR408" i="36"/>
  <c r="CS408" i="36"/>
  <c r="CT408" i="36"/>
  <c r="CB409" i="36"/>
  <c r="CC409" i="36"/>
  <c r="CD409" i="36"/>
  <c r="CE409" i="36"/>
  <c r="CF409" i="36"/>
  <c r="CG409" i="36"/>
  <c r="CH409" i="36"/>
  <c r="CI409" i="36"/>
  <c r="CJ409" i="36"/>
  <c r="CK409" i="36"/>
  <c r="CL409" i="36"/>
  <c r="CM409" i="36"/>
  <c r="CN409" i="36"/>
  <c r="CO409" i="36"/>
  <c r="CP409" i="36"/>
  <c r="CQ409" i="36"/>
  <c r="CR409" i="36"/>
  <c r="CS409" i="36"/>
  <c r="CT409" i="36"/>
  <c r="CB410" i="36"/>
  <c r="CC410" i="36"/>
  <c r="CD410" i="36"/>
  <c r="CE410" i="36"/>
  <c r="CF410" i="36"/>
  <c r="CG410" i="36"/>
  <c r="CH410" i="36"/>
  <c r="CI410" i="36"/>
  <c r="CJ410" i="36"/>
  <c r="CK410" i="36"/>
  <c r="CL410" i="36"/>
  <c r="CM410" i="36"/>
  <c r="CN410" i="36"/>
  <c r="CO410" i="36"/>
  <c r="CP410" i="36"/>
  <c r="CQ410" i="36"/>
  <c r="CR410" i="36"/>
  <c r="CS410" i="36"/>
  <c r="CT410" i="36"/>
  <c r="CB411" i="36"/>
  <c r="CC411" i="36"/>
  <c r="CD411" i="36"/>
  <c r="CE411" i="36"/>
  <c r="CF411" i="36"/>
  <c r="CG411" i="36"/>
  <c r="CH411" i="36"/>
  <c r="CI411" i="36"/>
  <c r="CJ411" i="36"/>
  <c r="CK411" i="36"/>
  <c r="CL411" i="36"/>
  <c r="CM411" i="36"/>
  <c r="CN411" i="36"/>
  <c r="CO411" i="36"/>
  <c r="CP411" i="36"/>
  <c r="CQ411" i="36"/>
  <c r="CR411" i="36"/>
  <c r="CS411" i="36"/>
  <c r="CT411" i="36"/>
  <c r="CB412" i="36"/>
  <c r="CC412" i="36"/>
  <c r="CD412" i="36"/>
  <c r="CE412" i="36"/>
  <c r="CF412" i="36"/>
  <c r="CG412" i="36"/>
  <c r="CH412" i="36"/>
  <c r="CI412" i="36"/>
  <c r="CJ412" i="36"/>
  <c r="CK412" i="36"/>
  <c r="CL412" i="36"/>
  <c r="CM412" i="36"/>
  <c r="CN412" i="36"/>
  <c r="CO412" i="36"/>
  <c r="CP412" i="36"/>
  <c r="CQ412" i="36"/>
  <c r="CR412" i="36"/>
  <c r="CS412" i="36"/>
  <c r="CT412" i="36"/>
  <c r="CB413" i="36"/>
  <c r="CC413" i="36"/>
  <c r="CD413" i="36"/>
  <c r="CE413" i="36"/>
  <c r="CF413" i="36"/>
  <c r="CG413" i="36"/>
  <c r="CH413" i="36"/>
  <c r="CI413" i="36"/>
  <c r="CJ413" i="36"/>
  <c r="CK413" i="36"/>
  <c r="CL413" i="36"/>
  <c r="CM413" i="36"/>
  <c r="CN413" i="36"/>
  <c r="CO413" i="36"/>
  <c r="CP413" i="36"/>
  <c r="CQ413" i="36"/>
  <c r="CR413" i="36"/>
  <c r="CS413" i="36"/>
  <c r="CT413" i="36"/>
  <c r="CB414" i="36"/>
  <c r="CC414" i="36"/>
  <c r="CD414" i="36"/>
  <c r="CE414" i="36"/>
  <c r="CF414" i="36"/>
  <c r="CG414" i="36"/>
  <c r="CH414" i="36"/>
  <c r="CI414" i="36"/>
  <c r="CJ414" i="36"/>
  <c r="CK414" i="36"/>
  <c r="CL414" i="36"/>
  <c r="CM414" i="36"/>
  <c r="CN414" i="36"/>
  <c r="CO414" i="36"/>
  <c r="CP414" i="36"/>
  <c r="CQ414" i="36"/>
  <c r="CR414" i="36"/>
  <c r="CS414" i="36"/>
  <c r="CT414" i="36"/>
  <c r="CB415" i="36"/>
  <c r="CC415" i="36"/>
  <c r="CD415" i="36"/>
  <c r="CE415" i="36"/>
  <c r="CF415" i="36"/>
  <c r="CG415" i="36"/>
  <c r="CH415" i="36"/>
  <c r="CI415" i="36"/>
  <c r="CJ415" i="36"/>
  <c r="CK415" i="36"/>
  <c r="CL415" i="36"/>
  <c r="CM415" i="36"/>
  <c r="CN415" i="36"/>
  <c r="CO415" i="36"/>
  <c r="CP415" i="36"/>
  <c r="CQ415" i="36"/>
  <c r="CR415" i="36"/>
  <c r="CS415" i="36"/>
  <c r="CT415" i="36"/>
  <c r="CB416" i="36"/>
  <c r="CC416" i="36"/>
  <c r="CD416" i="36"/>
  <c r="CE416" i="36"/>
  <c r="CF416" i="36"/>
  <c r="CG416" i="36"/>
  <c r="CH416" i="36"/>
  <c r="CI416" i="36"/>
  <c r="CJ416" i="36"/>
  <c r="CK416" i="36"/>
  <c r="CL416" i="36"/>
  <c r="CM416" i="36"/>
  <c r="CN416" i="36"/>
  <c r="CO416" i="36"/>
  <c r="CP416" i="36"/>
  <c r="CQ416" i="36"/>
  <c r="CR416" i="36"/>
  <c r="CS416" i="36"/>
  <c r="CT416" i="36"/>
  <c r="CB417" i="36"/>
  <c r="CC417" i="36"/>
  <c r="CD417" i="36"/>
  <c r="CE417" i="36"/>
  <c r="CF417" i="36"/>
  <c r="CG417" i="36"/>
  <c r="CH417" i="36"/>
  <c r="CI417" i="36"/>
  <c r="CJ417" i="36"/>
  <c r="CK417" i="36"/>
  <c r="CL417" i="36"/>
  <c r="CM417" i="36"/>
  <c r="CN417" i="36"/>
  <c r="CO417" i="36"/>
  <c r="CP417" i="36"/>
  <c r="CQ417" i="36"/>
  <c r="CR417" i="36"/>
  <c r="CS417" i="36"/>
  <c r="CT417" i="36"/>
  <c r="CB418" i="36"/>
  <c r="CC418" i="36"/>
  <c r="CD418" i="36"/>
  <c r="CE418" i="36"/>
  <c r="CF418" i="36"/>
  <c r="CG418" i="36"/>
  <c r="CH418" i="36"/>
  <c r="CI418" i="36"/>
  <c r="CJ418" i="36"/>
  <c r="CK418" i="36"/>
  <c r="CL418" i="36"/>
  <c r="CM418" i="36"/>
  <c r="CN418" i="36"/>
  <c r="CO418" i="36"/>
  <c r="CP418" i="36"/>
  <c r="CQ418" i="36"/>
  <c r="CR418" i="36"/>
  <c r="CS418" i="36"/>
  <c r="CT418" i="36"/>
  <c r="CB419" i="36"/>
  <c r="CC419" i="36"/>
  <c r="CD419" i="36"/>
  <c r="CE419" i="36"/>
  <c r="CF419" i="36"/>
  <c r="CG419" i="36"/>
  <c r="CH419" i="36"/>
  <c r="CI419" i="36"/>
  <c r="CJ419" i="36"/>
  <c r="CK419" i="36"/>
  <c r="CL419" i="36"/>
  <c r="CM419" i="36"/>
  <c r="CN419" i="36"/>
  <c r="CO419" i="36"/>
  <c r="CP419" i="36"/>
  <c r="CQ419" i="36"/>
  <c r="CR419" i="36"/>
  <c r="CS419" i="36"/>
  <c r="CT419" i="36"/>
  <c r="CB420" i="36"/>
  <c r="CC420" i="36"/>
  <c r="CD420" i="36"/>
  <c r="CE420" i="36"/>
  <c r="CF420" i="36"/>
  <c r="CG420" i="36"/>
  <c r="CH420" i="36"/>
  <c r="CI420" i="36"/>
  <c r="CJ420" i="36"/>
  <c r="CK420" i="36"/>
  <c r="CL420" i="36"/>
  <c r="CM420" i="36"/>
  <c r="CN420" i="36"/>
  <c r="CO420" i="36"/>
  <c r="CP420" i="36"/>
  <c r="CQ420" i="36"/>
  <c r="CR420" i="36"/>
  <c r="CS420" i="36"/>
  <c r="CT420" i="36"/>
  <c r="EP5" i="20" l="1"/>
  <c r="H2" i="38" s="1"/>
  <c r="EP6" i="20"/>
  <c r="EP7" i="20"/>
  <c r="EP8" i="20"/>
  <c r="EP9" i="20"/>
  <c r="EP10" i="20"/>
  <c r="EP11" i="20"/>
  <c r="EP12" i="20"/>
  <c r="EP13" i="20"/>
  <c r="EP14" i="20"/>
  <c r="EP15" i="20"/>
  <c r="EP16" i="20"/>
  <c r="EP17" i="20"/>
  <c r="EP18" i="20"/>
  <c r="EP19" i="20"/>
  <c r="EP20" i="20"/>
  <c r="EP21" i="20"/>
  <c r="EP22" i="20"/>
  <c r="EP23" i="20"/>
  <c r="EP24" i="20"/>
  <c r="EP25" i="20"/>
  <c r="EP26" i="20"/>
  <c r="EP27" i="20"/>
  <c r="EP28" i="20"/>
  <c r="EP29" i="20"/>
  <c r="EP30" i="20"/>
  <c r="EP31" i="20"/>
  <c r="EP32" i="20"/>
  <c r="EP33" i="20"/>
  <c r="EP34" i="20"/>
  <c r="EP35" i="20"/>
  <c r="EP36" i="20"/>
  <c r="EP37" i="20"/>
  <c r="EP38" i="20"/>
  <c r="EP39" i="20"/>
  <c r="EP40" i="20"/>
  <c r="EP41" i="20"/>
  <c r="EP42" i="20"/>
  <c r="EP43" i="20"/>
  <c r="EP44" i="20"/>
  <c r="EP45" i="20"/>
  <c r="EP46" i="20"/>
  <c r="EO5" i="20"/>
  <c r="G2" i="38" s="1"/>
  <c r="EO6" i="20"/>
  <c r="EO7" i="20"/>
  <c r="EO8" i="20"/>
  <c r="EO9" i="20"/>
  <c r="EO10" i="20"/>
  <c r="EO11" i="20"/>
  <c r="EO12" i="20"/>
  <c r="EO13" i="20"/>
  <c r="EO14" i="20"/>
  <c r="EO15" i="20"/>
  <c r="EO16" i="20"/>
  <c r="EO17" i="20"/>
  <c r="EO18" i="20"/>
  <c r="EO19" i="20"/>
  <c r="EO20" i="20"/>
  <c r="EO21" i="20"/>
  <c r="EO22" i="20"/>
  <c r="EO23" i="20"/>
  <c r="EO24" i="20"/>
  <c r="EO25" i="20"/>
  <c r="EO26" i="20"/>
  <c r="EO27" i="20"/>
  <c r="EO28" i="20"/>
  <c r="EO29" i="20"/>
  <c r="EO30" i="20"/>
  <c r="EO31" i="20"/>
  <c r="EO32" i="20"/>
  <c r="EO33" i="20"/>
  <c r="EO34" i="20"/>
  <c r="EO35" i="20"/>
  <c r="EO36" i="20"/>
  <c r="EO37" i="20"/>
  <c r="EO38" i="20"/>
  <c r="EO39" i="20"/>
  <c r="EO40" i="20"/>
  <c r="EO41" i="20"/>
  <c r="EO42" i="20"/>
  <c r="EO43" i="20"/>
  <c r="EO44" i="20"/>
  <c r="EO45" i="20"/>
  <c r="EO46" i="20"/>
  <c r="EN5" i="20"/>
  <c r="J2" i="38" s="1"/>
  <c r="EN6" i="20"/>
  <c r="EN7" i="20"/>
  <c r="EN8" i="20"/>
  <c r="EN9" i="20"/>
  <c r="EN10" i="20"/>
  <c r="EN11" i="20"/>
  <c r="EN12" i="20"/>
  <c r="EN13" i="20"/>
  <c r="EN14" i="20"/>
  <c r="EN15" i="20"/>
  <c r="EN16" i="20"/>
  <c r="EN17" i="20"/>
  <c r="EN18" i="20"/>
  <c r="EN19" i="20"/>
  <c r="EN20" i="20"/>
  <c r="EN21" i="20"/>
  <c r="EN22" i="20"/>
  <c r="EN23" i="20"/>
  <c r="EN24" i="20"/>
  <c r="EN25" i="20"/>
  <c r="EN26" i="20"/>
  <c r="EN27" i="20"/>
  <c r="EN28" i="20"/>
  <c r="EN29" i="20"/>
  <c r="EN30" i="20"/>
  <c r="EN31" i="20"/>
  <c r="EN32" i="20"/>
  <c r="EN33" i="20"/>
  <c r="EN34" i="20"/>
  <c r="EN35" i="20"/>
  <c r="EN36" i="20"/>
  <c r="EN37" i="20"/>
  <c r="EN38" i="20"/>
  <c r="EN39" i="20"/>
  <c r="EN40" i="20"/>
  <c r="EN41" i="20"/>
  <c r="EN42" i="20"/>
  <c r="EN43" i="20"/>
  <c r="EN44" i="20"/>
  <c r="EN45" i="20"/>
  <c r="EN46" i="20"/>
  <c r="EM5" i="20"/>
  <c r="I2" i="38" s="1"/>
  <c r="EM6" i="20"/>
  <c r="EM7" i="20"/>
  <c r="EM8" i="20"/>
  <c r="EM9" i="20"/>
  <c r="EM10" i="20"/>
  <c r="EM11" i="20"/>
  <c r="EM12" i="20"/>
  <c r="EM13" i="20"/>
  <c r="EM14" i="20"/>
  <c r="EM15" i="20"/>
  <c r="EM16" i="20"/>
  <c r="EM17" i="20"/>
  <c r="EM18" i="20"/>
  <c r="EM19" i="20"/>
  <c r="EM20" i="20"/>
  <c r="EM21" i="20"/>
  <c r="EM22" i="20"/>
  <c r="EM23" i="20"/>
  <c r="EM24" i="20"/>
  <c r="EM25" i="20"/>
  <c r="EM26" i="20"/>
  <c r="EM27" i="20"/>
  <c r="EM28" i="20"/>
  <c r="EM29" i="20"/>
  <c r="EM30" i="20"/>
  <c r="EM31" i="20"/>
  <c r="EM32" i="20"/>
  <c r="EM33" i="20"/>
  <c r="EM34" i="20"/>
  <c r="EM35" i="20"/>
  <c r="EM36" i="20"/>
  <c r="EM37" i="20"/>
  <c r="EM38" i="20"/>
  <c r="EM39" i="20"/>
  <c r="EM40" i="20"/>
  <c r="EM41" i="20"/>
  <c r="EM42" i="20"/>
  <c r="EM43" i="20"/>
  <c r="EM44" i="20"/>
  <c r="EM45" i="20"/>
  <c r="EM46" i="20"/>
  <c r="K245" i="27"/>
  <c r="K246" i="27"/>
  <c r="K247" i="27"/>
  <c r="K248" i="27"/>
  <c r="K249" i="27"/>
  <c r="D249" i="27"/>
  <c r="D248" i="27"/>
  <c r="D247" i="27"/>
  <c r="D246" i="27"/>
  <c r="D245" i="27"/>
  <c r="C249" i="27"/>
  <c r="H249" i="27"/>
  <c r="R249" i="27"/>
  <c r="S249" i="27"/>
  <c r="AD249" i="27"/>
  <c r="AE249" i="27"/>
  <c r="AF249" i="27"/>
  <c r="AG249" i="27"/>
  <c r="C246" i="27"/>
  <c r="C247" i="27"/>
  <c r="C248" i="27"/>
  <c r="H246" i="27"/>
  <c r="H247" i="27"/>
  <c r="H248" i="27"/>
  <c r="R246" i="27"/>
  <c r="R247" i="27"/>
  <c r="R248" i="27"/>
  <c r="S246" i="27"/>
  <c r="S247" i="27"/>
  <c r="S248" i="27"/>
  <c r="AD246" i="27"/>
  <c r="AD247" i="27"/>
  <c r="AD248" i="27"/>
  <c r="AE246" i="27"/>
  <c r="AE247" i="27"/>
  <c r="AE248" i="27"/>
  <c r="AF246" i="27"/>
  <c r="AF247" i="27"/>
  <c r="AF248" i="27"/>
  <c r="AG246" i="27"/>
  <c r="AG247" i="27"/>
  <c r="AG248" i="27"/>
  <c r="C245" i="27"/>
  <c r="H245" i="27"/>
  <c r="R245" i="27"/>
  <c r="S245" i="27"/>
  <c r="AD245" i="27"/>
  <c r="AE245" i="27"/>
  <c r="AF245" i="27"/>
  <c r="AG245" i="27"/>
  <c r="T247" i="27" l="1"/>
  <c r="U247" i="27" s="1"/>
  <c r="AL247" i="27" s="1"/>
  <c r="T245" i="27"/>
  <c r="U245" i="27" s="1"/>
  <c r="AL245" i="27" s="1"/>
  <c r="T248" i="27"/>
  <c r="U248" i="27" s="1"/>
  <c r="AL248" i="27" s="1"/>
  <c r="T246" i="27"/>
  <c r="U246" i="27" s="1"/>
  <c r="AL246" i="27" s="1"/>
  <c r="T249" i="27"/>
  <c r="U249" i="27" s="1"/>
  <c r="AL249" i="27" s="1"/>
  <c r="K244" i="27" l="1"/>
  <c r="K243" i="27"/>
  <c r="C243" i="27"/>
  <c r="C244" i="27"/>
  <c r="D243" i="27"/>
  <c r="D244" i="27"/>
  <c r="H243" i="27"/>
  <c r="H244" i="27"/>
  <c r="R243" i="27"/>
  <c r="R244" i="27"/>
  <c r="S243" i="27"/>
  <c r="S244" i="27"/>
  <c r="AD243" i="27"/>
  <c r="AD244" i="27"/>
  <c r="AE243" i="27"/>
  <c r="AE244" i="27"/>
  <c r="AF243" i="27"/>
  <c r="AF244" i="27"/>
  <c r="AG243" i="27"/>
  <c r="AG244" i="27"/>
  <c r="K242" i="27"/>
  <c r="T243" i="27" l="1"/>
  <c r="U243" i="27" s="1"/>
  <c r="AL243" i="27" s="1"/>
  <c r="T244" i="27"/>
  <c r="U244" i="27" s="1"/>
  <c r="AL244" i="27" s="1"/>
  <c r="K240" i="27" l="1"/>
  <c r="K241" i="27"/>
  <c r="K239" i="27" l="1"/>
  <c r="D242" i="27"/>
  <c r="D241" i="27"/>
  <c r="D240" i="27"/>
  <c r="D239" i="27"/>
  <c r="C239" i="27"/>
  <c r="C240" i="27"/>
  <c r="C241" i="27"/>
  <c r="C242" i="27"/>
  <c r="H239" i="27"/>
  <c r="H240" i="27"/>
  <c r="H241" i="27"/>
  <c r="H242" i="27"/>
  <c r="R239" i="27"/>
  <c r="R240" i="27"/>
  <c r="R241" i="27"/>
  <c r="R242" i="27"/>
  <c r="T242" i="27" s="1"/>
  <c r="U242" i="27" s="1"/>
  <c r="AL242" i="27" s="1"/>
  <c r="S239" i="27"/>
  <c r="S240" i="27"/>
  <c r="S241" i="27"/>
  <c r="S242" i="27"/>
  <c r="AD239" i="27"/>
  <c r="AD240" i="27"/>
  <c r="AD241" i="27"/>
  <c r="AD242" i="27"/>
  <c r="AE239" i="27"/>
  <c r="AE240" i="27"/>
  <c r="AE241" i="27"/>
  <c r="AE242" i="27"/>
  <c r="AF239" i="27"/>
  <c r="AF240" i="27"/>
  <c r="AF241" i="27"/>
  <c r="AF242" i="27"/>
  <c r="AG239" i="27"/>
  <c r="AG240" i="27"/>
  <c r="AG241" i="27"/>
  <c r="AG242" i="27"/>
  <c r="K235" i="27"/>
  <c r="K236" i="27"/>
  <c r="K237" i="27"/>
  <c r="K238" i="27"/>
  <c r="A3" i="29"/>
  <c r="A4" i="29" s="1"/>
  <c r="H3" i="29"/>
  <c r="I3" i="29"/>
  <c r="O3" i="29"/>
  <c r="P3" i="29"/>
  <c r="Q3" i="29"/>
  <c r="T241" i="27" l="1"/>
  <c r="U241" i="27" s="1"/>
  <c r="AL241" i="27" s="1"/>
  <c r="T239" i="27"/>
  <c r="U239" i="27" s="1"/>
  <c r="AL239" i="27" s="1"/>
  <c r="T240" i="27"/>
  <c r="U240" i="27" s="1"/>
  <c r="AL240" i="27" s="1"/>
  <c r="D238" i="27" l="1"/>
  <c r="D237" i="27"/>
  <c r="D236" i="27"/>
  <c r="D235" i="27"/>
  <c r="C235" i="27"/>
  <c r="C236" i="27"/>
  <c r="C237" i="27"/>
  <c r="C238" i="27"/>
  <c r="H235" i="27"/>
  <c r="H236" i="27"/>
  <c r="H237" i="27"/>
  <c r="H238" i="27"/>
  <c r="R235" i="27"/>
  <c r="R236" i="27"/>
  <c r="R237" i="27"/>
  <c r="R238" i="27"/>
  <c r="S235" i="27"/>
  <c r="S236" i="27"/>
  <c r="S237" i="27"/>
  <c r="S238" i="27"/>
  <c r="AD235" i="27"/>
  <c r="AD236" i="27"/>
  <c r="AD237" i="27"/>
  <c r="AD238" i="27"/>
  <c r="AE235" i="27"/>
  <c r="AE236" i="27"/>
  <c r="AE237" i="27"/>
  <c r="AE238" i="27"/>
  <c r="AF235" i="27"/>
  <c r="AF236" i="27"/>
  <c r="AF237" i="27"/>
  <c r="AF238" i="27"/>
  <c r="AG235" i="27"/>
  <c r="AG236" i="27"/>
  <c r="AG237" i="27"/>
  <c r="AG238" i="27"/>
  <c r="AD37" i="30"/>
  <c r="AD38" i="30"/>
  <c r="AD39" i="30"/>
  <c r="AD40" i="30"/>
  <c r="AD41" i="30"/>
  <c r="AD42" i="30"/>
  <c r="AD43" i="30"/>
  <c r="AD44" i="30"/>
  <c r="AD45" i="30"/>
  <c r="AD46" i="30"/>
  <c r="AD47" i="30"/>
  <c r="AD48" i="30"/>
  <c r="AD49" i="30"/>
  <c r="AD50" i="30"/>
  <c r="AD35" i="30"/>
  <c r="AD36" i="30"/>
  <c r="AD32" i="30"/>
  <c r="AD33" i="30"/>
  <c r="AD34" i="30"/>
  <c r="C13" i="24"/>
  <c r="D13" i="24"/>
  <c r="F13" i="24"/>
  <c r="I13" i="24"/>
  <c r="P13" i="24"/>
  <c r="Q13" i="24"/>
  <c r="R13" i="24"/>
  <c r="Y13" i="24"/>
  <c r="K233" i="27"/>
  <c r="K234" i="27"/>
  <c r="D234" i="27"/>
  <c r="D233" i="27"/>
  <c r="C234" i="27"/>
  <c r="H234" i="27"/>
  <c r="R234" i="27"/>
  <c r="S234" i="27"/>
  <c r="AD234" i="27"/>
  <c r="AE234" i="27"/>
  <c r="AF234" i="27"/>
  <c r="AG234" i="27"/>
  <c r="C233" i="27"/>
  <c r="H233" i="27"/>
  <c r="R233" i="27"/>
  <c r="S233" i="27"/>
  <c r="AD233" i="27"/>
  <c r="AE233" i="27"/>
  <c r="AF233" i="27"/>
  <c r="AG233" i="27"/>
  <c r="T237" i="27" l="1"/>
  <c r="U237" i="27" s="1"/>
  <c r="AL237" i="27" s="1"/>
  <c r="T236" i="27"/>
  <c r="U236" i="27" s="1"/>
  <c r="AL236" i="27" s="1"/>
  <c r="T235" i="27"/>
  <c r="U235" i="27" s="1"/>
  <c r="AL235" i="27" s="1"/>
  <c r="T238" i="27"/>
  <c r="U238" i="27" s="1"/>
  <c r="AL238" i="27" s="1"/>
  <c r="T234" i="27"/>
  <c r="U234" i="27" s="1"/>
  <c r="AL234" i="27" s="1"/>
  <c r="T233" i="27"/>
  <c r="U233" i="27" s="1"/>
  <c r="AL233" i="27" s="1"/>
  <c r="K232" i="27" l="1"/>
  <c r="D232" i="27"/>
  <c r="C232" i="27"/>
  <c r="H232" i="27"/>
  <c r="R232" i="27"/>
  <c r="S232" i="27"/>
  <c r="AD232" i="27"/>
  <c r="AE232" i="27"/>
  <c r="AF232" i="27"/>
  <c r="AG232" i="27"/>
  <c r="K224" i="27"/>
  <c r="K225" i="27"/>
  <c r="K226" i="27"/>
  <c r="K227" i="27"/>
  <c r="K228" i="27"/>
  <c r="K229" i="27"/>
  <c r="K230" i="27"/>
  <c r="K231" i="27"/>
  <c r="D231" i="27"/>
  <c r="D230" i="27"/>
  <c r="D229" i="27"/>
  <c r="D228" i="27"/>
  <c r="D227" i="27"/>
  <c r="D226" i="27"/>
  <c r="D225" i="27"/>
  <c r="D224" i="27"/>
  <c r="C231" i="27"/>
  <c r="H231" i="27"/>
  <c r="R231" i="27"/>
  <c r="S231" i="27"/>
  <c r="AD231" i="27"/>
  <c r="AE231" i="27"/>
  <c r="AF231" i="27"/>
  <c r="AG231" i="27"/>
  <c r="C225" i="27"/>
  <c r="C226" i="27"/>
  <c r="C227" i="27"/>
  <c r="C228" i="27"/>
  <c r="C229" i="27"/>
  <c r="C230" i="27"/>
  <c r="H225" i="27"/>
  <c r="H226" i="27"/>
  <c r="H227" i="27"/>
  <c r="H228" i="27"/>
  <c r="H229" i="27"/>
  <c r="H230" i="27"/>
  <c r="R225" i="27"/>
  <c r="T225" i="27" s="1"/>
  <c r="U225" i="27" s="1"/>
  <c r="AL225" i="27" s="1"/>
  <c r="R226" i="27"/>
  <c r="T226" i="27" s="1"/>
  <c r="R227" i="27"/>
  <c r="T227" i="27" s="1"/>
  <c r="R228" i="27"/>
  <c r="T228" i="27" s="1"/>
  <c r="R229" i="27"/>
  <c r="T229" i="27" s="1"/>
  <c r="R230" i="27"/>
  <c r="S225" i="27"/>
  <c r="S226" i="27"/>
  <c r="S227" i="27"/>
  <c r="S228" i="27"/>
  <c r="S229" i="27"/>
  <c r="S230" i="27"/>
  <c r="AD225" i="27"/>
  <c r="AD226" i="27"/>
  <c r="AD227" i="27"/>
  <c r="AD228" i="27"/>
  <c r="AD229" i="27"/>
  <c r="AD230" i="27"/>
  <c r="AE225" i="27"/>
  <c r="AE226" i="27"/>
  <c r="AE227" i="27"/>
  <c r="AE228" i="27"/>
  <c r="AE229" i="27"/>
  <c r="AE230" i="27"/>
  <c r="AF225" i="27"/>
  <c r="AF226" i="27"/>
  <c r="AF227" i="27"/>
  <c r="AF228" i="27"/>
  <c r="AF229" i="27"/>
  <c r="AF230" i="27"/>
  <c r="AG225" i="27"/>
  <c r="AG226" i="27"/>
  <c r="AG227" i="27"/>
  <c r="AG228" i="27"/>
  <c r="AG229" i="27"/>
  <c r="AG230" i="27"/>
  <c r="C224" i="27"/>
  <c r="H224" i="27"/>
  <c r="R224" i="27"/>
  <c r="T224" i="27" s="1"/>
  <c r="S224" i="27"/>
  <c r="AD224" i="27"/>
  <c r="AE224" i="27"/>
  <c r="AF224" i="27"/>
  <c r="AG224" i="27"/>
  <c r="T232" i="27" l="1"/>
  <c r="U232" i="27" s="1"/>
  <c r="AL232" i="27" s="1"/>
  <c r="T230" i="27"/>
  <c r="U230" i="27" s="1"/>
  <c r="AL230" i="27" s="1"/>
  <c r="T231" i="27"/>
  <c r="U231" i="27" s="1"/>
  <c r="AL231" i="27" s="1"/>
  <c r="U229" i="27"/>
  <c r="AL229" i="27" s="1"/>
  <c r="U227" i="27"/>
  <c r="AL227" i="27" s="1"/>
  <c r="U228" i="27"/>
  <c r="AL228" i="27" s="1"/>
  <c r="U226" i="27"/>
  <c r="AL226" i="27" s="1"/>
  <c r="U224" i="27"/>
  <c r="AL224" i="27" s="1"/>
  <c r="K223" i="27" l="1"/>
  <c r="K222" i="27"/>
  <c r="K221" i="27"/>
  <c r="K220" i="27"/>
  <c r="K219" i="27"/>
  <c r="D223" i="27"/>
  <c r="D222" i="27"/>
  <c r="D221" i="27"/>
  <c r="D220" i="27"/>
  <c r="D219" i="27"/>
  <c r="C219" i="27"/>
  <c r="C220" i="27"/>
  <c r="C221" i="27"/>
  <c r="C222" i="27"/>
  <c r="C223" i="27"/>
  <c r="H219" i="27"/>
  <c r="H220" i="27"/>
  <c r="H221" i="27"/>
  <c r="H222" i="27"/>
  <c r="H223" i="27"/>
  <c r="R219" i="27"/>
  <c r="R220" i="27"/>
  <c r="R221" i="27"/>
  <c r="R222" i="27"/>
  <c r="R223" i="27"/>
  <c r="S219" i="27"/>
  <c r="S220" i="27"/>
  <c r="S221" i="27"/>
  <c r="S222" i="27"/>
  <c r="S223" i="27"/>
  <c r="AD219" i="27"/>
  <c r="AD220" i="27"/>
  <c r="AD221" i="27"/>
  <c r="AD222" i="27"/>
  <c r="AD223" i="27"/>
  <c r="AE219" i="27"/>
  <c r="AE220" i="27"/>
  <c r="AE221" i="27"/>
  <c r="AE222" i="27"/>
  <c r="AE223" i="27"/>
  <c r="AF219" i="27"/>
  <c r="AF220" i="27"/>
  <c r="AF221" i="27"/>
  <c r="AF222" i="27"/>
  <c r="AF223" i="27"/>
  <c r="AG219" i="27"/>
  <c r="AG220" i="27"/>
  <c r="AG221" i="27"/>
  <c r="AG222" i="27"/>
  <c r="AG223" i="27"/>
  <c r="K218" i="27"/>
  <c r="K217" i="27"/>
  <c r="K216" i="27"/>
  <c r="K215" i="27"/>
  <c r="K214" i="27"/>
  <c r="K213" i="27"/>
  <c r="K212" i="27"/>
  <c r="D218" i="27"/>
  <c r="D217" i="27"/>
  <c r="D216" i="27"/>
  <c r="D215" i="27"/>
  <c r="D214" i="27"/>
  <c r="D213" i="27"/>
  <c r="D212" i="27"/>
  <c r="C213" i="27"/>
  <c r="C214" i="27"/>
  <c r="C215" i="27"/>
  <c r="C216" i="27"/>
  <c r="C217" i="27"/>
  <c r="C218" i="27"/>
  <c r="H213" i="27"/>
  <c r="H214" i="27"/>
  <c r="H215" i="27"/>
  <c r="H216" i="27"/>
  <c r="H217" i="27"/>
  <c r="H218" i="27"/>
  <c r="R213" i="27"/>
  <c r="T213" i="27" s="1"/>
  <c r="U213" i="27" s="1"/>
  <c r="AL213" i="27" s="1"/>
  <c r="R214" i="27"/>
  <c r="T214" i="27" s="1"/>
  <c r="R215" i="27"/>
  <c r="R216" i="27"/>
  <c r="R217" i="27"/>
  <c r="R218" i="27"/>
  <c r="S213" i="27"/>
  <c r="S214" i="27"/>
  <c r="S215" i="27"/>
  <c r="S216" i="27"/>
  <c r="S217" i="27"/>
  <c r="S218" i="27"/>
  <c r="AD213" i="27"/>
  <c r="AD214" i="27"/>
  <c r="AD215" i="27"/>
  <c r="AD216" i="27"/>
  <c r="AD217" i="27"/>
  <c r="AD218" i="27"/>
  <c r="AE213" i="27"/>
  <c r="AE214" i="27"/>
  <c r="AE215" i="27"/>
  <c r="AE216" i="27"/>
  <c r="AE217" i="27"/>
  <c r="AE218" i="27"/>
  <c r="AF213" i="27"/>
  <c r="AF214" i="27"/>
  <c r="AF215" i="27"/>
  <c r="AF216" i="27"/>
  <c r="AF217" i="27"/>
  <c r="AF218" i="27"/>
  <c r="AG213" i="27"/>
  <c r="AG214" i="27"/>
  <c r="AG215" i="27"/>
  <c r="AG216" i="27"/>
  <c r="AG217" i="27"/>
  <c r="AG218" i="27"/>
  <c r="C212" i="27"/>
  <c r="H212" i="27"/>
  <c r="R212" i="27"/>
  <c r="T212" i="27" s="1"/>
  <c r="S212" i="27"/>
  <c r="AD212" i="27"/>
  <c r="AE212" i="27"/>
  <c r="AF212" i="27"/>
  <c r="AG212" i="27"/>
  <c r="T223" i="27" l="1"/>
  <c r="U223" i="27" s="1"/>
  <c r="AL223" i="27" s="1"/>
  <c r="T215" i="27"/>
  <c r="U215" i="27" s="1"/>
  <c r="AL215" i="27" s="1"/>
  <c r="T219" i="27"/>
  <c r="U219" i="27" s="1"/>
  <c r="AL219" i="27" s="1"/>
  <c r="T218" i="27"/>
  <c r="U218" i="27" s="1"/>
  <c r="AL218" i="27" s="1"/>
  <c r="T217" i="27"/>
  <c r="U217" i="27" s="1"/>
  <c r="AL217" i="27" s="1"/>
  <c r="T216" i="27"/>
  <c r="U216" i="27" s="1"/>
  <c r="AL216" i="27" s="1"/>
  <c r="T222" i="27"/>
  <c r="U222" i="27" s="1"/>
  <c r="AL222" i="27" s="1"/>
  <c r="T221" i="27"/>
  <c r="U221" i="27" s="1"/>
  <c r="AL221" i="27" s="1"/>
  <c r="T220" i="27"/>
  <c r="U220" i="27" s="1"/>
  <c r="AL220" i="27" s="1"/>
  <c r="U214" i="27"/>
  <c r="AL214" i="27" s="1"/>
  <c r="U212" i="27"/>
  <c r="AL212" i="27" s="1"/>
  <c r="D211" i="27" l="1"/>
  <c r="K211" i="27"/>
  <c r="C211" i="27"/>
  <c r="H211" i="27"/>
  <c r="R211" i="27"/>
  <c r="S211" i="27"/>
  <c r="AD211" i="27"/>
  <c r="AE211" i="27"/>
  <c r="AF211" i="27"/>
  <c r="AG211" i="27"/>
  <c r="K209" i="27"/>
  <c r="K210" i="27"/>
  <c r="T211" i="27" l="1"/>
  <c r="U211" i="27" s="1"/>
  <c r="AL211" i="27" s="1"/>
  <c r="AD27" i="32" l="1"/>
  <c r="AD28" i="32"/>
  <c r="AD29" i="32"/>
  <c r="AD30" i="32"/>
  <c r="AD31" i="32"/>
  <c r="AD32" i="32"/>
  <c r="AD33" i="32"/>
  <c r="AD34" i="32"/>
  <c r="AD35" i="32"/>
  <c r="AD36" i="32"/>
  <c r="AD37" i="32"/>
  <c r="K208" i="27"/>
  <c r="K207" i="27"/>
  <c r="C209" i="27"/>
  <c r="C210" i="27"/>
  <c r="H209" i="27"/>
  <c r="H210" i="27"/>
  <c r="R209" i="27"/>
  <c r="R210" i="27"/>
  <c r="S209" i="27"/>
  <c r="S210" i="27"/>
  <c r="AD209" i="27"/>
  <c r="AD210" i="27"/>
  <c r="AE209" i="27"/>
  <c r="AE210" i="27"/>
  <c r="AF209" i="27"/>
  <c r="AF210" i="27"/>
  <c r="AG209" i="27"/>
  <c r="AG210" i="27"/>
  <c r="D210" i="27"/>
  <c r="D209" i="27"/>
  <c r="D208" i="27"/>
  <c r="D207" i="27"/>
  <c r="C207" i="27"/>
  <c r="C208" i="27"/>
  <c r="H207" i="27"/>
  <c r="H208" i="27"/>
  <c r="R207" i="27"/>
  <c r="T207" i="27" s="1"/>
  <c r="R208" i="27"/>
  <c r="T208" i="27" s="1"/>
  <c r="S207" i="27"/>
  <c r="S208" i="27"/>
  <c r="AD207" i="27"/>
  <c r="AD208" i="27"/>
  <c r="AE207" i="27"/>
  <c r="AE208" i="27"/>
  <c r="AF207" i="27"/>
  <c r="AF208" i="27"/>
  <c r="AG207" i="27"/>
  <c r="AG208" i="27"/>
  <c r="C12" i="24"/>
  <c r="D12" i="24"/>
  <c r="F12" i="24"/>
  <c r="I12" i="24"/>
  <c r="P12" i="24"/>
  <c r="Q12" i="24"/>
  <c r="R12" i="24"/>
  <c r="Y12" i="24"/>
  <c r="C11" i="24"/>
  <c r="D11" i="24"/>
  <c r="F11" i="24"/>
  <c r="I11" i="24"/>
  <c r="P11" i="24"/>
  <c r="Q11" i="24"/>
  <c r="R11" i="24"/>
  <c r="Y11" i="24"/>
  <c r="K206" i="27"/>
  <c r="K205" i="27"/>
  <c r="K204" i="27"/>
  <c r="C205" i="27"/>
  <c r="C206" i="27"/>
  <c r="D205" i="27"/>
  <c r="D206" i="27"/>
  <c r="H205" i="27"/>
  <c r="H206" i="27"/>
  <c r="R205" i="27"/>
  <c r="R206" i="27"/>
  <c r="S205" i="27"/>
  <c r="S206" i="27"/>
  <c r="AD205" i="27"/>
  <c r="AD206" i="27"/>
  <c r="AE205" i="27"/>
  <c r="AE206" i="27"/>
  <c r="AF205" i="27"/>
  <c r="AF206" i="27"/>
  <c r="AG205" i="27"/>
  <c r="AG206" i="27"/>
  <c r="C204" i="27"/>
  <c r="D204" i="27"/>
  <c r="H204" i="27"/>
  <c r="R204" i="27"/>
  <c r="S204" i="27"/>
  <c r="AD204" i="27"/>
  <c r="AE204" i="27"/>
  <c r="AF204" i="27"/>
  <c r="AG204" i="27"/>
  <c r="K195" i="27"/>
  <c r="K196" i="27"/>
  <c r="K197" i="27"/>
  <c r="K198" i="27"/>
  <c r="K199" i="27"/>
  <c r="K200" i="27"/>
  <c r="K201" i="27"/>
  <c r="K202" i="27"/>
  <c r="K203" i="27"/>
  <c r="C203" i="27"/>
  <c r="H203" i="27"/>
  <c r="R203" i="27"/>
  <c r="S203" i="27"/>
  <c r="AD203" i="27"/>
  <c r="AE203" i="27"/>
  <c r="AF203" i="27"/>
  <c r="AG203" i="27"/>
  <c r="D203" i="27"/>
  <c r="D202" i="27"/>
  <c r="D201" i="27"/>
  <c r="D200" i="27"/>
  <c r="D199" i="27"/>
  <c r="D198" i="27"/>
  <c r="D197" i="27"/>
  <c r="D196" i="27"/>
  <c r="D195" i="27"/>
  <c r="C196" i="27"/>
  <c r="C197" i="27"/>
  <c r="C198" i="27"/>
  <c r="C199" i="27"/>
  <c r="C200" i="27"/>
  <c r="C201" i="27"/>
  <c r="C202" i="27"/>
  <c r="H196" i="27"/>
  <c r="H197" i="27"/>
  <c r="H198" i="27"/>
  <c r="H199" i="27"/>
  <c r="H200" i="27"/>
  <c r="H201" i="27"/>
  <c r="H202" i="27"/>
  <c r="R196" i="27"/>
  <c r="T196" i="27" s="1"/>
  <c r="R197" i="27"/>
  <c r="T197" i="27" s="1"/>
  <c r="R198" i="27"/>
  <c r="T198" i="27" s="1"/>
  <c r="R199" i="27"/>
  <c r="T199" i="27" s="1"/>
  <c r="R200" i="27"/>
  <c r="R201" i="27"/>
  <c r="R202" i="27"/>
  <c r="S196" i="27"/>
  <c r="S197" i="27"/>
  <c r="S198" i="27"/>
  <c r="S199" i="27"/>
  <c r="S200" i="27"/>
  <c r="S201" i="27"/>
  <c r="S202" i="27"/>
  <c r="AD196" i="27"/>
  <c r="AD197" i="27"/>
  <c r="AD198" i="27"/>
  <c r="AD199" i="27"/>
  <c r="AD200" i="27"/>
  <c r="AD201" i="27"/>
  <c r="AD202" i="27"/>
  <c r="AE196" i="27"/>
  <c r="AE197" i="27"/>
  <c r="AE198" i="27"/>
  <c r="AE199" i="27"/>
  <c r="AE200" i="27"/>
  <c r="AE201" i="27"/>
  <c r="AE202" i="27"/>
  <c r="AF196" i="27"/>
  <c r="AF197" i="27"/>
  <c r="AF198" i="27"/>
  <c r="AF199" i="27"/>
  <c r="AF200" i="27"/>
  <c r="AF201" i="27"/>
  <c r="AF202" i="27"/>
  <c r="AG196" i="27"/>
  <c r="AG197" i="27"/>
  <c r="AG198" i="27"/>
  <c r="AG199" i="27"/>
  <c r="AG200" i="27"/>
  <c r="AG201" i="27"/>
  <c r="AG202" i="27"/>
  <c r="C195" i="27"/>
  <c r="H195" i="27"/>
  <c r="R195" i="27"/>
  <c r="T195" i="27" s="1"/>
  <c r="U195" i="27" s="1"/>
  <c r="AL195" i="27" s="1"/>
  <c r="S195" i="27"/>
  <c r="AD195" i="27"/>
  <c r="AE195" i="27"/>
  <c r="AF195" i="27"/>
  <c r="AG195" i="27"/>
  <c r="AD26" i="32"/>
  <c r="K194" i="27"/>
  <c r="K193" i="27"/>
  <c r="K192" i="27"/>
  <c r="D194" i="27"/>
  <c r="D193" i="27"/>
  <c r="D192" i="27"/>
  <c r="C193" i="27"/>
  <c r="C194" i="27"/>
  <c r="H193" i="27"/>
  <c r="H194" i="27"/>
  <c r="R193" i="27"/>
  <c r="T193" i="27" s="1"/>
  <c r="R194" i="27"/>
  <c r="T194" i="27" s="1"/>
  <c r="S193" i="27"/>
  <c r="S194" i="27"/>
  <c r="AD193" i="27"/>
  <c r="AD194" i="27"/>
  <c r="AE193" i="27"/>
  <c r="AE194" i="27"/>
  <c r="AF193" i="27"/>
  <c r="AF194" i="27"/>
  <c r="AG193" i="27"/>
  <c r="AG194" i="27"/>
  <c r="C192" i="27"/>
  <c r="H192" i="27"/>
  <c r="R192" i="27"/>
  <c r="T192" i="27" s="1"/>
  <c r="S192" i="27"/>
  <c r="AD192" i="27"/>
  <c r="AE192" i="27"/>
  <c r="AF192" i="27"/>
  <c r="AG192" i="27"/>
  <c r="K191" i="27"/>
  <c r="K190" i="27"/>
  <c r="K189" i="27"/>
  <c r="D191" i="27"/>
  <c r="D190" i="27"/>
  <c r="D189" i="27"/>
  <c r="C189" i="27"/>
  <c r="C190" i="27"/>
  <c r="C191" i="27"/>
  <c r="H189" i="27"/>
  <c r="H190" i="27"/>
  <c r="H191" i="27"/>
  <c r="R189" i="27"/>
  <c r="T189" i="27" s="1"/>
  <c r="U189" i="27" s="1"/>
  <c r="AL189" i="27" s="1"/>
  <c r="R190" i="27"/>
  <c r="T190" i="27" s="1"/>
  <c r="R191" i="27"/>
  <c r="T191" i="27" s="1"/>
  <c r="S189" i="27"/>
  <c r="S190" i="27"/>
  <c r="S191" i="27"/>
  <c r="AD189" i="27"/>
  <c r="AD190" i="27"/>
  <c r="AD191" i="27"/>
  <c r="AE189" i="27"/>
  <c r="AE190" i="27"/>
  <c r="AE191" i="27"/>
  <c r="AF189" i="27"/>
  <c r="AF190" i="27"/>
  <c r="AF191" i="27"/>
  <c r="AG189" i="27"/>
  <c r="AG190" i="27"/>
  <c r="AG191" i="27"/>
  <c r="K188" i="27"/>
  <c r="K187" i="27"/>
  <c r="K186" i="27"/>
  <c r="K185" i="27"/>
  <c r="K184" i="27"/>
  <c r="D188" i="27"/>
  <c r="D187" i="27"/>
  <c r="D186" i="27"/>
  <c r="D185" i="27"/>
  <c r="D184" i="27"/>
  <c r="C184" i="27"/>
  <c r="C185" i="27"/>
  <c r="C186" i="27"/>
  <c r="C187" i="27"/>
  <c r="C188" i="27"/>
  <c r="H184" i="27"/>
  <c r="H185" i="27"/>
  <c r="H186" i="27"/>
  <c r="H187" i="27"/>
  <c r="H188" i="27"/>
  <c r="R184" i="27"/>
  <c r="R185" i="27"/>
  <c r="R186" i="27"/>
  <c r="T186" i="27" s="1"/>
  <c r="U186" i="27" s="1"/>
  <c r="AL186" i="27" s="1"/>
  <c r="R187" i="27"/>
  <c r="T187" i="27" s="1"/>
  <c r="U187" i="27" s="1"/>
  <c r="AL187" i="27" s="1"/>
  <c r="R188" i="27"/>
  <c r="S184" i="27"/>
  <c r="S185" i="27"/>
  <c r="S186" i="27"/>
  <c r="S187" i="27"/>
  <c r="S188" i="27"/>
  <c r="AD184" i="27"/>
  <c r="AD185" i="27"/>
  <c r="AD186" i="27"/>
  <c r="AD187" i="27"/>
  <c r="AD188" i="27"/>
  <c r="AE184" i="27"/>
  <c r="AE185" i="27"/>
  <c r="AE186" i="27"/>
  <c r="AE187" i="27"/>
  <c r="AE188" i="27"/>
  <c r="AF184" i="27"/>
  <c r="AF185" i="27"/>
  <c r="AF186" i="27"/>
  <c r="AF187" i="27"/>
  <c r="AF188" i="27"/>
  <c r="AG184" i="27"/>
  <c r="AG185" i="27"/>
  <c r="AG186" i="27"/>
  <c r="AG187" i="27"/>
  <c r="AG188" i="27"/>
  <c r="K183" i="27"/>
  <c r="K182" i="27"/>
  <c r="K181" i="27"/>
  <c r="K180" i="27"/>
  <c r="K179" i="27"/>
  <c r="K178" i="27"/>
  <c r="K176" i="27"/>
  <c r="K177" i="27"/>
  <c r="C178" i="27"/>
  <c r="C179" i="27"/>
  <c r="C180" i="27"/>
  <c r="C181" i="27"/>
  <c r="C182" i="27"/>
  <c r="C183" i="27"/>
  <c r="D178" i="27"/>
  <c r="D179" i="27"/>
  <c r="D180" i="27"/>
  <c r="D181" i="27"/>
  <c r="D182" i="27"/>
  <c r="D183" i="27"/>
  <c r="H178" i="27"/>
  <c r="H179" i="27"/>
  <c r="H180" i="27"/>
  <c r="H181" i="27"/>
  <c r="H182" i="27"/>
  <c r="H183" i="27"/>
  <c r="R178" i="27"/>
  <c r="T178" i="27" s="1"/>
  <c r="R179" i="27"/>
  <c r="T179" i="27" s="1"/>
  <c r="R180" i="27"/>
  <c r="T180" i="27" s="1"/>
  <c r="R181" i="27"/>
  <c r="T181" i="27" s="1"/>
  <c r="R182" i="27"/>
  <c r="T182" i="27" s="1"/>
  <c r="R183" i="27"/>
  <c r="T183" i="27" s="1"/>
  <c r="U183" i="27" s="1"/>
  <c r="AL183" i="27" s="1"/>
  <c r="S178" i="27"/>
  <c r="S179" i="27"/>
  <c r="S180" i="27"/>
  <c r="S181" i="27"/>
  <c r="S182" i="27"/>
  <c r="S183" i="27"/>
  <c r="AD178" i="27"/>
  <c r="AD179" i="27"/>
  <c r="AD180" i="27"/>
  <c r="AD181" i="27"/>
  <c r="AD182" i="27"/>
  <c r="AD183" i="27"/>
  <c r="AE178" i="27"/>
  <c r="AE179" i="27"/>
  <c r="AE180" i="27"/>
  <c r="AE181" i="27"/>
  <c r="AE182" i="27"/>
  <c r="AE183" i="27"/>
  <c r="AF178" i="27"/>
  <c r="AF179" i="27"/>
  <c r="AF180" i="27"/>
  <c r="AF181" i="27"/>
  <c r="AF182" i="27"/>
  <c r="AF183" i="27"/>
  <c r="AG178" i="27"/>
  <c r="AG179" i="27"/>
  <c r="AG180" i="27"/>
  <c r="AG181" i="27"/>
  <c r="AG182" i="27"/>
  <c r="AG183" i="27"/>
  <c r="T209" i="27" l="1"/>
  <c r="U209" i="27" s="1"/>
  <c r="AL209" i="27" s="1"/>
  <c r="T210" i="27"/>
  <c r="U210" i="27" s="1"/>
  <c r="AL210" i="27" s="1"/>
  <c r="T206" i="27"/>
  <c r="U206" i="27" s="1"/>
  <c r="AL206" i="27" s="1"/>
  <c r="T202" i="27"/>
  <c r="U202" i="27" s="1"/>
  <c r="AL202" i="27" s="1"/>
  <c r="U208" i="27"/>
  <c r="AL208" i="27" s="1"/>
  <c r="U207" i="27"/>
  <c r="AL207" i="27" s="1"/>
  <c r="T204" i="27"/>
  <c r="U204" i="27" s="1"/>
  <c r="AL204" i="27" s="1"/>
  <c r="T205" i="27"/>
  <c r="U205" i="27" s="1"/>
  <c r="AL205" i="27" s="1"/>
  <c r="T203" i="27"/>
  <c r="U203" i="27" s="1"/>
  <c r="AL203" i="27" s="1"/>
  <c r="T201" i="27"/>
  <c r="U201" i="27" s="1"/>
  <c r="AL201" i="27" s="1"/>
  <c r="T200" i="27"/>
  <c r="U200" i="27" s="1"/>
  <c r="AL200" i="27" s="1"/>
  <c r="U198" i="27"/>
  <c r="AL198" i="27" s="1"/>
  <c r="U197" i="27"/>
  <c r="AL197" i="27" s="1"/>
  <c r="U196" i="27"/>
  <c r="AL196" i="27" s="1"/>
  <c r="U199" i="27"/>
  <c r="AL199" i="27" s="1"/>
  <c r="U194" i="27"/>
  <c r="AL194" i="27" s="1"/>
  <c r="U193" i="27"/>
  <c r="AL193" i="27" s="1"/>
  <c r="U192" i="27"/>
  <c r="AL192" i="27" s="1"/>
  <c r="T185" i="27"/>
  <c r="U185" i="27" s="1"/>
  <c r="AL185" i="27" s="1"/>
  <c r="T184" i="27"/>
  <c r="U184" i="27" s="1"/>
  <c r="AL184" i="27" s="1"/>
  <c r="U191" i="27"/>
  <c r="AL191" i="27" s="1"/>
  <c r="U190" i="27"/>
  <c r="AL190" i="27" s="1"/>
  <c r="T188" i="27"/>
  <c r="U188" i="27" s="1"/>
  <c r="AL188" i="27" s="1"/>
  <c r="U182" i="27"/>
  <c r="AL182" i="27" s="1"/>
  <c r="U180" i="27"/>
  <c r="AL180" i="27" s="1"/>
  <c r="U179" i="27"/>
  <c r="AL179" i="27" s="1"/>
  <c r="U181" i="27"/>
  <c r="AL181" i="27" s="1"/>
  <c r="U178" i="27"/>
  <c r="AL178" i="27" s="1"/>
  <c r="C419" i="36" l="1"/>
  <c r="C420" i="36"/>
  <c r="D419" i="36"/>
  <c r="D420" i="36"/>
  <c r="E419" i="36"/>
  <c r="E420" i="36"/>
  <c r="F419" i="36"/>
  <c r="F420" i="36"/>
  <c r="G419" i="36"/>
  <c r="G420" i="36"/>
  <c r="H419" i="36"/>
  <c r="H420" i="36"/>
  <c r="I419" i="36"/>
  <c r="I420" i="36"/>
  <c r="J419" i="36"/>
  <c r="J420" i="36"/>
  <c r="K419" i="36"/>
  <c r="K420" i="36"/>
  <c r="L419" i="36"/>
  <c r="L420" i="36"/>
  <c r="M419" i="36"/>
  <c r="M420" i="36"/>
  <c r="N419" i="36"/>
  <c r="N420" i="36"/>
  <c r="O419" i="36"/>
  <c r="O420" i="36"/>
  <c r="P419" i="36"/>
  <c r="P420" i="36"/>
  <c r="Q419" i="36"/>
  <c r="Q420" i="36"/>
  <c r="R419" i="36"/>
  <c r="R420" i="36"/>
  <c r="S419" i="36"/>
  <c r="S420" i="36"/>
  <c r="T419" i="36"/>
  <c r="T420" i="36"/>
  <c r="U419" i="36"/>
  <c r="U420" i="36"/>
  <c r="V419" i="36"/>
  <c r="V420" i="36"/>
  <c r="W419" i="36"/>
  <c r="W420" i="36"/>
  <c r="X419" i="36"/>
  <c r="X420" i="36"/>
  <c r="Y419" i="36"/>
  <c r="Y420" i="36"/>
  <c r="Z419" i="36"/>
  <c r="Z420" i="36"/>
  <c r="AA419" i="36"/>
  <c r="AA420" i="36"/>
  <c r="AB419" i="36"/>
  <c r="AB420" i="36"/>
  <c r="AC419" i="36"/>
  <c r="AC420" i="36"/>
  <c r="AD419" i="36"/>
  <c r="AD420" i="36"/>
  <c r="AE419" i="36"/>
  <c r="AE420" i="36"/>
  <c r="AF419" i="36"/>
  <c r="AF420" i="36"/>
  <c r="AG419" i="36"/>
  <c r="AG420" i="36"/>
  <c r="AH419" i="36"/>
  <c r="AH420" i="36"/>
  <c r="AI419" i="36"/>
  <c r="AI420" i="36"/>
  <c r="AJ419" i="36"/>
  <c r="AJ420" i="36"/>
  <c r="AK419" i="36"/>
  <c r="AK420" i="36"/>
  <c r="AL419" i="36"/>
  <c r="AL420" i="36"/>
  <c r="AM419" i="36"/>
  <c r="AM420" i="36"/>
  <c r="AN419" i="36"/>
  <c r="AN420" i="36"/>
  <c r="AO419" i="36"/>
  <c r="AO420" i="36"/>
  <c r="AP419" i="36"/>
  <c r="AP420" i="36"/>
  <c r="AQ419" i="36"/>
  <c r="AQ420" i="36"/>
  <c r="AR419" i="36"/>
  <c r="AR420" i="36"/>
  <c r="AS419" i="36"/>
  <c r="AS420" i="36"/>
  <c r="AT419" i="36"/>
  <c r="AT420" i="36"/>
  <c r="AU419" i="36"/>
  <c r="AU420" i="36"/>
  <c r="AV419" i="36"/>
  <c r="AV420" i="36"/>
  <c r="AW419" i="36"/>
  <c r="AW420" i="36"/>
  <c r="AX419" i="36"/>
  <c r="AX420" i="36"/>
  <c r="AY419" i="36"/>
  <c r="AY420" i="36"/>
  <c r="AZ419" i="36"/>
  <c r="AZ420" i="36"/>
  <c r="BA419" i="36"/>
  <c r="BA420" i="36"/>
  <c r="BB419" i="36"/>
  <c r="BB420" i="36"/>
  <c r="BC419" i="36"/>
  <c r="BC420" i="36"/>
  <c r="BD419" i="36"/>
  <c r="BD420" i="36"/>
  <c r="BE419" i="36"/>
  <c r="BE420" i="36"/>
  <c r="BF419" i="36"/>
  <c r="BF420" i="36"/>
  <c r="BG419" i="36"/>
  <c r="BG420" i="36"/>
  <c r="BH419" i="36"/>
  <c r="BH420" i="36"/>
  <c r="BI419" i="36"/>
  <c r="BI420" i="36"/>
  <c r="BJ419" i="36"/>
  <c r="BJ420" i="36"/>
  <c r="BK419" i="36"/>
  <c r="BK420" i="36"/>
  <c r="BL419" i="36"/>
  <c r="BL420" i="36"/>
  <c r="BM419" i="36"/>
  <c r="BM420" i="36"/>
  <c r="BN419" i="36"/>
  <c r="BN420" i="36"/>
  <c r="BO419" i="36"/>
  <c r="BO420" i="36"/>
  <c r="BP419" i="36"/>
  <c r="BP420" i="36"/>
  <c r="BQ419" i="36"/>
  <c r="BQ420" i="36"/>
  <c r="BR419" i="36"/>
  <c r="BR420" i="36"/>
  <c r="BS419" i="36"/>
  <c r="BS420" i="36"/>
  <c r="BT419" i="36"/>
  <c r="BT420" i="36"/>
  <c r="BU419" i="36"/>
  <c r="BU420" i="36"/>
  <c r="BV419" i="36"/>
  <c r="BV420" i="36"/>
  <c r="BW419" i="36"/>
  <c r="BW420" i="36"/>
  <c r="BX419" i="36"/>
  <c r="BX420" i="36"/>
  <c r="BY419" i="36"/>
  <c r="BY420" i="36"/>
  <c r="BZ419" i="36"/>
  <c r="BZ420" i="36"/>
  <c r="CA419" i="36"/>
  <c r="CA420" i="36"/>
  <c r="C414" i="36"/>
  <c r="C415" i="36"/>
  <c r="C416" i="36"/>
  <c r="C417" i="36"/>
  <c r="C418" i="36"/>
  <c r="D414" i="36"/>
  <c r="D415" i="36"/>
  <c r="D416" i="36"/>
  <c r="D417" i="36"/>
  <c r="D418" i="36"/>
  <c r="E414" i="36"/>
  <c r="E415" i="36"/>
  <c r="E416" i="36"/>
  <c r="E417" i="36"/>
  <c r="E418" i="36"/>
  <c r="F414" i="36"/>
  <c r="F415" i="36"/>
  <c r="F416" i="36"/>
  <c r="F417" i="36"/>
  <c r="F418" i="36"/>
  <c r="G414" i="36"/>
  <c r="G415" i="36"/>
  <c r="G416" i="36"/>
  <c r="G417" i="36"/>
  <c r="G418" i="36"/>
  <c r="H414" i="36"/>
  <c r="H415" i="36"/>
  <c r="H416" i="36"/>
  <c r="H417" i="36"/>
  <c r="H418" i="36"/>
  <c r="I414" i="36"/>
  <c r="I415" i="36"/>
  <c r="I416" i="36"/>
  <c r="I417" i="36"/>
  <c r="I418" i="36"/>
  <c r="J414" i="36"/>
  <c r="J415" i="36"/>
  <c r="J416" i="36"/>
  <c r="J417" i="36"/>
  <c r="J418" i="36"/>
  <c r="K414" i="36"/>
  <c r="K415" i="36"/>
  <c r="K416" i="36"/>
  <c r="K417" i="36"/>
  <c r="K418" i="36"/>
  <c r="L414" i="36"/>
  <c r="L415" i="36"/>
  <c r="L416" i="36"/>
  <c r="L417" i="36"/>
  <c r="L418" i="36"/>
  <c r="M414" i="36"/>
  <c r="M415" i="36"/>
  <c r="M416" i="36"/>
  <c r="M417" i="36"/>
  <c r="M418" i="36"/>
  <c r="N414" i="36"/>
  <c r="N415" i="36"/>
  <c r="N416" i="36"/>
  <c r="N417" i="36"/>
  <c r="N418" i="36"/>
  <c r="O414" i="36"/>
  <c r="O415" i="36"/>
  <c r="O416" i="36"/>
  <c r="O417" i="36"/>
  <c r="O418" i="36"/>
  <c r="P414" i="36"/>
  <c r="P415" i="36"/>
  <c r="P416" i="36"/>
  <c r="P417" i="36"/>
  <c r="P418" i="36"/>
  <c r="Q414" i="36"/>
  <c r="Q415" i="36"/>
  <c r="Q416" i="36"/>
  <c r="Q417" i="36"/>
  <c r="Q418" i="36"/>
  <c r="R414" i="36"/>
  <c r="R415" i="36"/>
  <c r="R416" i="36"/>
  <c r="R417" i="36"/>
  <c r="R418" i="36"/>
  <c r="S414" i="36"/>
  <c r="S415" i="36"/>
  <c r="S416" i="36"/>
  <c r="S417" i="36"/>
  <c r="S418" i="36"/>
  <c r="T414" i="36"/>
  <c r="T415" i="36"/>
  <c r="T416" i="36"/>
  <c r="T417" i="36"/>
  <c r="T418" i="36"/>
  <c r="U414" i="36"/>
  <c r="U415" i="36"/>
  <c r="U416" i="36"/>
  <c r="U417" i="36"/>
  <c r="U418" i="36"/>
  <c r="V414" i="36"/>
  <c r="V415" i="36"/>
  <c r="V416" i="36"/>
  <c r="V417" i="36"/>
  <c r="V418" i="36"/>
  <c r="W414" i="36"/>
  <c r="W415" i="36"/>
  <c r="W416" i="36"/>
  <c r="W417" i="36"/>
  <c r="W418" i="36"/>
  <c r="X414" i="36"/>
  <c r="X415" i="36"/>
  <c r="X416" i="36"/>
  <c r="X417" i="36"/>
  <c r="X418" i="36"/>
  <c r="Y414" i="36"/>
  <c r="Y415" i="36"/>
  <c r="Y416" i="36"/>
  <c r="Y417" i="36"/>
  <c r="Y418" i="36"/>
  <c r="Z414" i="36"/>
  <c r="Z415" i="36"/>
  <c r="Z416" i="36"/>
  <c r="Z417" i="36"/>
  <c r="Z418" i="36"/>
  <c r="AA414" i="36"/>
  <c r="AA415" i="36"/>
  <c r="AA416" i="36"/>
  <c r="AA417" i="36"/>
  <c r="AA418" i="36"/>
  <c r="AB414" i="36"/>
  <c r="AB415" i="36"/>
  <c r="AB416" i="36"/>
  <c r="AB417" i="36"/>
  <c r="AB418" i="36"/>
  <c r="AC414" i="36"/>
  <c r="AC415" i="36"/>
  <c r="AC416" i="36"/>
  <c r="AC417" i="36"/>
  <c r="AC418" i="36"/>
  <c r="AD414" i="36"/>
  <c r="AD415" i="36"/>
  <c r="AD416" i="36"/>
  <c r="AD417" i="36"/>
  <c r="AD418" i="36"/>
  <c r="AE414" i="36"/>
  <c r="AE415" i="36"/>
  <c r="AE416" i="36"/>
  <c r="AE417" i="36"/>
  <c r="AE418" i="36"/>
  <c r="AF414" i="36"/>
  <c r="AF415" i="36"/>
  <c r="AF416" i="36"/>
  <c r="AF417" i="36"/>
  <c r="AF418" i="36"/>
  <c r="AG414" i="36"/>
  <c r="AG415" i="36"/>
  <c r="AG416" i="36"/>
  <c r="AG417" i="36"/>
  <c r="AG418" i="36"/>
  <c r="AH414" i="36"/>
  <c r="AH415" i="36"/>
  <c r="AH416" i="36"/>
  <c r="AH417" i="36"/>
  <c r="AH418" i="36"/>
  <c r="AI414" i="36"/>
  <c r="AI415" i="36"/>
  <c r="AI416" i="36"/>
  <c r="AI417" i="36"/>
  <c r="AI418" i="36"/>
  <c r="AJ414" i="36"/>
  <c r="AJ415" i="36"/>
  <c r="AJ416" i="36"/>
  <c r="AJ417" i="36"/>
  <c r="AJ418" i="36"/>
  <c r="AK414" i="36"/>
  <c r="AK415" i="36"/>
  <c r="AK416" i="36"/>
  <c r="AK417" i="36"/>
  <c r="AK418" i="36"/>
  <c r="AL414" i="36"/>
  <c r="AL415" i="36"/>
  <c r="AL416" i="36"/>
  <c r="AL417" i="36"/>
  <c r="AL418" i="36"/>
  <c r="AM414" i="36"/>
  <c r="AM415" i="36"/>
  <c r="AM416" i="36"/>
  <c r="AM417" i="36"/>
  <c r="AM418" i="36"/>
  <c r="AN414" i="36"/>
  <c r="AN415" i="36"/>
  <c r="AN416" i="36"/>
  <c r="AN417" i="36"/>
  <c r="AN418" i="36"/>
  <c r="AO414" i="36"/>
  <c r="AO415" i="36"/>
  <c r="AO416" i="36"/>
  <c r="AO417" i="36"/>
  <c r="AO418" i="36"/>
  <c r="AP414" i="36"/>
  <c r="AP415" i="36"/>
  <c r="AP416" i="36"/>
  <c r="AP417" i="36"/>
  <c r="AP418" i="36"/>
  <c r="AQ414" i="36"/>
  <c r="AQ415" i="36"/>
  <c r="AQ416" i="36"/>
  <c r="AQ417" i="36"/>
  <c r="AQ418" i="36"/>
  <c r="AR414" i="36"/>
  <c r="AR415" i="36"/>
  <c r="AR416" i="36"/>
  <c r="AR417" i="36"/>
  <c r="AR418" i="36"/>
  <c r="AS414" i="36"/>
  <c r="AS415" i="36"/>
  <c r="AS416" i="36"/>
  <c r="AS417" i="36"/>
  <c r="AS418" i="36"/>
  <c r="AT414" i="36"/>
  <c r="AT415" i="36"/>
  <c r="AT416" i="36"/>
  <c r="AT417" i="36"/>
  <c r="AT418" i="36"/>
  <c r="AU414" i="36"/>
  <c r="AU415" i="36"/>
  <c r="AU416" i="36"/>
  <c r="AU417" i="36"/>
  <c r="AU418" i="36"/>
  <c r="AV414" i="36"/>
  <c r="AV415" i="36"/>
  <c r="AV416" i="36"/>
  <c r="AV417" i="36"/>
  <c r="AV418" i="36"/>
  <c r="AW414" i="36"/>
  <c r="AW415" i="36"/>
  <c r="AW416" i="36"/>
  <c r="AW417" i="36"/>
  <c r="AW418" i="36"/>
  <c r="AX414" i="36"/>
  <c r="AX415" i="36"/>
  <c r="AX416" i="36"/>
  <c r="AX417" i="36"/>
  <c r="AX418" i="36"/>
  <c r="AY414" i="36"/>
  <c r="AY415" i="36"/>
  <c r="AY416" i="36"/>
  <c r="AY417" i="36"/>
  <c r="AY418" i="36"/>
  <c r="AZ414" i="36"/>
  <c r="AZ415" i="36"/>
  <c r="AZ416" i="36"/>
  <c r="AZ417" i="36"/>
  <c r="AZ418" i="36"/>
  <c r="BA414" i="36"/>
  <c r="BA415" i="36"/>
  <c r="BA416" i="36"/>
  <c r="BA417" i="36"/>
  <c r="BA418" i="36"/>
  <c r="BB414" i="36"/>
  <c r="BB415" i="36"/>
  <c r="BB416" i="36"/>
  <c r="BB417" i="36"/>
  <c r="BB418" i="36"/>
  <c r="BC414" i="36"/>
  <c r="BC415" i="36"/>
  <c r="BC416" i="36"/>
  <c r="BC417" i="36"/>
  <c r="BC418" i="36"/>
  <c r="BD414" i="36"/>
  <c r="BD415" i="36"/>
  <c r="BD416" i="36"/>
  <c r="BD417" i="36"/>
  <c r="BD418" i="36"/>
  <c r="BE414" i="36"/>
  <c r="BE415" i="36"/>
  <c r="BE416" i="36"/>
  <c r="BE417" i="36"/>
  <c r="BE418" i="36"/>
  <c r="BF414" i="36"/>
  <c r="BF415" i="36"/>
  <c r="BF416" i="36"/>
  <c r="BF417" i="36"/>
  <c r="BF418" i="36"/>
  <c r="BG414" i="36"/>
  <c r="BG415" i="36"/>
  <c r="BG416" i="36"/>
  <c r="BG417" i="36"/>
  <c r="BG418" i="36"/>
  <c r="BH414" i="36"/>
  <c r="BH415" i="36"/>
  <c r="BH416" i="36"/>
  <c r="BH417" i="36"/>
  <c r="BH418" i="36"/>
  <c r="BI414" i="36"/>
  <c r="BI415" i="36"/>
  <c r="BI416" i="36"/>
  <c r="BI417" i="36"/>
  <c r="BI418" i="36"/>
  <c r="BJ414" i="36"/>
  <c r="BJ415" i="36"/>
  <c r="BJ416" i="36"/>
  <c r="BJ417" i="36"/>
  <c r="BJ418" i="36"/>
  <c r="BK414" i="36"/>
  <c r="BK415" i="36"/>
  <c r="BK416" i="36"/>
  <c r="BK417" i="36"/>
  <c r="BK418" i="36"/>
  <c r="BL414" i="36"/>
  <c r="BL415" i="36"/>
  <c r="BL416" i="36"/>
  <c r="BL417" i="36"/>
  <c r="BL418" i="36"/>
  <c r="BM414" i="36"/>
  <c r="BM415" i="36"/>
  <c r="BM416" i="36"/>
  <c r="BM417" i="36"/>
  <c r="BM418" i="36"/>
  <c r="BN414" i="36"/>
  <c r="BN415" i="36"/>
  <c r="BN416" i="36"/>
  <c r="BN417" i="36"/>
  <c r="BN418" i="36"/>
  <c r="BO414" i="36"/>
  <c r="BO415" i="36"/>
  <c r="BO416" i="36"/>
  <c r="BO417" i="36"/>
  <c r="BO418" i="36"/>
  <c r="BP414" i="36"/>
  <c r="BP415" i="36"/>
  <c r="BP416" i="36"/>
  <c r="BP417" i="36"/>
  <c r="BP418" i="36"/>
  <c r="BQ414" i="36"/>
  <c r="BQ415" i="36"/>
  <c r="BQ416" i="36"/>
  <c r="BQ417" i="36"/>
  <c r="BQ418" i="36"/>
  <c r="BR414" i="36"/>
  <c r="BR415" i="36"/>
  <c r="BR416" i="36"/>
  <c r="BR417" i="36"/>
  <c r="BR418" i="36"/>
  <c r="BS414" i="36"/>
  <c r="BS415" i="36"/>
  <c r="BS416" i="36"/>
  <c r="BS417" i="36"/>
  <c r="BS418" i="36"/>
  <c r="BT414" i="36"/>
  <c r="BT415" i="36"/>
  <c r="BT416" i="36"/>
  <c r="BT417" i="36"/>
  <c r="BT418" i="36"/>
  <c r="BU414" i="36"/>
  <c r="BU415" i="36"/>
  <c r="BU416" i="36"/>
  <c r="BU417" i="36"/>
  <c r="BU418" i="36"/>
  <c r="BV414" i="36"/>
  <c r="BV415" i="36"/>
  <c r="BV416" i="36"/>
  <c r="BV417" i="36"/>
  <c r="BV418" i="36"/>
  <c r="BW414" i="36"/>
  <c r="BW415" i="36"/>
  <c r="BW416" i="36"/>
  <c r="BW417" i="36"/>
  <c r="BW418" i="36"/>
  <c r="BX414" i="36"/>
  <c r="BX415" i="36"/>
  <c r="BX416" i="36"/>
  <c r="BX417" i="36"/>
  <c r="BX418" i="36"/>
  <c r="BY414" i="36"/>
  <c r="BY415" i="36"/>
  <c r="BY416" i="36"/>
  <c r="BY417" i="36"/>
  <c r="BY418" i="36"/>
  <c r="BZ414" i="36"/>
  <c r="BZ415" i="36"/>
  <c r="BZ416" i="36"/>
  <c r="BZ417" i="36"/>
  <c r="BZ418" i="36"/>
  <c r="CA414" i="36"/>
  <c r="CA415" i="36"/>
  <c r="CA416" i="36"/>
  <c r="CA417" i="36"/>
  <c r="CA418" i="36"/>
  <c r="C406" i="36"/>
  <c r="C407" i="36"/>
  <c r="C408" i="36"/>
  <c r="C409" i="36"/>
  <c r="C410" i="36"/>
  <c r="C411" i="36"/>
  <c r="C412" i="36"/>
  <c r="C413" i="36"/>
  <c r="D406" i="36"/>
  <c r="D407" i="36"/>
  <c r="D408" i="36"/>
  <c r="D409" i="36"/>
  <c r="D410" i="36"/>
  <c r="D411" i="36"/>
  <c r="D412" i="36"/>
  <c r="D413" i="36"/>
  <c r="E406" i="36"/>
  <c r="E407" i="36"/>
  <c r="E408" i="36"/>
  <c r="E409" i="36"/>
  <c r="E410" i="36"/>
  <c r="E411" i="36"/>
  <c r="E412" i="36"/>
  <c r="E413" i="36"/>
  <c r="F406" i="36"/>
  <c r="F407" i="36"/>
  <c r="F408" i="36"/>
  <c r="F409" i="36"/>
  <c r="F410" i="36"/>
  <c r="F411" i="36"/>
  <c r="F412" i="36"/>
  <c r="F413" i="36"/>
  <c r="G406" i="36"/>
  <c r="G407" i="36"/>
  <c r="G408" i="36"/>
  <c r="G409" i="36"/>
  <c r="G410" i="36"/>
  <c r="G411" i="36"/>
  <c r="G412" i="36"/>
  <c r="G413" i="36"/>
  <c r="H406" i="36"/>
  <c r="H407" i="36"/>
  <c r="H408" i="36"/>
  <c r="H409" i="36"/>
  <c r="H410" i="36"/>
  <c r="H411" i="36"/>
  <c r="H412" i="36"/>
  <c r="H413" i="36"/>
  <c r="I406" i="36"/>
  <c r="I407" i="36"/>
  <c r="I408" i="36"/>
  <c r="I409" i="36"/>
  <c r="I410" i="36"/>
  <c r="I411" i="36"/>
  <c r="I412" i="36"/>
  <c r="I413" i="36"/>
  <c r="J406" i="36"/>
  <c r="J407" i="36"/>
  <c r="J408" i="36"/>
  <c r="J409" i="36"/>
  <c r="J410" i="36"/>
  <c r="J411" i="36"/>
  <c r="J412" i="36"/>
  <c r="J413" i="36"/>
  <c r="K406" i="36"/>
  <c r="K407" i="36"/>
  <c r="K408" i="36"/>
  <c r="K409" i="36"/>
  <c r="K410" i="36"/>
  <c r="K411" i="36"/>
  <c r="K412" i="36"/>
  <c r="K413" i="36"/>
  <c r="L406" i="36"/>
  <c r="L407" i="36"/>
  <c r="L408" i="36"/>
  <c r="L409" i="36"/>
  <c r="L410" i="36"/>
  <c r="L411" i="36"/>
  <c r="L412" i="36"/>
  <c r="L413" i="36"/>
  <c r="M406" i="36"/>
  <c r="M407" i="36"/>
  <c r="M408" i="36"/>
  <c r="M409" i="36"/>
  <c r="M410" i="36"/>
  <c r="M411" i="36"/>
  <c r="M412" i="36"/>
  <c r="M413" i="36"/>
  <c r="N406" i="36"/>
  <c r="N407" i="36"/>
  <c r="N408" i="36"/>
  <c r="N409" i="36"/>
  <c r="N410" i="36"/>
  <c r="N411" i="36"/>
  <c r="N412" i="36"/>
  <c r="N413" i="36"/>
  <c r="O406" i="36"/>
  <c r="O407" i="36"/>
  <c r="O408" i="36"/>
  <c r="O409" i="36"/>
  <c r="O410" i="36"/>
  <c r="O411" i="36"/>
  <c r="O412" i="36"/>
  <c r="O413" i="36"/>
  <c r="P406" i="36"/>
  <c r="P407" i="36"/>
  <c r="P408" i="36"/>
  <c r="P409" i="36"/>
  <c r="P410" i="36"/>
  <c r="P411" i="36"/>
  <c r="P412" i="36"/>
  <c r="P413" i="36"/>
  <c r="Q406" i="36"/>
  <c r="Q407" i="36"/>
  <c r="Q408" i="36"/>
  <c r="Q409" i="36"/>
  <c r="Q410" i="36"/>
  <c r="Q411" i="36"/>
  <c r="Q412" i="36"/>
  <c r="Q413" i="36"/>
  <c r="R406" i="36"/>
  <c r="R407" i="36"/>
  <c r="R408" i="36"/>
  <c r="R409" i="36"/>
  <c r="R410" i="36"/>
  <c r="R411" i="36"/>
  <c r="R412" i="36"/>
  <c r="R413" i="36"/>
  <c r="S406" i="36"/>
  <c r="S407" i="36"/>
  <c r="S408" i="36"/>
  <c r="S409" i="36"/>
  <c r="S410" i="36"/>
  <c r="S411" i="36"/>
  <c r="S412" i="36"/>
  <c r="S413" i="36"/>
  <c r="T406" i="36"/>
  <c r="T407" i="36"/>
  <c r="T408" i="36"/>
  <c r="T409" i="36"/>
  <c r="T410" i="36"/>
  <c r="T411" i="36"/>
  <c r="T412" i="36"/>
  <c r="T413" i="36"/>
  <c r="U406" i="36"/>
  <c r="U407" i="36"/>
  <c r="U408" i="36"/>
  <c r="U409" i="36"/>
  <c r="U410" i="36"/>
  <c r="U411" i="36"/>
  <c r="U412" i="36"/>
  <c r="U413" i="36"/>
  <c r="V406" i="36"/>
  <c r="V407" i="36"/>
  <c r="V408" i="36"/>
  <c r="V409" i="36"/>
  <c r="V410" i="36"/>
  <c r="V411" i="36"/>
  <c r="V412" i="36"/>
  <c r="V413" i="36"/>
  <c r="W406" i="36"/>
  <c r="W407" i="36"/>
  <c r="W408" i="36"/>
  <c r="W409" i="36"/>
  <c r="W410" i="36"/>
  <c r="W411" i="36"/>
  <c r="W412" i="36"/>
  <c r="W413" i="36"/>
  <c r="X406" i="36"/>
  <c r="X407" i="36"/>
  <c r="X408" i="36"/>
  <c r="X409" i="36"/>
  <c r="X410" i="36"/>
  <c r="X411" i="36"/>
  <c r="X412" i="36"/>
  <c r="X413" i="36"/>
  <c r="Y406" i="36"/>
  <c r="Y407" i="36"/>
  <c r="Y408" i="36"/>
  <c r="Y409" i="36"/>
  <c r="Y410" i="36"/>
  <c r="Y411" i="36"/>
  <c r="Y412" i="36"/>
  <c r="Y413" i="36"/>
  <c r="Z406" i="36"/>
  <c r="Z407" i="36"/>
  <c r="Z408" i="36"/>
  <c r="Z409" i="36"/>
  <c r="Z410" i="36"/>
  <c r="Z411" i="36"/>
  <c r="Z412" i="36"/>
  <c r="Z413" i="36"/>
  <c r="AA406" i="36"/>
  <c r="AA407" i="36"/>
  <c r="AA408" i="36"/>
  <c r="AA409" i="36"/>
  <c r="AA410" i="36"/>
  <c r="AA411" i="36"/>
  <c r="AA412" i="36"/>
  <c r="AA413" i="36"/>
  <c r="AB406" i="36"/>
  <c r="AB407" i="36"/>
  <c r="AB408" i="36"/>
  <c r="AB409" i="36"/>
  <c r="AB410" i="36"/>
  <c r="AB411" i="36"/>
  <c r="AB412" i="36"/>
  <c r="AB413" i="36"/>
  <c r="AC406" i="36"/>
  <c r="AC407" i="36"/>
  <c r="AC408" i="36"/>
  <c r="AC409" i="36"/>
  <c r="AC410" i="36"/>
  <c r="AC411" i="36"/>
  <c r="AC412" i="36"/>
  <c r="AC413" i="36"/>
  <c r="AD406" i="36"/>
  <c r="AD407" i="36"/>
  <c r="AD408" i="36"/>
  <c r="AD409" i="36"/>
  <c r="AD410" i="36"/>
  <c r="AD411" i="36"/>
  <c r="AD412" i="36"/>
  <c r="AD413" i="36"/>
  <c r="AE406" i="36"/>
  <c r="AE407" i="36"/>
  <c r="AE408" i="36"/>
  <c r="AE409" i="36"/>
  <c r="AE410" i="36"/>
  <c r="AE411" i="36"/>
  <c r="AE412" i="36"/>
  <c r="AE413" i="36"/>
  <c r="AF406" i="36"/>
  <c r="AF407" i="36"/>
  <c r="AF408" i="36"/>
  <c r="AF409" i="36"/>
  <c r="AF410" i="36"/>
  <c r="AF411" i="36"/>
  <c r="AF412" i="36"/>
  <c r="AF413" i="36"/>
  <c r="AG406" i="36"/>
  <c r="AG407" i="36"/>
  <c r="AG408" i="36"/>
  <c r="AG409" i="36"/>
  <c r="AG410" i="36"/>
  <c r="AG411" i="36"/>
  <c r="AG412" i="36"/>
  <c r="AG413" i="36"/>
  <c r="AH406" i="36"/>
  <c r="AH407" i="36"/>
  <c r="AH408" i="36"/>
  <c r="AH409" i="36"/>
  <c r="AH410" i="36"/>
  <c r="AH411" i="36"/>
  <c r="AH412" i="36"/>
  <c r="AH413" i="36"/>
  <c r="AI406" i="36"/>
  <c r="AI407" i="36"/>
  <c r="AI408" i="36"/>
  <c r="AI409" i="36"/>
  <c r="AI410" i="36"/>
  <c r="AI411" i="36"/>
  <c r="AI412" i="36"/>
  <c r="AI413" i="36"/>
  <c r="AJ406" i="36"/>
  <c r="AJ407" i="36"/>
  <c r="AJ408" i="36"/>
  <c r="AJ409" i="36"/>
  <c r="AJ410" i="36"/>
  <c r="AJ411" i="36"/>
  <c r="AJ412" i="36"/>
  <c r="AJ413" i="36"/>
  <c r="AK406" i="36"/>
  <c r="AK407" i="36"/>
  <c r="AK408" i="36"/>
  <c r="AK409" i="36"/>
  <c r="AK410" i="36"/>
  <c r="AK411" i="36"/>
  <c r="AK412" i="36"/>
  <c r="AK413" i="36"/>
  <c r="AL406" i="36"/>
  <c r="AL407" i="36"/>
  <c r="AL408" i="36"/>
  <c r="AL409" i="36"/>
  <c r="AL410" i="36"/>
  <c r="AL411" i="36"/>
  <c r="AL412" i="36"/>
  <c r="AL413" i="36"/>
  <c r="AM406" i="36"/>
  <c r="AM407" i="36"/>
  <c r="AM408" i="36"/>
  <c r="AM409" i="36"/>
  <c r="AM410" i="36"/>
  <c r="AM411" i="36"/>
  <c r="AM412" i="36"/>
  <c r="AM413" i="36"/>
  <c r="AN406" i="36"/>
  <c r="AN407" i="36"/>
  <c r="AN408" i="36"/>
  <c r="AN409" i="36"/>
  <c r="AN410" i="36"/>
  <c r="AN411" i="36"/>
  <c r="AN412" i="36"/>
  <c r="AN413" i="36"/>
  <c r="AO406" i="36"/>
  <c r="AO407" i="36"/>
  <c r="AO408" i="36"/>
  <c r="AO409" i="36"/>
  <c r="AO410" i="36"/>
  <c r="AO411" i="36"/>
  <c r="AO412" i="36"/>
  <c r="AO413" i="36"/>
  <c r="AP406" i="36"/>
  <c r="AP407" i="36"/>
  <c r="AP408" i="36"/>
  <c r="AP409" i="36"/>
  <c r="AP410" i="36"/>
  <c r="AP411" i="36"/>
  <c r="AP412" i="36"/>
  <c r="AP413" i="36"/>
  <c r="AQ406" i="36"/>
  <c r="AQ407" i="36"/>
  <c r="AQ408" i="36"/>
  <c r="AQ409" i="36"/>
  <c r="AQ410" i="36"/>
  <c r="AQ411" i="36"/>
  <c r="AQ412" i="36"/>
  <c r="AQ413" i="36"/>
  <c r="AR406" i="36"/>
  <c r="AR407" i="36"/>
  <c r="AR408" i="36"/>
  <c r="AR409" i="36"/>
  <c r="AR410" i="36"/>
  <c r="AR411" i="36"/>
  <c r="AR412" i="36"/>
  <c r="AR413" i="36"/>
  <c r="AS406" i="36"/>
  <c r="AS407" i="36"/>
  <c r="AS408" i="36"/>
  <c r="AS409" i="36"/>
  <c r="AS410" i="36"/>
  <c r="AS411" i="36"/>
  <c r="AS412" i="36"/>
  <c r="AS413" i="36"/>
  <c r="AT406" i="36"/>
  <c r="AT407" i="36"/>
  <c r="AT408" i="36"/>
  <c r="AT409" i="36"/>
  <c r="AT410" i="36"/>
  <c r="AT411" i="36"/>
  <c r="AT412" i="36"/>
  <c r="AT413" i="36"/>
  <c r="AU406" i="36"/>
  <c r="AU407" i="36"/>
  <c r="AU408" i="36"/>
  <c r="AU409" i="36"/>
  <c r="AU410" i="36"/>
  <c r="AU411" i="36"/>
  <c r="AU412" i="36"/>
  <c r="AU413" i="36"/>
  <c r="AV406" i="36"/>
  <c r="AV407" i="36"/>
  <c r="AV408" i="36"/>
  <c r="AV409" i="36"/>
  <c r="AV410" i="36"/>
  <c r="AV411" i="36"/>
  <c r="AV412" i="36"/>
  <c r="AV413" i="36"/>
  <c r="AW406" i="36"/>
  <c r="AW407" i="36"/>
  <c r="AW408" i="36"/>
  <c r="AW409" i="36"/>
  <c r="AW410" i="36"/>
  <c r="AW411" i="36"/>
  <c r="AW412" i="36"/>
  <c r="AW413" i="36"/>
  <c r="AX406" i="36"/>
  <c r="AX407" i="36"/>
  <c r="AX408" i="36"/>
  <c r="AX409" i="36"/>
  <c r="AX410" i="36"/>
  <c r="AX411" i="36"/>
  <c r="AX412" i="36"/>
  <c r="AX413" i="36"/>
  <c r="AY406" i="36"/>
  <c r="AY407" i="36"/>
  <c r="AY408" i="36"/>
  <c r="AY409" i="36"/>
  <c r="AY410" i="36"/>
  <c r="AY411" i="36"/>
  <c r="AY412" i="36"/>
  <c r="AY413" i="36"/>
  <c r="AZ406" i="36"/>
  <c r="AZ407" i="36"/>
  <c r="AZ408" i="36"/>
  <c r="AZ409" i="36"/>
  <c r="AZ410" i="36"/>
  <c r="AZ411" i="36"/>
  <c r="AZ412" i="36"/>
  <c r="AZ413" i="36"/>
  <c r="BA406" i="36"/>
  <c r="BA407" i="36"/>
  <c r="BA408" i="36"/>
  <c r="BA409" i="36"/>
  <c r="BA410" i="36"/>
  <c r="BA411" i="36"/>
  <c r="BA412" i="36"/>
  <c r="BA413" i="36"/>
  <c r="BB406" i="36"/>
  <c r="BB407" i="36"/>
  <c r="BB408" i="36"/>
  <c r="BB409" i="36"/>
  <c r="BB410" i="36"/>
  <c r="BB411" i="36"/>
  <c r="BB412" i="36"/>
  <c r="BB413" i="36"/>
  <c r="BC406" i="36"/>
  <c r="BC407" i="36"/>
  <c r="BC408" i="36"/>
  <c r="BC409" i="36"/>
  <c r="BC410" i="36"/>
  <c r="BC411" i="36"/>
  <c r="BC412" i="36"/>
  <c r="BC413" i="36"/>
  <c r="BD406" i="36"/>
  <c r="BD407" i="36"/>
  <c r="BD408" i="36"/>
  <c r="BD409" i="36"/>
  <c r="BD410" i="36"/>
  <c r="BD411" i="36"/>
  <c r="BD412" i="36"/>
  <c r="BD413" i="36"/>
  <c r="BE406" i="36"/>
  <c r="BE407" i="36"/>
  <c r="BE408" i="36"/>
  <c r="BE409" i="36"/>
  <c r="BE410" i="36"/>
  <c r="BE411" i="36"/>
  <c r="BE412" i="36"/>
  <c r="BE413" i="36"/>
  <c r="BF406" i="36"/>
  <c r="BF407" i="36"/>
  <c r="BF408" i="36"/>
  <c r="BF409" i="36"/>
  <c r="BF410" i="36"/>
  <c r="BF411" i="36"/>
  <c r="BF412" i="36"/>
  <c r="BF413" i="36"/>
  <c r="BG406" i="36"/>
  <c r="BG407" i="36"/>
  <c r="BG408" i="36"/>
  <c r="BG409" i="36"/>
  <c r="BG410" i="36"/>
  <c r="BG411" i="36"/>
  <c r="BG412" i="36"/>
  <c r="BG413" i="36"/>
  <c r="BH406" i="36"/>
  <c r="BH407" i="36"/>
  <c r="BH408" i="36"/>
  <c r="BH409" i="36"/>
  <c r="BH410" i="36"/>
  <c r="BH411" i="36"/>
  <c r="BH412" i="36"/>
  <c r="BH413" i="36"/>
  <c r="BI406" i="36"/>
  <c r="BI407" i="36"/>
  <c r="BI408" i="36"/>
  <c r="BI409" i="36"/>
  <c r="BI410" i="36"/>
  <c r="BI411" i="36"/>
  <c r="BI412" i="36"/>
  <c r="BI413" i="36"/>
  <c r="BJ406" i="36"/>
  <c r="BJ407" i="36"/>
  <c r="BJ408" i="36"/>
  <c r="BJ409" i="36"/>
  <c r="BJ410" i="36"/>
  <c r="BJ411" i="36"/>
  <c r="BJ412" i="36"/>
  <c r="BJ413" i="36"/>
  <c r="BK406" i="36"/>
  <c r="BK407" i="36"/>
  <c r="BK408" i="36"/>
  <c r="BK409" i="36"/>
  <c r="BK410" i="36"/>
  <c r="BK411" i="36"/>
  <c r="BK412" i="36"/>
  <c r="BK413" i="36"/>
  <c r="BL406" i="36"/>
  <c r="BL407" i="36"/>
  <c r="BL408" i="36"/>
  <c r="BL409" i="36"/>
  <c r="BL410" i="36"/>
  <c r="BL411" i="36"/>
  <c r="BL412" i="36"/>
  <c r="BL413" i="36"/>
  <c r="BM406" i="36"/>
  <c r="BM407" i="36"/>
  <c r="BM408" i="36"/>
  <c r="BM409" i="36"/>
  <c r="BM410" i="36"/>
  <c r="BM411" i="36"/>
  <c r="BM412" i="36"/>
  <c r="BM413" i="36"/>
  <c r="BN406" i="36"/>
  <c r="BN407" i="36"/>
  <c r="BN408" i="36"/>
  <c r="BN409" i="36"/>
  <c r="BN410" i="36"/>
  <c r="BN411" i="36"/>
  <c r="BN412" i="36"/>
  <c r="BN413" i="36"/>
  <c r="BO406" i="36"/>
  <c r="BO407" i="36"/>
  <c r="BO408" i="36"/>
  <c r="BO409" i="36"/>
  <c r="BO410" i="36"/>
  <c r="BO411" i="36"/>
  <c r="BO412" i="36"/>
  <c r="BO413" i="36"/>
  <c r="BP406" i="36"/>
  <c r="BP407" i="36"/>
  <c r="BP408" i="36"/>
  <c r="BP409" i="36"/>
  <c r="BP410" i="36"/>
  <c r="BP411" i="36"/>
  <c r="BP412" i="36"/>
  <c r="BP413" i="36"/>
  <c r="BQ406" i="36"/>
  <c r="BQ407" i="36"/>
  <c r="BQ408" i="36"/>
  <c r="BQ409" i="36"/>
  <c r="BQ410" i="36"/>
  <c r="BQ411" i="36"/>
  <c r="BQ412" i="36"/>
  <c r="BQ413" i="36"/>
  <c r="BR406" i="36"/>
  <c r="BR407" i="36"/>
  <c r="BR408" i="36"/>
  <c r="BR409" i="36"/>
  <c r="BR410" i="36"/>
  <c r="BR411" i="36"/>
  <c r="BR412" i="36"/>
  <c r="BR413" i="36"/>
  <c r="BS406" i="36"/>
  <c r="BS407" i="36"/>
  <c r="BS408" i="36"/>
  <c r="BS409" i="36"/>
  <c r="BS410" i="36"/>
  <c r="BS411" i="36"/>
  <c r="BS412" i="36"/>
  <c r="BS413" i="36"/>
  <c r="BT406" i="36"/>
  <c r="BT407" i="36"/>
  <c r="BT408" i="36"/>
  <c r="BT409" i="36"/>
  <c r="BT410" i="36"/>
  <c r="BT411" i="36"/>
  <c r="BT412" i="36"/>
  <c r="BT413" i="36"/>
  <c r="BU406" i="36"/>
  <c r="BU407" i="36"/>
  <c r="BU408" i="36"/>
  <c r="BU409" i="36"/>
  <c r="BU410" i="36"/>
  <c r="BU411" i="36"/>
  <c r="BU412" i="36"/>
  <c r="BU413" i="36"/>
  <c r="BV406" i="36"/>
  <c r="BV407" i="36"/>
  <c r="BV408" i="36"/>
  <c r="BV409" i="36"/>
  <c r="BV410" i="36"/>
  <c r="BV411" i="36"/>
  <c r="BV412" i="36"/>
  <c r="BV413" i="36"/>
  <c r="BW406" i="36"/>
  <c r="BW407" i="36"/>
  <c r="BW408" i="36"/>
  <c r="BW409" i="36"/>
  <c r="BW410" i="36"/>
  <c r="BW411" i="36"/>
  <c r="BW412" i="36"/>
  <c r="BW413" i="36"/>
  <c r="BX406" i="36"/>
  <c r="BX407" i="36"/>
  <c r="BX408" i="36"/>
  <c r="BX409" i="36"/>
  <c r="BX410" i="36"/>
  <c r="BX411" i="36"/>
  <c r="BX412" i="36"/>
  <c r="BX413" i="36"/>
  <c r="BY406" i="36"/>
  <c r="BY407" i="36"/>
  <c r="BY408" i="36"/>
  <c r="BY409" i="36"/>
  <c r="BY410" i="36"/>
  <c r="BY411" i="36"/>
  <c r="BY412" i="36"/>
  <c r="BY413" i="36"/>
  <c r="BZ406" i="36"/>
  <c r="BZ407" i="36"/>
  <c r="BZ408" i="36"/>
  <c r="BZ409" i="36"/>
  <c r="BZ410" i="36"/>
  <c r="BZ411" i="36"/>
  <c r="BZ412" i="36"/>
  <c r="BZ413" i="36"/>
  <c r="CA406" i="36"/>
  <c r="CA407" i="36"/>
  <c r="CA408" i="36"/>
  <c r="CA409" i="36"/>
  <c r="CA410" i="36"/>
  <c r="CA411" i="36"/>
  <c r="CA412" i="36"/>
  <c r="CA413" i="36"/>
  <c r="C397" i="36"/>
  <c r="C398" i="36"/>
  <c r="C399" i="36"/>
  <c r="C400" i="36"/>
  <c r="C401" i="36"/>
  <c r="C402" i="36"/>
  <c r="C403" i="36"/>
  <c r="C404" i="36"/>
  <c r="C405" i="36"/>
  <c r="D397" i="36"/>
  <c r="D398" i="36"/>
  <c r="D399" i="36"/>
  <c r="D400" i="36"/>
  <c r="D401" i="36"/>
  <c r="D402" i="36"/>
  <c r="D403" i="36"/>
  <c r="D404" i="36"/>
  <c r="D405" i="36"/>
  <c r="E397" i="36"/>
  <c r="E398" i="36"/>
  <c r="E399" i="36"/>
  <c r="E400" i="36"/>
  <c r="E401" i="36"/>
  <c r="E402" i="36"/>
  <c r="E403" i="36"/>
  <c r="E404" i="36"/>
  <c r="E405" i="36"/>
  <c r="F397" i="36"/>
  <c r="F398" i="36"/>
  <c r="F399" i="36"/>
  <c r="F400" i="36"/>
  <c r="F401" i="36"/>
  <c r="F402" i="36"/>
  <c r="F403" i="36"/>
  <c r="F404" i="36"/>
  <c r="F405" i="36"/>
  <c r="G397" i="36"/>
  <c r="G398" i="36"/>
  <c r="G399" i="36"/>
  <c r="G400" i="36"/>
  <c r="G401" i="36"/>
  <c r="G402" i="36"/>
  <c r="G403" i="36"/>
  <c r="G404" i="36"/>
  <c r="G405" i="36"/>
  <c r="H397" i="36"/>
  <c r="H398" i="36"/>
  <c r="H399" i="36"/>
  <c r="H400" i="36"/>
  <c r="H401" i="36"/>
  <c r="H402" i="36"/>
  <c r="H403" i="36"/>
  <c r="H404" i="36"/>
  <c r="H405" i="36"/>
  <c r="I397" i="36"/>
  <c r="I398" i="36"/>
  <c r="I399" i="36"/>
  <c r="I400" i="36"/>
  <c r="I401" i="36"/>
  <c r="I402" i="36"/>
  <c r="I403" i="36"/>
  <c r="I404" i="36"/>
  <c r="I405" i="36"/>
  <c r="J397" i="36"/>
  <c r="J398" i="36"/>
  <c r="J399" i="36"/>
  <c r="J400" i="36"/>
  <c r="J401" i="36"/>
  <c r="J402" i="36"/>
  <c r="J403" i="36"/>
  <c r="J404" i="36"/>
  <c r="J405" i="36"/>
  <c r="K397" i="36"/>
  <c r="K398" i="36"/>
  <c r="K399" i="36"/>
  <c r="K400" i="36"/>
  <c r="K401" i="36"/>
  <c r="K402" i="36"/>
  <c r="K403" i="36"/>
  <c r="K404" i="36"/>
  <c r="K405" i="36"/>
  <c r="L397" i="36"/>
  <c r="L398" i="36"/>
  <c r="L399" i="36"/>
  <c r="L400" i="36"/>
  <c r="L401" i="36"/>
  <c r="L402" i="36"/>
  <c r="L403" i="36"/>
  <c r="L404" i="36"/>
  <c r="L405" i="36"/>
  <c r="M397" i="36"/>
  <c r="M398" i="36"/>
  <c r="M399" i="36"/>
  <c r="M400" i="36"/>
  <c r="M401" i="36"/>
  <c r="M402" i="36"/>
  <c r="M403" i="36"/>
  <c r="M404" i="36"/>
  <c r="M405" i="36"/>
  <c r="N397" i="36"/>
  <c r="N398" i="36"/>
  <c r="N399" i="36"/>
  <c r="N400" i="36"/>
  <c r="N401" i="36"/>
  <c r="N402" i="36"/>
  <c r="N403" i="36"/>
  <c r="N404" i="36"/>
  <c r="N405" i="36"/>
  <c r="O397" i="36"/>
  <c r="O398" i="36"/>
  <c r="O399" i="36"/>
  <c r="O400" i="36"/>
  <c r="O401" i="36"/>
  <c r="O402" i="36"/>
  <c r="O403" i="36"/>
  <c r="O404" i="36"/>
  <c r="O405" i="36"/>
  <c r="P397" i="36"/>
  <c r="P398" i="36"/>
  <c r="P399" i="36"/>
  <c r="P400" i="36"/>
  <c r="P401" i="36"/>
  <c r="P402" i="36"/>
  <c r="P403" i="36"/>
  <c r="P404" i="36"/>
  <c r="P405" i="36"/>
  <c r="Q397" i="36"/>
  <c r="Q398" i="36"/>
  <c r="Q399" i="36"/>
  <c r="Q400" i="36"/>
  <c r="Q401" i="36"/>
  <c r="Q402" i="36"/>
  <c r="Q403" i="36"/>
  <c r="Q404" i="36"/>
  <c r="Q405" i="36"/>
  <c r="R397" i="36"/>
  <c r="R398" i="36"/>
  <c r="R399" i="36"/>
  <c r="R400" i="36"/>
  <c r="R401" i="36"/>
  <c r="R402" i="36"/>
  <c r="R403" i="36"/>
  <c r="R404" i="36"/>
  <c r="R405" i="36"/>
  <c r="S397" i="36"/>
  <c r="S398" i="36"/>
  <c r="S399" i="36"/>
  <c r="S400" i="36"/>
  <c r="S401" i="36"/>
  <c r="S402" i="36"/>
  <c r="S403" i="36"/>
  <c r="S404" i="36"/>
  <c r="S405" i="36"/>
  <c r="T397" i="36"/>
  <c r="T398" i="36"/>
  <c r="T399" i="36"/>
  <c r="T400" i="36"/>
  <c r="T401" i="36"/>
  <c r="T402" i="36"/>
  <c r="T403" i="36"/>
  <c r="T404" i="36"/>
  <c r="T405" i="36"/>
  <c r="U397" i="36"/>
  <c r="U398" i="36"/>
  <c r="U399" i="36"/>
  <c r="U400" i="36"/>
  <c r="U401" i="36"/>
  <c r="U402" i="36"/>
  <c r="U403" i="36"/>
  <c r="U404" i="36"/>
  <c r="U405" i="36"/>
  <c r="V397" i="36"/>
  <c r="V398" i="36"/>
  <c r="V399" i="36"/>
  <c r="V400" i="36"/>
  <c r="V401" i="36"/>
  <c r="V402" i="36"/>
  <c r="V403" i="36"/>
  <c r="V404" i="36"/>
  <c r="V405" i="36"/>
  <c r="W397" i="36"/>
  <c r="W398" i="36"/>
  <c r="W399" i="36"/>
  <c r="W400" i="36"/>
  <c r="W401" i="36"/>
  <c r="W402" i="36"/>
  <c r="W403" i="36"/>
  <c r="W404" i="36"/>
  <c r="W405" i="36"/>
  <c r="X397" i="36"/>
  <c r="X398" i="36"/>
  <c r="X399" i="36"/>
  <c r="X400" i="36"/>
  <c r="X401" i="36"/>
  <c r="X402" i="36"/>
  <c r="X403" i="36"/>
  <c r="X404" i="36"/>
  <c r="X405" i="36"/>
  <c r="Y397" i="36"/>
  <c r="Y398" i="36"/>
  <c r="Y399" i="36"/>
  <c r="Y400" i="36"/>
  <c r="Y401" i="36"/>
  <c r="Y402" i="36"/>
  <c r="Y403" i="36"/>
  <c r="Y404" i="36"/>
  <c r="Y405" i="36"/>
  <c r="Z397" i="36"/>
  <c r="Z398" i="36"/>
  <c r="Z399" i="36"/>
  <c r="Z400" i="36"/>
  <c r="Z401" i="36"/>
  <c r="Z402" i="36"/>
  <c r="Z403" i="36"/>
  <c r="Z404" i="36"/>
  <c r="Z405" i="36"/>
  <c r="AA397" i="36"/>
  <c r="AA398" i="36"/>
  <c r="AA399" i="36"/>
  <c r="AA400" i="36"/>
  <c r="AA401" i="36"/>
  <c r="AA402" i="36"/>
  <c r="AA403" i="36"/>
  <c r="AA404" i="36"/>
  <c r="AA405" i="36"/>
  <c r="AB397" i="36"/>
  <c r="AB398" i="36"/>
  <c r="AB399" i="36"/>
  <c r="AB400" i="36"/>
  <c r="AB401" i="36"/>
  <c r="AB402" i="36"/>
  <c r="AB403" i="36"/>
  <c r="AB404" i="36"/>
  <c r="AB405" i="36"/>
  <c r="AC397" i="36"/>
  <c r="AC398" i="36"/>
  <c r="AC399" i="36"/>
  <c r="AC400" i="36"/>
  <c r="AC401" i="36"/>
  <c r="AC402" i="36"/>
  <c r="AC403" i="36"/>
  <c r="AC404" i="36"/>
  <c r="AC405" i="36"/>
  <c r="AD397" i="36"/>
  <c r="AD398" i="36"/>
  <c r="AD399" i="36"/>
  <c r="AD400" i="36"/>
  <c r="AD401" i="36"/>
  <c r="AD402" i="36"/>
  <c r="AD403" i="36"/>
  <c r="AD404" i="36"/>
  <c r="AD405" i="36"/>
  <c r="AE397" i="36"/>
  <c r="AE398" i="36"/>
  <c r="AE399" i="36"/>
  <c r="AE400" i="36"/>
  <c r="AE401" i="36"/>
  <c r="AE402" i="36"/>
  <c r="AE403" i="36"/>
  <c r="AE404" i="36"/>
  <c r="AE405" i="36"/>
  <c r="AF397" i="36"/>
  <c r="AF398" i="36"/>
  <c r="AF399" i="36"/>
  <c r="AF400" i="36"/>
  <c r="AF401" i="36"/>
  <c r="AF402" i="36"/>
  <c r="AF403" i="36"/>
  <c r="AF404" i="36"/>
  <c r="AF405" i="36"/>
  <c r="AG397" i="36"/>
  <c r="AG398" i="36"/>
  <c r="AG399" i="36"/>
  <c r="AG400" i="36"/>
  <c r="AG401" i="36"/>
  <c r="AG402" i="36"/>
  <c r="AG403" i="36"/>
  <c r="AG404" i="36"/>
  <c r="AG405" i="36"/>
  <c r="AH397" i="36"/>
  <c r="AH398" i="36"/>
  <c r="AH399" i="36"/>
  <c r="AH400" i="36"/>
  <c r="AH401" i="36"/>
  <c r="AH402" i="36"/>
  <c r="AH403" i="36"/>
  <c r="AH404" i="36"/>
  <c r="AH405" i="36"/>
  <c r="AI397" i="36"/>
  <c r="AI398" i="36"/>
  <c r="AI399" i="36"/>
  <c r="AI400" i="36"/>
  <c r="AI401" i="36"/>
  <c r="AI402" i="36"/>
  <c r="AI403" i="36"/>
  <c r="AI404" i="36"/>
  <c r="AI405" i="36"/>
  <c r="AJ397" i="36"/>
  <c r="AJ398" i="36"/>
  <c r="AJ399" i="36"/>
  <c r="AJ400" i="36"/>
  <c r="AJ401" i="36"/>
  <c r="AJ402" i="36"/>
  <c r="AJ403" i="36"/>
  <c r="AJ404" i="36"/>
  <c r="AJ405" i="36"/>
  <c r="AK397" i="36"/>
  <c r="AK398" i="36"/>
  <c r="AK399" i="36"/>
  <c r="AK400" i="36"/>
  <c r="AK401" i="36"/>
  <c r="AK402" i="36"/>
  <c r="AK403" i="36"/>
  <c r="AK404" i="36"/>
  <c r="AK405" i="36"/>
  <c r="AL397" i="36"/>
  <c r="AL398" i="36"/>
  <c r="AL399" i="36"/>
  <c r="AL400" i="36"/>
  <c r="AL401" i="36"/>
  <c r="AL402" i="36"/>
  <c r="AL403" i="36"/>
  <c r="AL404" i="36"/>
  <c r="AL405" i="36"/>
  <c r="AM397" i="36"/>
  <c r="AM398" i="36"/>
  <c r="AM399" i="36"/>
  <c r="AM400" i="36"/>
  <c r="AM401" i="36"/>
  <c r="AM402" i="36"/>
  <c r="AM403" i="36"/>
  <c r="AM404" i="36"/>
  <c r="AM405" i="36"/>
  <c r="AN397" i="36"/>
  <c r="AN398" i="36"/>
  <c r="AN399" i="36"/>
  <c r="AN400" i="36"/>
  <c r="AN401" i="36"/>
  <c r="AN402" i="36"/>
  <c r="AN403" i="36"/>
  <c r="AN404" i="36"/>
  <c r="AN405" i="36"/>
  <c r="AO397" i="36"/>
  <c r="AO398" i="36"/>
  <c r="AO399" i="36"/>
  <c r="AO400" i="36"/>
  <c r="AO401" i="36"/>
  <c r="AO402" i="36"/>
  <c r="AO403" i="36"/>
  <c r="AO404" i="36"/>
  <c r="AO405" i="36"/>
  <c r="AP397" i="36"/>
  <c r="AP398" i="36"/>
  <c r="AP399" i="36"/>
  <c r="AP400" i="36"/>
  <c r="AP401" i="36"/>
  <c r="AP402" i="36"/>
  <c r="AP403" i="36"/>
  <c r="AP404" i="36"/>
  <c r="AP405" i="36"/>
  <c r="AQ397" i="36"/>
  <c r="AQ398" i="36"/>
  <c r="AQ399" i="36"/>
  <c r="AQ400" i="36"/>
  <c r="AQ401" i="36"/>
  <c r="AQ402" i="36"/>
  <c r="AQ403" i="36"/>
  <c r="AQ404" i="36"/>
  <c r="AQ405" i="36"/>
  <c r="AR397" i="36"/>
  <c r="AR398" i="36"/>
  <c r="AR399" i="36"/>
  <c r="AR400" i="36"/>
  <c r="AR401" i="36"/>
  <c r="AR402" i="36"/>
  <c r="AR403" i="36"/>
  <c r="AR404" i="36"/>
  <c r="AR405" i="36"/>
  <c r="AS397" i="36"/>
  <c r="AS398" i="36"/>
  <c r="AS399" i="36"/>
  <c r="AS400" i="36"/>
  <c r="AS401" i="36"/>
  <c r="AS402" i="36"/>
  <c r="AS403" i="36"/>
  <c r="AS404" i="36"/>
  <c r="AS405" i="36"/>
  <c r="AT397" i="36"/>
  <c r="AT398" i="36"/>
  <c r="AT399" i="36"/>
  <c r="AT400" i="36"/>
  <c r="AT401" i="36"/>
  <c r="AT402" i="36"/>
  <c r="AT403" i="36"/>
  <c r="AT404" i="36"/>
  <c r="AT405" i="36"/>
  <c r="AU397" i="36"/>
  <c r="AU398" i="36"/>
  <c r="AU399" i="36"/>
  <c r="AU400" i="36"/>
  <c r="AU401" i="36"/>
  <c r="AU402" i="36"/>
  <c r="AU403" i="36"/>
  <c r="AU404" i="36"/>
  <c r="AU405" i="36"/>
  <c r="AV397" i="36"/>
  <c r="AV398" i="36"/>
  <c r="AV399" i="36"/>
  <c r="AV400" i="36"/>
  <c r="AV401" i="36"/>
  <c r="AV402" i="36"/>
  <c r="AV403" i="36"/>
  <c r="AV404" i="36"/>
  <c r="AV405" i="36"/>
  <c r="AW397" i="36"/>
  <c r="AW398" i="36"/>
  <c r="AW399" i="36"/>
  <c r="AW400" i="36"/>
  <c r="AW401" i="36"/>
  <c r="AW402" i="36"/>
  <c r="AW403" i="36"/>
  <c r="AW404" i="36"/>
  <c r="AW405" i="36"/>
  <c r="AX397" i="36"/>
  <c r="AX398" i="36"/>
  <c r="AX399" i="36"/>
  <c r="AX400" i="36"/>
  <c r="AX401" i="36"/>
  <c r="AX402" i="36"/>
  <c r="AX403" i="36"/>
  <c r="AX404" i="36"/>
  <c r="AX405" i="36"/>
  <c r="AY397" i="36"/>
  <c r="AY398" i="36"/>
  <c r="AY399" i="36"/>
  <c r="AY400" i="36"/>
  <c r="AY401" i="36"/>
  <c r="AY402" i="36"/>
  <c r="AY403" i="36"/>
  <c r="AY404" i="36"/>
  <c r="AY405" i="36"/>
  <c r="AZ397" i="36"/>
  <c r="AZ398" i="36"/>
  <c r="AZ399" i="36"/>
  <c r="AZ400" i="36"/>
  <c r="AZ401" i="36"/>
  <c r="AZ402" i="36"/>
  <c r="AZ403" i="36"/>
  <c r="AZ404" i="36"/>
  <c r="AZ405" i="36"/>
  <c r="BA397" i="36"/>
  <c r="BA398" i="36"/>
  <c r="BA399" i="36"/>
  <c r="BA400" i="36"/>
  <c r="BA401" i="36"/>
  <c r="BA402" i="36"/>
  <c r="BA403" i="36"/>
  <c r="BA404" i="36"/>
  <c r="BA405" i="36"/>
  <c r="BB397" i="36"/>
  <c r="BB398" i="36"/>
  <c r="BB399" i="36"/>
  <c r="BB400" i="36"/>
  <c r="BB401" i="36"/>
  <c r="BB402" i="36"/>
  <c r="BB403" i="36"/>
  <c r="BB404" i="36"/>
  <c r="BB405" i="36"/>
  <c r="BC397" i="36"/>
  <c r="BC398" i="36"/>
  <c r="BC399" i="36"/>
  <c r="BC400" i="36"/>
  <c r="BC401" i="36"/>
  <c r="BC402" i="36"/>
  <c r="BC403" i="36"/>
  <c r="BC404" i="36"/>
  <c r="BC405" i="36"/>
  <c r="BD397" i="36"/>
  <c r="BD398" i="36"/>
  <c r="BD399" i="36"/>
  <c r="BD400" i="36"/>
  <c r="BD401" i="36"/>
  <c r="BD402" i="36"/>
  <c r="BD403" i="36"/>
  <c r="BD404" i="36"/>
  <c r="BD405" i="36"/>
  <c r="BE397" i="36"/>
  <c r="BE398" i="36"/>
  <c r="BE399" i="36"/>
  <c r="BE400" i="36"/>
  <c r="BE401" i="36"/>
  <c r="BE402" i="36"/>
  <c r="BE403" i="36"/>
  <c r="BE404" i="36"/>
  <c r="BE405" i="36"/>
  <c r="BF397" i="36"/>
  <c r="BF398" i="36"/>
  <c r="BF399" i="36"/>
  <c r="BF400" i="36"/>
  <c r="BF401" i="36"/>
  <c r="BF402" i="36"/>
  <c r="BF403" i="36"/>
  <c r="BF404" i="36"/>
  <c r="BF405" i="36"/>
  <c r="BG397" i="36"/>
  <c r="BG398" i="36"/>
  <c r="BG399" i="36"/>
  <c r="BG400" i="36"/>
  <c r="BG401" i="36"/>
  <c r="BG402" i="36"/>
  <c r="BG403" i="36"/>
  <c r="BG404" i="36"/>
  <c r="BG405" i="36"/>
  <c r="BH397" i="36"/>
  <c r="BH398" i="36"/>
  <c r="BH399" i="36"/>
  <c r="BH400" i="36"/>
  <c r="BH401" i="36"/>
  <c r="BH402" i="36"/>
  <c r="BH403" i="36"/>
  <c r="BH404" i="36"/>
  <c r="BH405" i="36"/>
  <c r="BI397" i="36"/>
  <c r="BI398" i="36"/>
  <c r="BI399" i="36"/>
  <c r="BI400" i="36"/>
  <c r="BI401" i="36"/>
  <c r="BI402" i="36"/>
  <c r="BI403" i="36"/>
  <c r="BI404" i="36"/>
  <c r="BI405" i="36"/>
  <c r="BJ397" i="36"/>
  <c r="BJ398" i="36"/>
  <c r="BJ399" i="36"/>
  <c r="BJ400" i="36"/>
  <c r="BJ401" i="36"/>
  <c r="BJ402" i="36"/>
  <c r="BJ403" i="36"/>
  <c r="BJ404" i="36"/>
  <c r="BJ405" i="36"/>
  <c r="BK397" i="36"/>
  <c r="BK398" i="36"/>
  <c r="BK399" i="36"/>
  <c r="BK400" i="36"/>
  <c r="BK401" i="36"/>
  <c r="BK402" i="36"/>
  <c r="BK403" i="36"/>
  <c r="BK404" i="36"/>
  <c r="BK405" i="36"/>
  <c r="BL397" i="36"/>
  <c r="BL398" i="36"/>
  <c r="BL399" i="36"/>
  <c r="BL400" i="36"/>
  <c r="BL401" i="36"/>
  <c r="BL402" i="36"/>
  <c r="BL403" i="36"/>
  <c r="BL404" i="36"/>
  <c r="BL405" i="36"/>
  <c r="BM397" i="36"/>
  <c r="BM398" i="36"/>
  <c r="BM399" i="36"/>
  <c r="BM400" i="36"/>
  <c r="BM401" i="36"/>
  <c r="BM402" i="36"/>
  <c r="BM403" i="36"/>
  <c r="BM404" i="36"/>
  <c r="BM405" i="36"/>
  <c r="BN397" i="36"/>
  <c r="BN398" i="36"/>
  <c r="BN399" i="36"/>
  <c r="BN400" i="36"/>
  <c r="BN401" i="36"/>
  <c r="BN402" i="36"/>
  <c r="BN403" i="36"/>
  <c r="BN404" i="36"/>
  <c r="BN405" i="36"/>
  <c r="BO397" i="36"/>
  <c r="BO398" i="36"/>
  <c r="BO399" i="36"/>
  <c r="BO400" i="36"/>
  <c r="BO401" i="36"/>
  <c r="BO402" i="36"/>
  <c r="BO403" i="36"/>
  <c r="BO404" i="36"/>
  <c r="BO405" i="36"/>
  <c r="BP397" i="36"/>
  <c r="BP398" i="36"/>
  <c r="BP399" i="36"/>
  <c r="BP400" i="36"/>
  <c r="BP401" i="36"/>
  <c r="BP402" i="36"/>
  <c r="BP403" i="36"/>
  <c r="BP404" i="36"/>
  <c r="BP405" i="36"/>
  <c r="BQ397" i="36"/>
  <c r="BQ398" i="36"/>
  <c r="BQ399" i="36"/>
  <c r="BQ400" i="36"/>
  <c r="BQ401" i="36"/>
  <c r="BQ402" i="36"/>
  <c r="BQ403" i="36"/>
  <c r="BQ404" i="36"/>
  <c r="BQ405" i="36"/>
  <c r="BR397" i="36"/>
  <c r="BR398" i="36"/>
  <c r="BR399" i="36"/>
  <c r="BR400" i="36"/>
  <c r="BR401" i="36"/>
  <c r="BR402" i="36"/>
  <c r="BR403" i="36"/>
  <c r="BR404" i="36"/>
  <c r="BR405" i="36"/>
  <c r="BS397" i="36"/>
  <c r="BS398" i="36"/>
  <c r="BS399" i="36"/>
  <c r="BS400" i="36"/>
  <c r="BS401" i="36"/>
  <c r="BS402" i="36"/>
  <c r="BS403" i="36"/>
  <c r="BS404" i="36"/>
  <c r="BS405" i="36"/>
  <c r="BT397" i="36"/>
  <c r="BT398" i="36"/>
  <c r="BT399" i="36"/>
  <c r="BT400" i="36"/>
  <c r="BT401" i="36"/>
  <c r="BT402" i="36"/>
  <c r="BT403" i="36"/>
  <c r="BT404" i="36"/>
  <c r="BT405" i="36"/>
  <c r="BU397" i="36"/>
  <c r="BU398" i="36"/>
  <c r="BU399" i="36"/>
  <c r="BU400" i="36"/>
  <c r="BU401" i="36"/>
  <c r="BU402" i="36"/>
  <c r="BU403" i="36"/>
  <c r="BU404" i="36"/>
  <c r="BU405" i="36"/>
  <c r="BV397" i="36"/>
  <c r="BV398" i="36"/>
  <c r="BV399" i="36"/>
  <c r="BV400" i="36"/>
  <c r="BV401" i="36"/>
  <c r="BV402" i="36"/>
  <c r="BV403" i="36"/>
  <c r="BV404" i="36"/>
  <c r="BV405" i="36"/>
  <c r="BW397" i="36"/>
  <c r="BW398" i="36"/>
  <c r="BW399" i="36"/>
  <c r="BW400" i="36"/>
  <c r="BW401" i="36"/>
  <c r="BW402" i="36"/>
  <c r="BW403" i="36"/>
  <c r="BW404" i="36"/>
  <c r="BW405" i="36"/>
  <c r="BX397" i="36"/>
  <c r="BX398" i="36"/>
  <c r="BX399" i="36"/>
  <c r="BX400" i="36"/>
  <c r="BX401" i="36"/>
  <c r="BX402" i="36"/>
  <c r="BX403" i="36"/>
  <c r="BX404" i="36"/>
  <c r="BX405" i="36"/>
  <c r="BY397" i="36"/>
  <c r="BY398" i="36"/>
  <c r="BY399" i="36"/>
  <c r="BY400" i="36"/>
  <c r="BY401" i="36"/>
  <c r="BY402" i="36"/>
  <c r="BY403" i="36"/>
  <c r="BY404" i="36"/>
  <c r="BY405" i="36"/>
  <c r="BZ397" i="36"/>
  <c r="BZ398" i="36"/>
  <c r="BZ399" i="36"/>
  <c r="BZ400" i="36"/>
  <c r="BZ401" i="36"/>
  <c r="BZ402" i="36"/>
  <c r="BZ403" i="36"/>
  <c r="BZ404" i="36"/>
  <c r="BZ405" i="36"/>
  <c r="CA397" i="36"/>
  <c r="CA398" i="36"/>
  <c r="CA399" i="36"/>
  <c r="CA400" i="36"/>
  <c r="CA401" i="36"/>
  <c r="CA402" i="36"/>
  <c r="CA403" i="36"/>
  <c r="CA404" i="36"/>
  <c r="CA405" i="36"/>
  <c r="C383" i="36"/>
  <c r="C384" i="36"/>
  <c r="C385" i="36"/>
  <c r="C386" i="36"/>
  <c r="C387" i="36"/>
  <c r="C388" i="36"/>
  <c r="C389" i="36"/>
  <c r="C390" i="36"/>
  <c r="C391" i="36"/>
  <c r="C392" i="36"/>
  <c r="C393" i="36"/>
  <c r="C394" i="36"/>
  <c r="C395" i="36"/>
  <c r="C396" i="36"/>
  <c r="D383" i="36"/>
  <c r="D384" i="36"/>
  <c r="D385" i="36"/>
  <c r="D386" i="36"/>
  <c r="D387" i="36"/>
  <c r="D388" i="36"/>
  <c r="D389" i="36"/>
  <c r="D390" i="36"/>
  <c r="D391" i="36"/>
  <c r="D392" i="36"/>
  <c r="D393" i="36"/>
  <c r="D394" i="36"/>
  <c r="D395" i="36"/>
  <c r="D396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F383" i="36"/>
  <c r="F384" i="36"/>
  <c r="F385" i="36"/>
  <c r="F386" i="36"/>
  <c r="F387" i="36"/>
  <c r="F388" i="36"/>
  <c r="F389" i="36"/>
  <c r="F390" i="36"/>
  <c r="F391" i="36"/>
  <c r="F392" i="36"/>
  <c r="F393" i="36"/>
  <c r="F394" i="36"/>
  <c r="F395" i="36"/>
  <c r="F396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H383" i="36"/>
  <c r="H384" i="36"/>
  <c r="H385" i="36"/>
  <c r="H386" i="36"/>
  <c r="H387" i="36"/>
  <c r="H388" i="36"/>
  <c r="H389" i="36"/>
  <c r="H390" i="36"/>
  <c r="H391" i="36"/>
  <c r="H392" i="36"/>
  <c r="H393" i="36"/>
  <c r="H394" i="36"/>
  <c r="H395" i="36"/>
  <c r="H396" i="36"/>
  <c r="I383" i="36"/>
  <c r="I384" i="36"/>
  <c r="I385" i="36"/>
  <c r="I386" i="36"/>
  <c r="I387" i="36"/>
  <c r="I388" i="36"/>
  <c r="I389" i="36"/>
  <c r="I390" i="36"/>
  <c r="I391" i="36"/>
  <c r="I392" i="36"/>
  <c r="I393" i="36"/>
  <c r="I394" i="36"/>
  <c r="I395" i="36"/>
  <c r="I396" i="36"/>
  <c r="J383" i="36"/>
  <c r="J384" i="36"/>
  <c r="J385" i="36"/>
  <c r="J386" i="36"/>
  <c r="J387" i="36"/>
  <c r="J388" i="36"/>
  <c r="J389" i="36"/>
  <c r="J390" i="36"/>
  <c r="J391" i="36"/>
  <c r="J392" i="36"/>
  <c r="J393" i="36"/>
  <c r="J394" i="36"/>
  <c r="J395" i="36"/>
  <c r="J396" i="36"/>
  <c r="K383" i="36"/>
  <c r="K384" i="36"/>
  <c r="K385" i="36"/>
  <c r="K386" i="36"/>
  <c r="K387" i="36"/>
  <c r="K388" i="36"/>
  <c r="K389" i="36"/>
  <c r="K390" i="36"/>
  <c r="K391" i="36"/>
  <c r="K392" i="36"/>
  <c r="K393" i="36"/>
  <c r="K394" i="36"/>
  <c r="K395" i="36"/>
  <c r="K396" i="36"/>
  <c r="L383" i="36"/>
  <c r="L384" i="36"/>
  <c r="L385" i="36"/>
  <c r="L386" i="36"/>
  <c r="L387" i="36"/>
  <c r="L388" i="36"/>
  <c r="L389" i="36"/>
  <c r="L390" i="36"/>
  <c r="L391" i="36"/>
  <c r="L392" i="36"/>
  <c r="L393" i="36"/>
  <c r="L394" i="36"/>
  <c r="L395" i="36"/>
  <c r="L396" i="36"/>
  <c r="M383" i="36"/>
  <c r="M384" i="36"/>
  <c r="M385" i="36"/>
  <c r="M386" i="36"/>
  <c r="M387" i="36"/>
  <c r="M388" i="36"/>
  <c r="M389" i="36"/>
  <c r="M390" i="36"/>
  <c r="M391" i="36"/>
  <c r="M392" i="36"/>
  <c r="M393" i="36"/>
  <c r="M394" i="36"/>
  <c r="M395" i="36"/>
  <c r="M396" i="36"/>
  <c r="N383" i="36"/>
  <c r="N384" i="36"/>
  <c r="N385" i="36"/>
  <c r="N386" i="36"/>
  <c r="N387" i="36"/>
  <c r="N388" i="36"/>
  <c r="N389" i="36"/>
  <c r="N390" i="36"/>
  <c r="N391" i="36"/>
  <c r="N392" i="36"/>
  <c r="N393" i="36"/>
  <c r="N394" i="36"/>
  <c r="N395" i="36"/>
  <c r="N396" i="36"/>
  <c r="O383" i="36"/>
  <c r="O384" i="36"/>
  <c r="O385" i="36"/>
  <c r="O386" i="36"/>
  <c r="O387" i="36"/>
  <c r="O388" i="36"/>
  <c r="O389" i="36"/>
  <c r="O390" i="36"/>
  <c r="O391" i="36"/>
  <c r="O392" i="36"/>
  <c r="O393" i="36"/>
  <c r="O394" i="36"/>
  <c r="O395" i="36"/>
  <c r="O396" i="36"/>
  <c r="P383" i="36"/>
  <c r="P384" i="36"/>
  <c r="P385" i="36"/>
  <c r="P386" i="36"/>
  <c r="P387" i="36"/>
  <c r="P388" i="36"/>
  <c r="P389" i="36"/>
  <c r="P390" i="36"/>
  <c r="P391" i="36"/>
  <c r="P392" i="36"/>
  <c r="P393" i="36"/>
  <c r="P394" i="36"/>
  <c r="P395" i="36"/>
  <c r="P396" i="36"/>
  <c r="Q383" i="36"/>
  <c r="Q384" i="36"/>
  <c r="Q385" i="36"/>
  <c r="Q386" i="36"/>
  <c r="Q387" i="36"/>
  <c r="Q388" i="36"/>
  <c r="Q389" i="36"/>
  <c r="Q390" i="36"/>
  <c r="Q391" i="36"/>
  <c r="Q392" i="36"/>
  <c r="Q393" i="36"/>
  <c r="Q394" i="36"/>
  <c r="Q395" i="36"/>
  <c r="Q396" i="36"/>
  <c r="R383" i="36"/>
  <c r="R384" i="36"/>
  <c r="R385" i="36"/>
  <c r="R386" i="36"/>
  <c r="R387" i="36"/>
  <c r="R388" i="36"/>
  <c r="R389" i="36"/>
  <c r="R390" i="36"/>
  <c r="R391" i="36"/>
  <c r="R392" i="36"/>
  <c r="R393" i="36"/>
  <c r="R394" i="36"/>
  <c r="R395" i="36"/>
  <c r="R396" i="36"/>
  <c r="S383" i="36"/>
  <c r="S384" i="36"/>
  <c r="S385" i="36"/>
  <c r="S386" i="36"/>
  <c r="S387" i="36"/>
  <c r="S388" i="36"/>
  <c r="S389" i="36"/>
  <c r="S390" i="36"/>
  <c r="S391" i="36"/>
  <c r="S392" i="36"/>
  <c r="S393" i="36"/>
  <c r="S394" i="36"/>
  <c r="S395" i="36"/>
  <c r="S396" i="36"/>
  <c r="T383" i="36"/>
  <c r="T384" i="36"/>
  <c r="T385" i="36"/>
  <c r="T386" i="36"/>
  <c r="T387" i="36"/>
  <c r="T388" i="36"/>
  <c r="T389" i="36"/>
  <c r="T390" i="36"/>
  <c r="T391" i="36"/>
  <c r="T392" i="36"/>
  <c r="T393" i="36"/>
  <c r="T394" i="36"/>
  <c r="T395" i="36"/>
  <c r="T396" i="36"/>
  <c r="U383" i="36"/>
  <c r="U384" i="36"/>
  <c r="U385" i="36"/>
  <c r="U386" i="36"/>
  <c r="U387" i="36"/>
  <c r="U388" i="36"/>
  <c r="U389" i="36"/>
  <c r="U390" i="36"/>
  <c r="U391" i="36"/>
  <c r="U392" i="36"/>
  <c r="U393" i="36"/>
  <c r="U394" i="36"/>
  <c r="U395" i="36"/>
  <c r="U396" i="36"/>
  <c r="V383" i="36"/>
  <c r="V384" i="36"/>
  <c r="V385" i="36"/>
  <c r="V386" i="36"/>
  <c r="V387" i="36"/>
  <c r="V388" i="36"/>
  <c r="V389" i="36"/>
  <c r="V390" i="36"/>
  <c r="V391" i="36"/>
  <c r="V392" i="36"/>
  <c r="V393" i="36"/>
  <c r="V394" i="36"/>
  <c r="V395" i="36"/>
  <c r="V396" i="36"/>
  <c r="W383" i="36"/>
  <c r="W384" i="36"/>
  <c r="W385" i="36"/>
  <c r="W386" i="36"/>
  <c r="W387" i="36"/>
  <c r="W388" i="36"/>
  <c r="W389" i="36"/>
  <c r="W390" i="36"/>
  <c r="W391" i="36"/>
  <c r="W392" i="36"/>
  <c r="W393" i="36"/>
  <c r="W394" i="36"/>
  <c r="W395" i="36"/>
  <c r="W396" i="36"/>
  <c r="X383" i="36"/>
  <c r="X384" i="36"/>
  <c r="X385" i="36"/>
  <c r="X386" i="36"/>
  <c r="X387" i="36"/>
  <c r="X388" i="36"/>
  <c r="X389" i="36"/>
  <c r="X390" i="36"/>
  <c r="X391" i="36"/>
  <c r="X392" i="36"/>
  <c r="X393" i="36"/>
  <c r="X394" i="36"/>
  <c r="X395" i="36"/>
  <c r="X396" i="36"/>
  <c r="Y383" i="36"/>
  <c r="Y384" i="36"/>
  <c r="Y385" i="36"/>
  <c r="Y386" i="36"/>
  <c r="Y387" i="36"/>
  <c r="Y388" i="36"/>
  <c r="Y389" i="36"/>
  <c r="Y390" i="36"/>
  <c r="Y391" i="36"/>
  <c r="Y392" i="36"/>
  <c r="Y393" i="36"/>
  <c r="Y394" i="36"/>
  <c r="Y395" i="36"/>
  <c r="Y396" i="36"/>
  <c r="Z383" i="36"/>
  <c r="Z384" i="36"/>
  <c r="Z385" i="36"/>
  <c r="Z386" i="36"/>
  <c r="Z387" i="36"/>
  <c r="Z388" i="36"/>
  <c r="Z389" i="36"/>
  <c r="Z390" i="36"/>
  <c r="Z391" i="36"/>
  <c r="Z392" i="36"/>
  <c r="Z393" i="36"/>
  <c r="Z394" i="36"/>
  <c r="Z395" i="36"/>
  <c r="Z396" i="36"/>
  <c r="AA383" i="36"/>
  <c r="AA384" i="36"/>
  <c r="AA385" i="36"/>
  <c r="AA386" i="36"/>
  <c r="AA387" i="36"/>
  <c r="AA388" i="36"/>
  <c r="AA389" i="36"/>
  <c r="AA390" i="36"/>
  <c r="AA391" i="36"/>
  <c r="AA392" i="36"/>
  <c r="AA393" i="36"/>
  <c r="AA394" i="36"/>
  <c r="AA395" i="36"/>
  <c r="AA396" i="36"/>
  <c r="AB383" i="36"/>
  <c r="AB384" i="36"/>
  <c r="AB385" i="36"/>
  <c r="AB386" i="36"/>
  <c r="AB387" i="36"/>
  <c r="AB388" i="36"/>
  <c r="AB389" i="36"/>
  <c r="AB390" i="36"/>
  <c r="AB391" i="36"/>
  <c r="AB392" i="36"/>
  <c r="AB393" i="36"/>
  <c r="AB394" i="36"/>
  <c r="AB395" i="36"/>
  <c r="AB396" i="36"/>
  <c r="AC383" i="36"/>
  <c r="AC384" i="36"/>
  <c r="AC385" i="36"/>
  <c r="AC386" i="36"/>
  <c r="AC387" i="36"/>
  <c r="AC388" i="36"/>
  <c r="AC389" i="36"/>
  <c r="AC390" i="36"/>
  <c r="AC391" i="36"/>
  <c r="AC392" i="36"/>
  <c r="AC393" i="36"/>
  <c r="AC394" i="36"/>
  <c r="AC395" i="36"/>
  <c r="AC396" i="36"/>
  <c r="AD383" i="36"/>
  <c r="AD384" i="36"/>
  <c r="AD385" i="36"/>
  <c r="AD386" i="36"/>
  <c r="AD387" i="36"/>
  <c r="AD388" i="36"/>
  <c r="AD389" i="36"/>
  <c r="AD390" i="36"/>
  <c r="AD391" i="36"/>
  <c r="AD392" i="36"/>
  <c r="AD393" i="36"/>
  <c r="AD394" i="36"/>
  <c r="AD395" i="36"/>
  <c r="AD396" i="36"/>
  <c r="AE383" i="36"/>
  <c r="AE384" i="36"/>
  <c r="AE385" i="36"/>
  <c r="AE386" i="36"/>
  <c r="AE387" i="36"/>
  <c r="AE388" i="36"/>
  <c r="AE389" i="36"/>
  <c r="AE390" i="36"/>
  <c r="AE391" i="36"/>
  <c r="AE392" i="36"/>
  <c r="AE393" i="36"/>
  <c r="AE394" i="36"/>
  <c r="AE395" i="36"/>
  <c r="AE396" i="36"/>
  <c r="AF383" i="36"/>
  <c r="AF384" i="36"/>
  <c r="AF385" i="36"/>
  <c r="AF386" i="36"/>
  <c r="AF387" i="36"/>
  <c r="AF388" i="36"/>
  <c r="AF389" i="36"/>
  <c r="AF390" i="36"/>
  <c r="AF391" i="36"/>
  <c r="AF392" i="36"/>
  <c r="AF393" i="36"/>
  <c r="AF394" i="36"/>
  <c r="AF395" i="36"/>
  <c r="AF396" i="36"/>
  <c r="AG383" i="36"/>
  <c r="AG384" i="36"/>
  <c r="AG385" i="36"/>
  <c r="AG386" i="36"/>
  <c r="AG387" i="36"/>
  <c r="AG388" i="36"/>
  <c r="AG389" i="36"/>
  <c r="AG390" i="36"/>
  <c r="AG391" i="36"/>
  <c r="AG392" i="36"/>
  <c r="AG393" i="36"/>
  <c r="AG394" i="36"/>
  <c r="AG395" i="36"/>
  <c r="AG396" i="36"/>
  <c r="AH383" i="36"/>
  <c r="AH384" i="36"/>
  <c r="AH385" i="36"/>
  <c r="AH386" i="36"/>
  <c r="AH387" i="36"/>
  <c r="AH388" i="36"/>
  <c r="AH389" i="36"/>
  <c r="AH390" i="36"/>
  <c r="AH391" i="36"/>
  <c r="AH392" i="36"/>
  <c r="AH393" i="36"/>
  <c r="AH394" i="36"/>
  <c r="AH395" i="36"/>
  <c r="AH396" i="36"/>
  <c r="AI383" i="36"/>
  <c r="AI384" i="36"/>
  <c r="AI385" i="36"/>
  <c r="AI386" i="36"/>
  <c r="AI387" i="36"/>
  <c r="AI388" i="36"/>
  <c r="AI389" i="36"/>
  <c r="AI390" i="36"/>
  <c r="AI391" i="36"/>
  <c r="AI392" i="36"/>
  <c r="AI393" i="36"/>
  <c r="AI394" i="36"/>
  <c r="AI395" i="36"/>
  <c r="AI396" i="36"/>
  <c r="AJ383" i="36"/>
  <c r="AJ384" i="36"/>
  <c r="AJ385" i="36"/>
  <c r="AJ386" i="36"/>
  <c r="AJ387" i="36"/>
  <c r="AJ388" i="36"/>
  <c r="AJ389" i="36"/>
  <c r="AJ390" i="36"/>
  <c r="AJ391" i="36"/>
  <c r="AJ392" i="36"/>
  <c r="AJ393" i="36"/>
  <c r="AJ394" i="36"/>
  <c r="AJ395" i="36"/>
  <c r="AJ396" i="36"/>
  <c r="AK383" i="36"/>
  <c r="AK384" i="36"/>
  <c r="AK385" i="36"/>
  <c r="AK386" i="36"/>
  <c r="AK387" i="36"/>
  <c r="AK388" i="36"/>
  <c r="AK389" i="36"/>
  <c r="AK390" i="36"/>
  <c r="AK391" i="36"/>
  <c r="AK392" i="36"/>
  <c r="AK393" i="36"/>
  <c r="AK394" i="36"/>
  <c r="AK395" i="36"/>
  <c r="AK396" i="36"/>
  <c r="AL383" i="36"/>
  <c r="AL384" i="36"/>
  <c r="AL385" i="36"/>
  <c r="AL386" i="36"/>
  <c r="AL387" i="36"/>
  <c r="AL388" i="36"/>
  <c r="AL389" i="36"/>
  <c r="AL390" i="36"/>
  <c r="AL391" i="36"/>
  <c r="AL392" i="36"/>
  <c r="AL393" i="36"/>
  <c r="AL394" i="36"/>
  <c r="AL395" i="36"/>
  <c r="AL396" i="36"/>
  <c r="AM383" i="36"/>
  <c r="AM384" i="36"/>
  <c r="AM385" i="36"/>
  <c r="AM386" i="36"/>
  <c r="AM387" i="36"/>
  <c r="AM388" i="36"/>
  <c r="AM389" i="36"/>
  <c r="AM390" i="36"/>
  <c r="AM391" i="36"/>
  <c r="AM392" i="36"/>
  <c r="AM393" i="36"/>
  <c r="AM394" i="36"/>
  <c r="AM395" i="36"/>
  <c r="AM396" i="36"/>
  <c r="AN383" i="36"/>
  <c r="AN384" i="36"/>
  <c r="AN385" i="36"/>
  <c r="AN386" i="36"/>
  <c r="AN387" i="36"/>
  <c r="AN388" i="36"/>
  <c r="AN389" i="36"/>
  <c r="AN390" i="36"/>
  <c r="AN391" i="36"/>
  <c r="AN392" i="36"/>
  <c r="AN393" i="36"/>
  <c r="AN394" i="36"/>
  <c r="AN395" i="36"/>
  <c r="AN396" i="36"/>
  <c r="AO383" i="36"/>
  <c r="AO384" i="36"/>
  <c r="AO385" i="36"/>
  <c r="AO386" i="36"/>
  <c r="AO387" i="36"/>
  <c r="AO388" i="36"/>
  <c r="AO389" i="36"/>
  <c r="AO390" i="36"/>
  <c r="AO391" i="36"/>
  <c r="AO392" i="36"/>
  <c r="AO393" i="36"/>
  <c r="AO394" i="36"/>
  <c r="AO395" i="36"/>
  <c r="AO396" i="36"/>
  <c r="AP383" i="36"/>
  <c r="AP384" i="36"/>
  <c r="AP385" i="36"/>
  <c r="AP386" i="36"/>
  <c r="AP387" i="36"/>
  <c r="AP388" i="36"/>
  <c r="AP389" i="36"/>
  <c r="AP390" i="36"/>
  <c r="AP391" i="36"/>
  <c r="AP392" i="36"/>
  <c r="AP393" i="36"/>
  <c r="AP394" i="36"/>
  <c r="AP395" i="36"/>
  <c r="AP396" i="36"/>
  <c r="AQ383" i="36"/>
  <c r="AQ384" i="36"/>
  <c r="AQ385" i="36"/>
  <c r="AQ386" i="36"/>
  <c r="AQ387" i="36"/>
  <c r="AQ388" i="36"/>
  <c r="AQ389" i="36"/>
  <c r="AQ390" i="36"/>
  <c r="AQ391" i="36"/>
  <c r="AQ392" i="36"/>
  <c r="AQ393" i="36"/>
  <c r="AQ394" i="36"/>
  <c r="AQ395" i="36"/>
  <c r="AQ396" i="36"/>
  <c r="AR383" i="36"/>
  <c r="AR384" i="36"/>
  <c r="AR385" i="36"/>
  <c r="AR386" i="36"/>
  <c r="AR387" i="36"/>
  <c r="AR388" i="36"/>
  <c r="AR389" i="36"/>
  <c r="AR390" i="36"/>
  <c r="AR391" i="36"/>
  <c r="AR392" i="36"/>
  <c r="AR393" i="36"/>
  <c r="AR394" i="36"/>
  <c r="AR395" i="36"/>
  <c r="AR396" i="36"/>
  <c r="AS383" i="36"/>
  <c r="AS384" i="36"/>
  <c r="AS385" i="36"/>
  <c r="AS386" i="36"/>
  <c r="AS387" i="36"/>
  <c r="AS388" i="36"/>
  <c r="AS389" i="36"/>
  <c r="AS390" i="36"/>
  <c r="AS391" i="36"/>
  <c r="AS392" i="36"/>
  <c r="AS393" i="36"/>
  <c r="AS394" i="36"/>
  <c r="AS395" i="36"/>
  <c r="AS396" i="36"/>
  <c r="AT383" i="36"/>
  <c r="AT384" i="36"/>
  <c r="AT385" i="36"/>
  <c r="AT386" i="36"/>
  <c r="AT387" i="36"/>
  <c r="AT388" i="36"/>
  <c r="AT389" i="36"/>
  <c r="AT390" i="36"/>
  <c r="AT391" i="36"/>
  <c r="AT392" i="36"/>
  <c r="AT393" i="36"/>
  <c r="AT394" i="36"/>
  <c r="AT395" i="36"/>
  <c r="AT396" i="36"/>
  <c r="AU383" i="36"/>
  <c r="AU384" i="36"/>
  <c r="AU385" i="36"/>
  <c r="AU386" i="36"/>
  <c r="AU387" i="36"/>
  <c r="AU388" i="36"/>
  <c r="AU389" i="36"/>
  <c r="AU390" i="36"/>
  <c r="AU391" i="36"/>
  <c r="AU392" i="36"/>
  <c r="AU393" i="36"/>
  <c r="AU394" i="36"/>
  <c r="AU395" i="36"/>
  <c r="AU396" i="36"/>
  <c r="AV383" i="36"/>
  <c r="AV384" i="36"/>
  <c r="AV385" i="36"/>
  <c r="AV386" i="36"/>
  <c r="AV387" i="36"/>
  <c r="AV388" i="36"/>
  <c r="AV389" i="36"/>
  <c r="AV390" i="36"/>
  <c r="AV391" i="36"/>
  <c r="AV392" i="36"/>
  <c r="AV393" i="36"/>
  <c r="AV394" i="36"/>
  <c r="AV395" i="36"/>
  <c r="AV396" i="36"/>
  <c r="AW383" i="36"/>
  <c r="AW384" i="36"/>
  <c r="AW385" i="36"/>
  <c r="AW386" i="36"/>
  <c r="AW387" i="36"/>
  <c r="AW388" i="36"/>
  <c r="AW389" i="36"/>
  <c r="AW390" i="36"/>
  <c r="AW391" i="36"/>
  <c r="AW392" i="36"/>
  <c r="AW393" i="36"/>
  <c r="AW394" i="36"/>
  <c r="AW395" i="36"/>
  <c r="AW396" i="36"/>
  <c r="AX383" i="36"/>
  <c r="AX384" i="36"/>
  <c r="AX385" i="36"/>
  <c r="AX386" i="36"/>
  <c r="AX387" i="36"/>
  <c r="AX388" i="36"/>
  <c r="AX389" i="36"/>
  <c r="AX390" i="36"/>
  <c r="AX391" i="36"/>
  <c r="AX392" i="36"/>
  <c r="AX393" i="36"/>
  <c r="AX394" i="36"/>
  <c r="AX395" i="36"/>
  <c r="AX396" i="36"/>
  <c r="AY383" i="36"/>
  <c r="AY384" i="36"/>
  <c r="AY385" i="36"/>
  <c r="AY386" i="36"/>
  <c r="AY387" i="36"/>
  <c r="AY388" i="36"/>
  <c r="AY389" i="36"/>
  <c r="AY390" i="36"/>
  <c r="AY391" i="36"/>
  <c r="AY392" i="36"/>
  <c r="AY393" i="36"/>
  <c r="AY394" i="36"/>
  <c r="AY395" i="36"/>
  <c r="AY396" i="36"/>
  <c r="AZ383" i="36"/>
  <c r="AZ384" i="36"/>
  <c r="AZ385" i="36"/>
  <c r="AZ386" i="36"/>
  <c r="AZ387" i="36"/>
  <c r="AZ388" i="36"/>
  <c r="AZ389" i="36"/>
  <c r="AZ390" i="36"/>
  <c r="AZ391" i="36"/>
  <c r="AZ392" i="36"/>
  <c r="AZ393" i="36"/>
  <c r="AZ394" i="36"/>
  <c r="AZ395" i="36"/>
  <c r="AZ396" i="36"/>
  <c r="BA383" i="36"/>
  <c r="BA384" i="36"/>
  <c r="BA385" i="36"/>
  <c r="BA386" i="36"/>
  <c r="BA387" i="36"/>
  <c r="BA388" i="36"/>
  <c r="BA389" i="36"/>
  <c r="BA390" i="36"/>
  <c r="BA391" i="36"/>
  <c r="BA392" i="36"/>
  <c r="BA393" i="36"/>
  <c r="BA394" i="36"/>
  <c r="BA395" i="36"/>
  <c r="BA396" i="36"/>
  <c r="BB383" i="36"/>
  <c r="BB384" i="36"/>
  <c r="BB385" i="36"/>
  <c r="BB386" i="36"/>
  <c r="BB387" i="36"/>
  <c r="BB388" i="36"/>
  <c r="BB389" i="36"/>
  <c r="BB390" i="36"/>
  <c r="BB391" i="36"/>
  <c r="BB392" i="36"/>
  <c r="BB393" i="36"/>
  <c r="BB394" i="36"/>
  <c r="BB395" i="36"/>
  <c r="BB396" i="36"/>
  <c r="BC383" i="36"/>
  <c r="BC384" i="36"/>
  <c r="BC385" i="36"/>
  <c r="BC386" i="36"/>
  <c r="BC387" i="36"/>
  <c r="BC388" i="36"/>
  <c r="BC389" i="36"/>
  <c r="BC390" i="36"/>
  <c r="BC391" i="36"/>
  <c r="BC392" i="36"/>
  <c r="BC393" i="36"/>
  <c r="BC394" i="36"/>
  <c r="BC395" i="36"/>
  <c r="BC396" i="36"/>
  <c r="BD383" i="36"/>
  <c r="BD384" i="36"/>
  <c r="BD385" i="36"/>
  <c r="BD386" i="36"/>
  <c r="BD387" i="36"/>
  <c r="BD388" i="36"/>
  <c r="BD389" i="36"/>
  <c r="BD390" i="36"/>
  <c r="BD391" i="36"/>
  <c r="BD392" i="36"/>
  <c r="BD393" i="36"/>
  <c r="BD394" i="36"/>
  <c r="BD395" i="36"/>
  <c r="BD396" i="36"/>
  <c r="BE383" i="36"/>
  <c r="BE384" i="36"/>
  <c r="BE385" i="36"/>
  <c r="BE386" i="36"/>
  <c r="BE387" i="36"/>
  <c r="BE388" i="36"/>
  <c r="BE389" i="36"/>
  <c r="BE390" i="36"/>
  <c r="BE391" i="36"/>
  <c r="BE392" i="36"/>
  <c r="BE393" i="36"/>
  <c r="BE394" i="36"/>
  <c r="BE395" i="36"/>
  <c r="BE396" i="36"/>
  <c r="BF383" i="36"/>
  <c r="BF384" i="36"/>
  <c r="BF385" i="36"/>
  <c r="BF386" i="36"/>
  <c r="BF387" i="36"/>
  <c r="BF388" i="36"/>
  <c r="BF389" i="36"/>
  <c r="BF390" i="36"/>
  <c r="BF391" i="36"/>
  <c r="BF392" i="36"/>
  <c r="BF393" i="36"/>
  <c r="BF394" i="36"/>
  <c r="BF395" i="36"/>
  <c r="BF396" i="36"/>
  <c r="BG383" i="36"/>
  <c r="BG384" i="36"/>
  <c r="BG385" i="36"/>
  <c r="BG386" i="36"/>
  <c r="BG387" i="36"/>
  <c r="BG388" i="36"/>
  <c r="BG389" i="36"/>
  <c r="BG390" i="36"/>
  <c r="BG391" i="36"/>
  <c r="BG392" i="36"/>
  <c r="BG393" i="36"/>
  <c r="BG394" i="36"/>
  <c r="BG395" i="36"/>
  <c r="BG396" i="36"/>
  <c r="BH383" i="36"/>
  <c r="BH384" i="36"/>
  <c r="BH385" i="36"/>
  <c r="BH386" i="36"/>
  <c r="BH387" i="36"/>
  <c r="BH388" i="36"/>
  <c r="BH389" i="36"/>
  <c r="BH390" i="36"/>
  <c r="BH391" i="36"/>
  <c r="BH392" i="36"/>
  <c r="BH393" i="36"/>
  <c r="BH394" i="36"/>
  <c r="BH395" i="36"/>
  <c r="BH396" i="36"/>
  <c r="BI383" i="36"/>
  <c r="BI384" i="36"/>
  <c r="BI385" i="36"/>
  <c r="BI386" i="36"/>
  <c r="BI387" i="36"/>
  <c r="BI388" i="36"/>
  <c r="BI389" i="36"/>
  <c r="BI390" i="36"/>
  <c r="BI391" i="36"/>
  <c r="BI392" i="36"/>
  <c r="BI393" i="36"/>
  <c r="BI394" i="36"/>
  <c r="BI395" i="36"/>
  <c r="BI396" i="36"/>
  <c r="BJ383" i="36"/>
  <c r="BJ384" i="36"/>
  <c r="BJ385" i="36"/>
  <c r="BJ386" i="36"/>
  <c r="BJ387" i="36"/>
  <c r="BJ388" i="36"/>
  <c r="BJ389" i="36"/>
  <c r="BJ390" i="36"/>
  <c r="BJ391" i="36"/>
  <c r="BJ392" i="36"/>
  <c r="BJ393" i="36"/>
  <c r="BJ394" i="36"/>
  <c r="BJ395" i="36"/>
  <c r="BJ396" i="36"/>
  <c r="BK383" i="36"/>
  <c r="BK384" i="36"/>
  <c r="BK385" i="36"/>
  <c r="BK386" i="36"/>
  <c r="BK387" i="36"/>
  <c r="BK388" i="36"/>
  <c r="BK389" i="36"/>
  <c r="BK390" i="36"/>
  <c r="BK391" i="36"/>
  <c r="BK392" i="36"/>
  <c r="BK393" i="36"/>
  <c r="BK394" i="36"/>
  <c r="BK395" i="36"/>
  <c r="BK396" i="36"/>
  <c r="BL383" i="36"/>
  <c r="BL384" i="36"/>
  <c r="BL385" i="36"/>
  <c r="BL386" i="36"/>
  <c r="BL387" i="36"/>
  <c r="BL388" i="36"/>
  <c r="BL389" i="36"/>
  <c r="BL390" i="36"/>
  <c r="BL391" i="36"/>
  <c r="BL392" i="36"/>
  <c r="BL393" i="36"/>
  <c r="BL394" i="36"/>
  <c r="BL395" i="36"/>
  <c r="BL396" i="36"/>
  <c r="BM383" i="36"/>
  <c r="BM384" i="36"/>
  <c r="BM385" i="36"/>
  <c r="BM386" i="36"/>
  <c r="BM387" i="36"/>
  <c r="BM388" i="36"/>
  <c r="BM389" i="36"/>
  <c r="BM390" i="36"/>
  <c r="BM391" i="36"/>
  <c r="BM392" i="36"/>
  <c r="BM393" i="36"/>
  <c r="BM394" i="36"/>
  <c r="BM395" i="36"/>
  <c r="BM396" i="36"/>
  <c r="BN383" i="36"/>
  <c r="BN384" i="36"/>
  <c r="BN385" i="36"/>
  <c r="BN386" i="36"/>
  <c r="BN387" i="36"/>
  <c r="BN388" i="36"/>
  <c r="BN389" i="36"/>
  <c r="BN390" i="36"/>
  <c r="BN391" i="36"/>
  <c r="BN392" i="36"/>
  <c r="BN393" i="36"/>
  <c r="BN394" i="36"/>
  <c r="BN395" i="36"/>
  <c r="BN396" i="36"/>
  <c r="BO383" i="36"/>
  <c r="BO384" i="36"/>
  <c r="BO385" i="36"/>
  <c r="BO386" i="36"/>
  <c r="BO387" i="36"/>
  <c r="BO388" i="36"/>
  <c r="BO389" i="36"/>
  <c r="BO390" i="36"/>
  <c r="BO391" i="36"/>
  <c r="BO392" i="36"/>
  <c r="BO393" i="36"/>
  <c r="BO394" i="36"/>
  <c r="BO395" i="36"/>
  <c r="BO396" i="36"/>
  <c r="BP383" i="36"/>
  <c r="BP384" i="36"/>
  <c r="BP385" i="36"/>
  <c r="BP386" i="36"/>
  <c r="BP387" i="36"/>
  <c r="BP388" i="36"/>
  <c r="BP389" i="36"/>
  <c r="BP390" i="36"/>
  <c r="BP391" i="36"/>
  <c r="BP392" i="36"/>
  <c r="BP393" i="36"/>
  <c r="BP394" i="36"/>
  <c r="BP395" i="36"/>
  <c r="BP396" i="36"/>
  <c r="BQ383" i="36"/>
  <c r="BQ384" i="36"/>
  <c r="BQ385" i="36"/>
  <c r="BQ386" i="36"/>
  <c r="BQ387" i="36"/>
  <c r="BQ388" i="36"/>
  <c r="BQ389" i="36"/>
  <c r="BQ390" i="36"/>
  <c r="BQ391" i="36"/>
  <c r="BQ392" i="36"/>
  <c r="BQ393" i="36"/>
  <c r="BQ394" i="36"/>
  <c r="BQ395" i="36"/>
  <c r="BQ396" i="36"/>
  <c r="BR383" i="36"/>
  <c r="BR384" i="36"/>
  <c r="BR385" i="36"/>
  <c r="BR386" i="36"/>
  <c r="BR387" i="36"/>
  <c r="BR388" i="36"/>
  <c r="BR389" i="36"/>
  <c r="BR390" i="36"/>
  <c r="BR391" i="36"/>
  <c r="BR392" i="36"/>
  <c r="BR393" i="36"/>
  <c r="BR394" i="36"/>
  <c r="BR395" i="36"/>
  <c r="BR396" i="36"/>
  <c r="BS383" i="36"/>
  <c r="BS384" i="36"/>
  <c r="BS385" i="36"/>
  <c r="BS386" i="36"/>
  <c r="BS387" i="36"/>
  <c r="BS388" i="36"/>
  <c r="BS389" i="36"/>
  <c r="BS390" i="36"/>
  <c r="BS391" i="36"/>
  <c r="BS392" i="36"/>
  <c r="BS393" i="36"/>
  <c r="BS394" i="36"/>
  <c r="BS395" i="36"/>
  <c r="BS396" i="36"/>
  <c r="BT383" i="36"/>
  <c r="BT384" i="36"/>
  <c r="BT385" i="36"/>
  <c r="BT386" i="36"/>
  <c r="BT387" i="36"/>
  <c r="BT388" i="36"/>
  <c r="BT389" i="36"/>
  <c r="BT390" i="36"/>
  <c r="BT391" i="36"/>
  <c r="BT392" i="36"/>
  <c r="BT393" i="36"/>
  <c r="BT394" i="36"/>
  <c r="BT395" i="36"/>
  <c r="BT396" i="36"/>
  <c r="BU383" i="36"/>
  <c r="BU384" i="36"/>
  <c r="BU385" i="36"/>
  <c r="BU386" i="36"/>
  <c r="BU387" i="36"/>
  <c r="BU388" i="36"/>
  <c r="BU389" i="36"/>
  <c r="BU390" i="36"/>
  <c r="BU391" i="36"/>
  <c r="BU392" i="36"/>
  <c r="BU393" i="36"/>
  <c r="BU394" i="36"/>
  <c r="BU395" i="36"/>
  <c r="BU396" i="36"/>
  <c r="BV383" i="36"/>
  <c r="BV384" i="36"/>
  <c r="BV385" i="36"/>
  <c r="BV386" i="36"/>
  <c r="BV387" i="36"/>
  <c r="BV388" i="36"/>
  <c r="BV389" i="36"/>
  <c r="BV390" i="36"/>
  <c r="BV391" i="36"/>
  <c r="BV392" i="36"/>
  <c r="BV393" i="36"/>
  <c r="BV394" i="36"/>
  <c r="BV395" i="36"/>
  <c r="BV396" i="36"/>
  <c r="BW383" i="36"/>
  <c r="BW384" i="36"/>
  <c r="BW385" i="36"/>
  <c r="BW386" i="36"/>
  <c r="BW387" i="36"/>
  <c r="BW388" i="36"/>
  <c r="BW389" i="36"/>
  <c r="BW390" i="36"/>
  <c r="BW391" i="36"/>
  <c r="BW392" i="36"/>
  <c r="BW393" i="36"/>
  <c r="BW394" i="36"/>
  <c r="BW395" i="36"/>
  <c r="BW396" i="36"/>
  <c r="BX383" i="36"/>
  <c r="BX384" i="36"/>
  <c r="BX385" i="36"/>
  <c r="BX386" i="36"/>
  <c r="BX387" i="36"/>
  <c r="BX388" i="36"/>
  <c r="BX389" i="36"/>
  <c r="BX390" i="36"/>
  <c r="BX391" i="36"/>
  <c r="BX392" i="36"/>
  <c r="BX393" i="36"/>
  <c r="BX394" i="36"/>
  <c r="BX395" i="36"/>
  <c r="BX396" i="36"/>
  <c r="BY383" i="36"/>
  <c r="BY384" i="36"/>
  <c r="BY385" i="36"/>
  <c r="BY386" i="36"/>
  <c r="BY387" i="36"/>
  <c r="BY388" i="36"/>
  <c r="BY389" i="36"/>
  <c r="BY390" i="36"/>
  <c r="BY391" i="36"/>
  <c r="BY392" i="36"/>
  <c r="BY393" i="36"/>
  <c r="BY394" i="36"/>
  <c r="BY395" i="36"/>
  <c r="BY396" i="36"/>
  <c r="BZ383" i="36"/>
  <c r="BZ384" i="36"/>
  <c r="BZ385" i="36"/>
  <c r="BZ386" i="36"/>
  <c r="BZ387" i="36"/>
  <c r="BZ388" i="36"/>
  <c r="BZ389" i="36"/>
  <c r="BZ390" i="36"/>
  <c r="BZ391" i="36"/>
  <c r="BZ392" i="36"/>
  <c r="BZ393" i="36"/>
  <c r="BZ394" i="36"/>
  <c r="BZ395" i="36"/>
  <c r="BZ396" i="36"/>
  <c r="CA383" i="36"/>
  <c r="CA384" i="36"/>
  <c r="CA385" i="36"/>
  <c r="CA386" i="36"/>
  <c r="CA387" i="36"/>
  <c r="CA388" i="36"/>
  <c r="CA389" i="36"/>
  <c r="CA390" i="36"/>
  <c r="CA391" i="36"/>
  <c r="CA392" i="36"/>
  <c r="CA393" i="36"/>
  <c r="CA394" i="36"/>
  <c r="CA395" i="36"/>
  <c r="CA396" i="36"/>
  <c r="C357" i="36"/>
  <c r="C358" i="36"/>
  <c r="C359" i="36"/>
  <c r="C360" i="36"/>
  <c r="C361" i="36"/>
  <c r="C362" i="36"/>
  <c r="C363" i="36"/>
  <c r="C364" i="36"/>
  <c r="C365" i="36"/>
  <c r="C366" i="36"/>
  <c r="C367" i="36"/>
  <c r="C368" i="36"/>
  <c r="C369" i="36"/>
  <c r="C370" i="36"/>
  <c r="C371" i="36"/>
  <c r="C372" i="36"/>
  <c r="C373" i="36"/>
  <c r="C374" i="36"/>
  <c r="C375" i="36"/>
  <c r="C376" i="36"/>
  <c r="C377" i="36"/>
  <c r="C378" i="36"/>
  <c r="C379" i="36"/>
  <c r="C380" i="36"/>
  <c r="C381" i="36"/>
  <c r="C382" i="36"/>
  <c r="D357" i="36"/>
  <c r="D358" i="36"/>
  <c r="D359" i="36"/>
  <c r="D360" i="36"/>
  <c r="D361" i="36"/>
  <c r="D362" i="36"/>
  <c r="D363" i="36"/>
  <c r="D364" i="36"/>
  <c r="D365" i="36"/>
  <c r="D366" i="36"/>
  <c r="D367" i="36"/>
  <c r="D368" i="36"/>
  <c r="D369" i="36"/>
  <c r="D370" i="36"/>
  <c r="D371" i="36"/>
  <c r="D372" i="36"/>
  <c r="D373" i="36"/>
  <c r="D374" i="36"/>
  <c r="D375" i="36"/>
  <c r="D376" i="36"/>
  <c r="D377" i="36"/>
  <c r="D378" i="36"/>
  <c r="D379" i="36"/>
  <c r="D380" i="36"/>
  <c r="D381" i="36"/>
  <c r="D382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F357" i="36"/>
  <c r="F358" i="36"/>
  <c r="F359" i="36"/>
  <c r="F360" i="36"/>
  <c r="F361" i="36"/>
  <c r="F362" i="36"/>
  <c r="F363" i="36"/>
  <c r="F364" i="36"/>
  <c r="F365" i="36"/>
  <c r="F366" i="36"/>
  <c r="F367" i="36"/>
  <c r="F368" i="36"/>
  <c r="F369" i="36"/>
  <c r="F370" i="36"/>
  <c r="F371" i="36"/>
  <c r="F372" i="36"/>
  <c r="F373" i="36"/>
  <c r="F374" i="36"/>
  <c r="F375" i="36"/>
  <c r="F376" i="36"/>
  <c r="F377" i="36"/>
  <c r="F378" i="36"/>
  <c r="F379" i="36"/>
  <c r="F380" i="36"/>
  <c r="F381" i="36"/>
  <c r="F382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H357" i="36"/>
  <c r="H358" i="36"/>
  <c r="H359" i="36"/>
  <c r="H360" i="36"/>
  <c r="H361" i="36"/>
  <c r="H362" i="36"/>
  <c r="H363" i="36"/>
  <c r="H364" i="36"/>
  <c r="H365" i="36"/>
  <c r="H366" i="36"/>
  <c r="H367" i="36"/>
  <c r="H368" i="36"/>
  <c r="H369" i="36"/>
  <c r="H370" i="36"/>
  <c r="H371" i="36"/>
  <c r="H372" i="36"/>
  <c r="H373" i="36"/>
  <c r="H374" i="36"/>
  <c r="H375" i="36"/>
  <c r="H376" i="36"/>
  <c r="H377" i="36"/>
  <c r="H378" i="36"/>
  <c r="H379" i="36"/>
  <c r="H380" i="36"/>
  <c r="H381" i="36"/>
  <c r="H382" i="36"/>
  <c r="I357" i="36"/>
  <c r="I358" i="36"/>
  <c r="I359" i="36"/>
  <c r="I360" i="36"/>
  <c r="I361" i="36"/>
  <c r="I362" i="36"/>
  <c r="I363" i="36"/>
  <c r="I364" i="36"/>
  <c r="I365" i="36"/>
  <c r="I366" i="36"/>
  <c r="I367" i="36"/>
  <c r="I368" i="36"/>
  <c r="I369" i="36"/>
  <c r="I370" i="36"/>
  <c r="I371" i="36"/>
  <c r="I372" i="36"/>
  <c r="I373" i="36"/>
  <c r="I374" i="36"/>
  <c r="I375" i="36"/>
  <c r="I376" i="36"/>
  <c r="I377" i="36"/>
  <c r="I378" i="36"/>
  <c r="I379" i="36"/>
  <c r="I380" i="36"/>
  <c r="I381" i="36"/>
  <c r="I382" i="36"/>
  <c r="J357" i="36"/>
  <c r="J358" i="36"/>
  <c r="J359" i="36"/>
  <c r="J360" i="36"/>
  <c r="J361" i="36"/>
  <c r="J362" i="36"/>
  <c r="J363" i="36"/>
  <c r="J364" i="36"/>
  <c r="J365" i="36"/>
  <c r="J366" i="36"/>
  <c r="J367" i="36"/>
  <c r="J368" i="36"/>
  <c r="J369" i="36"/>
  <c r="J370" i="36"/>
  <c r="J371" i="36"/>
  <c r="J372" i="36"/>
  <c r="J373" i="36"/>
  <c r="J374" i="36"/>
  <c r="J375" i="36"/>
  <c r="J376" i="36"/>
  <c r="J377" i="36"/>
  <c r="J378" i="36"/>
  <c r="J379" i="36"/>
  <c r="J380" i="36"/>
  <c r="J381" i="36"/>
  <c r="J382" i="36"/>
  <c r="K357" i="36"/>
  <c r="K358" i="36"/>
  <c r="K359" i="36"/>
  <c r="K360" i="36"/>
  <c r="K361" i="36"/>
  <c r="K362" i="36"/>
  <c r="K363" i="36"/>
  <c r="K364" i="36"/>
  <c r="K365" i="36"/>
  <c r="K366" i="36"/>
  <c r="K367" i="36"/>
  <c r="K368" i="36"/>
  <c r="K369" i="36"/>
  <c r="K370" i="36"/>
  <c r="K371" i="36"/>
  <c r="K372" i="36"/>
  <c r="K373" i="36"/>
  <c r="K374" i="36"/>
  <c r="K375" i="36"/>
  <c r="K376" i="36"/>
  <c r="K377" i="36"/>
  <c r="K378" i="36"/>
  <c r="K379" i="36"/>
  <c r="K380" i="36"/>
  <c r="K381" i="36"/>
  <c r="K382" i="36"/>
  <c r="L357" i="36"/>
  <c r="L358" i="36"/>
  <c r="L359" i="36"/>
  <c r="L360" i="36"/>
  <c r="L361" i="36"/>
  <c r="L362" i="36"/>
  <c r="L363" i="36"/>
  <c r="L364" i="36"/>
  <c r="L365" i="36"/>
  <c r="L366" i="36"/>
  <c r="L367" i="36"/>
  <c r="L368" i="36"/>
  <c r="L369" i="36"/>
  <c r="L370" i="36"/>
  <c r="L371" i="36"/>
  <c r="L372" i="36"/>
  <c r="L373" i="36"/>
  <c r="L374" i="36"/>
  <c r="L375" i="36"/>
  <c r="L376" i="36"/>
  <c r="L377" i="36"/>
  <c r="L378" i="36"/>
  <c r="L379" i="36"/>
  <c r="L380" i="36"/>
  <c r="L381" i="36"/>
  <c r="L382" i="36"/>
  <c r="M357" i="36"/>
  <c r="M358" i="36"/>
  <c r="M359" i="36"/>
  <c r="M360" i="36"/>
  <c r="M361" i="36"/>
  <c r="M362" i="36"/>
  <c r="M363" i="36"/>
  <c r="M364" i="36"/>
  <c r="M365" i="36"/>
  <c r="M366" i="36"/>
  <c r="M367" i="36"/>
  <c r="M368" i="36"/>
  <c r="M369" i="36"/>
  <c r="M370" i="36"/>
  <c r="M371" i="36"/>
  <c r="M372" i="36"/>
  <c r="M373" i="36"/>
  <c r="M374" i="36"/>
  <c r="M375" i="36"/>
  <c r="M376" i="36"/>
  <c r="M377" i="36"/>
  <c r="M378" i="36"/>
  <c r="M379" i="36"/>
  <c r="M380" i="36"/>
  <c r="M381" i="36"/>
  <c r="M382" i="36"/>
  <c r="N357" i="36"/>
  <c r="N358" i="36"/>
  <c r="N359" i="36"/>
  <c r="N360" i="36"/>
  <c r="N361" i="36"/>
  <c r="N362" i="36"/>
  <c r="N363" i="36"/>
  <c r="N364" i="36"/>
  <c r="N365" i="36"/>
  <c r="N366" i="36"/>
  <c r="N367" i="36"/>
  <c r="N368" i="36"/>
  <c r="N369" i="36"/>
  <c r="N370" i="36"/>
  <c r="N371" i="36"/>
  <c r="N372" i="36"/>
  <c r="N373" i="36"/>
  <c r="N374" i="36"/>
  <c r="N375" i="36"/>
  <c r="N376" i="36"/>
  <c r="N377" i="36"/>
  <c r="N378" i="36"/>
  <c r="N379" i="36"/>
  <c r="N380" i="36"/>
  <c r="N381" i="36"/>
  <c r="N382" i="36"/>
  <c r="O357" i="36"/>
  <c r="O358" i="36"/>
  <c r="O359" i="36"/>
  <c r="O360" i="36"/>
  <c r="O361" i="36"/>
  <c r="O362" i="36"/>
  <c r="O363" i="36"/>
  <c r="O364" i="36"/>
  <c r="O365" i="36"/>
  <c r="O366" i="36"/>
  <c r="O367" i="36"/>
  <c r="O368" i="36"/>
  <c r="O369" i="36"/>
  <c r="O370" i="36"/>
  <c r="O371" i="36"/>
  <c r="O372" i="36"/>
  <c r="O373" i="36"/>
  <c r="O374" i="36"/>
  <c r="O375" i="36"/>
  <c r="O376" i="36"/>
  <c r="O377" i="36"/>
  <c r="O378" i="36"/>
  <c r="O379" i="36"/>
  <c r="O380" i="36"/>
  <c r="O381" i="36"/>
  <c r="O382" i="36"/>
  <c r="P357" i="36"/>
  <c r="P358" i="36"/>
  <c r="P359" i="36"/>
  <c r="P360" i="36"/>
  <c r="P361" i="36"/>
  <c r="P362" i="36"/>
  <c r="P363" i="36"/>
  <c r="P364" i="36"/>
  <c r="P365" i="36"/>
  <c r="P366" i="36"/>
  <c r="P367" i="36"/>
  <c r="P368" i="36"/>
  <c r="P369" i="36"/>
  <c r="P370" i="36"/>
  <c r="P371" i="36"/>
  <c r="P372" i="36"/>
  <c r="P373" i="36"/>
  <c r="P374" i="36"/>
  <c r="P375" i="36"/>
  <c r="P376" i="36"/>
  <c r="P377" i="36"/>
  <c r="P378" i="36"/>
  <c r="P379" i="36"/>
  <c r="P380" i="36"/>
  <c r="P381" i="36"/>
  <c r="P382" i="36"/>
  <c r="Q357" i="36"/>
  <c r="Q358" i="36"/>
  <c r="Q359" i="36"/>
  <c r="Q360" i="36"/>
  <c r="Q361" i="36"/>
  <c r="Q362" i="36"/>
  <c r="Q363" i="36"/>
  <c r="Q364" i="36"/>
  <c r="Q365" i="36"/>
  <c r="Q366" i="36"/>
  <c r="Q367" i="36"/>
  <c r="Q368" i="36"/>
  <c r="Q369" i="36"/>
  <c r="Q370" i="36"/>
  <c r="Q371" i="36"/>
  <c r="Q372" i="36"/>
  <c r="Q373" i="36"/>
  <c r="Q374" i="36"/>
  <c r="Q375" i="36"/>
  <c r="Q376" i="36"/>
  <c r="Q377" i="36"/>
  <c r="Q378" i="36"/>
  <c r="Q379" i="36"/>
  <c r="Q380" i="36"/>
  <c r="Q381" i="36"/>
  <c r="Q382" i="36"/>
  <c r="R357" i="36"/>
  <c r="R358" i="36"/>
  <c r="R359" i="36"/>
  <c r="R360" i="36"/>
  <c r="R361" i="36"/>
  <c r="R362" i="36"/>
  <c r="R363" i="36"/>
  <c r="R364" i="36"/>
  <c r="R365" i="36"/>
  <c r="R366" i="36"/>
  <c r="R367" i="36"/>
  <c r="R368" i="36"/>
  <c r="R369" i="36"/>
  <c r="R370" i="36"/>
  <c r="R371" i="36"/>
  <c r="R372" i="36"/>
  <c r="R373" i="36"/>
  <c r="R374" i="36"/>
  <c r="R375" i="36"/>
  <c r="R376" i="36"/>
  <c r="R377" i="36"/>
  <c r="R378" i="36"/>
  <c r="R379" i="36"/>
  <c r="R380" i="36"/>
  <c r="R381" i="36"/>
  <c r="R382" i="36"/>
  <c r="S357" i="36"/>
  <c r="S358" i="36"/>
  <c r="S359" i="36"/>
  <c r="S360" i="36"/>
  <c r="S361" i="36"/>
  <c r="S362" i="36"/>
  <c r="S363" i="36"/>
  <c r="S364" i="36"/>
  <c r="S365" i="36"/>
  <c r="S366" i="36"/>
  <c r="S367" i="36"/>
  <c r="S368" i="36"/>
  <c r="S369" i="36"/>
  <c r="S370" i="36"/>
  <c r="S371" i="36"/>
  <c r="S372" i="36"/>
  <c r="S373" i="36"/>
  <c r="S374" i="36"/>
  <c r="S375" i="36"/>
  <c r="S376" i="36"/>
  <c r="S377" i="36"/>
  <c r="S378" i="36"/>
  <c r="S379" i="36"/>
  <c r="S380" i="36"/>
  <c r="S381" i="36"/>
  <c r="S382" i="36"/>
  <c r="T357" i="36"/>
  <c r="T358" i="36"/>
  <c r="T359" i="36"/>
  <c r="T360" i="36"/>
  <c r="T361" i="36"/>
  <c r="T362" i="36"/>
  <c r="T363" i="36"/>
  <c r="T364" i="36"/>
  <c r="T365" i="36"/>
  <c r="T366" i="36"/>
  <c r="T367" i="36"/>
  <c r="T368" i="36"/>
  <c r="T369" i="36"/>
  <c r="T370" i="36"/>
  <c r="T371" i="36"/>
  <c r="T372" i="36"/>
  <c r="T373" i="36"/>
  <c r="T374" i="36"/>
  <c r="T375" i="36"/>
  <c r="T376" i="36"/>
  <c r="T377" i="36"/>
  <c r="T378" i="36"/>
  <c r="T379" i="36"/>
  <c r="T380" i="36"/>
  <c r="T381" i="36"/>
  <c r="T382" i="36"/>
  <c r="U357" i="36"/>
  <c r="U358" i="36"/>
  <c r="U359" i="36"/>
  <c r="U360" i="36"/>
  <c r="U361" i="36"/>
  <c r="U362" i="36"/>
  <c r="U363" i="36"/>
  <c r="U364" i="36"/>
  <c r="U365" i="36"/>
  <c r="U366" i="36"/>
  <c r="U367" i="36"/>
  <c r="U368" i="36"/>
  <c r="U369" i="36"/>
  <c r="U370" i="36"/>
  <c r="U371" i="36"/>
  <c r="U372" i="36"/>
  <c r="U373" i="36"/>
  <c r="U374" i="36"/>
  <c r="U375" i="36"/>
  <c r="U376" i="36"/>
  <c r="U377" i="36"/>
  <c r="U378" i="36"/>
  <c r="U379" i="36"/>
  <c r="U380" i="36"/>
  <c r="U381" i="36"/>
  <c r="U382" i="36"/>
  <c r="V357" i="36"/>
  <c r="V358" i="36"/>
  <c r="V359" i="36"/>
  <c r="V360" i="36"/>
  <c r="V361" i="36"/>
  <c r="V362" i="36"/>
  <c r="V363" i="36"/>
  <c r="V364" i="36"/>
  <c r="V365" i="36"/>
  <c r="V366" i="36"/>
  <c r="V367" i="36"/>
  <c r="V368" i="36"/>
  <c r="V369" i="36"/>
  <c r="V370" i="36"/>
  <c r="V371" i="36"/>
  <c r="V372" i="36"/>
  <c r="V373" i="36"/>
  <c r="V374" i="36"/>
  <c r="V375" i="36"/>
  <c r="V376" i="36"/>
  <c r="V377" i="36"/>
  <c r="V378" i="36"/>
  <c r="V379" i="36"/>
  <c r="V380" i="36"/>
  <c r="V381" i="36"/>
  <c r="V382" i="36"/>
  <c r="W357" i="36"/>
  <c r="W358" i="36"/>
  <c r="W359" i="36"/>
  <c r="W360" i="36"/>
  <c r="W361" i="36"/>
  <c r="W362" i="36"/>
  <c r="W363" i="36"/>
  <c r="W364" i="36"/>
  <c r="W365" i="36"/>
  <c r="W366" i="36"/>
  <c r="W367" i="36"/>
  <c r="W368" i="36"/>
  <c r="W369" i="36"/>
  <c r="W370" i="36"/>
  <c r="W371" i="36"/>
  <c r="W372" i="36"/>
  <c r="W373" i="36"/>
  <c r="W374" i="36"/>
  <c r="W375" i="36"/>
  <c r="W376" i="36"/>
  <c r="W377" i="36"/>
  <c r="W378" i="36"/>
  <c r="W379" i="36"/>
  <c r="W380" i="36"/>
  <c r="W381" i="36"/>
  <c r="W382" i="36"/>
  <c r="X357" i="36"/>
  <c r="X358" i="36"/>
  <c r="X359" i="36"/>
  <c r="X360" i="36"/>
  <c r="X361" i="36"/>
  <c r="X362" i="36"/>
  <c r="X363" i="36"/>
  <c r="X364" i="36"/>
  <c r="X365" i="36"/>
  <c r="X366" i="36"/>
  <c r="X367" i="36"/>
  <c r="X368" i="36"/>
  <c r="X369" i="36"/>
  <c r="X370" i="36"/>
  <c r="X371" i="36"/>
  <c r="X372" i="36"/>
  <c r="X373" i="36"/>
  <c r="X374" i="36"/>
  <c r="X375" i="36"/>
  <c r="X376" i="36"/>
  <c r="X377" i="36"/>
  <c r="X378" i="36"/>
  <c r="X379" i="36"/>
  <c r="X380" i="36"/>
  <c r="X381" i="36"/>
  <c r="X382" i="36"/>
  <c r="Y357" i="36"/>
  <c r="Y358" i="36"/>
  <c r="Y359" i="36"/>
  <c r="Y360" i="36"/>
  <c r="Y361" i="36"/>
  <c r="Y362" i="36"/>
  <c r="Y363" i="36"/>
  <c r="Y364" i="36"/>
  <c r="Y365" i="36"/>
  <c r="Y366" i="36"/>
  <c r="Y367" i="36"/>
  <c r="Y368" i="36"/>
  <c r="Y369" i="36"/>
  <c r="Y370" i="36"/>
  <c r="Y371" i="36"/>
  <c r="Y372" i="36"/>
  <c r="Y373" i="36"/>
  <c r="Y374" i="36"/>
  <c r="Y375" i="36"/>
  <c r="Y376" i="36"/>
  <c r="Y377" i="36"/>
  <c r="Y378" i="36"/>
  <c r="Y379" i="36"/>
  <c r="Y380" i="36"/>
  <c r="Y381" i="36"/>
  <c r="Y382" i="36"/>
  <c r="Z357" i="36"/>
  <c r="Z358" i="36"/>
  <c r="Z359" i="36"/>
  <c r="Z360" i="36"/>
  <c r="Z361" i="36"/>
  <c r="Z362" i="36"/>
  <c r="Z363" i="36"/>
  <c r="Z364" i="36"/>
  <c r="Z365" i="36"/>
  <c r="Z366" i="36"/>
  <c r="Z367" i="36"/>
  <c r="Z368" i="36"/>
  <c r="Z369" i="36"/>
  <c r="Z370" i="36"/>
  <c r="Z371" i="36"/>
  <c r="Z372" i="36"/>
  <c r="Z373" i="36"/>
  <c r="Z374" i="36"/>
  <c r="Z375" i="36"/>
  <c r="Z376" i="36"/>
  <c r="Z377" i="36"/>
  <c r="Z378" i="36"/>
  <c r="Z379" i="36"/>
  <c r="Z380" i="36"/>
  <c r="Z381" i="36"/>
  <c r="Z382" i="36"/>
  <c r="AA357" i="36"/>
  <c r="AA358" i="36"/>
  <c r="AA359" i="36"/>
  <c r="AA360" i="36"/>
  <c r="AA361" i="36"/>
  <c r="AA362" i="36"/>
  <c r="AA363" i="36"/>
  <c r="AA364" i="36"/>
  <c r="AA365" i="36"/>
  <c r="AA366" i="36"/>
  <c r="AA367" i="36"/>
  <c r="AA368" i="36"/>
  <c r="AA369" i="36"/>
  <c r="AA370" i="36"/>
  <c r="AA371" i="36"/>
  <c r="AA372" i="36"/>
  <c r="AA373" i="36"/>
  <c r="AA374" i="36"/>
  <c r="AA375" i="36"/>
  <c r="AA376" i="36"/>
  <c r="AA377" i="36"/>
  <c r="AA378" i="36"/>
  <c r="AA379" i="36"/>
  <c r="AA380" i="36"/>
  <c r="AA381" i="36"/>
  <c r="AA382" i="36"/>
  <c r="AB357" i="36"/>
  <c r="AB358" i="36"/>
  <c r="AB359" i="36"/>
  <c r="AB360" i="36"/>
  <c r="AB361" i="36"/>
  <c r="AB362" i="36"/>
  <c r="AB363" i="36"/>
  <c r="AB364" i="36"/>
  <c r="AB365" i="36"/>
  <c r="AB366" i="36"/>
  <c r="AB367" i="36"/>
  <c r="AB368" i="36"/>
  <c r="AB369" i="36"/>
  <c r="AB370" i="36"/>
  <c r="AB371" i="36"/>
  <c r="AB372" i="36"/>
  <c r="AB373" i="36"/>
  <c r="AB374" i="36"/>
  <c r="AB375" i="36"/>
  <c r="AB376" i="36"/>
  <c r="AB377" i="36"/>
  <c r="AB378" i="36"/>
  <c r="AB379" i="36"/>
  <c r="AB380" i="36"/>
  <c r="AB381" i="36"/>
  <c r="AB382" i="36"/>
  <c r="AC357" i="36"/>
  <c r="AC358" i="36"/>
  <c r="AC359" i="36"/>
  <c r="AC360" i="36"/>
  <c r="AC361" i="36"/>
  <c r="AC362" i="36"/>
  <c r="AC363" i="36"/>
  <c r="AC364" i="36"/>
  <c r="AC365" i="36"/>
  <c r="AC366" i="36"/>
  <c r="AC367" i="36"/>
  <c r="AC368" i="36"/>
  <c r="AC369" i="36"/>
  <c r="AC370" i="36"/>
  <c r="AC371" i="36"/>
  <c r="AC372" i="36"/>
  <c r="AC373" i="36"/>
  <c r="AC374" i="36"/>
  <c r="AC375" i="36"/>
  <c r="AC376" i="36"/>
  <c r="AC377" i="36"/>
  <c r="AC378" i="36"/>
  <c r="AC379" i="36"/>
  <c r="AC380" i="36"/>
  <c r="AC381" i="36"/>
  <c r="AC382" i="36"/>
  <c r="AD357" i="36"/>
  <c r="AD358" i="36"/>
  <c r="AD359" i="36"/>
  <c r="AD360" i="36"/>
  <c r="AD361" i="36"/>
  <c r="AD362" i="36"/>
  <c r="AD363" i="36"/>
  <c r="AD364" i="36"/>
  <c r="AD365" i="36"/>
  <c r="AD366" i="36"/>
  <c r="AD367" i="36"/>
  <c r="AD368" i="36"/>
  <c r="AD369" i="36"/>
  <c r="AD370" i="36"/>
  <c r="AD371" i="36"/>
  <c r="AD372" i="36"/>
  <c r="AD373" i="36"/>
  <c r="AD374" i="36"/>
  <c r="AD375" i="36"/>
  <c r="AD376" i="36"/>
  <c r="AD377" i="36"/>
  <c r="AD378" i="36"/>
  <c r="AD379" i="36"/>
  <c r="AD380" i="36"/>
  <c r="AD381" i="36"/>
  <c r="AD382" i="36"/>
  <c r="AE357" i="36"/>
  <c r="AE358" i="36"/>
  <c r="AE359" i="36"/>
  <c r="AE360" i="36"/>
  <c r="AE361" i="36"/>
  <c r="AE362" i="36"/>
  <c r="AE363" i="36"/>
  <c r="AE364" i="36"/>
  <c r="AE365" i="36"/>
  <c r="AE366" i="36"/>
  <c r="AE367" i="36"/>
  <c r="AE368" i="36"/>
  <c r="AE369" i="36"/>
  <c r="AE370" i="36"/>
  <c r="AE371" i="36"/>
  <c r="AE372" i="36"/>
  <c r="AE373" i="36"/>
  <c r="AE374" i="36"/>
  <c r="AE375" i="36"/>
  <c r="AE376" i="36"/>
  <c r="AE377" i="36"/>
  <c r="AE378" i="36"/>
  <c r="AE379" i="36"/>
  <c r="AE380" i="36"/>
  <c r="AE381" i="36"/>
  <c r="AE382" i="36"/>
  <c r="AF357" i="36"/>
  <c r="AF358" i="36"/>
  <c r="AF359" i="36"/>
  <c r="AF360" i="36"/>
  <c r="AF361" i="36"/>
  <c r="AF362" i="36"/>
  <c r="AF363" i="36"/>
  <c r="AF364" i="36"/>
  <c r="AF365" i="36"/>
  <c r="AF366" i="36"/>
  <c r="AF367" i="36"/>
  <c r="AF368" i="36"/>
  <c r="AF369" i="36"/>
  <c r="AF370" i="36"/>
  <c r="AF371" i="36"/>
  <c r="AF372" i="36"/>
  <c r="AF373" i="36"/>
  <c r="AF374" i="36"/>
  <c r="AF375" i="36"/>
  <c r="AF376" i="36"/>
  <c r="AF377" i="36"/>
  <c r="AF378" i="36"/>
  <c r="AF379" i="36"/>
  <c r="AF380" i="36"/>
  <c r="AF381" i="36"/>
  <c r="AF382" i="36"/>
  <c r="AG357" i="36"/>
  <c r="AG358" i="36"/>
  <c r="AG359" i="36"/>
  <c r="AG360" i="36"/>
  <c r="AG361" i="36"/>
  <c r="AG362" i="36"/>
  <c r="AG363" i="36"/>
  <c r="AG364" i="36"/>
  <c r="AG365" i="36"/>
  <c r="AG366" i="36"/>
  <c r="AG367" i="36"/>
  <c r="AG368" i="36"/>
  <c r="AG369" i="36"/>
  <c r="AG370" i="36"/>
  <c r="AG371" i="36"/>
  <c r="AG372" i="36"/>
  <c r="AG373" i="36"/>
  <c r="AG374" i="36"/>
  <c r="AG375" i="36"/>
  <c r="AG376" i="36"/>
  <c r="AG377" i="36"/>
  <c r="AG378" i="36"/>
  <c r="AG379" i="36"/>
  <c r="AG380" i="36"/>
  <c r="AG381" i="36"/>
  <c r="AG382" i="36"/>
  <c r="AH357" i="36"/>
  <c r="AH358" i="36"/>
  <c r="AH359" i="36"/>
  <c r="AH360" i="36"/>
  <c r="AH361" i="36"/>
  <c r="AH362" i="36"/>
  <c r="AH363" i="36"/>
  <c r="AH364" i="36"/>
  <c r="AH365" i="36"/>
  <c r="AH366" i="36"/>
  <c r="AH367" i="36"/>
  <c r="AH368" i="36"/>
  <c r="AH369" i="36"/>
  <c r="AH370" i="36"/>
  <c r="AH371" i="36"/>
  <c r="AH372" i="36"/>
  <c r="AH373" i="36"/>
  <c r="AH374" i="36"/>
  <c r="AH375" i="36"/>
  <c r="AH376" i="36"/>
  <c r="AH377" i="36"/>
  <c r="AH378" i="36"/>
  <c r="AH379" i="36"/>
  <c r="AH380" i="36"/>
  <c r="AH381" i="36"/>
  <c r="AH382" i="36"/>
  <c r="AI357" i="36"/>
  <c r="AI358" i="36"/>
  <c r="AI359" i="36"/>
  <c r="AI360" i="36"/>
  <c r="AI361" i="36"/>
  <c r="AI362" i="36"/>
  <c r="AI363" i="36"/>
  <c r="AI364" i="36"/>
  <c r="AI365" i="36"/>
  <c r="AI366" i="36"/>
  <c r="AI367" i="36"/>
  <c r="AI368" i="36"/>
  <c r="AI369" i="36"/>
  <c r="AI370" i="36"/>
  <c r="AI371" i="36"/>
  <c r="AI372" i="36"/>
  <c r="AI373" i="36"/>
  <c r="AI374" i="36"/>
  <c r="AI375" i="36"/>
  <c r="AI376" i="36"/>
  <c r="AI377" i="36"/>
  <c r="AI378" i="36"/>
  <c r="AI379" i="36"/>
  <c r="AI380" i="36"/>
  <c r="AI381" i="36"/>
  <c r="AI382" i="36"/>
  <c r="AJ357" i="36"/>
  <c r="AJ358" i="36"/>
  <c r="AJ359" i="36"/>
  <c r="AJ360" i="36"/>
  <c r="AJ361" i="36"/>
  <c r="AJ362" i="36"/>
  <c r="AJ363" i="36"/>
  <c r="AJ364" i="36"/>
  <c r="AJ365" i="36"/>
  <c r="AJ366" i="36"/>
  <c r="AJ367" i="36"/>
  <c r="AJ368" i="36"/>
  <c r="AJ369" i="36"/>
  <c r="AJ370" i="36"/>
  <c r="AJ371" i="36"/>
  <c r="AJ372" i="36"/>
  <c r="AJ373" i="36"/>
  <c r="AJ374" i="36"/>
  <c r="AJ375" i="36"/>
  <c r="AJ376" i="36"/>
  <c r="AJ377" i="36"/>
  <c r="AJ378" i="36"/>
  <c r="AJ379" i="36"/>
  <c r="AJ380" i="36"/>
  <c r="AJ381" i="36"/>
  <c r="AJ382" i="36"/>
  <c r="AK357" i="36"/>
  <c r="AK358" i="36"/>
  <c r="AK359" i="36"/>
  <c r="AK360" i="36"/>
  <c r="AK361" i="36"/>
  <c r="AK362" i="36"/>
  <c r="AK363" i="36"/>
  <c r="AK364" i="36"/>
  <c r="AK365" i="36"/>
  <c r="AK366" i="36"/>
  <c r="AK367" i="36"/>
  <c r="AK368" i="36"/>
  <c r="AK369" i="36"/>
  <c r="AK370" i="36"/>
  <c r="AK371" i="36"/>
  <c r="AK372" i="36"/>
  <c r="AK373" i="36"/>
  <c r="AK374" i="36"/>
  <c r="AK375" i="36"/>
  <c r="AK376" i="36"/>
  <c r="AK377" i="36"/>
  <c r="AK378" i="36"/>
  <c r="AK379" i="36"/>
  <c r="AK380" i="36"/>
  <c r="AK381" i="36"/>
  <c r="AK382" i="36"/>
  <c r="AL357" i="36"/>
  <c r="AL358" i="36"/>
  <c r="AL359" i="36"/>
  <c r="AL360" i="36"/>
  <c r="AL361" i="36"/>
  <c r="AL362" i="36"/>
  <c r="AL363" i="36"/>
  <c r="AL364" i="36"/>
  <c r="AL365" i="36"/>
  <c r="AL366" i="36"/>
  <c r="AL367" i="36"/>
  <c r="AL368" i="36"/>
  <c r="AL369" i="36"/>
  <c r="AL370" i="36"/>
  <c r="AL371" i="36"/>
  <c r="AL372" i="36"/>
  <c r="AL373" i="36"/>
  <c r="AL374" i="36"/>
  <c r="AL375" i="36"/>
  <c r="AL376" i="36"/>
  <c r="AL377" i="36"/>
  <c r="AL378" i="36"/>
  <c r="AL379" i="36"/>
  <c r="AL380" i="36"/>
  <c r="AL381" i="36"/>
  <c r="AL382" i="36"/>
  <c r="AM357" i="36"/>
  <c r="AM358" i="36"/>
  <c r="AM359" i="36"/>
  <c r="AM360" i="36"/>
  <c r="AM361" i="36"/>
  <c r="AM362" i="36"/>
  <c r="AM363" i="36"/>
  <c r="AM364" i="36"/>
  <c r="AM365" i="36"/>
  <c r="AM366" i="36"/>
  <c r="AM367" i="36"/>
  <c r="AM368" i="36"/>
  <c r="AM369" i="36"/>
  <c r="AM370" i="36"/>
  <c r="AM371" i="36"/>
  <c r="AM372" i="36"/>
  <c r="AM373" i="36"/>
  <c r="AM374" i="36"/>
  <c r="AM375" i="36"/>
  <c r="AM376" i="36"/>
  <c r="AM377" i="36"/>
  <c r="AM378" i="36"/>
  <c r="AM379" i="36"/>
  <c r="AM380" i="36"/>
  <c r="AM381" i="36"/>
  <c r="AM382" i="36"/>
  <c r="AN357" i="36"/>
  <c r="AN358" i="36"/>
  <c r="AN359" i="36"/>
  <c r="AN360" i="36"/>
  <c r="AN361" i="36"/>
  <c r="AN362" i="36"/>
  <c r="AN363" i="36"/>
  <c r="AN364" i="36"/>
  <c r="AN365" i="36"/>
  <c r="AN366" i="36"/>
  <c r="AN367" i="36"/>
  <c r="AN368" i="36"/>
  <c r="AN369" i="36"/>
  <c r="AN370" i="36"/>
  <c r="AN371" i="36"/>
  <c r="AN372" i="36"/>
  <c r="AN373" i="36"/>
  <c r="AN374" i="36"/>
  <c r="AN375" i="36"/>
  <c r="AN376" i="36"/>
  <c r="AN377" i="36"/>
  <c r="AN378" i="36"/>
  <c r="AN379" i="36"/>
  <c r="AN380" i="36"/>
  <c r="AN381" i="36"/>
  <c r="AN382" i="36"/>
  <c r="AO357" i="36"/>
  <c r="AO358" i="36"/>
  <c r="AO359" i="36"/>
  <c r="AO360" i="36"/>
  <c r="AO361" i="36"/>
  <c r="AO362" i="36"/>
  <c r="AO363" i="36"/>
  <c r="AO364" i="36"/>
  <c r="AO365" i="36"/>
  <c r="AO366" i="36"/>
  <c r="AO367" i="36"/>
  <c r="AO368" i="36"/>
  <c r="AO369" i="36"/>
  <c r="AO370" i="36"/>
  <c r="AO371" i="36"/>
  <c r="AO372" i="36"/>
  <c r="AO373" i="36"/>
  <c r="AO374" i="36"/>
  <c r="AO375" i="36"/>
  <c r="AO376" i="36"/>
  <c r="AO377" i="36"/>
  <c r="AO378" i="36"/>
  <c r="AO379" i="36"/>
  <c r="AO380" i="36"/>
  <c r="AO381" i="36"/>
  <c r="AO382" i="36"/>
  <c r="AP357" i="36"/>
  <c r="AP358" i="36"/>
  <c r="AP359" i="36"/>
  <c r="AP360" i="36"/>
  <c r="AP361" i="36"/>
  <c r="AP362" i="36"/>
  <c r="AP363" i="36"/>
  <c r="AP364" i="36"/>
  <c r="AP365" i="36"/>
  <c r="AP366" i="36"/>
  <c r="AP367" i="36"/>
  <c r="AP368" i="36"/>
  <c r="AP369" i="36"/>
  <c r="AP370" i="36"/>
  <c r="AP371" i="36"/>
  <c r="AP372" i="36"/>
  <c r="AP373" i="36"/>
  <c r="AP374" i="36"/>
  <c r="AP375" i="36"/>
  <c r="AP376" i="36"/>
  <c r="AP377" i="36"/>
  <c r="AP378" i="36"/>
  <c r="AP379" i="36"/>
  <c r="AP380" i="36"/>
  <c r="AP381" i="36"/>
  <c r="AP382" i="36"/>
  <c r="AQ357" i="36"/>
  <c r="AQ358" i="36"/>
  <c r="AQ359" i="36"/>
  <c r="AQ360" i="36"/>
  <c r="AQ361" i="36"/>
  <c r="AQ362" i="36"/>
  <c r="AQ363" i="36"/>
  <c r="AQ364" i="36"/>
  <c r="AQ365" i="36"/>
  <c r="AQ366" i="36"/>
  <c r="AQ367" i="36"/>
  <c r="AQ368" i="36"/>
  <c r="AQ369" i="36"/>
  <c r="AQ370" i="36"/>
  <c r="AQ371" i="36"/>
  <c r="AQ372" i="36"/>
  <c r="AQ373" i="36"/>
  <c r="AQ374" i="36"/>
  <c r="AQ375" i="36"/>
  <c r="AQ376" i="36"/>
  <c r="AQ377" i="36"/>
  <c r="AQ378" i="36"/>
  <c r="AQ379" i="36"/>
  <c r="AQ380" i="36"/>
  <c r="AQ381" i="36"/>
  <c r="AQ382" i="36"/>
  <c r="AR357" i="36"/>
  <c r="AR358" i="36"/>
  <c r="AR359" i="36"/>
  <c r="AR360" i="36"/>
  <c r="AR361" i="36"/>
  <c r="AR362" i="36"/>
  <c r="AR363" i="36"/>
  <c r="AR364" i="36"/>
  <c r="AR365" i="36"/>
  <c r="AR366" i="36"/>
  <c r="AR367" i="36"/>
  <c r="AR368" i="36"/>
  <c r="AR369" i="36"/>
  <c r="AR370" i="36"/>
  <c r="AR371" i="36"/>
  <c r="AR372" i="36"/>
  <c r="AR373" i="36"/>
  <c r="AR374" i="36"/>
  <c r="AR375" i="36"/>
  <c r="AR376" i="36"/>
  <c r="AR377" i="36"/>
  <c r="AR378" i="36"/>
  <c r="AR379" i="36"/>
  <c r="AR380" i="36"/>
  <c r="AR381" i="36"/>
  <c r="AR382" i="36"/>
  <c r="AS357" i="36"/>
  <c r="AS358" i="36"/>
  <c r="AS359" i="36"/>
  <c r="AS360" i="36"/>
  <c r="AS361" i="36"/>
  <c r="AS362" i="36"/>
  <c r="AS363" i="36"/>
  <c r="AS364" i="36"/>
  <c r="AS365" i="36"/>
  <c r="AS366" i="36"/>
  <c r="AS367" i="36"/>
  <c r="AS368" i="36"/>
  <c r="AS369" i="36"/>
  <c r="AS370" i="36"/>
  <c r="AS371" i="36"/>
  <c r="AS372" i="36"/>
  <c r="AS373" i="36"/>
  <c r="AS374" i="36"/>
  <c r="AS375" i="36"/>
  <c r="AS376" i="36"/>
  <c r="AS377" i="36"/>
  <c r="AS378" i="36"/>
  <c r="AS379" i="36"/>
  <c r="AS380" i="36"/>
  <c r="AS381" i="36"/>
  <c r="AS382" i="36"/>
  <c r="AT357" i="36"/>
  <c r="AT358" i="36"/>
  <c r="AT359" i="36"/>
  <c r="AT360" i="36"/>
  <c r="AT361" i="36"/>
  <c r="AT362" i="36"/>
  <c r="AT363" i="36"/>
  <c r="AT364" i="36"/>
  <c r="AT365" i="36"/>
  <c r="AT366" i="36"/>
  <c r="AT367" i="36"/>
  <c r="AT368" i="36"/>
  <c r="AT369" i="36"/>
  <c r="AT370" i="36"/>
  <c r="AT371" i="36"/>
  <c r="AT372" i="36"/>
  <c r="AT373" i="36"/>
  <c r="AT374" i="36"/>
  <c r="AT375" i="36"/>
  <c r="AT376" i="36"/>
  <c r="AT377" i="36"/>
  <c r="AT378" i="36"/>
  <c r="AT379" i="36"/>
  <c r="AT380" i="36"/>
  <c r="AT381" i="36"/>
  <c r="AT382" i="36"/>
  <c r="AU357" i="36"/>
  <c r="AU358" i="36"/>
  <c r="AU359" i="36"/>
  <c r="AU360" i="36"/>
  <c r="AU361" i="36"/>
  <c r="AU362" i="36"/>
  <c r="AU363" i="36"/>
  <c r="AU364" i="36"/>
  <c r="AU365" i="36"/>
  <c r="AU366" i="36"/>
  <c r="AU367" i="36"/>
  <c r="AU368" i="36"/>
  <c r="AU369" i="36"/>
  <c r="AU370" i="36"/>
  <c r="AU371" i="36"/>
  <c r="AU372" i="36"/>
  <c r="AU373" i="36"/>
  <c r="AU374" i="36"/>
  <c r="AU375" i="36"/>
  <c r="AU376" i="36"/>
  <c r="AU377" i="36"/>
  <c r="AU378" i="36"/>
  <c r="AU379" i="36"/>
  <c r="AU380" i="36"/>
  <c r="AU381" i="36"/>
  <c r="AU382" i="36"/>
  <c r="AV357" i="36"/>
  <c r="AV358" i="36"/>
  <c r="AV359" i="36"/>
  <c r="AV360" i="36"/>
  <c r="AV361" i="36"/>
  <c r="AV362" i="36"/>
  <c r="AV363" i="36"/>
  <c r="AV364" i="36"/>
  <c r="AV365" i="36"/>
  <c r="AV366" i="36"/>
  <c r="AV367" i="36"/>
  <c r="AV368" i="36"/>
  <c r="AV369" i="36"/>
  <c r="AV370" i="36"/>
  <c r="AV371" i="36"/>
  <c r="AV372" i="36"/>
  <c r="AV373" i="36"/>
  <c r="AV374" i="36"/>
  <c r="AV375" i="36"/>
  <c r="AV376" i="36"/>
  <c r="AV377" i="36"/>
  <c r="AV378" i="36"/>
  <c r="AV379" i="36"/>
  <c r="AV380" i="36"/>
  <c r="AV381" i="36"/>
  <c r="AV382" i="36"/>
  <c r="AW357" i="36"/>
  <c r="AW358" i="36"/>
  <c r="AW359" i="36"/>
  <c r="AW360" i="36"/>
  <c r="AW361" i="36"/>
  <c r="AW362" i="36"/>
  <c r="AW363" i="36"/>
  <c r="AW364" i="36"/>
  <c r="AW365" i="36"/>
  <c r="AW366" i="36"/>
  <c r="AW367" i="36"/>
  <c r="AW368" i="36"/>
  <c r="AW369" i="36"/>
  <c r="AW370" i="36"/>
  <c r="AW371" i="36"/>
  <c r="AW372" i="36"/>
  <c r="AW373" i="36"/>
  <c r="AW374" i="36"/>
  <c r="AW375" i="36"/>
  <c r="AW376" i="36"/>
  <c r="AW377" i="36"/>
  <c r="AW378" i="36"/>
  <c r="AW379" i="36"/>
  <c r="AW380" i="36"/>
  <c r="AW381" i="36"/>
  <c r="AW382" i="36"/>
  <c r="AX357" i="36"/>
  <c r="AX358" i="36"/>
  <c r="AX359" i="36"/>
  <c r="AX360" i="36"/>
  <c r="AX361" i="36"/>
  <c r="AX362" i="36"/>
  <c r="AX363" i="36"/>
  <c r="AX364" i="36"/>
  <c r="AX365" i="36"/>
  <c r="AX366" i="36"/>
  <c r="AX367" i="36"/>
  <c r="AX368" i="36"/>
  <c r="AX369" i="36"/>
  <c r="AX370" i="36"/>
  <c r="AX371" i="36"/>
  <c r="AX372" i="36"/>
  <c r="AX373" i="36"/>
  <c r="AX374" i="36"/>
  <c r="AX375" i="36"/>
  <c r="AX376" i="36"/>
  <c r="AX377" i="36"/>
  <c r="AX378" i="36"/>
  <c r="AX379" i="36"/>
  <c r="AX380" i="36"/>
  <c r="AX381" i="36"/>
  <c r="AX382" i="36"/>
  <c r="AY357" i="36"/>
  <c r="AY358" i="36"/>
  <c r="AY359" i="36"/>
  <c r="AY360" i="36"/>
  <c r="AY361" i="36"/>
  <c r="AY362" i="36"/>
  <c r="AY363" i="36"/>
  <c r="AY364" i="36"/>
  <c r="AY365" i="36"/>
  <c r="AY366" i="36"/>
  <c r="AY367" i="36"/>
  <c r="AY368" i="36"/>
  <c r="AY369" i="36"/>
  <c r="AY370" i="36"/>
  <c r="AY371" i="36"/>
  <c r="AY372" i="36"/>
  <c r="AY373" i="36"/>
  <c r="AY374" i="36"/>
  <c r="AY375" i="36"/>
  <c r="AY376" i="36"/>
  <c r="AY377" i="36"/>
  <c r="AY378" i="36"/>
  <c r="AY379" i="36"/>
  <c r="AY380" i="36"/>
  <c r="AY381" i="36"/>
  <c r="AY382" i="36"/>
  <c r="AZ357" i="36"/>
  <c r="AZ358" i="36"/>
  <c r="AZ359" i="36"/>
  <c r="AZ360" i="36"/>
  <c r="AZ361" i="36"/>
  <c r="AZ362" i="36"/>
  <c r="AZ363" i="36"/>
  <c r="AZ364" i="36"/>
  <c r="AZ365" i="36"/>
  <c r="AZ366" i="36"/>
  <c r="AZ367" i="36"/>
  <c r="AZ368" i="36"/>
  <c r="AZ369" i="36"/>
  <c r="AZ370" i="36"/>
  <c r="AZ371" i="36"/>
  <c r="AZ372" i="36"/>
  <c r="AZ373" i="36"/>
  <c r="AZ374" i="36"/>
  <c r="AZ375" i="36"/>
  <c r="AZ376" i="36"/>
  <c r="AZ377" i="36"/>
  <c r="AZ378" i="36"/>
  <c r="AZ379" i="36"/>
  <c r="AZ380" i="36"/>
  <c r="AZ381" i="36"/>
  <c r="AZ382" i="36"/>
  <c r="BA357" i="36"/>
  <c r="BA358" i="36"/>
  <c r="BA359" i="36"/>
  <c r="BA360" i="36"/>
  <c r="BA361" i="36"/>
  <c r="BA362" i="36"/>
  <c r="BA363" i="36"/>
  <c r="BA364" i="36"/>
  <c r="BA365" i="36"/>
  <c r="BA366" i="36"/>
  <c r="BA367" i="36"/>
  <c r="BA368" i="36"/>
  <c r="BA369" i="36"/>
  <c r="BA370" i="36"/>
  <c r="BA371" i="36"/>
  <c r="BA372" i="36"/>
  <c r="BA373" i="36"/>
  <c r="BA374" i="36"/>
  <c r="BA375" i="36"/>
  <c r="BA376" i="36"/>
  <c r="BA377" i="36"/>
  <c r="BA378" i="36"/>
  <c r="BA379" i="36"/>
  <c r="BA380" i="36"/>
  <c r="BA381" i="36"/>
  <c r="BA382" i="36"/>
  <c r="BB357" i="36"/>
  <c r="BB358" i="36"/>
  <c r="BB359" i="36"/>
  <c r="BB360" i="36"/>
  <c r="BB361" i="36"/>
  <c r="BB362" i="36"/>
  <c r="BB363" i="36"/>
  <c r="BB364" i="36"/>
  <c r="BB365" i="36"/>
  <c r="BB366" i="36"/>
  <c r="BB367" i="36"/>
  <c r="BB368" i="36"/>
  <c r="BB369" i="36"/>
  <c r="BB370" i="36"/>
  <c r="BB371" i="36"/>
  <c r="BB372" i="36"/>
  <c r="BB373" i="36"/>
  <c r="BB374" i="36"/>
  <c r="BB375" i="36"/>
  <c r="BB376" i="36"/>
  <c r="BB377" i="36"/>
  <c r="BB378" i="36"/>
  <c r="BB379" i="36"/>
  <c r="BB380" i="36"/>
  <c r="BB381" i="36"/>
  <c r="BB382" i="36"/>
  <c r="BC357" i="36"/>
  <c r="BC358" i="36"/>
  <c r="BC359" i="36"/>
  <c r="BC360" i="36"/>
  <c r="BC361" i="36"/>
  <c r="BC362" i="36"/>
  <c r="BC363" i="36"/>
  <c r="BC364" i="36"/>
  <c r="BC365" i="36"/>
  <c r="BC366" i="36"/>
  <c r="BC367" i="36"/>
  <c r="BC368" i="36"/>
  <c r="BC369" i="36"/>
  <c r="BC370" i="36"/>
  <c r="BC371" i="36"/>
  <c r="BC372" i="36"/>
  <c r="BC373" i="36"/>
  <c r="BC374" i="36"/>
  <c r="BC375" i="36"/>
  <c r="BC376" i="36"/>
  <c r="BC377" i="36"/>
  <c r="BC378" i="36"/>
  <c r="BC379" i="36"/>
  <c r="BC380" i="36"/>
  <c r="BC381" i="36"/>
  <c r="BC382" i="36"/>
  <c r="BD357" i="36"/>
  <c r="BD358" i="36"/>
  <c r="BD359" i="36"/>
  <c r="BD360" i="36"/>
  <c r="BD361" i="36"/>
  <c r="BD362" i="36"/>
  <c r="BD363" i="36"/>
  <c r="BD364" i="36"/>
  <c r="BD365" i="36"/>
  <c r="BD366" i="36"/>
  <c r="BD367" i="36"/>
  <c r="BD368" i="36"/>
  <c r="BD369" i="36"/>
  <c r="BD370" i="36"/>
  <c r="BD371" i="36"/>
  <c r="BD372" i="36"/>
  <c r="BD373" i="36"/>
  <c r="BD374" i="36"/>
  <c r="BD375" i="36"/>
  <c r="BD376" i="36"/>
  <c r="BD377" i="36"/>
  <c r="BD378" i="36"/>
  <c r="BD379" i="36"/>
  <c r="BD380" i="36"/>
  <c r="BD381" i="36"/>
  <c r="BD382" i="36"/>
  <c r="BE357" i="36"/>
  <c r="BE358" i="36"/>
  <c r="BE359" i="36"/>
  <c r="BE360" i="36"/>
  <c r="BE361" i="36"/>
  <c r="BE362" i="36"/>
  <c r="BE363" i="36"/>
  <c r="BE364" i="36"/>
  <c r="BE365" i="36"/>
  <c r="BE366" i="36"/>
  <c r="BE367" i="36"/>
  <c r="BE368" i="36"/>
  <c r="BE369" i="36"/>
  <c r="BE370" i="36"/>
  <c r="BE371" i="36"/>
  <c r="BE372" i="36"/>
  <c r="BE373" i="36"/>
  <c r="BE374" i="36"/>
  <c r="BE375" i="36"/>
  <c r="BE376" i="36"/>
  <c r="BE377" i="36"/>
  <c r="BE378" i="36"/>
  <c r="BE379" i="36"/>
  <c r="BE380" i="36"/>
  <c r="BE381" i="36"/>
  <c r="BE382" i="36"/>
  <c r="BF357" i="36"/>
  <c r="BF358" i="36"/>
  <c r="BF359" i="36"/>
  <c r="BF360" i="36"/>
  <c r="BF361" i="36"/>
  <c r="BF362" i="36"/>
  <c r="BF363" i="36"/>
  <c r="BF364" i="36"/>
  <c r="BF365" i="36"/>
  <c r="BF366" i="36"/>
  <c r="BF367" i="36"/>
  <c r="BF368" i="36"/>
  <c r="BF369" i="36"/>
  <c r="BF370" i="36"/>
  <c r="BF371" i="36"/>
  <c r="BF372" i="36"/>
  <c r="BF373" i="36"/>
  <c r="BF374" i="36"/>
  <c r="BF375" i="36"/>
  <c r="BF376" i="36"/>
  <c r="BF377" i="36"/>
  <c r="BF378" i="36"/>
  <c r="BF379" i="36"/>
  <c r="BF380" i="36"/>
  <c r="BF381" i="36"/>
  <c r="BF382" i="36"/>
  <c r="BG357" i="36"/>
  <c r="BG358" i="36"/>
  <c r="BG359" i="36"/>
  <c r="BG360" i="36"/>
  <c r="BG361" i="36"/>
  <c r="BG362" i="36"/>
  <c r="BG363" i="36"/>
  <c r="BG364" i="36"/>
  <c r="BG365" i="36"/>
  <c r="BG366" i="36"/>
  <c r="BG367" i="36"/>
  <c r="BG368" i="36"/>
  <c r="BG369" i="36"/>
  <c r="BG370" i="36"/>
  <c r="BG371" i="36"/>
  <c r="BG372" i="36"/>
  <c r="BG373" i="36"/>
  <c r="BG374" i="36"/>
  <c r="BG375" i="36"/>
  <c r="BG376" i="36"/>
  <c r="BG377" i="36"/>
  <c r="BG378" i="36"/>
  <c r="BG379" i="36"/>
  <c r="BG380" i="36"/>
  <c r="BG381" i="36"/>
  <c r="BG382" i="36"/>
  <c r="BH357" i="36"/>
  <c r="BH358" i="36"/>
  <c r="BH359" i="36"/>
  <c r="BH360" i="36"/>
  <c r="BH361" i="36"/>
  <c r="BH362" i="36"/>
  <c r="BH363" i="36"/>
  <c r="BH364" i="36"/>
  <c r="BH365" i="36"/>
  <c r="BH366" i="36"/>
  <c r="BH367" i="36"/>
  <c r="BH368" i="36"/>
  <c r="BH369" i="36"/>
  <c r="BH370" i="36"/>
  <c r="BH371" i="36"/>
  <c r="BH372" i="36"/>
  <c r="BH373" i="36"/>
  <c r="BH374" i="36"/>
  <c r="BH375" i="36"/>
  <c r="BH376" i="36"/>
  <c r="BH377" i="36"/>
  <c r="BH378" i="36"/>
  <c r="BH379" i="36"/>
  <c r="BH380" i="36"/>
  <c r="BH381" i="36"/>
  <c r="BH382" i="36"/>
  <c r="BI357" i="36"/>
  <c r="BI358" i="36"/>
  <c r="BI359" i="36"/>
  <c r="BI360" i="36"/>
  <c r="BI361" i="36"/>
  <c r="BI362" i="36"/>
  <c r="BI363" i="36"/>
  <c r="BI364" i="36"/>
  <c r="BI365" i="36"/>
  <c r="BI366" i="36"/>
  <c r="BI367" i="36"/>
  <c r="BI368" i="36"/>
  <c r="BI369" i="36"/>
  <c r="BI370" i="36"/>
  <c r="BI371" i="36"/>
  <c r="BI372" i="36"/>
  <c r="BI373" i="36"/>
  <c r="BI374" i="36"/>
  <c r="BI375" i="36"/>
  <c r="BI376" i="36"/>
  <c r="BI377" i="36"/>
  <c r="BI378" i="36"/>
  <c r="BI379" i="36"/>
  <c r="BI380" i="36"/>
  <c r="BI381" i="36"/>
  <c r="BI382" i="36"/>
  <c r="BJ357" i="36"/>
  <c r="BJ358" i="36"/>
  <c r="BJ359" i="36"/>
  <c r="BJ360" i="36"/>
  <c r="BJ361" i="36"/>
  <c r="BJ362" i="36"/>
  <c r="BJ363" i="36"/>
  <c r="BJ364" i="36"/>
  <c r="BJ365" i="36"/>
  <c r="BJ366" i="36"/>
  <c r="BJ367" i="36"/>
  <c r="BJ368" i="36"/>
  <c r="BJ369" i="36"/>
  <c r="BJ370" i="36"/>
  <c r="BJ371" i="36"/>
  <c r="BJ372" i="36"/>
  <c r="BJ373" i="36"/>
  <c r="BJ374" i="36"/>
  <c r="BJ375" i="36"/>
  <c r="BJ376" i="36"/>
  <c r="BJ377" i="36"/>
  <c r="BJ378" i="36"/>
  <c r="BJ379" i="36"/>
  <c r="BJ380" i="36"/>
  <c r="BJ381" i="36"/>
  <c r="BJ382" i="36"/>
  <c r="BK357" i="36"/>
  <c r="BK358" i="36"/>
  <c r="BK359" i="36"/>
  <c r="BK360" i="36"/>
  <c r="BK361" i="36"/>
  <c r="BK362" i="36"/>
  <c r="BK363" i="36"/>
  <c r="BK364" i="36"/>
  <c r="BK365" i="36"/>
  <c r="BK366" i="36"/>
  <c r="BK367" i="36"/>
  <c r="BK368" i="36"/>
  <c r="BK369" i="36"/>
  <c r="BK370" i="36"/>
  <c r="BK371" i="36"/>
  <c r="BK372" i="36"/>
  <c r="BK373" i="36"/>
  <c r="BK374" i="36"/>
  <c r="BK375" i="36"/>
  <c r="BK376" i="36"/>
  <c r="BK377" i="36"/>
  <c r="BK378" i="36"/>
  <c r="BK379" i="36"/>
  <c r="BK380" i="36"/>
  <c r="BK381" i="36"/>
  <c r="BK382" i="36"/>
  <c r="BL357" i="36"/>
  <c r="BL358" i="36"/>
  <c r="BL359" i="36"/>
  <c r="BL360" i="36"/>
  <c r="BL361" i="36"/>
  <c r="BL362" i="36"/>
  <c r="BL363" i="36"/>
  <c r="BL364" i="36"/>
  <c r="BL365" i="36"/>
  <c r="BL366" i="36"/>
  <c r="BL367" i="36"/>
  <c r="BL368" i="36"/>
  <c r="BL369" i="36"/>
  <c r="BL370" i="36"/>
  <c r="BL371" i="36"/>
  <c r="BL372" i="36"/>
  <c r="BL373" i="36"/>
  <c r="BL374" i="36"/>
  <c r="BL375" i="36"/>
  <c r="BL376" i="36"/>
  <c r="BL377" i="36"/>
  <c r="BL378" i="36"/>
  <c r="BL379" i="36"/>
  <c r="BL380" i="36"/>
  <c r="BL381" i="36"/>
  <c r="BL382" i="36"/>
  <c r="BM357" i="36"/>
  <c r="BM358" i="36"/>
  <c r="BM359" i="36"/>
  <c r="BM360" i="36"/>
  <c r="BM361" i="36"/>
  <c r="BM362" i="36"/>
  <c r="BM363" i="36"/>
  <c r="BM364" i="36"/>
  <c r="BM365" i="36"/>
  <c r="BM366" i="36"/>
  <c r="BM367" i="36"/>
  <c r="BM368" i="36"/>
  <c r="BM369" i="36"/>
  <c r="BM370" i="36"/>
  <c r="BM371" i="36"/>
  <c r="BM372" i="36"/>
  <c r="BM373" i="36"/>
  <c r="BM374" i="36"/>
  <c r="BM375" i="36"/>
  <c r="BM376" i="36"/>
  <c r="BM377" i="36"/>
  <c r="BM378" i="36"/>
  <c r="BM379" i="36"/>
  <c r="BM380" i="36"/>
  <c r="BM381" i="36"/>
  <c r="BM382" i="36"/>
  <c r="BN357" i="36"/>
  <c r="BN358" i="36"/>
  <c r="BN359" i="36"/>
  <c r="BN360" i="36"/>
  <c r="BN361" i="36"/>
  <c r="BN362" i="36"/>
  <c r="BN363" i="36"/>
  <c r="BN364" i="36"/>
  <c r="BN365" i="36"/>
  <c r="BN366" i="36"/>
  <c r="BN367" i="36"/>
  <c r="BN368" i="36"/>
  <c r="BN369" i="36"/>
  <c r="BN370" i="36"/>
  <c r="BN371" i="36"/>
  <c r="BN372" i="36"/>
  <c r="BN373" i="36"/>
  <c r="BN374" i="36"/>
  <c r="BN375" i="36"/>
  <c r="BN376" i="36"/>
  <c r="BN377" i="36"/>
  <c r="BN378" i="36"/>
  <c r="BN379" i="36"/>
  <c r="BN380" i="36"/>
  <c r="BN381" i="36"/>
  <c r="BN382" i="36"/>
  <c r="BO357" i="36"/>
  <c r="BO358" i="36"/>
  <c r="BO359" i="36"/>
  <c r="BO360" i="36"/>
  <c r="BO361" i="36"/>
  <c r="BO362" i="36"/>
  <c r="BO363" i="36"/>
  <c r="BO364" i="36"/>
  <c r="BO365" i="36"/>
  <c r="BO366" i="36"/>
  <c r="BO367" i="36"/>
  <c r="BO368" i="36"/>
  <c r="BO369" i="36"/>
  <c r="BO370" i="36"/>
  <c r="BO371" i="36"/>
  <c r="BO372" i="36"/>
  <c r="BO373" i="36"/>
  <c r="BO374" i="36"/>
  <c r="BO375" i="36"/>
  <c r="BO376" i="36"/>
  <c r="BO377" i="36"/>
  <c r="BO378" i="36"/>
  <c r="BO379" i="36"/>
  <c r="BO380" i="36"/>
  <c r="BO381" i="36"/>
  <c r="BO382" i="36"/>
  <c r="BP357" i="36"/>
  <c r="BP358" i="36"/>
  <c r="BP359" i="36"/>
  <c r="BP360" i="36"/>
  <c r="BP361" i="36"/>
  <c r="BP362" i="36"/>
  <c r="BP363" i="36"/>
  <c r="BP364" i="36"/>
  <c r="BP365" i="36"/>
  <c r="BP366" i="36"/>
  <c r="BP367" i="36"/>
  <c r="BP368" i="36"/>
  <c r="BP369" i="36"/>
  <c r="BP370" i="36"/>
  <c r="BP371" i="36"/>
  <c r="BP372" i="36"/>
  <c r="BP373" i="36"/>
  <c r="BP374" i="36"/>
  <c r="BP375" i="36"/>
  <c r="BP376" i="36"/>
  <c r="BP377" i="36"/>
  <c r="BP378" i="36"/>
  <c r="BP379" i="36"/>
  <c r="BP380" i="36"/>
  <c r="BP381" i="36"/>
  <c r="BP382" i="36"/>
  <c r="BQ357" i="36"/>
  <c r="BQ358" i="36"/>
  <c r="BQ359" i="36"/>
  <c r="BQ360" i="36"/>
  <c r="BQ361" i="36"/>
  <c r="BQ362" i="36"/>
  <c r="BQ363" i="36"/>
  <c r="BQ364" i="36"/>
  <c r="BQ365" i="36"/>
  <c r="BQ366" i="36"/>
  <c r="BQ367" i="36"/>
  <c r="BQ368" i="36"/>
  <c r="BQ369" i="36"/>
  <c r="BQ370" i="36"/>
  <c r="BQ371" i="36"/>
  <c r="BQ372" i="36"/>
  <c r="BQ373" i="36"/>
  <c r="BQ374" i="36"/>
  <c r="BQ375" i="36"/>
  <c r="BQ376" i="36"/>
  <c r="BQ377" i="36"/>
  <c r="BQ378" i="36"/>
  <c r="BQ379" i="36"/>
  <c r="BQ380" i="36"/>
  <c r="BQ381" i="36"/>
  <c r="BQ382" i="36"/>
  <c r="BR357" i="36"/>
  <c r="BR358" i="36"/>
  <c r="BR359" i="36"/>
  <c r="BR360" i="36"/>
  <c r="BR361" i="36"/>
  <c r="BR362" i="36"/>
  <c r="BR363" i="36"/>
  <c r="BR364" i="36"/>
  <c r="BR365" i="36"/>
  <c r="BR366" i="36"/>
  <c r="BR367" i="36"/>
  <c r="BR368" i="36"/>
  <c r="BR369" i="36"/>
  <c r="BR370" i="36"/>
  <c r="BR371" i="36"/>
  <c r="BR372" i="36"/>
  <c r="BR373" i="36"/>
  <c r="BR374" i="36"/>
  <c r="BR375" i="36"/>
  <c r="BR376" i="36"/>
  <c r="BR377" i="36"/>
  <c r="BR378" i="36"/>
  <c r="BR379" i="36"/>
  <c r="BR380" i="36"/>
  <c r="BR381" i="36"/>
  <c r="BR382" i="36"/>
  <c r="BS357" i="36"/>
  <c r="BS358" i="36"/>
  <c r="BS359" i="36"/>
  <c r="BS360" i="36"/>
  <c r="BS361" i="36"/>
  <c r="BS362" i="36"/>
  <c r="BS363" i="36"/>
  <c r="BS364" i="36"/>
  <c r="BS365" i="36"/>
  <c r="BS366" i="36"/>
  <c r="BS367" i="36"/>
  <c r="BS368" i="36"/>
  <c r="BS369" i="36"/>
  <c r="BS370" i="36"/>
  <c r="BS371" i="36"/>
  <c r="BS372" i="36"/>
  <c r="BS373" i="36"/>
  <c r="BS374" i="36"/>
  <c r="BS375" i="36"/>
  <c r="BS376" i="36"/>
  <c r="BS377" i="36"/>
  <c r="BS378" i="36"/>
  <c r="BS379" i="36"/>
  <c r="BS380" i="36"/>
  <c r="BS381" i="36"/>
  <c r="BS382" i="36"/>
  <c r="BT357" i="36"/>
  <c r="BT358" i="36"/>
  <c r="BT359" i="36"/>
  <c r="BT360" i="36"/>
  <c r="BT361" i="36"/>
  <c r="BT362" i="36"/>
  <c r="BT363" i="36"/>
  <c r="BT364" i="36"/>
  <c r="BT365" i="36"/>
  <c r="BT366" i="36"/>
  <c r="BT367" i="36"/>
  <c r="BT368" i="36"/>
  <c r="BT369" i="36"/>
  <c r="BT370" i="36"/>
  <c r="BT371" i="36"/>
  <c r="BT372" i="36"/>
  <c r="BT373" i="36"/>
  <c r="BT374" i="36"/>
  <c r="BT375" i="36"/>
  <c r="BT376" i="36"/>
  <c r="BT377" i="36"/>
  <c r="BT378" i="36"/>
  <c r="BT379" i="36"/>
  <c r="BT380" i="36"/>
  <c r="BT381" i="36"/>
  <c r="BT382" i="36"/>
  <c r="BU357" i="36"/>
  <c r="BU358" i="36"/>
  <c r="BU359" i="36"/>
  <c r="BU360" i="36"/>
  <c r="BU361" i="36"/>
  <c r="BU362" i="36"/>
  <c r="BU363" i="36"/>
  <c r="BU364" i="36"/>
  <c r="BU365" i="36"/>
  <c r="BU366" i="36"/>
  <c r="BU367" i="36"/>
  <c r="BU368" i="36"/>
  <c r="BU369" i="36"/>
  <c r="BU370" i="36"/>
  <c r="BU371" i="36"/>
  <c r="BU372" i="36"/>
  <c r="BU373" i="36"/>
  <c r="BU374" i="36"/>
  <c r="BU375" i="36"/>
  <c r="BU376" i="36"/>
  <c r="BU377" i="36"/>
  <c r="BU378" i="36"/>
  <c r="BU379" i="36"/>
  <c r="BU380" i="36"/>
  <c r="BU381" i="36"/>
  <c r="BU382" i="36"/>
  <c r="BV357" i="36"/>
  <c r="BV358" i="36"/>
  <c r="BV359" i="36"/>
  <c r="BV360" i="36"/>
  <c r="BV361" i="36"/>
  <c r="BV362" i="36"/>
  <c r="BV363" i="36"/>
  <c r="BV364" i="36"/>
  <c r="BV365" i="36"/>
  <c r="BV366" i="36"/>
  <c r="BV367" i="36"/>
  <c r="BV368" i="36"/>
  <c r="BV369" i="36"/>
  <c r="BV370" i="36"/>
  <c r="BV371" i="36"/>
  <c r="BV372" i="36"/>
  <c r="BV373" i="36"/>
  <c r="BV374" i="36"/>
  <c r="BV375" i="36"/>
  <c r="BV376" i="36"/>
  <c r="BV377" i="36"/>
  <c r="BV378" i="36"/>
  <c r="BV379" i="36"/>
  <c r="BV380" i="36"/>
  <c r="BV381" i="36"/>
  <c r="BV382" i="36"/>
  <c r="BW357" i="36"/>
  <c r="BW358" i="36"/>
  <c r="BW359" i="36"/>
  <c r="BW360" i="36"/>
  <c r="BW361" i="36"/>
  <c r="BW362" i="36"/>
  <c r="BW363" i="36"/>
  <c r="BW364" i="36"/>
  <c r="BW365" i="36"/>
  <c r="BW366" i="36"/>
  <c r="BW367" i="36"/>
  <c r="BW368" i="36"/>
  <c r="BW369" i="36"/>
  <c r="BW370" i="36"/>
  <c r="BW371" i="36"/>
  <c r="BW372" i="36"/>
  <c r="BW373" i="36"/>
  <c r="BW374" i="36"/>
  <c r="BW375" i="36"/>
  <c r="BW376" i="36"/>
  <c r="BW377" i="36"/>
  <c r="BW378" i="36"/>
  <c r="BW379" i="36"/>
  <c r="BW380" i="36"/>
  <c r="BW381" i="36"/>
  <c r="BW382" i="36"/>
  <c r="BX357" i="36"/>
  <c r="BX358" i="36"/>
  <c r="BX359" i="36"/>
  <c r="BX360" i="36"/>
  <c r="BX361" i="36"/>
  <c r="BX362" i="36"/>
  <c r="BX363" i="36"/>
  <c r="BX364" i="36"/>
  <c r="BX365" i="36"/>
  <c r="BX366" i="36"/>
  <c r="BX367" i="36"/>
  <c r="BX368" i="36"/>
  <c r="BX369" i="36"/>
  <c r="BX370" i="36"/>
  <c r="BX371" i="36"/>
  <c r="BX372" i="36"/>
  <c r="BX373" i="36"/>
  <c r="BX374" i="36"/>
  <c r="BX375" i="36"/>
  <c r="BX376" i="36"/>
  <c r="BX377" i="36"/>
  <c r="BX378" i="36"/>
  <c r="BX379" i="36"/>
  <c r="BX380" i="36"/>
  <c r="BX381" i="36"/>
  <c r="BX382" i="36"/>
  <c r="BY357" i="36"/>
  <c r="BY358" i="36"/>
  <c r="BY359" i="36"/>
  <c r="BY360" i="36"/>
  <c r="BY361" i="36"/>
  <c r="BY362" i="36"/>
  <c r="BY363" i="36"/>
  <c r="BY364" i="36"/>
  <c r="BY365" i="36"/>
  <c r="BY366" i="36"/>
  <c r="BY367" i="36"/>
  <c r="BY368" i="36"/>
  <c r="BY369" i="36"/>
  <c r="BY370" i="36"/>
  <c r="BY371" i="36"/>
  <c r="BY372" i="36"/>
  <c r="BY373" i="36"/>
  <c r="BY374" i="36"/>
  <c r="BY375" i="36"/>
  <c r="BY376" i="36"/>
  <c r="BY377" i="36"/>
  <c r="BY378" i="36"/>
  <c r="BY379" i="36"/>
  <c r="BY380" i="36"/>
  <c r="BY381" i="36"/>
  <c r="BY382" i="36"/>
  <c r="BZ357" i="36"/>
  <c r="BZ358" i="36"/>
  <c r="BZ359" i="36"/>
  <c r="BZ360" i="36"/>
  <c r="BZ361" i="36"/>
  <c r="BZ362" i="36"/>
  <c r="BZ363" i="36"/>
  <c r="BZ364" i="36"/>
  <c r="BZ365" i="36"/>
  <c r="BZ366" i="36"/>
  <c r="BZ367" i="36"/>
  <c r="BZ368" i="36"/>
  <c r="BZ369" i="36"/>
  <c r="BZ370" i="36"/>
  <c r="BZ371" i="36"/>
  <c r="BZ372" i="36"/>
  <c r="BZ373" i="36"/>
  <c r="BZ374" i="36"/>
  <c r="BZ375" i="36"/>
  <c r="BZ376" i="36"/>
  <c r="BZ377" i="36"/>
  <c r="BZ378" i="36"/>
  <c r="BZ379" i="36"/>
  <c r="BZ380" i="36"/>
  <c r="BZ381" i="36"/>
  <c r="BZ382" i="36"/>
  <c r="CA357" i="36"/>
  <c r="CA358" i="36"/>
  <c r="CA359" i="36"/>
  <c r="CA360" i="36"/>
  <c r="CA361" i="36"/>
  <c r="CA362" i="36"/>
  <c r="CA363" i="36"/>
  <c r="CA364" i="36"/>
  <c r="CA365" i="36"/>
  <c r="CA366" i="36"/>
  <c r="CA367" i="36"/>
  <c r="CA368" i="36"/>
  <c r="CA369" i="36"/>
  <c r="CA370" i="36"/>
  <c r="CA371" i="36"/>
  <c r="CA372" i="36"/>
  <c r="CA373" i="36"/>
  <c r="CA374" i="36"/>
  <c r="CA375" i="36"/>
  <c r="CA376" i="36"/>
  <c r="CA377" i="36"/>
  <c r="CA378" i="36"/>
  <c r="CA379" i="36"/>
  <c r="CA380" i="36"/>
  <c r="CA381" i="36"/>
  <c r="CA382" i="36"/>
  <c r="C336" i="36"/>
  <c r="C337" i="36"/>
  <c r="C338" i="36"/>
  <c r="C339" i="36"/>
  <c r="C340" i="36"/>
  <c r="C341" i="36"/>
  <c r="C342" i="36"/>
  <c r="C343" i="36"/>
  <c r="C344" i="36"/>
  <c r="C345" i="36"/>
  <c r="C346" i="36"/>
  <c r="C347" i="36"/>
  <c r="C348" i="36"/>
  <c r="C349" i="36"/>
  <c r="C350" i="36"/>
  <c r="C351" i="36"/>
  <c r="C352" i="36"/>
  <c r="C353" i="36"/>
  <c r="C354" i="36"/>
  <c r="C355" i="36"/>
  <c r="C356" i="36"/>
  <c r="D336" i="36"/>
  <c r="D337" i="36"/>
  <c r="D338" i="36"/>
  <c r="D339" i="36"/>
  <c r="D340" i="36"/>
  <c r="D341" i="36"/>
  <c r="D342" i="36"/>
  <c r="D343" i="36"/>
  <c r="D344" i="36"/>
  <c r="D345" i="36"/>
  <c r="D346" i="36"/>
  <c r="D347" i="36"/>
  <c r="D348" i="36"/>
  <c r="D349" i="36"/>
  <c r="D350" i="36"/>
  <c r="D351" i="36"/>
  <c r="D352" i="36"/>
  <c r="D353" i="36"/>
  <c r="D354" i="36"/>
  <c r="D355" i="36"/>
  <c r="D356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F336" i="36"/>
  <c r="F337" i="36"/>
  <c r="F338" i="36"/>
  <c r="F339" i="36"/>
  <c r="F340" i="36"/>
  <c r="F341" i="36"/>
  <c r="F342" i="36"/>
  <c r="F343" i="36"/>
  <c r="F344" i="36"/>
  <c r="F345" i="36"/>
  <c r="F346" i="36"/>
  <c r="F347" i="36"/>
  <c r="F348" i="36"/>
  <c r="F349" i="36"/>
  <c r="F350" i="36"/>
  <c r="F351" i="36"/>
  <c r="F352" i="36"/>
  <c r="F353" i="36"/>
  <c r="F354" i="36"/>
  <c r="F355" i="36"/>
  <c r="F356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H336" i="36"/>
  <c r="H337" i="36"/>
  <c r="H338" i="36"/>
  <c r="H339" i="36"/>
  <c r="H340" i="36"/>
  <c r="H341" i="36"/>
  <c r="H342" i="36"/>
  <c r="H343" i="36"/>
  <c r="H344" i="36"/>
  <c r="H345" i="36"/>
  <c r="H346" i="36"/>
  <c r="H347" i="36"/>
  <c r="H348" i="36"/>
  <c r="H349" i="36"/>
  <c r="H350" i="36"/>
  <c r="H351" i="36"/>
  <c r="H352" i="36"/>
  <c r="H353" i="36"/>
  <c r="H354" i="36"/>
  <c r="H355" i="36"/>
  <c r="H356" i="36"/>
  <c r="I336" i="36"/>
  <c r="I337" i="36"/>
  <c r="I338" i="36"/>
  <c r="I339" i="36"/>
  <c r="I340" i="36"/>
  <c r="I341" i="36"/>
  <c r="I342" i="36"/>
  <c r="I343" i="36"/>
  <c r="I344" i="36"/>
  <c r="I345" i="36"/>
  <c r="I346" i="36"/>
  <c r="I347" i="36"/>
  <c r="I348" i="36"/>
  <c r="I349" i="36"/>
  <c r="I350" i="36"/>
  <c r="I351" i="36"/>
  <c r="I352" i="36"/>
  <c r="I353" i="36"/>
  <c r="I354" i="36"/>
  <c r="I355" i="36"/>
  <c r="I356" i="36"/>
  <c r="J336" i="36"/>
  <c r="J337" i="36"/>
  <c r="J338" i="36"/>
  <c r="J339" i="36"/>
  <c r="J340" i="36"/>
  <c r="J341" i="36"/>
  <c r="J342" i="36"/>
  <c r="J343" i="36"/>
  <c r="J344" i="36"/>
  <c r="J345" i="36"/>
  <c r="J346" i="36"/>
  <c r="J347" i="36"/>
  <c r="J348" i="36"/>
  <c r="J349" i="36"/>
  <c r="J350" i="36"/>
  <c r="J351" i="36"/>
  <c r="J352" i="36"/>
  <c r="J353" i="36"/>
  <c r="J354" i="36"/>
  <c r="J355" i="36"/>
  <c r="J356" i="36"/>
  <c r="K336" i="36"/>
  <c r="K337" i="36"/>
  <c r="K338" i="36"/>
  <c r="K339" i="36"/>
  <c r="K340" i="36"/>
  <c r="K341" i="36"/>
  <c r="K342" i="36"/>
  <c r="K343" i="36"/>
  <c r="K344" i="36"/>
  <c r="K345" i="36"/>
  <c r="K346" i="36"/>
  <c r="K347" i="36"/>
  <c r="K348" i="36"/>
  <c r="K349" i="36"/>
  <c r="K350" i="36"/>
  <c r="K351" i="36"/>
  <c r="K352" i="36"/>
  <c r="K353" i="36"/>
  <c r="K354" i="36"/>
  <c r="K355" i="36"/>
  <c r="K356" i="36"/>
  <c r="L336" i="36"/>
  <c r="L337" i="36"/>
  <c r="L338" i="36"/>
  <c r="L339" i="36"/>
  <c r="L340" i="36"/>
  <c r="L341" i="36"/>
  <c r="L342" i="36"/>
  <c r="L343" i="36"/>
  <c r="L344" i="36"/>
  <c r="L345" i="36"/>
  <c r="L346" i="36"/>
  <c r="L347" i="36"/>
  <c r="L348" i="36"/>
  <c r="L349" i="36"/>
  <c r="L350" i="36"/>
  <c r="L351" i="36"/>
  <c r="L352" i="36"/>
  <c r="L353" i="36"/>
  <c r="L354" i="36"/>
  <c r="L355" i="36"/>
  <c r="L356" i="36"/>
  <c r="M336" i="36"/>
  <c r="M337" i="36"/>
  <c r="M338" i="36"/>
  <c r="M339" i="36"/>
  <c r="M340" i="36"/>
  <c r="M341" i="36"/>
  <c r="M342" i="36"/>
  <c r="M343" i="36"/>
  <c r="M344" i="36"/>
  <c r="M345" i="36"/>
  <c r="M346" i="36"/>
  <c r="M347" i="36"/>
  <c r="M348" i="36"/>
  <c r="M349" i="36"/>
  <c r="M350" i="36"/>
  <c r="M351" i="36"/>
  <c r="M352" i="36"/>
  <c r="M353" i="36"/>
  <c r="M354" i="36"/>
  <c r="M355" i="36"/>
  <c r="M356" i="36"/>
  <c r="N336" i="36"/>
  <c r="N337" i="36"/>
  <c r="N338" i="36"/>
  <c r="N339" i="36"/>
  <c r="N340" i="36"/>
  <c r="N341" i="36"/>
  <c r="N342" i="36"/>
  <c r="N343" i="36"/>
  <c r="N344" i="36"/>
  <c r="N345" i="36"/>
  <c r="N346" i="36"/>
  <c r="N347" i="36"/>
  <c r="N348" i="36"/>
  <c r="N349" i="36"/>
  <c r="N350" i="36"/>
  <c r="N351" i="36"/>
  <c r="N352" i="36"/>
  <c r="N353" i="36"/>
  <c r="N354" i="36"/>
  <c r="N355" i="36"/>
  <c r="N356" i="36"/>
  <c r="O336" i="36"/>
  <c r="O337" i="36"/>
  <c r="O338" i="36"/>
  <c r="O339" i="36"/>
  <c r="O340" i="36"/>
  <c r="O341" i="36"/>
  <c r="O342" i="36"/>
  <c r="O343" i="36"/>
  <c r="O344" i="36"/>
  <c r="O345" i="36"/>
  <c r="O346" i="36"/>
  <c r="O347" i="36"/>
  <c r="O348" i="36"/>
  <c r="O349" i="36"/>
  <c r="O350" i="36"/>
  <c r="O351" i="36"/>
  <c r="O352" i="36"/>
  <c r="O353" i="36"/>
  <c r="O354" i="36"/>
  <c r="O355" i="36"/>
  <c r="O356" i="36"/>
  <c r="P336" i="36"/>
  <c r="P337" i="36"/>
  <c r="P338" i="36"/>
  <c r="P339" i="36"/>
  <c r="P340" i="36"/>
  <c r="P341" i="36"/>
  <c r="P342" i="36"/>
  <c r="P343" i="36"/>
  <c r="P344" i="36"/>
  <c r="P345" i="36"/>
  <c r="P346" i="36"/>
  <c r="P347" i="36"/>
  <c r="P348" i="36"/>
  <c r="P349" i="36"/>
  <c r="P350" i="36"/>
  <c r="P351" i="36"/>
  <c r="P352" i="36"/>
  <c r="P353" i="36"/>
  <c r="P354" i="36"/>
  <c r="P355" i="36"/>
  <c r="P356" i="36"/>
  <c r="Q336" i="36"/>
  <c r="Q337" i="36"/>
  <c r="Q338" i="36"/>
  <c r="Q339" i="36"/>
  <c r="Q340" i="36"/>
  <c r="Q341" i="36"/>
  <c r="Q342" i="36"/>
  <c r="Q343" i="36"/>
  <c r="Q344" i="36"/>
  <c r="Q345" i="36"/>
  <c r="Q346" i="36"/>
  <c r="Q347" i="36"/>
  <c r="Q348" i="36"/>
  <c r="Q349" i="36"/>
  <c r="Q350" i="36"/>
  <c r="Q351" i="36"/>
  <c r="Q352" i="36"/>
  <c r="Q353" i="36"/>
  <c r="Q354" i="36"/>
  <c r="Q355" i="36"/>
  <c r="Q356" i="36"/>
  <c r="R336" i="36"/>
  <c r="R337" i="36"/>
  <c r="R338" i="36"/>
  <c r="R339" i="36"/>
  <c r="R340" i="36"/>
  <c r="R341" i="36"/>
  <c r="R342" i="36"/>
  <c r="R343" i="36"/>
  <c r="R344" i="36"/>
  <c r="R345" i="36"/>
  <c r="R346" i="36"/>
  <c r="R347" i="36"/>
  <c r="R348" i="36"/>
  <c r="R349" i="36"/>
  <c r="R350" i="36"/>
  <c r="R351" i="36"/>
  <c r="R352" i="36"/>
  <c r="R353" i="36"/>
  <c r="R354" i="36"/>
  <c r="R355" i="36"/>
  <c r="R356" i="36"/>
  <c r="S336" i="36"/>
  <c r="S337" i="36"/>
  <c r="S338" i="36"/>
  <c r="S339" i="36"/>
  <c r="S340" i="36"/>
  <c r="S341" i="36"/>
  <c r="S342" i="36"/>
  <c r="S343" i="36"/>
  <c r="S344" i="36"/>
  <c r="S345" i="36"/>
  <c r="S346" i="36"/>
  <c r="S347" i="36"/>
  <c r="S348" i="36"/>
  <c r="S349" i="36"/>
  <c r="S350" i="36"/>
  <c r="S351" i="36"/>
  <c r="S352" i="36"/>
  <c r="S353" i="36"/>
  <c r="S354" i="36"/>
  <c r="S355" i="36"/>
  <c r="S356" i="36"/>
  <c r="T336" i="36"/>
  <c r="T337" i="36"/>
  <c r="T338" i="36"/>
  <c r="T339" i="36"/>
  <c r="T340" i="36"/>
  <c r="T341" i="36"/>
  <c r="T342" i="36"/>
  <c r="T343" i="36"/>
  <c r="T344" i="36"/>
  <c r="T345" i="36"/>
  <c r="T346" i="36"/>
  <c r="T347" i="36"/>
  <c r="T348" i="36"/>
  <c r="T349" i="36"/>
  <c r="T350" i="36"/>
  <c r="T351" i="36"/>
  <c r="T352" i="36"/>
  <c r="T353" i="36"/>
  <c r="T354" i="36"/>
  <c r="T355" i="36"/>
  <c r="T356" i="36"/>
  <c r="U336" i="36"/>
  <c r="U337" i="36"/>
  <c r="U338" i="36"/>
  <c r="U339" i="36"/>
  <c r="U340" i="36"/>
  <c r="U341" i="36"/>
  <c r="U342" i="36"/>
  <c r="U343" i="36"/>
  <c r="U344" i="36"/>
  <c r="U345" i="36"/>
  <c r="U346" i="36"/>
  <c r="U347" i="36"/>
  <c r="U348" i="36"/>
  <c r="U349" i="36"/>
  <c r="U350" i="36"/>
  <c r="U351" i="36"/>
  <c r="U352" i="36"/>
  <c r="U353" i="36"/>
  <c r="U354" i="36"/>
  <c r="U355" i="36"/>
  <c r="U356" i="36"/>
  <c r="V336" i="36"/>
  <c r="V337" i="36"/>
  <c r="V338" i="36"/>
  <c r="V339" i="36"/>
  <c r="V340" i="36"/>
  <c r="V341" i="36"/>
  <c r="V342" i="36"/>
  <c r="V343" i="36"/>
  <c r="V344" i="36"/>
  <c r="V345" i="36"/>
  <c r="V346" i="36"/>
  <c r="V347" i="36"/>
  <c r="V348" i="36"/>
  <c r="V349" i="36"/>
  <c r="V350" i="36"/>
  <c r="V351" i="36"/>
  <c r="V352" i="36"/>
  <c r="V353" i="36"/>
  <c r="V354" i="36"/>
  <c r="V355" i="36"/>
  <c r="V356" i="36"/>
  <c r="W336" i="36"/>
  <c r="W337" i="36"/>
  <c r="W338" i="36"/>
  <c r="W339" i="36"/>
  <c r="W340" i="36"/>
  <c r="W341" i="36"/>
  <c r="W342" i="36"/>
  <c r="W343" i="36"/>
  <c r="W344" i="36"/>
  <c r="W345" i="36"/>
  <c r="W346" i="36"/>
  <c r="W347" i="36"/>
  <c r="W348" i="36"/>
  <c r="W349" i="36"/>
  <c r="W350" i="36"/>
  <c r="W351" i="36"/>
  <c r="W352" i="36"/>
  <c r="W353" i="36"/>
  <c r="W354" i="36"/>
  <c r="W355" i="36"/>
  <c r="W356" i="36"/>
  <c r="X336" i="36"/>
  <c r="X337" i="36"/>
  <c r="X338" i="36"/>
  <c r="X339" i="36"/>
  <c r="X340" i="36"/>
  <c r="X341" i="36"/>
  <c r="X342" i="36"/>
  <c r="X343" i="36"/>
  <c r="X344" i="36"/>
  <c r="X345" i="36"/>
  <c r="X346" i="36"/>
  <c r="X347" i="36"/>
  <c r="X348" i="36"/>
  <c r="X349" i="36"/>
  <c r="X350" i="36"/>
  <c r="X351" i="36"/>
  <c r="X352" i="36"/>
  <c r="X353" i="36"/>
  <c r="X354" i="36"/>
  <c r="X355" i="36"/>
  <c r="X356" i="36"/>
  <c r="Y336" i="36"/>
  <c r="Y337" i="36"/>
  <c r="Y338" i="36"/>
  <c r="Y339" i="36"/>
  <c r="Y340" i="36"/>
  <c r="Y341" i="36"/>
  <c r="Y342" i="36"/>
  <c r="Y343" i="36"/>
  <c r="Y344" i="36"/>
  <c r="Y345" i="36"/>
  <c r="Y346" i="36"/>
  <c r="Y347" i="36"/>
  <c r="Y348" i="36"/>
  <c r="Y349" i="36"/>
  <c r="Y350" i="36"/>
  <c r="Y351" i="36"/>
  <c r="Y352" i="36"/>
  <c r="Y353" i="36"/>
  <c r="Y354" i="36"/>
  <c r="Y355" i="36"/>
  <c r="Y356" i="36"/>
  <c r="Z336" i="36"/>
  <c r="Z337" i="36"/>
  <c r="Z338" i="36"/>
  <c r="Z339" i="36"/>
  <c r="Z340" i="36"/>
  <c r="Z341" i="36"/>
  <c r="Z342" i="36"/>
  <c r="Z343" i="36"/>
  <c r="Z344" i="36"/>
  <c r="Z345" i="36"/>
  <c r="Z346" i="36"/>
  <c r="Z347" i="36"/>
  <c r="Z348" i="36"/>
  <c r="Z349" i="36"/>
  <c r="Z350" i="36"/>
  <c r="Z351" i="36"/>
  <c r="Z352" i="36"/>
  <c r="Z353" i="36"/>
  <c r="Z354" i="36"/>
  <c r="Z355" i="36"/>
  <c r="Z356" i="36"/>
  <c r="AA336" i="36"/>
  <c r="AA337" i="36"/>
  <c r="AA338" i="36"/>
  <c r="AA339" i="36"/>
  <c r="AA340" i="36"/>
  <c r="AA341" i="36"/>
  <c r="AA342" i="36"/>
  <c r="AA343" i="36"/>
  <c r="AA344" i="36"/>
  <c r="AA345" i="36"/>
  <c r="AA346" i="36"/>
  <c r="AA347" i="36"/>
  <c r="AA348" i="36"/>
  <c r="AA349" i="36"/>
  <c r="AA350" i="36"/>
  <c r="AA351" i="36"/>
  <c r="AA352" i="36"/>
  <c r="AA353" i="36"/>
  <c r="AA354" i="36"/>
  <c r="AA355" i="36"/>
  <c r="AA356" i="36"/>
  <c r="AB336" i="36"/>
  <c r="AB337" i="36"/>
  <c r="AB338" i="36"/>
  <c r="AB339" i="36"/>
  <c r="AB340" i="36"/>
  <c r="AB341" i="36"/>
  <c r="AB342" i="36"/>
  <c r="AB343" i="36"/>
  <c r="AB344" i="36"/>
  <c r="AB345" i="36"/>
  <c r="AB346" i="36"/>
  <c r="AB347" i="36"/>
  <c r="AB348" i="36"/>
  <c r="AB349" i="36"/>
  <c r="AB350" i="36"/>
  <c r="AB351" i="36"/>
  <c r="AB352" i="36"/>
  <c r="AB353" i="36"/>
  <c r="AB354" i="36"/>
  <c r="AB355" i="36"/>
  <c r="AB356" i="36"/>
  <c r="AC336" i="36"/>
  <c r="AC337" i="36"/>
  <c r="AC338" i="36"/>
  <c r="AC339" i="36"/>
  <c r="AC340" i="36"/>
  <c r="AC341" i="36"/>
  <c r="AC342" i="36"/>
  <c r="AC343" i="36"/>
  <c r="AC344" i="36"/>
  <c r="AC345" i="36"/>
  <c r="AC346" i="36"/>
  <c r="AC347" i="36"/>
  <c r="AC348" i="36"/>
  <c r="AC349" i="36"/>
  <c r="AC350" i="36"/>
  <c r="AC351" i="36"/>
  <c r="AC352" i="36"/>
  <c r="AC353" i="36"/>
  <c r="AC354" i="36"/>
  <c r="AC355" i="36"/>
  <c r="AC356" i="36"/>
  <c r="AD336" i="36"/>
  <c r="AD337" i="36"/>
  <c r="AD338" i="36"/>
  <c r="AD339" i="36"/>
  <c r="AD340" i="36"/>
  <c r="AD341" i="36"/>
  <c r="AD342" i="36"/>
  <c r="AD343" i="36"/>
  <c r="AD344" i="36"/>
  <c r="AD345" i="36"/>
  <c r="AD346" i="36"/>
  <c r="AD347" i="36"/>
  <c r="AD348" i="36"/>
  <c r="AD349" i="36"/>
  <c r="AD350" i="36"/>
  <c r="AD351" i="36"/>
  <c r="AD352" i="36"/>
  <c r="AD353" i="36"/>
  <c r="AD354" i="36"/>
  <c r="AD355" i="36"/>
  <c r="AD356" i="36"/>
  <c r="AE336" i="36"/>
  <c r="AE337" i="36"/>
  <c r="AE338" i="36"/>
  <c r="AE339" i="36"/>
  <c r="AE340" i="36"/>
  <c r="AE341" i="36"/>
  <c r="AE342" i="36"/>
  <c r="AE343" i="36"/>
  <c r="AE344" i="36"/>
  <c r="AE345" i="36"/>
  <c r="AE346" i="36"/>
  <c r="AE347" i="36"/>
  <c r="AE348" i="36"/>
  <c r="AE349" i="36"/>
  <c r="AE350" i="36"/>
  <c r="AE351" i="36"/>
  <c r="AE352" i="36"/>
  <c r="AE353" i="36"/>
  <c r="AE354" i="36"/>
  <c r="AE355" i="36"/>
  <c r="AE356" i="36"/>
  <c r="AF336" i="36"/>
  <c r="AF337" i="36"/>
  <c r="AF338" i="36"/>
  <c r="AF339" i="36"/>
  <c r="AF340" i="36"/>
  <c r="AF341" i="36"/>
  <c r="AF342" i="36"/>
  <c r="AF343" i="36"/>
  <c r="AF344" i="36"/>
  <c r="AF345" i="36"/>
  <c r="AF346" i="36"/>
  <c r="AF347" i="36"/>
  <c r="AF348" i="36"/>
  <c r="AF349" i="36"/>
  <c r="AF350" i="36"/>
  <c r="AF351" i="36"/>
  <c r="AF352" i="36"/>
  <c r="AF353" i="36"/>
  <c r="AF354" i="36"/>
  <c r="AF355" i="36"/>
  <c r="AF356" i="36"/>
  <c r="AG336" i="36"/>
  <c r="AG337" i="36"/>
  <c r="AG338" i="36"/>
  <c r="AG339" i="36"/>
  <c r="AG340" i="36"/>
  <c r="AG341" i="36"/>
  <c r="AG342" i="36"/>
  <c r="AG343" i="36"/>
  <c r="AG344" i="36"/>
  <c r="AG345" i="36"/>
  <c r="AG346" i="36"/>
  <c r="AG347" i="36"/>
  <c r="AG348" i="36"/>
  <c r="AG349" i="36"/>
  <c r="AG350" i="36"/>
  <c r="AG351" i="36"/>
  <c r="AG352" i="36"/>
  <c r="AG353" i="36"/>
  <c r="AG354" i="36"/>
  <c r="AG355" i="36"/>
  <c r="AG356" i="36"/>
  <c r="AH336" i="36"/>
  <c r="AH337" i="36"/>
  <c r="AH338" i="36"/>
  <c r="AH339" i="36"/>
  <c r="AH340" i="36"/>
  <c r="AH341" i="36"/>
  <c r="AH342" i="36"/>
  <c r="AH343" i="36"/>
  <c r="AH344" i="36"/>
  <c r="AH345" i="36"/>
  <c r="AH346" i="36"/>
  <c r="AH347" i="36"/>
  <c r="AH348" i="36"/>
  <c r="AH349" i="36"/>
  <c r="AH350" i="36"/>
  <c r="AH351" i="36"/>
  <c r="AH352" i="36"/>
  <c r="AH353" i="36"/>
  <c r="AH354" i="36"/>
  <c r="AH355" i="36"/>
  <c r="AH356" i="36"/>
  <c r="AI336" i="36"/>
  <c r="AI337" i="36"/>
  <c r="AI338" i="36"/>
  <c r="AI339" i="36"/>
  <c r="AI340" i="36"/>
  <c r="AI341" i="36"/>
  <c r="AI342" i="36"/>
  <c r="AI343" i="36"/>
  <c r="AI344" i="36"/>
  <c r="AI345" i="36"/>
  <c r="AI346" i="36"/>
  <c r="AI347" i="36"/>
  <c r="AI348" i="36"/>
  <c r="AI349" i="36"/>
  <c r="AI350" i="36"/>
  <c r="AI351" i="36"/>
  <c r="AI352" i="36"/>
  <c r="AI353" i="36"/>
  <c r="AI354" i="36"/>
  <c r="AI355" i="36"/>
  <c r="AI356" i="36"/>
  <c r="AJ336" i="36"/>
  <c r="AJ337" i="36"/>
  <c r="AJ338" i="36"/>
  <c r="AJ339" i="36"/>
  <c r="AJ340" i="36"/>
  <c r="AJ341" i="36"/>
  <c r="AJ342" i="36"/>
  <c r="AJ343" i="36"/>
  <c r="AJ344" i="36"/>
  <c r="AJ345" i="36"/>
  <c r="AJ346" i="36"/>
  <c r="AJ347" i="36"/>
  <c r="AJ348" i="36"/>
  <c r="AJ349" i="36"/>
  <c r="AJ350" i="36"/>
  <c r="AJ351" i="36"/>
  <c r="AJ352" i="36"/>
  <c r="AJ353" i="36"/>
  <c r="AJ354" i="36"/>
  <c r="AJ355" i="36"/>
  <c r="AJ356" i="36"/>
  <c r="AK336" i="36"/>
  <c r="AK337" i="36"/>
  <c r="AK338" i="36"/>
  <c r="AK339" i="36"/>
  <c r="AK340" i="36"/>
  <c r="AK341" i="36"/>
  <c r="AK342" i="36"/>
  <c r="AK343" i="36"/>
  <c r="AK344" i="36"/>
  <c r="AK345" i="36"/>
  <c r="AK346" i="36"/>
  <c r="AK347" i="36"/>
  <c r="AK348" i="36"/>
  <c r="AK349" i="36"/>
  <c r="AK350" i="36"/>
  <c r="AK351" i="36"/>
  <c r="AK352" i="36"/>
  <c r="AK353" i="36"/>
  <c r="AK354" i="36"/>
  <c r="AK355" i="36"/>
  <c r="AK356" i="36"/>
  <c r="AL336" i="36"/>
  <c r="AL337" i="36"/>
  <c r="AL338" i="36"/>
  <c r="AL339" i="36"/>
  <c r="AL340" i="36"/>
  <c r="AL341" i="36"/>
  <c r="AL342" i="36"/>
  <c r="AL343" i="36"/>
  <c r="AL344" i="36"/>
  <c r="AL345" i="36"/>
  <c r="AL346" i="36"/>
  <c r="AL347" i="36"/>
  <c r="AL348" i="36"/>
  <c r="AL349" i="36"/>
  <c r="AL350" i="36"/>
  <c r="AL351" i="36"/>
  <c r="AL352" i="36"/>
  <c r="AL353" i="36"/>
  <c r="AL354" i="36"/>
  <c r="AL355" i="36"/>
  <c r="AL356" i="36"/>
  <c r="AM336" i="36"/>
  <c r="AM337" i="36"/>
  <c r="AM338" i="36"/>
  <c r="AM339" i="36"/>
  <c r="AM340" i="36"/>
  <c r="AM341" i="36"/>
  <c r="AM342" i="36"/>
  <c r="AM343" i="36"/>
  <c r="AM344" i="36"/>
  <c r="AM345" i="36"/>
  <c r="AM346" i="36"/>
  <c r="AM347" i="36"/>
  <c r="AM348" i="36"/>
  <c r="AM349" i="36"/>
  <c r="AM350" i="36"/>
  <c r="AM351" i="36"/>
  <c r="AM352" i="36"/>
  <c r="AM353" i="36"/>
  <c r="AM354" i="36"/>
  <c r="AM355" i="36"/>
  <c r="AM356" i="36"/>
  <c r="AN336" i="36"/>
  <c r="AN337" i="36"/>
  <c r="AN338" i="36"/>
  <c r="AN339" i="36"/>
  <c r="AN340" i="36"/>
  <c r="AN341" i="36"/>
  <c r="AN342" i="36"/>
  <c r="AN343" i="36"/>
  <c r="AN344" i="36"/>
  <c r="AN345" i="36"/>
  <c r="AN346" i="36"/>
  <c r="AN347" i="36"/>
  <c r="AN348" i="36"/>
  <c r="AN349" i="36"/>
  <c r="AN350" i="36"/>
  <c r="AN351" i="36"/>
  <c r="AN352" i="36"/>
  <c r="AN353" i="36"/>
  <c r="AN354" i="36"/>
  <c r="AN355" i="36"/>
  <c r="AN356" i="36"/>
  <c r="AO336" i="36"/>
  <c r="AO337" i="36"/>
  <c r="AO338" i="36"/>
  <c r="AO339" i="36"/>
  <c r="AO340" i="36"/>
  <c r="AO341" i="36"/>
  <c r="AO342" i="36"/>
  <c r="AO343" i="36"/>
  <c r="AO344" i="36"/>
  <c r="AO345" i="36"/>
  <c r="AO346" i="36"/>
  <c r="AO347" i="36"/>
  <c r="AO348" i="36"/>
  <c r="AO349" i="36"/>
  <c r="AO350" i="36"/>
  <c r="AO351" i="36"/>
  <c r="AO352" i="36"/>
  <c r="AO353" i="36"/>
  <c r="AO354" i="36"/>
  <c r="AO355" i="36"/>
  <c r="AO356" i="36"/>
  <c r="AP336" i="36"/>
  <c r="AP337" i="36"/>
  <c r="AP338" i="36"/>
  <c r="AP339" i="36"/>
  <c r="AP340" i="36"/>
  <c r="AP341" i="36"/>
  <c r="AP342" i="36"/>
  <c r="AP343" i="36"/>
  <c r="AP344" i="36"/>
  <c r="AP345" i="36"/>
  <c r="AP346" i="36"/>
  <c r="AP347" i="36"/>
  <c r="AP348" i="36"/>
  <c r="AP349" i="36"/>
  <c r="AP350" i="36"/>
  <c r="AP351" i="36"/>
  <c r="AP352" i="36"/>
  <c r="AP353" i="36"/>
  <c r="AP354" i="36"/>
  <c r="AP355" i="36"/>
  <c r="AP356" i="36"/>
  <c r="AQ336" i="36"/>
  <c r="AQ337" i="36"/>
  <c r="AQ338" i="36"/>
  <c r="AQ339" i="36"/>
  <c r="AQ340" i="36"/>
  <c r="AQ341" i="36"/>
  <c r="AQ342" i="36"/>
  <c r="AQ343" i="36"/>
  <c r="AQ344" i="36"/>
  <c r="AQ345" i="36"/>
  <c r="AQ346" i="36"/>
  <c r="AQ347" i="36"/>
  <c r="AQ348" i="36"/>
  <c r="AQ349" i="36"/>
  <c r="AQ350" i="36"/>
  <c r="AQ351" i="36"/>
  <c r="AQ352" i="36"/>
  <c r="AQ353" i="36"/>
  <c r="AQ354" i="36"/>
  <c r="AQ355" i="36"/>
  <c r="AQ356" i="36"/>
  <c r="AR336" i="36"/>
  <c r="AR337" i="36"/>
  <c r="AR338" i="36"/>
  <c r="AR339" i="36"/>
  <c r="AR340" i="36"/>
  <c r="AR341" i="36"/>
  <c r="AR342" i="36"/>
  <c r="AR343" i="36"/>
  <c r="AR344" i="36"/>
  <c r="AR345" i="36"/>
  <c r="AR346" i="36"/>
  <c r="AR347" i="36"/>
  <c r="AR348" i="36"/>
  <c r="AR349" i="36"/>
  <c r="AR350" i="36"/>
  <c r="AR351" i="36"/>
  <c r="AR352" i="36"/>
  <c r="AR353" i="36"/>
  <c r="AR354" i="36"/>
  <c r="AR355" i="36"/>
  <c r="AR356" i="36"/>
  <c r="AS336" i="36"/>
  <c r="AS337" i="36"/>
  <c r="AS338" i="36"/>
  <c r="AS339" i="36"/>
  <c r="AS340" i="36"/>
  <c r="AS341" i="36"/>
  <c r="AS342" i="36"/>
  <c r="AS343" i="36"/>
  <c r="AS344" i="36"/>
  <c r="AS345" i="36"/>
  <c r="AS346" i="36"/>
  <c r="AS347" i="36"/>
  <c r="AS348" i="36"/>
  <c r="AS349" i="36"/>
  <c r="AS350" i="36"/>
  <c r="AS351" i="36"/>
  <c r="AS352" i="36"/>
  <c r="AS353" i="36"/>
  <c r="AS354" i="36"/>
  <c r="AS355" i="36"/>
  <c r="AS356" i="36"/>
  <c r="AT336" i="36"/>
  <c r="AT337" i="36"/>
  <c r="AT338" i="36"/>
  <c r="AT339" i="36"/>
  <c r="AT340" i="36"/>
  <c r="AT341" i="36"/>
  <c r="AT342" i="36"/>
  <c r="AT343" i="36"/>
  <c r="AT344" i="36"/>
  <c r="AT345" i="36"/>
  <c r="AT346" i="36"/>
  <c r="AT347" i="36"/>
  <c r="AT348" i="36"/>
  <c r="AT349" i="36"/>
  <c r="AT350" i="36"/>
  <c r="AT351" i="36"/>
  <c r="AT352" i="36"/>
  <c r="AT353" i="36"/>
  <c r="AT354" i="36"/>
  <c r="AT355" i="36"/>
  <c r="AT356" i="36"/>
  <c r="AU336" i="36"/>
  <c r="AU337" i="36"/>
  <c r="AU338" i="36"/>
  <c r="AU339" i="36"/>
  <c r="AU340" i="36"/>
  <c r="AU341" i="36"/>
  <c r="AU342" i="36"/>
  <c r="AU343" i="36"/>
  <c r="AU344" i="36"/>
  <c r="AU345" i="36"/>
  <c r="AU346" i="36"/>
  <c r="AU347" i="36"/>
  <c r="AU348" i="36"/>
  <c r="AU349" i="36"/>
  <c r="AU350" i="36"/>
  <c r="AU351" i="36"/>
  <c r="AU352" i="36"/>
  <c r="AU353" i="36"/>
  <c r="AU354" i="36"/>
  <c r="AU355" i="36"/>
  <c r="AU356" i="36"/>
  <c r="AV336" i="36"/>
  <c r="AV337" i="36"/>
  <c r="AV338" i="36"/>
  <c r="AV339" i="36"/>
  <c r="AV340" i="36"/>
  <c r="AV341" i="36"/>
  <c r="AV342" i="36"/>
  <c r="AV343" i="36"/>
  <c r="AV344" i="36"/>
  <c r="AV345" i="36"/>
  <c r="AV346" i="36"/>
  <c r="AV347" i="36"/>
  <c r="AV348" i="36"/>
  <c r="AV349" i="36"/>
  <c r="AV350" i="36"/>
  <c r="AV351" i="36"/>
  <c r="AV352" i="36"/>
  <c r="AV353" i="36"/>
  <c r="AV354" i="36"/>
  <c r="AV355" i="36"/>
  <c r="AV356" i="36"/>
  <c r="AW336" i="36"/>
  <c r="AW337" i="36"/>
  <c r="AW338" i="36"/>
  <c r="AW339" i="36"/>
  <c r="AW340" i="36"/>
  <c r="AW341" i="36"/>
  <c r="AW342" i="36"/>
  <c r="AW343" i="36"/>
  <c r="AW344" i="36"/>
  <c r="AW345" i="36"/>
  <c r="AW346" i="36"/>
  <c r="AW347" i="36"/>
  <c r="AW348" i="36"/>
  <c r="AW349" i="36"/>
  <c r="AW350" i="36"/>
  <c r="AW351" i="36"/>
  <c r="AW352" i="36"/>
  <c r="AW353" i="36"/>
  <c r="AW354" i="36"/>
  <c r="AW355" i="36"/>
  <c r="AW356" i="36"/>
  <c r="AX336" i="36"/>
  <c r="AX337" i="36"/>
  <c r="AX338" i="36"/>
  <c r="AX339" i="36"/>
  <c r="AX340" i="36"/>
  <c r="AX341" i="36"/>
  <c r="AX342" i="36"/>
  <c r="AX343" i="36"/>
  <c r="AX344" i="36"/>
  <c r="AX345" i="36"/>
  <c r="AX346" i="36"/>
  <c r="AX347" i="36"/>
  <c r="AX348" i="36"/>
  <c r="AX349" i="36"/>
  <c r="AX350" i="36"/>
  <c r="AX351" i="36"/>
  <c r="AX352" i="36"/>
  <c r="AX353" i="36"/>
  <c r="AX354" i="36"/>
  <c r="AX355" i="36"/>
  <c r="AX356" i="36"/>
  <c r="AY336" i="36"/>
  <c r="AY337" i="36"/>
  <c r="AY338" i="36"/>
  <c r="AY339" i="36"/>
  <c r="AY340" i="36"/>
  <c r="AY341" i="36"/>
  <c r="AY342" i="36"/>
  <c r="AY343" i="36"/>
  <c r="AY344" i="36"/>
  <c r="AY345" i="36"/>
  <c r="AY346" i="36"/>
  <c r="AY347" i="36"/>
  <c r="AY348" i="36"/>
  <c r="AY349" i="36"/>
  <c r="AY350" i="36"/>
  <c r="AY351" i="36"/>
  <c r="AY352" i="36"/>
  <c r="AY353" i="36"/>
  <c r="AY354" i="36"/>
  <c r="AY355" i="36"/>
  <c r="AY356" i="36"/>
  <c r="AZ336" i="36"/>
  <c r="AZ337" i="36"/>
  <c r="AZ338" i="36"/>
  <c r="AZ339" i="36"/>
  <c r="AZ340" i="36"/>
  <c r="AZ341" i="36"/>
  <c r="AZ342" i="36"/>
  <c r="AZ343" i="36"/>
  <c r="AZ344" i="36"/>
  <c r="AZ345" i="36"/>
  <c r="AZ346" i="36"/>
  <c r="AZ347" i="36"/>
  <c r="AZ348" i="36"/>
  <c r="AZ349" i="36"/>
  <c r="AZ350" i="36"/>
  <c r="AZ351" i="36"/>
  <c r="AZ352" i="36"/>
  <c r="AZ353" i="36"/>
  <c r="AZ354" i="36"/>
  <c r="AZ355" i="36"/>
  <c r="AZ356" i="36"/>
  <c r="BA336" i="36"/>
  <c r="BA337" i="36"/>
  <c r="BA338" i="36"/>
  <c r="BA339" i="36"/>
  <c r="BA340" i="36"/>
  <c r="BA341" i="36"/>
  <c r="BA342" i="36"/>
  <c r="BA343" i="36"/>
  <c r="BA344" i="36"/>
  <c r="BA345" i="36"/>
  <c r="BA346" i="36"/>
  <c r="BA347" i="36"/>
  <c r="BA348" i="36"/>
  <c r="BA349" i="36"/>
  <c r="BA350" i="36"/>
  <c r="BA351" i="36"/>
  <c r="BA352" i="36"/>
  <c r="BA353" i="36"/>
  <c r="BA354" i="36"/>
  <c r="BA355" i="36"/>
  <c r="BA356" i="36"/>
  <c r="BB336" i="36"/>
  <c r="BB337" i="36"/>
  <c r="BB338" i="36"/>
  <c r="BB339" i="36"/>
  <c r="BB340" i="36"/>
  <c r="BB341" i="36"/>
  <c r="BB342" i="36"/>
  <c r="BB343" i="36"/>
  <c r="BB344" i="36"/>
  <c r="BB345" i="36"/>
  <c r="BB346" i="36"/>
  <c r="BB347" i="36"/>
  <c r="BB348" i="36"/>
  <c r="BB349" i="36"/>
  <c r="BB350" i="36"/>
  <c r="BB351" i="36"/>
  <c r="BB352" i="36"/>
  <c r="BB353" i="36"/>
  <c r="BB354" i="36"/>
  <c r="BB355" i="36"/>
  <c r="BB356" i="36"/>
  <c r="BC336" i="36"/>
  <c r="BC337" i="36"/>
  <c r="BC338" i="36"/>
  <c r="BC339" i="36"/>
  <c r="BC340" i="36"/>
  <c r="BC341" i="36"/>
  <c r="BC342" i="36"/>
  <c r="BC343" i="36"/>
  <c r="BC344" i="36"/>
  <c r="BC345" i="36"/>
  <c r="BC346" i="36"/>
  <c r="BC347" i="36"/>
  <c r="BC348" i="36"/>
  <c r="BC349" i="36"/>
  <c r="BC350" i="36"/>
  <c r="BC351" i="36"/>
  <c r="BC352" i="36"/>
  <c r="BC353" i="36"/>
  <c r="BC354" i="36"/>
  <c r="BC355" i="36"/>
  <c r="BC356" i="36"/>
  <c r="BD336" i="36"/>
  <c r="BD337" i="36"/>
  <c r="BD338" i="36"/>
  <c r="BD339" i="36"/>
  <c r="BD340" i="36"/>
  <c r="BD341" i="36"/>
  <c r="BD342" i="36"/>
  <c r="BD343" i="36"/>
  <c r="BD344" i="36"/>
  <c r="BD345" i="36"/>
  <c r="BD346" i="36"/>
  <c r="BD347" i="36"/>
  <c r="BD348" i="36"/>
  <c r="BD349" i="36"/>
  <c r="BD350" i="36"/>
  <c r="BD351" i="36"/>
  <c r="BD352" i="36"/>
  <c r="BD353" i="36"/>
  <c r="BD354" i="36"/>
  <c r="BD355" i="36"/>
  <c r="BD356" i="36"/>
  <c r="BE336" i="36"/>
  <c r="BE337" i="36"/>
  <c r="BE338" i="36"/>
  <c r="BE339" i="36"/>
  <c r="BE340" i="36"/>
  <c r="BE341" i="36"/>
  <c r="BE342" i="36"/>
  <c r="BE343" i="36"/>
  <c r="BE344" i="36"/>
  <c r="BE345" i="36"/>
  <c r="BE346" i="36"/>
  <c r="BE347" i="36"/>
  <c r="BE348" i="36"/>
  <c r="BE349" i="36"/>
  <c r="BE350" i="36"/>
  <c r="BE351" i="36"/>
  <c r="BE352" i="36"/>
  <c r="BE353" i="36"/>
  <c r="BE354" i="36"/>
  <c r="BE355" i="36"/>
  <c r="BE356" i="36"/>
  <c r="BF336" i="36"/>
  <c r="BF337" i="36"/>
  <c r="BF338" i="36"/>
  <c r="BF339" i="36"/>
  <c r="BF340" i="36"/>
  <c r="BF341" i="36"/>
  <c r="BF342" i="36"/>
  <c r="BF343" i="36"/>
  <c r="BF344" i="36"/>
  <c r="BF345" i="36"/>
  <c r="BF346" i="36"/>
  <c r="BF347" i="36"/>
  <c r="BF348" i="36"/>
  <c r="BF349" i="36"/>
  <c r="BF350" i="36"/>
  <c r="BF351" i="36"/>
  <c r="BF352" i="36"/>
  <c r="BF353" i="36"/>
  <c r="BF354" i="36"/>
  <c r="BF355" i="36"/>
  <c r="BF356" i="36"/>
  <c r="BG336" i="36"/>
  <c r="BG337" i="36"/>
  <c r="BG338" i="36"/>
  <c r="BG339" i="36"/>
  <c r="BG340" i="36"/>
  <c r="BG341" i="36"/>
  <c r="BG342" i="36"/>
  <c r="BG343" i="36"/>
  <c r="BG344" i="36"/>
  <c r="BG345" i="36"/>
  <c r="BG346" i="36"/>
  <c r="BG347" i="36"/>
  <c r="BG348" i="36"/>
  <c r="BG349" i="36"/>
  <c r="BG350" i="36"/>
  <c r="BG351" i="36"/>
  <c r="BG352" i="36"/>
  <c r="BG353" i="36"/>
  <c r="BG354" i="36"/>
  <c r="BG355" i="36"/>
  <c r="BG356" i="36"/>
  <c r="BH336" i="36"/>
  <c r="BH337" i="36"/>
  <c r="BH338" i="36"/>
  <c r="BH339" i="36"/>
  <c r="BH340" i="36"/>
  <c r="BH341" i="36"/>
  <c r="BH342" i="36"/>
  <c r="BH343" i="36"/>
  <c r="BH344" i="36"/>
  <c r="BH345" i="36"/>
  <c r="BH346" i="36"/>
  <c r="BH347" i="36"/>
  <c r="BH348" i="36"/>
  <c r="BH349" i="36"/>
  <c r="BH350" i="36"/>
  <c r="BH351" i="36"/>
  <c r="BH352" i="36"/>
  <c r="BH353" i="36"/>
  <c r="BH354" i="36"/>
  <c r="BH355" i="36"/>
  <c r="BH356" i="36"/>
  <c r="BI336" i="36"/>
  <c r="BI337" i="36"/>
  <c r="BI338" i="36"/>
  <c r="BI339" i="36"/>
  <c r="BI340" i="36"/>
  <c r="BI341" i="36"/>
  <c r="BI342" i="36"/>
  <c r="BI343" i="36"/>
  <c r="BI344" i="36"/>
  <c r="BI345" i="36"/>
  <c r="BI346" i="36"/>
  <c r="BI347" i="36"/>
  <c r="BI348" i="36"/>
  <c r="BI349" i="36"/>
  <c r="BI350" i="36"/>
  <c r="BI351" i="36"/>
  <c r="BI352" i="36"/>
  <c r="BI353" i="36"/>
  <c r="BI354" i="36"/>
  <c r="BI355" i="36"/>
  <c r="BI356" i="36"/>
  <c r="BJ336" i="36"/>
  <c r="BJ337" i="36"/>
  <c r="BJ338" i="36"/>
  <c r="BJ339" i="36"/>
  <c r="BJ340" i="36"/>
  <c r="BJ341" i="36"/>
  <c r="BJ342" i="36"/>
  <c r="BJ343" i="36"/>
  <c r="BJ344" i="36"/>
  <c r="BJ345" i="36"/>
  <c r="BJ346" i="36"/>
  <c r="BJ347" i="36"/>
  <c r="BJ348" i="36"/>
  <c r="BJ349" i="36"/>
  <c r="BJ350" i="36"/>
  <c r="BJ351" i="36"/>
  <c r="BJ352" i="36"/>
  <c r="BJ353" i="36"/>
  <c r="BJ354" i="36"/>
  <c r="BJ355" i="36"/>
  <c r="BJ356" i="36"/>
  <c r="BK336" i="36"/>
  <c r="BK337" i="36"/>
  <c r="BK338" i="36"/>
  <c r="BK339" i="36"/>
  <c r="BK340" i="36"/>
  <c r="BK341" i="36"/>
  <c r="BK342" i="36"/>
  <c r="BK343" i="36"/>
  <c r="BK344" i="36"/>
  <c r="BK345" i="36"/>
  <c r="BK346" i="36"/>
  <c r="BK347" i="36"/>
  <c r="BK348" i="36"/>
  <c r="BK349" i="36"/>
  <c r="BK350" i="36"/>
  <c r="BK351" i="36"/>
  <c r="BK352" i="36"/>
  <c r="BK353" i="36"/>
  <c r="BK354" i="36"/>
  <c r="BK355" i="36"/>
  <c r="BK356" i="36"/>
  <c r="BL336" i="36"/>
  <c r="BL337" i="36"/>
  <c r="BL338" i="36"/>
  <c r="BL339" i="36"/>
  <c r="BL340" i="36"/>
  <c r="BL341" i="36"/>
  <c r="BL342" i="36"/>
  <c r="BL343" i="36"/>
  <c r="BL344" i="36"/>
  <c r="BL345" i="36"/>
  <c r="BL346" i="36"/>
  <c r="BL347" i="36"/>
  <c r="BL348" i="36"/>
  <c r="BL349" i="36"/>
  <c r="BL350" i="36"/>
  <c r="BL351" i="36"/>
  <c r="BL352" i="36"/>
  <c r="BL353" i="36"/>
  <c r="BL354" i="36"/>
  <c r="BL355" i="36"/>
  <c r="BL356" i="36"/>
  <c r="BM336" i="36"/>
  <c r="BM337" i="36"/>
  <c r="BM338" i="36"/>
  <c r="BM339" i="36"/>
  <c r="BM340" i="36"/>
  <c r="BM341" i="36"/>
  <c r="BM342" i="36"/>
  <c r="BM343" i="36"/>
  <c r="BM344" i="36"/>
  <c r="BM345" i="36"/>
  <c r="BM346" i="36"/>
  <c r="BM347" i="36"/>
  <c r="BM348" i="36"/>
  <c r="BM349" i="36"/>
  <c r="BM350" i="36"/>
  <c r="BM351" i="36"/>
  <c r="BM352" i="36"/>
  <c r="BM353" i="36"/>
  <c r="BM354" i="36"/>
  <c r="BM355" i="36"/>
  <c r="BM356" i="36"/>
  <c r="BN336" i="36"/>
  <c r="BN337" i="36"/>
  <c r="BN338" i="36"/>
  <c r="BN339" i="36"/>
  <c r="BN340" i="36"/>
  <c r="BN341" i="36"/>
  <c r="BN342" i="36"/>
  <c r="BN343" i="36"/>
  <c r="BN344" i="36"/>
  <c r="BN345" i="36"/>
  <c r="BN346" i="36"/>
  <c r="BN347" i="36"/>
  <c r="BN348" i="36"/>
  <c r="BN349" i="36"/>
  <c r="BN350" i="36"/>
  <c r="BN351" i="36"/>
  <c r="BN352" i="36"/>
  <c r="BN353" i="36"/>
  <c r="BN354" i="36"/>
  <c r="BN355" i="36"/>
  <c r="BN356" i="36"/>
  <c r="BO336" i="36"/>
  <c r="BO337" i="36"/>
  <c r="BO338" i="36"/>
  <c r="BO339" i="36"/>
  <c r="BO340" i="36"/>
  <c r="BO341" i="36"/>
  <c r="BO342" i="36"/>
  <c r="BO343" i="36"/>
  <c r="BO344" i="36"/>
  <c r="BO345" i="36"/>
  <c r="BO346" i="36"/>
  <c r="BO347" i="36"/>
  <c r="BO348" i="36"/>
  <c r="BO349" i="36"/>
  <c r="BO350" i="36"/>
  <c r="BO351" i="36"/>
  <c r="BO352" i="36"/>
  <c r="BO353" i="36"/>
  <c r="BO354" i="36"/>
  <c r="BO355" i="36"/>
  <c r="BO356" i="36"/>
  <c r="BP336" i="36"/>
  <c r="BP337" i="36"/>
  <c r="BP338" i="36"/>
  <c r="BP339" i="36"/>
  <c r="BP340" i="36"/>
  <c r="BP341" i="36"/>
  <c r="BP342" i="36"/>
  <c r="BP343" i="36"/>
  <c r="BP344" i="36"/>
  <c r="BP345" i="36"/>
  <c r="BP346" i="36"/>
  <c r="BP347" i="36"/>
  <c r="BP348" i="36"/>
  <c r="BP349" i="36"/>
  <c r="BP350" i="36"/>
  <c r="BP351" i="36"/>
  <c r="BP352" i="36"/>
  <c r="BP353" i="36"/>
  <c r="BP354" i="36"/>
  <c r="BP355" i="36"/>
  <c r="BP356" i="36"/>
  <c r="BQ336" i="36"/>
  <c r="BQ337" i="36"/>
  <c r="BQ338" i="36"/>
  <c r="BQ339" i="36"/>
  <c r="BQ340" i="36"/>
  <c r="BQ341" i="36"/>
  <c r="BQ342" i="36"/>
  <c r="BQ343" i="36"/>
  <c r="BQ344" i="36"/>
  <c r="BQ345" i="36"/>
  <c r="BQ346" i="36"/>
  <c r="BQ347" i="36"/>
  <c r="BQ348" i="36"/>
  <c r="BQ349" i="36"/>
  <c r="BQ350" i="36"/>
  <c r="BQ351" i="36"/>
  <c r="BQ352" i="36"/>
  <c r="BQ353" i="36"/>
  <c r="BQ354" i="36"/>
  <c r="BQ355" i="36"/>
  <c r="BQ356" i="36"/>
  <c r="BR336" i="36"/>
  <c r="BR337" i="36"/>
  <c r="BR338" i="36"/>
  <c r="BR339" i="36"/>
  <c r="BR340" i="36"/>
  <c r="BR341" i="36"/>
  <c r="BR342" i="36"/>
  <c r="BR343" i="36"/>
  <c r="BR344" i="36"/>
  <c r="BR345" i="36"/>
  <c r="BR346" i="36"/>
  <c r="BR347" i="36"/>
  <c r="BR348" i="36"/>
  <c r="BR349" i="36"/>
  <c r="BR350" i="36"/>
  <c r="BR351" i="36"/>
  <c r="BR352" i="36"/>
  <c r="BR353" i="36"/>
  <c r="BR354" i="36"/>
  <c r="BR355" i="36"/>
  <c r="BR356" i="36"/>
  <c r="BS336" i="36"/>
  <c r="BS337" i="36"/>
  <c r="BS338" i="36"/>
  <c r="BS339" i="36"/>
  <c r="BS340" i="36"/>
  <c r="BS341" i="36"/>
  <c r="BS342" i="36"/>
  <c r="BS343" i="36"/>
  <c r="BS344" i="36"/>
  <c r="BS345" i="36"/>
  <c r="BS346" i="36"/>
  <c r="BS347" i="36"/>
  <c r="BS348" i="36"/>
  <c r="BS349" i="36"/>
  <c r="BS350" i="36"/>
  <c r="BS351" i="36"/>
  <c r="BS352" i="36"/>
  <c r="BS353" i="36"/>
  <c r="BS354" i="36"/>
  <c r="BS355" i="36"/>
  <c r="BS356" i="36"/>
  <c r="BT336" i="36"/>
  <c r="BT337" i="36"/>
  <c r="BT338" i="36"/>
  <c r="BT339" i="36"/>
  <c r="BT340" i="36"/>
  <c r="BT341" i="36"/>
  <c r="BT342" i="36"/>
  <c r="BT343" i="36"/>
  <c r="BT344" i="36"/>
  <c r="BT345" i="36"/>
  <c r="BT346" i="36"/>
  <c r="BT347" i="36"/>
  <c r="BT348" i="36"/>
  <c r="BT349" i="36"/>
  <c r="BT350" i="36"/>
  <c r="BT351" i="36"/>
  <c r="BT352" i="36"/>
  <c r="BT353" i="36"/>
  <c r="BT354" i="36"/>
  <c r="BT355" i="36"/>
  <c r="BT356" i="36"/>
  <c r="BU336" i="36"/>
  <c r="BU337" i="36"/>
  <c r="BU338" i="36"/>
  <c r="BU339" i="36"/>
  <c r="BU340" i="36"/>
  <c r="BU341" i="36"/>
  <c r="BU342" i="36"/>
  <c r="BU343" i="36"/>
  <c r="BU344" i="36"/>
  <c r="BU345" i="36"/>
  <c r="BU346" i="36"/>
  <c r="BU347" i="36"/>
  <c r="BU348" i="36"/>
  <c r="BU349" i="36"/>
  <c r="BU350" i="36"/>
  <c r="BU351" i="36"/>
  <c r="BU352" i="36"/>
  <c r="BU353" i="36"/>
  <c r="BU354" i="36"/>
  <c r="BU355" i="36"/>
  <c r="BU356" i="36"/>
  <c r="BV336" i="36"/>
  <c r="BV337" i="36"/>
  <c r="BV338" i="36"/>
  <c r="BV339" i="36"/>
  <c r="BV340" i="36"/>
  <c r="BV341" i="36"/>
  <c r="BV342" i="36"/>
  <c r="BV343" i="36"/>
  <c r="BV344" i="36"/>
  <c r="BV345" i="36"/>
  <c r="BV346" i="36"/>
  <c r="BV347" i="36"/>
  <c r="BV348" i="36"/>
  <c r="BV349" i="36"/>
  <c r="BV350" i="36"/>
  <c r="BV351" i="36"/>
  <c r="BV352" i="36"/>
  <c r="BV353" i="36"/>
  <c r="BV354" i="36"/>
  <c r="BV355" i="36"/>
  <c r="BV356" i="36"/>
  <c r="BW336" i="36"/>
  <c r="BW337" i="36"/>
  <c r="BW338" i="36"/>
  <c r="BW339" i="36"/>
  <c r="BW340" i="36"/>
  <c r="BW341" i="36"/>
  <c r="BW342" i="36"/>
  <c r="BW343" i="36"/>
  <c r="BW344" i="36"/>
  <c r="BW345" i="36"/>
  <c r="BW346" i="36"/>
  <c r="BW347" i="36"/>
  <c r="BW348" i="36"/>
  <c r="BW349" i="36"/>
  <c r="BW350" i="36"/>
  <c r="BW351" i="36"/>
  <c r="BW352" i="36"/>
  <c r="BW353" i="36"/>
  <c r="BW354" i="36"/>
  <c r="BW355" i="36"/>
  <c r="BW356" i="36"/>
  <c r="BX336" i="36"/>
  <c r="BX337" i="36"/>
  <c r="BX338" i="36"/>
  <c r="BX339" i="36"/>
  <c r="BX340" i="36"/>
  <c r="BX341" i="36"/>
  <c r="BX342" i="36"/>
  <c r="BX343" i="36"/>
  <c r="BX344" i="36"/>
  <c r="BX345" i="36"/>
  <c r="BX346" i="36"/>
  <c r="BX347" i="36"/>
  <c r="BX348" i="36"/>
  <c r="BX349" i="36"/>
  <c r="BX350" i="36"/>
  <c r="BX351" i="36"/>
  <c r="BX352" i="36"/>
  <c r="BX353" i="36"/>
  <c r="BX354" i="36"/>
  <c r="BX355" i="36"/>
  <c r="BX356" i="36"/>
  <c r="BY336" i="36"/>
  <c r="BY337" i="36"/>
  <c r="BY338" i="36"/>
  <c r="BY339" i="36"/>
  <c r="BY340" i="36"/>
  <c r="BY341" i="36"/>
  <c r="BY342" i="36"/>
  <c r="BY343" i="36"/>
  <c r="BY344" i="36"/>
  <c r="BY345" i="36"/>
  <c r="BY346" i="36"/>
  <c r="BY347" i="36"/>
  <c r="BY348" i="36"/>
  <c r="BY349" i="36"/>
  <c r="BY350" i="36"/>
  <c r="BY351" i="36"/>
  <c r="BY352" i="36"/>
  <c r="BY353" i="36"/>
  <c r="BY354" i="36"/>
  <c r="BY355" i="36"/>
  <c r="BY356" i="36"/>
  <c r="BZ336" i="36"/>
  <c r="BZ337" i="36"/>
  <c r="BZ338" i="36"/>
  <c r="BZ339" i="36"/>
  <c r="BZ340" i="36"/>
  <c r="BZ341" i="36"/>
  <c r="BZ342" i="36"/>
  <c r="BZ343" i="36"/>
  <c r="BZ344" i="36"/>
  <c r="BZ345" i="36"/>
  <c r="BZ346" i="36"/>
  <c r="BZ347" i="36"/>
  <c r="BZ348" i="36"/>
  <c r="BZ349" i="36"/>
  <c r="BZ350" i="36"/>
  <c r="BZ351" i="36"/>
  <c r="BZ352" i="36"/>
  <c r="BZ353" i="36"/>
  <c r="BZ354" i="36"/>
  <c r="BZ355" i="36"/>
  <c r="BZ356" i="36"/>
  <c r="CA336" i="36"/>
  <c r="CA337" i="36"/>
  <c r="CA338" i="36"/>
  <c r="CA339" i="36"/>
  <c r="CA340" i="36"/>
  <c r="CA341" i="36"/>
  <c r="CA342" i="36"/>
  <c r="CA343" i="36"/>
  <c r="CA344" i="36"/>
  <c r="CA345" i="36"/>
  <c r="CA346" i="36"/>
  <c r="CA347" i="36"/>
  <c r="CA348" i="36"/>
  <c r="CA349" i="36"/>
  <c r="CA350" i="36"/>
  <c r="CA351" i="36"/>
  <c r="CA352" i="36"/>
  <c r="CA353" i="36"/>
  <c r="CA354" i="36"/>
  <c r="CA355" i="36"/>
  <c r="CA356" i="36"/>
  <c r="C326" i="36"/>
  <c r="C327" i="36"/>
  <c r="C328" i="36"/>
  <c r="C329" i="36"/>
  <c r="C330" i="36"/>
  <c r="C331" i="36"/>
  <c r="C332" i="36"/>
  <c r="C333" i="36"/>
  <c r="C334" i="36"/>
  <c r="C335" i="36"/>
  <c r="D326" i="36"/>
  <c r="D327" i="36"/>
  <c r="D328" i="36"/>
  <c r="D329" i="36"/>
  <c r="D330" i="36"/>
  <c r="D331" i="36"/>
  <c r="D332" i="36"/>
  <c r="D333" i="36"/>
  <c r="D334" i="36"/>
  <c r="D335" i="36"/>
  <c r="E326" i="36"/>
  <c r="E327" i="36"/>
  <c r="E328" i="36"/>
  <c r="E329" i="36"/>
  <c r="E330" i="36"/>
  <c r="E331" i="36"/>
  <c r="E332" i="36"/>
  <c r="E333" i="36"/>
  <c r="E334" i="36"/>
  <c r="E335" i="36"/>
  <c r="F326" i="36"/>
  <c r="F327" i="36"/>
  <c r="F328" i="36"/>
  <c r="F329" i="36"/>
  <c r="F330" i="36"/>
  <c r="F331" i="36"/>
  <c r="F332" i="36"/>
  <c r="F333" i="36"/>
  <c r="F334" i="36"/>
  <c r="F335" i="36"/>
  <c r="G326" i="36"/>
  <c r="G327" i="36"/>
  <c r="G328" i="36"/>
  <c r="G329" i="36"/>
  <c r="G330" i="36"/>
  <c r="G331" i="36"/>
  <c r="G332" i="36"/>
  <c r="G333" i="36"/>
  <c r="G334" i="36"/>
  <c r="G335" i="36"/>
  <c r="H326" i="36"/>
  <c r="H327" i="36"/>
  <c r="H328" i="36"/>
  <c r="H329" i="36"/>
  <c r="H330" i="36"/>
  <c r="H331" i="36"/>
  <c r="H332" i="36"/>
  <c r="H333" i="36"/>
  <c r="H334" i="36"/>
  <c r="H335" i="36"/>
  <c r="I326" i="36"/>
  <c r="I327" i="36"/>
  <c r="I328" i="36"/>
  <c r="I329" i="36"/>
  <c r="I330" i="36"/>
  <c r="I331" i="36"/>
  <c r="I332" i="36"/>
  <c r="I333" i="36"/>
  <c r="I334" i="36"/>
  <c r="I335" i="36"/>
  <c r="J326" i="36"/>
  <c r="J327" i="36"/>
  <c r="J328" i="36"/>
  <c r="J329" i="36"/>
  <c r="J330" i="36"/>
  <c r="J331" i="36"/>
  <c r="J332" i="36"/>
  <c r="J333" i="36"/>
  <c r="J334" i="36"/>
  <c r="J335" i="36"/>
  <c r="K326" i="36"/>
  <c r="K327" i="36"/>
  <c r="K328" i="36"/>
  <c r="K329" i="36"/>
  <c r="K330" i="36"/>
  <c r="K331" i="36"/>
  <c r="K332" i="36"/>
  <c r="K333" i="36"/>
  <c r="K334" i="36"/>
  <c r="K335" i="36"/>
  <c r="L326" i="36"/>
  <c r="L327" i="36"/>
  <c r="L328" i="36"/>
  <c r="L329" i="36"/>
  <c r="L330" i="36"/>
  <c r="L331" i="36"/>
  <c r="L332" i="36"/>
  <c r="L333" i="36"/>
  <c r="L334" i="36"/>
  <c r="L335" i="36"/>
  <c r="M326" i="36"/>
  <c r="M327" i="36"/>
  <c r="M328" i="36"/>
  <c r="M329" i="36"/>
  <c r="M330" i="36"/>
  <c r="M331" i="36"/>
  <c r="M332" i="36"/>
  <c r="M333" i="36"/>
  <c r="M334" i="36"/>
  <c r="M335" i="36"/>
  <c r="N326" i="36"/>
  <c r="N327" i="36"/>
  <c r="N328" i="36"/>
  <c r="N329" i="36"/>
  <c r="N330" i="36"/>
  <c r="N331" i="36"/>
  <c r="N332" i="36"/>
  <c r="N333" i="36"/>
  <c r="N334" i="36"/>
  <c r="N335" i="36"/>
  <c r="O326" i="36"/>
  <c r="O327" i="36"/>
  <c r="O328" i="36"/>
  <c r="O329" i="36"/>
  <c r="O330" i="36"/>
  <c r="O331" i="36"/>
  <c r="O332" i="36"/>
  <c r="O333" i="36"/>
  <c r="O334" i="36"/>
  <c r="O335" i="36"/>
  <c r="P326" i="36"/>
  <c r="P327" i="36"/>
  <c r="P328" i="36"/>
  <c r="P329" i="36"/>
  <c r="P330" i="36"/>
  <c r="P331" i="36"/>
  <c r="P332" i="36"/>
  <c r="P333" i="36"/>
  <c r="P334" i="36"/>
  <c r="P335" i="36"/>
  <c r="Q326" i="36"/>
  <c r="Q327" i="36"/>
  <c r="Q328" i="36"/>
  <c r="Q329" i="36"/>
  <c r="Q330" i="36"/>
  <c r="Q331" i="36"/>
  <c r="Q332" i="36"/>
  <c r="Q333" i="36"/>
  <c r="Q334" i="36"/>
  <c r="Q335" i="36"/>
  <c r="R326" i="36"/>
  <c r="R327" i="36"/>
  <c r="R328" i="36"/>
  <c r="R329" i="36"/>
  <c r="R330" i="36"/>
  <c r="R331" i="36"/>
  <c r="R332" i="36"/>
  <c r="R333" i="36"/>
  <c r="R334" i="36"/>
  <c r="R335" i="36"/>
  <c r="S326" i="36"/>
  <c r="S327" i="36"/>
  <c r="S328" i="36"/>
  <c r="S329" i="36"/>
  <c r="S330" i="36"/>
  <c r="S331" i="36"/>
  <c r="S332" i="36"/>
  <c r="S333" i="36"/>
  <c r="S334" i="36"/>
  <c r="S335" i="36"/>
  <c r="T326" i="36"/>
  <c r="T327" i="36"/>
  <c r="T328" i="36"/>
  <c r="T329" i="36"/>
  <c r="T330" i="36"/>
  <c r="T331" i="36"/>
  <c r="T332" i="36"/>
  <c r="T333" i="36"/>
  <c r="T334" i="36"/>
  <c r="T335" i="36"/>
  <c r="U326" i="36"/>
  <c r="U327" i="36"/>
  <c r="U328" i="36"/>
  <c r="U329" i="36"/>
  <c r="U330" i="36"/>
  <c r="U331" i="36"/>
  <c r="U332" i="36"/>
  <c r="U333" i="36"/>
  <c r="U334" i="36"/>
  <c r="U335" i="36"/>
  <c r="V326" i="36"/>
  <c r="V327" i="36"/>
  <c r="V328" i="36"/>
  <c r="V329" i="36"/>
  <c r="V330" i="36"/>
  <c r="V331" i="36"/>
  <c r="V332" i="36"/>
  <c r="V333" i="36"/>
  <c r="V334" i="36"/>
  <c r="V335" i="36"/>
  <c r="W326" i="36"/>
  <c r="W327" i="36"/>
  <c r="W328" i="36"/>
  <c r="W329" i="36"/>
  <c r="W330" i="36"/>
  <c r="W331" i="36"/>
  <c r="W332" i="36"/>
  <c r="W333" i="36"/>
  <c r="W334" i="36"/>
  <c r="W335" i="36"/>
  <c r="X326" i="36"/>
  <c r="X327" i="36"/>
  <c r="X328" i="36"/>
  <c r="X329" i="36"/>
  <c r="X330" i="36"/>
  <c r="X331" i="36"/>
  <c r="X332" i="36"/>
  <c r="X333" i="36"/>
  <c r="X334" i="36"/>
  <c r="X335" i="36"/>
  <c r="Y326" i="36"/>
  <c r="Y327" i="36"/>
  <c r="Y328" i="36"/>
  <c r="Y329" i="36"/>
  <c r="Y330" i="36"/>
  <c r="Y331" i="36"/>
  <c r="Y332" i="36"/>
  <c r="Y333" i="36"/>
  <c r="Y334" i="36"/>
  <c r="Y335" i="36"/>
  <c r="Z326" i="36"/>
  <c r="Z327" i="36"/>
  <c r="Z328" i="36"/>
  <c r="Z329" i="36"/>
  <c r="Z330" i="36"/>
  <c r="Z331" i="36"/>
  <c r="Z332" i="36"/>
  <c r="Z333" i="36"/>
  <c r="Z334" i="36"/>
  <c r="Z335" i="36"/>
  <c r="AA326" i="36"/>
  <c r="AA327" i="36"/>
  <c r="AA328" i="36"/>
  <c r="AA329" i="36"/>
  <c r="AA330" i="36"/>
  <c r="AA331" i="36"/>
  <c r="AA332" i="36"/>
  <c r="AA333" i="36"/>
  <c r="AA334" i="36"/>
  <c r="AA335" i="36"/>
  <c r="AB326" i="36"/>
  <c r="AB327" i="36"/>
  <c r="AB328" i="36"/>
  <c r="AB329" i="36"/>
  <c r="AB330" i="36"/>
  <c r="AB331" i="36"/>
  <c r="AB332" i="36"/>
  <c r="AB333" i="36"/>
  <c r="AB334" i="36"/>
  <c r="AB335" i="36"/>
  <c r="AC326" i="36"/>
  <c r="AC327" i="36"/>
  <c r="AC328" i="36"/>
  <c r="AC329" i="36"/>
  <c r="AC330" i="36"/>
  <c r="AC331" i="36"/>
  <c r="AC332" i="36"/>
  <c r="AC333" i="36"/>
  <c r="AC334" i="36"/>
  <c r="AC335" i="36"/>
  <c r="AD326" i="36"/>
  <c r="AD327" i="36"/>
  <c r="AD328" i="36"/>
  <c r="AD329" i="36"/>
  <c r="AD330" i="36"/>
  <c r="AD331" i="36"/>
  <c r="AD332" i="36"/>
  <c r="AD333" i="36"/>
  <c r="AD334" i="36"/>
  <c r="AD335" i="36"/>
  <c r="AE326" i="36"/>
  <c r="AE327" i="36"/>
  <c r="AE328" i="36"/>
  <c r="AE329" i="36"/>
  <c r="AE330" i="36"/>
  <c r="AE331" i="36"/>
  <c r="AE332" i="36"/>
  <c r="AE333" i="36"/>
  <c r="AE334" i="36"/>
  <c r="AE335" i="36"/>
  <c r="AF326" i="36"/>
  <c r="AF327" i="36"/>
  <c r="AF328" i="36"/>
  <c r="AF329" i="36"/>
  <c r="AF330" i="36"/>
  <c r="AF331" i="36"/>
  <c r="AF332" i="36"/>
  <c r="AF333" i="36"/>
  <c r="AF334" i="36"/>
  <c r="AF335" i="36"/>
  <c r="AG326" i="36"/>
  <c r="AG327" i="36"/>
  <c r="AG328" i="36"/>
  <c r="AG329" i="36"/>
  <c r="AG330" i="36"/>
  <c r="AG331" i="36"/>
  <c r="AG332" i="36"/>
  <c r="AG333" i="36"/>
  <c r="AG334" i="36"/>
  <c r="AG335" i="36"/>
  <c r="AH326" i="36"/>
  <c r="AH327" i="36"/>
  <c r="AH328" i="36"/>
  <c r="AH329" i="36"/>
  <c r="AH330" i="36"/>
  <c r="AH331" i="36"/>
  <c r="AH332" i="36"/>
  <c r="AH333" i="36"/>
  <c r="AH334" i="36"/>
  <c r="AH335" i="36"/>
  <c r="AI326" i="36"/>
  <c r="AI327" i="36"/>
  <c r="AI328" i="36"/>
  <c r="AI329" i="36"/>
  <c r="AI330" i="36"/>
  <c r="AI331" i="36"/>
  <c r="AI332" i="36"/>
  <c r="AI333" i="36"/>
  <c r="AI334" i="36"/>
  <c r="AI335" i="36"/>
  <c r="AJ326" i="36"/>
  <c r="AJ327" i="36"/>
  <c r="AJ328" i="36"/>
  <c r="AJ329" i="36"/>
  <c r="AJ330" i="36"/>
  <c r="AJ331" i="36"/>
  <c r="AJ332" i="36"/>
  <c r="AJ333" i="36"/>
  <c r="AJ334" i="36"/>
  <c r="AJ335" i="36"/>
  <c r="AK326" i="36"/>
  <c r="AK327" i="36"/>
  <c r="AK328" i="36"/>
  <c r="AK329" i="36"/>
  <c r="AK330" i="36"/>
  <c r="AK331" i="36"/>
  <c r="AK332" i="36"/>
  <c r="AK333" i="36"/>
  <c r="AK334" i="36"/>
  <c r="AK335" i="36"/>
  <c r="AL326" i="36"/>
  <c r="AL327" i="36"/>
  <c r="AL328" i="36"/>
  <c r="AL329" i="36"/>
  <c r="AL330" i="36"/>
  <c r="AL331" i="36"/>
  <c r="AL332" i="36"/>
  <c r="AL333" i="36"/>
  <c r="AL334" i="36"/>
  <c r="AL335" i="36"/>
  <c r="AM326" i="36"/>
  <c r="AM327" i="36"/>
  <c r="AM328" i="36"/>
  <c r="AM329" i="36"/>
  <c r="AM330" i="36"/>
  <c r="AM331" i="36"/>
  <c r="AM332" i="36"/>
  <c r="AM333" i="36"/>
  <c r="AM334" i="36"/>
  <c r="AM335" i="36"/>
  <c r="AN326" i="36"/>
  <c r="AN327" i="36"/>
  <c r="AN328" i="36"/>
  <c r="AN329" i="36"/>
  <c r="AN330" i="36"/>
  <c r="AN331" i="36"/>
  <c r="AN332" i="36"/>
  <c r="AN333" i="36"/>
  <c r="AN334" i="36"/>
  <c r="AN335" i="36"/>
  <c r="AO326" i="36"/>
  <c r="AO327" i="36"/>
  <c r="AO328" i="36"/>
  <c r="AO329" i="36"/>
  <c r="AO330" i="36"/>
  <c r="AO331" i="36"/>
  <c r="AO332" i="36"/>
  <c r="AO333" i="36"/>
  <c r="AO334" i="36"/>
  <c r="AO335" i="36"/>
  <c r="AP326" i="36"/>
  <c r="AP327" i="36"/>
  <c r="AP328" i="36"/>
  <c r="AP329" i="36"/>
  <c r="AP330" i="36"/>
  <c r="AP331" i="36"/>
  <c r="AP332" i="36"/>
  <c r="AP333" i="36"/>
  <c r="AP334" i="36"/>
  <c r="AP335" i="36"/>
  <c r="AQ326" i="36"/>
  <c r="AQ327" i="36"/>
  <c r="AQ328" i="36"/>
  <c r="AQ329" i="36"/>
  <c r="AQ330" i="36"/>
  <c r="AQ331" i="36"/>
  <c r="AQ332" i="36"/>
  <c r="AQ333" i="36"/>
  <c r="AQ334" i="36"/>
  <c r="AQ335" i="36"/>
  <c r="AR326" i="36"/>
  <c r="AR327" i="36"/>
  <c r="AR328" i="36"/>
  <c r="AR329" i="36"/>
  <c r="AR330" i="36"/>
  <c r="AR331" i="36"/>
  <c r="AR332" i="36"/>
  <c r="AR333" i="36"/>
  <c r="AR334" i="36"/>
  <c r="AR335" i="36"/>
  <c r="AS326" i="36"/>
  <c r="AS327" i="36"/>
  <c r="AS328" i="36"/>
  <c r="AS329" i="36"/>
  <c r="AS330" i="36"/>
  <c r="AS331" i="36"/>
  <c r="AS332" i="36"/>
  <c r="AS333" i="36"/>
  <c r="AS334" i="36"/>
  <c r="AS335" i="36"/>
  <c r="AT326" i="36"/>
  <c r="AT327" i="36"/>
  <c r="AT328" i="36"/>
  <c r="AT329" i="36"/>
  <c r="AT330" i="36"/>
  <c r="AT331" i="36"/>
  <c r="AT332" i="36"/>
  <c r="AT333" i="36"/>
  <c r="AT334" i="36"/>
  <c r="AT335" i="36"/>
  <c r="AU326" i="36"/>
  <c r="AU327" i="36"/>
  <c r="AU328" i="36"/>
  <c r="AU329" i="36"/>
  <c r="AU330" i="36"/>
  <c r="AU331" i="36"/>
  <c r="AU332" i="36"/>
  <c r="AU333" i="36"/>
  <c r="AU334" i="36"/>
  <c r="AU335" i="36"/>
  <c r="AV326" i="36"/>
  <c r="AV327" i="36"/>
  <c r="AV328" i="36"/>
  <c r="AV329" i="36"/>
  <c r="AV330" i="36"/>
  <c r="AV331" i="36"/>
  <c r="AV332" i="36"/>
  <c r="AV333" i="36"/>
  <c r="AV334" i="36"/>
  <c r="AV335" i="36"/>
  <c r="AW326" i="36"/>
  <c r="AW327" i="36"/>
  <c r="AW328" i="36"/>
  <c r="AW329" i="36"/>
  <c r="AW330" i="36"/>
  <c r="AW331" i="36"/>
  <c r="AW332" i="36"/>
  <c r="AW333" i="36"/>
  <c r="AW334" i="36"/>
  <c r="AW335" i="36"/>
  <c r="AX326" i="36"/>
  <c r="AX327" i="36"/>
  <c r="AX328" i="36"/>
  <c r="AX329" i="36"/>
  <c r="AX330" i="36"/>
  <c r="AX331" i="36"/>
  <c r="AX332" i="36"/>
  <c r="AX333" i="36"/>
  <c r="AX334" i="36"/>
  <c r="AX335" i="36"/>
  <c r="AY326" i="36"/>
  <c r="AY327" i="36"/>
  <c r="AY328" i="36"/>
  <c r="AY329" i="36"/>
  <c r="AY330" i="36"/>
  <c r="AY331" i="36"/>
  <c r="AY332" i="36"/>
  <c r="AY333" i="36"/>
  <c r="AY334" i="36"/>
  <c r="AY335" i="36"/>
  <c r="AZ326" i="36"/>
  <c r="AZ327" i="36"/>
  <c r="AZ328" i="36"/>
  <c r="AZ329" i="36"/>
  <c r="AZ330" i="36"/>
  <c r="AZ331" i="36"/>
  <c r="AZ332" i="36"/>
  <c r="AZ333" i="36"/>
  <c r="AZ334" i="36"/>
  <c r="AZ335" i="36"/>
  <c r="BA326" i="36"/>
  <c r="BA327" i="36"/>
  <c r="BA328" i="36"/>
  <c r="BA329" i="36"/>
  <c r="BA330" i="36"/>
  <c r="BA331" i="36"/>
  <c r="BA332" i="36"/>
  <c r="BA333" i="36"/>
  <c r="BA334" i="36"/>
  <c r="BA335" i="36"/>
  <c r="BB326" i="36"/>
  <c r="BB327" i="36"/>
  <c r="BB328" i="36"/>
  <c r="BB329" i="36"/>
  <c r="BB330" i="36"/>
  <c r="BB331" i="36"/>
  <c r="BB332" i="36"/>
  <c r="BB333" i="36"/>
  <c r="BB334" i="36"/>
  <c r="BB335" i="36"/>
  <c r="BC326" i="36"/>
  <c r="BC327" i="36"/>
  <c r="BC328" i="36"/>
  <c r="BC329" i="36"/>
  <c r="BC330" i="36"/>
  <c r="BC331" i="36"/>
  <c r="BC332" i="36"/>
  <c r="BC333" i="36"/>
  <c r="BC334" i="36"/>
  <c r="BC335" i="36"/>
  <c r="BD326" i="36"/>
  <c r="BD327" i="36"/>
  <c r="BD328" i="36"/>
  <c r="BD329" i="36"/>
  <c r="BD330" i="36"/>
  <c r="BD331" i="36"/>
  <c r="BD332" i="36"/>
  <c r="BD333" i="36"/>
  <c r="BD334" i="36"/>
  <c r="BD335" i="36"/>
  <c r="BE326" i="36"/>
  <c r="BE327" i="36"/>
  <c r="BE328" i="36"/>
  <c r="BE329" i="36"/>
  <c r="BE330" i="36"/>
  <c r="BE331" i="36"/>
  <c r="BE332" i="36"/>
  <c r="BE333" i="36"/>
  <c r="BE334" i="36"/>
  <c r="BE335" i="36"/>
  <c r="BF326" i="36"/>
  <c r="BF327" i="36"/>
  <c r="BF328" i="36"/>
  <c r="BF329" i="36"/>
  <c r="BF330" i="36"/>
  <c r="BF331" i="36"/>
  <c r="BF332" i="36"/>
  <c r="BF333" i="36"/>
  <c r="BF334" i="36"/>
  <c r="BF335" i="36"/>
  <c r="BG326" i="36"/>
  <c r="BG327" i="36"/>
  <c r="BG328" i="36"/>
  <c r="BG329" i="36"/>
  <c r="BG330" i="36"/>
  <c r="BG331" i="36"/>
  <c r="BG332" i="36"/>
  <c r="BG333" i="36"/>
  <c r="BG334" i="36"/>
  <c r="BG335" i="36"/>
  <c r="BH326" i="36"/>
  <c r="BH327" i="36"/>
  <c r="BH328" i="36"/>
  <c r="BH329" i="36"/>
  <c r="BH330" i="36"/>
  <c r="BH331" i="36"/>
  <c r="BH332" i="36"/>
  <c r="BH333" i="36"/>
  <c r="BH334" i="36"/>
  <c r="BH335" i="36"/>
  <c r="BI326" i="36"/>
  <c r="BI327" i="36"/>
  <c r="BI328" i="36"/>
  <c r="BI329" i="36"/>
  <c r="BI330" i="36"/>
  <c r="BI331" i="36"/>
  <c r="BI332" i="36"/>
  <c r="BI333" i="36"/>
  <c r="BI334" i="36"/>
  <c r="BI335" i="36"/>
  <c r="BJ326" i="36"/>
  <c r="BJ327" i="36"/>
  <c r="BJ328" i="36"/>
  <c r="BJ329" i="36"/>
  <c r="BJ330" i="36"/>
  <c r="BJ331" i="36"/>
  <c r="BJ332" i="36"/>
  <c r="BJ333" i="36"/>
  <c r="BJ334" i="36"/>
  <c r="BJ335" i="36"/>
  <c r="BK326" i="36"/>
  <c r="BK327" i="36"/>
  <c r="BK328" i="36"/>
  <c r="BK329" i="36"/>
  <c r="BK330" i="36"/>
  <c r="BK331" i="36"/>
  <c r="BK332" i="36"/>
  <c r="BK333" i="36"/>
  <c r="BK334" i="36"/>
  <c r="BK335" i="36"/>
  <c r="BL326" i="36"/>
  <c r="BL327" i="36"/>
  <c r="BL328" i="36"/>
  <c r="BL329" i="36"/>
  <c r="BL330" i="36"/>
  <c r="BL331" i="36"/>
  <c r="BL332" i="36"/>
  <c r="BL333" i="36"/>
  <c r="BL334" i="36"/>
  <c r="BL335" i="36"/>
  <c r="BM326" i="36"/>
  <c r="BM327" i="36"/>
  <c r="BM328" i="36"/>
  <c r="BM329" i="36"/>
  <c r="BM330" i="36"/>
  <c r="BM331" i="36"/>
  <c r="BM332" i="36"/>
  <c r="BM333" i="36"/>
  <c r="BM334" i="36"/>
  <c r="BM335" i="36"/>
  <c r="BN326" i="36"/>
  <c r="BN327" i="36"/>
  <c r="BN328" i="36"/>
  <c r="BN329" i="36"/>
  <c r="BN330" i="36"/>
  <c r="BN331" i="36"/>
  <c r="BN332" i="36"/>
  <c r="BN333" i="36"/>
  <c r="BN334" i="36"/>
  <c r="BN335" i="36"/>
  <c r="BO326" i="36"/>
  <c r="BO327" i="36"/>
  <c r="BO328" i="36"/>
  <c r="BO329" i="36"/>
  <c r="BO330" i="36"/>
  <c r="BO331" i="36"/>
  <c r="BO332" i="36"/>
  <c r="BO333" i="36"/>
  <c r="BO334" i="36"/>
  <c r="BO335" i="36"/>
  <c r="BP326" i="36"/>
  <c r="BP327" i="36"/>
  <c r="BP328" i="36"/>
  <c r="BP329" i="36"/>
  <c r="BP330" i="36"/>
  <c r="BP331" i="36"/>
  <c r="BP332" i="36"/>
  <c r="BP333" i="36"/>
  <c r="BP334" i="36"/>
  <c r="BP335" i="36"/>
  <c r="BQ326" i="36"/>
  <c r="BQ327" i="36"/>
  <c r="BQ328" i="36"/>
  <c r="BQ329" i="36"/>
  <c r="BQ330" i="36"/>
  <c r="BQ331" i="36"/>
  <c r="BQ332" i="36"/>
  <c r="BQ333" i="36"/>
  <c r="BQ334" i="36"/>
  <c r="BQ335" i="36"/>
  <c r="BR326" i="36"/>
  <c r="BR327" i="36"/>
  <c r="BR328" i="36"/>
  <c r="BR329" i="36"/>
  <c r="BR330" i="36"/>
  <c r="BR331" i="36"/>
  <c r="BR332" i="36"/>
  <c r="BR333" i="36"/>
  <c r="BR334" i="36"/>
  <c r="BR335" i="36"/>
  <c r="BS326" i="36"/>
  <c r="BS327" i="36"/>
  <c r="BS328" i="36"/>
  <c r="BS329" i="36"/>
  <c r="BS330" i="36"/>
  <c r="BS331" i="36"/>
  <c r="BS332" i="36"/>
  <c r="BS333" i="36"/>
  <c r="BS334" i="36"/>
  <c r="BS335" i="36"/>
  <c r="BT326" i="36"/>
  <c r="BT327" i="36"/>
  <c r="BT328" i="36"/>
  <c r="BT329" i="36"/>
  <c r="BT330" i="36"/>
  <c r="BT331" i="36"/>
  <c r="BT332" i="36"/>
  <c r="BT333" i="36"/>
  <c r="BT334" i="36"/>
  <c r="BT335" i="36"/>
  <c r="BU326" i="36"/>
  <c r="BU327" i="36"/>
  <c r="BU328" i="36"/>
  <c r="BU329" i="36"/>
  <c r="BU330" i="36"/>
  <c r="BU331" i="36"/>
  <c r="BU332" i="36"/>
  <c r="BU333" i="36"/>
  <c r="BU334" i="36"/>
  <c r="BU335" i="36"/>
  <c r="BV326" i="36"/>
  <c r="BV327" i="36"/>
  <c r="BV328" i="36"/>
  <c r="BV329" i="36"/>
  <c r="BV330" i="36"/>
  <c r="BV331" i="36"/>
  <c r="BV332" i="36"/>
  <c r="BV333" i="36"/>
  <c r="BV334" i="36"/>
  <c r="BV335" i="36"/>
  <c r="BW326" i="36"/>
  <c r="BW327" i="36"/>
  <c r="BW328" i="36"/>
  <c r="BW329" i="36"/>
  <c r="BW330" i="36"/>
  <c r="BW331" i="36"/>
  <c r="BW332" i="36"/>
  <c r="BW333" i="36"/>
  <c r="BW334" i="36"/>
  <c r="BW335" i="36"/>
  <c r="BX326" i="36"/>
  <c r="BX327" i="36"/>
  <c r="BX328" i="36"/>
  <c r="BX329" i="36"/>
  <c r="BX330" i="36"/>
  <c r="BX331" i="36"/>
  <c r="BX332" i="36"/>
  <c r="BX333" i="36"/>
  <c r="BX334" i="36"/>
  <c r="BX335" i="36"/>
  <c r="BY326" i="36"/>
  <c r="BY327" i="36"/>
  <c r="BY328" i="36"/>
  <c r="BY329" i="36"/>
  <c r="BY330" i="36"/>
  <c r="BY331" i="36"/>
  <c r="BY332" i="36"/>
  <c r="BY333" i="36"/>
  <c r="BY334" i="36"/>
  <c r="BY335" i="36"/>
  <c r="BZ326" i="36"/>
  <c r="BZ327" i="36"/>
  <c r="BZ328" i="36"/>
  <c r="BZ329" i="36"/>
  <c r="BZ330" i="36"/>
  <c r="BZ331" i="36"/>
  <c r="BZ332" i="36"/>
  <c r="BZ333" i="36"/>
  <c r="BZ334" i="36"/>
  <c r="BZ335" i="36"/>
  <c r="CA326" i="36"/>
  <c r="CA327" i="36"/>
  <c r="CA328" i="36"/>
  <c r="CA329" i="36"/>
  <c r="CA330" i="36"/>
  <c r="CA331" i="36"/>
  <c r="CA332" i="36"/>
  <c r="CA333" i="36"/>
  <c r="CA334" i="36"/>
  <c r="CA335" i="36"/>
  <c r="C318" i="36"/>
  <c r="C319" i="36"/>
  <c r="C320" i="36"/>
  <c r="C321" i="36"/>
  <c r="C322" i="36"/>
  <c r="C323" i="36"/>
  <c r="C324" i="36"/>
  <c r="C325" i="36"/>
  <c r="D318" i="36"/>
  <c r="D319" i="36"/>
  <c r="D320" i="36"/>
  <c r="D321" i="36"/>
  <c r="D322" i="36"/>
  <c r="D323" i="36"/>
  <c r="D324" i="36"/>
  <c r="D325" i="36"/>
  <c r="E318" i="36"/>
  <c r="E319" i="36"/>
  <c r="E320" i="36"/>
  <c r="E321" i="36"/>
  <c r="E322" i="36"/>
  <c r="E323" i="36"/>
  <c r="E324" i="36"/>
  <c r="E325" i="36"/>
  <c r="F318" i="36"/>
  <c r="F319" i="36"/>
  <c r="F320" i="36"/>
  <c r="F321" i="36"/>
  <c r="F322" i="36"/>
  <c r="F323" i="36"/>
  <c r="F324" i="36"/>
  <c r="F325" i="36"/>
  <c r="G318" i="36"/>
  <c r="G319" i="36"/>
  <c r="G320" i="36"/>
  <c r="G321" i="36"/>
  <c r="G322" i="36"/>
  <c r="G323" i="36"/>
  <c r="G324" i="36"/>
  <c r="G325" i="36"/>
  <c r="H318" i="36"/>
  <c r="H319" i="36"/>
  <c r="H320" i="36"/>
  <c r="H321" i="36"/>
  <c r="H322" i="36"/>
  <c r="H323" i="36"/>
  <c r="H324" i="36"/>
  <c r="H325" i="36"/>
  <c r="I318" i="36"/>
  <c r="I319" i="36"/>
  <c r="I320" i="36"/>
  <c r="I321" i="36"/>
  <c r="I322" i="36"/>
  <c r="I323" i="36"/>
  <c r="I324" i="36"/>
  <c r="I325" i="36"/>
  <c r="J318" i="36"/>
  <c r="J319" i="36"/>
  <c r="J320" i="36"/>
  <c r="J321" i="36"/>
  <c r="J322" i="36"/>
  <c r="J323" i="36"/>
  <c r="J324" i="36"/>
  <c r="J325" i="36"/>
  <c r="K318" i="36"/>
  <c r="K319" i="36"/>
  <c r="K320" i="36"/>
  <c r="K321" i="36"/>
  <c r="K322" i="36"/>
  <c r="K323" i="36"/>
  <c r="K324" i="36"/>
  <c r="K325" i="36"/>
  <c r="L318" i="36"/>
  <c r="L319" i="36"/>
  <c r="L320" i="36"/>
  <c r="L321" i="36"/>
  <c r="L322" i="36"/>
  <c r="L323" i="36"/>
  <c r="L324" i="36"/>
  <c r="L325" i="36"/>
  <c r="M318" i="36"/>
  <c r="M319" i="36"/>
  <c r="M320" i="36"/>
  <c r="M321" i="36"/>
  <c r="M322" i="36"/>
  <c r="M323" i="36"/>
  <c r="M324" i="36"/>
  <c r="M325" i="36"/>
  <c r="N318" i="36"/>
  <c r="N319" i="36"/>
  <c r="N320" i="36"/>
  <c r="N321" i="36"/>
  <c r="N322" i="36"/>
  <c r="N323" i="36"/>
  <c r="N324" i="36"/>
  <c r="N325" i="36"/>
  <c r="O318" i="36"/>
  <c r="O319" i="36"/>
  <c r="O320" i="36"/>
  <c r="O321" i="36"/>
  <c r="O322" i="36"/>
  <c r="O323" i="36"/>
  <c r="O324" i="36"/>
  <c r="O325" i="36"/>
  <c r="P318" i="36"/>
  <c r="P319" i="36"/>
  <c r="P320" i="36"/>
  <c r="P321" i="36"/>
  <c r="P322" i="36"/>
  <c r="P323" i="36"/>
  <c r="P324" i="36"/>
  <c r="P325" i="36"/>
  <c r="Q318" i="36"/>
  <c r="Q319" i="36"/>
  <c r="Q320" i="36"/>
  <c r="Q321" i="36"/>
  <c r="Q322" i="36"/>
  <c r="Q323" i="36"/>
  <c r="Q324" i="36"/>
  <c r="Q325" i="36"/>
  <c r="R318" i="36"/>
  <c r="R319" i="36"/>
  <c r="R320" i="36"/>
  <c r="R321" i="36"/>
  <c r="R322" i="36"/>
  <c r="R323" i="36"/>
  <c r="R324" i="36"/>
  <c r="R325" i="36"/>
  <c r="S318" i="36"/>
  <c r="S319" i="36"/>
  <c r="S320" i="36"/>
  <c r="S321" i="36"/>
  <c r="S322" i="36"/>
  <c r="S323" i="36"/>
  <c r="S324" i="36"/>
  <c r="S325" i="36"/>
  <c r="T318" i="36"/>
  <c r="T319" i="36"/>
  <c r="T320" i="36"/>
  <c r="T321" i="36"/>
  <c r="T322" i="36"/>
  <c r="T323" i="36"/>
  <c r="T324" i="36"/>
  <c r="T325" i="36"/>
  <c r="U318" i="36"/>
  <c r="U319" i="36"/>
  <c r="U320" i="36"/>
  <c r="U321" i="36"/>
  <c r="U322" i="36"/>
  <c r="U323" i="36"/>
  <c r="U324" i="36"/>
  <c r="U325" i="36"/>
  <c r="V318" i="36"/>
  <c r="V319" i="36"/>
  <c r="V320" i="36"/>
  <c r="V321" i="36"/>
  <c r="V322" i="36"/>
  <c r="V323" i="36"/>
  <c r="V324" i="36"/>
  <c r="V325" i="36"/>
  <c r="W318" i="36"/>
  <c r="W319" i="36"/>
  <c r="W320" i="36"/>
  <c r="W321" i="36"/>
  <c r="W322" i="36"/>
  <c r="W323" i="36"/>
  <c r="W324" i="36"/>
  <c r="W325" i="36"/>
  <c r="X318" i="36"/>
  <c r="X319" i="36"/>
  <c r="X320" i="36"/>
  <c r="X321" i="36"/>
  <c r="X322" i="36"/>
  <c r="X323" i="36"/>
  <c r="X324" i="36"/>
  <c r="X325" i="36"/>
  <c r="Y318" i="36"/>
  <c r="Y319" i="36"/>
  <c r="Y320" i="36"/>
  <c r="Y321" i="36"/>
  <c r="Y322" i="36"/>
  <c r="Y323" i="36"/>
  <c r="Y324" i="36"/>
  <c r="Y325" i="36"/>
  <c r="Z318" i="36"/>
  <c r="Z319" i="36"/>
  <c r="Z320" i="36"/>
  <c r="Z321" i="36"/>
  <c r="Z322" i="36"/>
  <c r="Z323" i="36"/>
  <c r="Z324" i="36"/>
  <c r="Z325" i="36"/>
  <c r="AA318" i="36"/>
  <c r="AA319" i="36"/>
  <c r="AA320" i="36"/>
  <c r="AA321" i="36"/>
  <c r="AA322" i="36"/>
  <c r="AA323" i="36"/>
  <c r="AA324" i="36"/>
  <c r="AA325" i="36"/>
  <c r="AB318" i="36"/>
  <c r="AB319" i="36"/>
  <c r="AB320" i="36"/>
  <c r="AB321" i="36"/>
  <c r="AB322" i="36"/>
  <c r="AB323" i="36"/>
  <c r="AB324" i="36"/>
  <c r="AB325" i="36"/>
  <c r="AC318" i="36"/>
  <c r="AC319" i="36"/>
  <c r="AC320" i="36"/>
  <c r="AC321" i="36"/>
  <c r="AC322" i="36"/>
  <c r="AC323" i="36"/>
  <c r="AC324" i="36"/>
  <c r="AC325" i="36"/>
  <c r="AD318" i="36"/>
  <c r="AD319" i="36"/>
  <c r="AD320" i="36"/>
  <c r="AD321" i="36"/>
  <c r="AD322" i="36"/>
  <c r="AD323" i="36"/>
  <c r="AD324" i="36"/>
  <c r="AD325" i="36"/>
  <c r="AE318" i="36"/>
  <c r="AE319" i="36"/>
  <c r="AE320" i="36"/>
  <c r="AE321" i="36"/>
  <c r="AE322" i="36"/>
  <c r="AE323" i="36"/>
  <c r="AE324" i="36"/>
  <c r="AE325" i="36"/>
  <c r="AF318" i="36"/>
  <c r="AF319" i="36"/>
  <c r="AF320" i="36"/>
  <c r="AF321" i="36"/>
  <c r="AF322" i="36"/>
  <c r="AF323" i="36"/>
  <c r="AF324" i="36"/>
  <c r="AF325" i="36"/>
  <c r="AG318" i="36"/>
  <c r="AG319" i="36"/>
  <c r="AG320" i="36"/>
  <c r="AG321" i="36"/>
  <c r="AG322" i="36"/>
  <c r="AG323" i="36"/>
  <c r="AG324" i="36"/>
  <c r="AG325" i="36"/>
  <c r="AH318" i="36"/>
  <c r="AH319" i="36"/>
  <c r="AH320" i="36"/>
  <c r="AH321" i="36"/>
  <c r="AH322" i="36"/>
  <c r="AH323" i="36"/>
  <c r="AH324" i="36"/>
  <c r="AH325" i="36"/>
  <c r="AI318" i="36"/>
  <c r="AI319" i="36"/>
  <c r="AI320" i="36"/>
  <c r="AI321" i="36"/>
  <c r="AI322" i="36"/>
  <c r="AI323" i="36"/>
  <c r="AI324" i="36"/>
  <c r="AI325" i="36"/>
  <c r="AJ318" i="36"/>
  <c r="AJ319" i="36"/>
  <c r="AJ320" i="36"/>
  <c r="AJ321" i="36"/>
  <c r="AJ322" i="36"/>
  <c r="AJ323" i="36"/>
  <c r="AJ324" i="36"/>
  <c r="AJ325" i="36"/>
  <c r="AK318" i="36"/>
  <c r="AK319" i="36"/>
  <c r="AK320" i="36"/>
  <c r="AK321" i="36"/>
  <c r="AK322" i="36"/>
  <c r="AK323" i="36"/>
  <c r="AK324" i="36"/>
  <c r="AK325" i="36"/>
  <c r="AL318" i="36"/>
  <c r="AL319" i="36"/>
  <c r="AL320" i="36"/>
  <c r="AL321" i="36"/>
  <c r="AL322" i="36"/>
  <c r="AL323" i="36"/>
  <c r="AL324" i="36"/>
  <c r="AL325" i="36"/>
  <c r="AM318" i="36"/>
  <c r="AM319" i="36"/>
  <c r="AM320" i="36"/>
  <c r="AM321" i="36"/>
  <c r="AM322" i="36"/>
  <c r="AM323" i="36"/>
  <c r="AM324" i="36"/>
  <c r="AM325" i="36"/>
  <c r="AN318" i="36"/>
  <c r="AN319" i="36"/>
  <c r="AN320" i="36"/>
  <c r="AN321" i="36"/>
  <c r="AN322" i="36"/>
  <c r="AN323" i="36"/>
  <c r="AN324" i="36"/>
  <c r="AN325" i="36"/>
  <c r="AO318" i="36"/>
  <c r="AO319" i="36"/>
  <c r="AO320" i="36"/>
  <c r="AO321" i="36"/>
  <c r="AO322" i="36"/>
  <c r="AO323" i="36"/>
  <c r="AO324" i="36"/>
  <c r="AO325" i="36"/>
  <c r="AP318" i="36"/>
  <c r="AP319" i="36"/>
  <c r="AP320" i="36"/>
  <c r="AP321" i="36"/>
  <c r="AP322" i="36"/>
  <c r="AP323" i="36"/>
  <c r="AP324" i="36"/>
  <c r="AP325" i="36"/>
  <c r="AQ318" i="36"/>
  <c r="AQ319" i="36"/>
  <c r="AQ320" i="36"/>
  <c r="AQ321" i="36"/>
  <c r="AQ322" i="36"/>
  <c r="AQ323" i="36"/>
  <c r="AQ324" i="36"/>
  <c r="AQ325" i="36"/>
  <c r="AR318" i="36"/>
  <c r="AR319" i="36"/>
  <c r="AR320" i="36"/>
  <c r="AR321" i="36"/>
  <c r="AR322" i="36"/>
  <c r="AR323" i="36"/>
  <c r="AR324" i="36"/>
  <c r="AR325" i="36"/>
  <c r="AS318" i="36"/>
  <c r="AS319" i="36"/>
  <c r="AS320" i="36"/>
  <c r="AS321" i="36"/>
  <c r="AS322" i="36"/>
  <c r="AS323" i="36"/>
  <c r="AS324" i="36"/>
  <c r="AS325" i="36"/>
  <c r="AT318" i="36"/>
  <c r="AT319" i="36"/>
  <c r="AT320" i="36"/>
  <c r="AT321" i="36"/>
  <c r="AT322" i="36"/>
  <c r="AT323" i="36"/>
  <c r="AT324" i="36"/>
  <c r="AT325" i="36"/>
  <c r="AU318" i="36"/>
  <c r="AU319" i="36"/>
  <c r="AU320" i="36"/>
  <c r="AU321" i="36"/>
  <c r="AU322" i="36"/>
  <c r="AU323" i="36"/>
  <c r="AU324" i="36"/>
  <c r="AU325" i="36"/>
  <c r="AV318" i="36"/>
  <c r="AV319" i="36"/>
  <c r="AV320" i="36"/>
  <c r="AV321" i="36"/>
  <c r="AV322" i="36"/>
  <c r="AV323" i="36"/>
  <c r="AV324" i="36"/>
  <c r="AV325" i="36"/>
  <c r="AW318" i="36"/>
  <c r="AW319" i="36"/>
  <c r="AW320" i="36"/>
  <c r="AW321" i="36"/>
  <c r="AW322" i="36"/>
  <c r="AW323" i="36"/>
  <c r="AW324" i="36"/>
  <c r="AW325" i="36"/>
  <c r="AX318" i="36"/>
  <c r="AX319" i="36"/>
  <c r="AX320" i="36"/>
  <c r="AX321" i="36"/>
  <c r="AX322" i="36"/>
  <c r="AX323" i="36"/>
  <c r="AX324" i="36"/>
  <c r="AX325" i="36"/>
  <c r="AY318" i="36"/>
  <c r="AY319" i="36"/>
  <c r="AY320" i="36"/>
  <c r="AY321" i="36"/>
  <c r="AY322" i="36"/>
  <c r="AY323" i="36"/>
  <c r="AY324" i="36"/>
  <c r="AY325" i="36"/>
  <c r="AZ318" i="36"/>
  <c r="AZ319" i="36"/>
  <c r="AZ320" i="36"/>
  <c r="AZ321" i="36"/>
  <c r="AZ322" i="36"/>
  <c r="AZ323" i="36"/>
  <c r="AZ324" i="36"/>
  <c r="AZ325" i="36"/>
  <c r="BA318" i="36"/>
  <c r="BA319" i="36"/>
  <c r="BA320" i="36"/>
  <c r="BA321" i="36"/>
  <c r="BA322" i="36"/>
  <c r="BA323" i="36"/>
  <c r="BA324" i="36"/>
  <c r="BA325" i="36"/>
  <c r="BB318" i="36"/>
  <c r="BB319" i="36"/>
  <c r="BB320" i="36"/>
  <c r="BB321" i="36"/>
  <c r="BB322" i="36"/>
  <c r="BB323" i="36"/>
  <c r="BB324" i="36"/>
  <c r="BB325" i="36"/>
  <c r="BC318" i="36"/>
  <c r="BC319" i="36"/>
  <c r="BC320" i="36"/>
  <c r="BC321" i="36"/>
  <c r="BC322" i="36"/>
  <c r="BC323" i="36"/>
  <c r="BC324" i="36"/>
  <c r="BC325" i="36"/>
  <c r="BD318" i="36"/>
  <c r="BD319" i="36"/>
  <c r="BD320" i="36"/>
  <c r="BD321" i="36"/>
  <c r="BD322" i="36"/>
  <c r="BD323" i="36"/>
  <c r="BD324" i="36"/>
  <c r="BD325" i="36"/>
  <c r="BE318" i="36"/>
  <c r="BE319" i="36"/>
  <c r="BE320" i="36"/>
  <c r="BE321" i="36"/>
  <c r="BE322" i="36"/>
  <c r="BE323" i="36"/>
  <c r="BE324" i="36"/>
  <c r="BE325" i="36"/>
  <c r="BF318" i="36"/>
  <c r="BF319" i="36"/>
  <c r="BF320" i="36"/>
  <c r="BF321" i="36"/>
  <c r="BF322" i="36"/>
  <c r="BF323" i="36"/>
  <c r="BF324" i="36"/>
  <c r="BF325" i="36"/>
  <c r="BG318" i="36"/>
  <c r="BG319" i="36"/>
  <c r="BG320" i="36"/>
  <c r="BG321" i="36"/>
  <c r="BG322" i="36"/>
  <c r="BG323" i="36"/>
  <c r="BG324" i="36"/>
  <c r="BG325" i="36"/>
  <c r="BH318" i="36"/>
  <c r="BH319" i="36"/>
  <c r="BH320" i="36"/>
  <c r="BH321" i="36"/>
  <c r="BH322" i="36"/>
  <c r="BH323" i="36"/>
  <c r="BH324" i="36"/>
  <c r="BH325" i="36"/>
  <c r="BI318" i="36"/>
  <c r="BI319" i="36"/>
  <c r="BI320" i="36"/>
  <c r="BI321" i="36"/>
  <c r="BI322" i="36"/>
  <c r="BI323" i="36"/>
  <c r="BI324" i="36"/>
  <c r="BI325" i="36"/>
  <c r="BJ318" i="36"/>
  <c r="BJ319" i="36"/>
  <c r="BJ320" i="36"/>
  <c r="BJ321" i="36"/>
  <c r="BJ322" i="36"/>
  <c r="BJ323" i="36"/>
  <c r="BJ324" i="36"/>
  <c r="BJ325" i="36"/>
  <c r="BK318" i="36"/>
  <c r="BK319" i="36"/>
  <c r="BK320" i="36"/>
  <c r="BK321" i="36"/>
  <c r="BK322" i="36"/>
  <c r="BK323" i="36"/>
  <c r="BK324" i="36"/>
  <c r="BK325" i="36"/>
  <c r="BL318" i="36"/>
  <c r="BL319" i="36"/>
  <c r="BL320" i="36"/>
  <c r="BL321" i="36"/>
  <c r="BL322" i="36"/>
  <c r="BL323" i="36"/>
  <c r="BL324" i="36"/>
  <c r="BL325" i="36"/>
  <c r="BM318" i="36"/>
  <c r="BM319" i="36"/>
  <c r="BM320" i="36"/>
  <c r="BM321" i="36"/>
  <c r="BM322" i="36"/>
  <c r="BM323" i="36"/>
  <c r="BM324" i="36"/>
  <c r="BM325" i="36"/>
  <c r="BN318" i="36"/>
  <c r="BN319" i="36"/>
  <c r="BN320" i="36"/>
  <c r="BN321" i="36"/>
  <c r="BN322" i="36"/>
  <c r="BN323" i="36"/>
  <c r="BN324" i="36"/>
  <c r="BN325" i="36"/>
  <c r="BO318" i="36"/>
  <c r="BO319" i="36"/>
  <c r="BO320" i="36"/>
  <c r="BO321" i="36"/>
  <c r="BO322" i="36"/>
  <c r="BO323" i="36"/>
  <c r="BO324" i="36"/>
  <c r="BO325" i="36"/>
  <c r="BP318" i="36"/>
  <c r="BP319" i="36"/>
  <c r="BP320" i="36"/>
  <c r="BP321" i="36"/>
  <c r="BP322" i="36"/>
  <c r="BP323" i="36"/>
  <c r="BP324" i="36"/>
  <c r="BP325" i="36"/>
  <c r="BQ318" i="36"/>
  <c r="BQ319" i="36"/>
  <c r="BQ320" i="36"/>
  <c r="BQ321" i="36"/>
  <c r="BQ322" i="36"/>
  <c r="BQ323" i="36"/>
  <c r="BQ324" i="36"/>
  <c r="BQ325" i="36"/>
  <c r="BR318" i="36"/>
  <c r="BR319" i="36"/>
  <c r="BR320" i="36"/>
  <c r="BR321" i="36"/>
  <c r="BR322" i="36"/>
  <c r="BR323" i="36"/>
  <c r="BR324" i="36"/>
  <c r="BR325" i="36"/>
  <c r="BS318" i="36"/>
  <c r="BS319" i="36"/>
  <c r="BS320" i="36"/>
  <c r="BS321" i="36"/>
  <c r="BS322" i="36"/>
  <c r="BS323" i="36"/>
  <c r="BS324" i="36"/>
  <c r="BS325" i="36"/>
  <c r="BT318" i="36"/>
  <c r="BT319" i="36"/>
  <c r="BT320" i="36"/>
  <c r="BT321" i="36"/>
  <c r="BT322" i="36"/>
  <c r="BT323" i="36"/>
  <c r="BT324" i="36"/>
  <c r="BT325" i="36"/>
  <c r="BU318" i="36"/>
  <c r="BU319" i="36"/>
  <c r="BU320" i="36"/>
  <c r="BU321" i="36"/>
  <c r="BU322" i="36"/>
  <c r="BU323" i="36"/>
  <c r="BU324" i="36"/>
  <c r="BU325" i="36"/>
  <c r="BV318" i="36"/>
  <c r="BV319" i="36"/>
  <c r="BV320" i="36"/>
  <c r="BV321" i="36"/>
  <c r="BV322" i="36"/>
  <c r="BV323" i="36"/>
  <c r="BV324" i="36"/>
  <c r="BV325" i="36"/>
  <c r="BW318" i="36"/>
  <c r="BW319" i="36"/>
  <c r="BW320" i="36"/>
  <c r="BW321" i="36"/>
  <c r="BW322" i="36"/>
  <c r="BW323" i="36"/>
  <c r="BW324" i="36"/>
  <c r="BW325" i="36"/>
  <c r="BX318" i="36"/>
  <c r="BX319" i="36"/>
  <c r="BX320" i="36"/>
  <c r="BX321" i="36"/>
  <c r="BX322" i="36"/>
  <c r="BX323" i="36"/>
  <c r="BX324" i="36"/>
  <c r="BX325" i="36"/>
  <c r="BY318" i="36"/>
  <c r="BY319" i="36"/>
  <c r="BY320" i="36"/>
  <c r="BY321" i="36"/>
  <c r="BY322" i="36"/>
  <c r="BY323" i="36"/>
  <c r="BY324" i="36"/>
  <c r="BY325" i="36"/>
  <c r="BZ318" i="36"/>
  <c r="BZ319" i="36"/>
  <c r="BZ320" i="36"/>
  <c r="BZ321" i="36"/>
  <c r="BZ322" i="36"/>
  <c r="BZ323" i="36"/>
  <c r="BZ324" i="36"/>
  <c r="BZ325" i="36"/>
  <c r="CA318" i="36"/>
  <c r="CA319" i="36"/>
  <c r="CA320" i="36"/>
  <c r="CA321" i="36"/>
  <c r="CA322" i="36"/>
  <c r="CA323" i="36"/>
  <c r="CA324" i="36"/>
  <c r="CA325" i="36"/>
  <c r="C290" i="36"/>
  <c r="C291" i="36"/>
  <c r="C292" i="36"/>
  <c r="C293" i="36"/>
  <c r="C294" i="36"/>
  <c r="C295" i="36"/>
  <c r="C296" i="36"/>
  <c r="C297" i="36"/>
  <c r="C298" i="36"/>
  <c r="C299" i="36"/>
  <c r="C300" i="36"/>
  <c r="C301" i="36"/>
  <c r="C302" i="36"/>
  <c r="C303" i="36"/>
  <c r="C304" i="36"/>
  <c r="C305" i="36"/>
  <c r="C306" i="36"/>
  <c r="C307" i="36"/>
  <c r="C308" i="36"/>
  <c r="C309" i="36"/>
  <c r="C310" i="36"/>
  <c r="C311" i="36"/>
  <c r="C312" i="36"/>
  <c r="C313" i="36"/>
  <c r="C314" i="36"/>
  <c r="C315" i="36"/>
  <c r="C316" i="36"/>
  <c r="C317" i="36"/>
  <c r="D290" i="36"/>
  <c r="D291" i="36"/>
  <c r="D292" i="36"/>
  <c r="D293" i="36"/>
  <c r="D294" i="36"/>
  <c r="D295" i="36"/>
  <c r="D296" i="36"/>
  <c r="D297" i="36"/>
  <c r="D298" i="36"/>
  <c r="D299" i="36"/>
  <c r="D300" i="36"/>
  <c r="D301" i="36"/>
  <c r="D302" i="36"/>
  <c r="D303" i="36"/>
  <c r="D304" i="36"/>
  <c r="D305" i="36"/>
  <c r="D306" i="36"/>
  <c r="D307" i="36"/>
  <c r="D308" i="36"/>
  <c r="D309" i="36"/>
  <c r="D310" i="36"/>
  <c r="D311" i="36"/>
  <c r="D312" i="36"/>
  <c r="D313" i="36"/>
  <c r="D314" i="36"/>
  <c r="D315" i="36"/>
  <c r="D316" i="36"/>
  <c r="D317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F290" i="36"/>
  <c r="F291" i="36"/>
  <c r="F292" i="36"/>
  <c r="F293" i="36"/>
  <c r="F294" i="36"/>
  <c r="F295" i="36"/>
  <c r="F296" i="36"/>
  <c r="F297" i="36"/>
  <c r="F298" i="36"/>
  <c r="F299" i="36"/>
  <c r="F300" i="36"/>
  <c r="F301" i="36"/>
  <c r="F302" i="36"/>
  <c r="F303" i="36"/>
  <c r="F304" i="36"/>
  <c r="F305" i="36"/>
  <c r="F306" i="36"/>
  <c r="F307" i="36"/>
  <c r="F308" i="36"/>
  <c r="F309" i="36"/>
  <c r="F310" i="36"/>
  <c r="F311" i="36"/>
  <c r="F312" i="36"/>
  <c r="F313" i="36"/>
  <c r="F314" i="36"/>
  <c r="F315" i="36"/>
  <c r="F316" i="36"/>
  <c r="F317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H290" i="36"/>
  <c r="H291" i="36"/>
  <c r="H292" i="36"/>
  <c r="H293" i="36"/>
  <c r="H294" i="36"/>
  <c r="H295" i="36"/>
  <c r="H296" i="36"/>
  <c r="H297" i="36"/>
  <c r="H298" i="36"/>
  <c r="H299" i="36"/>
  <c r="H300" i="36"/>
  <c r="H301" i="36"/>
  <c r="H302" i="36"/>
  <c r="H303" i="36"/>
  <c r="H304" i="36"/>
  <c r="H305" i="36"/>
  <c r="H306" i="36"/>
  <c r="H307" i="36"/>
  <c r="H308" i="36"/>
  <c r="H309" i="36"/>
  <c r="H310" i="36"/>
  <c r="H311" i="36"/>
  <c r="H312" i="36"/>
  <c r="H313" i="36"/>
  <c r="H314" i="36"/>
  <c r="H315" i="36"/>
  <c r="H316" i="36"/>
  <c r="H317" i="36"/>
  <c r="I290" i="36"/>
  <c r="I291" i="36"/>
  <c r="I292" i="36"/>
  <c r="I293" i="36"/>
  <c r="I294" i="36"/>
  <c r="I295" i="36"/>
  <c r="I296" i="36"/>
  <c r="I297" i="36"/>
  <c r="I298" i="36"/>
  <c r="I299" i="36"/>
  <c r="I300" i="36"/>
  <c r="I301" i="36"/>
  <c r="I302" i="36"/>
  <c r="I303" i="36"/>
  <c r="I304" i="36"/>
  <c r="I305" i="36"/>
  <c r="I306" i="36"/>
  <c r="I307" i="36"/>
  <c r="I308" i="36"/>
  <c r="I309" i="36"/>
  <c r="I310" i="36"/>
  <c r="I311" i="36"/>
  <c r="I312" i="36"/>
  <c r="I313" i="36"/>
  <c r="I314" i="36"/>
  <c r="I315" i="36"/>
  <c r="I316" i="36"/>
  <c r="I317" i="36"/>
  <c r="J290" i="36"/>
  <c r="J291" i="36"/>
  <c r="J292" i="36"/>
  <c r="J293" i="36"/>
  <c r="J294" i="36"/>
  <c r="J295" i="36"/>
  <c r="J296" i="36"/>
  <c r="J297" i="36"/>
  <c r="J298" i="36"/>
  <c r="J299" i="36"/>
  <c r="J300" i="36"/>
  <c r="J301" i="36"/>
  <c r="J302" i="36"/>
  <c r="J303" i="36"/>
  <c r="J304" i="36"/>
  <c r="J305" i="36"/>
  <c r="J306" i="36"/>
  <c r="J307" i="36"/>
  <c r="J308" i="36"/>
  <c r="J309" i="36"/>
  <c r="J310" i="36"/>
  <c r="J311" i="36"/>
  <c r="J312" i="36"/>
  <c r="J313" i="36"/>
  <c r="J314" i="36"/>
  <c r="J315" i="36"/>
  <c r="J316" i="36"/>
  <c r="J317" i="36"/>
  <c r="K290" i="36"/>
  <c r="K291" i="36"/>
  <c r="K292" i="36"/>
  <c r="K293" i="36"/>
  <c r="K294" i="36"/>
  <c r="K295" i="36"/>
  <c r="K296" i="36"/>
  <c r="K297" i="36"/>
  <c r="K298" i="36"/>
  <c r="K299" i="36"/>
  <c r="K300" i="36"/>
  <c r="K301" i="36"/>
  <c r="K302" i="36"/>
  <c r="K303" i="36"/>
  <c r="K304" i="36"/>
  <c r="K305" i="36"/>
  <c r="K306" i="36"/>
  <c r="K307" i="36"/>
  <c r="K308" i="36"/>
  <c r="K309" i="36"/>
  <c r="K310" i="36"/>
  <c r="K311" i="36"/>
  <c r="K312" i="36"/>
  <c r="K313" i="36"/>
  <c r="K314" i="36"/>
  <c r="K315" i="36"/>
  <c r="K316" i="36"/>
  <c r="K317" i="36"/>
  <c r="L290" i="36"/>
  <c r="L291" i="36"/>
  <c r="L292" i="36"/>
  <c r="L293" i="36"/>
  <c r="L294" i="36"/>
  <c r="L295" i="36"/>
  <c r="L296" i="36"/>
  <c r="L297" i="36"/>
  <c r="L298" i="36"/>
  <c r="L299" i="36"/>
  <c r="L300" i="36"/>
  <c r="L301" i="36"/>
  <c r="L302" i="36"/>
  <c r="L303" i="36"/>
  <c r="L304" i="36"/>
  <c r="L305" i="36"/>
  <c r="L306" i="36"/>
  <c r="L307" i="36"/>
  <c r="L308" i="36"/>
  <c r="L309" i="36"/>
  <c r="L310" i="36"/>
  <c r="L311" i="36"/>
  <c r="L312" i="36"/>
  <c r="L313" i="36"/>
  <c r="L314" i="36"/>
  <c r="L315" i="36"/>
  <c r="L316" i="36"/>
  <c r="L317" i="36"/>
  <c r="M290" i="36"/>
  <c r="M291" i="36"/>
  <c r="M292" i="36"/>
  <c r="M293" i="36"/>
  <c r="M294" i="36"/>
  <c r="M295" i="36"/>
  <c r="M296" i="36"/>
  <c r="M297" i="36"/>
  <c r="M298" i="36"/>
  <c r="M299" i="36"/>
  <c r="M300" i="36"/>
  <c r="M301" i="36"/>
  <c r="M302" i="36"/>
  <c r="M303" i="36"/>
  <c r="M304" i="36"/>
  <c r="M305" i="36"/>
  <c r="M306" i="36"/>
  <c r="M307" i="36"/>
  <c r="M308" i="36"/>
  <c r="M309" i="36"/>
  <c r="M310" i="36"/>
  <c r="M311" i="36"/>
  <c r="M312" i="36"/>
  <c r="M313" i="36"/>
  <c r="M314" i="36"/>
  <c r="M315" i="36"/>
  <c r="M316" i="36"/>
  <c r="M317" i="36"/>
  <c r="N290" i="36"/>
  <c r="N291" i="36"/>
  <c r="N292" i="36"/>
  <c r="N293" i="36"/>
  <c r="N294" i="36"/>
  <c r="N295" i="36"/>
  <c r="N296" i="36"/>
  <c r="N297" i="36"/>
  <c r="N298" i="36"/>
  <c r="N299" i="36"/>
  <c r="N300" i="36"/>
  <c r="N301" i="36"/>
  <c r="N302" i="36"/>
  <c r="N303" i="36"/>
  <c r="N304" i="36"/>
  <c r="N305" i="36"/>
  <c r="N306" i="36"/>
  <c r="N307" i="36"/>
  <c r="N308" i="36"/>
  <c r="N309" i="36"/>
  <c r="N310" i="36"/>
  <c r="N311" i="36"/>
  <c r="N312" i="36"/>
  <c r="N313" i="36"/>
  <c r="N314" i="36"/>
  <c r="N315" i="36"/>
  <c r="N316" i="36"/>
  <c r="N317" i="36"/>
  <c r="O290" i="36"/>
  <c r="O291" i="36"/>
  <c r="O292" i="36"/>
  <c r="O293" i="36"/>
  <c r="O294" i="36"/>
  <c r="O295" i="36"/>
  <c r="O296" i="36"/>
  <c r="O297" i="36"/>
  <c r="O298" i="36"/>
  <c r="O299" i="36"/>
  <c r="O300" i="36"/>
  <c r="O301" i="36"/>
  <c r="O302" i="36"/>
  <c r="O303" i="36"/>
  <c r="O304" i="36"/>
  <c r="O305" i="36"/>
  <c r="O306" i="36"/>
  <c r="O307" i="36"/>
  <c r="O308" i="36"/>
  <c r="O309" i="36"/>
  <c r="O310" i="36"/>
  <c r="O311" i="36"/>
  <c r="O312" i="36"/>
  <c r="O313" i="36"/>
  <c r="O314" i="36"/>
  <c r="O315" i="36"/>
  <c r="O316" i="36"/>
  <c r="O317" i="36"/>
  <c r="P290" i="36"/>
  <c r="P291" i="36"/>
  <c r="P292" i="36"/>
  <c r="P293" i="36"/>
  <c r="P294" i="36"/>
  <c r="P295" i="36"/>
  <c r="P296" i="36"/>
  <c r="P297" i="36"/>
  <c r="P298" i="36"/>
  <c r="P299" i="36"/>
  <c r="P300" i="36"/>
  <c r="P301" i="36"/>
  <c r="P302" i="36"/>
  <c r="P303" i="36"/>
  <c r="P304" i="36"/>
  <c r="P305" i="36"/>
  <c r="P306" i="36"/>
  <c r="P307" i="36"/>
  <c r="P308" i="36"/>
  <c r="P309" i="36"/>
  <c r="P310" i="36"/>
  <c r="P311" i="36"/>
  <c r="P312" i="36"/>
  <c r="P313" i="36"/>
  <c r="P314" i="36"/>
  <c r="P315" i="36"/>
  <c r="P316" i="36"/>
  <c r="P317" i="36"/>
  <c r="Q290" i="36"/>
  <c r="Q291" i="36"/>
  <c r="Q292" i="36"/>
  <c r="Q293" i="36"/>
  <c r="Q294" i="36"/>
  <c r="Q295" i="36"/>
  <c r="Q296" i="36"/>
  <c r="Q297" i="36"/>
  <c r="Q298" i="36"/>
  <c r="Q299" i="36"/>
  <c r="Q300" i="36"/>
  <c r="Q301" i="36"/>
  <c r="Q302" i="36"/>
  <c r="Q303" i="36"/>
  <c r="Q304" i="36"/>
  <c r="Q305" i="36"/>
  <c r="Q306" i="36"/>
  <c r="Q307" i="36"/>
  <c r="Q308" i="36"/>
  <c r="Q309" i="36"/>
  <c r="Q310" i="36"/>
  <c r="Q311" i="36"/>
  <c r="Q312" i="36"/>
  <c r="Q313" i="36"/>
  <c r="Q314" i="36"/>
  <c r="Q315" i="36"/>
  <c r="Q316" i="36"/>
  <c r="Q317" i="36"/>
  <c r="R290" i="36"/>
  <c r="R291" i="36"/>
  <c r="R292" i="36"/>
  <c r="R293" i="36"/>
  <c r="R294" i="36"/>
  <c r="R295" i="36"/>
  <c r="R296" i="36"/>
  <c r="R297" i="36"/>
  <c r="R298" i="36"/>
  <c r="R299" i="36"/>
  <c r="R300" i="36"/>
  <c r="R301" i="36"/>
  <c r="R302" i="36"/>
  <c r="R303" i="36"/>
  <c r="R304" i="36"/>
  <c r="R305" i="36"/>
  <c r="R306" i="36"/>
  <c r="R307" i="36"/>
  <c r="R308" i="36"/>
  <c r="R309" i="36"/>
  <c r="R310" i="36"/>
  <c r="R311" i="36"/>
  <c r="R312" i="36"/>
  <c r="R313" i="36"/>
  <c r="R314" i="36"/>
  <c r="R315" i="36"/>
  <c r="R316" i="36"/>
  <c r="R317" i="36"/>
  <c r="S290" i="36"/>
  <c r="S291" i="36"/>
  <c r="S292" i="36"/>
  <c r="S293" i="36"/>
  <c r="S294" i="36"/>
  <c r="S295" i="36"/>
  <c r="S296" i="36"/>
  <c r="S297" i="36"/>
  <c r="S298" i="36"/>
  <c r="S299" i="36"/>
  <c r="S300" i="36"/>
  <c r="S301" i="36"/>
  <c r="S302" i="36"/>
  <c r="S303" i="36"/>
  <c r="S304" i="36"/>
  <c r="S305" i="36"/>
  <c r="S306" i="36"/>
  <c r="S307" i="36"/>
  <c r="S308" i="36"/>
  <c r="S309" i="36"/>
  <c r="S310" i="36"/>
  <c r="S311" i="36"/>
  <c r="S312" i="36"/>
  <c r="S313" i="36"/>
  <c r="S314" i="36"/>
  <c r="S315" i="36"/>
  <c r="S316" i="36"/>
  <c r="S317" i="36"/>
  <c r="T290" i="36"/>
  <c r="T291" i="36"/>
  <c r="T292" i="36"/>
  <c r="T293" i="36"/>
  <c r="T294" i="36"/>
  <c r="T295" i="36"/>
  <c r="T296" i="36"/>
  <c r="T297" i="36"/>
  <c r="T298" i="36"/>
  <c r="T299" i="36"/>
  <c r="T300" i="36"/>
  <c r="T301" i="36"/>
  <c r="T302" i="36"/>
  <c r="T303" i="36"/>
  <c r="T304" i="36"/>
  <c r="T305" i="36"/>
  <c r="T306" i="36"/>
  <c r="T307" i="36"/>
  <c r="T308" i="36"/>
  <c r="T309" i="36"/>
  <c r="T310" i="36"/>
  <c r="T311" i="36"/>
  <c r="T312" i="36"/>
  <c r="T313" i="36"/>
  <c r="T314" i="36"/>
  <c r="T315" i="36"/>
  <c r="T316" i="36"/>
  <c r="T317" i="36"/>
  <c r="U290" i="36"/>
  <c r="U291" i="36"/>
  <c r="U292" i="36"/>
  <c r="U293" i="36"/>
  <c r="U294" i="36"/>
  <c r="U295" i="36"/>
  <c r="U296" i="36"/>
  <c r="U297" i="36"/>
  <c r="U298" i="36"/>
  <c r="U299" i="36"/>
  <c r="U300" i="36"/>
  <c r="U301" i="36"/>
  <c r="U302" i="36"/>
  <c r="U303" i="36"/>
  <c r="U304" i="36"/>
  <c r="U305" i="36"/>
  <c r="U306" i="36"/>
  <c r="U307" i="36"/>
  <c r="U308" i="36"/>
  <c r="U309" i="36"/>
  <c r="U310" i="36"/>
  <c r="U311" i="36"/>
  <c r="U312" i="36"/>
  <c r="U313" i="36"/>
  <c r="U314" i="36"/>
  <c r="U315" i="36"/>
  <c r="U316" i="36"/>
  <c r="U317" i="36"/>
  <c r="V290" i="36"/>
  <c r="V291" i="36"/>
  <c r="V292" i="36"/>
  <c r="V293" i="36"/>
  <c r="V294" i="36"/>
  <c r="V295" i="36"/>
  <c r="V296" i="36"/>
  <c r="V297" i="36"/>
  <c r="V298" i="36"/>
  <c r="V299" i="36"/>
  <c r="V300" i="36"/>
  <c r="V301" i="36"/>
  <c r="V302" i="36"/>
  <c r="V303" i="36"/>
  <c r="V304" i="36"/>
  <c r="V305" i="36"/>
  <c r="V306" i="36"/>
  <c r="V307" i="36"/>
  <c r="V308" i="36"/>
  <c r="V309" i="36"/>
  <c r="V310" i="36"/>
  <c r="V311" i="36"/>
  <c r="V312" i="36"/>
  <c r="V313" i="36"/>
  <c r="V314" i="36"/>
  <c r="V315" i="36"/>
  <c r="V316" i="36"/>
  <c r="V317" i="36"/>
  <c r="W290" i="36"/>
  <c r="W291" i="36"/>
  <c r="W292" i="36"/>
  <c r="W293" i="36"/>
  <c r="W294" i="36"/>
  <c r="W295" i="36"/>
  <c r="W296" i="36"/>
  <c r="W297" i="36"/>
  <c r="W298" i="36"/>
  <c r="W299" i="36"/>
  <c r="W300" i="36"/>
  <c r="W301" i="36"/>
  <c r="W302" i="36"/>
  <c r="W303" i="36"/>
  <c r="W304" i="36"/>
  <c r="W305" i="36"/>
  <c r="W306" i="36"/>
  <c r="W307" i="36"/>
  <c r="W308" i="36"/>
  <c r="W309" i="36"/>
  <c r="W310" i="36"/>
  <c r="W311" i="36"/>
  <c r="W312" i="36"/>
  <c r="W313" i="36"/>
  <c r="W314" i="36"/>
  <c r="W315" i="36"/>
  <c r="W316" i="36"/>
  <c r="W317" i="36"/>
  <c r="X290" i="36"/>
  <c r="X291" i="36"/>
  <c r="X292" i="36"/>
  <c r="X293" i="36"/>
  <c r="X294" i="36"/>
  <c r="X295" i="36"/>
  <c r="X296" i="36"/>
  <c r="X297" i="36"/>
  <c r="X298" i="36"/>
  <c r="X299" i="36"/>
  <c r="X300" i="36"/>
  <c r="X301" i="36"/>
  <c r="X302" i="36"/>
  <c r="X303" i="36"/>
  <c r="X304" i="36"/>
  <c r="X305" i="36"/>
  <c r="X306" i="36"/>
  <c r="X307" i="36"/>
  <c r="X308" i="36"/>
  <c r="X309" i="36"/>
  <c r="X310" i="36"/>
  <c r="X311" i="36"/>
  <c r="X312" i="36"/>
  <c r="X313" i="36"/>
  <c r="X314" i="36"/>
  <c r="X315" i="36"/>
  <c r="X316" i="36"/>
  <c r="X317" i="36"/>
  <c r="Y290" i="36"/>
  <c r="Y291" i="36"/>
  <c r="Y292" i="36"/>
  <c r="Y293" i="36"/>
  <c r="Y294" i="36"/>
  <c r="Y295" i="36"/>
  <c r="Y296" i="36"/>
  <c r="Y297" i="36"/>
  <c r="Y298" i="36"/>
  <c r="Y299" i="36"/>
  <c r="Y300" i="36"/>
  <c r="Y301" i="36"/>
  <c r="Y302" i="36"/>
  <c r="Y303" i="36"/>
  <c r="Y304" i="36"/>
  <c r="Y305" i="36"/>
  <c r="Y306" i="36"/>
  <c r="Y307" i="36"/>
  <c r="Y308" i="36"/>
  <c r="Y309" i="36"/>
  <c r="Y310" i="36"/>
  <c r="Y311" i="36"/>
  <c r="Y312" i="36"/>
  <c r="Y313" i="36"/>
  <c r="Y314" i="36"/>
  <c r="Y315" i="36"/>
  <c r="Y316" i="36"/>
  <c r="Y317" i="36"/>
  <c r="Z290" i="36"/>
  <c r="Z291" i="36"/>
  <c r="Z292" i="36"/>
  <c r="Z293" i="36"/>
  <c r="Z294" i="36"/>
  <c r="Z295" i="36"/>
  <c r="Z296" i="36"/>
  <c r="Z297" i="36"/>
  <c r="Z298" i="36"/>
  <c r="Z299" i="36"/>
  <c r="Z300" i="36"/>
  <c r="Z301" i="36"/>
  <c r="Z302" i="36"/>
  <c r="Z303" i="36"/>
  <c r="Z304" i="36"/>
  <c r="Z305" i="36"/>
  <c r="Z306" i="36"/>
  <c r="Z307" i="36"/>
  <c r="Z308" i="36"/>
  <c r="Z309" i="36"/>
  <c r="Z310" i="36"/>
  <c r="Z311" i="36"/>
  <c r="Z312" i="36"/>
  <c r="Z313" i="36"/>
  <c r="Z314" i="36"/>
  <c r="Z315" i="36"/>
  <c r="Z316" i="36"/>
  <c r="Z317" i="36"/>
  <c r="AA290" i="36"/>
  <c r="AA291" i="36"/>
  <c r="AA292" i="36"/>
  <c r="AA293" i="36"/>
  <c r="AA294" i="36"/>
  <c r="AA295" i="36"/>
  <c r="AA296" i="36"/>
  <c r="AA297" i="36"/>
  <c r="AA298" i="36"/>
  <c r="AA299" i="36"/>
  <c r="AA300" i="36"/>
  <c r="AA301" i="36"/>
  <c r="AA302" i="36"/>
  <c r="AA303" i="36"/>
  <c r="AA304" i="36"/>
  <c r="AA305" i="36"/>
  <c r="AA306" i="36"/>
  <c r="AA307" i="36"/>
  <c r="AA308" i="36"/>
  <c r="AA309" i="36"/>
  <c r="AA310" i="36"/>
  <c r="AA311" i="36"/>
  <c r="AA312" i="36"/>
  <c r="AA313" i="36"/>
  <c r="AA314" i="36"/>
  <c r="AA315" i="36"/>
  <c r="AA316" i="36"/>
  <c r="AA317" i="36"/>
  <c r="AB290" i="36"/>
  <c r="AB291" i="36"/>
  <c r="AB292" i="36"/>
  <c r="AB293" i="36"/>
  <c r="AB294" i="36"/>
  <c r="AB295" i="36"/>
  <c r="AB296" i="36"/>
  <c r="AB297" i="36"/>
  <c r="AB298" i="36"/>
  <c r="AB299" i="36"/>
  <c r="AB300" i="36"/>
  <c r="AB301" i="36"/>
  <c r="AB302" i="36"/>
  <c r="AB303" i="36"/>
  <c r="AB304" i="36"/>
  <c r="AB305" i="36"/>
  <c r="AB306" i="36"/>
  <c r="AB307" i="36"/>
  <c r="AB308" i="36"/>
  <c r="AB309" i="36"/>
  <c r="AB310" i="36"/>
  <c r="AB311" i="36"/>
  <c r="AB312" i="36"/>
  <c r="AB313" i="36"/>
  <c r="AB314" i="36"/>
  <c r="AB315" i="36"/>
  <c r="AB316" i="36"/>
  <c r="AB317" i="36"/>
  <c r="AC290" i="36"/>
  <c r="AC291" i="36"/>
  <c r="AC292" i="36"/>
  <c r="AC293" i="36"/>
  <c r="AC294" i="36"/>
  <c r="AC295" i="36"/>
  <c r="AC296" i="36"/>
  <c r="AC297" i="36"/>
  <c r="AC298" i="36"/>
  <c r="AC299" i="36"/>
  <c r="AC300" i="36"/>
  <c r="AC301" i="36"/>
  <c r="AC302" i="36"/>
  <c r="AC303" i="36"/>
  <c r="AC304" i="36"/>
  <c r="AC305" i="36"/>
  <c r="AC306" i="36"/>
  <c r="AC307" i="36"/>
  <c r="AC308" i="36"/>
  <c r="AC309" i="36"/>
  <c r="AC310" i="36"/>
  <c r="AC311" i="36"/>
  <c r="AC312" i="36"/>
  <c r="AC313" i="36"/>
  <c r="AC314" i="36"/>
  <c r="AC315" i="36"/>
  <c r="AC316" i="36"/>
  <c r="AC317" i="36"/>
  <c r="AD290" i="36"/>
  <c r="AD291" i="36"/>
  <c r="AD292" i="36"/>
  <c r="AD293" i="36"/>
  <c r="AD294" i="36"/>
  <c r="AD295" i="36"/>
  <c r="AD296" i="36"/>
  <c r="AD297" i="36"/>
  <c r="AD298" i="36"/>
  <c r="AD299" i="36"/>
  <c r="AD300" i="36"/>
  <c r="AD301" i="36"/>
  <c r="AD302" i="36"/>
  <c r="AD303" i="36"/>
  <c r="AD304" i="36"/>
  <c r="AD305" i="36"/>
  <c r="AD306" i="36"/>
  <c r="AD307" i="36"/>
  <c r="AD308" i="36"/>
  <c r="AD309" i="36"/>
  <c r="AD310" i="36"/>
  <c r="AD311" i="36"/>
  <c r="AD312" i="36"/>
  <c r="AD313" i="36"/>
  <c r="AD314" i="36"/>
  <c r="AD315" i="36"/>
  <c r="AD316" i="36"/>
  <c r="AD317" i="36"/>
  <c r="AE290" i="36"/>
  <c r="AE291" i="36"/>
  <c r="AE292" i="36"/>
  <c r="AE293" i="36"/>
  <c r="AE294" i="36"/>
  <c r="AE295" i="36"/>
  <c r="AE296" i="36"/>
  <c r="AE297" i="36"/>
  <c r="AE298" i="36"/>
  <c r="AE299" i="36"/>
  <c r="AE300" i="36"/>
  <c r="AE301" i="36"/>
  <c r="AE302" i="36"/>
  <c r="AE303" i="36"/>
  <c r="AE304" i="36"/>
  <c r="AE305" i="36"/>
  <c r="AE306" i="36"/>
  <c r="AE307" i="36"/>
  <c r="AE308" i="36"/>
  <c r="AE309" i="36"/>
  <c r="AE310" i="36"/>
  <c r="AE311" i="36"/>
  <c r="AE312" i="36"/>
  <c r="AE313" i="36"/>
  <c r="AE314" i="36"/>
  <c r="AE315" i="36"/>
  <c r="AE316" i="36"/>
  <c r="AE317" i="36"/>
  <c r="AF290" i="36"/>
  <c r="AF291" i="36"/>
  <c r="AF292" i="36"/>
  <c r="AF293" i="36"/>
  <c r="AF294" i="36"/>
  <c r="AF295" i="36"/>
  <c r="AF296" i="36"/>
  <c r="AF297" i="36"/>
  <c r="AF298" i="36"/>
  <c r="AF299" i="36"/>
  <c r="AF300" i="36"/>
  <c r="AF301" i="36"/>
  <c r="AF302" i="36"/>
  <c r="AF303" i="36"/>
  <c r="AF304" i="36"/>
  <c r="AF305" i="36"/>
  <c r="AF306" i="36"/>
  <c r="AF307" i="36"/>
  <c r="AF308" i="36"/>
  <c r="AF309" i="36"/>
  <c r="AF310" i="36"/>
  <c r="AF311" i="36"/>
  <c r="AF312" i="36"/>
  <c r="AF313" i="36"/>
  <c r="AF314" i="36"/>
  <c r="AF315" i="36"/>
  <c r="AF316" i="36"/>
  <c r="AF317" i="36"/>
  <c r="AG290" i="36"/>
  <c r="AG291" i="36"/>
  <c r="AG292" i="36"/>
  <c r="AG293" i="36"/>
  <c r="AG294" i="36"/>
  <c r="AG295" i="36"/>
  <c r="AG296" i="36"/>
  <c r="AG297" i="36"/>
  <c r="AG298" i="36"/>
  <c r="AG299" i="36"/>
  <c r="AG300" i="36"/>
  <c r="AG301" i="36"/>
  <c r="AG302" i="36"/>
  <c r="AG303" i="36"/>
  <c r="AG304" i="36"/>
  <c r="AG305" i="36"/>
  <c r="AG306" i="36"/>
  <c r="AG307" i="36"/>
  <c r="AG308" i="36"/>
  <c r="AG309" i="36"/>
  <c r="AG310" i="36"/>
  <c r="AG311" i="36"/>
  <c r="AG312" i="36"/>
  <c r="AG313" i="36"/>
  <c r="AG314" i="36"/>
  <c r="AG315" i="36"/>
  <c r="AG316" i="36"/>
  <c r="AG317" i="36"/>
  <c r="AH290" i="36"/>
  <c r="AH291" i="36"/>
  <c r="AH292" i="36"/>
  <c r="AH293" i="36"/>
  <c r="AH294" i="36"/>
  <c r="AH295" i="36"/>
  <c r="AH296" i="36"/>
  <c r="AH297" i="36"/>
  <c r="AH298" i="36"/>
  <c r="AH299" i="36"/>
  <c r="AH300" i="36"/>
  <c r="AH301" i="36"/>
  <c r="AH302" i="36"/>
  <c r="AH303" i="36"/>
  <c r="AH304" i="36"/>
  <c r="AH305" i="36"/>
  <c r="AH306" i="36"/>
  <c r="AH307" i="36"/>
  <c r="AH308" i="36"/>
  <c r="AH309" i="36"/>
  <c r="AH310" i="36"/>
  <c r="AH311" i="36"/>
  <c r="AH312" i="36"/>
  <c r="AH313" i="36"/>
  <c r="AH314" i="36"/>
  <c r="AH315" i="36"/>
  <c r="AH316" i="36"/>
  <c r="AH317" i="36"/>
  <c r="AI290" i="36"/>
  <c r="AI291" i="36"/>
  <c r="AI292" i="36"/>
  <c r="AI293" i="36"/>
  <c r="AI294" i="36"/>
  <c r="AI295" i="36"/>
  <c r="AI296" i="36"/>
  <c r="AI297" i="36"/>
  <c r="AI298" i="36"/>
  <c r="AI299" i="36"/>
  <c r="AI300" i="36"/>
  <c r="AI301" i="36"/>
  <c r="AI302" i="36"/>
  <c r="AI303" i="36"/>
  <c r="AI304" i="36"/>
  <c r="AI305" i="36"/>
  <c r="AI306" i="36"/>
  <c r="AI307" i="36"/>
  <c r="AI308" i="36"/>
  <c r="AI309" i="36"/>
  <c r="AI310" i="36"/>
  <c r="AI311" i="36"/>
  <c r="AI312" i="36"/>
  <c r="AI313" i="36"/>
  <c r="AI314" i="36"/>
  <c r="AI315" i="36"/>
  <c r="AI316" i="36"/>
  <c r="AI317" i="36"/>
  <c r="AJ290" i="36"/>
  <c r="AJ291" i="36"/>
  <c r="AJ292" i="36"/>
  <c r="AJ293" i="36"/>
  <c r="AJ294" i="36"/>
  <c r="AJ295" i="36"/>
  <c r="AJ296" i="36"/>
  <c r="AJ297" i="36"/>
  <c r="AJ298" i="36"/>
  <c r="AJ299" i="36"/>
  <c r="AJ300" i="36"/>
  <c r="AJ301" i="36"/>
  <c r="AJ302" i="36"/>
  <c r="AJ303" i="36"/>
  <c r="AJ304" i="36"/>
  <c r="AJ305" i="36"/>
  <c r="AJ306" i="36"/>
  <c r="AJ307" i="36"/>
  <c r="AJ308" i="36"/>
  <c r="AJ309" i="36"/>
  <c r="AJ310" i="36"/>
  <c r="AJ311" i="36"/>
  <c r="AJ312" i="36"/>
  <c r="AJ313" i="36"/>
  <c r="AJ314" i="36"/>
  <c r="AJ315" i="36"/>
  <c r="AJ316" i="36"/>
  <c r="AJ317" i="36"/>
  <c r="AK290" i="36"/>
  <c r="AK291" i="36"/>
  <c r="AK292" i="36"/>
  <c r="AK293" i="36"/>
  <c r="AK294" i="36"/>
  <c r="AK295" i="36"/>
  <c r="AK296" i="36"/>
  <c r="AK297" i="36"/>
  <c r="AK298" i="36"/>
  <c r="AK299" i="36"/>
  <c r="AK300" i="36"/>
  <c r="AK301" i="36"/>
  <c r="AK302" i="36"/>
  <c r="AK303" i="36"/>
  <c r="AK304" i="36"/>
  <c r="AK305" i="36"/>
  <c r="AK306" i="36"/>
  <c r="AK307" i="36"/>
  <c r="AK308" i="36"/>
  <c r="AK309" i="36"/>
  <c r="AK310" i="36"/>
  <c r="AK311" i="36"/>
  <c r="AK312" i="36"/>
  <c r="AK313" i="36"/>
  <c r="AK314" i="36"/>
  <c r="AK315" i="36"/>
  <c r="AK316" i="36"/>
  <c r="AK317" i="36"/>
  <c r="AL290" i="36"/>
  <c r="AL291" i="36"/>
  <c r="AL292" i="36"/>
  <c r="AL293" i="36"/>
  <c r="AL294" i="36"/>
  <c r="AL295" i="36"/>
  <c r="AL296" i="36"/>
  <c r="AL297" i="36"/>
  <c r="AL298" i="36"/>
  <c r="AL299" i="36"/>
  <c r="AL300" i="36"/>
  <c r="AL301" i="36"/>
  <c r="AL302" i="36"/>
  <c r="AL303" i="36"/>
  <c r="AL304" i="36"/>
  <c r="AL305" i="36"/>
  <c r="AL306" i="36"/>
  <c r="AL307" i="36"/>
  <c r="AL308" i="36"/>
  <c r="AL309" i="36"/>
  <c r="AL310" i="36"/>
  <c r="AL311" i="36"/>
  <c r="AL312" i="36"/>
  <c r="AL313" i="36"/>
  <c r="AL314" i="36"/>
  <c r="AL315" i="36"/>
  <c r="AL316" i="36"/>
  <c r="AL317" i="36"/>
  <c r="AM290" i="36"/>
  <c r="AM291" i="36"/>
  <c r="AM292" i="36"/>
  <c r="AM293" i="36"/>
  <c r="AM294" i="36"/>
  <c r="AM295" i="36"/>
  <c r="AM296" i="36"/>
  <c r="AM297" i="36"/>
  <c r="AM298" i="36"/>
  <c r="AM299" i="36"/>
  <c r="AM300" i="36"/>
  <c r="AM301" i="36"/>
  <c r="AM302" i="36"/>
  <c r="AM303" i="36"/>
  <c r="AM304" i="36"/>
  <c r="AM305" i="36"/>
  <c r="AM306" i="36"/>
  <c r="AM307" i="36"/>
  <c r="AM308" i="36"/>
  <c r="AM309" i="36"/>
  <c r="AM310" i="36"/>
  <c r="AM311" i="36"/>
  <c r="AM312" i="36"/>
  <c r="AM313" i="36"/>
  <c r="AM314" i="36"/>
  <c r="AM315" i="36"/>
  <c r="AM316" i="36"/>
  <c r="AM317" i="36"/>
  <c r="AN290" i="36"/>
  <c r="AN291" i="36"/>
  <c r="AN292" i="36"/>
  <c r="AN293" i="36"/>
  <c r="AN294" i="36"/>
  <c r="AN295" i="36"/>
  <c r="AN296" i="36"/>
  <c r="AN297" i="36"/>
  <c r="AN298" i="36"/>
  <c r="AN299" i="36"/>
  <c r="AN300" i="36"/>
  <c r="AN301" i="36"/>
  <c r="AN302" i="36"/>
  <c r="AN303" i="36"/>
  <c r="AN304" i="36"/>
  <c r="AN305" i="36"/>
  <c r="AN306" i="36"/>
  <c r="AN307" i="36"/>
  <c r="AN308" i="36"/>
  <c r="AN309" i="36"/>
  <c r="AN310" i="36"/>
  <c r="AN311" i="36"/>
  <c r="AN312" i="36"/>
  <c r="AN313" i="36"/>
  <c r="AN314" i="36"/>
  <c r="AN315" i="36"/>
  <c r="AN316" i="36"/>
  <c r="AN317" i="36"/>
  <c r="AO290" i="36"/>
  <c r="AO291" i="36"/>
  <c r="AO292" i="36"/>
  <c r="AO293" i="36"/>
  <c r="AO294" i="36"/>
  <c r="AO295" i="36"/>
  <c r="AO296" i="36"/>
  <c r="AO297" i="36"/>
  <c r="AO298" i="36"/>
  <c r="AO299" i="36"/>
  <c r="AO300" i="36"/>
  <c r="AO301" i="36"/>
  <c r="AO302" i="36"/>
  <c r="AO303" i="36"/>
  <c r="AO304" i="36"/>
  <c r="AO305" i="36"/>
  <c r="AO306" i="36"/>
  <c r="AO307" i="36"/>
  <c r="AO308" i="36"/>
  <c r="AO309" i="36"/>
  <c r="AO310" i="36"/>
  <c r="AO311" i="36"/>
  <c r="AO312" i="36"/>
  <c r="AO313" i="36"/>
  <c r="AO314" i="36"/>
  <c r="AO315" i="36"/>
  <c r="AO316" i="36"/>
  <c r="AO317" i="36"/>
  <c r="AP290" i="36"/>
  <c r="AP291" i="36"/>
  <c r="AP292" i="36"/>
  <c r="AP293" i="36"/>
  <c r="AP294" i="36"/>
  <c r="AP295" i="36"/>
  <c r="AP296" i="36"/>
  <c r="AP297" i="36"/>
  <c r="AP298" i="36"/>
  <c r="AP299" i="36"/>
  <c r="AP300" i="36"/>
  <c r="AP301" i="36"/>
  <c r="AP302" i="36"/>
  <c r="AP303" i="36"/>
  <c r="AP304" i="36"/>
  <c r="AP305" i="36"/>
  <c r="AP306" i="36"/>
  <c r="AP307" i="36"/>
  <c r="AP308" i="36"/>
  <c r="AP309" i="36"/>
  <c r="AP310" i="36"/>
  <c r="AP311" i="36"/>
  <c r="AP312" i="36"/>
  <c r="AP313" i="36"/>
  <c r="AP314" i="36"/>
  <c r="AP315" i="36"/>
  <c r="AP316" i="36"/>
  <c r="AP317" i="36"/>
  <c r="AQ290" i="36"/>
  <c r="AQ291" i="36"/>
  <c r="AQ292" i="36"/>
  <c r="AQ293" i="36"/>
  <c r="AQ294" i="36"/>
  <c r="AQ295" i="36"/>
  <c r="AQ296" i="36"/>
  <c r="AQ297" i="36"/>
  <c r="AQ298" i="36"/>
  <c r="AQ299" i="36"/>
  <c r="AQ300" i="36"/>
  <c r="AQ301" i="36"/>
  <c r="AQ302" i="36"/>
  <c r="AQ303" i="36"/>
  <c r="AQ304" i="36"/>
  <c r="AQ305" i="36"/>
  <c r="AQ306" i="36"/>
  <c r="AQ307" i="36"/>
  <c r="AQ308" i="36"/>
  <c r="AQ309" i="36"/>
  <c r="AQ310" i="36"/>
  <c r="AQ311" i="36"/>
  <c r="AQ312" i="36"/>
  <c r="AQ313" i="36"/>
  <c r="AQ314" i="36"/>
  <c r="AQ315" i="36"/>
  <c r="AQ316" i="36"/>
  <c r="AQ317" i="36"/>
  <c r="AR290" i="36"/>
  <c r="AR291" i="36"/>
  <c r="AR292" i="36"/>
  <c r="AR293" i="36"/>
  <c r="AR294" i="36"/>
  <c r="AR295" i="36"/>
  <c r="AR296" i="36"/>
  <c r="AR297" i="36"/>
  <c r="AR298" i="36"/>
  <c r="AR299" i="36"/>
  <c r="AR300" i="36"/>
  <c r="AR301" i="36"/>
  <c r="AR302" i="36"/>
  <c r="AR303" i="36"/>
  <c r="AR304" i="36"/>
  <c r="AR305" i="36"/>
  <c r="AR306" i="36"/>
  <c r="AR307" i="36"/>
  <c r="AR308" i="36"/>
  <c r="AR309" i="36"/>
  <c r="AR310" i="36"/>
  <c r="AR311" i="36"/>
  <c r="AR312" i="36"/>
  <c r="AR313" i="36"/>
  <c r="AR314" i="36"/>
  <c r="AR315" i="36"/>
  <c r="AR316" i="36"/>
  <c r="AR317" i="36"/>
  <c r="AS290" i="36"/>
  <c r="AS291" i="36"/>
  <c r="AS292" i="36"/>
  <c r="AS293" i="36"/>
  <c r="AS294" i="36"/>
  <c r="AS295" i="36"/>
  <c r="AS296" i="36"/>
  <c r="AS297" i="36"/>
  <c r="AS298" i="36"/>
  <c r="AS299" i="36"/>
  <c r="AS300" i="36"/>
  <c r="AS301" i="36"/>
  <c r="AS302" i="36"/>
  <c r="AS303" i="36"/>
  <c r="AS304" i="36"/>
  <c r="AS305" i="36"/>
  <c r="AS306" i="36"/>
  <c r="AS307" i="36"/>
  <c r="AS308" i="36"/>
  <c r="AS309" i="36"/>
  <c r="AS310" i="36"/>
  <c r="AS311" i="36"/>
  <c r="AS312" i="36"/>
  <c r="AS313" i="36"/>
  <c r="AS314" i="36"/>
  <c r="AS315" i="36"/>
  <c r="AS316" i="36"/>
  <c r="AS317" i="36"/>
  <c r="AT290" i="36"/>
  <c r="AT291" i="36"/>
  <c r="AT292" i="36"/>
  <c r="AT293" i="36"/>
  <c r="AT294" i="36"/>
  <c r="AT295" i="36"/>
  <c r="AT296" i="36"/>
  <c r="AT297" i="36"/>
  <c r="AT298" i="36"/>
  <c r="AT299" i="36"/>
  <c r="AT300" i="36"/>
  <c r="AT301" i="36"/>
  <c r="AT302" i="36"/>
  <c r="AT303" i="36"/>
  <c r="AT304" i="36"/>
  <c r="AT305" i="36"/>
  <c r="AT306" i="36"/>
  <c r="AT307" i="36"/>
  <c r="AT308" i="36"/>
  <c r="AT309" i="36"/>
  <c r="AT310" i="36"/>
  <c r="AT311" i="36"/>
  <c r="AT312" i="36"/>
  <c r="AT313" i="36"/>
  <c r="AT314" i="36"/>
  <c r="AT315" i="36"/>
  <c r="AT316" i="36"/>
  <c r="AT317" i="36"/>
  <c r="AU290" i="36"/>
  <c r="AU291" i="36"/>
  <c r="AU292" i="36"/>
  <c r="AU293" i="36"/>
  <c r="AU294" i="36"/>
  <c r="AU295" i="36"/>
  <c r="AU296" i="36"/>
  <c r="AU297" i="36"/>
  <c r="AU298" i="36"/>
  <c r="AU299" i="36"/>
  <c r="AU300" i="36"/>
  <c r="AU301" i="36"/>
  <c r="AU302" i="36"/>
  <c r="AU303" i="36"/>
  <c r="AU304" i="36"/>
  <c r="AU305" i="36"/>
  <c r="AU306" i="36"/>
  <c r="AU307" i="36"/>
  <c r="AU308" i="36"/>
  <c r="AU309" i="36"/>
  <c r="AU310" i="36"/>
  <c r="AU311" i="36"/>
  <c r="AU312" i="36"/>
  <c r="AU313" i="36"/>
  <c r="AU314" i="36"/>
  <c r="AU315" i="36"/>
  <c r="AU316" i="36"/>
  <c r="AU317" i="36"/>
  <c r="AV290" i="36"/>
  <c r="AV291" i="36"/>
  <c r="AV292" i="36"/>
  <c r="AV293" i="36"/>
  <c r="AV294" i="36"/>
  <c r="AV295" i="36"/>
  <c r="AV296" i="36"/>
  <c r="AV297" i="36"/>
  <c r="AV298" i="36"/>
  <c r="AV299" i="36"/>
  <c r="AV300" i="36"/>
  <c r="AV301" i="36"/>
  <c r="AV302" i="36"/>
  <c r="AV303" i="36"/>
  <c r="AV304" i="36"/>
  <c r="AV305" i="36"/>
  <c r="AV306" i="36"/>
  <c r="AV307" i="36"/>
  <c r="AV308" i="36"/>
  <c r="AV309" i="36"/>
  <c r="AV310" i="36"/>
  <c r="AV311" i="36"/>
  <c r="AV312" i="36"/>
  <c r="AV313" i="36"/>
  <c r="AV314" i="36"/>
  <c r="AV315" i="36"/>
  <c r="AV316" i="36"/>
  <c r="AV317" i="36"/>
  <c r="AW290" i="36"/>
  <c r="AW291" i="36"/>
  <c r="AW292" i="36"/>
  <c r="AW293" i="36"/>
  <c r="AW294" i="36"/>
  <c r="AW295" i="36"/>
  <c r="AW296" i="36"/>
  <c r="AW297" i="36"/>
  <c r="AW298" i="36"/>
  <c r="AW299" i="36"/>
  <c r="AW300" i="36"/>
  <c r="AW301" i="36"/>
  <c r="AW302" i="36"/>
  <c r="AW303" i="36"/>
  <c r="AW304" i="36"/>
  <c r="AW305" i="36"/>
  <c r="AW306" i="36"/>
  <c r="AW307" i="36"/>
  <c r="AW308" i="36"/>
  <c r="AW309" i="36"/>
  <c r="AW310" i="36"/>
  <c r="AW311" i="36"/>
  <c r="AW312" i="36"/>
  <c r="AW313" i="36"/>
  <c r="AW314" i="36"/>
  <c r="AW315" i="36"/>
  <c r="AW316" i="36"/>
  <c r="AW317" i="36"/>
  <c r="AX290" i="36"/>
  <c r="AX291" i="36"/>
  <c r="AX292" i="36"/>
  <c r="AX293" i="36"/>
  <c r="AX294" i="36"/>
  <c r="AX295" i="36"/>
  <c r="AX296" i="36"/>
  <c r="AX297" i="36"/>
  <c r="AX298" i="36"/>
  <c r="AX299" i="36"/>
  <c r="AX300" i="36"/>
  <c r="AX301" i="36"/>
  <c r="AX302" i="36"/>
  <c r="AX303" i="36"/>
  <c r="AX304" i="36"/>
  <c r="AX305" i="36"/>
  <c r="AX306" i="36"/>
  <c r="AX307" i="36"/>
  <c r="AX308" i="36"/>
  <c r="AX309" i="36"/>
  <c r="AX310" i="36"/>
  <c r="AX311" i="36"/>
  <c r="AX312" i="36"/>
  <c r="AX313" i="36"/>
  <c r="AX314" i="36"/>
  <c r="AX315" i="36"/>
  <c r="AX316" i="36"/>
  <c r="AX317" i="36"/>
  <c r="AY290" i="36"/>
  <c r="AY291" i="36"/>
  <c r="AY292" i="36"/>
  <c r="AY293" i="36"/>
  <c r="AY294" i="36"/>
  <c r="AY295" i="36"/>
  <c r="AY296" i="36"/>
  <c r="AY297" i="36"/>
  <c r="AY298" i="36"/>
  <c r="AY299" i="36"/>
  <c r="AY300" i="36"/>
  <c r="AY301" i="36"/>
  <c r="AY302" i="36"/>
  <c r="AY303" i="36"/>
  <c r="AY304" i="36"/>
  <c r="AY305" i="36"/>
  <c r="AY306" i="36"/>
  <c r="AY307" i="36"/>
  <c r="AY308" i="36"/>
  <c r="AY309" i="36"/>
  <c r="AY310" i="36"/>
  <c r="AY311" i="36"/>
  <c r="AY312" i="36"/>
  <c r="AY313" i="36"/>
  <c r="AY314" i="36"/>
  <c r="AY315" i="36"/>
  <c r="AY316" i="36"/>
  <c r="AY317" i="36"/>
  <c r="AZ290" i="36"/>
  <c r="AZ291" i="36"/>
  <c r="AZ292" i="36"/>
  <c r="AZ293" i="36"/>
  <c r="AZ294" i="36"/>
  <c r="AZ295" i="36"/>
  <c r="AZ296" i="36"/>
  <c r="AZ297" i="36"/>
  <c r="AZ298" i="36"/>
  <c r="AZ299" i="36"/>
  <c r="AZ300" i="36"/>
  <c r="AZ301" i="36"/>
  <c r="AZ302" i="36"/>
  <c r="AZ303" i="36"/>
  <c r="AZ304" i="36"/>
  <c r="AZ305" i="36"/>
  <c r="AZ306" i="36"/>
  <c r="AZ307" i="36"/>
  <c r="AZ308" i="36"/>
  <c r="AZ309" i="36"/>
  <c r="AZ310" i="36"/>
  <c r="AZ311" i="36"/>
  <c r="AZ312" i="36"/>
  <c r="AZ313" i="36"/>
  <c r="AZ314" i="36"/>
  <c r="AZ315" i="36"/>
  <c r="AZ316" i="36"/>
  <c r="AZ317" i="36"/>
  <c r="BA290" i="36"/>
  <c r="BA291" i="36"/>
  <c r="BA292" i="36"/>
  <c r="BA293" i="36"/>
  <c r="BA294" i="36"/>
  <c r="BA295" i="36"/>
  <c r="BA296" i="36"/>
  <c r="BA297" i="36"/>
  <c r="BA298" i="36"/>
  <c r="BA299" i="36"/>
  <c r="BA300" i="36"/>
  <c r="BA301" i="36"/>
  <c r="BA302" i="36"/>
  <c r="BA303" i="36"/>
  <c r="BA304" i="36"/>
  <c r="BA305" i="36"/>
  <c r="BA306" i="36"/>
  <c r="BA307" i="36"/>
  <c r="BA308" i="36"/>
  <c r="BA309" i="36"/>
  <c r="BA310" i="36"/>
  <c r="BA311" i="36"/>
  <c r="BA312" i="36"/>
  <c r="BA313" i="36"/>
  <c r="BA314" i="36"/>
  <c r="BA315" i="36"/>
  <c r="BA316" i="36"/>
  <c r="BA317" i="36"/>
  <c r="BB290" i="36"/>
  <c r="BB291" i="36"/>
  <c r="BB292" i="36"/>
  <c r="BB293" i="36"/>
  <c r="BB294" i="36"/>
  <c r="BB295" i="36"/>
  <c r="BB296" i="36"/>
  <c r="BB297" i="36"/>
  <c r="BB298" i="36"/>
  <c r="BB299" i="36"/>
  <c r="BB300" i="36"/>
  <c r="BB301" i="36"/>
  <c r="BB302" i="36"/>
  <c r="BB303" i="36"/>
  <c r="BB304" i="36"/>
  <c r="BB305" i="36"/>
  <c r="BB306" i="36"/>
  <c r="BB307" i="36"/>
  <c r="BB308" i="36"/>
  <c r="BB309" i="36"/>
  <c r="BB310" i="36"/>
  <c r="BB311" i="36"/>
  <c r="BB312" i="36"/>
  <c r="BB313" i="36"/>
  <c r="BB314" i="36"/>
  <c r="BB315" i="36"/>
  <c r="BB316" i="36"/>
  <c r="BB317" i="36"/>
  <c r="BC290" i="36"/>
  <c r="BC291" i="36"/>
  <c r="BC292" i="36"/>
  <c r="BC293" i="36"/>
  <c r="BC294" i="36"/>
  <c r="BC295" i="36"/>
  <c r="BC296" i="36"/>
  <c r="BC297" i="36"/>
  <c r="BC298" i="36"/>
  <c r="BC299" i="36"/>
  <c r="BC300" i="36"/>
  <c r="BC301" i="36"/>
  <c r="BC302" i="36"/>
  <c r="BC303" i="36"/>
  <c r="BC304" i="36"/>
  <c r="BC305" i="36"/>
  <c r="BC306" i="36"/>
  <c r="BC307" i="36"/>
  <c r="BC308" i="36"/>
  <c r="BC309" i="36"/>
  <c r="BC310" i="36"/>
  <c r="BC311" i="36"/>
  <c r="BC312" i="36"/>
  <c r="BC313" i="36"/>
  <c r="BC314" i="36"/>
  <c r="BC315" i="36"/>
  <c r="BC316" i="36"/>
  <c r="BC317" i="36"/>
  <c r="BD290" i="36"/>
  <c r="BD291" i="36"/>
  <c r="BD292" i="36"/>
  <c r="BD293" i="36"/>
  <c r="BD294" i="36"/>
  <c r="BD295" i="36"/>
  <c r="BD296" i="36"/>
  <c r="BD297" i="36"/>
  <c r="BD298" i="36"/>
  <c r="BD299" i="36"/>
  <c r="BD300" i="36"/>
  <c r="BD301" i="36"/>
  <c r="BD302" i="36"/>
  <c r="BD303" i="36"/>
  <c r="BD304" i="36"/>
  <c r="BD305" i="36"/>
  <c r="BD306" i="36"/>
  <c r="BD307" i="36"/>
  <c r="BD308" i="36"/>
  <c r="BD309" i="36"/>
  <c r="BD310" i="36"/>
  <c r="BD311" i="36"/>
  <c r="BD312" i="36"/>
  <c r="BD313" i="36"/>
  <c r="BD314" i="36"/>
  <c r="BD315" i="36"/>
  <c r="BD316" i="36"/>
  <c r="BD317" i="36"/>
  <c r="BE290" i="36"/>
  <c r="BE291" i="36"/>
  <c r="BE292" i="36"/>
  <c r="BE293" i="36"/>
  <c r="BE294" i="36"/>
  <c r="BE295" i="36"/>
  <c r="BE296" i="36"/>
  <c r="BE297" i="36"/>
  <c r="BE298" i="36"/>
  <c r="BE299" i="36"/>
  <c r="BE300" i="36"/>
  <c r="BE301" i="36"/>
  <c r="BE302" i="36"/>
  <c r="BE303" i="36"/>
  <c r="BE304" i="36"/>
  <c r="BE305" i="36"/>
  <c r="BE306" i="36"/>
  <c r="BE307" i="36"/>
  <c r="BE308" i="36"/>
  <c r="BE309" i="36"/>
  <c r="BE310" i="36"/>
  <c r="BE311" i="36"/>
  <c r="BE312" i="36"/>
  <c r="BE313" i="36"/>
  <c r="BE314" i="36"/>
  <c r="BE315" i="36"/>
  <c r="BE316" i="36"/>
  <c r="BE317" i="36"/>
  <c r="BF290" i="36"/>
  <c r="BF291" i="36"/>
  <c r="BF292" i="36"/>
  <c r="BF293" i="36"/>
  <c r="BF294" i="36"/>
  <c r="BF295" i="36"/>
  <c r="BF296" i="36"/>
  <c r="BF297" i="36"/>
  <c r="BF298" i="36"/>
  <c r="BF299" i="36"/>
  <c r="BF300" i="36"/>
  <c r="BF301" i="36"/>
  <c r="BF302" i="36"/>
  <c r="BF303" i="36"/>
  <c r="BF304" i="36"/>
  <c r="BF305" i="36"/>
  <c r="BF306" i="36"/>
  <c r="BF307" i="36"/>
  <c r="BF308" i="36"/>
  <c r="BF309" i="36"/>
  <c r="BF310" i="36"/>
  <c r="BF311" i="36"/>
  <c r="BF312" i="36"/>
  <c r="BF313" i="36"/>
  <c r="BF314" i="36"/>
  <c r="BF315" i="36"/>
  <c r="BF316" i="36"/>
  <c r="BF317" i="36"/>
  <c r="BG290" i="36"/>
  <c r="BG291" i="36"/>
  <c r="BG292" i="36"/>
  <c r="BG293" i="36"/>
  <c r="BG294" i="36"/>
  <c r="BG295" i="36"/>
  <c r="BG296" i="36"/>
  <c r="BG297" i="36"/>
  <c r="BG298" i="36"/>
  <c r="BG299" i="36"/>
  <c r="BG300" i="36"/>
  <c r="BG301" i="36"/>
  <c r="BG302" i="36"/>
  <c r="BG303" i="36"/>
  <c r="BG304" i="36"/>
  <c r="BG305" i="36"/>
  <c r="BG306" i="36"/>
  <c r="BG307" i="36"/>
  <c r="BG308" i="36"/>
  <c r="BG309" i="36"/>
  <c r="BG310" i="36"/>
  <c r="BG311" i="36"/>
  <c r="BG312" i="36"/>
  <c r="BG313" i="36"/>
  <c r="BG314" i="36"/>
  <c r="BG315" i="36"/>
  <c r="BG316" i="36"/>
  <c r="BG317" i="36"/>
  <c r="BH290" i="36"/>
  <c r="BH291" i="36"/>
  <c r="BH292" i="36"/>
  <c r="BH293" i="36"/>
  <c r="BH294" i="36"/>
  <c r="BH295" i="36"/>
  <c r="BH296" i="36"/>
  <c r="BH297" i="36"/>
  <c r="BH298" i="36"/>
  <c r="BH299" i="36"/>
  <c r="BH300" i="36"/>
  <c r="BH301" i="36"/>
  <c r="BH302" i="36"/>
  <c r="BH303" i="36"/>
  <c r="BH304" i="36"/>
  <c r="BH305" i="36"/>
  <c r="BH306" i="36"/>
  <c r="BH307" i="36"/>
  <c r="BH308" i="36"/>
  <c r="BH309" i="36"/>
  <c r="BH310" i="36"/>
  <c r="BH311" i="36"/>
  <c r="BH312" i="36"/>
  <c r="BH313" i="36"/>
  <c r="BH314" i="36"/>
  <c r="BH315" i="36"/>
  <c r="BH316" i="36"/>
  <c r="BH317" i="36"/>
  <c r="BI290" i="36"/>
  <c r="BI291" i="36"/>
  <c r="BI292" i="36"/>
  <c r="BI293" i="36"/>
  <c r="BI294" i="36"/>
  <c r="BI295" i="36"/>
  <c r="BI296" i="36"/>
  <c r="BI297" i="36"/>
  <c r="BI298" i="36"/>
  <c r="BI299" i="36"/>
  <c r="BI300" i="36"/>
  <c r="BI301" i="36"/>
  <c r="BI302" i="36"/>
  <c r="BI303" i="36"/>
  <c r="BI304" i="36"/>
  <c r="BI305" i="36"/>
  <c r="BI306" i="36"/>
  <c r="BI307" i="36"/>
  <c r="BI308" i="36"/>
  <c r="BI309" i="36"/>
  <c r="BI310" i="36"/>
  <c r="BI311" i="36"/>
  <c r="BI312" i="36"/>
  <c r="BI313" i="36"/>
  <c r="BI314" i="36"/>
  <c r="BI315" i="36"/>
  <c r="BI316" i="36"/>
  <c r="BI317" i="36"/>
  <c r="BJ290" i="36"/>
  <c r="BJ291" i="36"/>
  <c r="BJ292" i="36"/>
  <c r="BJ293" i="36"/>
  <c r="BJ294" i="36"/>
  <c r="BJ295" i="36"/>
  <c r="BJ296" i="36"/>
  <c r="BJ297" i="36"/>
  <c r="BJ298" i="36"/>
  <c r="BJ299" i="36"/>
  <c r="BJ300" i="36"/>
  <c r="BJ301" i="36"/>
  <c r="BJ302" i="36"/>
  <c r="BJ303" i="36"/>
  <c r="BJ304" i="36"/>
  <c r="BJ305" i="36"/>
  <c r="BJ306" i="36"/>
  <c r="BJ307" i="36"/>
  <c r="BJ308" i="36"/>
  <c r="BJ309" i="36"/>
  <c r="BJ310" i="36"/>
  <c r="BJ311" i="36"/>
  <c r="BJ312" i="36"/>
  <c r="BJ313" i="36"/>
  <c r="BJ314" i="36"/>
  <c r="BJ315" i="36"/>
  <c r="BJ316" i="36"/>
  <c r="BJ317" i="36"/>
  <c r="BK290" i="36"/>
  <c r="BK291" i="36"/>
  <c r="BK292" i="36"/>
  <c r="BK293" i="36"/>
  <c r="BK294" i="36"/>
  <c r="BK295" i="36"/>
  <c r="BK296" i="36"/>
  <c r="BK297" i="36"/>
  <c r="BK298" i="36"/>
  <c r="BK299" i="36"/>
  <c r="BK300" i="36"/>
  <c r="BK301" i="36"/>
  <c r="BK302" i="36"/>
  <c r="BK303" i="36"/>
  <c r="BK304" i="36"/>
  <c r="BK305" i="36"/>
  <c r="BK306" i="36"/>
  <c r="BK307" i="36"/>
  <c r="BK308" i="36"/>
  <c r="BK309" i="36"/>
  <c r="BK310" i="36"/>
  <c r="BK311" i="36"/>
  <c r="BK312" i="36"/>
  <c r="BK313" i="36"/>
  <c r="BK314" i="36"/>
  <c r="BK315" i="36"/>
  <c r="BK316" i="36"/>
  <c r="BK317" i="36"/>
  <c r="BL290" i="36"/>
  <c r="BL291" i="36"/>
  <c r="BL292" i="36"/>
  <c r="BL293" i="36"/>
  <c r="BL294" i="36"/>
  <c r="BL295" i="36"/>
  <c r="BL296" i="36"/>
  <c r="BL297" i="36"/>
  <c r="BL298" i="36"/>
  <c r="BL299" i="36"/>
  <c r="BL300" i="36"/>
  <c r="BL301" i="36"/>
  <c r="BL302" i="36"/>
  <c r="BL303" i="36"/>
  <c r="BL304" i="36"/>
  <c r="BL305" i="36"/>
  <c r="BL306" i="36"/>
  <c r="BL307" i="36"/>
  <c r="BL308" i="36"/>
  <c r="BL309" i="36"/>
  <c r="BL310" i="36"/>
  <c r="BL311" i="36"/>
  <c r="BL312" i="36"/>
  <c r="BL313" i="36"/>
  <c r="BL314" i="36"/>
  <c r="BL315" i="36"/>
  <c r="BL316" i="36"/>
  <c r="BL317" i="36"/>
  <c r="BM290" i="36"/>
  <c r="BM291" i="36"/>
  <c r="BM292" i="36"/>
  <c r="BM293" i="36"/>
  <c r="BM294" i="36"/>
  <c r="BM295" i="36"/>
  <c r="BM296" i="36"/>
  <c r="BM297" i="36"/>
  <c r="BM298" i="36"/>
  <c r="BM299" i="36"/>
  <c r="BM300" i="36"/>
  <c r="BM301" i="36"/>
  <c r="BM302" i="36"/>
  <c r="BM303" i="36"/>
  <c r="BM304" i="36"/>
  <c r="BM305" i="36"/>
  <c r="BM306" i="36"/>
  <c r="BM307" i="36"/>
  <c r="BM308" i="36"/>
  <c r="BM309" i="36"/>
  <c r="BM310" i="36"/>
  <c r="BM311" i="36"/>
  <c r="BM312" i="36"/>
  <c r="BM313" i="36"/>
  <c r="BM314" i="36"/>
  <c r="BM315" i="36"/>
  <c r="BM316" i="36"/>
  <c r="BM317" i="36"/>
  <c r="BN290" i="36"/>
  <c r="BN291" i="36"/>
  <c r="BN292" i="36"/>
  <c r="BN293" i="36"/>
  <c r="BN294" i="36"/>
  <c r="BN295" i="36"/>
  <c r="BN296" i="36"/>
  <c r="BN297" i="36"/>
  <c r="BN298" i="36"/>
  <c r="BN299" i="36"/>
  <c r="BN300" i="36"/>
  <c r="BN301" i="36"/>
  <c r="BN302" i="36"/>
  <c r="BN303" i="36"/>
  <c r="BN304" i="36"/>
  <c r="BN305" i="36"/>
  <c r="BN306" i="36"/>
  <c r="BN307" i="36"/>
  <c r="BN308" i="36"/>
  <c r="BN309" i="36"/>
  <c r="BN310" i="36"/>
  <c r="BN311" i="36"/>
  <c r="BN312" i="36"/>
  <c r="BN313" i="36"/>
  <c r="BN314" i="36"/>
  <c r="BN315" i="36"/>
  <c r="BN316" i="36"/>
  <c r="BN317" i="36"/>
  <c r="BO290" i="36"/>
  <c r="BO291" i="36"/>
  <c r="BO292" i="36"/>
  <c r="BO293" i="36"/>
  <c r="BO294" i="36"/>
  <c r="BO295" i="36"/>
  <c r="BO296" i="36"/>
  <c r="BO297" i="36"/>
  <c r="BO298" i="36"/>
  <c r="BO299" i="36"/>
  <c r="BO300" i="36"/>
  <c r="BO301" i="36"/>
  <c r="BO302" i="36"/>
  <c r="BO303" i="36"/>
  <c r="BO304" i="36"/>
  <c r="BO305" i="36"/>
  <c r="BO306" i="36"/>
  <c r="BO307" i="36"/>
  <c r="BO308" i="36"/>
  <c r="BO309" i="36"/>
  <c r="BO310" i="36"/>
  <c r="BO311" i="36"/>
  <c r="BO312" i="36"/>
  <c r="BO313" i="36"/>
  <c r="BO314" i="36"/>
  <c r="BO315" i="36"/>
  <c r="BO316" i="36"/>
  <c r="BO317" i="36"/>
  <c r="BP290" i="36"/>
  <c r="BP291" i="36"/>
  <c r="BP292" i="36"/>
  <c r="BP293" i="36"/>
  <c r="BP294" i="36"/>
  <c r="BP295" i="36"/>
  <c r="BP296" i="36"/>
  <c r="BP297" i="36"/>
  <c r="BP298" i="36"/>
  <c r="BP299" i="36"/>
  <c r="BP300" i="36"/>
  <c r="BP301" i="36"/>
  <c r="BP302" i="36"/>
  <c r="BP303" i="36"/>
  <c r="BP304" i="36"/>
  <c r="BP305" i="36"/>
  <c r="BP306" i="36"/>
  <c r="BP307" i="36"/>
  <c r="BP308" i="36"/>
  <c r="BP309" i="36"/>
  <c r="BP310" i="36"/>
  <c r="BP311" i="36"/>
  <c r="BP312" i="36"/>
  <c r="BP313" i="36"/>
  <c r="BP314" i="36"/>
  <c r="BP315" i="36"/>
  <c r="BP316" i="36"/>
  <c r="BP317" i="36"/>
  <c r="BQ290" i="36"/>
  <c r="BQ291" i="36"/>
  <c r="BQ292" i="36"/>
  <c r="BQ293" i="36"/>
  <c r="BQ294" i="36"/>
  <c r="BQ295" i="36"/>
  <c r="BQ296" i="36"/>
  <c r="BQ297" i="36"/>
  <c r="BQ298" i="36"/>
  <c r="BQ299" i="36"/>
  <c r="BQ300" i="36"/>
  <c r="BQ301" i="36"/>
  <c r="BQ302" i="36"/>
  <c r="BQ303" i="36"/>
  <c r="BQ304" i="36"/>
  <c r="BQ305" i="36"/>
  <c r="BQ306" i="36"/>
  <c r="BQ307" i="36"/>
  <c r="BQ308" i="36"/>
  <c r="BQ309" i="36"/>
  <c r="BQ310" i="36"/>
  <c r="BQ311" i="36"/>
  <c r="BQ312" i="36"/>
  <c r="BQ313" i="36"/>
  <c r="BQ314" i="36"/>
  <c r="BQ315" i="36"/>
  <c r="BQ316" i="36"/>
  <c r="BQ317" i="36"/>
  <c r="BR290" i="36"/>
  <c r="BR291" i="36"/>
  <c r="BR292" i="36"/>
  <c r="BR293" i="36"/>
  <c r="BR294" i="36"/>
  <c r="BR295" i="36"/>
  <c r="BR296" i="36"/>
  <c r="BR297" i="36"/>
  <c r="BR298" i="36"/>
  <c r="BR299" i="36"/>
  <c r="BR300" i="36"/>
  <c r="BR301" i="36"/>
  <c r="BR302" i="36"/>
  <c r="BR303" i="36"/>
  <c r="BR304" i="36"/>
  <c r="BR305" i="36"/>
  <c r="BR306" i="36"/>
  <c r="BR307" i="36"/>
  <c r="BR308" i="36"/>
  <c r="BR309" i="36"/>
  <c r="BR310" i="36"/>
  <c r="BR311" i="36"/>
  <c r="BR312" i="36"/>
  <c r="BR313" i="36"/>
  <c r="BR314" i="36"/>
  <c r="BR315" i="36"/>
  <c r="BR316" i="36"/>
  <c r="BR317" i="36"/>
  <c r="BS290" i="36"/>
  <c r="BS291" i="36"/>
  <c r="BS292" i="36"/>
  <c r="BS293" i="36"/>
  <c r="BS294" i="36"/>
  <c r="BS295" i="36"/>
  <c r="BS296" i="36"/>
  <c r="BS297" i="36"/>
  <c r="BS298" i="36"/>
  <c r="BS299" i="36"/>
  <c r="BS300" i="36"/>
  <c r="BS301" i="36"/>
  <c r="BS302" i="36"/>
  <c r="BS303" i="36"/>
  <c r="BS304" i="36"/>
  <c r="BS305" i="36"/>
  <c r="BS306" i="36"/>
  <c r="BS307" i="36"/>
  <c r="BS308" i="36"/>
  <c r="BS309" i="36"/>
  <c r="BS310" i="36"/>
  <c r="BS311" i="36"/>
  <c r="BS312" i="36"/>
  <c r="BS313" i="36"/>
  <c r="BS314" i="36"/>
  <c r="BS315" i="36"/>
  <c r="BS316" i="36"/>
  <c r="BS317" i="36"/>
  <c r="BT290" i="36"/>
  <c r="BT291" i="36"/>
  <c r="BT292" i="36"/>
  <c r="BT293" i="36"/>
  <c r="BT294" i="36"/>
  <c r="BT295" i="36"/>
  <c r="BT296" i="36"/>
  <c r="BT297" i="36"/>
  <c r="BT298" i="36"/>
  <c r="BT299" i="36"/>
  <c r="BT300" i="36"/>
  <c r="BT301" i="36"/>
  <c r="BT302" i="36"/>
  <c r="BT303" i="36"/>
  <c r="BT304" i="36"/>
  <c r="BT305" i="36"/>
  <c r="BT306" i="36"/>
  <c r="BT307" i="36"/>
  <c r="BT308" i="36"/>
  <c r="BT309" i="36"/>
  <c r="BT310" i="36"/>
  <c r="BT311" i="36"/>
  <c r="BT312" i="36"/>
  <c r="BT313" i="36"/>
  <c r="BT314" i="36"/>
  <c r="BT315" i="36"/>
  <c r="BT316" i="36"/>
  <c r="BT317" i="36"/>
  <c r="BU290" i="36"/>
  <c r="BU291" i="36"/>
  <c r="BU292" i="36"/>
  <c r="BU293" i="36"/>
  <c r="BU294" i="36"/>
  <c r="BU295" i="36"/>
  <c r="BU296" i="36"/>
  <c r="BU297" i="36"/>
  <c r="BU298" i="36"/>
  <c r="BU299" i="36"/>
  <c r="BU300" i="36"/>
  <c r="BU301" i="36"/>
  <c r="BU302" i="36"/>
  <c r="BU303" i="36"/>
  <c r="BU304" i="36"/>
  <c r="BU305" i="36"/>
  <c r="BU306" i="36"/>
  <c r="BU307" i="36"/>
  <c r="BU308" i="36"/>
  <c r="BU309" i="36"/>
  <c r="BU310" i="36"/>
  <c r="BU311" i="36"/>
  <c r="BU312" i="36"/>
  <c r="BU313" i="36"/>
  <c r="BU314" i="36"/>
  <c r="BU315" i="36"/>
  <c r="BU316" i="36"/>
  <c r="BU317" i="36"/>
  <c r="BV290" i="36"/>
  <c r="BV291" i="36"/>
  <c r="BV292" i="36"/>
  <c r="BV293" i="36"/>
  <c r="BV294" i="36"/>
  <c r="BV295" i="36"/>
  <c r="BV296" i="36"/>
  <c r="BV297" i="36"/>
  <c r="BV298" i="36"/>
  <c r="BV299" i="36"/>
  <c r="BV300" i="36"/>
  <c r="BV301" i="36"/>
  <c r="BV302" i="36"/>
  <c r="BV303" i="36"/>
  <c r="BV304" i="36"/>
  <c r="BV305" i="36"/>
  <c r="BV306" i="36"/>
  <c r="BV307" i="36"/>
  <c r="BV308" i="36"/>
  <c r="BV309" i="36"/>
  <c r="BV310" i="36"/>
  <c r="BV311" i="36"/>
  <c r="BV312" i="36"/>
  <c r="BV313" i="36"/>
  <c r="BV314" i="36"/>
  <c r="BV315" i="36"/>
  <c r="BV316" i="36"/>
  <c r="BV317" i="36"/>
  <c r="BW290" i="36"/>
  <c r="BW291" i="36"/>
  <c r="BW292" i="36"/>
  <c r="BW293" i="36"/>
  <c r="BW294" i="36"/>
  <c r="BW295" i="36"/>
  <c r="BW296" i="36"/>
  <c r="BW297" i="36"/>
  <c r="BW298" i="36"/>
  <c r="BW299" i="36"/>
  <c r="BW300" i="36"/>
  <c r="BW301" i="36"/>
  <c r="BW302" i="36"/>
  <c r="BW303" i="36"/>
  <c r="BW304" i="36"/>
  <c r="BW305" i="36"/>
  <c r="BW306" i="36"/>
  <c r="BW307" i="36"/>
  <c r="BW308" i="36"/>
  <c r="BW309" i="36"/>
  <c r="BW310" i="36"/>
  <c r="BW311" i="36"/>
  <c r="BW312" i="36"/>
  <c r="BW313" i="36"/>
  <c r="BW314" i="36"/>
  <c r="BW315" i="36"/>
  <c r="BW316" i="36"/>
  <c r="BW317" i="36"/>
  <c r="BX290" i="36"/>
  <c r="BX291" i="36"/>
  <c r="BX292" i="36"/>
  <c r="BX293" i="36"/>
  <c r="BX294" i="36"/>
  <c r="BX295" i="36"/>
  <c r="BX296" i="36"/>
  <c r="BX297" i="36"/>
  <c r="BX298" i="36"/>
  <c r="BX299" i="36"/>
  <c r="BX300" i="36"/>
  <c r="BX301" i="36"/>
  <c r="BX302" i="36"/>
  <c r="BX303" i="36"/>
  <c r="BX304" i="36"/>
  <c r="BX305" i="36"/>
  <c r="BX306" i="36"/>
  <c r="BX307" i="36"/>
  <c r="BX308" i="36"/>
  <c r="BX309" i="36"/>
  <c r="BX310" i="36"/>
  <c r="BX311" i="36"/>
  <c r="BX312" i="36"/>
  <c r="BX313" i="36"/>
  <c r="BX314" i="36"/>
  <c r="BX315" i="36"/>
  <c r="BX316" i="36"/>
  <c r="BX317" i="36"/>
  <c r="BY290" i="36"/>
  <c r="BY291" i="36"/>
  <c r="BY292" i="36"/>
  <c r="BY293" i="36"/>
  <c r="BY294" i="36"/>
  <c r="BY295" i="36"/>
  <c r="BY296" i="36"/>
  <c r="BY297" i="36"/>
  <c r="BY298" i="36"/>
  <c r="BY299" i="36"/>
  <c r="BY300" i="36"/>
  <c r="BY301" i="36"/>
  <c r="BY302" i="36"/>
  <c r="BY303" i="36"/>
  <c r="BY304" i="36"/>
  <c r="BY305" i="36"/>
  <c r="BY306" i="36"/>
  <c r="BY307" i="36"/>
  <c r="BY308" i="36"/>
  <c r="BY309" i="36"/>
  <c r="BY310" i="36"/>
  <c r="BY311" i="36"/>
  <c r="BY312" i="36"/>
  <c r="BY313" i="36"/>
  <c r="BY314" i="36"/>
  <c r="BY315" i="36"/>
  <c r="BY316" i="36"/>
  <c r="BY317" i="36"/>
  <c r="BZ290" i="36"/>
  <c r="BZ291" i="36"/>
  <c r="BZ292" i="36"/>
  <c r="BZ293" i="36"/>
  <c r="BZ294" i="36"/>
  <c r="BZ295" i="36"/>
  <c r="BZ296" i="36"/>
  <c r="BZ297" i="36"/>
  <c r="BZ298" i="36"/>
  <c r="BZ299" i="36"/>
  <c r="BZ300" i="36"/>
  <c r="BZ301" i="36"/>
  <c r="BZ302" i="36"/>
  <c r="BZ303" i="36"/>
  <c r="BZ304" i="36"/>
  <c r="BZ305" i="36"/>
  <c r="BZ306" i="36"/>
  <c r="BZ307" i="36"/>
  <c r="BZ308" i="36"/>
  <c r="BZ309" i="36"/>
  <c r="BZ310" i="36"/>
  <c r="BZ311" i="36"/>
  <c r="BZ312" i="36"/>
  <c r="BZ313" i="36"/>
  <c r="BZ314" i="36"/>
  <c r="BZ315" i="36"/>
  <c r="BZ316" i="36"/>
  <c r="BZ317" i="36"/>
  <c r="CA290" i="36"/>
  <c r="CA291" i="36"/>
  <c r="CA292" i="36"/>
  <c r="CA293" i="36"/>
  <c r="CA294" i="36"/>
  <c r="CA295" i="36"/>
  <c r="CA296" i="36"/>
  <c r="CA297" i="36"/>
  <c r="CA298" i="36"/>
  <c r="CA299" i="36"/>
  <c r="CA300" i="36"/>
  <c r="CA301" i="36"/>
  <c r="CA302" i="36"/>
  <c r="CA303" i="36"/>
  <c r="CA304" i="36"/>
  <c r="CA305" i="36"/>
  <c r="CA306" i="36"/>
  <c r="CA307" i="36"/>
  <c r="CA308" i="36"/>
  <c r="CA309" i="36"/>
  <c r="CA310" i="36"/>
  <c r="CA311" i="36"/>
  <c r="CA312" i="36"/>
  <c r="CA313" i="36"/>
  <c r="CA314" i="36"/>
  <c r="CA315" i="36"/>
  <c r="CA316" i="36"/>
  <c r="CA317" i="36"/>
  <c r="C287" i="36"/>
  <c r="C288" i="36"/>
  <c r="C289" i="36"/>
  <c r="D287" i="36"/>
  <c r="D288" i="36"/>
  <c r="D289" i="36"/>
  <c r="E287" i="36"/>
  <c r="E288" i="36"/>
  <c r="E289" i="36"/>
  <c r="F287" i="36"/>
  <c r="F288" i="36"/>
  <c r="F289" i="36"/>
  <c r="G287" i="36"/>
  <c r="G288" i="36"/>
  <c r="G289" i="36"/>
  <c r="H287" i="36"/>
  <c r="H288" i="36"/>
  <c r="H289" i="36"/>
  <c r="I287" i="36"/>
  <c r="I288" i="36"/>
  <c r="I289" i="36"/>
  <c r="J287" i="36"/>
  <c r="J288" i="36"/>
  <c r="J289" i="36"/>
  <c r="K287" i="36"/>
  <c r="K288" i="36"/>
  <c r="K289" i="36"/>
  <c r="L287" i="36"/>
  <c r="L288" i="36"/>
  <c r="L289" i="36"/>
  <c r="M287" i="36"/>
  <c r="M288" i="36"/>
  <c r="M289" i="36"/>
  <c r="N287" i="36"/>
  <c r="N288" i="36"/>
  <c r="N289" i="36"/>
  <c r="O287" i="36"/>
  <c r="O288" i="36"/>
  <c r="O289" i="36"/>
  <c r="P287" i="36"/>
  <c r="P288" i="36"/>
  <c r="P289" i="36"/>
  <c r="Q287" i="36"/>
  <c r="Q288" i="36"/>
  <c r="Q289" i="36"/>
  <c r="R287" i="36"/>
  <c r="R288" i="36"/>
  <c r="R289" i="36"/>
  <c r="S287" i="36"/>
  <c r="S288" i="36"/>
  <c r="S289" i="36"/>
  <c r="T287" i="36"/>
  <c r="T288" i="36"/>
  <c r="T289" i="36"/>
  <c r="U287" i="36"/>
  <c r="U288" i="36"/>
  <c r="U289" i="36"/>
  <c r="V287" i="36"/>
  <c r="V288" i="36"/>
  <c r="V289" i="36"/>
  <c r="W287" i="36"/>
  <c r="W288" i="36"/>
  <c r="W289" i="36"/>
  <c r="X287" i="36"/>
  <c r="X288" i="36"/>
  <c r="X289" i="36"/>
  <c r="Y287" i="36"/>
  <c r="Y288" i="36"/>
  <c r="Y289" i="36"/>
  <c r="Z287" i="36"/>
  <c r="Z288" i="36"/>
  <c r="Z289" i="36"/>
  <c r="AA287" i="36"/>
  <c r="AA288" i="36"/>
  <c r="AA289" i="36"/>
  <c r="AB287" i="36"/>
  <c r="AB288" i="36"/>
  <c r="AB289" i="36"/>
  <c r="AC287" i="36"/>
  <c r="AC288" i="36"/>
  <c r="AC289" i="36"/>
  <c r="AD287" i="36"/>
  <c r="AD288" i="36"/>
  <c r="AD289" i="36"/>
  <c r="AE287" i="36"/>
  <c r="AE288" i="36"/>
  <c r="AE289" i="36"/>
  <c r="AF287" i="36"/>
  <c r="AF288" i="36"/>
  <c r="AF289" i="36"/>
  <c r="AG287" i="36"/>
  <c r="AG288" i="36"/>
  <c r="AG289" i="36"/>
  <c r="AH287" i="36"/>
  <c r="AH288" i="36"/>
  <c r="AH289" i="36"/>
  <c r="AI287" i="36"/>
  <c r="AI288" i="36"/>
  <c r="AI289" i="36"/>
  <c r="AJ287" i="36"/>
  <c r="AJ288" i="36"/>
  <c r="AJ289" i="36"/>
  <c r="AK287" i="36"/>
  <c r="AK288" i="36"/>
  <c r="AK289" i="36"/>
  <c r="AL287" i="36"/>
  <c r="AL288" i="36"/>
  <c r="AL289" i="36"/>
  <c r="AM287" i="36"/>
  <c r="AM288" i="36"/>
  <c r="AM289" i="36"/>
  <c r="AN287" i="36"/>
  <c r="AN288" i="36"/>
  <c r="AN289" i="36"/>
  <c r="AO287" i="36"/>
  <c r="AO288" i="36"/>
  <c r="AO289" i="36"/>
  <c r="AP287" i="36"/>
  <c r="AP288" i="36"/>
  <c r="AP289" i="36"/>
  <c r="AQ287" i="36"/>
  <c r="AQ288" i="36"/>
  <c r="AQ289" i="36"/>
  <c r="AR287" i="36"/>
  <c r="AR288" i="36"/>
  <c r="AR289" i="36"/>
  <c r="AS287" i="36"/>
  <c r="AS288" i="36"/>
  <c r="AS289" i="36"/>
  <c r="AT287" i="36"/>
  <c r="AT288" i="36"/>
  <c r="AT289" i="36"/>
  <c r="AU287" i="36"/>
  <c r="AU288" i="36"/>
  <c r="AU289" i="36"/>
  <c r="AV287" i="36"/>
  <c r="AV288" i="36"/>
  <c r="AV289" i="36"/>
  <c r="AW287" i="36"/>
  <c r="AW288" i="36"/>
  <c r="AW289" i="36"/>
  <c r="AX287" i="36"/>
  <c r="AX288" i="36"/>
  <c r="AX289" i="36"/>
  <c r="AY287" i="36"/>
  <c r="AY288" i="36"/>
  <c r="AY289" i="36"/>
  <c r="AZ287" i="36"/>
  <c r="AZ288" i="36"/>
  <c r="AZ289" i="36"/>
  <c r="BA287" i="36"/>
  <c r="BA288" i="36"/>
  <c r="BA289" i="36"/>
  <c r="BB287" i="36"/>
  <c r="BB288" i="36"/>
  <c r="BB289" i="36"/>
  <c r="BC287" i="36"/>
  <c r="BC288" i="36"/>
  <c r="BC289" i="36"/>
  <c r="BD287" i="36"/>
  <c r="BD288" i="36"/>
  <c r="BD289" i="36"/>
  <c r="BE287" i="36"/>
  <c r="BE288" i="36"/>
  <c r="BE289" i="36"/>
  <c r="BF287" i="36"/>
  <c r="BF288" i="36"/>
  <c r="BF289" i="36"/>
  <c r="BG287" i="36"/>
  <c r="BG288" i="36"/>
  <c r="BG289" i="36"/>
  <c r="BH287" i="36"/>
  <c r="BH288" i="36"/>
  <c r="BH289" i="36"/>
  <c r="BI287" i="36"/>
  <c r="BI288" i="36"/>
  <c r="BI289" i="36"/>
  <c r="BJ287" i="36"/>
  <c r="BJ288" i="36"/>
  <c r="BJ289" i="36"/>
  <c r="BK287" i="36"/>
  <c r="BK288" i="36"/>
  <c r="BK289" i="36"/>
  <c r="BL287" i="36"/>
  <c r="BL288" i="36"/>
  <c r="BL289" i="36"/>
  <c r="BM287" i="36"/>
  <c r="BM288" i="36"/>
  <c r="BM289" i="36"/>
  <c r="BN287" i="36"/>
  <c r="BN288" i="36"/>
  <c r="BN289" i="36"/>
  <c r="BO287" i="36"/>
  <c r="BO288" i="36"/>
  <c r="BO289" i="36"/>
  <c r="BP287" i="36"/>
  <c r="BP288" i="36"/>
  <c r="BP289" i="36"/>
  <c r="BQ287" i="36"/>
  <c r="BQ288" i="36"/>
  <c r="BQ289" i="36"/>
  <c r="BR287" i="36"/>
  <c r="BR288" i="36"/>
  <c r="BR289" i="36"/>
  <c r="BS287" i="36"/>
  <c r="BS288" i="36"/>
  <c r="BS289" i="36"/>
  <c r="BT287" i="36"/>
  <c r="BT288" i="36"/>
  <c r="BT289" i="36"/>
  <c r="BU287" i="36"/>
  <c r="BU288" i="36"/>
  <c r="BU289" i="36"/>
  <c r="BV287" i="36"/>
  <c r="BV288" i="36"/>
  <c r="BV289" i="36"/>
  <c r="BW287" i="36"/>
  <c r="BW288" i="36"/>
  <c r="BW289" i="36"/>
  <c r="BX287" i="36"/>
  <c r="BX288" i="36"/>
  <c r="BX289" i="36"/>
  <c r="BY287" i="36"/>
  <c r="BY288" i="36"/>
  <c r="BY289" i="36"/>
  <c r="BZ287" i="36"/>
  <c r="BZ288" i="36"/>
  <c r="BZ289" i="36"/>
  <c r="CA287" i="36"/>
  <c r="CA288" i="36"/>
  <c r="CA289" i="36"/>
  <c r="K173" i="27"/>
  <c r="K174" i="27"/>
  <c r="K175" i="27"/>
  <c r="AD25" i="30" l="1"/>
  <c r="AD26" i="30"/>
  <c r="AD27" i="30"/>
  <c r="AD28" i="30"/>
  <c r="AD29" i="30"/>
  <c r="AD30" i="30"/>
  <c r="AD31" i="30"/>
  <c r="AD3" i="30"/>
  <c r="AD4" i="30"/>
  <c r="AD5" i="30"/>
  <c r="AD6" i="30"/>
  <c r="AD7" i="30"/>
  <c r="AD8" i="30"/>
  <c r="AD9" i="30"/>
  <c r="AD10" i="30"/>
  <c r="AD11" i="30"/>
  <c r="AD12" i="30"/>
  <c r="AD13" i="30"/>
  <c r="AD14" i="30"/>
  <c r="AD15" i="30"/>
  <c r="AD16" i="30"/>
  <c r="AD17" i="30"/>
  <c r="AD18" i="30"/>
  <c r="AD19" i="30"/>
  <c r="AD20" i="30"/>
  <c r="AD21" i="30"/>
  <c r="AD22" i="30"/>
  <c r="AD23" i="30"/>
  <c r="AD24" i="30"/>
  <c r="K172" i="27"/>
  <c r="K168" i="27"/>
  <c r="K169" i="27"/>
  <c r="K170" i="27"/>
  <c r="K171" i="27"/>
  <c r="C177" i="27" l="1"/>
  <c r="D177" i="27"/>
  <c r="H177" i="27"/>
  <c r="R177" i="27"/>
  <c r="T177" i="27" s="1"/>
  <c r="S177" i="27"/>
  <c r="AD177" i="27"/>
  <c r="AE177" i="27"/>
  <c r="AF177" i="27"/>
  <c r="AG177" i="27"/>
  <c r="K163" i="27"/>
  <c r="K164" i="27"/>
  <c r="K165" i="27"/>
  <c r="K166" i="27"/>
  <c r="K167" i="27"/>
  <c r="U177" i="27" l="1"/>
  <c r="AL177" i="27" s="1"/>
  <c r="K162" i="27" l="1"/>
  <c r="C165" i="27"/>
  <c r="C166" i="27"/>
  <c r="C167" i="27"/>
  <c r="C168" i="27"/>
  <c r="C169" i="27"/>
  <c r="C170" i="27"/>
  <c r="C171" i="27"/>
  <c r="C172" i="27"/>
  <c r="C173" i="27"/>
  <c r="C174" i="27"/>
  <c r="C175" i="27"/>
  <c r="C176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H165" i="27"/>
  <c r="H166" i="27"/>
  <c r="H167" i="27"/>
  <c r="H168" i="27"/>
  <c r="H169" i="27"/>
  <c r="H170" i="27"/>
  <c r="H171" i="27"/>
  <c r="H172" i="27"/>
  <c r="H173" i="27"/>
  <c r="H174" i="27"/>
  <c r="H175" i="27"/>
  <c r="H176" i="27"/>
  <c r="R165" i="27"/>
  <c r="R166" i="27"/>
  <c r="R167" i="27"/>
  <c r="R168" i="27"/>
  <c r="T168" i="27" s="1"/>
  <c r="R169" i="27"/>
  <c r="T169" i="27" s="1"/>
  <c r="R170" i="27"/>
  <c r="T170" i="27" s="1"/>
  <c r="U170" i="27" s="1"/>
  <c r="AL170" i="27" s="1"/>
  <c r="R171" i="27"/>
  <c r="T171" i="27" s="1"/>
  <c r="R172" i="27"/>
  <c r="R173" i="27"/>
  <c r="R174" i="27"/>
  <c r="R175" i="27"/>
  <c r="R176" i="27"/>
  <c r="T176" i="27" s="1"/>
  <c r="S165" i="27"/>
  <c r="S166" i="27"/>
  <c r="S167" i="27"/>
  <c r="S168" i="27"/>
  <c r="S169" i="27"/>
  <c r="S170" i="27"/>
  <c r="S171" i="27"/>
  <c r="S172" i="27"/>
  <c r="S173" i="27"/>
  <c r="S174" i="27"/>
  <c r="S175" i="27"/>
  <c r="S176" i="27"/>
  <c r="AD165" i="27"/>
  <c r="AD166" i="27"/>
  <c r="AD167" i="27"/>
  <c r="AD168" i="27"/>
  <c r="AD169" i="27"/>
  <c r="AD170" i="27"/>
  <c r="AD171" i="27"/>
  <c r="AD172" i="27"/>
  <c r="AD173" i="27"/>
  <c r="AD174" i="27"/>
  <c r="AD175" i="27"/>
  <c r="AD176" i="27"/>
  <c r="AE165" i="27"/>
  <c r="AE166" i="27"/>
  <c r="AE167" i="27"/>
  <c r="AE168" i="27"/>
  <c r="AE169" i="27"/>
  <c r="AE170" i="27"/>
  <c r="AE171" i="27"/>
  <c r="AE172" i="27"/>
  <c r="AE173" i="27"/>
  <c r="AE174" i="27"/>
  <c r="AE175" i="27"/>
  <c r="AE176" i="27"/>
  <c r="AF165" i="27"/>
  <c r="AF166" i="27"/>
  <c r="AF167" i="27"/>
  <c r="AF168" i="27"/>
  <c r="AF169" i="27"/>
  <c r="AF170" i="27"/>
  <c r="AF171" i="27"/>
  <c r="AF172" i="27"/>
  <c r="AF173" i="27"/>
  <c r="AF174" i="27"/>
  <c r="AF175" i="27"/>
  <c r="AF176" i="27"/>
  <c r="AG165" i="27"/>
  <c r="AG166" i="27"/>
  <c r="AG167" i="27"/>
  <c r="AG168" i="27"/>
  <c r="AG169" i="27"/>
  <c r="AG170" i="27"/>
  <c r="AG171" i="27"/>
  <c r="AG172" i="27"/>
  <c r="AG173" i="27"/>
  <c r="AG174" i="27"/>
  <c r="AG175" i="27"/>
  <c r="AG176" i="27"/>
  <c r="K161" i="27"/>
  <c r="K160" i="27"/>
  <c r="K159" i="27"/>
  <c r="K156" i="27"/>
  <c r="K157" i="27"/>
  <c r="K158" i="27"/>
  <c r="T174" i="27" l="1"/>
  <c r="U174" i="27" s="1"/>
  <c r="AL174" i="27" s="1"/>
  <c r="T173" i="27"/>
  <c r="U173" i="27" s="1"/>
  <c r="AL173" i="27" s="1"/>
  <c r="T165" i="27"/>
  <c r="U165" i="27" s="1"/>
  <c r="AL165" i="27" s="1"/>
  <c r="T166" i="27"/>
  <c r="U166" i="27" s="1"/>
  <c r="AL166" i="27" s="1"/>
  <c r="T175" i="27"/>
  <c r="U175" i="27" s="1"/>
  <c r="AL175" i="27" s="1"/>
  <c r="T167" i="27"/>
  <c r="U167" i="27" s="1"/>
  <c r="AL167" i="27" s="1"/>
  <c r="T172" i="27"/>
  <c r="U172" i="27" s="1"/>
  <c r="AL172" i="27" s="1"/>
  <c r="U176" i="27"/>
  <c r="AL176" i="27" s="1"/>
  <c r="U171" i="27"/>
  <c r="AL171" i="27" s="1"/>
  <c r="U169" i="27"/>
  <c r="AL169" i="27" s="1"/>
  <c r="U168" i="27"/>
  <c r="AL168" i="27" s="1"/>
  <c r="K155" i="27"/>
  <c r="K154" i="27"/>
  <c r="C154" i="27"/>
  <c r="C155" i="27"/>
  <c r="C156" i="27"/>
  <c r="C157" i="27"/>
  <c r="C158" i="27"/>
  <c r="C159" i="27"/>
  <c r="C160" i="27"/>
  <c r="C161" i="27"/>
  <c r="C162" i="27"/>
  <c r="C163" i="27"/>
  <c r="C164" i="27"/>
  <c r="D154" i="27"/>
  <c r="D155" i="27"/>
  <c r="D156" i="27"/>
  <c r="D157" i="27"/>
  <c r="D158" i="27"/>
  <c r="D159" i="27"/>
  <c r="D160" i="27"/>
  <c r="D161" i="27"/>
  <c r="D162" i="27"/>
  <c r="D163" i="27"/>
  <c r="D164" i="27"/>
  <c r="H154" i="27"/>
  <c r="H155" i="27"/>
  <c r="H156" i="27"/>
  <c r="H157" i="27"/>
  <c r="H158" i="27"/>
  <c r="H159" i="27"/>
  <c r="H160" i="27"/>
  <c r="H161" i="27"/>
  <c r="H162" i="27"/>
  <c r="H163" i="27"/>
  <c r="H164" i="27"/>
  <c r="R154" i="27"/>
  <c r="R155" i="27"/>
  <c r="R156" i="27"/>
  <c r="T156" i="27" s="1"/>
  <c r="R157" i="27"/>
  <c r="R158" i="27"/>
  <c r="T158" i="27" s="1"/>
  <c r="R159" i="27"/>
  <c r="T159" i="27" s="1"/>
  <c r="R160" i="27"/>
  <c r="R161" i="27"/>
  <c r="T161" i="27" s="1"/>
  <c r="U161" i="27" s="1"/>
  <c r="AL161" i="27" s="1"/>
  <c r="R162" i="27"/>
  <c r="R163" i="27"/>
  <c r="R164" i="27"/>
  <c r="S154" i="27"/>
  <c r="S155" i="27"/>
  <c r="S156" i="27"/>
  <c r="S157" i="27"/>
  <c r="S158" i="27"/>
  <c r="S159" i="27"/>
  <c r="S160" i="27"/>
  <c r="S161" i="27"/>
  <c r="S162" i="27"/>
  <c r="S163" i="27"/>
  <c r="S164" i="27"/>
  <c r="AD154" i="27"/>
  <c r="AD155" i="27"/>
  <c r="AD156" i="27"/>
  <c r="AD157" i="27"/>
  <c r="AD158" i="27"/>
  <c r="AD159" i="27"/>
  <c r="AD160" i="27"/>
  <c r="AD161" i="27"/>
  <c r="AD162" i="27"/>
  <c r="AD163" i="27"/>
  <c r="AD164" i="27"/>
  <c r="AE154" i="27"/>
  <c r="AE155" i="27"/>
  <c r="AE156" i="27"/>
  <c r="AE157" i="27"/>
  <c r="AE158" i="27"/>
  <c r="AE159" i="27"/>
  <c r="AE160" i="27"/>
  <c r="AE161" i="27"/>
  <c r="AE162" i="27"/>
  <c r="AE163" i="27"/>
  <c r="AE164" i="27"/>
  <c r="AF154" i="27"/>
  <c r="AF155" i="27"/>
  <c r="AF156" i="27"/>
  <c r="AF157" i="27"/>
  <c r="AF158" i="27"/>
  <c r="AF159" i="27"/>
  <c r="AF160" i="27"/>
  <c r="AF161" i="27"/>
  <c r="AF162" i="27"/>
  <c r="AF163" i="27"/>
  <c r="AF164" i="27"/>
  <c r="AG154" i="27"/>
  <c r="AG155" i="27"/>
  <c r="AG156" i="27"/>
  <c r="AG157" i="27"/>
  <c r="AG158" i="27"/>
  <c r="AG159" i="27"/>
  <c r="AG160" i="27"/>
  <c r="AG161" i="27"/>
  <c r="AG162" i="27"/>
  <c r="AG163" i="27"/>
  <c r="AG164" i="27"/>
  <c r="K151" i="27"/>
  <c r="K152" i="27"/>
  <c r="K153" i="27"/>
  <c r="D153" i="27"/>
  <c r="D152" i="27"/>
  <c r="D151" i="27"/>
  <c r="C152" i="27"/>
  <c r="C153" i="27"/>
  <c r="H152" i="27"/>
  <c r="H153" i="27"/>
  <c r="R152" i="27"/>
  <c r="R153" i="27"/>
  <c r="S152" i="27"/>
  <c r="S153" i="27"/>
  <c r="AD152" i="27"/>
  <c r="AD153" i="27"/>
  <c r="AE152" i="27"/>
  <c r="AE153" i="27"/>
  <c r="AF152" i="27"/>
  <c r="AF153" i="27"/>
  <c r="AG152" i="27"/>
  <c r="AG153" i="27"/>
  <c r="C151" i="27"/>
  <c r="H151" i="27"/>
  <c r="R151" i="27"/>
  <c r="S151" i="27"/>
  <c r="AD151" i="27"/>
  <c r="AE151" i="27"/>
  <c r="AF151" i="27"/>
  <c r="AG151" i="27"/>
  <c r="T162" i="27" l="1"/>
  <c r="U162" i="27" s="1"/>
  <c r="AL162" i="27" s="1"/>
  <c r="T164" i="27"/>
  <c r="U164" i="27" s="1"/>
  <c r="AL164" i="27" s="1"/>
  <c r="T152" i="27"/>
  <c r="U152" i="27" s="1"/>
  <c r="AL152" i="27" s="1"/>
  <c r="T163" i="27"/>
  <c r="U163" i="27" s="1"/>
  <c r="AL163" i="27" s="1"/>
  <c r="T157" i="27"/>
  <c r="U157" i="27" s="1"/>
  <c r="AL157" i="27" s="1"/>
  <c r="T160" i="27"/>
  <c r="U160" i="27" s="1"/>
  <c r="AL160" i="27" s="1"/>
  <c r="U159" i="27"/>
  <c r="AL159" i="27" s="1"/>
  <c r="U156" i="27"/>
  <c r="AL156" i="27" s="1"/>
  <c r="T153" i="27"/>
  <c r="U153" i="27" s="1"/>
  <c r="AL153" i="27" s="1"/>
  <c r="T155" i="27"/>
  <c r="U155" i="27" s="1"/>
  <c r="AL155" i="27" s="1"/>
  <c r="T154" i="27"/>
  <c r="U154" i="27" s="1"/>
  <c r="AL154" i="27" s="1"/>
  <c r="T151" i="27"/>
  <c r="U151" i="27" s="1"/>
  <c r="AL151" i="27" s="1"/>
  <c r="U158" i="27"/>
  <c r="AL158" i="27" s="1"/>
  <c r="K150" i="27" l="1"/>
  <c r="D150" i="27"/>
  <c r="K149" i="27"/>
  <c r="K148" i="27"/>
  <c r="D149" i="27"/>
  <c r="D148" i="27"/>
  <c r="C150" i="27"/>
  <c r="H150" i="27"/>
  <c r="R150" i="27"/>
  <c r="S150" i="27"/>
  <c r="AD150" i="27"/>
  <c r="AE150" i="27"/>
  <c r="AF150" i="27"/>
  <c r="AG150" i="27"/>
  <c r="C148" i="27"/>
  <c r="C149" i="27"/>
  <c r="H148" i="27"/>
  <c r="H149" i="27"/>
  <c r="R148" i="27"/>
  <c r="T148" i="27" s="1"/>
  <c r="R149" i="27"/>
  <c r="S148" i="27"/>
  <c r="S149" i="27"/>
  <c r="AD148" i="27"/>
  <c r="AD149" i="27"/>
  <c r="AE148" i="27"/>
  <c r="AE149" i="27"/>
  <c r="AF148" i="27"/>
  <c r="AF149" i="27"/>
  <c r="AG148" i="27"/>
  <c r="AG149" i="27"/>
  <c r="K147" i="27"/>
  <c r="K146" i="27"/>
  <c r="K145" i="27"/>
  <c r="C145" i="27"/>
  <c r="C146" i="27"/>
  <c r="C147" i="27"/>
  <c r="D145" i="27"/>
  <c r="D146" i="27"/>
  <c r="D147" i="27"/>
  <c r="H145" i="27"/>
  <c r="H146" i="27"/>
  <c r="H147" i="27"/>
  <c r="R145" i="27"/>
  <c r="T145" i="27" s="1"/>
  <c r="U145" i="27" s="1"/>
  <c r="AL145" i="27" s="1"/>
  <c r="R146" i="27"/>
  <c r="T146" i="27" s="1"/>
  <c r="U146" i="27" s="1"/>
  <c r="AL146" i="27" s="1"/>
  <c r="R147" i="27"/>
  <c r="T147" i="27" s="1"/>
  <c r="S145" i="27"/>
  <c r="S146" i="27"/>
  <c r="S147" i="27"/>
  <c r="AD145" i="27"/>
  <c r="AD146" i="27"/>
  <c r="AD147" i="27"/>
  <c r="AE145" i="27"/>
  <c r="AE146" i="27"/>
  <c r="AE147" i="27"/>
  <c r="AF145" i="27"/>
  <c r="AF146" i="27"/>
  <c r="AF147" i="27"/>
  <c r="AG145" i="27"/>
  <c r="AG146" i="27"/>
  <c r="AG147" i="27"/>
  <c r="K144" i="27"/>
  <c r="K143" i="27"/>
  <c r="K142" i="27"/>
  <c r="K141" i="27"/>
  <c r="K140" i="27"/>
  <c r="C144" i="27"/>
  <c r="H144" i="27"/>
  <c r="R144" i="27"/>
  <c r="T144" i="27" s="1"/>
  <c r="U144" i="27" s="1"/>
  <c r="AL144" i="27" s="1"/>
  <c r="S144" i="27"/>
  <c r="AD144" i="27"/>
  <c r="AE144" i="27"/>
  <c r="AF144" i="27"/>
  <c r="AG144" i="27"/>
  <c r="D144" i="27"/>
  <c r="D143" i="27"/>
  <c r="D142" i="27"/>
  <c r="D141" i="27"/>
  <c r="D140" i="27"/>
  <c r="C140" i="27"/>
  <c r="C141" i="27"/>
  <c r="C142" i="27"/>
  <c r="C143" i="27"/>
  <c r="H140" i="27"/>
  <c r="H141" i="27"/>
  <c r="H142" i="27"/>
  <c r="H143" i="27"/>
  <c r="R140" i="27"/>
  <c r="T140" i="27" s="1"/>
  <c r="R141" i="27"/>
  <c r="T141" i="27" s="1"/>
  <c r="U141" i="27" s="1"/>
  <c r="AL141" i="27" s="1"/>
  <c r="R142" i="27"/>
  <c r="T142" i="27" s="1"/>
  <c r="R143" i="27"/>
  <c r="T143" i="27" s="1"/>
  <c r="S140" i="27"/>
  <c r="S141" i="27"/>
  <c r="S142" i="27"/>
  <c r="S143" i="27"/>
  <c r="AD140" i="27"/>
  <c r="AD141" i="27"/>
  <c r="AD142" i="27"/>
  <c r="AD143" i="27"/>
  <c r="AE140" i="27"/>
  <c r="AE141" i="27"/>
  <c r="AE142" i="27"/>
  <c r="AE143" i="27"/>
  <c r="AF140" i="27"/>
  <c r="AF141" i="27"/>
  <c r="AF142" i="27"/>
  <c r="AF143" i="27"/>
  <c r="AG140" i="27"/>
  <c r="AG141" i="27"/>
  <c r="AG142" i="27"/>
  <c r="AG143" i="27"/>
  <c r="K139" i="27"/>
  <c r="K138" i="27"/>
  <c r="K137" i="27"/>
  <c r="K136" i="27"/>
  <c r="D139" i="27"/>
  <c r="D138" i="27"/>
  <c r="D137" i="27"/>
  <c r="D136" i="27"/>
  <c r="C136" i="27"/>
  <c r="C137" i="27"/>
  <c r="C138" i="27"/>
  <c r="C139" i="27"/>
  <c r="H136" i="27"/>
  <c r="H137" i="27"/>
  <c r="H138" i="27"/>
  <c r="H139" i="27"/>
  <c r="R136" i="27"/>
  <c r="T136" i="27" s="1"/>
  <c r="U136" i="27" s="1"/>
  <c r="AL136" i="27" s="1"/>
  <c r="R137" i="27"/>
  <c r="T137" i="27" s="1"/>
  <c r="R138" i="27"/>
  <c r="T138" i="27" s="1"/>
  <c r="R139" i="27"/>
  <c r="T139" i="27" s="1"/>
  <c r="S136" i="27"/>
  <c r="S137" i="27"/>
  <c r="S138" i="27"/>
  <c r="S139" i="27"/>
  <c r="AD136" i="27"/>
  <c r="AD137" i="27"/>
  <c r="AD138" i="27"/>
  <c r="AD139" i="27"/>
  <c r="AE136" i="27"/>
  <c r="AE137" i="27"/>
  <c r="AE138" i="27"/>
  <c r="AE139" i="27"/>
  <c r="AF136" i="27"/>
  <c r="AF137" i="27"/>
  <c r="AF138" i="27"/>
  <c r="AF139" i="27"/>
  <c r="AG136" i="27"/>
  <c r="AG137" i="27"/>
  <c r="AG138" i="27"/>
  <c r="AG139" i="27"/>
  <c r="K128" i="27"/>
  <c r="K129" i="27"/>
  <c r="K130" i="27"/>
  <c r="K131" i="27"/>
  <c r="K132" i="27"/>
  <c r="K133" i="27"/>
  <c r="K134" i="27"/>
  <c r="K135" i="27"/>
  <c r="D135" i="27"/>
  <c r="D134" i="27"/>
  <c r="D133" i="27"/>
  <c r="D132" i="27"/>
  <c r="D131" i="27"/>
  <c r="D130" i="27"/>
  <c r="D129" i="27"/>
  <c r="D128" i="27"/>
  <c r="C129" i="27"/>
  <c r="C130" i="27"/>
  <c r="C131" i="27"/>
  <c r="C132" i="27"/>
  <c r="C133" i="27"/>
  <c r="C134" i="27"/>
  <c r="C135" i="27"/>
  <c r="H129" i="27"/>
  <c r="H130" i="27"/>
  <c r="H131" i="27"/>
  <c r="H132" i="27"/>
  <c r="H133" i="27"/>
  <c r="H134" i="27"/>
  <c r="H135" i="27"/>
  <c r="R129" i="27"/>
  <c r="T129" i="27" s="1"/>
  <c r="R130" i="27"/>
  <c r="T130" i="27" s="1"/>
  <c r="R131" i="27"/>
  <c r="T131" i="27" s="1"/>
  <c r="R132" i="27"/>
  <c r="T132" i="27" s="1"/>
  <c r="R133" i="27"/>
  <c r="T133" i="27" s="1"/>
  <c r="U133" i="27" s="1"/>
  <c r="AL133" i="27" s="1"/>
  <c r="R134" i="27"/>
  <c r="T134" i="27" s="1"/>
  <c r="R135" i="27"/>
  <c r="T135" i="27" s="1"/>
  <c r="S129" i="27"/>
  <c r="S130" i="27"/>
  <c r="S131" i="27"/>
  <c r="S132" i="27"/>
  <c r="S133" i="27"/>
  <c r="S134" i="27"/>
  <c r="S135" i="27"/>
  <c r="AD129" i="27"/>
  <c r="AD130" i="27"/>
  <c r="AD131" i="27"/>
  <c r="AD132" i="27"/>
  <c r="AD133" i="27"/>
  <c r="AD134" i="27"/>
  <c r="AD135" i="27"/>
  <c r="AE129" i="27"/>
  <c r="AE130" i="27"/>
  <c r="AE131" i="27"/>
  <c r="AE132" i="27"/>
  <c r="AE133" i="27"/>
  <c r="AE134" i="27"/>
  <c r="AE135" i="27"/>
  <c r="AF129" i="27"/>
  <c r="AF130" i="27"/>
  <c r="AF131" i="27"/>
  <c r="AF132" i="27"/>
  <c r="AF133" i="27"/>
  <c r="AF134" i="27"/>
  <c r="AF135" i="27"/>
  <c r="AG129" i="27"/>
  <c r="AG130" i="27"/>
  <c r="AG131" i="27"/>
  <c r="AG132" i="27"/>
  <c r="AG133" i="27"/>
  <c r="AG134" i="27"/>
  <c r="AG135" i="27"/>
  <c r="C128" i="27"/>
  <c r="H128" i="27"/>
  <c r="R128" i="27"/>
  <c r="T128" i="27" s="1"/>
  <c r="S128" i="27"/>
  <c r="AD128" i="27"/>
  <c r="AE128" i="27"/>
  <c r="AF128" i="27"/>
  <c r="AG128" i="27"/>
  <c r="T149" i="27" l="1"/>
  <c r="U149" i="27" s="1"/>
  <c r="AL149" i="27" s="1"/>
  <c r="T150" i="27"/>
  <c r="U150" i="27" s="1"/>
  <c r="AL150" i="27" s="1"/>
  <c r="U148" i="27"/>
  <c r="AL148" i="27" s="1"/>
  <c r="U147" i="27"/>
  <c r="AL147" i="27" s="1"/>
  <c r="U142" i="27"/>
  <c r="AL142" i="27" s="1"/>
  <c r="U140" i="27"/>
  <c r="AL140" i="27" s="1"/>
  <c r="U143" i="27"/>
  <c r="AL143" i="27" s="1"/>
  <c r="U139" i="27"/>
  <c r="AL139" i="27" s="1"/>
  <c r="U138" i="27"/>
  <c r="AL138" i="27" s="1"/>
  <c r="U137" i="27"/>
  <c r="AL137" i="27" s="1"/>
  <c r="U131" i="27"/>
  <c r="AL131" i="27" s="1"/>
  <c r="U130" i="27"/>
  <c r="AL130" i="27" s="1"/>
  <c r="U134" i="27"/>
  <c r="AL134" i="27" s="1"/>
  <c r="U135" i="27"/>
  <c r="AL135" i="27" s="1"/>
  <c r="U132" i="27"/>
  <c r="AL132" i="27" s="1"/>
  <c r="U129" i="27"/>
  <c r="AL129" i="27" s="1"/>
  <c r="U128" i="27"/>
  <c r="AL128" i="27" s="1"/>
  <c r="S840" i="22" l="1"/>
  <c r="S839" i="22"/>
  <c r="S838" i="22"/>
  <c r="S837" i="22"/>
  <c r="S836" i="22"/>
  <c r="S835" i="22"/>
  <c r="S834" i="22"/>
  <c r="S833" i="22"/>
  <c r="S832" i="22"/>
  <c r="S831" i="22"/>
  <c r="S830" i="22"/>
  <c r="S829" i="22"/>
  <c r="S828" i="22"/>
  <c r="S827" i="22"/>
  <c r="S826" i="22"/>
  <c r="S825" i="22"/>
  <c r="S824" i="22"/>
  <c r="S823" i="22"/>
  <c r="S822" i="22"/>
  <c r="S821" i="22"/>
  <c r="S820" i="22"/>
  <c r="S819" i="22"/>
  <c r="S818" i="22"/>
  <c r="S817" i="22"/>
  <c r="S816" i="22"/>
  <c r="S815" i="22"/>
  <c r="S814" i="22"/>
  <c r="S813" i="22"/>
  <c r="S812" i="22"/>
  <c r="S811" i="22"/>
  <c r="S810" i="22"/>
  <c r="S809" i="22"/>
  <c r="S808" i="22"/>
  <c r="S807" i="22"/>
  <c r="S806" i="22"/>
  <c r="S805" i="22"/>
  <c r="S804" i="22"/>
  <c r="S803" i="22"/>
  <c r="S802" i="22"/>
  <c r="S801" i="22"/>
  <c r="S800" i="22"/>
  <c r="S799" i="22"/>
  <c r="S798" i="22"/>
  <c r="S797" i="22"/>
  <c r="S796" i="22"/>
  <c r="S795" i="22"/>
  <c r="S794" i="22"/>
  <c r="S793" i="22"/>
  <c r="S792" i="22"/>
  <c r="S791" i="22"/>
  <c r="S790" i="22"/>
  <c r="S789" i="22"/>
  <c r="S788" i="22"/>
  <c r="S787" i="22"/>
  <c r="S786" i="22"/>
  <c r="S785" i="22"/>
  <c r="S784" i="22"/>
  <c r="S783" i="22"/>
  <c r="S782" i="22"/>
  <c r="S781" i="22"/>
  <c r="S780" i="22"/>
  <c r="S779" i="22"/>
  <c r="S778" i="22"/>
  <c r="S777" i="22"/>
  <c r="S776" i="22"/>
  <c r="S775" i="22"/>
  <c r="S774" i="22"/>
  <c r="S773" i="22"/>
  <c r="S772" i="22"/>
  <c r="S771" i="22"/>
  <c r="S770" i="22"/>
  <c r="S769" i="22"/>
  <c r="S768" i="22"/>
  <c r="S767" i="22"/>
  <c r="S766" i="22"/>
  <c r="S765" i="22"/>
  <c r="S764" i="22"/>
  <c r="S763" i="22"/>
  <c r="S762" i="22"/>
  <c r="S761" i="22"/>
  <c r="S760" i="22"/>
  <c r="S759" i="22"/>
  <c r="S758" i="22"/>
  <c r="S757" i="22"/>
  <c r="S93" i="22"/>
  <c r="S92" i="22"/>
  <c r="S89" i="22"/>
  <c r="S88" i="22"/>
  <c r="D127" i="27" l="1"/>
  <c r="D126" i="27"/>
  <c r="K127" i="27"/>
  <c r="K126" i="27"/>
  <c r="C127" i="27"/>
  <c r="H127" i="27"/>
  <c r="R127" i="27"/>
  <c r="T127" i="27" s="1"/>
  <c r="U127" i="27" s="1"/>
  <c r="AL127" i="27" s="1"/>
  <c r="S127" i="27"/>
  <c r="AD127" i="27"/>
  <c r="AE127" i="27"/>
  <c r="AF127" i="27"/>
  <c r="AG127" i="27"/>
  <c r="C126" i="27"/>
  <c r="H126" i="27"/>
  <c r="R126" i="27"/>
  <c r="T126" i="27" s="1"/>
  <c r="S126" i="27"/>
  <c r="AD126" i="27"/>
  <c r="AE126" i="27"/>
  <c r="AF126" i="27"/>
  <c r="AG126" i="27"/>
  <c r="K122" i="27"/>
  <c r="K123" i="27"/>
  <c r="K124" i="27"/>
  <c r="K125" i="27"/>
  <c r="D125" i="27"/>
  <c r="D124" i="27"/>
  <c r="D123" i="27"/>
  <c r="D122" i="27"/>
  <c r="C124" i="27"/>
  <c r="C125" i="27"/>
  <c r="H124" i="27"/>
  <c r="H125" i="27"/>
  <c r="R124" i="27"/>
  <c r="T124" i="27" s="1"/>
  <c r="U124" i="27" s="1"/>
  <c r="AL124" i="27" s="1"/>
  <c r="R125" i="27"/>
  <c r="T125" i="27" s="1"/>
  <c r="U125" i="27" s="1"/>
  <c r="AL125" i="27" s="1"/>
  <c r="S124" i="27"/>
  <c r="S125" i="27"/>
  <c r="AD124" i="27"/>
  <c r="AD125" i="27"/>
  <c r="AE124" i="27"/>
  <c r="AE125" i="27"/>
  <c r="AF124" i="27"/>
  <c r="AF125" i="27"/>
  <c r="AG124" i="27"/>
  <c r="AG125" i="27"/>
  <c r="C123" i="27"/>
  <c r="H123" i="27"/>
  <c r="R123" i="27"/>
  <c r="T123" i="27" s="1"/>
  <c r="S123" i="27"/>
  <c r="AD123" i="27"/>
  <c r="AE123" i="27"/>
  <c r="AF123" i="27"/>
  <c r="AG123" i="27"/>
  <c r="U126" i="27" l="1"/>
  <c r="AL126" i="27" s="1"/>
  <c r="U123" i="27"/>
  <c r="AL123" i="27" s="1"/>
  <c r="AD18" i="32" l="1"/>
  <c r="AD19" i="32"/>
  <c r="AD20" i="32"/>
  <c r="AD21" i="32"/>
  <c r="AD22" i="32"/>
  <c r="AD23" i="32"/>
  <c r="AD24" i="32"/>
  <c r="AD25" i="32"/>
  <c r="K121" i="27" l="1"/>
  <c r="K120" i="27"/>
  <c r="D121" i="27"/>
  <c r="D120" i="27"/>
  <c r="C122" i="27"/>
  <c r="H122" i="27"/>
  <c r="R122" i="27"/>
  <c r="S122" i="27"/>
  <c r="AD122" i="27"/>
  <c r="AE122" i="27"/>
  <c r="AF122" i="27"/>
  <c r="AG122" i="27"/>
  <c r="C121" i="27"/>
  <c r="H121" i="27"/>
  <c r="R121" i="27"/>
  <c r="T121" i="27" s="1"/>
  <c r="U121" i="27" s="1"/>
  <c r="AL121" i="27" s="1"/>
  <c r="S121" i="27"/>
  <c r="AD121" i="27"/>
  <c r="AE121" i="27"/>
  <c r="AF121" i="27"/>
  <c r="AG121" i="27"/>
  <c r="C120" i="27"/>
  <c r="H120" i="27"/>
  <c r="R120" i="27"/>
  <c r="T120" i="27" s="1"/>
  <c r="S120" i="27"/>
  <c r="AD120" i="27"/>
  <c r="AE120" i="27"/>
  <c r="AF120" i="27"/>
  <c r="AG120" i="27"/>
  <c r="K119" i="27"/>
  <c r="K118" i="27"/>
  <c r="C118" i="27"/>
  <c r="C119" i="27"/>
  <c r="D118" i="27"/>
  <c r="D119" i="27"/>
  <c r="H118" i="27"/>
  <c r="H119" i="27"/>
  <c r="R118" i="27"/>
  <c r="T118" i="27" s="1"/>
  <c r="R119" i="27"/>
  <c r="T119" i="27" s="1"/>
  <c r="S118" i="27"/>
  <c r="S119" i="27"/>
  <c r="AD118" i="27"/>
  <c r="AD119" i="27"/>
  <c r="AE118" i="27"/>
  <c r="AE119" i="27"/>
  <c r="AF118" i="27"/>
  <c r="AF119" i="27"/>
  <c r="AG118" i="27"/>
  <c r="AG119" i="27"/>
  <c r="T122" i="27" l="1"/>
  <c r="U122" i="27" s="1"/>
  <c r="AL122" i="27" s="1"/>
  <c r="U120" i="27"/>
  <c r="AL120" i="27" s="1"/>
  <c r="U119" i="27"/>
  <c r="AL119" i="27" s="1"/>
  <c r="U118" i="27"/>
  <c r="AL118" i="27" s="1"/>
  <c r="FM18" i="20" l="1"/>
  <c r="FM19" i="20"/>
  <c r="FM20" i="20"/>
  <c r="FM21" i="20"/>
  <c r="FM22" i="20"/>
  <c r="FM23" i="20"/>
  <c r="FM24" i="20"/>
  <c r="FM25" i="20"/>
  <c r="FM26" i="20"/>
  <c r="FM27" i="20"/>
  <c r="FM28" i="20"/>
  <c r="FM29" i="20"/>
  <c r="FM30" i="20"/>
  <c r="FM31" i="20"/>
  <c r="FM32" i="20"/>
  <c r="FM33" i="20"/>
  <c r="FM34" i="20"/>
  <c r="FM35" i="20"/>
  <c r="FM36" i="20"/>
  <c r="FM37" i="20"/>
  <c r="FM38" i="20"/>
  <c r="FM39" i="20"/>
  <c r="FM40" i="20"/>
  <c r="FM41" i="20"/>
  <c r="FM42" i="20"/>
  <c r="FM43" i="20"/>
  <c r="FM44" i="20"/>
  <c r="FM45" i="20"/>
  <c r="FM46" i="20"/>
  <c r="K102" i="27" l="1"/>
  <c r="K103" i="27"/>
  <c r="K104" i="27"/>
  <c r="K105" i="27"/>
  <c r="K106" i="27"/>
  <c r="K107" i="27"/>
  <c r="K108" i="27"/>
  <c r="K109" i="27"/>
  <c r="K110" i="27"/>
  <c r="K111" i="27"/>
  <c r="K112" i="27"/>
  <c r="K113" i="27"/>
  <c r="K114" i="27"/>
  <c r="K115" i="27"/>
  <c r="K116" i="27"/>
  <c r="K117" i="27"/>
  <c r="FR15" i="20"/>
  <c r="FR16" i="20"/>
  <c r="FR17" i="20"/>
  <c r="FR18" i="20"/>
  <c r="FR19" i="20"/>
  <c r="FR20" i="20"/>
  <c r="FR21" i="20"/>
  <c r="FR22" i="20"/>
  <c r="FR23" i="20"/>
  <c r="FR24" i="20"/>
  <c r="FR25" i="20"/>
  <c r="FR26" i="20"/>
  <c r="FR27" i="20"/>
  <c r="FR28" i="20"/>
  <c r="FR29" i="20"/>
  <c r="FR30" i="20"/>
  <c r="FR31" i="20"/>
  <c r="FR32" i="20"/>
  <c r="FR33" i="20"/>
  <c r="FR34" i="20"/>
  <c r="FR35" i="20"/>
  <c r="FR36" i="20"/>
  <c r="FR37" i="20"/>
  <c r="FR38" i="20"/>
  <c r="FR39" i="20"/>
  <c r="FR40" i="20"/>
  <c r="FR41" i="20"/>
  <c r="FR42" i="20"/>
  <c r="FR43" i="20"/>
  <c r="FR44" i="20"/>
  <c r="FR45" i="20"/>
  <c r="FR46" i="20"/>
  <c r="K101" i="27" l="1"/>
  <c r="K100" i="27"/>
  <c r="K99" i="27"/>
  <c r="K95" i="27"/>
  <c r="K96" i="27"/>
  <c r="K97" i="27"/>
  <c r="K98" i="27"/>
  <c r="FO16" i="20"/>
  <c r="FO17" i="20"/>
  <c r="FO18" i="20"/>
  <c r="FO19" i="20"/>
  <c r="FO20" i="20"/>
  <c r="FO21" i="20"/>
  <c r="FO22" i="20"/>
  <c r="FO23" i="20"/>
  <c r="FO24" i="20"/>
  <c r="FO25" i="20"/>
  <c r="FO26" i="20"/>
  <c r="FO27" i="20"/>
  <c r="FO28" i="20"/>
  <c r="FO29" i="20"/>
  <c r="FO30" i="20"/>
  <c r="FO31" i="20"/>
  <c r="FO32" i="20"/>
  <c r="FO33" i="20"/>
  <c r="FO34" i="20"/>
  <c r="FO35" i="20"/>
  <c r="FO36" i="20"/>
  <c r="FO37" i="20"/>
  <c r="FO38" i="20"/>
  <c r="FO39" i="20"/>
  <c r="FO40" i="20"/>
  <c r="FO41" i="20"/>
  <c r="FO42" i="20"/>
  <c r="FO43" i="20"/>
  <c r="FO44" i="20"/>
  <c r="FO45" i="20"/>
  <c r="FO46" i="20"/>
  <c r="C109" i="27" l="1"/>
  <c r="C110" i="27"/>
  <c r="C111" i="27"/>
  <c r="C112" i="27"/>
  <c r="C113" i="27"/>
  <c r="C114" i="27"/>
  <c r="C115" i="27"/>
  <c r="C116" i="27"/>
  <c r="C117" i="27"/>
  <c r="D109" i="27"/>
  <c r="D110" i="27"/>
  <c r="D111" i="27"/>
  <c r="D112" i="27"/>
  <c r="D113" i="27"/>
  <c r="D114" i="27"/>
  <c r="D115" i="27"/>
  <c r="D116" i="27"/>
  <c r="D117" i="27"/>
  <c r="H109" i="27"/>
  <c r="H110" i="27"/>
  <c r="H111" i="27"/>
  <c r="H112" i="27"/>
  <c r="H113" i="27"/>
  <c r="H114" i="27"/>
  <c r="H115" i="27"/>
  <c r="H116" i="27"/>
  <c r="H117" i="27"/>
  <c r="R109" i="27"/>
  <c r="R110" i="27"/>
  <c r="R111" i="27"/>
  <c r="T111" i="27" s="1"/>
  <c r="U111" i="27" s="1"/>
  <c r="AL111" i="27" s="1"/>
  <c r="R112" i="27"/>
  <c r="R113" i="27"/>
  <c r="R114" i="27"/>
  <c r="R115" i="27"/>
  <c r="R116" i="27"/>
  <c r="T116" i="27" s="1"/>
  <c r="R117" i="27"/>
  <c r="T117" i="27" s="1"/>
  <c r="S109" i="27"/>
  <c r="S110" i="27"/>
  <c r="S111" i="27"/>
  <c r="S112" i="27"/>
  <c r="S113" i="27"/>
  <c r="S114" i="27"/>
  <c r="S115" i="27"/>
  <c r="S116" i="27"/>
  <c r="S117" i="27"/>
  <c r="AD109" i="27"/>
  <c r="AD110" i="27"/>
  <c r="AD111" i="27"/>
  <c r="AD112" i="27"/>
  <c r="AD113" i="27"/>
  <c r="AD114" i="27"/>
  <c r="AD115" i="27"/>
  <c r="AD116" i="27"/>
  <c r="AD117" i="27"/>
  <c r="AE109" i="27"/>
  <c r="AE110" i="27"/>
  <c r="AE111" i="27"/>
  <c r="AE112" i="27"/>
  <c r="AE113" i="27"/>
  <c r="AE114" i="27"/>
  <c r="AE115" i="27"/>
  <c r="AE116" i="27"/>
  <c r="AE117" i="27"/>
  <c r="AF109" i="27"/>
  <c r="AF110" i="27"/>
  <c r="AF111" i="27"/>
  <c r="AF112" i="27"/>
  <c r="AF113" i="27"/>
  <c r="AF114" i="27"/>
  <c r="AF115" i="27"/>
  <c r="AF116" i="27"/>
  <c r="AF117" i="27"/>
  <c r="AG109" i="27"/>
  <c r="AG110" i="27"/>
  <c r="AG111" i="27"/>
  <c r="AG112" i="27"/>
  <c r="AG113" i="27"/>
  <c r="AG114" i="27"/>
  <c r="AG115" i="27"/>
  <c r="AG116" i="27"/>
  <c r="AG117" i="27"/>
  <c r="C96" i="27"/>
  <c r="C97" i="27"/>
  <c r="C98" i="27"/>
  <c r="C99" i="27"/>
  <c r="C100" i="27"/>
  <c r="C101" i="27"/>
  <c r="C102" i="27"/>
  <c r="C103" i="27"/>
  <c r="C104" i="27"/>
  <c r="C105" i="27"/>
  <c r="C106" i="27"/>
  <c r="C107" i="27"/>
  <c r="C108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H96" i="27"/>
  <c r="H97" i="27"/>
  <c r="H98" i="27"/>
  <c r="H99" i="27"/>
  <c r="H100" i="27"/>
  <c r="H101" i="27"/>
  <c r="H102" i="27"/>
  <c r="H103" i="27"/>
  <c r="H104" i="27"/>
  <c r="H105" i="27"/>
  <c r="H106" i="27"/>
  <c r="H107" i="27"/>
  <c r="H108" i="27"/>
  <c r="R96" i="27"/>
  <c r="R97" i="27"/>
  <c r="R98" i="27"/>
  <c r="R99" i="27"/>
  <c r="R100" i="27"/>
  <c r="R101" i="27"/>
  <c r="R102" i="27"/>
  <c r="R103" i="27"/>
  <c r="R104" i="27"/>
  <c r="R105" i="27"/>
  <c r="R106" i="27"/>
  <c r="R107" i="27"/>
  <c r="R108" i="27"/>
  <c r="S96" i="27"/>
  <c r="S97" i="27"/>
  <c r="S98" i="27"/>
  <c r="S99" i="27"/>
  <c r="S100" i="27"/>
  <c r="S101" i="27"/>
  <c r="S102" i="27"/>
  <c r="S103" i="27"/>
  <c r="S104" i="27"/>
  <c r="S105" i="27"/>
  <c r="S106" i="27"/>
  <c r="S107" i="27"/>
  <c r="S108" i="27"/>
  <c r="AD96" i="27"/>
  <c r="AD97" i="27"/>
  <c r="AD98" i="27"/>
  <c r="AD99" i="27"/>
  <c r="AD100" i="27"/>
  <c r="AD101" i="27"/>
  <c r="AD102" i="27"/>
  <c r="AD103" i="27"/>
  <c r="AD104" i="27"/>
  <c r="AD105" i="27"/>
  <c r="AD106" i="27"/>
  <c r="AD107" i="27"/>
  <c r="AD108" i="27"/>
  <c r="AE96" i="27"/>
  <c r="AE97" i="27"/>
  <c r="AE98" i="27"/>
  <c r="AE99" i="27"/>
  <c r="AE100" i="27"/>
  <c r="AE101" i="27"/>
  <c r="AE102" i="27"/>
  <c r="AE103" i="27"/>
  <c r="AE104" i="27"/>
  <c r="AE105" i="27"/>
  <c r="AE106" i="27"/>
  <c r="AE107" i="27"/>
  <c r="AE108" i="27"/>
  <c r="AF96" i="27"/>
  <c r="AF97" i="27"/>
  <c r="AF98" i="27"/>
  <c r="AF99" i="27"/>
  <c r="AF100" i="27"/>
  <c r="AF101" i="27"/>
  <c r="AF102" i="27"/>
  <c r="AF103" i="27"/>
  <c r="AF104" i="27"/>
  <c r="AF105" i="27"/>
  <c r="AF106" i="27"/>
  <c r="AF107" i="27"/>
  <c r="AF108" i="27"/>
  <c r="AG96" i="27"/>
  <c r="AG97" i="27"/>
  <c r="AG98" i="27"/>
  <c r="AG99" i="27"/>
  <c r="AG100" i="27"/>
  <c r="AG101" i="27"/>
  <c r="AG102" i="27"/>
  <c r="AG103" i="27"/>
  <c r="AG104" i="27"/>
  <c r="AG105" i="27"/>
  <c r="AG106" i="27"/>
  <c r="AG107" i="27"/>
  <c r="AG108" i="27"/>
  <c r="K94" i="27"/>
  <c r="K93" i="27"/>
  <c r="K92" i="27"/>
  <c r="D95" i="27"/>
  <c r="D94" i="27"/>
  <c r="D93" i="27"/>
  <c r="D92" i="27"/>
  <c r="C92" i="27"/>
  <c r="C93" i="27"/>
  <c r="C94" i="27"/>
  <c r="C95" i="27"/>
  <c r="H92" i="27"/>
  <c r="H93" i="27"/>
  <c r="H94" i="27"/>
  <c r="H95" i="27"/>
  <c r="R92" i="27"/>
  <c r="R93" i="27"/>
  <c r="R94" i="27"/>
  <c r="R95" i="27"/>
  <c r="T95" i="27" s="1"/>
  <c r="S92" i="27"/>
  <c r="S93" i="27"/>
  <c r="S94" i="27"/>
  <c r="S95" i="27"/>
  <c r="AD92" i="27"/>
  <c r="AD93" i="27"/>
  <c r="AD94" i="27"/>
  <c r="AD95" i="27"/>
  <c r="AE92" i="27"/>
  <c r="AE93" i="27"/>
  <c r="AE94" i="27"/>
  <c r="AE95" i="27"/>
  <c r="AF92" i="27"/>
  <c r="AF93" i="27"/>
  <c r="AF94" i="27"/>
  <c r="AF95" i="27"/>
  <c r="AG92" i="27"/>
  <c r="AG93" i="27"/>
  <c r="AG94" i="27"/>
  <c r="AG95" i="27"/>
  <c r="K91" i="27"/>
  <c r="K90" i="27"/>
  <c r="K89" i="27"/>
  <c r="K88" i="27"/>
  <c r="K87" i="27"/>
  <c r="K86" i="27"/>
  <c r="K85" i="27"/>
  <c r="K84" i="27"/>
  <c r="K83" i="27"/>
  <c r="K82" i="27"/>
  <c r="K81" i="27"/>
  <c r="C83" i="27"/>
  <c r="C84" i="27"/>
  <c r="C85" i="27"/>
  <c r="C86" i="27"/>
  <c r="C87" i="27"/>
  <c r="C88" i="27"/>
  <c r="C89" i="27"/>
  <c r="C90" i="27"/>
  <c r="C91" i="27"/>
  <c r="D83" i="27"/>
  <c r="D84" i="27"/>
  <c r="D85" i="27"/>
  <c r="D86" i="27"/>
  <c r="D87" i="27"/>
  <c r="D88" i="27"/>
  <c r="D89" i="27"/>
  <c r="D90" i="27"/>
  <c r="D91" i="27"/>
  <c r="H83" i="27"/>
  <c r="H84" i="27"/>
  <c r="H85" i="27"/>
  <c r="H86" i="27"/>
  <c r="H87" i="27"/>
  <c r="H88" i="27"/>
  <c r="H89" i="27"/>
  <c r="H90" i="27"/>
  <c r="H91" i="27"/>
  <c r="R83" i="27"/>
  <c r="T83" i="27" s="1"/>
  <c r="U83" i="27" s="1"/>
  <c r="AL83" i="27" s="1"/>
  <c r="R84" i="27"/>
  <c r="T84" i="27" s="1"/>
  <c r="R85" i="27"/>
  <c r="T85" i="27" s="1"/>
  <c r="U85" i="27" s="1"/>
  <c r="AL85" i="27" s="1"/>
  <c r="R86" i="27"/>
  <c r="T86" i="27" s="1"/>
  <c r="R87" i="27"/>
  <c r="T87" i="27" s="1"/>
  <c r="R88" i="27"/>
  <c r="T88" i="27" s="1"/>
  <c r="U88" i="27" s="1"/>
  <c r="AL88" i="27" s="1"/>
  <c r="R89" i="27"/>
  <c r="T89" i="27" s="1"/>
  <c r="R90" i="27"/>
  <c r="T90" i="27" s="1"/>
  <c r="U90" i="27" s="1"/>
  <c r="AL90" i="27" s="1"/>
  <c r="R91" i="27"/>
  <c r="S83" i="27"/>
  <c r="S84" i="27"/>
  <c r="S85" i="27"/>
  <c r="S86" i="27"/>
  <c r="S87" i="27"/>
  <c r="S88" i="27"/>
  <c r="S89" i="27"/>
  <c r="S90" i="27"/>
  <c r="S91" i="27"/>
  <c r="AD83" i="27"/>
  <c r="AD84" i="27"/>
  <c r="AD85" i="27"/>
  <c r="AD86" i="27"/>
  <c r="AD87" i="27"/>
  <c r="AD88" i="27"/>
  <c r="AD89" i="27"/>
  <c r="AD90" i="27"/>
  <c r="AD91" i="27"/>
  <c r="AE83" i="27"/>
  <c r="AE84" i="27"/>
  <c r="AE85" i="27"/>
  <c r="AE86" i="27"/>
  <c r="AE87" i="27"/>
  <c r="AE88" i="27"/>
  <c r="AE89" i="27"/>
  <c r="AE90" i="27"/>
  <c r="AE91" i="27"/>
  <c r="AF83" i="27"/>
  <c r="AF84" i="27"/>
  <c r="AF85" i="27"/>
  <c r="AF86" i="27"/>
  <c r="AF87" i="27"/>
  <c r="AF88" i="27"/>
  <c r="AF89" i="27"/>
  <c r="AF90" i="27"/>
  <c r="AF91" i="27"/>
  <c r="AG83" i="27"/>
  <c r="AG84" i="27"/>
  <c r="AG85" i="27"/>
  <c r="AG86" i="27"/>
  <c r="AG87" i="27"/>
  <c r="AG88" i="27"/>
  <c r="AG89" i="27"/>
  <c r="AG90" i="27"/>
  <c r="AG91" i="27"/>
  <c r="C81" i="27"/>
  <c r="C82" i="27"/>
  <c r="D81" i="27"/>
  <c r="D82" i="27"/>
  <c r="H81" i="27"/>
  <c r="H82" i="27"/>
  <c r="R81" i="27"/>
  <c r="T81" i="27" s="1"/>
  <c r="R82" i="27"/>
  <c r="T82" i="27" s="1"/>
  <c r="S81" i="27"/>
  <c r="S82" i="27"/>
  <c r="AD81" i="27"/>
  <c r="AD82" i="27"/>
  <c r="AE81" i="27"/>
  <c r="AE82" i="27"/>
  <c r="AF81" i="27"/>
  <c r="AF82" i="27"/>
  <c r="AG81" i="27"/>
  <c r="AG82" i="27"/>
  <c r="FK15" i="20"/>
  <c r="FK16" i="20"/>
  <c r="FK17" i="20"/>
  <c r="FK18" i="20"/>
  <c r="FK19" i="20"/>
  <c r="FK20" i="20"/>
  <c r="FK21" i="20"/>
  <c r="FK22" i="20"/>
  <c r="FK23" i="20"/>
  <c r="FK24" i="20"/>
  <c r="FK25" i="20"/>
  <c r="FK26" i="20"/>
  <c r="FK27" i="20"/>
  <c r="FK28" i="20"/>
  <c r="FK29" i="20"/>
  <c r="FK30" i="20"/>
  <c r="FK31" i="20"/>
  <c r="FK32" i="20"/>
  <c r="FK33" i="20"/>
  <c r="FK34" i="20"/>
  <c r="FK35" i="20"/>
  <c r="FK36" i="20"/>
  <c r="FK37" i="20"/>
  <c r="FK38" i="20"/>
  <c r="FK39" i="20"/>
  <c r="FK40" i="20"/>
  <c r="FK41" i="20"/>
  <c r="FK42" i="20"/>
  <c r="FK43" i="20"/>
  <c r="FK44" i="20"/>
  <c r="FK45" i="20"/>
  <c r="FK46" i="20"/>
  <c r="FJ15" i="20"/>
  <c r="FJ16" i="20"/>
  <c r="FJ17" i="20"/>
  <c r="FJ18" i="20"/>
  <c r="FJ19" i="20"/>
  <c r="FJ20" i="20"/>
  <c r="FJ21" i="20"/>
  <c r="FJ22" i="20"/>
  <c r="FJ23" i="20"/>
  <c r="FJ24" i="20"/>
  <c r="FJ25" i="20"/>
  <c r="FJ26" i="20"/>
  <c r="FJ27" i="20"/>
  <c r="FJ28" i="20"/>
  <c r="FJ29" i="20"/>
  <c r="FJ30" i="20"/>
  <c r="FJ31" i="20"/>
  <c r="FJ32" i="20"/>
  <c r="FJ33" i="20"/>
  <c r="FJ34" i="20"/>
  <c r="FJ35" i="20"/>
  <c r="FJ36" i="20"/>
  <c r="FJ37" i="20"/>
  <c r="FJ38" i="20"/>
  <c r="FJ39" i="20"/>
  <c r="FJ40" i="20"/>
  <c r="FJ41" i="20"/>
  <c r="FJ42" i="20"/>
  <c r="FJ43" i="20"/>
  <c r="FJ44" i="20"/>
  <c r="FJ45" i="20"/>
  <c r="FJ46" i="20"/>
  <c r="T110" i="27" l="1"/>
  <c r="U110" i="27" s="1"/>
  <c r="AL110" i="27" s="1"/>
  <c r="T115" i="27"/>
  <c r="U115" i="27" s="1"/>
  <c r="AL115" i="27" s="1"/>
  <c r="T114" i="27"/>
  <c r="U114" i="27" s="1"/>
  <c r="AL114" i="27" s="1"/>
  <c r="T107" i="27"/>
  <c r="U107" i="27" s="1"/>
  <c r="AL107" i="27" s="1"/>
  <c r="T94" i="27"/>
  <c r="U94" i="27" s="1"/>
  <c r="AL94" i="27" s="1"/>
  <c r="T101" i="27"/>
  <c r="U101" i="27" s="1"/>
  <c r="AL101" i="27" s="1"/>
  <c r="T100" i="27"/>
  <c r="U100" i="27" s="1"/>
  <c r="AL100" i="27" s="1"/>
  <c r="T113" i="27"/>
  <c r="U113" i="27" s="1"/>
  <c r="AL113" i="27" s="1"/>
  <c r="T105" i="27"/>
  <c r="U105" i="27" s="1"/>
  <c r="AL105" i="27" s="1"/>
  <c r="T97" i="27"/>
  <c r="U97" i="27" s="1"/>
  <c r="AL97" i="27" s="1"/>
  <c r="T112" i="27"/>
  <c r="U112" i="27" s="1"/>
  <c r="AL112" i="27" s="1"/>
  <c r="T104" i="27"/>
  <c r="U104" i="27" s="1"/>
  <c r="AL104" i="27" s="1"/>
  <c r="T96" i="27"/>
  <c r="U96" i="27" s="1"/>
  <c r="AL96" i="27" s="1"/>
  <c r="T103" i="27"/>
  <c r="U103" i="27" s="1"/>
  <c r="AL103" i="27" s="1"/>
  <c r="U117" i="27"/>
  <c r="AL117" i="27" s="1"/>
  <c r="U116" i="27"/>
  <c r="AL116" i="27" s="1"/>
  <c r="T102" i="27"/>
  <c r="U102" i="27" s="1"/>
  <c r="AL102" i="27" s="1"/>
  <c r="T109" i="27"/>
  <c r="U109" i="27" s="1"/>
  <c r="AL109" i="27" s="1"/>
  <c r="T91" i="27"/>
  <c r="U91" i="27" s="1"/>
  <c r="AL91" i="27" s="1"/>
  <c r="T99" i="27"/>
  <c r="U99" i="27" s="1"/>
  <c r="AL99" i="27" s="1"/>
  <c r="T108" i="27"/>
  <c r="U108" i="27" s="1"/>
  <c r="AL108" i="27" s="1"/>
  <c r="T106" i="27"/>
  <c r="U106" i="27" s="1"/>
  <c r="AL106" i="27" s="1"/>
  <c r="T98" i="27"/>
  <c r="U98" i="27" s="1"/>
  <c r="AL98" i="27" s="1"/>
  <c r="T93" i="27"/>
  <c r="U93" i="27" s="1"/>
  <c r="AL93" i="27" s="1"/>
  <c r="T92" i="27"/>
  <c r="U95" i="27"/>
  <c r="AL95" i="27" s="1"/>
  <c r="U87" i="27"/>
  <c r="AL87" i="27" s="1"/>
  <c r="U86" i="27"/>
  <c r="AL86" i="27" s="1"/>
  <c r="U89" i="27"/>
  <c r="AL89" i="27" s="1"/>
  <c r="U84" i="27"/>
  <c r="AL84" i="27" s="1"/>
  <c r="U82" i="27"/>
  <c r="AL82" i="27" s="1"/>
  <c r="U81" i="27"/>
  <c r="AL81" i="27" s="1"/>
  <c r="U92" i="27" l="1"/>
  <c r="AL92" i="27" s="1"/>
  <c r="K80" i="27" l="1"/>
  <c r="K79" i="27"/>
  <c r="K78" i="27"/>
  <c r="K77" i="27"/>
  <c r="K76" i="27"/>
  <c r="K75" i="27"/>
  <c r="K74" i="27"/>
  <c r="K73" i="27"/>
  <c r="K72" i="27"/>
  <c r="K71" i="27"/>
  <c r="K70" i="27"/>
  <c r="K69" i="27"/>
  <c r="K68" i="27"/>
  <c r="C72" i="27"/>
  <c r="C73" i="27"/>
  <c r="C74" i="27"/>
  <c r="C75" i="27"/>
  <c r="C76" i="27"/>
  <c r="C77" i="27"/>
  <c r="C78" i="27"/>
  <c r="C79" i="27"/>
  <c r="C80" i="27"/>
  <c r="D72" i="27"/>
  <c r="D73" i="27"/>
  <c r="D74" i="27"/>
  <c r="D75" i="27"/>
  <c r="D76" i="27"/>
  <c r="D77" i="27"/>
  <c r="D78" i="27"/>
  <c r="D79" i="27"/>
  <c r="D80" i="27"/>
  <c r="H72" i="27"/>
  <c r="H73" i="27"/>
  <c r="H74" i="27"/>
  <c r="H75" i="27"/>
  <c r="H76" i="27"/>
  <c r="H77" i="27"/>
  <c r="H78" i="27"/>
  <c r="H79" i="27"/>
  <c r="H80" i="27"/>
  <c r="R72" i="27"/>
  <c r="R73" i="27"/>
  <c r="R74" i="27"/>
  <c r="R75" i="27"/>
  <c r="R76" i="27"/>
  <c r="R77" i="27"/>
  <c r="R78" i="27"/>
  <c r="R79" i="27"/>
  <c r="R80" i="27"/>
  <c r="S72" i="27"/>
  <c r="S73" i="27"/>
  <c r="S74" i="27"/>
  <c r="S75" i="27"/>
  <c r="S76" i="27"/>
  <c r="S77" i="27"/>
  <c r="S78" i="27"/>
  <c r="S79" i="27"/>
  <c r="S80" i="27"/>
  <c r="AD72" i="27"/>
  <c r="AD73" i="27"/>
  <c r="AD74" i="27"/>
  <c r="AD75" i="27"/>
  <c r="AD76" i="27"/>
  <c r="AD77" i="27"/>
  <c r="AD78" i="27"/>
  <c r="AD79" i="27"/>
  <c r="AD80" i="27"/>
  <c r="AE72" i="27"/>
  <c r="AE73" i="27"/>
  <c r="AE74" i="27"/>
  <c r="AE75" i="27"/>
  <c r="AE76" i="27"/>
  <c r="AE77" i="27"/>
  <c r="AE78" i="27"/>
  <c r="AE79" i="27"/>
  <c r="AE80" i="27"/>
  <c r="AF72" i="27"/>
  <c r="AF73" i="27"/>
  <c r="AF74" i="27"/>
  <c r="AF75" i="27"/>
  <c r="AF76" i="27"/>
  <c r="AF77" i="27"/>
  <c r="AF78" i="27"/>
  <c r="AF79" i="27"/>
  <c r="AF80" i="27"/>
  <c r="AG72" i="27"/>
  <c r="AG73" i="27"/>
  <c r="AG74" i="27"/>
  <c r="AG75" i="27"/>
  <c r="AG76" i="27"/>
  <c r="AG77" i="27"/>
  <c r="AG78" i="27"/>
  <c r="AG79" i="27"/>
  <c r="AG80" i="27"/>
  <c r="FM14" i="20"/>
  <c r="FM15" i="20"/>
  <c r="FM16" i="20"/>
  <c r="FM17" i="20"/>
  <c r="T73" i="27" l="1"/>
  <c r="U73" i="27" s="1"/>
  <c r="AL73" i="27" s="1"/>
  <c r="T74" i="27"/>
  <c r="U74" i="27" s="1"/>
  <c r="AL74" i="27" s="1"/>
  <c r="T72" i="27"/>
  <c r="U72" i="27" s="1"/>
  <c r="AL72" i="27" s="1"/>
  <c r="T79" i="27"/>
  <c r="U79" i="27" s="1"/>
  <c r="AL79" i="27" s="1"/>
  <c r="T77" i="27"/>
  <c r="U77" i="27" s="1"/>
  <c r="AL77" i="27" s="1"/>
  <c r="T76" i="27"/>
  <c r="U76" i="27" s="1"/>
  <c r="AL76" i="27" s="1"/>
  <c r="T75" i="27"/>
  <c r="U75" i="27" s="1"/>
  <c r="AL75" i="27" s="1"/>
  <c r="T78" i="27"/>
  <c r="U78" i="27" s="1"/>
  <c r="AL78" i="27" s="1"/>
  <c r="T80" i="27"/>
  <c r="U80" i="27" s="1"/>
  <c r="AL80" i="27" s="1"/>
  <c r="EB16" i="20" l="1"/>
  <c r="EB17" i="20"/>
  <c r="EB18" i="20"/>
  <c r="EB19" i="20"/>
  <c r="EB20" i="20"/>
  <c r="EB21" i="20"/>
  <c r="EB22" i="20"/>
  <c r="EB23" i="20"/>
  <c r="EB24" i="20"/>
  <c r="EB25" i="20"/>
  <c r="EB26" i="20"/>
  <c r="EB27" i="20"/>
  <c r="EB28" i="20"/>
  <c r="EB29" i="20"/>
  <c r="EB30" i="20"/>
  <c r="EB31" i="20"/>
  <c r="EB32" i="20"/>
  <c r="EB33" i="20"/>
  <c r="EB34" i="20"/>
  <c r="EB35" i="20"/>
  <c r="EB36" i="20"/>
  <c r="EB37" i="20"/>
  <c r="EB38" i="20"/>
  <c r="EB39" i="20"/>
  <c r="EB40" i="20"/>
  <c r="EB41" i="20"/>
  <c r="EB42" i="20"/>
  <c r="EB43" i="20"/>
  <c r="EB44" i="20"/>
  <c r="EB45" i="20"/>
  <c r="EB46" i="20"/>
  <c r="EC16" i="20"/>
  <c r="EC17" i="20"/>
  <c r="EC18" i="20"/>
  <c r="EC19" i="20"/>
  <c r="EC20" i="20"/>
  <c r="EC21" i="20"/>
  <c r="EC22" i="20"/>
  <c r="EC23" i="20"/>
  <c r="EC24" i="20"/>
  <c r="EC25" i="20"/>
  <c r="EC26" i="20"/>
  <c r="EC27" i="20"/>
  <c r="EC28" i="20"/>
  <c r="EC29" i="20"/>
  <c r="EC30" i="20"/>
  <c r="EC31" i="20"/>
  <c r="EC32" i="20"/>
  <c r="EC33" i="20"/>
  <c r="EC34" i="20"/>
  <c r="EC35" i="20"/>
  <c r="EC36" i="20"/>
  <c r="EC37" i="20"/>
  <c r="EC38" i="20"/>
  <c r="EC39" i="20"/>
  <c r="EC40" i="20"/>
  <c r="EC41" i="20"/>
  <c r="EC42" i="20"/>
  <c r="EC43" i="20"/>
  <c r="EC44" i="20"/>
  <c r="EC45" i="20"/>
  <c r="EC46" i="20"/>
  <c r="ED16" i="20"/>
  <c r="ED17" i="20"/>
  <c r="ED18" i="20"/>
  <c r="ED19" i="20"/>
  <c r="ED20" i="20"/>
  <c r="ED21" i="20"/>
  <c r="ED22" i="20"/>
  <c r="ED23" i="20"/>
  <c r="ED24" i="20"/>
  <c r="ED25" i="20"/>
  <c r="ED26" i="20"/>
  <c r="ED27" i="20"/>
  <c r="ED28" i="20"/>
  <c r="ED29" i="20"/>
  <c r="ED30" i="20"/>
  <c r="ED31" i="20"/>
  <c r="ED32" i="20"/>
  <c r="ED33" i="20"/>
  <c r="ED34" i="20"/>
  <c r="ED35" i="20"/>
  <c r="ED36" i="20"/>
  <c r="ED37" i="20"/>
  <c r="ED38" i="20"/>
  <c r="ED39" i="20"/>
  <c r="ED40" i="20"/>
  <c r="ED41" i="20"/>
  <c r="ED42" i="20"/>
  <c r="ED43" i="20"/>
  <c r="ED44" i="20"/>
  <c r="ED45" i="20"/>
  <c r="ED46" i="20"/>
  <c r="EE16" i="20"/>
  <c r="EE17" i="20"/>
  <c r="EE18" i="20"/>
  <c r="EE19" i="20"/>
  <c r="EE20" i="20"/>
  <c r="EE21" i="20"/>
  <c r="EE22" i="20"/>
  <c r="EE23" i="20"/>
  <c r="EE24" i="20"/>
  <c r="EE25" i="20"/>
  <c r="EE26" i="20"/>
  <c r="EE27" i="20"/>
  <c r="EE28" i="20"/>
  <c r="EE29" i="20"/>
  <c r="EE30" i="20"/>
  <c r="EE31" i="20"/>
  <c r="EE32" i="20"/>
  <c r="EE33" i="20"/>
  <c r="EE34" i="20"/>
  <c r="EE35" i="20"/>
  <c r="EE36" i="20"/>
  <c r="EE37" i="20"/>
  <c r="EE38" i="20"/>
  <c r="EE39" i="20"/>
  <c r="EE40" i="20"/>
  <c r="EE41" i="20"/>
  <c r="EE42" i="20"/>
  <c r="EE43" i="20"/>
  <c r="EE44" i="20"/>
  <c r="EE45" i="20"/>
  <c r="EE46" i="20"/>
  <c r="EF16" i="20"/>
  <c r="EF17" i="20"/>
  <c r="EF18" i="20"/>
  <c r="EF19" i="20"/>
  <c r="EF20" i="20"/>
  <c r="EF21" i="20"/>
  <c r="EF22" i="20"/>
  <c r="EF23" i="20"/>
  <c r="EF24" i="20"/>
  <c r="EF25" i="20"/>
  <c r="EF26" i="20"/>
  <c r="EF27" i="20"/>
  <c r="EF28" i="20"/>
  <c r="EF29" i="20"/>
  <c r="EF30" i="20"/>
  <c r="EF31" i="20"/>
  <c r="EF32" i="20"/>
  <c r="EF33" i="20"/>
  <c r="EF34" i="20"/>
  <c r="EF35" i="20"/>
  <c r="EF36" i="20"/>
  <c r="EF37" i="20"/>
  <c r="EF38" i="20"/>
  <c r="EF39" i="20"/>
  <c r="EF40" i="20"/>
  <c r="EF41" i="20"/>
  <c r="EF42" i="20"/>
  <c r="EF43" i="20"/>
  <c r="EF44" i="20"/>
  <c r="EF45" i="20"/>
  <c r="EF46" i="20"/>
  <c r="EG16" i="20"/>
  <c r="EG17" i="20"/>
  <c r="EG18" i="20"/>
  <c r="EG19" i="20"/>
  <c r="EG20" i="20"/>
  <c r="EG21" i="20"/>
  <c r="EG22" i="20"/>
  <c r="EG23" i="20"/>
  <c r="EG24" i="20"/>
  <c r="EG25" i="20"/>
  <c r="EG26" i="20"/>
  <c r="EG27" i="20"/>
  <c r="EG28" i="20"/>
  <c r="EG29" i="20"/>
  <c r="EG30" i="20"/>
  <c r="EG31" i="20"/>
  <c r="EG32" i="20"/>
  <c r="EG33" i="20"/>
  <c r="EG34" i="20"/>
  <c r="EG35" i="20"/>
  <c r="EG36" i="20"/>
  <c r="EG37" i="20"/>
  <c r="EG38" i="20"/>
  <c r="EG39" i="20"/>
  <c r="EG40" i="20"/>
  <c r="EG41" i="20"/>
  <c r="EG42" i="20"/>
  <c r="EG43" i="20"/>
  <c r="EG44" i="20"/>
  <c r="EG45" i="20"/>
  <c r="EG46" i="20"/>
  <c r="EH16" i="20"/>
  <c r="EH17" i="20"/>
  <c r="EH18" i="20"/>
  <c r="EH19" i="20"/>
  <c r="EH20" i="20"/>
  <c r="EH21" i="20"/>
  <c r="EH22" i="20"/>
  <c r="EH23" i="20"/>
  <c r="EH24" i="20"/>
  <c r="EH25" i="20"/>
  <c r="EH26" i="20"/>
  <c r="EH27" i="20"/>
  <c r="EH28" i="20"/>
  <c r="EH29" i="20"/>
  <c r="EH30" i="20"/>
  <c r="EH31" i="20"/>
  <c r="EH32" i="20"/>
  <c r="EH33" i="20"/>
  <c r="EH34" i="20"/>
  <c r="EH35" i="20"/>
  <c r="EH36" i="20"/>
  <c r="EH37" i="20"/>
  <c r="EH38" i="20"/>
  <c r="EH39" i="20"/>
  <c r="EH40" i="20"/>
  <c r="EH41" i="20"/>
  <c r="EH42" i="20"/>
  <c r="EH43" i="20"/>
  <c r="EH44" i="20"/>
  <c r="EH45" i="20"/>
  <c r="EH46" i="20"/>
  <c r="EI16" i="20"/>
  <c r="EI17" i="20"/>
  <c r="EI18" i="20"/>
  <c r="EI19" i="20"/>
  <c r="EI20" i="20"/>
  <c r="EI21" i="20"/>
  <c r="EI22" i="20"/>
  <c r="EI23" i="20"/>
  <c r="EI24" i="20"/>
  <c r="EI25" i="20"/>
  <c r="EI26" i="20"/>
  <c r="EI27" i="20"/>
  <c r="EI28" i="20"/>
  <c r="EI29" i="20"/>
  <c r="EI30" i="20"/>
  <c r="EI31" i="20"/>
  <c r="EI32" i="20"/>
  <c r="EI33" i="20"/>
  <c r="EI34" i="20"/>
  <c r="EI35" i="20"/>
  <c r="EI36" i="20"/>
  <c r="EI37" i="20"/>
  <c r="EI38" i="20"/>
  <c r="EI39" i="20"/>
  <c r="EI40" i="20"/>
  <c r="EI41" i="20"/>
  <c r="EI42" i="20"/>
  <c r="EI43" i="20"/>
  <c r="EI44" i="20"/>
  <c r="EI45" i="20"/>
  <c r="EI46" i="20"/>
  <c r="EJ16" i="20"/>
  <c r="EJ17" i="20"/>
  <c r="EJ18" i="20"/>
  <c r="EJ19" i="20"/>
  <c r="EJ20" i="20"/>
  <c r="EJ21" i="20"/>
  <c r="EJ22" i="20"/>
  <c r="EJ23" i="20"/>
  <c r="EJ24" i="20"/>
  <c r="EJ25" i="20"/>
  <c r="EJ26" i="20"/>
  <c r="EJ27" i="20"/>
  <c r="EJ28" i="20"/>
  <c r="EJ29" i="20"/>
  <c r="EJ30" i="20"/>
  <c r="EJ31" i="20"/>
  <c r="EJ32" i="20"/>
  <c r="EJ33" i="20"/>
  <c r="EJ34" i="20"/>
  <c r="EJ35" i="20"/>
  <c r="EJ36" i="20"/>
  <c r="EJ37" i="20"/>
  <c r="EJ38" i="20"/>
  <c r="EJ39" i="20"/>
  <c r="EJ40" i="20"/>
  <c r="EJ41" i="20"/>
  <c r="EJ42" i="20"/>
  <c r="EJ43" i="20"/>
  <c r="EJ44" i="20"/>
  <c r="EJ45" i="20"/>
  <c r="EJ46" i="20"/>
  <c r="FH16" i="20"/>
  <c r="FH17" i="20"/>
  <c r="FH18" i="20"/>
  <c r="FH19" i="20"/>
  <c r="FH20" i="20"/>
  <c r="FH21" i="20"/>
  <c r="FH22" i="20"/>
  <c r="FH23" i="20"/>
  <c r="FH24" i="20"/>
  <c r="FH25" i="20"/>
  <c r="FH26" i="20"/>
  <c r="FH27" i="20"/>
  <c r="FH28" i="20"/>
  <c r="FH29" i="20"/>
  <c r="FH30" i="20"/>
  <c r="FH31" i="20"/>
  <c r="FH32" i="20"/>
  <c r="FH33" i="20"/>
  <c r="FH34" i="20"/>
  <c r="FH35" i="20"/>
  <c r="FH36" i="20"/>
  <c r="FH37" i="20"/>
  <c r="FH38" i="20"/>
  <c r="FH39" i="20"/>
  <c r="FH40" i="20"/>
  <c r="FH41" i="20"/>
  <c r="FH42" i="20"/>
  <c r="FH43" i="20"/>
  <c r="FH44" i="20"/>
  <c r="FH45" i="20"/>
  <c r="FH46" i="20"/>
  <c r="FI16" i="20"/>
  <c r="GF16" i="20" s="1"/>
  <c r="FI17" i="20"/>
  <c r="GF17" i="20" s="1"/>
  <c r="FI18" i="20"/>
  <c r="GF18" i="20" s="1"/>
  <c r="FI19" i="20"/>
  <c r="GF19" i="20" s="1"/>
  <c r="FI20" i="20"/>
  <c r="GF20" i="20" s="1"/>
  <c r="FI21" i="20"/>
  <c r="GF21" i="20" s="1"/>
  <c r="FI22" i="20"/>
  <c r="GF22" i="20" s="1"/>
  <c r="FI23" i="20"/>
  <c r="GF23" i="20" s="1"/>
  <c r="FI24" i="20"/>
  <c r="GF24" i="20" s="1"/>
  <c r="FI25" i="20"/>
  <c r="GF25" i="20" s="1"/>
  <c r="FI26" i="20"/>
  <c r="GF26" i="20" s="1"/>
  <c r="FI27" i="20"/>
  <c r="GF27" i="20" s="1"/>
  <c r="FI28" i="20"/>
  <c r="GF28" i="20" s="1"/>
  <c r="FI29" i="20"/>
  <c r="GF29" i="20" s="1"/>
  <c r="FI30" i="20"/>
  <c r="GF30" i="20" s="1"/>
  <c r="FI31" i="20"/>
  <c r="GF31" i="20" s="1"/>
  <c r="FI32" i="20"/>
  <c r="GF32" i="20" s="1"/>
  <c r="FI33" i="20"/>
  <c r="GF33" i="20" s="1"/>
  <c r="FI34" i="20"/>
  <c r="GF34" i="20" s="1"/>
  <c r="FI35" i="20"/>
  <c r="GF35" i="20" s="1"/>
  <c r="FI36" i="20"/>
  <c r="GF36" i="20" s="1"/>
  <c r="FI37" i="20"/>
  <c r="GF37" i="20" s="1"/>
  <c r="FI38" i="20"/>
  <c r="GF38" i="20" s="1"/>
  <c r="FI39" i="20"/>
  <c r="GF39" i="20" s="1"/>
  <c r="FI40" i="20"/>
  <c r="GF40" i="20" s="1"/>
  <c r="FI41" i="20"/>
  <c r="GF41" i="20" s="1"/>
  <c r="FI42" i="20"/>
  <c r="GF42" i="20" s="1"/>
  <c r="FI43" i="20"/>
  <c r="GF43" i="20" s="1"/>
  <c r="FI44" i="20"/>
  <c r="GF44" i="20" s="1"/>
  <c r="FI45" i="20"/>
  <c r="GF45" i="20" s="1"/>
  <c r="FI46" i="20"/>
  <c r="GF46" i="20" s="1"/>
  <c r="FL16" i="20"/>
  <c r="FL17" i="20"/>
  <c r="FL18" i="20"/>
  <c r="FL19" i="20"/>
  <c r="FL20" i="20"/>
  <c r="FL21" i="20"/>
  <c r="FL22" i="20"/>
  <c r="FL23" i="20"/>
  <c r="FL24" i="20"/>
  <c r="FL25" i="20"/>
  <c r="FL26" i="20"/>
  <c r="FL27" i="20"/>
  <c r="FL28" i="20"/>
  <c r="FL29" i="20"/>
  <c r="FL30" i="20"/>
  <c r="FL31" i="20"/>
  <c r="FL32" i="20"/>
  <c r="FL33" i="20"/>
  <c r="FL34" i="20"/>
  <c r="FL35" i="20"/>
  <c r="FL36" i="20"/>
  <c r="FL37" i="20"/>
  <c r="FL38" i="20"/>
  <c r="FL39" i="20"/>
  <c r="FL40" i="20"/>
  <c r="FL41" i="20"/>
  <c r="FL42" i="20"/>
  <c r="FL43" i="20"/>
  <c r="FL44" i="20"/>
  <c r="FL45" i="20"/>
  <c r="FL46" i="20"/>
  <c r="FP16" i="20"/>
  <c r="FP17" i="20"/>
  <c r="FP18" i="20"/>
  <c r="FP19" i="20"/>
  <c r="FP20" i="20"/>
  <c r="FP21" i="20"/>
  <c r="FP22" i="20"/>
  <c r="FP23" i="20"/>
  <c r="FP24" i="20"/>
  <c r="FP25" i="20"/>
  <c r="FP26" i="20"/>
  <c r="FP27" i="20"/>
  <c r="FP28" i="20"/>
  <c r="FP29" i="20"/>
  <c r="FP30" i="20"/>
  <c r="FP31" i="20"/>
  <c r="FP32" i="20"/>
  <c r="FP33" i="20"/>
  <c r="FP34" i="20"/>
  <c r="FP35" i="20"/>
  <c r="FP36" i="20"/>
  <c r="FP37" i="20"/>
  <c r="FP38" i="20"/>
  <c r="FP39" i="20"/>
  <c r="FP40" i="20"/>
  <c r="FP41" i="20"/>
  <c r="FP42" i="20"/>
  <c r="FP43" i="20"/>
  <c r="FP44" i="20"/>
  <c r="FP45" i="20"/>
  <c r="FP46" i="20"/>
  <c r="FQ16" i="20"/>
  <c r="FQ17" i="20"/>
  <c r="FQ18" i="20"/>
  <c r="FQ19" i="20"/>
  <c r="FQ20" i="20"/>
  <c r="FQ21" i="20"/>
  <c r="FQ22" i="20"/>
  <c r="FQ23" i="20"/>
  <c r="FQ24" i="20"/>
  <c r="FQ25" i="20"/>
  <c r="FQ26" i="20"/>
  <c r="FQ27" i="20"/>
  <c r="FQ28" i="20"/>
  <c r="FQ29" i="20"/>
  <c r="FQ30" i="20"/>
  <c r="FQ31" i="20"/>
  <c r="FQ32" i="20"/>
  <c r="FQ33" i="20"/>
  <c r="FQ34" i="20"/>
  <c r="FQ35" i="20"/>
  <c r="FQ36" i="20"/>
  <c r="FQ37" i="20"/>
  <c r="FQ38" i="20"/>
  <c r="FQ39" i="20"/>
  <c r="FQ40" i="20"/>
  <c r="FQ41" i="20"/>
  <c r="FQ42" i="20"/>
  <c r="FQ43" i="20"/>
  <c r="FQ44" i="20"/>
  <c r="FQ45" i="20"/>
  <c r="FQ46" i="20"/>
  <c r="FS16" i="20"/>
  <c r="FS17" i="20"/>
  <c r="FS18" i="20"/>
  <c r="FS19" i="20"/>
  <c r="FS20" i="20"/>
  <c r="FS21" i="20"/>
  <c r="FS22" i="20"/>
  <c r="FS23" i="20"/>
  <c r="FS24" i="20"/>
  <c r="FS25" i="20"/>
  <c r="FS26" i="20"/>
  <c r="FS27" i="20"/>
  <c r="FS28" i="20"/>
  <c r="FS29" i="20"/>
  <c r="FS30" i="20"/>
  <c r="FS31" i="20"/>
  <c r="FS32" i="20"/>
  <c r="FS33" i="20"/>
  <c r="FS34" i="20"/>
  <c r="FS35" i="20"/>
  <c r="FS36" i="20"/>
  <c r="FS37" i="20"/>
  <c r="FS38" i="20"/>
  <c r="FS39" i="20"/>
  <c r="FS40" i="20"/>
  <c r="FS41" i="20"/>
  <c r="FS42" i="20"/>
  <c r="FS43" i="20"/>
  <c r="FS44" i="20"/>
  <c r="FS45" i="20"/>
  <c r="FS46" i="20"/>
  <c r="FT16" i="20"/>
  <c r="FT17" i="20"/>
  <c r="FT18" i="20"/>
  <c r="FT19" i="20"/>
  <c r="FT20" i="20"/>
  <c r="FT21" i="20"/>
  <c r="FT22" i="20"/>
  <c r="FT23" i="20"/>
  <c r="FT24" i="20"/>
  <c r="FT25" i="20"/>
  <c r="FT26" i="20"/>
  <c r="FT27" i="20"/>
  <c r="FT28" i="20"/>
  <c r="FT29" i="20"/>
  <c r="FT30" i="20"/>
  <c r="FT31" i="20"/>
  <c r="FT32" i="20"/>
  <c r="FT33" i="20"/>
  <c r="FT34" i="20"/>
  <c r="FT35" i="20"/>
  <c r="FT36" i="20"/>
  <c r="FT37" i="20"/>
  <c r="FT38" i="20"/>
  <c r="FT39" i="20"/>
  <c r="FT40" i="20"/>
  <c r="FT41" i="20"/>
  <c r="FT42" i="20"/>
  <c r="FT43" i="20"/>
  <c r="FT44" i="20"/>
  <c r="FT45" i="20"/>
  <c r="FT46" i="20"/>
  <c r="FU16" i="20"/>
  <c r="FU17" i="20"/>
  <c r="FU18" i="20"/>
  <c r="FU19" i="20"/>
  <c r="FU20" i="20"/>
  <c r="FU21" i="20"/>
  <c r="FU22" i="20"/>
  <c r="FU23" i="20"/>
  <c r="FU24" i="20"/>
  <c r="FU25" i="20"/>
  <c r="FU26" i="20"/>
  <c r="FU27" i="20"/>
  <c r="FU28" i="20"/>
  <c r="FU29" i="20"/>
  <c r="FU30" i="20"/>
  <c r="FU31" i="20"/>
  <c r="FU32" i="20"/>
  <c r="FU33" i="20"/>
  <c r="FU34" i="20"/>
  <c r="FU35" i="20"/>
  <c r="FU36" i="20"/>
  <c r="FU37" i="20"/>
  <c r="FU38" i="20"/>
  <c r="FU39" i="20"/>
  <c r="FU40" i="20"/>
  <c r="FU41" i="20"/>
  <c r="FU42" i="20"/>
  <c r="FU43" i="20"/>
  <c r="FU44" i="20"/>
  <c r="FU45" i="20"/>
  <c r="FU46" i="20"/>
  <c r="FV16" i="20"/>
  <c r="FV17" i="20"/>
  <c r="FV18" i="20"/>
  <c r="FV19" i="20"/>
  <c r="FV20" i="20"/>
  <c r="FV21" i="20"/>
  <c r="FV22" i="20"/>
  <c r="FV23" i="20"/>
  <c r="FV24" i="20"/>
  <c r="FV25" i="20"/>
  <c r="FV26" i="20"/>
  <c r="FV27" i="20"/>
  <c r="FV28" i="20"/>
  <c r="FV29" i="20"/>
  <c r="FV30" i="20"/>
  <c r="FV31" i="20"/>
  <c r="FV32" i="20"/>
  <c r="FV33" i="20"/>
  <c r="FV34" i="20"/>
  <c r="FV35" i="20"/>
  <c r="FV36" i="20"/>
  <c r="FV37" i="20"/>
  <c r="FV38" i="20"/>
  <c r="FV39" i="20"/>
  <c r="FV40" i="20"/>
  <c r="FV41" i="20"/>
  <c r="FV42" i="20"/>
  <c r="FV43" i="20"/>
  <c r="FV44" i="20"/>
  <c r="FV45" i="20"/>
  <c r="FV46" i="20"/>
  <c r="FW16" i="20"/>
  <c r="FW17" i="20"/>
  <c r="FW18" i="20"/>
  <c r="FW19" i="20"/>
  <c r="FW20" i="20"/>
  <c r="FW21" i="20"/>
  <c r="FW22" i="20"/>
  <c r="FW23" i="20"/>
  <c r="FW24" i="20"/>
  <c r="FW25" i="20"/>
  <c r="FW26" i="20"/>
  <c r="FW27" i="20"/>
  <c r="FW28" i="20"/>
  <c r="FW29" i="20"/>
  <c r="FW30" i="20"/>
  <c r="FW31" i="20"/>
  <c r="FW32" i="20"/>
  <c r="FW33" i="20"/>
  <c r="FW34" i="20"/>
  <c r="FW35" i="20"/>
  <c r="FW36" i="20"/>
  <c r="FW37" i="20"/>
  <c r="FW38" i="20"/>
  <c r="FW39" i="20"/>
  <c r="FW40" i="20"/>
  <c r="FW41" i="20"/>
  <c r="FW42" i="20"/>
  <c r="FW43" i="20"/>
  <c r="FW44" i="20"/>
  <c r="FW45" i="20"/>
  <c r="FW46" i="20"/>
  <c r="FX16" i="20"/>
  <c r="FX17" i="20"/>
  <c r="FX18" i="20"/>
  <c r="FX19" i="20"/>
  <c r="FX20" i="20"/>
  <c r="FX21" i="20"/>
  <c r="FX22" i="20"/>
  <c r="FX23" i="20"/>
  <c r="FX24" i="20"/>
  <c r="FX25" i="20"/>
  <c r="FX26" i="20"/>
  <c r="FX27" i="20"/>
  <c r="FX28" i="20"/>
  <c r="FX29" i="20"/>
  <c r="FX30" i="20"/>
  <c r="FX31" i="20"/>
  <c r="FX32" i="20"/>
  <c r="FX33" i="20"/>
  <c r="FX34" i="20"/>
  <c r="FX35" i="20"/>
  <c r="FX36" i="20"/>
  <c r="FX37" i="20"/>
  <c r="FX38" i="20"/>
  <c r="FX39" i="20"/>
  <c r="FX40" i="20"/>
  <c r="FX41" i="20"/>
  <c r="FX42" i="20"/>
  <c r="FX43" i="20"/>
  <c r="FX45" i="20"/>
  <c r="FX46" i="20"/>
  <c r="FY29" i="20"/>
  <c r="GB16" i="20"/>
  <c r="GB17" i="20"/>
  <c r="GB18" i="20"/>
  <c r="GB19" i="20"/>
  <c r="GB20" i="20"/>
  <c r="GB21" i="20"/>
  <c r="GB22" i="20"/>
  <c r="GB23" i="20"/>
  <c r="GB24" i="20"/>
  <c r="GB25" i="20"/>
  <c r="GB26" i="20"/>
  <c r="GB27" i="20"/>
  <c r="GB28" i="20"/>
  <c r="GB29" i="20"/>
  <c r="GB30" i="20"/>
  <c r="GB31" i="20"/>
  <c r="GB32" i="20"/>
  <c r="GB33" i="20"/>
  <c r="GB34" i="20"/>
  <c r="GB35" i="20"/>
  <c r="GB36" i="20"/>
  <c r="GB37" i="20"/>
  <c r="GB38" i="20"/>
  <c r="GB39" i="20"/>
  <c r="GB40" i="20"/>
  <c r="GB41" i="20"/>
  <c r="GB42" i="20"/>
  <c r="GB43" i="20"/>
  <c r="GB44" i="20"/>
  <c r="GB45" i="20"/>
  <c r="GB46" i="20"/>
  <c r="GJ16" i="20"/>
  <c r="GJ17" i="20"/>
  <c r="GJ18" i="20"/>
  <c r="GJ19" i="20"/>
  <c r="GJ20" i="20"/>
  <c r="GJ21" i="20"/>
  <c r="GJ22" i="20"/>
  <c r="GJ23" i="20"/>
  <c r="GJ24" i="20"/>
  <c r="GJ25" i="20"/>
  <c r="GJ26" i="20"/>
  <c r="GJ27" i="20"/>
  <c r="GJ28" i="20"/>
  <c r="GJ29" i="20"/>
  <c r="GJ30" i="20"/>
  <c r="GJ31" i="20"/>
  <c r="GJ32" i="20"/>
  <c r="GJ33" i="20"/>
  <c r="GJ34" i="20"/>
  <c r="GJ35" i="20"/>
  <c r="GJ36" i="20"/>
  <c r="GJ37" i="20"/>
  <c r="GJ38" i="20"/>
  <c r="GJ39" i="20"/>
  <c r="GJ40" i="20"/>
  <c r="GJ41" i="20"/>
  <c r="GJ42" i="20"/>
  <c r="GJ43" i="20"/>
  <c r="GJ44" i="20"/>
  <c r="GJ45" i="20"/>
  <c r="GJ46" i="20"/>
  <c r="K67" i="27"/>
  <c r="K66" i="27"/>
  <c r="K65" i="27"/>
  <c r="K64" i="27"/>
  <c r="K63" i="27"/>
  <c r="K62" i="27"/>
  <c r="C62" i="27"/>
  <c r="C63" i="27"/>
  <c r="C64" i="27"/>
  <c r="C65" i="27"/>
  <c r="C66" i="27"/>
  <c r="C67" i="27"/>
  <c r="C68" i="27"/>
  <c r="C69" i="27"/>
  <c r="C70" i="27"/>
  <c r="C71" i="27"/>
  <c r="D62" i="27"/>
  <c r="D63" i="27"/>
  <c r="D64" i="27"/>
  <c r="D65" i="27"/>
  <c r="D66" i="27"/>
  <c r="D67" i="27"/>
  <c r="D68" i="27"/>
  <c r="D69" i="27"/>
  <c r="D70" i="27"/>
  <c r="D71" i="27"/>
  <c r="H62" i="27"/>
  <c r="H63" i="27"/>
  <c r="H64" i="27"/>
  <c r="H65" i="27"/>
  <c r="H66" i="27"/>
  <c r="H67" i="27"/>
  <c r="H68" i="27"/>
  <c r="H69" i="27"/>
  <c r="H70" i="27"/>
  <c r="H71" i="27"/>
  <c r="R62" i="27"/>
  <c r="R63" i="27"/>
  <c r="R64" i="27"/>
  <c r="R65" i="27"/>
  <c r="R66" i="27"/>
  <c r="R67" i="27"/>
  <c r="R68" i="27"/>
  <c r="R69" i="27"/>
  <c r="T69" i="27" s="1"/>
  <c r="R70" i="27"/>
  <c r="R71" i="27"/>
  <c r="S62" i="27"/>
  <c r="S63" i="27"/>
  <c r="S64" i="27"/>
  <c r="S65" i="27"/>
  <c r="S66" i="27"/>
  <c r="S67" i="27"/>
  <c r="S68" i="27"/>
  <c r="S69" i="27"/>
  <c r="S70" i="27"/>
  <c r="S71" i="27"/>
  <c r="AD62" i="27"/>
  <c r="AD63" i="27"/>
  <c r="AD64" i="27"/>
  <c r="AD65" i="27"/>
  <c r="AD66" i="27"/>
  <c r="AD67" i="27"/>
  <c r="AD68" i="27"/>
  <c r="AD69" i="27"/>
  <c r="AD70" i="27"/>
  <c r="AD71" i="27"/>
  <c r="AE62" i="27"/>
  <c r="AE63" i="27"/>
  <c r="AE64" i="27"/>
  <c r="AE65" i="27"/>
  <c r="AE66" i="27"/>
  <c r="AE67" i="27"/>
  <c r="AE68" i="27"/>
  <c r="AE69" i="27"/>
  <c r="AE70" i="27"/>
  <c r="AE71" i="27"/>
  <c r="AF62" i="27"/>
  <c r="AF63" i="27"/>
  <c r="AF64" i="27"/>
  <c r="AF65" i="27"/>
  <c r="AF66" i="27"/>
  <c r="AF67" i="27"/>
  <c r="AF68" i="27"/>
  <c r="AF69" i="27"/>
  <c r="AF70" i="27"/>
  <c r="AF71" i="27"/>
  <c r="AG62" i="27"/>
  <c r="AG63" i="27"/>
  <c r="AG64" i="27"/>
  <c r="AG65" i="27"/>
  <c r="AG66" i="27"/>
  <c r="AG67" i="27"/>
  <c r="AG68" i="27"/>
  <c r="AG69" i="27"/>
  <c r="AG70" i="27"/>
  <c r="AG71" i="27"/>
  <c r="K61" i="27"/>
  <c r="K60" i="27"/>
  <c r="K59" i="27"/>
  <c r="K53" i="27"/>
  <c r="K54" i="27"/>
  <c r="K55" i="27"/>
  <c r="K56" i="27"/>
  <c r="K57" i="27"/>
  <c r="K58" i="27"/>
  <c r="FO13" i="20"/>
  <c r="FO14" i="20"/>
  <c r="FO15" i="20"/>
  <c r="EL31" i="20" l="1"/>
  <c r="EL30" i="20"/>
  <c r="EL29" i="20"/>
  <c r="EL36" i="20"/>
  <c r="EL43" i="20"/>
  <c r="EL35" i="20"/>
  <c r="EL27" i="20"/>
  <c r="EL19" i="20"/>
  <c r="EL39" i="20"/>
  <c r="EL22" i="20"/>
  <c r="EL21" i="20"/>
  <c r="EL44" i="20"/>
  <c r="EL42" i="20"/>
  <c r="EL34" i="20"/>
  <c r="EL26" i="20"/>
  <c r="EL18" i="20"/>
  <c r="EL23" i="20"/>
  <c r="EL46" i="20"/>
  <c r="EL45" i="20"/>
  <c r="EL28" i="20"/>
  <c r="EL41" i="20"/>
  <c r="EL33" i="20"/>
  <c r="EL25" i="20"/>
  <c r="EL17" i="20"/>
  <c r="EL38" i="20"/>
  <c r="EL37" i="20"/>
  <c r="EL20" i="20"/>
  <c r="EL40" i="20"/>
  <c r="EL32" i="20"/>
  <c r="EL24" i="20"/>
  <c r="EL16" i="20"/>
  <c r="FY45" i="20"/>
  <c r="FY21" i="20"/>
  <c r="FY35" i="20"/>
  <c r="FY33" i="20"/>
  <c r="FZ32" i="20"/>
  <c r="FY27" i="20"/>
  <c r="FZ25" i="20"/>
  <c r="FY44" i="20"/>
  <c r="FY20" i="20"/>
  <c r="FY25" i="20"/>
  <c r="FZ24" i="20"/>
  <c r="FY28" i="20"/>
  <c r="FZ40" i="20"/>
  <c r="FZ38" i="20"/>
  <c r="FZ46" i="20"/>
  <c r="FZ22" i="20"/>
  <c r="FY43" i="20"/>
  <c r="FY19" i="20"/>
  <c r="FY42" i="20"/>
  <c r="FY41" i="20"/>
  <c r="FY36" i="20"/>
  <c r="FZ30" i="20"/>
  <c r="FY17" i="20"/>
  <c r="FZ42" i="20"/>
  <c r="FZ34" i="20"/>
  <c r="FZ26" i="20"/>
  <c r="FZ18" i="20"/>
  <c r="FY46" i="20"/>
  <c r="FY38" i="20"/>
  <c r="FY30" i="20"/>
  <c r="FY22" i="20"/>
  <c r="FZ21" i="20"/>
  <c r="GA21" i="20" s="1"/>
  <c r="GG21" i="20" s="1"/>
  <c r="FY37" i="20"/>
  <c r="FZ45" i="20"/>
  <c r="FZ29" i="20"/>
  <c r="GA29" i="20" s="1"/>
  <c r="GG29" i="20" s="1"/>
  <c r="FZ43" i="20"/>
  <c r="FZ35" i="20"/>
  <c r="GA35" i="20" s="1"/>
  <c r="GC35" i="20" s="1"/>
  <c r="FZ27" i="20"/>
  <c r="GA27" i="20" s="1"/>
  <c r="GG27" i="20" s="1"/>
  <c r="FZ19" i="20"/>
  <c r="FZ33" i="20"/>
  <c r="GA33" i="20" s="1"/>
  <c r="FZ17" i="20"/>
  <c r="FZ41" i="20"/>
  <c r="FZ37" i="20"/>
  <c r="T65" i="27"/>
  <c r="U65" i="27" s="1"/>
  <c r="AL65" i="27" s="1"/>
  <c r="T70" i="27"/>
  <c r="U70" i="27" s="1"/>
  <c r="AL70" i="27" s="1"/>
  <c r="T62" i="27"/>
  <c r="U62" i="27" s="1"/>
  <c r="AL62" i="27" s="1"/>
  <c r="T68" i="27"/>
  <c r="U68" i="27" s="1"/>
  <c r="AL68" i="27" s="1"/>
  <c r="FY39" i="20"/>
  <c r="FY31" i="20"/>
  <c r="FY23" i="20"/>
  <c r="GD46" i="20"/>
  <c r="GD38" i="20"/>
  <c r="GD30" i="20"/>
  <c r="GD22" i="20"/>
  <c r="GD44" i="20"/>
  <c r="GD28" i="20"/>
  <c r="GD36" i="20"/>
  <c r="GD43" i="20"/>
  <c r="GD35" i="20"/>
  <c r="GD27" i="20"/>
  <c r="GD19" i="20"/>
  <c r="GD20" i="20"/>
  <c r="FZ39" i="20"/>
  <c r="FZ31" i="20"/>
  <c r="FZ23" i="20"/>
  <c r="GD42" i="20"/>
  <c r="GD34" i="20"/>
  <c r="GD26" i="20"/>
  <c r="GD18" i="20"/>
  <c r="GD45" i="20"/>
  <c r="GD21" i="20"/>
  <c r="FY34" i="20"/>
  <c r="FY26" i="20"/>
  <c r="FY18" i="20"/>
  <c r="GD41" i="20"/>
  <c r="GD33" i="20"/>
  <c r="GD25" i="20"/>
  <c r="GD17" i="20"/>
  <c r="GD37" i="20"/>
  <c r="GD29" i="20"/>
  <c r="GD40" i="20"/>
  <c r="GD32" i="20"/>
  <c r="GD24" i="20"/>
  <c r="FZ44" i="20"/>
  <c r="FZ36" i="20"/>
  <c r="FZ28" i="20"/>
  <c r="GA28" i="20" s="1"/>
  <c r="GG28" i="20" s="1"/>
  <c r="FZ20" i="20"/>
  <c r="FY40" i="20"/>
  <c r="FY32" i="20"/>
  <c r="FY24" i="20"/>
  <c r="GD39" i="20"/>
  <c r="GD31" i="20"/>
  <c r="GD23" i="20"/>
  <c r="FZ16" i="20"/>
  <c r="GD16" i="20"/>
  <c r="FY16" i="20"/>
  <c r="T71" i="27"/>
  <c r="U71" i="27" s="1"/>
  <c r="AL71" i="27" s="1"/>
  <c r="T67" i="27"/>
  <c r="U67" i="27" s="1"/>
  <c r="AL67" i="27" s="1"/>
  <c r="T66" i="27"/>
  <c r="U66" i="27" s="1"/>
  <c r="AL66" i="27" s="1"/>
  <c r="T64" i="27"/>
  <c r="U64" i="27" s="1"/>
  <c r="AL64" i="27" s="1"/>
  <c r="T63" i="27"/>
  <c r="U63" i="27" s="1"/>
  <c r="AL63" i="27" s="1"/>
  <c r="U69" i="27"/>
  <c r="AL69" i="27" s="1"/>
  <c r="GA45" i="20" l="1"/>
  <c r="GC45" i="20" s="1"/>
  <c r="GA25" i="20"/>
  <c r="GG25" i="20" s="1"/>
  <c r="GA32" i="20"/>
  <c r="GG32" i="20" s="1"/>
  <c r="GA44" i="20"/>
  <c r="GG44" i="20" s="1"/>
  <c r="GA34" i="20"/>
  <c r="GG34" i="20" s="1"/>
  <c r="GA20" i="20"/>
  <c r="GG20" i="20" s="1"/>
  <c r="GA38" i="20"/>
  <c r="GC38" i="20" s="1"/>
  <c r="GA22" i="20"/>
  <c r="GC22" i="20" s="1"/>
  <c r="GA46" i="20"/>
  <c r="GG46" i="20" s="1"/>
  <c r="GC27" i="20"/>
  <c r="GA24" i="20"/>
  <c r="GC24" i="20" s="1"/>
  <c r="GG35" i="20"/>
  <c r="GA40" i="20"/>
  <c r="GG40" i="20" s="1"/>
  <c r="GA42" i="20"/>
  <c r="GC42" i="20" s="1"/>
  <c r="GA41" i="20"/>
  <c r="GC41" i="20" s="1"/>
  <c r="GA30" i="20"/>
  <c r="GC30" i="20" s="1"/>
  <c r="GA17" i="20"/>
  <c r="GC17" i="20" s="1"/>
  <c r="GA36" i="20"/>
  <c r="GC36" i="20" s="1"/>
  <c r="GA19" i="20"/>
  <c r="GG19" i="20" s="1"/>
  <c r="GA43" i="20"/>
  <c r="GG43" i="20" s="1"/>
  <c r="GA26" i="20"/>
  <c r="GC26" i="20" s="1"/>
  <c r="GA18" i="20"/>
  <c r="GG18" i="20" s="1"/>
  <c r="GA23" i="20"/>
  <c r="GC23" i="20" s="1"/>
  <c r="GC29" i="20"/>
  <c r="GG45" i="20"/>
  <c r="GA37" i="20"/>
  <c r="GC37" i="20" s="1"/>
  <c r="GC25" i="20"/>
  <c r="GC21" i="20"/>
  <c r="GA31" i="20"/>
  <c r="GC31" i="20" s="1"/>
  <c r="GA39" i="20"/>
  <c r="GG39" i="20" s="1"/>
  <c r="GG33" i="20"/>
  <c r="GC33" i="20"/>
  <c r="GC28" i="20"/>
  <c r="GA16" i="20"/>
  <c r="GG16" i="20" s="1"/>
  <c r="C59" i="27"/>
  <c r="C60" i="27"/>
  <c r="C61" i="27"/>
  <c r="D59" i="27"/>
  <c r="D60" i="27"/>
  <c r="D61" i="27"/>
  <c r="H59" i="27"/>
  <c r="H60" i="27"/>
  <c r="H61" i="27"/>
  <c r="R59" i="27"/>
  <c r="R60" i="27"/>
  <c r="R61" i="27"/>
  <c r="S59" i="27"/>
  <c r="S60" i="27"/>
  <c r="S61" i="27"/>
  <c r="AD59" i="27"/>
  <c r="AD60" i="27"/>
  <c r="AD61" i="27"/>
  <c r="AE59" i="27"/>
  <c r="AE60" i="27"/>
  <c r="AE61" i="27"/>
  <c r="AF59" i="27"/>
  <c r="AF60" i="27"/>
  <c r="AF61" i="27"/>
  <c r="AG59" i="27"/>
  <c r="AG60" i="27"/>
  <c r="AG61" i="27"/>
  <c r="D58" i="27"/>
  <c r="D57" i="27"/>
  <c r="D56" i="27"/>
  <c r="D55" i="27"/>
  <c r="D54" i="27"/>
  <c r="C54" i="27"/>
  <c r="C55" i="27"/>
  <c r="C56" i="27"/>
  <c r="C57" i="27"/>
  <c r="C58" i="27"/>
  <c r="H54" i="27"/>
  <c r="H55" i="27"/>
  <c r="H56" i="27"/>
  <c r="H57" i="27"/>
  <c r="H58" i="27"/>
  <c r="R54" i="27"/>
  <c r="T54" i="27" s="1"/>
  <c r="R55" i="27"/>
  <c r="R56" i="27"/>
  <c r="R57" i="27"/>
  <c r="R58" i="27"/>
  <c r="S54" i="27"/>
  <c r="S55" i="27"/>
  <c r="S56" i="27"/>
  <c r="S57" i="27"/>
  <c r="S58" i="27"/>
  <c r="AD54" i="27"/>
  <c r="AD55" i="27"/>
  <c r="AD56" i="27"/>
  <c r="AD57" i="27"/>
  <c r="AD58" i="27"/>
  <c r="AE54" i="27"/>
  <c r="AE55" i="27"/>
  <c r="AE56" i="27"/>
  <c r="AE57" i="27"/>
  <c r="AE58" i="27"/>
  <c r="AF54" i="27"/>
  <c r="AF55" i="27"/>
  <c r="AF56" i="27"/>
  <c r="AF57" i="27"/>
  <c r="AF58" i="27"/>
  <c r="AG54" i="27"/>
  <c r="AG55" i="27"/>
  <c r="AG56" i="27"/>
  <c r="AG57" i="27"/>
  <c r="AG58" i="27"/>
  <c r="C53" i="27"/>
  <c r="D53" i="27"/>
  <c r="H53" i="27"/>
  <c r="R53" i="27"/>
  <c r="T53" i="27" s="1"/>
  <c r="U53" i="27" s="1"/>
  <c r="AL53" i="27" s="1"/>
  <c r="S53" i="27"/>
  <c r="AD53" i="27"/>
  <c r="AE53" i="27"/>
  <c r="AF53" i="27"/>
  <c r="AG53" i="27"/>
  <c r="I15" i="39"/>
  <c r="I16" i="39"/>
  <c r="I17" i="39"/>
  <c r="I29" i="39" s="1"/>
  <c r="I18" i="39"/>
  <c r="I30" i="39" s="1"/>
  <c r="I19" i="39"/>
  <c r="I20" i="39"/>
  <c r="I32" i="39" s="1"/>
  <c r="I21" i="39"/>
  <c r="I22" i="39"/>
  <c r="I23" i="39"/>
  <c r="I24" i="39"/>
  <c r="I25" i="39"/>
  <c r="I26" i="39"/>
  <c r="I27" i="39"/>
  <c r="I28" i="39"/>
  <c r="I31" i="39"/>
  <c r="I33" i="39"/>
  <c r="I34" i="39"/>
  <c r="I35" i="39"/>
  <c r="I36" i="39"/>
  <c r="I37" i="39"/>
  <c r="I14" i="39"/>
  <c r="GC44" i="20" l="1"/>
  <c r="GG38" i="20"/>
  <c r="GC32" i="20"/>
  <c r="GC20" i="20"/>
  <c r="GC40" i="20"/>
  <c r="GC34" i="20"/>
  <c r="GG24" i="20"/>
  <c r="GG22" i="20"/>
  <c r="GG41" i="20"/>
  <c r="GC16" i="20"/>
  <c r="GG17" i="20"/>
  <c r="GC19" i="20"/>
  <c r="GG42" i="20"/>
  <c r="GC46" i="20"/>
  <c r="GG36" i="20"/>
  <c r="GG30" i="20"/>
  <c r="GG26" i="20"/>
  <c r="GC43" i="20"/>
  <c r="GC18" i="20"/>
  <c r="GG37" i="20"/>
  <c r="GG23" i="20"/>
  <c r="GG31" i="20"/>
  <c r="GC39" i="20"/>
  <c r="T58" i="27"/>
  <c r="U58" i="27" s="1"/>
  <c r="AL58" i="27" s="1"/>
  <c r="T59" i="27"/>
  <c r="U59" i="27" s="1"/>
  <c r="AL59" i="27" s="1"/>
  <c r="T56" i="27"/>
  <c r="U56" i="27" s="1"/>
  <c r="AL56" i="27" s="1"/>
  <c r="T61" i="27"/>
  <c r="U61" i="27" s="1"/>
  <c r="AL61" i="27" s="1"/>
  <c r="T60" i="27"/>
  <c r="U60" i="27" s="1"/>
  <c r="AL60" i="27" s="1"/>
  <c r="T57" i="27"/>
  <c r="U57" i="27" s="1"/>
  <c r="AL57" i="27" s="1"/>
  <c r="T55" i="27"/>
  <c r="U55" i="27" s="1"/>
  <c r="AL55" i="27" s="1"/>
  <c r="U54" i="27"/>
  <c r="AL54" i="27" s="1"/>
  <c r="K52" i="27"/>
  <c r="D52" i="27"/>
  <c r="C52" i="27"/>
  <c r="H52" i="27"/>
  <c r="R52" i="27"/>
  <c r="S52" i="27"/>
  <c r="AD52" i="27"/>
  <c r="AE52" i="27"/>
  <c r="AF52" i="27"/>
  <c r="AG52" i="27"/>
  <c r="K51" i="27"/>
  <c r="K50" i="27"/>
  <c r="K49" i="27"/>
  <c r="K48" i="27"/>
  <c r="K47" i="27"/>
  <c r="K46" i="27"/>
  <c r="K45" i="27"/>
  <c r="K44" i="27"/>
  <c r="D51" i="27"/>
  <c r="D50" i="27"/>
  <c r="D49" i="27"/>
  <c r="D48" i="27"/>
  <c r="D47" i="27"/>
  <c r="D46" i="27"/>
  <c r="D45" i="27"/>
  <c r="D44" i="27"/>
  <c r="C44" i="27"/>
  <c r="C45" i="27"/>
  <c r="C46" i="27"/>
  <c r="C47" i="27"/>
  <c r="C48" i="27"/>
  <c r="C49" i="27"/>
  <c r="C50" i="27"/>
  <c r="C51" i="27"/>
  <c r="H44" i="27"/>
  <c r="H45" i="27"/>
  <c r="H46" i="27"/>
  <c r="H47" i="27"/>
  <c r="H48" i="27"/>
  <c r="H49" i="27"/>
  <c r="H50" i="27"/>
  <c r="H51" i="27"/>
  <c r="R44" i="27"/>
  <c r="R45" i="27"/>
  <c r="R46" i="27"/>
  <c r="R47" i="27"/>
  <c r="R48" i="27"/>
  <c r="R49" i="27"/>
  <c r="R50" i="27"/>
  <c r="R51" i="27"/>
  <c r="S44" i="27"/>
  <c r="S45" i="27"/>
  <c r="S46" i="27"/>
  <c r="S47" i="27"/>
  <c r="S48" i="27"/>
  <c r="S49" i="27"/>
  <c r="S50" i="27"/>
  <c r="S51" i="27"/>
  <c r="AD44" i="27"/>
  <c r="AD45" i="27"/>
  <c r="AD46" i="27"/>
  <c r="AD47" i="27"/>
  <c r="AD48" i="27"/>
  <c r="AD49" i="27"/>
  <c r="AD50" i="27"/>
  <c r="AD51" i="27"/>
  <c r="AE44" i="27"/>
  <c r="AE45" i="27"/>
  <c r="AE46" i="27"/>
  <c r="AE47" i="27"/>
  <c r="AE48" i="27"/>
  <c r="AE49" i="27"/>
  <c r="AE50" i="27"/>
  <c r="AE51" i="27"/>
  <c r="AF44" i="27"/>
  <c r="AF45" i="27"/>
  <c r="AF46" i="27"/>
  <c r="AF47" i="27"/>
  <c r="AF48" i="27"/>
  <c r="AF49" i="27"/>
  <c r="AF50" i="27"/>
  <c r="AF51" i="27"/>
  <c r="AG44" i="27"/>
  <c r="AG45" i="27"/>
  <c r="AG46" i="27"/>
  <c r="AG47" i="27"/>
  <c r="AG48" i="27"/>
  <c r="AG49" i="27"/>
  <c r="AG50" i="27"/>
  <c r="AG51" i="27"/>
  <c r="K36" i="27"/>
  <c r="K37" i="27"/>
  <c r="K38" i="27"/>
  <c r="K39" i="27"/>
  <c r="K40" i="27"/>
  <c r="K41" i="27"/>
  <c r="K42" i="27"/>
  <c r="K43" i="27"/>
  <c r="C38" i="27"/>
  <c r="C39" i="27"/>
  <c r="C40" i="27"/>
  <c r="C41" i="27"/>
  <c r="C42" i="27"/>
  <c r="C43" i="27"/>
  <c r="D38" i="27"/>
  <c r="D39" i="27"/>
  <c r="D40" i="27"/>
  <c r="D41" i="27"/>
  <c r="D42" i="27"/>
  <c r="D43" i="27"/>
  <c r="H38" i="27"/>
  <c r="H39" i="27"/>
  <c r="H40" i="27"/>
  <c r="H41" i="27"/>
  <c r="H42" i="27"/>
  <c r="H43" i="27"/>
  <c r="R38" i="27"/>
  <c r="T38" i="27" s="1"/>
  <c r="R39" i="27"/>
  <c r="T39" i="27" s="1"/>
  <c r="R40" i="27"/>
  <c r="R41" i="27"/>
  <c r="R42" i="27"/>
  <c r="T42" i="27" s="1"/>
  <c r="R43" i="27"/>
  <c r="T43" i="27" s="1"/>
  <c r="S38" i="27"/>
  <c r="S39" i="27"/>
  <c r="S40" i="27"/>
  <c r="S41" i="27"/>
  <c r="S42" i="27"/>
  <c r="S43" i="27"/>
  <c r="AD38" i="27"/>
  <c r="AD39" i="27"/>
  <c r="AD40" i="27"/>
  <c r="AD41" i="27"/>
  <c r="AD42" i="27"/>
  <c r="AD43" i="27"/>
  <c r="AE38" i="27"/>
  <c r="AE39" i="27"/>
  <c r="AE40" i="27"/>
  <c r="AE41" i="27"/>
  <c r="AE42" i="27"/>
  <c r="AE43" i="27"/>
  <c r="AF38" i="27"/>
  <c r="AF39" i="27"/>
  <c r="AF40" i="27"/>
  <c r="AF41" i="27"/>
  <c r="AF42" i="27"/>
  <c r="AF43" i="27"/>
  <c r="AG38" i="27"/>
  <c r="AG39" i="27"/>
  <c r="AG40" i="27"/>
  <c r="AG41" i="27"/>
  <c r="AG42" i="27"/>
  <c r="AG43" i="27"/>
  <c r="C36" i="27"/>
  <c r="C37" i="27"/>
  <c r="D36" i="27"/>
  <c r="D37" i="27"/>
  <c r="H36" i="27"/>
  <c r="H37" i="27"/>
  <c r="R36" i="27"/>
  <c r="R37" i="27"/>
  <c r="S36" i="27"/>
  <c r="S37" i="27"/>
  <c r="AD36" i="27"/>
  <c r="AD37" i="27"/>
  <c r="AE36" i="27"/>
  <c r="AE37" i="27"/>
  <c r="AF36" i="27"/>
  <c r="AF37" i="27"/>
  <c r="AG36" i="27"/>
  <c r="AG37" i="27"/>
  <c r="T45" i="27" l="1"/>
  <c r="U45" i="27" s="1"/>
  <c r="T44" i="27"/>
  <c r="U44" i="27" s="1"/>
  <c r="T36" i="27"/>
  <c r="U36" i="27" s="1"/>
  <c r="T52" i="27"/>
  <c r="U52" i="27" s="1"/>
  <c r="T37" i="27"/>
  <c r="U37" i="27" s="1"/>
  <c r="T41" i="27"/>
  <c r="U41" i="27" s="1"/>
  <c r="T50" i="27"/>
  <c r="U50" i="27" s="1"/>
  <c r="T51" i="27"/>
  <c r="U51" i="27" s="1"/>
  <c r="T49" i="27"/>
  <c r="U49" i="27" s="1"/>
  <c r="T46" i="27"/>
  <c r="U46" i="27" s="1"/>
  <c r="T48" i="27"/>
  <c r="U48" i="27" s="1"/>
  <c r="T47" i="27"/>
  <c r="U47" i="27" s="1"/>
  <c r="T40" i="27"/>
  <c r="U40" i="27" s="1"/>
  <c r="U43" i="27"/>
  <c r="U42" i="27"/>
  <c r="U39" i="27"/>
  <c r="U38" i="27"/>
  <c r="K35" i="27" l="1"/>
  <c r="D35" i="27"/>
  <c r="C35" i="27"/>
  <c r="H35" i="27"/>
  <c r="R35" i="27"/>
  <c r="S35" i="27"/>
  <c r="AD35" i="27"/>
  <c r="AE35" i="27"/>
  <c r="AF35" i="27"/>
  <c r="AG35" i="27"/>
  <c r="K34" i="27"/>
  <c r="K33" i="27"/>
  <c r="K32" i="27"/>
  <c r="C33" i="27"/>
  <c r="C34" i="27"/>
  <c r="D33" i="27"/>
  <c r="D34" i="27"/>
  <c r="H33" i="27"/>
  <c r="H34" i="27"/>
  <c r="R33" i="27"/>
  <c r="R34" i="27"/>
  <c r="S33" i="27"/>
  <c r="S34" i="27"/>
  <c r="AD33" i="27"/>
  <c r="AD34" i="27"/>
  <c r="AE33" i="27"/>
  <c r="AE34" i="27"/>
  <c r="AF33" i="27"/>
  <c r="AF34" i="27"/>
  <c r="AG33" i="27"/>
  <c r="AG34" i="27"/>
  <c r="K31" i="27"/>
  <c r="K30" i="27"/>
  <c r="K29" i="27"/>
  <c r="K28" i="27"/>
  <c r="K27" i="27"/>
  <c r="K26" i="27"/>
  <c r="R19" i="27"/>
  <c r="T19" i="27" s="1"/>
  <c r="U19" i="27" s="1"/>
  <c r="S19" i="27"/>
  <c r="K25" i="27"/>
  <c r="K24" i="27"/>
  <c r="K23" i="27"/>
  <c r="K22" i="27"/>
  <c r="K21" i="27"/>
  <c r="K20" i="27"/>
  <c r="K19" i="27"/>
  <c r="H19" i="27"/>
  <c r="D19" i="27"/>
  <c r="C19" i="27"/>
  <c r="C20" i="27"/>
  <c r="C21" i="27"/>
  <c r="C22" i="27"/>
  <c r="C23" i="27"/>
  <c r="C24" i="27"/>
  <c r="C25" i="27"/>
  <c r="C26" i="27"/>
  <c r="C27" i="27"/>
  <c r="C28" i="27"/>
  <c r="C29" i="27"/>
  <c r="C30" i="27"/>
  <c r="C31" i="27"/>
  <c r="C32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R20" i="27"/>
  <c r="T20" i="27" s="1"/>
  <c r="U20" i="27" s="1"/>
  <c r="R21" i="27"/>
  <c r="T21" i="27" s="1"/>
  <c r="U21" i="27" s="1"/>
  <c r="R22" i="27"/>
  <c r="R23" i="27"/>
  <c r="T23" i="27" s="1"/>
  <c r="U23" i="27" s="1"/>
  <c r="R24" i="27"/>
  <c r="T24" i="27" s="1"/>
  <c r="R25" i="27"/>
  <c r="T25" i="27" s="1"/>
  <c r="R26" i="27"/>
  <c r="R27" i="27"/>
  <c r="R28" i="27"/>
  <c r="R29" i="27"/>
  <c r="R30" i="27"/>
  <c r="R31" i="27"/>
  <c r="R32" i="27"/>
  <c r="S20" i="27"/>
  <c r="S21" i="27"/>
  <c r="S22" i="27"/>
  <c r="S23" i="27"/>
  <c r="S24" i="27"/>
  <c r="S25" i="27"/>
  <c r="S26" i="27"/>
  <c r="S27" i="27"/>
  <c r="S28" i="27"/>
  <c r="S29" i="27"/>
  <c r="S30" i="27"/>
  <c r="S31" i="27"/>
  <c r="S32" i="27"/>
  <c r="AD20" i="27"/>
  <c r="AD21" i="27"/>
  <c r="AD22" i="27"/>
  <c r="AD23" i="27"/>
  <c r="AD24" i="27"/>
  <c r="AD25" i="27"/>
  <c r="AD26" i="27"/>
  <c r="AD27" i="27"/>
  <c r="AD28" i="27"/>
  <c r="AD29" i="27"/>
  <c r="AD30" i="27"/>
  <c r="AD31" i="27"/>
  <c r="AD32" i="27"/>
  <c r="AE20" i="27"/>
  <c r="AE21" i="27"/>
  <c r="AE22" i="27"/>
  <c r="AE23" i="27"/>
  <c r="AE24" i="27"/>
  <c r="AE25" i="27"/>
  <c r="AE26" i="27"/>
  <c r="AE27" i="27"/>
  <c r="AE28" i="27"/>
  <c r="AE29" i="27"/>
  <c r="AE30" i="27"/>
  <c r="AE31" i="27"/>
  <c r="AE32" i="27"/>
  <c r="AF20" i="27"/>
  <c r="AF21" i="27"/>
  <c r="AF22" i="27"/>
  <c r="AF23" i="27"/>
  <c r="AF24" i="27"/>
  <c r="AF25" i="27"/>
  <c r="AF26" i="27"/>
  <c r="AF27" i="27"/>
  <c r="AF28" i="27"/>
  <c r="AF29" i="27"/>
  <c r="AF30" i="27"/>
  <c r="AF31" i="27"/>
  <c r="AF32" i="27"/>
  <c r="AG20" i="27"/>
  <c r="AG21" i="27"/>
  <c r="AG22" i="27"/>
  <c r="AG23" i="27"/>
  <c r="AG24" i="27"/>
  <c r="AG25" i="27"/>
  <c r="AG26" i="27"/>
  <c r="AG27" i="27"/>
  <c r="AG28" i="27"/>
  <c r="AG29" i="27"/>
  <c r="AG30" i="27"/>
  <c r="AG31" i="27"/>
  <c r="AG32" i="27"/>
  <c r="AD8" i="32"/>
  <c r="AD9" i="32"/>
  <c r="AD10" i="32"/>
  <c r="AD11" i="32"/>
  <c r="AD12" i="32"/>
  <c r="AD13" i="32"/>
  <c r="AD14" i="32"/>
  <c r="AD15" i="32"/>
  <c r="AD16" i="32"/>
  <c r="AD17" i="32"/>
  <c r="T27" i="27" l="1"/>
  <c r="U27" i="27" s="1"/>
  <c r="T26" i="27"/>
  <c r="U26" i="27" s="1"/>
  <c r="T35" i="27"/>
  <c r="U35" i="27" s="1"/>
  <c r="T32" i="27"/>
  <c r="U32" i="27" s="1"/>
  <c r="T31" i="27"/>
  <c r="U31" i="27" s="1"/>
  <c r="T34" i="27"/>
  <c r="U34" i="27" s="1"/>
  <c r="T33" i="27"/>
  <c r="U33" i="27" s="1"/>
  <c r="T22" i="27"/>
  <c r="U22" i="27" s="1"/>
  <c r="T29" i="27"/>
  <c r="U29" i="27" s="1"/>
  <c r="T30" i="27"/>
  <c r="U30" i="27" s="1"/>
  <c r="T28" i="27"/>
  <c r="U28" i="27" s="1"/>
  <c r="U24" i="27"/>
  <c r="U25" i="27"/>
  <c r="F2" i="24" l="1"/>
  <c r="F3" i="24"/>
  <c r="F4" i="24"/>
  <c r="F5" i="24"/>
  <c r="F6" i="24"/>
  <c r="F7" i="24"/>
  <c r="F8" i="24"/>
  <c r="F9" i="24"/>
  <c r="F10" i="24"/>
  <c r="AD19" i="27" l="1"/>
  <c r="AE19" i="27"/>
  <c r="AF19" i="27"/>
  <c r="AG19" i="27"/>
  <c r="K18" i="27"/>
  <c r="K17" i="27"/>
  <c r="K16" i="27"/>
  <c r="C17" i="27"/>
  <c r="C18" i="27"/>
  <c r="H17" i="27"/>
  <c r="H18" i="27"/>
  <c r="R17" i="27"/>
  <c r="T17" i="27" s="1"/>
  <c r="R18" i="27"/>
  <c r="T18" i="27" s="1"/>
  <c r="S17" i="27"/>
  <c r="S18" i="27"/>
  <c r="AD17" i="27"/>
  <c r="AD18" i="27"/>
  <c r="AE17" i="27"/>
  <c r="AE18" i="27"/>
  <c r="AF17" i="27"/>
  <c r="AF18" i="27"/>
  <c r="AG17" i="27"/>
  <c r="AG18" i="27"/>
  <c r="D18" i="27"/>
  <c r="D17" i="27"/>
  <c r="D16" i="27"/>
  <c r="C16" i="27"/>
  <c r="H16" i="27"/>
  <c r="R16" i="27"/>
  <c r="T16" i="27" s="1"/>
  <c r="S16" i="27"/>
  <c r="AD16" i="27"/>
  <c r="AE16" i="27"/>
  <c r="AF16" i="27"/>
  <c r="AG16" i="27"/>
  <c r="K11" i="27"/>
  <c r="K12" i="27"/>
  <c r="K13" i="27"/>
  <c r="K14" i="27"/>
  <c r="K15" i="27"/>
  <c r="C12" i="27"/>
  <c r="C13" i="27"/>
  <c r="C14" i="27"/>
  <c r="C15" i="27"/>
  <c r="D12" i="27"/>
  <c r="D13" i="27"/>
  <c r="D14" i="27"/>
  <c r="D15" i="27"/>
  <c r="H12" i="27"/>
  <c r="H13" i="27"/>
  <c r="H14" i="27"/>
  <c r="H15" i="27"/>
  <c r="R12" i="27"/>
  <c r="R13" i="27"/>
  <c r="R14" i="27"/>
  <c r="T14" i="27" s="1"/>
  <c r="R15" i="27"/>
  <c r="T15" i="27" s="1"/>
  <c r="S12" i="27"/>
  <c r="S13" i="27"/>
  <c r="S14" i="27"/>
  <c r="S15" i="27"/>
  <c r="AD12" i="27"/>
  <c r="AD13" i="27"/>
  <c r="AD14" i="27"/>
  <c r="AD15" i="27"/>
  <c r="AE12" i="27"/>
  <c r="AE13" i="27"/>
  <c r="AE14" i="27"/>
  <c r="AE15" i="27"/>
  <c r="AF12" i="27"/>
  <c r="AF13" i="27"/>
  <c r="AF14" i="27"/>
  <c r="AF15" i="27"/>
  <c r="AG12" i="27"/>
  <c r="AG13" i="27"/>
  <c r="AG14" i="27"/>
  <c r="AG15" i="27"/>
  <c r="C11" i="27"/>
  <c r="D11" i="27"/>
  <c r="H11" i="27"/>
  <c r="R11" i="27"/>
  <c r="S11" i="27"/>
  <c r="AD11" i="27"/>
  <c r="AE11" i="27"/>
  <c r="AF11" i="27"/>
  <c r="AG11" i="27"/>
  <c r="T11" i="27" l="1"/>
  <c r="U11" i="27" s="1"/>
  <c r="T12" i="27"/>
  <c r="U12" i="27" s="1"/>
  <c r="U16" i="27"/>
  <c r="U18" i="27"/>
  <c r="U17" i="27"/>
  <c r="U15" i="27"/>
  <c r="T13" i="27"/>
  <c r="U13" i="27" s="1"/>
  <c r="U14" i="27"/>
  <c r="AD3" i="32" l="1"/>
  <c r="AD4" i="32"/>
  <c r="AD5" i="32"/>
  <c r="AD6" i="32"/>
  <c r="AD7" i="32"/>
  <c r="K10" i="27"/>
  <c r="C10" i="27"/>
  <c r="D10" i="27"/>
  <c r="H10" i="27"/>
  <c r="R10" i="27"/>
  <c r="S10" i="27"/>
  <c r="AD10" i="27"/>
  <c r="AE10" i="27"/>
  <c r="AF10" i="27"/>
  <c r="AG10" i="27"/>
  <c r="K9" i="27"/>
  <c r="K8" i="27"/>
  <c r="D9" i="27"/>
  <c r="D8" i="27"/>
  <c r="C8" i="27"/>
  <c r="C9" i="27"/>
  <c r="H8" i="27"/>
  <c r="H9" i="27"/>
  <c r="R8" i="27"/>
  <c r="R9" i="27"/>
  <c r="S8" i="27"/>
  <c r="S9" i="27"/>
  <c r="AD8" i="27"/>
  <c r="AD9" i="27"/>
  <c r="AE8" i="27"/>
  <c r="AE9" i="27"/>
  <c r="AF8" i="27"/>
  <c r="AF9" i="27"/>
  <c r="AG8" i="27"/>
  <c r="AG9" i="27"/>
  <c r="K4" i="27"/>
  <c r="K5" i="27"/>
  <c r="K6" i="27"/>
  <c r="K7" i="27"/>
  <c r="D7" i="27"/>
  <c r="D6" i="27"/>
  <c r="D5" i="27"/>
  <c r="D4" i="27"/>
  <c r="C5" i="27"/>
  <c r="C6" i="27"/>
  <c r="C7" i="27"/>
  <c r="H5" i="27"/>
  <c r="H6" i="27"/>
  <c r="H7" i="27"/>
  <c r="R5" i="27"/>
  <c r="T5" i="27" s="1"/>
  <c r="R6" i="27"/>
  <c r="R7" i="27"/>
  <c r="S5" i="27"/>
  <c r="S6" i="27"/>
  <c r="S7" i="27"/>
  <c r="AD5" i="27"/>
  <c r="AD6" i="27"/>
  <c r="AD7" i="27"/>
  <c r="AE5" i="27"/>
  <c r="AE6" i="27"/>
  <c r="AE7" i="27"/>
  <c r="AF5" i="27"/>
  <c r="AF6" i="27"/>
  <c r="AF7" i="27"/>
  <c r="AG5" i="27"/>
  <c r="AG6" i="27"/>
  <c r="AG7" i="27"/>
  <c r="C4" i="27"/>
  <c r="H4" i="27"/>
  <c r="R4" i="27"/>
  <c r="T4" i="27" s="1"/>
  <c r="S4" i="27"/>
  <c r="AD4" i="27"/>
  <c r="AE4" i="27"/>
  <c r="AF4" i="27"/>
  <c r="AG4" i="27"/>
  <c r="FJ9" i="20"/>
  <c r="FK9" i="20"/>
  <c r="FJ10" i="20"/>
  <c r="FK10" i="20"/>
  <c r="FJ11" i="20"/>
  <c r="FK11" i="20"/>
  <c r="FJ12" i="20"/>
  <c r="FK12" i="20"/>
  <c r="FJ13" i="20"/>
  <c r="FK13" i="20"/>
  <c r="FJ14" i="20"/>
  <c r="FK14" i="20"/>
  <c r="T10" i="27" l="1"/>
  <c r="U10" i="27" s="1"/>
  <c r="T9" i="27"/>
  <c r="U9" i="27" s="1"/>
  <c r="T8" i="27"/>
  <c r="U8" i="27" s="1"/>
  <c r="T7" i="27"/>
  <c r="U7" i="27" s="1"/>
  <c r="T6" i="27"/>
  <c r="U6" i="27" s="1"/>
  <c r="U5" i="27"/>
  <c r="U4" i="27"/>
  <c r="EJ5" i="20" l="1"/>
  <c r="EJ6" i="20"/>
  <c r="EJ7" i="20"/>
  <c r="EJ8" i="20"/>
  <c r="EJ9" i="20"/>
  <c r="EJ10" i="20"/>
  <c r="EJ11" i="20"/>
  <c r="EJ12" i="20"/>
  <c r="EJ13" i="20"/>
  <c r="EJ14" i="20"/>
  <c r="EJ15" i="20"/>
  <c r="K2" i="27"/>
  <c r="K3" i="27"/>
  <c r="C3" i="27"/>
  <c r="D3" i="27"/>
  <c r="H3" i="27"/>
  <c r="R3" i="27"/>
  <c r="S3" i="27"/>
  <c r="AD3" i="27"/>
  <c r="AE3" i="27"/>
  <c r="AF3" i="27"/>
  <c r="AG3" i="27"/>
  <c r="C2" i="27"/>
  <c r="D2" i="27"/>
  <c r="H2" i="27"/>
  <c r="R2" i="27"/>
  <c r="S2" i="27"/>
  <c r="AD2" i="27"/>
  <c r="AE2" i="27"/>
  <c r="AF2" i="27"/>
  <c r="AG2" i="27"/>
  <c r="FW8" i="20"/>
  <c r="FW9" i="20"/>
  <c r="FW10" i="20"/>
  <c r="FW11" i="20"/>
  <c r="FW12" i="20"/>
  <c r="FR8" i="20"/>
  <c r="FR9" i="20"/>
  <c r="FR10" i="20"/>
  <c r="FR11" i="20"/>
  <c r="FR12" i="20"/>
  <c r="FR13" i="20"/>
  <c r="FR14" i="20"/>
  <c r="FO8" i="20"/>
  <c r="FO9" i="20"/>
  <c r="FO10" i="20"/>
  <c r="FO11" i="20"/>
  <c r="FO12" i="20"/>
  <c r="FM8" i="20"/>
  <c r="FM9" i="20"/>
  <c r="FM10" i="20"/>
  <c r="FM11" i="20"/>
  <c r="FM12" i="20"/>
  <c r="FM13" i="20"/>
  <c r="EB9" i="20"/>
  <c r="EB10" i="20"/>
  <c r="EB11" i="20"/>
  <c r="EB12" i="20"/>
  <c r="EB13" i="20"/>
  <c r="EB14" i="20"/>
  <c r="EB15" i="20"/>
  <c r="EC9" i="20"/>
  <c r="EC10" i="20"/>
  <c r="EC11" i="20"/>
  <c r="EC12" i="20"/>
  <c r="EC13" i="20"/>
  <c r="EC14" i="20"/>
  <c r="EC15" i="20"/>
  <c r="ED9" i="20"/>
  <c r="ED10" i="20"/>
  <c r="ED11" i="20"/>
  <c r="ED12" i="20"/>
  <c r="ED13" i="20"/>
  <c r="ED14" i="20"/>
  <c r="ED15" i="20"/>
  <c r="EE9" i="20"/>
  <c r="EE10" i="20"/>
  <c r="EE11" i="20"/>
  <c r="EE12" i="20"/>
  <c r="EE13" i="20"/>
  <c r="EE14" i="20"/>
  <c r="EE15" i="20"/>
  <c r="EF9" i="20"/>
  <c r="EF10" i="20"/>
  <c r="EF11" i="20"/>
  <c r="EF12" i="20"/>
  <c r="EF13" i="20"/>
  <c r="EF14" i="20"/>
  <c r="EF15" i="20"/>
  <c r="EG9" i="20"/>
  <c r="EG10" i="20"/>
  <c r="EG11" i="20"/>
  <c r="EG12" i="20"/>
  <c r="EG13" i="20"/>
  <c r="EG14" i="20"/>
  <c r="EG15" i="20"/>
  <c r="EH9" i="20"/>
  <c r="EH10" i="20"/>
  <c r="EH11" i="20"/>
  <c r="EH12" i="20"/>
  <c r="EH13" i="20"/>
  <c r="EH14" i="20"/>
  <c r="EH15" i="20"/>
  <c r="EI9" i="20"/>
  <c r="EI10" i="20"/>
  <c r="EI11" i="20"/>
  <c r="EI12" i="20"/>
  <c r="EI13" i="20"/>
  <c r="EI14" i="20"/>
  <c r="EI15" i="20"/>
  <c r="FH9" i="20"/>
  <c r="FH10" i="20"/>
  <c r="FH11" i="20"/>
  <c r="FH12" i="20"/>
  <c r="FH13" i="20"/>
  <c r="FH14" i="20"/>
  <c r="FH15" i="20"/>
  <c r="FI9" i="20"/>
  <c r="GF9" i="20" s="1"/>
  <c r="FI10" i="20"/>
  <c r="GF10" i="20" s="1"/>
  <c r="FI11" i="20"/>
  <c r="GF11" i="20" s="1"/>
  <c r="FI12" i="20"/>
  <c r="GF12" i="20" s="1"/>
  <c r="FI13" i="20"/>
  <c r="GF13" i="20" s="1"/>
  <c r="FI14" i="20"/>
  <c r="GF14" i="20" s="1"/>
  <c r="FI15" i="20"/>
  <c r="GF15" i="20" s="1"/>
  <c r="FL9" i="20"/>
  <c r="FL10" i="20"/>
  <c r="FL11" i="20"/>
  <c r="FL12" i="20"/>
  <c r="FL13" i="20"/>
  <c r="FL14" i="20"/>
  <c r="FL15" i="20"/>
  <c r="FP9" i="20"/>
  <c r="FP10" i="20"/>
  <c r="FP11" i="20"/>
  <c r="FP12" i="20"/>
  <c r="FP13" i="20"/>
  <c r="FP14" i="20"/>
  <c r="FP15" i="20"/>
  <c r="FQ9" i="20"/>
  <c r="FQ10" i="20"/>
  <c r="FQ11" i="20"/>
  <c r="FQ12" i="20"/>
  <c r="FQ13" i="20"/>
  <c r="FQ14" i="20"/>
  <c r="FQ15" i="20"/>
  <c r="FS9" i="20"/>
  <c r="FS10" i="20"/>
  <c r="FS11" i="20"/>
  <c r="FS12" i="20"/>
  <c r="FS13" i="20"/>
  <c r="FS14" i="20"/>
  <c r="FS15" i="20"/>
  <c r="FT9" i="20"/>
  <c r="FT10" i="20"/>
  <c r="FT11" i="20"/>
  <c r="FT12" i="20"/>
  <c r="FT13" i="20"/>
  <c r="FT14" i="20"/>
  <c r="FT15" i="20"/>
  <c r="FU9" i="20"/>
  <c r="FU10" i="20"/>
  <c r="FU11" i="20"/>
  <c r="FU12" i="20"/>
  <c r="FU13" i="20"/>
  <c r="FU14" i="20"/>
  <c r="FU15" i="20"/>
  <c r="FV9" i="20"/>
  <c r="FV10" i="20"/>
  <c r="FV11" i="20"/>
  <c r="FV12" i="20"/>
  <c r="FV13" i="20"/>
  <c r="FV14" i="20"/>
  <c r="FV15" i="20"/>
  <c r="FW13" i="20"/>
  <c r="FW14" i="20"/>
  <c r="FW15" i="20"/>
  <c r="FX9" i="20"/>
  <c r="FX10" i="20"/>
  <c r="FX11" i="20"/>
  <c r="FX12" i="20"/>
  <c r="FX13" i="20"/>
  <c r="FX14" i="20"/>
  <c r="FX15" i="20"/>
  <c r="GB9" i="20"/>
  <c r="GB10" i="20"/>
  <c r="GB11" i="20"/>
  <c r="GB12" i="20"/>
  <c r="GB13" i="20"/>
  <c r="GB14" i="20"/>
  <c r="GB15" i="20"/>
  <c r="GJ9" i="20"/>
  <c r="GJ10" i="20"/>
  <c r="GJ11" i="20"/>
  <c r="GJ12" i="20"/>
  <c r="GJ13" i="20"/>
  <c r="GJ14" i="20"/>
  <c r="GJ15" i="20"/>
  <c r="EL10" i="20" l="1"/>
  <c r="EL12" i="20"/>
  <c r="EL9" i="20"/>
  <c r="EL15" i="20"/>
  <c r="EL14" i="20"/>
  <c r="EL13" i="20"/>
  <c r="EL11" i="20"/>
  <c r="GD15" i="20"/>
  <c r="GD12" i="20"/>
  <c r="GD14" i="20"/>
  <c r="GD13" i="20"/>
  <c r="FZ15" i="20"/>
  <c r="FY9" i="20"/>
  <c r="FZ9" i="20"/>
  <c r="FY15" i="20"/>
  <c r="FZ11" i="20"/>
  <c r="T2" i="27"/>
  <c r="U2" i="27" s="1"/>
  <c r="T3" i="27"/>
  <c r="U3" i="27" s="1"/>
  <c r="FY13" i="20"/>
  <c r="GD11" i="20"/>
  <c r="FY12" i="20"/>
  <c r="FY11" i="20"/>
  <c r="FZ14" i="20"/>
  <c r="FZ12" i="20"/>
  <c r="FZ10" i="20"/>
  <c r="GD10" i="20"/>
  <c r="GD9" i="20"/>
  <c r="FY10" i="20"/>
  <c r="FZ13" i="20"/>
  <c r="FY14" i="20"/>
  <c r="GA9" i="20" l="1"/>
  <c r="GC9" i="20" s="1"/>
  <c r="GA15" i="20"/>
  <c r="GA12" i="20"/>
  <c r="GG12" i="20" s="1"/>
  <c r="GA13" i="20"/>
  <c r="GG13" i="20" s="1"/>
  <c r="GA11" i="20"/>
  <c r="GC11" i="20" s="1"/>
  <c r="GA14" i="20"/>
  <c r="GA10" i="20"/>
  <c r="GG9" i="20" l="1"/>
  <c r="GC13" i="20"/>
  <c r="GC12" i="20"/>
  <c r="GG15" i="20"/>
  <c r="GC15" i="20"/>
  <c r="GG11" i="20"/>
  <c r="GG14" i="20"/>
  <c r="GC14" i="20"/>
  <c r="GG10" i="20"/>
  <c r="GC10" i="20"/>
  <c r="S859" i="22"/>
  <c r="S858" i="22"/>
  <c r="S857" i="22"/>
  <c r="S856" i="22"/>
  <c r="P856" i="22"/>
  <c r="P857" i="22"/>
  <c r="P858" i="22"/>
  <c r="P859" i="22"/>
  <c r="S138" i="22"/>
  <c r="S137" i="22"/>
  <c r="S136" i="22"/>
  <c r="S135" i="22"/>
  <c r="S97" i="22"/>
  <c r="S96" i="22"/>
  <c r="S95" i="22"/>
  <c r="S94" i="22"/>
  <c r="S91" i="22"/>
  <c r="S90" i="22"/>
  <c r="S87" i="22"/>
  <c r="S86" i="22"/>
  <c r="FJ6" i="20"/>
  <c r="FK6" i="20"/>
  <c r="FJ7" i="20"/>
  <c r="FK7" i="20"/>
  <c r="FJ8" i="20"/>
  <c r="FK8" i="20"/>
  <c r="EB8" i="20"/>
  <c r="EC8" i="20"/>
  <c r="ED8" i="20"/>
  <c r="EE8" i="20"/>
  <c r="EF8" i="20"/>
  <c r="EG8" i="20"/>
  <c r="EH8" i="20"/>
  <c r="EI8" i="20"/>
  <c r="FH8" i="20"/>
  <c r="FI8" i="20"/>
  <c r="FL8" i="20"/>
  <c r="FP8" i="20"/>
  <c r="FQ8" i="20"/>
  <c r="FS8" i="20"/>
  <c r="FT8" i="20"/>
  <c r="FU8" i="20"/>
  <c r="FV8" i="20"/>
  <c r="FX8" i="20"/>
  <c r="GB8" i="20"/>
  <c r="GJ8" i="20"/>
  <c r="AD3" i="31"/>
  <c r="AD4" i="31"/>
  <c r="AD5" i="31"/>
  <c r="AD6" i="31"/>
  <c r="AD7" i="31"/>
  <c r="AD8" i="31"/>
  <c r="AD9" i="31"/>
  <c r="AD10" i="31"/>
  <c r="AD11" i="31"/>
  <c r="AD12" i="31"/>
  <c r="AD13" i="31"/>
  <c r="AD14" i="31"/>
  <c r="AD15" i="31"/>
  <c r="AD16" i="31"/>
  <c r="AD17" i="31"/>
  <c r="AD18" i="31"/>
  <c r="AD19" i="31"/>
  <c r="AD20" i="31"/>
  <c r="AD21" i="31"/>
  <c r="AD22" i="31"/>
  <c r="AD23" i="31"/>
  <c r="AD24" i="31"/>
  <c r="AD25" i="31"/>
  <c r="AD26" i="31"/>
  <c r="AD27" i="31"/>
  <c r="AD28" i="31"/>
  <c r="AD29" i="31"/>
  <c r="AD30" i="31"/>
  <c r="AD31" i="31"/>
  <c r="AD32" i="31"/>
  <c r="AD33" i="31"/>
  <c r="AD34" i="31"/>
  <c r="AD35" i="31"/>
  <c r="AD36" i="31"/>
  <c r="AD37" i="31"/>
  <c r="AD38" i="31"/>
  <c r="AD39" i="31"/>
  <c r="AD40" i="31"/>
  <c r="AD41" i="31"/>
  <c r="AD42" i="31"/>
  <c r="AD43" i="31"/>
  <c r="AD44" i="31"/>
  <c r="AD45" i="31"/>
  <c r="AD46" i="31"/>
  <c r="AD47" i="31"/>
  <c r="AD48" i="31"/>
  <c r="AD49" i="31"/>
  <c r="AD50" i="31"/>
  <c r="AD51" i="31"/>
  <c r="AD52" i="31"/>
  <c r="AD53" i="31"/>
  <c r="AD54" i="31"/>
  <c r="AD55" i="31"/>
  <c r="AD56" i="31"/>
  <c r="AD57" i="31"/>
  <c r="AD58" i="31"/>
  <c r="AD59" i="31"/>
  <c r="AD60" i="31"/>
  <c r="AD61" i="31"/>
  <c r="AD62" i="31"/>
  <c r="AD63" i="31"/>
  <c r="EB5" i="20"/>
  <c r="EC5" i="20"/>
  <c r="ED5" i="20"/>
  <c r="EE5" i="20"/>
  <c r="EB6" i="20"/>
  <c r="EC6" i="20"/>
  <c r="ED6" i="20"/>
  <c r="EE6" i="20"/>
  <c r="EB7" i="20"/>
  <c r="EC7" i="20"/>
  <c r="ED7" i="20"/>
  <c r="EE7" i="20"/>
  <c r="EF5" i="20"/>
  <c r="EG5" i="20"/>
  <c r="EH5" i="20"/>
  <c r="EI5" i="20"/>
  <c r="EF6" i="20"/>
  <c r="EG6" i="20"/>
  <c r="EH6" i="20"/>
  <c r="EI6" i="20"/>
  <c r="EF7" i="20"/>
  <c r="EG7" i="20"/>
  <c r="EH7" i="20"/>
  <c r="EI7" i="20"/>
  <c r="K33" i="37"/>
  <c r="K34" i="37"/>
  <c r="GF8" i="20" l="1"/>
  <c r="GD8" i="20"/>
  <c r="EL8" i="20"/>
  <c r="FY8" i="20"/>
  <c r="FZ8" i="20"/>
  <c r="EL5" i="20"/>
  <c r="EL6" i="20"/>
  <c r="EL7" i="20"/>
  <c r="C25" i="9"/>
  <c r="C24" i="9"/>
  <c r="C22" i="9"/>
  <c r="C21" i="9"/>
  <c r="GA8" i="20" l="1"/>
  <c r="C1" i="8"/>
  <c r="GC8" i="20" l="1"/>
  <c r="GG8" i="20"/>
  <c r="I4" i="8"/>
  <c r="K4" i="8"/>
  <c r="B15" i="39"/>
  <c r="B16" i="39"/>
  <c r="B28" i="39" s="1"/>
  <c r="B17" i="39"/>
  <c r="B29" i="39" s="1"/>
  <c r="B18" i="39"/>
  <c r="B30" i="39" s="1"/>
  <c r="B19" i="39"/>
  <c r="B31" i="39" s="1"/>
  <c r="B20" i="39"/>
  <c r="B32" i="39" s="1"/>
  <c r="B21" i="39"/>
  <c r="B33" i="39" s="1"/>
  <c r="B22" i="39"/>
  <c r="B34" i="39" s="1"/>
  <c r="B23" i="39"/>
  <c r="B35" i="39" s="1"/>
  <c r="B24" i="39"/>
  <c r="B36" i="39" s="1"/>
  <c r="B25" i="39"/>
  <c r="B37" i="39" s="1"/>
  <c r="B27" i="39"/>
  <c r="B14" i="39"/>
  <c r="B26" i="39" s="1"/>
  <c r="E18" i="39" l="1"/>
  <c r="E19" i="39"/>
  <c r="E20" i="39"/>
  <c r="E21" i="39"/>
  <c r="E22" i="39"/>
  <c r="E23" i="39"/>
  <c r="E24" i="39"/>
  <c r="E25" i="39"/>
  <c r="E26" i="39"/>
  <c r="E27" i="39"/>
  <c r="E28" i="39"/>
  <c r="E29" i="39"/>
  <c r="E30" i="39"/>
  <c r="E31" i="39"/>
  <c r="E32" i="39"/>
  <c r="E33" i="39"/>
  <c r="E34" i="39"/>
  <c r="E35" i="39"/>
  <c r="E36" i="39"/>
  <c r="E37" i="39"/>
  <c r="G37" i="39"/>
  <c r="T37" i="39" s="1"/>
  <c r="W37" i="39" s="1"/>
  <c r="G36" i="39"/>
  <c r="G35" i="39"/>
  <c r="G34" i="39"/>
  <c r="G33" i="39"/>
  <c r="G32" i="39"/>
  <c r="G31" i="39"/>
  <c r="T31" i="39" s="1"/>
  <c r="W31" i="39" s="1"/>
  <c r="G30" i="39"/>
  <c r="G29" i="39"/>
  <c r="T29" i="39" s="1"/>
  <c r="W29" i="39" s="1"/>
  <c r="G28" i="39"/>
  <c r="G27" i="39"/>
  <c r="G26" i="39"/>
  <c r="K25" i="39"/>
  <c r="K37" i="39" s="1"/>
  <c r="H25" i="39"/>
  <c r="H37" i="39" s="1"/>
  <c r="G25" i="39"/>
  <c r="C25" i="39"/>
  <c r="C37" i="39" s="1"/>
  <c r="K24" i="39"/>
  <c r="K36" i="39" s="1"/>
  <c r="H24" i="39"/>
  <c r="H36" i="39" s="1"/>
  <c r="G24" i="39"/>
  <c r="T24" i="39" s="1"/>
  <c r="W24" i="39" s="1"/>
  <c r="C24" i="39"/>
  <c r="C36" i="39" s="1"/>
  <c r="K23" i="39"/>
  <c r="K35" i="39" s="1"/>
  <c r="O23" i="39"/>
  <c r="H23" i="39"/>
  <c r="H35" i="39" s="1"/>
  <c r="G23" i="39"/>
  <c r="C23" i="39"/>
  <c r="C35" i="39" s="1"/>
  <c r="K22" i="39"/>
  <c r="K34" i="39" s="1"/>
  <c r="H22" i="39"/>
  <c r="H34" i="39" s="1"/>
  <c r="G22" i="39"/>
  <c r="C22" i="39"/>
  <c r="C34" i="39" s="1"/>
  <c r="K21" i="39"/>
  <c r="K33" i="39" s="1"/>
  <c r="H21" i="39"/>
  <c r="H33" i="39" s="1"/>
  <c r="G21" i="39"/>
  <c r="T21" i="39" s="1"/>
  <c r="W21" i="39" s="1"/>
  <c r="C21" i="39"/>
  <c r="C33" i="39" s="1"/>
  <c r="K20" i="39"/>
  <c r="K32" i="39" s="1"/>
  <c r="O20" i="39"/>
  <c r="H20" i="39"/>
  <c r="H32" i="39" s="1"/>
  <c r="G20" i="39"/>
  <c r="T20" i="39" s="1"/>
  <c r="W20" i="39" s="1"/>
  <c r="C20" i="39"/>
  <c r="C32" i="39" s="1"/>
  <c r="K19" i="39"/>
  <c r="K31" i="39" s="1"/>
  <c r="H19" i="39"/>
  <c r="H31" i="39" s="1"/>
  <c r="G19" i="39"/>
  <c r="T19" i="39" s="1"/>
  <c r="W19" i="39" s="1"/>
  <c r="C19" i="39"/>
  <c r="C31" i="39" s="1"/>
  <c r="K18" i="39"/>
  <c r="K30" i="39" s="1"/>
  <c r="H18" i="39"/>
  <c r="H30" i="39" s="1"/>
  <c r="G18" i="39"/>
  <c r="T18" i="39" s="1"/>
  <c r="W18" i="39" s="1"/>
  <c r="C18" i="39"/>
  <c r="C30" i="39" s="1"/>
  <c r="K17" i="39"/>
  <c r="K29" i="39" s="1"/>
  <c r="O17" i="39"/>
  <c r="H17" i="39"/>
  <c r="H29" i="39" s="1"/>
  <c r="G17" i="39"/>
  <c r="E17" i="39"/>
  <c r="C17" i="39"/>
  <c r="C29" i="39" s="1"/>
  <c r="K16" i="39"/>
  <c r="K28" i="39" s="1"/>
  <c r="H16" i="39"/>
  <c r="H28" i="39" s="1"/>
  <c r="G16" i="39"/>
  <c r="T16" i="39" s="1"/>
  <c r="W16" i="39" s="1"/>
  <c r="E16" i="39"/>
  <c r="C16" i="39"/>
  <c r="C28" i="39" s="1"/>
  <c r="K15" i="39"/>
  <c r="K27" i="39" s="1"/>
  <c r="O15" i="39"/>
  <c r="H27" i="39"/>
  <c r="G15" i="39"/>
  <c r="E15" i="39"/>
  <c r="C15" i="39"/>
  <c r="C27" i="39" s="1"/>
  <c r="K14" i="39"/>
  <c r="K26" i="39" s="1"/>
  <c r="H26" i="39"/>
  <c r="G14" i="39"/>
  <c r="E14" i="39"/>
  <c r="C14" i="39"/>
  <c r="C26" i="39" s="1"/>
  <c r="O13" i="39"/>
  <c r="G13" i="39"/>
  <c r="T13" i="39" s="1"/>
  <c r="W13" i="39" s="1"/>
  <c r="E13" i="39"/>
  <c r="O12" i="39"/>
  <c r="G12" i="39"/>
  <c r="P12" i="39" s="1"/>
  <c r="E12" i="39"/>
  <c r="O11" i="39"/>
  <c r="G11" i="39"/>
  <c r="P11" i="39" s="1"/>
  <c r="E11" i="39"/>
  <c r="O10" i="39"/>
  <c r="G10" i="39"/>
  <c r="E10" i="39"/>
  <c r="O9" i="39"/>
  <c r="G9" i="39"/>
  <c r="P9" i="39" s="1"/>
  <c r="E9" i="39"/>
  <c r="O8" i="39"/>
  <c r="G8" i="39"/>
  <c r="T8" i="39" s="1"/>
  <c r="W8" i="39" s="1"/>
  <c r="E8" i="39"/>
  <c r="O7" i="39"/>
  <c r="G7" i="39"/>
  <c r="E7" i="39"/>
  <c r="O6" i="39"/>
  <c r="G6" i="39"/>
  <c r="P6" i="39" s="1"/>
  <c r="E6" i="39"/>
  <c r="O5" i="39"/>
  <c r="G5" i="39"/>
  <c r="T5" i="39" s="1"/>
  <c r="W5" i="39" s="1"/>
  <c r="E5" i="39"/>
  <c r="O4" i="39"/>
  <c r="G4" i="39"/>
  <c r="T4" i="39" s="1"/>
  <c r="W4" i="39" s="1"/>
  <c r="E4" i="39"/>
  <c r="O3" i="39"/>
  <c r="G3" i="39"/>
  <c r="P3" i="39" s="1"/>
  <c r="E3" i="39"/>
  <c r="A3" i="39"/>
  <c r="A4" i="39" s="1"/>
  <c r="A5" i="39" s="1"/>
  <c r="A6" i="39" s="1"/>
  <c r="A7" i="39" s="1"/>
  <c r="A8" i="39" s="1"/>
  <c r="A9" i="39" s="1"/>
  <c r="A10" i="39" s="1"/>
  <c r="A11" i="39" s="1"/>
  <c r="A12" i="39" s="1"/>
  <c r="A13" i="39" s="1"/>
  <c r="A14" i="39" s="1"/>
  <c r="A15" i="39" s="1"/>
  <c r="A16" i="39" s="1"/>
  <c r="A17" i="39" s="1"/>
  <c r="A18" i="39" s="1"/>
  <c r="A19" i="39" s="1"/>
  <c r="A20" i="39" s="1"/>
  <c r="A21" i="39" s="1"/>
  <c r="A22" i="39" s="1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A36" i="39" s="1"/>
  <c r="A37" i="39" s="1"/>
  <c r="O2" i="39"/>
  <c r="G2" i="39"/>
  <c r="E2" i="39"/>
  <c r="P24" i="39" l="1"/>
  <c r="P18" i="39"/>
  <c r="P19" i="39"/>
  <c r="P4" i="39"/>
  <c r="O21" i="39"/>
  <c r="O24" i="39"/>
  <c r="P20" i="39"/>
  <c r="O36" i="39"/>
  <c r="O27" i="39"/>
  <c r="T9" i="39"/>
  <c r="W9" i="39" s="1"/>
  <c r="T11" i="39"/>
  <c r="W11" i="39" s="1"/>
  <c r="O32" i="39"/>
  <c r="P13" i="39"/>
  <c r="P8" i="39"/>
  <c r="T26" i="39"/>
  <c r="W26" i="39" s="1"/>
  <c r="O18" i="39"/>
  <c r="P25" i="39"/>
  <c r="T6" i="39"/>
  <c r="W6" i="39" s="1"/>
  <c r="P10" i="39"/>
  <c r="T25" i="39"/>
  <c r="W25" i="39" s="1"/>
  <c r="T3" i="39"/>
  <c r="W3" i="39" s="1"/>
  <c r="P5" i="39"/>
  <c r="P17" i="39"/>
  <c r="P7" i="39"/>
  <c r="T17" i="39"/>
  <c r="W17" i="39" s="1"/>
  <c r="P22" i="39"/>
  <c r="T27" i="39"/>
  <c r="W27" i="39" s="1"/>
  <c r="T33" i="39"/>
  <c r="W33" i="39" s="1"/>
  <c r="T10" i="39"/>
  <c r="W10" i="39" s="1"/>
  <c r="T12" i="39"/>
  <c r="W12" i="39" s="1"/>
  <c r="T23" i="39"/>
  <c r="W23" i="39" s="1"/>
  <c r="T35" i="39"/>
  <c r="W35" i="39" s="1"/>
  <c r="P33" i="39"/>
  <c r="P23" i="39"/>
  <c r="T7" i="39"/>
  <c r="W7" i="39" s="1"/>
  <c r="T22" i="39"/>
  <c r="W22" i="39" s="1"/>
  <c r="T28" i="39"/>
  <c r="W28" i="39" s="1"/>
  <c r="P2" i="39"/>
  <c r="T2" i="39"/>
  <c r="W2" i="39" s="1"/>
  <c r="P34" i="39"/>
  <c r="O34" i="39"/>
  <c r="O33" i="39"/>
  <c r="O37" i="39"/>
  <c r="P37" i="39"/>
  <c r="P14" i="39"/>
  <c r="T14" i="39"/>
  <c r="W14" i="39" s="1"/>
  <c r="P16" i="39"/>
  <c r="O16" i="39"/>
  <c r="T34" i="39"/>
  <c r="W34" i="39" s="1"/>
  <c r="T30" i="39"/>
  <c r="W30" i="39" s="1"/>
  <c r="O19" i="39"/>
  <c r="O22" i="39"/>
  <c r="O25" i="39"/>
  <c r="P15" i="39"/>
  <c r="T32" i="39"/>
  <c r="W32" i="39" s="1"/>
  <c r="T36" i="39"/>
  <c r="W36" i="39" s="1"/>
  <c r="O14" i="39"/>
  <c r="P21" i="39"/>
  <c r="T15" i="39"/>
  <c r="W15" i="39" s="1"/>
  <c r="O26" i="39" l="1"/>
  <c r="P26" i="39"/>
  <c r="M4" i="8"/>
  <c r="P32" i="39"/>
  <c r="P36" i="39"/>
  <c r="P27" i="39"/>
  <c r="P35" i="39"/>
  <c r="O35" i="39"/>
  <c r="P31" i="39"/>
  <c r="O31" i="39"/>
  <c r="P28" i="39"/>
  <c r="O28" i="39"/>
  <c r="P30" i="39"/>
  <c r="O30" i="39"/>
  <c r="O29" i="39"/>
  <c r="P29" i="39"/>
  <c r="FJ5" i="20"/>
  <c r="AL44" i="27" l="1"/>
  <c r="AL45" i="27"/>
  <c r="AL51" i="27"/>
  <c r="AL43" i="27"/>
  <c r="AL47" i="27"/>
  <c r="AL48" i="27"/>
  <c r="AL36" i="27"/>
  <c r="AL38" i="27"/>
  <c r="AL39" i="27"/>
  <c r="AL50" i="27"/>
  <c r="AL40" i="27"/>
  <c r="AL42" i="27"/>
  <c r="AL37" i="27"/>
  <c r="AL46" i="27"/>
  <c r="AL49" i="27"/>
  <c r="AL52" i="27"/>
  <c r="AL41" i="27"/>
  <c r="AL23" i="27"/>
  <c r="AL21" i="27"/>
  <c r="AL20" i="27"/>
  <c r="AL31" i="27"/>
  <c r="AL34" i="27"/>
  <c r="AL28" i="27"/>
  <c r="AL29" i="27"/>
  <c r="AL32" i="27"/>
  <c r="AL26" i="27"/>
  <c r="AL30" i="27"/>
  <c r="AL25" i="27"/>
  <c r="AL22" i="27"/>
  <c r="AL33" i="27"/>
  <c r="AL24" i="27"/>
  <c r="AL35" i="27"/>
  <c r="AL27" i="27"/>
  <c r="AL19" i="27"/>
  <c r="AL15" i="27"/>
  <c r="AL13" i="27"/>
  <c r="AL17" i="27"/>
  <c r="AL16" i="27"/>
  <c r="AL14" i="27"/>
  <c r="AL18" i="27"/>
  <c r="AL11" i="27"/>
  <c r="AL12" i="27"/>
  <c r="AL6" i="27"/>
  <c r="AL9" i="27"/>
  <c r="AL10" i="27"/>
  <c r="AL8" i="27"/>
  <c r="AL7" i="27"/>
  <c r="AL5" i="27"/>
  <c r="AL4" i="27"/>
  <c r="AL3" i="27"/>
  <c r="AL2" i="27"/>
  <c r="S756" i="22" l="1"/>
  <c r="S755" i="22"/>
  <c r="S754" i="22"/>
  <c r="S753" i="22"/>
  <c r="S752" i="22"/>
  <c r="S751" i="22"/>
  <c r="S750" i="22"/>
  <c r="S749" i="22"/>
  <c r="S748" i="22"/>
  <c r="S747" i="22"/>
  <c r="S746" i="22"/>
  <c r="S745" i="22"/>
  <c r="S744" i="22"/>
  <c r="S743" i="22"/>
  <c r="S742" i="22"/>
  <c r="S741" i="22"/>
  <c r="S740" i="22"/>
  <c r="S739" i="22"/>
  <c r="S738" i="22"/>
  <c r="S737" i="22"/>
  <c r="S736" i="22"/>
  <c r="S735" i="22"/>
  <c r="S734" i="22"/>
  <c r="S733" i="22"/>
  <c r="S732" i="22"/>
  <c r="S731" i="22"/>
  <c r="S730" i="22"/>
  <c r="S729" i="22"/>
  <c r="S728" i="22"/>
  <c r="S727" i="22"/>
  <c r="S726" i="22"/>
  <c r="S725" i="22"/>
  <c r="S724" i="22"/>
  <c r="S723" i="22"/>
  <c r="S722" i="22"/>
  <c r="S721" i="22"/>
  <c r="S720" i="22"/>
  <c r="S719" i="22"/>
  <c r="S718" i="22"/>
  <c r="S717" i="22"/>
  <c r="S716" i="22"/>
  <c r="S715" i="22"/>
  <c r="S714" i="22"/>
  <c r="S713" i="22"/>
  <c r="S712" i="22"/>
  <c r="S711" i="22"/>
  <c r="S710" i="22"/>
  <c r="S709" i="22"/>
  <c r="S708" i="22"/>
  <c r="S707" i="22"/>
  <c r="S706" i="22"/>
  <c r="S705" i="22"/>
  <c r="S704" i="22"/>
  <c r="S703" i="22"/>
  <c r="S702" i="22"/>
  <c r="S701" i="22"/>
  <c r="S700" i="22"/>
  <c r="S699" i="22"/>
  <c r="P702" i="22"/>
  <c r="P701" i="22"/>
  <c r="P700" i="22"/>
  <c r="P699" i="22"/>
  <c r="S85" i="22"/>
  <c r="S84" i="22"/>
  <c r="P85" i="22"/>
  <c r="P84" i="22"/>
  <c r="FK5" i="20" l="1"/>
  <c r="C10" i="24" l="1"/>
  <c r="D10" i="24"/>
  <c r="I10" i="24"/>
  <c r="P10" i="24"/>
  <c r="Q10" i="24"/>
  <c r="R10" i="24"/>
  <c r="Y10" i="24"/>
  <c r="C9" i="24" l="1"/>
  <c r="D9" i="24"/>
  <c r="I9" i="24"/>
  <c r="P9" i="24"/>
  <c r="Q9" i="24"/>
  <c r="R9" i="24"/>
  <c r="Y9" i="24"/>
  <c r="V31" i="37" l="1"/>
  <c r="V32" i="37"/>
  <c r="V33" i="37"/>
  <c r="V34" i="37"/>
  <c r="V35" i="37"/>
  <c r="O32" i="37"/>
  <c r="O33" i="37"/>
  <c r="O34" i="37"/>
  <c r="K32" i="37"/>
  <c r="H2" i="29"/>
  <c r="I2" i="29"/>
  <c r="O2" i="29"/>
  <c r="P2" i="29"/>
  <c r="Q2" i="29"/>
  <c r="B32" i="9" l="1"/>
  <c r="C8" i="24" l="1"/>
  <c r="D8" i="24"/>
  <c r="I8" i="24"/>
  <c r="P8" i="24"/>
  <c r="Q8" i="24"/>
  <c r="R8" i="24"/>
  <c r="Y8" i="24"/>
  <c r="S698" i="22" l="1"/>
  <c r="S697" i="22"/>
  <c r="S696" i="22"/>
  <c r="S695" i="22"/>
  <c r="P698" i="22"/>
  <c r="P697" i="22"/>
  <c r="P696" i="22"/>
  <c r="P695" i="22"/>
  <c r="S134" i="22"/>
  <c r="S133" i="22"/>
  <c r="S132" i="22"/>
  <c r="S131" i="22"/>
  <c r="P132" i="22"/>
  <c r="P133" i="22"/>
  <c r="P134" i="22"/>
  <c r="P80" i="22"/>
  <c r="P81" i="22"/>
  <c r="P82" i="22"/>
  <c r="P83" i="22"/>
  <c r="P131" i="22"/>
  <c r="S83" i="22"/>
  <c r="S82" i="22"/>
  <c r="S81" i="22"/>
  <c r="S80" i="22"/>
  <c r="C7" i="24" l="1"/>
  <c r="D7" i="24"/>
  <c r="I7" i="24"/>
  <c r="P7" i="24"/>
  <c r="Q7" i="24"/>
  <c r="R7" i="24"/>
  <c r="Y7" i="24"/>
  <c r="C6" i="24" l="1"/>
  <c r="D6" i="24"/>
  <c r="I6" i="24"/>
  <c r="P6" i="24"/>
  <c r="Q6" i="24"/>
  <c r="R6" i="24"/>
  <c r="Y6" i="24"/>
  <c r="C4" i="24" l="1"/>
  <c r="C5" i="24"/>
  <c r="D4" i="24"/>
  <c r="D5" i="24"/>
  <c r="I4" i="24"/>
  <c r="I5" i="24"/>
  <c r="P4" i="24"/>
  <c r="P5" i="24"/>
  <c r="Q4" i="24"/>
  <c r="Q5" i="24"/>
  <c r="R4" i="24"/>
  <c r="R5" i="24"/>
  <c r="Y4" i="24"/>
  <c r="Y5" i="24"/>
  <c r="C3" i="24" l="1"/>
  <c r="D3" i="24"/>
  <c r="I3" i="24"/>
  <c r="P3" i="24"/>
  <c r="Q3" i="24"/>
  <c r="R3" i="24"/>
  <c r="Y3" i="24"/>
  <c r="C2" i="24"/>
  <c r="D2" i="24"/>
  <c r="I2" i="24"/>
  <c r="P2" i="24"/>
  <c r="Q2" i="24"/>
  <c r="R2" i="24"/>
  <c r="Y2" i="24"/>
  <c r="S694" i="22" l="1"/>
  <c r="S693" i="22"/>
  <c r="S692" i="22"/>
  <c r="S691" i="22"/>
  <c r="S690" i="22"/>
  <c r="S689" i="22"/>
  <c r="S688" i="22"/>
  <c r="S687" i="22"/>
  <c r="S686" i="22"/>
  <c r="S685" i="22"/>
  <c r="S684" i="22"/>
  <c r="S683" i="22"/>
  <c r="S682" i="22"/>
  <c r="S681" i="22"/>
  <c r="S680" i="22"/>
  <c r="S679" i="22"/>
  <c r="S678" i="22"/>
  <c r="S677" i="22"/>
  <c r="S676" i="22"/>
  <c r="S675" i="22"/>
  <c r="S674" i="22"/>
  <c r="S673" i="22"/>
  <c r="S672" i="22"/>
  <c r="S671" i="22"/>
  <c r="P694" i="22" l="1"/>
  <c r="P693" i="22"/>
  <c r="P692" i="22"/>
  <c r="P691" i="22"/>
  <c r="P690" i="22"/>
  <c r="P689" i="22"/>
  <c r="P688" i="22"/>
  <c r="P687" i="22"/>
  <c r="P686" i="22"/>
  <c r="P685" i="22"/>
  <c r="P684" i="22"/>
  <c r="P683" i="22"/>
  <c r="P682" i="22"/>
  <c r="P681" i="22"/>
  <c r="P680" i="22"/>
  <c r="P679" i="22"/>
  <c r="P678" i="22"/>
  <c r="P677" i="22"/>
  <c r="P676" i="22"/>
  <c r="P675" i="22"/>
  <c r="P674" i="22"/>
  <c r="P673" i="22"/>
  <c r="P672" i="22"/>
  <c r="P671" i="22"/>
  <c r="V30" i="37" l="1"/>
  <c r="V29" i="37"/>
  <c r="V28" i="37"/>
  <c r="V27" i="37"/>
  <c r="V26" i="37"/>
  <c r="V25" i="37"/>
  <c r="V24" i="37"/>
  <c r="V23" i="37"/>
  <c r="V22" i="37"/>
  <c r="V21" i="37"/>
  <c r="V20" i="37"/>
  <c r="V19" i="37"/>
  <c r="V18" i="37"/>
  <c r="V17" i="37"/>
  <c r="V16" i="37"/>
  <c r="V15" i="37"/>
  <c r="V14" i="37"/>
  <c r="V13" i="37"/>
  <c r="V12" i="37"/>
  <c r="V11" i="37"/>
  <c r="V10" i="37"/>
  <c r="V9" i="37"/>
  <c r="V8" i="37"/>
  <c r="V7" i="37"/>
  <c r="V6" i="37"/>
  <c r="V37" i="37" l="1"/>
  <c r="AQ3" i="22"/>
  <c r="AQ4" i="22"/>
  <c r="AQ5" i="22"/>
  <c r="AQ6" i="22"/>
  <c r="AQ7" i="22"/>
  <c r="AQ8" i="22"/>
  <c r="AQ9" i="22"/>
  <c r="AQ10" i="22"/>
  <c r="AQ11" i="22"/>
  <c r="AQ2" i="22"/>
  <c r="J30" i="24" l="1"/>
  <c r="U30" i="24" s="1"/>
  <c r="J29" i="24"/>
  <c r="U29" i="24" s="1"/>
  <c r="J28" i="24"/>
  <c r="U28" i="24" s="1"/>
  <c r="J26" i="24"/>
  <c r="U26" i="24" s="1"/>
  <c r="J25" i="24"/>
  <c r="U25" i="24" s="1"/>
  <c r="J27" i="24"/>
  <c r="U27" i="24" s="1"/>
  <c r="J24" i="24"/>
  <c r="U24" i="24" s="1"/>
  <c r="J23" i="24"/>
  <c r="U23" i="24" s="1"/>
  <c r="J21" i="24"/>
  <c r="U21" i="24" s="1"/>
  <c r="J22" i="24"/>
  <c r="U22" i="24" s="1"/>
  <c r="J20" i="24"/>
  <c r="U20" i="24" s="1"/>
  <c r="J19" i="24"/>
  <c r="U19" i="24" s="1"/>
  <c r="J18" i="24"/>
  <c r="U18" i="24" s="1"/>
  <c r="J17" i="24"/>
  <c r="U17" i="24" s="1"/>
  <c r="J16" i="24"/>
  <c r="U16" i="24" s="1"/>
  <c r="J15" i="24"/>
  <c r="U15" i="24" s="1"/>
  <c r="J14" i="24"/>
  <c r="U14" i="24" s="1"/>
  <c r="J13" i="24"/>
  <c r="U13" i="24" s="1"/>
  <c r="J12" i="24"/>
  <c r="U12" i="24" s="1"/>
  <c r="J11" i="24"/>
  <c r="U11" i="24" s="1"/>
  <c r="J10" i="24"/>
  <c r="U10" i="24" s="1"/>
  <c r="J9" i="24"/>
  <c r="U9" i="24" s="1"/>
  <c r="J8" i="24"/>
  <c r="U8" i="24" s="1"/>
  <c r="J7" i="24"/>
  <c r="U7" i="24" s="1"/>
  <c r="J6" i="24"/>
  <c r="U6" i="24" s="1"/>
  <c r="J4" i="24"/>
  <c r="U4" i="24" s="1"/>
  <c r="J5" i="24"/>
  <c r="U5" i="24" s="1"/>
  <c r="J3" i="24"/>
  <c r="U3" i="24" s="1"/>
  <c r="J2" i="24"/>
  <c r="U2" i="24" s="1"/>
  <c r="S670" i="22" l="1"/>
  <c r="P670" i="22"/>
  <c r="S669" i="22"/>
  <c r="P669" i="22"/>
  <c r="S668" i="22"/>
  <c r="P668" i="22"/>
  <c r="S667" i="22"/>
  <c r="P667" i="22"/>
  <c r="S666" i="22"/>
  <c r="P666" i="22"/>
  <c r="S665" i="22"/>
  <c r="P665" i="22"/>
  <c r="S664" i="22"/>
  <c r="P664" i="22"/>
  <c r="S663" i="22"/>
  <c r="P663" i="22"/>
  <c r="S662" i="22"/>
  <c r="P662" i="22"/>
  <c r="S661" i="22"/>
  <c r="P661" i="22"/>
  <c r="S660" i="22"/>
  <c r="P660" i="22"/>
  <c r="S659" i="22"/>
  <c r="P659" i="22"/>
  <c r="S658" i="22"/>
  <c r="P658" i="22"/>
  <c r="S657" i="22"/>
  <c r="P657" i="22"/>
  <c r="S656" i="22"/>
  <c r="P656" i="22"/>
  <c r="S655" i="22"/>
  <c r="P655" i="22"/>
  <c r="S654" i="22"/>
  <c r="P654" i="22"/>
  <c r="S653" i="22"/>
  <c r="P653" i="22"/>
  <c r="S652" i="22"/>
  <c r="P652" i="22"/>
  <c r="S651" i="22"/>
  <c r="P651" i="22"/>
  <c r="S650" i="22"/>
  <c r="P650" i="22"/>
  <c r="S649" i="22"/>
  <c r="P649" i="22"/>
  <c r="S648" i="22"/>
  <c r="P648" i="22"/>
  <c r="S647" i="22"/>
  <c r="P647" i="22"/>
  <c r="S646" i="22"/>
  <c r="P646" i="22"/>
  <c r="S645" i="22"/>
  <c r="P645" i="22"/>
  <c r="S644" i="22"/>
  <c r="P644" i="22"/>
  <c r="S643" i="22"/>
  <c r="P643" i="22"/>
  <c r="S642" i="22"/>
  <c r="P642" i="22"/>
  <c r="S641" i="22"/>
  <c r="P641" i="22"/>
  <c r="S640" i="22"/>
  <c r="P640" i="22"/>
  <c r="S639" i="22"/>
  <c r="P639" i="22"/>
  <c r="S638" i="22"/>
  <c r="P638" i="22"/>
  <c r="S637" i="22"/>
  <c r="P637" i="22"/>
  <c r="S636" i="22"/>
  <c r="P636" i="22"/>
  <c r="S635" i="22"/>
  <c r="P635" i="22"/>
  <c r="S634" i="22"/>
  <c r="P634" i="22"/>
  <c r="S633" i="22"/>
  <c r="P633" i="22"/>
  <c r="S632" i="22"/>
  <c r="P632" i="22"/>
  <c r="S631" i="22"/>
  <c r="P631" i="22"/>
  <c r="S630" i="22"/>
  <c r="P630" i="22"/>
  <c r="S629" i="22"/>
  <c r="P629" i="22"/>
  <c r="S628" i="22"/>
  <c r="P628" i="22"/>
  <c r="S627" i="22"/>
  <c r="P627" i="22"/>
  <c r="S626" i="22"/>
  <c r="P626" i="22"/>
  <c r="S625" i="22"/>
  <c r="P625" i="22"/>
  <c r="S624" i="22"/>
  <c r="P624" i="22"/>
  <c r="S623" i="22"/>
  <c r="P623" i="22"/>
  <c r="S622" i="22"/>
  <c r="P622" i="22"/>
  <c r="S621" i="22"/>
  <c r="P621" i="22"/>
  <c r="S620" i="22"/>
  <c r="P620" i="22"/>
  <c r="S619" i="22"/>
  <c r="P619" i="22"/>
  <c r="S618" i="22"/>
  <c r="P618" i="22"/>
  <c r="S617" i="22"/>
  <c r="P617" i="22"/>
  <c r="S616" i="22"/>
  <c r="P616" i="22"/>
  <c r="S615" i="22"/>
  <c r="P615" i="22"/>
  <c r="S614" i="22"/>
  <c r="P614" i="22"/>
  <c r="S613" i="22"/>
  <c r="P613" i="22"/>
  <c r="S612" i="22"/>
  <c r="P612" i="22"/>
  <c r="S611" i="22"/>
  <c r="P611" i="22"/>
  <c r="S610" i="22"/>
  <c r="P610" i="22"/>
  <c r="S609" i="22"/>
  <c r="P609" i="22"/>
  <c r="S608" i="22"/>
  <c r="P608" i="22"/>
  <c r="S607" i="22"/>
  <c r="P607" i="22"/>
  <c r="S606" i="22"/>
  <c r="P606" i="22"/>
  <c r="S605" i="22"/>
  <c r="P605" i="22"/>
  <c r="S604" i="22"/>
  <c r="P604" i="22"/>
  <c r="S603" i="22"/>
  <c r="P603" i="22"/>
  <c r="S602" i="22"/>
  <c r="P602" i="22"/>
  <c r="S601" i="22"/>
  <c r="P601" i="22"/>
  <c r="S600" i="22"/>
  <c r="P600" i="22"/>
  <c r="S599" i="22"/>
  <c r="P599" i="22"/>
  <c r="S598" i="22"/>
  <c r="P598" i="22"/>
  <c r="S597" i="22"/>
  <c r="P597" i="22"/>
  <c r="S596" i="22"/>
  <c r="P596" i="22"/>
  <c r="S595" i="22"/>
  <c r="P595" i="22"/>
  <c r="S594" i="22"/>
  <c r="P594" i="22"/>
  <c r="S593" i="22"/>
  <c r="P593" i="22"/>
  <c r="S592" i="22"/>
  <c r="P592" i="22"/>
  <c r="S591" i="22"/>
  <c r="P591" i="22"/>
  <c r="S590" i="22"/>
  <c r="P590" i="22"/>
  <c r="S589" i="22"/>
  <c r="P589" i="22"/>
  <c r="S588" i="22"/>
  <c r="P588" i="22"/>
  <c r="S587" i="22"/>
  <c r="P587" i="22"/>
  <c r="S586" i="22"/>
  <c r="P586" i="22"/>
  <c r="S585" i="22"/>
  <c r="P585" i="22"/>
  <c r="S584" i="22"/>
  <c r="P584" i="22"/>
  <c r="S583" i="22"/>
  <c r="P583" i="22"/>
  <c r="S582" i="22"/>
  <c r="P582" i="22"/>
  <c r="S581" i="22"/>
  <c r="P581" i="22"/>
  <c r="S580" i="22"/>
  <c r="P580" i="22"/>
  <c r="S579" i="22"/>
  <c r="P579" i="22"/>
  <c r="S578" i="22"/>
  <c r="P578" i="22"/>
  <c r="S577" i="22"/>
  <c r="P577" i="22"/>
  <c r="S576" i="22"/>
  <c r="P576" i="22"/>
  <c r="S575" i="22"/>
  <c r="P575" i="22"/>
  <c r="S574" i="22"/>
  <c r="P574" i="22"/>
  <c r="S573" i="22"/>
  <c r="P573" i="22"/>
  <c r="S572" i="22"/>
  <c r="P572" i="22"/>
  <c r="S571" i="22"/>
  <c r="P571" i="22"/>
  <c r="S570" i="22"/>
  <c r="P570" i="22"/>
  <c r="S569" i="22"/>
  <c r="P569" i="22"/>
  <c r="S568" i="22"/>
  <c r="P568" i="22"/>
  <c r="S567" i="22"/>
  <c r="P567" i="22"/>
  <c r="S566" i="22"/>
  <c r="P566" i="22"/>
  <c r="S565" i="22"/>
  <c r="P565" i="22"/>
  <c r="S564" i="22"/>
  <c r="P564" i="22"/>
  <c r="S563" i="22"/>
  <c r="P563" i="22"/>
  <c r="S562" i="22"/>
  <c r="P562" i="22"/>
  <c r="S561" i="22"/>
  <c r="P561" i="22"/>
  <c r="S560" i="22"/>
  <c r="P560" i="22"/>
  <c r="S559" i="22"/>
  <c r="P559" i="22"/>
  <c r="S558" i="22"/>
  <c r="P558" i="22"/>
  <c r="S557" i="22"/>
  <c r="P557" i="22"/>
  <c r="S556" i="22"/>
  <c r="P556" i="22"/>
  <c r="S555" i="22"/>
  <c r="P555" i="22"/>
  <c r="S554" i="22"/>
  <c r="P554" i="22"/>
  <c r="S553" i="22"/>
  <c r="P553" i="22"/>
  <c r="S552" i="22"/>
  <c r="P552" i="22"/>
  <c r="S551" i="22"/>
  <c r="P551" i="22"/>
  <c r="S550" i="22"/>
  <c r="S549" i="22"/>
  <c r="S548" i="22"/>
  <c r="S547" i="22"/>
  <c r="S546" i="22"/>
  <c r="S545" i="22"/>
  <c r="S544" i="22"/>
  <c r="S543" i="22"/>
  <c r="S542" i="22"/>
  <c r="S541" i="22"/>
  <c r="S540" i="22"/>
  <c r="S539" i="22"/>
  <c r="S538" i="22"/>
  <c r="S537" i="22"/>
  <c r="S536" i="22"/>
  <c r="S535" i="22"/>
  <c r="S534" i="22"/>
  <c r="S533" i="22"/>
  <c r="S532" i="22"/>
  <c r="S531" i="22"/>
  <c r="S530" i="22"/>
  <c r="S529" i="22"/>
  <c r="S528" i="22"/>
  <c r="S527" i="22"/>
  <c r="S526" i="22"/>
  <c r="S525" i="22"/>
  <c r="S524" i="22"/>
  <c r="S523" i="22"/>
  <c r="S522" i="22"/>
  <c r="S521" i="22"/>
  <c r="S520" i="22"/>
  <c r="S519" i="22"/>
  <c r="S518" i="22"/>
  <c r="S517" i="22"/>
  <c r="S516" i="22"/>
  <c r="S515" i="22"/>
  <c r="S514" i="22"/>
  <c r="S513" i="22"/>
  <c r="S512" i="22"/>
  <c r="S511" i="22"/>
  <c r="S510" i="22"/>
  <c r="S509" i="22"/>
  <c r="S508" i="22"/>
  <c r="S507" i="22"/>
  <c r="S506" i="22"/>
  <c r="S505" i="22"/>
  <c r="P550" i="22"/>
  <c r="P549" i="22"/>
  <c r="P548" i="22"/>
  <c r="P547" i="22"/>
  <c r="P546" i="22"/>
  <c r="P545" i="22"/>
  <c r="P544" i="22"/>
  <c r="P543" i="22"/>
  <c r="P542" i="22"/>
  <c r="P541" i="22"/>
  <c r="P540" i="22"/>
  <c r="P539" i="22"/>
  <c r="P538" i="22"/>
  <c r="P537" i="22"/>
  <c r="P536" i="22"/>
  <c r="P535" i="22"/>
  <c r="P534" i="22"/>
  <c r="P533" i="22"/>
  <c r="P532" i="22"/>
  <c r="P531" i="22"/>
  <c r="P530" i="22"/>
  <c r="P529" i="22"/>
  <c r="P528" i="22"/>
  <c r="P527" i="22"/>
  <c r="P526" i="22"/>
  <c r="P525" i="22"/>
  <c r="P524" i="22"/>
  <c r="P523" i="22"/>
  <c r="P522" i="22"/>
  <c r="P521" i="22"/>
  <c r="P520" i="22"/>
  <c r="P519" i="22"/>
  <c r="P518" i="22"/>
  <c r="P517" i="22"/>
  <c r="P516" i="22"/>
  <c r="P515" i="22"/>
  <c r="P514" i="22"/>
  <c r="P513" i="22"/>
  <c r="P512" i="22"/>
  <c r="P511" i="22"/>
  <c r="P510" i="22"/>
  <c r="P509" i="22"/>
  <c r="P508" i="22"/>
  <c r="P507" i="22"/>
  <c r="P506" i="22"/>
  <c r="P505" i="22"/>
  <c r="S504" i="22"/>
  <c r="P504" i="22"/>
  <c r="S503" i="22"/>
  <c r="P503" i="22"/>
  <c r="S502" i="22" l="1"/>
  <c r="P502" i="22"/>
  <c r="S501" i="22"/>
  <c r="P501" i="22"/>
  <c r="S500" i="22"/>
  <c r="P500" i="22"/>
  <c r="S499" i="22"/>
  <c r="P499" i="22"/>
  <c r="S498" i="22"/>
  <c r="P498" i="22"/>
  <c r="S497" i="22"/>
  <c r="P497" i="22"/>
  <c r="S496" i="22"/>
  <c r="P496" i="22"/>
  <c r="S495" i="22"/>
  <c r="P495" i="22"/>
  <c r="S494" i="22"/>
  <c r="P494" i="22"/>
  <c r="S493" i="22"/>
  <c r="P493" i="22"/>
  <c r="S492" i="22"/>
  <c r="P492" i="22"/>
  <c r="S491" i="22"/>
  <c r="P491" i="22"/>
  <c r="S490" i="22"/>
  <c r="P490" i="22"/>
  <c r="S489" i="22"/>
  <c r="P489" i="22"/>
  <c r="S488" i="22"/>
  <c r="P488" i="22"/>
  <c r="S487" i="22"/>
  <c r="P487" i="22"/>
  <c r="S486" i="22"/>
  <c r="P486" i="22"/>
  <c r="S485" i="22"/>
  <c r="P485" i="22"/>
  <c r="S484" i="22"/>
  <c r="P484" i="22"/>
  <c r="S483" i="22"/>
  <c r="P483" i="22"/>
  <c r="S482" i="22"/>
  <c r="P482" i="22"/>
  <c r="S481" i="22"/>
  <c r="P481" i="22"/>
  <c r="S480" i="22"/>
  <c r="P480" i="22"/>
  <c r="S479" i="22"/>
  <c r="P479" i="22"/>
  <c r="S478" i="22"/>
  <c r="P478" i="22"/>
  <c r="S477" i="22"/>
  <c r="P477" i="22"/>
  <c r="S476" i="22"/>
  <c r="P476" i="22"/>
  <c r="S475" i="22"/>
  <c r="P475" i="22"/>
  <c r="S474" i="22"/>
  <c r="P474" i="22"/>
  <c r="S473" i="22"/>
  <c r="P473" i="22"/>
  <c r="S472" i="22"/>
  <c r="P472" i="22"/>
  <c r="S471" i="22"/>
  <c r="P471" i="22"/>
  <c r="S470" i="22"/>
  <c r="P470" i="22"/>
  <c r="S469" i="22"/>
  <c r="P469" i="22"/>
  <c r="S468" i="22"/>
  <c r="P468" i="22"/>
  <c r="S467" i="22"/>
  <c r="P467" i="22"/>
  <c r="S466" i="22"/>
  <c r="P466" i="22"/>
  <c r="S465" i="22"/>
  <c r="P465" i="22"/>
  <c r="S464" i="22"/>
  <c r="P464" i="22"/>
  <c r="S463" i="22"/>
  <c r="P463" i="22"/>
  <c r="S462" i="22"/>
  <c r="P462" i="22"/>
  <c r="S461" i="22"/>
  <c r="P461" i="22"/>
  <c r="S460" i="22"/>
  <c r="P460" i="22"/>
  <c r="S459" i="22"/>
  <c r="P459" i="22"/>
  <c r="S458" i="22"/>
  <c r="P458" i="22"/>
  <c r="S457" i="22"/>
  <c r="P457" i="22"/>
  <c r="S456" i="22"/>
  <c r="P456" i="22"/>
  <c r="S455" i="22"/>
  <c r="P455" i="22"/>
  <c r="S454" i="22"/>
  <c r="P454" i="22"/>
  <c r="S453" i="22"/>
  <c r="P453" i="22"/>
  <c r="S452" i="22"/>
  <c r="P452" i="22"/>
  <c r="S451" i="22"/>
  <c r="P451" i="22"/>
  <c r="S450" i="22"/>
  <c r="P450" i="22"/>
  <c r="S449" i="22"/>
  <c r="P449" i="22"/>
  <c r="S448" i="22"/>
  <c r="P448" i="22"/>
  <c r="S447" i="22"/>
  <c r="P447" i="22"/>
  <c r="S446" i="22"/>
  <c r="P446" i="22"/>
  <c r="S445" i="22"/>
  <c r="P445" i="22"/>
  <c r="S444" i="22"/>
  <c r="P444" i="22"/>
  <c r="S443" i="22"/>
  <c r="P443" i="22"/>
  <c r="S442" i="22"/>
  <c r="P442" i="22"/>
  <c r="S441" i="22"/>
  <c r="P441" i="22"/>
  <c r="S440" i="22"/>
  <c r="P440" i="22"/>
  <c r="S439" i="22"/>
  <c r="P439" i="22"/>
  <c r="S438" i="22"/>
  <c r="P438" i="22"/>
  <c r="S437" i="22"/>
  <c r="P437" i="22"/>
  <c r="S436" i="22"/>
  <c r="P436" i="22"/>
  <c r="S435" i="22"/>
  <c r="P435" i="22"/>
  <c r="S434" i="22"/>
  <c r="P434" i="22"/>
  <c r="S433" i="22"/>
  <c r="P433" i="22"/>
  <c r="S432" i="22"/>
  <c r="P432" i="22"/>
  <c r="S431" i="22"/>
  <c r="P431" i="22"/>
  <c r="S430" i="22"/>
  <c r="P430" i="22"/>
  <c r="S429" i="22"/>
  <c r="P429" i="22"/>
  <c r="S428" i="22"/>
  <c r="P428" i="22"/>
  <c r="S427" i="22"/>
  <c r="P427" i="22"/>
  <c r="S426" i="22"/>
  <c r="P426" i="22"/>
  <c r="S425" i="22"/>
  <c r="P425" i="22"/>
  <c r="S424" i="22"/>
  <c r="P424" i="22"/>
  <c r="S423" i="22"/>
  <c r="P423" i="22"/>
  <c r="S422" i="22"/>
  <c r="P422" i="22"/>
  <c r="S421" i="22"/>
  <c r="P421" i="22"/>
  <c r="S420" i="22"/>
  <c r="P420" i="22"/>
  <c r="S419" i="22"/>
  <c r="P419" i="22"/>
  <c r="S418" i="22"/>
  <c r="P418" i="22"/>
  <c r="S417" i="22"/>
  <c r="P417" i="22"/>
  <c r="S416" i="22"/>
  <c r="P416" i="22"/>
  <c r="S415" i="22"/>
  <c r="P415" i="22"/>
  <c r="S414" i="22"/>
  <c r="P414" i="22"/>
  <c r="S413" i="22"/>
  <c r="P413" i="22"/>
  <c r="S412" i="22"/>
  <c r="P412" i="22"/>
  <c r="S411" i="22"/>
  <c r="P411" i="22"/>
  <c r="S410" i="22"/>
  <c r="P410" i="22"/>
  <c r="S409" i="22"/>
  <c r="P409" i="22"/>
  <c r="S408" i="22"/>
  <c r="P408" i="22"/>
  <c r="S407" i="22"/>
  <c r="P407" i="22"/>
  <c r="S358" i="22" l="1"/>
  <c r="P358" i="22"/>
  <c r="S349" i="22"/>
  <c r="P349" i="22"/>
  <c r="B33" i="9" l="1"/>
  <c r="C43" i="9" l="1"/>
  <c r="C44" i="9"/>
  <c r="C45" i="9"/>
  <c r="C40" i="9"/>
  <c r="C42" i="9"/>
  <c r="C47" i="9"/>
  <c r="C46" i="9"/>
  <c r="C39" i="9"/>
  <c r="C41" i="9"/>
  <c r="B6" i="9"/>
  <c r="B5" i="36" l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D2" i="35"/>
  <c r="E2" i="35" s="1"/>
  <c r="F2" i="35" s="1"/>
  <c r="G2" i="35" s="1"/>
  <c r="H2" i="35" s="1"/>
  <c r="I2" i="35" s="1"/>
  <c r="J2" i="35" s="1"/>
  <c r="K2" i="35" s="1"/>
  <c r="L2" i="35" s="1"/>
  <c r="M2" i="35" s="1"/>
  <c r="N2" i="35" s="1"/>
  <c r="O2" i="35" s="1"/>
  <c r="P2" i="35" s="1"/>
  <c r="Q2" i="35" s="1"/>
  <c r="R2" i="35" s="1"/>
  <c r="S2" i="35" s="1"/>
  <c r="T2" i="35" s="1"/>
  <c r="U2" i="35" s="1"/>
  <c r="V2" i="35" s="1"/>
  <c r="W2" i="35" s="1"/>
  <c r="X2" i="35" s="1"/>
  <c r="Y2" i="35" s="1"/>
  <c r="Z2" i="35" s="1"/>
  <c r="AA2" i="35" s="1"/>
  <c r="AB2" i="35" s="1"/>
  <c r="AC2" i="35" s="1"/>
  <c r="AD2" i="35" s="1"/>
  <c r="AE2" i="35" s="1"/>
  <c r="AF2" i="35" s="1"/>
  <c r="AG2" i="35" s="1"/>
  <c r="AH2" i="35" s="1"/>
  <c r="AH7" i="22"/>
  <c r="B34" i="9"/>
  <c r="AI2" i="35" l="1"/>
  <c r="AJ2" i="35" s="1"/>
  <c r="AK2" i="35" s="1"/>
  <c r="AL2" i="35" s="1"/>
  <c r="AM2" i="35" s="1"/>
  <c r="AN2" i="35" s="1"/>
  <c r="AO2" i="35" s="1"/>
  <c r="AP2" i="35" s="1"/>
  <c r="AQ2" i="35" s="1"/>
  <c r="AR2" i="35" s="1"/>
  <c r="AS2" i="35" s="1"/>
  <c r="AT2" i="35" s="1"/>
  <c r="AU2" i="35" s="1"/>
  <c r="AV2" i="35" s="1"/>
  <c r="AW2" i="35" s="1"/>
  <c r="AX2" i="35" s="1"/>
  <c r="AY2" i="35" s="1"/>
  <c r="AZ2" i="35" s="1"/>
  <c r="BA2" i="35" s="1"/>
  <c r="BB2" i="35" s="1"/>
  <c r="BC2" i="35" s="1"/>
  <c r="BD2" i="35" s="1"/>
  <c r="BE2" i="35" s="1"/>
  <c r="BF2" i="35" s="1"/>
  <c r="BG2" i="35" s="1"/>
  <c r="BH2" i="35" s="1"/>
  <c r="BI2" i="35" s="1"/>
  <c r="BJ2" i="35" s="1"/>
  <c r="BK2" i="35" s="1"/>
  <c r="BL2" i="35" s="1"/>
  <c r="BM2" i="35" s="1"/>
  <c r="BN2" i="35" s="1"/>
  <c r="BO2" i="35" s="1"/>
  <c r="BP2" i="35" s="1"/>
  <c r="BQ2" i="35" s="1"/>
  <c r="BR2" i="35" s="1"/>
  <c r="BS2" i="35" s="1"/>
  <c r="BT2" i="35" s="1"/>
  <c r="BU2" i="35" s="1"/>
  <c r="BV2" i="35" s="1"/>
  <c r="BW2" i="35" s="1"/>
  <c r="BX2" i="35" s="1"/>
  <c r="BY2" i="35" s="1"/>
  <c r="BZ2" i="35" s="1"/>
  <c r="CA2" i="35" s="1"/>
  <c r="CB2" i="35" s="1"/>
  <c r="CC2" i="35" s="1"/>
  <c r="CD2" i="35" s="1"/>
  <c r="CE2" i="35" s="1"/>
  <c r="CF2" i="35" s="1"/>
  <c r="CG2" i="35" s="1"/>
  <c r="CH2" i="35" s="1"/>
  <c r="CI2" i="35" s="1"/>
  <c r="CJ2" i="35" s="1"/>
  <c r="CK2" i="35" s="1"/>
  <c r="CL2" i="35" s="1"/>
  <c r="CM2" i="35" s="1"/>
  <c r="CN2" i="35" s="1"/>
  <c r="CO2" i="35" s="1"/>
  <c r="CP2" i="35" s="1"/>
  <c r="CQ2" i="35" s="1"/>
  <c r="CR2" i="35" s="1"/>
  <c r="CS2" i="35" s="1"/>
  <c r="CT2" i="35" s="1"/>
  <c r="CU2" i="35" s="1"/>
  <c r="B5" i="35"/>
  <c r="B6" i="35" l="1"/>
  <c r="B7" i="35" s="1"/>
  <c r="B8" i="35" l="1"/>
  <c r="B9" i="35" l="1"/>
  <c r="B10" i="35" l="1"/>
  <c r="B11" i="35" l="1"/>
  <c r="B12" i="35" l="1"/>
  <c r="B13" i="35" l="1"/>
  <c r="B14" i="35" l="1"/>
  <c r="B15" i="35" l="1"/>
  <c r="B16" i="35" l="1"/>
  <c r="B17" i="35" l="1"/>
  <c r="B18" i="35" l="1"/>
  <c r="B19" i="35" l="1"/>
  <c r="B20" i="35" l="1"/>
  <c r="B21" i="35" l="1"/>
  <c r="B22" i="35" l="1"/>
  <c r="B23" i="35" l="1"/>
  <c r="B24" i="35" l="1"/>
  <c r="B25" i="35" l="1"/>
  <c r="B26" i="35" l="1"/>
  <c r="B27" i="35" l="1"/>
  <c r="B28" i="35" l="1"/>
  <c r="B29" i="35" l="1"/>
  <c r="B30" i="35" l="1"/>
  <c r="B31" i="35" l="1"/>
  <c r="B32" i="35" l="1"/>
  <c r="B33" i="35" l="1"/>
  <c r="B34" i="35" l="1"/>
  <c r="B35" i="35" l="1"/>
  <c r="B36" i="35" l="1"/>
  <c r="B37" i="35" l="1"/>
  <c r="B38" i="35" l="1"/>
  <c r="B39" i="35" l="1"/>
  <c r="B40" i="35" l="1"/>
  <c r="B41" i="35" l="1"/>
  <c r="B42" i="35" l="1"/>
  <c r="B43" i="35" l="1"/>
  <c r="B44" i="35" l="1"/>
  <c r="B45" i="35" l="1"/>
  <c r="B46" i="35" l="1"/>
  <c r="B47" i="35" l="1"/>
  <c r="B48" i="35" l="1"/>
  <c r="B49" i="35" l="1"/>
  <c r="B50" i="35" l="1"/>
  <c r="B51" i="35" l="1"/>
  <c r="B52" i="35" l="1"/>
  <c r="B53" i="35" l="1"/>
  <c r="L53" i="35" l="1"/>
  <c r="X53" i="35"/>
  <c r="AJ53" i="35"/>
  <c r="AV53" i="35"/>
  <c r="BH53" i="35"/>
  <c r="BT53" i="35"/>
  <c r="CF53" i="35"/>
  <c r="CR53" i="35"/>
  <c r="AG53" i="35"/>
  <c r="CO53" i="35"/>
  <c r="BF53" i="35"/>
  <c r="M53" i="35"/>
  <c r="Y53" i="35"/>
  <c r="AK53" i="35"/>
  <c r="AW53" i="35"/>
  <c r="BI53" i="35"/>
  <c r="BU53" i="35"/>
  <c r="CG53" i="35"/>
  <c r="CS53" i="35"/>
  <c r="AC53" i="35"/>
  <c r="R53" i="35"/>
  <c r="AF53" i="35"/>
  <c r="V53" i="35"/>
  <c r="W53" i="35"/>
  <c r="CQ53" i="35"/>
  <c r="N53" i="35"/>
  <c r="Z53" i="35"/>
  <c r="AL53" i="35"/>
  <c r="AX53" i="35"/>
  <c r="BJ53" i="35"/>
  <c r="BV53" i="35"/>
  <c r="CH53" i="35"/>
  <c r="CT53" i="35"/>
  <c r="BA53" i="35"/>
  <c r="AD53" i="35"/>
  <c r="AR53" i="35"/>
  <c r="BQ53" i="35"/>
  <c r="J53" i="35"/>
  <c r="AT53" i="35"/>
  <c r="BR53" i="35"/>
  <c r="CP53" i="35"/>
  <c r="AI53" i="35"/>
  <c r="BS53" i="35"/>
  <c r="O53" i="35"/>
  <c r="AA53" i="35"/>
  <c r="AM53" i="35"/>
  <c r="AY53" i="35"/>
  <c r="BK53" i="35"/>
  <c r="BW53" i="35"/>
  <c r="CI53" i="35"/>
  <c r="C53" i="35"/>
  <c r="Q53" i="35"/>
  <c r="AO53" i="35"/>
  <c r="BM53" i="35"/>
  <c r="BY53" i="35"/>
  <c r="BB53" i="35"/>
  <c r="T53" i="35"/>
  <c r="BD53" i="35"/>
  <c r="CB53" i="35"/>
  <c r="I53" i="35"/>
  <c r="AS53" i="35"/>
  <c r="BE53" i="35"/>
  <c r="CC53" i="35"/>
  <c r="AH53" i="35"/>
  <c r="CD53" i="35"/>
  <c r="CE53" i="35"/>
  <c r="D53" i="35"/>
  <c r="P53" i="35"/>
  <c r="AB53" i="35"/>
  <c r="AN53" i="35"/>
  <c r="AZ53" i="35"/>
  <c r="BL53" i="35"/>
  <c r="BX53" i="35"/>
  <c r="CJ53" i="35"/>
  <c r="CK53" i="35"/>
  <c r="AP53" i="35"/>
  <c r="BP53" i="35"/>
  <c r="K53" i="35"/>
  <c r="BG53" i="35"/>
  <c r="E53" i="35"/>
  <c r="F53" i="35"/>
  <c r="BZ53" i="35"/>
  <c r="CL53" i="35"/>
  <c r="H53" i="35"/>
  <c r="BN53" i="35"/>
  <c r="G53" i="35"/>
  <c r="S53" i="35"/>
  <c r="AE53" i="35"/>
  <c r="AQ53" i="35"/>
  <c r="BC53" i="35"/>
  <c r="BO53" i="35"/>
  <c r="CA53" i="35"/>
  <c r="CM53" i="35"/>
  <c r="AU53" i="35"/>
  <c r="CN53" i="35"/>
  <c r="U53" i="35"/>
  <c r="B54" i="35"/>
  <c r="B55" i="35" s="1"/>
  <c r="S102" i="22"/>
  <c r="S103" i="22"/>
  <c r="S104" i="22"/>
  <c r="S105" i="22"/>
  <c r="S106" i="22"/>
  <c r="S107" i="22"/>
  <c r="S108" i="22"/>
  <c r="S109" i="22"/>
  <c r="S110" i="22"/>
  <c r="S111" i="22"/>
  <c r="S112" i="22"/>
  <c r="S113" i="22"/>
  <c r="S114" i="22"/>
  <c r="S115" i="22"/>
  <c r="S116" i="22"/>
  <c r="S117" i="22"/>
  <c r="S118" i="22"/>
  <c r="S119" i="22"/>
  <c r="S120" i="22"/>
  <c r="S121" i="22"/>
  <c r="S122" i="22"/>
  <c r="S123" i="22"/>
  <c r="S124" i="22"/>
  <c r="S125" i="22"/>
  <c r="S126" i="22"/>
  <c r="S127" i="22"/>
  <c r="S128" i="22"/>
  <c r="S129" i="22"/>
  <c r="S130" i="22"/>
  <c r="S141" i="22"/>
  <c r="S142" i="22"/>
  <c r="S143" i="22"/>
  <c r="S144" i="22"/>
  <c r="S145" i="22"/>
  <c r="S146" i="22"/>
  <c r="S147" i="22"/>
  <c r="S148" i="22"/>
  <c r="S149" i="22"/>
  <c r="S150" i="22"/>
  <c r="S151" i="22"/>
  <c r="S152" i="22"/>
  <c r="S153" i="22"/>
  <c r="S154" i="22"/>
  <c r="S155" i="22"/>
  <c r="S156" i="22"/>
  <c r="S157" i="22"/>
  <c r="S158" i="22"/>
  <c r="S159" i="22"/>
  <c r="S160" i="22"/>
  <c r="S161" i="22"/>
  <c r="S162" i="22"/>
  <c r="S163" i="22"/>
  <c r="S164" i="22"/>
  <c r="S165" i="22"/>
  <c r="S166" i="22"/>
  <c r="S167" i="22"/>
  <c r="S168" i="22"/>
  <c r="S169" i="22"/>
  <c r="S170" i="22"/>
  <c r="S171" i="22"/>
  <c r="S172" i="22"/>
  <c r="S173" i="22"/>
  <c r="S174" i="22"/>
  <c r="S175" i="22"/>
  <c r="S176" i="22"/>
  <c r="S177" i="22"/>
  <c r="S178" i="22"/>
  <c r="S179" i="22"/>
  <c r="S180" i="22"/>
  <c r="S181" i="22"/>
  <c r="S182" i="22"/>
  <c r="S183" i="22"/>
  <c r="S184" i="22"/>
  <c r="S185" i="22"/>
  <c r="S186" i="22"/>
  <c r="S187" i="22"/>
  <c r="S188" i="22"/>
  <c r="S189" i="22"/>
  <c r="S190" i="22"/>
  <c r="S191" i="22"/>
  <c r="S192" i="22"/>
  <c r="S193" i="22"/>
  <c r="S194" i="22"/>
  <c r="S195" i="22"/>
  <c r="S196" i="22"/>
  <c r="S197" i="22"/>
  <c r="S198" i="22"/>
  <c r="S199" i="22"/>
  <c r="S200" i="22"/>
  <c r="S201" i="22"/>
  <c r="S202" i="22"/>
  <c r="S203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58" i="22"/>
  <c r="S259" i="22"/>
  <c r="S260" i="22"/>
  <c r="S261" i="22"/>
  <c r="S262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7" i="22"/>
  <c r="S298" i="22"/>
  <c r="S299" i="22"/>
  <c r="S300" i="22"/>
  <c r="S301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323" i="22"/>
  <c r="S324" i="22"/>
  <c r="S325" i="22"/>
  <c r="S326" i="22"/>
  <c r="S327" i="22"/>
  <c r="S328" i="22"/>
  <c r="S329" i="22"/>
  <c r="S330" i="22"/>
  <c r="S331" i="22"/>
  <c r="S332" i="22"/>
  <c r="S333" i="22"/>
  <c r="S334" i="22"/>
  <c r="S335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50" i="22"/>
  <c r="S351" i="22"/>
  <c r="S352" i="22"/>
  <c r="S353" i="22"/>
  <c r="S354" i="22"/>
  <c r="S355" i="22"/>
  <c r="S356" i="22"/>
  <c r="S357" i="22"/>
  <c r="S359" i="22"/>
  <c r="S360" i="22"/>
  <c r="S361" i="22"/>
  <c r="S362" i="22"/>
  <c r="S363" i="22"/>
  <c r="S364" i="22"/>
  <c r="S365" i="22"/>
  <c r="S366" i="22"/>
  <c r="S367" i="22"/>
  <c r="S368" i="22"/>
  <c r="S369" i="22"/>
  <c r="S370" i="22"/>
  <c r="S371" i="22"/>
  <c r="S372" i="22"/>
  <c r="S373" i="22"/>
  <c r="S374" i="22"/>
  <c r="S375" i="22"/>
  <c r="S376" i="22"/>
  <c r="S377" i="22"/>
  <c r="S378" i="22"/>
  <c r="S379" i="22"/>
  <c r="S380" i="22"/>
  <c r="S381" i="22"/>
  <c r="S382" i="22"/>
  <c r="S383" i="22"/>
  <c r="S384" i="22"/>
  <c r="S385" i="22"/>
  <c r="S386" i="22"/>
  <c r="S387" i="22"/>
  <c r="S388" i="22"/>
  <c r="S389" i="22"/>
  <c r="S390" i="22"/>
  <c r="S391" i="22"/>
  <c r="S392" i="22"/>
  <c r="S393" i="22"/>
  <c r="S394" i="22"/>
  <c r="S395" i="22"/>
  <c r="S396" i="22"/>
  <c r="S397" i="22"/>
  <c r="S398" i="22"/>
  <c r="S399" i="22"/>
  <c r="S400" i="22"/>
  <c r="S401" i="22"/>
  <c r="S402" i="22"/>
  <c r="S403" i="22"/>
  <c r="S404" i="22"/>
  <c r="S405" i="22"/>
  <c r="S406" i="22"/>
  <c r="S841" i="22"/>
  <c r="S842" i="22"/>
  <c r="S843" i="22"/>
  <c r="S844" i="22"/>
  <c r="S845" i="22"/>
  <c r="S846" i="22"/>
  <c r="S847" i="22"/>
  <c r="S848" i="22"/>
  <c r="S849" i="22"/>
  <c r="S850" i="22"/>
  <c r="S851" i="22"/>
  <c r="S852" i="22"/>
  <c r="S853" i="22"/>
  <c r="S854" i="22"/>
  <c r="S855" i="22"/>
  <c r="S860" i="22"/>
  <c r="S861" i="22"/>
  <c r="S862" i="22"/>
  <c r="S863" i="22"/>
  <c r="S864" i="22"/>
  <c r="S865" i="22"/>
  <c r="S866" i="22"/>
  <c r="S867" i="22"/>
  <c r="S868" i="22"/>
  <c r="S869" i="22"/>
  <c r="S870" i="22"/>
  <c r="S871" i="22"/>
  <c r="S872" i="22"/>
  <c r="S873" i="22"/>
  <c r="S874" i="22"/>
  <c r="S875" i="22"/>
  <c r="S876" i="22"/>
  <c r="S877" i="22"/>
  <c r="S878" i="22"/>
  <c r="S879" i="22"/>
  <c r="S880" i="22"/>
  <c r="S881" i="22"/>
  <c r="S882" i="22"/>
  <c r="S883" i="22"/>
  <c r="S884" i="22"/>
  <c r="S885" i="22"/>
  <c r="S886" i="22"/>
  <c r="S887" i="22"/>
  <c r="S888" i="22"/>
  <c r="S889" i="22"/>
  <c r="S890" i="22"/>
  <c r="S891" i="22"/>
  <c r="S892" i="22"/>
  <c r="S893" i="22"/>
  <c r="S894" i="22"/>
  <c r="S895" i="22"/>
  <c r="S896" i="22"/>
  <c r="S897" i="22"/>
  <c r="S898" i="22"/>
  <c r="S899" i="22"/>
  <c r="S900" i="22"/>
  <c r="S901" i="22"/>
  <c r="S902" i="22"/>
  <c r="S903" i="22"/>
  <c r="S904" i="22"/>
  <c r="S905" i="22"/>
  <c r="S906" i="22"/>
  <c r="S907" i="22"/>
  <c r="S908" i="22"/>
  <c r="S909" i="22"/>
  <c r="S3" i="22"/>
  <c r="S4" i="22"/>
  <c r="S5" i="22"/>
  <c r="S6" i="22"/>
  <c r="S7" i="22"/>
  <c r="S8" i="22"/>
  <c r="S9" i="22"/>
  <c r="S10" i="22"/>
  <c r="S11" i="22"/>
  <c r="S12" i="22"/>
  <c r="S13" i="22"/>
  <c r="S14" i="22"/>
  <c r="S15" i="22"/>
  <c r="S16" i="22"/>
  <c r="S17" i="22"/>
  <c r="S18" i="22"/>
  <c r="S19" i="22"/>
  <c r="S20" i="22"/>
  <c r="S21" i="22"/>
  <c r="S22" i="22"/>
  <c r="S23" i="22"/>
  <c r="S24" i="22"/>
  <c r="S25" i="22"/>
  <c r="S26" i="22"/>
  <c r="S27" i="22"/>
  <c r="S28" i="22"/>
  <c r="S29" i="22"/>
  <c r="S30" i="22"/>
  <c r="S31" i="22"/>
  <c r="S32" i="22"/>
  <c r="S33" i="22"/>
  <c r="S34" i="22"/>
  <c r="S35" i="22"/>
  <c r="S36" i="22"/>
  <c r="S37" i="22"/>
  <c r="S38" i="22"/>
  <c r="S39" i="22"/>
  <c r="S40" i="22"/>
  <c r="S41" i="22"/>
  <c r="S42" i="22"/>
  <c r="S43" i="22"/>
  <c r="S44" i="22"/>
  <c r="S45" i="22"/>
  <c r="S46" i="22"/>
  <c r="S47" i="22"/>
  <c r="S48" i="22"/>
  <c r="S49" i="22"/>
  <c r="S50" i="22"/>
  <c r="S51" i="22"/>
  <c r="S52" i="22"/>
  <c r="S53" i="22"/>
  <c r="S54" i="22"/>
  <c r="S55" i="22"/>
  <c r="S56" i="22"/>
  <c r="S57" i="22"/>
  <c r="S58" i="22"/>
  <c r="S59" i="22"/>
  <c r="S60" i="22"/>
  <c r="S61" i="22"/>
  <c r="S62" i="22"/>
  <c r="S63" i="22"/>
  <c r="S64" i="22"/>
  <c r="S65" i="22"/>
  <c r="S66" i="22"/>
  <c r="S67" i="22"/>
  <c r="S68" i="22"/>
  <c r="S69" i="22"/>
  <c r="S70" i="22"/>
  <c r="S71" i="22"/>
  <c r="S72" i="22"/>
  <c r="S73" i="22"/>
  <c r="S74" i="22"/>
  <c r="S75" i="22"/>
  <c r="S76" i="22"/>
  <c r="S77" i="22"/>
  <c r="S78" i="22"/>
  <c r="S79" i="22"/>
  <c r="S2" i="22"/>
  <c r="P3" i="22"/>
  <c r="P4" i="22"/>
  <c r="P5" i="22"/>
  <c r="P6" i="22"/>
  <c r="P7" i="22"/>
  <c r="P8" i="22"/>
  <c r="P9" i="22"/>
  <c r="P10" i="22"/>
  <c r="P11" i="22"/>
  <c r="P12" i="22"/>
  <c r="P13" i="22"/>
  <c r="P14" i="22"/>
  <c r="P15" i="22"/>
  <c r="P16" i="22"/>
  <c r="P17" i="22"/>
  <c r="P18" i="22"/>
  <c r="P19" i="22"/>
  <c r="P20" i="22"/>
  <c r="P21" i="22"/>
  <c r="P22" i="22"/>
  <c r="P23" i="22"/>
  <c r="P2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P38" i="22"/>
  <c r="P39" i="22"/>
  <c r="P40" i="22"/>
  <c r="P41" i="22"/>
  <c r="P42" i="22"/>
  <c r="P43" i="22"/>
  <c r="P44" i="22"/>
  <c r="P45" i="22"/>
  <c r="P46" i="22"/>
  <c r="P47" i="22"/>
  <c r="P48" i="22"/>
  <c r="P49" i="22"/>
  <c r="P50" i="22"/>
  <c r="P51" i="22"/>
  <c r="P52" i="22"/>
  <c r="P53" i="22"/>
  <c r="P54" i="22"/>
  <c r="P55" i="22"/>
  <c r="P56" i="22"/>
  <c r="P57" i="22"/>
  <c r="P58" i="22"/>
  <c r="P59" i="22"/>
  <c r="P60" i="22"/>
  <c r="P61" i="22"/>
  <c r="P62" i="22"/>
  <c r="P63" i="22"/>
  <c r="P64" i="22"/>
  <c r="P65" i="22"/>
  <c r="P66" i="22"/>
  <c r="P67" i="22"/>
  <c r="P68" i="22"/>
  <c r="P69" i="22"/>
  <c r="P70" i="22"/>
  <c r="P71" i="22"/>
  <c r="P72" i="22"/>
  <c r="P73" i="22"/>
  <c r="P74" i="22"/>
  <c r="P75" i="22"/>
  <c r="P76" i="22"/>
  <c r="P77" i="22"/>
  <c r="P78" i="22"/>
  <c r="P79" i="22"/>
  <c r="P102" i="22"/>
  <c r="P103" i="22"/>
  <c r="P104" i="22"/>
  <c r="P105" i="22"/>
  <c r="P106" i="22"/>
  <c r="P107" i="22"/>
  <c r="P108" i="22"/>
  <c r="P109" i="22"/>
  <c r="P110" i="22"/>
  <c r="P111" i="22"/>
  <c r="P112" i="22"/>
  <c r="P113" i="22"/>
  <c r="P114" i="22"/>
  <c r="P115" i="22"/>
  <c r="P116" i="22"/>
  <c r="P117" i="22"/>
  <c r="P118" i="22"/>
  <c r="P119" i="22"/>
  <c r="P120" i="22"/>
  <c r="P121" i="22"/>
  <c r="P122" i="22"/>
  <c r="P123" i="22"/>
  <c r="P124" i="22"/>
  <c r="P125" i="22"/>
  <c r="P126" i="22"/>
  <c r="P127" i="22"/>
  <c r="P128" i="22"/>
  <c r="P129" i="22"/>
  <c r="P130" i="22"/>
  <c r="P141" i="22"/>
  <c r="P142" i="22"/>
  <c r="P143" i="22"/>
  <c r="P144" i="22"/>
  <c r="P145" i="22"/>
  <c r="P146" i="22"/>
  <c r="P147" i="22"/>
  <c r="P148" i="22"/>
  <c r="P149" i="22"/>
  <c r="P150" i="22"/>
  <c r="P151" i="22"/>
  <c r="P152" i="22"/>
  <c r="P153" i="22"/>
  <c r="P154" i="22"/>
  <c r="P155" i="22"/>
  <c r="P156" i="22"/>
  <c r="P157" i="22"/>
  <c r="P158" i="22"/>
  <c r="P159" i="22"/>
  <c r="P160" i="22"/>
  <c r="P161" i="22"/>
  <c r="P162" i="22"/>
  <c r="P163" i="22"/>
  <c r="P164" i="22"/>
  <c r="P165" i="22"/>
  <c r="P166" i="22"/>
  <c r="P167" i="22"/>
  <c r="P168" i="22"/>
  <c r="P169" i="22"/>
  <c r="P170" i="22"/>
  <c r="P171" i="22"/>
  <c r="P172" i="22"/>
  <c r="P173" i="22"/>
  <c r="P174" i="22"/>
  <c r="P175" i="22"/>
  <c r="P176" i="22"/>
  <c r="P177" i="22"/>
  <c r="P178" i="22"/>
  <c r="P179" i="22"/>
  <c r="P180" i="22"/>
  <c r="P181" i="22"/>
  <c r="P182" i="22"/>
  <c r="P183" i="22"/>
  <c r="P184" i="22"/>
  <c r="P185" i="22"/>
  <c r="P186" i="22"/>
  <c r="P187" i="22"/>
  <c r="P188" i="22"/>
  <c r="P189" i="22"/>
  <c r="P190" i="22"/>
  <c r="P191" i="22"/>
  <c r="P192" i="22"/>
  <c r="P193" i="22"/>
  <c r="P194" i="22"/>
  <c r="P195" i="22"/>
  <c r="P196" i="22"/>
  <c r="P197" i="22"/>
  <c r="P198" i="22"/>
  <c r="P199" i="22"/>
  <c r="P200" i="22"/>
  <c r="P201" i="22"/>
  <c r="P202" i="22"/>
  <c r="P203" i="22"/>
  <c r="P204" i="22"/>
  <c r="P205" i="22"/>
  <c r="P206" i="22"/>
  <c r="P207" i="22"/>
  <c r="P208" i="22"/>
  <c r="P209" i="22"/>
  <c r="P210" i="22"/>
  <c r="P211" i="22"/>
  <c r="P212" i="22"/>
  <c r="P213" i="22"/>
  <c r="P214" i="22"/>
  <c r="P215" i="22"/>
  <c r="P216" i="22"/>
  <c r="P217" i="22"/>
  <c r="P218" i="22"/>
  <c r="P219" i="22"/>
  <c r="P220" i="22"/>
  <c r="P221" i="22"/>
  <c r="P222" i="22"/>
  <c r="P223" i="22"/>
  <c r="P224" i="22"/>
  <c r="P225" i="22"/>
  <c r="P226" i="22"/>
  <c r="P227" i="22"/>
  <c r="P228" i="22"/>
  <c r="P229" i="22"/>
  <c r="P230" i="22"/>
  <c r="P231" i="22"/>
  <c r="P232" i="22"/>
  <c r="P233" i="22"/>
  <c r="P234" i="22"/>
  <c r="P235" i="22"/>
  <c r="P236" i="22"/>
  <c r="P237" i="22"/>
  <c r="P238" i="22"/>
  <c r="P239" i="22"/>
  <c r="P240" i="22"/>
  <c r="P241" i="22"/>
  <c r="P242" i="22"/>
  <c r="P243" i="22"/>
  <c r="P244" i="22"/>
  <c r="P245" i="22"/>
  <c r="P246" i="22"/>
  <c r="P247" i="22"/>
  <c r="P248" i="22"/>
  <c r="P249" i="22"/>
  <c r="P250" i="22"/>
  <c r="P251" i="22"/>
  <c r="P252" i="22"/>
  <c r="P253" i="22"/>
  <c r="P254" i="22"/>
  <c r="P255" i="22"/>
  <c r="P256" i="22"/>
  <c r="P257" i="22"/>
  <c r="P258" i="22"/>
  <c r="P259" i="22"/>
  <c r="P260" i="22"/>
  <c r="P261" i="22"/>
  <c r="P262" i="22"/>
  <c r="P263" i="22"/>
  <c r="P264" i="22"/>
  <c r="P265" i="22"/>
  <c r="P266" i="22"/>
  <c r="P267" i="22"/>
  <c r="P268" i="22"/>
  <c r="P269" i="22"/>
  <c r="P270" i="22"/>
  <c r="P271" i="22"/>
  <c r="P272" i="22"/>
  <c r="P273" i="22"/>
  <c r="P274" i="22"/>
  <c r="P275" i="22"/>
  <c r="P276" i="22"/>
  <c r="P277" i="22"/>
  <c r="P278" i="22"/>
  <c r="P279" i="22"/>
  <c r="P280" i="22"/>
  <c r="P281" i="22"/>
  <c r="P282" i="22"/>
  <c r="P283" i="22"/>
  <c r="P284" i="22"/>
  <c r="P285" i="22"/>
  <c r="P286" i="22"/>
  <c r="P287" i="22"/>
  <c r="P288" i="22"/>
  <c r="P289" i="22"/>
  <c r="P290" i="22"/>
  <c r="P291" i="22"/>
  <c r="P292" i="22"/>
  <c r="P293" i="22"/>
  <c r="P294" i="22"/>
  <c r="P295" i="22"/>
  <c r="P296" i="22"/>
  <c r="P297" i="22"/>
  <c r="P298" i="22"/>
  <c r="P299" i="22"/>
  <c r="P300" i="22"/>
  <c r="P301" i="22"/>
  <c r="P302" i="22"/>
  <c r="P303" i="22"/>
  <c r="P304" i="22"/>
  <c r="P305" i="22"/>
  <c r="P306" i="22"/>
  <c r="P307" i="22"/>
  <c r="P308" i="22"/>
  <c r="P309" i="22"/>
  <c r="P310" i="22"/>
  <c r="P311" i="22"/>
  <c r="P312" i="22"/>
  <c r="P313" i="22"/>
  <c r="P314" i="22"/>
  <c r="P315" i="22"/>
  <c r="P316" i="22"/>
  <c r="P317" i="22"/>
  <c r="P318" i="22"/>
  <c r="P319" i="22"/>
  <c r="P320" i="22"/>
  <c r="P321" i="22"/>
  <c r="P322" i="22"/>
  <c r="P323" i="22"/>
  <c r="P324" i="22"/>
  <c r="P325" i="22"/>
  <c r="P326" i="22"/>
  <c r="P327" i="22"/>
  <c r="P328" i="22"/>
  <c r="P329" i="22"/>
  <c r="P330" i="22"/>
  <c r="P331" i="22"/>
  <c r="P332" i="22"/>
  <c r="P333" i="22"/>
  <c r="P334" i="22"/>
  <c r="P335" i="22"/>
  <c r="P336" i="22"/>
  <c r="P337" i="22"/>
  <c r="P338" i="22"/>
  <c r="P339" i="22"/>
  <c r="P340" i="22"/>
  <c r="P341" i="22"/>
  <c r="P342" i="22"/>
  <c r="P343" i="22"/>
  <c r="P344" i="22"/>
  <c r="P345" i="22"/>
  <c r="P346" i="22"/>
  <c r="P347" i="22"/>
  <c r="P348" i="22"/>
  <c r="P350" i="22"/>
  <c r="P351" i="22"/>
  <c r="P352" i="22"/>
  <c r="P353" i="22"/>
  <c r="P354" i="22"/>
  <c r="P355" i="22"/>
  <c r="P356" i="22"/>
  <c r="P357" i="22"/>
  <c r="P359" i="22"/>
  <c r="P360" i="22"/>
  <c r="P361" i="22"/>
  <c r="P362" i="22"/>
  <c r="P363" i="22"/>
  <c r="P364" i="22"/>
  <c r="P365" i="22"/>
  <c r="P366" i="22"/>
  <c r="P367" i="22"/>
  <c r="P368" i="22"/>
  <c r="P369" i="22"/>
  <c r="P370" i="22"/>
  <c r="P371" i="22"/>
  <c r="P372" i="22"/>
  <c r="P373" i="22"/>
  <c r="P374" i="22"/>
  <c r="P375" i="22"/>
  <c r="P376" i="22"/>
  <c r="P377" i="22"/>
  <c r="P378" i="22"/>
  <c r="P379" i="22"/>
  <c r="P380" i="22"/>
  <c r="P381" i="22"/>
  <c r="P382" i="22"/>
  <c r="P383" i="22"/>
  <c r="P384" i="22"/>
  <c r="P385" i="22"/>
  <c r="P386" i="22"/>
  <c r="P387" i="22"/>
  <c r="P388" i="22"/>
  <c r="P389" i="22"/>
  <c r="P390" i="22"/>
  <c r="P391" i="22"/>
  <c r="P392" i="22"/>
  <c r="P393" i="22"/>
  <c r="P394" i="22"/>
  <c r="P395" i="22"/>
  <c r="P396" i="22"/>
  <c r="P397" i="22"/>
  <c r="P398" i="22"/>
  <c r="P399" i="22"/>
  <c r="P400" i="22"/>
  <c r="P401" i="22"/>
  <c r="P402" i="22"/>
  <c r="P403" i="22"/>
  <c r="P404" i="22"/>
  <c r="P405" i="22"/>
  <c r="P406" i="22"/>
  <c r="P841" i="22"/>
  <c r="P842" i="22"/>
  <c r="P843" i="22"/>
  <c r="P844" i="22"/>
  <c r="P845" i="22"/>
  <c r="P846" i="22"/>
  <c r="P847" i="22"/>
  <c r="P848" i="22"/>
  <c r="P849" i="22"/>
  <c r="P850" i="22"/>
  <c r="P851" i="22"/>
  <c r="P852" i="22"/>
  <c r="P853" i="22"/>
  <c r="P854" i="22"/>
  <c r="P855" i="22"/>
  <c r="P860" i="22"/>
  <c r="P861" i="22"/>
  <c r="P862" i="22"/>
  <c r="P863" i="22"/>
  <c r="P864" i="22"/>
  <c r="P865" i="22"/>
  <c r="P866" i="22"/>
  <c r="P867" i="22"/>
  <c r="P868" i="22"/>
  <c r="P869" i="22"/>
  <c r="P870" i="22"/>
  <c r="P871" i="22"/>
  <c r="P872" i="22"/>
  <c r="P873" i="22"/>
  <c r="P874" i="22"/>
  <c r="P875" i="22"/>
  <c r="P876" i="22"/>
  <c r="P877" i="22"/>
  <c r="P878" i="22"/>
  <c r="P879" i="22"/>
  <c r="P880" i="22"/>
  <c r="P881" i="22"/>
  <c r="P882" i="22"/>
  <c r="P883" i="22"/>
  <c r="P884" i="22"/>
  <c r="P885" i="22"/>
  <c r="P886" i="22"/>
  <c r="P887" i="22"/>
  <c r="P888" i="22"/>
  <c r="P889" i="22"/>
  <c r="P903" i="22"/>
  <c r="P904" i="22"/>
  <c r="P905" i="22"/>
  <c r="P906" i="22"/>
  <c r="P907" i="22"/>
  <c r="P908" i="22"/>
  <c r="P909" i="22"/>
  <c r="P2" i="22"/>
  <c r="B56" i="35" l="1"/>
  <c r="FN5" i="20"/>
  <c r="FO5" i="20"/>
  <c r="FN6" i="20"/>
  <c r="FO6" i="20"/>
  <c r="FN7" i="20"/>
  <c r="FO7" i="20"/>
  <c r="B1" i="20"/>
  <c r="C1" i="20" s="1"/>
  <c r="D1" i="20" s="1"/>
  <c r="E1" i="20" s="1"/>
  <c r="F1" i="20" s="1"/>
  <c r="G1" i="20" s="1"/>
  <c r="H1" i="20" s="1"/>
  <c r="I1" i="20" s="1"/>
  <c r="J1" i="20" s="1"/>
  <c r="K1" i="20" s="1"/>
  <c r="L1" i="20" s="1"/>
  <c r="M1" i="20" s="1"/>
  <c r="N1" i="20" s="1"/>
  <c r="O1" i="20" s="1"/>
  <c r="P1" i="20" s="1"/>
  <c r="Q1" i="20" s="1"/>
  <c r="R1" i="20" s="1"/>
  <c r="S1" i="20" s="1"/>
  <c r="T1" i="20" s="1"/>
  <c r="U1" i="20" s="1"/>
  <c r="V1" i="20" s="1"/>
  <c r="W1" i="20" s="1"/>
  <c r="X1" i="20" s="1"/>
  <c r="Y1" i="20" s="1"/>
  <c r="Z1" i="20" s="1"/>
  <c r="AA1" i="20" s="1"/>
  <c r="AB1" i="20" s="1"/>
  <c r="AC1" i="20" s="1"/>
  <c r="AD1" i="20" s="1"/>
  <c r="AE1" i="20" s="1"/>
  <c r="AF1" i="20" s="1"/>
  <c r="AG1" i="20" s="1"/>
  <c r="AH1" i="20" s="1"/>
  <c r="AI1" i="20" s="1"/>
  <c r="AJ1" i="20" s="1"/>
  <c r="AK1" i="20" s="1"/>
  <c r="AL1" i="20" s="1"/>
  <c r="AM1" i="20" s="1"/>
  <c r="AN1" i="20" s="1"/>
  <c r="AO1" i="20" s="1"/>
  <c r="AP1" i="20" s="1"/>
  <c r="AQ1" i="20" s="1"/>
  <c r="AR1" i="20" s="1"/>
  <c r="AS1" i="20" s="1"/>
  <c r="AT1" i="20" s="1"/>
  <c r="AU1" i="20" s="1"/>
  <c r="AV1" i="20" s="1"/>
  <c r="AW1" i="20" s="1"/>
  <c r="AX1" i="20" s="1"/>
  <c r="AY1" i="20" s="1"/>
  <c r="AZ1" i="20" s="1"/>
  <c r="BA1" i="20" s="1"/>
  <c r="BB1" i="20" s="1"/>
  <c r="BC1" i="20" s="1"/>
  <c r="BD1" i="20" s="1"/>
  <c r="BE1" i="20" s="1"/>
  <c r="BF1" i="20" s="1"/>
  <c r="BG1" i="20" s="1"/>
  <c r="BH1" i="20" s="1"/>
  <c r="BI1" i="20" s="1"/>
  <c r="BJ1" i="20" s="1"/>
  <c r="BK1" i="20" s="1"/>
  <c r="BL1" i="20" s="1"/>
  <c r="BM1" i="20" s="1"/>
  <c r="BN1" i="20" s="1"/>
  <c r="BO1" i="20" s="1"/>
  <c r="BP1" i="20" s="1"/>
  <c r="BQ1" i="20" s="1"/>
  <c r="BR1" i="20" s="1"/>
  <c r="BS1" i="20" s="1"/>
  <c r="BT1" i="20" s="1"/>
  <c r="BU1" i="20" s="1"/>
  <c r="BV1" i="20" s="1"/>
  <c r="BW1" i="20" s="1"/>
  <c r="BX1" i="20" s="1"/>
  <c r="BY1" i="20" s="1"/>
  <c r="BZ1" i="20" s="1"/>
  <c r="CA1" i="20" s="1"/>
  <c r="CB1" i="20" s="1"/>
  <c r="CC1" i="20" s="1"/>
  <c r="CD1" i="20" s="1"/>
  <c r="CE1" i="20" s="1"/>
  <c r="CF1" i="20" s="1"/>
  <c r="CG1" i="20" s="1"/>
  <c r="CH1" i="20" s="1"/>
  <c r="CI1" i="20" s="1"/>
  <c r="CJ1" i="20" s="1"/>
  <c r="CK1" i="20" s="1"/>
  <c r="CL1" i="20" s="1"/>
  <c r="CM1" i="20" s="1"/>
  <c r="CN1" i="20" s="1"/>
  <c r="CO1" i="20" s="1"/>
  <c r="CP1" i="20" s="1"/>
  <c r="CQ1" i="20" s="1"/>
  <c r="CR1" i="20" s="1"/>
  <c r="CS1" i="20" s="1"/>
  <c r="CT1" i="20" s="1"/>
  <c r="CU1" i="20" s="1"/>
  <c r="CV1" i="20" s="1"/>
  <c r="CW1" i="20" s="1"/>
  <c r="CX1" i="20" s="1"/>
  <c r="CY1" i="20" s="1"/>
  <c r="CZ1" i="20" s="1"/>
  <c r="DA1" i="20" s="1"/>
  <c r="DB1" i="20" s="1"/>
  <c r="DC1" i="20" s="1"/>
  <c r="DD1" i="20" s="1"/>
  <c r="DE1" i="20" s="1"/>
  <c r="DF1" i="20" s="1"/>
  <c r="DG1" i="20" s="1"/>
  <c r="DH1" i="20" s="1"/>
  <c r="DI1" i="20" s="1"/>
  <c r="DJ1" i="20" s="1"/>
  <c r="DK1" i="20" s="1"/>
  <c r="DL1" i="20" s="1"/>
  <c r="DM1" i="20" s="1"/>
  <c r="DN1" i="20" s="1"/>
  <c r="DO1" i="20" s="1"/>
  <c r="DP1" i="20" s="1"/>
  <c r="DQ1" i="20" s="1"/>
  <c r="DR1" i="20" s="1"/>
  <c r="DS1" i="20" s="1"/>
  <c r="DT1" i="20" s="1"/>
  <c r="DU1" i="20" s="1"/>
  <c r="DV1" i="20" s="1"/>
  <c r="DW1" i="20" s="1"/>
  <c r="DX1" i="20" s="1"/>
  <c r="DY1" i="20" s="1"/>
  <c r="DZ1" i="20" s="1"/>
  <c r="EA1" i="20" s="1"/>
  <c r="EB1" i="20" s="1"/>
  <c r="EC1" i="20" s="1"/>
  <c r="ED1" i="20" s="1"/>
  <c r="EE1" i="20" s="1"/>
  <c r="EF1" i="20" s="1"/>
  <c r="EG1" i="20" s="1"/>
  <c r="EH1" i="20" s="1"/>
  <c r="EI1" i="20" s="1"/>
  <c r="EJ1" i="20" s="1"/>
  <c r="EK1" i="20" s="1"/>
  <c r="EL1" i="20" s="1"/>
  <c r="EM1" i="20" s="1"/>
  <c r="EN1" i="20" s="1"/>
  <c r="EO1" i="20" s="1"/>
  <c r="EP1" i="20" s="1"/>
  <c r="EQ1" i="20" s="1"/>
  <c r="ER1" i="20" s="1"/>
  <c r="ES1" i="20" s="1"/>
  <c r="ET1" i="20" s="1"/>
  <c r="EU1" i="20" s="1"/>
  <c r="EV1" i="20" s="1"/>
  <c r="EW1" i="20" s="1"/>
  <c r="EX1" i="20" s="1"/>
  <c r="EY1" i="20" s="1"/>
  <c r="EZ1" i="20" s="1"/>
  <c r="FA1" i="20" s="1"/>
  <c r="FB1" i="20" s="1"/>
  <c r="FC1" i="20" s="1"/>
  <c r="FD1" i="20" s="1"/>
  <c r="FE1" i="20" s="1"/>
  <c r="FF1" i="20" s="1"/>
  <c r="FG1" i="20" s="1"/>
  <c r="FH1" i="20" s="1"/>
  <c r="FI1" i="20" s="1"/>
  <c r="FJ1" i="20" s="1"/>
  <c r="FK1" i="20" s="1"/>
  <c r="FL1" i="20" s="1"/>
  <c r="FM1" i="20" s="1"/>
  <c r="FN1" i="20" s="1"/>
  <c r="FO1" i="20" s="1"/>
  <c r="FP1" i="20" s="1"/>
  <c r="FQ1" i="20" s="1"/>
  <c r="FR1" i="20" s="1"/>
  <c r="FS1" i="20" s="1"/>
  <c r="FT1" i="20" s="1"/>
  <c r="FU1" i="20" s="1"/>
  <c r="FV1" i="20" s="1"/>
  <c r="FW1" i="20" s="1"/>
  <c r="FX1" i="20" s="1"/>
  <c r="FY1" i="20" s="1"/>
  <c r="FZ1" i="20" s="1"/>
  <c r="GA1" i="20" s="1"/>
  <c r="GB1" i="20" s="1"/>
  <c r="GC1" i="20" s="1"/>
  <c r="GD1" i="20" s="1"/>
  <c r="GE1" i="20" s="1"/>
  <c r="GF1" i="20" s="1"/>
  <c r="GG1" i="20" s="1"/>
  <c r="GH1" i="20" s="1"/>
  <c r="GI1" i="20" s="1"/>
  <c r="GJ1" i="20" s="1"/>
  <c r="B57" i="35" l="1"/>
  <c r="B58" i="35" l="1"/>
  <c r="B59" i="35" l="1"/>
  <c r="B60" i="35" l="1"/>
  <c r="B61" i="35" l="1"/>
  <c r="B62" i="35" l="1"/>
  <c r="B63" i="35" l="1"/>
  <c r="B64" i="35" l="1"/>
  <c r="B65" i="35" l="1"/>
  <c r="B66" i="35" l="1"/>
  <c r="FI5" i="20"/>
  <c r="GF5" i="20" s="1"/>
  <c r="FI6" i="20"/>
  <c r="GF6" i="20" s="1"/>
  <c r="FI7" i="20"/>
  <c r="GF7" i="20" s="1"/>
  <c r="FU5" i="20"/>
  <c r="FU6" i="20"/>
  <c r="FU7" i="20"/>
  <c r="FT5" i="20"/>
  <c r="FT6" i="20"/>
  <c r="FT7" i="20"/>
  <c r="FR5" i="20"/>
  <c r="FR6" i="20"/>
  <c r="FR7" i="20"/>
  <c r="FP5" i="20"/>
  <c r="FP6" i="20"/>
  <c r="FP7" i="20"/>
  <c r="FM5" i="20"/>
  <c r="FM6" i="20"/>
  <c r="FM7" i="20"/>
  <c r="FL5" i="20"/>
  <c r="FL6" i="20"/>
  <c r="FL7" i="20"/>
  <c r="FH5" i="20"/>
  <c r="FH6" i="20"/>
  <c r="FH7" i="20"/>
  <c r="GD7" i="20" l="1"/>
  <c r="GD6" i="20"/>
  <c r="GD5" i="20"/>
  <c r="B67" i="35"/>
  <c r="FQ5" i="20"/>
  <c r="FY5" i="20" s="1"/>
  <c r="FQ6" i="20"/>
  <c r="FY6" i="20" s="1"/>
  <c r="FQ7" i="20"/>
  <c r="FY7" i="20" s="1"/>
  <c r="FS5" i="20"/>
  <c r="FS6" i="20"/>
  <c r="FS7" i="20"/>
  <c r="FV5" i="20"/>
  <c r="FZ5" i="20" s="1"/>
  <c r="FV6" i="20"/>
  <c r="FZ6" i="20" s="1"/>
  <c r="FV7" i="20"/>
  <c r="FZ7" i="20" s="1"/>
  <c r="FW5" i="20"/>
  <c r="FW6" i="20"/>
  <c r="FW7" i="20"/>
  <c r="FX5" i="20"/>
  <c r="FX6" i="20"/>
  <c r="FX7" i="20"/>
  <c r="GB5" i="20"/>
  <c r="GB6" i="20"/>
  <c r="GB7" i="20"/>
  <c r="GJ5" i="20"/>
  <c r="GJ6" i="20"/>
  <c r="GJ7" i="20"/>
  <c r="B1" i="8"/>
  <c r="B4" i="8" s="1"/>
  <c r="A4" i="7"/>
  <c r="B1" i="7"/>
  <c r="A3" i="24"/>
  <c r="A4" i="24" s="1"/>
  <c r="A5" i="24" s="1"/>
  <c r="A6" i="24" s="1"/>
  <c r="A7" i="24" s="1"/>
  <c r="A8" i="24" s="1"/>
  <c r="A9" i="24" s="1"/>
  <c r="A10" i="24" s="1"/>
  <c r="A11" i="24" s="1"/>
  <c r="A12" i="24" s="1"/>
  <c r="A13" i="24" s="1"/>
  <c r="A14" i="24" s="1"/>
  <c r="A15" i="24" s="1"/>
  <c r="A16" i="24" s="1"/>
  <c r="A17" i="24" s="1"/>
  <c r="A18" i="24" s="1"/>
  <c r="A19" i="24" s="1"/>
  <c r="A20" i="24" s="1"/>
  <c r="A21" i="24" s="1"/>
  <c r="A22" i="24" s="1"/>
  <c r="A23" i="24" s="1"/>
  <c r="A24" i="24" s="1"/>
  <c r="A25" i="24" s="1"/>
  <c r="A26" i="24" s="1"/>
  <c r="A27" i="24" s="1"/>
  <c r="A28" i="24" s="1"/>
  <c r="A29" i="24" s="1"/>
  <c r="K4" i="7" l="1"/>
  <c r="I4" i="7"/>
  <c r="A4" i="8"/>
  <c r="B68" i="35"/>
  <c r="GA7" i="20"/>
  <c r="B7" i="7"/>
  <c r="B6" i="7" s="1"/>
  <c r="GA6" i="20"/>
  <c r="GA5" i="20"/>
  <c r="B4" i="7"/>
  <c r="A10" i="7"/>
  <c r="K10" i="7" l="1"/>
  <c r="I10" i="7"/>
  <c r="GG7" i="20"/>
  <c r="GC7" i="20"/>
  <c r="GG5" i="20"/>
  <c r="GC5" i="20"/>
  <c r="GG6" i="20"/>
  <c r="GC6" i="20"/>
  <c r="B69" i="35"/>
  <c r="B70" i="35" l="1"/>
  <c r="B71" i="35" l="1"/>
  <c r="B10" i="7" l="1"/>
  <c r="B72" i="35"/>
  <c r="B73" i="35" l="1"/>
  <c r="B74" i="35" l="1"/>
  <c r="B75" i="35" l="1"/>
  <c r="B76" i="35" l="1"/>
  <c r="B77" i="35" l="1"/>
  <c r="B78" i="35" l="1"/>
  <c r="B79" i="35" l="1"/>
  <c r="B80" i="35" l="1"/>
  <c r="B81" i="35" l="1"/>
  <c r="B82" i="35" l="1"/>
  <c r="B83" i="35" l="1"/>
  <c r="B84" i="35" l="1"/>
  <c r="B85" i="35" l="1"/>
  <c r="B86" i="35" l="1"/>
  <c r="B87" i="35" l="1"/>
  <c r="B88" i="35" l="1"/>
  <c r="B89" i="35" l="1"/>
  <c r="B90" i="35" l="1"/>
  <c r="B91" i="35" l="1"/>
  <c r="B92" i="35" l="1"/>
  <c r="B93" i="35" l="1"/>
  <c r="B94" i="35" l="1"/>
  <c r="B95" i="35" l="1"/>
  <c r="B96" i="35" l="1"/>
  <c r="B97" i="35" l="1"/>
  <c r="B98" i="35" l="1"/>
  <c r="B99" i="35" l="1"/>
  <c r="B100" i="35" l="1"/>
  <c r="B101" i="35" l="1"/>
  <c r="B102" i="35" l="1"/>
  <c r="B103" i="35" l="1"/>
  <c r="B104" i="35" l="1"/>
  <c r="B105" i="35" l="1"/>
  <c r="B106" i="35" l="1"/>
  <c r="B107" i="35" l="1"/>
  <c r="B108" i="35" l="1"/>
  <c r="B109" i="35" l="1"/>
  <c r="B110" i="35" l="1"/>
  <c r="B111" i="35" l="1"/>
  <c r="B112" i="35" l="1"/>
  <c r="B113" i="35" l="1"/>
  <c r="B114" i="35" l="1"/>
  <c r="B115" i="35" l="1"/>
  <c r="B116" i="35" l="1"/>
  <c r="B117" i="35" l="1"/>
  <c r="B118" i="35" l="1"/>
  <c r="B119" i="35" l="1"/>
  <c r="B120" i="35" l="1"/>
  <c r="B121" i="35" l="1"/>
  <c r="B122" i="35" l="1"/>
  <c r="B123" i="35" l="1"/>
  <c r="B124" i="35" l="1"/>
  <c r="B125" i="35" l="1"/>
  <c r="B126" i="35" l="1"/>
  <c r="B127" i="35" l="1"/>
  <c r="B128" i="35" l="1"/>
  <c r="B129" i="35" l="1"/>
  <c r="B130" i="35" l="1"/>
  <c r="B131" i="35" l="1"/>
  <c r="B132" i="35" l="1"/>
  <c r="B133" i="35" l="1"/>
  <c r="B134" i="35" l="1"/>
  <c r="B135" i="35" l="1"/>
  <c r="B136" i="35" l="1"/>
  <c r="B137" i="35" l="1"/>
  <c r="B138" i="35" l="1"/>
  <c r="B139" i="35" l="1"/>
  <c r="B140" i="35" l="1"/>
  <c r="B141" i="35" l="1"/>
  <c r="B142" i="35" l="1"/>
  <c r="B143" i="35" l="1"/>
  <c r="B144" i="35" l="1"/>
  <c r="B145" i="35" l="1"/>
  <c r="B146" i="35" l="1"/>
  <c r="B147" i="35" l="1"/>
  <c r="B148" i="35" l="1"/>
  <c r="B149" i="35" l="1"/>
  <c r="B150" i="35" l="1"/>
  <c r="B151" i="35" l="1"/>
  <c r="H150" i="35"/>
  <c r="T150" i="35"/>
  <c r="AF150" i="35"/>
  <c r="AR150" i="35"/>
  <c r="BD150" i="35"/>
  <c r="BP150" i="35"/>
  <c r="CB150" i="35"/>
  <c r="I150" i="35"/>
  <c r="U150" i="35"/>
  <c r="AG150" i="35"/>
  <c r="AS150" i="35"/>
  <c r="BE150" i="35"/>
  <c r="BQ150" i="35"/>
  <c r="J150" i="35"/>
  <c r="V150" i="35"/>
  <c r="AH150" i="35"/>
  <c r="AT150" i="35"/>
  <c r="BF150" i="35"/>
  <c r="BR150" i="35"/>
  <c r="L150" i="35"/>
  <c r="X150" i="35"/>
  <c r="AJ150" i="35"/>
  <c r="AV150" i="35"/>
  <c r="BH150" i="35"/>
  <c r="BT150" i="35"/>
  <c r="C150" i="35"/>
  <c r="O150" i="35"/>
  <c r="AA150" i="35"/>
  <c r="AM150" i="35"/>
  <c r="AY150" i="35"/>
  <c r="BK150" i="35"/>
  <c r="BW150" i="35"/>
  <c r="D150" i="35"/>
  <c r="P150" i="35"/>
  <c r="AB150" i="35"/>
  <c r="AN150" i="35"/>
  <c r="AZ150" i="35"/>
  <c r="BL150" i="35"/>
  <c r="BX150" i="35"/>
  <c r="K150" i="35"/>
  <c r="AI150" i="35"/>
  <c r="BG150" i="35"/>
  <c r="M150" i="35"/>
  <c r="AK150" i="35"/>
  <c r="BI150" i="35"/>
  <c r="AP150" i="35"/>
  <c r="BN150" i="35"/>
  <c r="N150" i="35"/>
  <c r="AL150" i="35"/>
  <c r="BJ150" i="35"/>
  <c r="Q150" i="35"/>
  <c r="AO150" i="35"/>
  <c r="BM150" i="35"/>
  <c r="R150" i="35"/>
  <c r="AQ150" i="35"/>
  <c r="BZ150" i="35"/>
  <c r="AU150" i="35"/>
  <c r="CA150" i="35"/>
  <c r="E150" i="35"/>
  <c r="AW150" i="35"/>
  <c r="W150" i="35"/>
  <c r="BC150" i="35"/>
  <c r="F150" i="35"/>
  <c r="BS150" i="35"/>
  <c r="G150" i="35"/>
  <c r="BU150" i="35"/>
  <c r="S150" i="35"/>
  <c r="BV150" i="35"/>
  <c r="Y150" i="35"/>
  <c r="BY150" i="35"/>
  <c r="Z150" i="35"/>
  <c r="AE150" i="35"/>
  <c r="AX150" i="35"/>
  <c r="AC150" i="35"/>
  <c r="AD150" i="35"/>
  <c r="BA150" i="35"/>
  <c r="BB150" i="35"/>
  <c r="BO150" i="35"/>
  <c r="B152" i="35"/>
  <c r="CC151" i="35"/>
  <c r="CD151" i="35"/>
  <c r="CE151" i="35"/>
  <c r="CF151" i="35"/>
  <c r="CG151" i="35"/>
  <c r="CH151" i="35"/>
  <c r="CI151" i="35"/>
  <c r="CJ151" i="35"/>
  <c r="CK151" i="35"/>
  <c r="CL151" i="35"/>
  <c r="CM151" i="35"/>
  <c r="CN151" i="35"/>
  <c r="CO151" i="35"/>
  <c r="CP151" i="35"/>
  <c r="CQ151" i="35"/>
  <c r="CR151" i="35"/>
  <c r="CS151" i="35"/>
  <c r="CT151" i="35"/>
  <c r="A3" i="38"/>
  <c r="E2" i="38"/>
  <c r="D2" i="38"/>
  <c r="C2" i="38"/>
  <c r="B2" i="38"/>
  <c r="H152" i="35" l="1"/>
  <c r="T152" i="35"/>
  <c r="AF152" i="35"/>
  <c r="AR152" i="35"/>
  <c r="BD152" i="35"/>
  <c r="BP152" i="35"/>
  <c r="I152" i="35"/>
  <c r="U152" i="35"/>
  <c r="AG152" i="35"/>
  <c r="AS152" i="35"/>
  <c r="BE152" i="35"/>
  <c r="BQ152" i="35"/>
  <c r="J152" i="35"/>
  <c r="V152" i="35"/>
  <c r="AH152" i="35"/>
  <c r="AT152" i="35"/>
  <c r="BF152" i="35"/>
  <c r="BR152" i="35"/>
  <c r="L152" i="35"/>
  <c r="X152" i="35"/>
  <c r="AJ152" i="35"/>
  <c r="AV152" i="35"/>
  <c r="BH152" i="35"/>
  <c r="BT152" i="35"/>
  <c r="C152" i="35"/>
  <c r="O152" i="35"/>
  <c r="AA152" i="35"/>
  <c r="AM152" i="35"/>
  <c r="AY152" i="35"/>
  <c r="BK152" i="35"/>
  <c r="BW152" i="35"/>
  <c r="D152" i="35"/>
  <c r="P152" i="35"/>
  <c r="AB152" i="35"/>
  <c r="AN152" i="35"/>
  <c r="W152" i="35"/>
  <c r="AU152" i="35"/>
  <c r="BN152" i="35"/>
  <c r="Y152" i="35"/>
  <c r="AW152" i="35"/>
  <c r="BO152" i="35"/>
  <c r="F152" i="35"/>
  <c r="AD152" i="35"/>
  <c r="Z152" i="35"/>
  <c r="AX152" i="35"/>
  <c r="BS152" i="35"/>
  <c r="E152" i="35"/>
  <c r="AC152" i="35"/>
  <c r="AZ152" i="35"/>
  <c r="BU152" i="35"/>
  <c r="BA152" i="35"/>
  <c r="BV152" i="35"/>
  <c r="K152" i="35"/>
  <c r="AQ152" i="35"/>
  <c r="M152" i="35"/>
  <c r="BB152" i="35"/>
  <c r="N152" i="35"/>
  <c r="BC152" i="35"/>
  <c r="S152" i="35"/>
  <c r="BX152" i="35"/>
  <c r="AE152" i="35"/>
  <c r="BY152" i="35"/>
  <c r="AL152" i="35"/>
  <c r="AI152" i="35"/>
  <c r="BZ152" i="35"/>
  <c r="AK152" i="35"/>
  <c r="CA152" i="35"/>
  <c r="BG152" i="35"/>
  <c r="BI152" i="35"/>
  <c r="G152" i="35"/>
  <c r="Q152" i="35"/>
  <c r="R152" i="35"/>
  <c r="AO152" i="35"/>
  <c r="AP152" i="35"/>
  <c r="BJ152" i="35"/>
  <c r="BL152" i="35"/>
  <c r="BM152" i="35"/>
  <c r="N151" i="35"/>
  <c r="Z151" i="35"/>
  <c r="AL151" i="35"/>
  <c r="AX151" i="35"/>
  <c r="BJ151" i="35"/>
  <c r="BV151" i="35"/>
  <c r="C151" i="35"/>
  <c r="O151" i="35"/>
  <c r="AA151" i="35"/>
  <c r="AM151" i="35"/>
  <c r="AY151" i="35"/>
  <c r="BK151" i="35"/>
  <c r="BW151" i="35"/>
  <c r="D151" i="35"/>
  <c r="P151" i="35"/>
  <c r="AB151" i="35"/>
  <c r="AN151" i="35"/>
  <c r="AZ151" i="35"/>
  <c r="BL151" i="35"/>
  <c r="BX151" i="35"/>
  <c r="F151" i="35"/>
  <c r="R151" i="35"/>
  <c r="AD151" i="35"/>
  <c r="AP151" i="35"/>
  <c r="BB151" i="35"/>
  <c r="BN151" i="35"/>
  <c r="BZ151" i="35"/>
  <c r="I151" i="35"/>
  <c r="U151" i="35"/>
  <c r="AG151" i="35"/>
  <c r="AS151" i="35"/>
  <c r="BE151" i="35"/>
  <c r="BQ151" i="35"/>
  <c r="J151" i="35"/>
  <c r="V151" i="35"/>
  <c r="AH151" i="35"/>
  <c r="AT151" i="35"/>
  <c r="BF151" i="35"/>
  <c r="BR151" i="35"/>
  <c r="E151" i="35"/>
  <c r="AC151" i="35"/>
  <c r="BA151" i="35"/>
  <c r="BY151" i="35"/>
  <c r="G151" i="35"/>
  <c r="AE151" i="35"/>
  <c r="BC151" i="35"/>
  <c r="CA151" i="35"/>
  <c r="L151" i="35"/>
  <c r="AJ151" i="35"/>
  <c r="H151" i="35"/>
  <c r="AF151" i="35"/>
  <c r="BD151" i="35"/>
  <c r="CB151" i="35"/>
  <c r="K151" i="35"/>
  <c r="AI151" i="35"/>
  <c r="BG151" i="35"/>
  <c r="BH151" i="35"/>
  <c r="AR151" i="35"/>
  <c r="AU151" i="35"/>
  <c r="M151" i="35"/>
  <c r="AV151" i="35"/>
  <c r="AQ151" i="35"/>
  <c r="BO151" i="35"/>
  <c r="AW151" i="35"/>
  <c r="BI151" i="35"/>
  <c r="BM151" i="35"/>
  <c r="Q151" i="35"/>
  <c r="W151" i="35"/>
  <c r="BT151" i="35"/>
  <c r="X151" i="35"/>
  <c r="BU151" i="35"/>
  <c r="S151" i="35"/>
  <c r="T151" i="35"/>
  <c r="Y151" i="35"/>
  <c r="AK151" i="35"/>
  <c r="AO151" i="35"/>
  <c r="BP151" i="35"/>
  <c r="BS151" i="35"/>
  <c r="B153" i="35"/>
  <c r="CD152" i="35"/>
  <c r="CF152" i="35"/>
  <c r="CH152" i="35"/>
  <c r="CJ152" i="35"/>
  <c r="CL152" i="35"/>
  <c r="CN152" i="35"/>
  <c r="CP152" i="35"/>
  <c r="CR152" i="35"/>
  <c r="CT152" i="35"/>
  <c r="CC152" i="35"/>
  <c r="CE152" i="35"/>
  <c r="CG152" i="35"/>
  <c r="CI152" i="35"/>
  <c r="CK152" i="35"/>
  <c r="CM152" i="35"/>
  <c r="CO152" i="35"/>
  <c r="CQ152" i="35"/>
  <c r="CS152" i="35"/>
  <c r="AD2" i="38"/>
  <c r="AR2" i="38"/>
  <c r="AG2" i="38"/>
  <c r="AF2" i="38"/>
  <c r="AH2" i="38"/>
  <c r="AE2" i="38"/>
  <c r="AC2" i="38"/>
  <c r="A4" i="38"/>
  <c r="E3" i="38"/>
  <c r="D3" i="38"/>
  <c r="C3" i="38"/>
  <c r="B3" i="38"/>
  <c r="CU152" i="35" l="1"/>
  <c r="BD152" i="36" s="1"/>
  <c r="CU151" i="35"/>
  <c r="R151" i="36" s="1"/>
  <c r="N153" i="35"/>
  <c r="Z153" i="35"/>
  <c r="AL153" i="35"/>
  <c r="AX153" i="35"/>
  <c r="BJ153" i="35"/>
  <c r="BV153" i="35"/>
  <c r="C153" i="35"/>
  <c r="O153" i="35"/>
  <c r="AA153" i="35"/>
  <c r="AM153" i="35"/>
  <c r="AY153" i="35"/>
  <c r="BK153" i="35"/>
  <c r="BW153" i="35"/>
  <c r="D153" i="35"/>
  <c r="P153" i="35"/>
  <c r="AB153" i="35"/>
  <c r="AN153" i="35"/>
  <c r="AZ153" i="35"/>
  <c r="BL153" i="35"/>
  <c r="F153" i="35"/>
  <c r="R153" i="35"/>
  <c r="AD153" i="35"/>
  <c r="AP153" i="35"/>
  <c r="BB153" i="35"/>
  <c r="BN153" i="35"/>
  <c r="BZ153" i="35"/>
  <c r="I153" i="35"/>
  <c r="U153" i="35"/>
  <c r="AG153" i="35"/>
  <c r="AS153" i="35"/>
  <c r="BE153" i="35"/>
  <c r="BQ153" i="35"/>
  <c r="J153" i="35"/>
  <c r="AE153" i="35"/>
  <c r="AW153" i="35"/>
  <c r="BS153" i="35"/>
  <c r="K153" i="35"/>
  <c r="AF153" i="35"/>
  <c r="BA153" i="35"/>
  <c r="BT153" i="35"/>
  <c r="AJ153" i="35"/>
  <c r="L153" i="35"/>
  <c r="AH153" i="35"/>
  <c r="BC153" i="35"/>
  <c r="BU153" i="35"/>
  <c r="M153" i="35"/>
  <c r="AI153" i="35"/>
  <c r="BD153" i="35"/>
  <c r="BX153" i="35"/>
  <c r="Q153" i="35"/>
  <c r="BF153" i="35"/>
  <c r="BY153" i="35"/>
  <c r="E153" i="35"/>
  <c r="AQ153" i="35"/>
  <c r="CA153" i="35"/>
  <c r="G153" i="35"/>
  <c r="AR153" i="35"/>
  <c r="CB153" i="35"/>
  <c r="H153" i="35"/>
  <c r="AT153" i="35"/>
  <c r="AO153" i="35"/>
  <c r="AU153" i="35"/>
  <c r="AV153" i="35"/>
  <c r="BG153" i="35"/>
  <c r="BH153" i="35"/>
  <c r="S153" i="35"/>
  <c r="W153" i="35"/>
  <c r="BO153" i="35"/>
  <c r="X153" i="35"/>
  <c r="BP153" i="35"/>
  <c r="AK153" i="35"/>
  <c r="BI153" i="35"/>
  <c r="BM153" i="35"/>
  <c r="BR153" i="35"/>
  <c r="T153" i="35"/>
  <c r="V153" i="35"/>
  <c r="Y153" i="35"/>
  <c r="AC153" i="35"/>
  <c r="B154" i="35"/>
  <c r="CF153" i="35"/>
  <c r="CI153" i="35"/>
  <c r="CM153" i="35"/>
  <c r="CC153" i="35"/>
  <c r="CE153" i="35"/>
  <c r="CH153" i="35"/>
  <c r="CK153" i="35"/>
  <c r="CD153" i="35"/>
  <c r="CG153" i="35"/>
  <c r="CJ153" i="35"/>
  <c r="CL153" i="35"/>
  <c r="CN153" i="35"/>
  <c r="CQ153" i="35"/>
  <c r="CT153" i="35"/>
  <c r="CO153" i="35"/>
  <c r="CS153" i="35"/>
  <c r="CR153" i="35"/>
  <c r="CP153" i="35"/>
  <c r="AD3" i="38"/>
  <c r="AR3" i="38"/>
  <c r="AH3" i="38"/>
  <c r="AF3" i="38"/>
  <c r="AE3" i="38"/>
  <c r="AG3" i="38"/>
  <c r="AC3" i="38"/>
  <c r="A5" i="38"/>
  <c r="E4" i="38"/>
  <c r="D4" i="38"/>
  <c r="C4" i="38"/>
  <c r="B4" i="38"/>
  <c r="CQ152" i="36" l="1"/>
  <c r="U152" i="36"/>
  <c r="Z152" i="36"/>
  <c r="AP151" i="36"/>
  <c r="AW151" i="36"/>
  <c r="L151" i="36"/>
  <c r="X152" i="36"/>
  <c r="CC152" i="36"/>
  <c r="AE152" i="36"/>
  <c r="CL152" i="36"/>
  <c r="D152" i="36"/>
  <c r="BQ152" i="36"/>
  <c r="AO152" i="36"/>
  <c r="AF152" i="36"/>
  <c r="V152" i="36"/>
  <c r="CB152" i="36"/>
  <c r="AS152" i="36"/>
  <c r="AQ152" i="36"/>
  <c r="AK151" i="36"/>
  <c r="AV152" i="36"/>
  <c r="O152" i="36"/>
  <c r="BG152" i="36"/>
  <c r="BW151" i="36"/>
  <c r="CR152" i="36"/>
  <c r="AB152" i="36"/>
  <c r="BA152" i="36"/>
  <c r="AJ151" i="36"/>
  <c r="BL151" i="36"/>
  <c r="E152" i="36"/>
  <c r="AL152" i="36"/>
  <c r="BW152" i="36"/>
  <c r="CM152" i="36"/>
  <c r="S152" i="36"/>
  <c r="BJ152" i="36"/>
  <c r="BF152" i="36"/>
  <c r="Z151" i="36"/>
  <c r="P152" i="36"/>
  <c r="Q152" i="36"/>
  <c r="AT152" i="36"/>
  <c r="AY152" i="36"/>
  <c r="BN151" i="36"/>
  <c r="AX151" i="36"/>
  <c r="R152" i="36"/>
  <c r="AM152" i="36"/>
  <c r="K152" i="36"/>
  <c r="AQ151" i="36"/>
  <c r="I151" i="36"/>
  <c r="CG152" i="36"/>
  <c r="AW152" i="36"/>
  <c r="AH151" i="36"/>
  <c r="N151" i="36"/>
  <c r="D151" i="36"/>
  <c r="AB151" i="36"/>
  <c r="BS151" i="36"/>
  <c r="BY151" i="36"/>
  <c r="O151" i="36"/>
  <c r="M151" i="36"/>
  <c r="BB151" i="36"/>
  <c r="BF151" i="36"/>
  <c r="F151" i="36"/>
  <c r="E151" i="36"/>
  <c r="W152" i="36"/>
  <c r="BS152" i="36"/>
  <c r="BV151" i="36"/>
  <c r="CJ152" i="36"/>
  <c r="BX151" i="36"/>
  <c r="BN152" i="36"/>
  <c r="AM151" i="36"/>
  <c r="BV152" i="36"/>
  <c r="BP152" i="36"/>
  <c r="S151" i="36"/>
  <c r="AT151" i="36"/>
  <c r="H151" i="36"/>
  <c r="BB152" i="36"/>
  <c r="BH151" i="36"/>
  <c r="BD151" i="36"/>
  <c r="BX152" i="36"/>
  <c r="BC152" i="36"/>
  <c r="AZ151" i="36"/>
  <c r="CN152" i="36"/>
  <c r="BE151" i="36"/>
  <c r="BU152" i="36"/>
  <c r="AI152" i="36"/>
  <c r="CF151" i="36"/>
  <c r="CO151" i="36"/>
  <c r="CI151" i="36"/>
  <c r="CN151" i="36"/>
  <c r="CH151" i="36"/>
  <c r="CP151" i="36"/>
  <c r="CD151" i="36"/>
  <c r="CC151" i="36"/>
  <c r="CT151" i="36"/>
  <c r="CL151" i="36"/>
  <c r="CS151" i="36"/>
  <c r="CQ151" i="36"/>
  <c r="CG151" i="36"/>
  <c r="CM151" i="36"/>
  <c r="CK151" i="36"/>
  <c r="CR151" i="36"/>
  <c r="CE151" i="36"/>
  <c r="CJ151" i="36"/>
  <c r="G152" i="36"/>
  <c r="AG151" i="36"/>
  <c r="H152" i="36"/>
  <c r="G151" i="36"/>
  <c r="BY152" i="36"/>
  <c r="J151" i="36"/>
  <c r="BL152" i="36"/>
  <c r="I152" i="36"/>
  <c r="Y151" i="36"/>
  <c r="AL151" i="36"/>
  <c r="AG152" i="36"/>
  <c r="AO151" i="36"/>
  <c r="C151" i="36"/>
  <c r="BJ151" i="36"/>
  <c r="BA151" i="36"/>
  <c r="T152" i="36"/>
  <c r="BG151" i="36"/>
  <c r="AP152" i="36"/>
  <c r="BC151" i="36"/>
  <c r="AY151" i="36"/>
  <c r="BO152" i="36"/>
  <c r="AK152" i="36"/>
  <c r="L152" i="36"/>
  <c r="CP152" i="36"/>
  <c r="P151" i="36"/>
  <c r="AJ152" i="36"/>
  <c r="CT152" i="36"/>
  <c r="AS151" i="36"/>
  <c r="AC151" i="36"/>
  <c r="K151" i="36"/>
  <c r="J152" i="36"/>
  <c r="W151" i="36"/>
  <c r="AA151" i="36"/>
  <c r="AR151" i="36"/>
  <c r="AD151" i="36"/>
  <c r="Q151" i="36"/>
  <c r="BZ151" i="36"/>
  <c r="AN151" i="36"/>
  <c r="AI151" i="36"/>
  <c r="CB151" i="36"/>
  <c r="BM151" i="36"/>
  <c r="CD152" i="36"/>
  <c r="AR152" i="36"/>
  <c r="X151" i="36"/>
  <c r="V151" i="36"/>
  <c r="CU153" i="35"/>
  <c r="BN153" i="36" s="1"/>
  <c r="BZ152" i="36"/>
  <c r="BR152" i="36"/>
  <c r="AD152" i="36"/>
  <c r="BQ151" i="36"/>
  <c r="BR151" i="36"/>
  <c r="AX152" i="36"/>
  <c r="U151" i="36"/>
  <c r="AE151" i="36"/>
  <c r="BE152" i="36"/>
  <c r="CE152" i="36"/>
  <c r="C152" i="36"/>
  <c r="CI152" i="36"/>
  <c r="AH152" i="36"/>
  <c r="CH152" i="36"/>
  <c r="CA151" i="36"/>
  <c r="BM152" i="36"/>
  <c r="BK152" i="36"/>
  <c r="M152" i="36"/>
  <c r="CK152" i="36"/>
  <c r="AF151" i="36"/>
  <c r="N152" i="36"/>
  <c r="BI151" i="36"/>
  <c r="CF152" i="36"/>
  <c r="BH152" i="36"/>
  <c r="BT152" i="36"/>
  <c r="AU152" i="36"/>
  <c r="BT151" i="36"/>
  <c r="AA152" i="36"/>
  <c r="AV151" i="36"/>
  <c r="AU151" i="36"/>
  <c r="BK151" i="36"/>
  <c r="F152" i="36"/>
  <c r="CA152" i="36"/>
  <c r="CS152" i="36"/>
  <c r="BO151" i="36"/>
  <c r="BI152" i="36"/>
  <c r="BP151" i="36"/>
  <c r="CO152" i="36"/>
  <c r="AN152" i="36"/>
  <c r="AC152" i="36"/>
  <c r="AZ152" i="36"/>
  <c r="T151" i="36"/>
  <c r="Y152" i="36"/>
  <c r="BU151" i="36"/>
  <c r="H154" i="35"/>
  <c r="T154" i="35"/>
  <c r="AF154" i="35"/>
  <c r="AR154" i="35"/>
  <c r="BD154" i="35"/>
  <c r="BP154" i="35"/>
  <c r="CB154" i="35"/>
  <c r="I154" i="35"/>
  <c r="U154" i="35"/>
  <c r="L154" i="35"/>
  <c r="X154" i="35"/>
  <c r="AJ154" i="35"/>
  <c r="AV154" i="35"/>
  <c r="BH154" i="35"/>
  <c r="BT154" i="35"/>
  <c r="C154" i="35"/>
  <c r="O154" i="35"/>
  <c r="AA154" i="35"/>
  <c r="AM154" i="35"/>
  <c r="AY154" i="35"/>
  <c r="BK154" i="35"/>
  <c r="BW154" i="35"/>
  <c r="K154" i="35"/>
  <c r="AC154" i="35"/>
  <c r="AS154" i="35"/>
  <c r="BI154" i="35"/>
  <c r="BY154" i="35"/>
  <c r="M154" i="35"/>
  <c r="AD154" i="35"/>
  <c r="AT154" i="35"/>
  <c r="BJ154" i="35"/>
  <c r="BZ154" i="35"/>
  <c r="N154" i="35"/>
  <c r="AE154" i="35"/>
  <c r="AU154" i="35"/>
  <c r="BL154" i="35"/>
  <c r="CA154" i="35"/>
  <c r="P154" i="35"/>
  <c r="AG154" i="35"/>
  <c r="AW154" i="35"/>
  <c r="BM154" i="35"/>
  <c r="AH154" i="35"/>
  <c r="Y154" i="35"/>
  <c r="BA154" i="35"/>
  <c r="BV154" i="35"/>
  <c r="Z154" i="35"/>
  <c r="BB154" i="35"/>
  <c r="BX154" i="35"/>
  <c r="D154" i="35"/>
  <c r="AB154" i="35"/>
  <c r="G154" i="35"/>
  <c r="AP154" i="35"/>
  <c r="BS154" i="35"/>
  <c r="J154" i="35"/>
  <c r="AQ154" i="35"/>
  <c r="BU154" i="35"/>
  <c r="Q154" i="35"/>
  <c r="AX154" i="35"/>
  <c r="R154" i="35"/>
  <c r="AZ154" i="35"/>
  <c r="S154" i="35"/>
  <c r="BC154" i="35"/>
  <c r="AI154" i="35"/>
  <c r="BG154" i="35"/>
  <c r="AK154" i="35"/>
  <c r="BN154" i="35"/>
  <c r="BF154" i="35"/>
  <c r="BO154" i="35"/>
  <c r="BQ154" i="35"/>
  <c r="BR154" i="35"/>
  <c r="E154" i="35"/>
  <c r="F154" i="35"/>
  <c r="V154" i="35"/>
  <c r="W154" i="35"/>
  <c r="AL154" i="35"/>
  <c r="AN154" i="35"/>
  <c r="AO154" i="35"/>
  <c r="BE154" i="35"/>
  <c r="B155" i="35"/>
  <c r="CE154" i="35"/>
  <c r="CI154" i="35"/>
  <c r="CM154" i="35"/>
  <c r="CP154" i="35"/>
  <c r="CS154" i="35"/>
  <c r="CF154" i="35"/>
  <c r="CJ154" i="35"/>
  <c r="CN154" i="35"/>
  <c r="CQ154" i="35"/>
  <c r="CT154" i="35"/>
  <c r="CC154" i="35"/>
  <c r="CG154" i="35"/>
  <c r="CK154" i="35"/>
  <c r="CO154" i="35"/>
  <c r="CD154" i="35"/>
  <c r="CL154" i="35"/>
  <c r="CR154" i="35"/>
  <c r="CH154" i="35"/>
  <c r="AD4" i="38"/>
  <c r="AR4" i="38"/>
  <c r="AH4" i="38"/>
  <c r="AG4" i="38"/>
  <c r="AE4" i="38"/>
  <c r="AC4" i="38"/>
  <c r="AF4" i="38"/>
  <c r="A6" i="38"/>
  <c r="E5" i="38"/>
  <c r="D5" i="38"/>
  <c r="C5" i="38"/>
  <c r="B5" i="38"/>
  <c r="BS153" i="36" l="1"/>
  <c r="AB153" i="36"/>
  <c r="AW153" i="36"/>
  <c r="CN153" i="36"/>
  <c r="BR153" i="36"/>
  <c r="H153" i="36"/>
  <c r="AJ153" i="36"/>
  <c r="CJ153" i="36"/>
  <c r="E153" i="36"/>
  <c r="AO153" i="36"/>
  <c r="CS153" i="36"/>
  <c r="AA153" i="36"/>
  <c r="AM153" i="36"/>
  <c r="BD153" i="36"/>
  <c r="CD153" i="36"/>
  <c r="U153" i="36"/>
  <c r="BH153" i="36"/>
  <c r="BM153" i="36"/>
  <c r="BX153" i="36"/>
  <c r="O153" i="36"/>
  <c r="R153" i="36"/>
  <c r="AE153" i="36"/>
  <c r="AT153" i="36"/>
  <c r="BT153" i="36"/>
  <c r="Y153" i="36"/>
  <c r="CK153" i="36"/>
  <c r="CP153" i="36"/>
  <c r="BQ153" i="36"/>
  <c r="BU153" i="36"/>
  <c r="AK153" i="36"/>
  <c r="BI153" i="36"/>
  <c r="BG153" i="36"/>
  <c r="CF153" i="36"/>
  <c r="AR153" i="36"/>
  <c r="BF153" i="36"/>
  <c r="K153" i="36"/>
  <c r="AZ153" i="36"/>
  <c r="C153" i="36"/>
  <c r="CO153" i="36"/>
  <c r="X153" i="36"/>
  <c r="L153" i="36"/>
  <c r="BL153" i="36"/>
  <c r="CC153" i="36"/>
  <c r="CI153" i="36"/>
  <c r="AY153" i="36"/>
  <c r="N153" i="36"/>
  <c r="S153" i="36"/>
  <c r="BV153" i="36"/>
  <c r="BE153" i="36"/>
  <c r="CR153" i="36"/>
  <c r="CT153" i="36"/>
  <c r="AP153" i="36"/>
  <c r="CL153" i="36"/>
  <c r="AS153" i="36"/>
  <c r="AH153" i="36"/>
  <c r="CH153" i="36"/>
  <c r="M153" i="36"/>
  <c r="CE153" i="36"/>
  <c r="Z153" i="36"/>
  <c r="P153" i="36"/>
  <c r="BJ153" i="36"/>
  <c r="BO153" i="36"/>
  <c r="AQ153" i="36"/>
  <c r="CA153" i="36"/>
  <c r="AV153" i="36"/>
  <c r="CB153" i="36"/>
  <c r="T153" i="36"/>
  <c r="AF153" i="36"/>
  <c r="I153" i="36"/>
  <c r="AN153" i="36"/>
  <c r="CQ153" i="36"/>
  <c r="AC153" i="36"/>
  <c r="F153" i="36"/>
  <c r="CM153" i="36"/>
  <c r="Q153" i="36"/>
  <c r="BA153" i="36"/>
  <c r="AG153" i="36"/>
  <c r="BP153" i="36"/>
  <c r="W153" i="36"/>
  <c r="G153" i="36"/>
  <c r="AI153" i="36"/>
  <c r="AU153" i="36"/>
  <c r="AX153" i="36"/>
  <c r="BW153" i="36"/>
  <c r="BY153" i="36"/>
  <c r="V153" i="36"/>
  <c r="BK153" i="36"/>
  <c r="D153" i="36"/>
  <c r="CG153" i="36"/>
  <c r="CU154" i="35"/>
  <c r="CJ154" i="36" s="1"/>
  <c r="BC153" i="36"/>
  <c r="J153" i="36"/>
  <c r="AD153" i="36"/>
  <c r="BB153" i="36"/>
  <c r="BZ153" i="36"/>
  <c r="AL153" i="36"/>
  <c r="N155" i="35"/>
  <c r="Z155" i="35"/>
  <c r="AL155" i="35"/>
  <c r="AX155" i="35"/>
  <c r="BJ155" i="35"/>
  <c r="BV155" i="35"/>
  <c r="F155" i="35"/>
  <c r="R155" i="35"/>
  <c r="AD155" i="35"/>
  <c r="AP155" i="35"/>
  <c r="BB155" i="35"/>
  <c r="BN155" i="35"/>
  <c r="BZ155" i="35"/>
  <c r="I155" i="35"/>
  <c r="U155" i="35"/>
  <c r="AG155" i="35"/>
  <c r="AS155" i="35"/>
  <c r="BE155" i="35"/>
  <c r="BQ155" i="35"/>
  <c r="O155" i="35"/>
  <c r="AE155" i="35"/>
  <c r="AU155" i="35"/>
  <c r="P155" i="35"/>
  <c r="AF155" i="35"/>
  <c r="AV155" i="35"/>
  <c r="BL155" i="35"/>
  <c r="CB155" i="35"/>
  <c r="Q155" i="35"/>
  <c r="AH155" i="35"/>
  <c r="AW155" i="35"/>
  <c r="BM155" i="35"/>
  <c r="C155" i="35"/>
  <c r="S155" i="35"/>
  <c r="AI155" i="35"/>
  <c r="AY155" i="35"/>
  <c r="BO155" i="35"/>
  <c r="W155" i="35"/>
  <c r="AR155" i="35"/>
  <c r="BR155" i="35"/>
  <c r="X155" i="35"/>
  <c r="AT155" i="35"/>
  <c r="BS155" i="35"/>
  <c r="Y155" i="35"/>
  <c r="BC155" i="35"/>
  <c r="BY155" i="35"/>
  <c r="AA155" i="35"/>
  <c r="BD155" i="35"/>
  <c r="CA155" i="35"/>
  <c r="D155" i="35"/>
  <c r="AB155" i="35"/>
  <c r="BF155" i="35"/>
  <c r="E155" i="35"/>
  <c r="AC155" i="35"/>
  <c r="BG155" i="35"/>
  <c r="G155" i="35"/>
  <c r="AJ155" i="35"/>
  <c r="BH155" i="35"/>
  <c r="K155" i="35"/>
  <c r="AN155" i="35"/>
  <c r="BP155" i="35"/>
  <c r="L155" i="35"/>
  <c r="AO155" i="35"/>
  <c r="BT155" i="35"/>
  <c r="AZ155" i="35"/>
  <c r="BA155" i="35"/>
  <c r="BI155" i="35"/>
  <c r="BK155" i="35"/>
  <c r="H155" i="35"/>
  <c r="BU155" i="35"/>
  <c r="J155" i="35"/>
  <c r="BW155" i="35"/>
  <c r="M155" i="35"/>
  <c r="BX155" i="35"/>
  <c r="T155" i="35"/>
  <c r="V155" i="35"/>
  <c r="AK155" i="35"/>
  <c r="AM155" i="35"/>
  <c r="AQ155" i="35"/>
  <c r="B156" i="35"/>
  <c r="CE155" i="35"/>
  <c r="CI155" i="35"/>
  <c r="CM155" i="35"/>
  <c r="CP155" i="35"/>
  <c r="CS155" i="35"/>
  <c r="CF155" i="35"/>
  <c r="CJ155" i="35"/>
  <c r="CQ155" i="35"/>
  <c r="CT155" i="35"/>
  <c r="CN155" i="35"/>
  <c r="CG155" i="35"/>
  <c r="CR155" i="35"/>
  <c r="CH155" i="35"/>
  <c r="CL155" i="35"/>
  <c r="CC155" i="35"/>
  <c r="CK155" i="35"/>
  <c r="CO155" i="35"/>
  <c r="CD155" i="35"/>
  <c r="AD5" i="38"/>
  <c r="AR5" i="38"/>
  <c r="AH5" i="38"/>
  <c r="AG5" i="38"/>
  <c r="AF5" i="38"/>
  <c r="AE5" i="38"/>
  <c r="AC5" i="38"/>
  <c r="A7" i="38"/>
  <c r="E6" i="38"/>
  <c r="D6" i="38"/>
  <c r="C6" i="38"/>
  <c r="B6" i="38"/>
  <c r="CN154" i="36" l="1"/>
  <c r="Q154" i="36"/>
  <c r="CC154" i="36"/>
  <c r="AE154" i="36"/>
  <c r="F154" i="36"/>
  <c r="BK154" i="36"/>
  <c r="Z154" i="36"/>
  <c r="AJ154" i="36"/>
  <c r="L154" i="36"/>
  <c r="BQ154" i="36"/>
  <c r="R154" i="36"/>
  <c r="CO154" i="36"/>
  <c r="CL154" i="36"/>
  <c r="CR154" i="36"/>
  <c r="C154" i="36"/>
  <c r="CM154" i="36"/>
  <c r="BB154" i="36"/>
  <c r="AC154" i="36"/>
  <c r="BR154" i="36"/>
  <c r="D154" i="36"/>
  <c r="CH154" i="36"/>
  <c r="CU155" i="35"/>
  <c r="AY155" i="36" s="1"/>
  <c r="M154" i="36"/>
  <c r="AZ154" i="36"/>
  <c r="E154" i="36"/>
  <c r="CA154" i="36"/>
  <c r="CB154" i="36"/>
  <c r="BL154" i="36"/>
  <c r="V154" i="36"/>
  <c r="H154" i="36"/>
  <c r="AW154" i="36"/>
  <c r="BC154" i="36"/>
  <c r="BX154" i="36"/>
  <c r="BP154" i="36"/>
  <c r="AM154" i="36"/>
  <c r="CF154" i="36"/>
  <c r="W154" i="36"/>
  <c r="AV154" i="36"/>
  <c r="AF154" i="36"/>
  <c r="AP154" i="36"/>
  <c r="AA154" i="36"/>
  <c r="BJ154" i="36"/>
  <c r="I154" i="36"/>
  <c r="U154" i="36"/>
  <c r="S154" i="36"/>
  <c r="BT154" i="36"/>
  <c r="BG154" i="36"/>
  <c r="BD154" i="36"/>
  <c r="AT154" i="36"/>
  <c r="Y154" i="36"/>
  <c r="AY154" i="36"/>
  <c r="CS154" i="36"/>
  <c r="T154" i="36"/>
  <c r="BY154" i="36"/>
  <c r="CQ154" i="36"/>
  <c r="O154" i="36"/>
  <c r="J154" i="36"/>
  <c r="AQ154" i="36"/>
  <c r="BZ154" i="36"/>
  <c r="AS154" i="36"/>
  <c r="BH154" i="36"/>
  <c r="AG154" i="36"/>
  <c r="BM154" i="36"/>
  <c r="AR154" i="36"/>
  <c r="AD154" i="36"/>
  <c r="CI154" i="36"/>
  <c r="BF154" i="36"/>
  <c r="BA154" i="36"/>
  <c r="BW154" i="36"/>
  <c r="BI154" i="36"/>
  <c r="G154" i="36"/>
  <c r="AK154" i="36"/>
  <c r="AN154" i="36"/>
  <c r="AO154" i="36"/>
  <c r="AX154" i="36"/>
  <c r="CG154" i="36"/>
  <c r="BO154" i="36"/>
  <c r="X154" i="36"/>
  <c r="P154" i="36"/>
  <c r="AI154" i="36"/>
  <c r="AH154" i="36"/>
  <c r="BS154" i="36"/>
  <c r="BN154" i="36"/>
  <c r="CD154" i="36"/>
  <c r="BU154" i="36"/>
  <c r="CE154" i="36"/>
  <c r="K154" i="36"/>
  <c r="AB154" i="36"/>
  <c r="AL154" i="36"/>
  <c r="BE154" i="36"/>
  <c r="CT154" i="36"/>
  <c r="N154" i="36"/>
  <c r="CP154" i="36"/>
  <c r="CK154" i="36"/>
  <c r="BV154" i="36"/>
  <c r="AU154" i="36"/>
  <c r="H156" i="35"/>
  <c r="T156" i="35"/>
  <c r="AF156" i="35"/>
  <c r="AR156" i="35"/>
  <c r="BD156" i="35"/>
  <c r="BP156" i="35"/>
  <c r="CB156" i="35"/>
  <c r="L156" i="35"/>
  <c r="X156" i="35"/>
  <c r="AJ156" i="35"/>
  <c r="AV156" i="35"/>
  <c r="BH156" i="35"/>
  <c r="BT156" i="35"/>
  <c r="C156" i="35"/>
  <c r="O156" i="35"/>
  <c r="AA156" i="35"/>
  <c r="AM156" i="35"/>
  <c r="AY156" i="35"/>
  <c r="BK156" i="35"/>
  <c r="BW156" i="35"/>
  <c r="R156" i="35"/>
  <c r="AH156" i="35"/>
  <c r="AX156" i="35"/>
  <c r="BN156" i="35"/>
  <c r="D156" i="35"/>
  <c r="S156" i="35"/>
  <c r="AI156" i="35"/>
  <c r="AZ156" i="35"/>
  <c r="BO156" i="35"/>
  <c r="E156" i="35"/>
  <c r="U156" i="35"/>
  <c r="AK156" i="35"/>
  <c r="BA156" i="35"/>
  <c r="BQ156" i="35"/>
  <c r="K156" i="35"/>
  <c r="AE156" i="35"/>
  <c r="BC156" i="35"/>
  <c r="BX156" i="35"/>
  <c r="M156" i="35"/>
  <c r="AG156" i="35"/>
  <c r="BE156" i="35"/>
  <c r="BY156" i="35"/>
  <c r="Z156" i="35"/>
  <c r="AW156" i="35"/>
  <c r="BZ156" i="35"/>
  <c r="BI156" i="35"/>
  <c r="AB156" i="35"/>
  <c r="BB156" i="35"/>
  <c r="CA156" i="35"/>
  <c r="AL156" i="35"/>
  <c r="F156" i="35"/>
  <c r="AC156" i="35"/>
  <c r="BF156" i="35"/>
  <c r="G156" i="35"/>
  <c r="AD156" i="35"/>
  <c r="BG156" i="35"/>
  <c r="I156" i="35"/>
  <c r="P156" i="35"/>
  <c r="AP156" i="35"/>
  <c r="BM156" i="35"/>
  <c r="Q156" i="35"/>
  <c r="AN156" i="35"/>
  <c r="AO156" i="35"/>
  <c r="AQ156" i="35"/>
  <c r="AS156" i="35"/>
  <c r="AT156" i="35"/>
  <c r="AU156" i="35"/>
  <c r="BJ156" i="35"/>
  <c r="J156" i="35"/>
  <c r="BL156" i="35"/>
  <c r="N156" i="35"/>
  <c r="BR156" i="35"/>
  <c r="V156" i="35"/>
  <c r="BS156" i="35"/>
  <c r="W156" i="35"/>
  <c r="Y156" i="35"/>
  <c r="BV156" i="35"/>
  <c r="BU156" i="35"/>
  <c r="B157" i="35"/>
  <c r="CC156" i="35"/>
  <c r="CD156" i="35"/>
  <c r="CE156" i="35"/>
  <c r="CF156" i="35"/>
  <c r="CG156" i="35"/>
  <c r="CH156" i="35"/>
  <c r="CI156" i="35"/>
  <c r="CJ156" i="35"/>
  <c r="CK156" i="35"/>
  <c r="CL156" i="35"/>
  <c r="CM156" i="35"/>
  <c r="CN156" i="35"/>
  <c r="CO156" i="35"/>
  <c r="CP156" i="35"/>
  <c r="CQ156" i="35"/>
  <c r="CR156" i="35"/>
  <c r="CS156" i="35"/>
  <c r="CT156" i="35"/>
  <c r="AD6" i="38"/>
  <c r="AR6" i="38"/>
  <c r="AH6" i="38"/>
  <c r="AG6" i="38"/>
  <c r="AF6" i="38"/>
  <c r="AE6" i="38"/>
  <c r="AC6" i="38"/>
  <c r="A8" i="38"/>
  <c r="E7" i="38"/>
  <c r="D7" i="38"/>
  <c r="C7" i="38"/>
  <c r="B7" i="38"/>
  <c r="Y155" i="36" l="1"/>
  <c r="M155" i="36"/>
  <c r="T155" i="36"/>
  <c r="BR155" i="36"/>
  <c r="AK155" i="36"/>
  <c r="AU155" i="36"/>
  <c r="C155" i="36"/>
  <c r="AE155" i="36"/>
  <c r="CS155" i="36"/>
  <c r="CJ155" i="36"/>
  <c r="BF155" i="36"/>
  <c r="CT155" i="36"/>
  <c r="BC155" i="36"/>
  <c r="S155" i="36"/>
  <c r="CO155" i="36"/>
  <c r="CN155" i="36"/>
  <c r="BT155" i="36"/>
  <c r="AH155" i="36"/>
  <c r="AJ155" i="36"/>
  <c r="BY155" i="36"/>
  <c r="CC155" i="36"/>
  <c r="BZ155" i="36"/>
  <c r="CH155" i="36"/>
  <c r="V155" i="36"/>
  <c r="BA155" i="36"/>
  <c r="BJ155" i="36"/>
  <c r="BD155" i="36"/>
  <c r="CL155" i="36"/>
  <c r="W155" i="36"/>
  <c r="AI155" i="36"/>
  <c r="Z155" i="36"/>
  <c r="CQ155" i="36"/>
  <c r="AM155" i="36"/>
  <c r="AS155" i="36"/>
  <c r="BV155" i="36"/>
  <c r="J155" i="36"/>
  <c r="D155" i="36"/>
  <c r="CM155" i="36"/>
  <c r="I155" i="36"/>
  <c r="BI155" i="36"/>
  <c r="K155" i="36"/>
  <c r="AT155" i="36"/>
  <c r="BE155" i="36"/>
  <c r="CP155" i="36"/>
  <c r="BX155" i="36"/>
  <c r="CK155" i="36"/>
  <c r="BL155" i="36"/>
  <c r="G155" i="36"/>
  <c r="AX155" i="36"/>
  <c r="AN155" i="36"/>
  <c r="AC155" i="36"/>
  <c r="AW155" i="36"/>
  <c r="BP155" i="36"/>
  <c r="CD155" i="36"/>
  <c r="AP155" i="36"/>
  <c r="CB155" i="36"/>
  <c r="AZ155" i="36"/>
  <c r="BN155" i="36"/>
  <c r="AB155" i="36"/>
  <c r="N155" i="36"/>
  <c r="AR155" i="36"/>
  <c r="BU155" i="36"/>
  <c r="AG155" i="36"/>
  <c r="CG155" i="36"/>
  <c r="BS155" i="36"/>
  <c r="AF155" i="36"/>
  <c r="H155" i="36"/>
  <c r="AV155" i="36"/>
  <c r="AO155" i="36"/>
  <c r="AA155" i="36"/>
  <c r="Q155" i="36"/>
  <c r="BK155" i="36"/>
  <c r="AQ155" i="36"/>
  <c r="F155" i="36"/>
  <c r="BB155" i="36"/>
  <c r="AD155" i="36"/>
  <c r="CU156" i="35"/>
  <c r="BH156" i="36" s="1"/>
  <c r="BO155" i="36"/>
  <c r="BH155" i="36"/>
  <c r="L155" i="36"/>
  <c r="BG155" i="36"/>
  <c r="AL155" i="36"/>
  <c r="BW155" i="36"/>
  <c r="X155" i="36"/>
  <c r="CR155" i="36"/>
  <c r="BQ155" i="36"/>
  <c r="R155" i="36"/>
  <c r="P155" i="36"/>
  <c r="CA155" i="36"/>
  <c r="CF155" i="36"/>
  <c r="CE155" i="36"/>
  <c r="U155" i="36"/>
  <c r="E155" i="36"/>
  <c r="CI155" i="36"/>
  <c r="BM155" i="36"/>
  <c r="O155" i="36"/>
  <c r="N157" i="35"/>
  <c r="Z157" i="35"/>
  <c r="AL157" i="35"/>
  <c r="AX157" i="35"/>
  <c r="BJ157" i="35"/>
  <c r="BV157" i="35"/>
  <c r="F157" i="35"/>
  <c r="R157" i="35"/>
  <c r="AD157" i="35"/>
  <c r="AP157" i="35"/>
  <c r="BB157" i="35"/>
  <c r="BN157" i="35"/>
  <c r="BZ157" i="35"/>
  <c r="I157" i="35"/>
  <c r="U157" i="35"/>
  <c r="AG157" i="35"/>
  <c r="AS157" i="35"/>
  <c r="BE157" i="35"/>
  <c r="BQ157" i="35"/>
  <c r="D157" i="35"/>
  <c r="T157" i="35"/>
  <c r="AJ157" i="35"/>
  <c r="AZ157" i="35"/>
  <c r="BP157" i="35"/>
  <c r="AM157" i="35"/>
  <c r="E157" i="35"/>
  <c r="V157" i="35"/>
  <c r="AK157" i="35"/>
  <c r="BA157" i="35"/>
  <c r="BR157" i="35"/>
  <c r="G157" i="35"/>
  <c r="W157" i="35"/>
  <c r="BC157" i="35"/>
  <c r="BS157" i="35"/>
  <c r="Q157" i="35"/>
  <c r="AO157" i="35"/>
  <c r="BI157" i="35"/>
  <c r="S157" i="35"/>
  <c r="AQ157" i="35"/>
  <c r="BK157" i="35"/>
  <c r="AA157" i="35"/>
  <c r="AW157" i="35"/>
  <c r="BX157" i="35"/>
  <c r="AB157" i="35"/>
  <c r="AY157" i="35"/>
  <c r="BY157" i="35"/>
  <c r="C157" i="35"/>
  <c r="AC157" i="35"/>
  <c r="BD157" i="35"/>
  <c r="CA157" i="35"/>
  <c r="H157" i="35"/>
  <c r="AE157" i="35"/>
  <c r="BF157" i="35"/>
  <c r="CB157" i="35"/>
  <c r="J157" i="35"/>
  <c r="AF157" i="35"/>
  <c r="BG157" i="35"/>
  <c r="M157" i="35"/>
  <c r="AN157" i="35"/>
  <c r="BM157" i="35"/>
  <c r="K157" i="35"/>
  <c r="BH157" i="35"/>
  <c r="L157" i="35"/>
  <c r="BL157" i="35"/>
  <c r="O157" i="35"/>
  <c r="BO157" i="35"/>
  <c r="P157" i="35"/>
  <c r="BT157" i="35"/>
  <c r="X157" i="35"/>
  <c r="BU157" i="35"/>
  <c r="Y157" i="35"/>
  <c r="BW157" i="35"/>
  <c r="AH157" i="35"/>
  <c r="AI157" i="35"/>
  <c r="AR157" i="35"/>
  <c r="AT157" i="35"/>
  <c r="AU157" i="35"/>
  <c r="AV157" i="35"/>
  <c r="B158" i="35"/>
  <c r="CK157" i="35"/>
  <c r="CN157" i="35"/>
  <c r="CP157" i="35"/>
  <c r="CR157" i="35"/>
  <c r="CT157" i="35"/>
  <c r="CC157" i="35"/>
  <c r="CD157" i="35"/>
  <c r="CE157" i="35"/>
  <c r="CF157" i="35"/>
  <c r="CG157" i="35"/>
  <c r="CH157" i="35"/>
  <c r="CI157" i="35"/>
  <c r="CJ157" i="35"/>
  <c r="CL157" i="35"/>
  <c r="CM157" i="35"/>
  <c r="CO157" i="35"/>
  <c r="CQ157" i="35"/>
  <c r="CS157" i="35"/>
  <c r="AD7" i="38"/>
  <c r="AR7" i="38"/>
  <c r="AG7" i="38"/>
  <c r="AH7" i="38"/>
  <c r="AE7" i="38"/>
  <c r="AF7" i="38"/>
  <c r="AC7" i="38"/>
  <c r="A9" i="38"/>
  <c r="E8" i="38"/>
  <c r="D8" i="38"/>
  <c r="C8" i="38"/>
  <c r="B8" i="38"/>
  <c r="N156" i="36" l="1"/>
  <c r="CP156" i="36"/>
  <c r="BR156" i="36"/>
  <c r="T156" i="36"/>
  <c r="BX156" i="36"/>
  <c r="AJ156" i="36"/>
  <c r="H156" i="36"/>
  <c r="AL156" i="36"/>
  <c r="AG156" i="36"/>
  <c r="BT156" i="36"/>
  <c r="AN156" i="36"/>
  <c r="AC156" i="36"/>
  <c r="CA156" i="36"/>
  <c r="BS156" i="36"/>
  <c r="AF156" i="36"/>
  <c r="AQ156" i="36"/>
  <c r="Q156" i="36"/>
  <c r="AO156" i="36"/>
  <c r="V156" i="36"/>
  <c r="BD156" i="36"/>
  <c r="CH156" i="36"/>
  <c r="AM156" i="36"/>
  <c r="BP156" i="36"/>
  <c r="CT156" i="36"/>
  <c r="CC156" i="36"/>
  <c r="AY156" i="36"/>
  <c r="CJ156" i="36"/>
  <c r="BZ156" i="36"/>
  <c r="Y156" i="36"/>
  <c r="BO156" i="36"/>
  <c r="CF156" i="36"/>
  <c r="E156" i="36"/>
  <c r="L156" i="36"/>
  <c r="AH156" i="36"/>
  <c r="CI156" i="36"/>
  <c r="CK156" i="36"/>
  <c r="BB156" i="36"/>
  <c r="BE156" i="36"/>
  <c r="BM156" i="36"/>
  <c r="BY156" i="36"/>
  <c r="BW156" i="36"/>
  <c r="X156" i="36"/>
  <c r="BQ156" i="36"/>
  <c r="F156" i="36"/>
  <c r="BV156" i="36"/>
  <c r="BF156" i="36"/>
  <c r="AT156" i="36"/>
  <c r="AK156" i="36"/>
  <c r="R156" i="36"/>
  <c r="BI156" i="36"/>
  <c r="AV156" i="36"/>
  <c r="CU157" i="35"/>
  <c r="AC157" i="36" s="1"/>
  <c r="J156" i="36"/>
  <c r="W156" i="36"/>
  <c r="BU156" i="36"/>
  <c r="AS156" i="36"/>
  <c r="BK156" i="36"/>
  <c r="BJ156" i="36"/>
  <c r="BA156" i="36"/>
  <c r="P156" i="36"/>
  <c r="AX156" i="36"/>
  <c r="I156" i="36"/>
  <c r="CM156" i="36"/>
  <c r="CL156" i="36"/>
  <c r="AD156" i="36"/>
  <c r="CB156" i="36"/>
  <c r="CQ156" i="36"/>
  <c r="CD156" i="36"/>
  <c r="BL156" i="36"/>
  <c r="K156" i="36"/>
  <c r="U156" i="36"/>
  <c r="G156" i="36"/>
  <c r="AU156" i="36"/>
  <c r="CR156" i="36"/>
  <c r="AB156" i="36"/>
  <c r="BN156" i="36"/>
  <c r="O156" i="36"/>
  <c r="AR156" i="36"/>
  <c r="CO156" i="36"/>
  <c r="Z156" i="36"/>
  <c r="BG156" i="36"/>
  <c r="CG156" i="36"/>
  <c r="AE156" i="36"/>
  <c r="AP156" i="36"/>
  <c r="D156" i="36"/>
  <c r="C156" i="36"/>
  <c r="AI156" i="36"/>
  <c r="AA156" i="36"/>
  <c r="CE156" i="36"/>
  <c r="CN156" i="36"/>
  <c r="CS156" i="36"/>
  <c r="BC156" i="36"/>
  <c r="S156" i="36"/>
  <c r="M156" i="36"/>
  <c r="AZ156" i="36"/>
  <c r="AW156" i="36"/>
  <c r="H158" i="35"/>
  <c r="T158" i="35"/>
  <c r="AF158" i="35"/>
  <c r="AR158" i="35"/>
  <c r="BD158" i="35"/>
  <c r="BP158" i="35"/>
  <c r="CB158" i="35"/>
  <c r="L158" i="35"/>
  <c r="X158" i="35"/>
  <c r="AJ158" i="35"/>
  <c r="AV158" i="35"/>
  <c r="BH158" i="35"/>
  <c r="BT158" i="35"/>
  <c r="C158" i="35"/>
  <c r="O158" i="35"/>
  <c r="AA158" i="35"/>
  <c r="AM158" i="35"/>
  <c r="AY158" i="35"/>
  <c r="BK158" i="35"/>
  <c r="BW158" i="35"/>
  <c r="F158" i="35"/>
  <c r="V158" i="35"/>
  <c r="AL158" i="35"/>
  <c r="BB158" i="35"/>
  <c r="BR158" i="35"/>
  <c r="G158" i="35"/>
  <c r="W158" i="35"/>
  <c r="AN158" i="35"/>
  <c r="BC158" i="35"/>
  <c r="BS158" i="35"/>
  <c r="I158" i="35"/>
  <c r="Y158" i="35"/>
  <c r="AO158" i="35"/>
  <c r="BE158" i="35"/>
  <c r="BU158" i="35"/>
  <c r="D158" i="35"/>
  <c r="AB158" i="35"/>
  <c r="AU158" i="35"/>
  <c r="BO158" i="35"/>
  <c r="E158" i="35"/>
  <c r="AC158" i="35"/>
  <c r="AW158" i="35"/>
  <c r="BQ158" i="35"/>
  <c r="U158" i="35"/>
  <c r="AX158" i="35"/>
  <c r="BY158" i="35"/>
  <c r="AE158" i="35"/>
  <c r="BG158" i="35"/>
  <c r="Z158" i="35"/>
  <c r="AZ158" i="35"/>
  <c r="BZ158" i="35"/>
  <c r="J158" i="35"/>
  <c r="AD158" i="35"/>
  <c r="BA158" i="35"/>
  <c r="CA158" i="35"/>
  <c r="BF158" i="35"/>
  <c r="AG158" i="35"/>
  <c r="N158" i="35"/>
  <c r="AK158" i="35"/>
  <c r="BL158" i="35"/>
  <c r="AH158" i="35"/>
  <c r="AI158" i="35"/>
  <c r="AP158" i="35"/>
  <c r="AQ158" i="35"/>
  <c r="AS158" i="35"/>
  <c r="AT158" i="35"/>
  <c r="K158" i="35"/>
  <c r="BI158" i="35"/>
  <c r="M158" i="35"/>
  <c r="BJ158" i="35"/>
  <c r="P158" i="35"/>
  <c r="BM158" i="35"/>
  <c r="Q158" i="35"/>
  <c r="BN158" i="35"/>
  <c r="R158" i="35"/>
  <c r="S158" i="35"/>
  <c r="BV158" i="35"/>
  <c r="BX158" i="35"/>
  <c r="B159" i="35"/>
  <c r="CE158" i="35"/>
  <c r="CG158" i="35"/>
  <c r="CJ158" i="35"/>
  <c r="CL158" i="35"/>
  <c r="CO158" i="35"/>
  <c r="CQ158" i="35"/>
  <c r="CT158" i="35"/>
  <c r="CD158" i="35"/>
  <c r="CF158" i="35"/>
  <c r="CH158" i="35"/>
  <c r="CK158" i="35"/>
  <c r="CM158" i="35"/>
  <c r="CP158" i="35"/>
  <c r="CS158" i="35"/>
  <c r="CC158" i="35"/>
  <c r="CI158" i="35"/>
  <c r="CN158" i="35"/>
  <c r="CR158" i="35"/>
  <c r="AD8" i="38"/>
  <c r="AR8" i="38"/>
  <c r="AH8" i="38"/>
  <c r="AF8" i="38"/>
  <c r="AG8" i="38"/>
  <c r="AE8" i="38"/>
  <c r="AC8" i="38"/>
  <c r="A10" i="38"/>
  <c r="E9" i="38"/>
  <c r="D9" i="38"/>
  <c r="C9" i="38"/>
  <c r="B9" i="38"/>
  <c r="BI157" i="36" l="1"/>
  <c r="AI157" i="36"/>
  <c r="Z157" i="36"/>
  <c r="BH157" i="36"/>
  <c r="AL157" i="36"/>
  <c r="BD157" i="36"/>
  <c r="BL157" i="36"/>
  <c r="AU157" i="36"/>
  <c r="AH157" i="36"/>
  <c r="CD157" i="36"/>
  <c r="CQ157" i="36"/>
  <c r="AN157" i="36"/>
  <c r="CE157" i="36"/>
  <c r="CI157" i="36"/>
  <c r="U157" i="36"/>
  <c r="BU157" i="36"/>
  <c r="CJ157" i="36"/>
  <c r="AD157" i="36"/>
  <c r="T157" i="36"/>
  <c r="BB157" i="36"/>
  <c r="D157" i="36"/>
  <c r="BA157" i="36"/>
  <c r="BV157" i="36"/>
  <c r="AF157" i="36"/>
  <c r="W157" i="36"/>
  <c r="AE157" i="36"/>
  <c r="O157" i="36"/>
  <c r="BE157" i="36"/>
  <c r="Q157" i="36"/>
  <c r="AB157" i="36"/>
  <c r="CN157" i="36"/>
  <c r="CM157" i="36"/>
  <c r="AT157" i="36"/>
  <c r="BJ157" i="36"/>
  <c r="CK157" i="36"/>
  <c r="AP157" i="36"/>
  <c r="CU158" i="35"/>
  <c r="CF158" i="36" s="1"/>
  <c r="K157" i="36"/>
  <c r="L157" i="36"/>
  <c r="CT157" i="36"/>
  <c r="BX157" i="36"/>
  <c r="AS157" i="36"/>
  <c r="M157" i="36"/>
  <c r="AJ157" i="36"/>
  <c r="F157" i="36"/>
  <c r="BS157" i="36"/>
  <c r="CC157" i="36"/>
  <c r="BO157" i="36"/>
  <c r="AA157" i="36"/>
  <c r="C157" i="36"/>
  <c r="BQ157" i="36"/>
  <c r="BY157" i="36"/>
  <c r="CS157" i="36"/>
  <c r="J157" i="36"/>
  <c r="BF157" i="36"/>
  <c r="BW157" i="36"/>
  <c r="G157" i="36"/>
  <c r="R157" i="36"/>
  <c r="Y157" i="36"/>
  <c r="AZ157" i="36"/>
  <c r="CF157" i="36"/>
  <c r="I157" i="36"/>
  <c r="CO157" i="36"/>
  <c r="V157" i="36"/>
  <c r="AX157" i="36"/>
  <c r="CG157" i="36"/>
  <c r="BR157" i="36"/>
  <c r="BT157" i="36"/>
  <c r="BC157" i="36"/>
  <c r="BN157" i="36"/>
  <c r="N157" i="36"/>
  <c r="AV157" i="36"/>
  <c r="E157" i="36"/>
  <c r="AQ157" i="36"/>
  <c r="AG157" i="36"/>
  <c r="AW157" i="36"/>
  <c r="CL157" i="36"/>
  <c r="AY157" i="36"/>
  <c r="BP157" i="36"/>
  <c r="BZ157" i="36"/>
  <c r="P157" i="36"/>
  <c r="S157" i="36"/>
  <c r="H157" i="36"/>
  <c r="AK157" i="36"/>
  <c r="CB157" i="36"/>
  <c r="CP157" i="36"/>
  <c r="BG157" i="36"/>
  <c r="AO157" i="36"/>
  <c r="AM157" i="36"/>
  <c r="CR157" i="36"/>
  <c r="CA157" i="36"/>
  <c r="AR157" i="36"/>
  <c r="BK157" i="36"/>
  <c r="CH157" i="36"/>
  <c r="BM157" i="36"/>
  <c r="X157" i="36"/>
  <c r="N159" i="35"/>
  <c r="Z159" i="35"/>
  <c r="AL159" i="35"/>
  <c r="F159" i="35"/>
  <c r="R159" i="35"/>
  <c r="AD159" i="35"/>
  <c r="AP159" i="35"/>
  <c r="BB159" i="35"/>
  <c r="BN159" i="35"/>
  <c r="BZ159" i="35"/>
  <c r="I159" i="35"/>
  <c r="U159" i="35"/>
  <c r="H159" i="35"/>
  <c r="X159" i="35"/>
  <c r="AM159" i="35"/>
  <c r="AZ159" i="35"/>
  <c r="BM159" i="35"/>
  <c r="CA159" i="35"/>
  <c r="J159" i="35"/>
  <c r="Y159" i="35"/>
  <c r="AN159" i="35"/>
  <c r="BA159" i="35"/>
  <c r="BO159" i="35"/>
  <c r="CB159" i="35"/>
  <c r="K159" i="35"/>
  <c r="AA159" i="35"/>
  <c r="AO159" i="35"/>
  <c r="BC159" i="35"/>
  <c r="BP159" i="35"/>
  <c r="M159" i="35"/>
  <c r="AG159" i="35"/>
  <c r="AX159" i="35"/>
  <c r="BR159" i="35"/>
  <c r="O159" i="35"/>
  <c r="AH159" i="35"/>
  <c r="AY159" i="35"/>
  <c r="BS159" i="35"/>
  <c r="V159" i="35"/>
  <c r="AT159" i="35"/>
  <c r="BL159" i="35"/>
  <c r="W159" i="35"/>
  <c r="AU159" i="35"/>
  <c r="BQ159" i="35"/>
  <c r="C159" i="35"/>
  <c r="BD159" i="35"/>
  <c r="AB159" i="35"/>
  <c r="AV159" i="35"/>
  <c r="BT159" i="35"/>
  <c r="AC159" i="35"/>
  <c r="AW159" i="35"/>
  <c r="BU159" i="35"/>
  <c r="AE159" i="35"/>
  <c r="BV159" i="35"/>
  <c r="D159" i="35"/>
  <c r="L159" i="35"/>
  <c r="AJ159" i="35"/>
  <c r="BG159" i="35"/>
  <c r="BY159" i="35"/>
  <c r="E159" i="35"/>
  <c r="BE159" i="35"/>
  <c r="G159" i="35"/>
  <c r="BF159" i="35"/>
  <c r="P159" i="35"/>
  <c r="BH159" i="35"/>
  <c r="Q159" i="35"/>
  <c r="BI159" i="35"/>
  <c r="S159" i="35"/>
  <c r="BJ159" i="35"/>
  <c r="T159" i="35"/>
  <c r="BK159" i="35"/>
  <c r="AF159" i="35"/>
  <c r="BW159" i="35"/>
  <c r="AI159" i="35"/>
  <c r="BX159" i="35"/>
  <c r="AK159" i="35"/>
  <c r="AQ159" i="35"/>
  <c r="AR159" i="35"/>
  <c r="AS159" i="35"/>
  <c r="B160" i="35"/>
  <c r="CC159" i="35"/>
  <c r="CD159" i="35"/>
  <c r="CE159" i="35"/>
  <c r="CF159" i="35"/>
  <c r="CG159" i="35"/>
  <c r="CH159" i="35"/>
  <c r="CI159" i="35"/>
  <c r="CJ159" i="35"/>
  <c r="CK159" i="35"/>
  <c r="CL159" i="35"/>
  <c r="CM159" i="35"/>
  <c r="CN159" i="35"/>
  <c r="CO159" i="35"/>
  <c r="CP159" i="35"/>
  <c r="CQ159" i="35"/>
  <c r="CR159" i="35"/>
  <c r="CS159" i="35"/>
  <c r="CT159" i="35"/>
  <c r="AD9" i="38"/>
  <c r="AR9" i="38"/>
  <c r="AG9" i="38"/>
  <c r="AH9" i="38"/>
  <c r="AF9" i="38"/>
  <c r="AE9" i="38"/>
  <c r="AC9" i="38"/>
  <c r="A11" i="38"/>
  <c r="E10" i="38"/>
  <c r="D10" i="38"/>
  <c r="C10" i="38"/>
  <c r="B10" i="38"/>
  <c r="AP158" i="36" l="1"/>
  <c r="BR158" i="36"/>
  <c r="AE158" i="36"/>
  <c r="AX158" i="36"/>
  <c r="BO158" i="36"/>
  <c r="CK158" i="36"/>
  <c r="I158" i="36"/>
  <c r="BH158" i="36"/>
  <c r="BD158" i="36"/>
  <c r="CA158" i="36"/>
  <c r="BQ158" i="36"/>
  <c r="BY158" i="36"/>
  <c r="R158" i="36"/>
  <c r="AK158" i="36"/>
  <c r="BB158" i="36"/>
  <c r="AB158" i="36"/>
  <c r="C158" i="36"/>
  <c r="AF158" i="36"/>
  <c r="AM158" i="36"/>
  <c r="CM158" i="36"/>
  <c r="K158" i="36"/>
  <c r="CJ158" i="36"/>
  <c r="L158" i="36"/>
  <c r="P158" i="36"/>
  <c r="D158" i="36"/>
  <c r="CR158" i="36"/>
  <c r="G158" i="36"/>
  <c r="O158" i="36"/>
  <c r="BC158" i="36"/>
  <c r="BW158" i="36"/>
  <c r="Y158" i="36"/>
  <c r="CI158" i="36"/>
  <c r="U158" i="36"/>
  <c r="CO158" i="36"/>
  <c r="BG158" i="36"/>
  <c r="CD158" i="36"/>
  <c r="AU158" i="36"/>
  <c r="W158" i="36"/>
  <c r="AC158" i="36"/>
  <c r="BF158" i="36"/>
  <c r="CE158" i="36"/>
  <c r="Q158" i="36"/>
  <c r="BL158" i="36"/>
  <c r="AZ158" i="36"/>
  <c r="AD158" i="36"/>
  <c r="BI158" i="36"/>
  <c r="X158" i="36"/>
  <c r="F158" i="36"/>
  <c r="S158" i="36"/>
  <c r="CN158" i="36"/>
  <c r="AI158" i="36"/>
  <c r="BV158" i="36"/>
  <c r="AG158" i="36"/>
  <c r="BP158" i="36"/>
  <c r="BE158" i="36"/>
  <c r="AJ158" i="36"/>
  <c r="AQ158" i="36"/>
  <c r="BZ158" i="36"/>
  <c r="AA158" i="36"/>
  <c r="AS158" i="36"/>
  <c r="AO158" i="36"/>
  <c r="CG158" i="36"/>
  <c r="M158" i="36"/>
  <c r="CT158" i="36"/>
  <c r="AR158" i="36"/>
  <c r="CH158" i="36"/>
  <c r="CS158" i="36"/>
  <c r="AY158" i="36"/>
  <c r="N158" i="36"/>
  <c r="BJ158" i="36"/>
  <c r="AN158" i="36"/>
  <c r="BN158" i="36"/>
  <c r="BA158" i="36"/>
  <c r="V158" i="36"/>
  <c r="BS158" i="36"/>
  <c r="BM158" i="36"/>
  <c r="CC158" i="36"/>
  <c r="AV158" i="36"/>
  <c r="E158" i="36"/>
  <c r="CU159" i="35"/>
  <c r="Q159" i="36" s="1"/>
  <c r="BX158" i="36"/>
  <c r="CL158" i="36"/>
  <c r="H158" i="36"/>
  <c r="J158" i="36"/>
  <c r="AW158" i="36"/>
  <c r="Z158" i="36"/>
  <c r="CB158" i="36"/>
  <c r="AL158" i="36"/>
  <c r="BK158" i="36"/>
  <c r="AT158" i="36"/>
  <c r="CQ158" i="36"/>
  <c r="CP158" i="36"/>
  <c r="AH158" i="36"/>
  <c r="BU158" i="36"/>
  <c r="BT158" i="36"/>
  <c r="T158" i="36"/>
  <c r="L160" i="35"/>
  <c r="X160" i="35"/>
  <c r="AJ160" i="35"/>
  <c r="AV160" i="35"/>
  <c r="BH160" i="35"/>
  <c r="BT160" i="35"/>
  <c r="N160" i="35"/>
  <c r="AA160" i="35"/>
  <c r="AN160" i="35"/>
  <c r="BA160" i="35"/>
  <c r="BN160" i="35"/>
  <c r="CA160" i="35"/>
  <c r="AP160" i="35"/>
  <c r="O160" i="35"/>
  <c r="AB160" i="35"/>
  <c r="AO160" i="35"/>
  <c r="BB160" i="35"/>
  <c r="BO160" i="35"/>
  <c r="CB160" i="35"/>
  <c r="C160" i="35"/>
  <c r="P160" i="35"/>
  <c r="AC160" i="35"/>
  <c r="BC160" i="35"/>
  <c r="BP160" i="35"/>
  <c r="H160" i="35"/>
  <c r="Y160" i="35"/>
  <c r="AR160" i="35"/>
  <c r="BI160" i="35"/>
  <c r="BY160" i="35"/>
  <c r="I160" i="35"/>
  <c r="Z160" i="35"/>
  <c r="AS160" i="35"/>
  <c r="BJ160" i="35"/>
  <c r="BZ160" i="35"/>
  <c r="J160" i="35"/>
  <c r="AF160" i="35"/>
  <c r="AY160" i="35"/>
  <c r="BU160" i="35"/>
  <c r="R160" i="35"/>
  <c r="K160" i="35"/>
  <c r="AG160" i="35"/>
  <c r="AZ160" i="35"/>
  <c r="BV160" i="35"/>
  <c r="M160" i="35"/>
  <c r="AH160" i="35"/>
  <c r="BD160" i="35"/>
  <c r="BW160" i="35"/>
  <c r="Q160" i="35"/>
  <c r="AI160" i="35"/>
  <c r="BE160" i="35"/>
  <c r="BX160" i="35"/>
  <c r="AK160" i="35"/>
  <c r="BF160" i="35"/>
  <c r="U160" i="35"/>
  <c r="AQ160" i="35"/>
  <c r="BL160" i="35"/>
  <c r="S160" i="35"/>
  <c r="BG160" i="35"/>
  <c r="T160" i="35"/>
  <c r="BK160" i="35"/>
  <c r="V160" i="35"/>
  <c r="BM160" i="35"/>
  <c r="W160" i="35"/>
  <c r="BQ160" i="35"/>
  <c r="AD160" i="35"/>
  <c r="BR160" i="35"/>
  <c r="AE160" i="35"/>
  <c r="BS160" i="35"/>
  <c r="AL160" i="35"/>
  <c r="AM160" i="35"/>
  <c r="D160" i="35"/>
  <c r="AT160" i="35"/>
  <c r="E160" i="35"/>
  <c r="AU160" i="35"/>
  <c r="F160" i="35"/>
  <c r="G160" i="35"/>
  <c r="AX160" i="35"/>
  <c r="AW160" i="35"/>
  <c r="B161" i="35"/>
  <c r="CD160" i="35"/>
  <c r="CH160" i="35"/>
  <c r="CL160" i="35"/>
  <c r="CO160" i="35"/>
  <c r="CR160" i="35"/>
  <c r="CF160" i="35"/>
  <c r="CJ160" i="35"/>
  <c r="CN160" i="35"/>
  <c r="CS160" i="35"/>
  <c r="CC160" i="35"/>
  <c r="CG160" i="35"/>
  <c r="CK160" i="35"/>
  <c r="CP160" i="35"/>
  <c r="CT160" i="35"/>
  <c r="CE160" i="35"/>
  <c r="CI160" i="35"/>
  <c r="CM160" i="35"/>
  <c r="CQ160" i="35"/>
  <c r="AD10" i="38"/>
  <c r="AR10" i="38"/>
  <c r="AH10" i="38"/>
  <c r="AG10" i="38"/>
  <c r="AF10" i="38"/>
  <c r="AE10" i="38"/>
  <c r="AC10" i="38"/>
  <c r="A12" i="38"/>
  <c r="E11" i="38"/>
  <c r="D11" i="38"/>
  <c r="C11" i="38"/>
  <c r="B11" i="38"/>
  <c r="G159" i="36" l="1"/>
  <c r="AK159" i="36"/>
  <c r="AI159" i="36"/>
  <c r="CJ159" i="36"/>
  <c r="AJ159" i="36"/>
  <c r="BN159" i="36"/>
  <c r="CH159" i="36"/>
  <c r="AN159" i="36"/>
  <c r="AG159" i="36"/>
  <c r="BK159" i="36"/>
  <c r="I159" i="36"/>
  <c r="BR159" i="36"/>
  <c r="AP159" i="36"/>
  <c r="BQ159" i="36"/>
  <c r="CS159" i="36"/>
  <c r="AF159" i="36"/>
  <c r="BD159" i="36"/>
  <c r="BT159" i="36"/>
  <c r="CN159" i="36"/>
  <c r="BX159" i="36"/>
  <c r="BW159" i="36"/>
  <c r="AD159" i="36"/>
  <c r="CO159" i="36"/>
  <c r="CT159" i="36"/>
  <c r="CA159" i="36"/>
  <c r="CE159" i="36"/>
  <c r="AH159" i="36"/>
  <c r="M159" i="36"/>
  <c r="AW159" i="36"/>
  <c r="E159" i="36"/>
  <c r="BI159" i="36"/>
  <c r="W159" i="36"/>
  <c r="P159" i="36"/>
  <c r="CU160" i="35"/>
  <c r="CK160" i="36" s="1"/>
  <c r="BF159" i="36"/>
  <c r="Z159" i="36"/>
  <c r="BM159" i="36"/>
  <c r="F159" i="36"/>
  <c r="BP159" i="36"/>
  <c r="X159" i="36"/>
  <c r="AR159" i="36"/>
  <c r="AZ159" i="36"/>
  <c r="AA159" i="36"/>
  <c r="BC159" i="36"/>
  <c r="CK159" i="36"/>
  <c r="BG159" i="36"/>
  <c r="BO159" i="36"/>
  <c r="V159" i="36"/>
  <c r="BL159" i="36"/>
  <c r="AU159" i="36"/>
  <c r="L159" i="36"/>
  <c r="BV159" i="36"/>
  <c r="T159" i="36"/>
  <c r="AV159" i="36"/>
  <c r="N159" i="36"/>
  <c r="CI159" i="36"/>
  <c r="AL159" i="36"/>
  <c r="AE159" i="36"/>
  <c r="D159" i="36"/>
  <c r="S159" i="36"/>
  <c r="J159" i="36"/>
  <c r="CD159" i="36"/>
  <c r="CF159" i="36"/>
  <c r="BZ159" i="36"/>
  <c r="H159" i="36"/>
  <c r="CL159" i="36"/>
  <c r="AM159" i="36"/>
  <c r="BH159" i="36"/>
  <c r="CP159" i="36"/>
  <c r="CR159" i="36"/>
  <c r="BA159" i="36"/>
  <c r="U159" i="36"/>
  <c r="K159" i="36"/>
  <c r="AO159" i="36"/>
  <c r="AQ159" i="36"/>
  <c r="AS159" i="36"/>
  <c r="C159" i="36"/>
  <c r="BB159" i="36"/>
  <c r="O159" i="36"/>
  <c r="BE159" i="36"/>
  <c r="AB159" i="36"/>
  <c r="CB159" i="36"/>
  <c r="BS159" i="36"/>
  <c r="AT159" i="36"/>
  <c r="R159" i="36"/>
  <c r="Y159" i="36"/>
  <c r="CM159" i="36"/>
  <c r="CC159" i="36"/>
  <c r="BJ159" i="36"/>
  <c r="AX159" i="36"/>
  <c r="BY159" i="36"/>
  <c r="CG159" i="36"/>
  <c r="CQ159" i="36"/>
  <c r="AY159" i="36"/>
  <c r="AC159" i="36"/>
  <c r="BU159" i="36"/>
  <c r="F161" i="35"/>
  <c r="R161" i="35"/>
  <c r="AD161" i="35"/>
  <c r="AP161" i="35"/>
  <c r="BB161" i="35"/>
  <c r="BN161" i="35"/>
  <c r="BZ161" i="35"/>
  <c r="N161" i="35"/>
  <c r="AA161" i="35"/>
  <c r="AN161" i="35"/>
  <c r="BA161" i="35"/>
  <c r="BO161" i="35"/>
  <c r="CB161" i="35"/>
  <c r="P161" i="35"/>
  <c r="BD161" i="35"/>
  <c r="O161" i="35"/>
  <c r="AB161" i="35"/>
  <c r="AO161" i="35"/>
  <c r="BC161" i="35"/>
  <c r="C161" i="35"/>
  <c r="AC161" i="35"/>
  <c r="AQ161" i="35"/>
  <c r="BQ161" i="35"/>
  <c r="S161" i="35"/>
  <c r="AI161" i="35"/>
  <c r="AY161" i="35"/>
  <c r="BR161" i="35"/>
  <c r="T161" i="35"/>
  <c r="AJ161" i="35"/>
  <c r="AZ161" i="35"/>
  <c r="BS161" i="35"/>
  <c r="M161" i="35"/>
  <c r="AK161" i="35"/>
  <c r="BG161" i="35"/>
  <c r="BX161" i="35"/>
  <c r="Q161" i="35"/>
  <c r="AL161" i="35"/>
  <c r="BH161" i="35"/>
  <c r="BY161" i="35"/>
  <c r="D161" i="35"/>
  <c r="U161" i="35"/>
  <c r="AM161" i="35"/>
  <c r="BI161" i="35"/>
  <c r="CA161" i="35"/>
  <c r="V161" i="35"/>
  <c r="AR161" i="35"/>
  <c r="BJ161" i="35"/>
  <c r="W161" i="35"/>
  <c r="BK161" i="35"/>
  <c r="H161" i="35"/>
  <c r="X161" i="35"/>
  <c r="AX161" i="35"/>
  <c r="Y161" i="35"/>
  <c r="BE161" i="35"/>
  <c r="Z161" i="35"/>
  <c r="BF161" i="35"/>
  <c r="AE161" i="35"/>
  <c r="BL161" i="35"/>
  <c r="AF161" i="35"/>
  <c r="BM161" i="35"/>
  <c r="AG161" i="35"/>
  <c r="BP161" i="35"/>
  <c r="E161" i="35"/>
  <c r="AH161" i="35"/>
  <c r="BT161" i="35"/>
  <c r="G161" i="35"/>
  <c r="AS161" i="35"/>
  <c r="BU161" i="35"/>
  <c r="I161" i="35"/>
  <c r="AT161" i="35"/>
  <c r="BV161" i="35"/>
  <c r="J161" i="35"/>
  <c r="AU161" i="35"/>
  <c r="K161" i="35"/>
  <c r="L161" i="35"/>
  <c r="AV161" i="35"/>
  <c r="AW161" i="35"/>
  <c r="BW161" i="35"/>
  <c r="B162" i="35"/>
  <c r="CE161" i="35"/>
  <c r="CI161" i="35"/>
  <c r="CM161" i="35"/>
  <c r="CP161" i="35"/>
  <c r="CS161" i="35"/>
  <c r="CJ161" i="35"/>
  <c r="CF161" i="35"/>
  <c r="CN161" i="35"/>
  <c r="CQ161" i="35"/>
  <c r="CT161" i="35"/>
  <c r="CG161" i="35"/>
  <c r="CR161" i="35"/>
  <c r="CD161" i="35"/>
  <c r="CL161" i="35"/>
  <c r="CC161" i="35"/>
  <c r="CK161" i="35"/>
  <c r="CO161" i="35"/>
  <c r="CH161" i="35"/>
  <c r="AD11" i="38"/>
  <c r="AR11" i="38"/>
  <c r="AH11" i="38"/>
  <c r="AG11" i="38"/>
  <c r="AF11" i="38"/>
  <c r="AE11" i="38"/>
  <c r="AC11" i="38"/>
  <c r="A13" i="38"/>
  <c r="E12" i="38"/>
  <c r="D12" i="38"/>
  <c r="C12" i="38"/>
  <c r="B12" i="38"/>
  <c r="Y160" i="36" l="1"/>
  <c r="CH160" i="36"/>
  <c r="AG160" i="36"/>
  <c r="CT160" i="36"/>
  <c r="CN160" i="36"/>
  <c r="AW160" i="36"/>
  <c r="CS160" i="36"/>
  <c r="BX160" i="36"/>
  <c r="AL160" i="36"/>
  <c r="AT160" i="36"/>
  <c r="W160" i="36"/>
  <c r="AU160" i="36"/>
  <c r="O160" i="36"/>
  <c r="R160" i="36"/>
  <c r="AA160" i="36"/>
  <c r="CU161" i="35"/>
  <c r="CH161" i="36" s="1"/>
  <c r="I160" i="36"/>
  <c r="CA160" i="36"/>
  <c r="L160" i="36"/>
  <c r="G160" i="36"/>
  <c r="BU160" i="36"/>
  <c r="C160" i="36"/>
  <c r="BR160" i="36"/>
  <c r="AC160" i="36"/>
  <c r="AQ160" i="36"/>
  <c r="BP160" i="36"/>
  <c r="AP160" i="36"/>
  <c r="AD160" i="36"/>
  <c r="BE160" i="36"/>
  <c r="AS160" i="36"/>
  <c r="BA160" i="36"/>
  <c r="AE160" i="36"/>
  <c r="AM160" i="36"/>
  <c r="BK160" i="36"/>
  <c r="H160" i="36"/>
  <c r="AZ160" i="36"/>
  <c r="CJ160" i="36"/>
  <c r="BH160" i="36"/>
  <c r="M160" i="36"/>
  <c r="BZ160" i="36"/>
  <c r="CE160" i="36"/>
  <c r="AY160" i="36"/>
  <c r="Z160" i="36"/>
  <c r="F160" i="36"/>
  <c r="BB160" i="36"/>
  <c r="BL160" i="36"/>
  <c r="BD160" i="36"/>
  <c r="BW160" i="36"/>
  <c r="AI160" i="36"/>
  <c r="BY160" i="36"/>
  <c r="AV160" i="36"/>
  <c r="BF160" i="36"/>
  <c r="BS160" i="36"/>
  <c r="AN160" i="36"/>
  <c r="BG160" i="36"/>
  <c r="CI160" i="36"/>
  <c r="BN160" i="36"/>
  <c r="V160" i="36"/>
  <c r="AO160" i="36"/>
  <c r="CC160" i="36"/>
  <c r="CD160" i="36"/>
  <c r="P160" i="36"/>
  <c r="CL160" i="36"/>
  <c r="AF160" i="36"/>
  <c r="J160" i="36"/>
  <c r="E160" i="36"/>
  <c r="BI160" i="36"/>
  <c r="CG160" i="36"/>
  <c r="CP160" i="36"/>
  <c r="BJ160" i="36"/>
  <c r="BC160" i="36"/>
  <c r="CM160" i="36"/>
  <c r="D160" i="36"/>
  <c r="CF160" i="36"/>
  <c r="AJ160" i="36"/>
  <c r="K160" i="36"/>
  <c r="BT160" i="36"/>
  <c r="U160" i="36"/>
  <c r="AH160" i="36"/>
  <c r="T160" i="36"/>
  <c r="AX160" i="36"/>
  <c r="Q160" i="36"/>
  <c r="CQ160" i="36"/>
  <c r="AB160" i="36"/>
  <c r="AK160" i="36"/>
  <c r="BO160" i="36"/>
  <c r="CB160" i="36"/>
  <c r="S160" i="36"/>
  <c r="CO160" i="36"/>
  <c r="BV160" i="36"/>
  <c r="CR160" i="36"/>
  <c r="BM160" i="36"/>
  <c r="X160" i="36"/>
  <c r="AR160" i="36"/>
  <c r="BQ160" i="36"/>
  <c r="N160" i="36"/>
  <c r="B163" i="35"/>
  <c r="L162" i="35"/>
  <c r="X162" i="35"/>
  <c r="AJ162" i="35"/>
  <c r="AV162" i="35"/>
  <c r="BH162" i="35"/>
  <c r="O162" i="35"/>
  <c r="AB162" i="35"/>
  <c r="AO162" i="35"/>
  <c r="BB162" i="35"/>
  <c r="BO162" i="35"/>
  <c r="CA162" i="35"/>
  <c r="C162" i="35"/>
  <c r="P162" i="35"/>
  <c r="AC162" i="35"/>
  <c r="AP162" i="35"/>
  <c r="BC162" i="35"/>
  <c r="BP162" i="35"/>
  <c r="CB162" i="35"/>
  <c r="Q162" i="35"/>
  <c r="AQ162" i="35"/>
  <c r="BQ162" i="35"/>
  <c r="D162" i="35"/>
  <c r="AD162" i="35"/>
  <c r="BD162" i="35"/>
  <c r="H162" i="35"/>
  <c r="Y162" i="35"/>
  <c r="AR162" i="35"/>
  <c r="BI162" i="35"/>
  <c r="BX162" i="35"/>
  <c r="I162" i="35"/>
  <c r="Z162" i="35"/>
  <c r="T162" i="35"/>
  <c r="AM162" i="35"/>
  <c r="BG162" i="35"/>
  <c r="BY162" i="35"/>
  <c r="U162" i="35"/>
  <c r="AN162" i="35"/>
  <c r="BJ162" i="35"/>
  <c r="BZ162" i="35"/>
  <c r="AT162" i="35"/>
  <c r="V162" i="35"/>
  <c r="AS162" i="35"/>
  <c r="BK162" i="35"/>
  <c r="E162" i="35"/>
  <c r="W162" i="35"/>
  <c r="BL162" i="35"/>
  <c r="AA162" i="35"/>
  <c r="J162" i="35"/>
  <c r="AL162" i="35"/>
  <c r="BS162" i="35"/>
  <c r="K162" i="35"/>
  <c r="AU162" i="35"/>
  <c r="BT162" i="35"/>
  <c r="M162" i="35"/>
  <c r="AW162" i="35"/>
  <c r="BU162" i="35"/>
  <c r="N162" i="35"/>
  <c r="AX162" i="35"/>
  <c r="BV162" i="35"/>
  <c r="R162" i="35"/>
  <c r="AY162" i="35"/>
  <c r="BW162" i="35"/>
  <c r="S162" i="35"/>
  <c r="AZ162" i="35"/>
  <c r="AE162" i="35"/>
  <c r="BA162" i="35"/>
  <c r="AF162" i="35"/>
  <c r="BE162" i="35"/>
  <c r="AG162" i="35"/>
  <c r="BF162" i="35"/>
  <c r="BR162" i="35"/>
  <c r="F162" i="35"/>
  <c r="AH162" i="35"/>
  <c r="AI162" i="35"/>
  <c r="BM162" i="35"/>
  <c r="G162" i="35"/>
  <c r="AK162" i="35"/>
  <c r="BN162" i="35"/>
  <c r="CC162" i="35"/>
  <c r="CD162" i="35"/>
  <c r="CE162" i="35"/>
  <c r="CF162" i="35"/>
  <c r="CG162" i="35"/>
  <c r="CH162" i="35"/>
  <c r="CI162" i="35"/>
  <c r="CJ162" i="35"/>
  <c r="CK162" i="35"/>
  <c r="CL162" i="35"/>
  <c r="CM162" i="35"/>
  <c r="CN162" i="35"/>
  <c r="CO162" i="35"/>
  <c r="CP162" i="35"/>
  <c r="CQ162" i="35"/>
  <c r="CR162" i="35"/>
  <c r="CS162" i="35"/>
  <c r="CT162" i="35"/>
  <c r="AD12" i="38"/>
  <c r="AR12" i="38"/>
  <c r="AH12" i="38"/>
  <c r="AG12" i="38"/>
  <c r="AF12" i="38"/>
  <c r="AE12" i="38"/>
  <c r="AC12" i="38"/>
  <c r="A14" i="38"/>
  <c r="E13" i="38"/>
  <c r="D13" i="38"/>
  <c r="C13" i="38"/>
  <c r="B13" i="38"/>
  <c r="BE161" i="36" l="1"/>
  <c r="AZ161" i="36"/>
  <c r="AF161" i="36"/>
  <c r="H161" i="36"/>
  <c r="CB161" i="36"/>
  <c r="R161" i="36"/>
  <c r="AH161" i="36"/>
  <c r="CG161" i="36"/>
  <c r="CC161" i="36"/>
  <c r="Q161" i="36"/>
  <c r="BQ161" i="36"/>
  <c r="BT161" i="36"/>
  <c r="BS161" i="36"/>
  <c r="AU161" i="36"/>
  <c r="BR161" i="36"/>
  <c r="AG161" i="36"/>
  <c r="BO161" i="36"/>
  <c r="AI161" i="36"/>
  <c r="P161" i="36"/>
  <c r="CQ161" i="36"/>
  <c r="Z161" i="36"/>
  <c r="G161" i="36"/>
  <c r="BI161" i="36"/>
  <c r="BX161" i="36"/>
  <c r="CJ161" i="36"/>
  <c r="S161" i="36"/>
  <c r="AL161" i="36"/>
  <c r="AY161" i="36"/>
  <c r="Y161" i="36"/>
  <c r="AD161" i="36"/>
  <c r="M161" i="36"/>
  <c r="AS161" i="36"/>
  <c r="BJ161" i="36"/>
  <c r="CD161" i="36"/>
  <c r="BK161" i="36"/>
  <c r="BH161" i="36"/>
  <c r="AM161" i="36"/>
  <c r="BD161" i="36"/>
  <c r="BU161" i="36"/>
  <c r="N161" i="36"/>
  <c r="AA161" i="36"/>
  <c r="AC161" i="36"/>
  <c r="AN161" i="36"/>
  <c r="BV161" i="36"/>
  <c r="BP161" i="36"/>
  <c r="CR161" i="36"/>
  <c r="BY161" i="36"/>
  <c r="C161" i="36"/>
  <c r="AK161" i="36"/>
  <c r="AQ161" i="36"/>
  <c r="CK161" i="36"/>
  <c r="K161" i="36"/>
  <c r="BF161" i="36"/>
  <c r="X161" i="36"/>
  <c r="CA161" i="36"/>
  <c r="V161" i="36"/>
  <c r="CU162" i="35"/>
  <c r="Z162" i="36" s="1"/>
  <c r="B164" i="35"/>
  <c r="L163" i="35"/>
  <c r="X163" i="35"/>
  <c r="AJ163" i="35"/>
  <c r="AV163" i="35"/>
  <c r="BH163" i="35"/>
  <c r="BT163" i="35"/>
  <c r="CF163" i="35"/>
  <c r="N163" i="35"/>
  <c r="Z163" i="35"/>
  <c r="AL163" i="35"/>
  <c r="AX163" i="35"/>
  <c r="BJ163" i="35"/>
  <c r="BV163" i="35"/>
  <c r="CH163" i="35"/>
  <c r="D163" i="35"/>
  <c r="G163" i="35"/>
  <c r="J163" i="35"/>
  <c r="AF163" i="35"/>
  <c r="BB163" i="35"/>
  <c r="W163" i="35"/>
  <c r="AC163" i="35"/>
  <c r="AS163" i="35"/>
  <c r="AY163" i="35"/>
  <c r="BU163" i="35"/>
  <c r="K163" i="35"/>
  <c r="Q163" i="35"/>
  <c r="AG163" i="35"/>
  <c r="AM163" i="35"/>
  <c r="BI163" i="35"/>
  <c r="CE163" i="35"/>
  <c r="CP163" i="35"/>
  <c r="E163" i="35"/>
  <c r="U163" i="35"/>
  <c r="AA163" i="35"/>
  <c r="AW163" i="35"/>
  <c r="BS163" i="35"/>
  <c r="BY163" i="35"/>
  <c r="I163" i="35"/>
  <c r="O163" i="35"/>
  <c r="AK163" i="35"/>
  <c r="BG163" i="35"/>
  <c r="F163" i="35"/>
  <c r="R163" i="35"/>
  <c r="AE163" i="35"/>
  <c r="BA163" i="35"/>
  <c r="BP163" i="35"/>
  <c r="BQ163" i="35"/>
  <c r="BW163" i="35"/>
  <c r="BX163" i="35"/>
  <c r="CA163" i="35"/>
  <c r="CD163" i="35"/>
  <c r="CK163" i="35"/>
  <c r="CT163" i="35"/>
  <c r="V163" i="35"/>
  <c r="AI163" i="35"/>
  <c r="AZ163" i="35"/>
  <c r="AP163" i="35"/>
  <c r="BC163" i="35"/>
  <c r="T163" i="35"/>
  <c r="AT163" i="35"/>
  <c r="P163" i="35"/>
  <c r="AB163" i="35"/>
  <c r="S163" i="35"/>
  <c r="AO163" i="35"/>
  <c r="BF163" i="35"/>
  <c r="CC163" i="35"/>
  <c r="CI163" i="35"/>
  <c r="CJ163" i="35"/>
  <c r="CM163" i="35"/>
  <c r="BM163" i="35"/>
  <c r="BO163" i="35"/>
  <c r="H163" i="35"/>
  <c r="AD163" i="35"/>
  <c r="AQ163" i="35"/>
  <c r="BD163" i="35"/>
  <c r="BK163" i="35"/>
  <c r="BZ163" i="35"/>
  <c r="CG163" i="35"/>
  <c r="Y163" i="35"/>
  <c r="CB163" i="35"/>
  <c r="C163" i="35"/>
  <c r="AR163" i="35"/>
  <c r="BE163" i="35"/>
  <c r="BL163" i="35"/>
  <c r="BN163" i="35"/>
  <c r="BR163" i="35"/>
  <c r="CN163" i="35"/>
  <c r="CL163" i="35"/>
  <c r="CO163" i="35"/>
  <c r="CQ163" i="35"/>
  <c r="CR163" i="35"/>
  <c r="AN163" i="35"/>
  <c r="CS163" i="35"/>
  <c r="M163" i="35"/>
  <c r="AH163" i="35"/>
  <c r="AU163" i="35"/>
  <c r="BG161" i="36"/>
  <c r="W161" i="36"/>
  <c r="CF161" i="36"/>
  <c r="E161" i="36"/>
  <c r="CE161" i="36"/>
  <c r="AE161" i="36"/>
  <c r="AR161" i="36"/>
  <c r="BM161" i="36"/>
  <c r="L161" i="36"/>
  <c r="O161" i="36"/>
  <c r="AP161" i="36"/>
  <c r="I161" i="36"/>
  <c r="BL161" i="36"/>
  <c r="J161" i="36"/>
  <c r="CN161" i="36"/>
  <c r="AV161" i="36"/>
  <c r="AX161" i="36"/>
  <c r="BB161" i="36"/>
  <c r="CI161" i="36"/>
  <c r="T161" i="36"/>
  <c r="U161" i="36"/>
  <c r="CT161" i="36"/>
  <c r="AB161" i="36"/>
  <c r="BN161" i="36"/>
  <c r="BZ161" i="36"/>
  <c r="CL161" i="36"/>
  <c r="AT161" i="36"/>
  <c r="CS161" i="36"/>
  <c r="BA161" i="36"/>
  <c r="CM161" i="36"/>
  <c r="CO161" i="36"/>
  <c r="CP161" i="36"/>
  <c r="F161" i="36"/>
  <c r="D161" i="36"/>
  <c r="AW161" i="36"/>
  <c r="BW161" i="36"/>
  <c r="AJ161" i="36"/>
  <c r="AO161" i="36"/>
  <c r="BC161" i="36"/>
  <c r="AD13" i="38"/>
  <c r="AR13" i="38"/>
  <c r="AH13" i="38"/>
  <c r="AG13" i="38"/>
  <c r="AF13" i="38"/>
  <c r="AE13" i="38"/>
  <c r="AC13" i="38"/>
  <c r="A15" i="38"/>
  <c r="E14" i="38"/>
  <c r="D14" i="38"/>
  <c r="C14" i="38"/>
  <c r="B14" i="38"/>
  <c r="CA162" i="36" l="1"/>
  <c r="BQ162" i="36"/>
  <c r="CS162" i="36"/>
  <c r="BW162" i="36"/>
  <c r="AO162" i="36"/>
  <c r="AM162" i="36"/>
  <c r="AR162" i="36"/>
  <c r="BB162" i="36"/>
  <c r="AD162" i="36"/>
  <c r="U162" i="36"/>
  <c r="G162" i="36"/>
  <c r="R162" i="36"/>
  <c r="BC162" i="36"/>
  <c r="CT162" i="36"/>
  <c r="P162" i="36"/>
  <c r="AP162" i="36"/>
  <c r="BI162" i="36"/>
  <c r="BP162" i="36"/>
  <c r="AG162" i="36"/>
  <c r="CK162" i="36"/>
  <c r="H162" i="36"/>
  <c r="AI162" i="36"/>
  <c r="BM162" i="36"/>
  <c r="AU162" i="36"/>
  <c r="BX162" i="36"/>
  <c r="O162" i="36"/>
  <c r="N162" i="36"/>
  <c r="BL162" i="36"/>
  <c r="D162" i="36"/>
  <c r="CG162" i="36"/>
  <c r="BN162" i="36"/>
  <c r="CF162" i="36"/>
  <c r="AX162" i="36"/>
  <c r="CQ162" i="36"/>
  <c r="AN162" i="36"/>
  <c r="AZ162" i="36"/>
  <c r="V162" i="36"/>
  <c r="M162" i="36"/>
  <c r="E162" i="36"/>
  <c r="BE162" i="36"/>
  <c r="BG162" i="36"/>
  <c r="CN162" i="36"/>
  <c r="AY162" i="36"/>
  <c r="CM162" i="36"/>
  <c r="AQ162" i="36"/>
  <c r="CE162" i="36"/>
  <c r="BY162" i="36"/>
  <c r="T162" i="36"/>
  <c r="BU162" i="36"/>
  <c r="AF162" i="36"/>
  <c r="CL162" i="36"/>
  <c r="AW162" i="36"/>
  <c r="CD162" i="36"/>
  <c r="BF162" i="36"/>
  <c r="CC162" i="36"/>
  <c r="I162" i="36"/>
  <c r="W162" i="36"/>
  <c r="CP162" i="36"/>
  <c r="CR162" i="36"/>
  <c r="AA162" i="36"/>
  <c r="S162" i="36"/>
  <c r="BO162" i="36"/>
  <c r="BV162" i="36"/>
  <c r="BR162" i="36"/>
  <c r="BS162" i="36"/>
  <c r="AL162" i="36"/>
  <c r="X162" i="36"/>
  <c r="BT162" i="36"/>
  <c r="C162" i="36"/>
  <c r="CJ162" i="36"/>
  <c r="AH162" i="36"/>
  <c r="AC162" i="36"/>
  <c r="AE162" i="36"/>
  <c r="BD162" i="36"/>
  <c r="K162" i="36"/>
  <c r="BJ162" i="36"/>
  <c r="Y162" i="36"/>
  <c r="AK162" i="36"/>
  <c r="J162" i="36"/>
  <c r="CO162" i="36"/>
  <c r="BZ162" i="36"/>
  <c r="CB162" i="36"/>
  <c r="F162" i="36"/>
  <c r="AS162" i="36"/>
  <c r="CH162" i="36"/>
  <c r="AJ162" i="36"/>
  <c r="AV162" i="36"/>
  <c r="CU163" i="35"/>
  <c r="M163" i="36" s="1"/>
  <c r="AB162" i="36"/>
  <c r="B165" i="35"/>
  <c r="E164" i="35"/>
  <c r="Q164" i="35"/>
  <c r="AC164" i="35"/>
  <c r="AO164" i="35"/>
  <c r="BA164" i="35"/>
  <c r="BM164" i="35"/>
  <c r="BY164" i="35"/>
  <c r="G164" i="35"/>
  <c r="S164" i="35"/>
  <c r="AE164" i="35"/>
  <c r="AQ164" i="35"/>
  <c r="BC164" i="35"/>
  <c r="BO164" i="35"/>
  <c r="CA164" i="35"/>
  <c r="M164" i="35"/>
  <c r="AI164" i="35"/>
  <c r="BE164" i="35"/>
  <c r="D164" i="35"/>
  <c r="J164" i="35"/>
  <c r="Z164" i="35"/>
  <c r="AF164" i="35"/>
  <c r="BB164" i="35"/>
  <c r="BX164" i="35"/>
  <c r="CD164" i="35"/>
  <c r="N164" i="35"/>
  <c r="T164" i="35"/>
  <c r="AP164" i="35"/>
  <c r="BL164" i="35"/>
  <c r="BR164" i="35"/>
  <c r="CH164" i="35"/>
  <c r="H164" i="35"/>
  <c r="AD164" i="35"/>
  <c r="AZ164" i="35"/>
  <c r="BF164" i="35"/>
  <c r="BV164" i="35"/>
  <c r="CB164" i="35"/>
  <c r="CK164" i="35"/>
  <c r="R164" i="35"/>
  <c r="AN164" i="35"/>
  <c r="AT164" i="35"/>
  <c r="BJ164" i="35"/>
  <c r="I164" i="35"/>
  <c r="L164" i="35"/>
  <c r="O164" i="35"/>
  <c r="AA164" i="35"/>
  <c r="BS164" i="35"/>
  <c r="BZ164" i="35"/>
  <c r="CG164" i="35"/>
  <c r="C164" i="35"/>
  <c r="AR164" i="35"/>
  <c r="AV164" i="35"/>
  <c r="BN164" i="35"/>
  <c r="Y164" i="35"/>
  <c r="AL164" i="35"/>
  <c r="AY164" i="35"/>
  <c r="BI164" i="35"/>
  <c r="CL164" i="35"/>
  <c r="AG164" i="35"/>
  <c r="X164" i="35"/>
  <c r="AK164" i="35"/>
  <c r="AX164" i="35"/>
  <c r="BG164" i="35"/>
  <c r="BH164" i="35"/>
  <c r="AS164" i="35"/>
  <c r="CO164" i="35"/>
  <c r="BQ164" i="35"/>
  <c r="CE164" i="35"/>
  <c r="CJ164" i="35"/>
  <c r="CS164" i="35"/>
  <c r="BD164" i="35"/>
  <c r="K164" i="35"/>
  <c r="BU164" i="35"/>
  <c r="BT164" i="35"/>
  <c r="V164" i="35"/>
  <c r="CT164" i="35"/>
  <c r="BK164" i="35"/>
  <c r="CN164" i="35"/>
  <c r="AB164" i="35"/>
  <c r="CI164" i="35"/>
  <c r="W164" i="35"/>
  <c r="AJ164" i="35"/>
  <c r="AW164" i="35"/>
  <c r="BW164" i="35"/>
  <c r="F164" i="35"/>
  <c r="BP164" i="35"/>
  <c r="CF164" i="35"/>
  <c r="AM164" i="35"/>
  <c r="AH164" i="35"/>
  <c r="AU164" i="35"/>
  <c r="CQ164" i="35"/>
  <c r="P164" i="35"/>
  <c r="CC164" i="35"/>
  <c r="CR164" i="35"/>
  <c r="U164" i="35"/>
  <c r="CM164" i="35"/>
  <c r="CP164" i="35"/>
  <c r="BA162" i="36"/>
  <c r="Q162" i="36"/>
  <c r="CI162" i="36"/>
  <c r="L162" i="36"/>
  <c r="AT162" i="36"/>
  <c r="BH162" i="36"/>
  <c r="BK162" i="36"/>
  <c r="AD14" i="38"/>
  <c r="AR14" i="38"/>
  <c r="AG14" i="38"/>
  <c r="AH14" i="38"/>
  <c r="AF14" i="38"/>
  <c r="AE14" i="38"/>
  <c r="AC14" i="38"/>
  <c r="A16" i="38"/>
  <c r="E15" i="38"/>
  <c r="D15" i="38"/>
  <c r="C15" i="38"/>
  <c r="B15" i="38"/>
  <c r="CA163" i="36" l="1"/>
  <c r="F163" i="36"/>
  <c r="CR163" i="36"/>
  <c r="CB163" i="36"/>
  <c r="AW163" i="36"/>
  <c r="BQ163" i="36"/>
  <c r="BO163" i="36"/>
  <c r="BE163" i="36"/>
  <c r="AH163" i="36"/>
  <c r="BS163" i="36"/>
  <c r="AT163" i="36"/>
  <c r="P163" i="36"/>
  <c r="BN163" i="36"/>
  <c r="H163" i="36"/>
  <c r="Q163" i="36"/>
  <c r="L163" i="36"/>
  <c r="BF163" i="36"/>
  <c r="J163" i="36"/>
  <c r="AY163" i="36"/>
  <c r="AQ163" i="36"/>
  <c r="AI163" i="36"/>
  <c r="CH163" i="36"/>
  <c r="CL163" i="36"/>
  <c r="BH163" i="36"/>
  <c r="R163" i="36"/>
  <c r="CM163" i="36"/>
  <c r="BV163" i="36"/>
  <c r="I163" i="36"/>
  <c r="AE163" i="36"/>
  <c r="BI163" i="36"/>
  <c r="CI163" i="36"/>
  <c r="C163" i="36"/>
  <c r="K163" i="36"/>
  <c r="AJ163" i="36"/>
  <c r="AV163" i="36"/>
  <c r="BG163" i="36"/>
  <c r="Y163" i="36"/>
  <c r="CS163" i="36"/>
  <c r="CU164" i="35"/>
  <c r="Y164" i="36" s="1"/>
  <c r="BY163" i="36"/>
  <c r="D163" i="36"/>
  <c r="G163" i="36"/>
  <c r="BT163" i="36"/>
  <c r="N163" i="36"/>
  <c r="AL163" i="36"/>
  <c r="B166" i="35"/>
  <c r="J165" i="35"/>
  <c r="V165" i="35"/>
  <c r="AH165" i="35"/>
  <c r="AT165" i="35"/>
  <c r="BF165" i="35"/>
  <c r="BR165" i="35"/>
  <c r="CD165" i="35"/>
  <c r="L165" i="35"/>
  <c r="X165" i="35"/>
  <c r="AJ165" i="35"/>
  <c r="AV165" i="35"/>
  <c r="BH165" i="35"/>
  <c r="BT165" i="35"/>
  <c r="CF165" i="35"/>
  <c r="P165" i="35"/>
  <c r="AL165" i="35"/>
  <c r="AO165" i="35"/>
  <c r="AR165" i="35"/>
  <c r="G165" i="35"/>
  <c r="M165" i="35"/>
  <c r="AI165" i="35"/>
  <c r="BE165" i="35"/>
  <c r="BK165" i="35"/>
  <c r="CA165" i="35"/>
  <c r="CG165" i="35"/>
  <c r="W165" i="35"/>
  <c r="AS165" i="35"/>
  <c r="AY165" i="35"/>
  <c r="BO165" i="35"/>
  <c r="BU165" i="35"/>
  <c r="CN165" i="35"/>
  <c r="K165" i="35"/>
  <c r="AG165" i="35"/>
  <c r="AM165" i="35"/>
  <c r="BC165" i="35"/>
  <c r="BI165" i="35"/>
  <c r="CE165" i="35"/>
  <c r="E165" i="35"/>
  <c r="H165" i="35"/>
  <c r="U165" i="35"/>
  <c r="AA165" i="35"/>
  <c r="AQ165" i="35"/>
  <c r="AW165" i="35"/>
  <c r="AN165" i="35"/>
  <c r="BV165" i="35"/>
  <c r="BY165" i="35"/>
  <c r="CB165" i="35"/>
  <c r="CC165" i="35"/>
  <c r="CI165" i="35"/>
  <c r="CJ165" i="35"/>
  <c r="CM165" i="35"/>
  <c r="F165" i="35"/>
  <c r="BL165" i="35"/>
  <c r="BM165" i="35"/>
  <c r="BP165" i="35"/>
  <c r="BQ165" i="35"/>
  <c r="BW165" i="35"/>
  <c r="AU165" i="35"/>
  <c r="Y165" i="35"/>
  <c r="AC165" i="35"/>
  <c r="AP165" i="35"/>
  <c r="T165" i="35"/>
  <c r="D165" i="35"/>
  <c r="AB165" i="35"/>
  <c r="BB165" i="35"/>
  <c r="CQ165" i="35"/>
  <c r="BA165" i="35"/>
  <c r="BX165" i="35"/>
  <c r="BZ165" i="35"/>
  <c r="N165" i="35"/>
  <c r="BD165" i="35"/>
  <c r="CO165" i="35"/>
  <c r="BS165" i="35"/>
  <c r="CS165" i="35"/>
  <c r="Q165" i="35"/>
  <c r="BJ165" i="35"/>
  <c r="AD165" i="35"/>
  <c r="CT165" i="35"/>
  <c r="BG165" i="35"/>
  <c r="I165" i="35"/>
  <c r="O165" i="35"/>
  <c r="R165" i="35"/>
  <c r="AE165" i="35"/>
  <c r="BN165" i="35"/>
  <c r="C165" i="35"/>
  <c r="Z165" i="35"/>
  <c r="AZ165" i="35"/>
  <c r="CH165" i="35"/>
  <c r="CK165" i="35"/>
  <c r="CL165" i="35"/>
  <c r="CP165" i="35"/>
  <c r="S165" i="35"/>
  <c r="AK165" i="35"/>
  <c r="AX165" i="35"/>
  <c r="AF165" i="35"/>
  <c r="CR165" i="35"/>
  <c r="BX163" i="36"/>
  <c r="AG163" i="36"/>
  <c r="AM163" i="36"/>
  <c r="AF163" i="36"/>
  <c r="W163" i="36"/>
  <c r="AS163" i="36"/>
  <c r="BJ163" i="36"/>
  <c r="AB163" i="36"/>
  <c r="O163" i="36"/>
  <c r="CK163" i="36"/>
  <c r="CE163" i="36"/>
  <c r="E163" i="36"/>
  <c r="AA163" i="36"/>
  <c r="AX163" i="36"/>
  <c r="AD163" i="36"/>
  <c r="BU163" i="36"/>
  <c r="BR163" i="36"/>
  <c r="CD163" i="36"/>
  <c r="AO163" i="36"/>
  <c r="CG163" i="36"/>
  <c r="Z163" i="36"/>
  <c r="BP163" i="36"/>
  <c r="BW163" i="36"/>
  <c r="BZ163" i="36"/>
  <c r="S163" i="36"/>
  <c r="BK163" i="36"/>
  <c r="AN163" i="36"/>
  <c r="AC163" i="36"/>
  <c r="BC163" i="36"/>
  <c r="BL163" i="36"/>
  <c r="CC163" i="36"/>
  <c r="BD163" i="36"/>
  <c r="CO163" i="36"/>
  <c r="CF163" i="36"/>
  <c r="U163" i="36"/>
  <c r="BM163" i="36"/>
  <c r="AU163" i="36"/>
  <c r="AZ163" i="36"/>
  <c r="CN163" i="36"/>
  <c r="CQ163" i="36"/>
  <c r="BB163" i="36"/>
  <c r="BA163" i="36"/>
  <c r="AR163" i="36"/>
  <c r="T163" i="36"/>
  <c r="CT163" i="36"/>
  <c r="V163" i="36"/>
  <c r="X163" i="36"/>
  <c r="AK163" i="36"/>
  <c r="CJ163" i="36"/>
  <c r="CP163" i="36"/>
  <c r="AP163" i="36"/>
  <c r="AD15" i="38"/>
  <c r="AR15" i="38"/>
  <c r="AH15" i="38"/>
  <c r="AG15" i="38"/>
  <c r="AF15" i="38"/>
  <c r="AE15" i="38"/>
  <c r="AC15" i="38"/>
  <c r="A17" i="38"/>
  <c r="E16" i="38"/>
  <c r="D16" i="38"/>
  <c r="C16" i="38"/>
  <c r="B16" i="38"/>
  <c r="AA164" i="36" l="1"/>
  <c r="CL164" i="36"/>
  <c r="D164" i="36"/>
  <c r="BM164" i="36"/>
  <c r="CM164" i="36"/>
  <c r="CC164" i="36"/>
  <c r="AP164" i="36"/>
  <c r="CJ164" i="36"/>
  <c r="AM164" i="36"/>
  <c r="BW164" i="36"/>
  <c r="AH164" i="36"/>
  <c r="BL164" i="36"/>
  <c r="BY164" i="36"/>
  <c r="BD164" i="36"/>
  <c r="AK164" i="36"/>
  <c r="CE164" i="36"/>
  <c r="BB164" i="36"/>
  <c r="BV164" i="36"/>
  <c r="CH164" i="36"/>
  <c r="BG164" i="36"/>
  <c r="BF164" i="36"/>
  <c r="V164" i="36"/>
  <c r="X164" i="36"/>
  <c r="I164" i="36"/>
  <c r="AL164" i="36"/>
  <c r="AG164" i="36"/>
  <c r="BQ164" i="36"/>
  <c r="AB164" i="36"/>
  <c r="BU164" i="36"/>
  <c r="AY164" i="36"/>
  <c r="G164" i="36"/>
  <c r="AW164" i="36"/>
  <c r="AV164" i="36"/>
  <c r="H164" i="36"/>
  <c r="L164" i="36"/>
  <c r="CP164" i="36"/>
  <c r="AE164" i="36"/>
  <c r="AQ164" i="36"/>
  <c r="CG164" i="36"/>
  <c r="P164" i="36"/>
  <c r="BS164" i="36"/>
  <c r="U164" i="36"/>
  <c r="BH164" i="36"/>
  <c r="CQ164" i="36"/>
  <c r="AR164" i="36"/>
  <c r="Z164" i="36"/>
  <c r="AI164" i="36"/>
  <c r="CI164" i="36"/>
  <c r="K164" i="36"/>
  <c r="CS164" i="36"/>
  <c r="AX164" i="36"/>
  <c r="AJ164" i="36"/>
  <c r="CF164" i="36"/>
  <c r="AT164" i="36"/>
  <c r="W164" i="36"/>
  <c r="AD164" i="36"/>
  <c r="S164" i="36"/>
  <c r="CO164" i="36"/>
  <c r="CN164" i="36"/>
  <c r="CR164" i="36"/>
  <c r="O164" i="36"/>
  <c r="AF164" i="36"/>
  <c r="J164" i="36"/>
  <c r="F164" i="36"/>
  <c r="BI164" i="36"/>
  <c r="AZ164" i="36"/>
  <c r="BZ164" i="36"/>
  <c r="BA164" i="36"/>
  <c r="BT164" i="36"/>
  <c r="BX164" i="36"/>
  <c r="BK164" i="36"/>
  <c r="BE164" i="36"/>
  <c r="E164" i="36"/>
  <c r="AC164" i="36"/>
  <c r="BR164" i="36"/>
  <c r="BC164" i="36"/>
  <c r="BO164" i="36"/>
  <c r="M164" i="36"/>
  <c r="BJ164" i="36"/>
  <c r="CD164" i="36"/>
  <c r="N164" i="36"/>
  <c r="AN164" i="36"/>
  <c r="CB164" i="36"/>
  <c r="CK164" i="36"/>
  <c r="Q164" i="36"/>
  <c r="AU164" i="36"/>
  <c r="T164" i="36"/>
  <c r="AO164" i="36"/>
  <c r="AS164" i="36"/>
  <c r="C164" i="36"/>
  <c r="R164" i="36"/>
  <c r="BP164" i="36"/>
  <c r="CT164" i="36"/>
  <c r="CU165" i="35"/>
  <c r="CK165" i="36" s="1"/>
  <c r="B167" i="35"/>
  <c r="C166" i="35"/>
  <c r="O166" i="35"/>
  <c r="AA166" i="35"/>
  <c r="AM166" i="35"/>
  <c r="AY166" i="35"/>
  <c r="BK166" i="35"/>
  <c r="BW166" i="35"/>
  <c r="CI166" i="35"/>
  <c r="E166" i="35"/>
  <c r="Q166" i="35"/>
  <c r="AC166" i="35"/>
  <c r="AO166" i="35"/>
  <c r="BA166" i="35"/>
  <c r="BM166" i="35"/>
  <c r="BY166" i="35"/>
  <c r="S166" i="35"/>
  <c r="V166" i="35"/>
  <c r="Y166" i="35"/>
  <c r="AU166" i="35"/>
  <c r="P166" i="35"/>
  <c r="AL166" i="35"/>
  <c r="AR166" i="35"/>
  <c r="BH166" i="35"/>
  <c r="BN166" i="35"/>
  <c r="CJ166" i="35"/>
  <c r="D166" i="35"/>
  <c r="Z166" i="35"/>
  <c r="AF166" i="35"/>
  <c r="AV166" i="35"/>
  <c r="BB166" i="35"/>
  <c r="BX166" i="35"/>
  <c r="CS166" i="35"/>
  <c r="N166" i="35"/>
  <c r="T166" i="35"/>
  <c r="AJ166" i="35"/>
  <c r="AP166" i="35"/>
  <c r="BL166" i="35"/>
  <c r="CH166" i="35"/>
  <c r="K166" i="35"/>
  <c r="H166" i="35"/>
  <c r="X166" i="35"/>
  <c r="AD166" i="35"/>
  <c r="AZ166" i="35"/>
  <c r="W166" i="35"/>
  <c r="AW166" i="35"/>
  <c r="CE166" i="35"/>
  <c r="CF166" i="35"/>
  <c r="CO166" i="35"/>
  <c r="I166" i="35"/>
  <c r="R166" i="35"/>
  <c r="AE166" i="35"/>
  <c r="BE166" i="35"/>
  <c r="BO166" i="35"/>
  <c r="BR166" i="35"/>
  <c r="BS166" i="35"/>
  <c r="BT166" i="35"/>
  <c r="BU166" i="35"/>
  <c r="BZ166" i="35"/>
  <c r="CK166" i="35"/>
  <c r="AH166" i="35"/>
  <c r="BD166" i="35"/>
  <c r="CN166" i="35"/>
  <c r="BC166" i="35"/>
  <c r="BI166" i="35"/>
  <c r="AG166" i="35"/>
  <c r="AT166" i="35"/>
  <c r="G166" i="35"/>
  <c r="J166" i="35"/>
  <c r="M166" i="35"/>
  <c r="AK166" i="35"/>
  <c r="AX166" i="35"/>
  <c r="BG166" i="35"/>
  <c r="AN166" i="35"/>
  <c r="CR166" i="35"/>
  <c r="CG166" i="35"/>
  <c r="AI166" i="35"/>
  <c r="BQ166" i="35"/>
  <c r="AQ166" i="35"/>
  <c r="CT166" i="35"/>
  <c r="CB166" i="35"/>
  <c r="AB166" i="35"/>
  <c r="L166" i="35"/>
  <c r="CD166" i="35"/>
  <c r="F166" i="35"/>
  <c r="BP166" i="35"/>
  <c r="U166" i="35"/>
  <c r="BJ166" i="35"/>
  <c r="CA166" i="35"/>
  <c r="CM166" i="35"/>
  <c r="CL166" i="35"/>
  <c r="AS166" i="35"/>
  <c r="CQ166" i="35"/>
  <c r="BV166" i="35"/>
  <c r="CP166" i="35"/>
  <c r="BF166" i="35"/>
  <c r="CC166" i="35"/>
  <c r="CA164" i="36"/>
  <c r="BN164" i="36"/>
  <c r="AD16" i="38"/>
  <c r="AR16" i="38"/>
  <c r="AH16" i="38"/>
  <c r="AG16" i="38"/>
  <c r="AE16" i="38"/>
  <c r="AF16" i="38"/>
  <c r="AC16" i="38"/>
  <c r="A18" i="38"/>
  <c r="E17" i="38"/>
  <c r="D17" i="38"/>
  <c r="C17" i="38"/>
  <c r="B17" i="38"/>
  <c r="K165" i="36" l="1"/>
  <c r="M165" i="36"/>
  <c r="AM165" i="36"/>
  <c r="L165" i="36"/>
  <c r="CT165" i="36"/>
  <c r="AN165" i="36"/>
  <c r="BZ165" i="36"/>
  <c r="BQ165" i="36"/>
  <c r="X165" i="36"/>
  <c r="AG165" i="36"/>
  <c r="BE165" i="36"/>
  <c r="AZ165" i="36"/>
  <c r="Q165" i="36"/>
  <c r="I165" i="36"/>
  <c r="BY165" i="36"/>
  <c r="AV165" i="36"/>
  <c r="BC165" i="36"/>
  <c r="BX165" i="36"/>
  <c r="AX165" i="36"/>
  <c r="R165" i="36"/>
  <c r="BK165" i="36"/>
  <c r="AF165" i="36"/>
  <c r="AS165" i="36"/>
  <c r="Y165" i="36"/>
  <c r="AD165" i="36"/>
  <c r="AU165" i="36"/>
  <c r="BD165" i="36"/>
  <c r="AE165" i="36"/>
  <c r="D165" i="36"/>
  <c r="S165" i="36"/>
  <c r="BV165" i="36"/>
  <c r="N165" i="36"/>
  <c r="BW165" i="36"/>
  <c r="AK165" i="36"/>
  <c r="AJ165" i="36"/>
  <c r="AC165" i="36"/>
  <c r="AH165" i="36"/>
  <c r="AB165" i="36"/>
  <c r="BP165" i="36"/>
  <c r="P165" i="36"/>
  <c r="H165" i="36"/>
  <c r="CN165" i="36"/>
  <c r="J165" i="36"/>
  <c r="BJ165" i="36"/>
  <c r="CA165" i="36"/>
  <c r="BT165" i="36"/>
  <c r="CH165" i="36"/>
  <c r="BI165" i="36"/>
  <c r="CG165" i="36"/>
  <c r="BF165" i="36"/>
  <c r="CC165" i="36"/>
  <c r="CE165" i="36"/>
  <c r="AO165" i="36"/>
  <c r="AA165" i="36"/>
  <c r="CO165" i="36"/>
  <c r="V165" i="36"/>
  <c r="AQ165" i="36"/>
  <c r="BN165" i="36"/>
  <c r="CF165" i="36"/>
  <c r="CQ165" i="36"/>
  <c r="CR165" i="36"/>
  <c r="W165" i="36"/>
  <c r="CD165" i="36"/>
  <c r="AI165" i="36"/>
  <c r="O165" i="36"/>
  <c r="CB165" i="36"/>
  <c r="CI165" i="36"/>
  <c r="E165" i="36"/>
  <c r="G165" i="36"/>
  <c r="BM165" i="36"/>
  <c r="BO165" i="36"/>
  <c r="AW165" i="36"/>
  <c r="AT165" i="36"/>
  <c r="BL165" i="36"/>
  <c r="BA165" i="36"/>
  <c r="AP165" i="36"/>
  <c r="C165" i="36"/>
  <c r="AL165" i="36"/>
  <c r="BB165" i="36"/>
  <c r="BG165" i="36"/>
  <c r="CU166" i="35"/>
  <c r="BS166" i="36" s="1"/>
  <c r="BS165" i="36"/>
  <c r="T165" i="36"/>
  <c r="AY165" i="36"/>
  <c r="BR165" i="36"/>
  <c r="CP165" i="36"/>
  <c r="B168" i="35"/>
  <c r="H167" i="35"/>
  <c r="T167" i="35"/>
  <c r="AF167" i="35"/>
  <c r="AR167" i="35"/>
  <c r="BD167" i="35"/>
  <c r="BP167" i="35"/>
  <c r="CB167" i="35"/>
  <c r="J167" i="35"/>
  <c r="V167" i="35"/>
  <c r="AH167" i="35"/>
  <c r="AT167" i="35"/>
  <c r="BF167" i="35"/>
  <c r="BR167" i="35"/>
  <c r="CD167" i="35"/>
  <c r="C167" i="35"/>
  <c r="F167" i="35"/>
  <c r="AB167" i="35"/>
  <c r="AX167" i="35"/>
  <c r="S167" i="35"/>
  <c r="Y167" i="35"/>
  <c r="AO167" i="35"/>
  <c r="AU167" i="35"/>
  <c r="BQ167" i="35"/>
  <c r="G167" i="35"/>
  <c r="M167" i="35"/>
  <c r="AC167" i="35"/>
  <c r="AI167" i="35"/>
  <c r="BE167" i="35"/>
  <c r="CA167" i="35"/>
  <c r="CG167" i="35"/>
  <c r="CL167" i="35"/>
  <c r="Q167" i="35"/>
  <c r="W167" i="35"/>
  <c r="AS167" i="35"/>
  <c r="BO167" i="35"/>
  <c r="BU167" i="35"/>
  <c r="N167" i="35"/>
  <c r="E167" i="35"/>
  <c r="K167" i="35"/>
  <c r="AG167" i="35"/>
  <c r="BC167" i="35"/>
  <c r="BI167" i="35"/>
  <c r="AJ167" i="35"/>
  <c r="CH167" i="35"/>
  <c r="CQ167" i="35"/>
  <c r="L167" i="35"/>
  <c r="O167" i="35"/>
  <c r="AN167" i="35"/>
  <c r="BA167" i="35"/>
  <c r="BV167" i="35"/>
  <c r="BX167" i="35"/>
  <c r="CC167" i="35"/>
  <c r="CM167" i="35"/>
  <c r="U167" i="35"/>
  <c r="BJ167" i="35"/>
  <c r="CP167" i="35"/>
  <c r="AL167" i="35"/>
  <c r="AY167" i="35"/>
  <c r="AP167" i="35"/>
  <c r="P167" i="35"/>
  <c r="CS167" i="35"/>
  <c r="AA167" i="35"/>
  <c r="CI167" i="35"/>
  <c r="AM167" i="35"/>
  <c r="AV167" i="35"/>
  <c r="BM167" i="35"/>
  <c r="CE167" i="35"/>
  <c r="CJ167" i="35"/>
  <c r="CR167" i="35"/>
  <c r="BS167" i="35"/>
  <c r="AD167" i="35"/>
  <c r="AQ167" i="35"/>
  <c r="BK167" i="35"/>
  <c r="BZ167" i="35"/>
  <c r="Z167" i="35"/>
  <c r="CT167" i="35"/>
  <c r="BB167" i="35"/>
  <c r="BG167" i="35"/>
  <c r="AW167" i="35"/>
  <c r="BW167" i="35"/>
  <c r="BL167" i="35"/>
  <c r="BY167" i="35"/>
  <c r="I167" i="35"/>
  <c r="R167" i="35"/>
  <c r="AE167" i="35"/>
  <c r="BT167" i="35"/>
  <c r="CN167" i="35"/>
  <c r="CO167" i="35"/>
  <c r="D167" i="35"/>
  <c r="X167" i="35"/>
  <c r="BH167" i="35"/>
  <c r="CK167" i="35"/>
  <c r="AK167" i="35"/>
  <c r="AZ167" i="35"/>
  <c r="BN167" i="35"/>
  <c r="CF167" i="35"/>
  <c r="CJ165" i="36"/>
  <c r="Z165" i="36"/>
  <c r="U165" i="36"/>
  <c r="AR165" i="36"/>
  <c r="CM165" i="36"/>
  <c r="BH165" i="36"/>
  <c r="CS165" i="36"/>
  <c r="CL165" i="36"/>
  <c r="F165" i="36"/>
  <c r="BU165" i="36"/>
  <c r="AD17" i="38"/>
  <c r="AR17" i="38"/>
  <c r="AH17" i="38"/>
  <c r="AG17" i="38"/>
  <c r="AF17" i="38"/>
  <c r="AC17" i="38"/>
  <c r="AE17" i="38"/>
  <c r="A19" i="38"/>
  <c r="E18" i="38"/>
  <c r="D18" i="38"/>
  <c r="C18" i="38"/>
  <c r="B18" i="38"/>
  <c r="CA166" i="36" l="1"/>
  <c r="CL166" i="36"/>
  <c r="AS166" i="36"/>
  <c r="H166" i="36"/>
  <c r="AC166" i="36"/>
  <c r="BH166" i="36"/>
  <c r="AX166" i="36"/>
  <c r="CD166" i="36"/>
  <c r="BF166" i="36"/>
  <c r="AP166" i="36"/>
  <c r="CC166" i="36"/>
  <c r="BD166" i="36"/>
  <c r="BP166" i="36"/>
  <c r="AA166" i="36"/>
  <c r="CB166" i="36"/>
  <c r="AH166" i="36"/>
  <c r="F166" i="36"/>
  <c r="BQ166" i="36"/>
  <c r="AJ166" i="36"/>
  <c r="R166" i="36"/>
  <c r="CF166" i="36"/>
  <c r="CR166" i="36"/>
  <c r="CK166" i="36"/>
  <c r="U166" i="36"/>
  <c r="G166" i="36"/>
  <c r="AG166" i="36"/>
  <c r="CI166" i="36"/>
  <c r="BV166" i="36"/>
  <c r="CU167" i="35"/>
  <c r="CO167" i="36" s="1"/>
  <c r="P166" i="36"/>
  <c r="Q166" i="36"/>
  <c r="BY166" i="36"/>
  <c r="AM166" i="36"/>
  <c r="CQ166" i="36"/>
  <c r="CS166" i="36"/>
  <c r="AR166" i="36"/>
  <c r="O166" i="36"/>
  <c r="Z166" i="36"/>
  <c r="S166" i="36"/>
  <c r="BK166" i="36"/>
  <c r="W166" i="36"/>
  <c r="T166" i="36"/>
  <c r="B169" i="35"/>
  <c r="M168" i="35"/>
  <c r="Y168" i="35"/>
  <c r="AK168" i="35"/>
  <c r="AW168" i="35"/>
  <c r="BI168" i="35"/>
  <c r="BU168" i="35"/>
  <c r="CG168" i="35"/>
  <c r="C168" i="35"/>
  <c r="O168" i="35"/>
  <c r="AA168" i="35"/>
  <c r="AM168" i="35"/>
  <c r="AY168" i="35"/>
  <c r="BK168" i="35"/>
  <c r="BW168" i="35"/>
  <c r="CI168" i="35"/>
  <c r="I168" i="35"/>
  <c r="AE168" i="35"/>
  <c r="BA168" i="35"/>
  <c r="BD168" i="35"/>
  <c r="F168" i="35"/>
  <c r="V168" i="35"/>
  <c r="AB168" i="35"/>
  <c r="AX168" i="35"/>
  <c r="BT168" i="35"/>
  <c r="BZ168" i="35"/>
  <c r="J168" i="35"/>
  <c r="P168" i="35"/>
  <c r="AL168" i="35"/>
  <c r="BH168" i="35"/>
  <c r="BN168" i="35"/>
  <c r="CD168" i="35"/>
  <c r="CJ168" i="35"/>
  <c r="CQ168" i="35"/>
  <c r="D168" i="35"/>
  <c r="Z168" i="35"/>
  <c r="AV168" i="35"/>
  <c r="BB168" i="35"/>
  <c r="BR168" i="35"/>
  <c r="BX168" i="35"/>
  <c r="Q168" i="35"/>
  <c r="N168" i="35"/>
  <c r="AJ168" i="35"/>
  <c r="AP168" i="35"/>
  <c r="BF168" i="35"/>
  <c r="S168" i="35"/>
  <c r="AF168" i="35"/>
  <c r="AS168" i="35"/>
  <c r="BG168" i="35"/>
  <c r="BY168" i="35"/>
  <c r="CA168" i="35"/>
  <c r="CB168" i="35"/>
  <c r="CE168" i="35"/>
  <c r="CF168" i="35"/>
  <c r="E168" i="35"/>
  <c r="H168" i="35"/>
  <c r="K168" i="35"/>
  <c r="AD168" i="35"/>
  <c r="AQ168" i="35"/>
  <c r="CR168" i="35"/>
  <c r="U168" i="35"/>
  <c r="AH168" i="35"/>
  <c r="AU168" i="35"/>
  <c r="BJ168" i="35"/>
  <c r="AC168" i="35"/>
  <c r="BC168" i="35"/>
  <c r="X168" i="35"/>
  <c r="CC168" i="35"/>
  <c r="AI168" i="35"/>
  <c r="BQ168" i="35"/>
  <c r="AN168" i="35"/>
  <c r="BO168" i="35"/>
  <c r="BS168" i="35"/>
  <c r="BM168" i="35"/>
  <c r="CS168" i="35"/>
  <c r="BP168" i="35"/>
  <c r="T168" i="35"/>
  <c r="AG168" i="35"/>
  <c r="AT168" i="35"/>
  <c r="AO168" i="35"/>
  <c r="CT168" i="35"/>
  <c r="R168" i="35"/>
  <c r="W168" i="35"/>
  <c r="AR168" i="35"/>
  <c r="BE168" i="35"/>
  <c r="L168" i="35"/>
  <c r="AZ168" i="35"/>
  <c r="CH168" i="35"/>
  <c r="CO168" i="35"/>
  <c r="CK168" i="35"/>
  <c r="BL168" i="35"/>
  <c r="CM168" i="35"/>
  <c r="CN168" i="35"/>
  <c r="G168" i="35"/>
  <c r="BV168" i="35"/>
  <c r="CL168" i="35"/>
  <c r="CP168" i="35"/>
  <c r="BM166" i="36"/>
  <c r="K166" i="36"/>
  <c r="Y166" i="36"/>
  <c r="BT166" i="36"/>
  <c r="CE166" i="36"/>
  <c r="AO166" i="36"/>
  <c r="C166" i="36"/>
  <c r="D166" i="36"/>
  <c r="AE166" i="36"/>
  <c r="BB166" i="36"/>
  <c r="E166" i="36"/>
  <c r="BZ166" i="36"/>
  <c r="BN166" i="36"/>
  <c r="BA166" i="36"/>
  <c r="CH166" i="36"/>
  <c r="BC166" i="36"/>
  <c r="AD166" i="36"/>
  <c r="AL166" i="36"/>
  <c r="AK166" i="36"/>
  <c r="CO166" i="36"/>
  <c r="CJ166" i="36"/>
  <c r="CN166" i="36"/>
  <c r="CG166" i="36"/>
  <c r="AY166" i="36"/>
  <c r="AQ166" i="36"/>
  <c r="N166" i="36"/>
  <c r="L166" i="36"/>
  <c r="AN166" i="36"/>
  <c r="BL166" i="36"/>
  <c r="BR166" i="36"/>
  <c r="BJ166" i="36"/>
  <c r="V166" i="36"/>
  <c r="BW166" i="36"/>
  <c r="AW166" i="36"/>
  <c r="CP166" i="36"/>
  <c r="AI166" i="36"/>
  <c r="I166" i="36"/>
  <c r="CT166" i="36"/>
  <c r="AF166" i="36"/>
  <c r="AV166" i="36"/>
  <c r="AU166" i="36"/>
  <c r="BU166" i="36"/>
  <c r="BI166" i="36"/>
  <c r="J166" i="36"/>
  <c r="BE166" i="36"/>
  <c r="X166" i="36"/>
  <c r="BX166" i="36"/>
  <c r="M166" i="36"/>
  <c r="CM166" i="36"/>
  <c r="BG166" i="36"/>
  <c r="AT166" i="36"/>
  <c r="BO166" i="36"/>
  <c r="AZ166" i="36"/>
  <c r="AB166" i="36"/>
  <c r="AD18" i="38"/>
  <c r="AR18" i="38"/>
  <c r="AH18" i="38"/>
  <c r="AG18" i="38"/>
  <c r="AF18" i="38"/>
  <c r="AC18" i="38"/>
  <c r="AE18" i="38"/>
  <c r="A20" i="38"/>
  <c r="E19" i="38"/>
  <c r="D19" i="38"/>
  <c r="C19" i="38"/>
  <c r="B19" i="38"/>
  <c r="AD167" i="36" l="1"/>
  <c r="CE167" i="36"/>
  <c r="CI167" i="36"/>
  <c r="BH167" i="36"/>
  <c r="BN167" i="36"/>
  <c r="V167" i="36"/>
  <c r="CQ167" i="36"/>
  <c r="K167" i="36"/>
  <c r="D167" i="36"/>
  <c r="CK167" i="36"/>
  <c r="BB167" i="36"/>
  <c r="BY167" i="36"/>
  <c r="BM167" i="36"/>
  <c r="J167" i="36"/>
  <c r="Y167" i="36"/>
  <c r="Q167" i="36"/>
  <c r="AZ167" i="36"/>
  <c r="CH167" i="36"/>
  <c r="AI167" i="36"/>
  <c r="CP167" i="36"/>
  <c r="CA167" i="36"/>
  <c r="CM167" i="36"/>
  <c r="AJ167" i="36"/>
  <c r="CF167" i="36"/>
  <c r="AP167" i="36"/>
  <c r="AV167" i="36"/>
  <c r="U167" i="36"/>
  <c r="BJ167" i="36"/>
  <c r="AU167" i="36"/>
  <c r="Z167" i="36"/>
  <c r="N167" i="36"/>
  <c r="AX167" i="36"/>
  <c r="BP167" i="36"/>
  <c r="BW167" i="36"/>
  <c r="AO167" i="36"/>
  <c r="BI167" i="36"/>
  <c r="CG167" i="36"/>
  <c r="I167" i="36"/>
  <c r="W167" i="36"/>
  <c r="G167" i="36"/>
  <c r="AS167" i="36"/>
  <c r="AT167" i="36"/>
  <c r="S167" i="36"/>
  <c r="BV167" i="36"/>
  <c r="BG167" i="36"/>
  <c r="CR167" i="36"/>
  <c r="BD167" i="36"/>
  <c r="AQ167" i="36"/>
  <c r="X167" i="36"/>
  <c r="BL167" i="36"/>
  <c r="L167" i="36"/>
  <c r="BO167" i="36"/>
  <c r="AB167" i="36"/>
  <c r="AE167" i="36"/>
  <c r="CJ167" i="36"/>
  <c r="CL167" i="36"/>
  <c r="AK167" i="36"/>
  <c r="BS167" i="36"/>
  <c r="O167" i="36"/>
  <c r="M167" i="36"/>
  <c r="E167" i="36"/>
  <c r="BE167" i="36"/>
  <c r="BU167" i="36"/>
  <c r="BA167" i="36"/>
  <c r="AA167" i="36"/>
  <c r="AN167" i="36"/>
  <c r="CS167" i="36"/>
  <c r="BT167" i="36"/>
  <c r="P167" i="36"/>
  <c r="BK167" i="36"/>
  <c r="CD167" i="36"/>
  <c r="BC167" i="36"/>
  <c r="BX167" i="36"/>
  <c r="AW167" i="36"/>
  <c r="CB167" i="36"/>
  <c r="AL167" i="36"/>
  <c r="AH167" i="36"/>
  <c r="H167" i="36"/>
  <c r="AC167" i="36"/>
  <c r="AR167" i="36"/>
  <c r="CU168" i="35"/>
  <c r="BV168" i="36" s="1"/>
  <c r="CN167" i="36"/>
  <c r="BZ167" i="36"/>
  <c r="F167" i="36"/>
  <c r="AG167" i="36"/>
  <c r="CC167" i="36"/>
  <c r="AF167" i="36"/>
  <c r="AM167" i="36"/>
  <c r="B170" i="35"/>
  <c r="F169" i="35"/>
  <c r="R169" i="35"/>
  <c r="AD169" i="35"/>
  <c r="AP169" i="35"/>
  <c r="BB169" i="35"/>
  <c r="BN169" i="35"/>
  <c r="BZ169" i="35"/>
  <c r="H169" i="35"/>
  <c r="T169" i="35"/>
  <c r="AF169" i="35"/>
  <c r="AR169" i="35"/>
  <c r="BD169" i="35"/>
  <c r="BP169" i="35"/>
  <c r="CB169" i="35"/>
  <c r="L169" i="35"/>
  <c r="AH169" i="35"/>
  <c r="AK169" i="35"/>
  <c r="AN169" i="35"/>
  <c r="C169" i="35"/>
  <c r="I169" i="35"/>
  <c r="AE169" i="35"/>
  <c r="BA169" i="35"/>
  <c r="BG169" i="35"/>
  <c r="BW169" i="35"/>
  <c r="CC169" i="35"/>
  <c r="S169" i="35"/>
  <c r="AO169" i="35"/>
  <c r="AU169" i="35"/>
  <c r="BK169" i="35"/>
  <c r="BQ169" i="35"/>
  <c r="G169" i="35"/>
  <c r="AC169" i="35"/>
  <c r="AI169" i="35"/>
  <c r="AY169" i="35"/>
  <c r="BE169" i="35"/>
  <c r="CA169" i="35"/>
  <c r="D169" i="35"/>
  <c r="Q169" i="35"/>
  <c r="W169" i="35"/>
  <c r="AM169" i="35"/>
  <c r="AS169" i="35"/>
  <c r="AB169" i="35"/>
  <c r="BF169" i="35"/>
  <c r="CS169" i="35"/>
  <c r="AA169" i="35"/>
  <c r="AW169" i="35"/>
  <c r="CD169" i="35"/>
  <c r="CG169" i="35"/>
  <c r="CH169" i="35"/>
  <c r="CI169" i="35"/>
  <c r="CJ169" i="35"/>
  <c r="N169" i="35"/>
  <c r="AZ169" i="35"/>
  <c r="E169" i="35"/>
  <c r="K169" i="35"/>
  <c r="AQ169" i="35"/>
  <c r="U169" i="35"/>
  <c r="Y169" i="35"/>
  <c r="AL169" i="35"/>
  <c r="BI169" i="35"/>
  <c r="BJ169" i="35"/>
  <c r="AG169" i="35"/>
  <c r="AT169" i="35"/>
  <c r="BH169" i="35"/>
  <c r="CL169" i="35"/>
  <c r="BV169" i="35"/>
  <c r="CK169" i="35"/>
  <c r="CP169" i="35"/>
  <c r="CQ169" i="35"/>
  <c r="CE169" i="35"/>
  <c r="BM169" i="35"/>
  <c r="BX169" i="35"/>
  <c r="V169" i="35"/>
  <c r="AV169" i="35"/>
  <c r="BO169" i="35"/>
  <c r="CR169" i="35"/>
  <c r="BS169" i="35"/>
  <c r="BU169" i="35"/>
  <c r="AJ169" i="35"/>
  <c r="CT169" i="35"/>
  <c r="BR169" i="35"/>
  <c r="O169" i="35"/>
  <c r="BY169" i="35"/>
  <c r="Z169" i="35"/>
  <c r="BL169" i="35"/>
  <c r="CF169" i="35"/>
  <c r="J169" i="35"/>
  <c r="X169" i="35"/>
  <c r="AX169" i="35"/>
  <c r="CM169" i="35"/>
  <c r="CO169" i="35"/>
  <c r="BC169" i="35"/>
  <c r="BT169" i="35"/>
  <c r="M169" i="35"/>
  <c r="P169" i="35"/>
  <c r="CN169" i="35"/>
  <c r="CT167" i="36"/>
  <c r="R167" i="36"/>
  <c r="AY167" i="36"/>
  <c r="BQ167" i="36"/>
  <c r="BF167" i="36"/>
  <c r="BR167" i="36"/>
  <c r="T167" i="36"/>
  <c r="C167" i="36"/>
  <c r="AD19" i="38"/>
  <c r="AR19" i="38"/>
  <c r="AG19" i="38"/>
  <c r="AF19" i="38"/>
  <c r="AH19" i="38"/>
  <c r="AE19" i="38"/>
  <c r="AC19" i="38"/>
  <c r="A21" i="38"/>
  <c r="E20" i="38"/>
  <c r="D20" i="38"/>
  <c r="C20" i="38"/>
  <c r="B20" i="38"/>
  <c r="CL168" i="36" l="1"/>
  <c r="BS168" i="36"/>
  <c r="BO168" i="36"/>
  <c r="Z168" i="36"/>
  <c r="AS168" i="36"/>
  <c r="CR168" i="36"/>
  <c r="CP168" i="36"/>
  <c r="BY168" i="36"/>
  <c r="AX168" i="36"/>
  <c r="BM168" i="36"/>
  <c r="AI168" i="36"/>
  <c r="AJ168" i="36"/>
  <c r="CK168" i="36"/>
  <c r="AY168" i="36"/>
  <c r="BG168" i="36"/>
  <c r="J168" i="36"/>
  <c r="BP168" i="36"/>
  <c r="AZ168" i="36"/>
  <c r="AR168" i="36"/>
  <c r="AG168" i="36"/>
  <c r="BE168" i="36"/>
  <c r="Y168" i="36"/>
  <c r="CB168" i="36"/>
  <c r="AT168" i="36"/>
  <c r="BA168" i="36"/>
  <c r="AO168" i="36"/>
  <c r="S168" i="36"/>
  <c r="AH168" i="36"/>
  <c r="BW168" i="36"/>
  <c r="BJ168" i="36"/>
  <c r="BN168" i="36"/>
  <c r="CM168" i="36"/>
  <c r="AD168" i="36"/>
  <c r="CU169" i="35"/>
  <c r="BT169" i="36" s="1"/>
  <c r="BQ168" i="36"/>
  <c r="BR168" i="36"/>
  <c r="CH168" i="36"/>
  <c r="E168" i="36"/>
  <c r="C168" i="36"/>
  <c r="R168" i="36"/>
  <c r="CA168" i="36"/>
  <c r="I168" i="36"/>
  <c r="BI168" i="36"/>
  <c r="X168" i="36"/>
  <c r="F168" i="36"/>
  <c r="AA168" i="36"/>
  <c r="M168" i="36"/>
  <c r="AU168" i="36"/>
  <c r="CE168" i="36"/>
  <c r="AE168" i="36"/>
  <c r="BL168" i="36"/>
  <c r="CJ168" i="36"/>
  <c r="AB168" i="36"/>
  <c r="BK168" i="36"/>
  <c r="CS168" i="36"/>
  <c r="G168" i="36"/>
  <c r="BH168" i="36"/>
  <c r="CG168" i="36"/>
  <c r="BF168" i="36"/>
  <c r="D168" i="36"/>
  <c r="BZ168" i="36"/>
  <c r="AW168" i="36"/>
  <c r="N168" i="36"/>
  <c r="BD168" i="36"/>
  <c r="K168" i="36"/>
  <c r="AF168" i="36"/>
  <c r="BB168" i="36"/>
  <c r="AK168" i="36"/>
  <c r="AL168" i="36"/>
  <c r="CF168" i="36"/>
  <c r="CD168" i="36"/>
  <c r="CT168" i="36"/>
  <c r="AQ168" i="36"/>
  <c r="B171" i="35"/>
  <c r="K170" i="35"/>
  <c r="W170" i="35"/>
  <c r="AI170" i="35"/>
  <c r="AU170" i="35"/>
  <c r="BG170" i="35"/>
  <c r="BS170" i="35"/>
  <c r="CE170" i="35"/>
  <c r="M170" i="35"/>
  <c r="Y170" i="35"/>
  <c r="AK170" i="35"/>
  <c r="AW170" i="35"/>
  <c r="BI170" i="35"/>
  <c r="BU170" i="35"/>
  <c r="CG170" i="35"/>
  <c r="O170" i="35"/>
  <c r="R170" i="35"/>
  <c r="U170" i="35"/>
  <c r="AQ170" i="35"/>
  <c r="L170" i="35"/>
  <c r="AH170" i="35"/>
  <c r="AN170" i="35"/>
  <c r="BD170" i="35"/>
  <c r="BJ170" i="35"/>
  <c r="CF170" i="35"/>
  <c r="V170" i="35"/>
  <c r="AB170" i="35"/>
  <c r="AR170" i="35"/>
  <c r="AX170" i="35"/>
  <c r="BT170" i="35"/>
  <c r="CO170" i="35"/>
  <c r="J170" i="35"/>
  <c r="P170" i="35"/>
  <c r="AF170" i="35"/>
  <c r="AL170" i="35"/>
  <c r="BH170" i="35"/>
  <c r="CD170" i="35"/>
  <c r="CJ170" i="35"/>
  <c r="G170" i="35"/>
  <c r="D170" i="35"/>
  <c r="T170" i="35"/>
  <c r="Z170" i="35"/>
  <c r="AV170" i="35"/>
  <c r="X170" i="35"/>
  <c r="AO170" i="35"/>
  <c r="BB170" i="35"/>
  <c r="AJ170" i="35"/>
  <c r="Q170" i="35"/>
  <c r="BK170" i="35"/>
  <c r="BL170" i="35"/>
  <c r="BM170" i="35"/>
  <c r="CK170" i="35"/>
  <c r="H170" i="35"/>
  <c r="N170" i="35"/>
  <c r="AD170" i="35"/>
  <c r="AZ170" i="35"/>
  <c r="E170" i="35"/>
  <c r="AY170" i="35"/>
  <c r="BC170" i="35"/>
  <c r="CN170" i="35"/>
  <c r="S170" i="35"/>
  <c r="AS170" i="35"/>
  <c r="BF170" i="35"/>
  <c r="CL170" i="35"/>
  <c r="CM170" i="35"/>
  <c r="BQ170" i="35"/>
  <c r="CR170" i="35"/>
  <c r="BE170" i="35"/>
  <c r="AA170" i="35"/>
  <c r="BA170" i="35"/>
  <c r="BV170" i="35"/>
  <c r="CC170" i="35"/>
  <c r="CP170" i="35"/>
  <c r="CQ170" i="35"/>
  <c r="BO170" i="35"/>
  <c r="C170" i="35"/>
  <c r="AE170" i="35"/>
  <c r="BX170" i="35"/>
  <c r="CS170" i="35"/>
  <c r="AT170" i="35"/>
  <c r="CB170" i="35"/>
  <c r="BZ170" i="35"/>
  <c r="AG170" i="35"/>
  <c r="CI170" i="35"/>
  <c r="BW170" i="35"/>
  <c r="CT170" i="35"/>
  <c r="I170" i="35"/>
  <c r="BR170" i="35"/>
  <c r="F170" i="35"/>
  <c r="AM170" i="35"/>
  <c r="BN170" i="35"/>
  <c r="BP170" i="35"/>
  <c r="BY170" i="35"/>
  <c r="CA170" i="35"/>
  <c r="CH170" i="35"/>
  <c r="AC170" i="35"/>
  <c r="AP170" i="35"/>
  <c r="L168" i="36"/>
  <c r="CI168" i="36"/>
  <c r="Q168" i="36"/>
  <c r="BC168" i="36"/>
  <c r="AP168" i="36"/>
  <c r="O168" i="36"/>
  <c r="AN168" i="36"/>
  <c r="BT168" i="36"/>
  <c r="CO168" i="36"/>
  <c r="P168" i="36"/>
  <c r="AC168" i="36"/>
  <c r="CN168" i="36"/>
  <c r="H168" i="36"/>
  <c r="V168" i="36"/>
  <c r="W168" i="36"/>
  <c r="AM168" i="36"/>
  <c r="AV168" i="36"/>
  <c r="U168" i="36"/>
  <c r="BX168" i="36"/>
  <c r="T168" i="36"/>
  <c r="BU168" i="36"/>
  <c r="CC168" i="36"/>
  <c r="CQ168" i="36"/>
  <c r="AD20" i="38"/>
  <c r="AR20" i="38"/>
  <c r="AG20" i="38"/>
  <c r="AH20" i="38"/>
  <c r="AE20" i="38"/>
  <c r="AF20" i="38"/>
  <c r="AC20" i="38"/>
  <c r="A22" i="38"/>
  <c r="E21" i="38"/>
  <c r="D21" i="38"/>
  <c r="C21" i="38"/>
  <c r="B21" i="38"/>
  <c r="CJ169" i="36" l="1"/>
  <c r="AJ169" i="36"/>
  <c r="AY169" i="36"/>
  <c r="AW169" i="36"/>
  <c r="AF169" i="36"/>
  <c r="BE169" i="36"/>
  <c r="BY169" i="36"/>
  <c r="P169" i="36"/>
  <c r="AT169" i="36"/>
  <c r="CR169" i="36"/>
  <c r="BA169" i="36"/>
  <c r="AL169" i="36"/>
  <c r="AR169" i="36"/>
  <c r="CN169" i="36"/>
  <c r="CD169" i="36"/>
  <c r="CO169" i="36"/>
  <c r="Y169" i="36"/>
  <c r="CE169" i="36"/>
  <c r="O169" i="36"/>
  <c r="D169" i="36"/>
  <c r="CH169" i="36"/>
  <c r="BM169" i="36"/>
  <c r="M169" i="36"/>
  <c r="BH169" i="36"/>
  <c r="CM169" i="36"/>
  <c r="CB169" i="36"/>
  <c r="S169" i="36"/>
  <c r="V169" i="36"/>
  <c r="BP169" i="36"/>
  <c r="CK169" i="36"/>
  <c r="CU170" i="35"/>
  <c r="T170" i="36" s="1"/>
  <c r="AU169" i="36"/>
  <c r="CC169" i="36"/>
  <c r="R169" i="36"/>
  <c r="H169" i="36"/>
  <c r="BZ169" i="36"/>
  <c r="I169" i="36"/>
  <c r="AC169" i="36"/>
  <c r="B172" i="35"/>
  <c r="D171" i="35"/>
  <c r="P171" i="35"/>
  <c r="AB171" i="35"/>
  <c r="AN171" i="35"/>
  <c r="AZ171" i="35"/>
  <c r="BL171" i="35"/>
  <c r="BX171" i="35"/>
  <c r="CJ171" i="35"/>
  <c r="F171" i="35"/>
  <c r="R171" i="35"/>
  <c r="AD171" i="35"/>
  <c r="AP171" i="35"/>
  <c r="BB171" i="35"/>
  <c r="BN171" i="35"/>
  <c r="BZ171" i="35"/>
  <c r="X171" i="35"/>
  <c r="AT171" i="35"/>
  <c r="O171" i="35"/>
  <c r="U171" i="35"/>
  <c r="AK171" i="35"/>
  <c r="AQ171" i="35"/>
  <c r="BM171" i="35"/>
  <c r="CI171" i="35"/>
  <c r="C171" i="35"/>
  <c r="I171" i="35"/>
  <c r="Y171" i="35"/>
  <c r="AE171" i="35"/>
  <c r="BA171" i="35"/>
  <c r="BW171" i="35"/>
  <c r="CC171" i="35"/>
  <c r="CT171" i="35"/>
  <c r="M171" i="35"/>
  <c r="S171" i="35"/>
  <c r="AO171" i="35"/>
  <c r="BK171" i="35"/>
  <c r="BQ171" i="35"/>
  <c r="CG171" i="35"/>
  <c r="J171" i="35"/>
  <c r="G171" i="35"/>
  <c r="AC171" i="35"/>
  <c r="AY171" i="35"/>
  <c r="BE171" i="35"/>
  <c r="AG171" i="35"/>
  <c r="AX171" i="35"/>
  <c r="CL171" i="35"/>
  <c r="W171" i="35"/>
  <c r="AS171" i="35"/>
  <c r="BF171" i="35"/>
  <c r="Z171" i="35"/>
  <c r="AM171" i="35"/>
  <c r="BO171" i="35"/>
  <c r="BP171" i="35"/>
  <c r="BS171" i="35"/>
  <c r="BV171" i="35"/>
  <c r="CM171" i="35"/>
  <c r="Q171" i="35"/>
  <c r="BD171" i="35"/>
  <c r="H171" i="35"/>
  <c r="K171" i="35"/>
  <c r="N171" i="35"/>
  <c r="AH171" i="35"/>
  <c r="AU171" i="35"/>
  <c r="T171" i="35"/>
  <c r="CP171" i="35"/>
  <c r="AF171" i="35"/>
  <c r="CH171" i="35"/>
  <c r="CN171" i="35"/>
  <c r="CO171" i="35"/>
  <c r="CQ171" i="35"/>
  <c r="V171" i="35"/>
  <c r="L171" i="35"/>
  <c r="CK171" i="35"/>
  <c r="AA171" i="35"/>
  <c r="AI171" i="35"/>
  <c r="AV171" i="35"/>
  <c r="CE171" i="35"/>
  <c r="AR171" i="35"/>
  <c r="BU171" i="35"/>
  <c r="E171" i="35"/>
  <c r="AL171" i="35"/>
  <c r="BI171" i="35"/>
  <c r="CR171" i="35"/>
  <c r="CS171" i="35"/>
  <c r="BG171" i="35"/>
  <c r="CB171" i="35"/>
  <c r="AJ171" i="35"/>
  <c r="AW171" i="35"/>
  <c r="CD171" i="35"/>
  <c r="BR171" i="35"/>
  <c r="BC171" i="35"/>
  <c r="BH171" i="35"/>
  <c r="BT171" i="35"/>
  <c r="CA171" i="35"/>
  <c r="BJ171" i="35"/>
  <c r="BY171" i="35"/>
  <c r="CF171" i="35"/>
  <c r="BJ169" i="36"/>
  <c r="Q169" i="36"/>
  <c r="BB169" i="36"/>
  <c r="C169" i="36"/>
  <c r="CS169" i="36"/>
  <c r="T169" i="36"/>
  <c r="BD169" i="36"/>
  <c r="BL169" i="36"/>
  <c r="CI169" i="36"/>
  <c r="AP169" i="36"/>
  <c r="AK169" i="36"/>
  <c r="BN169" i="36"/>
  <c r="G169" i="36"/>
  <c r="AQ169" i="36"/>
  <c r="AE169" i="36"/>
  <c r="BW169" i="36"/>
  <c r="J169" i="36"/>
  <c r="AG169" i="36"/>
  <c r="AD169" i="36"/>
  <c r="AH169" i="36"/>
  <c r="BK169" i="36"/>
  <c r="AN169" i="36"/>
  <c r="BF169" i="36"/>
  <c r="CP169" i="36"/>
  <c r="AI169" i="36"/>
  <c r="CA169" i="36"/>
  <c r="AV169" i="36"/>
  <c r="L169" i="36"/>
  <c r="AM169" i="36"/>
  <c r="AS169" i="36"/>
  <c r="BQ169" i="36"/>
  <c r="CT169" i="36"/>
  <c r="AA169" i="36"/>
  <c r="CG169" i="36"/>
  <c r="CF169" i="36"/>
  <c r="AO169" i="36"/>
  <c r="X169" i="36"/>
  <c r="AZ169" i="36"/>
  <c r="AB169" i="36"/>
  <c r="BC169" i="36"/>
  <c r="U169" i="36"/>
  <c r="BI169" i="36"/>
  <c r="BO169" i="36"/>
  <c r="W169" i="36"/>
  <c r="K169" i="36"/>
  <c r="CL169" i="36"/>
  <c r="E169" i="36"/>
  <c r="CQ169" i="36"/>
  <c r="BX169" i="36"/>
  <c r="N169" i="36"/>
  <c r="BS169" i="36"/>
  <c r="BV169" i="36"/>
  <c r="BR169" i="36"/>
  <c r="BG169" i="36"/>
  <c r="Z169" i="36"/>
  <c r="F169" i="36"/>
  <c r="AX169" i="36"/>
  <c r="BU169" i="36"/>
  <c r="AD21" i="38"/>
  <c r="AR21" i="38"/>
  <c r="AH21" i="38"/>
  <c r="AG21" i="38"/>
  <c r="AE21" i="38"/>
  <c r="AF21" i="38"/>
  <c r="AC21" i="38"/>
  <c r="A23" i="38"/>
  <c r="E22" i="38"/>
  <c r="D22" i="38"/>
  <c r="C22" i="38"/>
  <c r="B22" i="38"/>
  <c r="CI170" i="36" l="1"/>
  <c r="CR170" i="36"/>
  <c r="BA170" i="36"/>
  <c r="AV170" i="36"/>
  <c r="BL170" i="36"/>
  <c r="BZ170" i="36"/>
  <c r="AQ170" i="36"/>
  <c r="CA170" i="36"/>
  <c r="CS170" i="36"/>
  <c r="AD170" i="36"/>
  <c r="CJ170" i="36"/>
  <c r="AJ170" i="36"/>
  <c r="AG170" i="36"/>
  <c r="AP170" i="36"/>
  <c r="AH170" i="36"/>
  <c r="Z170" i="36"/>
  <c r="AK170" i="36"/>
  <c r="L170" i="36"/>
  <c r="BK170" i="36"/>
  <c r="BX170" i="36"/>
  <c r="CT170" i="36"/>
  <c r="CE170" i="36"/>
  <c r="BD170" i="36"/>
  <c r="BH170" i="36"/>
  <c r="AM170" i="36"/>
  <c r="BS170" i="36"/>
  <c r="AL170" i="36"/>
  <c r="Q170" i="36"/>
  <c r="CO170" i="36"/>
  <c r="BR170" i="36"/>
  <c r="CC170" i="36"/>
  <c r="BE170" i="36"/>
  <c r="AZ170" i="36"/>
  <c r="AA170" i="36"/>
  <c r="AF170" i="36"/>
  <c r="AC170" i="36"/>
  <c r="U170" i="36"/>
  <c r="BP170" i="36"/>
  <c r="H170" i="36"/>
  <c r="E170" i="36"/>
  <c r="CQ170" i="36"/>
  <c r="BB170" i="36"/>
  <c r="S170" i="36"/>
  <c r="AW170" i="36"/>
  <c r="BN170" i="36"/>
  <c r="J170" i="36"/>
  <c r="P170" i="36"/>
  <c r="Y170" i="36"/>
  <c r="CH170" i="36"/>
  <c r="BG170" i="36"/>
  <c r="AT170" i="36"/>
  <c r="BT170" i="36"/>
  <c r="AO170" i="36"/>
  <c r="AE170" i="36"/>
  <c r="AY170" i="36"/>
  <c r="V170" i="36"/>
  <c r="BJ170" i="36"/>
  <c r="N170" i="36"/>
  <c r="BW170" i="36"/>
  <c r="BY170" i="36"/>
  <c r="CP170" i="36"/>
  <c r="AN170" i="36"/>
  <c r="BV170" i="36"/>
  <c r="BF170" i="36"/>
  <c r="I170" i="36"/>
  <c r="CD170" i="36"/>
  <c r="BM170" i="36"/>
  <c r="D170" i="36"/>
  <c r="CK170" i="36"/>
  <c r="CM170" i="36"/>
  <c r="BO170" i="36"/>
  <c r="CL170" i="36"/>
  <c r="K170" i="36"/>
  <c r="F170" i="36"/>
  <c r="C170" i="36"/>
  <c r="BU170" i="36"/>
  <c r="W170" i="36"/>
  <c r="AU170" i="36"/>
  <c r="CU171" i="35"/>
  <c r="CA171" i="36" s="1"/>
  <c r="B173" i="35"/>
  <c r="I172" i="35"/>
  <c r="U172" i="35"/>
  <c r="AG172" i="35"/>
  <c r="AS172" i="35"/>
  <c r="BE172" i="35"/>
  <c r="BQ172" i="35"/>
  <c r="CC172" i="35"/>
  <c r="K172" i="35"/>
  <c r="W172" i="35"/>
  <c r="AI172" i="35"/>
  <c r="AU172" i="35"/>
  <c r="BG172" i="35"/>
  <c r="BS172" i="35"/>
  <c r="CE172" i="35"/>
  <c r="E172" i="35"/>
  <c r="AA172" i="35"/>
  <c r="AW172" i="35"/>
  <c r="AZ172" i="35"/>
  <c r="BC172" i="35"/>
  <c r="R172" i="35"/>
  <c r="X172" i="35"/>
  <c r="AT172" i="35"/>
  <c r="BP172" i="35"/>
  <c r="BV172" i="35"/>
  <c r="F172" i="35"/>
  <c r="L172" i="35"/>
  <c r="AH172" i="35"/>
  <c r="BD172" i="35"/>
  <c r="BJ172" i="35"/>
  <c r="BZ172" i="35"/>
  <c r="CF172" i="35"/>
  <c r="CM172" i="35"/>
  <c r="V172" i="35"/>
  <c r="AR172" i="35"/>
  <c r="AX172" i="35"/>
  <c r="BN172" i="35"/>
  <c r="BT172" i="35"/>
  <c r="M172" i="35"/>
  <c r="P172" i="35"/>
  <c r="J172" i="35"/>
  <c r="AF172" i="35"/>
  <c r="AL172" i="35"/>
  <c r="BB172" i="35"/>
  <c r="BH172" i="35"/>
  <c r="D172" i="35"/>
  <c r="G172" i="35"/>
  <c r="AK172" i="35"/>
  <c r="CN172" i="35"/>
  <c r="S172" i="35"/>
  <c r="AV172" i="35"/>
  <c r="BR172" i="35"/>
  <c r="BY172" i="35"/>
  <c r="Z172" i="35"/>
  <c r="AM172" i="35"/>
  <c r="BK172" i="35"/>
  <c r="BL172" i="35"/>
  <c r="BM172" i="35"/>
  <c r="BO172" i="35"/>
  <c r="Q172" i="35"/>
  <c r="AD172" i="35"/>
  <c r="AQ172" i="35"/>
  <c r="AC172" i="35"/>
  <c r="AP172" i="35"/>
  <c r="BI172" i="35"/>
  <c r="CR172" i="35"/>
  <c r="CA172" i="35"/>
  <c r="CJ172" i="35"/>
  <c r="BX172" i="35"/>
  <c r="CD172" i="35"/>
  <c r="BF172" i="35"/>
  <c r="CH172" i="35"/>
  <c r="CL172" i="35"/>
  <c r="CO172" i="35"/>
  <c r="AN172" i="35"/>
  <c r="BA172" i="35"/>
  <c r="CK172" i="35"/>
  <c r="CQ172" i="35"/>
  <c r="CT172" i="35"/>
  <c r="CP172" i="35"/>
  <c r="CS172" i="35"/>
  <c r="O172" i="35"/>
  <c r="H172" i="35"/>
  <c r="N172" i="35"/>
  <c r="Y172" i="35"/>
  <c r="AY172" i="35"/>
  <c r="CG172" i="35"/>
  <c r="T172" i="35"/>
  <c r="AB172" i="35"/>
  <c r="AO172" i="35"/>
  <c r="BU172" i="35"/>
  <c r="CB172" i="35"/>
  <c r="CI172" i="35"/>
  <c r="AJ172" i="35"/>
  <c r="C172" i="35"/>
  <c r="AE172" i="35"/>
  <c r="BW172" i="35"/>
  <c r="CG170" i="36"/>
  <c r="AI170" i="36"/>
  <c r="R170" i="36"/>
  <c r="BI170" i="36"/>
  <c r="AB170" i="36"/>
  <c r="O170" i="36"/>
  <c r="AX170" i="36"/>
  <c r="BQ170" i="36"/>
  <c r="CB170" i="36"/>
  <c r="AS170" i="36"/>
  <c r="X170" i="36"/>
  <c r="M170" i="36"/>
  <c r="BC170" i="36"/>
  <c r="CN170" i="36"/>
  <c r="CF170" i="36"/>
  <c r="G170" i="36"/>
  <c r="AR170" i="36"/>
  <c r="AD22" i="38"/>
  <c r="AR22" i="38"/>
  <c r="AH22" i="38"/>
  <c r="AG22" i="38"/>
  <c r="AE22" i="38"/>
  <c r="AF22" i="38"/>
  <c r="AC22" i="38"/>
  <c r="A24" i="38"/>
  <c r="E23" i="38"/>
  <c r="D23" i="38"/>
  <c r="C23" i="38"/>
  <c r="B23" i="38"/>
  <c r="L171" i="36" l="1"/>
  <c r="R171" i="36"/>
  <c r="CF171" i="36"/>
  <c r="CK171" i="36"/>
  <c r="CR171" i="36"/>
  <c r="AS171" i="36"/>
  <c r="AA171" i="36"/>
  <c r="T171" i="36"/>
  <c r="BG171" i="36"/>
  <c r="BJ171" i="36"/>
  <c r="CS171" i="36"/>
  <c r="CE171" i="36"/>
  <c r="AV171" i="36"/>
  <c r="BM171" i="36"/>
  <c r="BC171" i="36"/>
  <c r="AO171" i="36"/>
  <c r="BY171" i="36"/>
  <c r="AD171" i="36"/>
  <c r="V171" i="36"/>
  <c r="CM171" i="36"/>
  <c r="CI171" i="36"/>
  <c r="BR171" i="36"/>
  <c r="CD171" i="36"/>
  <c r="AY171" i="36"/>
  <c r="BX171" i="36"/>
  <c r="I171" i="36"/>
  <c r="J171" i="36"/>
  <c r="BT171" i="36"/>
  <c r="AF171" i="36"/>
  <c r="B174" i="35"/>
  <c r="N173" i="35"/>
  <c r="Z173" i="35"/>
  <c r="AL173" i="35"/>
  <c r="AX173" i="35"/>
  <c r="BJ173" i="35"/>
  <c r="BV173" i="35"/>
  <c r="CH173" i="35"/>
  <c r="D173" i="35"/>
  <c r="P173" i="35"/>
  <c r="AB173" i="35"/>
  <c r="AN173" i="35"/>
  <c r="AZ173" i="35"/>
  <c r="BL173" i="35"/>
  <c r="BX173" i="35"/>
  <c r="H173" i="35"/>
  <c r="AD173" i="35"/>
  <c r="AG173" i="35"/>
  <c r="AJ173" i="35"/>
  <c r="E173" i="35"/>
  <c r="AA173" i="35"/>
  <c r="AW173" i="35"/>
  <c r="BC173" i="35"/>
  <c r="BS173" i="35"/>
  <c r="BY173" i="35"/>
  <c r="O173" i="35"/>
  <c r="AK173" i="35"/>
  <c r="AQ173" i="35"/>
  <c r="BG173" i="35"/>
  <c r="BM173" i="35"/>
  <c r="CI173" i="35"/>
  <c r="CR173" i="35"/>
  <c r="C173" i="35"/>
  <c r="Y173" i="35"/>
  <c r="AE173" i="35"/>
  <c r="AU173" i="35"/>
  <c r="BA173" i="35"/>
  <c r="BW173" i="35"/>
  <c r="M173" i="35"/>
  <c r="S173" i="35"/>
  <c r="AI173" i="35"/>
  <c r="AO173" i="35"/>
  <c r="BK173" i="35"/>
  <c r="J173" i="35"/>
  <c r="T173" i="35"/>
  <c r="AT173" i="35"/>
  <c r="BH173" i="35"/>
  <c r="CP173" i="35"/>
  <c r="AF173" i="35"/>
  <c r="CL173" i="35"/>
  <c r="V173" i="35"/>
  <c r="BN173" i="35"/>
  <c r="BQ173" i="35"/>
  <c r="BT173" i="35"/>
  <c r="BU173" i="35"/>
  <c r="CA173" i="35"/>
  <c r="CB173" i="35"/>
  <c r="CO173" i="35"/>
  <c r="AV173" i="35"/>
  <c r="BP173" i="35"/>
  <c r="BR173" i="35"/>
  <c r="AM173" i="35"/>
  <c r="BD173" i="35"/>
  <c r="BO173" i="35"/>
  <c r="AY173" i="35"/>
  <c r="G173" i="35"/>
  <c r="X173" i="35"/>
  <c r="CJ173" i="35"/>
  <c r="AS173" i="35"/>
  <c r="CM173" i="35"/>
  <c r="CN173" i="35"/>
  <c r="CK173" i="35"/>
  <c r="BF173" i="35"/>
  <c r="CC173" i="35"/>
  <c r="K173" i="35"/>
  <c r="Q173" i="35"/>
  <c r="CE173" i="35"/>
  <c r="CQ173" i="35"/>
  <c r="BI173" i="35"/>
  <c r="BZ173" i="35"/>
  <c r="CG173" i="35"/>
  <c r="BB173" i="35"/>
  <c r="CS173" i="35"/>
  <c r="W173" i="35"/>
  <c r="F173" i="35"/>
  <c r="I173" i="35"/>
  <c r="L173" i="35"/>
  <c r="R173" i="35"/>
  <c r="AR173" i="35"/>
  <c r="BE173" i="35"/>
  <c r="CD173" i="35"/>
  <c r="CT173" i="35"/>
  <c r="AC173" i="35"/>
  <c r="U173" i="35"/>
  <c r="AH173" i="35"/>
  <c r="AP173" i="35"/>
  <c r="CF173" i="35"/>
  <c r="AP171" i="36"/>
  <c r="CG171" i="36"/>
  <c r="AM171" i="36"/>
  <c r="CN171" i="36"/>
  <c r="BS171" i="36"/>
  <c r="U171" i="36"/>
  <c r="Z171" i="36"/>
  <c r="AU171" i="36"/>
  <c r="BL171" i="36"/>
  <c r="CT171" i="36"/>
  <c r="CU172" i="35"/>
  <c r="Y172" i="36" s="1"/>
  <c r="C171" i="36"/>
  <c r="AH171" i="36"/>
  <c r="AI171" i="36"/>
  <c r="AN171" i="36"/>
  <c r="O171" i="36"/>
  <c r="AG171" i="36"/>
  <c r="BQ171" i="36"/>
  <c r="CB171" i="36"/>
  <c r="AJ171" i="36"/>
  <c r="X171" i="36"/>
  <c r="CC171" i="36"/>
  <c r="F171" i="36"/>
  <c r="BF171" i="36"/>
  <c r="BO171" i="36"/>
  <c r="AE171" i="36"/>
  <c r="BA171" i="36"/>
  <c r="BE171" i="36"/>
  <c r="CJ171" i="36"/>
  <c r="AQ171" i="36"/>
  <c r="N171" i="36"/>
  <c r="AW171" i="36"/>
  <c r="BP171" i="36"/>
  <c r="BV171" i="36"/>
  <c r="AK171" i="36"/>
  <c r="S171" i="36"/>
  <c r="G171" i="36"/>
  <c r="AC171" i="36"/>
  <c r="AR171" i="36"/>
  <c r="CH171" i="36"/>
  <c r="M171" i="36"/>
  <c r="CL171" i="36"/>
  <c r="BH171" i="36"/>
  <c r="E171" i="36"/>
  <c r="BU171" i="36"/>
  <c r="AX171" i="36"/>
  <c r="BD171" i="36"/>
  <c r="P171" i="36"/>
  <c r="AB171" i="36"/>
  <c r="AZ171" i="36"/>
  <c r="Q171" i="36"/>
  <c r="CQ171" i="36"/>
  <c r="D171" i="36"/>
  <c r="BN171" i="36"/>
  <c r="BZ171" i="36"/>
  <c r="AT171" i="36"/>
  <c r="CO171" i="36"/>
  <c r="BI171" i="36"/>
  <c r="W171" i="36"/>
  <c r="BK171" i="36"/>
  <c r="H171" i="36"/>
  <c r="K171" i="36"/>
  <c r="BB171" i="36"/>
  <c r="Y171" i="36"/>
  <c r="CP171" i="36"/>
  <c r="BW171" i="36"/>
  <c r="AL171" i="36"/>
  <c r="AD23" i="38"/>
  <c r="AR23" i="38"/>
  <c r="AH23" i="38"/>
  <c r="AG23" i="38"/>
  <c r="AF23" i="38"/>
  <c r="AE23" i="38"/>
  <c r="AC23" i="38"/>
  <c r="A25" i="38"/>
  <c r="E24" i="38"/>
  <c r="D24" i="38"/>
  <c r="C24" i="38"/>
  <c r="B24" i="38"/>
  <c r="BT172" i="36" l="1"/>
  <c r="BX172" i="36"/>
  <c r="BH172" i="36"/>
  <c r="V172" i="36"/>
  <c r="AI172" i="36"/>
  <c r="AX172" i="36"/>
  <c r="S172" i="36"/>
  <c r="BE172" i="36"/>
  <c r="CS172" i="36"/>
  <c r="BL172" i="36"/>
  <c r="D172" i="36"/>
  <c r="AT172" i="36"/>
  <c r="AK172" i="36"/>
  <c r="AW172" i="36"/>
  <c r="BO172" i="36"/>
  <c r="CI172" i="36"/>
  <c r="BM172" i="36"/>
  <c r="AR172" i="36"/>
  <c r="Q172" i="36"/>
  <c r="BW172" i="36"/>
  <c r="G172" i="36"/>
  <c r="CH172" i="36"/>
  <c r="AY172" i="36"/>
  <c r="BI172" i="36"/>
  <c r="U172" i="36"/>
  <c r="AS172" i="36"/>
  <c r="BQ172" i="36"/>
  <c r="B175" i="35"/>
  <c r="G174" i="35"/>
  <c r="S174" i="35"/>
  <c r="AE174" i="35"/>
  <c r="AQ174" i="35"/>
  <c r="BC174" i="35"/>
  <c r="BO174" i="35"/>
  <c r="CA174" i="35"/>
  <c r="I174" i="35"/>
  <c r="U174" i="35"/>
  <c r="AG174" i="35"/>
  <c r="AS174" i="35"/>
  <c r="BE174" i="35"/>
  <c r="BQ174" i="35"/>
  <c r="CC174" i="35"/>
  <c r="K174" i="35"/>
  <c r="N174" i="35"/>
  <c r="Q174" i="35"/>
  <c r="AM174" i="35"/>
  <c r="H174" i="35"/>
  <c r="AD174" i="35"/>
  <c r="AJ174" i="35"/>
  <c r="AZ174" i="35"/>
  <c r="BF174" i="35"/>
  <c r="CB174" i="35"/>
  <c r="R174" i="35"/>
  <c r="X174" i="35"/>
  <c r="AN174" i="35"/>
  <c r="AT174" i="35"/>
  <c r="BP174" i="35"/>
  <c r="CK174" i="35"/>
  <c r="F174" i="35"/>
  <c r="L174" i="35"/>
  <c r="AB174" i="35"/>
  <c r="AH174" i="35"/>
  <c r="BD174" i="35"/>
  <c r="BZ174" i="35"/>
  <c r="CF174" i="35"/>
  <c r="C174" i="35"/>
  <c r="P174" i="35"/>
  <c r="V174" i="35"/>
  <c r="AR174" i="35"/>
  <c r="M174" i="35"/>
  <c r="AC174" i="35"/>
  <c r="AP174" i="35"/>
  <c r="BI174" i="35"/>
  <c r="AO174" i="35"/>
  <c r="BB174" i="35"/>
  <c r="BG174" i="35"/>
  <c r="CN174" i="35"/>
  <c r="AI174" i="35"/>
  <c r="BW174" i="35"/>
  <c r="BX174" i="35"/>
  <c r="CD174" i="35"/>
  <c r="CE174" i="35"/>
  <c r="CH174" i="35"/>
  <c r="CQ174" i="35"/>
  <c r="BN174" i="35"/>
  <c r="BS174" i="35"/>
  <c r="BT174" i="35"/>
  <c r="BU174" i="35"/>
  <c r="BV174" i="35"/>
  <c r="BY174" i="35"/>
  <c r="Z174" i="35"/>
  <c r="AV174" i="35"/>
  <c r="BK174" i="35"/>
  <c r="BL174" i="35"/>
  <c r="BM174" i="35"/>
  <c r="E174" i="35"/>
  <c r="Y174" i="35"/>
  <c r="AL174" i="35"/>
  <c r="BJ174" i="35"/>
  <c r="D174" i="35"/>
  <c r="J174" i="35"/>
  <c r="AK174" i="35"/>
  <c r="AX174" i="35"/>
  <c r="BH174" i="35"/>
  <c r="CM174" i="35"/>
  <c r="AA174" i="35"/>
  <c r="CP174" i="35"/>
  <c r="AF174" i="35"/>
  <c r="BA174" i="35"/>
  <c r="AW174" i="35"/>
  <c r="CL174" i="35"/>
  <c r="CO174" i="35"/>
  <c r="CR174" i="35"/>
  <c r="CJ174" i="35"/>
  <c r="AY174" i="35"/>
  <c r="T174" i="35"/>
  <c r="CG174" i="35"/>
  <c r="CS174" i="35"/>
  <c r="W174" i="35"/>
  <c r="O174" i="35"/>
  <c r="BR174" i="35"/>
  <c r="CT174" i="35"/>
  <c r="CI174" i="35"/>
  <c r="AU174" i="35"/>
  <c r="AQ172" i="36"/>
  <c r="BJ172" i="36"/>
  <c r="CD172" i="36"/>
  <c r="AF172" i="36"/>
  <c r="CC172" i="36"/>
  <c r="O172" i="36"/>
  <c r="AB172" i="36"/>
  <c r="AV172" i="36"/>
  <c r="AG172" i="36"/>
  <c r="AA172" i="36"/>
  <c r="Z172" i="36"/>
  <c r="AZ172" i="36"/>
  <c r="BC172" i="36"/>
  <c r="AJ172" i="36"/>
  <c r="BG172" i="36"/>
  <c r="BV172" i="36"/>
  <c r="CE172" i="36"/>
  <c r="BU172" i="36"/>
  <c r="BR172" i="36"/>
  <c r="AH172" i="36"/>
  <c r="CQ172" i="36"/>
  <c r="AL172" i="36"/>
  <c r="BB172" i="36"/>
  <c r="C172" i="36"/>
  <c r="BN172" i="36"/>
  <c r="CA172" i="36"/>
  <c r="E172" i="36"/>
  <c r="CR172" i="36"/>
  <c r="CF172" i="36"/>
  <c r="L172" i="36"/>
  <c r="BF172" i="36"/>
  <c r="T172" i="36"/>
  <c r="BA172" i="36"/>
  <c r="AO172" i="36"/>
  <c r="N172" i="36"/>
  <c r="BK172" i="36"/>
  <c r="CU173" i="35"/>
  <c r="AD173" i="36" s="1"/>
  <c r="CN172" i="36"/>
  <c r="AD172" i="36"/>
  <c r="P172" i="36"/>
  <c r="BD172" i="36"/>
  <c r="M172" i="36"/>
  <c r="J172" i="36"/>
  <c r="BY172" i="36"/>
  <c r="K172" i="36"/>
  <c r="CP172" i="36"/>
  <c r="R172" i="36"/>
  <c r="W172" i="36"/>
  <c r="CL172" i="36"/>
  <c r="CO172" i="36"/>
  <c r="AP172" i="36"/>
  <c r="CG172" i="36"/>
  <c r="BZ172" i="36"/>
  <c r="I172" i="36"/>
  <c r="AE172" i="36"/>
  <c r="AM172" i="36"/>
  <c r="CJ172" i="36"/>
  <c r="BS172" i="36"/>
  <c r="AC172" i="36"/>
  <c r="CT172" i="36"/>
  <c r="CK172" i="36"/>
  <c r="AU172" i="36"/>
  <c r="F172" i="36"/>
  <c r="AN172" i="36"/>
  <c r="H172" i="36"/>
  <c r="CB172" i="36"/>
  <c r="CM172" i="36"/>
  <c r="X172" i="36"/>
  <c r="BP172" i="36"/>
  <c r="AD24" i="38"/>
  <c r="AR24" i="38"/>
  <c r="AH24" i="38"/>
  <c r="AG24" i="38"/>
  <c r="AF24" i="38"/>
  <c r="AE24" i="38"/>
  <c r="AC24" i="38"/>
  <c r="A26" i="38"/>
  <c r="E25" i="38"/>
  <c r="D25" i="38"/>
  <c r="C25" i="38"/>
  <c r="B25" i="38"/>
  <c r="Y173" i="36" l="1"/>
  <c r="W173" i="36"/>
  <c r="F173" i="36"/>
  <c r="CC173" i="36"/>
  <c r="L173" i="36"/>
  <c r="BO173" i="36"/>
  <c r="BG173" i="36"/>
  <c r="CS173" i="36"/>
  <c r="BI173" i="36"/>
  <c r="CH173" i="36"/>
  <c r="C173" i="36"/>
  <c r="AT173" i="36"/>
  <c r="AP173" i="36"/>
  <c r="I173" i="36"/>
  <c r="Q173" i="36"/>
  <c r="AI173" i="36"/>
  <c r="R173" i="36"/>
  <c r="BQ173" i="36"/>
  <c r="CU174" i="35"/>
  <c r="BX174" i="36" s="1"/>
  <c r="AY173" i="36"/>
  <c r="CE173" i="36"/>
  <c r="B176" i="35"/>
  <c r="L175" i="35"/>
  <c r="X175" i="35"/>
  <c r="AJ175" i="35"/>
  <c r="AV175" i="35"/>
  <c r="BH175" i="35"/>
  <c r="BT175" i="35"/>
  <c r="CF175" i="35"/>
  <c r="N175" i="35"/>
  <c r="Z175" i="35"/>
  <c r="AL175" i="35"/>
  <c r="AX175" i="35"/>
  <c r="BJ175" i="35"/>
  <c r="BV175" i="35"/>
  <c r="CH175" i="35"/>
  <c r="T175" i="35"/>
  <c r="AP175" i="35"/>
  <c r="K175" i="35"/>
  <c r="Q175" i="35"/>
  <c r="AG175" i="35"/>
  <c r="AM175" i="35"/>
  <c r="BI175" i="35"/>
  <c r="CE175" i="35"/>
  <c r="E175" i="35"/>
  <c r="U175" i="35"/>
  <c r="AA175" i="35"/>
  <c r="AW175" i="35"/>
  <c r="BS175" i="35"/>
  <c r="BY175" i="35"/>
  <c r="CP175" i="35"/>
  <c r="I175" i="35"/>
  <c r="O175" i="35"/>
  <c r="AK175" i="35"/>
  <c r="BG175" i="35"/>
  <c r="BM175" i="35"/>
  <c r="CC175" i="35"/>
  <c r="CI175" i="35"/>
  <c r="F175" i="35"/>
  <c r="C175" i="35"/>
  <c r="Y175" i="35"/>
  <c r="AU175" i="35"/>
  <c r="BA175" i="35"/>
  <c r="P175" i="35"/>
  <c r="AY175" i="35"/>
  <c r="BC175" i="35"/>
  <c r="CR175" i="35"/>
  <c r="D175" i="35"/>
  <c r="G175" i="35"/>
  <c r="J175" i="35"/>
  <c r="AB175" i="35"/>
  <c r="R175" i="35"/>
  <c r="AE175" i="35"/>
  <c r="AR175" i="35"/>
  <c r="BE175" i="35"/>
  <c r="BZ175" i="35"/>
  <c r="CG175" i="35"/>
  <c r="CJ175" i="35"/>
  <c r="CS175" i="35"/>
  <c r="V175" i="35"/>
  <c r="AI175" i="35"/>
  <c r="BQ175" i="35"/>
  <c r="BW175" i="35"/>
  <c r="BX175" i="35"/>
  <c r="CA175" i="35"/>
  <c r="CB175" i="35"/>
  <c r="CD175" i="35"/>
  <c r="AZ175" i="35"/>
  <c r="BN175" i="35"/>
  <c r="BP175" i="35"/>
  <c r="H175" i="35"/>
  <c r="AH175" i="35"/>
  <c r="CK175" i="35"/>
  <c r="M175" i="35"/>
  <c r="AC175" i="35"/>
  <c r="AN175" i="35"/>
  <c r="CL175" i="35"/>
  <c r="S175" i="35"/>
  <c r="AF175" i="35"/>
  <c r="CN175" i="35"/>
  <c r="BF175" i="35"/>
  <c r="CM175" i="35"/>
  <c r="CO175" i="35"/>
  <c r="AS175" i="35"/>
  <c r="AD175" i="35"/>
  <c r="AQ175" i="35"/>
  <c r="BD175" i="35"/>
  <c r="BK175" i="35"/>
  <c r="BO175" i="35"/>
  <c r="CQ175" i="35"/>
  <c r="AT175" i="35"/>
  <c r="AO175" i="35"/>
  <c r="BB175" i="35"/>
  <c r="BU175" i="35"/>
  <c r="W175" i="35"/>
  <c r="CT175" i="35"/>
  <c r="BL175" i="35"/>
  <c r="BR175" i="35"/>
  <c r="Z173" i="36"/>
  <c r="AR173" i="36"/>
  <c r="G173" i="36"/>
  <c r="J173" i="36"/>
  <c r="AS173" i="36"/>
  <c r="BB173" i="36"/>
  <c r="CQ173" i="36"/>
  <c r="CA173" i="36"/>
  <c r="CG173" i="36"/>
  <c r="U173" i="36"/>
  <c r="BV173" i="36"/>
  <c r="AL173" i="36"/>
  <c r="CB173" i="36"/>
  <c r="BE173" i="36"/>
  <c r="CJ173" i="36"/>
  <c r="AC173" i="36"/>
  <c r="AN173" i="36"/>
  <c r="AZ173" i="36"/>
  <c r="BZ173" i="36"/>
  <c r="BY173" i="36"/>
  <c r="AK173" i="36"/>
  <c r="AJ173" i="36"/>
  <c r="AU173" i="36"/>
  <c r="BA173" i="36"/>
  <c r="O173" i="36"/>
  <c r="M173" i="36"/>
  <c r="H173" i="36"/>
  <c r="AG173" i="36"/>
  <c r="X173" i="36"/>
  <c r="BM173" i="36"/>
  <c r="AO173" i="36"/>
  <c r="E173" i="36"/>
  <c r="T173" i="36"/>
  <c r="AB173" i="36"/>
  <c r="CO173" i="36"/>
  <c r="BT173" i="36"/>
  <c r="AV173" i="36"/>
  <c r="AH173" i="36"/>
  <c r="CN173" i="36"/>
  <c r="BL173" i="36"/>
  <c r="CT173" i="36"/>
  <c r="CI173" i="36"/>
  <c r="BC173" i="36"/>
  <c r="CP173" i="36"/>
  <c r="AF173" i="36"/>
  <c r="BW173" i="36"/>
  <c r="V173" i="36"/>
  <c r="AQ173" i="36"/>
  <c r="BX173" i="36"/>
  <c r="BS173" i="36"/>
  <c r="BK173" i="36"/>
  <c r="D173" i="36"/>
  <c r="P173" i="36"/>
  <c r="BP173" i="36"/>
  <c r="CF173" i="36"/>
  <c r="BR173" i="36"/>
  <c r="CL173" i="36"/>
  <c r="BD173" i="36"/>
  <c r="S173" i="36"/>
  <c r="AX173" i="36"/>
  <c r="AE173" i="36"/>
  <c r="CD173" i="36"/>
  <c r="CR173" i="36"/>
  <c r="CM173" i="36"/>
  <c r="BH173" i="36"/>
  <c r="N173" i="36"/>
  <c r="BJ173" i="36"/>
  <c r="BU173" i="36"/>
  <c r="AA173" i="36"/>
  <c r="AW173" i="36"/>
  <c r="CK173" i="36"/>
  <c r="BF173" i="36"/>
  <c r="AM173" i="36"/>
  <c r="K173" i="36"/>
  <c r="BN173" i="36"/>
  <c r="AD25" i="38"/>
  <c r="AR25" i="38"/>
  <c r="AH25" i="38"/>
  <c r="AG25" i="38"/>
  <c r="AF25" i="38"/>
  <c r="AE25" i="38"/>
  <c r="AC25" i="38"/>
  <c r="A27" i="38"/>
  <c r="E26" i="38"/>
  <c r="D26" i="38"/>
  <c r="C26" i="38"/>
  <c r="B26" i="38"/>
  <c r="AZ174" i="36" l="1"/>
  <c r="AO174" i="36"/>
  <c r="AD174" i="36"/>
  <c r="BW174" i="36"/>
  <c r="BO174" i="36"/>
  <c r="CT174" i="36"/>
  <c r="BF174" i="36"/>
  <c r="CA174" i="36"/>
  <c r="AL174" i="36"/>
  <c r="L174" i="36"/>
  <c r="E174" i="36"/>
  <c r="CL174" i="36"/>
  <c r="BI174" i="36"/>
  <c r="AJ174" i="36"/>
  <c r="AB174" i="36"/>
  <c r="AM174" i="36"/>
  <c r="BN174" i="36"/>
  <c r="Y174" i="36"/>
  <c r="CK174" i="36"/>
  <c r="BA174" i="36"/>
  <c r="BT174" i="36"/>
  <c r="H174" i="36"/>
  <c r="AG174" i="36"/>
  <c r="W174" i="36"/>
  <c r="I174" i="36"/>
  <c r="AW174" i="36"/>
  <c r="AP174" i="36"/>
  <c r="AS174" i="36"/>
  <c r="M174" i="36"/>
  <c r="CQ174" i="36"/>
  <c r="P174" i="36"/>
  <c r="AH174" i="36"/>
  <c r="CJ174" i="36"/>
  <c r="U174" i="36"/>
  <c r="BS174" i="36"/>
  <c r="AY174" i="36"/>
  <c r="BG174" i="36"/>
  <c r="J174" i="36"/>
  <c r="AV174" i="36"/>
  <c r="BU174" i="36"/>
  <c r="CR174" i="36"/>
  <c r="AE174" i="36"/>
  <c r="BH174" i="36"/>
  <c r="D174" i="36"/>
  <c r="K174" i="36"/>
  <c r="T174" i="36"/>
  <c r="BC174" i="36"/>
  <c r="CO174" i="36"/>
  <c r="S174" i="36"/>
  <c r="AN174" i="36"/>
  <c r="Q174" i="36"/>
  <c r="Z174" i="36"/>
  <c r="CC174" i="36"/>
  <c r="BP174" i="36"/>
  <c r="X174" i="36"/>
  <c r="AR174" i="36"/>
  <c r="CU175" i="35"/>
  <c r="BP175" i="36" s="1"/>
  <c r="BQ174" i="36"/>
  <c r="C174" i="36"/>
  <c r="AQ174" i="36"/>
  <c r="BK174" i="36"/>
  <c r="CD174" i="36"/>
  <c r="CE174" i="36"/>
  <c r="BL174" i="36"/>
  <c r="AC174" i="36"/>
  <c r="BB174" i="36"/>
  <c r="O174" i="36"/>
  <c r="CI174" i="36"/>
  <c r="B177" i="35"/>
  <c r="E176" i="35"/>
  <c r="Q176" i="35"/>
  <c r="AC176" i="35"/>
  <c r="AO176" i="35"/>
  <c r="BA176" i="35"/>
  <c r="BM176" i="35"/>
  <c r="BY176" i="35"/>
  <c r="G176" i="35"/>
  <c r="S176" i="35"/>
  <c r="AE176" i="35"/>
  <c r="AQ176" i="35"/>
  <c r="BC176" i="35"/>
  <c r="BO176" i="35"/>
  <c r="CA176" i="35"/>
  <c r="W176" i="35"/>
  <c r="AS176" i="35"/>
  <c r="AV176" i="35"/>
  <c r="AY176" i="35"/>
  <c r="N176" i="35"/>
  <c r="T176" i="35"/>
  <c r="AP176" i="35"/>
  <c r="BL176" i="35"/>
  <c r="BR176" i="35"/>
  <c r="CH176" i="35"/>
  <c r="H176" i="35"/>
  <c r="AD176" i="35"/>
  <c r="AZ176" i="35"/>
  <c r="BF176" i="35"/>
  <c r="BV176" i="35"/>
  <c r="CB176" i="35"/>
  <c r="R176" i="35"/>
  <c r="AN176" i="35"/>
  <c r="AT176" i="35"/>
  <c r="BJ176" i="35"/>
  <c r="BP176" i="35"/>
  <c r="I176" i="35"/>
  <c r="L176" i="35"/>
  <c r="O176" i="35"/>
  <c r="F176" i="35"/>
  <c r="AB176" i="35"/>
  <c r="AH176" i="35"/>
  <c r="AX176" i="35"/>
  <c r="BD176" i="35"/>
  <c r="CT176" i="35"/>
  <c r="M176" i="35"/>
  <c r="X176" i="35"/>
  <c r="AK176" i="35"/>
  <c r="BH176" i="35"/>
  <c r="C176" i="35"/>
  <c r="AA176" i="35"/>
  <c r="CC176" i="35"/>
  <c r="CF176" i="35"/>
  <c r="CI176" i="35"/>
  <c r="AR176" i="35"/>
  <c r="BE176" i="35"/>
  <c r="BZ176" i="35"/>
  <c r="CE176" i="35"/>
  <c r="CG176" i="35"/>
  <c r="V176" i="35"/>
  <c r="AI176" i="35"/>
  <c r="BQ176" i="35"/>
  <c r="K176" i="35"/>
  <c r="U176" i="35"/>
  <c r="AU176" i="35"/>
  <c r="BK176" i="35"/>
  <c r="CM176" i="35"/>
  <c r="P176" i="35"/>
  <c r="BT176" i="35"/>
  <c r="AF176" i="35"/>
  <c r="CN176" i="35"/>
  <c r="D176" i="35"/>
  <c r="J176" i="35"/>
  <c r="BU176" i="35"/>
  <c r="Y176" i="35"/>
  <c r="CJ176" i="35"/>
  <c r="BX176" i="35"/>
  <c r="CK176" i="35"/>
  <c r="CL176" i="35"/>
  <c r="CO176" i="35"/>
  <c r="CP176" i="35"/>
  <c r="AL176" i="35"/>
  <c r="BS176" i="35"/>
  <c r="AG176" i="35"/>
  <c r="BI176" i="35"/>
  <c r="CQ176" i="35"/>
  <c r="CR176" i="35"/>
  <c r="BG176" i="35"/>
  <c r="BB176" i="35"/>
  <c r="AJ176" i="35"/>
  <c r="AW176" i="35"/>
  <c r="BW176" i="35"/>
  <c r="Z176" i="35"/>
  <c r="AM176" i="35"/>
  <c r="BN176" i="35"/>
  <c r="CD176" i="35"/>
  <c r="CS176" i="35"/>
  <c r="R174" i="36"/>
  <c r="AI174" i="36"/>
  <c r="N174" i="36"/>
  <c r="CM174" i="36"/>
  <c r="AF174" i="36"/>
  <c r="BJ174" i="36"/>
  <c r="BR174" i="36"/>
  <c r="BD174" i="36"/>
  <c r="BE174" i="36"/>
  <c r="CF174" i="36"/>
  <c r="BY174" i="36"/>
  <c r="AT174" i="36"/>
  <c r="CG174" i="36"/>
  <c r="BM174" i="36"/>
  <c r="CB174" i="36"/>
  <c r="CN174" i="36"/>
  <c r="AK174" i="36"/>
  <c r="V174" i="36"/>
  <c r="G174" i="36"/>
  <c r="F174" i="36"/>
  <c r="AA174" i="36"/>
  <c r="AX174" i="36"/>
  <c r="CH174" i="36"/>
  <c r="CS174" i="36"/>
  <c r="CP174" i="36"/>
  <c r="AU174" i="36"/>
  <c r="BZ174" i="36"/>
  <c r="BV174" i="36"/>
  <c r="AD26" i="38"/>
  <c r="AR26" i="38"/>
  <c r="AG26" i="38"/>
  <c r="AH26" i="38"/>
  <c r="AF26" i="38"/>
  <c r="AE26" i="38"/>
  <c r="AC26" i="38"/>
  <c r="A28" i="38"/>
  <c r="E27" i="38"/>
  <c r="D27" i="38"/>
  <c r="C27" i="38"/>
  <c r="B27" i="38"/>
  <c r="AS175" i="36" l="1"/>
  <c r="BL175" i="36"/>
  <c r="CS175" i="36"/>
  <c r="AD175" i="36"/>
  <c r="W175" i="36"/>
  <c r="CH175" i="36"/>
  <c r="Z175" i="36"/>
  <c r="BI175" i="36"/>
  <c r="CC175" i="36"/>
  <c r="CK175" i="36"/>
  <c r="AL175" i="36"/>
  <c r="AI175" i="36"/>
  <c r="D175" i="36"/>
  <c r="G175" i="36"/>
  <c r="E175" i="36"/>
  <c r="BQ175" i="36"/>
  <c r="H175" i="36"/>
  <c r="CO175" i="36"/>
  <c r="BD175" i="36"/>
  <c r="BW175" i="36"/>
  <c r="BM175" i="36"/>
  <c r="AN175" i="36"/>
  <c r="V175" i="36"/>
  <c r="X175" i="36"/>
  <c r="BG175" i="36"/>
  <c r="CT175" i="36"/>
  <c r="CL175" i="36"/>
  <c r="AZ175" i="36"/>
  <c r="CR175" i="36"/>
  <c r="CM175" i="36"/>
  <c r="AW175" i="36"/>
  <c r="BJ175" i="36"/>
  <c r="BX175" i="36"/>
  <c r="BO175" i="36"/>
  <c r="M175" i="36"/>
  <c r="N175" i="36"/>
  <c r="C175" i="36"/>
  <c r="B178" i="35"/>
  <c r="J177" i="35"/>
  <c r="V177" i="35"/>
  <c r="AH177" i="35"/>
  <c r="AT177" i="35"/>
  <c r="BF177" i="35"/>
  <c r="BR177" i="35"/>
  <c r="CD177" i="35"/>
  <c r="L177" i="35"/>
  <c r="X177" i="35"/>
  <c r="AJ177" i="35"/>
  <c r="AV177" i="35"/>
  <c r="BH177" i="35"/>
  <c r="BT177" i="35"/>
  <c r="CF177" i="35"/>
  <c r="D177" i="35"/>
  <c r="Z177" i="35"/>
  <c r="AC177" i="35"/>
  <c r="AF177" i="35"/>
  <c r="BB177" i="35"/>
  <c r="W177" i="35"/>
  <c r="AS177" i="35"/>
  <c r="AY177" i="35"/>
  <c r="BO177" i="35"/>
  <c r="BU177" i="35"/>
  <c r="K177" i="35"/>
  <c r="AG177" i="35"/>
  <c r="AM177" i="35"/>
  <c r="BC177" i="35"/>
  <c r="BI177" i="35"/>
  <c r="CE177" i="35"/>
  <c r="CN177" i="35"/>
  <c r="U177" i="35"/>
  <c r="AA177" i="35"/>
  <c r="AQ177" i="35"/>
  <c r="AW177" i="35"/>
  <c r="BS177" i="35"/>
  <c r="I177" i="35"/>
  <c r="O177" i="35"/>
  <c r="AE177" i="35"/>
  <c r="AK177" i="35"/>
  <c r="BG177" i="35"/>
  <c r="Y177" i="35"/>
  <c r="AL177" i="35"/>
  <c r="CK177" i="35"/>
  <c r="P177" i="35"/>
  <c r="T177" i="35"/>
  <c r="AX177" i="35"/>
  <c r="F177" i="35"/>
  <c r="AN177" i="35"/>
  <c r="BA177" i="35"/>
  <c r="CL177" i="35"/>
  <c r="C177" i="35"/>
  <c r="R177" i="35"/>
  <c r="CC177" i="35"/>
  <c r="CH177" i="35"/>
  <c r="AR177" i="35"/>
  <c r="BE177" i="35"/>
  <c r="N177" i="35"/>
  <c r="Q177" i="35"/>
  <c r="AD177" i="35"/>
  <c r="BD177" i="35"/>
  <c r="BL177" i="35"/>
  <c r="BN177" i="35"/>
  <c r="CO177" i="35"/>
  <c r="AP177" i="35"/>
  <c r="CT177" i="35"/>
  <c r="G177" i="35"/>
  <c r="M177" i="35"/>
  <c r="CA177" i="35"/>
  <c r="S177" i="35"/>
  <c r="BV177" i="35"/>
  <c r="CB177" i="35"/>
  <c r="BK177" i="35"/>
  <c r="BX177" i="35"/>
  <c r="CP177" i="35"/>
  <c r="AI177" i="35"/>
  <c r="BM177" i="35"/>
  <c r="BQ177" i="35"/>
  <c r="CM177" i="35"/>
  <c r="E177" i="35"/>
  <c r="H177" i="35"/>
  <c r="BZ177" i="35"/>
  <c r="CJ177" i="35"/>
  <c r="AB177" i="35"/>
  <c r="CG177" i="35"/>
  <c r="CQ177" i="35"/>
  <c r="CR177" i="35"/>
  <c r="CI177" i="35"/>
  <c r="CS177" i="35"/>
  <c r="AZ177" i="35"/>
  <c r="BP177" i="35"/>
  <c r="BW177" i="35"/>
  <c r="AU177" i="35"/>
  <c r="BJ177" i="35"/>
  <c r="BY177" i="35"/>
  <c r="AO177" i="35"/>
  <c r="L175" i="36"/>
  <c r="AJ175" i="36"/>
  <c r="AU175" i="36"/>
  <c r="CP175" i="36"/>
  <c r="I175" i="36"/>
  <c r="BN175" i="36"/>
  <c r="BV175" i="36"/>
  <c r="T175" i="36"/>
  <c r="AR175" i="36"/>
  <c r="BA175" i="36"/>
  <c r="P175" i="36"/>
  <c r="BF175" i="36"/>
  <c r="U175" i="36"/>
  <c r="AA175" i="36"/>
  <c r="F175" i="36"/>
  <c r="BS175" i="36"/>
  <c r="CB175" i="36"/>
  <c r="BE175" i="36"/>
  <c r="BZ175" i="36"/>
  <c r="BB175" i="36"/>
  <c r="CI175" i="36"/>
  <c r="AB175" i="36"/>
  <c r="Y175" i="36"/>
  <c r="S175" i="36"/>
  <c r="CD175" i="36"/>
  <c r="J175" i="36"/>
  <c r="AC175" i="36"/>
  <c r="AE175" i="36"/>
  <c r="CQ175" i="36"/>
  <c r="AF175" i="36"/>
  <c r="CA175" i="36"/>
  <c r="BU175" i="36"/>
  <c r="AT175" i="36"/>
  <c r="AQ175" i="36"/>
  <c r="AO175" i="36"/>
  <c r="R175" i="36"/>
  <c r="CF175" i="36"/>
  <c r="AM175" i="36"/>
  <c r="BR175" i="36"/>
  <c r="BK175" i="36"/>
  <c r="AG175" i="36"/>
  <c r="AK175" i="36"/>
  <c r="CN175" i="36"/>
  <c r="AV175" i="36"/>
  <c r="O175" i="36"/>
  <c r="BC175" i="36"/>
  <c r="AP175" i="36"/>
  <c r="BH175" i="36"/>
  <c r="BT175" i="36"/>
  <c r="AY175" i="36"/>
  <c r="CJ175" i="36"/>
  <c r="CE175" i="36"/>
  <c r="AH175" i="36"/>
  <c r="AX175" i="36"/>
  <c r="CU176" i="35"/>
  <c r="CS176" i="36" s="1"/>
  <c r="BY175" i="36"/>
  <c r="K175" i="36"/>
  <c r="Q175" i="36"/>
  <c r="CG175" i="36"/>
  <c r="AD27" i="38"/>
  <c r="AR27" i="38"/>
  <c r="AH27" i="38"/>
  <c r="AF27" i="38"/>
  <c r="AG27" i="38"/>
  <c r="AE27" i="38"/>
  <c r="AC27" i="38"/>
  <c r="A29" i="38"/>
  <c r="E28" i="38"/>
  <c r="D28" i="38"/>
  <c r="C28" i="38"/>
  <c r="B28" i="38"/>
  <c r="K176" i="36" l="1"/>
  <c r="CP176" i="36"/>
  <c r="CJ176" i="36"/>
  <c r="BE176" i="36"/>
  <c r="CM176" i="36"/>
  <c r="H176" i="36"/>
  <c r="AA176" i="36"/>
  <c r="Q176" i="36"/>
  <c r="CC176" i="36"/>
  <c r="N176" i="36"/>
  <c r="CT176" i="36"/>
  <c r="CN176" i="36"/>
  <c r="CF176" i="36"/>
  <c r="C176" i="36"/>
  <c r="P176" i="36"/>
  <c r="BV176" i="36"/>
  <c r="BM176" i="36"/>
  <c r="AF176" i="36"/>
  <c r="BF176" i="36"/>
  <c r="AB176" i="36"/>
  <c r="BK176" i="36"/>
  <c r="CI176" i="36"/>
  <c r="BG176" i="36"/>
  <c r="AS176" i="36"/>
  <c r="AM176" i="36"/>
  <c r="BQ176" i="36"/>
  <c r="CQ176" i="36"/>
  <c r="BT176" i="36"/>
  <c r="CD176" i="36"/>
  <c r="BX176" i="36"/>
  <c r="AJ176" i="36"/>
  <c r="CB176" i="36"/>
  <c r="BA176" i="36"/>
  <c r="AO176" i="36"/>
  <c r="D176" i="36"/>
  <c r="CR176" i="36"/>
  <c r="BN176" i="36"/>
  <c r="AV176" i="36"/>
  <c r="AG176" i="36"/>
  <c r="L176" i="36"/>
  <c r="U176" i="36"/>
  <c r="R176" i="36"/>
  <c r="CK176" i="36"/>
  <c r="AY176" i="36"/>
  <c r="BW176" i="36"/>
  <c r="AL176" i="36"/>
  <c r="S176" i="36"/>
  <c r="AP176" i="36"/>
  <c r="AQ176" i="36"/>
  <c r="CA176" i="36"/>
  <c r="Z176" i="36"/>
  <c r="AR176" i="36"/>
  <c r="CO176" i="36"/>
  <c r="AE176" i="36"/>
  <c r="G176" i="36"/>
  <c r="AT176" i="36"/>
  <c r="BL176" i="36"/>
  <c r="BR176" i="36"/>
  <c r="E176" i="36"/>
  <c r="AD176" i="36"/>
  <c r="W176" i="36"/>
  <c r="T176" i="36"/>
  <c r="M176" i="36"/>
  <c r="BJ176" i="36"/>
  <c r="AK176" i="36"/>
  <c r="BO176" i="36"/>
  <c r="O176" i="36"/>
  <c r="AZ176" i="36"/>
  <c r="BY176" i="36"/>
  <c r="AN176" i="36"/>
  <c r="CE176" i="36"/>
  <c r="X176" i="36"/>
  <c r="V176" i="36"/>
  <c r="CU177" i="35"/>
  <c r="BQ177" i="36" s="1"/>
  <c r="BC176" i="36"/>
  <c r="B179" i="35"/>
  <c r="C178" i="35"/>
  <c r="O178" i="35"/>
  <c r="AA178" i="35"/>
  <c r="AM178" i="35"/>
  <c r="AY178" i="35"/>
  <c r="BK178" i="35"/>
  <c r="BW178" i="35"/>
  <c r="CI178" i="35"/>
  <c r="E178" i="35"/>
  <c r="Q178" i="35"/>
  <c r="AC178" i="35"/>
  <c r="AO178" i="35"/>
  <c r="BA178" i="35"/>
  <c r="BM178" i="35"/>
  <c r="BY178" i="35"/>
  <c r="G178" i="35"/>
  <c r="J178" i="35"/>
  <c r="M178" i="35"/>
  <c r="AI178" i="35"/>
  <c r="BE178" i="35"/>
  <c r="D178" i="35"/>
  <c r="Z178" i="35"/>
  <c r="AF178" i="35"/>
  <c r="AV178" i="35"/>
  <c r="BB178" i="35"/>
  <c r="BX178" i="35"/>
  <c r="N178" i="35"/>
  <c r="T178" i="35"/>
  <c r="AJ178" i="35"/>
  <c r="AP178" i="35"/>
  <c r="BL178" i="35"/>
  <c r="CH178" i="35"/>
  <c r="CS178" i="35"/>
  <c r="H178" i="35"/>
  <c r="X178" i="35"/>
  <c r="AD178" i="35"/>
  <c r="AZ178" i="35"/>
  <c r="BV178" i="35"/>
  <c r="CB178" i="35"/>
  <c r="L178" i="35"/>
  <c r="R178" i="35"/>
  <c r="AN178" i="35"/>
  <c r="BJ178" i="35"/>
  <c r="AU178" i="35"/>
  <c r="CM178" i="35"/>
  <c r="AG178" i="35"/>
  <c r="AT178" i="35"/>
  <c r="BI178" i="35"/>
  <c r="I178" i="35"/>
  <c r="W178" i="35"/>
  <c r="AW178" i="35"/>
  <c r="BF178" i="35"/>
  <c r="F178" i="35"/>
  <c r="AE178" i="35"/>
  <c r="CF178" i="35"/>
  <c r="AQ178" i="35"/>
  <c r="BO178" i="35"/>
  <c r="BP178" i="35"/>
  <c r="BQ178" i="35"/>
  <c r="BR178" i="35"/>
  <c r="BU178" i="35"/>
  <c r="CQ178" i="35"/>
  <c r="BC178" i="35"/>
  <c r="S178" i="35"/>
  <c r="AS178" i="35"/>
  <c r="CC178" i="35"/>
  <c r="P178" i="35"/>
  <c r="AK178" i="35"/>
  <c r="AX178" i="35"/>
  <c r="BH178" i="35"/>
  <c r="BT178" i="35"/>
  <c r="CT178" i="35"/>
  <c r="CA178" i="35"/>
  <c r="CK178" i="35"/>
  <c r="BD178" i="35"/>
  <c r="CE178" i="35"/>
  <c r="V178" i="35"/>
  <c r="CN178" i="35"/>
  <c r="K178" i="35"/>
  <c r="CL178" i="35"/>
  <c r="CO178" i="35"/>
  <c r="Y178" i="35"/>
  <c r="AL178" i="35"/>
  <c r="BS178" i="35"/>
  <c r="CP178" i="35"/>
  <c r="BZ178" i="35"/>
  <c r="CJ178" i="35"/>
  <c r="CR178" i="35"/>
  <c r="CG178" i="35"/>
  <c r="AH178" i="35"/>
  <c r="CD178" i="35"/>
  <c r="AB178" i="35"/>
  <c r="AR178" i="35"/>
  <c r="U178" i="35"/>
  <c r="BN178" i="35"/>
  <c r="BG178" i="35"/>
  <c r="BV177" i="36"/>
  <c r="Y176" i="36"/>
  <c r="AC176" i="36"/>
  <c r="CL176" i="36"/>
  <c r="AX176" i="36"/>
  <c r="AH176" i="36"/>
  <c r="BD176" i="36"/>
  <c r="BZ176" i="36"/>
  <c r="CG176" i="36"/>
  <c r="BP176" i="36"/>
  <c r="BJ177" i="36"/>
  <c r="T177" i="36"/>
  <c r="AY177" i="36"/>
  <c r="AJ177" i="36"/>
  <c r="CH176" i="36"/>
  <c r="CB177" i="36"/>
  <c r="H177" i="36"/>
  <c r="CA177" i="36"/>
  <c r="P177" i="36"/>
  <c r="X177" i="36"/>
  <c r="I176" i="36"/>
  <c r="AR177" i="36"/>
  <c r="W177" i="36"/>
  <c r="L177" i="36"/>
  <c r="BH176" i="36"/>
  <c r="AZ177" i="36"/>
  <c r="CG177" i="36"/>
  <c r="AD177" i="36"/>
  <c r="BW177" i="36"/>
  <c r="CK177" i="36"/>
  <c r="U177" i="36"/>
  <c r="BU176" i="36"/>
  <c r="BB176" i="36"/>
  <c r="AU176" i="36"/>
  <c r="F176" i="36"/>
  <c r="BS176" i="36"/>
  <c r="BI176" i="36"/>
  <c r="AW176" i="36"/>
  <c r="AI176" i="36"/>
  <c r="J176" i="36"/>
  <c r="CM177" i="36"/>
  <c r="G177" i="36"/>
  <c r="AL177" i="36"/>
  <c r="CN177" i="36"/>
  <c r="AD28" i="38"/>
  <c r="AR28" i="38"/>
  <c r="AH28" i="38"/>
  <c r="AG28" i="38"/>
  <c r="AF28" i="38"/>
  <c r="AE28" i="38"/>
  <c r="AC28" i="38"/>
  <c r="A30" i="38"/>
  <c r="E29" i="38"/>
  <c r="D29" i="38"/>
  <c r="C29" i="38"/>
  <c r="B29" i="38"/>
  <c r="CD177" i="36" l="1"/>
  <c r="BB177" i="36"/>
  <c r="AO177" i="36"/>
  <c r="AV177" i="36"/>
  <c r="BP177" i="36"/>
  <c r="M177" i="36"/>
  <c r="BE177" i="36"/>
  <c r="I177" i="36"/>
  <c r="BD177" i="36"/>
  <c r="AH177" i="36"/>
  <c r="AM177" i="36"/>
  <c r="CO177" i="36"/>
  <c r="AF177" i="36"/>
  <c r="CH177" i="36"/>
  <c r="BS177" i="36"/>
  <c r="BZ177" i="36"/>
  <c r="CJ177" i="36"/>
  <c r="AB177" i="36"/>
  <c r="BA177" i="36"/>
  <c r="AT177" i="36"/>
  <c r="BG177" i="36"/>
  <c r="CU178" i="35"/>
  <c r="BZ178" i="36" s="1"/>
  <c r="J177" i="36"/>
  <c r="BL177" i="36"/>
  <c r="Z177" i="36"/>
  <c r="R177" i="36"/>
  <c r="B180" i="35"/>
  <c r="H179" i="35"/>
  <c r="T179" i="35"/>
  <c r="AF179" i="35"/>
  <c r="AR179" i="35"/>
  <c r="BD179" i="35"/>
  <c r="BP179" i="35"/>
  <c r="CB179" i="35"/>
  <c r="J179" i="35"/>
  <c r="V179" i="35"/>
  <c r="AH179" i="35"/>
  <c r="AT179" i="35"/>
  <c r="BF179" i="35"/>
  <c r="BR179" i="35"/>
  <c r="CD179" i="35"/>
  <c r="P179" i="35"/>
  <c r="AL179" i="35"/>
  <c r="G179" i="35"/>
  <c r="M179" i="35"/>
  <c r="AC179" i="35"/>
  <c r="AI179" i="35"/>
  <c r="BE179" i="35"/>
  <c r="CA179" i="35"/>
  <c r="CG179" i="35"/>
  <c r="Q179" i="35"/>
  <c r="W179" i="35"/>
  <c r="AS179" i="35"/>
  <c r="BO179" i="35"/>
  <c r="BU179" i="35"/>
  <c r="CL179" i="35"/>
  <c r="E179" i="35"/>
  <c r="K179" i="35"/>
  <c r="AG179" i="35"/>
  <c r="BC179" i="35"/>
  <c r="BI179" i="35"/>
  <c r="BY179" i="35"/>
  <c r="CE179" i="35"/>
  <c r="U179" i="35"/>
  <c r="AQ179" i="35"/>
  <c r="AW179" i="35"/>
  <c r="BJ179" i="35"/>
  <c r="BK179" i="35"/>
  <c r="BN179" i="35"/>
  <c r="CO179" i="35"/>
  <c r="Y179" i="35"/>
  <c r="AP179" i="35"/>
  <c r="CK179" i="35"/>
  <c r="L179" i="35"/>
  <c r="O179" i="35"/>
  <c r="S179" i="35"/>
  <c r="AJ179" i="35"/>
  <c r="CN179" i="35"/>
  <c r="I179" i="35"/>
  <c r="AA179" i="35"/>
  <c r="AN179" i="35"/>
  <c r="BA179" i="35"/>
  <c r="C179" i="35"/>
  <c r="F179" i="35"/>
  <c r="R179" i="35"/>
  <c r="AE179" i="35"/>
  <c r="Z179" i="35"/>
  <c r="AM179" i="35"/>
  <c r="AZ179" i="35"/>
  <c r="BM179" i="35"/>
  <c r="BS179" i="35"/>
  <c r="BT179" i="35"/>
  <c r="BW179" i="35"/>
  <c r="BX179" i="35"/>
  <c r="BZ179" i="35"/>
  <c r="CJ179" i="35"/>
  <c r="AU179" i="35"/>
  <c r="CF179" i="35"/>
  <c r="CT179" i="35"/>
  <c r="X179" i="35"/>
  <c r="D179" i="35"/>
  <c r="AK179" i="35"/>
  <c r="AX179" i="35"/>
  <c r="BH179" i="35"/>
  <c r="BV179" i="35"/>
  <c r="CH179" i="35"/>
  <c r="BQ179" i="35"/>
  <c r="CM179" i="35"/>
  <c r="AV179" i="35"/>
  <c r="CC179" i="35"/>
  <c r="N179" i="35"/>
  <c r="AD179" i="35"/>
  <c r="AY179" i="35"/>
  <c r="CP179" i="35"/>
  <c r="AB179" i="35"/>
  <c r="AO179" i="35"/>
  <c r="BB179" i="35"/>
  <c r="BG179" i="35"/>
  <c r="CR179" i="35"/>
  <c r="BL179" i="35"/>
  <c r="CI179" i="35"/>
  <c r="CS179" i="35"/>
  <c r="CQ179" i="35"/>
  <c r="BT177" i="36"/>
  <c r="BX177" i="36"/>
  <c r="BC177" i="36"/>
  <c r="AP177" i="36"/>
  <c r="F177" i="36"/>
  <c r="K177" i="36"/>
  <c r="CQ177" i="36"/>
  <c r="AK177" i="36"/>
  <c r="BM177" i="36"/>
  <c r="CS177" i="36"/>
  <c r="AN177" i="36"/>
  <c r="D177" i="36"/>
  <c r="C177" i="36"/>
  <c r="BR177" i="36"/>
  <c r="BO177" i="36"/>
  <c r="BK177" i="36"/>
  <c r="AE177" i="36"/>
  <c r="AI177" i="36"/>
  <c r="CE177" i="36"/>
  <c r="E177" i="36"/>
  <c r="AQ177" i="36"/>
  <c r="AW177" i="36"/>
  <c r="V177" i="36"/>
  <c r="CL177" i="36"/>
  <c r="CI177" i="36"/>
  <c r="Y177" i="36"/>
  <c r="Q177" i="36"/>
  <c r="CF177" i="36"/>
  <c r="BN177" i="36"/>
  <c r="BF177" i="36"/>
  <c r="CC177" i="36"/>
  <c r="BY177" i="36"/>
  <c r="AG177" i="36"/>
  <c r="CP177" i="36"/>
  <c r="AC177" i="36"/>
  <c r="CT177" i="36"/>
  <c r="AU177" i="36"/>
  <c r="AS177" i="36"/>
  <c r="N177" i="36"/>
  <c r="BU177" i="36"/>
  <c r="AA177" i="36"/>
  <c r="S177" i="36"/>
  <c r="AX177" i="36"/>
  <c r="BH177" i="36"/>
  <c r="O177" i="36"/>
  <c r="CR177" i="36"/>
  <c r="BI177" i="36"/>
  <c r="AD29" i="38"/>
  <c r="AR29" i="38"/>
  <c r="AH29" i="38"/>
  <c r="AF29" i="38"/>
  <c r="AG29" i="38"/>
  <c r="AE29" i="38"/>
  <c r="AC29" i="38"/>
  <c r="A31" i="38"/>
  <c r="E30" i="38"/>
  <c r="D30" i="38"/>
  <c r="C30" i="38"/>
  <c r="B30" i="38"/>
  <c r="AB178" i="36" l="1"/>
  <c r="CC178" i="36"/>
  <c r="AX178" i="36"/>
  <c r="BQ178" i="36"/>
  <c r="BT178" i="36"/>
  <c r="BJ178" i="36"/>
  <c r="BE178" i="36"/>
  <c r="CE178" i="36"/>
  <c r="BY178" i="36"/>
  <c r="N178" i="36"/>
  <c r="BP178" i="36"/>
  <c r="AU178" i="36"/>
  <c r="AR178" i="36"/>
  <c r="CH178" i="36"/>
  <c r="G178" i="36"/>
  <c r="AG178" i="36"/>
  <c r="T178" i="36"/>
  <c r="CR178" i="36"/>
  <c r="CN178" i="36"/>
  <c r="CL178" i="36"/>
  <c r="Z178" i="36"/>
  <c r="Y178" i="36"/>
  <c r="E178" i="36"/>
  <c r="H178" i="36"/>
  <c r="S178" i="36"/>
  <c r="AA178" i="36"/>
  <c r="AJ178" i="36"/>
  <c r="AS178" i="36"/>
  <c r="BD178" i="36"/>
  <c r="AQ178" i="36"/>
  <c r="Q178" i="36"/>
  <c r="BH178" i="36"/>
  <c r="L178" i="36"/>
  <c r="CA178" i="36"/>
  <c r="AN178" i="36"/>
  <c r="BF178" i="36"/>
  <c r="AE178" i="36"/>
  <c r="AI178" i="36"/>
  <c r="F178" i="36"/>
  <c r="AP178" i="36"/>
  <c r="CO178" i="36"/>
  <c r="CD178" i="36"/>
  <c r="BO178" i="36"/>
  <c r="AT178" i="36"/>
  <c r="BA178" i="36"/>
  <c r="AH178" i="36"/>
  <c r="CB178" i="36"/>
  <c r="BC178" i="36"/>
  <c r="BW178" i="36"/>
  <c r="BX178" i="36"/>
  <c r="BI178" i="36"/>
  <c r="BV178" i="36"/>
  <c r="CJ178" i="36"/>
  <c r="D178" i="36"/>
  <c r="V178" i="36"/>
  <c r="AY178" i="36"/>
  <c r="K178" i="36"/>
  <c r="BL178" i="36"/>
  <c r="AC178" i="36"/>
  <c r="J178" i="36"/>
  <c r="BK178" i="36"/>
  <c r="CI178" i="36"/>
  <c r="CF178" i="36"/>
  <c r="CS178" i="36"/>
  <c r="AF178" i="36"/>
  <c r="CG178" i="36"/>
  <c r="AM178" i="36"/>
  <c r="R178" i="36"/>
  <c r="M178" i="36"/>
  <c r="AK178" i="36"/>
  <c r="P178" i="36"/>
  <c r="CM178" i="36"/>
  <c r="X178" i="36"/>
  <c r="BB178" i="36"/>
  <c r="AO178" i="36"/>
  <c r="AD178" i="36"/>
  <c r="B181" i="35"/>
  <c r="M180" i="35"/>
  <c r="Y180" i="35"/>
  <c r="AK180" i="35"/>
  <c r="AW180" i="35"/>
  <c r="BI180" i="35"/>
  <c r="BU180" i="35"/>
  <c r="CG180" i="35"/>
  <c r="C180" i="35"/>
  <c r="O180" i="35"/>
  <c r="AA180" i="35"/>
  <c r="AM180" i="35"/>
  <c r="AY180" i="35"/>
  <c r="BK180" i="35"/>
  <c r="BW180" i="35"/>
  <c r="CI180" i="35"/>
  <c r="S180" i="35"/>
  <c r="AO180" i="35"/>
  <c r="AR180" i="35"/>
  <c r="AU180" i="35"/>
  <c r="J180" i="35"/>
  <c r="P180" i="35"/>
  <c r="AL180" i="35"/>
  <c r="BH180" i="35"/>
  <c r="BN180" i="35"/>
  <c r="CD180" i="35"/>
  <c r="D180" i="35"/>
  <c r="Z180" i="35"/>
  <c r="AV180" i="35"/>
  <c r="BB180" i="35"/>
  <c r="BR180" i="35"/>
  <c r="BX180" i="35"/>
  <c r="CQ180" i="35"/>
  <c r="N180" i="35"/>
  <c r="AJ180" i="35"/>
  <c r="AP180" i="35"/>
  <c r="BF180" i="35"/>
  <c r="BL180" i="35"/>
  <c r="CH180" i="35"/>
  <c r="E180" i="35"/>
  <c r="H180" i="35"/>
  <c r="K180" i="35"/>
  <c r="X180" i="35"/>
  <c r="AD180" i="35"/>
  <c r="AT180" i="35"/>
  <c r="AZ180" i="35"/>
  <c r="U180" i="35"/>
  <c r="AH180" i="35"/>
  <c r="BD180" i="35"/>
  <c r="BQ180" i="35"/>
  <c r="AC180" i="35"/>
  <c r="BC180" i="35"/>
  <c r="CM180" i="35"/>
  <c r="AB180" i="35"/>
  <c r="AF180" i="35"/>
  <c r="AS180" i="35"/>
  <c r="BG180" i="35"/>
  <c r="CP180" i="35"/>
  <c r="L180" i="35"/>
  <c r="W180" i="35"/>
  <c r="I180" i="35"/>
  <c r="AN180" i="35"/>
  <c r="BA180" i="35"/>
  <c r="V180" i="35"/>
  <c r="AI180" i="35"/>
  <c r="BV180" i="35"/>
  <c r="CA180" i="35"/>
  <c r="CC180" i="35"/>
  <c r="BJ180" i="35"/>
  <c r="BY180" i="35"/>
  <c r="AX180" i="35"/>
  <c r="CT180" i="35"/>
  <c r="CF180" i="35"/>
  <c r="CJ180" i="35"/>
  <c r="G180" i="35"/>
  <c r="BT180" i="35"/>
  <c r="Q180" i="35"/>
  <c r="AQ180" i="35"/>
  <c r="BM180" i="35"/>
  <c r="BO180" i="35"/>
  <c r="CN180" i="35"/>
  <c r="CE180" i="35"/>
  <c r="CK180" i="35"/>
  <c r="CL180" i="35"/>
  <c r="CO180" i="35"/>
  <c r="AG180" i="35"/>
  <c r="BZ180" i="35"/>
  <c r="T180" i="35"/>
  <c r="BS180" i="35"/>
  <c r="CB180" i="35"/>
  <c r="AE180" i="35"/>
  <c r="BE180" i="35"/>
  <c r="CR180" i="35"/>
  <c r="BP180" i="35"/>
  <c r="F180" i="35"/>
  <c r="R180" i="35"/>
  <c r="CS180" i="35"/>
  <c r="O178" i="36"/>
  <c r="AV178" i="36"/>
  <c r="C178" i="36"/>
  <c r="BM178" i="36"/>
  <c r="CU179" i="35"/>
  <c r="CP179" i="36" s="1"/>
  <c r="BR178" i="36"/>
  <c r="AZ178" i="36"/>
  <c r="W178" i="36"/>
  <c r="U178" i="36"/>
  <c r="AL178" i="36"/>
  <c r="CT178" i="36"/>
  <c r="I178" i="36"/>
  <c r="CQ178" i="36"/>
  <c r="BS178" i="36"/>
  <c r="BU178" i="36"/>
  <c r="CK178" i="36"/>
  <c r="BN178" i="36"/>
  <c r="AW178" i="36"/>
  <c r="BG178" i="36"/>
  <c r="CP178" i="36"/>
  <c r="AD30" i="38"/>
  <c r="AR30" i="38"/>
  <c r="AH30" i="38"/>
  <c r="AG30" i="38"/>
  <c r="AF30" i="38"/>
  <c r="AE30" i="38"/>
  <c r="AC30" i="38"/>
  <c r="A32" i="38"/>
  <c r="E31" i="38"/>
  <c r="D31" i="38"/>
  <c r="C31" i="38"/>
  <c r="B31" i="38"/>
  <c r="CB179" i="36" l="1"/>
  <c r="AL179" i="36"/>
  <c r="AP179" i="36"/>
  <c r="G179" i="36"/>
  <c r="AG179" i="36"/>
  <c r="AB179" i="36"/>
  <c r="AO179" i="36"/>
  <c r="Q179" i="36"/>
  <c r="AJ179" i="36"/>
  <c r="CE179" i="36"/>
  <c r="AZ179" i="36"/>
  <c r="CG179" i="36"/>
  <c r="CU180" i="35"/>
  <c r="F180" i="36" s="1"/>
  <c r="O179" i="36"/>
  <c r="D179" i="36"/>
  <c r="AN179" i="36"/>
  <c r="CT179" i="36"/>
  <c r="CJ179" i="36"/>
  <c r="BW179" i="36"/>
  <c r="X179" i="36"/>
  <c r="CL179" i="36"/>
  <c r="BE179" i="36"/>
  <c r="BV179" i="36"/>
  <c r="K179" i="36"/>
  <c r="CS179" i="36"/>
  <c r="BB179" i="36"/>
  <c r="CO179" i="36"/>
  <c r="H179" i="36"/>
  <c r="AY179" i="36"/>
  <c r="CR179" i="36"/>
  <c r="AC179" i="36"/>
  <c r="AT179" i="36"/>
  <c r="AV179" i="36"/>
  <c r="BK179" i="36"/>
  <c r="BL179" i="36"/>
  <c r="BY179" i="36"/>
  <c r="AD179" i="36"/>
  <c r="L179" i="36"/>
  <c r="BR179" i="36"/>
  <c r="AF179" i="36"/>
  <c r="BE180" i="36"/>
  <c r="AA179" i="36"/>
  <c r="Z179" i="36"/>
  <c r="BG179" i="36"/>
  <c r="AR179" i="36"/>
  <c r="BH179" i="36"/>
  <c r="Y179" i="36"/>
  <c r="AH179" i="36"/>
  <c r="AE179" i="36"/>
  <c r="W179" i="36"/>
  <c r="P179" i="36"/>
  <c r="U179" i="36"/>
  <c r="AI179" i="36"/>
  <c r="BI179" i="36"/>
  <c r="S179" i="36"/>
  <c r="AW179" i="36"/>
  <c r="CA179" i="36"/>
  <c r="CF179" i="36"/>
  <c r="BO179" i="36"/>
  <c r="BU179" i="36"/>
  <c r="C179" i="36"/>
  <c r="CC179" i="36"/>
  <c r="Z180" i="36"/>
  <c r="BJ179" i="36"/>
  <c r="BX179" i="36"/>
  <c r="BD179" i="36"/>
  <c r="BP179" i="36"/>
  <c r="F179" i="36"/>
  <c r="BZ179" i="36"/>
  <c r="CK179" i="36"/>
  <c r="CQ179" i="36"/>
  <c r="T179" i="36"/>
  <c r="CN179" i="36"/>
  <c r="CD179" i="36"/>
  <c r="BM179" i="36"/>
  <c r="BA179" i="36"/>
  <c r="I179" i="36"/>
  <c r="J179" i="36"/>
  <c r="CO180" i="36"/>
  <c r="BD180" i="36"/>
  <c r="F181" i="35"/>
  <c r="R181" i="35"/>
  <c r="AD181" i="35"/>
  <c r="AP181" i="35"/>
  <c r="BB181" i="35"/>
  <c r="BN181" i="35"/>
  <c r="BZ181" i="35"/>
  <c r="H181" i="35"/>
  <c r="T181" i="35"/>
  <c r="AF181" i="35"/>
  <c r="AR181" i="35"/>
  <c r="BD181" i="35"/>
  <c r="BP181" i="35"/>
  <c r="CB181" i="35"/>
  <c r="V181" i="35"/>
  <c r="Y181" i="35"/>
  <c r="AB181" i="35"/>
  <c r="AX181" i="35"/>
  <c r="S181" i="35"/>
  <c r="AO181" i="35"/>
  <c r="AU181" i="35"/>
  <c r="BK181" i="35"/>
  <c r="BQ181" i="35"/>
  <c r="G181" i="35"/>
  <c r="AC181" i="35"/>
  <c r="AI181" i="35"/>
  <c r="AY181" i="35"/>
  <c r="BE181" i="35"/>
  <c r="CA181" i="35"/>
  <c r="CJ181" i="35"/>
  <c r="Q181" i="35"/>
  <c r="W181" i="35"/>
  <c r="AM181" i="35"/>
  <c r="AS181" i="35"/>
  <c r="BO181" i="35"/>
  <c r="N181" i="35"/>
  <c r="E181" i="35"/>
  <c r="K181" i="35"/>
  <c r="AA181" i="35"/>
  <c r="AG181" i="35"/>
  <c r="BC181" i="35"/>
  <c r="AQ181" i="35"/>
  <c r="BL181" i="35"/>
  <c r="BM181" i="35"/>
  <c r="BS181" i="35"/>
  <c r="BT181" i="35"/>
  <c r="CQ181" i="35"/>
  <c r="AL181" i="35"/>
  <c r="BJ181" i="35"/>
  <c r="CR181" i="35"/>
  <c r="O181" i="35"/>
  <c r="AJ181" i="35"/>
  <c r="AW181" i="35"/>
  <c r="BF181" i="35"/>
  <c r="BG181" i="35"/>
  <c r="L181" i="35"/>
  <c r="AE181" i="35"/>
  <c r="AV181" i="35"/>
  <c r="BY181" i="35"/>
  <c r="CD181" i="35"/>
  <c r="CE181" i="35"/>
  <c r="CF181" i="35"/>
  <c r="CG181" i="35"/>
  <c r="U181" i="35"/>
  <c r="AH181" i="35"/>
  <c r="BR181" i="35"/>
  <c r="CS181" i="35"/>
  <c r="AK181" i="35"/>
  <c r="BH181" i="35"/>
  <c r="J181" i="35"/>
  <c r="M181" i="35"/>
  <c r="P181" i="35"/>
  <c r="X181" i="35"/>
  <c r="D181" i="35"/>
  <c r="CH181" i="35"/>
  <c r="CP181" i="35"/>
  <c r="AN181" i="35"/>
  <c r="BA181" i="35"/>
  <c r="BV181" i="35"/>
  <c r="CT181" i="35"/>
  <c r="CC181" i="35"/>
  <c r="BX181" i="35"/>
  <c r="CM181" i="35"/>
  <c r="CN181" i="35"/>
  <c r="AT181" i="35"/>
  <c r="BI181" i="35"/>
  <c r="CK181" i="35"/>
  <c r="CL181" i="35"/>
  <c r="CO181" i="35"/>
  <c r="BU181" i="35"/>
  <c r="BW181" i="35"/>
  <c r="C181" i="35"/>
  <c r="I181" i="35"/>
  <c r="Z181" i="35"/>
  <c r="AZ181" i="35"/>
  <c r="CI181" i="35"/>
  <c r="AS179" i="36"/>
  <c r="AK179" i="36"/>
  <c r="M179" i="36"/>
  <c r="BC179" i="36"/>
  <c r="R179" i="36"/>
  <c r="AM179" i="36"/>
  <c r="BS179" i="36"/>
  <c r="BQ179" i="36"/>
  <c r="BT179" i="36"/>
  <c r="E179" i="36"/>
  <c r="CM179" i="36"/>
  <c r="AU179" i="36"/>
  <c r="CF180" i="36"/>
  <c r="BF180" i="36"/>
  <c r="AX179" i="36"/>
  <c r="V179" i="36"/>
  <c r="CH179" i="36"/>
  <c r="BN179" i="36"/>
  <c r="CI179" i="36"/>
  <c r="N179" i="36"/>
  <c r="R180" i="36"/>
  <c r="CL180" i="36"/>
  <c r="CT180" i="36"/>
  <c r="W180" i="36"/>
  <c r="BF179" i="36"/>
  <c r="AQ179" i="36"/>
  <c r="AD31" i="38"/>
  <c r="AR31" i="38"/>
  <c r="AH31" i="38"/>
  <c r="AG31" i="38"/>
  <c r="AE31" i="38"/>
  <c r="AF31" i="38"/>
  <c r="AC31" i="38"/>
  <c r="A33" i="38"/>
  <c r="E32" i="38"/>
  <c r="D32" i="38"/>
  <c r="C32" i="38"/>
  <c r="B32" i="38"/>
  <c r="BY180" i="36" l="1"/>
  <c r="AQ180" i="36"/>
  <c r="AH180" i="36"/>
  <c r="I180" i="36"/>
  <c r="AV180" i="36"/>
  <c r="BA180" i="36"/>
  <c r="BI180" i="36"/>
  <c r="BP180" i="36"/>
  <c r="BV180" i="36"/>
  <c r="BR180" i="36"/>
  <c r="AW180" i="36"/>
  <c r="X180" i="36"/>
  <c r="CG180" i="36"/>
  <c r="AJ180" i="36"/>
  <c r="AU180" i="36"/>
  <c r="E180" i="36"/>
  <c r="BG180" i="36"/>
  <c r="AC180" i="36"/>
  <c r="BJ180" i="36"/>
  <c r="CE180" i="36"/>
  <c r="T180" i="36"/>
  <c r="Y180" i="36"/>
  <c r="CM180" i="36"/>
  <c r="CB180" i="36"/>
  <c r="CC180" i="36"/>
  <c r="BX180" i="36"/>
  <c r="CN180" i="36"/>
  <c r="BW180" i="36"/>
  <c r="Q180" i="36"/>
  <c r="S180" i="36"/>
  <c r="AD180" i="36"/>
  <c r="CR180" i="36"/>
  <c r="AI180" i="36"/>
  <c r="D180" i="36"/>
  <c r="H180" i="36"/>
  <c r="BU180" i="36"/>
  <c r="BO180" i="36"/>
  <c r="AA180" i="36"/>
  <c r="AY180" i="36"/>
  <c r="BS180" i="36"/>
  <c r="CH180" i="36"/>
  <c r="AR180" i="36"/>
  <c r="AL180" i="36"/>
  <c r="O180" i="36"/>
  <c r="U180" i="36"/>
  <c r="CS180" i="36"/>
  <c r="G180" i="36"/>
  <c r="V180" i="36"/>
  <c r="AK180" i="36"/>
  <c r="AO180" i="36"/>
  <c r="AF180" i="36"/>
  <c r="C180" i="36"/>
  <c r="P180" i="36"/>
  <c r="L180" i="36"/>
  <c r="BQ180" i="36"/>
  <c r="BZ180" i="36"/>
  <c r="CI180" i="36"/>
  <c r="CA180" i="36"/>
  <c r="J180" i="36"/>
  <c r="N180" i="36"/>
  <c r="AX180" i="36"/>
  <c r="CU181" i="35"/>
  <c r="AB181" i="36" s="1"/>
  <c r="M180" i="36"/>
  <c r="BB180" i="36"/>
  <c r="BH180" i="36"/>
  <c r="AN180" i="36"/>
  <c r="CJ180" i="36"/>
  <c r="BK180" i="36"/>
  <c r="BC180" i="36"/>
  <c r="K180" i="36"/>
  <c r="BM180" i="36"/>
  <c r="CQ180" i="36"/>
  <c r="AZ180" i="36"/>
  <c r="CK180" i="36"/>
  <c r="AM180" i="36"/>
  <c r="BL180" i="36"/>
  <c r="AP180" i="36"/>
  <c r="BN180" i="36"/>
  <c r="AG180" i="36"/>
  <c r="CD180" i="36"/>
  <c r="BT180" i="36"/>
  <c r="AB180" i="36"/>
  <c r="AS180" i="36"/>
  <c r="AE180" i="36"/>
  <c r="AT180" i="36"/>
  <c r="CP180" i="36"/>
  <c r="AD32" i="38"/>
  <c r="AR32" i="38"/>
  <c r="AH32" i="38"/>
  <c r="AG32" i="38"/>
  <c r="AE32" i="38"/>
  <c r="AF32" i="38"/>
  <c r="AC32" i="38"/>
  <c r="A34" i="38"/>
  <c r="E33" i="38"/>
  <c r="D33" i="38"/>
  <c r="C33" i="38"/>
  <c r="B33" i="38"/>
  <c r="W181" i="36" l="1"/>
  <c r="C181" i="36"/>
  <c r="AD181" i="36"/>
  <c r="AE181" i="36"/>
  <c r="BO181" i="36"/>
  <c r="CD181" i="36"/>
  <c r="AC181" i="36"/>
  <c r="R181" i="36"/>
  <c r="V181" i="36"/>
  <c r="D181" i="36"/>
  <c r="F181" i="36"/>
  <c r="AX181" i="36"/>
  <c r="I181" i="36"/>
  <c r="CP181" i="36"/>
  <c r="P181" i="36"/>
  <c r="E181" i="36"/>
  <c r="CB181" i="36"/>
  <c r="AY181" i="36"/>
  <c r="BC181" i="36"/>
  <c r="AI181" i="36"/>
  <c r="AA181" i="36"/>
  <c r="BN181" i="36"/>
  <c r="BP181" i="36"/>
  <c r="AW181" i="36"/>
  <c r="BF181" i="36"/>
  <c r="BV181" i="36"/>
  <c r="BX181" i="36"/>
  <c r="Y181" i="36"/>
  <c r="CE181" i="36"/>
  <c r="K181" i="36"/>
  <c r="O181" i="36"/>
  <c r="AU181" i="36"/>
  <c r="AH181" i="36"/>
  <c r="CA181" i="36"/>
  <c r="S181" i="36"/>
  <c r="Q181" i="36"/>
  <c r="AM181" i="36"/>
  <c r="AS181" i="36"/>
  <c r="CJ181" i="36"/>
  <c r="BH181" i="36"/>
  <c r="AF181" i="36"/>
  <c r="BJ181" i="36"/>
  <c r="BS181" i="36"/>
  <c r="CQ181" i="36"/>
  <c r="M181" i="36"/>
  <c r="X181" i="36"/>
  <c r="BE181" i="36"/>
  <c r="Z181" i="36"/>
  <c r="AT181" i="36"/>
  <c r="AO181" i="36"/>
  <c r="CH181" i="36"/>
  <c r="CO181" i="36"/>
  <c r="AP181" i="36"/>
  <c r="CG181" i="36"/>
  <c r="BK181" i="36"/>
  <c r="BU181" i="36"/>
  <c r="AZ181" i="36"/>
  <c r="BQ181" i="36"/>
  <c r="CL181" i="36"/>
  <c r="AG181" i="36"/>
  <c r="N181" i="36"/>
  <c r="L181" i="36"/>
  <c r="AL181" i="36"/>
  <c r="CT181" i="36"/>
  <c r="AQ181" i="36"/>
  <c r="J181" i="36"/>
  <c r="CN181" i="36"/>
  <c r="BR181" i="36"/>
  <c r="CC181" i="36"/>
  <c r="BL181" i="36"/>
  <c r="BG181" i="36"/>
  <c r="BA181" i="36"/>
  <c r="BY181" i="36"/>
  <c r="BT181" i="36"/>
  <c r="CF181" i="36"/>
  <c r="H181" i="36"/>
  <c r="BI181" i="36"/>
  <c r="AV181" i="36"/>
  <c r="AJ181" i="36"/>
  <c r="CS181" i="36"/>
  <c r="CM181" i="36"/>
  <c r="BM181" i="36"/>
  <c r="CK181" i="36"/>
  <c r="AR181" i="36"/>
  <c r="AN181" i="36"/>
  <c r="BD181" i="36"/>
  <c r="BB181" i="36"/>
  <c r="BW181" i="36"/>
  <c r="CI181" i="36"/>
  <c r="BZ181" i="36"/>
  <c r="AK181" i="36"/>
  <c r="U181" i="36"/>
  <c r="CR181" i="36"/>
  <c r="T181" i="36"/>
  <c r="G181" i="36"/>
  <c r="AD33" i="38"/>
  <c r="AR33" i="38"/>
  <c r="AH33" i="38"/>
  <c r="AG33" i="38"/>
  <c r="AE33" i="38"/>
  <c r="AF33" i="38"/>
  <c r="AC33" i="38"/>
  <c r="A35" i="38"/>
  <c r="E34" i="38"/>
  <c r="D34" i="38"/>
  <c r="C34" i="38"/>
  <c r="B34" i="38"/>
  <c r="AD34" i="38" l="1"/>
  <c r="AR34" i="38"/>
  <c r="AH34" i="38"/>
  <c r="AF34" i="38"/>
  <c r="AE34" i="38"/>
  <c r="AG34" i="38"/>
  <c r="AC34" i="38"/>
  <c r="A36" i="38"/>
  <c r="E35" i="38"/>
  <c r="D35" i="38"/>
  <c r="C35" i="38"/>
  <c r="B35" i="38"/>
  <c r="AD35" i="38" l="1"/>
  <c r="AR35" i="38"/>
  <c r="AH35" i="38"/>
  <c r="AF35" i="38"/>
  <c r="AG35" i="38"/>
  <c r="AE35" i="38"/>
  <c r="AC35" i="38"/>
  <c r="A37" i="38"/>
  <c r="E36" i="38"/>
  <c r="D36" i="38"/>
  <c r="C36" i="38"/>
  <c r="B36" i="38"/>
  <c r="AD36" i="38" l="1"/>
  <c r="AR36" i="38"/>
  <c r="AH36" i="38"/>
  <c r="AG36" i="38"/>
  <c r="AF36" i="38"/>
  <c r="AE36" i="38"/>
  <c r="AC36" i="38"/>
  <c r="A38" i="38"/>
  <c r="E37" i="38"/>
  <c r="D37" i="38"/>
  <c r="C37" i="38"/>
  <c r="B37" i="38"/>
  <c r="AD37" i="38" l="1"/>
  <c r="AR37" i="38"/>
  <c r="AH37" i="38"/>
  <c r="AG37" i="38"/>
  <c r="AF37" i="38"/>
  <c r="AE37" i="38"/>
  <c r="AC37" i="38"/>
  <c r="A39" i="38"/>
  <c r="E38" i="38"/>
  <c r="D38" i="38"/>
  <c r="C38" i="38"/>
  <c r="B38" i="38"/>
  <c r="AD38" i="38" l="1"/>
  <c r="AR38" i="38"/>
  <c r="AG38" i="38"/>
  <c r="AH38" i="38"/>
  <c r="AF38" i="38"/>
  <c r="AE38" i="38"/>
  <c r="AC38" i="38"/>
  <c r="A40" i="38"/>
  <c r="E39" i="38"/>
  <c r="D39" i="38"/>
  <c r="C39" i="38"/>
  <c r="B39" i="38"/>
  <c r="AD39" i="38" l="1"/>
  <c r="AR39" i="38"/>
  <c r="AH39" i="38"/>
  <c r="AG39" i="38"/>
  <c r="AF39" i="38"/>
  <c r="AE39" i="38"/>
  <c r="AC39" i="38"/>
  <c r="A41" i="38"/>
  <c r="E40" i="38"/>
  <c r="D40" i="38"/>
  <c r="C40" i="38"/>
  <c r="B40" i="38"/>
  <c r="AD40" i="38" l="1"/>
  <c r="AR40" i="38"/>
  <c r="AH40" i="38"/>
  <c r="AG40" i="38"/>
  <c r="AF40" i="38"/>
  <c r="AE40" i="38"/>
  <c r="AC40" i="38"/>
  <c r="A42" i="38"/>
  <c r="E41" i="38"/>
  <c r="D41" i="38"/>
  <c r="C41" i="38"/>
  <c r="B41" i="38"/>
  <c r="AD41" i="38" l="1"/>
  <c r="AR41" i="38"/>
  <c r="AH41" i="38"/>
  <c r="AF41" i="38"/>
  <c r="AG41" i="38"/>
  <c r="AE41" i="38"/>
  <c r="AC41" i="38"/>
  <c r="A43" i="38"/>
  <c r="E42" i="38"/>
  <c r="D42" i="38"/>
  <c r="C42" i="38"/>
  <c r="B42" i="38"/>
  <c r="AD42" i="38" l="1"/>
  <c r="AR42" i="38"/>
  <c r="AH42" i="38"/>
  <c r="AG42" i="38"/>
  <c r="AF42" i="38"/>
  <c r="AE42" i="38"/>
  <c r="AC42" i="38"/>
  <c r="A44" i="38"/>
  <c r="E43" i="38"/>
  <c r="D43" i="38"/>
  <c r="C43" i="38"/>
  <c r="B43" i="38"/>
  <c r="AD43" i="38" l="1"/>
  <c r="AR43" i="38"/>
  <c r="AH43" i="38"/>
  <c r="AG43" i="38"/>
  <c r="AF43" i="38"/>
  <c r="AE43" i="38"/>
  <c r="AC43" i="38"/>
  <c r="A45" i="38"/>
  <c r="E44" i="38"/>
  <c r="D44" i="38"/>
  <c r="C44" i="38"/>
  <c r="B44" i="38"/>
  <c r="AD44" i="38" l="1"/>
  <c r="AR44" i="38"/>
  <c r="AH44" i="38"/>
  <c r="AG44" i="38"/>
  <c r="AF44" i="38"/>
  <c r="AE44" i="38"/>
  <c r="AC44" i="38"/>
  <c r="A46" i="38"/>
  <c r="E45" i="38"/>
  <c r="D45" i="38"/>
  <c r="C45" i="38"/>
  <c r="B45" i="38"/>
  <c r="AD45" i="38" l="1"/>
  <c r="AR45" i="38"/>
  <c r="AH45" i="38"/>
  <c r="AG45" i="38"/>
  <c r="AF45" i="38"/>
  <c r="AE45" i="38"/>
  <c r="AC45" i="38"/>
  <c r="A47" i="38"/>
  <c r="E46" i="38"/>
  <c r="D46" i="38"/>
  <c r="C46" i="38"/>
  <c r="B46" i="38"/>
  <c r="AD46" i="38" l="1"/>
  <c r="AR46" i="38"/>
  <c r="B4" i="31"/>
  <c r="C3" i="31"/>
  <c r="D3" i="31"/>
  <c r="G3" i="31"/>
  <c r="H3" i="31" s="1"/>
  <c r="AH46" i="38"/>
  <c r="AG46" i="38"/>
  <c r="AF46" i="38"/>
  <c r="AE46" i="38"/>
  <c r="AC46" i="38"/>
  <c r="A48" i="38"/>
  <c r="E47" i="38"/>
  <c r="D47" i="38"/>
  <c r="C47" i="38"/>
  <c r="B47" i="38"/>
  <c r="AD47" i="38" l="1"/>
  <c r="AR47" i="38"/>
  <c r="B5" i="31"/>
  <c r="C4" i="31"/>
  <c r="D4" i="31"/>
  <c r="G4" i="31"/>
  <c r="H4" i="31" s="1"/>
  <c r="AH47" i="38"/>
  <c r="AG47" i="38"/>
  <c r="AF47" i="38"/>
  <c r="AE47" i="38"/>
  <c r="AC47" i="38"/>
  <c r="A49" i="38"/>
  <c r="E48" i="38"/>
  <c r="D48" i="38"/>
  <c r="C48" i="38"/>
  <c r="B48" i="38"/>
  <c r="AD48" i="38" l="1"/>
  <c r="AR48" i="38"/>
  <c r="B6" i="31"/>
  <c r="C5" i="31"/>
  <c r="G5" i="31"/>
  <c r="H5" i="31" s="1"/>
  <c r="D5" i="31"/>
  <c r="AH48" i="38"/>
  <c r="AF48" i="38"/>
  <c r="AG48" i="38"/>
  <c r="AE48" i="38"/>
  <c r="AC48" i="38"/>
  <c r="A50" i="38"/>
  <c r="E49" i="38"/>
  <c r="D49" i="38"/>
  <c r="C49" i="38"/>
  <c r="B49" i="38"/>
  <c r="AD49" i="38" l="1"/>
  <c r="AR49" i="38"/>
  <c r="B7" i="31"/>
  <c r="D6" i="31"/>
  <c r="G6" i="31"/>
  <c r="H6" i="31" s="1"/>
  <c r="C6" i="31"/>
  <c r="AH49" i="38"/>
  <c r="AG49" i="38"/>
  <c r="AF49" i="38"/>
  <c r="AE49" i="38"/>
  <c r="AC49" i="38"/>
  <c r="A51" i="38"/>
  <c r="E50" i="38"/>
  <c r="D50" i="38"/>
  <c r="C50" i="38"/>
  <c r="B50" i="38"/>
  <c r="AD50" i="38" l="1"/>
  <c r="AR50" i="38"/>
  <c r="B8" i="31"/>
  <c r="C7" i="31"/>
  <c r="D7" i="31"/>
  <c r="G7" i="31"/>
  <c r="H7" i="31" s="1"/>
  <c r="AG50" i="38"/>
  <c r="AH50" i="38"/>
  <c r="AF50" i="38"/>
  <c r="AE50" i="38"/>
  <c r="AC50" i="38"/>
  <c r="A52" i="38"/>
  <c r="E51" i="38"/>
  <c r="D51" i="38"/>
  <c r="C51" i="38"/>
  <c r="B51" i="38"/>
  <c r="AD51" i="38" l="1"/>
  <c r="AR51" i="38"/>
  <c r="B9" i="31"/>
  <c r="G8" i="31"/>
  <c r="H8" i="31" s="1"/>
  <c r="C8" i="31"/>
  <c r="D8" i="31"/>
  <c r="AH51" i="38"/>
  <c r="AF51" i="38"/>
  <c r="AG51" i="38"/>
  <c r="AE51" i="38"/>
  <c r="AC51" i="38"/>
  <c r="A53" i="38"/>
  <c r="E52" i="38"/>
  <c r="D52" i="38"/>
  <c r="C52" i="38"/>
  <c r="B52" i="38"/>
  <c r="AD52" i="38" l="1"/>
  <c r="AR52" i="38"/>
  <c r="B10" i="31"/>
  <c r="D9" i="31"/>
  <c r="G9" i="31"/>
  <c r="H9" i="31" s="1"/>
  <c r="C9" i="31"/>
  <c r="AH52" i="38"/>
  <c r="AG52" i="38"/>
  <c r="AE52" i="38"/>
  <c r="AF52" i="38"/>
  <c r="AC52" i="38"/>
  <c r="A54" i="38"/>
  <c r="E53" i="38"/>
  <c r="D53" i="38"/>
  <c r="C53" i="38"/>
  <c r="B53" i="38"/>
  <c r="AD53" i="38" l="1"/>
  <c r="AR53" i="38"/>
  <c r="B11" i="31"/>
  <c r="C10" i="31"/>
  <c r="D10" i="31"/>
  <c r="G10" i="31"/>
  <c r="H10" i="31" s="1"/>
  <c r="AH53" i="38"/>
  <c r="AG53" i="38"/>
  <c r="AF53" i="38"/>
  <c r="AE53" i="38"/>
  <c r="AC53" i="38"/>
  <c r="A55" i="38"/>
  <c r="E54" i="38"/>
  <c r="D54" i="38"/>
  <c r="C54" i="38"/>
  <c r="B54" i="38"/>
  <c r="AD54" i="38" l="1"/>
  <c r="AR54" i="38"/>
  <c r="B12" i="31"/>
  <c r="C11" i="31"/>
  <c r="D11" i="31"/>
  <c r="G11" i="31"/>
  <c r="H11" i="31" s="1"/>
  <c r="AH54" i="38"/>
  <c r="AG54" i="38"/>
  <c r="AF54" i="38"/>
  <c r="AE54" i="38"/>
  <c r="AC54" i="38"/>
  <c r="A56" i="38"/>
  <c r="E55" i="38"/>
  <c r="D55" i="38"/>
  <c r="C55" i="38"/>
  <c r="B55" i="38"/>
  <c r="AD55" i="38" l="1"/>
  <c r="AR55" i="38"/>
  <c r="B13" i="31"/>
  <c r="C12" i="31"/>
  <c r="D12" i="31"/>
  <c r="G12" i="31"/>
  <c r="H12" i="31" s="1"/>
  <c r="AH55" i="38"/>
  <c r="AF55" i="38"/>
  <c r="AE55" i="38"/>
  <c r="AG55" i="38"/>
  <c r="AC55" i="38"/>
  <c r="A57" i="38"/>
  <c r="E56" i="38"/>
  <c r="D56" i="38"/>
  <c r="C56" i="38"/>
  <c r="B56" i="38"/>
  <c r="AD56" i="38" l="1"/>
  <c r="AR56" i="38"/>
  <c r="B14" i="31"/>
  <c r="C13" i="31"/>
  <c r="D13" i="31"/>
  <c r="G13" i="31"/>
  <c r="H13" i="31" s="1"/>
  <c r="AH56" i="38"/>
  <c r="AF56" i="38"/>
  <c r="AG56" i="38"/>
  <c r="AE56" i="38"/>
  <c r="AC56" i="38"/>
  <c r="A58" i="38"/>
  <c r="E57" i="38"/>
  <c r="D57" i="38"/>
  <c r="C57" i="38"/>
  <c r="B57" i="38"/>
  <c r="AD57" i="38" l="1"/>
  <c r="AR57" i="38"/>
  <c r="B15" i="31"/>
  <c r="D14" i="31"/>
  <c r="C14" i="31"/>
  <c r="G14" i="31"/>
  <c r="H14" i="31" s="1"/>
  <c r="AH57" i="38"/>
  <c r="AG57" i="38"/>
  <c r="AF57" i="38"/>
  <c r="AE57" i="38"/>
  <c r="AC57" i="38"/>
  <c r="A59" i="38"/>
  <c r="E58" i="38"/>
  <c r="D58" i="38"/>
  <c r="C58" i="38"/>
  <c r="B58" i="38"/>
  <c r="AD58" i="38" l="1"/>
  <c r="AR58" i="38"/>
  <c r="B16" i="31"/>
  <c r="D15" i="31"/>
  <c r="G15" i="31"/>
  <c r="H15" i="31" s="1"/>
  <c r="C15" i="31"/>
  <c r="AH58" i="38"/>
  <c r="AG58" i="38"/>
  <c r="AE58" i="38"/>
  <c r="AF58" i="38"/>
  <c r="AC58" i="38"/>
  <c r="A60" i="38"/>
  <c r="E59" i="38"/>
  <c r="D59" i="38"/>
  <c r="C59" i="38"/>
  <c r="B59" i="38"/>
  <c r="AD59" i="38" l="1"/>
  <c r="AR59" i="38"/>
  <c r="B17" i="31"/>
  <c r="G16" i="31"/>
  <c r="H16" i="31" s="1"/>
  <c r="C16" i="31"/>
  <c r="D16" i="31"/>
  <c r="AH59" i="38"/>
  <c r="AG59" i="38"/>
  <c r="AE59" i="38"/>
  <c r="AF59" i="38"/>
  <c r="AC59" i="38"/>
  <c r="A61" i="38"/>
  <c r="E60" i="38"/>
  <c r="D60" i="38"/>
  <c r="C60" i="38"/>
  <c r="B60" i="38"/>
  <c r="AD60" i="38" l="1"/>
  <c r="AR60" i="38"/>
  <c r="B18" i="31"/>
  <c r="D17" i="31"/>
  <c r="G17" i="31"/>
  <c r="H17" i="31" s="1"/>
  <c r="C17" i="31"/>
  <c r="AH60" i="38"/>
  <c r="AF60" i="38"/>
  <c r="AG60" i="38"/>
  <c r="AE60" i="38"/>
  <c r="AC60" i="38"/>
  <c r="A62" i="38"/>
  <c r="E61" i="38"/>
  <c r="D61" i="38"/>
  <c r="C61" i="38"/>
  <c r="B61" i="38"/>
  <c r="AD61" i="38" l="1"/>
  <c r="AR61" i="38"/>
  <c r="B19" i="31"/>
  <c r="C18" i="31"/>
  <c r="D18" i="31"/>
  <c r="G18" i="31"/>
  <c r="H18" i="31" s="1"/>
  <c r="AH61" i="38"/>
  <c r="AG61" i="38"/>
  <c r="AF61" i="38"/>
  <c r="AE61" i="38"/>
  <c r="AC61" i="38"/>
  <c r="A63" i="38"/>
  <c r="E62" i="38"/>
  <c r="D62" i="38"/>
  <c r="C62" i="38"/>
  <c r="B62" i="38"/>
  <c r="AD62" i="38" l="1"/>
  <c r="AR62" i="38"/>
  <c r="B20" i="31"/>
  <c r="C19" i="31"/>
  <c r="D19" i="31"/>
  <c r="G19" i="31"/>
  <c r="H19" i="31" s="1"/>
  <c r="AG62" i="38"/>
  <c r="AF62" i="38"/>
  <c r="AE62" i="38"/>
  <c r="AH62" i="38"/>
  <c r="AC62" i="38"/>
  <c r="A64" i="38"/>
  <c r="E63" i="38"/>
  <c r="D63" i="38"/>
  <c r="C63" i="38"/>
  <c r="B63" i="38"/>
  <c r="AD63" i="38" l="1"/>
  <c r="AR63" i="38"/>
  <c r="B21" i="31"/>
  <c r="C20" i="31"/>
  <c r="D20" i="31"/>
  <c r="G20" i="31"/>
  <c r="H20" i="31" s="1"/>
  <c r="AG63" i="38"/>
  <c r="AF63" i="38"/>
  <c r="AH63" i="38"/>
  <c r="AE63" i="38"/>
  <c r="AC63" i="38"/>
  <c r="A65" i="38"/>
  <c r="E64" i="38"/>
  <c r="D64" i="38"/>
  <c r="C64" i="38"/>
  <c r="B64" i="38"/>
  <c r="AD64" i="38" l="1"/>
  <c r="AR64" i="38"/>
  <c r="B22" i="31"/>
  <c r="G21" i="31"/>
  <c r="H21" i="31" s="1"/>
  <c r="C21" i="31"/>
  <c r="D21" i="31"/>
  <c r="AH64" i="38"/>
  <c r="AG64" i="38"/>
  <c r="AF64" i="38"/>
  <c r="AE64" i="38"/>
  <c r="AC64" i="38"/>
  <c r="A66" i="38"/>
  <c r="E65" i="38"/>
  <c r="D65" i="38"/>
  <c r="C65" i="38"/>
  <c r="B65" i="38"/>
  <c r="AD65" i="38" l="1"/>
  <c r="AR65" i="38"/>
  <c r="B23" i="31"/>
  <c r="G22" i="31"/>
  <c r="H22" i="31" s="1"/>
  <c r="C22" i="31"/>
  <c r="D22" i="31"/>
  <c r="AH65" i="38"/>
  <c r="AF65" i="38"/>
  <c r="AG65" i="38"/>
  <c r="AE65" i="38"/>
  <c r="AC65" i="38"/>
  <c r="A67" i="38"/>
  <c r="E66" i="38"/>
  <c r="D66" i="38"/>
  <c r="C66" i="38"/>
  <c r="B66" i="38"/>
  <c r="AD66" i="38" l="1"/>
  <c r="AR66" i="38"/>
  <c r="B24" i="31"/>
  <c r="D23" i="31"/>
  <c r="G23" i="31"/>
  <c r="H23" i="31" s="1"/>
  <c r="C23" i="31"/>
  <c r="AH66" i="38"/>
  <c r="AG66" i="38"/>
  <c r="AF66" i="38"/>
  <c r="AE66" i="38"/>
  <c r="AC66" i="38"/>
  <c r="A68" i="38"/>
  <c r="E67" i="38"/>
  <c r="D67" i="38"/>
  <c r="C67" i="38"/>
  <c r="B67" i="38"/>
  <c r="AD67" i="38" l="1"/>
  <c r="AR67" i="38"/>
  <c r="B25" i="31"/>
  <c r="G24" i="31"/>
  <c r="H24" i="31" s="1"/>
  <c r="C24" i="31"/>
  <c r="D24" i="31"/>
  <c r="AH67" i="38"/>
  <c r="AG67" i="38"/>
  <c r="AE67" i="38"/>
  <c r="AF67" i="38"/>
  <c r="AC67" i="38"/>
  <c r="A69" i="38"/>
  <c r="E68" i="38"/>
  <c r="D68" i="38"/>
  <c r="C68" i="38"/>
  <c r="B68" i="38"/>
  <c r="AD68" i="38" l="1"/>
  <c r="AR68" i="38"/>
  <c r="B26" i="31"/>
  <c r="D25" i="31"/>
  <c r="G25" i="31"/>
  <c r="H25" i="31" s="1"/>
  <c r="C25" i="31"/>
  <c r="AH68" i="38"/>
  <c r="AG68" i="38"/>
  <c r="AF68" i="38"/>
  <c r="AE68" i="38"/>
  <c r="AC68" i="38"/>
  <c r="A70" i="38"/>
  <c r="E69" i="38"/>
  <c r="D69" i="38"/>
  <c r="C69" i="38"/>
  <c r="B69" i="38"/>
  <c r="AD69" i="38" l="1"/>
  <c r="AR69" i="38"/>
  <c r="B27" i="31"/>
  <c r="C26" i="31"/>
  <c r="D26" i="31"/>
  <c r="G26" i="31"/>
  <c r="H26" i="31" s="1"/>
  <c r="AH69" i="38"/>
  <c r="AG69" i="38"/>
  <c r="AF69" i="38"/>
  <c r="AE69" i="38"/>
  <c r="AC69" i="38"/>
  <c r="A71" i="38"/>
  <c r="E70" i="38"/>
  <c r="D70" i="38"/>
  <c r="C70" i="38"/>
  <c r="B70" i="38"/>
  <c r="AD70" i="38" l="1"/>
  <c r="AR70" i="38"/>
  <c r="B28" i="31"/>
  <c r="C27" i="31"/>
  <c r="D27" i="31"/>
  <c r="G27" i="31"/>
  <c r="H27" i="31" s="1"/>
  <c r="AH70" i="38"/>
  <c r="AF70" i="38"/>
  <c r="AE70" i="38"/>
  <c r="AG70" i="38"/>
  <c r="AC70" i="38"/>
  <c r="A72" i="38"/>
  <c r="E71" i="38"/>
  <c r="D71" i="38"/>
  <c r="C71" i="38"/>
  <c r="B71" i="38"/>
  <c r="AD71" i="38" l="1"/>
  <c r="AR71" i="38"/>
  <c r="B29" i="31"/>
  <c r="C28" i="31"/>
  <c r="D28" i="31"/>
  <c r="G28" i="31"/>
  <c r="H28" i="31" s="1"/>
  <c r="AH71" i="38"/>
  <c r="AG71" i="38"/>
  <c r="AF71" i="38"/>
  <c r="AE71" i="38"/>
  <c r="AC71" i="38"/>
  <c r="A73" i="38"/>
  <c r="E72" i="38"/>
  <c r="D72" i="38"/>
  <c r="C72" i="38"/>
  <c r="B72" i="38"/>
  <c r="AD72" i="38" l="1"/>
  <c r="AR72" i="38"/>
  <c r="B30" i="31"/>
  <c r="G29" i="31"/>
  <c r="H29" i="31" s="1"/>
  <c r="C29" i="31"/>
  <c r="D29" i="31"/>
  <c r="AH72" i="38"/>
  <c r="AG72" i="38"/>
  <c r="AF72" i="38"/>
  <c r="AE72" i="38"/>
  <c r="AC72" i="38"/>
  <c r="A74" i="38"/>
  <c r="E73" i="38"/>
  <c r="D73" i="38"/>
  <c r="C73" i="38"/>
  <c r="B73" i="38"/>
  <c r="AD73" i="38" l="1"/>
  <c r="AR73" i="38"/>
  <c r="B31" i="31"/>
  <c r="D30" i="31"/>
  <c r="G30" i="31"/>
  <c r="H30" i="31" s="1"/>
  <c r="C30" i="31"/>
  <c r="AH73" i="38"/>
  <c r="AG73" i="38"/>
  <c r="AF73" i="38"/>
  <c r="AE73" i="38"/>
  <c r="AC73" i="38"/>
  <c r="A75" i="38"/>
  <c r="E74" i="38"/>
  <c r="D74" i="38"/>
  <c r="C74" i="38"/>
  <c r="B74" i="38"/>
  <c r="AD74" i="38" l="1"/>
  <c r="AR74" i="38"/>
  <c r="B32" i="31"/>
  <c r="C31" i="31"/>
  <c r="D31" i="31"/>
  <c r="G31" i="31"/>
  <c r="H31" i="31" s="1"/>
  <c r="AG74" i="38"/>
  <c r="AH74" i="38"/>
  <c r="AF74" i="38"/>
  <c r="AE74" i="38"/>
  <c r="AC74" i="38"/>
  <c r="A76" i="38"/>
  <c r="E75" i="38"/>
  <c r="D75" i="38"/>
  <c r="C75" i="38"/>
  <c r="B75" i="38"/>
  <c r="AD75" i="38" l="1"/>
  <c r="AR75" i="38"/>
  <c r="B33" i="31"/>
  <c r="G32" i="31"/>
  <c r="H32" i="31" s="1"/>
  <c r="D32" i="31"/>
  <c r="C32" i="31"/>
  <c r="AF75" i="38"/>
  <c r="AH75" i="38"/>
  <c r="AG75" i="38"/>
  <c r="AE75" i="38"/>
  <c r="AC75" i="38"/>
  <c r="A77" i="38"/>
  <c r="E76" i="38"/>
  <c r="D76" i="38"/>
  <c r="C76" i="38"/>
  <c r="B76" i="38"/>
  <c r="AD76" i="38" l="1"/>
  <c r="AR76" i="38"/>
  <c r="B34" i="31"/>
  <c r="D33" i="31"/>
  <c r="C33" i="31"/>
  <c r="G33" i="31"/>
  <c r="H33" i="31" s="1"/>
  <c r="AH76" i="38"/>
  <c r="AG76" i="38"/>
  <c r="AF76" i="38"/>
  <c r="AE76" i="38"/>
  <c r="AC76" i="38"/>
  <c r="A78" i="38"/>
  <c r="E77" i="38"/>
  <c r="D77" i="38"/>
  <c r="C77" i="38"/>
  <c r="B77" i="38"/>
  <c r="AD77" i="38" l="1"/>
  <c r="AR77" i="38"/>
  <c r="B35" i="31"/>
  <c r="C34" i="31"/>
  <c r="D34" i="31"/>
  <c r="G34" i="31"/>
  <c r="H34" i="31" s="1"/>
  <c r="AH77" i="38"/>
  <c r="AG77" i="38"/>
  <c r="AF77" i="38"/>
  <c r="AE77" i="38"/>
  <c r="AC77" i="38"/>
  <c r="A79" i="38"/>
  <c r="E78" i="38"/>
  <c r="D78" i="38"/>
  <c r="C78" i="38"/>
  <c r="B78" i="38"/>
  <c r="AD78" i="38" l="1"/>
  <c r="AR78" i="38"/>
  <c r="B36" i="31"/>
  <c r="C35" i="31"/>
  <c r="D35" i="31"/>
  <c r="G35" i="31"/>
  <c r="H35" i="31" s="1"/>
  <c r="AH78" i="38"/>
  <c r="AG78" i="38"/>
  <c r="AE78" i="38"/>
  <c r="AF78" i="38"/>
  <c r="AC78" i="38"/>
  <c r="A80" i="38"/>
  <c r="E79" i="38"/>
  <c r="D79" i="38"/>
  <c r="C79" i="38"/>
  <c r="B79" i="38"/>
  <c r="AD79" i="38" l="1"/>
  <c r="AR79" i="38"/>
  <c r="B37" i="31"/>
  <c r="C36" i="31"/>
  <c r="D36" i="31"/>
  <c r="G36" i="31"/>
  <c r="H36" i="31" s="1"/>
  <c r="AH79" i="38"/>
  <c r="AG79" i="38"/>
  <c r="AE79" i="38"/>
  <c r="AF79" i="38"/>
  <c r="AC79" i="38"/>
  <c r="A81" i="38"/>
  <c r="E80" i="38"/>
  <c r="D80" i="38"/>
  <c r="C80" i="38"/>
  <c r="B80" i="38"/>
  <c r="AD80" i="38" l="1"/>
  <c r="AR80" i="38"/>
  <c r="B38" i="31"/>
  <c r="C37" i="31"/>
  <c r="G37" i="31"/>
  <c r="H37" i="31" s="1"/>
  <c r="D37" i="31"/>
  <c r="AG80" i="38"/>
  <c r="AF80" i="38"/>
  <c r="AH80" i="38"/>
  <c r="AE80" i="38"/>
  <c r="AC80" i="38"/>
  <c r="A82" i="38"/>
  <c r="E81" i="38"/>
  <c r="D81" i="38"/>
  <c r="C81" i="38"/>
  <c r="B81" i="38"/>
  <c r="AD81" i="38" l="1"/>
  <c r="AR81" i="38"/>
  <c r="B39" i="31"/>
  <c r="G38" i="31"/>
  <c r="H38" i="31" s="1"/>
  <c r="D38" i="31"/>
  <c r="C38" i="31"/>
  <c r="AG81" i="38"/>
  <c r="AH81" i="38"/>
  <c r="AF81" i="38"/>
  <c r="AE81" i="38"/>
  <c r="AC81" i="38"/>
  <c r="A83" i="38"/>
  <c r="E82" i="38"/>
  <c r="D82" i="38"/>
  <c r="C82" i="38"/>
  <c r="B82" i="38"/>
  <c r="AD82" i="38" l="1"/>
  <c r="AR82" i="38"/>
  <c r="B40" i="31"/>
  <c r="C39" i="31"/>
  <c r="D39" i="31"/>
  <c r="G39" i="31"/>
  <c r="H39" i="31" s="1"/>
  <c r="AH82" i="38"/>
  <c r="AG82" i="38"/>
  <c r="AF82" i="38"/>
  <c r="AE82" i="38"/>
  <c r="AC82" i="38"/>
  <c r="A84" i="38"/>
  <c r="E83" i="38"/>
  <c r="D83" i="38"/>
  <c r="C83" i="38"/>
  <c r="B83" i="38"/>
  <c r="AD83" i="38" l="1"/>
  <c r="AR83" i="38"/>
  <c r="B41" i="31"/>
  <c r="G40" i="31"/>
  <c r="H40" i="31" s="1"/>
  <c r="C40" i="31"/>
  <c r="D40" i="31"/>
  <c r="AH83" i="38"/>
  <c r="AG83" i="38"/>
  <c r="AE83" i="38"/>
  <c r="AF83" i="38"/>
  <c r="AC83" i="38"/>
  <c r="A85" i="38"/>
  <c r="E84" i="38"/>
  <c r="D84" i="38"/>
  <c r="C84" i="38"/>
  <c r="B84" i="38"/>
  <c r="AD84" i="38" l="1"/>
  <c r="AR84" i="38"/>
  <c r="B42" i="31"/>
  <c r="D41" i="31"/>
  <c r="G41" i="31"/>
  <c r="H41" i="31" s="1"/>
  <c r="C41" i="31"/>
  <c r="AH84" i="38"/>
  <c r="AF84" i="38"/>
  <c r="AG84" i="38"/>
  <c r="AE84" i="38"/>
  <c r="AC84" i="38"/>
  <c r="A86" i="38"/>
  <c r="E85" i="38"/>
  <c r="D85" i="38"/>
  <c r="C85" i="38"/>
  <c r="B85" i="38"/>
  <c r="AD85" i="38" l="1"/>
  <c r="AR85" i="38"/>
  <c r="B43" i="31"/>
  <c r="C42" i="31"/>
  <c r="D42" i="31"/>
  <c r="G42" i="31"/>
  <c r="H42" i="31" s="1"/>
  <c r="AH85" i="38"/>
  <c r="AG85" i="38"/>
  <c r="AE85" i="38"/>
  <c r="AF85" i="38"/>
  <c r="AC85" i="38"/>
  <c r="A87" i="38"/>
  <c r="E86" i="38"/>
  <c r="D86" i="38"/>
  <c r="C86" i="38"/>
  <c r="B86" i="38"/>
  <c r="AD86" i="38" l="1"/>
  <c r="AR86" i="38"/>
  <c r="B44" i="31"/>
  <c r="C43" i="31"/>
  <c r="D43" i="31"/>
  <c r="G43" i="31"/>
  <c r="H43" i="31" s="1"/>
  <c r="AG86" i="38"/>
  <c r="AH86" i="38"/>
  <c r="AF86" i="38"/>
  <c r="AE86" i="38"/>
  <c r="AC86" i="38"/>
  <c r="E87" i="38"/>
  <c r="D87" i="38"/>
  <c r="A88" i="38"/>
  <c r="C87" i="38"/>
  <c r="B87" i="38"/>
  <c r="AD87" i="38" l="1"/>
  <c r="AR87" i="38"/>
  <c r="B45" i="31"/>
  <c r="C44" i="31"/>
  <c r="D44" i="31"/>
  <c r="G44" i="31"/>
  <c r="H44" i="31" s="1"/>
  <c r="AH87" i="38"/>
  <c r="AG87" i="38"/>
  <c r="AF87" i="38"/>
  <c r="AE87" i="38"/>
  <c r="AC87" i="38"/>
  <c r="D88" i="38"/>
  <c r="E88" i="38"/>
  <c r="C88" i="38"/>
  <c r="A89" i="38"/>
  <c r="B88" i="38"/>
  <c r="AD88" i="38" l="1"/>
  <c r="AR88" i="38"/>
  <c r="B46" i="31"/>
  <c r="G45" i="31"/>
  <c r="H45" i="31" s="1"/>
  <c r="C45" i="31"/>
  <c r="D45" i="31"/>
  <c r="AH88" i="38"/>
  <c r="AG88" i="38"/>
  <c r="AE88" i="38"/>
  <c r="AF88" i="38"/>
  <c r="AC88" i="38"/>
  <c r="E89" i="38"/>
  <c r="D89" i="38"/>
  <c r="A90" i="38"/>
  <c r="C89" i="38"/>
  <c r="B89" i="38"/>
  <c r="AD89" i="38" l="1"/>
  <c r="AR89" i="38"/>
  <c r="B47" i="31"/>
  <c r="G46" i="31"/>
  <c r="H46" i="31" s="1"/>
  <c r="D46" i="31"/>
  <c r="C46" i="31"/>
  <c r="AH89" i="38"/>
  <c r="AG89" i="38"/>
  <c r="AF89" i="38"/>
  <c r="AE89" i="38"/>
  <c r="AC89" i="38"/>
  <c r="D90" i="38"/>
  <c r="A91" i="38"/>
  <c r="C90" i="38"/>
  <c r="B90" i="38"/>
  <c r="E90" i="38"/>
  <c r="AD90" i="38" l="1"/>
  <c r="AR90" i="38"/>
  <c r="B48" i="31"/>
  <c r="D47" i="31"/>
  <c r="G47" i="31"/>
  <c r="H47" i="31" s="1"/>
  <c r="C47" i="31"/>
  <c r="AH90" i="38"/>
  <c r="AF90" i="38"/>
  <c r="AG90" i="38"/>
  <c r="AE90" i="38"/>
  <c r="AC90" i="38"/>
  <c r="D91" i="38"/>
  <c r="A92" i="38"/>
  <c r="B91" i="38"/>
  <c r="E91" i="38"/>
  <c r="C91" i="38"/>
  <c r="AD91" i="38" l="1"/>
  <c r="AR91" i="38"/>
  <c r="B49" i="31"/>
  <c r="G48" i="31"/>
  <c r="H48" i="31" s="1"/>
  <c r="C48" i="31"/>
  <c r="D48" i="31"/>
  <c r="AG91" i="38"/>
  <c r="AF91" i="38"/>
  <c r="AH91" i="38"/>
  <c r="AE91" i="38"/>
  <c r="AC91" i="38"/>
  <c r="E92" i="38"/>
  <c r="D92" i="38"/>
  <c r="A93" i="38"/>
  <c r="C92" i="38"/>
  <c r="B92" i="38"/>
  <c r="AD92" i="38" l="1"/>
  <c r="AR92" i="38"/>
  <c r="B50" i="31"/>
  <c r="D49" i="31"/>
  <c r="G49" i="31"/>
  <c r="H49" i="31" s="1"/>
  <c r="C49" i="31"/>
  <c r="AH92" i="38"/>
  <c r="AG92" i="38"/>
  <c r="AF92" i="38"/>
  <c r="AE92" i="38"/>
  <c r="AC92" i="38"/>
  <c r="E93" i="38"/>
  <c r="D93" i="38"/>
  <c r="C93" i="38"/>
  <c r="B93" i="38"/>
  <c r="A94" i="38"/>
  <c r="AD93" i="38" l="1"/>
  <c r="AR93" i="38"/>
  <c r="B51" i="31"/>
  <c r="C50" i="31"/>
  <c r="D50" i="31"/>
  <c r="G50" i="31"/>
  <c r="H50" i="31" s="1"/>
  <c r="AH93" i="38"/>
  <c r="AG93" i="38"/>
  <c r="AE93" i="38"/>
  <c r="AF93" i="38"/>
  <c r="AC93" i="38"/>
  <c r="D94" i="38"/>
  <c r="E94" i="38"/>
  <c r="C94" i="38"/>
  <c r="B94" i="38"/>
  <c r="A95" i="38"/>
  <c r="AD94" i="38" l="1"/>
  <c r="AR94" i="38"/>
  <c r="B52" i="31"/>
  <c r="C51" i="31"/>
  <c r="D51" i="31"/>
  <c r="G51" i="31"/>
  <c r="H51" i="31" s="1"/>
  <c r="AH94" i="38"/>
  <c r="AE94" i="38"/>
  <c r="AF94" i="38"/>
  <c r="AG94" i="38"/>
  <c r="AC94" i="38"/>
  <c r="B95" i="38"/>
  <c r="A96" i="38"/>
  <c r="E95" i="38"/>
  <c r="D95" i="38"/>
  <c r="C95" i="38"/>
  <c r="AD95" i="38" l="1"/>
  <c r="AR95" i="38"/>
  <c r="B53" i="31"/>
  <c r="C52" i="31"/>
  <c r="D52" i="31"/>
  <c r="G52" i="31"/>
  <c r="H52" i="31" s="1"/>
  <c r="AH95" i="38"/>
  <c r="AG95" i="38"/>
  <c r="AF95" i="38"/>
  <c r="AC95" i="38"/>
  <c r="AE95" i="38"/>
  <c r="A97" i="38"/>
  <c r="E96" i="38"/>
  <c r="D96" i="38"/>
  <c r="C96" i="38"/>
  <c r="B96" i="38"/>
  <c r="AD96" i="38" l="1"/>
  <c r="AR96" i="38"/>
  <c r="B54" i="31"/>
  <c r="C53" i="31"/>
  <c r="D53" i="31"/>
  <c r="G53" i="31"/>
  <c r="H53" i="31" s="1"/>
  <c r="AH96" i="38"/>
  <c r="AG96" i="38"/>
  <c r="AF96" i="38"/>
  <c r="AE96" i="38"/>
  <c r="AC96" i="38"/>
  <c r="D97" i="38"/>
  <c r="A98" i="38"/>
  <c r="E97" i="38"/>
  <c r="C97" i="38"/>
  <c r="B97" i="38"/>
  <c r="AD97" i="38" l="1"/>
  <c r="AR97" i="38"/>
  <c r="B55" i="31"/>
  <c r="C54" i="31"/>
  <c r="D54" i="31"/>
  <c r="G54" i="31"/>
  <c r="H54" i="31" s="1"/>
  <c r="AH97" i="38"/>
  <c r="AG97" i="38"/>
  <c r="AF97" i="38"/>
  <c r="AE97" i="38"/>
  <c r="AC97" i="38"/>
  <c r="B98" i="38"/>
  <c r="C98" i="38"/>
  <c r="A99" i="38"/>
  <c r="E98" i="38"/>
  <c r="D98" i="38"/>
  <c r="AD98" i="38" l="1"/>
  <c r="AR98" i="38"/>
  <c r="B56" i="31"/>
  <c r="G55" i="31"/>
  <c r="H55" i="31" s="1"/>
  <c r="D55" i="31"/>
  <c r="C55" i="31"/>
  <c r="AH98" i="38"/>
  <c r="AG98" i="38"/>
  <c r="AF98" i="38"/>
  <c r="AE98" i="38"/>
  <c r="AC98" i="38"/>
  <c r="C99" i="38"/>
  <c r="B99" i="38"/>
  <c r="A100" i="38"/>
  <c r="E99" i="38"/>
  <c r="D99" i="38"/>
  <c r="AD99" i="38" l="1"/>
  <c r="AR99" i="38"/>
  <c r="B57" i="31"/>
  <c r="G56" i="31"/>
  <c r="H56" i="31" s="1"/>
  <c r="C56" i="31"/>
  <c r="D56" i="31"/>
  <c r="AH99" i="38"/>
  <c r="AF99" i="38"/>
  <c r="AG99" i="38"/>
  <c r="AE99" i="38"/>
  <c r="AC99" i="38"/>
  <c r="D100" i="38"/>
  <c r="C100" i="38"/>
  <c r="B100" i="38"/>
  <c r="A101" i="38"/>
  <c r="E100" i="38"/>
  <c r="AD100" i="38" l="1"/>
  <c r="AR100" i="38"/>
  <c r="B58" i="31"/>
  <c r="D57" i="31"/>
  <c r="G57" i="31"/>
  <c r="H57" i="31" s="1"/>
  <c r="C57" i="31"/>
  <c r="AH100" i="38"/>
  <c r="AG100" i="38"/>
  <c r="AF100" i="38"/>
  <c r="AE100" i="38"/>
  <c r="AC100" i="38"/>
  <c r="B101" i="38"/>
  <c r="E101" i="38"/>
  <c r="D101" i="38"/>
  <c r="C101" i="38"/>
  <c r="A102" i="38"/>
  <c r="AD101" i="38" l="1"/>
  <c r="AR101" i="38"/>
  <c r="B59" i="31"/>
  <c r="C58" i="31"/>
  <c r="D58" i="31"/>
  <c r="G58" i="31"/>
  <c r="H58" i="31" s="1"/>
  <c r="AH101" i="38"/>
  <c r="AF101" i="38"/>
  <c r="AE101" i="38"/>
  <c r="AG101" i="38"/>
  <c r="AC101" i="38"/>
  <c r="E102" i="38"/>
  <c r="D102" i="38"/>
  <c r="C102" i="38"/>
  <c r="B102" i="38"/>
  <c r="A103" i="38"/>
  <c r="AD102" i="38" l="1"/>
  <c r="AR102" i="38"/>
  <c r="B60" i="31"/>
  <c r="C59" i="31"/>
  <c r="D59" i="31"/>
  <c r="G59" i="31"/>
  <c r="H59" i="31" s="1"/>
  <c r="AG102" i="38"/>
  <c r="AH102" i="38"/>
  <c r="AF102" i="38"/>
  <c r="AE102" i="38"/>
  <c r="AC102" i="38"/>
  <c r="B103" i="38"/>
  <c r="D103" i="38"/>
  <c r="A104" i="38"/>
  <c r="E103" i="38"/>
  <c r="C103" i="38"/>
  <c r="AD103" i="38" l="1"/>
  <c r="AR103" i="38"/>
  <c r="B61" i="31"/>
  <c r="C60" i="31"/>
  <c r="D60" i="31"/>
  <c r="G60" i="31"/>
  <c r="H60" i="31" s="1"/>
  <c r="AG103" i="38"/>
  <c r="AH103" i="38"/>
  <c r="AF103" i="38"/>
  <c r="AE103" i="38"/>
  <c r="AC103" i="38"/>
  <c r="B104" i="38"/>
  <c r="A105" i="38"/>
  <c r="E104" i="38"/>
  <c r="D104" i="38"/>
  <c r="C104" i="38"/>
  <c r="AD104" i="38" l="1"/>
  <c r="AR104" i="38"/>
  <c r="B4" i="32"/>
  <c r="C3" i="32"/>
  <c r="D3" i="32"/>
  <c r="G3" i="32"/>
  <c r="H3" i="32" s="1"/>
  <c r="B4" i="30"/>
  <c r="D3" i="30"/>
  <c r="G3" i="30"/>
  <c r="H3" i="30" s="1"/>
  <c r="C3" i="30"/>
  <c r="B62" i="31"/>
  <c r="C61" i="31"/>
  <c r="G61" i="31"/>
  <c r="H61" i="31" s="1"/>
  <c r="D61" i="31"/>
  <c r="AH104" i="38"/>
  <c r="AG104" i="38"/>
  <c r="AF104" i="38"/>
  <c r="AE104" i="38"/>
  <c r="AC104" i="38"/>
  <c r="D105" i="38"/>
  <c r="C105" i="38"/>
  <c r="B105" i="38"/>
  <c r="A106" i="38"/>
  <c r="E105" i="38"/>
  <c r="AD105" i="38" l="1"/>
  <c r="AR105" i="38"/>
  <c r="B5" i="32"/>
  <c r="C4" i="32"/>
  <c r="D4" i="32"/>
  <c r="G4" i="32"/>
  <c r="H4" i="32" s="1"/>
  <c r="B5" i="30"/>
  <c r="D4" i="30"/>
  <c r="G4" i="30"/>
  <c r="H4" i="30" s="1"/>
  <c r="C4" i="30"/>
  <c r="B63" i="31"/>
  <c r="D62" i="31"/>
  <c r="G62" i="31"/>
  <c r="H62" i="31" s="1"/>
  <c r="C62" i="31"/>
  <c r="AH105" i="38"/>
  <c r="AG105" i="38"/>
  <c r="AE105" i="38"/>
  <c r="AF105" i="38"/>
  <c r="AC105" i="38"/>
  <c r="B106" i="38"/>
  <c r="D106" i="38"/>
  <c r="E106" i="38"/>
  <c r="C106" i="38"/>
  <c r="A107" i="38"/>
  <c r="AD106" i="38" l="1"/>
  <c r="AR106" i="38"/>
  <c r="D5" i="32"/>
  <c r="B6" i="32"/>
  <c r="C5" i="32"/>
  <c r="G5" i="32"/>
  <c r="H5" i="32" s="1"/>
  <c r="B6" i="30"/>
  <c r="C5" i="30"/>
  <c r="D5" i="30"/>
  <c r="G5" i="30"/>
  <c r="H5" i="30" s="1"/>
  <c r="D63" i="31"/>
  <c r="G63" i="31"/>
  <c r="H63" i="31" s="1"/>
  <c r="C63" i="31"/>
  <c r="AH106" i="38"/>
  <c r="AF106" i="38"/>
  <c r="AG106" i="38"/>
  <c r="AE106" i="38"/>
  <c r="AC106" i="38"/>
  <c r="B107" i="38"/>
  <c r="A108" i="38"/>
  <c r="E107" i="38"/>
  <c r="D107" i="38"/>
  <c r="C107" i="38"/>
  <c r="AD107" i="38" l="1"/>
  <c r="AR107" i="38"/>
  <c r="D6" i="32"/>
  <c r="B7" i="32"/>
  <c r="C6" i="32"/>
  <c r="G6" i="32"/>
  <c r="H6" i="32" s="1"/>
  <c r="B7" i="30"/>
  <c r="C6" i="30"/>
  <c r="G6" i="30"/>
  <c r="H6" i="30" s="1"/>
  <c r="D6" i="30"/>
  <c r="AH107" i="38"/>
  <c r="AF107" i="38"/>
  <c r="AG107" i="38"/>
  <c r="AE107" i="38"/>
  <c r="AC107" i="38"/>
  <c r="A109" i="38"/>
  <c r="E108" i="38"/>
  <c r="D108" i="38"/>
  <c r="C108" i="38"/>
  <c r="B108" i="38"/>
  <c r="AD108" i="38" l="1"/>
  <c r="AR108" i="38"/>
  <c r="D7" i="32"/>
  <c r="B8" i="32"/>
  <c r="C7" i="32"/>
  <c r="G7" i="32"/>
  <c r="H7" i="32" s="1"/>
  <c r="B8" i="30"/>
  <c r="C7" i="30"/>
  <c r="G7" i="30"/>
  <c r="H7" i="30" s="1"/>
  <c r="D7" i="30"/>
  <c r="AH108" i="38"/>
  <c r="AF108" i="38"/>
  <c r="AE108" i="38"/>
  <c r="AG108" i="38"/>
  <c r="AC108" i="38"/>
  <c r="B109" i="38"/>
  <c r="D109" i="38"/>
  <c r="E109" i="38"/>
  <c r="C109" i="38"/>
  <c r="A110" i="38"/>
  <c r="AD109" i="38" l="1"/>
  <c r="AR109" i="38"/>
  <c r="B9" i="32"/>
  <c r="C8" i="32"/>
  <c r="G8" i="32"/>
  <c r="H8" i="32" s="1"/>
  <c r="D8" i="32"/>
  <c r="B9" i="30"/>
  <c r="D8" i="30"/>
  <c r="C8" i="30"/>
  <c r="G8" i="30"/>
  <c r="H8" i="30" s="1"/>
  <c r="AH109" i="38"/>
  <c r="AG109" i="38"/>
  <c r="AE109" i="38"/>
  <c r="AF109" i="38"/>
  <c r="AC109" i="38"/>
  <c r="B110" i="38"/>
  <c r="E110" i="38"/>
  <c r="D110" i="38"/>
  <c r="C110" i="38"/>
  <c r="A111" i="38"/>
  <c r="AD110" i="38" l="1"/>
  <c r="AR110" i="38"/>
  <c r="B10" i="32"/>
  <c r="C9" i="32"/>
  <c r="D9" i="32"/>
  <c r="G9" i="32"/>
  <c r="H9" i="32" s="1"/>
  <c r="B10" i="30"/>
  <c r="G9" i="30"/>
  <c r="H9" i="30" s="1"/>
  <c r="C9" i="30"/>
  <c r="D9" i="30"/>
  <c r="AG110" i="38"/>
  <c r="AH110" i="38"/>
  <c r="AF110" i="38"/>
  <c r="AE110" i="38"/>
  <c r="AC110" i="38"/>
  <c r="A112" i="38"/>
  <c r="D111" i="38"/>
  <c r="C111" i="38"/>
  <c r="E111" i="38"/>
  <c r="B111" i="38"/>
  <c r="AD111" i="38" l="1"/>
  <c r="AR111" i="38"/>
  <c r="B11" i="32"/>
  <c r="C10" i="32"/>
  <c r="G10" i="32"/>
  <c r="H10" i="32" s="1"/>
  <c r="D10" i="32"/>
  <c r="C10" i="30"/>
  <c r="D10" i="30"/>
  <c r="B11" i="30"/>
  <c r="G10" i="30"/>
  <c r="H10" i="30" s="1"/>
  <c r="AH111" i="38"/>
  <c r="AG111" i="38"/>
  <c r="AF111" i="38"/>
  <c r="AE111" i="38"/>
  <c r="AC111" i="38"/>
  <c r="C112" i="38"/>
  <c r="B112" i="38"/>
  <c r="D112" i="38"/>
  <c r="E112" i="38"/>
  <c r="A113" i="38"/>
  <c r="AD112" i="38" l="1"/>
  <c r="AR112" i="38"/>
  <c r="B12" i="32"/>
  <c r="C11" i="32"/>
  <c r="D11" i="32"/>
  <c r="G11" i="32"/>
  <c r="H11" i="32" s="1"/>
  <c r="B12" i="30"/>
  <c r="D11" i="30"/>
  <c r="C11" i="30"/>
  <c r="G11" i="30"/>
  <c r="H11" i="30" s="1"/>
  <c r="AH112" i="38"/>
  <c r="AG112" i="38"/>
  <c r="AE112" i="38"/>
  <c r="AF112" i="38"/>
  <c r="AC112" i="38"/>
  <c r="B113" i="38"/>
  <c r="E113" i="38"/>
  <c r="D113" i="38"/>
  <c r="C113" i="38"/>
  <c r="A114" i="38"/>
  <c r="AD113" i="38" l="1"/>
  <c r="AR113" i="38"/>
  <c r="B13" i="32"/>
  <c r="D12" i="32"/>
  <c r="G12" i="32"/>
  <c r="H12" i="32" s="1"/>
  <c r="C12" i="32"/>
  <c r="B13" i="30"/>
  <c r="G12" i="30"/>
  <c r="H12" i="30" s="1"/>
  <c r="D12" i="30"/>
  <c r="C12" i="30"/>
  <c r="AH113" i="38"/>
  <c r="AG113" i="38"/>
  <c r="AF113" i="38"/>
  <c r="AC113" i="38"/>
  <c r="AE113" i="38"/>
  <c r="A115" i="38"/>
  <c r="E114" i="38"/>
  <c r="D114" i="38"/>
  <c r="C114" i="38"/>
  <c r="B114" i="38"/>
  <c r="AD114" i="38" l="1"/>
  <c r="AR114" i="38"/>
  <c r="B14" i="32"/>
  <c r="G13" i="32"/>
  <c r="H13" i="32" s="1"/>
  <c r="D13" i="32"/>
  <c r="C13" i="32"/>
  <c r="B14" i="30"/>
  <c r="G13" i="30"/>
  <c r="H13" i="30" s="1"/>
  <c r="D13" i="30"/>
  <c r="C13" i="30"/>
  <c r="AH114" i="38"/>
  <c r="AG114" i="38"/>
  <c r="AF114" i="38"/>
  <c r="AE114" i="38"/>
  <c r="AC114" i="38"/>
  <c r="C115" i="38"/>
  <c r="B115" i="38"/>
  <c r="D115" i="38"/>
  <c r="E115" i="38"/>
  <c r="A116" i="38"/>
  <c r="AD115" i="38" l="1"/>
  <c r="AR115" i="38"/>
  <c r="B15" i="32"/>
  <c r="G14" i="32"/>
  <c r="H14" i="32" s="1"/>
  <c r="D14" i="32"/>
  <c r="C14" i="32"/>
  <c r="B15" i="30"/>
  <c r="C14" i="30"/>
  <c r="G14" i="30"/>
  <c r="H14" i="30" s="1"/>
  <c r="D14" i="30"/>
  <c r="AH115" i="38"/>
  <c r="AG115" i="38"/>
  <c r="AF115" i="38"/>
  <c r="AE115" i="38"/>
  <c r="AC115" i="38"/>
  <c r="A117" i="38"/>
  <c r="E116" i="38"/>
  <c r="D116" i="38"/>
  <c r="C116" i="38"/>
  <c r="B116" i="38"/>
  <c r="AD116" i="38" l="1"/>
  <c r="AR116" i="38"/>
  <c r="B16" i="32"/>
  <c r="G15" i="32"/>
  <c r="H15" i="32" s="1"/>
  <c r="D15" i="32"/>
  <c r="C15" i="32"/>
  <c r="B16" i="30"/>
  <c r="D15" i="30"/>
  <c r="C15" i="30"/>
  <c r="G15" i="30"/>
  <c r="H15" i="30" s="1"/>
  <c r="AH116" i="38"/>
  <c r="AG116" i="38"/>
  <c r="AF116" i="38"/>
  <c r="AE116" i="38"/>
  <c r="AC116" i="38"/>
  <c r="A118" i="38"/>
  <c r="E117" i="38"/>
  <c r="D117" i="38"/>
  <c r="C117" i="38"/>
  <c r="B117" i="38"/>
  <c r="AD117" i="38" l="1"/>
  <c r="AR117" i="38"/>
  <c r="B17" i="32"/>
  <c r="C16" i="32"/>
  <c r="D16" i="32"/>
  <c r="G16" i="32"/>
  <c r="H16" i="32" s="1"/>
  <c r="B17" i="30"/>
  <c r="G16" i="30"/>
  <c r="H16" i="30" s="1"/>
  <c r="C16" i="30"/>
  <c r="D16" i="30"/>
  <c r="AG117" i="38"/>
  <c r="AH117" i="38"/>
  <c r="AF117" i="38"/>
  <c r="AE117" i="38"/>
  <c r="AC117" i="38"/>
  <c r="C118" i="38"/>
  <c r="B118" i="38"/>
  <c r="A119" i="38"/>
  <c r="D118" i="38"/>
  <c r="E118" i="38"/>
  <c r="AD118" i="38" l="1"/>
  <c r="AR118" i="38"/>
  <c r="B18" i="32"/>
  <c r="G17" i="32"/>
  <c r="H17" i="32" s="1"/>
  <c r="C17" i="32"/>
  <c r="D17" i="32"/>
  <c r="B18" i="30"/>
  <c r="D17" i="30"/>
  <c r="G17" i="30"/>
  <c r="H17" i="30" s="1"/>
  <c r="C17" i="30"/>
  <c r="AH118" i="38"/>
  <c r="AG118" i="38"/>
  <c r="AF118" i="38"/>
  <c r="AE118" i="38"/>
  <c r="AC118" i="38"/>
  <c r="A120" i="38"/>
  <c r="E119" i="38"/>
  <c r="D119" i="38"/>
  <c r="C119" i="38"/>
  <c r="B119" i="38"/>
  <c r="AD119" i="38" l="1"/>
  <c r="AR119" i="38"/>
  <c r="B19" i="32"/>
  <c r="C18" i="32"/>
  <c r="G18" i="32"/>
  <c r="H18" i="32" s="1"/>
  <c r="D18" i="32"/>
  <c r="B19" i="30"/>
  <c r="D18" i="30"/>
  <c r="G18" i="30"/>
  <c r="H18" i="30" s="1"/>
  <c r="C18" i="30"/>
  <c r="AH119" i="38"/>
  <c r="AG119" i="38"/>
  <c r="AF119" i="38"/>
  <c r="AE119" i="38"/>
  <c r="AC119" i="38"/>
  <c r="A121" i="38"/>
  <c r="E120" i="38"/>
  <c r="D120" i="38"/>
  <c r="C120" i="38"/>
  <c r="B120" i="38"/>
  <c r="AD120" i="38" l="1"/>
  <c r="AR120" i="38"/>
  <c r="B20" i="32"/>
  <c r="C19" i="32"/>
  <c r="G19" i="32"/>
  <c r="H19" i="32" s="1"/>
  <c r="D19" i="32"/>
  <c r="B20" i="30"/>
  <c r="D19" i="30"/>
  <c r="C19" i="30"/>
  <c r="G19" i="30"/>
  <c r="H19" i="30" s="1"/>
  <c r="AH120" i="38"/>
  <c r="AF120" i="38"/>
  <c r="AG120" i="38"/>
  <c r="AE120" i="38"/>
  <c r="AC120" i="38"/>
  <c r="C121" i="38"/>
  <c r="B121" i="38"/>
  <c r="A122" i="38"/>
  <c r="E121" i="38"/>
  <c r="D121" i="38"/>
  <c r="AD121" i="38" l="1"/>
  <c r="AR121" i="38"/>
  <c r="B21" i="32"/>
  <c r="D20" i="32"/>
  <c r="C20" i="32"/>
  <c r="G20" i="32"/>
  <c r="H20" i="32" s="1"/>
  <c r="B21" i="30"/>
  <c r="G20" i="30"/>
  <c r="H20" i="30" s="1"/>
  <c r="D20" i="30"/>
  <c r="C20" i="30"/>
  <c r="AH121" i="38"/>
  <c r="AG121" i="38"/>
  <c r="AF121" i="38"/>
  <c r="AE121" i="38"/>
  <c r="AC121" i="38"/>
  <c r="A123" i="38"/>
  <c r="E122" i="38"/>
  <c r="D122" i="38"/>
  <c r="C122" i="38"/>
  <c r="B122" i="38"/>
  <c r="AD122" i="38" l="1"/>
  <c r="AR122" i="38"/>
  <c r="B22" i="32"/>
  <c r="C21" i="32"/>
  <c r="G21" i="32"/>
  <c r="H21" i="32" s="1"/>
  <c r="D21" i="32"/>
  <c r="B22" i="30"/>
  <c r="D21" i="30"/>
  <c r="G21" i="30"/>
  <c r="H21" i="30" s="1"/>
  <c r="C21" i="30"/>
  <c r="AG122" i="38"/>
  <c r="AH122" i="38"/>
  <c r="AF122" i="38"/>
  <c r="AE122" i="38"/>
  <c r="AC122" i="38"/>
  <c r="A124" i="38"/>
  <c r="E123" i="38"/>
  <c r="D123" i="38"/>
  <c r="C123" i="38"/>
  <c r="B123" i="38"/>
  <c r="AD123" i="38" l="1"/>
  <c r="AR123" i="38"/>
  <c r="B23" i="32"/>
  <c r="D22" i="32"/>
  <c r="C22" i="32"/>
  <c r="G22" i="32"/>
  <c r="H22" i="32" s="1"/>
  <c r="B23" i="30"/>
  <c r="C22" i="30"/>
  <c r="G22" i="30"/>
  <c r="H22" i="30" s="1"/>
  <c r="D22" i="30"/>
  <c r="AH123" i="38"/>
  <c r="AF123" i="38"/>
  <c r="AG123" i="38"/>
  <c r="AE123" i="38"/>
  <c r="AC123" i="38"/>
  <c r="C124" i="38"/>
  <c r="B124" i="38"/>
  <c r="A125" i="38"/>
  <c r="E124" i="38"/>
  <c r="D124" i="38"/>
  <c r="AD124" i="38" l="1"/>
  <c r="AR124" i="38"/>
  <c r="B24" i="32"/>
  <c r="D23" i="32"/>
  <c r="C23" i="32"/>
  <c r="G23" i="32"/>
  <c r="H23" i="32" s="1"/>
  <c r="B24" i="30"/>
  <c r="C23" i="30"/>
  <c r="D23" i="30"/>
  <c r="G23" i="30"/>
  <c r="H23" i="30" s="1"/>
  <c r="AH124" i="38"/>
  <c r="AG124" i="38"/>
  <c r="AE124" i="38"/>
  <c r="AF124" i="38"/>
  <c r="AC124" i="38"/>
  <c r="A126" i="38"/>
  <c r="E125" i="38"/>
  <c r="D125" i="38"/>
  <c r="C125" i="38"/>
  <c r="B125" i="38"/>
  <c r="AD125" i="38" l="1"/>
  <c r="AR125" i="38"/>
  <c r="B25" i="32"/>
  <c r="D24" i="32"/>
  <c r="G24" i="32"/>
  <c r="H24" i="32" s="1"/>
  <c r="C24" i="32"/>
  <c r="B25" i="30"/>
  <c r="C24" i="30"/>
  <c r="G24" i="30"/>
  <c r="H24" i="30" s="1"/>
  <c r="D24" i="30"/>
  <c r="AG125" i="38"/>
  <c r="AH125" i="38"/>
  <c r="AF125" i="38"/>
  <c r="AE125" i="38"/>
  <c r="AC125" i="38"/>
  <c r="A127" i="38"/>
  <c r="E126" i="38"/>
  <c r="D126" i="38"/>
  <c r="C126" i="38"/>
  <c r="B126" i="38"/>
  <c r="AD126" i="38" l="1"/>
  <c r="AR126" i="38"/>
  <c r="B26" i="32"/>
  <c r="D25" i="32"/>
  <c r="C25" i="32"/>
  <c r="G25" i="32"/>
  <c r="H25" i="32" s="1"/>
  <c r="B26" i="30"/>
  <c r="D25" i="30"/>
  <c r="C25" i="30"/>
  <c r="G25" i="30"/>
  <c r="H25" i="30" s="1"/>
  <c r="AH126" i="38"/>
  <c r="AG126" i="38"/>
  <c r="AF126" i="38"/>
  <c r="AE126" i="38"/>
  <c r="AC126" i="38"/>
  <c r="C127" i="38"/>
  <c r="B127" i="38"/>
  <c r="A128" i="38"/>
  <c r="E127" i="38"/>
  <c r="D127" i="38"/>
  <c r="AD127" i="38" l="1"/>
  <c r="AR127" i="38"/>
  <c r="B27" i="32"/>
  <c r="C26" i="32"/>
  <c r="G26" i="32"/>
  <c r="H26" i="32" s="1"/>
  <c r="D26" i="32"/>
  <c r="B27" i="30"/>
  <c r="D26" i="30"/>
  <c r="C26" i="30"/>
  <c r="G26" i="30"/>
  <c r="H26" i="30" s="1"/>
  <c r="AH127" i="38"/>
  <c r="AG127" i="38"/>
  <c r="AE127" i="38"/>
  <c r="AF127" i="38"/>
  <c r="AC127" i="38"/>
  <c r="A129" i="38"/>
  <c r="E128" i="38"/>
  <c r="D128" i="38"/>
  <c r="C128" i="38"/>
  <c r="B128" i="38"/>
  <c r="AD128" i="38" l="1"/>
  <c r="AR128" i="38"/>
  <c r="B28" i="32"/>
  <c r="C27" i="32"/>
  <c r="G27" i="32"/>
  <c r="H27" i="32" s="1"/>
  <c r="D27" i="32"/>
  <c r="B28" i="30"/>
  <c r="C27" i="30"/>
  <c r="D27" i="30"/>
  <c r="G27" i="30"/>
  <c r="H27" i="30" s="1"/>
  <c r="AH128" i="38"/>
  <c r="AG128" i="38"/>
  <c r="AF128" i="38"/>
  <c r="AE128" i="38"/>
  <c r="AC128" i="38"/>
  <c r="A130" i="38"/>
  <c r="E129" i="38"/>
  <c r="D129" i="38"/>
  <c r="C129" i="38"/>
  <c r="B129" i="38"/>
  <c r="AD129" i="38" l="1"/>
  <c r="AR129" i="38"/>
  <c r="B29" i="32"/>
  <c r="C28" i="32"/>
  <c r="G28" i="32"/>
  <c r="H28" i="32" s="1"/>
  <c r="D28" i="32"/>
  <c r="B29" i="30"/>
  <c r="G28" i="30"/>
  <c r="H28" i="30" s="1"/>
  <c r="C28" i="30"/>
  <c r="D28" i="30"/>
  <c r="AH129" i="38"/>
  <c r="AG129" i="38"/>
  <c r="AF129" i="38"/>
  <c r="AE129" i="38"/>
  <c r="AC129" i="38"/>
  <c r="C130" i="38"/>
  <c r="B130" i="38"/>
  <c r="A131" i="38"/>
  <c r="E130" i="38"/>
  <c r="D130" i="38"/>
  <c r="AD130" i="38" l="1"/>
  <c r="AR130" i="38"/>
  <c r="B30" i="32"/>
  <c r="C29" i="32"/>
  <c r="G29" i="32"/>
  <c r="H29" i="32" s="1"/>
  <c r="D29" i="32"/>
  <c r="B30" i="30"/>
  <c r="G29" i="30"/>
  <c r="H29" i="30" s="1"/>
  <c r="D29" i="30"/>
  <c r="C29" i="30"/>
  <c r="AH130" i="38"/>
  <c r="AG130" i="38"/>
  <c r="AF130" i="38"/>
  <c r="AE130" i="38"/>
  <c r="AC130" i="38"/>
  <c r="A132" i="38"/>
  <c r="E131" i="38"/>
  <c r="D131" i="38"/>
  <c r="C131" i="38"/>
  <c r="B131" i="38"/>
  <c r="AD131" i="38" l="1"/>
  <c r="AR131" i="38"/>
  <c r="B31" i="32"/>
  <c r="D30" i="32"/>
  <c r="C30" i="32"/>
  <c r="G30" i="32"/>
  <c r="H30" i="32" s="1"/>
  <c r="B31" i="30"/>
  <c r="B32" i="30" s="1"/>
  <c r="C30" i="30"/>
  <c r="D30" i="30"/>
  <c r="G30" i="30"/>
  <c r="H30" i="30" s="1"/>
  <c r="AH131" i="38"/>
  <c r="AG131" i="38"/>
  <c r="AF131" i="38"/>
  <c r="AE131" i="38"/>
  <c r="AC131" i="38"/>
  <c r="A133" i="38"/>
  <c r="E132" i="38"/>
  <c r="D132" i="38"/>
  <c r="C132" i="38"/>
  <c r="B132" i="38"/>
  <c r="G32" i="30" l="1"/>
  <c r="H32" i="30" s="1"/>
  <c r="C32" i="30"/>
  <c r="B33" i="30"/>
  <c r="D32" i="30"/>
  <c r="AD132" i="38"/>
  <c r="AR132" i="38"/>
  <c r="B32" i="32"/>
  <c r="D31" i="32"/>
  <c r="C31" i="32"/>
  <c r="G31" i="32"/>
  <c r="H31" i="32" s="1"/>
  <c r="C31" i="30"/>
  <c r="G31" i="30"/>
  <c r="H31" i="30" s="1"/>
  <c r="D31" i="30"/>
  <c r="AH132" i="38"/>
  <c r="AF132" i="38"/>
  <c r="AG132" i="38"/>
  <c r="AE132" i="38"/>
  <c r="AC132" i="38"/>
  <c r="C133" i="38"/>
  <c r="B133" i="38"/>
  <c r="A134" i="38"/>
  <c r="E133" i="38"/>
  <c r="D133" i="38"/>
  <c r="D33" i="30" l="1"/>
  <c r="G33" i="30"/>
  <c r="H33" i="30" s="1"/>
  <c r="C33" i="30"/>
  <c r="B34" i="30"/>
  <c r="AD133" i="38"/>
  <c r="AR133" i="38"/>
  <c r="B33" i="32"/>
  <c r="G32" i="32"/>
  <c r="H32" i="32" s="1"/>
  <c r="D32" i="32"/>
  <c r="C32" i="32"/>
  <c r="AH133" i="38"/>
  <c r="AG133" i="38"/>
  <c r="AF133" i="38"/>
  <c r="AE133" i="38"/>
  <c r="AC133" i="38"/>
  <c r="A135" i="38"/>
  <c r="E134" i="38"/>
  <c r="D134" i="38"/>
  <c r="C134" i="38"/>
  <c r="B134" i="38"/>
  <c r="B35" i="30" l="1"/>
  <c r="C34" i="30"/>
  <c r="D34" i="30"/>
  <c r="G34" i="30"/>
  <c r="H34" i="30" s="1"/>
  <c r="AD134" i="38"/>
  <c r="AR134" i="38"/>
  <c r="B34" i="32"/>
  <c r="D33" i="32"/>
  <c r="C33" i="32"/>
  <c r="G33" i="32"/>
  <c r="H33" i="32" s="1"/>
  <c r="AG134" i="38"/>
  <c r="AF134" i="38"/>
  <c r="AH134" i="38"/>
  <c r="AE134" i="38"/>
  <c r="AC134" i="38"/>
  <c r="A136" i="38"/>
  <c r="E135" i="38"/>
  <c r="D135" i="38"/>
  <c r="C135" i="38"/>
  <c r="B135" i="38"/>
  <c r="C35" i="30" l="1"/>
  <c r="D35" i="30"/>
  <c r="G35" i="30"/>
  <c r="H35" i="30" s="1"/>
  <c r="B36" i="30"/>
  <c r="AD135" i="38"/>
  <c r="AR135" i="38"/>
  <c r="B35" i="32"/>
  <c r="C34" i="32"/>
  <c r="G34" i="32"/>
  <c r="H34" i="32" s="1"/>
  <c r="D34" i="32"/>
  <c r="AH135" i="38"/>
  <c r="AF135" i="38"/>
  <c r="AG135" i="38"/>
  <c r="AE135" i="38"/>
  <c r="AC135" i="38"/>
  <c r="C136" i="38"/>
  <c r="B136" i="38"/>
  <c r="A137" i="38"/>
  <c r="E136" i="38"/>
  <c r="D136" i="38"/>
  <c r="B37" i="30" l="1"/>
  <c r="C36" i="30"/>
  <c r="D36" i="30"/>
  <c r="G36" i="30"/>
  <c r="H36" i="30" s="1"/>
  <c r="AD136" i="38"/>
  <c r="AR136" i="38"/>
  <c r="B36" i="32"/>
  <c r="C35" i="32"/>
  <c r="G35" i="32"/>
  <c r="H35" i="32" s="1"/>
  <c r="D35" i="32"/>
  <c r="AH136" i="38"/>
  <c r="AG136" i="38"/>
  <c r="AF136" i="38"/>
  <c r="AE136" i="38"/>
  <c r="AC136" i="38"/>
  <c r="A138" i="38"/>
  <c r="E137" i="38"/>
  <c r="D137" i="38"/>
  <c r="C137" i="38"/>
  <c r="B137" i="38"/>
  <c r="B38" i="30" l="1"/>
  <c r="C37" i="30"/>
  <c r="D37" i="30"/>
  <c r="G37" i="30"/>
  <c r="H37" i="30" s="1"/>
  <c r="AD137" i="38"/>
  <c r="AR137" i="38"/>
  <c r="B37" i="32"/>
  <c r="D36" i="32"/>
  <c r="C36" i="32"/>
  <c r="G36" i="32"/>
  <c r="H36" i="32" s="1"/>
  <c r="AH137" i="38"/>
  <c r="AG137" i="38"/>
  <c r="AF137" i="38"/>
  <c r="AE137" i="38"/>
  <c r="AC137" i="38"/>
  <c r="A139" i="38"/>
  <c r="E138" i="38"/>
  <c r="D138" i="38"/>
  <c r="C138" i="38"/>
  <c r="B138" i="38"/>
  <c r="B39" i="30" l="1"/>
  <c r="D38" i="30"/>
  <c r="C38" i="30"/>
  <c r="G38" i="30"/>
  <c r="H38" i="30" s="1"/>
  <c r="AD138" i="38"/>
  <c r="AR138" i="38"/>
  <c r="C37" i="32"/>
  <c r="G37" i="32"/>
  <c r="H37" i="32" s="1"/>
  <c r="D37" i="32"/>
  <c r="AH138" i="38"/>
  <c r="AF138" i="38"/>
  <c r="AG138" i="38"/>
  <c r="AE138" i="38"/>
  <c r="AC138" i="38"/>
  <c r="C139" i="38"/>
  <c r="B139" i="38"/>
  <c r="A140" i="38"/>
  <c r="E139" i="38"/>
  <c r="D139" i="38"/>
  <c r="B40" i="30" l="1"/>
  <c r="C39" i="30"/>
  <c r="D39" i="30"/>
  <c r="G39" i="30"/>
  <c r="H39" i="30" s="1"/>
  <c r="AD139" i="38"/>
  <c r="AR139" i="38"/>
  <c r="AG139" i="38"/>
  <c r="AH139" i="38"/>
  <c r="AF139" i="38"/>
  <c r="AC139" i="38"/>
  <c r="AE139" i="38"/>
  <c r="A141" i="38"/>
  <c r="E140" i="38"/>
  <c r="D140" i="38"/>
  <c r="C140" i="38"/>
  <c r="B140" i="38"/>
  <c r="B41" i="30" l="1"/>
  <c r="G40" i="30"/>
  <c r="H40" i="30" s="1"/>
  <c r="C40" i="30"/>
  <c r="D40" i="30"/>
  <c r="AD140" i="38"/>
  <c r="AR140" i="38"/>
  <c r="AH140" i="38"/>
  <c r="AG140" i="38"/>
  <c r="AE140" i="38"/>
  <c r="AC140" i="38"/>
  <c r="AF140" i="38"/>
  <c r="A142" i="38"/>
  <c r="E141" i="38"/>
  <c r="D141" i="38"/>
  <c r="C141" i="38"/>
  <c r="B141" i="38"/>
  <c r="B42" i="30" l="1"/>
  <c r="G41" i="30"/>
  <c r="H41" i="30" s="1"/>
  <c r="C41" i="30"/>
  <c r="D41" i="30"/>
  <c r="AD141" i="38"/>
  <c r="AR141" i="38"/>
  <c r="AG141" i="38"/>
  <c r="AE141" i="38"/>
  <c r="AF141" i="38"/>
  <c r="AH141" i="38"/>
  <c r="AC141" i="38"/>
  <c r="C142" i="38"/>
  <c r="B142" i="38"/>
  <c r="A143" i="38"/>
  <c r="E142" i="38"/>
  <c r="D142" i="38"/>
  <c r="B43" i="30" l="1"/>
  <c r="C42" i="30"/>
  <c r="D42" i="30"/>
  <c r="G42" i="30"/>
  <c r="H42" i="30" s="1"/>
  <c r="AD142" i="38"/>
  <c r="AR142" i="38"/>
  <c r="AH142" i="38"/>
  <c r="AG142" i="38"/>
  <c r="AF142" i="38"/>
  <c r="AE142" i="38"/>
  <c r="AC142" i="38"/>
  <c r="A144" i="38"/>
  <c r="E143" i="38"/>
  <c r="D143" i="38"/>
  <c r="C143" i="38"/>
  <c r="B143" i="38"/>
  <c r="B44" i="30" l="1"/>
  <c r="C43" i="30"/>
  <c r="G43" i="30"/>
  <c r="H43" i="30" s="1"/>
  <c r="D43" i="30"/>
  <c r="AD143" i="38"/>
  <c r="AR143" i="38"/>
  <c r="AH143" i="38"/>
  <c r="AG143" i="38"/>
  <c r="AF143" i="38"/>
  <c r="AE143" i="38"/>
  <c r="AC143" i="38"/>
  <c r="A145" i="38"/>
  <c r="E144" i="38"/>
  <c r="D144" i="38"/>
  <c r="C144" i="38"/>
  <c r="B144" i="38"/>
  <c r="B45" i="30" l="1"/>
  <c r="C44" i="30"/>
  <c r="D44" i="30"/>
  <c r="G44" i="30"/>
  <c r="H44" i="30" s="1"/>
  <c r="AD144" i="38"/>
  <c r="AR144" i="38"/>
  <c r="AH144" i="38"/>
  <c r="AG144" i="38"/>
  <c r="AF144" i="38"/>
  <c r="AE144" i="38"/>
  <c r="AC144" i="38"/>
  <c r="C145" i="38"/>
  <c r="B145" i="38"/>
  <c r="A146" i="38"/>
  <c r="E145" i="38"/>
  <c r="D145" i="38"/>
  <c r="B46" i="30" l="1"/>
  <c r="G45" i="30"/>
  <c r="H45" i="30" s="1"/>
  <c r="D45" i="30"/>
  <c r="C45" i="30"/>
  <c r="AD145" i="38"/>
  <c r="AR145" i="38"/>
  <c r="AH145" i="38"/>
  <c r="AG145" i="38"/>
  <c r="AF145" i="38"/>
  <c r="AE145" i="38"/>
  <c r="AC145" i="38"/>
  <c r="A147" i="38"/>
  <c r="E146" i="38"/>
  <c r="D146" i="38"/>
  <c r="C146" i="38"/>
  <c r="B146" i="38"/>
  <c r="B47" i="30" l="1"/>
  <c r="C46" i="30"/>
  <c r="D46" i="30"/>
  <c r="G46" i="30"/>
  <c r="H46" i="30" s="1"/>
  <c r="AD146" i="38"/>
  <c r="AR146" i="38"/>
  <c r="AG146" i="38"/>
  <c r="AF146" i="38"/>
  <c r="AH146" i="38"/>
  <c r="AE146" i="38"/>
  <c r="AC146" i="38"/>
  <c r="A148" i="38"/>
  <c r="E147" i="38"/>
  <c r="D147" i="38"/>
  <c r="C147" i="38"/>
  <c r="B147" i="38"/>
  <c r="B48" i="30" l="1"/>
  <c r="D47" i="30"/>
  <c r="G47" i="30"/>
  <c r="H47" i="30" s="1"/>
  <c r="C47" i="30"/>
  <c r="AD147" i="38"/>
  <c r="AR147" i="38"/>
  <c r="AH147" i="38"/>
  <c r="AF147" i="38"/>
  <c r="AG147" i="38"/>
  <c r="AE147" i="38"/>
  <c r="AC147" i="38"/>
  <c r="C148" i="38"/>
  <c r="B148" i="38"/>
  <c r="A149" i="38"/>
  <c r="E148" i="38"/>
  <c r="D148" i="38"/>
  <c r="B49" i="30" l="1"/>
  <c r="D48" i="30"/>
  <c r="G48" i="30"/>
  <c r="H48" i="30" s="1"/>
  <c r="C48" i="30"/>
  <c r="AD148" i="38"/>
  <c r="AR148" i="38"/>
  <c r="AH148" i="38"/>
  <c r="AG148" i="38"/>
  <c r="AE148" i="38"/>
  <c r="AF148" i="38"/>
  <c r="AC148" i="38"/>
  <c r="A150" i="38"/>
  <c r="E149" i="38"/>
  <c r="D149" i="38"/>
  <c r="C149" i="38"/>
  <c r="B149" i="38"/>
  <c r="B50" i="30" l="1"/>
  <c r="C49" i="30"/>
  <c r="G49" i="30"/>
  <c r="H49" i="30" s="1"/>
  <c r="D49" i="30"/>
  <c r="AD149" i="38"/>
  <c r="AR149" i="38"/>
  <c r="AH149" i="38"/>
  <c r="AG149" i="38"/>
  <c r="AF149" i="38"/>
  <c r="AC149" i="38"/>
  <c r="AE149" i="38"/>
  <c r="A151" i="38"/>
  <c r="E150" i="38"/>
  <c r="D150" i="38"/>
  <c r="C150" i="38"/>
  <c r="B150" i="38"/>
  <c r="B51" i="30" l="1"/>
  <c r="D50" i="30"/>
  <c r="G50" i="30"/>
  <c r="H50" i="30" s="1"/>
  <c r="C50" i="30"/>
  <c r="AD150" i="38"/>
  <c r="AR150" i="38"/>
  <c r="AH150" i="38"/>
  <c r="AG150" i="38"/>
  <c r="AF150" i="38"/>
  <c r="AE150" i="38"/>
  <c r="AC150" i="38"/>
  <c r="C151" i="38"/>
  <c r="B151" i="38"/>
  <c r="A152" i="38"/>
  <c r="E151" i="38"/>
  <c r="D151" i="38"/>
  <c r="B52" i="30" l="1"/>
  <c r="C51" i="30"/>
  <c r="D51" i="30"/>
  <c r="G51" i="30"/>
  <c r="H51" i="30" s="1"/>
  <c r="AD151" i="38"/>
  <c r="AR151" i="38"/>
  <c r="AH151" i="38"/>
  <c r="AG151" i="38"/>
  <c r="AE151" i="38"/>
  <c r="AC151" i="38"/>
  <c r="AF151" i="38"/>
  <c r="A153" i="38"/>
  <c r="E152" i="38"/>
  <c r="D152" i="38"/>
  <c r="C152" i="38"/>
  <c r="B152" i="38"/>
  <c r="B53" i="30" l="1"/>
  <c r="C52" i="30"/>
  <c r="G52" i="30"/>
  <c r="H52" i="30" s="1"/>
  <c r="D52" i="30"/>
  <c r="AD152" i="38"/>
  <c r="AR152" i="38"/>
  <c r="AH152" i="38"/>
  <c r="AG152" i="38"/>
  <c r="AF152" i="38"/>
  <c r="AE152" i="38"/>
  <c r="AC152" i="38"/>
  <c r="A154" i="38"/>
  <c r="E153" i="38"/>
  <c r="D153" i="38"/>
  <c r="C153" i="38"/>
  <c r="B153" i="38"/>
  <c r="B54" i="30" l="1"/>
  <c r="B55" i="30" s="1"/>
  <c r="C53" i="30"/>
  <c r="G53" i="30"/>
  <c r="H53" i="30" s="1"/>
  <c r="D53" i="30"/>
  <c r="AD153" i="38"/>
  <c r="AR153" i="38"/>
  <c r="AG153" i="38"/>
  <c r="AH153" i="38"/>
  <c r="AF153" i="38"/>
  <c r="AE153" i="38"/>
  <c r="AC153" i="38"/>
  <c r="C154" i="38"/>
  <c r="B154" i="38"/>
  <c r="A155" i="38"/>
  <c r="E154" i="38"/>
  <c r="D154" i="38"/>
  <c r="C55" i="30" l="1"/>
  <c r="D55" i="30"/>
  <c r="G55" i="30"/>
  <c r="H55" i="30" s="1"/>
  <c r="B56" i="30"/>
  <c r="G54" i="30"/>
  <c r="H54" i="30" s="1"/>
  <c r="C54" i="30"/>
  <c r="D54" i="30"/>
  <c r="AD154" i="38"/>
  <c r="AR154" i="38"/>
  <c r="AH154" i="38"/>
  <c r="AG154" i="38"/>
  <c r="AF154" i="38"/>
  <c r="AE154" i="38"/>
  <c r="AC154" i="38"/>
  <c r="A156" i="38"/>
  <c r="E155" i="38"/>
  <c r="D155" i="38"/>
  <c r="C155" i="38"/>
  <c r="B155" i="38"/>
  <c r="C56" i="30" l="1"/>
  <c r="D56" i="30"/>
  <c r="G56" i="30"/>
  <c r="H56" i="30" s="1"/>
  <c r="B57" i="30"/>
  <c r="AD155" i="38"/>
  <c r="AR155" i="38"/>
  <c r="AH155" i="38"/>
  <c r="AF155" i="38"/>
  <c r="AG155" i="38"/>
  <c r="AE155" i="38"/>
  <c r="AC155" i="38"/>
  <c r="A157" i="38"/>
  <c r="E156" i="38"/>
  <c r="D156" i="38"/>
  <c r="C156" i="38"/>
  <c r="B156" i="38"/>
  <c r="C57" i="30" l="1"/>
  <c r="D57" i="30"/>
  <c r="G57" i="30"/>
  <c r="H57" i="30" s="1"/>
  <c r="B58" i="30"/>
  <c r="AD156" i="38"/>
  <c r="AR156" i="38"/>
  <c r="AH156" i="38"/>
  <c r="AF156" i="38"/>
  <c r="AG156" i="38"/>
  <c r="AE156" i="38"/>
  <c r="AC156" i="38"/>
  <c r="C157" i="38"/>
  <c r="B157" i="38"/>
  <c r="A158" i="38"/>
  <c r="E157" i="38"/>
  <c r="D157" i="38"/>
  <c r="B59" i="30" l="1"/>
  <c r="C58" i="30"/>
  <c r="D58" i="30"/>
  <c r="G58" i="30"/>
  <c r="H58" i="30" s="1"/>
  <c r="AD157" i="38"/>
  <c r="AR157" i="38"/>
  <c r="AH157" i="38"/>
  <c r="AF157" i="38"/>
  <c r="AG157" i="38"/>
  <c r="AE157" i="38"/>
  <c r="AC157" i="38"/>
  <c r="A159" i="38"/>
  <c r="E158" i="38"/>
  <c r="D158" i="38"/>
  <c r="C158" i="38"/>
  <c r="B158" i="38"/>
  <c r="B60" i="30" l="1"/>
  <c r="D59" i="30"/>
  <c r="G59" i="30"/>
  <c r="H59" i="30" s="1"/>
  <c r="C59" i="30"/>
  <c r="AD158" i="38"/>
  <c r="AR158" i="38"/>
  <c r="AG158" i="38"/>
  <c r="AF158" i="38"/>
  <c r="AH158" i="38"/>
  <c r="AE158" i="38"/>
  <c r="AC158" i="38"/>
  <c r="A160" i="38"/>
  <c r="E159" i="38"/>
  <c r="D159" i="38"/>
  <c r="C159" i="38"/>
  <c r="B159" i="38"/>
  <c r="B61" i="30" l="1"/>
  <c r="C60" i="30"/>
  <c r="D60" i="30"/>
  <c r="G60" i="30"/>
  <c r="H60" i="30" s="1"/>
  <c r="AD159" i="38"/>
  <c r="AR159" i="38"/>
  <c r="AH159" i="38"/>
  <c r="AG159" i="38"/>
  <c r="AF159" i="38"/>
  <c r="AE159" i="38"/>
  <c r="AC159" i="38"/>
  <c r="C160" i="38"/>
  <c r="B160" i="38"/>
  <c r="A161" i="38"/>
  <c r="E160" i="38"/>
  <c r="D160" i="38"/>
  <c r="B62" i="30" l="1"/>
  <c r="G61" i="30"/>
  <c r="H61" i="30" s="1"/>
  <c r="C61" i="30"/>
  <c r="D61" i="30"/>
  <c r="AD160" i="38"/>
  <c r="AR160" i="38"/>
  <c r="AH160" i="38"/>
  <c r="AG160" i="38"/>
  <c r="AF160" i="38"/>
  <c r="AE160" i="38"/>
  <c r="AC160" i="38"/>
  <c r="A162" i="38"/>
  <c r="E161" i="38"/>
  <c r="D161" i="38"/>
  <c r="C161" i="38"/>
  <c r="B161" i="38"/>
  <c r="B63" i="30" l="1"/>
  <c r="C62" i="30"/>
  <c r="D62" i="30"/>
  <c r="G62" i="30"/>
  <c r="H62" i="30" s="1"/>
  <c r="AD161" i="38"/>
  <c r="AR161" i="38"/>
  <c r="AG161" i="38"/>
  <c r="AH161" i="38"/>
  <c r="AF161" i="38"/>
  <c r="AE161" i="38"/>
  <c r="AC161" i="38"/>
  <c r="A163" i="38"/>
  <c r="E162" i="38"/>
  <c r="D162" i="38"/>
  <c r="C162" i="38"/>
  <c r="B162" i="38"/>
  <c r="B64" i="30" l="1"/>
  <c r="C63" i="30"/>
  <c r="D63" i="30"/>
  <c r="G63" i="30"/>
  <c r="H63" i="30" s="1"/>
  <c r="AD162" i="38"/>
  <c r="AR162" i="38"/>
  <c r="AH162" i="38"/>
  <c r="AG162" i="38"/>
  <c r="AF162" i="38"/>
  <c r="AE162" i="38"/>
  <c r="AC162" i="38"/>
  <c r="C163" i="38"/>
  <c r="B163" i="38"/>
  <c r="A164" i="38"/>
  <c r="E163" i="38"/>
  <c r="D163" i="38"/>
  <c r="B65" i="30" l="1"/>
  <c r="C64" i="30"/>
  <c r="D64" i="30"/>
  <c r="G64" i="30"/>
  <c r="H64" i="30" s="1"/>
  <c r="AD163" i="38"/>
  <c r="AR163" i="38"/>
  <c r="AG163" i="38"/>
  <c r="AE163" i="38"/>
  <c r="AF163" i="38"/>
  <c r="AH163" i="38"/>
  <c r="AC163" i="38"/>
  <c r="A165" i="38"/>
  <c r="E164" i="38"/>
  <c r="D164" i="38"/>
  <c r="C164" i="38"/>
  <c r="B164" i="38"/>
  <c r="B66" i="30" l="1"/>
  <c r="C65" i="30"/>
  <c r="D65" i="30"/>
  <c r="G65" i="30"/>
  <c r="H65" i="30" s="1"/>
  <c r="AD164" i="38"/>
  <c r="AR164" i="38"/>
  <c r="AH164" i="38"/>
  <c r="AG164" i="38"/>
  <c r="AF164" i="38"/>
  <c r="AE164" i="38"/>
  <c r="AC164" i="38"/>
  <c r="A166" i="38"/>
  <c r="E165" i="38"/>
  <c r="D165" i="38"/>
  <c r="C165" i="38"/>
  <c r="B165" i="38"/>
  <c r="B67" i="30" l="1"/>
  <c r="C66" i="30"/>
  <c r="D66" i="30"/>
  <c r="G66" i="30"/>
  <c r="H66" i="30" s="1"/>
  <c r="AD165" i="38"/>
  <c r="AR165" i="38"/>
  <c r="AH165" i="38"/>
  <c r="AG165" i="38"/>
  <c r="AE165" i="38"/>
  <c r="AF165" i="38"/>
  <c r="AC165" i="38"/>
  <c r="C166" i="38"/>
  <c r="B166" i="38"/>
  <c r="A167" i="38"/>
  <c r="E166" i="38"/>
  <c r="D166" i="38"/>
  <c r="B68" i="30" l="1"/>
  <c r="D67" i="30"/>
  <c r="G67" i="30"/>
  <c r="H67" i="30" s="1"/>
  <c r="C67" i="30"/>
  <c r="AD166" i="38"/>
  <c r="AR166" i="38"/>
  <c r="AH166" i="38"/>
  <c r="AG166" i="38"/>
  <c r="AE166" i="38"/>
  <c r="AF166" i="38"/>
  <c r="AC166" i="38"/>
  <c r="A168" i="38"/>
  <c r="E167" i="38"/>
  <c r="D167" i="38"/>
  <c r="C167" i="38"/>
  <c r="B167" i="38"/>
  <c r="B69" i="30" l="1"/>
  <c r="C68" i="30"/>
  <c r="D68" i="30"/>
  <c r="G68" i="30"/>
  <c r="H68" i="30" s="1"/>
  <c r="AD167" i="38"/>
  <c r="AR167" i="38"/>
  <c r="AH167" i="38"/>
  <c r="AG167" i="38"/>
  <c r="AF167" i="38"/>
  <c r="AC167" i="38"/>
  <c r="AE167" i="38"/>
  <c r="A169" i="38"/>
  <c r="E168" i="38"/>
  <c r="D168" i="38"/>
  <c r="C168" i="38"/>
  <c r="B168" i="38"/>
  <c r="B70" i="30" l="1"/>
  <c r="G69" i="30"/>
  <c r="H69" i="30" s="1"/>
  <c r="C69" i="30"/>
  <c r="D69" i="30"/>
  <c r="AD168" i="38"/>
  <c r="AR168" i="38"/>
  <c r="AH168" i="38"/>
  <c r="AG168" i="38"/>
  <c r="AF168" i="38"/>
  <c r="AE168" i="38"/>
  <c r="AC168" i="38"/>
  <c r="C169" i="38"/>
  <c r="B169" i="38"/>
  <c r="A170" i="38"/>
  <c r="E169" i="38"/>
  <c r="D169" i="38"/>
  <c r="C70" i="30" l="1"/>
  <c r="D70" i="30"/>
  <c r="G70" i="30"/>
  <c r="H70" i="30" s="1"/>
  <c r="AD169" i="38"/>
  <c r="AR169" i="38"/>
  <c r="AH169" i="38"/>
  <c r="AF169" i="38"/>
  <c r="AG169" i="38"/>
  <c r="AE169" i="38"/>
  <c r="AC169" i="38"/>
  <c r="A171" i="38"/>
  <c r="E170" i="38"/>
  <c r="D170" i="38"/>
  <c r="C170" i="38"/>
  <c r="B170" i="38"/>
  <c r="AD170" i="38" l="1"/>
  <c r="AR170" i="38"/>
  <c r="AG170" i="38"/>
  <c r="AH170" i="38"/>
  <c r="AF170" i="38"/>
  <c r="AE170" i="38"/>
  <c r="AC170" i="38"/>
  <c r="A172" i="38"/>
  <c r="E171" i="38"/>
  <c r="D171" i="38"/>
  <c r="C171" i="38"/>
  <c r="B171" i="38"/>
  <c r="AD171" i="38" l="1"/>
  <c r="AR171" i="38"/>
  <c r="AH171" i="38"/>
  <c r="AF171" i="38"/>
  <c r="AG171" i="38"/>
  <c r="AE171" i="38"/>
  <c r="AC171" i="38"/>
  <c r="C172" i="38"/>
  <c r="B172" i="38"/>
  <c r="A173" i="38"/>
  <c r="E172" i="38"/>
  <c r="D172" i="38"/>
  <c r="AD172" i="38" l="1"/>
  <c r="AR172" i="38"/>
  <c r="AH172" i="38"/>
  <c r="AG172" i="38"/>
  <c r="AF172" i="38"/>
  <c r="AE172" i="38"/>
  <c r="AC172" i="38"/>
  <c r="A174" i="38"/>
  <c r="E173" i="38"/>
  <c r="D173" i="38"/>
  <c r="C173" i="38"/>
  <c r="B173" i="38"/>
  <c r="AD173" i="38" l="1"/>
  <c r="AR173" i="38"/>
  <c r="AH173" i="38"/>
  <c r="AF173" i="38"/>
  <c r="AG173" i="38"/>
  <c r="AE173" i="38"/>
  <c r="AC173" i="38"/>
  <c r="A175" i="38"/>
  <c r="E174" i="38"/>
  <c r="D174" i="38"/>
  <c r="C174" i="38"/>
  <c r="B174" i="38"/>
  <c r="AD174" i="38" l="1"/>
  <c r="AR174" i="38"/>
  <c r="AG174" i="38"/>
  <c r="AH174" i="38"/>
  <c r="AF174" i="38"/>
  <c r="AE174" i="38"/>
  <c r="AC174" i="38"/>
  <c r="C175" i="38"/>
  <c r="B175" i="38"/>
  <c r="A176" i="38"/>
  <c r="E175" i="38"/>
  <c r="D175" i="38"/>
  <c r="AD175" i="38" l="1"/>
  <c r="AR175" i="38"/>
  <c r="AH175" i="38"/>
  <c r="AG175" i="38"/>
  <c r="AF175" i="38"/>
  <c r="AE175" i="38"/>
  <c r="AC175" i="38"/>
  <c r="A177" i="38"/>
  <c r="E176" i="38"/>
  <c r="D176" i="38"/>
  <c r="C176" i="38"/>
  <c r="B176" i="38"/>
  <c r="AD176" i="38" l="1"/>
  <c r="AR176" i="38"/>
  <c r="AH176" i="38"/>
  <c r="AG176" i="38"/>
  <c r="AF176" i="38"/>
  <c r="AE176" i="38"/>
  <c r="AC176" i="38"/>
  <c r="A178" i="38"/>
  <c r="E177" i="38"/>
  <c r="D177" i="38"/>
  <c r="C177" i="38"/>
  <c r="B177" i="38"/>
  <c r="AD177" i="38" l="1"/>
  <c r="AR177" i="38"/>
  <c r="AH177" i="38"/>
  <c r="AG177" i="38"/>
  <c r="AE177" i="38"/>
  <c r="AF177" i="38"/>
  <c r="AC177" i="38"/>
  <c r="C178" i="38"/>
  <c r="B178" i="38"/>
  <c r="A179" i="38"/>
  <c r="E178" i="38"/>
  <c r="D178" i="38"/>
  <c r="AD178" i="38" l="1"/>
  <c r="AR178" i="38"/>
  <c r="AH178" i="38"/>
  <c r="AF178" i="38"/>
  <c r="AG178" i="38"/>
  <c r="AE178" i="38"/>
  <c r="AC178" i="38"/>
  <c r="A180" i="38"/>
  <c r="E179" i="38"/>
  <c r="D179" i="38"/>
  <c r="C179" i="38"/>
  <c r="B179" i="38"/>
  <c r="AD179" i="38" l="1"/>
  <c r="AR179" i="38"/>
  <c r="AH179" i="38"/>
  <c r="AG179" i="38"/>
  <c r="AE179" i="38"/>
  <c r="AF179" i="38"/>
  <c r="AC179" i="38"/>
  <c r="A181" i="38"/>
  <c r="E180" i="38"/>
  <c r="D180" i="38"/>
  <c r="C180" i="38"/>
  <c r="B180" i="38"/>
  <c r="AD180" i="38" l="1"/>
  <c r="AR180" i="38"/>
  <c r="AH180" i="38"/>
  <c r="AF180" i="38"/>
  <c r="AG180" i="38"/>
  <c r="AE180" i="38"/>
  <c r="AC180" i="38"/>
  <c r="C181" i="38"/>
  <c r="B181" i="38"/>
  <c r="A182" i="38"/>
  <c r="E181" i="38"/>
  <c r="D181" i="38"/>
  <c r="AD181" i="38" l="1"/>
  <c r="AR181" i="38"/>
  <c r="AH181" i="38"/>
  <c r="AG181" i="38"/>
  <c r="AF181" i="38"/>
  <c r="AE181" i="38"/>
  <c r="AC181" i="38"/>
  <c r="A183" i="38"/>
  <c r="E182" i="38"/>
  <c r="D182" i="38"/>
  <c r="C182" i="38"/>
  <c r="B182" i="38"/>
  <c r="AD182" i="38" l="1"/>
  <c r="AR182" i="38"/>
  <c r="AG182" i="38"/>
  <c r="AH182" i="38"/>
  <c r="AF182" i="38"/>
  <c r="AE182" i="38"/>
  <c r="AC182" i="38"/>
  <c r="A184" i="38"/>
  <c r="E183" i="38"/>
  <c r="D183" i="38"/>
  <c r="C183" i="38"/>
  <c r="B183" i="38"/>
  <c r="AD183" i="38" l="1"/>
  <c r="AR183" i="38"/>
  <c r="AH183" i="38"/>
  <c r="AG183" i="38"/>
  <c r="AF183" i="38"/>
  <c r="AE183" i="38"/>
  <c r="AC183" i="38"/>
  <c r="C184" i="38"/>
  <c r="B184" i="38"/>
  <c r="A185" i="38"/>
  <c r="E184" i="38"/>
  <c r="D184" i="38"/>
  <c r="AD184" i="38" l="1"/>
  <c r="AR184" i="38"/>
  <c r="AH184" i="38"/>
  <c r="AG184" i="38"/>
  <c r="AF184" i="38"/>
  <c r="AE184" i="38"/>
  <c r="AC184" i="38"/>
  <c r="A186" i="38"/>
  <c r="E185" i="38"/>
  <c r="D185" i="38"/>
  <c r="C185" i="38"/>
  <c r="B185" i="38"/>
  <c r="AD185" i="38" l="1"/>
  <c r="AR185" i="38"/>
  <c r="AF185" i="38"/>
  <c r="AG185" i="38"/>
  <c r="AH185" i="38"/>
  <c r="AC185" i="38"/>
  <c r="AE185" i="38"/>
  <c r="A187" i="38"/>
  <c r="E186" i="38"/>
  <c r="D186" i="38"/>
  <c r="C186" i="38"/>
  <c r="B186" i="38"/>
  <c r="AD186" i="38" l="1"/>
  <c r="AR186" i="38"/>
  <c r="AG186" i="38"/>
  <c r="AF186" i="38"/>
  <c r="AH186" i="38"/>
  <c r="AC186" i="38"/>
  <c r="AE186" i="38"/>
  <c r="C187" i="38"/>
  <c r="B187" i="38"/>
  <c r="A188" i="38"/>
  <c r="E187" i="38"/>
  <c r="D187" i="38"/>
  <c r="AD187" i="38" l="1"/>
  <c r="AR187" i="38"/>
  <c r="AH187" i="38"/>
  <c r="AG187" i="38"/>
  <c r="AE187" i="38"/>
  <c r="AF187" i="38"/>
  <c r="AC187" i="38"/>
  <c r="A189" i="38"/>
  <c r="E188" i="38"/>
  <c r="D188" i="38"/>
  <c r="C188" i="38"/>
  <c r="B188" i="38"/>
  <c r="AD188" i="38" l="1"/>
  <c r="AR188" i="38"/>
  <c r="AH188" i="38"/>
  <c r="AG188" i="38"/>
  <c r="AF188" i="38"/>
  <c r="AE188" i="38"/>
  <c r="AC188" i="38"/>
  <c r="A190" i="38"/>
  <c r="E189" i="38"/>
  <c r="D189" i="38"/>
  <c r="C189" i="38"/>
  <c r="B189" i="38"/>
  <c r="AD189" i="38" l="1"/>
  <c r="AR189" i="38"/>
  <c r="AH189" i="38"/>
  <c r="AG189" i="38"/>
  <c r="AF189" i="38"/>
  <c r="AE189" i="38"/>
  <c r="AC189" i="38"/>
  <c r="C190" i="38"/>
  <c r="B190" i="38"/>
  <c r="A191" i="38"/>
  <c r="E190" i="38"/>
  <c r="D190" i="38"/>
  <c r="AD190" i="38" l="1"/>
  <c r="AR190" i="38"/>
  <c r="AH190" i="38"/>
  <c r="AG190" i="38"/>
  <c r="AF190" i="38"/>
  <c r="AE190" i="38"/>
  <c r="AC190" i="38"/>
  <c r="A192" i="38"/>
  <c r="E191" i="38"/>
  <c r="D191" i="38"/>
  <c r="C191" i="38"/>
  <c r="B191" i="38"/>
  <c r="AD191" i="38" l="1"/>
  <c r="AR191" i="38"/>
  <c r="AH191" i="38"/>
  <c r="AG191" i="38"/>
  <c r="AF191" i="38"/>
  <c r="AE191" i="38"/>
  <c r="AC191" i="38"/>
  <c r="A193" i="38"/>
  <c r="E192" i="38"/>
  <c r="D192" i="38"/>
  <c r="C192" i="38"/>
  <c r="B192" i="38"/>
  <c r="AD192" i="38" l="1"/>
  <c r="AR192" i="38"/>
  <c r="AH192" i="38"/>
  <c r="AF192" i="38"/>
  <c r="AG192" i="38"/>
  <c r="AE192" i="38"/>
  <c r="AC192" i="38"/>
  <c r="C193" i="38"/>
  <c r="B193" i="38"/>
  <c r="A194" i="38"/>
  <c r="E193" i="38"/>
  <c r="D193" i="38"/>
  <c r="AD193" i="38" l="1"/>
  <c r="AR193" i="38"/>
  <c r="AH193" i="38"/>
  <c r="AG193" i="38"/>
  <c r="AF193" i="38"/>
  <c r="AE193" i="38"/>
  <c r="AC193" i="38"/>
  <c r="A195" i="38"/>
  <c r="E194" i="38"/>
  <c r="D194" i="38"/>
  <c r="C194" i="38"/>
  <c r="B194" i="38"/>
  <c r="AD194" i="38" l="1"/>
  <c r="AR194" i="38"/>
  <c r="AG194" i="38"/>
  <c r="AH194" i="38"/>
  <c r="AF194" i="38"/>
  <c r="AE194" i="38"/>
  <c r="AC194" i="38"/>
  <c r="A196" i="38"/>
  <c r="E195" i="38"/>
  <c r="D195" i="38"/>
  <c r="C195" i="38"/>
  <c r="B195" i="38"/>
  <c r="AD195" i="38" l="1"/>
  <c r="AR195" i="38"/>
  <c r="AH195" i="38"/>
  <c r="AF195" i="38"/>
  <c r="AG195" i="38"/>
  <c r="AE195" i="38"/>
  <c r="AC195" i="38"/>
  <c r="C196" i="38"/>
  <c r="B196" i="38"/>
  <c r="A197" i="38"/>
  <c r="E196" i="38"/>
  <c r="D196" i="38"/>
  <c r="AD196" i="38" l="1"/>
  <c r="AR196" i="38"/>
  <c r="AH196" i="38"/>
  <c r="AG196" i="38"/>
  <c r="AE196" i="38"/>
  <c r="AF196" i="38"/>
  <c r="AC196" i="38"/>
  <c r="A198" i="38"/>
  <c r="E197" i="38"/>
  <c r="D197" i="38"/>
  <c r="C197" i="38"/>
  <c r="B197" i="38"/>
  <c r="AD197" i="38" l="1"/>
  <c r="AR197" i="38"/>
  <c r="AG197" i="38"/>
  <c r="AH197" i="38"/>
  <c r="AF197" i="38"/>
  <c r="AE197" i="38"/>
  <c r="AC197" i="38"/>
  <c r="A199" i="38"/>
  <c r="E198" i="38"/>
  <c r="D198" i="38"/>
  <c r="C198" i="38"/>
  <c r="B198" i="38"/>
  <c r="AD198" i="38" l="1"/>
  <c r="AR198" i="38"/>
  <c r="AG198" i="38"/>
  <c r="AH198" i="38"/>
  <c r="AF198" i="38"/>
  <c r="AE198" i="38"/>
  <c r="AC198" i="38"/>
  <c r="C199" i="38"/>
  <c r="B199" i="38"/>
  <c r="A200" i="38"/>
  <c r="E199" i="38"/>
  <c r="D199" i="38"/>
  <c r="AD199" i="38" l="1"/>
  <c r="AR199" i="38"/>
  <c r="L25" i="37"/>
  <c r="AH199" i="38"/>
  <c r="AG199" i="38"/>
  <c r="AF199" i="38"/>
  <c r="AE199" i="38"/>
  <c r="AC199" i="38"/>
  <c r="A201" i="38"/>
  <c r="E200" i="38"/>
  <c r="D200" i="38"/>
  <c r="C200" i="38"/>
  <c r="B200" i="38"/>
  <c r="L10" i="37"/>
  <c r="C19" i="9"/>
  <c r="AD200" i="38" l="1"/>
  <c r="AR200" i="38"/>
  <c r="AH200" i="38"/>
  <c r="AF200" i="38"/>
  <c r="AG200" i="38"/>
  <c r="AE200" i="38"/>
  <c r="AC200" i="38"/>
  <c r="A202" i="38"/>
  <c r="E201" i="38"/>
  <c r="D201" i="38"/>
  <c r="C201" i="38"/>
  <c r="B201" i="38"/>
  <c r="AD201" i="38" l="1"/>
  <c r="AR201" i="38"/>
  <c r="AH201" i="38"/>
  <c r="AE201" i="38"/>
  <c r="AG201" i="38"/>
  <c r="AF201" i="38"/>
  <c r="AC201" i="38"/>
  <c r="C202" i="38"/>
  <c r="B202" i="38"/>
  <c r="A203" i="38"/>
  <c r="E202" i="38"/>
  <c r="D202" i="38"/>
  <c r="AD202" i="38" l="1"/>
  <c r="AR202" i="38"/>
  <c r="AH202" i="38"/>
  <c r="AG202" i="38"/>
  <c r="AE202" i="38"/>
  <c r="AF202" i="38"/>
  <c r="AC202" i="38"/>
  <c r="A204" i="38"/>
  <c r="E203" i="38"/>
  <c r="D203" i="38"/>
  <c r="C203" i="38"/>
  <c r="B203" i="38"/>
  <c r="AD203" i="38" l="1"/>
  <c r="AR203" i="38"/>
  <c r="AH203" i="38"/>
  <c r="AG203" i="38"/>
  <c r="AF203" i="38"/>
  <c r="AC203" i="38"/>
  <c r="AE203" i="38"/>
  <c r="A205" i="38"/>
  <c r="E204" i="38"/>
  <c r="D204" i="38"/>
  <c r="C204" i="38"/>
  <c r="B204" i="38"/>
  <c r="AD204" i="38" l="1"/>
  <c r="AR204" i="38"/>
  <c r="AH204" i="38"/>
  <c r="AF204" i="38"/>
  <c r="AG204" i="38"/>
  <c r="AE204" i="38"/>
  <c r="AC204" i="38"/>
  <c r="C205" i="38"/>
  <c r="B205" i="38"/>
  <c r="A206" i="38"/>
  <c r="E205" i="38"/>
  <c r="D205" i="38"/>
  <c r="AD205" i="38" l="1"/>
  <c r="AR205" i="38"/>
  <c r="AG205" i="38"/>
  <c r="AH205" i="38"/>
  <c r="AF205" i="38"/>
  <c r="AE205" i="38"/>
  <c r="AC205" i="38"/>
  <c r="A207" i="38"/>
  <c r="E206" i="38"/>
  <c r="D206" i="38"/>
  <c r="C206" i="38"/>
  <c r="B206" i="38"/>
  <c r="AD206" i="38" l="1"/>
  <c r="AR206" i="38"/>
  <c r="AG206" i="38"/>
  <c r="AH206" i="38"/>
  <c r="AF206" i="38"/>
  <c r="AE206" i="38"/>
  <c r="AC206" i="38"/>
  <c r="A208" i="38"/>
  <c r="E207" i="38"/>
  <c r="D207" i="38"/>
  <c r="C207" i="38"/>
  <c r="B207" i="38"/>
  <c r="AD207" i="38" l="1"/>
  <c r="AR207" i="38"/>
  <c r="AH207" i="38"/>
  <c r="AF207" i="38"/>
  <c r="AG207" i="38"/>
  <c r="AE207" i="38"/>
  <c r="AC207" i="38"/>
  <c r="C208" i="38"/>
  <c r="B208" i="38"/>
  <c r="A209" i="38"/>
  <c r="E208" i="38"/>
  <c r="D208" i="38"/>
  <c r="AD208" i="38" l="1"/>
  <c r="AR208" i="38"/>
  <c r="AH208" i="38"/>
  <c r="AG208" i="38"/>
  <c r="AF208" i="38"/>
  <c r="AE208" i="38"/>
  <c r="AC208" i="38"/>
  <c r="A210" i="38"/>
  <c r="E209" i="38"/>
  <c r="D209" i="38"/>
  <c r="C209" i="38"/>
  <c r="B209" i="38"/>
  <c r="AD209" i="38" l="1"/>
  <c r="AR209" i="38"/>
  <c r="AH209" i="38"/>
  <c r="AF209" i="38"/>
  <c r="AG209" i="38"/>
  <c r="AE209" i="38"/>
  <c r="AC209" i="38"/>
  <c r="A211" i="38"/>
  <c r="E210" i="38"/>
  <c r="D210" i="38"/>
  <c r="C210" i="38"/>
  <c r="B210" i="38"/>
  <c r="AD210" i="38" l="1"/>
  <c r="AR210" i="38"/>
  <c r="AH210" i="38"/>
  <c r="AG210" i="38"/>
  <c r="AF210" i="38"/>
  <c r="AE210" i="38"/>
  <c r="AC210" i="38"/>
  <c r="C211" i="38"/>
  <c r="B211" i="38"/>
  <c r="A212" i="38"/>
  <c r="E211" i="38"/>
  <c r="D211" i="38"/>
  <c r="AD211" i="38" l="1"/>
  <c r="AR211" i="38"/>
  <c r="AH211" i="38"/>
  <c r="AG211" i="38"/>
  <c r="AF211" i="38"/>
  <c r="AE211" i="38"/>
  <c r="AC211" i="38"/>
  <c r="A213" i="38"/>
  <c r="E212" i="38"/>
  <c r="D212" i="38"/>
  <c r="C212" i="38"/>
  <c r="B212" i="38"/>
  <c r="AD212" i="38" l="1"/>
  <c r="AR212" i="38"/>
  <c r="AG212" i="38"/>
  <c r="AH212" i="38"/>
  <c r="AF212" i="38"/>
  <c r="AE212" i="38"/>
  <c r="AC212" i="38"/>
  <c r="A214" i="38"/>
  <c r="E213" i="38"/>
  <c r="D213" i="38"/>
  <c r="C213" i="38"/>
  <c r="B213" i="38"/>
  <c r="AD213" i="38" l="1"/>
  <c r="AR213" i="38"/>
  <c r="AH213" i="38"/>
  <c r="AG213" i="38"/>
  <c r="AF213" i="38"/>
  <c r="AE213" i="38"/>
  <c r="AC213" i="38"/>
  <c r="C214" i="38"/>
  <c r="B214" i="38"/>
  <c r="A215" i="38"/>
  <c r="E214" i="38"/>
  <c r="D214" i="38"/>
  <c r="AD214" i="38" l="1"/>
  <c r="AR214" i="38"/>
  <c r="AH214" i="38"/>
  <c r="AG214" i="38"/>
  <c r="AF214" i="38"/>
  <c r="AE214" i="38"/>
  <c r="AC214" i="38"/>
  <c r="A216" i="38"/>
  <c r="E215" i="38"/>
  <c r="D215" i="38"/>
  <c r="C215" i="38"/>
  <c r="B215" i="38"/>
  <c r="AD215" i="38" l="1"/>
  <c r="AR215" i="38"/>
  <c r="AH215" i="38"/>
  <c r="AG215" i="38"/>
  <c r="AF215" i="38"/>
  <c r="AE215" i="38"/>
  <c r="AC215" i="38"/>
  <c r="A217" i="38"/>
  <c r="E216" i="38"/>
  <c r="D216" i="38"/>
  <c r="C216" i="38"/>
  <c r="B216" i="38"/>
  <c r="AD216" i="38" l="1"/>
  <c r="AR216" i="38"/>
  <c r="AH216" i="38"/>
  <c r="AG216" i="38"/>
  <c r="AF216" i="38"/>
  <c r="AE216" i="38"/>
  <c r="AC216" i="38"/>
  <c r="C217" i="38"/>
  <c r="B217" i="38"/>
  <c r="A218" i="38"/>
  <c r="E217" i="38"/>
  <c r="D217" i="38"/>
  <c r="AD217" i="38" l="1"/>
  <c r="AR217" i="38"/>
  <c r="AH217" i="38"/>
  <c r="AG217" i="38"/>
  <c r="AE217" i="38"/>
  <c r="AF217" i="38"/>
  <c r="AC217" i="38"/>
  <c r="A219" i="38"/>
  <c r="E218" i="38"/>
  <c r="D218" i="38"/>
  <c r="C218" i="38"/>
  <c r="B218" i="38"/>
  <c r="AD218" i="38" l="1"/>
  <c r="AR218" i="38"/>
  <c r="AH218" i="38"/>
  <c r="AG218" i="38"/>
  <c r="AF218" i="38"/>
  <c r="AE218" i="38"/>
  <c r="AC218" i="38"/>
  <c r="A220" i="38"/>
  <c r="E219" i="38"/>
  <c r="D219" i="38"/>
  <c r="C219" i="38"/>
  <c r="B219" i="38"/>
  <c r="AD219" i="38" l="1"/>
  <c r="AR219" i="38"/>
  <c r="AH219" i="38"/>
  <c r="AF219" i="38"/>
  <c r="AG219" i="38"/>
  <c r="AE219" i="38"/>
  <c r="AC219" i="38"/>
  <c r="C220" i="38"/>
  <c r="B220" i="38"/>
  <c r="A221" i="38"/>
  <c r="E220" i="38"/>
  <c r="D220" i="38"/>
  <c r="AD220" i="38" l="1"/>
  <c r="AR220" i="38"/>
  <c r="AH220" i="38"/>
  <c r="AG220" i="38"/>
  <c r="AE220" i="38"/>
  <c r="AF220" i="38"/>
  <c r="AC220" i="38"/>
  <c r="A222" i="38"/>
  <c r="E221" i="38"/>
  <c r="D221" i="38"/>
  <c r="C221" i="38"/>
  <c r="B221" i="38"/>
  <c r="AD221" i="38" l="1"/>
  <c r="AR221" i="38"/>
  <c r="AH221" i="38"/>
  <c r="AG221" i="38"/>
  <c r="AF221" i="38"/>
  <c r="AE221" i="38"/>
  <c r="AC221" i="38"/>
  <c r="A223" i="38"/>
  <c r="E222" i="38"/>
  <c r="D222" i="38"/>
  <c r="C222" i="38"/>
  <c r="B222" i="38"/>
  <c r="AD222" i="38" l="1"/>
  <c r="AR222" i="38"/>
  <c r="AG222" i="38"/>
  <c r="AH222" i="38"/>
  <c r="AF222" i="38"/>
  <c r="AC222" i="38"/>
  <c r="AE222" i="38"/>
  <c r="C223" i="38"/>
  <c r="B223" i="38"/>
  <c r="A224" i="38"/>
  <c r="E223" i="38"/>
  <c r="D223" i="38"/>
  <c r="AD223" i="38" l="1"/>
  <c r="AR223" i="38"/>
  <c r="AH223" i="38"/>
  <c r="AG223" i="38"/>
  <c r="AF223" i="38"/>
  <c r="AE223" i="38"/>
  <c r="AC223" i="38"/>
  <c r="E224" i="38"/>
  <c r="A225" i="38"/>
  <c r="D224" i="38"/>
  <c r="C224" i="38"/>
  <c r="B224" i="38"/>
  <c r="AD224" i="38" l="1"/>
  <c r="AR224" i="38"/>
  <c r="AH224" i="38"/>
  <c r="AF224" i="38"/>
  <c r="AG224" i="38"/>
  <c r="AE224" i="38"/>
  <c r="AC224" i="38"/>
  <c r="E225" i="38"/>
  <c r="D225" i="38"/>
  <c r="A226" i="38"/>
  <c r="C225" i="38"/>
  <c r="B225" i="38"/>
  <c r="AD225" i="38" l="1"/>
  <c r="AR225" i="38"/>
  <c r="AH225" i="38"/>
  <c r="AG225" i="38"/>
  <c r="AF225" i="38"/>
  <c r="AE225" i="38"/>
  <c r="AC225" i="38"/>
  <c r="B226" i="38"/>
  <c r="E226" i="38"/>
  <c r="D226" i="38"/>
  <c r="C226" i="38"/>
  <c r="A227" i="38"/>
  <c r="AD226" i="38" l="1"/>
  <c r="AR226" i="38"/>
  <c r="AH226" i="38"/>
  <c r="AG226" i="38"/>
  <c r="AF226" i="38"/>
  <c r="AE226" i="38"/>
  <c r="AC226" i="38"/>
  <c r="E227" i="38"/>
  <c r="D227" i="38"/>
  <c r="C227" i="38"/>
  <c r="B227" i="38"/>
  <c r="A228" i="38"/>
  <c r="AD227" i="38" l="1"/>
  <c r="AR227" i="38"/>
  <c r="AH227" i="38"/>
  <c r="AG227" i="38"/>
  <c r="AF227" i="38"/>
  <c r="AE227" i="38"/>
  <c r="AC227" i="38"/>
  <c r="E228" i="38"/>
  <c r="D228" i="38"/>
  <c r="C228" i="38"/>
  <c r="B228" i="38"/>
  <c r="A229" i="38"/>
  <c r="AD228" i="38" l="1"/>
  <c r="AR228" i="38"/>
  <c r="AH228" i="38"/>
  <c r="AF228" i="38"/>
  <c r="AG228" i="38"/>
  <c r="AE228" i="38"/>
  <c r="AC228" i="38"/>
  <c r="D229" i="38"/>
  <c r="B229" i="38"/>
  <c r="E229" i="38"/>
  <c r="C229" i="38"/>
  <c r="A230" i="38"/>
  <c r="AD229" i="38" l="1"/>
  <c r="AR229" i="38"/>
  <c r="AH229" i="38"/>
  <c r="AG229" i="38"/>
  <c r="AE229" i="38"/>
  <c r="AF229" i="38"/>
  <c r="AC229" i="38"/>
  <c r="E230" i="38"/>
  <c r="D230" i="38"/>
  <c r="C230" i="38"/>
  <c r="B230" i="38"/>
  <c r="A231" i="38"/>
  <c r="AD230" i="38" l="1"/>
  <c r="AR230" i="38"/>
  <c r="AG230" i="38"/>
  <c r="AH230" i="38"/>
  <c r="AF230" i="38"/>
  <c r="AE230" i="38"/>
  <c r="AC230" i="38"/>
  <c r="E231" i="38"/>
  <c r="D231" i="38"/>
  <c r="C231" i="38"/>
  <c r="B231" i="38"/>
  <c r="A232" i="38"/>
  <c r="AD231" i="38" l="1"/>
  <c r="AR231" i="38"/>
  <c r="AH231" i="38"/>
  <c r="AG231" i="38"/>
  <c r="AF231" i="38"/>
  <c r="AE231" i="38"/>
  <c r="AC231" i="38"/>
  <c r="D232" i="38"/>
  <c r="B232" i="38"/>
  <c r="E232" i="38"/>
  <c r="C232" i="38"/>
  <c r="A233" i="38"/>
  <c r="AD232" i="38" l="1"/>
  <c r="AR232" i="38"/>
  <c r="AH232" i="38"/>
  <c r="AG232" i="38"/>
  <c r="AE232" i="38"/>
  <c r="AF232" i="38"/>
  <c r="AC232" i="38"/>
  <c r="E233" i="38"/>
  <c r="D233" i="38"/>
  <c r="C233" i="38"/>
  <c r="B233" i="38"/>
  <c r="A234" i="38"/>
  <c r="AD233" i="38" l="1"/>
  <c r="AR233" i="38"/>
  <c r="AH233" i="38"/>
  <c r="AF233" i="38"/>
  <c r="AG233" i="38"/>
  <c r="AE233" i="38"/>
  <c r="AC233" i="38"/>
  <c r="E234" i="38"/>
  <c r="D234" i="38"/>
  <c r="C234" i="38"/>
  <c r="B234" i="38"/>
  <c r="A235" i="38"/>
  <c r="AD234" i="38" l="1"/>
  <c r="AR234" i="38"/>
  <c r="AG234" i="38"/>
  <c r="AH234" i="38"/>
  <c r="AF234" i="38"/>
  <c r="AE234" i="38"/>
  <c r="AC234" i="38"/>
  <c r="D235" i="38"/>
  <c r="B235" i="38"/>
  <c r="A236" i="38"/>
  <c r="E235" i="38"/>
  <c r="C235" i="38"/>
  <c r="AD235" i="38" l="1"/>
  <c r="AR235" i="38"/>
  <c r="AH235" i="38"/>
  <c r="AG235" i="38"/>
  <c r="AF235" i="38"/>
  <c r="AE235" i="38"/>
  <c r="AC235" i="38"/>
  <c r="A237" i="38"/>
  <c r="E236" i="38"/>
  <c r="D236" i="38"/>
  <c r="C236" i="38"/>
  <c r="B236" i="38"/>
  <c r="AD236" i="38" l="1"/>
  <c r="AR236" i="38"/>
  <c r="AH236" i="38"/>
  <c r="AF236" i="38"/>
  <c r="AG236" i="38"/>
  <c r="AE236" i="38"/>
  <c r="AC236" i="38"/>
  <c r="A238" i="38"/>
  <c r="E237" i="38"/>
  <c r="D237" i="38"/>
  <c r="C237" i="38"/>
  <c r="B237" i="38"/>
  <c r="AD237" i="38" l="1"/>
  <c r="AR237" i="38"/>
  <c r="AH237" i="38"/>
  <c r="AG237" i="38"/>
  <c r="AF237" i="38"/>
  <c r="AE237" i="38"/>
  <c r="AC237" i="38"/>
  <c r="D238" i="38"/>
  <c r="B238" i="38"/>
  <c r="A239" i="38"/>
  <c r="E238" i="38"/>
  <c r="C238" i="38"/>
  <c r="AD238" i="38" l="1"/>
  <c r="AR238" i="38"/>
  <c r="AH238" i="38"/>
  <c r="AG238" i="38"/>
  <c r="AF238" i="38"/>
  <c r="AE238" i="38"/>
  <c r="AC238" i="38"/>
  <c r="A240" i="38"/>
  <c r="E239" i="38"/>
  <c r="D239" i="38"/>
  <c r="C239" i="38"/>
  <c r="B239" i="38"/>
  <c r="AD239" i="38" l="1"/>
  <c r="AR239" i="38"/>
  <c r="AH239" i="38"/>
  <c r="AG239" i="38"/>
  <c r="AF239" i="38"/>
  <c r="AC239" i="38"/>
  <c r="AE239" i="38"/>
  <c r="D240" i="38"/>
  <c r="B240" i="38"/>
  <c r="A241" i="38"/>
  <c r="E240" i="38"/>
  <c r="C240" i="38"/>
  <c r="AD240" i="38" l="1"/>
  <c r="AR240" i="38"/>
  <c r="AH240" i="38"/>
  <c r="AF240" i="38"/>
  <c r="AG240" i="38"/>
  <c r="AE240" i="38"/>
  <c r="AC240" i="38"/>
  <c r="A242" i="38"/>
  <c r="E241" i="38"/>
  <c r="D241" i="38"/>
  <c r="B241" i="38"/>
  <c r="C241" i="38"/>
  <c r="AD241" i="38" l="1"/>
  <c r="AR241" i="38"/>
  <c r="AF241" i="38"/>
  <c r="AH241" i="38"/>
  <c r="AG241" i="38"/>
  <c r="AE241" i="38"/>
  <c r="AC241" i="38"/>
  <c r="A243" i="38"/>
  <c r="E242" i="38"/>
  <c r="D242" i="38"/>
  <c r="C242" i="38"/>
  <c r="B242" i="38"/>
  <c r="AD242" i="38" l="1"/>
  <c r="AR242" i="38"/>
  <c r="AG242" i="38"/>
  <c r="AF242" i="38"/>
  <c r="AH242" i="38"/>
  <c r="AE242" i="38"/>
  <c r="AC242" i="38"/>
  <c r="D243" i="38"/>
  <c r="C243" i="38"/>
  <c r="B243" i="38"/>
  <c r="E243" i="38"/>
  <c r="A244" i="38"/>
  <c r="AD243" i="38" l="1"/>
  <c r="AR243" i="38"/>
  <c r="AH243" i="38"/>
  <c r="AF243" i="38"/>
  <c r="AG243" i="38"/>
  <c r="AE243" i="38"/>
  <c r="AC243" i="38"/>
  <c r="A245" i="38"/>
  <c r="E244" i="38"/>
  <c r="D244" i="38"/>
  <c r="B244" i="38"/>
  <c r="C244" i="38"/>
  <c r="AD244" i="38" l="1"/>
  <c r="AR244" i="38"/>
  <c r="AH244" i="38"/>
  <c r="AG244" i="38"/>
  <c r="AF244" i="38"/>
  <c r="AE244" i="38"/>
  <c r="AC244" i="38"/>
  <c r="C245" i="38"/>
  <c r="B245" i="38"/>
  <c r="E245" i="38"/>
  <c r="D245" i="38"/>
  <c r="A246" i="38"/>
  <c r="AD245" i="38" l="1"/>
  <c r="AR245" i="38"/>
  <c r="AH245" i="38"/>
  <c r="AG245" i="38"/>
  <c r="AF245" i="38"/>
  <c r="AE245" i="38"/>
  <c r="AC245" i="38"/>
  <c r="D246" i="38"/>
  <c r="C246" i="38"/>
  <c r="B246" i="38"/>
  <c r="A247" i="38"/>
  <c r="E246" i="38"/>
  <c r="AD246" i="38" l="1"/>
  <c r="AR246" i="38"/>
  <c r="AH246" i="38"/>
  <c r="AG246" i="38"/>
  <c r="AF246" i="38"/>
  <c r="AE246" i="38"/>
  <c r="AC246" i="38"/>
  <c r="A248" i="38"/>
  <c r="E247" i="38"/>
  <c r="D247" i="38"/>
  <c r="B247" i="38"/>
  <c r="C247" i="38"/>
  <c r="AD247" i="38" l="1"/>
  <c r="AR247" i="38"/>
  <c r="AH247" i="38"/>
  <c r="AG247" i="38"/>
  <c r="AF247" i="38"/>
  <c r="AE247" i="38"/>
  <c r="AC247" i="38"/>
  <c r="D248" i="38"/>
  <c r="C248" i="38"/>
  <c r="B248" i="38"/>
  <c r="E248" i="38"/>
  <c r="A249" i="38"/>
  <c r="AD248" i="38" l="1"/>
  <c r="AR248" i="38"/>
  <c r="AH248" i="38"/>
  <c r="AG248" i="38"/>
  <c r="AE248" i="38"/>
  <c r="AF248" i="38"/>
  <c r="AC248" i="38"/>
  <c r="D249" i="38"/>
  <c r="C249" i="38"/>
  <c r="B249" i="38"/>
  <c r="A250" i="38"/>
  <c r="E249" i="38"/>
  <c r="AD249" i="38" l="1"/>
  <c r="AR249" i="38"/>
  <c r="AH249" i="38"/>
  <c r="AG249" i="38"/>
  <c r="AE249" i="38"/>
  <c r="AF249" i="38"/>
  <c r="AC249" i="38"/>
  <c r="A251" i="38"/>
  <c r="E250" i="38"/>
  <c r="D250" i="38"/>
  <c r="B250" i="38"/>
  <c r="C250" i="38"/>
  <c r="AD250" i="38" l="1"/>
  <c r="AR250" i="38"/>
  <c r="AH250" i="38"/>
  <c r="AF250" i="38"/>
  <c r="AG250" i="38"/>
  <c r="AE250" i="38"/>
  <c r="AC250" i="38"/>
  <c r="D251" i="38"/>
  <c r="C251" i="38"/>
  <c r="B251" i="38"/>
  <c r="A252" i="38"/>
  <c r="E251" i="38"/>
  <c r="AD251" i="38" l="1"/>
  <c r="AR251" i="38"/>
  <c r="AH251" i="38"/>
  <c r="AG251" i="38"/>
  <c r="AF251" i="38"/>
  <c r="AE251" i="38"/>
  <c r="AC251" i="38"/>
  <c r="D252" i="38"/>
  <c r="C252" i="38"/>
  <c r="B252" i="38"/>
  <c r="A253" i="38"/>
  <c r="E252" i="38"/>
  <c r="AD252" i="38" l="1"/>
  <c r="AR252" i="38"/>
  <c r="AH252" i="38"/>
  <c r="AG252" i="38"/>
  <c r="AF252" i="38"/>
  <c r="AE252" i="38"/>
  <c r="AC252" i="38"/>
  <c r="A254" i="38"/>
  <c r="E253" i="38"/>
  <c r="D253" i="38"/>
  <c r="B253" i="38"/>
  <c r="C253" i="38"/>
  <c r="AD253" i="38" l="1"/>
  <c r="AR253" i="38"/>
  <c r="AH253" i="38"/>
  <c r="AG253" i="38"/>
  <c r="AF253" i="38"/>
  <c r="AE253" i="38"/>
  <c r="AC253" i="38"/>
  <c r="A255" i="38"/>
  <c r="E254" i="38"/>
  <c r="D254" i="38"/>
  <c r="C254" i="38"/>
  <c r="B254" i="38"/>
  <c r="AD254" i="38" l="1"/>
  <c r="AR254" i="38"/>
  <c r="AH254" i="38"/>
  <c r="AG254" i="38"/>
  <c r="AF254" i="38"/>
  <c r="AE254" i="38"/>
  <c r="AC254" i="38"/>
  <c r="D255" i="38"/>
  <c r="C255" i="38"/>
  <c r="B255" i="38"/>
  <c r="A256" i="38"/>
  <c r="E255" i="38"/>
  <c r="AD255" i="38" l="1"/>
  <c r="AR255" i="38"/>
  <c r="AH255" i="38"/>
  <c r="AF255" i="38"/>
  <c r="AG255" i="38"/>
  <c r="AE255" i="38"/>
  <c r="AC255" i="38"/>
  <c r="A257" i="38"/>
  <c r="E256" i="38"/>
  <c r="D256" i="38"/>
  <c r="B256" i="38"/>
  <c r="C256" i="38"/>
  <c r="AD256" i="38" l="1"/>
  <c r="AR256" i="38"/>
  <c r="AH256" i="38"/>
  <c r="AG256" i="38"/>
  <c r="AE256" i="38"/>
  <c r="AF256" i="38"/>
  <c r="AC256" i="38"/>
  <c r="A258" i="38"/>
  <c r="E257" i="38"/>
  <c r="D257" i="38"/>
  <c r="C257" i="38"/>
  <c r="B257" i="38"/>
  <c r="AD257" i="38" l="1"/>
  <c r="AR257" i="38"/>
  <c r="AH257" i="38"/>
  <c r="AG257" i="38"/>
  <c r="AF257" i="38"/>
  <c r="AE257" i="38"/>
  <c r="AC257" i="38"/>
  <c r="D258" i="38"/>
  <c r="C258" i="38"/>
  <c r="B258" i="38"/>
  <c r="A259" i="38"/>
  <c r="E258" i="38"/>
  <c r="AD258" i="38" l="1"/>
  <c r="AR258" i="38"/>
  <c r="AG258" i="38"/>
  <c r="AH258" i="38"/>
  <c r="AF258" i="38"/>
  <c r="AE258" i="38"/>
  <c r="AC258" i="38"/>
  <c r="A260" i="38"/>
  <c r="E259" i="38"/>
  <c r="D259" i="38"/>
  <c r="B259" i="38"/>
  <c r="C259" i="38"/>
  <c r="AD259" i="38" l="1"/>
  <c r="AR259" i="38"/>
  <c r="AH259" i="38"/>
  <c r="AG259" i="38"/>
  <c r="AE259" i="38"/>
  <c r="AF259" i="38"/>
  <c r="AC259" i="38"/>
  <c r="A261" i="38"/>
  <c r="E260" i="38"/>
  <c r="D260" i="38"/>
  <c r="C260" i="38"/>
  <c r="B260" i="38"/>
  <c r="AD260" i="38" l="1"/>
  <c r="AR260" i="38"/>
  <c r="AH260" i="38"/>
  <c r="AG260" i="38"/>
  <c r="AF260" i="38"/>
  <c r="AE260" i="38"/>
  <c r="AC260" i="38"/>
  <c r="D261" i="38"/>
  <c r="C261" i="38"/>
  <c r="B261" i="38"/>
  <c r="E261" i="38"/>
  <c r="A262" i="38"/>
  <c r="AD261" i="38" l="1"/>
  <c r="AR261" i="38"/>
  <c r="AH261" i="38"/>
  <c r="AG261" i="38"/>
  <c r="AF261" i="38"/>
  <c r="AE261" i="38"/>
  <c r="AC261" i="38"/>
  <c r="A263" i="38"/>
  <c r="E262" i="38"/>
  <c r="D262" i="38"/>
  <c r="B262" i="38"/>
  <c r="C262" i="38"/>
  <c r="AD262" i="38" l="1"/>
  <c r="AR262" i="38"/>
  <c r="AH262" i="38"/>
  <c r="AG262" i="38"/>
  <c r="AF262" i="38"/>
  <c r="AE262" i="38"/>
  <c r="AC262" i="38"/>
  <c r="A264" i="38"/>
  <c r="E263" i="38"/>
  <c r="D263" i="38"/>
  <c r="C263" i="38"/>
  <c r="B263" i="38"/>
  <c r="AD263" i="38" l="1"/>
  <c r="AR263" i="38"/>
  <c r="AH263" i="38"/>
  <c r="AF263" i="38"/>
  <c r="AE263" i="38"/>
  <c r="AG263" i="38"/>
  <c r="AC263" i="38"/>
  <c r="D264" i="38"/>
  <c r="C264" i="38"/>
  <c r="B264" i="38"/>
  <c r="E264" i="38"/>
  <c r="A265" i="38"/>
  <c r="AD264" i="38" l="1"/>
  <c r="AR264" i="38"/>
  <c r="AH264" i="38"/>
  <c r="AG264" i="38"/>
  <c r="AF264" i="38"/>
  <c r="AE264" i="38"/>
  <c r="AC264" i="38"/>
  <c r="A266" i="38"/>
  <c r="E265" i="38"/>
  <c r="D265" i="38"/>
  <c r="B265" i="38"/>
  <c r="C265" i="38"/>
  <c r="AD265" i="38" l="1"/>
  <c r="AR265" i="38"/>
  <c r="AH265" i="38"/>
  <c r="AG265" i="38"/>
  <c r="AF265" i="38"/>
  <c r="AE265" i="38"/>
  <c r="AC265" i="38"/>
  <c r="A267" i="38"/>
  <c r="E266" i="38"/>
  <c r="D266" i="38"/>
  <c r="C266" i="38"/>
  <c r="B266" i="38"/>
  <c r="AD266" i="38" l="1"/>
  <c r="AR266" i="38"/>
  <c r="AG266" i="38"/>
  <c r="AH266" i="38"/>
  <c r="AF266" i="38"/>
  <c r="AE266" i="38"/>
  <c r="AC266" i="38"/>
  <c r="D267" i="38"/>
  <c r="C267" i="38"/>
  <c r="B267" i="38"/>
  <c r="A268" i="38"/>
  <c r="E267" i="38"/>
  <c r="AD267" i="38" l="1"/>
  <c r="AR267" i="38"/>
  <c r="AH267" i="38"/>
  <c r="AG267" i="38"/>
  <c r="AF267" i="38"/>
  <c r="AE267" i="38"/>
  <c r="AC267" i="38"/>
  <c r="A269" i="38"/>
  <c r="E268" i="38"/>
  <c r="D268" i="38"/>
  <c r="B268" i="38"/>
  <c r="C268" i="38"/>
  <c r="AD268" i="38" l="1"/>
  <c r="AR268" i="38"/>
  <c r="AH268" i="38"/>
  <c r="AG268" i="38"/>
  <c r="AF268" i="38"/>
  <c r="AE268" i="38"/>
  <c r="AC268" i="38"/>
  <c r="A270" i="38"/>
  <c r="E269" i="38"/>
  <c r="D269" i="38"/>
  <c r="C269" i="38"/>
  <c r="B269" i="38"/>
  <c r="AD269" i="38" l="1"/>
  <c r="AR269" i="38"/>
  <c r="AH269" i="38"/>
  <c r="AG269" i="38"/>
  <c r="AF269" i="38"/>
  <c r="AE269" i="38"/>
  <c r="AC269" i="38"/>
  <c r="D270" i="38"/>
  <c r="C270" i="38"/>
  <c r="B270" i="38"/>
  <c r="A271" i="38"/>
  <c r="E270" i="38"/>
  <c r="AD270" i="38" l="1"/>
  <c r="AR270" i="38"/>
  <c r="AG270" i="38"/>
  <c r="AH270" i="38"/>
  <c r="AE270" i="38"/>
  <c r="AF270" i="38"/>
  <c r="AC270" i="38"/>
  <c r="A272" i="38"/>
  <c r="E271" i="38"/>
  <c r="D271" i="38"/>
  <c r="B271" i="38"/>
  <c r="C271" i="38"/>
  <c r="AD271" i="38" l="1"/>
  <c r="AR271" i="38"/>
  <c r="AH271" i="38"/>
  <c r="AG271" i="38"/>
  <c r="AE271" i="38"/>
  <c r="AF271" i="38"/>
  <c r="AC271" i="38"/>
  <c r="A273" i="38"/>
  <c r="E272" i="38"/>
  <c r="D272" i="38"/>
  <c r="C272" i="38"/>
  <c r="B272" i="38"/>
  <c r="AD272" i="38" l="1"/>
  <c r="AR272" i="38"/>
  <c r="AH272" i="38"/>
  <c r="AG272" i="38"/>
  <c r="AF272" i="38"/>
  <c r="AE272" i="38"/>
  <c r="AC272" i="38"/>
  <c r="A274" i="38"/>
  <c r="E273" i="38"/>
  <c r="D273" i="38"/>
  <c r="C273" i="38"/>
  <c r="B273" i="38"/>
  <c r="AD273" i="38" l="1"/>
  <c r="AR273" i="38"/>
  <c r="AH273" i="38"/>
  <c r="AG273" i="38"/>
  <c r="AF273" i="38"/>
  <c r="AE273" i="38"/>
  <c r="AC273" i="38"/>
  <c r="A275" i="38"/>
  <c r="E274" i="38"/>
  <c r="D274" i="38"/>
  <c r="B274" i="38"/>
  <c r="C274" i="38"/>
  <c r="AD274" i="38" l="1"/>
  <c r="AR274" i="38"/>
  <c r="AH274" i="38"/>
  <c r="AF274" i="38"/>
  <c r="AG274" i="38"/>
  <c r="AE274" i="38"/>
  <c r="AC274" i="38"/>
  <c r="A276" i="38"/>
  <c r="E275" i="38"/>
  <c r="D275" i="38"/>
  <c r="C275" i="38"/>
  <c r="B275" i="38"/>
  <c r="AD275" i="38" l="1"/>
  <c r="AR275" i="38"/>
  <c r="AH275" i="38"/>
  <c r="AF275" i="38"/>
  <c r="AG275" i="38"/>
  <c r="AC275" i="38"/>
  <c r="AE275" i="38"/>
  <c r="A277" i="38"/>
  <c r="E276" i="38"/>
  <c r="D276" i="38"/>
  <c r="C276" i="38"/>
  <c r="B276" i="38"/>
  <c r="AD276" i="38" l="1"/>
  <c r="AR276" i="38"/>
  <c r="AH276" i="38"/>
  <c r="AF276" i="38"/>
  <c r="AG276" i="38"/>
  <c r="AC276" i="38"/>
  <c r="AE276" i="38"/>
  <c r="A278" i="38"/>
  <c r="E277" i="38"/>
  <c r="D277" i="38"/>
  <c r="B277" i="38"/>
  <c r="C277" i="38"/>
  <c r="AD277" i="38" l="1"/>
  <c r="AR277" i="38"/>
  <c r="AG277" i="38"/>
  <c r="AF277" i="38"/>
  <c r="AH277" i="38"/>
  <c r="AE277" i="38"/>
  <c r="AC277" i="38"/>
  <c r="A279" i="38"/>
  <c r="E278" i="38"/>
  <c r="D278" i="38"/>
  <c r="C278" i="38"/>
  <c r="B278" i="38"/>
  <c r="AD278" i="38" l="1"/>
  <c r="AR278" i="38"/>
  <c r="AG278" i="38"/>
  <c r="AH278" i="38"/>
  <c r="AE278" i="38"/>
  <c r="AF278" i="38"/>
  <c r="AC278" i="38"/>
  <c r="A280" i="38"/>
  <c r="E279" i="38"/>
  <c r="D279" i="38"/>
  <c r="C279" i="38"/>
  <c r="B279" i="38"/>
  <c r="AD279" i="38" l="1"/>
  <c r="AR279" i="38"/>
  <c r="AH279" i="38"/>
  <c r="AG279" i="38"/>
  <c r="AF279" i="38"/>
  <c r="AE279" i="38"/>
  <c r="AC279" i="38"/>
  <c r="A281" i="38"/>
  <c r="E280" i="38"/>
  <c r="D280" i="38"/>
  <c r="B280" i="38"/>
  <c r="C280" i="38"/>
  <c r="AD280" i="38" l="1"/>
  <c r="AR280" i="38"/>
  <c r="AH280" i="38"/>
  <c r="AG280" i="38"/>
  <c r="AE280" i="38"/>
  <c r="AF280" i="38"/>
  <c r="AC280" i="38"/>
  <c r="A282" i="38"/>
  <c r="E281" i="38"/>
  <c r="D281" i="38"/>
  <c r="C281" i="38"/>
  <c r="B281" i="38"/>
  <c r="AD281" i="38" l="1"/>
  <c r="AR281" i="38"/>
  <c r="AH281" i="38"/>
  <c r="AF281" i="38"/>
  <c r="AG281" i="38"/>
  <c r="AE281" i="38"/>
  <c r="AC281" i="38"/>
  <c r="A283" i="38"/>
  <c r="E282" i="38"/>
  <c r="D282" i="38"/>
  <c r="C282" i="38"/>
  <c r="B282" i="38"/>
  <c r="AD282" i="38" l="1"/>
  <c r="AR282" i="38"/>
  <c r="AH282" i="38"/>
  <c r="AG282" i="38"/>
  <c r="AF282" i="38"/>
  <c r="AE282" i="38"/>
  <c r="AC282" i="38"/>
  <c r="A284" i="38"/>
  <c r="E283" i="38"/>
  <c r="D283" i="38"/>
  <c r="B283" i="38"/>
  <c r="C283" i="38"/>
  <c r="AD283" i="38" l="1"/>
  <c r="AR283" i="38"/>
  <c r="AH283" i="38"/>
  <c r="AG283" i="38"/>
  <c r="AF283" i="38"/>
  <c r="AC283" i="38"/>
  <c r="AE283" i="38"/>
  <c r="A285" i="38"/>
  <c r="E284" i="38"/>
  <c r="D284" i="38"/>
  <c r="C284" i="38"/>
  <c r="B284" i="38"/>
  <c r="AD284" i="38" l="1"/>
  <c r="AR284" i="38"/>
  <c r="AG284" i="38"/>
  <c r="AH284" i="38"/>
  <c r="AF284" i="38"/>
  <c r="AE284" i="38"/>
  <c r="AC284" i="38"/>
  <c r="A286" i="38"/>
  <c r="E285" i="38"/>
  <c r="D285" i="38"/>
  <c r="C285" i="38"/>
  <c r="B285" i="38"/>
  <c r="AD285" i="38" l="1"/>
  <c r="AR285" i="38"/>
  <c r="AH285" i="38"/>
  <c r="AG285" i="38"/>
  <c r="AF285" i="38"/>
  <c r="AE285" i="38"/>
  <c r="AC285" i="38"/>
  <c r="A287" i="38"/>
  <c r="E286" i="38"/>
  <c r="D286" i="38"/>
  <c r="B286" i="38"/>
  <c r="C286" i="38"/>
  <c r="AD286" i="38" l="1"/>
  <c r="AR286" i="38"/>
  <c r="AH286" i="38"/>
  <c r="AG286" i="38"/>
  <c r="AE286" i="38"/>
  <c r="AF286" i="38"/>
  <c r="AC286" i="38"/>
  <c r="A288" i="38"/>
  <c r="E287" i="38"/>
  <c r="D287" i="38"/>
  <c r="C287" i="38"/>
  <c r="B287" i="38"/>
  <c r="AD287" i="38" l="1"/>
  <c r="AR287" i="38"/>
  <c r="AH287" i="38"/>
  <c r="AF287" i="38"/>
  <c r="AG287" i="38"/>
  <c r="AE287" i="38"/>
  <c r="AC287" i="38"/>
  <c r="A289" i="38"/>
  <c r="E288" i="38"/>
  <c r="D288" i="38"/>
  <c r="C288" i="38"/>
  <c r="B288" i="38"/>
  <c r="AD288" i="38" l="1"/>
  <c r="AR288" i="38"/>
  <c r="AH288" i="38"/>
  <c r="AF288" i="38"/>
  <c r="AG288" i="38"/>
  <c r="AE288" i="38"/>
  <c r="AC288" i="38"/>
  <c r="A290" i="38"/>
  <c r="E289" i="38"/>
  <c r="D289" i="38"/>
  <c r="B289" i="38"/>
  <c r="C289" i="38"/>
  <c r="AD289" i="38" l="1"/>
  <c r="AR289" i="38"/>
  <c r="AH289" i="38"/>
  <c r="AF289" i="38"/>
  <c r="AG289" i="38"/>
  <c r="AE289" i="38"/>
  <c r="AC289" i="38"/>
  <c r="A291" i="38"/>
  <c r="E290" i="38"/>
  <c r="D290" i="38"/>
  <c r="C290" i="38"/>
  <c r="B290" i="38"/>
  <c r="AD290" i="38" l="1"/>
  <c r="AR290" i="38"/>
  <c r="AH290" i="38"/>
  <c r="AG290" i="38"/>
  <c r="AF290" i="38"/>
  <c r="AE290" i="38"/>
  <c r="AC290" i="38"/>
  <c r="A292" i="38"/>
  <c r="E291" i="38"/>
  <c r="D291" i="38"/>
  <c r="C291" i="38"/>
  <c r="B291" i="38"/>
  <c r="AD291" i="38" l="1"/>
  <c r="AR291" i="38"/>
  <c r="AG291" i="38"/>
  <c r="AH291" i="38"/>
  <c r="AE291" i="38"/>
  <c r="AF291" i="38"/>
  <c r="AC291" i="38"/>
  <c r="A293" i="38"/>
  <c r="E292" i="38"/>
  <c r="D292" i="38"/>
  <c r="B292" i="38"/>
  <c r="C292" i="38"/>
  <c r="AD292" i="38" l="1"/>
  <c r="AR292" i="38"/>
  <c r="AH292" i="38"/>
  <c r="AG292" i="38"/>
  <c r="AE292" i="38"/>
  <c r="AF292" i="38"/>
  <c r="AC292" i="38"/>
  <c r="A294" i="38"/>
  <c r="E293" i="38"/>
  <c r="D293" i="38"/>
  <c r="C293" i="38"/>
  <c r="B293" i="38"/>
  <c r="AD293" i="38" l="1"/>
  <c r="AR293" i="38"/>
  <c r="AH293" i="38"/>
  <c r="AG293" i="38"/>
  <c r="AF293" i="38"/>
  <c r="AE293" i="38"/>
  <c r="AC293" i="38"/>
  <c r="A295" i="38"/>
  <c r="E294" i="38"/>
  <c r="D294" i="38"/>
  <c r="C294" i="38"/>
  <c r="B294" i="38"/>
  <c r="AD294" i="38" l="1"/>
  <c r="AR294" i="38"/>
  <c r="AF294" i="38"/>
  <c r="AH294" i="38"/>
  <c r="AG294" i="38"/>
  <c r="AE294" i="38"/>
  <c r="AC294" i="38"/>
  <c r="A296" i="38"/>
  <c r="E295" i="38"/>
  <c r="D295" i="38"/>
  <c r="B295" i="38"/>
  <c r="C295" i="38"/>
  <c r="AD295" i="38" l="1"/>
  <c r="AR295" i="38"/>
  <c r="AH295" i="38"/>
  <c r="AF295" i="38"/>
  <c r="AE295" i="38"/>
  <c r="AG295" i="38"/>
  <c r="AC295" i="38"/>
  <c r="A297" i="38"/>
  <c r="E296" i="38"/>
  <c r="D296" i="38"/>
  <c r="C296" i="38"/>
  <c r="B296" i="38"/>
  <c r="AD296" i="38" l="1"/>
  <c r="AR296" i="38"/>
  <c r="AH296" i="38"/>
  <c r="AG296" i="38"/>
  <c r="AF296" i="38"/>
  <c r="AE296" i="38"/>
  <c r="AC296" i="38"/>
  <c r="A298" i="38"/>
  <c r="E297" i="38"/>
  <c r="D297" i="38"/>
  <c r="C297" i="38"/>
  <c r="B297" i="38"/>
  <c r="AD297" i="38" l="1"/>
  <c r="AR297" i="38"/>
  <c r="AH297" i="38"/>
  <c r="AG297" i="38"/>
  <c r="AE297" i="38"/>
  <c r="AF297" i="38"/>
  <c r="AC297" i="38"/>
  <c r="A299" i="38"/>
  <c r="E298" i="38"/>
  <c r="D298" i="38"/>
  <c r="C298" i="38"/>
  <c r="B298" i="38"/>
  <c r="AD298" i="38" l="1"/>
  <c r="AR298" i="38"/>
  <c r="AH298" i="38"/>
  <c r="AG298" i="38"/>
  <c r="AE298" i="38"/>
  <c r="AF298" i="38"/>
  <c r="AC298" i="38"/>
  <c r="A300" i="38"/>
  <c r="E299" i="38"/>
  <c r="D299" i="38"/>
  <c r="C299" i="38"/>
  <c r="B299" i="38"/>
  <c r="AD299" i="38" l="1"/>
  <c r="AR299" i="38"/>
  <c r="AH299" i="38"/>
  <c r="AG299" i="38"/>
  <c r="AE299" i="38"/>
  <c r="AF299" i="38"/>
  <c r="AC299" i="38"/>
  <c r="A301" i="38"/>
  <c r="E300" i="38"/>
  <c r="D300" i="38"/>
  <c r="C300" i="38"/>
  <c r="B300" i="38"/>
  <c r="AD300" i="38" l="1"/>
  <c r="AR300" i="38"/>
  <c r="AH300" i="38"/>
  <c r="AF300" i="38"/>
  <c r="AG300" i="38"/>
  <c r="AE300" i="38"/>
  <c r="AC300" i="38"/>
  <c r="A302" i="38"/>
  <c r="E301" i="38"/>
  <c r="D301" i="38"/>
  <c r="C301" i="38"/>
  <c r="B301" i="38"/>
  <c r="AD301" i="38" l="1"/>
  <c r="AR301" i="38"/>
  <c r="AH301" i="38"/>
  <c r="AG301" i="38"/>
  <c r="AF301" i="38"/>
  <c r="AE301" i="38"/>
  <c r="AC301" i="38"/>
  <c r="A303" i="38"/>
  <c r="E302" i="38"/>
  <c r="D302" i="38"/>
  <c r="C302" i="38"/>
  <c r="B302" i="38"/>
  <c r="AD302" i="38" l="1"/>
  <c r="AR302" i="38"/>
  <c r="AG302" i="38"/>
  <c r="AH302" i="38"/>
  <c r="AF302" i="38"/>
  <c r="AE302" i="38"/>
  <c r="AC302" i="38"/>
  <c r="A304" i="38"/>
  <c r="E303" i="38"/>
  <c r="D303" i="38"/>
  <c r="C303" i="38"/>
  <c r="B303" i="38"/>
  <c r="AD303" i="38" l="1"/>
  <c r="AR303" i="38"/>
  <c r="AH303" i="38"/>
  <c r="AG303" i="38"/>
  <c r="AF303" i="38"/>
  <c r="AE303" i="38"/>
  <c r="AC303" i="38"/>
  <c r="A305" i="38"/>
  <c r="E304" i="38"/>
  <c r="D304" i="38"/>
  <c r="C304" i="38"/>
  <c r="B304" i="38"/>
  <c r="AD304" i="38" l="1"/>
  <c r="AR304" i="38"/>
  <c r="AH304" i="38"/>
  <c r="AG304" i="38"/>
  <c r="AF304" i="38"/>
  <c r="AE304" i="38"/>
  <c r="AC304" i="38"/>
  <c r="A306" i="38"/>
  <c r="E305" i="38"/>
  <c r="D305" i="38"/>
  <c r="C305" i="38"/>
  <c r="B305" i="38"/>
  <c r="AD305" i="38" l="1"/>
  <c r="AR305" i="38"/>
  <c r="AG305" i="38"/>
  <c r="AH305" i="38"/>
  <c r="AF305" i="38"/>
  <c r="AE305" i="38"/>
  <c r="AC305" i="38"/>
  <c r="A307" i="38"/>
  <c r="E306" i="38"/>
  <c r="D306" i="38"/>
  <c r="C306" i="38"/>
  <c r="B306" i="38"/>
  <c r="AD306" i="38" l="1"/>
  <c r="AR306" i="38"/>
  <c r="AG306" i="38"/>
  <c r="AH306" i="38"/>
  <c r="AF306" i="38"/>
  <c r="AE306" i="38"/>
  <c r="AC306" i="38"/>
  <c r="A308" i="38"/>
  <c r="E307" i="38"/>
  <c r="D307" i="38"/>
  <c r="C307" i="38"/>
  <c r="B307" i="38"/>
  <c r="AD307" i="38" l="1"/>
  <c r="AR307" i="38"/>
  <c r="AH307" i="38"/>
  <c r="AG307" i="38"/>
  <c r="AF307" i="38"/>
  <c r="AE307" i="38"/>
  <c r="AC307" i="38"/>
  <c r="A309" i="38"/>
  <c r="E308" i="38"/>
  <c r="D308" i="38"/>
  <c r="C308" i="38"/>
  <c r="B308" i="38"/>
  <c r="AD308" i="38" l="1"/>
  <c r="AR308" i="38"/>
  <c r="AH308" i="38"/>
  <c r="AG308" i="38"/>
  <c r="AF308" i="38"/>
  <c r="AE308" i="38"/>
  <c r="AC308" i="38"/>
  <c r="A310" i="38"/>
  <c r="E309" i="38"/>
  <c r="D309" i="38"/>
  <c r="C309" i="38"/>
  <c r="B309" i="38"/>
  <c r="AD309" i="38" l="1"/>
  <c r="AR309" i="38"/>
  <c r="AH309" i="38"/>
  <c r="AG309" i="38"/>
  <c r="AE309" i="38"/>
  <c r="AF309" i="38"/>
  <c r="AC309" i="38"/>
  <c r="A311" i="38"/>
  <c r="E310" i="38"/>
  <c r="D310" i="38"/>
  <c r="C310" i="38"/>
  <c r="B310" i="38"/>
  <c r="AD310" i="38" l="1"/>
  <c r="AR310" i="38"/>
  <c r="AH310" i="38"/>
  <c r="AG310" i="38"/>
  <c r="AE310" i="38"/>
  <c r="AF310" i="38"/>
  <c r="AC310" i="38"/>
  <c r="A312" i="38"/>
  <c r="E311" i="38"/>
  <c r="D311" i="38"/>
  <c r="C311" i="38"/>
  <c r="B311" i="38"/>
  <c r="AD311" i="38" l="1"/>
  <c r="AR311" i="38"/>
  <c r="AH311" i="38"/>
  <c r="AG311" i="38"/>
  <c r="AF311" i="38"/>
  <c r="AC311" i="38"/>
  <c r="AE311" i="38"/>
  <c r="A313" i="38"/>
  <c r="E312" i="38"/>
  <c r="D312" i="38"/>
  <c r="C312" i="38"/>
  <c r="B312" i="38"/>
  <c r="AD312" i="38" l="1"/>
  <c r="AR312" i="38"/>
  <c r="AH312" i="38"/>
  <c r="AG312" i="38"/>
  <c r="AF312" i="38"/>
  <c r="AE312" i="38"/>
  <c r="AC312" i="38"/>
  <c r="A314" i="38"/>
  <c r="E313" i="38"/>
  <c r="D313" i="38"/>
  <c r="C313" i="38"/>
  <c r="B313" i="38"/>
  <c r="AD313" i="38" l="1"/>
  <c r="AR313" i="38"/>
  <c r="AH313" i="38"/>
  <c r="AG313" i="38"/>
  <c r="AF313" i="38"/>
  <c r="AE313" i="38"/>
  <c r="AC313" i="38"/>
  <c r="A315" i="38"/>
  <c r="E314" i="38"/>
  <c r="D314" i="38"/>
  <c r="C314" i="38"/>
  <c r="B314" i="38"/>
  <c r="AD314" i="38" l="1"/>
  <c r="AR314" i="38"/>
  <c r="AG314" i="38"/>
  <c r="AH314" i="38"/>
  <c r="AF314" i="38"/>
  <c r="AE314" i="38"/>
  <c r="AC314" i="38"/>
  <c r="A316" i="38"/>
  <c r="E315" i="38"/>
  <c r="D315" i="38"/>
  <c r="C315" i="38"/>
  <c r="B315" i="38"/>
  <c r="AD315" i="38" l="1"/>
  <c r="AR315" i="38"/>
  <c r="AH315" i="38"/>
  <c r="AF315" i="38"/>
  <c r="AG315" i="38"/>
  <c r="AE315" i="38"/>
  <c r="AC315" i="38"/>
  <c r="A317" i="38"/>
  <c r="E316" i="38"/>
  <c r="D316" i="38"/>
  <c r="C316" i="38"/>
  <c r="B316" i="38"/>
  <c r="AD316" i="38" l="1"/>
  <c r="AR316" i="38"/>
  <c r="AH316" i="38"/>
  <c r="AG316" i="38"/>
  <c r="AF316" i="38"/>
  <c r="AE316" i="38"/>
  <c r="AC316" i="38"/>
  <c r="A318" i="38"/>
  <c r="E317" i="38"/>
  <c r="D317" i="38"/>
  <c r="C317" i="38"/>
  <c r="B317" i="38"/>
  <c r="AD317" i="38" l="1"/>
  <c r="AR317" i="38"/>
  <c r="AH317" i="38"/>
  <c r="AG317" i="38"/>
  <c r="AF317" i="38"/>
  <c r="AE317" i="38"/>
  <c r="AC317" i="38"/>
  <c r="A319" i="38"/>
  <c r="E318" i="38"/>
  <c r="D318" i="38"/>
  <c r="C318" i="38"/>
  <c r="B318" i="38"/>
  <c r="AD318" i="38" l="1"/>
  <c r="AR318" i="38"/>
  <c r="AH318" i="38"/>
  <c r="AG318" i="38"/>
  <c r="AF318" i="38"/>
  <c r="AE318" i="38"/>
  <c r="AC318" i="38"/>
  <c r="A320" i="38"/>
  <c r="E319" i="38"/>
  <c r="D319" i="38"/>
  <c r="C319" i="38"/>
  <c r="B319" i="38"/>
  <c r="AD319" i="38" l="1"/>
  <c r="AR319" i="38"/>
  <c r="AH319" i="38"/>
  <c r="AG319" i="38"/>
  <c r="AF319" i="38"/>
  <c r="AE319" i="38"/>
  <c r="AC319" i="38"/>
  <c r="A321" i="38"/>
  <c r="E320" i="38"/>
  <c r="D320" i="38"/>
  <c r="C320" i="38"/>
  <c r="B320" i="38"/>
  <c r="AD320" i="38" l="1"/>
  <c r="AR320" i="38"/>
  <c r="AF320" i="38"/>
  <c r="AH320" i="38"/>
  <c r="AG320" i="38"/>
  <c r="AE320" i="38"/>
  <c r="AC320" i="38"/>
  <c r="A322" i="38"/>
  <c r="E321" i="38"/>
  <c r="D321" i="38"/>
  <c r="C321" i="38"/>
  <c r="B321" i="38"/>
  <c r="AD321" i="38" l="1"/>
  <c r="AR321" i="38"/>
  <c r="AH321" i="38"/>
  <c r="AG321" i="38"/>
  <c r="AE321" i="38"/>
  <c r="AF321" i="38"/>
  <c r="AC321" i="38"/>
  <c r="A323" i="38"/>
  <c r="E322" i="38"/>
  <c r="D322" i="38"/>
  <c r="C322" i="38"/>
  <c r="B322" i="38"/>
  <c r="AD322" i="38" l="1"/>
  <c r="AR322" i="38"/>
  <c r="AH322" i="38"/>
  <c r="AG322" i="38"/>
  <c r="AF322" i="38"/>
  <c r="AE322" i="38"/>
  <c r="AC322" i="38"/>
  <c r="A324" i="38"/>
  <c r="E323" i="38"/>
  <c r="D323" i="38"/>
  <c r="C323" i="38"/>
  <c r="B323" i="38"/>
  <c r="AD323" i="38" l="1"/>
  <c r="AR323" i="38"/>
  <c r="AH323" i="38"/>
  <c r="AG323" i="38"/>
  <c r="AF323" i="38"/>
  <c r="AE323" i="38"/>
  <c r="AC323" i="38"/>
  <c r="A325" i="38"/>
  <c r="E324" i="38"/>
  <c r="D324" i="38"/>
  <c r="C324" i="38"/>
  <c r="B324" i="38"/>
  <c r="AD324" i="38" l="1"/>
  <c r="AR324" i="38"/>
  <c r="AH324" i="38"/>
  <c r="AG324" i="38"/>
  <c r="AF324" i="38"/>
  <c r="AE324" i="38"/>
  <c r="AC324" i="38"/>
  <c r="A326" i="38"/>
  <c r="E325" i="38"/>
  <c r="D325" i="38"/>
  <c r="C325" i="38"/>
  <c r="B325" i="38"/>
  <c r="AD325" i="38" l="1"/>
  <c r="AR325" i="38"/>
  <c r="AH325" i="38"/>
  <c r="AG325" i="38"/>
  <c r="AF325" i="38"/>
  <c r="AE325" i="38"/>
  <c r="AC325" i="38"/>
  <c r="A327" i="38"/>
  <c r="E326" i="38"/>
  <c r="D326" i="38"/>
  <c r="C326" i="38"/>
  <c r="B326" i="38"/>
  <c r="AD326" i="38" l="1"/>
  <c r="AR326" i="38"/>
  <c r="AH326" i="38"/>
  <c r="AG326" i="38"/>
  <c r="AE326" i="38"/>
  <c r="AF326" i="38"/>
  <c r="AC326" i="38"/>
  <c r="A328" i="38"/>
  <c r="E327" i="38"/>
  <c r="D327" i="38"/>
  <c r="C327" i="38"/>
  <c r="B327" i="38"/>
  <c r="AD327" i="38" l="1"/>
  <c r="AR327" i="38"/>
  <c r="AH327" i="38"/>
  <c r="AF327" i="38"/>
  <c r="AG327" i="38"/>
  <c r="AE327" i="38"/>
  <c r="AC327" i="38"/>
  <c r="A329" i="38"/>
  <c r="E328" i="38"/>
  <c r="D328" i="38"/>
  <c r="C328" i="38"/>
  <c r="B328" i="38"/>
  <c r="AD328" i="38" l="1"/>
  <c r="AR328" i="38"/>
  <c r="AH328" i="38"/>
  <c r="AG328" i="38"/>
  <c r="AF328" i="38"/>
  <c r="AE328" i="38"/>
  <c r="AC328" i="38"/>
  <c r="A330" i="38"/>
  <c r="E329" i="38"/>
  <c r="D329" i="38"/>
  <c r="C329" i="38"/>
  <c r="B329" i="38"/>
  <c r="AD329" i="38" l="1"/>
  <c r="AR329" i="38"/>
  <c r="AH329" i="38"/>
  <c r="AG329" i="38"/>
  <c r="AF329" i="38"/>
  <c r="AE329" i="38"/>
  <c r="AC329" i="38"/>
  <c r="A331" i="38"/>
  <c r="E330" i="38"/>
  <c r="D330" i="38"/>
  <c r="C330" i="38"/>
  <c r="B330" i="38"/>
  <c r="AD330" i="38" l="1"/>
  <c r="AR330" i="38"/>
  <c r="AG330" i="38"/>
  <c r="AH330" i="38"/>
  <c r="AF330" i="38"/>
  <c r="AE330" i="38"/>
  <c r="AC330" i="38"/>
  <c r="A332" i="38"/>
  <c r="E331" i="38"/>
  <c r="D331" i="38"/>
  <c r="C331" i="38"/>
  <c r="B331" i="38"/>
  <c r="AD331" i="38" l="1"/>
  <c r="AR331" i="38"/>
  <c r="AG331" i="38"/>
  <c r="AE331" i="38"/>
  <c r="AF331" i="38"/>
  <c r="AH331" i="38"/>
  <c r="AC331" i="38"/>
  <c r="A333" i="38"/>
  <c r="E332" i="38"/>
  <c r="D332" i="38"/>
  <c r="C332" i="38"/>
  <c r="B332" i="38"/>
  <c r="AD332" i="38" l="1"/>
  <c r="AR332" i="38"/>
  <c r="AH332" i="38"/>
  <c r="AE332" i="38"/>
  <c r="AG332" i="38"/>
  <c r="AF332" i="38"/>
  <c r="AC332" i="38"/>
  <c r="A334" i="38"/>
  <c r="E333" i="38"/>
  <c r="D333" i="38"/>
  <c r="C333" i="38"/>
  <c r="B333" i="38"/>
  <c r="AD333" i="38" l="1"/>
  <c r="AR333" i="38"/>
  <c r="AH333" i="38"/>
  <c r="AG333" i="38"/>
  <c r="AF333" i="38"/>
  <c r="AE333" i="38"/>
  <c r="AC333" i="38"/>
  <c r="A335" i="38"/>
  <c r="E334" i="38"/>
  <c r="D334" i="38"/>
  <c r="C334" i="38"/>
  <c r="B334" i="38"/>
  <c r="AD334" i="38" l="1"/>
  <c r="AR334" i="38"/>
  <c r="AH334" i="38"/>
  <c r="AG334" i="38"/>
  <c r="AF334" i="38"/>
  <c r="AE334" i="38"/>
  <c r="AC334" i="38"/>
  <c r="A336" i="38"/>
  <c r="E335" i="38"/>
  <c r="D335" i="38"/>
  <c r="C335" i="38"/>
  <c r="B335" i="38"/>
  <c r="AD335" i="38" l="1"/>
  <c r="AR335" i="38"/>
  <c r="AH335" i="38"/>
  <c r="AG335" i="38"/>
  <c r="AF335" i="38"/>
  <c r="AE335" i="38"/>
  <c r="AC335" i="38"/>
  <c r="A337" i="38"/>
  <c r="E336" i="38"/>
  <c r="D336" i="38"/>
  <c r="C336" i="38"/>
  <c r="B336" i="38"/>
  <c r="AD336" i="38" l="1"/>
  <c r="AR336" i="38"/>
  <c r="AH336" i="38"/>
  <c r="AG336" i="38"/>
  <c r="AF336" i="38"/>
  <c r="AE336" i="38"/>
  <c r="AC336" i="38"/>
  <c r="A338" i="38"/>
  <c r="E337" i="38"/>
  <c r="D337" i="38"/>
  <c r="C337" i="38"/>
  <c r="B337" i="38"/>
  <c r="AD337" i="38" l="1"/>
  <c r="AR337" i="38"/>
  <c r="AH337" i="38"/>
  <c r="AG337" i="38"/>
  <c r="AE337" i="38"/>
  <c r="AF337" i="38"/>
  <c r="AC337" i="38"/>
  <c r="A339" i="38"/>
  <c r="E338" i="38"/>
  <c r="D338" i="38"/>
  <c r="C338" i="38"/>
  <c r="B338" i="38"/>
  <c r="AD338" i="38" l="1"/>
  <c r="AR338" i="38"/>
  <c r="AG338" i="38"/>
  <c r="AH338" i="38"/>
  <c r="AE338" i="38"/>
  <c r="AF338" i="38"/>
  <c r="AC338" i="38"/>
  <c r="A340" i="38"/>
  <c r="E339" i="38"/>
  <c r="D339" i="38"/>
  <c r="C339" i="38"/>
  <c r="B339" i="38"/>
  <c r="AD339" i="38" l="1"/>
  <c r="AR339" i="38"/>
  <c r="AG339" i="38"/>
  <c r="AH339" i="38"/>
  <c r="AE339" i="38"/>
  <c r="AC339" i="38"/>
  <c r="AF339" i="38"/>
  <c r="A341" i="38"/>
  <c r="E340" i="38"/>
  <c r="D340" i="38"/>
  <c r="C340" i="38"/>
  <c r="B340" i="38"/>
  <c r="AD340" i="38" l="1"/>
  <c r="AR340" i="38"/>
  <c r="AH340" i="38"/>
  <c r="AG340" i="38"/>
  <c r="AF340" i="38"/>
  <c r="AE340" i="38"/>
  <c r="AC340" i="38"/>
  <c r="A342" i="38"/>
  <c r="E341" i="38"/>
  <c r="D341" i="38"/>
  <c r="C341" i="38"/>
  <c r="B341" i="38"/>
  <c r="AD341" i="38" l="1"/>
  <c r="AR341" i="38"/>
  <c r="AH341" i="38"/>
  <c r="AF341" i="38"/>
  <c r="AG341" i="38"/>
  <c r="AE341" i="38"/>
  <c r="AC341" i="38"/>
  <c r="A343" i="38"/>
  <c r="E342" i="38"/>
  <c r="D342" i="38"/>
  <c r="C342" i="38"/>
  <c r="B342" i="38"/>
  <c r="AD342" i="38" l="1"/>
  <c r="AR342" i="38"/>
  <c r="AH342" i="38"/>
  <c r="AF342" i="38"/>
  <c r="AE342" i="38"/>
  <c r="AG342" i="38"/>
  <c r="AC342" i="38"/>
  <c r="E343" i="38"/>
  <c r="D343" i="38"/>
  <c r="A344" i="38"/>
  <c r="C343" i="38"/>
  <c r="B343" i="38"/>
  <c r="AD343" i="38" l="1"/>
  <c r="AR343" i="38"/>
  <c r="AH343" i="38"/>
  <c r="AG343" i="38"/>
  <c r="AF343" i="38"/>
  <c r="AE343" i="38"/>
  <c r="AC343" i="38"/>
  <c r="A345" i="38"/>
  <c r="E344" i="38"/>
  <c r="D344" i="38"/>
  <c r="C344" i="38"/>
  <c r="B344" i="38"/>
  <c r="AD344" i="38" l="1"/>
  <c r="AR344" i="38"/>
  <c r="AG344" i="38"/>
  <c r="AH344" i="38"/>
  <c r="AF344" i="38"/>
  <c r="AE344" i="38"/>
  <c r="AC344" i="38"/>
  <c r="E345" i="38"/>
  <c r="D345" i="38"/>
  <c r="A346" i="38"/>
  <c r="C345" i="38"/>
  <c r="B345" i="38"/>
  <c r="AD345" i="38" l="1"/>
  <c r="AR345" i="38"/>
  <c r="AH345" i="38"/>
  <c r="AF345" i="38"/>
  <c r="AG345" i="38"/>
  <c r="AE345" i="38"/>
  <c r="AC345" i="38"/>
  <c r="E346" i="38"/>
  <c r="D346" i="38"/>
  <c r="A347" i="38"/>
  <c r="C346" i="38"/>
  <c r="B346" i="38"/>
  <c r="AD346" i="38" l="1"/>
  <c r="AR346" i="38"/>
  <c r="AH346" i="38"/>
  <c r="AG346" i="38"/>
  <c r="AF346" i="38"/>
  <c r="AE346" i="38"/>
  <c r="AC346" i="38"/>
  <c r="A348" i="38"/>
  <c r="E347" i="38"/>
  <c r="D347" i="38"/>
  <c r="C347" i="38"/>
  <c r="B347" i="38"/>
  <c r="AD347" i="38" l="1"/>
  <c r="AR347" i="38"/>
  <c r="AH347" i="38"/>
  <c r="AG347" i="38"/>
  <c r="AF347" i="38"/>
  <c r="AC347" i="38"/>
  <c r="AE347" i="38"/>
  <c r="E348" i="38"/>
  <c r="D348" i="38"/>
  <c r="A349" i="38"/>
  <c r="C348" i="38"/>
  <c r="B348" i="38"/>
  <c r="AD348" i="38" l="1"/>
  <c r="AR348" i="38"/>
  <c r="AH348" i="38"/>
  <c r="AG348" i="38"/>
  <c r="AF348" i="38"/>
  <c r="AE348" i="38"/>
  <c r="AC348" i="38"/>
  <c r="A350" i="38"/>
  <c r="C349" i="38"/>
  <c r="B349" i="38"/>
  <c r="E349" i="38"/>
  <c r="D349" i="38"/>
  <c r="AD349" i="38" l="1"/>
  <c r="AR349" i="38"/>
  <c r="AH349" i="38"/>
  <c r="AG349" i="38"/>
  <c r="AF349" i="38"/>
  <c r="AE349" i="38"/>
  <c r="AC349" i="38"/>
  <c r="A351" i="38"/>
  <c r="E350" i="38"/>
  <c r="C350" i="38"/>
  <c r="D350" i="38"/>
  <c r="B350" i="38"/>
  <c r="AD350" i="38" l="1"/>
  <c r="AR350" i="38"/>
  <c r="AG350" i="38"/>
  <c r="AH350" i="38"/>
  <c r="AE350" i="38"/>
  <c r="AF350" i="38"/>
  <c r="AC350" i="38"/>
  <c r="C351" i="38"/>
  <c r="B351" i="38"/>
  <c r="A352" i="38"/>
  <c r="E351" i="38"/>
  <c r="D351" i="38"/>
  <c r="AD351" i="38" l="1"/>
  <c r="AR351" i="38"/>
  <c r="AG351" i="38"/>
  <c r="AH351" i="38"/>
  <c r="AE351" i="38"/>
  <c r="AF351" i="38"/>
  <c r="AC351" i="38"/>
  <c r="C352" i="38"/>
  <c r="B352" i="38"/>
  <c r="A353" i="38"/>
  <c r="E352" i="38"/>
  <c r="D352" i="38"/>
  <c r="AD352" i="38" l="1"/>
  <c r="AR352" i="38"/>
  <c r="AH352" i="38"/>
  <c r="AG352" i="38"/>
  <c r="AE352" i="38"/>
  <c r="AF352" i="38"/>
  <c r="AC352" i="38"/>
  <c r="A354" i="38"/>
  <c r="E353" i="38"/>
  <c r="C353" i="38"/>
  <c r="D353" i="38"/>
  <c r="B353" i="38"/>
  <c r="AD353" i="38" l="1"/>
  <c r="AR353" i="38"/>
  <c r="AH353" i="38"/>
  <c r="AG353" i="38"/>
  <c r="AF353" i="38"/>
  <c r="AE353" i="38"/>
  <c r="AC353" i="38"/>
  <c r="E354" i="38"/>
  <c r="D354" i="38"/>
  <c r="C354" i="38"/>
  <c r="B354" i="38"/>
  <c r="A355" i="38"/>
  <c r="AD354" i="38" l="1"/>
  <c r="AR354" i="38"/>
  <c r="AH354" i="38"/>
  <c r="AG354" i="38"/>
  <c r="AF354" i="38"/>
  <c r="AE354" i="38"/>
  <c r="AC354" i="38"/>
  <c r="E355" i="38"/>
  <c r="D355" i="38"/>
  <c r="C355" i="38"/>
  <c r="B355" i="38"/>
  <c r="A356" i="38"/>
  <c r="AD355" i="38" l="1"/>
  <c r="AR355" i="38"/>
  <c r="AH355" i="38"/>
  <c r="AG355" i="38"/>
  <c r="AF355" i="38"/>
  <c r="AE355" i="38"/>
  <c r="AC355" i="38"/>
  <c r="A357" i="38"/>
  <c r="E356" i="38"/>
  <c r="C356" i="38"/>
  <c r="D356" i="38"/>
  <c r="B356" i="38"/>
  <c r="AD356" i="38" l="1"/>
  <c r="AR356" i="38"/>
  <c r="AG356" i="38"/>
  <c r="AH356" i="38"/>
  <c r="AF356" i="38"/>
  <c r="AE356" i="38"/>
  <c r="AC356" i="38"/>
  <c r="E357" i="38"/>
  <c r="D357" i="38"/>
  <c r="C357" i="38"/>
  <c r="B357" i="38"/>
  <c r="A358" i="38"/>
  <c r="AD357" i="38" l="1"/>
  <c r="AR357" i="38"/>
  <c r="AH357" i="38"/>
  <c r="AG357" i="38"/>
  <c r="AE357" i="38"/>
  <c r="AF357" i="38"/>
  <c r="AC357" i="38"/>
  <c r="A359" i="38"/>
  <c r="E358" i="38"/>
  <c r="D358" i="38"/>
  <c r="C358" i="38"/>
  <c r="B358" i="38"/>
  <c r="AD358" i="38" l="1"/>
  <c r="AR358" i="38"/>
  <c r="AH358" i="38"/>
  <c r="AG358" i="38"/>
  <c r="AE358" i="38"/>
  <c r="AF358" i="38"/>
  <c r="AC358" i="38"/>
  <c r="A360" i="38"/>
  <c r="E359" i="38"/>
  <c r="C359" i="38"/>
  <c r="D359" i="38"/>
  <c r="B359" i="38"/>
  <c r="AD359" i="38" l="1"/>
  <c r="AR359" i="38"/>
  <c r="AF359" i="38"/>
  <c r="AH359" i="38"/>
  <c r="AG359" i="38"/>
  <c r="AE359" i="38"/>
  <c r="AC359" i="38"/>
  <c r="C360" i="38"/>
  <c r="B360" i="38"/>
  <c r="A361" i="38"/>
  <c r="E360" i="38"/>
  <c r="D360" i="38"/>
  <c r="AD360" i="38" l="1"/>
  <c r="AR360" i="38"/>
  <c r="AF360" i="38"/>
  <c r="AH360" i="38"/>
  <c r="AG360" i="38"/>
  <c r="AE360" i="38"/>
  <c r="AC360" i="38"/>
  <c r="A362" i="38"/>
  <c r="E361" i="38"/>
  <c r="D361" i="38"/>
  <c r="C361" i="38"/>
  <c r="B361" i="38"/>
  <c r="AD361" i="38" l="1"/>
  <c r="AR361" i="38"/>
  <c r="AH361" i="38"/>
  <c r="AG361" i="38"/>
  <c r="AE361" i="38"/>
  <c r="AF361" i="38"/>
  <c r="AC361" i="38"/>
  <c r="A363" i="38"/>
  <c r="E362" i="38"/>
  <c r="C362" i="38"/>
  <c r="D362" i="38"/>
  <c r="B362" i="38"/>
  <c r="AD362" i="38" l="1"/>
  <c r="AR362" i="38"/>
  <c r="AG362" i="38"/>
  <c r="AH362" i="38"/>
  <c r="AF362" i="38"/>
  <c r="AE362" i="38"/>
  <c r="AC362" i="38"/>
  <c r="C363" i="38"/>
  <c r="B363" i="38"/>
  <c r="A364" i="38"/>
  <c r="E363" i="38"/>
  <c r="D363" i="38"/>
  <c r="AD363" i="38" l="1"/>
  <c r="AR363" i="38"/>
  <c r="AH363" i="38"/>
  <c r="AG363" i="38"/>
  <c r="AF363" i="38"/>
  <c r="AE363" i="38"/>
  <c r="AC363" i="38"/>
  <c r="A365" i="38"/>
  <c r="E364" i="38"/>
  <c r="B364" i="38"/>
  <c r="D364" i="38"/>
  <c r="C364" i="38"/>
  <c r="AD364" i="38" l="1"/>
  <c r="AR364" i="38"/>
  <c r="AH364" i="38"/>
  <c r="AF364" i="38"/>
  <c r="AE364" i="38"/>
  <c r="AG364" i="38"/>
  <c r="AC364" i="38"/>
  <c r="A366" i="38"/>
  <c r="E365" i="38"/>
  <c r="C365" i="38"/>
  <c r="D365" i="38"/>
  <c r="B365" i="38"/>
  <c r="AD365" i="38" l="1"/>
  <c r="AR365" i="38"/>
  <c r="AH365" i="38"/>
  <c r="AG365" i="38"/>
  <c r="AF365" i="38"/>
  <c r="AC365" i="38"/>
  <c r="AE365" i="38"/>
  <c r="A367" i="38"/>
  <c r="E366" i="38"/>
  <c r="C366" i="38"/>
  <c r="B366" i="38"/>
  <c r="D366" i="38"/>
  <c r="AD366" i="38" l="1"/>
  <c r="AR366" i="38"/>
  <c r="AH366" i="38"/>
  <c r="AG366" i="38"/>
  <c r="AF366" i="38"/>
  <c r="AC366" i="38"/>
  <c r="AE366" i="38"/>
  <c r="A368" i="38"/>
  <c r="E367" i="38"/>
  <c r="B367" i="38"/>
  <c r="C367" i="38"/>
  <c r="D367" i="38"/>
  <c r="AD367" i="38" l="1"/>
  <c r="AR367" i="38"/>
  <c r="AH367" i="38"/>
  <c r="AG367" i="38"/>
  <c r="AF367" i="38"/>
  <c r="AE367" i="38"/>
  <c r="AC367" i="38"/>
  <c r="A369" i="38"/>
  <c r="E368" i="38"/>
  <c r="C368" i="38"/>
  <c r="B368" i="38"/>
  <c r="D368" i="38"/>
  <c r="AD368" i="38" l="1"/>
  <c r="AR368" i="38"/>
  <c r="AG368" i="38"/>
  <c r="AH368" i="38"/>
  <c r="AF368" i="38"/>
  <c r="AE368" i="38"/>
  <c r="AC368" i="38"/>
  <c r="E369" i="38"/>
  <c r="C369" i="38"/>
  <c r="B369" i="38"/>
  <c r="D369" i="38"/>
  <c r="AD369" i="38" l="1"/>
  <c r="AR369" i="38"/>
  <c r="AH369" i="38"/>
  <c r="AG369" i="38"/>
  <c r="AE369" i="38"/>
  <c r="AF369" i="38"/>
  <c r="AC369" i="38"/>
  <c r="D5" i="20" l="1"/>
  <c r="B5" i="20"/>
  <c r="A6" i="20"/>
  <c r="E5" i="20"/>
  <c r="C5" i="20"/>
  <c r="K54" i="35" l="1"/>
  <c r="W54" i="35"/>
  <c r="AI54" i="35"/>
  <c r="AU54" i="35"/>
  <c r="BG54" i="35"/>
  <c r="BS54" i="35"/>
  <c r="CE54" i="35"/>
  <c r="CQ54" i="35"/>
  <c r="I54" i="35"/>
  <c r="V54" i="35"/>
  <c r="AJ54" i="35"/>
  <c r="AW54" i="35"/>
  <c r="BJ54" i="35"/>
  <c r="BW54" i="35"/>
  <c r="CJ54" i="35"/>
  <c r="L54" i="35"/>
  <c r="Y54" i="35"/>
  <c r="AL54" i="35"/>
  <c r="AY54" i="35"/>
  <c r="BL54" i="35"/>
  <c r="BY54" i="35"/>
  <c r="CL54" i="35"/>
  <c r="P54" i="35"/>
  <c r="AE54" i="35"/>
  <c r="AT54" i="35"/>
  <c r="BK54" i="35"/>
  <c r="CA54" i="35"/>
  <c r="CP54" i="35"/>
  <c r="H54" i="35"/>
  <c r="Z54" i="35"/>
  <c r="AO54" i="35"/>
  <c r="BD54" i="35"/>
  <c r="BT54" i="35"/>
  <c r="CI54" i="35"/>
  <c r="J54" i="35"/>
  <c r="AA54" i="35"/>
  <c r="AP54" i="35"/>
  <c r="BE54" i="35"/>
  <c r="BU54" i="35"/>
  <c r="CK54" i="35"/>
  <c r="M54" i="35"/>
  <c r="AB54" i="35"/>
  <c r="AQ54" i="35"/>
  <c r="BF54" i="35"/>
  <c r="BV54" i="35"/>
  <c r="CM54" i="35"/>
  <c r="N54" i="35"/>
  <c r="AC54" i="35"/>
  <c r="AR54" i="35"/>
  <c r="BH54" i="35"/>
  <c r="BX54" i="35"/>
  <c r="CN54" i="35"/>
  <c r="U54" i="35"/>
  <c r="AZ54" i="35"/>
  <c r="CB54" i="35"/>
  <c r="X54" i="35"/>
  <c r="BA54" i="35"/>
  <c r="CC54" i="35"/>
  <c r="AD54" i="35"/>
  <c r="BB54" i="35"/>
  <c r="CD54" i="35"/>
  <c r="O54" i="35"/>
  <c r="AM54" i="35"/>
  <c r="BO54" i="35"/>
  <c r="CR54" i="35"/>
  <c r="Q54" i="35"/>
  <c r="AN54" i="35"/>
  <c r="BP54" i="35"/>
  <c r="CS54" i="35"/>
  <c r="R54" i="35"/>
  <c r="AS54" i="35"/>
  <c r="BQ54" i="35"/>
  <c r="CT54" i="35"/>
  <c r="S54" i="35"/>
  <c r="AV54" i="35"/>
  <c r="BR54" i="35"/>
  <c r="AX54" i="35"/>
  <c r="BC54" i="35"/>
  <c r="BI54" i="35"/>
  <c r="D54" i="35"/>
  <c r="BM54" i="35"/>
  <c r="T54" i="35"/>
  <c r="CG54" i="35"/>
  <c r="AF54" i="35"/>
  <c r="CH54" i="35"/>
  <c r="AG54" i="35"/>
  <c r="CO54" i="35"/>
  <c r="E54" i="35"/>
  <c r="AK54" i="35"/>
  <c r="BN54" i="35"/>
  <c r="BZ54" i="35"/>
  <c r="F54" i="35"/>
  <c r="G54" i="35"/>
  <c r="AH54" i="35"/>
  <c r="CF54" i="35"/>
  <c r="C54" i="35"/>
  <c r="H3" i="38"/>
  <c r="J3" i="38"/>
  <c r="G3" i="38"/>
  <c r="I3" i="38"/>
  <c r="E6" i="20"/>
  <c r="C6" i="20"/>
  <c r="B6" i="20"/>
  <c r="D6" i="20"/>
  <c r="A7" i="20"/>
  <c r="J4" i="38" l="1"/>
  <c r="G4" i="38"/>
  <c r="BI55" i="35"/>
  <c r="CK55" i="35"/>
  <c r="I55" i="35"/>
  <c r="K55" i="35"/>
  <c r="P55" i="35"/>
  <c r="W55" i="35"/>
  <c r="AG55" i="35"/>
  <c r="AT55" i="35"/>
  <c r="BV55" i="35"/>
  <c r="Y55" i="35"/>
  <c r="AA55" i="35"/>
  <c r="M55" i="35"/>
  <c r="AM55" i="35"/>
  <c r="AY55" i="35"/>
  <c r="BF55" i="35"/>
  <c r="V55" i="35"/>
  <c r="CI55" i="35"/>
  <c r="AN55" i="35"/>
  <c r="AP55" i="35"/>
  <c r="AB55" i="35"/>
  <c r="BM55" i="35"/>
  <c r="BY55" i="35"/>
  <c r="AC55" i="35"/>
  <c r="CB55" i="35"/>
  <c r="CN55" i="35"/>
  <c r="BB55" i="35"/>
  <c r="BD55" i="35"/>
  <c r="AQ55" i="35"/>
  <c r="G55" i="35"/>
  <c r="CM55" i="35"/>
  <c r="AZ55" i="35"/>
  <c r="Q55" i="35"/>
  <c r="L55" i="35"/>
  <c r="BP55" i="35"/>
  <c r="J55" i="35"/>
  <c r="BR55" i="35"/>
  <c r="BE55" i="35"/>
  <c r="AK55" i="35"/>
  <c r="N55" i="35"/>
  <c r="BZ55" i="35"/>
  <c r="AX55" i="35"/>
  <c r="AR55" i="35"/>
  <c r="X55" i="35"/>
  <c r="CD55" i="35"/>
  <c r="Z55" i="35"/>
  <c r="CG55" i="35"/>
  <c r="BS55" i="35"/>
  <c r="BK55" i="35"/>
  <c r="AL55" i="35"/>
  <c r="AI55" i="35"/>
  <c r="BJ55" i="35"/>
  <c r="AJ55" i="35"/>
  <c r="CS55" i="35"/>
  <c r="AO55" i="35"/>
  <c r="CH55" i="35"/>
  <c r="CJ55" i="35"/>
  <c r="BL55" i="35"/>
  <c r="R55" i="35"/>
  <c r="CO55" i="35"/>
  <c r="AW55" i="35"/>
  <c r="BO55" i="35"/>
  <c r="AV55" i="35"/>
  <c r="O55" i="35"/>
  <c r="BC55" i="35"/>
  <c r="CL55" i="35"/>
  <c r="BX55" i="35"/>
  <c r="BN55" i="35"/>
  <c r="CQ55" i="35"/>
  <c r="BH55" i="35"/>
  <c r="F55" i="35"/>
  <c r="H55" i="35"/>
  <c r="AD55" i="35"/>
  <c r="BQ55" i="35"/>
  <c r="T55" i="35"/>
  <c r="BT55" i="35"/>
  <c r="S55" i="35"/>
  <c r="U55" i="35"/>
  <c r="AS55" i="35"/>
  <c r="CE55" i="35"/>
  <c r="AE55" i="35"/>
  <c r="CC55" i="35"/>
  <c r="CF55" i="35"/>
  <c r="AF55" i="35"/>
  <c r="AH55" i="35"/>
  <c r="BG55" i="35"/>
  <c r="CT55" i="35"/>
  <c r="BA55" i="35"/>
  <c r="CR55" i="35"/>
  <c r="D55" i="35"/>
  <c r="E55" i="35"/>
  <c r="CA55" i="35"/>
  <c r="BU55" i="35"/>
  <c r="CP55" i="35"/>
  <c r="AU55" i="35"/>
  <c r="BW55" i="35"/>
  <c r="C55" i="35"/>
  <c r="I4" i="38"/>
  <c r="H4" i="38"/>
  <c r="A8" i="20"/>
  <c r="F2" i="38"/>
  <c r="AA2" i="38"/>
  <c r="W2" i="38" s="1"/>
  <c r="N2" i="38"/>
  <c r="K2" i="38"/>
  <c r="X2" i="38"/>
  <c r="AB2" i="38"/>
  <c r="AS2" i="38" s="1"/>
  <c r="Y2" i="38"/>
  <c r="M2" i="38"/>
  <c r="Y4" i="38"/>
  <c r="X3" i="38"/>
  <c r="AB3" i="38"/>
  <c r="AS3" i="38" s="1"/>
  <c r="Y3" i="38"/>
  <c r="AA3" i="38"/>
  <c r="W3" i="38" s="1"/>
  <c r="L2" i="38"/>
  <c r="N3" i="38"/>
  <c r="M3" i="38"/>
  <c r="V2" i="38"/>
  <c r="V3" i="38"/>
  <c r="N4" i="38"/>
  <c r="L3" i="38"/>
  <c r="K3" i="38"/>
  <c r="M4" i="38"/>
  <c r="AB4" i="38"/>
  <c r="AS4" i="38" s="1"/>
  <c r="F3" i="38"/>
  <c r="V4" i="38"/>
  <c r="K4" i="38"/>
  <c r="L4" i="38"/>
  <c r="F4" i="38"/>
  <c r="AA4" i="38"/>
  <c r="W4" i="38" s="1"/>
  <c r="X4" i="38"/>
  <c r="K5" i="38"/>
  <c r="K35" i="37"/>
  <c r="B7" i="20"/>
  <c r="D7" i="20"/>
  <c r="E7" i="20"/>
  <c r="C7" i="20"/>
  <c r="N5" i="38" l="1"/>
  <c r="M5" i="38"/>
  <c r="AA5" i="38"/>
  <c r="W5" i="38" s="1"/>
  <c r="V5" i="38"/>
  <c r="F5" i="38"/>
  <c r="AB5" i="38"/>
  <c r="AS5" i="38" s="1"/>
  <c r="L5" i="38"/>
  <c r="Y5" i="38"/>
  <c r="X5" i="38"/>
  <c r="J5" i="38"/>
  <c r="I5" i="38"/>
  <c r="G5" i="38"/>
  <c r="AF56" i="35"/>
  <c r="Y56" i="35"/>
  <c r="H56" i="35"/>
  <c r="AI56" i="35"/>
  <c r="AK56" i="35"/>
  <c r="V56" i="35"/>
  <c r="BF56" i="35"/>
  <c r="AP56" i="35"/>
  <c r="AG56" i="35"/>
  <c r="Q56" i="35"/>
  <c r="BD56" i="35"/>
  <c r="BP56" i="35"/>
  <c r="X56" i="35"/>
  <c r="AS56" i="35"/>
  <c r="AV56" i="35"/>
  <c r="AW56" i="35"/>
  <c r="AJ56" i="35"/>
  <c r="AE56" i="35"/>
  <c r="F56" i="35"/>
  <c r="CQ56" i="35"/>
  <c r="AD56" i="35"/>
  <c r="O56" i="35"/>
  <c r="CM56" i="35"/>
  <c r="CF56" i="35"/>
  <c r="M56" i="35"/>
  <c r="U56" i="35"/>
  <c r="BB56" i="35"/>
  <c r="BE56" i="35"/>
  <c r="N56" i="35"/>
  <c r="CR56" i="35"/>
  <c r="CB56" i="35"/>
  <c r="W56" i="35"/>
  <c r="BZ56" i="35"/>
  <c r="CN56" i="35"/>
  <c r="CC56" i="35"/>
  <c r="BS56" i="35"/>
  <c r="R56" i="35"/>
  <c r="AR56" i="35"/>
  <c r="AO56" i="35"/>
  <c r="Z56" i="35"/>
  <c r="AH56" i="35"/>
  <c r="CL56" i="35"/>
  <c r="J56" i="35"/>
  <c r="AT56" i="35"/>
  <c r="BH56" i="35"/>
  <c r="CK56" i="35"/>
  <c r="AB56" i="35"/>
  <c r="BO56" i="35"/>
  <c r="BC56" i="35"/>
  <c r="T56" i="35"/>
  <c r="CE56" i="35"/>
  <c r="BN56" i="35"/>
  <c r="AQ56" i="35"/>
  <c r="BV56" i="35"/>
  <c r="CJ56" i="35"/>
  <c r="AA56" i="35"/>
  <c r="E56" i="35"/>
  <c r="BW56" i="35"/>
  <c r="AL56" i="35"/>
  <c r="CH56" i="35"/>
  <c r="BU56" i="35"/>
  <c r="BM56" i="35"/>
  <c r="AC56" i="35"/>
  <c r="S56" i="35"/>
  <c r="CP56" i="35"/>
  <c r="BK56" i="35"/>
  <c r="BT56" i="35"/>
  <c r="K56" i="35"/>
  <c r="AX56" i="35"/>
  <c r="D56" i="35"/>
  <c r="CS56" i="35"/>
  <c r="CA56" i="35"/>
  <c r="L56" i="35"/>
  <c r="P56" i="35"/>
  <c r="BQ56" i="35"/>
  <c r="BA56" i="35"/>
  <c r="BG56" i="35"/>
  <c r="I56" i="35"/>
  <c r="AZ56" i="35"/>
  <c r="BI56" i="35"/>
  <c r="BR56" i="35"/>
  <c r="BJ56" i="35"/>
  <c r="CD56" i="35"/>
  <c r="AY56" i="35"/>
  <c r="BX56" i="35"/>
  <c r="G56" i="35"/>
  <c r="CI56" i="35"/>
  <c r="AU56" i="35"/>
  <c r="CO56" i="35"/>
  <c r="BY56" i="35"/>
  <c r="AN56" i="35"/>
  <c r="BL56" i="35"/>
  <c r="AM56" i="35"/>
  <c r="H5" i="38"/>
  <c r="CG56" i="35"/>
  <c r="CT56" i="35"/>
  <c r="C56" i="35"/>
  <c r="R2" i="38"/>
  <c r="O2" i="38"/>
  <c r="R4" i="38"/>
  <c r="O4" i="38"/>
  <c r="R3" i="38"/>
  <c r="O3" i="38"/>
  <c r="A9" i="20"/>
  <c r="C8" i="20"/>
  <c r="B8" i="20"/>
  <c r="D8" i="20"/>
  <c r="E8" i="20"/>
  <c r="U2" i="38"/>
  <c r="U4" i="38"/>
  <c r="U3" i="38"/>
  <c r="K28" i="37"/>
  <c r="O28" i="37"/>
  <c r="K7" i="37"/>
  <c r="O7" i="37"/>
  <c r="K22" i="37"/>
  <c r="O22" i="37"/>
  <c r="O15" i="37"/>
  <c r="K15" i="37"/>
  <c r="K30" i="37"/>
  <c r="O30" i="37"/>
  <c r="O21" i="37"/>
  <c r="K21" i="37"/>
  <c r="O14" i="37"/>
  <c r="K14" i="37"/>
  <c r="K9" i="37"/>
  <c r="O9" i="37"/>
  <c r="K17" i="37"/>
  <c r="O17" i="37"/>
  <c r="K27" i="37"/>
  <c r="O27" i="37"/>
  <c r="O20" i="37"/>
  <c r="K20" i="37"/>
  <c r="K12" i="37"/>
  <c r="O12" i="37"/>
  <c r="O26" i="37"/>
  <c r="K26" i="37"/>
  <c r="O23" i="37"/>
  <c r="K23" i="37"/>
  <c r="K8" i="37"/>
  <c r="O8" i="37"/>
  <c r="O35" i="37"/>
  <c r="K25" i="37"/>
  <c r="O25" i="37"/>
  <c r="P25" i="37"/>
  <c r="O11" i="37"/>
  <c r="K11" i="37"/>
  <c r="K19" i="37"/>
  <c r="O19" i="37"/>
  <c r="K6" i="37"/>
  <c r="O6" i="37"/>
  <c r="O37" i="37" s="1"/>
  <c r="K16" i="37"/>
  <c r="O16" i="37"/>
  <c r="O29" i="37"/>
  <c r="K29" i="37"/>
  <c r="K31" i="37"/>
  <c r="O31" i="37"/>
  <c r="K18" i="37"/>
  <c r="O18" i="37"/>
  <c r="P10" i="37"/>
  <c r="K10" i="37"/>
  <c r="O10" i="37"/>
  <c r="O13" i="37"/>
  <c r="K13" i="37"/>
  <c r="K24" i="37"/>
  <c r="O24" i="37"/>
  <c r="O5" i="38" l="1"/>
  <c r="K37" i="37"/>
  <c r="R5" i="38"/>
  <c r="U5" i="38"/>
  <c r="H6" i="38"/>
  <c r="BG57" i="35"/>
  <c r="AK57" i="35"/>
  <c r="BK57" i="35"/>
  <c r="AH57" i="35"/>
  <c r="BR57" i="35"/>
  <c r="AQ57" i="35"/>
  <c r="AA57" i="35"/>
  <c r="CI57" i="35"/>
  <c r="V57" i="35"/>
  <c r="CB57" i="35"/>
  <c r="BC57" i="35"/>
  <c r="AN57" i="35"/>
  <c r="CA57" i="35"/>
  <c r="BD57" i="35"/>
  <c r="BX57" i="35"/>
  <c r="AR57" i="35"/>
  <c r="E57" i="35"/>
  <c r="CL57" i="35"/>
  <c r="CJ57" i="35"/>
  <c r="BY57" i="35"/>
  <c r="CT57" i="35"/>
  <c r="CO57" i="35"/>
  <c r="AJ57" i="35"/>
  <c r="S57" i="35"/>
  <c r="H57" i="35"/>
  <c r="J57" i="35"/>
  <c r="BE57" i="35"/>
  <c r="BO57" i="35"/>
  <c r="I57" i="35"/>
  <c r="CD57" i="35"/>
  <c r="G57" i="35"/>
  <c r="BJ57" i="35"/>
  <c r="CR57" i="35"/>
  <c r="O57" i="35"/>
  <c r="CM57" i="35"/>
  <c r="AC57" i="35"/>
  <c r="W57" i="35"/>
  <c r="AU57" i="35"/>
  <c r="U57" i="35"/>
  <c r="T57" i="35"/>
  <c r="D57" i="35"/>
  <c r="Y57" i="35"/>
  <c r="AZ57" i="35"/>
  <c r="AM57" i="35"/>
  <c r="CP57" i="35"/>
  <c r="CH57" i="35"/>
  <c r="AE57" i="35"/>
  <c r="AI57" i="35"/>
  <c r="BS57" i="35"/>
  <c r="AS57" i="35"/>
  <c r="BU57" i="35"/>
  <c r="BT57" i="35"/>
  <c r="CS57" i="35"/>
  <c r="AB57" i="35"/>
  <c r="K57" i="35"/>
  <c r="BV57" i="35"/>
  <c r="CK57" i="35"/>
  <c r="AX57" i="35"/>
  <c r="M57" i="35"/>
  <c r="Z57" i="35"/>
  <c r="AG57" i="35"/>
  <c r="CF57" i="35"/>
  <c r="CN57" i="35"/>
  <c r="BN57" i="35"/>
  <c r="N57" i="35"/>
  <c r="BP57" i="35"/>
  <c r="BI57" i="35"/>
  <c r="BH57" i="35"/>
  <c r="BA57" i="35"/>
  <c r="BM57" i="35"/>
  <c r="AL57" i="35"/>
  <c r="BZ57" i="35"/>
  <c r="BQ57" i="35"/>
  <c r="L57" i="35"/>
  <c r="BL57" i="35"/>
  <c r="BF57" i="35"/>
  <c r="P57" i="35"/>
  <c r="AW57" i="35"/>
  <c r="F57" i="35"/>
  <c r="CE57" i="35"/>
  <c r="AV57" i="35"/>
  <c r="AF57" i="35"/>
  <c r="BB57" i="35"/>
  <c r="AY57" i="35"/>
  <c r="CQ57" i="35"/>
  <c r="CG57" i="35"/>
  <c r="CC57" i="35"/>
  <c r="X57" i="35"/>
  <c r="AD57" i="35"/>
  <c r="Q57" i="35"/>
  <c r="C57" i="35"/>
  <c r="AP57" i="35"/>
  <c r="AT57" i="35"/>
  <c r="G6" i="38"/>
  <c r="R57" i="35"/>
  <c r="BW57" i="35"/>
  <c r="AO57" i="35"/>
  <c r="J6" i="38"/>
  <c r="I6" i="38"/>
  <c r="CU56" i="35"/>
  <c r="CU55" i="35"/>
  <c r="CU54" i="35"/>
  <c r="CU53" i="35"/>
  <c r="E9" i="20"/>
  <c r="C9" i="20"/>
  <c r="D9" i="20"/>
  <c r="B9" i="20"/>
  <c r="A10" i="20"/>
  <c r="K6" i="38"/>
  <c r="X6" i="38"/>
  <c r="N6" i="38"/>
  <c r="M6" i="38"/>
  <c r="AA6" i="38"/>
  <c r="W6" i="38" s="1"/>
  <c r="F6" i="38"/>
  <c r="AB6" i="38"/>
  <c r="L6" i="38"/>
  <c r="Y6" i="38"/>
  <c r="V6" i="38"/>
  <c r="CU57" i="35" l="1"/>
  <c r="CR57" i="36" s="1"/>
  <c r="BQ58" i="35"/>
  <c r="AJ58" i="35"/>
  <c r="BA58" i="35"/>
  <c r="K7" i="38"/>
  <c r="BP58" i="35"/>
  <c r="CT58" i="35"/>
  <c r="AT58" i="35"/>
  <c r="P58" i="35"/>
  <c r="L58" i="35"/>
  <c r="G7" i="38"/>
  <c r="CQ58" i="35"/>
  <c r="BU58" i="35"/>
  <c r="J7" i="38"/>
  <c r="M58" i="35"/>
  <c r="N58" i="35"/>
  <c r="CB58" i="35"/>
  <c r="W58" i="35"/>
  <c r="CE58" i="35"/>
  <c r="BN58" i="35"/>
  <c r="U58" i="35"/>
  <c r="CS58" i="35"/>
  <c r="AU58" i="35"/>
  <c r="CC58" i="35"/>
  <c r="CK58" i="35"/>
  <c r="BL58" i="35"/>
  <c r="H7" i="38"/>
  <c r="I7" i="38"/>
  <c r="CL58" i="35"/>
  <c r="BK58" i="35"/>
  <c r="AV58" i="35"/>
  <c r="BM58" i="35"/>
  <c r="BG58" i="35"/>
  <c r="CG58" i="35"/>
  <c r="AD58" i="35"/>
  <c r="BV58" i="35"/>
  <c r="K58" i="35"/>
  <c r="H58" i="35"/>
  <c r="R58" i="35"/>
  <c r="AC58" i="35"/>
  <c r="BH58" i="35"/>
  <c r="AA58" i="35"/>
  <c r="CJ58" i="35"/>
  <c r="AE58" i="35"/>
  <c r="BE58" i="35"/>
  <c r="BZ58" i="35"/>
  <c r="BD58" i="35"/>
  <c r="CO58" i="35"/>
  <c r="S58" i="35"/>
  <c r="BT58" i="35"/>
  <c r="Q58" i="35"/>
  <c r="CH58" i="35"/>
  <c r="D58" i="35"/>
  <c r="AR58" i="35"/>
  <c r="AY58" i="35"/>
  <c r="BY58" i="35"/>
  <c r="BB58" i="35"/>
  <c r="AZ58" i="35"/>
  <c r="BW58" i="35"/>
  <c r="BI58" i="35"/>
  <c r="AN58" i="35"/>
  <c r="O58" i="35"/>
  <c r="AB58" i="35"/>
  <c r="AH58" i="35"/>
  <c r="AI58" i="35"/>
  <c r="I58" i="35"/>
  <c r="CP58" i="35"/>
  <c r="CN58" i="35"/>
  <c r="AF58" i="35"/>
  <c r="AW58" i="35"/>
  <c r="J58" i="35"/>
  <c r="E58" i="35"/>
  <c r="AG58" i="35"/>
  <c r="AM58" i="35"/>
  <c r="G58" i="35"/>
  <c r="BJ58" i="35"/>
  <c r="AK58" i="35"/>
  <c r="BR58" i="35"/>
  <c r="Y58" i="35"/>
  <c r="BX58" i="35"/>
  <c r="BC58" i="35"/>
  <c r="CD58" i="35"/>
  <c r="X58" i="35"/>
  <c r="BF58" i="35"/>
  <c r="Z58" i="35"/>
  <c r="AS58" i="35"/>
  <c r="BO58" i="35"/>
  <c r="CI58" i="35"/>
  <c r="T58" i="35"/>
  <c r="AL58" i="35"/>
  <c r="CM58" i="35"/>
  <c r="CF58" i="35"/>
  <c r="BS58" i="35"/>
  <c r="C58" i="35"/>
  <c r="CA58" i="35"/>
  <c r="F58" i="35"/>
  <c r="AX58" i="35"/>
  <c r="AQ58" i="35"/>
  <c r="V58" i="35"/>
  <c r="AP58" i="35"/>
  <c r="AO58" i="35"/>
  <c r="CR58" i="35"/>
  <c r="CQ53" i="36"/>
  <c r="CP53" i="36"/>
  <c r="CI53" i="36"/>
  <c r="CH53" i="36"/>
  <c r="CN53" i="36"/>
  <c r="CO53" i="36"/>
  <c r="CM53" i="36"/>
  <c r="CG53" i="36"/>
  <c r="CE53" i="36"/>
  <c r="CR53" i="36"/>
  <c r="CT53" i="36"/>
  <c r="CJ53" i="36"/>
  <c r="CL53" i="36"/>
  <c r="CS53" i="36"/>
  <c r="CB53" i="36"/>
  <c r="CD53" i="36"/>
  <c r="CK53" i="36"/>
  <c r="CF53" i="36"/>
  <c r="CC53" i="36"/>
  <c r="CI54" i="36"/>
  <c r="CR54" i="36"/>
  <c r="CO54" i="36"/>
  <c r="CB54" i="36"/>
  <c r="CG54" i="36"/>
  <c r="CS54" i="36"/>
  <c r="CK54" i="36"/>
  <c r="CM54" i="36"/>
  <c r="CT54" i="36"/>
  <c r="CC54" i="36"/>
  <c r="CE54" i="36"/>
  <c r="CL54" i="36"/>
  <c r="CJ54" i="36"/>
  <c r="CD54" i="36"/>
  <c r="CP54" i="36"/>
  <c r="CN54" i="36"/>
  <c r="CF54" i="36"/>
  <c r="CQ54" i="36"/>
  <c r="CH54" i="36"/>
  <c r="CP55" i="36"/>
  <c r="CS55" i="36"/>
  <c r="CH55" i="36"/>
  <c r="CC55" i="36"/>
  <c r="CJ55" i="36"/>
  <c r="CK55" i="36"/>
  <c r="CN55" i="36"/>
  <c r="CM55" i="36"/>
  <c r="CF55" i="36"/>
  <c r="CE55" i="36"/>
  <c r="CQ55" i="36"/>
  <c r="CO55" i="36"/>
  <c r="CR55" i="36"/>
  <c r="CI55" i="36"/>
  <c r="CG55" i="36"/>
  <c r="CT55" i="36"/>
  <c r="CB55" i="36"/>
  <c r="CL55" i="36"/>
  <c r="CD55" i="36"/>
  <c r="CL56" i="36"/>
  <c r="CQ56" i="36"/>
  <c r="CI56" i="36"/>
  <c r="CS56" i="36"/>
  <c r="CD56" i="36"/>
  <c r="CK56" i="36"/>
  <c r="CT56" i="36"/>
  <c r="CR56" i="36"/>
  <c r="CJ56" i="36"/>
  <c r="CP56" i="36"/>
  <c r="CB56" i="36"/>
  <c r="CH56" i="36"/>
  <c r="CM56" i="36"/>
  <c r="CC56" i="36"/>
  <c r="CE56" i="36"/>
  <c r="CO56" i="36"/>
  <c r="CN56" i="36"/>
  <c r="CF56" i="36"/>
  <c r="CG56" i="36"/>
  <c r="R6" i="38"/>
  <c r="O6" i="38"/>
  <c r="AS6" i="38"/>
  <c r="Y7" i="38"/>
  <c r="AA7" i="38"/>
  <c r="W7" i="38" s="1"/>
  <c r="M7" i="38"/>
  <c r="D10" i="20"/>
  <c r="E10" i="20"/>
  <c r="C10" i="20"/>
  <c r="B10" i="20"/>
  <c r="L7" i="38"/>
  <c r="X7" i="38"/>
  <c r="AB7" i="38"/>
  <c r="AS7" i="38" s="1"/>
  <c r="V7" i="38"/>
  <c r="F7" i="38"/>
  <c r="N7" i="38"/>
  <c r="U6" i="38"/>
  <c r="A11" i="20"/>
  <c r="F54" i="36"/>
  <c r="AM54" i="36"/>
  <c r="AV54" i="36"/>
  <c r="BA54" i="36"/>
  <c r="AK54" i="36"/>
  <c r="AQ54" i="36"/>
  <c r="BZ54" i="36"/>
  <c r="AJ54" i="36"/>
  <c r="BO54" i="36"/>
  <c r="BV54" i="36"/>
  <c r="BT54" i="36"/>
  <c r="BF54" i="36"/>
  <c r="BI54" i="36"/>
  <c r="AX54" i="36"/>
  <c r="AW54" i="36"/>
  <c r="AY54" i="36"/>
  <c r="BC54" i="36"/>
  <c r="AN54" i="36"/>
  <c r="AI54" i="36"/>
  <c r="AR54" i="36"/>
  <c r="CA54" i="36"/>
  <c r="AL54" i="36"/>
  <c r="AP54" i="36"/>
  <c r="BS54" i="36"/>
  <c r="BL54" i="36"/>
  <c r="BW54" i="36"/>
  <c r="BJ54" i="36"/>
  <c r="BD54" i="36"/>
  <c r="BG54" i="36"/>
  <c r="BK54" i="36"/>
  <c r="BP54" i="36"/>
  <c r="BX54" i="36"/>
  <c r="AU54" i="36"/>
  <c r="BE54" i="36"/>
  <c r="AS54" i="36"/>
  <c r="AZ54" i="36"/>
  <c r="AO54" i="36"/>
  <c r="AT54" i="36"/>
  <c r="BU54" i="36"/>
  <c r="BY54" i="36"/>
  <c r="BH54" i="36"/>
  <c r="BM54" i="36"/>
  <c r="BR54" i="36"/>
  <c r="BB54" i="36"/>
  <c r="BQ54" i="36"/>
  <c r="BN54" i="36"/>
  <c r="AC53" i="36"/>
  <c r="AQ53" i="36"/>
  <c r="BC53" i="36"/>
  <c r="BI53" i="36"/>
  <c r="BY53" i="36"/>
  <c r="BF53" i="36"/>
  <c r="AX53" i="36"/>
  <c r="BG53" i="36"/>
  <c r="AL53" i="36"/>
  <c r="AR53" i="36"/>
  <c r="BE53" i="36"/>
  <c r="AM53" i="36"/>
  <c r="BH53" i="36"/>
  <c r="AP53" i="36"/>
  <c r="BP53" i="36"/>
  <c r="AZ53" i="36"/>
  <c r="BV53" i="36"/>
  <c r="AO53" i="36"/>
  <c r="BT53" i="36"/>
  <c r="BL53" i="36"/>
  <c r="AY53" i="36"/>
  <c r="AI53" i="36"/>
  <c r="AU53" i="36"/>
  <c r="AV53" i="36"/>
  <c r="AN53" i="36"/>
  <c r="BD53" i="36"/>
  <c r="BM53" i="36"/>
  <c r="BR53" i="36"/>
  <c r="CA53" i="36"/>
  <c r="BS53" i="36"/>
  <c r="BQ53" i="36"/>
  <c r="BA53" i="36"/>
  <c r="BJ53" i="36"/>
  <c r="BB53" i="36"/>
  <c r="BK53" i="36"/>
  <c r="BU53" i="36"/>
  <c r="BZ53" i="36"/>
  <c r="BN53" i="36"/>
  <c r="BW53" i="36"/>
  <c r="BO53" i="36"/>
  <c r="BX53" i="36"/>
  <c r="AW53" i="36"/>
  <c r="AJ53" i="36"/>
  <c r="AS53" i="36"/>
  <c r="AK53" i="36"/>
  <c r="AT53" i="36"/>
  <c r="CA57" i="36"/>
  <c r="K56" i="36"/>
  <c r="AI56" i="36"/>
  <c r="BY56" i="36"/>
  <c r="AR56" i="36"/>
  <c r="AO56" i="36"/>
  <c r="AT56" i="36"/>
  <c r="AU56" i="36"/>
  <c r="BP56" i="36"/>
  <c r="BH56" i="36"/>
  <c r="BV56" i="36"/>
  <c r="BB56" i="36"/>
  <c r="BC56" i="36"/>
  <c r="BX56" i="36"/>
  <c r="AY56" i="36"/>
  <c r="BM56" i="36"/>
  <c r="AS56" i="36"/>
  <c r="BO56" i="36"/>
  <c r="BD56" i="36"/>
  <c r="AQ56" i="36"/>
  <c r="AW56" i="36"/>
  <c r="BK56" i="36"/>
  <c r="AK56" i="36"/>
  <c r="BG56" i="36"/>
  <c r="BU56" i="36"/>
  <c r="BE56" i="36"/>
  <c r="AP56" i="36"/>
  <c r="CA56" i="36"/>
  <c r="AJ56" i="36"/>
  <c r="AZ56" i="36"/>
  <c r="AL56" i="36"/>
  <c r="AV56" i="36"/>
  <c r="BS56" i="36"/>
  <c r="BW56" i="36"/>
  <c r="AX56" i="36"/>
  <c r="BL56" i="36"/>
  <c r="BR56" i="36"/>
  <c r="BA56" i="36"/>
  <c r="BF56" i="36"/>
  <c r="BT56" i="36"/>
  <c r="AN56" i="36"/>
  <c r="BZ56" i="36"/>
  <c r="BI56" i="36"/>
  <c r="BN56" i="36"/>
  <c r="BQ56" i="36"/>
  <c r="BJ56" i="36"/>
  <c r="AM56" i="36"/>
  <c r="L55" i="36"/>
  <c r="BQ55" i="36"/>
  <c r="AN55" i="36"/>
  <c r="AV55" i="36"/>
  <c r="BN55" i="36"/>
  <c r="AQ55" i="36"/>
  <c r="BO55" i="36"/>
  <c r="BL55" i="36"/>
  <c r="AJ55" i="36"/>
  <c r="AY55" i="36"/>
  <c r="BR55" i="36"/>
  <c r="AO55" i="36"/>
  <c r="BH55" i="36"/>
  <c r="AX55" i="36"/>
  <c r="AU55" i="36"/>
  <c r="CA55" i="36"/>
  <c r="BU55" i="36"/>
  <c r="BX55" i="36"/>
  <c r="BS55" i="36"/>
  <c r="BW55" i="36"/>
  <c r="BT55" i="36"/>
  <c r="BD55" i="36"/>
  <c r="BM55" i="36"/>
  <c r="AS55" i="36"/>
  <c r="BB55" i="36"/>
  <c r="BF55" i="36"/>
  <c r="BC55" i="36"/>
  <c r="AT55" i="36"/>
  <c r="BI55" i="36"/>
  <c r="AM55" i="36"/>
  <c r="AR55" i="36"/>
  <c r="BV55" i="36"/>
  <c r="AL55" i="36"/>
  <c r="AI55" i="36"/>
  <c r="BZ55" i="36"/>
  <c r="BA55" i="36"/>
  <c r="AW55" i="36"/>
  <c r="BK55" i="36"/>
  <c r="BY55" i="36"/>
  <c r="BE55" i="36"/>
  <c r="BJ55" i="36"/>
  <c r="AK55" i="36"/>
  <c r="AZ55" i="36"/>
  <c r="AP55" i="36"/>
  <c r="BP55" i="36"/>
  <c r="BG55" i="36"/>
  <c r="C54" i="36"/>
  <c r="AF55" i="36"/>
  <c r="S56" i="36"/>
  <c r="AC56" i="36"/>
  <c r="J54" i="36"/>
  <c r="Z54" i="36"/>
  <c r="Q56" i="36"/>
  <c r="T54" i="36"/>
  <c r="Q54" i="36"/>
  <c r="AE56" i="36"/>
  <c r="S55" i="36"/>
  <c r="AD55" i="36"/>
  <c r="T56" i="36"/>
  <c r="H56" i="36"/>
  <c r="O54" i="36"/>
  <c r="I56" i="36"/>
  <c r="E55" i="36"/>
  <c r="W55" i="36"/>
  <c r="T55" i="36"/>
  <c r="D54" i="36"/>
  <c r="M55" i="36"/>
  <c r="X56" i="36"/>
  <c r="E54" i="36"/>
  <c r="R54" i="36"/>
  <c r="H54" i="36"/>
  <c r="G54" i="36"/>
  <c r="E56" i="36"/>
  <c r="O56" i="36"/>
  <c r="H55" i="36"/>
  <c r="AF56" i="36"/>
  <c r="M54" i="36"/>
  <c r="Q55" i="36"/>
  <c r="D55" i="36"/>
  <c r="AB55" i="36"/>
  <c r="M56" i="36"/>
  <c r="AH55" i="36"/>
  <c r="X55" i="36"/>
  <c r="L56" i="36"/>
  <c r="J55" i="36"/>
  <c r="AG55" i="36"/>
  <c r="F55" i="36"/>
  <c r="AF54" i="36"/>
  <c r="C56" i="36"/>
  <c r="C55" i="36"/>
  <c r="AA56" i="36"/>
  <c r="X54" i="36"/>
  <c r="U54" i="36"/>
  <c r="R56" i="36"/>
  <c r="AG54" i="36"/>
  <c r="AE54" i="36"/>
  <c r="K54" i="36"/>
  <c r="O55" i="36"/>
  <c r="G55" i="36"/>
  <c r="I55" i="36"/>
  <c r="W56" i="36"/>
  <c r="F56" i="36"/>
  <c r="N55" i="36"/>
  <c r="D56" i="36"/>
  <c r="AB54" i="36"/>
  <c r="U56" i="36"/>
  <c r="P56" i="36"/>
  <c r="Z55" i="36"/>
  <c r="AH56" i="36"/>
  <c r="J56" i="36"/>
  <c r="Z56" i="36"/>
  <c r="Y56" i="36"/>
  <c r="K55" i="36"/>
  <c r="Y55" i="36"/>
  <c r="AC55" i="36"/>
  <c r="V55" i="36"/>
  <c r="U55" i="36"/>
  <c r="AA55" i="36"/>
  <c r="AE55" i="36"/>
  <c r="R55" i="36"/>
  <c r="P54" i="36"/>
  <c r="N54" i="36"/>
  <c r="L54" i="36"/>
  <c r="G56" i="36"/>
  <c r="V56" i="36"/>
  <c r="AA54" i="36"/>
  <c r="AB56" i="36"/>
  <c r="AD54" i="36"/>
  <c r="W54" i="36"/>
  <c r="AG56" i="36"/>
  <c r="V54" i="36"/>
  <c r="AD56" i="36"/>
  <c r="N56" i="36"/>
  <c r="Y54" i="36"/>
  <c r="I54" i="36"/>
  <c r="AC54" i="36"/>
  <c r="P55" i="36"/>
  <c r="AH54" i="36"/>
  <c r="S54" i="36"/>
  <c r="U53" i="36"/>
  <c r="AF53" i="36"/>
  <c r="I53" i="36"/>
  <c r="S53" i="36"/>
  <c r="T53" i="36"/>
  <c r="H53" i="36"/>
  <c r="AH53" i="36"/>
  <c r="J53" i="36"/>
  <c r="N53" i="36"/>
  <c r="W53" i="36"/>
  <c r="AB53" i="36"/>
  <c r="D53" i="36"/>
  <c r="G53" i="36"/>
  <c r="Z53" i="36"/>
  <c r="F53" i="36"/>
  <c r="AE53" i="36"/>
  <c r="K53" i="36"/>
  <c r="M53" i="36"/>
  <c r="X53" i="36"/>
  <c r="L53" i="36"/>
  <c r="Y53" i="36"/>
  <c r="E53" i="36"/>
  <c r="AD53" i="36"/>
  <c r="AG53" i="36"/>
  <c r="C53" i="36"/>
  <c r="AA53" i="36"/>
  <c r="O53" i="36"/>
  <c r="V53" i="36"/>
  <c r="Q53" i="36"/>
  <c r="P53" i="36"/>
  <c r="R53" i="36"/>
  <c r="U57" i="36" l="1"/>
  <c r="AD57" i="36"/>
  <c r="BE57" i="36"/>
  <c r="L57" i="36"/>
  <c r="D57" i="36"/>
  <c r="AH57" i="36"/>
  <c r="I57" i="36"/>
  <c r="AA57" i="36"/>
  <c r="BG57" i="36"/>
  <c r="AJ57" i="36"/>
  <c r="AW57" i="36"/>
  <c r="BT57" i="36"/>
  <c r="AV57" i="36"/>
  <c r="BI57" i="36"/>
  <c r="BF57" i="36"/>
  <c r="BS57" i="36"/>
  <c r="G57" i="36"/>
  <c r="AU57" i="36"/>
  <c r="BQ57" i="36"/>
  <c r="CI57" i="36"/>
  <c r="BR57" i="36"/>
  <c r="BP57" i="36"/>
  <c r="F57" i="36"/>
  <c r="E57" i="36"/>
  <c r="R57" i="36"/>
  <c r="K57" i="36"/>
  <c r="BN57" i="36"/>
  <c r="BD57" i="36"/>
  <c r="AL57" i="36"/>
  <c r="BW57" i="36"/>
  <c r="AZ57" i="36"/>
  <c r="Y57" i="36"/>
  <c r="CS57" i="36"/>
  <c r="Q57" i="36"/>
  <c r="V57" i="36"/>
  <c r="AS57" i="36"/>
  <c r="BX57" i="36"/>
  <c r="O57" i="36"/>
  <c r="AE57" i="36"/>
  <c r="BZ57" i="36"/>
  <c r="AY57" i="36"/>
  <c r="AT57" i="36"/>
  <c r="CE57" i="36"/>
  <c r="AP57" i="36"/>
  <c r="CH57" i="36"/>
  <c r="AB57" i="36"/>
  <c r="P57" i="36"/>
  <c r="AG57" i="36"/>
  <c r="BH57" i="36"/>
  <c r="BO57" i="36"/>
  <c r="BJ57" i="36"/>
  <c r="CF57" i="36"/>
  <c r="N57" i="36"/>
  <c r="J57" i="36"/>
  <c r="H57" i="36"/>
  <c r="AF57" i="36"/>
  <c r="BA57" i="36"/>
  <c r="BY57" i="36"/>
  <c r="AX57" i="36"/>
  <c r="BC57" i="36"/>
  <c r="BK57" i="36"/>
  <c r="CG57" i="36"/>
  <c r="T57" i="36"/>
  <c r="W57" i="36"/>
  <c r="AC57" i="36"/>
  <c r="X57" i="36"/>
  <c r="Z57" i="36"/>
  <c r="C57" i="36"/>
  <c r="AR57" i="36"/>
  <c r="AM57" i="36"/>
  <c r="AO57" i="36"/>
  <c r="AI57" i="36"/>
  <c r="AK57" i="36"/>
  <c r="AQ57" i="36"/>
  <c r="CT57" i="36"/>
  <c r="S57" i="36"/>
  <c r="M57" i="36"/>
  <c r="BV57" i="36"/>
  <c r="BU57" i="36"/>
  <c r="BL57" i="36"/>
  <c r="AN57" i="36"/>
  <c r="BB57" i="36"/>
  <c r="BM57" i="36"/>
  <c r="CQ57" i="36"/>
  <c r="CB57" i="36"/>
  <c r="CN57" i="36"/>
  <c r="CO57" i="36"/>
  <c r="CC57" i="36"/>
  <c r="CP57" i="36"/>
  <c r="CM57" i="36"/>
  <c r="CJ57" i="36"/>
  <c r="CD57" i="36"/>
  <c r="CK57" i="36"/>
  <c r="CL57" i="36"/>
  <c r="CB59" i="35"/>
  <c r="J8" i="38"/>
  <c r="H8" i="38"/>
  <c r="CU58" i="35"/>
  <c r="R7" i="38"/>
  <c r="O7" i="38"/>
  <c r="E11" i="20"/>
  <c r="D11" i="20"/>
  <c r="C11" i="20"/>
  <c r="B11" i="20"/>
  <c r="U7" i="38"/>
  <c r="A12" i="20"/>
  <c r="X8" i="38"/>
  <c r="M8" i="38"/>
  <c r="AA8" i="38"/>
  <c r="W8" i="38" s="1"/>
  <c r="V8" i="38"/>
  <c r="K8" i="38"/>
  <c r="F8" i="38"/>
  <c r="L8" i="38"/>
  <c r="AB8" i="38"/>
  <c r="AS8" i="38" s="1"/>
  <c r="Y8" i="38"/>
  <c r="N8" i="38"/>
  <c r="N9" i="38" l="1"/>
  <c r="CN58" i="36"/>
  <c r="CS58" i="36"/>
  <c r="CK58" i="36"/>
  <c r="CF58" i="36"/>
  <c r="CC58" i="36"/>
  <c r="CE58" i="36"/>
  <c r="CG58" i="36"/>
  <c r="CM58" i="36"/>
  <c r="CQ58" i="36"/>
  <c r="CP58" i="36"/>
  <c r="CT58" i="36"/>
  <c r="CI58" i="36"/>
  <c r="CH58" i="36"/>
  <c r="CL58" i="36"/>
  <c r="CD58" i="36"/>
  <c r="CR58" i="36"/>
  <c r="CJ58" i="36"/>
  <c r="CB58" i="36"/>
  <c r="CO58" i="36"/>
  <c r="R8" i="38"/>
  <c r="O8" i="38"/>
  <c r="M9" i="38"/>
  <c r="V9" i="38"/>
  <c r="K9" i="38"/>
  <c r="Y9" i="38"/>
  <c r="F9" i="38"/>
  <c r="X9" i="38"/>
  <c r="AB9" i="38"/>
  <c r="AS9" i="38" s="1"/>
  <c r="L9" i="38"/>
  <c r="AA9" i="38"/>
  <c r="W9" i="38" s="1"/>
  <c r="E12" i="20"/>
  <c r="D12" i="20"/>
  <c r="C12" i="20"/>
  <c r="B12" i="20"/>
  <c r="BG58" i="36"/>
  <c r="BT58" i="36"/>
  <c r="AV58" i="36"/>
  <c r="BI58" i="36"/>
  <c r="BY58" i="36"/>
  <c r="BX58" i="36"/>
  <c r="AP58" i="36"/>
  <c r="AJ58" i="36"/>
  <c r="BM58" i="36"/>
  <c r="CA58" i="36"/>
  <c r="BZ58" i="36"/>
  <c r="AQ58" i="36"/>
  <c r="AR58" i="36"/>
  <c r="AS58" i="36"/>
  <c r="BL58" i="36"/>
  <c r="BC58" i="36"/>
  <c r="AK58" i="36"/>
  <c r="BA58" i="36"/>
  <c r="AN58" i="36"/>
  <c r="AZ58" i="36"/>
  <c r="AL58" i="36"/>
  <c r="BF58" i="36"/>
  <c r="BH58" i="36"/>
  <c r="BU58" i="36"/>
  <c r="BN58" i="36"/>
  <c r="AI58" i="36"/>
  <c r="AW58" i="36"/>
  <c r="BR58" i="36"/>
  <c r="S58" i="36"/>
  <c r="AM58" i="36"/>
  <c r="BK58" i="36"/>
  <c r="BS58" i="36"/>
  <c r="AU58" i="36"/>
  <c r="AT58" i="36"/>
  <c r="BB58" i="36"/>
  <c r="AX58" i="36"/>
  <c r="BJ58" i="36"/>
  <c r="BD58" i="36"/>
  <c r="BV58" i="36"/>
  <c r="BP58" i="36"/>
  <c r="BW58" i="36"/>
  <c r="BE58" i="36"/>
  <c r="BQ58" i="36"/>
  <c r="BO58" i="36"/>
  <c r="AY58" i="36"/>
  <c r="AO58" i="36"/>
  <c r="Q58" i="36"/>
  <c r="AF58" i="36"/>
  <c r="K58" i="36"/>
  <c r="AH58" i="36"/>
  <c r="I58" i="36"/>
  <c r="E58" i="36"/>
  <c r="AC58" i="36"/>
  <c r="AE58" i="36"/>
  <c r="D58" i="36"/>
  <c r="F58" i="36"/>
  <c r="AA58" i="36"/>
  <c r="N58" i="36"/>
  <c r="T58" i="36"/>
  <c r="O58" i="36"/>
  <c r="C58" i="36"/>
  <c r="P58" i="36"/>
  <c r="V58" i="36"/>
  <c r="AB58" i="36"/>
  <c r="M58" i="36"/>
  <c r="J58" i="36"/>
  <c r="R58" i="36"/>
  <c r="Y58" i="36"/>
  <c r="AD58" i="36"/>
  <c r="W58" i="36"/>
  <c r="U58" i="36"/>
  <c r="H58" i="36"/>
  <c r="AG58" i="36"/>
  <c r="L58" i="36"/>
  <c r="Z58" i="36"/>
  <c r="X58" i="36"/>
  <c r="G58" i="36"/>
  <c r="A13" i="20"/>
  <c r="R9" i="38" l="1"/>
  <c r="O9" i="38"/>
  <c r="M10" i="38"/>
  <c r="B13" i="20"/>
  <c r="D13" i="20"/>
  <c r="E13" i="20"/>
  <c r="C13" i="20"/>
  <c r="A14" i="20"/>
  <c r="F10" i="38"/>
  <c r="K10" i="38"/>
  <c r="AB10" i="38"/>
  <c r="AS10" i="38" s="1"/>
  <c r="L10" i="38"/>
  <c r="N10" i="38"/>
  <c r="V10" i="38"/>
  <c r="AA10" i="38"/>
  <c r="W10" i="38" s="1"/>
  <c r="X10" i="38"/>
  <c r="Y10" i="38"/>
  <c r="R10" i="38" l="1"/>
  <c r="O10" i="38"/>
  <c r="AB11" i="38"/>
  <c r="AS11" i="38" s="1"/>
  <c r="F11" i="38"/>
  <c r="K11" i="38"/>
  <c r="L11" i="38"/>
  <c r="Y11" i="38"/>
  <c r="V11" i="38"/>
  <c r="M11" i="38"/>
  <c r="C14" i="20"/>
  <c r="E14" i="20"/>
  <c r="D14" i="20"/>
  <c r="B14" i="20"/>
  <c r="X11" i="38"/>
  <c r="N11" i="38"/>
  <c r="AA11" i="38"/>
  <c r="W11" i="38" s="1"/>
  <c r="A15" i="20"/>
  <c r="R11" i="38" l="1"/>
  <c r="O11" i="38"/>
  <c r="A16" i="20"/>
  <c r="V13" i="38" s="1"/>
  <c r="D15" i="20"/>
  <c r="C15" i="20"/>
  <c r="B15" i="20"/>
  <c r="E15" i="20"/>
  <c r="X12" i="38"/>
  <c r="N12" i="38"/>
  <c r="X13" i="38"/>
  <c r="K12" i="38"/>
  <c r="F12" i="38"/>
  <c r="V12" i="38"/>
  <c r="L13" i="38"/>
  <c r="L12" i="38"/>
  <c r="M12" i="38"/>
  <c r="AB12" i="38"/>
  <c r="AS12" i="38" s="1"/>
  <c r="AA13" i="38"/>
  <c r="W13" i="38" s="1"/>
  <c r="Y12" i="38"/>
  <c r="AA12" i="38"/>
  <c r="W12" i="38" s="1"/>
  <c r="M13" i="38" l="1"/>
  <c r="N13" i="38"/>
  <c r="Y13" i="38"/>
  <c r="F13" i="38"/>
  <c r="K13" i="38"/>
  <c r="AB13" i="38"/>
  <c r="AS13" i="38" s="1"/>
  <c r="R12" i="38"/>
  <c r="O12" i="38"/>
  <c r="R13" i="38"/>
  <c r="O13" i="38"/>
  <c r="B16" i="20"/>
  <c r="E16" i="20"/>
  <c r="D16" i="20"/>
  <c r="C16" i="20"/>
  <c r="A17" i="20"/>
  <c r="C17" i="20" l="1"/>
  <c r="B17" i="20"/>
  <c r="E17" i="20"/>
  <c r="D17" i="20"/>
  <c r="A18" i="20"/>
  <c r="K14" i="38"/>
  <c r="V14" i="38"/>
  <c r="AB14" i="38"/>
  <c r="AS14" i="38" s="1"/>
  <c r="Y14" i="38"/>
  <c r="AA14" i="38"/>
  <c r="W14" i="38" s="1"/>
  <c r="X14" i="38"/>
  <c r="F14" i="38"/>
  <c r="L14" i="38"/>
  <c r="M14" i="38"/>
  <c r="N14" i="38"/>
  <c r="X15" i="38" l="1"/>
  <c r="K15" i="38"/>
  <c r="L15" i="38"/>
  <c r="AB15" i="38"/>
  <c r="AS15" i="38" s="1"/>
  <c r="N15" i="38"/>
  <c r="AA15" i="38"/>
  <c r="W15" i="38" s="1"/>
  <c r="R14" i="38"/>
  <c r="O14" i="38"/>
  <c r="M15" i="38"/>
  <c r="Y15" i="38"/>
  <c r="V15" i="38"/>
  <c r="F15" i="38"/>
  <c r="D18" i="20"/>
  <c r="C18" i="20"/>
  <c r="B18" i="20"/>
  <c r="E18" i="20"/>
  <c r="A19" i="20"/>
  <c r="O15" i="38" l="1"/>
  <c r="R15" i="38"/>
  <c r="E19" i="20"/>
  <c r="D19" i="20"/>
  <c r="C19" i="20"/>
  <c r="B19" i="20"/>
  <c r="A20" i="20"/>
  <c r="X16" i="38"/>
  <c r="V16" i="38"/>
  <c r="M16" i="38"/>
  <c r="F16" i="38"/>
  <c r="N16" i="38"/>
  <c r="AB16" i="38"/>
  <c r="AS16" i="38" s="1"/>
  <c r="Y16" i="38"/>
  <c r="K16" i="38"/>
  <c r="L16" i="38"/>
  <c r="AA16" i="38"/>
  <c r="W16" i="38" s="1"/>
  <c r="Y17" i="38" l="1"/>
  <c r="V17" i="38"/>
  <c r="M17" i="38"/>
  <c r="N17" i="38"/>
  <c r="R16" i="38"/>
  <c r="O16" i="38"/>
  <c r="AA17" i="38"/>
  <c r="W17" i="38" s="1"/>
  <c r="X17" i="38"/>
  <c r="F17" i="38"/>
  <c r="K17" i="38"/>
  <c r="AB17" i="38"/>
  <c r="AS17" i="38" s="1"/>
  <c r="L17" i="38"/>
  <c r="D20" i="20"/>
  <c r="E20" i="20"/>
  <c r="C20" i="20"/>
  <c r="B20" i="20"/>
  <c r="A21" i="20"/>
  <c r="R17" i="38" l="1"/>
  <c r="O17" i="38"/>
  <c r="E21" i="20"/>
  <c r="D21" i="20"/>
  <c r="C21" i="20"/>
  <c r="B21" i="20"/>
  <c r="A22" i="20"/>
  <c r="Y18" i="38"/>
  <c r="V18" i="38"/>
  <c r="F18" i="38"/>
  <c r="N18" i="38"/>
  <c r="K18" i="38"/>
  <c r="M18" i="38"/>
  <c r="L18" i="38"/>
  <c r="X18" i="38"/>
  <c r="AA18" i="38"/>
  <c r="W18" i="38" s="1"/>
  <c r="AB18" i="38"/>
  <c r="AS18" i="38" s="1"/>
  <c r="L19" i="38" l="1"/>
  <c r="R18" i="38"/>
  <c r="O18" i="38"/>
  <c r="V19" i="38"/>
  <c r="K19" i="38"/>
  <c r="X19" i="38"/>
  <c r="AB19" i="38"/>
  <c r="AS19" i="38" s="1"/>
  <c r="Y19" i="38"/>
  <c r="F19" i="38"/>
  <c r="AA19" i="38"/>
  <c r="W19" i="38" s="1"/>
  <c r="N19" i="38"/>
  <c r="M19" i="38"/>
  <c r="E22" i="20"/>
  <c r="D22" i="20"/>
  <c r="C22" i="20"/>
  <c r="B22" i="20"/>
  <c r="A23" i="20"/>
  <c r="R19" i="38" l="1"/>
  <c r="O19" i="38"/>
  <c r="E23" i="20"/>
  <c r="D23" i="20"/>
  <c r="C23" i="20"/>
  <c r="B23" i="20"/>
  <c r="A24" i="20"/>
  <c r="K21" i="38" s="1"/>
  <c r="AA20" i="38"/>
  <c r="W20" i="38" s="1"/>
  <c r="AB20" i="38"/>
  <c r="AS20" i="38" s="1"/>
  <c r="K20" i="38"/>
  <c r="F20" i="38"/>
  <c r="X20" i="38"/>
  <c r="Y20" i="38"/>
  <c r="M20" i="38"/>
  <c r="V20" i="38"/>
  <c r="N20" i="38"/>
  <c r="L20" i="38"/>
  <c r="Y21" i="38" l="1"/>
  <c r="R20" i="38"/>
  <c r="O20" i="38"/>
  <c r="AB21" i="38"/>
  <c r="AS21" i="38" s="1"/>
  <c r="X21" i="38"/>
  <c r="N21" i="38"/>
  <c r="L21" i="38"/>
  <c r="AA21" i="38"/>
  <c r="W21" i="38" s="1"/>
  <c r="M21" i="38"/>
  <c r="V21" i="38"/>
  <c r="F21" i="38"/>
  <c r="B24" i="20"/>
  <c r="E24" i="20"/>
  <c r="D24" i="20"/>
  <c r="C24" i="20"/>
  <c r="A25" i="20"/>
  <c r="R21" i="38" l="1"/>
  <c r="O21" i="38"/>
  <c r="C25" i="20"/>
  <c r="B25" i="20"/>
  <c r="E25" i="20"/>
  <c r="D25" i="20"/>
  <c r="A26" i="20"/>
  <c r="X22" i="38"/>
  <c r="F22" i="38"/>
  <c r="K22" i="38"/>
  <c r="AA22" i="38"/>
  <c r="W22" i="38" s="1"/>
  <c r="N22" i="38"/>
  <c r="M22" i="38"/>
  <c r="AB22" i="38"/>
  <c r="AS22" i="38" s="1"/>
  <c r="L22" i="38"/>
  <c r="V22" i="38"/>
  <c r="Y22" i="38"/>
  <c r="R22" i="38" l="1"/>
  <c r="O22" i="38"/>
  <c r="AB23" i="38"/>
  <c r="AS23" i="38" s="1"/>
  <c r="K23" i="38"/>
  <c r="F23" i="38"/>
  <c r="V23" i="38"/>
  <c r="X23" i="38"/>
  <c r="N23" i="38"/>
  <c r="L23" i="38"/>
  <c r="Y23" i="38"/>
  <c r="M23" i="38"/>
  <c r="AA23" i="38"/>
  <c r="W23" i="38" s="1"/>
  <c r="D26" i="20"/>
  <c r="C26" i="20"/>
  <c r="B26" i="20"/>
  <c r="E26" i="20"/>
  <c r="A27" i="20"/>
  <c r="R23" i="38" l="1"/>
  <c r="O23" i="38"/>
  <c r="E27" i="20"/>
  <c r="C27" i="20"/>
  <c r="D27" i="20"/>
  <c r="B27" i="20"/>
  <c r="A28" i="20"/>
  <c r="D28" i="20" l="1"/>
  <c r="E28" i="20"/>
  <c r="C28" i="20"/>
  <c r="B28" i="20"/>
  <c r="A29" i="20"/>
  <c r="E29" i="20" l="1"/>
  <c r="D29" i="20"/>
  <c r="C29" i="20"/>
  <c r="B29" i="20"/>
  <c r="A30" i="20"/>
  <c r="E30" i="20" l="1"/>
  <c r="D30" i="20"/>
  <c r="B30" i="20"/>
  <c r="C30" i="20"/>
  <c r="A31" i="20"/>
  <c r="E31" i="20" l="1"/>
  <c r="D31" i="20"/>
  <c r="C31" i="20"/>
  <c r="B31" i="20"/>
  <c r="A32" i="20"/>
  <c r="B32" i="20" l="1"/>
  <c r="E32" i="20"/>
  <c r="D32" i="20"/>
  <c r="C32" i="20"/>
  <c r="A33" i="20"/>
  <c r="C33" i="20" l="1"/>
  <c r="B33" i="20"/>
  <c r="E33" i="20"/>
  <c r="D33" i="20"/>
  <c r="A34" i="20"/>
  <c r="D34" i="20" l="1"/>
  <c r="B34" i="20"/>
  <c r="C34" i="20"/>
  <c r="E34" i="20"/>
  <c r="A35" i="20"/>
  <c r="E35" i="20" l="1"/>
  <c r="C35" i="20"/>
  <c r="D35" i="20"/>
  <c r="B35" i="20"/>
  <c r="A36" i="20"/>
  <c r="E36" i="20" l="1"/>
  <c r="D36" i="20"/>
  <c r="C36" i="20"/>
  <c r="B36" i="20"/>
  <c r="A37" i="20"/>
  <c r="E37" i="20" l="1"/>
  <c r="D37" i="20"/>
  <c r="C37" i="20"/>
  <c r="B37" i="20"/>
  <c r="A38" i="20"/>
  <c r="E38" i="20" l="1"/>
  <c r="D38" i="20"/>
  <c r="C38" i="20"/>
  <c r="B38" i="20"/>
  <c r="A39" i="20"/>
  <c r="E39" i="20" l="1"/>
  <c r="D39" i="20"/>
  <c r="C39" i="20"/>
  <c r="B39" i="20"/>
  <c r="A40" i="20"/>
  <c r="B40" i="20" l="1"/>
  <c r="E40" i="20"/>
  <c r="D40" i="20"/>
  <c r="C40" i="20"/>
  <c r="A41" i="20"/>
  <c r="C41" i="20" l="1"/>
  <c r="B41" i="20"/>
  <c r="E41" i="20"/>
  <c r="D41" i="20"/>
  <c r="A42" i="20"/>
  <c r="D42" i="20" l="1"/>
  <c r="B42" i="20"/>
  <c r="C42" i="20"/>
  <c r="E42" i="20"/>
  <c r="A43" i="20"/>
  <c r="E43" i="20" l="1"/>
  <c r="D43" i="20"/>
  <c r="C43" i="20"/>
  <c r="B43" i="20"/>
  <c r="A44" i="20"/>
  <c r="D44" i="20" l="1"/>
  <c r="E44" i="20"/>
  <c r="C44" i="20"/>
  <c r="B44" i="20"/>
  <c r="A45" i="20"/>
  <c r="E45" i="20" l="1"/>
  <c r="D45" i="20"/>
  <c r="C45" i="20"/>
  <c r="B45" i="20"/>
  <c r="A46" i="20"/>
  <c r="A47" i="20" s="1"/>
  <c r="A48" i="20" l="1"/>
  <c r="B47" i="20"/>
  <c r="D47" i="20"/>
  <c r="E47" i="20"/>
  <c r="C47" i="20"/>
  <c r="H39" i="38"/>
  <c r="H40" i="38"/>
  <c r="J37" i="38"/>
  <c r="H38" i="38"/>
  <c r="G38" i="38"/>
  <c r="I39" i="38"/>
  <c r="G42" i="38"/>
  <c r="G43" i="38"/>
  <c r="J42" i="38"/>
  <c r="G40" i="38"/>
  <c r="G41" i="38"/>
  <c r="J39" i="38"/>
  <c r="H42" i="38"/>
  <c r="I42" i="38"/>
  <c r="I43" i="38"/>
  <c r="J35" i="38"/>
  <c r="G35" i="38"/>
  <c r="J36" i="38"/>
  <c r="H37" i="38"/>
  <c r="H43" i="38"/>
  <c r="H36" i="38"/>
  <c r="J24" i="38"/>
  <c r="H44" i="38"/>
  <c r="H18" i="38"/>
  <c r="H21" i="38"/>
  <c r="G37" i="38"/>
  <c r="G22" i="38"/>
  <c r="I21" i="38"/>
  <c r="U21" i="38" s="1"/>
  <c r="I24" i="38"/>
  <c r="H31" i="38"/>
  <c r="I8" i="38"/>
  <c r="U8" i="38" s="1"/>
  <c r="H25" i="38"/>
  <c r="I10" i="38"/>
  <c r="U10" i="38" s="1"/>
  <c r="H20" i="38"/>
  <c r="H30" i="38"/>
  <c r="I31" i="38"/>
  <c r="H14" i="38"/>
  <c r="H13" i="38"/>
  <c r="G23" i="38"/>
  <c r="H35" i="38"/>
  <c r="J16" i="38"/>
  <c r="H32" i="38"/>
  <c r="H33" i="38"/>
  <c r="H29" i="38"/>
  <c r="J30" i="38"/>
  <c r="I37" i="38"/>
  <c r="H12" i="38"/>
  <c r="H15" i="38"/>
  <c r="G34" i="38"/>
  <c r="G17" i="38"/>
  <c r="G9" i="38"/>
  <c r="G32" i="38"/>
  <c r="I14" i="38"/>
  <c r="U14" i="38" s="1"/>
  <c r="G25" i="38"/>
  <c r="J21" i="38"/>
  <c r="G36" i="38"/>
  <c r="H17" i="38"/>
  <c r="G45" i="38"/>
  <c r="G15" i="38"/>
  <c r="G30" i="38"/>
  <c r="H28" i="38"/>
  <c r="G21" i="38"/>
  <c r="I25" i="38"/>
  <c r="J38" i="38"/>
  <c r="I40" i="38"/>
  <c r="J45" i="38"/>
  <c r="G20" i="38"/>
  <c r="J31" i="38"/>
  <c r="H11" i="38"/>
  <c r="I41" i="38"/>
  <c r="H41" i="38"/>
  <c r="G28" i="38"/>
  <c r="I18" i="38"/>
  <c r="U18" i="38" s="1"/>
  <c r="I27" i="38"/>
  <c r="I29" i="38"/>
  <c r="J43" i="38"/>
  <c r="J41" i="38"/>
  <c r="J9" i="38"/>
  <c r="H9" i="38"/>
  <c r="H24" i="38"/>
  <c r="J13" i="38"/>
  <c r="J10" i="38"/>
  <c r="H45" i="38"/>
  <c r="H27" i="38"/>
  <c r="J29" i="38"/>
  <c r="I9" i="38"/>
  <c r="U9" i="38" s="1"/>
  <c r="I12" i="38"/>
  <c r="U12" i="38" s="1"/>
  <c r="H22" i="38"/>
  <c r="I35" i="38"/>
  <c r="G16" i="38"/>
  <c r="I45" i="38"/>
  <c r="J11" i="38"/>
  <c r="I23" i="38"/>
  <c r="U23" i="38" s="1"/>
  <c r="I44" i="38"/>
  <c r="I36" i="38"/>
  <c r="J23" i="38"/>
  <c r="V4" i="29"/>
  <c r="H23" i="38"/>
  <c r="J25" i="38"/>
  <c r="G39" i="38"/>
  <c r="G10" i="38"/>
  <c r="I13" i="38"/>
  <c r="U13" i="38" s="1"/>
  <c r="G12" i="38"/>
  <c r="J19" i="38"/>
  <c r="I17" i="38"/>
  <c r="U17" i="38" s="1"/>
  <c r="J34" i="38"/>
  <c r="G8" i="38"/>
  <c r="J17" i="38"/>
  <c r="I38" i="38"/>
  <c r="J15" i="38"/>
  <c r="G11" i="38"/>
  <c r="I20" i="38"/>
  <c r="U20" i="38" s="1"/>
  <c r="J22" i="38"/>
  <c r="I22" i="38"/>
  <c r="U22" i="38" s="1"/>
  <c r="G31" i="38"/>
  <c r="G19" i="38"/>
  <c r="J32" i="38"/>
  <c r="J40" i="38"/>
  <c r="J33" i="38"/>
  <c r="I28" i="38"/>
  <c r="I34" i="38"/>
  <c r="J27" i="38"/>
  <c r="J20" i="38"/>
  <c r="G18" i="38"/>
  <c r="J44" i="38"/>
  <c r="J12" i="38"/>
  <c r="H19" i="38"/>
  <c r="I26" i="38"/>
  <c r="G33" i="38"/>
  <c r="I30" i="38"/>
  <c r="I11" i="38"/>
  <c r="U11" i="38" s="1"/>
  <c r="J18" i="38"/>
  <c r="H34" i="38"/>
  <c r="J28" i="38"/>
  <c r="I19" i="38"/>
  <c r="U19" i="38" s="1"/>
  <c r="G29" i="38"/>
  <c r="G24" i="38"/>
  <c r="H26" i="38"/>
  <c r="J14" i="38"/>
  <c r="I15" i="38"/>
  <c r="U15" i="38" s="1"/>
  <c r="G44" i="38"/>
  <c r="G13" i="38"/>
  <c r="H16" i="38"/>
  <c r="I32" i="38"/>
  <c r="I16" i="38"/>
  <c r="U16" i="38" s="1"/>
  <c r="G14" i="38"/>
  <c r="I33" i="38"/>
  <c r="J26" i="38"/>
  <c r="G27" i="38"/>
  <c r="H10" i="38"/>
  <c r="G26" i="38"/>
  <c r="W13" i="24"/>
  <c r="W11" i="24"/>
  <c r="W12" i="24"/>
  <c r="H11" i="24"/>
  <c r="H13" i="24"/>
  <c r="V3" i="29"/>
  <c r="H12" i="24"/>
  <c r="V2" i="29"/>
  <c r="E46" i="20"/>
  <c r="D46" i="20"/>
  <c r="C46" i="20"/>
  <c r="B46" i="20"/>
  <c r="K32" i="38"/>
  <c r="M33" i="38"/>
  <c r="AB44" i="38"/>
  <c r="AS44" i="38" s="1"/>
  <c r="X26" i="38"/>
  <c r="L34" i="38"/>
  <c r="N29" i="38"/>
  <c r="L35" i="38"/>
  <c r="V28" i="38"/>
  <c r="X33" i="38"/>
  <c r="X24" i="38"/>
  <c r="AB26" i="38"/>
  <c r="AS26" i="38" s="1"/>
  <c r="V30" i="38"/>
  <c r="N43" i="38"/>
  <c r="X37" i="38"/>
  <c r="AB32" i="38"/>
  <c r="AS32" i="38" s="1"/>
  <c r="N37" i="38"/>
  <c r="L24" i="38"/>
  <c r="V27" i="38"/>
  <c r="L45" i="38"/>
  <c r="X41" i="38"/>
  <c r="L27" i="38"/>
  <c r="AB30" i="38"/>
  <c r="AS30" i="38" s="1"/>
  <c r="AB40" i="38"/>
  <c r="AS40" i="38" s="1"/>
  <c r="AA41" i="38"/>
  <c r="W41" i="38" s="1"/>
  <c r="V32" i="38"/>
  <c r="K26" i="38"/>
  <c r="AA36" i="38"/>
  <c r="W36" i="38" s="1"/>
  <c r="L32" i="38"/>
  <c r="AB45" i="38"/>
  <c r="AS45" i="38" s="1"/>
  <c r="Y28" i="38"/>
  <c r="L38" i="38"/>
  <c r="K27" i="38"/>
  <c r="V37" i="38"/>
  <c r="L25" i="38"/>
  <c r="V35" i="38"/>
  <c r="L29" i="38"/>
  <c r="K38" i="38"/>
  <c r="F25" i="38"/>
  <c r="V33" i="38"/>
  <c r="K41" i="38"/>
  <c r="AB33" i="38"/>
  <c r="AS33" i="38" s="1"/>
  <c r="X32" i="38"/>
  <c r="X30" i="38"/>
  <c r="AA28" i="38"/>
  <c r="W28" i="38" s="1"/>
  <c r="Y30" i="38"/>
  <c r="F29" i="38"/>
  <c r="Y24" i="38"/>
  <c r="AA31" i="38"/>
  <c r="W31" i="38" s="1"/>
  <c r="AB38" i="38"/>
  <c r="AS38" i="38" s="1"/>
  <c r="AA34" i="38"/>
  <c r="W34" i="38" s="1"/>
  <c r="AB36" i="38"/>
  <c r="AS36" i="38" s="1"/>
  <c r="F44" i="38"/>
  <c r="X34" i="38"/>
  <c r="N27" i="38"/>
  <c r="X27" i="38"/>
  <c r="F35" i="38"/>
  <c r="N34" i="38"/>
  <c r="M27" i="38"/>
  <c r="Y31" i="38"/>
  <c r="F31" i="38"/>
  <c r="N32" i="38"/>
  <c r="M40" i="38"/>
  <c r="AB41" i="38"/>
  <c r="AS41" i="38" s="1"/>
  <c r="K36" i="38"/>
  <c r="X35" i="38"/>
  <c r="M24" i="38"/>
  <c r="Y43" i="38"/>
  <c r="Y26" i="38"/>
  <c r="X38" i="38"/>
  <c r="Y35" i="38"/>
  <c r="N30" i="38"/>
  <c r="N25" i="38"/>
  <c r="AA33" i="38"/>
  <c r="W33" i="38" s="1"/>
  <c r="Y27" i="38"/>
  <c r="V36" i="38"/>
  <c r="V44" i="38"/>
  <c r="X29" i="38"/>
  <c r="M37" i="38"/>
  <c r="L33" i="38"/>
  <c r="N40" i="38"/>
  <c r="Y36" i="38"/>
  <c r="AA43" i="38"/>
  <c r="W43" i="38" s="1"/>
  <c r="L43" i="38"/>
  <c r="F28" i="38"/>
  <c r="AB28" i="38"/>
  <c r="AS28" i="38" s="1"/>
  <c r="M44" i="38"/>
  <c r="AA42" i="38"/>
  <c r="W42" i="38" s="1"/>
  <c r="N45" i="38"/>
  <c r="V34" i="38"/>
  <c r="N31" i="38"/>
  <c r="M38" i="38"/>
  <c r="AB37" i="38"/>
  <c r="AS37" i="38" s="1"/>
  <c r="AB39" i="38"/>
  <c r="AS39" i="38" s="1"/>
  <c r="N35" i="38"/>
  <c r="F32" i="38"/>
  <c r="F30" i="38"/>
  <c r="N33" i="38"/>
  <c r="AB24" i="38"/>
  <c r="AS24" i="38" s="1"/>
  <c r="M39" i="38"/>
  <c r="AB29" i="38"/>
  <c r="AS29" i="38" s="1"/>
  <c r="AA26" i="38"/>
  <c r="W26" i="38" s="1"/>
  <c r="AA24" i="38"/>
  <c r="W24" i="38" s="1"/>
  <c r="N42" i="38"/>
  <c r="K30" i="38"/>
  <c r="F37" i="38"/>
  <c r="M29" i="38"/>
  <c r="L26" i="38"/>
  <c r="V40" i="38"/>
  <c r="M34" i="38"/>
  <c r="V29" i="38"/>
  <c r="K34" i="38"/>
  <c r="F33" i="38"/>
  <c r="N44" i="38"/>
  <c r="AA39" i="38"/>
  <c r="W39" i="38" s="1"/>
  <c r="Y39" i="38"/>
  <c r="AA40" i="38"/>
  <c r="W40" i="38" s="1"/>
  <c r="AA27" i="38"/>
  <c r="W27" i="38" s="1"/>
  <c r="AB42" i="38"/>
  <c r="AS42" i="38" s="1"/>
  <c r="X31" i="38"/>
  <c r="K40" i="38"/>
  <c r="L36" i="38"/>
  <c r="K28" i="38"/>
  <c r="V45" i="38"/>
  <c r="V41" i="38"/>
  <c r="M26" i="38"/>
  <c r="K43" i="38"/>
  <c r="Y29" i="38"/>
  <c r="V31" i="38"/>
  <c r="K24" i="38"/>
  <c r="Y25" i="38"/>
  <c r="X42" i="38"/>
  <c r="M41" i="38"/>
  <c r="K29" i="38"/>
  <c r="M43" i="38"/>
  <c r="L37" i="38"/>
  <c r="M28" i="38"/>
  <c r="Y45" i="38"/>
  <c r="X39" i="38"/>
  <c r="AA29" i="38"/>
  <c r="W29" i="38" s="1"/>
  <c r="AA44" i="38"/>
  <c r="W44" i="38" s="1"/>
  <c r="Y38" i="38"/>
  <c r="Y32" i="38"/>
  <c r="M31" i="38"/>
  <c r="AA45" i="38"/>
  <c r="W45" i="38" s="1"/>
  <c r="F34" i="38"/>
  <c r="AA37" i="38"/>
  <c r="W37" i="38" s="1"/>
  <c r="M42" i="38"/>
  <c r="L30" i="38"/>
  <c r="V26" i="38"/>
  <c r="N28" i="38"/>
  <c r="V42" i="38"/>
  <c r="F42" i="38"/>
  <c r="L31" i="38"/>
  <c r="AB25" i="38"/>
  <c r="AS25" i="38" s="1"/>
  <c r="K45" i="38"/>
  <c r="F40" i="38"/>
  <c r="K31" i="38"/>
  <c r="M45" i="38"/>
  <c r="AA32" i="38"/>
  <c r="W32" i="38" s="1"/>
  <c r="Y40" i="38"/>
  <c r="F26" i="38"/>
  <c r="V38" i="38"/>
  <c r="Y34" i="38"/>
  <c r="F36" i="38"/>
  <c r="AB43" i="38"/>
  <c r="AS43" i="38" s="1"/>
  <c r="N41" i="38"/>
  <c r="K42" i="38"/>
  <c r="N24" i="38"/>
  <c r="AB31" i="38"/>
  <c r="AS31" i="38" s="1"/>
  <c r="Y33" i="38"/>
  <c r="F45" i="38"/>
  <c r="X28" i="38"/>
  <c r="L41" i="38"/>
  <c r="K25" i="38"/>
  <c r="N38" i="38"/>
  <c r="V39" i="38"/>
  <c r="L28" i="38"/>
  <c r="L39" i="38"/>
  <c r="F41" i="38"/>
  <c r="X40" i="38"/>
  <c r="Y44" i="38"/>
  <c r="N26" i="38"/>
  <c r="X25" i="38"/>
  <c r="V24" i="38"/>
  <c r="V43" i="38"/>
  <c r="Y37" i="38"/>
  <c r="AB35" i="38"/>
  <c r="AA25" i="38"/>
  <c r="W25" i="38" s="1"/>
  <c r="X45" i="38"/>
  <c r="N39" i="38"/>
  <c r="F38" i="38"/>
  <c r="AA38" i="38"/>
  <c r="W38" i="38" s="1"/>
  <c r="M32" i="38"/>
  <c r="X43" i="38"/>
  <c r="AB27" i="38"/>
  <c r="AS27" i="38" s="1"/>
  <c r="K37" i="38"/>
  <c r="X44" i="38"/>
  <c r="AA30" i="38"/>
  <c r="W30" i="38" s="1"/>
  <c r="F24" i="38"/>
  <c r="F27" i="38"/>
  <c r="L40" i="38"/>
  <c r="L44" i="38"/>
  <c r="M25" i="38"/>
  <c r="F43" i="38"/>
  <c r="AA35" i="38"/>
  <c r="W35" i="38" s="1"/>
  <c r="Y41" i="38"/>
  <c r="N36" i="38"/>
  <c r="V25" i="38"/>
  <c r="K39" i="38"/>
  <c r="AB34" i="38"/>
  <c r="AS34" i="38" s="1"/>
  <c r="X36" i="38"/>
  <c r="Y42" i="38"/>
  <c r="K33" i="38"/>
  <c r="K35" i="38"/>
  <c r="K44" i="38"/>
  <c r="F39" i="38"/>
  <c r="L42" i="38"/>
  <c r="M36" i="38"/>
  <c r="M35" i="38"/>
  <c r="M30" i="38"/>
  <c r="A49" i="20" l="1"/>
  <c r="B48" i="20"/>
  <c r="D48" i="20"/>
  <c r="C48" i="20"/>
  <c r="E48" i="20"/>
  <c r="C83" i="35"/>
  <c r="CS60" i="35"/>
  <c r="CQ84" i="35"/>
  <c r="BD66" i="35"/>
  <c r="C87" i="35"/>
  <c r="CM95" i="35"/>
  <c r="AK59" i="35"/>
  <c r="C79" i="35"/>
  <c r="BH63" i="35"/>
  <c r="CB61" i="35"/>
  <c r="BE71" i="35"/>
  <c r="Z70" i="35"/>
  <c r="O69" i="35"/>
  <c r="AH70" i="35"/>
  <c r="AP75" i="35"/>
  <c r="CJ63" i="35"/>
  <c r="CS61" i="35"/>
  <c r="AM60" i="35"/>
  <c r="O61" i="35"/>
  <c r="BG86" i="35"/>
  <c r="CN67" i="35"/>
  <c r="BO91" i="35"/>
  <c r="AY59" i="35"/>
  <c r="BK68" i="35"/>
  <c r="O71" i="35"/>
  <c r="BJ88" i="35"/>
  <c r="AG68" i="35"/>
  <c r="X62" i="35"/>
  <c r="BU66" i="35"/>
  <c r="AA85" i="35"/>
  <c r="BJ72" i="35"/>
  <c r="AZ77" i="35"/>
  <c r="AV65" i="35"/>
  <c r="R66" i="35"/>
  <c r="Y63" i="35"/>
  <c r="CA67" i="35"/>
  <c r="AE78" i="35"/>
  <c r="BW79" i="35"/>
  <c r="AZ68" i="35"/>
  <c r="BH62" i="35"/>
  <c r="AB93" i="35"/>
  <c r="BI64" i="35"/>
  <c r="BM62" i="35"/>
  <c r="S71" i="35"/>
  <c r="CR75" i="35"/>
  <c r="AR62" i="35"/>
  <c r="AI69" i="35"/>
  <c r="CM83" i="35"/>
  <c r="BY64" i="35"/>
  <c r="G67" i="35"/>
  <c r="AB76" i="35"/>
  <c r="CH66" i="35"/>
  <c r="AO84" i="35"/>
  <c r="K69" i="35"/>
  <c r="P71" i="35"/>
  <c r="T81" i="35"/>
  <c r="BW97" i="35"/>
  <c r="K61" i="35"/>
  <c r="BY79" i="35"/>
  <c r="BU67" i="35"/>
  <c r="BN73" i="35"/>
  <c r="BP65" i="35"/>
  <c r="AB63" i="35"/>
  <c r="AU85" i="35"/>
  <c r="AQ62" i="35"/>
  <c r="L87" i="35"/>
  <c r="BJ95" i="35"/>
  <c r="BM80" i="35"/>
  <c r="BX80" i="35"/>
  <c r="Y71" i="35"/>
  <c r="BW89" i="35"/>
  <c r="AJ87" i="35"/>
  <c r="C84" i="35"/>
  <c r="T74" i="35"/>
  <c r="AC78" i="35"/>
  <c r="AZ60" i="35"/>
  <c r="BR65" i="35"/>
  <c r="AZ82" i="35"/>
  <c r="C66" i="35"/>
  <c r="CP62" i="35"/>
  <c r="H67" i="35"/>
  <c r="N90" i="35"/>
  <c r="BP71" i="35"/>
  <c r="BC92" i="35"/>
  <c r="BC67" i="35"/>
  <c r="BD60" i="35"/>
  <c r="CC86" i="35"/>
  <c r="D88" i="35"/>
  <c r="BB93" i="35"/>
  <c r="Y66" i="35"/>
  <c r="Z89" i="35"/>
  <c r="C78" i="35"/>
  <c r="AD67" i="35"/>
  <c r="AU81" i="35"/>
  <c r="BV94" i="35"/>
  <c r="C95" i="35"/>
  <c r="Q83" i="35"/>
  <c r="AX97" i="35"/>
  <c r="L80" i="35"/>
  <c r="P69" i="35"/>
  <c r="CT83" i="35"/>
  <c r="BN61" i="35"/>
  <c r="W72" i="35"/>
  <c r="Q70" i="35"/>
  <c r="AT74" i="35"/>
  <c r="CT65" i="35"/>
  <c r="BN69" i="35"/>
  <c r="V85" i="35"/>
  <c r="V83" i="35"/>
  <c r="AH64" i="35"/>
  <c r="BH69" i="35"/>
  <c r="N61" i="35"/>
  <c r="CO75" i="35"/>
  <c r="P90" i="35"/>
  <c r="AK68" i="35"/>
  <c r="F67" i="35"/>
  <c r="CK62" i="35"/>
  <c r="BA67" i="35"/>
  <c r="CN60" i="35"/>
  <c r="BS61" i="35"/>
  <c r="AB66" i="35"/>
  <c r="AK92" i="35"/>
  <c r="CD70" i="35"/>
  <c r="BY77" i="35"/>
  <c r="BP68" i="35"/>
  <c r="Z79" i="35"/>
  <c r="CC66" i="35"/>
  <c r="K60" i="35"/>
  <c r="AW88" i="35"/>
  <c r="BO88" i="35"/>
  <c r="AT90" i="35"/>
  <c r="AZ71" i="35"/>
  <c r="BF65" i="35"/>
  <c r="BM65" i="35"/>
  <c r="AA75" i="35"/>
  <c r="M83" i="35"/>
  <c r="H62" i="35"/>
  <c r="P72" i="35"/>
  <c r="BY60" i="35"/>
  <c r="AO73" i="35"/>
  <c r="BB61" i="35"/>
  <c r="BS68" i="35"/>
  <c r="AG73" i="35"/>
  <c r="AM93" i="35"/>
  <c r="BC59" i="35"/>
  <c r="AK73" i="35"/>
  <c r="AZ84" i="35"/>
  <c r="CE79" i="35"/>
  <c r="BE78" i="35"/>
  <c r="BP83" i="35"/>
  <c r="M70" i="35"/>
  <c r="CO76" i="35"/>
  <c r="S82" i="35"/>
  <c r="AD96" i="35"/>
  <c r="AL89" i="35"/>
  <c r="AB71" i="35"/>
  <c r="H74" i="35"/>
  <c r="AD65" i="35"/>
  <c r="AL78" i="35"/>
  <c r="CF79" i="35"/>
  <c r="AQ79" i="35"/>
  <c r="CS92" i="35"/>
  <c r="AK72" i="35"/>
  <c r="O82" i="35"/>
  <c r="CP83" i="35"/>
  <c r="Y60" i="35"/>
  <c r="AZ81" i="35"/>
  <c r="G92" i="35"/>
  <c r="BW59" i="35"/>
  <c r="AP66" i="35"/>
  <c r="CC87" i="35"/>
  <c r="AD59" i="35"/>
  <c r="BX66" i="35"/>
  <c r="BJ78" i="35"/>
  <c r="BQ86" i="35"/>
  <c r="BX64" i="35"/>
  <c r="Y83" i="35"/>
  <c r="BI84" i="35"/>
  <c r="BI61" i="35"/>
  <c r="BI90" i="35"/>
  <c r="CN92" i="35"/>
  <c r="BR82" i="35"/>
  <c r="Y92" i="35"/>
  <c r="CA96" i="35"/>
  <c r="BJ76" i="35"/>
  <c r="CD97" i="35"/>
  <c r="AV91" i="35"/>
  <c r="CQ81" i="35"/>
  <c r="W83" i="35"/>
  <c r="BT74" i="35"/>
  <c r="AY70" i="35"/>
  <c r="CO60" i="35"/>
  <c r="R76" i="35"/>
  <c r="W79" i="35"/>
  <c r="R59" i="35"/>
  <c r="BA80" i="35"/>
  <c r="D75" i="35"/>
  <c r="AS74" i="35"/>
  <c r="Y69" i="35"/>
  <c r="CR69" i="35"/>
  <c r="AW75" i="35"/>
  <c r="BX79" i="35"/>
  <c r="S59" i="35"/>
  <c r="BD86" i="35"/>
  <c r="BQ70" i="35"/>
  <c r="AD71" i="35"/>
  <c r="CH82" i="35"/>
  <c r="AF68" i="35"/>
  <c r="CM81" i="35"/>
  <c r="CA68" i="35"/>
  <c r="AU77" i="35"/>
  <c r="BC62" i="35"/>
  <c r="BQ80" i="35"/>
  <c r="BQ76" i="35"/>
  <c r="CI69" i="35"/>
  <c r="CC83" i="35"/>
  <c r="CR65" i="35"/>
  <c r="CQ70" i="35"/>
  <c r="CC92" i="35"/>
  <c r="X77" i="35"/>
  <c r="CC61" i="35"/>
  <c r="BG65" i="35"/>
  <c r="AE88" i="35"/>
  <c r="U73" i="35"/>
  <c r="AD64" i="35"/>
  <c r="AW76" i="35"/>
  <c r="BJ77" i="35"/>
  <c r="CQ78" i="35"/>
  <c r="Y89" i="35"/>
  <c r="M59" i="35"/>
  <c r="AN61" i="35"/>
  <c r="AS65" i="35"/>
  <c r="AV63" i="35"/>
  <c r="BV76" i="35"/>
  <c r="BM64" i="35"/>
  <c r="BI75" i="35"/>
  <c r="CD59" i="35"/>
  <c r="BX74" i="35"/>
  <c r="Q79" i="35"/>
  <c r="K80" i="35"/>
  <c r="M65" i="35"/>
  <c r="CC72" i="35"/>
  <c r="AO76" i="35"/>
  <c r="BS78" i="35"/>
  <c r="BP77" i="35"/>
  <c r="T68" i="35"/>
  <c r="AS85" i="35"/>
  <c r="AX64" i="35"/>
  <c r="BQ64" i="35"/>
  <c r="BJ82" i="35"/>
  <c r="M80" i="35"/>
  <c r="CR68" i="35"/>
  <c r="CE78" i="35"/>
  <c r="O64" i="35"/>
  <c r="AO72" i="35"/>
  <c r="BU63" i="35"/>
  <c r="BN89" i="35"/>
  <c r="M69" i="35"/>
  <c r="BL72" i="35"/>
  <c r="BT80" i="35"/>
  <c r="BB73" i="35"/>
  <c r="I90" i="35"/>
  <c r="BV92" i="35"/>
  <c r="V70" i="35"/>
  <c r="CE85" i="35"/>
  <c r="BA69" i="35"/>
  <c r="U61" i="35"/>
  <c r="CA66" i="35"/>
  <c r="CI62" i="35"/>
  <c r="CE93" i="35"/>
  <c r="BZ96" i="35"/>
  <c r="CT79" i="35"/>
  <c r="Y96" i="35"/>
  <c r="BB84" i="35"/>
  <c r="AL81" i="35"/>
  <c r="BR78" i="35"/>
  <c r="CT85" i="35"/>
  <c r="BU82" i="35"/>
  <c r="Z95" i="35"/>
  <c r="M95" i="35"/>
  <c r="CS80" i="35"/>
  <c r="AR88" i="35"/>
  <c r="T92" i="35"/>
  <c r="P76" i="35"/>
  <c r="AO86" i="35"/>
  <c r="BV62" i="35"/>
  <c r="CO89" i="35"/>
  <c r="BW64" i="35"/>
  <c r="BI63" i="35"/>
  <c r="BZ60" i="35"/>
  <c r="CI67" i="35"/>
  <c r="BL90" i="35"/>
  <c r="AP72" i="35"/>
  <c r="CM64" i="35"/>
  <c r="AC91" i="35"/>
  <c r="BM79" i="35"/>
  <c r="T69" i="35"/>
  <c r="BX72" i="35"/>
  <c r="BS64" i="35"/>
  <c r="G60" i="35"/>
  <c r="AY71" i="35"/>
  <c r="AM59" i="35"/>
  <c r="R65" i="35"/>
  <c r="CK85" i="35"/>
  <c r="AC62" i="35"/>
  <c r="X75" i="35"/>
  <c r="AR73" i="35"/>
  <c r="L76" i="35"/>
  <c r="BL73" i="35"/>
  <c r="AI60" i="35"/>
  <c r="CE67" i="35"/>
  <c r="AN80" i="35"/>
  <c r="BV80" i="35"/>
  <c r="J66" i="35"/>
  <c r="I84" i="35"/>
  <c r="X59" i="35"/>
  <c r="CJ70" i="35"/>
  <c r="S70" i="35"/>
  <c r="BB92" i="35"/>
  <c r="CC73" i="35"/>
  <c r="CK60" i="35"/>
  <c r="AB62" i="35"/>
  <c r="BB63" i="35"/>
  <c r="H83" i="35"/>
  <c r="BZ72" i="35"/>
  <c r="AE86" i="35"/>
  <c r="CO68" i="35"/>
  <c r="CP67" i="35"/>
  <c r="I87" i="35"/>
  <c r="E93" i="35"/>
  <c r="AX63" i="35"/>
  <c r="G91" i="35"/>
  <c r="BC76" i="35"/>
  <c r="BS76" i="35"/>
  <c r="BV70" i="35"/>
  <c r="CN69" i="35"/>
  <c r="CE66" i="35"/>
  <c r="CP90" i="35"/>
  <c r="CH75" i="35"/>
  <c r="CD64" i="35"/>
  <c r="CR62" i="35"/>
  <c r="BJ62" i="35"/>
  <c r="T87" i="35"/>
  <c r="AI73" i="35"/>
  <c r="L59" i="35"/>
  <c r="AE76" i="35"/>
  <c r="E97" i="35"/>
  <c r="BI70" i="35"/>
  <c r="I82" i="35"/>
  <c r="R83" i="35"/>
  <c r="CN88" i="35"/>
  <c r="AL67" i="35"/>
  <c r="BC93" i="35"/>
  <c r="BI89" i="35"/>
  <c r="BX67" i="35"/>
  <c r="CT96" i="35"/>
  <c r="AC72" i="35"/>
  <c r="AQ75" i="35"/>
  <c r="N77" i="35"/>
  <c r="D70" i="35"/>
  <c r="AZ78" i="35"/>
  <c r="BD59" i="35"/>
  <c r="CG96" i="35"/>
  <c r="CC82" i="35"/>
  <c r="BA88" i="35"/>
  <c r="N96" i="35"/>
  <c r="AO74" i="35"/>
  <c r="AO75" i="35"/>
  <c r="CF96" i="35"/>
  <c r="CC74" i="35"/>
  <c r="AV77" i="35"/>
  <c r="BD94" i="35"/>
  <c r="AI90" i="35"/>
  <c r="F88" i="35"/>
  <c r="BK81" i="35"/>
  <c r="BO82" i="35"/>
  <c r="CI82" i="35"/>
  <c r="F69" i="35"/>
  <c r="CK74" i="35"/>
  <c r="AE66" i="35"/>
  <c r="BZ67" i="35"/>
  <c r="T72" i="35"/>
  <c r="BG73" i="35"/>
  <c r="AX71" i="35"/>
  <c r="AJ70" i="35"/>
  <c r="AV68" i="35"/>
  <c r="CO73" i="35"/>
  <c r="AT86" i="35"/>
  <c r="I76" i="35"/>
  <c r="Y88" i="35"/>
  <c r="Q65" i="35"/>
  <c r="D84" i="35"/>
  <c r="AT60" i="35"/>
  <c r="U66" i="35"/>
  <c r="CA64" i="35"/>
  <c r="J92" i="35"/>
  <c r="AG83" i="35"/>
  <c r="BE63" i="35"/>
  <c r="AK81" i="35"/>
  <c r="AX82" i="35"/>
  <c r="AP62" i="35"/>
  <c r="S89" i="35"/>
  <c r="AN69" i="35"/>
  <c r="AT59" i="35"/>
  <c r="BC60" i="35"/>
  <c r="BD62" i="35"/>
  <c r="P82" i="35"/>
  <c r="BI73" i="35"/>
  <c r="CI83" i="35"/>
  <c r="T61" i="35"/>
  <c r="AY65" i="35"/>
  <c r="S83" i="35"/>
  <c r="CM74" i="35"/>
  <c r="BR74" i="35"/>
  <c r="BA68" i="35"/>
  <c r="CS93" i="35"/>
  <c r="CL76" i="35"/>
  <c r="CR59" i="35"/>
  <c r="AU75" i="35"/>
  <c r="AT72" i="35"/>
  <c r="AI61" i="35"/>
  <c r="CF89" i="35"/>
  <c r="CS74" i="35"/>
  <c r="J67" i="35"/>
  <c r="G81" i="35"/>
  <c r="AG64" i="35"/>
  <c r="H60" i="35"/>
  <c r="BH76" i="35"/>
  <c r="BE66" i="35"/>
  <c r="CT73" i="35"/>
  <c r="AY72" i="35"/>
  <c r="AZ73" i="35"/>
  <c r="E72" i="35"/>
  <c r="AX70" i="35"/>
  <c r="AK74" i="35"/>
  <c r="CJ71" i="35"/>
  <c r="AL74" i="35"/>
  <c r="AQ87" i="35"/>
  <c r="J64" i="35"/>
  <c r="I64" i="35"/>
  <c r="BT72" i="35"/>
  <c r="AM82" i="35"/>
  <c r="AP64" i="35"/>
  <c r="CP95" i="35"/>
  <c r="BP94" i="35"/>
  <c r="AV76" i="35"/>
  <c r="CD79" i="35"/>
  <c r="CO69" i="35"/>
  <c r="BI80" i="35"/>
  <c r="S69" i="35"/>
  <c r="CK59" i="35"/>
  <c r="U68" i="35"/>
  <c r="F96" i="35"/>
  <c r="CB69" i="35"/>
  <c r="BQ89" i="35"/>
  <c r="R77" i="35"/>
  <c r="AW85" i="35"/>
  <c r="C59" i="35"/>
  <c r="C94" i="35"/>
  <c r="AV70" i="35"/>
  <c r="E66" i="35"/>
  <c r="BJ74" i="35"/>
  <c r="AR94" i="35"/>
  <c r="Y97" i="35"/>
  <c r="I63" i="35"/>
  <c r="BT73" i="35"/>
  <c r="U67" i="35"/>
  <c r="AU62" i="35"/>
  <c r="CI76" i="35"/>
  <c r="CT67" i="35"/>
  <c r="BP59" i="35"/>
  <c r="AM63" i="35"/>
  <c r="W92" i="35"/>
  <c r="CK72" i="35"/>
  <c r="AN67" i="35"/>
  <c r="BU71" i="35"/>
  <c r="AF84" i="35"/>
  <c r="BZ62" i="35"/>
  <c r="AC76" i="35"/>
  <c r="CC70" i="35"/>
  <c r="I60" i="35"/>
  <c r="AX67" i="35"/>
  <c r="CF61" i="35"/>
  <c r="AZ74" i="35"/>
  <c r="CD66" i="35"/>
  <c r="BD64" i="35"/>
  <c r="AU66" i="35"/>
  <c r="CS72" i="35"/>
  <c r="AI63" i="35"/>
  <c r="AV62" i="35"/>
  <c r="AA68" i="35"/>
  <c r="CQ66" i="35"/>
  <c r="AI59" i="35"/>
  <c r="AR74" i="35"/>
  <c r="BL63" i="35"/>
  <c r="AJ71" i="35"/>
  <c r="M62" i="35"/>
  <c r="F84" i="35"/>
  <c r="V59" i="35"/>
  <c r="K73" i="35"/>
  <c r="V82" i="35"/>
  <c r="BT78" i="35"/>
  <c r="AF65" i="35"/>
  <c r="CE81" i="35"/>
  <c r="AV90" i="35"/>
  <c r="AU87" i="35"/>
  <c r="AO69" i="35"/>
  <c r="BW69" i="35"/>
  <c r="BV59" i="35"/>
  <c r="BN76" i="35"/>
  <c r="AY73" i="35"/>
  <c r="AV72" i="35"/>
  <c r="AO62" i="35"/>
  <c r="BG75" i="35"/>
  <c r="AG75" i="35"/>
  <c r="BJ61" i="35"/>
  <c r="CH64" i="35"/>
  <c r="AS86" i="35"/>
  <c r="U86" i="35"/>
  <c r="CQ61" i="35"/>
  <c r="CE63" i="35"/>
  <c r="T75" i="35"/>
  <c r="BR68" i="35"/>
  <c r="CE74" i="35"/>
  <c r="AT75" i="35"/>
  <c r="AX78" i="35"/>
  <c r="AX75" i="35"/>
  <c r="BU89" i="35"/>
  <c r="AS92" i="35"/>
  <c r="AK62" i="35"/>
  <c r="Z96" i="35"/>
  <c r="CO77" i="35"/>
  <c r="BG64" i="35"/>
  <c r="R92" i="35"/>
  <c r="CJ65" i="35"/>
  <c r="U75" i="35"/>
  <c r="CJ68" i="35"/>
  <c r="AA82" i="35"/>
  <c r="AJ66" i="35"/>
  <c r="BA65" i="35"/>
  <c r="CF73" i="35"/>
  <c r="AE92" i="35"/>
  <c r="BJ73" i="35"/>
  <c r="BT82" i="35"/>
  <c r="CP82" i="35"/>
  <c r="AW72" i="35"/>
  <c r="BK90" i="35"/>
  <c r="AB94" i="35"/>
  <c r="CJ61" i="35"/>
  <c r="BQ71" i="35"/>
  <c r="BN59" i="35"/>
  <c r="W70" i="35"/>
  <c r="CO70" i="35"/>
  <c r="CA95" i="35"/>
  <c r="AK69" i="35"/>
  <c r="AG81" i="35"/>
  <c r="AH72" i="35"/>
  <c r="Y81" i="35"/>
  <c r="K62" i="35"/>
  <c r="AT70" i="35"/>
  <c r="AA59" i="35"/>
  <c r="AC77" i="35"/>
  <c r="I59" i="35"/>
  <c r="AE60" i="35"/>
  <c r="BS75" i="35"/>
  <c r="BK61" i="35"/>
  <c r="AG61" i="35"/>
  <c r="F94" i="35"/>
  <c r="AN89" i="35"/>
  <c r="BQ66" i="35"/>
  <c r="CR70" i="35"/>
  <c r="BP73" i="35"/>
  <c r="CB63" i="35"/>
  <c r="BT67" i="35"/>
  <c r="Q71" i="35"/>
  <c r="BK89" i="35"/>
  <c r="BU80" i="35"/>
  <c r="E68" i="35"/>
  <c r="AH62" i="35"/>
  <c r="G79" i="35"/>
  <c r="BD61" i="35"/>
  <c r="BO69" i="35"/>
  <c r="CN83" i="35"/>
  <c r="H59" i="35"/>
  <c r="AT73" i="35"/>
  <c r="CG65" i="35"/>
  <c r="BR64" i="35"/>
  <c r="BK59" i="35"/>
  <c r="BO81" i="35"/>
  <c r="CL86" i="35"/>
  <c r="CK67" i="35"/>
  <c r="BD69" i="35"/>
  <c r="BW81" i="35"/>
  <c r="BH61" i="35"/>
  <c r="S81" i="35"/>
  <c r="BV93" i="35"/>
  <c r="D83" i="35"/>
  <c r="AF83" i="35"/>
  <c r="AG76" i="35"/>
  <c r="BB59" i="35"/>
  <c r="K68" i="35"/>
  <c r="CO80" i="35"/>
  <c r="J68" i="35"/>
  <c r="O72" i="35"/>
  <c r="AQ91" i="35"/>
  <c r="CR86" i="35"/>
  <c r="W66" i="35"/>
  <c r="AU65" i="35"/>
  <c r="CB62" i="35"/>
  <c r="AY82" i="35"/>
  <c r="CC64" i="35"/>
  <c r="F81" i="35"/>
  <c r="BA73" i="35"/>
  <c r="Q60" i="35"/>
  <c r="CD68" i="35"/>
  <c r="J91" i="35"/>
  <c r="BT68" i="35"/>
  <c r="BE72" i="35"/>
  <c r="BB67" i="35"/>
  <c r="CJ95" i="35"/>
  <c r="BM72" i="35"/>
  <c r="M88" i="35"/>
  <c r="G90" i="35"/>
  <c r="BY88" i="35"/>
  <c r="AP67" i="35"/>
  <c r="F83" i="35"/>
  <c r="CK88" i="35"/>
  <c r="BN63" i="35"/>
  <c r="AB61" i="35"/>
  <c r="CL84" i="35"/>
  <c r="BM95" i="35"/>
  <c r="J76" i="35"/>
  <c r="AJ73" i="35"/>
  <c r="Y74" i="35"/>
  <c r="CQ63" i="35"/>
  <c r="CC65" i="35"/>
  <c r="BK71" i="35"/>
  <c r="AB77" i="35"/>
  <c r="W75" i="35"/>
  <c r="BN64" i="35"/>
  <c r="CB68" i="35"/>
  <c r="BT69" i="35"/>
  <c r="AE69" i="35"/>
  <c r="Y68" i="35"/>
  <c r="AA60" i="35"/>
  <c r="BK75" i="35"/>
  <c r="BA97" i="35"/>
  <c r="AO63" i="35"/>
  <c r="AV95" i="35"/>
  <c r="Y95" i="35"/>
  <c r="AP84" i="35"/>
  <c r="C82" i="35"/>
  <c r="BF94" i="35"/>
  <c r="AQ74" i="35"/>
  <c r="AI70" i="35"/>
  <c r="AJ61" i="35"/>
  <c r="BA66" i="35"/>
  <c r="W81" i="35"/>
  <c r="D71" i="35"/>
  <c r="AE63" i="35"/>
  <c r="Z59" i="35"/>
  <c r="CP61" i="35"/>
  <c r="AU74" i="35"/>
  <c r="AR61" i="35"/>
  <c r="AP81" i="35"/>
  <c r="CJ78" i="35"/>
  <c r="H68" i="35"/>
  <c r="C97" i="35"/>
  <c r="Z72" i="35"/>
  <c r="R94" i="35"/>
  <c r="H86" i="35"/>
  <c r="R85" i="35"/>
  <c r="AS90" i="35"/>
  <c r="AX88" i="35"/>
  <c r="AV74" i="35"/>
  <c r="G62" i="35"/>
  <c r="V73" i="35"/>
  <c r="CL65" i="35"/>
  <c r="CM71" i="35"/>
  <c r="CK79" i="35"/>
  <c r="Q75" i="35"/>
  <c r="BQ61" i="35"/>
  <c r="BZ83" i="35"/>
  <c r="CI60" i="35"/>
  <c r="AV61" i="35"/>
  <c r="K79" i="35"/>
  <c r="BP88" i="35"/>
  <c r="BF59" i="35"/>
  <c r="J71" i="35"/>
  <c r="BZ82" i="35"/>
  <c r="BC70" i="35"/>
  <c r="U64" i="35"/>
  <c r="CO64" i="35"/>
  <c r="CS81" i="35"/>
  <c r="AG71" i="35"/>
  <c r="CF71" i="35"/>
  <c r="AW65" i="35"/>
  <c r="CA70" i="35"/>
  <c r="AM81" i="35"/>
  <c r="BC77" i="35"/>
  <c r="CL87" i="35"/>
  <c r="BO80" i="35"/>
  <c r="V60" i="35"/>
  <c r="L70" i="35"/>
  <c r="CQ77" i="35"/>
  <c r="AW89" i="35"/>
  <c r="AD68" i="35"/>
  <c r="AC75" i="35"/>
  <c r="Z75" i="35"/>
  <c r="AA78" i="35"/>
  <c r="BQ68" i="35"/>
  <c r="BO86" i="35"/>
  <c r="S68" i="35"/>
  <c r="AZ72" i="35"/>
  <c r="CF83" i="35"/>
  <c r="BN62" i="35"/>
  <c r="AQ66" i="35"/>
  <c r="AD75" i="35"/>
  <c r="Q80" i="35"/>
  <c r="CJ59" i="35"/>
  <c r="M92" i="35"/>
  <c r="BE70" i="35"/>
  <c r="BR75" i="35"/>
  <c r="BV61" i="35"/>
  <c r="CG66" i="35"/>
  <c r="BL80" i="35"/>
  <c r="AQ67" i="35"/>
  <c r="AT67" i="35"/>
  <c r="BO76" i="35"/>
  <c r="AI64" i="35"/>
  <c r="AY68" i="35"/>
  <c r="BK70" i="35"/>
  <c r="D78" i="35"/>
  <c r="BD83" i="35"/>
  <c r="AJ65" i="35"/>
  <c r="AQ86" i="35"/>
  <c r="BI76" i="35"/>
  <c r="AY61" i="35"/>
  <c r="G74" i="35"/>
  <c r="BV60" i="35"/>
  <c r="Z68" i="35"/>
  <c r="E64" i="35"/>
  <c r="CK64" i="35"/>
  <c r="AU83" i="35"/>
  <c r="AU61" i="35"/>
  <c r="BW95" i="35"/>
  <c r="AY90" i="35"/>
  <c r="BD80" i="35"/>
  <c r="BM76" i="35"/>
  <c r="AI92" i="35"/>
  <c r="AY88" i="35"/>
  <c r="CS97" i="35"/>
  <c r="BI68" i="35"/>
  <c r="BH78" i="35"/>
  <c r="AD84" i="35"/>
  <c r="CH71" i="35"/>
  <c r="S62" i="35"/>
  <c r="AF92" i="35"/>
  <c r="AR72" i="35"/>
  <c r="F89" i="35"/>
  <c r="CF95" i="35"/>
  <c r="AE96" i="35"/>
  <c r="CL97" i="35"/>
  <c r="AB89" i="35"/>
  <c r="AI74" i="35"/>
  <c r="BS80" i="35"/>
  <c r="N75" i="35"/>
  <c r="N62" i="35"/>
  <c r="AW66" i="35"/>
  <c r="W97" i="35"/>
  <c r="AN75" i="35"/>
  <c r="AI68" i="35"/>
  <c r="AP73" i="35"/>
  <c r="CC60" i="35"/>
  <c r="AV81" i="35"/>
  <c r="BY85" i="35"/>
  <c r="BT63" i="35"/>
  <c r="BX70" i="35"/>
  <c r="BT64" i="35"/>
  <c r="BE67" i="35"/>
  <c r="CT64" i="35"/>
  <c r="CS63" i="35"/>
  <c r="AG70" i="35"/>
  <c r="F62" i="35"/>
  <c r="BW82" i="35"/>
  <c r="K64" i="35"/>
  <c r="AG94" i="35"/>
  <c r="CS70" i="35"/>
  <c r="BX76" i="35"/>
  <c r="AZ62" i="35"/>
  <c r="BY93" i="35"/>
  <c r="BL65" i="35"/>
  <c r="U59" i="35"/>
  <c r="BL85" i="35"/>
  <c r="AI66" i="35"/>
  <c r="P60" i="35"/>
  <c r="AY66" i="35"/>
  <c r="CP70" i="35"/>
  <c r="AU78" i="35"/>
  <c r="AJ62" i="35"/>
  <c r="BT97" i="35"/>
  <c r="BD70" i="35"/>
  <c r="X78" i="35"/>
  <c r="F73" i="35"/>
  <c r="CG87" i="35"/>
  <c r="CQ71" i="35"/>
  <c r="BX60" i="35"/>
  <c r="V89" i="35"/>
  <c r="U60" i="35"/>
  <c r="CK73" i="35"/>
  <c r="Z92" i="35"/>
  <c r="BL62" i="35"/>
  <c r="BM93" i="35"/>
  <c r="BA63" i="35"/>
  <c r="BA74" i="35"/>
  <c r="CM67" i="35"/>
  <c r="BN87" i="35"/>
  <c r="CS64" i="35"/>
  <c r="BG67" i="35"/>
  <c r="AM75" i="35"/>
  <c r="BD71" i="35"/>
  <c r="AU80" i="35"/>
  <c r="BE75" i="35"/>
  <c r="BK73" i="35"/>
  <c r="X72" i="35"/>
  <c r="AM70" i="35"/>
  <c r="L77" i="35"/>
  <c r="C73" i="35"/>
  <c r="AC60" i="35"/>
  <c r="BN81" i="35"/>
  <c r="AA79" i="35"/>
  <c r="BQ67" i="35"/>
  <c r="K70" i="35"/>
  <c r="BL69" i="35"/>
  <c r="BP74" i="35"/>
  <c r="H77" i="35"/>
  <c r="AA71" i="35"/>
  <c r="AY95" i="35"/>
  <c r="CJ90" i="35"/>
  <c r="AG63" i="35"/>
  <c r="AM96" i="35"/>
  <c r="AE64" i="35"/>
  <c r="BG95" i="35"/>
  <c r="CK71" i="35"/>
  <c r="S93" i="35"/>
  <c r="CN94" i="35"/>
  <c r="CP88" i="35"/>
  <c r="W65" i="35"/>
  <c r="CM75" i="35"/>
  <c r="W60" i="35"/>
  <c r="BS60" i="35"/>
  <c r="W71" i="35"/>
  <c r="BL82" i="35"/>
  <c r="CE86" i="35"/>
  <c r="AF73" i="35"/>
  <c r="AC63" i="35"/>
  <c r="V74" i="35"/>
  <c r="AC81" i="35"/>
  <c r="CP69" i="35"/>
  <c r="G61" i="35"/>
  <c r="AR69" i="35"/>
  <c r="T80" i="35"/>
  <c r="AL77" i="35"/>
  <c r="AO61" i="35"/>
  <c r="AZ90" i="35"/>
  <c r="S73" i="35"/>
  <c r="BI72" i="35"/>
  <c r="CG69" i="35"/>
  <c r="AS67" i="35"/>
  <c r="BO79" i="35"/>
  <c r="AY60" i="35"/>
  <c r="CP71" i="35"/>
  <c r="CM62" i="35"/>
  <c r="AR92" i="35"/>
  <c r="BL74" i="35"/>
  <c r="Y80" i="35"/>
  <c r="AO68" i="35"/>
  <c r="BS62" i="35"/>
  <c r="BC87" i="35"/>
  <c r="P80" i="35"/>
  <c r="BS66" i="35"/>
  <c r="BI69" i="35"/>
  <c r="BP60" i="35"/>
  <c r="AW60" i="35"/>
  <c r="BK82" i="35"/>
  <c r="S66" i="35"/>
  <c r="K65" i="35"/>
  <c r="G72" i="35"/>
  <c r="BB72" i="35"/>
  <c r="BS72" i="35"/>
  <c r="AR90" i="35"/>
  <c r="BU68" i="35"/>
  <c r="AO71" i="35"/>
  <c r="R67" i="35"/>
  <c r="CJ66" i="35"/>
  <c r="AB86" i="35"/>
  <c r="AO59" i="35"/>
  <c r="T82" i="35"/>
  <c r="AA80" i="35"/>
  <c r="BQ74" i="35"/>
  <c r="O74" i="35"/>
  <c r="I86" i="35"/>
  <c r="AO64" i="35"/>
  <c r="E67" i="35"/>
  <c r="BM77" i="35"/>
  <c r="AK86" i="35"/>
  <c r="E71" i="35"/>
  <c r="CA73" i="35"/>
  <c r="BL75" i="35"/>
  <c r="BV87" i="35"/>
  <c r="AS96" i="35"/>
  <c r="AC85" i="35"/>
  <c r="CR76" i="35"/>
  <c r="BG63" i="35"/>
  <c r="AM86" i="35"/>
  <c r="CA59" i="35"/>
  <c r="AL96" i="35"/>
  <c r="CP85" i="35"/>
  <c r="H73" i="35"/>
  <c r="BM75" i="35"/>
  <c r="BD87" i="35"/>
  <c r="K72" i="35"/>
  <c r="CB77" i="35"/>
  <c r="BI97" i="35"/>
  <c r="AP89" i="35"/>
  <c r="H71" i="35"/>
  <c r="V64" i="35"/>
  <c r="BZ97" i="35"/>
  <c r="AR81" i="35"/>
  <c r="V93" i="35"/>
  <c r="AA92" i="35"/>
  <c r="Y77" i="35"/>
  <c r="P66" i="35"/>
  <c r="O79" i="35"/>
  <c r="Z80" i="35"/>
  <c r="BO59" i="35"/>
  <c r="X66" i="35"/>
  <c r="BL61" i="35"/>
  <c r="AF66" i="35"/>
  <c r="AN59" i="35"/>
  <c r="AD69" i="35"/>
  <c r="CL70" i="35"/>
  <c r="CR67" i="35"/>
  <c r="AU71" i="35"/>
  <c r="BR79" i="35"/>
  <c r="CB88" i="35"/>
  <c r="F86" i="35"/>
  <c r="BK94" i="35"/>
  <c r="BG69" i="35"/>
  <c r="AA62" i="35"/>
  <c r="AN62" i="35"/>
  <c r="BA86" i="35"/>
  <c r="BF85" i="35"/>
  <c r="BM92" i="35"/>
  <c r="AG89" i="35"/>
  <c r="AT85" i="35"/>
  <c r="CM63" i="35"/>
  <c r="BU76" i="35"/>
  <c r="BR86" i="35"/>
  <c r="Q64" i="35"/>
  <c r="S61" i="35"/>
  <c r="CQ85" i="35"/>
  <c r="BK76" i="35"/>
  <c r="CL66" i="35"/>
  <c r="AM97" i="35"/>
  <c r="R61" i="35"/>
  <c r="Q67" i="35"/>
  <c r="AA93" i="35"/>
  <c r="BB85" i="35"/>
  <c r="Y91" i="35"/>
  <c r="BV68" i="35"/>
  <c r="AM65" i="35"/>
  <c r="O65" i="35"/>
  <c r="BW65" i="35"/>
  <c r="CF87" i="35"/>
  <c r="BH59" i="35"/>
  <c r="BV83" i="35"/>
  <c r="BQ72" i="35"/>
  <c r="AH73" i="35"/>
  <c r="G87" i="35"/>
  <c r="BT81" i="35"/>
  <c r="CN90" i="35"/>
  <c r="CI93" i="35"/>
  <c r="AR60" i="35"/>
  <c r="AV71" i="35"/>
  <c r="CM88" i="35"/>
  <c r="AW70" i="35"/>
  <c r="AB84" i="35"/>
  <c r="AX93" i="35"/>
  <c r="AC65" i="35"/>
  <c r="BM69" i="35"/>
  <c r="AD72" i="35"/>
  <c r="CG77" i="35"/>
  <c r="BE86" i="35"/>
  <c r="G68" i="35"/>
  <c r="Y78" i="35"/>
  <c r="CR89" i="35"/>
  <c r="CD84" i="35"/>
  <c r="BE85" i="35"/>
  <c r="CC84" i="35"/>
  <c r="AD60" i="35"/>
  <c r="L64" i="35"/>
  <c r="BO61" i="35"/>
  <c r="CQ87" i="35"/>
  <c r="Y84" i="35"/>
  <c r="K87" i="35"/>
  <c r="AF69" i="35"/>
  <c r="O87" i="35"/>
  <c r="AS78" i="35"/>
  <c r="BC84" i="35"/>
  <c r="AZ92" i="35"/>
  <c r="R84" i="35"/>
  <c r="BO72" i="35"/>
  <c r="AM90" i="35"/>
  <c r="BQ73" i="35"/>
  <c r="BB71" i="35"/>
  <c r="I94" i="35"/>
  <c r="BL79" i="35"/>
  <c r="AA89" i="35"/>
  <c r="BB66" i="35"/>
  <c r="CT87" i="35"/>
  <c r="CL96" i="35"/>
  <c r="BF86" i="35"/>
  <c r="L83" i="35"/>
  <c r="AS77" i="35"/>
  <c r="CE73" i="35"/>
  <c r="BX77" i="35"/>
  <c r="BU88" i="35"/>
  <c r="BU73" i="35"/>
  <c r="BF73" i="35"/>
  <c r="AM78" i="35"/>
  <c r="CS69" i="35"/>
  <c r="AQ61" i="35"/>
  <c r="BE89" i="35"/>
  <c r="BD73" i="35"/>
  <c r="V68" i="35"/>
  <c r="CN64" i="35"/>
  <c r="AL87" i="35"/>
  <c r="J95" i="35"/>
  <c r="CF82" i="35"/>
  <c r="CM70" i="35"/>
  <c r="BR81" i="35"/>
  <c r="BW87" i="35"/>
  <c r="AT78" i="35"/>
  <c r="AT82" i="35"/>
  <c r="CC62" i="35"/>
  <c r="R95" i="35"/>
  <c r="BH60" i="35"/>
  <c r="AN63" i="35"/>
  <c r="D59" i="35"/>
  <c r="AP74" i="35"/>
  <c r="D86" i="35"/>
  <c r="CM90" i="35"/>
  <c r="CR88" i="35"/>
  <c r="BU69" i="35"/>
  <c r="H70" i="35"/>
  <c r="AB65" i="35"/>
  <c r="AM91" i="35"/>
  <c r="BE79" i="35"/>
  <c r="AB59" i="35"/>
  <c r="BZ59" i="35"/>
  <c r="BI62" i="35"/>
  <c r="AU60" i="35"/>
  <c r="AE89" i="35"/>
  <c r="CN76" i="35"/>
  <c r="CS77" i="35"/>
  <c r="CK93" i="35"/>
  <c r="AK88" i="35"/>
  <c r="AI93" i="35"/>
  <c r="CK70" i="35"/>
  <c r="BT85" i="35"/>
  <c r="BH84" i="35"/>
  <c r="I74" i="35"/>
  <c r="AF59" i="35"/>
  <c r="U63" i="35"/>
  <c r="BN95" i="35"/>
  <c r="AX79" i="35"/>
  <c r="BM88" i="35"/>
  <c r="C88" i="35"/>
  <c r="P64" i="35"/>
  <c r="N88" i="35"/>
  <c r="AA64" i="35"/>
  <c r="CM93" i="35"/>
  <c r="CL71" i="35"/>
  <c r="P84" i="35"/>
  <c r="AX84" i="35"/>
  <c r="J90" i="35"/>
  <c r="AT61" i="35"/>
  <c r="M78" i="35"/>
  <c r="BX69" i="35"/>
  <c r="CJ97" i="35"/>
  <c r="BU85" i="35"/>
  <c r="AX65" i="35"/>
  <c r="BP93" i="35"/>
  <c r="AF64" i="35"/>
  <c r="AV93" i="35"/>
  <c r="CT59" i="35"/>
  <c r="CS91" i="35"/>
  <c r="W67" i="35"/>
  <c r="CD89" i="35"/>
  <c r="BW94" i="35"/>
  <c r="BZ66" i="35"/>
  <c r="CJ72" i="35"/>
  <c r="CG88" i="35"/>
  <c r="BU96" i="35"/>
  <c r="AJ90" i="35"/>
  <c r="I93" i="35"/>
  <c r="AA83" i="35"/>
  <c r="E88" i="35"/>
  <c r="G82" i="35"/>
  <c r="BN66" i="35"/>
  <c r="W74" i="35"/>
  <c r="U92" i="35"/>
  <c r="O80" i="35"/>
  <c r="U88" i="35"/>
  <c r="V77" i="35"/>
  <c r="BP91" i="35"/>
  <c r="H94" i="35"/>
  <c r="BV71" i="35"/>
  <c r="CL61" i="35"/>
  <c r="BV72" i="35"/>
  <c r="R81" i="35"/>
  <c r="BT90" i="35"/>
  <c r="BS93" i="35"/>
  <c r="D94" i="35"/>
  <c r="BK66" i="35"/>
  <c r="AI71" i="35"/>
  <c r="BJ93" i="35"/>
  <c r="H81" i="35"/>
  <c r="BB79" i="35"/>
  <c r="AH69" i="35"/>
  <c r="AP96" i="35"/>
  <c r="AX60" i="35"/>
  <c r="BD63" i="35"/>
  <c r="P74" i="35"/>
  <c r="BC96" i="35"/>
  <c r="CM68" i="35"/>
  <c r="CT84" i="35"/>
  <c r="CC76" i="35"/>
  <c r="AT87" i="35"/>
  <c r="AO92" i="35"/>
  <c r="BB77" i="35"/>
  <c r="CI74" i="35"/>
  <c r="CH79" i="35"/>
  <c r="V75" i="35"/>
  <c r="BX59" i="35"/>
  <c r="E73" i="35"/>
  <c r="BR80" i="35"/>
  <c r="AF80" i="35"/>
  <c r="BJ84" i="35"/>
  <c r="BJ92" i="35"/>
  <c r="AH60" i="35"/>
  <c r="AG62" i="35"/>
  <c r="BW66" i="35"/>
  <c r="V96" i="35"/>
  <c r="BL97" i="35"/>
  <c r="CF62" i="35"/>
  <c r="AT80" i="35"/>
  <c r="AL62" i="35"/>
  <c r="BI79" i="35"/>
  <c r="AE72" i="35"/>
  <c r="R75" i="35"/>
  <c r="CG95" i="35"/>
  <c r="BG93" i="35"/>
  <c r="BP75" i="35"/>
  <c r="V92" i="35"/>
  <c r="O88" i="35"/>
  <c r="AH82" i="35"/>
  <c r="CQ74" i="35"/>
  <c r="Q63" i="35"/>
  <c r="BM61" i="35"/>
  <c r="CR77" i="35"/>
  <c r="R73" i="35"/>
  <c r="Y72" i="35"/>
  <c r="AW81" i="35"/>
  <c r="R71" i="35"/>
  <c r="CH78" i="35"/>
  <c r="BS87" i="35"/>
  <c r="BY62" i="35"/>
  <c r="AR91" i="35"/>
  <c r="AX59" i="35"/>
  <c r="AF95" i="35"/>
  <c r="BI92" i="35"/>
  <c r="CP96" i="35"/>
  <c r="X94" i="35"/>
  <c r="BV74" i="35"/>
  <c r="BI93" i="35"/>
  <c r="BZ75" i="35"/>
  <c r="AG85" i="35"/>
  <c r="P78" i="35"/>
  <c r="AL64" i="35"/>
  <c r="AB81" i="35"/>
  <c r="BP61" i="35"/>
  <c r="BL84" i="35"/>
  <c r="AQ64" i="35"/>
  <c r="T90" i="35"/>
  <c r="M61" i="35"/>
  <c r="BI95" i="35"/>
  <c r="P70" i="35"/>
  <c r="BH65" i="35"/>
  <c r="Q85" i="35"/>
  <c r="E78" i="35"/>
  <c r="X68" i="35"/>
  <c r="BH67" i="35"/>
  <c r="O84" i="35"/>
  <c r="N87" i="35"/>
  <c r="CD61" i="35"/>
  <c r="I78" i="35"/>
  <c r="CI78" i="35"/>
  <c r="BL60" i="35"/>
  <c r="BT59" i="35"/>
  <c r="CN84" i="35"/>
  <c r="I61" i="35"/>
  <c r="AF78" i="35"/>
  <c r="AY92" i="35"/>
  <c r="K93" i="35"/>
  <c r="CG63" i="35"/>
  <c r="AR80" i="35"/>
  <c r="H61" i="35"/>
  <c r="AF70" i="35"/>
  <c r="V76" i="35"/>
  <c r="R93" i="35"/>
  <c r="AN60" i="35"/>
  <c r="AD97" i="35"/>
  <c r="BR89" i="35"/>
  <c r="AF89" i="35"/>
  <c r="CN81" i="35"/>
  <c r="AU63" i="35"/>
  <c r="G69" i="35"/>
  <c r="K92" i="35"/>
  <c r="N79" i="35"/>
  <c r="BU93" i="35"/>
  <c r="AR95" i="35"/>
  <c r="CJ84" i="35"/>
  <c r="X65" i="35"/>
  <c r="AP77" i="35"/>
  <c r="BG72" i="35"/>
  <c r="AJ80" i="35"/>
  <c r="CP91" i="35"/>
  <c r="BQ97" i="35"/>
  <c r="CF84" i="35"/>
  <c r="AW87" i="35"/>
  <c r="BN68" i="35"/>
  <c r="BE73" i="35"/>
  <c r="CD76" i="35"/>
  <c r="AK85" i="35"/>
  <c r="E91" i="35"/>
  <c r="BV91" i="35"/>
  <c r="AA84" i="35"/>
  <c r="BE83" i="35"/>
  <c r="BP84" i="35"/>
  <c r="BK62" i="35"/>
  <c r="CL60" i="35"/>
  <c r="BB81" i="35"/>
  <c r="BE97" i="35"/>
  <c r="E84" i="35"/>
  <c r="BR84" i="35"/>
  <c r="BP96" i="35"/>
  <c r="BF61" i="35"/>
  <c r="CQ60" i="35"/>
  <c r="I89" i="35"/>
  <c r="CA72" i="35"/>
  <c r="CE84" i="35"/>
  <c r="AE97" i="35"/>
  <c r="V94" i="35"/>
  <c r="X64" i="35"/>
  <c r="AQ95" i="35"/>
  <c r="AD62" i="35"/>
  <c r="BR90" i="35"/>
  <c r="CS73" i="35"/>
  <c r="CI68" i="35"/>
  <c r="AN90" i="35"/>
  <c r="H82" i="35"/>
  <c r="Q59" i="35"/>
  <c r="J85" i="35"/>
  <c r="X67" i="35"/>
  <c r="AF91" i="35"/>
  <c r="AD66" i="35"/>
  <c r="AQ93" i="35"/>
  <c r="AT64" i="35"/>
  <c r="CK81" i="35"/>
  <c r="AZ87" i="35"/>
  <c r="CC91" i="35"/>
  <c r="BV78" i="35"/>
  <c r="BB82" i="35"/>
  <c r="AL59" i="35"/>
  <c r="AA97" i="35"/>
  <c r="CR74" i="35"/>
  <c r="AG69" i="35"/>
  <c r="BV82" i="35"/>
  <c r="I85" i="35"/>
  <c r="BI85" i="35"/>
  <c r="AV87" i="35"/>
  <c r="BG80" i="35"/>
  <c r="W82" i="35"/>
  <c r="CJ81" i="35"/>
  <c r="V63" i="35"/>
  <c r="BT61" i="35"/>
  <c r="I80" i="35"/>
  <c r="CR64" i="35"/>
  <c r="AY83" i="35"/>
  <c r="AR93" i="35"/>
  <c r="AB70" i="35"/>
  <c r="CB81" i="35"/>
  <c r="E89" i="35"/>
  <c r="CR93" i="35"/>
  <c r="E62" i="35"/>
  <c r="BQ84" i="35"/>
  <c r="AR87" i="35"/>
  <c r="CQ68" i="35"/>
  <c r="L81" i="35"/>
  <c r="AJ75" i="35"/>
  <c r="BD97" i="35"/>
  <c r="CA84" i="35"/>
  <c r="H96" i="35"/>
  <c r="Y73" i="35"/>
  <c r="BO90" i="35"/>
  <c r="CJ94" i="35"/>
  <c r="CJ89" i="35"/>
  <c r="BJ96" i="35"/>
  <c r="AD63" i="35"/>
  <c r="R89" i="35"/>
  <c r="CO90" i="35"/>
  <c r="CP86" i="35"/>
  <c r="AN66" i="35"/>
  <c r="Z66" i="35"/>
  <c r="AR97" i="35"/>
  <c r="L85" i="35"/>
  <c r="BV89" i="35"/>
  <c r="BF69" i="35"/>
  <c r="Z94" i="35"/>
  <c r="BW71" i="35"/>
  <c r="S92" i="35"/>
  <c r="BC68" i="35"/>
  <c r="AU84" i="35"/>
  <c r="CQ79" i="35"/>
  <c r="AH95" i="35"/>
  <c r="BS69" i="35"/>
  <c r="CD80" i="35"/>
  <c r="G80" i="35"/>
  <c r="CL89" i="35"/>
  <c r="BM74" i="35"/>
  <c r="BS59" i="35"/>
  <c r="CO65" i="35"/>
  <c r="BJ87" i="35"/>
  <c r="AG97" i="35"/>
  <c r="BY82" i="35"/>
  <c r="BM73" i="35"/>
  <c r="CM78" i="35"/>
  <c r="CP93" i="35"/>
  <c r="BC95" i="35"/>
  <c r="CR78" i="35"/>
  <c r="M74" i="35"/>
  <c r="CG67" i="35"/>
  <c r="CT80" i="35"/>
  <c r="AI95" i="35"/>
  <c r="AM92" i="35"/>
  <c r="CT75" i="35"/>
  <c r="N86" i="35"/>
  <c r="AR83" i="35"/>
  <c r="CI73" i="35"/>
  <c r="BS82" i="35"/>
  <c r="AZ67" i="35"/>
  <c r="Q89" i="35"/>
  <c r="CF97" i="35"/>
  <c r="BN91" i="35"/>
  <c r="C72" i="35"/>
  <c r="L60" i="35"/>
  <c r="BB95" i="35"/>
  <c r="AP91" i="35"/>
  <c r="AH80" i="35"/>
  <c r="AC80" i="35"/>
  <c r="CN71" i="35"/>
  <c r="X79" i="35"/>
  <c r="AW61" i="35"/>
  <c r="CH89" i="35"/>
  <c r="BN67" i="35"/>
  <c r="CE89" i="35"/>
  <c r="CQ73" i="35"/>
  <c r="O86" i="35"/>
  <c r="AW92" i="35"/>
  <c r="BY91" i="35"/>
  <c r="CA69" i="35"/>
  <c r="AN70" i="35"/>
  <c r="CT78" i="35"/>
  <c r="T79" i="35"/>
  <c r="X86" i="35"/>
  <c r="BN84" i="35"/>
  <c r="BF87" i="35"/>
  <c r="CL88" i="35"/>
  <c r="Z85" i="35"/>
  <c r="AZ94" i="35"/>
  <c r="CR85" i="35"/>
  <c r="CB76" i="35"/>
  <c r="AF72" i="35"/>
  <c r="S80" i="35"/>
  <c r="CH86" i="35"/>
  <c r="CP59" i="35"/>
  <c r="L61" i="35"/>
  <c r="CK61" i="35"/>
  <c r="AE59" i="35"/>
  <c r="CD71" i="35"/>
  <c r="BD72" i="35"/>
  <c r="J74" i="35"/>
  <c r="AL66" i="35"/>
  <c r="BF70" i="35"/>
  <c r="BO78" i="35"/>
  <c r="V79" i="35"/>
  <c r="T76" i="35"/>
  <c r="BZ88" i="35"/>
  <c r="BZ61" i="35"/>
  <c r="BG83" i="35"/>
  <c r="AK66" i="35"/>
  <c r="Y82" i="35"/>
  <c r="BU62" i="35"/>
  <c r="CD63" i="35"/>
  <c r="AX72" i="35"/>
  <c r="O89" i="35"/>
  <c r="BZ95" i="35"/>
  <c r="AI86" i="35"/>
  <c r="BU77" i="35"/>
  <c r="AO80" i="35"/>
  <c r="AQ90" i="35"/>
  <c r="AH76" i="35"/>
  <c r="BJ59" i="35"/>
  <c r="AV79" i="35"/>
  <c r="AU70" i="35"/>
  <c r="AW63" i="35"/>
  <c r="U79" i="35"/>
  <c r="AJ97" i="35"/>
  <c r="AD77" i="35"/>
  <c r="CH85" i="35"/>
  <c r="CL63" i="35"/>
  <c r="BZ81" i="35"/>
  <c r="AQ80" i="35"/>
  <c r="CH81" i="35"/>
  <c r="AC67" i="35"/>
  <c r="L88" i="35"/>
  <c r="AU79" i="35"/>
  <c r="Z77" i="35"/>
  <c r="Z76" i="35"/>
  <c r="CQ69" i="35"/>
  <c r="L67" i="35"/>
  <c r="BG92" i="35"/>
  <c r="AZ88" i="35"/>
  <c r="CG97" i="35"/>
  <c r="Q76" i="35"/>
  <c r="J62" i="35"/>
  <c r="O73" i="35"/>
  <c r="BO73" i="35"/>
  <c r="X87" i="35"/>
  <c r="CT72" i="35"/>
  <c r="CM60" i="35"/>
  <c r="V86" i="35"/>
  <c r="AG88" i="35"/>
  <c r="K74" i="35"/>
  <c r="BV84" i="35"/>
  <c r="L86" i="35"/>
  <c r="AS64" i="35"/>
  <c r="CI66" i="35"/>
  <c r="AL94" i="35"/>
  <c r="BM84" i="35"/>
  <c r="AB60" i="35"/>
  <c r="BX91" i="35"/>
  <c r="BH88" i="35"/>
  <c r="BJ65" i="35"/>
  <c r="CO96" i="35"/>
  <c r="BK77" i="35"/>
  <c r="V84" i="35"/>
  <c r="BN70" i="35"/>
  <c r="F85" i="35"/>
  <c r="M60" i="35"/>
  <c r="CT92" i="35"/>
  <c r="CN85" i="35"/>
  <c r="R82" i="35"/>
  <c r="CA92" i="35"/>
  <c r="AU72" i="35"/>
  <c r="CL79" i="35"/>
  <c r="BL83" i="35"/>
  <c r="BG91" i="35"/>
  <c r="S63" i="35"/>
  <c r="BT79" i="35"/>
  <c r="X80" i="35"/>
  <c r="AM79" i="35"/>
  <c r="CR82" i="35"/>
  <c r="CJ85" i="35"/>
  <c r="AK84" i="35"/>
  <c r="AK70" i="35"/>
  <c r="L66" i="35"/>
  <c r="H92" i="35"/>
  <c r="BC80" i="35"/>
  <c r="N65" i="35"/>
  <c r="N69" i="35"/>
  <c r="X73" i="35"/>
  <c r="AH81" i="35"/>
  <c r="P59" i="35"/>
  <c r="BZ63" i="35"/>
  <c r="AH96" i="35"/>
  <c r="CL68" i="35"/>
  <c r="CL69" i="35"/>
  <c r="CE82" i="35"/>
  <c r="I88" i="35"/>
  <c r="AR59" i="35"/>
  <c r="V69" i="35"/>
  <c r="CF72" i="35"/>
  <c r="BG89" i="35"/>
  <c r="U85" i="35"/>
  <c r="BW80" i="35"/>
  <c r="AN88" i="35"/>
  <c r="BI65" i="35"/>
  <c r="AP78" i="35"/>
  <c r="BH81" i="35"/>
  <c r="O85" i="35"/>
  <c r="BY73" i="35"/>
  <c r="BS81" i="35"/>
  <c r="CS90" i="35"/>
  <c r="AB95" i="35"/>
  <c r="CN89" i="35"/>
  <c r="R64" i="35"/>
  <c r="BN83" i="35"/>
  <c r="CQ67" i="35"/>
  <c r="N78" i="35"/>
  <c r="BG68" i="35"/>
  <c r="Y62" i="35"/>
  <c r="BQ75" i="35"/>
  <c r="AZ63" i="35"/>
  <c r="AU67" i="35"/>
  <c r="CF66" i="35"/>
  <c r="U90" i="35"/>
  <c r="BV79" i="35"/>
  <c r="CB60" i="35"/>
  <c r="AS93" i="35"/>
  <c r="BF95" i="35"/>
  <c r="AC83" i="35"/>
  <c r="E80" i="35"/>
  <c r="CD94" i="35"/>
  <c r="AL97" i="35"/>
  <c r="Q86" i="35"/>
  <c r="AV96" i="35"/>
  <c r="BS95" i="35"/>
  <c r="BA87" i="35"/>
  <c r="AR77" i="35"/>
  <c r="CL82" i="35"/>
  <c r="L74" i="35"/>
  <c r="CB94" i="35"/>
  <c r="BE61" i="35"/>
  <c r="AD94" i="35"/>
  <c r="CQ88" i="35"/>
  <c r="BR71" i="35"/>
  <c r="AO78" i="35"/>
  <c r="AK63" i="35"/>
  <c r="AT76" i="35"/>
  <c r="F87" i="35"/>
  <c r="BJ66" i="35"/>
  <c r="AY86" i="35"/>
  <c r="AY62" i="35"/>
  <c r="P63" i="35"/>
  <c r="AG74" i="35"/>
  <c r="H97" i="35"/>
  <c r="N91" i="35"/>
  <c r="CE95" i="35"/>
  <c r="CR79" i="35"/>
  <c r="H63" i="35"/>
  <c r="AB92" i="35"/>
  <c r="CE68" i="35"/>
  <c r="CB97" i="35"/>
  <c r="CQ76" i="35"/>
  <c r="AA91" i="35"/>
  <c r="N73" i="35"/>
  <c r="BE82" i="35"/>
  <c r="BU75" i="35"/>
  <c r="CH94" i="35"/>
  <c r="BJ97" i="35"/>
  <c r="AM80" i="35"/>
  <c r="CO72" i="35"/>
  <c r="AS82" i="35"/>
  <c r="Z65" i="35"/>
  <c r="P61" i="35"/>
  <c r="CP64" i="35"/>
  <c r="BF84" i="35"/>
  <c r="AM87" i="35"/>
  <c r="AF90" i="35"/>
  <c r="D74" i="35"/>
  <c r="CL59" i="35"/>
  <c r="BE84" i="35"/>
  <c r="CB93" i="35"/>
  <c r="AS81" i="35"/>
  <c r="J97" i="35"/>
  <c r="BR92" i="35"/>
  <c r="C80" i="35"/>
  <c r="BO74" i="35"/>
  <c r="BD79" i="35"/>
  <c r="CM85" i="35"/>
  <c r="AT84" i="35"/>
  <c r="BL93" i="35"/>
  <c r="CG60" i="35"/>
  <c r="CP79" i="35"/>
  <c r="G95" i="35"/>
  <c r="CR95" i="35"/>
  <c r="N97" i="35"/>
  <c r="BM70" i="35"/>
  <c r="AL63" i="35"/>
  <c r="BX94" i="35"/>
  <c r="AI81" i="35"/>
  <c r="CK92" i="35"/>
  <c r="CM61" i="35"/>
  <c r="AE75" i="35"/>
  <c r="BV85" i="35"/>
  <c r="AT93" i="35"/>
  <c r="BN71" i="35"/>
  <c r="AK78" i="35"/>
  <c r="BA94" i="35"/>
  <c r="I79" i="35"/>
  <c r="CP63" i="35"/>
  <c r="T88" i="35"/>
  <c r="G64" i="35"/>
  <c r="AR64" i="35"/>
  <c r="U69" i="35"/>
  <c r="BY89" i="35"/>
  <c r="BW68" i="35"/>
  <c r="CO67" i="35"/>
  <c r="BB80" i="35"/>
  <c r="BO77" i="35"/>
  <c r="AM84" i="35"/>
  <c r="CI77" i="35"/>
  <c r="L65" i="35"/>
  <c r="CE77" i="35"/>
  <c r="AP70" i="35"/>
  <c r="BD67" i="35"/>
  <c r="L69" i="35"/>
  <c r="AK65" i="35"/>
  <c r="AQ71" i="35"/>
  <c r="BD92" i="35"/>
  <c r="CS84" i="35"/>
  <c r="AH66" i="35"/>
  <c r="BT88" i="35"/>
  <c r="BO89" i="35"/>
  <c r="AQ59" i="35"/>
  <c r="I69" i="35"/>
  <c r="T85" i="35"/>
  <c r="AP59" i="35"/>
  <c r="AB90" i="35"/>
  <c r="AF71" i="35"/>
  <c r="X70" i="35"/>
  <c r="CJ62" i="35"/>
  <c r="AG92" i="35"/>
  <c r="CJ91" i="35"/>
  <c r="AP82" i="35"/>
  <c r="AZ83" i="35"/>
  <c r="AJ88" i="35"/>
  <c r="AF76" i="35"/>
  <c r="CF92" i="35"/>
  <c r="CD74" i="35"/>
  <c r="BE91" i="35"/>
  <c r="CH76" i="35"/>
  <c r="BW62" i="35"/>
  <c r="S88" i="35"/>
  <c r="M63" i="35"/>
  <c r="W86" i="35"/>
  <c r="Z82" i="35"/>
  <c r="BJ63" i="35"/>
  <c r="CH61" i="35"/>
  <c r="F64" i="35"/>
  <c r="BT70" i="35"/>
  <c r="BG85" i="35"/>
  <c r="BX95" i="35"/>
  <c r="AI87" i="35"/>
  <c r="Y70" i="35"/>
  <c r="CN65" i="35"/>
  <c r="CN75" i="35"/>
  <c r="CG85" i="35"/>
  <c r="CD86" i="35"/>
  <c r="AD73" i="35"/>
  <c r="CD72" i="35"/>
  <c r="P62" i="35"/>
  <c r="AO83" i="35"/>
  <c r="BX81" i="35"/>
  <c r="AS69" i="35"/>
  <c r="T60" i="35"/>
  <c r="I96" i="35"/>
  <c r="BG74" i="35"/>
  <c r="Z73" i="35"/>
  <c r="BZ69" i="35"/>
  <c r="AI85" i="35"/>
  <c r="CL67" i="35"/>
  <c r="AR70" i="35"/>
  <c r="CA93" i="35"/>
  <c r="I95" i="35"/>
  <c r="O70" i="35"/>
  <c r="AL75" i="35"/>
  <c r="CQ90" i="35"/>
  <c r="BU65" i="35"/>
  <c r="AE84" i="35"/>
  <c r="CQ91" i="35"/>
  <c r="AA65" i="35"/>
  <c r="CA62" i="35"/>
  <c r="BL59" i="35"/>
  <c r="BV63" i="35"/>
  <c r="CL77" i="35"/>
  <c r="CG86" i="35"/>
  <c r="P87" i="35"/>
  <c r="CG89" i="35"/>
  <c r="AT77" i="35"/>
  <c r="S67" i="35"/>
  <c r="Y76" i="35"/>
  <c r="E63" i="35"/>
  <c r="CB70" i="35"/>
  <c r="BO64" i="35"/>
  <c r="BQ91" i="35"/>
  <c r="U95" i="35"/>
  <c r="BH77" i="35"/>
  <c r="AH68" i="35"/>
  <c r="T73" i="35"/>
  <c r="CM84" i="35"/>
  <c r="BF60" i="35"/>
  <c r="AD79" i="35"/>
  <c r="BM83" i="35"/>
  <c r="CM69" i="35"/>
  <c r="CP65" i="35"/>
  <c r="R74" i="35"/>
  <c r="AI77" i="35"/>
  <c r="BM96" i="35"/>
  <c r="AP94" i="35"/>
  <c r="BB83" i="35"/>
  <c r="CP60" i="35"/>
  <c r="AK97" i="35"/>
  <c r="BL64" i="35"/>
  <c r="AQ65" i="35"/>
  <c r="AR65" i="35"/>
  <c r="BC73" i="35"/>
  <c r="BC81" i="35"/>
  <c r="CB84" i="35"/>
  <c r="AR75" i="35"/>
  <c r="K82" i="35"/>
  <c r="CS65" i="35"/>
  <c r="CL81" i="35"/>
  <c r="AL73" i="35"/>
  <c r="BF64" i="35"/>
  <c r="AZ89" i="35"/>
  <c r="CJ67" i="35"/>
  <c r="BS73" i="35"/>
  <c r="CR71" i="35"/>
  <c r="BA76" i="35"/>
  <c r="CF67" i="35"/>
  <c r="AN77" i="35"/>
  <c r="CC69" i="35"/>
  <c r="AJ63" i="35"/>
  <c r="D77" i="35"/>
  <c r="AE85" i="35"/>
  <c r="F68" i="35"/>
  <c r="BM71" i="35"/>
  <c r="BU87" i="35"/>
  <c r="BE95" i="35"/>
  <c r="AE93" i="35"/>
  <c r="BA60" i="35"/>
  <c r="CN97" i="35"/>
  <c r="CO84" i="35"/>
  <c r="BT71" i="35"/>
  <c r="CG61" i="35"/>
  <c r="AN97" i="35"/>
  <c r="AT66" i="35"/>
  <c r="Q91" i="35"/>
  <c r="CR73" i="35"/>
  <c r="CD82" i="35"/>
  <c r="N95" i="35"/>
  <c r="X69" i="35"/>
  <c r="AA76" i="35"/>
  <c r="BE92" i="35"/>
  <c r="AT69" i="35"/>
  <c r="BV86" i="35"/>
  <c r="AR63" i="35"/>
  <c r="G73" i="35"/>
  <c r="BU97" i="35"/>
  <c r="W78" i="35"/>
  <c r="AK82" i="35"/>
  <c r="AN92" i="35"/>
  <c r="BK95" i="35"/>
  <c r="CN87" i="35"/>
  <c r="AF77" i="35"/>
  <c r="AW86" i="35"/>
  <c r="BK72" i="35"/>
  <c r="V97" i="35"/>
  <c r="CS89" i="35"/>
  <c r="BN60" i="35"/>
  <c r="AD74" i="35"/>
  <c r="AH63" i="35"/>
  <c r="BR69" i="35"/>
  <c r="L63" i="35"/>
  <c r="E95" i="35"/>
  <c r="BU91" i="35"/>
  <c r="D96" i="35"/>
  <c r="BO97" i="35"/>
  <c r="CP76" i="35"/>
  <c r="BY61" i="35"/>
  <c r="AK95" i="35"/>
  <c r="CL83" i="35"/>
  <c r="AN86" i="35"/>
  <c r="AL82" i="35"/>
  <c r="AL60" i="35"/>
  <c r="G71" i="35"/>
  <c r="H69" i="35"/>
  <c r="O76" i="35"/>
  <c r="CN79" i="35"/>
  <c r="AB96" i="35"/>
  <c r="X91" i="35"/>
  <c r="BL86" i="35"/>
  <c r="AG77" i="35"/>
  <c r="AO60" i="35"/>
  <c r="BR91" i="35"/>
  <c r="BG59" i="35"/>
  <c r="BN80" i="35"/>
  <c r="Y79" i="35"/>
  <c r="AA95" i="35"/>
  <c r="CO82" i="35"/>
  <c r="W64" i="35"/>
  <c r="L75" i="35"/>
  <c r="AS97" i="35"/>
  <c r="BC85" i="35"/>
  <c r="U93" i="35"/>
  <c r="CL90" i="35"/>
  <c r="X96" i="35"/>
  <c r="CT89" i="35"/>
  <c r="E59" i="35"/>
  <c r="E76" i="35"/>
  <c r="BJ70" i="35"/>
  <c r="AY77" i="35"/>
  <c r="P83" i="35"/>
  <c r="AC87" i="35"/>
  <c r="H84" i="35"/>
  <c r="AW95" i="35"/>
  <c r="CP68" i="35"/>
  <c r="BI82" i="35"/>
  <c r="BT86" i="35"/>
  <c r="AQ83" i="35"/>
  <c r="BM89" i="35"/>
  <c r="L73" i="35"/>
  <c r="AX86" i="35"/>
  <c r="X74" i="35"/>
  <c r="AE83" i="35"/>
  <c r="BA89" i="35"/>
  <c r="CI81" i="35"/>
  <c r="G85" i="35"/>
  <c r="BN65" i="35"/>
  <c r="CG90" i="35"/>
  <c r="V62" i="35"/>
  <c r="BE96" i="35"/>
  <c r="Q68" i="35"/>
  <c r="CO62" i="35"/>
  <c r="AB83" i="35"/>
  <c r="F59" i="35"/>
  <c r="Q77" i="35"/>
  <c r="C74" i="35"/>
  <c r="BO95" i="35"/>
  <c r="BP70" i="35"/>
  <c r="BG70" i="35"/>
  <c r="CK84" i="35"/>
  <c r="BP69" i="35"/>
  <c r="AC79" i="35"/>
  <c r="BC64" i="35"/>
  <c r="CE60" i="35"/>
  <c r="AD80" i="35"/>
  <c r="BC82" i="35"/>
  <c r="AD95" i="35"/>
  <c r="AK77" i="35"/>
  <c r="AD90" i="35"/>
  <c r="AW73" i="35"/>
  <c r="CT66" i="35"/>
  <c r="AX92" i="35"/>
  <c r="U76" i="35"/>
  <c r="AW80" i="35"/>
  <c r="BX61" i="35"/>
  <c r="F76" i="35"/>
  <c r="CA94" i="35"/>
  <c r="F82" i="35"/>
  <c r="BF67" i="35"/>
  <c r="BO87" i="35"/>
  <c r="AP79" i="35"/>
  <c r="AO81" i="35"/>
  <c r="U84" i="35"/>
  <c r="V61" i="35"/>
  <c r="BW72" i="35"/>
  <c r="CL80" i="35"/>
  <c r="BZ76" i="35"/>
  <c r="O92" i="35"/>
  <c r="CF63" i="35"/>
  <c r="AE80" i="35"/>
  <c r="BD84" i="35"/>
  <c r="CF85" i="35"/>
  <c r="O63" i="35"/>
  <c r="Q96" i="35"/>
  <c r="BQ81" i="35"/>
  <c r="BF82" i="35"/>
  <c r="BV66" i="35"/>
  <c r="BH83" i="35"/>
  <c r="CS83" i="35"/>
  <c r="AW77" i="35"/>
  <c r="BA82" i="35"/>
  <c r="Y65" i="35"/>
  <c r="CE64" i="35"/>
  <c r="T77" i="35"/>
  <c r="AP65" i="35"/>
  <c r="AU92" i="35"/>
  <c r="AK80" i="35"/>
  <c r="AX76" i="35"/>
  <c r="BF78" i="35"/>
  <c r="CK69" i="35"/>
  <c r="BD74" i="35"/>
  <c r="AM77" i="35"/>
  <c r="CH83" i="35"/>
  <c r="I67" i="35"/>
  <c r="CG72" i="35"/>
  <c r="Z71" i="35"/>
  <c r="CS88" i="35"/>
  <c r="AA86" i="35"/>
  <c r="AH88" i="35"/>
  <c r="AL61" i="35"/>
  <c r="E82" i="35"/>
  <c r="AI72" i="35"/>
  <c r="BH96" i="35"/>
  <c r="CO61" i="35"/>
  <c r="CJ69" i="35"/>
  <c r="BP78" i="35"/>
  <c r="AZ91" i="35"/>
  <c r="CF68" i="35"/>
  <c r="CK65" i="35"/>
  <c r="AR89" i="35"/>
  <c r="CP84" i="35"/>
  <c r="AI88" i="35"/>
  <c r="BH97" i="35"/>
  <c r="CJ80" i="35"/>
  <c r="CS85" i="35"/>
  <c r="BY76" i="35"/>
  <c r="BF68" i="35"/>
  <c r="BU64" i="35"/>
  <c r="CT60" i="35"/>
  <c r="BA72" i="35"/>
  <c r="AE87" i="35"/>
  <c r="Q82" i="35"/>
  <c r="CS96" i="35"/>
  <c r="CC97" i="35"/>
  <c r="H85" i="35"/>
  <c r="BD95" i="35"/>
  <c r="AS63" i="35"/>
  <c r="BY63" i="35"/>
  <c r="CA79" i="35"/>
  <c r="BR66" i="35"/>
  <c r="BD68" i="35"/>
  <c r="BW74" i="35"/>
  <c r="BC69" i="35"/>
  <c r="BW91" i="35"/>
  <c r="CA63" i="35"/>
  <c r="P91" i="35"/>
  <c r="BY84" i="35"/>
  <c r="AQ85" i="35"/>
  <c r="J65" i="35"/>
  <c r="BM78" i="35"/>
  <c r="CI85" i="35"/>
  <c r="AK96" i="35"/>
  <c r="AC95" i="35"/>
  <c r="AF86" i="35"/>
  <c r="BA92" i="35"/>
  <c r="BP90" i="35"/>
  <c r="CR81" i="35"/>
  <c r="AD89" i="35"/>
  <c r="AV80" i="35"/>
  <c r="BG79" i="35"/>
  <c r="CG71" i="35"/>
  <c r="BR95" i="35"/>
  <c r="CE69" i="35"/>
  <c r="BI77" i="35"/>
  <c r="BL95" i="35"/>
  <c r="AT94" i="35"/>
  <c r="AN91" i="35"/>
  <c r="BC88" i="35"/>
  <c r="M86" i="35"/>
  <c r="D61" i="35"/>
  <c r="BS71" i="35"/>
  <c r="AJ76" i="35"/>
  <c r="AX80" i="35"/>
  <c r="AR96" i="35"/>
  <c r="CM80" i="35"/>
  <c r="AF85" i="35"/>
  <c r="BC78" i="35"/>
  <c r="N68" i="35"/>
  <c r="CB96" i="35"/>
  <c r="BD65" i="35"/>
  <c r="AY76" i="35"/>
  <c r="AH61" i="35"/>
  <c r="CK89" i="35"/>
  <c r="BA93" i="35"/>
  <c r="BI88" i="35"/>
  <c r="S95" i="35"/>
  <c r="AF94" i="35"/>
  <c r="CN95" i="35"/>
  <c r="CC63" i="35"/>
  <c r="AA87" i="35"/>
  <c r="CP77" i="35"/>
  <c r="BX63" i="35"/>
  <c r="CT82" i="35"/>
  <c r="AH67" i="35"/>
  <c r="M66" i="35"/>
  <c r="AF82" i="35"/>
  <c r="D97" i="35"/>
  <c r="BZ80" i="35"/>
  <c r="K75" i="35"/>
  <c r="BS90" i="35"/>
  <c r="AV83" i="35"/>
  <c r="G97" i="35"/>
  <c r="BC83" i="35"/>
  <c r="AB69" i="35"/>
  <c r="BB87" i="35"/>
  <c r="R80" i="35"/>
  <c r="R86" i="35"/>
  <c r="CR83" i="35"/>
  <c r="AH91" i="35"/>
  <c r="AA81" i="35"/>
  <c r="CA86" i="35"/>
  <c r="BA83" i="35"/>
  <c r="BD96" i="35"/>
  <c r="BN96" i="35"/>
  <c r="BA81" i="35"/>
  <c r="CF70" i="35"/>
  <c r="BT89" i="35"/>
  <c r="I65" i="35"/>
  <c r="R72" i="35"/>
  <c r="AD85" i="35"/>
  <c r="CD87" i="35"/>
  <c r="AP60" i="35"/>
  <c r="CA74" i="35"/>
  <c r="J96" i="35"/>
  <c r="S78" i="35"/>
  <c r="AA90" i="35"/>
  <c r="BS94" i="35"/>
  <c r="BZ79" i="35"/>
  <c r="Q95" i="35"/>
  <c r="BT93" i="35"/>
  <c r="P88" i="35"/>
  <c r="CK94" i="35"/>
  <c r="Y67" i="35"/>
  <c r="BR67" i="35"/>
  <c r="R68" i="35"/>
  <c r="M89" i="35"/>
  <c r="CT97" i="35"/>
  <c r="AN94" i="35"/>
  <c r="T65" i="35"/>
  <c r="CF90" i="35"/>
  <c r="BQ60" i="35"/>
  <c r="Y87" i="35"/>
  <c r="AE61" i="35"/>
  <c r="Z87" i="35"/>
  <c r="Y59" i="35"/>
  <c r="BD91" i="35"/>
  <c r="AO77" i="35"/>
  <c r="BF66" i="35"/>
  <c r="BW76" i="35"/>
  <c r="BB97" i="35"/>
  <c r="K66" i="35"/>
  <c r="CE91" i="35"/>
  <c r="Q78" i="35"/>
  <c r="AQ69" i="35"/>
  <c r="BK67" i="35"/>
  <c r="CG76" i="35"/>
  <c r="CH59" i="35"/>
  <c r="BC63" i="35"/>
  <c r="CS59" i="35"/>
  <c r="D95" i="35"/>
  <c r="CF86" i="35"/>
  <c r="F78" i="35"/>
  <c r="AE90" i="35"/>
  <c r="W88" i="35"/>
  <c r="CN72" i="35"/>
  <c r="W68" i="35"/>
  <c r="CQ96" i="35"/>
  <c r="BP87" i="35"/>
  <c r="Q69" i="35"/>
  <c r="D62" i="35"/>
  <c r="AX61" i="35"/>
  <c r="BL78" i="35"/>
  <c r="CI88" i="35"/>
  <c r="BY83" i="35"/>
  <c r="R69" i="35"/>
  <c r="AJ74" i="35"/>
  <c r="CI86" i="35"/>
  <c r="CN62" i="35"/>
  <c r="AA72" i="35"/>
  <c r="BX87" i="35"/>
  <c r="BS74" i="35"/>
  <c r="CJ64" i="35"/>
  <c r="AO79" i="35"/>
  <c r="AS73" i="35"/>
  <c r="E81" i="35"/>
  <c r="BU59" i="35"/>
  <c r="BG84" i="35"/>
  <c r="BR70" i="35"/>
  <c r="AG87" i="35"/>
  <c r="W59" i="35"/>
  <c r="AQ70" i="35"/>
  <c r="AO70" i="35"/>
  <c r="CD65" i="35"/>
  <c r="CJ73" i="35"/>
  <c r="BF72" i="35"/>
  <c r="BU79" i="35"/>
  <c r="AH79" i="35"/>
  <c r="N63" i="35"/>
  <c r="O81" i="35"/>
  <c r="G65" i="35"/>
  <c r="CN93" i="35"/>
  <c r="AD91" i="35"/>
  <c r="BZ87" i="35"/>
  <c r="BX84" i="35"/>
  <c r="BJ71" i="35"/>
  <c r="S84" i="35"/>
  <c r="CH80" i="35"/>
  <c r="CP78" i="35"/>
  <c r="AI75" i="35"/>
  <c r="CT71" i="35"/>
  <c r="BN78" i="35"/>
  <c r="CO59" i="35"/>
  <c r="BA84" i="35"/>
  <c r="BL92" i="35"/>
  <c r="AG72" i="35"/>
  <c r="CE65" i="35"/>
  <c r="L91" i="35"/>
  <c r="E96" i="35"/>
  <c r="BY59" i="35"/>
  <c r="CI89" i="35"/>
  <c r="CI70" i="35"/>
  <c r="P79" i="35"/>
  <c r="AC92" i="35"/>
  <c r="BK65" i="35"/>
  <c r="CE87" i="35"/>
  <c r="K89" i="35"/>
  <c r="G77" i="35"/>
  <c r="CG64" i="35"/>
  <c r="AF60" i="35"/>
  <c r="BK64" i="35"/>
  <c r="AW62" i="35"/>
  <c r="Z61" i="35"/>
  <c r="BO75" i="35"/>
  <c r="CD96" i="35"/>
  <c r="M79" i="35"/>
  <c r="CA90" i="35"/>
  <c r="J82" i="35"/>
  <c r="AS83" i="35"/>
  <c r="AU90" i="35"/>
  <c r="AE77" i="35"/>
  <c r="BA59" i="35"/>
  <c r="AB68" i="35"/>
  <c r="N76" i="35"/>
  <c r="AE68" i="35"/>
  <c r="BD85" i="35"/>
  <c r="BB62" i="35"/>
  <c r="CO85" i="35"/>
  <c r="BZ92" i="35"/>
  <c r="Z83" i="35"/>
  <c r="BA95" i="35"/>
  <c r="CB83" i="35"/>
  <c r="L78" i="35"/>
  <c r="AC64" i="35"/>
  <c r="AJ95" i="35"/>
  <c r="F72" i="35"/>
  <c r="AK71" i="35"/>
  <c r="AF63" i="35"/>
  <c r="F61" i="35"/>
  <c r="BJ68" i="35"/>
  <c r="CR97" i="35"/>
  <c r="CK63" i="35"/>
  <c r="BH66" i="35"/>
  <c r="AJ91" i="35"/>
  <c r="F91" i="35"/>
  <c r="AY87" i="35"/>
  <c r="AR71" i="35"/>
  <c r="AG67" i="35"/>
  <c r="BM68" i="35"/>
  <c r="CO79" i="35"/>
  <c r="AH83" i="35"/>
  <c r="CF80" i="35"/>
  <c r="U87" i="35"/>
  <c r="BL87" i="35"/>
  <c r="BW73" i="35"/>
  <c r="CC80" i="35"/>
  <c r="CH95" i="35"/>
  <c r="CL74" i="35"/>
  <c r="CO63" i="35"/>
  <c r="N93" i="35"/>
  <c r="AT89" i="35"/>
  <c r="BU94" i="35"/>
  <c r="BO93" i="35"/>
  <c r="CL95" i="35"/>
  <c r="CK95" i="35"/>
  <c r="D91" i="35"/>
  <c r="AL90" i="35"/>
  <c r="CN68" i="35"/>
  <c r="CI71" i="35"/>
  <c r="AF96" i="35"/>
  <c r="CO78" i="35"/>
  <c r="AO87" i="35"/>
  <c r="CD77" i="35"/>
  <c r="O96" i="35"/>
  <c r="C77" i="35"/>
  <c r="F97" i="35"/>
  <c r="BR73" i="35"/>
  <c r="CO91" i="35"/>
  <c r="K81" i="35"/>
  <c r="AD70" i="35"/>
  <c r="BG71" i="35"/>
  <c r="CJ79" i="35"/>
  <c r="BJ91" i="35"/>
  <c r="AD61" i="35"/>
  <c r="AC73" i="35"/>
  <c r="AU86" i="35"/>
  <c r="R79" i="35"/>
  <c r="H91" i="35"/>
  <c r="BP95" i="35"/>
  <c r="BW78" i="35"/>
  <c r="AN79" i="35"/>
  <c r="BI94" i="35"/>
  <c r="CS82" i="35"/>
  <c r="BL91" i="35"/>
  <c r="BL81" i="35"/>
  <c r="BI67" i="35"/>
  <c r="BX68" i="35"/>
  <c r="Z74" i="35"/>
  <c r="AZ85" i="35"/>
  <c r="BZ84" i="35"/>
  <c r="AL92" i="35"/>
  <c r="BR62" i="35"/>
  <c r="CB85" i="35"/>
  <c r="AK91" i="35"/>
  <c r="BI81" i="35"/>
  <c r="AJ68" i="35"/>
  <c r="BD76" i="35"/>
  <c r="L82" i="35"/>
  <c r="BK84" i="35"/>
  <c r="CH93" i="35"/>
  <c r="BD77" i="35"/>
  <c r="BS88" i="35"/>
  <c r="CO81" i="35"/>
  <c r="AQ97" i="35"/>
  <c r="BU70" i="35"/>
  <c r="BH75" i="35"/>
  <c r="AZ93" i="35"/>
  <c r="BQ83" i="35"/>
  <c r="AG65" i="35"/>
  <c r="H78" i="35"/>
  <c r="L71" i="35"/>
  <c r="CI96" i="35"/>
  <c r="CB80" i="35"/>
  <c r="BA96" i="35"/>
  <c r="BG61" i="35"/>
  <c r="BH89" i="35"/>
  <c r="V78" i="35"/>
  <c r="BV65" i="35"/>
  <c r="CF76" i="35"/>
  <c r="D69" i="35"/>
  <c r="CJ75" i="35"/>
  <c r="BJ81" i="35"/>
  <c r="CB95" i="35"/>
  <c r="J83" i="35"/>
  <c r="AV84" i="35"/>
  <c r="BQ92" i="35"/>
  <c r="BQ85" i="35"/>
  <c r="AV67" i="35"/>
  <c r="P96" i="35"/>
  <c r="CT93" i="35"/>
  <c r="AW90" i="35"/>
  <c r="BD75" i="35"/>
  <c r="CP75" i="35"/>
  <c r="CN77" i="35"/>
  <c r="CG91" i="35"/>
  <c r="T66" i="35"/>
  <c r="S86" i="35"/>
  <c r="BZ94" i="35"/>
  <c r="CB72" i="35"/>
  <c r="X92" i="35"/>
  <c r="BV73" i="35"/>
  <c r="V65" i="35"/>
  <c r="BZ74" i="35"/>
  <c r="BV77" i="35"/>
  <c r="CN73" i="35"/>
  <c r="BY86" i="35"/>
  <c r="CI65" i="35"/>
  <c r="BP64" i="35"/>
  <c r="CA65" i="35"/>
  <c r="CO71" i="35"/>
  <c r="AZ75" i="35"/>
  <c r="AT91" i="35"/>
  <c r="W85" i="35"/>
  <c r="BK93" i="35"/>
  <c r="AM85" i="35"/>
  <c r="AP92" i="35"/>
  <c r="AN84" i="35"/>
  <c r="W84" i="35"/>
  <c r="BJ67" i="35"/>
  <c r="BL67" i="35"/>
  <c r="CL93" i="35"/>
  <c r="BA71" i="35"/>
  <c r="CH63" i="35"/>
  <c r="AN72" i="35"/>
  <c r="Y90" i="35"/>
  <c r="V80" i="35"/>
  <c r="M94" i="35"/>
  <c r="CK96" i="35"/>
  <c r="W77" i="35"/>
  <c r="AX87" i="35"/>
  <c r="J79" i="35"/>
  <c r="D80" i="35"/>
  <c r="CE96" i="35"/>
  <c r="AD83" i="35"/>
  <c r="BB60" i="35"/>
  <c r="M81" i="35"/>
  <c r="BL66" i="35"/>
  <c r="AB91" i="35"/>
  <c r="U80" i="35"/>
  <c r="AP83" i="35"/>
  <c r="BQ96" i="35"/>
  <c r="I77" i="35"/>
  <c r="CF60" i="35"/>
  <c r="BO84" i="35"/>
  <c r="BP81" i="35"/>
  <c r="Z88" i="35"/>
  <c r="AI78" i="35"/>
  <c r="I71" i="35"/>
  <c r="CB87" i="35"/>
  <c r="M91" i="35"/>
  <c r="P75" i="35"/>
  <c r="BM66" i="35"/>
  <c r="C68" i="35"/>
  <c r="Y75" i="35"/>
  <c r="I92" i="35"/>
  <c r="AY80" i="35"/>
  <c r="AN83" i="35"/>
  <c r="AK64" i="35"/>
  <c r="AS62" i="35"/>
  <c r="M76" i="35"/>
  <c r="AX77" i="35"/>
  <c r="AU97" i="35"/>
  <c r="AA94" i="35"/>
  <c r="AJ77" i="35"/>
  <c r="AQ63" i="35"/>
  <c r="Q74" i="35"/>
  <c r="N72" i="35"/>
  <c r="AC71" i="35"/>
  <c r="BY70" i="35"/>
  <c r="BI86" i="35"/>
  <c r="AL83" i="35"/>
  <c r="AN71" i="35"/>
  <c r="CJ82" i="35"/>
  <c r="H75" i="35"/>
  <c r="BS97" i="35"/>
  <c r="CD73" i="35"/>
  <c r="CE59" i="35"/>
  <c r="BO62" i="35"/>
  <c r="AP69" i="35"/>
  <c r="CQ59" i="35"/>
  <c r="L72" i="35"/>
  <c r="BH74" i="35"/>
  <c r="AQ92" i="35"/>
  <c r="AE81" i="35"/>
  <c r="E92" i="35"/>
  <c r="BT92" i="35"/>
  <c r="Z64" i="35"/>
  <c r="CB75" i="35"/>
  <c r="BY66" i="35"/>
  <c r="CA80" i="35"/>
  <c r="BR85" i="35"/>
  <c r="CP97" i="35"/>
  <c r="Z97" i="35"/>
  <c r="BQ59" i="35"/>
  <c r="BU74" i="35"/>
  <c r="CF94" i="35"/>
  <c r="T64" i="35"/>
  <c r="CM96" i="35"/>
  <c r="C76" i="35"/>
  <c r="BD90" i="35"/>
  <c r="CQ89" i="35"/>
  <c r="CL91" i="35"/>
  <c r="G75" i="35"/>
  <c r="T93" i="35"/>
  <c r="CM82" i="35"/>
  <c r="BX71" i="35"/>
  <c r="CB64" i="35"/>
  <c r="J70" i="35"/>
  <c r="BY68" i="35"/>
  <c r="D64" i="35"/>
  <c r="BZ65" i="35"/>
  <c r="BK78" i="35"/>
  <c r="D73" i="35"/>
  <c r="AP76" i="35"/>
  <c r="J81" i="35"/>
  <c r="BQ88" i="35"/>
  <c r="BK69" i="35"/>
  <c r="D85" i="35"/>
  <c r="AP90" i="35"/>
  <c r="BW60" i="35"/>
  <c r="J77" i="35"/>
  <c r="AO93" i="35"/>
  <c r="AI67" i="35"/>
  <c r="N64" i="35"/>
  <c r="AK83" i="35"/>
  <c r="K85" i="35"/>
  <c r="BW67" i="35"/>
  <c r="BR88" i="35"/>
  <c r="AX74" i="35"/>
  <c r="CG75" i="35"/>
  <c r="AK90" i="35"/>
  <c r="BR94" i="35"/>
  <c r="BR87" i="35"/>
  <c r="AJ94" i="35"/>
  <c r="CA83" i="35"/>
  <c r="AT88" i="35"/>
  <c r="AQ81" i="35"/>
  <c r="CA82" i="35"/>
  <c r="AC90" i="35"/>
  <c r="CA61" i="35"/>
  <c r="N82" i="35"/>
  <c r="S60" i="35"/>
  <c r="CD90" i="35"/>
  <c r="F74" i="35"/>
  <c r="AV97" i="35"/>
  <c r="BM97" i="35"/>
  <c r="CI97" i="35"/>
  <c r="CK91" i="35"/>
  <c r="CS78" i="35"/>
  <c r="CL85" i="35"/>
  <c r="AZ70" i="35"/>
  <c r="U71" i="35"/>
  <c r="AK93" i="35"/>
  <c r="CG59" i="35"/>
  <c r="T91" i="35"/>
  <c r="BM81" i="35"/>
  <c r="BF97" i="35"/>
  <c r="AK76" i="35"/>
  <c r="I91" i="35"/>
  <c r="CC95" i="35"/>
  <c r="CG74" i="35"/>
  <c r="AB88" i="35"/>
  <c r="BT87" i="35"/>
  <c r="CN82" i="35"/>
  <c r="CH96" i="35"/>
  <c r="T62" i="35"/>
  <c r="AJ84" i="35"/>
  <c r="L92" i="35"/>
  <c r="AC86" i="35"/>
  <c r="J80" i="35"/>
  <c r="W89" i="35"/>
  <c r="AC59" i="35"/>
  <c r="X95" i="35"/>
  <c r="AH65" i="35"/>
  <c r="CS87" i="35"/>
  <c r="C65" i="35"/>
  <c r="F80" i="35"/>
  <c r="AX83" i="35"/>
  <c r="CS68" i="35"/>
  <c r="BS85" i="35"/>
  <c r="CI59" i="35"/>
  <c r="L90" i="35"/>
  <c r="AE79" i="35"/>
  <c r="N89" i="35"/>
  <c r="AW91" i="35"/>
  <c r="CB67" i="35"/>
  <c r="BV69" i="35"/>
  <c r="CC75" i="35"/>
  <c r="AU91" i="35"/>
  <c r="AD76" i="35"/>
  <c r="AG84" i="35"/>
  <c r="BA61" i="35"/>
  <c r="BC91" i="35"/>
  <c r="CQ75" i="35"/>
  <c r="CE83" i="35"/>
  <c r="AF79" i="35"/>
  <c r="BG90" i="35"/>
  <c r="CC90" i="35"/>
  <c r="N94" i="35"/>
  <c r="Q88" i="35"/>
  <c r="K86" i="35"/>
  <c r="BN90" i="35"/>
  <c r="AU93" i="35"/>
  <c r="BV88" i="35"/>
  <c r="W91" i="35"/>
  <c r="R70" i="35"/>
  <c r="AY91" i="35"/>
  <c r="P81" i="35"/>
  <c r="AI84" i="35"/>
  <c r="BD78" i="35"/>
  <c r="CA85" i="35"/>
  <c r="D90" i="35"/>
  <c r="BA77" i="35"/>
  <c r="AS95" i="35"/>
  <c r="N84" i="35"/>
  <c r="G78" i="35"/>
  <c r="C93" i="35"/>
  <c r="BT91" i="35"/>
  <c r="O75" i="35"/>
  <c r="G70" i="35"/>
  <c r="AY75" i="35"/>
  <c r="BP63" i="35"/>
  <c r="BR61" i="35"/>
  <c r="Z67" i="35"/>
  <c r="AP61" i="35"/>
  <c r="CC59" i="35"/>
  <c r="AL68" i="35"/>
  <c r="S64" i="35"/>
  <c r="BR60" i="35"/>
  <c r="BO85" i="35"/>
  <c r="P68" i="35"/>
  <c r="CD60" i="35"/>
  <c r="AJ72" i="35"/>
  <c r="M90" i="35"/>
  <c r="X60" i="35"/>
  <c r="BI74" i="35"/>
  <c r="AN76" i="35"/>
  <c r="BP86" i="35"/>
  <c r="M68" i="35"/>
  <c r="BQ87" i="35"/>
  <c r="AV78" i="35"/>
  <c r="V72" i="35"/>
  <c r="M75" i="35"/>
  <c r="CF88" i="35"/>
  <c r="BV81" i="35"/>
  <c r="BV64" i="35"/>
  <c r="AJ89" i="35"/>
  <c r="AQ88" i="35"/>
  <c r="J73" i="35"/>
  <c r="BR76" i="35"/>
  <c r="W76" i="35"/>
  <c r="BG76" i="35"/>
  <c r="BS86" i="35"/>
  <c r="P77" i="35"/>
  <c r="S85" i="35"/>
  <c r="CB71" i="35"/>
  <c r="CE75" i="35"/>
  <c r="BY75" i="35"/>
  <c r="BA62" i="35"/>
  <c r="CH97" i="35"/>
  <c r="CE61" i="35"/>
  <c r="CP74" i="35"/>
  <c r="BJ80" i="35"/>
  <c r="AV88" i="35"/>
  <c r="J87" i="35"/>
  <c r="U82" i="35"/>
  <c r="AF74" i="35"/>
  <c r="AJ67" i="35"/>
  <c r="H87" i="35"/>
  <c r="F63" i="35"/>
  <c r="CN63" i="35"/>
  <c r="AQ73" i="35"/>
  <c r="R97" i="35"/>
  <c r="S91" i="35"/>
  <c r="BF88" i="35"/>
  <c r="V87" i="35"/>
  <c r="CT90" i="35"/>
  <c r="F66" i="35"/>
  <c r="AP85" i="35"/>
  <c r="AE65" i="35"/>
  <c r="CK68" i="35"/>
  <c r="CM72" i="35"/>
  <c r="BM87" i="35"/>
  <c r="BC71" i="35"/>
  <c r="CF64" i="35"/>
  <c r="CO95" i="35"/>
  <c r="D93" i="35"/>
  <c r="CQ95" i="35"/>
  <c r="BY80" i="35"/>
  <c r="K59" i="35"/>
  <c r="AG66" i="35"/>
  <c r="CH74" i="35"/>
  <c r="BA91" i="35"/>
  <c r="CF59" i="35"/>
  <c r="AX68" i="35"/>
  <c r="CM65" i="35"/>
  <c r="Q66" i="35"/>
  <c r="AU69" i="35"/>
  <c r="AB80" i="35"/>
  <c r="C89" i="35"/>
  <c r="AD92" i="35"/>
  <c r="BF90" i="35"/>
  <c r="BK87" i="35"/>
  <c r="BY90" i="35"/>
  <c r="AT81" i="35"/>
  <c r="AT79" i="35"/>
  <c r="BY78" i="35"/>
  <c r="O94" i="35"/>
  <c r="AL95" i="35"/>
  <c r="AO95" i="35"/>
  <c r="BH79" i="35"/>
  <c r="D66" i="35"/>
  <c r="BH86" i="35"/>
  <c r="CS75" i="35"/>
  <c r="CH90" i="35"/>
  <c r="G86" i="35"/>
  <c r="AT65" i="35"/>
  <c r="BD93" i="35"/>
  <c r="CR72" i="35"/>
  <c r="CF75" i="35"/>
  <c r="BL71" i="35"/>
  <c r="AX73" i="35"/>
  <c r="CO87" i="35"/>
  <c r="BZ78" i="35"/>
  <c r="BQ82" i="35"/>
  <c r="BB68" i="35"/>
  <c r="CL73" i="35"/>
  <c r="BY87" i="35"/>
  <c r="BG78" i="35"/>
  <c r="G84" i="35"/>
  <c r="CN70" i="35"/>
  <c r="CF69" i="35"/>
  <c r="AJ83" i="35"/>
  <c r="BB78" i="35"/>
  <c r="CQ94" i="35"/>
  <c r="BM85" i="35"/>
  <c r="F79" i="35"/>
  <c r="BK85" i="35"/>
  <c r="CB73" i="35"/>
  <c r="BG77" i="35"/>
  <c r="BF62" i="35"/>
  <c r="CI84" i="35"/>
  <c r="AG60" i="35"/>
  <c r="G88" i="35"/>
  <c r="AH77" i="35"/>
  <c r="G66" i="35"/>
  <c r="E86" i="35"/>
  <c r="BO66" i="35"/>
  <c r="CN61" i="35"/>
  <c r="CC78" i="35"/>
  <c r="AT83" i="35"/>
  <c r="BH68" i="35"/>
  <c r="T67" i="35"/>
  <c r="CN86" i="35"/>
  <c r="BG87" i="35"/>
  <c r="Y85" i="35"/>
  <c r="AX85" i="35"/>
  <c r="CJ93" i="35"/>
  <c r="BB88" i="35"/>
  <c r="AM76" i="35"/>
  <c r="D81" i="35"/>
  <c r="BM91" i="35"/>
  <c r="BL70" i="35"/>
  <c r="F75" i="35"/>
  <c r="BJ83" i="35"/>
  <c r="AL76" i="35"/>
  <c r="CE76" i="35"/>
  <c r="BY74" i="35"/>
  <c r="BT77" i="35"/>
  <c r="BC66" i="35"/>
  <c r="CK76" i="35"/>
  <c r="CI63" i="35"/>
  <c r="AZ69" i="35"/>
  <c r="AU88" i="35"/>
  <c r="M84" i="35"/>
  <c r="L94" i="35"/>
  <c r="V91" i="35"/>
  <c r="CE90" i="35"/>
  <c r="AL79" i="35"/>
  <c r="O66" i="35"/>
  <c r="K97" i="35"/>
  <c r="AY94" i="35"/>
  <c r="CL64" i="35"/>
  <c r="CI72" i="35"/>
  <c r="AO94" i="35"/>
  <c r="BB74" i="35"/>
  <c r="F77" i="35"/>
  <c r="E61" i="35"/>
  <c r="CH67" i="35"/>
  <c r="AM72" i="35"/>
  <c r="CC77" i="35"/>
  <c r="V81" i="35"/>
  <c r="AC74" i="35"/>
  <c r="AJ86" i="35"/>
  <c r="AF93" i="35"/>
  <c r="BQ65" i="35"/>
  <c r="AW68" i="35"/>
  <c r="CD95" i="35"/>
  <c r="H76" i="35"/>
  <c r="BY71" i="35"/>
  <c r="AG90" i="35"/>
  <c r="BE64" i="35"/>
  <c r="AT63" i="35"/>
  <c r="BZ70" i="35"/>
  <c r="M77" i="35"/>
  <c r="AA61" i="35"/>
  <c r="T86" i="35"/>
  <c r="CO88" i="35"/>
  <c r="AU96" i="35"/>
  <c r="X61" i="35"/>
  <c r="S75" i="35"/>
  <c r="AM88" i="35"/>
  <c r="I73" i="35"/>
  <c r="BI66" i="35"/>
  <c r="BC61" i="35"/>
  <c r="CS76" i="35"/>
  <c r="BC74" i="35"/>
  <c r="CF78" i="35"/>
  <c r="BJ79" i="35"/>
  <c r="AO67" i="35"/>
  <c r="AS66" i="35"/>
  <c r="BP76" i="35"/>
  <c r="AP68" i="35"/>
  <c r="AH90" i="35"/>
  <c r="BZ71" i="35"/>
  <c r="AX91" i="35"/>
  <c r="BX90" i="35"/>
  <c r="CA78" i="35"/>
  <c r="BE65" i="35"/>
  <c r="AV82" i="35"/>
  <c r="AZ66" i="35"/>
  <c r="AW59" i="35"/>
  <c r="CK87" i="35"/>
  <c r="T83" i="35"/>
  <c r="BB89" i="35"/>
  <c r="AN81" i="35"/>
  <c r="CQ65" i="35"/>
  <c r="BF91" i="35"/>
  <c r="D79" i="35"/>
  <c r="BT94" i="35"/>
  <c r="BE76" i="35"/>
  <c r="P95" i="35"/>
  <c r="CH92" i="35"/>
  <c r="BG82" i="35"/>
  <c r="BC75" i="35"/>
  <c r="Z60" i="35"/>
  <c r="CM87" i="35"/>
  <c r="AG80" i="35"/>
  <c r="O68" i="35"/>
  <c r="W90" i="35"/>
  <c r="AD82" i="35"/>
  <c r="CK86" i="35"/>
  <c r="L62" i="35"/>
  <c r="CB89" i="35"/>
  <c r="BI83" i="35"/>
  <c r="BA85" i="35"/>
  <c r="AS94" i="35"/>
  <c r="CK66" i="35"/>
  <c r="AR79" i="35"/>
  <c r="K71" i="35"/>
  <c r="AH78" i="35"/>
  <c r="AX69" i="35"/>
  <c r="Q92" i="35"/>
  <c r="M72" i="35"/>
  <c r="M87" i="35"/>
  <c r="AY93" i="35"/>
  <c r="BU84" i="35"/>
  <c r="CS95" i="35"/>
  <c r="BY81" i="35"/>
  <c r="AG79" i="35"/>
  <c r="CL72" i="35"/>
  <c r="CR87" i="35"/>
  <c r="AJ96" i="35"/>
  <c r="Y93" i="35"/>
  <c r="AF62" i="35"/>
  <c r="BH90" i="35"/>
  <c r="AQ84" i="35"/>
  <c r="CJ60" i="35"/>
  <c r="BN82" i="35"/>
  <c r="CA87" i="35"/>
  <c r="AA73" i="35"/>
  <c r="AN93" i="35"/>
  <c r="CJ86" i="35"/>
  <c r="AF97" i="35"/>
  <c r="CF65" i="35"/>
  <c r="P97" i="35"/>
  <c r="P67" i="35"/>
  <c r="Y86" i="35"/>
  <c r="AT95" i="35"/>
  <c r="AT97" i="35"/>
  <c r="BW96" i="35"/>
  <c r="AX94" i="35"/>
  <c r="BG81" i="35"/>
  <c r="C75" i="35"/>
  <c r="U78" i="35"/>
  <c r="BO92" i="35"/>
  <c r="BK63" i="35"/>
  <c r="X93" i="35"/>
  <c r="CP80" i="35"/>
  <c r="BR77" i="35"/>
  <c r="AN82" i="35"/>
  <c r="CO86" i="35"/>
  <c r="BV75" i="35"/>
  <c r="BG88" i="35"/>
  <c r="BL89" i="35"/>
  <c r="BN75" i="35"/>
  <c r="BO71" i="35"/>
  <c r="CD91" i="35"/>
  <c r="L89" i="35"/>
  <c r="BN74" i="35"/>
  <c r="AV85" i="35"/>
  <c r="AV59" i="35"/>
  <c r="AS75" i="35"/>
  <c r="CR91" i="35"/>
  <c r="P89" i="35"/>
  <c r="AB72" i="35"/>
  <c r="BJ75" i="35"/>
  <c r="CI75" i="35"/>
  <c r="AM64" i="35"/>
  <c r="D72" i="35"/>
  <c r="BI71" i="35"/>
  <c r="M73" i="35"/>
  <c r="H64" i="35"/>
  <c r="AW69" i="35"/>
  <c r="N67" i="35"/>
  <c r="AB64" i="35"/>
  <c r="CM59" i="35"/>
  <c r="T63" i="35"/>
  <c r="AH86" i="35"/>
  <c r="AL70" i="35"/>
  <c r="BK79" i="35"/>
  <c r="BH64" i="35"/>
  <c r="O78" i="35"/>
  <c r="AX62" i="35"/>
  <c r="W93" i="35"/>
  <c r="CF91" i="35"/>
  <c r="AA70" i="35"/>
  <c r="BF74" i="35"/>
  <c r="BB64" i="35"/>
  <c r="AW71" i="35"/>
  <c r="AS71" i="35"/>
  <c r="CM73" i="35"/>
  <c r="BP66" i="35"/>
  <c r="M67" i="35"/>
  <c r="BU72" i="35"/>
  <c r="BB94" i="35"/>
  <c r="O83" i="35"/>
  <c r="AH59" i="35"/>
  <c r="G83" i="35"/>
  <c r="BT60" i="35"/>
  <c r="AJ81" i="35"/>
  <c r="AS72" i="35"/>
  <c r="CD62" i="35"/>
  <c r="Q94" i="35"/>
  <c r="N92" i="35"/>
  <c r="X82" i="35"/>
  <c r="AA63" i="35"/>
  <c r="L79" i="35"/>
  <c r="L96" i="35"/>
  <c r="BH85" i="35"/>
  <c r="CD75" i="35"/>
  <c r="I81" i="35"/>
  <c r="CP72" i="35"/>
  <c r="CA60" i="35"/>
  <c r="J89" i="35"/>
  <c r="BC65" i="35"/>
  <c r="N81" i="35"/>
  <c r="S76" i="35"/>
  <c r="BI87" i="35"/>
  <c r="CC85" i="35"/>
  <c r="CS79" i="35"/>
  <c r="AY96" i="35"/>
  <c r="AT92" i="35"/>
  <c r="BF96" i="35"/>
  <c r="BP62" i="35"/>
  <c r="Q61" i="35"/>
  <c r="BR59" i="35"/>
  <c r="AE73" i="35"/>
  <c r="AP93" i="35"/>
  <c r="AJ59" i="35"/>
  <c r="AN85" i="35"/>
  <c r="BI96" i="35"/>
  <c r="N59" i="35"/>
  <c r="AH89" i="35"/>
  <c r="BA79" i="35"/>
  <c r="AO66" i="35"/>
  <c r="CT81" i="35"/>
  <c r="CH65" i="35"/>
  <c r="AR66" i="35"/>
  <c r="AM62" i="35"/>
  <c r="V95" i="35"/>
  <c r="BW61" i="35"/>
  <c r="CK75" i="35"/>
  <c r="BZ85" i="35"/>
  <c r="CK97" i="35"/>
  <c r="BE94" i="35"/>
  <c r="BU92" i="35"/>
  <c r="E65" i="35"/>
  <c r="CE92" i="35"/>
  <c r="AZ65" i="35"/>
  <c r="AM95" i="35"/>
  <c r="CT61" i="35"/>
  <c r="J84" i="35"/>
  <c r="CT70" i="35"/>
  <c r="CA77" i="35"/>
  <c r="BS65" i="35"/>
  <c r="CB65" i="35"/>
  <c r="E70" i="35"/>
  <c r="AV89" i="35"/>
  <c r="CH70" i="35"/>
  <c r="BN92" i="35"/>
  <c r="CB91" i="35"/>
  <c r="K84" i="35"/>
  <c r="BR83" i="35"/>
  <c r="Q87" i="35"/>
  <c r="AG86" i="35"/>
  <c r="BC79" i="35"/>
  <c r="P65" i="35"/>
  <c r="L68" i="35"/>
  <c r="BK60" i="35"/>
  <c r="AK89" i="35"/>
  <c r="K67" i="35"/>
  <c r="CM89" i="35"/>
  <c r="CC67" i="35"/>
  <c r="BB65" i="35"/>
  <c r="W87" i="35"/>
  <c r="AD81" i="35"/>
  <c r="CH84" i="35"/>
  <c r="AT68" i="35"/>
  <c r="BX62" i="35"/>
  <c r="CC81" i="35"/>
  <c r="AM94" i="35"/>
  <c r="AZ80" i="35"/>
  <c r="CN80" i="35"/>
  <c r="T71" i="35"/>
  <c r="BC89" i="35"/>
  <c r="AL80" i="35"/>
  <c r="BL76" i="35"/>
  <c r="BX96" i="35"/>
  <c r="R78" i="35"/>
  <c r="AJ78" i="35"/>
  <c r="AI76" i="35"/>
  <c r="AP88" i="35"/>
  <c r="BL94" i="35"/>
  <c r="E77" i="35"/>
  <c r="BO68" i="35"/>
  <c r="AX96" i="35"/>
  <c r="CG62" i="35"/>
  <c r="CB79" i="35"/>
  <c r="AP63" i="35"/>
  <c r="AB87" i="35"/>
  <c r="BY92" i="35"/>
  <c r="CS86" i="35"/>
  <c r="BB75" i="35"/>
  <c r="BH94" i="35"/>
  <c r="BW70" i="35"/>
  <c r="BH80" i="35"/>
  <c r="J94" i="35"/>
  <c r="AS84" i="35"/>
  <c r="AL71" i="35"/>
  <c r="AW96" i="35"/>
  <c r="AN68" i="35"/>
  <c r="CR92" i="35"/>
  <c r="CB90" i="35"/>
  <c r="AQ77" i="35"/>
  <c r="S87" i="35"/>
  <c r="L84" i="35"/>
  <c r="K96" i="35"/>
  <c r="AL86" i="35"/>
  <c r="H93" i="35"/>
  <c r="Z91" i="35"/>
  <c r="AK75" i="35"/>
  <c r="AL93" i="35"/>
  <c r="CQ86" i="35"/>
  <c r="BI78" i="35"/>
  <c r="AL91" i="35"/>
  <c r="BV97" i="35"/>
  <c r="BT66" i="35"/>
  <c r="AW79" i="35"/>
  <c r="BB70" i="35"/>
  <c r="AY63" i="35"/>
  <c r="AI82" i="35"/>
  <c r="BK92" i="35"/>
  <c r="BU61" i="35"/>
  <c r="BN97" i="35"/>
  <c r="AG78" i="35"/>
  <c r="BT76" i="35"/>
  <c r="AH92" i="35"/>
  <c r="S96" i="35"/>
  <c r="BM86" i="35"/>
  <c r="W62" i="35"/>
  <c r="CF74" i="35"/>
  <c r="CH88" i="35"/>
  <c r="AJ93" i="35"/>
  <c r="CH91" i="35"/>
  <c r="CD92" i="35"/>
  <c r="BC94" i="35"/>
  <c r="O91" i="35"/>
  <c r="BN79" i="35"/>
  <c r="S65" i="35"/>
  <c r="X88" i="35"/>
  <c r="BR97" i="35"/>
  <c r="CL78" i="35"/>
  <c r="CE71" i="35"/>
  <c r="R96" i="35"/>
  <c r="U91" i="35"/>
  <c r="W96" i="35"/>
  <c r="CT88" i="35"/>
  <c r="O95" i="35"/>
  <c r="M93" i="35"/>
  <c r="M85" i="35"/>
  <c r="BY97" i="35"/>
  <c r="CB86" i="35"/>
  <c r="BC86" i="35"/>
  <c r="CR61" i="35"/>
  <c r="BH92" i="35"/>
  <c r="J78" i="35"/>
  <c r="CP87" i="35"/>
  <c r="CT77" i="35"/>
  <c r="BE93" i="35"/>
  <c r="AL72" i="35"/>
  <c r="AP95" i="35"/>
  <c r="CR80" i="35"/>
  <c r="CM77" i="35"/>
  <c r="AQ94" i="35"/>
  <c r="CA97" i="35"/>
  <c r="BS92" i="35"/>
  <c r="C96" i="35"/>
  <c r="J61" i="35"/>
  <c r="D60" i="35"/>
  <c r="AZ86" i="35"/>
  <c r="BL77" i="35"/>
  <c r="CN78" i="35"/>
  <c r="BV96" i="35"/>
  <c r="C67" i="35"/>
  <c r="CJ77" i="35"/>
  <c r="BO65" i="35"/>
  <c r="BO83" i="35"/>
  <c r="AS76" i="35"/>
  <c r="BN72" i="35"/>
  <c r="AN73" i="35"/>
  <c r="BO63" i="35"/>
  <c r="AL65" i="35"/>
  <c r="D63" i="35"/>
  <c r="AI80" i="35"/>
  <c r="H72" i="35"/>
  <c r="AH74" i="35"/>
  <c r="BX85" i="35"/>
  <c r="U83" i="35"/>
  <c r="CJ76" i="35"/>
  <c r="AP71" i="35"/>
  <c r="BP67" i="35"/>
  <c r="CC79" i="35"/>
  <c r="Y61" i="35"/>
  <c r="S77" i="35"/>
  <c r="AO90" i="35"/>
  <c r="P73" i="35"/>
  <c r="CG68" i="35"/>
  <c r="BW63" i="35"/>
  <c r="AX95" i="35"/>
  <c r="BS70" i="35"/>
  <c r="BJ89" i="35"/>
  <c r="D67" i="35"/>
  <c r="I70" i="35"/>
  <c r="BL96" i="35"/>
  <c r="BP80" i="35"/>
  <c r="J88" i="35"/>
  <c r="AU76" i="35"/>
  <c r="CH62" i="35"/>
  <c r="BE60" i="35"/>
  <c r="BL68" i="35"/>
  <c r="AS89" i="35"/>
  <c r="BI59" i="35"/>
  <c r="O77" i="35"/>
  <c r="E90" i="35"/>
  <c r="CL94" i="35"/>
  <c r="M97" i="35"/>
  <c r="L93" i="35"/>
  <c r="AN64" i="35"/>
  <c r="AE70" i="35"/>
  <c r="BF71" i="35"/>
  <c r="CE72" i="35"/>
  <c r="BH95" i="35"/>
  <c r="BB69" i="35"/>
  <c r="W94" i="35"/>
  <c r="AS60" i="35"/>
  <c r="N71" i="35"/>
  <c r="K63" i="35"/>
  <c r="CG70" i="35"/>
  <c r="BY72" i="35"/>
  <c r="G89" i="35"/>
  <c r="AM66" i="35"/>
  <c r="AV73" i="35"/>
  <c r="BJ69" i="35"/>
  <c r="AO65" i="35"/>
  <c r="N60" i="35"/>
  <c r="AF75" i="35"/>
  <c r="BP72" i="35"/>
  <c r="BX73" i="35"/>
  <c r="AS61" i="35"/>
  <c r="BF92" i="35"/>
  <c r="CG79" i="35"/>
  <c r="CI79" i="35"/>
  <c r="CG82" i="35"/>
  <c r="CC71" i="35"/>
  <c r="AN95" i="35"/>
  <c r="AC70" i="35"/>
  <c r="AB79" i="35"/>
  <c r="AQ72" i="35"/>
  <c r="AA74" i="35"/>
  <c r="AD93" i="35"/>
  <c r="CI95" i="35"/>
  <c r="AW83" i="35"/>
  <c r="F70" i="35"/>
  <c r="BH82" i="35"/>
  <c r="U72" i="35"/>
  <c r="E69" i="35"/>
  <c r="AV64" i="35"/>
  <c r="BB76" i="35"/>
  <c r="BX75" i="35"/>
  <c r="AM89" i="35"/>
  <c r="AX89" i="35"/>
  <c r="CI94" i="35"/>
  <c r="R87" i="35"/>
  <c r="BB86" i="35"/>
  <c r="Z69" i="35"/>
  <c r="BG60" i="35"/>
  <c r="AV60" i="35"/>
  <c r="AT62" i="35"/>
  <c r="X63" i="35"/>
  <c r="AA67" i="35"/>
  <c r="CG94" i="35"/>
  <c r="I62" i="35"/>
  <c r="G76" i="35"/>
  <c r="AA69" i="35"/>
  <c r="BE80" i="35"/>
  <c r="S97" i="35"/>
  <c r="K78" i="35"/>
  <c r="CN74" i="35"/>
  <c r="BW77" i="35"/>
  <c r="G93" i="35"/>
  <c r="BN85" i="35"/>
  <c r="AD88" i="35"/>
  <c r="BG97" i="35"/>
  <c r="J63" i="35"/>
  <c r="CK77" i="35"/>
  <c r="CK82" i="35"/>
  <c r="AJ85" i="35"/>
  <c r="AD78" i="35"/>
  <c r="CA76" i="35"/>
  <c r="CI87" i="35"/>
  <c r="M82" i="35"/>
  <c r="AE82" i="35"/>
  <c r="H66" i="35"/>
  <c r="BM67" i="35"/>
  <c r="AC93" i="35"/>
  <c r="X90" i="35"/>
  <c r="E87" i="35"/>
  <c r="BQ93" i="35"/>
  <c r="CO93" i="35"/>
  <c r="AC68" i="35"/>
  <c r="BP79" i="35"/>
  <c r="CJ96" i="35"/>
  <c r="AM61" i="35"/>
  <c r="H79" i="35"/>
  <c r="CM66" i="35"/>
  <c r="AO97" i="35"/>
  <c r="AB73" i="35"/>
  <c r="BE77" i="35"/>
  <c r="BX78" i="35"/>
  <c r="C90" i="35"/>
  <c r="AY64" i="35"/>
  <c r="CL92" i="35"/>
  <c r="F92" i="35"/>
  <c r="AQ60" i="35"/>
  <c r="X97" i="35"/>
  <c r="T89" i="35"/>
  <c r="AO82" i="35"/>
  <c r="BQ95" i="35"/>
  <c r="BH72" i="35"/>
  <c r="BQ62" i="35"/>
  <c r="R63" i="35"/>
  <c r="AT71" i="35"/>
  <c r="AY81" i="35"/>
  <c r="BG66" i="35"/>
  <c r="Q81" i="35"/>
  <c r="CR84" i="35"/>
  <c r="AY89" i="35"/>
  <c r="E75" i="35"/>
  <c r="AP86" i="35"/>
  <c r="BS96" i="35"/>
  <c r="K90" i="35"/>
  <c r="Z93" i="35"/>
  <c r="BW92" i="35"/>
  <c r="CQ93" i="35"/>
  <c r="AB85" i="35"/>
  <c r="J72" i="35"/>
  <c r="CK83" i="35"/>
  <c r="CC96" i="35"/>
  <c r="D82" i="35"/>
  <c r="BJ94" i="35"/>
  <c r="C63" i="35"/>
  <c r="P86" i="35"/>
  <c r="AU59" i="35"/>
  <c r="BX92" i="35"/>
  <c r="AB78" i="35"/>
  <c r="AH84" i="35"/>
  <c r="Y94" i="35"/>
  <c r="AW78" i="35"/>
  <c r="C81" i="35"/>
  <c r="K76" i="35"/>
  <c r="CG73" i="35"/>
  <c r="CM97" i="35"/>
  <c r="E79" i="35"/>
  <c r="AC88" i="35"/>
  <c r="AC89" i="35"/>
  <c r="Z81" i="35"/>
  <c r="CO83" i="35"/>
  <c r="W95" i="35"/>
  <c r="BH87" i="35"/>
  <c r="CE88" i="35"/>
  <c r="AF61" i="35"/>
  <c r="CR96" i="35"/>
  <c r="BF77" i="35"/>
  <c r="CT86" i="35"/>
  <c r="AQ89" i="35"/>
  <c r="BP89" i="35"/>
  <c r="CR90" i="35"/>
  <c r="AU89" i="35"/>
  <c r="CA75" i="35"/>
  <c r="BP82" i="35"/>
  <c r="E94" i="35"/>
  <c r="AC97" i="35"/>
  <c r="AO88" i="35"/>
  <c r="AF87" i="35"/>
  <c r="BJ60" i="35"/>
  <c r="D76" i="35"/>
  <c r="AY84" i="35"/>
  <c r="O60" i="35"/>
  <c r="BE69" i="35"/>
  <c r="BM60" i="35"/>
  <c r="AG93" i="35"/>
  <c r="AY74" i="35"/>
  <c r="BO60" i="35"/>
  <c r="Y64" i="35"/>
  <c r="AX66" i="35"/>
  <c r="BZ73" i="35"/>
  <c r="D65" i="35"/>
  <c r="BG62" i="35"/>
  <c r="V71" i="35"/>
  <c r="BS84" i="35"/>
  <c r="S72" i="35"/>
  <c r="AV69" i="35"/>
  <c r="AC82" i="35"/>
  <c r="BJ64" i="35"/>
  <c r="BL88" i="35"/>
  <c r="AV75" i="35"/>
  <c r="S74" i="35"/>
  <c r="AJ69" i="35"/>
  <c r="K94" i="35"/>
  <c r="BX65" i="35"/>
  <c r="BF63" i="35"/>
  <c r="K77" i="35"/>
  <c r="AZ97" i="35"/>
  <c r="BS83" i="35"/>
  <c r="BF89" i="35"/>
  <c r="BK91" i="35"/>
  <c r="AU95" i="35"/>
  <c r="AI94" i="35"/>
  <c r="BE68" i="35"/>
  <c r="CT62" i="35"/>
  <c r="AJ60" i="35"/>
  <c r="AC69" i="35"/>
  <c r="AS70" i="35"/>
  <c r="N74" i="35"/>
  <c r="CQ82" i="35"/>
  <c r="BZ64" i="35"/>
  <c r="AZ96" i="35"/>
  <c r="AH75" i="35"/>
  <c r="AU64" i="35"/>
  <c r="BE62" i="35"/>
  <c r="BU78" i="35"/>
  <c r="BA78" i="35"/>
  <c r="AZ79" i="35"/>
  <c r="BN86" i="35"/>
  <c r="AV92" i="35"/>
  <c r="BQ63" i="35"/>
  <c r="G59" i="35"/>
  <c r="Q72" i="35"/>
  <c r="AO91" i="35"/>
  <c r="BM59" i="35"/>
  <c r="AA66" i="35"/>
  <c r="AG82" i="35"/>
  <c r="CM76" i="35"/>
  <c r="AZ59" i="35"/>
  <c r="CD78" i="35"/>
  <c r="AL69" i="35"/>
  <c r="AR67" i="35"/>
  <c r="CB66" i="35"/>
  <c r="Q97" i="35"/>
  <c r="BX82" i="35"/>
  <c r="CF81" i="35"/>
  <c r="CH69" i="35"/>
  <c r="CF93" i="35"/>
  <c r="BH93" i="35"/>
  <c r="O59" i="35"/>
  <c r="BZ86" i="35"/>
  <c r="CM79" i="35"/>
  <c r="BR63" i="35"/>
  <c r="BF76" i="35"/>
  <c r="T96" i="35"/>
  <c r="X81" i="35"/>
  <c r="AO85" i="35"/>
  <c r="CJ74" i="35"/>
  <c r="AI96" i="35"/>
  <c r="BN93" i="35"/>
  <c r="CJ87" i="35"/>
  <c r="AS87" i="35"/>
  <c r="M64" i="35"/>
  <c r="BE74" i="35"/>
  <c r="AW94" i="35"/>
  <c r="CA81" i="35"/>
  <c r="BQ69" i="35"/>
  <c r="X83" i="35"/>
  <c r="Q90" i="35"/>
  <c r="AE67" i="35"/>
  <c r="E60" i="35"/>
  <c r="U65" i="35"/>
  <c r="CG81" i="35"/>
  <c r="Q93" i="35"/>
  <c r="BX86" i="35"/>
  <c r="AK67" i="35"/>
  <c r="N66" i="35"/>
  <c r="H89" i="35"/>
  <c r="AW67" i="35"/>
  <c r="F95" i="35"/>
  <c r="BW93" i="35"/>
  <c r="CS67" i="35"/>
  <c r="BZ93" i="35"/>
  <c r="CC93" i="35"/>
  <c r="CQ62" i="35"/>
  <c r="X71" i="35"/>
  <c r="CD67" i="35"/>
  <c r="BK74" i="35"/>
  <c r="CE80" i="35"/>
  <c r="CH77" i="35"/>
  <c r="BT65" i="35"/>
  <c r="J60" i="35"/>
  <c r="AS68" i="35"/>
  <c r="I72" i="35"/>
  <c r="BY95" i="35"/>
  <c r="CK80" i="35"/>
  <c r="CE62" i="35"/>
  <c r="CR66" i="35"/>
  <c r="AA88" i="35"/>
  <c r="AY79" i="35"/>
  <c r="Q73" i="35"/>
  <c r="AL84" i="35"/>
  <c r="CP89" i="35"/>
  <c r="J69" i="35"/>
  <c r="AC84" i="35"/>
  <c r="AR68" i="35"/>
  <c r="BV90" i="35"/>
  <c r="AH71" i="35"/>
  <c r="AS80" i="35"/>
  <c r="C62" i="35"/>
  <c r="I83" i="35"/>
  <c r="S90" i="35"/>
  <c r="BU83" i="35"/>
  <c r="BQ78" i="35"/>
  <c r="BK96" i="35"/>
  <c r="BT83" i="35"/>
  <c r="AH97" i="35"/>
  <c r="CQ92" i="35"/>
  <c r="F93" i="35"/>
  <c r="AR84" i="35"/>
  <c r="I68" i="35"/>
  <c r="O62" i="35"/>
  <c r="BO96" i="35"/>
  <c r="BU86" i="35"/>
  <c r="AW74" i="35"/>
  <c r="BU81" i="35"/>
  <c r="AG96" i="35"/>
  <c r="J86" i="35"/>
  <c r="CG83" i="35"/>
  <c r="CH72" i="35"/>
  <c r="AG59" i="35"/>
  <c r="W63" i="35"/>
  <c r="F71" i="35"/>
  <c r="BS67" i="35"/>
  <c r="Z63" i="35"/>
  <c r="BB90" i="35"/>
  <c r="D68" i="35"/>
  <c r="BY96" i="35"/>
  <c r="S79" i="35"/>
  <c r="CH68" i="35"/>
  <c r="AN78" i="35"/>
  <c r="J59" i="35"/>
  <c r="BU95" i="35"/>
  <c r="AO96" i="35"/>
  <c r="CQ97" i="35"/>
  <c r="I97" i="35"/>
  <c r="AM67" i="35"/>
  <c r="BX88" i="35"/>
  <c r="R60" i="35"/>
  <c r="CM92" i="35"/>
  <c r="AE62" i="35"/>
  <c r="BW83" i="35"/>
  <c r="T59" i="35"/>
  <c r="K83" i="35"/>
  <c r="CR60" i="35"/>
  <c r="AN65" i="35"/>
  <c r="BE87" i="35"/>
  <c r="CG93" i="35"/>
  <c r="BG96" i="35"/>
  <c r="CI64" i="35"/>
  <c r="AZ61" i="35"/>
  <c r="AY85" i="35"/>
  <c r="BY67" i="35"/>
  <c r="AJ82" i="35"/>
  <c r="CP73" i="35"/>
  <c r="O90" i="35"/>
  <c r="AS88" i="35"/>
  <c r="AC94" i="35"/>
  <c r="F90" i="35"/>
  <c r="CB92" i="35"/>
  <c r="CR94" i="35"/>
  <c r="G96" i="35"/>
  <c r="BM94" i="35"/>
  <c r="CO97" i="35"/>
  <c r="CT91" i="35"/>
  <c r="AS59" i="35"/>
  <c r="AM74" i="35"/>
  <c r="BP92" i="35"/>
  <c r="AR85" i="35"/>
  <c r="T94" i="35"/>
  <c r="C86" i="35"/>
  <c r="BI60" i="35"/>
  <c r="T84" i="35"/>
  <c r="BJ85" i="35"/>
  <c r="CO94" i="35"/>
  <c r="CT74" i="35"/>
  <c r="AX81" i="35"/>
  <c r="CF77" i="35"/>
  <c r="AB75" i="35"/>
  <c r="BK86" i="35"/>
  <c r="AJ79" i="35"/>
  <c r="BF81" i="35"/>
  <c r="AY78" i="35"/>
  <c r="BK88" i="35"/>
  <c r="CQ80" i="35"/>
  <c r="V66" i="35"/>
  <c r="BV95" i="35"/>
  <c r="H88" i="35"/>
  <c r="W61" i="35"/>
  <c r="AW93" i="35"/>
  <c r="BB91" i="35"/>
  <c r="AR82" i="35"/>
  <c r="CI61" i="35"/>
  <c r="AW97" i="35"/>
  <c r="U81" i="35"/>
  <c r="AI91" i="35"/>
  <c r="CH73" i="35"/>
  <c r="AZ95" i="35"/>
  <c r="AI97" i="35"/>
  <c r="AM73" i="35"/>
  <c r="U94" i="35"/>
  <c r="CT69" i="35"/>
  <c r="C70" i="35"/>
  <c r="N70" i="35"/>
  <c r="CC94" i="35"/>
  <c r="AZ64" i="35"/>
  <c r="U62" i="35"/>
  <c r="G63" i="35"/>
  <c r="CD93" i="35"/>
  <c r="CB74" i="35"/>
  <c r="CL62" i="35"/>
  <c r="BU60" i="35"/>
  <c r="CG92" i="35"/>
  <c r="AQ76" i="35"/>
  <c r="BH71" i="35"/>
  <c r="AW84" i="35"/>
  <c r="BZ91" i="35"/>
  <c r="BI91" i="35"/>
  <c r="CQ83" i="35"/>
  <c r="AE74" i="35"/>
  <c r="BP85" i="35"/>
  <c r="BT75" i="35"/>
  <c r="G94" i="35"/>
  <c r="CP66" i="35"/>
  <c r="AO89" i="35"/>
  <c r="BW88" i="35"/>
  <c r="F65" i="35"/>
  <c r="BR96" i="35"/>
  <c r="BS79" i="35"/>
  <c r="CT63" i="35"/>
  <c r="D92" i="35"/>
  <c r="X84" i="35"/>
  <c r="L97" i="35"/>
  <c r="K91" i="35"/>
  <c r="BC97" i="35"/>
  <c r="BT95" i="35"/>
  <c r="E83" i="35"/>
  <c r="AI62" i="35"/>
  <c r="C61" i="35"/>
  <c r="CS94" i="35"/>
  <c r="AS79" i="35"/>
  <c r="BF83" i="35"/>
  <c r="CM91" i="35"/>
  <c r="AS91" i="35"/>
  <c r="BW84" i="35"/>
  <c r="AH93" i="35"/>
  <c r="CE70" i="35"/>
  <c r="I75" i="35"/>
  <c r="L95" i="35"/>
  <c r="AY97" i="35"/>
  <c r="CN91" i="35"/>
  <c r="AF88" i="35"/>
  <c r="BT84" i="35"/>
  <c r="CM86" i="35"/>
  <c r="AH85" i="35"/>
  <c r="W80" i="35"/>
  <c r="BB96" i="35"/>
  <c r="CD83" i="35"/>
  <c r="M71" i="35"/>
  <c r="CP94" i="35"/>
  <c r="BE81" i="35"/>
  <c r="BJ86" i="35"/>
  <c r="AP87" i="35"/>
  <c r="BD82" i="35"/>
  <c r="V67" i="35"/>
  <c r="AN96" i="35"/>
  <c r="BX83" i="35"/>
  <c r="X76" i="35"/>
  <c r="CA89" i="35"/>
  <c r="BJ90" i="35"/>
  <c r="CB78" i="35"/>
  <c r="V88" i="35"/>
  <c r="CC88" i="35"/>
  <c r="AA96" i="35"/>
  <c r="CB82" i="35"/>
  <c r="CJ88" i="35"/>
  <c r="AI83" i="35"/>
  <c r="U70" i="35"/>
  <c r="BC90" i="35"/>
  <c r="U97" i="35"/>
  <c r="AM83" i="35"/>
  <c r="P85" i="35"/>
  <c r="D87" i="35"/>
  <c r="AQ68" i="35"/>
  <c r="AB74" i="35"/>
  <c r="CI91" i="35"/>
  <c r="BS63" i="35"/>
  <c r="H65" i="35"/>
  <c r="AU82" i="35"/>
  <c r="AK61" i="35"/>
  <c r="CQ72" i="35"/>
  <c r="AF81" i="35"/>
  <c r="BK83" i="35"/>
  <c r="CO66" i="35"/>
  <c r="BZ68" i="35"/>
  <c r="V90" i="35"/>
  <c r="CT95" i="35"/>
  <c r="CH60" i="35"/>
  <c r="X85" i="35"/>
  <c r="C64" i="35"/>
  <c r="AK94" i="35"/>
  <c r="BO67" i="35"/>
  <c r="O67" i="35"/>
  <c r="CK78" i="35"/>
  <c r="BW75" i="35"/>
  <c r="CS62" i="35"/>
  <c r="BK97" i="35"/>
  <c r="AV94" i="35"/>
  <c r="BF75" i="35"/>
  <c r="AG95" i="35"/>
  <c r="AJ64" i="35"/>
  <c r="S94" i="35"/>
  <c r="AR78" i="35"/>
  <c r="BM90" i="35"/>
  <c r="AY67" i="35"/>
  <c r="CT94" i="35"/>
  <c r="BQ90" i="35"/>
  <c r="AE95" i="35"/>
  <c r="AI89" i="35"/>
  <c r="C92" i="35"/>
  <c r="U89" i="35"/>
  <c r="W73" i="35"/>
  <c r="CD85" i="35"/>
  <c r="AR86" i="35"/>
  <c r="BA70" i="35"/>
  <c r="AM69" i="35"/>
  <c r="F60" i="35"/>
  <c r="AE91" i="35"/>
  <c r="CL75" i="35"/>
  <c r="Z86" i="35"/>
  <c r="AV66" i="35"/>
  <c r="BF80" i="35"/>
  <c r="BS77" i="35"/>
  <c r="BA64" i="35"/>
  <c r="CN59" i="35"/>
  <c r="BU90" i="35"/>
  <c r="CC68" i="35"/>
  <c r="AQ82" i="35"/>
  <c r="Z90" i="35"/>
  <c r="BD81" i="35"/>
  <c r="AY69" i="35"/>
  <c r="BR93" i="35"/>
  <c r="O93" i="35"/>
  <c r="CD88" i="35"/>
  <c r="AB97" i="35"/>
  <c r="BM82" i="35"/>
  <c r="T70" i="35"/>
  <c r="BZ89" i="35"/>
  <c r="C60" i="35"/>
  <c r="CG78" i="35"/>
  <c r="BT96" i="35"/>
  <c r="R90" i="35"/>
  <c r="AE71" i="35"/>
  <c r="N83" i="35"/>
  <c r="H80" i="35"/>
  <c r="CA91" i="35"/>
  <c r="BH70" i="35"/>
  <c r="C85" i="35"/>
  <c r="AL85" i="35"/>
  <c r="CA88" i="35"/>
  <c r="AV86" i="35"/>
  <c r="CI90" i="35"/>
  <c r="CC89" i="35"/>
  <c r="BO70" i="35"/>
  <c r="AK87" i="35"/>
  <c r="AI79" i="35"/>
  <c r="AM71" i="35"/>
  <c r="BH91" i="35"/>
  <c r="T97" i="35"/>
  <c r="AE94" i="35"/>
  <c r="CK90" i="35"/>
  <c r="AG91" i="35"/>
  <c r="CT76" i="35"/>
  <c r="N85" i="35"/>
  <c r="BQ79" i="35"/>
  <c r="BA75" i="35"/>
  <c r="BA90" i="35"/>
  <c r="BY69" i="35"/>
  <c r="AM68" i="35"/>
  <c r="AJ92" i="35"/>
  <c r="BE88" i="35"/>
  <c r="BN77" i="35"/>
  <c r="K95" i="35"/>
  <c r="AL88" i="35"/>
  <c r="AZ76" i="35"/>
  <c r="E74" i="35"/>
  <c r="AU73" i="35"/>
  <c r="I66" i="35"/>
  <c r="J75" i="35"/>
  <c r="CA71" i="35"/>
  <c r="AU68" i="35"/>
  <c r="W69" i="35"/>
  <c r="BX93" i="35"/>
  <c r="CQ64" i="35"/>
  <c r="BF93" i="35"/>
  <c r="BD88" i="35"/>
  <c r="CN96" i="35"/>
  <c r="BW85" i="35"/>
  <c r="BH73" i="35"/>
  <c r="AN74" i="35"/>
  <c r="CO92" i="35"/>
  <c r="P93" i="35"/>
  <c r="BS91" i="35"/>
  <c r="BX89" i="35"/>
  <c r="M96" i="35"/>
  <c r="CM94" i="35"/>
  <c r="CJ92" i="35"/>
  <c r="AH94" i="35"/>
  <c r="CI80" i="35"/>
  <c r="CG84" i="35"/>
  <c r="N80" i="35"/>
  <c r="CR63" i="35"/>
  <c r="CP81" i="35"/>
  <c r="AP80" i="35"/>
  <c r="BS89" i="35"/>
  <c r="CD81" i="35"/>
  <c r="CE97" i="35"/>
  <c r="H90" i="35"/>
  <c r="BE90" i="35"/>
  <c r="BW90" i="35"/>
  <c r="H95" i="35"/>
  <c r="CS66" i="35"/>
  <c r="Z84" i="35"/>
  <c r="AC66" i="35"/>
  <c r="BT62" i="35"/>
  <c r="BR72" i="35"/>
  <c r="BM63" i="35"/>
  <c r="U96" i="35"/>
  <c r="AD86" i="35"/>
  <c r="Z78" i="35"/>
  <c r="Z62" i="35"/>
  <c r="R91" i="35"/>
  <c r="T78" i="35"/>
  <c r="K88" i="35"/>
  <c r="AQ78" i="35"/>
  <c r="P92" i="35"/>
  <c r="BG94" i="35"/>
  <c r="CG80" i="35"/>
  <c r="AB67" i="35"/>
  <c r="R88" i="35"/>
  <c r="BN88" i="35"/>
  <c r="BE59" i="35"/>
  <c r="BQ94" i="35"/>
  <c r="AK60" i="35"/>
  <c r="AP97" i="35"/>
  <c r="CE94" i="35"/>
  <c r="BF79" i="35"/>
  <c r="BD89" i="35"/>
  <c r="AC61" i="35"/>
  <c r="AD87" i="35"/>
  <c r="BQ77" i="35"/>
  <c r="P94" i="35"/>
  <c r="BW86" i="35"/>
  <c r="CP92" i="35"/>
  <c r="Q84" i="35"/>
  <c r="R62" i="35"/>
  <c r="AK79" i="35"/>
  <c r="AF67" i="35"/>
  <c r="BY94" i="35"/>
  <c r="BV67" i="35"/>
  <c r="AN87" i="35"/>
  <c r="C91" i="35"/>
  <c r="BP97" i="35"/>
  <c r="CT68" i="35"/>
  <c r="BY65" i="35"/>
  <c r="BZ90" i="35"/>
  <c r="CJ83" i="35"/>
  <c r="U77" i="35"/>
  <c r="AW82" i="35"/>
  <c r="CH87" i="35"/>
  <c r="AI65" i="35"/>
  <c r="CN66" i="35"/>
  <c r="BN94" i="35"/>
  <c r="E85" i="35"/>
  <c r="CD69" i="35"/>
  <c r="C69" i="35"/>
  <c r="AQ96" i="35"/>
  <c r="AT96" i="35"/>
  <c r="AX90" i="35"/>
  <c r="C71" i="35"/>
  <c r="AB82" i="35"/>
  <c r="AH87" i="35"/>
  <c r="BO94" i="35"/>
  <c r="AR76" i="35"/>
  <c r="CI92" i="35"/>
  <c r="AU94" i="35"/>
  <c r="AA77" i="35"/>
  <c r="O97" i="35"/>
  <c r="AW64" i="35"/>
  <c r="D89" i="35"/>
  <c r="J93" i="35"/>
  <c r="BZ77" i="35"/>
  <c r="X89" i="35"/>
  <c r="Q62" i="35"/>
  <c r="BX97" i="35"/>
  <c r="U74" i="35"/>
  <c r="BC72" i="35"/>
  <c r="T95" i="35"/>
  <c r="CS71" i="35"/>
  <c r="BK80" i="35"/>
  <c r="CO74" i="35"/>
  <c r="AC96" i="35"/>
  <c r="R35" i="38"/>
  <c r="O35" i="38"/>
  <c r="R30" i="38"/>
  <c r="O30" i="38"/>
  <c r="R38" i="38"/>
  <c r="O38" i="38"/>
  <c r="R25" i="38"/>
  <c r="O25" i="38"/>
  <c r="R32" i="38"/>
  <c r="O32" i="38"/>
  <c r="R37" i="38"/>
  <c r="O37" i="38"/>
  <c r="R45" i="38"/>
  <c r="O45" i="38"/>
  <c r="R44" i="38"/>
  <c r="O44" i="38"/>
  <c r="R29" i="38"/>
  <c r="O29" i="38"/>
  <c r="R27" i="38"/>
  <c r="O27" i="38"/>
  <c r="R40" i="38"/>
  <c r="O40" i="38"/>
  <c r="R39" i="38"/>
  <c r="O39" i="38"/>
  <c r="R24" i="38"/>
  <c r="O24" i="38"/>
  <c r="R26" i="38"/>
  <c r="O26" i="38"/>
  <c r="R42" i="38"/>
  <c r="O42" i="38"/>
  <c r="R43" i="38"/>
  <c r="O43" i="38"/>
  <c r="R33" i="38"/>
  <c r="O33" i="38"/>
  <c r="R34" i="38"/>
  <c r="O34" i="38"/>
  <c r="R31" i="38"/>
  <c r="O31" i="38"/>
  <c r="R28" i="38"/>
  <c r="O28" i="38"/>
  <c r="R36" i="38"/>
  <c r="O36" i="38"/>
  <c r="R41" i="38"/>
  <c r="O41" i="38"/>
  <c r="AS35" i="38"/>
  <c r="U38" i="38"/>
  <c r="U31" i="38"/>
  <c r="U28" i="38"/>
  <c r="U35" i="38"/>
  <c r="U44" i="38"/>
  <c r="U36" i="38"/>
  <c r="U33" i="38"/>
  <c r="U41" i="38"/>
  <c r="U26" i="38"/>
  <c r="U34" i="38"/>
  <c r="U30" i="38"/>
  <c r="U27" i="38"/>
  <c r="U25" i="38"/>
  <c r="U37" i="38"/>
  <c r="U45" i="38"/>
  <c r="U39" i="38"/>
  <c r="U29" i="38"/>
  <c r="U40" i="38"/>
  <c r="U24" i="38"/>
  <c r="U32" i="38"/>
  <c r="U42" i="38"/>
  <c r="U43" i="38"/>
  <c r="A50" i="20" l="1"/>
  <c r="M47" i="38" s="1"/>
  <c r="B49" i="20"/>
  <c r="D49" i="20"/>
  <c r="C49" i="20"/>
  <c r="E49" i="20"/>
  <c r="G47" i="38"/>
  <c r="H46" i="38"/>
  <c r="G46" i="38"/>
  <c r="I47" i="38"/>
  <c r="J46" i="38"/>
  <c r="H47" i="38"/>
  <c r="I46" i="38"/>
  <c r="J47" i="38"/>
  <c r="L47" i="38"/>
  <c r="V46" i="38"/>
  <c r="F46" i="38"/>
  <c r="N46" i="38"/>
  <c r="L46" i="38"/>
  <c r="X46" i="38"/>
  <c r="K46" i="38"/>
  <c r="Y47" i="38"/>
  <c r="Y46" i="38"/>
  <c r="V47" i="38"/>
  <c r="AB47" i="38"/>
  <c r="AS47" i="38" s="1"/>
  <c r="K47" i="38"/>
  <c r="N47" i="38"/>
  <c r="AB46" i="38"/>
  <c r="AS46" i="38" s="1"/>
  <c r="AA47" i="38"/>
  <c r="F47" i="38"/>
  <c r="X47" i="38"/>
  <c r="M46" i="38"/>
  <c r="AA46" i="38"/>
  <c r="CU70" i="35"/>
  <c r="CI70" i="36" s="1"/>
  <c r="CU69" i="35"/>
  <c r="H69" i="36" s="1"/>
  <c r="CU60" i="35"/>
  <c r="Y60" i="36" s="1"/>
  <c r="CU63" i="35"/>
  <c r="BD63" i="36" s="1"/>
  <c r="CU66" i="35"/>
  <c r="BK66" i="36" s="1"/>
  <c r="CU62" i="35"/>
  <c r="X62" i="36" s="1"/>
  <c r="CU67" i="35"/>
  <c r="BE67" i="36" s="1"/>
  <c r="CU64" i="35"/>
  <c r="I64" i="36" s="1"/>
  <c r="CU68" i="35"/>
  <c r="BY68" i="36" s="1"/>
  <c r="CU61" i="35"/>
  <c r="CC61" i="36" s="1"/>
  <c r="CU65" i="35"/>
  <c r="BU65" i="36" s="1"/>
  <c r="CU59" i="35"/>
  <c r="CB59" i="36" s="1"/>
  <c r="CU76" i="35"/>
  <c r="BB76" i="36" s="1"/>
  <c r="CU73" i="35"/>
  <c r="BU73" i="36" s="1"/>
  <c r="CU88" i="35"/>
  <c r="C88" i="36" s="1"/>
  <c r="CU94" i="35"/>
  <c r="V94" i="36" s="1"/>
  <c r="CU93" i="35"/>
  <c r="AJ93" i="36" s="1"/>
  <c r="CU87" i="35"/>
  <c r="AK87" i="36" s="1"/>
  <c r="CU80" i="35"/>
  <c r="C80" i="36" s="1"/>
  <c r="CU85" i="35"/>
  <c r="S85" i="36" s="1"/>
  <c r="CU91" i="35"/>
  <c r="AM91" i="36" s="1"/>
  <c r="CU89" i="35"/>
  <c r="S89" i="36" s="1"/>
  <c r="CU79" i="35"/>
  <c r="AI79" i="36" s="1"/>
  <c r="CU77" i="35"/>
  <c r="CU83" i="35"/>
  <c r="BT83" i="36" s="1"/>
  <c r="CU97" i="35"/>
  <c r="R97" i="36" s="1"/>
  <c r="CU84" i="35"/>
  <c r="C84" i="36" s="1"/>
  <c r="CU75" i="35"/>
  <c r="J75" i="36" s="1"/>
  <c r="CU72" i="35"/>
  <c r="C72" i="36" s="1"/>
  <c r="CU96" i="35"/>
  <c r="BX96" i="36" s="1"/>
  <c r="CU81" i="35"/>
  <c r="BL81" i="36" s="1"/>
  <c r="CU90" i="35"/>
  <c r="AT90" i="36" s="1"/>
  <c r="CU92" i="35"/>
  <c r="BX92" i="36" s="1"/>
  <c r="CU95" i="35"/>
  <c r="AS95" i="36" s="1"/>
  <c r="CU86" i="35"/>
  <c r="AO86" i="36" s="1"/>
  <c r="CU74" i="35"/>
  <c r="R74" i="36" s="1"/>
  <c r="CU78" i="35"/>
  <c r="BD78" i="36" s="1"/>
  <c r="CU71" i="35"/>
  <c r="R71" i="36" s="1"/>
  <c r="CU82" i="35"/>
  <c r="C82" i="36" s="1"/>
  <c r="W46" i="38" l="1"/>
  <c r="O46" i="38"/>
  <c r="U46" i="38"/>
  <c r="R46" i="38"/>
  <c r="W47" i="38"/>
  <c r="O47" i="38"/>
  <c r="U47" i="38"/>
  <c r="A51" i="20"/>
  <c r="BG99" i="35" s="1"/>
  <c r="C50" i="20"/>
  <c r="B50" i="20"/>
  <c r="D50" i="20"/>
  <c r="E50" i="20"/>
  <c r="BM98" i="35"/>
  <c r="K98" i="35"/>
  <c r="V98" i="35"/>
  <c r="BR98" i="35"/>
  <c r="CJ98" i="35"/>
  <c r="BF98" i="35"/>
  <c r="CG98" i="35"/>
  <c r="BP98" i="35"/>
  <c r="AD98" i="35"/>
  <c r="BG98" i="35"/>
  <c r="R98" i="35"/>
  <c r="AN98" i="35"/>
  <c r="I98" i="35"/>
  <c r="BC98" i="35"/>
  <c r="P98" i="35"/>
  <c r="D98" i="35"/>
  <c r="Q98" i="35"/>
  <c r="W98" i="35"/>
  <c r="AC98" i="35"/>
  <c r="BE98" i="35"/>
  <c r="AG98" i="35"/>
  <c r="BT98" i="35"/>
  <c r="AB98" i="35"/>
  <c r="AV98" i="35"/>
  <c r="L98" i="35"/>
  <c r="AR98" i="35"/>
  <c r="AZ98" i="35"/>
  <c r="CO98" i="35"/>
  <c r="AK98" i="35"/>
  <c r="AT98" i="35"/>
  <c r="AJ98" i="35"/>
  <c r="N98" i="35"/>
  <c r="CI98" i="35"/>
  <c r="CA98" i="35"/>
  <c r="M98" i="35"/>
  <c r="AH98" i="35"/>
  <c r="CP98" i="35"/>
  <c r="BH98" i="35"/>
  <c r="AL98" i="35"/>
  <c r="BW98" i="35"/>
  <c r="BI98" i="35"/>
  <c r="CC98" i="35"/>
  <c r="BS98" i="35"/>
  <c r="CF98" i="35"/>
  <c r="G98" i="35"/>
  <c r="BV98" i="35"/>
  <c r="O98" i="35"/>
  <c r="BK98" i="35"/>
  <c r="C98" i="35"/>
  <c r="AQ98" i="35"/>
  <c r="BL98" i="35"/>
  <c r="X98" i="35"/>
  <c r="AY98" i="35"/>
  <c r="CN98" i="35"/>
  <c r="AA98" i="35"/>
  <c r="S98" i="35"/>
  <c r="AP98" i="35"/>
  <c r="CT98" i="35"/>
  <c r="BO98" i="35"/>
  <c r="U98" i="35"/>
  <c r="BD98" i="35"/>
  <c r="BA98" i="35"/>
  <c r="AO98" i="35"/>
  <c r="BU98" i="35"/>
  <c r="Z98" i="35"/>
  <c r="BZ98" i="35"/>
  <c r="BN98" i="35"/>
  <c r="CQ98" i="35"/>
  <c r="CM98" i="35"/>
  <c r="CR98" i="35"/>
  <c r="E98" i="35"/>
  <c r="CH98" i="35"/>
  <c r="F98" i="35"/>
  <c r="CE98" i="35"/>
  <c r="AU98" i="35"/>
  <c r="AS98" i="35"/>
  <c r="AM98" i="35"/>
  <c r="CL98" i="35"/>
  <c r="AE98" i="35"/>
  <c r="AW98" i="35"/>
  <c r="BB98" i="35"/>
  <c r="AI98" i="35"/>
  <c r="CB98" i="35"/>
  <c r="AX98" i="35"/>
  <c r="AF98" i="35"/>
  <c r="BY98" i="35"/>
  <c r="H98" i="35"/>
  <c r="Y98" i="35"/>
  <c r="CD98" i="35"/>
  <c r="CS98" i="35"/>
  <c r="BQ98" i="35"/>
  <c r="J98" i="35"/>
  <c r="CK98" i="35"/>
  <c r="BJ98" i="35"/>
  <c r="BX98" i="35"/>
  <c r="T98" i="35"/>
  <c r="G70" i="36"/>
  <c r="K70" i="36"/>
  <c r="AA70" i="36"/>
  <c r="Q70" i="36"/>
  <c r="E70" i="36"/>
  <c r="BH70" i="36"/>
  <c r="BC70" i="36"/>
  <c r="BS70" i="36"/>
  <c r="AN70" i="36"/>
  <c r="N70" i="36"/>
  <c r="O70" i="36"/>
  <c r="CH70" i="36"/>
  <c r="BD70" i="36"/>
  <c r="AV70" i="36"/>
  <c r="BO70" i="36"/>
  <c r="AX70" i="36"/>
  <c r="R70" i="36"/>
  <c r="BF70" i="36"/>
  <c r="CJ70" i="36"/>
  <c r="AM70" i="36"/>
  <c r="BM70" i="36"/>
  <c r="CD70" i="36"/>
  <c r="CP70" i="36"/>
  <c r="CB70" i="36"/>
  <c r="BT69" i="36"/>
  <c r="X70" i="36"/>
  <c r="AQ70" i="36"/>
  <c r="BL70" i="36"/>
  <c r="AY70" i="36"/>
  <c r="AD70" i="36"/>
  <c r="AJ70" i="36"/>
  <c r="AZ70" i="36"/>
  <c r="AF70" i="36"/>
  <c r="H70" i="36"/>
  <c r="J70" i="36"/>
  <c r="Z70" i="36"/>
  <c r="BZ70" i="36"/>
  <c r="S70" i="36"/>
  <c r="BK70" i="36"/>
  <c r="AO70" i="36"/>
  <c r="CL70" i="36"/>
  <c r="CS70" i="36"/>
  <c r="CQ70" i="36"/>
  <c r="AX69" i="36"/>
  <c r="CE70" i="36"/>
  <c r="CG70" i="36"/>
  <c r="CR70" i="36"/>
  <c r="S69" i="36"/>
  <c r="BN70" i="36"/>
  <c r="V70" i="36"/>
  <c r="BP70" i="36"/>
  <c r="AP70" i="36"/>
  <c r="AG70" i="36"/>
  <c r="Y70" i="36"/>
  <c r="AE70" i="36"/>
  <c r="AT70" i="36"/>
  <c r="BQ70" i="36"/>
  <c r="AU70" i="36"/>
  <c r="CA70" i="36"/>
  <c r="AB70" i="36"/>
  <c r="AL70" i="36"/>
  <c r="BV70" i="36"/>
  <c r="C70" i="36"/>
  <c r="AI70" i="36"/>
  <c r="AS70" i="36"/>
  <c r="D70" i="36"/>
  <c r="U70" i="36"/>
  <c r="AH70" i="36"/>
  <c r="P70" i="36"/>
  <c r="L70" i="36"/>
  <c r="AC70" i="36"/>
  <c r="BJ70" i="36"/>
  <c r="F70" i="36"/>
  <c r="BE70" i="36"/>
  <c r="BT70" i="36"/>
  <c r="W70" i="36"/>
  <c r="BB70" i="36"/>
  <c r="AW70" i="36"/>
  <c r="BG70" i="36"/>
  <c r="AK70" i="36"/>
  <c r="M70" i="36"/>
  <c r="I70" i="36"/>
  <c r="CC70" i="36"/>
  <c r="CF70" i="36"/>
  <c r="CT70" i="36"/>
  <c r="CN70" i="36"/>
  <c r="BR70" i="36"/>
  <c r="BU70" i="36"/>
  <c r="BX70" i="36"/>
  <c r="BA70" i="36"/>
  <c r="BW70" i="36"/>
  <c r="AR70" i="36"/>
  <c r="BY70" i="36"/>
  <c r="T70" i="36"/>
  <c r="BI70" i="36"/>
  <c r="CM70" i="36"/>
  <c r="CO70" i="36"/>
  <c r="CK70" i="36"/>
  <c r="CQ69" i="36"/>
  <c r="AV60" i="36"/>
  <c r="BI64" i="36"/>
  <c r="H68" i="36"/>
  <c r="CM62" i="36"/>
  <c r="AQ69" i="36"/>
  <c r="P69" i="36"/>
  <c r="BE69" i="36"/>
  <c r="BU69" i="36"/>
  <c r="AH69" i="36"/>
  <c r="BS62" i="36"/>
  <c r="P62" i="36"/>
  <c r="G64" i="36"/>
  <c r="F64" i="36"/>
  <c r="AQ60" i="36"/>
  <c r="H64" i="36"/>
  <c r="AN59" i="36"/>
  <c r="BI60" i="36"/>
  <c r="J64" i="36"/>
  <c r="AJ64" i="36"/>
  <c r="CE69" i="36"/>
  <c r="AP64" i="36"/>
  <c r="BA64" i="36"/>
  <c r="W60" i="36"/>
  <c r="CA64" i="36"/>
  <c r="R65" i="36"/>
  <c r="AV65" i="36"/>
  <c r="BU59" i="36"/>
  <c r="F59" i="36"/>
  <c r="AA65" i="36"/>
  <c r="BP65" i="36"/>
  <c r="F65" i="36"/>
  <c r="CK60" i="36"/>
  <c r="S59" i="36"/>
  <c r="CD64" i="36"/>
  <c r="AR64" i="36"/>
  <c r="BJ65" i="36"/>
  <c r="BJ64" i="36"/>
  <c r="BB65" i="36"/>
  <c r="AT59" i="36"/>
  <c r="CA61" i="36"/>
  <c r="BR64" i="36"/>
  <c r="AP65" i="36"/>
  <c r="CH60" i="36"/>
  <c r="CI60" i="36"/>
  <c r="O65" i="36"/>
  <c r="CT63" i="36"/>
  <c r="D59" i="36"/>
  <c r="BC63" i="36"/>
  <c r="AY65" i="36"/>
  <c r="AF60" i="36"/>
  <c r="X63" i="36"/>
  <c r="CN60" i="36"/>
  <c r="BL65" i="36"/>
  <c r="Y65" i="36"/>
  <c r="BW65" i="36"/>
  <c r="P65" i="36"/>
  <c r="AR59" i="36"/>
  <c r="CP65" i="36"/>
  <c r="AQ65" i="36"/>
  <c r="I65" i="36"/>
  <c r="CT65" i="36"/>
  <c r="T65" i="36"/>
  <c r="U65" i="36"/>
  <c r="BZ67" i="36"/>
  <c r="D65" i="36"/>
  <c r="J65" i="36"/>
  <c r="CG61" i="36"/>
  <c r="CO63" i="36"/>
  <c r="CL64" i="36"/>
  <c r="CG65" i="36"/>
  <c r="V67" i="36"/>
  <c r="BG65" i="36"/>
  <c r="CE65" i="36"/>
  <c r="BN65" i="36"/>
  <c r="AF65" i="36"/>
  <c r="Z67" i="36"/>
  <c r="AP67" i="36"/>
  <c r="AG67" i="36"/>
  <c r="O67" i="36"/>
  <c r="BY59" i="36"/>
  <c r="AT67" i="36"/>
  <c r="J63" i="36"/>
  <c r="CD63" i="36"/>
  <c r="AV63" i="36"/>
  <c r="BI65" i="36"/>
  <c r="CQ65" i="36"/>
  <c r="BV59" i="36"/>
  <c r="BO63" i="36"/>
  <c r="AB65" i="36"/>
  <c r="AK64" i="36"/>
  <c r="BE59" i="36"/>
  <c r="S65" i="36"/>
  <c r="BT64" i="36"/>
  <c r="AE63" i="36"/>
  <c r="AE65" i="36"/>
  <c r="AU67" i="36"/>
  <c r="BY65" i="36"/>
  <c r="AH67" i="36"/>
  <c r="CH64" i="36"/>
  <c r="AV64" i="36"/>
  <c r="H63" i="36"/>
  <c r="BZ65" i="36"/>
  <c r="BM62" i="36"/>
  <c r="AF69" i="36"/>
  <c r="K65" i="36"/>
  <c r="AR60" i="36"/>
  <c r="AC69" i="36"/>
  <c r="AI63" i="36"/>
  <c r="AK63" i="36"/>
  <c r="M65" i="36"/>
  <c r="BV65" i="36"/>
  <c r="AC65" i="36"/>
  <c r="AU64" i="36"/>
  <c r="L65" i="36"/>
  <c r="AL65" i="36"/>
  <c r="AL59" i="36"/>
  <c r="CO65" i="36"/>
  <c r="CG63" i="36"/>
  <c r="BS65" i="36"/>
  <c r="CJ63" i="36"/>
  <c r="CF63" i="36"/>
  <c r="R63" i="36"/>
  <c r="D63" i="36"/>
  <c r="AJ63" i="36"/>
  <c r="CR63" i="36"/>
  <c r="CP63" i="36"/>
  <c r="AD66" i="36"/>
  <c r="AU66" i="36"/>
  <c r="AH63" i="36"/>
  <c r="AF61" i="36"/>
  <c r="AJ61" i="36"/>
  <c r="F63" i="36"/>
  <c r="AR65" i="36"/>
  <c r="CR65" i="36"/>
  <c r="CA63" i="36"/>
  <c r="BD65" i="36"/>
  <c r="CS63" i="36"/>
  <c r="BS63" i="36"/>
  <c r="G63" i="36"/>
  <c r="BD66" i="36"/>
  <c r="M66" i="36"/>
  <c r="W63" i="36"/>
  <c r="BR59" i="36"/>
  <c r="AJ65" i="36"/>
  <c r="CE59" i="36"/>
  <c r="BF65" i="36"/>
  <c r="O63" i="36"/>
  <c r="AS65" i="36"/>
  <c r="BR67" i="36"/>
  <c r="BM65" i="36"/>
  <c r="CA65" i="36"/>
  <c r="AU63" i="36"/>
  <c r="BU67" i="36"/>
  <c r="AA63" i="36"/>
  <c r="Z63" i="36"/>
  <c r="BN63" i="36"/>
  <c r="BI63" i="36"/>
  <c r="AD63" i="36"/>
  <c r="AX64" i="36"/>
  <c r="CF66" i="36"/>
  <c r="D66" i="36"/>
  <c r="AW63" i="36"/>
  <c r="AF63" i="36"/>
  <c r="E67" i="36"/>
  <c r="CN63" i="36"/>
  <c r="CT64" i="36"/>
  <c r="AN65" i="36"/>
  <c r="E63" i="36"/>
  <c r="AC63" i="36"/>
  <c r="AK65" i="36"/>
  <c r="AM63" i="36"/>
  <c r="CI63" i="36"/>
  <c r="CL63" i="36"/>
  <c r="BE63" i="36"/>
  <c r="CC59" i="36"/>
  <c r="BT59" i="36"/>
  <c r="BA63" i="36"/>
  <c r="BY63" i="36"/>
  <c r="BG60" i="36"/>
  <c r="AR66" i="36"/>
  <c r="CM60" i="36"/>
  <c r="BW60" i="36"/>
  <c r="AW60" i="36"/>
  <c r="P60" i="36"/>
  <c r="AS66" i="36"/>
  <c r="L60" i="36"/>
  <c r="AP60" i="36"/>
  <c r="BT60" i="36"/>
  <c r="Z60" i="36"/>
  <c r="BS66" i="36"/>
  <c r="K66" i="36"/>
  <c r="N60" i="36"/>
  <c r="AO61" i="36"/>
  <c r="AG66" i="36"/>
  <c r="F60" i="36"/>
  <c r="BZ61" i="36"/>
  <c r="CF60" i="36"/>
  <c r="BL66" i="36"/>
  <c r="O60" i="36"/>
  <c r="CQ60" i="36"/>
  <c r="F61" i="36"/>
  <c r="CT60" i="36"/>
  <c r="CR60" i="36"/>
  <c r="W59" i="36"/>
  <c r="AK60" i="36"/>
  <c r="BL69" i="36"/>
  <c r="BJ60" i="36"/>
  <c r="V60" i="36"/>
  <c r="BU68" i="36"/>
  <c r="BI68" i="36"/>
  <c r="AF66" i="36"/>
  <c r="P61" i="36"/>
  <c r="BS60" i="36"/>
  <c r="CD60" i="36"/>
  <c r="R66" i="36"/>
  <c r="CG60" i="36"/>
  <c r="BX60" i="36"/>
  <c r="Q60" i="36"/>
  <c r="AY60" i="36"/>
  <c r="I60" i="36"/>
  <c r="CL66" i="36"/>
  <c r="AK68" i="36"/>
  <c r="BP60" i="36"/>
  <c r="AB60" i="36"/>
  <c r="BK60" i="36"/>
  <c r="K60" i="36"/>
  <c r="CF59" i="36"/>
  <c r="AF68" i="36"/>
  <c r="AG63" i="36"/>
  <c r="T63" i="36"/>
  <c r="P63" i="36"/>
  <c r="AO63" i="36"/>
  <c r="CP60" i="36"/>
  <c r="AQ68" i="36"/>
  <c r="BY60" i="36"/>
  <c r="P66" i="36"/>
  <c r="BO68" i="36"/>
  <c r="AJ66" i="36"/>
  <c r="AL60" i="36"/>
  <c r="AZ60" i="36"/>
  <c r="D60" i="36"/>
  <c r="AX60" i="36"/>
  <c r="M60" i="36"/>
  <c r="BH60" i="36"/>
  <c r="E66" i="36"/>
  <c r="J60" i="36"/>
  <c r="AA60" i="36"/>
  <c r="AO60" i="36"/>
  <c r="CC66" i="36"/>
  <c r="G66" i="36"/>
  <c r="AJ60" i="36"/>
  <c r="BQ60" i="36"/>
  <c r="G60" i="36"/>
  <c r="BF60" i="36"/>
  <c r="AH60" i="36"/>
  <c r="AY59" i="36"/>
  <c r="CE67" i="36"/>
  <c r="U59" i="36"/>
  <c r="BM64" i="36"/>
  <c r="L67" i="36"/>
  <c r="CK59" i="36"/>
  <c r="BH64" i="36"/>
  <c r="AT64" i="36"/>
  <c r="V62" i="36"/>
  <c r="BX67" i="36"/>
  <c r="BC65" i="36"/>
  <c r="CH65" i="36"/>
  <c r="AX65" i="36"/>
  <c r="F66" i="36"/>
  <c r="AI65" i="36"/>
  <c r="CO64" i="36"/>
  <c r="AT66" i="36"/>
  <c r="CM66" i="36"/>
  <c r="O64" i="36"/>
  <c r="BA62" i="36"/>
  <c r="BB66" i="36"/>
  <c r="CF65" i="36"/>
  <c r="AU65" i="36"/>
  <c r="AH65" i="36"/>
  <c r="AU60" i="36"/>
  <c r="CC67" i="36"/>
  <c r="W67" i="36"/>
  <c r="BI67" i="36"/>
  <c r="AA67" i="36"/>
  <c r="CK67" i="36"/>
  <c r="L59" i="36"/>
  <c r="AE62" i="36"/>
  <c r="BV62" i="36"/>
  <c r="AF67" i="36"/>
  <c r="CQ62" i="36"/>
  <c r="CO62" i="36"/>
  <c r="AY67" i="36"/>
  <c r="CI64" i="36"/>
  <c r="AP59" i="36"/>
  <c r="AV67" i="36"/>
  <c r="T62" i="36"/>
  <c r="CE64" i="36"/>
  <c r="H67" i="36"/>
  <c r="R67" i="36"/>
  <c r="BL64" i="36"/>
  <c r="M59" i="36"/>
  <c r="AE64" i="36"/>
  <c r="BM67" i="36"/>
  <c r="BW64" i="36"/>
  <c r="CI68" i="36"/>
  <c r="CI59" i="36"/>
  <c r="BS64" i="36"/>
  <c r="N64" i="36"/>
  <c r="Q62" i="36"/>
  <c r="O62" i="36"/>
  <c r="V59" i="36"/>
  <c r="BN59" i="36"/>
  <c r="AX59" i="36"/>
  <c r="BF59" i="36"/>
  <c r="K59" i="36"/>
  <c r="O59" i="36"/>
  <c r="I59" i="36"/>
  <c r="AL64" i="36"/>
  <c r="I67" i="36"/>
  <c r="AJ67" i="36"/>
  <c r="AE67" i="36"/>
  <c r="BC59" i="36"/>
  <c r="E64" i="36"/>
  <c r="BS67" i="36"/>
  <c r="F67" i="36"/>
  <c r="Q67" i="36"/>
  <c r="BE65" i="36"/>
  <c r="BX65" i="36"/>
  <c r="W64" i="36"/>
  <c r="T67" i="36"/>
  <c r="CD59" i="36"/>
  <c r="BA67" i="36"/>
  <c r="AA62" i="36"/>
  <c r="Y67" i="36"/>
  <c r="AL68" i="36"/>
  <c r="AP62" i="36"/>
  <c r="AX62" i="36"/>
  <c r="CA67" i="36"/>
  <c r="R60" i="36"/>
  <c r="AO62" i="36"/>
  <c r="BK67" i="36"/>
  <c r="AH62" i="36"/>
  <c r="T60" i="36"/>
  <c r="BW63" i="36"/>
  <c r="K63" i="36"/>
  <c r="BL63" i="36"/>
  <c r="BG63" i="36"/>
  <c r="AM59" i="36"/>
  <c r="F62" i="36"/>
  <c r="BS59" i="36"/>
  <c r="BF68" i="36"/>
  <c r="AW67" i="36"/>
  <c r="R59" i="36"/>
  <c r="CH59" i="36"/>
  <c r="T59" i="36"/>
  <c r="BW59" i="36"/>
  <c r="BH59" i="36"/>
  <c r="N67" i="36"/>
  <c r="AS68" i="36"/>
  <c r="E59" i="36"/>
  <c r="E65" i="36"/>
  <c r="AZ64" i="36"/>
  <c r="U64" i="36"/>
  <c r="BW62" i="36"/>
  <c r="AH59" i="36"/>
  <c r="BW67" i="36"/>
  <c r="AT65" i="36"/>
  <c r="BB59" i="36"/>
  <c r="CG59" i="36"/>
  <c r="E60" i="36"/>
  <c r="AI60" i="36"/>
  <c r="CJ60" i="36"/>
  <c r="BR60" i="36"/>
  <c r="CS60" i="36"/>
  <c r="AE66" i="36"/>
  <c r="BV60" i="36"/>
  <c r="AN60" i="36"/>
  <c r="BD68" i="36"/>
  <c r="O66" i="36"/>
  <c r="CS67" i="36"/>
  <c r="AB63" i="36"/>
  <c r="BW69" i="36"/>
  <c r="CM69" i="36"/>
  <c r="BB60" i="36"/>
  <c r="BB64" i="36"/>
  <c r="CS66" i="36"/>
  <c r="CM64" i="36"/>
  <c r="AE60" i="36"/>
  <c r="CS69" i="36"/>
  <c r="O68" i="36"/>
  <c r="BO67" i="36"/>
  <c r="AW66" i="36"/>
  <c r="BF61" i="36"/>
  <c r="CF67" i="36"/>
  <c r="BF62" i="36"/>
  <c r="BT68" i="36"/>
  <c r="CB60" i="36"/>
  <c r="AS63" i="36"/>
  <c r="AM64" i="36"/>
  <c r="BB61" i="36"/>
  <c r="BD64" i="36"/>
  <c r="S66" i="36"/>
  <c r="L63" i="36"/>
  <c r="AI67" i="36"/>
  <c r="BF63" i="36"/>
  <c r="CP67" i="36"/>
  <c r="AA64" i="36"/>
  <c r="CE68" i="36"/>
  <c r="BP64" i="36"/>
  <c r="BO65" i="36"/>
  <c r="Y63" i="36"/>
  <c r="U67" i="36"/>
  <c r="X65" i="36"/>
  <c r="BK64" i="36"/>
  <c r="AZ65" i="36"/>
  <c r="BM63" i="36"/>
  <c r="CQ61" i="36"/>
  <c r="BO59" i="36"/>
  <c r="BA60" i="36"/>
  <c r="CA60" i="36"/>
  <c r="BH69" i="36"/>
  <c r="CC60" i="36"/>
  <c r="BD67" i="36"/>
  <c r="S60" i="36"/>
  <c r="BO60" i="36"/>
  <c r="BZ60" i="36"/>
  <c r="W65" i="36"/>
  <c r="BN60" i="36"/>
  <c r="BT66" i="36"/>
  <c r="CB68" i="36"/>
  <c r="AG65" i="36"/>
  <c r="AG59" i="36"/>
  <c r="BH63" i="36"/>
  <c r="AV68" i="36"/>
  <c r="X64" i="36"/>
  <c r="N68" i="36"/>
  <c r="CH67" i="36"/>
  <c r="AZ61" i="36"/>
  <c r="BN69" i="36"/>
  <c r="BJ61" i="36"/>
  <c r="AN63" i="36"/>
  <c r="AR63" i="36"/>
  <c r="BM66" i="36"/>
  <c r="AM61" i="36"/>
  <c r="CR62" i="36"/>
  <c r="CB63" i="36"/>
  <c r="R64" i="36"/>
  <c r="Q61" i="36"/>
  <c r="CQ64" i="36"/>
  <c r="J66" i="36"/>
  <c r="BT63" i="36"/>
  <c r="V63" i="36"/>
  <c r="AZ69" i="36"/>
  <c r="BE62" i="36"/>
  <c r="AL63" i="36"/>
  <c r="D61" i="36"/>
  <c r="AB64" i="36"/>
  <c r="AP66" i="36"/>
  <c r="AN67" i="36"/>
  <c r="CQ66" i="36"/>
  <c r="AO64" i="36"/>
  <c r="CP68" i="36"/>
  <c r="C65" i="36"/>
  <c r="BR63" i="36"/>
  <c r="BA65" i="36"/>
  <c r="Q63" i="36"/>
  <c r="CJ62" i="36"/>
  <c r="CH63" i="36"/>
  <c r="D67" i="36"/>
  <c r="AR62" i="36"/>
  <c r="BB67" i="36"/>
  <c r="CL60" i="36"/>
  <c r="CK63" i="36"/>
  <c r="BP67" i="36"/>
  <c r="CN66" i="36"/>
  <c r="BG64" i="36"/>
  <c r="S61" i="36"/>
  <c r="Q68" i="36"/>
  <c r="AO66" i="36"/>
  <c r="AB66" i="36"/>
  <c r="AZ62" i="36"/>
  <c r="M63" i="36"/>
  <c r="BV69" i="36"/>
  <c r="BQ63" i="36"/>
  <c r="AT60" i="36"/>
  <c r="X66" i="36"/>
  <c r="CD65" i="36"/>
  <c r="BG66" i="36"/>
  <c r="AW65" i="36"/>
  <c r="X60" i="36"/>
  <c r="BU60" i="36"/>
  <c r="U66" i="36"/>
  <c r="CS64" i="36"/>
  <c r="X67" i="36"/>
  <c r="AH61" i="36"/>
  <c r="AT63" i="36"/>
  <c r="CT69" i="36"/>
  <c r="BX64" i="36"/>
  <c r="U63" i="36"/>
  <c r="D64" i="36"/>
  <c r="E69" i="36"/>
  <c r="BG62" i="36"/>
  <c r="BC60" i="36"/>
  <c r="J68" i="36"/>
  <c r="AF64" i="36"/>
  <c r="CH61" i="36"/>
  <c r="AM62" i="36"/>
  <c r="AC61" i="36"/>
  <c r="H60" i="36"/>
  <c r="K64" i="36"/>
  <c r="BZ63" i="36"/>
  <c r="BF66" i="36"/>
  <c r="AO67" i="36"/>
  <c r="AR67" i="36"/>
  <c r="CK64" i="36"/>
  <c r="CC63" i="36"/>
  <c r="CI69" i="36"/>
  <c r="CD66" i="36"/>
  <c r="BT67" i="36"/>
  <c r="V64" i="36"/>
  <c r="V61" i="36"/>
  <c r="AM67" i="36"/>
  <c r="BK61" i="36"/>
  <c r="AQ64" i="36"/>
  <c r="S67" i="36"/>
  <c r="AQ63" i="36"/>
  <c r="BE60" i="36"/>
  <c r="G67" i="36"/>
  <c r="CQ63" i="36"/>
  <c r="J62" i="36"/>
  <c r="D69" i="36"/>
  <c r="AS60" i="36"/>
  <c r="BB69" i="36"/>
  <c r="K62" i="36"/>
  <c r="V68" i="36"/>
  <c r="CE60" i="36"/>
  <c r="K67" i="36"/>
  <c r="CO60" i="36"/>
  <c r="CM67" i="36"/>
  <c r="CL67" i="36"/>
  <c r="BP63" i="36"/>
  <c r="J69" i="36"/>
  <c r="CT67" i="36"/>
  <c r="BV68" i="36"/>
  <c r="AC64" i="36"/>
  <c r="G59" i="36"/>
  <c r="AC60" i="36"/>
  <c r="AG60" i="36"/>
  <c r="C60" i="36"/>
  <c r="AN69" i="36"/>
  <c r="Z68" i="36"/>
  <c r="P64" i="36"/>
  <c r="CB66" i="36"/>
  <c r="T61" i="36"/>
  <c r="Y68" i="36"/>
  <c r="CL61" i="36"/>
  <c r="L68" i="36"/>
  <c r="AI66" i="36"/>
  <c r="V69" i="36"/>
  <c r="CD67" i="36"/>
  <c r="AD64" i="36"/>
  <c r="AA68" i="36"/>
  <c r="CC64" i="36"/>
  <c r="BH67" i="36"/>
  <c r="AH68" i="36"/>
  <c r="AM66" i="36"/>
  <c r="BC67" i="36"/>
  <c r="AS61" i="36"/>
  <c r="AL61" i="36"/>
  <c r="CA68" i="36"/>
  <c r="BV64" i="36"/>
  <c r="D68" i="36"/>
  <c r="T66" i="36"/>
  <c r="BE64" i="36"/>
  <c r="BY66" i="36"/>
  <c r="BL61" i="36"/>
  <c r="AX61" i="36"/>
  <c r="CO61" i="36"/>
  <c r="CF61" i="36"/>
  <c r="AW61" i="36"/>
  <c r="BE68" i="36"/>
  <c r="CM61" i="36"/>
  <c r="BN68" i="36"/>
  <c r="BM68" i="36"/>
  <c r="AN68" i="36"/>
  <c r="X68" i="36"/>
  <c r="BI66" i="36"/>
  <c r="AI68" i="36"/>
  <c r="AQ66" i="36"/>
  <c r="Z64" i="36"/>
  <c r="Z66" i="36"/>
  <c r="CJ64" i="36"/>
  <c r="L64" i="36"/>
  <c r="X61" i="36"/>
  <c r="C66" i="36"/>
  <c r="BS61" i="36"/>
  <c r="BZ66" i="36"/>
  <c r="Y61" i="36"/>
  <c r="I66" i="36"/>
  <c r="BA66" i="36"/>
  <c r="AH66" i="36"/>
  <c r="BA61" i="36"/>
  <c r="CG64" i="36"/>
  <c r="AZ66" i="36"/>
  <c r="AR69" i="36"/>
  <c r="BT61" i="36"/>
  <c r="BZ68" i="36"/>
  <c r="BC64" i="36"/>
  <c r="AX68" i="36"/>
  <c r="N66" i="36"/>
  <c r="Y69" i="36"/>
  <c r="BQ68" i="36"/>
  <c r="L61" i="36"/>
  <c r="M68" i="36"/>
  <c r="V66" i="36"/>
  <c r="CN64" i="36"/>
  <c r="AE61" i="36"/>
  <c r="BU66" i="36"/>
  <c r="BD61" i="36"/>
  <c r="W68" i="36"/>
  <c r="BQ61" i="36"/>
  <c r="AQ61" i="36"/>
  <c r="AC66" i="36"/>
  <c r="AP61" i="36"/>
  <c r="H66" i="36"/>
  <c r="BS68" i="36"/>
  <c r="AY66" i="36"/>
  <c r="CL68" i="36"/>
  <c r="AE68" i="36"/>
  <c r="BP66" i="36"/>
  <c r="AN66" i="36"/>
  <c r="CT66" i="36"/>
  <c r="AP68" i="36"/>
  <c r="BC68" i="36"/>
  <c r="BU61" i="36"/>
  <c r="CH66" i="36"/>
  <c r="CI66" i="36"/>
  <c r="K68" i="36"/>
  <c r="P68" i="36"/>
  <c r="CD69" i="36"/>
  <c r="AG64" i="36"/>
  <c r="BI69" i="36"/>
  <c r="CP64" i="36"/>
  <c r="CN68" i="36"/>
  <c r="CO66" i="36"/>
  <c r="BR68" i="36"/>
  <c r="AD69" i="36"/>
  <c r="CH68" i="36"/>
  <c r="AD68" i="36"/>
  <c r="CS68" i="36"/>
  <c r="AB67" i="36"/>
  <c r="BS69" i="36"/>
  <c r="BX61" i="36"/>
  <c r="AA66" i="36"/>
  <c r="AN61" i="36"/>
  <c r="BQ67" i="36"/>
  <c r="CQ67" i="36"/>
  <c r="BJ68" i="36"/>
  <c r="CJ66" i="36"/>
  <c r="BN67" i="36"/>
  <c r="BW61" i="36"/>
  <c r="CE66" i="36"/>
  <c r="Q64" i="36"/>
  <c r="C64" i="36"/>
  <c r="CA66" i="36"/>
  <c r="BW68" i="36"/>
  <c r="W66" i="36"/>
  <c r="AS64" i="36"/>
  <c r="Q69" i="36"/>
  <c r="C67" i="36"/>
  <c r="BX66" i="36"/>
  <c r="L69" i="36"/>
  <c r="N69" i="36"/>
  <c r="AW68" i="36"/>
  <c r="CJ68" i="36"/>
  <c r="R61" i="36"/>
  <c r="S68" i="36"/>
  <c r="BN66" i="36"/>
  <c r="AK66" i="36"/>
  <c r="BE66" i="36"/>
  <c r="AL66" i="36"/>
  <c r="AT68" i="36"/>
  <c r="BN64" i="36"/>
  <c r="BQ64" i="36"/>
  <c r="AY61" i="36"/>
  <c r="J67" i="36"/>
  <c r="BQ69" i="36"/>
  <c r="AX63" i="36"/>
  <c r="BW66" i="36"/>
  <c r="BB68" i="36"/>
  <c r="BK68" i="36"/>
  <c r="AX67" i="36"/>
  <c r="CM63" i="36"/>
  <c r="BJ63" i="36"/>
  <c r="BL67" i="36"/>
  <c r="AW69" i="36"/>
  <c r="AY69" i="36"/>
  <c r="CR68" i="36"/>
  <c r="AK69" i="36"/>
  <c r="S63" i="36"/>
  <c r="BH68" i="36"/>
  <c r="BP68" i="36"/>
  <c r="AQ67" i="36"/>
  <c r="BL60" i="36"/>
  <c r="BF64" i="36"/>
  <c r="CF64" i="36"/>
  <c r="AV69" i="36"/>
  <c r="BK59" i="36"/>
  <c r="L66" i="36"/>
  <c r="BU64" i="36"/>
  <c r="AA61" i="36"/>
  <c r="Y66" i="36"/>
  <c r="U68" i="36"/>
  <c r="I63" i="36"/>
  <c r="CG69" i="36"/>
  <c r="CC69" i="36"/>
  <c r="CI65" i="36"/>
  <c r="BM60" i="36"/>
  <c r="BB63" i="36"/>
  <c r="CR67" i="36"/>
  <c r="AC67" i="36"/>
  <c r="V65" i="36"/>
  <c r="AY63" i="36"/>
  <c r="AM60" i="36"/>
  <c r="AI61" i="36"/>
  <c r="AD60" i="36"/>
  <c r="N63" i="36"/>
  <c r="AJ59" i="36"/>
  <c r="AV66" i="36"/>
  <c r="Q65" i="36"/>
  <c r="AS67" i="36"/>
  <c r="CJ67" i="36"/>
  <c r="M67" i="36"/>
  <c r="BD60" i="36"/>
  <c r="AV61" i="36"/>
  <c r="CO67" i="36"/>
  <c r="T64" i="36"/>
  <c r="AN64" i="36"/>
  <c r="BU63" i="36"/>
  <c r="U60" i="36"/>
  <c r="AT69" i="36"/>
  <c r="CB65" i="36"/>
  <c r="CJ65" i="36"/>
  <c r="CS65" i="36"/>
  <c r="BT65" i="36"/>
  <c r="H62" i="36"/>
  <c r="AL69" i="36"/>
  <c r="CN59" i="36"/>
  <c r="AC62" i="36"/>
  <c r="BM69" i="36"/>
  <c r="CN62" i="36"/>
  <c r="BM59" i="36"/>
  <c r="CJ59" i="36"/>
  <c r="CA69" i="36"/>
  <c r="BP69" i="36"/>
  <c r="AS62" i="36"/>
  <c r="C59" i="36"/>
  <c r="BX59" i="36"/>
  <c r="BG59" i="36"/>
  <c r="BG61" i="36"/>
  <c r="N59" i="36"/>
  <c r="AI62" i="36"/>
  <c r="CN69" i="36"/>
  <c r="BZ69" i="36"/>
  <c r="BC61" i="36"/>
  <c r="CE62" i="36"/>
  <c r="BN61" i="36"/>
  <c r="AG61" i="36"/>
  <c r="C68" i="36"/>
  <c r="I68" i="36"/>
  <c r="O61" i="36"/>
  <c r="Z59" i="36"/>
  <c r="BZ59" i="36"/>
  <c r="BG68" i="36"/>
  <c r="U62" i="36"/>
  <c r="AD65" i="36"/>
  <c r="E68" i="36"/>
  <c r="R69" i="36"/>
  <c r="G68" i="36"/>
  <c r="G69" i="36"/>
  <c r="BV66" i="36"/>
  <c r="CE61" i="36"/>
  <c r="CG68" i="36"/>
  <c r="CP66" i="36"/>
  <c r="CI67" i="36"/>
  <c r="CG66" i="36"/>
  <c r="AG62" i="36"/>
  <c r="BF67" i="36"/>
  <c r="BC66" i="36"/>
  <c r="AO65" i="36"/>
  <c r="J59" i="36"/>
  <c r="AF62" i="36"/>
  <c r="BY62" i="36"/>
  <c r="J61" i="36"/>
  <c r="AK61" i="36"/>
  <c r="AI59" i="36"/>
  <c r="BK62" i="36"/>
  <c r="BL59" i="36"/>
  <c r="AW59" i="36"/>
  <c r="C61" i="36"/>
  <c r="BM61" i="36"/>
  <c r="BY61" i="36"/>
  <c r="BX62" i="36"/>
  <c r="AG68" i="36"/>
  <c r="X59" i="36"/>
  <c r="M61" i="36"/>
  <c r="AY62" i="36"/>
  <c r="CL62" i="36"/>
  <c r="BD69" i="36"/>
  <c r="AS69" i="36"/>
  <c r="G65" i="36"/>
  <c r="CK68" i="36"/>
  <c r="CC68" i="36"/>
  <c r="AL67" i="36"/>
  <c r="CC65" i="36"/>
  <c r="BO61" i="36"/>
  <c r="AZ67" i="36"/>
  <c r="BR66" i="36"/>
  <c r="Q66" i="36"/>
  <c r="BJ69" i="36"/>
  <c r="AM69" i="36"/>
  <c r="AY68" i="36"/>
  <c r="BH65" i="36"/>
  <c r="CK65" i="36"/>
  <c r="E61" i="36"/>
  <c r="BY67" i="36"/>
  <c r="AT62" i="36"/>
  <c r="BJ62" i="36"/>
  <c r="T69" i="36"/>
  <c r="BO62" i="36"/>
  <c r="CH62" i="36"/>
  <c r="AP69" i="36"/>
  <c r="W62" i="36"/>
  <c r="AS59" i="36"/>
  <c r="F69" i="36"/>
  <c r="I61" i="36"/>
  <c r="CL59" i="36"/>
  <c r="AW62" i="36"/>
  <c r="CR69" i="36"/>
  <c r="BK65" i="36"/>
  <c r="CM65" i="36"/>
  <c r="BI59" i="36"/>
  <c r="CC62" i="36"/>
  <c r="CK61" i="36"/>
  <c r="BX63" i="36"/>
  <c r="CN61" i="36"/>
  <c r="Z69" i="36"/>
  <c r="AM68" i="36"/>
  <c r="CR59" i="36"/>
  <c r="CD61" i="36"/>
  <c r="Y59" i="36"/>
  <c r="BQ65" i="36"/>
  <c r="C63" i="36"/>
  <c r="BP62" i="36"/>
  <c r="BC62" i="36"/>
  <c r="CP62" i="36"/>
  <c r="BD62" i="36"/>
  <c r="CK69" i="36"/>
  <c r="M69" i="36"/>
  <c r="AB62" i="36"/>
  <c r="BL62" i="36"/>
  <c r="BF69" i="36"/>
  <c r="CI61" i="36"/>
  <c r="AI69" i="36"/>
  <c r="H61" i="36"/>
  <c r="BB62" i="36"/>
  <c r="BY69" i="36"/>
  <c r="AB61" i="36"/>
  <c r="Z61" i="36"/>
  <c r="AK59" i="36"/>
  <c r="CP61" i="36"/>
  <c r="BI62" i="36"/>
  <c r="I62" i="36"/>
  <c r="W69" i="36"/>
  <c r="CQ68" i="36"/>
  <c r="D62" i="36"/>
  <c r="H65" i="36"/>
  <c r="CS62" i="36"/>
  <c r="AE69" i="36"/>
  <c r="AV62" i="36"/>
  <c r="BX69" i="36"/>
  <c r="BR62" i="36"/>
  <c r="BP61" i="36"/>
  <c r="G61" i="36"/>
  <c r="K61" i="36"/>
  <c r="H59" i="36"/>
  <c r="AN62" i="36"/>
  <c r="E62" i="36"/>
  <c r="CG62" i="36"/>
  <c r="T68" i="36"/>
  <c r="AG69" i="36"/>
  <c r="BL68" i="36"/>
  <c r="BA68" i="36"/>
  <c r="AQ59" i="36"/>
  <c r="AD61" i="36"/>
  <c r="AU68" i="36"/>
  <c r="CM68" i="36"/>
  <c r="BA59" i="36"/>
  <c r="CF69" i="36"/>
  <c r="AC68" i="36"/>
  <c r="O69" i="36"/>
  <c r="BV61" i="36"/>
  <c r="AF59" i="36"/>
  <c r="N65" i="36"/>
  <c r="BK63" i="36"/>
  <c r="AZ68" i="36"/>
  <c r="BP59" i="36"/>
  <c r="AO68" i="36"/>
  <c r="BJ59" i="36"/>
  <c r="AB68" i="36"/>
  <c r="AX66" i="36"/>
  <c r="CB62" i="36"/>
  <c r="BR69" i="36"/>
  <c r="CD62" i="36"/>
  <c r="M62" i="36"/>
  <c r="AR61" i="36"/>
  <c r="P59" i="36"/>
  <c r="CO69" i="36"/>
  <c r="BG69" i="36"/>
  <c r="CS61" i="36"/>
  <c r="CO68" i="36"/>
  <c r="AK62" i="36"/>
  <c r="AB59" i="36"/>
  <c r="X69" i="36"/>
  <c r="BQ59" i="36"/>
  <c r="U61" i="36"/>
  <c r="BU62" i="36"/>
  <c r="R68" i="36"/>
  <c r="CB67" i="36"/>
  <c r="AH64" i="36"/>
  <c r="AU62" i="36"/>
  <c r="CR64" i="36"/>
  <c r="BV63" i="36"/>
  <c r="CQ59" i="36"/>
  <c r="BT62" i="36"/>
  <c r="CI62" i="36"/>
  <c r="G62" i="36"/>
  <c r="Q59" i="36"/>
  <c r="F68" i="36"/>
  <c r="BH66" i="36"/>
  <c r="BO66" i="36"/>
  <c r="BQ62" i="36"/>
  <c r="CN67" i="36"/>
  <c r="CE63" i="36"/>
  <c r="AI64" i="36"/>
  <c r="AT61" i="36"/>
  <c r="Z65" i="36"/>
  <c r="AJ68" i="36"/>
  <c r="AV59" i="36"/>
  <c r="Y64" i="36"/>
  <c r="BY64" i="36"/>
  <c r="AO69" i="36"/>
  <c r="CA59" i="36"/>
  <c r="BX68" i="36"/>
  <c r="P67" i="36"/>
  <c r="BZ64" i="36"/>
  <c r="Z62" i="36"/>
  <c r="BH62" i="36"/>
  <c r="N62" i="36"/>
  <c r="AL62" i="36"/>
  <c r="AQ62" i="36"/>
  <c r="CP69" i="36"/>
  <c r="CJ69" i="36"/>
  <c r="AU59" i="36"/>
  <c r="BD59" i="36"/>
  <c r="BO69" i="36"/>
  <c r="CO59" i="36"/>
  <c r="CT62" i="36"/>
  <c r="BN62" i="36"/>
  <c r="CT59" i="36"/>
  <c r="CP59" i="36"/>
  <c r="CL69" i="36"/>
  <c r="AD59" i="36"/>
  <c r="AC59" i="36"/>
  <c r="CH69" i="36"/>
  <c r="CB69" i="36"/>
  <c r="S62" i="36"/>
  <c r="CF68" i="36"/>
  <c r="L62" i="36"/>
  <c r="AA59" i="36"/>
  <c r="AJ62" i="36"/>
  <c r="I69" i="36"/>
  <c r="AZ59" i="36"/>
  <c r="BH61" i="36"/>
  <c r="AM65" i="36"/>
  <c r="AZ63" i="36"/>
  <c r="BJ67" i="36"/>
  <c r="AP63" i="36"/>
  <c r="CT68" i="36"/>
  <c r="K69" i="36"/>
  <c r="AJ69" i="36"/>
  <c r="AE59" i="36"/>
  <c r="AA69" i="36"/>
  <c r="R62" i="36"/>
  <c r="AD62" i="36"/>
  <c r="U69" i="36"/>
  <c r="W61" i="36"/>
  <c r="BC69" i="36"/>
  <c r="CS59" i="36"/>
  <c r="CK62" i="36"/>
  <c r="CB61" i="36"/>
  <c r="CA62" i="36"/>
  <c r="BA69" i="36"/>
  <c r="AU61" i="36"/>
  <c r="AB69" i="36"/>
  <c r="BG67" i="36"/>
  <c r="BE61" i="36"/>
  <c r="CM59" i="36"/>
  <c r="AY64" i="36"/>
  <c r="BV67" i="36"/>
  <c r="BI61" i="36"/>
  <c r="CJ61" i="36"/>
  <c r="AO59" i="36"/>
  <c r="CG67" i="36"/>
  <c r="S64" i="36"/>
  <c r="M64" i="36"/>
  <c r="BR65" i="36"/>
  <c r="BZ62" i="36"/>
  <c r="Y62" i="36"/>
  <c r="CB64" i="36"/>
  <c r="CK66" i="36"/>
  <c r="CR66" i="36"/>
  <c r="N61" i="36"/>
  <c r="BQ66" i="36"/>
  <c r="CN65" i="36"/>
  <c r="BK69" i="36"/>
  <c r="CT61" i="36"/>
  <c r="C62" i="36"/>
  <c r="AD67" i="36"/>
  <c r="CD68" i="36"/>
  <c r="BJ66" i="36"/>
  <c r="BR61" i="36"/>
  <c r="CR61" i="36"/>
  <c r="AK67" i="36"/>
  <c r="C69" i="36"/>
  <c r="CF62" i="36"/>
  <c r="CL65" i="36"/>
  <c r="BO64" i="36"/>
  <c r="AU69" i="36"/>
  <c r="AR68" i="36"/>
  <c r="AW64" i="36"/>
  <c r="CD72" i="36"/>
  <c r="CB72" i="36"/>
  <c r="CQ72" i="36"/>
  <c r="CL72" i="36"/>
  <c r="CI72" i="36"/>
  <c r="CC72" i="36"/>
  <c r="CS72" i="36"/>
  <c r="CJ72" i="36"/>
  <c r="CO72" i="36"/>
  <c r="CN72" i="36"/>
  <c r="CK72" i="36"/>
  <c r="CG72" i="36"/>
  <c r="CF72" i="36"/>
  <c r="CT72" i="36"/>
  <c r="CP72" i="36"/>
  <c r="CH72" i="36"/>
  <c r="CM72" i="36"/>
  <c r="CE72" i="36"/>
  <c r="CR72" i="36"/>
  <c r="CI80" i="36"/>
  <c r="CS80" i="36"/>
  <c r="CK80" i="36"/>
  <c r="CC80" i="36"/>
  <c r="CL80" i="36"/>
  <c r="CT80" i="36"/>
  <c r="CD80" i="36"/>
  <c r="CB80" i="36"/>
  <c r="CP80" i="36"/>
  <c r="CH80" i="36"/>
  <c r="CM80" i="36"/>
  <c r="CE80" i="36"/>
  <c r="CO80" i="36"/>
  <c r="CN80" i="36"/>
  <c r="CR80" i="36"/>
  <c r="CG80" i="36"/>
  <c r="CF80" i="36"/>
  <c r="CJ80" i="36"/>
  <c r="CQ80" i="36"/>
  <c r="CJ73" i="36"/>
  <c r="CT73" i="36"/>
  <c r="CB73" i="36"/>
  <c r="CL73" i="36"/>
  <c r="CM73" i="36"/>
  <c r="CD73" i="36"/>
  <c r="CE73" i="36"/>
  <c r="CR73" i="36"/>
  <c r="CQ73" i="36"/>
  <c r="CI73" i="36"/>
  <c r="CN73" i="36"/>
  <c r="CS73" i="36"/>
  <c r="CF73" i="36"/>
  <c r="CK73" i="36"/>
  <c r="CC73" i="36"/>
  <c r="CP73" i="36"/>
  <c r="CO73" i="36"/>
  <c r="CH73" i="36"/>
  <c r="CG73" i="36"/>
  <c r="CR86" i="36"/>
  <c r="CJ86" i="36"/>
  <c r="CB86" i="36"/>
  <c r="CQ86" i="36"/>
  <c r="CD86" i="36"/>
  <c r="CI86" i="36"/>
  <c r="CO86" i="36"/>
  <c r="CP86" i="36"/>
  <c r="CN86" i="36"/>
  <c r="CH86" i="36"/>
  <c r="CF86" i="36"/>
  <c r="CS86" i="36"/>
  <c r="CK86" i="36"/>
  <c r="CG86" i="36"/>
  <c r="CM86" i="36"/>
  <c r="CT86" i="36"/>
  <c r="CC86" i="36"/>
  <c r="CL86" i="36"/>
  <c r="CE86" i="36"/>
  <c r="CT75" i="36"/>
  <c r="CL75" i="36"/>
  <c r="CD75" i="36"/>
  <c r="CO75" i="36"/>
  <c r="CF75" i="36"/>
  <c r="CG75" i="36"/>
  <c r="CM75" i="36"/>
  <c r="CH75" i="36"/>
  <c r="CE75" i="36"/>
  <c r="CR75" i="36"/>
  <c r="CJ75" i="36"/>
  <c r="CQ75" i="36"/>
  <c r="CB75" i="36"/>
  <c r="CI75" i="36"/>
  <c r="CS75" i="36"/>
  <c r="CN75" i="36"/>
  <c r="CK75" i="36"/>
  <c r="CC75" i="36"/>
  <c r="CP75" i="36"/>
  <c r="BH77" i="36"/>
  <c r="CP77" i="36"/>
  <c r="CH77" i="36"/>
  <c r="CI77" i="36"/>
  <c r="CN77" i="36"/>
  <c r="CF77" i="36"/>
  <c r="CE77" i="36"/>
  <c r="CR77" i="36"/>
  <c r="CT77" i="36"/>
  <c r="CJ77" i="36"/>
  <c r="CQ77" i="36"/>
  <c r="CO77" i="36"/>
  <c r="CL77" i="36"/>
  <c r="CS77" i="36"/>
  <c r="CB77" i="36"/>
  <c r="CG77" i="36"/>
  <c r="CD77" i="36"/>
  <c r="CK77" i="36"/>
  <c r="CC77" i="36"/>
  <c r="CM77" i="36"/>
  <c r="CC95" i="36"/>
  <c r="CQ95" i="36"/>
  <c r="CH95" i="36"/>
  <c r="CP95" i="36"/>
  <c r="CS95" i="36"/>
  <c r="CR95" i="36"/>
  <c r="CI95" i="36"/>
  <c r="CD95" i="36"/>
  <c r="CN95" i="36"/>
  <c r="CM95" i="36"/>
  <c r="CK95" i="36"/>
  <c r="CF95" i="36"/>
  <c r="CE95" i="36"/>
  <c r="CO95" i="36"/>
  <c r="CJ95" i="36"/>
  <c r="CG95" i="36"/>
  <c r="CT95" i="36"/>
  <c r="CL95" i="36"/>
  <c r="CB95" i="36"/>
  <c r="CM90" i="36"/>
  <c r="CE90" i="36"/>
  <c r="CK90" i="36"/>
  <c r="CF90" i="36"/>
  <c r="CS90" i="36"/>
  <c r="CC90" i="36"/>
  <c r="CT90" i="36"/>
  <c r="CL90" i="36"/>
  <c r="CR90" i="36"/>
  <c r="CN90" i="36"/>
  <c r="CD90" i="36"/>
  <c r="CJ90" i="36"/>
  <c r="CB90" i="36"/>
  <c r="CO90" i="36"/>
  <c r="CG90" i="36"/>
  <c r="CQ90" i="36"/>
  <c r="CP90" i="36"/>
  <c r="CI90" i="36"/>
  <c r="CH90" i="36"/>
  <c r="CM89" i="36"/>
  <c r="CT89" i="36"/>
  <c r="CR89" i="36"/>
  <c r="CE89" i="36"/>
  <c r="CB89" i="36"/>
  <c r="CJ89" i="36"/>
  <c r="CP89" i="36"/>
  <c r="CO89" i="36"/>
  <c r="CH89" i="36"/>
  <c r="CG89" i="36"/>
  <c r="CS89" i="36"/>
  <c r="CL89" i="36"/>
  <c r="CK89" i="36"/>
  <c r="CQ89" i="36"/>
  <c r="CD89" i="36"/>
  <c r="CC89" i="36"/>
  <c r="CI89" i="36"/>
  <c r="CN89" i="36"/>
  <c r="CF89" i="36"/>
  <c r="CR87" i="36"/>
  <c r="CJ87" i="36"/>
  <c r="CC87" i="36"/>
  <c r="CB87" i="36"/>
  <c r="CS87" i="36"/>
  <c r="CH87" i="36"/>
  <c r="CK87" i="36"/>
  <c r="CQ87" i="36"/>
  <c r="CO87" i="36"/>
  <c r="CI87" i="36"/>
  <c r="CG87" i="36"/>
  <c r="CT87" i="36"/>
  <c r="CL87" i="36"/>
  <c r="CD87" i="36"/>
  <c r="CN87" i="36"/>
  <c r="CM87" i="36"/>
  <c r="CP87" i="36"/>
  <c r="CF87" i="36"/>
  <c r="CE87" i="36"/>
  <c r="CP76" i="36"/>
  <c r="CE76" i="36"/>
  <c r="CO76" i="36"/>
  <c r="CH76" i="36"/>
  <c r="CM76" i="36"/>
  <c r="CC76" i="36"/>
  <c r="CJ76" i="36"/>
  <c r="CT76" i="36"/>
  <c r="CB76" i="36"/>
  <c r="CL76" i="36"/>
  <c r="CD76" i="36"/>
  <c r="CG76" i="36"/>
  <c r="CQ76" i="36"/>
  <c r="CN76" i="36"/>
  <c r="CS76" i="36"/>
  <c r="CI76" i="36"/>
  <c r="CK76" i="36"/>
  <c r="CF76" i="36"/>
  <c r="CR76" i="36"/>
  <c r="CP78" i="36"/>
  <c r="CR78" i="36"/>
  <c r="CB78" i="36"/>
  <c r="CO78" i="36"/>
  <c r="CG78" i="36"/>
  <c r="CJ78" i="36"/>
  <c r="CK78" i="36"/>
  <c r="CM78" i="36"/>
  <c r="CT78" i="36"/>
  <c r="CC78" i="36"/>
  <c r="CQ78" i="36"/>
  <c r="CE78" i="36"/>
  <c r="CL78" i="36"/>
  <c r="CI78" i="36"/>
  <c r="CH78" i="36"/>
  <c r="CD78" i="36"/>
  <c r="CN78" i="36"/>
  <c r="CF78" i="36"/>
  <c r="CS78" i="36"/>
  <c r="CH92" i="36"/>
  <c r="CE92" i="36"/>
  <c r="CM92" i="36"/>
  <c r="CG92" i="36"/>
  <c r="CP92" i="36"/>
  <c r="CS92" i="36"/>
  <c r="CI92" i="36"/>
  <c r="CO92" i="36"/>
  <c r="CK92" i="36"/>
  <c r="CR92" i="36"/>
  <c r="CC92" i="36"/>
  <c r="CJ92" i="36"/>
  <c r="CT92" i="36"/>
  <c r="CB92" i="36"/>
  <c r="CL92" i="36"/>
  <c r="CN92" i="36"/>
  <c r="CD92" i="36"/>
  <c r="CF92" i="36"/>
  <c r="CQ92" i="36"/>
  <c r="CP84" i="36"/>
  <c r="CM84" i="36"/>
  <c r="CG84" i="36"/>
  <c r="CH84" i="36"/>
  <c r="CD84" i="36"/>
  <c r="CQ84" i="36"/>
  <c r="CE84" i="36"/>
  <c r="CO84" i="36"/>
  <c r="CS84" i="36"/>
  <c r="CI84" i="36"/>
  <c r="CK84" i="36"/>
  <c r="CR84" i="36"/>
  <c r="CN84" i="36"/>
  <c r="CC84" i="36"/>
  <c r="CJ84" i="36"/>
  <c r="CF84" i="36"/>
  <c r="CT84" i="36"/>
  <c r="CB84" i="36"/>
  <c r="CL84" i="36"/>
  <c r="CC79" i="36"/>
  <c r="CP79" i="36"/>
  <c r="CH79" i="36"/>
  <c r="CK79" i="36"/>
  <c r="CB79" i="36"/>
  <c r="CR79" i="36"/>
  <c r="CF79" i="36"/>
  <c r="CE79" i="36"/>
  <c r="CS79" i="36"/>
  <c r="CJ79" i="36"/>
  <c r="CQ79" i="36"/>
  <c r="CI79" i="36"/>
  <c r="CO79" i="36"/>
  <c r="CG79" i="36"/>
  <c r="CT79" i="36"/>
  <c r="CL79" i="36"/>
  <c r="CD79" i="36"/>
  <c r="CM79" i="36"/>
  <c r="CN79" i="36"/>
  <c r="CJ94" i="36"/>
  <c r="CQ94" i="36"/>
  <c r="CB94" i="36"/>
  <c r="CG94" i="36"/>
  <c r="CI94" i="36"/>
  <c r="CO94" i="36"/>
  <c r="CR94" i="36"/>
  <c r="CF94" i="36"/>
  <c r="CP94" i="36"/>
  <c r="CS94" i="36"/>
  <c r="CH94" i="36"/>
  <c r="CK94" i="36"/>
  <c r="CM94" i="36"/>
  <c r="CT94" i="36"/>
  <c r="CC94" i="36"/>
  <c r="CE94" i="36"/>
  <c r="CL94" i="36"/>
  <c r="CD94" i="36"/>
  <c r="CN94" i="36"/>
  <c r="CS81" i="36"/>
  <c r="CR81" i="36"/>
  <c r="CM81" i="36"/>
  <c r="CE81" i="36"/>
  <c r="CJ81" i="36"/>
  <c r="CT81" i="36"/>
  <c r="CB81" i="36"/>
  <c r="CI81" i="36"/>
  <c r="CN81" i="36"/>
  <c r="CF81" i="36"/>
  <c r="CP81" i="36"/>
  <c r="CO81" i="36"/>
  <c r="CK81" i="36"/>
  <c r="CH81" i="36"/>
  <c r="CG81" i="36"/>
  <c r="CC81" i="36"/>
  <c r="CL81" i="36"/>
  <c r="CD81" i="36"/>
  <c r="CQ81" i="36"/>
  <c r="CJ97" i="36"/>
  <c r="CL97" i="36"/>
  <c r="CB97" i="36"/>
  <c r="CR97" i="36"/>
  <c r="CD97" i="36"/>
  <c r="CE97" i="36"/>
  <c r="CM97" i="36"/>
  <c r="CQ97" i="36"/>
  <c r="CS97" i="36"/>
  <c r="CI97" i="36"/>
  <c r="CN97" i="36"/>
  <c r="CT97" i="36"/>
  <c r="CK97" i="36"/>
  <c r="CF97" i="36"/>
  <c r="CC97" i="36"/>
  <c r="CP97" i="36"/>
  <c r="CO97" i="36"/>
  <c r="CH97" i="36"/>
  <c r="CG97" i="36"/>
  <c r="CM91" i="36"/>
  <c r="CO91" i="36"/>
  <c r="CG91" i="36"/>
  <c r="CT91" i="36"/>
  <c r="CD91" i="36"/>
  <c r="CL91" i="36"/>
  <c r="CC91" i="36"/>
  <c r="CP91" i="36"/>
  <c r="CN91" i="36"/>
  <c r="CH91" i="36"/>
  <c r="CF91" i="36"/>
  <c r="CR91" i="36"/>
  <c r="CJ91" i="36"/>
  <c r="CQ91" i="36"/>
  <c r="CB91" i="36"/>
  <c r="CI91" i="36"/>
  <c r="CS91" i="36"/>
  <c r="CE91" i="36"/>
  <c r="CK91" i="36"/>
  <c r="CN82" i="36"/>
  <c r="CS82" i="36"/>
  <c r="CF82" i="36"/>
  <c r="CK82" i="36"/>
  <c r="CC82" i="36"/>
  <c r="CT82" i="36"/>
  <c r="CQ82" i="36"/>
  <c r="CP82" i="36"/>
  <c r="CL82" i="36"/>
  <c r="CI82" i="36"/>
  <c r="CH82" i="36"/>
  <c r="CD82" i="36"/>
  <c r="CM82" i="36"/>
  <c r="CR82" i="36"/>
  <c r="CE82" i="36"/>
  <c r="CJ82" i="36"/>
  <c r="CB82" i="36"/>
  <c r="CO82" i="36"/>
  <c r="CG82" i="36"/>
  <c r="CD83" i="36"/>
  <c r="CG83" i="36"/>
  <c r="CT83" i="36"/>
  <c r="CL83" i="36"/>
  <c r="CN83" i="36"/>
  <c r="CO83" i="36"/>
  <c r="CF83" i="36"/>
  <c r="CE83" i="36"/>
  <c r="CB83" i="36"/>
  <c r="CI83" i="36"/>
  <c r="CS83" i="36"/>
  <c r="CK83" i="36"/>
  <c r="CC83" i="36"/>
  <c r="CP83" i="36"/>
  <c r="CH83" i="36"/>
  <c r="CR83" i="36"/>
  <c r="CQ83" i="36"/>
  <c r="CJ83" i="36"/>
  <c r="CM83" i="36"/>
  <c r="CI93" i="36"/>
  <c r="CQ93" i="36"/>
  <c r="CF93" i="36"/>
  <c r="CP93" i="36"/>
  <c r="CN93" i="36"/>
  <c r="CH93" i="36"/>
  <c r="CC93" i="36"/>
  <c r="CM93" i="36"/>
  <c r="CE93" i="36"/>
  <c r="CO93" i="36"/>
  <c r="CG93" i="36"/>
  <c r="CR93" i="36"/>
  <c r="CT93" i="36"/>
  <c r="CJ93" i="36"/>
  <c r="CL93" i="36"/>
  <c r="CS93" i="36"/>
  <c r="CB93" i="36"/>
  <c r="CD93" i="36"/>
  <c r="CK93" i="36"/>
  <c r="CB71" i="36"/>
  <c r="CK71" i="36"/>
  <c r="CC71" i="36"/>
  <c r="CP71" i="36"/>
  <c r="CH71" i="36"/>
  <c r="CL71" i="36"/>
  <c r="CQ71" i="36"/>
  <c r="CD71" i="36"/>
  <c r="CR71" i="36"/>
  <c r="CI71" i="36"/>
  <c r="CN71" i="36"/>
  <c r="CM71" i="36"/>
  <c r="CS71" i="36"/>
  <c r="CJ71" i="36"/>
  <c r="CF71" i="36"/>
  <c r="CE71" i="36"/>
  <c r="CO71" i="36"/>
  <c r="CT71" i="36"/>
  <c r="CG71" i="36"/>
  <c r="CF85" i="36"/>
  <c r="CG85" i="36"/>
  <c r="CI85" i="36"/>
  <c r="CP85" i="36"/>
  <c r="CT85" i="36"/>
  <c r="CJ85" i="36"/>
  <c r="CN85" i="36"/>
  <c r="CL85" i="36"/>
  <c r="CS85" i="36"/>
  <c r="CB85" i="36"/>
  <c r="CH85" i="36"/>
  <c r="CD85" i="36"/>
  <c r="CK85" i="36"/>
  <c r="CQ85" i="36"/>
  <c r="CC85" i="36"/>
  <c r="CO85" i="36"/>
  <c r="CM85" i="36"/>
  <c r="CE85" i="36"/>
  <c r="CR85" i="36"/>
  <c r="CT74" i="36"/>
  <c r="CF74" i="36"/>
  <c r="CS74" i="36"/>
  <c r="CN74" i="36"/>
  <c r="CK74" i="36"/>
  <c r="CC74" i="36"/>
  <c r="CJ74" i="36"/>
  <c r="CB74" i="36"/>
  <c r="CO74" i="36"/>
  <c r="CL74" i="36"/>
  <c r="CG74" i="36"/>
  <c r="CD74" i="36"/>
  <c r="CQ74" i="36"/>
  <c r="CP74" i="36"/>
  <c r="CI74" i="36"/>
  <c r="CH74" i="36"/>
  <c r="CM74" i="36"/>
  <c r="CE74" i="36"/>
  <c r="CR74" i="36"/>
  <c r="CI96" i="36"/>
  <c r="CQ96" i="36"/>
  <c r="CS96" i="36"/>
  <c r="CD96" i="36"/>
  <c r="CL96" i="36"/>
  <c r="CG96" i="36"/>
  <c r="CF96" i="36"/>
  <c r="CP96" i="36"/>
  <c r="CK96" i="36"/>
  <c r="CH96" i="36"/>
  <c r="CM96" i="36"/>
  <c r="CC96" i="36"/>
  <c r="CR96" i="36"/>
  <c r="CE96" i="36"/>
  <c r="CJ96" i="36"/>
  <c r="CO96" i="36"/>
  <c r="CB96" i="36"/>
  <c r="CN96" i="36"/>
  <c r="CT96" i="36"/>
  <c r="CR88" i="36"/>
  <c r="CL88" i="36"/>
  <c r="CD88" i="36"/>
  <c r="CI88" i="36"/>
  <c r="CS88" i="36"/>
  <c r="CT88" i="36"/>
  <c r="CQ88" i="36"/>
  <c r="CE88" i="36"/>
  <c r="CO88" i="36"/>
  <c r="CN88" i="36"/>
  <c r="CG88" i="36"/>
  <c r="CF88" i="36"/>
  <c r="CK88" i="36"/>
  <c r="CJ88" i="36"/>
  <c r="CP88" i="36"/>
  <c r="CC88" i="36"/>
  <c r="CH88" i="36"/>
  <c r="CM88" i="36"/>
  <c r="CB88" i="36"/>
  <c r="AJ94" i="36"/>
  <c r="M94" i="36"/>
  <c r="BB94" i="36"/>
  <c r="BM94" i="36"/>
  <c r="BU78" i="36"/>
  <c r="N71" i="36"/>
  <c r="BV95" i="36"/>
  <c r="BG84" i="36"/>
  <c r="BE73" i="36"/>
  <c r="AJ71" i="36"/>
  <c r="BJ94" i="36"/>
  <c r="I78" i="36"/>
  <c r="BH71" i="36"/>
  <c r="AO71" i="36"/>
  <c r="AL73" i="36"/>
  <c r="AL71" i="36"/>
  <c r="R84" i="36"/>
  <c r="AQ76" i="36"/>
  <c r="BW76" i="36"/>
  <c r="BD76" i="36"/>
  <c r="CA83" i="36"/>
  <c r="AQ95" i="36"/>
  <c r="P95" i="36"/>
  <c r="BC76" i="36"/>
  <c r="H76" i="36"/>
  <c r="S76" i="36"/>
  <c r="J76" i="36"/>
  <c r="M76" i="36"/>
  <c r="R95" i="36"/>
  <c r="AR76" i="36"/>
  <c r="V73" i="36"/>
  <c r="BS78" i="36"/>
  <c r="S73" i="36"/>
  <c r="R89" i="36"/>
  <c r="X78" i="36"/>
  <c r="W78" i="36"/>
  <c r="BI73" i="36"/>
  <c r="BW78" i="36"/>
  <c r="AE78" i="36"/>
  <c r="F73" i="36"/>
  <c r="T73" i="36"/>
  <c r="AC79" i="36"/>
  <c r="AO80" i="36"/>
  <c r="AV80" i="36"/>
  <c r="BA80" i="36"/>
  <c r="BW75" i="36"/>
  <c r="P80" i="36"/>
  <c r="AX84" i="36"/>
  <c r="N79" i="36"/>
  <c r="BG80" i="36"/>
  <c r="D94" i="36"/>
  <c r="BU80" i="36"/>
  <c r="T80" i="36"/>
  <c r="Y80" i="36"/>
  <c r="BV94" i="36"/>
  <c r="AK79" i="36"/>
  <c r="G71" i="36"/>
  <c r="X71" i="36"/>
  <c r="L73" i="36"/>
  <c r="BW73" i="36"/>
  <c r="AJ79" i="36"/>
  <c r="AC73" i="36"/>
  <c r="F71" i="36"/>
  <c r="AL79" i="36"/>
  <c r="AZ73" i="36"/>
  <c r="AG71" i="36"/>
  <c r="BQ94" i="36"/>
  <c r="L84" i="36"/>
  <c r="AU94" i="36"/>
  <c r="BS86" i="36"/>
  <c r="AV84" i="36"/>
  <c r="G94" i="36"/>
  <c r="J94" i="36"/>
  <c r="Y76" i="36"/>
  <c r="AJ95" i="36"/>
  <c r="AD76" i="36"/>
  <c r="AN76" i="36"/>
  <c r="AK94" i="36"/>
  <c r="M84" i="36"/>
  <c r="X84" i="36"/>
  <c r="BV79" i="36"/>
  <c r="U79" i="36"/>
  <c r="H83" i="36"/>
  <c r="BL84" i="36"/>
  <c r="S79" i="36"/>
  <c r="AH84" i="36"/>
  <c r="AC94" i="36"/>
  <c r="BT76" i="36"/>
  <c r="AE84" i="36"/>
  <c r="P76" i="36"/>
  <c r="BS76" i="36"/>
  <c r="BL76" i="36"/>
  <c r="AK76" i="36"/>
  <c r="BL94" i="36"/>
  <c r="AN94" i="36"/>
  <c r="L76" i="36"/>
  <c r="AR94" i="36"/>
  <c r="P94" i="36"/>
  <c r="AT84" i="36"/>
  <c r="BB79" i="36"/>
  <c r="N94" i="36"/>
  <c r="BL79" i="36"/>
  <c r="AS94" i="36"/>
  <c r="AP94" i="36"/>
  <c r="E76" i="36"/>
  <c r="BC94" i="36"/>
  <c r="AF95" i="36"/>
  <c r="O76" i="36"/>
  <c r="AF76" i="36"/>
  <c r="BI94" i="36"/>
  <c r="BU94" i="36"/>
  <c r="U94" i="36"/>
  <c r="AN84" i="36"/>
  <c r="AS76" i="36"/>
  <c r="AM76" i="36"/>
  <c r="BF94" i="36"/>
  <c r="AM84" i="36"/>
  <c r="AA94" i="36"/>
  <c r="E84" i="36"/>
  <c r="BD94" i="36"/>
  <c r="L94" i="36"/>
  <c r="BK94" i="36"/>
  <c r="BB84" i="36"/>
  <c r="F94" i="36"/>
  <c r="AL94" i="36"/>
  <c r="BC84" i="36"/>
  <c r="AU78" i="36"/>
  <c r="E73" i="36"/>
  <c r="BC78" i="36"/>
  <c r="AX78" i="36"/>
  <c r="BD73" i="36"/>
  <c r="BF73" i="36"/>
  <c r="CA73" i="36"/>
  <c r="CA80" i="36"/>
  <c r="AL80" i="36"/>
  <c r="AM78" i="36"/>
  <c r="AT78" i="36"/>
  <c r="BP78" i="36"/>
  <c r="M80" i="36"/>
  <c r="M83" i="36"/>
  <c r="AR73" i="36"/>
  <c r="Z73" i="36"/>
  <c r="F80" i="36"/>
  <c r="Z80" i="36"/>
  <c r="BS73" i="36"/>
  <c r="BC80" i="36"/>
  <c r="AN73" i="36"/>
  <c r="P78" i="36"/>
  <c r="BU83" i="36"/>
  <c r="BN73" i="36"/>
  <c r="K78" i="36"/>
  <c r="AF83" i="36"/>
  <c r="BV73" i="36"/>
  <c r="AV75" i="36"/>
  <c r="AP78" i="36"/>
  <c r="AY80" i="36"/>
  <c r="Q73" i="36"/>
  <c r="BY73" i="36"/>
  <c r="BX73" i="36"/>
  <c r="R73" i="36"/>
  <c r="AG73" i="36"/>
  <c r="AT73" i="36"/>
  <c r="AP73" i="36"/>
  <c r="BB78" i="36"/>
  <c r="BT78" i="36"/>
  <c r="O73" i="36"/>
  <c r="AC78" i="36"/>
  <c r="AT80" i="36"/>
  <c r="J73" i="36"/>
  <c r="BX80" i="36"/>
  <c r="BK73" i="36"/>
  <c r="BW80" i="36"/>
  <c r="AN78" i="36"/>
  <c r="AC80" i="36"/>
  <c r="AD78" i="36"/>
  <c r="Z83" i="36"/>
  <c r="AK78" i="36"/>
  <c r="AS78" i="36"/>
  <c r="AA80" i="36"/>
  <c r="D73" i="36"/>
  <c r="BR80" i="36"/>
  <c r="BA78" i="36"/>
  <c r="Q78" i="36"/>
  <c r="BL80" i="36"/>
  <c r="AK73" i="36"/>
  <c r="BJ73" i="36"/>
  <c r="BF78" i="36"/>
  <c r="P73" i="36"/>
  <c r="G73" i="36"/>
  <c r="BM78" i="36"/>
  <c r="Z78" i="36"/>
  <c r="AA75" i="36"/>
  <c r="BI78" i="36"/>
  <c r="BA73" i="36"/>
  <c r="F78" i="36"/>
  <c r="AH73" i="36"/>
  <c r="BF80" i="36"/>
  <c r="BM80" i="36"/>
  <c r="X73" i="36"/>
  <c r="AV78" i="36"/>
  <c r="G78" i="36"/>
  <c r="AJ78" i="36"/>
  <c r="AE73" i="36"/>
  <c r="BP80" i="36"/>
  <c r="W73" i="36"/>
  <c r="S78" i="36"/>
  <c r="AK81" i="36"/>
  <c r="AW96" i="36"/>
  <c r="AT77" i="36"/>
  <c r="AV90" i="36"/>
  <c r="T76" i="36"/>
  <c r="AU96" i="36"/>
  <c r="U96" i="36"/>
  <c r="AZ96" i="36"/>
  <c r="AW89" i="36"/>
  <c r="V81" i="36"/>
  <c r="AH89" i="36"/>
  <c r="Z81" i="36"/>
  <c r="BP96" i="36"/>
  <c r="AG96" i="36"/>
  <c r="BL89" i="36"/>
  <c r="E96" i="36"/>
  <c r="BJ96" i="36"/>
  <c r="BO96" i="36"/>
  <c r="K96" i="36"/>
  <c r="AJ96" i="36"/>
  <c r="AN96" i="36"/>
  <c r="AA96" i="36"/>
  <c r="I79" i="36"/>
  <c r="BS79" i="36"/>
  <c r="K79" i="36"/>
  <c r="BI79" i="36"/>
  <c r="BM79" i="36"/>
  <c r="AN79" i="36"/>
  <c r="BY96" i="36"/>
  <c r="AT96" i="36"/>
  <c r="S71" i="36"/>
  <c r="AH96" i="36"/>
  <c r="BV80" i="36"/>
  <c r="BS80" i="36"/>
  <c r="BE80" i="36"/>
  <c r="BU96" i="36"/>
  <c r="V83" i="36"/>
  <c r="BA96" i="36"/>
  <c r="W83" i="36"/>
  <c r="U71" i="36"/>
  <c r="BM96" i="36"/>
  <c r="AP96" i="36"/>
  <c r="BD96" i="36"/>
  <c r="Y71" i="36"/>
  <c r="E83" i="36"/>
  <c r="BT96" i="36"/>
  <c r="BN96" i="36"/>
  <c r="V71" i="36"/>
  <c r="R75" i="36"/>
  <c r="AD80" i="36"/>
  <c r="AR78" i="36"/>
  <c r="L71" i="36"/>
  <c r="P96" i="36"/>
  <c r="D80" i="36"/>
  <c r="AQ80" i="36"/>
  <c r="BO80" i="36"/>
  <c r="AH80" i="36"/>
  <c r="AW73" i="36"/>
  <c r="AZ76" i="36"/>
  <c r="BH78" i="36"/>
  <c r="T78" i="36"/>
  <c r="AL78" i="36"/>
  <c r="AI94" i="36"/>
  <c r="BQ93" i="36"/>
  <c r="Z71" i="36"/>
  <c r="AY83" i="36"/>
  <c r="BG76" i="36"/>
  <c r="BE90" i="36"/>
  <c r="AR80" i="36"/>
  <c r="AM80" i="36"/>
  <c r="AZ71" i="36"/>
  <c r="AK71" i="36"/>
  <c r="AM73" i="36"/>
  <c r="K94" i="36"/>
  <c r="AJ76" i="36"/>
  <c r="H73" i="36"/>
  <c r="BP73" i="36"/>
  <c r="AQ73" i="36"/>
  <c r="BA94" i="36"/>
  <c r="AM81" i="36"/>
  <c r="AB73" i="36"/>
  <c r="BZ71" i="36"/>
  <c r="AH76" i="36"/>
  <c r="U73" i="36"/>
  <c r="BT73" i="36"/>
  <c r="U84" i="36"/>
  <c r="BZ94" i="36"/>
  <c r="AD73" i="36"/>
  <c r="J78" i="36"/>
  <c r="AO73" i="36"/>
  <c r="AH78" i="36"/>
  <c r="AS80" i="36"/>
  <c r="BN94" i="36"/>
  <c r="AG80" i="36"/>
  <c r="BQ80" i="36"/>
  <c r="AU76" i="36"/>
  <c r="BA93" i="36"/>
  <c r="BF75" i="36"/>
  <c r="BB80" i="36"/>
  <c r="Q76" i="36"/>
  <c r="AQ78" i="36"/>
  <c r="BK78" i="36"/>
  <c r="L78" i="36"/>
  <c r="X94" i="36"/>
  <c r="Q94" i="36"/>
  <c r="AG93" i="36"/>
  <c r="I90" i="36"/>
  <c r="I75" i="36"/>
  <c r="V80" i="36"/>
  <c r="AS90" i="36"/>
  <c r="BA76" i="36"/>
  <c r="BZ76" i="36"/>
  <c r="E94" i="36"/>
  <c r="M71" i="36"/>
  <c r="BX78" i="36"/>
  <c r="AM94" i="36"/>
  <c r="AJ73" i="36"/>
  <c r="AB80" i="36"/>
  <c r="W94" i="36"/>
  <c r="BX76" i="36"/>
  <c r="I76" i="36"/>
  <c r="AO83" i="36"/>
  <c r="BE76" i="36"/>
  <c r="BL78" i="36"/>
  <c r="BA84" i="36"/>
  <c r="BO76" i="36"/>
  <c r="BU76" i="36"/>
  <c r="BO73" i="36"/>
  <c r="AE94" i="36"/>
  <c r="N76" i="36"/>
  <c r="AI73" i="36"/>
  <c r="AG78" i="36"/>
  <c r="BR76" i="36"/>
  <c r="BI84" i="36"/>
  <c r="BY76" i="36"/>
  <c r="BY94" i="36"/>
  <c r="V89" i="36"/>
  <c r="AY89" i="36"/>
  <c r="BC81" i="36"/>
  <c r="H88" i="36"/>
  <c r="AZ88" i="36"/>
  <c r="X90" i="36"/>
  <c r="F88" i="36"/>
  <c r="AV88" i="36"/>
  <c r="BK84" i="36"/>
  <c r="AY84" i="36"/>
  <c r="N81" i="36"/>
  <c r="AZ81" i="36"/>
  <c r="AR84" i="36"/>
  <c r="N89" i="36"/>
  <c r="BF84" i="36"/>
  <c r="BR94" i="36"/>
  <c r="G89" i="36"/>
  <c r="AQ90" i="36"/>
  <c r="BU81" i="36"/>
  <c r="AT94" i="36"/>
  <c r="BJ84" i="36"/>
  <c r="AP84" i="36"/>
  <c r="AH94" i="36"/>
  <c r="AV76" i="36"/>
  <c r="BK86" i="36"/>
  <c r="K89" i="36"/>
  <c r="BL88" i="36"/>
  <c r="BZ86" i="36"/>
  <c r="BX88" i="36"/>
  <c r="AH88" i="36"/>
  <c r="AD81" i="36"/>
  <c r="BR81" i="36"/>
  <c r="BB90" i="36"/>
  <c r="BO84" i="36"/>
  <c r="Q89" i="36"/>
  <c r="BT89" i="36"/>
  <c r="X81" i="36"/>
  <c r="E89" i="36"/>
  <c r="BZ84" i="36"/>
  <c r="BV84" i="36"/>
  <c r="I94" i="36"/>
  <c r="H94" i="36"/>
  <c r="AV94" i="36"/>
  <c r="BZ85" i="36"/>
  <c r="H81" i="36"/>
  <c r="BK81" i="36"/>
  <c r="BZ90" i="36"/>
  <c r="AS88" i="36"/>
  <c r="E81" i="36"/>
  <c r="AG89" i="36"/>
  <c r="AF88" i="36"/>
  <c r="M89" i="36"/>
  <c r="BI89" i="36"/>
  <c r="BL90" i="36"/>
  <c r="Q90" i="36"/>
  <c r="BN84" i="36"/>
  <c r="BY89" i="36"/>
  <c r="J84" i="36"/>
  <c r="BG89" i="36"/>
  <c r="AT81" i="36"/>
  <c r="Y84" i="36"/>
  <c r="AL81" i="36"/>
  <c r="K84" i="36"/>
  <c r="BU89" i="36"/>
  <c r="O84" i="36"/>
  <c r="W84" i="36"/>
  <c r="BW94" i="36"/>
  <c r="AX90" i="36"/>
  <c r="BD85" i="36"/>
  <c r="Q88" i="36"/>
  <c r="BL86" i="36"/>
  <c r="W88" i="36"/>
  <c r="O89" i="36"/>
  <c r="S81" i="36"/>
  <c r="Z88" i="36"/>
  <c r="K81" i="36"/>
  <c r="AV89" i="36"/>
  <c r="AN89" i="36"/>
  <c r="AA81" i="36"/>
  <c r="BE89" i="36"/>
  <c r="AL84" i="36"/>
  <c r="BE84" i="36"/>
  <c r="AF84" i="36"/>
  <c r="AB94" i="36"/>
  <c r="BX89" i="36"/>
  <c r="BE94" i="36"/>
  <c r="V84" i="36"/>
  <c r="BH94" i="36"/>
  <c r="AL76" i="36"/>
  <c r="T94" i="36"/>
  <c r="AW94" i="36"/>
  <c r="BD81" i="36"/>
  <c r="BK89" i="36"/>
  <c r="AB90" i="36"/>
  <c r="M88" i="36"/>
  <c r="S90" i="36"/>
  <c r="M81" i="36"/>
  <c r="BB89" i="36"/>
  <c r="AE90" i="36"/>
  <c r="AC84" i="36"/>
  <c r="H89" i="36"/>
  <c r="AW81" i="36"/>
  <c r="O81" i="36"/>
  <c r="AS89" i="36"/>
  <c r="R94" i="36"/>
  <c r="BX94" i="36"/>
  <c r="BW81" i="36"/>
  <c r="BA86" i="36"/>
  <c r="O88" i="36"/>
  <c r="BW84" i="36"/>
  <c r="AX89" i="36"/>
  <c r="BG81" i="36"/>
  <c r="AK84" i="36"/>
  <c r="AA84" i="36"/>
  <c r="AZ84" i="36"/>
  <c r="BA89" i="36"/>
  <c r="BZ81" i="36"/>
  <c r="BI96" i="36"/>
  <c r="J90" i="36"/>
  <c r="S84" i="36"/>
  <c r="U81" i="36"/>
  <c r="AX94" i="36"/>
  <c r="O94" i="36"/>
  <c r="AI90" i="36"/>
  <c r="AT93" i="36"/>
  <c r="BZ79" i="36"/>
  <c r="J83" i="36"/>
  <c r="W79" i="36"/>
  <c r="BQ83" i="36"/>
  <c r="BF81" i="36"/>
  <c r="R81" i="36"/>
  <c r="AF71" i="36"/>
  <c r="BN79" i="36"/>
  <c r="P81" i="36"/>
  <c r="BA79" i="36"/>
  <c r="U80" i="36"/>
  <c r="G79" i="36"/>
  <c r="BN80" i="36"/>
  <c r="BH80" i="36"/>
  <c r="BM84" i="36"/>
  <c r="BK80" i="36"/>
  <c r="D78" i="36"/>
  <c r="E78" i="36"/>
  <c r="L81" i="36"/>
  <c r="BH93" i="36"/>
  <c r="T81" i="36"/>
  <c r="T71" i="36"/>
  <c r="AI71" i="36"/>
  <c r="BT77" i="36"/>
  <c r="BX79" i="36"/>
  <c r="BK71" i="36"/>
  <c r="BH84" i="36"/>
  <c r="H84" i="36"/>
  <c r="Z84" i="36"/>
  <c r="AX80" i="36"/>
  <c r="AS81" i="36"/>
  <c r="AQ81" i="36"/>
  <c r="AQ84" i="36"/>
  <c r="BR84" i="36"/>
  <c r="AD84" i="36"/>
  <c r="R78" i="36"/>
  <c r="CA78" i="36"/>
  <c r="BY71" i="36"/>
  <c r="CA71" i="36"/>
  <c r="M96" i="36"/>
  <c r="J85" i="36"/>
  <c r="BV88" i="36"/>
  <c r="BQ85" i="36"/>
  <c r="AY85" i="36"/>
  <c r="AC75" i="36"/>
  <c r="AI85" i="36"/>
  <c r="BR86" i="36"/>
  <c r="G86" i="36"/>
  <c r="P86" i="36"/>
  <c r="E90" i="36"/>
  <c r="AG90" i="36"/>
  <c r="AC90" i="36"/>
  <c r="BW90" i="36"/>
  <c r="AM90" i="36"/>
  <c r="U90" i="36"/>
  <c r="AD90" i="36"/>
  <c r="AZ90" i="36"/>
  <c r="N90" i="36"/>
  <c r="T90" i="36"/>
  <c r="K90" i="36"/>
  <c r="AL90" i="36"/>
  <c r="CA90" i="36"/>
  <c r="AF90" i="36"/>
  <c r="BY90" i="36"/>
  <c r="P90" i="36"/>
  <c r="BR90" i="36"/>
  <c r="F90" i="36"/>
  <c r="D90" i="36"/>
  <c r="AU90" i="36"/>
  <c r="BV90" i="36"/>
  <c r="L90" i="36"/>
  <c r="BP90" i="36"/>
  <c r="H90" i="36"/>
  <c r="AH90" i="36"/>
  <c r="BT90" i="36"/>
  <c r="BW92" i="36"/>
  <c r="AD83" i="36"/>
  <c r="BR83" i="36"/>
  <c r="AR83" i="36"/>
  <c r="AN83" i="36"/>
  <c r="BI83" i="36"/>
  <c r="AW83" i="36"/>
  <c r="AG83" i="36"/>
  <c r="BL83" i="36"/>
  <c r="AX83" i="36"/>
  <c r="AZ83" i="36"/>
  <c r="BE83" i="36"/>
  <c r="AQ83" i="36"/>
  <c r="K83" i="36"/>
  <c r="AU83" i="36"/>
  <c r="BD83" i="36"/>
  <c r="BF83" i="36"/>
  <c r="BA90" i="36"/>
  <c r="AU79" i="36"/>
  <c r="BG85" i="36"/>
  <c r="Y85" i="36"/>
  <c r="AF85" i="36"/>
  <c r="AX71" i="36"/>
  <c r="AC71" i="36"/>
  <c r="BO85" i="36"/>
  <c r="AB95" i="36"/>
  <c r="AD71" i="36"/>
  <c r="R79" i="36"/>
  <c r="AW79" i="36"/>
  <c r="BF82" i="36"/>
  <c r="BX82" i="36"/>
  <c r="BU95" i="36"/>
  <c r="AR75" i="36"/>
  <c r="BI95" i="36"/>
  <c r="AD75" i="36"/>
  <c r="BB95" i="36"/>
  <c r="AC95" i="36"/>
  <c r="K75" i="36"/>
  <c r="AE75" i="36"/>
  <c r="S95" i="36"/>
  <c r="BZ75" i="36"/>
  <c r="U95" i="36"/>
  <c r="F95" i="36"/>
  <c r="I73" i="36"/>
  <c r="AU82" i="36"/>
  <c r="K82" i="36"/>
  <c r="BZ95" i="36"/>
  <c r="AT82" i="36"/>
  <c r="BM95" i="36"/>
  <c r="BE95" i="36"/>
  <c r="AG95" i="36"/>
  <c r="BD95" i="36"/>
  <c r="AX95" i="36"/>
  <c r="L95" i="36"/>
  <c r="Q75" i="36"/>
  <c r="BH73" i="36"/>
  <c r="BV82" i="36"/>
  <c r="Z95" i="36"/>
  <c r="BA82" i="36"/>
  <c r="BN95" i="36"/>
  <c r="J95" i="36"/>
  <c r="T75" i="36"/>
  <c r="AL95" i="36"/>
  <c r="D75" i="36"/>
  <c r="BS75" i="36"/>
  <c r="AN75" i="36"/>
  <c r="BP75" i="36"/>
  <c r="I95" i="36"/>
  <c r="BT95" i="36"/>
  <c r="AR95" i="36"/>
  <c r="BM73" i="36"/>
  <c r="AV82" i="36"/>
  <c r="D95" i="36"/>
  <c r="Y95" i="36"/>
  <c r="AU95" i="36"/>
  <c r="BG75" i="36"/>
  <c r="BA75" i="36"/>
  <c r="BI75" i="36"/>
  <c r="U75" i="36"/>
  <c r="BO95" i="36"/>
  <c r="BW95" i="36"/>
  <c r="AT95" i="36"/>
  <c r="AZ95" i="36"/>
  <c r="AQ75" i="36"/>
  <c r="F75" i="36"/>
  <c r="L75" i="36"/>
  <c r="BH95" i="36"/>
  <c r="BG95" i="36"/>
  <c r="BC75" i="36"/>
  <c r="AY75" i="36"/>
  <c r="AK95" i="36"/>
  <c r="CA75" i="36"/>
  <c r="AO75" i="36"/>
  <c r="AZ75" i="36"/>
  <c r="BH75" i="36"/>
  <c r="AW95" i="36"/>
  <c r="AS73" i="36"/>
  <c r="N95" i="36"/>
  <c r="BK75" i="36"/>
  <c r="V95" i="36"/>
  <c r="BF95" i="36"/>
  <c r="AM95" i="36"/>
  <c r="BU75" i="36"/>
  <c r="BK95" i="36"/>
  <c r="AA95" i="36"/>
  <c r="AI75" i="36"/>
  <c r="BX95" i="36"/>
  <c r="BC95" i="36"/>
  <c r="AN95" i="36"/>
  <c r="AD95" i="36"/>
  <c r="BA95" i="36"/>
  <c r="AV73" i="36"/>
  <c r="BC73" i="36"/>
  <c r="AI84" i="36"/>
  <c r="BY95" i="36"/>
  <c r="Q95" i="36"/>
  <c r="BX85" i="36"/>
  <c r="BR71" i="36"/>
  <c r="H85" i="36"/>
  <c r="BS85" i="36"/>
  <c r="Z96" i="36"/>
  <c r="X95" i="36"/>
  <c r="W85" i="36"/>
  <c r="BZ89" i="36"/>
  <c r="BC92" i="36"/>
  <c r="G92" i="36"/>
  <c r="AE95" i="36"/>
  <c r="T84" i="36"/>
  <c r="BQ84" i="36"/>
  <c r="CA95" i="36"/>
  <c r="AY73" i="36"/>
  <c r="AD94" i="36"/>
  <c r="BG94" i="36"/>
  <c r="BN88" i="36"/>
  <c r="AC76" i="36"/>
  <c r="AA76" i="36"/>
  <c r="AZ94" i="36"/>
  <c r="AF94" i="36"/>
  <c r="AY94" i="36"/>
  <c r="Y88" i="36"/>
  <c r="AS92" i="36"/>
  <c r="BG73" i="36"/>
  <c r="BH92" i="36"/>
  <c r="BI92" i="36"/>
  <c r="U92" i="36"/>
  <c r="BO88" i="36"/>
  <c r="X88" i="36"/>
  <c r="AJ89" i="36"/>
  <c r="AF89" i="36"/>
  <c r="BN92" i="36"/>
  <c r="BV92" i="36"/>
  <c r="AR90" i="36"/>
  <c r="R90" i="36"/>
  <c r="F92" i="36"/>
  <c r="AU73" i="36"/>
  <c r="AT76" i="36"/>
  <c r="BY78" i="36"/>
  <c r="AM86" i="36"/>
  <c r="BV83" i="36"/>
  <c r="R83" i="36"/>
  <c r="AJ81" i="36"/>
  <c r="BG93" i="36"/>
  <c r="AV83" i="36"/>
  <c r="AI93" i="36"/>
  <c r="AB83" i="36"/>
  <c r="AL83" i="36"/>
  <c r="AS83" i="36"/>
  <c r="AT83" i="36"/>
  <c r="AI83" i="36"/>
  <c r="BZ80" i="36"/>
  <c r="AW80" i="36"/>
  <c r="R80" i="36"/>
  <c r="AB76" i="36"/>
  <c r="BE78" i="36"/>
  <c r="X83" i="36"/>
  <c r="G83" i="36"/>
  <c r="BC89" i="36"/>
  <c r="AC89" i="36"/>
  <c r="BD80" i="36"/>
  <c r="AR85" i="36"/>
  <c r="BI80" i="36"/>
  <c r="BD84" i="36"/>
  <c r="AB84" i="36"/>
  <c r="AU84" i="36"/>
  <c r="BC85" i="36"/>
  <c r="H79" i="36"/>
  <c r="AH79" i="36"/>
  <c r="CA79" i="36"/>
  <c r="BO79" i="36"/>
  <c r="BY80" i="36"/>
  <c r="AP80" i="36"/>
  <c r="AF80" i="36"/>
  <c r="AU80" i="36"/>
  <c r="G80" i="36"/>
  <c r="BJ80" i="36"/>
  <c r="AN80" i="36"/>
  <c r="AH95" i="36"/>
  <c r="W95" i="36"/>
  <c r="E95" i="36"/>
  <c r="BJ95" i="36"/>
  <c r="BQ89" i="36"/>
  <c r="AI89" i="36"/>
  <c r="Y89" i="36"/>
  <c r="BQ86" i="36"/>
  <c r="AX86" i="36"/>
  <c r="BT93" i="36"/>
  <c r="AZ85" i="36"/>
  <c r="BT85" i="36"/>
  <c r="U89" i="36"/>
  <c r="AA83" i="36"/>
  <c r="BT75" i="36"/>
  <c r="BK79" i="36"/>
  <c r="Q80" i="36"/>
  <c r="BQ95" i="36"/>
  <c r="AO95" i="36"/>
  <c r="AV95" i="36"/>
  <c r="BR95" i="36"/>
  <c r="AJ86" i="36"/>
  <c r="BI86" i="36"/>
  <c r="L85" i="36"/>
  <c r="BF89" i="36"/>
  <c r="BJ89" i="36"/>
  <c r="AC83" i="36"/>
  <c r="L79" i="36"/>
  <c r="W71" i="36"/>
  <c r="AM71" i="36"/>
  <c r="BN90" i="36"/>
  <c r="BD90" i="36"/>
  <c r="M90" i="36"/>
  <c r="G90" i="36"/>
  <c r="BF90" i="36"/>
  <c r="AY95" i="36"/>
  <c r="BP95" i="36"/>
  <c r="AJ80" i="36"/>
  <c r="Z75" i="36"/>
  <c r="P75" i="36"/>
  <c r="AB75" i="36"/>
  <c r="BV75" i="36"/>
  <c r="AP75" i="36"/>
  <c r="AT75" i="36"/>
  <c r="M75" i="36"/>
  <c r="AS75" i="36"/>
  <c r="AF78" i="36"/>
  <c r="AA78" i="36"/>
  <c r="N78" i="36"/>
  <c r="BZ78" i="36"/>
  <c r="H78" i="36"/>
  <c r="AW78" i="36"/>
  <c r="M78" i="36"/>
  <c r="BN78" i="36"/>
  <c r="BJ78" i="36"/>
  <c r="AH72" i="36"/>
  <c r="I89" i="36"/>
  <c r="BM90" i="36"/>
  <c r="AC88" i="36"/>
  <c r="J88" i="36"/>
  <c r="BR96" i="36"/>
  <c r="BV96" i="36"/>
  <c r="Z89" i="36"/>
  <c r="BE75" i="36"/>
  <c r="E75" i="36"/>
  <c r="BQ78" i="36"/>
  <c r="BO97" i="36"/>
  <c r="AU97" i="36"/>
  <c r="O72" i="36"/>
  <c r="F72" i="36"/>
  <c r="BD86" i="36"/>
  <c r="BJ92" i="36"/>
  <c r="AF96" i="36"/>
  <c r="F96" i="36"/>
  <c r="BS96" i="36"/>
  <c r="BC96" i="36"/>
  <c r="N96" i="36"/>
  <c r="AU89" i="36"/>
  <c r="AY90" i="36"/>
  <c r="V78" i="36"/>
  <c r="AO94" i="36"/>
  <c r="BU90" i="36"/>
  <c r="BL75" i="36"/>
  <c r="AK75" i="36"/>
  <c r="P89" i="36"/>
  <c r="Y78" i="36"/>
  <c r="CA94" i="36"/>
  <c r="BP94" i="36"/>
  <c r="BL72" i="36"/>
  <c r="AI72" i="36"/>
  <c r="AS72" i="36"/>
  <c r="BX72" i="36"/>
  <c r="S82" i="36"/>
  <c r="BM92" i="36"/>
  <c r="D96" i="36"/>
  <c r="AQ96" i="36"/>
  <c r="BB83" i="36"/>
  <c r="C89" i="36"/>
  <c r="BB73" i="36"/>
  <c r="O78" i="36"/>
  <c r="BC82" i="36"/>
  <c r="BW82" i="36"/>
  <c r="AT89" i="36"/>
  <c r="AE89" i="36"/>
  <c r="V90" i="36"/>
  <c r="AX73" i="36"/>
  <c r="H80" i="36"/>
  <c r="BR78" i="36"/>
  <c r="N75" i="36"/>
  <c r="U78" i="36"/>
  <c r="AG94" i="36"/>
  <c r="D97" i="36"/>
  <c r="AS97" i="36"/>
  <c r="M86" i="36"/>
  <c r="AK86" i="36"/>
  <c r="D86" i="36"/>
  <c r="I86" i="36"/>
  <c r="BX86" i="36"/>
  <c r="AC86" i="36"/>
  <c r="BN86" i="36"/>
  <c r="BW86" i="36"/>
  <c r="AG86" i="36"/>
  <c r="BB82" i="36"/>
  <c r="BY72" i="36"/>
  <c r="BC72" i="36"/>
  <c r="BP88" i="36"/>
  <c r="BS88" i="36"/>
  <c r="BU88" i="36"/>
  <c r="AK88" i="36"/>
  <c r="U88" i="36"/>
  <c r="AY88" i="36"/>
  <c r="BZ88" i="36"/>
  <c r="AD93" i="36"/>
  <c r="AZ97" i="36"/>
  <c r="BD82" i="36"/>
  <c r="D72" i="36"/>
  <c r="G82" i="36"/>
  <c r="AD97" i="36"/>
  <c r="AR82" i="36"/>
  <c r="BZ93" i="36"/>
  <c r="M97" i="36"/>
  <c r="AL72" i="36"/>
  <c r="AZ92" i="36"/>
  <c r="O86" i="36"/>
  <c r="BU82" i="36"/>
  <c r="N72" i="36"/>
  <c r="BU72" i="36"/>
  <c r="AK82" i="36"/>
  <c r="W72" i="36"/>
  <c r="BY82" i="36"/>
  <c r="T88" i="36"/>
  <c r="Y74" i="36"/>
  <c r="S74" i="36"/>
  <c r="AM74" i="36"/>
  <c r="X74" i="36"/>
  <c r="BT74" i="36"/>
  <c r="J74" i="36"/>
  <c r="BA74" i="36"/>
  <c r="BM74" i="36"/>
  <c r="F74" i="36"/>
  <c r="BK74" i="36"/>
  <c r="BR97" i="36"/>
  <c r="D82" i="36"/>
  <c r="AG74" i="36"/>
  <c r="O74" i="36"/>
  <c r="AD72" i="36"/>
  <c r="CA72" i="36"/>
  <c r="F86" i="36"/>
  <c r="P92" i="36"/>
  <c r="BO92" i="36"/>
  <c r="AU92" i="36"/>
  <c r="Q92" i="36"/>
  <c r="K86" i="36"/>
  <c r="BW85" i="36"/>
  <c r="BV85" i="36"/>
  <c r="AC85" i="36"/>
  <c r="AO85" i="36"/>
  <c r="BE85" i="36"/>
  <c r="G85" i="36"/>
  <c r="N85" i="36"/>
  <c r="M85" i="36"/>
  <c r="AS85" i="36"/>
  <c r="BA85" i="36"/>
  <c r="P85" i="36"/>
  <c r="C85" i="36"/>
  <c r="BL85" i="36"/>
  <c r="AU85" i="36"/>
  <c r="BB85" i="36"/>
  <c r="BS97" i="36"/>
  <c r="BY97" i="36"/>
  <c r="AP97" i="36"/>
  <c r="AM97" i="36"/>
  <c r="BG97" i="36"/>
  <c r="BI97" i="36"/>
  <c r="Q97" i="36"/>
  <c r="AV97" i="36"/>
  <c r="BL97" i="36"/>
  <c r="BM97" i="36"/>
  <c r="BI82" i="36"/>
  <c r="H86" i="36"/>
  <c r="BR72" i="36"/>
  <c r="AB93" i="36"/>
  <c r="N93" i="36"/>
  <c r="W93" i="36"/>
  <c r="L93" i="36"/>
  <c r="BI93" i="36"/>
  <c r="AV93" i="36"/>
  <c r="AK93" i="36"/>
  <c r="AW88" i="36"/>
  <c r="BI74" i="36"/>
  <c r="AO74" i="36"/>
  <c r="AR74" i="36"/>
  <c r="AP72" i="36"/>
  <c r="BS72" i="36"/>
  <c r="I72" i="36"/>
  <c r="K72" i="36"/>
  <c r="AA92" i="36"/>
  <c r="AT74" i="36"/>
  <c r="H97" i="36"/>
  <c r="AB72" i="36"/>
  <c r="AG72" i="36"/>
  <c r="AW72" i="36"/>
  <c r="H72" i="36"/>
  <c r="BO72" i="36"/>
  <c r="AV72" i="36"/>
  <c r="BH72" i="36"/>
  <c r="AE72" i="36"/>
  <c r="BW72" i="36"/>
  <c r="BD72" i="36"/>
  <c r="AG82" i="36"/>
  <c r="L82" i="36"/>
  <c r="X82" i="36"/>
  <c r="BO82" i="36"/>
  <c r="AD82" i="36"/>
  <c r="AE82" i="36"/>
  <c r="BQ82" i="36"/>
  <c r="BK72" i="36"/>
  <c r="AW86" i="36"/>
  <c r="T79" i="36"/>
  <c r="AF81" i="36"/>
  <c r="H96" i="36"/>
  <c r="L83" i="36"/>
  <c r="W96" i="36"/>
  <c r="F89" i="36"/>
  <c r="AU81" i="36"/>
  <c r="G84" i="36"/>
  <c r="X76" i="36"/>
  <c r="U76" i="36"/>
  <c r="F84" i="36"/>
  <c r="Q84" i="36"/>
  <c r="C73" i="36"/>
  <c r="D84" i="36"/>
  <c r="BQ75" i="36"/>
  <c r="C95" i="36"/>
  <c r="BB75" i="36"/>
  <c r="C96" i="36"/>
  <c r="C83" i="36"/>
  <c r="BM83" i="36"/>
  <c r="BU79" i="36"/>
  <c r="BP71" i="36"/>
  <c r="AP76" i="36"/>
  <c r="BO89" i="36"/>
  <c r="AX76" i="36"/>
  <c r="AG84" i="36"/>
  <c r="BS94" i="36"/>
  <c r="BP81" i="36"/>
  <c r="BO94" i="36"/>
  <c r="AP95" i="36"/>
  <c r="AO79" i="36"/>
  <c r="AV81" i="36"/>
  <c r="BR79" i="36"/>
  <c r="Y81" i="36"/>
  <c r="AQ89" i="36"/>
  <c r="BS84" i="36"/>
  <c r="BK90" i="36"/>
  <c r="BV76" i="36"/>
  <c r="X79" i="36"/>
  <c r="AS84" i="36"/>
  <c r="CA96" i="36"/>
  <c r="P84" i="36"/>
  <c r="AF79" i="36"/>
  <c r="O79" i="36"/>
  <c r="BB81" i="36"/>
  <c r="AE81" i="36"/>
  <c r="AE79" i="36"/>
  <c r="AP79" i="36"/>
  <c r="BY83" i="36"/>
  <c r="BX84" i="36"/>
  <c r="BZ73" i="36"/>
  <c r="H95" i="36"/>
  <c r="M95" i="36"/>
  <c r="BL95" i="36"/>
  <c r="AW84" i="36"/>
  <c r="Z94" i="36"/>
  <c r="O96" i="36"/>
  <c r="BT81" i="36"/>
  <c r="AG81" i="36"/>
  <c r="BM81" i="36"/>
  <c r="BR89" i="36"/>
  <c r="CA76" i="36"/>
  <c r="BY84" i="36"/>
  <c r="BH76" i="36"/>
  <c r="AW76" i="36"/>
  <c r="BT84" i="36"/>
  <c r="D89" i="36"/>
  <c r="T95" i="36"/>
  <c r="AI95" i="36"/>
  <c r="BN75" i="36"/>
  <c r="AV96" i="36"/>
  <c r="D83" i="36"/>
  <c r="N83" i="36"/>
  <c r="BW83" i="36"/>
  <c r="AV79" i="36"/>
  <c r="AE83" i="36"/>
  <c r="AR81" i="36"/>
  <c r="BW96" i="36"/>
  <c r="BH79" i="36"/>
  <c r="BE91" i="36"/>
  <c r="Q87" i="36"/>
  <c r="Q77" i="36"/>
  <c r="C91" i="36"/>
  <c r="X87" i="36"/>
  <c r="O77" i="36"/>
  <c r="AO93" i="36"/>
  <c r="AD92" i="36"/>
  <c r="AQ92" i="36"/>
  <c r="AL92" i="36"/>
  <c r="BI87" i="36"/>
  <c r="AC93" i="36"/>
  <c r="BL77" i="36"/>
  <c r="L77" i="36"/>
  <c r="BL93" i="36"/>
  <c r="AE74" i="36"/>
  <c r="BV93" i="36"/>
  <c r="BD77" i="36"/>
  <c r="AZ91" i="36"/>
  <c r="AE86" i="36"/>
  <c r="AQ91" i="36"/>
  <c r="R87" i="36"/>
  <c r="AB92" i="36"/>
  <c r="AB74" i="36"/>
  <c r="AP86" i="36"/>
  <c r="M91" i="36"/>
  <c r="BK77" i="36"/>
  <c r="AL93" i="36"/>
  <c r="AO88" i="36"/>
  <c r="AN74" i="36"/>
  <c r="BK82" i="36"/>
  <c r="O87" i="36"/>
  <c r="E72" i="36"/>
  <c r="C87" i="36"/>
  <c r="BP92" i="36"/>
  <c r="E86" i="36"/>
  <c r="AN86" i="36"/>
  <c r="AJ88" i="36"/>
  <c r="AX74" i="36"/>
  <c r="AA97" i="36"/>
  <c r="AX88" i="36"/>
  <c r="BN82" i="36"/>
  <c r="G74" i="36"/>
  <c r="AW85" i="36"/>
  <c r="BD93" i="36"/>
  <c r="AY82" i="36"/>
  <c r="AX85" i="36"/>
  <c r="BZ74" i="36"/>
  <c r="AW82" i="36"/>
  <c r="W77" i="36"/>
  <c r="O71" i="36"/>
  <c r="AS71" i="36"/>
  <c r="D71" i="36"/>
  <c r="BW71" i="36"/>
  <c r="AV71" i="36"/>
  <c r="BD71" i="36"/>
  <c r="BE71" i="36"/>
  <c r="AP71" i="36"/>
  <c r="BO86" i="36"/>
  <c r="BZ77" i="36"/>
  <c r="C77" i="36"/>
  <c r="BH74" i="36"/>
  <c r="AY72" i="36"/>
  <c r="AQ85" i="36"/>
  <c r="AI82" i="36"/>
  <c r="AW92" i="36"/>
  <c r="X91" i="36"/>
  <c r="G72" i="36"/>
  <c r="BP79" i="36"/>
  <c r="I85" i="36"/>
  <c r="BV87" i="36"/>
  <c r="AV74" i="36"/>
  <c r="BB72" i="36"/>
  <c r="AY77" i="36"/>
  <c r="T83" i="36"/>
  <c r="AX97" i="36"/>
  <c r="BN93" i="36"/>
  <c r="AQ79" i="36"/>
  <c r="V85" i="36"/>
  <c r="AQ77" i="36"/>
  <c r="CA82" i="36"/>
  <c r="AJ90" i="36"/>
  <c r="BB86" i="36"/>
  <c r="AE71" i="36"/>
  <c r="AO89" i="36"/>
  <c r="BT87" i="36"/>
  <c r="I92" i="36"/>
  <c r="AW90" i="36"/>
  <c r="W90" i="36"/>
  <c r="T93" i="36"/>
  <c r="I96" i="36"/>
  <c r="BR85" i="36"/>
  <c r="AR92" i="36"/>
  <c r="AI92" i="36"/>
  <c r="BL71" i="36"/>
  <c r="AA77" i="36"/>
  <c r="X75" i="36"/>
  <c r="BJ79" i="36"/>
  <c r="V75" i="36"/>
  <c r="AC96" i="36"/>
  <c r="E79" i="36"/>
  <c r="AT72" i="36"/>
  <c r="BQ96" i="36"/>
  <c r="CA77" i="36"/>
  <c r="AY96" i="36"/>
  <c r="K80" i="36"/>
  <c r="BJ85" i="36"/>
  <c r="BG82" i="36"/>
  <c r="AP88" i="36"/>
  <c r="BR91" i="36"/>
  <c r="G87" i="36"/>
  <c r="BH81" i="36"/>
  <c r="AM87" i="36"/>
  <c r="U91" i="36"/>
  <c r="BS81" i="36"/>
  <c r="BZ92" i="36"/>
  <c r="AX93" i="36"/>
  <c r="AE76" i="36"/>
  <c r="N84" i="36"/>
  <c r="AD88" i="36"/>
  <c r="E88" i="36"/>
  <c r="K73" i="36"/>
  <c r="BD97" i="36"/>
  <c r="X92" i="36"/>
  <c r="AV87" i="36"/>
  <c r="BC74" i="36"/>
  <c r="T96" i="36"/>
  <c r="BH86" i="36"/>
  <c r="D76" i="36"/>
  <c r="AB78" i="36"/>
  <c r="AF91" i="36"/>
  <c r="AR96" i="36"/>
  <c r="BL91" i="36"/>
  <c r="F85" i="36"/>
  <c r="BV81" i="36"/>
  <c r="BA97" i="36"/>
  <c r="AN77" i="36"/>
  <c r="AK92" i="36"/>
  <c r="BU74" i="36"/>
  <c r="BJ93" i="36"/>
  <c r="U74" i="36"/>
  <c r="P72" i="36"/>
  <c r="J82" i="36"/>
  <c r="BV72" i="36"/>
  <c r="BP72" i="36"/>
  <c r="K77" i="36"/>
  <c r="BE74" i="36"/>
  <c r="N88" i="36"/>
  <c r="BD88" i="36"/>
  <c r="AH86" i="36"/>
  <c r="BS93" i="36"/>
  <c r="S87" i="36"/>
  <c r="AU88" i="36"/>
  <c r="AS87" i="36"/>
  <c r="D85" i="36"/>
  <c r="AG85" i="36"/>
  <c r="CA85" i="36"/>
  <c r="BP74" i="36"/>
  <c r="K85" i="36"/>
  <c r="BD87" i="36"/>
  <c r="AQ93" i="36"/>
  <c r="Y91" i="36"/>
  <c r="BP97" i="36"/>
  <c r="AC77" i="36"/>
  <c r="AA82" i="36"/>
  <c r="AS74" i="36"/>
  <c r="AU87" i="36"/>
  <c r="BZ72" i="36"/>
  <c r="AM92" i="36"/>
  <c r="AK83" i="36"/>
  <c r="V96" i="36"/>
  <c r="BG86" i="36"/>
  <c r="CA97" i="36"/>
  <c r="AC74" i="36"/>
  <c r="V74" i="36"/>
  <c r="N92" i="36"/>
  <c r="V79" i="36"/>
  <c r="Y90" i="36"/>
  <c r="E97" i="36"/>
  <c r="BV91" i="36"/>
  <c r="H93" i="36"/>
  <c r="AM75" i="36"/>
  <c r="AR97" i="36"/>
  <c r="E82" i="36"/>
  <c r="BX90" i="36"/>
  <c r="AS77" i="36"/>
  <c r="Q72" i="36"/>
  <c r="Y83" i="36"/>
  <c r="AN90" i="36"/>
  <c r="BQ71" i="36"/>
  <c r="E93" i="36"/>
  <c r="AL75" i="36"/>
  <c r="H75" i="36"/>
  <c r="W81" i="36"/>
  <c r="AA72" i="36"/>
  <c r="AN88" i="36"/>
  <c r="BY81" i="36"/>
  <c r="AB85" i="36"/>
  <c r="O93" i="36"/>
  <c r="AU71" i="36"/>
  <c r="T86" i="36"/>
  <c r="BT82" i="36"/>
  <c r="J89" i="36"/>
  <c r="AF82" i="36"/>
  <c r="AN81" i="36"/>
  <c r="AB79" i="36"/>
  <c r="BL73" i="36"/>
  <c r="U83" i="36"/>
  <c r="BL82" i="36"/>
  <c r="AZ79" i="36"/>
  <c r="V87" i="36"/>
  <c r="BT72" i="36"/>
  <c r="W97" i="36"/>
  <c r="S80" i="36"/>
  <c r="BX93" i="36"/>
  <c r="AF86" i="36"/>
  <c r="BX83" i="36"/>
  <c r="BO83" i="36"/>
  <c r="BZ96" i="36"/>
  <c r="AK77" i="36"/>
  <c r="J81" i="36"/>
  <c r="AP92" i="36"/>
  <c r="AY86" i="36"/>
  <c r="W76" i="36"/>
  <c r="AY71" i="36"/>
  <c r="BP93" i="36"/>
  <c r="I80" i="36"/>
  <c r="AI76" i="36"/>
  <c r="BS90" i="36"/>
  <c r="O90" i="36"/>
  <c r="AB88" i="36"/>
  <c r="BN83" i="36"/>
  <c r="AL85" i="36"/>
  <c r="BM76" i="36"/>
  <c r="AB89" i="36"/>
  <c r="AE91" i="36"/>
  <c r="BH96" i="36"/>
  <c r="S96" i="36"/>
  <c r="AD85" i="36"/>
  <c r="AL89" i="36"/>
  <c r="BS83" i="36"/>
  <c r="E80" i="36"/>
  <c r="BR75" i="36"/>
  <c r="AY87" i="36"/>
  <c r="W89" i="36"/>
  <c r="BS95" i="36"/>
  <c r="G76" i="36"/>
  <c r="U72" i="36"/>
  <c r="L86" i="36"/>
  <c r="AY78" i="36"/>
  <c r="W87" i="36"/>
  <c r="BV71" i="36"/>
  <c r="BR87" i="36"/>
  <c r="AJ87" i="36"/>
  <c r="BI72" i="36"/>
  <c r="BA83" i="36"/>
  <c r="N91" i="36"/>
  <c r="Y94" i="36"/>
  <c r="AH85" i="36"/>
  <c r="AG79" i="36"/>
  <c r="AM83" i="36"/>
  <c r="Q83" i="36"/>
  <c r="BO78" i="36"/>
  <c r="AD96" i="36"/>
  <c r="AL97" i="36"/>
  <c r="CA89" i="36"/>
  <c r="AA89" i="36"/>
  <c r="L92" i="36"/>
  <c r="BI76" i="36"/>
  <c r="BE96" i="36"/>
  <c r="E92" i="36"/>
  <c r="AR72" i="36"/>
  <c r="K95" i="36"/>
  <c r="AR77" i="36"/>
  <c r="AV77" i="36"/>
  <c r="AE87" i="36"/>
  <c r="BW87" i="36"/>
  <c r="AE97" i="36"/>
  <c r="BP87" i="36"/>
  <c r="AK97" i="36"/>
  <c r="C97" i="36"/>
  <c r="X93" i="36"/>
  <c r="P77" i="36"/>
  <c r="BO87" i="36"/>
  <c r="I97" i="36"/>
  <c r="CA87" i="36"/>
  <c r="AL77" i="36"/>
  <c r="C74" i="36"/>
  <c r="N87" i="36"/>
  <c r="AB97" i="36"/>
  <c r="X77" i="36"/>
  <c r="C86" i="36"/>
  <c r="BY77" i="36"/>
  <c r="J92" i="36"/>
  <c r="BG92" i="36"/>
  <c r="BX97" i="36"/>
  <c r="H82" i="36"/>
  <c r="BM77" i="36"/>
  <c r="AD74" i="36"/>
  <c r="AP87" i="36"/>
  <c r="BX74" i="36"/>
  <c r="AM88" i="36"/>
  <c r="BB91" i="36"/>
  <c r="BR74" i="36"/>
  <c r="BJ88" i="36"/>
  <c r="D93" i="36"/>
  <c r="CA92" i="36"/>
  <c r="F97" i="36"/>
  <c r="O92" i="36"/>
  <c r="BB97" i="36"/>
  <c r="BQ91" i="36"/>
  <c r="BI77" i="36"/>
  <c r="BG88" i="36"/>
  <c r="S93" i="36"/>
  <c r="AV85" i="36"/>
  <c r="AG77" i="36"/>
  <c r="BB88" i="36"/>
  <c r="BY91" i="36"/>
  <c r="AI88" i="36"/>
  <c r="BQ88" i="36"/>
  <c r="AE85" i="36"/>
  <c r="BM85" i="36"/>
  <c r="BS77" i="36"/>
  <c r="Q71" i="36"/>
  <c r="AL74" i="36"/>
  <c r="AT97" i="36"/>
  <c r="I71" i="36"/>
  <c r="G88" i="36"/>
  <c r="AI87" i="36"/>
  <c r="AO77" i="36"/>
  <c r="BI81" i="36"/>
  <c r="AM96" i="36"/>
  <c r="AI81" i="36"/>
  <c r="BE93" i="36"/>
  <c r="AO72" i="36"/>
  <c r="C81" i="36"/>
  <c r="BT79" i="36"/>
  <c r="L74" i="36"/>
  <c r="R86" i="36"/>
  <c r="U87" i="36"/>
  <c r="BA92" i="36"/>
  <c r="AS82" i="36"/>
  <c r="AS93" i="36"/>
  <c r="C90" i="36"/>
  <c r="S91" i="36"/>
  <c r="AG88" i="36"/>
  <c r="O85" i="36"/>
  <c r="AL82" i="36"/>
  <c r="BF71" i="36"/>
  <c r="AA71" i="36"/>
  <c r="AZ74" i="36"/>
  <c r="BT97" i="36"/>
  <c r="BS92" i="36"/>
  <c r="BR77" i="36"/>
  <c r="BY85" i="36"/>
  <c r="T74" i="36"/>
  <c r="Y72" i="36"/>
  <c r="BB96" i="36"/>
  <c r="E71" i="36"/>
  <c r="AH75" i="36"/>
  <c r="BK88" i="36"/>
  <c r="J96" i="36"/>
  <c r="BU86" i="36"/>
  <c r="R92" i="36"/>
  <c r="AZ89" i="36"/>
  <c r="AS86" i="36"/>
  <c r="BO77" i="36"/>
  <c r="Y75" i="36"/>
  <c r="AK80" i="36"/>
  <c r="BL96" i="36"/>
  <c r="AG91" i="36"/>
  <c r="G96" i="36"/>
  <c r="BE81" i="36"/>
  <c r="AY97" i="36"/>
  <c r="BU87" i="36"/>
  <c r="BG87" i="36"/>
  <c r="D77" i="36"/>
  <c r="AB86" i="36"/>
  <c r="AY79" i="36"/>
  <c r="L80" i="36"/>
  <c r="I81" i="36"/>
  <c r="AI80" i="36"/>
  <c r="Z74" i="36"/>
  <c r="E91" i="36"/>
  <c r="R76" i="36"/>
  <c r="AP89" i="36"/>
  <c r="AR89" i="36"/>
  <c r="AX75" i="36"/>
  <c r="N73" i="36"/>
  <c r="AZ78" i="36"/>
  <c r="AO90" i="36"/>
  <c r="BQ73" i="36"/>
  <c r="AZ80" i="36"/>
  <c r="AQ97" i="36"/>
  <c r="BH87" i="36"/>
  <c r="AJ82" i="36"/>
  <c r="AE80" i="36"/>
  <c r="BI90" i="36"/>
  <c r="BJ97" i="36"/>
  <c r="AO84" i="36"/>
  <c r="BU84" i="36"/>
  <c r="AQ94" i="36"/>
  <c r="BN71" i="36"/>
  <c r="Q79" i="36"/>
  <c r="I91" i="36"/>
  <c r="E87" i="36"/>
  <c r="BT91" i="36"/>
  <c r="BN91" i="36"/>
  <c r="BB77" i="36"/>
  <c r="J91" i="36"/>
  <c r="F91" i="36"/>
  <c r="AX91" i="36"/>
  <c r="BJ77" i="36"/>
  <c r="AH91" i="36"/>
  <c r="Z87" i="36"/>
  <c r="AU93" i="36"/>
  <c r="AT91" i="36"/>
  <c r="T87" i="36"/>
  <c r="N77" i="36"/>
  <c r="K92" i="36"/>
  <c r="F77" i="36"/>
  <c r="V93" i="36"/>
  <c r="AD77" i="36"/>
  <c r="BU91" i="36"/>
  <c r="AC87" i="36"/>
  <c r="AI74" i="36"/>
  <c r="V91" i="36"/>
  <c r="BB92" i="36"/>
  <c r="AC97" i="36"/>
  <c r="M77" i="36"/>
  <c r="BC86" i="36"/>
  <c r="BR82" i="36"/>
  <c r="BQ74" i="36"/>
  <c r="P91" i="36"/>
  <c r="AE88" i="36"/>
  <c r="BN87" i="36"/>
  <c r="BC93" i="36"/>
  <c r="R91" i="36"/>
  <c r="AY93" i="36"/>
  <c r="BM88" i="36"/>
  <c r="AA74" i="36"/>
  <c r="H74" i="36"/>
  <c r="BM93" i="36"/>
  <c r="AN91" i="36"/>
  <c r="BF87" i="36"/>
  <c r="BM82" i="36"/>
  <c r="AJ92" i="36"/>
  <c r="AP77" i="36"/>
  <c r="AD86" i="36"/>
  <c r="BL92" i="36"/>
  <c r="R72" i="36"/>
  <c r="AB77" i="36"/>
  <c r="P88" i="36"/>
  <c r="X85" i="36"/>
  <c r="BY74" i="36"/>
  <c r="AC82" i="36"/>
  <c r="BN74" i="36"/>
  <c r="BV86" i="36"/>
  <c r="BN85" i="36"/>
  <c r="U97" i="36"/>
  <c r="AR88" i="36"/>
  <c r="AJ77" i="36"/>
  <c r="BY92" i="36"/>
  <c r="BU71" i="36"/>
  <c r="AK74" i="36"/>
  <c r="AX96" i="36"/>
  <c r="BB87" i="36"/>
  <c r="BH85" i="36"/>
  <c r="BY88" i="36"/>
  <c r="BF85" i="36"/>
  <c r="BL74" i="36"/>
  <c r="BU93" i="36"/>
  <c r="AX72" i="36"/>
  <c r="AK91" i="36"/>
  <c r="AT79" i="36"/>
  <c r="BF93" i="36"/>
  <c r="V92" i="36"/>
  <c r="AN92" i="36"/>
  <c r="CA86" i="36"/>
  <c r="AA90" i="36"/>
  <c r="Y92" i="36"/>
  <c r="AX77" i="36"/>
  <c r="Z82" i="36"/>
  <c r="BY86" i="36"/>
  <c r="BA71" i="36"/>
  <c r="BX91" i="36"/>
  <c r="D88" i="36"/>
  <c r="Z93" i="36"/>
  <c r="AY81" i="36"/>
  <c r="AM85" i="36"/>
  <c r="BA72" i="36"/>
  <c r="J71" i="36"/>
  <c r="AD89" i="36"/>
  <c r="BC90" i="36"/>
  <c r="M79" i="36"/>
  <c r="L88" i="36"/>
  <c r="AI77" i="36"/>
  <c r="BW77" i="36"/>
  <c r="Q81" i="36"/>
  <c r="AH82" i="36"/>
  <c r="BK85" i="36"/>
  <c r="AF74" i="36"/>
  <c r="AR71" i="36"/>
  <c r="J72" i="36"/>
  <c r="L91" i="36"/>
  <c r="AT92" i="36"/>
  <c r="CA91" i="36"/>
  <c r="BK87" i="36"/>
  <c r="P83" i="36"/>
  <c r="S75" i="36"/>
  <c r="BW79" i="36"/>
  <c r="BJ86" i="36"/>
  <c r="AZ77" i="36"/>
  <c r="BQ79" i="36"/>
  <c r="K93" i="36"/>
  <c r="Z85" i="36"/>
  <c r="BO90" i="36"/>
  <c r="F83" i="36"/>
  <c r="U85" i="36"/>
  <c r="BJ83" i="36"/>
  <c r="BY79" i="36"/>
  <c r="O80" i="36"/>
  <c r="AJ84" i="36"/>
  <c r="Q96" i="36"/>
  <c r="W80" i="36"/>
  <c r="AP91" i="36"/>
  <c r="K76" i="36"/>
  <c r="BP89" i="36"/>
  <c r="BV97" i="36"/>
  <c r="CA88" i="36"/>
  <c r="BY75" i="36"/>
  <c r="AW71" i="36"/>
  <c r="AN85" i="36"/>
  <c r="BC83" i="36"/>
  <c r="W82" i="36"/>
  <c r="BH90" i="36"/>
  <c r="AZ86" i="36"/>
  <c r="BF76" i="36"/>
  <c r="AR86" i="36"/>
  <c r="AH83" i="36"/>
  <c r="AF97" i="36"/>
  <c r="D79" i="36"/>
  <c r="BU77" i="36"/>
  <c r="BI85" i="36"/>
  <c r="BH83" i="36"/>
  <c r="L87" i="36"/>
  <c r="BA91" i="36"/>
  <c r="AO91" i="36"/>
  <c r="BC87" i="36"/>
  <c r="BJ87" i="36"/>
  <c r="BG91" i="36"/>
  <c r="N97" i="36"/>
  <c r="BN97" i="36"/>
  <c r="BJ91" i="36"/>
  <c r="BZ97" i="36"/>
  <c r="BC91" i="36"/>
  <c r="V77" i="36"/>
  <c r="N74" i="36"/>
  <c r="G97" i="36"/>
  <c r="L97" i="36"/>
  <c r="BC97" i="36"/>
  <c r="AO97" i="36"/>
  <c r="BE86" i="36"/>
  <c r="T77" i="36"/>
  <c r="C93" i="36"/>
  <c r="M93" i="36"/>
  <c r="V86" i="36"/>
  <c r="C92" i="36"/>
  <c r="W92" i="36"/>
  <c r="BD74" i="36"/>
  <c r="H77" i="36"/>
  <c r="P82" i="36"/>
  <c r="BF72" i="36"/>
  <c r="U93" i="36"/>
  <c r="P97" i="36"/>
  <c r="AY74" i="36"/>
  <c r="F93" i="36"/>
  <c r="AC92" i="36"/>
  <c r="Y93" i="36"/>
  <c r="BB93" i="36"/>
  <c r="AW91" i="36"/>
  <c r="AG92" i="36"/>
  <c r="BK97" i="36"/>
  <c r="J93" i="36"/>
  <c r="T82" i="36"/>
  <c r="AN97" i="36"/>
  <c r="AC72" i="36"/>
  <c r="N86" i="36"/>
  <c r="AU77" i="36"/>
  <c r="Q82" i="36"/>
  <c r="BW88" i="36"/>
  <c r="AY92" i="36"/>
  <c r="AA85" i="36"/>
  <c r="R88" i="36"/>
  <c r="BF86" i="36"/>
  <c r="BP83" i="36"/>
  <c r="BS87" i="36"/>
  <c r="BK83" i="36"/>
  <c r="AK72" i="36"/>
  <c r="AB71" i="36"/>
  <c r="BF96" i="36"/>
  <c r="X97" i="36"/>
  <c r="AK85" i="36"/>
  <c r="AO96" i="36"/>
  <c r="BF74" i="36"/>
  <c r="BE79" i="36"/>
  <c r="S83" i="36"/>
  <c r="BR88" i="36"/>
  <c r="BQ72" i="36"/>
  <c r="BG77" i="36"/>
  <c r="AQ87" i="36"/>
  <c r="BN72" i="36"/>
  <c r="BO93" i="36"/>
  <c r="L89" i="36"/>
  <c r="Y79" i="36"/>
  <c r="BO81" i="36"/>
  <c r="BM72" i="36"/>
  <c r="AN93" i="36"/>
  <c r="K88" i="36"/>
  <c r="P93" i="36"/>
  <c r="BJ72" i="36"/>
  <c r="AM82" i="36"/>
  <c r="Y82" i="36"/>
  <c r="T89" i="36"/>
  <c r="AZ87" i="36"/>
  <c r="BI88" i="36"/>
  <c r="M82" i="36"/>
  <c r="BB71" i="36"/>
  <c r="BH91" i="36"/>
  <c r="C75" i="36"/>
  <c r="M87" i="36"/>
  <c r="BD79" i="36"/>
  <c r="AW77" i="36"/>
  <c r="X96" i="36"/>
  <c r="AF72" i="36"/>
  <c r="S92" i="36"/>
  <c r="F79" i="36"/>
  <c r="O75" i="36"/>
  <c r="BG79" i="36"/>
  <c r="BD89" i="36"/>
  <c r="AR79" i="36"/>
  <c r="W86" i="36"/>
  <c r="AT87" i="36"/>
  <c r="BI91" i="36"/>
  <c r="AM79" i="36"/>
  <c r="W75" i="36"/>
  <c r="BY93" i="36"/>
  <c r="AT88" i="36"/>
  <c r="AE92" i="36"/>
  <c r="D81" i="36"/>
  <c r="I87" i="36"/>
  <c r="BQ90" i="36"/>
  <c r="K97" i="36"/>
  <c r="BG83" i="36"/>
  <c r="F82" i="36"/>
  <c r="BM89" i="36"/>
  <c r="I77" i="36"/>
  <c r="AF87" i="36"/>
  <c r="Y96" i="36"/>
  <c r="AS91" i="36"/>
  <c r="D92" i="36"/>
  <c r="V76" i="36"/>
  <c r="BJ76" i="36"/>
  <c r="M74" i="36"/>
  <c r="C76" i="36"/>
  <c r="Q86" i="36"/>
  <c r="H91" i="36"/>
  <c r="D87" i="36"/>
  <c r="BQ81" i="36"/>
  <c r="BV89" i="36"/>
  <c r="AU75" i="36"/>
  <c r="BX75" i="36"/>
  <c r="AL88" i="36"/>
  <c r="P79" i="36"/>
  <c r="S88" i="36"/>
  <c r="S94" i="36"/>
  <c r="AG75" i="36"/>
  <c r="Z79" i="36"/>
  <c r="BK91" i="36"/>
  <c r="AP93" i="36"/>
  <c r="AM93" i="36"/>
  <c r="BF97" i="36"/>
  <c r="G77" i="36"/>
  <c r="BT94" i="36"/>
  <c r="AF73" i="36"/>
  <c r="AU74" i="36"/>
  <c r="AL96" i="36"/>
  <c r="BX77" i="36"/>
  <c r="AI96" i="36"/>
  <c r="L96" i="36"/>
  <c r="AO78" i="36"/>
  <c r="AU86" i="36"/>
  <c r="V97" i="36"/>
  <c r="Z76" i="36"/>
  <c r="AO82" i="36"/>
  <c r="AM89" i="36"/>
  <c r="J79" i="36"/>
  <c r="BW89" i="36"/>
  <c r="CA84" i="36"/>
  <c r="BD91" i="36"/>
  <c r="BL87" i="36"/>
  <c r="BA87" i="36"/>
  <c r="BE87" i="36"/>
  <c r="Y77" i="36"/>
  <c r="T97" i="36"/>
  <c r="AE93" i="36"/>
  <c r="AF92" i="36"/>
  <c r="T92" i="36"/>
  <c r="AW74" i="36"/>
  <c r="Q91" i="36"/>
  <c r="BU92" i="36"/>
  <c r="AA91" i="36"/>
  <c r="AV92" i="36"/>
  <c r="AC91" i="36"/>
  <c r="AI86" i="36"/>
  <c r="BK92" i="36"/>
  <c r="BP91" i="36"/>
  <c r="AR93" i="36"/>
  <c r="AR87" i="36"/>
  <c r="AW87" i="36"/>
  <c r="AJ91" i="36"/>
  <c r="M72" i="36"/>
  <c r="BZ87" i="36"/>
  <c r="BO74" i="36"/>
  <c r="AJ72" i="36"/>
  <c r="P87" i="36"/>
  <c r="AN72" i="36"/>
  <c r="AU72" i="36"/>
  <c r="Q93" i="36"/>
  <c r="BP82" i="36"/>
  <c r="U82" i="36"/>
  <c r="CA74" i="36"/>
  <c r="T91" i="36"/>
  <c r="AD91" i="36"/>
  <c r="W74" i="36"/>
  <c r="BT86" i="36"/>
  <c r="AN71" i="36"/>
  <c r="AQ88" i="36"/>
  <c r="BU97" i="36"/>
  <c r="BI71" i="36"/>
  <c r="BE72" i="36"/>
  <c r="AH97" i="36"/>
  <c r="BX87" i="36"/>
  <c r="BF88" i="36"/>
  <c r="K87" i="36"/>
  <c r="BE82" i="36"/>
  <c r="H71" i="36"/>
  <c r="Y87" i="36"/>
  <c r="BR92" i="36"/>
  <c r="S86" i="36"/>
  <c r="I83" i="36"/>
  <c r="P71" i="36"/>
  <c r="BZ83" i="36"/>
  <c r="R85" i="36"/>
  <c r="BJ71" i="36"/>
  <c r="AB81" i="36"/>
  <c r="BH89" i="36"/>
  <c r="K74" i="36"/>
  <c r="BX71" i="36"/>
  <c r="BK93" i="36"/>
  <c r="D74" i="36"/>
  <c r="K91" i="36"/>
  <c r="T72" i="36"/>
  <c r="BW97" i="36"/>
  <c r="BW74" i="36"/>
  <c r="AZ72" i="36"/>
  <c r="BW93" i="36"/>
  <c r="AH71" i="36"/>
  <c r="K71" i="36"/>
  <c r="AH81" i="36"/>
  <c r="AM72" i="36"/>
  <c r="BK96" i="36"/>
  <c r="AK90" i="36"/>
  <c r="AV86" i="36"/>
  <c r="Z92" i="36"/>
  <c r="BZ91" i="36"/>
  <c r="BT71" i="36"/>
  <c r="AQ82" i="36"/>
  <c r="BJ90" i="36"/>
  <c r="P74" i="36"/>
  <c r="AO81" i="36"/>
  <c r="BR73" i="36"/>
  <c r="M73" i="36"/>
  <c r="J86" i="36"/>
  <c r="AJ74" i="36"/>
  <c r="BG74" i="36"/>
  <c r="BP77" i="36"/>
  <c r="Z90" i="36"/>
  <c r="BC79" i="36"/>
  <c r="AG76" i="36"/>
  <c r="AJ75" i="36"/>
  <c r="Q74" i="36"/>
  <c r="BQ76" i="36"/>
  <c r="BW91" i="36"/>
  <c r="R96" i="36"/>
  <c r="AA79" i="36"/>
  <c r="J80" i="36"/>
  <c r="AS96" i="36"/>
  <c r="F76" i="36"/>
  <c r="BD75" i="36"/>
  <c r="AH87" i="36"/>
  <c r="C78" i="36"/>
  <c r="BA81" i="36"/>
  <c r="BC71" i="36"/>
  <c r="BU85" i="36"/>
  <c r="BM71" i="36"/>
  <c r="AZ82" i="36"/>
  <c r="BG78" i="36"/>
  <c r="O83" i="36"/>
  <c r="N80" i="36"/>
  <c r="BS71" i="36"/>
  <c r="C94" i="36"/>
  <c r="E77" i="36"/>
  <c r="BN89" i="36"/>
  <c r="BY87" i="36"/>
  <c r="BD92" i="36"/>
  <c r="AL91" i="36"/>
  <c r="O95" i="36"/>
  <c r="BG90" i="36"/>
  <c r="AA86" i="36"/>
  <c r="G75" i="36"/>
  <c r="D91" i="36"/>
  <c r="G95" i="36"/>
  <c r="N82" i="36"/>
  <c r="AO76" i="36"/>
  <c r="Y73" i="36"/>
  <c r="S97" i="36"/>
  <c r="AS79" i="36"/>
  <c r="BS91" i="36"/>
  <c r="W91" i="36"/>
  <c r="AE77" i="36"/>
  <c r="BF77" i="36"/>
  <c r="AD87" i="36"/>
  <c r="BC77" i="36"/>
  <c r="O91" i="36"/>
  <c r="AH93" i="36"/>
  <c r="BF91" i="36"/>
  <c r="R77" i="36"/>
  <c r="BN77" i="36"/>
  <c r="BJ74" i="36"/>
  <c r="AW97" i="36"/>
  <c r="AG87" i="36"/>
  <c r="BB74" i="36"/>
  <c r="M92" i="36"/>
  <c r="AR91" i="36"/>
  <c r="BQ87" i="36"/>
  <c r="BA77" i="36"/>
  <c r="G93" i="36"/>
  <c r="BQ77" i="36"/>
  <c r="AO87" i="36"/>
  <c r="BS74" i="36"/>
  <c r="BM91" i="36"/>
  <c r="F87" i="36"/>
  <c r="BV77" i="36"/>
  <c r="G91" i="36"/>
  <c r="AX87" i="36"/>
  <c r="AL87" i="36"/>
  <c r="AY91" i="36"/>
  <c r="AP74" i="36"/>
  <c r="I93" i="36"/>
  <c r="AB82" i="36"/>
  <c r="AX92" i="36"/>
  <c r="L72" i="36"/>
  <c r="BG72" i="36"/>
  <c r="AH77" i="36"/>
  <c r="AF93" i="36"/>
  <c r="BP86" i="36"/>
  <c r="AB87" i="36"/>
  <c r="AI97" i="36"/>
  <c r="BE88" i="36"/>
  <c r="AQ74" i="36"/>
  <c r="AU91" i="36"/>
  <c r="AZ93" i="36"/>
  <c r="BT92" i="36"/>
  <c r="J77" i="36"/>
  <c r="AJ97" i="36"/>
  <c r="AF77" i="36"/>
  <c r="BE97" i="36"/>
  <c r="BH88" i="36"/>
  <c r="Z77" i="36"/>
  <c r="U86" i="36"/>
  <c r="J97" i="36"/>
  <c r="AW93" i="36"/>
  <c r="BT88" i="36"/>
  <c r="BR93" i="36"/>
  <c r="AT86" i="36"/>
  <c r="BF92" i="36"/>
  <c r="I74" i="36"/>
  <c r="E85" i="36"/>
  <c r="AP85" i="36"/>
  <c r="AH74" i="36"/>
  <c r="CA93" i="36"/>
  <c r="AI91" i="36"/>
  <c r="H87" i="36"/>
  <c r="Z91" i="36"/>
  <c r="AQ72" i="36"/>
  <c r="BA88" i="36"/>
  <c r="AO92" i="36"/>
  <c r="Q85" i="36"/>
  <c r="BE77" i="36"/>
  <c r="BG71" i="36"/>
  <c r="C71" i="36"/>
  <c r="BV74" i="36"/>
  <c r="X86" i="36"/>
  <c r="AN82" i="36"/>
  <c r="AG97" i="36"/>
  <c r="AA88" i="36"/>
  <c r="AP83" i="36"/>
  <c r="AD79" i="36"/>
  <c r="I82" i="36"/>
  <c r="C79" i="36"/>
  <c r="S72" i="36"/>
  <c r="CA81" i="36"/>
  <c r="BH97" i="36"/>
  <c r="AP81" i="36"/>
  <c r="Z97" i="36"/>
  <c r="Z86" i="36"/>
  <c r="AC81" i="36"/>
  <c r="BG96" i="36"/>
  <c r="X89" i="36"/>
  <c r="AT85" i="36"/>
  <c r="BO91" i="36"/>
  <c r="AQ71" i="36"/>
  <c r="U77" i="36"/>
  <c r="E74" i="36"/>
  <c r="BN81" i="36"/>
  <c r="AH92" i="36"/>
  <c r="BJ82" i="36"/>
  <c r="AX82" i="36"/>
  <c r="R93" i="36"/>
  <c r="BP85" i="36"/>
  <c r="F81" i="36"/>
  <c r="S77" i="36"/>
  <c r="V72" i="36"/>
  <c r="AA87" i="36"/>
  <c r="T85" i="36"/>
  <c r="Z72" i="36"/>
  <c r="AX79" i="36"/>
  <c r="J87" i="36"/>
  <c r="AB91" i="36"/>
  <c r="AP82" i="36"/>
  <c r="O97" i="36"/>
  <c r="Y97" i="36"/>
  <c r="BC88" i="36"/>
  <c r="AE96" i="36"/>
  <c r="AL86" i="36"/>
  <c r="BM75" i="36"/>
  <c r="BQ97" i="36"/>
  <c r="I88" i="36"/>
  <c r="AB96" i="36"/>
  <c r="BJ75" i="36"/>
  <c r="R82" i="36"/>
  <c r="X80" i="36"/>
  <c r="AQ86" i="36"/>
  <c r="AX81" i="36"/>
  <c r="AY76" i="36"/>
  <c r="AV91" i="36"/>
  <c r="BX81" i="36"/>
  <c r="AJ85" i="36"/>
  <c r="BZ82" i="36"/>
  <c r="BJ81" i="36"/>
  <c r="BF79" i="36"/>
  <c r="AT71" i="36"/>
  <c r="BS89" i="36"/>
  <c r="BS82" i="36"/>
  <c r="AK96" i="36"/>
  <c r="O82" i="36"/>
  <c r="BP76" i="36"/>
  <c r="BM87" i="36"/>
  <c r="BH82" i="36"/>
  <c r="AM77" i="36"/>
  <c r="BO71" i="36"/>
  <c r="I84" i="36"/>
  <c r="AP90" i="36"/>
  <c r="AJ83" i="36"/>
  <c r="AN87" i="36"/>
  <c r="AW75" i="36"/>
  <c r="BE92" i="36"/>
  <c r="Y86" i="36"/>
  <c r="AI78" i="36"/>
  <c r="G81" i="36"/>
  <c r="X72" i="36"/>
  <c r="AF75" i="36"/>
  <c r="H92" i="36"/>
  <c r="V82" i="36"/>
  <c r="AA73" i="36"/>
  <c r="BO75" i="36"/>
  <c r="AA93" i="36"/>
  <c r="BK76" i="36"/>
  <c r="BT80" i="36"/>
  <c r="AK89" i="36"/>
  <c r="BQ92" i="36"/>
  <c r="BV78" i="36"/>
  <c r="BN76" i="36"/>
  <c r="BM86" i="36"/>
  <c r="BP84" i="36"/>
  <c r="V88" i="36"/>
  <c r="CQ99" i="35" l="1"/>
  <c r="BB99" i="35"/>
  <c r="H99" i="35"/>
  <c r="S99" i="35"/>
  <c r="BI99" i="35"/>
  <c r="AV99" i="35"/>
  <c r="CS99" i="35"/>
  <c r="CC99" i="35"/>
  <c r="CA99" i="35"/>
  <c r="AA99" i="35"/>
  <c r="BO99" i="35"/>
  <c r="AJ99" i="35"/>
  <c r="BC99" i="35"/>
  <c r="V99" i="35"/>
  <c r="CJ99" i="35"/>
  <c r="BR99" i="35"/>
  <c r="CG99" i="35"/>
  <c r="CL99" i="35"/>
  <c r="E99" i="35"/>
  <c r="K99" i="35"/>
  <c r="CH99" i="35"/>
  <c r="AY99" i="35"/>
  <c r="W99" i="35"/>
  <c r="AR99" i="35"/>
  <c r="BX99" i="35"/>
  <c r="BW99" i="35"/>
  <c r="CK99" i="35"/>
  <c r="BK99" i="35"/>
  <c r="BV99" i="35"/>
  <c r="AD99" i="35"/>
  <c r="AO99" i="35"/>
  <c r="CI99" i="35"/>
  <c r="AG99" i="35"/>
  <c r="AT99" i="35"/>
  <c r="BF99" i="35"/>
  <c r="CP99" i="35"/>
  <c r="AW99" i="35"/>
  <c r="X99" i="35"/>
  <c r="BQ99" i="35"/>
  <c r="J99" i="35"/>
  <c r="CN99" i="35"/>
  <c r="CF99" i="35"/>
  <c r="AC99" i="35"/>
  <c r="R99" i="35"/>
  <c r="AH99" i="35"/>
  <c r="AN99" i="35"/>
  <c r="AI99" i="35"/>
  <c r="BY99" i="35"/>
  <c r="T99" i="35"/>
  <c r="AF99" i="35"/>
  <c r="CM99" i="35"/>
  <c r="AB99" i="35"/>
  <c r="BZ99" i="35"/>
  <c r="BJ99" i="35"/>
  <c r="BH99" i="35"/>
  <c r="BT99" i="35"/>
  <c r="CE99" i="35"/>
  <c r="Y99" i="35"/>
  <c r="AX99" i="35"/>
  <c r="CD99" i="35"/>
  <c r="G99" i="35"/>
  <c r="BU99" i="35"/>
  <c r="U99" i="35"/>
  <c r="BE99" i="35"/>
  <c r="AS99" i="35"/>
  <c r="F99" i="35"/>
  <c r="BA99" i="35"/>
  <c r="CO99" i="35"/>
  <c r="CR99" i="35"/>
  <c r="N99" i="35"/>
  <c r="L99" i="35"/>
  <c r="BD99" i="35"/>
  <c r="AU99" i="35"/>
  <c r="I99" i="35"/>
  <c r="M99" i="35"/>
  <c r="AE99" i="35"/>
  <c r="BM99" i="35"/>
  <c r="C99" i="35"/>
  <c r="AL99" i="35"/>
  <c r="Q99" i="35"/>
  <c r="BP99" i="35"/>
  <c r="O99" i="35"/>
  <c r="P99" i="35"/>
  <c r="BN99" i="35"/>
  <c r="BL99" i="35"/>
  <c r="Z99" i="35"/>
  <c r="D99" i="35"/>
  <c r="AZ99" i="35"/>
  <c r="CB99" i="35"/>
  <c r="AM99" i="35"/>
  <c r="AK99" i="35"/>
  <c r="AQ99" i="35"/>
  <c r="CT99" i="35"/>
  <c r="AP99" i="35"/>
  <c r="BS99" i="35"/>
  <c r="CU98" i="35"/>
  <c r="A52" i="20"/>
  <c r="K49" i="38" s="1"/>
  <c r="C51" i="20"/>
  <c r="E51" i="20"/>
  <c r="B51" i="20"/>
  <c r="D51" i="20"/>
  <c r="I48" i="38"/>
  <c r="G48" i="38"/>
  <c r="J48" i="38"/>
  <c r="H48" i="38"/>
  <c r="V48" i="38"/>
  <c r="K48" i="38"/>
  <c r="AB48" i="38"/>
  <c r="AS48" i="38" s="1"/>
  <c r="N48" i="38"/>
  <c r="M48" i="38"/>
  <c r="X48" i="38"/>
  <c r="AA48" i="38"/>
  <c r="Y48" i="38"/>
  <c r="F48" i="38"/>
  <c r="L48" i="38"/>
  <c r="C11" i="9"/>
  <c r="E10" i="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5" i="37"/>
  <c r="C34" i="37"/>
  <c r="C20" i="9"/>
  <c r="C26" i="9"/>
  <c r="C23" i="9"/>
  <c r="C14" i="9"/>
  <c r="C17" i="9"/>
  <c r="C10" i="7"/>
  <c r="CU99" i="35" l="1"/>
  <c r="CT99" i="36" s="1"/>
  <c r="N49" i="38"/>
  <c r="AA49" i="38"/>
  <c r="W49" i="38" s="1"/>
  <c r="J49" i="38"/>
  <c r="F49" i="38"/>
  <c r="H49" i="38"/>
  <c r="M49" i="38"/>
  <c r="AB49" i="38"/>
  <c r="AS49" i="38" s="1"/>
  <c r="G49" i="38"/>
  <c r="V49" i="38"/>
  <c r="Y49" i="38"/>
  <c r="I49" i="38"/>
  <c r="L49" i="38"/>
  <c r="X49" i="38"/>
  <c r="W48" i="38"/>
  <c r="U48" i="38"/>
  <c r="R48" i="38"/>
  <c r="O48" i="38"/>
  <c r="R49" i="38"/>
  <c r="A53" i="20"/>
  <c r="BV101" i="35" s="1"/>
  <c r="C52" i="20"/>
  <c r="E52" i="20"/>
  <c r="B52" i="20"/>
  <c r="D52" i="20"/>
  <c r="K100" i="35"/>
  <c r="P100" i="35"/>
  <c r="CB100" i="35"/>
  <c r="AN100" i="35"/>
  <c r="AA100" i="35"/>
  <c r="AU100" i="35"/>
  <c r="BI100" i="35"/>
  <c r="BM100" i="35"/>
  <c r="CS100" i="35"/>
  <c r="CD100" i="35"/>
  <c r="D100" i="35"/>
  <c r="C100" i="35"/>
  <c r="F100" i="35"/>
  <c r="CR100" i="35"/>
  <c r="BT100" i="35"/>
  <c r="AH100" i="35"/>
  <c r="H100" i="35"/>
  <c r="CF100" i="35"/>
  <c r="AP100" i="35"/>
  <c r="BK101" i="35"/>
  <c r="AS100" i="35"/>
  <c r="AC100" i="35"/>
  <c r="BJ100" i="35"/>
  <c r="Q100" i="35"/>
  <c r="I100" i="35"/>
  <c r="CH100" i="35"/>
  <c r="CL100" i="35"/>
  <c r="BR100" i="35"/>
  <c r="L100" i="35"/>
  <c r="AF100" i="35"/>
  <c r="BV100" i="35"/>
  <c r="BU100" i="35"/>
  <c r="BZ100" i="35"/>
  <c r="O100" i="35"/>
  <c r="BS100" i="35"/>
  <c r="CQ100" i="35"/>
  <c r="CT100" i="35"/>
  <c r="CO100" i="35"/>
  <c r="AW100" i="35"/>
  <c r="AI100" i="35"/>
  <c r="AL100" i="35"/>
  <c r="BP100" i="35"/>
  <c r="BX101" i="35"/>
  <c r="CP100" i="35"/>
  <c r="CG100" i="35"/>
  <c r="AB100" i="35"/>
  <c r="BG100" i="35"/>
  <c r="BA100" i="35"/>
  <c r="AY100" i="35"/>
  <c r="AX100" i="35"/>
  <c r="CK100" i="35"/>
  <c r="M100" i="35"/>
  <c r="BK100" i="35"/>
  <c r="AE100" i="35"/>
  <c r="CC100" i="35"/>
  <c r="AV100" i="35"/>
  <c r="BH100" i="35"/>
  <c r="BY100" i="35"/>
  <c r="BW100" i="35"/>
  <c r="AG100" i="35"/>
  <c r="BQ100" i="35"/>
  <c r="CN100" i="35"/>
  <c r="X100" i="35"/>
  <c r="AR100" i="35"/>
  <c r="W100" i="35"/>
  <c r="AQ100" i="35"/>
  <c r="T100" i="35"/>
  <c r="AZ100" i="35"/>
  <c r="BO100" i="35"/>
  <c r="CA100" i="35"/>
  <c r="U100" i="35"/>
  <c r="BD100" i="35"/>
  <c r="S100" i="35"/>
  <c r="G100" i="35"/>
  <c r="AK100" i="35"/>
  <c r="BC100" i="35"/>
  <c r="R100" i="35"/>
  <c r="AM100" i="35"/>
  <c r="AJ100" i="35"/>
  <c r="CJ100" i="35"/>
  <c r="CE100" i="35"/>
  <c r="N100" i="35"/>
  <c r="AO100" i="35"/>
  <c r="E100" i="35"/>
  <c r="BE100" i="35"/>
  <c r="AD100" i="35"/>
  <c r="BL100" i="35"/>
  <c r="CM100" i="35"/>
  <c r="V100" i="35"/>
  <c r="BB100" i="35"/>
  <c r="BN100" i="35"/>
  <c r="Z100" i="35"/>
  <c r="J100" i="35"/>
  <c r="Y100" i="35"/>
  <c r="BX100" i="35"/>
  <c r="AT100" i="35"/>
  <c r="CI100" i="35"/>
  <c r="BF100" i="35"/>
  <c r="Y98" i="36"/>
  <c r="CF98" i="36"/>
  <c r="CQ98" i="36"/>
  <c r="BW98" i="36"/>
  <c r="CS98" i="36"/>
  <c r="CP98" i="36"/>
  <c r="CT98" i="36"/>
  <c r="CI98" i="36"/>
  <c r="CB98" i="36"/>
  <c r="CH98" i="36"/>
  <c r="CK98" i="36"/>
  <c r="CO98" i="36"/>
  <c r="CC98" i="36"/>
  <c r="CL98" i="36"/>
  <c r="CD98" i="36"/>
  <c r="CR98" i="36"/>
  <c r="CN98" i="36"/>
  <c r="CG98" i="36"/>
  <c r="CJ98" i="36"/>
  <c r="CM98" i="36"/>
  <c r="CE98" i="36"/>
  <c r="M98" i="36"/>
  <c r="S98" i="36"/>
  <c r="BQ98" i="36"/>
  <c r="N98" i="36"/>
  <c r="BX98" i="36"/>
  <c r="BU98" i="36"/>
  <c r="AJ98" i="36"/>
  <c r="AM98" i="36"/>
  <c r="P98" i="36"/>
  <c r="AC98" i="36"/>
  <c r="BN98" i="36"/>
  <c r="BP98" i="36"/>
  <c r="AO98" i="36"/>
  <c r="D98" i="36"/>
  <c r="AP98" i="36"/>
  <c r="BT98" i="36"/>
  <c r="G98" i="36"/>
  <c r="AW98" i="36"/>
  <c r="O98" i="36"/>
  <c r="AN98" i="36"/>
  <c r="AS98" i="36"/>
  <c r="AA98" i="36"/>
  <c r="BS98" i="36"/>
  <c r="R98" i="36"/>
  <c r="Z98" i="36"/>
  <c r="BM98" i="36"/>
  <c r="AU98" i="36"/>
  <c r="BD98" i="36"/>
  <c r="BZ98" i="36"/>
  <c r="AB98" i="36"/>
  <c r="AE98" i="36"/>
  <c r="BF98" i="36"/>
  <c r="U98" i="36"/>
  <c r="AK98" i="36"/>
  <c r="BO98" i="36"/>
  <c r="BA98" i="36"/>
  <c r="I98" i="36"/>
  <c r="BJ98" i="36"/>
  <c r="BV98" i="36"/>
  <c r="F98" i="36"/>
  <c r="BB98" i="36"/>
  <c r="AL98" i="36"/>
  <c r="T98" i="36"/>
  <c r="BI98" i="36"/>
  <c r="BH98" i="36"/>
  <c r="AZ98" i="36"/>
  <c r="BY98" i="36"/>
  <c r="BC98" i="36"/>
  <c r="AD98" i="36"/>
  <c r="W98" i="36"/>
  <c r="AY98" i="36"/>
  <c r="BG98" i="36"/>
  <c r="AI98" i="36"/>
  <c r="L98" i="36"/>
  <c r="V98" i="36"/>
  <c r="Q98" i="36"/>
  <c r="BR98" i="36"/>
  <c r="BE98" i="36"/>
  <c r="J98" i="36"/>
  <c r="AF98" i="36"/>
  <c r="AH98" i="36"/>
  <c r="AX98" i="36"/>
  <c r="K98" i="36"/>
  <c r="H98" i="36"/>
  <c r="AT98" i="36"/>
  <c r="E98" i="36"/>
  <c r="BK98" i="36"/>
  <c r="AQ98" i="36"/>
  <c r="BL98" i="36"/>
  <c r="CA98" i="36"/>
  <c r="AG98" i="36"/>
  <c r="C98" i="36"/>
  <c r="AR98" i="36"/>
  <c r="X98" i="36"/>
  <c r="AV98" i="36"/>
  <c r="Z26" i="39"/>
  <c r="AA26" i="39" s="1"/>
  <c r="F7" i="37"/>
  <c r="E7" i="37"/>
  <c r="E18" i="37"/>
  <c r="F18" i="37"/>
  <c r="E10" i="37"/>
  <c r="F10" i="37"/>
  <c r="F8" i="37"/>
  <c r="E8" i="37"/>
  <c r="E33" i="37"/>
  <c r="F33" i="37"/>
  <c r="E28" i="37"/>
  <c r="F28" i="37"/>
  <c r="F22" i="37"/>
  <c r="E22" i="37"/>
  <c r="F32" i="37"/>
  <c r="E32" i="37"/>
  <c r="AM2" i="39"/>
  <c r="Z5" i="39"/>
  <c r="Z3" i="39"/>
  <c r="Z7" i="39"/>
  <c r="Z4" i="39"/>
  <c r="AM7" i="39"/>
  <c r="Z2" i="39"/>
  <c r="AM6" i="39"/>
  <c r="AM3" i="39"/>
  <c r="AM4" i="39"/>
  <c r="Z8" i="39"/>
  <c r="AM5" i="39"/>
  <c r="AM8" i="39"/>
  <c r="Z6" i="39"/>
  <c r="Z17" i="39"/>
  <c r="Z19" i="39"/>
  <c r="AM10" i="39"/>
  <c r="Z9" i="39"/>
  <c r="Z11" i="39"/>
  <c r="AM17" i="39"/>
  <c r="Z22" i="39"/>
  <c r="AM16" i="39"/>
  <c r="AM18" i="39"/>
  <c r="AM9" i="39"/>
  <c r="AM13" i="39"/>
  <c r="AM11" i="39"/>
  <c r="Z25" i="39"/>
  <c r="AM21" i="39"/>
  <c r="Z15" i="39"/>
  <c r="Z20" i="39"/>
  <c r="AM15" i="39"/>
  <c r="AM12" i="39"/>
  <c r="AM14" i="39"/>
  <c r="AM24" i="39"/>
  <c r="Z18" i="39"/>
  <c r="Z24" i="39"/>
  <c r="AM20" i="39"/>
  <c r="AM25" i="39"/>
  <c r="Z21" i="39"/>
  <c r="AM19" i="39"/>
  <c r="Z23" i="39"/>
  <c r="AM23" i="39"/>
  <c r="Z12" i="39"/>
  <c r="Z10" i="39"/>
  <c r="AM22" i="39"/>
  <c r="Z13" i="39"/>
  <c r="Z16" i="39"/>
  <c r="Z14" i="39"/>
  <c r="F26" i="37"/>
  <c r="E26" i="37"/>
  <c r="F34" i="37"/>
  <c r="E34" i="37"/>
  <c r="E19" i="37"/>
  <c r="F19" i="37"/>
  <c r="F31" i="37"/>
  <c r="E31" i="37"/>
  <c r="F25" i="37"/>
  <c r="E25" i="37"/>
  <c r="F35" i="37"/>
  <c r="E35" i="37"/>
  <c r="E12" i="37"/>
  <c r="F12" i="37"/>
  <c r="E17" i="37"/>
  <c r="F17" i="37"/>
  <c r="F24" i="37"/>
  <c r="E24" i="37"/>
  <c r="F11" i="37"/>
  <c r="E11" i="37"/>
  <c r="E14" i="37"/>
  <c r="F14" i="37"/>
  <c r="F15" i="37"/>
  <c r="E15" i="37"/>
  <c r="F29" i="37"/>
  <c r="E29" i="37"/>
  <c r="F9" i="37"/>
  <c r="E9" i="37"/>
  <c r="E23" i="37"/>
  <c r="F23" i="37"/>
  <c r="E20" i="37"/>
  <c r="F20" i="37"/>
  <c r="F13" i="37"/>
  <c r="E13" i="37"/>
  <c r="F21" i="37"/>
  <c r="E21" i="37"/>
  <c r="E16" i="37"/>
  <c r="F16" i="37"/>
  <c r="F30" i="37"/>
  <c r="E30" i="37"/>
  <c r="F6" i="37"/>
  <c r="E6" i="37"/>
  <c r="F27" i="37"/>
  <c r="E27" i="37"/>
  <c r="AM26" i="39"/>
  <c r="Q7" i="39"/>
  <c r="Q4" i="39"/>
  <c r="Q17" i="39"/>
  <c r="Q26" i="39"/>
  <c r="Q14" i="39"/>
  <c r="Q19" i="39"/>
  <c r="Q13" i="39"/>
  <c r="Q10" i="39"/>
  <c r="Q12" i="39"/>
  <c r="Q24" i="39"/>
  <c r="Q6" i="39"/>
  <c r="Q2" i="39"/>
  <c r="Q21" i="39"/>
  <c r="Q23" i="39"/>
  <c r="Q18" i="39"/>
  <c r="Q5" i="39"/>
  <c r="Q11" i="39"/>
  <c r="Q8" i="39"/>
  <c r="Q3" i="39"/>
  <c r="Q9" i="39"/>
  <c r="Q25" i="39"/>
  <c r="Q20" i="39"/>
  <c r="Q16" i="39"/>
  <c r="Q22" i="39"/>
  <c r="Q15" i="39"/>
  <c r="O49" i="38" l="1"/>
  <c r="AP99" i="36"/>
  <c r="AY99" i="36"/>
  <c r="BC99" i="36"/>
  <c r="AB99" i="36"/>
  <c r="AA99" i="36"/>
  <c r="K99" i="36"/>
  <c r="CJ99" i="36"/>
  <c r="BH99" i="36"/>
  <c r="M99" i="36"/>
  <c r="AF99" i="36"/>
  <c r="Y99" i="36"/>
  <c r="O99" i="36"/>
  <c r="U99" i="36"/>
  <c r="C99" i="36"/>
  <c r="AW99" i="36"/>
  <c r="CD99" i="36"/>
  <c r="BF99" i="36"/>
  <c r="AM99" i="36"/>
  <c r="BD99" i="36"/>
  <c r="CP99" i="36"/>
  <c r="BX99" i="36"/>
  <c r="AS99" i="36"/>
  <c r="BT99" i="36"/>
  <c r="AD99" i="36"/>
  <c r="P99" i="36"/>
  <c r="N99" i="36"/>
  <c r="BW99" i="36"/>
  <c r="BR99" i="36"/>
  <c r="BO99" i="36"/>
  <c r="CK99" i="36"/>
  <c r="X99" i="36"/>
  <c r="CA99" i="36"/>
  <c r="AK99" i="36"/>
  <c r="R99" i="36"/>
  <c r="G99" i="36"/>
  <c r="BJ99" i="36"/>
  <c r="J99" i="36"/>
  <c r="AL99" i="36"/>
  <c r="Q99" i="36"/>
  <c r="BY99" i="36"/>
  <c r="CR99" i="36"/>
  <c r="CS99" i="36"/>
  <c r="BQ99" i="36"/>
  <c r="Z99" i="36"/>
  <c r="F99" i="36"/>
  <c r="AH99" i="36"/>
  <c r="BM99" i="36"/>
  <c r="BU99" i="36"/>
  <c r="CE99" i="36"/>
  <c r="CN99" i="36"/>
  <c r="AC99" i="36"/>
  <c r="W99" i="36"/>
  <c r="BB99" i="36"/>
  <c r="AQ99" i="36"/>
  <c r="BE99" i="36"/>
  <c r="BI99" i="36"/>
  <c r="CO99" i="36"/>
  <c r="CB101" i="35"/>
  <c r="AI101" i="35"/>
  <c r="CD101" i="35"/>
  <c r="BY101" i="35"/>
  <c r="V101" i="35"/>
  <c r="BW101" i="35"/>
  <c r="CB99" i="36"/>
  <c r="CM99" i="36"/>
  <c r="CI99" i="36"/>
  <c r="BA99" i="36"/>
  <c r="I99" i="36"/>
  <c r="L99" i="36"/>
  <c r="V99" i="36"/>
  <c r="T99" i="36"/>
  <c r="AI99" i="36"/>
  <c r="AR99" i="36"/>
  <c r="BV99" i="36"/>
  <c r="BS99" i="36"/>
  <c r="CG99" i="36"/>
  <c r="CF99" i="36"/>
  <c r="CL99" i="36"/>
  <c r="AZ99" i="36"/>
  <c r="S99" i="36"/>
  <c r="BL99" i="36"/>
  <c r="AU99" i="36"/>
  <c r="H99" i="36"/>
  <c r="AO99" i="36"/>
  <c r="BN99" i="36"/>
  <c r="AV99" i="36"/>
  <c r="AG99" i="36"/>
  <c r="CH99" i="36"/>
  <c r="CC99" i="36"/>
  <c r="AT99" i="36"/>
  <c r="BK99" i="36"/>
  <c r="AE99" i="36"/>
  <c r="BP99" i="36"/>
  <c r="AN99" i="36"/>
  <c r="BZ99" i="36"/>
  <c r="AX99" i="36"/>
  <c r="AJ99" i="36"/>
  <c r="BG99" i="36"/>
  <c r="E99" i="36"/>
  <c r="D99" i="36"/>
  <c r="CQ99" i="36"/>
  <c r="CG101" i="35"/>
  <c r="AG101" i="35"/>
  <c r="J101" i="35"/>
  <c r="BA101" i="35"/>
  <c r="E101" i="35"/>
  <c r="BI101" i="35"/>
  <c r="M101" i="35"/>
  <c r="BO101" i="35"/>
  <c r="CK101" i="35"/>
  <c r="Z101" i="35"/>
  <c r="CN101" i="35"/>
  <c r="AN101" i="35"/>
  <c r="AR101" i="35"/>
  <c r="CJ101" i="35"/>
  <c r="AH101" i="35"/>
  <c r="BE101" i="35"/>
  <c r="AL101" i="35"/>
  <c r="CS101" i="35"/>
  <c r="I101" i="35"/>
  <c r="BP101" i="35"/>
  <c r="AA101" i="35"/>
  <c r="BM101" i="35"/>
  <c r="Y101" i="35"/>
  <c r="CT101" i="35"/>
  <c r="N101" i="35"/>
  <c r="CR101" i="35"/>
  <c r="AZ101" i="35"/>
  <c r="AU101" i="35"/>
  <c r="AS101" i="35"/>
  <c r="AQ101" i="35"/>
  <c r="BZ101" i="35"/>
  <c r="F101" i="35"/>
  <c r="CF101" i="35"/>
  <c r="BD101" i="35"/>
  <c r="BC101" i="35"/>
  <c r="S101" i="35"/>
  <c r="K101" i="35"/>
  <c r="AF101" i="35"/>
  <c r="U101" i="35"/>
  <c r="CC101" i="35"/>
  <c r="BB101" i="35"/>
  <c r="CP101" i="35"/>
  <c r="AB101" i="35"/>
  <c r="AE101" i="35"/>
  <c r="AJ101" i="35"/>
  <c r="BG101" i="35"/>
  <c r="BN101" i="35"/>
  <c r="W101" i="35"/>
  <c r="CA101" i="35"/>
  <c r="H101" i="35"/>
  <c r="CL101" i="35"/>
  <c r="CQ101" i="35"/>
  <c r="G101" i="35"/>
  <c r="AX101" i="35"/>
  <c r="L101" i="35"/>
  <c r="BH101" i="35"/>
  <c r="D101" i="35"/>
  <c r="BU101" i="35"/>
  <c r="BR101" i="35"/>
  <c r="CH101" i="35"/>
  <c r="AK101" i="35"/>
  <c r="AD101" i="35"/>
  <c r="BQ101" i="35"/>
  <c r="AM101" i="35"/>
  <c r="BL101" i="35"/>
  <c r="AP101" i="35"/>
  <c r="BS101" i="35"/>
  <c r="CO101" i="35"/>
  <c r="O101" i="35"/>
  <c r="AT101" i="35"/>
  <c r="P101" i="35"/>
  <c r="AY101" i="35"/>
  <c r="BF101" i="35"/>
  <c r="AV101" i="35"/>
  <c r="C101" i="35"/>
  <c r="X101" i="35"/>
  <c r="BJ101" i="35"/>
  <c r="AW101" i="35"/>
  <c r="CE101" i="35"/>
  <c r="CI101" i="35"/>
  <c r="R101" i="35"/>
  <c r="T101" i="35"/>
  <c r="Q101" i="35"/>
  <c r="BT101" i="35"/>
  <c r="AO101" i="35"/>
  <c r="CM101" i="35"/>
  <c r="U49" i="38"/>
  <c r="AC101" i="35"/>
  <c r="A54" i="20"/>
  <c r="AA51" i="38" s="1"/>
  <c r="C53" i="20"/>
  <c r="E53" i="20"/>
  <c r="B53" i="20"/>
  <c r="D53" i="20"/>
  <c r="AB50" i="38"/>
  <c r="N50" i="38"/>
  <c r="H50" i="38"/>
  <c r="K50" i="38"/>
  <c r="I50" i="38"/>
  <c r="Y50" i="38"/>
  <c r="G50" i="38"/>
  <c r="L50" i="38"/>
  <c r="X50" i="38"/>
  <c r="J50" i="38"/>
  <c r="AA50" i="38"/>
  <c r="V50" i="38"/>
  <c r="F50" i="38"/>
  <c r="M50" i="38"/>
  <c r="CU100" i="35"/>
  <c r="Z100" i="36" s="1"/>
  <c r="X27" i="37"/>
  <c r="L27" i="37" s="1"/>
  <c r="P27" i="37" s="1"/>
  <c r="X23" i="37"/>
  <c r="L23" i="37" s="1"/>
  <c r="X14" i="37"/>
  <c r="L14" i="37" s="1"/>
  <c r="X12" i="37"/>
  <c r="L12" i="37" s="1"/>
  <c r="X19" i="37"/>
  <c r="L19" i="37" s="1"/>
  <c r="X32" i="37"/>
  <c r="L32" i="37" s="1"/>
  <c r="P32" i="37" s="1"/>
  <c r="X8" i="37"/>
  <c r="L8" i="37" s="1"/>
  <c r="X21" i="37"/>
  <c r="L21" i="37" s="1"/>
  <c r="X9" i="37"/>
  <c r="L9" i="37" s="1"/>
  <c r="X11" i="37"/>
  <c r="L11" i="37" s="1"/>
  <c r="X6" i="37"/>
  <c r="L6" i="37" s="1"/>
  <c r="X35" i="37"/>
  <c r="L35" i="37" s="1"/>
  <c r="P35" i="37" s="1"/>
  <c r="X34" i="37"/>
  <c r="L34" i="37" s="1"/>
  <c r="P34" i="37" s="1"/>
  <c r="AA3" i="39"/>
  <c r="AA4" i="39"/>
  <c r="AA2" i="39"/>
  <c r="AA5" i="39"/>
  <c r="AA6" i="39"/>
  <c r="AA7" i="39"/>
  <c r="AA8" i="39"/>
  <c r="AA12" i="39"/>
  <c r="AA9" i="39"/>
  <c r="AA10" i="39"/>
  <c r="AA13" i="39"/>
  <c r="AA11" i="39"/>
  <c r="X22" i="37"/>
  <c r="L22" i="37" s="1"/>
  <c r="E37" i="37"/>
  <c r="X13" i="37"/>
  <c r="L13" i="37" s="1"/>
  <c r="X29" i="37"/>
  <c r="L29" i="37" s="1"/>
  <c r="P29" i="37" s="1"/>
  <c r="X24" i="37"/>
  <c r="L24" i="37" s="1"/>
  <c r="X10" i="37"/>
  <c r="X25" i="37"/>
  <c r="X26" i="37"/>
  <c r="L26" i="37" s="1"/>
  <c r="P26" i="37" s="1"/>
  <c r="X30" i="37"/>
  <c r="L30" i="37" s="1"/>
  <c r="P30" i="37" s="1"/>
  <c r="AA18" i="39"/>
  <c r="AA21" i="39"/>
  <c r="AA14" i="39"/>
  <c r="AA19" i="39"/>
  <c r="AA20" i="39"/>
  <c r="AA22" i="39"/>
  <c r="AA25" i="39"/>
  <c r="AA23" i="39"/>
  <c r="AA24" i="39"/>
  <c r="AA15" i="39"/>
  <c r="AA16" i="39"/>
  <c r="AA17" i="39"/>
  <c r="X15" i="37"/>
  <c r="L15" i="37" s="1"/>
  <c r="X28" i="37"/>
  <c r="L28" i="37" s="1"/>
  <c r="P28" i="37" s="1"/>
  <c r="X18" i="37"/>
  <c r="L18" i="37" s="1"/>
  <c r="X20" i="37"/>
  <c r="L20" i="37" s="1"/>
  <c r="X17" i="37"/>
  <c r="L17" i="37" s="1"/>
  <c r="X31" i="37"/>
  <c r="L31" i="37" s="1"/>
  <c r="P31" i="37" s="1"/>
  <c r="X7" i="37"/>
  <c r="L7" i="37" s="1"/>
  <c r="X16" i="37"/>
  <c r="L16" i="37" s="1"/>
  <c r="X33" i="37"/>
  <c r="L33" i="37" s="1"/>
  <c r="P33" i="37" s="1"/>
  <c r="U22" i="39"/>
  <c r="X22" i="39" s="1"/>
  <c r="R22" i="39"/>
  <c r="U3" i="39"/>
  <c r="X3" i="39" s="1"/>
  <c r="R3" i="39"/>
  <c r="U18" i="39"/>
  <c r="X18" i="39" s="1"/>
  <c r="R18" i="39"/>
  <c r="R13" i="39"/>
  <c r="U13" i="39"/>
  <c r="X13" i="39" s="1"/>
  <c r="U23" i="39"/>
  <c r="X23" i="39" s="1"/>
  <c r="R23" i="39"/>
  <c r="R19" i="39"/>
  <c r="U19" i="39"/>
  <c r="X19" i="39" s="1"/>
  <c r="U7" i="39"/>
  <c r="X7" i="39" s="1"/>
  <c r="R7" i="39"/>
  <c r="U8" i="39"/>
  <c r="X8" i="39" s="1"/>
  <c r="R8" i="39"/>
  <c r="U6" i="39"/>
  <c r="X6" i="39" s="1"/>
  <c r="R6" i="39"/>
  <c r="U14" i="39"/>
  <c r="X14" i="39" s="1"/>
  <c r="R14" i="39"/>
  <c r="R17" i="39"/>
  <c r="U17" i="39"/>
  <c r="X17" i="39" s="1"/>
  <c r="R15" i="39"/>
  <c r="U15" i="39"/>
  <c r="X15" i="39" s="1"/>
  <c r="R21" i="39"/>
  <c r="U21" i="39"/>
  <c r="X21" i="39" s="1"/>
  <c r="R11" i="39"/>
  <c r="U11" i="39"/>
  <c r="X11" i="39" s="1"/>
  <c r="R25" i="39"/>
  <c r="U25" i="39"/>
  <c r="X25" i="39" s="1"/>
  <c r="R24" i="39"/>
  <c r="U24" i="39"/>
  <c r="X24" i="39" s="1"/>
  <c r="R16" i="39"/>
  <c r="U16" i="39"/>
  <c r="X16" i="39" s="1"/>
  <c r="R2" i="39"/>
  <c r="U2" i="39"/>
  <c r="X2" i="39" s="1"/>
  <c r="R20" i="39"/>
  <c r="U20" i="39"/>
  <c r="X20" i="39" s="1"/>
  <c r="R5" i="39"/>
  <c r="S5" i="39" s="1"/>
  <c r="U5" i="39"/>
  <c r="X5" i="39" s="1"/>
  <c r="R12" i="39"/>
  <c r="U12" i="39"/>
  <c r="X12" i="39" s="1"/>
  <c r="U26" i="39"/>
  <c r="X26" i="39" s="1"/>
  <c r="R26" i="39"/>
  <c r="U9" i="39"/>
  <c r="X9" i="39" s="1"/>
  <c r="R9" i="39"/>
  <c r="R10" i="39"/>
  <c r="U10" i="39"/>
  <c r="X10" i="39" s="1"/>
  <c r="R4" i="39"/>
  <c r="S4" i="39" s="1"/>
  <c r="U4" i="39"/>
  <c r="X4" i="39" s="1"/>
  <c r="L37" i="37" l="1"/>
  <c r="Y51" i="38"/>
  <c r="J51" i="38"/>
  <c r="AB51" i="38"/>
  <c r="AS51" i="38" s="1"/>
  <c r="V51" i="38"/>
  <c r="X51" i="38"/>
  <c r="I51" i="38"/>
  <c r="N51" i="38"/>
  <c r="CU101" i="35"/>
  <c r="F101" i="36" s="1"/>
  <c r="M51" i="38"/>
  <c r="F51" i="38"/>
  <c r="K51" i="38"/>
  <c r="H51" i="38"/>
  <c r="G51" i="38"/>
  <c r="L51" i="38"/>
  <c r="P20" i="37"/>
  <c r="P13" i="37"/>
  <c r="P8" i="37"/>
  <c r="P6" i="37"/>
  <c r="P7" i="37"/>
  <c r="P12" i="37"/>
  <c r="P11" i="37"/>
  <c r="P9" i="37"/>
  <c r="P14" i="37"/>
  <c r="C100" i="36"/>
  <c r="CD100" i="36"/>
  <c r="AN100" i="36"/>
  <c r="K100" i="36"/>
  <c r="AP100" i="36"/>
  <c r="L100" i="36"/>
  <c r="BR100" i="36"/>
  <c r="CG100" i="36"/>
  <c r="X100" i="36"/>
  <c r="CI100" i="36"/>
  <c r="CO100" i="36"/>
  <c r="N100" i="36"/>
  <c r="AC100" i="36"/>
  <c r="AL100" i="36"/>
  <c r="CA100" i="36"/>
  <c r="U100" i="36"/>
  <c r="CF100" i="36"/>
  <c r="AY100" i="36"/>
  <c r="CJ100" i="36"/>
  <c r="AF100" i="36"/>
  <c r="CR100" i="36"/>
  <c r="BM100" i="36"/>
  <c r="CS100" i="36"/>
  <c r="BQ100" i="36"/>
  <c r="BA100" i="36"/>
  <c r="H100" i="36"/>
  <c r="CM100" i="36"/>
  <c r="AR100" i="36"/>
  <c r="I100" i="36"/>
  <c r="BP100" i="36"/>
  <c r="BD100" i="36"/>
  <c r="AS50" i="38"/>
  <c r="AU100" i="36"/>
  <c r="AI100" i="36"/>
  <c r="AK100" i="36"/>
  <c r="W100" i="36"/>
  <c r="BC100" i="36"/>
  <c r="S100" i="36"/>
  <c r="AA100" i="36"/>
  <c r="W51" i="38"/>
  <c r="R51" i="38"/>
  <c r="O51" i="38"/>
  <c r="BI100" i="36"/>
  <c r="BG100" i="36"/>
  <c r="BL100" i="36"/>
  <c r="O100" i="36"/>
  <c r="BN100" i="36"/>
  <c r="AM100" i="36"/>
  <c r="AB100" i="36"/>
  <c r="AS100" i="36"/>
  <c r="BS100" i="36"/>
  <c r="AO100" i="36"/>
  <c r="W50" i="38"/>
  <c r="U50" i="38"/>
  <c r="O50" i="38"/>
  <c r="R50" i="38"/>
  <c r="BT100" i="36"/>
  <c r="AH100" i="36"/>
  <c r="M100" i="36"/>
  <c r="AZ100" i="36"/>
  <c r="BU100" i="36"/>
  <c r="AX100" i="36"/>
  <c r="BV100" i="36"/>
  <c r="AV100" i="36"/>
  <c r="CT100" i="36"/>
  <c r="D100" i="36"/>
  <c r="CK100" i="36"/>
  <c r="BW100" i="36"/>
  <c r="CE100" i="36"/>
  <c r="BK100" i="36"/>
  <c r="G100" i="36"/>
  <c r="V100" i="36"/>
  <c r="AE100" i="36"/>
  <c r="AD100" i="36"/>
  <c r="BY100" i="36"/>
  <c r="AT100" i="36"/>
  <c r="CQ100" i="36"/>
  <c r="T100" i="36"/>
  <c r="CH100" i="36"/>
  <c r="A55" i="20"/>
  <c r="K103" i="35" s="1"/>
  <c r="D54" i="20"/>
  <c r="B54" i="20"/>
  <c r="C54" i="20"/>
  <c r="E54" i="20"/>
  <c r="CI102" i="35"/>
  <c r="CR102" i="35"/>
  <c r="AH102" i="35"/>
  <c r="BV102" i="35"/>
  <c r="BS102" i="35"/>
  <c r="AC102" i="35"/>
  <c r="CG102" i="35"/>
  <c r="N102" i="35"/>
  <c r="AE102" i="35"/>
  <c r="CN102" i="35"/>
  <c r="AM102" i="35"/>
  <c r="L102" i="35"/>
  <c r="CD102" i="35"/>
  <c r="AK102" i="35"/>
  <c r="S102" i="35"/>
  <c r="BZ102" i="35"/>
  <c r="F102" i="35"/>
  <c r="AZ102" i="35"/>
  <c r="U102" i="35"/>
  <c r="AO102" i="35"/>
  <c r="AY102" i="35"/>
  <c r="AU102" i="35"/>
  <c r="AD102" i="35"/>
  <c r="BT102" i="35"/>
  <c r="AB102" i="35"/>
  <c r="J102" i="35"/>
  <c r="BL102" i="35"/>
  <c r="CS102" i="35"/>
  <c r="M102" i="35"/>
  <c r="K102" i="35"/>
  <c r="CE102" i="35"/>
  <c r="BU102" i="35"/>
  <c r="AV102" i="35"/>
  <c r="CH102" i="35"/>
  <c r="Q102" i="35"/>
  <c r="AL102" i="35"/>
  <c r="CJ102" i="35"/>
  <c r="BP102" i="35"/>
  <c r="AT102" i="35"/>
  <c r="BW102" i="35"/>
  <c r="BK102" i="35"/>
  <c r="BO102" i="35"/>
  <c r="CL102" i="35"/>
  <c r="AX102" i="35"/>
  <c r="H102" i="35"/>
  <c r="CP102" i="35"/>
  <c r="BE102" i="35"/>
  <c r="Y102" i="35"/>
  <c r="BH102" i="35"/>
  <c r="C102" i="35"/>
  <c r="AG102" i="35"/>
  <c r="V102" i="35"/>
  <c r="BF102" i="35"/>
  <c r="CO102" i="35"/>
  <c r="BA102" i="35"/>
  <c r="X102" i="35"/>
  <c r="O102" i="35"/>
  <c r="D102" i="35"/>
  <c r="AQ102" i="35"/>
  <c r="R102" i="35"/>
  <c r="BR102" i="35"/>
  <c r="AA102" i="35"/>
  <c r="AF102" i="35"/>
  <c r="CC102" i="35"/>
  <c r="CF102" i="35"/>
  <c r="AS102" i="35"/>
  <c r="BN102" i="35"/>
  <c r="CB102" i="35"/>
  <c r="BM102" i="35"/>
  <c r="BD102" i="35"/>
  <c r="W102" i="35"/>
  <c r="BJ102" i="35"/>
  <c r="BG102" i="35"/>
  <c r="AP102" i="35"/>
  <c r="I102" i="35"/>
  <c r="BB102" i="35"/>
  <c r="BI102" i="35"/>
  <c r="CK102" i="35"/>
  <c r="CQ102" i="35"/>
  <c r="AW102" i="35"/>
  <c r="BY102" i="35"/>
  <c r="BQ102" i="35"/>
  <c r="BC102" i="35"/>
  <c r="CM102" i="35"/>
  <c r="CA102" i="35"/>
  <c r="P102" i="35"/>
  <c r="AI102" i="35"/>
  <c r="G102" i="35"/>
  <c r="AR102" i="35"/>
  <c r="AJ102" i="35"/>
  <c r="BX102" i="35"/>
  <c r="T102" i="35"/>
  <c r="CT102" i="35"/>
  <c r="E102" i="35"/>
  <c r="Z102" i="35"/>
  <c r="AN102" i="35"/>
  <c r="CB100" i="36"/>
  <c r="F100" i="36"/>
  <c r="CL100" i="36"/>
  <c r="Q100" i="36"/>
  <c r="BB100" i="36"/>
  <c r="E100" i="36"/>
  <c r="BJ100" i="36"/>
  <c r="BH100" i="36"/>
  <c r="R100" i="36"/>
  <c r="BX100" i="36"/>
  <c r="AG100" i="36"/>
  <c r="J100" i="36"/>
  <c r="AQ100" i="36"/>
  <c r="BF100" i="36"/>
  <c r="AW100" i="36"/>
  <c r="Y100" i="36"/>
  <c r="P100" i="36"/>
  <c r="CC100" i="36"/>
  <c r="CP100" i="36"/>
  <c r="CN100" i="36"/>
  <c r="BZ100" i="36"/>
  <c r="BE100" i="36"/>
  <c r="AJ100" i="36"/>
  <c r="BO100" i="36"/>
  <c r="P24" i="37"/>
  <c r="P23" i="37"/>
  <c r="P22" i="37"/>
  <c r="P21" i="37"/>
  <c r="P19" i="37"/>
  <c r="P18" i="37"/>
  <c r="P17" i="37"/>
  <c r="P16" i="37"/>
  <c r="P15" i="37"/>
  <c r="V5" i="39"/>
  <c r="Y5" i="39" s="1"/>
  <c r="S10" i="39"/>
  <c r="S7" i="39"/>
  <c r="S8" i="39"/>
  <c r="S13" i="39"/>
  <c r="S12" i="39"/>
  <c r="S9" i="39"/>
  <c r="S6" i="39"/>
  <c r="S11" i="39"/>
  <c r="V2" i="39"/>
  <c r="Y2" i="39" s="1"/>
  <c r="V3" i="39"/>
  <c r="Y3" i="39" s="1"/>
  <c r="V7" i="39"/>
  <c r="Y7" i="39" s="1"/>
  <c r="V13" i="39"/>
  <c r="Y13" i="39" s="1"/>
  <c r="V12" i="39"/>
  <c r="Y12" i="39" s="1"/>
  <c r="V9" i="39"/>
  <c r="Y9" i="39" s="1"/>
  <c r="V6" i="39"/>
  <c r="Y6" i="39" s="1"/>
  <c r="V8" i="39"/>
  <c r="Y8" i="39" s="1"/>
  <c r="V11" i="39"/>
  <c r="Y11" i="39" s="1"/>
  <c r="V10" i="39"/>
  <c r="Y10" i="39" s="1"/>
  <c r="S2" i="39"/>
  <c r="S3" i="39"/>
  <c r="S26" i="39"/>
  <c r="V26" i="39"/>
  <c r="Y26" i="39" s="1"/>
  <c r="V4" i="39"/>
  <c r="Y4" i="39" s="1"/>
  <c r="S14" i="39"/>
  <c r="S17" i="39"/>
  <c r="S24" i="39"/>
  <c r="S21" i="39"/>
  <c r="S19" i="39"/>
  <c r="S22" i="39"/>
  <c r="S23" i="39"/>
  <c r="S20" i="39"/>
  <c r="S18" i="39"/>
  <c r="S15" i="39"/>
  <c r="S25" i="39"/>
  <c r="S16" i="39"/>
  <c r="V22" i="39"/>
  <c r="Y22" i="39" s="1"/>
  <c r="V19" i="39"/>
  <c r="Y19" i="39" s="1"/>
  <c r="V23" i="39"/>
  <c r="Y23" i="39" s="1"/>
  <c r="V17" i="39"/>
  <c r="Y17" i="39" s="1"/>
  <c r="V20" i="39"/>
  <c r="Y20" i="39" s="1"/>
  <c r="V14" i="39"/>
  <c r="Y14" i="39" s="1"/>
  <c r="V16" i="39"/>
  <c r="Y16" i="39" s="1"/>
  <c r="V24" i="39"/>
  <c r="Y24" i="39" s="1"/>
  <c r="V21" i="39"/>
  <c r="Y21" i="39" s="1"/>
  <c r="V18" i="39"/>
  <c r="Y18" i="39" s="1"/>
  <c r="V15" i="39"/>
  <c r="Y15" i="39" s="1"/>
  <c r="V25" i="39"/>
  <c r="BT103" i="35" l="1"/>
  <c r="AE103" i="35"/>
  <c r="BP103" i="35"/>
  <c r="AP103" i="35"/>
  <c r="U51" i="38"/>
  <c r="U103" i="35"/>
  <c r="BX103" i="35"/>
  <c r="P37" i="37"/>
  <c r="CT103" i="35"/>
  <c r="Z103" i="35"/>
  <c r="AF103" i="35"/>
  <c r="CQ103" i="35"/>
  <c r="CR103" i="35"/>
  <c r="AC103" i="35"/>
  <c r="BS103" i="35"/>
  <c r="G103" i="35"/>
  <c r="M103" i="35"/>
  <c r="CL103" i="35"/>
  <c r="AM103" i="35"/>
  <c r="BO103" i="35"/>
  <c r="BI103" i="35"/>
  <c r="P103" i="35"/>
  <c r="BU103" i="35"/>
  <c r="N103" i="35"/>
  <c r="S103" i="35"/>
  <c r="AJ103" i="35"/>
  <c r="AH103" i="35"/>
  <c r="BE103" i="35"/>
  <c r="AZ103" i="35"/>
  <c r="BL103" i="35"/>
  <c r="C103" i="35"/>
  <c r="H103" i="35"/>
  <c r="CF103" i="35"/>
  <c r="BB103" i="35"/>
  <c r="T103" i="35"/>
  <c r="BH103" i="35"/>
  <c r="O103" i="35"/>
  <c r="BF103" i="35"/>
  <c r="CP103" i="35"/>
  <c r="AV103" i="35"/>
  <c r="BG103" i="35"/>
  <c r="CG103" i="35"/>
  <c r="CH103" i="35"/>
  <c r="BV103" i="35"/>
  <c r="AS103" i="35"/>
  <c r="X103" i="35"/>
  <c r="AU103" i="35"/>
  <c r="AO103" i="35"/>
  <c r="CN103" i="35"/>
  <c r="BW103" i="35"/>
  <c r="BN103" i="35"/>
  <c r="CD103" i="35"/>
  <c r="Q103" i="35"/>
  <c r="BJ103" i="35"/>
  <c r="R103" i="35"/>
  <c r="BC103" i="35"/>
  <c r="BY103" i="35"/>
  <c r="CA103" i="35"/>
  <c r="Y103" i="35"/>
  <c r="AW103" i="35"/>
  <c r="BZ103" i="35"/>
  <c r="CI103" i="35"/>
  <c r="BD103" i="35"/>
  <c r="AK103" i="35"/>
  <c r="AT103" i="35"/>
  <c r="E103" i="35"/>
  <c r="F103" i="35"/>
  <c r="V103" i="35"/>
  <c r="AX103" i="35"/>
  <c r="W103" i="35"/>
  <c r="AD103" i="35"/>
  <c r="AA103" i="35"/>
  <c r="CJ103" i="35"/>
  <c r="AN103" i="35"/>
  <c r="AQ103" i="35"/>
  <c r="CC103" i="35"/>
  <c r="J103" i="35"/>
  <c r="L103" i="35"/>
  <c r="AG103" i="35"/>
  <c r="CO103" i="35"/>
  <c r="AI103" i="35"/>
  <c r="CM103" i="35"/>
  <c r="AB103" i="35"/>
  <c r="CS103" i="35"/>
  <c r="BM103" i="35"/>
  <c r="BK103" i="35"/>
  <c r="AY103" i="35"/>
  <c r="AL103" i="35"/>
  <c r="AR103" i="35"/>
  <c r="CK103" i="35"/>
  <c r="CE103" i="35"/>
  <c r="I103" i="35"/>
  <c r="CB103" i="35"/>
  <c r="BA103" i="35"/>
  <c r="M101" i="36"/>
  <c r="CE101" i="36"/>
  <c r="BP101" i="36"/>
  <c r="AZ101" i="36"/>
  <c r="BB101" i="36"/>
  <c r="BQ101" i="36"/>
  <c r="AA101" i="36"/>
  <c r="Y101" i="36"/>
  <c r="BO101" i="36"/>
  <c r="Z101" i="36"/>
  <c r="BA101" i="36"/>
  <c r="AS101" i="36"/>
  <c r="BJ101" i="36"/>
  <c r="CI101" i="36"/>
  <c r="CO101" i="36"/>
  <c r="AV101" i="36"/>
  <c r="AP101" i="36"/>
  <c r="Q101" i="36"/>
  <c r="BD101" i="36"/>
  <c r="BY101" i="36"/>
  <c r="AU101" i="36"/>
  <c r="BG101" i="36"/>
  <c r="AQ101" i="36"/>
  <c r="AB101" i="36"/>
  <c r="AO101" i="36"/>
  <c r="BL101" i="36"/>
  <c r="U101" i="36"/>
  <c r="AR101" i="36"/>
  <c r="AF101" i="36"/>
  <c r="I101" i="36"/>
  <c r="BS101" i="36"/>
  <c r="H101" i="36"/>
  <c r="BR101" i="36"/>
  <c r="BU101" i="36"/>
  <c r="BE101" i="36"/>
  <c r="CQ101" i="36"/>
  <c r="CS101" i="36"/>
  <c r="W101" i="36"/>
  <c r="AI101" i="36"/>
  <c r="AM101" i="36"/>
  <c r="BI101" i="36"/>
  <c r="N101" i="36"/>
  <c r="AD101" i="36"/>
  <c r="P101" i="36"/>
  <c r="CH101" i="36"/>
  <c r="L101" i="36"/>
  <c r="AJ101" i="36"/>
  <c r="CK101" i="36"/>
  <c r="BM101" i="36"/>
  <c r="CM101" i="36"/>
  <c r="CA101" i="36"/>
  <c r="BF101" i="36"/>
  <c r="CP101" i="36"/>
  <c r="AH101" i="36"/>
  <c r="CR101" i="36"/>
  <c r="AK101" i="36"/>
  <c r="D101" i="36"/>
  <c r="T101" i="36"/>
  <c r="X101" i="36"/>
  <c r="O101" i="36"/>
  <c r="CF101" i="36"/>
  <c r="BK101" i="36"/>
  <c r="BX101" i="36"/>
  <c r="R101" i="36"/>
  <c r="AY101" i="36"/>
  <c r="G101" i="36"/>
  <c r="AC101" i="36"/>
  <c r="BN101" i="36"/>
  <c r="BW101" i="36"/>
  <c r="K101" i="36"/>
  <c r="CL101" i="36"/>
  <c r="CG101" i="36"/>
  <c r="AX101" i="36"/>
  <c r="AG101" i="36"/>
  <c r="AT101" i="36"/>
  <c r="S101" i="36"/>
  <c r="AN101" i="36"/>
  <c r="AE101" i="36"/>
  <c r="V101" i="36"/>
  <c r="BZ101" i="36"/>
  <c r="CT101" i="36"/>
  <c r="J101" i="36"/>
  <c r="E101" i="36"/>
  <c r="CN101" i="36"/>
  <c r="CD101" i="36"/>
  <c r="C101" i="36"/>
  <c r="AL101" i="36"/>
  <c r="BH101" i="36"/>
  <c r="BT101" i="36"/>
  <c r="CJ101" i="36"/>
  <c r="CB101" i="36"/>
  <c r="CC101" i="36"/>
  <c r="AW101" i="36"/>
  <c r="BQ103" i="35"/>
  <c r="BV101" i="36"/>
  <c r="BC101" i="36"/>
  <c r="BR103" i="35"/>
  <c r="D103" i="35"/>
  <c r="CU102" i="35"/>
  <c r="AY102" i="36" s="1"/>
  <c r="A56" i="20"/>
  <c r="AB53" i="38" s="1"/>
  <c r="AS53" i="38" s="1"/>
  <c r="B55" i="20"/>
  <c r="D55" i="20"/>
  <c r="C55" i="20"/>
  <c r="E55" i="20"/>
  <c r="L52" i="38"/>
  <c r="J52" i="38"/>
  <c r="H52" i="38"/>
  <c r="I52" i="38"/>
  <c r="M52" i="38"/>
  <c r="G52" i="38"/>
  <c r="AA52" i="38"/>
  <c r="K52" i="38"/>
  <c r="V52" i="38"/>
  <c r="X52" i="38"/>
  <c r="N52" i="38"/>
  <c r="F52" i="38"/>
  <c r="Y52" i="38"/>
  <c r="AB52" i="38"/>
  <c r="AN2" i="39"/>
  <c r="AN3" i="39"/>
  <c r="AN4" i="39"/>
  <c r="AN5" i="39"/>
  <c r="AN6" i="39"/>
  <c r="AN7" i="39"/>
  <c r="AN8" i="39"/>
  <c r="AN10" i="39"/>
  <c r="AN11" i="39"/>
  <c r="AN9" i="39"/>
  <c r="AN12" i="39"/>
  <c r="AN13" i="39"/>
  <c r="Y25" i="39"/>
  <c r="AN26" i="39"/>
  <c r="AN14" i="39"/>
  <c r="AN15" i="39"/>
  <c r="AN16" i="39"/>
  <c r="AN17" i="39"/>
  <c r="AN18" i="39"/>
  <c r="AN19" i="39"/>
  <c r="AN20" i="39"/>
  <c r="AN22" i="39"/>
  <c r="AN23" i="39"/>
  <c r="AN25" i="39"/>
  <c r="AN24" i="39"/>
  <c r="AN21" i="39"/>
  <c r="N53" i="38" l="1"/>
  <c r="K53" i="38"/>
  <c r="X53" i="38"/>
  <c r="H53" i="38"/>
  <c r="AA53" i="38"/>
  <c r="W53" i="38" s="1"/>
  <c r="F53" i="38"/>
  <c r="J53" i="38"/>
  <c r="V53" i="38"/>
  <c r="M53" i="38"/>
  <c r="G53" i="38"/>
  <c r="Y53" i="38"/>
  <c r="I53" i="38"/>
  <c r="CU103" i="35"/>
  <c r="BX103" i="36" s="1"/>
  <c r="L53" i="38"/>
  <c r="CI102" i="36"/>
  <c r="N102" i="36"/>
  <c r="BY102" i="36"/>
  <c r="AO102" i="36"/>
  <c r="CR102" i="36"/>
  <c r="CP102" i="36"/>
  <c r="CM102" i="36"/>
  <c r="BG102" i="36"/>
  <c r="AH102" i="36"/>
  <c r="BC102" i="36"/>
  <c r="AN102" i="36"/>
  <c r="BX102" i="36"/>
  <c r="Z102" i="36"/>
  <c r="CJ102" i="36"/>
  <c r="AU102" i="36"/>
  <c r="BV102" i="36"/>
  <c r="Q102" i="36"/>
  <c r="BS102" i="36"/>
  <c r="AE102" i="36"/>
  <c r="BF102" i="36"/>
  <c r="CL102" i="36"/>
  <c r="J102" i="36"/>
  <c r="BJ102" i="36"/>
  <c r="AZ102" i="36"/>
  <c r="AS102" i="36"/>
  <c r="BO102" i="36"/>
  <c r="F102" i="36"/>
  <c r="BK102" i="36"/>
  <c r="BR102" i="36"/>
  <c r="BH102" i="36"/>
  <c r="T102" i="36"/>
  <c r="AR102" i="36"/>
  <c r="R102" i="36"/>
  <c r="A57" i="20"/>
  <c r="AV105" i="35" s="1"/>
  <c r="B56" i="20"/>
  <c r="D56" i="20"/>
  <c r="C56" i="20"/>
  <c r="E56" i="20"/>
  <c r="K104" i="35"/>
  <c r="BE104" i="35"/>
  <c r="BV104" i="35"/>
  <c r="F104" i="35"/>
  <c r="D104" i="35"/>
  <c r="CI104" i="35"/>
  <c r="BX104" i="35"/>
  <c r="AK104" i="35"/>
  <c r="BA104" i="35"/>
  <c r="AC104" i="35"/>
  <c r="CA104" i="35"/>
  <c r="CM104" i="35"/>
  <c r="W104" i="35"/>
  <c r="BJ104" i="35"/>
  <c r="AT104" i="35"/>
  <c r="AI104" i="35"/>
  <c r="AL104" i="35"/>
  <c r="CP104" i="35"/>
  <c r="Z104" i="35"/>
  <c r="C104" i="35"/>
  <c r="BQ104" i="35"/>
  <c r="AZ104" i="35"/>
  <c r="T104" i="35"/>
  <c r="M104" i="35"/>
  <c r="BO104" i="35"/>
  <c r="I104" i="35"/>
  <c r="N104" i="35"/>
  <c r="AN104" i="35"/>
  <c r="P104" i="35"/>
  <c r="BH104" i="35"/>
  <c r="X104" i="35"/>
  <c r="BB104" i="35"/>
  <c r="CL104" i="35"/>
  <c r="AW104" i="35"/>
  <c r="CC104" i="35"/>
  <c r="AG104" i="35"/>
  <c r="L104" i="35"/>
  <c r="AJ104" i="35"/>
  <c r="AO104" i="35"/>
  <c r="CJ104" i="35"/>
  <c r="AQ104" i="35"/>
  <c r="BK104" i="35"/>
  <c r="CE104" i="35"/>
  <c r="AH104" i="35"/>
  <c r="BF104" i="35"/>
  <c r="AM104" i="35"/>
  <c r="H104" i="35"/>
  <c r="CG104" i="35"/>
  <c r="U104" i="35"/>
  <c r="AR104" i="35"/>
  <c r="AF104" i="35"/>
  <c r="CH104" i="35"/>
  <c r="BU104" i="35"/>
  <c r="AP104" i="35"/>
  <c r="S104" i="35"/>
  <c r="AV104" i="35"/>
  <c r="AB104" i="35"/>
  <c r="BT104" i="35"/>
  <c r="AD104" i="35"/>
  <c r="BI104" i="35"/>
  <c r="BP104" i="35"/>
  <c r="BS104" i="35"/>
  <c r="CT104" i="35"/>
  <c r="AS104" i="35"/>
  <c r="CB104" i="35"/>
  <c r="CF104" i="35"/>
  <c r="O104" i="35"/>
  <c r="R104" i="35"/>
  <c r="BZ104" i="35"/>
  <c r="BW104" i="35"/>
  <c r="BG104" i="35"/>
  <c r="BL104" i="35"/>
  <c r="AY104" i="35"/>
  <c r="CQ104" i="35"/>
  <c r="BD104" i="35"/>
  <c r="BC104" i="35"/>
  <c r="BR104" i="35"/>
  <c r="AE104" i="35"/>
  <c r="Y104" i="35"/>
  <c r="Q104" i="35"/>
  <c r="BM104" i="35"/>
  <c r="BN104" i="35"/>
  <c r="CR104" i="35"/>
  <c r="V104" i="35"/>
  <c r="CN104" i="35"/>
  <c r="AA104" i="35"/>
  <c r="AX104" i="35"/>
  <c r="BY104" i="35"/>
  <c r="E104" i="35"/>
  <c r="CS104" i="35"/>
  <c r="G104" i="35"/>
  <c r="AU104" i="35"/>
  <c r="J104" i="35"/>
  <c r="CD104" i="35"/>
  <c r="CK104" i="35"/>
  <c r="CO104" i="35"/>
  <c r="AP102" i="36"/>
  <c r="AK102" i="36"/>
  <c r="AQ102" i="36"/>
  <c r="S102" i="36"/>
  <c r="X102" i="36"/>
  <c r="AT102" i="36"/>
  <c r="BN102" i="36"/>
  <c r="AB102" i="36"/>
  <c r="AG102" i="36"/>
  <c r="C102" i="36"/>
  <c r="E102" i="36"/>
  <c r="CO102" i="36"/>
  <c r="BT102" i="36"/>
  <c r="W52" i="38"/>
  <c r="R52" i="38"/>
  <c r="O52" i="38"/>
  <c r="U52" i="38"/>
  <c r="CQ102" i="36"/>
  <c r="AC102" i="36"/>
  <c r="AD102" i="36"/>
  <c r="CC102" i="36"/>
  <c r="AX102" i="36"/>
  <c r="K102" i="36"/>
  <c r="AA102" i="36"/>
  <c r="H102" i="36"/>
  <c r="CT102" i="36"/>
  <c r="CA102" i="36"/>
  <c r="CN102" i="36"/>
  <c r="D102" i="36"/>
  <c r="W102" i="36"/>
  <c r="BL102" i="36"/>
  <c r="CF102" i="36"/>
  <c r="BZ102" i="36"/>
  <c r="Y102" i="36"/>
  <c r="CK102" i="36"/>
  <c r="AM102" i="36"/>
  <c r="CH102" i="36"/>
  <c r="O102" i="36"/>
  <c r="P102" i="36"/>
  <c r="L102" i="36"/>
  <c r="BU102" i="36"/>
  <c r="AS52" i="38"/>
  <c r="BB102" i="36"/>
  <c r="CE102" i="36"/>
  <c r="CB102" i="36"/>
  <c r="U102" i="36"/>
  <c r="BQ102" i="36"/>
  <c r="AL102" i="36"/>
  <c r="AV102" i="36"/>
  <c r="CS102" i="36"/>
  <c r="BM102" i="36"/>
  <c r="G102" i="36"/>
  <c r="BE102" i="36"/>
  <c r="AF102" i="36"/>
  <c r="BW102" i="36"/>
  <c r="AJ102" i="36"/>
  <c r="CG102" i="36"/>
  <c r="BP102" i="36"/>
  <c r="AW102" i="36"/>
  <c r="V102" i="36"/>
  <c r="I102" i="36"/>
  <c r="M102" i="36"/>
  <c r="AI102" i="36"/>
  <c r="BI102" i="36"/>
  <c r="BD102" i="36"/>
  <c r="CD102" i="36"/>
  <c r="BA102" i="36"/>
  <c r="CS105" i="35" l="1"/>
  <c r="K105" i="35"/>
  <c r="J105" i="35"/>
  <c r="AM105" i="35"/>
  <c r="E105" i="35"/>
  <c r="AU105" i="35"/>
  <c r="CO105" i="35"/>
  <c r="BD105" i="35"/>
  <c r="BO105" i="35"/>
  <c r="AI105" i="35"/>
  <c r="V105" i="35"/>
  <c r="CL105" i="35"/>
  <c r="O53" i="38"/>
  <c r="R53" i="38"/>
  <c r="S103" i="36"/>
  <c r="CO103" i="36"/>
  <c r="E103" i="36"/>
  <c r="AT103" i="36"/>
  <c r="BC103" i="36"/>
  <c r="BH105" i="35"/>
  <c r="U53" i="38"/>
  <c r="I105" i="35"/>
  <c r="X105" i="35"/>
  <c r="N103" i="36"/>
  <c r="CH103" i="36"/>
  <c r="CT103" i="36"/>
  <c r="AS103" i="36"/>
  <c r="CL103" i="36"/>
  <c r="CK103" i="36"/>
  <c r="BM103" i="36"/>
  <c r="BF103" i="36"/>
  <c r="Z103" i="36"/>
  <c r="H103" i="36"/>
  <c r="AX103" i="36"/>
  <c r="CN105" i="35"/>
  <c r="BB105" i="35"/>
  <c r="AP105" i="35"/>
  <c r="CM105" i="35"/>
  <c r="U105" i="35"/>
  <c r="BW105" i="35"/>
  <c r="CI105" i="35"/>
  <c r="C105" i="35"/>
  <c r="AT105" i="35"/>
  <c r="H105" i="35"/>
  <c r="M105" i="35"/>
  <c r="Y105" i="35"/>
  <c r="BZ105" i="35"/>
  <c r="T105" i="35"/>
  <c r="BY105" i="35"/>
  <c r="CB105" i="35"/>
  <c r="BE105" i="35"/>
  <c r="CK105" i="35"/>
  <c r="AJ105" i="35"/>
  <c r="CE105" i="35"/>
  <c r="CA105" i="35"/>
  <c r="BF105" i="35"/>
  <c r="Z105" i="35"/>
  <c r="BI105" i="35"/>
  <c r="BG105" i="35"/>
  <c r="CQ105" i="35"/>
  <c r="AH105" i="35"/>
  <c r="L105" i="35"/>
  <c r="BC105" i="35"/>
  <c r="AR105" i="35"/>
  <c r="BJ105" i="35"/>
  <c r="AO105" i="35"/>
  <c r="CJ105" i="35"/>
  <c r="AF105" i="35"/>
  <c r="BQ105" i="35"/>
  <c r="S105" i="35"/>
  <c r="R105" i="35"/>
  <c r="BS105" i="35"/>
  <c r="CC105" i="35"/>
  <c r="BL105" i="35"/>
  <c r="CH105" i="35"/>
  <c r="AS105" i="35"/>
  <c r="BN105" i="35"/>
  <c r="AX105" i="35"/>
  <c r="W105" i="35"/>
  <c r="CP105" i="35"/>
  <c r="AD105" i="35"/>
  <c r="AG105" i="35"/>
  <c r="BA105" i="35"/>
  <c r="AA105" i="35"/>
  <c r="D105" i="35"/>
  <c r="P105" i="35"/>
  <c r="N105" i="35"/>
  <c r="AB105" i="35"/>
  <c r="BU105" i="35"/>
  <c r="Q105" i="35"/>
  <c r="AC105" i="35"/>
  <c r="BT105" i="35"/>
  <c r="CD105" i="35"/>
  <c r="AE105" i="35"/>
  <c r="CT105" i="35"/>
  <c r="BX105" i="35"/>
  <c r="AN105" i="35"/>
  <c r="AY105" i="35"/>
  <c r="CR105" i="35"/>
  <c r="AZ105" i="35"/>
  <c r="BD103" i="36"/>
  <c r="BO103" i="36"/>
  <c r="O103" i="36"/>
  <c r="BU103" i="36"/>
  <c r="CG103" i="36"/>
  <c r="AO103" i="36"/>
  <c r="BV103" i="36"/>
  <c r="BH103" i="36"/>
  <c r="C103" i="36"/>
  <c r="BE103" i="36"/>
  <c r="R103" i="36"/>
  <c r="AJ103" i="36"/>
  <c r="AC103" i="36"/>
  <c r="AK103" i="36"/>
  <c r="AN103" i="36"/>
  <c r="BJ103" i="36"/>
  <c r="AE103" i="36"/>
  <c r="CF105" i="35"/>
  <c r="BP105" i="35"/>
  <c r="BA103" i="36"/>
  <c r="AL105" i="35"/>
  <c r="AA103" i="36"/>
  <c r="CD103" i="36"/>
  <c r="CP103" i="36"/>
  <c r="U103" i="36"/>
  <c r="CE103" i="36"/>
  <c r="AU103" i="36"/>
  <c r="AL103" i="36"/>
  <c r="W103" i="36"/>
  <c r="CF103" i="36"/>
  <c r="BT103" i="36"/>
  <c r="AZ103" i="36"/>
  <c r="CB103" i="36"/>
  <c r="AP103" i="36"/>
  <c r="F103" i="36"/>
  <c r="CM103" i="36"/>
  <c r="AB103" i="36"/>
  <c r="BQ103" i="36"/>
  <c r="AV103" i="36"/>
  <c r="AM103" i="36"/>
  <c r="BZ103" i="36"/>
  <c r="M103" i="36"/>
  <c r="BY103" i="36"/>
  <c r="AQ105" i="35"/>
  <c r="AK105" i="35"/>
  <c r="AW105" i="35"/>
  <c r="O105" i="35"/>
  <c r="AW103" i="36"/>
  <c r="BK103" i="36"/>
  <c r="X103" i="36"/>
  <c r="CJ103" i="36"/>
  <c r="I103" i="36"/>
  <c r="CS103" i="36"/>
  <c r="AD103" i="36"/>
  <c r="AI103" i="36"/>
  <c r="BL103" i="36"/>
  <c r="L103" i="36"/>
  <c r="CR103" i="36"/>
  <c r="AY103" i="36"/>
  <c r="CI103" i="36"/>
  <c r="V103" i="36"/>
  <c r="AR103" i="36"/>
  <c r="BP103" i="36"/>
  <c r="AH103" i="36"/>
  <c r="K103" i="36"/>
  <c r="BN103" i="36"/>
  <c r="G105" i="35"/>
  <c r="BM105" i="35"/>
  <c r="F105" i="35"/>
  <c r="BV105" i="35"/>
  <c r="D103" i="36"/>
  <c r="P103" i="36"/>
  <c r="AF103" i="36"/>
  <c r="T103" i="36"/>
  <c r="BW103" i="36"/>
  <c r="CC103" i="36"/>
  <c r="G103" i="36"/>
  <c r="BR103" i="36"/>
  <c r="Y103" i="36"/>
  <c r="Q103" i="36"/>
  <c r="AQ103" i="36"/>
  <c r="CN103" i="36"/>
  <c r="BI103" i="36"/>
  <c r="CA103" i="36"/>
  <c r="BG103" i="36"/>
  <c r="J103" i="36"/>
  <c r="AG103" i="36"/>
  <c r="BB103" i="36"/>
  <c r="BS103" i="36"/>
  <c r="CQ103" i="36"/>
  <c r="BK105" i="35"/>
  <c r="CG105" i="35"/>
  <c r="BR105" i="35"/>
  <c r="CU104" i="35"/>
  <c r="BI104" i="36" s="1"/>
  <c r="A58" i="20"/>
  <c r="AB55" i="38" s="1"/>
  <c r="AS55" i="38" s="1"/>
  <c r="B57" i="20"/>
  <c r="D57" i="20"/>
  <c r="C57" i="20"/>
  <c r="E57" i="20"/>
  <c r="H54" i="38"/>
  <c r="V54" i="38"/>
  <c r="Y54" i="38"/>
  <c r="J55" i="38"/>
  <c r="L54" i="38"/>
  <c r="AA54" i="38"/>
  <c r="J54" i="38"/>
  <c r="AA55" i="38"/>
  <c r="G54" i="38"/>
  <c r="X54" i="38"/>
  <c r="AB54" i="38"/>
  <c r="I54" i="38"/>
  <c r="H55" i="38"/>
  <c r="V55" i="38"/>
  <c r="Y55" i="38"/>
  <c r="K54" i="38"/>
  <c r="N54" i="38"/>
  <c r="L55" i="38"/>
  <c r="M54" i="38"/>
  <c r="F54" i="38"/>
  <c r="X55" i="38"/>
  <c r="I55" i="38" l="1"/>
  <c r="M55" i="38"/>
  <c r="K55" i="38"/>
  <c r="G55" i="38"/>
  <c r="N55" i="38"/>
  <c r="F55" i="38"/>
  <c r="CU105" i="35"/>
  <c r="H105" i="36" s="1"/>
  <c r="AG104" i="36"/>
  <c r="A59" i="20"/>
  <c r="AO107" i="35" s="1"/>
  <c r="E58" i="20"/>
  <c r="B58" i="20"/>
  <c r="D58" i="20"/>
  <c r="C58" i="20"/>
  <c r="V7" i="29"/>
  <c r="V6" i="29"/>
  <c r="W14" i="24"/>
  <c r="R47" i="38" s="1"/>
  <c r="H14" i="24"/>
  <c r="V5" i="29"/>
  <c r="AO106" i="35"/>
  <c r="BX106" i="35"/>
  <c r="AI106" i="35"/>
  <c r="U106" i="35"/>
  <c r="CM106" i="35"/>
  <c r="AD106" i="35"/>
  <c r="W106" i="35"/>
  <c r="BP106" i="35"/>
  <c r="BJ106" i="35"/>
  <c r="AR106" i="35"/>
  <c r="BH106" i="35"/>
  <c r="BD106" i="35"/>
  <c r="I106" i="35"/>
  <c r="AB106" i="35"/>
  <c r="O106" i="35"/>
  <c r="BS106" i="35"/>
  <c r="BL106" i="35"/>
  <c r="AT106" i="35"/>
  <c r="BR106" i="35"/>
  <c r="AL106" i="35"/>
  <c r="CD106" i="35"/>
  <c r="Y106" i="35"/>
  <c r="R106" i="35"/>
  <c r="CG106" i="35"/>
  <c r="BT106" i="35"/>
  <c r="BI106" i="35"/>
  <c r="CS106" i="35"/>
  <c r="V106" i="35"/>
  <c r="BB106" i="35"/>
  <c r="CO106" i="35"/>
  <c r="AY106" i="35"/>
  <c r="CB106" i="35"/>
  <c r="T106" i="35"/>
  <c r="M106" i="35"/>
  <c r="CL106" i="35"/>
  <c r="CF106" i="35"/>
  <c r="BG106" i="35"/>
  <c r="AM106" i="35"/>
  <c r="Q106" i="35"/>
  <c r="AS106" i="35"/>
  <c r="X106" i="35"/>
  <c r="CA106" i="35"/>
  <c r="CT106" i="35"/>
  <c r="S106" i="35"/>
  <c r="F106" i="35"/>
  <c r="CK106" i="35"/>
  <c r="BZ106" i="35"/>
  <c r="G106" i="35"/>
  <c r="C106" i="35"/>
  <c r="BO106" i="35"/>
  <c r="AP106" i="35"/>
  <c r="AK106" i="35"/>
  <c r="AN106" i="35"/>
  <c r="AH106" i="35"/>
  <c r="CR106" i="35"/>
  <c r="Z106" i="35"/>
  <c r="BN106" i="35"/>
  <c r="CP106" i="35"/>
  <c r="BM106" i="35"/>
  <c r="CJ106" i="35"/>
  <c r="BE106" i="35"/>
  <c r="BU106" i="35"/>
  <c r="CH106" i="35"/>
  <c r="AX106" i="35"/>
  <c r="BQ106" i="35"/>
  <c r="CN106" i="35"/>
  <c r="AE106" i="35"/>
  <c r="CI106" i="35"/>
  <c r="AC106" i="35"/>
  <c r="L106" i="35"/>
  <c r="BF106" i="35"/>
  <c r="AZ106" i="35"/>
  <c r="BC106" i="35"/>
  <c r="D106" i="35"/>
  <c r="N106" i="35"/>
  <c r="BW106" i="35"/>
  <c r="BY106" i="35"/>
  <c r="AV106" i="35"/>
  <c r="BK106" i="35"/>
  <c r="AJ106" i="35"/>
  <c r="AF106" i="35"/>
  <c r="BA106" i="35"/>
  <c r="CC106" i="35"/>
  <c r="CQ106" i="35"/>
  <c r="AU106" i="35"/>
  <c r="AA106" i="35"/>
  <c r="J106" i="35"/>
  <c r="BV106" i="35"/>
  <c r="AW106" i="35"/>
  <c r="K106" i="35"/>
  <c r="H106" i="35"/>
  <c r="CE106" i="35"/>
  <c r="AG106" i="35"/>
  <c r="E106" i="35"/>
  <c r="P106" i="35"/>
  <c r="AQ106" i="35"/>
  <c r="BO104" i="36"/>
  <c r="BX104" i="36"/>
  <c r="M104" i="36"/>
  <c r="AL104" i="36"/>
  <c r="E104" i="36"/>
  <c r="BK104" i="36"/>
  <c r="AN104" i="36"/>
  <c r="AE104" i="36"/>
  <c r="CE104" i="36"/>
  <c r="BC104" i="36"/>
  <c r="CQ104" i="36"/>
  <c r="W54" i="38"/>
  <c r="O54" i="38"/>
  <c r="U54" i="38"/>
  <c r="R54" i="38"/>
  <c r="AT104" i="36"/>
  <c r="K104" i="36"/>
  <c r="BV104" i="36"/>
  <c r="CM104" i="36"/>
  <c r="CI104" i="36"/>
  <c r="T104" i="36"/>
  <c r="BT104" i="36"/>
  <c r="BS104" i="36"/>
  <c r="P104" i="36"/>
  <c r="AP104" i="36"/>
  <c r="CC104" i="36"/>
  <c r="Y104" i="36"/>
  <c r="AR104" i="36"/>
  <c r="Q104" i="36"/>
  <c r="V104" i="36"/>
  <c r="BM104" i="36"/>
  <c r="AK104" i="36"/>
  <c r="AQ104" i="36"/>
  <c r="AS104" i="36"/>
  <c r="CK104" i="36"/>
  <c r="BE104" i="36"/>
  <c r="BA104" i="36"/>
  <c r="CA104" i="36"/>
  <c r="BH104" i="36"/>
  <c r="CB104" i="36"/>
  <c r="BP104" i="36"/>
  <c r="AF104" i="36"/>
  <c r="BD104" i="36"/>
  <c r="AV104" i="36"/>
  <c r="AA104" i="36"/>
  <c r="AM104" i="36"/>
  <c r="AO104" i="36"/>
  <c r="AX104" i="36"/>
  <c r="CN104" i="36"/>
  <c r="R104" i="36"/>
  <c r="AI104" i="36"/>
  <c r="CL104" i="36"/>
  <c r="AH104" i="36"/>
  <c r="O104" i="36"/>
  <c r="BU104" i="36"/>
  <c r="BR104" i="36"/>
  <c r="AD104" i="36"/>
  <c r="CS104" i="36"/>
  <c r="BB104" i="36"/>
  <c r="CP104" i="36"/>
  <c r="W104" i="36"/>
  <c r="F104" i="36"/>
  <c r="L104" i="36"/>
  <c r="BZ104" i="36"/>
  <c r="X104" i="36"/>
  <c r="BF104" i="36"/>
  <c r="BL104" i="36"/>
  <c r="BY104" i="36"/>
  <c r="CR104" i="36"/>
  <c r="G104" i="36"/>
  <c r="CO104" i="36"/>
  <c r="S104" i="36"/>
  <c r="CH104" i="36"/>
  <c r="Z104" i="36"/>
  <c r="BJ104" i="36"/>
  <c r="AC104" i="36"/>
  <c r="H104" i="36"/>
  <c r="AY104" i="36"/>
  <c r="AB104" i="36"/>
  <c r="J104" i="36"/>
  <c r="AW104" i="36"/>
  <c r="BW104" i="36"/>
  <c r="N104" i="36"/>
  <c r="CT104" i="36"/>
  <c r="AU104" i="36"/>
  <c r="CJ104" i="36"/>
  <c r="AS54" i="38"/>
  <c r="W55" i="38"/>
  <c r="R55" i="38"/>
  <c r="U55" i="38"/>
  <c r="O55" i="38"/>
  <c r="D104" i="36"/>
  <c r="AZ104" i="36"/>
  <c r="BQ104" i="36"/>
  <c r="C104" i="36"/>
  <c r="BN104" i="36"/>
  <c r="U104" i="36"/>
  <c r="I104" i="36"/>
  <c r="CG104" i="36"/>
  <c r="CD104" i="36"/>
  <c r="AJ104" i="36"/>
  <c r="BG104" i="36"/>
  <c r="CF104" i="36"/>
  <c r="AC107" i="35" l="1"/>
  <c r="BZ107" i="35"/>
  <c r="CQ107" i="35"/>
  <c r="AV107" i="35"/>
  <c r="AG107" i="35"/>
  <c r="BR107" i="35"/>
  <c r="F107" i="35"/>
  <c r="P107" i="35"/>
  <c r="AY107" i="35"/>
  <c r="BV107" i="35"/>
  <c r="T107" i="35"/>
  <c r="AM107" i="35"/>
  <c r="AS107" i="35"/>
  <c r="CJ107" i="35"/>
  <c r="CH107" i="35"/>
  <c r="CF107" i="35"/>
  <c r="D107" i="35"/>
  <c r="BM107" i="35"/>
  <c r="BX107" i="35"/>
  <c r="W107" i="35"/>
  <c r="I107" i="35"/>
  <c r="BA107" i="35"/>
  <c r="U107" i="35"/>
  <c r="CR107" i="35"/>
  <c r="O107" i="35"/>
  <c r="AI107" i="35"/>
  <c r="BW107" i="35"/>
  <c r="Y107" i="35"/>
  <c r="AT107" i="35"/>
  <c r="BH107" i="35"/>
  <c r="C105" i="36"/>
  <c r="AT105" i="36"/>
  <c r="CS105" i="36"/>
  <c r="AC105" i="36"/>
  <c r="CO105" i="36"/>
  <c r="CT105" i="36"/>
  <c r="AZ105" i="36"/>
  <c r="S105" i="36"/>
  <c r="R105" i="36"/>
  <c r="BW105" i="36"/>
  <c r="CP105" i="36"/>
  <c r="CJ105" i="36"/>
  <c r="F105" i="36"/>
  <c r="AG105" i="36"/>
  <c r="BC105" i="36"/>
  <c r="BV105" i="36"/>
  <c r="CC105" i="36"/>
  <c r="BJ105" i="36"/>
  <c r="AS105" i="36"/>
  <c r="M105" i="36"/>
  <c r="AU105" i="36"/>
  <c r="BB105" i="36"/>
  <c r="U105" i="36"/>
  <c r="D105" i="36"/>
  <c r="CL105" i="36"/>
  <c r="AA105" i="36"/>
  <c r="BP105" i="36"/>
  <c r="AJ105" i="36"/>
  <c r="BH105" i="36"/>
  <c r="AY105" i="36"/>
  <c r="AQ105" i="36"/>
  <c r="V105" i="36"/>
  <c r="AN105" i="36"/>
  <c r="BI105" i="36"/>
  <c r="BF105" i="36"/>
  <c r="CD105" i="36"/>
  <c r="BU105" i="36"/>
  <c r="BG105" i="36"/>
  <c r="E105" i="36"/>
  <c r="AI105" i="36"/>
  <c r="J105" i="36"/>
  <c r="O105" i="36"/>
  <c r="AH105" i="36"/>
  <c r="BA105" i="36"/>
  <c r="W105" i="36"/>
  <c r="T105" i="36"/>
  <c r="BE105" i="36"/>
  <c r="AK105" i="36"/>
  <c r="AP105" i="36"/>
  <c r="BK105" i="36"/>
  <c r="CE105" i="36"/>
  <c r="CK105" i="36"/>
  <c r="CM105" i="36"/>
  <c r="P105" i="36"/>
  <c r="BS105" i="36"/>
  <c r="K105" i="36"/>
  <c r="N105" i="36"/>
  <c r="CR105" i="36"/>
  <c r="BX105" i="36"/>
  <c r="CB105" i="36"/>
  <c r="AM105" i="36"/>
  <c r="BY105" i="36"/>
  <c r="V107" i="35"/>
  <c r="BT107" i="35"/>
  <c r="BM105" i="36"/>
  <c r="Z107" i="35"/>
  <c r="BJ107" i="35"/>
  <c r="CG105" i="36"/>
  <c r="AE105" i="36"/>
  <c r="BL107" i="35"/>
  <c r="CA107" i="35"/>
  <c r="BC107" i="35"/>
  <c r="AB107" i="35"/>
  <c r="BE107" i="35"/>
  <c r="CS107" i="35"/>
  <c r="AE107" i="35"/>
  <c r="BO107" i="35"/>
  <c r="CM107" i="35"/>
  <c r="J107" i="35"/>
  <c r="BN107" i="35"/>
  <c r="AJ107" i="35"/>
  <c r="CI107" i="35"/>
  <c r="AQ107" i="35"/>
  <c r="E107" i="35"/>
  <c r="CD107" i="35"/>
  <c r="AK107" i="35"/>
  <c r="CE107" i="35"/>
  <c r="CN107" i="35"/>
  <c r="H107" i="35"/>
  <c r="BK107" i="35"/>
  <c r="BG107" i="35"/>
  <c r="CG107" i="35"/>
  <c r="K107" i="35"/>
  <c r="BY107" i="35"/>
  <c r="Q107" i="35"/>
  <c r="AV105" i="36"/>
  <c r="BS107" i="35"/>
  <c r="M107" i="35"/>
  <c r="AL107" i="35"/>
  <c r="N107" i="35"/>
  <c r="CT107" i="35"/>
  <c r="CK107" i="35"/>
  <c r="AD107" i="35"/>
  <c r="S107" i="35"/>
  <c r="BD107" i="35"/>
  <c r="CO107" i="35"/>
  <c r="AZ107" i="35"/>
  <c r="AN107" i="35"/>
  <c r="L107" i="35"/>
  <c r="AR107" i="35"/>
  <c r="AF107" i="35"/>
  <c r="AX107" i="35"/>
  <c r="AP107" i="35"/>
  <c r="BB107" i="35"/>
  <c r="R107" i="35"/>
  <c r="G107" i="35"/>
  <c r="AU107" i="35"/>
  <c r="AA107" i="35"/>
  <c r="CC107" i="35"/>
  <c r="BU107" i="35"/>
  <c r="X107" i="35"/>
  <c r="BP107" i="35"/>
  <c r="C107" i="35"/>
  <c r="BF107" i="35"/>
  <c r="BQ107" i="35"/>
  <c r="BI107" i="35"/>
  <c r="CB107" i="35"/>
  <c r="CP107" i="35"/>
  <c r="AH107" i="35"/>
  <c r="CL107" i="35"/>
  <c r="CF105" i="36"/>
  <c r="CA105" i="36"/>
  <c r="Y105" i="36"/>
  <c r="AR105" i="36"/>
  <c r="BQ105" i="36"/>
  <c r="AL105" i="36"/>
  <c r="L105" i="36"/>
  <c r="BR105" i="36"/>
  <c r="BN105" i="36"/>
  <c r="BZ105" i="36"/>
  <c r="BL105" i="36"/>
  <c r="Z105" i="36"/>
  <c r="BD105" i="36"/>
  <c r="AB105" i="36"/>
  <c r="Q105" i="36"/>
  <c r="CI105" i="36"/>
  <c r="I105" i="36"/>
  <c r="X105" i="36"/>
  <c r="BT105" i="36"/>
  <c r="CQ105" i="36"/>
  <c r="CN105" i="36"/>
  <c r="CH105" i="36"/>
  <c r="AO105" i="36"/>
  <c r="AW105" i="36"/>
  <c r="AD105" i="36"/>
  <c r="G105" i="36"/>
  <c r="AX105" i="36"/>
  <c r="AF105" i="36"/>
  <c r="BO105" i="36"/>
  <c r="A60" i="20"/>
  <c r="I57" i="38" s="1"/>
  <c r="B59" i="20"/>
  <c r="E59" i="20"/>
  <c r="D59" i="20"/>
  <c r="C59" i="20"/>
  <c r="AW107" i="35"/>
  <c r="CU106" i="35"/>
  <c r="AT106" i="36" s="1"/>
  <c r="G56" i="38"/>
  <c r="L56" i="38"/>
  <c r="V56" i="38"/>
  <c r="K56" i="38"/>
  <c r="Y56" i="38"/>
  <c r="J56" i="38"/>
  <c r="X56" i="38"/>
  <c r="H56" i="38"/>
  <c r="AB56" i="38"/>
  <c r="N56" i="38"/>
  <c r="F56" i="38"/>
  <c r="M56" i="38"/>
  <c r="AA56" i="38"/>
  <c r="I56" i="38"/>
  <c r="M57" i="38" l="1"/>
  <c r="CU107" i="35"/>
  <c r="CO107" i="36" s="1"/>
  <c r="AB57" i="38"/>
  <c r="AS57" i="38" s="1"/>
  <c r="K57" i="38"/>
  <c r="G57" i="38"/>
  <c r="F57" i="38"/>
  <c r="V57" i="38"/>
  <c r="AI108" i="35"/>
  <c r="H57" i="38"/>
  <c r="N57" i="38"/>
  <c r="AA57" i="38"/>
  <c r="U57" i="38" s="1"/>
  <c r="J57" i="38"/>
  <c r="X57" i="38"/>
  <c r="L57" i="38"/>
  <c r="Y57" i="38"/>
  <c r="AD106" i="36"/>
  <c r="BT106" i="36"/>
  <c r="Y106" i="36"/>
  <c r="A61" i="20"/>
  <c r="AO109" i="35" s="1"/>
  <c r="B60" i="20"/>
  <c r="E60" i="20"/>
  <c r="C60" i="20"/>
  <c r="D60" i="20"/>
  <c r="BN108" i="35"/>
  <c r="AX108" i="35"/>
  <c r="BA109" i="35"/>
  <c r="X108" i="35"/>
  <c r="E108" i="35"/>
  <c r="AR108" i="35"/>
  <c r="H108" i="35"/>
  <c r="BX108" i="35"/>
  <c r="BG108" i="35"/>
  <c r="CB108" i="35"/>
  <c r="AA108" i="35"/>
  <c r="BM108" i="35"/>
  <c r="CN108" i="35"/>
  <c r="BQ108" i="35"/>
  <c r="BP108" i="35"/>
  <c r="BI108" i="35"/>
  <c r="G108" i="35"/>
  <c r="J109" i="35"/>
  <c r="AE109" i="35"/>
  <c r="BJ108" i="35"/>
  <c r="F108" i="35"/>
  <c r="O108" i="35"/>
  <c r="T108" i="35"/>
  <c r="AH109" i="35"/>
  <c r="CF108" i="35"/>
  <c r="K109" i="35"/>
  <c r="AU108" i="35"/>
  <c r="BW108" i="35"/>
  <c r="BE108" i="35"/>
  <c r="Z108" i="35"/>
  <c r="CO108" i="35"/>
  <c r="S109" i="35"/>
  <c r="BR109" i="35"/>
  <c r="AL108" i="35"/>
  <c r="AC108" i="35"/>
  <c r="AH108" i="35"/>
  <c r="BV109" i="35"/>
  <c r="BK109" i="35"/>
  <c r="AV109" i="35"/>
  <c r="BB108" i="35"/>
  <c r="AS108" i="35"/>
  <c r="BO108" i="35"/>
  <c r="AP109" i="35"/>
  <c r="BC109" i="35"/>
  <c r="CD109" i="35"/>
  <c r="BH108" i="35"/>
  <c r="BO109" i="35"/>
  <c r="BF109" i="35"/>
  <c r="CC109" i="35"/>
  <c r="CR109" i="35"/>
  <c r="BT108" i="35"/>
  <c r="BY109" i="35"/>
  <c r="CG109" i="35"/>
  <c r="R108" i="35"/>
  <c r="BF108" i="35"/>
  <c r="BZ108" i="35"/>
  <c r="AZ109" i="35"/>
  <c r="AQ108" i="35"/>
  <c r="CI108" i="35"/>
  <c r="BC108" i="35"/>
  <c r="R109" i="35"/>
  <c r="K108" i="35"/>
  <c r="CM108" i="35"/>
  <c r="AG109" i="35"/>
  <c r="AJ109" i="35"/>
  <c r="CE108" i="35"/>
  <c r="CP108" i="35"/>
  <c r="AU109" i="35"/>
  <c r="CA109" i="35"/>
  <c r="Y109" i="35"/>
  <c r="Q108" i="35"/>
  <c r="BI109" i="35"/>
  <c r="V109" i="35"/>
  <c r="AG108" i="35"/>
  <c r="CI109" i="35"/>
  <c r="BL109" i="35"/>
  <c r="J108" i="35"/>
  <c r="AX109" i="35"/>
  <c r="CQ109" i="35"/>
  <c r="W109" i="35"/>
  <c r="AB108" i="35"/>
  <c r="M109" i="35"/>
  <c r="AJ108" i="35"/>
  <c r="BW109" i="35"/>
  <c r="AM108" i="35"/>
  <c r="N108" i="35"/>
  <c r="V108" i="35"/>
  <c r="BY108" i="35"/>
  <c r="AT108" i="35"/>
  <c r="CQ108" i="35"/>
  <c r="AW108" i="35"/>
  <c r="Y108" i="35"/>
  <c r="AF109" i="35"/>
  <c r="CB109" i="35"/>
  <c r="S108" i="35"/>
  <c r="X109" i="35"/>
  <c r="D108" i="35"/>
  <c r="CH108" i="35"/>
  <c r="I108" i="35"/>
  <c r="AZ108" i="35"/>
  <c r="U109" i="35"/>
  <c r="CT108" i="35"/>
  <c r="AM109" i="35"/>
  <c r="CK108" i="35"/>
  <c r="BJ109" i="35"/>
  <c r="AP108" i="35"/>
  <c r="BP109" i="35"/>
  <c r="AA109" i="35"/>
  <c r="AR109" i="35"/>
  <c r="AB109" i="35"/>
  <c r="P109" i="35"/>
  <c r="BK108" i="35"/>
  <c r="BU109" i="35"/>
  <c r="AD109" i="35"/>
  <c r="CA108" i="35"/>
  <c r="CJ108" i="35"/>
  <c r="BV108" i="35"/>
  <c r="BD108" i="35"/>
  <c r="CO109" i="35"/>
  <c r="BE109" i="35"/>
  <c r="L108" i="35"/>
  <c r="CL109" i="35"/>
  <c r="BZ109" i="35"/>
  <c r="BG109" i="35"/>
  <c r="AE108" i="35"/>
  <c r="AN109" i="35"/>
  <c r="BR108" i="35"/>
  <c r="CG108" i="35"/>
  <c r="BH109" i="35"/>
  <c r="U108" i="35"/>
  <c r="Q109" i="35"/>
  <c r="BX109" i="35"/>
  <c r="AO108" i="35"/>
  <c r="BS109" i="35"/>
  <c r="BS108" i="35"/>
  <c r="BA108" i="35"/>
  <c r="AD108" i="35"/>
  <c r="CM109" i="35"/>
  <c r="AY109" i="35"/>
  <c r="BU108" i="35"/>
  <c r="T109" i="35"/>
  <c r="AY108" i="35"/>
  <c r="BL108" i="35"/>
  <c r="C108" i="35"/>
  <c r="D109" i="35"/>
  <c r="CH109" i="35"/>
  <c r="AF108" i="35"/>
  <c r="W108" i="35"/>
  <c r="AK108" i="35"/>
  <c r="CR108" i="35"/>
  <c r="M108" i="35"/>
  <c r="BM109" i="35"/>
  <c r="O109" i="35"/>
  <c r="AN108" i="35"/>
  <c r="CD108" i="35"/>
  <c r="CL108" i="35"/>
  <c r="AI109" i="35"/>
  <c r="BB109" i="35"/>
  <c r="AL109" i="35"/>
  <c r="BQ109" i="35"/>
  <c r="AV108" i="35"/>
  <c r="H109" i="35"/>
  <c r="CS108" i="35"/>
  <c r="P108" i="35"/>
  <c r="CC108" i="35"/>
  <c r="I109" i="35"/>
  <c r="I106" i="36"/>
  <c r="AO106" i="36"/>
  <c r="BR106" i="36"/>
  <c r="W106" i="36"/>
  <c r="BX106" i="36"/>
  <c r="BB106" i="36"/>
  <c r="BH106" i="36"/>
  <c r="AI106" i="36"/>
  <c r="AY106" i="36"/>
  <c r="BD106" i="36"/>
  <c r="T106" i="36"/>
  <c r="R106" i="36"/>
  <c r="BG106" i="36"/>
  <c r="U106" i="36"/>
  <c r="BJ106" i="36"/>
  <c r="BL106" i="36"/>
  <c r="O106" i="36"/>
  <c r="AR106" i="36"/>
  <c r="AL106" i="36"/>
  <c r="BW106" i="36"/>
  <c r="Q106" i="36"/>
  <c r="V106" i="36"/>
  <c r="BP106" i="36"/>
  <c r="CL106" i="36"/>
  <c r="M106" i="36"/>
  <c r="CG106" i="36"/>
  <c r="AB106" i="36"/>
  <c r="BC106" i="36"/>
  <c r="BF106" i="36"/>
  <c r="CT106" i="36"/>
  <c r="BS106" i="36"/>
  <c r="CM106" i="36"/>
  <c r="CD106" i="36"/>
  <c r="BI106" i="36"/>
  <c r="N106" i="36"/>
  <c r="AP106" i="36"/>
  <c r="E106" i="36"/>
  <c r="AN106" i="36"/>
  <c r="AA106" i="36"/>
  <c r="Z106" i="36"/>
  <c r="AZ106" i="36"/>
  <c r="AU106" i="36"/>
  <c r="C106" i="36"/>
  <c r="BE106" i="36"/>
  <c r="BM106" i="36"/>
  <c r="CA106" i="36"/>
  <c r="F106" i="36"/>
  <c r="CK106" i="36"/>
  <c r="AM106" i="36"/>
  <c r="BU106" i="36"/>
  <c r="AV106" i="36"/>
  <c r="H106" i="36"/>
  <c r="W56" i="38"/>
  <c r="U56" i="38"/>
  <c r="O56" i="38"/>
  <c r="AH106" i="36"/>
  <c r="X106" i="36"/>
  <c r="BQ106" i="36"/>
  <c r="CI106" i="36"/>
  <c r="BO106" i="36"/>
  <c r="BA106" i="36"/>
  <c r="CE106" i="36"/>
  <c r="CN106" i="36"/>
  <c r="CR106" i="36"/>
  <c r="CO106" i="36"/>
  <c r="G106" i="36"/>
  <c r="BK106" i="36"/>
  <c r="AS56" i="38"/>
  <c r="CJ106" i="36"/>
  <c r="CC106" i="36"/>
  <c r="S106" i="36"/>
  <c r="L106" i="36"/>
  <c r="BV106" i="36"/>
  <c r="CS106" i="36"/>
  <c r="CP106" i="36"/>
  <c r="BZ106" i="36"/>
  <c r="AW106" i="36"/>
  <c r="CQ106" i="36"/>
  <c r="AJ106" i="36"/>
  <c r="J106" i="36"/>
  <c r="AK106" i="36"/>
  <c r="AX106" i="36"/>
  <c r="AF106" i="36"/>
  <c r="P106" i="36"/>
  <c r="AE106" i="36"/>
  <c r="CH106" i="36"/>
  <c r="AG106" i="36"/>
  <c r="CB106" i="36"/>
  <c r="BY106" i="36"/>
  <c r="AC106" i="36"/>
  <c r="BN106" i="36"/>
  <c r="D106" i="36"/>
  <c r="AQ106" i="36"/>
  <c r="CF106" i="36"/>
  <c r="AS106" i="36"/>
  <c r="K106" i="36"/>
  <c r="O57" i="38" l="1"/>
  <c r="W57" i="38"/>
  <c r="P107" i="36"/>
  <c r="K107" i="36"/>
  <c r="AT107" i="36"/>
  <c r="BU107" i="36"/>
  <c r="R107" i="36"/>
  <c r="BO107" i="36"/>
  <c r="BN107" i="36"/>
  <c r="CT107" i="36"/>
  <c r="J107" i="36"/>
  <c r="AV107" i="36"/>
  <c r="BX107" i="36"/>
  <c r="AF107" i="36"/>
  <c r="BS107" i="36"/>
  <c r="CP107" i="36"/>
  <c r="BH107" i="36"/>
  <c r="M107" i="36"/>
  <c r="H107" i="36"/>
  <c r="BC107" i="36"/>
  <c r="BQ107" i="36"/>
  <c r="CA107" i="36"/>
  <c r="N107" i="36"/>
  <c r="BR107" i="36"/>
  <c r="C107" i="36"/>
  <c r="AI107" i="36"/>
  <c r="L107" i="36"/>
  <c r="S107" i="36"/>
  <c r="CN107" i="36"/>
  <c r="CL107" i="36"/>
  <c r="U107" i="36"/>
  <c r="CG107" i="36"/>
  <c r="BF107" i="36"/>
  <c r="AG107" i="36"/>
  <c r="D107" i="36"/>
  <c r="BJ107" i="36"/>
  <c r="CB107" i="36"/>
  <c r="F107" i="36"/>
  <c r="AR107" i="36"/>
  <c r="AN107" i="36"/>
  <c r="CH107" i="36"/>
  <c r="AX107" i="36"/>
  <c r="AQ107" i="36"/>
  <c r="T107" i="36"/>
  <c r="AP107" i="36"/>
  <c r="CJ107" i="36"/>
  <c r="CI107" i="36"/>
  <c r="AJ107" i="36"/>
  <c r="G107" i="36"/>
  <c r="CE107" i="36"/>
  <c r="X107" i="36"/>
  <c r="Z107" i="36"/>
  <c r="AU107" i="36"/>
  <c r="AM107" i="36"/>
  <c r="CQ107" i="36"/>
  <c r="CD107" i="36"/>
  <c r="BP107" i="36"/>
  <c r="CS107" i="36"/>
  <c r="AC107" i="36"/>
  <c r="BZ107" i="36"/>
  <c r="BI107" i="36"/>
  <c r="Y107" i="36"/>
  <c r="O107" i="36"/>
  <c r="AB107" i="36"/>
  <c r="AL107" i="36"/>
  <c r="BW107" i="36"/>
  <c r="BE107" i="36"/>
  <c r="V107" i="36"/>
  <c r="BD107" i="36"/>
  <c r="Q107" i="36"/>
  <c r="BV107" i="36"/>
  <c r="I107" i="36"/>
  <c r="AZ107" i="36"/>
  <c r="AE107" i="36"/>
  <c r="AH107" i="36"/>
  <c r="CM107" i="36"/>
  <c r="AS107" i="36"/>
  <c r="BM107" i="36"/>
  <c r="CC107" i="36"/>
  <c r="CR107" i="36"/>
  <c r="BL107" i="36"/>
  <c r="AY107" i="36"/>
  <c r="BK107" i="36"/>
  <c r="BA107" i="36"/>
  <c r="AA107" i="36"/>
  <c r="AK107" i="36"/>
  <c r="BG107" i="36"/>
  <c r="CK107" i="36"/>
  <c r="AW107" i="36"/>
  <c r="BY107" i="36"/>
  <c r="AD107" i="36"/>
  <c r="BT107" i="36"/>
  <c r="AO107" i="36"/>
  <c r="AC109" i="35"/>
  <c r="E109" i="35"/>
  <c r="L109" i="35"/>
  <c r="C109" i="35"/>
  <c r="Z109" i="35"/>
  <c r="CT109" i="35"/>
  <c r="BD109" i="35"/>
  <c r="AQ109" i="35"/>
  <c r="AK109" i="35"/>
  <c r="CJ109" i="35"/>
  <c r="CS109" i="35"/>
  <c r="BB107" i="36"/>
  <c r="E107" i="36"/>
  <c r="CF107" i="36"/>
  <c r="AS109" i="35"/>
  <c r="W107" i="36"/>
  <c r="AT109" i="35"/>
  <c r="N109" i="35"/>
  <c r="CF109" i="35"/>
  <c r="BN109" i="35"/>
  <c r="AW109" i="35"/>
  <c r="CP109" i="35"/>
  <c r="CE109" i="35"/>
  <c r="CN109" i="35"/>
  <c r="G109" i="35"/>
  <c r="CK109" i="35"/>
  <c r="BT109" i="35"/>
  <c r="CU108" i="35"/>
  <c r="A62" i="20"/>
  <c r="M59" i="38" s="1"/>
  <c r="C61" i="20"/>
  <c r="D61" i="20"/>
  <c r="B61" i="20"/>
  <c r="E61" i="20"/>
  <c r="F58" i="38"/>
  <c r="V59" i="38"/>
  <c r="I58" i="38"/>
  <c r="F109" i="35"/>
  <c r="X58" i="38"/>
  <c r="N58" i="38"/>
  <c r="Y58" i="38"/>
  <c r="V58" i="38"/>
  <c r="Y59" i="38"/>
  <c r="H58" i="38"/>
  <c r="AB58" i="38"/>
  <c r="G58" i="38"/>
  <c r="M58" i="38"/>
  <c r="F59" i="38"/>
  <c r="K58" i="38"/>
  <c r="L58" i="38"/>
  <c r="AA58" i="38"/>
  <c r="J58" i="38"/>
  <c r="J59" i="38"/>
  <c r="D110" i="35" l="1"/>
  <c r="G59" i="38"/>
  <c r="K59" i="38"/>
  <c r="L59" i="38"/>
  <c r="AA59" i="38"/>
  <c r="W59" i="38" s="1"/>
  <c r="BF110" i="35"/>
  <c r="AB59" i="38"/>
  <c r="AS59" i="38" s="1"/>
  <c r="N59" i="38"/>
  <c r="X59" i="38"/>
  <c r="I59" i="38"/>
  <c r="H59" i="38"/>
  <c r="AS58" i="38"/>
  <c r="R59" i="38"/>
  <c r="A63" i="20"/>
  <c r="AD111" i="35" s="1"/>
  <c r="C62" i="20"/>
  <c r="B62" i="20"/>
  <c r="D62" i="20"/>
  <c r="E62" i="20"/>
  <c r="BX110" i="35"/>
  <c r="AE110" i="35"/>
  <c r="N110" i="35"/>
  <c r="L110" i="35"/>
  <c r="BQ110" i="35"/>
  <c r="M110" i="35"/>
  <c r="AW110" i="35"/>
  <c r="AL110" i="35"/>
  <c r="AQ110" i="35"/>
  <c r="BU110" i="35"/>
  <c r="CS110" i="35"/>
  <c r="AH110" i="35"/>
  <c r="H110" i="35"/>
  <c r="V110" i="35"/>
  <c r="BZ110" i="35"/>
  <c r="BA110" i="35"/>
  <c r="CL110" i="35"/>
  <c r="AB110" i="35"/>
  <c r="AJ110" i="35"/>
  <c r="AY110" i="35"/>
  <c r="AT110" i="35"/>
  <c r="Z110" i="35"/>
  <c r="T110" i="35"/>
  <c r="C110" i="35"/>
  <c r="BE110" i="35"/>
  <c r="G110" i="35"/>
  <c r="AP110" i="35"/>
  <c r="Q110" i="35"/>
  <c r="AS110" i="35"/>
  <c r="BO110" i="35"/>
  <c r="CK110" i="35"/>
  <c r="BV110" i="35"/>
  <c r="BY110" i="35"/>
  <c r="CD110" i="35"/>
  <c r="AC110" i="35"/>
  <c r="AC111" i="35"/>
  <c r="BS110" i="35"/>
  <c r="J110" i="35"/>
  <c r="AU110" i="35"/>
  <c r="R110" i="35"/>
  <c r="BP110" i="35"/>
  <c r="P110" i="35"/>
  <c r="K110" i="35"/>
  <c r="AV110" i="35"/>
  <c r="CT110" i="35"/>
  <c r="CE110" i="35"/>
  <c r="W110" i="35"/>
  <c r="AK110" i="35"/>
  <c r="U110" i="35"/>
  <c r="AA110" i="35"/>
  <c r="O110" i="35"/>
  <c r="CB110" i="35"/>
  <c r="BI110" i="35"/>
  <c r="BH110" i="35"/>
  <c r="CF110" i="35"/>
  <c r="CM110" i="35"/>
  <c r="BJ110" i="35"/>
  <c r="S110" i="35"/>
  <c r="X110" i="35"/>
  <c r="BN110" i="35"/>
  <c r="AI111" i="35"/>
  <c r="CH110" i="35"/>
  <c r="AZ110" i="35"/>
  <c r="BL110" i="35"/>
  <c r="AD110" i="35"/>
  <c r="CK111" i="35"/>
  <c r="I110" i="35"/>
  <c r="AM110" i="35"/>
  <c r="BC110" i="35"/>
  <c r="Y110" i="35"/>
  <c r="BG110" i="35"/>
  <c r="CO110" i="35"/>
  <c r="BK110" i="35"/>
  <c r="CG110" i="35"/>
  <c r="CI110" i="35"/>
  <c r="BM111" i="35"/>
  <c r="AX110" i="35"/>
  <c r="AO110" i="35"/>
  <c r="AN110" i="35"/>
  <c r="CA110" i="35"/>
  <c r="C111" i="35"/>
  <c r="CQ110" i="35"/>
  <c r="BR110" i="35"/>
  <c r="CP110" i="35"/>
  <c r="CJ110" i="35"/>
  <c r="BW110" i="35"/>
  <c r="BO111" i="35"/>
  <c r="E110" i="35"/>
  <c r="F110" i="35"/>
  <c r="BB110" i="35"/>
  <c r="CR110" i="35"/>
  <c r="BK111" i="35"/>
  <c r="CN110" i="35"/>
  <c r="BD110" i="35"/>
  <c r="BM110" i="35"/>
  <c r="AR110" i="35"/>
  <c r="CC110" i="35"/>
  <c r="AI110" i="35"/>
  <c r="AG110" i="35"/>
  <c r="F111" i="35"/>
  <c r="AF110" i="35"/>
  <c r="BT110" i="35"/>
  <c r="CU109" i="35"/>
  <c r="BO108" i="36"/>
  <c r="BM108" i="36"/>
  <c r="X108" i="36"/>
  <c r="BJ108" i="36"/>
  <c r="AX108" i="36"/>
  <c r="E108" i="36"/>
  <c r="BX108" i="36"/>
  <c r="BR108" i="36"/>
  <c r="BQ108" i="36"/>
  <c r="BN108" i="36"/>
  <c r="G108" i="36"/>
  <c r="N108" i="36"/>
  <c r="AK108" i="36"/>
  <c r="BG108" i="36"/>
  <c r="P108" i="36"/>
  <c r="CP108" i="36"/>
  <c r="U108" i="36"/>
  <c r="AC108" i="36"/>
  <c r="BB108" i="36"/>
  <c r="AU108" i="36"/>
  <c r="L108" i="36"/>
  <c r="BY108" i="36"/>
  <c r="AW108" i="36"/>
  <c r="BD108" i="36"/>
  <c r="F108" i="36"/>
  <c r="AA108" i="36"/>
  <c r="AD108" i="36"/>
  <c r="V108" i="36"/>
  <c r="C108" i="36"/>
  <c r="K108" i="36"/>
  <c r="T108" i="36"/>
  <c r="AO108" i="36"/>
  <c r="AJ108" i="36"/>
  <c r="Y108" i="36"/>
  <c r="CS108" i="36"/>
  <c r="AE108" i="36"/>
  <c r="AH108" i="36"/>
  <c r="CK108" i="36"/>
  <c r="W108" i="36"/>
  <c r="BF108" i="36"/>
  <c r="BA108" i="36"/>
  <c r="AB108" i="36"/>
  <c r="CR108" i="36"/>
  <c r="CN108" i="36"/>
  <c r="AN108" i="36"/>
  <c r="CT108" i="36"/>
  <c r="BI108" i="36"/>
  <c r="M108" i="36"/>
  <c r="J108" i="36"/>
  <c r="BT108" i="36"/>
  <c r="BP108" i="36"/>
  <c r="BS108" i="36"/>
  <c r="BV108" i="36"/>
  <c r="S108" i="36"/>
  <c r="CL108" i="36"/>
  <c r="H108" i="36"/>
  <c r="AT108" i="36"/>
  <c r="AS108" i="36"/>
  <c r="AI108" i="36"/>
  <c r="D108" i="36"/>
  <c r="CF108" i="36"/>
  <c r="AV108" i="36"/>
  <c r="AG108" i="36"/>
  <c r="CO108" i="36"/>
  <c r="AY108" i="36"/>
  <c r="CB108" i="36"/>
  <c r="R108" i="36"/>
  <c r="AL108" i="36"/>
  <c r="CJ108" i="36"/>
  <c r="BE108" i="36"/>
  <c r="BU108" i="36"/>
  <c r="AR108" i="36"/>
  <c r="BC108" i="36"/>
  <c r="CQ108" i="36"/>
  <c r="O108" i="36"/>
  <c r="BK108" i="36"/>
  <c r="BL108" i="36"/>
  <c r="Z108" i="36"/>
  <c r="CH108" i="36"/>
  <c r="AM108" i="36"/>
  <c r="BH108" i="36"/>
  <c r="I108" i="36"/>
  <c r="CG108" i="36"/>
  <c r="AZ108" i="36"/>
  <c r="BW108" i="36"/>
  <c r="CC108" i="36"/>
  <c r="AQ108" i="36"/>
  <c r="CA108" i="36"/>
  <c r="CI108" i="36"/>
  <c r="CE108" i="36"/>
  <c r="BZ108" i="36"/>
  <c r="Q108" i="36"/>
  <c r="CD108" i="36"/>
  <c r="AP108" i="36"/>
  <c r="CM108" i="36"/>
  <c r="AF108" i="36"/>
  <c r="U58" i="38"/>
  <c r="W58" i="38"/>
  <c r="R58" i="38"/>
  <c r="O58" i="38"/>
  <c r="O59" i="38" l="1"/>
  <c r="U111" i="35"/>
  <c r="CF111" i="35"/>
  <c r="BR111" i="35"/>
  <c r="CD111" i="35"/>
  <c r="CL111" i="35"/>
  <c r="BU111" i="35"/>
  <c r="AW111" i="35"/>
  <c r="BN111" i="35"/>
  <c r="BQ111" i="35"/>
  <c r="G111" i="35"/>
  <c r="CI111" i="35"/>
  <c r="J111" i="35"/>
  <c r="CS111" i="35"/>
  <c r="AY111" i="35"/>
  <c r="CA111" i="35"/>
  <c r="AX111" i="35"/>
  <c r="T111" i="35"/>
  <c r="AV111" i="35"/>
  <c r="CO111" i="35"/>
  <c r="BW111" i="35"/>
  <c r="CP111" i="35"/>
  <c r="BH111" i="35"/>
  <c r="CR111" i="35"/>
  <c r="CT111" i="35"/>
  <c r="P111" i="35"/>
  <c r="AZ111" i="35"/>
  <c r="BD111" i="35"/>
  <c r="AO111" i="35"/>
  <c r="CC111" i="35"/>
  <c r="CE111" i="35"/>
  <c r="BE111" i="35"/>
  <c r="BF111" i="35"/>
  <c r="BA111" i="35"/>
  <c r="BZ111" i="35"/>
  <c r="Q111" i="35"/>
  <c r="D111" i="35"/>
  <c r="BB111" i="35"/>
  <c r="N111" i="35"/>
  <c r="X111" i="35"/>
  <c r="AM111" i="35"/>
  <c r="AB111" i="35"/>
  <c r="CG111" i="35"/>
  <c r="BJ111" i="35"/>
  <c r="CM111" i="35"/>
  <c r="AU111" i="35"/>
  <c r="BI111" i="35"/>
  <c r="AT111" i="35"/>
  <c r="AJ111" i="35"/>
  <c r="BY111" i="35"/>
  <c r="Y111" i="35"/>
  <c r="AF111" i="35"/>
  <c r="CN111" i="35"/>
  <c r="V111" i="35"/>
  <c r="Z111" i="35"/>
  <c r="U59" i="38"/>
  <c r="BC111" i="35"/>
  <c r="BT111" i="35"/>
  <c r="BX111" i="35"/>
  <c r="AS111" i="35"/>
  <c r="AP111" i="35"/>
  <c r="BP111" i="35"/>
  <c r="CJ111" i="35"/>
  <c r="AR111" i="35"/>
  <c r="AG111" i="35"/>
  <c r="BV111" i="35"/>
  <c r="BG111" i="35"/>
  <c r="I111" i="35"/>
  <c r="BL111" i="35"/>
  <c r="H111" i="35"/>
  <c r="CQ111" i="35"/>
  <c r="CB111" i="35"/>
  <c r="AE111" i="35"/>
  <c r="AK111" i="35"/>
  <c r="E111" i="35"/>
  <c r="CH111" i="35"/>
  <c r="BS111" i="35"/>
  <c r="M111" i="35"/>
  <c r="AL111" i="35"/>
  <c r="AN111" i="35"/>
  <c r="S111" i="35"/>
  <c r="O111" i="35"/>
  <c r="R111" i="35"/>
  <c r="K111" i="35"/>
  <c r="AQ111" i="35"/>
  <c r="AA111" i="35"/>
  <c r="AH111" i="35"/>
  <c r="L111" i="35"/>
  <c r="CS109" i="36"/>
  <c r="CE109" i="36"/>
  <c r="J109" i="36"/>
  <c r="AC109" i="36"/>
  <c r="CN109" i="36"/>
  <c r="BN109" i="36"/>
  <c r="AQ109" i="36"/>
  <c r="CF109" i="36"/>
  <c r="G109" i="36"/>
  <c r="BD109" i="36"/>
  <c r="AX109" i="36"/>
  <c r="L109" i="36"/>
  <c r="BY109" i="36"/>
  <c r="BQ109" i="36"/>
  <c r="P109" i="36"/>
  <c r="CO109" i="36"/>
  <c r="AO109" i="36"/>
  <c r="BT109" i="36"/>
  <c r="M109" i="36"/>
  <c r="CI109" i="36"/>
  <c r="BM109" i="36"/>
  <c r="AG109" i="36"/>
  <c r="T109" i="36"/>
  <c r="BI109" i="36"/>
  <c r="Z109" i="36"/>
  <c r="BG109" i="36"/>
  <c r="BF109" i="36"/>
  <c r="CK109" i="36"/>
  <c r="I109" i="36"/>
  <c r="BK109" i="36"/>
  <c r="R109" i="36"/>
  <c r="E109" i="36"/>
  <c r="CD109" i="36"/>
  <c r="BA109" i="36"/>
  <c r="AS109" i="36"/>
  <c r="CQ109" i="36"/>
  <c r="BV109" i="36"/>
  <c r="X109" i="36"/>
  <c r="S109" i="36"/>
  <c r="AH109" i="36"/>
  <c r="AU109" i="36"/>
  <c r="AR109" i="36"/>
  <c r="C109" i="36"/>
  <c r="BR109" i="36"/>
  <c r="AL109" i="36"/>
  <c r="BP109" i="36"/>
  <c r="BX109" i="36"/>
  <c r="AD109" i="36"/>
  <c r="AA109" i="36"/>
  <c r="AB109" i="36"/>
  <c r="BO109" i="36"/>
  <c r="BS109" i="36"/>
  <c r="CP109" i="36"/>
  <c r="CH109" i="36"/>
  <c r="CR109" i="36"/>
  <c r="BH109" i="36"/>
  <c r="AW109" i="36"/>
  <c r="CT109" i="36"/>
  <c r="BW109" i="36"/>
  <c r="CJ109" i="36"/>
  <c r="O109" i="36"/>
  <c r="BU109" i="36"/>
  <c r="V109" i="36"/>
  <c r="N109" i="36"/>
  <c r="W109" i="36"/>
  <c r="CC109" i="36"/>
  <c r="BE109" i="36"/>
  <c r="AV109" i="36"/>
  <c r="BL109" i="36"/>
  <c r="AZ109" i="36"/>
  <c r="U109" i="36"/>
  <c r="AP109" i="36"/>
  <c r="K109" i="36"/>
  <c r="AK109" i="36"/>
  <c r="AT109" i="36"/>
  <c r="AF109" i="36"/>
  <c r="D109" i="36"/>
  <c r="AE109" i="36"/>
  <c r="CG109" i="36"/>
  <c r="CL109" i="36"/>
  <c r="BC109" i="36"/>
  <c r="AJ109" i="36"/>
  <c r="BJ109" i="36"/>
  <c r="BZ109" i="36"/>
  <c r="Q109" i="36"/>
  <c r="AI109" i="36"/>
  <c r="AM109" i="36"/>
  <c r="CM109" i="36"/>
  <c r="H109" i="36"/>
  <c r="Y109" i="36"/>
  <c r="BB109" i="36"/>
  <c r="AN109" i="36"/>
  <c r="CB109" i="36"/>
  <c r="CA109" i="36"/>
  <c r="AY109" i="36"/>
  <c r="F109" i="36"/>
  <c r="CU110" i="35"/>
  <c r="AN110" i="36" s="1"/>
  <c r="A64" i="20"/>
  <c r="CR112" i="35" s="1"/>
  <c r="D63" i="20"/>
  <c r="C63" i="20"/>
  <c r="E63" i="20"/>
  <c r="B63" i="20"/>
  <c r="V60" i="38"/>
  <c r="F61" i="38"/>
  <c r="M60" i="38"/>
  <c r="W111" i="35"/>
  <c r="AA61" i="38"/>
  <c r="Z112" i="35"/>
  <c r="F60" i="38"/>
  <c r="J60" i="38"/>
  <c r="G60" i="38"/>
  <c r="AA60" i="38"/>
  <c r="H60" i="38"/>
  <c r="N60" i="38"/>
  <c r="Y60" i="38"/>
  <c r="I61" i="38"/>
  <c r="K60" i="38"/>
  <c r="Y61" i="38"/>
  <c r="AB60" i="38"/>
  <c r="L60" i="38"/>
  <c r="M61" i="38"/>
  <c r="K61" i="38"/>
  <c r="X60" i="38"/>
  <c r="H61" i="38"/>
  <c r="AB61" i="38"/>
  <c r="I60" i="38"/>
  <c r="J61" i="38"/>
  <c r="L61" i="38" l="1"/>
  <c r="V61" i="38"/>
  <c r="G61" i="38"/>
  <c r="X61" i="38"/>
  <c r="AR112" i="35"/>
  <c r="N61" i="38"/>
  <c r="AU110" i="36"/>
  <c r="M110" i="36"/>
  <c r="AW110" i="36"/>
  <c r="AL110" i="36"/>
  <c r="CL110" i="36"/>
  <c r="N110" i="36"/>
  <c r="AB110" i="36"/>
  <c r="AJ110" i="36"/>
  <c r="AQ110" i="36"/>
  <c r="G110" i="36"/>
  <c r="AX110" i="36"/>
  <c r="AE110" i="36"/>
  <c r="Q110" i="36"/>
  <c r="V110" i="36"/>
  <c r="BX110" i="36"/>
  <c r="T110" i="36"/>
  <c r="BZ110" i="36"/>
  <c r="CA110" i="36"/>
  <c r="P110" i="36"/>
  <c r="U110" i="36"/>
  <c r="AH110" i="36"/>
  <c r="AT110" i="36"/>
  <c r="BU110" i="36"/>
  <c r="Y110" i="36"/>
  <c r="AR110" i="36"/>
  <c r="CD110" i="36"/>
  <c r="CH110" i="36"/>
  <c r="BR110" i="36"/>
  <c r="CC110" i="36"/>
  <c r="CS110" i="36"/>
  <c r="BC110" i="36"/>
  <c r="AF110" i="36"/>
  <c r="AG110" i="36"/>
  <c r="CN110" i="36"/>
  <c r="BG110" i="36"/>
  <c r="BP110" i="36"/>
  <c r="BO110" i="36"/>
  <c r="S110" i="36"/>
  <c r="CF110" i="36"/>
  <c r="AY110" i="36"/>
  <c r="BI110" i="36"/>
  <c r="AZ110" i="36"/>
  <c r="I110" i="36"/>
  <c r="AS61" i="38"/>
  <c r="AS110" i="36"/>
  <c r="L110" i="36"/>
  <c r="BE110" i="36"/>
  <c r="AP110" i="36"/>
  <c r="H110" i="36"/>
  <c r="BL110" i="36"/>
  <c r="CE110" i="36"/>
  <c r="CM110" i="36"/>
  <c r="CJ110" i="36"/>
  <c r="CG110" i="36"/>
  <c r="CB110" i="36"/>
  <c r="CO110" i="36"/>
  <c r="U60" i="38"/>
  <c r="W60" i="38"/>
  <c r="R60" i="38"/>
  <c r="O60" i="38"/>
  <c r="A65" i="20"/>
  <c r="AJ113" i="35" s="1"/>
  <c r="D64" i="20"/>
  <c r="C64" i="20"/>
  <c r="E64" i="20"/>
  <c r="B64" i="20"/>
  <c r="BJ112" i="35"/>
  <c r="BG112" i="35"/>
  <c r="F112" i="35"/>
  <c r="AG112" i="35"/>
  <c r="AQ112" i="35"/>
  <c r="AC112" i="35"/>
  <c r="CL112" i="35"/>
  <c r="BZ112" i="35"/>
  <c r="CO113" i="35"/>
  <c r="BE112" i="35"/>
  <c r="AZ112" i="35"/>
  <c r="BH112" i="35"/>
  <c r="M112" i="35"/>
  <c r="CM112" i="35"/>
  <c r="AQ113" i="35"/>
  <c r="CK113" i="35"/>
  <c r="CJ112" i="35"/>
  <c r="CO112" i="35"/>
  <c r="CE112" i="35"/>
  <c r="CN112" i="35"/>
  <c r="K112" i="35"/>
  <c r="P113" i="35"/>
  <c r="AI113" i="35"/>
  <c r="BR112" i="35"/>
  <c r="BR113" i="35"/>
  <c r="AK112" i="35"/>
  <c r="Y113" i="35"/>
  <c r="AH112" i="35"/>
  <c r="CB112" i="35"/>
  <c r="AA112" i="35"/>
  <c r="AO112" i="35"/>
  <c r="CD113" i="35"/>
  <c r="U112" i="35"/>
  <c r="AS113" i="35"/>
  <c r="CE113" i="35"/>
  <c r="CM113" i="35"/>
  <c r="AX112" i="35"/>
  <c r="BX112" i="35"/>
  <c r="L113" i="35"/>
  <c r="J112" i="35"/>
  <c r="BS112" i="35"/>
  <c r="AT112" i="35"/>
  <c r="BN112" i="35"/>
  <c r="AU113" i="35"/>
  <c r="CJ113" i="35"/>
  <c r="AP113" i="35"/>
  <c r="BW113" i="35"/>
  <c r="AY112" i="35"/>
  <c r="BO112" i="35"/>
  <c r="AN112" i="35"/>
  <c r="AD112" i="35"/>
  <c r="AX113" i="35"/>
  <c r="AB112" i="35"/>
  <c r="AU112" i="35"/>
  <c r="G112" i="35"/>
  <c r="AC113" i="35"/>
  <c r="J113" i="35"/>
  <c r="Y112" i="35"/>
  <c r="BP113" i="35"/>
  <c r="BY112" i="35"/>
  <c r="CF112" i="35"/>
  <c r="AF112" i="35"/>
  <c r="K113" i="35"/>
  <c r="BQ112" i="35"/>
  <c r="BT112" i="35"/>
  <c r="BI112" i="35"/>
  <c r="BL112" i="35"/>
  <c r="W113" i="35"/>
  <c r="AL112" i="35"/>
  <c r="BV112" i="35"/>
  <c r="BB113" i="35"/>
  <c r="CP113" i="35"/>
  <c r="C112" i="35"/>
  <c r="F113" i="35"/>
  <c r="I113" i="35"/>
  <c r="CQ112" i="35"/>
  <c r="BE113" i="35"/>
  <c r="AA113" i="35"/>
  <c r="CH113" i="35"/>
  <c r="N113" i="35"/>
  <c r="BA112" i="35"/>
  <c r="U113" i="35"/>
  <c r="AW112" i="35"/>
  <c r="BS113" i="35"/>
  <c r="BK113" i="35"/>
  <c r="X112" i="35"/>
  <c r="CN113" i="35"/>
  <c r="BM112" i="35"/>
  <c r="BQ113" i="35"/>
  <c r="BL113" i="35"/>
  <c r="AM113" i="35"/>
  <c r="AH113" i="35"/>
  <c r="BT113" i="35"/>
  <c r="P112" i="35"/>
  <c r="BB112" i="35"/>
  <c r="AR113" i="35"/>
  <c r="O113" i="35"/>
  <c r="CI113" i="35"/>
  <c r="Q113" i="35"/>
  <c r="I112" i="35"/>
  <c r="AS112" i="35"/>
  <c r="BU112" i="35"/>
  <c r="BM113" i="35"/>
  <c r="CP112" i="35"/>
  <c r="CT112" i="35"/>
  <c r="CT113" i="35"/>
  <c r="Q112" i="35"/>
  <c r="X113" i="35"/>
  <c r="L112" i="35"/>
  <c r="M113" i="35"/>
  <c r="BH113" i="35"/>
  <c r="S112" i="35"/>
  <c r="E112" i="35"/>
  <c r="AV112" i="35"/>
  <c r="AM112" i="35"/>
  <c r="Z113" i="35"/>
  <c r="S113" i="35"/>
  <c r="D113" i="35"/>
  <c r="BW112" i="35"/>
  <c r="BF112" i="35"/>
  <c r="CK112" i="35"/>
  <c r="AK113" i="35"/>
  <c r="H112" i="35"/>
  <c r="BZ113" i="35"/>
  <c r="AE112" i="35"/>
  <c r="AL113" i="35"/>
  <c r="W112" i="35"/>
  <c r="BX113" i="35"/>
  <c r="R113" i="35"/>
  <c r="CG112" i="35"/>
  <c r="CI112" i="35"/>
  <c r="BY113" i="35"/>
  <c r="CL113" i="35"/>
  <c r="CA112" i="35"/>
  <c r="AJ112" i="35"/>
  <c r="BO113" i="35"/>
  <c r="BK112" i="35"/>
  <c r="AD113" i="35"/>
  <c r="CC112" i="35"/>
  <c r="CS112" i="35"/>
  <c r="BD112" i="35"/>
  <c r="AY113" i="35"/>
  <c r="BI113" i="35"/>
  <c r="H113" i="35"/>
  <c r="T112" i="35"/>
  <c r="AB113" i="35"/>
  <c r="BP112" i="35"/>
  <c r="R112" i="35"/>
  <c r="CD112" i="35"/>
  <c r="CQ113" i="35"/>
  <c r="N112" i="35"/>
  <c r="AI112" i="35"/>
  <c r="G113" i="35"/>
  <c r="CG113" i="35"/>
  <c r="BC112" i="35"/>
  <c r="D112" i="35"/>
  <c r="T113" i="35"/>
  <c r="AV113" i="35"/>
  <c r="BJ113" i="35"/>
  <c r="V112" i="35"/>
  <c r="AP112" i="35"/>
  <c r="O112" i="35"/>
  <c r="AE113" i="35"/>
  <c r="CH112" i="35"/>
  <c r="CR113" i="35"/>
  <c r="CS113" i="35"/>
  <c r="AW113" i="35"/>
  <c r="CK110" i="36"/>
  <c r="BY110" i="36"/>
  <c r="BS110" i="36"/>
  <c r="AM110" i="36"/>
  <c r="C110" i="36"/>
  <c r="BK110" i="36"/>
  <c r="BJ110" i="36"/>
  <c r="E110" i="36"/>
  <c r="AI110" i="36"/>
  <c r="R61" i="38"/>
  <c r="O61" i="38"/>
  <c r="W61" i="38"/>
  <c r="U61" i="38"/>
  <c r="BF110" i="36"/>
  <c r="D110" i="36"/>
  <c r="AA110" i="36"/>
  <c r="CI110" i="36"/>
  <c r="F110" i="36"/>
  <c r="CR110" i="36"/>
  <c r="CU111" i="35"/>
  <c r="BN110" i="36"/>
  <c r="CP110" i="36"/>
  <c r="AC110" i="36"/>
  <c r="BA110" i="36"/>
  <c r="BQ110" i="36"/>
  <c r="R110" i="36"/>
  <c r="AK110" i="36"/>
  <c r="K110" i="36"/>
  <c r="BV110" i="36"/>
  <c r="AO110" i="36"/>
  <c r="BM110" i="36"/>
  <c r="BB110" i="36"/>
  <c r="AS60" i="38"/>
  <c r="J110" i="36"/>
  <c r="Z110" i="36"/>
  <c r="O110" i="36"/>
  <c r="BD110" i="36"/>
  <c r="AV110" i="36"/>
  <c r="X110" i="36"/>
  <c r="CT110" i="36"/>
  <c r="CQ110" i="36"/>
  <c r="AD110" i="36"/>
  <c r="BH110" i="36"/>
  <c r="BW110" i="36"/>
  <c r="W110" i="36"/>
  <c r="BT110" i="36"/>
  <c r="AG113" i="35" l="1"/>
  <c r="BV113" i="35"/>
  <c r="BN113" i="35"/>
  <c r="CA113" i="35"/>
  <c r="C113" i="35"/>
  <c r="AZ113" i="35"/>
  <c r="BD113" i="35"/>
  <c r="BA113" i="35"/>
  <c r="AF113" i="35"/>
  <c r="BG113" i="35"/>
  <c r="CB113" i="35"/>
  <c r="CC113" i="35"/>
  <c r="AO113" i="35"/>
  <c r="V113" i="35"/>
  <c r="E113" i="35"/>
  <c r="CF113" i="35"/>
  <c r="BF113" i="35"/>
  <c r="AC111" i="36"/>
  <c r="CN111" i="36"/>
  <c r="BT111" i="36"/>
  <c r="CK111" i="36"/>
  <c r="U111" i="36"/>
  <c r="CQ111" i="36"/>
  <c r="CI111" i="36"/>
  <c r="AN111" i="36"/>
  <c r="BZ111" i="36"/>
  <c r="S111" i="36"/>
  <c r="BX111" i="36"/>
  <c r="BM111" i="36"/>
  <c r="BB111" i="36"/>
  <c r="Q111" i="36"/>
  <c r="BF111" i="36"/>
  <c r="R111" i="36"/>
  <c r="CE111" i="36"/>
  <c r="BO111" i="36"/>
  <c r="BW111" i="36"/>
  <c r="H111" i="36"/>
  <c r="E111" i="36"/>
  <c r="CB111" i="36"/>
  <c r="I111" i="36"/>
  <c r="M111" i="36"/>
  <c r="BK111" i="36"/>
  <c r="BJ111" i="36"/>
  <c r="BN111" i="36"/>
  <c r="AT111" i="36"/>
  <c r="CF111" i="36"/>
  <c r="X111" i="36"/>
  <c r="J111" i="36"/>
  <c r="BY111" i="36"/>
  <c r="AF111" i="36"/>
  <c r="K111" i="36"/>
  <c r="BV111" i="36"/>
  <c r="CG111" i="36"/>
  <c r="AZ111" i="36"/>
  <c r="CO111" i="36"/>
  <c r="AU111" i="36"/>
  <c r="Y111" i="36"/>
  <c r="BH111" i="36"/>
  <c r="BA111" i="36"/>
  <c r="AK111" i="36"/>
  <c r="CS111" i="36"/>
  <c r="C111" i="36"/>
  <c r="AY111" i="36"/>
  <c r="P111" i="36"/>
  <c r="CM111" i="36"/>
  <c r="CA111" i="36"/>
  <c r="AR111" i="36"/>
  <c r="BI111" i="36"/>
  <c r="V111" i="36"/>
  <c r="CH111" i="36"/>
  <c r="Z111" i="36"/>
  <c r="AA111" i="36"/>
  <c r="AX111" i="36"/>
  <c r="AP111" i="36"/>
  <c r="AS111" i="36"/>
  <c r="T111" i="36"/>
  <c r="CJ111" i="36"/>
  <c r="AD111" i="36"/>
  <c r="BG111" i="36"/>
  <c r="BP111" i="36"/>
  <c r="BU111" i="36"/>
  <c r="BC111" i="36"/>
  <c r="N111" i="36"/>
  <c r="BD111" i="36"/>
  <c r="AO111" i="36"/>
  <c r="AV111" i="36"/>
  <c r="AI111" i="36"/>
  <c r="CC111" i="36"/>
  <c r="BS111" i="36"/>
  <c r="AE111" i="36"/>
  <c r="BQ111" i="36"/>
  <c r="AB111" i="36"/>
  <c r="BE111" i="36"/>
  <c r="CR111" i="36"/>
  <c r="AQ111" i="36"/>
  <c r="AH111" i="36"/>
  <c r="CL111" i="36"/>
  <c r="O111" i="36"/>
  <c r="CD111" i="36"/>
  <c r="D111" i="36"/>
  <c r="CP111" i="36"/>
  <c r="BL111" i="36"/>
  <c r="AL111" i="36"/>
  <c r="BR111" i="36"/>
  <c r="F111" i="36"/>
  <c r="AW111" i="36"/>
  <c r="AM111" i="36"/>
  <c r="AJ111" i="36"/>
  <c r="AG111" i="36"/>
  <c r="G111" i="36"/>
  <c r="L111" i="36"/>
  <c r="CT111" i="36"/>
  <c r="W111" i="36"/>
  <c r="CU112" i="35"/>
  <c r="CG112" i="36" s="1"/>
  <c r="A66" i="20"/>
  <c r="F63" i="38" s="1"/>
  <c r="E65" i="20"/>
  <c r="B65" i="20"/>
  <c r="D65" i="20"/>
  <c r="C65" i="20"/>
  <c r="AB62" i="38"/>
  <c r="BU113" i="35"/>
  <c r="H62" i="38"/>
  <c r="N62" i="38"/>
  <c r="BC113" i="35"/>
  <c r="F62" i="38"/>
  <c r="Y62" i="38"/>
  <c r="G62" i="38"/>
  <c r="K62" i="38"/>
  <c r="G63" i="38"/>
  <c r="M62" i="38"/>
  <c r="AT113" i="35"/>
  <c r="V62" i="38"/>
  <c r="H63" i="38"/>
  <c r="I62" i="38"/>
  <c r="L62" i="38"/>
  <c r="X62" i="38"/>
  <c r="AA62" i="38"/>
  <c r="M63" i="38"/>
  <c r="J62" i="38"/>
  <c r="Y63" i="38"/>
  <c r="AN113" i="35"/>
  <c r="BJ112" i="36" l="1"/>
  <c r="AQ112" i="36"/>
  <c r="AY112" i="36"/>
  <c r="CJ112" i="36"/>
  <c r="BL112" i="36"/>
  <c r="BI112" i="36"/>
  <c r="CL112" i="36"/>
  <c r="AL112" i="36"/>
  <c r="CM112" i="36"/>
  <c r="BA112" i="36"/>
  <c r="AO112" i="36"/>
  <c r="V112" i="36"/>
  <c r="AZ112" i="36"/>
  <c r="BT112" i="36"/>
  <c r="N63" i="38"/>
  <c r="K63" i="38"/>
  <c r="I63" i="38"/>
  <c r="X63" i="38"/>
  <c r="L63" i="38"/>
  <c r="I114" i="35"/>
  <c r="BB114" i="35"/>
  <c r="AB63" i="38"/>
  <c r="AS63" i="38" s="1"/>
  <c r="J63" i="38"/>
  <c r="V63" i="38"/>
  <c r="S112" i="36"/>
  <c r="AA63" i="38"/>
  <c r="R63" i="38" s="1"/>
  <c r="CQ112" i="36"/>
  <c r="CO112" i="36"/>
  <c r="CE112" i="36"/>
  <c r="CB112" i="36"/>
  <c r="AE112" i="36"/>
  <c r="BF112" i="36"/>
  <c r="K112" i="36"/>
  <c r="AH112" i="36"/>
  <c r="F112" i="36"/>
  <c r="AA112" i="36"/>
  <c r="CC112" i="36"/>
  <c r="AU112" i="36"/>
  <c r="AX112" i="36"/>
  <c r="BH112" i="36"/>
  <c r="BD112" i="36"/>
  <c r="BZ112" i="36"/>
  <c r="Y112" i="36"/>
  <c r="CF112" i="36"/>
  <c r="AF112" i="36"/>
  <c r="BQ112" i="36"/>
  <c r="BW112" i="36"/>
  <c r="M112" i="36"/>
  <c r="BP112" i="36"/>
  <c r="CN112" i="36"/>
  <c r="Q112" i="36"/>
  <c r="BB112" i="36"/>
  <c r="CT112" i="36"/>
  <c r="CU113" i="35"/>
  <c r="AQ113" i="36" s="1"/>
  <c r="BU112" i="36"/>
  <c r="AN112" i="36"/>
  <c r="AS62" i="38"/>
  <c r="BK112" i="36"/>
  <c r="BV112" i="36"/>
  <c r="E112" i="36"/>
  <c r="O112" i="36"/>
  <c r="W62" i="38"/>
  <c r="R62" i="38"/>
  <c r="O62" i="38"/>
  <c r="U62" i="38"/>
  <c r="U112" i="36"/>
  <c r="CS112" i="36"/>
  <c r="BE112" i="36"/>
  <c r="AC112" i="36"/>
  <c r="AB112" i="36"/>
  <c r="N112" i="36"/>
  <c r="AW112" i="36"/>
  <c r="A67" i="20"/>
  <c r="BS115" i="35" s="1"/>
  <c r="E66" i="20"/>
  <c r="D66" i="20"/>
  <c r="C66" i="20"/>
  <c r="B66" i="20"/>
  <c r="BX115" i="35"/>
  <c r="AQ115" i="35"/>
  <c r="P114" i="35"/>
  <c r="CE115" i="35"/>
  <c r="BV114" i="35"/>
  <c r="BQ114" i="35"/>
  <c r="BM114" i="35"/>
  <c r="CB115" i="35"/>
  <c r="AY114" i="35"/>
  <c r="BU114" i="35"/>
  <c r="CF114" i="35"/>
  <c r="CS115" i="35"/>
  <c r="AS114" i="35"/>
  <c r="U114" i="35"/>
  <c r="BJ115" i="35"/>
  <c r="AQ114" i="35"/>
  <c r="AT114" i="35"/>
  <c r="Y114" i="35"/>
  <c r="BD114" i="35"/>
  <c r="AK114" i="35"/>
  <c r="J115" i="35"/>
  <c r="CR115" i="35"/>
  <c r="Q115" i="35"/>
  <c r="BK114" i="35"/>
  <c r="BU115" i="35"/>
  <c r="CD114" i="35"/>
  <c r="BX114" i="35"/>
  <c r="AJ114" i="35"/>
  <c r="CE114" i="35"/>
  <c r="V114" i="35"/>
  <c r="P115" i="35"/>
  <c r="AK115" i="35"/>
  <c r="AE114" i="35"/>
  <c r="CJ115" i="35"/>
  <c r="BS114" i="35"/>
  <c r="X115" i="35"/>
  <c r="R114" i="35"/>
  <c r="G114" i="35"/>
  <c r="CJ114" i="35"/>
  <c r="CF115" i="35"/>
  <c r="F114" i="35"/>
  <c r="AD114" i="35"/>
  <c r="D115" i="35"/>
  <c r="W115" i="35"/>
  <c r="BZ115" i="35"/>
  <c r="BM115" i="35"/>
  <c r="CP115" i="35"/>
  <c r="AP114" i="35"/>
  <c r="AA115" i="35"/>
  <c r="BR114" i="35"/>
  <c r="BI114" i="35"/>
  <c r="N115" i="35"/>
  <c r="CA114" i="35"/>
  <c r="BG115" i="35"/>
  <c r="BT115" i="35"/>
  <c r="AA114" i="35"/>
  <c r="BI115" i="35"/>
  <c r="AD115" i="35"/>
  <c r="AV115" i="35"/>
  <c r="BE114" i="35"/>
  <c r="S114" i="35"/>
  <c r="BG114" i="35"/>
  <c r="AS115" i="35"/>
  <c r="AR114" i="35"/>
  <c r="Z115" i="35"/>
  <c r="CR114" i="35"/>
  <c r="BF114" i="35"/>
  <c r="CD115" i="35"/>
  <c r="CH115" i="35"/>
  <c r="CM114" i="35"/>
  <c r="BP115" i="35"/>
  <c r="Y115" i="35"/>
  <c r="AO114" i="35"/>
  <c r="CO114" i="35"/>
  <c r="AL114" i="35"/>
  <c r="U115" i="35"/>
  <c r="BA115" i="35"/>
  <c r="BO114" i="35"/>
  <c r="BL115" i="35"/>
  <c r="AG115" i="35"/>
  <c r="E114" i="35"/>
  <c r="BF115" i="35"/>
  <c r="CI115" i="35"/>
  <c r="AR115" i="35"/>
  <c r="BJ114" i="35"/>
  <c r="AX114" i="35"/>
  <c r="CK114" i="35"/>
  <c r="W114" i="35"/>
  <c r="CS114" i="35"/>
  <c r="BY115" i="35"/>
  <c r="BN115" i="35"/>
  <c r="BZ114" i="35"/>
  <c r="AB114" i="35"/>
  <c r="CT114" i="35"/>
  <c r="CB114" i="35"/>
  <c r="BR115" i="35"/>
  <c r="BY114" i="35"/>
  <c r="AM114" i="35"/>
  <c r="AG114" i="35"/>
  <c r="AV114" i="35"/>
  <c r="BA114" i="35"/>
  <c r="AC115" i="35"/>
  <c r="AE115" i="35"/>
  <c r="G115" i="35"/>
  <c r="AU114" i="35"/>
  <c r="CL115" i="35"/>
  <c r="AW114" i="35"/>
  <c r="AF114" i="35"/>
  <c r="BV115" i="35"/>
  <c r="O115" i="35"/>
  <c r="AO115" i="35"/>
  <c r="M114" i="35"/>
  <c r="AZ115" i="35"/>
  <c r="AH115" i="35"/>
  <c r="BT114" i="35"/>
  <c r="BN114" i="35"/>
  <c r="D114" i="35"/>
  <c r="CQ115" i="35"/>
  <c r="Z114" i="35"/>
  <c r="AU115" i="35"/>
  <c r="BW115" i="35"/>
  <c r="BC115" i="35"/>
  <c r="CC114" i="35"/>
  <c r="BW114" i="35"/>
  <c r="CL114" i="35"/>
  <c r="CA115" i="35"/>
  <c r="AZ114" i="35"/>
  <c r="K114" i="35"/>
  <c r="F115" i="35"/>
  <c r="AC114" i="35"/>
  <c r="BH115" i="35"/>
  <c r="CQ114" i="35"/>
  <c r="CH114" i="35"/>
  <c r="AJ115" i="35"/>
  <c r="Q114" i="35"/>
  <c r="AI114" i="35"/>
  <c r="AB115" i="35"/>
  <c r="R115" i="35"/>
  <c r="O114" i="35"/>
  <c r="C115" i="35"/>
  <c r="AL115" i="35"/>
  <c r="CT115" i="35"/>
  <c r="BK115" i="35"/>
  <c r="C114" i="35"/>
  <c r="AF115" i="35"/>
  <c r="AH114" i="35"/>
  <c r="BB115" i="35"/>
  <c r="I115" i="35"/>
  <c r="AT115" i="35"/>
  <c r="CP114" i="35"/>
  <c r="J114" i="35"/>
  <c r="CO115" i="35"/>
  <c r="CN114" i="35"/>
  <c r="AN114" i="35"/>
  <c r="BL114" i="35"/>
  <c r="AY115" i="35"/>
  <c r="X114" i="35"/>
  <c r="AP115" i="35"/>
  <c r="BC114" i="35"/>
  <c r="BP114" i="35"/>
  <c r="BH114" i="35"/>
  <c r="CK115" i="35"/>
  <c r="M115" i="35"/>
  <c r="AW115" i="35"/>
  <c r="CG114" i="35"/>
  <c r="H114" i="35"/>
  <c r="N114" i="35"/>
  <c r="CI114" i="35"/>
  <c r="T114" i="35"/>
  <c r="CM115" i="35"/>
  <c r="L115" i="35"/>
  <c r="L114" i="35"/>
  <c r="X112" i="36"/>
  <c r="R112" i="36"/>
  <c r="AM112" i="36"/>
  <c r="BO112" i="36"/>
  <c r="CA112" i="36"/>
  <c r="AV112" i="36"/>
  <c r="AK112" i="36"/>
  <c r="AJ112" i="36"/>
  <c r="J112" i="36"/>
  <c r="AI112" i="36"/>
  <c r="L112" i="36"/>
  <c r="BX112" i="36"/>
  <c r="W112" i="36"/>
  <c r="P112" i="36"/>
  <c r="D112" i="36"/>
  <c r="AG112" i="36"/>
  <c r="AT112" i="36"/>
  <c r="CH112" i="36"/>
  <c r="G112" i="36"/>
  <c r="T112" i="36"/>
  <c r="CK112" i="36"/>
  <c r="BS112" i="36"/>
  <c r="H112" i="36"/>
  <c r="BC112" i="36"/>
  <c r="BN112" i="36"/>
  <c r="I112" i="36"/>
  <c r="BG112" i="36"/>
  <c r="C112" i="36"/>
  <c r="AS112" i="36"/>
  <c r="BM112" i="36"/>
  <c r="AD112" i="36"/>
  <c r="CD112" i="36"/>
  <c r="BY112" i="36"/>
  <c r="CI112" i="36"/>
  <c r="Z112" i="36"/>
  <c r="CR112" i="36"/>
  <c r="AR112" i="36"/>
  <c r="CP112" i="36"/>
  <c r="AP112" i="36"/>
  <c r="BR112" i="36"/>
  <c r="O63" i="38" l="1"/>
  <c r="BE115" i="35"/>
  <c r="S115" i="35"/>
  <c r="T115" i="35"/>
  <c r="AX115" i="35"/>
  <c r="V115" i="35"/>
  <c r="BD115" i="35"/>
  <c r="U63" i="38"/>
  <c r="W63" i="38"/>
  <c r="BU113" i="36"/>
  <c r="AM115" i="35"/>
  <c r="AI115" i="35"/>
  <c r="K115" i="35"/>
  <c r="E115" i="35"/>
  <c r="BQ115" i="35"/>
  <c r="BC113" i="36"/>
  <c r="E113" i="36"/>
  <c r="Q113" i="36"/>
  <c r="AL113" i="36"/>
  <c r="AD113" i="36"/>
  <c r="J113" i="36"/>
  <c r="CC113" i="36"/>
  <c r="Y113" i="36"/>
  <c r="AS113" i="36"/>
  <c r="AA113" i="36"/>
  <c r="BS113" i="36"/>
  <c r="AC113" i="36"/>
  <c r="AJ113" i="36"/>
  <c r="AX113" i="36"/>
  <c r="R113" i="36"/>
  <c r="BG113" i="36"/>
  <c r="CL113" i="36"/>
  <c r="Z113" i="36"/>
  <c r="BZ113" i="36"/>
  <c r="BW113" i="36"/>
  <c r="AO113" i="36"/>
  <c r="W113" i="36"/>
  <c r="CH113" i="36"/>
  <c r="CM113" i="36"/>
  <c r="BM113" i="36"/>
  <c r="BH113" i="36"/>
  <c r="BK113" i="36"/>
  <c r="AY113" i="36"/>
  <c r="CP113" i="36"/>
  <c r="BR113" i="36"/>
  <c r="AK113" i="36"/>
  <c r="D113" i="36"/>
  <c r="BA113" i="36"/>
  <c r="AF113" i="36"/>
  <c r="CQ113" i="36"/>
  <c r="CS113" i="36"/>
  <c r="BY113" i="36"/>
  <c r="BN113" i="36"/>
  <c r="AW113" i="36"/>
  <c r="BF113" i="36"/>
  <c r="AE113" i="36"/>
  <c r="AI113" i="36"/>
  <c r="CG113" i="36"/>
  <c r="CE113" i="36"/>
  <c r="AB113" i="36"/>
  <c r="H113" i="36"/>
  <c r="AZ113" i="36"/>
  <c r="AM113" i="36"/>
  <c r="AN113" i="36"/>
  <c r="AG113" i="36"/>
  <c r="M113" i="36"/>
  <c r="CR113" i="36"/>
  <c r="BD113" i="36"/>
  <c r="CO113" i="36"/>
  <c r="BQ113" i="36"/>
  <c r="BV113" i="36"/>
  <c r="AU113" i="36"/>
  <c r="T113" i="36"/>
  <c r="BI113" i="36"/>
  <c r="CJ113" i="36"/>
  <c r="CB113" i="36"/>
  <c r="BT113" i="36"/>
  <c r="X113" i="36"/>
  <c r="BB113" i="36"/>
  <c r="BE113" i="36"/>
  <c r="BL113" i="36"/>
  <c r="S113" i="36"/>
  <c r="BJ113" i="36"/>
  <c r="AR113" i="36"/>
  <c r="AV113" i="36"/>
  <c r="C113" i="36"/>
  <c r="AT113" i="36"/>
  <c r="I113" i="36"/>
  <c r="CD113" i="36"/>
  <c r="BO113" i="36"/>
  <c r="U113" i="36"/>
  <c r="P113" i="36"/>
  <c r="AH113" i="36"/>
  <c r="L113" i="36"/>
  <c r="CI113" i="36"/>
  <c r="AP113" i="36"/>
  <c r="BX113" i="36"/>
  <c r="O113" i="36"/>
  <c r="CA113" i="36"/>
  <c r="F113" i="36"/>
  <c r="CT113" i="36"/>
  <c r="N113" i="36"/>
  <c r="BP113" i="36"/>
  <c r="CN113" i="36"/>
  <c r="CF113" i="36"/>
  <c r="G113" i="36"/>
  <c r="V113" i="36"/>
  <c r="CK113" i="36"/>
  <c r="K113" i="36"/>
  <c r="CU114" i="35"/>
  <c r="L114" i="36" s="1"/>
  <c r="A68" i="20"/>
  <c r="Y116" i="35" s="1"/>
  <c r="B67" i="20"/>
  <c r="E67" i="20"/>
  <c r="C67" i="20"/>
  <c r="D67" i="20"/>
  <c r="Y64" i="38"/>
  <c r="H64" i="38"/>
  <c r="N64" i="38"/>
  <c r="AB64" i="38"/>
  <c r="J64" i="38"/>
  <c r="CG115" i="35"/>
  <c r="K64" i="38"/>
  <c r="F64" i="38"/>
  <c r="I64" i="38"/>
  <c r="AA64" i="38"/>
  <c r="L64" i="38"/>
  <c r="AA65" i="38"/>
  <c r="M64" i="38"/>
  <c r="V64" i="38"/>
  <c r="CN115" i="35"/>
  <c r="X64" i="38"/>
  <c r="AN115" i="35"/>
  <c r="CC115" i="35"/>
  <c r="G64" i="38"/>
  <c r="H115" i="35"/>
  <c r="BO115" i="35"/>
  <c r="L65" i="38" l="1"/>
  <c r="I116" i="35"/>
  <c r="X65" i="38"/>
  <c r="H65" i="38"/>
  <c r="F65" i="38"/>
  <c r="AE116" i="35"/>
  <c r="AF116" i="35"/>
  <c r="K65" i="38"/>
  <c r="J65" i="38"/>
  <c r="AB65" i="38"/>
  <c r="AS65" i="38" s="1"/>
  <c r="Y65" i="38"/>
  <c r="V65" i="38"/>
  <c r="M65" i="38"/>
  <c r="G65" i="38"/>
  <c r="I65" i="38"/>
  <c r="N65" i="38"/>
  <c r="CG114" i="36"/>
  <c r="AY114" i="36"/>
  <c r="BF114" i="36"/>
  <c r="AB114" i="36"/>
  <c r="AU114" i="36"/>
  <c r="AA114" i="36"/>
  <c r="X114" i="36"/>
  <c r="BL114" i="36"/>
  <c r="G114" i="36"/>
  <c r="E114" i="36"/>
  <c r="M114" i="36"/>
  <c r="CE114" i="36"/>
  <c r="CN114" i="36"/>
  <c r="CJ114" i="36"/>
  <c r="U114" i="36"/>
  <c r="Z114" i="36"/>
  <c r="H114" i="36"/>
  <c r="AO114" i="36"/>
  <c r="AG114" i="36"/>
  <c r="BJ114" i="36"/>
  <c r="CC114" i="36"/>
  <c r="BE114" i="36"/>
  <c r="BP114" i="36"/>
  <c r="BX114" i="36"/>
  <c r="AS114" i="36"/>
  <c r="AM114" i="36"/>
  <c r="AE114" i="36"/>
  <c r="CM114" i="36"/>
  <c r="S114" i="36"/>
  <c r="AD114" i="36"/>
  <c r="CQ114" i="36"/>
  <c r="AW114" i="36"/>
  <c r="BS114" i="36"/>
  <c r="D114" i="36"/>
  <c r="CS114" i="36"/>
  <c r="R114" i="36"/>
  <c r="AI114" i="36"/>
  <c r="AR114" i="36"/>
  <c r="AV114" i="36"/>
  <c r="CA114" i="36"/>
  <c r="BR114" i="36"/>
  <c r="AH114" i="36"/>
  <c r="BK114" i="36"/>
  <c r="J114" i="36"/>
  <c r="CH114" i="36"/>
  <c r="BI114" i="36"/>
  <c r="F114" i="36"/>
  <c r="CO114" i="36"/>
  <c r="BC114" i="36"/>
  <c r="CL114" i="36"/>
  <c r="BW114" i="36"/>
  <c r="CK114" i="36"/>
  <c r="Y114" i="36"/>
  <c r="AP114" i="36"/>
  <c r="CT114" i="36"/>
  <c r="BZ114" i="36"/>
  <c r="AF114" i="36"/>
  <c r="BY114" i="36"/>
  <c r="BN114" i="36"/>
  <c r="T114" i="36"/>
  <c r="BT114" i="36"/>
  <c r="AN114" i="36"/>
  <c r="BM114" i="36"/>
  <c r="CD114" i="36"/>
  <c r="AX114" i="36"/>
  <c r="AT114" i="36"/>
  <c r="AZ114" i="36"/>
  <c r="CP114" i="36"/>
  <c r="W114" i="36"/>
  <c r="AK114" i="36"/>
  <c r="BO114" i="36"/>
  <c r="CB114" i="36"/>
  <c r="CF114" i="36"/>
  <c r="CU115" i="35"/>
  <c r="BZ115" i="36" s="1"/>
  <c r="BG114" i="36"/>
  <c r="K114" i="36"/>
  <c r="C114" i="36"/>
  <c r="CI114" i="36"/>
  <c r="I114" i="36"/>
  <c r="BB114" i="36"/>
  <c r="AQ114" i="36"/>
  <c r="AS64" i="38"/>
  <c r="N114" i="36"/>
  <c r="BD114" i="36"/>
  <c r="BH114" i="36"/>
  <c r="AJ114" i="36"/>
  <c r="W64" i="38"/>
  <c r="O64" i="38"/>
  <c r="U64" i="38"/>
  <c r="A69" i="20"/>
  <c r="CE117" i="35" s="1"/>
  <c r="B68" i="20"/>
  <c r="E68" i="20"/>
  <c r="C68" i="20"/>
  <c r="D68" i="20"/>
  <c r="CN116" i="35"/>
  <c r="BA116" i="35"/>
  <c r="BF116" i="35"/>
  <c r="CH116" i="35"/>
  <c r="P116" i="35"/>
  <c r="CE116" i="35"/>
  <c r="AY116" i="35"/>
  <c r="AK116" i="35"/>
  <c r="BQ116" i="35"/>
  <c r="AG116" i="35"/>
  <c r="L116" i="35"/>
  <c r="BU116" i="35"/>
  <c r="N116" i="35"/>
  <c r="BG116" i="35"/>
  <c r="BM116" i="35"/>
  <c r="BX116" i="35"/>
  <c r="CR116" i="35"/>
  <c r="AS116" i="35"/>
  <c r="AP116" i="35"/>
  <c r="BN116" i="35"/>
  <c r="K116" i="35"/>
  <c r="BS116" i="35"/>
  <c r="AM116" i="35"/>
  <c r="AZ116" i="35"/>
  <c r="U116" i="35"/>
  <c r="CP116" i="35"/>
  <c r="C116" i="35"/>
  <c r="AT116" i="35"/>
  <c r="CO116" i="35"/>
  <c r="AC116" i="35"/>
  <c r="AA116" i="35"/>
  <c r="AI116" i="35"/>
  <c r="CI116" i="35"/>
  <c r="CG116" i="35"/>
  <c r="BL116" i="35"/>
  <c r="Z116" i="35"/>
  <c r="G116" i="35"/>
  <c r="BB116" i="35"/>
  <c r="J116" i="35"/>
  <c r="BO116" i="35"/>
  <c r="CD116" i="35"/>
  <c r="BV116" i="35"/>
  <c r="AV116" i="35"/>
  <c r="H116" i="35"/>
  <c r="Q116" i="35"/>
  <c r="AU116" i="35"/>
  <c r="CC116" i="35"/>
  <c r="CF116" i="35"/>
  <c r="CQ116" i="35"/>
  <c r="AX116" i="35"/>
  <c r="BK116" i="35"/>
  <c r="AJ116" i="35"/>
  <c r="D116" i="35"/>
  <c r="AD116" i="35"/>
  <c r="E116" i="35"/>
  <c r="T116" i="35"/>
  <c r="BC116" i="35"/>
  <c r="W116" i="35"/>
  <c r="AR116" i="35"/>
  <c r="V116" i="35"/>
  <c r="F116" i="35"/>
  <c r="AH116" i="35"/>
  <c r="AN116" i="35"/>
  <c r="O116" i="35"/>
  <c r="R116" i="35"/>
  <c r="CJ116" i="35"/>
  <c r="AO116" i="35"/>
  <c r="CB116" i="35"/>
  <c r="AB116" i="35"/>
  <c r="CM116" i="35"/>
  <c r="X116" i="35"/>
  <c r="AL116" i="35"/>
  <c r="BW116" i="35"/>
  <c r="BR116" i="35"/>
  <c r="BP116" i="35"/>
  <c r="CK116" i="35"/>
  <c r="BD116" i="35"/>
  <c r="BJ116" i="35"/>
  <c r="BI116" i="35"/>
  <c r="CT116" i="35"/>
  <c r="CL116" i="35"/>
  <c r="BZ116" i="35"/>
  <c r="AQ116" i="35"/>
  <c r="CA116" i="35"/>
  <c r="BT116" i="35"/>
  <c r="S116" i="35"/>
  <c r="AW116" i="35"/>
  <c r="BH116" i="35"/>
  <c r="M116" i="35"/>
  <c r="CS116" i="35"/>
  <c r="BY116" i="35"/>
  <c r="BE116" i="35"/>
  <c r="V114" i="36"/>
  <c r="CR114" i="36"/>
  <c r="AC114" i="36"/>
  <c r="BV114" i="36"/>
  <c r="Q114" i="36"/>
  <c r="AL114" i="36"/>
  <c r="P114" i="36"/>
  <c r="BA114" i="36"/>
  <c r="W65" i="38"/>
  <c r="R65" i="38"/>
  <c r="O65" i="38"/>
  <c r="BU114" i="36"/>
  <c r="O114" i="36"/>
  <c r="BQ114" i="36"/>
  <c r="CG115" i="36" l="1"/>
  <c r="U65" i="38"/>
  <c r="Z27" i="39"/>
  <c r="AA27" i="39" s="1"/>
  <c r="AX117" i="35"/>
  <c r="K117" i="35"/>
  <c r="BL117" i="35"/>
  <c r="CH117" i="35"/>
  <c r="I117" i="35"/>
  <c r="CR117" i="35"/>
  <c r="AA117" i="35"/>
  <c r="AO117" i="35"/>
  <c r="AN117" i="35"/>
  <c r="AR115" i="36"/>
  <c r="BX115" i="36"/>
  <c r="AN115" i="36"/>
  <c r="W115" i="36"/>
  <c r="F115" i="36"/>
  <c r="P115" i="36"/>
  <c r="CN117" i="35"/>
  <c r="CA117" i="35"/>
  <c r="CJ117" i="35"/>
  <c r="CG117" i="35"/>
  <c r="BN117" i="35"/>
  <c r="BJ117" i="35"/>
  <c r="AM117" i="35"/>
  <c r="AT117" i="35"/>
  <c r="AS117" i="35"/>
  <c r="CD117" i="35"/>
  <c r="CQ117" i="35"/>
  <c r="T117" i="35"/>
  <c r="CS117" i="35"/>
  <c r="E117" i="35"/>
  <c r="M117" i="35"/>
  <c r="R117" i="35"/>
  <c r="U117" i="35"/>
  <c r="CP117" i="35"/>
  <c r="X117" i="35"/>
  <c r="AY117" i="35"/>
  <c r="AV117" i="35"/>
  <c r="C117" i="35"/>
  <c r="BP117" i="35"/>
  <c r="BB117" i="35"/>
  <c r="AP117" i="35"/>
  <c r="J117" i="35"/>
  <c r="BG117" i="35"/>
  <c r="AB117" i="35"/>
  <c r="BZ117" i="35"/>
  <c r="BW117" i="35"/>
  <c r="BD117" i="35"/>
  <c r="BC117" i="35"/>
  <c r="H117" i="35"/>
  <c r="CI117" i="35"/>
  <c r="BU117" i="35"/>
  <c r="BT117" i="35"/>
  <c r="AQ117" i="35"/>
  <c r="BK117" i="35"/>
  <c r="CL117" i="35"/>
  <c r="CB117" i="35"/>
  <c r="AG117" i="35"/>
  <c r="BR117" i="35"/>
  <c r="Z117" i="35"/>
  <c r="AU117" i="35"/>
  <c r="BO117" i="35"/>
  <c r="CT117" i="35"/>
  <c r="AZ117" i="35"/>
  <c r="AW117" i="35"/>
  <c r="O117" i="35"/>
  <c r="AF117" i="35"/>
  <c r="AD117" i="35"/>
  <c r="BS117" i="35"/>
  <c r="AC117" i="35"/>
  <c r="V117" i="35"/>
  <c r="CM117" i="35"/>
  <c r="BA117" i="35"/>
  <c r="AJ117" i="35"/>
  <c r="L117" i="35"/>
  <c r="BM117" i="35"/>
  <c r="CK117" i="35"/>
  <c r="AH117" i="35"/>
  <c r="N117" i="35"/>
  <c r="D117" i="35"/>
  <c r="AI117" i="35"/>
  <c r="BY117" i="35"/>
  <c r="BE117" i="35"/>
  <c r="AE117" i="35"/>
  <c r="G117" i="35"/>
  <c r="AR117" i="35"/>
  <c r="CF117" i="35"/>
  <c r="BH117" i="35"/>
  <c r="AK117" i="35"/>
  <c r="W117" i="35"/>
  <c r="F117" i="35"/>
  <c r="AL117" i="35"/>
  <c r="CC117" i="35"/>
  <c r="BF117" i="35"/>
  <c r="Y117" i="35"/>
  <c r="BV117" i="35"/>
  <c r="BX117" i="35"/>
  <c r="S117" i="35"/>
  <c r="P117" i="35"/>
  <c r="Q117" i="35"/>
  <c r="CT115" i="36"/>
  <c r="BT115" i="36"/>
  <c r="V115" i="36"/>
  <c r="CR115" i="36"/>
  <c r="AU115" i="36"/>
  <c r="CE115" i="36"/>
  <c r="AY115" i="36"/>
  <c r="BQ115" i="36"/>
  <c r="AP115" i="36"/>
  <c r="AX115" i="36"/>
  <c r="CI115" i="36"/>
  <c r="K115" i="36"/>
  <c r="BC115" i="36"/>
  <c r="AD115" i="36"/>
  <c r="AO115" i="36"/>
  <c r="BR115" i="36"/>
  <c r="R115" i="36"/>
  <c r="BO115" i="36"/>
  <c r="BE115" i="36"/>
  <c r="AC115" i="36"/>
  <c r="CJ115" i="36"/>
  <c r="BS115" i="36"/>
  <c r="Z115" i="36"/>
  <c r="M115" i="36"/>
  <c r="D115" i="36"/>
  <c r="Y115" i="36"/>
  <c r="AG115" i="36"/>
  <c r="T115" i="36"/>
  <c r="G115" i="36"/>
  <c r="CO115" i="36"/>
  <c r="BV115" i="36"/>
  <c r="BH115" i="36"/>
  <c r="BG115" i="36"/>
  <c r="AZ115" i="36"/>
  <c r="AK115" i="36"/>
  <c r="AI115" i="36"/>
  <c r="CQ115" i="36"/>
  <c r="BF115" i="36"/>
  <c r="CH115" i="36"/>
  <c r="H115" i="36"/>
  <c r="CC115" i="36"/>
  <c r="E115" i="36"/>
  <c r="CA115" i="36"/>
  <c r="CS115" i="36"/>
  <c r="I115" i="36"/>
  <c r="AW115" i="36"/>
  <c r="O115" i="36"/>
  <c r="AL115" i="36"/>
  <c r="BD115" i="36"/>
  <c r="BU115" i="36"/>
  <c r="AT115" i="36"/>
  <c r="Q115" i="36"/>
  <c r="BP115" i="36"/>
  <c r="AH115" i="36"/>
  <c r="BN115" i="36"/>
  <c r="BI115" i="36"/>
  <c r="AQ115" i="36"/>
  <c r="U115" i="36"/>
  <c r="BM115" i="36"/>
  <c r="AF115" i="36"/>
  <c r="CD115" i="36"/>
  <c r="BL115" i="36"/>
  <c r="CM115" i="36"/>
  <c r="CP115" i="36"/>
  <c r="BJ115" i="36"/>
  <c r="S115" i="36"/>
  <c r="AA115" i="36"/>
  <c r="BA115" i="36"/>
  <c r="CN115" i="36"/>
  <c r="AE115" i="36"/>
  <c r="BW115" i="36"/>
  <c r="J115" i="36"/>
  <c r="AS115" i="36"/>
  <c r="AJ115" i="36"/>
  <c r="AV115" i="36"/>
  <c r="C115" i="36"/>
  <c r="AB115" i="36"/>
  <c r="BY115" i="36"/>
  <c r="CK115" i="36"/>
  <c r="X115" i="36"/>
  <c r="CB115" i="36"/>
  <c r="AM115" i="36"/>
  <c r="BK115" i="36"/>
  <c r="L115" i="36"/>
  <c r="N115" i="36"/>
  <c r="CF115" i="36"/>
  <c r="BB115" i="36"/>
  <c r="CL115" i="36"/>
  <c r="CU116" i="35"/>
  <c r="AW116" i="36" s="1"/>
  <c r="A70" i="20"/>
  <c r="Y67" i="38" s="1"/>
  <c r="C69" i="20"/>
  <c r="B69" i="20"/>
  <c r="D69" i="20"/>
  <c r="E69" i="20"/>
  <c r="X66" i="38"/>
  <c r="K66" i="38"/>
  <c r="AA66" i="38"/>
  <c r="V66" i="38"/>
  <c r="AB66" i="38"/>
  <c r="N66" i="38"/>
  <c r="I66" i="38"/>
  <c r="M66" i="38"/>
  <c r="H66" i="38"/>
  <c r="L66" i="38"/>
  <c r="G66" i="38"/>
  <c r="Y66" i="38"/>
  <c r="J66" i="38"/>
  <c r="F66" i="38"/>
  <c r="G67" i="38" l="1"/>
  <c r="AB67" i="38"/>
  <c r="AS67" i="38" s="1"/>
  <c r="V67" i="38"/>
  <c r="N67" i="38"/>
  <c r="X67" i="38"/>
  <c r="F67" i="38"/>
  <c r="M67" i="38"/>
  <c r="L67" i="38"/>
  <c r="I67" i="38"/>
  <c r="J67" i="38"/>
  <c r="K67" i="38"/>
  <c r="AA67" i="38"/>
  <c r="W67" i="38" s="1"/>
  <c r="H67" i="38"/>
  <c r="AM116" i="36"/>
  <c r="F116" i="36"/>
  <c r="CN116" i="36"/>
  <c r="AT116" i="36"/>
  <c r="BB116" i="36"/>
  <c r="CO116" i="36"/>
  <c r="BC116" i="36"/>
  <c r="CI116" i="36"/>
  <c r="AX116" i="36"/>
  <c r="S116" i="36"/>
  <c r="BN116" i="36"/>
  <c r="AJ116" i="36"/>
  <c r="L116" i="36"/>
  <c r="AH116" i="36"/>
  <c r="N116" i="36"/>
  <c r="K116" i="36"/>
  <c r="V116" i="36"/>
  <c r="CE116" i="36"/>
  <c r="BQ116" i="36"/>
  <c r="G116" i="36"/>
  <c r="AP116" i="36"/>
  <c r="R116" i="36"/>
  <c r="BM116" i="36"/>
  <c r="BS116" i="36"/>
  <c r="BG116" i="36"/>
  <c r="AC116" i="36"/>
  <c r="AY116" i="36"/>
  <c r="O116" i="36"/>
  <c r="AS116" i="36"/>
  <c r="AL116" i="36"/>
  <c r="CR116" i="36"/>
  <c r="Z116" i="36"/>
  <c r="AU116" i="36"/>
  <c r="BV116" i="36"/>
  <c r="AB116" i="36"/>
  <c r="BP116" i="36"/>
  <c r="BO116" i="36"/>
  <c r="D116" i="36"/>
  <c r="BW116" i="36"/>
  <c r="Q116" i="36"/>
  <c r="BJ116" i="36"/>
  <c r="H116" i="36"/>
  <c r="X116" i="36"/>
  <c r="BX116" i="36"/>
  <c r="CA116" i="36"/>
  <c r="BK116" i="36"/>
  <c r="BZ116" i="36"/>
  <c r="AZ116" i="36"/>
  <c r="CF116" i="36"/>
  <c r="BR116" i="36"/>
  <c r="AR116" i="36"/>
  <c r="AA116" i="36"/>
  <c r="AV116" i="36"/>
  <c r="AD116" i="36"/>
  <c r="CG116" i="36"/>
  <c r="BT116" i="36"/>
  <c r="E116" i="36"/>
  <c r="BH116" i="36"/>
  <c r="CP116" i="36"/>
  <c r="CH116" i="36"/>
  <c r="BF116" i="36"/>
  <c r="CJ116" i="36"/>
  <c r="AG116" i="36"/>
  <c r="AO116" i="36"/>
  <c r="AN116" i="36"/>
  <c r="AI116" i="36"/>
  <c r="U116" i="36"/>
  <c r="CM116" i="36"/>
  <c r="J116" i="36"/>
  <c r="CC116" i="36"/>
  <c r="AQ116" i="36"/>
  <c r="A71" i="20"/>
  <c r="C70" i="20"/>
  <c r="B70" i="20"/>
  <c r="E70" i="20"/>
  <c r="D70" i="20"/>
  <c r="CS116" i="36"/>
  <c r="CD116" i="36"/>
  <c r="AK116" i="36"/>
  <c r="W116" i="36"/>
  <c r="AS66" i="38"/>
  <c r="BU116" i="36"/>
  <c r="CB116" i="36"/>
  <c r="CK116" i="36"/>
  <c r="M116" i="36"/>
  <c r="T116" i="36"/>
  <c r="BE116" i="36"/>
  <c r="CL116" i="36"/>
  <c r="BD116" i="36"/>
  <c r="BA116" i="36"/>
  <c r="W66" i="38"/>
  <c r="U66" i="38"/>
  <c r="O66" i="38"/>
  <c r="R66" i="38"/>
  <c r="C116" i="36"/>
  <c r="BI116" i="36"/>
  <c r="I116" i="36"/>
  <c r="AF116" i="36"/>
  <c r="AE116" i="36"/>
  <c r="Y116" i="36"/>
  <c r="CQ116" i="36"/>
  <c r="BL116" i="36"/>
  <c r="BY116" i="36"/>
  <c r="P116" i="36"/>
  <c r="CT116" i="36"/>
  <c r="O67" i="38" l="1"/>
  <c r="R67" i="38"/>
  <c r="U67" i="38"/>
  <c r="A72" i="20"/>
  <c r="D71" i="20"/>
  <c r="E71" i="20"/>
  <c r="C71" i="20"/>
  <c r="B71" i="20"/>
  <c r="A73" i="20" l="1"/>
  <c r="D72" i="20"/>
  <c r="C72" i="20"/>
  <c r="B72" i="20"/>
  <c r="E72" i="20"/>
  <c r="W15" i="24"/>
  <c r="R56" i="38" s="1"/>
  <c r="V10" i="29"/>
  <c r="W17" i="24"/>
  <c r="W16" i="24"/>
  <c r="R57" i="38" s="1"/>
  <c r="H18" i="24"/>
  <c r="V8" i="29"/>
  <c r="H16" i="24"/>
  <c r="H17" i="24"/>
  <c r="V9" i="29"/>
  <c r="W18" i="24"/>
  <c r="H15" i="24"/>
  <c r="R64" i="38" l="1"/>
  <c r="A74" i="20"/>
  <c r="B73" i="20"/>
  <c r="C73" i="20"/>
  <c r="D73" i="20"/>
  <c r="E73" i="20"/>
  <c r="X120" i="35"/>
  <c r="CO117" i="35"/>
  <c r="AI118" i="35"/>
  <c r="CC119" i="35"/>
  <c r="BB121" i="35"/>
  <c r="BI117" i="35"/>
  <c r="CK120" i="35"/>
  <c r="AA122" i="35"/>
  <c r="P119" i="35"/>
  <c r="G122" i="35"/>
  <c r="H119" i="35"/>
  <c r="CA118" i="35"/>
  <c r="CP120" i="35"/>
  <c r="CH119" i="35"/>
  <c r="AA121" i="35"/>
  <c r="BK118" i="35"/>
  <c r="AG119" i="35"/>
  <c r="AL121" i="35"/>
  <c r="M120" i="35"/>
  <c r="BQ117" i="35"/>
  <c r="AL118" i="35"/>
  <c r="AJ120" i="35"/>
  <c r="BC122" i="35"/>
  <c r="O120" i="35"/>
  <c r="AM121" i="35"/>
  <c r="BL121" i="35"/>
  <c r="BC118" i="35"/>
  <c r="BD121" i="35"/>
  <c r="AC119" i="35"/>
  <c r="AW122" i="35"/>
  <c r="F121" i="35"/>
  <c r="AC121" i="35"/>
  <c r="AV122" i="35"/>
  <c r="CO120" i="35"/>
  <c r="CC121" i="35"/>
  <c r="AS120" i="35"/>
  <c r="AS122" i="35"/>
  <c r="U122" i="35"/>
  <c r="BN118" i="35"/>
  <c r="CJ118" i="35"/>
  <c r="CO118" i="35"/>
  <c r="AY118" i="35"/>
  <c r="CK118" i="35"/>
  <c r="CH120" i="35"/>
  <c r="H118" i="35"/>
  <c r="BP121" i="35"/>
  <c r="C120" i="35"/>
  <c r="O118" i="35"/>
  <c r="AR122" i="35"/>
  <c r="CF119" i="35"/>
  <c r="BG119" i="35"/>
  <c r="F120" i="35"/>
  <c r="CB121" i="35"/>
  <c r="CD118" i="35"/>
  <c r="BX122" i="35"/>
  <c r="CN122" i="35"/>
  <c r="AK118" i="35"/>
  <c r="CE118" i="35"/>
  <c r="BF121" i="35"/>
  <c r="BA121" i="35"/>
  <c r="AU118" i="35"/>
  <c r="BW122" i="35"/>
  <c r="E118" i="35"/>
  <c r="BB122" i="35"/>
  <c r="AQ119" i="35"/>
  <c r="BY120" i="35"/>
  <c r="AL119" i="35"/>
  <c r="AK121" i="35"/>
  <c r="CO119" i="35"/>
  <c r="D119" i="35"/>
  <c r="BJ121" i="35"/>
  <c r="BH119" i="35"/>
  <c r="CQ122" i="35"/>
  <c r="D121" i="35"/>
  <c r="F118" i="35"/>
  <c r="AE120" i="35"/>
  <c r="CC120" i="35"/>
  <c r="R121" i="35"/>
  <c r="CK121" i="35"/>
  <c r="BY118" i="35"/>
  <c r="X118" i="35"/>
  <c r="AR119" i="35"/>
  <c r="AF118" i="35"/>
  <c r="CF120" i="35"/>
  <c r="BT122" i="35"/>
  <c r="BN119" i="35"/>
  <c r="AT122" i="35"/>
  <c r="C121" i="35"/>
  <c r="Q121" i="35"/>
  <c r="CD122" i="35"/>
  <c r="BO122" i="35"/>
  <c r="BL118" i="35"/>
  <c r="CF121" i="35"/>
  <c r="AH118" i="35"/>
  <c r="D118" i="35"/>
  <c r="CJ119" i="35"/>
  <c r="BI120" i="35"/>
  <c r="BZ119" i="35"/>
  <c r="BG122" i="35"/>
  <c r="CB120" i="35"/>
  <c r="CM121" i="35"/>
  <c r="U119" i="35"/>
  <c r="BZ118" i="35"/>
  <c r="CL119" i="35"/>
  <c r="CL122" i="35"/>
  <c r="BP119" i="35"/>
  <c r="CS118" i="35"/>
  <c r="CC118" i="35"/>
  <c r="CG122" i="35"/>
  <c r="AU121" i="35"/>
  <c r="BD118" i="35"/>
  <c r="CQ119" i="35"/>
  <c r="BF122" i="35"/>
  <c r="AG120" i="35"/>
  <c r="AD119" i="35"/>
  <c r="I118" i="35"/>
  <c r="CH122" i="35"/>
  <c r="V122" i="35"/>
  <c r="AE122" i="35"/>
  <c r="J120" i="35"/>
  <c r="N122" i="35"/>
  <c r="BM122" i="35"/>
  <c r="AG121" i="35"/>
  <c r="V120" i="35"/>
  <c r="CH118" i="35"/>
  <c r="CR119" i="35"/>
  <c r="AD120" i="35"/>
  <c r="W120" i="35"/>
  <c r="I121" i="35"/>
  <c r="G118" i="35"/>
  <c r="W121" i="35"/>
  <c r="T120" i="35"/>
  <c r="AH120" i="35"/>
  <c r="V118" i="35"/>
  <c r="BO120" i="35"/>
  <c r="O121" i="35"/>
  <c r="BV119" i="35"/>
  <c r="CR118" i="35"/>
  <c r="P118" i="35"/>
  <c r="CS121" i="35"/>
  <c r="F119" i="35"/>
  <c r="AN121" i="35"/>
  <c r="AT118" i="35"/>
  <c r="O119" i="35"/>
  <c r="CP118" i="35"/>
  <c r="AX121" i="35"/>
  <c r="G120" i="35"/>
  <c r="BW121" i="35"/>
  <c r="AM120" i="35"/>
  <c r="BG118" i="35"/>
  <c r="BE121" i="35"/>
  <c r="AI121" i="35"/>
  <c r="R122" i="35"/>
  <c r="AM119" i="35"/>
  <c r="L122" i="35"/>
  <c r="CJ120" i="35"/>
  <c r="AH119" i="35"/>
  <c r="L119" i="35"/>
  <c r="AG122" i="35"/>
  <c r="M119" i="35"/>
  <c r="BX119" i="35"/>
  <c r="X121" i="35"/>
  <c r="AZ118" i="35"/>
  <c r="BA120" i="35"/>
  <c r="CI120" i="35"/>
  <c r="BX118" i="35"/>
  <c r="M122" i="35"/>
  <c r="C122" i="35"/>
  <c r="CA122" i="35"/>
  <c r="BM119" i="35"/>
  <c r="CN121" i="35"/>
  <c r="C118" i="35"/>
  <c r="AI122" i="35"/>
  <c r="V119" i="35"/>
  <c r="AY120" i="35"/>
  <c r="BD122" i="35"/>
  <c r="O122" i="35"/>
  <c r="K118" i="35"/>
  <c r="BI121" i="35"/>
  <c r="BI122" i="35"/>
  <c r="BN121" i="35"/>
  <c r="BK122" i="35"/>
  <c r="AO120" i="35"/>
  <c r="T118" i="35"/>
  <c r="S121" i="35"/>
  <c r="AV118" i="35"/>
  <c r="CM119" i="35"/>
  <c r="AV121" i="35"/>
  <c r="AJ121" i="35"/>
  <c r="AF121" i="35"/>
  <c r="AS119" i="35"/>
  <c r="BU122" i="35"/>
  <c r="AN120" i="35"/>
  <c r="BR122" i="35"/>
  <c r="AQ120" i="35"/>
  <c r="CE121" i="35"/>
  <c r="AN122" i="35"/>
  <c r="E119" i="35"/>
  <c r="CG120" i="35"/>
  <c r="AZ121" i="35"/>
  <c r="BY122" i="35"/>
  <c r="AP118" i="35"/>
  <c r="BC119" i="35"/>
  <c r="AK122" i="35"/>
  <c r="BF120" i="35"/>
  <c r="CK119" i="35"/>
  <c r="AL120" i="35"/>
  <c r="CM118" i="35"/>
  <c r="CL118" i="35"/>
  <c r="Q120" i="35"/>
  <c r="AX120" i="35"/>
  <c r="U118" i="35"/>
  <c r="I119" i="35"/>
  <c r="S120" i="35"/>
  <c r="AQ118" i="35"/>
  <c r="BI119" i="35"/>
  <c r="BM121" i="35"/>
  <c r="BV120" i="35"/>
  <c r="R118" i="35"/>
  <c r="AF119" i="35"/>
  <c r="Q119" i="35"/>
  <c r="R120" i="35"/>
  <c r="BT119" i="35"/>
  <c r="BN120" i="35"/>
  <c r="AC120" i="35"/>
  <c r="AF120" i="35"/>
  <c r="S122" i="35"/>
  <c r="BJ122" i="35"/>
  <c r="BH121" i="35"/>
  <c r="AV120" i="35"/>
  <c r="BU118" i="35"/>
  <c r="BC120" i="35"/>
  <c r="BQ118" i="35"/>
  <c r="BW120" i="35"/>
  <c r="CA119" i="35"/>
  <c r="CR121" i="35"/>
  <c r="CL120" i="35"/>
  <c r="BT121" i="35"/>
  <c r="BZ122" i="35"/>
  <c r="Y119" i="35"/>
  <c r="M118" i="35"/>
  <c r="BX120" i="35"/>
  <c r="BN122" i="35"/>
  <c r="BT120" i="35"/>
  <c r="AI120" i="35"/>
  <c r="Q122" i="35"/>
  <c r="D122" i="35"/>
  <c r="BQ122" i="35"/>
  <c r="BS121" i="35"/>
  <c r="AJ118" i="35"/>
  <c r="AW118" i="35"/>
  <c r="Q118" i="35"/>
  <c r="AU122" i="35"/>
  <c r="BV118" i="35"/>
  <c r="AZ120" i="35"/>
  <c r="BC121" i="35"/>
  <c r="AP122" i="35"/>
  <c r="P121" i="35"/>
  <c r="L121" i="35"/>
  <c r="BA118" i="35"/>
  <c r="AW120" i="35"/>
  <c r="CF118" i="35"/>
  <c r="AM118" i="35"/>
  <c r="CK122" i="35"/>
  <c r="BP120" i="35"/>
  <c r="BM120" i="35"/>
  <c r="AB120" i="35"/>
  <c r="AO121" i="35"/>
  <c r="J121" i="35"/>
  <c r="BU119" i="35"/>
  <c r="CQ121" i="35"/>
  <c r="BO118" i="35"/>
  <c r="BO119" i="35"/>
  <c r="CT118" i="35"/>
  <c r="P122" i="35"/>
  <c r="BR118" i="35"/>
  <c r="BT118" i="35"/>
  <c r="K120" i="35"/>
  <c r="AI119" i="35"/>
  <c r="BZ121" i="35"/>
  <c r="CP121" i="35"/>
  <c r="BH122" i="35"/>
  <c r="CG119" i="35"/>
  <c r="K119" i="35"/>
  <c r="Z120" i="35"/>
  <c r="AC122" i="35"/>
  <c r="BE118" i="35"/>
  <c r="BS120" i="35"/>
  <c r="I120" i="35"/>
  <c r="AV119" i="35"/>
  <c r="J119" i="35"/>
  <c r="CB119" i="35"/>
  <c r="X122" i="35"/>
  <c r="BS122" i="35"/>
  <c r="AS121" i="35"/>
  <c r="AN119" i="35"/>
  <c r="BF118" i="35"/>
  <c r="Z121" i="35"/>
  <c r="BJ120" i="35"/>
  <c r="H121" i="35"/>
  <c r="AR120" i="35"/>
  <c r="AY119" i="35"/>
  <c r="CR122" i="35"/>
  <c r="W119" i="35"/>
  <c r="BD120" i="35"/>
  <c r="AH122" i="35"/>
  <c r="CS122" i="35"/>
  <c r="BB119" i="35"/>
  <c r="AJ119" i="35"/>
  <c r="AC118" i="35"/>
  <c r="AK120" i="35"/>
  <c r="E122" i="35"/>
  <c r="CE120" i="35"/>
  <c r="BP118" i="35"/>
  <c r="E120" i="35"/>
  <c r="BU120" i="35"/>
  <c r="AT120" i="35"/>
  <c r="AJ122" i="35"/>
  <c r="K122" i="35"/>
  <c r="AO119" i="35"/>
  <c r="CJ122" i="35"/>
  <c r="CT119" i="35"/>
  <c r="BK120" i="35"/>
  <c r="BD119" i="35"/>
  <c r="N121" i="35"/>
  <c r="BP122" i="35"/>
  <c r="CT122" i="35"/>
  <c r="E121" i="35"/>
  <c r="BQ119" i="35"/>
  <c r="CT120" i="35"/>
  <c r="BK121" i="35"/>
  <c r="U120" i="35"/>
  <c r="CN118" i="35"/>
  <c r="BE120" i="35"/>
  <c r="BY119" i="35"/>
  <c r="W122" i="35"/>
  <c r="Y120" i="35"/>
  <c r="CP119" i="35"/>
  <c r="AD122" i="35"/>
  <c r="BE122" i="35"/>
  <c r="CG121" i="35"/>
  <c r="P120" i="35"/>
  <c r="Y118" i="35"/>
  <c r="U121" i="35"/>
  <c r="AU120" i="35"/>
  <c r="AT119" i="35"/>
  <c r="H120" i="35"/>
  <c r="BS118" i="35"/>
  <c r="Y121" i="35"/>
  <c r="AB119" i="35"/>
  <c r="L120" i="35"/>
  <c r="AP119" i="35"/>
  <c r="BM118" i="35"/>
  <c r="CQ120" i="35"/>
  <c r="AD121" i="35"/>
  <c r="BV122" i="35"/>
  <c r="BG120" i="35"/>
  <c r="D120" i="35"/>
  <c r="BJ119" i="35"/>
  <c r="BR119" i="35"/>
  <c r="CC122" i="35"/>
  <c r="AE118" i="35"/>
  <c r="BR121" i="35"/>
  <c r="BE119" i="35"/>
  <c r="AO122" i="35"/>
  <c r="AA118" i="35"/>
  <c r="CI118" i="35"/>
  <c r="CR120" i="35"/>
  <c r="CH121" i="35"/>
  <c r="CS120" i="35"/>
  <c r="BA122" i="35"/>
  <c r="BB118" i="35"/>
  <c r="AZ122" i="35"/>
  <c r="AN118" i="35"/>
  <c r="CQ118" i="35"/>
  <c r="CO121" i="35"/>
  <c r="CB122" i="35"/>
  <c r="BW118" i="35"/>
  <c r="BQ121" i="35"/>
  <c r="J122" i="35"/>
  <c r="AB121" i="35"/>
  <c r="AR118" i="35"/>
  <c r="AW119" i="35"/>
  <c r="BA119" i="35"/>
  <c r="CP122" i="35"/>
  <c r="AY121" i="35"/>
  <c r="BL122" i="35"/>
  <c r="C119" i="35"/>
  <c r="AR121" i="35"/>
  <c r="CA120" i="35"/>
  <c r="Z118" i="35"/>
  <c r="Y122" i="35"/>
  <c r="CM122" i="35"/>
  <c r="W118" i="35"/>
  <c r="CO122" i="35"/>
  <c r="G119" i="35"/>
  <c r="AU119" i="35"/>
  <c r="AY122" i="35"/>
  <c r="Z122" i="35"/>
  <c r="CE119" i="35"/>
  <c r="AB122" i="35"/>
  <c r="BI118" i="35"/>
  <c r="CI119" i="35"/>
  <c r="AF122" i="35"/>
  <c r="CA121" i="35"/>
  <c r="AA120" i="35"/>
  <c r="N120" i="35"/>
  <c r="G121" i="35"/>
  <c r="AZ119" i="35"/>
  <c r="AB118" i="35"/>
  <c r="T121" i="35"/>
  <c r="S119" i="35"/>
  <c r="BF119" i="35"/>
  <c r="BY121" i="35"/>
  <c r="AQ121" i="35"/>
  <c r="I122" i="35"/>
  <c r="CL121" i="35"/>
  <c r="CI122" i="35"/>
  <c r="CJ121" i="35"/>
  <c r="BK119" i="35"/>
  <c r="M121" i="35"/>
  <c r="T122" i="35"/>
  <c r="CD119" i="35"/>
  <c r="R119" i="35"/>
  <c r="AO118" i="35"/>
  <c r="AS118" i="35"/>
  <c r="AH121" i="35"/>
  <c r="H122" i="35"/>
  <c r="BV121" i="35"/>
  <c r="BX121" i="35"/>
  <c r="CB118" i="35"/>
  <c r="AQ122" i="35"/>
  <c r="AA119" i="35"/>
  <c r="AE119" i="35"/>
  <c r="X119" i="35"/>
  <c r="BO121" i="35"/>
  <c r="CI121" i="35"/>
  <c r="N119" i="35"/>
  <c r="BS119" i="35"/>
  <c r="L118" i="35"/>
  <c r="CF122" i="35"/>
  <c r="AD118" i="35"/>
  <c r="AM122" i="35"/>
  <c r="CN119" i="35"/>
  <c r="BQ120" i="35"/>
  <c r="BL120" i="35"/>
  <c r="AK119" i="35"/>
  <c r="AT121" i="35"/>
  <c r="AX119" i="35"/>
  <c r="AX118" i="35"/>
  <c r="S118" i="35"/>
  <c r="BU121" i="35"/>
  <c r="CT121" i="35"/>
  <c r="BB120" i="35"/>
  <c r="AG118" i="35"/>
  <c r="AE121" i="35"/>
  <c r="BG121" i="35"/>
  <c r="BR120" i="35"/>
  <c r="F122" i="35"/>
  <c r="CD120" i="35"/>
  <c r="J118" i="35"/>
  <c r="BH120" i="35"/>
  <c r="AL122" i="35"/>
  <c r="CD121" i="35"/>
  <c r="CE122" i="35"/>
  <c r="AW121" i="35"/>
  <c r="BW119" i="35"/>
  <c r="T119" i="35"/>
  <c r="V121" i="35"/>
  <c r="BJ118" i="35"/>
  <c r="BZ120" i="35"/>
  <c r="CG118" i="35"/>
  <c r="BL119" i="35"/>
  <c r="K121" i="35"/>
  <c r="AX122" i="35"/>
  <c r="BH118" i="35"/>
  <c r="Z119" i="35"/>
  <c r="N118" i="35"/>
  <c r="AP120" i="35"/>
  <c r="CN120" i="35"/>
  <c r="AP121" i="35"/>
  <c r="CS119" i="35"/>
  <c r="CM120" i="35"/>
  <c r="M71" i="38"/>
  <c r="H71" i="38"/>
  <c r="Y68" i="38"/>
  <c r="N71" i="38"/>
  <c r="L68" i="38"/>
  <c r="M70" i="38"/>
  <c r="Y69" i="38"/>
  <c r="G70" i="38"/>
  <c r="X70" i="38"/>
  <c r="H70" i="38"/>
  <c r="Y71" i="38"/>
  <c r="X69" i="38"/>
  <c r="L70" i="38"/>
  <c r="Y70" i="38"/>
  <c r="X71" i="38"/>
  <c r="L69" i="38"/>
  <c r="AB71" i="38"/>
  <c r="AS71" i="38" s="1"/>
  <c r="G68" i="38"/>
  <c r="J68" i="38"/>
  <c r="V71" i="38"/>
  <c r="G69" i="38"/>
  <c r="I68" i="38"/>
  <c r="X68" i="38"/>
  <c r="K68" i="38"/>
  <c r="J70" i="38"/>
  <c r="N70" i="38"/>
  <c r="AA71" i="38"/>
  <c r="I70" i="38"/>
  <c r="F71" i="38"/>
  <c r="N68" i="38"/>
  <c r="V69" i="38"/>
  <c r="M69" i="38"/>
  <c r="J69" i="38"/>
  <c r="H69" i="38"/>
  <c r="AA68" i="38"/>
  <c r="AA69" i="38"/>
  <c r="K70" i="38"/>
  <c r="AB69" i="38"/>
  <c r="AS69" i="38" s="1"/>
  <c r="H68" i="38"/>
  <c r="J71" i="38"/>
  <c r="F69" i="38"/>
  <c r="F70" i="38"/>
  <c r="M68" i="38"/>
  <c r="I69" i="38"/>
  <c r="K71" i="38"/>
  <c r="N69" i="38"/>
  <c r="AB68" i="38"/>
  <c r="K69" i="38"/>
  <c r="AB70" i="38"/>
  <c r="AS70" i="38" s="1"/>
  <c r="V70" i="38"/>
  <c r="V68" i="38"/>
  <c r="AA70" i="38"/>
  <c r="F68" i="38"/>
  <c r="L71" i="38"/>
  <c r="I71" i="38"/>
  <c r="G71" i="38"/>
  <c r="A75" i="20" l="1"/>
  <c r="B74" i="20"/>
  <c r="C74" i="20"/>
  <c r="D74" i="20"/>
  <c r="E74" i="20"/>
  <c r="W68" i="38"/>
  <c r="R68" i="38"/>
  <c r="O68" i="38"/>
  <c r="U68" i="38"/>
  <c r="CU122" i="35"/>
  <c r="V122" i="36" s="1"/>
  <c r="W71" i="38"/>
  <c r="R71" i="38"/>
  <c r="O71" i="38"/>
  <c r="U71" i="38"/>
  <c r="U70" i="38"/>
  <c r="R70" i="38"/>
  <c r="O70" i="38"/>
  <c r="W70" i="38"/>
  <c r="CU120" i="35"/>
  <c r="AT120" i="36" s="1"/>
  <c r="CU118" i="35"/>
  <c r="CJ118" i="36" s="1"/>
  <c r="W69" i="38"/>
  <c r="R69" i="38"/>
  <c r="U69" i="38"/>
  <c r="O69" i="38"/>
  <c r="AS68" i="38"/>
  <c r="CU121" i="35"/>
  <c r="AQ121" i="36" s="1"/>
  <c r="CU117" i="35"/>
  <c r="BQ117" i="36" s="1"/>
  <c r="CU119" i="35"/>
  <c r="C119" i="36" s="1"/>
  <c r="CO122" i="36" l="1"/>
  <c r="BQ122" i="36"/>
  <c r="CE122" i="36"/>
  <c r="AM122" i="36"/>
  <c r="G122" i="36"/>
  <c r="BN122" i="36"/>
  <c r="AS122" i="36"/>
  <c r="BE122" i="36"/>
  <c r="AY122" i="36"/>
  <c r="AE122" i="36"/>
  <c r="Q122" i="36"/>
  <c r="AR122" i="36"/>
  <c r="AT122" i="36"/>
  <c r="CR122" i="36"/>
  <c r="AJ122" i="36"/>
  <c r="Y122" i="36"/>
  <c r="CN122" i="36"/>
  <c r="N122" i="36"/>
  <c r="BX122" i="36"/>
  <c r="CC122" i="36"/>
  <c r="CQ122" i="36"/>
  <c r="AF122" i="36"/>
  <c r="I122" i="36"/>
  <c r="AI122" i="36"/>
  <c r="AK122" i="36"/>
  <c r="CD122" i="36"/>
  <c r="AZ122" i="36"/>
  <c r="BK122" i="36"/>
  <c r="J122" i="36"/>
  <c r="O122" i="36"/>
  <c r="F122" i="36"/>
  <c r="CT122" i="36"/>
  <c r="BG122" i="36"/>
  <c r="CP122" i="36"/>
  <c r="D122" i="36"/>
  <c r="AA122" i="36"/>
  <c r="W122" i="36"/>
  <c r="CG122" i="36"/>
  <c r="AP122" i="36"/>
  <c r="U122" i="36"/>
  <c r="CK122" i="36"/>
  <c r="R122" i="36"/>
  <c r="BI122" i="36"/>
  <c r="P122" i="36"/>
  <c r="X122" i="36"/>
  <c r="AQ122" i="36"/>
  <c r="CJ122" i="36"/>
  <c r="AW122" i="36"/>
  <c r="BS122" i="36"/>
  <c r="CB122" i="36"/>
  <c r="BC122" i="36"/>
  <c r="H122" i="36"/>
  <c r="AB122" i="36"/>
  <c r="BY122" i="36"/>
  <c r="AU122" i="36"/>
  <c r="CL122" i="36"/>
  <c r="AG122" i="36"/>
  <c r="CF122" i="36"/>
  <c r="BF122" i="36"/>
  <c r="K122" i="36"/>
  <c r="BR122" i="36"/>
  <c r="BH122" i="36"/>
  <c r="CH122" i="36"/>
  <c r="AL122" i="36"/>
  <c r="BM122" i="36"/>
  <c r="CM122" i="36"/>
  <c r="AC122" i="36"/>
  <c r="CS122" i="36"/>
  <c r="BP122" i="36"/>
  <c r="AV122" i="36"/>
  <c r="BU122" i="36"/>
  <c r="BD122" i="36"/>
  <c r="BV122" i="36"/>
  <c r="CA122" i="36"/>
  <c r="CI122" i="36"/>
  <c r="BO122" i="36"/>
  <c r="BJ122" i="36"/>
  <c r="AN122" i="36"/>
  <c r="BL120" i="36"/>
  <c r="BY118" i="36"/>
  <c r="CJ120" i="36"/>
  <c r="AU120" i="36"/>
  <c r="CD120" i="36"/>
  <c r="AV120" i="36"/>
  <c r="CE120" i="36"/>
  <c r="A76" i="20"/>
  <c r="AJ124" i="35" s="1"/>
  <c r="B75" i="20"/>
  <c r="C75" i="20"/>
  <c r="D75" i="20"/>
  <c r="E75" i="20"/>
  <c r="AD123" i="35"/>
  <c r="CQ123" i="35"/>
  <c r="F123" i="35"/>
  <c r="BJ123" i="35"/>
  <c r="AB123" i="35"/>
  <c r="BU123" i="35"/>
  <c r="BA123" i="35"/>
  <c r="CR123" i="35"/>
  <c r="I123" i="35"/>
  <c r="CI123" i="35"/>
  <c r="CE123" i="35"/>
  <c r="CK124" i="35"/>
  <c r="BA124" i="35"/>
  <c r="BD123" i="35"/>
  <c r="CK123" i="35"/>
  <c r="CR124" i="35"/>
  <c r="AT123" i="35"/>
  <c r="BW123" i="35"/>
  <c r="P124" i="35"/>
  <c r="BQ123" i="35"/>
  <c r="AC123" i="35"/>
  <c r="Z124" i="35"/>
  <c r="BX123" i="35"/>
  <c r="AJ123" i="35"/>
  <c r="AN124" i="35"/>
  <c r="BZ124" i="35"/>
  <c r="BZ123" i="35"/>
  <c r="BS124" i="35"/>
  <c r="BH123" i="35"/>
  <c r="M124" i="35"/>
  <c r="CO124" i="35"/>
  <c r="V123" i="35"/>
  <c r="AY123" i="35"/>
  <c r="AM123" i="35"/>
  <c r="K124" i="35"/>
  <c r="AV123" i="35"/>
  <c r="H124" i="35"/>
  <c r="CT123" i="35"/>
  <c r="BK123" i="35"/>
  <c r="AO124" i="35"/>
  <c r="AG123" i="35"/>
  <c r="CE124" i="35"/>
  <c r="R124" i="35"/>
  <c r="BQ124" i="35"/>
  <c r="BF123" i="35"/>
  <c r="N123" i="35"/>
  <c r="AE124" i="35"/>
  <c r="L123" i="35"/>
  <c r="BR123" i="35"/>
  <c r="H123" i="35"/>
  <c r="BY123" i="35"/>
  <c r="U124" i="35"/>
  <c r="AI123" i="35"/>
  <c r="BH124" i="35"/>
  <c r="R123" i="35"/>
  <c r="BG123" i="35"/>
  <c r="BL124" i="35"/>
  <c r="CH123" i="35"/>
  <c r="T123" i="35"/>
  <c r="BI124" i="35"/>
  <c r="BM123" i="35"/>
  <c r="AQ123" i="35"/>
  <c r="BC124" i="35"/>
  <c r="BT123" i="35"/>
  <c r="BR124" i="35"/>
  <c r="C124" i="35"/>
  <c r="J123" i="35"/>
  <c r="E124" i="35"/>
  <c r="BE123" i="35"/>
  <c r="CQ124" i="35"/>
  <c r="BY124" i="35"/>
  <c r="AT124" i="35"/>
  <c r="X123" i="35"/>
  <c r="AO123" i="35"/>
  <c r="BO123" i="35"/>
  <c r="AK123" i="35"/>
  <c r="CH124" i="35"/>
  <c r="AZ123" i="35"/>
  <c r="CA123" i="35"/>
  <c r="CF124" i="35"/>
  <c r="AC124" i="35"/>
  <c r="BD124" i="35"/>
  <c r="D123" i="35"/>
  <c r="AY124" i="35"/>
  <c r="C123" i="35"/>
  <c r="J124" i="35"/>
  <c r="CS124" i="35"/>
  <c r="BF124" i="35"/>
  <c r="AL123" i="35"/>
  <c r="CP123" i="35"/>
  <c r="V124" i="35"/>
  <c r="CA124" i="35"/>
  <c r="X124" i="35"/>
  <c r="AB124" i="35"/>
  <c r="Z123" i="35"/>
  <c r="BK124" i="35"/>
  <c r="F124" i="35"/>
  <c r="BV124" i="35"/>
  <c r="BO124" i="35"/>
  <c r="W124" i="35"/>
  <c r="U123" i="35"/>
  <c r="I124" i="35"/>
  <c r="BT124" i="35"/>
  <c r="BN123" i="35"/>
  <c r="S123" i="35"/>
  <c r="CN123" i="35"/>
  <c r="E123" i="35"/>
  <c r="AF124" i="35"/>
  <c r="AS123" i="35"/>
  <c r="CG123" i="35"/>
  <c r="CG124" i="35"/>
  <c r="CD123" i="35"/>
  <c r="BI123" i="35"/>
  <c r="CO123" i="35"/>
  <c r="BV123" i="35"/>
  <c r="G123" i="35"/>
  <c r="CT124" i="35"/>
  <c r="W123" i="35"/>
  <c r="BG124" i="35"/>
  <c r="CN124" i="35"/>
  <c r="K123" i="35"/>
  <c r="CC123" i="35"/>
  <c r="BU124" i="35"/>
  <c r="AL124" i="35"/>
  <c r="BM124" i="35"/>
  <c r="D124" i="35"/>
  <c r="AI124" i="35"/>
  <c r="CD124" i="35"/>
  <c r="BN124" i="35"/>
  <c r="AM124" i="35"/>
  <c r="CM123" i="35"/>
  <c r="BP124" i="35"/>
  <c r="BB124" i="35"/>
  <c r="BS123" i="35"/>
  <c r="BB123" i="35"/>
  <c r="O123" i="35"/>
  <c r="CL123" i="35"/>
  <c r="CB124" i="35"/>
  <c r="CS123" i="35"/>
  <c r="CL124" i="35"/>
  <c r="M123" i="35"/>
  <c r="N124" i="35"/>
  <c r="G124" i="35"/>
  <c r="BL123" i="35"/>
  <c r="AA123" i="35"/>
  <c r="CP124" i="35"/>
  <c r="BC123" i="35"/>
  <c r="AF123" i="35"/>
  <c r="CB123" i="35"/>
  <c r="S124" i="35"/>
  <c r="AU123" i="35"/>
  <c r="CJ123" i="35"/>
  <c r="AU124" i="35"/>
  <c r="AP123" i="35"/>
  <c r="AS124" i="35"/>
  <c r="CJ124" i="35"/>
  <c r="AW123" i="35"/>
  <c r="AH123" i="35"/>
  <c r="CM124" i="35"/>
  <c r="AA124" i="35"/>
  <c r="O124" i="35"/>
  <c r="AP124" i="35"/>
  <c r="AH124" i="35"/>
  <c r="CF123" i="35"/>
  <c r="AW124" i="35"/>
  <c r="AE123" i="35"/>
  <c r="Q124" i="35"/>
  <c r="BP123" i="35"/>
  <c r="AN123" i="35"/>
  <c r="AZ124" i="35"/>
  <c r="Y124" i="35"/>
  <c r="P123" i="35"/>
  <c r="AX123" i="35"/>
  <c r="BX124" i="35"/>
  <c r="Y123" i="35"/>
  <c r="K73" i="38"/>
  <c r="CC124" i="35"/>
  <c r="AR124" i="35"/>
  <c r="BE124" i="35"/>
  <c r="AD124" i="35"/>
  <c r="Q123" i="35"/>
  <c r="AA72" i="38"/>
  <c r="AQ124" i="35"/>
  <c r="AX124" i="35"/>
  <c r="G73" i="38"/>
  <c r="AR123" i="35"/>
  <c r="AB73" i="38"/>
  <c r="AS73" i="38" s="1"/>
  <c r="T124" i="35"/>
  <c r="CI124" i="35"/>
  <c r="H72" i="38"/>
  <c r="G72" i="38"/>
  <c r="I72" i="38"/>
  <c r="L72" i="38"/>
  <c r="I73" i="38"/>
  <c r="N73" i="38"/>
  <c r="K72" i="38"/>
  <c r="L73" i="38"/>
  <c r="H73" i="38"/>
  <c r="N72" i="38"/>
  <c r="V73" i="38"/>
  <c r="F73" i="38"/>
  <c r="Y73" i="38"/>
  <c r="J72" i="38"/>
  <c r="J73" i="38"/>
  <c r="AA73" i="38"/>
  <c r="Y72" i="38"/>
  <c r="M73" i="38"/>
  <c r="X73" i="38"/>
  <c r="F72" i="38"/>
  <c r="AB72" i="38"/>
  <c r="X72" i="38"/>
  <c r="V72" i="38"/>
  <c r="M72" i="38"/>
  <c r="AH122" i="36"/>
  <c r="AD122" i="36"/>
  <c r="CG118" i="36"/>
  <c r="K118" i="36"/>
  <c r="BR118" i="36"/>
  <c r="AR118" i="36"/>
  <c r="AB118" i="36"/>
  <c r="BB118" i="36"/>
  <c r="S118" i="36"/>
  <c r="X118" i="36"/>
  <c r="BN118" i="36"/>
  <c r="AH118" i="36"/>
  <c r="AN118" i="36"/>
  <c r="AM118" i="36"/>
  <c r="CN118" i="36"/>
  <c r="BG118" i="36"/>
  <c r="CO118" i="36"/>
  <c r="CS118" i="36"/>
  <c r="AV118" i="36"/>
  <c r="BV118" i="36"/>
  <c r="O118" i="36"/>
  <c r="W118" i="36"/>
  <c r="AW118" i="36"/>
  <c r="CR118" i="36"/>
  <c r="BS118" i="36"/>
  <c r="BP118" i="36"/>
  <c r="CD118" i="36"/>
  <c r="CP120" i="36"/>
  <c r="AT119" i="36"/>
  <c r="F118" i="36"/>
  <c r="BX118" i="36"/>
  <c r="AI120" i="36"/>
  <c r="BA120" i="36"/>
  <c r="BN120" i="36"/>
  <c r="BX120" i="36"/>
  <c r="C122" i="36"/>
  <c r="AL120" i="36"/>
  <c r="AS120" i="36"/>
  <c r="CQ120" i="36"/>
  <c r="O120" i="36"/>
  <c r="CC120" i="36"/>
  <c r="AN120" i="36"/>
  <c r="BV120" i="36"/>
  <c r="BC120" i="36"/>
  <c r="W120" i="36"/>
  <c r="M120" i="36"/>
  <c r="AO120" i="36"/>
  <c r="R120" i="36"/>
  <c r="BJ120" i="36"/>
  <c r="BZ120" i="36"/>
  <c r="AQ120" i="36"/>
  <c r="AZ120" i="36"/>
  <c r="CF120" i="36"/>
  <c r="AE120" i="36"/>
  <c r="AM120" i="36"/>
  <c r="BW120" i="36"/>
  <c r="BY120" i="36"/>
  <c r="Y120" i="36"/>
  <c r="CH120" i="36"/>
  <c r="BI120" i="36"/>
  <c r="AC120" i="36"/>
  <c r="AD120" i="36"/>
  <c r="H120" i="36"/>
  <c r="N120" i="36"/>
  <c r="BT120" i="36"/>
  <c r="CK118" i="36"/>
  <c r="AD118" i="36"/>
  <c r="AA118" i="36"/>
  <c r="U118" i="36"/>
  <c r="CC118" i="36"/>
  <c r="AC118" i="36"/>
  <c r="CB119" i="36"/>
  <c r="BK120" i="36"/>
  <c r="P120" i="36"/>
  <c r="BO120" i="36"/>
  <c r="L120" i="36"/>
  <c r="BD120" i="36"/>
  <c r="CK120" i="36"/>
  <c r="AK120" i="36"/>
  <c r="AR120" i="36"/>
  <c r="BQ120" i="36"/>
  <c r="BM120" i="36"/>
  <c r="CL120" i="36"/>
  <c r="AJ120" i="36"/>
  <c r="Q120" i="36"/>
  <c r="AG120" i="36"/>
  <c r="CG120" i="36"/>
  <c r="CO120" i="36"/>
  <c r="X120" i="36"/>
  <c r="CS120" i="36"/>
  <c r="CT120" i="36"/>
  <c r="K120" i="36"/>
  <c r="BG120" i="36"/>
  <c r="D120" i="36"/>
  <c r="F120" i="36"/>
  <c r="G120" i="36"/>
  <c r="CA120" i="36"/>
  <c r="BF120" i="36"/>
  <c r="E120" i="36"/>
  <c r="Z120" i="36"/>
  <c r="AF120" i="36"/>
  <c r="AI118" i="36"/>
  <c r="C118" i="36"/>
  <c r="CI118" i="36"/>
  <c r="AF118" i="36"/>
  <c r="D118" i="36"/>
  <c r="CB121" i="36"/>
  <c r="CT121" i="36"/>
  <c r="AS121" i="36"/>
  <c r="CF121" i="36"/>
  <c r="CA121" i="36"/>
  <c r="BP121" i="36"/>
  <c r="CC121" i="36"/>
  <c r="CG121" i="36"/>
  <c r="AM121" i="36"/>
  <c r="BM121" i="36"/>
  <c r="AX121" i="36"/>
  <c r="BB121" i="36"/>
  <c r="BZ121" i="36"/>
  <c r="AT121" i="36"/>
  <c r="CE121" i="36"/>
  <c r="AI121" i="36"/>
  <c r="AD121" i="36"/>
  <c r="AR121" i="36"/>
  <c r="CN121" i="36"/>
  <c r="BO121" i="36"/>
  <c r="CJ121" i="36"/>
  <c r="CP121" i="36"/>
  <c r="D121" i="36"/>
  <c r="AA121" i="36"/>
  <c r="W121" i="36"/>
  <c r="V121" i="36"/>
  <c r="BJ121" i="36"/>
  <c r="Y121" i="36"/>
  <c r="CO121" i="36"/>
  <c r="AY121" i="36"/>
  <c r="X121" i="36"/>
  <c r="BN121" i="36"/>
  <c r="CR121" i="36"/>
  <c r="BS119" i="36"/>
  <c r="P119" i="36"/>
  <c r="BN119" i="36"/>
  <c r="D119" i="36"/>
  <c r="Y119" i="36"/>
  <c r="BQ119" i="36"/>
  <c r="CE119" i="36"/>
  <c r="CL119" i="36"/>
  <c r="CO119" i="36"/>
  <c r="CI119" i="36"/>
  <c r="I119" i="36"/>
  <c r="V119" i="36"/>
  <c r="CJ119" i="36"/>
  <c r="AG119" i="36"/>
  <c r="C121" i="36"/>
  <c r="CM121" i="36"/>
  <c r="L121" i="36"/>
  <c r="AX119" i="36"/>
  <c r="BF121" i="36"/>
  <c r="AE121" i="36"/>
  <c r="J121" i="36"/>
  <c r="AH121" i="36"/>
  <c r="BD121" i="36"/>
  <c r="CQ121" i="36"/>
  <c r="AN121" i="36"/>
  <c r="BR121" i="36"/>
  <c r="P121" i="36"/>
  <c r="BL121" i="36"/>
  <c r="BH121" i="36"/>
  <c r="BH118" i="36"/>
  <c r="AO118" i="36"/>
  <c r="J118" i="36"/>
  <c r="L118" i="36"/>
  <c r="P118" i="36"/>
  <c r="G118" i="36"/>
  <c r="BE118" i="36"/>
  <c r="CT118" i="36"/>
  <c r="CM118" i="36"/>
  <c r="BQ118" i="36"/>
  <c r="T118" i="36"/>
  <c r="BZ118" i="36"/>
  <c r="AE118" i="36"/>
  <c r="BW118" i="36"/>
  <c r="BL118" i="36"/>
  <c r="AX118" i="36"/>
  <c r="BA118" i="36"/>
  <c r="CB118" i="36"/>
  <c r="CA118" i="36"/>
  <c r="CF118" i="36"/>
  <c r="Z118" i="36"/>
  <c r="Y118" i="36"/>
  <c r="BK118" i="36"/>
  <c r="BW122" i="36"/>
  <c r="M122" i="36"/>
  <c r="Z122" i="36"/>
  <c r="C120" i="36"/>
  <c r="AA120" i="36"/>
  <c r="CN120" i="36"/>
  <c r="I120" i="36"/>
  <c r="CR120" i="36"/>
  <c r="T120" i="36"/>
  <c r="AB120" i="36"/>
  <c r="AW120" i="36"/>
  <c r="E122" i="36"/>
  <c r="O119" i="36"/>
  <c r="AL119" i="36"/>
  <c r="X119" i="36"/>
  <c r="CF119" i="36"/>
  <c r="AO119" i="36"/>
  <c r="BP119" i="36"/>
  <c r="BA119" i="36"/>
  <c r="BF119" i="36"/>
  <c r="AV119" i="36"/>
  <c r="AL118" i="36"/>
  <c r="CE118" i="36"/>
  <c r="E118" i="36"/>
  <c r="BT122" i="36"/>
  <c r="BD118" i="36"/>
  <c r="F119" i="36"/>
  <c r="Z121" i="36"/>
  <c r="N121" i="36"/>
  <c r="AX122" i="36"/>
  <c r="AP120" i="36"/>
  <c r="AS119" i="36"/>
  <c r="G119" i="36"/>
  <c r="AE119" i="36"/>
  <c r="AR119" i="36"/>
  <c r="K119" i="36"/>
  <c r="AH119" i="36"/>
  <c r="BE119" i="36"/>
  <c r="BH119" i="36"/>
  <c r="CK121" i="36"/>
  <c r="BE121" i="36"/>
  <c r="AN119" i="36"/>
  <c r="U121" i="36"/>
  <c r="R121" i="36"/>
  <c r="AP121" i="36"/>
  <c r="CO117" i="36"/>
  <c r="U119" i="36"/>
  <c r="CS121" i="36"/>
  <c r="AJ121" i="36"/>
  <c r="E121" i="36"/>
  <c r="AP119" i="36"/>
  <c r="BU118" i="36"/>
  <c r="CT119" i="36"/>
  <c r="BM118" i="36"/>
  <c r="R119" i="36"/>
  <c r="CI121" i="36"/>
  <c r="AD119" i="36"/>
  <c r="CA119" i="36"/>
  <c r="BG121" i="36"/>
  <c r="I118" i="36"/>
  <c r="BV119" i="36"/>
  <c r="AZ118" i="36"/>
  <c r="R118" i="36"/>
  <c r="BO118" i="36"/>
  <c r="BI118" i="36"/>
  <c r="BU121" i="36"/>
  <c r="H119" i="36"/>
  <c r="AA119" i="36"/>
  <c r="Q121" i="36"/>
  <c r="J120" i="36"/>
  <c r="BM119" i="36"/>
  <c r="AY120" i="36"/>
  <c r="CM119" i="36"/>
  <c r="BB119" i="36"/>
  <c r="U120" i="36"/>
  <c r="AS118" i="36"/>
  <c r="AK119" i="36"/>
  <c r="CC119" i="36"/>
  <c r="F121" i="36"/>
  <c r="AV121" i="36"/>
  <c r="BZ122" i="36"/>
  <c r="CG119" i="36"/>
  <c r="BK119" i="36"/>
  <c r="BX121" i="36"/>
  <c r="BJ118" i="36"/>
  <c r="M119" i="36"/>
  <c r="BC118" i="36"/>
  <c r="Q119" i="36"/>
  <c r="CQ118" i="36"/>
  <c r="H118" i="36"/>
  <c r="AQ119" i="36"/>
  <c r="BW121" i="36"/>
  <c r="AM119" i="36"/>
  <c r="BF118" i="36"/>
  <c r="M118" i="36"/>
  <c r="Q118" i="36"/>
  <c r="CP119" i="36"/>
  <c r="AZ119" i="36"/>
  <c r="AC121" i="36"/>
  <c r="AY118" i="36"/>
  <c r="CL118" i="36"/>
  <c r="S120" i="36"/>
  <c r="BE120" i="36"/>
  <c r="AT118" i="36"/>
  <c r="BC119" i="36"/>
  <c r="S122" i="36"/>
  <c r="J119" i="36"/>
  <c r="H121" i="36"/>
  <c r="BU120" i="36"/>
  <c r="BA122" i="36"/>
  <c r="T122" i="36"/>
  <c r="BV121" i="36"/>
  <c r="BB120" i="36"/>
  <c r="BR120" i="36"/>
  <c r="CD121" i="36"/>
  <c r="BY121" i="36"/>
  <c r="AW121" i="36"/>
  <c r="CP118" i="36"/>
  <c r="G121" i="36"/>
  <c r="CL121" i="36"/>
  <c r="AK118" i="36"/>
  <c r="AK121" i="36"/>
  <c r="BI121" i="36"/>
  <c r="BS121" i="36"/>
  <c r="AB119" i="36"/>
  <c r="AL121" i="36"/>
  <c r="V120" i="36"/>
  <c r="V118" i="36"/>
  <c r="AQ118" i="36"/>
  <c r="CH121" i="36"/>
  <c r="BH120" i="36"/>
  <c r="K121" i="36"/>
  <c r="BB122" i="36"/>
  <c r="CR119" i="36"/>
  <c r="AH120" i="36"/>
  <c r="L122" i="36"/>
  <c r="E119" i="36"/>
  <c r="BP120" i="36"/>
  <c r="AO122" i="36"/>
  <c r="AU119" i="36"/>
  <c r="AG118" i="36"/>
  <c r="Z119" i="36"/>
  <c r="H117" i="36"/>
  <c r="T117" i="36"/>
  <c r="BF117" i="36"/>
  <c r="CG117" i="36"/>
  <c r="BU117" i="36"/>
  <c r="AU117" i="36"/>
  <c r="CE117" i="36"/>
  <c r="BB117" i="36"/>
  <c r="BS117" i="36"/>
  <c r="BV117" i="36"/>
  <c r="D117" i="36"/>
  <c r="Q117" i="36"/>
  <c r="X117" i="36"/>
  <c r="AA117" i="36"/>
  <c r="CS117" i="36"/>
  <c r="CN117" i="36"/>
  <c r="K117" i="36"/>
  <c r="L117" i="36"/>
  <c r="AF117" i="36"/>
  <c r="BP117" i="36"/>
  <c r="AW117" i="36"/>
  <c r="AQ117" i="36"/>
  <c r="G117" i="36"/>
  <c r="V117" i="36"/>
  <c r="AX117" i="36"/>
  <c r="R117" i="36"/>
  <c r="AI117" i="36"/>
  <c r="BM117" i="36"/>
  <c r="CM117" i="36"/>
  <c r="BZ117" i="36"/>
  <c r="W117" i="36"/>
  <c r="C117" i="36"/>
  <c r="BT117" i="36"/>
  <c r="CK117" i="36"/>
  <c r="CQ117" i="36"/>
  <c r="I117" i="36"/>
  <c r="N117" i="36"/>
  <c r="AP117" i="36"/>
  <c r="BN117" i="36"/>
  <c r="AS117" i="36"/>
  <c r="BL117" i="36"/>
  <c r="CC117" i="36"/>
  <c r="AR117" i="36"/>
  <c r="O117" i="36"/>
  <c r="P117" i="36"/>
  <c r="AB117" i="36"/>
  <c r="AT117" i="36"/>
  <c r="CI117" i="36"/>
  <c r="AK117" i="36"/>
  <c r="CT117" i="36"/>
  <c r="AD117" i="36"/>
  <c r="AY117" i="36"/>
  <c r="CR117" i="36"/>
  <c r="U117" i="36"/>
  <c r="BJ117" i="36"/>
  <c r="BX117" i="36"/>
  <c r="BH117" i="36"/>
  <c r="AV117" i="36"/>
  <c r="Y117" i="36"/>
  <c r="AJ117" i="36"/>
  <c r="Z117" i="36"/>
  <c r="BK117" i="36"/>
  <c r="AC117" i="36"/>
  <c r="AG117" i="36"/>
  <c r="AN117" i="36"/>
  <c r="BA117" i="36"/>
  <c r="CL117" i="36"/>
  <c r="BO117" i="36"/>
  <c r="F117" i="36"/>
  <c r="E117" i="36"/>
  <c r="AO117" i="36"/>
  <c r="BY117" i="36"/>
  <c r="BR117" i="36"/>
  <c r="CJ117" i="36"/>
  <c r="CH117" i="36"/>
  <c r="BW117" i="36"/>
  <c r="BE117" i="36"/>
  <c r="CD117" i="36"/>
  <c r="AE117" i="36"/>
  <c r="M117" i="36"/>
  <c r="AH117" i="36"/>
  <c r="S117" i="36"/>
  <c r="CB117" i="36"/>
  <c r="CF117" i="36"/>
  <c r="CP117" i="36"/>
  <c r="BG117" i="36"/>
  <c r="J117" i="36"/>
  <c r="BC117" i="36"/>
  <c r="AM117" i="36"/>
  <c r="CA117" i="36"/>
  <c r="BD117" i="36"/>
  <c r="AZ117" i="36"/>
  <c r="AL117" i="36"/>
  <c r="BW119" i="36"/>
  <c r="BI117" i="36"/>
  <c r="L119" i="36"/>
  <c r="BD119" i="36"/>
  <c r="S119" i="36"/>
  <c r="AW119" i="36"/>
  <c r="W119" i="36"/>
  <c r="CK119" i="36"/>
  <c r="CB120" i="36"/>
  <c r="CI120" i="36"/>
  <c r="AP118" i="36"/>
  <c r="BK121" i="36"/>
  <c r="CD119" i="36"/>
  <c r="AC119" i="36"/>
  <c r="BU119" i="36"/>
  <c r="M121" i="36"/>
  <c r="CS119" i="36"/>
  <c r="T121" i="36"/>
  <c r="BL119" i="36"/>
  <c r="BA121" i="36"/>
  <c r="AG121" i="36"/>
  <c r="O121" i="36"/>
  <c r="BI119" i="36"/>
  <c r="BT121" i="36"/>
  <c r="AO121" i="36"/>
  <c r="BY119" i="36"/>
  <c r="CN119" i="36"/>
  <c r="AI119" i="36"/>
  <c r="BR119" i="36"/>
  <c r="AU121" i="36"/>
  <c r="BJ119" i="36"/>
  <c r="AF119" i="36"/>
  <c r="BQ121" i="36"/>
  <c r="CQ119" i="36"/>
  <c r="BX119" i="36"/>
  <c r="AJ119" i="36"/>
  <c r="BZ119" i="36"/>
  <c r="BC121" i="36"/>
  <c r="I121" i="36"/>
  <c r="AZ121" i="36"/>
  <c r="BO119" i="36"/>
  <c r="BT118" i="36"/>
  <c r="N118" i="36"/>
  <c r="BG119" i="36"/>
  <c r="N119" i="36"/>
  <c r="CH118" i="36"/>
  <c r="AJ118" i="36"/>
  <c r="AB121" i="36"/>
  <c r="AU118" i="36"/>
  <c r="S121" i="36"/>
  <c r="AF121" i="36"/>
  <c r="BS120" i="36"/>
  <c r="CH119" i="36"/>
  <c r="AX120" i="36"/>
  <c r="BT119" i="36"/>
  <c r="AY119" i="36"/>
  <c r="BL122" i="36"/>
  <c r="T119" i="36"/>
  <c r="CM120" i="36"/>
  <c r="AK124" i="35" l="1"/>
  <c r="L124" i="35"/>
  <c r="AV124" i="35"/>
  <c r="BJ124" i="35"/>
  <c r="AG124" i="35"/>
  <c r="BW124" i="35"/>
  <c r="W73" i="38"/>
  <c r="R73" i="38"/>
  <c r="O73" i="38"/>
  <c r="U73" i="38"/>
  <c r="AS72" i="38"/>
  <c r="O72" i="38"/>
  <c r="R72" i="38"/>
  <c r="W72" i="38"/>
  <c r="U72" i="38"/>
  <c r="CU123" i="35"/>
  <c r="BZ123" i="36" s="1"/>
  <c r="A77" i="20"/>
  <c r="B76" i="20"/>
  <c r="C76" i="20"/>
  <c r="D76" i="20"/>
  <c r="E76" i="20"/>
  <c r="CU124" i="35" l="1"/>
  <c r="C124" i="36" s="1"/>
  <c r="S123" i="36"/>
  <c r="CR123" i="36"/>
  <c r="AD123" i="36"/>
  <c r="R123" i="36"/>
  <c r="CG123" i="36"/>
  <c r="BO123" i="36"/>
  <c r="L123" i="36"/>
  <c r="AK123" i="36"/>
  <c r="AC123" i="36"/>
  <c r="J123" i="36"/>
  <c r="AU123" i="36"/>
  <c r="BH123" i="36"/>
  <c r="P123" i="36"/>
  <c r="AS123" i="36"/>
  <c r="AX123" i="36"/>
  <c r="BJ123" i="36"/>
  <c r="V123" i="36"/>
  <c r="I123" i="36"/>
  <c r="K123" i="36"/>
  <c r="AQ123" i="36"/>
  <c r="CB123" i="36"/>
  <c r="C123" i="36"/>
  <c r="BG123" i="36"/>
  <c r="CA123" i="36"/>
  <c r="BC123" i="36"/>
  <c r="BV123" i="36"/>
  <c r="BA123" i="36"/>
  <c r="AF123" i="36"/>
  <c r="CI123" i="36"/>
  <c r="BS123" i="36"/>
  <c r="BI123" i="36"/>
  <c r="CJ123" i="36"/>
  <c r="CS123" i="36"/>
  <c r="Y123" i="36"/>
  <c r="D123" i="36"/>
  <c r="AN123" i="36"/>
  <c r="G123" i="36"/>
  <c r="AH123" i="36"/>
  <c r="AJ123" i="36"/>
  <c r="CF123" i="36"/>
  <c r="W123" i="36"/>
  <c r="Z123" i="36"/>
  <c r="T123" i="36"/>
  <c r="CD123" i="36"/>
  <c r="CQ123" i="36"/>
  <c r="BE123" i="36"/>
  <c r="AT123" i="36"/>
  <c r="CO123" i="36"/>
  <c r="BU123" i="36"/>
  <c r="BR123" i="36"/>
  <c r="H123" i="36"/>
  <c r="BK123" i="36"/>
  <c r="BF123" i="36"/>
  <c r="AB123" i="36"/>
  <c r="AM123" i="36"/>
  <c r="AW123" i="36"/>
  <c r="AR123" i="36"/>
  <c r="CM123" i="36"/>
  <c r="AE123" i="36"/>
  <c r="N123" i="36"/>
  <c r="BD123" i="36"/>
  <c r="AL123" i="36"/>
  <c r="AP123" i="36"/>
  <c r="CK123" i="36"/>
  <c r="AI123" i="36"/>
  <c r="F123" i="36"/>
  <c r="Q123" i="36"/>
  <c r="O123" i="36"/>
  <c r="AO123" i="36"/>
  <c r="CT123" i="36"/>
  <c r="CL123" i="36"/>
  <c r="CP123" i="36"/>
  <c r="CC123" i="36"/>
  <c r="AV123" i="36"/>
  <c r="BW123" i="36"/>
  <c r="BY123" i="36"/>
  <c r="BP123" i="36"/>
  <c r="CH123" i="36"/>
  <c r="X123" i="36"/>
  <c r="AY123" i="36"/>
  <c r="BB123" i="36"/>
  <c r="CE123" i="36"/>
  <c r="AZ123" i="36"/>
  <c r="M123" i="36"/>
  <c r="CN123" i="36"/>
  <c r="BQ123" i="36"/>
  <c r="AG123" i="36"/>
  <c r="BL123" i="36"/>
  <c r="BM123" i="36"/>
  <c r="U123" i="36"/>
  <c r="BN123" i="36"/>
  <c r="A78" i="20"/>
  <c r="BK126" i="35" s="1"/>
  <c r="B77" i="20"/>
  <c r="C77" i="20"/>
  <c r="D77" i="20"/>
  <c r="E77" i="20"/>
  <c r="CA125" i="35"/>
  <c r="BB125" i="35"/>
  <c r="G125" i="35"/>
  <c r="BV125" i="35"/>
  <c r="BL125" i="35"/>
  <c r="BW126" i="35"/>
  <c r="CK126" i="35"/>
  <c r="CL126" i="35"/>
  <c r="O125" i="35"/>
  <c r="Y125" i="35"/>
  <c r="CO125" i="35"/>
  <c r="BW125" i="35"/>
  <c r="CD126" i="35"/>
  <c r="S126" i="35"/>
  <c r="BI125" i="35"/>
  <c r="AV125" i="35"/>
  <c r="AT126" i="35"/>
  <c r="N125" i="35"/>
  <c r="W126" i="35"/>
  <c r="BD125" i="35"/>
  <c r="CR125" i="35"/>
  <c r="M125" i="35"/>
  <c r="AY125" i="35"/>
  <c r="BZ125" i="35"/>
  <c r="AX125" i="35"/>
  <c r="CQ126" i="35"/>
  <c r="U125" i="35"/>
  <c r="AA125" i="35"/>
  <c r="CJ125" i="35"/>
  <c r="Y126" i="35"/>
  <c r="O126" i="35"/>
  <c r="BJ125" i="35"/>
  <c r="X125" i="35"/>
  <c r="BA126" i="35"/>
  <c r="CI125" i="35"/>
  <c r="BT125" i="35"/>
  <c r="BF126" i="35"/>
  <c r="S125" i="35"/>
  <c r="CF126" i="35"/>
  <c r="D125" i="35"/>
  <c r="AS125" i="35"/>
  <c r="CT126" i="35"/>
  <c r="AS126" i="35"/>
  <c r="BP125" i="35"/>
  <c r="AG126" i="35"/>
  <c r="CB125" i="35"/>
  <c r="AN125" i="35"/>
  <c r="AO126" i="35"/>
  <c r="AR126" i="35"/>
  <c r="AB125" i="35"/>
  <c r="BK125" i="35"/>
  <c r="CG126" i="35"/>
  <c r="AV126" i="35"/>
  <c r="AA126" i="35"/>
  <c r="BR126" i="35"/>
  <c r="AH125" i="35"/>
  <c r="CP126" i="35"/>
  <c r="CI126" i="35"/>
  <c r="AN126" i="35"/>
  <c r="CA126" i="35"/>
  <c r="BE125" i="35"/>
  <c r="CJ126" i="35"/>
  <c r="AX126" i="35"/>
  <c r="AP126" i="35"/>
  <c r="Q125" i="35"/>
  <c r="CH125" i="35"/>
  <c r="AO125" i="35"/>
  <c r="C125" i="35"/>
  <c r="H125" i="35"/>
  <c r="CK125" i="35"/>
  <c r="CL125" i="35"/>
  <c r="BM125" i="35"/>
  <c r="T125" i="35"/>
  <c r="CT125" i="35"/>
  <c r="CN126" i="35"/>
  <c r="AE125" i="35"/>
  <c r="BG125" i="35"/>
  <c r="AF125" i="35"/>
  <c r="Z125" i="35"/>
  <c r="BB126" i="35"/>
  <c r="AQ126" i="35"/>
  <c r="Q126" i="35"/>
  <c r="CM125" i="35"/>
  <c r="J125" i="35"/>
  <c r="AC125" i="35"/>
  <c r="AU125" i="35"/>
  <c r="H126" i="35"/>
  <c r="BA125" i="35"/>
  <c r="AI125" i="35"/>
  <c r="AE126" i="35"/>
  <c r="CR126" i="35"/>
  <c r="G126" i="35"/>
  <c r="BX125" i="35"/>
  <c r="BU125" i="35"/>
  <c r="V125" i="35"/>
  <c r="BT126" i="35"/>
  <c r="CO126" i="35"/>
  <c r="AB126" i="35"/>
  <c r="BR125" i="35"/>
  <c r="BY126" i="35"/>
  <c r="CD125" i="35"/>
  <c r="F125" i="35"/>
  <c r="BH126" i="35"/>
  <c r="BP126" i="35"/>
  <c r="AU126" i="35"/>
  <c r="L125" i="35"/>
  <c r="AF126" i="35"/>
  <c r="CE126" i="35"/>
  <c r="CE125" i="35"/>
  <c r="X126" i="35"/>
  <c r="CQ125" i="35"/>
  <c r="AK126" i="35"/>
  <c r="BN126" i="35"/>
  <c r="E125" i="35"/>
  <c r="AK125" i="35"/>
  <c r="BS126" i="35"/>
  <c r="CC126" i="35"/>
  <c r="BE126" i="35"/>
  <c r="CH126" i="35"/>
  <c r="AD125" i="35"/>
  <c r="P125" i="35"/>
  <c r="BN125" i="35"/>
  <c r="BX126" i="35"/>
  <c r="AG125" i="35"/>
  <c r="E126" i="35"/>
  <c r="AH126" i="35"/>
  <c r="V126" i="35"/>
  <c r="AJ125" i="35"/>
  <c r="AI126" i="35"/>
  <c r="P126" i="35"/>
  <c r="CS126" i="35"/>
  <c r="BG126" i="35"/>
  <c r="AZ126" i="35"/>
  <c r="AA74" i="38"/>
  <c r="G75" i="38"/>
  <c r="F75" i="38"/>
  <c r="I75" i="38"/>
  <c r="X74" i="38"/>
  <c r="AC126" i="35"/>
  <c r="AY126" i="35"/>
  <c r="AL126" i="35"/>
  <c r="D126" i="35"/>
  <c r="CN125" i="35"/>
  <c r="T126" i="35"/>
  <c r="BS125" i="35"/>
  <c r="BJ126" i="35"/>
  <c r="J74" i="38"/>
  <c r="CC125" i="35"/>
  <c r="I125" i="35"/>
  <c r="I74" i="38"/>
  <c r="N126" i="35"/>
  <c r="BO125" i="35"/>
  <c r="AM126" i="35"/>
  <c r="CG125" i="35"/>
  <c r="N74" i="38"/>
  <c r="BC125" i="35"/>
  <c r="BU126" i="35"/>
  <c r="AW126" i="35"/>
  <c r="AM125" i="35"/>
  <c r="CS125" i="35"/>
  <c r="BV126" i="35"/>
  <c r="BY125" i="35"/>
  <c r="AQ125" i="35"/>
  <c r="CF125" i="35"/>
  <c r="K126" i="35"/>
  <c r="W125" i="35"/>
  <c r="L126" i="35"/>
  <c r="CP125" i="35"/>
  <c r="AL125" i="35"/>
  <c r="K125" i="35"/>
  <c r="C126" i="35"/>
  <c r="AZ125" i="35"/>
  <c r="CM126" i="35"/>
  <c r="R125" i="35"/>
  <c r="AR125" i="35"/>
  <c r="AP125" i="35"/>
  <c r="BF125" i="35"/>
  <c r="AD126" i="35"/>
  <c r="BL126" i="35"/>
  <c r="V75" i="38"/>
  <c r="M126" i="35"/>
  <c r="AB75" i="38"/>
  <c r="AS75" i="38" s="1"/>
  <c r="AT125" i="35"/>
  <c r="BH125" i="35"/>
  <c r="AW125" i="35"/>
  <c r="BQ125" i="35"/>
  <c r="V74" i="38"/>
  <c r="X75" i="38"/>
  <c r="G74" i="38"/>
  <c r="H74" i="38"/>
  <c r="BI126" i="35"/>
  <c r="F74" i="38"/>
  <c r="H75" i="38"/>
  <c r="M75" i="38"/>
  <c r="L74" i="38"/>
  <c r="Y74" i="38"/>
  <c r="K75" i="38"/>
  <c r="M74" i="38"/>
  <c r="L75" i="38"/>
  <c r="J75" i="38"/>
  <c r="Y75" i="38"/>
  <c r="N75" i="38"/>
  <c r="Z126" i="35"/>
  <c r="AA75" i="38"/>
  <c r="AB74" i="38"/>
  <c r="K74" i="38"/>
  <c r="BT123" i="36"/>
  <c r="E123" i="36"/>
  <c r="BX123" i="36"/>
  <c r="AA123" i="36"/>
  <c r="CC124" i="36" l="1"/>
  <c r="N124" i="36"/>
  <c r="BO124" i="36"/>
  <c r="CK124" i="36"/>
  <c r="BQ124" i="36"/>
  <c r="AZ124" i="36"/>
  <c r="CM124" i="36"/>
  <c r="CH124" i="36"/>
  <c r="BM126" i="35"/>
  <c r="AJ126" i="35"/>
  <c r="BZ126" i="35"/>
  <c r="CB126" i="35"/>
  <c r="BL124" i="36"/>
  <c r="CL124" i="36"/>
  <c r="AC124" i="36"/>
  <c r="U126" i="35"/>
  <c r="BG124" i="36"/>
  <c r="P124" i="36"/>
  <c r="BW124" i="36"/>
  <c r="J126" i="35"/>
  <c r="BD126" i="35"/>
  <c r="R126" i="35"/>
  <c r="AO124" i="36"/>
  <c r="AG124" i="36"/>
  <c r="AY124" i="36"/>
  <c r="BO126" i="35"/>
  <c r="BE124" i="36"/>
  <c r="AH124" i="36"/>
  <c r="BF124" i="36"/>
  <c r="CS124" i="36"/>
  <c r="F124" i="36"/>
  <c r="T124" i="36"/>
  <c r="BV124" i="36"/>
  <c r="AS124" i="36"/>
  <c r="AK124" i="36"/>
  <c r="Z124" i="36"/>
  <c r="R124" i="36"/>
  <c r="CQ124" i="36"/>
  <c r="CN124" i="36"/>
  <c r="AX124" i="36"/>
  <c r="AB124" i="36"/>
  <c r="X124" i="36"/>
  <c r="BP124" i="36"/>
  <c r="H124" i="36"/>
  <c r="K124" i="36"/>
  <c r="BS124" i="36"/>
  <c r="Q124" i="36"/>
  <c r="J124" i="36"/>
  <c r="V124" i="36"/>
  <c r="AT124" i="36"/>
  <c r="L124" i="36"/>
  <c r="BH124" i="36"/>
  <c r="BX124" i="36"/>
  <c r="CG124" i="36"/>
  <c r="M124" i="36"/>
  <c r="AW124" i="36"/>
  <c r="D124" i="36"/>
  <c r="BC124" i="36"/>
  <c r="AU124" i="36"/>
  <c r="CA124" i="36"/>
  <c r="O124" i="36"/>
  <c r="I124" i="36"/>
  <c r="BJ124" i="36"/>
  <c r="CP124" i="36"/>
  <c r="AF124" i="36"/>
  <c r="AD124" i="36"/>
  <c r="BK124" i="36"/>
  <c r="AV124" i="36"/>
  <c r="BB124" i="36"/>
  <c r="BN124" i="36"/>
  <c r="AJ124" i="36"/>
  <c r="CD124" i="36"/>
  <c r="AR124" i="36"/>
  <c r="AL124" i="36"/>
  <c r="G124" i="36"/>
  <c r="W124" i="36"/>
  <c r="BU124" i="36"/>
  <c r="BR124" i="36"/>
  <c r="AI124" i="36"/>
  <c r="Y124" i="36"/>
  <c r="CJ124" i="36"/>
  <c r="AP124" i="36"/>
  <c r="AN124" i="36"/>
  <c r="BD124" i="36"/>
  <c r="CT124" i="36"/>
  <c r="CF124" i="36"/>
  <c r="U124" i="36"/>
  <c r="CR124" i="36"/>
  <c r="E124" i="36"/>
  <c r="CB124" i="36"/>
  <c r="AM124" i="36"/>
  <c r="AA124" i="36"/>
  <c r="BT124" i="36"/>
  <c r="BI124" i="36"/>
  <c r="AQ124" i="36"/>
  <c r="BM124" i="36"/>
  <c r="AE124" i="36"/>
  <c r="CO124" i="36"/>
  <c r="S124" i="36"/>
  <c r="BY124" i="36"/>
  <c r="BZ124" i="36"/>
  <c r="CE124" i="36"/>
  <c r="CI124" i="36"/>
  <c r="BA124" i="36"/>
  <c r="BQ126" i="35"/>
  <c r="BC126" i="35"/>
  <c r="F126" i="35"/>
  <c r="I126" i="35"/>
  <c r="AS74" i="38"/>
  <c r="O75" i="38"/>
  <c r="U75" i="38"/>
  <c r="W75" i="38"/>
  <c r="U74" i="38"/>
  <c r="O74" i="38"/>
  <c r="W74" i="38"/>
  <c r="R74" i="38"/>
  <c r="A79" i="20"/>
  <c r="B78" i="20"/>
  <c r="C78" i="20"/>
  <c r="D78" i="20"/>
  <c r="E78" i="20"/>
  <c r="CU125" i="35"/>
  <c r="CK125" i="36" s="1"/>
  <c r="CU126" i="35" l="1"/>
  <c r="BB126" i="36" s="1"/>
  <c r="BL125" i="36"/>
  <c r="BU125" i="36"/>
  <c r="AE125" i="36"/>
  <c r="BH125" i="36"/>
  <c r="O125" i="36"/>
  <c r="T125" i="36"/>
  <c r="CL125" i="36"/>
  <c r="AY125" i="36"/>
  <c r="CM125" i="36"/>
  <c r="C125" i="36"/>
  <c r="BG125" i="36"/>
  <c r="AD125" i="36"/>
  <c r="Y125" i="36"/>
  <c r="AA125" i="36"/>
  <c r="M125" i="36"/>
  <c r="CJ125" i="36"/>
  <c r="H125" i="36"/>
  <c r="N125" i="36"/>
  <c r="CA125" i="36"/>
  <c r="AG125" i="36"/>
  <c r="BT125" i="36"/>
  <c r="CB125" i="36"/>
  <c r="E125" i="36"/>
  <c r="AS125" i="36"/>
  <c r="BA125" i="36"/>
  <c r="AN125" i="36"/>
  <c r="AH125" i="36"/>
  <c r="BV125" i="36"/>
  <c r="CD125" i="36"/>
  <c r="Z125" i="36"/>
  <c r="AF125" i="36"/>
  <c r="BI125" i="36"/>
  <c r="AX125" i="36"/>
  <c r="BX125" i="36"/>
  <c r="CT125" i="36"/>
  <c r="D125" i="36"/>
  <c r="AW125" i="36"/>
  <c r="AQ125" i="36"/>
  <c r="BO125" i="36"/>
  <c r="CE125" i="36"/>
  <c r="CI125" i="36"/>
  <c r="W125" i="36"/>
  <c r="BE125" i="36"/>
  <c r="F125" i="36"/>
  <c r="AU125" i="36"/>
  <c r="BF125" i="36"/>
  <c r="BY125" i="36"/>
  <c r="AM125" i="36"/>
  <c r="CC125" i="36"/>
  <c r="AT125" i="36"/>
  <c r="CN125" i="36"/>
  <c r="BW125" i="36"/>
  <c r="BM125" i="36"/>
  <c r="BZ125" i="36"/>
  <c r="BR125" i="36"/>
  <c r="AC125" i="36"/>
  <c r="A80" i="20"/>
  <c r="S128" i="35" s="1"/>
  <c r="B79" i="20"/>
  <c r="C79" i="20"/>
  <c r="D79" i="20"/>
  <c r="E79" i="20"/>
  <c r="V127" i="35"/>
  <c r="BT128" i="35"/>
  <c r="CJ127" i="35"/>
  <c r="CC128" i="35"/>
  <c r="AN127" i="35"/>
  <c r="BI127" i="35"/>
  <c r="BU127" i="35"/>
  <c r="BO127" i="35"/>
  <c r="AJ127" i="35"/>
  <c r="Y128" i="35"/>
  <c r="AP127" i="35"/>
  <c r="CH127" i="35"/>
  <c r="AU128" i="35"/>
  <c r="AH127" i="35"/>
  <c r="BF127" i="35"/>
  <c r="CQ128" i="35"/>
  <c r="G128" i="35"/>
  <c r="D128" i="35"/>
  <c r="CQ127" i="35"/>
  <c r="E127" i="35"/>
  <c r="CA128" i="35"/>
  <c r="AQ128" i="35"/>
  <c r="D127" i="35"/>
  <c r="T128" i="35"/>
  <c r="CI128" i="35"/>
  <c r="CJ128" i="35"/>
  <c r="CK127" i="35"/>
  <c r="AH128" i="35"/>
  <c r="AC127" i="35"/>
  <c r="U128" i="35"/>
  <c r="CM127" i="35"/>
  <c r="BN127" i="35"/>
  <c r="T127" i="35"/>
  <c r="CK128" i="35"/>
  <c r="AR127" i="35"/>
  <c r="AE127" i="35"/>
  <c r="AB127" i="35"/>
  <c r="AM127" i="35"/>
  <c r="CH128" i="35"/>
  <c r="BA127" i="35"/>
  <c r="CD128" i="35"/>
  <c r="R127" i="35"/>
  <c r="BB127" i="35"/>
  <c r="Q127" i="35"/>
  <c r="CN128" i="35"/>
  <c r="BR127" i="35"/>
  <c r="I127" i="35"/>
  <c r="BE127" i="35"/>
  <c r="C127" i="35"/>
  <c r="AL127" i="35"/>
  <c r="R128" i="35"/>
  <c r="Y127" i="35"/>
  <c r="BL127" i="35"/>
  <c r="AA127" i="35"/>
  <c r="AQ127" i="35"/>
  <c r="O127" i="35"/>
  <c r="BV127" i="35"/>
  <c r="AU127" i="35"/>
  <c r="P128" i="35"/>
  <c r="J128" i="35"/>
  <c r="E128" i="35"/>
  <c r="AG127" i="35"/>
  <c r="AO128" i="35"/>
  <c r="CS127" i="35"/>
  <c r="N127" i="35"/>
  <c r="AD128" i="35"/>
  <c r="C128" i="35"/>
  <c r="AR128" i="35"/>
  <c r="AT127" i="35"/>
  <c r="CA127" i="35"/>
  <c r="CG128" i="35"/>
  <c r="BP127" i="35"/>
  <c r="CO128" i="35"/>
  <c r="H127" i="35"/>
  <c r="BX128" i="35"/>
  <c r="BZ127" i="35"/>
  <c r="CL128" i="35"/>
  <c r="W127" i="35"/>
  <c r="AK127" i="35"/>
  <c r="J127" i="35"/>
  <c r="BS128" i="35"/>
  <c r="AX128" i="35"/>
  <c r="AE128" i="35"/>
  <c r="AV127" i="35"/>
  <c r="AO127" i="35"/>
  <c r="BI128" i="35"/>
  <c r="BT127" i="35"/>
  <c r="BC127" i="35"/>
  <c r="BY127" i="35"/>
  <c r="Z128" i="35"/>
  <c r="H128" i="35"/>
  <c r="CI127" i="35"/>
  <c r="BY128" i="35"/>
  <c r="L127" i="35"/>
  <c r="AM128" i="35"/>
  <c r="AG128" i="35"/>
  <c r="Q128" i="35"/>
  <c r="M128" i="35"/>
  <c r="BF128" i="35"/>
  <c r="AY128" i="35"/>
  <c r="CM128" i="35"/>
  <c r="AD127" i="35"/>
  <c r="BG127" i="35"/>
  <c r="BZ128" i="35"/>
  <c r="AL128" i="35"/>
  <c r="CL127" i="35"/>
  <c r="CG127" i="35"/>
  <c r="BH127" i="35"/>
  <c r="AZ127" i="35"/>
  <c r="W128" i="35"/>
  <c r="K128" i="35"/>
  <c r="CF128" i="35"/>
  <c r="BK128" i="35"/>
  <c r="BN128" i="35"/>
  <c r="L128" i="35"/>
  <c r="AS128" i="35"/>
  <c r="AI127" i="35"/>
  <c r="BC128" i="35"/>
  <c r="CB128" i="35"/>
  <c r="AW127" i="35"/>
  <c r="X76" i="38"/>
  <c r="K127" i="35"/>
  <c r="N128" i="35"/>
  <c r="AI128" i="35"/>
  <c r="BV128" i="35"/>
  <c r="BJ128" i="35"/>
  <c r="BP128" i="35"/>
  <c r="Z127" i="35"/>
  <c r="AZ128" i="35"/>
  <c r="X127" i="35"/>
  <c r="BO128" i="35"/>
  <c r="M127" i="35"/>
  <c r="AS127" i="35"/>
  <c r="CD127" i="35"/>
  <c r="Y76" i="38"/>
  <c r="BB128" i="35"/>
  <c r="BS127" i="35"/>
  <c r="AF127" i="35"/>
  <c r="CE128" i="35"/>
  <c r="BD128" i="35"/>
  <c r="CP128" i="35"/>
  <c r="X128" i="35"/>
  <c r="BM128" i="35"/>
  <c r="CF127" i="35"/>
  <c r="CP127" i="35"/>
  <c r="AV128" i="35"/>
  <c r="BA128" i="35"/>
  <c r="BW128" i="35"/>
  <c r="AX127" i="35"/>
  <c r="AC128" i="35"/>
  <c r="CB127" i="35"/>
  <c r="BM127" i="35"/>
  <c r="Y77" i="38"/>
  <c r="N77" i="38"/>
  <c r="H77" i="38"/>
  <c r="AA77" i="38"/>
  <c r="K77" i="38"/>
  <c r="BE128" i="35"/>
  <c r="AW128" i="35"/>
  <c r="CN127" i="35"/>
  <c r="BK127" i="35"/>
  <c r="G127" i="35"/>
  <c r="G76" i="38"/>
  <c r="BX127" i="35"/>
  <c r="CR127" i="35"/>
  <c r="V77" i="38"/>
  <c r="AA128" i="35"/>
  <c r="M77" i="38"/>
  <c r="BD127" i="35"/>
  <c r="BJ127" i="35"/>
  <c r="J77" i="38"/>
  <c r="X77" i="38"/>
  <c r="BU128" i="35"/>
  <c r="BQ127" i="35"/>
  <c r="AB128" i="35"/>
  <c r="AJ128" i="35"/>
  <c r="CO127" i="35"/>
  <c r="I128" i="35"/>
  <c r="BG128" i="35"/>
  <c r="BQ128" i="35"/>
  <c r="AK128" i="35"/>
  <c r="U127" i="35"/>
  <c r="L77" i="38"/>
  <c r="CT127" i="35"/>
  <c r="F128" i="35"/>
  <c r="S127" i="35"/>
  <c r="BW127" i="35"/>
  <c r="H76" i="38"/>
  <c r="BR128" i="35"/>
  <c r="AY127" i="35"/>
  <c r="CS128" i="35"/>
  <c r="AF128" i="35"/>
  <c r="P127" i="35"/>
  <c r="CR128" i="35"/>
  <c r="K76" i="38"/>
  <c r="AP128" i="35"/>
  <c r="AT128" i="35"/>
  <c r="CC127" i="35"/>
  <c r="CE127" i="35"/>
  <c r="BH128" i="35"/>
  <c r="N76" i="38"/>
  <c r="CT128" i="35"/>
  <c r="F127" i="35"/>
  <c r="F76" i="38"/>
  <c r="I77" i="38"/>
  <c r="AB77" i="38"/>
  <c r="AS77" i="38" s="1"/>
  <c r="AB76" i="38"/>
  <c r="M76" i="38"/>
  <c r="J76" i="38"/>
  <c r="G77" i="38"/>
  <c r="V76" i="38"/>
  <c r="I76" i="38"/>
  <c r="AA76" i="38"/>
  <c r="F77" i="38"/>
  <c r="V128" i="35"/>
  <c r="L76" i="38"/>
  <c r="Q125" i="36"/>
  <c r="BD125" i="36"/>
  <c r="G126" i="36"/>
  <c r="AD126" i="36"/>
  <c r="CF125" i="36"/>
  <c r="R125" i="36"/>
  <c r="AP125" i="36"/>
  <c r="K126" i="36"/>
  <c r="AJ125" i="36"/>
  <c r="BC125" i="36"/>
  <c r="BS125" i="36"/>
  <c r="AV125" i="36"/>
  <c r="AV126" i="36"/>
  <c r="AU126" i="36"/>
  <c r="J126" i="36"/>
  <c r="CA126" i="36"/>
  <c r="AB126" i="36"/>
  <c r="CQ126" i="36"/>
  <c r="R126" i="36"/>
  <c r="CT126" i="36"/>
  <c r="AI125" i="36"/>
  <c r="BB125" i="36"/>
  <c r="L125" i="36"/>
  <c r="BJ125" i="36"/>
  <c r="BT126" i="36"/>
  <c r="M126" i="36"/>
  <c r="CP125" i="36"/>
  <c r="BL126" i="36"/>
  <c r="CG125" i="36"/>
  <c r="BI126" i="36"/>
  <c r="AR125" i="36"/>
  <c r="CS125" i="36"/>
  <c r="X125" i="36"/>
  <c r="N126" i="36"/>
  <c r="BP125" i="36"/>
  <c r="G125" i="36"/>
  <c r="J125" i="36"/>
  <c r="X126" i="36"/>
  <c r="S125" i="36"/>
  <c r="CQ125" i="36"/>
  <c r="AO126" i="36"/>
  <c r="K125" i="36"/>
  <c r="V125" i="36"/>
  <c r="BQ125" i="36"/>
  <c r="AL125" i="36"/>
  <c r="AY126" i="36"/>
  <c r="CC126" i="36"/>
  <c r="AM126" i="36"/>
  <c r="CR125" i="36"/>
  <c r="CH125" i="36"/>
  <c r="U125" i="36"/>
  <c r="AO125" i="36"/>
  <c r="AB125" i="36"/>
  <c r="BK125" i="36"/>
  <c r="AK126" i="36"/>
  <c r="CP126" i="36"/>
  <c r="BQ126" i="36"/>
  <c r="BE126" i="36"/>
  <c r="BN125" i="36"/>
  <c r="AK125" i="36"/>
  <c r="CO125" i="36"/>
  <c r="AZ125" i="36"/>
  <c r="I125" i="36"/>
  <c r="P125" i="36"/>
  <c r="Z126" i="36" l="1"/>
  <c r="H126" i="36"/>
  <c r="BM126" i="36"/>
  <c r="L126" i="36"/>
  <c r="BD126" i="36"/>
  <c r="CL126" i="36"/>
  <c r="AZ126" i="36"/>
  <c r="AQ126" i="36"/>
  <c r="BP126" i="36"/>
  <c r="BG126" i="36"/>
  <c r="CS126" i="36"/>
  <c r="AE126" i="36"/>
  <c r="AI126" i="36"/>
  <c r="BW126" i="36"/>
  <c r="AW126" i="36"/>
  <c r="BA126" i="36"/>
  <c r="AG126" i="36"/>
  <c r="Q126" i="36"/>
  <c r="AH126" i="36"/>
  <c r="BX126" i="36"/>
  <c r="BU126" i="36"/>
  <c r="AL126" i="36"/>
  <c r="AT126" i="36"/>
  <c r="T126" i="36"/>
  <c r="CO126" i="36"/>
  <c r="BH126" i="36"/>
  <c r="P126" i="36"/>
  <c r="BJ126" i="36"/>
  <c r="AR126" i="36"/>
  <c r="AS126" i="36"/>
  <c r="CF126" i="36"/>
  <c r="AJ126" i="36"/>
  <c r="S126" i="36"/>
  <c r="Y126" i="36"/>
  <c r="BC126" i="36"/>
  <c r="CM126" i="36"/>
  <c r="CB126" i="36"/>
  <c r="BR126" i="36"/>
  <c r="O126" i="36"/>
  <c r="E126" i="36"/>
  <c r="CE126" i="36"/>
  <c r="O128" i="35"/>
  <c r="D126" i="36"/>
  <c r="CJ126" i="36"/>
  <c r="BS126" i="36"/>
  <c r="BO126" i="36"/>
  <c r="BN126" i="36"/>
  <c r="W126" i="36"/>
  <c r="CK126" i="36"/>
  <c r="CD126" i="36"/>
  <c r="C126" i="36"/>
  <c r="AA126" i="36"/>
  <c r="BK126" i="36"/>
  <c r="CG126" i="36"/>
  <c r="BZ126" i="36"/>
  <c r="CH126" i="36"/>
  <c r="V126" i="36"/>
  <c r="AC126" i="36"/>
  <c r="AN126" i="36"/>
  <c r="U126" i="36"/>
  <c r="CI126" i="36"/>
  <c r="BF126" i="36"/>
  <c r="AX126" i="36"/>
  <c r="BY126" i="36"/>
  <c r="CR126" i="36"/>
  <c r="AF126" i="36"/>
  <c r="CN126" i="36"/>
  <c r="I126" i="36"/>
  <c r="F126" i="36"/>
  <c r="BV126" i="36"/>
  <c r="AN128" i="35"/>
  <c r="AP126" i="36"/>
  <c r="BL128" i="35"/>
  <c r="R76" i="38"/>
  <c r="U76" i="38"/>
  <c r="O76" i="38"/>
  <c r="W76" i="38"/>
  <c r="AS76" i="38"/>
  <c r="W77" i="38"/>
  <c r="U77" i="38"/>
  <c r="O77" i="38"/>
  <c r="A81" i="20"/>
  <c r="B80" i="20"/>
  <c r="C80" i="20"/>
  <c r="D80" i="20"/>
  <c r="E80" i="20"/>
  <c r="CU127" i="35"/>
  <c r="CN127" i="36" s="1"/>
  <c r="CU128" i="35" l="1"/>
  <c r="AG128" i="36" s="1"/>
  <c r="BY127" i="36"/>
  <c r="AE127" i="36"/>
  <c r="AD127" i="36"/>
  <c r="AV127" i="36"/>
  <c r="AJ127" i="36"/>
  <c r="BH127" i="36"/>
  <c r="BE127" i="36"/>
  <c r="BV127" i="36"/>
  <c r="AT127" i="36"/>
  <c r="BB127" i="36"/>
  <c r="CI127" i="36"/>
  <c r="AH127" i="36"/>
  <c r="C127" i="36"/>
  <c r="AI127" i="36"/>
  <c r="BP127" i="36"/>
  <c r="D127" i="36"/>
  <c r="BS127" i="36"/>
  <c r="CD127" i="36"/>
  <c r="AX127" i="36"/>
  <c r="CM127" i="36"/>
  <c r="CP127" i="36"/>
  <c r="CF127" i="36"/>
  <c r="AU127" i="36"/>
  <c r="BG127" i="36"/>
  <c r="O127" i="36"/>
  <c r="A82" i="20"/>
  <c r="AO130" i="35" s="1"/>
  <c r="B81" i="20"/>
  <c r="C81" i="20"/>
  <c r="D81" i="20"/>
  <c r="E81" i="20"/>
  <c r="BN129" i="35"/>
  <c r="Y129" i="35"/>
  <c r="BP129" i="35"/>
  <c r="AP130" i="35"/>
  <c r="BW130" i="35"/>
  <c r="AX129" i="35"/>
  <c r="AQ130" i="35"/>
  <c r="BX130" i="35"/>
  <c r="CE129" i="35"/>
  <c r="U129" i="35"/>
  <c r="W130" i="35"/>
  <c r="Z129" i="35"/>
  <c r="AE129" i="35"/>
  <c r="AQ129" i="35"/>
  <c r="D129" i="35"/>
  <c r="BC129" i="35"/>
  <c r="Y78" i="38"/>
  <c r="BF130" i="35"/>
  <c r="AC129" i="35"/>
  <c r="AY129" i="35"/>
  <c r="BT130" i="35"/>
  <c r="CQ130" i="35"/>
  <c r="AJ129" i="35"/>
  <c r="AI130" i="35"/>
  <c r="BY129" i="35"/>
  <c r="AU129" i="35"/>
  <c r="BK130" i="35"/>
  <c r="V129" i="35"/>
  <c r="AT129" i="35"/>
  <c r="BE129" i="35"/>
  <c r="C130" i="35"/>
  <c r="BR129" i="35"/>
  <c r="T130" i="35"/>
  <c r="CH130" i="35"/>
  <c r="BG130" i="35"/>
  <c r="AA130" i="35"/>
  <c r="BM130" i="35"/>
  <c r="AP129" i="35"/>
  <c r="BL130" i="35"/>
  <c r="CO130" i="35"/>
  <c r="BA129" i="35"/>
  <c r="AM130" i="35"/>
  <c r="AW129" i="35"/>
  <c r="K130" i="35"/>
  <c r="BY130" i="35"/>
  <c r="CC130" i="35"/>
  <c r="G130" i="35"/>
  <c r="AI129" i="35"/>
  <c r="BZ130" i="35"/>
  <c r="AV129" i="35"/>
  <c r="BO130" i="35"/>
  <c r="BV130" i="35"/>
  <c r="CD130" i="35"/>
  <c r="CB129" i="35"/>
  <c r="AM129" i="35"/>
  <c r="BQ130" i="35"/>
  <c r="CM129" i="35"/>
  <c r="BN130" i="35"/>
  <c r="K129" i="35"/>
  <c r="AB78" i="38"/>
  <c r="AX130" i="35"/>
  <c r="X130" i="35"/>
  <c r="AK129" i="35"/>
  <c r="CT130" i="35"/>
  <c r="E130" i="35"/>
  <c r="CT129" i="35"/>
  <c r="J130" i="35"/>
  <c r="CA129" i="35"/>
  <c r="CO129" i="35"/>
  <c r="CI129" i="35"/>
  <c r="AB130" i="35"/>
  <c r="CB130" i="35"/>
  <c r="N130" i="35"/>
  <c r="AL130" i="35"/>
  <c r="BB129" i="35"/>
  <c r="N129" i="35"/>
  <c r="AF129" i="35"/>
  <c r="G129" i="35"/>
  <c r="C129" i="35"/>
  <c r="CS129" i="35"/>
  <c r="Z130" i="35"/>
  <c r="AS130" i="35"/>
  <c r="AG130" i="35"/>
  <c r="J129" i="35"/>
  <c r="P130" i="35"/>
  <c r="BG129" i="35"/>
  <c r="BE130" i="35"/>
  <c r="CE130" i="35"/>
  <c r="R129" i="35"/>
  <c r="F129" i="35"/>
  <c r="CP130" i="35"/>
  <c r="M129" i="35"/>
  <c r="AH129" i="35"/>
  <c r="X129" i="35"/>
  <c r="BK129" i="35"/>
  <c r="AD129" i="35"/>
  <c r="BD129" i="35"/>
  <c r="CR129" i="35"/>
  <c r="I130" i="35"/>
  <c r="CN129" i="35"/>
  <c r="CL130" i="35"/>
  <c r="CJ130" i="35"/>
  <c r="M130" i="35"/>
  <c r="BF129" i="35"/>
  <c r="BI129" i="35"/>
  <c r="BD130" i="35"/>
  <c r="AZ129" i="35"/>
  <c r="H129" i="35"/>
  <c r="CC129" i="35"/>
  <c r="AK130" i="35"/>
  <c r="V130" i="35"/>
  <c r="BH129" i="35"/>
  <c r="O129" i="35"/>
  <c r="AO129" i="35"/>
  <c r="AF130" i="35"/>
  <c r="BA130" i="35"/>
  <c r="CQ129" i="35"/>
  <c r="BJ129" i="35"/>
  <c r="AN130" i="35"/>
  <c r="Q129" i="35"/>
  <c r="BS130" i="35"/>
  <c r="CL129" i="35"/>
  <c r="Q130" i="35"/>
  <c r="BL129" i="35"/>
  <c r="AB129" i="35"/>
  <c r="BJ130" i="35"/>
  <c r="CG130" i="35"/>
  <c r="G78" i="38"/>
  <c r="AD130" i="35"/>
  <c r="BP130" i="35"/>
  <c r="AT130" i="35"/>
  <c r="BZ129" i="35"/>
  <c r="K79" i="38"/>
  <c r="CK130" i="35"/>
  <c r="Y79" i="38"/>
  <c r="J79" i="38"/>
  <c r="I79" i="38"/>
  <c r="AS129" i="35"/>
  <c r="M79" i="38"/>
  <c r="H78" i="38"/>
  <c r="L79" i="38"/>
  <c r="CD129" i="35"/>
  <c r="AW130" i="35"/>
  <c r="L129" i="35"/>
  <c r="CR130" i="35"/>
  <c r="P129" i="35"/>
  <c r="AJ130" i="35"/>
  <c r="BW129" i="35"/>
  <c r="L130" i="35"/>
  <c r="R130" i="35"/>
  <c r="AA79" i="38"/>
  <c r="AA129" i="35"/>
  <c r="V79" i="38"/>
  <c r="BB130" i="35"/>
  <c r="H130" i="35"/>
  <c r="BR130" i="35"/>
  <c r="AZ130" i="35"/>
  <c r="L78" i="38"/>
  <c r="CP129" i="35"/>
  <c r="S129" i="35"/>
  <c r="S130" i="35"/>
  <c r="K78" i="38"/>
  <c r="H79" i="38"/>
  <c r="T129" i="35"/>
  <c r="BC130" i="35"/>
  <c r="BS129" i="35"/>
  <c r="AE130" i="35"/>
  <c r="Y130" i="35"/>
  <c r="N78" i="38"/>
  <c r="BT129" i="35"/>
  <c r="W129" i="35"/>
  <c r="I78" i="38"/>
  <c r="BQ129" i="35"/>
  <c r="E129" i="35"/>
  <c r="G79" i="38"/>
  <c r="CS130" i="35"/>
  <c r="CA130" i="35"/>
  <c r="BX129" i="35"/>
  <c r="CM130" i="35"/>
  <c r="BO129" i="35"/>
  <c r="CI130" i="35"/>
  <c r="N79" i="38"/>
  <c r="X78" i="38"/>
  <c r="CF129" i="35"/>
  <c r="CH129" i="35"/>
  <c r="AL129" i="35"/>
  <c r="CK129" i="35"/>
  <c r="AR130" i="35"/>
  <c r="AA78" i="38"/>
  <c r="AH130" i="35"/>
  <c r="F78" i="38"/>
  <c r="CJ129" i="35"/>
  <c r="CF130" i="35"/>
  <c r="AR129" i="35"/>
  <c r="AG129" i="35"/>
  <c r="I129" i="35"/>
  <c r="BM129" i="35"/>
  <c r="BU129" i="35"/>
  <c r="BI130" i="35"/>
  <c r="O130" i="35"/>
  <c r="BH130" i="35"/>
  <c r="AB79" i="38"/>
  <c r="AS79" i="38" s="1"/>
  <c r="X79" i="38"/>
  <c r="AN129" i="35"/>
  <c r="BV129" i="35"/>
  <c r="AV130" i="35"/>
  <c r="CG129" i="35"/>
  <c r="AU130" i="35"/>
  <c r="AY130" i="35"/>
  <c r="CN130" i="35"/>
  <c r="J78" i="38"/>
  <c r="M78" i="38"/>
  <c r="F79" i="38"/>
  <c r="V78" i="38"/>
  <c r="BN127" i="36"/>
  <c r="AR127" i="36"/>
  <c r="M127" i="36"/>
  <c r="BM127" i="36"/>
  <c r="CC127" i="36"/>
  <c r="BQ127" i="36"/>
  <c r="BX127" i="36"/>
  <c r="CK127" i="36"/>
  <c r="N127" i="36"/>
  <c r="BF127" i="36"/>
  <c r="H127" i="36"/>
  <c r="CG127" i="36"/>
  <c r="AK127" i="36"/>
  <c r="BU127" i="36"/>
  <c r="BL127" i="36"/>
  <c r="AS127" i="36"/>
  <c r="CR127" i="36"/>
  <c r="G127" i="36"/>
  <c r="F127" i="36"/>
  <c r="AN127" i="36"/>
  <c r="BA127" i="36"/>
  <c r="V127" i="36"/>
  <c r="J127" i="36"/>
  <c r="BO127" i="36"/>
  <c r="BZ127" i="36"/>
  <c r="K127" i="36"/>
  <c r="Q127" i="36"/>
  <c r="BT127" i="36"/>
  <c r="CH127" i="36"/>
  <c r="AQ127" i="36"/>
  <c r="CL127" i="36"/>
  <c r="AG127" i="36"/>
  <c r="AF127" i="36"/>
  <c r="BJ127" i="36"/>
  <c r="BK127" i="36"/>
  <c r="U127" i="36"/>
  <c r="Y127" i="36"/>
  <c r="AM127" i="36"/>
  <c r="AL127" i="36"/>
  <c r="X127" i="36"/>
  <c r="AB127" i="36"/>
  <c r="Z127" i="36"/>
  <c r="BR127" i="36"/>
  <c r="L127" i="36"/>
  <c r="E127" i="36"/>
  <c r="CS127" i="36"/>
  <c r="AZ127" i="36"/>
  <c r="CT127" i="36"/>
  <c r="BW127" i="36"/>
  <c r="BD127" i="36"/>
  <c r="BI127" i="36"/>
  <c r="CJ127" i="36"/>
  <c r="AA127" i="36"/>
  <c r="R127" i="36"/>
  <c r="CQ127" i="36"/>
  <c r="T127" i="36"/>
  <c r="AC127" i="36"/>
  <c r="W127" i="36"/>
  <c r="AP127" i="36"/>
  <c r="I127" i="36"/>
  <c r="CA127" i="36"/>
  <c r="AW127" i="36"/>
  <c r="AO127" i="36"/>
  <c r="AY127" i="36"/>
  <c r="CO127" i="36"/>
  <c r="CB127" i="36"/>
  <c r="P127" i="36"/>
  <c r="BC127" i="36"/>
  <c r="S127" i="36"/>
  <c r="CE127" i="36"/>
  <c r="AC128" i="36" l="1"/>
  <c r="CM128" i="36"/>
  <c r="W128" i="36"/>
  <c r="BV128" i="36"/>
  <c r="BZ128" i="36"/>
  <c r="CO128" i="36"/>
  <c r="BC128" i="36"/>
  <c r="V128" i="36"/>
  <c r="BT128" i="36"/>
  <c r="AR128" i="36"/>
  <c r="BB128" i="36"/>
  <c r="AX128" i="36"/>
  <c r="BJ128" i="36"/>
  <c r="F128" i="36"/>
  <c r="BW128" i="36"/>
  <c r="CP128" i="36"/>
  <c r="BY128" i="36"/>
  <c r="BM128" i="36"/>
  <c r="BH128" i="36"/>
  <c r="I128" i="36"/>
  <c r="AB128" i="36"/>
  <c r="BE128" i="36"/>
  <c r="CT128" i="36"/>
  <c r="AJ128" i="36"/>
  <c r="BA128" i="36"/>
  <c r="CL128" i="36"/>
  <c r="AZ128" i="36"/>
  <c r="AP128" i="36"/>
  <c r="BQ128" i="36"/>
  <c r="AD128" i="36"/>
  <c r="AN128" i="36"/>
  <c r="AO128" i="36"/>
  <c r="AH128" i="36"/>
  <c r="CK128" i="36"/>
  <c r="CA128" i="36"/>
  <c r="BU128" i="36"/>
  <c r="U128" i="36"/>
  <c r="AQ128" i="36"/>
  <c r="AE128" i="36"/>
  <c r="L128" i="36"/>
  <c r="AA128" i="36"/>
  <c r="AV128" i="36"/>
  <c r="AL128" i="36"/>
  <c r="BL128" i="36"/>
  <c r="X128" i="36"/>
  <c r="BG128" i="36"/>
  <c r="BF128" i="36"/>
  <c r="Y128" i="36"/>
  <c r="AS128" i="36"/>
  <c r="AK128" i="36"/>
  <c r="CH128" i="36"/>
  <c r="CR128" i="36"/>
  <c r="AT128" i="36"/>
  <c r="CQ128" i="36"/>
  <c r="AU128" i="36"/>
  <c r="C128" i="36"/>
  <c r="BD128" i="36"/>
  <c r="CC128" i="36"/>
  <c r="BR128" i="36"/>
  <c r="O128" i="36"/>
  <c r="BI128" i="36"/>
  <c r="BP128" i="36"/>
  <c r="Z128" i="36"/>
  <c r="AM128" i="36"/>
  <c r="D128" i="36"/>
  <c r="AI128" i="36"/>
  <c r="BN128" i="36"/>
  <c r="K128" i="36"/>
  <c r="P128" i="36"/>
  <c r="BO128" i="36"/>
  <c r="S128" i="36"/>
  <c r="CJ128" i="36"/>
  <c r="CI128" i="36"/>
  <c r="R128" i="36"/>
  <c r="AW128" i="36"/>
  <c r="CB128" i="36"/>
  <c r="BK128" i="36"/>
  <c r="CE128" i="36"/>
  <c r="CF128" i="36"/>
  <c r="CD128" i="36"/>
  <c r="Q128" i="36"/>
  <c r="M128" i="36"/>
  <c r="G128" i="36"/>
  <c r="E128" i="36"/>
  <c r="T128" i="36"/>
  <c r="N128" i="36"/>
  <c r="BX128" i="36"/>
  <c r="J128" i="36"/>
  <c r="H128" i="36"/>
  <c r="CS128" i="36"/>
  <c r="BS128" i="36"/>
  <c r="AF128" i="36"/>
  <c r="CG128" i="36"/>
  <c r="AY128" i="36"/>
  <c r="CN128" i="36"/>
  <c r="AC130" i="35"/>
  <c r="D130" i="35"/>
  <c r="BU130" i="35"/>
  <c r="U130" i="35"/>
  <c r="F130" i="35"/>
  <c r="U78" i="38"/>
  <c r="W78" i="38"/>
  <c r="R78" i="38"/>
  <c r="O78" i="38"/>
  <c r="O79" i="38"/>
  <c r="W79" i="38"/>
  <c r="R79" i="38"/>
  <c r="U79" i="38"/>
  <c r="CU129" i="35"/>
  <c r="CM129" i="36" s="1"/>
  <c r="AS78" i="38"/>
  <c r="A83" i="20"/>
  <c r="B82" i="20"/>
  <c r="C82" i="20"/>
  <c r="D82" i="20"/>
  <c r="E82" i="20"/>
  <c r="CU130" i="35" l="1"/>
  <c r="AQ130" i="36" s="1"/>
  <c r="AB129" i="36"/>
  <c r="BN129" i="36"/>
  <c r="BE129" i="36"/>
  <c r="AI129" i="36"/>
  <c r="BZ129" i="36"/>
  <c r="BY129" i="36"/>
  <c r="CA129" i="36"/>
  <c r="BC129" i="36"/>
  <c r="AC129" i="36"/>
  <c r="CN129" i="36"/>
  <c r="AX129" i="36"/>
  <c r="AY129" i="36"/>
  <c r="BK129" i="36"/>
  <c r="BI129" i="36"/>
  <c r="AJ129" i="36"/>
  <c r="CQ129" i="36"/>
  <c r="L129" i="36"/>
  <c r="D129" i="36"/>
  <c r="C129" i="36"/>
  <c r="AZ129" i="36"/>
  <c r="J129" i="36"/>
  <c r="BB129" i="36"/>
  <c r="CJ129" i="36"/>
  <c r="AV129" i="36"/>
  <c r="CR129" i="36"/>
  <c r="O129" i="36"/>
  <c r="AH129" i="36"/>
  <c r="BL129" i="36"/>
  <c r="BV129" i="36"/>
  <c r="AR129" i="36"/>
  <c r="AP129" i="36"/>
  <c r="R129" i="36"/>
  <c r="AF129" i="36"/>
  <c r="AQ129" i="36"/>
  <c r="CB129" i="36"/>
  <c r="AA129" i="36"/>
  <c r="BM129" i="36"/>
  <c r="CD129" i="36"/>
  <c r="Z129" i="36"/>
  <c r="N129" i="36"/>
  <c r="X129" i="36"/>
  <c r="AK129" i="36"/>
  <c r="BS129" i="36"/>
  <c r="CP129" i="36"/>
  <c r="P129" i="36"/>
  <c r="A84" i="20"/>
  <c r="AC132" i="35" s="1"/>
  <c r="B83" i="20"/>
  <c r="C83" i="20"/>
  <c r="D83" i="20"/>
  <c r="E83" i="20"/>
  <c r="C131" i="35"/>
  <c r="BR131" i="35"/>
  <c r="X131" i="35"/>
  <c r="AG132" i="35"/>
  <c r="AL131" i="35"/>
  <c r="AZ131" i="35"/>
  <c r="CM131" i="35"/>
  <c r="CS131" i="35"/>
  <c r="Y131" i="35"/>
  <c r="AG131" i="35"/>
  <c r="AQ131" i="35"/>
  <c r="M81" i="38"/>
  <c r="CT131" i="35"/>
  <c r="BG131" i="35"/>
  <c r="J131" i="35"/>
  <c r="BQ131" i="35"/>
  <c r="AW131" i="35"/>
  <c r="BC131" i="35"/>
  <c r="AE131" i="35"/>
  <c r="H132" i="35"/>
  <c r="F131" i="35"/>
  <c r="BN131" i="35"/>
  <c r="BA131" i="35"/>
  <c r="S131" i="35"/>
  <c r="CD131" i="35"/>
  <c r="K131" i="35"/>
  <c r="N131" i="35"/>
  <c r="V80" i="38"/>
  <c r="P131" i="35"/>
  <c r="AF131" i="35"/>
  <c r="AT131" i="35"/>
  <c r="BE131" i="35"/>
  <c r="AB131" i="35"/>
  <c r="L131" i="35"/>
  <c r="AS131" i="35"/>
  <c r="AP131" i="35"/>
  <c r="AI131" i="35"/>
  <c r="AO131" i="35"/>
  <c r="CI131" i="35"/>
  <c r="AK131" i="35"/>
  <c r="M131" i="35"/>
  <c r="BW131" i="35"/>
  <c r="AD131" i="35"/>
  <c r="BK131" i="35"/>
  <c r="AY131" i="35"/>
  <c r="CR131" i="35"/>
  <c r="Q131" i="35"/>
  <c r="BF131" i="35"/>
  <c r="O131" i="35"/>
  <c r="G131" i="35"/>
  <c r="BH131" i="35"/>
  <c r="T131" i="35"/>
  <c r="BB131" i="35"/>
  <c r="U131" i="35"/>
  <c r="AV131" i="35"/>
  <c r="CJ131" i="35"/>
  <c r="Z131" i="35"/>
  <c r="D131" i="35"/>
  <c r="AN131" i="35"/>
  <c r="BY131" i="35"/>
  <c r="CG131" i="35"/>
  <c r="AM131" i="35"/>
  <c r="CK131" i="35"/>
  <c r="H80" i="38"/>
  <c r="BM131" i="35"/>
  <c r="R131" i="35"/>
  <c r="BV131" i="35"/>
  <c r="BL131" i="35"/>
  <c r="CB131" i="35"/>
  <c r="CN131" i="35"/>
  <c r="AR131" i="35"/>
  <c r="W131" i="35"/>
  <c r="CC131" i="35"/>
  <c r="BU131" i="35"/>
  <c r="CQ131" i="35"/>
  <c r="AU131" i="35"/>
  <c r="BI131" i="35"/>
  <c r="CH131" i="35"/>
  <c r="J80" i="38"/>
  <c r="X80" i="38"/>
  <c r="BD131" i="35"/>
  <c r="N80" i="38"/>
  <c r="BT131" i="35"/>
  <c r="AA131" i="35"/>
  <c r="BP131" i="35"/>
  <c r="H131" i="35"/>
  <c r="AC131" i="35"/>
  <c r="M80" i="38"/>
  <c r="BS131" i="35"/>
  <c r="Y80" i="38"/>
  <c r="CF131" i="35"/>
  <c r="BZ131" i="35"/>
  <c r="E131" i="35"/>
  <c r="CL131" i="35"/>
  <c r="CO131" i="35"/>
  <c r="BX131" i="35"/>
  <c r="K80" i="38"/>
  <c r="I80" i="38"/>
  <c r="AJ131" i="35"/>
  <c r="AA80" i="38"/>
  <c r="CA131" i="35"/>
  <c r="BJ131" i="35"/>
  <c r="AX131" i="35"/>
  <c r="V131" i="35"/>
  <c r="G80" i="38"/>
  <c r="I131" i="35"/>
  <c r="AH131" i="35"/>
  <c r="CP131" i="35"/>
  <c r="BO131" i="35"/>
  <c r="F80" i="38"/>
  <c r="L80" i="38"/>
  <c r="CE131" i="35"/>
  <c r="AB80" i="38"/>
  <c r="BJ129" i="36"/>
  <c r="AE129" i="36"/>
  <c r="CS129" i="36"/>
  <c r="CL129" i="36"/>
  <c r="BD129" i="36"/>
  <c r="AU129" i="36"/>
  <c r="AT129" i="36"/>
  <c r="T129" i="36"/>
  <c r="BT129" i="36"/>
  <c r="BW129" i="36"/>
  <c r="BX129" i="36"/>
  <c r="E129" i="36"/>
  <c r="S129" i="36"/>
  <c r="U129" i="36"/>
  <c r="BG129" i="36"/>
  <c r="BA129" i="36"/>
  <c r="H129" i="36"/>
  <c r="AD129" i="36"/>
  <c r="Y129" i="36"/>
  <c r="V129" i="36"/>
  <c r="CT129" i="36"/>
  <c r="Q129" i="36"/>
  <c r="BH129" i="36"/>
  <c r="CF129" i="36"/>
  <c r="AG129" i="36"/>
  <c r="BQ129" i="36"/>
  <c r="CH129" i="36"/>
  <c r="F129" i="36"/>
  <c r="CC129" i="36"/>
  <c r="AW129" i="36"/>
  <c r="BP129" i="36"/>
  <c r="BR129" i="36"/>
  <c r="CO129" i="36"/>
  <c r="AL129" i="36"/>
  <c r="I129" i="36"/>
  <c r="AN129" i="36"/>
  <c r="W129" i="36"/>
  <c r="AM129" i="36"/>
  <c r="M129" i="36"/>
  <c r="G129" i="36"/>
  <c r="AO129" i="36"/>
  <c r="K129" i="36"/>
  <c r="BF129" i="36"/>
  <c r="CI129" i="36"/>
  <c r="CE129" i="36"/>
  <c r="CK129" i="36"/>
  <c r="BU129" i="36"/>
  <c r="AS129" i="36"/>
  <c r="CG129" i="36"/>
  <c r="BO129" i="36"/>
  <c r="AB81" i="38" l="1"/>
  <c r="AS81" i="38" s="1"/>
  <c r="V132" i="35"/>
  <c r="G132" i="35"/>
  <c r="Y81" i="38"/>
  <c r="BF132" i="35"/>
  <c r="AJ132" i="35"/>
  <c r="AB132" i="35"/>
  <c r="X81" i="38"/>
  <c r="BR132" i="35"/>
  <c r="X132" i="35"/>
  <c r="Q132" i="35"/>
  <c r="BJ132" i="35"/>
  <c r="N81" i="38"/>
  <c r="BP132" i="35"/>
  <c r="BY132" i="35"/>
  <c r="J132" i="35"/>
  <c r="H81" i="38"/>
  <c r="C132" i="35"/>
  <c r="G81" i="38"/>
  <c r="BV132" i="35"/>
  <c r="J81" i="38"/>
  <c r="AN132" i="35"/>
  <c r="AI132" i="35"/>
  <c r="CE132" i="35"/>
  <c r="K81" i="38"/>
  <c r="BD132" i="35"/>
  <c r="BM132" i="35"/>
  <c r="T132" i="35"/>
  <c r="AA132" i="35"/>
  <c r="AA81" i="38"/>
  <c r="W81" i="38" s="1"/>
  <c r="AF132" i="35"/>
  <c r="CR132" i="35"/>
  <c r="AS132" i="35"/>
  <c r="BO132" i="35"/>
  <c r="BC132" i="35"/>
  <c r="V81" i="38"/>
  <c r="BX132" i="35"/>
  <c r="CT132" i="35"/>
  <c r="AP132" i="35"/>
  <c r="CC132" i="35"/>
  <c r="AH132" i="35"/>
  <c r="AT132" i="35"/>
  <c r="BQ132" i="35"/>
  <c r="AE132" i="35"/>
  <c r="BT132" i="35"/>
  <c r="F81" i="38"/>
  <c r="AH130" i="36"/>
  <c r="BM130" i="36"/>
  <c r="Q130" i="36"/>
  <c r="AM130" i="36"/>
  <c r="P130" i="36"/>
  <c r="AS130" i="36"/>
  <c r="AP130" i="36"/>
  <c r="CH130" i="36"/>
  <c r="BE130" i="36"/>
  <c r="AB130" i="36"/>
  <c r="BA130" i="36"/>
  <c r="BO130" i="36"/>
  <c r="F130" i="36"/>
  <c r="T130" i="36"/>
  <c r="BN130" i="36"/>
  <c r="M130" i="36"/>
  <c r="Z130" i="36"/>
  <c r="CC130" i="36"/>
  <c r="BK130" i="36"/>
  <c r="I130" i="36"/>
  <c r="CF130" i="36"/>
  <c r="AG130" i="36"/>
  <c r="BQ130" i="36"/>
  <c r="BP130" i="36"/>
  <c r="AZ130" i="36"/>
  <c r="K130" i="36"/>
  <c r="CO130" i="36"/>
  <c r="BC130" i="36"/>
  <c r="AD130" i="36"/>
  <c r="AI130" i="36"/>
  <c r="CJ130" i="36"/>
  <c r="CA130" i="36"/>
  <c r="BU130" i="36"/>
  <c r="AR130" i="36"/>
  <c r="CQ130" i="36"/>
  <c r="S130" i="36"/>
  <c r="G130" i="36"/>
  <c r="BH130" i="36"/>
  <c r="N130" i="36"/>
  <c r="AO130" i="36"/>
  <c r="BD130" i="36"/>
  <c r="BR130" i="36"/>
  <c r="AL130" i="36"/>
  <c r="BI130" i="36"/>
  <c r="AE130" i="36"/>
  <c r="CI130" i="36"/>
  <c r="AA130" i="36"/>
  <c r="W130" i="36"/>
  <c r="AX130" i="36"/>
  <c r="L130" i="36"/>
  <c r="BG130" i="36"/>
  <c r="CM130" i="36"/>
  <c r="D130" i="36"/>
  <c r="AC130" i="36"/>
  <c r="BJ130" i="36"/>
  <c r="CS130" i="36"/>
  <c r="AK130" i="36"/>
  <c r="E130" i="36"/>
  <c r="AW130" i="36"/>
  <c r="AF130" i="36"/>
  <c r="BH132" i="35"/>
  <c r="CI132" i="35"/>
  <c r="CP132" i="35"/>
  <c r="Z132" i="35"/>
  <c r="M132" i="35"/>
  <c r="BI132" i="35"/>
  <c r="CN132" i="35"/>
  <c r="F132" i="35"/>
  <c r="CQ132" i="35"/>
  <c r="CJ132" i="35"/>
  <c r="I81" i="38"/>
  <c r="N132" i="35"/>
  <c r="CG132" i="35"/>
  <c r="R132" i="35"/>
  <c r="BN132" i="35"/>
  <c r="L81" i="38"/>
  <c r="AX132" i="35"/>
  <c r="CA132" i="35"/>
  <c r="BW132" i="35"/>
  <c r="BZ132" i="35"/>
  <c r="AR132" i="35"/>
  <c r="K132" i="35"/>
  <c r="U132" i="35"/>
  <c r="BK132" i="35"/>
  <c r="CF132" i="35"/>
  <c r="P132" i="35"/>
  <c r="BE132" i="35"/>
  <c r="D132" i="35"/>
  <c r="AY132" i="35"/>
  <c r="AW132" i="35"/>
  <c r="BL132" i="35"/>
  <c r="BA132" i="35"/>
  <c r="AU132" i="35"/>
  <c r="E132" i="35"/>
  <c r="AD132" i="35"/>
  <c r="AZ132" i="35"/>
  <c r="O132" i="35"/>
  <c r="L132" i="35"/>
  <c r="S132" i="35"/>
  <c r="AL132" i="35"/>
  <c r="AV132" i="35"/>
  <c r="AO132" i="35"/>
  <c r="CK132" i="35"/>
  <c r="CO132" i="35"/>
  <c r="BG132" i="35"/>
  <c r="W132" i="35"/>
  <c r="BS132" i="35"/>
  <c r="CB132" i="35"/>
  <c r="CS132" i="35"/>
  <c r="AM132" i="35"/>
  <c r="AQ132" i="35"/>
  <c r="Y132" i="35"/>
  <c r="CL132" i="35"/>
  <c r="BB132" i="35"/>
  <c r="CD132" i="35"/>
  <c r="I132" i="35"/>
  <c r="BU132" i="35"/>
  <c r="C130" i="36"/>
  <c r="CR130" i="36"/>
  <c r="AN130" i="36"/>
  <c r="BV130" i="36"/>
  <c r="CD130" i="36"/>
  <c r="CP130" i="36"/>
  <c r="CK130" i="36"/>
  <c r="BL130" i="36"/>
  <c r="BB130" i="36"/>
  <c r="Y130" i="36"/>
  <c r="J130" i="36"/>
  <c r="AY130" i="36"/>
  <c r="CG130" i="36"/>
  <c r="AJ130" i="36"/>
  <c r="X130" i="36"/>
  <c r="R130" i="36"/>
  <c r="BZ130" i="36"/>
  <c r="U130" i="36"/>
  <c r="BT130" i="36"/>
  <c r="V130" i="36"/>
  <c r="AU130" i="36"/>
  <c r="O130" i="36"/>
  <c r="BW130" i="36"/>
  <c r="CE130" i="36"/>
  <c r="BS130" i="36"/>
  <c r="CN130" i="36"/>
  <c r="BY130" i="36"/>
  <c r="CT130" i="36"/>
  <c r="H130" i="36"/>
  <c r="BF130" i="36"/>
  <c r="BX130" i="36"/>
  <c r="AT130" i="36"/>
  <c r="CB130" i="36"/>
  <c r="CL130" i="36"/>
  <c r="AV130" i="36"/>
  <c r="CH132" i="35"/>
  <c r="CM132" i="35"/>
  <c r="AK132" i="35"/>
  <c r="AS80" i="38"/>
  <c r="O80" i="38"/>
  <c r="R80" i="38"/>
  <c r="U80" i="38"/>
  <c r="W80" i="38"/>
  <c r="O81" i="38"/>
  <c r="A85" i="20"/>
  <c r="B84" i="20"/>
  <c r="C84" i="20"/>
  <c r="D84" i="20"/>
  <c r="E84" i="20"/>
  <c r="CU131" i="35"/>
  <c r="AQ131" i="36" s="1"/>
  <c r="U81" i="38" l="1"/>
  <c r="CU132" i="35"/>
  <c r="BS132" i="36" s="1"/>
  <c r="CT131" i="36"/>
  <c r="CN131" i="36"/>
  <c r="AC131" i="36"/>
  <c r="BZ131" i="36"/>
  <c r="CA131" i="36"/>
  <c r="BL131" i="36"/>
  <c r="CM131" i="36"/>
  <c r="BH131" i="36"/>
  <c r="CD131" i="36"/>
  <c r="AM131" i="36"/>
  <c r="BE131" i="36"/>
  <c r="N131" i="36"/>
  <c r="O131" i="36"/>
  <c r="A86" i="20"/>
  <c r="B85" i="20"/>
  <c r="C85" i="20"/>
  <c r="D85" i="20"/>
  <c r="E85" i="20"/>
  <c r="L131" i="36"/>
  <c r="CB131" i="36"/>
  <c r="K131" i="36"/>
  <c r="AA131" i="36"/>
  <c r="AH131" i="36"/>
  <c r="BS131" i="36"/>
  <c r="CO131" i="36"/>
  <c r="AJ131" i="36"/>
  <c r="V131" i="36"/>
  <c r="AR131" i="36"/>
  <c r="W131" i="36"/>
  <c r="CJ131" i="36"/>
  <c r="AO131" i="36"/>
  <c r="AX131" i="36"/>
  <c r="AP131" i="36"/>
  <c r="X131" i="36"/>
  <c r="BF131" i="36"/>
  <c r="AT131" i="36"/>
  <c r="BB131" i="36"/>
  <c r="CI131" i="36"/>
  <c r="CG131" i="36"/>
  <c r="G131" i="36"/>
  <c r="T131" i="36"/>
  <c r="BR131" i="36"/>
  <c r="BO131" i="36"/>
  <c r="CL131" i="36"/>
  <c r="BX131" i="36"/>
  <c r="BU131" i="36"/>
  <c r="CE131" i="36"/>
  <c r="CP131" i="36"/>
  <c r="CR131" i="36"/>
  <c r="F131" i="36"/>
  <c r="AE131" i="36"/>
  <c r="BJ131" i="36"/>
  <c r="BT131" i="36"/>
  <c r="R131" i="36"/>
  <c r="AS131" i="36"/>
  <c r="D131" i="36"/>
  <c r="AG131" i="36"/>
  <c r="P131" i="36"/>
  <c r="U131" i="36"/>
  <c r="I131" i="36"/>
  <c r="CS131" i="36"/>
  <c r="AV131" i="36"/>
  <c r="AI131" i="36"/>
  <c r="CK131" i="36"/>
  <c r="BQ131" i="36"/>
  <c r="AF131" i="36"/>
  <c r="BM131" i="36"/>
  <c r="E131" i="36"/>
  <c r="BP131" i="36"/>
  <c r="CQ131" i="36"/>
  <c r="BW131" i="36"/>
  <c r="AZ131" i="36"/>
  <c r="BY131" i="36"/>
  <c r="BA131" i="36"/>
  <c r="AK131" i="36"/>
  <c r="AW131" i="36"/>
  <c r="BK131" i="36"/>
  <c r="J131" i="36"/>
  <c r="BV131" i="36"/>
  <c r="CH131" i="36"/>
  <c r="AU131" i="36"/>
  <c r="CC131" i="36"/>
  <c r="BD131" i="36"/>
  <c r="BI131" i="36"/>
  <c r="Q131" i="36"/>
  <c r="S131" i="36"/>
  <c r="M131" i="36"/>
  <c r="BG131" i="36"/>
  <c r="C131" i="36"/>
  <c r="AD131" i="36"/>
  <c r="Y131" i="36"/>
  <c r="AY131" i="36"/>
  <c r="BN131" i="36"/>
  <c r="AN131" i="36"/>
  <c r="BC131" i="36"/>
  <c r="AL131" i="36"/>
  <c r="Z131" i="36"/>
  <c r="AB131" i="36"/>
  <c r="H131" i="36"/>
  <c r="CF131" i="36"/>
  <c r="AP132" i="36" l="1"/>
  <c r="C132" i="36"/>
  <c r="BW132" i="36"/>
  <c r="BP132" i="36"/>
  <c r="AL132" i="36"/>
  <c r="AJ132" i="36"/>
  <c r="AI132" i="36"/>
  <c r="CA132" i="36"/>
  <c r="AR132" i="36"/>
  <c r="AN132" i="36"/>
  <c r="BL132" i="36"/>
  <c r="BB132" i="36"/>
  <c r="BQ132" i="36"/>
  <c r="BZ132" i="36"/>
  <c r="AW132" i="36"/>
  <c r="AB132" i="36"/>
  <c r="BO132" i="36"/>
  <c r="AY132" i="36"/>
  <c r="BY132" i="36"/>
  <c r="J132" i="36"/>
  <c r="P132" i="36"/>
  <c r="Q132" i="36"/>
  <c r="L132" i="36"/>
  <c r="AU132" i="36"/>
  <c r="BG132" i="36"/>
  <c r="CR132" i="36"/>
  <c r="CD132" i="36"/>
  <c r="CT132" i="36"/>
  <c r="BE132" i="36"/>
  <c r="M132" i="36"/>
  <c r="CG132" i="36"/>
  <c r="CL132" i="36"/>
  <c r="F132" i="36"/>
  <c r="I132" i="36"/>
  <c r="T132" i="36"/>
  <c r="BN132" i="36"/>
  <c r="CS132" i="36"/>
  <c r="AA132" i="36"/>
  <c r="CP132" i="36"/>
  <c r="CB132" i="36"/>
  <c r="AH132" i="36"/>
  <c r="BM132" i="36"/>
  <c r="AK132" i="36"/>
  <c r="CI132" i="36"/>
  <c r="AF132" i="36"/>
  <c r="K132" i="36"/>
  <c r="CO132" i="36"/>
  <c r="R132" i="36"/>
  <c r="AX132" i="36"/>
  <c r="BV132" i="36"/>
  <c r="CM132" i="36"/>
  <c r="CK132" i="36"/>
  <c r="BH132" i="36"/>
  <c r="BD132" i="36"/>
  <c r="BK132" i="36"/>
  <c r="AT132" i="36"/>
  <c r="G132" i="36"/>
  <c r="BI132" i="36"/>
  <c r="CC132" i="36"/>
  <c r="AO132" i="36"/>
  <c r="BF132" i="36"/>
  <c r="CE132" i="36"/>
  <c r="AC132" i="36"/>
  <c r="BU132" i="36"/>
  <c r="D132" i="36"/>
  <c r="AV132" i="36"/>
  <c r="Z132" i="36"/>
  <c r="AG132" i="36"/>
  <c r="BR132" i="36"/>
  <c r="V132" i="36"/>
  <c r="H132" i="36"/>
  <c r="X132" i="36"/>
  <c r="AZ132" i="36"/>
  <c r="CQ132" i="36"/>
  <c r="AM132" i="36"/>
  <c r="BJ132" i="36"/>
  <c r="BC132" i="36"/>
  <c r="W132" i="36"/>
  <c r="N132" i="36"/>
  <c r="CF132" i="36"/>
  <c r="Y132" i="36"/>
  <c r="BX132" i="36"/>
  <c r="O132" i="36"/>
  <c r="BA132" i="36"/>
  <c r="U132" i="36"/>
  <c r="AE132" i="36"/>
  <c r="AS132" i="36"/>
  <c r="E132" i="36"/>
  <c r="CN132" i="36"/>
  <c r="AQ132" i="36"/>
  <c r="CJ132" i="36"/>
  <c r="S132" i="36"/>
  <c r="BT132" i="36"/>
  <c r="CH132" i="36"/>
  <c r="AD132" i="36"/>
  <c r="A87" i="20"/>
  <c r="B86" i="20"/>
  <c r="C86" i="20"/>
  <c r="D86" i="20"/>
  <c r="E86" i="20"/>
  <c r="A88" i="20" l="1"/>
  <c r="B87" i="20"/>
  <c r="C87" i="20"/>
  <c r="D87" i="20"/>
  <c r="E87" i="20"/>
  <c r="A89" i="20" l="1"/>
  <c r="B88" i="20"/>
  <c r="C88" i="20"/>
  <c r="D88" i="20"/>
  <c r="E88" i="20"/>
  <c r="A90" i="20" l="1"/>
  <c r="B89" i="20"/>
  <c r="C89" i="20"/>
  <c r="D89" i="20"/>
  <c r="E89" i="20"/>
  <c r="A91" i="20" l="1"/>
  <c r="B90" i="20"/>
  <c r="C90" i="20"/>
  <c r="D90" i="20"/>
  <c r="E90" i="20"/>
  <c r="A92" i="20" l="1"/>
  <c r="B91" i="20"/>
  <c r="C91" i="20"/>
  <c r="D91" i="20"/>
  <c r="E91" i="20"/>
  <c r="A93" i="20" l="1"/>
  <c r="B92" i="20"/>
  <c r="C92" i="20"/>
  <c r="D92" i="20"/>
  <c r="E92" i="20"/>
  <c r="A94" i="20" l="1"/>
  <c r="B93" i="20"/>
  <c r="C93" i="20"/>
  <c r="D93" i="20"/>
  <c r="E93" i="20"/>
  <c r="A95" i="20" l="1"/>
  <c r="B94" i="20"/>
  <c r="C94" i="20"/>
  <c r="D94" i="20"/>
  <c r="E94" i="20"/>
  <c r="A96" i="20" l="1"/>
  <c r="B95" i="20"/>
  <c r="C95" i="20"/>
  <c r="D95" i="20"/>
  <c r="E95" i="20"/>
  <c r="A97" i="20" l="1"/>
  <c r="W24" i="24"/>
  <c r="W20" i="24"/>
  <c r="R77" i="38" s="1"/>
  <c r="W19" i="24"/>
  <c r="R75" i="38" s="1"/>
  <c r="V12" i="29"/>
  <c r="W23" i="24"/>
  <c r="W25" i="24"/>
  <c r="W21" i="24"/>
  <c r="R81" i="38" s="1"/>
  <c r="W30" i="24"/>
  <c r="W27" i="24"/>
  <c r="W22" i="24"/>
  <c r="H19" i="24"/>
  <c r="V11" i="29"/>
  <c r="W28" i="24"/>
  <c r="H21" i="24"/>
  <c r="V16" i="29"/>
  <c r="H26" i="24"/>
  <c r="H24" i="24"/>
  <c r="H23" i="24"/>
  <c r="H30" i="24"/>
  <c r="H25" i="24"/>
  <c r="H27" i="24"/>
  <c r="H29" i="24"/>
  <c r="H20" i="24"/>
  <c r="V14" i="29"/>
  <c r="V17" i="29"/>
  <c r="W29" i="24"/>
  <c r="V18" i="29"/>
  <c r="V13" i="29"/>
  <c r="H22" i="24"/>
  <c r="H28" i="24"/>
  <c r="W26" i="24"/>
  <c r="V15" i="29"/>
  <c r="B96" i="20"/>
  <c r="C96" i="20"/>
  <c r="D96" i="20"/>
  <c r="E96" i="20"/>
  <c r="Y89" i="38"/>
  <c r="G86" i="38"/>
  <c r="J94" i="38"/>
  <c r="F93" i="38"/>
  <c r="G83" i="38"/>
  <c r="G85" i="38"/>
  <c r="M86" i="38"/>
  <c r="F92" i="38"/>
  <c r="F87" i="38"/>
  <c r="J85" i="38"/>
  <c r="J89" i="38"/>
  <c r="M94" i="38"/>
  <c r="L91" i="38"/>
  <c r="K88" i="38"/>
  <c r="Y94" i="38"/>
  <c r="M88" i="38"/>
  <c r="K85" i="38"/>
  <c r="V87" i="38"/>
  <c r="AA89" i="38"/>
  <c r="J87" i="38"/>
  <c r="AB89" i="38"/>
  <c r="AS89" i="38" s="1"/>
  <c r="I93" i="38"/>
  <c r="N91" i="38"/>
  <c r="H84" i="38"/>
  <c r="G88" i="38"/>
  <c r="H87" i="38"/>
  <c r="N89" i="38"/>
  <c r="J90" i="38"/>
  <c r="V94" i="38"/>
  <c r="H85" i="38"/>
  <c r="L88" i="38"/>
  <c r="AB93" i="38"/>
  <c r="AS93" i="38" s="1"/>
  <c r="I90" i="38"/>
  <c r="M84" i="38"/>
  <c r="I88" i="38"/>
  <c r="L82" i="38"/>
  <c r="J93" i="38"/>
  <c r="K90" i="38"/>
  <c r="V89" i="38"/>
  <c r="J92" i="38"/>
  <c r="I82" i="38"/>
  <c r="X88" i="38"/>
  <c r="M92" i="38"/>
  <c r="N92" i="38"/>
  <c r="X93" i="38"/>
  <c r="H93" i="38"/>
  <c r="AA93" i="38"/>
  <c r="J86" i="38"/>
  <c r="Y86" i="38"/>
  <c r="H88" i="38"/>
  <c r="G84" i="38"/>
  <c r="AA87" i="38"/>
  <c r="N84" i="38"/>
  <c r="AA94" i="38"/>
  <c r="F90" i="38"/>
  <c r="Y88" i="38"/>
  <c r="H91" i="38"/>
  <c r="N88" i="38"/>
  <c r="AA83" i="38"/>
  <c r="AA91" i="38"/>
  <c r="K86" i="38"/>
  <c r="X83" i="38"/>
  <c r="I94" i="38"/>
  <c r="F91" i="38"/>
  <c r="V90" i="38"/>
  <c r="AA86" i="38"/>
  <c r="Y83" i="38"/>
  <c r="L94" i="38"/>
  <c r="X89" i="38"/>
  <c r="N94" i="38"/>
  <c r="X87" i="38"/>
  <c r="G90" i="38"/>
  <c r="Y93" i="38"/>
  <c r="K89" i="38"/>
  <c r="K83" i="38"/>
  <c r="F88" i="38"/>
  <c r="N93" i="38"/>
  <c r="M90" i="38"/>
  <c r="H92" i="38"/>
  <c r="AB94" i="38"/>
  <c r="AS94" i="38" s="1"/>
  <c r="Y87" i="38"/>
  <c r="H83" i="38"/>
  <c r="L89" i="38"/>
  <c r="M91" i="38"/>
  <c r="Y92" i="38"/>
  <c r="J88" i="38"/>
  <c r="I92" i="38"/>
  <c r="F89" i="38"/>
  <c r="L85" i="38"/>
  <c r="M82" i="38"/>
  <c r="V91" i="38"/>
  <c r="K84" i="38"/>
  <c r="X90" i="38"/>
  <c r="K93" i="38"/>
  <c r="K82" i="38"/>
  <c r="AB91" i="38"/>
  <c r="AS91" i="38" s="1"/>
  <c r="X91" i="38"/>
  <c r="V86" i="38"/>
  <c r="N83" i="38"/>
  <c r="X86" i="38"/>
  <c r="L87" i="38"/>
  <c r="L90" i="38"/>
  <c r="V93" i="38"/>
  <c r="H94" i="38"/>
  <c r="N87" i="38"/>
  <c r="M89" i="38"/>
  <c r="K87" i="38"/>
  <c r="H86" i="38"/>
  <c r="M85" i="38"/>
  <c r="J82" i="38"/>
  <c r="AB87" i="38"/>
  <c r="AS87" i="38" s="1"/>
  <c r="G91" i="38"/>
  <c r="AB88" i="38"/>
  <c r="AS88" i="38" s="1"/>
  <c r="Y90" i="38"/>
  <c r="K91" i="38"/>
  <c r="G87" i="38"/>
  <c r="G94" i="38"/>
  <c r="L84" i="38"/>
  <c r="AB82" i="38"/>
  <c r="AS82" i="38" s="1"/>
  <c r="I83" i="38"/>
  <c r="F85" i="38"/>
  <c r="G89" i="38"/>
  <c r="M83" i="38"/>
  <c r="K92" i="38"/>
  <c r="N82" i="38"/>
  <c r="AA82" i="38"/>
  <c r="L86" i="38"/>
  <c r="F86" i="38"/>
  <c r="H90" i="38"/>
  <c r="I86" i="38"/>
  <c r="F83" i="38"/>
  <c r="Y85" i="38"/>
  <c r="V84" i="38"/>
  <c r="X84" i="38"/>
  <c r="F82" i="38"/>
  <c r="AB83" i="38"/>
  <c r="AS83" i="38" s="1"/>
  <c r="Y82" i="38"/>
  <c r="F94" i="38"/>
  <c r="L83" i="38"/>
  <c r="J91" i="38"/>
  <c r="V85" i="38"/>
  <c r="Y84" i="38"/>
  <c r="AB84" i="38"/>
  <c r="AS84" i="38" s="1"/>
  <c r="AA85" i="38"/>
  <c r="Y91" i="38"/>
  <c r="M93" i="38"/>
  <c r="N90" i="38"/>
  <c r="V83" i="38"/>
  <c r="G92" i="38"/>
  <c r="AA88" i="38"/>
  <c r="V92" i="38"/>
  <c r="G82" i="38"/>
  <c r="M87" i="38"/>
  <c r="L92" i="38"/>
  <c r="K94" i="38"/>
  <c r="N86" i="38"/>
  <c r="H89" i="38"/>
  <c r="N85" i="38"/>
  <c r="I91" i="38"/>
  <c r="AA90" i="38"/>
  <c r="AB86" i="38"/>
  <c r="AS86" i="38" s="1"/>
  <c r="J83" i="38"/>
  <c r="J84" i="38"/>
  <c r="X92" i="38"/>
  <c r="F84" i="38"/>
  <c r="V88" i="38"/>
  <c r="X85" i="38"/>
  <c r="AB90" i="38"/>
  <c r="AS90" i="38" s="1"/>
  <c r="X82" i="38"/>
  <c r="V82" i="38"/>
  <c r="I85" i="38"/>
  <c r="AA92" i="38"/>
  <c r="X94" i="38"/>
  <c r="L93" i="38"/>
  <c r="AA84" i="38"/>
  <c r="AB92" i="38"/>
  <c r="AS92" i="38" s="1"/>
  <c r="I84" i="38"/>
  <c r="H82" i="38"/>
  <c r="AB85" i="38"/>
  <c r="AS85" i="38" s="1"/>
  <c r="I87" i="38"/>
  <c r="I89" i="38"/>
  <c r="G93" i="38"/>
  <c r="A98" i="20" l="1"/>
  <c r="B97" i="20"/>
  <c r="E97" i="20"/>
  <c r="C97" i="20"/>
  <c r="D97" i="20"/>
  <c r="O91" i="38"/>
  <c r="U91" i="38"/>
  <c r="W91" i="38"/>
  <c r="R91" i="38"/>
  <c r="O93" i="38"/>
  <c r="R93" i="38"/>
  <c r="W93" i="38"/>
  <c r="U93" i="38"/>
  <c r="R88" i="38"/>
  <c r="O88" i="38"/>
  <c r="U88" i="38"/>
  <c r="W88" i="38"/>
  <c r="W82" i="38"/>
  <c r="R82" i="38"/>
  <c r="O82" i="38"/>
  <c r="U82" i="38"/>
  <c r="U94" i="38"/>
  <c r="W94" i="38"/>
  <c r="R94" i="38"/>
  <c r="O94" i="38"/>
  <c r="Q27" i="39"/>
  <c r="R83" i="38"/>
  <c r="W83" i="38"/>
  <c r="O83" i="38"/>
  <c r="U83" i="38"/>
  <c r="BV144" i="35"/>
  <c r="J134" i="35"/>
  <c r="AF134" i="35"/>
  <c r="BN142" i="35"/>
  <c r="CJ138" i="35"/>
  <c r="J146" i="35"/>
  <c r="BG139" i="35"/>
  <c r="CO145" i="35"/>
  <c r="CK145" i="35"/>
  <c r="AI143" i="35"/>
  <c r="V133" i="35"/>
  <c r="AU137" i="35"/>
  <c r="CK141" i="35"/>
  <c r="BB139" i="35"/>
  <c r="BK135" i="35"/>
  <c r="C133" i="35"/>
  <c r="CL136" i="35"/>
  <c r="BL138" i="35"/>
  <c r="BX136" i="35"/>
  <c r="CL137" i="35"/>
  <c r="CF139" i="35"/>
  <c r="BI134" i="35"/>
  <c r="CB135" i="35"/>
  <c r="BG144" i="35"/>
  <c r="BX141" i="35"/>
  <c r="AF135" i="35"/>
  <c r="BT137" i="35"/>
  <c r="CN143" i="35"/>
  <c r="AI142" i="35"/>
  <c r="M133" i="35"/>
  <c r="J142" i="35"/>
  <c r="P134" i="35"/>
  <c r="BJ143" i="35"/>
  <c r="CF134" i="35"/>
  <c r="AI137" i="35"/>
  <c r="G141" i="35"/>
  <c r="U135" i="35"/>
  <c r="CQ135" i="35"/>
  <c r="AQ133" i="35"/>
  <c r="BC142" i="35"/>
  <c r="T136" i="35"/>
  <c r="BL142" i="35"/>
  <c r="T139" i="35"/>
  <c r="X144" i="35"/>
  <c r="BB136" i="35"/>
  <c r="N133" i="35"/>
  <c r="AP138" i="35"/>
  <c r="AF138" i="35"/>
  <c r="O139" i="35"/>
  <c r="CL146" i="35"/>
  <c r="L136" i="35"/>
  <c r="CR134" i="35"/>
  <c r="AI144" i="35"/>
  <c r="AW135" i="35"/>
  <c r="BI137" i="35"/>
  <c r="CC145" i="35"/>
  <c r="T138" i="35"/>
  <c r="AS133" i="35"/>
  <c r="O142" i="35"/>
  <c r="BI139" i="35"/>
  <c r="BT139" i="35"/>
  <c r="BR134" i="35"/>
  <c r="BB140" i="35"/>
  <c r="CA135" i="35"/>
  <c r="D140" i="35"/>
  <c r="AS146" i="35"/>
  <c r="AI136" i="35"/>
  <c r="BD136" i="35"/>
  <c r="CK146" i="35"/>
  <c r="D138" i="35"/>
  <c r="M144" i="35"/>
  <c r="BE141" i="35"/>
  <c r="CE136" i="35"/>
  <c r="BP139" i="35"/>
  <c r="AQ146" i="35"/>
  <c r="BJ136" i="35"/>
  <c r="P141" i="35"/>
  <c r="AH134" i="35"/>
  <c r="BX140" i="35"/>
  <c r="U136" i="35"/>
  <c r="R143" i="35"/>
  <c r="I135" i="35"/>
  <c r="CC146" i="35"/>
  <c r="AS144" i="35"/>
  <c r="CF137" i="35"/>
  <c r="BB138" i="35"/>
  <c r="BM142" i="35"/>
  <c r="CP134" i="35"/>
  <c r="AZ133" i="35"/>
  <c r="W137" i="35"/>
  <c r="O134" i="35"/>
  <c r="BA145" i="35"/>
  <c r="AQ140" i="35"/>
  <c r="AH135" i="35"/>
  <c r="G136" i="35"/>
  <c r="BD140" i="35"/>
  <c r="CS139" i="35"/>
  <c r="R146" i="35"/>
  <c r="BE142" i="35"/>
  <c r="E146" i="35"/>
  <c r="CT145" i="35"/>
  <c r="CG145" i="35"/>
  <c r="BS141" i="35"/>
  <c r="CR133" i="35"/>
  <c r="CI140" i="35"/>
  <c r="AF144" i="35"/>
  <c r="CL139" i="35"/>
  <c r="CD143" i="35"/>
  <c r="BK139" i="35"/>
  <c r="CK140" i="35"/>
  <c r="X137" i="35"/>
  <c r="R137" i="35"/>
  <c r="AC134" i="35"/>
  <c r="T133" i="35"/>
  <c r="CB140" i="35"/>
  <c r="AB133" i="35"/>
  <c r="X133" i="35"/>
  <c r="H133" i="35"/>
  <c r="AD139" i="35"/>
  <c r="AC144" i="35"/>
  <c r="BO138" i="35"/>
  <c r="CI145" i="35"/>
  <c r="K146" i="35"/>
  <c r="AV133" i="35"/>
  <c r="M136" i="35"/>
  <c r="CJ141" i="35"/>
  <c r="W145" i="35"/>
  <c r="D139" i="35"/>
  <c r="CG142" i="35"/>
  <c r="W141" i="35"/>
  <c r="X135" i="35"/>
  <c r="CD140" i="35"/>
  <c r="BA144" i="35"/>
  <c r="AX134" i="35"/>
  <c r="AC142" i="35"/>
  <c r="CA138" i="35"/>
  <c r="AK145" i="35"/>
  <c r="BG134" i="35"/>
  <c r="H143" i="35"/>
  <c r="AR133" i="35"/>
  <c r="D137" i="35"/>
  <c r="R141" i="35"/>
  <c r="CG143" i="35"/>
  <c r="AG143" i="35"/>
  <c r="AM133" i="35"/>
  <c r="Z134" i="35"/>
  <c r="CH139" i="35"/>
  <c r="BI146" i="35"/>
  <c r="K141" i="35"/>
  <c r="AK138" i="35"/>
  <c r="AU143" i="35"/>
  <c r="C141" i="35"/>
  <c r="AS143" i="35"/>
  <c r="F133" i="35"/>
  <c r="CE133" i="35"/>
  <c r="CE134" i="35"/>
  <c r="K136" i="35"/>
  <c r="BA139" i="35"/>
  <c r="BU142" i="35"/>
  <c r="BR140" i="35"/>
  <c r="CO146" i="35"/>
  <c r="CG146" i="35"/>
  <c r="Z145" i="35"/>
  <c r="CN135" i="35"/>
  <c r="BW140" i="35"/>
  <c r="AY141" i="35"/>
  <c r="BG137" i="35"/>
  <c r="BA134" i="35"/>
  <c r="BQ135" i="35"/>
  <c r="CA141" i="35"/>
  <c r="C144" i="35"/>
  <c r="CT135" i="35"/>
  <c r="E134" i="35"/>
  <c r="BT142" i="35"/>
  <c r="BW141" i="35"/>
  <c r="Z135" i="35"/>
  <c r="AQ135" i="35"/>
  <c r="BW133" i="35"/>
  <c r="BL135" i="35"/>
  <c r="AT140" i="35"/>
  <c r="BV143" i="35"/>
  <c r="L146" i="35"/>
  <c r="CR141" i="35"/>
  <c r="AV142" i="35"/>
  <c r="W144" i="35"/>
  <c r="S139" i="35"/>
  <c r="BE137" i="35"/>
  <c r="AH137" i="35"/>
  <c r="F138" i="35"/>
  <c r="I134" i="35"/>
  <c r="CB138" i="35"/>
  <c r="X136" i="35"/>
  <c r="BO141" i="35"/>
  <c r="AM134" i="35"/>
  <c r="BA146" i="35"/>
  <c r="CK133" i="35"/>
  <c r="AY134" i="35"/>
  <c r="AM135" i="35"/>
  <c r="BJ145" i="35"/>
  <c r="CM137" i="35"/>
  <c r="AX144" i="35"/>
  <c r="Q139" i="35"/>
  <c r="CK138" i="35"/>
  <c r="CT134" i="35"/>
  <c r="AJ138" i="35"/>
  <c r="T135" i="35"/>
  <c r="AO138" i="35"/>
  <c r="AS136" i="35"/>
  <c r="AF133" i="35"/>
  <c r="AD135" i="35"/>
  <c r="BO142" i="35"/>
  <c r="BL136" i="35"/>
  <c r="AD140" i="35"/>
  <c r="CO142" i="35"/>
  <c r="D134" i="35"/>
  <c r="BY141" i="35"/>
  <c r="BR133" i="35"/>
  <c r="D133" i="35"/>
  <c r="L144" i="35"/>
  <c r="BH134" i="35"/>
  <c r="N142" i="35"/>
  <c r="CL145" i="35"/>
  <c r="K135" i="35"/>
  <c r="AP140" i="35"/>
  <c r="AM139" i="35"/>
  <c r="CE140" i="35"/>
  <c r="J143" i="35"/>
  <c r="BR137" i="35"/>
  <c r="F146" i="35"/>
  <c r="BH135" i="35"/>
  <c r="AI140" i="35"/>
  <c r="AR137" i="35"/>
  <c r="BJ146" i="35"/>
  <c r="BT143" i="35"/>
  <c r="P140" i="35"/>
  <c r="BN133" i="35"/>
  <c r="V144" i="35"/>
  <c r="BD138" i="35"/>
  <c r="X139" i="35"/>
  <c r="AG138" i="35"/>
  <c r="AF137" i="35"/>
  <c r="AG135" i="35"/>
  <c r="G139" i="35"/>
  <c r="BG138" i="35"/>
  <c r="AR134" i="35"/>
  <c r="CT144" i="35"/>
  <c r="G140" i="35"/>
  <c r="AB145" i="35"/>
  <c r="J138" i="35"/>
  <c r="AX146" i="35"/>
  <c r="AV137" i="35"/>
  <c r="AA144" i="35"/>
  <c r="BA135" i="35"/>
  <c r="S133" i="35"/>
  <c r="CP133" i="35"/>
  <c r="BT144" i="35"/>
  <c r="BQ140" i="35"/>
  <c r="AB137" i="35"/>
  <c r="BH145" i="35"/>
  <c r="CQ134" i="35"/>
  <c r="AP134" i="35"/>
  <c r="J136" i="35"/>
  <c r="C145" i="35"/>
  <c r="CJ133" i="35"/>
  <c r="BI135" i="35"/>
  <c r="AN134" i="35"/>
  <c r="AG136" i="35"/>
  <c r="BO146" i="35"/>
  <c r="BA138" i="35"/>
  <c r="AK136" i="35"/>
  <c r="BQ138" i="35"/>
  <c r="BD135" i="35"/>
  <c r="BJ138" i="35"/>
  <c r="BP144" i="35"/>
  <c r="CH135" i="35"/>
  <c r="CH138" i="35"/>
  <c r="P145" i="35"/>
  <c r="CM142" i="35"/>
  <c r="AN143" i="35"/>
  <c r="K139" i="35"/>
  <c r="CM134" i="35"/>
  <c r="Q144" i="35"/>
  <c r="CH142" i="35"/>
  <c r="BS146" i="35"/>
  <c r="BI144" i="35"/>
  <c r="CT136" i="35"/>
  <c r="AA141" i="35"/>
  <c r="AH145" i="35"/>
  <c r="BD139" i="35"/>
  <c r="L145" i="35"/>
  <c r="CA139" i="35"/>
  <c r="AK146" i="35"/>
  <c r="M135" i="35"/>
  <c r="AT136" i="35"/>
  <c r="AL137" i="35"/>
  <c r="I146" i="35"/>
  <c r="BH146" i="35"/>
  <c r="BS140" i="35"/>
  <c r="AL146" i="35"/>
  <c r="CS141" i="35"/>
  <c r="BS144" i="35"/>
  <c r="P133" i="35"/>
  <c r="CO139" i="35"/>
  <c r="CD141" i="35"/>
  <c r="W138" i="35"/>
  <c r="AR141" i="35"/>
  <c r="CP141" i="35"/>
  <c r="AF136" i="35"/>
  <c r="BE145" i="35"/>
  <c r="BC140" i="35"/>
  <c r="CO144" i="35"/>
  <c r="L135" i="35"/>
  <c r="U146" i="35"/>
  <c r="J140" i="35"/>
  <c r="Y144" i="35"/>
  <c r="AJ141" i="35"/>
  <c r="T143" i="35"/>
  <c r="M138" i="35"/>
  <c r="AV136" i="35"/>
  <c r="CK139" i="35"/>
  <c r="Q140" i="35"/>
  <c r="AE145" i="35"/>
  <c r="K133" i="35"/>
  <c r="AS134" i="35"/>
  <c r="CG135" i="35"/>
  <c r="BX134" i="35"/>
  <c r="AP145" i="35"/>
  <c r="CP142" i="35"/>
  <c r="I138" i="35"/>
  <c r="BK137" i="35"/>
  <c r="CF142" i="35"/>
  <c r="BQ134" i="35"/>
  <c r="AE141" i="35"/>
  <c r="W133" i="35"/>
  <c r="BK145" i="35"/>
  <c r="R139" i="35"/>
  <c r="AN138" i="35"/>
  <c r="CJ142" i="35"/>
  <c r="BC134" i="35"/>
  <c r="M134" i="35"/>
  <c r="AI134" i="35"/>
  <c r="BQ143" i="35"/>
  <c r="K137" i="35"/>
  <c r="AN145" i="35"/>
  <c r="BG145" i="35"/>
  <c r="CF138" i="35"/>
  <c r="CM133" i="35"/>
  <c r="BR145" i="35"/>
  <c r="C143" i="35"/>
  <c r="AE138" i="35"/>
  <c r="V146" i="35"/>
  <c r="AX142" i="35"/>
  <c r="AA137" i="35"/>
  <c r="BH140" i="35"/>
  <c r="Q136" i="35"/>
  <c r="AU145" i="35"/>
  <c r="BH141" i="35"/>
  <c r="P139" i="35"/>
  <c r="P144" i="35"/>
  <c r="CE146" i="35"/>
  <c r="AW138" i="35"/>
  <c r="AU144" i="35"/>
  <c r="AB142" i="35"/>
  <c r="BB141" i="35"/>
  <c r="AA140" i="35"/>
  <c r="BO135" i="35"/>
  <c r="BS143" i="35"/>
  <c r="BU139" i="35"/>
  <c r="D144" i="35"/>
  <c r="CB144" i="35"/>
  <c r="AV135" i="35"/>
  <c r="BC139" i="35"/>
  <c r="Q133" i="35"/>
  <c r="AM145" i="35"/>
  <c r="BC137" i="35"/>
  <c r="BD133" i="35"/>
  <c r="CP144" i="35"/>
  <c r="BF133" i="35"/>
  <c r="AK133" i="35"/>
  <c r="AJ143" i="35"/>
  <c r="BU134" i="35"/>
  <c r="AG133" i="35"/>
  <c r="AZ139" i="35"/>
  <c r="BU136" i="35"/>
  <c r="AE136" i="35"/>
  <c r="AP144" i="35"/>
  <c r="AD137" i="35"/>
  <c r="CO137" i="35"/>
  <c r="BF146" i="35"/>
  <c r="BD146" i="35"/>
  <c r="AZ136" i="35"/>
  <c r="W142" i="35"/>
  <c r="AP141" i="35"/>
  <c r="AW141" i="35"/>
  <c r="CR140" i="35"/>
  <c r="BF141" i="35"/>
  <c r="AH139" i="35"/>
  <c r="T142" i="35"/>
  <c r="CT140" i="35"/>
  <c r="AB146" i="35"/>
  <c r="AZ142" i="35"/>
  <c r="AO142" i="35"/>
  <c r="BV133" i="35"/>
  <c r="CM135" i="35"/>
  <c r="D136" i="35"/>
  <c r="AZ146" i="35"/>
  <c r="AB144" i="35"/>
  <c r="Z137" i="35"/>
  <c r="BK136" i="35"/>
  <c r="E142" i="35"/>
  <c r="BX133" i="35"/>
  <c r="BA133" i="35"/>
  <c r="AI138" i="35"/>
  <c r="M145" i="35"/>
  <c r="CE139" i="35"/>
  <c r="AH141" i="35"/>
  <c r="CJ144" i="35"/>
  <c r="BX138" i="35"/>
  <c r="CI144" i="35"/>
  <c r="CH143" i="35"/>
  <c r="T145" i="35"/>
  <c r="BP140" i="35"/>
  <c r="AK137" i="35"/>
  <c r="AR144" i="35"/>
  <c r="CJ140" i="35"/>
  <c r="X134" i="35"/>
  <c r="BG136" i="35"/>
  <c r="AX137" i="35"/>
  <c r="BL143" i="35"/>
  <c r="T134" i="35"/>
  <c r="F143" i="35"/>
  <c r="CK144" i="35"/>
  <c r="CP136" i="35"/>
  <c r="CG144" i="35"/>
  <c r="BR138" i="35"/>
  <c r="AR139" i="35"/>
  <c r="BB146" i="35"/>
  <c r="CB146" i="35"/>
  <c r="T140" i="35"/>
  <c r="BB144" i="35"/>
  <c r="R140" i="35"/>
  <c r="CB133" i="35"/>
  <c r="D135" i="35"/>
  <c r="AG145" i="35"/>
  <c r="L139" i="35"/>
  <c r="C138" i="35"/>
  <c r="AM141" i="35"/>
  <c r="CC143" i="35"/>
  <c r="O143" i="35"/>
  <c r="AD142" i="35"/>
  <c r="BJ134" i="35"/>
  <c r="R138" i="35"/>
  <c r="AK141" i="35"/>
  <c r="AL136" i="35"/>
  <c r="AE140" i="35"/>
  <c r="CO138" i="35"/>
  <c r="CI141" i="35"/>
  <c r="BW135" i="35"/>
  <c r="L141" i="35"/>
  <c r="E140" i="35"/>
  <c r="CL140" i="35"/>
  <c r="R134" i="35"/>
  <c r="CI139" i="35"/>
  <c r="S144" i="35"/>
  <c r="BB133" i="35"/>
  <c r="U140" i="35"/>
  <c r="Y134" i="35"/>
  <c r="AO135" i="35"/>
  <c r="BD142" i="35"/>
  <c r="AJ142" i="35"/>
  <c r="CQ139" i="35"/>
  <c r="BZ144" i="35"/>
  <c r="AG142" i="35"/>
  <c r="BU138" i="35"/>
  <c r="BP133" i="35"/>
  <c r="V134" i="35"/>
  <c r="BV142" i="35"/>
  <c r="CM139" i="35"/>
  <c r="BU143" i="35"/>
  <c r="BT133" i="35"/>
  <c r="D142" i="35"/>
  <c r="BF139" i="35"/>
  <c r="CA133" i="35"/>
  <c r="CK135" i="35"/>
  <c r="BZ139" i="35"/>
  <c r="AW139" i="35"/>
  <c r="Y140" i="35"/>
  <c r="CO141" i="35"/>
  <c r="AP136" i="35"/>
  <c r="BL146" i="35"/>
  <c r="CM145" i="35"/>
  <c r="AT138" i="35"/>
  <c r="CB145" i="35"/>
  <c r="BB137" i="35"/>
  <c r="Z136" i="35"/>
  <c r="BT146" i="35"/>
  <c r="BC138" i="35"/>
  <c r="R145" i="35"/>
  <c r="P138" i="35"/>
  <c r="N141" i="35"/>
  <c r="AK134" i="35"/>
  <c r="E139" i="35"/>
  <c r="E137" i="35"/>
  <c r="BH144" i="35"/>
  <c r="AX139" i="35"/>
  <c r="J133" i="35"/>
  <c r="BR142" i="35"/>
  <c r="BH142" i="35"/>
  <c r="CF143" i="35"/>
  <c r="AD133" i="35"/>
  <c r="AC133" i="35"/>
  <c r="AE139" i="35"/>
  <c r="CT137" i="35"/>
  <c r="N138" i="35"/>
  <c r="AP146" i="35"/>
  <c r="AK140" i="35"/>
  <c r="AO136" i="35"/>
  <c r="AF145" i="35"/>
  <c r="AV146" i="35"/>
  <c r="CM146" i="35"/>
  <c r="AW146" i="35"/>
  <c r="BM135" i="35"/>
  <c r="BD141" i="35"/>
  <c r="AC140" i="35"/>
  <c r="BE133" i="35"/>
  <c r="H136" i="35"/>
  <c r="CF144" i="35"/>
  <c r="CD146" i="35"/>
  <c r="F142" i="35"/>
  <c r="Q142" i="35"/>
  <c r="F140" i="35"/>
  <c r="AS137" i="35"/>
  <c r="Y146" i="35"/>
  <c r="AS135" i="35"/>
  <c r="AC143" i="35"/>
  <c r="AN137" i="35"/>
  <c r="X145" i="35"/>
  <c r="BU135" i="35"/>
  <c r="CE138" i="35"/>
  <c r="BF137" i="35"/>
  <c r="P135" i="35"/>
  <c r="BV146" i="35"/>
  <c r="BR139" i="35"/>
  <c r="AG144" i="35"/>
  <c r="G144" i="35"/>
  <c r="CJ139" i="35"/>
  <c r="BI141" i="35"/>
  <c r="M142" i="35"/>
  <c r="CB142" i="35"/>
  <c r="U134" i="35"/>
  <c r="AW137" i="35"/>
  <c r="AJ135" i="35"/>
  <c r="L137" i="35"/>
  <c r="H141" i="35"/>
  <c r="CF146" i="35"/>
  <c r="CA134" i="35"/>
  <c r="BZ136" i="35"/>
  <c r="AI141" i="35"/>
  <c r="AM144" i="35"/>
  <c r="CT143" i="35"/>
  <c r="BW134" i="35"/>
  <c r="BJ141" i="35"/>
  <c r="O140" i="35"/>
  <c r="AZ143" i="35"/>
  <c r="N134" i="35"/>
  <c r="AI135" i="35"/>
  <c r="V135" i="35"/>
  <c r="O137" i="35"/>
  <c r="BS142" i="35"/>
  <c r="BI143" i="35"/>
  <c r="O141" i="35"/>
  <c r="AP137" i="35"/>
  <c r="CD133" i="35"/>
  <c r="BZ133" i="35"/>
  <c r="BK142" i="35"/>
  <c r="BW139" i="35"/>
  <c r="CT146" i="35"/>
  <c r="CC135" i="35"/>
  <c r="BY139" i="35"/>
  <c r="BT138" i="35"/>
  <c r="BS137" i="35"/>
  <c r="BC145" i="35"/>
  <c r="BF134" i="35"/>
  <c r="AM138" i="35"/>
  <c r="AF140" i="35"/>
  <c r="U133" i="35"/>
  <c r="CK134" i="35"/>
  <c r="I145" i="35"/>
  <c r="AE134" i="35"/>
  <c r="AU134" i="35"/>
  <c r="AK142" i="35"/>
  <c r="CJ134" i="35"/>
  <c r="Y139" i="35"/>
  <c r="AU136" i="35"/>
  <c r="CF135" i="35"/>
  <c r="BS145" i="35"/>
  <c r="AP139" i="35"/>
  <c r="BC146" i="35"/>
  <c r="T146" i="35"/>
  <c r="Y138" i="35"/>
  <c r="CE135" i="35"/>
  <c r="CN140" i="35"/>
  <c r="AJ133" i="35"/>
  <c r="CJ146" i="35"/>
  <c r="BU133" i="35"/>
  <c r="CP139" i="35"/>
  <c r="CI135" i="35"/>
  <c r="AZ144" i="35"/>
  <c r="CS133" i="35"/>
  <c r="CS144" i="35"/>
  <c r="S138" i="35"/>
  <c r="D145" i="35"/>
  <c r="CR139" i="35"/>
  <c r="S142" i="35"/>
  <c r="BM139" i="35"/>
  <c r="AX136" i="35"/>
  <c r="X142" i="35"/>
  <c r="AL145" i="35"/>
  <c r="W135" i="35"/>
  <c r="CS140" i="35"/>
  <c r="AD144" i="35"/>
  <c r="CJ136" i="35"/>
  <c r="AC135" i="35"/>
  <c r="CN141" i="35"/>
  <c r="AB143" i="35"/>
  <c r="CO143" i="35"/>
  <c r="CC136" i="35"/>
  <c r="CL135" i="35"/>
  <c r="AL141" i="35"/>
  <c r="F134" i="35"/>
  <c r="AB134" i="35"/>
  <c r="CP143" i="35"/>
  <c r="BT141" i="35"/>
  <c r="AN141" i="35"/>
  <c r="CL133" i="35"/>
  <c r="AS138" i="35"/>
  <c r="AL135" i="35"/>
  <c r="AE144" i="35"/>
  <c r="S134" i="35"/>
  <c r="AH140" i="35"/>
  <c r="AI145" i="35"/>
  <c r="AR138" i="35"/>
  <c r="AE135" i="35"/>
  <c r="BH137" i="35"/>
  <c r="S146" i="35"/>
  <c r="AV143" i="35"/>
  <c r="BJ144" i="35"/>
  <c r="BF145" i="35"/>
  <c r="BX142" i="35"/>
  <c r="BS133" i="35"/>
  <c r="AE146" i="35"/>
  <c r="AL134" i="35"/>
  <c r="CP145" i="35"/>
  <c r="AH136" i="35"/>
  <c r="AU146" i="35"/>
  <c r="AF143" i="35"/>
  <c r="CN136" i="35"/>
  <c r="C142" i="35"/>
  <c r="BX139" i="35"/>
  <c r="AY138" i="35"/>
  <c r="CH144" i="35"/>
  <c r="AR142" i="35"/>
  <c r="CR135" i="35"/>
  <c r="AQ137" i="35"/>
  <c r="AR146" i="35"/>
  <c r="Q138" i="35"/>
  <c r="AE137" i="35"/>
  <c r="BV135" i="35"/>
  <c r="AW145" i="35"/>
  <c r="T141" i="35"/>
  <c r="AT133" i="35"/>
  <c r="BF136" i="35"/>
  <c r="BJ139" i="35"/>
  <c r="AA135" i="35"/>
  <c r="BY145" i="35"/>
  <c r="CT139" i="35"/>
  <c r="BF140" i="35"/>
  <c r="AY140" i="35"/>
  <c r="K142" i="35"/>
  <c r="BQ141" i="35"/>
  <c r="CF145" i="35"/>
  <c r="AJ146" i="35"/>
  <c r="CA145" i="35"/>
  <c r="BW145" i="35"/>
  <c r="S143" i="35"/>
  <c r="BM133" i="35"/>
  <c r="AR135" i="35"/>
  <c r="BD145" i="35"/>
  <c r="AH133" i="35"/>
  <c r="S141" i="35"/>
  <c r="CG140" i="35"/>
  <c r="S136" i="35"/>
  <c r="G137" i="35"/>
  <c r="AK139" i="35"/>
  <c r="AA146" i="35"/>
  <c r="F145" i="35"/>
  <c r="AX133" i="35"/>
  <c r="U142" i="35"/>
  <c r="AD141" i="35"/>
  <c r="CS135" i="35"/>
  <c r="CJ145" i="35"/>
  <c r="BX146" i="35"/>
  <c r="G133" i="35"/>
  <c r="CN137" i="35"/>
  <c r="AY136" i="35"/>
  <c r="G142" i="35"/>
  <c r="AB141" i="35"/>
  <c r="CP140" i="35"/>
  <c r="AB136" i="35"/>
  <c r="BR146" i="35"/>
  <c r="BB142" i="35"/>
  <c r="AC136" i="35"/>
  <c r="AT139" i="35"/>
  <c r="BI142" i="35"/>
  <c r="O138" i="35"/>
  <c r="Z133" i="35"/>
  <c r="CC138" i="35"/>
  <c r="CO133" i="35"/>
  <c r="BO145" i="35"/>
  <c r="Y135" i="35"/>
  <c r="Q146" i="35"/>
  <c r="CD135" i="35"/>
  <c r="P146" i="35"/>
  <c r="C137" i="35"/>
  <c r="CD138" i="35"/>
  <c r="CS143" i="35"/>
  <c r="AL138" i="35"/>
  <c r="AS139" i="35"/>
  <c r="CC142" i="35"/>
  <c r="BY143" i="35"/>
  <c r="CC141" i="35"/>
  <c r="I140" i="35"/>
  <c r="D143" i="35"/>
  <c r="AY137" i="35"/>
  <c r="V141" i="35"/>
  <c r="BI140" i="35"/>
  <c r="H144" i="35"/>
  <c r="BA136" i="35"/>
  <c r="AC139" i="35"/>
  <c r="BZ143" i="35"/>
  <c r="BN143" i="35"/>
  <c r="O144" i="35"/>
  <c r="AQ142" i="35"/>
  <c r="CD136" i="35"/>
  <c r="M140" i="35"/>
  <c r="AZ138" i="35"/>
  <c r="F136" i="35"/>
  <c r="CB143" i="35"/>
  <c r="CR137" i="35"/>
  <c r="K134" i="35"/>
  <c r="AR140" i="35"/>
  <c r="BT145" i="35"/>
  <c r="AY135" i="35"/>
  <c r="BP135" i="35"/>
  <c r="AZ137" i="35"/>
  <c r="AA142" i="35"/>
  <c r="BV141" i="35"/>
  <c r="AD145" i="35"/>
  <c r="AS145" i="35"/>
  <c r="U145" i="35"/>
  <c r="AT145" i="35"/>
  <c r="CS142" i="35"/>
  <c r="L138" i="35"/>
  <c r="CP138" i="35"/>
  <c r="AO133" i="35"/>
  <c r="BZ141" i="35"/>
  <c r="BU145" i="35"/>
  <c r="CS146" i="35"/>
  <c r="CN134" i="35"/>
  <c r="CR146" i="35"/>
  <c r="AH138" i="35"/>
  <c r="AV140" i="35"/>
  <c r="AU141" i="35"/>
  <c r="F137" i="35"/>
  <c r="AM146" i="35"/>
  <c r="BA140" i="35"/>
  <c r="CM138" i="35"/>
  <c r="BQ137" i="35"/>
  <c r="AK135" i="35"/>
  <c r="N135" i="35"/>
  <c r="CQ144" i="35"/>
  <c r="AJ139" i="35"/>
  <c r="BL133" i="35"/>
  <c r="G143" i="35"/>
  <c r="BU146" i="35"/>
  <c r="BK141" i="35"/>
  <c r="G134" i="35"/>
  <c r="BN135" i="35"/>
  <c r="CN138" i="35"/>
  <c r="Q137" i="35"/>
  <c r="AQ138" i="35"/>
  <c r="CQ145" i="35"/>
  <c r="BA137" i="35"/>
  <c r="P143" i="35"/>
  <c r="CH146" i="35"/>
  <c r="AT135" i="35"/>
  <c r="AS140" i="35"/>
  <c r="CK143" i="35"/>
  <c r="BD143" i="35"/>
  <c r="AV134" i="35"/>
  <c r="N144" i="35"/>
  <c r="E133" i="35"/>
  <c r="CI138" i="35"/>
  <c r="CA140" i="35"/>
  <c r="BC143" i="35"/>
  <c r="S140" i="35"/>
  <c r="BP146" i="35"/>
  <c r="AU140" i="35"/>
  <c r="AT143" i="35"/>
  <c r="CT138" i="35"/>
  <c r="CO140" i="35"/>
  <c r="P142" i="35"/>
  <c r="CH141" i="35"/>
  <c r="BL137" i="35"/>
  <c r="CB136" i="35"/>
  <c r="CJ143" i="35"/>
  <c r="V143" i="35"/>
  <c r="BP145" i="35"/>
  <c r="BC133" i="35"/>
  <c r="K145" i="35"/>
  <c r="AZ141" i="35"/>
  <c r="BC141" i="35"/>
  <c r="BE143" i="35"/>
  <c r="W143" i="35"/>
  <c r="AN136" i="35"/>
  <c r="CC137" i="35"/>
  <c r="AP143" i="35"/>
  <c r="CH133" i="35"/>
  <c r="CH140" i="35"/>
  <c r="V138" i="35"/>
  <c r="CE145" i="35"/>
  <c r="BT134" i="35"/>
  <c r="AY139" i="35"/>
  <c r="BY144" i="35"/>
  <c r="CL144" i="35"/>
  <c r="BN139" i="35"/>
  <c r="M141" i="35"/>
  <c r="BD137" i="35"/>
  <c r="F141" i="35"/>
  <c r="BN140" i="35"/>
  <c r="AA143" i="35"/>
  <c r="AI139" i="35"/>
  <c r="BF144" i="35"/>
  <c r="CG134" i="35"/>
  <c r="R136" i="35"/>
  <c r="BV134" i="35"/>
  <c r="BH139" i="35"/>
  <c r="BX144" i="35"/>
  <c r="CQ141" i="35"/>
  <c r="BK146" i="35"/>
  <c r="E145" i="35"/>
  <c r="AP142" i="35"/>
  <c r="BE138" i="35"/>
  <c r="BS136" i="35"/>
  <c r="BY142" i="35"/>
  <c r="Q143" i="35"/>
  <c r="Y141" i="35"/>
  <c r="CL141" i="35"/>
  <c r="E144" i="35"/>
  <c r="CS134" i="35"/>
  <c r="BW142" i="35"/>
  <c r="AG134" i="35"/>
  <c r="AY146" i="35"/>
  <c r="AD134" i="35"/>
  <c r="M137" i="35"/>
  <c r="K140" i="35"/>
  <c r="CE142" i="35"/>
  <c r="CJ137" i="35"/>
  <c r="CK137" i="35"/>
  <c r="BM143" i="35"/>
  <c r="AN135" i="35"/>
  <c r="BB135" i="35"/>
  <c r="BQ133" i="35"/>
  <c r="AG139" i="35"/>
  <c r="Z140" i="35"/>
  <c r="G146" i="35"/>
  <c r="BQ139" i="35"/>
  <c r="AC145" i="35"/>
  <c r="AL133" i="35"/>
  <c r="O135" i="35"/>
  <c r="CF141" i="35"/>
  <c r="AH142" i="35"/>
  <c r="BR141" i="35"/>
  <c r="AH146" i="35"/>
  <c r="AX135" i="35"/>
  <c r="BN141" i="35"/>
  <c r="BR136" i="35"/>
  <c r="CB134" i="35"/>
  <c r="AN142" i="35"/>
  <c r="CE143" i="35"/>
  <c r="CR138" i="35"/>
  <c r="V137" i="35"/>
  <c r="CN142" i="35"/>
  <c r="BQ136" i="35"/>
  <c r="BJ142" i="35"/>
  <c r="CI134" i="35"/>
  <c r="CM136" i="35"/>
  <c r="BJ133" i="35"/>
  <c r="CG133" i="35"/>
  <c r="J137" i="35"/>
  <c r="BG143" i="35"/>
  <c r="CQ140" i="35"/>
  <c r="I144" i="35"/>
  <c r="BK133" i="35"/>
  <c r="H138" i="35"/>
  <c r="BY137" i="35"/>
  <c r="BQ146" i="35"/>
  <c r="BH138" i="35"/>
  <c r="BS138" i="35"/>
  <c r="AE143" i="35"/>
  <c r="CN139" i="35"/>
  <c r="O133" i="35"/>
  <c r="Y137" i="35"/>
  <c r="BP134" i="35"/>
  <c r="AD136" i="35"/>
  <c r="AA134" i="35"/>
  <c r="AP133" i="35"/>
  <c r="AY133" i="35"/>
  <c r="V139" i="35"/>
  <c r="J135" i="35"/>
  <c r="R135" i="35"/>
  <c r="AV145" i="35"/>
  <c r="CE137" i="35"/>
  <c r="CQ138" i="35"/>
  <c r="T144" i="35"/>
  <c r="Q135" i="35"/>
  <c r="AB140" i="35"/>
  <c r="AG140" i="35"/>
  <c r="AY145" i="35"/>
  <c r="AU135" i="35"/>
  <c r="U141" i="35"/>
  <c r="L143" i="35"/>
  <c r="BZ138" i="35"/>
  <c r="AO143" i="35"/>
  <c r="Z141" i="35"/>
  <c r="BK144" i="35"/>
  <c r="M139" i="35"/>
  <c r="CH134" i="35"/>
  <c r="CQ136" i="35"/>
  <c r="D141" i="35"/>
  <c r="CL134" i="35"/>
  <c r="AE133" i="35"/>
  <c r="BU140" i="35"/>
  <c r="C140" i="35"/>
  <c r="AB138" i="35"/>
  <c r="CA146" i="35"/>
  <c r="AO146" i="35"/>
  <c r="CO135" i="35"/>
  <c r="AW133" i="35"/>
  <c r="AK144" i="35"/>
  <c r="J144" i="35"/>
  <c r="BY134" i="35"/>
  <c r="AW142" i="35"/>
  <c r="CH137" i="35"/>
  <c r="CS138" i="35"/>
  <c r="AJ144" i="35"/>
  <c r="CG136" i="35"/>
  <c r="AJ140" i="35"/>
  <c r="AV138" i="35"/>
  <c r="S135" i="35"/>
  <c r="G145" i="35"/>
  <c r="CL142" i="35"/>
  <c r="AW134" i="35"/>
  <c r="BM146" i="35"/>
  <c r="AX140" i="35"/>
  <c r="CN146" i="35"/>
  <c r="BZ146" i="35"/>
  <c r="CD145" i="35"/>
  <c r="BI145" i="35"/>
  <c r="AB135" i="35"/>
  <c r="U138" i="35"/>
  <c r="BJ137" i="35"/>
  <c r="BW143" i="35"/>
  <c r="CE144" i="35"/>
  <c r="N139" i="35"/>
  <c r="BL145" i="35"/>
  <c r="I136" i="35"/>
  <c r="BM138" i="35"/>
  <c r="BE139" i="35"/>
  <c r="CH136" i="35"/>
  <c r="AQ134" i="35"/>
  <c r="AA133" i="35"/>
  <c r="BV136" i="35"/>
  <c r="Y142" i="35"/>
  <c r="BY146" i="35"/>
  <c r="AM140" i="35"/>
  <c r="CL138" i="35"/>
  <c r="BZ137" i="35"/>
  <c r="BS135" i="35"/>
  <c r="O136" i="35"/>
  <c r="AJ136" i="35"/>
  <c r="BX135" i="35"/>
  <c r="CQ137" i="35"/>
  <c r="BJ140" i="35"/>
  <c r="CH145" i="35"/>
  <c r="BE134" i="35"/>
  <c r="BM136" i="35"/>
  <c r="AA138" i="35"/>
  <c r="CB139" i="35"/>
  <c r="BX145" i="35"/>
  <c r="AZ145" i="35"/>
  <c r="BN136" i="35"/>
  <c r="Q141" i="35"/>
  <c r="BA143" i="35"/>
  <c r="AQ143" i="35"/>
  <c r="AD146" i="35"/>
  <c r="CK142" i="35"/>
  <c r="M146" i="35"/>
  <c r="Z139" i="35"/>
  <c r="AZ135" i="35"/>
  <c r="E136" i="35"/>
  <c r="AZ134" i="35"/>
  <c r="BT135" i="35"/>
  <c r="BM134" i="35"/>
  <c r="CR144" i="35"/>
  <c r="AG146" i="35"/>
  <c r="BC144" i="35"/>
  <c r="BN137" i="35"/>
  <c r="AU133" i="35"/>
  <c r="W139" i="35"/>
  <c r="Y133" i="35"/>
  <c r="I141" i="35"/>
  <c r="BK138" i="35"/>
  <c r="AY142" i="35"/>
  <c r="AV139" i="35"/>
  <c r="BU144" i="35"/>
  <c r="BT140" i="35"/>
  <c r="AM142" i="35"/>
  <c r="H134" i="35"/>
  <c r="AU142" i="35"/>
  <c r="K138" i="35"/>
  <c r="AS142" i="35"/>
  <c r="L140" i="35"/>
  <c r="AT137" i="35"/>
  <c r="AF146" i="35"/>
  <c r="AM137" i="35"/>
  <c r="F139" i="35"/>
  <c r="CQ142" i="35"/>
  <c r="O145" i="35"/>
  <c r="CC134" i="35"/>
  <c r="AN144" i="35"/>
  <c r="BG142" i="35"/>
  <c r="AA139" i="35"/>
  <c r="AR143" i="35"/>
  <c r="I143" i="35"/>
  <c r="CI137" i="35"/>
  <c r="AA145" i="35"/>
  <c r="CD142" i="35"/>
  <c r="AW144" i="35"/>
  <c r="BO136" i="35"/>
  <c r="CT141" i="35"/>
  <c r="AU139" i="35"/>
  <c r="BX137" i="35"/>
  <c r="BO140" i="35"/>
  <c r="BL141" i="35"/>
  <c r="BY135" i="35"/>
  <c r="H142" i="35"/>
  <c r="CI143" i="35"/>
  <c r="BW138" i="35"/>
  <c r="CC139" i="35"/>
  <c r="N146" i="35"/>
  <c r="AM143" i="35"/>
  <c r="CI136" i="35"/>
  <c r="BA142" i="35"/>
  <c r="CB141" i="35"/>
  <c r="BK134" i="35"/>
  <c r="CF136" i="35"/>
  <c r="I133" i="35"/>
  <c r="CS136" i="35"/>
  <c r="BV138" i="35"/>
  <c r="Q145" i="35"/>
  <c r="BB134" i="35"/>
  <c r="AN146" i="35"/>
  <c r="AO134" i="35"/>
  <c r="E143" i="35"/>
  <c r="BW136" i="35"/>
  <c r="Z142" i="35"/>
  <c r="CQ146" i="35"/>
  <c r="BF143" i="35"/>
  <c r="AR136" i="35"/>
  <c r="AW136" i="35"/>
  <c r="AJ137" i="35"/>
  <c r="CN144" i="35"/>
  <c r="AK143" i="35"/>
  <c r="CC133" i="35"/>
  <c r="U143" i="35"/>
  <c r="P136" i="35"/>
  <c r="AJ145" i="35"/>
  <c r="BR143" i="35"/>
  <c r="AO137" i="35"/>
  <c r="CA142" i="35"/>
  <c r="BO144" i="35"/>
  <c r="E141" i="35"/>
  <c r="AB139" i="35"/>
  <c r="BZ140" i="35"/>
  <c r="BL134" i="35"/>
  <c r="BI138" i="35"/>
  <c r="AO144" i="35"/>
  <c r="J145" i="35"/>
  <c r="AC137" i="35"/>
  <c r="BP143" i="35"/>
  <c r="N140" i="35"/>
  <c r="CA137" i="35"/>
  <c r="CQ133" i="35"/>
  <c r="Z143" i="35"/>
  <c r="BZ145" i="35"/>
  <c r="AE142" i="35"/>
  <c r="CP137" i="35"/>
  <c r="BY133" i="35"/>
  <c r="AF141" i="35"/>
  <c r="W134" i="35"/>
  <c r="K144" i="35"/>
  <c r="BY140" i="35"/>
  <c r="AA136" i="35"/>
  <c r="BU137" i="35"/>
  <c r="J141" i="35"/>
  <c r="AO140" i="35"/>
  <c r="AO139" i="35"/>
  <c r="BO143" i="35"/>
  <c r="AX145" i="35"/>
  <c r="AP135" i="35"/>
  <c r="AO141" i="35"/>
  <c r="BD144" i="35"/>
  <c r="CJ135" i="35"/>
  <c r="AT141" i="35"/>
  <c r="BL140" i="35"/>
  <c r="C139" i="35"/>
  <c r="AC138" i="35"/>
  <c r="CD144" i="35"/>
  <c r="AD138" i="35"/>
  <c r="AF139" i="35"/>
  <c r="BF135" i="35"/>
  <c r="V142" i="35"/>
  <c r="AI133" i="35"/>
  <c r="X138" i="35"/>
  <c r="CF133" i="35"/>
  <c r="BB143" i="35"/>
  <c r="BS134" i="35"/>
  <c r="BF142" i="35"/>
  <c r="BO133" i="35"/>
  <c r="AW143" i="35"/>
  <c r="AL142" i="35"/>
  <c r="AR145" i="35"/>
  <c r="AT142" i="35"/>
  <c r="BJ135" i="35"/>
  <c r="CD139" i="35"/>
  <c r="BP141" i="35"/>
  <c r="AL139" i="35"/>
  <c r="C135" i="35"/>
  <c r="N145" i="35"/>
  <c r="BH136" i="35"/>
  <c r="BP136" i="35"/>
  <c r="H135" i="35"/>
  <c r="CG141" i="35"/>
  <c r="BZ134" i="35"/>
  <c r="CG138" i="35"/>
  <c r="BZ142" i="35"/>
  <c r="CM144" i="35"/>
  <c r="BM145" i="35"/>
  <c r="BC135" i="35"/>
  <c r="BW146" i="35"/>
  <c r="BQ144" i="35"/>
  <c r="BN138" i="35"/>
  <c r="K143" i="35"/>
  <c r="BN146" i="35"/>
  <c r="CB137" i="35"/>
  <c r="E138" i="35"/>
  <c r="CD134" i="35"/>
  <c r="U144" i="35"/>
  <c r="Q134" i="35"/>
  <c r="AW140" i="35"/>
  <c r="Y145" i="35"/>
  <c r="F144" i="35"/>
  <c r="AQ144" i="35"/>
  <c r="E135" i="35"/>
  <c r="I139" i="35"/>
  <c r="T137" i="35"/>
  <c r="CE141" i="35"/>
  <c r="BO139" i="35"/>
  <c r="CC140" i="35"/>
  <c r="X146" i="35"/>
  <c r="N136" i="35"/>
  <c r="CA143" i="35"/>
  <c r="BU141" i="35"/>
  <c r="Z138" i="35"/>
  <c r="BX143" i="35"/>
  <c r="H145" i="35"/>
  <c r="AF142" i="35"/>
  <c r="BN144" i="35"/>
  <c r="U137" i="35"/>
  <c r="CN133" i="35"/>
  <c r="BB145" i="35"/>
  <c r="Y143" i="35"/>
  <c r="L133" i="35"/>
  <c r="AZ140" i="35"/>
  <c r="BE144" i="35"/>
  <c r="AG137" i="35"/>
  <c r="CL143" i="35"/>
  <c r="H139" i="35"/>
  <c r="AH143" i="35"/>
  <c r="CR142" i="35"/>
  <c r="AS141" i="35"/>
  <c r="AN139" i="35"/>
  <c r="C134" i="35"/>
  <c r="BR144" i="35"/>
  <c r="BO134" i="35"/>
  <c r="BN134" i="35"/>
  <c r="AN133" i="35"/>
  <c r="AJ134" i="35"/>
  <c r="CG139" i="35"/>
  <c r="AL144" i="35"/>
  <c r="G138" i="35"/>
  <c r="CI142" i="35"/>
  <c r="X143" i="35"/>
  <c r="CI133" i="35"/>
  <c r="CO134" i="35"/>
  <c r="BO137" i="35"/>
  <c r="CR136" i="35"/>
  <c r="BM140" i="35"/>
  <c r="AC141" i="35"/>
  <c r="C146" i="35"/>
  <c r="CC144" i="35"/>
  <c r="CP146" i="35"/>
  <c r="D146" i="35"/>
  <c r="L142" i="35"/>
  <c r="O146" i="35"/>
  <c r="CO136" i="35"/>
  <c r="AD143" i="35"/>
  <c r="BY138" i="35"/>
  <c r="BG140" i="35"/>
  <c r="N143" i="35"/>
  <c r="V140" i="35"/>
  <c r="J139" i="35"/>
  <c r="BP137" i="35"/>
  <c r="BM141" i="35"/>
  <c r="CT133" i="35"/>
  <c r="S145" i="35"/>
  <c r="BQ145" i="35"/>
  <c r="CM140" i="35"/>
  <c r="C136" i="35"/>
  <c r="AT146" i="35"/>
  <c r="L134" i="35"/>
  <c r="BK143" i="35"/>
  <c r="CA144" i="35"/>
  <c r="CS137" i="35"/>
  <c r="R142" i="35"/>
  <c r="BV145" i="35"/>
  <c r="BL144" i="35"/>
  <c r="BE146" i="35"/>
  <c r="AU138" i="35"/>
  <c r="BW137" i="35"/>
  <c r="W146" i="35"/>
  <c r="R133" i="35"/>
  <c r="AG141" i="35"/>
  <c r="BC136" i="35"/>
  <c r="AT144" i="35"/>
  <c r="X141" i="35"/>
  <c r="BE136" i="35"/>
  <c r="AT134" i="35"/>
  <c r="AY143" i="35"/>
  <c r="BZ135" i="35"/>
  <c r="V145" i="35"/>
  <c r="BT136" i="35"/>
  <c r="BW144" i="35"/>
  <c r="AQ136" i="35"/>
  <c r="M143" i="35"/>
  <c r="BH133" i="35"/>
  <c r="W140" i="35"/>
  <c r="BA141" i="35"/>
  <c r="BK140" i="35"/>
  <c r="BE140" i="35"/>
  <c r="CR143" i="35"/>
  <c r="AL140" i="35"/>
  <c r="CF140" i="35"/>
  <c r="CI146" i="35"/>
  <c r="AV144" i="35"/>
  <c r="BP138" i="35"/>
  <c r="AL143" i="35"/>
  <c r="BM137" i="35"/>
  <c r="AQ145" i="35"/>
  <c r="F135" i="35"/>
  <c r="AM136" i="35"/>
  <c r="I137" i="35"/>
  <c r="CS145" i="35"/>
  <c r="AC146" i="35"/>
  <c r="Z144" i="35"/>
  <c r="Z146" i="35"/>
  <c r="H140" i="35"/>
  <c r="BM144" i="35"/>
  <c r="BQ142" i="35"/>
  <c r="AX138" i="35"/>
  <c r="CR145" i="35"/>
  <c r="BV137" i="35"/>
  <c r="BP142" i="35"/>
  <c r="U139" i="35"/>
  <c r="X140" i="35"/>
  <c r="N137" i="35"/>
  <c r="S137" i="35"/>
  <c r="BD134" i="35"/>
  <c r="CQ143" i="35"/>
  <c r="BL139" i="35"/>
  <c r="BV139" i="35"/>
  <c r="W136" i="35"/>
  <c r="CG137" i="35"/>
  <c r="BV140" i="35"/>
  <c r="BF138" i="35"/>
  <c r="BI136" i="35"/>
  <c r="V136" i="35"/>
  <c r="CA136" i="35"/>
  <c r="CK136" i="35"/>
  <c r="G135" i="35"/>
  <c r="BH143" i="35"/>
  <c r="CP135" i="35"/>
  <c r="I142" i="35"/>
  <c r="AQ139" i="35"/>
  <c r="R144" i="35"/>
  <c r="AH144" i="35"/>
  <c r="AI146" i="35"/>
  <c r="BY136" i="35"/>
  <c r="CT142" i="35"/>
  <c r="CD137" i="35"/>
  <c r="BS139" i="35"/>
  <c r="AV141" i="35"/>
  <c r="AQ141" i="35"/>
  <c r="CM143" i="35"/>
  <c r="AO145" i="35"/>
  <c r="BN145" i="35"/>
  <c r="BR135" i="35"/>
  <c r="BG133" i="35"/>
  <c r="AN140" i="35"/>
  <c r="AY144" i="35"/>
  <c r="P137" i="35"/>
  <c r="BE135" i="35"/>
  <c r="Y136" i="35"/>
  <c r="BI133" i="35"/>
  <c r="AX141" i="35"/>
  <c r="H146" i="35"/>
  <c r="BG141" i="35"/>
  <c r="CM141" i="35"/>
  <c r="BG146" i="35"/>
  <c r="BG135" i="35"/>
  <c r="H137" i="35"/>
  <c r="AX143" i="35"/>
  <c r="CN145" i="35"/>
  <c r="W90" i="38"/>
  <c r="R90" i="38"/>
  <c r="U90" i="38"/>
  <c r="O90" i="38"/>
  <c r="R92" i="38"/>
  <c r="O92" i="38"/>
  <c r="W92" i="38"/>
  <c r="U92" i="38"/>
  <c r="R86" i="38"/>
  <c r="O86" i="38"/>
  <c r="U86" i="38"/>
  <c r="W86" i="38"/>
  <c r="R84" i="38"/>
  <c r="O84" i="38"/>
  <c r="U84" i="38"/>
  <c r="W84" i="38"/>
  <c r="R85" i="38"/>
  <c r="W85" i="38"/>
  <c r="U85" i="38"/>
  <c r="O85" i="38"/>
  <c r="U87" i="38"/>
  <c r="O87" i="38"/>
  <c r="R87" i="38"/>
  <c r="W87" i="38"/>
  <c r="R89" i="38"/>
  <c r="W89" i="38"/>
  <c r="U89" i="38"/>
  <c r="O89" i="38"/>
  <c r="A99" i="20" l="1"/>
  <c r="D98" i="20"/>
  <c r="B98" i="20"/>
  <c r="C98" i="20"/>
  <c r="E98" i="20"/>
  <c r="V21" i="29"/>
  <c r="V20" i="29"/>
  <c r="V19" i="29"/>
  <c r="K96" i="38"/>
  <c r="H95" i="38"/>
  <c r="X95" i="38"/>
  <c r="Y96" i="38"/>
  <c r="N96" i="38"/>
  <c r="J96" i="38"/>
  <c r="V96" i="38"/>
  <c r="AB95" i="38"/>
  <c r="J95" i="38"/>
  <c r="V95" i="38"/>
  <c r="Y95" i="38"/>
  <c r="I96" i="38"/>
  <c r="F96" i="38"/>
  <c r="N95" i="38"/>
  <c r="L96" i="38"/>
  <c r="AB96" i="38"/>
  <c r="F95" i="38"/>
  <c r="M95" i="38"/>
  <c r="I95" i="38"/>
  <c r="H96" i="38"/>
  <c r="K95" i="38"/>
  <c r="Q28" i="39" s="1"/>
  <c r="U28" i="39" s="1"/>
  <c r="X96" i="38"/>
  <c r="M96" i="38"/>
  <c r="G96" i="38"/>
  <c r="L95" i="38"/>
  <c r="AA95" i="38"/>
  <c r="AA96" i="38"/>
  <c r="G95" i="38"/>
  <c r="CU136" i="35"/>
  <c r="O136" i="36" s="1"/>
  <c r="CU133" i="35"/>
  <c r="BF133" i="36" s="1"/>
  <c r="CU141" i="35"/>
  <c r="BH141" i="36" s="1"/>
  <c r="CU143" i="35"/>
  <c r="E143" i="36" s="1"/>
  <c r="CU144" i="35"/>
  <c r="CN144" i="36" s="1"/>
  <c r="CU145" i="35"/>
  <c r="CQ145" i="36" s="1"/>
  <c r="CU134" i="35"/>
  <c r="CB134" i="36" s="1"/>
  <c r="CU135" i="35"/>
  <c r="AP135" i="36" s="1"/>
  <c r="R27" i="39"/>
  <c r="U27" i="39"/>
  <c r="AM27" i="39"/>
  <c r="CU138" i="35"/>
  <c r="BV138" i="36" s="1"/>
  <c r="CU139" i="35"/>
  <c r="BY139" i="36" s="1"/>
  <c r="CU137" i="35"/>
  <c r="Y137" i="36" s="1"/>
  <c r="CU142" i="35"/>
  <c r="CC142" i="36" s="1"/>
  <c r="CU140" i="35"/>
  <c r="AE140" i="36" s="1"/>
  <c r="CU146" i="35"/>
  <c r="R28" i="39" l="1"/>
  <c r="B99" i="20"/>
  <c r="C99" i="20"/>
  <c r="E99" i="20"/>
  <c r="D99" i="20"/>
  <c r="BK147" i="35"/>
  <c r="AJ147" i="35"/>
  <c r="N147" i="35"/>
  <c r="CI147" i="35"/>
  <c r="AP147" i="35"/>
  <c r="I147" i="35"/>
  <c r="E147" i="35"/>
  <c r="BC147" i="35"/>
  <c r="BI147" i="35"/>
  <c r="T147" i="35"/>
  <c r="L147" i="35"/>
  <c r="AN147" i="35"/>
  <c r="X147" i="35"/>
  <c r="R147" i="35"/>
  <c r="F147" i="35"/>
  <c r="O147" i="35"/>
  <c r="U147" i="35"/>
  <c r="BX147" i="35"/>
  <c r="BJ147" i="35"/>
  <c r="AF147" i="35"/>
  <c r="AV147" i="35"/>
  <c r="AQ147" i="35"/>
  <c r="C147" i="35"/>
  <c r="J147" i="35"/>
  <c r="AB147" i="35"/>
  <c r="BW147" i="35"/>
  <c r="BM147" i="35"/>
  <c r="BH147" i="35"/>
  <c r="AC147" i="35"/>
  <c r="AK147" i="35"/>
  <c r="BT147" i="35"/>
  <c r="AM147" i="35"/>
  <c r="AG147" i="35"/>
  <c r="BV147" i="35"/>
  <c r="Y147" i="35"/>
  <c r="P147" i="35"/>
  <c r="CN147" i="35"/>
  <c r="CO147" i="35"/>
  <c r="CQ147" i="35"/>
  <c r="AS147" i="35"/>
  <c r="AH147" i="35"/>
  <c r="AT147" i="35"/>
  <c r="CA147" i="35"/>
  <c r="AY147" i="35"/>
  <c r="Z147" i="35"/>
  <c r="CJ147" i="35"/>
  <c r="BY147" i="35"/>
  <c r="G147" i="35"/>
  <c r="CC147" i="35"/>
  <c r="W147" i="35"/>
  <c r="BE147" i="35"/>
  <c r="CE147" i="35"/>
  <c r="AW147" i="35"/>
  <c r="BP147" i="35"/>
  <c r="BR147" i="35"/>
  <c r="CG147" i="35"/>
  <c r="AO147" i="35"/>
  <c r="CT147" i="35"/>
  <c r="CH147" i="35"/>
  <c r="CS147" i="35"/>
  <c r="CP147" i="35"/>
  <c r="BG147" i="35"/>
  <c r="BA147" i="35"/>
  <c r="CK147" i="35"/>
  <c r="BN147" i="35"/>
  <c r="CD147" i="35"/>
  <c r="CM147" i="35"/>
  <c r="AU147" i="35"/>
  <c r="Q147" i="35"/>
  <c r="AX147" i="35"/>
  <c r="AE147" i="35"/>
  <c r="S147" i="35"/>
  <c r="BS147" i="35"/>
  <c r="CL147" i="35"/>
  <c r="CB147" i="35"/>
  <c r="BZ147" i="35"/>
  <c r="AI147" i="35"/>
  <c r="AR147" i="35"/>
  <c r="V147" i="35"/>
  <c r="AL147" i="35"/>
  <c r="H147" i="35"/>
  <c r="BU147" i="35"/>
  <c r="M147" i="35"/>
  <c r="BD147" i="35"/>
  <c r="BQ147" i="35"/>
  <c r="D147" i="35"/>
  <c r="K147" i="35"/>
  <c r="BF147" i="35"/>
  <c r="AD147" i="35"/>
  <c r="CF147" i="35"/>
  <c r="AZ147" i="35"/>
  <c r="BO147" i="35"/>
  <c r="AA147" i="35"/>
  <c r="BL147" i="35"/>
  <c r="CR147" i="35"/>
  <c r="BB147" i="35"/>
  <c r="O10" i="7"/>
  <c r="R95" i="38"/>
  <c r="O95" i="38"/>
  <c r="U95" i="38"/>
  <c r="W95" i="38"/>
  <c r="R96" i="38"/>
  <c r="O96" i="38"/>
  <c r="U96" i="38"/>
  <c r="W96" i="38"/>
  <c r="AS96" i="38"/>
  <c r="AS95" i="38"/>
  <c r="AM28" i="39" s="1"/>
  <c r="AN28" i="39" s="1"/>
  <c r="Z28" i="39"/>
  <c r="A100" i="20"/>
  <c r="G7" i="40"/>
  <c r="G6" i="40"/>
  <c r="CK143" i="36"/>
  <c r="Z141" i="36"/>
  <c r="CM141" i="36"/>
  <c r="L143" i="36"/>
  <c r="T143" i="36"/>
  <c r="AU135" i="36"/>
  <c r="AX135" i="36"/>
  <c r="CD135" i="36"/>
  <c r="CN143" i="36"/>
  <c r="BU143" i="36"/>
  <c r="R143" i="36"/>
  <c r="AK135" i="36"/>
  <c r="AS135" i="36"/>
  <c r="BE135" i="36"/>
  <c r="BW135" i="36"/>
  <c r="CR135" i="36"/>
  <c r="BO135" i="36"/>
  <c r="AQ135" i="36"/>
  <c r="AF135" i="36"/>
  <c r="AN135" i="36"/>
  <c r="O135" i="36"/>
  <c r="CR143" i="36"/>
  <c r="CN136" i="36"/>
  <c r="Z136" i="36"/>
  <c r="AE136" i="36"/>
  <c r="CB136" i="36"/>
  <c r="CL136" i="36"/>
  <c r="CC136" i="36"/>
  <c r="CF136" i="36"/>
  <c r="AK136" i="36"/>
  <c r="AB136" i="36"/>
  <c r="BD136" i="36"/>
  <c r="AC136" i="36"/>
  <c r="AZ136" i="36"/>
  <c r="CS136" i="36"/>
  <c r="CI136" i="36"/>
  <c r="BJ136" i="36"/>
  <c r="AH136" i="36"/>
  <c r="CG136" i="36"/>
  <c r="BY136" i="36"/>
  <c r="AL136" i="36"/>
  <c r="AX136" i="36"/>
  <c r="BC136" i="36"/>
  <c r="AO136" i="36"/>
  <c r="BG136" i="36"/>
  <c r="CT136" i="36"/>
  <c r="BU136" i="36"/>
  <c r="W136" i="36"/>
  <c r="Q136" i="36"/>
  <c r="I136" i="36"/>
  <c r="BO136" i="36"/>
  <c r="CJ136" i="36"/>
  <c r="M136" i="36"/>
  <c r="BS136" i="36"/>
  <c r="BX136" i="36"/>
  <c r="BI136" i="36"/>
  <c r="BQ136" i="36"/>
  <c r="E136" i="36"/>
  <c r="J136" i="36"/>
  <c r="CM136" i="36"/>
  <c r="G136" i="36"/>
  <c r="H141" i="36"/>
  <c r="CA141" i="36"/>
  <c r="AA141" i="36"/>
  <c r="T141" i="36"/>
  <c r="CC141" i="36"/>
  <c r="AY141" i="36"/>
  <c r="AN141" i="36"/>
  <c r="BF141" i="36"/>
  <c r="AD136" i="36"/>
  <c r="BR136" i="36"/>
  <c r="X136" i="36"/>
  <c r="AB141" i="36"/>
  <c r="BN143" i="36"/>
  <c r="BR143" i="36"/>
  <c r="F143" i="36"/>
  <c r="CB143" i="36"/>
  <c r="CC143" i="36"/>
  <c r="BE143" i="36"/>
  <c r="D143" i="36"/>
  <c r="AV143" i="36"/>
  <c r="AJ143" i="36"/>
  <c r="AG143" i="36"/>
  <c r="BT143" i="36"/>
  <c r="BJ143" i="36"/>
  <c r="U135" i="36"/>
  <c r="D136" i="36"/>
  <c r="U136" i="36"/>
  <c r="BX141" i="36"/>
  <c r="CM137" i="36"/>
  <c r="BD141" i="36"/>
  <c r="AL141" i="36"/>
  <c r="CB141" i="36"/>
  <c r="BR141" i="36"/>
  <c r="BK141" i="36"/>
  <c r="AI141" i="36"/>
  <c r="BW141" i="36"/>
  <c r="CK141" i="36"/>
  <c r="BO141" i="36"/>
  <c r="CQ141" i="36"/>
  <c r="U141" i="36"/>
  <c r="CS141" i="36"/>
  <c r="AP141" i="36"/>
  <c r="AO141" i="36"/>
  <c r="CN141" i="36"/>
  <c r="BL141" i="36"/>
  <c r="V141" i="36"/>
  <c r="CP141" i="36"/>
  <c r="AY143" i="36"/>
  <c r="BC139" i="36"/>
  <c r="CI141" i="36"/>
  <c r="O141" i="36"/>
  <c r="U142" i="36"/>
  <c r="CG141" i="36"/>
  <c r="CO141" i="36"/>
  <c r="AU141" i="36"/>
  <c r="AS141" i="36"/>
  <c r="AZ137" i="36"/>
  <c r="W141" i="36"/>
  <c r="J141" i="36"/>
  <c r="Q141" i="36"/>
  <c r="AC141" i="36"/>
  <c r="V136" i="36"/>
  <c r="AS136" i="36"/>
  <c r="F136" i="36"/>
  <c r="Y136" i="36"/>
  <c r="AG136" i="36"/>
  <c r="AW136" i="36"/>
  <c r="BB136" i="36"/>
  <c r="BA141" i="36"/>
  <c r="AB133" i="36"/>
  <c r="AS133" i="36"/>
  <c r="BC141" i="36"/>
  <c r="AW135" i="36"/>
  <c r="BQ135" i="36"/>
  <c r="CA135" i="36"/>
  <c r="BA135" i="36"/>
  <c r="I141" i="36"/>
  <c r="H136" i="36"/>
  <c r="D141" i="36"/>
  <c r="K141" i="36"/>
  <c r="CD141" i="36"/>
  <c r="AX141" i="36"/>
  <c r="AR136" i="36"/>
  <c r="AJ141" i="36"/>
  <c r="X144" i="36"/>
  <c r="CJ140" i="36"/>
  <c r="J144" i="36"/>
  <c r="BJ140" i="36"/>
  <c r="Y140" i="36"/>
  <c r="BY141" i="36"/>
  <c r="BM137" i="36"/>
  <c r="BG141" i="36"/>
  <c r="AF141" i="36"/>
  <c r="BA137" i="36"/>
  <c r="AQ138" i="36"/>
  <c r="AE138" i="36"/>
  <c r="CP139" i="36"/>
  <c r="AE137" i="36"/>
  <c r="G139" i="36"/>
  <c r="AK139" i="36"/>
  <c r="BI135" i="36"/>
  <c r="Y139" i="36"/>
  <c r="Y135" i="36"/>
  <c r="BB135" i="36"/>
  <c r="AS143" i="36"/>
  <c r="AE141" i="36"/>
  <c r="X141" i="36"/>
  <c r="AL137" i="36"/>
  <c r="BE137" i="36"/>
  <c r="CC137" i="36"/>
  <c r="J138" i="36"/>
  <c r="CN139" i="36"/>
  <c r="BH135" i="36"/>
  <c r="AV137" i="36"/>
  <c r="CO135" i="36"/>
  <c r="E135" i="36"/>
  <c r="CH135" i="36"/>
  <c r="AI135" i="36"/>
  <c r="BN141" i="36"/>
  <c r="CE143" i="36"/>
  <c r="CJ141" i="36"/>
  <c r="BJ141" i="36"/>
  <c r="Z143" i="36"/>
  <c r="BP141" i="36"/>
  <c r="AX143" i="36"/>
  <c r="N143" i="36"/>
  <c r="BI141" i="36"/>
  <c r="AG141" i="36"/>
  <c r="AV136" i="36"/>
  <c r="CJ138" i="36"/>
  <c r="AI138" i="36"/>
  <c r="AR138" i="36"/>
  <c r="BP136" i="36"/>
  <c r="BD138" i="36"/>
  <c r="AT138" i="36"/>
  <c r="CK138" i="36"/>
  <c r="CD138" i="36"/>
  <c r="CQ138" i="36"/>
  <c r="L136" i="36"/>
  <c r="BN142" i="36"/>
  <c r="BK144" i="36"/>
  <c r="BW142" i="36"/>
  <c r="BU142" i="36"/>
  <c r="CH143" i="36"/>
  <c r="CM143" i="36"/>
  <c r="Y141" i="36"/>
  <c r="AC144" i="36"/>
  <c r="CF144" i="36"/>
  <c r="CS143" i="36"/>
  <c r="BE142" i="36"/>
  <c r="H143" i="36"/>
  <c r="CE141" i="36"/>
  <c r="BI140" i="36"/>
  <c r="BM135" i="36"/>
  <c r="AQ143" i="36"/>
  <c r="F141" i="36"/>
  <c r="CI135" i="36"/>
  <c r="U143" i="36"/>
  <c r="BV135" i="36"/>
  <c r="BC143" i="36"/>
  <c r="AK143" i="36"/>
  <c r="D135" i="36"/>
  <c r="AZ143" i="36"/>
  <c r="BW143" i="36"/>
  <c r="BD143" i="36"/>
  <c r="BL143" i="36"/>
  <c r="BI143" i="36"/>
  <c r="AT135" i="36"/>
  <c r="AP143" i="36"/>
  <c r="BS143" i="36"/>
  <c r="J143" i="36"/>
  <c r="CL143" i="36"/>
  <c r="CQ143" i="36"/>
  <c r="Y143" i="36"/>
  <c r="AM143" i="36"/>
  <c r="CT135" i="36"/>
  <c r="BC135" i="36"/>
  <c r="BX143" i="36"/>
  <c r="CP143" i="36"/>
  <c r="BF143" i="36"/>
  <c r="CJ143" i="36"/>
  <c r="I143" i="36"/>
  <c r="N135" i="36"/>
  <c r="Q143" i="36"/>
  <c r="AV135" i="36"/>
  <c r="AC143" i="36"/>
  <c r="AB135" i="36"/>
  <c r="J135" i="36"/>
  <c r="BY143" i="36"/>
  <c r="K143" i="36"/>
  <c r="X143" i="36"/>
  <c r="CN135" i="36"/>
  <c r="BD135" i="36"/>
  <c r="CS135" i="36"/>
  <c r="BL135" i="36"/>
  <c r="AR135" i="36"/>
  <c r="AB143" i="36"/>
  <c r="CI143" i="36"/>
  <c r="AN143" i="36"/>
  <c r="BU141" i="36"/>
  <c r="S141" i="36"/>
  <c r="BJ137" i="36"/>
  <c r="AO137" i="36"/>
  <c r="BU137" i="36"/>
  <c r="T137" i="36"/>
  <c r="AV142" i="36"/>
  <c r="CQ137" i="36"/>
  <c r="AF138" i="36"/>
  <c r="BH138" i="36"/>
  <c r="K137" i="36"/>
  <c r="P142" i="36"/>
  <c r="AF142" i="36"/>
  <c r="CJ137" i="36"/>
  <c r="BI142" i="36"/>
  <c r="CR138" i="36"/>
  <c r="D137" i="36"/>
  <c r="CF142" i="36"/>
  <c r="CO140" i="36"/>
  <c r="AH142" i="36"/>
  <c r="AA138" i="36"/>
  <c r="R142" i="36"/>
  <c r="BW138" i="36"/>
  <c r="AK138" i="36"/>
  <c r="AZ138" i="36"/>
  <c r="AV140" i="36"/>
  <c r="CE140" i="36"/>
  <c r="Y138" i="36"/>
  <c r="AQ142" i="36"/>
  <c r="CA140" i="36"/>
  <c r="BR138" i="36"/>
  <c r="K138" i="36"/>
  <c r="CC138" i="36"/>
  <c r="CG138" i="36"/>
  <c r="AK140" i="36"/>
  <c r="BS142" i="36"/>
  <c r="CL138" i="36"/>
  <c r="AA140" i="36"/>
  <c r="CS142" i="36"/>
  <c r="AV138" i="36"/>
  <c r="CM138" i="36"/>
  <c r="CB138" i="36"/>
  <c r="AQ141" i="36"/>
  <c r="T142" i="36"/>
  <c r="J142" i="36"/>
  <c r="CS140" i="36"/>
  <c r="AP138" i="36"/>
  <c r="CK140" i="36"/>
  <c r="E140" i="36"/>
  <c r="L138" i="36"/>
  <c r="BA140" i="36"/>
  <c r="AN142" i="36"/>
  <c r="O142" i="36"/>
  <c r="E142" i="36"/>
  <c r="M138" i="36"/>
  <c r="R138" i="36"/>
  <c r="AB138" i="36"/>
  <c r="AO138" i="36"/>
  <c r="BC140" i="36"/>
  <c r="BB140" i="36"/>
  <c r="O138" i="36"/>
  <c r="CC145" i="36"/>
  <c r="N139" i="36"/>
  <c r="BB139" i="36"/>
  <c r="CJ139" i="36"/>
  <c r="BZ139" i="36"/>
  <c r="BN139" i="36"/>
  <c r="X139" i="36"/>
  <c r="AS139" i="36"/>
  <c r="P139" i="36"/>
  <c r="AP139" i="36"/>
  <c r="CS139" i="36"/>
  <c r="Z139" i="36"/>
  <c r="AL139" i="36"/>
  <c r="D139" i="36"/>
  <c r="BS139" i="36"/>
  <c r="U139" i="36"/>
  <c r="CD139" i="36"/>
  <c r="BR139" i="36"/>
  <c r="AQ139" i="36"/>
  <c r="BW139" i="36"/>
  <c r="BM139" i="36"/>
  <c r="R139" i="36"/>
  <c r="CH139" i="36"/>
  <c r="BP139" i="36"/>
  <c r="BT139" i="36"/>
  <c r="BZ145" i="36"/>
  <c r="BW133" i="36"/>
  <c r="AP133" i="36"/>
  <c r="AY133" i="36"/>
  <c r="S133" i="36"/>
  <c r="AC145" i="36"/>
  <c r="CR145" i="36"/>
  <c r="CK145" i="36"/>
  <c r="CT145" i="36"/>
  <c r="E145" i="36"/>
  <c r="CM145" i="36"/>
  <c r="AI145" i="36"/>
  <c r="CP145" i="36"/>
  <c r="L145" i="36"/>
  <c r="Y145" i="36"/>
  <c r="CL145" i="36"/>
  <c r="CO145" i="36"/>
  <c r="G145" i="36"/>
  <c r="AE145" i="36"/>
  <c r="CF145" i="36"/>
  <c r="S145" i="36"/>
  <c r="BY145" i="36"/>
  <c r="M145" i="36"/>
  <c r="AZ145" i="36"/>
  <c r="BL145" i="36"/>
  <c r="CJ145" i="36"/>
  <c r="CS145" i="36"/>
  <c r="AA145" i="36"/>
  <c r="AJ145" i="36"/>
  <c r="AS145" i="36"/>
  <c r="BS145" i="36"/>
  <c r="P145" i="36"/>
  <c r="BA145" i="36"/>
  <c r="BX145" i="36"/>
  <c r="BO145" i="36"/>
  <c r="BK145" i="36"/>
  <c r="AR145" i="36"/>
  <c r="AQ145" i="36"/>
  <c r="V145" i="36"/>
  <c r="BT145" i="36"/>
  <c r="AW145" i="36"/>
  <c r="CB145" i="36"/>
  <c r="BC145" i="36"/>
  <c r="AF145" i="36"/>
  <c r="J145" i="36"/>
  <c r="BG145" i="36"/>
  <c r="AG145" i="36"/>
  <c r="BR145" i="36"/>
  <c r="BM145" i="36"/>
  <c r="BI145" i="36"/>
  <c r="CD145" i="36"/>
  <c r="CI145" i="36"/>
  <c r="BP145" i="36"/>
  <c r="I145" i="36"/>
  <c r="AM145" i="36"/>
  <c r="AN145" i="36"/>
  <c r="BH145" i="36"/>
  <c r="AO145" i="36"/>
  <c r="Q145" i="36"/>
  <c r="M146" i="36"/>
  <c r="BQ146" i="36"/>
  <c r="AP145" i="36"/>
  <c r="AT145" i="36"/>
  <c r="CK139" i="36"/>
  <c r="AF144" i="36"/>
  <c r="L144" i="36"/>
  <c r="D144" i="36"/>
  <c r="AW144" i="36"/>
  <c r="AM134" i="36"/>
  <c r="BZ144" i="36"/>
  <c r="CT144" i="36"/>
  <c r="S144" i="36"/>
  <c r="BB134" i="36"/>
  <c r="CK144" i="36"/>
  <c r="AB134" i="36"/>
  <c r="AS144" i="36"/>
  <c r="AG144" i="36"/>
  <c r="Q144" i="36"/>
  <c r="I144" i="36"/>
  <c r="AU144" i="36"/>
  <c r="V144" i="36"/>
  <c r="AP144" i="36"/>
  <c r="CC144" i="36"/>
  <c r="R141" i="36"/>
  <c r="BQ143" i="36"/>
  <c r="AT143" i="36"/>
  <c r="CF141" i="36"/>
  <c r="BH144" i="36"/>
  <c r="BX144" i="36"/>
  <c r="AL144" i="36"/>
  <c r="Y144" i="36"/>
  <c r="CP134" i="36"/>
  <c r="AO144" i="36"/>
  <c r="AK144" i="36"/>
  <c r="BE144" i="36"/>
  <c r="AY144" i="36"/>
  <c r="BB144" i="36"/>
  <c r="AM144" i="36"/>
  <c r="AW134" i="36"/>
  <c r="CT143" i="36"/>
  <c r="BA143" i="36"/>
  <c r="BB141" i="36"/>
  <c r="AP142" i="36"/>
  <c r="CC135" i="36"/>
  <c r="BA136" i="36"/>
  <c r="K136" i="36"/>
  <c r="BL142" i="36"/>
  <c r="AC142" i="36"/>
  <c r="AB142" i="36"/>
  <c r="AP136" i="36"/>
  <c r="AE144" i="36"/>
  <c r="CB142" i="36"/>
  <c r="BU135" i="36"/>
  <c r="CE135" i="36"/>
  <c r="BH136" i="36"/>
  <c r="BG144" i="36"/>
  <c r="T136" i="36"/>
  <c r="BT142" i="36"/>
  <c r="P140" i="36"/>
  <c r="BC137" i="36"/>
  <c r="BD137" i="36"/>
  <c r="AK137" i="36"/>
  <c r="X135" i="36"/>
  <c r="AC135" i="36"/>
  <c r="CQ135" i="36"/>
  <c r="CE145" i="36"/>
  <c r="H145" i="36"/>
  <c r="AU136" i="36"/>
  <c r="AR143" i="36"/>
  <c r="S143" i="36"/>
  <c r="BV136" i="36"/>
  <c r="CR136" i="36"/>
  <c r="BL136" i="36"/>
  <c r="BR144" i="36"/>
  <c r="AO142" i="36"/>
  <c r="BP140" i="36"/>
  <c r="BR137" i="36"/>
  <c r="K135" i="36"/>
  <c r="CB135" i="36"/>
  <c r="CO136" i="36"/>
  <c r="P141" i="36"/>
  <c r="BZ136" i="36"/>
  <c r="CE144" i="36"/>
  <c r="CO142" i="36"/>
  <c r="H142" i="36"/>
  <c r="BM142" i="36"/>
  <c r="BF135" i="36"/>
  <c r="G135" i="36"/>
  <c r="AJ136" i="36"/>
  <c r="CK136" i="36"/>
  <c r="R136" i="36"/>
  <c r="AK145" i="36"/>
  <c r="S136" i="36"/>
  <c r="AX145" i="36"/>
  <c r="AF136" i="36"/>
  <c r="CO139" i="36"/>
  <c r="AX139" i="36"/>
  <c r="T135" i="36"/>
  <c r="O145" i="36"/>
  <c r="L141" i="36"/>
  <c r="BM141" i="36"/>
  <c r="AT141" i="36"/>
  <c r="AD143" i="36"/>
  <c r="BZ143" i="36"/>
  <c r="BE136" i="36"/>
  <c r="AV145" i="36"/>
  <c r="CG145" i="36"/>
  <c r="CF143" i="36"/>
  <c r="C143" i="36"/>
  <c r="AT136" i="36"/>
  <c r="AN136" i="36"/>
  <c r="BT136" i="36"/>
  <c r="BK136" i="36"/>
  <c r="Z142" i="36"/>
  <c r="CC139" i="36"/>
  <c r="AV141" i="36"/>
  <c r="AI143" i="36"/>
  <c r="CE136" i="36"/>
  <c r="N136" i="36"/>
  <c r="AL142" i="36"/>
  <c r="CL141" i="36"/>
  <c r="CT141" i="36"/>
  <c r="CG139" i="36"/>
  <c r="G141" i="36"/>
  <c r="AK141" i="36"/>
  <c r="H138" i="36"/>
  <c r="AI136" i="36"/>
  <c r="CA143" i="36"/>
  <c r="G143" i="36"/>
  <c r="G134" i="36"/>
  <c r="C140" i="36"/>
  <c r="CN140" i="36"/>
  <c r="AF140" i="36"/>
  <c r="CH140" i="36"/>
  <c r="Q140" i="36"/>
  <c r="AI140" i="36"/>
  <c r="AG134" i="36"/>
  <c r="CP140" i="36"/>
  <c r="V134" i="36"/>
  <c r="Q142" i="36"/>
  <c r="CJ134" i="36"/>
  <c r="AD134" i="36"/>
  <c r="E134" i="36"/>
  <c r="W140" i="36"/>
  <c r="BJ134" i="36"/>
  <c r="F134" i="36"/>
  <c r="AH134" i="36"/>
  <c r="AT140" i="36"/>
  <c r="BH134" i="36"/>
  <c r="BM134" i="36"/>
  <c r="AQ134" i="36"/>
  <c r="CO134" i="36"/>
  <c r="BA134" i="36"/>
  <c r="BS140" i="36"/>
  <c r="R134" i="36"/>
  <c r="N134" i="36"/>
  <c r="CN134" i="36"/>
  <c r="I134" i="36"/>
  <c r="BT140" i="36"/>
  <c r="CT134" i="36"/>
  <c r="AJ142" i="36"/>
  <c r="CH142" i="36"/>
  <c r="W142" i="36"/>
  <c r="AZ142" i="36"/>
  <c r="BD142" i="36"/>
  <c r="L142" i="36"/>
  <c r="CL142" i="36"/>
  <c r="BV142" i="36"/>
  <c r="AX134" i="36"/>
  <c r="BL134" i="36"/>
  <c r="AU134" i="36"/>
  <c r="AL134" i="36"/>
  <c r="BF134" i="36"/>
  <c r="J134" i="36"/>
  <c r="CQ134" i="36"/>
  <c r="BO134" i="36"/>
  <c r="AR134" i="36"/>
  <c r="BS134" i="36"/>
  <c r="BT134" i="36"/>
  <c r="AV134" i="36"/>
  <c r="CA134" i="36"/>
  <c r="BU134" i="36"/>
  <c r="BK134" i="36"/>
  <c r="AY134" i="36"/>
  <c r="CE134" i="36"/>
  <c r="L134" i="36"/>
  <c r="H134" i="36"/>
  <c r="BG134" i="36"/>
  <c r="CH134" i="36"/>
  <c r="X134" i="36"/>
  <c r="BW134" i="36"/>
  <c r="BE134" i="36"/>
  <c r="AC134" i="36"/>
  <c r="BR140" i="36"/>
  <c r="P137" i="36"/>
  <c r="BH137" i="36"/>
  <c r="S137" i="36"/>
  <c r="AW137" i="36"/>
  <c r="BG137" i="36"/>
  <c r="BO137" i="36"/>
  <c r="CK137" i="36"/>
  <c r="Q137" i="36"/>
  <c r="BN137" i="36"/>
  <c r="BB137" i="36"/>
  <c r="Y142" i="36"/>
  <c r="D134" i="36"/>
  <c r="W134" i="36"/>
  <c r="P134" i="36"/>
  <c r="CG134" i="36"/>
  <c r="AN134" i="36"/>
  <c r="U134" i="36"/>
  <c r="AD140" i="36"/>
  <c r="N144" i="36"/>
  <c r="AR144" i="36"/>
  <c r="BI144" i="36"/>
  <c r="AD144" i="36"/>
  <c r="R144" i="36"/>
  <c r="BN144" i="36"/>
  <c r="CD144" i="36"/>
  <c r="AZ144" i="36"/>
  <c r="BS144" i="36"/>
  <c r="K144" i="36"/>
  <c r="AX144" i="36"/>
  <c r="CP144" i="36"/>
  <c r="BT144" i="36"/>
  <c r="BM144" i="36"/>
  <c r="BO144" i="36"/>
  <c r="CA144" i="36"/>
  <c r="CI144" i="36"/>
  <c r="CB144" i="36"/>
  <c r="G144" i="36"/>
  <c r="AA144" i="36"/>
  <c r="AH144" i="36"/>
  <c r="CJ144" i="36"/>
  <c r="CM144" i="36"/>
  <c r="BP144" i="36"/>
  <c r="U144" i="36"/>
  <c r="M144" i="36"/>
  <c r="AV144" i="36"/>
  <c r="BW144" i="36"/>
  <c r="Z144" i="36"/>
  <c r="CR144" i="36"/>
  <c r="CQ144" i="36"/>
  <c r="AI144" i="36"/>
  <c r="CO144" i="36"/>
  <c r="F144" i="36"/>
  <c r="BJ144" i="36"/>
  <c r="AT144" i="36"/>
  <c r="BD144" i="36"/>
  <c r="AQ144" i="36"/>
  <c r="AH133" i="36"/>
  <c r="CS138" i="36"/>
  <c r="BC138" i="36"/>
  <c r="BF145" i="36"/>
  <c r="X138" i="36"/>
  <c r="BU138" i="36"/>
  <c r="C145" i="36"/>
  <c r="AU133" i="36"/>
  <c r="BM133" i="36"/>
  <c r="CB133" i="36"/>
  <c r="C141" i="36"/>
  <c r="AZ141" i="36"/>
  <c r="AQ136" i="36"/>
  <c r="N141" i="36"/>
  <c r="AJ135" i="36"/>
  <c r="BV139" i="36"/>
  <c r="BQ139" i="36"/>
  <c r="T139" i="36"/>
  <c r="BW136" i="36"/>
  <c r="BY138" i="36"/>
  <c r="CH136" i="36"/>
  <c r="P135" i="36"/>
  <c r="F139" i="36"/>
  <c r="Z145" i="36"/>
  <c r="AY136" i="36"/>
  <c r="P136" i="36"/>
  <c r="C136" i="36"/>
  <c r="CA136" i="36"/>
  <c r="BB138" i="36"/>
  <c r="AW138" i="36"/>
  <c r="W139" i="36"/>
  <c r="Y133" i="36"/>
  <c r="BT135" i="36"/>
  <c r="P138" i="36"/>
  <c r="CH138" i="36"/>
  <c r="AB145" i="36"/>
  <c r="CN145" i="36"/>
  <c r="BV141" i="36"/>
  <c r="O146" i="36"/>
  <c r="BF146" i="36"/>
  <c r="CI133" i="36"/>
  <c r="CC146" i="36"/>
  <c r="N146" i="36"/>
  <c r="K146" i="36"/>
  <c r="CE133" i="36"/>
  <c r="BB142" i="36"/>
  <c r="P146" i="36"/>
  <c r="AZ140" i="36"/>
  <c r="BP138" i="36"/>
  <c r="BL139" i="36"/>
  <c r="BT137" i="36"/>
  <c r="AK146" i="36"/>
  <c r="U140" i="36"/>
  <c r="CM146" i="36"/>
  <c r="CR137" i="36"/>
  <c r="AB140" i="36"/>
  <c r="CH137" i="36"/>
  <c r="BZ137" i="36"/>
  <c r="CQ142" i="36"/>
  <c r="BK142" i="36"/>
  <c r="BR146" i="36"/>
  <c r="BR142" i="36"/>
  <c r="O140" i="36"/>
  <c r="BJ139" i="36"/>
  <c r="AM146" i="36"/>
  <c r="BC133" i="36"/>
  <c r="AE133" i="36"/>
  <c r="AX138" i="36"/>
  <c r="AB146" i="36"/>
  <c r="BL133" i="36"/>
  <c r="T138" i="36"/>
  <c r="D138" i="36"/>
  <c r="AG138" i="36"/>
  <c r="AS134" i="36"/>
  <c r="R140" i="36"/>
  <c r="AC133" i="36"/>
  <c r="S27" i="39"/>
  <c r="S28" i="39"/>
  <c r="CQ133" i="36"/>
  <c r="V139" i="36"/>
  <c r="BP137" i="36"/>
  <c r="BH142" i="36"/>
  <c r="S140" i="36"/>
  <c r="CD134" i="36"/>
  <c r="AN140" i="36"/>
  <c r="AG137" i="36"/>
  <c r="Q139" i="36"/>
  <c r="CB137" i="36"/>
  <c r="M134" i="36"/>
  <c r="AN139" i="36"/>
  <c r="CP138" i="36"/>
  <c r="O133" i="36"/>
  <c r="AC137" i="36"/>
  <c r="AP134" i="36"/>
  <c r="V135" i="36"/>
  <c r="AO143" i="36"/>
  <c r="CP137" i="36"/>
  <c r="V140" i="36"/>
  <c r="N133" i="36"/>
  <c r="Z134" i="36"/>
  <c r="BV143" i="36"/>
  <c r="L135" i="36"/>
  <c r="O143" i="36"/>
  <c r="CK135" i="36"/>
  <c r="AC140" i="36"/>
  <c r="BU145" i="36"/>
  <c r="AU140" i="36"/>
  <c r="BN140" i="36"/>
  <c r="BX135" i="36"/>
  <c r="L140" i="36"/>
  <c r="CL135" i="36"/>
  <c r="AR142" i="36"/>
  <c r="AD141" i="36"/>
  <c r="Q135" i="36"/>
  <c r="E133" i="36"/>
  <c r="BN136" i="36"/>
  <c r="BV145" i="36"/>
  <c r="CF139" i="36"/>
  <c r="BA146" i="36"/>
  <c r="F140" i="36"/>
  <c r="BP134" i="36"/>
  <c r="CR141" i="36"/>
  <c r="CD142" i="36"/>
  <c r="O139" i="36"/>
  <c r="AR141" i="36"/>
  <c r="BS137" i="36"/>
  <c r="CG140" i="36"/>
  <c r="T133" i="36"/>
  <c r="AS146" i="36"/>
  <c r="F142" i="36"/>
  <c r="C142" i="36"/>
  <c r="C137" i="36"/>
  <c r="BQ133" i="36"/>
  <c r="AD146" i="36"/>
  <c r="BN138" i="36"/>
  <c r="BL138" i="36"/>
  <c r="AH137" i="36"/>
  <c r="AJ138" i="36"/>
  <c r="C138" i="36"/>
  <c r="BT146" i="36"/>
  <c r="BU133" i="36"/>
  <c r="M139" i="36"/>
  <c r="H140" i="36"/>
  <c r="BT138" i="36"/>
  <c r="CM142" i="36"/>
  <c r="BT133" i="36"/>
  <c r="AS137" i="36"/>
  <c r="AY140" i="36"/>
  <c r="CA146" i="36"/>
  <c r="CS137" i="36"/>
  <c r="BV137" i="36"/>
  <c r="X142" i="36"/>
  <c r="X137" i="36"/>
  <c r="AR133" i="36"/>
  <c r="F133" i="36"/>
  <c r="BQ140" i="36"/>
  <c r="BD139" i="36"/>
  <c r="BV133" i="36"/>
  <c r="CJ135" i="36"/>
  <c r="I139" i="36"/>
  <c r="CO133" i="36"/>
  <c r="CE142" i="36"/>
  <c r="AO134" i="36"/>
  <c r="U138" i="36"/>
  <c r="BZ140" i="36"/>
  <c r="BG135" i="36"/>
  <c r="BY135" i="36"/>
  <c r="CF133" i="36"/>
  <c r="BK135" i="36"/>
  <c r="BL146" i="36"/>
  <c r="BV134" i="36"/>
  <c r="J137" i="36"/>
  <c r="AF139" i="36"/>
  <c r="BV146" i="36"/>
  <c r="U133" i="36"/>
  <c r="BF140" i="36"/>
  <c r="AH146" i="36"/>
  <c r="BE139" i="36"/>
  <c r="W146" i="36"/>
  <c r="BD133" i="36"/>
  <c r="AX137" i="36"/>
  <c r="AJ146" i="36"/>
  <c r="CH145" i="36"/>
  <c r="BO140" i="36"/>
  <c r="CR134" i="36"/>
  <c r="CI140" i="36"/>
  <c r="W144" i="36"/>
  <c r="AA135" i="36"/>
  <c r="AH138" i="36"/>
  <c r="N137" i="36"/>
  <c r="AD139" i="36"/>
  <c r="AI134" i="36"/>
  <c r="CF135" i="36"/>
  <c r="BT141" i="36"/>
  <c r="P143" i="36"/>
  <c r="BA142" i="36"/>
  <c r="BB145" i="36"/>
  <c r="W143" i="36"/>
  <c r="BI138" i="36"/>
  <c r="BR134" i="36"/>
  <c r="CG146" i="36"/>
  <c r="X145" i="36"/>
  <c r="AL145" i="36"/>
  <c r="H144" i="36"/>
  <c r="M143" i="36"/>
  <c r="CN142" i="36"/>
  <c r="BI137" i="36"/>
  <c r="J140" i="36"/>
  <c r="AO135" i="36"/>
  <c r="CD136" i="36"/>
  <c r="AJ137" i="36"/>
  <c r="BL144" i="36"/>
  <c r="AR146" i="36"/>
  <c r="R146" i="36"/>
  <c r="CO146" i="36"/>
  <c r="BH133" i="36"/>
  <c r="U146" i="36"/>
  <c r="BD146" i="36"/>
  <c r="CJ133" i="36"/>
  <c r="CT140" i="36"/>
  <c r="BB133" i="36"/>
  <c r="AV146" i="36"/>
  <c r="AO133" i="36"/>
  <c r="CA137" i="36"/>
  <c r="CL137" i="36"/>
  <c r="AL146" i="36"/>
  <c r="AA137" i="36"/>
  <c r="Z133" i="36"/>
  <c r="BS138" i="36"/>
  <c r="AN146" i="36"/>
  <c r="AC138" i="36"/>
  <c r="AJ139" i="36"/>
  <c r="BP146" i="36"/>
  <c r="BL140" i="36"/>
  <c r="X140" i="36"/>
  <c r="BG133" i="36"/>
  <c r="E139" i="36"/>
  <c r="AI137" i="36"/>
  <c r="BI139" i="36"/>
  <c r="C134" i="36"/>
  <c r="BP142" i="36"/>
  <c r="AA133" i="36"/>
  <c r="BW140" i="36"/>
  <c r="CI142" i="36"/>
  <c r="CA142" i="36"/>
  <c r="I137" i="36"/>
  <c r="CE138" i="36"/>
  <c r="CT139" i="36"/>
  <c r="AS140" i="36"/>
  <c r="BM146" i="36"/>
  <c r="G140" i="36"/>
  <c r="BJ138" i="36"/>
  <c r="AL135" i="36"/>
  <c r="BO139" i="36"/>
  <c r="BC142" i="36"/>
  <c r="BE145" i="36"/>
  <c r="AG133" i="36"/>
  <c r="R145" i="36"/>
  <c r="BK146" i="36"/>
  <c r="BY137" i="36"/>
  <c r="G138" i="36"/>
  <c r="AG135" i="36"/>
  <c r="BC134" i="36"/>
  <c r="M142" i="36"/>
  <c r="AE134" i="36"/>
  <c r="CA145" i="36"/>
  <c r="AU138" i="36"/>
  <c r="AS142" i="36"/>
  <c r="BD134" i="36"/>
  <c r="F137" i="36"/>
  <c r="V138" i="36"/>
  <c r="T145" i="36"/>
  <c r="CK134" i="36"/>
  <c r="CH141" i="36"/>
  <c r="AI133" i="36"/>
  <c r="AV133" i="36"/>
  <c r="CF138" i="36"/>
  <c r="BZ141" i="36"/>
  <c r="AI139" i="36"/>
  <c r="AM140" i="36"/>
  <c r="CR142" i="36"/>
  <c r="CP135" i="36"/>
  <c r="T144" i="36"/>
  <c r="AZ135" i="36"/>
  <c r="AF133" i="36"/>
  <c r="CJ142" i="36"/>
  <c r="CP136" i="36"/>
  <c r="BF139" i="36"/>
  <c r="O144" i="36"/>
  <c r="E144" i="36"/>
  <c r="AG140" i="36"/>
  <c r="BF142" i="36"/>
  <c r="BG138" i="36"/>
  <c r="BD145" i="36"/>
  <c r="I133" i="36"/>
  <c r="BS141" i="36"/>
  <c r="CG144" i="36"/>
  <c r="AA143" i="36"/>
  <c r="BG143" i="36"/>
  <c r="BU144" i="36"/>
  <c r="CD137" i="36"/>
  <c r="BF138" i="36"/>
  <c r="BH146" i="36"/>
  <c r="D133" i="36"/>
  <c r="BA133" i="36"/>
  <c r="BB146" i="36"/>
  <c r="CN133" i="36"/>
  <c r="AN133" i="36"/>
  <c r="C146" i="36"/>
  <c r="Z146" i="36"/>
  <c r="AD133" i="36"/>
  <c r="BU146" i="36"/>
  <c r="BI146" i="36"/>
  <c r="AK142" i="36"/>
  <c r="CL133" i="36"/>
  <c r="CG137" i="36"/>
  <c r="H146" i="36"/>
  <c r="CK146" i="36"/>
  <c r="CP142" i="36"/>
  <c r="Q146" i="36"/>
  <c r="CQ146" i="36"/>
  <c r="X146" i="36"/>
  <c r="AS138" i="36"/>
  <c r="BX133" i="36"/>
  <c r="CB146" i="36"/>
  <c r="AW139" i="36"/>
  <c r="AD138" i="36"/>
  <c r="BO142" i="36"/>
  <c r="AR137" i="36"/>
  <c r="AD142" i="36"/>
  <c r="AY138" i="36"/>
  <c r="AA142" i="36"/>
  <c r="BY133" i="36"/>
  <c r="AD135" i="36"/>
  <c r="CS146" i="36"/>
  <c r="Z140" i="36"/>
  <c r="V137" i="36"/>
  <c r="BZ138" i="36"/>
  <c r="BX137" i="36"/>
  <c r="BO133" i="36"/>
  <c r="BR133" i="36"/>
  <c r="K139" i="36"/>
  <c r="V142" i="36"/>
  <c r="BG139" i="36"/>
  <c r="BF137" i="36"/>
  <c r="K134" i="36"/>
  <c r="S135" i="36"/>
  <c r="BZ135" i="36"/>
  <c r="CT137" i="36"/>
  <c r="S134" i="36"/>
  <c r="CT138" i="36"/>
  <c r="AU142" i="36"/>
  <c r="AO139" i="36"/>
  <c r="Q134" i="36"/>
  <c r="AO146" i="36"/>
  <c r="BA139" i="36"/>
  <c r="BY144" i="36"/>
  <c r="BY134" i="36"/>
  <c r="L133" i="36"/>
  <c r="X133" i="36"/>
  <c r="AF137" i="36"/>
  <c r="AH145" i="36"/>
  <c r="E137" i="36"/>
  <c r="AE135" i="36"/>
  <c r="BW145" i="36"/>
  <c r="V143" i="36"/>
  <c r="BE138" i="36"/>
  <c r="AJ144" i="36"/>
  <c r="CI137" i="36"/>
  <c r="BG140" i="36"/>
  <c r="C133" i="36"/>
  <c r="CG142" i="36"/>
  <c r="W138" i="36"/>
  <c r="AP146" i="36"/>
  <c r="BQ141" i="36"/>
  <c r="AC139" i="36"/>
  <c r="AT137" i="36"/>
  <c r="BR135" i="36"/>
  <c r="BJ133" i="36"/>
  <c r="AT134" i="36"/>
  <c r="CF134" i="36"/>
  <c r="BJ135" i="36"/>
  <c r="CD143" i="36"/>
  <c r="AZ139" i="36"/>
  <c r="CL144" i="36"/>
  <c r="AW143" i="36"/>
  <c r="BE146" i="36"/>
  <c r="BH143" i="36"/>
  <c r="N142" i="36"/>
  <c r="BK137" i="36"/>
  <c r="CM139" i="36"/>
  <c r="BZ146" i="36"/>
  <c r="AG146" i="36"/>
  <c r="D146" i="36"/>
  <c r="CE146" i="36"/>
  <c r="AA146" i="36"/>
  <c r="BK133" i="36"/>
  <c r="CC133" i="36"/>
  <c r="CR133" i="36"/>
  <c r="H133" i="36"/>
  <c r="BS146" i="36"/>
  <c r="K133" i="36"/>
  <c r="V146" i="36"/>
  <c r="Q133" i="36"/>
  <c r="Y146" i="36"/>
  <c r="CR146" i="36"/>
  <c r="AW142" i="36"/>
  <c r="CN146" i="36"/>
  <c r="BM140" i="36"/>
  <c r="H137" i="36"/>
  <c r="J146" i="36"/>
  <c r="AQ140" i="36"/>
  <c r="AB137" i="36"/>
  <c r="CA133" i="36"/>
  <c r="BY142" i="36"/>
  <c r="AY142" i="36"/>
  <c r="BN146" i="36"/>
  <c r="Z138" i="36"/>
  <c r="BJ142" i="36"/>
  <c r="BK138" i="36"/>
  <c r="AG142" i="36"/>
  <c r="CL146" i="36"/>
  <c r="CD140" i="36"/>
  <c r="CK133" i="36"/>
  <c r="F146" i="36"/>
  <c r="BN133" i="36"/>
  <c r="M135" i="36"/>
  <c r="AX142" i="36"/>
  <c r="AT133" i="36"/>
  <c r="BY140" i="36"/>
  <c r="BW146" i="36"/>
  <c r="CM140" i="36"/>
  <c r="AU137" i="36"/>
  <c r="CB140" i="36"/>
  <c r="AH139" i="36"/>
  <c r="I135" i="36"/>
  <c r="CD146" i="36"/>
  <c r="CH133" i="36"/>
  <c r="CG133" i="36"/>
  <c r="BG146" i="36"/>
  <c r="CQ140" i="36"/>
  <c r="AV139" i="36"/>
  <c r="L146" i="36"/>
  <c r="CG135" i="36"/>
  <c r="CJ146" i="36"/>
  <c r="AM142" i="36"/>
  <c r="H135" i="36"/>
  <c r="F145" i="36"/>
  <c r="AD145" i="36"/>
  <c r="BZ134" i="36"/>
  <c r="BO138" i="36"/>
  <c r="BG142" i="36"/>
  <c r="AJ140" i="36"/>
  <c r="CT142" i="36"/>
  <c r="BX134" i="36"/>
  <c r="Z137" i="36"/>
  <c r="AE146" i="36"/>
  <c r="AQ146" i="36"/>
  <c r="W145" i="36"/>
  <c r="CP133" i="36"/>
  <c r="CS133" i="36"/>
  <c r="BP135" i="36"/>
  <c r="AX140" i="36"/>
  <c r="AZ134" i="36"/>
  <c r="BP143" i="36"/>
  <c r="BN145" i="36"/>
  <c r="AH135" i="36"/>
  <c r="CG143" i="36"/>
  <c r="BQ138" i="36"/>
  <c r="AM141" i="36"/>
  <c r="S138" i="36"/>
  <c r="CS134" i="36"/>
  <c r="CB139" i="36"/>
  <c r="E141" i="36"/>
  <c r="BB143" i="36"/>
  <c r="BK140" i="36"/>
  <c r="M141" i="36"/>
  <c r="BU140" i="36"/>
  <c r="BY146" i="36"/>
  <c r="BV144" i="36"/>
  <c r="AQ133" i="36"/>
  <c r="Z135" i="36"/>
  <c r="AU145" i="36"/>
  <c r="CM135" i="36"/>
  <c r="BX142" i="36"/>
  <c r="BI134" i="36"/>
  <c r="AB144" i="36"/>
  <c r="CO138" i="36"/>
  <c r="AK134" i="36"/>
  <c r="CE137" i="36"/>
  <c r="AB139" i="36"/>
  <c r="BZ142" i="36"/>
  <c r="BN134" i="36"/>
  <c r="BE141" i="36"/>
  <c r="CR140" i="36"/>
  <c r="D145" i="36"/>
  <c r="BL137" i="36"/>
  <c r="M137" i="36"/>
  <c r="BS135" i="36"/>
  <c r="N140" i="36"/>
  <c r="BQ144" i="36"/>
  <c r="AI146" i="36"/>
  <c r="X28" i="39"/>
  <c r="BJ146" i="36"/>
  <c r="BP133" i="36"/>
  <c r="AX133" i="36"/>
  <c r="K140" i="36"/>
  <c r="CP146" i="36"/>
  <c r="AL140" i="36"/>
  <c r="AK133" i="36"/>
  <c r="AN137" i="36"/>
  <c r="BS133" i="36"/>
  <c r="AQ137" i="36"/>
  <c r="AM138" i="36"/>
  <c r="AN27" i="39"/>
  <c r="T140" i="36"/>
  <c r="G142" i="36"/>
  <c r="D140" i="36"/>
  <c r="AH140" i="36"/>
  <c r="C135" i="36"/>
  <c r="AT146" i="36"/>
  <c r="BE140" i="36"/>
  <c r="CN138" i="36"/>
  <c r="CL139" i="36"/>
  <c r="F138" i="36"/>
  <c r="CA139" i="36"/>
  <c r="BQ134" i="36"/>
  <c r="AR140" i="36"/>
  <c r="AM135" i="36"/>
  <c r="I138" i="36"/>
  <c r="S142" i="36"/>
  <c r="I140" i="36"/>
  <c r="AM139" i="36"/>
  <c r="G137" i="36"/>
  <c r="AT142" i="36"/>
  <c r="CI146" i="36"/>
  <c r="BQ145" i="36"/>
  <c r="W137" i="36"/>
  <c r="C144" i="36"/>
  <c r="W133" i="36"/>
  <c r="L137" i="36"/>
  <c r="BX139" i="36"/>
  <c r="AM137" i="36"/>
  <c r="CO137" i="36"/>
  <c r="N138" i="36"/>
  <c r="W135" i="36"/>
  <c r="U145" i="36"/>
  <c r="BC144" i="36"/>
  <c r="AE142" i="36"/>
  <c r="AH143" i="36"/>
  <c r="AC146" i="36"/>
  <c r="E146" i="36"/>
  <c r="AU143" i="36"/>
  <c r="CM134" i="36"/>
  <c r="AF143" i="36"/>
  <c r="J139" i="36"/>
  <c r="K145" i="36"/>
  <c r="BF144" i="36"/>
  <c r="AE143" i="36"/>
  <c r="BO143" i="36"/>
  <c r="CT133" i="36"/>
  <c r="BO146" i="36"/>
  <c r="CE139" i="36"/>
  <c r="AE139" i="36"/>
  <c r="AU146" i="36"/>
  <c r="CI134" i="36"/>
  <c r="AF146" i="36"/>
  <c r="P144" i="36"/>
  <c r="AH141" i="36"/>
  <c r="BF136" i="36"/>
  <c r="BM143" i="36"/>
  <c r="AN144" i="36"/>
  <c r="AJ134" i="36"/>
  <c r="AY137" i="36"/>
  <c r="AG139" i="36"/>
  <c r="CQ136" i="36"/>
  <c r="AM136" i="36"/>
  <c r="S146" i="36"/>
  <c r="AL133" i="36"/>
  <c r="BX146" i="36"/>
  <c r="CM133" i="36"/>
  <c r="AZ146" i="36"/>
  <c r="J133" i="36"/>
  <c r="BZ133" i="36"/>
  <c r="AJ133" i="36"/>
  <c r="CT146" i="36"/>
  <c r="CH146" i="36"/>
  <c r="AZ133" i="36"/>
  <c r="BE133" i="36"/>
  <c r="CF146" i="36"/>
  <c r="AU139" i="36"/>
  <c r="C139" i="36"/>
  <c r="BW137" i="36"/>
  <c r="BQ142" i="36"/>
  <c r="AM133" i="36"/>
  <c r="CL140" i="36"/>
  <c r="AP137" i="36"/>
  <c r="G133" i="36"/>
  <c r="AL138" i="36"/>
  <c r="M140" i="36"/>
  <c r="H139" i="36"/>
  <c r="BV140" i="36"/>
  <c r="BI133" i="36"/>
  <c r="D142" i="36"/>
  <c r="Q138" i="36"/>
  <c r="CN137" i="36"/>
  <c r="AN138" i="36"/>
  <c r="CF137" i="36"/>
  <c r="CA138" i="36"/>
  <c r="S139" i="36"/>
  <c r="BH140" i="36"/>
  <c r="AD137" i="36"/>
  <c r="AR139" i="36"/>
  <c r="CQ139" i="36"/>
  <c r="AT139" i="36"/>
  <c r="V27" i="39"/>
  <c r="Y27" i="39" s="1"/>
  <c r="V28" i="39"/>
  <c r="X27" i="39"/>
  <c r="BC146" i="36"/>
  <c r="AX146" i="36"/>
  <c r="I142" i="36"/>
  <c r="BM138" i="36"/>
  <c r="AY139" i="36"/>
  <c r="CF140" i="36"/>
  <c r="AF134" i="36"/>
  <c r="I146" i="36"/>
  <c r="T134" i="36"/>
  <c r="CI139" i="36"/>
  <c r="CR139" i="36"/>
  <c r="AY135" i="36"/>
  <c r="CI138" i="36"/>
  <c r="AA134" i="36"/>
  <c r="R137" i="36"/>
  <c r="AO140" i="36"/>
  <c r="F135" i="36"/>
  <c r="O134" i="36"/>
  <c r="BA138" i="36"/>
  <c r="L139" i="36"/>
  <c r="U137" i="36"/>
  <c r="BN135" i="36"/>
  <c r="N145" i="36"/>
  <c r="M133" i="36"/>
  <c r="BD140" i="36"/>
  <c r="CS144" i="36"/>
  <c r="CH144" i="36"/>
  <c r="AY146" i="36"/>
  <c r="AP140" i="36"/>
  <c r="AW141" i="36"/>
  <c r="AY145" i="36"/>
  <c r="BK139" i="36"/>
  <c r="BJ145" i="36"/>
  <c r="G146" i="36"/>
  <c r="R135" i="36"/>
  <c r="CK142" i="36"/>
  <c r="CC140" i="36"/>
  <c r="BH139" i="36"/>
  <c r="AW133" i="36"/>
  <c r="AA139" i="36"/>
  <c r="E138" i="36"/>
  <c r="BK143" i="36"/>
  <c r="AL143" i="36"/>
  <c r="V133" i="36"/>
  <c r="BU139" i="36"/>
  <c r="AW146" i="36"/>
  <c r="T146" i="36"/>
  <c r="BQ137" i="36"/>
  <c r="CC134" i="36"/>
  <c r="R133" i="36"/>
  <c r="AI142" i="36"/>
  <c r="BX140" i="36"/>
  <c r="BA144" i="36"/>
  <c r="Y134" i="36"/>
  <c r="O137" i="36"/>
  <c r="CO143" i="36"/>
  <c r="K142" i="36"/>
  <c r="CL134" i="36"/>
  <c r="BM136" i="36"/>
  <c r="P133" i="36"/>
  <c r="BX138" i="36"/>
  <c r="CD133" i="36"/>
  <c r="AA136" i="36"/>
  <c r="AW140" i="36"/>
  <c r="BF148" i="35" l="1"/>
  <c r="E100" i="20"/>
  <c r="D100" i="20"/>
  <c r="B100" i="20"/>
  <c r="C100" i="20"/>
  <c r="AC4" i="22"/>
  <c r="AG148" i="35"/>
  <c r="CI148" i="35"/>
  <c r="H148" i="35"/>
  <c r="CG148" i="35"/>
  <c r="P148" i="35"/>
  <c r="AL148" i="35"/>
  <c r="CF148" i="35"/>
  <c r="CC148" i="35"/>
  <c r="BS148" i="35"/>
  <c r="BL148" i="35"/>
  <c r="BE148" i="35"/>
  <c r="AI148" i="35"/>
  <c r="AO148" i="35"/>
  <c r="R148" i="35"/>
  <c r="CQ148" i="35"/>
  <c r="AP148" i="35"/>
  <c r="BI148" i="35"/>
  <c r="BK148" i="35"/>
  <c r="G148" i="35"/>
  <c r="F148" i="35"/>
  <c r="AY148" i="35"/>
  <c r="CE148" i="35"/>
  <c r="N148" i="35"/>
  <c r="BH148" i="35"/>
  <c r="AB148" i="35"/>
  <c r="AK148" i="35"/>
  <c r="AC148" i="35"/>
  <c r="BU148" i="35"/>
  <c r="AQ148" i="35"/>
  <c r="BV148" i="35"/>
  <c r="BA148" i="35"/>
  <c r="CJ148" i="35"/>
  <c r="BZ148" i="35"/>
  <c r="CP148" i="35"/>
  <c r="BB148" i="35"/>
  <c r="BD148" i="35"/>
  <c r="AX148" i="35"/>
  <c r="BO148" i="35"/>
  <c r="M148" i="35"/>
  <c r="BQ148" i="35"/>
  <c r="AN148" i="35"/>
  <c r="Q148" i="35"/>
  <c r="CA148" i="35"/>
  <c r="K148" i="35"/>
  <c r="CD148" i="35"/>
  <c r="BX148" i="35"/>
  <c r="S148" i="35"/>
  <c r="CM148" i="35"/>
  <c r="T148" i="35"/>
  <c r="BM148" i="35"/>
  <c r="V148" i="35"/>
  <c r="CN148" i="35"/>
  <c r="X148" i="35"/>
  <c r="AW148" i="35"/>
  <c r="BR148" i="35"/>
  <c r="L148" i="35"/>
  <c r="AU148" i="35"/>
  <c r="E148" i="35"/>
  <c r="AJ148" i="35"/>
  <c r="AH148" i="35"/>
  <c r="CK148" i="35"/>
  <c r="BT148" i="35"/>
  <c r="AF148" i="35"/>
  <c r="Y148" i="35"/>
  <c r="BC148" i="35"/>
  <c r="D148" i="35"/>
  <c r="BP148" i="35"/>
  <c r="BG148" i="35"/>
  <c r="CT148" i="35"/>
  <c r="AR148" i="35"/>
  <c r="CH148" i="35"/>
  <c r="CL148" i="35"/>
  <c r="U148" i="35"/>
  <c r="I148" i="35"/>
  <c r="BY148" i="35"/>
  <c r="CR148" i="35"/>
  <c r="AS148" i="35"/>
  <c r="CS148" i="35"/>
  <c r="BW148" i="35"/>
  <c r="J148" i="35"/>
  <c r="O148" i="35"/>
  <c r="AE148" i="35"/>
  <c r="Z148" i="35"/>
  <c r="CO148" i="35"/>
  <c r="W148" i="35"/>
  <c r="AT148" i="35"/>
  <c r="C148" i="35"/>
  <c r="BJ148" i="35"/>
  <c r="AM148" i="35"/>
  <c r="AD148" i="35"/>
  <c r="CB148" i="35"/>
  <c r="BN148" i="35"/>
  <c r="AZ148" i="35"/>
  <c r="AV148" i="35"/>
  <c r="AA148" i="35"/>
  <c r="CU147" i="35"/>
  <c r="N6" i="40"/>
  <c r="R6" i="40" s="1"/>
  <c r="M6" i="40"/>
  <c r="H6" i="40"/>
  <c r="Q6" i="40" s="1"/>
  <c r="M7" i="40"/>
  <c r="H7" i="40"/>
  <c r="Q7" i="40" s="1"/>
  <c r="N7" i="40"/>
  <c r="R7" i="40" s="1"/>
  <c r="AA28" i="39"/>
  <c r="A101" i="20"/>
  <c r="CO149" i="35" s="1"/>
  <c r="F98" i="38"/>
  <c r="AB97" i="38"/>
  <c r="G7" i="37"/>
  <c r="H98" i="38"/>
  <c r="G97" i="38"/>
  <c r="X97" i="38"/>
  <c r="N97" i="38"/>
  <c r="V98" i="38"/>
  <c r="AA97" i="38"/>
  <c r="G98" i="38"/>
  <c r="M98" i="38"/>
  <c r="Y97" i="38"/>
  <c r="X98" i="38"/>
  <c r="K98" i="38"/>
  <c r="H97" i="38"/>
  <c r="V97" i="38"/>
  <c r="I97" i="38"/>
  <c r="K97" i="38"/>
  <c r="F97" i="38"/>
  <c r="Y98" i="38"/>
  <c r="M97" i="38"/>
  <c r="I98" i="38"/>
  <c r="AA98" i="38"/>
  <c r="AB98" i="38"/>
  <c r="AS98" i="38" s="1"/>
  <c r="G11" i="9" s="1"/>
  <c r="L98" i="38"/>
  <c r="J97" i="38"/>
  <c r="J98" i="38"/>
  <c r="N98" i="38"/>
  <c r="L97" i="38"/>
  <c r="Y28" i="39"/>
  <c r="R139" i="22" l="1"/>
  <c r="R140" i="22"/>
  <c r="R99" i="22"/>
  <c r="R100" i="22"/>
  <c r="R101" i="22"/>
  <c r="R102" i="22"/>
  <c r="R98" i="22"/>
  <c r="M10" i="7"/>
  <c r="AH149" i="35"/>
  <c r="W149" i="35"/>
  <c r="BY149" i="35"/>
  <c r="CU148" i="35"/>
  <c r="AC148" i="36" s="1"/>
  <c r="D101" i="20"/>
  <c r="E101" i="20"/>
  <c r="B101" i="20"/>
  <c r="C101" i="20"/>
  <c r="BF149" i="35"/>
  <c r="BZ149" i="35"/>
  <c r="AC149" i="35"/>
  <c r="I149" i="35"/>
  <c r="AR149" i="35"/>
  <c r="G149" i="35"/>
  <c r="CT149" i="35"/>
  <c r="CL149" i="35"/>
  <c r="BQ149" i="35"/>
  <c r="BK149" i="35"/>
  <c r="BJ149" i="35"/>
  <c r="BP149" i="35"/>
  <c r="H149" i="35"/>
  <c r="AJ149" i="35"/>
  <c r="J149" i="35"/>
  <c r="BH149" i="35"/>
  <c r="AZ149" i="35"/>
  <c r="CH149" i="35"/>
  <c r="BS149" i="35"/>
  <c r="Z149" i="35"/>
  <c r="CR149" i="35"/>
  <c r="R149" i="35"/>
  <c r="BT149" i="35"/>
  <c r="AB149" i="35"/>
  <c r="P149" i="35"/>
  <c r="S149" i="35"/>
  <c r="AI149" i="35"/>
  <c r="Q149" i="35"/>
  <c r="BV149" i="35"/>
  <c r="CE149" i="35"/>
  <c r="AO149" i="35"/>
  <c r="T149" i="35"/>
  <c r="C149" i="35"/>
  <c r="X149" i="35"/>
  <c r="AK149" i="35"/>
  <c r="L149" i="35"/>
  <c r="CA149" i="35"/>
  <c r="BA149" i="35"/>
  <c r="CG149" i="35"/>
  <c r="AG149" i="35"/>
  <c r="CN149" i="35"/>
  <c r="BE149" i="35"/>
  <c r="BR149" i="35"/>
  <c r="CP149" i="35"/>
  <c r="BI149" i="35"/>
  <c r="CM149" i="35"/>
  <c r="BN149" i="35"/>
  <c r="BW149" i="35"/>
  <c r="M149" i="35"/>
  <c r="F149" i="35"/>
  <c r="CJ149" i="35"/>
  <c r="O149" i="35"/>
  <c r="AW149" i="35"/>
  <c r="Y149" i="35"/>
  <c r="BD149" i="35"/>
  <c r="AY149" i="35"/>
  <c r="AS149" i="35"/>
  <c r="N149" i="35"/>
  <c r="CD149" i="35"/>
  <c r="CK149" i="35"/>
  <c r="D149" i="35"/>
  <c r="K149" i="35"/>
  <c r="AE149" i="35"/>
  <c r="AN149" i="35"/>
  <c r="AX149" i="35"/>
  <c r="BO149" i="35"/>
  <c r="BC149" i="35"/>
  <c r="BU149" i="35"/>
  <c r="BM149" i="35"/>
  <c r="CQ149" i="35"/>
  <c r="AD149" i="35"/>
  <c r="CC149" i="35"/>
  <c r="CI149" i="35"/>
  <c r="AT149" i="35"/>
  <c r="U149" i="35"/>
  <c r="AM149" i="35"/>
  <c r="E149" i="35"/>
  <c r="AU149" i="35"/>
  <c r="AA149" i="35"/>
  <c r="BG149" i="35"/>
  <c r="AP149" i="35"/>
  <c r="AV149" i="35"/>
  <c r="CF149" i="35"/>
  <c r="CS149" i="35"/>
  <c r="BX149" i="35"/>
  <c r="CB149" i="35"/>
  <c r="AH147" i="36"/>
  <c r="N147" i="36"/>
  <c r="CH147" i="36"/>
  <c r="BM147" i="36"/>
  <c r="CM147" i="36"/>
  <c r="CI147" i="36"/>
  <c r="BC147" i="36"/>
  <c r="AZ147" i="36"/>
  <c r="W147" i="36"/>
  <c r="CL147" i="36"/>
  <c r="Y147" i="36"/>
  <c r="CN147" i="36"/>
  <c r="F147" i="36"/>
  <c r="G147" i="36"/>
  <c r="Q147" i="36"/>
  <c r="BG147" i="36"/>
  <c r="CE147" i="36"/>
  <c r="P147" i="36"/>
  <c r="BF147" i="36"/>
  <c r="BH147" i="36"/>
  <c r="AE147" i="36"/>
  <c r="BQ147" i="36"/>
  <c r="AO147" i="36"/>
  <c r="AG147" i="36"/>
  <c r="AR147" i="36"/>
  <c r="CP147" i="36"/>
  <c r="CO147" i="36"/>
  <c r="Z147" i="36"/>
  <c r="CC147" i="36"/>
  <c r="BA147" i="36"/>
  <c r="E147" i="36"/>
  <c r="K147" i="36"/>
  <c r="I147" i="36"/>
  <c r="BW147" i="36"/>
  <c r="AQ147" i="36"/>
  <c r="V147" i="36"/>
  <c r="AC147" i="36"/>
  <c r="BV147" i="36"/>
  <c r="CK147" i="36"/>
  <c r="BK147" i="36"/>
  <c r="AS147" i="36"/>
  <c r="BT147" i="36"/>
  <c r="CD147" i="36"/>
  <c r="BY147" i="36"/>
  <c r="BI147" i="36"/>
  <c r="C147" i="36"/>
  <c r="X147" i="36"/>
  <c r="AP147" i="36"/>
  <c r="AI147" i="36"/>
  <c r="AT147" i="36"/>
  <c r="CA147" i="36"/>
  <c r="AB147" i="36"/>
  <c r="S147" i="36"/>
  <c r="BL147" i="36"/>
  <c r="AU147" i="36"/>
  <c r="BP147" i="36"/>
  <c r="J147" i="36"/>
  <c r="AJ147" i="36"/>
  <c r="AW147" i="36"/>
  <c r="AY147" i="36"/>
  <c r="BS147" i="36"/>
  <c r="AM147" i="36"/>
  <c r="AX147" i="36"/>
  <c r="AF147" i="36"/>
  <c r="BR147" i="36"/>
  <c r="D147" i="36"/>
  <c r="L147" i="36"/>
  <c r="BE147" i="36"/>
  <c r="R147" i="36"/>
  <c r="BB147" i="36"/>
  <c r="BN147" i="36"/>
  <c r="CS147" i="36"/>
  <c r="CG147" i="36"/>
  <c r="AL147" i="36"/>
  <c r="M147" i="36"/>
  <c r="T147" i="36"/>
  <c r="CT147" i="36"/>
  <c r="CB147" i="36"/>
  <c r="CF147" i="36"/>
  <c r="AN147" i="36"/>
  <c r="AK147" i="36"/>
  <c r="BD147" i="36"/>
  <c r="CR147" i="36"/>
  <c r="BJ147" i="36"/>
  <c r="AA147" i="36"/>
  <c r="AD147" i="36"/>
  <c r="U147" i="36"/>
  <c r="BX147" i="36"/>
  <c r="H147" i="36"/>
  <c r="BU147" i="36"/>
  <c r="BZ147" i="36"/>
  <c r="BO147" i="36"/>
  <c r="O147" i="36"/>
  <c r="AV147" i="36"/>
  <c r="CQ147" i="36"/>
  <c r="CJ147" i="36"/>
  <c r="V149" i="35"/>
  <c r="AF149" i="35"/>
  <c r="AL149" i="35"/>
  <c r="AQ149" i="35"/>
  <c r="BL149" i="35"/>
  <c r="BB149" i="35"/>
  <c r="R34" i="22"/>
  <c r="R397" i="22"/>
  <c r="R131" i="22"/>
  <c r="V535" i="27" s="1"/>
  <c r="AJ535" i="27" s="1"/>
  <c r="R549" i="22"/>
  <c r="R381" i="22"/>
  <c r="R118" i="22"/>
  <c r="V131" i="27" s="1"/>
  <c r="AJ131" i="27" s="1"/>
  <c r="R437" i="22"/>
  <c r="R833" i="22"/>
  <c r="R283" i="22"/>
  <c r="R26" i="22"/>
  <c r="R541" i="22"/>
  <c r="R68" i="22"/>
  <c r="R231" i="22"/>
  <c r="R819" i="22"/>
  <c r="Q894" i="22"/>
  <c r="R894" i="22" s="1"/>
  <c r="R294" i="22"/>
  <c r="R688" i="22"/>
  <c r="R354" i="22"/>
  <c r="R738" i="22"/>
  <c r="R196" i="22"/>
  <c r="R476" i="22"/>
  <c r="V295" i="27" s="1"/>
  <c r="AJ295" i="27" s="1"/>
  <c r="R543" i="22"/>
  <c r="R539" i="22"/>
  <c r="R54" i="22"/>
  <c r="R652" i="22"/>
  <c r="R469" i="22"/>
  <c r="R622" i="22"/>
  <c r="V291" i="27" s="1"/>
  <c r="AJ291" i="27" s="1"/>
  <c r="R584" i="22"/>
  <c r="R849" i="22"/>
  <c r="R384" i="22"/>
  <c r="R15" i="22"/>
  <c r="V631" i="27" s="1"/>
  <c r="AJ631" i="27" s="1"/>
  <c r="R127" i="22"/>
  <c r="R219" i="22"/>
  <c r="R39" i="22"/>
  <c r="R110" i="22"/>
  <c r="R709" i="22"/>
  <c r="R212" i="22"/>
  <c r="R793" i="22"/>
  <c r="R897" i="22"/>
  <c r="R750" i="22"/>
  <c r="R679" i="22"/>
  <c r="R246" i="22"/>
  <c r="R609" i="22"/>
  <c r="R592" i="22"/>
  <c r="R743" i="22"/>
  <c r="R659" i="22"/>
  <c r="R513" i="22"/>
  <c r="R24" i="22"/>
  <c r="R93" i="22"/>
  <c r="R207" i="22"/>
  <c r="R441" i="22"/>
  <c r="R815" i="22"/>
  <c r="R759" i="22"/>
  <c r="R728" i="22"/>
  <c r="R562" i="22"/>
  <c r="R305" i="22"/>
  <c r="R395" i="22"/>
  <c r="R777" i="22"/>
  <c r="R817" i="22"/>
  <c r="R453" i="22"/>
  <c r="R607" i="22"/>
  <c r="R41" i="22"/>
  <c r="R464" i="22"/>
  <c r="R191" i="22"/>
  <c r="R687" i="22"/>
  <c r="R605" i="22"/>
  <c r="R267" i="22"/>
  <c r="R406" i="22"/>
  <c r="R281" i="22"/>
  <c r="R455" i="22"/>
  <c r="R255" i="22"/>
  <c r="R399" i="22"/>
  <c r="R126" i="22"/>
  <c r="R698" i="22"/>
  <c r="R376" i="22"/>
  <c r="R89" i="22"/>
  <c r="V610" i="27" s="1"/>
  <c r="AJ610" i="27" s="1"/>
  <c r="R69" i="22"/>
  <c r="R839" i="22"/>
  <c r="R50" i="22"/>
  <c r="V906" i="27" s="1"/>
  <c r="AJ906" i="27" s="1"/>
  <c r="R695" i="22"/>
  <c r="R136" i="22"/>
  <c r="R390" i="22"/>
  <c r="R521" i="22"/>
  <c r="R775" i="22"/>
  <c r="R412" i="22"/>
  <c r="R560" i="22"/>
  <c r="V294" i="27" s="1"/>
  <c r="AJ294" i="27" s="1"/>
  <c r="R874" i="22"/>
  <c r="R796" i="22"/>
  <c r="R767" i="22"/>
  <c r="R149" i="22"/>
  <c r="R253" i="22"/>
  <c r="R448" i="22"/>
  <c r="R236" i="22"/>
  <c r="R35" i="22"/>
  <c r="R533" i="22"/>
  <c r="R847" i="22"/>
  <c r="R350" i="22"/>
  <c r="R143" i="22"/>
  <c r="R138" i="22"/>
  <c r="R419" i="22"/>
  <c r="R794" i="22"/>
  <c r="R358" i="22"/>
  <c r="R166" i="22"/>
  <c r="R511" i="22"/>
  <c r="R599" i="22"/>
  <c r="R147" i="22"/>
  <c r="R474" i="22"/>
  <c r="R588" i="22"/>
  <c r="R620" i="22"/>
  <c r="R807" i="22"/>
  <c r="R208" i="22"/>
  <c r="R234" i="22"/>
  <c r="R660" i="22"/>
  <c r="R8" i="22"/>
  <c r="R290" i="22"/>
  <c r="R644" i="22"/>
  <c r="R501" i="22"/>
  <c r="R277" i="22"/>
  <c r="R583" i="22"/>
  <c r="R261" i="22"/>
  <c r="R297" i="22"/>
  <c r="R823" i="22"/>
  <c r="R855" i="22"/>
  <c r="R375" i="22"/>
  <c r="R590" i="22"/>
  <c r="R776" i="22"/>
  <c r="R353" i="22"/>
  <c r="R254" i="22"/>
  <c r="R248" i="22"/>
  <c r="R748" i="22"/>
  <c r="R107" i="22"/>
  <c r="V193" i="27" s="1"/>
  <c r="AJ193" i="27" s="1"/>
  <c r="R424" i="22"/>
  <c r="R746" i="22"/>
  <c r="R643" i="22"/>
  <c r="R108" i="22"/>
  <c r="V194" i="27" s="1"/>
  <c r="AJ194" i="27" s="1"/>
  <c r="R524" i="22"/>
  <c r="R888" i="22"/>
  <c r="R203" i="22"/>
  <c r="R228" i="22"/>
  <c r="R510" i="22"/>
  <c r="R830" i="22"/>
  <c r="R565" i="22"/>
  <c r="R805" i="22"/>
  <c r="R449" i="22"/>
  <c r="R4" i="22"/>
  <c r="R175" i="22"/>
  <c r="R575" i="22"/>
  <c r="R749" i="22"/>
  <c r="R887" i="22"/>
  <c r="R735" i="22"/>
  <c r="R181" i="22"/>
  <c r="R561" i="22"/>
  <c r="R125" i="22"/>
  <c r="R209" i="22"/>
  <c r="R218" i="22"/>
  <c r="R222" i="22"/>
  <c r="R28" i="22"/>
  <c r="R771" i="22"/>
  <c r="R216" i="22"/>
  <c r="R288" i="22"/>
  <c r="R745" i="22"/>
  <c r="R545" i="22"/>
  <c r="R38" i="22"/>
  <c r="V130" i="27" s="1"/>
  <c r="AJ130" i="27" s="1"/>
  <c r="R213" i="22"/>
  <c r="R706" i="22"/>
  <c r="R273" i="22"/>
  <c r="R174" i="22"/>
  <c r="R289" i="22"/>
  <c r="R901" i="22"/>
  <c r="R458" i="22"/>
  <c r="R500" i="22"/>
  <c r="R318" i="22"/>
  <c r="R326" i="22"/>
  <c r="R414" i="22"/>
  <c r="R690" i="22"/>
  <c r="R391" i="22"/>
  <c r="R439" i="22"/>
  <c r="R75" i="22"/>
  <c r="R710" i="22"/>
  <c r="R178" i="22"/>
  <c r="R851" i="22"/>
  <c r="R672" i="22"/>
  <c r="R3" i="22"/>
  <c r="R587" i="22"/>
  <c r="R747" i="22"/>
  <c r="R27" i="22"/>
  <c r="R676" i="22"/>
  <c r="R576" i="22"/>
  <c r="R772" i="22"/>
  <c r="R392" i="22"/>
  <c r="R62" i="22"/>
  <c r="R284" i="22"/>
  <c r="R436" i="22"/>
  <c r="R214" i="22"/>
  <c r="R460" i="22"/>
  <c r="R692" i="22"/>
  <c r="R426" i="22"/>
  <c r="R95" i="22"/>
  <c r="R739" i="22"/>
  <c r="R415" i="22"/>
  <c r="R889" i="22"/>
  <c r="R162" i="22"/>
  <c r="R45" i="22"/>
  <c r="R653" i="22"/>
  <c r="R123" i="22"/>
  <c r="V145" i="27" s="1"/>
  <c r="AJ145" i="27" s="1"/>
  <c r="R156" i="22"/>
  <c r="R366" i="22"/>
  <c r="R159" i="22"/>
  <c r="R487" i="22"/>
  <c r="R905" i="22"/>
  <c r="R343" i="22"/>
  <c r="R423" i="22"/>
  <c r="R83" i="22"/>
  <c r="R844" i="22"/>
  <c r="R655" i="22"/>
  <c r="R908" i="22"/>
  <c r="R467" i="22"/>
  <c r="R169" i="22"/>
  <c r="R544" i="22"/>
  <c r="R553" i="22"/>
  <c r="R518" i="22"/>
  <c r="R37" i="22"/>
  <c r="R625" i="22"/>
  <c r="R280" i="22"/>
  <c r="R371" i="22"/>
  <c r="R308" i="22"/>
  <c r="R741" i="22"/>
  <c r="R210" i="22"/>
  <c r="R378" i="22"/>
  <c r="R635" i="22"/>
  <c r="R42" i="22"/>
  <c r="R446" i="22"/>
  <c r="R540" i="22"/>
  <c r="R618" i="22"/>
  <c r="R886" i="22"/>
  <c r="R606" i="22"/>
  <c r="R495" i="22"/>
  <c r="R685" i="22"/>
  <c r="R904" i="22"/>
  <c r="R223" i="22"/>
  <c r="R753" i="22"/>
  <c r="V297" i="27" s="1"/>
  <c r="AJ297" i="27" s="1"/>
  <c r="R291" i="22"/>
  <c r="R550" i="22"/>
  <c r="R357" i="22"/>
  <c r="R797" i="22"/>
  <c r="R656" i="22"/>
  <c r="R813" i="22"/>
  <c r="R650" i="22"/>
  <c r="R380" i="22"/>
  <c r="R537" i="22"/>
  <c r="R674" i="22"/>
  <c r="R723" i="22"/>
  <c r="R882" i="22"/>
  <c r="R211" i="22"/>
  <c r="R400" i="22"/>
  <c r="R616" i="22"/>
  <c r="R879" i="22"/>
  <c r="R55" i="22"/>
  <c r="R732" i="22"/>
  <c r="R664" i="22"/>
  <c r="R484" i="22"/>
  <c r="R673" i="22"/>
  <c r="R477" i="22"/>
  <c r="Q896" i="22"/>
  <c r="R896" i="22" s="1"/>
  <c r="R530" i="22"/>
  <c r="R517" i="22"/>
  <c r="R740" i="22"/>
  <c r="R141" i="22"/>
  <c r="R626" i="22"/>
  <c r="R608" i="22"/>
  <c r="V346" i="27" s="1"/>
  <c r="AJ346" i="27" s="1"/>
  <c r="R489" i="22"/>
  <c r="R769" i="22"/>
  <c r="R601" i="22"/>
  <c r="R866" i="22"/>
  <c r="V729" i="27" s="1"/>
  <c r="AJ729" i="27" s="1"/>
  <c r="R67" i="22"/>
  <c r="R243" i="22"/>
  <c r="R416" i="22"/>
  <c r="R180" i="22"/>
  <c r="R373" i="22"/>
  <c r="R577" i="22"/>
  <c r="R863" i="22"/>
  <c r="R642" i="22"/>
  <c r="R109" i="22"/>
  <c r="R115" i="22"/>
  <c r="R205" i="22"/>
  <c r="R768" i="22"/>
  <c r="R5" i="22"/>
  <c r="R906" i="22"/>
  <c r="R356" i="22"/>
  <c r="R591" i="22"/>
  <c r="R161" i="22"/>
  <c r="R865" i="22"/>
  <c r="R649" i="22"/>
  <c r="R902" i="22"/>
  <c r="V912" i="27" s="1"/>
  <c r="AJ912" i="27" s="1"/>
  <c r="R259" i="22"/>
  <c r="R165" i="22"/>
  <c r="R670" i="22"/>
  <c r="R311" i="22"/>
  <c r="R520" i="22"/>
  <c r="R9" i="22"/>
  <c r="R870" i="22"/>
  <c r="V6" i="27" s="1"/>
  <c r="AJ6" i="27" s="1"/>
  <c r="R612" i="22"/>
  <c r="R413" i="22"/>
  <c r="R154" i="22"/>
  <c r="R677" i="22"/>
  <c r="R372" i="22"/>
  <c r="R526" i="22"/>
  <c r="R445" i="22"/>
  <c r="R335" i="22"/>
  <c r="R22" i="22"/>
  <c r="R386" i="22"/>
  <c r="R786" i="22"/>
  <c r="R363" i="22"/>
  <c r="R321" i="22"/>
  <c r="R485" i="22"/>
  <c r="R61" i="22"/>
  <c r="R92" i="22"/>
  <c r="R499" i="22"/>
  <c r="R32" i="22"/>
  <c r="V752" i="27" s="1"/>
  <c r="AJ752" i="27" s="1"/>
  <c r="R496" i="22"/>
  <c r="R645" i="22"/>
  <c r="R766" i="22"/>
  <c r="R85" i="22"/>
  <c r="R838" i="22"/>
  <c r="R43" i="22"/>
  <c r="R429" i="22"/>
  <c r="R112" i="22"/>
  <c r="R451" i="22"/>
  <c r="R287" i="22"/>
  <c r="R142" i="22"/>
  <c r="R173" i="22"/>
  <c r="R91" i="22"/>
  <c r="R697" i="22"/>
  <c r="R364" i="22"/>
  <c r="R457" i="22"/>
  <c r="R551" i="22"/>
  <c r="R303" i="22"/>
  <c r="R348" i="22"/>
  <c r="R488" i="22"/>
  <c r="R578" i="22"/>
  <c r="R103" i="22"/>
  <c r="V189" i="27" s="1"/>
  <c r="AJ189" i="27" s="1"/>
  <c r="R408" i="22"/>
  <c r="R398" i="22"/>
  <c r="R780" i="22"/>
  <c r="R727" i="22"/>
  <c r="R328" i="22"/>
  <c r="R678" i="22"/>
  <c r="R812" i="22"/>
  <c r="R658" i="22"/>
  <c r="R854" i="22"/>
  <c r="R16" i="22"/>
  <c r="R589" i="22"/>
  <c r="R342" i="22"/>
  <c r="R325" i="22"/>
  <c r="R345" i="22"/>
  <c r="R316" i="22"/>
  <c r="R428" i="22"/>
  <c r="R312" i="22"/>
  <c r="R349" i="22"/>
  <c r="R235" i="22"/>
  <c r="R232" i="22"/>
  <c r="R128" i="22"/>
  <c r="V602" i="27" s="1"/>
  <c r="AJ602" i="27" s="1"/>
  <c r="R456" i="22"/>
  <c r="R430" i="22"/>
  <c r="R579" i="22"/>
  <c r="R86" i="22"/>
  <c r="R87" i="22"/>
  <c r="R761" i="22"/>
  <c r="R610" i="22"/>
  <c r="R155" i="22"/>
  <c r="R557" i="22"/>
  <c r="R367" i="22"/>
  <c r="R615" i="22"/>
  <c r="R787" i="22"/>
  <c r="R755" i="22"/>
  <c r="R629" i="22"/>
  <c r="R726" i="22"/>
  <c r="R671" i="22"/>
  <c r="R675" i="22"/>
  <c r="R333" i="22"/>
  <c r="R841" i="22"/>
  <c r="R29" i="22"/>
  <c r="V4" i="27" s="1"/>
  <c r="AJ4" i="27" s="1"/>
  <c r="R758" i="22"/>
  <c r="R614" i="22"/>
  <c r="R843" i="22"/>
  <c r="V482" i="27" s="1"/>
  <c r="AJ482" i="27" s="1"/>
  <c r="R322" i="22"/>
  <c r="R44" i="22"/>
  <c r="R693" i="22"/>
  <c r="R522" i="22"/>
  <c r="V15" i="27" s="1"/>
  <c r="AJ15" i="27" s="1"/>
  <c r="R903" i="22"/>
  <c r="R276" i="22"/>
  <c r="R144" i="22"/>
  <c r="R137" i="22"/>
  <c r="R909" i="22"/>
  <c r="R314" i="22"/>
  <c r="R705" i="22"/>
  <c r="R785" i="22"/>
  <c r="R257" i="22"/>
  <c r="R891" i="22"/>
  <c r="R691" i="22"/>
  <c r="R514" i="22"/>
  <c r="R648" i="22"/>
  <c r="V18" i="27" s="1"/>
  <c r="AJ18" i="27" s="1"/>
  <c r="R351" i="22"/>
  <c r="R832" i="22"/>
  <c r="R14" i="22"/>
  <c r="V288" i="27" s="1"/>
  <c r="AJ288" i="27" s="1"/>
  <c r="R444" i="22"/>
  <c r="R355" i="22"/>
  <c r="R215" i="22"/>
  <c r="R494" i="22"/>
  <c r="R814" i="22"/>
  <c r="R21" i="22"/>
  <c r="V536" i="27" s="1"/>
  <c r="AJ536" i="27" s="1"/>
  <c r="R176" i="22"/>
  <c r="R177" i="22"/>
  <c r="R73" i="22"/>
  <c r="R900" i="22"/>
  <c r="R268" i="22"/>
  <c r="R344" i="22"/>
  <c r="R471" i="22"/>
  <c r="R377" i="22"/>
  <c r="R822" i="22"/>
  <c r="R842" i="22"/>
  <c r="R791" i="22"/>
  <c r="R230" i="22"/>
  <c r="R569" i="22"/>
  <c r="R370" i="22"/>
  <c r="R352" i="22"/>
  <c r="R190" i="22"/>
  <c r="R731" i="22"/>
  <c r="R512" i="22"/>
  <c r="R117" i="22"/>
  <c r="V128" i="27" s="1"/>
  <c r="AJ128" i="27" s="1"/>
  <c r="R146" i="22"/>
  <c r="R527" i="22"/>
  <c r="R168" i="22"/>
  <c r="R519" i="22"/>
  <c r="R374" i="22"/>
  <c r="R438" i="22"/>
  <c r="R327" i="22"/>
  <c r="R556" i="22"/>
  <c r="R195" i="22"/>
  <c r="R481" i="22"/>
  <c r="R699" i="22"/>
  <c r="R816" i="22"/>
  <c r="R788" i="22"/>
  <c r="R462" i="22"/>
  <c r="R285" i="22"/>
  <c r="R490" i="22"/>
  <c r="R529" i="22"/>
  <c r="R702" i="22"/>
  <c r="R729" i="22"/>
  <c r="R834" i="22"/>
  <c r="R183" i="22"/>
  <c r="R651" i="22"/>
  <c r="R623" i="22"/>
  <c r="R824" i="22"/>
  <c r="R242" i="22"/>
  <c r="R447" i="22"/>
  <c r="R893" i="22"/>
  <c r="J7" i="29" s="1"/>
  <c r="T7" i="29" s="1"/>
  <c r="R804" i="22"/>
  <c r="R582" i="22"/>
  <c r="R114" i="22"/>
  <c r="V867" i="27" s="1"/>
  <c r="AJ867" i="27" s="1"/>
  <c r="R666" i="22"/>
  <c r="R636" i="22"/>
  <c r="R792" i="22"/>
  <c r="R733" i="22"/>
  <c r="R84" i="22"/>
  <c r="R628" i="22"/>
  <c r="V292" i="27" s="1"/>
  <c r="AJ292" i="27" s="1"/>
  <c r="R570" i="22"/>
  <c r="R309" i="22"/>
  <c r="R310" i="22"/>
  <c r="R864" i="22"/>
  <c r="R409" i="22"/>
  <c r="R330" i="22"/>
  <c r="R347" i="22"/>
  <c r="R754" i="22"/>
  <c r="R271" i="22"/>
  <c r="R184" i="22"/>
  <c r="R396" i="22"/>
  <c r="R163" i="22"/>
  <c r="R546" i="22"/>
  <c r="R781" i="22"/>
  <c r="R262" i="22"/>
  <c r="R602" i="22"/>
  <c r="R603" i="22"/>
  <c r="R265" i="22"/>
  <c r="R482" i="22"/>
  <c r="R90" i="22"/>
  <c r="R160" i="22"/>
  <c r="R152" i="22"/>
  <c r="R594" i="22"/>
  <c r="R121" i="22"/>
  <c r="V138" i="27" s="1"/>
  <c r="AJ138" i="27" s="1"/>
  <c r="R33" i="22"/>
  <c r="V868" i="27" s="1"/>
  <c r="AJ868" i="27" s="1"/>
  <c r="R714" i="22"/>
  <c r="R669" i="22"/>
  <c r="R368" i="22"/>
  <c r="R876" i="22"/>
  <c r="R762" i="22"/>
  <c r="R304" i="22"/>
  <c r="R124" i="22"/>
  <c r="R559" i="22"/>
  <c r="V293" i="27" s="1"/>
  <c r="AJ293" i="27" s="1"/>
  <c r="R634" i="22"/>
  <c r="R198" i="22"/>
  <c r="R11" i="22"/>
  <c r="R225" i="22"/>
  <c r="R266" i="22"/>
  <c r="R704" i="22"/>
  <c r="R404" i="22"/>
  <c r="V760" i="27" s="1"/>
  <c r="AJ760" i="27" s="1"/>
  <c r="R789" i="22"/>
  <c r="R507" i="22"/>
  <c r="R756" i="22"/>
  <c r="R877" i="22"/>
  <c r="R59" i="22"/>
  <c r="R808" i="22"/>
  <c r="R394" i="22"/>
  <c r="R619" i="22"/>
  <c r="R79" i="22"/>
  <c r="R48" i="22"/>
  <c r="R263" i="22"/>
  <c r="R516" i="22"/>
  <c r="R186" i="22"/>
  <c r="R104" i="22"/>
  <c r="V190" i="27" s="1"/>
  <c r="AJ190" i="27" s="1"/>
  <c r="R470" i="22"/>
  <c r="R17" i="22"/>
  <c r="R132" i="22"/>
  <c r="R10" i="22"/>
  <c r="V225" i="27" s="1"/>
  <c r="AJ225" i="27" s="1"/>
  <c r="R800" i="22"/>
  <c r="R313" i="22"/>
  <c r="R264" i="22"/>
  <c r="R683" i="22"/>
  <c r="R783" i="22"/>
  <c r="R681" i="22"/>
  <c r="R145" i="22"/>
  <c r="R299" i="22"/>
  <c r="R25" i="22"/>
  <c r="R129" i="22"/>
  <c r="V550" i="27" s="1"/>
  <c r="AJ550" i="27" s="1"/>
  <c r="R736" i="22"/>
  <c r="R701" i="22"/>
  <c r="R120" i="22"/>
  <c r="V136" i="27" s="1"/>
  <c r="AJ136" i="27" s="1"/>
  <c r="R389" i="22"/>
  <c r="R564" i="22"/>
  <c r="R465" i="22"/>
  <c r="R566" i="22"/>
  <c r="R734" i="22"/>
  <c r="R260" i="22"/>
  <c r="R379" i="22"/>
  <c r="R472" i="22"/>
  <c r="R200" i="22"/>
  <c r="R554" i="22"/>
  <c r="R31" i="22"/>
  <c r="R536" i="22"/>
  <c r="R752" i="22"/>
  <c r="V296" i="27" s="1"/>
  <c r="AJ296" i="27" s="1"/>
  <c r="R621" i="22"/>
  <c r="R105" i="22"/>
  <c r="R295" i="22"/>
  <c r="R730" i="22"/>
  <c r="R359" i="22"/>
  <c r="R221" i="22"/>
  <c r="R70" i="22"/>
  <c r="R613" i="22"/>
  <c r="R737" i="22"/>
  <c r="R18" i="22"/>
  <c r="V492" i="27" s="1"/>
  <c r="AJ492" i="27" s="1"/>
  <c r="R721" i="22"/>
  <c r="R224" i="22"/>
  <c r="R23" i="22"/>
  <c r="R798" i="22"/>
  <c r="R197" i="22"/>
  <c r="R717" i="22"/>
  <c r="R194" i="22"/>
  <c r="R871" i="22"/>
  <c r="V7" i="27" s="1"/>
  <c r="AJ7" i="27" s="1"/>
  <c r="R63" i="22"/>
  <c r="R315" i="22"/>
  <c r="R187" i="22"/>
  <c r="R853" i="22"/>
  <c r="R473" i="22"/>
  <c r="R454" i="22"/>
  <c r="R401" i="22"/>
  <c r="R153" i="22"/>
  <c r="R320" i="22"/>
  <c r="R632" i="22"/>
  <c r="R869" i="22"/>
  <c r="R907" i="22"/>
  <c r="R185" i="22"/>
  <c r="R713" i="22"/>
  <c r="R172" i="22"/>
  <c r="R840" i="22"/>
  <c r="R868" i="22"/>
  <c r="R667" i="22"/>
  <c r="R201" i="22"/>
  <c r="R279" i="22"/>
  <c r="R13" i="22"/>
  <c r="R760" i="22"/>
  <c r="R892" i="22"/>
  <c r="R722" i="22"/>
  <c r="R757" i="22"/>
  <c r="R802" i="22"/>
  <c r="R36" i="22"/>
  <c r="V605" i="27" s="1"/>
  <c r="AJ605" i="27" s="1"/>
  <c r="R94" i="22"/>
  <c r="R239" i="22"/>
  <c r="R872" i="22"/>
  <c r="R171" i="22"/>
  <c r="R880" i="22"/>
  <c r="R417" i="22"/>
  <c r="R538" i="22"/>
  <c r="R703" i="22"/>
  <c r="R331" i="22"/>
  <c r="R6" i="22"/>
  <c r="R193" i="22"/>
  <c r="R875" i="22"/>
  <c r="R51" i="22"/>
  <c r="V19" i="27" s="1"/>
  <c r="AJ19" i="27" s="1"/>
  <c r="R884" i="22"/>
  <c r="R296" i="22"/>
  <c r="R307" i="22"/>
  <c r="R167" i="22"/>
  <c r="R720" i="22"/>
  <c r="R179" i="22"/>
  <c r="R60" i="22"/>
  <c r="R624" i="22"/>
  <c r="R461" i="22"/>
  <c r="R668" i="22"/>
  <c r="R113" i="22"/>
  <c r="R251" i="22"/>
  <c r="R799" i="22"/>
  <c r="R542" i="22"/>
  <c r="R274" i="22"/>
  <c r="R402" i="22"/>
  <c r="R12" i="22"/>
  <c r="V212" i="27" s="1"/>
  <c r="AJ212" i="27" s="1"/>
  <c r="R836" i="22"/>
  <c r="R708" i="22"/>
  <c r="R450" i="22"/>
  <c r="R825" i="22"/>
  <c r="R661" i="22"/>
  <c r="R596" i="22"/>
  <c r="R867" i="22"/>
  <c r="R595" i="22"/>
  <c r="R505" i="22"/>
  <c r="R405" i="22"/>
  <c r="R885" i="22"/>
  <c r="R852" i="22"/>
  <c r="R593" i="22"/>
  <c r="R119" i="22"/>
  <c r="R829" i="22"/>
  <c r="R480" i="22"/>
  <c r="R725" i="22"/>
  <c r="R497" i="22"/>
  <c r="R850" i="22"/>
  <c r="R238" i="22"/>
  <c r="R122" i="22"/>
  <c r="V141" i="27" s="1"/>
  <c r="AJ141" i="27" s="1"/>
  <c r="R252" i="22"/>
  <c r="R837" i="22"/>
  <c r="R151" i="22"/>
  <c r="R506" i="22"/>
  <c r="R862" i="22"/>
  <c r="R58" i="22"/>
  <c r="R801" i="22"/>
  <c r="R563" i="22"/>
  <c r="R199" i="22"/>
  <c r="R440" i="22"/>
  <c r="R502" i="22"/>
  <c r="R861" i="22"/>
  <c r="R382" i="22"/>
  <c r="R282" i="22"/>
  <c r="R76" i="22"/>
  <c r="R696" i="22"/>
  <c r="R56" i="22"/>
  <c r="R365" i="22"/>
  <c r="R821" i="22"/>
  <c r="R360" i="22"/>
  <c r="R647" i="22"/>
  <c r="R597" i="22"/>
  <c r="R478" i="22"/>
  <c r="R765" i="22"/>
  <c r="R637" i="22"/>
  <c r="R581" i="22"/>
  <c r="R52" i="22"/>
  <c r="R548" i="22"/>
  <c r="R189" i="22"/>
  <c r="R337" i="22"/>
  <c r="R878" i="22"/>
  <c r="R431" i="22"/>
  <c r="R30" i="22"/>
  <c r="V589" i="27" s="1"/>
  <c r="AJ589" i="27" s="1"/>
  <c r="R19" i="22"/>
  <c r="R503" i="22"/>
  <c r="R157" i="22"/>
  <c r="R493" i="22"/>
  <c r="R509" i="22"/>
  <c r="R241" i="22"/>
  <c r="R535" i="22"/>
  <c r="R150" i="22"/>
  <c r="R654" i="22"/>
  <c r="R421" i="22"/>
  <c r="R418" i="22"/>
  <c r="R217" i="22"/>
  <c r="R435" i="22"/>
  <c r="R452" i="22"/>
  <c r="R383" i="22"/>
  <c r="R744" i="22"/>
  <c r="R422" i="22"/>
  <c r="R403" i="22"/>
  <c r="R809" i="22"/>
  <c r="R53" i="22"/>
  <c r="R158" i="22"/>
  <c r="R275" i="22"/>
  <c r="R244" i="22"/>
  <c r="R433" i="22"/>
  <c r="R716" i="22"/>
  <c r="R631" i="22"/>
  <c r="R811" i="22"/>
  <c r="R182" i="22"/>
  <c r="R80" i="22"/>
  <c r="R97" i="22"/>
  <c r="R881" i="22"/>
  <c r="R206" i="22"/>
  <c r="R256" i="22"/>
  <c r="R269" i="22"/>
  <c r="R298" i="22"/>
  <c r="R301" i="22"/>
  <c r="R443" i="22"/>
  <c r="R782" i="22"/>
  <c r="R20" i="22"/>
  <c r="R432" i="22"/>
  <c r="R65" i="22"/>
  <c r="R639" i="22"/>
  <c r="R385" i="22"/>
  <c r="R420" i="22"/>
  <c r="R82" i="22"/>
  <c r="R795" i="22"/>
  <c r="R411" i="22"/>
  <c r="R192" i="22"/>
  <c r="R899" i="22"/>
  <c r="R532" i="22"/>
  <c r="R724" i="22"/>
  <c r="R7" i="22"/>
  <c r="R586" i="22"/>
  <c r="R72" i="22"/>
  <c r="R170" i="22"/>
  <c r="R573" i="22"/>
  <c r="R302" i="22"/>
  <c r="R434" i="22"/>
  <c r="R81" i="22"/>
  <c r="R134" i="22"/>
  <c r="R558" i="22"/>
  <c r="R711" i="22"/>
  <c r="R646" i="22"/>
  <c r="R106" i="22"/>
  <c r="R580" i="22"/>
  <c r="R515" i="22"/>
  <c r="R46" i="22"/>
  <c r="R220" i="22"/>
  <c r="R827" i="22"/>
  <c r="R611" i="22"/>
  <c r="R552" i="22"/>
  <c r="R410" i="22"/>
  <c r="R790" i="22"/>
  <c r="R111" i="22"/>
  <c r="V877" i="27" s="1"/>
  <c r="AJ877" i="27" s="1"/>
  <c r="R770" i="22"/>
  <c r="R49" i="22"/>
  <c r="V323" i="27" s="1"/>
  <c r="AJ323" i="27" s="1"/>
  <c r="R828" i="22"/>
  <c r="R883" i="22"/>
  <c r="R508" i="22"/>
  <c r="R572" i="22"/>
  <c r="R324" i="22"/>
  <c r="R250" i="22"/>
  <c r="R245" i="22"/>
  <c r="R820" i="22"/>
  <c r="R534" i="22"/>
  <c r="R774" i="22"/>
  <c r="R130" i="22"/>
  <c r="V364" i="27" s="1"/>
  <c r="AJ364" i="27" s="1"/>
  <c r="R680" i="22"/>
  <c r="R784" i="22"/>
  <c r="R442" i="22"/>
  <c r="R204" i="22"/>
  <c r="R525" i="22"/>
  <c r="R571" i="22"/>
  <c r="R334" i="22"/>
  <c r="R466" i="22"/>
  <c r="R293" i="22"/>
  <c r="R319" i="22"/>
  <c r="R272" i="22"/>
  <c r="R682" i="22"/>
  <c r="R846" i="22"/>
  <c r="R641" i="22"/>
  <c r="R240" i="22"/>
  <c r="R47" i="22"/>
  <c r="R292" i="22"/>
  <c r="R425" i="22"/>
  <c r="R329" i="22"/>
  <c r="R229" i="22"/>
  <c r="R387" i="22"/>
  <c r="R803" i="22"/>
  <c r="R662" i="22"/>
  <c r="R574" i="22"/>
  <c r="R718" i="22"/>
  <c r="R491" i="22"/>
  <c r="R779" i="22"/>
  <c r="R715" i="22"/>
  <c r="R407" i="22"/>
  <c r="R133" i="22"/>
  <c r="R233" i="22"/>
  <c r="R369" i="22"/>
  <c r="R547" i="22"/>
  <c r="R818" i="22"/>
  <c r="R483" i="22"/>
  <c r="R712" i="22"/>
  <c r="R148" i="22"/>
  <c r="R317" i="22"/>
  <c r="R258" i="22"/>
  <c r="R361" i="22"/>
  <c r="R568" i="22"/>
  <c r="R341" i="22"/>
  <c r="R71" i="22"/>
  <c r="R567" i="22"/>
  <c r="R694" i="22"/>
  <c r="R336" i="22"/>
  <c r="R286" i="22"/>
  <c r="R237" i="22"/>
  <c r="R468" i="22"/>
  <c r="R778" i="22"/>
  <c r="R77" i="22"/>
  <c r="R427" i="22"/>
  <c r="R689" i="22"/>
  <c r="R707" i="22"/>
  <c r="R684" i="22"/>
  <c r="R665" i="22"/>
  <c r="R751" i="22"/>
  <c r="R742" i="22"/>
  <c r="R202" i="22"/>
  <c r="R700" i="22"/>
  <c r="R531" i="22"/>
  <c r="R640" i="22"/>
  <c r="R638" i="22"/>
  <c r="R247" i="22"/>
  <c r="R249" i="22"/>
  <c r="R898" i="22"/>
  <c r="R74" i="22"/>
  <c r="R585" i="22"/>
  <c r="R890" i="22"/>
  <c r="J22" i="29" s="1"/>
  <c r="T22" i="29" s="1"/>
  <c r="R719" i="22"/>
  <c r="R323" i="22"/>
  <c r="R278" i="22"/>
  <c r="R523" i="22"/>
  <c r="R332" i="22"/>
  <c r="R486" i="22"/>
  <c r="R826" i="22"/>
  <c r="R57" i="22"/>
  <c r="V88" i="27" s="1"/>
  <c r="AJ88" i="27" s="1"/>
  <c r="R763" i="22"/>
  <c r="R810" i="22"/>
  <c r="R845" i="22"/>
  <c r="R764" i="22"/>
  <c r="R88" i="22"/>
  <c r="R393" i="22"/>
  <c r="R860" i="22"/>
  <c r="R96" i="22"/>
  <c r="R504" i="22"/>
  <c r="R463" i="22"/>
  <c r="R528" i="22"/>
  <c r="R686" i="22"/>
  <c r="R188" i="22"/>
  <c r="R848" i="22"/>
  <c r="V306" i="27" s="1"/>
  <c r="AJ306" i="27" s="1"/>
  <c r="R600" i="22"/>
  <c r="R164" i="22"/>
  <c r="R362" i="22"/>
  <c r="R306" i="22"/>
  <c r="R773" i="22"/>
  <c r="R226" i="22"/>
  <c r="R630" i="22"/>
  <c r="R227" i="22"/>
  <c r="R339" i="22"/>
  <c r="R66" i="22"/>
  <c r="R663" i="22"/>
  <c r="R806" i="22"/>
  <c r="R135" i="22"/>
  <c r="V769" i="27" s="1"/>
  <c r="AJ769" i="27" s="1"/>
  <c r="R338" i="22"/>
  <c r="R300" i="22"/>
  <c r="R459" i="22"/>
  <c r="R479" i="22"/>
  <c r="R78" i="22"/>
  <c r="R388" i="22"/>
  <c r="R627" i="22"/>
  <c r="R873" i="22"/>
  <c r="R116" i="22"/>
  <c r="V876" i="27" s="1"/>
  <c r="AJ876" i="27" s="1"/>
  <c r="R598" i="22"/>
  <c r="R2" i="22"/>
  <c r="R617" i="22"/>
  <c r="R657" i="22"/>
  <c r="R40" i="22"/>
  <c r="R835" i="22"/>
  <c r="R270" i="22"/>
  <c r="R633" i="22"/>
  <c r="Q895" i="22"/>
  <c r="R895" i="22" s="1"/>
  <c r="R340" i="22"/>
  <c r="R604" i="22"/>
  <c r="R475" i="22"/>
  <c r="R831" i="22"/>
  <c r="R492" i="22"/>
  <c r="R346" i="22"/>
  <c r="R64" i="22"/>
  <c r="R498" i="22"/>
  <c r="R555" i="22"/>
  <c r="O98" i="38"/>
  <c r="U98" i="38"/>
  <c r="R98" i="38"/>
  <c r="W98" i="38"/>
  <c r="O97" i="38"/>
  <c r="U97" i="38"/>
  <c r="W97" i="38"/>
  <c r="R97" i="38"/>
  <c r="M7" i="37"/>
  <c r="H7" i="37"/>
  <c r="Q7" i="37" s="1"/>
  <c r="N7" i="37"/>
  <c r="R7" i="37" s="1"/>
  <c r="AS97" i="38"/>
  <c r="A102" i="20"/>
  <c r="G8" i="40"/>
  <c r="G9" i="40"/>
  <c r="AE148" i="36" l="1"/>
  <c r="BK148" i="36"/>
  <c r="V909" i="27"/>
  <c r="AJ909" i="27" s="1"/>
  <c r="V913" i="27"/>
  <c r="AJ913" i="27" s="1"/>
  <c r="V910" i="27"/>
  <c r="AJ910" i="27" s="1"/>
  <c r="V911" i="27"/>
  <c r="AJ911" i="27" s="1"/>
  <c r="V903" i="27"/>
  <c r="AJ903" i="27" s="1"/>
  <c r="V908" i="27"/>
  <c r="AJ908" i="27" s="1"/>
  <c r="V902" i="27"/>
  <c r="AJ902" i="27" s="1"/>
  <c r="V907" i="27"/>
  <c r="AJ907" i="27" s="1"/>
  <c r="V901" i="27"/>
  <c r="AJ901" i="27" s="1"/>
  <c r="V905" i="27"/>
  <c r="AJ905" i="27" s="1"/>
  <c r="V904" i="27"/>
  <c r="AJ904" i="27" s="1"/>
  <c r="V900" i="27"/>
  <c r="AJ900" i="27" s="1"/>
  <c r="V146" i="27"/>
  <c r="AJ146" i="27" s="1"/>
  <c r="V899" i="27"/>
  <c r="AJ899" i="27" s="1"/>
  <c r="V885" i="27"/>
  <c r="AJ885" i="27" s="1"/>
  <c r="V898" i="27"/>
  <c r="AJ898" i="27" s="1"/>
  <c r="V884" i="27"/>
  <c r="AJ884" i="27" s="1"/>
  <c r="V897" i="27"/>
  <c r="AJ897" i="27" s="1"/>
  <c r="V890" i="27"/>
  <c r="AJ890" i="27" s="1"/>
  <c r="V896" i="27"/>
  <c r="AJ896" i="27" s="1"/>
  <c r="V895" i="27"/>
  <c r="AJ895" i="27" s="1"/>
  <c r="V893" i="27"/>
  <c r="AJ893" i="27" s="1"/>
  <c r="V54" i="27"/>
  <c r="AJ54" i="27" s="1"/>
  <c r="V894" i="27"/>
  <c r="AJ894" i="27" s="1"/>
  <c r="V891" i="27"/>
  <c r="AJ891" i="27" s="1"/>
  <c r="V892" i="27"/>
  <c r="AJ892" i="27" s="1"/>
  <c r="V889" i="27"/>
  <c r="AJ889" i="27" s="1"/>
  <c r="V888" i="27"/>
  <c r="AJ888" i="27" s="1"/>
  <c r="V883" i="27"/>
  <c r="AJ883" i="27" s="1"/>
  <c r="V887" i="27"/>
  <c r="AJ887" i="27" s="1"/>
  <c r="V886" i="27"/>
  <c r="AJ886" i="27" s="1"/>
  <c r="V881" i="27"/>
  <c r="AJ881" i="27" s="1"/>
  <c r="V882" i="27"/>
  <c r="AJ882" i="27" s="1"/>
  <c r="V879" i="27"/>
  <c r="AJ879" i="27" s="1"/>
  <c r="V880" i="27"/>
  <c r="AJ880" i="27" s="1"/>
  <c r="V878" i="27"/>
  <c r="AJ878" i="27" s="1"/>
  <c r="V862" i="27"/>
  <c r="AJ862" i="27" s="1"/>
  <c r="V871" i="27"/>
  <c r="AJ871" i="27" s="1"/>
  <c r="V866" i="27"/>
  <c r="AJ866" i="27" s="1"/>
  <c r="V875" i="27"/>
  <c r="AJ875" i="27" s="1"/>
  <c r="V861" i="27"/>
  <c r="AJ861" i="27" s="1"/>
  <c r="V870" i="27"/>
  <c r="AJ870" i="27" s="1"/>
  <c r="V865" i="27"/>
  <c r="AJ865" i="27" s="1"/>
  <c r="V874" i="27"/>
  <c r="AJ874" i="27" s="1"/>
  <c r="V864" i="27"/>
  <c r="AJ864" i="27" s="1"/>
  <c r="V873" i="27"/>
  <c r="AJ873" i="27" s="1"/>
  <c r="V863" i="27"/>
  <c r="AJ863" i="27" s="1"/>
  <c r="V872" i="27"/>
  <c r="AJ872" i="27" s="1"/>
  <c r="AI148" i="36"/>
  <c r="CF148" i="36"/>
  <c r="BH148" i="36"/>
  <c r="BE148" i="36"/>
  <c r="X148" i="36"/>
  <c r="N148" i="36"/>
  <c r="AK148" i="36"/>
  <c r="L148" i="36"/>
  <c r="P148" i="36"/>
  <c r="CJ148" i="36"/>
  <c r="I148" i="36"/>
  <c r="CA148" i="36"/>
  <c r="BG148" i="36"/>
  <c r="CC148" i="36"/>
  <c r="H148" i="36"/>
  <c r="CD148" i="36"/>
  <c r="BX148" i="36"/>
  <c r="AQ148" i="36"/>
  <c r="CH148" i="36"/>
  <c r="BU148" i="36"/>
  <c r="AH148" i="36"/>
  <c r="AS148" i="36"/>
  <c r="AL148" i="36"/>
  <c r="F148" i="36"/>
  <c r="BS148" i="36"/>
  <c r="BR148" i="36"/>
  <c r="CR148" i="36"/>
  <c r="BZ148" i="36"/>
  <c r="BY148" i="36"/>
  <c r="CM148" i="36"/>
  <c r="AR148" i="36"/>
  <c r="CO148" i="36"/>
  <c r="CG148" i="36"/>
  <c r="BF148" i="36"/>
  <c r="Y148" i="36"/>
  <c r="BD148" i="36"/>
  <c r="BO148" i="36"/>
  <c r="BQ148" i="36"/>
  <c r="AB148" i="36"/>
  <c r="BV148" i="36"/>
  <c r="AA148" i="36"/>
  <c r="AM148" i="36"/>
  <c r="BL148" i="36"/>
  <c r="BI148" i="36"/>
  <c r="BC148" i="36"/>
  <c r="BM148" i="36"/>
  <c r="AN148" i="36"/>
  <c r="Q148" i="36"/>
  <c r="M148" i="36"/>
  <c r="K148" i="36"/>
  <c r="BN148" i="36"/>
  <c r="AO148" i="36"/>
  <c r="R148" i="36"/>
  <c r="AY148" i="36"/>
  <c r="U148" i="36"/>
  <c r="CK148" i="36"/>
  <c r="T148" i="36"/>
  <c r="E148" i="36"/>
  <c r="V148" i="36"/>
  <c r="AU148" i="36"/>
  <c r="AV148" i="36"/>
  <c r="G148" i="36"/>
  <c r="AG148" i="36"/>
  <c r="AP148" i="36"/>
  <c r="CQ148" i="36"/>
  <c r="BB148" i="36"/>
  <c r="AF148" i="36"/>
  <c r="AW148" i="36"/>
  <c r="BT148" i="36"/>
  <c r="CN148" i="36"/>
  <c r="BP148" i="36"/>
  <c r="CI148" i="36"/>
  <c r="CE148" i="36"/>
  <c r="BA148" i="36"/>
  <c r="AX148" i="36"/>
  <c r="CT148" i="36"/>
  <c r="D148" i="36"/>
  <c r="CL148" i="36"/>
  <c r="AJ148" i="36"/>
  <c r="BW148" i="36"/>
  <c r="J148" i="36"/>
  <c r="W148" i="36"/>
  <c r="V546" i="27"/>
  <c r="AJ546" i="27" s="1"/>
  <c r="V869" i="27"/>
  <c r="AJ869" i="27" s="1"/>
  <c r="Z148" i="36"/>
  <c r="S148" i="36"/>
  <c r="CP148" i="36"/>
  <c r="BJ148" i="36"/>
  <c r="CB148" i="36"/>
  <c r="CL150" i="35"/>
  <c r="AD148" i="36"/>
  <c r="V433" i="27"/>
  <c r="AJ433" i="27" s="1"/>
  <c r="V461" i="27"/>
  <c r="AJ461" i="27" s="1"/>
  <c r="V272" i="27"/>
  <c r="AJ272" i="27" s="1"/>
  <c r="V777" i="27"/>
  <c r="AJ777" i="27" s="1"/>
  <c r="V764" i="27"/>
  <c r="AJ764" i="27" s="1"/>
  <c r="V803" i="27"/>
  <c r="AJ803" i="27" s="1"/>
  <c r="V644" i="27"/>
  <c r="AJ644" i="27" s="1"/>
  <c r="V819" i="27"/>
  <c r="AJ819" i="27" s="1"/>
  <c r="V694" i="27"/>
  <c r="AJ694" i="27" s="1"/>
  <c r="V743" i="27"/>
  <c r="AJ743" i="27" s="1"/>
  <c r="V677" i="27"/>
  <c r="AJ677" i="27" s="1"/>
  <c r="V648" i="27"/>
  <c r="AJ648" i="27" s="1"/>
  <c r="V656" i="27"/>
  <c r="AJ656" i="27" s="1"/>
  <c r="V749" i="27"/>
  <c r="AJ749" i="27" s="1"/>
  <c r="V855" i="27"/>
  <c r="AJ855" i="27" s="1"/>
  <c r="V829" i="27"/>
  <c r="AJ829" i="27" s="1"/>
  <c r="V793" i="27"/>
  <c r="AJ793" i="27" s="1"/>
  <c r="V842" i="27"/>
  <c r="AJ842" i="27" s="1"/>
  <c r="V711" i="27"/>
  <c r="AJ711" i="27" s="1"/>
  <c r="V734" i="27"/>
  <c r="AJ734" i="27" s="1"/>
  <c r="V665" i="27"/>
  <c r="AJ665" i="27" s="1"/>
  <c r="V161" i="27"/>
  <c r="AJ161" i="27" s="1"/>
  <c r="V242" i="27"/>
  <c r="AJ242" i="27" s="1"/>
  <c r="V10" i="27"/>
  <c r="AJ10" i="27" s="1"/>
  <c r="V13" i="27"/>
  <c r="AJ13" i="27" s="1"/>
  <c r="V728" i="27"/>
  <c r="AJ728" i="27" s="1"/>
  <c r="V629" i="27"/>
  <c r="AJ629" i="27" s="1"/>
  <c r="V513" i="27"/>
  <c r="AJ513" i="27" s="1"/>
  <c r="V11" i="27"/>
  <c r="AJ11" i="27" s="1"/>
  <c r="V250" i="27"/>
  <c r="AJ250" i="27" s="1"/>
  <c r="V304" i="27"/>
  <c r="AJ304" i="27" s="1"/>
  <c r="V335" i="27"/>
  <c r="AJ335" i="27" s="1"/>
  <c r="V287" i="27"/>
  <c r="AJ287" i="27" s="1"/>
  <c r="V263" i="27"/>
  <c r="AJ263" i="27" s="1"/>
  <c r="V264" i="27"/>
  <c r="AJ264" i="27" s="1"/>
  <c r="V86" i="27"/>
  <c r="AJ86" i="27" s="1"/>
  <c r="V137" i="27"/>
  <c r="AJ137" i="27" s="1"/>
  <c r="V183" i="27"/>
  <c r="AJ183" i="27" s="1"/>
  <c r="V144" i="27"/>
  <c r="AJ144" i="27" s="1"/>
  <c r="V833" i="27"/>
  <c r="AJ833" i="27" s="1"/>
  <c r="V664" i="27"/>
  <c r="AJ664" i="27" s="1"/>
  <c r="V655" i="27"/>
  <c r="AJ655" i="27" s="1"/>
  <c r="V854" i="27"/>
  <c r="AJ854" i="27" s="1"/>
  <c r="V676" i="27"/>
  <c r="AJ676" i="27" s="1"/>
  <c r="V693" i="27"/>
  <c r="AJ693" i="27" s="1"/>
  <c r="V710" i="27"/>
  <c r="AJ710" i="27" s="1"/>
  <c r="V733" i="27"/>
  <c r="AJ733" i="27" s="1"/>
  <c r="V828" i="27"/>
  <c r="AJ828" i="27" s="1"/>
  <c r="V792" i="27"/>
  <c r="AJ792" i="27" s="1"/>
  <c r="V647" i="27"/>
  <c r="AJ647" i="27" s="1"/>
  <c r="V742" i="27"/>
  <c r="AJ742" i="27" s="1"/>
  <c r="V802" i="27"/>
  <c r="AJ802" i="27" s="1"/>
  <c r="V818" i="27"/>
  <c r="AJ818" i="27" s="1"/>
  <c r="V763" i="27"/>
  <c r="AJ763" i="27" s="1"/>
  <c r="V841" i="27"/>
  <c r="AJ841" i="27" s="1"/>
  <c r="V776" i="27"/>
  <c r="AJ776" i="27" s="1"/>
  <c r="V748" i="27"/>
  <c r="AJ748" i="27" s="1"/>
  <c r="V643" i="27"/>
  <c r="AJ643" i="27" s="1"/>
  <c r="V284" i="27"/>
  <c r="AJ284" i="27" s="1"/>
  <c r="V615" i="27"/>
  <c r="AJ615" i="27" s="1"/>
  <c r="V471" i="27"/>
  <c r="AJ471" i="27" s="1"/>
  <c r="V477" i="27"/>
  <c r="AJ477" i="27" s="1"/>
  <c r="V312" i="27"/>
  <c r="AJ312" i="27" s="1"/>
  <c r="V593" i="27"/>
  <c r="AJ593" i="27" s="1"/>
  <c r="V632" i="27"/>
  <c r="AJ632" i="27" s="1"/>
  <c r="V339" i="27"/>
  <c r="AJ339" i="27" s="1"/>
  <c r="V169" i="27"/>
  <c r="AJ169" i="27" s="1"/>
  <c r="V170" i="27"/>
  <c r="AJ170" i="27" s="1"/>
  <c r="V195" i="27"/>
  <c r="AJ195" i="27" s="1"/>
  <c r="V226" i="27"/>
  <c r="AJ226" i="27" s="1"/>
  <c r="V562" i="27"/>
  <c r="AJ562" i="27" s="1"/>
  <c r="V547" i="27"/>
  <c r="AJ547" i="27" s="1"/>
  <c r="V583" i="27"/>
  <c r="AJ583" i="27" s="1"/>
  <c r="V176" i="27"/>
  <c r="AJ176" i="27" s="1"/>
  <c r="V227" i="27"/>
  <c r="AJ227" i="27" s="1"/>
  <c r="V83" i="27"/>
  <c r="AJ83" i="27" s="1"/>
  <c r="V437" i="27"/>
  <c r="AJ437" i="27" s="1"/>
  <c r="V604" i="27"/>
  <c r="AJ604" i="27" s="1"/>
  <c r="V117" i="27"/>
  <c r="AJ117" i="27" s="1"/>
  <c r="V275" i="27"/>
  <c r="AJ275" i="27" s="1"/>
  <c r="V324" i="27"/>
  <c r="AJ324" i="27" s="1"/>
  <c r="V186" i="27"/>
  <c r="AJ186" i="27" s="1"/>
  <c r="V608" i="27"/>
  <c r="AJ608" i="27" s="1"/>
  <c r="V456" i="27"/>
  <c r="AJ456" i="27" s="1"/>
  <c r="V5" i="27"/>
  <c r="AJ5" i="27" s="1"/>
  <c r="V267" i="27"/>
  <c r="AJ267" i="27" s="1"/>
  <c r="V614" i="27"/>
  <c r="AJ614" i="27" s="1"/>
  <c r="V282" i="27"/>
  <c r="AJ282" i="27" s="1"/>
  <c r="V591" i="27"/>
  <c r="AJ591" i="27" s="1"/>
  <c r="V273" i="27"/>
  <c r="AJ273" i="27" s="1"/>
  <c r="V214" i="27"/>
  <c r="AJ214" i="27" s="1"/>
  <c r="V590" i="27"/>
  <c r="AJ590" i="27" s="1"/>
  <c r="V552" i="27"/>
  <c r="AJ552" i="27" s="1"/>
  <c r="V279" i="27"/>
  <c r="AJ279" i="27" s="1"/>
  <c r="V475" i="27"/>
  <c r="AJ475" i="27" s="1"/>
  <c r="V678" i="27"/>
  <c r="AJ678" i="27" s="1"/>
  <c r="V683" i="27"/>
  <c r="AJ683" i="27" s="1"/>
  <c r="V495" i="27"/>
  <c r="AJ495" i="27" s="1"/>
  <c r="V158" i="27"/>
  <c r="AJ158" i="27" s="1"/>
  <c r="V168" i="27"/>
  <c r="AJ168" i="27" s="1"/>
  <c r="V290" i="27"/>
  <c r="AJ290" i="27" s="1"/>
  <c r="V353" i="27"/>
  <c r="AJ353" i="27" s="1"/>
  <c r="V187" i="27"/>
  <c r="AJ187" i="27" s="1"/>
  <c r="J13" i="29"/>
  <c r="T13" i="29" s="1"/>
  <c r="J10" i="29"/>
  <c r="T10" i="29" s="1"/>
  <c r="J15" i="29"/>
  <c r="T15" i="29" s="1"/>
  <c r="J16" i="29"/>
  <c r="T16" i="29" s="1"/>
  <c r="J11" i="29"/>
  <c r="T11" i="29" s="1"/>
  <c r="J12" i="29"/>
  <c r="T12" i="29" s="1"/>
  <c r="J14" i="29"/>
  <c r="T14" i="29" s="1"/>
  <c r="J17" i="29"/>
  <c r="T17" i="29" s="1"/>
  <c r="J9" i="29"/>
  <c r="T9" i="29" s="1"/>
  <c r="J4" i="29"/>
  <c r="T4" i="29" s="1"/>
  <c r="J8" i="29"/>
  <c r="T8" i="29" s="1"/>
  <c r="V500" i="27"/>
  <c r="AJ500" i="27" s="1"/>
  <c r="V532" i="27"/>
  <c r="AJ532" i="27" s="1"/>
  <c r="V551" i="27"/>
  <c r="AJ551" i="27" s="1"/>
  <c r="V14" i="27"/>
  <c r="AJ14" i="27" s="1"/>
  <c r="V140" i="27"/>
  <c r="AJ140" i="27" s="1"/>
  <c r="V125" i="27"/>
  <c r="AJ125" i="27" s="1"/>
  <c r="V725" i="27"/>
  <c r="AJ725" i="27" s="1"/>
  <c r="V807" i="27"/>
  <c r="AJ807" i="27" s="1"/>
  <c r="V713" i="27"/>
  <c r="AJ713" i="27" s="1"/>
  <c r="V846" i="27"/>
  <c r="AJ846" i="27" s="1"/>
  <c r="V697" i="27"/>
  <c r="AJ697" i="27" s="1"/>
  <c r="V813" i="27"/>
  <c r="AJ813" i="27" s="1"/>
  <c r="V688" i="27"/>
  <c r="AJ688" i="27" s="1"/>
  <c r="V822" i="27"/>
  <c r="AJ822" i="27" s="1"/>
  <c r="V224" i="27"/>
  <c r="AJ224" i="27" s="1"/>
  <c r="V179" i="27"/>
  <c r="AJ179" i="27" s="1"/>
  <c r="V208" i="27"/>
  <c r="AJ208" i="27" s="1"/>
  <c r="V207" i="27"/>
  <c r="AJ207" i="27" s="1"/>
  <c r="V637" i="27"/>
  <c r="AJ637" i="27" s="1"/>
  <c r="V213" i="27"/>
  <c r="AJ213" i="27" s="1"/>
  <c r="V845" i="27"/>
  <c r="AJ845" i="27" s="1"/>
  <c r="V493" i="27"/>
  <c r="AJ493" i="27" s="1"/>
  <c r="V751" i="27"/>
  <c r="AJ751" i="27" s="1"/>
  <c r="V198" i="27"/>
  <c r="AJ198" i="27" s="1"/>
  <c r="V537" i="27"/>
  <c r="AJ537" i="27" s="1"/>
  <c r="V229" i="27"/>
  <c r="AJ229" i="27" s="1"/>
  <c r="V180" i="27"/>
  <c r="AJ180" i="27" s="1"/>
  <c r="V325" i="27"/>
  <c r="AJ325" i="27" s="1"/>
  <c r="V276" i="27"/>
  <c r="AJ276" i="27" s="1"/>
  <c r="V118" i="27"/>
  <c r="AJ118" i="27" s="1"/>
  <c r="V133" i="27"/>
  <c r="AJ133" i="27" s="1"/>
  <c r="V84" i="27"/>
  <c r="AJ84" i="27" s="1"/>
  <c r="V95" i="27"/>
  <c r="AJ95" i="27" s="1"/>
  <c r="V559" i="27"/>
  <c r="AJ559" i="27" s="1"/>
  <c r="V389" i="27"/>
  <c r="AJ389" i="27" s="1"/>
  <c r="V286" i="27"/>
  <c r="AJ286" i="27" s="1"/>
  <c r="V533" i="27"/>
  <c r="AJ533" i="27" s="1"/>
  <c r="V571" i="27"/>
  <c r="AJ571" i="27" s="1"/>
  <c r="V617" i="27"/>
  <c r="AJ617" i="27" s="1"/>
  <c r="V695" i="27"/>
  <c r="AJ695" i="27" s="1"/>
  <c r="V280" i="27"/>
  <c r="AJ280" i="27" s="1"/>
  <c r="V684" i="27"/>
  <c r="AJ684" i="27" s="1"/>
  <c r="V553" i="27"/>
  <c r="AJ553" i="27" s="1"/>
  <c r="V17" i="27"/>
  <c r="AJ17" i="27" s="1"/>
  <c r="V679" i="27"/>
  <c r="AJ679" i="27" s="1"/>
  <c r="V328" i="27"/>
  <c r="AJ328" i="27" s="1"/>
  <c r="V159" i="27"/>
  <c r="AJ159" i="27" s="1"/>
  <c r="V716" i="27"/>
  <c r="AJ716" i="27" s="1"/>
  <c r="V53" i="27"/>
  <c r="AJ53" i="27" s="1"/>
  <c r="V277" i="27"/>
  <c r="AJ277" i="27" s="1"/>
  <c r="V85" i="27"/>
  <c r="AJ85" i="27" s="1"/>
  <c r="V182" i="27"/>
  <c r="AJ182" i="27" s="1"/>
  <c r="V642" i="27"/>
  <c r="AJ642" i="27" s="1"/>
  <c r="V675" i="27"/>
  <c r="AJ675" i="27" s="1"/>
  <c r="V732" i="27"/>
  <c r="AJ732" i="27" s="1"/>
  <c r="V654" i="27"/>
  <c r="AJ654" i="27" s="1"/>
  <c r="V791" i="27"/>
  <c r="AJ791" i="27" s="1"/>
  <c r="V598" i="27"/>
  <c r="AJ598" i="27" s="1"/>
  <c r="V762" i="27"/>
  <c r="AJ762" i="27" s="1"/>
  <c r="V817" i="27"/>
  <c r="AJ817" i="27" s="1"/>
  <c r="V663" i="27"/>
  <c r="AJ663" i="27" s="1"/>
  <c r="V600" i="27"/>
  <c r="AJ600" i="27" s="1"/>
  <c r="V827" i="27"/>
  <c r="AJ827" i="27" s="1"/>
  <c r="V612" i="27"/>
  <c r="AJ612" i="27" s="1"/>
  <c r="V775" i="27"/>
  <c r="AJ775" i="27" s="1"/>
  <c r="V634" i="27"/>
  <c r="AJ634" i="27" s="1"/>
  <c r="V840" i="27"/>
  <c r="AJ840" i="27" s="1"/>
  <c r="V709" i="27"/>
  <c r="AJ709" i="27" s="1"/>
  <c r="V646" i="27"/>
  <c r="AJ646" i="27" s="1"/>
  <c r="V853" i="27"/>
  <c r="AJ853" i="27" s="1"/>
  <c r="V747" i="27"/>
  <c r="AJ747" i="27" s="1"/>
  <c r="V741" i="27"/>
  <c r="AJ741" i="27" s="1"/>
  <c r="V692" i="27"/>
  <c r="AJ692" i="27" s="1"/>
  <c r="V801" i="27"/>
  <c r="AJ801" i="27" s="1"/>
  <c r="V337" i="27"/>
  <c r="AJ337" i="27" s="1"/>
  <c r="V281" i="27"/>
  <c r="AJ281" i="27" s="1"/>
  <c r="V613" i="27"/>
  <c r="AJ613" i="27" s="1"/>
  <c r="CF150" i="35"/>
  <c r="CE150" i="35"/>
  <c r="CJ150" i="35"/>
  <c r="V43" i="27"/>
  <c r="AJ43" i="27" s="1"/>
  <c r="V135" i="27"/>
  <c r="AJ135" i="27" s="1"/>
  <c r="V712" i="27"/>
  <c r="AJ712" i="27" s="1"/>
  <c r="V806" i="27"/>
  <c r="AJ806" i="27" s="1"/>
  <c r="V481" i="27"/>
  <c r="AJ481" i="27" s="1"/>
  <c r="V810" i="27"/>
  <c r="AJ810" i="27" s="1"/>
  <c r="V724" i="27"/>
  <c r="AJ724" i="27" s="1"/>
  <c r="V42" i="27"/>
  <c r="AJ42" i="27" s="1"/>
  <c r="V143" i="27"/>
  <c r="AJ143" i="27" s="1"/>
  <c r="V25" i="27"/>
  <c r="AJ25" i="27" s="1"/>
  <c r="V434" i="27"/>
  <c r="AJ434" i="27" s="1"/>
  <c r="V197" i="27"/>
  <c r="AJ197" i="27" s="1"/>
  <c r="V38" i="27"/>
  <c r="AJ38" i="27" s="1"/>
  <c r="V21" i="27"/>
  <c r="AJ21" i="27" s="1"/>
  <c r="V445" i="27"/>
  <c r="AJ445" i="27" s="1"/>
  <c r="V543" i="27"/>
  <c r="AJ543" i="27" s="1"/>
  <c r="V528" i="27"/>
  <c r="AJ528" i="27" s="1"/>
  <c r="V534" i="27"/>
  <c r="AJ534" i="27" s="1"/>
  <c r="V416" i="27"/>
  <c r="AJ416" i="27" s="1"/>
  <c r="V511" i="27"/>
  <c r="AJ511" i="27" s="1"/>
  <c r="V530" i="27"/>
  <c r="AJ530" i="27" s="1"/>
  <c r="V545" i="27"/>
  <c r="AJ545" i="27" s="1"/>
  <c r="V480" i="27"/>
  <c r="AJ480" i="27" s="1"/>
  <c r="V549" i="27"/>
  <c r="AJ549" i="27" s="1"/>
  <c r="V486" i="27"/>
  <c r="AJ486" i="27" s="1"/>
  <c r="CH150" i="35"/>
  <c r="CO150" i="35"/>
  <c r="CI150" i="35"/>
  <c r="V468" i="27"/>
  <c r="AJ468" i="27" s="1"/>
  <c r="V525" i="27"/>
  <c r="AJ525" i="27" s="1"/>
  <c r="V338" i="27"/>
  <c r="AJ338" i="27" s="1"/>
  <c r="V351" i="27"/>
  <c r="AJ351" i="27" s="1"/>
  <c r="V470" i="27"/>
  <c r="AJ470" i="27" s="1"/>
  <c r="V592" i="27"/>
  <c r="AJ592" i="27" s="1"/>
  <c r="V283" i="27"/>
  <c r="AJ283" i="27" s="1"/>
  <c r="V311" i="27"/>
  <c r="AJ311" i="27" s="1"/>
  <c r="V171" i="27"/>
  <c r="AJ171" i="27" s="1"/>
  <c r="V584" i="27"/>
  <c r="AJ584" i="27" s="1"/>
  <c r="V635" i="27"/>
  <c r="AJ635" i="27" s="1"/>
  <c r="V16" i="27"/>
  <c r="AJ16" i="27" s="1"/>
  <c r="V548" i="27"/>
  <c r="AJ548" i="27" s="1"/>
  <c r="V563" i="27"/>
  <c r="AJ563" i="27" s="1"/>
  <c r="V476" i="27"/>
  <c r="AJ476" i="27" s="1"/>
  <c r="V444" i="27"/>
  <c r="AJ444" i="27" s="1"/>
  <c r="V844" i="27"/>
  <c r="AJ844" i="27" s="1"/>
  <c r="V795" i="27"/>
  <c r="AJ795" i="27" s="1"/>
  <c r="V759" i="27"/>
  <c r="AJ759" i="27" s="1"/>
  <c r="V857" i="27"/>
  <c r="AJ857" i="27" s="1"/>
  <c r="V779" i="27"/>
  <c r="AJ779" i="27" s="1"/>
  <c r="V766" i="27"/>
  <c r="AJ766" i="27" s="1"/>
  <c r="V805" i="27"/>
  <c r="AJ805" i="27" s="1"/>
  <c r="V831" i="27"/>
  <c r="AJ831" i="27" s="1"/>
  <c r="V821" i="27"/>
  <c r="AJ821" i="27" s="1"/>
  <c r="V603" i="27"/>
  <c r="AJ603" i="27" s="1"/>
  <c r="V20" i="27"/>
  <c r="AJ20" i="27" s="1"/>
  <c r="V326" i="27"/>
  <c r="AJ326" i="27" s="1"/>
  <c r="V124" i="27"/>
  <c r="AJ124" i="27" s="1"/>
  <c r="V120" i="27"/>
  <c r="AJ120" i="27" s="1"/>
  <c r="V606" i="27"/>
  <c r="AJ606" i="27" s="1"/>
  <c r="V147" i="27"/>
  <c r="AJ147" i="27" s="1"/>
  <c r="V90" i="27"/>
  <c r="AJ90" i="27" s="1"/>
  <c r="V620" i="27"/>
  <c r="AJ620" i="27" s="1"/>
  <c r="V436" i="27"/>
  <c r="AJ436" i="27" s="1"/>
  <c r="V487" i="27"/>
  <c r="AJ487" i="27" s="1"/>
  <c r="V834" i="27"/>
  <c r="AJ834" i="27" s="1"/>
  <c r="V479" i="27"/>
  <c r="AJ479" i="27" s="1"/>
  <c r="V595" i="27"/>
  <c r="AJ595" i="27" s="1"/>
  <c r="V352" i="27"/>
  <c r="AJ352" i="27" s="1"/>
  <c r="V469" i="27"/>
  <c r="AJ469" i="27" s="1"/>
  <c r="V570" i="27"/>
  <c r="AJ570" i="27" s="1"/>
  <c r="V650" i="27"/>
  <c r="AJ650" i="27" s="1"/>
  <c r="V607" i="27"/>
  <c r="AJ607" i="27" s="1"/>
  <c r="V285" i="27"/>
  <c r="AJ285" i="27" s="1"/>
  <c r="V740" i="27"/>
  <c r="AJ740" i="27" s="1"/>
  <c r="V761" i="27"/>
  <c r="AJ761" i="27" s="1"/>
  <c r="V599" i="27"/>
  <c r="AJ599" i="27" s="1"/>
  <c r="V662" i="27"/>
  <c r="AJ662" i="27" s="1"/>
  <c r="V731" i="27"/>
  <c r="AJ731" i="27" s="1"/>
  <c r="V826" i="27"/>
  <c r="AJ826" i="27" s="1"/>
  <c r="V597" i="27"/>
  <c r="AJ597" i="27" s="1"/>
  <c r="V611" i="27"/>
  <c r="AJ611" i="27" s="1"/>
  <c r="V839" i="27"/>
  <c r="AJ839" i="27" s="1"/>
  <c r="V633" i="27"/>
  <c r="AJ633" i="27" s="1"/>
  <c r="V674" i="27"/>
  <c r="AJ674" i="27" s="1"/>
  <c r="V641" i="27"/>
  <c r="AJ641" i="27" s="1"/>
  <c r="V691" i="27"/>
  <c r="AJ691" i="27" s="1"/>
  <c r="V800" i="27"/>
  <c r="AJ800" i="27" s="1"/>
  <c r="V852" i="27"/>
  <c r="AJ852" i="27" s="1"/>
  <c r="V774" i="27"/>
  <c r="AJ774" i="27" s="1"/>
  <c r="V645" i="27"/>
  <c r="AJ645" i="27" s="1"/>
  <c r="V746" i="27"/>
  <c r="AJ746" i="27" s="1"/>
  <c r="V816" i="27"/>
  <c r="AJ816" i="27" s="1"/>
  <c r="V790" i="27"/>
  <c r="AJ790" i="27" s="1"/>
  <c r="V708" i="27"/>
  <c r="AJ708" i="27" s="1"/>
  <c r="V653" i="27"/>
  <c r="AJ653" i="27" s="1"/>
  <c r="V483" i="27"/>
  <c r="AJ483" i="27" s="1"/>
  <c r="V811" i="27"/>
  <c r="AJ811" i="27" s="1"/>
  <c r="V698" i="27"/>
  <c r="AJ698" i="27" s="1"/>
  <c r="V808" i="27"/>
  <c r="AJ808" i="27" s="1"/>
  <c r="V689" i="27"/>
  <c r="AJ689" i="27" s="1"/>
  <c r="V714" i="27"/>
  <c r="AJ714" i="27" s="1"/>
  <c r="V726" i="27"/>
  <c r="AJ726" i="27" s="1"/>
  <c r="V568" i="27"/>
  <c r="AJ568" i="27" s="1"/>
  <c r="V621" i="27"/>
  <c r="AJ621" i="27" s="1"/>
  <c r="V371" i="27"/>
  <c r="AJ371" i="27" s="1"/>
  <c r="V428" i="27"/>
  <c r="AJ428" i="27" s="1"/>
  <c r="V262" i="27"/>
  <c r="AJ262" i="27" s="1"/>
  <c r="V302" i="27"/>
  <c r="AJ302" i="27" s="1"/>
  <c r="V357" i="27"/>
  <c r="AJ357" i="27" s="1"/>
  <c r="V490" i="27"/>
  <c r="AJ490" i="27" s="1"/>
  <c r="V815" i="27"/>
  <c r="AJ815" i="27" s="1"/>
  <c r="V356" i="27"/>
  <c r="AJ356" i="27" s="1"/>
  <c r="V238" i="27"/>
  <c r="AJ238" i="27" s="1"/>
  <c r="V687" i="27"/>
  <c r="AJ687" i="27" s="1"/>
  <c r="V625" i="27"/>
  <c r="AJ625" i="27" s="1"/>
  <c r="V70" i="27"/>
  <c r="AJ70" i="27" s="1"/>
  <c r="V248" i="27"/>
  <c r="AJ248" i="27" s="1"/>
  <c r="V704" i="27"/>
  <c r="AJ704" i="27" s="1"/>
  <c r="V203" i="27"/>
  <c r="AJ203" i="27" s="1"/>
  <c r="V798" i="27"/>
  <c r="AJ798" i="27" s="1"/>
  <c r="V65" i="27"/>
  <c r="AJ65" i="27" s="1"/>
  <c r="V61" i="27"/>
  <c r="AJ61" i="27" s="1"/>
  <c r="V582" i="27"/>
  <c r="AJ582" i="27" s="1"/>
  <c r="V374" i="27"/>
  <c r="AJ374" i="27" s="1"/>
  <c r="V50" i="27"/>
  <c r="AJ50" i="27" s="1"/>
  <c r="V112" i="27"/>
  <c r="AJ112" i="27" s="1"/>
  <c r="V499" i="27"/>
  <c r="AJ499" i="27" s="1"/>
  <c r="V757" i="27"/>
  <c r="AJ757" i="27" s="1"/>
  <c r="V773" i="27"/>
  <c r="AJ773" i="27" s="1"/>
  <c r="V851" i="27"/>
  <c r="AJ851" i="27" s="1"/>
  <c r="V330" i="27"/>
  <c r="AJ330" i="27" s="1"/>
  <c r="V80" i="27"/>
  <c r="AJ80" i="27" s="1"/>
  <c r="V652" i="27"/>
  <c r="AJ652" i="27" s="1"/>
  <c r="V640" i="27"/>
  <c r="AJ640" i="27" s="1"/>
  <c r="V784" i="27"/>
  <c r="AJ784" i="27" s="1"/>
  <c r="V363" i="27"/>
  <c r="AJ363" i="27" s="1"/>
  <c r="V756" i="27"/>
  <c r="AJ756" i="27" s="1"/>
  <c r="V345" i="27"/>
  <c r="AJ345" i="27" s="1"/>
  <c r="V701" i="27"/>
  <c r="AJ701" i="27" s="1"/>
  <c r="V786" i="27"/>
  <c r="AJ786" i="27" s="1"/>
  <c r="V368" i="27"/>
  <c r="AJ368" i="27" s="1"/>
  <c r="V554" i="27"/>
  <c r="AJ554" i="27" s="1"/>
  <c r="V366" i="27"/>
  <c r="AJ366" i="27" s="1"/>
  <c r="V823" i="27"/>
  <c r="AJ823" i="27" s="1"/>
  <c r="V376" i="27"/>
  <c r="AJ376" i="27" s="1"/>
  <c r="V246" i="27"/>
  <c r="AJ246" i="27" s="1"/>
  <c r="V558" i="27"/>
  <c r="AJ558" i="27" s="1"/>
  <c r="V379" i="27"/>
  <c r="AJ379" i="27" s="1"/>
  <c r="V372" i="27"/>
  <c r="AJ372" i="27" s="1"/>
  <c r="V378" i="27"/>
  <c r="AJ378" i="27" s="1"/>
  <c r="V59" i="27"/>
  <c r="AJ59" i="27" s="1"/>
  <c r="V49" i="27"/>
  <c r="AJ49" i="27" s="1"/>
  <c r="V373" i="27"/>
  <c r="AJ373" i="27" s="1"/>
  <c r="V314" i="27"/>
  <c r="AJ314" i="27" s="1"/>
  <c r="V685" i="27"/>
  <c r="AJ685" i="27" s="1"/>
  <c r="V122" i="27"/>
  <c r="AJ122" i="27" s="1"/>
  <c r="V788" i="27"/>
  <c r="AJ788" i="27" s="1"/>
  <c r="V375" i="27"/>
  <c r="AJ375" i="27" s="1"/>
  <c r="V518" i="27"/>
  <c r="AJ518" i="27" s="1"/>
  <c r="V249" i="27"/>
  <c r="AJ249" i="27" s="1"/>
  <c r="V160" i="27"/>
  <c r="AJ160" i="27" s="1"/>
  <c r="V722" i="27"/>
  <c r="AJ722" i="27" s="1"/>
  <c r="V686" i="27"/>
  <c r="AJ686" i="27" s="1"/>
  <c r="V508" i="27"/>
  <c r="AJ508" i="27" s="1"/>
  <c r="V51" i="27"/>
  <c r="AJ51" i="27" s="1"/>
  <c r="V772" i="27"/>
  <c r="AJ772" i="27" s="1"/>
  <c r="V64" i="27"/>
  <c r="AJ64" i="27" s="1"/>
  <c r="V738" i="27"/>
  <c r="AJ738" i="27" s="1"/>
  <c r="V517" i="27"/>
  <c r="AJ517" i="27" s="1"/>
  <c r="V332" i="27"/>
  <c r="AJ332" i="27" s="1"/>
  <c r="V848" i="27"/>
  <c r="AJ848" i="27" s="1"/>
  <c r="V333" i="27"/>
  <c r="AJ333" i="27" s="1"/>
  <c r="V247" i="27"/>
  <c r="AJ247" i="27" s="1"/>
  <c r="V76" i="27"/>
  <c r="AJ76" i="27" s="1"/>
  <c r="V785" i="27"/>
  <c r="AJ785" i="27" s="1"/>
  <c r="V578" i="27"/>
  <c r="AJ578" i="27" s="1"/>
  <c r="V797" i="27"/>
  <c r="AJ797" i="27" s="1"/>
  <c r="V567" i="27"/>
  <c r="AJ567" i="27" s="1"/>
  <c r="V507" i="27"/>
  <c r="AJ507" i="27" s="1"/>
  <c r="V509" i="27"/>
  <c r="AJ509" i="27" s="1"/>
  <c r="V473" i="27"/>
  <c r="AJ473" i="27" s="1"/>
  <c r="V557" i="27"/>
  <c r="AJ557" i="27" s="1"/>
  <c r="V75" i="27"/>
  <c r="AJ75" i="27" s="1"/>
  <c r="V359" i="27"/>
  <c r="AJ359" i="27" s="1"/>
  <c r="V253" i="27"/>
  <c r="AJ253" i="27" s="1"/>
  <c r="V771" i="27"/>
  <c r="AJ771" i="27" s="1"/>
  <c r="V48" i="27"/>
  <c r="AJ48" i="27" s="1"/>
  <c r="V301" i="27"/>
  <c r="AJ301" i="27" s="1"/>
  <c r="V651" i="27"/>
  <c r="AJ651" i="27" s="1"/>
  <c r="V204" i="27"/>
  <c r="AJ204" i="27" s="1"/>
  <c r="V431" i="27"/>
  <c r="AJ431" i="27" s="1"/>
  <c r="V318" i="27"/>
  <c r="AJ318" i="27" s="1"/>
  <c r="V162" i="27"/>
  <c r="AJ162" i="27" s="1"/>
  <c r="V329" i="27"/>
  <c r="AJ329" i="27" s="1"/>
  <c r="V581" i="27"/>
  <c r="AJ581" i="27" s="1"/>
  <c r="V561" i="27"/>
  <c r="AJ561" i="27" s="1"/>
  <c r="V344" i="27"/>
  <c r="AJ344" i="27" s="1"/>
  <c r="V573" i="27"/>
  <c r="AJ573" i="27" s="1"/>
  <c r="V46" i="27"/>
  <c r="AJ46" i="27" s="1"/>
  <c r="V787" i="27"/>
  <c r="AJ787" i="27" s="1"/>
  <c r="V755" i="27"/>
  <c r="AJ755" i="27" s="1"/>
  <c r="V426" i="27"/>
  <c r="AJ426" i="27" s="1"/>
  <c r="V216" i="27"/>
  <c r="AJ216" i="27" s="1"/>
  <c r="V52" i="27"/>
  <c r="AJ52" i="27" s="1"/>
  <c r="V783" i="27"/>
  <c r="AJ783" i="27" s="1"/>
  <c r="V700" i="27"/>
  <c r="AJ700" i="27" s="1"/>
  <c r="V261" i="27"/>
  <c r="AJ261" i="27" s="1"/>
  <c r="V71" i="27"/>
  <c r="AJ71" i="27" s="1"/>
  <c r="V572" i="27"/>
  <c r="AJ572" i="27" s="1"/>
  <c r="V74" i="27"/>
  <c r="AJ74" i="27" s="1"/>
  <c r="V430" i="27"/>
  <c r="AJ430" i="27" s="1"/>
  <c r="V560" i="27"/>
  <c r="AJ560" i="27" s="1"/>
  <c r="V799" i="27"/>
  <c r="AJ799" i="27" s="1"/>
  <c r="V754" i="27"/>
  <c r="AJ754" i="27" s="1"/>
  <c r="V491" i="27"/>
  <c r="AJ491" i="27" s="1"/>
  <c r="V215" i="27"/>
  <c r="AJ215" i="27" s="1"/>
  <c r="V796" i="27"/>
  <c r="AJ796" i="27" s="1"/>
  <c r="V703" i="27"/>
  <c r="AJ703" i="27" s="1"/>
  <c r="V523" i="27"/>
  <c r="AJ523" i="27" s="1"/>
  <c r="V565" i="27"/>
  <c r="AJ565" i="27" s="1"/>
  <c r="V504" i="27"/>
  <c r="AJ504" i="27" s="1"/>
  <c r="V62" i="27"/>
  <c r="AJ62" i="27" s="1"/>
  <c r="V343" i="27"/>
  <c r="AJ343" i="27" s="1"/>
  <c r="V505" i="27"/>
  <c r="AJ505" i="27" s="1"/>
  <c r="V624" i="27"/>
  <c r="AJ624" i="27" s="1"/>
  <c r="V575" i="27"/>
  <c r="AJ575" i="27" s="1"/>
  <c r="V847" i="27"/>
  <c r="AJ847" i="27" s="1"/>
  <c r="V506" i="27"/>
  <c r="AJ506" i="27" s="1"/>
  <c r="V510" i="27"/>
  <c r="AJ510" i="27" s="1"/>
  <c r="V303" i="27"/>
  <c r="AJ303" i="27" s="1"/>
  <c r="V639" i="27"/>
  <c r="AJ639" i="27" s="1"/>
  <c r="V524" i="27"/>
  <c r="AJ524" i="27" s="1"/>
  <c r="V72" i="27"/>
  <c r="AJ72" i="27" s="1"/>
  <c r="V367" i="27"/>
  <c r="AJ367" i="27" s="1"/>
  <c r="V574" i="27"/>
  <c r="AJ574" i="27" s="1"/>
  <c r="V47" i="27"/>
  <c r="AJ47" i="27" s="1"/>
  <c r="V63" i="27"/>
  <c r="AJ63" i="27" s="1"/>
  <c r="V580" i="27"/>
  <c r="AJ580" i="27" s="1"/>
  <c r="V316" i="27"/>
  <c r="AJ316" i="27" s="1"/>
  <c r="V702" i="27"/>
  <c r="AJ702" i="27" s="1"/>
  <c r="V251" i="27"/>
  <c r="AJ251" i="27" s="1"/>
  <c r="V360" i="27"/>
  <c r="AJ360" i="27" s="1"/>
  <c r="V576" i="27"/>
  <c r="AJ576" i="27" s="1"/>
  <c r="V355" i="27"/>
  <c r="AJ355" i="27" s="1"/>
  <c r="V369" i="27"/>
  <c r="AJ369" i="27" s="1"/>
  <c r="V566" i="27"/>
  <c r="AJ566" i="27" s="1"/>
  <c r="V377" i="27"/>
  <c r="AJ377" i="27" s="1"/>
  <c r="V315" i="27"/>
  <c r="AJ315" i="27" s="1"/>
  <c r="V579" i="27"/>
  <c r="AJ579" i="27" s="1"/>
  <c r="V252" i="27"/>
  <c r="AJ252" i="27" s="1"/>
  <c r="V73" i="27"/>
  <c r="AJ73" i="27" s="1"/>
  <c r="V319" i="27"/>
  <c r="AJ319" i="27" s="1"/>
  <c r="V362" i="27"/>
  <c r="AJ362" i="27" s="1"/>
  <c r="V720" i="27"/>
  <c r="AJ720" i="27" s="1"/>
  <c r="V638" i="27"/>
  <c r="AJ638" i="27" s="1"/>
  <c r="V824" i="27"/>
  <c r="AJ824" i="27" s="1"/>
  <c r="V361" i="27"/>
  <c r="AJ361" i="27" s="1"/>
  <c r="V334" i="27"/>
  <c r="AJ334" i="27" s="1"/>
  <c r="V825" i="27"/>
  <c r="AJ825" i="27" s="1"/>
  <c r="V789" i="27"/>
  <c r="AJ789" i="27" s="1"/>
  <c r="V503" i="27"/>
  <c r="AJ503" i="27" s="1"/>
  <c r="V577" i="27"/>
  <c r="AJ577" i="27" s="1"/>
  <c r="V705" i="27"/>
  <c r="AJ705" i="27" s="1"/>
  <c r="V77" i="27"/>
  <c r="AJ77" i="27" s="1"/>
  <c r="V254" i="27"/>
  <c r="AJ254" i="27" s="1"/>
  <c r="V370" i="27"/>
  <c r="AJ370" i="27" s="1"/>
  <c r="V556" i="27"/>
  <c r="AJ556" i="27" s="1"/>
  <c r="V623" i="27"/>
  <c r="AJ623" i="27" s="1"/>
  <c r="V555" i="27"/>
  <c r="AJ555" i="27" s="1"/>
  <c r="V739" i="27"/>
  <c r="AJ739" i="27" s="1"/>
  <c r="V850" i="27"/>
  <c r="AJ850" i="27" s="1"/>
  <c r="V358" i="27"/>
  <c r="AJ358" i="27" s="1"/>
  <c r="V814" i="27"/>
  <c r="AJ814" i="27" s="1"/>
  <c r="V721" i="27"/>
  <c r="AJ721" i="27" s="1"/>
  <c r="V622" i="27"/>
  <c r="AJ622" i="27" s="1"/>
  <c r="V331" i="27"/>
  <c r="AJ331" i="27" s="1"/>
  <c r="V519" i="27"/>
  <c r="AJ519" i="27" s="1"/>
  <c r="V202" i="27"/>
  <c r="AJ202" i="27" s="1"/>
  <c r="V474" i="27"/>
  <c r="AJ474" i="27" s="1"/>
  <c r="V317" i="27"/>
  <c r="AJ317" i="27" s="1"/>
  <c r="V770" i="27"/>
  <c r="AJ770" i="27" s="1"/>
  <c r="V719" i="27"/>
  <c r="AJ719" i="27" s="1"/>
  <c r="V735" i="27"/>
  <c r="AJ735" i="27" s="1"/>
  <c r="V69" i="27"/>
  <c r="AJ69" i="27" s="1"/>
  <c r="V601" i="27"/>
  <c r="AJ601" i="27" s="1"/>
  <c r="V271" i="27"/>
  <c r="AJ271" i="27" s="1"/>
  <c r="V460" i="27"/>
  <c r="AJ460" i="27" s="1"/>
  <c r="V832" i="27"/>
  <c r="AJ832" i="27" s="1"/>
  <c r="V435" i="27"/>
  <c r="AJ435" i="27" s="1"/>
  <c r="V682" i="27"/>
  <c r="AJ682" i="27" s="1"/>
  <c r="V266" i="27"/>
  <c r="AJ266" i="27" s="1"/>
  <c r="V750" i="27"/>
  <c r="AJ750" i="27" s="1"/>
  <c r="V627" i="27"/>
  <c r="AJ627" i="27" s="1"/>
  <c r="V320" i="27"/>
  <c r="AJ320" i="27" s="1"/>
  <c r="V60" i="27"/>
  <c r="AJ60" i="27" s="1"/>
  <c r="V427" i="27"/>
  <c r="AJ427" i="27" s="1"/>
  <c r="V94" i="27"/>
  <c r="AJ94" i="27" s="1"/>
  <c r="V429" i="27"/>
  <c r="AJ429" i="27" s="1"/>
  <c r="V93" i="27"/>
  <c r="AJ93" i="27" s="1"/>
  <c r="V157" i="27"/>
  <c r="AJ157" i="27" s="1"/>
  <c r="V564" i="27"/>
  <c r="AJ564" i="27" s="1"/>
  <c r="V522" i="27"/>
  <c r="AJ522" i="27" s="1"/>
  <c r="V78" i="27"/>
  <c r="AJ78" i="27" s="1"/>
  <c r="V67" i="27"/>
  <c r="AJ67" i="27" s="1"/>
  <c r="V432" i="27"/>
  <c r="AJ432" i="27" s="1"/>
  <c r="V66" i="27"/>
  <c r="AJ66" i="27" s="1"/>
  <c r="V79" i="27"/>
  <c r="AJ79" i="27" s="1"/>
  <c r="V35" i="27"/>
  <c r="AJ35" i="27" s="1"/>
  <c r="V96" i="27"/>
  <c r="AJ96" i="27" s="1"/>
  <c r="V102" i="27"/>
  <c r="AJ102" i="27" s="1"/>
  <c r="V115" i="27"/>
  <c r="AJ115" i="27" s="1"/>
  <c r="V33" i="27"/>
  <c r="AJ33" i="27" s="1"/>
  <c r="V106" i="27"/>
  <c r="AJ106" i="27" s="1"/>
  <c r="V100" i="27"/>
  <c r="AJ100" i="27" s="1"/>
  <c r="V34" i="27"/>
  <c r="AJ34" i="27" s="1"/>
  <c r="V172" i="27"/>
  <c r="AJ172" i="27" s="1"/>
  <c r="V696" i="27"/>
  <c r="AJ696" i="27" s="1"/>
  <c r="V289" i="27"/>
  <c r="AJ289" i="27" s="1"/>
  <c r="V310" i="27"/>
  <c r="AJ310" i="27" s="1"/>
  <c r="V390" i="27"/>
  <c r="AJ390" i="27" s="1"/>
  <c r="V327" i="27"/>
  <c r="AJ327" i="27" s="1"/>
  <c r="V730" i="27"/>
  <c r="AJ730" i="27" s="1"/>
  <c r="V630" i="27"/>
  <c r="AJ630" i="27" s="1"/>
  <c r="V12" i="27"/>
  <c r="AJ12" i="27" s="1"/>
  <c r="V514" i="27"/>
  <c r="AJ514" i="27" s="1"/>
  <c r="V843" i="27"/>
  <c r="AJ843" i="27" s="1"/>
  <c r="V856" i="27"/>
  <c r="AJ856" i="27" s="1"/>
  <c r="V830" i="27"/>
  <c r="AJ830" i="27" s="1"/>
  <c r="V778" i="27"/>
  <c r="AJ778" i="27" s="1"/>
  <c r="V804" i="27"/>
  <c r="AJ804" i="27" s="1"/>
  <c r="V758" i="27"/>
  <c r="AJ758" i="27" s="1"/>
  <c r="V765" i="27"/>
  <c r="AJ765" i="27" s="1"/>
  <c r="V820" i="27"/>
  <c r="AJ820" i="27" s="1"/>
  <c r="V794" i="27"/>
  <c r="AJ794" i="27" s="1"/>
  <c r="V191" i="27"/>
  <c r="AJ191" i="27" s="1"/>
  <c r="V414" i="27"/>
  <c r="AJ414" i="27" s="1"/>
  <c r="V354" i="27"/>
  <c r="AJ354" i="27" s="1"/>
  <c r="V265" i="27"/>
  <c r="AJ265" i="27" s="1"/>
  <c r="V241" i="27"/>
  <c r="AJ241" i="27" s="1"/>
  <c r="V209" i="27"/>
  <c r="AJ209" i="27" s="1"/>
  <c r="V457" i="27"/>
  <c r="AJ457" i="27" s="1"/>
  <c r="V239" i="27"/>
  <c r="AJ239" i="27" s="1"/>
  <c r="V245" i="27"/>
  <c r="AJ245" i="27" s="1"/>
  <c r="V200" i="27"/>
  <c r="AJ200" i="27" s="1"/>
  <c r="CT150" i="35"/>
  <c r="D102" i="20"/>
  <c r="E102" i="20"/>
  <c r="C102" i="20"/>
  <c r="B102" i="20"/>
  <c r="CD150" i="35"/>
  <c r="CS150" i="35"/>
  <c r="CN150" i="35"/>
  <c r="CG150" i="35"/>
  <c r="CR150" i="35"/>
  <c r="CC150" i="35"/>
  <c r="CM150" i="35"/>
  <c r="V121" i="27"/>
  <c r="AJ121" i="27" s="1"/>
  <c r="V350" i="27"/>
  <c r="AJ350" i="27" s="1"/>
  <c r="V148" i="27"/>
  <c r="AJ148" i="27" s="1"/>
  <c r="V609" i="27"/>
  <c r="AJ609" i="27" s="1"/>
  <c r="V192" i="27"/>
  <c r="AJ192" i="27" s="1"/>
  <c r="V196" i="27"/>
  <c r="AJ196" i="27" s="1"/>
  <c r="V413" i="27"/>
  <c r="AJ413" i="27" s="1"/>
  <c r="V415" i="27"/>
  <c r="AJ415" i="27" s="1"/>
  <c r="V134" i="27"/>
  <c r="AJ134" i="27" s="1"/>
  <c r="V132" i="27"/>
  <c r="AJ132" i="27" s="1"/>
  <c r="J2" i="29"/>
  <c r="T2" i="29" s="1"/>
  <c r="J3" i="29"/>
  <c r="T3" i="29" s="1"/>
  <c r="J5" i="29"/>
  <c r="T5" i="29" s="1"/>
  <c r="V89" i="27"/>
  <c r="AJ89" i="27" s="1"/>
  <c r="V278" i="27"/>
  <c r="AJ278" i="27" s="1"/>
  <c r="J21" i="29"/>
  <c r="T21" i="29" s="1"/>
  <c r="J19" i="29"/>
  <c r="T19" i="29" s="1"/>
  <c r="J18" i="29"/>
  <c r="T18" i="29" s="1"/>
  <c r="J6" i="29"/>
  <c r="T6" i="29" s="1"/>
  <c r="J20" i="29"/>
  <c r="T20" i="29" s="1"/>
  <c r="V680" i="27"/>
  <c r="AJ680" i="27" s="1"/>
  <c r="V274" i="27"/>
  <c r="AJ274" i="27" s="1"/>
  <c r="V447" i="27"/>
  <c r="AJ447" i="27" s="1"/>
  <c r="V82" i="27"/>
  <c r="AJ82" i="27" s="1"/>
  <c r="V308" i="27"/>
  <c r="AJ308" i="27" s="1"/>
  <c r="V116" i="27"/>
  <c r="AJ116" i="27" s="1"/>
  <c r="V619" i="27"/>
  <c r="AJ619" i="27" s="1"/>
  <c r="V478" i="27"/>
  <c r="AJ478" i="27" s="1"/>
  <c r="V494" i="27"/>
  <c r="AJ494" i="27" s="1"/>
  <c r="V81" i="27"/>
  <c r="AJ81" i="27" s="1"/>
  <c r="V181" i="27"/>
  <c r="AJ181" i="27" s="1"/>
  <c r="V309" i="27"/>
  <c r="AJ309" i="27" s="1"/>
  <c r="V349" i="27"/>
  <c r="AJ349" i="27" s="1"/>
  <c r="V119" i="27"/>
  <c r="AJ119" i="27" s="1"/>
  <c r="V596" i="27"/>
  <c r="AJ596" i="27" s="1"/>
  <c r="V347" i="27"/>
  <c r="AJ347" i="27" s="1"/>
  <c r="V123" i="27"/>
  <c r="AJ123" i="27" s="1"/>
  <c r="V139" i="27"/>
  <c r="AJ139" i="27" s="1"/>
  <c r="V177" i="27"/>
  <c r="AJ177" i="27" s="1"/>
  <c r="V39" i="27"/>
  <c r="AJ39" i="27" s="1"/>
  <c r="V228" i="27"/>
  <c r="AJ228" i="27" s="1"/>
  <c r="V178" i="27"/>
  <c r="AJ178" i="27" s="1"/>
  <c r="V87" i="27"/>
  <c r="AJ87" i="27" s="1"/>
  <c r="V127" i="27"/>
  <c r="AJ127" i="27" s="1"/>
  <c r="V858" i="27"/>
  <c r="AJ858" i="27" s="1"/>
  <c r="V618" i="27"/>
  <c r="AJ618" i="27" s="1"/>
  <c r="V24" i="27"/>
  <c r="AJ24" i="27" s="1"/>
  <c r="V348" i="27"/>
  <c r="AJ348" i="27" s="1"/>
  <c r="V400" i="27"/>
  <c r="AJ400" i="27" s="1"/>
  <c r="V142" i="27"/>
  <c r="AJ142" i="27" s="1"/>
  <c r="V126" i="27"/>
  <c r="AJ126" i="27" s="1"/>
  <c r="V401" i="27"/>
  <c r="AJ401" i="27" s="1"/>
  <c r="V336" i="27"/>
  <c r="AJ336" i="27" s="1"/>
  <c r="CP150" i="35"/>
  <c r="CK150" i="35"/>
  <c r="V512" i="27"/>
  <c r="AJ512" i="27" s="1"/>
  <c r="V9" i="27"/>
  <c r="AJ9" i="27" s="1"/>
  <c r="V27" i="27"/>
  <c r="AJ27" i="27" s="1"/>
  <c r="V68" i="27"/>
  <c r="AJ68" i="27" s="1"/>
  <c r="V526" i="27"/>
  <c r="AJ526" i="27" s="1"/>
  <c r="V37" i="27"/>
  <c r="AJ37" i="27" s="1"/>
  <c r="V718" i="27"/>
  <c r="AJ718" i="27" s="1"/>
  <c r="V529" i="27"/>
  <c r="AJ529" i="27" s="1"/>
  <c r="V628" i="27"/>
  <c r="AJ628" i="27" s="1"/>
  <c r="V681" i="27"/>
  <c r="AJ681" i="27" s="1"/>
  <c r="V111" i="27"/>
  <c r="AJ111" i="27" s="1"/>
  <c r="V649" i="27"/>
  <c r="AJ649" i="27" s="1"/>
  <c r="V717" i="27"/>
  <c r="AJ717" i="27" s="1"/>
  <c r="V36" i="27"/>
  <c r="AJ36" i="27" s="1"/>
  <c r="V26" i="27"/>
  <c r="AJ26" i="27" s="1"/>
  <c r="V8" i="27"/>
  <c r="AJ8" i="27" s="1"/>
  <c r="V812" i="27"/>
  <c r="AJ812" i="27" s="1"/>
  <c r="V699" i="27"/>
  <c r="AJ699" i="27" s="1"/>
  <c r="V715" i="27"/>
  <c r="AJ715" i="27" s="1"/>
  <c r="V484" i="27"/>
  <c r="AJ484" i="27" s="1"/>
  <c r="V727" i="27"/>
  <c r="AJ727" i="27" s="1"/>
  <c r="V690" i="27"/>
  <c r="AJ690" i="27" s="1"/>
  <c r="V809" i="27"/>
  <c r="AJ809" i="27" s="1"/>
  <c r="V594" i="27"/>
  <c r="AJ594" i="27" s="1"/>
  <c r="V313" i="27"/>
  <c r="AJ313" i="27" s="1"/>
  <c r="V616" i="27"/>
  <c r="AJ616" i="27" s="1"/>
  <c r="V199" i="27"/>
  <c r="AJ199" i="27" s="1"/>
  <c r="V768" i="27"/>
  <c r="AJ768" i="27" s="1"/>
  <c r="V780" i="27"/>
  <c r="AJ780" i="27" s="1"/>
  <c r="V188" i="27"/>
  <c r="AJ188" i="27" s="1"/>
  <c r="V365" i="27"/>
  <c r="AJ365" i="27" s="1"/>
  <c r="V307" i="27"/>
  <c r="AJ307" i="27" s="1"/>
  <c r="V201" i="27"/>
  <c r="AJ201" i="27" s="1"/>
  <c r="V340" i="27"/>
  <c r="AJ340" i="27" s="1"/>
  <c r="V636" i="27"/>
  <c r="AJ636" i="27" s="1"/>
  <c r="V305" i="27"/>
  <c r="AJ305" i="27" s="1"/>
  <c r="V156" i="27"/>
  <c r="AJ156" i="27" s="1"/>
  <c r="V321" i="27"/>
  <c r="AJ321" i="27" s="1"/>
  <c r="V485" i="27"/>
  <c r="AJ485" i="27" s="1"/>
  <c r="V268" i="27"/>
  <c r="AJ268" i="27" s="1"/>
  <c r="V446" i="27"/>
  <c r="AJ446" i="27" s="1"/>
  <c r="V421" i="27"/>
  <c r="AJ421" i="27" s="1"/>
  <c r="V234" i="27"/>
  <c r="AJ234" i="27" s="1"/>
  <c r="V98" i="27"/>
  <c r="AJ98" i="27" s="1"/>
  <c r="V782" i="27"/>
  <c r="AJ782" i="27" s="1"/>
  <c r="V108" i="27"/>
  <c r="AJ108" i="27" s="1"/>
  <c r="V173" i="27"/>
  <c r="AJ173" i="27" s="1"/>
  <c r="V671" i="27"/>
  <c r="AJ671" i="27" s="1"/>
  <c r="V454" i="27"/>
  <c r="AJ454" i="27" s="1"/>
  <c r="V341" i="27"/>
  <c r="AJ341" i="27" s="1"/>
  <c r="V585" i="27"/>
  <c r="AJ585" i="27" s="1"/>
  <c r="V92" i="27"/>
  <c r="AJ92" i="27" s="1"/>
  <c r="V185" i="27"/>
  <c r="AJ185" i="27" s="1"/>
  <c r="V849" i="27"/>
  <c r="AJ849" i="27" s="1"/>
  <c r="V496" i="27"/>
  <c r="AJ496" i="27" s="1"/>
  <c r="V56" i="27"/>
  <c r="AJ56" i="27" s="1"/>
  <c r="V110" i="27"/>
  <c r="AJ110" i="27" s="1"/>
  <c r="V670" i="27"/>
  <c r="AJ670" i="27" s="1"/>
  <c r="V498" i="27"/>
  <c r="AJ498" i="27" s="1"/>
  <c r="V501" i="27"/>
  <c r="AJ501" i="27" s="1"/>
  <c r="V667" i="27"/>
  <c r="AJ667" i="27" s="1"/>
  <c r="V458" i="27"/>
  <c r="AJ458" i="27" s="1"/>
  <c r="V175" i="27"/>
  <c r="AJ175" i="27" s="1"/>
  <c r="V384" i="27"/>
  <c r="AJ384" i="27" s="1"/>
  <c r="V440" i="27"/>
  <c r="AJ440" i="27" s="1"/>
  <c r="V22" i="27"/>
  <c r="AJ22" i="27" s="1"/>
  <c r="V394" i="27"/>
  <c r="AJ394" i="27" s="1"/>
  <c r="V217" i="27"/>
  <c r="AJ217" i="27" s="1"/>
  <c r="V672" i="27"/>
  <c r="AJ672" i="27" s="1"/>
  <c r="V387" i="27"/>
  <c r="AJ387" i="27" s="1"/>
  <c r="V660" i="27"/>
  <c r="AJ660" i="27" s="1"/>
  <c r="V299" i="27"/>
  <c r="AJ299" i="27" s="1"/>
  <c r="V101" i="27"/>
  <c r="AJ101" i="27" s="1"/>
  <c r="V837" i="27"/>
  <c r="AJ837" i="27" s="1"/>
  <c r="V520" i="27"/>
  <c r="AJ520" i="27" s="1"/>
  <c r="V418" i="27"/>
  <c r="AJ418" i="27" s="1"/>
  <c r="V439" i="27"/>
  <c r="AJ439" i="27" s="1"/>
  <c r="V235" i="27"/>
  <c r="AJ235" i="27" s="1"/>
  <c r="V669" i="27"/>
  <c r="AJ669" i="27" s="1"/>
  <c r="V459" i="27"/>
  <c r="AJ459" i="27" s="1"/>
  <c r="V451" i="27"/>
  <c r="AJ451" i="27" s="1"/>
  <c r="V403" i="27"/>
  <c r="AJ403" i="27" s="1"/>
  <c r="V154" i="27"/>
  <c r="AJ154" i="27" s="1"/>
  <c r="V386" i="27"/>
  <c r="AJ386" i="27" s="1"/>
  <c r="V55" i="27"/>
  <c r="AJ55" i="27" s="1"/>
  <c r="V515" i="27"/>
  <c r="AJ515" i="27" s="1"/>
  <c r="V221" i="27"/>
  <c r="AJ221" i="27" s="1"/>
  <c r="V466" i="27"/>
  <c r="AJ466" i="27" s="1"/>
  <c r="V455" i="27"/>
  <c r="AJ455" i="27" s="1"/>
  <c r="V420" i="27"/>
  <c r="AJ420" i="27" s="1"/>
  <c r="V163" i="27"/>
  <c r="AJ163" i="27" s="1"/>
  <c r="V396" i="27"/>
  <c r="AJ396" i="27" s="1"/>
  <c r="V666" i="27"/>
  <c r="AJ666" i="27" s="1"/>
  <c r="V657" i="27"/>
  <c r="AJ657" i="27" s="1"/>
  <c r="V586" i="27"/>
  <c r="AJ586" i="27" s="1"/>
  <c r="V658" i="27"/>
  <c r="AJ658" i="27" s="1"/>
  <c r="V232" i="27"/>
  <c r="AJ232" i="27" s="1"/>
  <c r="V781" i="27"/>
  <c r="AJ781" i="27" s="1"/>
  <c r="V423" i="27"/>
  <c r="AJ423" i="27" s="1"/>
  <c r="V149" i="27"/>
  <c r="AJ149" i="27" s="1"/>
  <c r="V425" i="27"/>
  <c r="AJ425" i="27" s="1"/>
  <c r="V399" i="27"/>
  <c r="AJ399" i="27" s="1"/>
  <c r="V467" i="27"/>
  <c r="AJ467" i="27" s="1"/>
  <c r="V218" i="27"/>
  <c r="AJ218" i="27" s="1"/>
  <c r="V753" i="27"/>
  <c r="AJ753" i="27" s="1"/>
  <c r="V411" i="27"/>
  <c r="AJ411" i="27" s="1"/>
  <c r="V539" i="27"/>
  <c r="AJ539" i="27" s="1"/>
  <c r="V417" i="27"/>
  <c r="AJ417" i="27" s="1"/>
  <c r="V419" i="27"/>
  <c r="AJ419" i="27" s="1"/>
  <c r="V105" i="27"/>
  <c r="AJ105" i="27" s="1"/>
  <c r="V109" i="27"/>
  <c r="AJ109" i="27" s="1"/>
  <c r="V540" i="27"/>
  <c r="AJ540" i="27" s="1"/>
  <c r="V453" i="27"/>
  <c r="AJ453" i="27" s="1"/>
  <c r="V206" i="27"/>
  <c r="AJ206" i="27" s="1"/>
  <c r="V860" i="27"/>
  <c r="AJ860" i="27" s="1"/>
  <c r="V587" i="27"/>
  <c r="AJ587" i="27" s="1"/>
  <c r="V104" i="27"/>
  <c r="AJ104" i="27" s="1"/>
  <c r="V391" i="27"/>
  <c r="AJ391" i="27" s="1"/>
  <c r="V744" i="27"/>
  <c r="AJ744" i="27" s="1"/>
  <c r="V767" i="27"/>
  <c r="AJ767" i="27" s="1"/>
  <c r="V45" i="27"/>
  <c r="AJ45" i="27" s="1"/>
  <c r="V151" i="27"/>
  <c r="AJ151" i="27" s="1"/>
  <c r="V544" i="27"/>
  <c r="AJ544" i="27" s="1"/>
  <c r="V230" i="27"/>
  <c r="AJ230" i="27" s="1"/>
  <c r="V153" i="27"/>
  <c r="AJ153" i="27" s="1"/>
  <c r="V107" i="27"/>
  <c r="AJ107" i="27" s="1"/>
  <c r="V745" i="27"/>
  <c r="AJ745" i="27" s="1"/>
  <c r="V383" i="27"/>
  <c r="AJ383" i="27" s="1"/>
  <c r="V222" i="27"/>
  <c r="AJ222" i="27" s="1"/>
  <c r="V103" i="27"/>
  <c r="AJ103" i="27" s="1"/>
  <c r="V502" i="27"/>
  <c r="AJ502" i="27" s="1"/>
  <c r="V380" i="27"/>
  <c r="AJ380" i="27" s="1"/>
  <c r="V442" i="27"/>
  <c r="AJ442" i="27" s="1"/>
  <c r="V836" i="27"/>
  <c r="AJ836" i="27" s="1"/>
  <c r="V464" i="27"/>
  <c r="AJ464" i="27" s="1"/>
  <c r="V233" i="27"/>
  <c r="AJ233" i="27" s="1"/>
  <c r="V410" i="27"/>
  <c r="AJ410" i="27" s="1"/>
  <c r="V398" i="27"/>
  <c r="AJ398" i="27" s="1"/>
  <c r="V2" i="27"/>
  <c r="AJ2" i="27" s="1"/>
  <c r="V388" i="27"/>
  <c r="AJ388" i="27" s="1"/>
  <c r="V57" i="27"/>
  <c r="AJ57" i="27" s="1"/>
  <c r="V31" i="27"/>
  <c r="AJ31" i="27" s="1"/>
  <c r="V409" i="27"/>
  <c r="AJ409" i="27" s="1"/>
  <c r="V489" i="27"/>
  <c r="AJ489" i="27" s="1"/>
  <c r="V404" i="27"/>
  <c r="AJ404" i="27" s="1"/>
  <c r="V255" i="27"/>
  <c r="AJ255" i="27" s="1"/>
  <c r="V219" i="27"/>
  <c r="AJ219" i="27" s="1"/>
  <c r="V521" i="27"/>
  <c r="AJ521" i="27" s="1"/>
  <c r="V237" i="27"/>
  <c r="AJ237" i="27" s="1"/>
  <c r="V626" i="27"/>
  <c r="AJ626" i="27" s="1"/>
  <c r="V462" i="27"/>
  <c r="AJ462" i="27" s="1"/>
  <c r="V205" i="27"/>
  <c r="AJ205" i="27" s="1"/>
  <c r="V29" i="27"/>
  <c r="AJ29" i="27" s="1"/>
  <c r="V113" i="27"/>
  <c r="AJ113" i="27" s="1"/>
  <c r="V342" i="27"/>
  <c r="AJ342" i="27" s="1"/>
  <c r="V407" i="27"/>
  <c r="AJ407" i="27" s="1"/>
  <c r="V243" i="27"/>
  <c r="AJ243" i="27" s="1"/>
  <c r="V449" i="27"/>
  <c r="AJ449" i="27" s="1"/>
  <c r="V298" i="27"/>
  <c r="AJ298" i="27" s="1"/>
  <c r="V406" i="27"/>
  <c r="AJ406" i="27" s="1"/>
  <c r="V99" i="27"/>
  <c r="AJ99" i="27" s="1"/>
  <c r="V438" i="27"/>
  <c r="AJ438" i="27" s="1"/>
  <c r="V210" i="27"/>
  <c r="AJ210" i="27" s="1"/>
  <c r="V402" i="27"/>
  <c r="AJ402" i="27" s="1"/>
  <c r="V40" i="27"/>
  <c r="AJ40" i="27" s="1"/>
  <c r="V28" i="27"/>
  <c r="AJ28" i="27" s="1"/>
  <c r="V405" i="27"/>
  <c r="AJ405" i="27" s="1"/>
  <c r="V174" i="27"/>
  <c r="AJ174" i="27" s="1"/>
  <c r="V211" i="27"/>
  <c r="AJ211" i="27" s="1"/>
  <c r="V41" i="27"/>
  <c r="AJ41" i="27" s="1"/>
  <c r="V167" i="27"/>
  <c r="AJ167" i="27" s="1"/>
  <c r="V516" i="27"/>
  <c r="AJ516" i="27" s="1"/>
  <c r="V448" i="27"/>
  <c r="AJ448" i="27" s="1"/>
  <c r="V659" i="27"/>
  <c r="AJ659" i="27" s="1"/>
  <c r="V166" i="27"/>
  <c r="AJ166" i="27" s="1"/>
  <c r="V91" i="27"/>
  <c r="AJ91" i="27" s="1"/>
  <c r="V661" i="27"/>
  <c r="AJ661" i="27" s="1"/>
  <c r="V527" i="27"/>
  <c r="AJ527" i="27" s="1"/>
  <c r="V300" i="27"/>
  <c r="AJ300" i="27" s="1"/>
  <c r="V569" i="27"/>
  <c r="AJ569" i="27" s="1"/>
  <c r="V236" i="27"/>
  <c r="AJ236" i="27" s="1"/>
  <c r="V397" i="27"/>
  <c r="AJ397" i="27" s="1"/>
  <c r="V538" i="27"/>
  <c r="AJ538" i="27" s="1"/>
  <c r="V541" i="27"/>
  <c r="AJ541" i="27" s="1"/>
  <c r="V412" i="27"/>
  <c r="AJ412" i="27" s="1"/>
  <c r="V30" i="27"/>
  <c r="AJ30" i="27" s="1"/>
  <c r="V392" i="27"/>
  <c r="AJ392" i="27" s="1"/>
  <c r="V32" i="27"/>
  <c r="AJ32" i="27" s="1"/>
  <c r="V488" i="27"/>
  <c r="AJ488" i="27" s="1"/>
  <c r="V441" i="27"/>
  <c r="AJ441" i="27" s="1"/>
  <c r="V150" i="27"/>
  <c r="AJ150" i="27" s="1"/>
  <c r="V385" i="27"/>
  <c r="AJ385" i="27" s="1"/>
  <c r="V258" i="27"/>
  <c r="AJ258" i="27" s="1"/>
  <c r="V165" i="27"/>
  <c r="AJ165" i="27" s="1"/>
  <c r="V706" i="27"/>
  <c r="AJ706" i="27" s="1"/>
  <c r="V859" i="27"/>
  <c r="AJ859" i="27" s="1"/>
  <c r="V44" i="27"/>
  <c r="AJ44" i="27" s="1"/>
  <c r="V835" i="27"/>
  <c r="AJ835" i="27" s="1"/>
  <c r="V422" i="27"/>
  <c r="AJ422" i="27" s="1"/>
  <c r="V257" i="27"/>
  <c r="AJ257" i="27" s="1"/>
  <c r="V465" i="27"/>
  <c r="AJ465" i="27" s="1"/>
  <c r="V424" i="27"/>
  <c r="AJ424" i="27" s="1"/>
  <c r="V395" i="27"/>
  <c r="AJ395" i="27" s="1"/>
  <c r="V542" i="27"/>
  <c r="AJ542" i="27" s="1"/>
  <c r="V838" i="27"/>
  <c r="AJ838" i="27" s="1"/>
  <c r="V723" i="27"/>
  <c r="AJ723" i="27" s="1"/>
  <c r="V152" i="27"/>
  <c r="AJ152" i="27" s="1"/>
  <c r="V223" i="27"/>
  <c r="AJ223" i="27" s="1"/>
  <c r="V588" i="27"/>
  <c r="AJ588" i="27" s="1"/>
  <c r="V220" i="27"/>
  <c r="AJ220" i="27" s="1"/>
  <c r="V97" i="27"/>
  <c r="AJ97" i="27" s="1"/>
  <c r="V736" i="27"/>
  <c r="AJ736" i="27" s="1"/>
  <c r="V382" i="27"/>
  <c r="AJ382" i="27" s="1"/>
  <c r="V184" i="27"/>
  <c r="AJ184" i="27" s="1"/>
  <c r="V668" i="27"/>
  <c r="AJ668" i="27" s="1"/>
  <c r="V231" i="27"/>
  <c r="AJ231" i="27" s="1"/>
  <c r="V381" i="27"/>
  <c r="AJ381" i="27" s="1"/>
  <c r="V707" i="27"/>
  <c r="AJ707" i="27" s="1"/>
  <c r="V244" i="27"/>
  <c r="AJ244" i="27" s="1"/>
  <c r="V3" i="27"/>
  <c r="AJ3" i="27" s="1"/>
  <c r="V463" i="27"/>
  <c r="AJ463" i="27" s="1"/>
  <c r="V497" i="27"/>
  <c r="AJ497" i="27" s="1"/>
  <c r="V443" i="27"/>
  <c r="AJ443" i="27" s="1"/>
  <c r="V58" i="27"/>
  <c r="AJ58" i="27" s="1"/>
  <c r="V450" i="27"/>
  <c r="AJ450" i="27" s="1"/>
  <c r="V408" i="27"/>
  <c r="AJ408" i="27" s="1"/>
  <c r="V393" i="27"/>
  <c r="AJ393" i="27" s="1"/>
  <c r="V737" i="27"/>
  <c r="AJ737" i="27" s="1"/>
  <c r="V452" i="27"/>
  <c r="AJ452" i="27" s="1"/>
  <c r="V164" i="27"/>
  <c r="AJ164" i="27" s="1"/>
  <c r="V256" i="27"/>
  <c r="AJ256" i="27" s="1"/>
  <c r="V259" i="27"/>
  <c r="AJ259" i="27" s="1"/>
  <c r="V472" i="27"/>
  <c r="AJ472" i="27" s="1"/>
  <c r="V260" i="27"/>
  <c r="AJ260" i="27" s="1"/>
  <c r="V240" i="27"/>
  <c r="AJ240" i="27" s="1"/>
  <c r="V155" i="27"/>
  <c r="AJ155" i="27" s="1"/>
  <c r="V114" i="27"/>
  <c r="AJ114" i="27" s="1"/>
  <c r="V531" i="27"/>
  <c r="AJ531" i="27" s="1"/>
  <c r="V673" i="27"/>
  <c r="AJ673" i="27" s="1"/>
  <c r="V322" i="27"/>
  <c r="AJ322" i="27" s="1"/>
  <c r="V129" i="27"/>
  <c r="AJ129" i="27" s="1"/>
  <c r="V23" i="27"/>
  <c r="AJ23" i="27" s="1"/>
  <c r="CQ150" i="35"/>
  <c r="CS148" i="36"/>
  <c r="CU149" i="35"/>
  <c r="AP149" i="36" s="1"/>
  <c r="O148" i="36"/>
  <c r="AT148" i="36"/>
  <c r="C148" i="36"/>
  <c r="AZ148" i="36"/>
  <c r="H8" i="40"/>
  <c r="Q8" i="40" s="1"/>
  <c r="N8" i="40"/>
  <c r="R8" i="40" s="1"/>
  <c r="M8" i="40"/>
  <c r="H9" i="40"/>
  <c r="Q9" i="40" s="1"/>
  <c r="N9" i="40"/>
  <c r="R9" i="40" s="1"/>
  <c r="M9" i="40"/>
  <c r="A103" i="20"/>
  <c r="AA100" i="38" s="1"/>
  <c r="I100" i="38"/>
  <c r="I99" i="38"/>
  <c r="L100" i="38"/>
  <c r="L99" i="38"/>
  <c r="G99" i="38"/>
  <c r="F99" i="38"/>
  <c r="K100" i="38"/>
  <c r="G100" i="38"/>
  <c r="V99" i="38"/>
  <c r="M99" i="38"/>
  <c r="X99" i="38"/>
  <c r="V100" i="38"/>
  <c r="J99" i="38"/>
  <c r="K99" i="38"/>
  <c r="H99" i="38"/>
  <c r="N100" i="38"/>
  <c r="AA99" i="38"/>
  <c r="F100" i="38"/>
  <c r="AB99" i="38"/>
  <c r="N99" i="38"/>
  <c r="M100" i="38"/>
  <c r="J100" i="38"/>
  <c r="AB100" i="38"/>
  <c r="AS100" i="38" s="1"/>
  <c r="Y100" i="38"/>
  <c r="Y99" i="38"/>
  <c r="H100" i="38"/>
  <c r="X100" i="38"/>
  <c r="CU150" i="35" l="1"/>
  <c r="P150" i="36" s="1"/>
  <c r="BH149" i="36"/>
  <c r="BR149" i="36"/>
  <c r="CE149" i="36"/>
  <c r="X149" i="36"/>
  <c r="P149" i="36"/>
  <c r="AK149" i="36"/>
  <c r="AO149" i="36"/>
  <c r="D103" i="20"/>
  <c r="C103" i="20"/>
  <c r="E103" i="20"/>
  <c r="B103" i="20"/>
  <c r="BY149" i="36"/>
  <c r="C149" i="36"/>
  <c r="CG149" i="36"/>
  <c r="CJ149" i="36"/>
  <c r="BG149" i="36"/>
  <c r="AU149" i="36"/>
  <c r="N149" i="36"/>
  <c r="CO149" i="36"/>
  <c r="CI149" i="36"/>
  <c r="AF149" i="36"/>
  <c r="Y149" i="36"/>
  <c r="AA149" i="36"/>
  <c r="CS149" i="36"/>
  <c r="AV149" i="36"/>
  <c r="CD149" i="36"/>
  <c r="BC149" i="36"/>
  <c r="AQ149" i="36"/>
  <c r="AM149" i="36"/>
  <c r="F149" i="36"/>
  <c r="CC149" i="36"/>
  <c r="K149" i="36"/>
  <c r="V149" i="36"/>
  <c r="AN149" i="36"/>
  <c r="S149" i="36"/>
  <c r="D149" i="36"/>
  <c r="AX149" i="36"/>
  <c r="CF149" i="36"/>
  <c r="E149" i="36"/>
  <c r="CQ149" i="36"/>
  <c r="AS149" i="36"/>
  <c r="BD149" i="36"/>
  <c r="BA149" i="36"/>
  <c r="AD149" i="36"/>
  <c r="BU149" i="36"/>
  <c r="AE149" i="36"/>
  <c r="CL149" i="36"/>
  <c r="U149" i="36"/>
  <c r="BJ149" i="36"/>
  <c r="BO149" i="36"/>
  <c r="CK149" i="36"/>
  <c r="BE149" i="36"/>
  <c r="AI149" i="36"/>
  <c r="L149" i="36"/>
  <c r="AY149" i="36"/>
  <c r="CB149" i="36"/>
  <c r="BL149" i="36"/>
  <c r="T149" i="36"/>
  <c r="CR149" i="36"/>
  <c r="BK149" i="36"/>
  <c r="AC149" i="36"/>
  <c r="CN149" i="36"/>
  <c r="AR149" i="36"/>
  <c r="AB149" i="36"/>
  <c r="AT149" i="36"/>
  <c r="BN149" i="36"/>
  <c r="CP149" i="36"/>
  <c r="R149" i="36"/>
  <c r="CH149" i="36"/>
  <c r="I149" i="36"/>
  <c r="CT149" i="36"/>
  <c r="CM149" i="36"/>
  <c r="BM149" i="36"/>
  <c r="BB149" i="36"/>
  <c r="AJ149" i="36"/>
  <c r="BX149" i="36"/>
  <c r="BI149" i="36"/>
  <c r="BT149" i="36"/>
  <c r="Z149" i="36"/>
  <c r="BP149" i="36"/>
  <c r="AZ149" i="36"/>
  <c r="J149" i="36"/>
  <c r="M149" i="36"/>
  <c r="AL149" i="36"/>
  <c r="G149" i="36"/>
  <c r="BS149" i="36"/>
  <c r="BZ149" i="36"/>
  <c r="BF149" i="36"/>
  <c r="BW149" i="36"/>
  <c r="Q149" i="36"/>
  <c r="BV149" i="36"/>
  <c r="H149" i="36"/>
  <c r="AH149" i="36"/>
  <c r="BQ149" i="36"/>
  <c r="W149" i="36"/>
  <c r="AW149" i="36"/>
  <c r="O149" i="36"/>
  <c r="CA149" i="36"/>
  <c r="AG149" i="36"/>
  <c r="U99" i="38"/>
  <c r="O99" i="38"/>
  <c r="W99" i="38"/>
  <c r="R99" i="38"/>
  <c r="A104" i="20"/>
  <c r="G11" i="40"/>
  <c r="G10" i="40"/>
  <c r="AS99" i="38"/>
  <c r="O100" i="38"/>
  <c r="U100" i="38"/>
  <c r="R100" i="38"/>
  <c r="W100" i="38"/>
  <c r="BX150" i="36" l="1"/>
  <c r="E150" i="36"/>
  <c r="BD150" i="36"/>
  <c r="CA150" i="36"/>
  <c r="BE150" i="36"/>
  <c r="BW150" i="36"/>
  <c r="AK150" i="36"/>
  <c r="CQ150" i="36"/>
  <c r="BH150" i="36"/>
  <c r="Y150" i="36"/>
  <c r="CM150" i="36"/>
  <c r="AS150" i="36"/>
  <c r="BU150" i="36"/>
  <c r="BB150" i="36"/>
  <c r="CG150" i="36"/>
  <c r="BV150" i="36"/>
  <c r="BF150" i="36"/>
  <c r="AY150" i="36"/>
  <c r="CR150" i="36"/>
  <c r="AQ150" i="36"/>
  <c r="H150" i="36"/>
  <c r="AR150" i="36"/>
  <c r="CN150" i="36"/>
  <c r="F150" i="36"/>
  <c r="AZ150" i="36"/>
  <c r="CE150" i="36"/>
  <c r="AI150" i="36"/>
  <c r="AJ150" i="36"/>
  <c r="BR150" i="36"/>
  <c r="L150" i="36"/>
  <c r="AA150" i="36"/>
  <c r="BG150" i="36"/>
  <c r="AE150" i="36"/>
  <c r="BO150" i="36"/>
  <c r="BP150" i="36"/>
  <c r="BS150" i="36"/>
  <c r="BK150" i="36"/>
  <c r="BY150" i="36"/>
  <c r="BL150" i="36"/>
  <c r="G150" i="36"/>
  <c r="BZ150" i="36"/>
  <c r="Z150" i="36"/>
  <c r="CL150" i="36"/>
  <c r="AX150" i="36"/>
  <c r="R150" i="36"/>
  <c r="BA150" i="36"/>
  <c r="CF150" i="36"/>
  <c r="CT150" i="36"/>
  <c r="AL150" i="36"/>
  <c r="AW150" i="36"/>
  <c r="X150" i="36"/>
  <c r="CP150" i="36"/>
  <c r="AP150" i="36"/>
  <c r="AC150" i="36"/>
  <c r="CK150" i="36"/>
  <c r="U150" i="36"/>
  <c r="BI150" i="36"/>
  <c r="O150" i="36"/>
  <c r="C104" i="20"/>
  <c r="D104" i="20"/>
  <c r="E104" i="20"/>
  <c r="B104" i="20"/>
  <c r="BC150" i="36"/>
  <c r="K150" i="36"/>
  <c r="CJ150" i="36"/>
  <c r="AB150" i="36"/>
  <c r="N150" i="36"/>
  <c r="T150" i="36"/>
  <c r="AD150" i="36"/>
  <c r="AH150" i="36"/>
  <c r="AO150" i="36"/>
  <c r="CO150" i="36"/>
  <c r="BQ150" i="36"/>
  <c r="AM150" i="36"/>
  <c r="AT150" i="36"/>
  <c r="CB150" i="36"/>
  <c r="M150" i="36"/>
  <c r="CD150" i="36"/>
  <c r="AG150" i="36"/>
  <c r="CC150" i="36"/>
  <c r="S150" i="36"/>
  <c r="V150" i="36"/>
  <c r="CI150" i="36"/>
  <c r="D150" i="36"/>
  <c r="BJ150" i="36"/>
  <c r="CH150" i="36"/>
  <c r="W150" i="36"/>
  <c r="BT150" i="36"/>
  <c r="CS150" i="36"/>
  <c r="BM150" i="36"/>
  <c r="AF150" i="36"/>
  <c r="AU150" i="36"/>
  <c r="C150" i="36"/>
  <c r="J150" i="36"/>
  <c r="Q150" i="36"/>
  <c r="AN150" i="36"/>
  <c r="I150" i="36"/>
  <c r="AV150" i="36"/>
  <c r="BN150" i="36"/>
  <c r="A105" i="20"/>
  <c r="AA102" i="38" s="1"/>
  <c r="N101" i="38"/>
  <c r="M102" i="38"/>
  <c r="G102" i="38"/>
  <c r="F101" i="38"/>
  <c r="Y101" i="38"/>
  <c r="Y102" i="38"/>
  <c r="H102" i="38"/>
  <c r="G101" i="38"/>
  <c r="L102" i="38"/>
  <c r="AB101" i="38"/>
  <c r="K102" i="38"/>
  <c r="AA101" i="38"/>
  <c r="J101" i="38"/>
  <c r="AB102" i="38"/>
  <c r="AS102" i="38" s="1"/>
  <c r="X102" i="38"/>
  <c r="V102" i="38"/>
  <c r="N102" i="38"/>
  <c r="K101" i="38"/>
  <c r="J102" i="38"/>
  <c r="V101" i="38"/>
  <c r="X101" i="38"/>
  <c r="F102" i="38"/>
  <c r="I101" i="38"/>
  <c r="H101" i="38"/>
  <c r="L101" i="38"/>
  <c r="M101" i="38"/>
  <c r="M10" i="40"/>
  <c r="N10" i="40"/>
  <c r="R10" i="40" s="1"/>
  <c r="H10" i="40"/>
  <c r="Q10" i="40" s="1"/>
  <c r="M11" i="40"/>
  <c r="H11" i="40"/>
  <c r="Q11" i="40" s="1"/>
  <c r="N11" i="40"/>
  <c r="R11" i="40" s="1"/>
  <c r="F10" i="7" l="1"/>
  <c r="H10" i="7" s="1"/>
  <c r="F4" i="8"/>
  <c r="D11" i="9"/>
  <c r="E11" i="9" s="1"/>
  <c r="F4" i="7"/>
  <c r="D10" i="7"/>
  <c r="N10" i="7" s="1"/>
  <c r="D4" i="8"/>
  <c r="D16" i="9" s="1"/>
  <c r="D14" i="9"/>
  <c r="E14" i="9" s="1"/>
  <c r="I102" i="38"/>
  <c r="U102" i="38" s="1"/>
  <c r="C105" i="20"/>
  <c r="D105" i="20"/>
  <c r="B105" i="20"/>
  <c r="E105" i="20"/>
  <c r="AS101" i="38"/>
  <c r="W101" i="38"/>
  <c r="D26" i="9" s="1"/>
  <c r="E26" i="9" s="1"/>
  <c r="U101" i="38"/>
  <c r="D17" i="9" s="1"/>
  <c r="E17" i="9" s="1"/>
  <c r="R101" i="38"/>
  <c r="O101" i="38"/>
  <c r="W102" i="38"/>
  <c r="R102" i="38"/>
  <c r="O102" i="38"/>
  <c r="A106" i="20"/>
  <c r="G12" i="40"/>
  <c r="G13" i="40"/>
  <c r="D20" i="9" l="1"/>
  <c r="E20" i="9" s="1"/>
  <c r="L10" i="7"/>
  <c r="L4" i="8"/>
  <c r="D22" i="9" s="1"/>
  <c r="E22" i="9" s="1"/>
  <c r="D23" i="9"/>
  <c r="E23" i="9" s="1"/>
  <c r="J4" i="8"/>
  <c r="D25" i="9" s="1"/>
  <c r="E25" i="9" s="1"/>
  <c r="J10" i="7"/>
  <c r="D12" i="9"/>
  <c r="H4" i="7"/>
  <c r="D27" i="9" s="1"/>
  <c r="D13" i="9"/>
  <c r="H4" i="8"/>
  <c r="D28" i="9" s="1"/>
  <c r="B106" i="20"/>
  <c r="C106" i="20"/>
  <c r="D106" i="20"/>
  <c r="E106" i="20"/>
  <c r="M12" i="40"/>
  <c r="H12" i="40"/>
  <c r="Q12" i="40" s="1"/>
  <c r="N12" i="40"/>
  <c r="R12" i="40" s="1"/>
  <c r="N13" i="40"/>
  <c r="R13" i="40" s="1"/>
  <c r="M13" i="40"/>
  <c r="H13" i="40"/>
  <c r="Q13" i="40" s="1"/>
  <c r="A107" i="20"/>
  <c r="I104" i="38"/>
  <c r="AA104" i="38"/>
  <c r="L103" i="38"/>
  <c r="K103" i="38"/>
  <c r="M103" i="38"/>
  <c r="H104" i="38"/>
  <c r="F104" i="38"/>
  <c r="AB103" i="38"/>
  <c r="I103" i="38"/>
  <c r="L104" i="38"/>
  <c r="V104" i="38"/>
  <c r="J104" i="38"/>
  <c r="G104" i="38"/>
  <c r="J103" i="38"/>
  <c r="N104" i="38"/>
  <c r="X103" i="38"/>
  <c r="X104" i="38"/>
  <c r="AA103" i="38"/>
  <c r="M104" i="38"/>
  <c r="AB104" i="38"/>
  <c r="AS104" i="38" s="1"/>
  <c r="F103" i="38"/>
  <c r="N103" i="38"/>
  <c r="H103" i="38"/>
  <c r="K104" i="38"/>
  <c r="Y103" i="38"/>
  <c r="G103" i="38"/>
  <c r="Y104" i="38"/>
  <c r="V103" i="38"/>
  <c r="B107" i="20" l="1"/>
  <c r="C107" i="20"/>
  <c r="D107" i="20"/>
  <c r="E107" i="20"/>
  <c r="O103" i="38"/>
  <c r="U103" i="38"/>
  <c r="W103" i="38"/>
  <c r="R103" i="38"/>
  <c r="A108" i="20"/>
  <c r="G14" i="40"/>
  <c r="G15" i="40"/>
  <c r="AS103" i="38"/>
  <c r="W104" i="38"/>
  <c r="O104" i="38"/>
  <c r="R104" i="38"/>
  <c r="U104" i="38"/>
  <c r="A109" i="20" l="1"/>
  <c r="E108" i="20"/>
  <c r="B108" i="20"/>
  <c r="D108" i="20"/>
  <c r="C108" i="20"/>
  <c r="N14" i="40"/>
  <c r="R14" i="40" s="1"/>
  <c r="H14" i="40"/>
  <c r="Q14" i="40" s="1"/>
  <c r="M14" i="40"/>
  <c r="G6" i="37"/>
  <c r="G11" i="37"/>
  <c r="G8" i="37"/>
  <c r="G9" i="37"/>
  <c r="G10" i="37"/>
  <c r="G13" i="37"/>
  <c r="G12" i="37"/>
  <c r="G14" i="37"/>
  <c r="G15" i="37"/>
  <c r="J105" i="38"/>
  <c r="AA105" i="38"/>
  <c r="H105" i="38"/>
  <c r="V105" i="38"/>
  <c r="L105" i="38"/>
  <c r="N105" i="38"/>
  <c r="M105" i="38"/>
  <c r="J106" i="38"/>
  <c r="I105" i="38"/>
  <c r="X105" i="38"/>
  <c r="K105" i="38"/>
  <c r="AB105" i="38"/>
  <c r="AS105" i="38" s="1"/>
  <c r="V106" i="38"/>
  <c r="F105" i="38"/>
  <c r="F106" i="38"/>
  <c r="Y105" i="38"/>
  <c r="X106" i="38"/>
  <c r="M106" i="38"/>
  <c r="G105" i="38"/>
  <c r="N15" i="40"/>
  <c r="R15" i="40" s="1"/>
  <c r="H15" i="40"/>
  <c r="Q15" i="40" s="1"/>
  <c r="M15" i="40"/>
  <c r="A110" i="20" l="1"/>
  <c r="E109" i="20"/>
  <c r="D109" i="20"/>
  <c r="B109" i="20"/>
  <c r="C109" i="20"/>
  <c r="G16" i="40"/>
  <c r="G17" i="40"/>
  <c r="G16" i="37"/>
  <c r="M16" i="37" s="1"/>
  <c r="AA106" i="38"/>
  <c r="R106" i="38" s="1"/>
  <c r="I106" i="38"/>
  <c r="X107" i="38"/>
  <c r="AB106" i="38"/>
  <c r="AS106" i="38" s="1"/>
  <c r="AA107" i="38"/>
  <c r="W107" i="38" s="1"/>
  <c r="L107" i="38"/>
  <c r="H106" i="38"/>
  <c r="M107" i="38"/>
  <c r="G107" i="38"/>
  <c r="N106" i="38"/>
  <c r="K106" i="38"/>
  <c r="K107" i="38"/>
  <c r="Y106" i="38"/>
  <c r="H107" i="38"/>
  <c r="J107" i="38"/>
  <c r="V107" i="38"/>
  <c r="G106" i="38"/>
  <c r="L106" i="38"/>
  <c r="M10" i="37"/>
  <c r="N10" i="37"/>
  <c r="R10" i="37" s="1"/>
  <c r="H10" i="37"/>
  <c r="Q10" i="37" s="1"/>
  <c r="M9" i="37"/>
  <c r="H9" i="37"/>
  <c r="Q9" i="37" s="1"/>
  <c r="N9" i="37"/>
  <c r="R9" i="37" s="1"/>
  <c r="O106" i="38"/>
  <c r="N8" i="37"/>
  <c r="R8" i="37" s="1"/>
  <c r="H8" i="37"/>
  <c r="Q8" i="37" s="1"/>
  <c r="M8" i="37"/>
  <c r="H11" i="37"/>
  <c r="Q11" i="37" s="1"/>
  <c r="N11" i="37"/>
  <c r="R11" i="37" s="1"/>
  <c r="M11" i="37"/>
  <c r="M15" i="37"/>
  <c r="H15" i="37"/>
  <c r="Q15" i="37" s="1"/>
  <c r="N15" i="37"/>
  <c r="R15" i="37" s="1"/>
  <c r="M6" i="37"/>
  <c r="H6" i="37"/>
  <c r="Q6" i="37" s="1"/>
  <c r="N6" i="37"/>
  <c r="R6" i="37" s="1"/>
  <c r="N14" i="37"/>
  <c r="R14" i="37" s="1"/>
  <c r="H14" i="37"/>
  <c r="Q14" i="37" s="1"/>
  <c r="M14" i="37"/>
  <c r="U105" i="38"/>
  <c r="O105" i="38"/>
  <c r="W105" i="38"/>
  <c r="R105" i="38"/>
  <c r="M12" i="37"/>
  <c r="H12" i="37"/>
  <c r="Q12" i="37" s="1"/>
  <c r="N12" i="37"/>
  <c r="R12" i="37" s="1"/>
  <c r="N13" i="37"/>
  <c r="R13" i="37" s="1"/>
  <c r="M13" i="37"/>
  <c r="H13" i="37"/>
  <c r="Q13" i="37" s="1"/>
  <c r="N16" i="37" l="1"/>
  <c r="R16" i="37" s="1"/>
  <c r="H16" i="37"/>
  <c r="Q16" i="37" s="1"/>
  <c r="U106" i="38"/>
  <c r="R107" i="38"/>
  <c r="O107" i="38"/>
  <c r="W106" i="38"/>
  <c r="H17" i="40"/>
  <c r="Q17" i="40" s="1"/>
  <c r="N17" i="40"/>
  <c r="R17" i="40" s="1"/>
  <c r="M17" i="40"/>
  <c r="M16" i="40"/>
  <c r="H16" i="40"/>
  <c r="Q16" i="40" s="1"/>
  <c r="N16" i="40"/>
  <c r="R16" i="40" s="1"/>
  <c r="A111" i="20"/>
  <c r="V108" i="38" s="1"/>
  <c r="D110" i="20"/>
  <c r="E110" i="20"/>
  <c r="B110" i="20"/>
  <c r="C110" i="20"/>
  <c r="F107" i="38"/>
  <c r="Y107" i="38"/>
  <c r="J108" i="38"/>
  <c r="G17" i="37"/>
  <c r="N108" i="38"/>
  <c r="I107" i="38"/>
  <c r="G108" i="38"/>
  <c r="N107" i="38"/>
  <c r="AB107" i="38"/>
  <c r="Y108" i="38" l="1"/>
  <c r="L108" i="38"/>
  <c r="U107" i="38"/>
  <c r="N17" i="37"/>
  <c r="R17" i="37" s="1"/>
  <c r="M17" i="37"/>
  <c r="H17" i="37"/>
  <c r="Q17" i="37" s="1"/>
  <c r="A112" i="20"/>
  <c r="X109" i="38" s="1"/>
  <c r="D111" i="20"/>
  <c r="E111" i="20"/>
  <c r="B111" i="20"/>
  <c r="C111" i="20"/>
  <c r="G18" i="40"/>
  <c r="AB108" i="38"/>
  <c r="AS108" i="38" s="1"/>
  <c r="G18" i="37"/>
  <c r="X108" i="38"/>
  <c r="F108" i="38"/>
  <c r="AB109" i="38"/>
  <c r="AS109" i="38" s="1"/>
  <c r="H108" i="38"/>
  <c r="AA108" i="38"/>
  <c r="G19" i="40"/>
  <c r="I108" i="38"/>
  <c r="M109" i="38"/>
  <c r="M108" i="38"/>
  <c r="AA109" i="38"/>
  <c r="K108" i="38"/>
  <c r="L109" i="38"/>
  <c r="K109" i="38"/>
  <c r="G19" i="37"/>
  <c r="V109" i="38"/>
  <c r="F109" i="38"/>
  <c r="AS107" i="38"/>
  <c r="H109" i="38" l="1"/>
  <c r="O109" i="38"/>
  <c r="W109" i="38"/>
  <c r="R109" i="38"/>
  <c r="O108" i="38"/>
  <c r="R108" i="38"/>
  <c r="W108" i="38"/>
  <c r="U108" i="38"/>
  <c r="A113" i="20"/>
  <c r="C112" i="20"/>
  <c r="D112" i="20"/>
  <c r="B112" i="20"/>
  <c r="E112" i="20"/>
  <c r="J109" i="38"/>
  <c r="I109" i="38"/>
  <c r="Y110" i="38"/>
  <c r="G110" i="38"/>
  <c r="J110" i="38"/>
  <c r="H110" i="38"/>
  <c r="N109" i="38"/>
  <c r="Y109" i="38"/>
  <c r="G109" i="38"/>
  <c r="K110" i="38"/>
  <c r="H18" i="40"/>
  <c r="Q18" i="40" s="1"/>
  <c r="N18" i="40"/>
  <c r="R18" i="40" s="1"/>
  <c r="M18" i="40"/>
  <c r="G20" i="40"/>
  <c r="M19" i="40"/>
  <c r="H19" i="40"/>
  <c r="Q19" i="40" s="1"/>
  <c r="N19" i="40"/>
  <c r="R19" i="40" s="1"/>
  <c r="H19" i="37"/>
  <c r="Q19" i="37" s="1"/>
  <c r="M19" i="37"/>
  <c r="N19" i="37"/>
  <c r="R19" i="37" s="1"/>
  <c r="M18" i="37"/>
  <c r="H18" i="37"/>
  <c r="Q18" i="37" s="1"/>
  <c r="N18" i="37"/>
  <c r="R18" i="37" s="1"/>
  <c r="U109" i="38" l="1"/>
  <c r="A114" i="20"/>
  <c r="C113" i="20"/>
  <c r="B113" i="20"/>
  <c r="D113" i="20"/>
  <c r="E113" i="20"/>
  <c r="H111" i="38"/>
  <c r="AB110" i="38"/>
  <c r="V110" i="38"/>
  <c r="I110" i="38"/>
  <c r="G21" i="40"/>
  <c r="V111" i="38"/>
  <c r="X110" i="38"/>
  <c r="G21" i="37"/>
  <c r="J111" i="38"/>
  <c r="X111" i="38"/>
  <c r="G111" i="38"/>
  <c r="AA110" i="38"/>
  <c r="Y111" i="38"/>
  <c r="F111" i="38"/>
  <c r="L110" i="38"/>
  <c r="F110" i="38"/>
  <c r="K111" i="38"/>
  <c r="N110" i="38"/>
  <c r="G20" i="37"/>
  <c r="M110" i="38"/>
  <c r="AA111" i="38"/>
  <c r="I111" i="38"/>
  <c r="N20" i="40"/>
  <c r="R20" i="40" s="1"/>
  <c r="H20" i="40"/>
  <c r="Q20" i="40" s="1"/>
  <c r="M20" i="40"/>
  <c r="O110" i="38" l="1"/>
  <c r="R110" i="38"/>
  <c r="W110" i="38"/>
  <c r="U110" i="38"/>
  <c r="W111" i="38"/>
  <c r="R111" i="38"/>
  <c r="O111" i="38"/>
  <c r="M21" i="40"/>
  <c r="H21" i="40"/>
  <c r="Q21" i="40" s="1"/>
  <c r="N21" i="40"/>
  <c r="R21" i="40" s="1"/>
  <c r="AS110" i="38"/>
  <c r="H21" i="37"/>
  <c r="Q21" i="37" s="1"/>
  <c r="M21" i="37"/>
  <c r="N21" i="37"/>
  <c r="R21" i="37" s="1"/>
  <c r="A115" i="20"/>
  <c r="F112" i="38" s="1"/>
  <c r="B114" i="20"/>
  <c r="C114" i="20"/>
  <c r="E114" i="20"/>
  <c r="D114" i="20"/>
  <c r="L111" i="38"/>
  <c r="M111" i="38"/>
  <c r="AB111" i="38"/>
  <c r="AS111" i="38" s="1"/>
  <c r="N111" i="38"/>
  <c r="M20" i="37"/>
  <c r="H20" i="37"/>
  <c r="Q20" i="37" s="1"/>
  <c r="N20" i="37"/>
  <c r="R20" i="37" s="1"/>
  <c r="X112" i="38" l="1"/>
  <c r="Y112" i="38"/>
  <c r="G112" i="38"/>
  <c r="U111" i="38"/>
  <c r="M112" i="38"/>
  <c r="A116" i="20"/>
  <c r="G23" i="40" s="1"/>
  <c r="B115" i="20"/>
  <c r="C115" i="20"/>
  <c r="E115" i="20"/>
  <c r="D115" i="20"/>
  <c r="N112" i="38"/>
  <c r="I112" i="38"/>
  <c r="N113" i="38"/>
  <c r="L112" i="38"/>
  <c r="V112" i="38"/>
  <c r="J112" i="38"/>
  <c r="G22" i="37"/>
  <c r="K112" i="38"/>
  <c r="M113" i="38"/>
  <c r="AA112" i="38"/>
  <c r="Y113" i="38"/>
  <c r="AA113" i="38"/>
  <c r="G23" i="37"/>
  <c r="AB112" i="38"/>
  <c r="AS112" i="38" s="1"/>
  <c r="L113" i="38"/>
  <c r="H112" i="38"/>
  <c r="J113" i="38"/>
  <c r="G22" i="40"/>
  <c r="G113" i="38"/>
  <c r="F113" i="38" l="1"/>
  <c r="W112" i="38"/>
  <c r="O112" i="38"/>
  <c r="R112" i="38"/>
  <c r="U112" i="38"/>
  <c r="H22" i="40"/>
  <c r="Q22" i="40" s="1"/>
  <c r="M22" i="40"/>
  <c r="N22" i="40"/>
  <c r="R22" i="40" s="1"/>
  <c r="W113" i="38"/>
  <c r="O113" i="38"/>
  <c r="R113" i="38"/>
  <c r="M22" i="37"/>
  <c r="N22" i="37"/>
  <c r="R22" i="37" s="1"/>
  <c r="H22" i="37"/>
  <c r="Q22" i="37" s="1"/>
  <c r="H23" i="40"/>
  <c r="Q23" i="40" s="1"/>
  <c r="N23" i="40"/>
  <c r="R23" i="40" s="1"/>
  <c r="M23" i="40"/>
  <c r="A117" i="20"/>
  <c r="I114" i="38" s="1"/>
  <c r="E116" i="20"/>
  <c r="B116" i="20"/>
  <c r="D116" i="20"/>
  <c r="C116" i="20"/>
  <c r="H113" i="38"/>
  <c r="I113" i="38"/>
  <c r="X113" i="38"/>
  <c r="AB113" i="38"/>
  <c r="AS113" i="38" s="1"/>
  <c r="J114" i="38"/>
  <c r="AB114" i="38"/>
  <c r="AS114" i="38" s="1"/>
  <c r="X114" i="38"/>
  <c r="V113" i="38"/>
  <c r="K113" i="38"/>
  <c r="H23" i="37"/>
  <c r="Q23" i="37" s="1"/>
  <c r="M23" i="37"/>
  <c r="N23" i="37"/>
  <c r="R23" i="37" s="1"/>
  <c r="U113" i="38" l="1"/>
  <c r="L114" i="38"/>
  <c r="B117" i="20"/>
  <c r="C117" i="20"/>
  <c r="D117" i="20"/>
  <c r="E117" i="20"/>
  <c r="A118" i="20"/>
  <c r="Y115" i="38" s="1"/>
  <c r="I115" i="38"/>
  <c r="G24" i="40"/>
  <c r="F114" i="38"/>
  <c r="G24" i="37"/>
  <c r="L115" i="38"/>
  <c r="G25" i="40"/>
  <c r="X115" i="38"/>
  <c r="AB115" i="38"/>
  <c r="H114" i="38"/>
  <c r="K114" i="38"/>
  <c r="H115" i="38"/>
  <c r="N114" i="38"/>
  <c r="G115" i="38"/>
  <c r="G25" i="37"/>
  <c r="AA115" i="38"/>
  <c r="V114" i="38"/>
  <c r="M114" i="38"/>
  <c r="AA114" i="38"/>
  <c r="G114" i="38"/>
  <c r="Y114" i="38"/>
  <c r="M115" i="38"/>
  <c r="B118" i="20" l="1"/>
  <c r="C118" i="20"/>
  <c r="E118" i="20"/>
  <c r="D118" i="20"/>
  <c r="K115" i="38"/>
  <c r="M25" i="37"/>
  <c r="H25" i="37"/>
  <c r="Q25" i="37" s="1"/>
  <c r="N25" i="37"/>
  <c r="R25" i="37" s="1"/>
  <c r="H24" i="37"/>
  <c r="Q24" i="37" s="1"/>
  <c r="N24" i="37"/>
  <c r="R24" i="37" s="1"/>
  <c r="M24" i="37"/>
  <c r="U114" i="38"/>
  <c r="O114" i="38"/>
  <c r="R114" i="38"/>
  <c r="W114" i="38"/>
  <c r="H25" i="40"/>
  <c r="Q25" i="40" s="1"/>
  <c r="M25" i="40"/>
  <c r="N25" i="40"/>
  <c r="R25" i="40" s="1"/>
  <c r="U115" i="38"/>
  <c r="O115" i="38"/>
  <c r="W115" i="38"/>
  <c r="R115" i="38"/>
  <c r="AS115" i="38"/>
  <c r="N24" i="40"/>
  <c r="R24" i="40" s="1"/>
  <c r="H24" i="40"/>
  <c r="Q24" i="40" s="1"/>
  <c r="M24" i="40"/>
  <c r="A119" i="20"/>
  <c r="H116" i="38"/>
  <c r="J115" i="38"/>
  <c r="I116" i="38"/>
  <c r="M116" i="38"/>
  <c r="J116" i="38"/>
  <c r="N115" i="38"/>
  <c r="F116" i="38"/>
  <c r="Y116" i="38"/>
  <c r="F115" i="38"/>
  <c r="AB116" i="38"/>
  <c r="AS116" i="38" s="1"/>
  <c r="K116" i="38"/>
  <c r="L116" i="38"/>
  <c r="V115" i="38"/>
  <c r="G116" i="38"/>
  <c r="A120" i="20" l="1"/>
  <c r="E119" i="20"/>
  <c r="B119" i="20"/>
  <c r="C119" i="20"/>
  <c r="D119" i="20"/>
  <c r="G26" i="37"/>
  <c r="V116" i="38"/>
  <c r="X116" i="38"/>
  <c r="X117" i="38"/>
  <c r="G27" i="37"/>
  <c r="N116" i="38"/>
  <c r="L117" i="38"/>
  <c r="K117" i="38"/>
  <c r="H117" i="38"/>
  <c r="Y117" i="38"/>
  <c r="AB117" i="38"/>
  <c r="AS117" i="38" s="1"/>
  <c r="G27" i="40"/>
  <c r="M117" i="38"/>
  <c r="G26" i="40"/>
  <c r="F117" i="38"/>
  <c r="AA116" i="38"/>
  <c r="N117" i="38"/>
  <c r="A121" i="20" l="1"/>
  <c r="E120" i="20"/>
  <c r="C120" i="20"/>
  <c r="D120" i="20"/>
  <c r="B120" i="20"/>
  <c r="K118" i="38"/>
  <c r="J117" i="38"/>
  <c r="AA118" i="38"/>
  <c r="M118" i="38"/>
  <c r="G28" i="40"/>
  <c r="V117" i="38"/>
  <c r="I117" i="38"/>
  <c r="AA117" i="38"/>
  <c r="G117" i="38"/>
  <c r="G28" i="37"/>
  <c r="N26" i="37"/>
  <c r="R26" i="37" s="1"/>
  <c r="H26" i="37"/>
  <c r="Q26" i="37" s="1"/>
  <c r="M26" i="37"/>
  <c r="M26" i="40"/>
  <c r="N26" i="40"/>
  <c r="R26" i="40" s="1"/>
  <c r="H26" i="40"/>
  <c r="Q26" i="40" s="1"/>
  <c r="R116" i="38"/>
  <c r="O116" i="38"/>
  <c r="U116" i="38"/>
  <c r="W116" i="38"/>
  <c r="N27" i="40"/>
  <c r="R27" i="40" s="1"/>
  <c r="H27" i="40"/>
  <c r="Q27" i="40" s="1"/>
  <c r="M27" i="40"/>
  <c r="H27" i="37"/>
  <c r="Q27" i="37" s="1"/>
  <c r="M27" i="37"/>
  <c r="N27" i="37"/>
  <c r="R27" i="37" s="1"/>
  <c r="U117" i="38" l="1"/>
  <c r="H28" i="37"/>
  <c r="Q28" i="37" s="1"/>
  <c r="M28" i="37"/>
  <c r="N28" i="37"/>
  <c r="R28" i="37" s="1"/>
  <c r="R118" i="38"/>
  <c r="O118" i="38"/>
  <c r="W118" i="38"/>
  <c r="H28" i="40"/>
  <c r="Q28" i="40" s="1"/>
  <c r="M28" i="40"/>
  <c r="N28" i="40"/>
  <c r="R28" i="40" s="1"/>
  <c r="R117" i="38"/>
  <c r="W117" i="38"/>
  <c r="O117" i="38"/>
  <c r="A122" i="20"/>
  <c r="X119" i="38" s="1"/>
  <c r="D121" i="20"/>
  <c r="E121" i="20"/>
  <c r="C121" i="20"/>
  <c r="B121" i="20"/>
  <c r="L118" i="38"/>
  <c r="I118" i="38"/>
  <c r="AA119" i="38"/>
  <c r="AB118" i="38"/>
  <c r="G118" i="38"/>
  <c r="J118" i="38"/>
  <c r="X118" i="38"/>
  <c r="H118" i="38"/>
  <c r="F118" i="38"/>
  <c r="Y118" i="38"/>
  <c r="N118" i="38"/>
  <c r="L119" i="38"/>
  <c r="V118" i="38"/>
  <c r="Y119" i="38" l="1"/>
  <c r="J119" i="38"/>
  <c r="AB119" i="38"/>
  <c r="AS119" i="38" s="1"/>
  <c r="U118" i="38"/>
  <c r="O119" i="38"/>
  <c r="R119" i="38"/>
  <c r="W119" i="38"/>
  <c r="AS118" i="38"/>
  <c r="A123" i="20"/>
  <c r="C122" i="20"/>
  <c r="D122" i="20"/>
  <c r="E122" i="20"/>
  <c r="B122" i="20"/>
  <c r="AB120" i="38"/>
  <c r="AS120" i="38" s="1"/>
  <c r="F119" i="38"/>
  <c r="G119" i="38"/>
  <c r="N120" i="38"/>
  <c r="H119" i="38"/>
  <c r="G120" i="38"/>
  <c r="K120" i="38"/>
  <c r="K119" i="38"/>
  <c r="L120" i="38"/>
  <c r="V120" i="38"/>
  <c r="F120" i="38"/>
  <c r="I119" i="38"/>
  <c r="G29" i="37"/>
  <c r="N119" i="38"/>
  <c r="V119" i="38"/>
  <c r="M119" i="38"/>
  <c r="G29" i="40"/>
  <c r="U119" i="38" l="1"/>
  <c r="M29" i="37"/>
  <c r="H29" i="37"/>
  <c r="Q29" i="37" s="1"/>
  <c r="N29" i="37"/>
  <c r="R29" i="37" s="1"/>
  <c r="A124" i="20"/>
  <c r="B123" i="20"/>
  <c r="C123" i="20"/>
  <c r="D123" i="20"/>
  <c r="E123" i="20"/>
  <c r="AA121" i="38"/>
  <c r="I120" i="38"/>
  <c r="X120" i="38"/>
  <c r="G31" i="40"/>
  <c r="H121" i="38"/>
  <c r="G121" i="38"/>
  <c r="Y120" i="38"/>
  <c r="F121" i="38"/>
  <c r="V121" i="38"/>
  <c r="G30" i="40"/>
  <c r="G30" i="37"/>
  <c r="X121" i="38"/>
  <c r="J120" i="38"/>
  <c r="AA120" i="38"/>
  <c r="M120" i="38"/>
  <c r="H120" i="38"/>
  <c r="K121" i="38"/>
  <c r="N121" i="38"/>
  <c r="L121" i="38"/>
  <c r="I121" i="38"/>
  <c r="N29" i="40"/>
  <c r="R29" i="40" s="1"/>
  <c r="H29" i="40"/>
  <c r="Q29" i="40" s="1"/>
  <c r="M29" i="40"/>
  <c r="M31" i="40" l="1"/>
  <c r="H31" i="40"/>
  <c r="Q31" i="40" s="1"/>
  <c r="N31" i="40"/>
  <c r="R31" i="40" s="1"/>
  <c r="A125" i="20"/>
  <c r="B124" i="20"/>
  <c r="C124" i="20"/>
  <c r="D124" i="20"/>
  <c r="E124" i="20"/>
  <c r="J121" i="38"/>
  <c r="N122" i="38"/>
  <c r="AB121" i="38"/>
  <c r="U121" i="38" s="1"/>
  <c r="Y122" i="38"/>
  <c r="G31" i="37"/>
  <c r="M121" i="38"/>
  <c r="Y121" i="38"/>
  <c r="J122" i="38"/>
  <c r="M30" i="40"/>
  <c r="N30" i="40"/>
  <c r="R30" i="40" s="1"/>
  <c r="H30" i="40"/>
  <c r="Q30" i="40" s="1"/>
  <c r="R121" i="38"/>
  <c r="W121" i="38"/>
  <c r="O121" i="38"/>
  <c r="O120" i="38"/>
  <c r="W120" i="38"/>
  <c r="U120" i="38"/>
  <c r="R120" i="38"/>
  <c r="M30" i="37"/>
  <c r="N30" i="37"/>
  <c r="R30" i="37" s="1"/>
  <c r="H30" i="37"/>
  <c r="Q30" i="37" s="1"/>
  <c r="M31" i="37" l="1"/>
  <c r="H31" i="37"/>
  <c r="Q31" i="37" s="1"/>
  <c r="N31" i="37"/>
  <c r="R31" i="37" s="1"/>
  <c r="A126" i="20"/>
  <c r="B125" i="20"/>
  <c r="C125" i="20"/>
  <c r="D125" i="20"/>
  <c r="E125" i="20"/>
  <c r="G122" i="38"/>
  <c r="K123" i="38"/>
  <c r="G32" i="37"/>
  <c r="X123" i="38"/>
  <c r="I123" i="38"/>
  <c r="Y123" i="38"/>
  <c r="G32" i="40"/>
  <c r="AB122" i="38"/>
  <c r="AS122" i="38" s="1"/>
  <c r="G33" i="40"/>
  <c r="AB123" i="38"/>
  <c r="AS123" i="38" s="1"/>
  <c r="L122" i="38"/>
  <c r="X122" i="38"/>
  <c r="M123" i="38"/>
  <c r="H122" i="38"/>
  <c r="J123" i="38"/>
  <c r="K122" i="38"/>
  <c r="I122" i="38"/>
  <c r="F122" i="38"/>
  <c r="L123" i="38"/>
  <c r="V122" i="38"/>
  <c r="F123" i="38"/>
  <c r="V123" i="38"/>
  <c r="AA122" i="38"/>
  <c r="G123" i="38"/>
  <c r="M122" i="38"/>
  <c r="AS121" i="38"/>
  <c r="E126" i="20" l="1"/>
  <c r="B126" i="20"/>
  <c r="C126" i="20"/>
  <c r="D126" i="20"/>
  <c r="V31" i="35"/>
  <c r="AK5" i="35"/>
  <c r="BJ14" i="35"/>
  <c r="A127" i="20"/>
  <c r="N123" i="38"/>
  <c r="G33" i="37"/>
  <c r="J124" i="38"/>
  <c r="H123" i="38"/>
  <c r="AA123" i="38"/>
  <c r="U123" i="38" s="1"/>
  <c r="AJ22" i="35"/>
  <c r="CA38" i="35"/>
  <c r="O43" i="35"/>
  <c r="X36" i="35"/>
  <c r="CB14" i="35"/>
  <c r="CG45" i="35"/>
  <c r="BB29" i="35"/>
  <c r="N33" i="40"/>
  <c r="R33" i="40" s="1"/>
  <c r="H33" i="40"/>
  <c r="Q33" i="40" s="1"/>
  <c r="M33" i="40"/>
  <c r="M32" i="40"/>
  <c r="N32" i="40"/>
  <c r="R32" i="40" s="1"/>
  <c r="H32" i="40"/>
  <c r="Q32" i="40" s="1"/>
  <c r="W122" i="38"/>
  <c r="O122" i="38"/>
  <c r="U122" i="38"/>
  <c r="R122" i="38"/>
  <c r="M32" i="37"/>
  <c r="N32" i="37"/>
  <c r="R32" i="37" s="1"/>
  <c r="H32" i="37"/>
  <c r="Q32" i="37" s="1"/>
  <c r="A128" i="20" l="1"/>
  <c r="E127" i="20"/>
  <c r="B127" i="20"/>
  <c r="N4" i="8" s="1"/>
  <c r="D19" i="9" s="1"/>
  <c r="E19" i="9" s="1"/>
  <c r="C127" i="20"/>
  <c r="D127" i="20"/>
  <c r="AQ36" i="35"/>
  <c r="BV20" i="35"/>
  <c r="Q38" i="35"/>
  <c r="AA8" i="35"/>
  <c r="AF4" i="35"/>
  <c r="Y49" i="35"/>
  <c r="AV51" i="35"/>
  <c r="H52" i="35"/>
  <c r="BQ13" i="35"/>
  <c r="CP37" i="35"/>
  <c r="CC16" i="35"/>
  <c r="CH4" i="35"/>
  <c r="CG50" i="35"/>
  <c r="BN17" i="35"/>
  <c r="BR42" i="35"/>
  <c r="Z7" i="35"/>
  <c r="CD29" i="35"/>
  <c r="J12" i="35"/>
  <c r="L30" i="35"/>
  <c r="BP5" i="35"/>
  <c r="BY45" i="35"/>
  <c r="BL33" i="35"/>
  <c r="Q51" i="35"/>
  <c r="CE35" i="35"/>
  <c r="V15" i="35"/>
  <c r="BH10" i="35"/>
  <c r="CS7" i="35"/>
  <c r="CA11" i="35"/>
  <c r="O5" i="35"/>
  <c r="T48" i="35"/>
  <c r="W7" i="35"/>
  <c r="BY17" i="35"/>
  <c r="BJ8" i="35"/>
  <c r="AC5" i="35"/>
  <c r="CI48" i="35"/>
  <c r="AT36" i="35"/>
  <c r="CT38" i="35"/>
  <c r="AU38" i="35"/>
  <c r="Q11" i="35"/>
  <c r="AV44" i="35"/>
  <c r="AV18" i="35"/>
  <c r="BG6" i="35"/>
  <c r="AF34" i="35"/>
  <c r="CD51" i="35"/>
  <c r="L6" i="35"/>
  <c r="BV44" i="35"/>
  <c r="H23" i="35"/>
  <c r="CB18" i="35"/>
  <c r="CM5" i="35"/>
  <c r="AG20" i="35"/>
  <c r="AP8" i="35"/>
  <c r="BI19" i="35"/>
  <c r="AW31" i="35"/>
  <c r="BE35" i="35"/>
  <c r="CC19" i="35"/>
  <c r="AQ46" i="35"/>
  <c r="N12" i="35"/>
  <c r="CI10" i="35"/>
  <c r="P52" i="35"/>
  <c r="BY4" i="35"/>
  <c r="AJ40" i="35"/>
  <c r="H48" i="35"/>
  <c r="BH32" i="35"/>
  <c r="BA45" i="35"/>
  <c r="BW46" i="35"/>
  <c r="Z42" i="35"/>
  <c r="AO25" i="35"/>
  <c r="AG43" i="35"/>
  <c r="CO48" i="35"/>
  <c r="BC52" i="35"/>
  <c r="AK31" i="35"/>
  <c r="Q35" i="35"/>
  <c r="Y34" i="35"/>
  <c r="CA35" i="35"/>
  <c r="R42" i="35"/>
  <c r="BZ25" i="35"/>
  <c r="BJ27" i="35"/>
  <c r="BW18" i="35"/>
  <c r="CJ24" i="35"/>
  <c r="BL14" i="35"/>
  <c r="AO45" i="35"/>
  <c r="AL19" i="35"/>
  <c r="P10" i="35"/>
  <c r="CE26" i="35"/>
  <c r="BF32" i="35"/>
  <c r="BR23" i="35"/>
  <c r="T5" i="35"/>
  <c r="CF24" i="35"/>
  <c r="CE27" i="35"/>
  <c r="AN32" i="35"/>
  <c r="N30" i="35"/>
  <c r="AG23" i="35"/>
  <c r="I28" i="35"/>
  <c r="AF33" i="35"/>
  <c r="BQ35" i="35"/>
  <c r="T16" i="35"/>
  <c r="BQ24" i="35"/>
  <c r="R19" i="35"/>
  <c r="BD45" i="35"/>
  <c r="M36" i="35"/>
  <c r="BH14" i="35"/>
  <c r="CQ46" i="35"/>
  <c r="D6" i="35"/>
  <c r="N4" i="35"/>
  <c r="BN36" i="35"/>
  <c r="N43" i="35"/>
  <c r="BR37" i="35"/>
  <c r="CK23" i="35"/>
  <c r="BP39" i="35"/>
  <c r="BM34" i="35"/>
  <c r="AP27" i="35"/>
  <c r="AA37" i="35"/>
  <c r="CA24" i="35"/>
  <c r="Z39" i="35"/>
  <c r="AF11" i="35"/>
  <c r="BJ19" i="35"/>
  <c r="R41" i="35"/>
  <c r="AK29" i="35"/>
  <c r="BU26" i="35"/>
  <c r="BJ18" i="35"/>
  <c r="CB48" i="35"/>
  <c r="BZ52" i="35"/>
  <c r="CG24" i="35"/>
  <c r="CL9" i="35"/>
  <c r="AI47" i="35"/>
  <c r="N39" i="35"/>
  <c r="AQ6" i="35"/>
  <c r="J21" i="35"/>
  <c r="BB47" i="35"/>
  <c r="AF28" i="35"/>
  <c r="AD43" i="35"/>
  <c r="AD7" i="35"/>
  <c r="AB5" i="35"/>
  <c r="X46" i="35"/>
  <c r="BB51" i="35"/>
  <c r="BH19" i="35"/>
  <c r="CG38" i="35"/>
  <c r="AM18" i="35"/>
  <c r="AY47" i="35"/>
  <c r="Q8" i="35"/>
  <c r="AJ33" i="35"/>
  <c r="CN19" i="35"/>
  <c r="T42" i="35"/>
  <c r="AY38" i="35"/>
  <c r="AI32" i="35"/>
  <c r="BD50" i="35"/>
  <c r="BG12" i="35"/>
  <c r="CN7" i="35"/>
  <c r="BI4" i="35"/>
  <c r="AK10" i="35"/>
  <c r="S16" i="35"/>
  <c r="H43" i="35"/>
  <c r="AP49" i="35"/>
  <c r="X11" i="35"/>
  <c r="G35" i="35"/>
  <c r="CS31" i="35"/>
  <c r="L51" i="35"/>
  <c r="BG44" i="35"/>
  <c r="BX47" i="35"/>
  <c r="AC41" i="35"/>
  <c r="O24" i="35"/>
  <c r="AH30" i="35"/>
  <c r="AV19" i="35"/>
  <c r="AW50" i="35"/>
  <c r="AH11" i="35"/>
  <c r="AG45" i="35"/>
  <c r="AU24" i="35"/>
  <c r="BG7" i="35"/>
  <c r="CR52" i="35"/>
  <c r="Y43" i="35"/>
  <c r="BS4" i="35"/>
  <c r="AE45" i="35"/>
  <c r="BB40" i="35"/>
  <c r="CB29" i="35"/>
  <c r="BM36" i="35"/>
  <c r="I13" i="35"/>
  <c r="BP48" i="35"/>
  <c r="AR48" i="35"/>
  <c r="AB52" i="35"/>
  <c r="H46" i="35"/>
  <c r="AM41" i="35"/>
  <c r="P17" i="35"/>
  <c r="CN39" i="35"/>
  <c r="Z46" i="35"/>
  <c r="CF22" i="35"/>
  <c r="AB25" i="35"/>
  <c r="G20" i="35"/>
  <c r="CF48" i="35"/>
  <c r="AQ35" i="35"/>
  <c r="BJ49" i="35"/>
  <c r="BH5" i="35"/>
  <c r="D8" i="35"/>
  <c r="BS11" i="35"/>
  <c r="W32" i="35"/>
  <c r="CJ50" i="35"/>
  <c r="BW15" i="35"/>
  <c r="CI24" i="35"/>
  <c r="BC28" i="35"/>
  <c r="AP30" i="35"/>
  <c r="S19" i="35"/>
  <c r="AJ9" i="35"/>
  <c r="BQ19" i="35"/>
  <c r="BC36" i="35"/>
  <c r="BY30" i="35"/>
  <c r="CH50" i="35"/>
  <c r="H9" i="35"/>
  <c r="G41" i="35"/>
  <c r="BD38" i="35"/>
  <c r="BP52" i="35"/>
  <c r="CH28" i="35"/>
  <c r="BA34" i="35"/>
  <c r="CP44" i="35"/>
  <c r="D43" i="35"/>
  <c r="AC23" i="35"/>
  <c r="BI23" i="35"/>
  <c r="AY12" i="35"/>
  <c r="CG29" i="35"/>
  <c r="U32" i="35"/>
  <c r="AN52" i="35"/>
  <c r="BG31" i="35"/>
  <c r="BQ12" i="35"/>
  <c r="CG34" i="35"/>
  <c r="BD34" i="35"/>
  <c r="CH18" i="35"/>
  <c r="BK36" i="35"/>
  <c r="AP16" i="35"/>
  <c r="AL38" i="35"/>
  <c r="AB24" i="35"/>
  <c r="AY6" i="35"/>
  <c r="R52" i="35"/>
  <c r="BV29" i="35"/>
  <c r="BF11" i="35"/>
  <c r="BA15" i="35"/>
  <c r="CM30" i="35"/>
  <c r="V16" i="35"/>
  <c r="W26" i="35"/>
  <c r="AZ16" i="35"/>
  <c r="CR37" i="35"/>
  <c r="U38" i="35"/>
  <c r="AE33" i="35"/>
  <c r="CB49" i="35"/>
  <c r="Y46" i="35"/>
  <c r="CT41" i="35"/>
  <c r="BK17" i="35"/>
  <c r="J39" i="35"/>
  <c r="AI21" i="35"/>
  <c r="CC12" i="35"/>
  <c r="F39" i="35"/>
  <c r="AC46" i="35"/>
  <c r="CM40" i="35"/>
  <c r="Y21" i="35"/>
  <c r="BI7" i="35"/>
  <c r="CI9" i="35"/>
  <c r="BO20" i="35"/>
  <c r="R51" i="35"/>
  <c r="CF33" i="35"/>
  <c r="Y41" i="35"/>
  <c r="P19" i="35"/>
  <c r="Z10" i="35"/>
  <c r="AQ44" i="35"/>
  <c r="BD7" i="35"/>
  <c r="CH27" i="35"/>
  <c r="AW46" i="35"/>
  <c r="CQ30" i="35"/>
  <c r="K36" i="35"/>
  <c r="U43" i="35"/>
  <c r="CS43" i="35"/>
  <c r="AE48" i="35"/>
  <c r="CF30" i="35"/>
  <c r="BH13" i="35"/>
  <c r="AI6" i="35"/>
  <c r="D28" i="35"/>
  <c r="N7" i="35"/>
  <c r="D39" i="35"/>
  <c r="CP35" i="35"/>
  <c r="AQ10" i="35"/>
  <c r="AY20" i="35"/>
  <c r="CM45" i="35"/>
  <c r="G5" i="35"/>
  <c r="CS20" i="35"/>
  <c r="AW15" i="35"/>
  <c r="BO21" i="35"/>
  <c r="CJ18" i="35"/>
  <c r="I6" i="35"/>
  <c r="CN47" i="35"/>
  <c r="AM16" i="35"/>
  <c r="CG49" i="35"/>
  <c r="BE42" i="35"/>
  <c r="CQ24" i="35"/>
  <c r="AZ43" i="35"/>
  <c r="BF4" i="35"/>
  <c r="CR7" i="35"/>
  <c r="BV15" i="35"/>
  <c r="AJ12" i="35"/>
  <c r="W33" i="35"/>
  <c r="CO39" i="35"/>
  <c r="J25" i="35"/>
  <c r="I47" i="35"/>
  <c r="AV24" i="35"/>
  <c r="AV9" i="35"/>
  <c r="AW22" i="35"/>
  <c r="AP45" i="35"/>
  <c r="U46" i="35"/>
  <c r="AQ9" i="35"/>
  <c r="CF44" i="35"/>
  <c r="BL4" i="35"/>
  <c r="H14" i="35"/>
  <c r="AE39" i="35"/>
  <c r="S44" i="35"/>
  <c r="AX23" i="35"/>
  <c r="Q19" i="35"/>
  <c r="AM27" i="35"/>
  <c r="BP31" i="35"/>
  <c r="AS30" i="35"/>
  <c r="BB32" i="35"/>
  <c r="AP48" i="35"/>
  <c r="CD39" i="35"/>
  <c r="U14" i="35"/>
  <c r="CK50" i="35"/>
  <c r="BJ48" i="35"/>
  <c r="J31" i="35"/>
  <c r="J9" i="35"/>
  <c r="N23" i="35"/>
  <c r="BS26" i="35"/>
  <c r="BI13" i="35"/>
  <c r="AZ30" i="35"/>
  <c r="BJ50" i="35"/>
  <c r="AH34" i="35"/>
  <c r="CO28" i="35"/>
  <c r="AR41" i="35"/>
  <c r="AR9" i="35"/>
  <c r="E46" i="35"/>
  <c r="BJ29" i="35"/>
  <c r="R17" i="35"/>
  <c r="BD18" i="35"/>
  <c r="AI49" i="35"/>
  <c r="AW5" i="35"/>
  <c r="CQ50" i="35"/>
  <c r="CK32" i="35"/>
  <c r="BY34" i="35"/>
  <c r="CE31" i="35"/>
  <c r="CD14" i="35"/>
  <c r="CR43" i="35"/>
  <c r="AB32" i="35"/>
  <c r="AH29" i="35"/>
  <c r="BJ12" i="35"/>
  <c r="C29" i="35"/>
  <c r="AV38" i="35"/>
  <c r="AF8" i="35"/>
  <c r="H40" i="35"/>
  <c r="Z24" i="35"/>
  <c r="AU35" i="35"/>
  <c r="O47" i="35"/>
  <c r="CT35" i="35"/>
  <c r="BD52" i="35"/>
  <c r="BJ16" i="35"/>
  <c r="AA12" i="35"/>
  <c r="E15" i="35"/>
  <c r="BT39" i="35"/>
  <c r="CR13" i="35"/>
  <c r="BF39" i="35"/>
  <c r="CE20" i="35"/>
  <c r="AQ49" i="35"/>
  <c r="F40" i="35"/>
  <c r="BI30" i="35"/>
  <c r="C14" i="35"/>
  <c r="CH15" i="35"/>
  <c r="CG33" i="35"/>
  <c r="BS10" i="35"/>
  <c r="CB50" i="35"/>
  <c r="BA24" i="35"/>
  <c r="AF15" i="35"/>
  <c r="CQ33" i="35"/>
  <c r="BS15" i="35"/>
  <c r="AZ47" i="35"/>
  <c r="AO31" i="35"/>
  <c r="BM20" i="35"/>
  <c r="BD37" i="35"/>
  <c r="X12" i="35"/>
  <c r="CD41" i="35"/>
  <c r="BN10" i="35"/>
  <c r="BW16" i="35"/>
  <c r="CT22" i="35"/>
  <c r="CQ21" i="35"/>
  <c r="AM26" i="35"/>
  <c r="AF5" i="35"/>
  <c r="AG44" i="35"/>
  <c r="I43" i="35"/>
  <c r="G6" i="35"/>
  <c r="E47" i="35"/>
  <c r="I42" i="35"/>
  <c r="AF10" i="35"/>
  <c r="CR30" i="35"/>
  <c r="AJ13" i="35"/>
  <c r="CP45" i="35"/>
  <c r="CD24" i="35"/>
  <c r="AV49" i="35"/>
  <c r="K45" i="35"/>
  <c r="BR47" i="35"/>
  <c r="BJ30" i="35"/>
  <c r="S34" i="35"/>
  <c r="BS29" i="35"/>
  <c r="C43" i="35"/>
  <c r="CN42" i="35"/>
  <c r="AD30" i="35"/>
  <c r="AU43" i="35"/>
  <c r="AR35" i="35"/>
  <c r="AM10" i="35"/>
  <c r="CJ16" i="35"/>
  <c r="Q40" i="35"/>
  <c r="AO23" i="35"/>
  <c r="BL31" i="35"/>
  <c r="AU27" i="35"/>
  <c r="M7" i="35"/>
  <c r="S32" i="35"/>
  <c r="AF44" i="35"/>
  <c r="J23" i="35"/>
  <c r="CC14" i="35"/>
  <c r="BL39" i="35"/>
  <c r="AJ30" i="35"/>
  <c r="I15" i="35"/>
  <c r="AI45" i="35"/>
  <c r="AU16" i="35"/>
  <c r="CQ9" i="35"/>
  <c r="S41" i="35"/>
  <c r="CC51" i="35"/>
  <c r="CK16" i="35"/>
  <c r="CN30" i="35"/>
  <c r="BL34" i="35"/>
  <c r="BU25" i="35"/>
  <c r="AE27" i="35"/>
  <c r="AZ21" i="35"/>
  <c r="Q7" i="35"/>
  <c r="J43" i="35"/>
  <c r="BQ34" i="35"/>
  <c r="U27" i="35"/>
  <c r="CD16" i="35"/>
  <c r="AC8" i="35"/>
  <c r="CQ23" i="35"/>
  <c r="CD36" i="35"/>
  <c r="AI44" i="35"/>
  <c r="U48" i="35"/>
  <c r="H36" i="35"/>
  <c r="L18" i="35"/>
  <c r="BL47" i="35"/>
  <c r="BF14" i="35"/>
  <c r="CT51" i="35"/>
  <c r="AR33" i="35"/>
  <c r="AW51" i="35"/>
  <c r="CP52" i="35"/>
  <c r="I25" i="35"/>
  <c r="AM31" i="35"/>
  <c r="BN48" i="35"/>
  <c r="Q16" i="35"/>
  <c r="T47" i="35"/>
  <c r="AE31" i="35"/>
  <c r="V6" i="35"/>
  <c r="AA23" i="35"/>
  <c r="AS20" i="35"/>
  <c r="BG17" i="35"/>
  <c r="AJ24" i="35"/>
  <c r="AQ4" i="35"/>
  <c r="AC4" i="35"/>
  <c r="CN27" i="35"/>
  <c r="AR34" i="35"/>
  <c r="C24" i="35"/>
  <c r="BF52" i="35"/>
  <c r="X19" i="35"/>
  <c r="CB5" i="35"/>
  <c r="AQ16" i="35"/>
  <c r="T52" i="35"/>
  <c r="AY4" i="35"/>
  <c r="BX13" i="35"/>
  <c r="BE23" i="35"/>
  <c r="Z19" i="35"/>
  <c r="BU8" i="35"/>
  <c r="W20" i="35"/>
  <c r="AG29" i="35"/>
  <c r="BC39" i="35"/>
  <c r="C48" i="35"/>
  <c r="AP24" i="35"/>
  <c r="AC6" i="35"/>
  <c r="AK35" i="35"/>
  <c r="AA38" i="35"/>
  <c r="AW7" i="35"/>
  <c r="AX24" i="35"/>
  <c r="AP38" i="35"/>
  <c r="AM8" i="35"/>
  <c r="BM33" i="35"/>
  <c r="CM42" i="35"/>
  <c r="BX27" i="35"/>
  <c r="CH44" i="35"/>
  <c r="CO37" i="35"/>
  <c r="CP27" i="35"/>
  <c r="CJ27" i="35"/>
  <c r="N42" i="35"/>
  <c r="CE44" i="35"/>
  <c r="CR42" i="35"/>
  <c r="BM43" i="35"/>
  <c r="CD26" i="35"/>
  <c r="BE50" i="35"/>
  <c r="CC9" i="35"/>
  <c r="AY44" i="35"/>
  <c r="BC9" i="35"/>
  <c r="AB4" i="35"/>
  <c r="Y23" i="35"/>
  <c r="CI18" i="35"/>
  <c r="CR45" i="35"/>
  <c r="AJ25" i="35"/>
  <c r="BX52" i="35"/>
  <c r="BN39" i="35"/>
  <c r="CG48" i="35"/>
  <c r="CF40" i="35"/>
  <c r="BB16" i="35"/>
  <c r="BV19" i="35"/>
  <c r="BQ20" i="35"/>
  <c r="CS35" i="35"/>
  <c r="BU33" i="35"/>
  <c r="O35" i="35"/>
  <c r="AM25" i="35"/>
  <c r="D13" i="35"/>
  <c r="BQ40" i="35"/>
  <c r="AN49" i="35"/>
  <c r="AA47" i="35"/>
  <c r="CQ7" i="35"/>
  <c r="BD43" i="35"/>
  <c r="AG36" i="35"/>
  <c r="BP44" i="35"/>
  <c r="Q27" i="35"/>
  <c r="BK22" i="35"/>
  <c r="S28" i="35"/>
  <c r="E7" i="35"/>
  <c r="V42" i="35"/>
  <c r="L34" i="35"/>
  <c r="AU42" i="35"/>
  <c r="CA51" i="35"/>
  <c r="AF7" i="35"/>
  <c r="P46" i="35"/>
  <c r="K26" i="35"/>
  <c r="O28" i="35"/>
  <c r="R47" i="35"/>
  <c r="AG21" i="35"/>
  <c r="AY33" i="35"/>
  <c r="S36" i="35"/>
  <c r="BM49" i="35"/>
  <c r="L8" i="35"/>
  <c r="BO32" i="35"/>
  <c r="BW6" i="35"/>
  <c r="BY12" i="35"/>
  <c r="N14" i="35"/>
  <c r="CR34" i="35"/>
  <c r="BS41" i="35"/>
  <c r="BB6" i="35"/>
  <c r="AT21" i="35"/>
  <c r="Q48" i="35"/>
  <c r="CI51" i="35"/>
  <c r="F28" i="35"/>
  <c r="S40" i="35"/>
  <c r="BR29" i="35"/>
  <c r="F21" i="35"/>
  <c r="N15" i="35"/>
  <c r="K48" i="35"/>
  <c r="BE47" i="35"/>
  <c r="BR32" i="35"/>
  <c r="CF51" i="35"/>
  <c r="BV5" i="35"/>
  <c r="CA19" i="35"/>
  <c r="AR6" i="35"/>
  <c r="BX30" i="35"/>
  <c r="AE47" i="35"/>
  <c r="Y51" i="35"/>
  <c r="N49" i="35"/>
  <c r="BM23" i="35"/>
  <c r="BP46" i="35"/>
  <c r="AK6" i="35"/>
  <c r="C34" i="35"/>
  <c r="BH40" i="35"/>
  <c r="CT36" i="35"/>
  <c r="BQ47" i="35"/>
  <c r="CF36" i="35"/>
  <c r="BM12" i="35"/>
  <c r="J40" i="35"/>
  <c r="Z11" i="35"/>
  <c r="AS34" i="35"/>
  <c r="CQ14" i="35"/>
  <c r="CT16" i="35"/>
  <c r="AS50" i="35"/>
  <c r="BY35" i="35"/>
  <c r="BY38" i="35"/>
  <c r="BZ36" i="35"/>
  <c r="BG11" i="35"/>
  <c r="BG27" i="35"/>
  <c r="BX39" i="35"/>
  <c r="W5" i="24"/>
  <c r="AI7" i="35"/>
  <c r="BA47" i="35"/>
  <c r="BY41" i="35"/>
  <c r="CR6" i="35"/>
  <c r="R12" i="35"/>
  <c r="BX4" i="35"/>
  <c r="BG48" i="35"/>
  <c r="BT45" i="35"/>
  <c r="Q45" i="35"/>
  <c r="AS14" i="35"/>
  <c r="CI4" i="35"/>
  <c r="W25" i="35"/>
  <c r="BC6" i="35"/>
  <c r="Q22" i="35"/>
  <c r="AO44" i="35"/>
  <c r="BN23" i="35"/>
  <c r="M22" i="35"/>
  <c r="J35" i="35"/>
  <c r="CG16" i="35"/>
  <c r="AN40" i="35"/>
  <c r="BB42" i="35"/>
  <c r="CM20" i="35"/>
  <c r="CB4" i="35"/>
  <c r="CF50" i="35"/>
  <c r="BX32" i="35"/>
  <c r="CF23" i="35"/>
  <c r="AM51" i="35"/>
  <c r="CT48" i="35"/>
  <c r="AU15" i="35"/>
  <c r="Q42" i="35"/>
  <c r="X29" i="35"/>
  <c r="M51" i="35"/>
  <c r="CB39" i="35"/>
  <c r="AK51" i="35"/>
  <c r="O45" i="35"/>
  <c r="BT7" i="35"/>
  <c r="AP40" i="35"/>
  <c r="BI48" i="35"/>
  <c r="R45" i="35"/>
  <c r="AP18" i="35"/>
  <c r="BW22" i="35"/>
  <c r="O27" i="35"/>
  <c r="AF16" i="35"/>
  <c r="BQ21" i="35"/>
  <c r="AC27" i="35"/>
  <c r="BC15" i="35"/>
  <c r="BK7" i="35"/>
  <c r="AH9" i="35"/>
  <c r="F20" i="35"/>
  <c r="CT18" i="35"/>
  <c r="AS24" i="35"/>
  <c r="CP38" i="35"/>
  <c r="BF25" i="35"/>
  <c r="V8" i="35"/>
  <c r="AO47" i="35"/>
  <c r="Z16" i="35"/>
  <c r="BP11" i="35"/>
  <c r="BB25" i="35"/>
  <c r="W50" i="35"/>
  <c r="CQ29" i="35"/>
  <c r="CQ11" i="35"/>
  <c r="BR17" i="35"/>
  <c r="AO26" i="35"/>
  <c r="BO42" i="35"/>
  <c r="CE49" i="35"/>
  <c r="CK48" i="35"/>
  <c r="AZ10" i="35"/>
  <c r="BE7" i="35"/>
  <c r="I38" i="35"/>
  <c r="CH42" i="35"/>
  <c r="AX5" i="35"/>
  <c r="CO27" i="35"/>
  <c r="AD25" i="35"/>
  <c r="CR46" i="35"/>
  <c r="CR40" i="35"/>
  <c r="BW25" i="35"/>
  <c r="BL43" i="35"/>
  <c r="X48" i="35"/>
  <c r="D48" i="35"/>
  <c r="BI11" i="35"/>
  <c r="W5" i="35"/>
  <c r="L17" i="35"/>
  <c r="V28" i="35"/>
  <c r="AQ7" i="35"/>
  <c r="BA44" i="35"/>
  <c r="CA26" i="35"/>
  <c r="CA7" i="35"/>
  <c r="BK12" i="35"/>
  <c r="C36" i="35"/>
  <c r="BE16" i="35"/>
  <c r="X17" i="35"/>
  <c r="O52" i="35"/>
  <c r="E50" i="35"/>
  <c r="CQ34" i="35"/>
  <c r="CC41" i="35"/>
  <c r="L24" i="35"/>
  <c r="CC46" i="35"/>
  <c r="CB36" i="35"/>
  <c r="X9" i="35"/>
  <c r="BB23" i="35"/>
  <c r="AN51" i="35"/>
  <c r="AG10" i="35"/>
  <c r="AH43" i="35"/>
  <c r="BA9" i="35"/>
  <c r="CH19" i="35"/>
  <c r="BJ51" i="35"/>
  <c r="U28" i="35"/>
  <c r="AS17" i="35"/>
  <c r="AO14" i="35"/>
  <c r="Z36" i="35"/>
  <c r="BD51" i="35"/>
  <c r="CA34" i="35"/>
  <c r="AB33" i="35"/>
  <c r="BO7" i="35"/>
  <c r="BI46" i="35"/>
  <c r="BN40" i="35"/>
  <c r="BH41" i="35"/>
  <c r="N10" i="35"/>
  <c r="AO49" i="35"/>
  <c r="S47" i="35"/>
  <c r="CF32" i="35"/>
  <c r="AC26" i="35"/>
  <c r="BC24" i="35"/>
  <c r="CT47" i="35"/>
  <c r="BZ4" i="35"/>
  <c r="CJ36" i="35"/>
  <c r="CF7" i="35"/>
  <c r="AH7" i="35"/>
  <c r="BP4" i="35"/>
  <c r="N19" i="35"/>
  <c r="J34" i="35"/>
  <c r="I23" i="35"/>
  <c r="BZ43" i="35"/>
  <c r="CC7" i="35"/>
  <c r="BV39" i="35"/>
  <c r="CF13" i="35"/>
  <c r="BZ47" i="35"/>
  <c r="BJ34" i="35"/>
  <c r="BT4" i="35"/>
  <c r="AX47" i="35"/>
  <c r="AJ45" i="35"/>
  <c r="CF11" i="35"/>
  <c r="BB15" i="35"/>
  <c r="CM48" i="35"/>
  <c r="BW28" i="35"/>
  <c r="N26" i="35"/>
  <c r="CD22" i="35"/>
  <c r="AE46" i="35"/>
  <c r="BD28" i="35"/>
  <c r="AR45" i="35"/>
  <c r="D17" i="35"/>
  <c r="AZ25" i="35"/>
  <c r="AH25" i="35"/>
  <c r="BK34" i="35"/>
  <c r="J8" i="35"/>
  <c r="BZ16" i="35"/>
  <c r="CG9" i="35"/>
  <c r="BM18" i="35"/>
  <c r="J50" i="35"/>
  <c r="D37" i="35"/>
  <c r="BY19" i="35"/>
  <c r="W14" i="35"/>
  <c r="D46" i="35"/>
  <c r="BS32" i="35"/>
  <c r="W45" i="35"/>
  <c r="CM11" i="35"/>
  <c r="D51" i="35"/>
  <c r="BA13" i="35"/>
  <c r="BD47" i="35"/>
  <c r="AI15" i="35"/>
  <c r="CD10" i="35"/>
  <c r="BW21" i="35"/>
  <c r="AO27" i="35"/>
  <c r="CO40" i="35"/>
  <c r="AD8" i="35"/>
  <c r="CL21" i="35"/>
  <c r="BK31" i="35"/>
  <c r="AA31" i="35"/>
  <c r="Y36" i="35"/>
  <c r="AG42" i="35"/>
  <c r="M14" i="35"/>
  <c r="AW16" i="35"/>
  <c r="O8" i="35"/>
  <c r="CG19" i="35"/>
  <c r="CK28" i="35"/>
  <c r="AF6" i="35"/>
  <c r="V29" i="35"/>
  <c r="CJ44" i="35"/>
  <c r="BM19" i="35"/>
  <c r="BJ31" i="35"/>
  <c r="U30" i="35"/>
  <c r="BN42" i="35"/>
  <c r="CN21" i="35"/>
  <c r="BS36" i="35"/>
  <c r="CR11" i="35"/>
  <c r="AD11" i="35"/>
  <c r="G8" i="35"/>
  <c r="CJ10" i="35"/>
  <c r="BU43" i="35"/>
  <c r="CL34" i="35"/>
  <c r="AK7" i="35"/>
  <c r="AD15" i="35"/>
  <c r="S10" i="35"/>
  <c r="CJ35" i="35"/>
  <c r="CM29" i="35"/>
  <c r="BM32" i="35"/>
  <c r="N20" i="35"/>
  <c r="BG20" i="35"/>
  <c r="BK23" i="35"/>
  <c r="CF16" i="35"/>
  <c r="BO31" i="35"/>
  <c r="CJ11" i="35"/>
  <c r="K46" i="35"/>
  <c r="R32" i="35"/>
  <c r="AI37" i="35"/>
  <c r="M26" i="35"/>
  <c r="I49" i="35"/>
  <c r="CQ44" i="35"/>
  <c r="AT17" i="35"/>
  <c r="BD23" i="35"/>
  <c r="BN46" i="35"/>
  <c r="BA42" i="35"/>
  <c r="E29" i="35"/>
  <c r="CK45" i="35"/>
  <c r="BX36" i="35"/>
  <c r="BJ13" i="35"/>
  <c r="L5" i="35"/>
  <c r="AX49" i="35"/>
  <c r="BO15" i="35"/>
  <c r="CN12" i="35"/>
  <c r="AX39" i="35"/>
  <c r="AB39" i="35"/>
  <c r="AM33" i="35"/>
  <c r="AQ24" i="35"/>
  <c r="CJ33" i="35"/>
  <c r="E23" i="35"/>
  <c r="BK33" i="35"/>
  <c r="AI19" i="35"/>
  <c r="E13" i="35"/>
  <c r="AO11" i="35"/>
  <c r="O44" i="35"/>
  <c r="U9" i="35"/>
  <c r="U16" i="35"/>
  <c r="CT50" i="35"/>
  <c r="BY22" i="35"/>
  <c r="BS46" i="35"/>
  <c r="CG31" i="35"/>
  <c r="BJ36" i="35"/>
  <c r="O4" i="35"/>
  <c r="C33" i="35"/>
  <c r="D25" i="35"/>
  <c r="AK24" i="35"/>
  <c r="CS46" i="35"/>
  <c r="CR25" i="35"/>
  <c r="R30" i="35"/>
  <c r="AH48" i="35"/>
  <c r="AN44" i="35"/>
  <c r="Q5" i="35"/>
  <c r="G18" i="35"/>
  <c r="CP47" i="35"/>
  <c r="G49" i="35"/>
  <c r="CF10" i="35"/>
  <c r="AY11" i="35"/>
  <c r="BF28" i="35"/>
  <c r="I35" i="35"/>
  <c r="BM52" i="35"/>
  <c r="BD41" i="35"/>
  <c r="U31" i="35"/>
  <c r="E41" i="35"/>
  <c r="CJ39" i="35"/>
  <c r="AT28" i="35"/>
  <c r="CL16" i="35"/>
  <c r="S42" i="35"/>
  <c r="V35" i="35"/>
  <c r="BK10" i="35"/>
  <c r="BH45" i="35"/>
  <c r="Z28" i="35"/>
  <c r="BP12" i="35"/>
  <c r="AO22" i="35"/>
  <c r="R13" i="35"/>
  <c r="AJ11" i="35"/>
  <c r="BU23" i="35"/>
  <c r="BQ27" i="35"/>
  <c r="W48" i="35"/>
  <c r="CN37" i="35"/>
  <c r="AK33" i="35"/>
  <c r="T37" i="35"/>
  <c r="BH4" i="35"/>
  <c r="BE12" i="35"/>
  <c r="CL10" i="35"/>
  <c r="AN12" i="35"/>
  <c r="AN45" i="35"/>
  <c r="AI27" i="35"/>
  <c r="BT38" i="35"/>
  <c r="BL18" i="35"/>
  <c r="AH40" i="35"/>
  <c r="V51" i="35"/>
  <c r="X24" i="35"/>
  <c r="AH6" i="35"/>
  <c r="CC21" i="35"/>
  <c r="CC11" i="35"/>
  <c r="CM37" i="35"/>
  <c r="CR44" i="35"/>
  <c r="Z13" i="35"/>
  <c r="AB14" i="35"/>
  <c r="AP31" i="35"/>
  <c r="AW24" i="35"/>
  <c r="D38" i="35"/>
  <c r="BD12" i="35"/>
  <c r="Z17" i="35"/>
  <c r="AO4" i="35"/>
  <c r="AE26" i="35"/>
  <c r="AQ14" i="35"/>
  <c r="AT37" i="35"/>
  <c r="CE11" i="35"/>
  <c r="BV9" i="35"/>
  <c r="CN38" i="35"/>
  <c r="BE40" i="35"/>
  <c r="I16" i="35"/>
  <c r="BQ14" i="35"/>
  <c r="CL48" i="35"/>
  <c r="AS28" i="35"/>
  <c r="CO18" i="35"/>
  <c r="AH10" i="35"/>
  <c r="BS14" i="35"/>
  <c r="L14" i="35"/>
  <c r="F18" i="35"/>
  <c r="AV35" i="35"/>
  <c r="CM7" i="35"/>
  <c r="E42" i="35"/>
  <c r="AS8" i="35"/>
  <c r="AN5" i="35"/>
  <c r="BY52" i="35"/>
  <c r="CC20" i="35"/>
  <c r="AE44" i="35"/>
  <c r="BS49" i="35"/>
  <c r="AK11" i="35"/>
  <c r="M44" i="35"/>
  <c r="AT6" i="35"/>
  <c r="Z51" i="35"/>
  <c r="CO21" i="35"/>
  <c r="CM39" i="35"/>
  <c r="O18" i="35"/>
  <c r="BV51" i="35"/>
  <c r="CA39" i="35"/>
  <c r="BX14" i="35"/>
  <c r="Y7" i="35"/>
  <c r="CM9" i="35"/>
  <c r="CM23" i="35"/>
  <c r="AS25" i="35"/>
  <c r="C45" i="35"/>
  <c r="BV26" i="35"/>
  <c r="AN48" i="35"/>
  <c r="AO12" i="35"/>
  <c r="BX12" i="35"/>
  <c r="T26" i="35"/>
  <c r="R8" i="35"/>
  <c r="BN16" i="35"/>
  <c r="CK29" i="35"/>
  <c r="M32" i="35"/>
  <c r="E37" i="35"/>
  <c r="L19" i="35"/>
  <c r="BK38" i="35"/>
  <c r="CN24" i="35"/>
  <c r="CS22" i="35"/>
  <c r="BG50" i="35"/>
  <c r="O26" i="35"/>
  <c r="BZ44" i="35"/>
  <c r="AY32" i="35"/>
  <c r="BQ42" i="35"/>
  <c r="M30" i="35"/>
  <c r="AU29" i="35"/>
  <c r="W17" i="35"/>
  <c r="T23" i="35"/>
  <c r="Z43" i="35"/>
  <c r="R5" i="35"/>
  <c r="AI11" i="35"/>
  <c r="H29" i="35"/>
  <c r="BL13" i="35"/>
  <c r="U26" i="35"/>
  <c r="BB33" i="35"/>
  <c r="CR21" i="35"/>
  <c r="AS11" i="35"/>
  <c r="CC35" i="35"/>
  <c r="CN13" i="35"/>
  <c r="CT34" i="35"/>
  <c r="AS37" i="35"/>
  <c r="BU5" i="35"/>
  <c r="CB40" i="35"/>
  <c r="AJ20" i="35"/>
  <c r="AA9" i="35"/>
  <c r="BG16" i="35"/>
  <c r="X39" i="35"/>
  <c r="G11" i="35"/>
  <c r="AT42" i="35"/>
  <c r="AG7" i="35"/>
  <c r="T38" i="35"/>
  <c r="BD8" i="35"/>
  <c r="O11" i="35"/>
  <c r="BG45" i="35"/>
  <c r="Y33" i="35"/>
  <c r="I48" i="35"/>
  <c r="CN17" i="35"/>
  <c r="H39" i="35"/>
  <c r="V33" i="35"/>
  <c r="AZ27" i="35"/>
  <c r="AV20" i="35"/>
  <c r="BZ15" i="35"/>
  <c r="BQ29" i="35"/>
  <c r="AH44" i="35"/>
  <c r="CC24" i="35"/>
  <c r="BQ49" i="35"/>
  <c r="Q50" i="35"/>
  <c r="BH37" i="35"/>
  <c r="CJ4" i="35"/>
  <c r="BM26" i="35"/>
  <c r="E17" i="35"/>
  <c r="E30" i="35"/>
  <c r="D35" i="35"/>
  <c r="BO26" i="35"/>
  <c r="CE41" i="35"/>
  <c r="J37" i="35"/>
  <c r="BB12" i="35"/>
  <c r="BA29" i="35"/>
  <c r="AL4" i="35"/>
  <c r="BN31" i="35"/>
  <c r="X4" i="35"/>
  <c r="BQ37" i="35"/>
  <c r="BZ6" i="35"/>
  <c r="CQ25" i="35"/>
  <c r="AN13" i="35"/>
  <c r="CT25" i="35"/>
  <c r="AJ41" i="35"/>
  <c r="CD49" i="35"/>
  <c r="P34" i="35"/>
  <c r="Z27" i="35"/>
  <c r="CS45" i="35"/>
  <c r="CD46" i="35"/>
  <c r="AZ34" i="35"/>
  <c r="N29" i="35"/>
  <c r="BS13" i="35"/>
  <c r="I19" i="35"/>
  <c r="AK19" i="35"/>
  <c r="CF5" i="35"/>
  <c r="K39" i="35"/>
  <c r="Z30" i="35"/>
  <c r="BA46" i="35"/>
  <c r="BI42" i="35"/>
  <c r="AR12" i="35"/>
  <c r="AL16" i="35"/>
  <c r="BU20" i="35"/>
  <c r="AS42" i="35"/>
  <c r="N52" i="35"/>
  <c r="X15" i="35"/>
  <c r="BO35" i="35"/>
  <c r="AV39" i="35"/>
  <c r="D42" i="35"/>
  <c r="E32" i="35"/>
  <c r="BZ50" i="35"/>
  <c r="BD9" i="35"/>
  <c r="AI42" i="35"/>
  <c r="AM21" i="35"/>
  <c r="BD49" i="35"/>
  <c r="AG38" i="35"/>
  <c r="CI42" i="35"/>
  <c r="AK47" i="35"/>
  <c r="BK35" i="35"/>
  <c r="E14" i="35"/>
  <c r="CD7" i="35"/>
  <c r="W40" i="35"/>
  <c r="AW26" i="35"/>
  <c r="U47" i="35"/>
  <c r="AS12" i="35"/>
  <c r="AR42" i="35"/>
  <c r="CP41" i="35"/>
  <c r="BH30" i="35"/>
  <c r="AY39" i="35"/>
  <c r="BX50" i="35"/>
  <c r="AG33" i="35"/>
  <c r="CM49" i="35"/>
  <c r="CQ26" i="35"/>
  <c r="CA15" i="35"/>
  <c r="AH12" i="35"/>
  <c r="AF26" i="35"/>
  <c r="BK4" i="35"/>
  <c r="CP7" i="35"/>
  <c r="BW35" i="35"/>
  <c r="AK34" i="35"/>
  <c r="AD34" i="35"/>
  <c r="AM32" i="35"/>
  <c r="AV17" i="35"/>
  <c r="BX11" i="35"/>
  <c r="BM16" i="35"/>
  <c r="L4" i="35"/>
  <c r="BV10" i="35"/>
  <c r="U34" i="35"/>
  <c r="AQ37" i="35"/>
  <c r="BF30" i="35"/>
  <c r="V5" i="35"/>
  <c r="CR22" i="35"/>
  <c r="AJ23" i="35"/>
  <c r="V45" i="35"/>
  <c r="BH16" i="35"/>
  <c r="BF23" i="35"/>
  <c r="CQ13" i="35"/>
  <c r="BT10" i="35"/>
  <c r="BQ32" i="35"/>
  <c r="AW33" i="35"/>
  <c r="CC52" i="35"/>
  <c r="CD38" i="35"/>
  <c r="CA31" i="35"/>
  <c r="C9" i="35"/>
  <c r="BA11" i="35"/>
  <c r="W4" i="35"/>
  <c r="CT37" i="35"/>
  <c r="AI10" i="35"/>
  <c r="BO41" i="35"/>
  <c r="AR36" i="35"/>
  <c r="AX36" i="35"/>
  <c r="AR13" i="35"/>
  <c r="BG14" i="35"/>
  <c r="CJ21" i="35"/>
  <c r="AM17" i="35"/>
  <c r="AX48" i="35"/>
  <c r="CH21" i="35"/>
  <c r="CG23" i="35"/>
  <c r="AB50" i="35"/>
  <c r="BX16" i="35"/>
  <c r="BP43" i="35"/>
  <c r="AK13" i="35"/>
  <c r="CL39" i="35"/>
  <c r="CO46" i="35"/>
  <c r="AH35" i="35"/>
  <c r="F37" i="35"/>
  <c r="R27" i="35"/>
  <c r="CT42" i="35"/>
  <c r="AQ30" i="35"/>
  <c r="CF39" i="35"/>
  <c r="CI21" i="35"/>
  <c r="AX18" i="35"/>
  <c r="Z45" i="35"/>
  <c r="BM8" i="35"/>
  <c r="BS34" i="35"/>
  <c r="BQ44" i="35"/>
  <c r="S49" i="35"/>
  <c r="AM47" i="35"/>
  <c r="BT49" i="35"/>
  <c r="C50" i="35"/>
  <c r="BG47" i="35"/>
  <c r="M38" i="35"/>
  <c r="J10" i="35"/>
  <c r="T21" i="35"/>
  <c r="G47" i="35"/>
  <c r="AQ47" i="35"/>
  <c r="F35" i="35"/>
  <c r="C21" i="35"/>
  <c r="BA37" i="35"/>
  <c r="AO40" i="35"/>
  <c r="BI14" i="35"/>
  <c r="BN8" i="35"/>
  <c r="CK19" i="35"/>
  <c r="K11" i="35"/>
  <c r="CP15" i="35"/>
  <c r="AL46" i="35"/>
  <c r="BC40" i="35"/>
  <c r="BS19" i="35"/>
  <c r="S12" i="35"/>
  <c r="J22" i="35"/>
  <c r="H4" i="24"/>
  <c r="AR4" i="35"/>
  <c r="BT29" i="35"/>
  <c r="BH8" i="35"/>
  <c r="AG5" i="35"/>
  <c r="BR50" i="35"/>
  <c r="D22" i="35"/>
  <c r="BF7" i="35"/>
  <c r="AA19" i="35"/>
  <c r="BV34" i="35"/>
  <c r="Q46" i="35"/>
  <c r="C22" i="35"/>
  <c r="AR17" i="35"/>
  <c r="H41" i="35"/>
  <c r="BY36" i="35"/>
  <c r="CD32" i="35"/>
  <c r="BF15" i="35"/>
  <c r="CA52" i="35"/>
  <c r="F46" i="35"/>
  <c r="Z48" i="35"/>
  <c r="BP20" i="35"/>
  <c r="D24" i="35"/>
  <c r="BE10" i="35"/>
  <c r="BM31" i="35"/>
  <c r="BK42" i="35"/>
  <c r="AC20" i="35"/>
  <c r="BB13" i="35"/>
  <c r="V26" i="35"/>
  <c r="CI15" i="35"/>
  <c r="AM24" i="35"/>
  <c r="AO36" i="35"/>
  <c r="AD22" i="35"/>
  <c r="BB11" i="35"/>
  <c r="CP39" i="35"/>
  <c r="BN30" i="35"/>
  <c r="J52" i="35"/>
  <c r="O51" i="35"/>
  <c r="Q52" i="35"/>
  <c r="W7" i="24"/>
  <c r="C40" i="35"/>
  <c r="CI41" i="35"/>
  <c r="M19" i="35"/>
  <c r="P16" i="35"/>
  <c r="BN20" i="35"/>
  <c r="U18" i="35"/>
  <c r="BG51" i="35"/>
  <c r="AP46" i="35"/>
  <c r="AG11" i="35"/>
  <c r="AO32" i="35"/>
  <c r="AS38" i="35"/>
  <c r="O13" i="35"/>
  <c r="BW19" i="35"/>
  <c r="BX7" i="35"/>
  <c r="AC47" i="35"/>
  <c r="CE33" i="35"/>
  <c r="BA12" i="35"/>
  <c r="CC31" i="35"/>
  <c r="W24" i="35"/>
  <c r="CB26" i="35"/>
  <c r="T51" i="35"/>
  <c r="AY7" i="35"/>
  <c r="O6" i="35"/>
  <c r="CE29" i="35"/>
  <c r="AV36" i="35"/>
  <c r="BR38" i="35"/>
  <c r="CI38" i="35"/>
  <c r="P45" i="35"/>
  <c r="AZ45" i="35"/>
  <c r="AL14" i="35"/>
  <c r="AV37" i="35"/>
  <c r="BG5" i="35"/>
  <c r="CL5" i="35"/>
  <c r="BR31" i="35"/>
  <c r="BC19" i="35"/>
  <c r="CE17" i="35"/>
  <c r="L44" i="35"/>
  <c r="N22" i="35"/>
  <c r="AX9" i="35"/>
  <c r="BK27" i="35"/>
  <c r="CN44" i="35"/>
  <c r="AI28" i="35"/>
  <c r="CD35" i="35"/>
  <c r="K49" i="35"/>
  <c r="Q31" i="35"/>
  <c r="AA14" i="35"/>
  <c r="AF40" i="35"/>
  <c r="AC10" i="35"/>
  <c r="BO43" i="35"/>
  <c r="BJ6" i="35"/>
  <c r="AE5" i="35"/>
  <c r="BU29" i="35"/>
  <c r="BH31" i="35"/>
  <c r="BT52" i="35"/>
  <c r="P12" i="35"/>
  <c r="X52" i="35"/>
  <c r="Y20" i="35"/>
  <c r="CT28" i="35"/>
  <c r="BN41" i="35"/>
  <c r="CM18" i="35"/>
  <c r="BX40" i="35"/>
  <c r="X22" i="35"/>
  <c r="U11" i="35"/>
  <c r="CK26" i="35"/>
  <c r="M16" i="35"/>
  <c r="BF43" i="35"/>
  <c r="P48" i="35"/>
  <c r="BW29" i="35"/>
  <c r="F24" i="35"/>
  <c r="BR34" i="35"/>
  <c r="BL35" i="35"/>
  <c r="BZ11" i="35"/>
  <c r="BA26" i="35"/>
  <c r="AV12" i="35"/>
  <c r="AH50" i="35"/>
  <c r="BJ10" i="35"/>
  <c r="BI43" i="35"/>
  <c r="AR21" i="35"/>
  <c r="L38" i="35"/>
  <c r="BY37" i="35"/>
  <c r="AS5" i="35"/>
  <c r="AW45" i="35"/>
  <c r="AW42" i="35"/>
  <c r="CR5" i="35"/>
  <c r="BC23" i="35"/>
  <c r="S11" i="35"/>
  <c r="AK52" i="35"/>
  <c r="CO36" i="35"/>
  <c r="X5" i="35"/>
  <c r="F32" i="35"/>
  <c r="AP11" i="35"/>
  <c r="AV23" i="35"/>
  <c r="CM10" i="35"/>
  <c r="AC32" i="35"/>
  <c r="AI24" i="35"/>
  <c r="BS21" i="35"/>
  <c r="BY25" i="35"/>
  <c r="BA36" i="35"/>
  <c r="CI29" i="35"/>
  <c r="BO11" i="35"/>
  <c r="BB35" i="35"/>
  <c r="H10" i="24"/>
  <c r="W6" i="24"/>
  <c r="S22" i="35"/>
  <c r="CE39" i="35"/>
  <c r="K34" i="35"/>
  <c r="BS5" i="35"/>
  <c r="E21" i="35"/>
  <c r="BV24" i="35"/>
  <c r="AA24" i="35"/>
  <c r="CJ31" i="35"/>
  <c r="R16" i="35"/>
  <c r="CT6" i="35"/>
  <c r="AU44" i="35"/>
  <c r="BU48" i="35"/>
  <c r="CE5" i="35"/>
  <c r="CO13" i="35"/>
  <c r="AP47" i="35"/>
  <c r="H8" i="24"/>
  <c r="S33" i="35"/>
  <c r="E27" i="35"/>
  <c r="AQ21" i="35"/>
  <c r="AS9" i="35"/>
  <c r="BS20" i="35"/>
  <c r="N28" i="35"/>
  <c r="X32" i="35"/>
  <c r="U49" i="35"/>
  <c r="AN41" i="35"/>
  <c r="AO41" i="35"/>
  <c r="CB25" i="35"/>
  <c r="AD14" i="35"/>
  <c r="BV30" i="35"/>
  <c r="AE50" i="35"/>
  <c r="BZ19" i="35"/>
  <c r="AI52" i="35"/>
  <c r="CL43" i="35"/>
  <c r="CC13" i="35"/>
  <c r="AQ11" i="35"/>
  <c r="BO39" i="35"/>
  <c r="BR16" i="35"/>
  <c r="CM31" i="35"/>
  <c r="X10" i="35"/>
  <c r="AT27" i="35"/>
  <c r="CJ38" i="35"/>
  <c r="CL14" i="35"/>
  <c r="BM14" i="35"/>
  <c r="CS49" i="35"/>
  <c r="O48" i="35"/>
  <c r="H42" i="35"/>
  <c r="AB34" i="35"/>
  <c r="AG15" i="35"/>
  <c r="G37" i="35"/>
  <c r="AJ7" i="35"/>
  <c r="D31" i="35"/>
  <c r="M49" i="35"/>
  <c r="AN35" i="35"/>
  <c r="CA22" i="35"/>
  <c r="BY44" i="35"/>
  <c r="AU10" i="35"/>
  <c r="CA18" i="35"/>
  <c r="AB43" i="35"/>
  <c r="C35" i="35"/>
  <c r="AE40" i="35"/>
  <c r="CR14" i="35"/>
  <c r="BG33" i="35"/>
  <c r="AL51" i="35"/>
  <c r="BK18" i="35"/>
  <c r="K7" i="35"/>
  <c r="BC30" i="35"/>
  <c r="AZ50" i="35"/>
  <c r="R11" i="35"/>
  <c r="BN28" i="35"/>
  <c r="P44" i="35"/>
  <c r="BY18" i="35"/>
  <c r="M50" i="35"/>
  <c r="W23" i="35"/>
  <c r="K5" i="35"/>
  <c r="CE46" i="35"/>
  <c r="I7" i="35"/>
  <c r="AW32" i="35"/>
  <c r="AR31" i="35"/>
  <c r="AD9" i="35"/>
  <c r="CG37" i="35"/>
  <c r="CG39" i="35"/>
  <c r="BL27" i="35"/>
  <c r="AU37" i="35"/>
  <c r="AF17" i="35"/>
  <c r="X8" i="35"/>
  <c r="AW21" i="35"/>
  <c r="Y16" i="35"/>
  <c r="P20" i="35"/>
  <c r="BF51" i="35"/>
  <c r="BE11" i="35"/>
  <c r="BI27" i="35"/>
  <c r="H6" i="24"/>
  <c r="R37" i="35"/>
  <c r="AQ33" i="35"/>
  <c r="CJ48" i="35"/>
  <c r="J5" i="35"/>
  <c r="CL31" i="35"/>
  <c r="CQ32" i="35"/>
  <c r="AC15" i="35"/>
  <c r="CO20" i="35"/>
  <c r="W3" i="24"/>
  <c r="AD52" i="35"/>
  <c r="CR35" i="35"/>
  <c r="AA4" i="35"/>
  <c r="AI14" i="35"/>
  <c r="AM19" i="35"/>
  <c r="AC45" i="35"/>
  <c r="AC38" i="35"/>
  <c r="AK14" i="35"/>
  <c r="AT13" i="35"/>
  <c r="CQ47" i="35"/>
  <c r="CP21" i="35"/>
  <c r="CO31" i="35"/>
  <c r="CN22" i="35"/>
  <c r="AP28" i="35"/>
  <c r="BV33" i="35"/>
  <c r="CD9" i="35"/>
  <c r="CI50" i="35"/>
  <c r="BV35" i="35"/>
  <c r="BZ13" i="35"/>
  <c r="X37" i="35"/>
  <c r="AQ38" i="35"/>
  <c r="R24" i="35"/>
  <c r="BA35" i="35"/>
  <c r="CH37" i="35"/>
  <c r="Y50" i="35"/>
  <c r="BO49" i="35"/>
  <c r="AT11" i="35"/>
  <c r="W10" i="24"/>
  <c r="CD20" i="35"/>
  <c r="AM12" i="35"/>
  <c r="X30" i="35"/>
  <c r="AA26" i="35"/>
  <c r="CT20" i="35"/>
  <c r="BU49" i="35"/>
  <c r="AL15" i="35"/>
  <c r="BH29" i="35"/>
  <c r="CQ43" i="35"/>
  <c r="BA50" i="35"/>
  <c r="H9" i="24"/>
  <c r="BK30" i="35"/>
  <c r="BF36" i="35"/>
  <c r="AM40" i="35"/>
  <c r="CL29" i="35"/>
  <c r="W2" i="24"/>
  <c r="N8" i="35"/>
  <c r="C7" i="35"/>
  <c r="BC13" i="35"/>
  <c r="CG22" i="35"/>
  <c r="CJ15" i="35"/>
  <c r="BP17" i="35"/>
  <c r="V23" i="35"/>
  <c r="F7" i="35"/>
  <c r="BT19" i="35"/>
  <c r="AR29" i="35"/>
  <c r="AE12" i="35"/>
  <c r="AC25" i="35"/>
  <c r="CO22" i="35"/>
  <c r="AD26" i="35"/>
  <c r="CG15" i="35"/>
  <c r="H13" i="35"/>
  <c r="BW4" i="35"/>
  <c r="CP26" i="35"/>
  <c r="Z34" i="35"/>
  <c r="BY49" i="35"/>
  <c r="BC49" i="35"/>
  <c r="BI47" i="35"/>
  <c r="M24" i="35"/>
  <c r="BG28" i="35"/>
  <c r="Y30" i="35"/>
  <c r="CJ26" i="35"/>
  <c r="BD26" i="35"/>
  <c r="K28" i="35"/>
  <c r="BR24" i="35"/>
  <c r="BI10" i="35"/>
  <c r="AF51" i="35"/>
  <c r="AA11" i="35"/>
  <c r="CF8" i="35"/>
  <c r="BY26" i="35"/>
  <c r="AM38" i="35"/>
  <c r="BD46" i="35"/>
  <c r="R39" i="35"/>
  <c r="M31" i="35"/>
  <c r="BA16" i="35"/>
  <c r="AW25" i="35"/>
  <c r="CL42" i="35"/>
  <c r="AL9" i="35"/>
  <c r="C31" i="35"/>
  <c r="AX30" i="35"/>
  <c r="CH8" i="35"/>
  <c r="BR39" i="35"/>
  <c r="AB51" i="35"/>
  <c r="W52" i="35"/>
  <c r="AK40" i="35"/>
  <c r="BJ39" i="35"/>
  <c r="BU12" i="35"/>
  <c r="AV34" i="35"/>
  <c r="AT32" i="35"/>
  <c r="CF18" i="35"/>
  <c r="CC49" i="35"/>
  <c r="CR47" i="35"/>
  <c r="BT42" i="35"/>
  <c r="BW36" i="35"/>
  <c r="CA41" i="35"/>
  <c r="CD42" i="35"/>
  <c r="BC31" i="35"/>
  <c r="BL12" i="35"/>
  <c r="Y12" i="35"/>
  <c r="BP34" i="35"/>
  <c r="CI20" i="35"/>
  <c r="AT47" i="35"/>
  <c r="X51" i="35"/>
  <c r="CC5" i="35"/>
  <c r="CJ32" i="35"/>
  <c r="BQ7" i="35"/>
  <c r="BV28" i="35"/>
  <c r="CL25" i="35"/>
  <c r="AT4" i="35"/>
  <c r="AB30" i="35"/>
  <c r="T24" i="35"/>
  <c r="AX12" i="35"/>
  <c r="AY19" i="35"/>
  <c r="T11" i="35"/>
  <c r="CK40" i="35"/>
  <c r="AM29" i="35"/>
  <c r="BZ5" i="35"/>
  <c r="G52" i="35"/>
  <c r="U50" i="35"/>
  <c r="I31" i="35"/>
  <c r="BZ39" i="35"/>
  <c r="BK15" i="35"/>
  <c r="BK29" i="35"/>
  <c r="AO46" i="35"/>
  <c r="AW37" i="35"/>
  <c r="CM52" i="35"/>
  <c r="AL26" i="35"/>
  <c r="Y22" i="35"/>
  <c r="CP14" i="35"/>
  <c r="CM43" i="35"/>
  <c r="BQ5" i="35"/>
  <c r="AS40" i="35"/>
  <c r="CQ20" i="35"/>
  <c r="AC31" i="35"/>
  <c r="CA30" i="35"/>
  <c r="AH14" i="35"/>
  <c r="CN25" i="35"/>
  <c r="K12" i="35"/>
  <c r="BI50" i="35"/>
  <c r="AQ13" i="35"/>
  <c r="C41" i="35"/>
  <c r="BC43" i="35"/>
  <c r="AD39" i="35"/>
  <c r="D11" i="35"/>
  <c r="M37" i="35"/>
  <c r="CQ40" i="35"/>
  <c r="F41" i="35"/>
  <c r="CA17" i="35"/>
  <c r="AZ9" i="35"/>
  <c r="U40" i="35"/>
  <c r="G21" i="35"/>
  <c r="F15" i="35"/>
  <c r="BG35" i="35"/>
  <c r="X42" i="35"/>
  <c r="AA43" i="35"/>
  <c r="BR5" i="35"/>
  <c r="BA40" i="35"/>
  <c r="BJ47" i="35"/>
  <c r="J18" i="35"/>
  <c r="BO18" i="35"/>
  <c r="C23" i="35"/>
  <c r="CL28" i="35"/>
  <c r="CE28" i="35"/>
  <c r="CS36" i="35"/>
  <c r="BL7" i="35"/>
  <c r="AD28" i="35"/>
  <c r="I50" i="35"/>
  <c r="AF49" i="35"/>
  <c r="BQ48" i="35"/>
  <c r="CM32" i="35"/>
  <c r="P28" i="35"/>
  <c r="AS21" i="35"/>
  <c r="BJ21" i="35"/>
  <c r="AA35" i="35"/>
  <c r="CQ17" i="35"/>
  <c r="BV42" i="35"/>
  <c r="D26" i="35"/>
  <c r="AV32" i="35"/>
  <c r="BP49" i="35"/>
  <c r="AO18" i="35"/>
  <c r="BS47" i="35"/>
  <c r="CB37" i="35"/>
  <c r="AS15" i="35"/>
  <c r="CI5" i="35"/>
  <c r="E49" i="35"/>
  <c r="AZ15" i="35"/>
  <c r="BI34" i="35"/>
  <c r="AF21" i="35"/>
  <c r="BO6" i="35"/>
  <c r="AY48" i="35"/>
  <c r="AB9" i="35"/>
  <c r="BM30" i="35"/>
  <c r="BS31" i="35"/>
  <c r="BW47" i="35"/>
  <c r="AM20" i="35"/>
  <c r="AE18" i="35"/>
  <c r="BJ17" i="35"/>
  <c r="AL52" i="35"/>
  <c r="AX46" i="35"/>
  <c r="CD30" i="35"/>
  <c r="BN14" i="35"/>
  <c r="CQ31" i="35"/>
  <c r="BD13" i="35"/>
  <c r="AR10" i="35"/>
  <c r="G19" i="35"/>
  <c r="BA27" i="35"/>
  <c r="AA17" i="35"/>
  <c r="BW9" i="35"/>
  <c r="BD25" i="35"/>
  <c r="BQ31" i="35"/>
  <c r="CJ45" i="35"/>
  <c r="BO23" i="35"/>
  <c r="O17" i="35"/>
  <c r="AL27" i="35"/>
  <c r="BG18" i="35"/>
  <c r="BA41" i="35"/>
  <c r="CA25" i="35"/>
  <c r="BP6" i="35"/>
  <c r="AS29" i="35"/>
  <c r="AW18" i="35"/>
  <c r="AB31" i="35"/>
  <c r="CH12" i="35"/>
  <c r="CK17" i="35"/>
  <c r="AR47" i="35"/>
  <c r="CO24" i="35"/>
  <c r="N21" i="35"/>
  <c r="BH9" i="35"/>
  <c r="AP25" i="35"/>
  <c r="BD21" i="35"/>
  <c r="CA23" i="35"/>
  <c r="CF42" i="35"/>
  <c r="R21" i="35"/>
  <c r="AB45" i="35"/>
  <c r="Q26" i="35"/>
  <c r="F38" i="35"/>
  <c r="O23" i="35"/>
  <c r="N32" i="35"/>
  <c r="W4" i="24"/>
  <c r="AD46" i="35"/>
  <c r="H45" i="35"/>
  <c r="CJ6" i="35"/>
  <c r="H11" i="35"/>
  <c r="BG22" i="35"/>
  <c r="CD27" i="35"/>
  <c r="AR5" i="35"/>
  <c r="P4" i="35"/>
  <c r="BN47" i="35"/>
  <c r="AX17" i="35"/>
  <c r="BE18" i="35"/>
  <c r="P27" i="35"/>
  <c r="AN28" i="35"/>
  <c r="AW35" i="35"/>
  <c r="P50" i="35"/>
  <c r="CP42" i="35"/>
  <c r="AG8" i="35"/>
  <c r="S25" i="35"/>
  <c r="AL45" i="35"/>
  <c r="AY45" i="35"/>
  <c r="CC42" i="35"/>
  <c r="AF20" i="35"/>
  <c r="Y35" i="35"/>
  <c r="BE24" i="35"/>
  <c r="CB13" i="35"/>
  <c r="BX8" i="35"/>
  <c r="AJ29" i="35"/>
  <c r="BE45" i="35"/>
  <c r="BP13" i="35"/>
  <c r="J4" i="35"/>
  <c r="AK23" i="35"/>
  <c r="O38" i="35"/>
  <c r="AZ40" i="35"/>
  <c r="I45" i="35"/>
  <c r="J46" i="35"/>
  <c r="G51" i="35"/>
  <c r="V37" i="35"/>
  <c r="CF17" i="35"/>
  <c r="BX33" i="35"/>
  <c r="BF22" i="35"/>
  <c r="CK47" i="35"/>
  <c r="AU22" i="35"/>
  <c r="S13" i="35"/>
  <c r="AT15" i="35"/>
  <c r="BA7" i="35"/>
  <c r="AJ48" i="35"/>
  <c r="BX46" i="35"/>
  <c r="CP16" i="35"/>
  <c r="BU32" i="35"/>
  <c r="CF35" i="35"/>
  <c r="CC30" i="35"/>
  <c r="AE49" i="35"/>
  <c r="Y44" i="35"/>
  <c r="BU16" i="35"/>
  <c r="BX37" i="35"/>
  <c r="BU44" i="35"/>
  <c r="BA17" i="35"/>
  <c r="BD40" i="35"/>
  <c r="BO50" i="35"/>
  <c r="BZ10" i="35"/>
  <c r="BZ22" i="35"/>
  <c r="CC36" i="35"/>
  <c r="J49" i="35"/>
  <c r="AJ51" i="35"/>
  <c r="BQ46" i="35"/>
  <c r="AH32" i="35"/>
  <c r="BJ15" i="35"/>
  <c r="AI23" i="35"/>
  <c r="BL10" i="35"/>
  <c r="H18" i="35"/>
  <c r="CA20" i="35"/>
  <c r="S9" i="35"/>
  <c r="BZ7" i="35"/>
  <c r="BE44" i="35"/>
  <c r="BS44" i="35"/>
  <c r="CJ49" i="35"/>
  <c r="AM36" i="35"/>
  <c r="AX15" i="35"/>
  <c r="BN51" i="35"/>
  <c r="CC28" i="35"/>
  <c r="AS4" i="35"/>
  <c r="BW31" i="35"/>
  <c r="AB20" i="35"/>
  <c r="CC43" i="35"/>
  <c r="CB7" i="35"/>
  <c r="CG12" i="35"/>
  <c r="E38" i="35"/>
  <c r="BS22" i="35"/>
  <c r="E11" i="35"/>
  <c r="BL29" i="35"/>
  <c r="AK28" i="35"/>
  <c r="AP19" i="35"/>
  <c r="BN38" i="35"/>
  <c r="G7" i="35"/>
  <c r="CJ46" i="35"/>
  <c r="AC34" i="35"/>
  <c r="N18" i="35"/>
  <c r="BN9" i="35"/>
  <c r="CP51" i="35"/>
  <c r="BN18" i="35"/>
  <c r="AQ51" i="35"/>
  <c r="BG21" i="35"/>
  <c r="AZ22" i="35"/>
  <c r="BM51" i="35"/>
  <c r="BI26" i="35"/>
  <c r="G31" i="35"/>
  <c r="K33" i="35"/>
  <c r="W15" i="35"/>
  <c r="AY15" i="35"/>
  <c r="BF38" i="35"/>
  <c r="CC45" i="35"/>
  <c r="CD31" i="35"/>
  <c r="O32" i="35"/>
  <c r="AL49" i="35"/>
  <c r="CA36" i="35"/>
  <c r="O31" i="35"/>
  <c r="J13" i="35"/>
  <c r="CL26" i="35"/>
  <c r="CS18" i="35"/>
  <c r="AT49" i="35"/>
  <c r="CB6" i="35"/>
  <c r="AQ5" i="35"/>
  <c r="CK25" i="35"/>
  <c r="U23" i="35"/>
  <c r="CG14" i="35"/>
  <c r="Z23" i="35"/>
  <c r="X13" i="35"/>
  <c r="L10" i="35"/>
  <c r="BF5" i="35"/>
  <c r="AH37" i="35"/>
  <c r="CO43" i="35"/>
  <c r="AO30" i="35"/>
  <c r="CE8" i="35"/>
  <c r="CF29" i="35"/>
  <c r="BO25" i="35"/>
  <c r="D36" i="35"/>
  <c r="CJ34" i="35"/>
  <c r="AU21" i="35"/>
  <c r="BM44" i="35"/>
  <c r="G16" i="35"/>
  <c r="CM26" i="35"/>
  <c r="CH38" i="35"/>
  <c r="G14" i="35"/>
  <c r="CA40" i="35"/>
  <c r="CE32" i="35"/>
  <c r="BN13" i="35"/>
  <c r="AM39" i="35"/>
  <c r="I29" i="35"/>
  <c r="BF18" i="35"/>
  <c r="AM28" i="35"/>
  <c r="AE30" i="35"/>
  <c r="Z44" i="35"/>
  <c r="W22" i="35"/>
  <c r="AI9" i="35"/>
  <c r="G32" i="35"/>
  <c r="BH38" i="35"/>
  <c r="AE6" i="35"/>
  <c r="E34" i="35"/>
  <c r="AD13" i="35"/>
  <c r="BW32" i="35"/>
  <c r="AS52" i="35"/>
  <c r="BN37" i="35"/>
  <c r="V43" i="35"/>
  <c r="BP29" i="35"/>
  <c r="AA34" i="35"/>
  <c r="Y25" i="35"/>
  <c r="BI24" i="35"/>
  <c r="CT52" i="35"/>
  <c r="I26" i="35"/>
  <c r="R15" i="35"/>
  <c r="CR23" i="35"/>
  <c r="AN43" i="35"/>
  <c r="AY35" i="35"/>
  <c r="AH41" i="35"/>
  <c r="AW34" i="35"/>
  <c r="AU25" i="35"/>
  <c r="BZ45" i="35"/>
  <c r="BU50" i="35"/>
  <c r="M40" i="35"/>
  <c r="AA27" i="35"/>
  <c r="CI39" i="35"/>
  <c r="CD12" i="35"/>
  <c r="BQ33" i="35"/>
  <c r="X31" i="35"/>
  <c r="CH7" i="35"/>
  <c r="W46" i="35"/>
  <c r="CK42" i="35"/>
  <c r="AR52" i="35"/>
  <c r="CR36" i="35"/>
  <c r="R48" i="35"/>
  <c r="AZ31" i="35"/>
  <c r="BX38" i="35"/>
  <c r="BY13" i="35"/>
  <c r="AI13" i="35"/>
  <c r="BQ28" i="35"/>
  <c r="CE52" i="35"/>
  <c r="AV31" i="35"/>
  <c r="AI31" i="35"/>
  <c r="BU38" i="35"/>
  <c r="CF20" i="35"/>
  <c r="AX22" i="35"/>
  <c r="P21" i="35"/>
  <c r="CR18" i="35"/>
  <c r="O12" i="35"/>
  <c r="H3" i="24"/>
  <c r="AO51" i="35"/>
  <c r="X43" i="35"/>
  <c r="CO33" i="35"/>
  <c r="CP17" i="35"/>
  <c r="K44" i="35"/>
  <c r="BU15" i="35"/>
  <c r="CB15" i="35"/>
  <c r="CS21" i="35"/>
  <c r="AC30" i="35"/>
  <c r="AW10" i="35"/>
  <c r="O29" i="35"/>
  <c r="F47" i="35"/>
  <c r="BI5" i="35"/>
  <c r="CC33" i="35"/>
  <c r="AB48" i="35"/>
  <c r="BN27" i="35"/>
  <c r="F13" i="35"/>
  <c r="BY5" i="35"/>
  <c r="AJ37" i="35"/>
  <c r="AJ52" i="35"/>
  <c r="T6" i="35"/>
  <c r="AS31" i="35"/>
  <c r="CN26" i="35"/>
  <c r="Y4" i="35"/>
  <c r="E10" i="35"/>
  <c r="D4" i="35"/>
  <c r="BF21" i="35"/>
  <c r="AH46" i="35"/>
  <c r="W31" i="35"/>
  <c r="CP49" i="35"/>
  <c r="V13" i="35"/>
  <c r="AI29" i="35"/>
  <c r="BY47" i="35"/>
  <c r="AM52" i="35"/>
  <c r="CR39" i="35"/>
  <c r="Z38" i="35"/>
  <c r="AJ10" i="35"/>
  <c r="AI33" i="35"/>
  <c r="AT34" i="35"/>
  <c r="CG4" i="35"/>
  <c r="P14" i="35"/>
  <c r="AF47" i="35"/>
  <c r="AZ49" i="35"/>
  <c r="CE6" i="35"/>
  <c r="BS51" i="35"/>
  <c r="CC39" i="35"/>
  <c r="V41" i="35"/>
  <c r="AX42" i="35"/>
  <c r="BB45" i="35"/>
  <c r="CK30" i="35"/>
  <c r="BD15" i="35"/>
  <c r="L37" i="35"/>
  <c r="CF45" i="35"/>
  <c r="BT16" i="35"/>
  <c r="AE7" i="35"/>
  <c r="F31" i="35"/>
  <c r="CI28" i="35"/>
  <c r="AH47" i="35"/>
  <c r="W12" i="35"/>
  <c r="AU4" i="35"/>
  <c r="AT30" i="35"/>
  <c r="BV38" i="35"/>
  <c r="X23" i="35"/>
  <c r="P38" i="35"/>
  <c r="BK45" i="35"/>
  <c r="BP21" i="35"/>
  <c r="AW9" i="35"/>
  <c r="CI27" i="35"/>
  <c r="AN9" i="35"/>
  <c r="P36" i="35"/>
  <c r="AX27" i="35"/>
  <c r="BW33" i="35"/>
  <c r="CJ52" i="35"/>
  <c r="BH15" i="35"/>
  <c r="U45" i="35"/>
  <c r="CN41" i="35"/>
  <c r="CF41" i="35"/>
  <c r="AL40" i="35"/>
  <c r="AJ49" i="35"/>
  <c r="BK41" i="35"/>
  <c r="AH28" i="35"/>
  <c r="D50" i="35"/>
  <c r="CS5" i="35"/>
  <c r="AB10" i="35"/>
  <c r="BI38" i="35"/>
  <c r="BD35" i="35"/>
  <c r="BT6" i="35"/>
  <c r="T12" i="35"/>
  <c r="C49" i="35"/>
  <c r="F51" i="35"/>
  <c r="BR49" i="35"/>
  <c r="V4" i="35"/>
  <c r="I11" i="35"/>
  <c r="Y48" i="35"/>
  <c r="CG11" i="35"/>
  <c r="BH23" i="35"/>
  <c r="E35" i="35"/>
  <c r="AO9" i="35"/>
  <c r="AD5" i="35"/>
  <c r="CJ40" i="35"/>
  <c r="M17" i="35"/>
  <c r="I20" i="35"/>
  <c r="H50" i="35"/>
  <c r="CA13" i="35"/>
  <c r="Z29" i="35"/>
  <c r="CP10" i="35"/>
  <c r="CT30" i="35"/>
  <c r="CO4" i="35"/>
  <c r="BY24" i="35"/>
  <c r="AK4" i="35"/>
  <c r="BQ36" i="35"/>
  <c r="BL38" i="35"/>
  <c r="S20" i="35"/>
  <c r="Q43" i="35"/>
  <c r="CQ39" i="35"/>
  <c r="CI52" i="35"/>
  <c r="AN4" i="35"/>
  <c r="E16" i="35"/>
  <c r="CN40" i="35"/>
  <c r="F5" i="35"/>
  <c r="CR10" i="35"/>
  <c r="Q29" i="35"/>
  <c r="AD12" i="35"/>
  <c r="AZ20" i="35"/>
  <c r="BO9" i="35"/>
  <c r="AF22" i="35"/>
  <c r="BW40" i="35"/>
  <c r="H47" i="35"/>
  <c r="CG46" i="35"/>
  <c r="AM35" i="35"/>
  <c r="J47" i="35"/>
  <c r="CF15" i="35"/>
  <c r="CM41" i="35"/>
  <c r="CR32" i="35"/>
  <c r="AZ42" i="35"/>
  <c r="C52" i="35"/>
  <c r="CP8" i="35"/>
  <c r="BT31" i="35"/>
  <c r="AA13" i="35"/>
  <c r="U51" i="35"/>
  <c r="AV5" i="35"/>
  <c r="AU31" i="35"/>
  <c r="AI35" i="35"/>
  <c r="AN42" i="35"/>
  <c r="AQ25" i="35"/>
  <c r="AC42" i="35"/>
  <c r="G36" i="35"/>
  <c r="CS42" i="35"/>
  <c r="AN38" i="35"/>
  <c r="AT8" i="35"/>
  <c r="AA41" i="35"/>
  <c r="AR51" i="35"/>
  <c r="AV22" i="35"/>
  <c r="AO35" i="35"/>
  <c r="Y32" i="35"/>
  <c r="AX35" i="35"/>
  <c r="AZ24" i="35"/>
  <c r="BJ45" i="35"/>
  <c r="D18" i="35"/>
  <c r="AP22" i="35"/>
  <c r="AL39" i="35"/>
  <c r="CH24" i="35"/>
  <c r="AR30" i="35"/>
  <c r="BX35" i="35"/>
  <c r="BK26" i="35"/>
  <c r="BS9" i="35"/>
  <c r="AD32" i="35"/>
  <c r="CT33" i="35"/>
  <c r="AB40" i="35"/>
  <c r="CN33" i="35"/>
  <c r="BO17" i="35"/>
  <c r="AK39" i="35"/>
  <c r="L20" i="35"/>
  <c r="J26" i="35"/>
  <c r="CL20" i="35"/>
  <c r="BN43" i="35"/>
  <c r="AG52" i="35"/>
  <c r="W37" i="35"/>
  <c r="AH8" i="35"/>
  <c r="BD29" i="35"/>
  <c r="CI34" i="35"/>
  <c r="BB20" i="35"/>
  <c r="CM25" i="35"/>
  <c r="AS49" i="35"/>
  <c r="Y13" i="35"/>
  <c r="BF27" i="35"/>
  <c r="BZ12" i="35"/>
  <c r="BI12" i="35"/>
  <c r="L26" i="35"/>
  <c r="CC10" i="35"/>
  <c r="V40" i="35"/>
  <c r="BI25" i="35"/>
  <c r="Q39" i="35"/>
  <c r="AQ39" i="35"/>
  <c r="H7" i="24"/>
  <c r="BV14" i="35"/>
  <c r="CM33" i="35"/>
  <c r="AV33" i="35"/>
  <c r="BD32" i="35"/>
  <c r="BL52" i="35"/>
  <c r="D44" i="35"/>
  <c r="CE30" i="35"/>
  <c r="AI8" i="35"/>
  <c r="T33" i="35"/>
  <c r="CO45" i="35"/>
  <c r="BP37" i="35"/>
  <c r="U8" i="35"/>
  <c r="AP41" i="35"/>
  <c r="AG18" i="35"/>
  <c r="AU9" i="35"/>
  <c r="AB49" i="35"/>
  <c r="CE25" i="35"/>
  <c r="CB24" i="35"/>
  <c r="AD47" i="35"/>
  <c r="CK52" i="35"/>
  <c r="AK15" i="35"/>
  <c r="AT25" i="35"/>
  <c r="M27" i="35"/>
  <c r="AD4" i="35"/>
  <c r="BN52" i="35"/>
  <c r="J28" i="35"/>
  <c r="BZ23" i="35"/>
  <c r="Y18" i="35"/>
  <c r="BV52" i="35"/>
  <c r="G15" i="35"/>
  <c r="BM7" i="35"/>
  <c r="H20" i="35"/>
  <c r="BT8" i="35"/>
  <c r="AR37" i="35"/>
  <c r="S26" i="35"/>
  <c r="AE52" i="35"/>
  <c r="AE10" i="35"/>
  <c r="BK51" i="35"/>
  <c r="M20" i="35"/>
  <c r="BV36" i="35"/>
  <c r="L50" i="35"/>
  <c r="F36" i="35"/>
  <c r="BF46" i="35"/>
  <c r="G26" i="35"/>
  <c r="BL25" i="35"/>
  <c r="AU46" i="35"/>
  <c r="CT44" i="35"/>
  <c r="CB33" i="35"/>
  <c r="S29" i="35"/>
  <c r="AS35" i="35"/>
  <c r="CH16" i="35"/>
  <c r="AW28" i="35"/>
  <c r="CK9" i="35"/>
  <c r="BJ44" i="35"/>
  <c r="H26" i="35"/>
  <c r="CO47" i="35"/>
  <c r="CB30" i="35"/>
  <c r="AX50" i="35"/>
  <c r="BE46" i="35"/>
  <c r="AP9" i="35"/>
  <c r="C11" i="35"/>
  <c r="AZ26" i="35"/>
  <c r="I32" i="35"/>
  <c r="AA15" i="35"/>
  <c r="BF33" i="35"/>
  <c r="G48" i="35"/>
  <c r="BL11" i="35"/>
  <c r="AZ12" i="35"/>
  <c r="CG18" i="35"/>
  <c r="AY5" i="35"/>
  <c r="CB52" i="35"/>
  <c r="J16" i="35"/>
  <c r="BH25" i="35"/>
  <c r="T13" i="35"/>
  <c r="BW51" i="35"/>
  <c r="C25" i="35"/>
  <c r="BJ22" i="35"/>
  <c r="AK49" i="35"/>
  <c r="BY31" i="35"/>
  <c r="T49" i="35"/>
  <c r="BU7" i="35"/>
  <c r="BM29" i="35"/>
  <c r="CE48" i="35"/>
  <c r="AA25" i="35"/>
  <c r="BZ42" i="35"/>
  <c r="AX14" i="35"/>
  <c r="CE9" i="35"/>
  <c r="CS6" i="35"/>
  <c r="M42" i="35"/>
  <c r="R49" i="35"/>
  <c r="CF28" i="35"/>
  <c r="AO38" i="35"/>
  <c r="CN6" i="35"/>
  <c r="BW13" i="35"/>
  <c r="Q12" i="35"/>
  <c r="E8" i="35"/>
  <c r="AX40" i="35"/>
  <c r="CS50" i="35"/>
  <c r="BY50" i="35"/>
  <c r="F48" i="35"/>
  <c r="BH42" i="35"/>
  <c r="AV27" i="35"/>
  <c r="BF16" i="35"/>
  <c r="BC7" i="35"/>
  <c r="H25" i="35"/>
  <c r="BQ6" i="35"/>
  <c r="BC51" i="35"/>
  <c r="U10" i="35"/>
  <c r="CI30" i="35"/>
  <c r="AE25" i="35"/>
  <c r="CD18" i="35"/>
  <c r="AR22" i="35"/>
  <c r="P6" i="35"/>
  <c r="BH18" i="35"/>
  <c r="BK13" i="35"/>
  <c r="P23" i="35"/>
  <c r="C39" i="35"/>
  <c r="BV18" i="35"/>
  <c r="L13" i="35"/>
  <c r="P43" i="35"/>
  <c r="AG41" i="35"/>
  <c r="CS23" i="35"/>
  <c r="CO19" i="35"/>
  <c r="AZ44" i="35"/>
  <c r="CL40" i="35"/>
  <c r="H32" i="35"/>
  <c r="CG35" i="35"/>
  <c r="CE36" i="35"/>
  <c r="AN46" i="35"/>
  <c r="G33" i="35"/>
  <c r="BI9" i="35"/>
  <c r="BT21" i="35"/>
  <c r="BN12" i="35"/>
  <c r="AA40" i="35"/>
  <c r="S43" i="35"/>
  <c r="CP32" i="35"/>
  <c r="L43" i="35"/>
  <c r="CA21" i="35"/>
  <c r="CD17" i="35"/>
  <c r="CR26" i="35"/>
  <c r="H4" i="35"/>
  <c r="BU45" i="35"/>
  <c r="CT40" i="35"/>
  <c r="AK38" i="35"/>
  <c r="AJ39" i="35"/>
  <c r="CO44" i="35"/>
  <c r="P49" i="35"/>
  <c r="CH6" i="35"/>
  <c r="U33" i="35"/>
  <c r="BV12" i="35"/>
  <c r="CE37" i="35"/>
  <c r="CR12" i="35"/>
  <c r="F44" i="35"/>
  <c r="K43" i="35"/>
  <c r="AK42" i="35"/>
  <c r="AX38" i="35"/>
  <c r="CO10" i="35"/>
  <c r="CN10" i="35"/>
  <c r="CP11" i="35"/>
  <c r="AY27" i="35"/>
  <c r="AZ11" i="35"/>
  <c r="BL21" i="35"/>
  <c r="T34" i="35"/>
  <c r="AM22" i="35"/>
  <c r="T19" i="35"/>
  <c r="P18" i="35"/>
  <c r="AD31" i="35"/>
  <c r="K41" i="35"/>
  <c r="CN45" i="35"/>
  <c r="CL19" i="35"/>
  <c r="CO26" i="35"/>
  <c r="AY14" i="35"/>
  <c r="AI36" i="35"/>
  <c r="N44" i="35"/>
  <c r="AM11" i="35"/>
  <c r="BX24" i="35"/>
  <c r="K14" i="35"/>
  <c r="AS48" i="35"/>
  <c r="D40" i="35"/>
  <c r="AS13" i="35"/>
  <c r="AL42" i="35"/>
  <c r="CT23" i="35"/>
  <c r="CR31" i="35"/>
  <c r="BM47" i="35"/>
  <c r="BR33" i="35"/>
  <c r="F25" i="35"/>
  <c r="S35" i="35"/>
  <c r="BA49" i="35"/>
  <c r="G12" i="35"/>
  <c r="AR40" i="35"/>
  <c r="AQ23" i="35"/>
  <c r="BV32" i="35"/>
  <c r="BM35" i="35"/>
  <c r="BX21" i="35"/>
  <c r="X44" i="35"/>
  <c r="BT18" i="35"/>
  <c r="CI25" i="35"/>
  <c r="BC41" i="35"/>
  <c r="AI43" i="35"/>
  <c r="CR9" i="35"/>
  <c r="BW12" i="35"/>
  <c r="BS40" i="35"/>
  <c r="BJ28" i="35"/>
  <c r="Q33" i="35"/>
  <c r="BK50" i="35"/>
  <c r="AB46" i="35"/>
  <c r="CI45" i="35"/>
  <c r="BX25" i="35"/>
  <c r="P31" i="35"/>
  <c r="Q28" i="35"/>
  <c r="L33" i="35"/>
  <c r="BU36" i="35"/>
  <c r="CI12" i="35"/>
  <c r="BQ18" i="35"/>
  <c r="AD18" i="35"/>
  <c r="CN28" i="35"/>
  <c r="BY33" i="35"/>
  <c r="CP25" i="35"/>
  <c r="AP42" i="35"/>
  <c r="AV50" i="35"/>
  <c r="BG8" i="35"/>
  <c r="BO14" i="35"/>
  <c r="AY31" i="35"/>
  <c r="BH26" i="35"/>
  <c r="BQ39" i="35"/>
  <c r="E19" i="35"/>
  <c r="AU48" i="35"/>
  <c r="AW43" i="35"/>
  <c r="AQ45" i="35"/>
  <c r="BN24" i="35"/>
  <c r="CB21" i="35"/>
  <c r="CK12" i="35"/>
  <c r="AD19" i="35"/>
  <c r="CD23" i="35"/>
  <c r="X25" i="35"/>
  <c r="Z33" i="35"/>
  <c r="BY8" i="35"/>
  <c r="BY48" i="35"/>
  <c r="CT5" i="35"/>
  <c r="BI39" i="35"/>
  <c r="CT43" i="35"/>
  <c r="BN29" i="35"/>
  <c r="BP36" i="35"/>
  <c r="AU12" i="35"/>
  <c r="AB47" i="35"/>
  <c r="BT50" i="35"/>
  <c r="BL48" i="35"/>
  <c r="CG36" i="35"/>
  <c r="CD6" i="35"/>
  <c r="AS33" i="35"/>
  <c r="BT30" i="35"/>
  <c r="CR38" i="35"/>
  <c r="BT23" i="35"/>
  <c r="CS28" i="35"/>
  <c r="CO8" i="35"/>
  <c r="AE28" i="35"/>
  <c r="BP50" i="35"/>
  <c r="L36" i="35"/>
  <c r="O36" i="35"/>
  <c r="BY28" i="35"/>
  <c r="X18" i="35"/>
  <c r="V30" i="35"/>
  <c r="J36" i="35"/>
  <c r="AT39" i="35"/>
  <c r="BS16" i="35"/>
  <c r="S45" i="35"/>
  <c r="T18" i="35"/>
  <c r="CF4" i="35"/>
  <c r="T10" i="35"/>
  <c r="CS34" i="35"/>
  <c r="AA32" i="35"/>
  <c r="BM11" i="35"/>
  <c r="AP52" i="35"/>
  <c r="R18" i="35"/>
  <c r="BE48" i="35"/>
  <c r="BS12" i="35"/>
  <c r="BM41" i="35"/>
  <c r="U29" i="35"/>
  <c r="G9" i="35"/>
  <c r="AX26" i="35"/>
  <c r="BH36" i="35"/>
  <c r="CD21" i="35"/>
  <c r="CS51" i="35"/>
  <c r="CI43" i="35"/>
  <c r="AI5" i="35"/>
  <c r="BQ17" i="35"/>
  <c r="E5" i="35"/>
  <c r="BB38" i="35"/>
  <c r="CN34" i="35"/>
  <c r="AZ37" i="35"/>
  <c r="AV42" i="35"/>
  <c r="AP6" i="35"/>
  <c r="AK32" i="35"/>
  <c r="L42" i="35"/>
  <c r="AU11" i="35"/>
  <c r="BR18" i="35"/>
  <c r="AS43" i="35"/>
  <c r="E18" i="35"/>
  <c r="R6" i="35"/>
  <c r="CL6" i="35"/>
  <c r="CO12" i="35"/>
  <c r="Q25" i="35"/>
  <c r="L47" i="35"/>
  <c r="BQ52" i="35"/>
  <c r="R10" i="35"/>
  <c r="O22" i="35"/>
  <c r="AH51" i="35"/>
  <c r="BE22" i="35"/>
  <c r="CA4" i="35"/>
  <c r="S50" i="35"/>
  <c r="BZ49" i="35"/>
  <c r="AW41" i="35"/>
  <c r="CR49" i="35"/>
  <c r="AV47" i="35"/>
  <c r="AF24" i="35"/>
  <c r="J32" i="35"/>
  <c r="BE51" i="35"/>
  <c r="AE36" i="35"/>
  <c r="AP13" i="35"/>
  <c r="K24" i="35"/>
  <c r="CG51" i="35"/>
  <c r="CS48" i="35"/>
  <c r="S5" i="35"/>
  <c r="AM6" i="35"/>
  <c r="AX11" i="35"/>
  <c r="C51" i="35"/>
  <c r="CB31" i="35"/>
  <c r="Y19" i="35"/>
  <c r="BY40" i="35"/>
  <c r="F6" i="35"/>
  <c r="CC23" i="35"/>
  <c r="BM24" i="35"/>
  <c r="BE31" i="35"/>
  <c r="CB27" i="35"/>
  <c r="J42" i="35"/>
  <c r="CM4" i="35"/>
  <c r="BW5" i="35"/>
  <c r="AG27" i="35"/>
  <c r="AV29" i="35"/>
  <c r="AC7" i="35"/>
  <c r="BZ46" i="35"/>
  <c r="AI39" i="35"/>
  <c r="CA44" i="35"/>
  <c r="BG32" i="35"/>
  <c r="AW4" i="35"/>
  <c r="S17" i="35"/>
  <c r="CO49" i="35"/>
  <c r="CE18" i="35"/>
  <c r="AQ12" i="35"/>
  <c r="AL28" i="35"/>
  <c r="F16" i="35"/>
  <c r="J45" i="35"/>
  <c r="CP4" i="35"/>
  <c r="AG40" i="35"/>
  <c r="AA36" i="35"/>
  <c r="CE16" i="35"/>
  <c r="BX15" i="35"/>
  <c r="CK41" i="35"/>
  <c r="BW26" i="35"/>
  <c r="AI20" i="35"/>
  <c r="T35" i="35"/>
  <c r="AF52" i="35"/>
  <c r="R23" i="35"/>
  <c r="Y42" i="35"/>
  <c r="BB14" i="35"/>
  <c r="CH17" i="35"/>
  <c r="BY15" i="35"/>
  <c r="CL37" i="35"/>
  <c r="J19" i="35"/>
  <c r="L52" i="35"/>
  <c r="AA51" i="35"/>
  <c r="F42" i="35"/>
  <c r="CO35" i="35"/>
  <c r="BL16" i="35"/>
  <c r="BU14" i="35"/>
  <c r="D34" i="35"/>
  <c r="AZ41" i="35"/>
  <c r="BM4" i="35"/>
  <c r="I22" i="35"/>
  <c r="AA52" i="35"/>
  <c r="W43" i="35"/>
  <c r="M13" i="35"/>
  <c r="BB28" i="35"/>
  <c r="BK24" i="35"/>
  <c r="BD6" i="35"/>
  <c r="CK22" i="35"/>
  <c r="AW39" i="35"/>
  <c r="D12" i="35"/>
  <c r="BK40" i="35"/>
  <c r="BZ32" i="35"/>
  <c r="BR6" i="35"/>
  <c r="AK27" i="35"/>
  <c r="AS22" i="35"/>
  <c r="V19" i="35"/>
  <c r="AB19" i="35"/>
  <c r="BV40" i="35"/>
  <c r="AV43" i="35"/>
  <c r="CS32" i="35"/>
  <c r="Q18" i="35"/>
  <c r="AY36" i="35"/>
  <c r="BF49" i="35"/>
  <c r="BN5" i="35"/>
  <c r="AT43" i="35"/>
  <c r="AU14" i="35"/>
  <c r="BY51" i="35"/>
  <c r="N41" i="35"/>
  <c r="J14" i="35"/>
  <c r="BR25" i="35"/>
  <c r="BB41" i="35"/>
  <c r="CT19" i="35"/>
  <c r="BG26" i="35"/>
  <c r="Y31" i="35"/>
  <c r="E48" i="35"/>
  <c r="BH28" i="35"/>
  <c r="BH49" i="35"/>
  <c r="BN7" i="35"/>
  <c r="AC40" i="35"/>
  <c r="F12" i="35"/>
  <c r="F17" i="35"/>
  <c r="BL51" i="35"/>
  <c r="CC29" i="35"/>
  <c r="CT14" i="35"/>
  <c r="CJ12" i="35"/>
  <c r="N5" i="35"/>
  <c r="CC32" i="35"/>
  <c r="AA22" i="35"/>
  <c r="W44" i="35"/>
  <c r="BB37" i="35"/>
  <c r="BO37" i="35"/>
  <c r="AL18" i="35"/>
  <c r="BH11" i="35"/>
  <c r="C17" i="35"/>
  <c r="F49" i="35"/>
  <c r="CJ22" i="35"/>
  <c r="CT17" i="35"/>
  <c r="AN47" i="35"/>
  <c r="BT26" i="35"/>
  <c r="AR11" i="35"/>
  <c r="BU30" i="35"/>
  <c r="T30" i="35"/>
  <c r="CA50" i="35"/>
  <c r="BO5" i="35"/>
  <c r="BC37" i="35"/>
  <c r="H17" i="35"/>
  <c r="W8" i="24"/>
  <c r="BR44" i="35"/>
  <c r="AP10" i="35"/>
  <c r="BV50" i="35"/>
  <c r="AM44" i="35"/>
  <c r="J38" i="35"/>
  <c r="K22" i="35"/>
  <c r="I24" i="35"/>
  <c r="F27" i="35"/>
  <c r="K35" i="35"/>
  <c r="P30" i="35"/>
  <c r="K16" i="35"/>
  <c r="BC27" i="35"/>
  <c r="BZ41" i="35"/>
  <c r="C26" i="35"/>
  <c r="X41" i="35"/>
  <c r="AI51" i="35"/>
  <c r="AO16" i="35"/>
  <c r="T22" i="35"/>
  <c r="BU40" i="35"/>
  <c r="BW7" i="35"/>
  <c r="AR32" i="35"/>
  <c r="T14" i="35"/>
  <c r="BE25" i="35"/>
  <c r="G45" i="35"/>
  <c r="AO33" i="35"/>
  <c r="CE42" i="35"/>
  <c r="J11" i="35"/>
  <c r="BI16" i="35"/>
  <c r="AA50" i="35"/>
  <c r="AL43" i="35"/>
  <c r="BH22" i="35"/>
  <c r="D9" i="35"/>
  <c r="BX23" i="35"/>
  <c r="AR8" i="35"/>
  <c r="M23" i="35"/>
  <c r="AB36" i="35"/>
  <c r="CK44" i="35"/>
  <c r="Z40" i="35"/>
  <c r="CO38" i="35"/>
  <c r="AB28" i="35"/>
  <c r="CO41" i="35"/>
  <c r="CQ42" i="35"/>
  <c r="C5" i="35"/>
  <c r="J41" i="35"/>
  <c r="AX34" i="35"/>
  <c r="CK5" i="35"/>
  <c r="AK25" i="35"/>
  <c r="BZ37" i="35"/>
  <c r="L16" i="35"/>
  <c r="CE21" i="35"/>
  <c r="AG47" i="35"/>
  <c r="BG37" i="35"/>
  <c r="CQ8" i="35"/>
  <c r="L23" i="35"/>
  <c r="AD20" i="35"/>
  <c r="CH5" i="35"/>
  <c r="CN8" i="35"/>
  <c r="E40" i="35"/>
  <c r="AC43" i="35"/>
  <c r="BK32" i="35"/>
  <c r="CR27" i="35"/>
  <c r="BH52" i="35"/>
  <c r="CK15" i="35"/>
  <c r="CK14" i="35"/>
  <c r="CC22" i="35"/>
  <c r="Q37" i="35"/>
  <c r="O42" i="35"/>
  <c r="S51" i="35"/>
  <c r="M8" i="35"/>
  <c r="AU19" i="35"/>
  <c r="BO44" i="35"/>
  <c r="AK9" i="35"/>
  <c r="Q13" i="35"/>
  <c r="AR46" i="35"/>
  <c r="J6" i="35"/>
  <c r="C12" i="35"/>
  <c r="V10" i="35"/>
  <c r="CH10" i="35"/>
  <c r="AB42" i="35"/>
  <c r="BC42" i="35"/>
  <c r="CJ25" i="35"/>
  <c r="BZ24" i="35"/>
  <c r="CB28" i="35"/>
  <c r="F26" i="35"/>
  <c r="E9" i="35"/>
  <c r="AE9" i="35"/>
  <c r="CP31" i="35"/>
  <c r="AW14" i="35"/>
  <c r="CQ5" i="35"/>
  <c r="K40" i="35"/>
  <c r="BT44" i="35"/>
  <c r="BU13" i="35"/>
  <c r="CJ23" i="35"/>
  <c r="AV30" i="35"/>
  <c r="CC50" i="35"/>
  <c r="BV25" i="35"/>
  <c r="CI7" i="35"/>
  <c r="BI51" i="35"/>
  <c r="Y10" i="35"/>
  <c r="BQ45" i="35"/>
  <c r="CF52" i="35"/>
  <c r="AI46" i="35"/>
  <c r="BP26" i="35"/>
  <c r="L9" i="35"/>
  <c r="BD10" i="35"/>
  <c r="CJ20" i="35"/>
  <c r="P40" i="35"/>
  <c r="CI36" i="35"/>
  <c r="U41" i="35"/>
  <c r="CR16" i="35"/>
  <c r="AO13" i="35"/>
  <c r="CQ28" i="35"/>
  <c r="CG8" i="35"/>
  <c r="AE11" i="35"/>
  <c r="L21" i="35"/>
  <c r="AY10" i="35"/>
  <c r="BV11" i="35"/>
  <c r="CS39" i="35"/>
  <c r="CE51" i="35"/>
  <c r="BE4" i="35"/>
  <c r="AL13" i="35"/>
  <c r="N13" i="35"/>
  <c r="N46" i="35"/>
  <c r="BC25" i="35"/>
  <c r="AL47" i="35"/>
  <c r="AS23" i="35"/>
  <c r="CD47" i="35"/>
  <c r="CM22" i="35"/>
  <c r="BA51" i="35"/>
  <c r="BG29" i="35"/>
  <c r="CS37" i="35"/>
  <c r="AW48" i="35"/>
  <c r="I12" i="35"/>
  <c r="BK44" i="35"/>
  <c r="AQ17" i="35"/>
  <c r="CA43" i="35"/>
  <c r="W35" i="35"/>
  <c r="Z32" i="35"/>
  <c r="BE37" i="35"/>
  <c r="BC8" i="35"/>
  <c r="BK8" i="35"/>
  <c r="AX25" i="35"/>
  <c r="AF25" i="35"/>
  <c r="D16" i="35"/>
  <c r="BA21" i="35"/>
  <c r="CH22" i="35"/>
  <c r="M11" i="35"/>
  <c r="E52" i="35"/>
  <c r="CO51" i="35"/>
  <c r="AR39" i="35"/>
  <c r="CL23" i="35"/>
  <c r="AP35" i="35"/>
  <c r="BT13" i="35"/>
  <c r="AN23" i="35"/>
  <c r="AE20" i="35"/>
  <c r="CN48" i="35"/>
  <c r="AK41" i="35"/>
  <c r="BL17" i="35"/>
  <c r="BT43" i="35"/>
  <c r="H38" i="35"/>
  <c r="M29" i="35"/>
  <c r="AK50" i="35"/>
  <c r="CP29" i="35"/>
  <c r="U5" i="35"/>
  <c r="BT12" i="35"/>
  <c r="CD15" i="35"/>
  <c r="AH33" i="35"/>
  <c r="CG25" i="35"/>
  <c r="V44" i="35"/>
  <c r="V9" i="35"/>
  <c r="AJ31" i="35"/>
  <c r="R29" i="35"/>
  <c r="Z49" i="35"/>
  <c r="BJ23" i="35"/>
  <c r="S52" i="35"/>
  <c r="AU5" i="35"/>
  <c r="CF19" i="35"/>
  <c r="CS40" i="35"/>
  <c r="W28" i="35"/>
  <c r="CR33" i="35"/>
  <c r="BM21" i="35"/>
  <c r="J20" i="35"/>
  <c r="I14" i="35"/>
  <c r="AJ5" i="35"/>
  <c r="CB11" i="35"/>
  <c r="T36" i="35"/>
  <c r="AP5" i="35"/>
  <c r="AG49" i="35"/>
  <c r="BC34" i="35"/>
  <c r="AU41" i="35"/>
  <c r="CR19" i="35"/>
  <c r="CE40" i="35"/>
  <c r="CR28" i="35"/>
  <c r="AD37" i="35"/>
  <c r="AV7" i="35"/>
  <c r="BY42" i="35"/>
  <c r="AA28" i="35"/>
  <c r="V12" i="35"/>
  <c r="CP24" i="35"/>
  <c r="BP38" i="35"/>
  <c r="BO40" i="35"/>
  <c r="BL19" i="35"/>
  <c r="AZ5" i="35"/>
  <c r="CD4" i="35"/>
  <c r="AJ43" i="35"/>
  <c r="U12" i="35"/>
  <c r="AJ16" i="35"/>
  <c r="BH34" i="35"/>
  <c r="Z26" i="35"/>
  <c r="K52" i="35"/>
  <c r="BX6" i="35"/>
  <c r="BV8" i="35"/>
  <c r="H44" i="35"/>
  <c r="BR19" i="35"/>
  <c r="R4" i="35"/>
  <c r="AC12" i="35"/>
  <c r="O16" i="35"/>
  <c r="AT20" i="35"/>
  <c r="BF42" i="35"/>
  <c r="F9" i="35"/>
  <c r="AE13" i="35"/>
  <c r="CE12" i="35"/>
  <c r="CH35" i="35"/>
  <c r="AP44" i="35"/>
  <c r="AC22" i="35"/>
  <c r="CH14" i="35"/>
  <c r="BR12" i="35"/>
  <c r="AO29" i="35"/>
  <c r="AX13" i="35"/>
  <c r="BE14" i="35"/>
  <c r="AG34" i="35"/>
  <c r="Q24" i="35"/>
  <c r="AO37" i="35"/>
  <c r="R36" i="35"/>
  <c r="AH49" i="35"/>
  <c r="L48" i="35"/>
  <c r="BZ26" i="35"/>
  <c r="AD6" i="35"/>
  <c r="AO15" i="35"/>
  <c r="BU17" i="35"/>
  <c r="M6" i="35"/>
  <c r="BF44" i="35"/>
  <c r="AG6" i="35"/>
  <c r="BM15" i="35"/>
  <c r="BM48" i="35"/>
  <c r="BV13" i="35"/>
  <c r="CB42" i="35"/>
  <c r="AE23" i="35"/>
  <c r="AG16" i="35"/>
  <c r="AM45" i="35"/>
  <c r="AH27" i="35"/>
  <c r="CH45" i="35"/>
  <c r="BL32" i="35"/>
  <c r="CK36" i="35"/>
  <c r="BY29" i="35"/>
  <c r="W34" i="35"/>
  <c r="AU32" i="35"/>
  <c r="CH47" i="35"/>
  <c r="AU49" i="35"/>
  <c r="AZ6" i="35"/>
  <c r="AU50" i="35"/>
  <c r="AN27" i="35"/>
  <c r="BE17" i="35"/>
  <c r="CJ17" i="35"/>
  <c r="AM13" i="35"/>
  <c r="CA8" i="35"/>
  <c r="CF38" i="35"/>
  <c r="CD52" i="35"/>
  <c r="CJ51" i="35"/>
  <c r="AA18" i="35"/>
  <c r="BT48" i="35"/>
  <c r="BL49" i="35"/>
  <c r="S23" i="35"/>
  <c r="BO33" i="35"/>
  <c r="CG13" i="35"/>
  <c r="CR15" i="35"/>
  <c r="CE7" i="35"/>
  <c r="AH16" i="35"/>
  <c r="D15" i="35"/>
  <c r="AO19" i="35"/>
  <c r="BI20" i="35"/>
  <c r="AD45" i="35"/>
  <c r="BH47" i="35"/>
  <c r="CG21" i="35"/>
  <c r="BL24" i="35"/>
  <c r="P33" i="35"/>
  <c r="CL11" i="35"/>
  <c r="BB5" i="35"/>
  <c r="E43" i="35"/>
  <c r="AH22" i="35"/>
  <c r="CK10" i="35"/>
  <c r="BN33" i="35"/>
  <c r="AQ42" i="35"/>
  <c r="O15" i="35"/>
  <c r="CS52" i="35"/>
  <c r="CK46" i="35"/>
  <c r="AX44" i="35"/>
  <c r="CG17" i="35"/>
  <c r="K18" i="35"/>
  <c r="AI41" i="35"/>
  <c r="AK17" i="35"/>
  <c r="CI11" i="35"/>
  <c r="K10" i="35"/>
  <c r="BB50" i="35"/>
  <c r="BG52" i="35"/>
  <c r="AQ41" i="35"/>
  <c r="BD44" i="35"/>
  <c r="CP5" i="35"/>
  <c r="E20" i="35"/>
  <c r="CQ19" i="35"/>
  <c r="BB10" i="35"/>
  <c r="AY51" i="35"/>
  <c r="AV14" i="35"/>
  <c r="R25" i="35"/>
  <c r="AQ26" i="35"/>
  <c r="CN35" i="35"/>
  <c r="G34" i="35"/>
  <c r="G50" i="35"/>
  <c r="AJ8" i="35"/>
  <c r="Z9" i="35"/>
  <c r="AC19" i="35"/>
  <c r="CC17" i="35"/>
  <c r="CH52" i="35"/>
  <c r="CH46" i="35"/>
  <c r="C37" i="35"/>
  <c r="BA19" i="35"/>
  <c r="AK46" i="35"/>
  <c r="CA27" i="35"/>
  <c r="E6" i="35"/>
  <c r="D20" i="35"/>
  <c r="Q6" i="35"/>
  <c r="J29" i="35"/>
  <c r="P51" i="35"/>
  <c r="BM45" i="35"/>
  <c r="AY9" i="35"/>
  <c r="I34" i="35"/>
  <c r="AP17" i="35"/>
  <c r="BT9" i="35"/>
  <c r="AN22" i="35"/>
  <c r="AG28" i="35"/>
  <c r="AQ20" i="35"/>
  <c r="AL25" i="35"/>
  <c r="BI32" i="35"/>
  <c r="BU31" i="35"/>
  <c r="BF34" i="35"/>
  <c r="H8" i="35"/>
  <c r="CS26" i="35"/>
  <c r="CB9" i="35"/>
  <c r="BE36" i="35"/>
  <c r="BH35" i="35"/>
  <c r="L41" i="35"/>
  <c r="CL47" i="35"/>
  <c r="AY23" i="35"/>
  <c r="G17" i="35"/>
  <c r="CE14" i="35"/>
  <c r="CO16" i="35"/>
  <c r="AL5" i="35"/>
  <c r="V18" i="35"/>
  <c r="CC34" i="35"/>
  <c r="CT15" i="35"/>
  <c r="Z4" i="35"/>
  <c r="BF41" i="35"/>
  <c r="CI19" i="35"/>
  <c r="AF45" i="35"/>
  <c r="AP34" i="35"/>
  <c r="AW36" i="35"/>
  <c r="BP7" i="35"/>
  <c r="BW41" i="35"/>
  <c r="L32" i="35"/>
  <c r="AO34" i="35"/>
  <c r="BR52" i="35"/>
  <c r="BZ48" i="35"/>
  <c r="CH36" i="35"/>
  <c r="CA48" i="35"/>
  <c r="BO45" i="35"/>
  <c r="M34" i="35"/>
  <c r="W9" i="35"/>
  <c r="BL5" i="35"/>
  <c r="AJ47" i="35"/>
  <c r="CI47" i="35"/>
  <c r="V32" i="35"/>
  <c r="AV15" i="35"/>
  <c r="AE15" i="35"/>
  <c r="AV6" i="35"/>
  <c r="BP18" i="35"/>
  <c r="BU9" i="35"/>
  <c r="CQ15" i="35"/>
  <c r="BR36" i="35"/>
  <c r="BH24" i="35"/>
  <c r="AF37" i="35"/>
  <c r="AX28" i="35"/>
  <c r="CD13" i="35"/>
  <c r="H33" i="35"/>
  <c r="H34" i="35"/>
  <c r="AE17" i="35"/>
  <c r="CH51" i="35"/>
  <c r="BT34" i="35"/>
  <c r="BR20" i="35"/>
  <c r="BN22" i="35"/>
  <c r="G43" i="35"/>
  <c r="BU10" i="35"/>
  <c r="BQ23" i="35"/>
  <c r="CB32" i="35"/>
  <c r="BO4" i="35"/>
  <c r="BF35" i="35"/>
  <c r="BP16" i="35"/>
  <c r="W13" i="35"/>
  <c r="AG46" i="35"/>
  <c r="BW20" i="35"/>
  <c r="BP40" i="35"/>
  <c r="BS52" i="35"/>
  <c r="BS43" i="35"/>
  <c r="CS25" i="35"/>
  <c r="CE50" i="35"/>
  <c r="U25" i="35"/>
  <c r="BO19" i="35"/>
  <c r="BM40" i="35"/>
  <c r="CT21" i="35"/>
  <c r="AO17" i="35"/>
  <c r="BZ31" i="35"/>
  <c r="BB19" i="35"/>
  <c r="AA44" i="35"/>
  <c r="R35" i="35"/>
  <c r="BA18" i="35"/>
  <c r="BQ26" i="35"/>
  <c r="CR29" i="35"/>
  <c r="CC27" i="35"/>
  <c r="BX29" i="35"/>
  <c r="BH7" i="35"/>
  <c r="CN50" i="35"/>
  <c r="BR4" i="35"/>
  <c r="AI18" i="35"/>
  <c r="BQ38" i="35"/>
  <c r="F11" i="35"/>
  <c r="BY6" i="35"/>
  <c r="M48" i="35"/>
  <c r="AL41" i="35"/>
  <c r="M25" i="35"/>
  <c r="CP13" i="35"/>
  <c r="I33" i="35"/>
  <c r="U21" i="35"/>
  <c r="AT5" i="35"/>
  <c r="BO52" i="35"/>
  <c r="BB34" i="35"/>
  <c r="BE38" i="35"/>
  <c r="AV4" i="35"/>
  <c r="H19" i="35"/>
  <c r="BE41" i="35"/>
  <c r="Z14" i="35"/>
  <c r="L11" i="35"/>
  <c r="CJ42" i="35"/>
  <c r="U36" i="35"/>
  <c r="BU28" i="35"/>
  <c r="Y37" i="35"/>
  <c r="AH4" i="35"/>
  <c r="AC21" i="35"/>
  <c r="CC18" i="35"/>
  <c r="AV28" i="35"/>
  <c r="CN36" i="35"/>
  <c r="CO11" i="35"/>
  <c r="BS45" i="35"/>
  <c r="AV16" i="35"/>
  <c r="BH12" i="35"/>
  <c r="BQ16" i="35"/>
  <c r="BY32" i="35"/>
  <c r="BQ9" i="35"/>
  <c r="CP34" i="35"/>
  <c r="G28" i="35"/>
  <c r="AA48" i="35"/>
  <c r="CQ45" i="35"/>
  <c r="AS10" i="35"/>
  <c r="BS24" i="35"/>
  <c r="CN20" i="35"/>
  <c r="AU40" i="35"/>
  <c r="BA14" i="35"/>
  <c r="CB20" i="35"/>
  <c r="BB18" i="35"/>
  <c r="BO29" i="35"/>
  <c r="V20" i="35"/>
  <c r="AG39" i="35"/>
  <c r="CJ13" i="35"/>
  <c r="CH9" i="35"/>
  <c r="BG9" i="35"/>
  <c r="AF42" i="35"/>
  <c r="BB27" i="35"/>
  <c r="X35" i="35"/>
  <c r="AI34" i="35"/>
  <c r="BB21" i="35"/>
  <c r="X27" i="35"/>
  <c r="V52" i="35"/>
  <c r="BC4" i="35"/>
  <c r="BN26" i="35"/>
  <c r="L25" i="35"/>
  <c r="BO34" i="35"/>
  <c r="AF23" i="35"/>
  <c r="BF6" i="35"/>
  <c r="BR48" i="35"/>
  <c r="U15" i="35"/>
  <c r="AR14" i="35"/>
  <c r="W30" i="35"/>
  <c r="BI6" i="35"/>
  <c r="X40" i="35"/>
  <c r="P24" i="35"/>
  <c r="AZ18" i="35"/>
  <c r="W42" i="35"/>
  <c r="AT14" i="35"/>
  <c r="S4" i="35"/>
  <c r="CK51" i="35"/>
  <c r="AG9" i="35"/>
  <c r="AD27" i="35"/>
  <c r="R9" i="35"/>
  <c r="X49" i="35"/>
  <c r="F23" i="35"/>
  <c r="CK37" i="35"/>
  <c r="CT9" i="35"/>
  <c r="BU24" i="35"/>
  <c r="BX10" i="35"/>
  <c r="CB23" i="35"/>
  <c r="BB48" i="35"/>
  <c r="J33" i="35"/>
  <c r="CK24" i="35"/>
  <c r="P39" i="35"/>
  <c r="Y29" i="35"/>
  <c r="BL50" i="35"/>
  <c r="AP12" i="35"/>
  <c r="BD16" i="35"/>
  <c r="BP51" i="35"/>
  <c r="AE37" i="35"/>
  <c r="CH26" i="35"/>
  <c r="AT35" i="35"/>
  <c r="Y9" i="35"/>
  <c r="Q41" i="35"/>
  <c r="BO28" i="35"/>
  <c r="AY30" i="35"/>
  <c r="AL21" i="35"/>
  <c r="AE24" i="35"/>
  <c r="AY29" i="35"/>
  <c r="BP42" i="35"/>
  <c r="AN14" i="35"/>
  <c r="D27" i="35"/>
  <c r="BF26" i="35"/>
  <c r="P42" i="35"/>
  <c r="AR24" i="35"/>
  <c r="CH20" i="35"/>
  <c r="CJ7" i="35"/>
  <c r="K13" i="35"/>
  <c r="BC33" i="35"/>
  <c r="BQ30" i="35"/>
  <c r="AF48" i="35"/>
  <c r="AJ44" i="35"/>
  <c r="AN16" i="35"/>
  <c r="BZ17" i="35"/>
  <c r="AF32" i="35"/>
  <c r="AZ28" i="35"/>
  <c r="BG23" i="35"/>
  <c r="BD30" i="35"/>
  <c r="BT11" i="35"/>
  <c r="V22" i="35"/>
  <c r="R7" i="35"/>
  <c r="BX41" i="35"/>
  <c r="K19" i="35"/>
  <c r="BR14" i="35"/>
  <c r="AY46" i="35"/>
  <c r="BD4" i="35"/>
  <c r="CN9" i="35"/>
  <c r="CM16" i="35"/>
  <c r="BJ26" i="35"/>
  <c r="CL30" i="35"/>
  <c r="BV21" i="35"/>
  <c r="X21" i="35"/>
  <c r="BV46" i="35"/>
  <c r="CT31" i="35"/>
  <c r="CA16" i="35"/>
  <c r="AG4" i="35"/>
  <c r="W11" i="35"/>
  <c r="BV22" i="35"/>
  <c r="CH30" i="35"/>
  <c r="BU35" i="35"/>
  <c r="AJ14" i="35"/>
  <c r="V38" i="35"/>
  <c r="BE26" i="35"/>
  <c r="G27" i="35"/>
  <c r="BG49" i="35"/>
  <c r="BD14" i="35"/>
  <c r="BD19" i="35"/>
  <c r="AN30" i="35"/>
  <c r="AA5" i="35"/>
  <c r="CH32" i="35"/>
  <c r="BZ9" i="35"/>
  <c r="AL35" i="35"/>
  <c r="AA42" i="35"/>
  <c r="AE51" i="35"/>
  <c r="C47" i="35"/>
  <c r="AC51" i="35"/>
  <c r="AB11" i="35"/>
  <c r="AP20" i="35"/>
  <c r="V39" i="35"/>
  <c r="BL40" i="35"/>
  <c r="S37" i="35"/>
  <c r="AB6" i="35"/>
  <c r="AC52" i="35"/>
  <c r="CA28" i="35"/>
  <c r="BJ43" i="35"/>
  <c r="CT13" i="35"/>
  <c r="CA12" i="35"/>
  <c r="T20" i="35"/>
  <c r="BX19" i="35"/>
  <c r="CI35" i="35"/>
  <c r="AD51" i="35"/>
  <c r="M5" i="35"/>
  <c r="AU20" i="35"/>
  <c r="CQ12" i="35"/>
  <c r="BS7" i="35"/>
  <c r="BK6" i="35"/>
  <c r="Y47" i="35"/>
  <c r="BR7" i="35"/>
  <c r="R40" i="35"/>
  <c r="G39" i="35"/>
  <c r="C20" i="35"/>
  <c r="CM47" i="35"/>
  <c r="BV48" i="35"/>
  <c r="K31" i="35"/>
  <c r="CM46" i="35"/>
  <c r="AT41" i="35"/>
  <c r="G4" i="35"/>
  <c r="T25" i="35"/>
  <c r="CK20" i="35"/>
  <c r="I52" i="35"/>
  <c r="BU4" i="35"/>
  <c r="M47" i="35"/>
  <c r="BB43" i="35"/>
  <c r="AP29" i="35"/>
  <c r="AH18" i="35"/>
  <c r="AT9" i="35"/>
  <c r="Z47" i="35"/>
  <c r="BU27" i="35"/>
  <c r="CO14" i="35"/>
  <c r="AJ42" i="35"/>
  <c r="AQ52" i="35"/>
  <c r="BC45" i="35"/>
  <c r="D30" i="35"/>
  <c r="AP21" i="35"/>
  <c r="X45" i="35"/>
  <c r="BY39" i="35"/>
  <c r="BE28" i="35"/>
  <c r="BD5" i="35"/>
  <c r="BC10" i="35"/>
  <c r="CH31" i="35"/>
  <c r="U13" i="35"/>
  <c r="BY21" i="35"/>
  <c r="T27" i="35"/>
  <c r="S7" i="35"/>
  <c r="AQ32" i="35"/>
  <c r="AY16" i="35"/>
  <c r="AS27" i="35"/>
  <c r="L31" i="35"/>
  <c r="CL15" i="35"/>
  <c r="BI21" i="35"/>
  <c r="BG19" i="35"/>
  <c r="W29" i="35"/>
  <c r="H22" i="35"/>
  <c r="AU51" i="35"/>
  <c r="AM7" i="35"/>
  <c r="BP22" i="35"/>
  <c r="AN21" i="35"/>
  <c r="F14" i="35"/>
  <c r="BL28" i="35"/>
  <c r="CR24" i="35"/>
  <c r="W19" i="35"/>
  <c r="F52" i="35"/>
  <c r="AB21" i="35"/>
  <c r="BF20" i="35"/>
  <c r="M9" i="35"/>
  <c r="N6" i="35"/>
  <c r="AX45" i="35"/>
  <c r="AY40" i="35"/>
  <c r="F29" i="35"/>
  <c r="CL50" i="35"/>
  <c r="CM21" i="35"/>
  <c r="AX43" i="35"/>
  <c r="U52" i="35"/>
  <c r="BL41" i="35"/>
  <c r="CB8" i="35"/>
  <c r="CP36" i="35"/>
  <c r="V7" i="35"/>
  <c r="CT24" i="35"/>
  <c r="BB31" i="35"/>
  <c r="M33" i="35"/>
  <c r="AX32" i="35"/>
  <c r="CK43" i="35"/>
  <c r="BJ24" i="35"/>
  <c r="AZ13" i="35"/>
  <c r="AH31" i="35"/>
  <c r="BO16" i="35"/>
  <c r="BI40" i="35"/>
  <c r="V46" i="35"/>
  <c r="U35" i="35"/>
  <c r="CS24" i="35"/>
  <c r="T17" i="35"/>
  <c r="CO30" i="35"/>
  <c r="BB30" i="35"/>
  <c r="I8" i="35"/>
  <c r="K47" i="35"/>
  <c r="BL22" i="35"/>
  <c r="U37" i="35"/>
  <c r="BB44" i="35"/>
  <c r="CM12" i="35"/>
  <c r="X26" i="35"/>
  <c r="BD33" i="35"/>
  <c r="CL36" i="35"/>
  <c r="AL23" i="35"/>
  <c r="BQ51" i="35"/>
  <c r="BD48" i="35"/>
  <c r="BK52" i="35"/>
  <c r="CS29" i="35"/>
  <c r="CR20" i="35"/>
  <c r="AM43" i="35"/>
  <c r="AC48" i="35"/>
  <c r="BS27" i="35"/>
  <c r="AD16" i="35"/>
  <c r="O37" i="35"/>
  <c r="BU37" i="35"/>
  <c r="CJ37" i="35"/>
  <c r="CB19" i="35"/>
  <c r="AH5" i="35"/>
  <c r="E31" i="35"/>
  <c r="CG26" i="35"/>
  <c r="AB15" i="35"/>
  <c r="BF40" i="35"/>
  <c r="BI35" i="35"/>
  <c r="CK7" i="35"/>
  <c r="F30" i="35"/>
  <c r="K42" i="35"/>
  <c r="S14" i="35"/>
  <c r="S30" i="35"/>
  <c r="BF13" i="35"/>
  <c r="AZ4" i="35"/>
  <c r="Q14" i="35"/>
  <c r="Q15" i="35"/>
  <c r="AZ38" i="35"/>
  <c r="BN34" i="35"/>
  <c r="I36" i="35"/>
  <c r="AS16" i="35"/>
  <c r="L7" i="35"/>
  <c r="W8" i="35"/>
  <c r="BR35" i="35"/>
  <c r="BC20" i="35"/>
  <c r="L22" i="35"/>
  <c r="CS17" i="35"/>
  <c r="BG43" i="35"/>
  <c r="AE32" i="35"/>
  <c r="AM48" i="35"/>
  <c r="BD11" i="35"/>
  <c r="AP36" i="35"/>
  <c r="D47" i="35"/>
  <c r="CM24" i="35"/>
  <c r="BE15" i="35"/>
  <c r="AT29" i="35"/>
  <c r="P22" i="35"/>
  <c r="AR18" i="35"/>
  <c r="W9" i="24"/>
  <c r="BP47" i="35"/>
  <c r="K9" i="35"/>
  <c r="AS7" i="35"/>
  <c r="AV10" i="35"/>
  <c r="CO50" i="35"/>
  <c r="BE20" i="35"/>
  <c r="M10" i="35"/>
  <c r="BZ40" i="35"/>
  <c r="BQ8" i="35"/>
  <c r="P7" i="35"/>
  <c r="CO5" i="35"/>
  <c r="BP24" i="35"/>
  <c r="V48" i="35"/>
  <c r="BM6" i="35"/>
  <c r="BP23" i="35"/>
  <c r="CS10" i="35"/>
  <c r="BG36" i="35"/>
  <c r="J51" i="35"/>
  <c r="AZ7" i="35"/>
  <c r="AZ29" i="35"/>
  <c r="T31" i="35"/>
  <c r="AK8" i="35"/>
  <c r="AB27" i="35"/>
  <c r="CM35" i="35"/>
  <c r="V24" i="35"/>
  <c r="R31" i="35"/>
  <c r="D21" i="35"/>
  <c r="BO47" i="35"/>
  <c r="BJ37" i="35"/>
  <c r="BZ30" i="35"/>
  <c r="AG35" i="35"/>
  <c r="AE42" i="35"/>
  <c r="BE5" i="35"/>
  <c r="CD43" i="35"/>
  <c r="AN29" i="35"/>
  <c r="AK12" i="35"/>
  <c r="CO15" i="35"/>
  <c r="CT46" i="35"/>
  <c r="Q34" i="35"/>
  <c r="CL24" i="35"/>
  <c r="CP6" i="35"/>
  <c r="AA29" i="35"/>
  <c r="CS44" i="35"/>
  <c r="AN34" i="35"/>
  <c r="Q9" i="35"/>
  <c r="AB26" i="35"/>
  <c r="L46" i="35"/>
  <c r="E36" i="35"/>
  <c r="E44" i="35"/>
  <c r="BT14" i="35"/>
  <c r="BT17" i="35"/>
  <c r="AL29" i="35"/>
  <c r="CR4" i="35"/>
  <c r="CN29" i="35"/>
  <c r="Y8" i="35"/>
  <c r="BQ11" i="35"/>
  <c r="P8" i="35"/>
  <c r="AI38" i="35"/>
  <c r="BX20" i="35"/>
  <c r="BD27" i="35"/>
  <c r="I41" i="35"/>
  <c r="CT11" i="35"/>
  <c r="Z35" i="35"/>
  <c r="J30" i="35"/>
  <c r="BN11" i="35"/>
  <c r="S8" i="35"/>
  <c r="AF31" i="35"/>
  <c r="AB44" i="35"/>
  <c r="AQ22" i="35"/>
  <c r="CC26" i="35"/>
  <c r="CB43" i="35"/>
  <c r="BR51" i="35"/>
  <c r="S46" i="35"/>
  <c r="BS6" i="35"/>
  <c r="CT8" i="35"/>
  <c r="AR28" i="35"/>
  <c r="AD50" i="35"/>
  <c r="AO28" i="35"/>
  <c r="BM10" i="35"/>
  <c r="CI32" i="35"/>
  <c r="AJ26" i="35"/>
  <c r="BM9" i="35"/>
  <c r="AH45" i="35"/>
  <c r="AK21" i="35"/>
  <c r="CQ6" i="35"/>
  <c r="AP33" i="35"/>
  <c r="Z8" i="35"/>
  <c r="BI28" i="35"/>
  <c r="BJ52" i="35"/>
  <c r="AD33" i="35"/>
  <c r="I44" i="35"/>
  <c r="AO6" i="35"/>
  <c r="G29" i="35"/>
  <c r="AB41" i="35"/>
  <c r="CP43" i="35"/>
  <c r="AC39" i="35"/>
  <c r="AJ19" i="35"/>
  <c r="AF38" i="35"/>
  <c r="BO30" i="35"/>
  <c r="O40" i="35"/>
  <c r="CN51" i="35"/>
  <c r="L29" i="35"/>
  <c r="BA31" i="35"/>
  <c r="AR19" i="35"/>
  <c r="AL8" i="35"/>
  <c r="AL11" i="35"/>
  <c r="N11" i="35"/>
  <c r="H24" i="35"/>
  <c r="CL35" i="35"/>
  <c r="CN14" i="35"/>
  <c r="BN45" i="35"/>
  <c r="CF34" i="35"/>
  <c r="F34" i="35"/>
  <c r="AW44" i="35"/>
  <c r="O25" i="35"/>
  <c r="O50" i="35"/>
  <c r="AW52" i="35"/>
  <c r="CN46" i="35"/>
  <c r="AB35" i="35"/>
  <c r="CK31" i="35"/>
  <c r="AR27" i="35"/>
  <c r="AL33" i="35"/>
  <c r="CT26" i="35"/>
  <c r="CC44" i="35"/>
  <c r="CH29" i="35"/>
  <c r="BU51" i="35"/>
  <c r="Q30" i="35"/>
  <c r="BG42" i="35"/>
  <c r="CO42" i="35"/>
  <c r="AQ31" i="35"/>
  <c r="CG32" i="35"/>
  <c r="BT20" i="35"/>
  <c r="K29" i="35"/>
  <c r="BE13" i="35"/>
  <c r="CC47" i="35"/>
  <c r="CS13" i="35"/>
  <c r="AP43" i="35"/>
  <c r="BW14" i="35"/>
  <c r="CF31" i="35"/>
  <c r="BX51" i="35"/>
  <c r="BA10" i="35"/>
  <c r="BZ28" i="35"/>
  <c r="CN23" i="35"/>
  <c r="AY42" i="35"/>
  <c r="CP9" i="35"/>
  <c r="S39" i="35"/>
  <c r="AX19" i="35"/>
  <c r="AF12" i="35"/>
  <c r="AN10" i="35"/>
  <c r="AD42" i="35"/>
  <c r="T4" i="35"/>
  <c r="AR23" i="35"/>
  <c r="BT40" i="35"/>
  <c r="AT40" i="35"/>
  <c r="BF17" i="35"/>
  <c r="BL45" i="35"/>
  <c r="BS42" i="35"/>
  <c r="E26" i="35"/>
  <c r="AE38" i="35"/>
  <c r="CC37" i="35"/>
  <c r="AJ38" i="35"/>
  <c r="BO10" i="35"/>
  <c r="CN18" i="35"/>
  <c r="AN24" i="35"/>
  <c r="AC36" i="35"/>
  <c r="BE49" i="35"/>
  <c r="AT44" i="35"/>
  <c r="W6" i="35"/>
  <c r="H6" i="35"/>
  <c r="V47" i="35"/>
  <c r="I17" i="35"/>
  <c r="N51" i="35"/>
  <c r="AX51" i="35"/>
  <c r="BW50" i="35"/>
  <c r="AG26" i="35"/>
  <c r="BA4" i="35"/>
  <c r="AY18" i="35"/>
  <c r="K30" i="35"/>
  <c r="R34" i="35"/>
  <c r="AH21" i="35"/>
  <c r="V36" i="35"/>
  <c r="AB37" i="35"/>
  <c r="D19" i="35"/>
  <c r="AI40" i="35"/>
  <c r="S27" i="35"/>
  <c r="AJ50" i="35"/>
  <c r="BV16" i="35"/>
  <c r="CK4" i="35"/>
  <c r="X33" i="35"/>
  <c r="CF25" i="35"/>
  <c r="BN25" i="35"/>
  <c r="BO38" i="35"/>
  <c r="CJ28" i="35"/>
  <c r="U19" i="35"/>
  <c r="CA42" i="35"/>
  <c r="CO52" i="35"/>
  <c r="Z41" i="35"/>
  <c r="BO46" i="35"/>
  <c r="CS15" i="35"/>
  <c r="CJ30" i="35"/>
  <c r="BE6" i="35"/>
  <c r="CE24" i="35"/>
  <c r="AQ48" i="35"/>
  <c r="BA38" i="35"/>
  <c r="CQ4" i="35"/>
  <c r="AF50" i="35"/>
  <c r="V49" i="35"/>
  <c r="CB10" i="35"/>
  <c r="AD24" i="35"/>
  <c r="AJ6" i="35"/>
  <c r="CL46" i="35"/>
  <c r="BL15" i="35"/>
  <c r="CP28" i="35"/>
  <c r="BE27" i="35"/>
  <c r="BE43" i="35"/>
  <c r="N16" i="35"/>
  <c r="BF37" i="35"/>
  <c r="AZ39" i="35"/>
  <c r="L45" i="35"/>
  <c r="CI37" i="35"/>
  <c r="BZ14" i="35"/>
  <c r="AG25" i="35"/>
  <c r="K37" i="35"/>
  <c r="CL44" i="35"/>
  <c r="AZ52" i="35"/>
  <c r="AQ50" i="35"/>
  <c r="BU42" i="35"/>
  <c r="BP15" i="35"/>
  <c r="CK18" i="35"/>
  <c r="AJ35" i="35"/>
  <c r="M46" i="35"/>
  <c r="CE38" i="35"/>
  <c r="K25" i="35"/>
  <c r="CT32" i="35"/>
  <c r="CC4" i="35"/>
  <c r="CJ14" i="35"/>
  <c r="BY43" i="35"/>
  <c r="N48" i="35"/>
  <c r="T29" i="35"/>
  <c r="CH25" i="35"/>
  <c r="AI48" i="35"/>
  <c r="AJ15" i="35"/>
  <c r="AE21" i="35"/>
  <c r="CP30" i="35"/>
  <c r="BY46" i="35"/>
  <c r="AW27" i="35"/>
  <c r="D45" i="35"/>
  <c r="BG25" i="35"/>
  <c r="BH48" i="35"/>
  <c r="AY13" i="35"/>
  <c r="W21" i="35"/>
  <c r="I5" i="35"/>
  <c r="BE8" i="35"/>
  <c r="BH44" i="35"/>
  <c r="BJ5" i="35"/>
  <c r="BA6" i="35"/>
  <c r="AU34" i="35"/>
  <c r="N36" i="35"/>
  <c r="AH17" i="35"/>
  <c r="BA52" i="35"/>
  <c r="AZ33" i="35"/>
  <c r="CT12" i="35"/>
  <c r="CR8" i="35"/>
  <c r="CL38" i="35"/>
  <c r="CM8" i="35"/>
  <c r="BK14" i="35"/>
  <c r="BK28" i="35"/>
  <c r="AL50" i="35"/>
  <c r="AT31" i="35"/>
  <c r="AJ36" i="35"/>
  <c r="AS26" i="35"/>
  <c r="D5" i="35"/>
  <c r="CP33" i="35"/>
  <c r="BI15" i="35"/>
  <c r="BL37" i="35"/>
  <c r="AF46" i="35"/>
  <c r="AL44" i="35"/>
  <c r="CA9" i="35"/>
  <c r="CA14" i="35"/>
  <c r="BW42" i="35"/>
  <c r="CL49" i="35"/>
  <c r="S15" i="35"/>
  <c r="AH19" i="35"/>
  <c r="H51" i="35"/>
  <c r="AO50" i="35"/>
  <c r="BR10" i="35"/>
  <c r="V27" i="35"/>
  <c r="BC44" i="35"/>
  <c r="AD48" i="35"/>
  <c r="BC46" i="35"/>
  <c r="AO10" i="35"/>
  <c r="BF24" i="35"/>
  <c r="BO24" i="35"/>
  <c r="CG28" i="35"/>
  <c r="BR28" i="35"/>
  <c r="CK6" i="35"/>
  <c r="AD29" i="35"/>
  <c r="AS44" i="35"/>
  <c r="BB49" i="35"/>
  <c r="G22" i="35"/>
  <c r="R20" i="35"/>
  <c r="K27" i="35"/>
  <c r="BQ43" i="35"/>
  <c r="BA39" i="35"/>
  <c r="CM6" i="35"/>
  <c r="CM27" i="35"/>
  <c r="AG48" i="35"/>
  <c r="BS17" i="35"/>
  <c r="G40" i="35"/>
  <c r="BP30" i="35"/>
  <c r="CO9" i="35"/>
  <c r="AC11" i="35"/>
  <c r="P5" i="35"/>
  <c r="Y39" i="35"/>
  <c r="C42" i="35"/>
  <c r="W10" i="35"/>
  <c r="Q23" i="35"/>
  <c r="CR17" i="35"/>
  <c r="BR26" i="35"/>
  <c r="AX29" i="35"/>
  <c r="AY21" i="35"/>
  <c r="BX31" i="35"/>
  <c r="CP40" i="35"/>
  <c r="U24" i="35"/>
  <c r="BK9" i="35"/>
  <c r="G44" i="35"/>
  <c r="F22" i="35"/>
  <c r="CH34" i="35"/>
  <c r="AF9" i="35"/>
  <c r="T32" i="35"/>
  <c r="AE14" i="35"/>
  <c r="AQ18" i="35"/>
  <c r="AK36" i="35"/>
  <c r="U17" i="35"/>
  <c r="X38" i="35"/>
  <c r="CI6" i="35"/>
  <c r="AL32" i="35"/>
  <c r="AT48" i="35"/>
  <c r="BE39" i="35"/>
  <c r="AQ34" i="35"/>
  <c r="BO48" i="35"/>
  <c r="P47" i="35"/>
  <c r="AY25" i="35"/>
  <c r="AE29" i="35"/>
  <c r="Y28" i="35"/>
  <c r="AB12" i="35"/>
  <c r="CF46" i="35"/>
  <c r="AG12" i="35"/>
  <c r="CD11" i="35"/>
  <c r="M39" i="35"/>
  <c r="CF6" i="35"/>
  <c r="CA45" i="35"/>
  <c r="BU47" i="35"/>
  <c r="AH13" i="35"/>
  <c r="CE15" i="35"/>
  <c r="BM17" i="35"/>
  <c r="K4" i="35"/>
  <c r="N27" i="35"/>
  <c r="CN16" i="35"/>
  <c r="BX48" i="35"/>
  <c r="AX37" i="35"/>
  <c r="P11" i="35"/>
  <c r="W47" i="35"/>
  <c r="AC13" i="35"/>
  <c r="CR41" i="35"/>
  <c r="AN11" i="35"/>
  <c r="BD17" i="35"/>
  <c r="X47" i="35"/>
  <c r="CJ5" i="35"/>
  <c r="BY16" i="35"/>
  <c r="Y14" i="35"/>
  <c r="O14" i="35"/>
  <c r="AX33" i="35"/>
  <c r="M12" i="35"/>
  <c r="BU11" i="35"/>
  <c r="AG51" i="35"/>
  <c r="AF29" i="35"/>
  <c r="CK33" i="35"/>
  <c r="AV8" i="35"/>
  <c r="CP48" i="35"/>
  <c r="AP51" i="35"/>
  <c r="AY24" i="35"/>
  <c r="BS18" i="35"/>
  <c r="AC35" i="35"/>
  <c r="BV6" i="35"/>
  <c r="AE19" i="35"/>
  <c r="BD39" i="35"/>
  <c r="I9" i="35"/>
  <c r="AB8" i="35"/>
  <c r="BK49" i="35"/>
  <c r="AN20" i="35"/>
  <c r="AC18" i="35"/>
  <c r="BN49" i="35"/>
  <c r="BV17" i="35"/>
  <c r="AS47" i="35"/>
  <c r="BV49" i="35"/>
  <c r="K15" i="35"/>
  <c r="AI30" i="35"/>
  <c r="BU52" i="35"/>
  <c r="BV43" i="35"/>
  <c r="BK48" i="35"/>
  <c r="BF29" i="35"/>
  <c r="F8" i="35"/>
  <c r="CH41" i="35"/>
  <c r="CB47" i="35"/>
  <c r="BS50" i="35"/>
  <c r="T9" i="35"/>
  <c r="CF37" i="35"/>
  <c r="AP39" i="35"/>
  <c r="BL46" i="35"/>
  <c r="BS37" i="35"/>
  <c r="CG6" i="35"/>
  <c r="BL36" i="35"/>
  <c r="BF47" i="35"/>
  <c r="AS46" i="35"/>
  <c r="AJ28" i="35"/>
  <c r="W38" i="35"/>
  <c r="CQ35" i="35"/>
  <c r="W36" i="35"/>
  <c r="BK39" i="35"/>
  <c r="AO8" i="35"/>
  <c r="BT5" i="35"/>
  <c r="BP32" i="35"/>
  <c r="I4" i="35"/>
  <c r="AI26" i="35"/>
  <c r="W18" i="35"/>
  <c r="BT24" i="35"/>
  <c r="J24" i="35"/>
  <c r="Y52" i="35"/>
  <c r="BK19" i="35"/>
  <c r="BM46" i="35"/>
  <c r="H5" i="24"/>
  <c r="Z21" i="35"/>
  <c r="AZ8" i="35"/>
  <c r="CD45" i="35"/>
  <c r="BB24" i="35"/>
  <c r="K8" i="35"/>
  <c r="E22" i="35"/>
  <c r="AG14" i="35"/>
  <c r="BM28" i="35"/>
  <c r="CD34" i="35"/>
  <c r="BH17" i="35"/>
  <c r="BJ25" i="35"/>
  <c r="AP32" i="35"/>
  <c r="BM50" i="35"/>
  <c r="CI44" i="35"/>
  <c r="AI25" i="35"/>
  <c r="D23" i="35"/>
  <c r="BH21" i="35"/>
  <c r="U20" i="35"/>
  <c r="X7" i="35"/>
  <c r="T46" i="35"/>
  <c r="G46" i="35"/>
  <c r="T45" i="35"/>
  <c r="CJ29" i="35"/>
  <c r="CG7" i="35"/>
  <c r="AD40" i="35"/>
  <c r="CM36" i="35"/>
  <c r="CD37" i="35"/>
  <c r="P41" i="35"/>
  <c r="F43" i="35"/>
  <c r="BU34" i="35"/>
  <c r="AP14" i="35"/>
  <c r="CQ52" i="35"/>
  <c r="BW23" i="35"/>
  <c r="BE9" i="35"/>
  <c r="BX5" i="35"/>
  <c r="AN8" i="35"/>
  <c r="K51" i="35"/>
  <c r="AX31" i="35"/>
  <c r="BA23" i="35"/>
  <c r="N47" i="35"/>
  <c r="CD8" i="35"/>
  <c r="O21" i="35"/>
  <c r="AW6" i="35"/>
  <c r="CK13" i="35"/>
  <c r="AY17" i="35"/>
  <c r="AC33" i="35"/>
  <c r="Y40" i="35"/>
  <c r="L28" i="35"/>
  <c r="CI31" i="35"/>
  <c r="BB9" i="35"/>
  <c r="AZ46" i="35"/>
  <c r="BF12" i="35"/>
  <c r="C4" i="35"/>
  <c r="E28" i="35"/>
  <c r="AJ27" i="35"/>
  <c r="AE43" i="35"/>
  <c r="CE19" i="35"/>
  <c r="BX45" i="35"/>
  <c r="R22" i="35"/>
  <c r="BL44" i="35"/>
  <c r="AX7" i="35"/>
  <c r="CT49" i="35"/>
  <c r="AB22" i="35"/>
  <c r="CI23" i="35"/>
  <c r="BR13" i="35"/>
  <c r="AL22" i="35"/>
  <c r="CJ41" i="35"/>
  <c r="BS25" i="35"/>
  <c r="BW48" i="35"/>
  <c r="BP33" i="35"/>
  <c r="AY52" i="35"/>
  <c r="AP4" i="35"/>
  <c r="X16" i="35"/>
  <c r="AW38" i="35"/>
  <c r="BV27" i="35"/>
  <c r="BA20" i="35"/>
  <c r="BN15" i="35"/>
  <c r="BC22" i="35"/>
  <c r="AM23" i="35"/>
  <c r="BD42" i="35"/>
  <c r="AP7" i="35"/>
  <c r="CP23" i="35"/>
  <c r="H37" i="35"/>
  <c r="E25" i="35"/>
  <c r="AN33" i="35"/>
  <c r="S38" i="35"/>
  <c r="BC47" i="35"/>
  <c r="CF43" i="35"/>
  <c r="BH20" i="35"/>
  <c r="AR49" i="35"/>
  <c r="CC15" i="35"/>
  <c r="I51" i="35"/>
  <c r="E4" i="35"/>
  <c r="BX18" i="35"/>
  <c r="X50" i="35"/>
  <c r="AC24" i="35"/>
  <c r="AU36" i="35"/>
  <c r="CK11" i="35"/>
  <c r="T41" i="35"/>
  <c r="AL36" i="35"/>
  <c r="BT35" i="35"/>
  <c r="BG39" i="35"/>
  <c r="AP50" i="35"/>
  <c r="AQ8" i="35"/>
  <c r="M15" i="35"/>
  <c r="BF50" i="35"/>
  <c r="AF36" i="35"/>
  <c r="BN50" i="35"/>
  <c r="CB44" i="35"/>
  <c r="BZ51" i="35"/>
  <c r="AV46" i="35"/>
  <c r="H49" i="35"/>
  <c r="AT46" i="35"/>
  <c r="BE33" i="35"/>
  <c r="AM15" i="35"/>
  <c r="BQ15" i="35"/>
  <c r="BR30" i="35"/>
  <c r="R43" i="35"/>
  <c r="C13" i="35"/>
  <c r="AA46" i="35"/>
  <c r="CQ18" i="35"/>
  <c r="CS11" i="35"/>
  <c r="CT10" i="35"/>
  <c r="AU8" i="35"/>
  <c r="BF45" i="35"/>
  <c r="BF9" i="35"/>
  <c r="AW40" i="35"/>
  <c r="AT51" i="35"/>
  <c r="CA5" i="35"/>
  <c r="AK48" i="35"/>
  <c r="AO39" i="35"/>
  <c r="P35" i="35"/>
  <c r="AU6" i="35"/>
  <c r="C27" i="35"/>
  <c r="CO7" i="35"/>
  <c r="CB51" i="35"/>
  <c r="J44" i="35"/>
  <c r="BJ4" i="35"/>
  <c r="F4" i="35"/>
  <c r="AX4" i="35"/>
  <c r="CK27" i="35"/>
  <c r="H21" i="35"/>
  <c r="AU52" i="35"/>
  <c r="BK21" i="35"/>
  <c r="BM39" i="35"/>
  <c r="BO13" i="35"/>
  <c r="BJ38" i="35"/>
  <c r="BS30" i="35"/>
  <c r="BI8" i="35"/>
  <c r="BV23" i="35"/>
  <c r="CB34" i="35"/>
  <c r="BP9" i="35"/>
  <c r="AZ51" i="35"/>
  <c r="AD49" i="35"/>
  <c r="BS48" i="35"/>
  <c r="BE52" i="35"/>
  <c r="V11" i="35"/>
  <c r="AJ46" i="35"/>
  <c r="G10" i="35"/>
  <c r="T43" i="35"/>
  <c r="P15" i="35"/>
  <c r="AE22" i="35"/>
  <c r="AB18" i="35"/>
  <c r="BZ27" i="35"/>
  <c r="CF9" i="35"/>
  <c r="W27" i="35"/>
  <c r="BH27" i="35"/>
  <c r="BX43" i="35"/>
  <c r="N38" i="35"/>
  <c r="J27" i="35"/>
  <c r="BR41" i="35"/>
  <c r="CJ47" i="35"/>
  <c r="CT39" i="35"/>
  <c r="AZ17" i="35"/>
  <c r="CI49" i="35"/>
  <c r="CI40" i="35"/>
  <c r="AI16" i="35"/>
  <c r="AN31" i="35"/>
  <c r="AS32" i="35"/>
  <c r="CE10" i="35"/>
  <c r="AN6" i="35"/>
  <c r="F10" i="35"/>
  <c r="P32" i="35"/>
  <c r="AD23" i="35"/>
  <c r="AS39" i="35"/>
  <c r="Z18" i="35"/>
  <c r="CH11" i="35"/>
  <c r="AM49" i="35"/>
  <c r="CB41" i="35"/>
  <c r="CI17" i="35"/>
  <c r="BJ9" i="35"/>
  <c r="AF18" i="35"/>
  <c r="AI4" i="35"/>
  <c r="BG10" i="35"/>
  <c r="H7" i="35"/>
  <c r="AW13" i="35"/>
  <c r="F33" i="35"/>
  <c r="AT52" i="35"/>
  <c r="CM14" i="35"/>
  <c r="G38" i="35"/>
  <c r="CA49" i="35"/>
  <c r="BW43" i="35"/>
  <c r="AW17" i="35"/>
  <c r="BG15" i="35"/>
  <c r="AP23" i="35"/>
  <c r="AR7" i="35"/>
  <c r="BM25" i="35"/>
  <c r="AK20" i="35"/>
  <c r="AG30" i="35"/>
  <c r="CM17" i="35"/>
  <c r="CP22" i="35"/>
  <c r="BA5" i="35"/>
  <c r="Y38" i="35"/>
  <c r="BW27" i="35"/>
  <c r="BF48" i="35"/>
  <c r="BM27" i="35"/>
  <c r="BA43" i="35"/>
  <c r="AN18" i="35"/>
  <c r="I40" i="35"/>
  <c r="AH39" i="35"/>
  <c r="CM34" i="35"/>
  <c r="W41" i="35"/>
  <c r="BH39" i="35"/>
  <c r="BY7" i="35"/>
  <c r="CN15" i="35"/>
  <c r="V25" i="35"/>
  <c r="AN26" i="35"/>
  <c r="CP12" i="35"/>
  <c r="BN19" i="35"/>
  <c r="AR25" i="35"/>
  <c r="CM28" i="35"/>
  <c r="AY8" i="35"/>
  <c r="AT24" i="35"/>
  <c r="Q10" i="35"/>
  <c r="C28" i="35"/>
  <c r="O33" i="35"/>
  <c r="R33" i="35"/>
  <c r="AR15" i="35"/>
  <c r="AW47" i="35"/>
  <c r="AH24" i="35"/>
  <c r="BE29" i="35"/>
  <c r="BT28" i="35"/>
  <c r="W51" i="35"/>
  <c r="CO17" i="35"/>
  <c r="BW17" i="35"/>
  <c r="CI22" i="35"/>
  <c r="G30" i="35"/>
  <c r="AC37" i="35"/>
  <c r="CL8" i="35"/>
  <c r="I21" i="35"/>
  <c r="CB35" i="35"/>
  <c r="AS19" i="35"/>
  <c r="AC28" i="35"/>
  <c r="BC21" i="35"/>
  <c r="Y6" i="35"/>
  <c r="CN5" i="35"/>
  <c r="AM5" i="35"/>
  <c r="Y27" i="35"/>
  <c r="CS4" i="35"/>
  <c r="BC48" i="35"/>
  <c r="BV31" i="35"/>
  <c r="BP25" i="35"/>
  <c r="BM42" i="35"/>
  <c r="AS6" i="35"/>
  <c r="AG24" i="35"/>
  <c r="BT32" i="35"/>
  <c r="AJ32" i="35"/>
  <c r="E24" i="35"/>
  <c r="BH51" i="35"/>
  <c r="F19" i="35"/>
  <c r="AM42" i="35"/>
  <c r="CH49" i="35"/>
  <c r="AK26" i="35"/>
  <c r="C38" i="35"/>
  <c r="AD38" i="35"/>
  <c r="BG24" i="35"/>
  <c r="CI13" i="35"/>
  <c r="AH26" i="35"/>
  <c r="AN7" i="35"/>
  <c r="BD36" i="35"/>
  <c r="AF30" i="35"/>
  <c r="BZ18" i="35"/>
  <c r="CD28" i="35"/>
  <c r="BN6" i="35"/>
  <c r="CA33" i="35"/>
  <c r="CQ49" i="35"/>
  <c r="BZ8" i="35"/>
  <c r="BB7" i="35"/>
  <c r="BT27" i="35"/>
  <c r="AM4" i="35"/>
  <c r="AM34" i="35"/>
  <c r="BL6" i="35"/>
  <c r="AG19" i="35"/>
  <c r="BI31" i="35"/>
  <c r="AD17" i="35"/>
  <c r="AY22" i="35"/>
  <c r="AB17" i="35"/>
  <c r="D29" i="35"/>
  <c r="BR43" i="35"/>
  <c r="AC16" i="35"/>
  <c r="BW8" i="35"/>
  <c r="BS35" i="35"/>
  <c r="H2" i="24"/>
  <c r="BT22" i="35"/>
  <c r="Z31" i="35"/>
  <c r="AW11" i="35"/>
  <c r="CE47" i="35"/>
  <c r="W39" i="35"/>
  <c r="CQ41" i="35"/>
  <c r="AE16" i="35"/>
  <c r="X34" i="35"/>
  <c r="I10" i="35"/>
  <c r="AC17" i="35"/>
  <c r="O39" i="35"/>
  <c r="BA32" i="35"/>
  <c r="CT45" i="35"/>
  <c r="BB4" i="35"/>
  <c r="CN32" i="35"/>
  <c r="U7" i="35"/>
  <c r="AC29" i="35"/>
  <c r="CE22" i="35"/>
  <c r="U44" i="35"/>
  <c r="BI49" i="35"/>
  <c r="CD33" i="35"/>
  <c r="N40" i="35"/>
  <c r="N31" i="35"/>
  <c r="CE43" i="35"/>
  <c r="AM50" i="35"/>
  <c r="H27" i="35"/>
  <c r="BW30" i="35"/>
  <c r="BR11" i="35"/>
  <c r="BR27" i="35"/>
  <c r="AH23" i="35"/>
  <c r="R28" i="35"/>
  <c r="BW37" i="35"/>
  <c r="CO29" i="35"/>
  <c r="AF35" i="35"/>
  <c r="O19" i="35"/>
  <c r="AY37" i="35"/>
  <c r="AK44" i="35"/>
  <c r="K17" i="35"/>
  <c r="CS9" i="35"/>
  <c r="AN39" i="35"/>
  <c r="BS33" i="35"/>
  <c r="BX42" i="35"/>
  <c r="BJ32" i="35"/>
  <c r="CM15" i="35"/>
  <c r="BK46" i="35"/>
  <c r="BP14" i="35"/>
  <c r="BJ11" i="35"/>
  <c r="AG50" i="35"/>
  <c r="AH36" i="35"/>
  <c r="CL45" i="35"/>
  <c r="AS36" i="35"/>
  <c r="AD10" i="35"/>
  <c r="CD25" i="35"/>
  <c r="AA21" i="35"/>
  <c r="AN50" i="35"/>
  <c r="AN37" i="35"/>
  <c r="I30" i="35"/>
  <c r="CA46" i="35"/>
  <c r="CD19" i="35"/>
  <c r="CH40" i="35"/>
  <c r="BD20" i="35"/>
  <c r="AU33" i="35"/>
  <c r="BU19" i="35"/>
  <c r="CG52" i="35"/>
  <c r="BY11" i="35"/>
  <c r="BS38" i="35"/>
  <c r="CI46" i="35"/>
  <c r="AA16" i="35"/>
  <c r="BZ29" i="35"/>
  <c r="E51" i="35"/>
  <c r="CS12" i="35"/>
  <c r="AO20" i="35"/>
  <c r="AF14" i="35"/>
  <c r="C10" i="35"/>
  <c r="BP27" i="35"/>
  <c r="BH33" i="35"/>
  <c r="CG47" i="35"/>
  <c r="CN31" i="35"/>
  <c r="BH43" i="35"/>
  <c r="BG4" i="35"/>
  <c r="H5" i="35"/>
  <c r="CF21" i="35"/>
  <c r="CH13" i="35"/>
  <c r="T15" i="35"/>
  <c r="K21" i="35"/>
  <c r="AZ35" i="35"/>
  <c r="CE23" i="35"/>
  <c r="CE45" i="35"/>
  <c r="CT29" i="35"/>
  <c r="R50" i="35"/>
  <c r="BZ20" i="35"/>
  <c r="Y15" i="35"/>
  <c r="P29" i="35"/>
  <c r="AC14" i="35"/>
  <c r="BT15" i="35"/>
  <c r="AU30" i="35"/>
  <c r="BN35" i="35"/>
  <c r="Z12" i="35"/>
  <c r="Q47" i="35"/>
  <c r="O30" i="35"/>
  <c r="AF39" i="35"/>
  <c r="Z15" i="35"/>
  <c r="BA25" i="35"/>
  <c r="CG30" i="35"/>
  <c r="AZ32" i="35"/>
  <c r="M45" i="35"/>
  <c r="AE4" i="35"/>
  <c r="CN49" i="35"/>
  <c r="BL26" i="35"/>
  <c r="G25" i="35"/>
  <c r="E39" i="35"/>
  <c r="BT47" i="35"/>
  <c r="AM37" i="35"/>
  <c r="Y5" i="35"/>
  <c r="BY23" i="35"/>
  <c r="BU6" i="35"/>
  <c r="K38" i="35"/>
  <c r="BI18" i="35"/>
  <c r="BT41" i="35"/>
  <c r="AK30" i="35"/>
  <c r="P37" i="35"/>
  <c r="AH42" i="35"/>
  <c r="C15" i="35"/>
  <c r="AC44" i="35"/>
  <c r="AW30" i="35"/>
  <c r="BI36" i="35"/>
  <c r="AT16" i="35"/>
  <c r="Z20" i="35"/>
  <c r="CL18" i="35"/>
  <c r="M4" i="35"/>
  <c r="AK16" i="35"/>
  <c r="BT25" i="35"/>
  <c r="S18" i="35"/>
  <c r="CB45" i="35"/>
  <c r="AZ36" i="35"/>
  <c r="BG40" i="35"/>
  <c r="BL42" i="35"/>
  <c r="L27" i="35"/>
  <c r="BC29" i="35"/>
  <c r="Y17" i="35"/>
  <c r="BK47" i="35"/>
  <c r="J7" i="35"/>
  <c r="H28" i="35"/>
  <c r="AE34" i="35"/>
  <c r="AR16" i="35"/>
  <c r="AL37" i="35"/>
  <c r="AM14" i="35"/>
  <c r="N35" i="35"/>
  <c r="Q32" i="35"/>
  <c r="AU18" i="35"/>
  <c r="L12" i="35"/>
  <c r="BA22" i="35"/>
  <c r="S48" i="35"/>
  <c r="BW45" i="35"/>
  <c r="BQ10" i="35"/>
  <c r="AY34" i="35"/>
  <c r="C46" i="35"/>
  <c r="AO48" i="35"/>
  <c r="CB46" i="35"/>
  <c r="C19" i="35"/>
  <c r="AT19" i="35"/>
  <c r="AV41" i="35"/>
  <c r="Z22" i="35"/>
  <c r="AU28" i="35"/>
  <c r="CL32" i="35"/>
  <c r="CA37" i="35"/>
  <c r="AF19" i="35"/>
  <c r="BZ33" i="35"/>
  <c r="BR46" i="35"/>
  <c r="BB46" i="35"/>
  <c r="C44" i="35"/>
  <c r="CJ43" i="35"/>
  <c r="BZ21" i="35"/>
  <c r="BI44" i="35"/>
  <c r="BT51" i="35"/>
  <c r="CB17" i="35"/>
  <c r="AY28" i="35"/>
  <c r="BW49" i="35"/>
  <c r="BV45" i="35"/>
  <c r="CL27" i="35"/>
  <c r="P26" i="35"/>
  <c r="AF43" i="35"/>
  <c r="AK37" i="35"/>
  <c r="BQ41" i="35"/>
  <c r="AW23" i="35"/>
  <c r="P25" i="35"/>
  <c r="BR40" i="35"/>
  <c r="BC5" i="35"/>
  <c r="AY26" i="35"/>
  <c r="D41" i="35"/>
  <c r="AF27" i="35"/>
  <c r="E45" i="35"/>
  <c r="AN19" i="35"/>
  <c r="BJ33" i="35"/>
  <c r="D32" i="35"/>
  <c r="I27" i="35"/>
  <c r="CL4" i="35"/>
  <c r="AZ14" i="35"/>
  <c r="CS47" i="35"/>
  <c r="CK34" i="35"/>
  <c r="CF26" i="35"/>
  <c r="BP28" i="35"/>
  <c r="BD22" i="35"/>
  <c r="AG22" i="35"/>
  <c r="AE41" i="35"/>
  <c r="V14" i="35"/>
  <c r="D10" i="35"/>
  <c r="BR15" i="35"/>
  <c r="CP18" i="35"/>
  <c r="AA30" i="35"/>
  <c r="AD35" i="35"/>
  <c r="BX22" i="35"/>
  <c r="BA30" i="35"/>
  <c r="V50" i="35"/>
  <c r="CH23" i="35"/>
  <c r="H15" i="35"/>
  <c r="BW52" i="35"/>
  <c r="O9" i="35"/>
  <c r="BC14" i="35"/>
  <c r="BP41" i="35"/>
  <c r="CQ38" i="35"/>
  <c r="BW44" i="35"/>
  <c r="AL31" i="35"/>
  <c r="Q21" i="35"/>
  <c r="CM51" i="35"/>
  <c r="E33" i="35"/>
  <c r="CE13" i="35"/>
  <c r="CK8" i="35"/>
  <c r="CJ19" i="35"/>
  <c r="AX6" i="35"/>
  <c r="AL34" i="35"/>
  <c r="H31" i="35"/>
  <c r="AV21" i="35"/>
  <c r="BP35" i="35"/>
  <c r="AK18" i="35"/>
  <c r="AL6" i="35"/>
  <c r="AT10" i="35"/>
  <c r="CC6" i="35"/>
  <c r="CH33" i="35"/>
  <c r="U22" i="35"/>
  <c r="BH6" i="35"/>
  <c r="O41" i="35"/>
  <c r="AB13" i="35"/>
  <c r="J15" i="35"/>
  <c r="AX21" i="35"/>
  <c r="T44" i="35"/>
  <c r="BD31" i="35"/>
  <c r="R14" i="35"/>
  <c r="AV13" i="35"/>
  <c r="K20" i="35"/>
  <c r="W16" i="35"/>
  <c r="AA49" i="35"/>
  <c r="BJ46" i="35"/>
  <c r="BQ4" i="35"/>
  <c r="BA48" i="35"/>
  <c r="BP8" i="35"/>
  <c r="CC38" i="35"/>
  <c r="D49" i="35"/>
  <c r="Q4" i="35"/>
  <c r="CE4" i="35"/>
  <c r="AW20" i="35"/>
  <c r="M41" i="35"/>
  <c r="BO36" i="35"/>
  <c r="AQ29" i="35"/>
  <c r="BH50" i="35"/>
  <c r="CC8" i="35"/>
  <c r="BB22" i="35"/>
  <c r="CB38" i="35"/>
  <c r="BJ20" i="35"/>
  <c r="CP46" i="35"/>
  <c r="BK43" i="35"/>
  <c r="AH15" i="35"/>
  <c r="CB12" i="35"/>
  <c r="BG46" i="35"/>
  <c r="U4" i="35"/>
  <c r="AM9" i="35"/>
  <c r="BA28" i="35"/>
  <c r="BW24" i="35"/>
  <c r="BY14" i="35"/>
  <c r="T40" i="35"/>
  <c r="BW11" i="35"/>
  <c r="AT50" i="35"/>
  <c r="CG40" i="35"/>
  <c r="CQ10" i="35"/>
  <c r="CS30" i="35"/>
  <c r="BV7" i="35"/>
  <c r="AT18" i="35"/>
  <c r="CD48" i="35"/>
  <c r="CR51" i="35"/>
  <c r="BU41" i="35"/>
  <c r="D14" i="35"/>
  <c r="M43" i="35"/>
  <c r="BF8" i="35"/>
  <c r="AQ27" i="35"/>
  <c r="BV41" i="35"/>
  <c r="T39" i="35"/>
  <c r="AR44" i="35"/>
  <c r="AU7" i="35"/>
  <c r="BX9" i="35"/>
  <c r="AU47" i="35"/>
  <c r="AI12" i="35"/>
  <c r="X6" i="35"/>
  <c r="CK38" i="35"/>
  <c r="CG5" i="35"/>
  <c r="CG43" i="35"/>
  <c r="AO52" i="35"/>
  <c r="BL9" i="35"/>
  <c r="BM37" i="35"/>
  <c r="AJ21" i="35"/>
  <c r="BQ25" i="35"/>
  <c r="CT7" i="35"/>
  <c r="CR48" i="35"/>
  <c r="O20" i="35"/>
  <c r="BU21" i="35"/>
  <c r="X28" i="35"/>
  <c r="AA7" i="35"/>
  <c r="AV52" i="35"/>
  <c r="CL51" i="35"/>
  <c r="CH39" i="35"/>
  <c r="AU17" i="35"/>
  <c r="BC16" i="35"/>
  <c r="AP15" i="35"/>
  <c r="BT46" i="35"/>
  <c r="BP19" i="35"/>
  <c r="D33" i="35"/>
  <c r="AS18" i="35"/>
  <c r="AX10" i="35"/>
  <c r="J48" i="35"/>
  <c r="AQ19" i="35"/>
  <c r="H12" i="35"/>
  <c r="BR9" i="35"/>
  <c r="CL22" i="35"/>
  <c r="BB36" i="35"/>
  <c r="M28" i="35"/>
  <c r="BB39" i="35"/>
  <c r="BF10" i="35"/>
  <c r="AU39" i="35"/>
  <c r="CL7" i="35"/>
  <c r="AP37" i="35"/>
  <c r="BS28" i="35"/>
  <c r="AB23" i="35"/>
  <c r="AP26" i="35"/>
  <c r="AI22" i="35"/>
  <c r="O10" i="35"/>
  <c r="BY10" i="35"/>
  <c r="CO25" i="35"/>
  <c r="CK39" i="35"/>
  <c r="CS33" i="35"/>
  <c r="AZ48" i="35"/>
  <c r="BE34" i="35"/>
  <c r="BW38" i="35"/>
  <c r="BN32" i="35"/>
  <c r="BU39" i="35"/>
  <c r="BK5" i="35"/>
  <c r="C30" i="35"/>
  <c r="CA32" i="35"/>
  <c r="AA6" i="35"/>
  <c r="BX49" i="35"/>
  <c r="BR8" i="35"/>
  <c r="AO21" i="35"/>
  <c r="BE32" i="35"/>
  <c r="L39" i="35"/>
  <c r="AL30" i="35"/>
  <c r="BN4" i="35"/>
  <c r="BC32" i="35"/>
  <c r="AU45" i="35"/>
  <c r="CI33" i="35"/>
  <c r="BI41" i="35"/>
  <c r="R46" i="35"/>
  <c r="Q49" i="35"/>
  <c r="AB16" i="35"/>
  <c r="Q44" i="35"/>
  <c r="CA29" i="35"/>
  <c r="CF27" i="35"/>
  <c r="AH20" i="35"/>
  <c r="AJ4" i="35"/>
  <c r="AV40" i="35"/>
  <c r="T7" i="35"/>
  <c r="AX20" i="35"/>
  <c r="BB26" i="35"/>
  <c r="AG31" i="35"/>
  <c r="AN15" i="35"/>
  <c r="AO5" i="35"/>
  <c r="AY50" i="35"/>
  <c r="AW29" i="35"/>
  <c r="BX34" i="35"/>
  <c r="E12" i="35"/>
  <c r="BC35" i="35"/>
  <c r="AA39" i="35"/>
  <c r="AO7" i="35"/>
  <c r="BG30" i="35"/>
  <c r="CA47" i="35"/>
  <c r="AY41" i="35"/>
  <c r="AB7" i="35"/>
  <c r="CL17" i="35"/>
  <c r="BJ41" i="35"/>
  <c r="CN52" i="35"/>
  <c r="BM38" i="35"/>
  <c r="CG10" i="35"/>
  <c r="BY9" i="35"/>
  <c r="CK49" i="35"/>
  <c r="AZ19" i="35"/>
  <c r="Y24" i="35"/>
  <c r="AT33" i="35"/>
  <c r="I37" i="35"/>
  <c r="BV47" i="35"/>
  <c r="BK25" i="35"/>
  <c r="AA33" i="35"/>
  <c r="CN4" i="35"/>
  <c r="H16" i="35"/>
  <c r="CK35" i="35"/>
  <c r="AY43" i="35"/>
  <c r="CG20" i="35"/>
  <c r="BS39" i="35"/>
  <c r="BK37" i="35"/>
  <c r="BL30" i="35"/>
  <c r="BX17" i="35"/>
  <c r="Z6" i="35"/>
  <c r="CG42" i="35"/>
  <c r="AJ18" i="35"/>
  <c r="Z50" i="35"/>
  <c r="AR38" i="35"/>
  <c r="V17" i="35"/>
  <c r="H30" i="35"/>
  <c r="CQ16" i="35"/>
  <c r="CC25" i="35"/>
  <c r="S24" i="35"/>
  <c r="CL13" i="35"/>
  <c r="AI50" i="35"/>
  <c r="AG37" i="35"/>
  <c r="CQ36" i="35"/>
  <c r="BI29" i="35"/>
  <c r="N24" i="35"/>
  <c r="CC40" i="35"/>
  <c r="CI14" i="35"/>
  <c r="M18" i="35"/>
  <c r="CH43" i="35"/>
  <c r="BO8" i="35"/>
  <c r="AH52" i="35"/>
  <c r="BI52" i="35"/>
  <c r="S21" i="35"/>
  <c r="CA10" i="35"/>
  <c r="R44" i="35"/>
  <c r="C8" i="35"/>
  <c r="I18" i="35"/>
  <c r="CI16" i="35"/>
  <c r="AA10" i="35"/>
  <c r="CN11" i="35"/>
  <c r="BY20" i="35"/>
  <c r="AO43" i="35"/>
  <c r="BO22" i="35"/>
  <c r="BN21" i="35"/>
  <c r="AI17" i="35"/>
  <c r="AS41" i="35"/>
  <c r="BO12" i="35"/>
  <c r="AT7" i="35"/>
  <c r="S6" i="35"/>
  <c r="BN44" i="35"/>
  <c r="C6" i="35"/>
  <c r="CO34" i="35"/>
  <c r="BV4" i="35"/>
  <c r="H10" i="35"/>
  <c r="AW49" i="35"/>
  <c r="AD44" i="35"/>
  <c r="BT33" i="35"/>
  <c r="CJ8" i="35"/>
  <c r="AB38" i="35"/>
  <c r="K6" i="35"/>
  <c r="T50" i="35"/>
  <c r="X20" i="35"/>
  <c r="BK20" i="35"/>
  <c r="AD36" i="35"/>
  <c r="AR26" i="35"/>
  <c r="CE34" i="35"/>
  <c r="Z52" i="35"/>
  <c r="AZ23" i="35"/>
  <c r="CF14" i="35"/>
  <c r="BX44" i="35"/>
  <c r="AT45" i="35"/>
  <c r="AL10" i="35"/>
  <c r="Z25" i="35"/>
  <c r="AW19" i="35"/>
  <c r="AV25" i="35"/>
  <c r="CL41" i="35"/>
  <c r="CC48" i="35"/>
  <c r="BA8" i="35"/>
  <c r="CS38" i="35"/>
  <c r="BG34" i="35"/>
  <c r="AL12" i="35"/>
  <c r="CB22" i="35"/>
  <c r="CG41" i="35"/>
  <c r="T28" i="35"/>
  <c r="AN17" i="35"/>
  <c r="M21" i="35"/>
  <c r="AQ15" i="35"/>
  <c r="AO42" i="35"/>
  <c r="K50" i="35"/>
  <c r="V21" i="35"/>
  <c r="AF13" i="35"/>
  <c r="BM13" i="35"/>
  <c r="G23" i="35"/>
  <c r="AT23" i="35"/>
  <c r="BR21" i="35"/>
  <c r="BI33" i="35"/>
  <c r="AG32" i="35"/>
  <c r="BE21" i="35"/>
  <c r="BO27" i="35"/>
  <c r="AD21" i="35"/>
  <c r="M35" i="35"/>
  <c r="AU26" i="35"/>
  <c r="AT12" i="35"/>
  <c r="BA33" i="35"/>
  <c r="CS19" i="35"/>
  <c r="AV48" i="35"/>
  <c r="BB52" i="35"/>
  <c r="BZ38" i="35"/>
  <c r="BS23" i="35"/>
  <c r="AK43" i="35"/>
  <c r="AY49" i="35"/>
  <c r="AH38" i="35"/>
  <c r="BG13" i="35"/>
  <c r="Q36" i="35"/>
  <c r="BC12" i="35"/>
  <c r="BC38" i="35"/>
  <c r="AW12" i="35"/>
  <c r="CO32" i="35"/>
  <c r="BP45" i="35"/>
  <c r="CO6" i="35"/>
  <c r="R38" i="35"/>
  <c r="M52" i="35"/>
  <c r="AV11" i="35"/>
  <c r="O34" i="35"/>
  <c r="AJ34" i="35"/>
  <c r="N25" i="35"/>
  <c r="AM30" i="35"/>
  <c r="BJ7" i="35"/>
  <c r="N37" i="35"/>
  <c r="BB8" i="35"/>
  <c r="F50" i="35"/>
  <c r="CN43" i="35"/>
  <c r="AG17" i="35"/>
  <c r="I46" i="35"/>
  <c r="BY27" i="35"/>
  <c r="AM46" i="35"/>
  <c r="CF12" i="35"/>
  <c r="CP50" i="35"/>
  <c r="AS45" i="35"/>
  <c r="O7" i="35"/>
  <c r="N50" i="35"/>
  <c r="CM19" i="35"/>
  <c r="BE30" i="35"/>
  <c r="CB16" i="35"/>
  <c r="AQ28" i="35"/>
  <c r="BD24" i="35"/>
  <c r="BJ42" i="35"/>
  <c r="CI26" i="35"/>
  <c r="CR50" i="35"/>
  <c r="AN25" i="35"/>
  <c r="BL23" i="35"/>
  <c r="CL52" i="35"/>
  <c r="BI22" i="35"/>
  <c r="J17" i="35"/>
  <c r="BQ50" i="35"/>
  <c r="AU13" i="35"/>
  <c r="AG13" i="35"/>
  <c r="AX16" i="35"/>
  <c r="Z37" i="35"/>
  <c r="CM38" i="35"/>
  <c r="AA20" i="35"/>
  <c r="CM44" i="35"/>
  <c r="BZ34" i="35"/>
  <c r="CQ22" i="35"/>
  <c r="U39" i="35"/>
  <c r="BS8" i="35"/>
  <c r="AQ43" i="35"/>
  <c r="Y45" i="35"/>
  <c r="BO51" i="35"/>
  <c r="AO24" i="35"/>
  <c r="BF31" i="35"/>
  <c r="BW39" i="35"/>
  <c r="BU18" i="35"/>
  <c r="AK45" i="35"/>
  <c r="BU46" i="35"/>
  <c r="BB17" i="35"/>
  <c r="AS51" i="35"/>
  <c r="K32" i="35"/>
  <c r="BL20" i="35"/>
  <c r="Q17" i="35"/>
  <c r="G42" i="35"/>
  <c r="N34" i="35"/>
  <c r="BW10" i="35"/>
  <c r="BW34" i="35"/>
  <c r="AT22" i="35"/>
  <c r="L35" i="35"/>
  <c r="BM22" i="35"/>
  <c r="CM13" i="35"/>
  <c r="CQ37" i="35"/>
  <c r="CS8" i="35"/>
  <c r="CT27" i="35"/>
  <c r="N45" i="35"/>
  <c r="CS27" i="35"/>
  <c r="D7" i="35"/>
  <c r="AQ40" i="35"/>
  <c r="BJ40" i="35"/>
  <c r="AL20" i="35"/>
  <c r="AU23" i="35"/>
  <c r="BI37" i="35"/>
  <c r="CQ51" i="35"/>
  <c r="CG44" i="35"/>
  <c r="X14" i="35"/>
  <c r="BT37" i="35"/>
  <c r="AW8" i="35"/>
  <c r="BE19" i="35"/>
  <c r="CG27" i="35"/>
  <c r="AC50" i="35"/>
  <c r="BX26" i="35"/>
  <c r="S31" i="35"/>
  <c r="AR43" i="35"/>
  <c r="CD50" i="35"/>
  <c r="AX41" i="35"/>
  <c r="CP19" i="35"/>
  <c r="G124" i="38"/>
  <c r="Y11" i="35"/>
  <c r="O46" i="35"/>
  <c r="AV45" i="35"/>
  <c r="L15" i="35"/>
  <c r="AA45" i="35"/>
  <c r="C32" i="35"/>
  <c r="G24" i="35"/>
  <c r="P9" i="35"/>
  <c r="CT4" i="35"/>
  <c r="CF47" i="35"/>
  <c r="CQ48" i="35"/>
  <c r="BK16" i="35"/>
  <c r="N33" i="35"/>
  <c r="BR45" i="35"/>
  <c r="BH46" i="35"/>
  <c r="BZ35" i="35"/>
  <c r="CF49" i="35"/>
  <c r="G13" i="35"/>
  <c r="C16" i="35"/>
  <c r="BX28" i="35"/>
  <c r="P13" i="35"/>
  <c r="V34" i="35"/>
  <c r="BG38" i="35"/>
  <c r="BC17" i="35"/>
  <c r="BT36" i="35"/>
  <c r="CL33" i="35"/>
  <c r="AT38" i="35"/>
  <c r="AR20" i="35"/>
  <c r="F125" i="38"/>
  <c r="V125" i="38"/>
  <c r="CQ27" i="35"/>
  <c r="BJ35" i="35"/>
  <c r="BI17" i="35"/>
  <c r="CD40" i="35"/>
  <c r="AB29" i="35"/>
  <c r="BI45" i="35"/>
  <c r="I39" i="35"/>
  <c r="W49" i="35"/>
  <c r="N17" i="35"/>
  <c r="CS14" i="35"/>
  <c r="D52" i="35"/>
  <c r="CS41" i="35"/>
  <c r="BC18" i="35"/>
  <c r="AE8" i="35"/>
  <c r="AL24" i="35"/>
  <c r="F45" i="35"/>
  <c r="AV26" i="35"/>
  <c r="CK21" i="35"/>
  <c r="AN36" i="35"/>
  <c r="R26" i="35"/>
  <c r="AC9" i="35"/>
  <c r="Z5" i="35"/>
  <c r="CO23" i="35"/>
  <c r="U6" i="35"/>
  <c r="Y26" i="35"/>
  <c r="BF19" i="35"/>
  <c r="BG41" i="35"/>
  <c r="AK22" i="35"/>
  <c r="BV37" i="35"/>
  <c r="C18" i="35"/>
  <c r="CI8" i="35"/>
  <c r="U42" i="35"/>
  <c r="AL48" i="35"/>
  <c r="BL8" i="35"/>
  <c r="CH48" i="35"/>
  <c r="Q20" i="35"/>
  <c r="AX52" i="35"/>
  <c r="L40" i="35"/>
  <c r="AR50" i="35"/>
  <c r="AF41" i="35"/>
  <c r="CD44" i="35"/>
  <c r="BC11" i="35"/>
  <c r="BC50" i="35"/>
  <c r="AC49" i="35"/>
  <c r="L124" i="38"/>
  <c r="AL7" i="35"/>
  <c r="CM50" i="35"/>
  <c r="CJ9" i="35"/>
  <c r="AE35" i="35"/>
  <c r="AX8" i="35"/>
  <c r="K23" i="35"/>
  <c r="BP10" i="35"/>
  <c r="N9" i="35"/>
  <c r="O49" i="35"/>
  <c r="CP20" i="35"/>
  <c r="BK11" i="35"/>
  <c r="L49" i="35"/>
  <c r="BC26" i="35"/>
  <c r="H35" i="35"/>
  <c r="BQ22" i="35"/>
  <c r="I124" i="38"/>
  <c r="CL12" i="35"/>
  <c r="BR22" i="35"/>
  <c r="AT26" i="35"/>
  <c r="CS16" i="35"/>
  <c r="AD41" i="35"/>
  <c r="AJ17" i="35"/>
  <c r="BU22" i="35"/>
  <c r="CD5" i="35"/>
  <c r="T8" i="35"/>
  <c r="CA6" i="35"/>
  <c r="AL17" i="35"/>
  <c r="BM5" i="35"/>
  <c r="D42" i="9"/>
  <c r="E42" i="9" s="1"/>
  <c r="N33" i="37"/>
  <c r="R33" i="37" s="1"/>
  <c r="H33" i="37"/>
  <c r="Q33" i="37" s="1"/>
  <c r="M33" i="37"/>
  <c r="G34" i="40"/>
  <c r="AB125" i="38"/>
  <c r="AS125" i="38" s="1"/>
  <c r="Y125" i="38"/>
  <c r="J125" i="38"/>
  <c r="V124" i="38"/>
  <c r="M124" i="38"/>
  <c r="H125" i="38"/>
  <c r="G125" i="38"/>
  <c r="X124" i="38"/>
  <c r="I125" i="38"/>
  <c r="X125" i="38"/>
  <c r="H124" i="38"/>
  <c r="G34" i="37"/>
  <c r="K125" i="38"/>
  <c r="G35" i="40"/>
  <c r="AB124" i="38"/>
  <c r="N125" i="38"/>
  <c r="K124" i="38"/>
  <c r="F124" i="38"/>
  <c r="M125" i="38"/>
  <c r="Y124" i="38"/>
  <c r="N124" i="38"/>
  <c r="L125" i="38"/>
  <c r="AA124" i="38"/>
  <c r="R123" i="38"/>
  <c r="W123" i="38"/>
  <c r="O123" i="38"/>
  <c r="CU45" i="35" l="1"/>
  <c r="CG45" i="36" s="1"/>
  <c r="CU29" i="35"/>
  <c r="BB29" i="36" s="1"/>
  <c r="CU38" i="35"/>
  <c r="CC38" i="36" s="1"/>
  <c r="CU47" i="35"/>
  <c r="BE47" i="36" s="1"/>
  <c r="CU43" i="35"/>
  <c r="BX43" i="36" s="1"/>
  <c r="CU22" i="35"/>
  <c r="AJ22" i="36" s="1"/>
  <c r="CU51" i="35"/>
  <c r="CU49" i="35"/>
  <c r="J49" i="36" s="1"/>
  <c r="CU14" i="35"/>
  <c r="P14" i="36" s="1"/>
  <c r="CU18" i="35"/>
  <c r="CL18" i="36" s="1"/>
  <c r="CU32" i="35"/>
  <c r="BE32" i="36" s="1"/>
  <c r="CU16" i="35"/>
  <c r="AR16" i="36" s="1"/>
  <c r="CU6" i="35"/>
  <c r="BB6" i="36" s="1"/>
  <c r="CU30" i="35"/>
  <c r="CH30" i="36" s="1"/>
  <c r="CU44" i="35"/>
  <c r="AE44" i="36" s="1"/>
  <c r="CU15" i="35"/>
  <c r="V15" i="36" s="1"/>
  <c r="CU20" i="35"/>
  <c r="AS20" i="36" s="1"/>
  <c r="CU5" i="35"/>
  <c r="W5" i="36" s="1"/>
  <c r="CU17" i="35"/>
  <c r="D17" i="36" s="1"/>
  <c r="CU7" i="35"/>
  <c r="CA7" i="36" s="1"/>
  <c r="CU35" i="35"/>
  <c r="I35" i="36" s="1"/>
  <c r="CU36" i="35"/>
  <c r="BD36" i="36" s="1"/>
  <c r="CU10" i="35"/>
  <c r="BH10" i="36" s="1"/>
  <c r="CU41" i="35"/>
  <c r="BC41" i="36" s="1"/>
  <c r="CU40" i="35"/>
  <c r="CB40" i="36" s="1"/>
  <c r="CU9" i="35"/>
  <c r="J9" i="36" s="1"/>
  <c r="CU24" i="35"/>
  <c r="AC24" i="36" s="1"/>
  <c r="BB47" i="36"/>
  <c r="CU19" i="35"/>
  <c r="P19" i="36" s="1"/>
  <c r="CU13" i="35"/>
  <c r="R13" i="36" s="1"/>
  <c r="CU39" i="35"/>
  <c r="X39" i="36" s="1"/>
  <c r="CU11" i="35"/>
  <c r="AQ11" i="36" s="1"/>
  <c r="CU52" i="35"/>
  <c r="AD52" i="36" s="1"/>
  <c r="CU34" i="35"/>
  <c r="CF34" i="36" s="1"/>
  <c r="CU48" i="35"/>
  <c r="BG48" i="36" s="1"/>
  <c r="D47" i="9"/>
  <c r="E47" i="9" s="1"/>
  <c r="D44" i="9"/>
  <c r="E44" i="9" s="1"/>
  <c r="D43" i="9"/>
  <c r="E43" i="9" s="1"/>
  <c r="D39" i="9"/>
  <c r="E39" i="9" s="1"/>
  <c r="D41" i="9"/>
  <c r="E41" i="9" s="1"/>
  <c r="D40" i="9"/>
  <c r="E40" i="9" s="1"/>
  <c r="D46" i="9"/>
  <c r="E46" i="9" s="1"/>
  <c r="D45" i="9"/>
  <c r="E45" i="9" s="1"/>
  <c r="CU27" i="35"/>
  <c r="CE27" i="36" s="1"/>
  <c r="CU25" i="35"/>
  <c r="Y25" i="36" s="1"/>
  <c r="CU4" i="35"/>
  <c r="BX4" i="36" s="1"/>
  <c r="CU26" i="35"/>
  <c r="AD26" i="36" s="1"/>
  <c r="CU23" i="35"/>
  <c r="AX23" i="36" s="1"/>
  <c r="CU21" i="35"/>
  <c r="AG21" i="36" s="1"/>
  <c r="CU50" i="35"/>
  <c r="CD50" i="36" s="1"/>
  <c r="CU46" i="35"/>
  <c r="AC46" i="36" s="1"/>
  <c r="CU37" i="35"/>
  <c r="AM37" i="36" s="1"/>
  <c r="AJ40" i="36"/>
  <c r="CU8" i="35"/>
  <c r="AY8" i="36" s="1"/>
  <c r="CU28" i="35"/>
  <c r="AQ28" i="36" s="1"/>
  <c r="CU42" i="35"/>
  <c r="W42" i="36" s="1"/>
  <c r="CU12" i="35"/>
  <c r="CU31" i="35"/>
  <c r="CG31" i="36" s="1"/>
  <c r="CU33" i="35"/>
  <c r="AO33" i="36" s="1"/>
  <c r="F40" i="36"/>
  <c r="A129" i="20"/>
  <c r="L251" i="38"/>
  <c r="X259" i="38"/>
  <c r="F354" i="38"/>
  <c r="G327" i="38"/>
  <c r="G208" i="38"/>
  <c r="I208" i="38"/>
  <c r="I254" i="38"/>
  <c r="K148" i="38"/>
  <c r="AA182" i="38"/>
  <c r="I342" i="38"/>
  <c r="F350" i="38"/>
  <c r="Y153" i="38"/>
  <c r="J127" i="38"/>
  <c r="M272" i="38"/>
  <c r="I154" i="38"/>
  <c r="X360" i="38"/>
  <c r="N300" i="38"/>
  <c r="K331" i="38"/>
  <c r="H346" i="38"/>
  <c r="H187" i="38"/>
  <c r="AA130" i="38"/>
  <c r="H345" i="38"/>
  <c r="AA367" i="38"/>
  <c r="V225" i="38"/>
  <c r="F352" i="38"/>
  <c r="M300" i="38"/>
  <c r="N356" i="38"/>
  <c r="I242" i="38"/>
  <c r="K344" i="38"/>
  <c r="AA200" i="38"/>
  <c r="M256" i="38"/>
  <c r="G282" i="38"/>
  <c r="K199" i="38"/>
  <c r="M140" i="38"/>
  <c r="V250" i="38"/>
  <c r="G296" i="38"/>
  <c r="F206" i="38"/>
  <c r="G192" i="38"/>
  <c r="G35" i="37"/>
  <c r="J215" i="38"/>
  <c r="G191" i="38"/>
  <c r="K243" i="38"/>
  <c r="K223" i="38"/>
  <c r="M352" i="38"/>
  <c r="V278" i="38"/>
  <c r="G160" i="38"/>
  <c r="X186" i="38"/>
  <c r="K212" i="38"/>
  <c r="J357" i="38"/>
  <c r="K141" i="38"/>
  <c r="J191" i="38"/>
  <c r="I179" i="38"/>
  <c r="L303" i="38"/>
  <c r="N339" i="38"/>
  <c r="G233" i="38"/>
  <c r="J347" i="38"/>
  <c r="J180" i="38"/>
  <c r="L323" i="38"/>
  <c r="H251" i="38"/>
  <c r="X331" i="38"/>
  <c r="L184" i="38"/>
  <c r="M303" i="38"/>
  <c r="M179" i="38"/>
  <c r="M232" i="38"/>
  <c r="N230" i="38"/>
  <c r="AA335" i="38"/>
  <c r="F359" i="38"/>
  <c r="N222" i="38"/>
  <c r="K338" i="38"/>
  <c r="AB153" i="38"/>
  <c r="AS153" i="38" s="1"/>
  <c r="M315" i="38"/>
  <c r="L209" i="38"/>
  <c r="AA369" i="38"/>
  <c r="AB159" i="38"/>
  <c r="AS159" i="38" s="1"/>
  <c r="I251" i="38"/>
  <c r="I214" i="38"/>
  <c r="N169" i="38"/>
  <c r="H196" i="38"/>
  <c r="F310" i="38"/>
  <c r="V328" i="38"/>
  <c r="L225" i="38"/>
  <c r="G362" i="38"/>
  <c r="L334" i="38"/>
  <c r="X354" i="38"/>
  <c r="AA276" i="38"/>
  <c r="M251" i="38"/>
  <c r="J310" i="38"/>
  <c r="Y190" i="38"/>
  <c r="I290" i="38"/>
  <c r="M367" i="38"/>
  <c r="V353" i="38"/>
  <c r="AB294" i="38"/>
  <c r="AS294" i="38" s="1"/>
  <c r="I164" i="38"/>
  <c r="J176" i="38"/>
  <c r="X173" i="38"/>
  <c r="G174" i="38"/>
  <c r="L344" i="38"/>
  <c r="Y360" i="38"/>
  <c r="L362" i="38"/>
  <c r="X149" i="38"/>
  <c r="AA204" i="38"/>
  <c r="AB304" i="38"/>
  <c r="AS304" i="38" s="1"/>
  <c r="AA337" i="38"/>
  <c r="F167" i="38"/>
  <c r="I274" i="38"/>
  <c r="H264" i="38"/>
  <c r="H218" i="38"/>
  <c r="F348" i="38"/>
  <c r="I322" i="38"/>
  <c r="I162" i="38"/>
  <c r="G246" i="38"/>
  <c r="J288" i="38"/>
  <c r="H198" i="38"/>
  <c r="AA243" i="38"/>
  <c r="G245" i="38"/>
  <c r="X353" i="38"/>
  <c r="I156" i="38"/>
  <c r="I148" i="38"/>
  <c r="I269" i="38"/>
  <c r="AB169" i="38"/>
  <c r="AS169" i="38" s="1"/>
  <c r="L263" i="38"/>
  <c r="L291" i="38"/>
  <c r="X223" i="38"/>
  <c r="M197" i="38"/>
  <c r="L260" i="38"/>
  <c r="X243" i="38"/>
  <c r="L174" i="38"/>
  <c r="AB251" i="38"/>
  <c r="AS251" i="38" s="1"/>
  <c r="Y290" i="38"/>
  <c r="H236" i="38"/>
  <c r="K274" i="38"/>
  <c r="L232" i="38"/>
  <c r="K164" i="38"/>
  <c r="I319" i="38"/>
  <c r="I178" i="38"/>
  <c r="V142" i="38"/>
  <c r="G130" i="38"/>
  <c r="Y335" i="38"/>
  <c r="F336" i="38"/>
  <c r="G238" i="38"/>
  <c r="J181" i="38"/>
  <c r="L189" i="38"/>
  <c r="H316" i="38"/>
  <c r="V323" i="38"/>
  <c r="J140" i="38"/>
  <c r="M304" i="38"/>
  <c r="L249" i="38"/>
  <c r="I181" i="38"/>
  <c r="H290" i="38"/>
  <c r="V332" i="38"/>
  <c r="Y334" i="38"/>
  <c r="I134" i="38"/>
  <c r="F171" i="38"/>
  <c r="AB206" i="38"/>
  <c r="AS206" i="38" s="1"/>
  <c r="Y188" i="38"/>
  <c r="I268" i="38"/>
  <c r="J133" i="38"/>
  <c r="Y294" i="38"/>
  <c r="X157" i="38"/>
  <c r="G170" i="38"/>
  <c r="L223" i="38"/>
  <c r="H317" i="38"/>
  <c r="N173" i="38"/>
  <c r="AB161" i="38"/>
  <c r="AS161" i="38" s="1"/>
  <c r="I139" i="38"/>
  <c r="M239" i="38"/>
  <c r="F178" i="38"/>
  <c r="M223" i="38"/>
  <c r="G367" i="38"/>
  <c r="X128" i="38"/>
  <c r="F191" i="38"/>
  <c r="H350" i="38"/>
  <c r="H216" i="38"/>
  <c r="G280" i="38"/>
  <c r="Y366" i="38"/>
  <c r="K238" i="38"/>
  <c r="AA253" i="38"/>
  <c r="X278" i="38"/>
  <c r="V360" i="38"/>
  <c r="AA249" i="38"/>
  <c r="AB136" i="38"/>
  <c r="AS136" i="38" s="1"/>
  <c r="AB350" i="38"/>
  <c r="AS350" i="38" s="1"/>
  <c r="F315" i="38"/>
  <c r="AB229" i="38"/>
  <c r="AS229" i="38" s="1"/>
  <c r="J323" i="38"/>
  <c r="F363" i="38"/>
  <c r="M311" i="38"/>
  <c r="X358" i="38"/>
  <c r="N340" i="38"/>
  <c r="H126" i="38"/>
  <c r="N305" i="38"/>
  <c r="M202" i="38"/>
  <c r="G368" i="38"/>
  <c r="AB359" i="38"/>
  <c r="AS359" i="38" s="1"/>
  <c r="G206" i="38"/>
  <c r="L130" i="38"/>
  <c r="V273" i="38"/>
  <c r="M366" i="38"/>
  <c r="N361" i="38"/>
  <c r="N189" i="38"/>
  <c r="N183" i="38"/>
  <c r="L277" i="38"/>
  <c r="G305" i="38"/>
  <c r="Y313" i="38"/>
  <c r="M335" i="38"/>
  <c r="N362" i="38"/>
  <c r="N181" i="38"/>
  <c r="J265" i="38"/>
  <c r="X287" i="38"/>
  <c r="I165" i="38"/>
  <c r="AA341" i="38"/>
  <c r="L310" i="38"/>
  <c r="H209" i="38"/>
  <c r="X131" i="38"/>
  <c r="J155" i="38"/>
  <c r="J162" i="38"/>
  <c r="AB306" i="38"/>
  <c r="AS306" i="38" s="1"/>
  <c r="K203" i="38"/>
  <c r="H323" i="38"/>
  <c r="X216" i="38"/>
  <c r="I282" i="38"/>
  <c r="N205" i="38"/>
  <c r="G346" i="38"/>
  <c r="AB178" i="38"/>
  <c r="AS178" i="38" s="1"/>
  <c r="J168" i="38"/>
  <c r="L152" i="38"/>
  <c r="F332" i="38"/>
  <c r="H351" i="38"/>
  <c r="V307" i="38"/>
  <c r="X276" i="38"/>
  <c r="J166" i="38"/>
  <c r="J296" i="38"/>
  <c r="N325" i="38"/>
  <c r="N197" i="38"/>
  <c r="M364" i="38"/>
  <c r="X283" i="38"/>
  <c r="N244" i="38"/>
  <c r="K232" i="38"/>
  <c r="L355" i="38"/>
  <c r="X257" i="38"/>
  <c r="J245" i="38"/>
  <c r="N292" i="38"/>
  <c r="N289" i="38"/>
  <c r="F224" i="38"/>
  <c r="H256" i="38"/>
  <c r="M138" i="38"/>
  <c r="I270" i="38"/>
  <c r="K295" i="38"/>
  <c r="F319" i="38"/>
  <c r="M155" i="38"/>
  <c r="X347" i="38"/>
  <c r="I336" i="38"/>
  <c r="M235" i="38"/>
  <c r="J307" i="38"/>
  <c r="K250" i="38"/>
  <c r="AA181" i="38"/>
  <c r="J188" i="38"/>
  <c r="G358" i="38"/>
  <c r="H342" i="38"/>
  <c r="X318" i="38"/>
  <c r="G185" i="38"/>
  <c r="AB363" i="38"/>
  <c r="AS363" i="38" s="1"/>
  <c r="F201" i="38"/>
  <c r="K362" i="38"/>
  <c r="X203" i="38"/>
  <c r="X164" i="38"/>
  <c r="X227" i="38"/>
  <c r="V357" i="38"/>
  <c r="AB214" i="38"/>
  <c r="AS214" i="38" s="1"/>
  <c r="Y175" i="38"/>
  <c r="M160" i="38"/>
  <c r="J303" i="38"/>
  <c r="AA141" i="38"/>
  <c r="M227" i="38"/>
  <c r="J294" i="38"/>
  <c r="H146" i="38"/>
  <c r="L331" i="38"/>
  <c r="X351" i="38"/>
  <c r="N327" i="38"/>
  <c r="J283" i="38"/>
  <c r="J293" i="38"/>
  <c r="X297" i="38"/>
  <c r="G276" i="38"/>
  <c r="V362" i="38"/>
  <c r="M323" i="38"/>
  <c r="K254" i="38"/>
  <c r="J159" i="38"/>
  <c r="J259" i="38"/>
  <c r="K279" i="38"/>
  <c r="AB332" i="38"/>
  <c r="AS332" i="38" s="1"/>
  <c r="F226" i="38"/>
  <c r="J182" i="38"/>
  <c r="Y278" i="38"/>
  <c r="V147" i="38"/>
  <c r="K208" i="38"/>
  <c r="X195" i="38"/>
  <c r="AB189" i="38"/>
  <c r="AS189" i="38" s="1"/>
  <c r="Y130" i="38"/>
  <c r="I275" i="38"/>
  <c r="X271" i="38"/>
  <c r="F144" i="38"/>
  <c r="L172" i="38"/>
  <c r="Y200" i="38"/>
  <c r="M333" i="38"/>
  <c r="X275" i="38"/>
  <c r="J272" i="38"/>
  <c r="X244" i="38"/>
  <c r="I340" i="38"/>
  <c r="G127" i="38"/>
  <c r="AA241" i="38"/>
  <c r="K131" i="38"/>
  <c r="Y279" i="38"/>
  <c r="V226" i="38"/>
  <c r="K152" i="38"/>
  <c r="K297" i="38"/>
  <c r="G173" i="38"/>
  <c r="V325" i="38"/>
  <c r="G253" i="38"/>
  <c r="F368" i="38"/>
  <c r="AA198" i="38"/>
  <c r="G343" i="38"/>
  <c r="K220" i="38"/>
  <c r="M320" i="38"/>
  <c r="K190" i="38"/>
  <c r="M365" i="38"/>
  <c r="X193" i="38"/>
  <c r="N152" i="38"/>
  <c r="AA152" i="38"/>
  <c r="I331" i="38"/>
  <c r="F187" i="38"/>
  <c r="F214" i="38"/>
  <c r="M317" i="38"/>
  <c r="H230" i="38"/>
  <c r="Y205" i="38"/>
  <c r="AA359" i="38"/>
  <c r="N259" i="38"/>
  <c r="X345" i="38"/>
  <c r="AB149" i="38"/>
  <c r="AS149" i="38" s="1"/>
  <c r="J313" i="38"/>
  <c r="Y196" i="38"/>
  <c r="J281" i="38"/>
  <c r="J285" i="38"/>
  <c r="I228" i="38"/>
  <c r="Y300" i="38"/>
  <c r="G210" i="38"/>
  <c r="V269" i="38"/>
  <c r="F155" i="38"/>
  <c r="AB176" i="38"/>
  <c r="AS176" i="38" s="1"/>
  <c r="Y356" i="38"/>
  <c r="F131" i="38"/>
  <c r="X204" i="38"/>
  <c r="N216" i="38"/>
  <c r="X184" i="38"/>
  <c r="G177" i="38"/>
  <c r="K213" i="38"/>
  <c r="N207" i="38"/>
  <c r="AB172" i="38"/>
  <c r="AS172" i="38" s="1"/>
  <c r="AA261" i="38"/>
  <c r="M273" i="38"/>
  <c r="Y355" i="38"/>
  <c r="H339" i="38"/>
  <c r="Y318" i="38"/>
  <c r="G161" i="38"/>
  <c r="AA160" i="38"/>
  <c r="N367" i="38"/>
  <c r="M358" i="38"/>
  <c r="N360" i="38"/>
  <c r="AB314" i="38"/>
  <c r="AS314" i="38" s="1"/>
  <c r="K189" i="38"/>
  <c r="AA306" i="38"/>
  <c r="AA336" i="38"/>
  <c r="F313" i="38"/>
  <c r="X335" i="38"/>
  <c r="V177" i="38"/>
  <c r="N142" i="38"/>
  <c r="F203" i="38"/>
  <c r="V264" i="38"/>
  <c r="M161" i="38"/>
  <c r="AB162" i="38"/>
  <c r="AS162" i="38" s="1"/>
  <c r="M224" i="38"/>
  <c r="I215" i="38"/>
  <c r="AA258" i="38"/>
  <c r="G252" i="38"/>
  <c r="I243" i="38"/>
  <c r="Y243" i="38"/>
  <c r="M226" i="38"/>
  <c r="N210" i="38"/>
  <c r="K353" i="38"/>
  <c r="N306" i="38"/>
  <c r="H287" i="38"/>
  <c r="J311" i="38"/>
  <c r="AA159" i="38"/>
  <c r="V199" i="38"/>
  <c r="L230" i="38"/>
  <c r="Y218" i="38"/>
  <c r="L241" i="38"/>
  <c r="L180" i="38"/>
  <c r="AB276" i="38"/>
  <c r="AS276" i="38" s="1"/>
  <c r="Y148" i="38"/>
  <c r="H356" i="38"/>
  <c r="I355" i="38"/>
  <c r="J239" i="38"/>
  <c r="J135" i="38"/>
  <c r="G355" i="38"/>
  <c r="AB181" i="38"/>
  <c r="AS181" i="38" s="1"/>
  <c r="AA314" i="38"/>
  <c r="M186" i="38"/>
  <c r="I360" i="38"/>
  <c r="I205" i="38"/>
  <c r="AB273" i="38"/>
  <c r="AS273" i="38" s="1"/>
  <c r="K182" i="38"/>
  <c r="F266" i="38"/>
  <c r="M249" i="38"/>
  <c r="M297" i="38"/>
  <c r="J280" i="38"/>
  <c r="M332" i="38"/>
  <c r="J278" i="38"/>
  <c r="L306" i="38"/>
  <c r="N151" i="38"/>
  <c r="AA315" i="38"/>
  <c r="X356" i="38"/>
  <c r="H165" i="38"/>
  <c r="H136" i="38"/>
  <c r="V158" i="38"/>
  <c r="N253" i="38"/>
  <c r="I169" i="38"/>
  <c r="F293" i="38"/>
  <c r="AA237" i="38"/>
  <c r="J229" i="38"/>
  <c r="Y301" i="38"/>
  <c r="H185" i="38"/>
  <c r="K286" i="38"/>
  <c r="J164" i="38"/>
  <c r="K176" i="38"/>
  <c r="Y304" i="38"/>
  <c r="L173" i="38"/>
  <c r="J151" i="38"/>
  <c r="AA162" i="38"/>
  <c r="AA313" i="38"/>
  <c r="Y176" i="38"/>
  <c r="G141" i="38"/>
  <c r="H306" i="38"/>
  <c r="J309" i="38"/>
  <c r="L324" i="38"/>
  <c r="Y259" i="38"/>
  <c r="V299" i="38"/>
  <c r="X332" i="38"/>
  <c r="AA188" i="38"/>
  <c r="G142" i="38"/>
  <c r="F361" i="38"/>
  <c r="J321" i="38"/>
  <c r="F199" i="38"/>
  <c r="F141" i="38"/>
  <c r="H353" i="38"/>
  <c r="N284" i="38"/>
  <c r="J338" i="38"/>
  <c r="X319" i="38"/>
  <c r="F270" i="38"/>
  <c r="AB165" i="38"/>
  <c r="AS165" i="38" s="1"/>
  <c r="G152" i="38"/>
  <c r="Y236" i="38"/>
  <c r="V265" i="38"/>
  <c r="F183" i="38"/>
  <c r="H249" i="38"/>
  <c r="N171" i="38"/>
  <c r="N137" i="38"/>
  <c r="L200" i="38"/>
  <c r="Y143" i="38"/>
  <c r="I200" i="38"/>
  <c r="N277" i="38"/>
  <c r="F286" i="38"/>
  <c r="I299" i="38"/>
  <c r="J213" i="38"/>
  <c r="X239" i="38"/>
  <c r="I262" i="38"/>
  <c r="Y315" i="38"/>
  <c r="N182" i="38"/>
  <c r="G229" i="38"/>
  <c r="I159" i="38"/>
  <c r="H358" i="38"/>
  <c r="J210" i="38"/>
  <c r="K244" i="38"/>
  <c r="G139" i="38"/>
  <c r="AB246" i="38"/>
  <c r="AS246" i="38" s="1"/>
  <c r="AB240" i="38"/>
  <c r="AS240" i="38" s="1"/>
  <c r="Y215" i="38"/>
  <c r="K349" i="38"/>
  <c r="V132" i="38"/>
  <c r="G281" i="38"/>
  <c r="F216" i="38"/>
  <c r="X280" i="38"/>
  <c r="N129" i="38"/>
  <c r="V187" i="38"/>
  <c r="H267" i="38"/>
  <c r="G140" i="38"/>
  <c r="I261" i="38"/>
  <c r="V302" i="38"/>
  <c r="L278" i="38"/>
  <c r="X246" i="38"/>
  <c r="F235" i="38"/>
  <c r="G150" i="38"/>
  <c r="N131" i="38"/>
  <c r="V274" i="38"/>
  <c r="AA219" i="38"/>
  <c r="F153" i="38"/>
  <c r="Y255" i="38"/>
  <c r="H211" i="38"/>
  <c r="V358" i="38"/>
  <c r="L250" i="38"/>
  <c r="K321" i="38"/>
  <c r="M152" i="38"/>
  <c r="F341" i="38"/>
  <c r="I171" i="38"/>
  <c r="N346" i="38"/>
  <c r="Y362" i="38"/>
  <c r="L266" i="38"/>
  <c r="F303" i="38"/>
  <c r="V329" i="38"/>
  <c r="V194" i="38"/>
  <c r="G217" i="38"/>
  <c r="L131" i="38"/>
  <c r="AA291" i="38"/>
  <c r="K268" i="38"/>
  <c r="V183" i="38"/>
  <c r="F290" i="38"/>
  <c r="J147" i="38"/>
  <c r="L170" i="38"/>
  <c r="F186" i="38"/>
  <c r="G352" i="38"/>
  <c r="I202" i="38"/>
  <c r="J314" i="38"/>
  <c r="J139" i="38"/>
  <c r="X205" i="38"/>
  <c r="N351" i="38"/>
  <c r="H232" i="38"/>
  <c r="N349" i="38"/>
  <c r="L176" i="38"/>
  <c r="J276" i="38"/>
  <c r="N345" i="38"/>
  <c r="M192" i="38"/>
  <c r="K218" i="38"/>
  <c r="Y353" i="38"/>
  <c r="AA136" i="38"/>
  <c r="K154" i="38"/>
  <c r="J262" i="38"/>
  <c r="F343" i="38"/>
  <c r="L365" i="38"/>
  <c r="AB227" i="38"/>
  <c r="AS227" i="38" s="1"/>
  <c r="J342" i="38"/>
  <c r="M331" i="38"/>
  <c r="L350" i="38"/>
  <c r="H225" i="38"/>
  <c r="K149" i="38"/>
  <c r="V283" i="38"/>
  <c r="G190" i="38"/>
  <c r="L227" i="38"/>
  <c r="Y163" i="38"/>
  <c r="F275" i="38"/>
  <c r="AA274" i="38"/>
  <c r="Y264" i="38"/>
  <c r="G221" i="38"/>
  <c r="V195" i="38"/>
  <c r="F273" i="38"/>
  <c r="AA125" i="38"/>
  <c r="U125" i="38" s="1"/>
  <c r="X251" i="38"/>
  <c r="K366" i="38"/>
  <c r="AB322" i="38"/>
  <c r="AS322" i="38" s="1"/>
  <c r="AB233" i="38"/>
  <c r="AS233" i="38" s="1"/>
  <c r="H244" i="38"/>
  <c r="Y194" i="38"/>
  <c r="AA186" i="38"/>
  <c r="M145" i="38"/>
  <c r="I330" i="38"/>
  <c r="AB243" i="38"/>
  <c r="AS243" i="38" s="1"/>
  <c r="M339" i="38"/>
  <c r="L333" i="38"/>
  <c r="AB331" i="38"/>
  <c r="AS331" i="38" s="1"/>
  <c r="L178" i="38"/>
  <c r="X336" i="38"/>
  <c r="X192" i="38"/>
  <c r="F149" i="38"/>
  <c r="AB234" i="38"/>
  <c r="AS234" i="38" s="1"/>
  <c r="L359" i="38"/>
  <c r="M362" i="38"/>
  <c r="N279" i="38"/>
  <c r="N206" i="38"/>
  <c r="K253" i="38"/>
  <c r="I128" i="38"/>
  <c r="J186" i="38"/>
  <c r="V271" i="38"/>
  <c r="X308" i="38"/>
  <c r="M307" i="38"/>
  <c r="G203" i="38"/>
  <c r="V279" i="38"/>
  <c r="AA143" i="38"/>
  <c r="G318" i="38"/>
  <c r="G269" i="38"/>
  <c r="L142" i="38"/>
  <c r="AA149" i="38"/>
  <c r="K285" i="38"/>
  <c r="Y147" i="38"/>
  <c r="L297" i="38"/>
  <c r="V296" i="38"/>
  <c r="K239" i="38"/>
  <c r="N270" i="38"/>
  <c r="AA311" i="38"/>
  <c r="Y321" i="38"/>
  <c r="M255" i="38"/>
  <c r="G181" i="38"/>
  <c r="AB228" i="38"/>
  <c r="AS228" i="38" s="1"/>
  <c r="Y276" i="38"/>
  <c r="I188" i="38"/>
  <c r="G215" i="38"/>
  <c r="V297" i="38"/>
  <c r="V169" i="38"/>
  <c r="F204" i="38"/>
  <c r="L283" i="38"/>
  <c r="M143" i="38"/>
  <c r="H248" i="38"/>
  <c r="G297" i="38"/>
  <c r="I352" i="38"/>
  <c r="H266" i="38"/>
  <c r="Y258" i="38"/>
  <c r="AA297" i="38"/>
  <c r="J324" i="38"/>
  <c r="M229" i="38"/>
  <c r="AA355" i="38"/>
  <c r="I354" i="38"/>
  <c r="V126" i="38"/>
  <c r="AA303" i="38"/>
  <c r="AA175" i="38"/>
  <c r="I341" i="38"/>
  <c r="K340" i="38"/>
  <c r="J352" i="38"/>
  <c r="AA156" i="38"/>
  <c r="I346" i="38"/>
  <c r="G348" i="38"/>
  <c r="L129" i="38"/>
  <c r="N257" i="38"/>
  <c r="V366" i="38"/>
  <c r="H265" i="38"/>
  <c r="L237" i="38"/>
  <c r="V162" i="38"/>
  <c r="V336" i="38"/>
  <c r="H34" i="37"/>
  <c r="Q34" i="37" s="1"/>
  <c r="M34" i="37"/>
  <c r="N34" i="37"/>
  <c r="R34" i="37" s="1"/>
  <c r="AS124" i="38"/>
  <c r="H34" i="40"/>
  <c r="Q34" i="40" s="1"/>
  <c r="N34" i="40"/>
  <c r="R34" i="40" s="1"/>
  <c r="M34" i="40"/>
  <c r="M35" i="40"/>
  <c r="H35" i="40"/>
  <c r="Q35" i="40" s="1"/>
  <c r="N35" i="40"/>
  <c r="R35" i="40" s="1"/>
  <c r="AI29" i="36"/>
  <c r="AD29" i="36"/>
  <c r="AV29" i="36"/>
  <c r="W29" i="36"/>
  <c r="J29" i="36"/>
  <c r="AP29" i="36"/>
  <c r="R29" i="36"/>
  <c r="AE29" i="36"/>
  <c r="P29" i="36"/>
  <c r="CJ29" i="36"/>
  <c r="CP29" i="36"/>
  <c r="M29" i="36"/>
  <c r="BP29" i="36"/>
  <c r="AW29" i="36"/>
  <c r="AO29" i="36"/>
  <c r="AZ29" i="36"/>
  <c r="BI29" i="36"/>
  <c r="AT29" i="36"/>
  <c r="AJ29" i="36"/>
  <c r="CS29" i="36"/>
  <c r="BY29" i="36"/>
  <c r="CA29" i="36"/>
  <c r="AQ29" i="36"/>
  <c r="AA29" i="36"/>
  <c r="D29" i="36"/>
  <c r="BX29" i="36"/>
  <c r="Y29" i="36"/>
  <c r="BD29" i="36"/>
  <c r="CE29" i="36"/>
  <c r="BW29" i="36"/>
  <c r="K29" i="36"/>
  <c r="AF29" i="36"/>
  <c r="AC29" i="36"/>
  <c r="AN29" i="36"/>
  <c r="CT29" i="36"/>
  <c r="U29" i="36"/>
  <c r="CH29" i="36"/>
  <c r="Z29" i="36"/>
  <c r="I29" i="36"/>
  <c r="AB29" i="36"/>
  <c r="BO29" i="36"/>
  <c r="CN29" i="36"/>
  <c r="BN29" i="36"/>
  <c r="T29" i="36"/>
  <c r="G29" i="36"/>
  <c r="AL29" i="36"/>
  <c r="CO29" i="36"/>
  <c r="BE29" i="36"/>
  <c r="L29" i="36"/>
  <c r="BG29" i="36"/>
  <c r="BF29" i="36"/>
  <c r="Q29" i="36"/>
  <c r="BZ29" i="36"/>
  <c r="CR29" i="36"/>
  <c r="BC29" i="36"/>
  <c r="AX29" i="36"/>
  <c r="AR29" i="36"/>
  <c r="BM29" i="36"/>
  <c r="S29" i="36"/>
  <c r="O29" i="36"/>
  <c r="BH29" i="36"/>
  <c r="CI29" i="36"/>
  <c r="AS29" i="36"/>
  <c r="AM29" i="36"/>
  <c r="BL29" i="36"/>
  <c r="CL29" i="36"/>
  <c r="CF29" i="36"/>
  <c r="AY29" i="36"/>
  <c r="BU29" i="36"/>
  <c r="BK29" i="36"/>
  <c r="CC29" i="36"/>
  <c r="BT29" i="36"/>
  <c r="F29" i="36"/>
  <c r="E29" i="36"/>
  <c r="AK29" i="36"/>
  <c r="BJ29" i="36"/>
  <c r="AG29" i="36"/>
  <c r="CB29" i="36"/>
  <c r="AU29" i="36"/>
  <c r="X29" i="36"/>
  <c r="BA29" i="36"/>
  <c r="CQ29" i="36"/>
  <c r="H29" i="36"/>
  <c r="CG29" i="36"/>
  <c r="AH29" i="36"/>
  <c r="CK29" i="36"/>
  <c r="N29" i="36"/>
  <c r="CM29" i="36"/>
  <c r="V29" i="36"/>
  <c r="BQ29" i="36"/>
  <c r="BR29" i="36"/>
  <c r="BV29" i="36"/>
  <c r="CD29" i="36"/>
  <c r="C29" i="36"/>
  <c r="BS29" i="36"/>
  <c r="U124" i="38"/>
  <c r="W124" i="38"/>
  <c r="R124" i="38"/>
  <c r="O124" i="38"/>
  <c r="AT17" i="36" l="1"/>
  <c r="S32" i="36"/>
  <c r="BD7" i="36"/>
  <c r="BQ32" i="36"/>
  <c r="W7" i="36"/>
  <c r="BK17" i="36"/>
  <c r="BR32" i="36"/>
  <c r="BA47" i="36"/>
  <c r="E32" i="36"/>
  <c r="AE47" i="36"/>
  <c r="AM32" i="36"/>
  <c r="J40" i="36"/>
  <c r="CN7" i="36"/>
  <c r="BS32" i="36"/>
  <c r="BI7" i="36"/>
  <c r="BO20" i="36"/>
  <c r="CN47" i="36"/>
  <c r="BD47" i="36"/>
  <c r="AY20" i="36"/>
  <c r="BL47" i="36"/>
  <c r="W20" i="36"/>
  <c r="R47" i="36"/>
  <c r="BH32" i="36"/>
  <c r="CO22" i="36"/>
  <c r="BQ20" i="36"/>
  <c r="BN17" i="36"/>
  <c r="G5" i="36"/>
  <c r="BX22" i="36"/>
  <c r="E7" i="36"/>
  <c r="BF32" i="36"/>
  <c r="P17" i="36"/>
  <c r="AZ47" i="36"/>
  <c r="AM16" i="36"/>
  <c r="CG16" i="36"/>
  <c r="R17" i="36"/>
  <c r="BX47" i="36"/>
  <c r="I47" i="36"/>
  <c r="BG17" i="36"/>
  <c r="X17" i="36"/>
  <c r="E47" i="36"/>
  <c r="AA47" i="36"/>
  <c r="Y7" i="36"/>
  <c r="AS17" i="36"/>
  <c r="BR47" i="36"/>
  <c r="CN17" i="36"/>
  <c r="AI47" i="36"/>
  <c r="T47" i="36"/>
  <c r="AR45" i="36"/>
  <c r="AP45" i="36"/>
  <c r="I45" i="36"/>
  <c r="BJ45" i="36"/>
  <c r="AT45" i="36"/>
  <c r="T45" i="36"/>
  <c r="E45" i="36"/>
  <c r="BZ45" i="36"/>
  <c r="BE16" i="36"/>
  <c r="BW16" i="36"/>
  <c r="CD45" i="36"/>
  <c r="K45" i="36"/>
  <c r="O45" i="36"/>
  <c r="J45" i="36"/>
  <c r="N45" i="36"/>
  <c r="AA45" i="36"/>
  <c r="AV45" i="36"/>
  <c r="BQ45" i="36"/>
  <c r="AM45" i="36"/>
  <c r="CF16" i="36"/>
  <c r="U16" i="36"/>
  <c r="AJ45" i="36"/>
  <c r="AO45" i="36"/>
  <c r="Z45" i="36"/>
  <c r="CJ45" i="36"/>
  <c r="AD45" i="36"/>
  <c r="BP45" i="36"/>
  <c r="AU45" i="36"/>
  <c r="AH45" i="36"/>
  <c r="AZ16" i="36"/>
  <c r="Q16" i="36"/>
  <c r="BU45" i="36"/>
  <c r="BR45" i="36"/>
  <c r="BD45" i="36"/>
  <c r="CR45" i="36"/>
  <c r="G45" i="36"/>
  <c r="CF45" i="36"/>
  <c r="BB45" i="36"/>
  <c r="AY45" i="36"/>
  <c r="AW45" i="36"/>
  <c r="AS45" i="36"/>
  <c r="AL16" i="36"/>
  <c r="AQ16" i="36"/>
  <c r="S16" i="36"/>
  <c r="C45" i="36"/>
  <c r="Q45" i="36"/>
  <c r="P45" i="36"/>
  <c r="M45" i="36"/>
  <c r="BX45" i="36"/>
  <c r="CO45" i="36"/>
  <c r="CC45" i="36"/>
  <c r="BS45" i="36"/>
  <c r="BJ16" i="36"/>
  <c r="BA45" i="36"/>
  <c r="CI45" i="36"/>
  <c r="AN45" i="36"/>
  <c r="V45" i="36"/>
  <c r="CK45" i="36"/>
  <c r="BE45" i="36"/>
  <c r="AK45" i="36"/>
  <c r="CE45" i="36"/>
  <c r="D45" i="36"/>
  <c r="BL45" i="36"/>
  <c r="BK45" i="36"/>
  <c r="AZ45" i="36"/>
  <c r="BM45" i="36"/>
  <c r="BT45" i="36"/>
  <c r="R45" i="36"/>
  <c r="AL45" i="36"/>
  <c r="CQ45" i="36"/>
  <c r="S45" i="36"/>
  <c r="L45" i="36"/>
  <c r="BO45" i="36"/>
  <c r="F45" i="36"/>
  <c r="CD16" i="36"/>
  <c r="BZ16" i="36"/>
  <c r="BH45" i="36"/>
  <c r="BI45" i="36"/>
  <c r="BW45" i="36"/>
  <c r="CP45" i="36"/>
  <c r="AG45" i="36"/>
  <c r="H45" i="36"/>
  <c r="CL45" i="36"/>
  <c r="AF45" i="36"/>
  <c r="CT45" i="36"/>
  <c r="CH45" i="36"/>
  <c r="BV45" i="36"/>
  <c r="BY45" i="36"/>
  <c r="CS45" i="36"/>
  <c r="U45" i="36"/>
  <c r="AX45" i="36"/>
  <c r="W45" i="36"/>
  <c r="AI45" i="36"/>
  <c r="AQ45" i="36"/>
  <c r="BF45" i="36"/>
  <c r="CA45" i="36"/>
  <c r="AC45" i="36"/>
  <c r="BN45" i="36"/>
  <c r="CB45" i="36"/>
  <c r="BG45" i="36"/>
  <c r="CM45" i="36"/>
  <c r="AE45" i="36"/>
  <c r="AB45" i="36"/>
  <c r="Y45" i="36"/>
  <c r="BC45" i="36"/>
  <c r="CN45" i="36"/>
  <c r="X45" i="36"/>
  <c r="AU16" i="36"/>
  <c r="BZ22" i="36"/>
  <c r="K22" i="36"/>
  <c r="AK22" i="36"/>
  <c r="CP22" i="36"/>
  <c r="AN22" i="36"/>
  <c r="BK22" i="36"/>
  <c r="M22" i="36"/>
  <c r="CA22" i="36"/>
  <c r="BL22" i="36"/>
  <c r="AN40" i="36"/>
  <c r="CC22" i="36"/>
  <c r="CE22" i="36"/>
  <c r="AW7" i="36"/>
  <c r="R22" i="36"/>
  <c r="AS22" i="36"/>
  <c r="U22" i="36"/>
  <c r="CR22" i="36"/>
  <c r="BF22" i="36"/>
  <c r="BG22" i="36"/>
  <c r="BC22" i="36"/>
  <c r="AQ22" i="36"/>
  <c r="BA22" i="36"/>
  <c r="F22" i="36"/>
  <c r="BE22" i="36"/>
  <c r="O5" i="36"/>
  <c r="CB5" i="36"/>
  <c r="BV5" i="36"/>
  <c r="AW22" i="36"/>
  <c r="AP22" i="36"/>
  <c r="I22" i="36"/>
  <c r="BP22" i="36"/>
  <c r="BB22" i="36"/>
  <c r="CB22" i="36"/>
  <c r="BU22" i="36"/>
  <c r="AB22" i="36"/>
  <c r="BP5" i="36"/>
  <c r="T5" i="36"/>
  <c r="AR22" i="36"/>
  <c r="BN22" i="36"/>
  <c r="E22" i="36"/>
  <c r="AX22" i="36"/>
  <c r="BQ22" i="36"/>
  <c r="BT22" i="36"/>
  <c r="CT22" i="36"/>
  <c r="AL22" i="36"/>
  <c r="BH22" i="36"/>
  <c r="AT22" i="36"/>
  <c r="AB5" i="36"/>
  <c r="BY22" i="36"/>
  <c r="T22" i="36"/>
  <c r="J22" i="36"/>
  <c r="AI22" i="36"/>
  <c r="AE22" i="36"/>
  <c r="CK22" i="36"/>
  <c r="Q22" i="36"/>
  <c r="CG22" i="36"/>
  <c r="Z22" i="36"/>
  <c r="AM22" i="36"/>
  <c r="BI22" i="36"/>
  <c r="P22" i="36"/>
  <c r="BR22" i="36"/>
  <c r="G22" i="36"/>
  <c r="BB40" i="36"/>
  <c r="BH5" i="36"/>
  <c r="CS22" i="36"/>
  <c r="C22" i="36"/>
  <c r="S22" i="36"/>
  <c r="D22" i="36"/>
  <c r="Y22" i="36"/>
  <c r="AH22" i="36"/>
  <c r="AD22" i="36"/>
  <c r="CM22" i="36"/>
  <c r="L5" i="36"/>
  <c r="H40" i="36"/>
  <c r="AO22" i="36"/>
  <c r="BS22" i="36"/>
  <c r="L22" i="36"/>
  <c r="AY22" i="36"/>
  <c r="AU22" i="36"/>
  <c r="AC22" i="36"/>
  <c r="BO22" i="36"/>
  <c r="BW22" i="36"/>
  <c r="AV22" i="36"/>
  <c r="CJ22" i="36"/>
  <c r="AF22" i="36"/>
  <c r="BD22" i="36"/>
  <c r="AG22" i="36"/>
  <c r="CI22" i="36"/>
  <c r="AZ22" i="36"/>
  <c r="V22" i="36"/>
  <c r="AN5" i="36"/>
  <c r="CF22" i="36"/>
  <c r="CN22" i="36"/>
  <c r="X22" i="36"/>
  <c r="CL22" i="36"/>
  <c r="H22" i="36"/>
  <c r="BM22" i="36"/>
  <c r="BJ22" i="36"/>
  <c r="CD22" i="36"/>
  <c r="O22" i="36"/>
  <c r="N22" i="36"/>
  <c r="CQ22" i="36"/>
  <c r="CH22" i="36"/>
  <c r="BV22" i="36"/>
  <c r="W22" i="36"/>
  <c r="AA22" i="36"/>
  <c r="CQ7" i="36"/>
  <c r="AD7" i="36"/>
  <c r="M7" i="36"/>
  <c r="CR7" i="36"/>
  <c r="CL10" i="36"/>
  <c r="AK10" i="36"/>
  <c r="BK10" i="36"/>
  <c r="CD7" i="36"/>
  <c r="AQ10" i="36"/>
  <c r="BN10" i="36"/>
  <c r="BM16" i="36"/>
  <c r="BZ47" i="36"/>
  <c r="V35" i="36"/>
  <c r="AN32" i="36"/>
  <c r="T16" i="36"/>
  <c r="AB32" i="36"/>
  <c r="CG9" i="36"/>
  <c r="AG7" i="36"/>
  <c r="G6" i="36"/>
  <c r="I6" i="36"/>
  <c r="BW6" i="36"/>
  <c r="O47" i="36"/>
  <c r="D6" i="36"/>
  <c r="CS35" i="36"/>
  <c r="BE35" i="36"/>
  <c r="AQ6" i="36"/>
  <c r="AR35" i="36"/>
  <c r="AT6" i="36"/>
  <c r="AQ35" i="36"/>
  <c r="CJ35" i="36"/>
  <c r="BY35" i="36"/>
  <c r="AY6" i="36"/>
  <c r="AI6" i="36"/>
  <c r="AK6" i="36"/>
  <c r="L6" i="36"/>
  <c r="BC6" i="36"/>
  <c r="J35" i="36"/>
  <c r="CR6" i="36"/>
  <c r="BQ35" i="36"/>
  <c r="AR6" i="36"/>
  <c r="S40" i="36"/>
  <c r="BM32" i="36"/>
  <c r="AI32" i="36"/>
  <c r="R32" i="36"/>
  <c r="AJ30" i="36"/>
  <c r="AP30" i="36"/>
  <c r="BI30" i="36"/>
  <c r="AZ11" i="36"/>
  <c r="BN16" i="36"/>
  <c r="AC5" i="36"/>
  <c r="CS20" i="36"/>
  <c r="CC20" i="36"/>
  <c r="CE20" i="36"/>
  <c r="AJ20" i="36"/>
  <c r="BV20" i="36"/>
  <c r="CM20" i="36"/>
  <c r="AG20" i="36"/>
  <c r="O35" i="36"/>
  <c r="AP40" i="36"/>
  <c r="W32" i="36"/>
  <c r="CE35" i="36"/>
  <c r="BG7" i="36"/>
  <c r="AY47" i="36"/>
  <c r="BE49" i="36"/>
  <c r="R49" i="36"/>
  <c r="CO49" i="36"/>
  <c r="AG49" i="36"/>
  <c r="CF48" i="36"/>
  <c r="Y49" i="36"/>
  <c r="CI49" i="36"/>
  <c r="CN49" i="36"/>
  <c r="CS49" i="36"/>
  <c r="T48" i="36"/>
  <c r="CJ49" i="36"/>
  <c r="BY52" i="36"/>
  <c r="CC24" i="36"/>
  <c r="CJ24" i="36"/>
  <c r="Z24" i="36"/>
  <c r="CO52" i="36"/>
  <c r="AU35" i="36"/>
  <c r="Z7" i="36"/>
  <c r="AW5" i="36"/>
  <c r="BQ47" i="36"/>
  <c r="BN52" i="36"/>
  <c r="CN39" i="36"/>
  <c r="BG6" i="36"/>
  <c r="Q35" i="36"/>
  <c r="AF10" i="36"/>
  <c r="BI26" i="36"/>
  <c r="H9" i="36"/>
  <c r="BD9" i="36"/>
  <c r="L19" i="36"/>
  <c r="CC9" i="36"/>
  <c r="CI9" i="36"/>
  <c r="X9" i="36"/>
  <c r="BV9" i="36"/>
  <c r="U32" i="36"/>
  <c r="CL9" i="36"/>
  <c r="U9" i="36"/>
  <c r="CM9" i="36"/>
  <c r="BG11" i="36"/>
  <c r="CK32" i="36"/>
  <c r="AV9" i="36"/>
  <c r="M49" i="36"/>
  <c r="CD52" i="36"/>
  <c r="AA49" i="36"/>
  <c r="AF52" i="36"/>
  <c r="BA52" i="36"/>
  <c r="R52" i="36"/>
  <c r="BZ36" i="36"/>
  <c r="AX49" i="36"/>
  <c r="AR52" i="36"/>
  <c r="BK49" i="36"/>
  <c r="AS49" i="36"/>
  <c r="CL49" i="36"/>
  <c r="AI15" i="36"/>
  <c r="CD49" i="36"/>
  <c r="AP52" i="36"/>
  <c r="Q41" i="36"/>
  <c r="L52" i="36"/>
  <c r="BV49" i="36"/>
  <c r="J52" i="36"/>
  <c r="F52" i="36"/>
  <c r="AJ49" i="36"/>
  <c r="CT49" i="36"/>
  <c r="CA49" i="36"/>
  <c r="I50" i="36"/>
  <c r="CR49" i="36"/>
  <c r="I52" i="36"/>
  <c r="CH50" i="36"/>
  <c r="BE50" i="36"/>
  <c r="BT49" i="36"/>
  <c r="CF52" i="36"/>
  <c r="BE52" i="36"/>
  <c r="BC49" i="36"/>
  <c r="Y52" i="36"/>
  <c r="AE52" i="36"/>
  <c r="S36" i="36"/>
  <c r="AF15" i="36"/>
  <c r="N49" i="36"/>
  <c r="BF49" i="36"/>
  <c r="BB49" i="36"/>
  <c r="K49" i="36"/>
  <c r="U41" i="36"/>
  <c r="AM49" i="36"/>
  <c r="BC52" i="36"/>
  <c r="O52" i="36"/>
  <c r="BT52" i="36"/>
  <c r="CQ49" i="36"/>
  <c r="BL49" i="36"/>
  <c r="AP49" i="36"/>
  <c r="BS49" i="36"/>
  <c r="Q49" i="36"/>
  <c r="AT36" i="36"/>
  <c r="CF36" i="36"/>
  <c r="AS52" i="36"/>
  <c r="F49" i="36"/>
  <c r="AV49" i="36"/>
  <c r="BY49" i="36"/>
  <c r="Z49" i="36"/>
  <c r="BX52" i="36"/>
  <c r="E49" i="36"/>
  <c r="V11" i="36"/>
  <c r="CG49" i="36"/>
  <c r="T52" i="36"/>
  <c r="G49" i="36"/>
  <c r="BO49" i="36"/>
  <c r="BA49" i="36"/>
  <c r="AH52" i="36"/>
  <c r="U49" i="36"/>
  <c r="X49" i="36"/>
  <c r="CB49" i="36"/>
  <c r="CM49" i="36"/>
  <c r="AG23" i="36"/>
  <c r="BM52" i="36"/>
  <c r="CA52" i="36"/>
  <c r="AJ52" i="36"/>
  <c r="AF49" i="36"/>
  <c r="AV52" i="36"/>
  <c r="BS15" i="36"/>
  <c r="BQ49" i="36"/>
  <c r="CP49" i="36"/>
  <c r="BX49" i="36"/>
  <c r="BC39" i="36"/>
  <c r="E41" i="36"/>
  <c r="BU49" i="36"/>
  <c r="AA52" i="36"/>
  <c r="AW49" i="36"/>
  <c r="AI49" i="36"/>
  <c r="CC49" i="36"/>
  <c r="V49" i="36"/>
  <c r="CK23" i="36"/>
  <c r="BN41" i="36"/>
  <c r="CI52" i="36"/>
  <c r="E52" i="36"/>
  <c r="BI49" i="36"/>
  <c r="AL49" i="36"/>
  <c r="AL41" i="36"/>
  <c r="CN52" i="36"/>
  <c r="BJ49" i="36"/>
  <c r="P49" i="36"/>
  <c r="CC11" i="36"/>
  <c r="AE49" i="36"/>
  <c r="BG49" i="36"/>
  <c r="AY49" i="36"/>
  <c r="CC7" i="36"/>
  <c r="BP49" i="36"/>
  <c r="AP16" i="36"/>
  <c r="N19" i="36"/>
  <c r="K11" i="36"/>
  <c r="U50" i="36"/>
  <c r="L50" i="36"/>
  <c r="CH11" i="36"/>
  <c r="CR11" i="36"/>
  <c r="BV11" i="36"/>
  <c r="CJ11" i="36"/>
  <c r="BX11" i="36"/>
  <c r="BL11" i="36"/>
  <c r="CG11" i="36"/>
  <c r="BJ19" i="36"/>
  <c r="G11" i="36"/>
  <c r="E11" i="36"/>
  <c r="CO11" i="36"/>
  <c r="I11" i="36"/>
  <c r="T11" i="36"/>
  <c r="CQ44" i="36"/>
  <c r="AH44" i="36"/>
  <c r="AP11" i="36"/>
  <c r="BR11" i="36"/>
  <c r="H11" i="36"/>
  <c r="X19" i="36"/>
  <c r="BT11" i="36"/>
  <c r="CI11" i="36"/>
  <c r="Q11" i="36"/>
  <c r="Q19" i="36"/>
  <c r="CQ11" i="36"/>
  <c r="BE41" i="36"/>
  <c r="CA11" i="36"/>
  <c r="N11" i="36"/>
  <c r="CE11" i="36"/>
  <c r="BO11" i="36"/>
  <c r="CP19" i="36"/>
  <c r="CC19" i="36"/>
  <c r="AW50" i="36"/>
  <c r="E46" i="36"/>
  <c r="R11" i="36"/>
  <c r="AH11" i="36"/>
  <c r="AD11" i="36"/>
  <c r="CD11" i="36"/>
  <c r="BM19" i="36"/>
  <c r="BK41" i="36"/>
  <c r="BI19" i="36"/>
  <c r="Y11" i="36"/>
  <c r="D11" i="36"/>
  <c r="CA19" i="36"/>
  <c r="S11" i="36"/>
  <c r="CC52" i="36"/>
  <c r="CS52" i="36"/>
  <c r="AT11" i="36"/>
  <c r="AG30" i="36"/>
  <c r="Z50" i="36"/>
  <c r="BX32" i="36"/>
  <c r="AV44" i="36"/>
  <c r="BG44" i="36"/>
  <c r="AN26" i="36"/>
  <c r="S44" i="36"/>
  <c r="W26" i="36"/>
  <c r="BS26" i="36"/>
  <c r="CD26" i="36"/>
  <c r="AA26" i="36"/>
  <c r="BH52" i="36"/>
  <c r="CE52" i="36"/>
  <c r="S52" i="36"/>
  <c r="AT52" i="36"/>
  <c r="AF44" i="36"/>
  <c r="AQ44" i="36"/>
  <c r="CF44" i="36"/>
  <c r="AC26" i="36"/>
  <c r="F26" i="36"/>
  <c r="CT26" i="36"/>
  <c r="BV44" i="36"/>
  <c r="AW52" i="36"/>
  <c r="N52" i="36"/>
  <c r="CK52" i="36"/>
  <c r="AQ52" i="36"/>
  <c r="N26" i="36"/>
  <c r="AY44" i="36"/>
  <c r="Q52" i="36"/>
  <c r="CE26" i="36"/>
  <c r="BV52" i="36"/>
  <c r="AI52" i="36"/>
  <c r="AB49" i="36"/>
  <c r="CL52" i="36"/>
  <c r="CI26" i="36"/>
  <c r="Z11" i="36"/>
  <c r="AN11" i="36"/>
  <c r="C52" i="36"/>
  <c r="BZ49" i="36"/>
  <c r="BB32" i="36"/>
  <c r="CG50" i="36"/>
  <c r="W50" i="36"/>
  <c r="CS50" i="36"/>
  <c r="CL11" i="36"/>
  <c r="AH9" i="36"/>
  <c r="AQ49" i="36"/>
  <c r="CA50" i="36"/>
  <c r="AF26" i="36"/>
  <c r="AH50" i="36"/>
  <c r="BP50" i="36"/>
  <c r="AL50" i="36"/>
  <c r="CT11" i="36"/>
  <c r="BJ11" i="36"/>
  <c r="CS7" i="36"/>
  <c r="CF32" i="36"/>
  <c r="AA31" i="36"/>
  <c r="AC6" i="36"/>
  <c r="CE49" i="36"/>
  <c r="AZ49" i="36"/>
  <c r="AQ36" i="36"/>
  <c r="CM5" i="36"/>
  <c r="AN49" i="36"/>
  <c r="AU49" i="36"/>
  <c r="AY52" i="36"/>
  <c r="BN36" i="36"/>
  <c r="D49" i="36"/>
  <c r="AY32" i="36"/>
  <c r="BJ13" i="36"/>
  <c r="BI13" i="36"/>
  <c r="CB26" i="36"/>
  <c r="AS30" i="36"/>
  <c r="CL16" i="36"/>
  <c r="V16" i="36"/>
  <c r="CN30" i="36"/>
  <c r="AH30" i="36"/>
  <c r="BY30" i="36"/>
  <c r="CR13" i="36"/>
  <c r="Z30" i="36"/>
  <c r="CF30" i="36"/>
  <c r="AJ25" i="36"/>
  <c r="BH13" i="36"/>
  <c r="D26" i="36"/>
  <c r="I13" i="36"/>
  <c r="CK16" i="36"/>
  <c r="BD49" i="36"/>
  <c r="AD30" i="36"/>
  <c r="CQ30" i="36"/>
  <c r="BJ30" i="36"/>
  <c r="CT16" i="36"/>
  <c r="L30" i="36"/>
  <c r="AZ30" i="36"/>
  <c r="CM30" i="36"/>
  <c r="H25" i="36"/>
  <c r="BY17" i="36"/>
  <c r="AQ9" i="36"/>
  <c r="CQ9" i="36"/>
  <c r="Z16" i="36"/>
  <c r="BN50" i="36"/>
  <c r="CG48" i="36"/>
  <c r="CT36" i="36"/>
  <c r="BX30" i="36"/>
  <c r="C33" i="36"/>
  <c r="AA50" i="36"/>
  <c r="BA9" i="36"/>
  <c r="AU11" i="36"/>
  <c r="C36" i="36"/>
  <c r="C18" i="36"/>
  <c r="BU50" i="36"/>
  <c r="BP46" i="36"/>
  <c r="AE50" i="36"/>
  <c r="CA24" i="36"/>
  <c r="BQ19" i="36"/>
  <c r="BL50" i="36"/>
  <c r="AJ33" i="36"/>
  <c r="CO37" i="36"/>
  <c r="AX50" i="36"/>
  <c r="CR50" i="36"/>
  <c r="AC8" i="36"/>
  <c r="CF24" i="36"/>
  <c r="BC9" i="36"/>
  <c r="M32" i="36"/>
  <c r="BN49" i="36"/>
  <c r="N30" i="36"/>
  <c r="BO32" i="36"/>
  <c r="CR30" i="36"/>
  <c r="CI4" i="36"/>
  <c r="BZ26" i="36"/>
  <c r="AY26" i="36"/>
  <c r="CN25" i="36"/>
  <c r="CO26" i="36"/>
  <c r="H26" i="36"/>
  <c r="AR9" i="36"/>
  <c r="BQ52" i="36"/>
  <c r="W49" i="36"/>
  <c r="AV20" i="36"/>
  <c r="CC18" i="36"/>
  <c r="BL16" i="36"/>
  <c r="BR50" i="36"/>
  <c r="CB50" i="36"/>
  <c r="BV26" i="36"/>
  <c r="AZ50" i="36"/>
  <c r="AO37" i="36"/>
  <c r="AZ21" i="36"/>
  <c r="R50" i="36"/>
  <c r="AF11" i="36"/>
  <c r="BM33" i="36"/>
  <c r="X52" i="36"/>
  <c r="AZ26" i="36"/>
  <c r="U52" i="36"/>
  <c r="CN20" i="36"/>
  <c r="O28" i="36"/>
  <c r="CF23" i="36"/>
  <c r="X26" i="36"/>
  <c r="BF26" i="36"/>
  <c r="T26" i="36"/>
  <c r="BH19" i="36"/>
  <c r="AJ9" i="36"/>
  <c r="C24" i="36"/>
  <c r="BG16" i="36"/>
  <c r="BH49" i="36"/>
  <c r="BW49" i="36"/>
  <c r="AG44" i="36"/>
  <c r="I49" i="36"/>
  <c r="AT49" i="36"/>
  <c r="AH49" i="36"/>
  <c r="CE44" i="36"/>
  <c r="W52" i="36"/>
  <c r="AK49" i="36"/>
  <c r="CQ52" i="36"/>
  <c r="W8" i="36"/>
  <c r="CR46" i="36"/>
  <c r="BD26" i="36"/>
  <c r="I26" i="36"/>
  <c r="BK26" i="36"/>
  <c r="BR23" i="36"/>
  <c r="U26" i="36"/>
  <c r="CK25" i="36"/>
  <c r="AX25" i="36"/>
  <c r="V50" i="36"/>
  <c r="E50" i="36"/>
  <c r="BE23" i="36"/>
  <c r="BO42" i="36"/>
  <c r="K52" i="36"/>
  <c r="G35" i="36"/>
  <c r="BN24" i="36"/>
  <c r="AF18" i="36"/>
  <c r="AR23" i="36"/>
  <c r="D46" i="36"/>
  <c r="L26" i="36"/>
  <c r="BE26" i="36"/>
  <c r="BL26" i="36"/>
  <c r="AF33" i="36"/>
  <c r="AC23" i="36"/>
  <c r="AP26" i="36"/>
  <c r="M50" i="36"/>
  <c r="AO52" i="36"/>
  <c r="AN52" i="36"/>
  <c r="BR49" i="36"/>
  <c r="BO52" i="36"/>
  <c r="CF49" i="36"/>
  <c r="AC18" i="36"/>
  <c r="CQ46" i="36"/>
  <c r="CG26" i="36"/>
  <c r="CF33" i="36"/>
  <c r="R19" i="36"/>
  <c r="K48" i="36"/>
  <c r="AO11" i="36"/>
  <c r="CN13" i="36"/>
  <c r="O49" i="36"/>
  <c r="AO49" i="36"/>
  <c r="BN31" i="36"/>
  <c r="AL26" i="36"/>
  <c r="BN26" i="36"/>
  <c r="BB26" i="36"/>
  <c r="P26" i="36"/>
  <c r="X46" i="36"/>
  <c r="CR37" i="36"/>
  <c r="BW25" i="36"/>
  <c r="BO26" i="36"/>
  <c r="AN25" i="36"/>
  <c r="AB26" i="36"/>
  <c r="CG52" i="36"/>
  <c r="CB48" i="36"/>
  <c r="K26" i="36"/>
  <c r="S49" i="36"/>
  <c r="T49" i="36"/>
  <c r="AR49" i="36"/>
  <c r="AT26" i="36"/>
  <c r="AY11" i="36"/>
  <c r="CK49" i="36"/>
  <c r="O198" i="38"/>
  <c r="W198" i="38"/>
  <c r="R198" i="38"/>
  <c r="R181" i="38"/>
  <c r="U181" i="38"/>
  <c r="W181" i="38"/>
  <c r="O181" i="38"/>
  <c r="R274" i="38"/>
  <c r="O274" i="38"/>
  <c r="W274" i="38"/>
  <c r="R291" i="38"/>
  <c r="W291" i="38"/>
  <c r="O291" i="38"/>
  <c r="W306" i="38"/>
  <c r="R306" i="38"/>
  <c r="O306" i="38"/>
  <c r="U243" i="38"/>
  <c r="W243" i="38"/>
  <c r="R243" i="38"/>
  <c r="O243" i="38"/>
  <c r="O335" i="38"/>
  <c r="R335" i="38"/>
  <c r="W335" i="38"/>
  <c r="C31" i="36"/>
  <c r="BH25" i="36"/>
  <c r="AZ41" i="36"/>
  <c r="BC25" i="36"/>
  <c r="AF4" i="36"/>
  <c r="R41" i="36"/>
  <c r="BY41" i="36"/>
  <c r="I31" i="36"/>
  <c r="CS25" i="36"/>
  <c r="AE41" i="36"/>
  <c r="BU25" i="36"/>
  <c r="AG42" i="36"/>
  <c r="Q31" i="36"/>
  <c r="BC31" i="36"/>
  <c r="BO50" i="36"/>
  <c r="BY50" i="36"/>
  <c r="M25" i="36"/>
  <c r="AD50" i="36"/>
  <c r="BM50" i="36"/>
  <c r="D41" i="36"/>
  <c r="N25" i="36"/>
  <c r="AK31" i="36"/>
  <c r="CE41" i="36"/>
  <c r="C25" i="36"/>
  <c r="X41" i="36"/>
  <c r="BB31" i="36"/>
  <c r="BW50" i="36"/>
  <c r="BI31" i="36"/>
  <c r="BV41" i="36"/>
  <c r="AA37" i="36"/>
  <c r="AE33" i="36"/>
  <c r="N42" i="36"/>
  <c r="BJ31" i="36"/>
  <c r="AS25" i="36"/>
  <c r="BX50" i="36"/>
  <c r="AV31" i="36"/>
  <c r="AX11" i="36"/>
  <c r="BW41" i="36"/>
  <c r="AG26" i="36"/>
  <c r="AI25" i="36"/>
  <c r="AG50" i="36"/>
  <c r="CN11" i="36"/>
  <c r="BS11" i="36"/>
  <c r="P46" i="36"/>
  <c r="M26" i="36"/>
  <c r="AR13" i="36"/>
  <c r="C41" i="36"/>
  <c r="BT31" i="36"/>
  <c r="AY31" i="36"/>
  <c r="AK50" i="36"/>
  <c r="T25" i="36"/>
  <c r="S10" i="36"/>
  <c r="AI10" i="36"/>
  <c r="AA10" i="36"/>
  <c r="F10" i="36"/>
  <c r="O10" i="36"/>
  <c r="X10" i="36"/>
  <c r="CB10" i="36"/>
  <c r="BF10" i="36"/>
  <c r="BC10" i="36"/>
  <c r="CC10" i="36"/>
  <c r="AU10" i="36"/>
  <c r="K10" i="36"/>
  <c r="BM10" i="36"/>
  <c r="AJ10" i="36"/>
  <c r="W10" i="36"/>
  <c r="CE10" i="36"/>
  <c r="BR10" i="36"/>
  <c r="G10" i="36"/>
  <c r="BG10" i="36"/>
  <c r="CO10" i="36"/>
  <c r="BX10" i="36"/>
  <c r="AP10" i="36"/>
  <c r="CJ10" i="36"/>
  <c r="D10" i="36"/>
  <c r="R10" i="36"/>
  <c r="CT10" i="36"/>
  <c r="CQ10" i="36"/>
  <c r="L10" i="36"/>
  <c r="M10" i="36"/>
  <c r="Y10" i="36"/>
  <c r="BI10" i="36"/>
  <c r="AC10" i="36"/>
  <c r="N10" i="36"/>
  <c r="BT10" i="36"/>
  <c r="AD10" i="36"/>
  <c r="BE10" i="36"/>
  <c r="Q10" i="36"/>
  <c r="BD10" i="36"/>
  <c r="CH10" i="36"/>
  <c r="E10" i="36"/>
  <c r="I10" i="36"/>
  <c r="AY10" i="36"/>
  <c r="AV10" i="36"/>
  <c r="CP10" i="36"/>
  <c r="U10" i="36"/>
  <c r="BY10" i="36"/>
  <c r="BZ10" i="36"/>
  <c r="AZ10" i="36"/>
  <c r="CD10" i="36"/>
  <c r="BO10" i="36"/>
  <c r="BA10" i="36"/>
  <c r="V10" i="36"/>
  <c r="AO10" i="36"/>
  <c r="AS10" i="36"/>
  <c r="AB10" i="36"/>
  <c r="BP10" i="36"/>
  <c r="AE10" i="36"/>
  <c r="AW10" i="36"/>
  <c r="AG10" i="36"/>
  <c r="AX10" i="36"/>
  <c r="AL10" i="36"/>
  <c r="CG10" i="36"/>
  <c r="CS10" i="36"/>
  <c r="C10" i="36"/>
  <c r="AT10" i="36"/>
  <c r="CN10" i="36"/>
  <c r="BL10" i="36"/>
  <c r="CM10" i="36"/>
  <c r="AR10" i="36"/>
  <c r="BW10" i="36"/>
  <c r="CA10" i="36"/>
  <c r="CF10" i="36"/>
  <c r="BV10" i="36"/>
  <c r="BU10" i="36"/>
  <c r="BB10" i="36"/>
  <c r="CK10" i="36"/>
  <c r="T10" i="36"/>
  <c r="AN10" i="36"/>
  <c r="H10" i="36"/>
  <c r="BQ10" i="36"/>
  <c r="CR10" i="36"/>
  <c r="BJ10" i="36"/>
  <c r="J10" i="36"/>
  <c r="AH10" i="36"/>
  <c r="BU41" i="36"/>
  <c r="BR37" i="36"/>
  <c r="CJ50" i="36"/>
  <c r="S28" i="36"/>
  <c r="BP11" i="36"/>
  <c r="AB33" i="36"/>
  <c r="AM33" i="36"/>
  <c r="AI11" i="36"/>
  <c r="BA11" i="36"/>
  <c r="BI35" i="36"/>
  <c r="Z35" i="36"/>
  <c r="AM35" i="36"/>
  <c r="CQ35" i="36"/>
  <c r="AL35" i="36"/>
  <c r="BL35" i="36"/>
  <c r="CF35" i="36"/>
  <c r="AO35" i="36"/>
  <c r="AG35" i="36"/>
  <c r="M35" i="36"/>
  <c r="AS35" i="36"/>
  <c r="AB35" i="36"/>
  <c r="BV35" i="36"/>
  <c r="CL35" i="36"/>
  <c r="AD35" i="36"/>
  <c r="CI35" i="36"/>
  <c r="BC35" i="36"/>
  <c r="AJ35" i="36"/>
  <c r="BU35" i="36"/>
  <c r="CO35" i="36"/>
  <c r="CD35" i="36"/>
  <c r="Y35" i="36"/>
  <c r="R35" i="36"/>
  <c r="AY35" i="36"/>
  <c r="CN35" i="36"/>
  <c r="AZ35" i="36"/>
  <c r="AF35" i="36"/>
  <c r="AI35" i="36"/>
  <c r="BH35" i="36"/>
  <c r="D35" i="36"/>
  <c r="X35" i="36"/>
  <c r="BB35" i="36"/>
  <c r="CR35" i="36"/>
  <c r="AT35" i="36"/>
  <c r="BD35" i="36"/>
  <c r="BP35" i="36"/>
  <c r="BG35" i="36"/>
  <c r="T35" i="36"/>
  <c r="BW35" i="36"/>
  <c r="H35" i="36"/>
  <c r="BS35" i="36"/>
  <c r="AN35" i="36"/>
  <c r="CG35" i="36"/>
  <c r="AH35" i="36"/>
  <c r="BX35" i="36"/>
  <c r="BA35" i="36"/>
  <c r="AP35" i="36"/>
  <c r="BF35" i="36"/>
  <c r="P35" i="36"/>
  <c r="AE35" i="36"/>
  <c r="C35" i="36"/>
  <c r="F35" i="36"/>
  <c r="CH35" i="36"/>
  <c r="S35" i="36"/>
  <c r="BM35" i="36"/>
  <c r="BT35" i="36"/>
  <c r="BZ35" i="36"/>
  <c r="CK35" i="36"/>
  <c r="N35" i="36"/>
  <c r="BR35" i="36"/>
  <c r="CB35" i="36"/>
  <c r="K35" i="36"/>
  <c r="AA35" i="36"/>
  <c r="E35" i="36"/>
  <c r="AX35" i="36"/>
  <c r="AW35" i="36"/>
  <c r="CC35" i="36"/>
  <c r="BK35" i="36"/>
  <c r="CM52" i="36"/>
  <c r="AX26" i="36"/>
  <c r="M11" i="36"/>
  <c r="BS52" i="36"/>
  <c r="AQ50" i="36"/>
  <c r="AN31" i="36"/>
  <c r="AV25" i="36"/>
  <c r="AB16" i="36"/>
  <c r="BX16" i="36"/>
  <c r="AN16" i="36"/>
  <c r="AT16" i="36"/>
  <c r="CA16" i="36"/>
  <c r="AE16" i="36"/>
  <c r="W16" i="36"/>
  <c r="Y16" i="36"/>
  <c r="CS16" i="36"/>
  <c r="D16" i="36"/>
  <c r="J16" i="36"/>
  <c r="G16" i="36"/>
  <c r="CE16" i="36"/>
  <c r="AI16" i="36"/>
  <c r="BD16" i="36"/>
  <c r="BY16" i="36"/>
  <c r="C16" i="36"/>
  <c r="BF16" i="36"/>
  <c r="BR16" i="36"/>
  <c r="BT16" i="36"/>
  <c r="BA16" i="36"/>
  <c r="BV16" i="36"/>
  <c r="AD16" i="36"/>
  <c r="BS16" i="36"/>
  <c r="AA16" i="36"/>
  <c r="BK16" i="36"/>
  <c r="AS16" i="36"/>
  <c r="CN16" i="36"/>
  <c r="CM16" i="36"/>
  <c r="AH16" i="36"/>
  <c r="BQ16" i="36"/>
  <c r="BP16" i="36"/>
  <c r="CR16" i="36"/>
  <c r="CO16" i="36"/>
  <c r="BI16" i="36"/>
  <c r="AV16" i="36"/>
  <c r="E16" i="36"/>
  <c r="K16" i="36"/>
  <c r="CB16" i="36"/>
  <c r="AX16" i="36"/>
  <c r="H16" i="36"/>
  <c r="BO16" i="36"/>
  <c r="I16" i="36"/>
  <c r="CH16" i="36"/>
  <c r="AK16" i="36"/>
  <c r="F16" i="36"/>
  <c r="M16" i="36"/>
  <c r="X16" i="36"/>
  <c r="AC16" i="36"/>
  <c r="AY16" i="36"/>
  <c r="P16" i="36"/>
  <c r="CI16" i="36"/>
  <c r="BU16" i="36"/>
  <c r="AJ16" i="36"/>
  <c r="CP16" i="36"/>
  <c r="AW16" i="36"/>
  <c r="AF16" i="36"/>
  <c r="R16" i="36"/>
  <c r="BH16" i="36"/>
  <c r="AM26" i="36"/>
  <c r="BX13" i="36"/>
  <c r="O11" i="36"/>
  <c r="AB50" i="36"/>
  <c r="AW25" i="36"/>
  <c r="R26" i="36"/>
  <c r="AW18" i="36"/>
  <c r="I14" i="36"/>
  <c r="CN14" i="36"/>
  <c r="BJ14" i="36"/>
  <c r="O14" i="36"/>
  <c r="V14" i="36"/>
  <c r="BD14" i="36"/>
  <c r="BB14" i="36"/>
  <c r="AD14" i="36"/>
  <c r="U14" i="36"/>
  <c r="M14" i="36"/>
  <c r="N14" i="36"/>
  <c r="AN14" i="36"/>
  <c r="CI14" i="36"/>
  <c r="Y14" i="36"/>
  <c r="BM14" i="36"/>
  <c r="BY14" i="36"/>
  <c r="Q14" i="36"/>
  <c r="BN14" i="36"/>
  <c r="BU14" i="36"/>
  <c r="CC14" i="36"/>
  <c r="AO14" i="36"/>
  <c r="BX14" i="36"/>
  <c r="BV14" i="36"/>
  <c r="AP14" i="36"/>
  <c r="AG14" i="36"/>
  <c r="BA14" i="36"/>
  <c r="BT14" i="36"/>
  <c r="AU14" i="36"/>
  <c r="BR14" i="36"/>
  <c r="CD14" i="36"/>
  <c r="BG14" i="36"/>
  <c r="C14" i="36"/>
  <c r="CE14" i="36"/>
  <c r="BW14" i="36"/>
  <c r="CO14" i="36"/>
  <c r="AJ14" i="36"/>
  <c r="BC14" i="36"/>
  <c r="CG14" i="36"/>
  <c r="AI14" i="36"/>
  <c r="W14" i="36"/>
  <c r="BH14" i="36"/>
  <c r="H14" i="36"/>
  <c r="BI14" i="36"/>
  <c r="AC14" i="36"/>
  <c r="CM14" i="36"/>
  <c r="AM14" i="36"/>
  <c r="F14" i="36"/>
  <c r="CF14" i="36"/>
  <c r="AY14" i="36"/>
  <c r="AH14" i="36"/>
  <c r="AA14" i="36"/>
  <c r="AS14" i="36"/>
  <c r="AB14" i="36"/>
  <c r="S14" i="36"/>
  <c r="R14" i="36"/>
  <c r="CH14" i="36"/>
  <c r="J14" i="36"/>
  <c r="AZ14" i="36"/>
  <c r="AE14" i="36"/>
  <c r="CR14" i="36"/>
  <c r="CA14" i="36"/>
  <c r="CL14" i="36"/>
  <c r="AQ14" i="36"/>
  <c r="BQ14" i="36"/>
  <c r="BS14" i="36"/>
  <c r="AW14" i="36"/>
  <c r="AT14" i="36"/>
  <c r="L14" i="36"/>
  <c r="CJ14" i="36"/>
  <c r="AR14" i="36"/>
  <c r="CQ14" i="36"/>
  <c r="CK14" i="36"/>
  <c r="BF14" i="36"/>
  <c r="CP14" i="36"/>
  <c r="E14" i="36"/>
  <c r="BL14" i="36"/>
  <c r="D14" i="36"/>
  <c r="AL14" i="36"/>
  <c r="K14" i="36"/>
  <c r="BZ14" i="36"/>
  <c r="AK14" i="36"/>
  <c r="BE14" i="36"/>
  <c r="Z14" i="36"/>
  <c r="G14" i="36"/>
  <c r="T14" i="36"/>
  <c r="BP14" i="36"/>
  <c r="CB14" i="36"/>
  <c r="BK14" i="36"/>
  <c r="AT25" i="36"/>
  <c r="BQ18" i="36"/>
  <c r="S50" i="36"/>
  <c r="AR11" i="36"/>
  <c r="BQ26" i="36"/>
  <c r="D30" i="36"/>
  <c r="CE38" i="36"/>
  <c r="BM28" i="36"/>
  <c r="AY41" i="36"/>
  <c r="CH17" i="36"/>
  <c r="CG8" i="36"/>
  <c r="H33" i="36"/>
  <c r="O37" i="36"/>
  <c r="AY42" i="36"/>
  <c r="AC35" i="36"/>
  <c r="N17" i="36"/>
  <c r="F31" i="36"/>
  <c r="V31" i="36"/>
  <c r="CF31" i="36"/>
  <c r="BO31" i="36"/>
  <c r="W31" i="36"/>
  <c r="BH31" i="36"/>
  <c r="K31" i="36"/>
  <c r="AU4" i="36"/>
  <c r="BO4" i="36"/>
  <c r="V4" i="36"/>
  <c r="BQ4" i="36"/>
  <c r="CS4" i="36"/>
  <c r="K4" i="36"/>
  <c r="AJ4" i="36"/>
  <c r="AT4" i="36"/>
  <c r="CM4" i="36"/>
  <c r="F4" i="36"/>
  <c r="M4" i="36"/>
  <c r="AH4" i="36"/>
  <c r="CT4" i="36"/>
  <c r="BC4" i="36"/>
  <c r="CK4" i="36"/>
  <c r="AA4" i="36"/>
  <c r="BJ4" i="36"/>
  <c r="E4" i="36"/>
  <c r="CL4" i="36"/>
  <c r="CD4" i="36"/>
  <c r="CC4" i="36"/>
  <c r="BR4" i="36"/>
  <c r="AK4" i="36"/>
  <c r="BD4" i="36"/>
  <c r="BV4" i="36"/>
  <c r="CA4" i="36"/>
  <c r="U4" i="36"/>
  <c r="Q4" i="36"/>
  <c r="CE4" i="36"/>
  <c r="C4" i="36"/>
  <c r="S4" i="36"/>
  <c r="BN4" i="36"/>
  <c r="AN4" i="36"/>
  <c r="CF4" i="36"/>
  <c r="BW4" i="36"/>
  <c r="CG4" i="36"/>
  <c r="BG4" i="36"/>
  <c r="T4" i="36"/>
  <c r="R4" i="36"/>
  <c r="BB4" i="36"/>
  <c r="AI4" i="36"/>
  <c r="CP4" i="36"/>
  <c r="AM4" i="36"/>
  <c r="CR4" i="36"/>
  <c r="CO4" i="36"/>
  <c r="AG4" i="36"/>
  <c r="D4" i="36"/>
  <c r="AV4" i="36"/>
  <c r="Y4" i="36"/>
  <c r="AR4" i="36"/>
  <c r="L4" i="36"/>
  <c r="BE4" i="36"/>
  <c r="AW4" i="36"/>
  <c r="H4" i="36"/>
  <c r="AD4" i="36"/>
  <c r="BU4" i="36"/>
  <c r="BM4" i="36"/>
  <c r="AS4" i="36"/>
  <c r="O4" i="36"/>
  <c r="G4" i="36"/>
  <c r="P4" i="36"/>
  <c r="AX4" i="36"/>
  <c r="AE4" i="36"/>
  <c r="CQ4" i="36"/>
  <c r="CN4" i="36"/>
  <c r="AO4" i="36"/>
  <c r="X4" i="36"/>
  <c r="CJ4" i="36"/>
  <c r="BP4" i="36"/>
  <c r="BK4" i="36"/>
  <c r="AL4" i="36"/>
  <c r="BZ4" i="36"/>
  <c r="AC4" i="36"/>
  <c r="BE25" i="36"/>
  <c r="CF25" i="36"/>
  <c r="CT27" i="36"/>
  <c r="BR27" i="36"/>
  <c r="BZ27" i="36"/>
  <c r="AW27" i="36"/>
  <c r="CK27" i="36"/>
  <c r="BC27" i="36"/>
  <c r="M27" i="36"/>
  <c r="AE27" i="36"/>
  <c r="BQ27" i="36"/>
  <c r="D27" i="36"/>
  <c r="CG27" i="36"/>
  <c r="C27" i="36"/>
  <c r="AN27" i="36"/>
  <c r="P27" i="36"/>
  <c r="Y27" i="36"/>
  <c r="CR27" i="36"/>
  <c r="BF27" i="36"/>
  <c r="BG27" i="36"/>
  <c r="CJ27" i="36"/>
  <c r="CO27" i="36"/>
  <c r="AH27" i="36"/>
  <c r="BH27" i="36"/>
  <c r="BE27" i="36"/>
  <c r="V27" i="36"/>
  <c r="AX27" i="36"/>
  <c r="AQ27" i="36"/>
  <c r="AG27" i="36"/>
  <c r="F27" i="36"/>
  <c r="CI27" i="36"/>
  <c r="BL27" i="36"/>
  <c r="BO27" i="36"/>
  <c r="AJ27" i="36"/>
  <c r="CM27" i="36"/>
  <c r="AR27" i="36"/>
  <c r="T27" i="36"/>
  <c r="AT27" i="36"/>
  <c r="E27" i="36"/>
  <c r="AM27" i="36"/>
  <c r="AL27" i="36"/>
  <c r="L27" i="36"/>
  <c r="CF27" i="36"/>
  <c r="AK27" i="36"/>
  <c r="W27" i="36"/>
  <c r="AD27" i="36"/>
  <c r="CA27" i="36"/>
  <c r="G27" i="36"/>
  <c r="AY27" i="36"/>
  <c r="R27" i="36"/>
  <c r="CH27" i="36"/>
  <c r="K27" i="36"/>
  <c r="BN27" i="36"/>
  <c r="J27" i="36"/>
  <c r="BK27" i="36"/>
  <c r="S27" i="36"/>
  <c r="BY27" i="36"/>
  <c r="Q27" i="36"/>
  <c r="I27" i="36"/>
  <c r="BU27" i="36"/>
  <c r="BI27" i="36"/>
  <c r="CC27" i="36"/>
  <c r="BV27" i="36"/>
  <c r="U27" i="36"/>
  <c r="BX27" i="36"/>
  <c r="H27" i="36"/>
  <c r="N27" i="36"/>
  <c r="AF27" i="36"/>
  <c r="AS27" i="36"/>
  <c r="BS27" i="36"/>
  <c r="BW27" i="36"/>
  <c r="BJ27" i="36"/>
  <c r="BB27" i="36"/>
  <c r="AB27" i="36"/>
  <c r="AA27" i="36"/>
  <c r="BA27" i="36"/>
  <c r="AP27" i="36"/>
  <c r="CL27" i="36"/>
  <c r="BP27" i="36"/>
  <c r="BT27" i="36"/>
  <c r="BD27" i="36"/>
  <c r="AI27" i="36"/>
  <c r="Z27" i="36"/>
  <c r="O27" i="36"/>
  <c r="AU27" i="36"/>
  <c r="AZ27" i="36"/>
  <c r="CP27" i="36"/>
  <c r="AO27" i="36"/>
  <c r="AC27" i="36"/>
  <c r="N31" i="36"/>
  <c r="BK25" i="36"/>
  <c r="BL25" i="36"/>
  <c r="BE31" i="36"/>
  <c r="BN25" i="36"/>
  <c r="BP31" i="36"/>
  <c r="BM31" i="36"/>
  <c r="BL41" i="36"/>
  <c r="I25" i="36"/>
  <c r="AC31" i="36"/>
  <c r="AJ31" i="36"/>
  <c r="BX31" i="36"/>
  <c r="V25" i="36"/>
  <c r="CG41" i="36"/>
  <c r="CS41" i="36"/>
  <c r="CC41" i="36"/>
  <c r="CD27" i="36"/>
  <c r="BD51" i="36"/>
  <c r="V51" i="36"/>
  <c r="L51" i="36"/>
  <c r="CT51" i="36"/>
  <c r="BJ51" i="36"/>
  <c r="CF51" i="36"/>
  <c r="AW51" i="36"/>
  <c r="AV51" i="36"/>
  <c r="AN51" i="36"/>
  <c r="AM51" i="36"/>
  <c r="BB51" i="36"/>
  <c r="CI51" i="36"/>
  <c r="M51" i="36"/>
  <c r="BT51" i="36"/>
  <c r="CQ51" i="36"/>
  <c r="BE51" i="36"/>
  <c r="CG51" i="36"/>
  <c r="J51" i="36"/>
  <c r="CE51" i="36"/>
  <c r="AE51" i="36"/>
  <c r="BX51" i="36"/>
  <c r="CS51" i="36"/>
  <c r="Q51" i="36"/>
  <c r="O51" i="36"/>
  <c r="D51" i="36"/>
  <c r="AD51" i="36"/>
  <c r="AY51" i="36"/>
  <c r="CB51" i="36"/>
  <c r="AQ51" i="36"/>
  <c r="CL51" i="36"/>
  <c r="BN51" i="36"/>
  <c r="BF51" i="36"/>
  <c r="AZ51" i="36"/>
  <c r="X51" i="36"/>
  <c r="BV51" i="36"/>
  <c r="CD51" i="36"/>
  <c r="BO51" i="36"/>
  <c r="AA51" i="36"/>
  <c r="H51" i="36"/>
  <c r="K51" i="36"/>
  <c r="CH51" i="36"/>
  <c r="AH51" i="36"/>
  <c r="F51" i="36"/>
  <c r="AT51" i="36"/>
  <c r="BY51" i="36"/>
  <c r="BM51" i="36"/>
  <c r="Y51" i="36"/>
  <c r="CJ51" i="36"/>
  <c r="Z51" i="36"/>
  <c r="AR51" i="36"/>
  <c r="AX51" i="36"/>
  <c r="BZ51" i="36"/>
  <c r="W51" i="36"/>
  <c r="AB51" i="36"/>
  <c r="AI51" i="36"/>
  <c r="S51" i="36"/>
  <c r="BL51" i="36"/>
  <c r="CP51" i="36"/>
  <c r="R51" i="36"/>
  <c r="C51" i="36"/>
  <c r="AF51" i="36"/>
  <c r="AK51" i="36"/>
  <c r="U51" i="36"/>
  <c r="AU51" i="36"/>
  <c r="BQ51" i="36"/>
  <c r="I51" i="36"/>
  <c r="BA51" i="36"/>
  <c r="CR51" i="36"/>
  <c r="CN51" i="36"/>
  <c r="BW51" i="36"/>
  <c r="AL51" i="36"/>
  <c r="BU51" i="36"/>
  <c r="N51" i="36"/>
  <c r="BP51" i="36"/>
  <c r="AS51" i="36"/>
  <c r="CO51" i="36"/>
  <c r="AG51" i="36"/>
  <c r="CK51" i="36"/>
  <c r="BH51" i="36"/>
  <c r="BG51" i="36"/>
  <c r="BR51" i="36"/>
  <c r="AJ51" i="36"/>
  <c r="E51" i="36"/>
  <c r="BI51" i="36"/>
  <c r="BC51" i="36"/>
  <c r="AC51" i="36"/>
  <c r="AP51" i="36"/>
  <c r="CM51" i="36"/>
  <c r="G51" i="36"/>
  <c r="BS51" i="36"/>
  <c r="AO51" i="36"/>
  <c r="T51" i="36"/>
  <c r="CA51" i="36"/>
  <c r="CC51" i="36"/>
  <c r="P51" i="36"/>
  <c r="BK51" i="36"/>
  <c r="CO41" i="36"/>
  <c r="R43" i="36"/>
  <c r="AN43" i="36"/>
  <c r="AQ43" i="36"/>
  <c r="F43" i="36"/>
  <c r="AS43" i="36"/>
  <c r="CB43" i="36"/>
  <c r="AW43" i="36"/>
  <c r="AU43" i="36"/>
  <c r="AH43" i="36"/>
  <c r="N43" i="36"/>
  <c r="G43" i="36"/>
  <c r="BO43" i="36"/>
  <c r="BH43" i="36"/>
  <c r="AX43" i="36"/>
  <c r="BS43" i="36"/>
  <c r="BF43" i="36"/>
  <c r="CC43" i="36"/>
  <c r="W43" i="36"/>
  <c r="CS43" i="36"/>
  <c r="BL43" i="36"/>
  <c r="AD43" i="36"/>
  <c r="X43" i="36"/>
  <c r="AK43" i="36"/>
  <c r="AI43" i="36"/>
  <c r="BI43" i="36"/>
  <c r="BR43" i="36"/>
  <c r="BT43" i="36"/>
  <c r="CL43" i="36"/>
  <c r="L43" i="36"/>
  <c r="BD43" i="36"/>
  <c r="C43" i="36"/>
  <c r="I43" i="36"/>
  <c r="V43" i="36"/>
  <c r="CK43" i="36"/>
  <c r="AM43" i="36"/>
  <c r="CQ43" i="36"/>
  <c r="AO43" i="36"/>
  <c r="CA43" i="36"/>
  <c r="AJ43" i="36"/>
  <c r="BY43" i="36"/>
  <c r="CM43" i="36"/>
  <c r="D43" i="36"/>
  <c r="Z43" i="36"/>
  <c r="AY43" i="36"/>
  <c r="AB43" i="36"/>
  <c r="CH43" i="36"/>
  <c r="CE43" i="36"/>
  <c r="AL43" i="36"/>
  <c r="CT43" i="36"/>
  <c r="M43" i="36"/>
  <c r="CN43" i="36"/>
  <c r="CP43" i="36"/>
  <c r="BC43" i="36"/>
  <c r="U43" i="36"/>
  <c r="BZ43" i="36"/>
  <c r="BA43" i="36"/>
  <c r="BJ43" i="36"/>
  <c r="AC43" i="36"/>
  <c r="BE43" i="36"/>
  <c r="BG43" i="36"/>
  <c r="AF43" i="36"/>
  <c r="CI43" i="36"/>
  <c r="BN43" i="36"/>
  <c r="AG43" i="36"/>
  <c r="BU43" i="36"/>
  <c r="J43" i="36"/>
  <c r="AT43" i="36"/>
  <c r="AZ43" i="36"/>
  <c r="BP43" i="36"/>
  <c r="Y43" i="36"/>
  <c r="CJ43" i="36"/>
  <c r="K43" i="36"/>
  <c r="CR43" i="36"/>
  <c r="BK43" i="36"/>
  <c r="AV43" i="36"/>
  <c r="BM43" i="36"/>
  <c r="AP43" i="36"/>
  <c r="Q43" i="36"/>
  <c r="BB43" i="36"/>
  <c r="P43" i="36"/>
  <c r="H43" i="36"/>
  <c r="AA43" i="36"/>
  <c r="S43" i="36"/>
  <c r="BW43" i="36"/>
  <c r="BQ43" i="36"/>
  <c r="CD43" i="36"/>
  <c r="CO43" i="36"/>
  <c r="O43" i="36"/>
  <c r="CH25" i="36"/>
  <c r="CS27" i="36"/>
  <c r="CG43" i="36"/>
  <c r="BY4" i="36"/>
  <c r="AM31" i="36"/>
  <c r="BB25" i="36"/>
  <c r="CA41" i="36"/>
  <c r="AG41" i="36"/>
  <c r="BB41" i="36"/>
  <c r="CT31" i="36"/>
  <c r="T28" i="36"/>
  <c r="AW28" i="36"/>
  <c r="BZ28" i="36"/>
  <c r="CP28" i="36"/>
  <c r="CG28" i="36"/>
  <c r="BE28" i="36"/>
  <c r="AI28" i="36"/>
  <c r="CF28" i="36"/>
  <c r="BC28" i="36"/>
  <c r="W28" i="36"/>
  <c r="AK28" i="36"/>
  <c r="BT28" i="36"/>
  <c r="BA28" i="36"/>
  <c r="BB28" i="36"/>
  <c r="CC28" i="36"/>
  <c r="E28" i="36"/>
  <c r="M28" i="36"/>
  <c r="AZ28" i="36"/>
  <c r="BP28" i="36"/>
  <c r="BL28" i="36"/>
  <c r="R28" i="36"/>
  <c r="H28" i="36"/>
  <c r="BV28" i="36"/>
  <c r="AD28" i="36"/>
  <c r="AO28" i="36"/>
  <c r="BX28" i="36"/>
  <c r="CA28" i="36"/>
  <c r="BK28" i="36"/>
  <c r="G28" i="36"/>
  <c r="P28" i="36"/>
  <c r="BQ28" i="36"/>
  <c r="K28" i="36"/>
  <c r="BY28" i="36"/>
  <c r="AC28" i="36"/>
  <c r="CB28" i="36"/>
  <c r="X28" i="36"/>
  <c r="J28" i="36"/>
  <c r="BU28" i="36"/>
  <c r="AG28" i="36"/>
  <c r="Q28" i="36"/>
  <c r="CT28" i="36"/>
  <c r="BO28" i="36"/>
  <c r="Y28" i="36"/>
  <c r="BS28" i="36"/>
  <c r="CN28" i="36"/>
  <c r="BR28" i="36"/>
  <c r="AU28" i="36"/>
  <c r="BJ28" i="36"/>
  <c r="AN28" i="36"/>
  <c r="AR28" i="36"/>
  <c r="U28" i="36"/>
  <c r="BW28" i="36"/>
  <c r="AV28" i="36"/>
  <c r="CL28" i="36"/>
  <c r="BG28" i="36"/>
  <c r="AS28" i="36"/>
  <c r="C28" i="36"/>
  <c r="CQ28" i="36"/>
  <c r="CE28" i="36"/>
  <c r="CM28" i="36"/>
  <c r="AB28" i="36"/>
  <c r="AP28" i="36"/>
  <c r="BF28" i="36"/>
  <c r="BN28" i="36"/>
  <c r="AH28" i="36"/>
  <c r="CJ28" i="36"/>
  <c r="AM28" i="36"/>
  <c r="AA28" i="36"/>
  <c r="AX28" i="36"/>
  <c r="AE28" i="36"/>
  <c r="CI28" i="36"/>
  <c r="CD28" i="36"/>
  <c r="AJ28" i="36"/>
  <c r="N28" i="36"/>
  <c r="CK28" i="36"/>
  <c r="D28" i="36"/>
  <c r="BD28" i="36"/>
  <c r="V28" i="36"/>
  <c r="BJ41" i="36"/>
  <c r="CF41" i="36"/>
  <c r="F25" i="36"/>
  <c r="L25" i="36"/>
  <c r="AG31" i="36"/>
  <c r="AJ23" i="36"/>
  <c r="T23" i="36"/>
  <c r="BJ23" i="36"/>
  <c r="V23" i="36"/>
  <c r="BP23" i="36"/>
  <c r="CB23" i="36"/>
  <c r="BL23" i="36"/>
  <c r="CS23" i="36"/>
  <c r="C23" i="36"/>
  <c r="X23" i="36"/>
  <c r="BO23" i="36"/>
  <c r="CR23" i="36"/>
  <c r="CA23" i="36"/>
  <c r="BS23" i="36"/>
  <c r="CN23" i="36"/>
  <c r="Z23" i="36"/>
  <c r="AQ23" i="36"/>
  <c r="U23" i="36"/>
  <c r="L23" i="36"/>
  <c r="M23" i="36"/>
  <c r="BQ23" i="36"/>
  <c r="Q23" i="36"/>
  <c r="AF23" i="36"/>
  <c r="R23" i="36"/>
  <c r="CT23" i="36"/>
  <c r="AK23" i="36"/>
  <c r="BC23" i="36"/>
  <c r="AE23" i="36"/>
  <c r="BW23" i="36"/>
  <c r="BY23" i="36"/>
  <c r="CD23" i="36"/>
  <c r="AT23" i="36"/>
  <c r="BH23" i="36"/>
  <c r="AP23" i="36"/>
  <c r="AS23" i="36"/>
  <c r="BZ23" i="36"/>
  <c r="AV23" i="36"/>
  <c r="BA23" i="36"/>
  <c r="P23" i="36"/>
  <c r="CL23" i="36"/>
  <c r="CO23" i="36"/>
  <c r="CJ23" i="36"/>
  <c r="K23" i="36"/>
  <c r="CE23" i="36"/>
  <c r="CH23" i="36"/>
  <c r="BT23" i="36"/>
  <c r="O23" i="36"/>
  <c r="W23" i="36"/>
  <c r="AH23" i="36"/>
  <c r="BG23" i="36"/>
  <c r="BV23" i="36"/>
  <c r="AN23" i="36"/>
  <c r="AI23" i="36"/>
  <c r="CG23" i="36"/>
  <c r="G23" i="36"/>
  <c r="AM23" i="36"/>
  <c r="CP23" i="36"/>
  <c r="AB23" i="36"/>
  <c r="AZ23" i="36"/>
  <c r="AW23" i="36"/>
  <c r="AL23" i="36"/>
  <c r="AY23" i="36"/>
  <c r="CM23" i="36"/>
  <c r="BX23" i="36"/>
  <c r="N23" i="36"/>
  <c r="BK23" i="36"/>
  <c r="E23" i="36"/>
  <c r="H23" i="36"/>
  <c r="BF23" i="36"/>
  <c r="I23" i="36"/>
  <c r="CC23" i="36"/>
  <c r="BU23" i="36"/>
  <c r="AS31" i="36"/>
  <c r="AU41" i="36"/>
  <c r="Z41" i="36"/>
  <c r="M41" i="36"/>
  <c r="AU23" i="36"/>
  <c r="I42" i="36"/>
  <c r="BH41" i="36"/>
  <c r="Z28" i="36"/>
  <c r="AI42" i="36"/>
  <c r="H50" i="36"/>
  <c r="AA25" i="36"/>
  <c r="AK25" i="36"/>
  <c r="L41" i="36"/>
  <c r="AF50" i="36"/>
  <c r="AC41" i="36"/>
  <c r="CG33" i="36"/>
  <c r="AR33" i="36"/>
  <c r="Q42" i="36"/>
  <c r="BG50" i="36"/>
  <c r="H41" i="36"/>
  <c r="BT26" i="36"/>
  <c r="X50" i="36"/>
  <c r="BB19" i="36"/>
  <c r="AH19" i="36"/>
  <c r="BO19" i="36"/>
  <c r="AG19" i="36"/>
  <c r="AA19" i="36"/>
  <c r="BR19" i="36"/>
  <c r="CR19" i="36"/>
  <c r="BL19" i="36"/>
  <c r="BZ19" i="36"/>
  <c r="I19" i="36"/>
  <c r="CG19" i="36"/>
  <c r="AF19" i="36"/>
  <c r="BD19" i="36"/>
  <c r="AZ19" i="36"/>
  <c r="AS19" i="36"/>
  <c r="AW19" i="36"/>
  <c r="AB19" i="36"/>
  <c r="AU19" i="36"/>
  <c r="CB19" i="36"/>
  <c r="AC19" i="36"/>
  <c r="AJ19" i="36"/>
  <c r="AY19" i="36"/>
  <c r="AK19" i="36"/>
  <c r="C19" i="36"/>
  <c r="BU19" i="36"/>
  <c r="AN19" i="36"/>
  <c r="Y19" i="36"/>
  <c r="E19" i="36"/>
  <c r="BA19" i="36"/>
  <c r="BK19" i="36"/>
  <c r="AP19" i="36"/>
  <c r="M19" i="36"/>
  <c r="BC19" i="36"/>
  <c r="AD19" i="36"/>
  <c r="K19" i="36"/>
  <c r="BN19" i="36"/>
  <c r="BT19" i="36"/>
  <c r="BF19" i="36"/>
  <c r="CO19" i="36"/>
  <c r="CF19" i="36"/>
  <c r="BX19" i="36"/>
  <c r="V19" i="36"/>
  <c r="T19" i="36"/>
  <c r="CN19" i="36"/>
  <c r="CM19" i="36"/>
  <c r="CQ19" i="36"/>
  <c r="AQ19" i="36"/>
  <c r="CI19" i="36"/>
  <c r="AX19" i="36"/>
  <c r="F19" i="36"/>
  <c r="BE19" i="36"/>
  <c r="BW19" i="36"/>
  <c r="CD19" i="36"/>
  <c r="H19" i="36"/>
  <c r="D19" i="36"/>
  <c r="CS19" i="36"/>
  <c r="CE19" i="36"/>
  <c r="O19" i="36"/>
  <c r="CJ19" i="36"/>
  <c r="G19" i="36"/>
  <c r="CK19" i="36"/>
  <c r="AE19" i="36"/>
  <c r="W19" i="36"/>
  <c r="BS19" i="36"/>
  <c r="BP19" i="36"/>
  <c r="CT19" i="36"/>
  <c r="AR19" i="36"/>
  <c r="U19" i="36"/>
  <c r="AO19" i="36"/>
  <c r="BG19" i="36"/>
  <c r="AT19" i="36"/>
  <c r="AM19" i="36"/>
  <c r="CL19" i="36"/>
  <c r="J19" i="36"/>
  <c r="BX26" i="36"/>
  <c r="BP52" i="36"/>
  <c r="J31" i="36"/>
  <c r="BZ52" i="36"/>
  <c r="CH28" i="36"/>
  <c r="BL4" i="36"/>
  <c r="BD37" i="36"/>
  <c r="BI11" i="36"/>
  <c r="CR40" i="36"/>
  <c r="BE40" i="36"/>
  <c r="BN40" i="36"/>
  <c r="CS40" i="36"/>
  <c r="CP40" i="36"/>
  <c r="BJ40" i="36"/>
  <c r="BW40" i="36"/>
  <c r="V40" i="36"/>
  <c r="AI40" i="36"/>
  <c r="O40" i="36"/>
  <c r="BZ40" i="36"/>
  <c r="BA40" i="36"/>
  <c r="M40" i="36"/>
  <c r="AC40" i="36"/>
  <c r="BF40" i="36"/>
  <c r="AT40" i="36"/>
  <c r="CI40" i="36"/>
  <c r="BP40" i="36"/>
  <c r="G40" i="36"/>
  <c r="BS40" i="36"/>
  <c r="BG40" i="36"/>
  <c r="CJ40" i="36"/>
  <c r="BK40" i="36"/>
  <c r="CA40" i="36"/>
  <c r="CD40" i="36"/>
  <c r="BU40" i="36"/>
  <c r="BT40" i="36"/>
  <c r="Z40" i="36"/>
  <c r="E40" i="36"/>
  <c r="AQ40" i="36"/>
  <c r="AG40" i="36"/>
  <c r="AA40" i="36"/>
  <c r="AO40" i="36"/>
  <c r="BI40" i="36"/>
  <c r="AM40" i="36"/>
  <c r="AX40" i="36"/>
  <c r="CK40" i="36"/>
  <c r="BM40" i="36"/>
  <c r="C40" i="36"/>
  <c r="BO40" i="36"/>
  <c r="BR40" i="36"/>
  <c r="R40" i="36"/>
  <c r="BD40" i="36"/>
  <c r="AK40" i="36"/>
  <c r="AF40" i="36"/>
  <c r="AY40" i="36"/>
  <c r="AE40" i="36"/>
  <c r="L40" i="36"/>
  <c r="BC40" i="36"/>
  <c r="I40" i="36"/>
  <c r="CQ40" i="36"/>
  <c r="N40" i="36"/>
  <c r="BL40" i="36"/>
  <c r="AB40" i="36"/>
  <c r="T40" i="36"/>
  <c r="CG40" i="36"/>
  <c r="AZ40" i="36"/>
  <c r="CN40" i="36"/>
  <c r="CO40" i="36"/>
  <c r="BX40" i="36"/>
  <c r="AW40" i="36"/>
  <c r="P40" i="36"/>
  <c r="CC40" i="36"/>
  <c r="CL40" i="36"/>
  <c r="AL40" i="36"/>
  <c r="BY40" i="36"/>
  <c r="K40" i="36"/>
  <c r="AR40" i="36"/>
  <c r="U40" i="36"/>
  <c r="D40" i="36"/>
  <c r="Y40" i="36"/>
  <c r="AV40" i="36"/>
  <c r="CH40" i="36"/>
  <c r="AS40" i="36"/>
  <c r="AU40" i="36"/>
  <c r="X40" i="36"/>
  <c r="AD40" i="36"/>
  <c r="BV40" i="36"/>
  <c r="CT40" i="36"/>
  <c r="CE40" i="36"/>
  <c r="AB31" i="36"/>
  <c r="CB52" i="36"/>
  <c r="AQ41" i="36"/>
  <c r="BK52" i="36"/>
  <c r="AI26" i="36"/>
  <c r="AV41" i="36"/>
  <c r="CO25" i="36"/>
  <c r="CI48" i="36"/>
  <c r="BD52" i="36"/>
  <c r="AD25" i="36"/>
  <c r="S42" i="36"/>
  <c r="BB11" i="36"/>
  <c r="BA50" i="36"/>
  <c r="AL52" i="36"/>
  <c r="AW41" i="36"/>
  <c r="AB11" i="36"/>
  <c r="P11" i="36"/>
  <c r="AW11" i="36"/>
  <c r="BB52" i="36"/>
  <c r="CJ16" i="36"/>
  <c r="BH40" i="36"/>
  <c r="AT28" i="36"/>
  <c r="AN13" i="36"/>
  <c r="CK26" i="36"/>
  <c r="CL25" i="36"/>
  <c r="BZ18" i="36"/>
  <c r="CK18" i="36"/>
  <c r="AJ18" i="36"/>
  <c r="AQ18" i="36"/>
  <c r="CN18" i="36"/>
  <c r="BT18" i="36"/>
  <c r="CA18" i="36"/>
  <c r="AT18" i="36"/>
  <c r="AA18" i="36"/>
  <c r="BS18" i="36"/>
  <c r="K18" i="36"/>
  <c r="S18" i="36"/>
  <c r="BE18" i="36"/>
  <c r="CG18" i="36"/>
  <c r="CJ18" i="36"/>
  <c r="Z18" i="36"/>
  <c r="T18" i="36"/>
  <c r="V18" i="36"/>
  <c r="Q18" i="36"/>
  <c r="BF18" i="36"/>
  <c r="BI18" i="36"/>
  <c r="AE18" i="36"/>
  <c r="BW18" i="36"/>
  <c r="N18" i="36"/>
  <c r="CQ18" i="36"/>
  <c r="AY18" i="36"/>
  <c r="CS18" i="36"/>
  <c r="AI18" i="36"/>
  <c r="BG18" i="36"/>
  <c r="J18" i="36"/>
  <c r="CM18" i="36"/>
  <c r="BN18" i="36"/>
  <c r="BO18" i="36"/>
  <c r="BC18" i="36"/>
  <c r="M18" i="36"/>
  <c r="AX18" i="36"/>
  <c r="Y18" i="36"/>
  <c r="I18" i="36"/>
  <c r="BA18" i="36"/>
  <c r="BH18" i="36"/>
  <c r="R18" i="36"/>
  <c r="AD18" i="36"/>
  <c r="CR18" i="36"/>
  <c r="X18" i="36"/>
  <c r="AN18" i="36"/>
  <c r="AB18" i="36"/>
  <c r="BB18" i="36"/>
  <c r="AZ18" i="36"/>
  <c r="AR18" i="36"/>
  <c r="E18" i="36"/>
  <c r="BY18" i="36"/>
  <c r="BR18" i="36"/>
  <c r="AV18" i="36"/>
  <c r="U18" i="36"/>
  <c r="CF18" i="36"/>
  <c r="AS18" i="36"/>
  <c r="BK18" i="36"/>
  <c r="D18" i="36"/>
  <c r="CE18" i="36"/>
  <c r="BD18" i="36"/>
  <c r="CD18" i="36"/>
  <c r="AK18" i="36"/>
  <c r="BX18" i="36"/>
  <c r="AU18" i="36"/>
  <c r="AO18" i="36"/>
  <c r="W18" i="36"/>
  <c r="BJ18" i="36"/>
  <c r="L18" i="36"/>
  <c r="BU18" i="36"/>
  <c r="CT18" i="36"/>
  <c r="CI18" i="36"/>
  <c r="AM18" i="36"/>
  <c r="F18" i="36"/>
  <c r="BM18" i="36"/>
  <c r="CB18" i="36"/>
  <c r="CH18" i="36"/>
  <c r="AP18" i="36"/>
  <c r="G18" i="36"/>
  <c r="CO18" i="36"/>
  <c r="BL18" i="36"/>
  <c r="J4" i="36"/>
  <c r="CJ52" i="36"/>
  <c r="BT50" i="36"/>
  <c r="CB27" i="36"/>
  <c r="CJ25" i="36"/>
  <c r="E43" i="36"/>
  <c r="X27" i="36"/>
  <c r="AZ4" i="36"/>
  <c r="BG25" i="36"/>
  <c r="L28" i="36"/>
  <c r="AT38" i="36"/>
  <c r="CI38" i="36"/>
  <c r="AK38" i="36"/>
  <c r="CJ38" i="36"/>
  <c r="BM38" i="36"/>
  <c r="H38" i="36"/>
  <c r="C38" i="36"/>
  <c r="F38" i="36"/>
  <c r="AV38" i="36"/>
  <c r="BY38" i="36"/>
  <c r="AU38" i="36"/>
  <c r="BR38" i="36"/>
  <c r="CS38" i="36"/>
  <c r="AJ38" i="36"/>
  <c r="BA38" i="36"/>
  <c r="BP38" i="36"/>
  <c r="AX38" i="36"/>
  <c r="BX38" i="36"/>
  <c r="AS38" i="36"/>
  <c r="AA38" i="36"/>
  <c r="D38" i="36"/>
  <c r="AY38" i="36"/>
  <c r="BE38" i="36"/>
  <c r="AZ38" i="36"/>
  <c r="J38" i="36"/>
  <c r="AB38" i="36"/>
  <c r="BC38" i="36"/>
  <c r="M38" i="36"/>
  <c r="BZ38" i="36"/>
  <c r="L38" i="36"/>
  <c r="Z38" i="36"/>
  <c r="AP38" i="36"/>
  <c r="BD38" i="36"/>
  <c r="BT38" i="36"/>
  <c r="CM38" i="36"/>
  <c r="AH38" i="36"/>
  <c r="BH38" i="36"/>
  <c r="BW38" i="36"/>
  <c r="CR38" i="36"/>
  <c r="V38" i="36"/>
  <c r="BV38" i="36"/>
  <c r="BU38" i="36"/>
  <c r="CD38" i="36"/>
  <c r="AL38" i="36"/>
  <c r="BS38" i="36"/>
  <c r="N38" i="36"/>
  <c r="Y38" i="36"/>
  <c r="AQ38" i="36"/>
  <c r="W38" i="36"/>
  <c r="BG38" i="36"/>
  <c r="K38" i="36"/>
  <c r="BN38" i="36"/>
  <c r="AO38" i="36"/>
  <c r="I38" i="36"/>
  <c r="CG38" i="36"/>
  <c r="O38" i="36"/>
  <c r="BB38" i="36"/>
  <c r="AN38" i="36"/>
  <c r="E38" i="36"/>
  <c r="CF38" i="36"/>
  <c r="BJ38" i="36"/>
  <c r="BI38" i="36"/>
  <c r="AM38" i="36"/>
  <c r="AC38" i="36"/>
  <c r="BK38" i="36"/>
  <c r="CN38" i="36"/>
  <c r="Q38" i="36"/>
  <c r="CK38" i="36"/>
  <c r="AG38" i="36"/>
  <c r="P38" i="36"/>
  <c r="AF38" i="36"/>
  <c r="CT38" i="36"/>
  <c r="CB38" i="36"/>
  <c r="U38" i="36"/>
  <c r="AW38" i="36"/>
  <c r="CQ38" i="36"/>
  <c r="T38" i="36"/>
  <c r="AI38" i="36"/>
  <c r="CH38" i="36"/>
  <c r="AE38" i="36"/>
  <c r="X38" i="36"/>
  <c r="CP38" i="36"/>
  <c r="BL38" i="36"/>
  <c r="S38" i="36"/>
  <c r="AR38" i="36"/>
  <c r="BQ38" i="36"/>
  <c r="AD38" i="36"/>
  <c r="CO38" i="36"/>
  <c r="CA38" i="36"/>
  <c r="AY28" i="36"/>
  <c r="CQ16" i="36"/>
  <c r="S31" i="36"/>
  <c r="CS32" i="36"/>
  <c r="AG16" i="36"/>
  <c r="CM35" i="36"/>
  <c r="CC37" i="36"/>
  <c r="BV43" i="36"/>
  <c r="BS33" i="36"/>
  <c r="BC16" i="36"/>
  <c r="K32" i="36"/>
  <c r="BZ25" i="36"/>
  <c r="CS31" i="36"/>
  <c r="AP31" i="36"/>
  <c r="CN41" i="36"/>
  <c r="BI42" i="36"/>
  <c r="AF42" i="36"/>
  <c r="AR42" i="36"/>
  <c r="AH42" i="36"/>
  <c r="CS42" i="36"/>
  <c r="BU42" i="36"/>
  <c r="AA42" i="36"/>
  <c r="AP42" i="36"/>
  <c r="CC42" i="36"/>
  <c r="G42" i="36"/>
  <c r="AQ42" i="36"/>
  <c r="BH42" i="36"/>
  <c r="AX42" i="36"/>
  <c r="BM42" i="36"/>
  <c r="O42" i="36"/>
  <c r="CT42" i="36"/>
  <c r="AC42" i="36"/>
  <c r="M42" i="36"/>
  <c r="BY42" i="36"/>
  <c r="BS42" i="36"/>
  <c r="AW42" i="36"/>
  <c r="AK42" i="36"/>
  <c r="BK42" i="36"/>
  <c r="CO42" i="36"/>
  <c r="AN42" i="36"/>
  <c r="CL42" i="36"/>
  <c r="AV42" i="36"/>
  <c r="J42" i="36"/>
  <c r="BZ42" i="36"/>
  <c r="K42" i="36"/>
  <c r="X42" i="36"/>
  <c r="P42" i="36"/>
  <c r="BC42" i="36"/>
  <c r="CE42" i="36"/>
  <c r="CG42" i="36"/>
  <c r="AJ42" i="36"/>
  <c r="AL42" i="36"/>
  <c r="BX42" i="36"/>
  <c r="AZ42" i="36"/>
  <c r="AO42" i="36"/>
  <c r="CA42" i="36"/>
  <c r="U42" i="36"/>
  <c r="CQ42" i="36"/>
  <c r="BF42" i="36"/>
  <c r="CK42" i="36"/>
  <c r="BP42" i="36"/>
  <c r="Y42" i="36"/>
  <c r="BJ42" i="36"/>
  <c r="CP42" i="36"/>
  <c r="CF42" i="36"/>
  <c r="C42" i="36"/>
  <c r="CD42" i="36"/>
  <c r="F42" i="36"/>
  <c r="BL42" i="36"/>
  <c r="BV42" i="36"/>
  <c r="CJ42" i="36"/>
  <c r="H42" i="36"/>
  <c r="AM42" i="36"/>
  <c r="CB42" i="36"/>
  <c r="AB42" i="36"/>
  <c r="AD42" i="36"/>
  <c r="BT42" i="36"/>
  <c r="AS42" i="36"/>
  <c r="V8" i="36"/>
  <c r="AD8" i="36"/>
  <c r="D8" i="36"/>
  <c r="AA8" i="36"/>
  <c r="U8" i="36"/>
  <c r="AN8" i="36"/>
  <c r="AT8" i="36"/>
  <c r="CI8" i="36"/>
  <c r="CF8" i="36"/>
  <c r="Y8" i="36"/>
  <c r="CD8" i="36"/>
  <c r="BQ8" i="36"/>
  <c r="CB8" i="36"/>
  <c r="H8" i="36"/>
  <c r="AX8" i="36"/>
  <c r="BT8" i="36"/>
  <c r="CT8" i="36"/>
  <c r="BW8" i="36"/>
  <c r="CC8" i="36"/>
  <c r="AE8" i="36"/>
  <c r="BE8" i="36"/>
  <c r="CK8" i="36"/>
  <c r="E8" i="36"/>
  <c r="N8" i="36"/>
  <c r="AR8" i="36"/>
  <c r="BM8" i="36"/>
  <c r="CJ8" i="36"/>
  <c r="S8" i="36"/>
  <c r="AG8" i="36"/>
  <c r="F8" i="36"/>
  <c r="BB8" i="36"/>
  <c r="CR8" i="36"/>
  <c r="BF8" i="36"/>
  <c r="BL8" i="36"/>
  <c r="CH8" i="36"/>
  <c r="AB8" i="36"/>
  <c r="AO8" i="36"/>
  <c r="BS8" i="36"/>
  <c r="BY8" i="36"/>
  <c r="Z8" i="36"/>
  <c r="CP8" i="36"/>
  <c r="J8" i="36"/>
  <c r="AV8" i="36"/>
  <c r="BO8" i="36"/>
  <c r="AJ8" i="36"/>
  <c r="BH8" i="36"/>
  <c r="P8" i="36"/>
  <c r="CO8" i="36"/>
  <c r="CE8" i="36"/>
  <c r="BN8" i="36"/>
  <c r="K8" i="36"/>
  <c r="CL8" i="36"/>
  <c r="AK8" i="36"/>
  <c r="BR8" i="36"/>
  <c r="T8" i="36"/>
  <c r="AI8" i="36"/>
  <c r="I8" i="36"/>
  <c r="AH8" i="36"/>
  <c r="CQ8" i="36"/>
  <c r="BK8" i="36"/>
  <c r="M8" i="36"/>
  <c r="AS8" i="36"/>
  <c r="BC8" i="36"/>
  <c r="BA8" i="36"/>
  <c r="CS8" i="36"/>
  <c r="AQ8" i="36"/>
  <c r="AU8" i="36"/>
  <c r="BZ8" i="36"/>
  <c r="BX8" i="36"/>
  <c r="CA8" i="36"/>
  <c r="AW8" i="36"/>
  <c r="AZ8" i="36"/>
  <c r="BI8" i="36"/>
  <c r="BV8" i="36"/>
  <c r="BG8" i="36"/>
  <c r="AL8" i="36"/>
  <c r="CM8" i="36"/>
  <c r="X8" i="36"/>
  <c r="G8" i="36"/>
  <c r="AP8" i="36"/>
  <c r="BJ8" i="36"/>
  <c r="BP8" i="36"/>
  <c r="AF8" i="36"/>
  <c r="BU8" i="36"/>
  <c r="C8" i="36"/>
  <c r="R8" i="36"/>
  <c r="O8" i="36"/>
  <c r="L8" i="36"/>
  <c r="Q8" i="36"/>
  <c r="CE31" i="36"/>
  <c r="AT42" i="36"/>
  <c r="BA41" i="36"/>
  <c r="CP25" i="36"/>
  <c r="AK41" i="36"/>
  <c r="CD25" i="36"/>
  <c r="AQ4" i="36"/>
  <c r="BB23" i="36"/>
  <c r="CM31" i="36"/>
  <c r="X25" i="36"/>
  <c r="CL50" i="36"/>
  <c r="AT31" i="36"/>
  <c r="CB41" i="36"/>
  <c r="BQ25" i="36"/>
  <c r="BR42" i="36"/>
  <c r="W33" i="36"/>
  <c r="M31" i="36"/>
  <c r="O31" i="36"/>
  <c r="AA41" i="36"/>
  <c r="CR26" i="36"/>
  <c r="CP31" i="36"/>
  <c r="U25" i="36"/>
  <c r="AG25" i="36"/>
  <c r="W41" i="36"/>
  <c r="AN50" i="36"/>
  <c r="AQ46" i="36"/>
  <c r="AO31" i="36"/>
  <c r="AE31" i="36"/>
  <c r="AM25" i="36"/>
  <c r="CH42" i="36"/>
  <c r="BA42" i="36"/>
  <c r="C11" i="36"/>
  <c r="BV25" i="36"/>
  <c r="BX41" i="36"/>
  <c r="AS26" i="36"/>
  <c r="AP50" i="36"/>
  <c r="BQ41" i="36"/>
  <c r="CO28" i="36"/>
  <c r="AF28" i="36"/>
  <c r="AJ13" i="36"/>
  <c r="CM42" i="36"/>
  <c r="AG11" i="36"/>
  <c r="P50" i="36"/>
  <c r="BY31" i="36"/>
  <c r="CB31" i="36"/>
  <c r="R25" i="36"/>
  <c r="BN11" i="36"/>
  <c r="CI31" i="36"/>
  <c r="P52" i="36"/>
  <c r="CT41" i="36"/>
  <c r="BF52" i="36"/>
  <c r="AH25" i="36"/>
  <c r="AJ11" i="36"/>
  <c r="Y33" i="36"/>
  <c r="CI41" i="36"/>
  <c r="BK7" i="36"/>
  <c r="BO7" i="36"/>
  <c r="AK7" i="36"/>
  <c r="AQ7" i="36"/>
  <c r="R7" i="36"/>
  <c r="AE7" i="36"/>
  <c r="C7" i="36"/>
  <c r="CJ7" i="36"/>
  <c r="AT7" i="36"/>
  <c r="S7" i="36"/>
  <c r="BW7" i="36"/>
  <c r="BF7" i="36"/>
  <c r="CK7" i="36"/>
  <c r="K7" i="36"/>
  <c r="AV7" i="36"/>
  <c r="BJ7" i="36"/>
  <c r="AN7" i="36"/>
  <c r="CI7" i="36"/>
  <c r="BC7" i="36"/>
  <c r="H7" i="36"/>
  <c r="BL7" i="36"/>
  <c r="BP7" i="36"/>
  <c r="BT7" i="36"/>
  <c r="AM7" i="36"/>
  <c r="O7" i="36"/>
  <c r="CO7" i="36"/>
  <c r="AR7" i="36"/>
  <c r="BV7" i="36"/>
  <c r="BB7" i="36"/>
  <c r="D7" i="36"/>
  <c r="BM7" i="36"/>
  <c r="BQ7" i="36"/>
  <c r="AY7" i="36"/>
  <c r="BU7" i="36"/>
  <c r="AP7" i="36"/>
  <c r="T7" i="36"/>
  <c r="BS7" i="36"/>
  <c r="CH7" i="36"/>
  <c r="AU7" i="36"/>
  <c r="AX7" i="36"/>
  <c r="AJ7" i="36"/>
  <c r="BX7" i="36"/>
  <c r="CF7" i="36"/>
  <c r="CP7" i="36"/>
  <c r="BR7" i="36"/>
  <c r="CL7" i="36"/>
  <c r="AL7" i="36"/>
  <c r="AA7" i="36"/>
  <c r="CB7" i="36"/>
  <c r="L7" i="36"/>
  <c r="P7" i="36"/>
  <c r="I7" i="36"/>
  <c r="AH7" i="36"/>
  <c r="CE7" i="36"/>
  <c r="CT7" i="36"/>
  <c r="J7" i="36"/>
  <c r="BH7" i="36"/>
  <c r="AB7" i="36"/>
  <c r="BY7" i="36"/>
  <c r="AS7" i="36"/>
  <c r="AC7" i="36"/>
  <c r="BE7" i="36"/>
  <c r="V7" i="36"/>
  <c r="AO7" i="36"/>
  <c r="U7" i="36"/>
  <c r="BZ7" i="36"/>
  <c r="AZ7" i="36"/>
  <c r="BN7" i="36"/>
  <c r="X7" i="36"/>
  <c r="CG7" i="36"/>
  <c r="F7" i="36"/>
  <c r="G7" i="36"/>
  <c r="BA7" i="36"/>
  <c r="CD31" i="36"/>
  <c r="BR25" i="36"/>
  <c r="BH20" i="36"/>
  <c r="AF20" i="36"/>
  <c r="CD20" i="36"/>
  <c r="BT20" i="36"/>
  <c r="C20" i="36"/>
  <c r="CH20" i="36"/>
  <c r="BB20" i="36"/>
  <c r="AN20" i="36"/>
  <c r="AC20" i="36"/>
  <c r="AE20" i="36"/>
  <c r="BF20" i="36"/>
  <c r="E20" i="36"/>
  <c r="BL20" i="36"/>
  <c r="AH20" i="36"/>
  <c r="BK20" i="36"/>
  <c r="AZ20" i="36"/>
  <c r="AW20" i="36"/>
  <c r="H20" i="36"/>
  <c r="J20" i="36"/>
  <c r="CI20" i="36"/>
  <c r="S20" i="36"/>
  <c r="AR20" i="36"/>
  <c r="CP20" i="36"/>
  <c r="CB20" i="36"/>
  <c r="AB20" i="36"/>
  <c r="CK20" i="36"/>
  <c r="BS20" i="36"/>
  <c r="AQ20" i="36"/>
  <c r="Y20" i="36"/>
  <c r="CL20" i="36"/>
  <c r="CA20" i="36"/>
  <c r="CO20" i="36"/>
  <c r="K20" i="36"/>
  <c r="BE20" i="36"/>
  <c r="AI20" i="36"/>
  <c r="AP20" i="36"/>
  <c r="I20" i="36"/>
  <c r="CQ20" i="36"/>
  <c r="BZ20" i="36"/>
  <c r="CR20" i="36"/>
  <c r="X20" i="36"/>
  <c r="R20" i="36"/>
  <c r="CG20" i="36"/>
  <c r="BP20" i="36"/>
  <c r="V20" i="36"/>
  <c r="Q20" i="36"/>
  <c r="CJ20" i="36"/>
  <c r="BJ20" i="36"/>
  <c r="AD20" i="36"/>
  <c r="AO20" i="36"/>
  <c r="AT20" i="36"/>
  <c r="D20" i="36"/>
  <c r="M20" i="36"/>
  <c r="CF20" i="36"/>
  <c r="AL20" i="36"/>
  <c r="AM20" i="36"/>
  <c r="BR20" i="36"/>
  <c r="O20" i="36"/>
  <c r="AK20" i="36"/>
  <c r="CT20" i="36"/>
  <c r="T20" i="36"/>
  <c r="BY20" i="36"/>
  <c r="L20" i="36"/>
  <c r="P20" i="36"/>
  <c r="AX20" i="36"/>
  <c r="BD20" i="36"/>
  <c r="BA20" i="36"/>
  <c r="U20" i="36"/>
  <c r="BC20" i="36"/>
  <c r="Z20" i="36"/>
  <c r="BW20" i="36"/>
  <c r="N20" i="36"/>
  <c r="BG20" i="36"/>
  <c r="F20" i="36"/>
  <c r="AU20" i="36"/>
  <c r="BN20" i="36"/>
  <c r="BX20" i="36"/>
  <c r="BU20" i="36"/>
  <c r="BB15" i="36"/>
  <c r="BC15" i="36"/>
  <c r="N15" i="36"/>
  <c r="CA15" i="36"/>
  <c r="AD15" i="36"/>
  <c r="S15" i="36"/>
  <c r="Y15" i="36"/>
  <c r="BE15" i="36"/>
  <c r="P15" i="36"/>
  <c r="Z15" i="36"/>
  <c r="AY15" i="36"/>
  <c r="BM15" i="36"/>
  <c r="R15" i="36"/>
  <c r="BU15" i="36"/>
  <c r="I15" i="36"/>
  <c r="AX15" i="36"/>
  <c r="AP15" i="36"/>
  <c r="BP15" i="36"/>
  <c r="U15" i="36"/>
  <c r="BH15" i="36"/>
  <c r="AA15" i="36"/>
  <c r="BT15" i="36"/>
  <c r="AR15" i="36"/>
  <c r="CJ15" i="36"/>
  <c r="AN15" i="36"/>
  <c r="Q15" i="36"/>
  <c r="AV15" i="36"/>
  <c r="H15" i="36"/>
  <c r="AT15" i="36"/>
  <c r="AJ15" i="36"/>
  <c r="BW15" i="36"/>
  <c r="BR15" i="36"/>
  <c r="BQ15" i="36"/>
  <c r="AG15" i="36"/>
  <c r="CO15" i="36"/>
  <c r="BL15" i="36"/>
  <c r="J15" i="36"/>
  <c r="L15" i="36"/>
  <c r="BJ15" i="36"/>
  <c r="AC15" i="36"/>
  <c r="AL15" i="36"/>
  <c r="CM15" i="36"/>
  <c r="AM15" i="36"/>
  <c r="CF15" i="36"/>
  <c r="D15" i="36"/>
  <c r="C15" i="36"/>
  <c r="AH15" i="36"/>
  <c r="AQ15" i="36"/>
  <c r="AZ15" i="36"/>
  <c r="CI15" i="36"/>
  <c r="CH15" i="36"/>
  <c r="X15" i="36"/>
  <c r="AW15" i="36"/>
  <c r="CG15" i="36"/>
  <c r="CR15" i="36"/>
  <c r="W15" i="36"/>
  <c r="CD15" i="36"/>
  <c r="CC15" i="36"/>
  <c r="CQ15" i="36"/>
  <c r="AO15" i="36"/>
  <c r="M15" i="36"/>
  <c r="CN15" i="36"/>
  <c r="BF15" i="36"/>
  <c r="AE15" i="36"/>
  <c r="BV15" i="36"/>
  <c r="BO15" i="36"/>
  <c r="BZ15" i="36"/>
  <c r="BX15" i="36"/>
  <c r="K15" i="36"/>
  <c r="BK15" i="36"/>
  <c r="CS15" i="36"/>
  <c r="BG15" i="36"/>
  <c r="AK15" i="36"/>
  <c r="BN15" i="36"/>
  <c r="AB15" i="36"/>
  <c r="CK15" i="36"/>
  <c r="G15" i="36"/>
  <c r="CB15" i="36"/>
  <c r="BA15" i="36"/>
  <c r="CL15" i="36"/>
  <c r="BY15" i="36"/>
  <c r="AU15" i="36"/>
  <c r="E15" i="36"/>
  <c r="CP15" i="36"/>
  <c r="BI15" i="36"/>
  <c r="O15" i="36"/>
  <c r="CT15" i="36"/>
  <c r="BD15" i="36"/>
  <c r="T15" i="36"/>
  <c r="CE15" i="36"/>
  <c r="F15" i="36"/>
  <c r="AS15" i="36"/>
  <c r="AV11" i="36"/>
  <c r="BC11" i="36"/>
  <c r="AX52" i="36"/>
  <c r="J23" i="36"/>
  <c r="AB4" i="36"/>
  <c r="BO35" i="36"/>
  <c r="BZ11" i="36"/>
  <c r="AP25" i="36"/>
  <c r="BK11" i="36"/>
  <c r="H18" i="36"/>
  <c r="AX14" i="36"/>
  <c r="CS28" i="36"/>
  <c r="AL28" i="36"/>
  <c r="W35" i="36"/>
  <c r="BG52" i="36"/>
  <c r="CH26" i="36"/>
  <c r="BD11" i="36"/>
  <c r="CL38" i="36"/>
  <c r="AE43" i="36"/>
  <c r="BM27" i="36"/>
  <c r="CF26" i="36"/>
  <c r="N24" i="36"/>
  <c r="BG41" i="36"/>
  <c r="CT14" i="36"/>
  <c r="AU32" i="36"/>
  <c r="F23" i="36"/>
  <c r="AE42" i="36"/>
  <c r="BA4" i="36"/>
  <c r="D23" i="36"/>
  <c r="I30" i="36"/>
  <c r="L35" i="36"/>
  <c r="I229" i="38"/>
  <c r="L332" i="38"/>
  <c r="K204" i="38"/>
  <c r="N201" i="38"/>
  <c r="H173" i="38"/>
  <c r="AA185" i="38"/>
  <c r="X330" i="38"/>
  <c r="Y222" i="38"/>
  <c r="H280" i="38"/>
  <c r="Y184" i="38"/>
  <c r="H354" i="38"/>
  <c r="L307" i="38"/>
  <c r="K294" i="38"/>
  <c r="G302" i="38"/>
  <c r="AB298" i="38"/>
  <c r="AS298" i="38" s="1"/>
  <c r="X129" i="38"/>
  <c r="X127" i="38"/>
  <c r="V216" i="38"/>
  <c r="N202" i="38"/>
  <c r="I145" i="38"/>
  <c r="K251" i="38"/>
  <c r="I126" i="38"/>
  <c r="H341" i="38"/>
  <c r="K319" i="38"/>
  <c r="L148" i="38"/>
  <c r="AA172" i="38"/>
  <c r="V159" i="38"/>
  <c r="I313" i="38"/>
  <c r="H149" i="38"/>
  <c r="F283" i="38"/>
  <c r="Y325" i="38"/>
  <c r="V258" i="38"/>
  <c r="AB191" i="38"/>
  <c r="AS191" i="38" s="1"/>
  <c r="K329" i="38"/>
  <c r="M170" i="38"/>
  <c r="AB211" i="38"/>
  <c r="AS211" i="38" s="1"/>
  <c r="V215" i="38"/>
  <c r="I201" i="38"/>
  <c r="H331" i="38"/>
  <c r="V197" i="38"/>
  <c r="I192" i="38"/>
  <c r="F148" i="38"/>
  <c r="M321" i="38"/>
  <c r="J325" i="38"/>
  <c r="I127" i="38"/>
  <c r="AA222" i="38"/>
  <c r="F258" i="38"/>
  <c r="M298" i="38"/>
  <c r="L356" i="38"/>
  <c r="M244" i="38"/>
  <c r="AA361" i="38"/>
  <c r="K283" i="38"/>
  <c r="L339" i="38"/>
  <c r="K354" i="38"/>
  <c r="J206" i="38"/>
  <c r="N208" i="38"/>
  <c r="N272" i="38"/>
  <c r="L358" i="38"/>
  <c r="I317" i="38"/>
  <c r="AB282" i="38"/>
  <c r="AS282" i="38" s="1"/>
  <c r="X328" i="38"/>
  <c r="G310" i="38"/>
  <c r="L313" i="38"/>
  <c r="F163" i="38"/>
  <c r="V292" i="38"/>
  <c r="Y129" i="38"/>
  <c r="L190" i="38"/>
  <c r="AB173" i="38"/>
  <c r="AS173" i="38" s="1"/>
  <c r="G285" i="38"/>
  <c r="X215" i="38"/>
  <c r="L244" i="38"/>
  <c r="J297" i="38"/>
  <c r="F364" i="38"/>
  <c r="N328" i="38"/>
  <c r="G138" i="38"/>
  <c r="AA298" i="38"/>
  <c r="V151" i="38"/>
  <c r="AB355" i="38"/>
  <c r="AS355" i="38" s="1"/>
  <c r="J189" i="38"/>
  <c r="X337" i="38"/>
  <c r="AB264" i="38"/>
  <c r="AS264" i="38" s="1"/>
  <c r="F323" i="38"/>
  <c r="I129" i="38"/>
  <c r="F194" i="38"/>
  <c r="M182" i="38"/>
  <c r="V235" i="38"/>
  <c r="V191" i="38"/>
  <c r="J208" i="38"/>
  <c r="G133" i="38"/>
  <c r="M308" i="38"/>
  <c r="M359" i="38"/>
  <c r="L216" i="38"/>
  <c r="Y250" i="38"/>
  <c r="AB177" i="38"/>
  <c r="AS177" i="38" s="1"/>
  <c r="AB202" i="38"/>
  <c r="AS202" i="38" s="1"/>
  <c r="V167" i="38"/>
  <c r="V203" i="38"/>
  <c r="J358" i="38"/>
  <c r="AA206" i="38"/>
  <c r="F189" i="38"/>
  <c r="M211" i="38"/>
  <c r="N246" i="38"/>
  <c r="M343" i="38"/>
  <c r="M149" i="38"/>
  <c r="J346" i="38"/>
  <c r="I324" i="38"/>
  <c r="J192" i="38"/>
  <c r="AB160" i="38"/>
  <c r="AS160" i="38" s="1"/>
  <c r="F225" i="38"/>
  <c r="AA310" i="38"/>
  <c r="AB352" i="38"/>
  <c r="AS352" i="38" s="1"/>
  <c r="H159" i="38"/>
  <c r="Y174" i="38"/>
  <c r="J244" i="38"/>
  <c r="AB258" i="38"/>
  <c r="AS258" i="38" s="1"/>
  <c r="G324" i="38"/>
  <c r="Y251" i="38"/>
  <c r="AB361" i="38"/>
  <c r="AS361" i="38" s="1"/>
  <c r="I244" i="38"/>
  <c r="V232" i="38"/>
  <c r="J178" i="38"/>
  <c r="F176" i="38"/>
  <c r="I318" i="38"/>
  <c r="Y253" i="38"/>
  <c r="N242" i="38"/>
  <c r="G255" i="38"/>
  <c r="H291" i="38"/>
  <c r="L136" i="38"/>
  <c r="N283" i="38"/>
  <c r="N174" i="38"/>
  <c r="AA300" i="38"/>
  <c r="F314" i="38"/>
  <c r="V368" i="38"/>
  <c r="M246" i="38"/>
  <c r="V298" i="38"/>
  <c r="AB312" i="38"/>
  <c r="AS312" i="38" s="1"/>
  <c r="AA178" i="38"/>
  <c r="F168" i="38"/>
  <c r="L366" i="38"/>
  <c r="V350" i="38"/>
  <c r="V172" i="38"/>
  <c r="J199" i="38"/>
  <c r="F298" i="38"/>
  <c r="AA338" i="38"/>
  <c r="AA192" i="38"/>
  <c r="K216" i="38"/>
  <c r="J183" i="38"/>
  <c r="K308" i="38"/>
  <c r="AA268" i="38"/>
  <c r="I296" i="38"/>
  <c r="Y291" i="38"/>
  <c r="L304" i="38"/>
  <c r="AB223" i="38"/>
  <c r="AS223" i="38" s="1"/>
  <c r="H309" i="38"/>
  <c r="I325" i="38"/>
  <c r="AA158" i="38"/>
  <c r="H360" i="38"/>
  <c r="H231" i="38"/>
  <c r="Y181" i="38"/>
  <c r="X238" i="38"/>
  <c r="V148" i="38"/>
  <c r="X258" i="38"/>
  <c r="AA293" i="38"/>
  <c r="I149" i="38"/>
  <c r="U149" i="38" s="1"/>
  <c r="AB241" i="38"/>
  <c r="AS241" i="38" s="1"/>
  <c r="G213" i="38"/>
  <c r="L231" i="38"/>
  <c r="I321" i="38"/>
  <c r="J136" i="38"/>
  <c r="F200" i="38"/>
  <c r="I361" i="38"/>
  <c r="V193" i="38"/>
  <c r="H150" i="38"/>
  <c r="V281" i="38"/>
  <c r="AB197" i="38"/>
  <c r="AS197" i="38" s="1"/>
  <c r="J365" i="38"/>
  <c r="V209" i="38"/>
  <c r="F272" i="38"/>
  <c r="K311" i="38"/>
  <c r="I323" i="38"/>
  <c r="AA183" i="38"/>
  <c r="N159" i="38"/>
  <c r="AA323" i="38"/>
  <c r="L299" i="38"/>
  <c r="AB167" i="38"/>
  <c r="AS167" i="38" s="1"/>
  <c r="I312" i="38"/>
  <c r="H186" i="38"/>
  <c r="F165" i="38"/>
  <c r="K140" i="38"/>
  <c r="I150" i="38"/>
  <c r="V342" i="38"/>
  <c r="V293" i="38"/>
  <c r="K367" i="38"/>
  <c r="K359" i="38"/>
  <c r="L284" i="38"/>
  <c r="V308" i="38"/>
  <c r="K267" i="38"/>
  <c r="G349" i="38"/>
  <c r="L354" i="38"/>
  <c r="F130" i="38"/>
  <c r="M191" i="38"/>
  <c r="K263" i="38"/>
  <c r="V347" i="38"/>
  <c r="N276" i="38"/>
  <c r="K302" i="38"/>
  <c r="AB135" i="38"/>
  <c r="AS135" i="38" s="1"/>
  <c r="G363" i="38"/>
  <c r="F306" i="38"/>
  <c r="F326" i="38"/>
  <c r="F151" i="38"/>
  <c r="V186" i="38"/>
  <c r="J202" i="38"/>
  <c r="V311" i="38"/>
  <c r="L214" i="38"/>
  <c r="AB245" i="38"/>
  <c r="AS245" i="38" s="1"/>
  <c r="Y327" i="38"/>
  <c r="AA177" i="38"/>
  <c r="AA353" i="38"/>
  <c r="F297" i="38"/>
  <c r="M262" i="38"/>
  <c r="AA299" i="38"/>
  <c r="N154" i="38"/>
  <c r="V219" i="38"/>
  <c r="H174" i="38"/>
  <c r="I353" i="38"/>
  <c r="L338" i="38"/>
  <c r="H347" i="38"/>
  <c r="X300" i="38"/>
  <c r="L186" i="38"/>
  <c r="L153" i="38"/>
  <c r="L235" i="38"/>
  <c r="AA350" i="38"/>
  <c r="AB155" i="38"/>
  <c r="AS155" i="38" s="1"/>
  <c r="V175" i="38"/>
  <c r="M183" i="38"/>
  <c r="I349" i="38"/>
  <c r="L219" i="38"/>
  <c r="K355" i="38"/>
  <c r="K293" i="38"/>
  <c r="J246" i="38"/>
  <c r="V171" i="38"/>
  <c r="Y180" i="38"/>
  <c r="AA332" i="38"/>
  <c r="K310" i="38"/>
  <c r="X250" i="38"/>
  <c r="I144" i="38"/>
  <c r="AB338" i="38"/>
  <c r="AS338" i="38" s="1"/>
  <c r="I137" i="38"/>
  <c r="H168" i="38"/>
  <c r="N311" i="38"/>
  <c r="L353" i="38"/>
  <c r="G159" i="38"/>
  <c r="AB315" i="38"/>
  <c r="AS315" i="38" s="1"/>
  <c r="K142" i="38"/>
  <c r="L133" i="38"/>
  <c r="AA259" i="38"/>
  <c r="AA325" i="38"/>
  <c r="G155" i="38"/>
  <c r="N226" i="38"/>
  <c r="K301" i="38"/>
  <c r="F222" i="38"/>
  <c r="M141" i="38"/>
  <c r="G188" i="38"/>
  <c r="K352" i="38"/>
  <c r="N188" i="38"/>
  <c r="F223" i="38"/>
  <c r="K276" i="38"/>
  <c r="H313" i="38"/>
  <c r="H288" i="38"/>
  <c r="H334" i="38"/>
  <c r="F264" i="38"/>
  <c r="K363" i="38"/>
  <c r="I335" i="38"/>
  <c r="I316" i="38"/>
  <c r="K160" i="38"/>
  <c r="AB196" i="38"/>
  <c r="AS196" i="38" s="1"/>
  <c r="Y344" i="38"/>
  <c r="K258" i="38"/>
  <c r="AB305" i="38"/>
  <c r="AS305" i="38" s="1"/>
  <c r="H364" i="38"/>
  <c r="M201" i="38"/>
  <c r="X179" i="38"/>
  <c r="V156" i="38"/>
  <c r="X338" i="38"/>
  <c r="L126" i="38"/>
  <c r="N323" i="38"/>
  <c r="X234" i="38"/>
  <c r="J228" i="38"/>
  <c r="K159" i="38"/>
  <c r="Y170" i="38"/>
  <c r="G261" i="38"/>
  <c r="I138" i="38"/>
  <c r="F228" i="38"/>
  <c r="N149" i="38"/>
  <c r="AB348" i="38"/>
  <c r="AS348" i="38" s="1"/>
  <c r="V318" i="38"/>
  <c r="Y349" i="38"/>
  <c r="AB210" i="38"/>
  <c r="AS210" i="38" s="1"/>
  <c r="H300" i="38"/>
  <c r="I146" i="38"/>
  <c r="Y348" i="38"/>
  <c r="AA169" i="38"/>
  <c r="N133" i="38"/>
  <c r="AB321" i="38"/>
  <c r="AS321" i="38" s="1"/>
  <c r="AA211" i="38"/>
  <c r="Y310" i="38"/>
  <c r="F338" i="38"/>
  <c r="AB244" i="38"/>
  <c r="AS244" i="38" s="1"/>
  <c r="M174" i="38"/>
  <c r="I141" i="38"/>
  <c r="J306" i="38"/>
  <c r="Y268" i="38"/>
  <c r="G290" i="38"/>
  <c r="L349" i="38"/>
  <c r="F164" i="38"/>
  <c r="F256" i="38"/>
  <c r="J204" i="38"/>
  <c r="I314" i="38"/>
  <c r="U314" i="38" s="1"/>
  <c r="J277" i="38"/>
  <c r="Y219" i="38"/>
  <c r="V201" i="38"/>
  <c r="Y156" i="38"/>
  <c r="F239" i="38"/>
  <c r="G313" i="38"/>
  <c r="H199" i="38"/>
  <c r="L296" i="38"/>
  <c r="M162" i="38"/>
  <c r="X208" i="38"/>
  <c r="AB222" i="38"/>
  <c r="AS222" i="38" s="1"/>
  <c r="I176" i="38"/>
  <c r="G209" i="38"/>
  <c r="X134" i="38"/>
  <c r="AA180" i="38"/>
  <c r="X190" i="38"/>
  <c r="M167" i="38"/>
  <c r="AA145" i="38"/>
  <c r="X285" i="38"/>
  <c r="K161" i="38"/>
  <c r="J190" i="38"/>
  <c r="M178" i="38"/>
  <c r="AA286" i="38"/>
  <c r="N296" i="38"/>
  <c r="H202" i="38"/>
  <c r="K271" i="38"/>
  <c r="N310" i="38"/>
  <c r="F238" i="38"/>
  <c r="K175" i="38"/>
  <c r="AA319" i="38"/>
  <c r="G322" i="38"/>
  <c r="Y183" i="38"/>
  <c r="N160" i="38"/>
  <c r="V326" i="38"/>
  <c r="Y162" i="38"/>
  <c r="X171" i="38"/>
  <c r="L252" i="38"/>
  <c r="AB275" i="38"/>
  <c r="AS275" i="38" s="1"/>
  <c r="F358" i="38"/>
  <c r="Y178" i="38"/>
  <c r="AB215" i="38"/>
  <c r="AS215" i="38" s="1"/>
  <c r="N239" i="38"/>
  <c r="Y227" i="38"/>
  <c r="X359" i="38"/>
  <c r="G311" i="38"/>
  <c r="AA245" i="38"/>
  <c r="I259" i="38"/>
  <c r="F265" i="38"/>
  <c r="J359" i="38"/>
  <c r="J216" i="38"/>
  <c r="N344" i="38"/>
  <c r="H355" i="38"/>
  <c r="L162" i="38"/>
  <c r="I223" i="38"/>
  <c r="M310" i="38"/>
  <c r="F305" i="38"/>
  <c r="K171" i="38"/>
  <c r="V287" i="38"/>
  <c r="Y241" i="38"/>
  <c r="K172" i="38"/>
  <c r="AA216" i="38"/>
  <c r="G291" i="38"/>
  <c r="AB358" i="38"/>
  <c r="AS358" i="38" s="1"/>
  <c r="F197" i="38"/>
  <c r="Y340" i="38"/>
  <c r="K227" i="38"/>
  <c r="H366" i="38"/>
  <c r="V262" i="38"/>
  <c r="G283" i="38"/>
  <c r="K257" i="38"/>
  <c r="L293" i="38"/>
  <c r="K356" i="38"/>
  <c r="F260" i="38"/>
  <c r="X170" i="38"/>
  <c r="V314" i="38"/>
  <c r="N245" i="38"/>
  <c r="L179" i="38"/>
  <c r="M198" i="38"/>
  <c r="N354" i="38"/>
  <c r="AB139" i="38"/>
  <c r="AS139" i="38" s="1"/>
  <c r="H163" i="38"/>
  <c r="AB269" i="38"/>
  <c r="AS269" i="38" s="1"/>
  <c r="N268" i="38"/>
  <c r="AB323" i="38"/>
  <c r="AS323" i="38" s="1"/>
  <c r="J227" i="38"/>
  <c r="M324" i="38"/>
  <c r="X139" i="38"/>
  <c r="G275" i="38"/>
  <c r="I327" i="38"/>
  <c r="AA278" i="38"/>
  <c r="K191" i="38"/>
  <c r="H325" i="38"/>
  <c r="G331" i="38"/>
  <c r="K236" i="38"/>
  <c r="L204" i="38"/>
  <c r="X365" i="38"/>
  <c r="AB221" i="38"/>
  <c r="AS221" i="38" s="1"/>
  <c r="I366" i="38"/>
  <c r="X325" i="38"/>
  <c r="L300" i="38"/>
  <c r="L305" i="38"/>
  <c r="Y333" i="38"/>
  <c r="F220" i="38"/>
  <c r="J184" i="38"/>
  <c r="N307" i="38"/>
  <c r="Y339" i="38"/>
  <c r="V217" i="38"/>
  <c r="H259" i="38"/>
  <c r="V334" i="38"/>
  <c r="H329" i="38"/>
  <c r="M280" i="38"/>
  <c r="G205" i="38"/>
  <c r="L262" i="38"/>
  <c r="I311" i="38"/>
  <c r="Y237" i="38"/>
  <c r="N357" i="38"/>
  <c r="N264" i="38"/>
  <c r="AB207" i="38"/>
  <c r="AS207" i="38" s="1"/>
  <c r="N177" i="38"/>
  <c r="M360" i="38"/>
  <c r="Y169" i="38"/>
  <c r="I267" i="38"/>
  <c r="J273" i="38"/>
  <c r="AA235" i="38"/>
  <c r="F190" i="38"/>
  <c r="F173" i="38"/>
  <c r="F366" i="38"/>
  <c r="H275" i="38"/>
  <c r="F241" i="38"/>
  <c r="X247" i="38"/>
  <c r="I198" i="38"/>
  <c r="G294" i="38"/>
  <c r="G356" i="38"/>
  <c r="AB347" i="38"/>
  <c r="AS347" i="38" s="1"/>
  <c r="H330" i="38"/>
  <c r="F198" i="38"/>
  <c r="AB253" i="38"/>
  <c r="AS253" i="38" s="1"/>
  <c r="L187" i="38"/>
  <c r="V144" i="38"/>
  <c r="V211" i="38"/>
  <c r="Y274" i="38"/>
  <c r="I285" i="38"/>
  <c r="I357" i="38"/>
  <c r="AB152" i="38"/>
  <c r="AS152" i="38" s="1"/>
  <c r="H349" i="38"/>
  <c r="AB213" i="38"/>
  <c r="AS213" i="38" s="1"/>
  <c r="AB267" i="38"/>
  <c r="AS267" i="38" s="1"/>
  <c r="K129" i="38"/>
  <c r="I206" i="38"/>
  <c r="L317" i="38"/>
  <c r="Y277" i="38"/>
  <c r="K290" i="38"/>
  <c r="V178" i="38"/>
  <c r="Y232" i="38"/>
  <c r="X321" i="38"/>
  <c r="K300" i="38"/>
  <c r="L177" i="38"/>
  <c r="L160" i="38"/>
  <c r="J333" i="38"/>
  <c r="Y352" i="38"/>
  <c r="X224" i="38"/>
  <c r="K134" i="38"/>
  <c r="V224" i="38"/>
  <c r="M128" i="38"/>
  <c r="L169" i="38"/>
  <c r="G254" i="38"/>
  <c r="X155" i="38"/>
  <c r="J226" i="38"/>
  <c r="G334" i="38"/>
  <c r="AA170" i="38"/>
  <c r="I304" i="38"/>
  <c r="J196" i="38"/>
  <c r="V263" i="38"/>
  <c r="H274" i="38"/>
  <c r="Y228" i="38"/>
  <c r="G186" i="38"/>
  <c r="I252" i="38"/>
  <c r="V295" i="38"/>
  <c r="AA348" i="38"/>
  <c r="AB131" i="38"/>
  <c r="AS131" i="38" s="1"/>
  <c r="AB366" i="38"/>
  <c r="AS366" i="38" s="1"/>
  <c r="M195" i="38"/>
  <c r="F140" i="38"/>
  <c r="H178" i="38"/>
  <c r="F300" i="38"/>
  <c r="K178" i="38"/>
  <c r="N209" i="38"/>
  <c r="M290" i="38"/>
  <c r="M150" i="38"/>
  <c r="M292" i="38"/>
  <c r="L309" i="38"/>
  <c r="K270" i="38"/>
  <c r="Y145" i="38"/>
  <c r="AB188" i="38"/>
  <c r="V173" i="38"/>
  <c r="F192" i="38"/>
  <c r="H191" i="38"/>
  <c r="F294" i="38"/>
  <c r="M345" i="38"/>
  <c r="H284" i="38"/>
  <c r="J268" i="38"/>
  <c r="X305" i="38"/>
  <c r="Y260" i="38"/>
  <c r="X268" i="38"/>
  <c r="Y242" i="38"/>
  <c r="Y256" i="38"/>
  <c r="L315" i="38"/>
  <c r="L139" i="38"/>
  <c r="V352" i="38"/>
  <c r="J284" i="38"/>
  <c r="H235" i="38"/>
  <c r="V143" i="38"/>
  <c r="H180" i="38"/>
  <c r="H190" i="38"/>
  <c r="H297" i="38"/>
  <c r="K163" i="38"/>
  <c r="X282" i="38"/>
  <c r="K332" i="38"/>
  <c r="H177" i="38"/>
  <c r="V243" i="38"/>
  <c r="I258" i="38"/>
  <c r="U258" i="38" s="1"/>
  <c r="J236" i="38"/>
  <c r="H204" i="38"/>
  <c r="V131" i="38"/>
  <c r="Y265" i="38"/>
  <c r="I362" i="38"/>
  <c r="L253" i="38"/>
  <c r="V256" i="38"/>
  <c r="Y311" i="38"/>
  <c r="H305" i="38"/>
  <c r="F365" i="38"/>
  <c r="J169" i="38"/>
  <c r="M146" i="38"/>
  <c r="Y338" i="38"/>
  <c r="AB367" i="38"/>
  <c r="AS367" i="38" s="1"/>
  <c r="M340" i="38"/>
  <c r="F244" i="38"/>
  <c r="K234" i="38"/>
  <c r="Y141" i="38"/>
  <c r="G235" i="38"/>
  <c r="N334" i="38"/>
  <c r="L144" i="38"/>
  <c r="J218" i="38"/>
  <c r="Y131" i="38"/>
  <c r="L155" i="38"/>
  <c r="X323" i="38"/>
  <c r="X339" i="38"/>
  <c r="G129" i="38"/>
  <c r="AB132" i="38"/>
  <c r="AS132" i="38" s="1"/>
  <c r="V181" i="38"/>
  <c r="M299" i="38"/>
  <c r="X202" i="38"/>
  <c r="M344" i="38"/>
  <c r="J351" i="38"/>
  <c r="AB163" i="38"/>
  <c r="AS163" i="38" s="1"/>
  <c r="N333" i="38"/>
  <c r="F369" i="38"/>
  <c r="L198" i="38"/>
  <c r="N166" i="38"/>
  <c r="X265" i="38"/>
  <c r="J144" i="38"/>
  <c r="F288" i="38"/>
  <c r="X294" i="38"/>
  <c r="J193" i="38"/>
  <c r="F179" i="38"/>
  <c r="Y296" i="38"/>
  <c r="AA202" i="38"/>
  <c r="G145" i="38"/>
  <c r="L352" i="38"/>
  <c r="AA209" i="38"/>
  <c r="K248" i="38"/>
  <c r="K151" i="38"/>
  <c r="L181" i="38"/>
  <c r="F262" i="38"/>
  <c r="G146" i="38"/>
  <c r="J315" i="38"/>
  <c r="AB308" i="38"/>
  <c r="AS308" i="38" s="1"/>
  <c r="I210" i="38"/>
  <c r="X281" i="38"/>
  <c r="L202" i="38"/>
  <c r="I293" i="38"/>
  <c r="I248" i="38"/>
  <c r="N134" i="38"/>
  <c r="AA217" i="38"/>
  <c r="G287" i="38"/>
  <c r="Y319" i="38"/>
  <c r="J171" i="38"/>
  <c r="K197" i="38"/>
  <c r="J126" i="38"/>
  <c r="X267" i="38"/>
  <c r="M204" i="38"/>
  <c r="K360" i="38"/>
  <c r="N165" i="38"/>
  <c r="F248" i="38"/>
  <c r="AB235" i="38"/>
  <c r="AS235" i="38" s="1"/>
  <c r="N281" i="38"/>
  <c r="J237" i="38"/>
  <c r="K157" i="38"/>
  <c r="H303" i="38"/>
  <c r="X299" i="38"/>
  <c r="X141" i="38"/>
  <c r="AA191" i="38"/>
  <c r="V346" i="38"/>
  <c r="M228" i="38"/>
  <c r="I241" i="38"/>
  <c r="U241" i="38" s="1"/>
  <c r="F351" i="38"/>
  <c r="J222" i="38"/>
  <c r="J292" i="38"/>
  <c r="M205" i="38"/>
  <c r="Y165" i="38"/>
  <c r="AB330" i="38"/>
  <c r="AS330" i="38" s="1"/>
  <c r="AA368" i="38"/>
  <c r="F133" i="38"/>
  <c r="G251" i="38"/>
  <c r="K278" i="38"/>
  <c r="Y285" i="38"/>
  <c r="X364" i="38"/>
  <c r="J177" i="38"/>
  <c r="H164" i="38"/>
  <c r="K358" i="38"/>
  <c r="AB290" i="38"/>
  <c r="AS290" i="38" s="1"/>
  <c r="K155" i="38"/>
  <c r="L328" i="38"/>
  <c r="G351" i="38"/>
  <c r="G354" i="38"/>
  <c r="F207" i="38"/>
  <c r="I329" i="38"/>
  <c r="AA234" i="38"/>
  <c r="F157" i="38"/>
  <c r="Y317" i="38"/>
  <c r="L226" i="38"/>
  <c r="V240" i="38"/>
  <c r="Y342" i="38"/>
  <c r="G293" i="38"/>
  <c r="Y240" i="38"/>
  <c r="I332" i="38"/>
  <c r="F318" i="38"/>
  <c r="L295" i="38"/>
  <c r="Y280" i="38"/>
  <c r="H314" i="38"/>
  <c r="AB218" i="38"/>
  <c r="AS218" i="38" s="1"/>
  <c r="I224" i="38"/>
  <c r="V129" i="38"/>
  <c r="K325" i="38"/>
  <c r="N331" i="38"/>
  <c r="F127" i="38"/>
  <c r="N267" i="38"/>
  <c r="X147" i="38"/>
  <c r="X284" i="38"/>
  <c r="AA334" i="38"/>
  <c r="F208" i="38"/>
  <c r="I197" i="38"/>
  <c r="V155" i="38"/>
  <c r="V327" i="38"/>
  <c r="M334" i="38"/>
  <c r="AA327" i="38"/>
  <c r="AB293" i="38"/>
  <c r="AS293" i="38" s="1"/>
  <c r="AB277" i="38"/>
  <c r="AS277" i="38" s="1"/>
  <c r="L367" i="38"/>
  <c r="Y275" i="38"/>
  <c r="I280" i="38"/>
  <c r="M156" i="38"/>
  <c r="M338" i="38"/>
  <c r="K211" i="38"/>
  <c r="K133" i="38"/>
  <c r="F170" i="38"/>
  <c r="M314" i="38"/>
  <c r="J298" i="38"/>
  <c r="AB368" i="38"/>
  <c r="AS368" i="38" s="1"/>
  <c r="Y230" i="38"/>
  <c r="AA215" i="38"/>
  <c r="F337" i="38"/>
  <c r="X255" i="38"/>
  <c r="L257" i="38"/>
  <c r="H348" i="38"/>
  <c r="AA288" i="38"/>
  <c r="G312" i="38"/>
  <c r="J363" i="38"/>
  <c r="X191" i="38"/>
  <c r="H172" i="38"/>
  <c r="I250" i="38"/>
  <c r="AA263" i="38"/>
  <c r="F355" i="38"/>
  <c r="K183" i="38"/>
  <c r="H332" i="38"/>
  <c r="M336" i="38"/>
  <c r="K304" i="38"/>
  <c r="F276" i="38"/>
  <c r="Y234" i="38"/>
  <c r="H212" i="38"/>
  <c r="AA285" i="38"/>
  <c r="K187" i="38"/>
  <c r="F136" i="38"/>
  <c r="X355" i="38"/>
  <c r="G149" i="38"/>
  <c r="V309" i="38"/>
  <c r="N338" i="38"/>
  <c r="AB309" i="38"/>
  <c r="AS309" i="38" s="1"/>
  <c r="L258" i="38"/>
  <c r="I193" i="38"/>
  <c r="AB185" i="38"/>
  <c r="AS185" i="38" s="1"/>
  <c r="K296" i="38"/>
  <c r="AA287" i="38"/>
  <c r="L361" i="38"/>
  <c r="N140" i="38"/>
  <c r="J330" i="38"/>
  <c r="V231" i="38"/>
  <c r="I301" i="38"/>
  <c r="K259" i="38"/>
  <c r="AA352" i="38"/>
  <c r="M275" i="38"/>
  <c r="K188" i="38"/>
  <c r="G228" i="38"/>
  <c r="F145" i="38"/>
  <c r="J275" i="38"/>
  <c r="V344" i="38"/>
  <c r="F320" i="38"/>
  <c r="I333" i="38"/>
  <c r="G183" i="38"/>
  <c r="I199" i="38"/>
  <c r="M250" i="38"/>
  <c r="F271" i="38"/>
  <c r="Y289" i="38"/>
  <c r="N256" i="38"/>
  <c r="Y224" i="38"/>
  <c r="H127" i="38"/>
  <c r="F345" i="38"/>
  <c r="K351" i="38"/>
  <c r="J300" i="38"/>
  <c r="G332" i="38"/>
  <c r="Y126" i="38"/>
  <c r="N247" i="38"/>
  <c r="AB339" i="38"/>
  <c r="Y192" i="38"/>
  <c r="F346" i="38"/>
  <c r="K198" i="38"/>
  <c r="N291" i="38"/>
  <c r="V150" i="38"/>
  <c r="L357" i="38"/>
  <c r="J252" i="38"/>
  <c r="N192" i="38"/>
  <c r="K166" i="38"/>
  <c r="K345" i="38"/>
  <c r="K262" i="38"/>
  <c r="L163" i="38"/>
  <c r="G178" i="38"/>
  <c r="Y286" i="38"/>
  <c r="I356" i="38"/>
  <c r="AA343" i="38"/>
  <c r="X263" i="38"/>
  <c r="H220" i="38"/>
  <c r="H215" i="38"/>
  <c r="F311" i="38"/>
  <c r="X196" i="38"/>
  <c r="AA317" i="38"/>
  <c r="J336" i="38"/>
  <c r="AA176" i="38"/>
  <c r="K233" i="38"/>
  <c r="AB138" i="38"/>
  <c r="AS138" i="38" s="1"/>
  <c r="N329" i="38"/>
  <c r="L348" i="38"/>
  <c r="N203" i="38"/>
  <c r="X327" i="38"/>
  <c r="N136" i="38"/>
  <c r="H148" i="38"/>
  <c r="AB143" i="38"/>
  <c r="AS143" i="38" s="1"/>
  <c r="F296" i="38"/>
  <c r="K281" i="38"/>
  <c r="Y207" i="38"/>
  <c r="X343" i="38"/>
  <c r="I142" i="38"/>
  <c r="K241" i="38"/>
  <c r="AA294" i="38"/>
  <c r="I160" i="38"/>
  <c r="AA321" i="38"/>
  <c r="K323" i="38"/>
  <c r="I237" i="38"/>
  <c r="X273" i="38"/>
  <c r="H203" i="38"/>
  <c r="J238" i="38"/>
  <c r="K309" i="38"/>
  <c r="K292" i="38"/>
  <c r="V196" i="38"/>
  <c r="J267" i="38"/>
  <c r="X180" i="38"/>
  <c r="X137" i="38"/>
  <c r="AB220" i="38"/>
  <c r="AS220" i="38" s="1"/>
  <c r="J221" i="38"/>
  <c r="AA220" i="38"/>
  <c r="H170" i="38"/>
  <c r="L238" i="38"/>
  <c r="J301" i="38"/>
  <c r="AB179" i="38"/>
  <c r="AS179" i="38" s="1"/>
  <c r="J214" i="38"/>
  <c r="AA283" i="38"/>
  <c r="N163" i="38"/>
  <c r="M157" i="38"/>
  <c r="H200" i="38"/>
  <c r="K200" i="38"/>
  <c r="N301" i="38"/>
  <c r="M135" i="38"/>
  <c r="G136" i="38"/>
  <c r="L326" i="38"/>
  <c r="Y212" i="38"/>
  <c r="G234" i="38"/>
  <c r="G258" i="38"/>
  <c r="M353" i="38"/>
  <c r="L256" i="38"/>
  <c r="M208" i="38"/>
  <c r="L228" i="38"/>
  <c r="H278" i="38"/>
  <c r="V242" i="38"/>
  <c r="AA318" i="38"/>
  <c r="AB354" i="38"/>
  <c r="AS354" i="38" s="1"/>
  <c r="L240" i="38"/>
  <c r="AB194" i="38"/>
  <c r="AS194" i="38" s="1"/>
  <c r="M361" i="38"/>
  <c r="X132" i="38"/>
  <c r="Y139" i="38"/>
  <c r="L183" i="38"/>
  <c r="I358" i="38"/>
  <c r="H227" i="38"/>
  <c r="J205" i="38"/>
  <c r="G207" i="38"/>
  <c r="G169" i="38"/>
  <c r="N130" i="38"/>
  <c r="AA331" i="38"/>
  <c r="I277" i="38"/>
  <c r="F307" i="38"/>
  <c r="AB262" i="38"/>
  <c r="AS262" i="38" s="1"/>
  <c r="F287" i="38"/>
  <c r="H197" i="38"/>
  <c r="AB170" i="38"/>
  <c r="AS170" i="38" s="1"/>
  <c r="I294" i="38"/>
  <c r="X298" i="38"/>
  <c r="F312" i="38"/>
  <c r="AA195" i="38"/>
  <c r="X150" i="38"/>
  <c r="F251" i="38"/>
  <c r="V261" i="38"/>
  <c r="F322" i="38"/>
  <c r="L347" i="38"/>
  <c r="H208" i="38"/>
  <c r="G277" i="38"/>
  <c r="V180" i="38"/>
  <c r="K280" i="38"/>
  <c r="G180" i="38"/>
  <c r="F212" i="38"/>
  <c r="N363" i="38"/>
  <c r="Y329" i="38"/>
  <c r="AA304" i="38"/>
  <c r="G171" i="38"/>
  <c r="K207" i="38"/>
  <c r="V321" i="38"/>
  <c r="G172" i="38"/>
  <c r="G175" i="38"/>
  <c r="X249" i="38"/>
  <c r="K177" i="38"/>
  <c r="I246" i="38"/>
  <c r="K317" i="38"/>
  <c r="J173" i="38"/>
  <c r="F278" i="38"/>
  <c r="J264" i="38"/>
  <c r="AB279" i="38"/>
  <c r="AS279" i="38" s="1"/>
  <c r="G198" i="38"/>
  <c r="N221" i="38"/>
  <c r="AA238" i="38"/>
  <c r="M346" i="38"/>
  <c r="K184" i="38"/>
  <c r="J156" i="38"/>
  <c r="K324" i="38"/>
  <c r="AA226" i="38"/>
  <c r="L211" i="38"/>
  <c r="Y138" i="38"/>
  <c r="X235" i="38"/>
  <c r="H226" i="38"/>
  <c r="G154" i="38"/>
  <c r="G328" i="38"/>
  <c r="J225" i="38"/>
  <c r="M199" i="38"/>
  <c r="V185" i="38"/>
  <c r="Y146" i="38"/>
  <c r="AA339" i="38"/>
  <c r="AA269" i="38"/>
  <c r="K150" i="38"/>
  <c r="K195" i="38"/>
  <c r="H257" i="38"/>
  <c r="J232" i="38"/>
  <c r="K255" i="38"/>
  <c r="K272" i="38"/>
  <c r="J299" i="38"/>
  <c r="L273" i="38"/>
  <c r="AB184" i="38"/>
  <c r="AS184" i="38" s="1"/>
  <c r="I339" i="38"/>
  <c r="AA349" i="38"/>
  <c r="X311" i="38"/>
  <c r="Y161" i="38"/>
  <c r="N282" i="38"/>
  <c r="F161" i="38"/>
  <c r="V355" i="38"/>
  <c r="X340" i="38"/>
  <c r="X166" i="38"/>
  <c r="L340" i="38"/>
  <c r="H293" i="38"/>
  <c r="G307" i="38"/>
  <c r="N167" i="38"/>
  <c r="G341" i="38"/>
  <c r="V306" i="38"/>
  <c r="J167" i="38"/>
  <c r="AB137" i="38"/>
  <c r="AS137" i="38" s="1"/>
  <c r="M165" i="38"/>
  <c r="H158" i="38"/>
  <c r="K144" i="38"/>
  <c r="AB266" i="38"/>
  <c r="AS266" i="38" s="1"/>
  <c r="AB134" i="38"/>
  <c r="AS134" i="38" s="1"/>
  <c r="AA221" i="38"/>
  <c r="AA242" i="38"/>
  <c r="F325" i="38"/>
  <c r="AB193" i="38"/>
  <c r="AS193" i="38" s="1"/>
  <c r="F324" i="38"/>
  <c r="I161" i="38"/>
  <c r="L135" i="38"/>
  <c r="G237" i="38"/>
  <c r="N215" i="38"/>
  <c r="V206" i="38"/>
  <c r="I230" i="38"/>
  <c r="V136" i="38"/>
  <c r="Y164" i="38"/>
  <c r="K322" i="38"/>
  <c r="AA256" i="38"/>
  <c r="I238" i="38"/>
  <c r="J270" i="38"/>
  <c r="AA246" i="38"/>
  <c r="K139" i="38"/>
  <c r="L311" i="38"/>
  <c r="N358" i="38"/>
  <c r="L259" i="38"/>
  <c r="M302" i="38"/>
  <c r="M287" i="38"/>
  <c r="I212" i="38"/>
  <c r="AA282" i="38"/>
  <c r="N318" i="38"/>
  <c r="F252" i="38"/>
  <c r="AA196" i="38"/>
  <c r="V300" i="38"/>
  <c r="L274" i="38"/>
  <c r="X368" i="38"/>
  <c r="X329" i="38"/>
  <c r="N269" i="38"/>
  <c r="AA271" i="38"/>
  <c r="Y155" i="38"/>
  <c r="N180" i="38"/>
  <c r="X194" i="38"/>
  <c r="L245" i="38"/>
  <c r="G249" i="38"/>
  <c r="AA154" i="38"/>
  <c r="I158" i="38"/>
  <c r="V313" i="38"/>
  <c r="L197" i="38"/>
  <c r="I337" i="38"/>
  <c r="H134" i="38"/>
  <c r="Y273" i="38"/>
  <c r="X177" i="38"/>
  <c r="K245" i="38"/>
  <c r="M169" i="38"/>
  <c r="I257" i="38"/>
  <c r="AB154" i="38"/>
  <c r="AS154" i="38" s="1"/>
  <c r="G344" i="38"/>
  <c r="M322" i="38"/>
  <c r="H253" i="38"/>
  <c r="AA255" i="38"/>
  <c r="F166" i="38"/>
  <c r="H217" i="38"/>
  <c r="F299" i="38"/>
  <c r="G168" i="38"/>
  <c r="N343" i="38"/>
  <c r="AA194" i="38"/>
  <c r="V138" i="38"/>
  <c r="Y308" i="38"/>
  <c r="F247" i="38"/>
  <c r="N238" i="38"/>
  <c r="AB130" i="38"/>
  <c r="AS130" i="38" s="1"/>
  <c r="V190" i="38"/>
  <c r="H285" i="38"/>
  <c r="H194" i="38"/>
  <c r="G272" i="38"/>
  <c r="L321" i="38"/>
  <c r="AB278" i="38"/>
  <c r="AS278" i="38" s="1"/>
  <c r="L175" i="38"/>
  <c r="AA189" i="38"/>
  <c r="H219" i="38"/>
  <c r="L368" i="38"/>
  <c r="F328" i="38"/>
  <c r="V239" i="38"/>
  <c r="AB329" i="38"/>
  <c r="AS329" i="38" s="1"/>
  <c r="N190" i="38"/>
  <c r="L157" i="38"/>
  <c r="X334" i="38"/>
  <c r="V208" i="38"/>
  <c r="G264" i="38"/>
  <c r="Y217" i="38"/>
  <c r="AA270" i="38"/>
  <c r="M176" i="38"/>
  <c r="M248" i="38"/>
  <c r="F202" i="38"/>
  <c r="F134" i="38"/>
  <c r="F254" i="38"/>
  <c r="F169" i="38"/>
  <c r="Y306" i="38"/>
  <c r="I177" i="38"/>
  <c r="I189" i="38"/>
  <c r="G182" i="38"/>
  <c r="Y209" i="38"/>
  <c r="H153" i="38"/>
  <c r="K167" i="38"/>
  <c r="AA362" i="38"/>
  <c r="X289" i="38"/>
  <c r="G359" i="38"/>
  <c r="AB334" i="38"/>
  <c r="AS334" i="38" s="1"/>
  <c r="L275" i="38"/>
  <c r="K328" i="38"/>
  <c r="X270" i="38"/>
  <c r="V254" i="38"/>
  <c r="X219" i="38"/>
  <c r="N157" i="38"/>
  <c r="M259" i="38"/>
  <c r="AB208" i="38"/>
  <c r="AS208" i="38" s="1"/>
  <c r="G241" i="38"/>
  <c r="F221" i="38"/>
  <c r="V212" i="38"/>
  <c r="AB192" i="38"/>
  <c r="AS192" i="38" s="1"/>
  <c r="F304" i="38"/>
  <c r="H210" i="38"/>
  <c r="V236" i="38"/>
  <c r="M203" i="38"/>
  <c r="V210" i="38"/>
  <c r="H131" i="38"/>
  <c r="Y128" i="38"/>
  <c r="F135" i="38"/>
  <c r="K369" i="38"/>
  <c r="AA279" i="38"/>
  <c r="N150" i="38"/>
  <c r="G153" i="38"/>
  <c r="H326" i="38"/>
  <c r="H246" i="38"/>
  <c r="V200" i="38"/>
  <c r="F249" i="38"/>
  <c r="K242" i="38"/>
  <c r="G365" i="38"/>
  <c r="AA139" i="38"/>
  <c r="I326" i="38"/>
  <c r="H321" i="38"/>
  <c r="AB238" i="38"/>
  <c r="AS238" i="38" s="1"/>
  <c r="M281" i="38"/>
  <c r="G360" i="38"/>
  <c r="J255" i="38"/>
  <c r="AA207" i="38"/>
  <c r="L127" i="38"/>
  <c r="F360" i="38"/>
  <c r="V349" i="38"/>
  <c r="H324" i="38"/>
  <c r="H286" i="38"/>
  <c r="K346" i="38"/>
  <c r="Y354" i="38"/>
  <c r="K320" i="38"/>
  <c r="J198" i="38"/>
  <c r="L205" i="38"/>
  <c r="I279" i="38"/>
  <c r="Y173" i="38"/>
  <c r="K246" i="38"/>
  <c r="I347" i="38"/>
  <c r="X312" i="38"/>
  <c r="N249" i="38"/>
  <c r="Y132" i="38"/>
  <c r="F329" i="38"/>
  <c r="V247" i="38"/>
  <c r="F246" i="38"/>
  <c r="AB217" i="38"/>
  <c r="AS217" i="38" s="1"/>
  <c r="AA330" i="38"/>
  <c r="J362" i="38"/>
  <c r="N211" i="38"/>
  <c r="AB133" i="38"/>
  <c r="AS133" i="38" s="1"/>
  <c r="N326" i="38"/>
  <c r="L132" i="38"/>
  <c r="F282" i="38"/>
  <c r="Y151" i="38"/>
  <c r="M188" i="38"/>
  <c r="AA301" i="38"/>
  <c r="G288" i="38"/>
  <c r="L234" i="38"/>
  <c r="K202" i="38"/>
  <c r="H189" i="38"/>
  <c r="N155" i="38"/>
  <c r="AA165" i="38"/>
  <c r="N251" i="38"/>
  <c r="G197" i="38"/>
  <c r="AB357" i="38"/>
  <c r="AS357" i="38" s="1"/>
  <c r="J341" i="38"/>
  <c r="M210" i="38"/>
  <c r="H182" i="38"/>
  <c r="I174" i="38"/>
  <c r="AB145" i="38"/>
  <c r="AS145" i="38" s="1"/>
  <c r="L320" i="38"/>
  <c r="F159" i="38"/>
  <c r="AA342" i="38"/>
  <c r="I231" i="38"/>
  <c r="G286" i="38"/>
  <c r="AA148" i="38"/>
  <c r="K343" i="38"/>
  <c r="J367" i="38"/>
  <c r="J282" i="38"/>
  <c r="H273" i="38"/>
  <c r="V234" i="38"/>
  <c r="M196" i="38"/>
  <c r="M241" i="38"/>
  <c r="AB256" i="38"/>
  <c r="AS256" i="38" s="1"/>
  <c r="L192" i="38"/>
  <c r="J353" i="38"/>
  <c r="AB231" i="38"/>
  <c r="AS231" i="38" s="1"/>
  <c r="AB337" i="38"/>
  <c r="AS337" i="38" s="1"/>
  <c r="X326" i="38"/>
  <c r="F196" i="38"/>
  <c r="L318" i="38"/>
  <c r="V179" i="38"/>
  <c r="L270" i="38"/>
  <c r="L243" i="38"/>
  <c r="Y220" i="38"/>
  <c r="M129" i="38"/>
  <c r="M267" i="38"/>
  <c r="H221" i="38"/>
  <c r="L298" i="38"/>
  <c r="M252" i="38"/>
  <c r="AA184" i="38"/>
  <c r="K132" i="38"/>
  <c r="I303" i="38"/>
  <c r="I140" i="38"/>
  <c r="AA155" i="38"/>
  <c r="L286" i="38"/>
  <c r="K210" i="38"/>
  <c r="F232" i="38"/>
  <c r="L149" i="38"/>
  <c r="I297" i="38"/>
  <c r="M243" i="38"/>
  <c r="V317" i="38"/>
  <c r="X313" i="38"/>
  <c r="F263" i="38"/>
  <c r="L193" i="38"/>
  <c r="F281" i="38"/>
  <c r="AB175" i="38"/>
  <c r="AS175" i="38" s="1"/>
  <c r="N304" i="38"/>
  <c r="V165" i="38"/>
  <c r="K126" i="38"/>
  <c r="Q29" i="39" s="1"/>
  <c r="R29" i="39" s="1"/>
  <c r="G317" i="38"/>
  <c r="N352" i="38"/>
  <c r="J355" i="38"/>
  <c r="J326" i="38"/>
  <c r="X154" i="38"/>
  <c r="N342" i="38"/>
  <c r="H179" i="38"/>
  <c r="X240" i="38"/>
  <c r="AB190" i="38"/>
  <c r="AS190" i="38" s="1"/>
  <c r="AB365" i="38"/>
  <c r="AS365" i="38" s="1"/>
  <c r="J340" i="38"/>
  <c r="Y203" i="38"/>
  <c r="AB140" i="38"/>
  <c r="AS140" i="38" s="1"/>
  <c r="X290" i="38"/>
  <c r="J157" i="38"/>
  <c r="G271" i="38"/>
  <c r="G248" i="38"/>
  <c r="AA244" i="38"/>
  <c r="AB180" i="38"/>
  <c r="AS180" i="38" s="1"/>
  <c r="K209" i="38"/>
  <c r="H289" i="38"/>
  <c r="J134" i="38"/>
  <c r="N236" i="38"/>
  <c r="AA173" i="38"/>
  <c r="K224" i="38"/>
  <c r="Y350" i="38"/>
  <c r="L140" i="38"/>
  <c r="Y287" i="38"/>
  <c r="I271" i="38"/>
  <c r="G268" i="38"/>
  <c r="V351" i="38"/>
  <c r="J260" i="38"/>
  <c r="AA365" i="38"/>
  <c r="V218" i="38"/>
  <c r="X222" i="38"/>
  <c r="K289" i="38"/>
  <c r="AB342" i="38"/>
  <c r="AS342" i="38" s="1"/>
  <c r="N319" i="38"/>
  <c r="I284" i="38"/>
  <c r="G158" i="38"/>
  <c r="M277" i="38"/>
  <c r="H130" i="38"/>
  <c r="H140" i="38"/>
  <c r="V267" i="38"/>
  <c r="AB270" i="38"/>
  <c r="AS270" i="38" s="1"/>
  <c r="K260" i="38"/>
  <c r="H362" i="38"/>
  <c r="AB307" i="38"/>
  <c r="AS307" i="38" s="1"/>
  <c r="Y193" i="38"/>
  <c r="N193" i="38"/>
  <c r="J253" i="38"/>
  <c r="F367" i="38"/>
  <c r="X133" i="38"/>
  <c r="G284" i="38"/>
  <c r="Y266" i="38"/>
  <c r="H135" i="38"/>
  <c r="J322" i="38"/>
  <c r="M355" i="38"/>
  <c r="M237" i="38"/>
  <c r="M209" i="38"/>
  <c r="I266" i="38"/>
  <c r="M154" i="38"/>
  <c r="M213" i="38"/>
  <c r="J148" i="38"/>
  <c r="Y245" i="38"/>
  <c r="H258" i="38"/>
  <c r="AA214" i="38"/>
  <c r="H240" i="38"/>
  <c r="K298" i="38"/>
  <c r="Y337" i="38"/>
  <c r="X316" i="38"/>
  <c r="F257" i="38"/>
  <c r="K214" i="38"/>
  <c r="X232" i="38"/>
  <c r="F129" i="38"/>
  <c r="N237" i="38"/>
  <c r="Y171" i="38"/>
  <c r="L224" i="38"/>
  <c r="F218" i="38"/>
  <c r="I191" i="38"/>
  <c r="AA135" i="38"/>
  <c r="L199" i="38"/>
  <c r="K335" i="38"/>
  <c r="V252" i="38"/>
  <c r="AA223" i="38"/>
  <c r="Y282" i="38"/>
  <c r="G189" i="38"/>
  <c r="AA252" i="38"/>
  <c r="AB344" i="38"/>
  <c r="AS344" i="38" s="1"/>
  <c r="F230" i="38"/>
  <c r="V316" i="38"/>
  <c r="I183" i="38"/>
  <c r="AA364" i="38"/>
  <c r="Y358" i="38"/>
  <c r="V154" i="38"/>
  <c r="Y213" i="38"/>
  <c r="J318" i="38"/>
  <c r="H154" i="38"/>
  <c r="J150" i="38"/>
  <c r="V161" i="38"/>
  <c r="Y157" i="38"/>
  <c r="M285" i="38"/>
  <c r="G204" i="38"/>
  <c r="L159" i="38"/>
  <c r="X291" i="38"/>
  <c r="X220" i="38"/>
  <c r="X130" i="38"/>
  <c r="AA137" i="38"/>
  <c r="X160" i="38"/>
  <c r="J302" i="38"/>
  <c r="F267" i="38"/>
  <c r="L364" i="38"/>
  <c r="N156" i="38"/>
  <c r="AA240" i="38"/>
  <c r="J170" i="38"/>
  <c r="I219" i="38"/>
  <c r="AB195" i="38"/>
  <c r="AS195" i="38" s="1"/>
  <c r="M240" i="38"/>
  <c r="AB295" i="38"/>
  <c r="AS295" i="38" s="1"/>
  <c r="Y316" i="38"/>
  <c r="M207" i="38"/>
  <c r="I233" i="38"/>
  <c r="AB320" i="38"/>
  <c r="AS320" i="38" s="1"/>
  <c r="I195" i="38"/>
  <c r="L164" i="38"/>
  <c r="F289" i="38"/>
  <c r="M148" i="38"/>
  <c r="AB263" i="38"/>
  <c r="AS263" i="38" s="1"/>
  <c r="V259" i="38"/>
  <c r="G340" i="38"/>
  <c r="N278" i="38"/>
  <c r="X350" i="38"/>
  <c r="I167" i="38"/>
  <c r="AB271" i="38"/>
  <c r="AS271" i="38" s="1"/>
  <c r="AA161" i="38"/>
  <c r="N302" i="38"/>
  <c r="M354" i="38"/>
  <c r="H252" i="38"/>
  <c r="G223" i="38"/>
  <c r="H224" i="38"/>
  <c r="K162" i="38"/>
  <c r="Y238" i="38"/>
  <c r="V152" i="38"/>
  <c r="J224" i="38"/>
  <c r="V270" i="38"/>
  <c r="M318" i="38"/>
  <c r="K287" i="38"/>
  <c r="K339" i="38"/>
  <c r="H328" i="38"/>
  <c r="L213" i="38"/>
  <c r="L167" i="38"/>
  <c r="X210" i="38"/>
  <c r="X213" i="38"/>
  <c r="X207" i="38"/>
  <c r="G218" i="38"/>
  <c r="V255" i="38"/>
  <c r="H129" i="38"/>
  <c r="I163" i="38"/>
  <c r="AA140" i="38"/>
  <c r="H229" i="38"/>
  <c r="X145" i="38"/>
  <c r="K275" i="38"/>
  <c r="K316" i="38"/>
  <c r="J368" i="38"/>
  <c r="H269" i="38"/>
  <c r="Y235" i="38"/>
  <c r="L269" i="38"/>
  <c r="AA193" i="38"/>
  <c r="L327" i="38"/>
  <c r="N322" i="38"/>
  <c r="I226" i="38"/>
  <c r="K194" i="38"/>
  <c r="V182" i="38"/>
  <c r="V284" i="38"/>
  <c r="X262" i="38"/>
  <c r="K347" i="38"/>
  <c r="Y254" i="38"/>
  <c r="AA289" i="38"/>
  <c r="X237" i="38"/>
  <c r="Y297" i="38"/>
  <c r="F195" i="38"/>
  <c r="I175" i="38"/>
  <c r="AA199" i="38"/>
  <c r="AB325" i="38"/>
  <c r="AS325" i="38" s="1"/>
  <c r="N312" i="38"/>
  <c r="I227" i="38"/>
  <c r="AA218" i="38"/>
  <c r="J165" i="38"/>
  <c r="J286" i="38"/>
  <c r="X175" i="38"/>
  <c r="N187" i="38"/>
  <c r="M172" i="38"/>
  <c r="J132" i="38"/>
  <c r="N295" i="38"/>
  <c r="M349" i="38"/>
  <c r="G326" i="38"/>
  <c r="AA292" i="38"/>
  <c r="H308" i="38"/>
  <c r="N225" i="38"/>
  <c r="L220" i="38"/>
  <c r="K217" i="38"/>
  <c r="F253" i="38"/>
  <c r="AA171" i="38"/>
  <c r="X226" i="38"/>
  <c r="Y305" i="38"/>
  <c r="H272" i="38"/>
  <c r="AA150" i="38"/>
  <c r="V188" i="38"/>
  <c r="J263" i="38"/>
  <c r="X253" i="38"/>
  <c r="N162" i="38"/>
  <c r="I334" i="38"/>
  <c r="J269" i="38"/>
  <c r="H141" i="38"/>
  <c r="V137" i="38"/>
  <c r="X153" i="38"/>
  <c r="F139" i="38"/>
  <c r="N285" i="38"/>
  <c r="H359" i="38"/>
  <c r="G232" i="38"/>
  <c r="AB226" i="38"/>
  <c r="AS226" i="38" s="1"/>
  <c r="AB318" i="38"/>
  <c r="AS318" i="38" s="1"/>
  <c r="J257" i="38"/>
  <c r="K266" i="38"/>
  <c r="N353" i="38"/>
  <c r="K138" i="38"/>
  <c r="F327" i="38"/>
  <c r="Y136" i="38"/>
  <c r="N126" i="38"/>
  <c r="V230" i="38"/>
  <c r="M363" i="38"/>
  <c r="M136" i="38"/>
  <c r="AB302" i="38"/>
  <c r="AS302" i="38" s="1"/>
  <c r="J320" i="38"/>
  <c r="G211" i="38"/>
  <c r="L285" i="38"/>
  <c r="AB199" i="38"/>
  <c r="AS199" i="38" s="1"/>
  <c r="F292" i="38"/>
  <c r="F242" i="38"/>
  <c r="N290" i="38"/>
  <c r="F185" i="38"/>
  <c r="X256" i="38"/>
  <c r="V359" i="38"/>
  <c r="L267" i="38"/>
  <c r="Y140" i="38"/>
  <c r="Y281" i="38"/>
  <c r="V221" i="38"/>
  <c r="H175" i="38"/>
  <c r="Y320" i="38"/>
  <c r="J185" i="38"/>
  <c r="Y206" i="38"/>
  <c r="X357" i="38"/>
  <c r="X260" i="38"/>
  <c r="X176" i="38"/>
  <c r="X229" i="38"/>
  <c r="G132" i="38"/>
  <c r="K361" i="38"/>
  <c r="K305" i="38"/>
  <c r="F279" i="38"/>
  <c r="G227" i="38"/>
  <c r="L292" i="38"/>
  <c r="H304" i="38"/>
  <c r="AB356" i="38"/>
  <c r="AS356" i="38" s="1"/>
  <c r="N262" i="38"/>
  <c r="K215" i="38"/>
  <c r="H310" i="38"/>
  <c r="G176" i="38"/>
  <c r="V285" i="38"/>
  <c r="K181" i="38"/>
  <c r="X187" i="38"/>
  <c r="X361" i="38"/>
  <c r="AB261" i="38"/>
  <c r="AS261" i="38" s="1"/>
  <c r="I132" i="38"/>
  <c r="H137" i="38"/>
  <c r="F142" i="38"/>
  <c r="N297" i="38"/>
  <c r="L161" i="38"/>
  <c r="F174" i="38"/>
  <c r="G230" i="38"/>
  <c r="M130" i="38"/>
  <c r="AA266" i="38"/>
  <c r="AA267" i="38"/>
  <c r="G179" i="38"/>
  <c r="F234" i="38"/>
  <c r="N309" i="38"/>
  <c r="K299" i="38"/>
  <c r="G295" i="38"/>
  <c r="H192" i="38"/>
  <c r="V192" i="38"/>
  <c r="L134" i="38"/>
  <c r="H242" i="38"/>
  <c r="L195" i="38"/>
  <c r="F213" i="38"/>
  <c r="I265" i="38"/>
  <c r="N213" i="38"/>
  <c r="G337" i="38"/>
  <c r="I152" i="38"/>
  <c r="U152" i="38" s="1"/>
  <c r="J361" i="38"/>
  <c r="Y332" i="38"/>
  <c r="K201" i="38"/>
  <c r="M266" i="38"/>
  <c r="AA284" i="38"/>
  <c r="AA251" i="38"/>
  <c r="AB237" i="38"/>
  <c r="AS237" i="38" s="1"/>
  <c r="M337" i="38"/>
  <c r="I295" i="38"/>
  <c r="L147" i="38"/>
  <c r="G201" i="38"/>
  <c r="H144" i="38"/>
  <c r="X212" i="38"/>
  <c r="Y199" i="38"/>
  <c r="M283" i="38"/>
  <c r="G166" i="38"/>
  <c r="J230" i="38"/>
  <c r="L280" i="38"/>
  <c r="V260" i="38"/>
  <c r="L248" i="38"/>
  <c r="AB345" i="38"/>
  <c r="AS345" i="38" s="1"/>
  <c r="G187" i="38"/>
  <c r="V205" i="38"/>
  <c r="I217" i="38"/>
  <c r="AA229" i="38"/>
  <c r="X201" i="38"/>
  <c r="AA254" i="38"/>
  <c r="AA309" i="38"/>
  <c r="AB299" i="38"/>
  <c r="AS299" i="38" s="1"/>
  <c r="L316" i="38"/>
  <c r="AB297" i="38"/>
  <c r="AS297" i="38" s="1"/>
  <c r="N228" i="38"/>
  <c r="N229" i="38"/>
  <c r="F342" i="38"/>
  <c r="F356" i="38"/>
  <c r="AA275" i="38"/>
  <c r="Y263" i="38"/>
  <c r="V310" i="38"/>
  <c r="V286" i="38"/>
  <c r="K318" i="38"/>
  <c r="AB129" i="38"/>
  <c r="AS129" i="38" s="1"/>
  <c r="H338" i="38"/>
  <c r="L301" i="38"/>
  <c r="Y179" i="38"/>
  <c r="L206" i="38"/>
  <c r="AB230" i="38"/>
  <c r="AS230" i="38" s="1"/>
  <c r="X315" i="38"/>
  <c r="L141" i="38"/>
  <c r="AA210" i="38"/>
  <c r="H335" i="38"/>
  <c r="AB259" i="38"/>
  <c r="AS259" i="38" s="1"/>
  <c r="G126" i="38"/>
  <c r="K221" i="38"/>
  <c r="J201" i="38"/>
  <c r="K282" i="38"/>
  <c r="L282" i="38"/>
  <c r="Y270" i="38"/>
  <c r="Y262" i="38"/>
  <c r="G259" i="38"/>
  <c r="AA157" i="38"/>
  <c r="H292" i="38"/>
  <c r="F177" i="38"/>
  <c r="Y197" i="38"/>
  <c r="J194" i="38"/>
  <c r="Y150" i="38"/>
  <c r="F188" i="38"/>
  <c r="G224" i="38"/>
  <c r="J130" i="38"/>
  <c r="J304" i="38"/>
  <c r="X342" i="38"/>
  <c r="G353" i="38"/>
  <c r="M147" i="38"/>
  <c r="I157" i="38"/>
  <c r="AB144" i="38"/>
  <c r="AS144" i="38" s="1"/>
  <c r="J319" i="38"/>
  <c r="V238" i="38"/>
  <c r="I204" i="38"/>
  <c r="V184" i="38"/>
  <c r="F229" i="38"/>
  <c r="M137" i="38"/>
  <c r="M284" i="38"/>
  <c r="V288" i="38"/>
  <c r="V189" i="38"/>
  <c r="J266" i="38"/>
  <c r="AB250" i="38"/>
  <c r="AS250" i="38" s="1"/>
  <c r="L276" i="38"/>
  <c r="F193" i="38"/>
  <c r="G347" i="38"/>
  <c r="I348" i="38"/>
  <c r="K173" i="38"/>
  <c r="AA146" i="38"/>
  <c r="L143" i="38"/>
  <c r="V312" i="38"/>
  <c r="M212" i="38"/>
  <c r="Y298" i="38"/>
  <c r="AA138" i="38"/>
  <c r="N355" i="38"/>
  <c r="H155" i="38"/>
  <c r="AB209" i="38"/>
  <c r="AS209" i="38" s="1"/>
  <c r="Y233" i="38"/>
  <c r="J329" i="38"/>
  <c r="K225" i="38"/>
  <c r="J261" i="38"/>
  <c r="G330" i="38"/>
  <c r="M220" i="38"/>
  <c r="AB287" i="38"/>
  <c r="AS287" i="38" s="1"/>
  <c r="F330" i="38"/>
  <c r="L145" i="38"/>
  <c r="AA333" i="38"/>
  <c r="F344" i="38"/>
  <c r="H279" i="38"/>
  <c r="F243" i="38"/>
  <c r="H156" i="38"/>
  <c r="M306" i="38"/>
  <c r="AA201" i="38"/>
  <c r="Y343" i="38"/>
  <c r="X346" i="38"/>
  <c r="I147" i="38"/>
  <c r="AA345" i="38"/>
  <c r="V251" i="38"/>
  <c r="M219" i="38"/>
  <c r="H333" i="38"/>
  <c r="X161" i="38"/>
  <c r="N227" i="38"/>
  <c r="X233" i="38"/>
  <c r="G231" i="38"/>
  <c r="X217" i="38"/>
  <c r="I220" i="38"/>
  <c r="N348" i="38"/>
  <c r="G369" i="38"/>
  <c r="I350" i="38"/>
  <c r="L341" i="38"/>
  <c r="Y309" i="38"/>
  <c r="X304" i="38"/>
  <c r="K179" i="38"/>
  <c r="L330" i="38"/>
  <c r="J174" i="38"/>
  <c r="J241" i="38"/>
  <c r="M173" i="38"/>
  <c r="M264" i="38"/>
  <c r="G316" i="38"/>
  <c r="K235" i="38"/>
  <c r="I234" i="38"/>
  <c r="N234" i="38"/>
  <c r="N336" i="38"/>
  <c r="Y225" i="38"/>
  <c r="N294" i="38"/>
  <c r="Y367" i="38"/>
  <c r="L343" i="38"/>
  <c r="AB142" i="38"/>
  <c r="AS142" i="38" s="1"/>
  <c r="J212" i="38"/>
  <c r="AB362" i="38"/>
  <c r="AS362" i="38" s="1"/>
  <c r="Y172" i="38"/>
  <c r="V248" i="38"/>
  <c r="Y134" i="38"/>
  <c r="L151" i="38"/>
  <c r="Y307" i="38"/>
  <c r="M194" i="38"/>
  <c r="X178" i="38"/>
  <c r="K168" i="38"/>
  <c r="M291" i="38"/>
  <c r="AA360" i="38"/>
  <c r="H133" i="38"/>
  <c r="J141" i="38"/>
  <c r="M319" i="38"/>
  <c r="Y312" i="38"/>
  <c r="V315" i="38"/>
  <c r="AB168" i="38"/>
  <c r="AS168" i="38" s="1"/>
  <c r="AA273" i="38"/>
  <c r="G325" i="38"/>
  <c r="N265" i="38"/>
  <c r="H152" i="38"/>
  <c r="AA277" i="38"/>
  <c r="Y211" i="38"/>
  <c r="Y223" i="38"/>
  <c r="N170" i="38"/>
  <c r="X292" i="38"/>
  <c r="H268" i="38"/>
  <c r="K136" i="38"/>
  <c r="M242" i="38"/>
  <c r="V272" i="38"/>
  <c r="K147" i="38"/>
  <c r="J235" i="38"/>
  <c r="AA354" i="38"/>
  <c r="K137" i="38"/>
  <c r="H184" i="38"/>
  <c r="K230" i="38"/>
  <c r="M289" i="38"/>
  <c r="J350" i="38"/>
  <c r="H167" i="38"/>
  <c r="AA133" i="38"/>
  <c r="M132" i="38"/>
  <c r="X159" i="38"/>
  <c r="M326" i="38"/>
  <c r="J305" i="38"/>
  <c r="AA163" i="38"/>
  <c r="V244" i="38"/>
  <c r="G163" i="38"/>
  <c r="V134" i="38"/>
  <c r="AA227" i="38"/>
  <c r="J295" i="38"/>
  <c r="K357" i="38"/>
  <c r="V330" i="38"/>
  <c r="H222" i="38"/>
  <c r="H368" i="38"/>
  <c r="AB242" i="38"/>
  <c r="AS242" i="38" s="1"/>
  <c r="K226" i="38"/>
  <c r="F335" i="38"/>
  <c r="AB128" i="38"/>
  <c r="AS128" i="38" s="1"/>
  <c r="K205" i="38"/>
  <c r="F334" i="38"/>
  <c r="N172" i="38"/>
  <c r="M245" i="38"/>
  <c r="L329" i="38"/>
  <c r="H147" i="38"/>
  <c r="Y187" i="38"/>
  <c r="AA329" i="38"/>
  <c r="N218" i="38"/>
  <c r="G309" i="38"/>
  <c r="J369" i="38"/>
  <c r="Y208" i="38"/>
  <c r="AA312" i="38"/>
  <c r="J271" i="38"/>
  <c r="N260" i="38"/>
  <c r="I300" i="38"/>
  <c r="L168" i="38"/>
  <c r="V320" i="38"/>
  <c r="K229" i="38"/>
  <c r="V228" i="38"/>
  <c r="G165" i="38"/>
  <c r="L319" i="38"/>
  <c r="I203" i="38"/>
  <c r="X206" i="38"/>
  <c r="J331" i="38"/>
  <c r="I363" i="38"/>
  <c r="K313" i="38"/>
  <c r="I216" i="38"/>
  <c r="I351" i="38"/>
  <c r="I211" i="38"/>
  <c r="F172" i="38"/>
  <c r="L271" i="38"/>
  <c r="K153" i="38"/>
  <c r="J197" i="38"/>
  <c r="M238" i="38"/>
  <c r="N364" i="38"/>
  <c r="V367" i="38"/>
  <c r="H344" i="38"/>
  <c r="M164" i="38"/>
  <c r="J312" i="38"/>
  <c r="N359" i="38"/>
  <c r="L146" i="38"/>
  <c r="L337" i="38"/>
  <c r="V322" i="38"/>
  <c r="AB296" i="38"/>
  <c r="AS296" i="38" s="1"/>
  <c r="N139" i="38"/>
  <c r="Y363" i="38"/>
  <c r="M200" i="38"/>
  <c r="AB216" i="38"/>
  <c r="AS216" i="38" s="1"/>
  <c r="L254" i="38"/>
  <c r="H139" i="38"/>
  <c r="L207" i="38"/>
  <c r="Y166" i="38"/>
  <c r="H245" i="38"/>
  <c r="G193" i="38"/>
  <c r="H327" i="38"/>
  <c r="AB265" i="38"/>
  <c r="AS265" i="38" s="1"/>
  <c r="M357" i="38"/>
  <c r="G335" i="38"/>
  <c r="M296" i="38"/>
  <c r="G148" i="38"/>
  <c r="J129" i="38"/>
  <c r="X314" i="38"/>
  <c r="G244" i="38"/>
  <c r="AA127" i="38"/>
  <c r="AA322" i="38"/>
  <c r="J343" i="38"/>
  <c r="L128" i="38"/>
  <c r="J211" i="38"/>
  <c r="K193" i="38"/>
  <c r="J250" i="38"/>
  <c r="AB219" i="38"/>
  <c r="H143" i="38"/>
  <c r="X181" i="38"/>
  <c r="Y365" i="38"/>
  <c r="H238" i="38"/>
  <c r="G250" i="38"/>
  <c r="AB171" i="38"/>
  <c r="AS171" i="38" s="1"/>
  <c r="L287" i="38"/>
  <c r="G226" i="38"/>
  <c r="L217" i="38"/>
  <c r="H243" i="38"/>
  <c r="Y351" i="38"/>
  <c r="J187" i="38"/>
  <c r="K284" i="38"/>
  <c r="L289" i="38"/>
  <c r="X341" i="38"/>
  <c r="M350" i="38"/>
  <c r="H282" i="38"/>
  <c r="J364" i="38"/>
  <c r="H270" i="38"/>
  <c r="M342" i="38"/>
  <c r="F274" i="38"/>
  <c r="K169" i="38"/>
  <c r="M271" i="38"/>
  <c r="I151" i="38"/>
  <c r="Y244" i="38"/>
  <c r="K231" i="38"/>
  <c r="X369" i="38"/>
  <c r="X200" i="38"/>
  <c r="M347" i="38"/>
  <c r="N308" i="38"/>
  <c r="AB327" i="38"/>
  <c r="AS327" i="38" s="1"/>
  <c r="H294" i="38"/>
  <c r="Y144" i="38"/>
  <c r="L325" i="38"/>
  <c r="L212" i="38"/>
  <c r="L208" i="38"/>
  <c r="K291" i="38"/>
  <c r="X185" i="38"/>
  <c r="L261" i="38"/>
  <c r="AA134" i="38"/>
  <c r="Y292" i="38"/>
  <c r="Y189" i="38"/>
  <c r="AA316" i="38"/>
  <c r="X168" i="38"/>
  <c r="N369" i="38"/>
  <c r="Y299" i="38"/>
  <c r="I182" i="38"/>
  <c r="V166" i="38"/>
  <c r="V168" i="38"/>
  <c r="I338" i="38"/>
  <c r="H166" i="38"/>
  <c r="I185" i="38"/>
  <c r="AB303" i="38"/>
  <c r="AS303" i="38" s="1"/>
  <c r="H311" i="38"/>
  <c r="H188" i="38"/>
  <c r="K146" i="38"/>
  <c r="Y284" i="38"/>
  <c r="H160" i="38"/>
  <c r="G184" i="38"/>
  <c r="H145" i="38"/>
  <c r="H307" i="38"/>
  <c r="N135" i="38"/>
  <c r="AA324" i="38"/>
  <c r="M254" i="38"/>
  <c r="H337" i="38"/>
  <c r="J149" i="38"/>
  <c r="L336" i="38"/>
  <c r="K306" i="38"/>
  <c r="AB343" i="38"/>
  <c r="AS343" i="38" s="1"/>
  <c r="AB249" i="38"/>
  <c r="V340" i="38"/>
  <c r="G304" i="38"/>
  <c r="L137" i="38"/>
  <c r="H207" i="38"/>
  <c r="Y314" i="38"/>
  <c r="M328" i="38"/>
  <c r="L265" i="38"/>
  <c r="Y246" i="38"/>
  <c r="M193" i="38"/>
  <c r="J195" i="38"/>
  <c r="J128" i="38"/>
  <c r="N176" i="38"/>
  <c r="M233" i="38"/>
  <c r="M341" i="38"/>
  <c r="V163" i="38"/>
  <c r="AA228" i="38"/>
  <c r="L185" i="38"/>
  <c r="L342" i="38"/>
  <c r="H171" i="38"/>
  <c r="H367" i="38"/>
  <c r="K368" i="38"/>
  <c r="H247" i="38"/>
  <c r="K256" i="38"/>
  <c r="N286" i="38"/>
  <c r="L138" i="38"/>
  <c r="L246" i="38"/>
  <c r="Y239" i="38"/>
  <c r="AB232" i="38"/>
  <c r="AS232" i="38" s="1"/>
  <c r="F215" i="38"/>
  <c r="AB268" i="38"/>
  <c r="AS268" i="38" s="1"/>
  <c r="X366" i="38"/>
  <c r="V198" i="38"/>
  <c r="V365" i="38"/>
  <c r="V341" i="38"/>
  <c r="Y328" i="38"/>
  <c r="N368" i="38"/>
  <c r="G345" i="38"/>
  <c r="F175" i="38"/>
  <c r="AB204" i="38"/>
  <c r="AS204" i="38" s="1"/>
  <c r="N298" i="38"/>
  <c r="X167" i="38"/>
  <c r="K180" i="38"/>
  <c r="Y127" i="38"/>
  <c r="K130" i="38"/>
  <c r="N204" i="38"/>
  <c r="AA128" i="38"/>
  <c r="J209" i="38"/>
  <c r="X348" i="38"/>
  <c r="I345" i="38"/>
  <c r="I263" i="38"/>
  <c r="V207" i="38"/>
  <c r="X138" i="38"/>
  <c r="J291" i="38"/>
  <c r="Y323" i="38"/>
  <c r="M127" i="38"/>
  <c r="X225" i="38"/>
  <c r="AB336" i="38"/>
  <c r="K158" i="38"/>
  <c r="M230" i="38"/>
  <c r="G266" i="38"/>
  <c r="I368" i="38"/>
  <c r="V233" i="38"/>
  <c r="M153" i="38"/>
  <c r="AB328" i="38"/>
  <c r="AS328" i="38" s="1"/>
  <c r="X165" i="38"/>
  <c r="M260" i="38"/>
  <c r="V220" i="38"/>
  <c r="H169" i="38"/>
  <c r="AB146" i="38"/>
  <c r="AS146" i="38" s="1"/>
  <c r="V227" i="38"/>
  <c r="AB247" i="38"/>
  <c r="AS247" i="38" s="1"/>
  <c r="AB360" i="38"/>
  <c r="AS360" i="38" s="1"/>
  <c r="AB346" i="38"/>
  <c r="AS346" i="38" s="1"/>
  <c r="V277" i="38"/>
  <c r="G164" i="38"/>
  <c r="K135" i="38"/>
  <c r="N199" i="38"/>
  <c r="G262" i="38"/>
  <c r="N275" i="38"/>
  <c r="N365" i="38"/>
  <c r="X286" i="38"/>
  <c r="F138" i="38"/>
  <c r="AA305" i="38"/>
  <c r="N254" i="38"/>
  <c r="G147" i="38"/>
  <c r="N200" i="38"/>
  <c r="M282" i="38"/>
  <c r="M327" i="38"/>
  <c r="M214" i="38"/>
  <c r="M279" i="38"/>
  <c r="N324" i="38"/>
  <c r="G289" i="38"/>
  <c r="X254" i="38"/>
  <c r="M294" i="38"/>
  <c r="AB291" i="38"/>
  <c r="AS291" i="38" s="1"/>
  <c r="AA308" i="38"/>
  <c r="I221" i="38"/>
  <c r="V241" i="38"/>
  <c r="J327" i="38"/>
  <c r="V214" i="38"/>
  <c r="G167" i="38"/>
  <c r="G279" i="38"/>
  <c r="H296" i="38"/>
  <c r="AA260" i="38"/>
  <c r="I168" i="38"/>
  <c r="H250" i="38"/>
  <c r="X230" i="38"/>
  <c r="X367" i="38"/>
  <c r="M348" i="38"/>
  <c r="X261" i="38"/>
  <c r="J154" i="38"/>
  <c r="H132" i="38"/>
  <c r="G361" i="38"/>
  <c r="L166" i="38"/>
  <c r="H301" i="38"/>
  <c r="H260" i="38"/>
  <c r="Y345" i="38"/>
  <c r="F269" i="38"/>
  <c r="V139" i="38"/>
  <c r="AA233" i="38"/>
  <c r="K333" i="38"/>
  <c r="J223" i="38"/>
  <c r="N179" i="38"/>
  <c r="F280" i="38"/>
  <c r="H261" i="38"/>
  <c r="J247" i="38"/>
  <c r="L363" i="38"/>
  <c r="J287" i="38"/>
  <c r="Y168" i="38"/>
  <c r="M286" i="38"/>
  <c r="G219" i="38"/>
  <c r="J274" i="38"/>
  <c r="Y226" i="38"/>
  <c r="K170" i="38"/>
  <c r="J339" i="38"/>
  <c r="F219" i="38"/>
  <c r="N161" i="38"/>
  <c r="Y261" i="38"/>
  <c r="J152" i="38"/>
  <c r="M181" i="38"/>
  <c r="AB257" i="38"/>
  <c r="AS257" i="38" s="1"/>
  <c r="AB166" i="38"/>
  <c r="AS166" i="38" s="1"/>
  <c r="H205" i="38"/>
  <c r="AB198" i="38"/>
  <c r="AS198" i="38" s="1"/>
  <c r="Y231" i="38"/>
  <c r="I292" i="38"/>
  <c r="K186" i="38"/>
  <c r="K337" i="38"/>
  <c r="G306" i="38"/>
  <c r="H340" i="38"/>
  <c r="X363" i="38"/>
  <c r="N220" i="38"/>
  <c r="Y210" i="38"/>
  <c r="G200" i="38"/>
  <c r="I256" i="38"/>
  <c r="J251" i="38"/>
  <c r="X264" i="38"/>
  <c r="G315" i="38"/>
  <c r="AA346" i="38"/>
  <c r="Y137" i="38"/>
  <c r="Y201" i="38"/>
  <c r="AB335" i="38"/>
  <c r="AS335" i="38" s="1"/>
  <c r="G278" i="38"/>
  <c r="I135" i="38"/>
  <c r="Y346" i="38"/>
  <c r="K312" i="38"/>
  <c r="N158" i="38"/>
  <c r="L242" i="38"/>
  <c r="AA144" i="38"/>
  <c r="L229" i="38"/>
  <c r="K341" i="38"/>
  <c r="M269" i="38"/>
  <c r="V146" i="38"/>
  <c r="N132" i="38"/>
  <c r="AB127" i="38"/>
  <c r="K192" i="38"/>
  <c r="J233" i="38"/>
  <c r="AB126" i="38"/>
  <c r="M356" i="38"/>
  <c r="H239" i="38"/>
  <c r="G273" i="38"/>
  <c r="L150" i="38"/>
  <c r="V333" i="38"/>
  <c r="AB182" i="38"/>
  <c r="AS182" i="38" s="1"/>
  <c r="N263" i="38"/>
  <c r="G339" i="38"/>
  <c r="X199" i="38"/>
  <c r="V253" i="38"/>
  <c r="M134" i="38"/>
  <c r="H228" i="38"/>
  <c r="M330" i="38"/>
  <c r="V130" i="38"/>
  <c r="V304" i="38"/>
  <c r="I180" i="38"/>
  <c r="K327" i="38"/>
  <c r="J146" i="38"/>
  <c r="M126" i="38"/>
  <c r="AB301" i="38"/>
  <c r="AS301" i="38" s="1"/>
  <c r="X189" i="38"/>
  <c r="Y229" i="38"/>
  <c r="M222" i="38"/>
  <c r="G247" i="38"/>
  <c r="H315" i="38"/>
  <c r="AB224" i="38"/>
  <c r="AS224" i="38" s="1"/>
  <c r="AA248" i="38"/>
  <c r="AA213" i="38"/>
  <c r="X306" i="38"/>
  <c r="H343" i="38"/>
  <c r="AB289" i="38"/>
  <c r="AS289" i="38" s="1"/>
  <c r="V356" i="38"/>
  <c r="M351" i="38"/>
  <c r="I136" i="38"/>
  <c r="U136" i="38" s="1"/>
  <c r="J219" i="38"/>
  <c r="G333" i="38"/>
  <c r="X135" i="38"/>
  <c r="K143" i="38"/>
  <c r="G162" i="38"/>
  <c r="AB186" i="38"/>
  <c r="AS186" i="38" s="1"/>
  <c r="J145" i="38"/>
  <c r="F126" i="38"/>
  <c r="L201" i="38"/>
  <c r="G265" i="38"/>
  <c r="L272" i="38"/>
  <c r="K348" i="38"/>
  <c r="AA363" i="38"/>
  <c r="G36" i="40"/>
  <c r="N217" i="38"/>
  <c r="L369" i="38"/>
  <c r="F210" i="38"/>
  <c r="AB236" i="38"/>
  <c r="AS236" i="38" s="1"/>
  <c r="V331" i="38"/>
  <c r="AB326" i="38"/>
  <c r="AS326" i="38" s="1"/>
  <c r="J334" i="38"/>
  <c r="AA262" i="38"/>
  <c r="G301" i="38"/>
  <c r="N219" i="38"/>
  <c r="I225" i="38"/>
  <c r="Y154" i="38"/>
  <c r="G216" i="38"/>
  <c r="N194" i="38"/>
  <c r="AB147" i="38"/>
  <c r="AS147" i="38" s="1"/>
  <c r="L288" i="38"/>
  <c r="M261" i="38"/>
  <c r="N337" i="38"/>
  <c r="V354" i="38"/>
  <c r="H128" i="38"/>
  <c r="J175" i="38"/>
  <c r="G240" i="38"/>
  <c r="AA187" i="38"/>
  <c r="X317" i="38"/>
  <c r="F340" i="38"/>
  <c r="F295" i="38"/>
  <c r="X302" i="38"/>
  <c r="J328" i="38"/>
  <c r="X236" i="38"/>
  <c r="G319" i="38"/>
  <c r="X293" i="38"/>
  <c r="G323" i="38"/>
  <c r="AB187" i="38"/>
  <c r="AS187" i="38" s="1"/>
  <c r="F217" i="38"/>
  <c r="I286" i="38"/>
  <c r="H322" i="38"/>
  <c r="AA224" i="38"/>
  <c r="X126" i="38"/>
  <c r="F291" i="38"/>
  <c r="AB292" i="38"/>
  <c r="AS292" i="38" s="1"/>
  <c r="N214" i="38"/>
  <c r="I298" i="38"/>
  <c r="AA174" i="38"/>
  <c r="AA132" i="38"/>
  <c r="X309" i="38"/>
  <c r="X269" i="38"/>
  <c r="I155" i="38"/>
  <c r="L268" i="38"/>
  <c r="V170" i="38"/>
  <c r="AB281" i="38"/>
  <c r="AS281" i="38" s="1"/>
  <c r="K314" i="38"/>
  <c r="V363" i="38"/>
  <c r="J248" i="38"/>
  <c r="I283" i="38"/>
  <c r="M225" i="38"/>
  <c r="J138" i="38"/>
  <c r="Y324" i="38"/>
  <c r="F236" i="38"/>
  <c r="F182" i="38"/>
  <c r="G134" i="38"/>
  <c r="V140" i="38"/>
  <c r="V229" i="38"/>
  <c r="N184" i="38"/>
  <c r="F132" i="38"/>
  <c r="K261" i="38"/>
  <c r="V324" i="38"/>
  <c r="Y186" i="38"/>
  <c r="AA129" i="38"/>
  <c r="V301" i="38"/>
  <c r="F154" i="38"/>
  <c r="AA197" i="38"/>
  <c r="M163" i="38"/>
  <c r="AA320" i="38"/>
  <c r="V282" i="38"/>
  <c r="L314" i="38"/>
  <c r="M206" i="38"/>
  <c r="M293" i="38"/>
  <c r="H183" i="38"/>
  <c r="AB201" i="38"/>
  <c r="AS201" i="38" s="1"/>
  <c r="I235" i="38"/>
  <c r="Y160" i="38"/>
  <c r="I184" i="38"/>
  <c r="AA142" i="38"/>
  <c r="V223" i="38"/>
  <c r="H151" i="38"/>
  <c r="F146" i="38"/>
  <c r="X197" i="38"/>
  <c r="M312" i="38"/>
  <c r="N148" i="38"/>
  <c r="AB150" i="38"/>
  <c r="AS150" i="38" s="1"/>
  <c r="H157" i="38"/>
  <c r="F227" i="38"/>
  <c r="X274" i="38"/>
  <c r="I288" i="38"/>
  <c r="Y185" i="38"/>
  <c r="N315" i="38"/>
  <c r="AA167" i="38"/>
  <c r="M216" i="38"/>
  <c r="M276" i="38"/>
  <c r="AA351" i="38"/>
  <c r="H233" i="38"/>
  <c r="Y167" i="38"/>
  <c r="N255" i="38"/>
  <c r="G220" i="38"/>
  <c r="I143" i="38"/>
  <c r="U143" i="38" s="1"/>
  <c r="AA366" i="38"/>
  <c r="M369" i="38"/>
  <c r="I306" i="38"/>
  <c r="U306" i="38" s="1"/>
  <c r="AB316" i="38"/>
  <c r="AS316" i="38" s="1"/>
  <c r="L221" i="38"/>
  <c r="J290" i="38"/>
  <c r="X303" i="38"/>
  <c r="J344" i="38"/>
  <c r="L351" i="38"/>
  <c r="V275" i="38"/>
  <c r="AB203" i="38"/>
  <c r="AS203" i="38" s="1"/>
  <c r="G350" i="38"/>
  <c r="J203" i="38"/>
  <c r="J234" i="38"/>
  <c r="G156" i="38"/>
  <c r="L281" i="38"/>
  <c r="Y252" i="38"/>
  <c r="H320" i="38"/>
  <c r="AB200" i="38"/>
  <c r="J258" i="38"/>
  <c r="G256" i="38"/>
  <c r="J242" i="38"/>
  <c r="Y247" i="38"/>
  <c r="M142" i="38"/>
  <c r="M166" i="38"/>
  <c r="V338" i="38"/>
  <c r="X344" i="38"/>
  <c r="H271" i="38"/>
  <c r="G195" i="38"/>
  <c r="AA265" i="38"/>
  <c r="M295" i="38"/>
  <c r="F255" i="38"/>
  <c r="I369" i="38"/>
  <c r="D4" i="7" s="1"/>
  <c r="J354" i="38"/>
  <c r="F349" i="38"/>
  <c r="AB351" i="38"/>
  <c r="AS351" i="38" s="1"/>
  <c r="I194" i="38"/>
  <c r="G144" i="38"/>
  <c r="AA280" i="38"/>
  <c r="X279" i="38"/>
  <c r="L264" i="38"/>
  <c r="I190" i="38"/>
  <c r="J172" i="38"/>
  <c r="L345" i="38"/>
  <c r="J217" i="38"/>
  <c r="N241" i="38"/>
  <c r="L194" i="38"/>
  <c r="N185" i="38"/>
  <c r="M313" i="38"/>
  <c r="M231" i="38"/>
  <c r="J158" i="38"/>
  <c r="I287" i="38"/>
  <c r="L335" i="38"/>
  <c r="V280" i="38"/>
  <c r="I173" i="38"/>
  <c r="J137" i="38"/>
  <c r="J220" i="38"/>
  <c r="J131" i="38"/>
  <c r="AB349" i="38"/>
  <c r="AS349" i="38" s="1"/>
  <c r="H255" i="38"/>
  <c r="K365" i="38"/>
  <c r="X241" i="38"/>
  <c r="Y202" i="38"/>
  <c r="K228" i="38"/>
  <c r="L322" i="38"/>
  <c r="K307" i="38"/>
  <c r="H206" i="38"/>
  <c r="AB156" i="38"/>
  <c r="AS156" i="38" s="1"/>
  <c r="I359" i="38"/>
  <c r="U359" i="38" s="1"/>
  <c r="N287" i="38"/>
  <c r="AA179" i="38"/>
  <c r="J308" i="38"/>
  <c r="M151" i="38"/>
  <c r="N224" i="38"/>
  <c r="V245" i="38"/>
  <c r="K252" i="38"/>
  <c r="L236" i="38"/>
  <c r="L188" i="38"/>
  <c r="AA326" i="38"/>
  <c r="Y322" i="38"/>
  <c r="I172" i="38"/>
  <c r="M234" i="38"/>
  <c r="G36" i="37"/>
  <c r="H201" i="38"/>
  <c r="I166" i="38"/>
  <c r="AA344" i="38"/>
  <c r="M168" i="38"/>
  <c r="N198" i="38"/>
  <c r="M187" i="38"/>
  <c r="H283" i="38"/>
  <c r="F211" i="38"/>
  <c r="Y288" i="38"/>
  <c r="J349" i="38"/>
  <c r="M329" i="38"/>
  <c r="AB164" i="38"/>
  <c r="AS164" i="38" s="1"/>
  <c r="F180" i="38"/>
  <c r="Y195" i="38"/>
  <c r="H336" i="38"/>
  <c r="I320" i="38"/>
  <c r="V237" i="38"/>
  <c r="H352" i="38"/>
  <c r="AB364" i="38"/>
  <c r="AS364" i="38" s="1"/>
  <c r="H254" i="38"/>
  <c r="F137" i="38"/>
  <c r="K334" i="38"/>
  <c r="F284" i="38"/>
  <c r="N186" i="38"/>
  <c r="K336" i="38"/>
  <c r="K277" i="38"/>
  <c r="X245" i="38"/>
  <c r="J366" i="38"/>
  <c r="I264" i="38"/>
  <c r="H312" i="38"/>
  <c r="H195" i="38"/>
  <c r="AA232" i="38"/>
  <c r="M274" i="38"/>
  <c r="X151" i="38"/>
  <c r="V335" i="38"/>
  <c r="M184" i="38"/>
  <c r="Y269" i="38"/>
  <c r="G364" i="38"/>
  <c r="N314" i="38"/>
  <c r="H319" i="38"/>
  <c r="Y135" i="38"/>
  <c r="V128" i="38"/>
  <c r="AA164" i="38"/>
  <c r="N273" i="38"/>
  <c r="X144" i="38"/>
  <c r="M268" i="38"/>
  <c r="I309" i="38"/>
  <c r="U309" i="38" s="1"/>
  <c r="M180" i="38"/>
  <c r="Y158" i="38"/>
  <c r="I247" i="38"/>
  <c r="Y267" i="38"/>
  <c r="AB239" i="38"/>
  <c r="AS239" i="38" s="1"/>
  <c r="V249" i="38"/>
  <c r="F301" i="38"/>
  <c r="K326" i="38"/>
  <c r="M316" i="38"/>
  <c r="J243" i="38"/>
  <c r="AA290" i="38"/>
  <c r="F240" i="38"/>
  <c r="J348" i="38"/>
  <c r="AB300" i="38"/>
  <c r="AS300" i="38" s="1"/>
  <c r="I272" i="38"/>
  <c r="AB317" i="38"/>
  <c r="AS317" i="38" s="1"/>
  <c r="F181" i="38"/>
  <c r="AB255" i="38"/>
  <c r="AS255" i="38" s="1"/>
  <c r="H263" i="38"/>
  <c r="X248" i="38"/>
  <c r="N178" i="38"/>
  <c r="G357" i="38"/>
  <c r="X295" i="38"/>
  <c r="N147" i="38"/>
  <c r="X242" i="38"/>
  <c r="Y361" i="38"/>
  <c r="L279" i="38"/>
  <c r="N235" i="38"/>
  <c r="F353" i="38"/>
  <c r="I153" i="38"/>
  <c r="V153" i="38"/>
  <c r="L290" i="38"/>
  <c r="Y271" i="38"/>
  <c r="AB319" i="38"/>
  <c r="AS319" i="38" s="1"/>
  <c r="I222" i="38"/>
  <c r="N144" i="38"/>
  <c r="V319" i="38"/>
  <c r="G303" i="38"/>
  <c r="X174" i="38"/>
  <c r="H299" i="38"/>
  <c r="I305" i="38"/>
  <c r="AB157" i="38"/>
  <c r="AS157" i="38" s="1"/>
  <c r="N266" i="38"/>
  <c r="K265" i="38"/>
  <c r="H142" i="38"/>
  <c r="Y142" i="38"/>
  <c r="X310" i="38"/>
  <c r="AA168" i="38"/>
  <c r="AA151" i="38"/>
  <c r="Y149" i="38"/>
  <c r="M305" i="38"/>
  <c r="V141" i="38"/>
  <c r="G242" i="38"/>
  <c r="I289" i="38"/>
  <c r="K127" i="38"/>
  <c r="AA328" i="38"/>
  <c r="G338" i="38"/>
  <c r="AB158" i="38"/>
  <c r="M221" i="38"/>
  <c r="Y369" i="38"/>
  <c r="N320" i="38"/>
  <c r="F231" i="38"/>
  <c r="H162" i="38"/>
  <c r="V290" i="38"/>
  <c r="N146" i="38"/>
  <c r="M139" i="38"/>
  <c r="AB310" i="38"/>
  <c r="AS310" i="38" s="1"/>
  <c r="AA131" i="38"/>
  <c r="I131" i="38"/>
  <c r="X198" i="38"/>
  <c r="F268" i="38"/>
  <c r="G298" i="38"/>
  <c r="Y368" i="38"/>
  <c r="Y341" i="38"/>
  <c r="L196" i="38"/>
  <c r="K303" i="38"/>
  <c r="L215" i="38"/>
  <c r="G299" i="38"/>
  <c r="N299" i="38"/>
  <c r="L233" i="38"/>
  <c r="H234" i="38"/>
  <c r="AB183" i="38"/>
  <c r="AS183" i="38" s="1"/>
  <c r="X322" i="38"/>
  <c r="M278" i="38"/>
  <c r="K364" i="38"/>
  <c r="V294" i="38"/>
  <c r="Y182" i="38"/>
  <c r="Y326" i="38"/>
  <c r="Y159" i="38"/>
  <c r="F309" i="38"/>
  <c r="F347" i="38"/>
  <c r="L247" i="38"/>
  <c r="X324" i="38"/>
  <c r="X211" i="38"/>
  <c r="G329" i="38"/>
  <c r="L222" i="38"/>
  <c r="X296" i="38"/>
  <c r="L210" i="38"/>
  <c r="AB288" i="38"/>
  <c r="AS288" i="38" s="1"/>
  <c r="J279" i="38"/>
  <c r="AB148" i="38"/>
  <c r="AS148" i="38" s="1"/>
  <c r="X142" i="38"/>
  <c r="M159" i="38"/>
  <c r="N153" i="38"/>
  <c r="I310" i="38"/>
  <c r="X148" i="38"/>
  <c r="AB311" i="38"/>
  <c r="Y257" i="38"/>
  <c r="AB285" i="38"/>
  <c r="AS285" i="38" s="1"/>
  <c r="K249" i="38"/>
  <c r="V337" i="38"/>
  <c r="K219" i="38"/>
  <c r="X209" i="38"/>
  <c r="N316" i="38"/>
  <c r="I367" i="38"/>
  <c r="U367" i="38" s="1"/>
  <c r="J163" i="38"/>
  <c r="I249" i="38"/>
  <c r="M218" i="38"/>
  <c r="AA205" i="38"/>
  <c r="M133" i="38"/>
  <c r="AA296" i="38"/>
  <c r="AA230" i="38"/>
  <c r="J335" i="38"/>
  <c r="I253" i="38"/>
  <c r="U253" i="38" s="1"/>
  <c r="I239" i="38"/>
  <c r="N288" i="38"/>
  <c r="AB274" i="38"/>
  <c r="AS274" i="38" s="1"/>
  <c r="N138" i="38"/>
  <c r="AB283" i="38"/>
  <c r="AS283" i="38" s="1"/>
  <c r="F308" i="38"/>
  <c r="AB280" i="38"/>
  <c r="M236" i="38"/>
  <c r="I315" i="38"/>
  <c r="U315" i="38" s="1"/>
  <c r="N321" i="38"/>
  <c r="I213" i="38"/>
  <c r="AB174" i="38"/>
  <c r="AS174" i="38" s="1"/>
  <c r="V133" i="38"/>
  <c r="I207" i="38"/>
  <c r="I273" i="38"/>
  <c r="Y364" i="38"/>
  <c r="G143" i="38"/>
  <c r="H369" i="38"/>
  <c r="J200" i="38"/>
  <c r="X320" i="38"/>
  <c r="V268" i="38"/>
  <c r="M265" i="38"/>
  <c r="J249" i="38"/>
  <c r="M190" i="38"/>
  <c r="N243" i="38"/>
  <c r="J179" i="38"/>
  <c r="V345" i="38"/>
  <c r="F150" i="38"/>
  <c r="V213" i="38"/>
  <c r="G263" i="38"/>
  <c r="F245" i="38"/>
  <c r="V276" i="38"/>
  <c r="I276" i="38"/>
  <c r="U276" i="38" s="1"/>
  <c r="M263" i="38"/>
  <c r="J240" i="38"/>
  <c r="N280" i="38"/>
  <c r="X182" i="38"/>
  <c r="K222" i="38"/>
  <c r="N317" i="38"/>
  <c r="K237" i="38"/>
  <c r="H176" i="38"/>
  <c r="H281" i="38"/>
  <c r="H302" i="38"/>
  <c r="Y303" i="38"/>
  <c r="X163" i="38"/>
  <c r="K342" i="38"/>
  <c r="V339" i="38"/>
  <c r="H237" i="38"/>
  <c r="G336" i="38"/>
  <c r="H214" i="38"/>
  <c r="AB205" i="38"/>
  <c r="AS205" i="38" s="1"/>
  <c r="J337" i="38"/>
  <c r="N293" i="38"/>
  <c r="H213" i="38"/>
  <c r="J207" i="38"/>
  <c r="AB313" i="38"/>
  <c r="AS313" i="38" s="1"/>
  <c r="H365" i="38"/>
  <c r="Y152" i="38"/>
  <c r="I364" i="38"/>
  <c r="AB286" i="38"/>
  <c r="AS286" i="38" s="1"/>
  <c r="G214" i="38"/>
  <c r="X140" i="38"/>
  <c r="V174" i="38"/>
  <c r="G366" i="38"/>
  <c r="G135" i="38"/>
  <c r="Y204" i="38"/>
  <c r="G300" i="38"/>
  <c r="N332" i="38"/>
  <c r="AA231" i="38"/>
  <c r="V164" i="38"/>
  <c r="M215" i="38"/>
  <c r="N143" i="38"/>
  <c r="N145" i="38"/>
  <c r="F357" i="38"/>
  <c r="L239" i="38"/>
  <c r="Y330" i="38"/>
  <c r="K156" i="38"/>
  <c r="F277" i="38"/>
  <c r="M309" i="38"/>
  <c r="K206" i="38"/>
  <c r="K350" i="38"/>
  <c r="J332" i="38"/>
  <c r="Y293" i="38"/>
  <c r="Y295" i="38"/>
  <c r="K273" i="38"/>
  <c r="AA295" i="38"/>
  <c r="I170" i="38"/>
  <c r="G128" i="38"/>
  <c r="M253" i="38"/>
  <c r="H223" i="38"/>
  <c r="J231" i="38"/>
  <c r="AA272" i="38"/>
  <c r="K196" i="38"/>
  <c r="I240" i="38"/>
  <c r="N164" i="38"/>
  <c r="G243" i="38"/>
  <c r="G308" i="38"/>
  <c r="F285" i="38"/>
  <c r="F152" i="38"/>
  <c r="G270" i="38"/>
  <c r="AA153" i="38"/>
  <c r="V266" i="38"/>
  <c r="H161" i="38"/>
  <c r="V305" i="38"/>
  <c r="F160" i="38"/>
  <c r="AB284" i="38"/>
  <c r="AS284" i="38" s="1"/>
  <c r="H138" i="38"/>
  <c r="AB141" i="38"/>
  <c r="AS141" i="38" s="1"/>
  <c r="K269" i="38"/>
  <c r="M257" i="38"/>
  <c r="M288" i="38"/>
  <c r="X307" i="38"/>
  <c r="F317" i="38"/>
  <c r="AA208" i="38"/>
  <c r="M175" i="38"/>
  <c r="AB272" i="38"/>
  <c r="AS272" i="38" s="1"/>
  <c r="N196" i="38"/>
  <c r="N233" i="38"/>
  <c r="V257" i="38"/>
  <c r="X221" i="38"/>
  <c r="F321" i="38"/>
  <c r="Y214" i="38"/>
  <c r="Y359" i="38"/>
  <c r="N232" i="38"/>
  <c r="M131" i="38"/>
  <c r="X136" i="38"/>
  <c r="J256" i="38"/>
  <c r="H361" i="38"/>
  <c r="Y283" i="38"/>
  <c r="G137" i="38"/>
  <c r="I187" i="38"/>
  <c r="AB212" i="38"/>
  <c r="AS212" i="38" s="1"/>
  <c r="F261" i="38"/>
  <c r="F233" i="38"/>
  <c r="X214" i="38"/>
  <c r="AA357" i="38"/>
  <c r="J142" i="38"/>
  <c r="Y249" i="38"/>
  <c r="L156" i="38"/>
  <c r="X301" i="38"/>
  <c r="X188" i="38"/>
  <c r="G131" i="38"/>
  <c r="Y272" i="38"/>
  <c r="J289" i="38"/>
  <c r="G202" i="38"/>
  <c r="I255" i="38"/>
  <c r="G157" i="38"/>
  <c r="N274" i="38"/>
  <c r="H181" i="38"/>
  <c r="J360" i="38"/>
  <c r="Y133" i="38"/>
  <c r="AA347" i="38"/>
  <c r="L346" i="38"/>
  <c r="I344" i="38"/>
  <c r="Y177" i="38"/>
  <c r="X146" i="38"/>
  <c r="X266" i="38"/>
  <c r="V246" i="38"/>
  <c r="V303" i="38"/>
  <c r="K185" i="38"/>
  <c r="L255" i="38"/>
  <c r="AA239" i="38"/>
  <c r="F128" i="38"/>
  <c r="AA236" i="38"/>
  <c r="V291" i="38"/>
  <c r="G199" i="38"/>
  <c r="I302" i="38"/>
  <c r="V157" i="38"/>
  <c r="I307" i="38"/>
  <c r="N212" i="38"/>
  <c r="H276" i="38"/>
  <c r="Y198" i="38"/>
  <c r="G239" i="38"/>
  <c r="N366" i="38"/>
  <c r="V369" i="38"/>
  <c r="O4" i="7" s="1"/>
  <c r="F259" i="38"/>
  <c r="X252" i="38"/>
  <c r="K288" i="38"/>
  <c r="J160" i="38"/>
  <c r="N258" i="38"/>
  <c r="Y302" i="38"/>
  <c r="K174" i="38"/>
  <c r="N175" i="38"/>
  <c r="Y331" i="38"/>
  <c r="X228" i="38"/>
  <c r="L360" i="38"/>
  <c r="V222" i="38"/>
  <c r="AB151" i="38"/>
  <c r="AS151" i="38" s="1"/>
  <c r="V149" i="38"/>
  <c r="AA358" i="38"/>
  <c r="L308" i="38"/>
  <c r="AA126" i="38"/>
  <c r="X362" i="38"/>
  <c r="Y357" i="38"/>
  <c r="N330" i="38"/>
  <c r="L302" i="38"/>
  <c r="AA203" i="38"/>
  <c r="AA147" i="38"/>
  <c r="I218" i="38"/>
  <c r="X172" i="38"/>
  <c r="K240" i="38"/>
  <c r="J356" i="38"/>
  <c r="F250" i="38"/>
  <c r="H318" i="38"/>
  <c r="Y216" i="38"/>
  <c r="AB353" i="38"/>
  <c r="AS353" i="38" s="1"/>
  <c r="G236" i="38"/>
  <c r="H295" i="38"/>
  <c r="X143" i="38"/>
  <c r="F302" i="38"/>
  <c r="I130" i="38"/>
  <c r="U130" i="38" s="1"/>
  <c r="X288" i="38"/>
  <c r="K315" i="38"/>
  <c r="AA356" i="38"/>
  <c r="I133" i="38"/>
  <c r="G320" i="38"/>
  <c r="K330" i="38"/>
  <c r="AA281" i="38"/>
  <c r="V343" i="38"/>
  <c r="AA212" i="38"/>
  <c r="N252" i="38"/>
  <c r="N128" i="38"/>
  <c r="Y347" i="38"/>
  <c r="Y191" i="38"/>
  <c r="I186" i="38"/>
  <c r="U186" i="38" s="1"/>
  <c r="V361" i="38"/>
  <c r="N250" i="38"/>
  <c r="J143" i="38"/>
  <c r="M189" i="38"/>
  <c r="L294" i="38"/>
  <c r="AA250" i="38"/>
  <c r="AA166" i="38"/>
  <c r="I328" i="38"/>
  <c r="Y248" i="38"/>
  <c r="F156" i="38"/>
  <c r="J161" i="38"/>
  <c r="M158" i="38"/>
  <c r="J254" i="38"/>
  <c r="AA340" i="38"/>
  <c r="N261" i="38"/>
  <c r="N350" i="38"/>
  <c r="AA264" i="38"/>
  <c r="AB324" i="38"/>
  <c r="AS324" i="38" s="1"/>
  <c r="X158" i="38"/>
  <c r="N141" i="38"/>
  <c r="AB254" i="38"/>
  <c r="AS254" i="38" s="1"/>
  <c r="N195" i="38"/>
  <c r="N191" i="38"/>
  <c r="F158" i="38"/>
  <c r="X218" i="38"/>
  <c r="I260" i="38"/>
  <c r="J345" i="38"/>
  <c r="L165" i="38"/>
  <c r="Y221" i="38"/>
  <c r="F331" i="38"/>
  <c r="X333" i="38"/>
  <c r="K247" i="38"/>
  <c r="G321" i="38"/>
  <c r="L312" i="38"/>
  <c r="H363" i="38"/>
  <c r="I291" i="38"/>
  <c r="N335" i="38"/>
  <c r="X152" i="38"/>
  <c r="F162" i="38"/>
  <c r="AA247" i="38"/>
  <c r="N313" i="38"/>
  <c r="L158" i="38"/>
  <c r="N347" i="38"/>
  <c r="L154" i="38"/>
  <c r="M144" i="38"/>
  <c r="V127" i="38"/>
  <c r="G260" i="38"/>
  <c r="X169" i="38"/>
  <c r="I343" i="38"/>
  <c r="V364" i="38"/>
  <c r="V348" i="38"/>
  <c r="X183" i="38"/>
  <c r="L171" i="38"/>
  <c r="AB225" i="38"/>
  <c r="AS225" i="38" s="1"/>
  <c r="G212" i="38"/>
  <c r="K145" i="38"/>
  <c r="N341" i="38"/>
  <c r="I232" i="38"/>
  <c r="X272" i="38"/>
  <c r="AA225" i="38"/>
  <c r="G342" i="38"/>
  <c r="AA190" i="38"/>
  <c r="AA257" i="38"/>
  <c r="M258" i="38"/>
  <c r="J153" i="38"/>
  <c r="I245" i="38"/>
  <c r="K128" i="38"/>
  <c r="AB340" i="38"/>
  <c r="AS340" i="38" s="1"/>
  <c r="G225" i="38"/>
  <c r="I209" i="38"/>
  <c r="L203" i="38"/>
  <c r="M270" i="38"/>
  <c r="G222" i="38"/>
  <c r="AB248" i="38"/>
  <c r="AS248" i="38" s="1"/>
  <c r="X277" i="38"/>
  <c r="G196" i="38"/>
  <c r="N240" i="38"/>
  <c r="AB333" i="38"/>
  <c r="AS333" i="38" s="1"/>
  <c r="N231" i="38"/>
  <c r="N127" i="38"/>
  <c r="K165" i="38"/>
  <c r="X231" i="38"/>
  <c r="G194" i="38"/>
  <c r="AB252" i="38"/>
  <c r="AS252" i="38" s="1"/>
  <c r="G292" i="38"/>
  <c r="X162" i="38"/>
  <c r="AB369" i="38"/>
  <c r="AS369" i="38" s="1"/>
  <c r="N223" i="38"/>
  <c r="F209" i="38"/>
  <c r="H262" i="38"/>
  <c r="N168" i="38"/>
  <c r="N248" i="38"/>
  <c r="I278" i="38"/>
  <c r="H298" i="38"/>
  <c r="F362" i="38"/>
  <c r="K264" i="38"/>
  <c r="V135" i="38"/>
  <c r="J316" i="38"/>
  <c r="G151" i="38"/>
  <c r="F147" i="38"/>
  <c r="G257" i="38"/>
  <c r="M185" i="38"/>
  <c r="L218" i="38"/>
  <c r="I365" i="38"/>
  <c r="M177" i="38"/>
  <c r="J317" i="38"/>
  <c r="AB341" i="38"/>
  <c r="AS341" i="38" s="1"/>
  <c r="F184" i="38"/>
  <c r="G314" i="38"/>
  <c r="I236" i="38"/>
  <c r="G267" i="38"/>
  <c r="X156" i="38"/>
  <c r="F143" i="38"/>
  <c r="Y336" i="38"/>
  <c r="H193" i="38"/>
  <c r="M247" i="38"/>
  <c r="AA307" i="38"/>
  <c r="X349" i="38"/>
  <c r="M325" i="38"/>
  <c r="F333" i="38"/>
  <c r="F339" i="38"/>
  <c r="I308" i="38"/>
  <c r="I281" i="38"/>
  <c r="G274" i="38"/>
  <c r="V204" i="38"/>
  <c r="L182" i="38"/>
  <c r="N303" i="38"/>
  <c r="L191" i="38"/>
  <c r="M368" i="38"/>
  <c r="N271" i="38"/>
  <c r="F205" i="38"/>
  <c r="F237" i="38"/>
  <c r="M217" i="38"/>
  <c r="M171" i="38"/>
  <c r="H277" i="38"/>
  <c r="H357" i="38"/>
  <c r="V160" i="38"/>
  <c r="V145" i="38"/>
  <c r="V176" i="38"/>
  <c r="V202" i="38"/>
  <c r="M301" i="38"/>
  <c r="F316" i="38"/>
  <c r="AB260" i="38"/>
  <c r="AS260" i="38" s="1"/>
  <c r="AA302" i="38"/>
  <c r="V289" i="38"/>
  <c r="X352" i="38"/>
  <c r="E42" i="36"/>
  <c r="P31" i="36"/>
  <c r="AI41" i="36"/>
  <c r="BJ25" i="36"/>
  <c r="CL41" i="36"/>
  <c r="AW31" i="36"/>
  <c r="BI4" i="36"/>
  <c r="V42" i="36"/>
  <c r="S25" i="36"/>
  <c r="CM41" i="36"/>
  <c r="CH41" i="36"/>
  <c r="BL33" i="36"/>
  <c r="BD23" i="36"/>
  <c r="C50" i="36"/>
  <c r="AR31" i="36"/>
  <c r="AU31" i="36"/>
  <c r="G50" i="36"/>
  <c r="E31" i="36"/>
  <c r="AO50" i="36"/>
  <c r="BV31" i="36"/>
  <c r="U46" i="36"/>
  <c r="CM25" i="36"/>
  <c r="CC50" i="36"/>
  <c r="BJ26" i="36"/>
  <c r="CC26" i="36"/>
  <c r="AR25" i="36"/>
  <c r="BA25" i="36"/>
  <c r="BE42" i="36"/>
  <c r="CN27" i="36"/>
  <c r="CA26" i="36"/>
  <c r="AI19" i="36"/>
  <c r="BD8" i="36"/>
  <c r="U11" i="36"/>
  <c r="BI50" i="36"/>
  <c r="CD39" i="36"/>
  <c r="J39" i="36"/>
  <c r="D39" i="36"/>
  <c r="CM39" i="36"/>
  <c r="CO39" i="36"/>
  <c r="AX39" i="36"/>
  <c r="BV39" i="36"/>
  <c r="AY39" i="36"/>
  <c r="R39" i="36"/>
  <c r="BD39" i="36"/>
  <c r="V39" i="36"/>
  <c r="G39" i="36"/>
  <c r="BH39" i="36"/>
  <c r="W39" i="36"/>
  <c r="AP39" i="36"/>
  <c r="BZ39" i="36"/>
  <c r="BN39" i="36"/>
  <c r="Z39" i="36"/>
  <c r="AH39" i="36"/>
  <c r="AB39" i="36"/>
  <c r="H39" i="36"/>
  <c r="AT39" i="36"/>
  <c r="AW39" i="36"/>
  <c r="CT39" i="36"/>
  <c r="BI39" i="36"/>
  <c r="U39" i="36"/>
  <c r="BU39" i="36"/>
  <c r="AU39" i="36"/>
  <c r="I39" i="36"/>
  <c r="BR39" i="36"/>
  <c r="BP39" i="36"/>
  <c r="F39" i="36"/>
  <c r="AN39" i="36"/>
  <c r="BG39" i="36"/>
  <c r="AJ39" i="36"/>
  <c r="CK39" i="36"/>
  <c r="AQ39" i="36"/>
  <c r="E39" i="36"/>
  <c r="P39" i="36"/>
  <c r="CS39" i="36"/>
  <c r="BJ39" i="36"/>
  <c r="BX39" i="36"/>
  <c r="CB39" i="36"/>
  <c r="AV39" i="36"/>
  <c r="AG39" i="36"/>
  <c r="BY39" i="36"/>
  <c r="C39" i="36"/>
  <c r="BB39" i="36"/>
  <c r="BO39" i="36"/>
  <c r="O39" i="36"/>
  <c r="AK39" i="36"/>
  <c r="CE39" i="36"/>
  <c r="BQ39" i="36"/>
  <c r="AR39" i="36"/>
  <c r="AM39" i="36"/>
  <c r="AD39" i="36"/>
  <c r="Y39" i="36"/>
  <c r="CF39" i="36"/>
  <c r="BM39" i="36"/>
  <c r="T39" i="36"/>
  <c r="Q39" i="36"/>
  <c r="CG39" i="36"/>
  <c r="AE39" i="36"/>
  <c r="K39" i="36"/>
  <c r="AS39" i="36"/>
  <c r="CQ39" i="36"/>
  <c r="AZ39" i="36"/>
  <c r="M39" i="36"/>
  <c r="L39" i="36"/>
  <c r="CP39" i="36"/>
  <c r="AC39" i="36"/>
  <c r="BE39" i="36"/>
  <c r="AL39" i="36"/>
  <c r="AF39" i="36"/>
  <c r="BA39" i="36"/>
  <c r="S39" i="36"/>
  <c r="CI39" i="36"/>
  <c r="CC39" i="36"/>
  <c r="CL39" i="36"/>
  <c r="AI39" i="36"/>
  <c r="AO39" i="36"/>
  <c r="CH39" i="36"/>
  <c r="BK39" i="36"/>
  <c r="AA39" i="36"/>
  <c r="BS39" i="36"/>
  <c r="BW39" i="36"/>
  <c r="CR39" i="36"/>
  <c r="CJ39" i="36"/>
  <c r="BT39" i="36"/>
  <c r="N39" i="36"/>
  <c r="CG25" i="36"/>
  <c r="AT41" i="36"/>
  <c r="BR26" i="36"/>
  <c r="CQ13" i="36"/>
  <c r="Z13" i="36"/>
  <c r="BS13" i="36"/>
  <c r="AA13" i="36"/>
  <c r="BV13" i="36"/>
  <c r="AU13" i="36"/>
  <c r="AL13" i="36"/>
  <c r="W13" i="36"/>
  <c r="AS13" i="36"/>
  <c r="U13" i="36"/>
  <c r="CO13" i="36"/>
  <c r="F13" i="36"/>
  <c r="BU13" i="36"/>
  <c r="O13" i="36"/>
  <c r="AB13" i="36"/>
  <c r="BN13" i="36"/>
  <c r="AD13" i="36"/>
  <c r="CC13" i="36"/>
  <c r="H13" i="36"/>
  <c r="AW13" i="36"/>
  <c r="BK13" i="36"/>
  <c r="BY13" i="36"/>
  <c r="CF13" i="36"/>
  <c r="CG13" i="36"/>
  <c r="BM13" i="36"/>
  <c r="AP13" i="36"/>
  <c r="L13" i="36"/>
  <c r="X13" i="36"/>
  <c r="AH13" i="36"/>
  <c r="BG13" i="36"/>
  <c r="BZ13" i="36"/>
  <c r="M13" i="36"/>
  <c r="CJ13" i="36"/>
  <c r="BE13" i="36"/>
  <c r="AF13" i="36"/>
  <c r="K13" i="36"/>
  <c r="BF13" i="36"/>
  <c r="BC13" i="36"/>
  <c r="C13" i="36"/>
  <c r="AK13" i="36"/>
  <c r="CS13" i="36"/>
  <c r="AI13" i="36"/>
  <c r="T13" i="36"/>
  <c r="AT13" i="36"/>
  <c r="BL13" i="36"/>
  <c r="BT13" i="36"/>
  <c r="CP13" i="36"/>
  <c r="AC13" i="36"/>
  <c r="CI13" i="36"/>
  <c r="J13" i="36"/>
  <c r="CD13" i="36"/>
  <c r="Y13" i="36"/>
  <c r="P13" i="36"/>
  <c r="BB13" i="36"/>
  <c r="AE13" i="36"/>
  <c r="AX13" i="36"/>
  <c r="CH13" i="36"/>
  <c r="CK13" i="36"/>
  <c r="BW13" i="36"/>
  <c r="CT13" i="36"/>
  <c r="CB13" i="36"/>
  <c r="BR13" i="36"/>
  <c r="CE13" i="36"/>
  <c r="AM13" i="36"/>
  <c r="G13" i="36"/>
  <c r="Q13" i="36"/>
  <c r="S13" i="36"/>
  <c r="AY13" i="36"/>
  <c r="CL13" i="36"/>
  <c r="BD13" i="36"/>
  <c r="AG13" i="36"/>
  <c r="N13" i="36"/>
  <c r="CM13" i="36"/>
  <c r="AO13" i="36"/>
  <c r="AV13" i="36"/>
  <c r="CA13" i="36"/>
  <c r="BP13" i="36"/>
  <c r="V13" i="36"/>
  <c r="AZ13" i="36"/>
  <c r="BO13" i="36"/>
  <c r="AQ13" i="36"/>
  <c r="H31" i="36"/>
  <c r="BQ13" i="36"/>
  <c r="CI10" i="36"/>
  <c r="BD50" i="36"/>
  <c r="Q40" i="36"/>
  <c r="CR42" i="36"/>
  <c r="AZ25" i="36"/>
  <c r="BH4" i="36"/>
  <c r="BM26" i="36"/>
  <c r="BA26" i="36"/>
  <c r="BO25" i="36"/>
  <c r="CP11" i="36"/>
  <c r="BW26" i="36"/>
  <c r="BF41" i="36"/>
  <c r="AJ26" i="36"/>
  <c r="P25" i="36"/>
  <c r="CC25" i="36"/>
  <c r="AO25" i="36"/>
  <c r="AV19" i="36"/>
  <c r="Z10" i="36"/>
  <c r="BA24" i="36"/>
  <c r="Z19" i="36"/>
  <c r="BY19" i="36"/>
  <c r="CM7" i="36"/>
  <c r="AJ41" i="36"/>
  <c r="CC31" i="36"/>
  <c r="CP26" i="36"/>
  <c r="K41" i="36"/>
  <c r="CR17" i="36"/>
  <c r="AZ17" i="36"/>
  <c r="CG17" i="36"/>
  <c r="AR17" i="36"/>
  <c r="U17" i="36"/>
  <c r="BA17" i="36"/>
  <c r="AQ17" i="36"/>
  <c r="AH17" i="36"/>
  <c r="BF17" i="36"/>
  <c r="BC17" i="36"/>
  <c r="CO17" i="36"/>
  <c r="AD17" i="36"/>
  <c r="CF17" i="36"/>
  <c r="AA17" i="36"/>
  <c r="AG17" i="36"/>
  <c r="CQ17" i="36"/>
  <c r="CT17" i="36"/>
  <c r="AO17" i="36"/>
  <c r="AE17" i="36"/>
  <c r="CB17" i="36"/>
  <c r="AU17" i="36"/>
  <c r="O17" i="36"/>
  <c r="M17" i="36"/>
  <c r="CE17" i="36"/>
  <c r="H17" i="36"/>
  <c r="CJ17" i="36"/>
  <c r="AL17" i="36"/>
  <c r="BB17" i="36"/>
  <c r="BV17" i="36"/>
  <c r="AF17" i="36"/>
  <c r="BO17" i="36"/>
  <c r="CD17" i="36"/>
  <c r="BU17" i="36"/>
  <c r="AB17" i="36"/>
  <c r="BD17" i="36"/>
  <c r="BH17" i="36"/>
  <c r="AX17" i="36"/>
  <c r="CS17" i="36"/>
  <c r="Q17" i="36"/>
  <c r="CP17" i="36"/>
  <c r="S17" i="36"/>
  <c r="BS17" i="36"/>
  <c r="CI17" i="36"/>
  <c r="CK17" i="36"/>
  <c r="J17" i="36"/>
  <c r="CL17" i="36"/>
  <c r="BT17" i="36"/>
  <c r="BL17" i="36"/>
  <c r="AM17" i="36"/>
  <c r="G17" i="36"/>
  <c r="BE17" i="36"/>
  <c r="V17" i="36"/>
  <c r="BW17" i="36"/>
  <c r="AJ17" i="36"/>
  <c r="AI17" i="36"/>
  <c r="I17" i="36"/>
  <c r="BJ17" i="36"/>
  <c r="CA17" i="36"/>
  <c r="BI17" i="36"/>
  <c r="T17" i="36"/>
  <c r="Y17" i="36"/>
  <c r="BP17" i="36"/>
  <c r="F17" i="36"/>
  <c r="AK17" i="36"/>
  <c r="AV17" i="36"/>
  <c r="AN17" i="36"/>
  <c r="AC17" i="36"/>
  <c r="AW17" i="36"/>
  <c r="BM17" i="36"/>
  <c r="CM17" i="36"/>
  <c r="CC17" i="36"/>
  <c r="BZ17" i="36"/>
  <c r="AY17" i="36"/>
  <c r="W17" i="36"/>
  <c r="BR17" i="36"/>
  <c r="K17" i="36"/>
  <c r="C17" i="36"/>
  <c r="L17" i="36"/>
  <c r="Z17" i="36"/>
  <c r="E17" i="36"/>
  <c r="AQ26" i="36"/>
  <c r="R31" i="36"/>
  <c r="CK11" i="36"/>
  <c r="BA44" i="36"/>
  <c r="M44" i="36"/>
  <c r="O44" i="36"/>
  <c r="BP44" i="36"/>
  <c r="CJ44" i="36"/>
  <c r="CR44" i="36"/>
  <c r="CP44" i="36"/>
  <c r="X44" i="36"/>
  <c r="J44" i="36"/>
  <c r="BB44" i="36"/>
  <c r="BR44" i="36"/>
  <c r="CS44" i="36"/>
  <c r="E44" i="36"/>
  <c r="AS44" i="36"/>
  <c r="BU44" i="36"/>
  <c r="BQ44" i="36"/>
  <c r="CN44" i="36"/>
  <c r="BI44" i="36"/>
  <c r="AZ44" i="36"/>
  <c r="CC44" i="36"/>
  <c r="AR44" i="36"/>
  <c r="CO44" i="36"/>
  <c r="BW44" i="36"/>
  <c r="CB44" i="36"/>
  <c r="Q44" i="36"/>
  <c r="U44" i="36"/>
  <c r="AC44" i="36"/>
  <c r="AD44" i="36"/>
  <c r="BK44" i="36"/>
  <c r="AJ44" i="36"/>
  <c r="N44" i="36"/>
  <c r="I44" i="36"/>
  <c r="V44" i="36"/>
  <c r="CI44" i="36"/>
  <c r="BX44" i="36"/>
  <c r="C44" i="36"/>
  <c r="BC44" i="36"/>
  <c r="BL44" i="36"/>
  <c r="K44" i="36"/>
  <c r="CH44" i="36"/>
  <c r="AL44" i="36"/>
  <c r="L44" i="36"/>
  <c r="BM44" i="36"/>
  <c r="CG44" i="36"/>
  <c r="G44" i="36"/>
  <c r="T44" i="36"/>
  <c r="CL44" i="36"/>
  <c r="AK44" i="36"/>
  <c r="BD44" i="36"/>
  <c r="BO44" i="36"/>
  <c r="BN44" i="36"/>
  <c r="Z44" i="36"/>
  <c r="AN44" i="36"/>
  <c r="CD44" i="36"/>
  <c r="P44" i="36"/>
  <c r="AX44" i="36"/>
  <c r="CM44" i="36"/>
  <c r="AB44" i="36"/>
  <c r="AT44" i="36"/>
  <c r="Y44" i="36"/>
  <c r="BE44" i="36"/>
  <c r="AU44" i="36"/>
  <c r="BZ44" i="36"/>
  <c r="AA44" i="36"/>
  <c r="AW44" i="36"/>
  <c r="CK44" i="36"/>
  <c r="H44" i="36"/>
  <c r="BJ44" i="36"/>
  <c r="D44" i="36"/>
  <c r="R44" i="36"/>
  <c r="CT44" i="36"/>
  <c r="AP44" i="36"/>
  <c r="BH44" i="36"/>
  <c r="AM44" i="36"/>
  <c r="CA44" i="36"/>
  <c r="F44" i="36"/>
  <c r="BY44" i="36"/>
  <c r="BF44" i="36"/>
  <c r="BT44" i="36"/>
  <c r="BS44" i="36"/>
  <c r="W44" i="36"/>
  <c r="F50" i="36"/>
  <c r="BC50" i="36"/>
  <c r="CM50" i="36"/>
  <c r="S41" i="36"/>
  <c r="CF40" i="36"/>
  <c r="AO44" i="36"/>
  <c r="J50" i="36"/>
  <c r="O18" i="36"/>
  <c r="AN41" i="36"/>
  <c r="CE32" i="36"/>
  <c r="AH32" i="36"/>
  <c r="I32" i="36"/>
  <c r="AJ32" i="36"/>
  <c r="BI32" i="36"/>
  <c r="G32" i="36"/>
  <c r="CJ32" i="36"/>
  <c r="CB32" i="36"/>
  <c r="F32" i="36"/>
  <c r="C32" i="36"/>
  <c r="Q32" i="36"/>
  <c r="CC32" i="36"/>
  <c r="O32" i="36"/>
  <c r="AV32" i="36"/>
  <c r="CN32" i="36"/>
  <c r="P32" i="36"/>
  <c r="BN32" i="36"/>
  <c r="BV32" i="36"/>
  <c r="BK32" i="36"/>
  <c r="J32" i="36"/>
  <c r="AK32" i="36"/>
  <c r="BL32" i="36"/>
  <c r="CT32" i="36"/>
  <c r="CA32" i="36"/>
  <c r="BD32" i="36"/>
  <c r="CL32" i="36"/>
  <c r="CO32" i="36"/>
  <c r="CQ32" i="36"/>
  <c r="X32" i="36"/>
  <c r="N32" i="36"/>
  <c r="BC32" i="36"/>
  <c r="BU32" i="36"/>
  <c r="AL32" i="36"/>
  <c r="CH32" i="36"/>
  <c r="BP32" i="36"/>
  <c r="CR32" i="36"/>
  <c r="CM32" i="36"/>
  <c r="BJ32" i="36"/>
  <c r="AC32" i="36"/>
  <c r="D32" i="36"/>
  <c r="H32" i="36"/>
  <c r="AA32" i="36"/>
  <c r="Z32" i="36"/>
  <c r="AQ32" i="36"/>
  <c r="AR32" i="36"/>
  <c r="AO32" i="36"/>
  <c r="BY32" i="36"/>
  <c r="CG32" i="36"/>
  <c r="AX32" i="36"/>
  <c r="BZ32" i="36"/>
  <c r="AS32" i="36"/>
  <c r="BW32" i="36"/>
  <c r="CD32" i="36"/>
  <c r="AE32" i="36"/>
  <c r="CP32" i="36"/>
  <c r="BA32" i="36"/>
  <c r="BG32" i="36"/>
  <c r="AT32" i="36"/>
  <c r="AG32" i="36"/>
  <c r="T32" i="36"/>
  <c r="AD32" i="36"/>
  <c r="BT32" i="36"/>
  <c r="V32" i="36"/>
  <c r="AW32" i="36"/>
  <c r="Y32" i="36"/>
  <c r="AP32" i="36"/>
  <c r="AR50" i="36"/>
  <c r="BF38" i="36"/>
  <c r="C49" i="36"/>
  <c r="AV27" i="36"/>
  <c r="V30" i="36"/>
  <c r="CK41" i="36"/>
  <c r="CB11" i="36"/>
  <c r="AV14" i="36"/>
  <c r="BQ11" i="36"/>
  <c r="AC11" i="36"/>
  <c r="AP4" i="36"/>
  <c r="CH49" i="36"/>
  <c r="CP18" i="36"/>
  <c r="AR26" i="36"/>
  <c r="V34" i="36"/>
  <c r="AO16" i="36"/>
  <c r="S23" i="36"/>
  <c r="CK24" i="36"/>
  <c r="CL24" i="36"/>
  <c r="BO38" i="36"/>
  <c r="CI23" i="36"/>
  <c r="BN35" i="36"/>
  <c r="BX17" i="36"/>
  <c r="X14" i="36"/>
  <c r="R141" i="38"/>
  <c r="W141" i="38"/>
  <c r="O141" i="38"/>
  <c r="O253" i="38"/>
  <c r="W253" i="38"/>
  <c r="R253" i="38"/>
  <c r="O369" i="38"/>
  <c r="R369" i="38"/>
  <c r="W369" i="38"/>
  <c r="R297" i="38"/>
  <c r="W297" i="38"/>
  <c r="O297" i="38"/>
  <c r="W219" i="38"/>
  <c r="R219" i="38"/>
  <c r="O219" i="38"/>
  <c r="W303" i="38"/>
  <c r="R303" i="38"/>
  <c r="O303" i="38"/>
  <c r="O204" i="38"/>
  <c r="R204" i="38"/>
  <c r="W204" i="38"/>
  <c r="O276" i="38"/>
  <c r="R276" i="38"/>
  <c r="W276" i="38"/>
  <c r="R130" i="38"/>
  <c r="W130" i="38"/>
  <c r="O130" i="38"/>
  <c r="I196" i="38"/>
  <c r="CH4" i="36"/>
  <c r="CD41" i="36"/>
  <c r="CE25" i="36"/>
  <c r="J41" i="36"/>
  <c r="BZ31" i="36"/>
  <c r="AF31" i="36"/>
  <c r="CJ41" i="36"/>
  <c r="CQ33" i="36"/>
  <c r="D25" i="36"/>
  <c r="BW31" i="36"/>
  <c r="P41" i="36"/>
  <c r="BA46" i="36"/>
  <c r="CD46" i="36"/>
  <c r="BI46" i="36"/>
  <c r="O46" i="36"/>
  <c r="J46" i="36"/>
  <c r="BJ46" i="36"/>
  <c r="BO46" i="36"/>
  <c r="AZ46" i="36"/>
  <c r="AJ46" i="36"/>
  <c r="C46" i="36"/>
  <c r="CO46" i="36"/>
  <c r="BX46" i="36"/>
  <c r="R46" i="36"/>
  <c r="Q46" i="36"/>
  <c r="AF46" i="36"/>
  <c r="AU46" i="36"/>
  <c r="CK46" i="36"/>
  <c r="BH46" i="36"/>
  <c r="BE46" i="36"/>
  <c r="AM46" i="36"/>
  <c r="CA46" i="36"/>
  <c r="AN46" i="36"/>
  <c r="V46" i="36"/>
  <c r="G46" i="36"/>
  <c r="BZ46" i="36"/>
  <c r="N46" i="36"/>
  <c r="M46" i="36"/>
  <c r="BR46" i="36"/>
  <c r="I46" i="36"/>
  <c r="CH46" i="36"/>
  <c r="AS46" i="36"/>
  <c r="AO46" i="36"/>
  <c r="AG46" i="36"/>
  <c r="BY46" i="36"/>
  <c r="CF46" i="36"/>
  <c r="AI46" i="36"/>
  <c r="AB46" i="36"/>
  <c r="BQ46" i="36"/>
  <c r="BG46" i="36"/>
  <c r="CE46" i="36"/>
  <c r="BM46" i="36"/>
  <c r="AD46" i="36"/>
  <c r="AP46" i="36"/>
  <c r="CI46" i="36"/>
  <c r="BV46" i="36"/>
  <c r="BB46" i="36"/>
  <c r="BD46" i="36"/>
  <c r="BC46" i="36"/>
  <c r="CL46" i="36"/>
  <c r="AY46" i="36"/>
  <c r="AR46" i="36"/>
  <c r="AX46" i="36"/>
  <c r="W46" i="36"/>
  <c r="L46" i="36"/>
  <c r="H46" i="36"/>
  <c r="AV46" i="36"/>
  <c r="CP46" i="36"/>
  <c r="T46" i="36"/>
  <c r="AH46" i="36"/>
  <c r="BT46" i="36"/>
  <c r="S46" i="36"/>
  <c r="BL46" i="36"/>
  <c r="CG46" i="36"/>
  <c r="AL46" i="36"/>
  <c r="AT46" i="36"/>
  <c r="F46" i="36"/>
  <c r="BK46" i="36"/>
  <c r="BU46" i="36"/>
  <c r="CN46" i="36"/>
  <c r="CM46" i="36"/>
  <c r="CT46" i="36"/>
  <c r="AK46" i="36"/>
  <c r="CB46" i="36"/>
  <c r="BF46" i="36"/>
  <c r="CJ46" i="36"/>
  <c r="AA46" i="36"/>
  <c r="AI50" i="36"/>
  <c r="AE46" i="36"/>
  <c r="CJ21" i="36"/>
  <c r="CN21" i="36"/>
  <c r="CQ21" i="36"/>
  <c r="CO21" i="36"/>
  <c r="BQ21" i="36"/>
  <c r="AI21" i="36"/>
  <c r="CR21" i="36"/>
  <c r="CC21" i="36"/>
  <c r="CL21" i="36"/>
  <c r="BM21" i="36"/>
  <c r="X21" i="36"/>
  <c r="AR21" i="36"/>
  <c r="CS21" i="36"/>
  <c r="AE21" i="36"/>
  <c r="AN21" i="36"/>
  <c r="V21" i="36"/>
  <c r="S21" i="36"/>
  <c r="BG21" i="36"/>
  <c r="BS21" i="36"/>
  <c r="BO21" i="36"/>
  <c r="CT21" i="36"/>
  <c r="BH21" i="36"/>
  <c r="BF21" i="36"/>
  <c r="U21" i="36"/>
  <c r="BV21" i="36"/>
  <c r="E21" i="36"/>
  <c r="BJ21" i="36"/>
  <c r="CK21" i="36"/>
  <c r="BI21" i="36"/>
  <c r="AV21" i="36"/>
  <c r="BY21" i="36"/>
  <c r="BX21" i="36"/>
  <c r="AL21" i="36"/>
  <c r="AM21" i="36"/>
  <c r="BU21" i="36"/>
  <c r="Q21" i="36"/>
  <c r="BZ21" i="36"/>
  <c r="AW21" i="36"/>
  <c r="BN21" i="36"/>
  <c r="AP21" i="36"/>
  <c r="AU21" i="36"/>
  <c r="D21" i="36"/>
  <c r="BR21" i="36"/>
  <c r="CH21" i="36"/>
  <c r="CI21" i="36"/>
  <c r="AK21" i="36"/>
  <c r="AH21" i="36"/>
  <c r="BD21" i="36"/>
  <c r="CM21" i="36"/>
  <c r="BA21" i="36"/>
  <c r="K21" i="36"/>
  <c r="H21" i="36"/>
  <c r="BB21" i="36"/>
  <c r="CP21" i="36"/>
  <c r="J21" i="36"/>
  <c r="AT21" i="36"/>
  <c r="BC21" i="36"/>
  <c r="BL21" i="36"/>
  <c r="N21" i="36"/>
  <c r="AJ21" i="36"/>
  <c r="I21" i="36"/>
  <c r="P21" i="36"/>
  <c r="AC21" i="36"/>
  <c r="CF21" i="36"/>
  <c r="L21" i="36"/>
  <c r="AY21" i="36"/>
  <c r="R21" i="36"/>
  <c r="CD21" i="36"/>
  <c r="CG21" i="36"/>
  <c r="CE21" i="36"/>
  <c r="AQ21" i="36"/>
  <c r="CB21" i="36"/>
  <c r="AD21" i="36"/>
  <c r="BE21" i="36"/>
  <c r="AS21" i="36"/>
  <c r="BK21" i="36"/>
  <c r="O21" i="36"/>
  <c r="W21" i="36"/>
  <c r="G21" i="36"/>
  <c r="AA21" i="36"/>
  <c r="BT21" i="36"/>
  <c r="C21" i="36"/>
  <c r="M21" i="36"/>
  <c r="CA21" i="36"/>
  <c r="AB21" i="36"/>
  <c r="AX21" i="36"/>
  <c r="AF21" i="36"/>
  <c r="Z21" i="36"/>
  <c r="BP21" i="36"/>
  <c r="BW21" i="36"/>
  <c r="Y21" i="36"/>
  <c r="F21" i="36"/>
  <c r="AO21" i="36"/>
  <c r="T21" i="36"/>
  <c r="CI50" i="36"/>
  <c r="BS31" i="36"/>
  <c r="J26" i="36"/>
  <c r="BG26" i="36"/>
  <c r="AL25" i="36"/>
  <c r="CO50" i="36"/>
  <c r="CQ41" i="36"/>
  <c r="BU26" i="36"/>
  <c r="G41" i="36"/>
  <c r="BB42" i="36"/>
  <c r="K46" i="36"/>
  <c r="CQ31" i="36"/>
  <c r="AV50" i="36"/>
  <c r="BP26" i="36"/>
  <c r="W11" i="36"/>
  <c r="AB41" i="36"/>
  <c r="BP25" i="36"/>
  <c r="BT41" i="36"/>
  <c r="AC50" i="36"/>
  <c r="Z46" i="36"/>
  <c r="AY4" i="36"/>
  <c r="BS41" i="36"/>
  <c r="BS46" i="36"/>
  <c r="CQ25" i="36"/>
  <c r="AK52" i="36"/>
  <c r="F41" i="36"/>
  <c r="BI25" i="36"/>
  <c r="CI25" i="36"/>
  <c r="CH31" i="36"/>
  <c r="AY25" i="36"/>
  <c r="AU52" i="36"/>
  <c r="BI41" i="36"/>
  <c r="Y41" i="36"/>
  <c r="Z42" i="36"/>
  <c r="X11" i="36"/>
  <c r="AR41" i="36"/>
  <c r="CP52" i="36"/>
  <c r="Y23" i="36"/>
  <c r="BN23" i="36"/>
  <c r="D37" i="36"/>
  <c r="AH40" i="36"/>
  <c r="CT25" i="36"/>
  <c r="BY25" i="36"/>
  <c r="AZ31" i="36"/>
  <c r="AD31" i="36"/>
  <c r="F11" i="36"/>
  <c r="BJ52" i="36"/>
  <c r="O41" i="36"/>
  <c r="M52" i="36"/>
  <c r="R42" i="36"/>
  <c r="BS4" i="36"/>
  <c r="CP35" i="36"/>
  <c r="AK35" i="36"/>
  <c r="AS50" i="36"/>
  <c r="BC36" i="36"/>
  <c r="CD36" i="36"/>
  <c r="BM36" i="36"/>
  <c r="BK36" i="36"/>
  <c r="BS36" i="36"/>
  <c r="BX36" i="36"/>
  <c r="AR36" i="36"/>
  <c r="AM36" i="36"/>
  <c r="CP36" i="36"/>
  <c r="BG36" i="36"/>
  <c r="CO36" i="36"/>
  <c r="AB36" i="36"/>
  <c r="BF36" i="36"/>
  <c r="BL36" i="36"/>
  <c r="CL36" i="36"/>
  <c r="AF36" i="36"/>
  <c r="CI36" i="36"/>
  <c r="BQ36" i="36"/>
  <c r="AY36" i="36"/>
  <c r="BY36" i="36"/>
  <c r="BE36" i="36"/>
  <c r="R36" i="36"/>
  <c r="BR36" i="36"/>
  <c r="CA36" i="36"/>
  <c r="BO36" i="36"/>
  <c r="AD36" i="36"/>
  <c r="Q36" i="36"/>
  <c r="AO36" i="36"/>
  <c r="AZ36" i="36"/>
  <c r="CS36" i="36"/>
  <c r="BH36" i="36"/>
  <c r="BV36" i="36"/>
  <c r="L36" i="36"/>
  <c r="T36" i="36"/>
  <c r="AL36" i="36"/>
  <c r="CQ36" i="36"/>
  <c r="BA36" i="36"/>
  <c r="O36" i="36"/>
  <c r="BB36" i="36"/>
  <c r="CG36" i="36"/>
  <c r="CE36" i="36"/>
  <c r="BW36" i="36"/>
  <c r="CN36" i="36"/>
  <c r="AU36" i="36"/>
  <c r="I36" i="36"/>
  <c r="BI36" i="36"/>
  <c r="G36" i="36"/>
  <c r="BT36" i="36"/>
  <c r="AA36" i="36"/>
  <c r="BU36" i="36"/>
  <c r="AJ36" i="36"/>
  <c r="AP36" i="36"/>
  <c r="AS36" i="36"/>
  <c r="AK36" i="36"/>
  <c r="U36" i="36"/>
  <c r="AC36" i="36"/>
  <c r="F36" i="36"/>
  <c r="AV36" i="36"/>
  <c r="M36" i="36"/>
  <c r="CK36" i="36"/>
  <c r="AH36" i="36"/>
  <c r="AN36" i="36"/>
  <c r="AE36" i="36"/>
  <c r="AW36" i="36"/>
  <c r="CC36" i="36"/>
  <c r="N36" i="36"/>
  <c r="CR36" i="36"/>
  <c r="P36" i="36"/>
  <c r="D36" i="36"/>
  <c r="CM36" i="36"/>
  <c r="BP36" i="36"/>
  <c r="CH36" i="36"/>
  <c r="J36" i="36"/>
  <c r="V36" i="36"/>
  <c r="E36" i="36"/>
  <c r="AI36" i="36"/>
  <c r="Z36" i="36"/>
  <c r="AX36" i="36"/>
  <c r="H36" i="36"/>
  <c r="X36" i="36"/>
  <c r="AG36" i="36"/>
  <c r="BJ36" i="36"/>
  <c r="CJ36" i="36"/>
  <c r="W36" i="36"/>
  <c r="CB36" i="36"/>
  <c r="Y36" i="36"/>
  <c r="K36" i="36"/>
  <c r="AK11" i="36"/>
  <c r="D42" i="36"/>
  <c r="BR31" i="36"/>
  <c r="CJ26" i="36"/>
  <c r="CT52" i="36"/>
  <c r="BX25" i="36"/>
  <c r="BV50" i="36"/>
  <c r="CH52" i="36"/>
  <c r="AL11" i="36"/>
  <c r="BF50" i="36"/>
  <c r="BN30" i="36"/>
  <c r="AT30" i="36"/>
  <c r="G30" i="36"/>
  <c r="BG30" i="36"/>
  <c r="BL30" i="36"/>
  <c r="AI30" i="36"/>
  <c r="CO30" i="36"/>
  <c r="BK30" i="36"/>
  <c r="CC30" i="36"/>
  <c r="BW30" i="36"/>
  <c r="BR30" i="36"/>
  <c r="AW30" i="36"/>
  <c r="X30" i="36"/>
  <c r="O30" i="36"/>
  <c r="AQ30" i="36"/>
  <c r="CS30" i="36"/>
  <c r="AA30" i="36"/>
  <c r="BA30" i="36"/>
  <c r="K30" i="36"/>
  <c r="CK30" i="36"/>
  <c r="BS30" i="36"/>
  <c r="CI30" i="36"/>
  <c r="CD30" i="36"/>
  <c r="BZ30" i="36"/>
  <c r="CP30" i="36"/>
  <c r="BV30" i="36"/>
  <c r="AB30" i="36"/>
  <c r="CT30" i="36"/>
  <c r="CB30" i="36"/>
  <c r="AR30" i="36"/>
  <c r="Y30" i="36"/>
  <c r="CA30" i="36"/>
  <c r="H30" i="36"/>
  <c r="AL30" i="36"/>
  <c r="AM30" i="36"/>
  <c r="BP30" i="36"/>
  <c r="CE30" i="36"/>
  <c r="BO30" i="36"/>
  <c r="BB30" i="36"/>
  <c r="T30" i="36"/>
  <c r="BM30" i="36"/>
  <c r="BE30" i="36"/>
  <c r="BD30" i="36"/>
  <c r="AN30" i="36"/>
  <c r="AY30" i="36"/>
  <c r="AU30" i="36"/>
  <c r="BT30" i="36"/>
  <c r="AK30" i="36"/>
  <c r="BF30" i="36"/>
  <c r="CL30" i="36"/>
  <c r="C30" i="36"/>
  <c r="S30" i="36"/>
  <c r="BU30" i="36"/>
  <c r="P30" i="36"/>
  <c r="BQ30" i="36"/>
  <c r="AC30" i="36"/>
  <c r="CG30" i="36"/>
  <c r="W30" i="36"/>
  <c r="BC30" i="36"/>
  <c r="R30" i="36"/>
  <c r="AO30" i="36"/>
  <c r="AX30" i="36"/>
  <c r="F30" i="36"/>
  <c r="AE30" i="36"/>
  <c r="E30" i="36"/>
  <c r="BH30" i="36"/>
  <c r="AF30" i="36"/>
  <c r="Q30" i="36"/>
  <c r="AV30" i="36"/>
  <c r="M30" i="36"/>
  <c r="BQ50" i="36"/>
  <c r="AV26" i="36"/>
  <c r="BF39" i="36"/>
  <c r="Q7" i="36"/>
  <c r="D13" i="36"/>
  <c r="CB4" i="36"/>
  <c r="U30" i="36"/>
  <c r="O26" i="36"/>
  <c r="AW26" i="36"/>
  <c r="CL31" i="36"/>
  <c r="D52" i="36"/>
  <c r="L49" i="36"/>
  <c r="CL26" i="36"/>
  <c r="AQ25" i="36"/>
  <c r="AE25" i="36"/>
  <c r="CS34" i="36"/>
  <c r="N41" i="36"/>
  <c r="CR28" i="36"/>
  <c r="BF34" i="36"/>
  <c r="CP47" i="36"/>
  <c r="BO47" i="36"/>
  <c r="BT47" i="36"/>
  <c r="J47" i="36"/>
  <c r="BI47" i="36"/>
  <c r="AJ47" i="36"/>
  <c r="BH47" i="36"/>
  <c r="CL47" i="36"/>
  <c r="CM47" i="36"/>
  <c r="AD47" i="36"/>
  <c r="AQ47" i="36"/>
  <c r="AB47" i="36"/>
  <c r="L47" i="36"/>
  <c r="AF47" i="36"/>
  <c r="AG47" i="36"/>
  <c r="CH47" i="36"/>
  <c r="P47" i="36"/>
  <c r="CD47" i="36"/>
  <c r="BU47" i="36"/>
  <c r="CC47" i="36"/>
  <c r="AW47" i="36"/>
  <c r="BC47" i="36"/>
  <c r="D47" i="36"/>
  <c r="AL47" i="36"/>
  <c r="CS47" i="36"/>
  <c r="CA47" i="36"/>
  <c r="V47" i="36"/>
  <c r="BF47" i="36"/>
  <c r="AR47" i="36"/>
  <c r="BW47" i="36"/>
  <c r="G47" i="36"/>
  <c r="BS47" i="36"/>
  <c r="BP47" i="36"/>
  <c r="CI47" i="36"/>
  <c r="BK47" i="36"/>
  <c r="CB47" i="36"/>
  <c r="H47" i="36"/>
  <c r="CO47" i="36"/>
  <c r="M47" i="36"/>
  <c r="BG47" i="36"/>
  <c r="K47" i="36"/>
  <c r="CQ47" i="36"/>
  <c r="AX47" i="36"/>
  <c r="AM47" i="36"/>
  <c r="CF47" i="36"/>
  <c r="Q47" i="36"/>
  <c r="AS47" i="36"/>
  <c r="W47" i="36"/>
  <c r="AH47" i="36"/>
  <c r="BY47" i="36"/>
  <c r="CR47" i="36"/>
  <c r="Y47" i="36"/>
  <c r="Z47" i="36"/>
  <c r="AN47" i="36"/>
  <c r="AC47" i="36"/>
  <c r="S47" i="36"/>
  <c r="AP47" i="36"/>
  <c r="AU47" i="36"/>
  <c r="CK47" i="36"/>
  <c r="CE47" i="36"/>
  <c r="BM47" i="36"/>
  <c r="AV47" i="36"/>
  <c r="BN47" i="36"/>
  <c r="CJ47" i="36"/>
  <c r="N47" i="36"/>
  <c r="F47" i="36"/>
  <c r="AT47" i="36"/>
  <c r="BV47" i="36"/>
  <c r="CG47" i="36"/>
  <c r="C47" i="36"/>
  <c r="CT47" i="36"/>
  <c r="BJ47" i="36"/>
  <c r="AO47" i="36"/>
  <c r="AK47" i="36"/>
  <c r="U47" i="36"/>
  <c r="BI28" i="36"/>
  <c r="CH34" i="36"/>
  <c r="CF43" i="36"/>
  <c r="AM50" i="36"/>
  <c r="BW52" i="36"/>
  <c r="Z25" i="36"/>
  <c r="P18" i="36"/>
  <c r="BI20" i="36"/>
  <c r="AF32" i="36"/>
  <c r="J30" i="36"/>
  <c r="CJ30" i="36"/>
  <c r="BD42" i="36"/>
  <c r="AZ32" i="36"/>
  <c r="N37" i="36"/>
  <c r="AR43" i="36"/>
  <c r="R182" i="38"/>
  <c r="W182" i="38"/>
  <c r="O182" i="38"/>
  <c r="W175" i="38"/>
  <c r="R175" i="38"/>
  <c r="O175" i="38"/>
  <c r="R149" i="38"/>
  <c r="W149" i="38"/>
  <c r="O149" i="38"/>
  <c r="R136" i="38"/>
  <c r="O136" i="38"/>
  <c r="W136" i="38"/>
  <c r="O313" i="38"/>
  <c r="W313" i="38"/>
  <c r="R313" i="38"/>
  <c r="W337" i="38"/>
  <c r="O337" i="38"/>
  <c r="R337" i="38"/>
  <c r="N35" i="37"/>
  <c r="R35" i="37" s="1"/>
  <c r="H35" i="37"/>
  <c r="Q35" i="37" s="1"/>
  <c r="M35" i="37"/>
  <c r="W162" i="38"/>
  <c r="O162" i="38"/>
  <c r="U162" i="38"/>
  <c r="R162" i="38"/>
  <c r="W241" i="38"/>
  <c r="R241" i="38"/>
  <c r="O241" i="38"/>
  <c r="W200" i="38"/>
  <c r="O200" i="38"/>
  <c r="R200" i="38"/>
  <c r="W125" i="38"/>
  <c r="O125" i="38"/>
  <c r="R125" i="38"/>
  <c r="R237" i="38"/>
  <c r="O237" i="38"/>
  <c r="W237" i="38"/>
  <c r="R315" i="38"/>
  <c r="W315" i="38"/>
  <c r="O315" i="38"/>
  <c r="O160" i="38"/>
  <c r="W160" i="38"/>
  <c r="R160" i="38"/>
  <c r="W249" i="38"/>
  <c r="O249" i="38"/>
  <c r="R249" i="38"/>
  <c r="H241" i="38"/>
  <c r="CN42" i="36"/>
  <c r="AW33" i="36"/>
  <c r="CS33" i="36"/>
  <c r="AA33" i="36"/>
  <c r="I33" i="36"/>
  <c r="BJ33" i="36"/>
  <c r="CR33" i="36"/>
  <c r="S33" i="36"/>
  <c r="BI33" i="36"/>
  <c r="CC33" i="36"/>
  <c r="BY33" i="36"/>
  <c r="J33" i="36"/>
  <c r="BO33" i="36"/>
  <c r="AI33" i="36"/>
  <c r="Z33" i="36"/>
  <c r="BH33" i="36"/>
  <c r="BC33" i="36"/>
  <c r="X33" i="36"/>
  <c r="AZ33" i="36"/>
  <c r="BQ33" i="36"/>
  <c r="AK33" i="36"/>
  <c r="CA33" i="36"/>
  <c r="BZ33" i="36"/>
  <c r="CP33" i="36"/>
  <c r="AV33" i="36"/>
  <c r="R33" i="36"/>
  <c r="AC33" i="36"/>
  <c r="CN33" i="36"/>
  <c r="CE33" i="36"/>
  <c r="CH33" i="36"/>
  <c r="M33" i="36"/>
  <c r="Q33" i="36"/>
  <c r="CD33" i="36"/>
  <c r="BD33" i="36"/>
  <c r="P33" i="36"/>
  <c r="U33" i="36"/>
  <c r="AQ33" i="36"/>
  <c r="CT33" i="36"/>
  <c r="D33" i="36"/>
  <c r="AP33" i="36"/>
  <c r="N33" i="36"/>
  <c r="BE33" i="36"/>
  <c r="BA33" i="36"/>
  <c r="CK33" i="36"/>
  <c r="AS33" i="36"/>
  <c r="G33" i="36"/>
  <c r="CO33" i="36"/>
  <c r="CM33" i="36"/>
  <c r="AD33" i="36"/>
  <c r="BN33" i="36"/>
  <c r="BP33" i="36"/>
  <c r="BF33" i="36"/>
  <c r="AT33" i="36"/>
  <c r="CB33" i="36"/>
  <c r="BR33" i="36"/>
  <c r="AN33" i="36"/>
  <c r="BX33" i="36"/>
  <c r="CI33" i="36"/>
  <c r="BT33" i="36"/>
  <c r="E33" i="36"/>
  <c r="BV33" i="36"/>
  <c r="AU33" i="36"/>
  <c r="CL33" i="36"/>
  <c r="L33" i="36"/>
  <c r="O33" i="36"/>
  <c r="F33" i="36"/>
  <c r="K33" i="36"/>
  <c r="AL33" i="36"/>
  <c r="AX33" i="36"/>
  <c r="BG33" i="36"/>
  <c r="BW33" i="36"/>
  <c r="CJ33" i="36"/>
  <c r="AH33" i="36"/>
  <c r="T33" i="36"/>
  <c r="BB33" i="36"/>
  <c r="BK33" i="36"/>
  <c r="BQ42" i="36"/>
  <c r="W4" i="36"/>
  <c r="BP12" i="36"/>
  <c r="X12" i="36"/>
  <c r="N12" i="36"/>
  <c r="R12" i="36"/>
  <c r="CC12" i="36"/>
  <c r="BK12" i="36"/>
  <c r="BD12" i="36"/>
  <c r="AO12" i="36"/>
  <c r="AR12" i="36"/>
  <c r="C12" i="36"/>
  <c r="G12" i="36"/>
  <c r="BH12" i="36"/>
  <c r="BI12" i="36"/>
  <c r="AK12" i="36"/>
  <c r="AQ12" i="36"/>
  <c r="CF12" i="36"/>
  <c r="CD12" i="36"/>
  <c r="BZ12" i="36"/>
  <c r="BJ12" i="36"/>
  <c r="BT12" i="36"/>
  <c r="AE12" i="36"/>
  <c r="AS12" i="36"/>
  <c r="AN12" i="36"/>
  <c r="AH12" i="36"/>
  <c r="CI12" i="36"/>
  <c r="CJ12" i="36"/>
  <c r="BR12" i="36"/>
  <c r="BS12" i="36"/>
  <c r="BF12" i="36"/>
  <c r="CG12" i="36"/>
  <c r="CR12" i="36"/>
  <c r="Q12" i="36"/>
  <c r="P12" i="36"/>
  <c r="D12" i="36"/>
  <c r="BB12" i="36"/>
  <c r="BG12" i="36"/>
  <c r="AU12" i="36"/>
  <c r="BV12" i="36"/>
  <c r="CO12" i="36"/>
  <c r="CH12" i="36"/>
  <c r="U12" i="36"/>
  <c r="AF12" i="36"/>
  <c r="W12" i="36"/>
  <c r="AV12" i="36"/>
  <c r="BL12" i="36"/>
  <c r="CN12" i="36"/>
  <c r="BQ12" i="36"/>
  <c r="CM12" i="36"/>
  <c r="AA12" i="36"/>
  <c r="CP12" i="36"/>
  <c r="BN12" i="36"/>
  <c r="AP12" i="36"/>
  <c r="AL12" i="36"/>
  <c r="CL12" i="36"/>
  <c r="Y12" i="36"/>
  <c r="O12" i="36"/>
  <c r="CT12" i="36"/>
  <c r="CE12" i="36"/>
  <c r="AI12" i="36"/>
  <c r="AG12" i="36"/>
  <c r="E12" i="36"/>
  <c r="BW12" i="36"/>
  <c r="BC12" i="36"/>
  <c r="CS12" i="36"/>
  <c r="AC12" i="36"/>
  <c r="CK12" i="36"/>
  <c r="T12" i="36"/>
  <c r="S12" i="36"/>
  <c r="AJ12" i="36"/>
  <c r="CA12" i="36"/>
  <c r="AW12" i="36"/>
  <c r="AY12" i="36"/>
  <c r="J12" i="36"/>
  <c r="AB12" i="36"/>
  <c r="AZ12" i="36"/>
  <c r="K12" i="36"/>
  <c r="M12" i="36"/>
  <c r="BA12" i="36"/>
  <c r="AD12" i="36"/>
  <c r="I12" i="36"/>
  <c r="F12" i="36"/>
  <c r="AX12" i="36"/>
  <c r="BE12" i="36"/>
  <c r="BY12" i="36"/>
  <c r="CQ12" i="36"/>
  <c r="BO12" i="36"/>
  <c r="H12" i="36"/>
  <c r="AT12" i="36"/>
  <c r="L12" i="36"/>
  <c r="BU12" i="36"/>
  <c r="CB12" i="36"/>
  <c r="Z12" i="36"/>
  <c r="AM12" i="36"/>
  <c r="BM12" i="36"/>
  <c r="BX12" i="36"/>
  <c r="V12" i="36"/>
  <c r="T41" i="36"/>
  <c r="BT25" i="36"/>
  <c r="AX41" i="36"/>
  <c r="F28" i="36"/>
  <c r="BT4" i="36"/>
  <c r="BD41" i="36"/>
  <c r="BZ50" i="36"/>
  <c r="AC25" i="36"/>
  <c r="G31" i="36"/>
  <c r="BZ41" i="36"/>
  <c r="AU50" i="36"/>
  <c r="AH31" i="36"/>
  <c r="BS25" i="36"/>
  <c r="T50" i="36"/>
  <c r="CT50" i="36"/>
  <c r="V26" i="36"/>
  <c r="Y50" i="36"/>
  <c r="BD25" i="36"/>
  <c r="S26" i="36"/>
  <c r="C26" i="36"/>
  <c r="CE50" i="36"/>
  <c r="T31" i="36"/>
  <c r="CR41" i="36"/>
  <c r="CN31" i="36"/>
  <c r="AS41" i="36"/>
  <c r="BI23" i="36"/>
  <c r="CK50" i="36"/>
  <c r="AU42" i="36"/>
  <c r="BN46" i="36"/>
  <c r="V33" i="36"/>
  <c r="BO41" i="36"/>
  <c r="BQ31" i="36"/>
  <c r="CN26" i="36"/>
  <c r="AF25" i="36"/>
  <c r="E26" i="36"/>
  <c r="BS50" i="36"/>
  <c r="AH26" i="36"/>
  <c r="AL31" i="36"/>
  <c r="H52" i="36"/>
  <c r="S19" i="36"/>
  <c r="AM10" i="36"/>
  <c r="X48" i="36"/>
  <c r="CM48" i="36"/>
  <c r="BJ48" i="36"/>
  <c r="BN48" i="36"/>
  <c r="W48" i="36"/>
  <c r="CK48" i="36"/>
  <c r="BI48" i="36"/>
  <c r="CL48" i="36"/>
  <c r="D48" i="36"/>
  <c r="AU48" i="36"/>
  <c r="BD48" i="36"/>
  <c r="S48" i="36"/>
  <c r="CS48" i="36"/>
  <c r="BE48" i="36"/>
  <c r="BQ48" i="36"/>
  <c r="R48" i="36"/>
  <c r="AS48" i="36"/>
  <c r="AR48" i="36"/>
  <c r="I48" i="36"/>
  <c r="AK48" i="36"/>
  <c r="BS48" i="36"/>
  <c r="CR48" i="36"/>
  <c r="AG48" i="36"/>
  <c r="CP48" i="36"/>
  <c r="CH48" i="36"/>
  <c r="AJ48" i="36"/>
  <c r="J48" i="36"/>
  <c r="F48" i="36"/>
  <c r="BZ48" i="36"/>
  <c r="CO48" i="36"/>
  <c r="U48" i="36"/>
  <c r="AE48" i="36"/>
  <c r="C48" i="36"/>
  <c r="BL48" i="36"/>
  <c r="CQ48" i="36"/>
  <c r="BV48" i="36"/>
  <c r="AM48" i="36"/>
  <c r="BW48" i="36"/>
  <c r="AT48" i="36"/>
  <c r="AY48" i="36"/>
  <c r="AF48" i="36"/>
  <c r="BP48" i="36"/>
  <c r="AN48" i="36"/>
  <c r="AZ48" i="36"/>
  <c r="AQ48" i="36"/>
  <c r="O48" i="36"/>
  <c r="BF48" i="36"/>
  <c r="AD48" i="36"/>
  <c r="BA48" i="36"/>
  <c r="AO48" i="36"/>
  <c r="CD48" i="36"/>
  <c r="AI48" i="36"/>
  <c r="BY48" i="36"/>
  <c r="AH48" i="36"/>
  <c r="BO48" i="36"/>
  <c r="Y48" i="36"/>
  <c r="V48" i="36"/>
  <c r="P48" i="36"/>
  <c r="BB48" i="36"/>
  <c r="AA48" i="36"/>
  <c r="CN48" i="36"/>
  <c r="N48" i="36"/>
  <c r="L48" i="36"/>
  <c r="CT48" i="36"/>
  <c r="H48" i="36"/>
  <c r="BT48" i="36"/>
  <c r="BM48" i="36"/>
  <c r="Z48" i="36"/>
  <c r="BU48" i="36"/>
  <c r="E48" i="36"/>
  <c r="AB48" i="36"/>
  <c r="AC48" i="36"/>
  <c r="AL48" i="36"/>
  <c r="BC48" i="36"/>
  <c r="AW48" i="36"/>
  <c r="BR48" i="36"/>
  <c r="G48" i="36"/>
  <c r="CJ48" i="36"/>
  <c r="M48" i="36"/>
  <c r="AP48" i="36"/>
  <c r="CA48" i="36"/>
  <c r="BX48" i="36"/>
  <c r="AV48" i="36"/>
  <c r="CC48" i="36"/>
  <c r="BK48" i="36"/>
  <c r="AX48" i="36"/>
  <c r="BH48" i="36"/>
  <c r="CE48" i="36"/>
  <c r="Q48" i="36"/>
  <c r="CF11" i="36"/>
  <c r="CR25" i="36"/>
  <c r="CJ31" i="36"/>
  <c r="BL52" i="36"/>
  <c r="BK50" i="36"/>
  <c r="BB50" i="36"/>
  <c r="L31" i="36"/>
  <c r="BU11" i="36"/>
  <c r="AY50" i="36"/>
  <c r="N7" i="36"/>
  <c r="CA35" i="36"/>
  <c r="Y46" i="36"/>
  <c r="CQ50" i="36"/>
  <c r="AA23" i="36"/>
  <c r="BB16" i="36"/>
  <c r="CF50" i="36"/>
  <c r="BA13" i="36"/>
  <c r="AE26" i="36"/>
  <c r="AO41" i="36"/>
  <c r="AM52" i="36"/>
  <c r="AM11" i="36"/>
  <c r="BH11" i="36"/>
  <c r="L11" i="36"/>
  <c r="AZ52" i="36"/>
  <c r="AK26" i="36"/>
  <c r="CP50" i="36"/>
  <c r="P10" i="36"/>
  <c r="AB52" i="36"/>
  <c r="BF4" i="36"/>
  <c r="AO23" i="36"/>
  <c r="BV19" i="36"/>
  <c r="AI7" i="36"/>
  <c r="CC46" i="36"/>
  <c r="BK31" i="36"/>
  <c r="CA39" i="36"/>
  <c r="CI42" i="36"/>
  <c r="CB25" i="36"/>
  <c r="BY26" i="36"/>
  <c r="AU25" i="36"/>
  <c r="BH26" i="36"/>
  <c r="J11" i="36"/>
  <c r="CS26" i="36"/>
  <c r="AQ31" i="36"/>
  <c r="CS11" i="36"/>
  <c r="AF6" i="36"/>
  <c r="Y6" i="36"/>
  <c r="AO6" i="36"/>
  <c r="BM6" i="36"/>
  <c r="BP6" i="36"/>
  <c r="BQ6" i="36"/>
  <c r="X6" i="36"/>
  <c r="AG6" i="36"/>
  <c r="W6" i="36"/>
  <c r="CN6" i="36"/>
  <c r="CD6" i="36"/>
  <c r="BZ6" i="36"/>
  <c r="AH6" i="36"/>
  <c r="AX6" i="36"/>
  <c r="BF6" i="36"/>
  <c r="BI6" i="36"/>
  <c r="BU6" i="36"/>
  <c r="AP6" i="36"/>
  <c r="AU6" i="36"/>
  <c r="N6" i="36"/>
  <c r="BL6" i="36"/>
  <c r="Z6" i="36"/>
  <c r="M6" i="36"/>
  <c r="T6" i="36"/>
  <c r="R6" i="36"/>
  <c r="AM6" i="36"/>
  <c r="BA6" i="36"/>
  <c r="BR6" i="36"/>
  <c r="CO6" i="36"/>
  <c r="O6" i="36"/>
  <c r="AS6" i="36"/>
  <c r="AJ6" i="36"/>
  <c r="CL6" i="36"/>
  <c r="CT6" i="36"/>
  <c r="CH6" i="36"/>
  <c r="AV6" i="36"/>
  <c r="Q6" i="36"/>
  <c r="J6" i="36"/>
  <c r="BN6" i="36"/>
  <c r="P6" i="36"/>
  <c r="AA6" i="36"/>
  <c r="CA6" i="36"/>
  <c r="BX6" i="36"/>
  <c r="AD6" i="36"/>
  <c r="CK6" i="36"/>
  <c r="BT6" i="36"/>
  <c r="BO6" i="36"/>
  <c r="CQ6" i="36"/>
  <c r="AN6" i="36"/>
  <c r="CP6" i="36"/>
  <c r="BD6" i="36"/>
  <c r="CG6" i="36"/>
  <c r="CI6" i="36"/>
  <c r="E6" i="36"/>
  <c r="CB6" i="36"/>
  <c r="CE6" i="36"/>
  <c r="CM6" i="36"/>
  <c r="AZ6" i="36"/>
  <c r="BK6" i="36"/>
  <c r="BH6" i="36"/>
  <c r="CJ6" i="36"/>
  <c r="BY6" i="36"/>
  <c r="AL6" i="36"/>
  <c r="S6" i="36"/>
  <c r="AE6" i="36"/>
  <c r="BE6" i="36"/>
  <c r="K6" i="36"/>
  <c r="BS6" i="36"/>
  <c r="BJ6" i="36"/>
  <c r="C6" i="36"/>
  <c r="CC6" i="36"/>
  <c r="BV6" i="36"/>
  <c r="AB6" i="36"/>
  <c r="CF6" i="36"/>
  <c r="U6" i="36"/>
  <c r="CS6" i="36"/>
  <c r="H6" i="36"/>
  <c r="AW6" i="36"/>
  <c r="F6" i="36"/>
  <c r="BF31" i="36"/>
  <c r="Y26" i="36"/>
  <c r="BS10" i="36"/>
  <c r="AI44" i="36"/>
  <c r="AF7" i="36"/>
  <c r="AO26" i="36"/>
  <c r="AI37" i="36"/>
  <c r="AS11" i="36"/>
  <c r="AG33" i="36"/>
  <c r="CO31" i="36"/>
  <c r="AF41" i="36"/>
  <c r="AD41" i="36"/>
  <c r="AH41" i="36"/>
  <c r="AG52" i="36"/>
  <c r="BV18" i="36"/>
  <c r="BQ17" i="36"/>
  <c r="BH28" i="36"/>
  <c r="Z26" i="36"/>
  <c r="Z4" i="36"/>
  <c r="AC52" i="36"/>
  <c r="X47" i="36"/>
  <c r="BY11" i="36"/>
  <c r="BH50" i="36"/>
  <c r="K50" i="36"/>
  <c r="BO14" i="36"/>
  <c r="L16" i="36"/>
  <c r="AP17" i="36"/>
  <c r="U35" i="36"/>
  <c r="CI32" i="36"/>
  <c r="N16" i="36"/>
  <c r="T43" i="36"/>
  <c r="AA20" i="36"/>
  <c r="BJ35" i="36"/>
  <c r="R188" i="38"/>
  <c r="U188" i="38"/>
  <c r="O188" i="38"/>
  <c r="W188" i="38"/>
  <c r="O159" i="38"/>
  <c r="W159" i="38"/>
  <c r="R159" i="38"/>
  <c r="U159" i="38"/>
  <c r="W152" i="38"/>
  <c r="R152" i="38"/>
  <c r="O152" i="38"/>
  <c r="W359" i="38"/>
  <c r="R359" i="38"/>
  <c r="O359" i="38"/>
  <c r="W367" i="38"/>
  <c r="R367" i="38"/>
  <c r="O367" i="38"/>
  <c r="O311" i="38"/>
  <c r="R311" i="38"/>
  <c r="W311" i="38"/>
  <c r="W314" i="38"/>
  <c r="R314" i="38"/>
  <c r="O314" i="38"/>
  <c r="R258" i="38"/>
  <c r="W258" i="38"/>
  <c r="O258" i="38"/>
  <c r="O261" i="38"/>
  <c r="R261" i="38"/>
  <c r="W261" i="38"/>
  <c r="O156" i="38"/>
  <c r="W156" i="38"/>
  <c r="R156" i="38"/>
  <c r="W355" i="38"/>
  <c r="O355" i="38"/>
  <c r="R355" i="38"/>
  <c r="U355" i="38"/>
  <c r="R143" i="38"/>
  <c r="W143" i="38"/>
  <c r="O143" i="38"/>
  <c r="W186" i="38"/>
  <c r="R186" i="38"/>
  <c r="O186" i="38"/>
  <c r="W336" i="38"/>
  <c r="O336" i="38"/>
  <c r="R336" i="38"/>
  <c r="R341" i="38"/>
  <c r="O341" i="38"/>
  <c r="W341" i="38"/>
  <c r="U341" i="38"/>
  <c r="BG31" i="36"/>
  <c r="BL31" i="36"/>
  <c r="O25" i="36"/>
  <c r="BR41" i="36"/>
  <c r="BP41" i="36"/>
  <c r="I28" i="36"/>
  <c r="AM41" i="36"/>
  <c r="BM23" i="36"/>
  <c r="CP41" i="36"/>
  <c r="AS37" i="36"/>
  <c r="AT37" i="36"/>
  <c r="AQ37" i="36"/>
  <c r="J37" i="36"/>
  <c r="CH37" i="36"/>
  <c r="AN37" i="36"/>
  <c r="BT37" i="36"/>
  <c r="BE37" i="36"/>
  <c r="Y37" i="36"/>
  <c r="BZ37" i="36"/>
  <c r="CQ37" i="36"/>
  <c r="G37" i="36"/>
  <c r="AJ37" i="36"/>
  <c r="AB37" i="36"/>
  <c r="CK37" i="36"/>
  <c r="CI37" i="36"/>
  <c r="R37" i="36"/>
  <c r="CG37" i="36"/>
  <c r="AD37" i="36"/>
  <c r="BY37" i="36"/>
  <c r="W37" i="36"/>
  <c r="BJ37" i="36"/>
  <c r="BM37" i="36"/>
  <c r="L37" i="36"/>
  <c r="F37" i="36"/>
  <c r="Z37" i="36"/>
  <c r="CJ37" i="36"/>
  <c r="C37" i="36"/>
  <c r="V37" i="36"/>
  <c r="X37" i="36"/>
  <c r="BQ37" i="36"/>
  <c r="K37" i="36"/>
  <c r="AZ37" i="36"/>
  <c r="BA37" i="36"/>
  <c r="CB37" i="36"/>
  <c r="AF37" i="36"/>
  <c r="AV37" i="36"/>
  <c r="CE37" i="36"/>
  <c r="Q37" i="36"/>
  <c r="BG37" i="36"/>
  <c r="CT37" i="36"/>
  <c r="BP37" i="36"/>
  <c r="BX37" i="36"/>
  <c r="BF37" i="36"/>
  <c r="AW37" i="36"/>
  <c r="BK37" i="36"/>
  <c r="BN37" i="36"/>
  <c r="AK37" i="36"/>
  <c r="BI37" i="36"/>
  <c r="BB37" i="36"/>
  <c r="CN37" i="36"/>
  <c r="H37" i="36"/>
  <c r="AX37" i="36"/>
  <c r="S37" i="36"/>
  <c r="AY37" i="36"/>
  <c r="AL37" i="36"/>
  <c r="CS37" i="36"/>
  <c r="AU37" i="36"/>
  <c r="CL37" i="36"/>
  <c r="AC37" i="36"/>
  <c r="I37" i="36"/>
  <c r="M37" i="36"/>
  <c r="BW37" i="36"/>
  <c r="CA37" i="36"/>
  <c r="BL37" i="36"/>
  <c r="AR37" i="36"/>
  <c r="CD37" i="36"/>
  <c r="AE37" i="36"/>
  <c r="AG37" i="36"/>
  <c r="AP37" i="36"/>
  <c r="BU37" i="36"/>
  <c r="AH37" i="36"/>
  <c r="BS37" i="36"/>
  <c r="BO37" i="36"/>
  <c r="CF37" i="36"/>
  <c r="E37" i="36"/>
  <c r="BH37" i="36"/>
  <c r="BC37" i="36"/>
  <c r="BV37" i="36"/>
  <c r="T37" i="36"/>
  <c r="CM37" i="36"/>
  <c r="O50" i="36"/>
  <c r="E25" i="36"/>
  <c r="N50" i="36"/>
  <c r="BU33" i="36"/>
  <c r="W25" i="36"/>
  <c r="U31" i="36"/>
  <c r="CA25" i="36"/>
  <c r="CN50" i="36"/>
  <c r="I41" i="36"/>
  <c r="G25" i="36"/>
  <c r="AU26" i="36"/>
  <c r="T42" i="36"/>
  <c r="AW46" i="36"/>
  <c r="BJ50" i="36"/>
  <c r="CQ23" i="36"/>
  <c r="AY33" i="36"/>
  <c r="BF25" i="36"/>
  <c r="CS46" i="36"/>
  <c r="Q50" i="36"/>
  <c r="Q26" i="36"/>
  <c r="V41" i="36"/>
  <c r="G26" i="36"/>
  <c r="Y31" i="36"/>
  <c r="AX31" i="36"/>
  <c r="BD31" i="36"/>
  <c r="N4" i="36"/>
  <c r="BF11" i="36"/>
  <c r="AM8" i="36"/>
  <c r="BO34" i="36"/>
  <c r="BX34" i="36"/>
  <c r="BB34" i="36"/>
  <c r="O34" i="36"/>
  <c r="CC34" i="36"/>
  <c r="AG34" i="36"/>
  <c r="Z34" i="36"/>
  <c r="BI34" i="36"/>
  <c r="AD34" i="36"/>
  <c r="S34" i="36"/>
  <c r="AQ34" i="36"/>
  <c r="CN34" i="36"/>
  <c r="BU34" i="36"/>
  <c r="AA34" i="36"/>
  <c r="D34" i="36"/>
  <c r="CJ34" i="36"/>
  <c r="BR34" i="36"/>
  <c r="C34" i="36"/>
  <c r="AU34" i="36"/>
  <c r="BC34" i="36"/>
  <c r="AB34" i="36"/>
  <c r="W34" i="36"/>
  <c r="BT34" i="36"/>
  <c r="AN34" i="36"/>
  <c r="AY34" i="36"/>
  <c r="CI34" i="36"/>
  <c r="AS34" i="36"/>
  <c r="BL34" i="36"/>
  <c r="BH34" i="36"/>
  <c r="AE34" i="36"/>
  <c r="CE34" i="36"/>
  <c r="AL34" i="36"/>
  <c r="AP34" i="36"/>
  <c r="BG34" i="36"/>
  <c r="AV34" i="36"/>
  <c r="CG34" i="36"/>
  <c r="U34" i="36"/>
  <c r="AI34" i="36"/>
  <c r="AT34" i="36"/>
  <c r="M34" i="36"/>
  <c r="F34" i="36"/>
  <c r="Q34" i="36"/>
  <c r="CK34" i="36"/>
  <c r="BN34" i="36"/>
  <c r="CA34" i="36"/>
  <c r="CP34" i="36"/>
  <c r="AC34" i="36"/>
  <c r="AJ34" i="36"/>
  <c r="CO34" i="36"/>
  <c r="AW34" i="36"/>
  <c r="AX34" i="36"/>
  <c r="T34" i="36"/>
  <c r="AO34" i="36"/>
  <c r="R34" i="36"/>
  <c r="X34" i="36"/>
  <c r="AZ34" i="36"/>
  <c r="AR34" i="36"/>
  <c r="AM34" i="36"/>
  <c r="CM34" i="36"/>
  <c r="CT34" i="36"/>
  <c r="BS34" i="36"/>
  <c r="CB34" i="36"/>
  <c r="Y34" i="36"/>
  <c r="BM34" i="36"/>
  <c r="K34" i="36"/>
  <c r="BP34" i="36"/>
  <c r="BW34" i="36"/>
  <c r="G34" i="36"/>
  <c r="CD34" i="36"/>
  <c r="H34" i="36"/>
  <c r="BE34" i="36"/>
  <c r="AF34" i="36"/>
  <c r="N34" i="36"/>
  <c r="BZ34" i="36"/>
  <c r="E34" i="36"/>
  <c r="BV34" i="36"/>
  <c r="CR34" i="36"/>
  <c r="BQ34" i="36"/>
  <c r="BK34" i="36"/>
  <c r="I34" i="36"/>
  <c r="J34" i="36"/>
  <c r="BY34" i="36"/>
  <c r="CL34" i="36"/>
  <c r="AK34" i="36"/>
  <c r="BA34" i="36"/>
  <c r="BD34" i="36"/>
  <c r="CQ34" i="36"/>
  <c r="BJ34" i="36"/>
  <c r="P34" i="36"/>
  <c r="AH34" i="36"/>
  <c r="L34" i="36"/>
  <c r="CM11" i="36"/>
  <c r="W40" i="36"/>
  <c r="CM26" i="36"/>
  <c r="AP41" i="36"/>
  <c r="BM41" i="36"/>
  <c r="BU31" i="36"/>
  <c r="BA31" i="36"/>
  <c r="BU52" i="36"/>
  <c r="BM25" i="36"/>
  <c r="BI52" i="36"/>
  <c r="BW46" i="36"/>
  <c r="CR52" i="36"/>
  <c r="J25" i="36"/>
  <c r="CP37" i="36"/>
  <c r="AL19" i="36"/>
  <c r="AB25" i="36"/>
  <c r="CM40" i="36"/>
  <c r="CT35" i="36"/>
  <c r="AO24" i="36"/>
  <c r="CM24" i="36"/>
  <c r="BM24" i="36"/>
  <c r="BO24" i="36"/>
  <c r="CR24" i="36"/>
  <c r="P24" i="36"/>
  <c r="I24" i="36"/>
  <c r="BX24" i="36"/>
  <c r="L24" i="36"/>
  <c r="CI24" i="36"/>
  <c r="S24" i="36"/>
  <c r="CT24" i="36"/>
  <c r="AM24" i="36"/>
  <c r="BF24" i="36"/>
  <c r="BG24" i="36"/>
  <c r="V24" i="36"/>
  <c r="F24" i="36"/>
  <c r="BU24" i="36"/>
  <c r="CQ24" i="36"/>
  <c r="X24" i="36"/>
  <c r="U24" i="36"/>
  <c r="BI24" i="36"/>
  <c r="H24" i="36"/>
  <c r="AG24" i="36"/>
  <c r="BL24" i="36"/>
  <c r="E24" i="36"/>
  <c r="D24" i="36"/>
  <c r="CS24" i="36"/>
  <c r="AA24" i="36"/>
  <c r="CH24" i="36"/>
  <c r="BP24" i="36"/>
  <c r="T24" i="36"/>
  <c r="AZ24" i="36"/>
  <c r="AN24" i="36"/>
  <c r="J24" i="36"/>
  <c r="AE24" i="36"/>
  <c r="AX24" i="36"/>
  <c r="AR24" i="36"/>
  <c r="BT24" i="36"/>
  <c r="CE24" i="36"/>
  <c r="AL24" i="36"/>
  <c r="R24" i="36"/>
  <c r="CO24" i="36"/>
  <c r="CB24" i="36"/>
  <c r="BE24" i="36"/>
  <c r="AP24" i="36"/>
  <c r="BD24" i="36"/>
  <c r="BK24" i="36"/>
  <c r="AY24" i="36"/>
  <c r="AD24" i="36"/>
  <c r="BS24" i="36"/>
  <c r="AI24" i="36"/>
  <c r="M24" i="36"/>
  <c r="CP24" i="36"/>
  <c r="BJ24" i="36"/>
  <c r="G24" i="36"/>
  <c r="AQ24" i="36"/>
  <c r="BY24" i="36"/>
  <c r="Y24" i="36"/>
  <c r="BR24" i="36"/>
  <c r="AV24" i="36"/>
  <c r="BV24" i="36"/>
  <c r="BH24" i="36"/>
  <c r="W24" i="36"/>
  <c r="BB24" i="36"/>
  <c r="AF24" i="36"/>
  <c r="K24" i="36"/>
  <c r="AK24" i="36"/>
  <c r="BZ24" i="36"/>
  <c r="AB24" i="36"/>
  <c r="Q24" i="36"/>
  <c r="BW24" i="36"/>
  <c r="AT24" i="36"/>
  <c r="AH24" i="36"/>
  <c r="O24" i="36"/>
  <c r="CD24" i="36"/>
  <c r="BQ24" i="36"/>
  <c r="CG24" i="36"/>
  <c r="AU24" i="36"/>
  <c r="AS24" i="36"/>
  <c r="BC24" i="36"/>
  <c r="AJ24" i="36"/>
  <c r="CN24" i="36"/>
  <c r="AW24" i="36"/>
  <c r="BQ40" i="36"/>
  <c r="BN42" i="36"/>
  <c r="AV35" i="36"/>
  <c r="C9" i="36"/>
  <c r="AC9" i="36"/>
  <c r="N9" i="36"/>
  <c r="BQ9" i="36"/>
  <c r="AS9" i="36"/>
  <c r="BB9" i="36"/>
  <c r="AT9" i="36"/>
  <c r="CN9" i="36"/>
  <c r="AB9" i="36"/>
  <c r="F9" i="36"/>
  <c r="R9" i="36"/>
  <c r="BK9" i="36"/>
  <c r="CK9" i="36"/>
  <c r="AU9" i="36"/>
  <c r="CE9" i="36"/>
  <c r="CB9" i="36"/>
  <c r="AF9" i="36"/>
  <c r="AK9" i="36"/>
  <c r="BS9" i="36"/>
  <c r="AN9" i="36"/>
  <c r="BL9" i="36"/>
  <c r="CP9" i="36"/>
  <c r="BJ9" i="36"/>
  <c r="AZ9" i="36"/>
  <c r="BN9" i="36"/>
  <c r="AD9" i="36"/>
  <c r="I9" i="36"/>
  <c r="AI9" i="36"/>
  <c r="BR9" i="36"/>
  <c r="BZ9" i="36"/>
  <c r="CT9" i="36"/>
  <c r="CR9" i="36"/>
  <c r="BI9" i="36"/>
  <c r="BM9" i="36"/>
  <c r="BO9" i="36"/>
  <c r="G9" i="36"/>
  <c r="CH9" i="36"/>
  <c r="T9" i="36"/>
  <c r="AW9" i="36"/>
  <c r="CO9" i="36"/>
  <c r="AP9" i="36"/>
  <c r="CS9" i="36"/>
  <c r="BT9" i="36"/>
  <c r="AO9" i="36"/>
  <c r="CF9" i="36"/>
  <c r="AE9" i="36"/>
  <c r="K9" i="36"/>
  <c r="BX9" i="36"/>
  <c r="Z9" i="36"/>
  <c r="BH9" i="36"/>
  <c r="BW9" i="36"/>
  <c r="BG9" i="36"/>
  <c r="AL9" i="36"/>
  <c r="E9" i="36"/>
  <c r="BY9" i="36"/>
  <c r="BF9" i="36"/>
  <c r="M9" i="36"/>
  <c r="CJ9" i="36"/>
  <c r="AY9" i="36"/>
  <c r="BE9" i="36"/>
  <c r="AM9" i="36"/>
  <c r="S9" i="36"/>
  <c r="W9" i="36"/>
  <c r="D9" i="36"/>
  <c r="CA9" i="36"/>
  <c r="P9" i="36"/>
  <c r="L9" i="36"/>
  <c r="V9" i="36"/>
  <c r="BU9" i="36"/>
  <c r="AG9" i="36"/>
  <c r="O9" i="36"/>
  <c r="BP9" i="36"/>
  <c r="CD9" i="36"/>
  <c r="AX9" i="36"/>
  <c r="Y9" i="36"/>
  <c r="Q9" i="36"/>
  <c r="BE11" i="36"/>
  <c r="D50" i="36"/>
  <c r="CR31" i="36"/>
  <c r="AE11" i="36"/>
  <c r="V52" i="36"/>
  <c r="K25" i="36"/>
  <c r="Z31" i="36"/>
  <c r="AT50" i="36"/>
  <c r="CC16" i="36"/>
  <c r="G20" i="36"/>
  <c r="BL39" i="36"/>
  <c r="CH19" i="36"/>
  <c r="CQ26" i="36"/>
  <c r="D31" i="36"/>
  <c r="G52" i="36"/>
  <c r="X31" i="36"/>
  <c r="BM11" i="36"/>
  <c r="R5" i="36"/>
  <c r="AF5" i="36"/>
  <c r="BJ5" i="36"/>
  <c r="AT5" i="36"/>
  <c r="CG5" i="36"/>
  <c r="Y5" i="36"/>
  <c r="BE5" i="36"/>
  <c r="AE5" i="36"/>
  <c r="AA5" i="36"/>
  <c r="F5" i="36"/>
  <c r="E5" i="36"/>
  <c r="V5" i="36"/>
  <c r="U5" i="36"/>
  <c r="AR5" i="36"/>
  <c r="M5" i="36"/>
  <c r="BT5" i="36"/>
  <c r="BR5" i="36"/>
  <c r="BC5" i="36"/>
  <c r="CP5" i="36"/>
  <c r="CC5" i="36"/>
  <c r="BD5" i="36"/>
  <c r="CL5" i="36"/>
  <c r="BQ5" i="36"/>
  <c r="CT5" i="36"/>
  <c r="CD5" i="36"/>
  <c r="CI5" i="36"/>
  <c r="BS5" i="36"/>
  <c r="P5" i="36"/>
  <c r="H5" i="36"/>
  <c r="CJ5" i="36"/>
  <c r="CO5" i="36"/>
  <c r="CS5" i="36"/>
  <c r="AZ5" i="36"/>
  <c r="BU5" i="36"/>
  <c r="BW5" i="36"/>
  <c r="AY5" i="36"/>
  <c r="CN5" i="36"/>
  <c r="AI5" i="36"/>
  <c r="AG5" i="36"/>
  <c r="BI5" i="36"/>
  <c r="BK5" i="36"/>
  <c r="C5" i="36"/>
  <c r="CK5" i="36"/>
  <c r="Z5" i="36"/>
  <c r="N5" i="36"/>
  <c r="CE5" i="36"/>
  <c r="S5" i="36"/>
  <c r="CR5" i="36"/>
  <c r="K5" i="36"/>
  <c r="J5" i="36"/>
  <c r="BX5" i="36"/>
  <c r="CA5" i="36"/>
  <c r="BL5" i="36"/>
  <c r="AK5" i="36"/>
  <c r="AV5" i="36"/>
  <c r="BN5" i="36"/>
  <c r="BY5" i="36"/>
  <c r="CF5" i="36"/>
  <c r="CH5" i="36"/>
  <c r="BM5" i="36"/>
  <c r="D5" i="36"/>
  <c r="AD5" i="36"/>
  <c r="AO5" i="36"/>
  <c r="BA5" i="36"/>
  <c r="AQ5" i="36"/>
  <c r="AU5" i="36"/>
  <c r="I5" i="36"/>
  <c r="BG5" i="36"/>
  <c r="AP5" i="36"/>
  <c r="BB5" i="36"/>
  <c r="AJ5" i="36"/>
  <c r="AM5" i="36"/>
  <c r="CQ5" i="36"/>
  <c r="X5" i="36"/>
  <c r="BO5" i="36"/>
  <c r="AH5" i="36"/>
  <c r="BZ5" i="36"/>
  <c r="AS5" i="36"/>
  <c r="AL5" i="36"/>
  <c r="Q5" i="36"/>
  <c r="BF5" i="36"/>
  <c r="BR52" i="36"/>
  <c r="AJ50" i="36"/>
  <c r="AD49" i="36"/>
  <c r="Z52" i="36"/>
  <c r="AC49" i="36"/>
  <c r="BM20" i="36"/>
  <c r="V6" i="36"/>
  <c r="BM49" i="36"/>
  <c r="AX5" i="36"/>
  <c r="E13" i="36"/>
  <c r="AA9" i="36"/>
  <c r="CA31" i="36"/>
  <c r="AA11" i="36"/>
  <c r="BC26" i="36"/>
  <c r="G38" i="36"/>
  <c r="AI31" i="36"/>
  <c r="AG18" i="36"/>
  <c r="Q25" i="36"/>
  <c r="AL18" i="36"/>
  <c r="O16" i="36"/>
  <c r="BP18" i="36"/>
  <c r="AH18" i="36"/>
  <c r="CK31" i="36"/>
  <c r="I4" i="36"/>
  <c r="H49" i="36"/>
  <c r="AF14" i="36"/>
  <c r="BW11" i="36"/>
  <c r="R38" i="36"/>
  <c r="L42" i="36"/>
  <c r="CN8" i="36"/>
  <c r="L32" i="36"/>
  <c r="U37" i="36"/>
  <c r="BG42" i="36"/>
  <c r="BW42" i="36"/>
  <c r="AD23" i="36"/>
  <c r="P37" i="36"/>
  <c r="CQ27" i="36"/>
  <c r="CS14" i="36"/>
  <c r="U175" i="38" l="1"/>
  <c r="U160" i="38"/>
  <c r="U303" i="38"/>
  <c r="U198" i="38"/>
  <c r="U335" i="38"/>
  <c r="U219" i="38"/>
  <c r="U141" i="38"/>
  <c r="U369" i="38"/>
  <c r="U172" i="38"/>
  <c r="U298" i="38"/>
  <c r="U222" i="38"/>
  <c r="U185" i="38"/>
  <c r="U211" i="38"/>
  <c r="U320" i="38"/>
  <c r="U278" i="38"/>
  <c r="U338" i="38"/>
  <c r="U350" i="38"/>
  <c r="U180" i="38"/>
  <c r="U170" i="38"/>
  <c r="O301" i="38"/>
  <c r="W301" i="38"/>
  <c r="R301" i="38"/>
  <c r="U301" i="38"/>
  <c r="U362" i="38"/>
  <c r="R362" i="38"/>
  <c r="W362" i="38"/>
  <c r="O362" i="38"/>
  <c r="U337" i="38"/>
  <c r="W196" i="38"/>
  <c r="R196" i="38"/>
  <c r="U196" i="38"/>
  <c r="O196" i="38"/>
  <c r="R226" i="38"/>
  <c r="W226" i="38"/>
  <c r="U226" i="38"/>
  <c r="O226" i="38"/>
  <c r="Q32" i="39"/>
  <c r="U327" i="38"/>
  <c r="W327" i="38"/>
  <c r="R327" i="38"/>
  <c r="O327" i="38"/>
  <c r="R217" i="38"/>
  <c r="O217" i="38"/>
  <c r="U217" i="38"/>
  <c r="W217" i="38"/>
  <c r="W235" i="38"/>
  <c r="O235" i="38"/>
  <c r="R235" i="38"/>
  <c r="U235" i="38"/>
  <c r="R353" i="38"/>
  <c r="W353" i="38"/>
  <c r="O353" i="38"/>
  <c r="U353" i="38"/>
  <c r="O172" i="38"/>
  <c r="R172" i="38"/>
  <c r="W172" i="38"/>
  <c r="R340" i="38"/>
  <c r="O340" i="38"/>
  <c r="U340" i="38"/>
  <c r="W340" i="38"/>
  <c r="AS249" i="38"/>
  <c r="AM34" i="39" s="1"/>
  <c r="Z34" i="39"/>
  <c r="O345" i="38"/>
  <c r="U345" i="38"/>
  <c r="W345" i="38"/>
  <c r="R345" i="38"/>
  <c r="W224" i="38"/>
  <c r="O224" i="38"/>
  <c r="U224" i="38"/>
  <c r="R224" i="38"/>
  <c r="R346" i="38"/>
  <c r="W346" i="38"/>
  <c r="O346" i="38"/>
  <c r="U346" i="38"/>
  <c r="W312" i="38"/>
  <c r="U312" i="38"/>
  <c r="O312" i="38"/>
  <c r="R312" i="38"/>
  <c r="U156" i="38"/>
  <c r="O225" i="38"/>
  <c r="U225" i="38"/>
  <c r="W225" i="38"/>
  <c r="R225" i="38"/>
  <c r="U291" i="38"/>
  <c r="W203" i="38"/>
  <c r="U203" i="38"/>
  <c r="R203" i="38"/>
  <c r="O203" i="38"/>
  <c r="R153" i="38"/>
  <c r="W153" i="38"/>
  <c r="O153" i="38"/>
  <c r="U153" i="38"/>
  <c r="O231" i="38"/>
  <c r="W231" i="38"/>
  <c r="R231" i="38"/>
  <c r="U231" i="38"/>
  <c r="R296" i="38"/>
  <c r="W296" i="38"/>
  <c r="O296" i="38"/>
  <c r="U296" i="38"/>
  <c r="U151" i="38"/>
  <c r="O151" i="38"/>
  <c r="W151" i="38"/>
  <c r="R151" i="38"/>
  <c r="W232" i="38"/>
  <c r="R232" i="38"/>
  <c r="O232" i="38"/>
  <c r="U232" i="38"/>
  <c r="N36" i="37"/>
  <c r="R36" i="37" s="1"/>
  <c r="M36" i="37"/>
  <c r="H36" i="37"/>
  <c r="Q36" i="37" s="1"/>
  <c r="AS200" i="38"/>
  <c r="U200" i="38"/>
  <c r="O351" i="38"/>
  <c r="W351" i="38"/>
  <c r="R351" i="38"/>
  <c r="U351" i="38"/>
  <c r="W129" i="38"/>
  <c r="R129" i="38"/>
  <c r="O129" i="38"/>
  <c r="U129" i="38"/>
  <c r="O132" i="38"/>
  <c r="W132" i="38"/>
  <c r="R132" i="38"/>
  <c r="U132" i="38"/>
  <c r="R213" i="38"/>
  <c r="O213" i="38"/>
  <c r="U213" i="38"/>
  <c r="W213" i="38"/>
  <c r="R128" i="38"/>
  <c r="U128" i="38"/>
  <c r="W128" i="38"/>
  <c r="O128" i="38"/>
  <c r="W277" i="38"/>
  <c r="R277" i="38"/>
  <c r="O277" i="38"/>
  <c r="U277" i="38"/>
  <c r="W333" i="38"/>
  <c r="U333" i="38"/>
  <c r="R333" i="38"/>
  <c r="O333" i="38"/>
  <c r="U204" i="38"/>
  <c r="O284" i="38"/>
  <c r="W284" i="38"/>
  <c r="R284" i="38"/>
  <c r="U284" i="38"/>
  <c r="U297" i="38"/>
  <c r="O165" i="38"/>
  <c r="U165" i="38"/>
  <c r="W165" i="38"/>
  <c r="R165" i="38"/>
  <c r="W189" i="38"/>
  <c r="U189" i="38"/>
  <c r="O189" i="38"/>
  <c r="R189" i="38"/>
  <c r="U271" i="38"/>
  <c r="W271" i="38"/>
  <c r="O271" i="38"/>
  <c r="R271" i="38"/>
  <c r="Q35" i="39"/>
  <c r="U352" i="38"/>
  <c r="W352" i="38"/>
  <c r="R352" i="38"/>
  <c r="O352" i="38"/>
  <c r="AS188" i="38"/>
  <c r="AM32" i="39" s="1"/>
  <c r="Z32" i="39"/>
  <c r="W170" i="38"/>
  <c r="O170" i="38"/>
  <c r="R170" i="38"/>
  <c r="U311" i="38"/>
  <c r="O278" i="38"/>
  <c r="R278" i="38"/>
  <c r="W278" i="38"/>
  <c r="W145" i="38"/>
  <c r="R145" i="38"/>
  <c r="O145" i="38"/>
  <c r="U145" i="38"/>
  <c r="W259" i="38"/>
  <c r="U259" i="38"/>
  <c r="R259" i="38"/>
  <c r="O259" i="38"/>
  <c r="O350" i="38"/>
  <c r="W350" i="38"/>
  <c r="R350" i="38"/>
  <c r="O338" i="38"/>
  <c r="W338" i="38"/>
  <c r="R338" i="38"/>
  <c r="U274" i="38"/>
  <c r="AS158" i="38"/>
  <c r="AM31" i="39" s="1"/>
  <c r="Z31" i="39"/>
  <c r="U321" i="38"/>
  <c r="R321" i="38"/>
  <c r="W321" i="38"/>
  <c r="O321" i="38"/>
  <c r="W212" i="38"/>
  <c r="O212" i="38"/>
  <c r="U212" i="38"/>
  <c r="R212" i="38"/>
  <c r="O236" i="38"/>
  <c r="R236" i="38"/>
  <c r="W236" i="38"/>
  <c r="U236" i="38"/>
  <c r="O272" i="38"/>
  <c r="U272" i="38"/>
  <c r="W272" i="38"/>
  <c r="R272" i="38"/>
  <c r="Q33" i="39"/>
  <c r="U328" i="38"/>
  <c r="O328" i="38"/>
  <c r="W328" i="38"/>
  <c r="R328" i="38"/>
  <c r="O168" i="38"/>
  <c r="W168" i="38"/>
  <c r="U168" i="38"/>
  <c r="R168" i="38"/>
  <c r="U142" i="38"/>
  <c r="W142" i="38"/>
  <c r="R142" i="38"/>
  <c r="O142" i="38"/>
  <c r="W174" i="38"/>
  <c r="R174" i="38"/>
  <c r="U174" i="38"/>
  <c r="O174" i="38"/>
  <c r="O248" i="38"/>
  <c r="W248" i="38"/>
  <c r="U248" i="38"/>
  <c r="R248" i="38"/>
  <c r="U316" i="38"/>
  <c r="W316" i="38"/>
  <c r="O316" i="38"/>
  <c r="R316" i="38"/>
  <c r="R163" i="38"/>
  <c r="U163" i="38"/>
  <c r="W163" i="38"/>
  <c r="O163" i="38"/>
  <c r="O157" i="38"/>
  <c r="R157" i="38"/>
  <c r="W157" i="38"/>
  <c r="U157" i="38"/>
  <c r="R275" i="38"/>
  <c r="U275" i="38"/>
  <c r="W275" i="38"/>
  <c r="O275" i="38"/>
  <c r="R309" i="38"/>
  <c r="W309" i="38"/>
  <c r="O309" i="38"/>
  <c r="U292" i="38"/>
  <c r="O292" i="38"/>
  <c r="W292" i="38"/>
  <c r="R292" i="38"/>
  <c r="U364" i="38"/>
  <c r="O364" i="38"/>
  <c r="W364" i="38"/>
  <c r="R364" i="38"/>
  <c r="O223" i="38"/>
  <c r="U223" i="38"/>
  <c r="W223" i="38"/>
  <c r="R223" i="38"/>
  <c r="R184" i="38"/>
  <c r="W184" i="38"/>
  <c r="O184" i="38"/>
  <c r="U184" i="38"/>
  <c r="R282" i="38"/>
  <c r="U282" i="38"/>
  <c r="W282" i="38"/>
  <c r="O282" i="38"/>
  <c r="U246" i="38"/>
  <c r="R246" i="38"/>
  <c r="W246" i="38"/>
  <c r="O246" i="38"/>
  <c r="W242" i="38"/>
  <c r="O242" i="38"/>
  <c r="U242" i="38"/>
  <c r="R242" i="38"/>
  <c r="U195" i="38"/>
  <c r="W195" i="38"/>
  <c r="O195" i="38"/>
  <c r="R195" i="38"/>
  <c r="W318" i="38"/>
  <c r="R318" i="38"/>
  <c r="O318" i="38"/>
  <c r="U318" i="38"/>
  <c r="W220" i="38"/>
  <c r="U220" i="38"/>
  <c r="R220" i="38"/>
  <c r="O220" i="38"/>
  <c r="U294" i="38"/>
  <c r="R294" i="38"/>
  <c r="O294" i="38"/>
  <c r="W294" i="38"/>
  <c r="U176" i="38"/>
  <c r="R176" i="38"/>
  <c r="O176" i="38"/>
  <c r="W176" i="38"/>
  <c r="U343" i="38"/>
  <c r="R343" i="38"/>
  <c r="W343" i="38"/>
  <c r="O343" i="38"/>
  <c r="AS339" i="38"/>
  <c r="AM37" i="39" s="1"/>
  <c r="Z37" i="39"/>
  <c r="O323" i="38"/>
  <c r="U323" i="38"/>
  <c r="R323" i="38"/>
  <c r="W323" i="38"/>
  <c r="R190" i="38"/>
  <c r="O190" i="38"/>
  <c r="W190" i="38"/>
  <c r="U190" i="38"/>
  <c r="R290" i="38"/>
  <c r="W290" i="38"/>
  <c r="O290" i="38"/>
  <c r="U290" i="38"/>
  <c r="R308" i="38"/>
  <c r="O308" i="38"/>
  <c r="U308" i="38"/>
  <c r="W308" i="38"/>
  <c r="R252" i="38"/>
  <c r="U252" i="38"/>
  <c r="W252" i="38"/>
  <c r="O252" i="38"/>
  <c r="O173" i="38"/>
  <c r="U173" i="38"/>
  <c r="R173" i="38"/>
  <c r="W173" i="38"/>
  <c r="W356" i="38"/>
  <c r="O356" i="38"/>
  <c r="R356" i="38"/>
  <c r="U356" i="38"/>
  <c r="O150" i="38"/>
  <c r="U150" i="38"/>
  <c r="W150" i="38"/>
  <c r="R150" i="38"/>
  <c r="W161" i="38"/>
  <c r="O161" i="38"/>
  <c r="R161" i="38"/>
  <c r="U287" i="38"/>
  <c r="R287" i="38"/>
  <c r="O287" i="38"/>
  <c r="W287" i="38"/>
  <c r="U202" i="38"/>
  <c r="R202" i="38"/>
  <c r="O202" i="38"/>
  <c r="W202" i="38"/>
  <c r="R205" i="38"/>
  <c r="U205" i="38"/>
  <c r="O205" i="38"/>
  <c r="W205" i="38"/>
  <c r="Q30" i="39"/>
  <c r="D15" i="9"/>
  <c r="N4" i="7"/>
  <c r="D18" i="9" s="1"/>
  <c r="U366" i="38"/>
  <c r="R366" i="38"/>
  <c r="W366" i="38"/>
  <c r="O366" i="38"/>
  <c r="U322" i="38"/>
  <c r="R322" i="38"/>
  <c r="O322" i="38"/>
  <c r="W322" i="38"/>
  <c r="R201" i="38"/>
  <c r="O201" i="38"/>
  <c r="U201" i="38"/>
  <c r="W201" i="38"/>
  <c r="O146" i="38"/>
  <c r="R146" i="38"/>
  <c r="U146" i="38"/>
  <c r="W146" i="38"/>
  <c r="R254" i="38"/>
  <c r="W254" i="38"/>
  <c r="O254" i="38"/>
  <c r="U254" i="38"/>
  <c r="Q37" i="39"/>
  <c r="O137" i="38"/>
  <c r="U137" i="38"/>
  <c r="W137" i="38"/>
  <c r="R137" i="38"/>
  <c r="W148" i="38"/>
  <c r="O148" i="38"/>
  <c r="R148" i="38"/>
  <c r="U148" i="38"/>
  <c r="R154" i="38"/>
  <c r="O154" i="38"/>
  <c r="W154" i="38"/>
  <c r="U154" i="38"/>
  <c r="O221" i="38"/>
  <c r="W221" i="38"/>
  <c r="U221" i="38"/>
  <c r="R221" i="38"/>
  <c r="U269" i="38"/>
  <c r="R269" i="38"/>
  <c r="O269" i="38"/>
  <c r="W269" i="38"/>
  <c r="R288" i="38"/>
  <c r="W288" i="38"/>
  <c r="U288" i="38"/>
  <c r="O288" i="38"/>
  <c r="U197" i="38"/>
  <c r="U332" i="38"/>
  <c r="W234" i="38"/>
  <c r="R234" i="38"/>
  <c r="O234" i="38"/>
  <c r="U234" i="38"/>
  <c r="W368" i="38"/>
  <c r="R368" i="38"/>
  <c r="U368" i="38"/>
  <c r="O368" i="38"/>
  <c r="U169" i="38"/>
  <c r="W169" i="38"/>
  <c r="R169" i="38"/>
  <c r="O169" i="38"/>
  <c r="O310" i="38"/>
  <c r="W310" i="38"/>
  <c r="R310" i="38"/>
  <c r="U310" i="38"/>
  <c r="R222" i="38"/>
  <c r="W222" i="38"/>
  <c r="O222" i="38"/>
  <c r="R185" i="38"/>
  <c r="O185" i="38"/>
  <c r="W185" i="38"/>
  <c r="Z35" i="39"/>
  <c r="AS280" i="38"/>
  <c r="AM35" i="39" s="1"/>
  <c r="O260" i="38"/>
  <c r="W260" i="38"/>
  <c r="U260" i="38"/>
  <c r="R260" i="38"/>
  <c r="U295" i="38"/>
  <c r="R295" i="38"/>
  <c r="W295" i="38"/>
  <c r="O295" i="38"/>
  <c r="R230" i="38"/>
  <c r="W230" i="38"/>
  <c r="O230" i="38"/>
  <c r="U230" i="38"/>
  <c r="U140" i="38"/>
  <c r="W140" i="38"/>
  <c r="R140" i="38"/>
  <c r="O140" i="38"/>
  <c r="U29" i="39"/>
  <c r="R264" i="38"/>
  <c r="O264" i="38"/>
  <c r="U264" i="38"/>
  <c r="W264" i="38"/>
  <c r="W281" i="38"/>
  <c r="U281" i="38"/>
  <c r="O281" i="38"/>
  <c r="R281" i="38"/>
  <c r="U239" i="38"/>
  <c r="O239" i="38"/>
  <c r="W239" i="38"/>
  <c r="R239" i="38"/>
  <c r="O208" i="38"/>
  <c r="R208" i="38"/>
  <c r="U208" i="38"/>
  <c r="W208" i="38"/>
  <c r="Q34" i="39"/>
  <c r="R167" i="38"/>
  <c r="U167" i="38"/>
  <c r="W167" i="38"/>
  <c r="O167" i="38"/>
  <c r="W320" i="38"/>
  <c r="R320" i="38"/>
  <c r="O320" i="38"/>
  <c r="U305" i="38"/>
  <c r="W305" i="38"/>
  <c r="O305" i="38"/>
  <c r="R305" i="38"/>
  <c r="W127" i="38"/>
  <c r="U127" i="38"/>
  <c r="R127" i="38"/>
  <c r="O127" i="38"/>
  <c r="U360" i="38"/>
  <c r="R360" i="38"/>
  <c r="O360" i="38"/>
  <c r="W360" i="38"/>
  <c r="R171" i="38"/>
  <c r="U171" i="38"/>
  <c r="W171" i="38"/>
  <c r="O171" i="38"/>
  <c r="W218" i="38"/>
  <c r="U218" i="38"/>
  <c r="O218" i="38"/>
  <c r="R218" i="38"/>
  <c r="W214" i="38"/>
  <c r="U214" i="38"/>
  <c r="R214" i="38"/>
  <c r="O214" i="38"/>
  <c r="W255" i="38"/>
  <c r="U255" i="38"/>
  <c r="R255" i="38"/>
  <c r="O255" i="38"/>
  <c r="W339" i="38"/>
  <c r="U339" i="38"/>
  <c r="O339" i="38"/>
  <c r="R339" i="38"/>
  <c r="W238" i="38"/>
  <c r="O238" i="38"/>
  <c r="R238" i="38"/>
  <c r="U238" i="38"/>
  <c r="R304" i="38"/>
  <c r="U304" i="38"/>
  <c r="W304" i="38"/>
  <c r="O304" i="38"/>
  <c r="W331" i="38"/>
  <c r="O331" i="38"/>
  <c r="R331" i="38"/>
  <c r="U331" i="38"/>
  <c r="W283" i="38"/>
  <c r="R283" i="38"/>
  <c r="U283" i="38"/>
  <c r="O283" i="38"/>
  <c r="U317" i="38"/>
  <c r="W317" i="38"/>
  <c r="O317" i="38"/>
  <c r="R317" i="38"/>
  <c r="R285" i="38"/>
  <c r="W285" i="38"/>
  <c r="O285" i="38"/>
  <c r="U285" i="38"/>
  <c r="W286" i="38"/>
  <c r="O286" i="38"/>
  <c r="R286" i="38"/>
  <c r="U286" i="38"/>
  <c r="W180" i="38"/>
  <c r="O180" i="38"/>
  <c r="R180" i="38"/>
  <c r="U299" i="38"/>
  <c r="O299" i="38"/>
  <c r="W299" i="38"/>
  <c r="R299" i="38"/>
  <c r="W183" i="38"/>
  <c r="O183" i="38"/>
  <c r="R183" i="38"/>
  <c r="U183" i="38"/>
  <c r="W268" i="38"/>
  <c r="O268" i="38"/>
  <c r="R268" i="38"/>
  <c r="U268" i="38"/>
  <c r="AS311" i="38"/>
  <c r="Z36" i="39"/>
  <c r="R233" i="38"/>
  <c r="U233" i="38"/>
  <c r="W233" i="38"/>
  <c r="O233" i="38"/>
  <c r="W228" i="38"/>
  <c r="U228" i="38"/>
  <c r="R228" i="38"/>
  <c r="O228" i="38"/>
  <c r="R147" i="38"/>
  <c r="O147" i="38"/>
  <c r="W147" i="38"/>
  <c r="U147" i="38"/>
  <c r="U199" i="38"/>
  <c r="R199" i="38"/>
  <c r="O199" i="38"/>
  <c r="W199" i="38"/>
  <c r="U330" i="38"/>
  <c r="W330" i="38"/>
  <c r="R330" i="38"/>
  <c r="O330" i="38"/>
  <c r="W325" i="38"/>
  <c r="O325" i="38"/>
  <c r="R325" i="38"/>
  <c r="U325" i="38"/>
  <c r="W178" i="38"/>
  <c r="U178" i="38"/>
  <c r="R178" i="38"/>
  <c r="O178" i="38"/>
  <c r="W302" i="38"/>
  <c r="U302" i="38"/>
  <c r="R302" i="38"/>
  <c r="O302" i="38"/>
  <c r="O247" i="38"/>
  <c r="W247" i="38"/>
  <c r="R247" i="38"/>
  <c r="U247" i="38"/>
  <c r="U249" i="38"/>
  <c r="W326" i="38"/>
  <c r="O326" i="38"/>
  <c r="U326" i="38"/>
  <c r="R326" i="38"/>
  <c r="O179" i="38"/>
  <c r="W179" i="38"/>
  <c r="R179" i="38"/>
  <c r="U179" i="38"/>
  <c r="W280" i="38"/>
  <c r="O280" i="38"/>
  <c r="R280" i="38"/>
  <c r="U280" i="38"/>
  <c r="W262" i="38"/>
  <c r="U262" i="38"/>
  <c r="O262" i="38"/>
  <c r="R262" i="38"/>
  <c r="G37" i="40"/>
  <c r="M36" i="40"/>
  <c r="H36" i="40"/>
  <c r="Q36" i="40" s="1"/>
  <c r="N36" i="40"/>
  <c r="R36" i="40" s="1"/>
  <c r="AS126" i="38"/>
  <c r="AM29" i="39" s="1"/>
  <c r="Z29" i="39"/>
  <c r="Q31" i="39"/>
  <c r="W134" i="38"/>
  <c r="O134" i="38"/>
  <c r="R134" i="38"/>
  <c r="U134" i="38"/>
  <c r="Z33" i="39"/>
  <c r="AS219" i="38"/>
  <c r="AM33" i="39" s="1"/>
  <c r="U329" i="38"/>
  <c r="O329" i="38"/>
  <c r="R329" i="38"/>
  <c r="W329" i="38"/>
  <c r="R273" i="38"/>
  <c r="O273" i="38"/>
  <c r="U273" i="38"/>
  <c r="W273" i="38"/>
  <c r="U348" i="38"/>
  <c r="R210" i="38"/>
  <c r="W210" i="38"/>
  <c r="O210" i="38"/>
  <c r="U210" i="38"/>
  <c r="O229" i="38"/>
  <c r="W229" i="38"/>
  <c r="R229" i="38"/>
  <c r="U229" i="38"/>
  <c r="W267" i="38"/>
  <c r="R267" i="38"/>
  <c r="U267" i="38"/>
  <c r="O267" i="38"/>
  <c r="R289" i="38"/>
  <c r="W289" i="38"/>
  <c r="O289" i="38"/>
  <c r="U289" i="38"/>
  <c r="R240" i="38"/>
  <c r="W240" i="38"/>
  <c r="O240" i="38"/>
  <c r="U240" i="38"/>
  <c r="R244" i="38"/>
  <c r="W244" i="38"/>
  <c r="O244" i="38"/>
  <c r="U244" i="38"/>
  <c r="W139" i="38"/>
  <c r="O139" i="38"/>
  <c r="R139" i="38"/>
  <c r="U139" i="38"/>
  <c r="U177" i="38"/>
  <c r="U270" i="38"/>
  <c r="R270" i="38"/>
  <c r="W270" i="38"/>
  <c r="O270" i="38"/>
  <c r="U256" i="38"/>
  <c r="O256" i="38"/>
  <c r="R256" i="38"/>
  <c r="W256" i="38"/>
  <c r="O263" i="38"/>
  <c r="U263" i="38"/>
  <c r="R263" i="38"/>
  <c r="W263" i="38"/>
  <c r="W334" i="38"/>
  <c r="R334" i="38"/>
  <c r="U334" i="38"/>
  <c r="O334" i="38"/>
  <c r="O191" i="38"/>
  <c r="W191" i="38"/>
  <c r="R191" i="38"/>
  <c r="U191" i="38"/>
  <c r="O209" i="38"/>
  <c r="R209" i="38"/>
  <c r="U209" i="38"/>
  <c r="W209" i="38"/>
  <c r="O245" i="38"/>
  <c r="W245" i="38"/>
  <c r="U245" i="38"/>
  <c r="R245" i="38"/>
  <c r="W319" i="38"/>
  <c r="R319" i="38"/>
  <c r="U319" i="38"/>
  <c r="O319" i="38"/>
  <c r="W158" i="38"/>
  <c r="O158" i="38"/>
  <c r="R158" i="38"/>
  <c r="U158" i="38"/>
  <c r="R298" i="38"/>
  <c r="O298" i="38"/>
  <c r="W298" i="38"/>
  <c r="U313" i="38"/>
  <c r="U261" i="38"/>
  <c r="O250" i="38"/>
  <c r="U250" i="38"/>
  <c r="W250" i="38"/>
  <c r="R250" i="38"/>
  <c r="W133" i="38"/>
  <c r="R133" i="38"/>
  <c r="U133" i="38"/>
  <c r="O133" i="38"/>
  <c r="R193" i="38"/>
  <c r="W193" i="38"/>
  <c r="U193" i="38"/>
  <c r="O193" i="38"/>
  <c r="R307" i="38"/>
  <c r="U307" i="38"/>
  <c r="O307" i="38"/>
  <c r="W307" i="38"/>
  <c r="W358" i="38"/>
  <c r="R358" i="38"/>
  <c r="O358" i="38"/>
  <c r="U358" i="38"/>
  <c r="Z30" i="39"/>
  <c r="AS127" i="38"/>
  <c r="AM30" i="39" s="1"/>
  <c r="O251" i="38"/>
  <c r="U251" i="38"/>
  <c r="R251" i="38"/>
  <c r="W251" i="38"/>
  <c r="R349" i="38"/>
  <c r="W349" i="38"/>
  <c r="O349" i="38"/>
  <c r="U349" i="38"/>
  <c r="R215" i="38"/>
  <c r="O215" i="38"/>
  <c r="U215" i="38"/>
  <c r="W215" i="38"/>
  <c r="O348" i="38"/>
  <c r="W348" i="38"/>
  <c r="R348" i="38"/>
  <c r="R211" i="38"/>
  <c r="O211" i="38"/>
  <c r="W211" i="38"/>
  <c r="O177" i="38"/>
  <c r="W177" i="38"/>
  <c r="R177" i="38"/>
  <c r="O192" i="38"/>
  <c r="R192" i="38"/>
  <c r="W192" i="38"/>
  <c r="U192" i="38"/>
  <c r="W257" i="38"/>
  <c r="U257" i="38"/>
  <c r="O257" i="38"/>
  <c r="R257" i="38"/>
  <c r="O166" i="38"/>
  <c r="U166" i="38"/>
  <c r="W166" i="38"/>
  <c r="R166" i="38"/>
  <c r="O126" i="38"/>
  <c r="R126" i="38"/>
  <c r="J4" i="7" s="1"/>
  <c r="D24" i="9" s="1"/>
  <c r="E24" i="9" s="1"/>
  <c r="W126" i="38"/>
  <c r="U126" i="38"/>
  <c r="R347" i="38"/>
  <c r="W347" i="38"/>
  <c r="O347" i="38"/>
  <c r="U347" i="38"/>
  <c r="W357" i="38"/>
  <c r="R357" i="38"/>
  <c r="O357" i="38"/>
  <c r="U357" i="38"/>
  <c r="U131" i="38"/>
  <c r="W131" i="38"/>
  <c r="R131" i="38"/>
  <c r="O131" i="38"/>
  <c r="R164" i="38"/>
  <c r="U164" i="38"/>
  <c r="O164" i="38"/>
  <c r="W164" i="38"/>
  <c r="O344" i="38"/>
  <c r="R344" i="38"/>
  <c r="U344" i="38"/>
  <c r="W344" i="38"/>
  <c r="R265" i="38"/>
  <c r="W265" i="38"/>
  <c r="U265" i="38"/>
  <c r="O265" i="38"/>
  <c r="O197" i="38"/>
  <c r="W197" i="38"/>
  <c r="R197" i="38"/>
  <c r="U187" i="38"/>
  <c r="W187" i="38"/>
  <c r="R187" i="38"/>
  <c r="O187" i="38"/>
  <c r="R363" i="38"/>
  <c r="U363" i="38"/>
  <c r="W363" i="38"/>
  <c r="O363" i="38"/>
  <c r="W144" i="38"/>
  <c r="R144" i="38"/>
  <c r="O144" i="38"/>
  <c r="U144" i="38"/>
  <c r="AS336" i="38"/>
  <c r="U336" i="38"/>
  <c r="U324" i="38"/>
  <c r="W324" i="38"/>
  <c r="O324" i="38"/>
  <c r="R324" i="38"/>
  <c r="U182" i="38"/>
  <c r="R227" i="38"/>
  <c r="W227" i="38"/>
  <c r="U227" i="38"/>
  <c r="O227" i="38"/>
  <c r="U354" i="38"/>
  <c r="O354" i="38"/>
  <c r="W354" i="38"/>
  <c r="R354" i="38"/>
  <c r="W138" i="38"/>
  <c r="R138" i="38"/>
  <c r="U138" i="38"/>
  <c r="O138" i="38"/>
  <c r="U266" i="38"/>
  <c r="R266" i="38"/>
  <c r="O266" i="38"/>
  <c r="W266" i="38"/>
  <c r="W135" i="38"/>
  <c r="U135" i="38"/>
  <c r="R135" i="38"/>
  <c r="O135" i="38"/>
  <c r="U365" i="38"/>
  <c r="O365" i="38"/>
  <c r="W365" i="38"/>
  <c r="R365" i="38"/>
  <c r="W155" i="38"/>
  <c r="U155" i="38"/>
  <c r="O155" i="38"/>
  <c r="R155" i="38"/>
  <c r="R342" i="38"/>
  <c r="O342" i="38"/>
  <c r="W342" i="38"/>
  <c r="U342" i="38"/>
  <c r="R207" i="38"/>
  <c r="U207" i="38"/>
  <c r="O207" i="38"/>
  <c r="W207" i="38"/>
  <c r="W279" i="38"/>
  <c r="R279" i="38"/>
  <c r="O279" i="38"/>
  <c r="U279" i="38"/>
  <c r="U194" i="38"/>
  <c r="R194" i="38"/>
  <c r="O194" i="38"/>
  <c r="W194" i="38"/>
  <c r="U161" i="38"/>
  <c r="U237" i="38"/>
  <c r="O216" i="38"/>
  <c r="W216" i="38"/>
  <c r="R216" i="38"/>
  <c r="U216" i="38"/>
  <c r="W332" i="38"/>
  <c r="R332" i="38"/>
  <c r="O332" i="38"/>
  <c r="Q36" i="39"/>
  <c r="W293" i="38"/>
  <c r="R293" i="38"/>
  <c r="O293" i="38"/>
  <c r="U293" i="38"/>
  <c r="W300" i="38"/>
  <c r="R300" i="38"/>
  <c r="O300" i="38"/>
  <c r="U300" i="38"/>
  <c r="R206" i="38"/>
  <c r="W206" i="38"/>
  <c r="O206" i="38"/>
  <c r="U206" i="38"/>
  <c r="R361" i="38"/>
  <c r="O361" i="38"/>
  <c r="W361" i="38"/>
  <c r="U361" i="38"/>
  <c r="G37" i="37"/>
  <c r="E4" i="7"/>
  <c r="X29" i="39"/>
  <c r="C4" i="7"/>
  <c r="C15" i="9" s="1"/>
  <c r="L4" i="7" l="1"/>
  <c r="D21" i="9" s="1"/>
  <c r="E21" i="9" s="1"/>
  <c r="R37" i="39"/>
  <c r="U37" i="39"/>
  <c r="X37" i="39" s="1"/>
  <c r="U36" i="39"/>
  <c r="X36" i="39" s="1"/>
  <c r="R36" i="39"/>
  <c r="R31" i="39"/>
  <c r="U31" i="39"/>
  <c r="X31" i="39" s="1"/>
  <c r="AN32" i="39"/>
  <c r="AN30" i="39"/>
  <c r="AN33" i="39"/>
  <c r="H11" i="9"/>
  <c r="AN34" i="39"/>
  <c r="AN31" i="39"/>
  <c r="AN29" i="39"/>
  <c r="I11" i="9" s="1"/>
  <c r="AN35" i="39"/>
  <c r="E15" i="9"/>
  <c r="H37" i="37"/>
  <c r="Q37" i="37" s="1"/>
  <c r="M37" i="37"/>
  <c r="N37" i="37"/>
  <c r="R37" i="37" s="1"/>
  <c r="AM36" i="39"/>
  <c r="AN36" i="39" s="1"/>
  <c r="H37" i="40"/>
  <c r="Q37" i="40" s="1"/>
  <c r="N37" i="40"/>
  <c r="R37" i="40" s="1"/>
  <c r="M37" i="40"/>
  <c r="U35" i="39"/>
  <c r="X35" i="39" s="1"/>
  <c r="R35" i="39"/>
  <c r="U33" i="39"/>
  <c r="X33" i="39" s="1"/>
  <c r="R33" i="39"/>
  <c r="U34" i="39"/>
  <c r="X34" i="39" s="1"/>
  <c r="R34" i="39"/>
  <c r="AA33" i="39"/>
  <c r="AA37" i="39"/>
  <c r="AA29" i="39"/>
  <c r="AA36" i="39"/>
  <c r="AA32" i="39"/>
  <c r="AA35" i="39"/>
  <c r="AA31" i="39"/>
  <c r="AA30" i="39"/>
  <c r="AA34" i="39"/>
  <c r="U32" i="39"/>
  <c r="X32" i="39" s="1"/>
  <c r="R32" i="39"/>
  <c r="U30" i="39"/>
  <c r="R30" i="39"/>
  <c r="M4" i="7"/>
  <c r="C18" i="9" s="1"/>
  <c r="E18" i="9" s="1"/>
  <c r="G4" i="7"/>
  <c r="C27" i="9" s="1"/>
  <c r="E27" i="9" s="1"/>
  <c r="C12" i="9"/>
  <c r="E12" i="9" s="1"/>
  <c r="AN37" i="39" l="1"/>
  <c r="S33" i="39"/>
  <c r="S36" i="39"/>
  <c r="S30" i="39"/>
  <c r="S29" i="39"/>
  <c r="C4" i="8" s="1"/>
  <c r="C16" i="9" s="1"/>
  <c r="E16" i="9" s="1"/>
  <c r="S37" i="39"/>
  <c r="S34" i="39"/>
  <c r="S31" i="39"/>
  <c r="S35" i="39"/>
  <c r="S32" i="39"/>
  <c r="X30" i="39"/>
  <c r="V30" i="39"/>
  <c r="Y30" i="39" s="1"/>
  <c r="V36" i="39"/>
  <c r="Y36" i="39" s="1"/>
  <c r="V29" i="39"/>
  <c r="V37" i="39"/>
  <c r="Y37" i="39" s="1"/>
  <c r="V31" i="39"/>
  <c r="Y31" i="39" s="1"/>
  <c r="V35" i="39"/>
  <c r="Y35" i="39" s="1"/>
  <c r="V33" i="39"/>
  <c r="Y33" i="39" s="1"/>
  <c r="V32" i="39"/>
  <c r="Y32" i="39" s="1"/>
  <c r="V34" i="39"/>
  <c r="Y34" i="39" s="1"/>
  <c r="E4" i="8" l="1"/>
  <c r="Y29" i="39"/>
  <c r="G10" i="7" s="1"/>
  <c r="G4" i="8" l="1"/>
  <c r="C28" i="9" s="1"/>
  <c r="E28" i="9" s="1"/>
  <c r="C13" i="9"/>
  <c r="E13" i="9" s="1"/>
</calcChain>
</file>

<file path=xl/sharedStrings.xml><?xml version="1.0" encoding="utf-8"?>
<sst xmlns="http://schemas.openxmlformats.org/spreadsheetml/2006/main" count="15881" uniqueCount="1861">
  <si>
    <t>Performance Summary CEPPL Solar</t>
  </si>
  <si>
    <t xml:space="preserve">Month </t>
  </si>
  <si>
    <t xml:space="preserve">Date </t>
  </si>
  <si>
    <t>Operation Year</t>
  </si>
  <si>
    <t>Year Start Date</t>
  </si>
  <si>
    <t>Year End Date</t>
  </si>
  <si>
    <t>Sr. No.</t>
  </si>
  <si>
    <t>Particular</t>
  </si>
  <si>
    <t>Target</t>
  </si>
  <si>
    <t>Measured</t>
  </si>
  <si>
    <t>Deviation</t>
  </si>
  <si>
    <t>Remarks</t>
  </si>
  <si>
    <t>CC*Bugt (Daily)</t>
  </si>
  <si>
    <t>CC*Bugt (MTD)</t>
  </si>
  <si>
    <t>CC*Bugt (YTD)</t>
  </si>
  <si>
    <t>E_Grid Daily (MWh)</t>
  </si>
  <si>
    <t>E_Grid MTD(MWh)</t>
  </si>
  <si>
    <t>E_Grid YTD (MWh)</t>
  </si>
  <si>
    <t>POA Daily</t>
  </si>
  <si>
    <t>POA MTD</t>
  </si>
  <si>
    <t>POA YTD</t>
  </si>
  <si>
    <t>PR Daily</t>
  </si>
  <si>
    <t>PR MTD</t>
  </si>
  <si>
    <t>PR YTD</t>
  </si>
  <si>
    <t>PA Daily</t>
  </si>
  <si>
    <t>PA MTD</t>
  </si>
  <si>
    <t>PA YTD</t>
  </si>
  <si>
    <t>GA Daily</t>
  </si>
  <si>
    <t>GA MTD</t>
  </si>
  <si>
    <t>GA YTD</t>
  </si>
  <si>
    <t>CUF Daily</t>
  </si>
  <si>
    <t>CUF MTD</t>
  </si>
  <si>
    <t>CUF YTD</t>
  </si>
  <si>
    <t>SPV</t>
  </si>
  <si>
    <t>O2R4_P1</t>
  </si>
  <si>
    <t>O2R8</t>
  </si>
  <si>
    <t>O2R16</t>
  </si>
  <si>
    <t>O2R4_P2</t>
  </si>
  <si>
    <t>O2R22</t>
  </si>
  <si>
    <t>O2R23</t>
  </si>
  <si>
    <t>O2R4_P3</t>
  </si>
  <si>
    <t>O2R13</t>
  </si>
  <si>
    <t>O2R22_P2</t>
  </si>
  <si>
    <t>Name of the Project: CEPPL Kudligi</t>
  </si>
  <si>
    <t>DC Capacity (In MWp): 47.52 &amp;  AC Capacity (In MW): 35.2</t>
  </si>
  <si>
    <t xml:space="preserve"> DATE</t>
  </si>
  <si>
    <t>Plant DC Capacity (KW)</t>
  </si>
  <si>
    <t>Estimated IR
(kWh/ M2)</t>
  </si>
  <si>
    <t xml:space="preserve">Estimated Gen.
(Kwh) </t>
  </si>
  <si>
    <t>Estimated PR (%)</t>
  </si>
  <si>
    <t>Estimated CUF (%)</t>
  </si>
  <si>
    <t>Actual IR (kwh/m2)</t>
  </si>
  <si>
    <t xml:space="preserve">Expected  Gen. on Actual IR (kwh) </t>
  </si>
  <si>
    <t xml:space="preserve">Actual Gen. (Export)
(kwh)  </t>
  </si>
  <si>
    <t>Import (kwh)</t>
  </si>
  <si>
    <t>Net Gen. (kwh)</t>
  </si>
  <si>
    <t>Gen. loss due to BD
(kwh)</t>
  </si>
  <si>
    <t xml:space="preserve">Actual PR
(%) </t>
  </si>
  <si>
    <t>Actual PR Including BD loss  (%)</t>
  </si>
  <si>
    <t>Actual CUF (%)</t>
  </si>
  <si>
    <t>Actual CUF Including BD loss  (%)</t>
  </si>
  <si>
    <t>Short / Excess Actual Power Gen. with Expected based on IR 
in kWh</t>
  </si>
  <si>
    <t>PR Var. with Estimated PR (%)</t>
  </si>
  <si>
    <t>Remark 
(Reasons for deviation)</t>
  </si>
  <si>
    <t>Loss of Generation due to Breakdowns</t>
  </si>
  <si>
    <t>Duration</t>
  </si>
  <si>
    <t>Downtime in Min.</t>
  </si>
  <si>
    <t>IR during BD Period (Kwh/m2)</t>
  </si>
  <si>
    <t xml:space="preserve">Actual/ Guaranteed PR (%) </t>
  </si>
  <si>
    <t>BD Plant capacity
(DC) in KWp</t>
  </si>
  <si>
    <t>Gen. Loss =
(IRxPRxDC Capacity)</t>
  </si>
  <si>
    <t>Reason for Breakdown</t>
  </si>
  <si>
    <t>From</t>
  </si>
  <si>
    <t>To</t>
  </si>
  <si>
    <t>Nill</t>
  </si>
  <si>
    <t>Low Insulation Resistance Fault</t>
  </si>
  <si>
    <t>220 KV Grid failure from GSS</t>
  </si>
  <si>
    <t>Month to date</t>
  </si>
  <si>
    <t>ICR-19 block 2no.s Inverters are under breakdown</t>
  </si>
  <si>
    <t>Till Date</t>
  </si>
  <si>
    <t>CEPL Solar Performance Summary-YTD</t>
  </si>
  <si>
    <t>Year</t>
  </si>
  <si>
    <t>Days</t>
  </si>
  <si>
    <r>
      <rPr>
        <b/>
        <sz val="11"/>
        <color theme="0"/>
        <rFont val="Calibri"/>
        <family val="2"/>
        <scheme val="minor"/>
      </rPr>
      <t>Estimated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</si>
  <si>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r>
      <rPr>
        <b/>
        <sz val="11"/>
        <color theme="0"/>
        <rFont val="Calibri"/>
        <family val="2"/>
        <scheme val="minor"/>
      </rPr>
      <t>Measured POA(kWh/M</t>
    </r>
    <r>
      <rPr>
        <b/>
        <vertAlign val="superscript"/>
        <sz val="11"/>
        <color theme="0"/>
        <rFont val="Calibri"/>
        <family val="2"/>
        <scheme val="minor"/>
      </rPr>
      <t>2</t>
    </r>
    <r>
      <rPr>
        <b/>
        <sz val="11"/>
        <color theme="0"/>
        <rFont val="Calibri"/>
        <family val="2"/>
        <scheme val="minor"/>
      </rPr>
      <t>)</t>
    </r>
  </si>
  <si>
    <t>Budgeted Energy (MWh)</t>
  </si>
  <si>
    <t>Measured Energy (MWh)</t>
  </si>
  <si>
    <t>Target CUF (%)</t>
  </si>
  <si>
    <t>Measured CUF (%)</t>
  </si>
  <si>
    <t>Target GA (%)</t>
  </si>
  <si>
    <t>Measured GA (%)</t>
  </si>
  <si>
    <t>Target PA (%)</t>
  </si>
  <si>
    <t>Measured PA (%)</t>
  </si>
  <si>
    <t>Budgeted PR (MWh)</t>
  </si>
  <si>
    <t>Measured PR(MWh)</t>
  </si>
  <si>
    <t>CEPL Performance Summary Solar</t>
  </si>
  <si>
    <t>Month</t>
  </si>
  <si>
    <t>Estimated POA(m/s)</t>
  </si>
  <si>
    <t>Measured POA (m/s)</t>
  </si>
  <si>
    <t>Target PR (%)</t>
  </si>
  <si>
    <t>Measured PR (%)</t>
  </si>
  <si>
    <t>Measured WPR (%)</t>
  </si>
  <si>
    <t>Start Date</t>
  </si>
  <si>
    <t>End Date</t>
  </si>
  <si>
    <t>Row Labels</t>
  </si>
  <si>
    <t>Sum of O2R4_P1</t>
  </si>
  <si>
    <t>Sum of O2R8</t>
  </si>
  <si>
    <t>Sum of O2R16</t>
  </si>
  <si>
    <t>Sum of O2R4_P2</t>
  </si>
  <si>
    <t>Sum of O2R22</t>
  </si>
  <si>
    <t>Sum of O2R23</t>
  </si>
  <si>
    <t>Sum of O2R4_P3</t>
  </si>
  <si>
    <t>Sum of O2R13</t>
  </si>
  <si>
    <t>Sum of O2R22_P2</t>
  </si>
  <si>
    <t>2025</t>
  </si>
  <si>
    <t>Mar</t>
  </si>
  <si>
    <t>Apr</t>
  </si>
  <si>
    <t>May</t>
  </si>
  <si>
    <t>Jun</t>
  </si>
  <si>
    <t>Grand Total</t>
  </si>
  <si>
    <t>O2R22_P3</t>
  </si>
  <si>
    <t>Meter Readings</t>
  </si>
  <si>
    <t>Calculated Energy Numbers</t>
  </si>
  <si>
    <t>Date</t>
  </si>
  <si>
    <t>Finacial Year</t>
  </si>
  <si>
    <t>Calendor Year</t>
  </si>
  <si>
    <t>Month Year</t>
  </si>
  <si>
    <t>Sunrise Time (POA&gt;20 W/m2)</t>
  </si>
  <si>
    <t>Sunset Time (POA&lt;20 W/m2)</t>
  </si>
  <si>
    <t>IS1_Inv1_M1</t>
  </si>
  <si>
    <t>IS1_Inv1_M2</t>
  </si>
  <si>
    <t>IS2_Inv1_M1</t>
  </si>
  <si>
    <t>IS2_Inv1_M2</t>
  </si>
  <si>
    <t>IS2_Inv2_M1</t>
  </si>
  <si>
    <t>IS2_Inv2_M2</t>
  </si>
  <si>
    <t>IS3_Inv1_M1</t>
  </si>
  <si>
    <t>IS3_Inv1_M2</t>
  </si>
  <si>
    <t>IS3_Inv2_M1</t>
  </si>
  <si>
    <t>IS3_Inv2_M2</t>
  </si>
  <si>
    <t>IS4_Inv1_M1</t>
  </si>
  <si>
    <t>IS4_Inv1_M2</t>
  </si>
  <si>
    <t>IS4_Inv2_M1</t>
  </si>
  <si>
    <t>IS4_Inv2_M2</t>
  </si>
  <si>
    <t>IS5_Inv1_M1</t>
  </si>
  <si>
    <t>IS5_Inv1_M2</t>
  </si>
  <si>
    <t>IS5_Inv1_M3</t>
  </si>
  <si>
    <t>IS5_Inv1_M4</t>
  </si>
  <si>
    <t>IS6_Inv1_M1</t>
  </si>
  <si>
    <t>IS6_Inv1_M2</t>
  </si>
  <si>
    <t>IS6_Inv2_M1</t>
  </si>
  <si>
    <t>IS6_Inv2_M2</t>
  </si>
  <si>
    <t>IS7_Inv1_M1</t>
  </si>
  <si>
    <t>IS7_Inv1_M2</t>
  </si>
  <si>
    <t>IS8_Inv1_M1</t>
  </si>
  <si>
    <t>IS8_Inv1_M2</t>
  </si>
  <si>
    <t>IS8_Inv2_M1</t>
  </si>
  <si>
    <t>IS8_Inv2_M2</t>
  </si>
  <si>
    <t>IS8_Inv3_M1</t>
  </si>
  <si>
    <t>IS8_Inv3_M2</t>
  </si>
  <si>
    <t>IS8_Inv4_M1</t>
  </si>
  <si>
    <t>IS8_Inv4_M2</t>
  </si>
  <si>
    <t>IS9_Inv1_M1</t>
  </si>
  <si>
    <t>IS9_Inv1_M2</t>
  </si>
  <si>
    <t>IS9_Inv1_M3</t>
  </si>
  <si>
    <t>IS9_Inv1_M4</t>
  </si>
  <si>
    <t>IS9_Inv2_M1</t>
  </si>
  <si>
    <t>IS9_Inv2_M2</t>
  </si>
  <si>
    <t>IS9_Inv2_M3</t>
  </si>
  <si>
    <t>IS9_Inv2_M4</t>
  </si>
  <si>
    <t>IS10_Inv1_M1</t>
  </si>
  <si>
    <t>IS10_Inv1_M2</t>
  </si>
  <si>
    <t>IS10_Inv1_M3</t>
  </si>
  <si>
    <t>IS10_Inv1_M4</t>
  </si>
  <si>
    <t>IS10_Inv2_M1</t>
  </si>
  <si>
    <t>IS10_Inv2_M2</t>
  </si>
  <si>
    <t>IS10_Inv2_M3</t>
  </si>
  <si>
    <t>IS10_Inv2_M4</t>
  </si>
  <si>
    <t>IS11_Inv1_M1</t>
  </si>
  <si>
    <t>IS11_Inv1_M2</t>
  </si>
  <si>
    <t>IS11_Inv1_M3</t>
  </si>
  <si>
    <t>IS11_Inv1_M4</t>
  </si>
  <si>
    <t>IS11_Inv2_M1</t>
  </si>
  <si>
    <t>IS11_Inv2_M2</t>
  </si>
  <si>
    <t>IS11_Inv2_M3</t>
  </si>
  <si>
    <t>IS11_Inv2_M4</t>
  </si>
  <si>
    <t>IS12_Inv1_M1</t>
  </si>
  <si>
    <t>IS12_Inv1_M2</t>
  </si>
  <si>
    <t>IS12_Inv1_M3</t>
  </si>
  <si>
    <t>IS12_Inv1_M4</t>
  </si>
  <si>
    <t>IS12_Inv2_M1</t>
  </si>
  <si>
    <t>IS12_Inv2_M2</t>
  </si>
  <si>
    <t>IS12_Inv2_M3</t>
  </si>
  <si>
    <t>IS12_Inv2_M4</t>
  </si>
  <si>
    <t>IS13_Inv1_M1</t>
  </si>
  <si>
    <t>IS13_Inv1_M2</t>
  </si>
  <si>
    <t>IS13_Inv2_M1</t>
  </si>
  <si>
    <t>IS13_Inv2_M2</t>
  </si>
  <si>
    <t>IS13_Inv3_M1</t>
  </si>
  <si>
    <t>IS13_Inv3_M2</t>
  </si>
  <si>
    <t>IS13_Inv4_M1</t>
  </si>
  <si>
    <t>IS13_Inv4_M2</t>
  </si>
  <si>
    <t>IS14_Inv1_M1</t>
  </si>
  <si>
    <t>IS14_Inv1_M2</t>
  </si>
  <si>
    <t>IS14_Inv1_M3</t>
  </si>
  <si>
    <t>IS14_Inv1_M4</t>
  </si>
  <si>
    <t>IS15_Inv1_M1</t>
  </si>
  <si>
    <t>IS15_Inv2_M1</t>
  </si>
  <si>
    <t>IS16_Inv1_M1</t>
  </si>
  <si>
    <t>IS16_Inv1_M2</t>
  </si>
  <si>
    <t>IS17_Inv1_M1</t>
  </si>
  <si>
    <t>IS17_Inv1_M2</t>
  </si>
  <si>
    <t>IS17_Inv2_M1</t>
  </si>
  <si>
    <t>IS17_Inv2_M2</t>
  </si>
  <si>
    <t>IS18_Inv1_M1</t>
  </si>
  <si>
    <t>IS18_Inv1_M2</t>
  </si>
  <si>
    <t>IS18_Inv1_M3</t>
  </si>
  <si>
    <t>IS18_Inv1_M4</t>
  </si>
  <si>
    <t>IS18_Inv2_M1</t>
  </si>
  <si>
    <t>IS18_Inv2_M2</t>
  </si>
  <si>
    <t>IS18_Inv2_M3</t>
  </si>
  <si>
    <t>IS18_Inv2_M4</t>
  </si>
  <si>
    <t>IS19_Inv1_M1</t>
  </si>
  <si>
    <t>IS19_Inv1_M2</t>
  </si>
  <si>
    <t>IS19_Inv2_M1</t>
  </si>
  <si>
    <t>IS19_Inv2_M2</t>
  </si>
  <si>
    <t>IS20_Inv1_M1</t>
  </si>
  <si>
    <t>IS20_Inv1_M2</t>
  </si>
  <si>
    <t>IS20_Inv2_M1</t>
  </si>
  <si>
    <t>IS20_Inv2_M2</t>
  </si>
  <si>
    <r>
      <t>POA_UP_MCR (KWh/m</t>
    </r>
    <r>
      <rPr>
        <b/>
        <vertAlign val="superscript"/>
        <sz val="9"/>
        <color theme="0"/>
        <rFont val="Calibri"/>
        <family val="2"/>
        <scheme val="minor"/>
      </rPr>
      <t>2)</t>
    </r>
  </si>
  <si>
    <t>POA_UP_IS1 (KWh/m2)</t>
  </si>
  <si>
    <t>POA_UP_Ph4 (KWh/m2)</t>
  </si>
  <si>
    <t>POA_UP_Ph3 (KWh/m2)2</t>
  </si>
  <si>
    <t>POA_Down_MCR (KWh/m2)</t>
  </si>
  <si>
    <t>POA_Down_IS1 (KWh/m2)</t>
  </si>
  <si>
    <t>POA_Down_Ph4 (KWh/m2)2</t>
  </si>
  <si>
    <t>POA_Down_Ph3 (KWh/m2)22</t>
  </si>
  <si>
    <t>GHI_UP_MCR (KWh/m2)</t>
  </si>
  <si>
    <t>GHI_UP_IS1 (KWh/m2)</t>
  </si>
  <si>
    <t>GHI_Down_MCR (KWh/m2)</t>
  </si>
  <si>
    <t>GHI_Down_IS1 (KWh/m2)</t>
  </si>
  <si>
    <t>AT_MCR (°C)</t>
  </si>
  <si>
    <t>AT_IS1 (°C)</t>
  </si>
  <si>
    <t>MT_MCR (°C)</t>
  </si>
  <si>
    <t>MT_IS1 (°C)</t>
  </si>
  <si>
    <t>RH_MCR (%)</t>
  </si>
  <si>
    <t>RH_IS1 (%)</t>
  </si>
  <si>
    <t>Rain_MCR (mm)</t>
  </si>
  <si>
    <t>Rain_IS1 (mm)</t>
  </si>
  <si>
    <t>WS_Avg_MCR (m/s)</t>
  </si>
  <si>
    <t>WS_Avg_IS1 (m/s)</t>
  </si>
  <si>
    <t>WS_Max_MCR (m/s)</t>
  </si>
  <si>
    <t>WS_Max_IS1 (m/s)</t>
  </si>
  <si>
    <t>Inv Total Gneration (MWh)</t>
  </si>
  <si>
    <t>Avg POA_UP</t>
  </si>
  <si>
    <t>Avg POA_Down</t>
  </si>
  <si>
    <t>Avg GHI_UP</t>
  </si>
  <si>
    <t>Avg GHI_Down</t>
  </si>
  <si>
    <t>33 kV_Wind_F1_Ex</t>
  </si>
  <si>
    <t>33 kV_Wind_F2_Ex</t>
  </si>
  <si>
    <t>33 kV_Wind_F3_Ex</t>
  </si>
  <si>
    <t>33 kV_Wind_F4_Ex</t>
  </si>
  <si>
    <t>33 kV_Solar_F1_Ex</t>
  </si>
  <si>
    <t>33kV_Solar_F2_Ex</t>
  </si>
  <si>
    <t>33 kV_Solar_F3_Ex</t>
  </si>
  <si>
    <t>33kV_Solar_F4_Ex</t>
  </si>
  <si>
    <t>33kV_OG1_Ex</t>
  </si>
  <si>
    <t>33kV_OG2_Ex</t>
  </si>
  <si>
    <t>220kV_TX1_Ex</t>
  </si>
  <si>
    <t>220kV_Tx2_Ex</t>
  </si>
  <si>
    <t>220kV_TL_TVM_Ex</t>
  </si>
  <si>
    <t>220kV_C&amp;R_PQM_Ex</t>
  </si>
  <si>
    <t>220KV_C&amp;R_PQM_Im</t>
  </si>
  <si>
    <t>33kV_Aux1_Im</t>
  </si>
  <si>
    <t>33kV_Aux2_Im</t>
  </si>
  <si>
    <t>33 kV_Wind_F1_Energy (MWh)</t>
  </si>
  <si>
    <t>33 kV_Wind_F2_Energy (MWh)</t>
  </si>
  <si>
    <t>33 kV_Wind_F3_Energy (MWh)</t>
  </si>
  <si>
    <t>33 kV_Wind_F4_Energy (MWh)</t>
  </si>
  <si>
    <t>33 kV_Solar_F1_Energy (kWh)</t>
  </si>
  <si>
    <t>33 kV_Solar_F2_Energy (MWh)</t>
  </si>
  <si>
    <t>33 kV_Solar_F3_Energy (MWh)</t>
  </si>
  <si>
    <t>33 kV_Solar_F4_Energy (MWh)</t>
  </si>
  <si>
    <t>33kV_OG1_Energy (MWh)</t>
  </si>
  <si>
    <t>33kV_OG2_Energy (MWh)</t>
  </si>
  <si>
    <t>220kV_TX1_Energy (MWh)</t>
  </si>
  <si>
    <t>220kV_Tx2_Energy (MWh)</t>
  </si>
  <si>
    <t>220kV_TL_TVM Energy (MWh)</t>
  </si>
  <si>
    <t>220kV_C&amp;R_PQM_Ex (MWh)</t>
  </si>
  <si>
    <t>220KV_C&amp;R_PQM_im (MWh)</t>
  </si>
  <si>
    <t>33kV_Aux1_Im(MWh)</t>
  </si>
  <si>
    <t>33kV_Aux2_Im (MWh)</t>
  </si>
  <si>
    <t>33 kV Total Export (MWH)</t>
  </si>
  <si>
    <t>220 KV Net Export (MWh)</t>
  </si>
  <si>
    <t>33 kV Line Loss (%)</t>
  </si>
  <si>
    <t>Solar Operating Hours</t>
  </si>
  <si>
    <t>Solar Export (33 kV)</t>
  </si>
  <si>
    <t>Solar Net Export</t>
  </si>
  <si>
    <t>Connected DC Capcity (MWp)</t>
  </si>
  <si>
    <t>Wind Export (33 kV)</t>
  </si>
  <si>
    <t>Wind Net Export (33 kV)</t>
  </si>
  <si>
    <t>E_AC (WPR)</t>
  </si>
  <si>
    <t>E_DC (WPR)</t>
  </si>
  <si>
    <t>WPR (%)</t>
  </si>
  <si>
    <t>Financial Year</t>
  </si>
  <si>
    <t>Calendar Year</t>
  </si>
  <si>
    <t>Operating Hours</t>
  </si>
  <si>
    <t>GHI-UP (KWh/m2)</t>
  </si>
  <si>
    <t>GHI-Down(KWh/m2)</t>
  </si>
  <si>
    <t>POA-UP(KWh/m2)</t>
  </si>
  <si>
    <t>POA-Down(KWh/m2)</t>
  </si>
  <si>
    <t>Amb_Temp(°C)</t>
  </si>
  <si>
    <t>Mod_Temp(°C)</t>
  </si>
  <si>
    <t>WS_Avg(m/s)</t>
  </si>
  <si>
    <t>WS_Max(m/s)</t>
  </si>
  <si>
    <t>PA(%)</t>
  </si>
  <si>
    <t>MA (%)</t>
  </si>
  <si>
    <t>IGA (%)</t>
  </si>
  <si>
    <t>EGA(%)</t>
  </si>
  <si>
    <t>EMA (%)</t>
  </si>
  <si>
    <t>TA (%)</t>
  </si>
  <si>
    <t>PR(%)</t>
  </si>
  <si>
    <t>WPR(%)</t>
  </si>
  <si>
    <t>CUF(%)</t>
  </si>
  <si>
    <t>Gen_Exp (kWh)</t>
  </si>
  <si>
    <t>Mtr_Export (kWh)</t>
  </si>
  <si>
    <t>Mtr_Import (kWh)</t>
  </si>
  <si>
    <t>Mtr_Net_Exp (KWh)</t>
  </si>
  <si>
    <t>Operational Capacity (MW)</t>
  </si>
  <si>
    <t>Bugt_Resource</t>
  </si>
  <si>
    <t>Bugt_Energy</t>
  </si>
  <si>
    <t>Bugt PR</t>
  </si>
  <si>
    <t>Bugt CUF</t>
  </si>
  <si>
    <t>Bugt_PA</t>
  </si>
  <si>
    <t>Bugt_EGA</t>
  </si>
  <si>
    <t>Expected Energy</t>
  </si>
  <si>
    <t>Actual Energy WPR</t>
  </si>
  <si>
    <t>RA (%)</t>
  </si>
  <si>
    <t>Mod Clean Dry (Num)</t>
  </si>
  <si>
    <t>Mod Clean Wet (Num)</t>
  </si>
  <si>
    <t>Line Loss(%)</t>
  </si>
  <si>
    <t>Reactive Power (%)</t>
  </si>
  <si>
    <t>Bugt Line loss (%) (Wind)</t>
  </si>
  <si>
    <t>Bugt Reactive Power (%) (Wind)</t>
  </si>
  <si>
    <t>Bugt Capacity</t>
  </si>
  <si>
    <t>CC*Bugt</t>
  </si>
  <si>
    <t>Avg_SY</t>
  </si>
  <si>
    <t>Contractuyal year</t>
  </si>
  <si>
    <t>Operating Year</t>
  </si>
  <si>
    <t xml:space="preserve">Affected Feeder </t>
  </si>
  <si>
    <t>Consumer</t>
  </si>
  <si>
    <t>Plant Equivalent Weightage</t>
  </si>
  <si>
    <t>Breakdown Description</t>
  </si>
  <si>
    <t>Fault Start TimeStamp</t>
  </si>
  <si>
    <t>Work Start TimeStamp</t>
  </si>
  <si>
    <t>Fault Clearance time</t>
  </si>
  <si>
    <t>Response Time</t>
  </si>
  <si>
    <t>Resolution Time</t>
  </si>
  <si>
    <t>Breakdown Time</t>
  </si>
  <si>
    <t>Action taken</t>
  </si>
  <si>
    <t>Status</t>
  </si>
  <si>
    <t>Plant Equivalent breakdown</t>
  </si>
  <si>
    <t>Lost POA(kWh/m2)</t>
  </si>
  <si>
    <t>Estimated Energy Loss (kWh)</t>
  </si>
  <si>
    <t>Year_2</t>
  </si>
  <si>
    <t>MCR_MVP_SolarF3</t>
  </si>
  <si>
    <t>Tripped on OCR low</t>
  </si>
  <si>
    <t>Block 10 R-Ph LBS Contact failure and  Cable termination supporting insulator failure in metering cubicle</t>
  </si>
  <si>
    <t>Close</t>
  </si>
  <si>
    <t>Tripped on EFR</t>
  </si>
  <si>
    <t>Test charge taken and line stood ok</t>
  </si>
  <si>
    <t>MCR_MVP_SolarF1</t>
  </si>
  <si>
    <t>Y-ph LBS contact failure in ICR-10 and R&amp;Y ph supporting insulators failure in metering panel. Replaced the same and the line charged, stood ok</t>
  </si>
  <si>
    <t>MCR_MVP_SolarF2</t>
  </si>
  <si>
    <t>Tripped on EFR High</t>
  </si>
  <si>
    <t>MCR_MVP_SolarF4</t>
  </si>
  <si>
    <t xml:space="preserve">Tripped manually for ICR 19 DC Cable Fault </t>
  </si>
  <si>
    <t>Manually Tripped for ICR-06 GFDI fault inspection purpose</t>
  </si>
  <si>
    <t>After inspecion the line charged and stood ok</t>
  </si>
  <si>
    <t>Line inspection carriedout. Test charge taken and the line stood ok</t>
  </si>
  <si>
    <t>Contractual Year</t>
  </si>
  <si>
    <t>Total Generation Time</t>
  </si>
  <si>
    <t>Inverter  Station Number (if Bd in filed)</t>
  </si>
  <si>
    <t>Inverter number (If Inv, SCb or Str BD)</t>
  </si>
  <si>
    <t>Inverter Module Number (If Inv, SCb or Str BD)</t>
  </si>
  <si>
    <t>SCB Number (If SCB or Str BD)</t>
  </si>
  <si>
    <t>String Type(If String BD)</t>
  </si>
  <si>
    <t>Equipment (If any BD other than PV  array and inv)</t>
  </si>
  <si>
    <t>C1</t>
  </si>
  <si>
    <t>C2</t>
  </si>
  <si>
    <t xml:space="preserve">Affected Equipment </t>
  </si>
  <si>
    <t>DC Capacity Affected (kW)</t>
  </si>
  <si>
    <t>Fault Category</t>
  </si>
  <si>
    <t>Fault Code (As per HMI)</t>
  </si>
  <si>
    <t>Fault Time</t>
  </si>
  <si>
    <t xml:space="preserve">Acknowledgement Time </t>
  </si>
  <si>
    <t>Work Start time on Fault</t>
  </si>
  <si>
    <t>Work Completion time on fault</t>
  </si>
  <si>
    <t xml:space="preserve">Acknow. time </t>
  </si>
  <si>
    <t>Lost PoA(Wh/m2)</t>
  </si>
  <si>
    <t>Approximate Energy Loss (KWh)</t>
  </si>
  <si>
    <t>JOB Code</t>
  </si>
  <si>
    <t>PTW No.</t>
  </si>
  <si>
    <t>IS10</t>
  </si>
  <si>
    <t>Inv1</t>
  </si>
  <si>
    <t>M4</t>
  </si>
  <si>
    <t>SCB2</t>
  </si>
  <si>
    <t>Str_Typ6(550*58)</t>
  </si>
  <si>
    <t>Connectors</t>
  </si>
  <si>
    <t>String rectification work</t>
  </si>
  <si>
    <t>Faulty string has been rectified</t>
  </si>
  <si>
    <t>Inv2</t>
  </si>
  <si>
    <t>IS8</t>
  </si>
  <si>
    <t>M2</t>
  </si>
  <si>
    <t>Module</t>
  </si>
  <si>
    <t>AC Switch breaking</t>
  </si>
  <si>
    <t>AC breaker reset button manually pressed and Inverter unit charged</t>
  </si>
  <si>
    <t>M1</t>
  </si>
  <si>
    <t>Manual stopped for Unit-2 AC Switch breaking fault</t>
  </si>
  <si>
    <t>IS11</t>
  </si>
  <si>
    <t>MVP</t>
  </si>
  <si>
    <t>MV Panel</t>
  </si>
  <si>
    <t>H Pole VCB tripped on Over Current at ICR-10</t>
  </si>
  <si>
    <t>Manually relay reset done and VCB charged via SCADA</t>
  </si>
  <si>
    <t>IS12</t>
  </si>
  <si>
    <t>IS13</t>
  </si>
  <si>
    <t>H Pole VCB tripped on Over Current at ICR-13</t>
  </si>
  <si>
    <t>IS14</t>
  </si>
  <si>
    <t>IS6</t>
  </si>
  <si>
    <t>IDT</t>
  </si>
  <si>
    <t>IDT tripped on Over Current</t>
  </si>
  <si>
    <t>Inspection done and IDT has been charged</t>
  </si>
  <si>
    <t>Low Insulation Fault</t>
  </si>
  <si>
    <t>Found string fault in SCB-2 and SCB-2 kept in OFF condition. Inverter unit has been charged</t>
  </si>
  <si>
    <t>SCB</t>
  </si>
  <si>
    <t>SCB-2 kept OFF condition for Low Insulation Fault</t>
  </si>
  <si>
    <t>Faulty strings removed and SCB-2 in ON condition</t>
  </si>
  <si>
    <t>Inv3</t>
  </si>
  <si>
    <t>Found string fault in SCB-5 and SCB-5 kept in OFF condition. Inverter unit has been charged</t>
  </si>
  <si>
    <t>GFDI Protection</t>
  </si>
  <si>
    <t>Faulty string removed in SCB-2 and Inverter unit has been charged</t>
  </si>
  <si>
    <t>SCB5</t>
  </si>
  <si>
    <t>SCB-5 kept OFF condition for Low Insulation Fault</t>
  </si>
  <si>
    <t>Faulty strings removed and SCB-5 in ON condition</t>
  </si>
  <si>
    <t>M3</t>
  </si>
  <si>
    <t>Auto reset fault</t>
  </si>
  <si>
    <t>Fauty string removed in SCB-6 and Inverter unit charged</t>
  </si>
  <si>
    <t>SCB6</t>
  </si>
  <si>
    <t>Cables</t>
  </si>
  <si>
    <t>String Rectification work - cable damaged</t>
  </si>
  <si>
    <t>Faulty string is rectified by replacing 10mtr string cable &amp; 4 no.s MC4 connectors.</t>
  </si>
  <si>
    <t>IS9</t>
  </si>
  <si>
    <t>Grid Voltage Imbalance</t>
  </si>
  <si>
    <t xml:space="preserve">After the voltage normalised, Inverter unit charged </t>
  </si>
  <si>
    <t>H-Pole VCB tripped at ICR-13</t>
  </si>
  <si>
    <t>Active power limit setting changed in inverter, manually relay reset done and VCB charged via SCADA</t>
  </si>
  <si>
    <t>Faulty string is rectified by replacing 30mtr string cable &amp; 4 no.s MC4 connectors.</t>
  </si>
  <si>
    <t>SCB3</t>
  </si>
  <si>
    <t>Faulty string is rectified by replacing 40mtr string cable &amp; 4 no.s MC4 connectors.</t>
  </si>
  <si>
    <t>SCB1</t>
  </si>
  <si>
    <t>String Rectification work</t>
  </si>
  <si>
    <t>Faulty string is rectified by replacing 2 no.s MC4 connectors.</t>
  </si>
  <si>
    <t>Str_Typ3(550*29)</t>
  </si>
  <si>
    <t>Faulty string is rectified by replacing 1 no Y connector.</t>
  </si>
  <si>
    <t>Relay current setting increased. Manually relay reset done and VCB charged via SCADA</t>
  </si>
  <si>
    <t>Faulty string removed in SCB-7 and inverter unit charged</t>
  </si>
  <si>
    <t>IS7</t>
  </si>
  <si>
    <t>Faulty string removed in SCB-3 and inverter unit charged</t>
  </si>
  <si>
    <t>SCB7</t>
  </si>
  <si>
    <t>Faulty string is rectified by replacing 20mtr string cable &amp; 4 no.s MC4 connectors.</t>
  </si>
  <si>
    <t>String Rectification Work</t>
  </si>
  <si>
    <t>SCB9</t>
  </si>
  <si>
    <t>Str_Typ5(545*58)</t>
  </si>
  <si>
    <t>SCB4</t>
  </si>
  <si>
    <t>IS17</t>
  </si>
  <si>
    <t>Inverter</t>
  </si>
  <si>
    <t>Key Stop</t>
  </si>
  <si>
    <t>Inverter turned ON</t>
  </si>
  <si>
    <t>Faulty string is rectified by replacing 15mtr string cable, 50A SCB Fuse &amp; 4 no.s MC4 connectors.</t>
  </si>
  <si>
    <t>IS3</t>
  </si>
  <si>
    <t>Faulty string is rectified by replacing 10mtr string cable, 50A SCB Fuse &amp; 4 no.s MC4 connectors.</t>
  </si>
  <si>
    <t>Str_Typ2(545*29)</t>
  </si>
  <si>
    <t xml:space="preserve">String Fuses </t>
  </si>
  <si>
    <t>Faulty string removed in MPPT-2, SCB-9 and Inverter unit has been charged</t>
  </si>
  <si>
    <t>Inv4</t>
  </si>
  <si>
    <t>AC Over Voltage</t>
  </si>
  <si>
    <t>Faulty string removed in MPPT-4, SCB-5&amp;6 and Inverter unit has been charged</t>
  </si>
  <si>
    <t>Found MPPT-3 SCB-3 Positive DC 400sqmm cable insulation damaged new sleeve provided</t>
  </si>
  <si>
    <t>Rectification WIP</t>
  </si>
  <si>
    <t>Faulty string is rectified by replacing 15mtr string cable &amp; 2 no.s MC4 connectors.</t>
  </si>
  <si>
    <t>Faulty string is rectified by replacing 20mtr string cable, 50A SCB Fuse &amp; 4 no.s MC4 connectors.</t>
  </si>
  <si>
    <t>Faulty string is rectified by replacing 25mtr string cable &amp; 3 no.s MC4 connectors.</t>
  </si>
  <si>
    <t>Faulty string removed in SCB-2 and inverter unit charged</t>
  </si>
  <si>
    <t>Faulty string is rectified by replacing 25mtr string cable &amp; 2 no.s MC4 connectors.</t>
  </si>
  <si>
    <t>Faulty string is rectified by replacing 30mtr string cable &amp; 2 no.s MC4 connectors.</t>
  </si>
  <si>
    <t>Faulty string removed in SCB-5 and inverter unit charged</t>
  </si>
  <si>
    <t>Faulty string is rectified by replacing 20mtr string cable &amp; 2 no.s MC4 connectors.</t>
  </si>
  <si>
    <t>IDT Tap position changed from 3 to 2</t>
  </si>
  <si>
    <t>Faulty string is rectified by replacing 30mtr string cable, 50A Fuse &amp; 5 no.s MC4 connectors.</t>
  </si>
  <si>
    <t>Faulty string is rectified by replacing 30mtr string cable &amp; 5 no.s MC4 connectors.</t>
  </si>
  <si>
    <t>Faulty string is rectified by replacing 40mtr string cable, 50A Fuse &amp; 4 no.s MC4 connectors.</t>
  </si>
  <si>
    <t>Faulty string is rectified by replacing 60mtr string cable, 50A Fuse &amp; 6 no.s MC4 connectors.</t>
  </si>
  <si>
    <t>Faulty string is rectified by replacing  50A SCB Fuse</t>
  </si>
  <si>
    <t>Faulty string removed in SCB-4 and inverter unit charged</t>
  </si>
  <si>
    <t>JOB_560</t>
  </si>
  <si>
    <t>Faulty string is rectified by replacing  1 no MC4 connector</t>
  </si>
  <si>
    <t>IS16</t>
  </si>
  <si>
    <t>Faulty string rectified</t>
  </si>
  <si>
    <t>JOB_561</t>
  </si>
  <si>
    <t>Faulty string is rectified by replacing 20mtr string cable &amp; 5 no.s MC4 connectors.</t>
  </si>
  <si>
    <t>Faulty string is rectified by replacing 25mtr string cable &amp; 6 no.s MC4 connectors.</t>
  </si>
  <si>
    <t>IS19</t>
  </si>
  <si>
    <t>Positive 400sqmm DC cable faulty in SCB2. Cable removed and Inverter charged</t>
  </si>
  <si>
    <t>Inspection of MPPT1 for Low Insulation Fault</t>
  </si>
  <si>
    <t>Inspection completed</t>
  </si>
  <si>
    <t>IS2</t>
  </si>
  <si>
    <t xml:space="preserve">Faulty string is rectified by replacing 50A SCB Fuse </t>
  </si>
  <si>
    <t>Negative 400sqmm DC cable faulty in SCB6. Cable removed and Inverter charged</t>
  </si>
  <si>
    <t>Inspection of MPPT2 for Low Insulation Resistance Fault</t>
  </si>
  <si>
    <t>Faulty string removed in SCB-6 and inverter unit charged</t>
  </si>
  <si>
    <t>Faulty string is rectified by replacing 60mtr string cable &amp; 4 no.s MC4 connectors.</t>
  </si>
  <si>
    <t>Tx</t>
  </si>
  <si>
    <t>IDT Tripped on Over Current</t>
  </si>
  <si>
    <t>Manual Stopped for Load Curtailment instruction from GSS</t>
  </si>
  <si>
    <t>Inverter Charged</t>
  </si>
  <si>
    <t>IS4</t>
  </si>
  <si>
    <t>Faulty string removed in SCB-8 and inverter unit charged</t>
  </si>
  <si>
    <t>SCB8</t>
  </si>
  <si>
    <t>Faulty string is rectified by replacing 20mtr string cable, 1 no 50A Fuse &amp; 4 no.s MC4 connectors.</t>
  </si>
  <si>
    <t>JOB_565</t>
  </si>
  <si>
    <t>Faulty string is rectified by replacing 25mtr string cable &amp; 4 no.s MC4 connectors.</t>
  </si>
  <si>
    <t>After Grid resumption fault occurs and autoreset</t>
  </si>
  <si>
    <t>Inverter Active power setting changed to 105%. Manually relay reset done and VCB charged via SCADA</t>
  </si>
  <si>
    <t>Faulty string is rectified by replacing 1 no MC4 connector.</t>
  </si>
  <si>
    <t>Faulty string is rectified by replacing 1 no 50A SCB Fuse.</t>
  </si>
  <si>
    <t>Faulty string is rectified by replacing 35mtr string cable &amp; 4 no.s MC4 connectors.</t>
  </si>
  <si>
    <t>JOB_570</t>
  </si>
  <si>
    <t>JOB_568</t>
  </si>
  <si>
    <t>Vac High</t>
  </si>
  <si>
    <t>Key Stop for Inspection of MPPT2 for Low Insulation Resistance Fault</t>
  </si>
  <si>
    <t>Faulty string is rectified by replacing 30mtr string cable, 1 no 30A String Fuse &amp; 4 no.s MC4 connectors.</t>
  </si>
  <si>
    <t>JOB_572</t>
  </si>
  <si>
    <t>JOB_577</t>
  </si>
  <si>
    <t>Faulty string is rectified by replacing 140mtr string cable &amp; 4 no.s MC4 connectors.</t>
  </si>
  <si>
    <t>JOB_578</t>
  </si>
  <si>
    <t>Faulty string is rectified by replacing 1 no 30A String Fuse.</t>
  </si>
  <si>
    <t>Current setting changed. Manually relay reset done and VCB charged via SCADA</t>
  </si>
  <si>
    <t>Faulty string is rectified by replacing 1 no Positive Y Connector</t>
  </si>
  <si>
    <t>JOB_583</t>
  </si>
  <si>
    <t>JOB_584</t>
  </si>
  <si>
    <t>Faulty string is rectified by replacing 1 no Positive Y connector.</t>
  </si>
  <si>
    <t>400sqmm Negative DC cable faulty</t>
  </si>
  <si>
    <t>Waiting for fault locator</t>
  </si>
  <si>
    <t>Open</t>
  </si>
  <si>
    <t>JOB_587</t>
  </si>
  <si>
    <t>Faulty string is rectified by replacing 80mtr string cable &amp; 8 no.s MC4 connectors.</t>
  </si>
  <si>
    <t>Faulty string is rectified by replacing 80mtr string cable &amp; 6 no.s MC4 connectors.</t>
  </si>
  <si>
    <t>Faulty string is rectified by replacing 60mtr string cable &amp; 6 no.s MC4 connectors.</t>
  </si>
  <si>
    <t>Active power limit setting changed to 107%. Manually relay reset done and VCB charged via SCADA</t>
  </si>
  <si>
    <t>All SCB's current checked, all are ok. Inverter restarted &amp; charged</t>
  </si>
  <si>
    <t>Inspection done and VCB charged</t>
  </si>
  <si>
    <t>Current setting increased in IDMT relay and VCB charged</t>
  </si>
  <si>
    <t>Faulty string removed and inverter unit charged</t>
  </si>
  <si>
    <t>Inverter unit has been charged</t>
  </si>
  <si>
    <t>Faulty string removed and SCB charged</t>
  </si>
  <si>
    <t>JOB_593</t>
  </si>
  <si>
    <t>Faulty string is rectified by replacing 60mtr string cable &amp; 8 no.s MC4 connectors.</t>
  </si>
  <si>
    <t>Faulty string is rectified by replacing 80mtr string cable &amp; 4 no.s MC4 connectors.</t>
  </si>
  <si>
    <t>Active power limit setting changed to 110%. Manually relay reset done and VCB charged via SCADA</t>
  </si>
  <si>
    <t>JOB_595</t>
  </si>
  <si>
    <t>JOB_597</t>
  </si>
  <si>
    <t>Faulty string is rectified by replacing 2 no.s MC4 connector.</t>
  </si>
  <si>
    <t>Faulty string is rectified by replacing 1 No Positive Y connector.</t>
  </si>
  <si>
    <t>400sqmm DC cable fault identified and cable jointing work completed</t>
  </si>
  <si>
    <t>Faulty string is rectified by replacing 80mtr string cable, 50A SCB Fuse &amp; 6 no.s MC4 connectors.</t>
  </si>
  <si>
    <t>Faulty string is rectified by replacing 60mtr string cable, 50A SCB Fuse &amp; 6 no.s MC4 connectors.</t>
  </si>
  <si>
    <t>Faulty string is rectified by replacing 50mtr string cable &amp; 4 no.s MC4 connectors.</t>
  </si>
  <si>
    <t>Faulty string is rectified by replacing 60mtr string cable, 30A String Fuse  &amp; 4 no.s MC4 connectors.</t>
  </si>
  <si>
    <t>SCB Replacement work</t>
  </si>
  <si>
    <t>SCB replacement work completed with the support of Project vendor team</t>
  </si>
  <si>
    <t>Faulty string is rectified by replacing 100mtr string cable &amp; 4 no.s MC4 connectors.</t>
  </si>
  <si>
    <t>Faulty string is rectified by replacing 30mtr string cable, 50A SCB Fuse &amp; 2 no.s MC4 connectors.</t>
  </si>
  <si>
    <t>Faulty string is rectified by replacing 50mtr string cable, 50A SCB Fuse &amp; 4 no.s MC4 connectors.</t>
  </si>
  <si>
    <t>IS15</t>
  </si>
  <si>
    <t>AC Under Voltage</t>
  </si>
  <si>
    <t>JOB_598</t>
  </si>
  <si>
    <t>Faulty string is rectified by replacing 55mtr string cable &amp; 4 no.s MC4 connectors.</t>
  </si>
  <si>
    <t>Faulty string is rectified by replacing 40mtr string cable, 50A SCB Fuse &amp; 4 no.s MC4 connectors.</t>
  </si>
  <si>
    <t>JOB_599</t>
  </si>
  <si>
    <t>Faulty string is rectified by replacing 30mtr string cable, 50A SCB Fuse &amp; 4 no.s MC4 connectors.</t>
  </si>
  <si>
    <t>JOB_601</t>
  </si>
  <si>
    <t>Faulty string is rectified by replacing 90mtr string cable, 50A SCB Fuse &amp; 10 no.s MC4 connectors.</t>
  </si>
  <si>
    <t>Faulty string is rectified by replacing 100mtr string cable, 50A SCB Fuse &amp; 6 no.s MC4 connectors.</t>
  </si>
  <si>
    <t>JOB_603</t>
  </si>
  <si>
    <t>Faulty string is rectified by replacing 40mtr string cable, 1 no 50A SCB Fuse &amp; 4 no.s MC4 connectors.</t>
  </si>
  <si>
    <t>Faulty string is rectified by replacing 50mtr string cable, 1 no 50A SCB Fuse &amp; 4 no.s MC4 connectors.</t>
  </si>
  <si>
    <t>JOB_604</t>
  </si>
  <si>
    <t xml:space="preserve">Faulty string is rectified by replacing 1 no 50A SCB Fuse </t>
  </si>
  <si>
    <t>SCB got fired due to the DC string cables are short circuited</t>
  </si>
  <si>
    <t>JOB_605</t>
  </si>
  <si>
    <t>Both DC cables have been removed and Inverter has been charged</t>
  </si>
  <si>
    <t>SCB restoration work</t>
  </si>
  <si>
    <t>New SCB fixed and Cable end termination completed</t>
  </si>
  <si>
    <t>AC Switch Off</t>
  </si>
  <si>
    <t>Faulty string is rectified by replacing 50mtr string cable, 1 no 50A SCB Fuse &amp; 6 no.s MC4 connectors.</t>
  </si>
  <si>
    <t>Faulty string is rectified by replacing 50mtr string cable, 1 no 50A SCB Fuse &amp; 8 no.s MC4 connectors.</t>
  </si>
  <si>
    <t>Faulty string is rectified by replacing 100mtr string cable, 1 no 50A SCB Fuse &amp; 4 no.s MC4 connectors.</t>
  </si>
  <si>
    <t>Faulty string is rectified by replacing 30mtr string cable, &amp; 6 no.s MC4 connectors.</t>
  </si>
  <si>
    <t>JOB_606</t>
  </si>
  <si>
    <t>IS5</t>
  </si>
  <si>
    <t>Faulty string is rectified by replacing 30mtr string cable, 1 no Positive Y Connector &amp; 4 no.s MC4 connectors.</t>
  </si>
  <si>
    <t>Faulty string is rectified by replacing 1 no Positive Y Connector 1 no MC4 connector.</t>
  </si>
  <si>
    <t>Faulty string is rectified by replacing 5 no.s MC4 connector.</t>
  </si>
  <si>
    <t>Faulty string is rectified by replacing 50mtr string cable, &amp; 6 no.s MC4 connectors.</t>
  </si>
  <si>
    <t>Faulty string is rectified by replacing 30mtr string cable, &amp; 4 no.s MC4 connectors.</t>
  </si>
  <si>
    <t>Faulty string is rectified by replacing 80mtr string cable, &amp; 12 no.s MC4 connectors.</t>
  </si>
  <si>
    <t>Faulty string is rectified by replacing 50mtr string cable, &amp; 4 no.s MC4 connectors.</t>
  </si>
  <si>
    <t>Faulty string is rectified by replacing 60mtr string cable, &amp; 4 no.s MC4 connectors.</t>
  </si>
  <si>
    <t>Faulty string is rectified by replacing 40mtr string cable, &amp; 4 no.s MC4 connectors.</t>
  </si>
  <si>
    <t>JOB_607</t>
  </si>
  <si>
    <t>JOB_609</t>
  </si>
  <si>
    <t>Faulty string is rectified by replacing 60mtr string cable 1 no 30A String Fuse &amp; 6 no.s MC4 connectors.</t>
  </si>
  <si>
    <t>Faulty string is rectified by replacing 40mtr string cable, &amp; 8 no.s MC4 connectors.</t>
  </si>
  <si>
    <t>JOB_608</t>
  </si>
  <si>
    <t>Faulty string is rectified by replacing 140mtr string cable, &amp; 4 no.s MC4 connectors.</t>
  </si>
  <si>
    <t>Faulty string is rectified by replacing 60mtr string cable 1 no 50A SCB Fuse &amp; 4 no.s MC4 connectors.</t>
  </si>
  <si>
    <t>JOB_611</t>
  </si>
  <si>
    <t>Faulty string is rectified by replacing 80mtr string cable, &amp; 6 no.s MC4 connectors.</t>
  </si>
  <si>
    <t>Faulty string is rectified by replacing 60mtr string cable 1 no 50A SCB Fuse &amp; 6 no.s MC4 connectors.</t>
  </si>
  <si>
    <t>H-Pole VCB tripped at ICR-02 after 220KV Grid failure</t>
  </si>
  <si>
    <t>IDT Tripped on Over Current after 220KV Grid failure</t>
  </si>
  <si>
    <t xml:space="preserve">Upon observation found end termination flashover occurred at IDT HV side. Insulation provided and IDT charged </t>
  </si>
  <si>
    <t>H-Pole VCB tripped at ICR-05 after 220KV Grid failure</t>
  </si>
  <si>
    <t>Faulty string is rectified by replacing 30mtr string cable &amp; 8 no.s MC4 connectors.</t>
  </si>
  <si>
    <t>Faulty string removed in SCB-1 and inverter unit charged</t>
  </si>
  <si>
    <t>Faulty string removed in SCB-9 and inverter unit charged</t>
  </si>
  <si>
    <t>JOB_612</t>
  </si>
  <si>
    <t>Faulty string is rectified by replacing 100mtr string cable &amp; 8 no.s MC4 connectors.</t>
  </si>
  <si>
    <t xml:space="preserve">IDT Tripped </t>
  </si>
  <si>
    <t>Inspection done. Manually relay reset done and IDT charged</t>
  </si>
  <si>
    <t>JOB_613</t>
  </si>
  <si>
    <t>Found 545Wp PV Module damaged. Faulty string is rectified by replacing 1 no 545Wp PV Module.</t>
  </si>
  <si>
    <t>Faulty string is rectified by replacing 140mtr string cable, 1 no 30A String Fuse, 1 no 50A SCB Fuse &amp; 8 no.s MC4 connectors.</t>
  </si>
  <si>
    <t>PD board connections tightness checked and the inverter unit has been charged</t>
  </si>
  <si>
    <t xml:space="preserve">VCB Manually tripped for Inv-1 Unit-2 AC Switch Off fault inspection purpose </t>
  </si>
  <si>
    <t>Inspection completed and IDT charged</t>
  </si>
  <si>
    <t>H Pole VCB Tripped</t>
  </si>
  <si>
    <t>Faulty string is rectified by replacing 30mtr string cable &amp; 6 no.s MC4 connectors.</t>
  </si>
  <si>
    <t>Faulty string is rectified by replacing 1 no Positive Y Connector &amp; 1 no MC4 connector</t>
  </si>
  <si>
    <t>Faulty string is rectified by replacing 30mtr string cable, 1 no 50A SCB Fuse &amp; 4 no.s MC4 connectors.</t>
  </si>
  <si>
    <t>PD board has been replaced and the inverter unit has been charged</t>
  </si>
  <si>
    <t xml:space="preserve">VCB Manually tripped for Inv-1 Unit-4 AC Switch Off fault inspection purpose </t>
  </si>
  <si>
    <t>Inverter firmware updated by Sungrow team and the inverter unit has been charged</t>
  </si>
  <si>
    <t>Inverter unit has been rebooted</t>
  </si>
  <si>
    <t>ICR-05 tripped for Load curtailment instruction from GSS</t>
  </si>
  <si>
    <t>After Load curtailment ICR-05 charged</t>
  </si>
  <si>
    <t>Grid Voltage Imbalance protection setting changed to 7%, Inverter unit has been charged</t>
  </si>
  <si>
    <t>Faulty string is rectified by replacing 40mtr string cable &amp; 6 no.s MC4 connectors.</t>
  </si>
  <si>
    <t>AC Breaker Shunt coil has been replaced and it is under observation</t>
  </si>
  <si>
    <t>All SCB's current checked, all are ok. Inverter unit has been charged</t>
  </si>
  <si>
    <t>Inverter unit has been rebooted and Faulty AC Breaker has been replaced by good one</t>
  </si>
  <si>
    <t>AC Switch Off fault inspection</t>
  </si>
  <si>
    <t>IDT tripped on Over current</t>
  </si>
  <si>
    <t>Inverter Active power setting changed to 108%. Manually relay reset done and VCB charged via SCADA</t>
  </si>
  <si>
    <t>Faulty string is rectified by replacing 1 no MC4 connector</t>
  </si>
  <si>
    <t>Faulty string is rectified by replacing 1 no Positive Y connector</t>
  </si>
  <si>
    <t>Faulty string is rectified by replacing 30mtr string cable, 1 no 50A Fuse &amp; 4 no.s MC4 connectors.</t>
  </si>
  <si>
    <t>Faulty string is rectified by replacing 1 no 50A SCB Fuse</t>
  </si>
  <si>
    <t>Faulty string is rectified by replacing 1 no 30A String Fuse</t>
  </si>
  <si>
    <t>2 no.s PV Modules 545Wp damaged due to Rotavator work and the faulty string kept open. Inverter has been charged</t>
  </si>
  <si>
    <t>2 no.s PV Modules 545Wp damaged due to Rotavator work</t>
  </si>
  <si>
    <t>2 no.s damaged PV Modules 545Wp has been replaced</t>
  </si>
  <si>
    <t>Faulty string is rectified by replacing 240mtr string cable &amp; 4 no.s MC4 connectors.</t>
  </si>
  <si>
    <t>Fire incident occurred, Inverter Restoration wip</t>
  </si>
  <si>
    <t>Faulty string removed and inverter charged</t>
  </si>
  <si>
    <t>IS18</t>
  </si>
  <si>
    <t>Faulty string removed in SCB3 and inverter unit charged</t>
  </si>
  <si>
    <t>Outgoing VCB tripped after Feeder#5 tripped on EFR</t>
  </si>
  <si>
    <t>Found Positive 400sqmm DC cable faulty in SCB-2 and Negative 400sqmm DC Cable faulty in SCB-3. Faulty cables kept open and the Inverter charged</t>
  </si>
  <si>
    <t>Faulty string is rectified by replacing 60mtr string cable, 1 no 50A SCB Fuse &amp; 4 no.s MC4 connectors.</t>
  </si>
  <si>
    <t xml:space="preserve">Positive 400sqmm DC cable faulty in SCB-2 </t>
  </si>
  <si>
    <t>Negative 400sqmm DC Cable faulty in SCB-3</t>
  </si>
  <si>
    <t>Faulty string is rectified by replacing 120mtr string cable, 1 no 50A SCB Fuse &amp; 10 no.s MC4 connectors.</t>
  </si>
  <si>
    <t>Faulty string is rectified by replacing 20mtr string cable, 1 no 50A SCB Fuse &amp; 4 no.s MC4 connectors.</t>
  </si>
  <si>
    <t>Faulty string is rectified by replacing 40mtr string cable, 1 no 30A String Fuse, 1 no 50A SCB Fuse &amp; 4 no.s MC4 connectors.</t>
  </si>
  <si>
    <t>IDT tripped on Master trip relay</t>
  </si>
  <si>
    <t>Outgoing VCB tripped after Feeder#6 tripped on EFR</t>
  </si>
  <si>
    <t>Outgoing VCB tripped on Master trip relay</t>
  </si>
  <si>
    <t>Faulty string is rectified by replacing 100mtr string cable, 1 no 50A SCB Fuse &amp; 12 no.s MC4 connectors.</t>
  </si>
  <si>
    <t>Faulty string is rectified by replacing 80mtr string cable, 1 no 50A SCB Fuse &amp; 4 no.s MC4 connectors.</t>
  </si>
  <si>
    <t>Faulty string is rectified by replacing 100mtr string cable &amp; 6 no.s MC4 connectors.</t>
  </si>
  <si>
    <t>Outgoing VCB tripped after 220KV Grid failure</t>
  </si>
  <si>
    <t>Parallel Machine Communication Failure</t>
  </si>
  <si>
    <t>Inverer rebooted</t>
  </si>
  <si>
    <t>Faulty string is rectified by replacing 1 no 50A SCB Fuse &amp; 1 no 30A String Fuse</t>
  </si>
  <si>
    <t>Manually tripped for Load Curtailment instruction from GSS</t>
  </si>
  <si>
    <t>Inverter Charged after Load curtailment</t>
  </si>
  <si>
    <t>Faulty string is rectified by replacing 2 no.s MC4 Connectors, 1 no 50A SCB Fuse &amp; 1 no 30A String Fuse</t>
  </si>
  <si>
    <t>Faulty string is rectified by replacing 1 no MC4 Connectors, 1 no 50A SCB Fuse &amp; 1 no 50A Fuse Holder</t>
  </si>
  <si>
    <t>2 no.s -ve 400sqmm DC cables faulty in SCB4&amp;5 and +ve 400sqmm cable faulty in SCB6. All faulty cables kept open and Inverter unit has been charged</t>
  </si>
  <si>
    <t>Manual stop for Low Insulation Resistance Fault in MPPT2</t>
  </si>
  <si>
    <t>Negative 400sqmm DC Cable faulty in SCB-4</t>
  </si>
  <si>
    <t>Negative 400sqmm DC Cable faulty in SCB-5</t>
  </si>
  <si>
    <t>Positive 400sqmm DC cable faulty in SCB-6</t>
  </si>
  <si>
    <t>Insulation value found ok and reconnected the +ve DC cable</t>
  </si>
  <si>
    <t>Module Fault after 220KV Grid failure</t>
  </si>
  <si>
    <t>Coordinated with Sungrow Service Engineer inspection done and checked all related connections troubleshooting wip</t>
  </si>
  <si>
    <t>Manual stop for Module fault in Unit-1</t>
  </si>
  <si>
    <t>Faulty string is rectified by replacing 1 no 50A SCB Fuse, 1 no 30A String Fuse &amp; 2 no.s MC4 connectors.</t>
  </si>
  <si>
    <t>Faulty string is rectified by replacing 1 no 30A String Fuse &amp; 2 no.s MC4 connectors.</t>
  </si>
  <si>
    <t>Found IGBT Stack faulty, replaced the same and Inverter unit-1 has been charged</t>
  </si>
  <si>
    <t>Faulty string is rectified by replacing 180mtr string cable, 1 no 50A SCB Fuse &amp; 4 no.s MC4 connectors.</t>
  </si>
  <si>
    <t>Faulty string is rectified by replacing  2 no.s MC4 connectors.</t>
  </si>
  <si>
    <t>Faulty string is rectified by replacing 1 no 50A SCB Fuse &amp; 2 no.s MC4 connectors.</t>
  </si>
  <si>
    <t>Faulty string is rectified by replacing 20mtr 6sqmm DC String Cable, 1 no 50A SCB Fuse &amp; 4 no.s MC4 connectors.</t>
  </si>
  <si>
    <t>Faulty string is rectified by replacing 1 no 50A SCB Fuse, 1 no 30A String Fuse</t>
  </si>
  <si>
    <t>Manually tripped for ICR-3 charging</t>
  </si>
  <si>
    <t>VCB charged via SCADA</t>
  </si>
  <si>
    <t>ICR-3 IDT HV side End termination flashover</t>
  </si>
  <si>
    <t>Found rain water stored in the IDT HV duct removed and cleaned the same and test charge taken stood ok</t>
  </si>
  <si>
    <t>Faulty string is rectified by replacing 20mtr string cable, 1 no 30A String Fuse &amp; 4 no.s MC4 connectors.</t>
  </si>
  <si>
    <t>Outgoing VCB tripped</t>
  </si>
  <si>
    <t>Found moisture ingress in IDT HV duct, cleaned and tightness done. Manually relay reset done and VCB charged via SCADA</t>
  </si>
  <si>
    <t>VCB Tripped</t>
  </si>
  <si>
    <t>Faulty string is rectified by replacing 30mtr string cable, 1 no Y Connector, 1 no 50A SCB Fuse &amp; 4 no.s MC4 connectors.</t>
  </si>
  <si>
    <t>Month Name</t>
  </si>
  <si>
    <t>Month Number</t>
  </si>
  <si>
    <t>CY</t>
  </si>
  <si>
    <t>FY</t>
  </si>
  <si>
    <t>No. of Days in Month</t>
  </si>
  <si>
    <t>GHI</t>
  </si>
  <si>
    <t>POA</t>
  </si>
  <si>
    <t>WS</t>
  </si>
  <si>
    <t>Tamb</t>
  </si>
  <si>
    <t>Tmod</t>
  </si>
  <si>
    <t>Egrid (MWh)</t>
  </si>
  <si>
    <t>Bugt_Capacity</t>
  </si>
  <si>
    <t>PR</t>
  </si>
  <si>
    <t>Daily POA</t>
  </si>
  <si>
    <t>Days Operated</t>
  </si>
  <si>
    <t>MTD POA</t>
  </si>
  <si>
    <t>YTD POA</t>
  </si>
  <si>
    <t>Daily Energy (MWh)</t>
  </si>
  <si>
    <t>MTD Energy (MWh)</t>
  </si>
  <si>
    <t>YTD Energy (MWh)</t>
  </si>
  <si>
    <t>Bugt CUF (%)</t>
  </si>
  <si>
    <t>Bugt CUF (%) MTD</t>
  </si>
  <si>
    <t>Bugt CUF (%)YTD</t>
  </si>
  <si>
    <t>Ave. Cap MTD</t>
  </si>
  <si>
    <t>Ave. Cap YTD</t>
  </si>
  <si>
    <t>CC Energy MTD</t>
  </si>
  <si>
    <t>WS MTD</t>
  </si>
  <si>
    <t>WS YTD</t>
  </si>
  <si>
    <t>Bugt PA</t>
  </si>
  <si>
    <t>Bugt EGA</t>
  </si>
  <si>
    <t>Bugt TA</t>
  </si>
  <si>
    <t>Bugt MA</t>
  </si>
  <si>
    <t>Bugt IGA</t>
  </si>
  <si>
    <t>Corelation</t>
  </si>
  <si>
    <t>Bugt Line loss</t>
  </si>
  <si>
    <t>Bugt Reactive Power</t>
  </si>
  <si>
    <t>Per MW DC</t>
  </si>
  <si>
    <t xml:space="preserve"> Capacity</t>
  </si>
  <si>
    <t>April</t>
  </si>
  <si>
    <t>FY24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</si>
  <si>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</si>
  <si>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</si>
  <si>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</si>
  <si>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</si>
  <si>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</si>
  <si>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</si>
  <si>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</si>
  <si>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</si>
  <si>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</si>
  <si>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</si>
  <si>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FY25</t>
  </si>
  <si>
    <t>FY26</t>
  </si>
  <si>
    <t>Op. Hours</t>
  </si>
  <si>
    <t>Concumaer</t>
  </si>
  <si>
    <t>Breakdown Type</t>
  </si>
  <si>
    <t>POA Lost (kWh/m2)</t>
  </si>
  <si>
    <t>Curtailment Order imit.</t>
  </si>
  <si>
    <t>EGA_Including_CurtailmentOrder</t>
  </si>
  <si>
    <t>Year_1</t>
  </si>
  <si>
    <t>Line1</t>
  </si>
  <si>
    <t>Trafo-01 tripped due to overload</t>
  </si>
  <si>
    <t>Breakdown</t>
  </si>
  <si>
    <t>Charged the line</t>
  </si>
  <si>
    <t>Trafo-01 tripped on Under voltage of Grid supply from Upstream Station</t>
  </si>
  <si>
    <t>After the voltage is normalised,Power Traf-01 Charged</t>
  </si>
  <si>
    <t>220KV Grid failure due to DC Supply unit failure at GSS End</t>
  </si>
  <si>
    <t>DC unit replaced at GSS end, Grid resumed and the line charged</t>
  </si>
  <si>
    <t>TRAFO-01 tripped due to overload</t>
  </si>
  <si>
    <t>After the normal load the line charged</t>
  </si>
  <si>
    <t>Trafo-01&amp;02 tripped on Under voltage of Grid supply from Upstream Station</t>
  </si>
  <si>
    <t>220KV grid tripped due to overload</t>
  </si>
  <si>
    <t>Grid resumed and the line charged</t>
  </si>
  <si>
    <t>220 KV Grid failure from GSS due to DC Supply failure at GSS</t>
  </si>
  <si>
    <t>220KV line LC taken for equipment testing purpose at PSS</t>
  </si>
  <si>
    <t>LC returned and the 220KV line charged</t>
  </si>
  <si>
    <t xml:space="preserve"> </t>
  </si>
  <si>
    <t>b</t>
  </si>
  <si>
    <t>Contrcatual Year</t>
  </si>
  <si>
    <t>Cycle Number</t>
  </si>
  <si>
    <t>Resources</t>
  </si>
  <si>
    <t>ICR1</t>
  </si>
  <si>
    <t>ICR2</t>
  </si>
  <si>
    <t>ICR3</t>
  </si>
  <si>
    <t>ICR4</t>
  </si>
  <si>
    <t>ICR5</t>
  </si>
  <si>
    <t>ICR6</t>
  </si>
  <si>
    <t>ICR7</t>
  </si>
  <si>
    <t>ICR8</t>
  </si>
  <si>
    <t>ICR9</t>
  </si>
  <si>
    <t>ICR10</t>
  </si>
  <si>
    <t>ICR11</t>
  </si>
  <si>
    <t>ICR12</t>
  </si>
  <si>
    <t>ICR13</t>
  </si>
  <si>
    <t>ICR14</t>
  </si>
  <si>
    <t>ICR15</t>
  </si>
  <si>
    <t>ICR16</t>
  </si>
  <si>
    <t>ICR17</t>
  </si>
  <si>
    <t>ICR18</t>
  </si>
  <si>
    <t>ICR19</t>
  </si>
  <si>
    <t>Total NO. Module cleaned</t>
  </si>
  <si>
    <t>Morning Start Time</t>
  </si>
  <si>
    <t>Morning End Time</t>
  </si>
  <si>
    <t>Evening Start Time</t>
  </si>
  <si>
    <t>Evening End time</t>
  </si>
  <si>
    <t>Brush/MOP Replcemnet</t>
  </si>
  <si>
    <t>Water Test Report</t>
  </si>
  <si>
    <t>Remarks for the day</t>
  </si>
  <si>
    <t>SAR</t>
  </si>
  <si>
    <t>MOP</t>
  </si>
  <si>
    <t>Total No.Table GC done</t>
  </si>
  <si>
    <t>Mrthod of Cutting</t>
  </si>
  <si>
    <t>Rotavator</t>
  </si>
  <si>
    <t>62 Tables &amp; along with supporting Non PV area Grass Cutting Work Completed</t>
  </si>
  <si>
    <t>Manual</t>
  </si>
  <si>
    <t>Manually Grass Cutting</t>
  </si>
  <si>
    <t>70 Tables &amp; along with supporting Non PV area Grass Cutting Work Completed</t>
  </si>
  <si>
    <t>106 Tables &amp; along with supporting Non PV area Grass Cutting Work Completed</t>
  </si>
  <si>
    <t>116 Tables &amp; along with supporting Non PV area Grass Cutting Work Completed</t>
  </si>
  <si>
    <t>23 Tables &amp; along with supporting Non PV area Grass Cutting Work Completed</t>
  </si>
  <si>
    <t>68 Tables &amp; along with supporting Non PV area Grass Cutting Work Completed</t>
  </si>
  <si>
    <t>95 Tables &amp; along with supporting Non PV area Grass Cutting Work Completed</t>
  </si>
  <si>
    <t>99 Tables &amp; along with supporting Non PV area Grass Cutting Work Completed</t>
  </si>
  <si>
    <t>91 Tables &amp; along with supporting Non PV area Grass Cutting Work Completed</t>
  </si>
  <si>
    <t>178 Tables &amp; along with supporting Non PV area Grass Cutting Work Completed</t>
  </si>
  <si>
    <t>179 Tables &amp; along with supporting Non PV area Grass Cutting Work Completed</t>
  </si>
  <si>
    <t>52 Tables &amp; along with supporting Non PV area Grass Cutting Work Completed</t>
  </si>
  <si>
    <t>185 Tables &amp; along with supporting Non PV area Grass Cutting Work Completed</t>
  </si>
  <si>
    <t>170 Tables &amp; along with supporting Non PV area Grass Cutting Work Completed</t>
  </si>
  <si>
    <t>69 Tables &amp; along with supporting Non PV area Grass Cutting Work Completed</t>
  </si>
  <si>
    <t>183 Tables &amp; along with supporting Non PV area Grass Cutting Work Completed</t>
  </si>
  <si>
    <t>122 Tables &amp; along with supporting Non PV area Grass Cutting Work Completed</t>
  </si>
  <si>
    <t>151 Tables &amp; along with supporting Non PV area Grass Cutting Work Completed</t>
  </si>
  <si>
    <t>75 Tables &amp; along with supporting Non PV area Grass Cutting Work Completed</t>
  </si>
  <si>
    <t>Inverter Station</t>
  </si>
  <si>
    <t>String Type</t>
  </si>
  <si>
    <t>Equipment</t>
  </si>
  <si>
    <t>Generator</t>
  </si>
  <si>
    <t>Capacity</t>
  </si>
  <si>
    <t>% Plant Equiva. Weightage</t>
  </si>
  <si>
    <t>METERING YARD</t>
  </si>
  <si>
    <t>FEEDER</t>
  </si>
  <si>
    <t>OG</t>
  </si>
  <si>
    <t>TRANSFER</t>
  </si>
  <si>
    <t>Fault Category Plant BD sheet</t>
  </si>
  <si>
    <t>Capcity</t>
  </si>
  <si>
    <t>Customer</t>
  </si>
  <si>
    <t>Metering Yard</t>
  </si>
  <si>
    <t>AC Capcity</t>
  </si>
  <si>
    <t>DC Capcity</t>
  </si>
  <si>
    <t>COD</t>
  </si>
  <si>
    <t>Feeder No</t>
  </si>
  <si>
    <t>Inv</t>
  </si>
  <si>
    <t>IS1</t>
  </si>
  <si>
    <t>Str_Typ1(540*29)</t>
  </si>
  <si>
    <t>IS1Inv1M1</t>
  </si>
  <si>
    <t>Solar_F1</t>
  </si>
  <si>
    <t>TX1</t>
  </si>
  <si>
    <t>Solar</t>
  </si>
  <si>
    <t>IS1Inv1M2</t>
  </si>
  <si>
    <t>Expecetd DC Capcity</t>
  </si>
  <si>
    <t>STT Phase-1</t>
  </si>
  <si>
    <t>MY1_Solar</t>
  </si>
  <si>
    <t>Solar_F2</t>
  </si>
  <si>
    <t>Aux_Tx</t>
  </si>
  <si>
    <t>IS2Inv1M1</t>
  </si>
  <si>
    <t>Ruuning DC Capcity</t>
  </si>
  <si>
    <t>SAMI SABINSA</t>
  </si>
  <si>
    <t>MY2_Solar</t>
  </si>
  <si>
    <t>Solar_F3</t>
  </si>
  <si>
    <t>Str_Typ4(540*58)</t>
  </si>
  <si>
    <t>IS2Inv1M2</t>
  </si>
  <si>
    <t>JUBILANT</t>
  </si>
  <si>
    <t>MY3_Solar</t>
  </si>
  <si>
    <t>Solar_F4</t>
  </si>
  <si>
    <t>IS2Inv2M1</t>
  </si>
  <si>
    <t>STT Phase-2</t>
  </si>
  <si>
    <t>MY4_Solar</t>
  </si>
  <si>
    <t>BC</t>
  </si>
  <si>
    <t>IS2Inv2M2</t>
  </si>
  <si>
    <t>STT Phase-3</t>
  </si>
  <si>
    <t>MY5_Solar</t>
  </si>
  <si>
    <t>OG1</t>
  </si>
  <si>
    <t>IS3Inv1M1</t>
  </si>
  <si>
    <t>PTR</t>
  </si>
  <si>
    <t>UTCL</t>
  </si>
  <si>
    <t>MY6_Solar</t>
  </si>
  <si>
    <t>OG2</t>
  </si>
  <si>
    <t>Power_Tx1</t>
  </si>
  <si>
    <t>IS3Inv1M2</t>
  </si>
  <si>
    <t>APPL</t>
  </si>
  <si>
    <t>MY7_Solar</t>
  </si>
  <si>
    <t>Power_Tx2</t>
  </si>
  <si>
    <t>IS3Inv2M1</t>
  </si>
  <si>
    <t>Metering System Plant</t>
  </si>
  <si>
    <t>PML</t>
  </si>
  <si>
    <t>MY8_Solar</t>
  </si>
  <si>
    <t>TX2</t>
  </si>
  <si>
    <t>SCB10</t>
  </si>
  <si>
    <t>Line_Bay1</t>
  </si>
  <si>
    <t>IS3Inv2M2</t>
  </si>
  <si>
    <t>Grid System</t>
  </si>
  <si>
    <t>UTCL Phase-2</t>
  </si>
  <si>
    <t>MY9_Solar</t>
  </si>
  <si>
    <t>IS4Inv1M1</t>
  </si>
  <si>
    <t>Metering System Grid</t>
  </si>
  <si>
    <t>UTCL Phase-3</t>
  </si>
  <si>
    <t>MY10_Solar</t>
  </si>
  <si>
    <t>IS4Inv1M2</t>
  </si>
  <si>
    <t>WMS</t>
  </si>
  <si>
    <t>IS4Inv2M1</t>
  </si>
  <si>
    <t>MMS</t>
  </si>
  <si>
    <t>IS4Inv2M2</t>
  </si>
  <si>
    <t>Battery Charger_MCR</t>
  </si>
  <si>
    <t>IS5Inv1M1</t>
  </si>
  <si>
    <t>IC_UPS</t>
  </si>
  <si>
    <t>IS5Inv1M2</t>
  </si>
  <si>
    <t>IC_Auxiliary Tranformer</t>
  </si>
  <si>
    <t>IS5Inv1M3</t>
  </si>
  <si>
    <t>IC_Auxiliary DB</t>
  </si>
  <si>
    <t>IS5Inv1M4</t>
  </si>
  <si>
    <t>IC_SCADA Panel</t>
  </si>
  <si>
    <t>IS6Inv1M1</t>
  </si>
  <si>
    <t>IS20</t>
  </si>
  <si>
    <t>IS6Inv1M2</t>
  </si>
  <si>
    <t>Manual Stop</t>
  </si>
  <si>
    <t>IS6Inv2M1</t>
  </si>
  <si>
    <t>IS6Inv2M2</t>
  </si>
  <si>
    <t>IS7Inv1M1</t>
  </si>
  <si>
    <t>IS7Inv1M2</t>
  </si>
  <si>
    <t>IS8Inv1M1</t>
  </si>
  <si>
    <t>IS8Inv1M2</t>
  </si>
  <si>
    <t>IS8Inv2M1</t>
  </si>
  <si>
    <t>IS8Inv2M2</t>
  </si>
  <si>
    <t>IS8Inv3M1</t>
  </si>
  <si>
    <t>IS8Inv3M2</t>
  </si>
  <si>
    <t>IS8Inv4M1</t>
  </si>
  <si>
    <t>IS8Inv4M2</t>
  </si>
  <si>
    <t>IS9Inv1M1</t>
  </si>
  <si>
    <t>IS9Inv1M2</t>
  </si>
  <si>
    <t>IS9Inv1M3</t>
  </si>
  <si>
    <t>IS9Inv1M4</t>
  </si>
  <si>
    <t>IS9Inv2M1</t>
  </si>
  <si>
    <t>IS9Inv2M2</t>
  </si>
  <si>
    <t>IS9Inv2M3</t>
  </si>
  <si>
    <t>IS9Inv2M4</t>
  </si>
  <si>
    <t>IS10Inv1M1</t>
  </si>
  <si>
    <t>IS10Inv1M2</t>
  </si>
  <si>
    <t>IS10Inv1M3</t>
  </si>
  <si>
    <t>IS10Inv1M4</t>
  </si>
  <si>
    <t>IS10Inv2M1</t>
  </si>
  <si>
    <t>IS10Inv2M2</t>
  </si>
  <si>
    <t>IS10Inv2M3</t>
  </si>
  <si>
    <t>IS10Inv2M4</t>
  </si>
  <si>
    <t>IS11Inv1M1</t>
  </si>
  <si>
    <t>IS11Inv1M2</t>
  </si>
  <si>
    <t>IS11Inv1M3</t>
  </si>
  <si>
    <t>IS11Inv1M4</t>
  </si>
  <si>
    <t>IS11Inv2M1</t>
  </si>
  <si>
    <t>IS11Inv2M2</t>
  </si>
  <si>
    <t>IS11Inv2M3</t>
  </si>
  <si>
    <t>IS11Inv2M4</t>
  </si>
  <si>
    <t>IS12Inv1M1</t>
  </si>
  <si>
    <t>IS12Inv1M2</t>
  </si>
  <si>
    <t>IS12Inv1M3</t>
  </si>
  <si>
    <t>IS12Inv1M4</t>
  </si>
  <si>
    <t>IS12Inv2M1</t>
  </si>
  <si>
    <t>IS12Inv2M2</t>
  </si>
  <si>
    <t>IS12Inv2M3</t>
  </si>
  <si>
    <t>IS12Inv2M4</t>
  </si>
  <si>
    <t>IS13Inv1M1</t>
  </si>
  <si>
    <t>IS13Inv1M2</t>
  </si>
  <si>
    <t>IS13Inv2M1</t>
  </si>
  <si>
    <t>IS13Inv2M2</t>
  </si>
  <si>
    <t>IS13Inv3M1</t>
  </si>
  <si>
    <t>IS13Inv3M2</t>
  </si>
  <si>
    <t>IS13Inv4M1</t>
  </si>
  <si>
    <t>IS13Inv4M2</t>
  </si>
  <si>
    <t>IS14Inv1M1</t>
  </si>
  <si>
    <t>IS14Inv1M2</t>
  </si>
  <si>
    <t>IS14Inv1M3</t>
  </si>
  <si>
    <t>IS14Inv1M4</t>
  </si>
  <si>
    <t>IS15Inv1M1</t>
  </si>
  <si>
    <t>IS15Inv1M2</t>
  </si>
  <si>
    <t>IS16Inv1M1</t>
  </si>
  <si>
    <t>IS16Inv1M2</t>
  </si>
  <si>
    <t>IS17Inv1M1</t>
  </si>
  <si>
    <t>IS17Inv1M2</t>
  </si>
  <si>
    <t>IS17Inv2M1</t>
  </si>
  <si>
    <t>IS17Inv2M2</t>
  </si>
  <si>
    <t>IS18Inv1M1</t>
  </si>
  <si>
    <t>IS18Inv1M2</t>
  </si>
  <si>
    <t>IS18Inv1M3</t>
  </si>
  <si>
    <t>IS18Inv1M4</t>
  </si>
  <si>
    <t>IS18Inv2M1</t>
  </si>
  <si>
    <t>IS18Inv2M2</t>
  </si>
  <si>
    <t>IS18Inv2M3</t>
  </si>
  <si>
    <t>IS18Inv2M4</t>
  </si>
  <si>
    <t>IS19Inv1M1</t>
  </si>
  <si>
    <t>IS19Inv1M2</t>
  </si>
  <si>
    <t>IS19Inv2M1</t>
  </si>
  <si>
    <t>IS19Inv2M2</t>
  </si>
  <si>
    <t>IS1Inv1</t>
  </si>
  <si>
    <t>IS2Inv1</t>
  </si>
  <si>
    <t>IS2Inv2</t>
  </si>
  <si>
    <t>IS3Inv1</t>
  </si>
  <si>
    <t>IS3Inv2</t>
  </si>
  <si>
    <t>IS4Inv1</t>
  </si>
  <si>
    <t>IS4Inv2</t>
  </si>
  <si>
    <t>IS5Inv1</t>
  </si>
  <si>
    <t>IS6Inv1</t>
  </si>
  <si>
    <t>IS6Inv2</t>
  </si>
  <si>
    <t>IS7Inv1</t>
  </si>
  <si>
    <t>IS8Inv1</t>
  </si>
  <si>
    <t>IS8Inv2</t>
  </si>
  <si>
    <t>IS8Inv3</t>
  </si>
  <si>
    <t>IS8Inv4</t>
  </si>
  <si>
    <t>IS9Inv1</t>
  </si>
  <si>
    <t>IS9Inv2</t>
  </si>
  <si>
    <t>IS10Inv1</t>
  </si>
  <si>
    <t>IS10Inv2</t>
  </si>
  <si>
    <t>IS11Inv1</t>
  </si>
  <si>
    <t>IS11Inv2</t>
  </si>
  <si>
    <t>IS12Inv1</t>
  </si>
  <si>
    <t>IS12Inv2</t>
  </si>
  <si>
    <t>IS13Inv1</t>
  </si>
  <si>
    <t>IS13Inv2</t>
  </si>
  <si>
    <t>IS13Inv3</t>
  </si>
  <si>
    <t>IS13Inv4</t>
  </si>
  <si>
    <t>IS14Inv1</t>
  </si>
  <si>
    <t>IS15Inv1</t>
  </si>
  <si>
    <t>IS15Inv2</t>
  </si>
  <si>
    <t>IS16Inv1</t>
  </si>
  <si>
    <t>IS17Inv1</t>
  </si>
  <si>
    <t>IS17Inv2</t>
  </si>
  <si>
    <t>IS18Inv1</t>
  </si>
  <si>
    <t>IS18Inv2</t>
  </si>
  <si>
    <t>IS19Inv1</t>
  </si>
  <si>
    <t>IS19Inv2</t>
  </si>
  <si>
    <t>IS20Inv1</t>
  </si>
  <si>
    <t>IS20Inv2</t>
  </si>
  <si>
    <t>IS1Inv1M1SCB1</t>
  </si>
  <si>
    <t>IS1Inv1M1SCB2</t>
  </si>
  <si>
    <t>IS1Inv1M1SCB3</t>
  </si>
  <si>
    <t>IS1Inv1M1SCB4</t>
  </si>
  <si>
    <t>IS1Inv1M1SCB5</t>
  </si>
  <si>
    <t>IS1Inv1M1SCB6</t>
  </si>
  <si>
    <t>IS1Inv1M1SCB7</t>
  </si>
  <si>
    <t>IS1Inv1M1SCB8</t>
  </si>
  <si>
    <t>IS1Inv1M1SCB9</t>
  </si>
  <si>
    <t>IS1Inv1M2SCB1</t>
  </si>
  <si>
    <t>IS1Inv1M2SCB2</t>
  </si>
  <si>
    <t>IS1Inv1M2SCB3</t>
  </si>
  <si>
    <t>IS1Inv1M2SCB4</t>
  </si>
  <si>
    <t>IS1Inv1M2SCB5</t>
  </si>
  <si>
    <t>IS1Inv1M2SCB6</t>
  </si>
  <si>
    <t>IS1Inv1M2SCB7</t>
  </si>
  <si>
    <t>IS1Inv1M2SCB8</t>
  </si>
  <si>
    <t>IS1Inv1M2SCB9</t>
  </si>
  <si>
    <t>IS2Inv1M1SCB1</t>
  </si>
  <si>
    <t>IS2Inv1M1SCB2</t>
  </si>
  <si>
    <t>IS2Inv1M1SCB3</t>
  </si>
  <si>
    <t>IS2Inv1M1SCB4</t>
  </si>
  <si>
    <t>IS2Inv1M1SCB5</t>
  </si>
  <si>
    <t>IS2Inv1M1SCB6</t>
  </si>
  <si>
    <t>IS2Inv1M1SCB7</t>
  </si>
  <si>
    <t>IS2Inv1M1SCB8</t>
  </si>
  <si>
    <t>IS2Inv1M1SCB9</t>
  </si>
  <si>
    <t>IS2Inv1M2SCB1</t>
  </si>
  <si>
    <t>IS2Inv1M2SCB2</t>
  </si>
  <si>
    <t>IS2Inv1M2SCB3</t>
  </si>
  <si>
    <t>IS2Inv1M2SCB4</t>
  </si>
  <si>
    <t>IS2Inv1M2SCB5</t>
  </si>
  <si>
    <t>IS2Inv1M2SCB6</t>
  </si>
  <si>
    <t>IS2Inv1M2SCB7</t>
  </si>
  <si>
    <t>IS2Inv1M2SCB8</t>
  </si>
  <si>
    <t>IS2Inv1M2SCB9</t>
  </si>
  <si>
    <t>IS2Inv2M1SCB1</t>
  </si>
  <si>
    <t>IS2Inv2M1SCB2</t>
  </si>
  <si>
    <t>IS2Inv2M1SCB3</t>
  </si>
  <si>
    <t>IS2Inv2M1SCB4</t>
  </si>
  <si>
    <t>IS2Inv2M1SCB5</t>
  </si>
  <si>
    <t>IS2Inv2M1SCB6</t>
  </si>
  <si>
    <t>IS2Inv2M1SCB7</t>
  </si>
  <si>
    <t>IS2Inv2M1SCB8</t>
  </si>
  <si>
    <t>IS2Inv2M1SCB9</t>
  </si>
  <si>
    <t>IS2Inv2M2SCB1</t>
  </si>
  <si>
    <t>IS2Inv2M2SCB2</t>
  </si>
  <si>
    <t>IS2Inv2M2SCB3</t>
  </si>
  <si>
    <t>IS2Inv2M2SCB4</t>
  </si>
  <si>
    <t>IS2Inv2M2SCB5</t>
  </si>
  <si>
    <t>IS2Inv2M2SCB6</t>
  </si>
  <si>
    <t>IS2Inv2M2SCB7</t>
  </si>
  <si>
    <t>IS2Inv2M2SCB8</t>
  </si>
  <si>
    <t>IS2Inv2M2SCB9</t>
  </si>
  <si>
    <t>IS3Inv1M1SCB1</t>
  </si>
  <si>
    <t>IS3Inv1M1SCB2</t>
  </si>
  <si>
    <t>IS3Inv1M1SCB3</t>
  </si>
  <si>
    <t>IS3Inv1M1SCB4</t>
  </si>
  <si>
    <t>IS3Inv1M1SCB5</t>
  </si>
  <si>
    <t>IS3Inv1M1SCB6</t>
  </si>
  <si>
    <t>IS3Inv1M1SCB7</t>
  </si>
  <si>
    <t>IS3Inv1M1SCB8</t>
  </si>
  <si>
    <t>IS3Inv1M1SCB9</t>
  </si>
  <si>
    <t>IS3Inv1M2SCB1</t>
  </si>
  <si>
    <t>IS3Inv1M2SCB2</t>
  </si>
  <si>
    <t>IS3Inv1M2SCB3</t>
  </si>
  <si>
    <t>IS3Inv1M2SCB4</t>
  </si>
  <si>
    <t>IS3Inv1M2SCB5</t>
  </si>
  <si>
    <t>IS3Inv1M2SCB6</t>
  </si>
  <si>
    <t>IS3Inv1M2SCB7</t>
  </si>
  <si>
    <t>IS3Inv1M2SCB8</t>
  </si>
  <si>
    <t>IS3Inv1M2SCB9</t>
  </si>
  <si>
    <t>IS3Inv2M1SCB1</t>
  </si>
  <si>
    <t>IS3Inv2M1SCB2</t>
  </si>
  <si>
    <t>IS3Inv2M1SCB3</t>
  </si>
  <si>
    <t>IS3Inv2M1SCB4</t>
  </si>
  <si>
    <t>IS3Inv2M1SCB5</t>
  </si>
  <si>
    <t>IS3Inv2M1SCB6</t>
  </si>
  <si>
    <t>IS3Inv2M1SCB7</t>
  </si>
  <si>
    <t>IS3Inv2M1SCB8</t>
  </si>
  <si>
    <t>IS3Inv2M1SCB9</t>
  </si>
  <si>
    <t>IS3Inv2M2SCB1</t>
  </si>
  <si>
    <t>IS3Inv2M2SCB2</t>
  </si>
  <si>
    <t>IS3Inv2M2SCB3</t>
  </si>
  <si>
    <t>IS3Inv2M2SCB4</t>
  </si>
  <si>
    <t>IS3Inv2M2SCB5</t>
  </si>
  <si>
    <t>IS3Inv2M2SCB6</t>
  </si>
  <si>
    <t>IS3Inv2M2SCB7</t>
  </si>
  <si>
    <t>IS3Inv2M2SCB8</t>
  </si>
  <si>
    <t>IS3Inv2M2SCB9</t>
  </si>
  <si>
    <t>IS4Inv1M1SCB1</t>
  </si>
  <si>
    <t>IS4Inv1M1SCB2</t>
  </si>
  <si>
    <t>IS4Inv1M1SCB3</t>
  </si>
  <si>
    <t>IS4Inv1M1SCB4</t>
  </si>
  <si>
    <t>IS4Inv1M1SCB5</t>
  </si>
  <si>
    <t>IS4Inv1M1SCB6</t>
  </si>
  <si>
    <t>IS4Inv1M1SCB7</t>
  </si>
  <si>
    <t>IS4Inv1M1SCB8</t>
  </si>
  <si>
    <t>IS4Inv1M1SCB9</t>
  </si>
  <si>
    <t>IS4Inv1M2SCB1</t>
  </si>
  <si>
    <t>IS4Inv1M2SCB2</t>
  </si>
  <si>
    <t>IS4Inv1M2SCB3</t>
  </si>
  <si>
    <t>IS4Inv1M2SCB4</t>
  </si>
  <si>
    <t>IS4Inv1M2SCB5</t>
  </si>
  <si>
    <t>IS4Inv1M2SCB6</t>
  </si>
  <si>
    <t>IS4Inv1M2SCB7</t>
  </si>
  <si>
    <t>IS4Inv1M2SCB8</t>
  </si>
  <si>
    <t>IS4Inv1M2SCB9</t>
  </si>
  <si>
    <t>IS4Inv2M1SCB1</t>
  </si>
  <si>
    <t>IS4Inv2M1SCB2</t>
  </si>
  <si>
    <t>IS4Inv2M1SCB3</t>
  </si>
  <si>
    <t>IS4Inv2M1SCB4</t>
  </si>
  <si>
    <t>IS4Inv2M1SCB5</t>
  </si>
  <si>
    <t>IS4Inv2M1SCB6</t>
  </si>
  <si>
    <t>IS4Inv2M1SCB7</t>
  </si>
  <si>
    <t>IS4Inv2M1SCB8</t>
  </si>
  <si>
    <t>IS4Inv2M1SCB9</t>
  </si>
  <si>
    <t>IS4Inv2M2SCB1</t>
  </si>
  <si>
    <t>IS4Inv2M2SCB2</t>
  </si>
  <si>
    <t>IS4Inv2M2SCB3</t>
  </si>
  <si>
    <t>IS4Inv2M2SCB4</t>
  </si>
  <si>
    <t>IS4Inv2M2SCB5</t>
  </si>
  <si>
    <t>IS4Inv2M2SCB6</t>
  </si>
  <si>
    <t>IS4Inv2M2SCB7</t>
  </si>
  <si>
    <t>IS4Inv2M2SCB8</t>
  </si>
  <si>
    <t>IS4Inv2M2SCB9</t>
  </si>
  <si>
    <t>IS5Inv1M1SCB1</t>
  </si>
  <si>
    <t>IS5Inv1M1SCB2</t>
  </si>
  <si>
    <t>IS5Inv1M1SCB3</t>
  </si>
  <si>
    <t>IS5Inv1M1SCB4</t>
  </si>
  <si>
    <t>IS5Inv1M1SCB5</t>
  </si>
  <si>
    <t>IS5Inv1M1SCB6</t>
  </si>
  <si>
    <t>IS5Inv1M2SCB1</t>
  </si>
  <si>
    <t>IS5Inv1M2SCB2</t>
  </si>
  <si>
    <t>IS5Inv1M2SCB3</t>
  </si>
  <si>
    <t>IS5Inv1M2SCB4</t>
  </si>
  <si>
    <t>IS5Inv1M2SCB5</t>
  </si>
  <si>
    <t>IS5Inv1M2SCB6</t>
  </si>
  <si>
    <t>IS5Inv1M3SCB1</t>
  </si>
  <si>
    <t>IS5Inv1M3SCB2</t>
  </si>
  <si>
    <t>IS5Inv1M3SCB3</t>
  </si>
  <si>
    <t>IS5Inv1M3SCB4</t>
  </si>
  <si>
    <t>IS5Inv1M3SCB5</t>
  </si>
  <si>
    <t>IS5Inv1M3SCB6</t>
  </si>
  <si>
    <t>IS5Inv1M4SCB1</t>
  </si>
  <si>
    <t>IS5Inv1M4SCB2</t>
  </si>
  <si>
    <t>IS5Inv1M4SCB3</t>
  </si>
  <si>
    <t>IS5Inv1M4SCB4</t>
  </si>
  <si>
    <t>IS5Inv1M4SCB5</t>
  </si>
  <si>
    <t>IS5Inv1M4SCB6</t>
  </si>
  <si>
    <t>IS6Inv1M1SCB1</t>
  </si>
  <si>
    <t>IS6Inv1M1SCB2</t>
  </si>
  <si>
    <t>IS6Inv1M1SCB3</t>
  </si>
  <si>
    <t>IS6Inv1M1SCB4</t>
  </si>
  <si>
    <t>IS6Inv1M1SCB5</t>
  </si>
  <si>
    <t>IS6Inv1M1SCB6</t>
  </si>
  <si>
    <t>IS6Inv1M1SCB7</t>
  </si>
  <si>
    <t>IS6Inv1M1SCB8</t>
  </si>
  <si>
    <t>IS6Inv1M2SCB1</t>
  </si>
  <si>
    <t>IS6Inv1M2SCB2</t>
  </si>
  <si>
    <t>IS6Inv1M2SCB3</t>
  </si>
  <si>
    <t>IS6Inv1M2SCB4</t>
  </si>
  <si>
    <t>IS6Inv1M2SCB5</t>
  </si>
  <si>
    <t>IS6Inv1M2SCB6</t>
  </si>
  <si>
    <t>IS6Inv1M2SCB7</t>
  </si>
  <si>
    <t>IS6Inv1M2SCB8</t>
  </si>
  <si>
    <t>IS6Inv2M1SCB1</t>
  </si>
  <si>
    <t>IS6Inv2M1SCB2</t>
  </si>
  <si>
    <t>IS6Inv2M1SCB3</t>
  </si>
  <si>
    <t>IS6Inv2M1SCB4</t>
  </si>
  <si>
    <t>IS6Inv2M1SCB5</t>
  </si>
  <si>
    <t>IS6Inv2M1SCB6</t>
  </si>
  <si>
    <t>IS6Inv2M1SCB7</t>
  </si>
  <si>
    <t>IS6Inv2M1SCB8</t>
  </si>
  <si>
    <t>IS6Inv2M2SCB1</t>
  </si>
  <si>
    <t>IS6Inv2M2SCB2</t>
  </si>
  <si>
    <t>IS6Inv2M2SCB3</t>
  </si>
  <si>
    <t>IS6Inv2M2SCB4</t>
  </si>
  <si>
    <t>IS6Inv2M2SCB5</t>
  </si>
  <si>
    <t>IS6Inv2M2SCB6</t>
  </si>
  <si>
    <t>IS6Inv2M2SCB7</t>
  </si>
  <si>
    <t>IS6Inv2M2SCB8</t>
  </si>
  <si>
    <t>IS7Inv1M1SCB1</t>
  </si>
  <si>
    <t>IS7Inv1M1SCB2</t>
  </si>
  <si>
    <t>IS7Inv1M1SCB3</t>
  </si>
  <si>
    <t>IS7Inv1M1SCB4</t>
  </si>
  <si>
    <t>IS7Inv1M1SCB5</t>
  </si>
  <si>
    <t>IS7Inv1M1SCB6</t>
  </si>
  <si>
    <t>IS7Inv1M1SCB7</t>
  </si>
  <si>
    <t>IS7Inv1M1SCB8</t>
  </si>
  <si>
    <t>IS7Inv1M1SCB9</t>
  </si>
  <si>
    <t>IS7Inv1M2SCB1</t>
  </si>
  <si>
    <t>IS7Inv1M2SCB2</t>
  </si>
  <si>
    <t>IS7Inv1M2SCB3</t>
  </si>
  <si>
    <t>IS7Inv1M2SCB4</t>
  </si>
  <si>
    <t>IS7Inv1M2SCB5</t>
  </si>
  <si>
    <t>IS7Inv1M2SCB6</t>
  </si>
  <si>
    <t>IS7Inv1M2SCB7</t>
  </si>
  <si>
    <t>IS7Inv1M2SCB8</t>
  </si>
  <si>
    <t>IS7Inv1M2SCB9</t>
  </si>
  <si>
    <t>IS8Inv1M1SCB1</t>
  </si>
  <si>
    <t>IS8Inv1M1SCB2</t>
  </si>
  <si>
    <t>IS8Inv1M1SCB3</t>
  </si>
  <si>
    <t>IS8Inv1M1SCB4</t>
  </si>
  <si>
    <t>IS8Inv1M1SCB5</t>
  </si>
  <si>
    <t>IS8Inv1M1SCB6</t>
  </si>
  <si>
    <t>IS8Inv1M1SCB7</t>
  </si>
  <si>
    <t>IS8Inv1M1SCB8</t>
  </si>
  <si>
    <t>IS8Inv1M1SCB9</t>
  </si>
  <si>
    <t>IS8Inv1M2SCB1</t>
  </si>
  <si>
    <t>IS8Inv1M2SCB2</t>
  </si>
  <si>
    <t>IS8Inv1M2SCB3</t>
  </si>
  <si>
    <t>IS8Inv1M2SCB4</t>
  </si>
  <si>
    <t>IS8Inv1M2SCB5</t>
  </si>
  <si>
    <t>IS8Inv1M2SCB6</t>
  </si>
  <si>
    <t>IS8Inv1M2SCB7</t>
  </si>
  <si>
    <t>IS8Inv1M2SCB8</t>
  </si>
  <si>
    <t>IS8Inv1M2SCB9</t>
  </si>
  <si>
    <t>IS8Inv2M1SCB1</t>
  </si>
  <si>
    <t>IS8Inv2M1SCB2</t>
  </si>
  <si>
    <t>IS8Inv2M1SCB3</t>
  </si>
  <si>
    <t>IS8Inv2M1SCB4</t>
  </si>
  <si>
    <t>IS8Inv2M1SCB5</t>
  </si>
  <si>
    <t>IS8Inv2M1SCB6</t>
  </si>
  <si>
    <t>IS8Inv2M1SCB7</t>
  </si>
  <si>
    <t>IS8Inv2M1SCB8</t>
  </si>
  <si>
    <t>IS8Inv2M2SCB1</t>
  </si>
  <si>
    <t>IS8Inv2M2SCB2</t>
  </si>
  <si>
    <t>IS8Inv2M2SCB3</t>
  </si>
  <si>
    <t>IS8Inv2M2SCB4</t>
  </si>
  <si>
    <t>IS8Inv2M2SCB5</t>
  </si>
  <si>
    <t>IS8Inv2M2SCB6</t>
  </si>
  <si>
    <t>IS8Inv2M2SCB7</t>
  </si>
  <si>
    <t>IS8Inv2M2SCB8</t>
  </si>
  <si>
    <t>IS8Inv3M1SCB1</t>
  </si>
  <si>
    <t>IS8Inv3M1SCB2</t>
  </si>
  <si>
    <t>IS8Inv3M1SCB3</t>
  </si>
  <si>
    <t>IS8Inv3M1SCB4</t>
  </si>
  <si>
    <t>IS8Inv3M1SCB5</t>
  </si>
  <si>
    <t>IS8Inv3M1SCB6</t>
  </si>
  <si>
    <t>IS8Inv3M1SCB7</t>
  </si>
  <si>
    <t>IS8Inv3M1SCB8</t>
  </si>
  <si>
    <t>IS8Inv3M2SCB1</t>
  </si>
  <si>
    <t>IS8Inv3M2SCB2</t>
  </si>
  <si>
    <t>IS8Inv3M2SCB3</t>
  </si>
  <si>
    <t>IS8Inv3M2SCB4</t>
  </si>
  <si>
    <t>IS8Inv3M2SCB5</t>
  </si>
  <si>
    <t>IS8Inv3M2SCB6</t>
  </si>
  <si>
    <t>IS8Inv3M2SCB7</t>
  </si>
  <si>
    <t>IS8Inv3M2SCB8</t>
  </si>
  <si>
    <t>IS8Inv4M1SCB1</t>
  </si>
  <si>
    <t>IS8Inv4M1SCB2</t>
  </si>
  <si>
    <t>IS8Inv4M1SCB3</t>
  </si>
  <si>
    <t>IS8Inv4M1SCB4</t>
  </si>
  <si>
    <t>IS8Inv4M1SCB5</t>
  </si>
  <si>
    <t>IS8Inv4M1SCB6</t>
  </si>
  <si>
    <t>IS8Inv4M1SCB7</t>
  </si>
  <si>
    <t>IS8Inv4M1SCB8</t>
  </si>
  <si>
    <t>IS8Inv4M2SCB1</t>
  </si>
  <si>
    <t>IS8Inv4M2SCB2</t>
  </si>
  <si>
    <t>IS8Inv4M2SCB3</t>
  </si>
  <si>
    <t>IS8Inv4M2SCB4</t>
  </si>
  <si>
    <t>IS8Inv4M2SCB5</t>
  </si>
  <si>
    <t>IS8Inv4M2SCB6</t>
  </si>
  <si>
    <t>IS8Inv4M2SCB7</t>
  </si>
  <si>
    <t>IS8Inv4M2SCB8</t>
  </si>
  <si>
    <t>IS9Inv1M1SCB1</t>
  </si>
  <si>
    <t>IS9Inv1M1SCB2</t>
  </si>
  <si>
    <t>IS9Inv1M1SCB3</t>
  </si>
  <si>
    <t>IS9Inv1M1SCB4</t>
  </si>
  <si>
    <t>IS9Inv1M1SCB5</t>
  </si>
  <si>
    <t>IS9Inv1M1SCB6</t>
  </si>
  <si>
    <t>IS9Inv1M2SCB1</t>
  </si>
  <si>
    <t>IS9Inv1M2SCB2</t>
  </si>
  <si>
    <t>IS9Inv1M2SCB3</t>
  </si>
  <si>
    <t>IS9Inv1M2SCB4</t>
  </si>
  <si>
    <t>IS9Inv1M2SCB5</t>
  </si>
  <si>
    <t>IS9Inv1M2SCB6</t>
  </si>
  <si>
    <t>IS9Inv1M3SCB1</t>
  </si>
  <si>
    <t>IS9Inv1M3SCB2</t>
  </si>
  <si>
    <t>IS9Inv1M3SCB3</t>
  </si>
  <si>
    <t>IS9Inv1M3SCB4</t>
  </si>
  <si>
    <t>IS9Inv1M3SCB5</t>
  </si>
  <si>
    <t>IS9Inv1M3SCB6</t>
  </si>
  <si>
    <t>IS9Inv1M4SCB1</t>
  </si>
  <si>
    <t>IS9Inv1M4SCB2</t>
  </si>
  <si>
    <t>IS9Inv1M4SCB3</t>
  </si>
  <si>
    <t>IS9Inv1M4SCB4</t>
  </si>
  <si>
    <t>IS9Inv1M4SCB5</t>
  </si>
  <si>
    <t>IS9Inv1M4SCB6</t>
  </si>
  <si>
    <t>IS9Inv2M1SCB1</t>
  </si>
  <si>
    <t>IS9Inv2M1SCB2</t>
  </si>
  <si>
    <t>IS9Inv2M1SCB3</t>
  </si>
  <si>
    <t>IS9Inv2M1SCB4</t>
  </si>
  <si>
    <t>IS9Inv2M1SCB5</t>
  </si>
  <si>
    <t>IS9Inv2M1SCB6</t>
  </si>
  <si>
    <t>IS9Inv2M2SCB1</t>
  </si>
  <si>
    <t>IS9Inv2M2SCB2</t>
  </si>
  <si>
    <t>IS9Inv2M2SCB3</t>
  </si>
  <si>
    <t>IS9Inv2M2SCB4</t>
  </si>
  <si>
    <t>IS9Inv2M2SCB5</t>
  </si>
  <si>
    <t>IS9Inv2M2SCB6</t>
  </si>
  <si>
    <t>IS9Inv2M3SCB1</t>
  </si>
  <si>
    <t>IS9Inv2M3SCB2</t>
  </si>
  <si>
    <t>IS9Inv2M3SCB3</t>
  </si>
  <si>
    <t>IS9Inv2M3SCB4</t>
  </si>
  <si>
    <t>IS9Inv2M3SCB5</t>
  </si>
  <si>
    <t>IS9Inv2M3SCB6</t>
  </si>
  <si>
    <t>IS9Inv2M4SCB1</t>
  </si>
  <si>
    <t>IS9Inv2M4SCB2</t>
  </si>
  <si>
    <t>IS9Inv2M4SCB3</t>
  </si>
  <si>
    <t>IS9Inv2M4SCB4</t>
  </si>
  <si>
    <t>IS9Inv2M4SCB5</t>
  </si>
  <si>
    <t>IS9Inv2M4SCB6</t>
  </si>
  <si>
    <t>IS10Inv1M1SCB1</t>
  </si>
  <si>
    <t>IS10Inv1M1SCB2</t>
  </si>
  <si>
    <t>IS10Inv1M1SCB3</t>
  </si>
  <si>
    <t>IS10Inv1M1SCB4</t>
  </si>
  <si>
    <t>IS10Inv1M1SCB5</t>
  </si>
  <si>
    <t>IS10Inv1M1SCB6</t>
  </si>
  <si>
    <t>IS10Inv1M2SCB1</t>
  </si>
  <si>
    <t>IS10Inv1M2SCB2</t>
  </si>
  <si>
    <t>IS10Inv1M2SCB3</t>
  </si>
  <si>
    <t>IS10Inv1M2SCB4</t>
  </si>
  <si>
    <t>IS10Inv1M2SCB5</t>
  </si>
  <si>
    <t>IS10Inv1M2SCB6</t>
  </si>
  <si>
    <t>IS10Inv1M3SCB1</t>
  </si>
  <si>
    <t>IS10Inv1M3SCB2</t>
  </si>
  <si>
    <t>IS10Inv1M3SCB3</t>
  </si>
  <si>
    <t>IS10Inv1M3SCB4</t>
  </si>
  <si>
    <t>IS10Inv1M3SCB5</t>
  </si>
  <si>
    <t>IS10Inv1M3SCB6</t>
  </si>
  <si>
    <t>IS10Inv1M4SCB1</t>
  </si>
  <si>
    <t>IS10Inv1M4SCB2</t>
  </si>
  <si>
    <t>IS10Inv1M4SCB3</t>
  </si>
  <si>
    <t>IS10Inv1M4SCB4</t>
  </si>
  <si>
    <t>IS10Inv1M4SCB5</t>
  </si>
  <si>
    <t>IS10Inv1M4SCB6</t>
  </si>
  <si>
    <t>IS10Inv2M1SCB1</t>
  </si>
  <si>
    <t>IS10Inv2M1SCB2</t>
  </si>
  <si>
    <t>IS10Inv2M1SCB3</t>
  </si>
  <si>
    <t>IS10Inv2M1SCB4</t>
  </si>
  <si>
    <t>IS10Inv2M1SCB5</t>
  </si>
  <si>
    <t>IS10Inv2M1SCB6</t>
  </si>
  <si>
    <t>IS10Inv2M2SCB1</t>
  </si>
  <si>
    <t>IS10Inv2M2SCB2</t>
  </si>
  <si>
    <t>IS10Inv2M2SCB3</t>
  </si>
  <si>
    <t>IS10Inv2M2SCB4</t>
  </si>
  <si>
    <t>IS10Inv2M2SCB5</t>
  </si>
  <si>
    <t>IS10Inv2M2SCB6</t>
  </si>
  <si>
    <t>IS10Inv2M3SCB1</t>
  </si>
  <si>
    <t>IS10Inv2M3SCB2</t>
  </si>
  <si>
    <t>IS10Inv2M3SCB3</t>
  </si>
  <si>
    <t>IS10Inv2M3SCB4</t>
  </si>
  <si>
    <t>IS10Inv2M3SCB5</t>
  </si>
  <si>
    <t>IS10Inv2M3SCB6</t>
  </si>
  <si>
    <t>IS10Inv2M4SCB1</t>
  </si>
  <si>
    <t>IS10Inv2M4SCB2</t>
  </si>
  <si>
    <t>IS10Inv2M4SCB3</t>
  </si>
  <si>
    <t>IS10Inv2M4SCB4</t>
  </si>
  <si>
    <t>IS10Inv2M4SCB5</t>
  </si>
  <si>
    <t>IS10Inv2M4SCB6</t>
  </si>
  <si>
    <t>IS11Inv1M1SCB1</t>
  </si>
  <si>
    <t>IS11Inv1M1SCB2</t>
  </si>
  <si>
    <t>IS11Inv1M1SCB3</t>
  </si>
  <si>
    <t>IS11Inv1M1SCB4</t>
  </si>
  <si>
    <t>IS11Inv1M1SCB5</t>
  </si>
  <si>
    <t>IS11Inv1M1SCB6</t>
  </si>
  <si>
    <t>IS11Inv1M2SCB1</t>
  </si>
  <si>
    <t>IS11Inv1M2SCB2</t>
  </si>
  <si>
    <t>IS11Inv1M2SCB3</t>
  </si>
  <si>
    <t>IS11Inv1M2SCB4</t>
  </si>
  <si>
    <t>IS11Inv1M2SCB5</t>
  </si>
  <si>
    <t>IS11Inv1M2SCB6</t>
  </si>
  <si>
    <t>IS11Inv1M3SCB1</t>
  </si>
  <si>
    <t>IS11Inv1M3SCB2</t>
  </si>
  <si>
    <t>IS11Inv1M3SCB3</t>
  </si>
  <si>
    <t>IS11Inv1M3SCB4</t>
  </si>
  <si>
    <t>IS11Inv1M3SCB5</t>
  </si>
  <si>
    <t>IS11Inv1M3SCB6</t>
  </si>
  <si>
    <t>IS11Inv1M4SCB1</t>
  </si>
  <si>
    <t>IS11Inv1M4SCB2</t>
  </si>
  <si>
    <t>IS11Inv1M4SCB3</t>
  </si>
  <si>
    <t>IS11Inv1M4SCB4</t>
  </si>
  <si>
    <t>IS11Inv1M4SCB5</t>
  </si>
  <si>
    <t>IS11Inv1M4SCB6</t>
  </si>
  <si>
    <t>IS11Inv2M1SCB1</t>
  </si>
  <si>
    <t>IS11Inv2M1SCB2</t>
  </si>
  <si>
    <t>IS11Inv2M1SCB3</t>
  </si>
  <si>
    <t>IS11Inv2M1SCB4</t>
  </si>
  <si>
    <t>IS11Inv2M1SCB5</t>
  </si>
  <si>
    <t>IS11Inv2M1SCB6</t>
  </si>
  <si>
    <t>IS11Inv2M2SCB1</t>
  </si>
  <si>
    <t>IS11Inv2M2SCB2</t>
  </si>
  <si>
    <t>IS11Inv2M2SCB3</t>
  </si>
  <si>
    <t>IS11Inv2M2SCB4</t>
  </si>
  <si>
    <t>IS11Inv2M2SCB5</t>
  </si>
  <si>
    <t>IS11Inv2M2SCB6</t>
  </si>
  <si>
    <t>IS11Inv2M3SCB1</t>
  </si>
  <si>
    <t>IS11Inv2M3SCB2</t>
  </si>
  <si>
    <t>IS11Inv2M3SCB3</t>
  </si>
  <si>
    <t>IS11Inv2M3SCB4</t>
  </si>
  <si>
    <t>IS11Inv2M3SCB5</t>
  </si>
  <si>
    <t>IS11Inv2M3SCB6</t>
  </si>
  <si>
    <t>IS11Inv2M4SCB1</t>
  </si>
  <si>
    <t>IS11Inv2M4SCB2</t>
  </si>
  <si>
    <t>IS11Inv2M4SCB3</t>
  </si>
  <si>
    <t>IS11Inv2M4SCB4</t>
  </si>
  <si>
    <t>IS11Inv2M4SCB5</t>
  </si>
  <si>
    <t>IS11Inv2M4SCB6</t>
  </si>
  <si>
    <t>IS12Inv1M1SCB1</t>
  </si>
  <si>
    <t>IS12Inv1M1SCB2</t>
  </si>
  <si>
    <t>IS12Inv1M1SCB3</t>
  </si>
  <si>
    <t>IS12Inv1M1SCB4</t>
  </si>
  <si>
    <t>IS12Inv1M1SCB5</t>
  </si>
  <si>
    <t>IS12Inv1M1SCB6</t>
  </si>
  <si>
    <t>IS12Inv1M2SCB1</t>
  </si>
  <si>
    <t>IS12Inv1M2SCB2</t>
  </si>
  <si>
    <t>IS12Inv1M2SCB3</t>
  </si>
  <si>
    <t>IS12Inv1M2SCB4</t>
  </si>
  <si>
    <t>IS12Inv1M2SCB5</t>
  </si>
  <si>
    <t>IS12Inv1M2SCB6</t>
  </si>
  <si>
    <t>IS12Inv1M3SCB1</t>
  </si>
  <si>
    <t>IS12Inv1M3SCB2</t>
  </si>
  <si>
    <t>IS12Inv1M3SCB3</t>
  </si>
  <si>
    <t>IS12Inv1M3SCB4</t>
  </si>
  <si>
    <t>IS12Inv1M3SCB5</t>
  </si>
  <si>
    <t>IS12Inv1M3SCB6</t>
  </si>
  <si>
    <t>IS12Inv1M4SCB1</t>
  </si>
  <si>
    <t>IS12Inv1M4SCB2</t>
  </si>
  <si>
    <t>IS12Inv1M4SCB3</t>
  </si>
  <si>
    <t>IS12Inv1M4SCB4</t>
  </si>
  <si>
    <t>IS12Inv1M4SCB5</t>
  </si>
  <si>
    <t>IS12Inv1M4SCB6</t>
  </si>
  <si>
    <t>IS12Inv2M1SCB1</t>
  </si>
  <si>
    <t>IS12Inv2M1SCB2</t>
  </si>
  <si>
    <t>IS12Inv2M1SCB3</t>
  </si>
  <si>
    <t>IS12Inv2M1SCB4</t>
  </si>
  <si>
    <t>IS12Inv2M1SCB5</t>
  </si>
  <si>
    <t>IS12Inv2M1SCB6</t>
  </si>
  <si>
    <t>IS12Inv2M2SCB1</t>
  </si>
  <si>
    <t>IS12Inv2M2SCB2</t>
  </si>
  <si>
    <t>IS12Inv2M2SCB3</t>
  </si>
  <si>
    <t>IS12Inv2M2SCB4</t>
  </si>
  <si>
    <t>IS12Inv2M2SCB5</t>
  </si>
  <si>
    <t>IS12Inv2M2SCB6</t>
  </si>
  <si>
    <t>IS12Inv2M3SCB1</t>
  </si>
  <si>
    <t>IS12Inv2M3SCB2</t>
  </si>
  <si>
    <t>IS12Inv2M3SCB3</t>
  </si>
  <si>
    <t>IS12Inv2M3SCB4</t>
  </si>
  <si>
    <t>IS12Inv2M3SCB5</t>
  </si>
  <si>
    <t>IS12Inv2M3SCB6</t>
  </si>
  <si>
    <t>IS12Inv2M4SCB1</t>
  </si>
  <si>
    <t>IS12Inv2M4SCB2</t>
  </si>
  <si>
    <t>IS12Inv2M4SCB3</t>
  </si>
  <si>
    <t>IS12Inv2M4SCB4</t>
  </si>
  <si>
    <t>IS12Inv2M4SCB5</t>
  </si>
  <si>
    <t>IS12Inv2M4SCB6</t>
  </si>
  <si>
    <t>IS13Inv1M1SCB1</t>
  </si>
  <si>
    <t>IS13Inv1M1SCB2</t>
  </si>
  <si>
    <t>IS13Inv1M1SCB3</t>
  </si>
  <si>
    <t>IS13Inv1M1SCB4</t>
  </si>
  <si>
    <t>IS13Inv1M1SCB5</t>
  </si>
  <si>
    <t>IS13Inv1M1SCB6</t>
  </si>
  <si>
    <t>IS13Inv1M1SCB7</t>
  </si>
  <si>
    <t>IS13Inv1M1SCB8</t>
  </si>
  <si>
    <t>IS13Inv1M1SCB9</t>
  </si>
  <si>
    <t>IS13Inv1M2SCB1</t>
  </si>
  <si>
    <t>IS13Inv1M2SCB2</t>
  </si>
  <si>
    <t>IS13Inv1M2SCB3</t>
  </si>
  <si>
    <t>IS13Inv1M2SCB4</t>
  </si>
  <si>
    <t>IS13Inv1M2SCB5</t>
  </si>
  <si>
    <t>IS13Inv1M2SCB6</t>
  </si>
  <si>
    <t>IS13Inv1M2SCB7</t>
  </si>
  <si>
    <t>IS13Inv1M2SCB8</t>
  </si>
  <si>
    <t>IS13Inv1M2SCB9</t>
  </si>
  <si>
    <t>IS13Inv2M1SCB1</t>
  </si>
  <si>
    <t>IS13Inv2M1SCB2</t>
  </si>
  <si>
    <t>IS13Inv2M1SCB3</t>
  </si>
  <si>
    <t>IS13Inv2M1SCB4</t>
  </si>
  <si>
    <t>IS13Inv2M1SCB5</t>
  </si>
  <si>
    <t>IS13Inv2M1SCB6</t>
  </si>
  <si>
    <t>IS13Inv2M1SCB7</t>
  </si>
  <si>
    <t>IS13Inv2M1SCB8</t>
  </si>
  <si>
    <t>IS13Inv2M1SCB9</t>
  </si>
  <si>
    <t>IS13Inv2M2SCB1</t>
  </si>
  <si>
    <t>IS13Inv2M2SCB2</t>
  </si>
  <si>
    <t>IS13Inv2M2SCB3</t>
  </si>
  <si>
    <t>IS13Inv2M2SCB4</t>
  </si>
  <si>
    <t>IS13Inv2M2SCB5</t>
  </si>
  <si>
    <t>IS13Inv2M2SCB6</t>
  </si>
  <si>
    <t>IS13Inv2M2SCB7</t>
  </si>
  <si>
    <t>IS13Inv2M2SCB8</t>
  </si>
  <si>
    <t>IS13Inv2M2SCB9</t>
  </si>
  <si>
    <t>IS13Inv3M1SCB1</t>
  </si>
  <si>
    <t>IS13Inv3M1SCB2</t>
  </si>
  <si>
    <t>IS13Inv3M1SCB3</t>
  </si>
  <si>
    <t>IS13Inv3M1SCB4</t>
  </si>
  <si>
    <t>IS13Inv3M1SCB5</t>
  </si>
  <si>
    <t>IS13Inv3M1SCB6</t>
  </si>
  <si>
    <t>IS13Inv3M1SCB7</t>
  </si>
  <si>
    <t>IS13Inv3M1SCB8</t>
  </si>
  <si>
    <t>IS13Inv3M1SCB9</t>
  </si>
  <si>
    <t>IS13Inv3M2SCB1</t>
  </si>
  <si>
    <t>IS13Inv3M2SCB2</t>
  </si>
  <si>
    <t>IS13Inv3M2SCB3</t>
  </si>
  <si>
    <t>IS13Inv3M2SCB4</t>
  </si>
  <si>
    <t>IS13Inv3M2SCB5</t>
  </si>
  <si>
    <t>IS13Inv3M2SCB6</t>
  </si>
  <si>
    <t>IS13Inv3M2SCB7</t>
  </si>
  <si>
    <t>IS13Inv3M2SCB8</t>
  </si>
  <si>
    <t>IS13Inv3M2SCB9</t>
  </si>
  <si>
    <t>IS13Inv4M1SCB1</t>
  </si>
  <si>
    <t>IS13Inv4M1SCB2</t>
  </si>
  <si>
    <t>IS13Inv4M1SCB3</t>
  </si>
  <si>
    <t>IS13Inv4M1SCB4</t>
  </si>
  <si>
    <t>IS13Inv4M1SCB5</t>
  </si>
  <si>
    <t>IS13Inv4M1SCB6</t>
  </si>
  <si>
    <t>IS13Inv4M1SCB7</t>
  </si>
  <si>
    <t>IS13Inv4M1SCB8</t>
  </si>
  <si>
    <t>IS13Inv4M1SCB9</t>
  </si>
  <si>
    <t>IS13Inv4M2SCB1</t>
  </si>
  <si>
    <t>IS13Inv4M2SCB2</t>
  </si>
  <si>
    <t>IS13Inv4M2SCB3</t>
  </si>
  <si>
    <t>IS13Inv4M2SCB4</t>
  </si>
  <si>
    <t>IS13Inv4M2SCB5</t>
  </si>
  <si>
    <t>IS13Inv4M2SCB6</t>
  </si>
  <si>
    <t>IS13Inv4M2SCB7</t>
  </si>
  <si>
    <t>IS13Inv4M2SCB8</t>
  </si>
  <si>
    <t>IS13Inv4M2SCB9</t>
  </si>
  <si>
    <t>IS14Inv1M1SCB1</t>
  </si>
  <si>
    <t>IS14Inv1M1SCB2</t>
  </si>
  <si>
    <t>IS14Inv1M1SCB3</t>
  </si>
  <si>
    <t>IS14Inv1M1SCB4</t>
  </si>
  <si>
    <t>IS14Inv1M1SCB5</t>
  </si>
  <si>
    <t>IS14Inv1M1SCB6</t>
  </si>
  <si>
    <t>IS14Inv1M2SCB1</t>
  </si>
  <si>
    <t>IS14Inv1M2SCB2</t>
  </si>
  <si>
    <t>IS14Inv1M2SCB3</t>
  </si>
  <si>
    <t>IS14Inv1M2SCB4</t>
  </si>
  <si>
    <t>IS14Inv1M2SCB5</t>
  </si>
  <si>
    <t>IS14Inv1M2SCB6</t>
  </si>
  <si>
    <t>IS14Inv1M3SCB1</t>
  </si>
  <si>
    <t>IS14Inv1M3SCB2</t>
  </si>
  <si>
    <t>IS14Inv1M3SCB3</t>
  </si>
  <si>
    <t>IS14Inv1M3SCB4</t>
  </si>
  <si>
    <t>IS14Inv1M3SCB5</t>
  </si>
  <si>
    <t>IS14Inv1M3SCB6</t>
  </si>
  <si>
    <t>IS14Inv1M4SCB1</t>
  </si>
  <si>
    <t>IS14Inv1M4SCB2</t>
  </si>
  <si>
    <t>IS14Inv1M4SCB3</t>
  </si>
  <si>
    <t>IS14Inv1M4SCB4</t>
  </si>
  <si>
    <t>IS14Inv1M4SCB5</t>
  </si>
  <si>
    <t>IS14Inv1M4SCB6</t>
  </si>
  <si>
    <t>IS15Inv1M1SCB1</t>
  </si>
  <si>
    <t>IS15Inv1M1SCB2</t>
  </si>
  <si>
    <t>IS15Inv1M1SCB3</t>
  </si>
  <si>
    <t>IS15Inv1M1SCB4</t>
  </si>
  <si>
    <t>IS15Inv2M1SCB1</t>
  </si>
  <si>
    <t>IS15Inv2M1SCB2</t>
  </si>
  <si>
    <t>IS15Inv2M1SCB3</t>
  </si>
  <si>
    <t>IS15Inv2M1SCB4</t>
  </si>
  <si>
    <t>IS16Inv1M1SCB1</t>
  </si>
  <si>
    <t>IS16Inv1M1SCB2</t>
  </si>
  <si>
    <t>IS16Inv1M1SCB3</t>
  </si>
  <si>
    <t>IS16Inv1M1SCB4</t>
  </si>
  <si>
    <t>IS16Inv1M1SCB5</t>
  </si>
  <si>
    <t>IS16Inv1M1SCB6</t>
  </si>
  <si>
    <t>IS16Inv1M1SCB7</t>
  </si>
  <si>
    <t>IS16Inv1M1SCB8</t>
  </si>
  <si>
    <t>IS16Inv1M1SCB9</t>
  </si>
  <si>
    <t>IS16Inv1M2SCB1</t>
  </si>
  <si>
    <t>IS16Inv1M2SCB2</t>
  </si>
  <si>
    <t>IS16Inv1M2SCB3</t>
  </si>
  <si>
    <t>IS16Inv1M2SCB4</t>
  </si>
  <si>
    <t>IS16Inv1M2SCB5</t>
  </si>
  <si>
    <t>IS16Inv1M2SCB6</t>
  </si>
  <si>
    <t>IS16Inv1M2SCB7</t>
  </si>
  <si>
    <t>IS16Inv1M2SCB8</t>
  </si>
  <si>
    <t>IS16Inv1M2SCB9</t>
  </si>
  <si>
    <t>IS17Inv1M1SCB1</t>
  </si>
  <si>
    <t>IS17Inv1M1SCB2</t>
  </si>
  <si>
    <t>IS17Inv1M1SCB3</t>
  </si>
  <si>
    <t>IS17Inv1M1SCB4</t>
  </si>
  <si>
    <t>IS17Inv1M1SCB5</t>
  </si>
  <si>
    <t>IS17Inv1M1SCB6</t>
  </si>
  <si>
    <t>IS17Inv1M1SCB7</t>
  </si>
  <si>
    <t>IS17Inv1M1SCB8</t>
  </si>
  <si>
    <t>IS17Inv1M1SCB9</t>
  </si>
  <si>
    <t>IS17Inv1M2SCB1</t>
  </si>
  <si>
    <t>IS17Inv1M2SCB2</t>
  </si>
  <si>
    <t>IS17Inv1M2SCB3</t>
  </si>
  <si>
    <t>IS17Inv1M2SCB4</t>
  </si>
  <si>
    <t>IS17Inv1M2SCB5</t>
  </si>
  <si>
    <t>IS17Inv1M2SCB6</t>
  </si>
  <si>
    <t>IS17Inv1M2SCB7</t>
  </si>
  <si>
    <t>IS17Inv1M2SCB8</t>
  </si>
  <si>
    <t>IS17Inv1M2SCB9</t>
  </si>
  <si>
    <t>IS17Inv2M1SCB1</t>
  </si>
  <si>
    <t>IS17Inv2M1SCB2</t>
  </si>
  <si>
    <t>IS17Inv2M1SCB3</t>
  </si>
  <si>
    <t>IS17Inv2M1SCB4</t>
  </si>
  <si>
    <t>IS17Inv2M1SCB5</t>
  </si>
  <si>
    <t>IS17Inv2M1SCB6</t>
  </si>
  <si>
    <t>IS17Inv2M1SCB7</t>
  </si>
  <si>
    <t>IS17Inv2M1SCB8</t>
  </si>
  <si>
    <t>IS17Inv2M1SCB9</t>
  </si>
  <si>
    <t>IS17Inv2M2SCB1</t>
  </si>
  <si>
    <t>IS17Inv2M2SCB2</t>
  </si>
  <si>
    <t>IS17Inv2M2SCB3</t>
  </si>
  <si>
    <t>IS17Inv2M2SCB4</t>
  </si>
  <si>
    <t>IS17Inv2M2SCB5</t>
  </si>
  <si>
    <t>IS17Inv2M2SCB6</t>
  </si>
  <si>
    <t>IS17Inv2M2SCB7</t>
  </si>
  <si>
    <t>IS17Inv2M2SCB8</t>
  </si>
  <si>
    <t>IS17Inv2M2SCB9</t>
  </si>
  <si>
    <t>IS18Inv1M1SCB1</t>
  </si>
  <si>
    <t>IS18Inv1M1SCB2</t>
  </si>
  <si>
    <t>IS18Inv1M1SCB3</t>
  </si>
  <si>
    <t>IS18Inv1M1SCB4</t>
  </si>
  <si>
    <t>IS18Inv1M1SCB5</t>
  </si>
  <si>
    <t>IS18Inv1M1SCB6</t>
  </si>
  <si>
    <t>IS18Inv1M2SCB1</t>
  </si>
  <si>
    <t>IS18Inv1M2SCB2</t>
  </si>
  <si>
    <t>IS18Inv1M2SCB3</t>
  </si>
  <si>
    <t>IS18Inv1M2SCB4</t>
  </si>
  <si>
    <t>IS18Inv1M2SCB5</t>
  </si>
  <si>
    <t>IS18Inv1M2SCB6</t>
  </si>
  <si>
    <t>IS18Inv1M3SCB1</t>
  </si>
  <si>
    <t>IS18Inv1M3SCB2</t>
  </si>
  <si>
    <t>IS18Inv1M3SCB3</t>
  </si>
  <si>
    <t>IS18Inv1M3SCB4</t>
  </si>
  <si>
    <t>IS18Inv1M3SCB5</t>
  </si>
  <si>
    <t>IS18Inv1M3SCB6</t>
  </si>
  <si>
    <t>IS18Inv1M4SCB1</t>
  </si>
  <si>
    <t>IS18Inv1M4SCB2</t>
  </si>
  <si>
    <t>IS18Inv1M4SCB3</t>
  </si>
  <si>
    <t>IS18Inv1M4SCB4</t>
  </si>
  <si>
    <t>IS18Inv1M4SCB5</t>
  </si>
  <si>
    <t>IS18Inv1M4SCB6</t>
  </si>
  <si>
    <t>IS18Inv2M1SCB1</t>
  </si>
  <si>
    <t>IS18Inv2M1SCB2</t>
  </si>
  <si>
    <t>IS18Inv2M1SCB3</t>
  </si>
  <si>
    <t>IS18Inv2M1SCB4</t>
  </si>
  <si>
    <t>IS18Inv2M1SCB5</t>
  </si>
  <si>
    <t>IS18Inv2M1SCB6</t>
  </si>
  <si>
    <t>IS18Inv2M2SCB1</t>
  </si>
  <si>
    <t>IS18Inv2M2SCB2</t>
  </si>
  <si>
    <t>IS18Inv2M2SCB3</t>
  </si>
  <si>
    <t>IS18Inv2M2SCB4</t>
  </si>
  <si>
    <t>IS18Inv2M2SCB5</t>
  </si>
  <si>
    <t>IS18Inv2M2SCB6</t>
  </si>
  <si>
    <t>IS18Inv2M3SCB1</t>
  </si>
  <si>
    <t>IS18Inv2M3SCB2</t>
  </si>
  <si>
    <t>IS18Inv2M3SCB3</t>
  </si>
  <si>
    <t>IS18Inv2M3SCB4</t>
  </si>
  <si>
    <t>IS18Inv2M3SCB5</t>
  </si>
  <si>
    <t>IS18Inv2M3SCB6</t>
  </si>
  <si>
    <t>IS18Inv2M4SCB1</t>
  </si>
  <si>
    <t>IS18Inv2M4SCB2</t>
  </si>
  <si>
    <t>IS18Inv2M4SCB3</t>
  </si>
  <si>
    <t>IS18Inv2M4SCB4</t>
  </si>
  <si>
    <t>IS18Inv2M4SCB5</t>
  </si>
  <si>
    <t>IS18Inv2M4SCB6</t>
  </si>
  <si>
    <t>IS19Inv1M1SCB1</t>
  </si>
  <si>
    <t>IS19Inv1M1SCB2</t>
  </si>
  <si>
    <t>IS19Inv1M1SCB3</t>
  </si>
  <si>
    <t>IS19Inv1M1SCB4</t>
  </si>
  <si>
    <t>IS19Inv1M1SCB5</t>
  </si>
  <si>
    <t>IS19Inv1M1SCB6</t>
  </si>
  <si>
    <t>IS19Inv1M1SCB7</t>
  </si>
  <si>
    <t>IS19Inv1M1SCB8</t>
  </si>
  <si>
    <t>IS19Inv1M1SCB9</t>
  </si>
  <si>
    <t>IS19Inv1M2SCB1</t>
  </si>
  <si>
    <t>IS19Inv1M2SCB2</t>
  </si>
  <si>
    <t>IS19Inv1M2SCB3</t>
  </si>
  <si>
    <t>IS19Inv1M2SCB4</t>
  </si>
  <si>
    <t>IS19Inv1M2SCB5</t>
  </si>
  <si>
    <t>IS19Inv1M2SCB6</t>
  </si>
  <si>
    <t>IS19Inv1M2SCB7</t>
  </si>
  <si>
    <t>IS19Inv1M2SCB8</t>
  </si>
  <si>
    <t>IS19Inv1M2SCB9</t>
  </si>
  <si>
    <t>IS19Inv2M1SCB1</t>
  </si>
  <si>
    <t>IS19Inv2M1SCB2</t>
  </si>
  <si>
    <t>IS19Inv2M1SCB3</t>
  </si>
  <si>
    <t>IS19Inv2M1SCB4</t>
  </si>
  <si>
    <t>IS19Inv2M1SCB5</t>
  </si>
  <si>
    <t>IS19Inv2M1SCB6</t>
  </si>
  <si>
    <t>IS19Inv2M1SCB7</t>
  </si>
  <si>
    <t>IS19Inv2M1SCB8</t>
  </si>
  <si>
    <t>IS19Inv2M1SCB9</t>
  </si>
  <si>
    <t>IS19Inv2M2SCB1</t>
  </si>
  <si>
    <t>IS19Inv2M2SCB2</t>
  </si>
  <si>
    <t>IS19Inv2M2SCB3</t>
  </si>
  <si>
    <t>IS19Inv2M2SCB4</t>
  </si>
  <si>
    <t>IS19Inv2M2SCB5</t>
  </si>
  <si>
    <t>IS19Inv2M2SCB6</t>
  </si>
  <si>
    <t>IS19Inv2M2SCB7</t>
  </si>
  <si>
    <t>IS19Inv2M2SCB8</t>
  </si>
  <si>
    <t>IS19Inv2M2SCB9</t>
  </si>
  <si>
    <t>IS1Tx</t>
  </si>
  <si>
    <t>IS2Tx</t>
  </si>
  <si>
    <t>IS3Tx</t>
  </si>
  <si>
    <t>IS4Tx</t>
  </si>
  <si>
    <t>IS5Tx</t>
  </si>
  <si>
    <t>IS6Tx</t>
  </si>
  <si>
    <t>IS7Tx</t>
  </si>
  <si>
    <t>IS8Tx</t>
  </si>
  <si>
    <t>IS9Tx</t>
  </si>
  <si>
    <t>IS10Tx</t>
  </si>
  <si>
    <t>IS11Tx</t>
  </si>
  <si>
    <t>IS12Tx</t>
  </si>
  <si>
    <t>IS13Tx</t>
  </si>
  <si>
    <t>IS14Tx</t>
  </si>
  <si>
    <t>IS15Tx</t>
  </si>
  <si>
    <t>IS16Tx</t>
  </si>
  <si>
    <t>IS17Tx</t>
  </si>
  <si>
    <t>IS18Tx</t>
  </si>
  <si>
    <t>IS19Tx</t>
  </si>
  <si>
    <t>IS1MVP</t>
  </si>
  <si>
    <t>IS2MVP</t>
  </si>
  <si>
    <t>IS3MVP</t>
  </si>
  <si>
    <t>IS4MVP</t>
  </si>
  <si>
    <t>IS5MVP</t>
  </si>
  <si>
    <t>IS6MVP</t>
  </si>
  <si>
    <t>IS7MVP</t>
  </si>
  <si>
    <t>IS8MVP</t>
  </si>
  <si>
    <t>IS9MVP</t>
  </si>
  <si>
    <t>IS10MVP</t>
  </si>
  <si>
    <t>IS11MVP</t>
  </si>
  <si>
    <t>IS12MVP</t>
  </si>
  <si>
    <t>IS13MVP</t>
  </si>
  <si>
    <t>IS14MVP</t>
  </si>
  <si>
    <t>IS15MVP</t>
  </si>
  <si>
    <t>IS1AuxTx</t>
  </si>
  <si>
    <t>IS2AuxTx</t>
  </si>
  <si>
    <t>IS3AuxTx</t>
  </si>
  <si>
    <t>IS4AuxTx</t>
  </si>
  <si>
    <t>IS5AuxTx</t>
  </si>
  <si>
    <t>IS6AuxTx</t>
  </si>
  <si>
    <t>IS7AuxTx</t>
  </si>
  <si>
    <t>IS8AuxTx</t>
  </si>
  <si>
    <t>IS9AuxTx</t>
  </si>
  <si>
    <t>IS10AuxTx</t>
  </si>
  <si>
    <t>IS11AuxTx</t>
  </si>
  <si>
    <t>IS12AuxTx</t>
  </si>
  <si>
    <t>IS13AuxTx</t>
  </si>
  <si>
    <t>IS14AuxTx</t>
  </si>
  <si>
    <t>IS15AuxTx</t>
  </si>
  <si>
    <t>GP</t>
  </si>
  <si>
    <t>MY1</t>
  </si>
  <si>
    <t>MY2</t>
  </si>
  <si>
    <t>MY3</t>
  </si>
  <si>
    <t>MY4</t>
  </si>
  <si>
    <t>MY5</t>
  </si>
  <si>
    <t>MY6</t>
  </si>
  <si>
    <t>MY7</t>
  </si>
  <si>
    <t>Sr. No</t>
  </si>
  <si>
    <t>Plant Name</t>
  </si>
  <si>
    <t>Categoty</t>
  </si>
  <si>
    <t>Equipment Name</t>
  </si>
  <si>
    <t>Inverter No.</t>
  </si>
  <si>
    <t>Duration in MIN</t>
  </si>
  <si>
    <t>Total Breakdown Hrs.</t>
  </si>
  <si>
    <t>Avg POA During BD time</t>
  </si>
  <si>
    <t>Lost POA</t>
  </si>
  <si>
    <t xml:space="preserve">Total POA </t>
  </si>
  <si>
    <t>Net POA</t>
  </si>
  <si>
    <t>Loss of Capacity in KWp</t>
  </si>
  <si>
    <t>Estimated PR % (Pvsyst)</t>
  </si>
  <si>
    <t>Loss of Generation kWh</t>
  </si>
  <si>
    <t>Remark</t>
  </si>
  <si>
    <t>Current Load befor Load Sheeding (AC MW)</t>
  </si>
  <si>
    <t>Load to be maintain (AC Mw)</t>
  </si>
  <si>
    <t>CEPPL Solar</t>
  </si>
  <si>
    <t>6 no.s 545Wp PV Modules found damaged and replaced the same</t>
  </si>
  <si>
    <t>DC Capacity (In MWp): 18.56 &amp;  AC Capacity (In MW): 13.75</t>
  </si>
  <si>
    <t>Negative 400sqmm DC Cable fault identification and jointing completed. SCB-3 has been charged</t>
  </si>
  <si>
    <t>Positive 400sqmm DC cable fault identification and jointing completed. SCB-2 has been charged</t>
  </si>
  <si>
    <t>Negative 400sqmm DC Cable fault identification and jointing completed. SCB-4 has been charged</t>
  </si>
  <si>
    <t>Negative 400sqmm DC Cable fault identification and jointing completed. SCB-5 has been charged</t>
  </si>
  <si>
    <t>Manual stop for 400sqmm DC Cable connecting purpose</t>
  </si>
  <si>
    <t>400sqmm DC cable connecting work completed</t>
  </si>
  <si>
    <t>Faulty string is rectified by replacing 2 no.s 50A SCB Fuse &amp; 2 no.s MC4 connectors.</t>
  </si>
  <si>
    <t>Faulty string is rectified by replacing 1 no 30A String Fuse &amp; 1 no 50A SCB Fuse</t>
  </si>
  <si>
    <t>Faulty string is rectified by replacing 1 no Positive Y Connector &amp; 1 no 50A SCB Fuse</t>
  </si>
  <si>
    <t>Faulty string is rectified by replacing 2 no.s MC4 connectors &amp; 1 no 50A SCB Fuse</t>
  </si>
  <si>
    <t>Jul</t>
  </si>
  <si>
    <t>IS20Inv1M1</t>
  </si>
  <si>
    <t>IS20Inv1M2</t>
  </si>
  <si>
    <t>IS20Inv2M1</t>
  </si>
  <si>
    <t>IS20Inv2M2</t>
  </si>
  <si>
    <t>Faulty string is rectified by replacing 1 no 30A String Fuse, 1 no 50A SCB Fuse &amp; 4 no.s MC4 connectors.</t>
  </si>
  <si>
    <t>Faulty string is rectified by replacing 50mtr string cable &amp; 3 no.s MC4 connectors.</t>
  </si>
  <si>
    <t>Faulty string is rectified by replacing 30mtr string cable, 1 no 50A SCB Fuse &amp; 3 no.s MC4 connectors.</t>
  </si>
  <si>
    <t>Faulty string is rectified by replacing 1 no 545Wp PV Module &amp; 2 no.s MC4 connectors.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</si>
</sst>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64" formatCode="0.0"/>
    <numFmt numFmtId="165" formatCode="0.0%"/>
    <numFmt numFmtId="166" formatCode="_ * #,##0_ ;_ * \-#,##0_ ;_ * &quot;-&quot;??_ ;_ @_ "/>
    <numFmt numFmtId="167" formatCode="[$-409]d/mmm/yy;@"/>
    <numFmt numFmtId="168" formatCode="h:mm;@"/>
    <numFmt numFmtId="169" formatCode="0.000"/>
    <numFmt numFmtId="170" formatCode="[$-409]mmm/yy;@"/>
    <numFmt numFmtId="171" formatCode="[$-409]d\-mmm\-yy;@"/>
    <numFmt numFmtId="172" formatCode="[$-F400]h:mm:ss\ AM/PM"/>
    <numFmt numFmtId="173" formatCode="[$-14009]h:mm:ss;@"/>
    <numFmt numFmtId="174" formatCode="[$-409]mmm\-yy;@"/>
    <numFmt numFmtId="175" formatCode="[$-409]dd/mmm/yy;@"/>
    <numFmt numFmtId="176" formatCode="_(* #,##0.00_);_(* \(#,##0.00\);_(* &quot;-&quot;??_);_(@_)"/>
  </numFmts>
  <fonts count="75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mbria"/>
      <family val="1"/>
    </font>
    <font>
      <sz val="11"/>
      <color theme="1"/>
      <name val="Helvetica Neue"/>
      <family val="2"/>
    </font>
    <font>
      <sz val="10"/>
      <name val="Palatino Linotype"/>
      <family val="1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Hadassah Friedlaender"/>
      <family val="1"/>
      <charset val="177"/>
    </font>
    <font>
      <b/>
      <sz val="10"/>
      <color theme="0"/>
      <name val="Hadassah Friedlaender"/>
      <family val="1"/>
      <charset val="177"/>
    </font>
    <font>
      <sz val="10"/>
      <name val="Hadassah Friedlaender"/>
      <family val="1"/>
      <charset val="177"/>
    </font>
    <font>
      <sz val="10"/>
      <color theme="1"/>
      <name val="Hadassah Friedlaender"/>
      <family val="1"/>
      <charset val="177"/>
    </font>
    <font>
      <b/>
      <sz val="10"/>
      <name val="Hadassah Friedlaender"/>
      <family val="1"/>
      <charset val="177"/>
    </font>
    <font>
      <sz val="10"/>
      <name val="Arial"/>
      <family val="2"/>
    </font>
    <font>
      <sz val="11"/>
      <color indexed="8"/>
      <name val="Calibri"/>
      <family val="2"/>
    </font>
    <font>
      <b/>
      <vertAlign val="superscript"/>
      <sz val="9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Palatino Linotype"/>
      <family val="1"/>
      <charset val="134"/>
    </font>
    <font>
      <sz val="11"/>
      <color indexed="8"/>
      <name val="Calibri"/>
      <family val="2"/>
      <charset val="134"/>
    </font>
    <font>
      <sz val="8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theme="1"/>
      <name val="Helvetica Neue"/>
      <family val="2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9"/>
      <color theme="0"/>
      <name val="Calibri"/>
      <family val="2"/>
      <scheme val="minor"/>
    </font>
    <font>
      <sz val="10"/>
      <name val="Palatino Linotype"/>
      <family val="1"/>
    </font>
    <font>
      <sz val="11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theme="9"/>
      </patternFill>
    </fill>
  </fills>
  <borders count="7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/>
      <bottom style="thin">
        <color theme="2" tint="-9.9917600024414813E-2"/>
      </bottom>
      <diagonal/>
    </border>
    <border>
      <left style="thin">
        <color theme="2" tint="-9.9917600024414813E-2"/>
      </left>
      <right/>
      <top/>
      <bottom style="thin">
        <color theme="2" tint="-9.9917600024414813E-2"/>
      </bottom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/>
      <diagonal/>
    </border>
    <border>
      <left/>
      <right style="thin">
        <color theme="2" tint="-9.9917600024414813E-2"/>
      </right>
      <top/>
      <bottom/>
      <diagonal/>
    </border>
    <border>
      <left style="thin">
        <color theme="2" tint="-9.9917600024414813E-2"/>
      </left>
      <right style="thin">
        <color theme="2" tint="-9.9917600024414813E-2"/>
      </right>
      <top style="thin">
        <color theme="2" tint="-9.9917600024414813E-2"/>
      </top>
      <bottom style="thin">
        <color theme="2" tint="-9.9917600024414813E-2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hair">
        <color theme="5"/>
      </top>
      <bottom style="hair">
        <color theme="5"/>
      </bottom>
      <diagonal/>
    </border>
    <border>
      <left/>
      <right/>
      <top style="hair">
        <color theme="5"/>
      </top>
      <bottom style="hair">
        <color theme="5"/>
      </bottom>
      <diagonal/>
    </border>
    <border>
      <left/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double">
        <color theme="5" tint="0.59996337778862885"/>
      </right>
      <top/>
      <bottom style="medium">
        <color auto="1"/>
      </bottom>
      <diagonal/>
    </border>
    <border>
      <left style="double">
        <color theme="5" tint="0.59996337778862885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theme="5" tint="0.59996337778862885"/>
      </left>
      <right style="double">
        <color theme="5" tint="0.59996337778862885"/>
      </right>
      <top/>
      <bottom/>
      <diagonal/>
    </border>
    <border>
      <left style="medium">
        <color auto="1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medium">
        <color auto="1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medium">
        <color auto="1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hair">
        <color theme="5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hair">
        <color theme="5"/>
      </bottom>
      <diagonal/>
    </border>
    <border>
      <left style="medium">
        <color auto="1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hair">
        <color theme="5"/>
      </right>
      <top style="hair">
        <color theme="5"/>
      </top>
      <bottom style="medium">
        <color auto="1"/>
      </bottom>
      <diagonal/>
    </border>
    <border>
      <left style="hair">
        <color theme="5"/>
      </left>
      <right style="medium">
        <color auto="1"/>
      </right>
      <top style="hair">
        <color theme="5"/>
      </top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/>
      <bottom style="hair">
        <color auto="1"/>
      </bottom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dotted">
        <color theme="5" tint="0.59996337778862885"/>
      </right>
      <top style="hair">
        <color auto="1"/>
      </top>
      <bottom style="hair">
        <color auto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hair">
        <color auto="1"/>
      </top>
      <bottom/>
      <diagonal/>
    </border>
    <border>
      <left/>
      <right style="dotted">
        <color theme="5" tint="0.59996337778862885"/>
      </right>
      <top style="hair">
        <color auto="1"/>
      </top>
      <bottom/>
      <diagonal/>
    </border>
    <border>
      <left style="dotted">
        <color theme="5" tint="0.59996337778862885"/>
      </left>
      <right style="dotted">
        <color theme="5" tint="0.59996337778862885"/>
      </right>
      <top style="hair">
        <color auto="1"/>
      </top>
      <bottom/>
      <diagonal/>
    </border>
    <border>
      <left/>
      <right style="dotted">
        <color theme="5" tint="0.59996337778862885"/>
      </right>
      <top/>
      <bottom/>
      <diagonal/>
    </border>
    <border>
      <left style="dotted">
        <color theme="5" tint="0.59996337778862885"/>
      </left>
      <right/>
      <top/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499">
    <xf numFmtId="0" fontId="0" fillId="0" borderId="0"/>
    <xf numFmtId="43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43" fontId="37" fillId="0" borderId="0" applyFont="0" applyFill="0" applyBorder="0" applyAlignment="0" applyProtection="0"/>
    <xf numFmtId="0" fontId="37" fillId="0" borderId="0"/>
    <xf numFmtId="0" fontId="33" fillId="0" borderId="0"/>
    <xf numFmtId="0" fontId="37" fillId="0" borderId="0"/>
    <xf numFmtId="0" fontId="37" fillId="0" borderId="0"/>
    <xf numFmtId="0" fontId="37" fillId="0" borderId="0"/>
    <xf numFmtId="0" fontId="34" fillId="0" borderId="0">
      <alignment vertical="center"/>
    </xf>
    <xf numFmtId="0" fontId="23" fillId="0" borderId="0"/>
    <xf numFmtId="0" fontId="37" fillId="0" borderId="0"/>
    <xf numFmtId="9" fontId="34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4" fillId="0" borderId="0" applyFont="0" applyFill="0" applyBorder="0" applyAlignment="0" applyProtection="0">
      <alignment vertical="center"/>
    </xf>
    <xf numFmtId="0" fontId="18" fillId="0" borderId="0"/>
    <xf numFmtId="0" fontId="39" fillId="0" borderId="0">
      <alignment vertical="center"/>
    </xf>
    <xf numFmtId="9" fontId="39" fillId="0" borderId="0" applyFont="0" applyFill="0" applyBorder="0" applyAlignment="0" applyProtection="0">
      <alignment vertical="center"/>
    </xf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6" fillId="0" borderId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16" fillId="0" borderId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15" fillId="0" borderId="0"/>
    <xf numFmtId="43" fontId="15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5" fillId="0" borderId="0"/>
    <xf numFmtId="0" fontId="41" fillId="0" borderId="0" applyNumberFormat="0" applyFill="0" applyBorder="0" applyAlignment="0" applyProtection="0"/>
    <xf numFmtId="0" fontId="42" fillId="0" borderId="44" applyNumberFormat="0" applyFill="0" applyAlignment="0" applyProtection="0"/>
    <xf numFmtId="0" fontId="43" fillId="0" borderId="45" applyNumberFormat="0" applyFill="0" applyAlignment="0" applyProtection="0"/>
    <xf numFmtId="0" fontId="44" fillId="0" borderId="46" applyNumberFormat="0" applyFill="0" applyAlignment="0" applyProtection="0"/>
    <xf numFmtId="0" fontId="44" fillId="0" borderId="0" applyNumberFormat="0" applyFill="0" applyBorder="0" applyAlignment="0" applyProtection="0"/>
    <xf numFmtId="0" fontId="45" fillId="17" borderId="0" applyNumberFormat="0" applyBorder="0" applyAlignment="0" applyProtection="0"/>
    <xf numFmtId="0" fontId="46" fillId="18" borderId="0" applyNumberFormat="0" applyBorder="0" applyAlignment="0" applyProtection="0"/>
    <xf numFmtId="0" fontId="47" fillId="19" borderId="0" applyNumberFormat="0" applyBorder="0" applyAlignment="0" applyProtection="0"/>
    <xf numFmtId="0" fontId="48" fillId="20" borderId="47" applyNumberFormat="0" applyAlignment="0" applyProtection="0"/>
    <xf numFmtId="0" fontId="49" fillId="21" borderId="48" applyNumberFormat="0" applyAlignment="0" applyProtection="0"/>
    <xf numFmtId="0" fontId="50" fillId="21" borderId="47" applyNumberFormat="0" applyAlignment="0" applyProtection="0"/>
    <xf numFmtId="0" fontId="51" fillId="0" borderId="49" applyNumberFormat="0" applyFill="0" applyAlignment="0" applyProtection="0"/>
    <xf numFmtId="0" fontId="27" fillId="22" borderId="50" applyNumberFormat="0" applyAlignment="0" applyProtection="0"/>
    <xf numFmtId="0" fontId="52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52" applyNumberFormat="0" applyFill="0" applyAlignment="0" applyProtection="0"/>
    <xf numFmtId="0" fontId="25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25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25" fillId="32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25" fillId="36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25" fillId="40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25" fillId="44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4" fillId="0" borderId="0"/>
    <xf numFmtId="0" fontId="14" fillId="23" borderId="51" applyNumberFormat="0" applyFont="0" applyAlignment="0" applyProtection="0"/>
    <xf numFmtId="0" fontId="13" fillId="0" borderId="0"/>
    <xf numFmtId="0" fontId="13" fillId="23" borderId="5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2" fillId="0" borderId="0"/>
    <xf numFmtId="0" fontId="12" fillId="23" borderId="5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6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1" fillId="23" borderId="5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1" fillId="0" borderId="0"/>
    <xf numFmtId="0" fontId="10" fillId="0" borderId="0"/>
    <xf numFmtId="0" fontId="10" fillId="23" borderId="5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9" fillId="23" borderId="5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9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43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8" fillId="23" borderId="5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8" fillId="0" borderId="0"/>
    <xf numFmtId="0" fontId="7" fillId="0" borderId="0"/>
    <xf numFmtId="9" fontId="7" fillId="0" borderId="0" applyFont="0" applyFill="0" applyBorder="0" applyAlignment="0" applyProtection="0"/>
    <xf numFmtId="0" fontId="6" fillId="0" borderId="0"/>
    <xf numFmtId="0" fontId="68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370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5" fontId="0" fillId="0" borderId="0" xfId="2" applyNumberFormat="1" applyFont="1" applyFill="1" applyBorder="1" applyAlignment="1">
      <alignment horizontal="center"/>
    </xf>
    <xf numFmtId="43" fontId="0" fillId="0" borderId="0" xfId="0" applyNumberFormat="1"/>
    <xf numFmtId="0" fontId="0" fillId="0" borderId="0" xfId="0" applyAlignment="1">
      <alignment horizontal="center" vertical="center"/>
    </xf>
    <xf numFmtId="0" fontId="21" fillId="0" borderId="1" xfId="3" applyBorder="1"/>
    <xf numFmtId="10" fontId="0" fillId="0" borderId="1" xfId="2" applyNumberFormat="1" applyFont="1" applyBorder="1" applyAlignment="1">
      <alignment horizontal="center"/>
    </xf>
    <xf numFmtId="15" fontId="0" fillId="0" borderId="0" xfId="0" applyNumberFormat="1"/>
    <xf numFmtId="0" fontId="0" fillId="4" borderId="0" xfId="0" applyFill="1"/>
    <xf numFmtId="0" fontId="0" fillId="4" borderId="1" xfId="0" applyFill="1" applyBorder="1"/>
    <xf numFmtId="43" fontId="0" fillId="0" borderId="0" xfId="1" applyFont="1"/>
    <xf numFmtId="0" fontId="19" fillId="2" borderId="0" xfId="8" applyFont="1" applyFill="1" applyAlignment="1">
      <alignment horizontal="center" vertical="center" wrapText="1"/>
    </xf>
    <xf numFmtId="167" fontId="19" fillId="2" borderId="0" xfId="8" applyNumberFormat="1" applyFont="1" applyFill="1" applyAlignment="1">
      <alignment horizontal="center" vertical="center" wrapText="1"/>
    </xf>
    <xf numFmtId="0" fontId="0" fillId="0" borderId="0" xfId="0" applyAlignment="1">
      <alignment horizontal="left"/>
    </xf>
    <xf numFmtId="20" fontId="22" fillId="0" borderId="0" xfId="0" applyNumberFormat="1" applyFont="1" applyAlignment="1">
      <alignment horizontal="center"/>
    </xf>
    <xf numFmtId="2" fontId="22" fillId="0" borderId="0" xfId="0" applyNumberFormat="1" applyFont="1" applyAlignment="1">
      <alignment horizontal="center"/>
    </xf>
    <xf numFmtId="20" fontId="0" fillId="0" borderId="0" xfId="0" applyNumberFormat="1" applyAlignment="1">
      <alignment horizontal="center"/>
    </xf>
    <xf numFmtId="43" fontId="19" fillId="2" borderId="0" xfId="1" applyFont="1" applyFill="1" applyAlignment="1">
      <alignment horizontal="center" vertical="center" wrapText="1"/>
    </xf>
    <xf numFmtId="0" fontId="19" fillId="2" borderId="6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/>
    </xf>
    <xf numFmtId="10" fontId="0" fillId="0" borderId="0" xfId="2" applyNumberFormat="1" applyFont="1"/>
    <xf numFmtId="0" fontId="19" fillId="2" borderId="7" xfId="9" applyFont="1" applyFill="1" applyBorder="1" applyAlignment="1">
      <alignment horizontal="center" vertical="center" wrapText="1"/>
    </xf>
    <xf numFmtId="167" fontId="19" fillId="2" borderId="8" xfId="9" applyNumberFormat="1" applyFont="1" applyFill="1" applyBorder="1" applyAlignment="1">
      <alignment horizontal="center" vertical="center" wrapText="1"/>
    </xf>
    <xf numFmtId="0" fontId="19" fillId="2" borderId="8" xfId="9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/>
    </xf>
    <xf numFmtId="15" fontId="0" fillId="5" borderId="10" xfId="0" applyNumberFormat="1" applyFill="1" applyBorder="1"/>
    <xf numFmtId="0" fontId="0" fillId="0" borderId="10" xfId="0" applyBorder="1" applyAlignment="1">
      <alignment horizontal="center"/>
    </xf>
    <xf numFmtId="0" fontId="0" fillId="5" borderId="10" xfId="0" applyFill="1" applyBorder="1" applyAlignment="1">
      <alignment horizontal="center"/>
    </xf>
    <xf numFmtId="20" fontId="0" fillId="0" borderId="10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 applyAlignment="1">
      <alignment horizontal="center"/>
    </xf>
    <xf numFmtId="0" fontId="0" fillId="5" borderId="11" xfId="0" applyFill="1" applyBorder="1"/>
    <xf numFmtId="0" fontId="0" fillId="5" borderId="10" xfId="0" applyFill="1" applyBorder="1" applyAlignment="1">
      <alignment horizontal="left"/>
    </xf>
    <xf numFmtId="0" fontId="0" fillId="5" borderId="11" xfId="0" applyFill="1" applyBorder="1" applyAlignment="1">
      <alignment horizontal="left"/>
    </xf>
    <xf numFmtId="168" fontId="0" fillId="5" borderId="10" xfId="0" applyNumberFormat="1" applyFill="1" applyBorder="1" applyAlignment="1">
      <alignment horizontal="center" vertical="center"/>
    </xf>
    <xf numFmtId="20" fontId="0" fillId="5" borderId="10" xfId="0" applyNumberFormat="1" applyFill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right" vertical="center"/>
    </xf>
    <xf numFmtId="168" fontId="0" fillId="5" borderId="10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/>
    </xf>
    <xf numFmtId="168" fontId="0" fillId="5" borderId="11" xfId="0" applyNumberFormat="1" applyFill="1" applyBorder="1" applyAlignment="1">
      <alignment horizontal="center" vertical="center"/>
    </xf>
    <xf numFmtId="20" fontId="0" fillId="5" borderId="11" xfId="0" applyNumberFormat="1" applyFill="1" applyBorder="1" applyAlignment="1">
      <alignment horizontal="center" vertical="center"/>
    </xf>
    <xf numFmtId="0" fontId="19" fillId="2" borderId="12" xfId="9" applyFont="1" applyFill="1" applyBorder="1" applyAlignment="1">
      <alignment horizontal="center" vertical="center" wrapText="1"/>
    </xf>
    <xf numFmtId="1" fontId="0" fillId="0" borderId="13" xfId="0" applyNumberFormat="1" applyBorder="1" applyAlignment="1">
      <alignment horizontal="center"/>
    </xf>
    <xf numFmtId="0" fontId="0" fillId="0" borderId="0" xfId="0" applyAlignment="1">
      <alignment vertical="center"/>
    </xf>
    <xf numFmtId="0" fontId="19" fillId="2" borderId="14" xfId="8" applyFont="1" applyFill="1" applyBorder="1" applyAlignment="1">
      <alignment horizontal="center" vertical="center" wrapText="1"/>
    </xf>
    <xf numFmtId="0" fontId="19" fillId="2" borderId="15" xfId="8" applyFont="1" applyFill="1" applyBorder="1" applyAlignment="1">
      <alignment horizontal="center" vertical="center" wrapText="1"/>
    </xf>
    <xf numFmtId="167" fontId="19" fillId="2" borderId="15" xfId="8" applyNumberFormat="1" applyFont="1" applyFill="1" applyBorder="1" applyAlignment="1">
      <alignment horizontal="center" vertical="center" wrapText="1"/>
    </xf>
    <xf numFmtId="10" fontId="19" fillId="2" borderId="15" xfId="13" applyNumberFormat="1" applyFont="1" applyFill="1" applyBorder="1" applyAlignment="1">
      <alignment horizontal="center" vertical="center" wrapText="1"/>
    </xf>
    <xf numFmtId="10" fontId="19" fillId="2" borderId="16" xfId="13" applyNumberFormat="1" applyFont="1" applyFill="1" applyBorder="1" applyAlignment="1">
      <alignment horizontal="center" vertical="center" wrapText="1"/>
    </xf>
    <xf numFmtId="10" fontId="19" fillId="2" borderId="15" xfId="0" applyNumberFormat="1" applyFont="1" applyFill="1" applyBorder="1" applyAlignment="1">
      <alignment horizontal="center" vertical="center" wrapText="1"/>
    </xf>
    <xf numFmtId="43" fontId="20" fillId="0" borderId="0" xfId="1" applyFont="1" applyFill="1" applyAlignment="1">
      <alignment horizontal="center"/>
    </xf>
    <xf numFmtId="2" fontId="20" fillId="0" borderId="17" xfId="13" applyNumberFormat="1" applyFont="1" applyFill="1" applyBorder="1" applyAlignment="1">
      <alignment horizontal="center"/>
    </xf>
    <xf numFmtId="1" fontId="20" fillId="9" borderId="15" xfId="13" applyNumberFormat="1" applyFont="1" applyFill="1" applyBorder="1" applyAlignment="1">
      <alignment horizontal="center"/>
    </xf>
    <xf numFmtId="166" fontId="0" fillId="0" borderId="0" xfId="0" applyNumberFormat="1"/>
    <xf numFmtId="0" fontId="0" fillId="11" borderId="0" xfId="0" applyFill="1" applyAlignment="1">
      <alignment vertical="center"/>
    </xf>
    <xf numFmtId="15" fontId="0" fillId="12" borderId="0" xfId="0" applyNumberFormat="1" applyFill="1" applyAlignment="1">
      <alignment horizontal="center" vertical="center"/>
    </xf>
    <xf numFmtId="0" fontId="25" fillId="0" borderId="0" xfId="0" applyFont="1"/>
    <xf numFmtId="0" fontId="27" fillId="14" borderId="1" xfId="0" applyFont="1" applyFill="1" applyBorder="1" applyAlignment="1">
      <alignment vertical="center"/>
    </xf>
    <xf numFmtId="0" fontId="27" fillId="14" borderId="1" xfId="0" applyFont="1" applyFill="1" applyBorder="1" applyAlignment="1">
      <alignment horizontal="center" vertical="center" wrapText="1"/>
    </xf>
    <xf numFmtId="17" fontId="25" fillId="14" borderId="1" xfId="0" applyNumberFormat="1" applyFont="1" applyFill="1" applyBorder="1" applyAlignment="1">
      <alignment horizontal="center" vertical="center"/>
    </xf>
    <xf numFmtId="1" fontId="0" fillId="3" borderId="1" xfId="0" applyNumberFormat="1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" fontId="0" fillId="6" borderId="1" xfId="0" applyNumberFormat="1" applyFill="1" applyBorder="1" applyAlignment="1">
      <alignment horizontal="center" vertical="center"/>
    </xf>
    <xf numFmtId="165" fontId="0" fillId="3" borderId="1" xfId="2" applyNumberFormat="1" applyFont="1" applyFill="1" applyBorder="1" applyAlignment="1">
      <alignment horizontal="center" vertical="center"/>
    </xf>
    <xf numFmtId="165" fontId="0" fillId="6" borderId="1" xfId="2" applyNumberFormat="1" applyFont="1" applyFill="1" applyBorder="1" applyAlignment="1">
      <alignment horizontal="center" vertical="center"/>
    </xf>
    <xf numFmtId="10" fontId="0" fillId="6" borderId="1" xfId="2" applyNumberFormat="1" applyFont="1" applyFill="1" applyBorder="1" applyAlignment="1">
      <alignment horizontal="center" vertical="center"/>
    </xf>
    <xf numFmtId="10" fontId="0" fillId="3" borderId="1" xfId="2" applyNumberFormat="1" applyFont="1" applyFill="1" applyBorder="1" applyAlignment="1">
      <alignment horizontal="center" vertical="center"/>
    </xf>
    <xf numFmtId="0" fontId="27" fillId="14" borderId="1" xfId="0" applyFont="1" applyFill="1" applyBorder="1" applyAlignment="1">
      <alignment horizontal="center" vertical="center"/>
    </xf>
    <xf numFmtId="0" fontId="29" fillId="15" borderId="24" xfId="0" applyFont="1" applyFill="1" applyBorder="1"/>
    <xf numFmtId="170" fontId="30" fillId="8" borderId="25" xfId="6" applyNumberFormat="1" applyFont="1" applyFill="1" applyBorder="1" applyAlignment="1">
      <alignment horizontal="left" vertical="center"/>
    </xf>
    <xf numFmtId="170" fontId="30" fillId="8" borderId="25" xfId="6" applyNumberFormat="1" applyFont="1" applyFill="1" applyBorder="1" applyAlignment="1">
      <alignment vertical="center"/>
    </xf>
    <xf numFmtId="170" fontId="30" fillId="8" borderId="26" xfId="6" applyNumberFormat="1" applyFont="1" applyFill="1" applyBorder="1" applyAlignment="1">
      <alignment vertical="center"/>
    </xf>
    <xf numFmtId="167" fontId="30" fillId="8" borderId="25" xfId="6" applyNumberFormat="1" applyFont="1" applyFill="1" applyBorder="1" applyAlignment="1">
      <alignment horizontal="left" vertical="center"/>
    </xf>
    <xf numFmtId="0" fontId="29" fillId="15" borderId="27" xfId="0" applyFont="1" applyFill="1" applyBorder="1"/>
    <xf numFmtId="167" fontId="30" fillId="8" borderId="28" xfId="6" applyNumberFormat="1" applyFont="1" applyFill="1" applyBorder="1" applyAlignment="1">
      <alignment horizontal="left" vertical="center"/>
    </xf>
    <xf numFmtId="170" fontId="30" fillId="8" borderId="29" xfId="6" applyNumberFormat="1" applyFont="1" applyFill="1" applyBorder="1" applyAlignment="1">
      <alignment vertical="center"/>
    </xf>
    <xf numFmtId="170" fontId="30" fillId="8" borderId="30" xfId="6" applyNumberFormat="1" applyFont="1" applyFill="1" applyBorder="1" applyAlignment="1">
      <alignment vertical="center"/>
    </xf>
    <xf numFmtId="0" fontId="31" fillId="8" borderId="31" xfId="0" applyFont="1" applyFill="1" applyBorder="1"/>
    <xf numFmtId="167" fontId="32" fillId="8" borderId="31" xfId="6" applyNumberFormat="1" applyFont="1" applyFill="1" applyBorder="1" applyAlignment="1">
      <alignment horizontal="left" vertical="center"/>
    </xf>
    <xf numFmtId="0" fontId="29" fillId="15" borderId="32" xfId="0" applyFont="1" applyFill="1" applyBorder="1" applyAlignment="1">
      <alignment horizontal="center" vertical="center" wrapText="1"/>
    </xf>
    <xf numFmtId="0" fontId="29" fillId="15" borderId="33" xfId="0" applyFont="1" applyFill="1" applyBorder="1" applyAlignment="1">
      <alignment horizontal="center" vertical="center" wrapText="1"/>
    </xf>
    <xf numFmtId="0" fontId="29" fillId="15" borderId="34" xfId="0" applyFont="1" applyFill="1" applyBorder="1" applyAlignment="1">
      <alignment horizontal="center" vertical="center" wrapText="1"/>
    </xf>
    <xf numFmtId="0" fontId="31" fillId="8" borderId="36" xfId="0" applyFont="1" applyFill="1" applyBorder="1"/>
    <xf numFmtId="1" fontId="30" fillId="8" borderId="36" xfId="2" applyNumberFormat="1" applyFont="1" applyFill="1" applyBorder="1" applyAlignment="1">
      <alignment horizontal="center" vertical="center"/>
    </xf>
    <xf numFmtId="10" fontId="31" fillId="8" borderId="36" xfId="15" applyNumberFormat="1" applyFont="1" applyFill="1" applyBorder="1" applyAlignment="1">
      <alignment horizontal="center"/>
    </xf>
    <xf numFmtId="0" fontId="31" fillId="8" borderId="39" xfId="0" applyFont="1" applyFill="1" applyBorder="1"/>
    <xf numFmtId="1" fontId="30" fillId="8" borderId="39" xfId="2" applyNumberFormat="1" applyFont="1" applyFill="1" applyBorder="1" applyAlignment="1">
      <alignment horizontal="center" vertical="center"/>
    </xf>
    <xf numFmtId="1" fontId="31" fillId="8" borderId="39" xfId="2" applyNumberFormat="1" applyFont="1" applyFill="1" applyBorder="1" applyAlignment="1">
      <alignment horizontal="center"/>
    </xf>
    <xf numFmtId="10" fontId="31" fillId="8" borderId="39" xfId="15" applyNumberFormat="1" applyFont="1" applyFill="1" applyBorder="1" applyAlignment="1">
      <alignment horizontal="center"/>
    </xf>
    <xf numFmtId="0" fontId="31" fillId="8" borderId="40" xfId="0" applyFont="1" applyFill="1" applyBorder="1"/>
    <xf numFmtId="0" fontId="31" fillId="8" borderId="42" xfId="0" applyFont="1" applyFill="1" applyBorder="1"/>
    <xf numFmtId="1" fontId="30" fillId="8" borderId="42" xfId="2" applyNumberFormat="1" applyFont="1" applyFill="1" applyBorder="1" applyAlignment="1">
      <alignment horizontal="center" vertical="center"/>
    </xf>
    <xf numFmtId="1" fontId="31" fillId="8" borderId="42" xfId="2" applyNumberFormat="1" applyFont="1" applyFill="1" applyBorder="1" applyAlignment="1">
      <alignment horizontal="center"/>
    </xf>
    <xf numFmtId="10" fontId="31" fillId="8" borderId="42" xfId="15" applyNumberFormat="1" applyFont="1" applyFill="1" applyBorder="1" applyAlignment="1">
      <alignment horizontal="center"/>
    </xf>
    <xf numFmtId="165" fontId="30" fillId="8" borderId="36" xfId="2" applyNumberFormat="1" applyFont="1" applyFill="1" applyBorder="1" applyAlignment="1">
      <alignment horizontal="center" vertical="center"/>
    </xf>
    <xf numFmtId="165" fontId="31" fillId="8" borderId="36" xfId="2" applyNumberFormat="1" applyFont="1" applyFill="1" applyBorder="1" applyAlignment="1">
      <alignment horizontal="center"/>
    </xf>
    <xf numFmtId="165" fontId="30" fillId="8" borderId="39" xfId="2" applyNumberFormat="1" applyFont="1" applyFill="1" applyBorder="1" applyAlignment="1">
      <alignment horizontal="center" vertical="center"/>
    </xf>
    <xf numFmtId="165" fontId="31" fillId="8" borderId="39" xfId="2" applyNumberFormat="1" applyFont="1" applyFill="1" applyBorder="1" applyAlignment="1">
      <alignment horizontal="center"/>
    </xf>
    <xf numFmtId="165" fontId="30" fillId="8" borderId="42" xfId="2" applyNumberFormat="1" applyFont="1" applyFill="1" applyBorder="1" applyAlignment="1">
      <alignment horizontal="center" vertical="center"/>
    </xf>
    <xf numFmtId="165" fontId="31" fillId="8" borderId="42" xfId="2" applyNumberFormat="1" applyFont="1" applyFill="1" applyBorder="1" applyAlignment="1">
      <alignment horizontal="center"/>
    </xf>
    <xf numFmtId="0" fontId="55" fillId="2" borderId="10" xfId="8" applyFont="1" applyFill="1" applyBorder="1" applyAlignment="1">
      <alignment horizontal="center" vertical="center" wrapText="1"/>
    </xf>
    <xf numFmtId="167" fontId="55" fillId="2" borderId="10" xfId="8" applyNumberFormat="1" applyFont="1" applyFill="1" applyBorder="1" applyAlignment="1">
      <alignment horizontal="center" vertical="center" wrapText="1"/>
    </xf>
    <xf numFmtId="0" fontId="0" fillId="16" borderId="53" xfId="0" applyFill="1" applyBorder="1" applyAlignment="1">
      <alignment horizontal="center"/>
    </xf>
    <xf numFmtId="167" fontId="56" fillId="16" borderId="54" xfId="0" applyNumberFormat="1" applyFont="1" applyFill="1" applyBorder="1" applyAlignment="1">
      <alignment horizontal="center"/>
    </xf>
    <xf numFmtId="0" fontId="0" fillId="0" borderId="55" xfId="0" applyBorder="1" applyAlignment="1">
      <alignment horizontal="center"/>
    </xf>
    <xf numFmtId="0" fontId="0" fillId="16" borderId="56" xfId="0" applyFill="1" applyBorder="1" applyAlignment="1">
      <alignment horizontal="center"/>
    </xf>
    <xf numFmtId="20" fontId="0" fillId="16" borderId="56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9" fillId="2" borderId="0" xfId="8" applyFont="1" applyFill="1" applyAlignment="1">
      <alignment vertical="center" wrapText="1"/>
    </xf>
    <xf numFmtId="2" fontId="0" fillId="0" borderId="0" xfId="0" applyNumberFormat="1"/>
    <xf numFmtId="1" fontId="30" fillId="8" borderId="25" xfId="6" applyNumberFormat="1" applyFont="1" applyFill="1" applyBorder="1" applyAlignment="1">
      <alignment horizontal="left" vertical="center"/>
    </xf>
    <xf numFmtId="0" fontId="0" fillId="11" borderId="0" xfId="0" applyFill="1" applyAlignment="1">
      <alignment horizontal="center" vertical="center"/>
    </xf>
    <xf numFmtId="1" fontId="25" fillId="14" borderId="1" xfId="0" applyNumberFormat="1" applyFont="1" applyFill="1" applyBorder="1" applyAlignment="1">
      <alignment horizontal="center" vertical="center"/>
    </xf>
    <xf numFmtId="0" fontId="37" fillId="8" borderId="0" xfId="5" applyFill="1" applyAlignment="1">
      <alignment horizontal="center"/>
    </xf>
    <xf numFmtId="0" fontId="37" fillId="8" borderId="0" xfId="5" applyFill="1"/>
    <xf numFmtId="0" fontId="37" fillId="8" borderId="0" xfId="5" applyFill="1" applyAlignment="1">
      <alignment horizontal="right"/>
    </xf>
    <xf numFmtId="171" fontId="24" fillId="10" borderId="19" xfId="10" applyNumberFormat="1" applyFont="1" applyFill="1" applyBorder="1" applyAlignment="1">
      <alignment horizontal="center" vertical="center"/>
    </xf>
    <xf numFmtId="172" fontId="38" fillId="10" borderId="19" xfId="0" applyNumberFormat="1" applyFont="1" applyFill="1" applyBorder="1" applyAlignment="1">
      <alignment horizontal="center" vertical="center"/>
    </xf>
    <xf numFmtId="1" fontId="60" fillId="7" borderId="19" xfId="0" applyNumberFormat="1" applyFont="1" applyFill="1" applyBorder="1" applyAlignment="1">
      <alignment horizontal="center"/>
    </xf>
    <xf numFmtId="166" fontId="60" fillId="8" borderId="18" xfId="0" applyNumberFormat="1" applyFont="1" applyFill="1" applyBorder="1" applyAlignment="1">
      <alignment horizontal="center"/>
    </xf>
    <xf numFmtId="169" fontId="20" fillId="10" borderId="19" xfId="0" applyNumberFormat="1" applyFont="1" applyFill="1" applyBorder="1" applyAlignment="1">
      <alignment horizontal="center"/>
    </xf>
    <xf numFmtId="0" fontId="20" fillId="8" borderId="19" xfId="0" applyFont="1" applyFill="1" applyBorder="1" applyAlignment="1">
      <alignment horizontal="center"/>
    </xf>
    <xf numFmtId="170" fontId="20" fillId="8" borderId="19" xfId="0" applyNumberFormat="1" applyFont="1" applyFill="1" applyBorder="1" applyAlignment="1">
      <alignment horizontal="center"/>
    </xf>
    <xf numFmtId="1" fontId="20" fillId="0" borderId="19" xfId="13" applyNumberFormat="1" applyFont="1" applyFill="1" applyBorder="1" applyAlignment="1">
      <alignment horizontal="center"/>
    </xf>
    <xf numFmtId="1" fontId="20" fillId="0" borderId="19" xfId="0" applyNumberFormat="1" applyFont="1" applyBorder="1" applyAlignment="1">
      <alignment horizontal="center"/>
    </xf>
    <xf numFmtId="0" fontId="0" fillId="48" borderId="58" xfId="0" applyFill="1" applyBorder="1" applyAlignment="1">
      <alignment horizontal="center" vertical="center"/>
    </xf>
    <xf numFmtId="15" fontId="0" fillId="5" borderId="11" xfId="0" applyNumberFormat="1" applyFill="1" applyBorder="1"/>
    <xf numFmtId="1" fontId="60" fillId="7" borderId="15" xfId="0" applyNumberFormat="1" applyFont="1" applyFill="1" applyBorder="1" applyAlignment="1">
      <alignment horizontal="center"/>
    </xf>
    <xf numFmtId="172" fontId="24" fillId="10" borderId="19" xfId="0" applyNumberFormat="1" applyFont="1" applyFill="1" applyBorder="1" applyAlignment="1">
      <alignment horizontal="center" vertical="center"/>
    </xf>
    <xf numFmtId="15" fontId="0" fillId="48" borderId="58" xfId="0" applyNumberFormat="1" applyFill="1" applyBorder="1" applyAlignment="1">
      <alignment horizontal="center" vertical="center"/>
    </xf>
    <xf numFmtId="0" fontId="0" fillId="49" borderId="0" xfId="0" applyFill="1"/>
    <xf numFmtId="2" fontId="0" fillId="49" borderId="0" xfId="0" applyNumberFormat="1" applyFill="1" applyAlignment="1">
      <alignment horizontal="right"/>
    </xf>
    <xf numFmtId="10" fontId="0" fillId="49" borderId="0" xfId="0" applyNumberFormat="1" applyFill="1"/>
    <xf numFmtId="43" fontId="0" fillId="49" borderId="0" xfId="1" applyFont="1" applyFill="1" applyBorder="1"/>
    <xf numFmtId="0" fontId="31" fillId="8" borderId="38" xfId="0" applyFont="1" applyFill="1" applyBorder="1" applyAlignment="1">
      <alignment horizontal="center" vertical="center"/>
    </xf>
    <xf numFmtId="2" fontId="38" fillId="10" borderId="19" xfId="0" applyNumberFormat="1" applyFont="1" applyFill="1" applyBorder="1" applyAlignment="1">
      <alignment horizontal="center" vertical="center"/>
    </xf>
    <xf numFmtId="2" fontId="24" fillId="10" borderId="19" xfId="0" applyNumberFormat="1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164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19" fillId="2" borderId="7" xfId="8" applyFont="1" applyFill="1" applyBorder="1" applyAlignment="1">
      <alignment horizontal="center" vertical="center" wrapText="1"/>
    </xf>
    <xf numFmtId="0" fontId="19" fillId="2" borderId="8" xfId="8" applyFont="1" applyFill="1" applyBorder="1" applyAlignment="1">
      <alignment horizontal="center" vertical="center" wrapText="1"/>
    </xf>
    <xf numFmtId="0" fontId="19" fillId="2" borderId="12" xfId="8" applyFont="1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/>
    </xf>
    <xf numFmtId="1" fontId="0" fillId="8" borderId="10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166" fontId="22" fillId="8" borderId="13" xfId="0" applyNumberFormat="1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20" fontId="0" fillId="50" borderId="10" xfId="0" applyNumberFormat="1" applyFill="1" applyBorder="1" applyAlignment="1">
      <alignment horizontal="center"/>
    </xf>
    <xf numFmtId="169" fontId="22" fillId="50" borderId="10" xfId="0" applyNumberFormat="1" applyFont="1" applyFill="1" applyBorder="1" applyAlignment="1">
      <alignment horizontal="center"/>
    </xf>
    <xf numFmtId="15" fontId="0" fillId="8" borderId="0" xfId="0" applyNumberFormat="1" applyFill="1"/>
    <xf numFmtId="0" fontId="0" fillId="0" borderId="0" xfId="0" pivotButton="1"/>
    <xf numFmtId="167" fontId="19" fillId="2" borderId="7" xfId="8" applyNumberFormat="1" applyFont="1" applyFill="1" applyBorder="1" applyAlignment="1">
      <alignment horizontal="center" vertical="center" wrapText="1"/>
    </xf>
    <xf numFmtId="15" fontId="0" fillId="0" borderId="9" xfId="0" applyNumberFormat="1" applyBorder="1"/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5" fontId="0" fillId="0" borderId="59" xfId="0" applyNumberFormat="1" applyBorder="1"/>
    <xf numFmtId="0" fontId="19" fillId="2" borderId="10" xfId="8" applyFont="1" applyFill="1" applyBorder="1" applyAlignment="1">
      <alignment horizontal="center" vertical="center" wrapText="1"/>
    </xf>
    <xf numFmtId="165" fontId="0" fillId="0" borderId="10" xfId="2" applyNumberFormat="1" applyFon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69" fontId="0" fillId="0" borderId="10" xfId="0" applyNumberFormat="1" applyBorder="1" applyAlignment="1">
      <alignment horizontal="center"/>
    </xf>
    <xf numFmtId="2" fontId="0" fillId="8" borderId="10" xfId="0" applyNumberFormat="1" applyFill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11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right" vertical="center"/>
    </xf>
    <xf numFmtId="165" fontId="58" fillId="0" borderId="10" xfId="0" applyNumberFormat="1" applyFont="1" applyBorder="1" applyAlignment="1">
      <alignment horizontal="center"/>
    </xf>
    <xf numFmtId="165" fontId="58" fillId="0" borderId="11" xfId="0" applyNumberFormat="1" applyFont="1" applyBorder="1" applyAlignment="1">
      <alignment horizontal="center"/>
    </xf>
    <xf numFmtId="1" fontId="0" fillId="0" borderId="61" xfId="0" applyNumberForma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5" borderId="11" xfId="0" applyNumberFormat="1" applyFill="1" applyBorder="1" applyAlignment="1">
      <alignment horizontal="center"/>
    </xf>
    <xf numFmtId="1" fontId="0" fillId="5" borderId="10" xfId="0" applyNumberFormat="1" applyFill="1" applyBorder="1" applyAlignment="1">
      <alignment horizontal="center"/>
    </xf>
    <xf numFmtId="0" fontId="66" fillId="0" borderId="0" xfId="4491" applyFont="1"/>
    <xf numFmtId="0" fontId="7" fillId="0" borderId="0" xfId="4491"/>
    <xf numFmtId="0" fontId="54" fillId="53" borderId="1" xfId="4491" applyFont="1" applyFill="1" applyBorder="1" applyAlignment="1">
      <alignment horizontal="center" vertical="center" wrapText="1"/>
    </xf>
    <xf numFmtId="0" fontId="54" fillId="0" borderId="0" xfId="4491" applyFont="1" applyAlignment="1">
      <alignment vertical="center"/>
    </xf>
    <xf numFmtId="171" fontId="7" fillId="8" borderId="1" xfId="4491" applyNumberFormat="1" applyFill="1" applyBorder="1" applyAlignment="1">
      <alignment horizontal="center" vertical="center"/>
    </xf>
    <xf numFmtId="0" fontId="7" fillId="8" borderId="1" xfId="4491" applyFill="1" applyBorder="1" applyAlignment="1">
      <alignment horizontal="center" vertical="center"/>
    </xf>
    <xf numFmtId="164" fontId="7" fillId="8" borderId="1" xfId="4491" applyNumberFormat="1" applyFill="1" applyBorder="1" applyAlignment="1">
      <alignment horizontal="center" vertical="center"/>
    </xf>
    <xf numFmtId="10" fontId="0" fillId="8" borderId="1" xfId="4492" applyNumberFormat="1" applyFont="1" applyFill="1" applyBorder="1" applyAlignment="1" applyProtection="1">
      <alignment horizontal="center" vertical="center"/>
    </xf>
    <xf numFmtId="1" fontId="7" fillId="8" borderId="1" xfId="4491" applyNumberFormat="1" applyFill="1" applyBorder="1" applyAlignment="1">
      <alignment horizontal="center" vertical="center"/>
    </xf>
    <xf numFmtId="1" fontId="7" fillId="54" borderId="1" xfId="4491" applyNumberFormat="1" applyFill="1" applyBorder="1" applyAlignment="1">
      <alignment horizontal="center" vertical="center"/>
    </xf>
    <xf numFmtId="1" fontId="20" fillId="8" borderId="1" xfId="4491" applyNumberFormat="1" applyFont="1" applyFill="1" applyBorder="1" applyAlignment="1">
      <alignment horizontal="center" vertical="center"/>
    </xf>
    <xf numFmtId="10" fontId="20" fillId="8" borderId="1" xfId="4492" applyNumberFormat="1" applyFont="1" applyFill="1" applyBorder="1" applyAlignment="1" applyProtection="1">
      <alignment horizontal="center" vertical="center"/>
    </xf>
    <xf numFmtId="1" fontId="20" fillId="8" borderId="1" xfId="4491" applyNumberFormat="1" applyFont="1" applyFill="1" applyBorder="1" applyAlignment="1">
      <alignment horizontal="center" vertical="center" wrapText="1"/>
    </xf>
    <xf numFmtId="173" fontId="7" fillId="0" borderId="1" xfId="4491" applyNumberFormat="1" applyBorder="1" applyAlignment="1">
      <alignment horizontal="center" vertical="center"/>
    </xf>
    <xf numFmtId="2" fontId="7" fillId="8" borderId="1" xfId="4491" applyNumberFormat="1" applyFill="1" applyBorder="1" applyAlignment="1">
      <alignment horizontal="center" vertical="center"/>
    </xf>
    <xf numFmtId="1" fontId="54" fillId="0" borderId="0" xfId="4491" applyNumberFormat="1" applyFont="1"/>
    <xf numFmtId="1" fontId="20" fillId="8" borderId="1" xfId="4491" applyNumberFormat="1" applyFont="1" applyFill="1" applyBorder="1" applyAlignment="1">
      <alignment horizontal="center"/>
    </xf>
    <xf numFmtId="0" fontId="7" fillId="0" borderId="0" xfId="4491" applyAlignment="1">
      <alignment horizontal="center" vertical="center"/>
    </xf>
    <xf numFmtId="0" fontId="54" fillId="0" borderId="4" xfId="4491" applyFont="1" applyBorder="1" applyAlignment="1">
      <alignment horizontal="left" vertical="center" wrapText="1"/>
    </xf>
    <xf numFmtId="0" fontId="54" fillId="55" borderId="1" xfId="4492" applyNumberFormat="1" applyFont="1" applyFill="1" applyBorder="1" applyAlignment="1" applyProtection="1">
      <alignment horizontal="center" vertical="center"/>
    </xf>
    <xf numFmtId="2" fontId="54" fillId="55" borderId="1" xfId="4491" applyNumberFormat="1" applyFont="1" applyFill="1" applyBorder="1" applyAlignment="1">
      <alignment horizontal="center" vertical="center"/>
    </xf>
    <xf numFmtId="1" fontId="54" fillId="55" borderId="1" xfId="4491" applyNumberFormat="1" applyFont="1" applyFill="1" applyBorder="1" applyAlignment="1">
      <alignment horizontal="center" vertical="center"/>
    </xf>
    <xf numFmtId="10" fontId="0" fillId="55" borderId="1" xfId="4492" applyNumberFormat="1" applyFont="1" applyFill="1" applyBorder="1" applyAlignment="1" applyProtection="1">
      <alignment horizontal="center" vertical="center"/>
    </xf>
    <xf numFmtId="1" fontId="7" fillId="55" borderId="1" xfId="4491" applyNumberFormat="1" applyFill="1" applyBorder="1" applyAlignment="1">
      <alignment horizontal="center" vertical="center"/>
    </xf>
    <xf numFmtId="10" fontId="54" fillId="55" borderId="1" xfId="4492" applyNumberFormat="1" applyFont="1" applyFill="1" applyBorder="1" applyAlignment="1">
      <alignment horizontal="center" vertical="center"/>
    </xf>
    <xf numFmtId="0" fontId="54" fillId="55" borderId="1" xfId="4491" applyFont="1" applyFill="1" applyBorder="1" applyAlignment="1">
      <alignment horizontal="center" vertical="center"/>
    </xf>
    <xf numFmtId="10" fontId="54" fillId="55" borderId="1" xfId="4492" applyNumberFormat="1" applyFont="1" applyFill="1" applyBorder="1" applyAlignment="1" applyProtection="1">
      <alignment horizontal="center" vertical="center"/>
    </xf>
    <xf numFmtId="2" fontId="54" fillId="55" borderId="1" xfId="4492" applyNumberFormat="1" applyFont="1" applyFill="1" applyBorder="1" applyAlignment="1" applyProtection="1">
      <alignment horizontal="center" vertical="center"/>
    </xf>
    <xf numFmtId="0" fontId="54" fillId="0" borderId="0" xfId="4491" applyFont="1"/>
    <xf numFmtId="1" fontId="7" fillId="0" borderId="0" xfId="4491" applyNumberFormat="1"/>
    <xf numFmtId="9" fontId="0" fillId="0" borderId="0" xfId="4492" applyFont="1" applyProtection="1"/>
    <xf numFmtId="2" fontId="7" fillId="0" borderId="0" xfId="4491" applyNumberFormat="1"/>
    <xf numFmtId="17" fontId="0" fillId="5" borderId="11" xfId="0" applyNumberFormat="1" applyFill="1" applyBorder="1" applyAlignment="1">
      <alignment horizontal="center"/>
    </xf>
    <xf numFmtId="0" fontId="0" fillId="48" borderId="57" xfId="0" applyFill="1" applyBorder="1" applyAlignment="1">
      <alignment horizontal="center" vertical="center"/>
    </xf>
    <xf numFmtId="15" fontId="0" fillId="48" borderId="57" xfId="0" applyNumberFormat="1" applyFill="1" applyBorder="1" applyAlignment="1">
      <alignment horizontal="center" vertical="center"/>
    </xf>
    <xf numFmtId="165" fontId="0" fillId="0" borderId="0" xfId="0" applyNumberFormat="1" applyAlignment="1">
      <alignment horizontal="center"/>
    </xf>
    <xf numFmtId="43" fontId="0" fillId="0" borderId="0" xfId="1" applyFont="1" applyBorder="1"/>
    <xf numFmtId="9" fontId="0" fillId="0" borderId="11" xfId="0" applyNumberFormat="1" applyBorder="1" applyAlignment="1">
      <alignment horizontal="center"/>
    </xf>
    <xf numFmtId="2" fontId="30" fillId="8" borderId="36" xfId="2" applyNumberFormat="1" applyFont="1" applyFill="1" applyBorder="1" applyAlignment="1">
      <alignment horizontal="center" vertical="center"/>
    </xf>
    <xf numFmtId="2" fontId="30" fillId="8" borderId="39" xfId="2" applyNumberFormat="1" applyFont="1" applyFill="1" applyBorder="1" applyAlignment="1">
      <alignment horizontal="center" vertical="center"/>
    </xf>
    <xf numFmtId="2" fontId="31" fillId="8" borderId="39" xfId="2" applyNumberFormat="1" applyFont="1" applyFill="1" applyBorder="1" applyAlignment="1">
      <alignment horizontal="center"/>
    </xf>
    <xf numFmtId="2" fontId="30" fillId="8" borderId="42" xfId="2" applyNumberFormat="1" applyFont="1" applyFill="1" applyBorder="1" applyAlignment="1">
      <alignment horizontal="center" vertical="center"/>
    </xf>
    <xf numFmtId="2" fontId="31" fillId="8" borderId="42" xfId="2" applyNumberFormat="1" applyFont="1" applyFill="1" applyBorder="1" applyAlignment="1">
      <alignment horizontal="center"/>
    </xf>
    <xf numFmtId="1" fontId="60" fillId="0" borderId="19" xfId="0" applyNumberFormat="1" applyFont="1" applyBorder="1" applyAlignment="1">
      <alignment horizontal="center"/>
    </xf>
    <xf numFmtId="10" fontId="60" fillId="0" borderId="19" xfId="0" applyNumberFormat="1" applyFont="1" applyBorder="1" applyAlignment="1">
      <alignment horizontal="center"/>
    </xf>
    <xf numFmtId="2" fontId="60" fillId="0" borderId="0" xfId="0" applyNumberFormat="1" applyFont="1" applyAlignment="1">
      <alignment horizontal="center"/>
    </xf>
    <xf numFmtId="43" fontId="60" fillId="0" borderId="0" xfId="0" applyNumberFormat="1" applyFont="1" applyAlignment="1">
      <alignment horizontal="center"/>
    </xf>
    <xf numFmtId="1" fontId="37" fillId="8" borderId="0" xfId="5" applyNumberFormat="1" applyFill="1"/>
    <xf numFmtId="0" fontId="0" fillId="16" borderId="55" xfId="0" applyFill="1" applyBorder="1" applyAlignment="1">
      <alignment horizontal="center"/>
    </xf>
    <xf numFmtId="167" fontId="19" fillId="0" borderId="66" xfId="4493" applyNumberFormat="1" applyFont="1" applyBorder="1" applyAlignment="1">
      <alignment horizontal="center" vertical="center" wrapText="1"/>
    </xf>
    <xf numFmtId="0" fontId="19" fillId="0" borderId="66" xfId="4493" applyFont="1" applyBorder="1" applyAlignment="1">
      <alignment horizontal="center" vertical="center" wrapText="1"/>
    </xf>
    <xf numFmtId="0" fontId="27" fillId="0" borderId="66" xfId="4494" applyFont="1" applyBorder="1" applyAlignment="1">
      <alignment horizontal="center" vertical="center" wrapText="1"/>
    </xf>
    <xf numFmtId="9" fontId="27" fillId="0" borderId="66" xfId="4495" applyFont="1" applyFill="1" applyBorder="1" applyAlignment="1">
      <alignment horizontal="center" vertical="center" wrapText="1"/>
    </xf>
    <xf numFmtId="0" fontId="68" fillId="0" borderId="0" xfId="4494"/>
    <xf numFmtId="15" fontId="68" fillId="0" borderId="0" xfId="4494" applyNumberFormat="1" applyAlignment="1">
      <alignment horizontal="center" vertical="center"/>
    </xf>
    <xf numFmtId="1" fontId="68" fillId="0" borderId="0" xfId="4494" applyNumberFormat="1" applyAlignment="1">
      <alignment horizontal="center" vertical="center"/>
    </xf>
    <xf numFmtId="0" fontId="68" fillId="0" borderId="0" xfId="4494" applyAlignment="1">
      <alignment horizontal="center" vertical="center"/>
    </xf>
    <xf numFmtId="17" fontId="68" fillId="0" borderId="0" xfId="4494" applyNumberFormat="1" applyAlignment="1">
      <alignment horizontal="center" vertical="center"/>
    </xf>
    <xf numFmtId="2" fontId="0" fillId="0" borderId="0" xfId="4496" applyNumberFormat="1" applyFont="1" applyFill="1" applyAlignment="1">
      <alignment horizontal="center" vertical="center"/>
    </xf>
    <xf numFmtId="164" fontId="0" fillId="0" borderId="0" xfId="4496" applyNumberFormat="1" applyFont="1" applyFill="1" applyBorder="1" applyAlignment="1">
      <alignment horizontal="center" vertical="center"/>
    </xf>
    <xf numFmtId="9" fontId="0" fillId="0" borderId="0" xfId="4496" applyFont="1" applyFill="1" applyAlignment="1">
      <alignment horizontal="center" vertical="center"/>
    </xf>
    <xf numFmtId="10" fontId="58" fillId="0" borderId="0" xfId="4496" applyNumberFormat="1" applyFont="1" applyFill="1" applyAlignment="1">
      <alignment horizontal="center" vertical="center"/>
    </xf>
    <xf numFmtId="165" fontId="0" fillId="0" borderId="0" xfId="4496" applyNumberFormat="1" applyFont="1" applyFill="1" applyAlignment="1">
      <alignment horizontal="center" vertical="center"/>
    </xf>
    <xf numFmtId="10" fontId="0" fillId="0" borderId="0" xfId="4496" applyNumberFormat="1" applyFont="1" applyFill="1" applyAlignment="1">
      <alignment horizontal="center" vertical="center"/>
    </xf>
    <xf numFmtId="164" fontId="68" fillId="0" borderId="0" xfId="4494" applyNumberFormat="1" applyAlignment="1">
      <alignment horizontal="center" vertical="center"/>
    </xf>
    <xf numFmtId="10" fontId="0" fillId="0" borderId="0" xfId="4495" applyNumberFormat="1" applyFont="1" applyFill="1" applyAlignment="1">
      <alignment horizontal="center" vertical="center"/>
    </xf>
    <xf numFmtId="9" fontId="0" fillId="0" borderId="0" xfId="4495" applyFont="1" applyFill="1" applyAlignment="1">
      <alignment horizontal="center" vertical="center"/>
    </xf>
    <xf numFmtId="9" fontId="0" fillId="0" borderId="0" xfId="4495" applyFont="1"/>
    <xf numFmtId="0" fontId="27" fillId="0" borderId="63" xfId="4494" applyFont="1" applyBorder="1" applyAlignment="1">
      <alignment horizontal="center" vertical="center" wrapText="1"/>
    </xf>
    <xf numFmtId="2" fontId="68" fillId="0" borderId="0" xfId="4494" applyNumberFormat="1" applyAlignment="1">
      <alignment horizontal="center" vertical="center"/>
    </xf>
    <xf numFmtId="1" fontId="0" fillId="0" borderId="67" xfId="4497" applyNumberFormat="1" applyFont="1" applyFill="1" applyBorder="1" applyAlignment="1">
      <alignment horizontal="center" vertical="center"/>
    </xf>
    <xf numFmtId="1" fontId="0" fillId="0" borderId="68" xfId="4497" applyNumberFormat="1" applyFont="1" applyFill="1" applyBorder="1" applyAlignment="1">
      <alignment horizontal="center" vertical="center"/>
    </xf>
    <xf numFmtId="17" fontId="0" fillId="0" borderId="67" xfId="4497" applyNumberFormat="1" applyFont="1" applyFill="1" applyBorder="1" applyAlignment="1">
      <alignment horizontal="center" vertical="center"/>
    </xf>
    <xf numFmtId="0" fontId="0" fillId="0" borderId="67" xfId="4497" applyNumberFormat="1" applyFont="1" applyFill="1" applyBorder="1" applyAlignment="1">
      <alignment horizontal="center" vertical="center"/>
    </xf>
    <xf numFmtId="0" fontId="68" fillId="0" borderId="67" xfId="4494" applyBorder="1" applyAlignment="1">
      <alignment horizontal="center" vertical="center"/>
    </xf>
    <xf numFmtId="2" fontId="68" fillId="0" borderId="68" xfId="4494" applyNumberFormat="1" applyBorder="1" applyAlignment="1">
      <alignment horizontal="center" vertical="center"/>
    </xf>
    <xf numFmtId="164" fontId="68" fillId="0" borderId="67" xfId="4494" applyNumberFormat="1" applyBorder="1" applyAlignment="1">
      <alignment horizontal="center" vertical="center"/>
    </xf>
    <xf numFmtId="1" fontId="68" fillId="0" borderId="67" xfId="4494" applyNumberFormat="1" applyBorder="1" applyAlignment="1">
      <alignment horizontal="center" vertical="center"/>
    </xf>
    <xf numFmtId="10" fontId="0" fillId="0" borderId="67" xfId="4496" applyNumberFormat="1" applyFont="1" applyFill="1" applyBorder="1" applyAlignment="1">
      <alignment horizontal="center" vertical="center"/>
    </xf>
    <xf numFmtId="2" fontId="68" fillId="0" borderId="67" xfId="4494" applyNumberFormat="1" applyBorder="1" applyAlignment="1">
      <alignment horizontal="center" vertical="center"/>
    </xf>
    <xf numFmtId="0" fontId="0" fillId="0" borderId="68" xfId="4497" applyNumberFormat="1" applyFont="1" applyFill="1" applyBorder="1" applyAlignment="1">
      <alignment horizontal="center" vertical="center"/>
    </xf>
    <xf numFmtId="0" fontId="68" fillId="0" borderId="68" xfId="4494" applyBorder="1" applyAlignment="1">
      <alignment horizontal="center" vertical="center"/>
    </xf>
    <xf numFmtId="164" fontId="68" fillId="0" borderId="68" xfId="4494" applyNumberFormat="1" applyBorder="1" applyAlignment="1">
      <alignment horizontal="center" vertical="center"/>
    </xf>
    <xf numFmtId="1" fontId="68" fillId="0" borderId="68" xfId="4494" applyNumberFormat="1" applyBorder="1" applyAlignment="1">
      <alignment horizontal="center" vertical="center"/>
    </xf>
    <xf numFmtId="10" fontId="0" fillId="0" borderId="68" xfId="4496" applyNumberFormat="1" applyFont="1" applyFill="1" applyBorder="1" applyAlignment="1">
      <alignment horizontal="center" vertical="center"/>
    </xf>
    <xf numFmtId="1" fontId="0" fillId="0" borderId="67" xfId="4494" applyNumberFormat="1" applyFont="1" applyBorder="1" applyAlignment="1">
      <alignment horizontal="center" vertical="center"/>
    </xf>
    <xf numFmtId="164" fontId="0" fillId="0" borderId="67" xfId="4494" applyNumberFormat="1" applyFont="1" applyBorder="1" applyAlignment="1">
      <alignment horizontal="center" vertical="center"/>
    </xf>
    <xf numFmtId="0" fontId="27" fillId="0" borderId="63" xfId="0" applyFont="1" applyBorder="1" applyAlignment="1">
      <alignment horizontal="center" vertical="center" wrapText="1"/>
    </xf>
    <xf numFmtId="0" fontId="20" fillId="0" borderId="63" xfId="2" applyNumberFormat="1" applyFont="1" applyFill="1" applyBorder="1" applyAlignment="1">
      <alignment horizontal="center" vertical="center"/>
    </xf>
    <xf numFmtId="164" fontId="20" fillId="0" borderId="63" xfId="2" applyNumberFormat="1" applyFont="1" applyFill="1" applyBorder="1" applyAlignment="1">
      <alignment horizontal="center" vertical="center"/>
    </xf>
    <xf numFmtId="1" fontId="20" fillId="0" borderId="63" xfId="2" applyNumberFormat="1" applyFont="1" applyFill="1" applyBorder="1" applyAlignment="1">
      <alignment horizontal="center" vertical="center"/>
    </xf>
    <xf numFmtId="0" fontId="0" fillId="0" borderId="0" xfId="0" applyAlignment="1">
      <alignment horizontal="left" indent="1"/>
    </xf>
    <xf numFmtId="17" fontId="0" fillId="0" borderId="0" xfId="0" applyNumberFormat="1" applyAlignment="1">
      <alignment horizontal="center" vertical="center"/>
    </xf>
    <xf numFmtId="1" fontId="0" fillId="0" borderId="60" xfId="0" applyNumberFormat="1" applyBorder="1" applyAlignment="1">
      <alignment horizontal="center"/>
    </xf>
    <xf numFmtId="0" fontId="0" fillId="16" borderId="70" xfId="0" applyFill="1" applyBorder="1" applyAlignment="1">
      <alignment horizontal="center"/>
    </xf>
    <xf numFmtId="1" fontId="0" fillId="0" borderId="69" xfId="0" applyNumberFormat="1" applyBorder="1" applyAlignment="1">
      <alignment horizontal="center"/>
    </xf>
    <xf numFmtId="0" fontId="0" fillId="0" borderId="71" xfId="0" applyBorder="1" applyAlignment="1">
      <alignment horizontal="center"/>
    </xf>
    <xf numFmtId="170" fontId="30" fillId="8" borderId="25" xfId="6" applyNumberFormat="1" applyFont="1" applyFill="1" applyBorder="1" applyAlignment="1" applyProtection="1">
      <alignment horizontal="left" vertical="center"/>
      <protection locked="0"/>
    </xf>
    <xf numFmtId="167" fontId="30" fillId="8" borderId="25" xfId="6" applyNumberFormat="1" applyFont="1" applyFill="1" applyBorder="1" applyAlignment="1" applyProtection="1">
      <alignment horizontal="left" vertical="center"/>
      <protection locked="0"/>
    </xf>
    <xf numFmtId="1" fontId="31" fillId="8" borderId="37" xfId="0" applyNumberFormat="1" applyFont="1" applyFill="1" applyBorder="1" applyProtection="1">
      <protection locked="0"/>
    </xf>
    <xf numFmtId="0" fontId="31" fillId="8" borderId="40" xfId="0" applyFont="1" applyFill="1" applyBorder="1" applyProtection="1">
      <protection locked="0"/>
    </xf>
    <xf numFmtId="0" fontId="31" fillId="8" borderId="43" xfId="0" applyFont="1" applyFill="1" applyBorder="1" applyProtection="1">
      <protection locked="0"/>
    </xf>
    <xf numFmtId="0" fontId="27" fillId="56" borderId="64" xfId="0" applyFont="1" applyFill="1" applyBorder="1" applyAlignment="1">
      <alignment horizontal="center" vertical="center" wrapText="1"/>
    </xf>
    <xf numFmtId="0" fontId="27" fillId="56" borderId="65" xfId="0" applyFont="1" applyFill="1" applyBorder="1" applyAlignment="1">
      <alignment horizontal="center" vertical="center" wrapText="1"/>
    </xf>
    <xf numFmtId="1" fontId="60" fillId="9" borderId="15" xfId="13" applyNumberFormat="1" applyFont="1" applyFill="1" applyBorder="1" applyAlignment="1">
      <alignment horizontal="center"/>
    </xf>
    <xf numFmtId="166" fontId="60" fillId="8" borderId="14" xfId="0" applyNumberFormat="1" applyFont="1" applyFill="1" applyBorder="1" applyAlignment="1">
      <alignment horizontal="center"/>
    </xf>
    <xf numFmtId="2" fontId="60" fillId="0" borderId="19" xfId="13" applyNumberFormat="1" applyFont="1" applyFill="1" applyBorder="1" applyAlignment="1">
      <alignment horizontal="center"/>
    </xf>
    <xf numFmtId="1" fontId="60" fillId="0" borderId="19" xfId="13" applyNumberFormat="1" applyFont="1" applyFill="1" applyBorder="1" applyAlignment="1">
      <alignment horizontal="center"/>
    </xf>
    <xf numFmtId="171" fontId="0" fillId="0" borderId="0" xfId="0" applyNumberFormat="1" applyAlignment="1">
      <alignment horizontal="left" indent="2"/>
    </xf>
    <xf numFmtId="0" fontId="0" fillId="5" borderId="0" xfId="0" applyFill="1"/>
    <xf numFmtId="166" fontId="0" fillId="0" borderId="0" xfId="1" applyNumberFormat="1" applyFont="1" applyBorder="1"/>
    <xf numFmtId="15" fontId="0" fillId="5" borderId="11" xfId="0" applyNumberFormat="1" applyFill="1" applyBorder="1" applyAlignment="1">
      <alignment horizontal="center" vertical="center"/>
    </xf>
    <xf numFmtId="166" fontId="0" fillId="8" borderId="0" xfId="0" applyNumberFormat="1" applyFill="1" applyAlignment="1">
      <alignment horizontal="center"/>
    </xf>
    <xf numFmtId="0" fontId="0" fillId="16" borderId="72" xfId="0" applyFill="1" applyBorder="1" applyAlignment="1">
      <alignment horizontal="center"/>
    </xf>
    <xf numFmtId="0" fontId="0" fillId="8" borderId="59" xfId="0" applyFill="1" applyBorder="1" applyAlignment="1">
      <alignment horizontal="center" vertical="center"/>
    </xf>
    <xf numFmtId="169" fontId="0" fillId="0" borderId="11" xfId="0" applyNumberFormat="1" applyBorder="1" applyAlignment="1">
      <alignment horizontal="center"/>
    </xf>
    <xf numFmtId="167" fontId="56" fillId="16" borderId="73" xfId="0" applyNumberFormat="1" applyFont="1" applyFill="1" applyBorder="1" applyAlignment="1">
      <alignment horizontal="center"/>
    </xf>
    <xf numFmtId="165" fontId="70" fillId="0" borderId="10" xfId="0" applyNumberFormat="1" applyFont="1" applyBorder="1" applyAlignment="1">
      <alignment horizontal="center"/>
    </xf>
    <xf numFmtId="165" fontId="70" fillId="0" borderId="11" xfId="0" applyNumberFormat="1" applyFont="1" applyBorder="1" applyAlignment="1">
      <alignment horizontal="center"/>
    </xf>
    <xf numFmtId="169" fontId="71" fillId="50" borderId="10" xfId="0" applyNumberFormat="1" applyFont="1" applyFill="1" applyBorder="1" applyAlignment="1">
      <alignment horizontal="center"/>
    </xf>
    <xf numFmtId="166" fontId="71" fillId="8" borderId="13" xfId="0" applyNumberFormat="1" applyFont="1" applyFill="1" applyBorder="1" applyAlignment="1">
      <alignment horizontal="center"/>
    </xf>
    <xf numFmtId="20" fontId="0" fillId="50" borderId="11" xfId="0" applyNumberFormat="1" applyFill="1" applyBorder="1" applyAlignment="1">
      <alignment horizontal="center"/>
    </xf>
    <xf numFmtId="2" fontId="0" fillId="8" borderId="11" xfId="0" applyNumberFormat="1" applyFill="1" applyBorder="1" applyAlignment="1">
      <alignment horizontal="center"/>
    </xf>
    <xf numFmtId="169" fontId="71" fillId="50" borderId="11" xfId="0" applyNumberFormat="1" applyFont="1" applyFill="1" applyBorder="1" applyAlignment="1">
      <alignment horizontal="center"/>
    </xf>
    <xf numFmtId="166" fontId="71" fillId="8" borderId="60" xfId="0" applyNumberFormat="1" applyFon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72" fillId="2" borderId="8" xfId="8" applyFont="1" applyFill="1" applyBorder="1" applyAlignment="1">
      <alignment horizontal="center" vertical="center" wrapText="1"/>
    </xf>
    <xf numFmtId="166" fontId="0" fillId="0" borderId="0" xfId="1" applyNumberFormat="1" applyFont="1"/>
    <xf numFmtId="43" fontId="5" fillId="0" borderId="0" xfId="1" applyFont="1" applyBorder="1" applyAlignment="1">
      <alignment horizontal="center"/>
    </xf>
    <xf numFmtId="0" fontId="5" fillId="5" borderId="10" xfId="0" applyFont="1" applyFill="1" applyBorder="1" applyAlignment="1">
      <alignment horizontal="left"/>
    </xf>
    <xf numFmtId="0" fontId="5" fillId="5" borderId="10" xfId="0" applyFont="1" applyFill="1" applyBorder="1"/>
    <xf numFmtId="172" fontId="73" fillId="10" borderId="19" xfId="0" applyNumberFormat="1" applyFont="1" applyFill="1" applyBorder="1" applyAlignment="1">
      <alignment horizontal="center" vertical="center"/>
    </xf>
    <xf numFmtId="166" fontId="74" fillId="8" borderId="18" xfId="0" applyNumberFormat="1" applyFont="1" applyFill="1" applyBorder="1" applyAlignment="1">
      <alignment horizontal="center"/>
    </xf>
    <xf numFmtId="166" fontId="74" fillId="8" borderId="14" xfId="0" applyNumberFormat="1" applyFont="1" applyFill="1" applyBorder="1" applyAlignment="1">
      <alignment horizontal="center"/>
    </xf>
    <xf numFmtId="1" fontId="74" fillId="0" borderId="19" xfId="13" applyNumberFormat="1" applyFont="1" applyFill="1" applyBorder="1" applyAlignment="1">
      <alignment horizontal="center"/>
    </xf>
    <xf numFmtId="2" fontId="73" fillId="10" borderId="19" xfId="0" applyNumberFormat="1" applyFont="1" applyFill="1" applyBorder="1" applyAlignment="1">
      <alignment horizontal="center" vertical="center"/>
    </xf>
    <xf numFmtId="15" fontId="0" fillId="5" borderId="10" xfId="0" applyNumberFormat="1" applyFill="1" applyBorder="1" applyAlignment="1">
      <alignment horizontal="center" vertical="center"/>
    </xf>
    <xf numFmtId="1" fontId="0" fillId="8" borderId="0" xfId="0" applyNumberFormat="1" applyFill="1"/>
    <xf numFmtId="10" fontId="5" fillId="8" borderId="1" xfId="4492" applyNumberFormat="1" applyFont="1" applyFill="1" applyBorder="1" applyAlignment="1" applyProtection="1">
      <alignment horizontal="center" vertical="center"/>
    </xf>
    <xf numFmtId="15" fontId="5" fillId="5" borderId="10" xfId="0" applyNumberFormat="1" applyFont="1" applyFill="1" applyBorder="1"/>
    <xf numFmtId="169" fontId="22" fillId="50" borderId="11" xfId="0" applyNumberFormat="1" applyFont="1" applyFill="1" applyBorder="1" applyAlignment="1">
      <alignment horizontal="center"/>
    </xf>
    <xf numFmtId="166" fontId="22" fillId="8" borderId="60" xfId="0" applyNumberFormat="1" applyFont="1" applyFill="1" applyBorder="1" applyAlignment="1">
      <alignment horizontal="center"/>
    </xf>
    <xf numFmtId="0" fontId="5" fillId="5" borderId="11" xfId="0" applyFont="1" applyFill="1" applyBorder="1" applyAlignment="1">
      <alignment horizontal="left"/>
    </xf>
    <xf numFmtId="0" fontId="5" fillId="5" borderId="0" xfId="0" applyFont="1" applyFill="1"/>
    <xf numFmtId="0" fontId="5" fillId="5" borderId="11" xfId="0" applyFont="1" applyFill="1" applyBorder="1"/>
    <xf numFmtId="43" fontId="5" fillId="49" borderId="0" xfId="1" applyFont="1" applyFill="1" applyBorder="1" applyAlignment="1">
      <alignment horizontal="center"/>
    </xf>
    <xf numFmtId="43" fontId="4" fillId="0" borderId="0" xfId="1" applyFont="1" applyBorder="1" applyAlignment="1">
      <alignment horizontal="center"/>
    </xf>
    <xf numFmtId="43" fontId="4" fillId="0" borderId="0" xfId="1" applyFont="1" applyAlignment="1">
      <alignment horizontal="center"/>
    </xf>
    <xf numFmtId="0" fontId="5" fillId="16" borderId="53" xfId="0" applyFont="1" applyFill="1" applyBorder="1" applyAlignment="1">
      <alignment horizontal="center"/>
    </xf>
    <xf numFmtId="0" fontId="5" fillId="16" borderId="56" xfId="0" applyFont="1" applyFill="1" applyBorder="1" applyAlignment="1">
      <alignment horizontal="center"/>
    </xf>
    <xf numFmtId="0" fontId="5" fillId="4" borderId="1" xfId="0" applyFont="1" applyFill="1" applyBorder="1"/>
    <xf numFmtId="0" fontId="5" fillId="0" borderId="0" xfId="0" applyFont="1"/>
    <xf numFmtId="0" fontId="54" fillId="0" borderId="74" xfId="0" applyFont="1" applyBorder="1" applyAlignment="1">
      <alignment horizontal="center" vertical="center" wrapText="1"/>
    </xf>
    <xf numFmtId="0" fontId="54" fillId="0" borderId="2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0" fillId="0" borderId="75" xfId="0" applyBorder="1" applyAlignment="1">
      <alignment horizontal="center"/>
    </xf>
    <xf numFmtId="174" fontId="0" fillId="0" borderId="1" xfId="0" applyNumberFormat="1" applyBorder="1" applyAlignment="1">
      <alignment horizontal="center"/>
    </xf>
    <xf numFmtId="175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43" fontId="0" fillId="0" borderId="1" xfId="4498" applyFont="1" applyBorder="1" applyAlignment="1">
      <alignment horizontal="center"/>
    </xf>
    <xf numFmtId="0" fontId="0" fillId="0" borderId="4" xfId="0" applyBorder="1" applyAlignment="1">
      <alignment horizontal="center"/>
    </xf>
    <xf numFmtId="176" fontId="0" fillId="0" borderId="0" xfId="0" applyNumberFormat="1" applyAlignment="1">
      <alignment horizontal="center"/>
    </xf>
    <xf numFmtId="0" fontId="2" fillId="5" borderId="10" xfId="0" applyFont="1" applyFill="1" applyBorder="1"/>
    <xf numFmtId="0" fontId="1" fillId="5" borderId="10" xfId="0" applyFont="1" applyFill="1" applyBorder="1"/>
    <xf numFmtId="0" fontId="1" fillId="5" borderId="10" xfId="0" applyFont="1" applyFill="1" applyBorder="1" applyAlignment="1">
      <alignment horizontal="left"/>
    </xf>
    <xf numFmtId="0" fontId="28" fillId="15" borderId="21" xfId="0" applyFont="1" applyFill="1" applyBorder="1" applyAlignment="1">
      <alignment horizontal="center" vertical="center"/>
    </xf>
    <xf numFmtId="0" fontId="28" fillId="15" borderId="22" xfId="0" applyFont="1" applyFill="1" applyBorder="1" applyAlignment="1">
      <alignment horizontal="center" vertical="center"/>
    </xf>
    <xf numFmtId="0" fontId="28" fillId="15" borderId="23" xfId="0" applyFont="1" applyFill="1" applyBorder="1" applyAlignment="1">
      <alignment horizontal="center" vertical="center"/>
    </xf>
    <xf numFmtId="0" fontId="31" fillId="8" borderId="35" xfId="0" applyFont="1" applyFill="1" applyBorder="1" applyAlignment="1">
      <alignment horizontal="center" vertical="center"/>
    </xf>
    <xf numFmtId="0" fontId="31" fillId="8" borderId="38" xfId="0" applyFont="1" applyFill="1" applyBorder="1" applyAlignment="1">
      <alignment horizontal="center" vertical="center"/>
    </xf>
    <xf numFmtId="0" fontId="31" fillId="8" borderId="41" xfId="0" applyFont="1" applyFill="1" applyBorder="1" applyAlignment="1">
      <alignment horizontal="center" vertical="center"/>
    </xf>
    <xf numFmtId="0" fontId="65" fillId="51" borderId="62" xfId="4491" applyFont="1" applyFill="1" applyBorder="1" applyAlignment="1">
      <alignment horizontal="center" wrapText="1"/>
    </xf>
    <xf numFmtId="0" fontId="65" fillId="51" borderId="3" xfId="4491" applyFont="1" applyFill="1" applyBorder="1" applyAlignment="1">
      <alignment horizontal="center" wrapText="1"/>
    </xf>
    <xf numFmtId="0" fontId="65" fillId="51" borderId="1" xfId="4491" applyFont="1" applyFill="1" applyBorder="1" applyAlignment="1">
      <alignment horizontal="center" wrapText="1"/>
    </xf>
    <xf numFmtId="0" fontId="54" fillId="3" borderId="1" xfId="4491" applyFont="1" applyFill="1" applyBorder="1" applyAlignment="1">
      <alignment horizontal="center" vertical="center" wrapText="1"/>
    </xf>
    <xf numFmtId="0" fontId="54" fillId="52" borderId="1" xfId="4491" applyFont="1" applyFill="1" applyBorder="1" applyAlignment="1">
      <alignment horizontal="center" vertical="center" wrapText="1"/>
    </xf>
    <xf numFmtId="0" fontId="54" fillId="53" borderId="1" xfId="4491" applyFont="1" applyFill="1" applyBorder="1" applyAlignment="1">
      <alignment horizontal="center" vertical="center"/>
    </xf>
    <xf numFmtId="0" fontId="54" fillId="53" borderId="1" xfId="4491" applyFont="1" applyFill="1" applyBorder="1" applyAlignment="1">
      <alignment horizontal="center" vertical="center" wrapText="1"/>
    </xf>
    <xf numFmtId="0" fontId="54" fillId="53" borderId="5" xfId="4491" applyFont="1" applyFill="1" applyBorder="1" applyAlignment="1">
      <alignment horizontal="center" vertical="center" wrapText="1"/>
    </xf>
    <xf numFmtId="0" fontId="54" fillId="53" borderId="2" xfId="4491" applyFont="1" applyFill="1" applyBorder="1" applyAlignment="1">
      <alignment horizontal="center" vertical="center" wrapText="1"/>
    </xf>
    <xf numFmtId="0" fontId="26" fillId="13" borderId="3" xfId="0" applyFont="1" applyFill="1" applyBorder="1" applyAlignment="1">
      <alignment horizontal="center" vertical="center"/>
    </xf>
    <xf numFmtId="0" fontId="26" fillId="13" borderId="20" xfId="0" applyFont="1" applyFill="1" applyBorder="1" applyAlignment="1">
      <alignment horizontal="center" vertical="center"/>
    </xf>
    <xf numFmtId="0" fontId="0" fillId="8" borderId="0" xfId="0" applyFill="1" applyAlignment="1">
      <alignment horizontal="left"/>
    </xf>
  </cellXfs>
  <cellStyles count="4499">
    <cellStyle name="20% - Accent1" xfId="71" builtinId="30" customBuiltin="1"/>
    <cellStyle name="20% - Accent1 10" xfId="2307" xr:uid="{00000000-0005-0000-0000-000001000000}"/>
    <cellStyle name="20% - Accent1 2" xfId="98" xr:uid="{00000000-0005-0000-0000-000002000000}"/>
    <cellStyle name="20% - Accent1 2 2" xfId="309" xr:uid="{00000000-0005-0000-0000-000003000000}"/>
    <cellStyle name="20% - Accent1 2 2 2" xfId="519" xr:uid="{00000000-0005-0000-0000-000004000000}"/>
    <cellStyle name="20% - Accent1 2 2 2 2" xfId="1380" xr:uid="{00000000-0005-0000-0000-000005000000}"/>
    <cellStyle name="20% - Accent1 2 2 2 2 2" xfId="3610" xr:uid="{00000000-0005-0000-0000-000006000000}"/>
    <cellStyle name="20% - Accent1 2 2 2 3" xfId="1801" xr:uid="{00000000-0005-0000-0000-000007000000}"/>
    <cellStyle name="20% - Accent1 2 2 2 3 2" xfId="4031" xr:uid="{00000000-0005-0000-0000-000008000000}"/>
    <cellStyle name="20% - Accent1 2 2 2 4" xfId="2222" xr:uid="{00000000-0005-0000-0000-000009000000}"/>
    <cellStyle name="20% - Accent1 2 2 2 4 2" xfId="4452" xr:uid="{00000000-0005-0000-0000-00000A000000}"/>
    <cellStyle name="20% - Accent1 2 2 2 5" xfId="960" xr:uid="{00000000-0005-0000-0000-00000B000000}"/>
    <cellStyle name="20% - Accent1 2 2 2 5 2" xfId="3190" xr:uid="{00000000-0005-0000-0000-00000C000000}"/>
    <cellStyle name="20% - Accent1 2 2 2 6" xfId="2749" xr:uid="{00000000-0005-0000-0000-00000D000000}"/>
    <cellStyle name="20% - Accent1 2 2 3" xfId="1170" xr:uid="{00000000-0005-0000-0000-00000E000000}"/>
    <cellStyle name="20% - Accent1 2 2 3 2" xfId="3400" xr:uid="{00000000-0005-0000-0000-00000F000000}"/>
    <cellStyle name="20% - Accent1 2 2 4" xfId="1591" xr:uid="{00000000-0005-0000-0000-000010000000}"/>
    <cellStyle name="20% - Accent1 2 2 4 2" xfId="3821" xr:uid="{00000000-0005-0000-0000-000011000000}"/>
    <cellStyle name="20% - Accent1 2 2 5" xfId="2012" xr:uid="{00000000-0005-0000-0000-000012000000}"/>
    <cellStyle name="20% - Accent1 2 2 5 2" xfId="4242" xr:uid="{00000000-0005-0000-0000-000013000000}"/>
    <cellStyle name="20% - Accent1 2 2 6" xfId="750" xr:uid="{00000000-0005-0000-0000-000014000000}"/>
    <cellStyle name="20% - Accent1 2 2 6 2" xfId="2980" xr:uid="{00000000-0005-0000-0000-000015000000}"/>
    <cellStyle name="20% - Accent1 2 2 7" xfId="2539" xr:uid="{00000000-0005-0000-0000-000016000000}"/>
    <cellStyle name="20% - Accent1 2 3" xfId="414" xr:uid="{00000000-0005-0000-0000-000017000000}"/>
    <cellStyle name="20% - Accent1 2 3 2" xfId="1275" xr:uid="{00000000-0005-0000-0000-000018000000}"/>
    <cellStyle name="20% - Accent1 2 3 2 2" xfId="3505" xr:uid="{00000000-0005-0000-0000-000019000000}"/>
    <cellStyle name="20% - Accent1 2 3 3" xfId="1696" xr:uid="{00000000-0005-0000-0000-00001A000000}"/>
    <cellStyle name="20% - Accent1 2 3 3 2" xfId="3926" xr:uid="{00000000-0005-0000-0000-00001B000000}"/>
    <cellStyle name="20% - Accent1 2 3 4" xfId="2117" xr:uid="{00000000-0005-0000-0000-00001C000000}"/>
    <cellStyle name="20% - Accent1 2 3 4 2" xfId="4347" xr:uid="{00000000-0005-0000-0000-00001D000000}"/>
    <cellStyle name="20% - Accent1 2 3 5" xfId="855" xr:uid="{00000000-0005-0000-0000-00001E000000}"/>
    <cellStyle name="20% - Accent1 2 3 5 2" xfId="3085" xr:uid="{00000000-0005-0000-0000-00001F000000}"/>
    <cellStyle name="20% - Accent1 2 3 6" xfId="2644" xr:uid="{00000000-0005-0000-0000-000020000000}"/>
    <cellStyle name="20% - Accent1 2 4" xfId="204" xr:uid="{00000000-0005-0000-0000-000021000000}"/>
    <cellStyle name="20% - Accent1 2 4 2" xfId="1065" xr:uid="{00000000-0005-0000-0000-000022000000}"/>
    <cellStyle name="20% - Accent1 2 4 2 2" xfId="3295" xr:uid="{00000000-0005-0000-0000-000023000000}"/>
    <cellStyle name="20% - Accent1 2 4 3" xfId="2434" xr:uid="{00000000-0005-0000-0000-000024000000}"/>
    <cellStyle name="20% - Accent1 2 5" xfId="1486" xr:uid="{00000000-0005-0000-0000-000025000000}"/>
    <cellStyle name="20% - Accent1 2 5 2" xfId="3716" xr:uid="{00000000-0005-0000-0000-000026000000}"/>
    <cellStyle name="20% - Accent1 2 6" xfId="1907" xr:uid="{00000000-0005-0000-0000-000027000000}"/>
    <cellStyle name="20% - Accent1 2 6 2" xfId="4137" xr:uid="{00000000-0005-0000-0000-000028000000}"/>
    <cellStyle name="20% - Accent1 2 7" xfId="645" xr:uid="{00000000-0005-0000-0000-000029000000}"/>
    <cellStyle name="20% - Accent1 2 7 2" xfId="2875" xr:uid="{00000000-0005-0000-0000-00002A000000}"/>
    <cellStyle name="20% - Accent1 2 8" xfId="2329" xr:uid="{00000000-0005-0000-0000-00002B000000}"/>
    <cellStyle name="20% - Accent1 3" xfId="118" xr:uid="{00000000-0005-0000-0000-00002C000000}"/>
    <cellStyle name="20% - Accent1 3 2" xfId="329" xr:uid="{00000000-0005-0000-0000-00002D000000}"/>
    <cellStyle name="20% - Accent1 3 2 2" xfId="539" xr:uid="{00000000-0005-0000-0000-00002E000000}"/>
    <cellStyle name="20% - Accent1 3 2 2 2" xfId="1400" xr:uid="{00000000-0005-0000-0000-00002F000000}"/>
    <cellStyle name="20% - Accent1 3 2 2 2 2" xfId="3630" xr:uid="{00000000-0005-0000-0000-000030000000}"/>
    <cellStyle name="20% - Accent1 3 2 2 3" xfId="1821" xr:uid="{00000000-0005-0000-0000-000031000000}"/>
    <cellStyle name="20% - Accent1 3 2 2 3 2" xfId="4051" xr:uid="{00000000-0005-0000-0000-000032000000}"/>
    <cellStyle name="20% - Accent1 3 2 2 4" xfId="2242" xr:uid="{00000000-0005-0000-0000-000033000000}"/>
    <cellStyle name="20% - Accent1 3 2 2 4 2" xfId="4472" xr:uid="{00000000-0005-0000-0000-000034000000}"/>
    <cellStyle name="20% - Accent1 3 2 2 5" xfId="980" xr:uid="{00000000-0005-0000-0000-000035000000}"/>
    <cellStyle name="20% - Accent1 3 2 2 5 2" xfId="3210" xr:uid="{00000000-0005-0000-0000-000036000000}"/>
    <cellStyle name="20% - Accent1 3 2 2 6" xfId="2769" xr:uid="{00000000-0005-0000-0000-000037000000}"/>
    <cellStyle name="20% - Accent1 3 2 3" xfId="1190" xr:uid="{00000000-0005-0000-0000-000038000000}"/>
    <cellStyle name="20% - Accent1 3 2 3 2" xfId="3420" xr:uid="{00000000-0005-0000-0000-000039000000}"/>
    <cellStyle name="20% - Accent1 3 2 4" xfId="1611" xr:uid="{00000000-0005-0000-0000-00003A000000}"/>
    <cellStyle name="20% - Accent1 3 2 4 2" xfId="3841" xr:uid="{00000000-0005-0000-0000-00003B000000}"/>
    <cellStyle name="20% - Accent1 3 2 5" xfId="2032" xr:uid="{00000000-0005-0000-0000-00003C000000}"/>
    <cellStyle name="20% - Accent1 3 2 5 2" xfId="4262" xr:uid="{00000000-0005-0000-0000-00003D000000}"/>
    <cellStyle name="20% - Accent1 3 2 6" xfId="770" xr:uid="{00000000-0005-0000-0000-00003E000000}"/>
    <cellStyle name="20% - Accent1 3 2 6 2" xfId="3000" xr:uid="{00000000-0005-0000-0000-00003F000000}"/>
    <cellStyle name="20% - Accent1 3 2 7" xfId="2559" xr:uid="{00000000-0005-0000-0000-000040000000}"/>
    <cellStyle name="20% - Accent1 3 3" xfId="434" xr:uid="{00000000-0005-0000-0000-000041000000}"/>
    <cellStyle name="20% - Accent1 3 3 2" xfId="1295" xr:uid="{00000000-0005-0000-0000-000042000000}"/>
    <cellStyle name="20% - Accent1 3 3 2 2" xfId="3525" xr:uid="{00000000-0005-0000-0000-000043000000}"/>
    <cellStyle name="20% - Accent1 3 3 3" xfId="1716" xr:uid="{00000000-0005-0000-0000-000044000000}"/>
    <cellStyle name="20% - Accent1 3 3 3 2" xfId="3946" xr:uid="{00000000-0005-0000-0000-000045000000}"/>
    <cellStyle name="20% - Accent1 3 3 4" xfId="2137" xr:uid="{00000000-0005-0000-0000-000046000000}"/>
    <cellStyle name="20% - Accent1 3 3 4 2" xfId="4367" xr:uid="{00000000-0005-0000-0000-000047000000}"/>
    <cellStyle name="20% - Accent1 3 3 5" xfId="875" xr:uid="{00000000-0005-0000-0000-000048000000}"/>
    <cellStyle name="20% - Accent1 3 3 5 2" xfId="3105" xr:uid="{00000000-0005-0000-0000-000049000000}"/>
    <cellStyle name="20% - Accent1 3 3 6" xfId="2664" xr:uid="{00000000-0005-0000-0000-00004A000000}"/>
    <cellStyle name="20% - Accent1 3 4" xfId="224" xr:uid="{00000000-0005-0000-0000-00004B000000}"/>
    <cellStyle name="20% - Accent1 3 4 2" xfId="1085" xr:uid="{00000000-0005-0000-0000-00004C000000}"/>
    <cellStyle name="20% - Accent1 3 4 2 2" xfId="3315" xr:uid="{00000000-0005-0000-0000-00004D000000}"/>
    <cellStyle name="20% - Accent1 3 4 3" xfId="2454" xr:uid="{00000000-0005-0000-0000-00004E000000}"/>
    <cellStyle name="20% - Accent1 3 5" xfId="1506" xr:uid="{00000000-0005-0000-0000-00004F000000}"/>
    <cellStyle name="20% - Accent1 3 5 2" xfId="3736" xr:uid="{00000000-0005-0000-0000-000050000000}"/>
    <cellStyle name="20% - Accent1 3 6" xfId="1927" xr:uid="{00000000-0005-0000-0000-000051000000}"/>
    <cellStyle name="20% - Accent1 3 6 2" xfId="4157" xr:uid="{00000000-0005-0000-0000-000052000000}"/>
    <cellStyle name="20% - Accent1 3 7" xfId="665" xr:uid="{00000000-0005-0000-0000-000053000000}"/>
    <cellStyle name="20% - Accent1 3 7 2" xfId="2895" xr:uid="{00000000-0005-0000-0000-000054000000}"/>
    <cellStyle name="20% - Accent1 3 8" xfId="2349" xr:uid="{00000000-0005-0000-0000-000055000000}"/>
    <cellStyle name="20% - Accent1 4" xfId="287" xr:uid="{00000000-0005-0000-0000-000056000000}"/>
    <cellStyle name="20% - Accent1 4 2" xfId="497" xr:uid="{00000000-0005-0000-0000-000057000000}"/>
    <cellStyle name="20% - Accent1 4 2 2" xfId="1358" xr:uid="{00000000-0005-0000-0000-000058000000}"/>
    <cellStyle name="20% - Accent1 4 2 2 2" xfId="3588" xr:uid="{00000000-0005-0000-0000-000059000000}"/>
    <cellStyle name="20% - Accent1 4 2 3" xfId="1779" xr:uid="{00000000-0005-0000-0000-00005A000000}"/>
    <cellStyle name="20% - Accent1 4 2 3 2" xfId="4009" xr:uid="{00000000-0005-0000-0000-00005B000000}"/>
    <cellStyle name="20% - Accent1 4 2 4" xfId="2200" xr:uid="{00000000-0005-0000-0000-00005C000000}"/>
    <cellStyle name="20% - Accent1 4 2 4 2" xfId="4430" xr:uid="{00000000-0005-0000-0000-00005D000000}"/>
    <cellStyle name="20% - Accent1 4 2 5" xfId="938" xr:uid="{00000000-0005-0000-0000-00005E000000}"/>
    <cellStyle name="20% - Accent1 4 2 5 2" xfId="3168" xr:uid="{00000000-0005-0000-0000-00005F000000}"/>
    <cellStyle name="20% - Accent1 4 2 6" xfId="2727" xr:uid="{00000000-0005-0000-0000-000060000000}"/>
    <cellStyle name="20% - Accent1 4 3" xfId="1148" xr:uid="{00000000-0005-0000-0000-000061000000}"/>
    <cellStyle name="20% - Accent1 4 3 2" xfId="3378" xr:uid="{00000000-0005-0000-0000-000062000000}"/>
    <cellStyle name="20% - Accent1 4 4" xfId="1569" xr:uid="{00000000-0005-0000-0000-000063000000}"/>
    <cellStyle name="20% - Accent1 4 4 2" xfId="3799" xr:uid="{00000000-0005-0000-0000-000064000000}"/>
    <cellStyle name="20% - Accent1 4 5" xfId="1990" xr:uid="{00000000-0005-0000-0000-000065000000}"/>
    <cellStyle name="20% - Accent1 4 5 2" xfId="4220" xr:uid="{00000000-0005-0000-0000-000066000000}"/>
    <cellStyle name="20% - Accent1 4 6" xfId="728" xr:uid="{00000000-0005-0000-0000-000067000000}"/>
    <cellStyle name="20% - Accent1 4 6 2" xfId="2958" xr:uid="{00000000-0005-0000-0000-000068000000}"/>
    <cellStyle name="20% - Accent1 4 7" xfId="2517" xr:uid="{00000000-0005-0000-0000-000069000000}"/>
    <cellStyle name="20% - Accent1 5" xfId="392" xr:uid="{00000000-0005-0000-0000-00006A000000}"/>
    <cellStyle name="20% - Accent1 5 2" xfId="1253" xr:uid="{00000000-0005-0000-0000-00006B000000}"/>
    <cellStyle name="20% - Accent1 5 2 2" xfId="3483" xr:uid="{00000000-0005-0000-0000-00006C000000}"/>
    <cellStyle name="20% - Accent1 5 3" xfId="1674" xr:uid="{00000000-0005-0000-0000-00006D000000}"/>
    <cellStyle name="20% - Accent1 5 3 2" xfId="3904" xr:uid="{00000000-0005-0000-0000-00006E000000}"/>
    <cellStyle name="20% - Accent1 5 4" xfId="2095" xr:uid="{00000000-0005-0000-0000-00006F000000}"/>
    <cellStyle name="20% - Accent1 5 4 2" xfId="4325" xr:uid="{00000000-0005-0000-0000-000070000000}"/>
    <cellStyle name="20% - Accent1 5 5" xfId="833" xr:uid="{00000000-0005-0000-0000-000071000000}"/>
    <cellStyle name="20% - Accent1 5 5 2" xfId="3063" xr:uid="{00000000-0005-0000-0000-000072000000}"/>
    <cellStyle name="20% - Accent1 5 6" xfId="2622" xr:uid="{00000000-0005-0000-0000-000073000000}"/>
    <cellStyle name="20% - Accent1 6" xfId="182" xr:uid="{00000000-0005-0000-0000-000074000000}"/>
    <cellStyle name="20% - Accent1 6 2" xfId="1043" xr:uid="{00000000-0005-0000-0000-000075000000}"/>
    <cellStyle name="20% - Accent1 6 2 2" xfId="3273" xr:uid="{00000000-0005-0000-0000-000076000000}"/>
    <cellStyle name="20% - Accent1 6 3" xfId="2412" xr:uid="{00000000-0005-0000-0000-000077000000}"/>
    <cellStyle name="20% - Accent1 7" xfId="560" xr:uid="{00000000-0005-0000-0000-000078000000}"/>
    <cellStyle name="20% - Accent1 7 2" xfId="1464" xr:uid="{00000000-0005-0000-0000-000079000000}"/>
    <cellStyle name="20% - Accent1 7 2 2" xfId="3694" xr:uid="{00000000-0005-0000-0000-00007A000000}"/>
    <cellStyle name="20% - Accent1 7 3" xfId="2790" xr:uid="{00000000-0005-0000-0000-00007B000000}"/>
    <cellStyle name="20% - Accent1 8" xfId="1885" xr:uid="{00000000-0005-0000-0000-00007C000000}"/>
    <cellStyle name="20% - Accent1 8 2" xfId="4115" xr:uid="{00000000-0005-0000-0000-00007D000000}"/>
    <cellStyle name="20% - Accent1 9" xfId="623" xr:uid="{00000000-0005-0000-0000-00007E000000}"/>
    <cellStyle name="20% - Accent1 9 2" xfId="2853" xr:uid="{00000000-0005-0000-0000-00007F000000}"/>
    <cellStyle name="20% - Accent2" xfId="75" builtinId="34" customBuiltin="1"/>
    <cellStyle name="20% - Accent2 10" xfId="2310" xr:uid="{00000000-0005-0000-0000-000081000000}"/>
    <cellStyle name="20% - Accent2 2" xfId="101" xr:uid="{00000000-0005-0000-0000-000082000000}"/>
    <cellStyle name="20% - Accent2 2 2" xfId="312" xr:uid="{00000000-0005-0000-0000-000083000000}"/>
    <cellStyle name="20% - Accent2 2 2 2" xfId="522" xr:uid="{00000000-0005-0000-0000-000084000000}"/>
    <cellStyle name="20% - Accent2 2 2 2 2" xfId="1383" xr:uid="{00000000-0005-0000-0000-000085000000}"/>
    <cellStyle name="20% - Accent2 2 2 2 2 2" xfId="3613" xr:uid="{00000000-0005-0000-0000-000086000000}"/>
    <cellStyle name="20% - Accent2 2 2 2 3" xfId="1804" xr:uid="{00000000-0005-0000-0000-000087000000}"/>
    <cellStyle name="20% - Accent2 2 2 2 3 2" xfId="4034" xr:uid="{00000000-0005-0000-0000-000088000000}"/>
    <cellStyle name="20% - Accent2 2 2 2 4" xfId="2225" xr:uid="{00000000-0005-0000-0000-000089000000}"/>
    <cellStyle name="20% - Accent2 2 2 2 4 2" xfId="4455" xr:uid="{00000000-0005-0000-0000-00008A000000}"/>
    <cellStyle name="20% - Accent2 2 2 2 5" xfId="963" xr:uid="{00000000-0005-0000-0000-00008B000000}"/>
    <cellStyle name="20% - Accent2 2 2 2 5 2" xfId="3193" xr:uid="{00000000-0005-0000-0000-00008C000000}"/>
    <cellStyle name="20% - Accent2 2 2 2 6" xfId="2752" xr:uid="{00000000-0005-0000-0000-00008D000000}"/>
    <cellStyle name="20% - Accent2 2 2 3" xfId="1173" xr:uid="{00000000-0005-0000-0000-00008E000000}"/>
    <cellStyle name="20% - Accent2 2 2 3 2" xfId="3403" xr:uid="{00000000-0005-0000-0000-00008F000000}"/>
    <cellStyle name="20% - Accent2 2 2 4" xfId="1594" xr:uid="{00000000-0005-0000-0000-000090000000}"/>
    <cellStyle name="20% - Accent2 2 2 4 2" xfId="3824" xr:uid="{00000000-0005-0000-0000-000091000000}"/>
    <cellStyle name="20% - Accent2 2 2 5" xfId="2015" xr:uid="{00000000-0005-0000-0000-000092000000}"/>
    <cellStyle name="20% - Accent2 2 2 5 2" xfId="4245" xr:uid="{00000000-0005-0000-0000-000093000000}"/>
    <cellStyle name="20% - Accent2 2 2 6" xfId="753" xr:uid="{00000000-0005-0000-0000-000094000000}"/>
    <cellStyle name="20% - Accent2 2 2 6 2" xfId="2983" xr:uid="{00000000-0005-0000-0000-000095000000}"/>
    <cellStyle name="20% - Accent2 2 2 7" xfId="2542" xr:uid="{00000000-0005-0000-0000-000096000000}"/>
    <cellStyle name="20% - Accent2 2 3" xfId="417" xr:uid="{00000000-0005-0000-0000-000097000000}"/>
    <cellStyle name="20% - Accent2 2 3 2" xfId="1278" xr:uid="{00000000-0005-0000-0000-000098000000}"/>
    <cellStyle name="20% - Accent2 2 3 2 2" xfId="3508" xr:uid="{00000000-0005-0000-0000-000099000000}"/>
    <cellStyle name="20% - Accent2 2 3 3" xfId="1699" xr:uid="{00000000-0005-0000-0000-00009A000000}"/>
    <cellStyle name="20% - Accent2 2 3 3 2" xfId="3929" xr:uid="{00000000-0005-0000-0000-00009B000000}"/>
    <cellStyle name="20% - Accent2 2 3 4" xfId="2120" xr:uid="{00000000-0005-0000-0000-00009C000000}"/>
    <cellStyle name="20% - Accent2 2 3 4 2" xfId="4350" xr:uid="{00000000-0005-0000-0000-00009D000000}"/>
    <cellStyle name="20% - Accent2 2 3 5" xfId="858" xr:uid="{00000000-0005-0000-0000-00009E000000}"/>
    <cellStyle name="20% - Accent2 2 3 5 2" xfId="3088" xr:uid="{00000000-0005-0000-0000-00009F000000}"/>
    <cellStyle name="20% - Accent2 2 3 6" xfId="2647" xr:uid="{00000000-0005-0000-0000-0000A0000000}"/>
    <cellStyle name="20% - Accent2 2 4" xfId="207" xr:uid="{00000000-0005-0000-0000-0000A1000000}"/>
    <cellStyle name="20% - Accent2 2 4 2" xfId="1068" xr:uid="{00000000-0005-0000-0000-0000A2000000}"/>
    <cellStyle name="20% - Accent2 2 4 2 2" xfId="3298" xr:uid="{00000000-0005-0000-0000-0000A3000000}"/>
    <cellStyle name="20% - Accent2 2 4 3" xfId="2437" xr:uid="{00000000-0005-0000-0000-0000A4000000}"/>
    <cellStyle name="20% - Accent2 2 5" xfId="1489" xr:uid="{00000000-0005-0000-0000-0000A5000000}"/>
    <cellStyle name="20% - Accent2 2 5 2" xfId="3719" xr:uid="{00000000-0005-0000-0000-0000A6000000}"/>
    <cellStyle name="20% - Accent2 2 6" xfId="1910" xr:uid="{00000000-0005-0000-0000-0000A7000000}"/>
    <cellStyle name="20% - Accent2 2 6 2" xfId="4140" xr:uid="{00000000-0005-0000-0000-0000A8000000}"/>
    <cellStyle name="20% - Accent2 2 7" xfId="648" xr:uid="{00000000-0005-0000-0000-0000A9000000}"/>
    <cellStyle name="20% - Accent2 2 7 2" xfId="2878" xr:uid="{00000000-0005-0000-0000-0000AA000000}"/>
    <cellStyle name="20% - Accent2 2 8" xfId="2332" xr:uid="{00000000-0005-0000-0000-0000AB000000}"/>
    <cellStyle name="20% - Accent2 3" xfId="121" xr:uid="{00000000-0005-0000-0000-0000AC000000}"/>
    <cellStyle name="20% - Accent2 3 2" xfId="332" xr:uid="{00000000-0005-0000-0000-0000AD000000}"/>
    <cellStyle name="20% - Accent2 3 2 2" xfId="542" xr:uid="{00000000-0005-0000-0000-0000AE000000}"/>
    <cellStyle name="20% - Accent2 3 2 2 2" xfId="1403" xr:uid="{00000000-0005-0000-0000-0000AF000000}"/>
    <cellStyle name="20% - Accent2 3 2 2 2 2" xfId="3633" xr:uid="{00000000-0005-0000-0000-0000B0000000}"/>
    <cellStyle name="20% - Accent2 3 2 2 3" xfId="1824" xr:uid="{00000000-0005-0000-0000-0000B1000000}"/>
    <cellStyle name="20% - Accent2 3 2 2 3 2" xfId="4054" xr:uid="{00000000-0005-0000-0000-0000B2000000}"/>
    <cellStyle name="20% - Accent2 3 2 2 4" xfId="2245" xr:uid="{00000000-0005-0000-0000-0000B3000000}"/>
    <cellStyle name="20% - Accent2 3 2 2 4 2" xfId="4475" xr:uid="{00000000-0005-0000-0000-0000B4000000}"/>
    <cellStyle name="20% - Accent2 3 2 2 5" xfId="983" xr:uid="{00000000-0005-0000-0000-0000B5000000}"/>
    <cellStyle name="20% - Accent2 3 2 2 5 2" xfId="3213" xr:uid="{00000000-0005-0000-0000-0000B6000000}"/>
    <cellStyle name="20% - Accent2 3 2 2 6" xfId="2772" xr:uid="{00000000-0005-0000-0000-0000B7000000}"/>
    <cellStyle name="20% - Accent2 3 2 3" xfId="1193" xr:uid="{00000000-0005-0000-0000-0000B8000000}"/>
    <cellStyle name="20% - Accent2 3 2 3 2" xfId="3423" xr:uid="{00000000-0005-0000-0000-0000B9000000}"/>
    <cellStyle name="20% - Accent2 3 2 4" xfId="1614" xr:uid="{00000000-0005-0000-0000-0000BA000000}"/>
    <cellStyle name="20% - Accent2 3 2 4 2" xfId="3844" xr:uid="{00000000-0005-0000-0000-0000BB000000}"/>
    <cellStyle name="20% - Accent2 3 2 5" xfId="2035" xr:uid="{00000000-0005-0000-0000-0000BC000000}"/>
    <cellStyle name="20% - Accent2 3 2 5 2" xfId="4265" xr:uid="{00000000-0005-0000-0000-0000BD000000}"/>
    <cellStyle name="20% - Accent2 3 2 6" xfId="773" xr:uid="{00000000-0005-0000-0000-0000BE000000}"/>
    <cellStyle name="20% - Accent2 3 2 6 2" xfId="3003" xr:uid="{00000000-0005-0000-0000-0000BF000000}"/>
    <cellStyle name="20% - Accent2 3 2 7" xfId="2562" xr:uid="{00000000-0005-0000-0000-0000C0000000}"/>
    <cellStyle name="20% - Accent2 3 3" xfId="437" xr:uid="{00000000-0005-0000-0000-0000C1000000}"/>
    <cellStyle name="20% - Accent2 3 3 2" xfId="1298" xr:uid="{00000000-0005-0000-0000-0000C2000000}"/>
    <cellStyle name="20% - Accent2 3 3 2 2" xfId="3528" xr:uid="{00000000-0005-0000-0000-0000C3000000}"/>
    <cellStyle name="20% - Accent2 3 3 3" xfId="1719" xr:uid="{00000000-0005-0000-0000-0000C4000000}"/>
    <cellStyle name="20% - Accent2 3 3 3 2" xfId="3949" xr:uid="{00000000-0005-0000-0000-0000C5000000}"/>
    <cellStyle name="20% - Accent2 3 3 4" xfId="2140" xr:uid="{00000000-0005-0000-0000-0000C6000000}"/>
    <cellStyle name="20% - Accent2 3 3 4 2" xfId="4370" xr:uid="{00000000-0005-0000-0000-0000C7000000}"/>
    <cellStyle name="20% - Accent2 3 3 5" xfId="878" xr:uid="{00000000-0005-0000-0000-0000C8000000}"/>
    <cellStyle name="20% - Accent2 3 3 5 2" xfId="3108" xr:uid="{00000000-0005-0000-0000-0000C9000000}"/>
    <cellStyle name="20% - Accent2 3 3 6" xfId="2667" xr:uid="{00000000-0005-0000-0000-0000CA000000}"/>
    <cellStyle name="20% - Accent2 3 4" xfId="227" xr:uid="{00000000-0005-0000-0000-0000CB000000}"/>
    <cellStyle name="20% - Accent2 3 4 2" xfId="1088" xr:uid="{00000000-0005-0000-0000-0000CC000000}"/>
    <cellStyle name="20% - Accent2 3 4 2 2" xfId="3318" xr:uid="{00000000-0005-0000-0000-0000CD000000}"/>
    <cellStyle name="20% - Accent2 3 4 3" xfId="2457" xr:uid="{00000000-0005-0000-0000-0000CE000000}"/>
    <cellStyle name="20% - Accent2 3 5" xfId="1509" xr:uid="{00000000-0005-0000-0000-0000CF000000}"/>
    <cellStyle name="20% - Accent2 3 5 2" xfId="3739" xr:uid="{00000000-0005-0000-0000-0000D0000000}"/>
    <cellStyle name="20% - Accent2 3 6" xfId="1930" xr:uid="{00000000-0005-0000-0000-0000D1000000}"/>
    <cellStyle name="20% - Accent2 3 6 2" xfId="4160" xr:uid="{00000000-0005-0000-0000-0000D2000000}"/>
    <cellStyle name="20% - Accent2 3 7" xfId="668" xr:uid="{00000000-0005-0000-0000-0000D3000000}"/>
    <cellStyle name="20% - Accent2 3 7 2" xfId="2898" xr:uid="{00000000-0005-0000-0000-0000D4000000}"/>
    <cellStyle name="20% - Accent2 3 8" xfId="2352" xr:uid="{00000000-0005-0000-0000-0000D5000000}"/>
    <cellStyle name="20% - Accent2 4" xfId="290" xr:uid="{00000000-0005-0000-0000-0000D6000000}"/>
    <cellStyle name="20% - Accent2 4 2" xfId="500" xr:uid="{00000000-0005-0000-0000-0000D7000000}"/>
    <cellStyle name="20% - Accent2 4 2 2" xfId="1361" xr:uid="{00000000-0005-0000-0000-0000D8000000}"/>
    <cellStyle name="20% - Accent2 4 2 2 2" xfId="3591" xr:uid="{00000000-0005-0000-0000-0000D9000000}"/>
    <cellStyle name="20% - Accent2 4 2 3" xfId="1782" xr:uid="{00000000-0005-0000-0000-0000DA000000}"/>
    <cellStyle name="20% - Accent2 4 2 3 2" xfId="4012" xr:uid="{00000000-0005-0000-0000-0000DB000000}"/>
    <cellStyle name="20% - Accent2 4 2 4" xfId="2203" xr:uid="{00000000-0005-0000-0000-0000DC000000}"/>
    <cellStyle name="20% - Accent2 4 2 4 2" xfId="4433" xr:uid="{00000000-0005-0000-0000-0000DD000000}"/>
    <cellStyle name="20% - Accent2 4 2 5" xfId="941" xr:uid="{00000000-0005-0000-0000-0000DE000000}"/>
    <cellStyle name="20% - Accent2 4 2 5 2" xfId="3171" xr:uid="{00000000-0005-0000-0000-0000DF000000}"/>
    <cellStyle name="20% - Accent2 4 2 6" xfId="2730" xr:uid="{00000000-0005-0000-0000-0000E0000000}"/>
    <cellStyle name="20% - Accent2 4 3" xfId="1151" xr:uid="{00000000-0005-0000-0000-0000E1000000}"/>
    <cellStyle name="20% - Accent2 4 3 2" xfId="3381" xr:uid="{00000000-0005-0000-0000-0000E2000000}"/>
    <cellStyle name="20% - Accent2 4 4" xfId="1572" xr:uid="{00000000-0005-0000-0000-0000E3000000}"/>
    <cellStyle name="20% - Accent2 4 4 2" xfId="3802" xr:uid="{00000000-0005-0000-0000-0000E4000000}"/>
    <cellStyle name="20% - Accent2 4 5" xfId="1993" xr:uid="{00000000-0005-0000-0000-0000E5000000}"/>
    <cellStyle name="20% - Accent2 4 5 2" xfId="4223" xr:uid="{00000000-0005-0000-0000-0000E6000000}"/>
    <cellStyle name="20% - Accent2 4 6" xfId="731" xr:uid="{00000000-0005-0000-0000-0000E7000000}"/>
    <cellStyle name="20% - Accent2 4 6 2" xfId="2961" xr:uid="{00000000-0005-0000-0000-0000E8000000}"/>
    <cellStyle name="20% - Accent2 4 7" xfId="2520" xr:uid="{00000000-0005-0000-0000-0000E9000000}"/>
    <cellStyle name="20% - Accent2 5" xfId="395" xr:uid="{00000000-0005-0000-0000-0000EA000000}"/>
    <cellStyle name="20% - Accent2 5 2" xfId="1256" xr:uid="{00000000-0005-0000-0000-0000EB000000}"/>
    <cellStyle name="20% - Accent2 5 2 2" xfId="3486" xr:uid="{00000000-0005-0000-0000-0000EC000000}"/>
    <cellStyle name="20% - Accent2 5 3" xfId="1677" xr:uid="{00000000-0005-0000-0000-0000ED000000}"/>
    <cellStyle name="20% - Accent2 5 3 2" xfId="3907" xr:uid="{00000000-0005-0000-0000-0000EE000000}"/>
    <cellStyle name="20% - Accent2 5 4" xfId="2098" xr:uid="{00000000-0005-0000-0000-0000EF000000}"/>
    <cellStyle name="20% - Accent2 5 4 2" xfId="4328" xr:uid="{00000000-0005-0000-0000-0000F0000000}"/>
    <cellStyle name="20% - Accent2 5 5" xfId="836" xr:uid="{00000000-0005-0000-0000-0000F1000000}"/>
    <cellStyle name="20% - Accent2 5 5 2" xfId="3066" xr:uid="{00000000-0005-0000-0000-0000F2000000}"/>
    <cellStyle name="20% - Accent2 5 6" xfId="2625" xr:uid="{00000000-0005-0000-0000-0000F3000000}"/>
    <cellStyle name="20% - Accent2 6" xfId="185" xr:uid="{00000000-0005-0000-0000-0000F4000000}"/>
    <cellStyle name="20% - Accent2 6 2" xfId="1046" xr:uid="{00000000-0005-0000-0000-0000F5000000}"/>
    <cellStyle name="20% - Accent2 6 2 2" xfId="3276" xr:uid="{00000000-0005-0000-0000-0000F6000000}"/>
    <cellStyle name="20% - Accent2 6 3" xfId="2415" xr:uid="{00000000-0005-0000-0000-0000F7000000}"/>
    <cellStyle name="20% - Accent2 7" xfId="563" xr:uid="{00000000-0005-0000-0000-0000F8000000}"/>
    <cellStyle name="20% - Accent2 7 2" xfId="1467" xr:uid="{00000000-0005-0000-0000-0000F9000000}"/>
    <cellStyle name="20% - Accent2 7 2 2" xfId="3697" xr:uid="{00000000-0005-0000-0000-0000FA000000}"/>
    <cellStyle name="20% - Accent2 7 3" xfId="2793" xr:uid="{00000000-0005-0000-0000-0000FB000000}"/>
    <cellStyle name="20% - Accent2 8" xfId="1888" xr:uid="{00000000-0005-0000-0000-0000FC000000}"/>
    <cellStyle name="20% - Accent2 8 2" xfId="4118" xr:uid="{00000000-0005-0000-0000-0000FD000000}"/>
    <cellStyle name="20% - Accent2 9" xfId="626" xr:uid="{00000000-0005-0000-0000-0000FE000000}"/>
    <cellStyle name="20% - Accent2 9 2" xfId="2856" xr:uid="{00000000-0005-0000-0000-0000FF000000}"/>
    <cellStyle name="20% - Accent3" xfId="79" builtinId="38" customBuiltin="1"/>
    <cellStyle name="20% - Accent3 10" xfId="2313" xr:uid="{00000000-0005-0000-0000-000001010000}"/>
    <cellStyle name="20% - Accent3 2" xfId="104" xr:uid="{00000000-0005-0000-0000-000002010000}"/>
    <cellStyle name="20% - Accent3 2 2" xfId="315" xr:uid="{00000000-0005-0000-0000-000003010000}"/>
    <cellStyle name="20% - Accent3 2 2 2" xfId="525" xr:uid="{00000000-0005-0000-0000-000004010000}"/>
    <cellStyle name="20% - Accent3 2 2 2 2" xfId="1386" xr:uid="{00000000-0005-0000-0000-000005010000}"/>
    <cellStyle name="20% - Accent3 2 2 2 2 2" xfId="3616" xr:uid="{00000000-0005-0000-0000-000006010000}"/>
    <cellStyle name="20% - Accent3 2 2 2 3" xfId="1807" xr:uid="{00000000-0005-0000-0000-000007010000}"/>
    <cellStyle name="20% - Accent3 2 2 2 3 2" xfId="4037" xr:uid="{00000000-0005-0000-0000-000008010000}"/>
    <cellStyle name="20% - Accent3 2 2 2 4" xfId="2228" xr:uid="{00000000-0005-0000-0000-000009010000}"/>
    <cellStyle name="20% - Accent3 2 2 2 4 2" xfId="4458" xr:uid="{00000000-0005-0000-0000-00000A010000}"/>
    <cellStyle name="20% - Accent3 2 2 2 5" xfId="966" xr:uid="{00000000-0005-0000-0000-00000B010000}"/>
    <cellStyle name="20% - Accent3 2 2 2 5 2" xfId="3196" xr:uid="{00000000-0005-0000-0000-00000C010000}"/>
    <cellStyle name="20% - Accent3 2 2 2 6" xfId="2755" xr:uid="{00000000-0005-0000-0000-00000D010000}"/>
    <cellStyle name="20% - Accent3 2 2 3" xfId="1176" xr:uid="{00000000-0005-0000-0000-00000E010000}"/>
    <cellStyle name="20% - Accent3 2 2 3 2" xfId="3406" xr:uid="{00000000-0005-0000-0000-00000F010000}"/>
    <cellStyle name="20% - Accent3 2 2 4" xfId="1597" xr:uid="{00000000-0005-0000-0000-000010010000}"/>
    <cellStyle name="20% - Accent3 2 2 4 2" xfId="3827" xr:uid="{00000000-0005-0000-0000-000011010000}"/>
    <cellStyle name="20% - Accent3 2 2 5" xfId="2018" xr:uid="{00000000-0005-0000-0000-000012010000}"/>
    <cellStyle name="20% - Accent3 2 2 5 2" xfId="4248" xr:uid="{00000000-0005-0000-0000-000013010000}"/>
    <cellStyle name="20% - Accent3 2 2 6" xfId="756" xr:uid="{00000000-0005-0000-0000-000014010000}"/>
    <cellStyle name="20% - Accent3 2 2 6 2" xfId="2986" xr:uid="{00000000-0005-0000-0000-000015010000}"/>
    <cellStyle name="20% - Accent3 2 2 7" xfId="2545" xr:uid="{00000000-0005-0000-0000-000016010000}"/>
    <cellStyle name="20% - Accent3 2 3" xfId="420" xr:uid="{00000000-0005-0000-0000-000017010000}"/>
    <cellStyle name="20% - Accent3 2 3 2" xfId="1281" xr:uid="{00000000-0005-0000-0000-000018010000}"/>
    <cellStyle name="20% - Accent3 2 3 2 2" xfId="3511" xr:uid="{00000000-0005-0000-0000-000019010000}"/>
    <cellStyle name="20% - Accent3 2 3 3" xfId="1702" xr:uid="{00000000-0005-0000-0000-00001A010000}"/>
    <cellStyle name="20% - Accent3 2 3 3 2" xfId="3932" xr:uid="{00000000-0005-0000-0000-00001B010000}"/>
    <cellStyle name="20% - Accent3 2 3 4" xfId="2123" xr:uid="{00000000-0005-0000-0000-00001C010000}"/>
    <cellStyle name="20% - Accent3 2 3 4 2" xfId="4353" xr:uid="{00000000-0005-0000-0000-00001D010000}"/>
    <cellStyle name="20% - Accent3 2 3 5" xfId="861" xr:uid="{00000000-0005-0000-0000-00001E010000}"/>
    <cellStyle name="20% - Accent3 2 3 5 2" xfId="3091" xr:uid="{00000000-0005-0000-0000-00001F010000}"/>
    <cellStyle name="20% - Accent3 2 3 6" xfId="2650" xr:uid="{00000000-0005-0000-0000-000020010000}"/>
    <cellStyle name="20% - Accent3 2 4" xfId="210" xr:uid="{00000000-0005-0000-0000-000021010000}"/>
    <cellStyle name="20% - Accent3 2 4 2" xfId="1071" xr:uid="{00000000-0005-0000-0000-000022010000}"/>
    <cellStyle name="20% - Accent3 2 4 2 2" xfId="3301" xr:uid="{00000000-0005-0000-0000-000023010000}"/>
    <cellStyle name="20% - Accent3 2 4 3" xfId="2440" xr:uid="{00000000-0005-0000-0000-000024010000}"/>
    <cellStyle name="20% - Accent3 2 5" xfId="1492" xr:uid="{00000000-0005-0000-0000-000025010000}"/>
    <cellStyle name="20% - Accent3 2 5 2" xfId="3722" xr:uid="{00000000-0005-0000-0000-000026010000}"/>
    <cellStyle name="20% - Accent3 2 6" xfId="1913" xr:uid="{00000000-0005-0000-0000-000027010000}"/>
    <cellStyle name="20% - Accent3 2 6 2" xfId="4143" xr:uid="{00000000-0005-0000-0000-000028010000}"/>
    <cellStyle name="20% - Accent3 2 7" xfId="651" xr:uid="{00000000-0005-0000-0000-000029010000}"/>
    <cellStyle name="20% - Accent3 2 7 2" xfId="2881" xr:uid="{00000000-0005-0000-0000-00002A010000}"/>
    <cellStyle name="20% - Accent3 2 8" xfId="2335" xr:uid="{00000000-0005-0000-0000-00002B010000}"/>
    <cellStyle name="20% - Accent3 3" xfId="124" xr:uid="{00000000-0005-0000-0000-00002C010000}"/>
    <cellStyle name="20% - Accent3 3 2" xfId="335" xr:uid="{00000000-0005-0000-0000-00002D010000}"/>
    <cellStyle name="20% - Accent3 3 2 2" xfId="545" xr:uid="{00000000-0005-0000-0000-00002E010000}"/>
    <cellStyle name="20% - Accent3 3 2 2 2" xfId="1406" xr:uid="{00000000-0005-0000-0000-00002F010000}"/>
    <cellStyle name="20% - Accent3 3 2 2 2 2" xfId="3636" xr:uid="{00000000-0005-0000-0000-000030010000}"/>
    <cellStyle name="20% - Accent3 3 2 2 3" xfId="1827" xr:uid="{00000000-0005-0000-0000-000031010000}"/>
    <cellStyle name="20% - Accent3 3 2 2 3 2" xfId="4057" xr:uid="{00000000-0005-0000-0000-000032010000}"/>
    <cellStyle name="20% - Accent3 3 2 2 4" xfId="2248" xr:uid="{00000000-0005-0000-0000-000033010000}"/>
    <cellStyle name="20% - Accent3 3 2 2 4 2" xfId="4478" xr:uid="{00000000-0005-0000-0000-000034010000}"/>
    <cellStyle name="20% - Accent3 3 2 2 5" xfId="986" xr:uid="{00000000-0005-0000-0000-000035010000}"/>
    <cellStyle name="20% - Accent3 3 2 2 5 2" xfId="3216" xr:uid="{00000000-0005-0000-0000-000036010000}"/>
    <cellStyle name="20% - Accent3 3 2 2 6" xfId="2775" xr:uid="{00000000-0005-0000-0000-000037010000}"/>
    <cellStyle name="20% - Accent3 3 2 3" xfId="1196" xr:uid="{00000000-0005-0000-0000-000038010000}"/>
    <cellStyle name="20% - Accent3 3 2 3 2" xfId="3426" xr:uid="{00000000-0005-0000-0000-000039010000}"/>
    <cellStyle name="20% - Accent3 3 2 4" xfId="1617" xr:uid="{00000000-0005-0000-0000-00003A010000}"/>
    <cellStyle name="20% - Accent3 3 2 4 2" xfId="3847" xr:uid="{00000000-0005-0000-0000-00003B010000}"/>
    <cellStyle name="20% - Accent3 3 2 5" xfId="2038" xr:uid="{00000000-0005-0000-0000-00003C010000}"/>
    <cellStyle name="20% - Accent3 3 2 5 2" xfId="4268" xr:uid="{00000000-0005-0000-0000-00003D010000}"/>
    <cellStyle name="20% - Accent3 3 2 6" xfId="776" xr:uid="{00000000-0005-0000-0000-00003E010000}"/>
    <cellStyle name="20% - Accent3 3 2 6 2" xfId="3006" xr:uid="{00000000-0005-0000-0000-00003F010000}"/>
    <cellStyle name="20% - Accent3 3 2 7" xfId="2565" xr:uid="{00000000-0005-0000-0000-000040010000}"/>
    <cellStyle name="20% - Accent3 3 3" xfId="440" xr:uid="{00000000-0005-0000-0000-000041010000}"/>
    <cellStyle name="20% - Accent3 3 3 2" xfId="1301" xr:uid="{00000000-0005-0000-0000-000042010000}"/>
    <cellStyle name="20% - Accent3 3 3 2 2" xfId="3531" xr:uid="{00000000-0005-0000-0000-000043010000}"/>
    <cellStyle name="20% - Accent3 3 3 3" xfId="1722" xr:uid="{00000000-0005-0000-0000-000044010000}"/>
    <cellStyle name="20% - Accent3 3 3 3 2" xfId="3952" xr:uid="{00000000-0005-0000-0000-000045010000}"/>
    <cellStyle name="20% - Accent3 3 3 4" xfId="2143" xr:uid="{00000000-0005-0000-0000-000046010000}"/>
    <cellStyle name="20% - Accent3 3 3 4 2" xfId="4373" xr:uid="{00000000-0005-0000-0000-000047010000}"/>
    <cellStyle name="20% - Accent3 3 3 5" xfId="881" xr:uid="{00000000-0005-0000-0000-000048010000}"/>
    <cellStyle name="20% - Accent3 3 3 5 2" xfId="3111" xr:uid="{00000000-0005-0000-0000-000049010000}"/>
    <cellStyle name="20% - Accent3 3 3 6" xfId="2670" xr:uid="{00000000-0005-0000-0000-00004A010000}"/>
    <cellStyle name="20% - Accent3 3 4" xfId="230" xr:uid="{00000000-0005-0000-0000-00004B010000}"/>
    <cellStyle name="20% - Accent3 3 4 2" xfId="1091" xr:uid="{00000000-0005-0000-0000-00004C010000}"/>
    <cellStyle name="20% - Accent3 3 4 2 2" xfId="3321" xr:uid="{00000000-0005-0000-0000-00004D010000}"/>
    <cellStyle name="20% - Accent3 3 4 3" xfId="2460" xr:uid="{00000000-0005-0000-0000-00004E010000}"/>
    <cellStyle name="20% - Accent3 3 5" xfId="1512" xr:uid="{00000000-0005-0000-0000-00004F010000}"/>
    <cellStyle name="20% - Accent3 3 5 2" xfId="3742" xr:uid="{00000000-0005-0000-0000-000050010000}"/>
    <cellStyle name="20% - Accent3 3 6" xfId="1933" xr:uid="{00000000-0005-0000-0000-000051010000}"/>
    <cellStyle name="20% - Accent3 3 6 2" xfId="4163" xr:uid="{00000000-0005-0000-0000-000052010000}"/>
    <cellStyle name="20% - Accent3 3 7" xfId="671" xr:uid="{00000000-0005-0000-0000-000053010000}"/>
    <cellStyle name="20% - Accent3 3 7 2" xfId="2901" xr:uid="{00000000-0005-0000-0000-000054010000}"/>
    <cellStyle name="20% - Accent3 3 8" xfId="2355" xr:uid="{00000000-0005-0000-0000-000055010000}"/>
    <cellStyle name="20% - Accent3 4" xfId="293" xr:uid="{00000000-0005-0000-0000-000056010000}"/>
    <cellStyle name="20% - Accent3 4 2" xfId="503" xr:uid="{00000000-0005-0000-0000-000057010000}"/>
    <cellStyle name="20% - Accent3 4 2 2" xfId="1364" xr:uid="{00000000-0005-0000-0000-000058010000}"/>
    <cellStyle name="20% - Accent3 4 2 2 2" xfId="3594" xr:uid="{00000000-0005-0000-0000-000059010000}"/>
    <cellStyle name="20% - Accent3 4 2 3" xfId="1785" xr:uid="{00000000-0005-0000-0000-00005A010000}"/>
    <cellStyle name="20% - Accent3 4 2 3 2" xfId="4015" xr:uid="{00000000-0005-0000-0000-00005B010000}"/>
    <cellStyle name="20% - Accent3 4 2 4" xfId="2206" xr:uid="{00000000-0005-0000-0000-00005C010000}"/>
    <cellStyle name="20% - Accent3 4 2 4 2" xfId="4436" xr:uid="{00000000-0005-0000-0000-00005D010000}"/>
    <cellStyle name="20% - Accent3 4 2 5" xfId="944" xr:uid="{00000000-0005-0000-0000-00005E010000}"/>
    <cellStyle name="20% - Accent3 4 2 5 2" xfId="3174" xr:uid="{00000000-0005-0000-0000-00005F010000}"/>
    <cellStyle name="20% - Accent3 4 2 6" xfId="2733" xr:uid="{00000000-0005-0000-0000-000060010000}"/>
    <cellStyle name="20% - Accent3 4 3" xfId="1154" xr:uid="{00000000-0005-0000-0000-000061010000}"/>
    <cellStyle name="20% - Accent3 4 3 2" xfId="3384" xr:uid="{00000000-0005-0000-0000-000062010000}"/>
    <cellStyle name="20% - Accent3 4 4" xfId="1575" xr:uid="{00000000-0005-0000-0000-000063010000}"/>
    <cellStyle name="20% - Accent3 4 4 2" xfId="3805" xr:uid="{00000000-0005-0000-0000-000064010000}"/>
    <cellStyle name="20% - Accent3 4 5" xfId="1996" xr:uid="{00000000-0005-0000-0000-000065010000}"/>
    <cellStyle name="20% - Accent3 4 5 2" xfId="4226" xr:uid="{00000000-0005-0000-0000-000066010000}"/>
    <cellStyle name="20% - Accent3 4 6" xfId="734" xr:uid="{00000000-0005-0000-0000-000067010000}"/>
    <cellStyle name="20% - Accent3 4 6 2" xfId="2964" xr:uid="{00000000-0005-0000-0000-000068010000}"/>
    <cellStyle name="20% - Accent3 4 7" xfId="2523" xr:uid="{00000000-0005-0000-0000-000069010000}"/>
    <cellStyle name="20% - Accent3 5" xfId="398" xr:uid="{00000000-0005-0000-0000-00006A010000}"/>
    <cellStyle name="20% - Accent3 5 2" xfId="1259" xr:uid="{00000000-0005-0000-0000-00006B010000}"/>
    <cellStyle name="20% - Accent3 5 2 2" xfId="3489" xr:uid="{00000000-0005-0000-0000-00006C010000}"/>
    <cellStyle name="20% - Accent3 5 3" xfId="1680" xr:uid="{00000000-0005-0000-0000-00006D010000}"/>
    <cellStyle name="20% - Accent3 5 3 2" xfId="3910" xr:uid="{00000000-0005-0000-0000-00006E010000}"/>
    <cellStyle name="20% - Accent3 5 4" xfId="2101" xr:uid="{00000000-0005-0000-0000-00006F010000}"/>
    <cellStyle name="20% - Accent3 5 4 2" xfId="4331" xr:uid="{00000000-0005-0000-0000-000070010000}"/>
    <cellStyle name="20% - Accent3 5 5" xfId="839" xr:uid="{00000000-0005-0000-0000-000071010000}"/>
    <cellStyle name="20% - Accent3 5 5 2" xfId="3069" xr:uid="{00000000-0005-0000-0000-000072010000}"/>
    <cellStyle name="20% - Accent3 5 6" xfId="2628" xr:uid="{00000000-0005-0000-0000-000073010000}"/>
    <cellStyle name="20% - Accent3 6" xfId="188" xr:uid="{00000000-0005-0000-0000-000074010000}"/>
    <cellStyle name="20% - Accent3 6 2" xfId="1049" xr:uid="{00000000-0005-0000-0000-000075010000}"/>
    <cellStyle name="20% - Accent3 6 2 2" xfId="3279" xr:uid="{00000000-0005-0000-0000-000076010000}"/>
    <cellStyle name="20% - Accent3 6 3" xfId="2418" xr:uid="{00000000-0005-0000-0000-000077010000}"/>
    <cellStyle name="20% - Accent3 7" xfId="566" xr:uid="{00000000-0005-0000-0000-000078010000}"/>
    <cellStyle name="20% - Accent3 7 2" xfId="1470" xr:uid="{00000000-0005-0000-0000-000079010000}"/>
    <cellStyle name="20% - Accent3 7 2 2" xfId="3700" xr:uid="{00000000-0005-0000-0000-00007A010000}"/>
    <cellStyle name="20% - Accent3 7 3" xfId="2796" xr:uid="{00000000-0005-0000-0000-00007B010000}"/>
    <cellStyle name="20% - Accent3 8" xfId="1891" xr:uid="{00000000-0005-0000-0000-00007C010000}"/>
    <cellStyle name="20% - Accent3 8 2" xfId="4121" xr:uid="{00000000-0005-0000-0000-00007D010000}"/>
    <cellStyle name="20% - Accent3 9" xfId="629" xr:uid="{00000000-0005-0000-0000-00007E010000}"/>
    <cellStyle name="20% - Accent3 9 2" xfId="2859" xr:uid="{00000000-0005-0000-0000-00007F010000}"/>
    <cellStyle name="20% - Accent4" xfId="83" builtinId="42" customBuiltin="1"/>
    <cellStyle name="20% - Accent4 10" xfId="2316" xr:uid="{00000000-0005-0000-0000-000081010000}"/>
    <cellStyle name="20% - Accent4 2" xfId="107" xr:uid="{00000000-0005-0000-0000-000082010000}"/>
    <cellStyle name="20% - Accent4 2 2" xfId="318" xr:uid="{00000000-0005-0000-0000-000083010000}"/>
    <cellStyle name="20% - Accent4 2 2 2" xfId="528" xr:uid="{00000000-0005-0000-0000-000084010000}"/>
    <cellStyle name="20% - Accent4 2 2 2 2" xfId="1389" xr:uid="{00000000-0005-0000-0000-000085010000}"/>
    <cellStyle name="20% - Accent4 2 2 2 2 2" xfId="3619" xr:uid="{00000000-0005-0000-0000-000086010000}"/>
    <cellStyle name="20% - Accent4 2 2 2 3" xfId="1810" xr:uid="{00000000-0005-0000-0000-000087010000}"/>
    <cellStyle name="20% - Accent4 2 2 2 3 2" xfId="4040" xr:uid="{00000000-0005-0000-0000-000088010000}"/>
    <cellStyle name="20% - Accent4 2 2 2 4" xfId="2231" xr:uid="{00000000-0005-0000-0000-000089010000}"/>
    <cellStyle name="20% - Accent4 2 2 2 4 2" xfId="4461" xr:uid="{00000000-0005-0000-0000-00008A010000}"/>
    <cellStyle name="20% - Accent4 2 2 2 5" xfId="969" xr:uid="{00000000-0005-0000-0000-00008B010000}"/>
    <cellStyle name="20% - Accent4 2 2 2 5 2" xfId="3199" xr:uid="{00000000-0005-0000-0000-00008C010000}"/>
    <cellStyle name="20% - Accent4 2 2 2 6" xfId="2758" xr:uid="{00000000-0005-0000-0000-00008D010000}"/>
    <cellStyle name="20% - Accent4 2 2 3" xfId="1179" xr:uid="{00000000-0005-0000-0000-00008E010000}"/>
    <cellStyle name="20% - Accent4 2 2 3 2" xfId="3409" xr:uid="{00000000-0005-0000-0000-00008F010000}"/>
    <cellStyle name="20% - Accent4 2 2 4" xfId="1600" xr:uid="{00000000-0005-0000-0000-000090010000}"/>
    <cellStyle name="20% - Accent4 2 2 4 2" xfId="3830" xr:uid="{00000000-0005-0000-0000-000091010000}"/>
    <cellStyle name="20% - Accent4 2 2 5" xfId="2021" xr:uid="{00000000-0005-0000-0000-000092010000}"/>
    <cellStyle name="20% - Accent4 2 2 5 2" xfId="4251" xr:uid="{00000000-0005-0000-0000-000093010000}"/>
    <cellStyle name="20% - Accent4 2 2 6" xfId="759" xr:uid="{00000000-0005-0000-0000-000094010000}"/>
    <cellStyle name="20% - Accent4 2 2 6 2" xfId="2989" xr:uid="{00000000-0005-0000-0000-000095010000}"/>
    <cellStyle name="20% - Accent4 2 2 7" xfId="2548" xr:uid="{00000000-0005-0000-0000-000096010000}"/>
    <cellStyle name="20% - Accent4 2 3" xfId="423" xr:uid="{00000000-0005-0000-0000-000097010000}"/>
    <cellStyle name="20% - Accent4 2 3 2" xfId="1284" xr:uid="{00000000-0005-0000-0000-000098010000}"/>
    <cellStyle name="20% - Accent4 2 3 2 2" xfId="3514" xr:uid="{00000000-0005-0000-0000-000099010000}"/>
    <cellStyle name="20% - Accent4 2 3 3" xfId="1705" xr:uid="{00000000-0005-0000-0000-00009A010000}"/>
    <cellStyle name="20% - Accent4 2 3 3 2" xfId="3935" xr:uid="{00000000-0005-0000-0000-00009B010000}"/>
    <cellStyle name="20% - Accent4 2 3 4" xfId="2126" xr:uid="{00000000-0005-0000-0000-00009C010000}"/>
    <cellStyle name="20% - Accent4 2 3 4 2" xfId="4356" xr:uid="{00000000-0005-0000-0000-00009D010000}"/>
    <cellStyle name="20% - Accent4 2 3 5" xfId="864" xr:uid="{00000000-0005-0000-0000-00009E010000}"/>
    <cellStyle name="20% - Accent4 2 3 5 2" xfId="3094" xr:uid="{00000000-0005-0000-0000-00009F010000}"/>
    <cellStyle name="20% - Accent4 2 3 6" xfId="2653" xr:uid="{00000000-0005-0000-0000-0000A0010000}"/>
    <cellStyle name="20% - Accent4 2 4" xfId="213" xr:uid="{00000000-0005-0000-0000-0000A1010000}"/>
    <cellStyle name="20% - Accent4 2 4 2" xfId="1074" xr:uid="{00000000-0005-0000-0000-0000A2010000}"/>
    <cellStyle name="20% - Accent4 2 4 2 2" xfId="3304" xr:uid="{00000000-0005-0000-0000-0000A3010000}"/>
    <cellStyle name="20% - Accent4 2 4 3" xfId="2443" xr:uid="{00000000-0005-0000-0000-0000A4010000}"/>
    <cellStyle name="20% - Accent4 2 5" xfId="1495" xr:uid="{00000000-0005-0000-0000-0000A5010000}"/>
    <cellStyle name="20% - Accent4 2 5 2" xfId="3725" xr:uid="{00000000-0005-0000-0000-0000A6010000}"/>
    <cellStyle name="20% - Accent4 2 6" xfId="1916" xr:uid="{00000000-0005-0000-0000-0000A7010000}"/>
    <cellStyle name="20% - Accent4 2 6 2" xfId="4146" xr:uid="{00000000-0005-0000-0000-0000A8010000}"/>
    <cellStyle name="20% - Accent4 2 7" xfId="654" xr:uid="{00000000-0005-0000-0000-0000A9010000}"/>
    <cellStyle name="20% - Accent4 2 7 2" xfId="2884" xr:uid="{00000000-0005-0000-0000-0000AA010000}"/>
    <cellStyle name="20% - Accent4 2 8" xfId="2338" xr:uid="{00000000-0005-0000-0000-0000AB010000}"/>
    <cellStyle name="20% - Accent4 3" xfId="127" xr:uid="{00000000-0005-0000-0000-0000AC010000}"/>
    <cellStyle name="20% - Accent4 3 2" xfId="338" xr:uid="{00000000-0005-0000-0000-0000AD010000}"/>
    <cellStyle name="20% - Accent4 3 2 2" xfId="548" xr:uid="{00000000-0005-0000-0000-0000AE010000}"/>
    <cellStyle name="20% - Accent4 3 2 2 2" xfId="1409" xr:uid="{00000000-0005-0000-0000-0000AF010000}"/>
    <cellStyle name="20% - Accent4 3 2 2 2 2" xfId="3639" xr:uid="{00000000-0005-0000-0000-0000B0010000}"/>
    <cellStyle name="20% - Accent4 3 2 2 3" xfId="1830" xr:uid="{00000000-0005-0000-0000-0000B1010000}"/>
    <cellStyle name="20% - Accent4 3 2 2 3 2" xfId="4060" xr:uid="{00000000-0005-0000-0000-0000B2010000}"/>
    <cellStyle name="20% - Accent4 3 2 2 4" xfId="2251" xr:uid="{00000000-0005-0000-0000-0000B3010000}"/>
    <cellStyle name="20% - Accent4 3 2 2 4 2" xfId="4481" xr:uid="{00000000-0005-0000-0000-0000B4010000}"/>
    <cellStyle name="20% - Accent4 3 2 2 5" xfId="989" xr:uid="{00000000-0005-0000-0000-0000B5010000}"/>
    <cellStyle name="20% - Accent4 3 2 2 5 2" xfId="3219" xr:uid="{00000000-0005-0000-0000-0000B6010000}"/>
    <cellStyle name="20% - Accent4 3 2 2 6" xfId="2778" xr:uid="{00000000-0005-0000-0000-0000B7010000}"/>
    <cellStyle name="20% - Accent4 3 2 3" xfId="1199" xr:uid="{00000000-0005-0000-0000-0000B8010000}"/>
    <cellStyle name="20% - Accent4 3 2 3 2" xfId="3429" xr:uid="{00000000-0005-0000-0000-0000B9010000}"/>
    <cellStyle name="20% - Accent4 3 2 4" xfId="1620" xr:uid="{00000000-0005-0000-0000-0000BA010000}"/>
    <cellStyle name="20% - Accent4 3 2 4 2" xfId="3850" xr:uid="{00000000-0005-0000-0000-0000BB010000}"/>
    <cellStyle name="20% - Accent4 3 2 5" xfId="2041" xr:uid="{00000000-0005-0000-0000-0000BC010000}"/>
    <cellStyle name="20% - Accent4 3 2 5 2" xfId="4271" xr:uid="{00000000-0005-0000-0000-0000BD010000}"/>
    <cellStyle name="20% - Accent4 3 2 6" xfId="779" xr:uid="{00000000-0005-0000-0000-0000BE010000}"/>
    <cellStyle name="20% - Accent4 3 2 6 2" xfId="3009" xr:uid="{00000000-0005-0000-0000-0000BF010000}"/>
    <cellStyle name="20% - Accent4 3 2 7" xfId="2568" xr:uid="{00000000-0005-0000-0000-0000C0010000}"/>
    <cellStyle name="20% - Accent4 3 3" xfId="443" xr:uid="{00000000-0005-0000-0000-0000C1010000}"/>
    <cellStyle name="20% - Accent4 3 3 2" xfId="1304" xr:uid="{00000000-0005-0000-0000-0000C2010000}"/>
    <cellStyle name="20% - Accent4 3 3 2 2" xfId="3534" xr:uid="{00000000-0005-0000-0000-0000C3010000}"/>
    <cellStyle name="20% - Accent4 3 3 3" xfId="1725" xr:uid="{00000000-0005-0000-0000-0000C4010000}"/>
    <cellStyle name="20% - Accent4 3 3 3 2" xfId="3955" xr:uid="{00000000-0005-0000-0000-0000C5010000}"/>
    <cellStyle name="20% - Accent4 3 3 4" xfId="2146" xr:uid="{00000000-0005-0000-0000-0000C6010000}"/>
    <cellStyle name="20% - Accent4 3 3 4 2" xfId="4376" xr:uid="{00000000-0005-0000-0000-0000C7010000}"/>
    <cellStyle name="20% - Accent4 3 3 5" xfId="884" xr:uid="{00000000-0005-0000-0000-0000C8010000}"/>
    <cellStyle name="20% - Accent4 3 3 5 2" xfId="3114" xr:uid="{00000000-0005-0000-0000-0000C9010000}"/>
    <cellStyle name="20% - Accent4 3 3 6" xfId="2673" xr:uid="{00000000-0005-0000-0000-0000CA010000}"/>
    <cellStyle name="20% - Accent4 3 4" xfId="233" xr:uid="{00000000-0005-0000-0000-0000CB010000}"/>
    <cellStyle name="20% - Accent4 3 4 2" xfId="1094" xr:uid="{00000000-0005-0000-0000-0000CC010000}"/>
    <cellStyle name="20% - Accent4 3 4 2 2" xfId="3324" xr:uid="{00000000-0005-0000-0000-0000CD010000}"/>
    <cellStyle name="20% - Accent4 3 4 3" xfId="2463" xr:uid="{00000000-0005-0000-0000-0000CE010000}"/>
    <cellStyle name="20% - Accent4 3 5" xfId="1515" xr:uid="{00000000-0005-0000-0000-0000CF010000}"/>
    <cellStyle name="20% - Accent4 3 5 2" xfId="3745" xr:uid="{00000000-0005-0000-0000-0000D0010000}"/>
    <cellStyle name="20% - Accent4 3 6" xfId="1936" xr:uid="{00000000-0005-0000-0000-0000D1010000}"/>
    <cellStyle name="20% - Accent4 3 6 2" xfId="4166" xr:uid="{00000000-0005-0000-0000-0000D2010000}"/>
    <cellStyle name="20% - Accent4 3 7" xfId="674" xr:uid="{00000000-0005-0000-0000-0000D3010000}"/>
    <cellStyle name="20% - Accent4 3 7 2" xfId="2904" xr:uid="{00000000-0005-0000-0000-0000D4010000}"/>
    <cellStyle name="20% - Accent4 3 8" xfId="2358" xr:uid="{00000000-0005-0000-0000-0000D5010000}"/>
    <cellStyle name="20% - Accent4 4" xfId="296" xr:uid="{00000000-0005-0000-0000-0000D6010000}"/>
    <cellStyle name="20% - Accent4 4 2" xfId="506" xr:uid="{00000000-0005-0000-0000-0000D7010000}"/>
    <cellStyle name="20% - Accent4 4 2 2" xfId="1367" xr:uid="{00000000-0005-0000-0000-0000D8010000}"/>
    <cellStyle name="20% - Accent4 4 2 2 2" xfId="3597" xr:uid="{00000000-0005-0000-0000-0000D9010000}"/>
    <cellStyle name="20% - Accent4 4 2 3" xfId="1788" xr:uid="{00000000-0005-0000-0000-0000DA010000}"/>
    <cellStyle name="20% - Accent4 4 2 3 2" xfId="4018" xr:uid="{00000000-0005-0000-0000-0000DB010000}"/>
    <cellStyle name="20% - Accent4 4 2 4" xfId="2209" xr:uid="{00000000-0005-0000-0000-0000DC010000}"/>
    <cellStyle name="20% - Accent4 4 2 4 2" xfId="4439" xr:uid="{00000000-0005-0000-0000-0000DD010000}"/>
    <cellStyle name="20% - Accent4 4 2 5" xfId="947" xr:uid="{00000000-0005-0000-0000-0000DE010000}"/>
    <cellStyle name="20% - Accent4 4 2 5 2" xfId="3177" xr:uid="{00000000-0005-0000-0000-0000DF010000}"/>
    <cellStyle name="20% - Accent4 4 2 6" xfId="2736" xr:uid="{00000000-0005-0000-0000-0000E0010000}"/>
    <cellStyle name="20% - Accent4 4 3" xfId="1157" xr:uid="{00000000-0005-0000-0000-0000E1010000}"/>
    <cellStyle name="20% - Accent4 4 3 2" xfId="3387" xr:uid="{00000000-0005-0000-0000-0000E2010000}"/>
    <cellStyle name="20% - Accent4 4 4" xfId="1578" xr:uid="{00000000-0005-0000-0000-0000E3010000}"/>
    <cellStyle name="20% - Accent4 4 4 2" xfId="3808" xr:uid="{00000000-0005-0000-0000-0000E4010000}"/>
    <cellStyle name="20% - Accent4 4 5" xfId="1999" xr:uid="{00000000-0005-0000-0000-0000E5010000}"/>
    <cellStyle name="20% - Accent4 4 5 2" xfId="4229" xr:uid="{00000000-0005-0000-0000-0000E6010000}"/>
    <cellStyle name="20% - Accent4 4 6" xfId="737" xr:uid="{00000000-0005-0000-0000-0000E7010000}"/>
    <cellStyle name="20% - Accent4 4 6 2" xfId="2967" xr:uid="{00000000-0005-0000-0000-0000E8010000}"/>
    <cellStyle name="20% - Accent4 4 7" xfId="2526" xr:uid="{00000000-0005-0000-0000-0000E9010000}"/>
    <cellStyle name="20% - Accent4 5" xfId="401" xr:uid="{00000000-0005-0000-0000-0000EA010000}"/>
    <cellStyle name="20% - Accent4 5 2" xfId="1262" xr:uid="{00000000-0005-0000-0000-0000EB010000}"/>
    <cellStyle name="20% - Accent4 5 2 2" xfId="3492" xr:uid="{00000000-0005-0000-0000-0000EC010000}"/>
    <cellStyle name="20% - Accent4 5 3" xfId="1683" xr:uid="{00000000-0005-0000-0000-0000ED010000}"/>
    <cellStyle name="20% - Accent4 5 3 2" xfId="3913" xr:uid="{00000000-0005-0000-0000-0000EE010000}"/>
    <cellStyle name="20% - Accent4 5 4" xfId="2104" xr:uid="{00000000-0005-0000-0000-0000EF010000}"/>
    <cellStyle name="20% - Accent4 5 4 2" xfId="4334" xr:uid="{00000000-0005-0000-0000-0000F0010000}"/>
    <cellStyle name="20% - Accent4 5 5" xfId="842" xr:uid="{00000000-0005-0000-0000-0000F1010000}"/>
    <cellStyle name="20% - Accent4 5 5 2" xfId="3072" xr:uid="{00000000-0005-0000-0000-0000F2010000}"/>
    <cellStyle name="20% - Accent4 5 6" xfId="2631" xr:uid="{00000000-0005-0000-0000-0000F3010000}"/>
    <cellStyle name="20% - Accent4 6" xfId="191" xr:uid="{00000000-0005-0000-0000-0000F4010000}"/>
    <cellStyle name="20% - Accent4 6 2" xfId="1052" xr:uid="{00000000-0005-0000-0000-0000F5010000}"/>
    <cellStyle name="20% - Accent4 6 2 2" xfId="3282" xr:uid="{00000000-0005-0000-0000-0000F6010000}"/>
    <cellStyle name="20% - Accent4 6 3" xfId="2421" xr:uid="{00000000-0005-0000-0000-0000F7010000}"/>
    <cellStyle name="20% - Accent4 7" xfId="569" xr:uid="{00000000-0005-0000-0000-0000F8010000}"/>
    <cellStyle name="20% - Accent4 7 2" xfId="1473" xr:uid="{00000000-0005-0000-0000-0000F9010000}"/>
    <cellStyle name="20% - Accent4 7 2 2" xfId="3703" xr:uid="{00000000-0005-0000-0000-0000FA010000}"/>
    <cellStyle name="20% - Accent4 7 3" xfId="2799" xr:uid="{00000000-0005-0000-0000-0000FB010000}"/>
    <cellStyle name="20% - Accent4 8" xfId="1894" xr:uid="{00000000-0005-0000-0000-0000FC010000}"/>
    <cellStyle name="20% - Accent4 8 2" xfId="4124" xr:uid="{00000000-0005-0000-0000-0000FD010000}"/>
    <cellStyle name="20% - Accent4 9" xfId="632" xr:uid="{00000000-0005-0000-0000-0000FE010000}"/>
    <cellStyle name="20% - Accent4 9 2" xfId="2862" xr:uid="{00000000-0005-0000-0000-0000FF010000}"/>
    <cellStyle name="20% - Accent5" xfId="87" builtinId="46" customBuiltin="1"/>
    <cellStyle name="20% - Accent5 10" xfId="2319" xr:uid="{00000000-0005-0000-0000-000001020000}"/>
    <cellStyle name="20% - Accent5 2" xfId="110" xr:uid="{00000000-0005-0000-0000-000002020000}"/>
    <cellStyle name="20% - Accent5 2 2" xfId="321" xr:uid="{00000000-0005-0000-0000-000003020000}"/>
    <cellStyle name="20% - Accent5 2 2 2" xfId="531" xr:uid="{00000000-0005-0000-0000-000004020000}"/>
    <cellStyle name="20% - Accent5 2 2 2 2" xfId="1392" xr:uid="{00000000-0005-0000-0000-000005020000}"/>
    <cellStyle name="20% - Accent5 2 2 2 2 2" xfId="3622" xr:uid="{00000000-0005-0000-0000-000006020000}"/>
    <cellStyle name="20% - Accent5 2 2 2 3" xfId="1813" xr:uid="{00000000-0005-0000-0000-000007020000}"/>
    <cellStyle name="20% - Accent5 2 2 2 3 2" xfId="4043" xr:uid="{00000000-0005-0000-0000-000008020000}"/>
    <cellStyle name="20% - Accent5 2 2 2 4" xfId="2234" xr:uid="{00000000-0005-0000-0000-000009020000}"/>
    <cellStyle name="20% - Accent5 2 2 2 4 2" xfId="4464" xr:uid="{00000000-0005-0000-0000-00000A020000}"/>
    <cellStyle name="20% - Accent5 2 2 2 5" xfId="972" xr:uid="{00000000-0005-0000-0000-00000B020000}"/>
    <cellStyle name="20% - Accent5 2 2 2 5 2" xfId="3202" xr:uid="{00000000-0005-0000-0000-00000C020000}"/>
    <cellStyle name="20% - Accent5 2 2 2 6" xfId="2761" xr:uid="{00000000-0005-0000-0000-00000D020000}"/>
    <cellStyle name="20% - Accent5 2 2 3" xfId="1182" xr:uid="{00000000-0005-0000-0000-00000E020000}"/>
    <cellStyle name="20% - Accent5 2 2 3 2" xfId="3412" xr:uid="{00000000-0005-0000-0000-00000F020000}"/>
    <cellStyle name="20% - Accent5 2 2 4" xfId="1603" xr:uid="{00000000-0005-0000-0000-000010020000}"/>
    <cellStyle name="20% - Accent5 2 2 4 2" xfId="3833" xr:uid="{00000000-0005-0000-0000-000011020000}"/>
    <cellStyle name="20% - Accent5 2 2 5" xfId="2024" xr:uid="{00000000-0005-0000-0000-000012020000}"/>
    <cellStyle name="20% - Accent5 2 2 5 2" xfId="4254" xr:uid="{00000000-0005-0000-0000-000013020000}"/>
    <cellStyle name="20% - Accent5 2 2 6" xfId="762" xr:uid="{00000000-0005-0000-0000-000014020000}"/>
    <cellStyle name="20% - Accent5 2 2 6 2" xfId="2992" xr:uid="{00000000-0005-0000-0000-000015020000}"/>
    <cellStyle name="20% - Accent5 2 2 7" xfId="2551" xr:uid="{00000000-0005-0000-0000-000016020000}"/>
    <cellStyle name="20% - Accent5 2 3" xfId="426" xr:uid="{00000000-0005-0000-0000-000017020000}"/>
    <cellStyle name="20% - Accent5 2 3 2" xfId="1287" xr:uid="{00000000-0005-0000-0000-000018020000}"/>
    <cellStyle name="20% - Accent5 2 3 2 2" xfId="3517" xr:uid="{00000000-0005-0000-0000-000019020000}"/>
    <cellStyle name="20% - Accent5 2 3 3" xfId="1708" xr:uid="{00000000-0005-0000-0000-00001A020000}"/>
    <cellStyle name="20% - Accent5 2 3 3 2" xfId="3938" xr:uid="{00000000-0005-0000-0000-00001B020000}"/>
    <cellStyle name="20% - Accent5 2 3 4" xfId="2129" xr:uid="{00000000-0005-0000-0000-00001C020000}"/>
    <cellStyle name="20% - Accent5 2 3 4 2" xfId="4359" xr:uid="{00000000-0005-0000-0000-00001D020000}"/>
    <cellStyle name="20% - Accent5 2 3 5" xfId="867" xr:uid="{00000000-0005-0000-0000-00001E020000}"/>
    <cellStyle name="20% - Accent5 2 3 5 2" xfId="3097" xr:uid="{00000000-0005-0000-0000-00001F020000}"/>
    <cellStyle name="20% - Accent5 2 3 6" xfId="2656" xr:uid="{00000000-0005-0000-0000-000020020000}"/>
    <cellStyle name="20% - Accent5 2 4" xfId="216" xr:uid="{00000000-0005-0000-0000-000021020000}"/>
    <cellStyle name="20% - Accent5 2 4 2" xfId="1077" xr:uid="{00000000-0005-0000-0000-000022020000}"/>
    <cellStyle name="20% - Accent5 2 4 2 2" xfId="3307" xr:uid="{00000000-0005-0000-0000-000023020000}"/>
    <cellStyle name="20% - Accent5 2 4 3" xfId="2446" xr:uid="{00000000-0005-0000-0000-000024020000}"/>
    <cellStyle name="20% - Accent5 2 5" xfId="1498" xr:uid="{00000000-0005-0000-0000-000025020000}"/>
    <cellStyle name="20% - Accent5 2 5 2" xfId="3728" xr:uid="{00000000-0005-0000-0000-000026020000}"/>
    <cellStyle name="20% - Accent5 2 6" xfId="1919" xr:uid="{00000000-0005-0000-0000-000027020000}"/>
    <cellStyle name="20% - Accent5 2 6 2" xfId="4149" xr:uid="{00000000-0005-0000-0000-000028020000}"/>
    <cellStyle name="20% - Accent5 2 7" xfId="657" xr:uid="{00000000-0005-0000-0000-000029020000}"/>
    <cellStyle name="20% - Accent5 2 7 2" xfId="2887" xr:uid="{00000000-0005-0000-0000-00002A020000}"/>
    <cellStyle name="20% - Accent5 2 8" xfId="2341" xr:uid="{00000000-0005-0000-0000-00002B020000}"/>
    <cellStyle name="20% - Accent5 3" xfId="130" xr:uid="{00000000-0005-0000-0000-00002C020000}"/>
    <cellStyle name="20% - Accent5 3 2" xfId="341" xr:uid="{00000000-0005-0000-0000-00002D020000}"/>
    <cellStyle name="20% - Accent5 3 2 2" xfId="551" xr:uid="{00000000-0005-0000-0000-00002E020000}"/>
    <cellStyle name="20% - Accent5 3 2 2 2" xfId="1412" xr:uid="{00000000-0005-0000-0000-00002F020000}"/>
    <cellStyle name="20% - Accent5 3 2 2 2 2" xfId="3642" xr:uid="{00000000-0005-0000-0000-000030020000}"/>
    <cellStyle name="20% - Accent5 3 2 2 3" xfId="1833" xr:uid="{00000000-0005-0000-0000-000031020000}"/>
    <cellStyle name="20% - Accent5 3 2 2 3 2" xfId="4063" xr:uid="{00000000-0005-0000-0000-000032020000}"/>
    <cellStyle name="20% - Accent5 3 2 2 4" xfId="2254" xr:uid="{00000000-0005-0000-0000-000033020000}"/>
    <cellStyle name="20% - Accent5 3 2 2 4 2" xfId="4484" xr:uid="{00000000-0005-0000-0000-000034020000}"/>
    <cellStyle name="20% - Accent5 3 2 2 5" xfId="992" xr:uid="{00000000-0005-0000-0000-000035020000}"/>
    <cellStyle name="20% - Accent5 3 2 2 5 2" xfId="3222" xr:uid="{00000000-0005-0000-0000-000036020000}"/>
    <cellStyle name="20% - Accent5 3 2 2 6" xfId="2781" xr:uid="{00000000-0005-0000-0000-000037020000}"/>
    <cellStyle name="20% - Accent5 3 2 3" xfId="1202" xr:uid="{00000000-0005-0000-0000-000038020000}"/>
    <cellStyle name="20% - Accent5 3 2 3 2" xfId="3432" xr:uid="{00000000-0005-0000-0000-000039020000}"/>
    <cellStyle name="20% - Accent5 3 2 4" xfId="1623" xr:uid="{00000000-0005-0000-0000-00003A020000}"/>
    <cellStyle name="20% - Accent5 3 2 4 2" xfId="3853" xr:uid="{00000000-0005-0000-0000-00003B020000}"/>
    <cellStyle name="20% - Accent5 3 2 5" xfId="2044" xr:uid="{00000000-0005-0000-0000-00003C020000}"/>
    <cellStyle name="20% - Accent5 3 2 5 2" xfId="4274" xr:uid="{00000000-0005-0000-0000-00003D020000}"/>
    <cellStyle name="20% - Accent5 3 2 6" xfId="782" xr:uid="{00000000-0005-0000-0000-00003E020000}"/>
    <cellStyle name="20% - Accent5 3 2 6 2" xfId="3012" xr:uid="{00000000-0005-0000-0000-00003F020000}"/>
    <cellStyle name="20% - Accent5 3 2 7" xfId="2571" xr:uid="{00000000-0005-0000-0000-000040020000}"/>
    <cellStyle name="20% - Accent5 3 3" xfId="446" xr:uid="{00000000-0005-0000-0000-000041020000}"/>
    <cellStyle name="20% - Accent5 3 3 2" xfId="1307" xr:uid="{00000000-0005-0000-0000-000042020000}"/>
    <cellStyle name="20% - Accent5 3 3 2 2" xfId="3537" xr:uid="{00000000-0005-0000-0000-000043020000}"/>
    <cellStyle name="20% - Accent5 3 3 3" xfId="1728" xr:uid="{00000000-0005-0000-0000-000044020000}"/>
    <cellStyle name="20% - Accent5 3 3 3 2" xfId="3958" xr:uid="{00000000-0005-0000-0000-000045020000}"/>
    <cellStyle name="20% - Accent5 3 3 4" xfId="2149" xr:uid="{00000000-0005-0000-0000-000046020000}"/>
    <cellStyle name="20% - Accent5 3 3 4 2" xfId="4379" xr:uid="{00000000-0005-0000-0000-000047020000}"/>
    <cellStyle name="20% - Accent5 3 3 5" xfId="887" xr:uid="{00000000-0005-0000-0000-000048020000}"/>
    <cellStyle name="20% - Accent5 3 3 5 2" xfId="3117" xr:uid="{00000000-0005-0000-0000-000049020000}"/>
    <cellStyle name="20% - Accent5 3 3 6" xfId="2676" xr:uid="{00000000-0005-0000-0000-00004A020000}"/>
    <cellStyle name="20% - Accent5 3 4" xfId="236" xr:uid="{00000000-0005-0000-0000-00004B020000}"/>
    <cellStyle name="20% - Accent5 3 4 2" xfId="1097" xr:uid="{00000000-0005-0000-0000-00004C020000}"/>
    <cellStyle name="20% - Accent5 3 4 2 2" xfId="3327" xr:uid="{00000000-0005-0000-0000-00004D020000}"/>
    <cellStyle name="20% - Accent5 3 4 3" xfId="2466" xr:uid="{00000000-0005-0000-0000-00004E020000}"/>
    <cellStyle name="20% - Accent5 3 5" xfId="1518" xr:uid="{00000000-0005-0000-0000-00004F020000}"/>
    <cellStyle name="20% - Accent5 3 5 2" xfId="3748" xr:uid="{00000000-0005-0000-0000-000050020000}"/>
    <cellStyle name="20% - Accent5 3 6" xfId="1939" xr:uid="{00000000-0005-0000-0000-000051020000}"/>
    <cellStyle name="20% - Accent5 3 6 2" xfId="4169" xr:uid="{00000000-0005-0000-0000-000052020000}"/>
    <cellStyle name="20% - Accent5 3 7" xfId="677" xr:uid="{00000000-0005-0000-0000-000053020000}"/>
    <cellStyle name="20% - Accent5 3 7 2" xfId="2907" xr:uid="{00000000-0005-0000-0000-000054020000}"/>
    <cellStyle name="20% - Accent5 3 8" xfId="2361" xr:uid="{00000000-0005-0000-0000-000055020000}"/>
    <cellStyle name="20% - Accent5 4" xfId="299" xr:uid="{00000000-0005-0000-0000-000056020000}"/>
    <cellStyle name="20% - Accent5 4 2" xfId="509" xr:uid="{00000000-0005-0000-0000-000057020000}"/>
    <cellStyle name="20% - Accent5 4 2 2" xfId="1370" xr:uid="{00000000-0005-0000-0000-000058020000}"/>
    <cellStyle name="20% - Accent5 4 2 2 2" xfId="3600" xr:uid="{00000000-0005-0000-0000-000059020000}"/>
    <cellStyle name="20% - Accent5 4 2 3" xfId="1791" xr:uid="{00000000-0005-0000-0000-00005A020000}"/>
    <cellStyle name="20% - Accent5 4 2 3 2" xfId="4021" xr:uid="{00000000-0005-0000-0000-00005B020000}"/>
    <cellStyle name="20% - Accent5 4 2 4" xfId="2212" xr:uid="{00000000-0005-0000-0000-00005C020000}"/>
    <cellStyle name="20% - Accent5 4 2 4 2" xfId="4442" xr:uid="{00000000-0005-0000-0000-00005D020000}"/>
    <cellStyle name="20% - Accent5 4 2 5" xfId="950" xr:uid="{00000000-0005-0000-0000-00005E020000}"/>
    <cellStyle name="20% - Accent5 4 2 5 2" xfId="3180" xr:uid="{00000000-0005-0000-0000-00005F020000}"/>
    <cellStyle name="20% - Accent5 4 2 6" xfId="2739" xr:uid="{00000000-0005-0000-0000-000060020000}"/>
    <cellStyle name="20% - Accent5 4 3" xfId="1160" xr:uid="{00000000-0005-0000-0000-000061020000}"/>
    <cellStyle name="20% - Accent5 4 3 2" xfId="3390" xr:uid="{00000000-0005-0000-0000-000062020000}"/>
    <cellStyle name="20% - Accent5 4 4" xfId="1581" xr:uid="{00000000-0005-0000-0000-000063020000}"/>
    <cellStyle name="20% - Accent5 4 4 2" xfId="3811" xr:uid="{00000000-0005-0000-0000-000064020000}"/>
    <cellStyle name="20% - Accent5 4 5" xfId="2002" xr:uid="{00000000-0005-0000-0000-000065020000}"/>
    <cellStyle name="20% - Accent5 4 5 2" xfId="4232" xr:uid="{00000000-0005-0000-0000-000066020000}"/>
    <cellStyle name="20% - Accent5 4 6" xfId="740" xr:uid="{00000000-0005-0000-0000-000067020000}"/>
    <cellStyle name="20% - Accent5 4 6 2" xfId="2970" xr:uid="{00000000-0005-0000-0000-000068020000}"/>
    <cellStyle name="20% - Accent5 4 7" xfId="2529" xr:uid="{00000000-0005-0000-0000-000069020000}"/>
    <cellStyle name="20% - Accent5 5" xfId="404" xr:uid="{00000000-0005-0000-0000-00006A020000}"/>
    <cellStyle name="20% - Accent5 5 2" xfId="1265" xr:uid="{00000000-0005-0000-0000-00006B020000}"/>
    <cellStyle name="20% - Accent5 5 2 2" xfId="3495" xr:uid="{00000000-0005-0000-0000-00006C020000}"/>
    <cellStyle name="20% - Accent5 5 3" xfId="1686" xr:uid="{00000000-0005-0000-0000-00006D020000}"/>
    <cellStyle name="20% - Accent5 5 3 2" xfId="3916" xr:uid="{00000000-0005-0000-0000-00006E020000}"/>
    <cellStyle name="20% - Accent5 5 4" xfId="2107" xr:uid="{00000000-0005-0000-0000-00006F020000}"/>
    <cellStyle name="20% - Accent5 5 4 2" xfId="4337" xr:uid="{00000000-0005-0000-0000-000070020000}"/>
    <cellStyle name="20% - Accent5 5 5" xfId="845" xr:uid="{00000000-0005-0000-0000-000071020000}"/>
    <cellStyle name="20% - Accent5 5 5 2" xfId="3075" xr:uid="{00000000-0005-0000-0000-000072020000}"/>
    <cellStyle name="20% - Accent5 5 6" xfId="2634" xr:uid="{00000000-0005-0000-0000-000073020000}"/>
    <cellStyle name="20% - Accent5 6" xfId="194" xr:uid="{00000000-0005-0000-0000-000074020000}"/>
    <cellStyle name="20% - Accent5 6 2" xfId="1055" xr:uid="{00000000-0005-0000-0000-000075020000}"/>
    <cellStyle name="20% - Accent5 6 2 2" xfId="3285" xr:uid="{00000000-0005-0000-0000-000076020000}"/>
    <cellStyle name="20% - Accent5 6 3" xfId="2424" xr:uid="{00000000-0005-0000-0000-000077020000}"/>
    <cellStyle name="20% - Accent5 7" xfId="572" xr:uid="{00000000-0005-0000-0000-000078020000}"/>
    <cellStyle name="20% - Accent5 7 2" xfId="1476" xr:uid="{00000000-0005-0000-0000-000079020000}"/>
    <cellStyle name="20% - Accent5 7 2 2" xfId="3706" xr:uid="{00000000-0005-0000-0000-00007A020000}"/>
    <cellStyle name="20% - Accent5 7 3" xfId="2802" xr:uid="{00000000-0005-0000-0000-00007B020000}"/>
    <cellStyle name="20% - Accent5 8" xfId="1897" xr:uid="{00000000-0005-0000-0000-00007C020000}"/>
    <cellStyle name="20% - Accent5 8 2" xfId="4127" xr:uid="{00000000-0005-0000-0000-00007D020000}"/>
    <cellStyle name="20% - Accent5 9" xfId="635" xr:uid="{00000000-0005-0000-0000-00007E020000}"/>
    <cellStyle name="20% - Accent5 9 2" xfId="2865" xr:uid="{00000000-0005-0000-0000-00007F020000}"/>
    <cellStyle name="20% - Accent6" xfId="91" builtinId="50" customBuiltin="1"/>
    <cellStyle name="20% - Accent6 10" xfId="2322" xr:uid="{00000000-0005-0000-0000-000081020000}"/>
    <cellStyle name="20% - Accent6 2" xfId="113" xr:uid="{00000000-0005-0000-0000-000082020000}"/>
    <cellStyle name="20% - Accent6 2 2" xfId="324" xr:uid="{00000000-0005-0000-0000-000083020000}"/>
    <cellStyle name="20% - Accent6 2 2 2" xfId="534" xr:uid="{00000000-0005-0000-0000-000084020000}"/>
    <cellStyle name="20% - Accent6 2 2 2 2" xfId="1395" xr:uid="{00000000-0005-0000-0000-000085020000}"/>
    <cellStyle name="20% - Accent6 2 2 2 2 2" xfId="3625" xr:uid="{00000000-0005-0000-0000-000086020000}"/>
    <cellStyle name="20% - Accent6 2 2 2 3" xfId="1816" xr:uid="{00000000-0005-0000-0000-000087020000}"/>
    <cellStyle name="20% - Accent6 2 2 2 3 2" xfId="4046" xr:uid="{00000000-0005-0000-0000-000088020000}"/>
    <cellStyle name="20% - Accent6 2 2 2 4" xfId="2237" xr:uid="{00000000-0005-0000-0000-000089020000}"/>
    <cellStyle name="20% - Accent6 2 2 2 4 2" xfId="4467" xr:uid="{00000000-0005-0000-0000-00008A020000}"/>
    <cellStyle name="20% - Accent6 2 2 2 5" xfId="975" xr:uid="{00000000-0005-0000-0000-00008B020000}"/>
    <cellStyle name="20% - Accent6 2 2 2 5 2" xfId="3205" xr:uid="{00000000-0005-0000-0000-00008C020000}"/>
    <cellStyle name="20% - Accent6 2 2 2 6" xfId="2764" xr:uid="{00000000-0005-0000-0000-00008D020000}"/>
    <cellStyle name="20% - Accent6 2 2 3" xfId="1185" xr:uid="{00000000-0005-0000-0000-00008E020000}"/>
    <cellStyle name="20% - Accent6 2 2 3 2" xfId="3415" xr:uid="{00000000-0005-0000-0000-00008F020000}"/>
    <cellStyle name="20% - Accent6 2 2 4" xfId="1606" xr:uid="{00000000-0005-0000-0000-000090020000}"/>
    <cellStyle name="20% - Accent6 2 2 4 2" xfId="3836" xr:uid="{00000000-0005-0000-0000-000091020000}"/>
    <cellStyle name="20% - Accent6 2 2 5" xfId="2027" xr:uid="{00000000-0005-0000-0000-000092020000}"/>
    <cellStyle name="20% - Accent6 2 2 5 2" xfId="4257" xr:uid="{00000000-0005-0000-0000-000093020000}"/>
    <cellStyle name="20% - Accent6 2 2 6" xfId="765" xr:uid="{00000000-0005-0000-0000-000094020000}"/>
    <cellStyle name="20% - Accent6 2 2 6 2" xfId="2995" xr:uid="{00000000-0005-0000-0000-000095020000}"/>
    <cellStyle name="20% - Accent6 2 2 7" xfId="2554" xr:uid="{00000000-0005-0000-0000-000096020000}"/>
    <cellStyle name="20% - Accent6 2 3" xfId="429" xr:uid="{00000000-0005-0000-0000-000097020000}"/>
    <cellStyle name="20% - Accent6 2 3 2" xfId="1290" xr:uid="{00000000-0005-0000-0000-000098020000}"/>
    <cellStyle name="20% - Accent6 2 3 2 2" xfId="3520" xr:uid="{00000000-0005-0000-0000-000099020000}"/>
    <cellStyle name="20% - Accent6 2 3 3" xfId="1711" xr:uid="{00000000-0005-0000-0000-00009A020000}"/>
    <cellStyle name="20% - Accent6 2 3 3 2" xfId="3941" xr:uid="{00000000-0005-0000-0000-00009B020000}"/>
    <cellStyle name="20% - Accent6 2 3 4" xfId="2132" xr:uid="{00000000-0005-0000-0000-00009C020000}"/>
    <cellStyle name="20% - Accent6 2 3 4 2" xfId="4362" xr:uid="{00000000-0005-0000-0000-00009D020000}"/>
    <cellStyle name="20% - Accent6 2 3 5" xfId="870" xr:uid="{00000000-0005-0000-0000-00009E020000}"/>
    <cellStyle name="20% - Accent6 2 3 5 2" xfId="3100" xr:uid="{00000000-0005-0000-0000-00009F020000}"/>
    <cellStyle name="20% - Accent6 2 3 6" xfId="2659" xr:uid="{00000000-0005-0000-0000-0000A0020000}"/>
    <cellStyle name="20% - Accent6 2 4" xfId="219" xr:uid="{00000000-0005-0000-0000-0000A1020000}"/>
    <cellStyle name="20% - Accent6 2 4 2" xfId="1080" xr:uid="{00000000-0005-0000-0000-0000A2020000}"/>
    <cellStyle name="20% - Accent6 2 4 2 2" xfId="3310" xr:uid="{00000000-0005-0000-0000-0000A3020000}"/>
    <cellStyle name="20% - Accent6 2 4 3" xfId="2449" xr:uid="{00000000-0005-0000-0000-0000A4020000}"/>
    <cellStyle name="20% - Accent6 2 5" xfId="1501" xr:uid="{00000000-0005-0000-0000-0000A5020000}"/>
    <cellStyle name="20% - Accent6 2 5 2" xfId="3731" xr:uid="{00000000-0005-0000-0000-0000A6020000}"/>
    <cellStyle name="20% - Accent6 2 6" xfId="1922" xr:uid="{00000000-0005-0000-0000-0000A7020000}"/>
    <cellStyle name="20% - Accent6 2 6 2" xfId="4152" xr:uid="{00000000-0005-0000-0000-0000A8020000}"/>
    <cellStyle name="20% - Accent6 2 7" xfId="660" xr:uid="{00000000-0005-0000-0000-0000A9020000}"/>
    <cellStyle name="20% - Accent6 2 7 2" xfId="2890" xr:uid="{00000000-0005-0000-0000-0000AA020000}"/>
    <cellStyle name="20% - Accent6 2 8" xfId="2344" xr:uid="{00000000-0005-0000-0000-0000AB020000}"/>
    <cellStyle name="20% - Accent6 3" xfId="133" xr:uid="{00000000-0005-0000-0000-0000AC020000}"/>
    <cellStyle name="20% - Accent6 3 2" xfId="344" xr:uid="{00000000-0005-0000-0000-0000AD020000}"/>
    <cellStyle name="20% - Accent6 3 2 2" xfId="554" xr:uid="{00000000-0005-0000-0000-0000AE020000}"/>
    <cellStyle name="20% - Accent6 3 2 2 2" xfId="1415" xr:uid="{00000000-0005-0000-0000-0000AF020000}"/>
    <cellStyle name="20% - Accent6 3 2 2 2 2" xfId="3645" xr:uid="{00000000-0005-0000-0000-0000B0020000}"/>
    <cellStyle name="20% - Accent6 3 2 2 3" xfId="1836" xr:uid="{00000000-0005-0000-0000-0000B1020000}"/>
    <cellStyle name="20% - Accent6 3 2 2 3 2" xfId="4066" xr:uid="{00000000-0005-0000-0000-0000B2020000}"/>
    <cellStyle name="20% - Accent6 3 2 2 4" xfId="2257" xr:uid="{00000000-0005-0000-0000-0000B3020000}"/>
    <cellStyle name="20% - Accent6 3 2 2 4 2" xfId="4487" xr:uid="{00000000-0005-0000-0000-0000B4020000}"/>
    <cellStyle name="20% - Accent6 3 2 2 5" xfId="995" xr:uid="{00000000-0005-0000-0000-0000B5020000}"/>
    <cellStyle name="20% - Accent6 3 2 2 5 2" xfId="3225" xr:uid="{00000000-0005-0000-0000-0000B6020000}"/>
    <cellStyle name="20% - Accent6 3 2 2 6" xfId="2784" xr:uid="{00000000-0005-0000-0000-0000B7020000}"/>
    <cellStyle name="20% - Accent6 3 2 3" xfId="1205" xr:uid="{00000000-0005-0000-0000-0000B8020000}"/>
    <cellStyle name="20% - Accent6 3 2 3 2" xfId="3435" xr:uid="{00000000-0005-0000-0000-0000B9020000}"/>
    <cellStyle name="20% - Accent6 3 2 4" xfId="1626" xr:uid="{00000000-0005-0000-0000-0000BA020000}"/>
    <cellStyle name="20% - Accent6 3 2 4 2" xfId="3856" xr:uid="{00000000-0005-0000-0000-0000BB020000}"/>
    <cellStyle name="20% - Accent6 3 2 5" xfId="2047" xr:uid="{00000000-0005-0000-0000-0000BC020000}"/>
    <cellStyle name="20% - Accent6 3 2 5 2" xfId="4277" xr:uid="{00000000-0005-0000-0000-0000BD020000}"/>
    <cellStyle name="20% - Accent6 3 2 6" xfId="785" xr:uid="{00000000-0005-0000-0000-0000BE020000}"/>
    <cellStyle name="20% - Accent6 3 2 6 2" xfId="3015" xr:uid="{00000000-0005-0000-0000-0000BF020000}"/>
    <cellStyle name="20% - Accent6 3 2 7" xfId="2574" xr:uid="{00000000-0005-0000-0000-0000C0020000}"/>
    <cellStyle name="20% - Accent6 3 3" xfId="449" xr:uid="{00000000-0005-0000-0000-0000C1020000}"/>
    <cellStyle name="20% - Accent6 3 3 2" xfId="1310" xr:uid="{00000000-0005-0000-0000-0000C2020000}"/>
    <cellStyle name="20% - Accent6 3 3 2 2" xfId="3540" xr:uid="{00000000-0005-0000-0000-0000C3020000}"/>
    <cellStyle name="20% - Accent6 3 3 3" xfId="1731" xr:uid="{00000000-0005-0000-0000-0000C4020000}"/>
    <cellStyle name="20% - Accent6 3 3 3 2" xfId="3961" xr:uid="{00000000-0005-0000-0000-0000C5020000}"/>
    <cellStyle name="20% - Accent6 3 3 4" xfId="2152" xr:uid="{00000000-0005-0000-0000-0000C6020000}"/>
    <cellStyle name="20% - Accent6 3 3 4 2" xfId="4382" xr:uid="{00000000-0005-0000-0000-0000C7020000}"/>
    <cellStyle name="20% - Accent6 3 3 5" xfId="890" xr:uid="{00000000-0005-0000-0000-0000C8020000}"/>
    <cellStyle name="20% - Accent6 3 3 5 2" xfId="3120" xr:uid="{00000000-0005-0000-0000-0000C9020000}"/>
    <cellStyle name="20% - Accent6 3 3 6" xfId="2679" xr:uid="{00000000-0005-0000-0000-0000CA020000}"/>
    <cellStyle name="20% - Accent6 3 4" xfId="239" xr:uid="{00000000-0005-0000-0000-0000CB020000}"/>
    <cellStyle name="20% - Accent6 3 4 2" xfId="1100" xr:uid="{00000000-0005-0000-0000-0000CC020000}"/>
    <cellStyle name="20% - Accent6 3 4 2 2" xfId="3330" xr:uid="{00000000-0005-0000-0000-0000CD020000}"/>
    <cellStyle name="20% - Accent6 3 4 3" xfId="2469" xr:uid="{00000000-0005-0000-0000-0000CE020000}"/>
    <cellStyle name="20% - Accent6 3 5" xfId="1521" xr:uid="{00000000-0005-0000-0000-0000CF020000}"/>
    <cellStyle name="20% - Accent6 3 5 2" xfId="3751" xr:uid="{00000000-0005-0000-0000-0000D0020000}"/>
    <cellStyle name="20% - Accent6 3 6" xfId="1942" xr:uid="{00000000-0005-0000-0000-0000D1020000}"/>
    <cellStyle name="20% - Accent6 3 6 2" xfId="4172" xr:uid="{00000000-0005-0000-0000-0000D2020000}"/>
    <cellStyle name="20% - Accent6 3 7" xfId="680" xr:uid="{00000000-0005-0000-0000-0000D3020000}"/>
    <cellStyle name="20% - Accent6 3 7 2" xfId="2910" xr:uid="{00000000-0005-0000-0000-0000D4020000}"/>
    <cellStyle name="20% - Accent6 3 8" xfId="2364" xr:uid="{00000000-0005-0000-0000-0000D5020000}"/>
    <cellStyle name="20% - Accent6 4" xfId="302" xr:uid="{00000000-0005-0000-0000-0000D6020000}"/>
    <cellStyle name="20% - Accent6 4 2" xfId="512" xr:uid="{00000000-0005-0000-0000-0000D7020000}"/>
    <cellStyle name="20% - Accent6 4 2 2" xfId="1373" xr:uid="{00000000-0005-0000-0000-0000D8020000}"/>
    <cellStyle name="20% - Accent6 4 2 2 2" xfId="3603" xr:uid="{00000000-0005-0000-0000-0000D9020000}"/>
    <cellStyle name="20% - Accent6 4 2 3" xfId="1794" xr:uid="{00000000-0005-0000-0000-0000DA020000}"/>
    <cellStyle name="20% - Accent6 4 2 3 2" xfId="4024" xr:uid="{00000000-0005-0000-0000-0000DB020000}"/>
    <cellStyle name="20% - Accent6 4 2 4" xfId="2215" xr:uid="{00000000-0005-0000-0000-0000DC020000}"/>
    <cellStyle name="20% - Accent6 4 2 4 2" xfId="4445" xr:uid="{00000000-0005-0000-0000-0000DD020000}"/>
    <cellStyle name="20% - Accent6 4 2 5" xfId="953" xr:uid="{00000000-0005-0000-0000-0000DE020000}"/>
    <cellStyle name="20% - Accent6 4 2 5 2" xfId="3183" xr:uid="{00000000-0005-0000-0000-0000DF020000}"/>
    <cellStyle name="20% - Accent6 4 2 6" xfId="2742" xr:uid="{00000000-0005-0000-0000-0000E0020000}"/>
    <cellStyle name="20% - Accent6 4 3" xfId="1163" xr:uid="{00000000-0005-0000-0000-0000E1020000}"/>
    <cellStyle name="20% - Accent6 4 3 2" xfId="3393" xr:uid="{00000000-0005-0000-0000-0000E2020000}"/>
    <cellStyle name="20% - Accent6 4 4" xfId="1584" xr:uid="{00000000-0005-0000-0000-0000E3020000}"/>
    <cellStyle name="20% - Accent6 4 4 2" xfId="3814" xr:uid="{00000000-0005-0000-0000-0000E4020000}"/>
    <cellStyle name="20% - Accent6 4 5" xfId="2005" xr:uid="{00000000-0005-0000-0000-0000E5020000}"/>
    <cellStyle name="20% - Accent6 4 5 2" xfId="4235" xr:uid="{00000000-0005-0000-0000-0000E6020000}"/>
    <cellStyle name="20% - Accent6 4 6" xfId="743" xr:uid="{00000000-0005-0000-0000-0000E7020000}"/>
    <cellStyle name="20% - Accent6 4 6 2" xfId="2973" xr:uid="{00000000-0005-0000-0000-0000E8020000}"/>
    <cellStyle name="20% - Accent6 4 7" xfId="2532" xr:uid="{00000000-0005-0000-0000-0000E9020000}"/>
    <cellStyle name="20% - Accent6 5" xfId="407" xr:uid="{00000000-0005-0000-0000-0000EA020000}"/>
    <cellStyle name="20% - Accent6 5 2" xfId="1268" xr:uid="{00000000-0005-0000-0000-0000EB020000}"/>
    <cellStyle name="20% - Accent6 5 2 2" xfId="3498" xr:uid="{00000000-0005-0000-0000-0000EC020000}"/>
    <cellStyle name="20% - Accent6 5 3" xfId="1689" xr:uid="{00000000-0005-0000-0000-0000ED020000}"/>
    <cellStyle name="20% - Accent6 5 3 2" xfId="3919" xr:uid="{00000000-0005-0000-0000-0000EE020000}"/>
    <cellStyle name="20% - Accent6 5 4" xfId="2110" xr:uid="{00000000-0005-0000-0000-0000EF020000}"/>
    <cellStyle name="20% - Accent6 5 4 2" xfId="4340" xr:uid="{00000000-0005-0000-0000-0000F0020000}"/>
    <cellStyle name="20% - Accent6 5 5" xfId="848" xr:uid="{00000000-0005-0000-0000-0000F1020000}"/>
    <cellStyle name="20% - Accent6 5 5 2" xfId="3078" xr:uid="{00000000-0005-0000-0000-0000F2020000}"/>
    <cellStyle name="20% - Accent6 5 6" xfId="2637" xr:uid="{00000000-0005-0000-0000-0000F3020000}"/>
    <cellStyle name="20% - Accent6 6" xfId="197" xr:uid="{00000000-0005-0000-0000-0000F4020000}"/>
    <cellStyle name="20% - Accent6 6 2" xfId="1058" xr:uid="{00000000-0005-0000-0000-0000F5020000}"/>
    <cellStyle name="20% - Accent6 6 2 2" xfId="3288" xr:uid="{00000000-0005-0000-0000-0000F6020000}"/>
    <cellStyle name="20% - Accent6 6 3" xfId="2427" xr:uid="{00000000-0005-0000-0000-0000F7020000}"/>
    <cellStyle name="20% - Accent6 7" xfId="575" xr:uid="{00000000-0005-0000-0000-0000F8020000}"/>
    <cellStyle name="20% - Accent6 7 2" xfId="1479" xr:uid="{00000000-0005-0000-0000-0000F9020000}"/>
    <cellStyle name="20% - Accent6 7 2 2" xfId="3709" xr:uid="{00000000-0005-0000-0000-0000FA020000}"/>
    <cellStyle name="20% - Accent6 7 3" xfId="2805" xr:uid="{00000000-0005-0000-0000-0000FB020000}"/>
    <cellStyle name="20% - Accent6 8" xfId="1900" xr:uid="{00000000-0005-0000-0000-0000FC020000}"/>
    <cellStyle name="20% - Accent6 8 2" xfId="4130" xr:uid="{00000000-0005-0000-0000-0000FD020000}"/>
    <cellStyle name="20% - Accent6 9" xfId="638" xr:uid="{00000000-0005-0000-0000-0000FE020000}"/>
    <cellStyle name="20% - Accent6 9 2" xfId="2868" xr:uid="{00000000-0005-0000-0000-0000FF020000}"/>
    <cellStyle name="40% - Accent1" xfId="72" builtinId="31" customBuiltin="1"/>
    <cellStyle name="40% - Accent1 10" xfId="2308" xr:uid="{00000000-0005-0000-0000-000001030000}"/>
    <cellStyle name="40% - Accent1 2" xfId="99" xr:uid="{00000000-0005-0000-0000-000002030000}"/>
    <cellStyle name="40% - Accent1 2 2" xfId="310" xr:uid="{00000000-0005-0000-0000-000003030000}"/>
    <cellStyle name="40% - Accent1 2 2 2" xfId="520" xr:uid="{00000000-0005-0000-0000-000004030000}"/>
    <cellStyle name="40% - Accent1 2 2 2 2" xfId="1381" xr:uid="{00000000-0005-0000-0000-000005030000}"/>
    <cellStyle name="40% - Accent1 2 2 2 2 2" xfId="3611" xr:uid="{00000000-0005-0000-0000-000006030000}"/>
    <cellStyle name="40% - Accent1 2 2 2 3" xfId="1802" xr:uid="{00000000-0005-0000-0000-000007030000}"/>
    <cellStyle name="40% - Accent1 2 2 2 3 2" xfId="4032" xr:uid="{00000000-0005-0000-0000-000008030000}"/>
    <cellStyle name="40% - Accent1 2 2 2 4" xfId="2223" xr:uid="{00000000-0005-0000-0000-000009030000}"/>
    <cellStyle name="40% - Accent1 2 2 2 4 2" xfId="4453" xr:uid="{00000000-0005-0000-0000-00000A030000}"/>
    <cellStyle name="40% - Accent1 2 2 2 5" xfId="961" xr:uid="{00000000-0005-0000-0000-00000B030000}"/>
    <cellStyle name="40% - Accent1 2 2 2 5 2" xfId="3191" xr:uid="{00000000-0005-0000-0000-00000C030000}"/>
    <cellStyle name="40% - Accent1 2 2 2 6" xfId="2750" xr:uid="{00000000-0005-0000-0000-00000D030000}"/>
    <cellStyle name="40% - Accent1 2 2 3" xfId="1171" xr:uid="{00000000-0005-0000-0000-00000E030000}"/>
    <cellStyle name="40% - Accent1 2 2 3 2" xfId="3401" xr:uid="{00000000-0005-0000-0000-00000F030000}"/>
    <cellStyle name="40% - Accent1 2 2 4" xfId="1592" xr:uid="{00000000-0005-0000-0000-000010030000}"/>
    <cellStyle name="40% - Accent1 2 2 4 2" xfId="3822" xr:uid="{00000000-0005-0000-0000-000011030000}"/>
    <cellStyle name="40% - Accent1 2 2 5" xfId="2013" xr:uid="{00000000-0005-0000-0000-000012030000}"/>
    <cellStyle name="40% - Accent1 2 2 5 2" xfId="4243" xr:uid="{00000000-0005-0000-0000-000013030000}"/>
    <cellStyle name="40% - Accent1 2 2 6" xfId="751" xr:uid="{00000000-0005-0000-0000-000014030000}"/>
    <cellStyle name="40% - Accent1 2 2 6 2" xfId="2981" xr:uid="{00000000-0005-0000-0000-000015030000}"/>
    <cellStyle name="40% - Accent1 2 2 7" xfId="2540" xr:uid="{00000000-0005-0000-0000-000016030000}"/>
    <cellStyle name="40% - Accent1 2 3" xfId="415" xr:uid="{00000000-0005-0000-0000-000017030000}"/>
    <cellStyle name="40% - Accent1 2 3 2" xfId="1276" xr:uid="{00000000-0005-0000-0000-000018030000}"/>
    <cellStyle name="40% - Accent1 2 3 2 2" xfId="3506" xr:uid="{00000000-0005-0000-0000-000019030000}"/>
    <cellStyle name="40% - Accent1 2 3 3" xfId="1697" xr:uid="{00000000-0005-0000-0000-00001A030000}"/>
    <cellStyle name="40% - Accent1 2 3 3 2" xfId="3927" xr:uid="{00000000-0005-0000-0000-00001B030000}"/>
    <cellStyle name="40% - Accent1 2 3 4" xfId="2118" xr:uid="{00000000-0005-0000-0000-00001C030000}"/>
    <cellStyle name="40% - Accent1 2 3 4 2" xfId="4348" xr:uid="{00000000-0005-0000-0000-00001D030000}"/>
    <cellStyle name="40% - Accent1 2 3 5" xfId="856" xr:uid="{00000000-0005-0000-0000-00001E030000}"/>
    <cellStyle name="40% - Accent1 2 3 5 2" xfId="3086" xr:uid="{00000000-0005-0000-0000-00001F030000}"/>
    <cellStyle name="40% - Accent1 2 3 6" xfId="2645" xr:uid="{00000000-0005-0000-0000-000020030000}"/>
    <cellStyle name="40% - Accent1 2 4" xfId="205" xr:uid="{00000000-0005-0000-0000-000021030000}"/>
    <cellStyle name="40% - Accent1 2 4 2" xfId="1066" xr:uid="{00000000-0005-0000-0000-000022030000}"/>
    <cellStyle name="40% - Accent1 2 4 2 2" xfId="3296" xr:uid="{00000000-0005-0000-0000-000023030000}"/>
    <cellStyle name="40% - Accent1 2 4 3" xfId="2435" xr:uid="{00000000-0005-0000-0000-000024030000}"/>
    <cellStyle name="40% - Accent1 2 5" xfId="1487" xr:uid="{00000000-0005-0000-0000-000025030000}"/>
    <cellStyle name="40% - Accent1 2 5 2" xfId="3717" xr:uid="{00000000-0005-0000-0000-000026030000}"/>
    <cellStyle name="40% - Accent1 2 6" xfId="1908" xr:uid="{00000000-0005-0000-0000-000027030000}"/>
    <cellStyle name="40% - Accent1 2 6 2" xfId="4138" xr:uid="{00000000-0005-0000-0000-000028030000}"/>
    <cellStyle name="40% - Accent1 2 7" xfId="646" xr:uid="{00000000-0005-0000-0000-000029030000}"/>
    <cellStyle name="40% - Accent1 2 7 2" xfId="2876" xr:uid="{00000000-0005-0000-0000-00002A030000}"/>
    <cellStyle name="40% - Accent1 2 8" xfId="2330" xr:uid="{00000000-0005-0000-0000-00002B030000}"/>
    <cellStyle name="40% - Accent1 3" xfId="119" xr:uid="{00000000-0005-0000-0000-00002C030000}"/>
    <cellStyle name="40% - Accent1 3 2" xfId="330" xr:uid="{00000000-0005-0000-0000-00002D030000}"/>
    <cellStyle name="40% - Accent1 3 2 2" xfId="540" xr:uid="{00000000-0005-0000-0000-00002E030000}"/>
    <cellStyle name="40% - Accent1 3 2 2 2" xfId="1401" xr:uid="{00000000-0005-0000-0000-00002F030000}"/>
    <cellStyle name="40% - Accent1 3 2 2 2 2" xfId="3631" xr:uid="{00000000-0005-0000-0000-000030030000}"/>
    <cellStyle name="40% - Accent1 3 2 2 3" xfId="1822" xr:uid="{00000000-0005-0000-0000-000031030000}"/>
    <cellStyle name="40% - Accent1 3 2 2 3 2" xfId="4052" xr:uid="{00000000-0005-0000-0000-000032030000}"/>
    <cellStyle name="40% - Accent1 3 2 2 4" xfId="2243" xr:uid="{00000000-0005-0000-0000-000033030000}"/>
    <cellStyle name="40% - Accent1 3 2 2 4 2" xfId="4473" xr:uid="{00000000-0005-0000-0000-000034030000}"/>
    <cellStyle name="40% - Accent1 3 2 2 5" xfId="981" xr:uid="{00000000-0005-0000-0000-000035030000}"/>
    <cellStyle name="40% - Accent1 3 2 2 5 2" xfId="3211" xr:uid="{00000000-0005-0000-0000-000036030000}"/>
    <cellStyle name="40% - Accent1 3 2 2 6" xfId="2770" xr:uid="{00000000-0005-0000-0000-000037030000}"/>
    <cellStyle name="40% - Accent1 3 2 3" xfId="1191" xr:uid="{00000000-0005-0000-0000-000038030000}"/>
    <cellStyle name="40% - Accent1 3 2 3 2" xfId="3421" xr:uid="{00000000-0005-0000-0000-000039030000}"/>
    <cellStyle name="40% - Accent1 3 2 4" xfId="1612" xr:uid="{00000000-0005-0000-0000-00003A030000}"/>
    <cellStyle name="40% - Accent1 3 2 4 2" xfId="3842" xr:uid="{00000000-0005-0000-0000-00003B030000}"/>
    <cellStyle name="40% - Accent1 3 2 5" xfId="2033" xr:uid="{00000000-0005-0000-0000-00003C030000}"/>
    <cellStyle name="40% - Accent1 3 2 5 2" xfId="4263" xr:uid="{00000000-0005-0000-0000-00003D030000}"/>
    <cellStyle name="40% - Accent1 3 2 6" xfId="771" xr:uid="{00000000-0005-0000-0000-00003E030000}"/>
    <cellStyle name="40% - Accent1 3 2 6 2" xfId="3001" xr:uid="{00000000-0005-0000-0000-00003F030000}"/>
    <cellStyle name="40% - Accent1 3 2 7" xfId="2560" xr:uid="{00000000-0005-0000-0000-000040030000}"/>
    <cellStyle name="40% - Accent1 3 3" xfId="435" xr:uid="{00000000-0005-0000-0000-000041030000}"/>
    <cellStyle name="40% - Accent1 3 3 2" xfId="1296" xr:uid="{00000000-0005-0000-0000-000042030000}"/>
    <cellStyle name="40% - Accent1 3 3 2 2" xfId="3526" xr:uid="{00000000-0005-0000-0000-000043030000}"/>
    <cellStyle name="40% - Accent1 3 3 3" xfId="1717" xr:uid="{00000000-0005-0000-0000-000044030000}"/>
    <cellStyle name="40% - Accent1 3 3 3 2" xfId="3947" xr:uid="{00000000-0005-0000-0000-000045030000}"/>
    <cellStyle name="40% - Accent1 3 3 4" xfId="2138" xr:uid="{00000000-0005-0000-0000-000046030000}"/>
    <cellStyle name="40% - Accent1 3 3 4 2" xfId="4368" xr:uid="{00000000-0005-0000-0000-000047030000}"/>
    <cellStyle name="40% - Accent1 3 3 5" xfId="876" xr:uid="{00000000-0005-0000-0000-000048030000}"/>
    <cellStyle name="40% - Accent1 3 3 5 2" xfId="3106" xr:uid="{00000000-0005-0000-0000-000049030000}"/>
    <cellStyle name="40% - Accent1 3 3 6" xfId="2665" xr:uid="{00000000-0005-0000-0000-00004A030000}"/>
    <cellStyle name="40% - Accent1 3 4" xfId="225" xr:uid="{00000000-0005-0000-0000-00004B030000}"/>
    <cellStyle name="40% - Accent1 3 4 2" xfId="1086" xr:uid="{00000000-0005-0000-0000-00004C030000}"/>
    <cellStyle name="40% - Accent1 3 4 2 2" xfId="3316" xr:uid="{00000000-0005-0000-0000-00004D030000}"/>
    <cellStyle name="40% - Accent1 3 4 3" xfId="2455" xr:uid="{00000000-0005-0000-0000-00004E030000}"/>
    <cellStyle name="40% - Accent1 3 5" xfId="1507" xr:uid="{00000000-0005-0000-0000-00004F030000}"/>
    <cellStyle name="40% - Accent1 3 5 2" xfId="3737" xr:uid="{00000000-0005-0000-0000-000050030000}"/>
    <cellStyle name="40% - Accent1 3 6" xfId="1928" xr:uid="{00000000-0005-0000-0000-000051030000}"/>
    <cellStyle name="40% - Accent1 3 6 2" xfId="4158" xr:uid="{00000000-0005-0000-0000-000052030000}"/>
    <cellStyle name="40% - Accent1 3 7" xfId="666" xr:uid="{00000000-0005-0000-0000-000053030000}"/>
    <cellStyle name="40% - Accent1 3 7 2" xfId="2896" xr:uid="{00000000-0005-0000-0000-000054030000}"/>
    <cellStyle name="40% - Accent1 3 8" xfId="2350" xr:uid="{00000000-0005-0000-0000-000055030000}"/>
    <cellStyle name="40% - Accent1 4" xfId="288" xr:uid="{00000000-0005-0000-0000-000056030000}"/>
    <cellStyle name="40% - Accent1 4 2" xfId="498" xr:uid="{00000000-0005-0000-0000-000057030000}"/>
    <cellStyle name="40% - Accent1 4 2 2" xfId="1359" xr:uid="{00000000-0005-0000-0000-000058030000}"/>
    <cellStyle name="40% - Accent1 4 2 2 2" xfId="3589" xr:uid="{00000000-0005-0000-0000-000059030000}"/>
    <cellStyle name="40% - Accent1 4 2 3" xfId="1780" xr:uid="{00000000-0005-0000-0000-00005A030000}"/>
    <cellStyle name="40% - Accent1 4 2 3 2" xfId="4010" xr:uid="{00000000-0005-0000-0000-00005B030000}"/>
    <cellStyle name="40% - Accent1 4 2 4" xfId="2201" xr:uid="{00000000-0005-0000-0000-00005C030000}"/>
    <cellStyle name="40% - Accent1 4 2 4 2" xfId="4431" xr:uid="{00000000-0005-0000-0000-00005D030000}"/>
    <cellStyle name="40% - Accent1 4 2 5" xfId="939" xr:uid="{00000000-0005-0000-0000-00005E030000}"/>
    <cellStyle name="40% - Accent1 4 2 5 2" xfId="3169" xr:uid="{00000000-0005-0000-0000-00005F030000}"/>
    <cellStyle name="40% - Accent1 4 2 6" xfId="2728" xr:uid="{00000000-0005-0000-0000-000060030000}"/>
    <cellStyle name="40% - Accent1 4 3" xfId="1149" xr:uid="{00000000-0005-0000-0000-000061030000}"/>
    <cellStyle name="40% - Accent1 4 3 2" xfId="3379" xr:uid="{00000000-0005-0000-0000-000062030000}"/>
    <cellStyle name="40% - Accent1 4 4" xfId="1570" xr:uid="{00000000-0005-0000-0000-000063030000}"/>
    <cellStyle name="40% - Accent1 4 4 2" xfId="3800" xr:uid="{00000000-0005-0000-0000-000064030000}"/>
    <cellStyle name="40% - Accent1 4 5" xfId="1991" xr:uid="{00000000-0005-0000-0000-000065030000}"/>
    <cellStyle name="40% - Accent1 4 5 2" xfId="4221" xr:uid="{00000000-0005-0000-0000-000066030000}"/>
    <cellStyle name="40% - Accent1 4 6" xfId="729" xr:uid="{00000000-0005-0000-0000-000067030000}"/>
    <cellStyle name="40% - Accent1 4 6 2" xfId="2959" xr:uid="{00000000-0005-0000-0000-000068030000}"/>
    <cellStyle name="40% - Accent1 4 7" xfId="2518" xr:uid="{00000000-0005-0000-0000-000069030000}"/>
    <cellStyle name="40% - Accent1 5" xfId="393" xr:uid="{00000000-0005-0000-0000-00006A030000}"/>
    <cellStyle name="40% - Accent1 5 2" xfId="1254" xr:uid="{00000000-0005-0000-0000-00006B030000}"/>
    <cellStyle name="40% - Accent1 5 2 2" xfId="3484" xr:uid="{00000000-0005-0000-0000-00006C030000}"/>
    <cellStyle name="40% - Accent1 5 3" xfId="1675" xr:uid="{00000000-0005-0000-0000-00006D030000}"/>
    <cellStyle name="40% - Accent1 5 3 2" xfId="3905" xr:uid="{00000000-0005-0000-0000-00006E030000}"/>
    <cellStyle name="40% - Accent1 5 4" xfId="2096" xr:uid="{00000000-0005-0000-0000-00006F030000}"/>
    <cellStyle name="40% - Accent1 5 4 2" xfId="4326" xr:uid="{00000000-0005-0000-0000-000070030000}"/>
    <cellStyle name="40% - Accent1 5 5" xfId="834" xr:uid="{00000000-0005-0000-0000-000071030000}"/>
    <cellStyle name="40% - Accent1 5 5 2" xfId="3064" xr:uid="{00000000-0005-0000-0000-000072030000}"/>
    <cellStyle name="40% - Accent1 5 6" xfId="2623" xr:uid="{00000000-0005-0000-0000-000073030000}"/>
    <cellStyle name="40% - Accent1 6" xfId="183" xr:uid="{00000000-0005-0000-0000-000074030000}"/>
    <cellStyle name="40% - Accent1 6 2" xfId="1044" xr:uid="{00000000-0005-0000-0000-000075030000}"/>
    <cellStyle name="40% - Accent1 6 2 2" xfId="3274" xr:uid="{00000000-0005-0000-0000-000076030000}"/>
    <cellStyle name="40% - Accent1 6 3" xfId="2413" xr:uid="{00000000-0005-0000-0000-000077030000}"/>
    <cellStyle name="40% - Accent1 7" xfId="561" xr:uid="{00000000-0005-0000-0000-000078030000}"/>
    <cellStyle name="40% - Accent1 7 2" xfId="1465" xr:uid="{00000000-0005-0000-0000-000079030000}"/>
    <cellStyle name="40% - Accent1 7 2 2" xfId="3695" xr:uid="{00000000-0005-0000-0000-00007A030000}"/>
    <cellStyle name="40% - Accent1 7 3" xfId="2791" xr:uid="{00000000-0005-0000-0000-00007B030000}"/>
    <cellStyle name="40% - Accent1 8" xfId="1886" xr:uid="{00000000-0005-0000-0000-00007C030000}"/>
    <cellStyle name="40% - Accent1 8 2" xfId="4116" xr:uid="{00000000-0005-0000-0000-00007D030000}"/>
    <cellStyle name="40% - Accent1 9" xfId="624" xr:uid="{00000000-0005-0000-0000-00007E030000}"/>
    <cellStyle name="40% - Accent1 9 2" xfId="2854" xr:uid="{00000000-0005-0000-0000-00007F030000}"/>
    <cellStyle name="40% - Accent2" xfId="76" builtinId="35" customBuiltin="1"/>
    <cellStyle name="40% - Accent2 10" xfId="2311" xr:uid="{00000000-0005-0000-0000-000081030000}"/>
    <cellStyle name="40% - Accent2 2" xfId="102" xr:uid="{00000000-0005-0000-0000-000082030000}"/>
    <cellStyle name="40% - Accent2 2 2" xfId="313" xr:uid="{00000000-0005-0000-0000-000083030000}"/>
    <cellStyle name="40% - Accent2 2 2 2" xfId="523" xr:uid="{00000000-0005-0000-0000-000084030000}"/>
    <cellStyle name="40% - Accent2 2 2 2 2" xfId="1384" xr:uid="{00000000-0005-0000-0000-000085030000}"/>
    <cellStyle name="40% - Accent2 2 2 2 2 2" xfId="3614" xr:uid="{00000000-0005-0000-0000-000086030000}"/>
    <cellStyle name="40% - Accent2 2 2 2 3" xfId="1805" xr:uid="{00000000-0005-0000-0000-000087030000}"/>
    <cellStyle name="40% - Accent2 2 2 2 3 2" xfId="4035" xr:uid="{00000000-0005-0000-0000-000088030000}"/>
    <cellStyle name="40% - Accent2 2 2 2 4" xfId="2226" xr:uid="{00000000-0005-0000-0000-000089030000}"/>
    <cellStyle name="40% - Accent2 2 2 2 4 2" xfId="4456" xr:uid="{00000000-0005-0000-0000-00008A030000}"/>
    <cellStyle name="40% - Accent2 2 2 2 5" xfId="964" xr:uid="{00000000-0005-0000-0000-00008B030000}"/>
    <cellStyle name="40% - Accent2 2 2 2 5 2" xfId="3194" xr:uid="{00000000-0005-0000-0000-00008C030000}"/>
    <cellStyle name="40% - Accent2 2 2 2 6" xfId="2753" xr:uid="{00000000-0005-0000-0000-00008D030000}"/>
    <cellStyle name="40% - Accent2 2 2 3" xfId="1174" xr:uid="{00000000-0005-0000-0000-00008E030000}"/>
    <cellStyle name="40% - Accent2 2 2 3 2" xfId="3404" xr:uid="{00000000-0005-0000-0000-00008F030000}"/>
    <cellStyle name="40% - Accent2 2 2 4" xfId="1595" xr:uid="{00000000-0005-0000-0000-000090030000}"/>
    <cellStyle name="40% - Accent2 2 2 4 2" xfId="3825" xr:uid="{00000000-0005-0000-0000-000091030000}"/>
    <cellStyle name="40% - Accent2 2 2 5" xfId="2016" xr:uid="{00000000-0005-0000-0000-000092030000}"/>
    <cellStyle name="40% - Accent2 2 2 5 2" xfId="4246" xr:uid="{00000000-0005-0000-0000-000093030000}"/>
    <cellStyle name="40% - Accent2 2 2 6" xfId="754" xr:uid="{00000000-0005-0000-0000-000094030000}"/>
    <cellStyle name="40% - Accent2 2 2 6 2" xfId="2984" xr:uid="{00000000-0005-0000-0000-000095030000}"/>
    <cellStyle name="40% - Accent2 2 2 7" xfId="2543" xr:uid="{00000000-0005-0000-0000-000096030000}"/>
    <cellStyle name="40% - Accent2 2 3" xfId="418" xr:uid="{00000000-0005-0000-0000-000097030000}"/>
    <cellStyle name="40% - Accent2 2 3 2" xfId="1279" xr:uid="{00000000-0005-0000-0000-000098030000}"/>
    <cellStyle name="40% - Accent2 2 3 2 2" xfId="3509" xr:uid="{00000000-0005-0000-0000-000099030000}"/>
    <cellStyle name="40% - Accent2 2 3 3" xfId="1700" xr:uid="{00000000-0005-0000-0000-00009A030000}"/>
    <cellStyle name="40% - Accent2 2 3 3 2" xfId="3930" xr:uid="{00000000-0005-0000-0000-00009B030000}"/>
    <cellStyle name="40% - Accent2 2 3 4" xfId="2121" xr:uid="{00000000-0005-0000-0000-00009C030000}"/>
    <cellStyle name="40% - Accent2 2 3 4 2" xfId="4351" xr:uid="{00000000-0005-0000-0000-00009D030000}"/>
    <cellStyle name="40% - Accent2 2 3 5" xfId="859" xr:uid="{00000000-0005-0000-0000-00009E030000}"/>
    <cellStyle name="40% - Accent2 2 3 5 2" xfId="3089" xr:uid="{00000000-0005-0000-0000-00009F030000}"/>
    <cellStyle name="40% - Accent2 2 3 6" xfId="2648" xr:uid="{00000000-0005-0000-0000-0000A0030000}"/>
    <cellStyle name="40% - Accent2 2 4" xfId="208" xr:uid="{00000000-0005-0000-0000-0000A1030000}"/>
    <cellStyle name="40% - Accent2 2 4 2" xfId="1069" xr:uid="{00000000-0005-0000-0000-0000A2030000}"/>
    <cellStyle name="40% - Accent2 2 4 2 2" xfId="3299" xr:uid="{00000000-0005-0000-0000-0000A3030000}"/>
    <cellStyle name="40% - Accent2 2 4 3" xfId="2438" xr:uid="{00000000-0005-0000-0000-0000A4030000}"/>
    <cellStyle name="40% - Accent2 2 5" xfId="1490" xr:uid="{00000000-0005-0000-0000-0000A5030000}"/>
    <cellStyle name="40% - Accent2 2 5 2" xfId="3720" xr:uid="{00000000-0005-0000-0000-0000A6030000}"/>
    <cellStyle name="40% - Accent2 2 6" xfId="1911" xr:uid="{00000000-0005-0000-0000-0000A7030000}"/>
    <cellStyle name="40% - Accent2 2 6 2" xfId="4141" xr:uid="{00000000-0005-0000-0000-0000A8030000}"/>
    <cellStyle name="40% - Accent2 2 7" xfId="649" xr:uid="{00000000-0005-0000-0000-0000A9030000}"/>
    <cellStyle name="40% - Accent2 2 7 2" xfId="2879" xr:uid="{00000000-0005-0000-0000-0000AA030000}"/>
    <cellStyle name="40% - Accent2 2 8" xfId="2333" xr:uid="{00000000-0005-0000-0000-0000AB030000}"/>
    <cellStyle name="40% - Accent2 3" xfId="122" xr:uid="{00000000-0005-0000-0000-0000AC030000}"/>
    <cellStyle name="40% - Accent2 3 2" xfId="333" xr:uid="{00000000-0005-0000-0000-0000AD030000}"/>
    <cellStyle name="40% - Accent2 3 2 2" xfId="543" xr:uid="{00000000-0005-0000-0000-0000AE030000}"/>
    <cellStyle name="40% - Accent2 3 2 2 2" xfId="1404" xr:uid="{00000000-0005-0000-0000-0000AF030000}"/>
    <cellStyle name="40% - Accent2 3 2 2 2 2" xfId="3634" xr:uid="{00000000-0005-0000-0000-0000B0030000}"/>
    <cellStyle name="40% - Accent2 3 2 2 3" xfId="1825" xr:uid="{00000000-0005-0000-0000-0000B1030000}"/>
    <cellStyle name="40% - Accent2 3 2 2 3 2" xfId="4055" xr:uid="{00000000-0005-0000-0000-0000B2030000}"/>
    <cellStyle name="40% - Accent2 3 2 2 4" xfId="2246" xr:uid="{00000000-0005-0000-0000-0000B3030000}"/>
    <cellStyle name="40% - Accent2 3 2 2 4 2" xfId="4476" xr:uid="{00000000-0005-0000-0000-0000B4030000}"/>
    <cellStyle name="40% - Accent2 3 2 2 5" xfId="984" xr:uid="{00000000-0005-0000-0000-0000B5030000}"/>
    <cellStyle name="40% - Accent2 3 2 2 5 2" xfId="3214" xr:uid="{00000000-0005-0000-0000-0000B6030000}"/>
    <cellStyle name="40% - Accent2 3 2 2 6" xfId="2773" xr:uid="{00000000-0005-0000-0000-0000B7030000}"/>
    <cellStyle name="40% - Accent2 3 2 3" xfId="1194" xr:uid="{00000000-0005-0000-0000-0000B8030000}"/>
    <cellStyle name="40% - Accent2 3 2 3 2" xfId="3424" xr:uid="{00000000-0005-0000-0000-0000B9030000}"/>
    <cellStyle name="40% - Accent2 3 2 4" xfId="1615" xr:uid="{00000000-0005-0000-0000-0000BA030000}"/>
    <cellStyle name="40% - Accent2 3 2 4 2" xfId="3845" xr:uid="{00000000-0005-0000-0000-0000BB030000}"/>
    <cellStyle name="40% - Accent2 3 2 5" xfId="2036" xr:uid="{00000000-0005-0000-0000-0000BC030000}"/>
    <cellStyle name="40% - Accent2 3 2 5 2" xfId="4266" xr:uid="{00000000-0005-0000-0000-0000BD030000}"/>
    <cellStyle name="40% - Accent2 3 2 6" xfId="774" xr:uid="{00000000-0005-0000-0000-0000BE030000}"/>
    <cellStyle name="40% - Accent2 3 2 6 2" xfId="3004" xr:uid="{00000000-0005-0000-0000-0000BF030000}"/>
    <cellStyle name="40% - Accent2 3 2 7" xfId="2563" xr:uid="{00000000-0005-0000-0000-0000C0030000}"/>
    <cellStyle name="40% - Accent2 3 3" xfId="438" xr:uid="{00000000-0005-0000-0000-0000C1030000}"/>
    <cellStyle name="40% - Accent2 3 3 2" xfId="1299" xr:uid="{00000000-0005-0000-0000-0000C2030000}"/>
    <cellStyle name="40% - Accent2 3 3 2 2" xfId="3529" xr:uid="{00000000-0005-0000-0000-0000C3030000}"/>
    <cellStyle name="40% - Accent2 3 3 3" xfId="1720" xr:uid="{00000000-0005-0000-0000-0000C4030000}"/>
    <cellStyle name="40% - Accent2 3 3 3 2" xfId="3950" xr:uid="{00000000-0005-0000-0000-0000C5030000}"/>
    <cellStyle name="40% - Accent2 3 3 4" xfId="2141" xr:uid="{00000000-0005-0000-0000-0000C6030000}"/>
    <cellStyle name="40% - Accent2 3 3 4 2" xfId="4371" xr:uid="{00000000-0005-0000-0000-0000C7030000}"/>
    <cellStyle name="40% - Accent2 3 3 5" xfId="879" xr:uid="{00000000-0005-0000-0000-0000C8030000}"/>
    <cellStyle name="40% - Accent2 3 3 5 2" xfId="3109" xr:uid="{00000000-0005-0000-0000-0000C9030000}"/>
    <cellStyle name="40% - Accent2 3 3 6" xfId="2668" xr:uid="{00000000-0005-0000-0000-0000CA030000}"/>
    <cellStyle name="40% - Accent2 3 4" xfId="228" xr:uid="{00000000-0005-0000-0000-0000CB030000}"/>
    <cellStyle name="40% - Accent2 3 4 2" xfId="1089" xr:uid="{00000000-0005-0000-0000-0000CC030000}"/>
    <cellStyle name="40% - Accent2 3 4 2 2" xfId="3319" xr:uid="{00000000-0005-0000-0000-0000CD030000}"/>
    <cellStyle name="40% - Accent2 3 4 3" xfId="2458" xr:uid="{00000000-0005-0000-0000-0000CE030000}"/>
    <cellStyle name="40% - Accent2 3 5" xfId="1510" xr:uid="{00000000-0005-0000-0000-0000CF030000}"/>
    <cellStyle name="40% - Accent2 3 5 2" xfId="3740" xr:uid="{00000000-0005-0000-0000-0000D0030000}"/>
    <cellStyle name="40% - Accent2 3 6" xfId="1931" xr:uid="{00000000-0005-0000-0000-0000D1030000}"/>
    <cellStyle name="40% - Accent2 3 6 2" xfId="4161" xr:uid="{00000000-0005-0000-0000-0000D2030000}"/>
    <cellStyle name="40% - Accent2 3 7" xfId="669" xr:uid="{00000000-0005-0000-0000-0000D3030000}"/>
    <cellStyle name="40% - Accent2 3 7 2" xfId="2899" xr:uid="{00000000-0005-0000-0000-0000D4030000}"/>
    <cellStyle name="40% - Accent2 3 8" xfId="2353" xr:uid="{00000000-0005-0000-0000-0000D5030000}"/>
    <cellStyle name="40% - Accent2 4" xfId="291" xr:uid="{00000000-0005-0000-0000-0000D6030000}"/>
    <cellStyle name="40% - Accent2 4 2" xfId="501" xr:uid="{00000000-0005-0000-0000-0000D7030000}"/>
    <cellStyle name="40% - Accent2 4 2 2" xfId="1362" xr:uid="{00000000-0005-0000-0000-0000D8030000}"/>
    <cellStyle name="40% - Accent2 4 2 2 2" xfId="3592" xr:uid="{00000000-0005-0000-0000-0000D9030000}"/>
    <cellStyle name="40% - Accent2 4 2 3" xfId="1783" xr:uid="{00000000-0005-0000-0000-0000DA030000}"/>
    <cellStyle name="40% - Accent2 4 2 3 2" xfId="4013" xr:uid="{00000000-0005-0000-0000-0000DB030000}"/>
    <cellStyle name="40% - Accent2 4 2 4" xfId="2204" xr:uid="{00000000-0005-0000-0000-0000DC030000}"/>
    <cellStyle name="40% - Accent2 4 2 4 2" xfId="4434" xr:uid="{00000000-0005-0000-0000-0000DD030000}"/>
    <cellStyle name="40% - Accent2 4 2 5" xfId="942" xr:uid="{00000000-0005-0000-0000-0000DE030000}"/>
    <cellStyle name="40% - Accent2 4 2 5 2" xfId="3172" xr:uid="{00000000-0005-0000-0000-0000DF030000}"/>
    <cellStyle name="40% - Accent2 4 2 6" xfId="2731" xr:uid="{00000000-0005-0000-0000-0000E0030000}"/>
    <cellStyle name="40% - Accent2 4 3" xfId="1152" xr:uid="{00000000-0005-0000-0000-0000E1030000}"/>
    <cellStyle name="40% - Accent2 4 3 2" xfId="3382" xr:uid="{00000000-0005-0000-0000-0000E2030000}"/>
    <cellStyle name="40% - Accent2 4 4" xfId="1573" xr:uid="{00000000-0005-0000-0000-0000E3030000}"/>
    <cellStyle name="40% - Accent2 4 4 2" xfId="3803" xr:uid="{00000000-0005-0000-0000-0000E4030000}"/>
    <cellStyle name="40% - Accent2 4 5" xfId="1994" xr:uid="{00000000-0005-0000-0000-0000E5030000}"/>
    <cellStyle name="40% - Accent2 4 5 2" xfId="4224" xr:uid="{00000000-0005-0000-0000-0000E6030000}"/>
    <cellStyle name="40% - Accent2 4 6" xfId="732" xr:uid="{00000000-0005-0000-0000-0000E7030000}"/>
    <cellStyle name="40% - Accent2 4 6 2" xfId="2962" xr:uid="{00000000-0005-0000-0000-0000E8030000}"/>
    <cellStyle name="40% - Accent2 4 7" xfId="2521" xr:uid="{00000000-0005-0000-0000-0000E9030000}"/>
    <cellStyle name="40% - Accent2 5" xfId="396" xr:uid="{00000000-0005-0000-0000-0000EA030000}"/>
    <cellStyle name="40% - Accent2 5 2" xfId="1257" xr:uid="{00000000-0005-0000-0000-0000EB030000}"/>
    <cellStyle name="40% - Accent2 5 2 2" xfId="3487" xr:uid="{00000000-0005-0000-0000-0000EC030000}"/>
    <cellStyle name="40% - Accent2 5 3" xfId="1678" xr:uid="{00000000-0005-0000-0000-0000ED030000}"/>
    <cellStyle name="40% - Accent2 5 3 2" xfId="3908" xr:uid="{00000000-0005-0000-0000-0000EE030000}"/>
    <cellStyle name="40% - Accent2 5 4" xfId="2099" xr:uid="{00000000-0005-0000-0000-0000EF030000}"/>
    <cellStyle name="40% - Accent2 5 4 2" xfId="4329" xr:uid="{00000000-0005-0000-0000-0000F0030000}"/>
    <cellStyle name="40% - Accent2 5 5" xfId="837" xr:uid="{00000000-0005-0000-0000-0000F1030000}"/>
    <cellStyle name="40% - Accent2 5 5 2" xfId="3067" xr:uid="{00000000-0005-0000-0000-0000F2030000}"/>
    <cellStyle name="40% - Accent2 5 6" xfId="2626" xr:uid="{00000000-0005-0000-0000-0000F3030000}"/>
    <cellStyle name="40% - Accent2 6" xfId="186" xr:uid="{00000000-0005-0000-0000-0000F4030000}"/>
    <cellStyle name="40% - Accent2 6 2" xfId="1047" xr:uid="{00000000-0005-0000-0000-0000F5030000}"/>
    <cellStyle name="40% - Accent2 6 2 2" xfId="3277" xr:uid="{00000000-0005-0000-0000-0000F6030000}"/>
    <cellStyle name="40% - Accent2 6 3" xfId="2416" xr:uid="{00000000-0005-0000-0000-0000F7030000}"/>
    <cellStyle name="40% - Accent2 7" xfId="564" xr:uid="{00000000-0005-0000-0000-0000F8030000}"/>
    <cellStyle name="40% - Accent2 7 2" xfId="1468" xr:uid="{00000000-0005-0000-0000-0000F9030000}"/>
    <cellStyle name="40% - Accent2 7 2 2" xfId="3698" xr:uid="{00000000-0005-0000-0000-0000FA030000}"/>
    <cellStyle name="40% - Accent2 7 3" xfId="2794" xr:uid="{00000000-0005-0000-0000-0000FB030000}"/>
    <cellStyle name="40% - Accent2 8" xfId="1889" xr:uid="{00000000-0005-0000-0000-0000FC030000}"/>
    <cellStyle name="40% - Accent2 8 2" xfId="4119" xr:uid="{00000000-0005-0000-0000-0000FD030000}"/>
    <cellStyle name="40% - Accent2 9" xfId="627" xr:uid="{00000000-0005-0000-0000-0000FE030000}"/>
    <cellStyle name="40% - Accent2 9 2" xfId="2857" xr:uid="{00000000-0005-0000-0000-0000FF030000}"/>
    <cellStyle name="40% - Accent3" xfId="80" builtinId="39" customBuiltin="1"/>
    <cellStyle name="40% - Accent3 10" xfId="2314" xr:uid="{00000000-0005-0000-0000-000001040000}"/>
    <cellStyle name="40% - Accent3 2" xfId="105" xr:uid="{00000000-0005-0000-0000-000002040000}"/>
    <cellStyle name="40% - Accent3 2 2" xfId="316" xr:uid="{00000000-0005-0000-0000-000003040000}"/>
    <cellStyle name="40% - Accent3 2 2 2" xfId="526" xr:uid="{00000000-0005-0000-0000-000004040000}"/>
    <cellStyle name="40% - Accent3 2 2 2 2" xfId="1387" xr:uid="{00000000-0005-0000-0000-000005040000}"/>
    <cellStyle name="40% - Accent3 2 2 2 2 2" xfId="3617" xr:uid="{00000000-0005-0000-0000-000006040000}"/>
    <cellStyle name="40% - Accent3 2 2 2 3" xfId="1808" xr:uid="{00000000-0005-0000-0000-000007040000}"/>
    <cellStyle name="40% - Accent3 2 2 2 3 2" xfId="4038" xr:uid="{00000000-0005-0000-0000-000008040000}"/>
    <cellStyle name="40% - Accent3 2 2 2 4" xfId="2229" xr:uid="{00000000-0005-0000-0000-000009040000}"/>
    <cellStyle name="40% - Accent3 2 2 2 4 2" xfId="4459" xr:uid="{00000000-0005-0000-0000-00000A040000}"/>
    <cellStyle name="40% - Accent3 2 2 2 5" xfId="967" xr:uid="{00000000-0005-0000-0000-00000B040000}"/>
    <cellStyle name="40% - Accent3 2 2 2 5 2" xfId="3197" xr:uid="{00000000-0005-0000-0000-00000C040000}"/>
    <cellStyle name="40% - Accent3 2 2 2 6" xfId="2756" xr:uid="{00000000-0005-0000-0000-00000D040000}"/>
    <cellStyle name="40% - Accent3 2 2 3" xfId="1177" xr:uid="{00000000-0005-0000-0000-00000E040000}"/>
    <cellStyle name="40% - Accent3 2 2 3 2" xfId="3407" xr:uid="{00000000-0005-0000-0000-00000F040000}"/>
    <cellStyle name="40% - Accent3 2 2 4" xfId="1598" xr:uid="{00000000-0005-0000-0000-000010040000}"/>
    <cellStyle name="40% - Accent3 2 2 4 2" xfId="3828" xr:uid="{00000000-0005-0000-0000-000011040000}"/>
    <cellStyle name="40% - Accent3 2 2 5" xfId="2019" xr:uid="{00000000-0005-0000-0000-000012040000}"/>
    <cellStyle name="40% - Accent3 2 2 5 2" xfId="4249" xr:uid="{00000000-0005-0000-0000-000013040000}"/>
    <cellStyle name="40% - Accent3 2 2 6" xfId="757" xr:uid="{00000000-0005-0000-0000-000014040000}"/>
    <cellStyle name="40% - Accent3 2 2 6 2" xfId="2987" xr:uid="{00000000-0005-0000-0000-000015040000}"/>
    <cellStyle name="40% - Accent3 2 2 7" xfId="2546" xr:uid="{00000000-0005-0000-0000-000016040000}"/>
    <cellStyle name="40% - Accent3 2 3" xfId="421" xr:uid="{00000000-0005-0000-0000-000017040000}"/>
    <cellStyle name="40% - Accent3 2 3 2" xfId="1282" xr:uid="{00000000-0005-0000-0000-000018040000}"/>
    <cellStyle name="40% - Accent3 2 3 2 2" xfId="3512" xr:uid="{00000000-0005-0000-0000-000019040000}"/>
    <cellStyle name="40% - Accent3 2 3 3" xfId="1703" xr:uid="{00000000-0005-0000-0000-00001A040000}"/>
    <cellStyle name="40% - Accent3 2 3 3 2" xfId="3933" xr:uid="{00000000-0005-0000-0000-00001B040000}"/>
    <cellStyle name="40% - Accent3 2 3 4" xfId="2124" xr:uid="{00000000-0005-0000-0000-00001C040000}"/>
    <cellStyle name="40% - Accent3 2 3 4 2" xfId="4354" xr:uid="{00000000-0005-0000-0000-00001D040000}"/>
    <cellStyle name="40% - Accent3 2 3 5" xfId="862" xr:uid="{00000000-0005-0000-0000-00001E040000}"/>
    <cellStyle name="40% - Accent3 2 3 5 2" xfId="3092" xr:uid="{00000000-0005-0000-0000-00001F040000}"/>
    <cellStyle name="40% - Accent3 2 3 6" xfId="2651" xr:uid="{00000000-0005-0000-0000-000020040000}"/>
    <cellStyle name="40% - Accent3 2 4" xfId="211" xr:uid="{00000000-0005-0000-0000-000021040000}"/>
    <cellStyle name="40% - Accent3 2 4 2" xfId="1072" xr:uid="{00000000-0005-0000-0000-000022040000}"/>
    <cellStyle name="40% - Accent3 2 4 2 2" xfId="3302" xr:uid="{00000000-0005-0000-0000-000023040000}"/>
    <cellStyle name="40% - Accent3 2 4 3" xfId="2441" xr:uid="{00000000-0005-0000-0000-000024040000}"/>
    <cellStyle name="40% - Accent3 2 5" xfId="1493" xr:uid="{00000000-0005-0000-0000-000025040000}"/>
    <cellStyle name="40% - Accent3 2 5 2" xfId="3723" xr:uid="{00000000-0005-0000-0000-000026040000}"/>
    <cellStyle name="40% - Accent3 2 6" xfId="1914" xr:uid="{00000000-0005-0000-0000-000027040000}"/>
    <cellStyle name="40% - Accent3 2 6 2" xfId="4144" xr:uid="{00000000-0005-0000-0000-000028040000}"/>
    <cellStyle name="40% - Accent3 2 7" xfId="652" xr:uid="{00000000-0005-0000-0000-000029040000}"/>
    <cellStyle name="40% - Accent3 2 7 2" xfId="2882" xr:uid="{00000000-0005-0000-0000-00002A040000}"/>
    <cellStyle name="40% - Accent3 2 8" xfId="2336" xr:uid="{00000000-0005-0000-0000-00002B040000}"/>
    <cellStyle name="40% - Accent3 3" xfId="125" xr:uid="{00000000-0005-0000-0000-00002C040000}"/>
    <cellStyle name="40% - Accent3 3 2" xfId="336" xr:uid="{00000000-0005-0000-0000-00002D040000}"/>
    <cellStyle name="40% - Accent3 3 2 2" xfId="546" xr:uid="{00000000-0005-0000-0000-00002E040000}"/>
    <cellStyle name="40% - Accent3 3 2 2 2" xfId="1407" xr:uid="{00000000-0005-0000-0000-00002F040000}"/>
    <cellStyle name="40% - Accent3 3 2 2 2 2" xfId="3637" xr:uid="{00000000-0005-0000-0000-000030040000}"/>
    <cellStyle name="40% - Accent3 3 2 2 3" xfId="1828" xr:uid="{00000000-0005-0000-0000-000031040000}"/>
    <cellStyle name="40% - Accent3 3 2 2 3 2" xfId="4058" xr:uid="{00000000-0005-0000-0000-000032040000}"/>
    <cellStyle name="40% - Accent3 3 2 2 4" xfId="2249" xr:uid="{00000000-0005-0000-0000-000033040000}"/>
    <cellStyle name="40% - Accent3 3 2 2 4 2" xfId="4479" xr:uid="{00000000-0005-0000-0000-000034040000}"/>
    <cellStyle name="40% - Accent3 3 2 2 5" xfId="987" xr:uid="{00000000-0005-0000-0000-000035040000}"/>
    <cellStyle name="40% - Accent3 3 2 2 5 2" xfId="3217" xr:uid="{00000000-0005-0000-0000-000036040000}"/>
    <cellStyle name="40% - Accent3 3 2 2 6" xfId="2776" xr:uid="{00000000-0005-0000-0000-000037040000}"/>
    <cellStyle name="40% - Accent3 3 2 3" xfId="1197" xr:uid="{00000000-0005-0000-0000-000038040000}"/>
    <cellStyle name="40% - Accent3 3 2 3 2" xfId="3427" xr:uid="{00000000-0005-0000-0000-000039040000}"/>
    <cellStyle name="40% - Accent3 3 2 4" xfId="1618" xr:uid="{00000000-0005-0000-0000-00003A040000}"/>
    <cellStyle name="40% - Accent3 3 2 4 2" xfId="3848" xr:uid="{00000000-0005-0000-0000-00003B040000}"/>
    <cellStyle name="40% - Accent3 3 2 5" xfId="2039" xr:uid="{00000000-0005-0000-0000-00003C040000}"/>
    <cellStyle name="40% - Accent3 3 2 5 2" xfId="4269" xr:uid="{00000000-0005-0000-0000-00003D040000}"/>
    <cellStyle name="40% - Accent3 3 2 6" xfId="777" xr:uid="{00000000-0005-0000-0000-00003E040000}"/>
    <cellStyle name="40% - Accent3 3 2 6 2" xfId="3007" xr:uid="{00000000-0005-0000-0000-00003F040000}"/>
    <cellStyle name="40% - Accent3 3 2 7" xfId="2566" xr:uid="{00000000-0005-0000-0000-000040040000}"/>
    <cellStyle name="40% - Accent3 3 3" xfId="441" xr:uid="{00000000-0005-0000-0000-000041040000}"/>
    <cellStyle name="40% - Accent3 3 3 2" xfId="1302" xr:uid="{00000000-0005-0000-0000-000042040000}"/>
    <cellStyle name="40% - Accent3 3 3 2 2" xfId="3532" xr:uid="{00000000-0005-0000-0000-000043040000}"/>
    <cellStyle name="40% - Accent3 3 3 3" xfId="1723" xr:uid="{00000000-0005-0000-0000-000044040000}"/>
    <cellStyle name="40% - Accent3 3 3 3 2" xfId="3953" xr:uid="{00000000-0005-0000-0000-000045040000}"/>
    <cellStyle name="40% - Accent3 3 3 4" xfId="2144" xr:uid="{00000000-0005-0000-0000-000046040000}"/>
    <cellStyle name="40% - Accent3 3 3 4 2" xfId="4374" xr:uid="{00000000-0005-0000-0000-000047040000}"/>
    <cellStyle name="40% - Accent3 3 3 5" xfId="882" xr:uid="{00000000-0005-0000-0000-000048040000}"/>
    <cellStyle name="40% - Accent3 3 3 5 2" xfId="3112" xr:uid="{00000000-0005-0000-0000-000049040000}"/>
    <cellStyle name="40% - Accent3 3 3 6" xfId="2671" xr:uid="{00000000-0005-0000-0000-00004A040000}"/>
    <cellStyle name="40% - Accent3 3 4" xfId="231" xr:uid="{00000000-0005-0000-0000-00004B040000}"/>
    <cellStyle name="40% - Accent3 3 4 2" xfId="1092" xr:uid="{00000000-0005-0000-0000-00004C040000}"/>
    <cellStyle name="40% - Accent3 3 4 2 2" xfId="3322" xr:uid="{00000000-0005-0000-0000-00004D040000}"/>
    <cellStyle name="40% - Accent3 3 4 3" xfId="2461" xr:uid="{00000000-0005-0000-0000-00004E040000}"/>
    <cellStyle name="40% - Accent3 3 5" xfId="1513" xr:uid="{00000000-0005-0000-0000-00004F040000}"/>
    <cellStyle name="40% - Accent3 3 5 2" xfId="3743" xr:uid="{00000000-0005-0000-0000-000050040000}"/>
    <cellStyle name="40% - Accent3 3 6" xfId="1934" xr:uid="{00000000-0005-0000-0000-000051040000}"/>
    <cellStyle name="40% - Accent3 3 6 2" xfId="4164" xr:uid="{00000000-0005-0000-0000-000052040000}"/>
    <cellStyle name="40% - Accent3 3 7" xfId="672" xr:uid="{00000000-0005-0000-0000-000053040000}"/>
    <cellStyle name="40% - Accent3 3 7 2" xfId="2902" xr:uid="{00000000-0005-0000-0000-000054040000}"/>
    <cellStyle name="40% - Accent3 3 8" xfId="2356" xr:uid="{00000000-0005-0000-0000-000055040000}"/>
    <cellStyle name="40% - Accent3 4" xfId="294" xr:uid="{00000000-0005-0000-0000-000056040000}"/>
    <cellStyle name="40% - Accent3 4 2" xfId="504" xr:uid="{00000000-0005-0000-0000-000057040000}"/>
    <cellStyle name="40% - Accent3 4 2 2" xfId="1365" xr:uid="{00000000-0005-0000-0000-000058040000}"/>
    <cellStyle name="40% - Accent3 4 2 2 2" xfId="3595" xr:uid="{00000000-0005-0000-0000-000059040000}"/>
    <cellStyle name="40% - Accent3 4 2 3" xfId="1786" xr:uid="{00000000-0005-0000-0000-00005A040000}"/>
    <cellStyle name="40% - Accent3 4 2 3 2" xfId="4016" xr:uid="{00000000-0005-0000-0000-00005B040000}"/>
    <cellStyle name="40% - Accent3 4 2 4" xfId="2207" xr:uid="{00000000-0005-0000-0000-00005C040000}"/>
    <cellStyle name="40% - Accent3 4 2 4 2" xfId="4437" xr:uid="{00000000-0005-0000-0000-00005D040000}"/>
    <cellStyle name="40% - Accent3 4 2 5" xfId="945" xr:uid="{00000000-0005-0000-0000-00005E040000}"/>
    <cellStyle name="40% - Accent3 4 2 5 2" xfId="3175" xr:uid="{00000000-0005-0000-0000-00005F040000}"/>
    <cellStyle name="40% - Accent3 4 2 6" xfId="2734" xr:uid="{00000000-0005-0000-0000-000060040000}"/>
    <cellStyle name="40% - Accent3 4 3" xfId="1155" xr:uid="{00000000-0005-0000-0000-000061040000}"/>
    <cellStyle name="40% - Accent3 4 3 2" xfId="3385" xr:uid="{00000000-0005-0000-0000-000062040000}"/>
    <cellStyle name="40% - Accent3 4 4" xfId="1576" xr:uid="{00000000-0005-0000-0000-000063040000}"/>
    <cellStyle name="40% - Accent3 4 4 2" xfId="3806" xr:uid="{00000000-0005-0000-0000-000064040000}"/>
    <cellStyle name="40% - Accent3 4 5" xfId="1997" xr:uid="{00000000-0005-0000-0000-000065040000}"/>
    <cellStyle name="40% - Accent3 4 5 2" xfId="4227" xr:uid="{00000000-0005-0000-0000-000066040000}"/>
    <cellStyle name="40% - Accent3 4 6" xfId="735" xr:uid="{00000000-0005-0000-0000-000067040000}"/>
    <cellStyle name="40% - Accent3 4 6 2" xfId="2965" xr:uid="{00000000-0005-0000-0000-000068040000}"/>
    <cellStyle name="40% - Accent3 4 7" xfId="2524" xr:uid="{00000000-0005-0000-0000-000069040000}"/>
    <cellStyle name="40% - Accent3 5" xfId="399" xr:uid="{00000000-0005-0000-0000-00006A040000}"/>
    <cellStyle name="40% - Accent3 5 2" xfId="1260" xr:uid="{00000000-0005-0000-0000-00006B040000}"/>
    <cellStyle name="40% - Accent3 5 2 2" xfId="3490" xr:uid="{00000000-0005-0000-0000-00006C040000}"/>
    <cellStyle name="40% - Accent3 5 3" xfId="1681" xr:uid="{00000000-0005-0000-0000-00006D040000}"/>
    <cellStyle name="40% - Accent3 5 3 2" xfId="3911" xr:uid="{00000000-0005-0000-0000-00006E040000}"/>
    <cellStyle name="40% - Accent3 5 4" xfId="2102" xr:uid="{00000000-0005-0000-0000-00006F040000}"/>
    <cellStyle name="40% - Accent3 5 4 2" xfId="4332" xr:uid="{00000000-0005-0000-0000-000070040000}"/>
    <cellStyle name="40% - Accent3 5 5" xfId="840" xr:uid="{00000000-0005-0000-0000-000071040000}"/>
    <cellStyle name="40% - Accent3 5 5 2" xfId="3070" xr:uid="{00000000-0005-0000-0000-000072040000}"/>
    <cellStyle name="40% - Accent3 5 6" xfId="2629" xr:uid="{00000000-0005-0000-0000-000073040000}"/>
    <cellStyle name="40% - Accent3 6" xfId="189" xr:uid="{00000000-0005-0000-0000-000074040000}"/>
    <cellStyle name="40% - Accent3 6 2" xfId="1050" xr:uid="{00000000-0005-0000-0000-000075040000}"/>
    <cellStyle name="40% - Accent3 6 2 2" xfId="3280" xr:uid="{00000000-0005-0000-0000-000076040000}"/>
    <cellStyle name="40% - Accent3 6 3" xfId="2419" xr:uid="{00000000-0005-0000-0000-000077040000}"/>
    <cellStyle name="40% - Accent3 7" xfId="567" xr:uid="{00000000-0005-0000-0000-000078040000}"/>
    <cellStyle name="40% - Accent3 7 2" xfId="1471" xr:uid="{00000000-0005-0000-0000-000079040000}"/>
    <cellStyle name="40% - Accent3 7 2 2" xfId="3701" xr:uid="{00000000-0005-0000-0000-00007A040000}"/>
    <cellStyle name="40% - Accent3 7 3" xfId="2797" xr:uid="{00000000-0005-0000-0000-00007B040000}"/>
    <cellStyle name="40% - Accent3 8" xfId="1892" xr:uid="{00000000-0005-0000-0000-00007C040000}"/>
    <cellStyle name="40% - Accent3 8 2" xfId="4122" xr:uid="{00000000-0005-0000-0000-00007D040000}"/>
    <cellStyle name="40% - Accent3 9" xfId="630" xr:uid="{00000000-0005-0000-0000-00007E040000}"/>
    <cellStyle name="40% - Accent3 9 2" xfId="2860" xr:uid="{00000000-0005-0000-0000-00007F040000}"/>
    <cellStyle name="40% - Accent4" xfId="84" builtinId="43" customBuiltin="1"/>
    <cellStyle name="40% - Accent4 10" xfId="2317" xr:uid="{00000000-0005-0000-0000-000081040000}"/>
    <cellStyle name="40% - Accent4 2" xfId="108" xr:uid="{00000000-0005-0000-0000-000082040000}"/>
    <cellStyle name="40% - Accent4 2 2" xfId="319" xr:uid="{00000000-0005-0000-0000-000083040000}"/>
    <cellStyle name="40% - Accent4 2 2 2" xfId="529" xr:uid="{00000000-0005-0000-0000-000084040000}"/>
    <cellStyle name="40% - Accent4 2 2 2 2" xfId="1390" xr:uid="{00000000-0005-0000-0000-000085040000}"/>
    <cellStyle name="40% - Accent4 2 2 2 2 2" xfId="3620" xr:uid="{00000000-0005-0000-0000-000086040000}"/>
    <cellStyle name="40% - Accent4 2 2 2 3" xfId="1811" xr:uid="{00000000-0005-0000-0000-000087040000}"/>
    <cellStyle name="40% - Accent4 2 2 2 3 2" xfId="4041" xr:uid="{00000000-0005-0000-0000-000088040000}"/>
    <cellStyle name="40% - Accent4 2 2 2 4" xfId="2232" xr:uid="{00000000-0005-0000-0000-000089040000}"/>
    <cellStyle name="40% - Accent4 2 2 2 4 2" xfId="4462" xr:uid="{00000000-0005-0000-0000-00008A040000}"/>
    <cellStyle name="40% - Accent4 2 2 2 5" xfId="970" xr:uid="{00000000-0005-0000-0000-00008B040000}"/>
    <cellStyle name="40% - Accent4 2 2 2 5 2" xfId="3200" xr:uid="{00000000-0005-0000-0000-00008C040000}"/>
    <cellStyle name="40% - Accent4 2 2 2 6" xfId="2759" xr:uid="{00000000-0005-0000-0000-00008D040000}"/>
    <cellStyle name="40% - Accent4 2 2 3" xfId="1180" xr:uid="{00000000-0005-0000-0000-00008E040000}"/>
    <cellStyle name="40% - Accent4 2 2 3 2" xfId="3410" xr:uid="{00000000-0005-0000-0000-00008F040000}"/>
    <cellStyle name="40% - Accent4 2 2 4" xfId="1601" xr:uid="{00000000-0005-0000-0000-000090040000}"/>
    <cellStyle name="40% - Accent4 2 2 4 2" xfId="3831" xr:uid="{00000000-0005-0000-0000-000091040000}"/>
    <cellStyle name="40% - Accent4 2 2 5" xfId="2022" xr:uid="{00000000-0005-0000-0000-000092040000}"/>
    <cellStyle name="40% - Accent4 2 2 5 2" xfId="4252" xr:uid="{00000000-0005-0000-0000-000093040000}"/>
    <cellStyle name="40% - Accent4 2 2 6" xfId="760" xr:uid="{00000000-0005-0000-0000-000094040000}"/>
    <cellStyle name="40% - Accent4 2 2 6 2" xfId="2990" xr:uid="{00000000-0005-0000-0000-000095040000}"/>
    <cellStyle name="40% - Accent4 2 2 7" xfId="2549" xr:uid="{00000000-0005-0000-0000-000096040000}"/>
    <cellStyle name="40% - Accent4 2 3" xfId="424" xr:uid="{00000000-0005-0000-0000-000097040000}"/>
    <cellStyle name="40% - Accent4 2 3 2" xfId="1285" xr:uid="{00000000-0005-0000-0000-000098040000}"/>
    <cellStyle name="40% - Accent4 2 3 2 2" xfId="3515" xr:uid="{00000000-0005-0000-0000-000099040000}"/>
    <cellStyle name="40% - Accent4 2 3 3" xfId="1706" xr:uid="{00000000-0005-0000-0000-00009A040000}"/>
    <cellStyle name="40% - Accent4 2 3 3 2" xfId="3936" xr:uid="{00000000-0005-0000-0000-00009B040000}"/>
    <cellStyle name="40% - Accent4 2 3 4" xfId="2127" xr:uid="{00000000-0005-0000-0000-00009C040000}"/>
    <cellStyle name="40% - Accent4 2 3 4 2" xfId="4357" xr:uid="{00000000-0005-0000-0000-00009D040000}"/>
    <cellStyle name="40% - Accent4 2 3 5" xfId="865" xr:uid="{00000000-0005-0000-0000-00009E040000}"/>
    <cellStyle name="40% - Accent4 2 3 5 2" xfId="3095" xr:uid="{00000000-0005-0000-0000-00009F040000}"/>
    <cellStyle name="40% - Accent4 2 3 6" xfId="2654" xr:uid="{00000000-0005-0000-0000-0000A0040000}"/>
    <cellStyle name="40% - Accent4 2 4" xfId="214" xr:uid="{00000000-0005-0000-0000-0000A1040000}"/>
    <cellStyle name="40% - Accent4 2 4 2" xfId="1075" xr:uid="{00000000-0005-0000-0000-0000A2040000}"/>
    <cellStyle name="40% - Accent4 2 4 2 2" xfId="3305" xr:uid="{00000000-0005-0000-0000-0000A3040000}"/>
    <cellStyle name="40% - Accent4 2 4 3" xfId="2444" xr:uid="{00000000-0005-0000-0000-0000A4040000}"/>
    <cellStyle name="40% - Accent4 2 5" xfId="1496" xr:uid="{00000000-0005-0000-0000-0000A5040000}"/>
    <cellStyle name="40% - Accent4 2 5 2" xfId="3726" xr:uid="{00000000-0005-0000-0000-0000A6040000}"/>
    <cellStyle name="40% - Accent4 2 6" xfId="1917" xr:uid="{00000000-0005-0000-0000-0000A7040000}"/>
    <cellStyle name="40% - Accent4 2 6 2" xfId="4147" xr:uid="{00000000-0005-0000-0000-0000A8040000}"/>
    <cellStyle name="40% - Accent4 2 7" xfId="655" xr:uid="{00000000-0005-0000-0000-0000A9040000}"/>
    <cellStyle name="40% - Accent4 2 7 2" xfId="2885" xr:uid="{00000000-0005-0000-0000-0000AA040000}"/>
    <cellStyle name="40% - Accent4 2 8" xfId="2339" xr:uid="{00000000-0005-0000-0000-0000AB040000}"/>
    <cellStyle name="40% - Accent4 3" xfId="128" xr:uid="{00000000-0005-0000-0000-0000AC040000}"/>
    <cellStyle name="40% - Accent4 3 2" xfId="339" xr:uid="{00000000-0005-0000-0000-0000AD040000}"/>
    <cellStyle name="40% - Accent4 3 2 2" xfId="549" xr:uid="{00000000-0005-0000-0000-0000AE040000}"/>
    <cellStyle name="40% - Accent4 3 2 2 2" xfId="1410" xr:uid="{00000000-0005-0000-0000-0000AF040000}"/>
    <cellStyle name="40% - Accent4 3 2 2 2 2" xfId="3640" xr:uid="{00000000-0005-0000-0000-0000B0040000}"/>
    <cellStyle name="40% - Accent4 3 2 2 3" xfId="1831" xr:uid="{00000000-0005-0000-0000-0000B1040000}"/>
    <cellStyle name="40% - Accent4 3 2 2 3 2" xfId="4061" xr:uid="{00000000-0005-0000-0000-0000B2040000}"/>
    <cellStyle name="40% - Accent4 3 2 2 4" xfId="2252" xr:uid="{00000000-0005-0000-0000-0000B3040000}"/>
    <cellStyle name="40% - Accent4 3 2 2 4 2" xfId="4482" xr:uid="{00000000-0005-0000-0000-0000B4040000}"/>
    <cellStyle name="40% - Accent4 3 2 2 5" xfId="990" xr:uid="{00000000-0005-0000-0000-0000B5040000}"/>
    <cellStyle name="40% - Accent4 3 2 2 5 2" xfId="3220" xr:uid="{00000000-0005-0000-0000-0000B6040000}"/>
    <cellStyle name="40% - Accent4 3 2 2 6" xfId="2779" xr:uid="{00000000-0005-0000-0000-0000B7040000}"/>
    <cellStyle name="40% - Accent4 3 2 3" xfId="1200" xr:uid="{00000000-0005-0000-0000-0000B8040000}"/>
    <cellStyle name="40% - Accent4 3 2 3 2" xfId="3430" xr:uid="{00000000-0005-0000-0000-0000B9040000}"/>
    <cellStyle name="40% - Accent4 3 2 4" xfId="1621" xr:uid="{00000000-0005-0000-0000-0000BA040000}"/>
    <cellStyle name="40% - Accent4 3 2 4 2" xfId="3851" xr:uid="{00000000-0005-0000-0000-0000BB040000}"/>
    <cellStyle name="40% - Accent4 3 2 5" xfId="2042" xr:uid="{00000000-0005-0000-0000-0000BC040000}"/>
    <cellStyle name="40% - Accent4 3 2 5 2" xfId="4272" xr:uid="{00000000-0005-0000-0000-0000BD040000}"/>
    <cellStyle name="40% - Accent4 3 2 6" xfId="780" xr:uid="{00000000-0005-0000-0000-0000BE040000}"/>
    <cellStyle name="40% - Accent4 3 2 6 2" xfId="3010" xr:uid="{00000000-0005-0000-0000-0000BF040000}"/>
    <cellStyle name="40% - Accent4 3 2 7" xfId="2569" xr:uid="{00000000-0005-0000-0000-0000C0040000}"/>
    <cellStyle name="40% - Accent4 3 3" xfId="444" xr:uid="{00000000-0005-0000-0000-0000C1040000}"/>
    <cellStyle name="40% - Accent4 3 3 2" xfId="1305" xr:uid="{00000000-0005-0000-0000-0000C2040000}"/>
    <cellStyle name="40% - Accent4 3 3 2 2" xfId="3535" xr:uid="{00000000-0005-0000-0000-0000C3040000}"/>
    <cellStyle name="40% - Accent4 3 3 3" xfId="1726" xr:uid="{00000000-0005-0000-0000-0000C4040000}"/>
    <cellStyle name="40% - Accent4 3 3 3 2" xfId="3956" xr:uid="{00000000-0005-0000-0000-0000C5040000}"/>
    <cellStyle name="40% - Accent4 3 3 4" xfId="2147" xr:uid="{00000000-0005-0000-0000-0000C6040000}"/>
    <cellStyle name="40% - Accent4 3 3 4 2" xfId="4377" xr:uid="{00000000-0005-0000-0000-0000C7040000}"/>
    <cellStyle name="40% - Accent4 3 3 5" xfId="885" xr:uid="{00000000-0005-0000-0000-0000C8040000}"/>
    <cellStyle name="40% - Accent4 3 3 5 2" xfId="3115" xr:uid="{00000000-0005-0000-0000-0000C9040000}"/>
    <cellStyle name="40% - Accent4 3 3 6" xfId="2674" xr:uid="{00000000-0005-0000-0000-0000CA040000}"/>
    <cellStyle name="40% - Accent4 3 4" xfId="234" xr:uid="{00000000-0005-0000-0000-0000CB040000}"/>
    <cellStyle name="40% - Accent4 3 4 2" xfId="1095" xr:uid="{00000000-0005-0000-0000-0000CC040000}"/>
    <cellStyle name="40% - Accent4 3 4 2 2" xfId="3325" xr:uid="{00000000-0005-0000-0000-0000CD040000}"/>
    <cellStyle name="40% - Accent4 3 4 3" xfId="2464" xr:uid="{00000000-0005-0000-0000-0000CE040000}"/>
    <cellStyle name="40% - Accent4 3 5" xfId="1516" xr:uid="{00000000-0005-0000-0000-0000CF040000}"/>
    <cellStyle name="40% - Accent4 3 5 2" xfId="3746" xr:uid="{00000000-0005-0000-0000-0000D0040000}"/>
    <cellStyle name="40% - Accent4 3 6" xfId="1937" xr:uid="{00000000-0005-0000-0000-0000D1040000}"/>
    <cellStyle name="40% - Accent4 3 6 2" xfId="4167" xr:uid="{00000000-0005-0000-0000-0000D2040000}"/>
    <cellStyle name="40% - Accent4 3 7" xfId="675" xr:uid="{00000000-0005-0000-0000-0000D3040000}"/>
    <cellStyle name="40% - Accent4 3 7 2" xfId="2905" xr:uid="{00000000-0005-0000-0000-0000D4040000}"/>
    <cellStyle name="40% - Accent4 3 8" xfId="2359" xr:uid="{00000000-0005-0000-0000-0000D5040000}"/>
    <cellStyle name="40% - Accent4 4" xfId="297" xr:uid="{00000000-0005-0000-0000-0000D6040000}"/>
    <cellStyle name="40% - Accent4 4 2" xfId="507" xr:uid="{00000000-0005-0000-0000-0000D7040000}"/>
    <cellStyle name="40% - Accent4 4 2 2" xfId="1368" xr:uid="{00000000-0005-0000-0000-0000D8040000}"/>
    <cellStyle name="40% - Accent4 4 2 2 2" xfId="3598" xr:uid="{00000000-0005-0000-0000-0000D9040000}"/>
    <cellStyle name="40% - Accent4 4 2 3" xfId="1789" xr:uid="{00000000-0005-0000-0000-0000DA040000}"/>
    <cellStyle name="40% - Accent4 4 2 3 2" xfId="4019" xr:uid="{00000000-0005-0000-0000-0000DB040000}"/>
    <cellStyle name="40% - Accent4 4 2 4" xfId="2210" xr:uid="{00000000-0005-0000-0000-0000DC040000}"/>
    <cellStyle name="40% - Accent4 4 2 4 2" xfId="4440" xr:uid="{00000000-0005-0000-0000-0000DD040000}"/>
    <cellStyle name="40% - Accent4 4 2 5" xfId="948" xr:uid="{00000000-0005-0000-0000-0000DE040000}"/>
    <cellStyle name="40% - Accent4 4 2 5 2" xfId="3178" xr:uid="{00000000-0005-0000-0000-0000DF040000}"/>
    <cellStyle name="40% - Accent4 4 2 6" xfId="2737" xr:uid="{00000000-0005-0000-0000-0000E0040000}"/>
    <cellStyle name="40% - Accent4 4 3" xfId="1158" xr:uid="{00000000-0005-0000-0000-0000E1040000}"/>
    <cellStyle name="40% - Accent4 4 3 2" xfId="3388" xr:uid="{00000000-0005-0000-0000-0000E2040000}"/>
    <cellStyle name="40% - Accent4 4 4" xfId="1579" xr:uid="{00000000-0005-0000-0000-0000E3040000}"/>
    <cellStyle name="40% - Accent4 4 4 2" xfId="3809" xr:uid="{00000000-0005-0000-0000-0000E4040000}"/>
    <cellStyle name="40% - Accent4 4 5" xfId="2000" xr:uid="{00000000-0005-0000-0000-0000E5040000}"/>
    <cellStyle name="40% - Accent4 4 5 2" xfId="4230" xr:uid="{00000000-0005-0000-0000-0000E6040000}"/>
    <cellStyle name="40% - Accent4 4 6" xfId="738" xr:uid="{00000000-0005-0000-0000-0000E7040000}"/>
    <cellStyle name="40% - Accent4 4 6 2" xfId="2968" xr:uid="{00000000-0005-0000-0000-0000E8040000}"/>
    <cellStyle name="40% - Accent4 4 7" xfId="2527" xr:uid="{00000000-0005-0000-0000-0000E9040000}"/>
    <cellStyle name="40% - Accent4 5" xfId="402" xr:uid="{00000000-0005-0000-0000-0000EA040000}"/>
    <cellStyle name="40% - Accent4 5 2" xfId="1263" xr:uid="{00000000-0005-0000-0000-0000EB040000}"/>
    <cellStyle name="40% - Accent4 5 2 2" xfId="3493" xr:uid="{00000000-0005-0000-0000-0000EC040000}"/>
    <cellStyle name="40% - Accent4 5 3" xfId="1684" xr:uid="{00000000-0005-0000-0000-0000ED040000}"/>
    <cellStyle name="40% - Accent4 5 3 2" xfId="3914" xr:uid="{00000000-0005-0000-0000-0000EE040000}"/>
    <cellStyle name="40% - Accent4 5 4" xfId="2105" xr:uid="{00000000-0005-0000-0000-0000EF040000}"/>
    <cellStyle name="40% - Accent4 5 4 2" xfId="4335" xr:uid="{00000000-0005-0000-0000-0000F0040000}"/>
    <cellStyle name="40% - Accent4 5 5" xfId="843" xr:uid="{00000000-0005-0000-0000-0000F1040000}"/>
    <cellStyle name="40% - Accent4 5 5 2" xfId="3073" xr:uid="{00000000-0005-0000-0000-0000F2040000}"/>
    <cellStyle name="40% - Accent4 5 6" xfId="2632" xr:uid="{00000000-0005-0000-0000-0000F3040000}"/>
    <cellStyle name="40% - Accent4 6" xfId="192" xr:uid="{00000000-0005-0000-0000-0000F4040000}"/>
    <cellStyle name="40% - Accent4 6 2" xfId="1053" xr:uid="{00000000-0005-0000-0000-0000F5040000}"/>
    <cellStyle name="40% - Accent4 6 2 2" xfId="3283" xr:uid="{00000000-0005-0000-0000-0000F6040000}"/>
    <cellStyle name="40% - Accent4 6 3" xfId="2422" xr:uid="{00000000-0005-0000-0000-0000F7040000}"/>
    <cellStyle name="40% - Accent4 7" xfId="570" xr:uid="{00000000-0005-0000-0000-0000F8040000}"/>
    <cellStyle name="40% - Accent4 7 2" xfId="1474" xr:uid="{00000000-0005-0000-0000-0000F9040000}"/>
    <cellStyle name="40% - Accent4 7 2 2" xfId="3704" xr:uid="{00000000-0005-0000-0000-0000FA040000}"/>
    <cellStyle name="40% - Accent4 7 3" xfId="2800" xr:uid="{00000000-0005-0000-0000-0000FB040000}"/>
    <cellStyle name="40% - Accent4 8" xfId="1895" xr:uid="{00000000-0005-0000-0000-0000FC040000}"/>
    <cellStyle name="40% - Accent4 8 2" xfId="4125" xr:uid="{00000000-0005-0000-0000-0000FD040000}"/>
    <cellStyle name="40% - Accent4 9" xfId="633" xr:uid="{00000000-0005-0000-0000-0000FE040000}"/>
    <cellStyle name="40% - Accent4 9 2" xfId="2863" xr:uid="{00000000-0005-0000-0000-0000FF040000}"/>
    <cellStyle name="40% - Accent5" xfId="88" builtinId="47" customBuiltin="1"/>
    <cellStyle name="40% - Accent5 10" xfId="2320" xr:uid="{00000000-0005-0000-0000-000001050000}"/>
    <cellStyle name="40% - Accent5 2" xfId="111" xr:uid="{00000000-0005-0000-0000-000002050000}"/>
    <cellStyle name="40% - Accent5 2 2" xfId="322" xr:uid="{00000000-0005-0000-0000-000003050000}"/>
    <cellStyle name="40% - Accent5 2 2 2" xfId="532" xr:uid="{00000000-0005-0000-0000-000004050000}"/>
    <cellStyle name="40% - Accent5 2 2 2 2" xfId="1393" xr:uid="{00000000-0005-0000-0000-000005050000}"/>
    <cellStyle name="40% - Accent5 2 2 2 2 2" xfId="3623" xr:uid="{00000000-0005-0000-0000-000006050000}"/>
    <cellStyle name="40% - Accent5 2 2 2 3" xfId="1814" xr:uid="{00000000-0005-0000-0000-000007050000}"/>
    <cellStyle name="40% - Accent5 2 2 2 3 2" xfId="4044" xr:uid="{00000000-0005-0000-0000-000008050000}"/>
    <cellStyle name="40% - Accent5 2 2 2 4" xfId="2235" xr:uid="{00000000-0005-0000-0000-000009050000}"/>
    <cellStyle name="40% - Accent5 2 2 2 4 2" xfId="4465" xr:uid="{00000000-0005-0000-0000-00000A050000}"/>
    <cellStyle name="40% - Accent5 2 2 2 5" xfId="973" xr:uid="{00000000-0005-0000-0000-00000B050000}"/>
    <cellStyle name="40% - Accent5 2 2 2 5 2" xfId="3203" xr:uid="{00000000-0005-0000-0000-00000C050000}"/>
    <cellStyle name="40% - Accent5 2 2 2 6" xfId="2762" xr:uid="{00000000-0005-0000-0000-00000D050000}"/>
    <cellStyle name="40% - Accent5 2 2 3" xfId="1183" xr:uid="{00000000-0005-0000-0000-00000E050000}"/>
    <cellStyle name="40% - Accent5 2 2 3 2" xfId="3413" xr:uid="{00000000-0005-0000-0000-00000F050000}"/>
    <cellStyle name="40% - Accent5 2 2 4" xfId="1604" xr:uid="{00000000-0005-0000-0000-000010050000}"/>
    <cellStyle name="40% - Accent5 2 2 4 2" xfId="3834" xr:uid="{00000000-0005-0000-0000-000011050000}"/>
    <cellStyle name="40% - Accent5 2 2 5" xfId="2025" xr:uid="{00000000-0005-0000-0000-000012050000}"/>
    <cellStyle name="40% - Accent5 2 2 5 2" xfId="4255" xr:uid="{00000000-0005-0000-0000-000013050000}"/>
    <cellStyle name="40% - Accent5 2 2 6" xfId="763" xr:uid="{00000000-0005-0000-0000-000014050000}"/>
    <cellStyle name="40% - Accent5 2 2 6 2" xfId="2993" xr:uid="{00000000-0005-0000-0000-000015050000}"/>
    <cellStyle name="40% - Accent5 2 2 7" xfId="2552" xr:uid="{00000000-0005-0000-0000-000016050000}"/>
    <cellStyle name="40% - Accent5 2 3" xfId="427" xr:uid="{00000000-0005-0000-0000-000017050000}"/>
    <cellStyle name="40% - Accent5 2 3 2" xfId="1288" xr:uid="{00000000-0005-0000-0000-000018050000}"/>
    <cellStyle name="40% - Accent5 2 3 2 2" xfId="3518" xr:uid="{00000000-0005-0000-0000-000019050000}"/>
    <cellStyle name="40% - Accent5 2 3 3" xfId="1709" xr:uid="{00000000-0005-0000-0000-00001A050000}"/>
    <cellStyle name="40% - Accent5 2 3 3 2" xfId="3939" xr:uid="{00000000-0005-0000-0000-00001B050000}"/>
    <cellStyle name="40% - Accent5 2 3 4" xfId="2130" xr:uid="{00000000-0005-0000-0000-00001C050000}"/>
    <cellStyle name="40% - Accent5 2 3 4 2" xfId="4360" xr:uid="{00000000-0005-0000-0000-00001D050000}"/>
    <cellStyle name="40% - Accent5 2 3 5" xfId="868" xr:uid="{00000000-0005-0000-0000-00001E050000}"/>
    <cellStyle name="40% - Accent5 2 3 5 2" xfId="3098" xr:uid="{00000000-0005-0000-0000-00001F050000}"/>
    <cellStyle name="40% - Accent5 2 3 6" xfId="2657" xr:uid="{00000000-0005-0000-0000-000020050000}"/>
    <cellStyle name="40% - Accent5 2 4" xfId="217" xr:uid="{00000000-0005-0000-0000-000021050000}"/>
    <cellStyle name="40% - Accent5 2 4 2" xfId="1078" xr:uid="{00000000-0005-0000-0000-000022050000}"/>
    <cellStyle name="40% - Accent5 2 4 2 2" xfId="3308" xr:uid="{00000000-0005-0000-0000-000023050000}"/>
    <cellStyle name="40% - Accent5 2 4 3" xfId="2447" xr:uid="{00000000-0005-0000-0000-000024050000}"/>
    <cellStyle name="40% - Accent5 2 5" xfId="1499" xr:uid="{00000000-0005-0000-0000-000025050000}"/>
    <cellStyle name="40% - Accent5 2 5 2" xfId="3729" xr:uid="{00000000-0005-0000-0000-000026050000}"/>
    <cellStyle name="40% - Accent5 2 6" xfId="1920" xr:uid="{00000000-0005-0000-0000-000027050000}"/>
    <cellStyle name="40% - Accent5 2 6 2" xfId="4150" xr:uid="{00000000-0005-0000-0000-000028050000}"/>
    <cellStyle name="40% - Accent5 2 7" xfId="658" xr:uid="{00000000-0005-0000-0000-000029050000}"/>
    <cellStyle name="40% - Accent5 2 7 2" xfId="2888" xr:uid="{00000000-0005-0000-0000-00002A050000}"/>
    <cellStyle name="40% - Accent5 2 8" xfId="2342" xr:uid="{00000000-0005-0000-0000-00002B050000}"/>
    <cellStyle name="40% - Accent5 3" xfId="131" xr:uid="{00000000-0005-0000-0000-00002C050000}"/>
    <cellStyle name="40% - Accent5 3 2" xfId="342" xr:uid="{00000000-0005-0000-0000-00002D050000}"/>
    <cellStyle name="40% - Accent5 3 2 2" xfId="552" xr:uid="{00000000-0005-0000-0000-00002E050000}"/>
    <cellStyle name="40% - Accent5 3 2 2 2" xfId="1413" xr:uid="{00000000-0005-0000-0000-00002F050000}"/>
    <cellStyle name="40% - Accent5 3 2 2 2 2" xfId="3643" xr:uid="{00000000-0005-0000-0000-000030050000}"/>
    <cellStyle name="40% - Accent5 3 2 2 3" xfId="1834" xr:uid="{00000000-0005-0000-0000-000031050000}"/>
    <cellStyle name="40% - Accent5 3 2 2 3 2" xfId="4064" xr:uid="{00000000-0005-0000-0000-000032050000}"/>
    <cellStyle name="40% - Accent5 3 2 2 4" xfId="2255" xr:uid="{00000000-0005-0000-0000-000033050000}"/>
    <cellStyle name="40% - Accent5 3 2 2 4 2" xfId="4485" xr:uid="{00000000-0005-0000-0000-000034050000}"/>
    <cellStyle name="40% - Accent5 3 2 2 5" xfId="993" xr:uid="{00000000-0005-0000-0000-000035050000}"/>
    <cellStyle name="40% - Accent5 3 2 2 5 2" xfId="3223" xr:uid="{00000000-0005-0000-0000-000036050000}"/>
    <cellStyle name="40% - Accent5 3 2 2 6" xfId="2782" xr:uid="{00000000-0005-0000-0000-000037050000}"/>
    <cellStyle name="40% - Accent5 3 2 3" xfId="1203" xr:uid="{00000000-0005-0000-0000-000038050000}"/>
    <cellStyle name="40% - Accent5 3 2 3 2" xfId="3433" xr:uid="{00000000-0005-0000-0000-000039050000}"/>
    <cellStyle name="40% - Accent5 3 2 4" xfId="1624" xr:uid="{00000000-0005-0000-0000-00003A050000}"/>
    <cellStyle name="40% - Accent5 3 2 4 2" xfId="3854" xr:uid="{00000000-0005-0000-0000-00003B050000}"/>
    <cellStyle name="40% - Accent5 3 2 5" xfId="2045" xr:uid="{00000000-0005-0000-0000-00003C050000}"/>
    <cellStyle name="40% - Accent5 3 2 5 2" xfId="4275" xr:uid="{00000000-0005-0000-0000-00003D050000}"/>
    <cellStyle name="40% - Accent5 3 2 6" xfId="783" xr:uid="{00000000-0005-0000-0000-00003E050000}"/>
    <cellStyle name="40% - Accent5 3 2 6 2" xfId="3013" xr:uid="{00000000-0005-0000-0000-00003F050000}"/>
    <cellStyle name="40% - Accent5 3 2 7" xfId="2572" xr:uid="{00000000-0005-0000-0000-000040050000}"/>
    <cellStyle name="40% - Accent5 3 3" xfId="447" xr:uid="{00000000-0005-0000-0000-000041050000}"/>
    <cellStyle name="40% - Accent5 3 3 2" xfId="1308" xr:uid="{00000000-0005-0000-0000-000042050000}"/>
    <cellStyle name="40% - Accent5 3 3 2 2" xfId="3538" xr:uid="{00000000-0005-0000-0000-000043050000}"/>
    <cellStyle name="40% - Accent5 3 3 3" xfId="1729" xr:uid="{00000000-0005-0000-0000-000044050000}"/>
    <cellStyle name="40% - Accent5 3 3 3 2" xfId="3959" xr:uid="{00000000-0005-0000-0000-000045050000}"/>
    <cellStyle name="40% - Accent5 3 3 4" xfId="2150" xr:uid="{00000000-0005-0000-0000-000046050000}"/>
    <cellStyle name="40% - Accent5 3 3 4 2" xfId="4380" xr:uid="{00000000-0005-0000-0000-000047050000}"/>
    <cellStyle name="40% - Accent5 3 3 5" xfId="888" xr:uid="{00000000-0005-0000-0000-000048050000}"/>
    <cellStyle name="40% - Accent5 3 3 5 2" xfId="3118" xr:uid="{00000000-0005-0000-0000-000049050000}"/>
    <cellStyle name="40% - Accent5 3 3 6" xfId="2677" xr:uid="{00000000-0005-0000-0000-00004A050000}"/>
    <cellStyle name="40% - Accent5 3 4" xfId="237" xr:uid="{00000000-0005-0000-0000-00004B050000}"/>
    <cellStyle name="40% - Accent5 3 4 2" xfId="1098" xr:uid="{00000000-0005-0000-0000-00004C050000}"/>
    <cellStyle name="40% - Accent5 3 4 2 2" xfId="3328" xr:uid="{00000000-0005-0000-0000-00004D050000}"/>
    <cellStyle name="40% - Accent5 3 4 3" xfId="2467" xr:uid="{00000000-0005-0000-0000-00004E050000}"/>
    <cellStyle name="40% - Accent5 3 5" xfId="1519" xr:uid="{00000000-0005-0000-0000-00004F050000}"/>
    <cellStyle name="40% - Accent5 3 5 2" xfId="3749" xr:uid="{00000000-0005-0000-0000-000050050000}"/>
    <cellStyle name="40% - Accent5 3 6" xfId="1940" xr:uid="{00000000-0005-0000-0000-000051050000}"/>
    <cellStyle name="40% - Accent5 3 6 2" xfId="4170" xr:uid="{00000000-0005-0000-0000-000052050000}"/>
    <cellStyle name="40% - Accent5 3 7" xfId="678" xr:uid="{00000000-0005-0000-0000-000053050000}"/>
    <cellStyle name="40% - Accent5 3 7 2" xfId="2908" xr:uid="{00000000-0005-0000-0000-000054050000}"/>
    <cellStyle name="40% - Accent5 3 8" xfId="2362" xr:uid="{00000000-0005-0000-0000-000055050000}"/>
    <cellStyle name="40% - Accent5 4" xfId="300" xr:uid="{00000000-0005-0000-0000-000056050000}"/>
    <cellStyle name="40% - Accent5 4 2" xfId="510" xr:uid="{00000000-0005-0000-0000-000057050000}"/>
    <cellStyle name="40% - Accent5 4 2 2" xfId="1371" xr:uid="{00000000-0005-0000-0000-000058050000}"/>
    <cellStyle name="40% - Accent5 4 2 2 2" xfId="3601" xr:uid="{00000000-0005-0000-0000-000059050000}"/>
    <cellStyle name="40% - Accent5 4 2 3" xfId="1792" xr:uid="{00000000-0005-0000-0000-00005A050000}"/>
    <cellStyle name="40% - Accent5 4 2 3 2" xfId="4022" xr:uid="{00000000-0005-0000-0000-00005B050000}"/>
    <cellStyle name="40% - Accent5 4 2 4" xfId="2213" xr:uid="{00000000-0005-0000-0000-00005C050000}"/>
    <cellStyle name="40% - Accent5 4 2 4 2" xfId="4443" xr:uid="{00000000-0005-0000-0000-00005D050000}"/>
    <cellStyle name="40% - Accent5 4 2 5" xfId="951" xr:uid="{00000000-0005-0000-0000-00005E050000}"/>
    <cellStyle name="40% - Accent5 4 2 5 2" xfId="3181" xr:uid="{00000000-0005-0000-0000-00005F050000}"/>
    <cellStyle name="40% - Accent5 4 2 6" xfId="2740" xr:uid="{00000000-0005-0000-0000-000060050000}"/>
    <cellStyle name="40% - Accent5 4 3" xfId="1161" xr:uid="{00000000-0005-0000-0000-000061050000}"/>
    <cellStyle name="40% - Accent5 4 3 2" xfId="3391" xr:uid="{00000000-0005-0000-0000-000062050000}"/>
    <cellStyle name="40% - Accent5 4 4" xfId="1582" xr:uid="{00000000-0005-0000-0000-000063050000}"/>
    <cellStyle name="40% - Accent5 4 4 2" xfId="3812" xr:uid="{00000000-0005-0000-0000-000064050000}"/>
    <cellStyle name="40% - Accent5 4 5" xfId="2003" xr:uid="{00000000-0005-0000-0000-000065050000}"/>
    <cellStyle name="40% - Accent5 4 5 2" xfId="4233" xr:uid="{00000000-0005-0000-0000-000066050000}"/>
    <cellStyle name="40% - Accent5 4 6" xfId="741" xr:uid="{00000000-0005-0000-0000-000067050000}"/>
    <cellStyle name="40% - Accent5 4 6 2" xfId="2971" xr:uid="{00000000-0005-0000-0000-000068050000}"/>
    <cellStyle name="40% - Accent5 4 7" xfId="2530" xr:uid="{00000000-0005-0000-0000-000069050000}"/>
    <cellStyle name="40% - Accent5 5" xfId="405" xr:uid="{00000000-0005-0000-0000-00006A050000}"/>
    <cellStyle name="40% - Accent5 5 2" xfId="1266" xr:uid="{00000000-0005-0000-0000-00006B050000}"/>
    <cellStyle name="40% - Accent5 5 2 2" xfId="3496" xr:uid="{00000000-0005-0000-0000-00006C050000}"/>
    <cellStyle name="40% - Accent5 5 3" xfId="1687" xr:uid="{00000000-0005-0000-0000-00006D050000}"/>
    <cellStyle name="40% - Accent5 5 3 2" xfId="3917" xr:uid="{00000000-0005-0000-0000-00006E050000}"/>
    <cellStyle name="40% - Accent5 5 4" xfId="2108" xr:uid="{00000000-0005-0000-0000-00006F050000}"/>
    <cellStyle name="40% - Accent5 5 4 2" xfId="4338" xr:uid="{00000000-0005-0000-0000-000070050000}"/>
    <cellStyle name="40% - Accent5 5 5" xfId="846" xr:uid="{00000000-0005-0000-0000-000071050000}"/>
    <cellStyle name="40% - Accent5 5 5 2" xfId="3076" xr:uid="{00000000-0005-0000-0000-000072050000}"/>
    <cellStyle name="40% - Accent5 5 6" xfId="2635" xr:uid="{00000000-0005-0000-0000-000073050000}"/>
    <cellStyle name="40% - Accent5 6" xfId="195" xr:uid="{00000000-0005-0000-0000-000074050000}"/>
    <cellStyle name="40% - Accent5 6 2" xfId="1056" xr:uid="{00000000-0005-0000-0000-000075050000}"/>
    <cellStyle name="40% - Accent5 6 2 2" xfId="3286" xr:uid="{00000000-0005-0000-0000-000076050000}"/>
    <cellStyle name="40% - Accent5 6 3" xfId="2425" xr:uid="{00000000-0005-0000-0000-000077050000}"/>
    <cellStyle name="40% - Accent5 7" xfId="573" xr:uid="{00000000-0005-0000-0000-000078050000}"/>
    <cellStyle name="40% - Accent5 7 2" xfId="1477" xr:uid="{00000000-0005-0000-0000-000079050000}"/>
    <cellStyle name="40% - Accent5 7 2 2" xfId="3707" xr:uid="{00000000-0005-0000-0000-00007A050000}"/>
    <cellStyle name="40% - Accent5 7 3" xfId="2803" xr:uid="{00000000-0005-0000-0000-00007B050000}"/>
    <cellStyle name="40% - Accent5 8" xfId="1898" xr:uid="{00000000-0005-0000-0000-00007C050000}"/>
    <cellStyle name="40% - Accent5 8 2" xfId="4128" xr:uid="{00000000-0005-0000-0000-00007D050000}"/>
    <cellStyle name="40% - Accent5 9" xfId="636" xr:uid="{00000000-0005-0000-0000-00007E050000}"/>
    <cellStyle name="40% - Accent5 9 2" xfId="2866" xr:uid="{00000000-0005-0000-0000-00007F050000}"/>
    <cellStyle name="40% - Accent6" xfId="92" builtinId="51" customBuiltin="1"/>
    <cellStyle name="40% - Accent6 10" xfId="2323" xr:uid="{00000000-0005-0000-0000-000081050000}"/>
    <cellStyle name="40% - Accent6 2" xfId="114" xr:uid="{00000000-0005-0000-0000-000082050000}"/>
    <cellStyle name="40% - Accent6 2 2" xfId="325" xr:uid="{00000000-0005-0000-0000-000083050000}"/>
    <cellStyle name="40% - Accent6 2 2 2" xfId="535" xr:uid="{00000000-0005-0000-0000-000084050000}"/>
    <cellStyle name="40% - Accent6 2 2 2 2" xfId="1396" xr:uid="{00000000-0005-0000-0000-000085050000}"/>
    <cellStyle name="40% - Accent6 2 2 2 2 2" xfId="3626" xr:uid="{00000000-0005-0000-0000-000086050000}"/>
    <cellStyle name="40% - Accent6 2 2 2 3" xfId="1817" xr:uid="{00000000-0005-0000-0000-000087050000}"/>
    <cellStyle name="40% - Accent6 2 2 2 3 2" xfId="4047" xr:uid="{00000000-0005-0000-0000-000088050000}"/>
    <cellStyle name="40% - Accent6 2 2 2 4" xfId="2238" xr:uid="{00000000-0005-0000-0000-000089050000}"/>
    <cellStyle name="40% - Accent6 2 2 2 4 2" xfId="4468" xr:uid="{00000000-0005-0000-0000-00008A050000}"/>
    <cellStyle name="40% - Accent6 2 2 2 5" xfId="976" xr:uid="{00000000-0005-0000-0000-00008B050000}"/>
    <cellStyle name="40% - Accent6 2 2 2 5 2" xfId="3206" xr:uid="{00000000-0005-0000-0000-00008C050000}"/>
    <cellStyle name="40% - Accent6 2 2 2 6" xfId="2765" xr:uid="{00000000-0005-0000-0000-00008D050000}"/>
    <cellStyle name="40% - Accent6 2 2 3" xfId="1186" xr:uid="{00000000-0005-0000-0000-00008E050000}"/>
    <cellStyle name="40% - Accent6 2 2 3 2" xfId="3416" xr:uid="{00000000-0005-0000-0000-00008F050000}"/>
    <cellStyle name="40% - Accent6 2 2 4" xfId="1607" xr:uid="{00000000-0005-0000-0000-000090050000}"/>
    <cellStyle name="40% - Accent6 2 2 4 2" xfId="3837" xr:uid="{00000000-0005-0000-0000-000091050000}"/>
    <cellStyle name="40% - Accent6 2 2 5" xfId="2028" xr:uid="{00000000-0005-0000-0000-000092050000}"/>
    <cellStyle name="40% - Accent6 2 2 5 2" xfId="4258" xr:uid="{00000000-0005-0000-0000-000093050000}"/>
    <cellStyle name="40% - Accent6 2 2 6" xfId="766" xr:uid="{00000000-0005-0000-0000-000094050000}"/>
    <cellStyle name="40% - Accent6 2 2 6 2" xfId="2996" xr:uid="{00000000-0005-0000-0000-000095050000}"/>
    <cellStyle name="40% - Accent6 2 2 7" xfId="2555" xr:uid="{00000000-0005-0000-0000-000096050000}"/>
    <cellStyle name="40% - Accent6 2 3" xfId="430" xr:uid="{00000000-0005-0000-0000-000097050000}"/>
    <cellStyle name="40% - Accent6 2 3 2" xfId="1291" xr:uid="{00000000-0005-0000-0000-000098050000}"/>
    <cellStyle name="40% - Accent6 2 3 2 2" xfId="3521" xr:uid="{00000000-0005-0000-0000-000099050000}"/>
    <cellStyle name="40% - Accent6 2 3 3" xfId="1712" xr:uid="{00000000-0005-0000-0000-00009A050000}"/>
    <cellStyle name="40% - Accent6 2 3 3 2" xfId="3942" xr:uid="{00000000-0005-0000-0000-00009B050000}"/>
    <cellStyle name="40% - Accent6 2 3 4" xfId="2133" xr:uid="{00000000-0005-0000-0000-00009C050000}"/>
    <cellStyle name="40% - Accent6 2 3 4 2" xfId="4363" xr:uid="{00000000-0005-0000-0000-00009D050000}"/>
    <cellStyle name="40% - Accent6 2 3 5" xfId="871" xr:uid="{00000000-0005-0000-0000-00009E050000}"/>
    <cellStyle name="40% - Accent6 2 3 5 2" xfId="3101" xr:uid="{00000000-0005-0000-0000-00009F050000}"/>
    <cellStyle name="40% - Accent6 2 3 6" xfId="2660" xr:uid="{00000000-0005-0000-0000-0000A0050000}"/>
    <cellStyle name="40% - Accent6 2 4" xfId="220" xr:uid="{00000000-0005-0000-0000-0000A1050000}"/>
    <cellStyle name="40% - Accent6 2 4 2" xfId="1081" xr:uid="{00000000-0005-0000-0000-0000A2050000}"/>
    <cellStyle name="40% - Accent6 2 4 2 2" xfId="3311" xr:uid="{00000000-0005-0000-0000-0000A3050000}"/>
    <cellStyle name="40% - Accent6 2 4 3" xfId="2450" xr:uid="{00000000-0005-0000-0000-0000A4050000}"/>
    <cellStyle name="40% - Accent6 2 5" xfId="1502" xr:uid="{00000000-0005-0000-0000-0000A5050000}"/>
    <cellStyle name="40% - Accent6 2 5 2" xfId="3732" xr:uid="{00000000-0005-0000-0000-0000A6050000}"/>
    <cellStyle name="40% - Accent6 2 6" xfId="1923" xr:uid="{00000000-0005-0000-0000-0000A7050000}"/>
    <cellStyle name="40% - Accent6 2 6 2" xfId="4153" xr:uid="{00000000-0005-0000-0000-0000A8050000}"/>
    <cellStyle name="40% - Accent6 2 7" xfId="661" xr:uid="{00000000-0005-0000-0000-0000A9050000}"/>
    <cellStyle name="40% - Accent6 2 7 2" xfId="2891" xr:uid="{00000000-0005-0000-0000-0000AA050000}"/>
    <cellStyle name="40% - Accent6 2 8" xfId="2345" xr:uid="{00000000-0005-0000-0000-0000AB050000}"/>
    <cellStyle name="40% - Accent6 3" xfId="134" xr:uid="{00000000-0005-0000-0000-0000AC050000}"/>
    <cellStyle name="40% - Accent6 3 2" xfId="345" xr:uid="{00000000-0005-0000-0000-0000AD050000}"/>
    <cellStyle name="40% - Accent6 3 2 2" xfId="555" xr:uid="{00000000-0005-0000-0000-0000AE050000}"/>
    <cellStyle name="40% - Accent6 3 2 2 2" xfId="1416" xr:uid="{00000000-0005-0000-0000-0000AF050000}"/>
    <cellStyle name="40% - Accent6 3 2 2 2 2" xfId="3646" xr:uid="{00000000-0005-0000-0000-0000B0050000}"/>
    <cellStyle name="40% - Accent6 3 2 2 3" xfId="1837" xr:uid="{00000000-0005-0000-0000-0000B1050000}"/>
    <cellStyle name="40% - Accent6 3 2 2 3 2" xfId="4067" xr:uid="{00000000-0005-0000-0000-0000B2050000}"/>
    <cellStyle name="40% - Accent6 3 2 2 4" xfId="2258" xr:uid="{00000000-0005-0000-0000-0000B3050000}"/>
    <cellStyle name="40% - Accent6 3 2 2 4 2" xfId="4488" xr:uid="{00000000-0005-0000-0000-0000B4050000}"/>
    <cellStyle name="40% - Accent6 3 2 2 5" xfId="996" xr:uid="{00000000-0005-0000-0000-0000B5050000}"/>
    <cellStyle name="40% - Accent6 3 2 2 5 2" xfId="3226" xr:uid="{00000000-0005-0000-0000-0000B6050000}"/>
    <cellStyle name="40% - Accent6 3 2 2 6" xfId="2785" xr:uid="{00000000-0005-0000-0000-0000B7050000}"/>
    <cellStyle name="40% - Accent6 3 2 3" xfId="1206" xr:uid="{00000000-0005-0000-0000-0000B8050000}"/>
    <cellStyle name="40% - Accent6 3 2 3 2" xfId="3436" xr:uid="{00000000-0005-0000-0000-0000B9050000}"/>
    <cellStyle name="40% - Accent6 3 2 4" xfId="1627" xr:uid="{00000000-0005-0000-0000-0000BA050000}"/>
    <cellStyle name="40% - Accent6 3 2 4 2" xfId="3857" xr:uid="{00000000-0005-0000-0000-0000BB050000}"/>
    <cellStyle name="40% - Accent6 3 2 5" xfId="2048" xr:uid="{00000000-0005-0000-0000-0000BC050000}"/>
    <cellStyle name="40% - Accent6 3 2 5 2" xfId="4278" xr:uid="{00000000-0005-0000-0000-0000BD050000}"/>
    <cellStyle name="40% - Accent6 3 2 6" xfId="786" xr:uid="{00000000-0005-0000-0000-0000BE050000}"/>
    <cellStyle name="40% - Accent6 3 2 6 2" xfId="3016" xr:uid="{00000000-0005-0000-0000-0000BF050000}"/>
    <cellStyle name="40% - Accent6 3 2 7" xfId="2575" xr:uid="{00000000-0005-0000-0000-0000C0050000}"/>
    <cellStyle name="40% - Accent6 3 3" xfId="450" xr:uid="{00000000-0005-0000-0000-0000C1050000}"/>
    <cellStyle name="40% - Accent6 3 3 2" xfId="1311" xr:uid="{00000000-0005-0000-0000-0000C2050000}"/>
    <cellStyle name="40% - Accent6 3 3 2 2" xfId="3541" xr:uid="{00000000-0005-0000-0000-0000C3050000}"/>
    <cellStyle name="40% - Accent6 3 3 3" xfId="1732" xr:uid="{00000000-0005-0000-0000-0000C4050000}"/>
    <cellStyle name="40% - Accent6 3 3 3 2" xfId="3962" xr:uid="{00000000-0005-0000-0000-0000C5050000}"/>
    <cellStyle name="40% - Accent6 3 3 4" xfId="2153" xr:uid="{00000000-0005-0000-0000-0000C6050000}"/>
    <cellStyle name="40% - Accent6 3 3 4 2" xfId="4383" xr:uid="{00000000-0005-0000-0000-0000C7050000}"/>
    <cellStyle name="40% - Accent6 3 3 5" xfId="891" xr:uid="{00000000-0005-0000-0000-0000C8050000}"/>
    <cellStyle name="40% - Accent6 3 3 5 2" xfId="3121" xr:uid="{00000000-0005-0000-0000-0000C9050000}"/>
    <cellStyle name="40% - Accent6 3 3 6" xfId="2680" xr:uid="{00000000-0005-0000-0000-0000CA050000}"/>
    <cellStyle name="40% - Accent6 3 4" xfId="240" xr:uid="{00000000-0005-0000-0000-0000CB050000}"/>
    <cellStyle name="40% - Accent6 3 4 2" xfId="1101" xr:uid="{00000000-0005-0000-0000-0000CC050000}"/>
    <cellStyle name="40% - Accent6 3 4 2 2" xfId="3331" xr:uid="{00000000-0005-0000-0000-0000CD050000}"/>
    <cellStyle name="40% - Accent6 3 4 3" xfId="2470" xr:uid="{00000000-0005-0000-0000-0000CE050000}"/>
    <cellStyle name="40% - Accent6 3 5" xfId="1522" xr:uid="{00000000-0005-0000-0000-0000CF050000}"/>
    <cellStyle name="40% - Accent6 3 5 2" xfId="3752" xr:uid="{00000000-0005-0000-0000-0000D0050000}"/>
    <cellStyle name="40% - Accent6 3 6" xfId="1943" xr:uid="{00000000-0005-0000-0000-0000D1050000}"/>
    <cellStyle name="40% - Accent6 3 6 2" xfId="4173" xr:uid="{00000000-0005-0000-0000-0000D2050000}"/>
    <cellStyle name="40% - Accent6 3 7" xfId="681" xr:uid="{00000000-0005-0000-0000-0000D3050000}"/>
    <cellStyle name="40% - Accent6 3 7 2" xfId="2911" xr:uid="{00000000-0005-0000-0000-0000D4050000}"/>
    <cellStyle name="40% - Accent6 3 8" xfId="2365" xr:uid="{00000000-0005-0000-0000-0000D5050000}"/>
    <cellStyle name="40% - Accent6 4" xfId="303" xr:uid="{00000000-0005-0000-0000-0000D6050000}"/>
    <cellStyle name="40% - Accent6 4 2" xfId="513" xr:uid="{00000000-0005-0000-0000-0000D7050000}"/>
    <cellStyle name="40% - Accent6 4 2 2" xfId="1374" xr:uid="{00000000-0005-0000-0000-0000D8050000}"/>
    <cellStyle name="40% - Accent6 4 2 2 2" xfId="3604" xr:uid="{00000000-0005-0000-0000-0000D9050000}"/>
    <cellStyle name="40% - Accent6 4 2 3" xfId="1795" xr:uid="{00000000-0005-0000-0000-0000DA050000}"/>
    <cellStyle name="40% - Accent6 4 2 3 2" xfId="4025" xr:uid="{00000000-0005-0000-0000-0000DB050000}"/>
    <cellStyle name="40% - Accent6 4 2 4" xfId="2216" xr:uid="{00000000-0005-0000-0000-0000DC050000}"/>
    <cellStyle name="40% - Accent6 4 2 4 2" xfId="4446" xr:uid="{00000000-0005-0000-0000-0000DD050000}"/>
    <cellStyle name="40% - Accent6 4 2 5" xfId="954" xr:uid="{00000000-0005-0000-0000-0000DE050000}"/>
    <cellStyle name="40% - Accent6 4 2 5 2" xfId="3184" xr:uid="{00000000-0005-0000-0000-0000DF050000}"/>
    <cellStyle name="40% - Accent6 4 2 6" xfId="2743" xr:uid="{00000000-0005-0000-0000-0000E0050000}"/>
    <cellStyle name="40% - Accent6 4 3" xfId="1164" xr:uid="{00000000-0005-0000-0000-0000E1050000}"/>
    <cellStyle name="40% - Accent6 4 3 2" xfId="3394" xr:uid="{00000000-0005-0000-0000-0000E2050000}"/>
    <cellStyle name="40% - Accent6 4 4" xfId="1585" xr:uid="{00000000-0005-0000-0000-0000E3050000}"/>
    <cellStyle name="40% - Accent6 4 4 2" xfId="3815" xr:uid="{00000000-0005-0000-0000-0000E4050000}"/>
    <cellStyle name="40% - Accent6 4 5" xfId="2006" xr:uid="{00000000-0005-0000-0000-0000E5050000}"/>
    <cellStyle name="40% - Accent6 4 5 2" xfId="4236" xr:uid="{00000000-0005-0000-0000-0000E6050000}"/>
    <cellStyle name="40% - Accent6 4 6" xfId="744" xr:uid="{00000000-0005-0000-0000-0000E7050000}"/>
    <cellStyle name="40% - Accent6 4 6 2" xfId="2974" xr:uid="{00000000-0005-0000-0000-0000E8050000}"/>
    <cellStyle name="40% - Accent6 4 7" xfId="2533" xr:uid="{00000000-0005-0000-0000-0000E9050000}"/>
    <cellStyle name="40% - Accent6 5" xfId="408" xr:uid="{00000000-0005-0000-0000-0000EA050000}"/>
    <cellStyle name="40% - Accent6 5 2" xfId="1269" xr:uid="{00000000-0005-0000-0000-0000EB050000}"/>
    <cellStyle name="40% - Accent6 5 2 2" xfId="3499" xr:uid="{00000000-0005-0000-0000-0000EC050000}"/>
    <cellStyle name="40% - Accent6 5 3" xfId="1690" xr:uid="{00000000-0005-0000-0000-0000ED050000}"/>
    <cellStyle name="40% - Accent6 5 3 2" xfId="3920" xr:uid="{00000000-0005-0000-0000-0000EE050000}"/>
    <cellStyle name="40% - Accent6 5 4" xfId="2111" xr:uid="{00000000-0005-0000-0000-0000EF050000}"/>
    <cellStyle name="40% - Accent6 5 4 2" xfId="4341" xr:uid="{00000000-0005-0000-0000-0000F0050000}"/>
    <cellStyle name="40% - Accent6 5 5" xfId="849" xr:uid="{00000000-0005-0000-0000-0000F1050000}"/>
    <cellStyle name="40% - Accent6 5 5 2" xfId="3079" xr:uid="{00000000-0005-0000-0000-0000F2050000}"/>
    <cellStyle name="40% - Accent6 5 6" xfId="2638" xr:uid="{00000000-0005-0000-0000-0000F3050000}"/>
    <cellStyle name="40% - Accent6 6" xfId="198" xr:uid="{00000000-0005-0000-0000-0000F4050000}"/>
    <cellStyle name="40% - Accent6 6 2" xfId="1059" xr:uid="{00000000-0005-0000-0000-0000F5050000}"/>
    <cellStyle name="40% - Accent6 6 2 2" xfId="3289" xr:uid="{00000000-0005-0000-0000-0000F6050000}"/>
    <cellStyle name="40% - Accent6 6 3" xfId="2428" xr:uid="{00000000-0005-0000-0000-0000F7050000}"/>
    <cellStyle name="40% - Accent6 7" xfId="576" xr:uid="{00000000-0005-0000-0000-0000F8050000}"/>
    <cellStyle name="40% - Accent6 7 2" xfId="1480" xr:uid="{00000000-0005-0000-0000-0000F9050000}"/>
    <cellStyle name="40% - Accent6 7 2 2" xfId="3710" xr:uid="{00000000-0005-0000-0000-0000FA050000}"/>
    <cellStyle name="40% - Accent6 7 3" xfId="2806" xr:uid="{00000000-0005-0000-0000-0000FB050000}"/>
    <cellStyle name="40% - Accent6 8" xfId="1901" xr:uid="{00000000-0005-0000-0000-0000FC050000}"/>
    <cellStyle name="40% - Accent6 8 2" xfId="4131" xr:uid="{00000000-0005-0000-0000-0000FD050000}"/>
    <cellStyle name="40% - Accent6 9" xfId="639" xr:uid="{00000000-0005-0000-0000-0000FE050000}"/>
    <cellStyle name="40% - Accent6 9 2" xfId="2869" xr:uid="{00000000-0005-0000-0000-0000FF050000}"/>
    <cellStyle name="60% - Accent1" xfId="73" builtinId="32" customBuiltin="1"/>
    <cellStyle name="60% - Accent1 10" xfId="2309" xr:uid="{00000000-0005-0000-0000-000001060000}"/>
    <cellStyle name="60% - Accent1 2" xfId="100" xr:uid="{00000000-0005-0000-0000-000002060000}"/>
    <cellStyle name="60% - Accent1 2 2" xfId="311" xr:uid="{00000000-0005-0000-0000-000003060000}"/>
    <cellStyle name="60% - Accent1 2 2 2" xfId="521" xr:uid="{00000000-0005-0000-0000-000004060000}"/>
    <cellStyle name="60% - Accent1 2 2 2 2" xfId="1382" xr:uid="{00000000-0005-0000-0000-000005060000}"/>
    <cellStyle name="60% - Accent1 2 2 2 2 2" xfId="3612" xr:uid="{00000000-0005-0000-0000-000006060000}"/>
    <cellStyle name="60% - Accent1 2 2 2 3" xfId="1803" xr:uid="{00000000-0005-0000-0000-000007060000}"/>
    <cellStyle name="60% - Accent1 2 2 2 3 2" xfId="4033" xr:uid="{00000000-0005-0000-0000-000008060000}"/>
    <cellStyle name="60% - Accent1 2 2 2 4" xfId="2224" xr:uid="{00000000-0005-0000-0000-000009060000}"/>
    <cellStyle name="60% - Accent1 2 2 2 4 2" xfId="4454" xr:uid="{00000000-0005-0000-0000-00000A060000}"/>
    <cellStyle name="60% - Accent1 2 2 2 5" xfId="962" xr:uid="{00000000-0005-0000-0000-00000B060000}"/>
    <cellStyle name="60% - Accent1 2 2 2 5 2" xfId="3192" xr:uid="{00000000-0005-0000-0000-00000C060000}"/>
    <cellStyle name="60% - Accent1 2 2 2 6" xfId="2751" xr:uid="{00000000-0005-0000-0000-00000D060000}"/>
    <cellStyle name="60% - Accent1 2 2 3" xfId="1172" xr:uid="{00000000-0005-0000-0000-00000E060000}"/>
    <cellStyle name="60% - Accent1 2 2 3 2" xfId="3402" xr:uid="{00000000-0005-0000-0000-00000F060000}"/>
    <cellStyle name="60% - Accent1 2 2 4" xfId="1593" xr:uid="{00000000-0005-0000-0000-000010060000}"/>
    <cellStyle name="60% - Accent1 2 2 4 2" xfId="3823" xr:uid="{00000000-0005-0000-0000-000011060000}"/>
    <cellStyle name="60% - Accent1 2 2 5" xfId="2014" xr:uid="{00000000-0005-0000-0000-000012060000}"/>
    <cellStyle name="60% - Accent1 2 2 5 2" xfId="4244" xr:uid="{00000000-0005-0000-0000-000013060000}"/>
    <cellStyle name="60% - Accent1 2 2 6" xfId="752" xr:uid="{00000000-0005-0000-0000-000014060000}"/>
    <cellStyle name="60% - Accent1 2 2 6 2" xfId="2982" xr:uid="{00000000-0005-0000-0000-000015060000}"/>
    <cellStyle name="60% - Accent1 2 2 7" xfId="2541" xr:uid="{00000000-0005-0000-0000-000016060000}"/>
    <cellStyle name="60% - Accent1 2 3" xfId="416" xr:uid="{00000000-0005-0000-0000-000017060000}"/>
    <cellStyle name="60% - Accent1 2 3 2" xfId="1277" xr:uid="{00000000-0005-0000-0000-000018060000}"/>
    <cellStyle name="60% - Accent1 2 3 2 2" xfId="3507" xr:uid="{00000000-0005-0000-0000-000019060000}"/>
    <cellStyle name="60% - Accent1 2 3 3" xfId="1698" xr:uid="{00000000-0005-0000-0000-00001A060000}"/>
    <cellStyle name="60% - Accent1 2 3 3 2" xfId="3928" xr:uid="{00000000-0005-0000-0000-00001B060000}"/>
    <cellStyle name="60% - Accent1 2 3 4" xfId="2119" xr:uid="{00000000-0005-0000-0000-00001C060000}"/>
    <cellStyle name="60% - Accent1 2 3 4 2" xfId="4349" xr:uid="{00000000-0005-0000-0000-00001D060000}"/>
    <cellStyle name="60% - Accent1 2 3 5" xfId="857" xr:uid="{00000000-0005-0000-0000-00001E060000}"/>
    <cellStyle name="60% - Accent1 2 3 5 2" xfId="3087" xr:uid="{00000000-0005-0000-0000-00001F060000}"/>
    <cellStyle name="60% - Accent1 2 3 6" xfId="2646" xr:uid="{00000000-0005-0000-0000-000020060000}"/>
    <cellStyle name="60% - Accent1 2 4" xfId="206" xr:uid="{00000000-0005-0000-0000-000021060000}"/>
    <cellStyle name="60% - Accent1 2 4 2" xfId="1067" xr:uid="{00000000-0005-0000-0000-000022060000}"/>
    <cellStyle name="60% - Accent1 2 4 2 2" xfId="3297" xr:uid="{00000000-0005-0000-0000-000023060000}"/>
    <cellStyle name="60% - Accent1 2 4 3" xfId="2436" xr:uid="{00000000-0005-0000-0000-000024060000}"/>
    <cellStyle name="60% - Accent1 2 5" xfId="1488" xr:uid="{00000000-0005-0000-0000-000025060000}"/>
    <cellStyle name="60% - Accent1 2 5 2" xfId="3718" xr:uid="{00000000-0005-0000-0000-000026060000}"/>
    <cellStyle name="60% - Accent1 2 6" xfId="1909" xr:uid="{00000000-0005-0000-0000-000027060000}"/>
    <cellStyle name="60% - Accent1 2 6 2" xfId="4139" xr:uid="{00000000-0005-0000-0000-000028060000}"/>
    <cellStyle name="60% - Accent1 2 7" xfId="647" xr:uid="{00000000-0005-0000-0000-000029060000}"/>
    <cellStyle name="60% - Accent1 2 7 2" xfId="2877" xr:uid="{00000000-0005-0000-0000-00002A060000}"/>
    <cellStyle name="60% - Accent1 2 8" xfId="2331" xr:uid="{00000000-0005-0000-0000-00002B060000}"/>
    <cellStyle name="60% - Accent1 3" xfId="120" xr:uid="{00000000-0005-0000-0000-00002C060000}"/>
    <cellStyle name="60% - Accent1 3 2" xfId="331" xr:uid="{00000000-0005-0000-0000-00002D060000}"/>
    <cellStyle name="60% - Accent1 3 2 2" xfId="541" xr:uid="{00000000-0005-0000-0000-00002E060000}"/>
    <cellStyle name="60% - Accent1 3 2 2 2" xfId="1402" xr:uid="{00000000-0005-0000-0000-00002F060000}"/>
    <cellStyle name="60% - Accent1 3 2 2 2 2" xfId="3632" xr:uid="{00000000-0005-0000-0000-000030060000}"/>
    <cellStyle name="60% - Accent1 3 2 2 3" xfId="1823" xr:uid="{00000000-0005-0000-0000-000031060000}"/>
    <cellStyle name="60% - Accent1 3 2 2 3 2" xfId="4053" xr:uid="{00000000-0005-0000-0000-000032060000}"/>
    <cellStyle name="60% - Accent1 3 2 2 4" xfId="2244" xr:uid="{00000000-0005-0000-0000-000033060000}"/>
    <cellStyle name="60% - Accent1 3 2 2 4 2" xfId="4474" xr:uid="{00000000-0005-0000-0000-000034060000}"/>
    <cellStyle name="60% - Accent1 3 2 2 5" xfId="982" xr:uid="{00000000-0005-0000-0000-000035060000}"/>
    <cellStyle name="60% - Accent1 3 2 2 5 2" xfId="3212" xr:uid="{00000000-0005-0000-0000-000036060000}"/>
    <cellStyle name="60% - Accent1 3 2 2 6" xfId="2771" xr:uid="{00000000-0005-0000-0000-000037060000}"/>
    <cellStyle name="60% - Accent1 3 2 3" xfId="1192" xr:uid="{00000000-0005-0000-0000-000038060000}"/>
    <cellStyle name="60% - Accent1 3 2 3 2" xfId="3422" xr:uid="{00000000-0005-0000-0000-000039060000}"/>
    <cellStyle name="60% - Accent1 3 2 4" xfId="1613" xr:uid="{00000000-0005-0000-0000-00003A060000}"/>
    <cellStyle name="60% - Accent1 3 2 4 2" xfId="3843" xr:uid="{00000000-0005-0000-0000-00003B060000}"/>
    <cellStyle name="60% - Accent1 3 2 5" xfId="2034" xr:uid="{00000000-0005-0000-0000-00003C060000}"/>
    <cellStyle name="60% - Accent1 3 2 5 2" xfId="4264" xr:uid="{00000000-0005-0000-0000-00003D060000}"/>
    <cellStyle name="60% - Accent1 3 2 6" xfId="772" xr:uid="{00000000-0005-0000-0000-00003E060000}"/>
    <cellStyle name="60% - Accent1 3 2 6 2" xfId="3002" xr:uid="{00000000-0005-0000-0000-00003F060000}"/>
    <cellStyle name="60% - Accent1 3 2 7" xfId="2561" xr:uid="{00000000-0005-0000-0000-000040060000}"/>
    <cellStyle name="60% - Accent1 3 3" xfId="436" xr:uid="{00000000-0005-0000-0000-000041060000}"/>
    <cellStyle name="60% - Accent1 3 3 2" xfId="1297" xr:uid="{00000000-0005-0000-0000-000042060000}"/>
    <cellStyle name="60% - Accent1 3 3 2 2" xfId="3527" xr:uid="{00000000-0005-0000-0000-000043060000}"/>
    <cellStyle name="60% - Accent1 3 3 3" xfId="1718" xr:uid="{00000000-0005-0000-0000-000044060000}"/>
    <cellStyle name="60% - Accent1 3 3 3 2" xfId="3948" xr:uid="{00000000-0005-0000-0000-000045060000}"/>
    <cellStyle name="60% - Accent1 3 3 4" xfId="2139" xr:uid="{00000000-0005-0000-0000-000046060000}"/>
    <cellStyle name="60% - Accent1 3 3 4 2" xfId="4369" xr:uid="{00000000-0005-0000-0000-000047060000}"/>
    <cellStyle name="60% - Accent1 3 3 5" xfId="877" xr:uid="{00000000-0005-0000-0000-000048060000}"/>
    <cellStyle name="60% - Accent1 3 3 5 2" xfId="3107" xr:uid="{00000000-0005-0000-0000-000049060000}"/>
    <cellStyle name="60% - Accent1 3 3 6" xfId="2666" xr:uid="{00000000-0005-0000-0000-00004A060000}"/>
    <cellStyle name="60% - Accent1 3 4" xfId="226" xr:uid="{00000000-0005-0000-0000-00004B060000}"/>
    <cellStyle name="60% - Accent1 3 4 2" xfId="1087" xr:uid="{00000000-0005-0000-0000-00004C060000}"/>
    <cellStyle name="60% - Accent1 3 4 2 2" xfId="3317" xr:uid="{00000000-0005-0000-0000-00004D060000}"/>
    <cellStyle name="60% - Accent1 3 4 3" xfId="2456" xr:uid="{00000000-0005-0000-0000-00004E060000}"/>
    <cellStyle name="60% - Accent1 3 5" xfId="1508" xr:uid="{00000000-0005-0000-0000-00004F060000}"/>
    <cellStyle name="60% - Accent1 3 5 2" xfId="3738" xr:uid="{00000000-0005-0000-0000-000050060000}"/>
    <cellStyle name="60% - Accent1 3 6" xfId="1929" xr:uid="{00000000-0005-0000-0000-000051060000}"/>
    <cellStyle name="60% - Accent1 3 6 2" xfId="4159" xr:uid="{00000000-0005-0000-0000-000052060000}"/>
    <cellStyle name="60% - Accent1 3 7" xfId="667" xr:uid="{00000000-0005-0000-0000-000053060000}"/>
    <cellStyle name="60% - Accent1 3 7 2" xfId="2897" xr:uid="{00000000-0005-0000-0000-000054060000}"/>
    <cellStyle name="60% - Accent1 3 8" xfId="2351" xr:uid="{00000000-0005-0000-0000-000055060000}"/>
    <cellStyle name="60% - Accent1 4" xfId="289" xr:uid="{00000000-0005-0000-0000-000056060000}"/>
    <cellStyle name="60% - Accent1 4 2" xfId="499" xr:uid="{00000000-0005-0000-0000-000057060000}"/>
    <cellStyle name="60% - Accent1 4 2 2" xfId="1360" xr:uid="{00000000-0005-0000-0000-000058060000}"/>
    <cellStyle name="60% - Accent1 4 2 2 2" xfId="3590" xr:uid="{00000000-0005-0000-0000-000059060000}"/>
    <cellStyle name="60% - Accent1 4 2 3" xfId="1781" xr:uid="{00000000-0005-0000-0000-00005A060000}"/>
    <cellStyle name="60% - Accent1 4 2 3 2" xfId="4011" xr:uid="{00000000-0005-0000-0000-00005B060000}"/>
    <cellStyle name="60% - Accent1 4 2 4" xfId="2202" xr:uid="{00000000-0005-0000-0000-00005C060000}"/>
    <cellStyle name="60% - Accent1 4 2 4 2" xfId="4432" xr:uid="{00000000-0005-0000-0000-00005D060000}"/>
    <cellStyle name="60% - Accent1 4 2 5" xfId="940" xr:uid="{00000000-0005-0000-0000-00005E060000}"/>
    <cellStyle name="60% - Accent1 4 2 5 2" xfId="3170" xr:uid="{00000000-0005-0000-0000-00005F060000}"/>
    <cellStyle name="60% - Accent1 4 2 6" xfId="2729" xr:uid="{00000000-0005-0000-0000-000060060000}"/>
    <cellStyle name="60% - Accent1 4 3" xfId="1150" xr:uid="{00000000-0005-0000-0000-000061060000}"/>
    <cellStyle name="60% - Accent1 4 3 2" xfId="3380" xr:uid="{00000000-0005-0000-0000-000062060000}"/>
    <cellStyle name="60% - Accent1 4 4" xfId="1571" xr:uid="{00000000-0005-0000-0000-000063060000}"/>
    <cellStyle name="60% - Accent1 4 4 2" xfId="3801" xr:uid="{00000000-0005-0000-0000-000064060000}"/>
    <cellStyle name="60% - Accent1 4 5" xfId="1992" xr:uid="{00000000-0005-0000-0000-000065060000}"/>
    <cellStyle name="60% - Accent1 4 5 2" xfId="4222" xr:uid="{00000000-0005-0000-0000-000066060000}"/>
    <cellStyle name="60% - Accent1 4 6" xfId="730" xr:uid="{00000000-0005-0000-0000-000067060000}"/>
    <cellStyle name="60% - Accent1 4 6 2" xfId="2960" xr:uid="{00000000-0005-0000-0000-000068060000}"/>
    <cellStyle name="60% - Accent1 4 7" xfId="2519" xr:uid="{00000000-0005-0000-0000-000069060000}"/>
    <cellStyle name="60% - Accent1 5" xfId="394" xr:uid="{00000000-0005-0000-0000-00006A060000}"/>
    <cellStyle name="60% - Accent1 5 2" xfId="1255" xr:uid="{00000000-0005-0000-0000-00006B060000}"/>
    <cellStyle name="60% - Accent1 5 2 2" xfId="3485" xr:uid="{00000000-0005-0000-0000-00006C060000}"/>
    <cellStyle name="60% - Accent1 5 3" xfId="1676" xr:uid="{00000000-0005-0000-0000-00006D060000}"/>
    <cellStyle name="60% - Accent1 5 3 2" xfId="3906" xr:uid="{00000000-0005-0000-0000-00006E060000}"/>
    <cellStyle name="60% - Accent1 5 4" xfId="2097" xr:uid="{00000000-0005-0000-0000-00006F060000}"/>
    <cellStyle name="60% - Accent1 5 4 2" xfId="4327" xr:uid="{00000000-0005-0000-0000-000070060000}"/>
    <cellStyle name="60% - Accent1 5 5" xfId="835" xr:uid="{00000000-0005-0000-0000-000071060000}"/>
    <cellStyle name="60% - Accent1 5 5 2" xfId="3065" xr:uid="{00000000-0005-0000-0000-000072060000}"/>
    <cellStyle name="60% - Accent1 5 6" xfId="2624" xr:uid="{00000000-0005-0000-0000-000073060000}"/>
    <cellStyle name="60% - Accent1 6" xfId="184" xr:uid="{00000000-0005-0000-0000-000074060000}"/>
    <cellStyle name="60% - Accent1 6 2" xfId="1045" xr:uid="{00000000-0005-0000-0000-000075060000}"/>
    <cellStyle name="60% - Accent1 6 2 2" xfId="3275" xr:uid="{00000000-0005-0000-0000-000076060000}"/>
    <cellStyle name="60% - Accent1 6 3" xfId="2414" xr:uid="{00000000-0005-0000-0000-000077060000}"/>
    <cellStyle name="60% - Accent1 7" xfId="562" xr:uid="{00000000-0005-0000-0000-000078060000}"/>
    <cellStyle name="60% - Accent1 7 2" xfId="1466" xr:uid="{00000000-0005-0000-0000-000079060000}"/>
    <cellStyle name="60% - Accent1 7 2 2" xfId="3696" xr:uid="{00000000-0005-0000-0000-00007A060000}"/>
    <cellStyle name="60% - Accent1 7 3" xfId="2792" xr:uid="{00000000-0005-0000-0000-00007B060000}"/>
    <cellStyle name="60% - Accent1 8" xfId="1887" xr:uid="{00000000-0005-0000-0000-00007C060000}"/>
    <cellStyle name="60% - Accent1 8 2" xfId="4117" xr:uid="{00000000-0005-0000-0000-00007D060000}"/>
    <cellStyle name="60% - Accent1 9" xfId="625" xr:uid="{00000000-0005-0000-0000-00007E060000}"/>
    <cellStyle name="60% - Accent1 9 2" xfId="2855" xr:uid="{00000000-0005-0000-0000-00007F060000}"/>
    <cellStyle name="60% - Accent2" xfId="77" builtinId="36" customBuiltin="1"/>
    <cellStyle name="60% - Accent2 10" xfId="2312" xr:uid="{00000000-0005-0000-0000-000081060000}"/>
    <cellStyle name="60% - Accent2 2" xfId="103" xr:uid="{00000000-0005-0000-0000-000082060000}"/>
    <cellStyle name="60% - Accent2 2 2" xfId="314" xr:uid="{00000000-0005-0000-0000-000083060000}"/>
    <cellStyle name="60% - Accent2 2 2 2" xfId="524" xr:uid="{00000000-0005-0000-0000-000084060000}"/>
    <cellStyle name="60% - Accent2 2 2 2 2" xfId="1385" xr:uid="{00000000-0005-0000-0000-000085060000}"/>
    <cellStyle name="60% - Accent2 2 2 2 2 2" xfId="3615" xr:uid="{00000000-0005-0000-0000-000086060000}"/>
    <cellStyle name="60% - Accent2 2 2 2 3" xfId="1806" xr:uid="{00000000-0005-0000-0000-000087060000}"/>
    <cellStyle name="60% - Accent2 2 2 2 3 2" xfId="4036" xr:uid="{00000000-0005-0000-0000-000088060000}"/>
    <cellStyle name="60% - Accent2 2 2 2 4" xfId="2227" xr:uid="{00000000-0005-0000-0000-000089060000}"/>
    <cellStyle name="60% - Accent2 2 2 2 4 2" xfId="4457" xr:uid="{00000000-0005-0000-0000-00008A060000}"/>
    <cellStyle name="60% - Accent2 2 2 2 5" xfId="965" xr:uid="{00000000-0005-0000-0000-00008B060000}"/>
    <cellStyle name="60% - Accent2 2 2 2 5 2" xfId="3195" xr:uid="{00000000-0005-0000-0000-00008C060000}"/>
    <cellStyle name="60% - Accent2 2 2 2 6" xfId="2754" xr:uid="{00000000-0005-0000-0000-00008D060000}"/>
    <cellStyle name="60% - Accent2 2 2 3" xfId="1175" xr:uid="{00000000-0005-0000-0000-00008E060000}"/>
    <cellStyle name="60% - Accent2 2 2 3 2" xfId="3405" xr:uid="{00000000-0005-0000-0000-00008F060000}"/>
    <cellStyle name="60% - Accent2 2 2 4" xfId="1596" xr:uid="{00000000-0005-0000-0000-000090060000}"/>
    <cellStyle name="60% - Accent2 2 2 4 2" xfId="3826" xr:uid="{00000000-0005-0000-0000-000091060000}"/>
    <cellStyle name="60% - Accent2 2 2 5" xfId="2017" xr:uid="{00000000-0005-0000-0000-000092060000}"/>
    <cellStyle name="60% - Accent2 2 2 5 2" xfId="4247" xr:uid="{00000000-0005-0000-0000-000093060000}"/>
    <cellStyle name="60% - Accent2 2 2 6" xfId="755" xr:uid="{00000000-0005-0000-0000-000094060000}"/>
    <cellStyle name="60% - Accent2 2 2 6 2" xfId="2985" xr:uid="{00000000-0005-0000-0000-000095060000}"/>
    <cellStyle name="60% - Accent2 2 2 7" xfId="2544" xr:uid="{00000000-0005-0000-0000-000096060000}"/>
    <cellStyle name="60% - Accent2 2 3" xfId="419" xr:uid="{00000000-0005-0000-0000-000097060000}"/>
    <cellStyle name="60% - Accent2 2 3 2" xfId="1280" xr:uid="{00000000-0005-0000-0000-000098060000}"/>
    <cellStyle name="60% - Accent2 2 3 2 2" xfId="3510" xr:uid="{00000000-0005-0000-0000-000099060000}"/>
    <cellStyle name="60% - Accent2 2 3 3" xfId="1701" xr:uid="{00000000-0005-0000-0000-00009A060000}"/>
    <cellStyle name="60% - Accent2 2 3 3 2" xfId="3931" xr:uid="{00000000-0005-0000-0000-00009B060000}"/>
    <cellStyle name="60% - Accent2 2 3 4" xfId="2122" xr:uid="{00000000-0005-0000-0000-00009C060000}"/>
    <cellStyle name="60% - Accent2 2 3 4 2" xfId="4352" xr:uid="{00000000-0005-0000-0000-00009D060000}"/>
    <cellStyle name="60% - Accent2 2 3 5" xfId="860" xr:uid="{00000000-0005-0000-0000-00009E060000}"/>
    <cellStyle name="60% - Accent2 2 3 5 2" xfId="3090" xr:uid="{00000000-0005-0000-0000-00009F060000}"/>
    <cellStyle name="60% - Accent2 2 3 6" xfId="2649" xr:uid="{00000000-0005-0000-0000-0000A0060000}"/>
    <cellStyle name="60% - Accent2 2 4" xfId="209" xr:uid="{00000000-0005-0000-0000-0000A1060000}"/>
    <cellStyle name="60% - Accent2 2 4 2" xfId="1070" xr:uid="{00000000-0005-0000-0000-0000A2060000}"/>
    <cellStyle name="60% - Accent2 2 4 2 2" xfId="3300" xr:uid="{00000000-0005-0000-0000-0000A3060000}"/>
    <cellStyle name="60% - Accent2 2 4 3" xfId="2439" xr:uid="{00000000-0005-0000-0000-0000A4060000}"/>
    <cellStyle name="60% - Accent2 2 5" xfId="1491" xr:uid="{00000000-0005-0000-0000-0000A5060000}"/>
    <cellStyle name="60% - Accent2 2 5 2" xfId="3721" xr:uid="{00000000-0005-0000-0000-0000A6060000}"/>
    <cellStyle name="60% - Accent2 2 6" xfId="1912" xr:uid="{00000000-0005-0000-0000-0000A7060000}"/>
    <cellStyle name="60% - Accent2 2 6 2" xfId="4142" xr:uid="{00000000-0005-0000-0000-0000A8060000}"/>
    <cellStyle name="60% - Accent2 2 7" xfId="650" xr:uid="{00000000-0005-0000-0000-0000A9060000}"/>
    <cellStyle name="60% - Accent2 2 7 2" xfId="2880" xr:uid="{00000000-0005-0000-0000-0000AA060000}"/>
    <cellStyle name="60% - Accent2 2 8" xfId="2334" xr:uid="{00000000-0005-0000-0000-0000AB060000}"/>
    <cellStyle name="60% - Accent2 3" xfId="123" xr:uid="{00000000-0005-0000-0000-0000AC060000}"/>
    <cellStyle name="60% - Accent2 3 2" xfId="334" xr:uid="{00000000-0005-0000-0000-0000AD060000}"/>
    <cellStyle name="60% - Accent2 3 2 2" xfId="544" xr:uid="{00000000-0005-0000-0000-0000AE060000}"/>
    <cellStyle name="60% - Accent2 3 2 2 2" xfId="1405" xr:uid="{00000000-0005-0000-0000-0000AF060000}"/>
    <cellStyle name="60% - Accent2 3 2 2 2 2" xfId="3635" xr:uid="{00000000-0005-0000-0000-0000B0060000}"/>
    <cellStyle name="60% - Accent2 3 2 2 3" xfId="1826" xr:uid="{00000000-0005-0000-0000-0000B1060000}"/>
    <cellStyle name="60% - Accent2 3 2 2 3 2" xfId="4056" xr:uid="{00000000-0005-0000-0000-0000B2060000}"/>
    <cellStyle name="60% - Accent2 3 2 2 4" xfId="2247" xr:uid="{00000000-0005-0000-0000-0000B3060000}"/>
    <cellStyle name="60% - Accent2 3 2 2 4 2" xfId="4477" xr:uid="{00000000-0005-0000-0000-0000B4060000}"/>
    <cellStyle name="60% - Accent2 3 2 2 5" xfId="985" xr:uid="{00000000-0005-0000-0000-0000B5060000}"/>
    <cellStyle name="60% - Accent2 3 2 2 5 2" xfId="3215" xr:uid="{00000000-0005-0000-0000-0000B6060000}"/>
    <cellStyle name="60% - Accent2 3 2 2 6" xfId="2774" xr:uid="{00000000-0005-0000-0000-0000B7060000}"/>
    <cellStyle name="60% - Accent2 3 2 3" xfId="1195" xr:uid="{00000000-0005-0000-0000-0000B8060000}"/>
    <cellStyle name="60% - Accent2 3 2 3 2" xfId="3425" xr:uid="{00000000-0005-0000-0000-0000B9060000}"/>
    <cellStyle name="60% - Accent2 3 2 4" xfId="1616" xr:uid="{00000000-0005-0000-0000-0000BA060000}"/>
    <cellStyle name="60% - Accent2 3 2 4 2" xfId="3846" xr:uid="{00000000-0005-0000-0000-0000BB060000}"/>
    <cellStyle name="60% - Accent2 3 2 5" xfId="2037" xr:uid="{00000000-0005-0000-0000-0000BC060000}"/>
    <cellStyle name="60% - Accent2 3 2 5 2" xfId="4267" xr:uid="{00000000-0005-0000-0000-0000BD060000}"/>
    <cellStyle name="60% - Accent2 3 2 6" xfId="775" xr:uid="{00000000-0005-0000-0000-0000BE060000}"/>
    <cellStyle name="60% - Accent2 3 2 6 2" xfId="3005" xr:uid="{00000000-0005-0000-0000-0000BF060000}"/>
    <cellStyle name="60% - Accent2 3 2 7" xfId="2564" xr:uid="{00000000-0005-0000-0000-0000C0060000}"/>
    <cellStyle name="60% - Accent2 3 3" xfId="439" xr:uid="{00000000-0005-0000-0000-0000C1060000}"/>
    <cellStyle name="60% - Accent2 3 3 2" xfId="1300" xr:uid="{00000000-0005-0000-0000-0000C2060000}"/>
    <cellStyle name="60% - Accent2 3 3 2 2" xfId="3530" xr:uid="{00000000-0005-0000-0000-0000C3060000}"/>
    <cellStyle name="60% - Accent2 3 3 3" xfId="1721" xr:uid="{00000000-0005-0000-0000-0000C4060000}"/>
    <cellStyle name="60% - Accent2 3 3 3 2" xfId="3951" xr:uid="{00000000-0005-0000-0000-0000C5060000}"/>
    <cellStyle name="60% - Accent2 3 3 4" xfId="2142" xr:uid="{00000000-0005-0000-0000-0000C6060000}"/>
    <cellStyle name="60% - Accent2 3 3 4 2" xfId="4372" xr:uid="{00000000-0005-0000-0000-0000C7060000}"/>
    <cellStyle name="60% - Accent2 3 3 5" xfId="880" xr:uid="{00000000-0005-0000-0000-0000C8060000}"/>
    <cellStyle name="60% - Accent2 3 3 5 2" xfId="3110" xr:uid="{00000000-0005-0000-0000-0000C9060000}"/>
    <cellStyle name="60% - Accent2 3 3 6" xfId="2669" xr:uid="{00000000-0005-0000-0000-0000CA060000}"/>
    <cellStyle name="60% - Accent2 3 4" xfId="229" xr:uid="{00000000-0005-0000-0000-0000CB060000}"/>
    <cellStyle name="60% - Accent2 3 4 2" xfId="1090" xr:uid="{00000000-0005-0000-0000-0000CC060000}"/>
    <cellStyle name="60% - Accent2 3 4 2 2" xfId="3320" xr:uid="{00000000-0005-0000-0000-0000CD060000}"/>
    <cellStyle name="60% - Accent2 3 4 3" xfId="2459" xr:uid="{00000000-0005-0000-0000-0000CE060000}"/>
    <cellStyle name="60% - Accent2 3 5" xfId="1511" xr:uid="{00000000-0005-0000-0000-0000CF060000}"/>
    <cellStyle name="60% - Accent2 3 5 2" xfId="3741" xr:uid="{00000000-0005-0000-0000-0000D0060000}"/>
    <cellStyle name="60% - Accent2 3 6" xfId="1932" xr:uid="{00000000-0005-0000-0000-0000D1060000}"/>
    <cellStyle name="60% - Accent2 3 6 2" xfId="4162" xr:uid="{00000000-0005-0000-0000-0000D2060000}"/>
    <cellStyle name="60% - Accent2 3 7" xfId="670" xr:uid="{00000000-0005-0000-0000-0000D3060000}"/>
    <cellStyle name="60% - Accent2 3 7 2" xfId="2900" xr:uid="{00000000-0005-0000-0000-0000D4060000}"/>
    <cellStyle name="60% - Accent2 3 8" xfId="2354" xr:uid="{00000000-0005-0000-0000-0000D5060000}"/>
    <cellStyle name="60% - Accent2 4" xfId="292" xr:uid="{00000000-0005-0000-0000-0000D6060000}"/>
    <cellStyle name="60% - Accent2 4 2" xfId="502" xr:uid="{00000000-0005-0000-0000-0000D7060000}"/>
    <cellStyle name="60% - Accent2 4 2 2" xfId="1363" xr:uid="{00000000-0005-0000-0000-0000D8060000}"/>
    <cellStyle name="60% - Accent2 4 2 2 2" xfId="3593" xr:uid="{00000000-0005-0000-0000-0000D9060000}"/>
    <cellStyle name="60% - Accent2 4 2 3" xfId="1784" xr:uid="{00000000-0005-0000-0000-0000DA060000}"/>
    <cellStyle name="60% - Accent2 4 2 3 2" xfId="4014" xr:uid="{00000000-0005-0000-0000-0000DB060000}"/>
    <cellStyle name="60% - Accent2 4 2 4" xfId="2205" xr:uid="{00000000-0005-0000-0000-0000DC060000}"/>
    <cellStyle name="60% - Accent2 4 2 4 2" xfId="4435" xr:uid="{00000000-0005-0000-0000-0000DD060000}"/>
    <cellStyle name="60% - Accent2 4 2 5" xfId="943" xr:uid="{00000000-0005-0000-0000-0000DE060000}"/>
    <cellStyle name="60% - Accent2 4 2 5 2" xfId="3173" xr:uid="{00000000-0005-0000-0000-0000DF060000}"/>
    <cellStyle name="60% - Accent2 4 2 6" xfId="2732" xr:uid="{00000000-0005-0000-0000-0000E0060000}"/>
    <cellStyle name="60% - Accent2 4 3" xfId="1153" xr:uid="{00000000-0005-0000-0000-0000E1060000}"/>
    <cellStyle name="60% - Accent2 4 3 2" xfId="3383" xr:uid="{00000000-0005-0000-0000-0000E2060000}"/>
    <cellStyle name="60% - Accent2 4 4" xfId="1574" xr:uid="{00000000-0005-0000-0000-0000E3060000}"/>
    <cellStyle name="60% - Accent2 4 4 2" xfId="3804" xr:uid="{00000000-0005-0000-0000-0000E4060000}"/>
    <cellStyle name="60% - Accent2 4 5" xfId="1995" xr:uid="{00000000-0005-0000-0000-0000E5060000}"/>
    <cellStyle name="60% - Accent2 4 5 2" xfId="4225" xr:uid="{00000000-0005-0000-0000-0000E6060000}"/>
    <cellStyle name="60% - Accent2 4 6" xfId="733" xr:uid="{00000000-0005-0000-0000-0000E7060000}"/>
    <cellStyle name="60% - Accent2 4 6 2" xfId="2963" xr:uid="{00000000-0005-0000-0000-0000E8060000}"/>
    <cellStyle name="60% - Accent2 4 7" xfId="2522" xr:uid="{00000000-0005-0000-0000-0000E9060000}"/>
    <cellStyle name="60% - Accent2 5" xfId="397" xr:uid="{00000000-0005-0000-0000-0000EA060000}"/>
    <cellStyle name="60% - Accent2 5 2" xfId="1258" xr:uid="{00000000-0005-0000-0000-0000EB060000}"/>
    <cellStyle name="60% - Accent2 5 2 2" xfId="3488" xr:uid="{00000000-0005-0000-0000-0000EC060000}"/>
    <cellStyle name="60% - Accent2 5 3" xfId="1679" xr:uid="{00000000-0005-0000-0000-0000ED060000}"/>
    <cellStyle name="60% - Accent2 5 3 2" xfId="3909" xr:uid="{00000000-0005-0000-0000-0000EE060000}"/>
    <cellStyle name="60% - Accent2 5 4" xfId="2100" xr:uid="{00000000-0005-0000-0000-0000EF060000}"/>
    <cellStyle name="60% - Accent2 5 4 2" xfId="4330" xr:uid="{00000000-0005-0000-0000-0000F0060000}"/>
    <cellStyle name="60% - Accent2 5 5" xfId="838" xr:uid="{00000000-0005-0000-0000-0000F1060000}"/>
    <cellStyle name="60% - Accent2 5 5 2" xfId="3068" xr:uid="{00000000-0005-0000-0000-0000F2060000}"/>
    <cellStyle name="60% - Accent2 5 6" xfId="2627" xr:uid="{00000000-0005-0000-0000-0000F3060000}"/>
    <cellStyle name="60% - Accent2 6" xfId="187" xr:uid="{00000000-0005-0000-0000-0000F4060000}"/>
    <cellStyle name="60% - Accent2 6 2" xfId="1048" xr:uid="{00000000-0005-0000-0000-0000F5060000}"/>
    <cellStyle name="60% - Accent2 6 2 2" xfId="3278" xr:uid="{00000000-0005-0000-0000-0000F6060000}"/>
    <cellStyle name="60% - Accent2 6 3" xfId="2417" xr:uid="{00000000-0005-0000-0000-0000F7060000}"/>
    <cellStyle name="60% - Accent2 7" xfId="565" xr:uid="{00000000-0005-0000-0000-0000F8060000}"/>
    <cellStyle name="60% - Accent2 7 2" xfId="1469" xr:uid="{00000000-0005-0000-0000-0000F9060000}"/>
    <cellStyle name="60% - Accent2 7 2 2" xfId="3699" xr:uid="{00000000-0005-0000-0000-0000FA060000}"/>
    <cellStyle name="60% - Accent2 7 3" xfId="2795" xr:uid="{00000000-0005-0000-0000-0000FB060000}"/>
    <cellStyle name="60% - Accent2 8" xfId="1890" xr:uid="{00000000-0005-0000-0000-0000FC060000}"/>
    <cellStyle name="60% - Accent2 8 2" xfId="4120" xr:uid="{00000000-0005-0000-0000-0000FD060000}"/>
    <cellStyle name="60% - Accent2 9" xfId="628" xr:uid="{00000000-0005-0000-0000-0000FE060000}"/>
    <cellStyle name="60% - Accent2 9 2" xfId="2858" xr:uid="{00000000-0005-0000-0000-0000FF060000}"/>
    <cellStyle name="60% - Accent3" xfId="81" builtinId="40" customBuiltin="1"/>
    <cellStyle name="60% - Accent3 10" xfId="2315" xr:uid="{00000000-0005-0000-0000-000001070000}"/>
    <cellStyle name="60% - Accent3 2" xfId="106" xr:uid="{00000000-0005-0000-0000-000002070000}"/>
    <cellStyle name="60% - Accent3 2 2" xfId="317" xr:uid="{00000000-0005-0000-0000-000003070000}"/>
    <cellStyle name="60% - Accent3 2 2 2" xfId="527" xr:uid="{00000000-0005-0000-0000-000004070000}"/>
    <cellStyle name="60% - Accent3 2 2 2 2" xfId="1388" xr:uid="{00000000-0005-0000-0000-000005070000}"/>
    <cellStyle name="60% - Accent3 2 2 2 2 2" xfId="3618" xr:uid="{00000000-0005-0000-0000-000006070000}"/>
    <cellStyle name="60% - Accent3 2 2 2 3" xfId="1809" xr:uid="{00000000-0005-0000-0000-000007070000}"/>
    <cellStyle name="60% - Accent3 2 2 2 3 2" xfId="4039" xr:uid="{00000000-0005-0000-0000-000008070000}"/>
    <cellStyle name="60% - Accent3 2 2 2 4" xfId="2230" xr:uid="{00000000-0005-0000-0000-000009070000}"/>
    <cellStyle name="60% - Accent3 2 2 2 4 2" xfId="4460" xr:uid="{00000000-0005-0000-0000-00000A070000}"/>
    <cellStyle name="60% - Accent3 2 2 2 5" xfId="968" xr:uid="{00000000-0005-0000-0000-00000B070000}"/>
    <cellStyle name="60% - Accent3 2 2 2 5 2" xfId="3198" xr:uid="{00000000-0005-0000-0000-00000C070000}"/>
    <cellStyle name="60% - Accent3 2 2 2 6" xfId="2757" xr:uid="{00000000-0005-0000-0000-00000D070000}"/>
    <cellStyle name="60% - Accent3 2 2 3" xfId="1178" xr:uid="{00000000-0005-0000-0000-00000E070000}"/>
    <cellStyle name="60% - Accent3 2 2 3 2" xfId="3408" xr:uid="{00000000-0005-0000-0000-00000F070000}"/>
    <cellStyle name="60% - Accent3 2 2 4" xfId="1599" xr:uid="{00000000-0005-0000-0000-000010070000}"/>
    <cellStyle name="60% - Accent3 2 2 4 2" xfId="3829" xr:uid="{00000000-0005-0000-0000-000011070000}"/>
    <cellStyle name="60% - Accent3 2 2 5" xfId="2020" xr:uid="{00000000-0005-0000-0000-000012070000}"/>
    <cellStyle name="60% - Accent3 2 2 5 2" xfId="4250" xr:uid="{00000000-0005-0000-0000-000013070000}"/>
    <cellStyle name="60% - Accent3 2 2 6" xfId="758" xr:uid="{00000000-0005-0000-0000-000014070000}"/>
    <cellStyle name="60% - Accent3 2 2 6 2" xfId="2988" xr:uid="{00000000-0005-0000-0000-000015070000}"/>
    <cellStyle name="60% - Accent3 2 2 7" xfId="2547" xr:uid="{00000000-0005-0000-0000-000016070000}"/>
    <cellStyle name="60% - Accent3 2 3" xfId="422" xr:uid="{00000000-0005-0000-0000-000017070000}"/>
    <cellStyle name="60% - Accent3 2 3 2" xfId="1283" xr:uid="{00000000-0005-0000-0000-000018070000}"/>
    <cellStyle name="60% - Accent3 2 3 2 2" xfId="3513" xr:uid="{00000000-0005-0000-0000-000019070000}"/>
    <cellStyle name="60% - Accent3 2 3 3" xfId="1704" xr:uid="{00000000-0005-0000-0000-00001A070000}"/>
    <cellStyle name="60% - Accent3 2 3 3 2" xfId="3934" xr:uid="{00000000-0005-0000-0000-00001B070000}"/>
    <cellStyle name="60% - Accent3 2 3 4" xfId="2125" xr:uid="{00000000-0005-0000-0000-00001C070000}"/>
    <cellStyle name="60% - Accent3 2 3 4 2" xfId="4355" xr:uid="{00000000-0005-0000-0000-00001D070000}"/>
    <cellStyle name="60% - Accent3 2 3 5" xfId="863" xr:uid="{00000000-0005-0000-0000-00001E070000}"/>
    <cellStyle name="60% - Accent3 2 3 5 2" xfId="3093" xr:uid="{00000000-0005-0000-0000-00001F070000}"/>
    <cellStyle name="60% - Accent3 2 3 6" xfId="2652" xr:uid="{00000000-0005-0000-0000-000020070000}"/>
    <cellStyle name="60% - Accent3 2 4" xfId="212" xr:uid="{00000000-0005-0000-0000-000021070000}"/>
    <cellStyle name="60% - Accent3 2 4 2" xfId="1073" xr:uid="{00000000-0005-0000-0000-000022070000}"/>
    <cellStyle name="60% - Accent3 2 4 2 2" xfId="3303" xr:uid="{00000000-0005-0000-0000-000023070000}"/>
    <cellStyle name="60% - Accent3 2 4 3" xfId="2442" xr:uid="{00000000-0005-0000-0000-000024070000}"/>
    <cellStyle name="60% - Accent3 2 5" xfId="1494" xr:uid="{00000000-0005-0000-0000-000025070000}"/>
    <cellStyle name="60% - Accent3 2 5 2" xfId="3724" xr:uid="{00000000-0005-0000-0000-000026070000}"/>
    <cellStyle name="60% - Accent3 2 6" xfId="1915" xr:uid="{00000000-0005-0000-0000-000027070000}"/>
    <cellStyle name="60% - Accent3 2 6 2" xfId="4145" xr:uid="{00000000-0005-0000-0000-000028070000}"/>
    <cellStyle name="60% - Accent3 2 7" xfId="653" xr:uid="{00000000-0005-0000-0000-000029070000}"/>
    <cellStyle name="60% - Accent3 2 7 2" xfId="2883" xr:uid="{00000000-0005-0000-0000-00002A070000}"/>
    <cellStyle name="60% - Accent3 2 8" xfId="2337" xr:uid="{00000000-0005-0000-0000-00002B070000}"/>
    <cellStyle name="60% - Accent3 3" xfId="126" xr:uid="{00000000-0005-0000-0000-00002C070000}"/>
    <cellStyle name="60% - Accent3 3 2" xfId="337" xr:uid="{00000000-0005-0000-0000-00002D070000}"/>
    <cellStyle name="60% - Accent3 3 2 2" xfId="547" xr:uid="{00000000-0005-0000-0000-00002E070000}"/>
    <cellStyle name="60% - Accent3 3 2 2 2" xfId="1408" xr:uid="{00000000-0005-0000-0000-00002F070000}"/>
    <cellStyle name="60% - Accent3 3 2 2 2 2" xfId="3638" xr:uid="{00000000-0005-0000-0000-000030070000}"/>
    <cellStyle name="60% - Accent3 3 2 2 3" xfId="1829" xr:uid="{00000000-0005-0000-0000-000031070000}"/>
    <cellStyle name="60% - Accent3 3 2 2 3 2" xfId="4059" xr:uid="{00000000-0005-0000-0000-000032070000}"/>
    <cellStyle name="60% - Accent3 3 2 2 4" xfId="2250" xr:uid="{00000000-0005-0000-0000-000033070000}"/>
    <cellStyle name="60% - Accent3 3 2 2 4 2" xfId="4480" xr:uid="{00000000-0005-0000-0000-000034070000}"/>
    <cellStyle name="60% - Accent3 3 2 2 5" xfId="988" xr:uid="{00000000-0005-0000-0000-000035070000}"/>
    <cellStyle name="60% - Accent3 3 2 2 5 2" xfId="3218" xr:uid="{00000000-0005-0000-0000-000036070000}"/>
    <cellStyle name="60% - Accent3 3 2 2 6" xfId="2777" xr:uid="{00000000-0005-0000-0000-000037070000}"/>
    <cellStyle name="60% - Accent3 3 2 3" xfId="1198" xr:uid="{00000000-0005-0000-0000-000038070000}"/>
    <cellStyle name="60% - Accent3 3 2 3 2" xfId="3428" xr:uid="{00000000-0005-0000-0000-000039070000}"/>
    <cellStyle name="60% - Accent3 3 2 4" xfId="1619" xr:uid="{00000000-0005-0000-0000-00003A070000}"/>
    <cellStyle name="60% - Accent3 3 2 4 2" xfId="3849" xr:uid="{00000000-0005-0000-0000-00003B070000}"/>
    <cellStyle name="60% - Accent3 3 2 5" xfId="2040" xr:uid="{00000000-0005-0000-0000-00003C070000}"/>
    <cellStyle name="60% - Accent3 3 2 5 2" xfId="4270" xr:uid="{00000000-0005-0000-0000-00003D070000}"/>
    <cellStyle name="60% - Accent3 3 2 6" xfId="778" xr:uid="{00000000-0005-0000-0000-00003E070000}"/>
    <cellStyle name="60% - Accent3 3 2 6 2" xfId="3008" xr:uid="{00000000-0005-0000-0000-00003F070000}"/>
    <cellStyle name="60% - Accent3 3 2 7" xfId="2567" xr:uid="{00000000-0005-0000-0000-000040070000}"/>
    <cellStyle name="60% - Accent3 3 3" xfId="442" xr:uid="{00000000-0005-0000-0000-000041070000}"/>
    <cellStyle name="60% - Accent3 3 3 2" xfId="1303" xr:uid="{00000000-0005-0000-0000-000042070000}"/>
    <cellStyle name="60% - Accent3 3 3 2 2" xfId="3533" xr:uid="{00000000-0005-0000-0000-000043070000}"/>
    <cellStyle name="60% - Accent3 3 3 3" xfId="1724" xr:uid="{00000000-0005-0000-0000-000044070000}"/>
    <cellStyle name="60% - Accent3 3 3 3 2" xfId="3954" xr:uid="{00000000-0005-0000-0000-000045070000}"/>
    <cellStyle name="60% - Accent3 3 3 4" xfId="2145" xr:uid="{00000000-0005-0000-0000-000046070000}"/>
    <cellStyle name="60% - Accent3 3 3 4 2" xfId="4375" xr:uid="{00000000-0005-0000-0000-000047070000}"/>
    <cellStyle name="60% - Accent3 3 3 5" xfId="883" xr:uid="{00000000-0005-0000-0000-000048070000}"/>
    <cellStyle name="60% - Accent3 3 3 5 2" xfId="3113" xr:uid="{00000000-0005-0000-0000-000049070000}"/>
    <cellStyle name="60% - Accent3 3 3 6" xfId="2672" xr:uid="{00000000-0005-0000-0000-00004A070000}"/>
    <cellStyle name="60% - Accent3 3 4" xfId="232" xr:uid="{00000000-0005-0000-0000-00004B070000}"/>
    <cellStyle name="60% - Accent3 3 4 2" xfId="1093" xr:uid="{00000000-0005-0000-0000-00004C070000}"/>
    <cellStyle name="60% - Accent3 3 4 2 2" xfId="3323" xr:uid="{00000000-0005-0000-0000-00004D070000}"/>
    <cellStyle name="60% - Accent3 3 4 3" xfId="2462" xr:uid="{00000000-0005-0000-0000-00004E070000}"/>
    <cellStyle name="60% - Accent3 3 5" xfId="1514" xr:uid="{00000000-0005-0000-0000-00004F070000}"/>
    <cellStyle name="60% - Accent3 3 5 2" xfId="3744" xr:uid="{00000000-0005-0000-0000-000050070000}"/>
    <cellStyle name="60% - Accent3 3 6" xfId="1935" xr:uid="{00000000-0005-0000-0000-000051070000}"/>
    <cellStyle name="60% - Accent3 3 6 2" xfId="4165" xr:uid="{00000000-0005-0000-0000-000052070000}"/>
    <cellStyle name="60% - Accent3 3 7" xfId="673" xr:uid="{00000000-0005-0000-0000-000053070000}"/>
    <cellStyle name="60% - Accent3 3 7 2" xfId="2903" xr:uid="{00000000-0005-0000-0000-000054070000}"/>
    <cellStyle name="60% - Accent3 3 8" xfId="2357" xr:uid="{00000000-0005-0000-0000-000055070000}"/>
    <cellStyle name="60% - Accent3 4" xfId="295" xr:uid="{00000000-0005-0000-0000-000056070000}"/>
    <cellStyle name="60% - Accent3 4 2" xfId="505" xr:uid="{00000000-0005-0000-0000-000057070000}"/>
    <cellStyle name="60% - Accent3 4 2 2" xfId="1366" xr:uid="{00000000-0005-0000-0000-000058070000}"/>
    <cellStyle name="60% - Accent3 4 2 2 2" xfId="3596" xr:uid="{00000000-0005-0000-0000-000059070000}"/>
    <cellStyle name="60% - Accent3 4 2 3" xfId="1787" xr:uid="{00000000-0005-0000-0000-00005A070000}"/>
    <cellStyle name="60% - Accent3 4 2 3 2" xfId="4017" xr:uid="{00000000-0005-0000-0000-00005B070000}"/>
    <cellStyle name="60% - Accent3 4 2 4" xfId="2208" xr:uid="{00000000-0005-0000-0000-00005C070000}"/>
    <cellStyle name="60% - Accent3 4 2 4 2" xfId="4438" xr:uid="{00000000-0005-0000-0000-00005D070000}"/>
    <cellStyle name="60% - Accent3 4 2 5" xfId="946" xr:uid="{00000000-0005-0000-0000-00005E070000}"/>
    <cellStyle name="60% - Accent3 4 2 5 2" xfId="3176" xr:uid="{00000000-0005-0000-0000-00005F070000}"/>
    <cellStyle name="60% - Accent3 4 2 6" xfId="2735" xr:uid="{00000000-0005-0000-0000-000060070000}"/>
    <cellStyle name="60% - Accent3 4 3" xfId="1156" xr:uid="{00000000-0005-0000-0000-000061070000}"/>
    <cellStyle name="60% - Accent3 4 3 2" xfId="3386" xr:uid="{00000000-0005-0000-0000-000062070000}"/>
    <cellStyle name="60% - Accent3 4 4" xfId="1577" xr:uid="{00000000-0005-0000-0000-000063070000}"/>
    <cellStyle name="60% - Accent3 4 4 2" xfId="3807" xr:uid="{00000000-0005-0000-0000-000064070000}"/>
    <cellStyle name="60% - Accent3 4 5" xfId="1998" xr:uid="{00000000-0005-0000-0000-000065070000}"/>
    <cellStyle name="60% - Accent3 4 5 2" xfId="4228" xr:uid="{00000000-0005-0000-0000-000066070000}"/>
    <cellStyle name="60% - Accent3 4 6" xfId="736" xr:uid="{00000000-0005-0000-0000-000067070000}"/>
    <cellStyle name="60% - Accent3 4 6 2" xfId="2966" xr:uid="{00000000-0005-0000-0000-000068070000}"/>
    <cellStyle name="60% - Accent3 4 7" xfId="2525" xr:uid="{00000000-0005-0000-0000-000069070000}"/>
    <cellStyle name="60% - Accent3 5" xfId="400" xr:uid="{00000000-0005-0000-0000-00006A070000}"/>
    <cellStyle name="60% - Accent3 5 2" xfId="1261" xr:uid="{00000000-0005-0000-0000-00006B070000}"/>
    <cellStyle name="60% - Accent3 5 2 2" xfId="3491" xr:uid="{00000000-0005-0000-0000-00006C070000}"/>
    <cellStyle name="60% - Accent3 5 3" xfId="1682" xr:uid="{00000000-0005-0000-0000-00006D070000}"/>
    <cellStyle name="60% - Accent3 5 3 2" xfId="3912" xr:uid="{00000000-0005-0000-0000-00006E070000}"/>
    <cellStyle name="60% - Accent3 5 4" xfId="2103" xr:uid="{00000000-0005-0000-0000-00006F070000}"/>
    <cellStyle name="60% - Accent3 5 4 2" xfId="4333" xr:uid="{00000000-0005-0000-0000-000070070000}"/>
    <cellStyle name="60% - Accent3 5 5" xfId="841" xr:uid="{00000000-0005-0000-0000-000071070000}"/>
    <cellStyle name="60% - Accent3 5 5 2" xfId="3071" xr:uid="{00000000-0005-0000-0000-000072070000}"/>
    <cellStyle name="60% - Accent3 5 6" xfId="2630" xr:uid="{00000000-0005-0000-0000-000073070000}"/>
    <cellStyle name="60% - Accent3 6" xfId="190" xr:uid="{00000000-0005-0000-0000-000074070000}"/>
    <cellStyle name="60% - Accent3 6 2" xfId="1051" xr:uid="{00000000-0005-0000-0000-000075070000}"/>
    <cellStyle name="60% - Accent3 6 2 2" xfId="3281" xr:uid="{00000000-0005-0000-0000-000076070000}"/>
    <cellStyle name="60% - Accent3 6 3" xfId="2420" xr:uid="{00000000-0005-0000-0000-000077070000}"/>
    <cellStyle name="60% - Accent3 7" xfId="568" xr:uid="{00000000-0005-0000-0000-000078070000}"/>
    <cellStyle name="60% - Accent3 7 2" xfId="1472" xr:uid="{00000000-0005-0000-0000-000079070000}"/>
    <cellStyle name="60% - Accent3 7 2 2" xfId="3702" xr:uid="{00000000-0005-0000-0000-00007A070000}"/>
    <cellStyle name="60% - Accent3 7 3" xfId="2798" xr:uid="{00000000-0005-0000-0000-00007B070000}"/>
    <cellStyle name="60% - Accent3 8" xfId="1893" xr:uid="{00000000-0005-0000-0000-00007C070000}"/>
    <cellStyle name="60% - Accent3 8 2" xfId="4123" xr:uid="{00000000-0005-0000-0000-00007D070000}"/>
    <cellStyle name="60% - Accent3 9" xfId="631" xr:uid="{00000000-0005-0000-0000-00007E070000}"/>
    <cellStyle name="60% - Accent3 9 2" xfId="2861" xr:uid="{00000000-0005-0000-0000-00007F070000}"/>
    <cellStyle name="60% - Accent4" xfId="85" builtinId="44" customBuiltin="1"/>
    <cellStyle name="60% - Accent4 10" xfId="2318" xr:uid="{00000000-0005-0000-0000-000081070000}"/>
    <cellStyle name="60% - Accent4 2" xfId="109" xr:uid="{00000000-0005-0000-0000-000082070000}"/>
    <cellStyle name="60% - Accent4 2 2" xfId="320" xr:uid="{00000000-0005-0000-0000-000083070000}"/>
    <cellStyle name="60% - Accent4 2 2 2" xfId="530" xr:uid="{00000000-0005-0000-0000-000084070000}"/>
    <cellStyle name="60% - Accent4 2 2 2 2" xfId="1391" xr:uid="{00000000-0005-0000-0000-000085070000}"/>
    <cellStyle name="60% - Accent4 2 2 2 2 2" xfId="3621" xr:uid="{00000000-0005-0000-0000-000086070000}"/>
    <cellStyle name="60% - Accent4 2 2 2 3" xfId="1812" xr:uid="{00000000-0005-0000-0000-000087070000}"/>
    <cellStyle name="60% - Accent4 2 2 2 3 2" xfId="4042" xr:uid="{00000000-0005-0000-0000-000088070000}"/>
    <cellStyle name="60% - Accent4 2 2 2 4" xfId="2233" xr:uid="{00000000-0005-0000-0000-000089070000}"/>
    <cellStyle name="60% - Accent4 2 2 2 4 2" xfId="4463" xr:uid="{00000000-0005-0000-0000-00008A070000}"/>
    <cellStyle name="60% - Accent4 2 2 2 5" xfId="971" xr:uid="{00000000-0005-0000-0000-00008B070000}"/>
    <cellStyle name="60% - Accent4 2 2 2 5 2" xfId="3201" xr:uid="{00000000-0005-0000-0000-00008C070000}"/>
    <cellStyle name="60% - Accent4 2 2 2 6" xfId="2760" xr:uid="{00000000-0005-0000-0000-00008D070000}"/>
    <cellStyle name="60% - Accent4 2 2 3" xfId="1181" xr:uid="{00000000-0005-0000-0000-00008E070000}"/>
    <cellStyle name="60% - Accent4 2 2 3 2" xfId="3411" xr:uid="{00000000-0005-0000-0000-00008F070000}"/>
    <cellStyle name="60% - Accent4 2 2 4" xfId="1602" xr:uid="{00000000-0005-0000-0000-000090070000}"/>
    <cellStyle name="60% - Accent4 2 2 4 2" xfId="3832" xr:uid="{00000000-0005-0000-0000-000091070000}"/>
    <cellStyle name="60% - Accent4 2 2 5" xfId="2023" xr:uid="{00000000-0005-0000-0000-000092070000}"/>
    <cellStyle name="60% - Accent4 2 2 5 2" xfId="4253" xr:uid="{00000000-0005-0000-0000-000093070000}"/>
    <cellStyle name="60% - Accent4 2 2 6" xfId="761" xr:uid="{00000000-0005-0000-0000-000094070000}"/>
    <cellStyle name="60% - Accent4 2 2 6 2" xfId="2991" xr:uid="{00000000-0005-0000-0000-000095070000}"/>
    <cellStyle name="60% - Accent4 2 2 7" xfId="2550" xr:uid="{00000000-0005-0000-0000-000096070000}"/>
    <cellStyle name="60% - Accent4 2 3" xfId="425" xr:uid="{00000000-0005-0000-0000-000097070000}"/>
    <cellStyle name="60% - Accent4 2 3 2" xfId="1286" xr:uid="{00000000-0005-0000-0000-000098070000}"/>
    <cellStyle name="60% - Accent4 2 3 2 2" xfId="3516" xr:uid="{00000000-0005-0000-0000-000099070000}"/>
    <cellStyle name="60% - Accent4 2 3 3" xfId="1707" xr:uid="{00000000-0005-0000-0000-00009A070000}"/>
    <cellStyle name="60% - Accent4 2 3 3 2" xfId="3937" xr:uid="{00000000-0005-0000-0000-00009B070000}"/>
    <cellStyle name="60% - Accent4 2 3 4" xfId="2128" xr:uid="{00000000-0005-0000-0000-00009C070000}"/>
    <cellStyle name="60% - Accent4 2 3 4 2" xfId="4358" xr:uid="{00000000-0005-0000-0000-00009D070000}"/>
    <cellStyle name="60% - Accent4 2 3 5" xfId="866" xr:uid="{00000000-0005-0000-0000-00009E070000}"/>
    <cellStyle name="60% - Accent4 2 3 5 2" xfId="3096" xr:uid="{00000000-0005-0000-0000-00009F070000}"/>
    <cellStyle name="60% - Accent4 2 3 6" xfId="2655" xr:uid="{00000000-0005-0000-0000-0000A0070000}"/>
    <cellStyle name="60% - Accent4 2 4" xfId="215" xr:uid="{00000000-0005-0000-0000-0000A1070000}"/>
    <cellStyle name="60% - Accent4 2 4 2" xfId="1076" xr:uid="{00000000-0005-0000-0000-0000A2070000}"/>
    <cellStyle name="60% - Accent4 2 4 2 2" xfId="3306" xr:uid="{00000000-0005-0000-0000-0000A3070000}"/>
    <cellStyle name="60% - Accent4 2 4 3" xfId="2445" xr:uid="{00000000-0005-0000-0000-0000A4070000}"/>
    <cellStyle name="60% - Accent4 2 5" xfId="1497" xr:uid="{00000000-0005-0000-0000-0000A5070000}"/>
    <cellStyle name="60% - Accent4 2 5 2" xfId="3727" xr:uid="{00000000-0005-0000-0000-0000A6070000}"/>
    <cellStyle name="60% - Accent4 2 6" xfId="1918" xr:uid="{00000000-0005-0000-0000-0000A7070000}"/>
    <cellStyle name="60% - Accent4 2 6 2" xfId="4148" xr:uid="{00000000-0005-0000-0000-0000A8070000}"/>
    <cellStyle name="60% - Accent4 2 7" xfId="656" xr:uid="{00000000-0005-0000-0000-0000A9070000}"/>
    <cellStyle name="60% - Accent4 2 7 2" xfId="2886" xr:uid="{00000000-0005-0000-0000-0000AA070000}"/>
    <cellStyle name="60% - Accent4 2 8" xfId="2340" xr:uid="{00000000-0005-0000-0000-0000AB070000}"/>
    <cellStyle name="60% - Accent4 3" xfId="129" xr:uid="{00000000-0005-0000-0000-0000AC070000}"/>
    <cellStyle name="60% - Accent4 3 2" xfId="340" xr:uid="{00000000-0005-0000-0000-0000AD070000}"/>
    <cellStyle name="60% - Accent4 3 2 2" xfId="550" xr:uid="{00000000-0005-0000-0000-0000AE070000}"/>
    <cellStyle name="60% - Accent4 3 2 2 2" xfId="1411" xr:uid="{00000000-0005-0000-0000-0000AF070000}"/>
    <cellStyle name="60% - Accent4 3 2 2 2 2" xfId="3641" xr:uid="{00000000-0005-0000-0000-0000B0070000}"/>
    <cellStyle name="60% - Accent4 3 2 2 3" xfId="1832" xr:uid="{00000000-0005-0000-0000-0000B1070000}"/>
    <cellStyle name="60% - Accent4 3 2 2 3 2" xfId="4062" xr:uid="{00000000-0005-0000-0000-0000B2070000}"/>
    <cellStyle name="60% - Accent4 3 2 2 4" xfId="2253" xr:uid="{00000000-0005-0000-0000-0000B3070000}"/>
    <cellStyle name="60% - Accent4 3 2 2 4 2" xfId="4483" xr:uid="{00000000-0005-0000-0000-0000B4070000}"/>
    <cellStyle name="60% - Accent4 3 2 2 5" xfId="991" xr:uid="{00000000-0005-0000-0000-0000B5070000}"/>
    <cellStyle name="60% - Accent4 3 2 2 5 2" xfId="3221" xr:uid="{00000000-0005-0000-0000-0000B6070000}"/>
    <cellStyle name="60% - Accent4 3 2 2 6" xfId="2780" xr:uid="{00000000-0005-0000-0000-0000B7070000}"/>
    <cellStyle name="60% - Accent4 3 2 3" xfId="1201" xr:uid="{00000000-0005-0000-0000-0000B8070000}"/>
    <cellStyle name="60% - Accent4 3 2 3 2" xfId="3431" xr:uid="{00000000-0005-0000-0000-0000B9070000}"/>
    <cellStyle name="60% - Accent4 3 2 4" xfId="1622" xr:uid="{00000000-0005-0000-0000-0000BA070000}"/>
    <cellStyle name="60% - Accent4 3 2 4 2" xfId="3852" xr:uid="{00000000-0005-0000-0000-0000BB070000}"/>
    <cellStyle name="60% - Accent4 3 2 5" xfId="2043" xr:uid="{00000000-0005-0000-0000-0000BC070000}"/>
    <cellStyle name="60% - Accent4 3 2 5 2" xfId="4273" xr:uid="{00000000-0005-0000-0000-0000BD070000}"/>
    <cellStyle name="60% - Accent4 3 2 6" xfId="781" xr:uid="{00000000-0005-0000-0000-0000BE070000}"/>
    <cellStyle name="60% - Accent4 3 2 6 2" xfId="3011" xr:uid="{00000000-0005-0000-0000-0000BF070000}"/>
    <cellStyle name="60% - Accent4 3 2 7" xfId="2570" xr:uid="{00000000-0005-0000-0000-0000C0070000}"/>
    <cellStyle name="60% - Accent4 3 3" xfId="445" xr:uid="{00000000-0005-0000-0000-0000C1070000}"/>
    <cellStyle name="60% - Accent4 3 3 2" xfId="1306" xr:uid="{00000000-0005-0000-0000-0000C2070000}"/>
    <cellStyle name="60% - Accent4 3 3 2 2" xfId="3536" xr:uid="{00000000-0005-0000-0000-0000C3070000}"/>
    <cellStyle name="60% - Accent4 3 3 3" xfId="1727" xr:uid="{00000000-0005-0000-0000-0000C4070000}"/>
    <cellStyle name="60% - Accent4 3 3 3 2" xfId="3957" xr:uid="{00000000-0005-0000-0000-0000C5070000}"/>
    <cellStyle name="60% - Accent4 3 3 4" xfId="2148" xr:uid="{00000000-0005-0000-0000-0000C6070000}"/>
    <cellStyle name="60% - Accent4 3 3 4 2" xfId="4378" xr:uid="{00000000-0005-0000-0000-0000C7070000}"/>
    <cellStyle name="60% - Accent4 3 3 5" xfId="886" xr:uid="{00000000-0005-0000-0000-0000C8070000}"/>
    <cellStyle name="60% - Accent4 3 3 5 2" xfId="3116" xr:uid="{00000000-0005-0000-0000-0000C9070000}"/>
    <cellStyle name="60% - Accent4 3 3 6" xfId="2675" xr:uid="{00000000-0005-0000-0000-0000CA070000}"/>
    <cellStyle name="60% - Accent4 3 4" xfId="235" xr:uid="{00000000-0005-0000-0000-0000CB070000}"/>
    <cellStyle name="60% - Accent4 3 4 2" xfId="1096" xr:uid="{00000000-0005-0000-0000-0000CC070000}"/>
    <cellStyle name="60% - Accent4 3 4 2 2" xfId="3326" xr:uid="{00000000-0005-0000-0000-0000CD070000}"/>
    <cellStyle name="60% - Accent4 3 4 3" xfId="2465" xr:uid="{00000000-0005-0000-0000-0000CE070000}"/>
    <cellStyle name="60% - Accent4 3 5" xfId="1517" xr:uid="{00000000-0005-0000-0000-0000CF070000}"/>
    <cellStyle name="60% - Accent4 3 5 2" xfId="3747" xr:uid="{00000000-0005-0000-0000-0000D0070000}"/>
    <cellStyle name="60% - Accent4 3 6" xfId="1938" xr:uid="{00000000-0005-0000-0000-0000D1070000}"/>
    <cellStyle name="60% - Accent4 3 6 2" xfId="4168" xr:uid="{00000000-0005-0000-0000-0000D2070000}"/>
    <cellStyle name="60% - Accent4 3 7" xfId="676" xr:uid="{00000000-0005-0000-0000-0000D3070000}"/>
    <cellStyle name="60% - Accent4 3 7 2" xfId="2906" xr:uid="{00000000-0005-0000-0000-0000D4070000}"/>
    <cellStyle name="60% - Accent4 3 8" xfId="2360" xr:uid="{00000000-0005-0000-0000-0000D5070000}"/>
    <cellStyle name="60% - Accent4 4" xfId="298" xr:uid="{00000000-0005-0000-0000-0000D6070000}"/>
    <cellStyle name="60% - Accent4 4 2" xfId="508" xr:uid="{00000000-0005-0000-0000-0000D7070000}"/>
    <cellStyle name="60% - Accent4 4 2 2" xfId="1369" xr:uid="{00000000-0005-0000-0000-0000D8070000}"/>
    <cellStyle name="60% - Accent4 4 2 2 2" xfId="3599" xr:uid="{00000000-0005-0000-0000-0000D9070000}"/>
    <cellStyle name="60% - Accent4 4 2 3" xfId="1790" xr:uid="{00000000-0005-0000-0000-0000DA070000}"/>
    <cellStyle name="60% - Accent4 4 2 3 2" xfId="4020" xr:uid="{00000000-0005-0000-0000-0000DB070000}"/>
    <cellStyle name="60% - Accent4 4 2 4" xfId="2211" xr:uid="{00000000-0005-0000-0000-0000DC070000}"/>
    <cellStyle name="60% - Accent4 4 2 4 2" xfId="4441" xr:uid="{00000000-0005-0000-0000-0000DD070000}"/>
    <cellStyle name="60% - Accent4 4 2 5" xfId="949" xr:uid="{00000000-0005-0000-0000-0000DE070000}"/>
    <cellStyle name="60% - Accent4 4 2 5 2" xfId="3179" xr:uid="{00000000-0005-0000-0000-0000DF070000}"/>
    <cellStyle name="60% - Accent4 4 2 6" xfId="2738" xr:uid="{00000000-0005-0000-0000-0000E0070000}"/>
    <cellStyle name="60% - Accent4 4 3" xfId="1159" xr:uid="{00000000-0005-0000-0000-0000E1070000}"/>
    <cellStyle name="60% - Accent4 4 3 2" xfId="3389" xr:uid="{00000000-0005-0000-0000-0000E2070000}"/>
    <cellStyle name="60% - Accent4 4 4" xfId="1580" xr:uid="{00000000-0005-0000-0000-0000E3070000}"/>
    <cellStyle name="60% - Accent4 4 4 2" xfId="3810" xr:uid="{00000000-0005-0000-0000-0000E4070000}"/>
    <cellStyle name="60% - Accent4 4 5" xfId="2001" xr:uid="{00000000-0005-0000-0000-0000E5070000}"/>
    <cellStyle name="60% - Accent4 4 5 2" xfId="4231" xr:uid="{00000000-0005-0000-0000-0000E6070000}"/>
    <cellStyle name="60% - Accent4 4 6" xfId="739" xr:uid="{00000000-0005-0000-0000-0000E7070000}"/>
    <cellStyle name="60% - Accent4 4 6 2" xfId="2969" xr:uid="{00000000-0005-0000-0000-0000E8070000}"/>
    <cellStyle name="60% - Accent4 4 7" xfId="2528" xr:uid="{00000000-0005-0000-0000-0000E9070000}"/>
    <cellStyle name="60% - Accent4 5" xfId="403" xr:uid="{00000000-0005-0000-0000-0000EA070000}"/>
    <cellStyle name="60% - Accent4 5 2" xfId="1264" xr:uid="{00000000-0005-0000-0000-0000EB070000}"/>
    <cellStyle name="60% - Accent4 5 2 2" xfId="3494" xr:uid="{00000000-0005-0000-0000-0000EC070000}"/>
    <cellStyle name="60% - Accent4 5 3" xfId="1685" xr:uid="{00000000-0005-0000-0000-0000ED070000}"/>
    <cellStyle name="60% - Accent4 5 3 2" xfId="3915" xr:uid="{00000000-0005-0000-0000-0000EE070000}"/>
    <cellStyle name="60% - Accent4 5 4" xfId="2106" xr:uid="{00000000-0005-0000-0000-0000EF070000}"/>
    <cellStyle name="60% - Accent4 5 4 2" xfId="4336" xr:uid="{00000000-0005-0000-0000-0000F0070000}"/>
    <cellStyle name="60% - Accent4 5 5" xfId="844" xr:uid="{00000000-0005-0000-0000-0000F1070000}"/>
    <cellStyle name="60% - Accent4 5 5 2" xfId="3074" xr:uid="{00000000-0005-0000-0000-0000F2070000}"/>
    <cellStyle name="60% - Accent4 5 6" xfId="2633" xr:uid="{00000000-0005-0000-0000-0000F3070000}"/>
    <cellStyle name="60% - Accent4 6" xfId="193" xr:uid="{00000000-0005-0000-0000-0000F4070000}"/>
    <cellStyle name="60% - Accent4 6 2" xfId="1054" xr:uid="{00000000-0005-0000-0000-0000F5070000}"/>
    <cellStyle name="60% - Accent4 6 2 2" xfId="3284" xr:uid="{00000000-0005-0000-0000-0000F6070000}"/>
    <cellStyle name="60% - Accent4 6 3" xfId="2423" xr:uid="{00000000-0005-0000-0000-0000F7070000}"/>
    <cellStyle name="60% - Accent4 7" xfId="571" xr:uid="{00000000-0005-0000-0000-0000F8070000}"/>
    <cellStyle name="60% - Accent4 7 2" xfId="1475" xr:uid="{00000000-0005-0000-0000-0000F9070000}"/>
    <cellStyle name="60% - Accent4 7 2 2" xfId="3705" xr:uid="{00000000-0005-0000-0000-0000FA070000}"/>
    <cellStyle name="60% - Accent4 7 3" xfId="2801" xr:uid="{00000000-0005-0000-0000-0000FB070000}"/>
    <cellStyle name="60% - Accent4 8" xfId="1896" xr:uid="{00000000-0005-0000-0000-0000FC070000}"/>
    <cellStyle name="60% - Accent4 8 2" xfId="4126" xr:uid="{00000000-0005-0000-0000-0000FD070000}"/>
    <cellStyle name="60% - Accent4 9" xfId="634" xr:uid="{00000000-0005-0000-0000-0000FE070000}"/>
    <cellStyle name="60% - Accent4 9 2" xfId="2864" xr:uid="{00000000-0005-0000-0000-0000FF070000}"/>
    <cellStyle name="60% - Accent5" xfId="89" builtinId="48" customBuiltin="1"/>
    <cellStyle name="60% - Accent5 10" xfId="2321" xr:uid="{00000000-0005-0000-0000-000001080000}"/>
    <cellStyle name="60% - Accent5 2" xfId="112" xr:uid="{00000000-0005-0000-0000-000002080000}"/>
    <cellStyle name="60% - Accent5 2 2" xfId="323" xr:uid="{00000000-0005-0000-0000-000003080000}"/>
    <cellStyle name="60% - Accent5 2 2 2" xfId="533" xr:uid="{00000000-0005-0000-0000-000004080000}"/>
    <cellStyle name="60% - Accent5 2 2 2 2" xfId="1394" xr:uid="{00000000-0005-0000-0000-000005080000}"/>
    <cellStyle name="60% - Accent5 2 2 2 2 2" xfId="3624" xr:uid="{00000000-0005-0000-0000-000006080000}"/>
    <cellStyle name="60% - Accent5 2 2 2 3" xfId="1815" xr:uid="{00000000-0005-0000-0000-000007080000}"/>
    <cellStyle name="60% - Accent5 2 2 2 3 2" xfId="4045" xr:uid="{00000000-0005-0000-0000-000008080000}"/>
    <cellStyle name="60% - Accent5 2 2 2 4" xfId="2236" xr:uid="{00000000-0005-0000-0000-000009080000}"/>
    <cellStyle name="60% - Accent5 2 2 2 4 2" xfId="4466" xr:uid="{00000000-0005-0000-0000-00000A080000}"/>
    <cellStyle name="60% - Accent5 2 2 2 5" xfId="974" xr:uid="{00000000-0005-0000-0000-00000B080000}"/>
    <cellStyle name="60% - Accent5 2 2 2 5 2" xfId="3204" xr:uid="{00000000-0005-0000-0000-00000C080000}"/>
    <cellStyle name="60% - Accent5 2 2 2 6" xfId="2763" xr:uid="{00000000-0005-0000-0000-00000D080000}"/>
    <cellStyle name="60% - Accent5 2 2 3" xfId="1184" xr:uid="{00000000-0005-0000-0000-00000E080000}"/>
    <cellStyle name="60% - Accent5 2 2 3 2" xfId="3414" xr:uid="{00000000-0005-0000-0000-00000F080000}"/>
    <cellStyle name="60% - Accent5 2 2 4" xfId="1605" xr:uid="{00000000-0005-0000-0000-000010080000}"/>
    <cellStyle name="60% - Accent5 2 2 4 2" xfId="3835" xr:uid="{00000000-0005-0000-0000-000011080000}"/>
    <cellStyle name="60% - Accent5 2 2 5" xfId="2026" xr:uid="{00000000-0005-0000-0000-000012080000}"/>
    <cellStyle name="60% - Accent5 2 2 5 2" xfId="4256" xr:uid="{00000000-0005-0000-0000-000013080000}"/>
    <cellStyle name="60% - Accent5 2 2 6" xfId="764" xr:uid="{00000000-0005-0000-0000-000014080000}"/>
    <cellStyle name="60% - Accent5 2 2 6 2" xfId="2994" xr:uid="{00000000-0005-0000-0000-000015080000}"/>
    <cellStyle name="60% - Accent5 2 2 7" xfId="2553" xr:uid="{00000000-0005-0000-0000-000016080000}"/>
    <cellStyle name="60% - Accent5 2 3" xfId="428" xr:uid="{00000000-0005-0000-0000-000017080000}"/>
    <cellStyle name="60% - Accent5 2 3 2" xfId="1289" xr:uid="{00000000-0005-0000-0000-000018080000}"/>
    <cellStyle name="60% - Accent5 2 3 2 2" xfId="3519" xr:uid="{00000000-0005-0000-0000-000019080000}"/>
    <cellStyle name="60% - Accent5 2 3 3" xfId="1710" xr:uid="{00000000-0005-0000-0000-00001A080000}"/>
    <cellStyle name="60% - Accent5 2 3 3 2" xfId="3940" xr:uid="{00000000-0005-0000-0000-00001B080000}"/>
    <cellStyle name="60% - Accent5 2 3 4" xfId="2131" xr:uid="{00000000-0005-0000-0000-00001C080000}"/>
    <cellStyle name="60% - Accent5 2 3 4 2" xfId="4361" xr:uid="{00000000-0005-0000-0000-00001D080000}"/>
    <cellStyle name="60% - Accent5 2 3 5" xfId="869" xr:uid="{00000000-0005-0000-0000-00001E080000}"/>
    <cellStyle name="60% - Accent5 2 3 5 2" xfId="3099" xr:uid="{00000000-0005-0000-0000-00001F080000}"/>
    <cellStyle name="60% - Accent5 2 3 6" xfId="2658" xr:uid="{00000000-0005-0000-0000-000020080000}"/>
    <cellStyle name="60% - Accent5 2 4" xfId="218" xr:uid="{00000000-0005-0000-0000-000021080000}"/>
    <cellStyle name="60% - Accent5 2 4 2" xfId="1079" xr:uid="{00000000-0005-0000-0000-000022080000}"/>
    <cellStyle name="60% - Accent5 2 4 2 2" xfId="3309" xr:uid="{00000000-0005-0000-0000-000023080000}"/>
    <cellStyle name="60% - Accent5 2 4 3" xfId="2448" xr:uid="{00000000-0005-0000-0000-000024080000}"/>
    <cellStyle name="60% - Accent5 2 5" xfId="1500" xr:uid="{00000000-0005-0000-0000-000025080000}"/>
    <cellStyle name="60% - Accent5 2 5 2" xfId="3730" xr:uid="{00000000-0005-0000-0000-000026080000}"/>
    <cellStyle name="60% - Accent5 2 6" xfId="1921" xr:uid="{00000000-0005-0000-0000-000027080000}"/>
    <cellStyle name="60% - Accent5 2 6 2" xfId="4151" xr:uid="{00000000-0005-0000-0000-000028080000}"/>
    <cellStyle name="60% - Accent5 2 7" xfId="659" xr:uid="{00000000-0005-0000-0000-000029080000}"/>
    <cellStyle name="60% - Accent5 2 7 2" xfId="2889" xr:uid="{00000000-0005-0000-0000-00002A080000}"/>
    <cellStyle name="60% - Accent5 2 8" xfId="2343" xr:uid="{00000000-0005-0000-0000-00002B080000}"/>
    <cellStyle name="60% - Accent5 3" xfId="132" xr:uid="{00000000-0005-0000-0000-00002C080000}"/>
    <cellStyle name="60% - Accent5 3 2" xfId="343" xr:uid="{00000000-0005-0000-0000-00002D080000}"/>
    <cellStyle name="60% - Accent5 3 2 2" xfId="553" xr:uid="{00000000-0005-0000-0000-00002E080000}"/>
    <cellStyle name="60% - Accent5 3 2 2 2" xfId="1414" xr:uid="{00000000-0005-0000-0000-00002F080000}"/>
    <cellStyle name="60% - Accent5 3 2 2 2 2" xfId="3644" xr:uid="{00000000-0005-0000-0000-000030080000}"/>
    <cellStyle name="60% - Accent5 3 2 2 3" xfId="1835" xr:uid="{00000000-0005-0000-0000-000031080000}"/>
    <cellStyle name="60% - Accent5 3 2 2 3 2" xfId="4065" xr:uid="{00000000-0005-0000-0000-000032080000}"/>
    <cellStyle name="60% - Accent5 3 2 2 4" xfId="2256" xr:uid="{00000000-0005-0000-0000-000033080000}"/>
    <cellStyle name="60% - Accent5 3 2 2 4 2" xfId="4486" xr:uid="{00000000-0005-0000-0000-000034080000}"/>
    <cellStyle name="60% - Accent5 3 2 2 5" xfId="994" xr:uid="{00000000-0005-0000-0000-000035080000}"/>
    <cellStyle name="60% - Accent5 3 2 2 5 2" xfId="3224" xr:uid="{00000000-0005-0000-0000-000036080000}"/>
    <cellStyle name="60% - Accent5 3 2 2 6" xfId="2783" xr:uid="{00000000-0005-0000-0000-000037080000}"/>
    <cellStyle name="60% - Accent5 3 2 3" xfId="1204" xr:uid="{00000000-0005-0000-0000-000038080000}"/>
    <cellStyle name="60% - Accent5 3 2 3 2" xfId="3434" xr:uid="{00000000-0005-0000-0000-000039080000}"/>
    <cellStyle name="60% - Accent5 3 2 4" xfId="1625" xr:uid="{00000000-0005-0000-0000-00003A080000}"/>
    <cellStyle name="60% - Accent5 3 2 4 2" xfId="3855" xr:uid="{00000000-0005-0000-0000-00003B080000}"/>
    <cellStyle name="60% - Accent5 3 2 5" xfId="2046" xr:uid="{00000000-0005-0000-0000-00003C080000}"/>
    <cellStyle name="60% - Accent5 3 2 5 2" xfId="4276" xr:uid="{00000000-0005-0000-0000-00003D080000}"/>
    <cellStyle name="60% - Accent5 3 2 6" xfId="784" xr:uid="{00000000-0005-0000-0000-00003E080000}"/>
    <cellStyle name="60% - Accent5 3 2 6 2" xfId="3014" xr:uid="{00000000-0005-0000-0000-00003F080000}"/>
    <cellStyle name="60% - Accent5 3 2 7" xfId="2573" xr:uid="{00000000-0005-0000-0000-000040080000}"/>
    <cellStyle name="60% - Accent5 3 3" xfId="448" xr:uid="{00000000-0005-0000-0000-000041080000}"/>
    <cellStyle name="60% - Accent5 3 3 2" xfId="1309" xr:uid="{00000000-0005-0000-0000-000042080000}"/>
    <cellStyle name="60% - Accent5 3 3 2 2" xfId="3539" xr:uid="{00000000-0005-0000-0000-000043080000}"/>
    <cellStyle name="60% - Accent5 3 3 3" xfId="1730" xr:uid="{00000000-0005-0000-0000-000044080000}"/>
    <cellStyle name="60% - Accent5 3 3 3 2" xfId="3960" xr:uid="{00000000-0005-0000-0000-000045080000}"/>
    <cellStyle name="60% - Accent5 3 3 4" xfId="2151" xr:uid="{00000000-0005-0000-0000-000046080000}"/>
    <cellStyle name="60% - Accent5 3 3 4 2" xfId="4381" xr:uid="{00000000-0005-0000-0000-000047080000}"/>
    <cellStyle name="60% - Accent5 3 3 5" xfId="889" xr:uid="{00000000-0005-0000-0000-000048080000}"/>
    <cellStyle name="60% - Accent5 3 3 5 2" xfId="3119" xr:uid="{00000000-0005-0000-0000-000049080000}"/>
    <cellStyle name="60% - Accent5 3 3 6" xfId="2678" xr:uid="{00000000-0005-0000-0000-00004A080000}"/>
    <cellStyle name="60% - Accent5 3 4" xfId="238" xr:uid="{00000000-0005-0000-0000-00004B080000}"/>
    <cellStyle name="60% - Accent5 3 4 2" xfId="1099" xr:uid="{00000000-0005-0000-0000-00004C080000}"/>
    <cellStyle name="60% - Accent5 3 4 2 2" xfId="3329" xr:uid="{00000000-0005-0000-0000-00004D080000}"/>
    <cellStyle name="60% - Accent5 3 4 3" xfId="2468" xr:uid="{00000000-0005-0000-0000-00004E080000}"/>
    <cellStyle name="60% - Accent5 3 5" xfId="1520" xr:uid="{00000000-0005-0000-0000-00004F080000}"/>
    <cellStyle name="60% - Accent5 3 5 2" xfId="3750" xr:uid="{00000000-0005-0000-0000-000050080000}"/>
    <cellStyle name="60% - Accent5 3 6" xfId="1941" xr:uid="{00000000-0005-0000-0000-000051080000}"/>
    <cellStyle name="60% - Accent5 3 6 2" xfId="4171" xr:uid="{00000000-0005-0000-0000-000052080000}"/>
    <cellStyle name="60% - Accent5 3 7" xfId="679" xr:uid="{00000000-0005-0000-0000-000053080000}"/>
    <cellStyle name="60% - Accent5 3 7 2" xfId="2909" xr:uid="{00000000-0005-0000-0000-000054080000}"/>
    <cellStyle name="60% - Accent5 3 8" xfId="2363" xr:uid="{00000000-0005-0000-0000-000055080000}"/>
    <cellStyle name="60% - Accent5 4" xfId="301" xr:uid="{00000000-0005-0000-0000-000056080000}"/>
    <cellStyle name="60% - Accent5 4 2" xfId="511" xr:uid="{00000000-0005-0000-0000-000057080000}"/>
    <cellStyle name="60% - Accent5 4 2 2" xfId="1372" xr:uid="{00000000-0005-0000-0000-000058080000}"/>
    <cellStyle name="60% - Accent5 4 2 2 2" xfId="3602" xr:uid="{00000000-0005-0000-0000-000059080000}"/>
    <cellStyle name="60% - Accent5 4 2 3" xfId="1793" xr:uid="{00000000-0005-0000-0000-00005A080000}"/>
    <cellStyle name="60% - Accent5 4 2 3 2" xfId="4023" xr:uid="{00000000-0005-0000-0000-00005B080000}"/>
    <cellStyle name="60% - Accent5 4 2 4" xfId="2214" xr:uid="{00000000-0005-0000-0000-00005C080000}"/>
    <cellStyle name="60% - Accent5 4 2 4 2" xfId="4444" xr:uid="{00000000-0005-0000-0000-00005D080000}"/>
    <cellStyle name="60% - Accent5 4 2 5" xfId="952" xr:uid="{00000000-0005-0000-0000-00005E080000}"/>
    <cellStyle name="60% - Accent5 4 2 5 2" xfId="3182" xr:uid="{00000000-0005-0000-0000-00005F080000}"/>
    <cellStyle name="60% - Accent5 4 2 6" xfId="2741" xr:uid="{00000000-0005-0000-0000-000060080000}"/>
    <cellStyle name="60% - Accent5 4 3" xfId="1162" xr:uid="{00000000-0005-0000-0000-000061080000}"/>
    <cellStyle name="60% - Accent5 4 3 2" xfId="3392" xr:uid="{00000000-0005-0000-0000-000062080000}"/>
    <cellStyle name="60% - Accent5 4 4" xfId="1583" xr:uid="{00000000-0005-0000-0000-000063080000}"/>
    <cellStyle name="60% - Accent5 4 4 2" xfId="3813" xr:uid="{00000000-0005-0000-0000-000064080000}"/>
    <cellStyle name="60% - Accent5 4 5" xfId="2004" xr:uid="{00000000-0005-0000-0000-000065080000}"/>
    <cellStyle name="60% - Accent5 4 5 2" xfId="4234" xr:uid="{00000000-0005-0000-0000-000066080000}"/>
    <cellStyle name="60% - Accent5 4 6" xfId="742" xr:uid="{00000000-0005-0000-0000-000067080000}"/>
    <cellStyle name="60% - Accent5 4 6 2" xfId="2972" xr:uid="{00000000-0005-0000-0000-000068080000}"/>
    <cellStyle name="60% - Accent5 4 7" xfId="2531" xr:uid="{00000000-0005-0000-0000-000069080000}"/>
    <cellStyle name="60% - Accent5 5" xfId="406" xr:uid="{00000000-0005-0000-0000-00006A080000}"/>
    <cellStyle name="60% - Accent5 5 2" xfId="1267" xr:uid="{00000000-0005-0000-0000-00006B080000}"/>
    <cellStyle name="60% - Accent5 5 2 2" xfId="3497" xr:uid="{00000000-0005-0000-0000-00006C080000}"/>
    <cellStyle name="60% - Accent5 5 3" xfId="1688" xr:uid="{00000000-0005-0000-0000-00006D080000}"/>
    <cellStyle name="60% - Accent5 5 3 2" xfId="3918" xr:uid="{00000000-0005-0000-0000-00006E080000}"/>
    <cellStyle name="60% - Accent5 5 4" xfId="2109" xr:uid="{00000000-0005-0000-0000-00006F080000}"/>
    <cellStyle name="60% - Accent5 5 4 2" xfId="4339" xr:uid="{00000000-0005-0000-0000-000070080000}"/>
    <cellStyle name="60% - Accent5 5 5" xfId="847" xr:uid="{00000000-0005-0000-0000-000071080000}"/>
    <cellStyle name="60% - Accent5 5 5 2" xfId="3077" xr:uid="{00000000-0005-0000-0000-000072080000}"/>
    <cellStyle name="60% - Accent5 5 6" xfId="2636" xr:uid="{00000000-0005-0000-0000-000073080000}"/>
    <cellStyle name="60% - Accent5 6" xfId="196" xr:uid="{00000000-0005-0000-0000-000074080000}"/>
    <cellStyle name="60% - Accent5 6 2" xfId="1057" xr:uid="{00000000-0005-0000-0000-000075080000}"/>
    <cellStyle name="60% - Accent5 6 2 2" xfId="3287" xr:uid="{00000000-0005-0000-0000-000076080000}"/>
    <cellStyle name="60% - Accent5 6 3" xfId="2426" xr:uid="{00000000-0005-0000-0000-000077080000}"/>
    <cellStyle name="60% - Accent5 7" xfId="574" xr:uid="{00000000-0005-0000-0000-000078080000}"/>
    <cellStyle name="60% - Accent5 7 2" xfId="1478" xr:uid="{00000000-0005-0000-0000-000079080000}"/>
    <cellStyle name="60% - Accent5 7 2 2" xfId="3708" xr:uid="{00000000-0005-0000-0000-00007A080000}"/>
    <cellStyle name="60% - Accent5 7 3" xfId="2804" xr:uid="{00000000-0005-0000-0000-00007B080000}"/>
    <cellStyle name="60% - Accent5 8" xfId="1899" xr:uid="{00000000-0005-0000-0000-00007C080000}"/>
    <cellStyle name="60% - Accent5 8 2" xfId="4129" xr:uid="{00000000-0005-0000-0000-00007D080000}"/>
    <cellStyle name="60% - Accent5 9" xfId="637" xr:uid="{00000000-0005-0000-0000-00007E080000}"/>
    <cellStyle name="60% - Accent5 9 2" xfId="2867" xr:uid="{00000000-0005-0000-0000-00007F080000}"/>
    <cellStyle name="60% - Accent6" xfId="93" builtinId="52" customBuiltin="1"/>
    <cellStyle name="60% - Accent6 10" xfId="2324" xr:uid="{00000000-0005-0000-0000-000081080000}"/>
    <cellStyle name="60% - Accent6 2" xfId="115" xr:uid="{00000000-0005-0000-0000-000082080000}"/>
    <cellStyle name="60% - Accent6 2 2" xfId="326" xr:uid="{00000000-0005-0000-0000-000083080000}"/>
    <cellStyle name="60% - Accent6 2 2 2" xfId="536" xr:uid="{00000000-0005-0000-0000-000084080000}"/>
    <cellStyle name="60% - Accent6 2 2 2 2" xfId="1397" xr:uid="{00000000-0005-0000-0000-000085080000}"/>
    <cellStyle name="60% - Accent6 2 2 2 2 2" xfId="3627" xr:uid="{00000000-0005-0000-0000-000086080000}"/>
    <cellStyle name="60% - Accent6 2 2 2 3" xfId="1818" xr:uid="{00000000-0005-0000-0000-000087080000}"/>
    <cellStyle name="60% - Accent6 2 2 2 3 2" xfId="4048" xr:uid="{00000000-0005-0000-0000-000088080000}"/>
    <cellStyle name="60% - Accent6 2 2 2 4" xfId="2239" xr:uid="{00000000-0005-0000-0000-000089080000}"/>
    <cellStyle name="60% - Accent6 2 2 2 4 2" xfId="4469" xr:uid="{00000000-0005-0000-0000-00008A080000}"/>
    <cellStyle name="60% - Accent6 2 2 2 5" xfId="977" xr:uid="{00000000-0005-0000-0000-00008B080000}"/>
    <cellStyle name="60% - Accent6 2 2 2 5 2" xfId="3207" xr:uid="{00000000-0005-0000-0000-00008C080000}"/>
    <cellStyle name="60% - Accent6 2 2 2 6" xfId="2766" xr:uid="{00000000-0005-0000-0000-00008D080000}"/>
    <cellStyle name="60% - Accent6 2 2 3" xfId="1187" xr:uid="{00000000-0005-0000-0000-00008E080000}"/>
    <cellStyle name="60% - Accent6 2 2 3 2" xfId="3417" xr:uid="{00000000-0005-0000-0000-00008F080000}"/>
    <cellStyle name="60% - Accent6 2 2 4" xfId="1608" xr:uid="{00000000-0005-0000-0000-000090080000}"/>
    <cellStyle name="60% - Accent6 2 2 4 2" xfId="3838" xr:uid="{00000000-0005-0000-0000-000091080000}"/>
    <cellStyle name="60% - Accent6 2 2 5" xfId="2029" xr:uid="{00000000-0005-0000-0000-000092080000}"/>
    <cellStyle name="60% - Accent6 2 2 5 2" xfId="4259" xr:uid="{00000000-0005-0000-0000-000093080000}"/>
    <cellStyle name="60% - Accent6 2 2 6" xfId="767" xr:uid="{00000000-0005-0000-0000-000094080000}"/>
    <cellStyle name="60% - Accent6 2 2 6 2" xfId="2997" xr:uid="{00000000-0005-0000-0000-000095080000}"/>
    <cellStyle name="60% - Accent6 2 2 7" xfId="2556" xr:uid="{00000000-0005-0000-0000-000096080000}"/>
    <cellStyle name="60% - Accent6 2 3" xfId="431" xr:uid="{00000000-0005-0000-0000-000097080000}"/>
    <cellStyle name="60% - Accent6 2 3 2" xfId="1292" xr:uid="{00000000-0005-0000-0000-000098080000}"/>
    <cellStyle name="60% - Accent6 2 3 2 2" xfId="3522" xr:uid="{00000000-0005-0000-0000-000099080000}"/>
    <cellStyle name="60% - Accent6 2 3 3" xfId="1713" xr:uid="{00000000-0005-0000-0000-00009A080000}"/>
    <cellStyle name="60% - Accent6 2 3 3 2" xfId="3943" xr:uid="{00000000-0005-0000-0000-00009B080000}"/>
    <cellStyle name="60% - Accent6 2 3 4" xfId="2134" xr:uid="{00000000-0005-0000-0000-00009C080000}"/>
    <cellStyle name="60% - Accent6 2 3 4 2" xfId="4364" xr:uid="{00000000-0005-0000-0000-00009D080000}"/>
    <cellStyle name="60% - Accent6 2 3 5" xfId="872" xr:uid="{00000000-0005-0000-0000-00009E080000}"/>
    <cellStyle name="60% - Accent6 2 3 5 2" xfId="3102" xr:uid="{00000000-0005-0000-0000-00009F080000}"/>
    <cellStyle name="60% - Accent6 2 3 6" xfId="2661" xr:uid="{00000000-0005-0000-0000-0000A0080000}"/>
    <cellStyle name="60% - Accent6 2 4" xfId="221" xr:uid="{00000000-0005-0000-0000-0000A1080000}"/>
    <cellStyle name="60% - Accent6 2 4 2" xfId="1082" xr:uid="{00000000-0005-0000-0000-0000A2080000}"/>
    <cellStyle name="60% - Accent6 2 4 2 2" xfId="3312" xr:uid="{00000000-0005-0000-0000-0000A3080000}"/>
    <cellStyle name="60% - Accent6 2 4 3" xfId="2451" xr:uid="{00000000-0005-0000-0000-0000A4080000}"/>
    <cellStyle name="60% - Accent6 2 5" xfId="1503" xr:uid="{00000000-0005-0000-0000-0000A5080000}"/>
    <cellStyle name="60% - Accent6 2 5 2" xfId="3733" xr:uid="{00000000-0005-0000-0000-0000A6080000}"/>
    <cellStyle name="60% - Accent6 2 6" xfId="1924" xr:uid="{00000000-0005-0000-0000-0000A7080000}"/>
    <cellStyle name="60% - Accent6 2 6 2" xfId="4154" xr:uid="{00000000-0005-0000-0000-0000A8080000}"/>
    <cellStyle name="60% - Accent6 2 7" xfId="662" xr:uid="{00000000-0005-0000-0000-0000A9080000}"/>
    <cellStyle name="60% - Accent6 2 7 2" xfId="2892" xr:uid="{00000000-0005-0000-0000-0000AA080000}"/>
    <cellStyle name="60% - Accent6 2 8" xfId="2346" xr:uid="{00000000-0005-0000-0000-0000AB080000}"/>
    <cellStyle name="60% - Accent6 3" xfId="135" xr:uid="{00000000-0005-0000-0000-0000AC080000}"/>
    <cellStyle name="60% - Accent6 3 2" xfId="346" xr:uid="{00000000-0005-0000-0000-0000AD080000}"/>
    <cellStyle name="60% - Accent6 3 2 2" xfId="556" xr:uid="{00000000-0005-0000-0000-0000AE080000}"/>
    <cellStyle name="60% - Accent6 3 2 2 2" xfId="1417" xr:uid="{00000000-0005-0000-0000-0000AF080000}"/>
    <cellStyle name="60% - Accent6 3 2 2 2 2" xfId="3647" xr:uid="{00000000-0005-0000-0000-0000B0080000}"/>
    <cellStyle name="60% - Accent6 3 2 2 3" xfId="1838" xr:uid="{00000000-0005-0000-0000-0000B1080000}"/>
    <cellStyle name="60% - Accent6 3 2 2 3 2" xfId="4068" xr:uid="{00000000-0005-0000-0000-0000B2080000}"/>
    <cellStyle name="60% - Accent6 3 2 2 4" xfId="2259" xr:uid="{00000000-0005-0000-0000-0000B3080000}"/>
    <cellStyle name="60% - Accent6 3 2 2 4 2" xfId="4489" xr:uid="{00000000-0005-0000-0000-0000B4080000}"/>
    <cellStyle name="60% - Accent6 3 2 2 5" xfId="997" xr:uid="{00000000-0005-0000-0000-0000B5080000}"/>
    <cellStyle name="60% - Accent6 3 2 2 5 2" xfId="3227" xr:uid="{00000000-0005-0000-0000-0000B6080000}"/>
    <cellStyle name="60% - Accent6 3 2 2 6" xfId="2786" xr:uid="{00000000-0005-0000-0000-0000B7080000}"/>
    <cellStyle name="60% - Accent6 3 2 3" xfId="1207" xr:uid="{00000000-0005-0000-0000-0000B8080000}"/>
    <cellStyle name="60% - Accent6 3 2 3 2" xfId="3437" xr:uid="{00000000-0005-0000-0000-0000B9080000}"/>
    <cellStyle name="60% - Accent6 3 2 4" xfId="1628" xr:uid="{00000000-0005-0000-0000-0000BA080000}"/>
    <cellStyle name="60% - Accent6 3 2 4 2" xfId="3858" xr:uid="{00000000-0005-0000-0000-0000BB080000}"/>
    <cellStyle name="60% - Accent6 3 2 5" xfId="2049" xr:uid="{00000000-0005-0000-0000-0000BC080000}"/>
    <cellStyle name="60% - Accent6 3 2 5 2" xfId="4279" xr:uid="{00000000-0005-0000-0000-0000BD080000}"/>
    <cellStyle name="60% - Accent6 3 2 6" xfId="787" xr:uid="{00000000-0005-0000-0000-0000BE080000}"/>
    <cellStyle name="60% - Accent6 3 2 6 2" xfId="3017" xr:uid="{00000000-0005-0000-0000-0000BF080000}"/>
    <cellStyle name="60% - Accent6 3 2 7" xfId="2576" xr:uid="{00000000-0005-0000-0000-0000C0080000}"/>
    <cellStyle name="60% - Accent6 3 3" xfId="451" xr:uid="{00000000-0005-0000-0000-0000C1080000}"/>
    <cellStyle name="60% - Accent6 3 3 2" xfId="1312" xr:uid="{00000000-0005-0000-0000-0000C2080000}"/>
    <cellStyle name="60% - Accent6 3 3 2 2" xfId="3542" xr:uid="{00000000-0005-0000-0000-0000C3080000}"/>
    <cellStyle name="60% - Accent6 3 3 3" xfId="1733" xr:uid="{00000000-0005-0000-0000-0000C4080000}"/>
    <cellStyle name="60% - Accent6 3 3 3 2" xfId="3963" xr:uid="{00000000-0005-0000-0000-0000C5080000}"/>
    <cellStyle name="60% - Accent6 3 3 4" xfId="2154" xr:uid="{00000000-0005-0000-0000-0000C6080000}"/>
    <cellStyle name="60% - Accent6 3 3 4 2" xfId="4384" xr:uid="{00000000-0005-0000-0000-0000C7080000}"/>
    <cellStyle name="60% - Accent6 3 3 5" xfId="892" xr:uid="{00000000-0005-0000-0000-0000C8080000}"/>
    <cellStyle name="60% - Accent6 3 3 5 2" xfId="3122" xr:uid="{00000000-0005-0000-0000-0000C9080000}"/>
    <cellStyle name="60% - Accent6 3 3 6" xfId="2681" xr:uid="{00000000-0005-0000-0000-0000CA080000}"/>
    <cellStyle name="60% - Accent6 3 4" xfId="241" xr:uid="{00000000-0005-0000-0000-0000CB080000}"/>
    <cellStyle name="60% - Accent6 3 4 2" xfId="1102" xr:uid="{00000000-0005-0000-0000-0000CC080000}"/>
    <cellStyle name="60% - Accent6 3 4 2 2" xfId="3332" xr:uid="{00000000-0005-0000-0000-0000CD080000}"/>
    <cellStyle name="60% - Accent6 3 4 3" xfId="2471" xr:uid="{00000000-0005-0000-0000-0000CE080000}"/>
    <cellStyle name="60% - Accent6 3 5" xfId="1523" xr:uid="{00000000-0005-0000-0000-0000CF080000}"/>
    <cellStyle name="60% - Accent6 3 5 2" xfId="3753" xr:uid="{00000000-0005-0000-0000-0000D0080000}"/>
    <cellStyle name="60% - Accent6 3 6" xfId="1944" xr:uid="{00000000-0005-0000-0000-0000D1080000}"/>
    <cellStyle name="60% - Accent6 3 6 2" xfId="4174" xr:uid="{00000000-0005-0000-0000-0000D2080000}"/>
    <cellStyle name="60% - Accent6 3 7" xfId="682" xr:uid="{00000000-0005-0000-0000-0000D3080000}"/>
    <cellStyle name="60% - Accent6 3 7 2" xfId="2912" xr:uid="{00000000-0005-0000-0000-0000D4080000}"/>
    <cellStyle name="60% - Accent6 3 8" xfId="2366" xr:uid="{00000000-0005-0000-0000-0000D5080000}"/>
    <cellStyle name="60% - Accent6 4" xfId="304" xr:uid="{00000000-0005-0000-0000-0000D6080000}"/>
    <cellStyle name="60% - Accent6 4 2" xfId="514" xr:uid="{00000000-0005-0000-0000-0000D7080000}"/>
    <cellStyle name="60% - Accent6 4 2 2" xfId="1375" xr:uid="{00000000-0005-0000-0000-0000D8080000}"/>
    <cellStyle name="60% - Accent6 4 2 2 2" xfId="3605" xr:uid="{00000000-0005-0000-0000-0000D9080000}"/>
    <cellStyle name="60% - Accent6 4 2 3" xfId="1796" xr:uid="{00000000-0005-0000-0000-0000DA080000}"/>
    <cellStyle name="60% - Accent6 4 2 3 2" xfId="4026" xr:uid="{00000000-0005-0000-0000-0000DB080000}"/>
    <cellStyle name="60% - Accent6 4 2 4" xfId="2217" xr:uid="{00000000-0005-0000-0000-0000DC080000}"/>
    <cellStyle name="60% - Accent6 4 2 4 2" xfId="4447" xr:uid="{00000000-0005-0000-0000-0000DD080000}"/>
    <cellStyle name="60% - Accent6 4 2 5" xfId="955" xr:uid="{00000000-0005-0000-0000-0000DE080000}"/>
    <cellStyle name="60% - Accent6 4 2 5 2" xfId="3185" xr:uid="{00000000-0005-0000-0000-0000DF080000}"/>
    <cellStyle name="60% - Accent6 4 2 6" xfId="2744" xr:uid="{00000000-0005-0000-0000-0000E0080000}"/>
    <cellStyle name="60% - Accent6 4 3" xfId="1165" xr:uid="{00000000-0005-0000-0000-0000E1080000}"/>
    <cellStyle name="60% - Accent6 4 3 2" xfId="3395" xr:uid="{00000000-0005-0000-0000-0000E2080000}"/>
    <cellStyle name="60% - Accent6 4 4" xfId="1586" xr:uid="{00000000-0005-0000-0000-0000E3080000}"/>
    <cellStyle name="60% - Accent6 4 4 2" xfId="3816" xr:uid="{00000000-0005-0000-0000-0000E4080000}"/>
    <cellStyle name="60% - Accent6 4 5" xfId="2007" xr:uid="{00000000-0005-0000-0000-0000E5080000}"/>
    <cellStyle name="60% - Accent6 4 5 2" xfId="4237" xr:uid="{00000000-0005-0000-0000-0000E6080000}"/>
    <cellStyle name="60% - Accent6 4 6" xfId="745" xr:uid="{00000000-0005-0000-0000-0000E7080000}"/>
    <cellStyle name="60% - Accent6 4 6 2" xfId="2975" xr:uid="{00000000-0005-0000-0000-0000E8080000}"/>
    <cellStyle name="60% - Accent6 4 7" xfId="2534" xr:uid="{00000000-0005-0000-0000-0000E9080000}"/>
    <cellStyle name="60% - Accent6 5" xfId="409" xr:uid="{00000000-0005-0000-0000-0000EA080000}"/>
    <cellStyle name="60% - Accent6 5 2" xfId="1270" xr:uid="{00000000-0005-0000-0000-0000EB080000}"/>
    <cellStyle name="60% - Accent6 5 2 2" xfId="3500" xr:uid="{00000000-0005-0000-0000-0000EC080000}"/>
    <cellStyle name="60% - Accent6 5 3" xfId="1691" xr:uid="{00000000-0005-0000-0000-0000ED080000}"/>
    <cellStyle name="60% - Accent6 5 3 2" xfId="3921" xr:uid="{00000000-0005-0000-0000-0000EE080000}"/>
    <cellStyle name="60% - Accent6 5 4" xfId="2112" xr:uid="{00000000-0005-0000-0000-0000EF080000}"/>
    <cellStyle name="60% - Accent6 5 4 2" xfId="4342" xr:uid="{00000000-0005-0000-0000-0000F0080000}"/>
    <cellStyle name="60% - Accent6 5 5" xfId="850" xr:uid="{00000000-0005-0000-0000-0000F1080000}"/>
    <cellStyle name="60% - Accent6 5 5 2" xfId="3080" xr:uid="{00000000-0005-0000-0000-0000F2080000}"/>
    <cellStyle name="60% - Accent6 5 6" xfId="2639" xr:uid="{00000000-0005-0000-0000-0000F3080000}"/>
    <cellStyle name="60% - Accent6 6" xfId="199" xr:uid="{00000000-0005-0000-0000-0000F4080000}"/>
    <cellStyle name="60% - Accent6 6 2" xfId="1060" xr:uid="{00000000-0005-0000-0000-0000F5080000}"/>
    <cellStyle name="60% - Accent6 6 2 2" xfId="3290" xr:uid="{00000000-0005-0000-0000-0000F6080000}"/>
    <cellStyle name="60% - Accent6 6 3" xfId="2429" xr:uid="{00000000-0005-0000-0000-0000F7080000}"/>
    <cellStyle name="60% - Accent6 7" xfId="577" xr:uid="{00000000-0005-0000-0000-0000F8080000}"/>
    <cellStyle name="60% - Accent6 7 2" xfId="1481" xr:uid="{00000000-0005-0000-0000-0000F9080000}"/>
    <cellStyle name="60% - Accent6 7 2 2" xfId="3711" xr:uid="{00000000-0005-0000-0000-0000FA080000}"/>
    <cellStyle name="60% - Accent6 7 3" xfId="2807" xr:uid="{00000000-0005-0000-0000-0000FB080000}"/>
    <cellStyle name="60% - Accent6 8" xfId="1902" xr:uid="{00000000-0005-0000-0000-0000FC080000}"/>
    <cellStyle name="60% - Accent6 8 2" xfId="4132" xr:uid="{00000000-0005-0000-0000-0000FD080000}"/>
    <cellStyle name="60% - Accent6 9" xfId="640" xr:uid="{00000000-0005-0000-0000-0000FE080000}"/>
    <cellStyle name="60% - Accent6 9 2" xfId="2870" xr:uid="{00000000-0005-0000-0000-0000FF080000}"/>
    <cellStyle name="Accent1" xfId="70" builtinId="29" customBuiltin="1"/>
    <cellStyle name="Accent2" xfId="74" builtinId="33" customBuiltin="1"/>
    <cellStyle name="Accent3" xfId="78" builtinId="37" customBuiltin="1"/>
    <cellStyle name="Accent4" xfId="82" builtinId="41" customBuiltin="1"/>
    <cellStyle name="Accent5" xfId="86" builtinId="45" customBuiltin="1"/>
    <cellStyle name="Accent6" xfId="90" builtinId="49" customBuiltin="1"/>
    <cellStyle name="Bad" xfId="60" builtinId="27" customBuiltin="1"/>
    <cellStyle name="Calculation" xfId="64" builtinId="22" customBuiltin="1"/>
    <cellStyle name="Check Cell" xfId="66" builtinId="23" customBuiltin="1"/>
    <cellStyle name="Comma" xfId="1" builtinId="3"/>
    <cellStyle name="Comma 10" xfId="1419" xr:uid="{00000000-0005-0000-0000-00000A090000}"/>
    <cellStyle name="Comma 10 2" xfId="3649" xr:uid="{00000000-0005-0000-0000-00000B090000}"/>
    <cellStyle name="Comma 11" xfId="1840" xr:uid="{00000000-0005-0000-0000-00000C090000}"/>
    <cellStyle name="Comma 11 2" xfId="4070" xr:uid="{00000000-0005-0000-0000-00000D090000}"/>
    <cellStyle name="Comma 12" xfId="578" xr:uid="{00000000-0005-0000-0000-00000E090000}"/>
    <cellStyle name="Comma 12 2" xfId="2808" xr:uid="{00000000-0005-0000-0000-00000F090000}"/>
    <cellStyle name="Comma 13" xfId="2262" xr:uid="{00000000-0005-0000-0000-000010090000}"/>
    <cellStyle name="Comma 14" xfId="4498" xr:uid="{DB16214D-A8D7-41EE-B71D-6242BC67EA58}"/>
    <cellStyle name="Comma 2" xfId="4" xr:uid="{00000000-0005-0000-0000-000011090000}"/>
    <cellStyle name="Comma 2 10" xfId="1842" xr:uid="{00000000-0005-0000-0000-000012090000}"/>
    <cellStyle name="Comma 2 10 2" xfId="4072" xr:uid="{00000000-0005-0000-0000-000013090000}"/>
    <cellStyle name="Comma 2 11" xfId="580" xr:uid="{00000000-0005-0000-0000-000014090000}"/>
    <cellStyle name="Comma 2 11 2" xfId="2810" xr:uid="{00000000-0005-0000-0000-000015090000}"/>
    <cellStyle name="Comma 2 12" xfId="2264" xr:uid="{00000000-0005-0000-0000-000016090000}"/>
    <cellStyle name="Comma 2 2" xfId="24" xr:uid="{00000000-0005-0000-0000-000017090000}"/>
    <cellStyle name="Comma 2 2 2" xfId="257" xr:uid="{00000000-0005-0000-0000-000018090000}"/>
    <cellStyle name="Comma 2 2 2 2" xfId="467" xr:uid="{00000000-0005-0000-0000-000019090000}"/>
    <cellStyle name="Comma 2 2 2 2 2" xfId="1328" xr:uid="{00000000-0005-0000-0000-00001A090000}"/>
    <cellStyle name="Comma 2 2 2 2 2 2" xfId="3558" xr:uid="{00000000-0005-0000-0000-00001B090000}"/>
    <cellStyle name="Comma 2 2 2 2 3" xfId="1749" xr:uid="{00000000-0005-0000-0000-00001C090000}"/>
    <cellStyle name="Comma 2 2 2 2 3 2" xfId="3979" xr:uid="{00000000-0005-0000-0000-00001D090000}"/>
    <cellStyle name="Comma 2 2 2 2 4" xfId="2170" xr:uid="{00000000-0005-0000-0000-00001E090000}"/>
    <cellStyle name="Comma 2 2 2 2 4 2" xfId="4400" xr:uid="{00000000-0005-0000-0000-00001F090000}"/>
    <cellStyle name="Comma 2 2 2 2 5" xfId="908" xr:uid="{00000000-0005-0000-0000-000020090000}"/>
    <cellStyle name="Comma 2 2 2 2 5 2" xfId="3138" xr:uid="{00000000-0005-0000-0000-000021090000}"/>
    <cellStyle name="Comma 2 2 2 2 6" xfId="2697" xr:uid="{00000000-0005-0000-0000-000022090000}"/>
    <cellStyle name="Comma 2 2 2 3" xfId="1118" xr:uid="{00000000-0005-0000-0000-000023090000}"/>
    <cellStyle name="Comma 2 2 2 3 2" xfId="3348" xr:uid="{00000000-0005-0000-0000-000024090000}"/>
    <cellStyle name="Comma 2 2 2 4" xfId="1539" xr:uid="{00000000-0005-0000-0000-000025090000}"/>
    <cellStyle name="Comma 2 2 2 4 2" xfId="3769" xr:uid="{00000000-0005-0000-0000-000026090000}"/>
    <cellStyle name="Comma 2 2 2 5" xfId="1960" xr:uid="{00000000-0005-0000-0000-000027090000}"/>
    <cellStyle name="Comma 2 2 2 5 2" xfId="4190" xr:uid="{00000000-0005-0000-0000-000028090000}"/>
    <cellStyle name="Comma 2 2 2 6" xfId="698" xr:uid="{00000000-0005-0000-0000-000029090000}"/>
    <cellStyle name="Comma 2 2 2 6 2" xfId="2928" xr:uid="{00000000-0005-0000-0000-00002A090000}"/>
    <cellStyle name="Comma 2 2 2 7" xfId="2487" xr:uid="{00000000-0005-0000-0000-00002B090000}"/>
    <cellStyle name="Comma 2 2 3" xfId="362" xr:uid="{00000000-0005-0000-0000-00002C090000}"/>
    <cellStyle name="Comma 2 2 3 2" xfId="1223" xr:uid="{00000000-0005-0000-0000-00002D090000}"/>
    <cellStyle name="Comma 2 2 3 2 2" xfId="3453" xr:uid="{00000000-0005-0000-0000-00002E090000}"/>
    <cellStyle name="Comma 2 2 3 3" xfId="1644" xr:uid="{00000000-0005-0000-0000-00002F090000}"/>
    <cellStyle name="Comma 2 2 3 3 2" xfId="3874" xr:uid="{00000000-0005-0000-0000-000030090000}"/>
    <cellStyle name="Comma 2 2 3 4" xfId="2065" xr:uid="{00000000-0005-0000-0000-000031090000}"/>
    <cellStyle name="Comma 2 2 3 4 2" xfId="4295" xr:uid="{00000000-0005-0000-0000-000032090000}"/>
    <cellStyle name="Comma 2 2 3 5" xfId="803" xr:uid="{00000000-0005-0000-0000-000033090000}"/>
    <cellStyle name="Comma 2 2 3 5 2" xfId="3033" xr:uid="{00000000-0005-0000-0000-000034090000}"/>
    <cellStyle name="Comma 2 2 3 6" xfId="2592" xr:uid="{00000000-0005-0000-0000-000035090000}"/>
    <cellStyle name="Comma 2 2 4" xfId="152" xr:uid="{00000000-0005-0000-0000-000036090000}"/>
    <cellStyle name="Comma 2 2 4 2" xfId="1013" xr:uid="{00000000-0005-0000-0000-000037090000}"/>
    <cellStyle name="Comma 2 2 4 2 2" xfId="3243" xr:uid="{00000000-0005-0000-0000-000038090000}"/>
    <cellStyle name="Comma 2 2 4 3" xfId="2382" xr:uid="{00000000-0005-0000-0000-000039090000}"/>
    <cellStyle name="Comma 2 2 5" xfId="1434" xr:uid="{00000000-0005-0000-0000-00003A090000}"/>
    <cellStyle name="Comma 2 2 5 2" xfId="3664" xr:uid="{00000000-0005-0000-0000-00003B090000}"/>
    <cellStyle name="Comma 2 2 6" xfId="1855" xr:uid="{00000000-0005-0000-0000-00003C090000}"/>
    <cellStyle name="Comma 2 2 6 2" xfId="4085" xr:uid="{00000000-0005-0000-0000-00003D090000}"/>
    <cellStyle name="Comma 2 2 7" xfId="593" xr:uid="{00000000-0005-0000-0000-00003E090000}"/>
    <cellStyle name="Comma 2 2 7 2" xfId="2823" xr:uid="{00000000-0005-0000-0000-00003F090000}"/>
    <cellStyle name="Comma 2 2 8" xfId="2277" xr:uid="{00000000-0005-0000-0000-000040090000}"/>
    <cellStyle name="Comma 2 3" xfId="33" xr:uid="{00000000-0005-0000-0000-000041090000}"/>
    <cellStyle name="Comma 2 3 2" xfId="266" xr:uid="{00000000-0005-0000-0000-000042090000}"/>
    <cellStyle name="Comma 2 3 2 2" xfId="476" xr:uid="{00000000-0005-0000-0000-000043090000}"/>
    <cellStyle name="Comma 2 3 2 2 2" xfId="1337" xr:uid="{00000000-0005-0000-0000-000044090000}"/>
    <cellStyle name="Comma 2 3 2 2 2 2" xfId="3567" xr:uid="{00000000-0005-0000-0000-000045090000}"/>
    <cellStyle name="Comma 2 3 2 2 3" xfId="1758" xr:uid="{00000000-0005-0000-0000-000046090000}"/>
    <cellStyle name="Comma 2 3 2 2 3 2" xfId="3988" xr:uid="{00000000-0005-0000-0000-000047090000}"/>
    <cellStyle name="Comma 2 3 2 2 4" xfId="2179" xr:uid="{00000000-0005-0000-0000-000048090000}"/>
    <cellStyle name="Comma 2 3 2 2 4 2" xfId="4409" xr:uid="{00000000-0005-0000-0000-000049090000}"/>
    <cellStyle name="Comma 2 3 2 2 5" xfId="917" xr:uid="{00000000-0005-0000-0000-00004A090000}"/>
    <cellStyle name="Comma 2 3 2 2 5 2" xfId="3147" xr:uid="{00000000-0005-0000-0000-00004B090000}"/>
    <cellStyle name="Comma 2 3 2 2 6" xfId="2706" xr:uid="{00000000-0005-0000-0000-00004C090000}"/>
    <cellStyle name="Comma 2 3 2 3" xfId="1127" xr:uid="{00000000-0005-0000-0000-00004D090000}"/>
    <cellStyle name="Comma 2 3 2 3 2" xfId="3357" xr:uid="{00000000-0005-0000-0000-00004E090000}"/>
    <cellStyle name="Comma 2 3 2 4" xfId="1548" xr:uid="{00000000-0005-0000-0000-00004F090000}"/>
    <cellStyle name="Comma 2 3 2 4 2" xfId="3778" xr:uid="{00000000-0005-0000-0000-000050090000}"/>
    <cellStyle name="Comma 2 3 2 5" xfId="1969" xr:uid="{00000000-0005-0000-0000-000051090000}"/>
    <cellStyle name="Comma 2 3 2 5 2" xfId="4199" xr:uid="{00000000-0005-0000-0000-000052090000}"/>
    <cellStyle name="Comma 2 3 2 6" xfId="707" xr:uid="{00000000-0005-0000-0000-000053090000}"/>
    <cellStyle name="Comma 2 3 2 6 2" xfId="2937" xr:uid="{00000000-0005-0000-0000-000054090000}"/>
    <cellStyle name="Comma 2 3 2 7" xfId="2496" xr:uid="{00000000-0005-0000-0000-000055090000}"/>
    <cellStyle name="Comma 2 3 3" xfId="371" xr:uid="{00000000-0005-0000-0000-000056090000}"/>
    <cellStyle name="Comma 2 3 3 2" xfId="1232" xr:uid="{00000000-0005-0000-0000-000057090000}"/>
    <cellStyle name="Comma 2 3 3 2 2" xfId="3462" xr:uid="{00000000-0005-0000-0000-000058090000}"/>
    <cellStyle name="Comma 2 3 3 3" xfId="1653" xr:uid="{00000000-0005-0000-0000-000059090000}"/>
    <cellStyle name="Comma 2 3 3 3 2" xfId="3883" xr:uid="{00000000-0005-0000-0000-00005A090000}"/>
    <cellStyle name="Comma 2 3 3 4" xfId="2074" xr:uid="{00000000-0005-0000-0000-00005B090000}"/>
    <cellStyle name="Comma 2 3 3 4 2" xfId="4304" xr:uid="{00000000-0005-0000-0000-00005C090000}"/>
    <cellStyle name="Comma 2 3 3 5" xfId="812" xr:uid="{00000000-0005-0000-0000-00005D090000}"/>
    <cellStyle name="Comma 2 3 3 5 2" xfId="3042" xr:uid="{00000000-0005-0000-0000-00005E090000}"/>
    <cellStyle name="Comma 2 3 3 6" xfId="2601" xr:uid="{00000000-0005-0000-0000-00005F090000}"/>
    <cellStyle name="Comma 2 3 4" xfId="161" xr:uid="{00000000-0005-0000-0000-000060090000}"/>
    <cellStyle name="Comma 2 3 4 2" xfId="1022" xr:uid="{00000000-0005-0000-0000-000061090000}"/>
    <cellStyle name="Comma 2 3 4 2 2" xfId="3252" xr:uid="{00000000-0005-0000-0000-000062090000}"/>
    <cellStyle name="Comma 2 3 4 3" xfId="2391" xr:uid="{00000000-0005-0000-0000-000063090000}"/>
    <cellStyle name="Comma 2 3 5" xfId="1443" xr:uid="{00000000-0005-0000-0000-000064090000}"/>
    <cellStyle name="Comma 2 3 5 2" xfId="3673" xr:uid="{00000000-0005-0000-0000-000065090000}"/>
    <cellStyle name="Comma 2 3 6" xfId="1864" xr:uid="{00000000-0005-0000-0000-000066090000}"/>
    <cellStyle name="Comma 2 3 6 2" xfId="4094" xr:uid="{00000000-0005-0000-0000-000067090000}"/>
    <cellStyle name="Comma 2 3 7" xfId="602" xr:uid="{00000000-0005-0000-0000-000068090000}"/>
    <cellStyle name="Comma 2 3 7 2" xfId="2832" xr:uid="{00000000-0005-0000-0000-000069090000}"/>
    <cellStyle name="Comma 2 3 8" xfId="2286" xr:uid="{00000000-0005-0000-0000-00006A090000}"/>
    <cellStyle name="Comma 2 4" xfId="42" xr:uid="{00000000-0005-0000-0000-00006B090000}"/>
    <cellStyle name="Comma 2 4 2" xfId="275" xr:uid="{00000000-0005-0000-0000-00006C090000}"/>
    <cellStyle name="Comma 2 4 2 2" xfId="485" xr:uid="{00000000-0005-0000-0000-00006D090000}"/>
    <cellStyle name="Comma 2 4 2 2 2" xfId="1346" xr:uid="{00000000-0005-0000-0000-00006E090000}"/>
    <cellStyle name="Comma 2 4 2 2 2 2" xfId="3576" xr:uid="{00000000-0005-0000-0000-00006F090000}"/>
    <cellStyle name="Comma 2 4 2 2 3" xfId="1767" xr:uid="{00000000-0005-0000-0000-000070090000}"/>
    <cellStyle name="Comma 2 4 2 2 3 2" xfId="3997" xr:uid="{00000000-0005-0000-0000-000071090000}"/>
    <cellStyle name="Comma 2 4 2 2 4" xfId="2188" xr:uid="{00000000-0005-0000-0000-000072090000}"/>
    <cellStyle name="Comma 2 4 2 2 4 2" xfId="4418" xr:uid="{00000000-0005-0000-0000-000073090000}"/>
    <cellStyle name="Comma 2 4 2 2 5" xfId="926" xr:uid="{00000000-0005-0000-0000-000074090000}"/>
    <cellStyle name="Comma 2 4 2 2 5 2" xfId="3156" xr:uid="{00000000-0005-0000-0000-000075090000}"/>
    <cellStyle name="Comma 2 4 2 2 6" xfId="2715" xr:uid="{00000000-0005-0000-0000-000076090000}"/>
    <cellStyle name="Comma 2 4 2 3" xfId="1136" xr:uid="{00000000-0005-0000-0000-000077090000}"/>
    <cellStyle name="Comma 2 4 2 3 2" xfId="3366" xr:uid="{00000000-0005-0000-0000-000078090000}"/>
    <cellStyle name="Comma 2 4 2 4" xfId="1557" xr:uid="{00000000-0005-0000-0000-000079090000}"/>
    <cellStyle name="Comma 2 4 2 4 2" xfId="3787" xr:uid="{00000000-0005-0000-0000-00007A090000}"/>
    <cellStyle name="Comma 2 4 2 5" xfId="1978" xr:uid="{00000000-0005-0000-0000-00007B090000}"/>
    <cellStyle name="Comma 2 4 2 5 2" xfId="4208" xr:uid="{00000000-0005-0000-0000-00007C090000}"/>
    <cellStyle name="Comma 2 4 2 6" xfId="716" xr:uid="{00000000-0005-0000-0000-00007D090000}"/>
    <cellStyle name="Comma 2 4 2 6 2" xfId="2946" xr:uid="{00000000-0005-0000-0000-00007E090000}"/>
    <cellStyle name="Comma 2 4 2 7" xfId="2505" xr:uid="{00000000-0005-0000-0000-00007F090000}"/>
    <cellStyle name="Comma 2 4 3" xfId="380" xr:uid="{00000000-0005-0000-0000-000080090000}"/>
    <cellStyle name="Comma 2 4 3 2" xfId="1241" xr:uid="{00000000-0005-0000-0000-000081090000}"/>
    <cellStyle name="Comma 2 4 3 2 2" xfId="3471" xr:uid="{00000000-0005-0000-0000-000082090000}"/>
    <cellStyle name="Comma 2 4 3 3" xfId="1662" xr:uid="{00000000-0005-0000-0000-000083090000}"/>
    <cellStyle name="Comma 2 4 3 3 2" xfId="3892" xr:uid="{00000000-0005-0000-0000-000084090000}"/>
    <cellStyle name="Comma 2 4 3 4" xfId="2083" xr:uid="{00000000-0005-0000-0000-000085090000}"/>
    <cellStyle name="Comma 2 4 3 4 2" xfId="4313" xr:uid="{00000000-0005-0000-0000-000086090000}"/>
    <cellStyle name="Comma 2 4 3 5" xfId="821" xr:uid="{00000000-0005-0000-0000-000087090000}"/>
    <cellStyle name="Comma 2 4 3 5 2" xfId="3051" xr:uid="{00000000-0005-0000-0000-000088090000}"/>
    <cellStyle name="Comma 2 4 3 6" xfId="2610" xr:uid="{00000000-0005-0000-0000-000089090000}"/>
    <cellStyle name="Comma 2 4 4" xfId="170" xr:uid="{00000000-0005-0000-0000-00008A090000}"/>
    <cellStyle name="Comma 2 4 4 2" xfId="1031" xr:uid="{00000000-0005-0000-0000-00008B090000}"/>
    <cellStyle name="Comma 2 4 4 2 2" xfId="3261" xr:uid="{00000000-0005-0000-0000-00008C090000}"/>
    <cellStyle name="Comma 2 4 4 3" xfId="2400" xr:uid="{00000000-0005-0000-0000-00008D090000}"/>
    <cellStyle name="Comma 2 4 5" xfId="1452" xr:uid="{00000000-0005-0000-0000-00008E090000}"/>
    <cellStyle name="Comma 2 4 5 2" xfId="3682" xr:uid="{00000000-0005-0000-0000-00008F090000}"/>
    <cellStyle name="Comma 2 4 6" xfId="1873" xr:uid="{00000000-0005-0000-0000-000090090000}"/>
    <cellStyle name="Comma 2 4 6 2" xfId="4103" xr:uid="{00000000-0005-0000-0000-000091090000}"/>
    <cellStyle name="Comma 2 4 7" xfId="611" xr:uid="{00000000-0005-0000-0000-000092090000}"/>
    <cellStyle name="Comma 2 4 7 2" xfId="2841" xr:uid="{00000000-0005-0000-0000-000093090000}"/>
    <cellStyle name="Comma 2 4 8" xfId="2295" xr:uid="{00000000-0005-0000-0000-000094090000}"/>
    <cellStyle name="Comma 2 5" xfId="51" xr:uid="{00000000-0005-0000-0000-000095090000}"/>
    <cellStyle name="Comma 2 5 2" xfId="284" xr:uid="{00000000-0005-0000-0000-000096090000}"/>
    <cellStyle name="Comma 2 5 2 2" xfId="494" xr:uid="{00000000-0005-0000-0000-000097090000}"/>
    <cellStyle name="Comma 2 5 2 2 2" xfId="1355" xr:uid="{00000000-0005-0000-0000-000098090000}"/>
    <cellStyle name="Comma 2 5 2 2 2 2" xfId="3585" xr:uid="{00000000-0005-0000-0000-000099090000}"/>
    <cellStyle name="Comma 2 5 2 2 3" xfId="1776" xr:uid="{00000000-0005-0000-0000-00009A090000}"/>
    <cellStyle name="Comma 2 5 2 2 3 2" xfId="4006" xr:uid="{00000000-0005-0000-0000-00009B090000}"/>
    <cellStyle name="Comma 2 5 2 2 4" xfId="2197" xr:uid="{00000000-0005-0000-0000-00009C090000}"/>
    <cellStyle name="Comma 2 5 2 2 4 2" xfId="4427" xr:uid="{00000000-0005-0000-0000-00009D090000}"/>
    <cellStyle name="Comma 2 5 2 2 5" xfId="935" xr:uid="{00000000-0005-0000-0000-00009E090000}"/>
    <cellStyle name="Comma 2 5 2 2 5 2" xfId="3165" xr:uid="{00000000-0005-0000-0000-00009F090000}"/>
    <cellStyle name="Comma 2 5 2 2 6" xfId="2724" xr:uid="{00000000-0005-0000-0000-0000A0090000}"/>
    <cellStyle name="Comma 2 5 2 3" xfId="1145" xr:uid="{00000000-0005-0000-0000-0000A1090000}"/>
    <cellStyle name="Comma 2 5 2 3 2" xfId="3375" xr:uid="{00000000-0005-0000-0000-0000A2090000}"/>
    <cellStyle name="Comma 2 5 2 4" xfId="1566" xr:uid="{00000000-0005-0000-0000-0000A3090000}"/>
    <cellStyle name="Comma 2 5 2 4 2" xfId="3796" xr:uid="{00000000-0005-0000-0000-0000A4090000}"/>
    <cellStyle name="Comma 2 5 2 5" xfId="1987" xr:uid="{00000000-0005-0000-0000-0000A5090000}"/>
    <cellStyle name="Comma 2 5 2 5 2" xfId="4217" xr:uid="{00000000-0005-0000-0000-0000A6090000}"/>
    <cellStyle name="Comma 2 5 2 6" xfId="725" xr:uid="{00000000-0005-0000-0000-0000A7090000}"/>
    <cellStyle name="Comma 2 5 2 6 2" xfId="2955" xr:uid="{00000000-0005-0000-0000-0000A8090000}"/>
    <cellStyle name="Comma 2 5 2 7" xfId="2514" xr:uid="{00000000-0005-0000-0000-0000A9090000}"/>
    <cellStyle name="Comma 2 5 3" xfId="389" xr:uid="{00000000-0005-0000-0000-0000AA090000}"/>
    <cellStyle name="Comma 2 5 3 2" xfId="1250" xr:uid="{00000000-0005-0000-0000-0000AB090000}"/>
    <cellStyle name="Comma 2 5 3 2 2" xfId="3480" xr:uid="{00000000-0005-0000-0000-0000AC090000}"/>
    <cellStyle name="Comma 2 5 3 3" xfId="1671" xr:uid="{00000000-0005-0000-0000-0000AD090000}"/>
    <cellStyle name="Comma 2 5 3 3 2" xfId="3901" xr:uid="{00000000-0005-0000-0000-0000AE090000}"/>
    <cellStyle name="Comma 2 5 3 4" xfId="2092" xr:uid="{00000000-0005-0000-0000-0000AF090000}"/>
    <cellStyle name="Comma 2 5 3 4 2" xfId="4322" xr:uid="{00000000-0005-0000-0000-0000B0090000}"/>
    <cellStyle name="Comma 2 5 3 5" xfId="830" xr:uid="{00000000-0005-0000-0000-0000B1090000}"/>
    <cellStyle name="Comma 2 5 3 5 2" xfId="3060" xr:uid="{00000000-0005-0000-0000-0000B2090000}"/>
    <cellStyle name="Comma 2 5 3 6" xfId="2619" xr:uid="{00000000-0005-0000-0000-0000B3090000}"/>
    <cellStyle name="Comma 2 5 4" xfId="179" xr:uid="{00000000-0005-0000-0000-0000B4090000}"/>
    <cellStyle name="Comma 2 5 4 2" xfId="1040" xr:uid="{00000000-0005-0000-0000-0000B5090000}"/>
    <cellStyle name="Comma 2 5 4 2 2" xfId="3270" xr:uid="{00000000-0005-0000-0000-0000B6090000}"/>
    <cellStyle name="Comma 2 5 4 3" xfId="2409" xr:uid="{00000000-0005-0000-0000-0000B7090000}"/>
    <cellStyle name="Comma 2 5 5" xfId="1461" xr:uid="{00000000-0005-0000-0000-0000B8090000}"/>
    <cellStyle name="Comma 2 5 5 2" xfId="3691" xr:uid="{00000000-0005-0000-0000-0000B9090000}"/>
    <cellStyle name="Comma 2 5 6" xfId="1882" xr:uid="{00000000-0005-0000-0000-0000BA090000}"/>
    <cellStyle name="Comma 2 5 6 2" xfId="4112" xr:uid="{00000000-0005-0000-0000-0000BB090000}"/>
    <cellStyle name="Comma 2 5 7" xfId="620" xr:uid="{00000000-0005-0000-0000-0000BC090000}"/>
    <cellStyle name="Comma 2 5 7 2" xfId="2850" xr:uid="{00000000-0005-0000-0000-0000BD090000}"/>
    <cellStyle name="Comma 2 5 8" xfId="2304" xr:uid="{00000000-0005-0000-0000-0000BE090000}"/>
    <cellStyle name="Comma 2 6" xfId="244" xr:uid="{00000000-0005-0000-0000-0000BF090000}"/>
    <cellStyle name="Comma 2 6 2" xfId="454" xr:uid="{00000000-0005-0000-0000-0000C0090000}"/>
    <cellStyle name="Comma 2 6 2 2" xfId="1315" xr:uid="{00000000-0005-0000-0000-0000C1090000}"/>
    <cellStyle name="Comma 2 6 2 2 2" xfId="3545" xr:uid="{00000000-0005-0000-0000-0000C2090000}"/>
    <cellStyle name="Comma 2 6 2 3" xfId="1736" xr:uid="{00000000-0005-0000-0000-0000C3090000}"/>
    <cellStyle name="Comma 2 6 2 3 2" xfId="3966" xr:uid="{00000000-0005-0000-0000-0000C4090000}"/>
    <cellStyle name="Comma 2 6 2 4" xfId="2157" xr:uid="{00000000-0005-0000-0000-0000C5090000}"/>
    <cellStyle name="Comma 2 6 2 4 2" xfId="4387" xr:uid="{00000000-0005-0000-0000-0000C6090000}"/>
    <cellStyle name="Comma 2 6 2 5" xfId="895" xr:uid="{00000000-0005-0000-0000-0000C7090000}"/>
    <cellStyle name="Comma 2 6 2 5 2" xfId="3125" xr:uid="{00000000-0005-0000-0000-0000C8090000}"/>
    <cellStyle name="Comma 2 6 2 6" xfId="2684" xr:uid="{00000000-0005-0000-0000-0000C9090000}"/>
    <cellStyle name="Comma 2 6 3" xfId="1105" xr:uid="{00000000-0005-0000-0000-0000CA090000}"/>
    <cellStyle name="Comma 2 6 3 2" xfId="3335" xr:uid="{00000000-0005-0000-0000-0000CB090000}"/>
    <cellStyle name="Comma 2 6 4" xfId="1526" xr:uid="{00000000-0005-0000-0000-0000CC090000}"/>
    <cellStyle name="Comma 2 6 4 2" xfId="3756" xr:uid="{00000000-0005-0000-0000-0000CD090000}"/>
    <cellStyle name="Comma 2 6 5" xfId="1947" xr:uid="{00000000-0005-0000-0000-0000CE090000}"/>
    <cellStyle name="Comma 2 6 5 2" xfId="4177" xr:uid="{00000000-0005-0000-0000-0000CF090000}"/>
    <cellStyle name="Comma 2 6 6" xfId="685" xr:uid="{00000000-0005-0000-0000-0000D0090000}"/>
    <cellStyle name="Comma 2 6 6 2" xfId="2915" xr:uid="{00000000-0005-0000-0000-0000D1090000}"/>
    <cellStyle name="Comma 2 6 7" xfId="2474" xr:uid="{00000000-0005-0000-0000-0000D2090000}"/>
    <cellStyle name="Comma 2 7" xfId="349" xr:uid="{00000000-0005-0000-0000-0000D3090000}"/>
    <cellStyle name="Comma 2 7 2" xfId="1210" xr:uid="{00000000-0005-0000-0000-0000D4090000}"/>
    <cellStyle name="Comma 2 7 2 2" xfId="3440" xr:uid="{00000000-0005-0000-0000-0000D5090000}"/>
    <cellStyle name="Comma 2 7 3" xfId="1631" xr:uid="{00000000-0005-0000-0000-0000D6090000}"/>
    <cellStyle name="Comma 2 7 3 2" xfId="3861" xr:uid="{00000000-0005-0000-0000-0000D7090000}"/>
    <cellStyle name="Comma 2 7 4" xfId="2052" xr:uid="{00000000-0005-0000-0000-0000D8090000}"/>
    <cellStyle name="Comma 2 7 4 2" xfId="4282" xr:uid="{00000000-0005-0000-0000-0000D9090000}"/>
    <cellStyle name="Comma 2 7 5" xfId="790" xr:uid="{00000000-0005-0000-0000-0000DA090000}"/>
    <cellStyle name="Comma 2 7 5 2" xfId="3020" xr:uid="{00000000-0005-0000-0000-0000DB090000}"/>
    <cellStyle name="Comma 2 7 6" xfId="2579" xr:uid="{00000000-0005-0000-0000-0000DC090000}"/>
    <cellStyle name="Comma 2 8" xfId="138" xr:uid="{00000000-0005-0000-0000-0000DD090000}"/>
    <cellStyle name="Comma 2 8 2" xfId="1000" xr:uid="{00000000-0005-0000-0000-0000DE090000}"/>
    <cellStyle name="Comma 2 8 2 2" xfId="3230" xr:uid="{00000000-0005-0000-0000-0000DF090000}"/>
    <cellStyle name="Comma 2 8 3" xfId="2369" xr:uid="{00000000-0005-0000-0000-0000E0090000}"/>
    <cellStyle name="Comma 2 9" xfId="1421" xr:uid="{00000000-0005-0000-0000-0000E1090000}"/>
    <cellStyle name="Comma 2 9 2" xfId="3651" xr:uid="{00000000-0005-0000-0000-0000E2090000}"/>
    <cellStyle name="Comma 3" xfId="20" xr:uid="{00000000-0005-0000-0000-0000E3090000}"/>
    <cellStyle name="Comma 3 2" xfId="253" xr:uid="{00000000-0005-0000-0000-0000E4090000}"/>
    <cellStyle name="Comma 3 2 2" xfId="463" xr:uid="{00000000-0005-0000-0000-0000E5090000}"/>
    <cellStyle name="Comma 3 2 2 2" xfId="1324" xr:uid="{00000000-0005-0000-0000-0000E6090000}"/>
    <cellStyle name="Comma 3 2 2 2 2" xfId="3554" xr:uid="{00000000-0005-0000-0000-0000E7090000}"/>
    <cellStyle name="Comma 3 2 2 3" xfId="1745" xr:uid="{00000000-0005-0000-0000-0000E8090000}"/>
    <cellStyle name="Comma 3 2 2 3 2" xfId="3975" xr:uid="{00000000-0005-0000-0000-0000E9090000}"/>
    <cellStyle name="Comma 3 2 2 4" xfId="2166" xr:uid="{00000000-0005-0000-0000-0000EA090000}"/>
    <cellStyle name="Comma 3 2 2 4 2" xfId="4396" xr:uid="{00000000-0005-0000-0000-0000EB090000}"/>
    <cellStyle name="Comma 3 2 2 5" xfId="904" xr:uid="{00000000-0005-0000-0000-0000EC090000}"/>
    <cellStyle name="Comma 3 2 2 5 2" xfId="3134" xr:uid="{00000000-0005-0000-0000-0000ED090000}"/>
    <cellStyle name="Comma 3 2 2 6" xfId="2693" xr:uid="{00000000-0005-0000-0000-0000EE090000}"/>
    <cellStyle name="Comma 3 2 3" xfId="1114" xr:uid="{00000000-0005-0000-0000-0000EF090000}"/>
    <cellStyle name="Comma 3 2 3 2" xfId="3344" xr:uid="{00000000-0005-0000-0000-0000F0090000}"/>
    <cellStyle name="Comma 3 2 4" xfId="1535" xr:uid="{00000000-0005-0000-0000-0000F1090000}"/>
    <cellStyle name="Comma 3 2 4 2" xfId="3765" xr:uid="{00000000-0005-0000-0000-0000F2090000}"/>
    <cellStyle name="Comma 3 2 5" xfId="1956" xr:uid="{00000000-0005-0000-0000-0000F3090000}"/>
    <cellStyle name="Comma 3 2 5 2" xfId="4186" xr:uid="{00000000-0005-0000-0000-0000F4090000}"/>
    <cellStyle name="Comma 3 2 6" xfId="694" xr:uid="{00000000-0005-0000-0000-0000F5090000}"/>
    <cellStyle name="Comma 3 2 6 2" xfId="2924" xr:uid="{00000000-0005-0000-0000-0000F6090000}"/>
    <cellStyle name="Comma 3 2 7" xfId="2483" xr:uid="{00000000-0005-0000-0000-0000F7090000}"/>
    <cellStyle name="Comma 3 3" xfId="358" xr:uid="{00000000-0005-0000-0000-0000F8090000}"/>
    <cellStyle name="Comma 3 3 2" xfId="1219" xr:uid="{00000000-0005-0000-0000-0000F9090000}"/>
    <cellStyle name="Comma 3 3 2 2" xfId="3449" xr:uid="{00000000-0005-0000-0000-0000FA090000}"/>
    <cellStyle name="Comma 3 3 3" xfId="1640" xr:uid="{00000000-0005-0000-0000-0000FB090000}"/>
    <cellStyle name="Comma 3 3 3 2" xfId="3870" xr:uid="{00000000-0005-0000-0000-0000FC090000}"/>
    <cellStyle name="Comma 3 3 4" xfId="2061" xr:uid="{00000000-0005-0000-0000-0000FD090000}"/>
    <cellStyle name="Comma 3 3 4 2" xfId="4291" xr:uid="{00000000-0005-0000-0000-0000FE090000}"/>
    <cellStyle name="Comma 3 3 5" xfId="799" xr:uid="{00000000-0005-0000-0000-0000FF090000}"/>
    <cellStyle name="Comma 3 3 5 2" xfId="3029" xr:uid="{00000000-0005-0000-0000-0000000A0000}"/>
    <cellStyle name="Comma 3 3 6" xfId="2588" xr:uid="{00000000-0005-0000-0000-0000010A0000}"/>
    <cellStyle name="Comma 3 4" xfId="148" xr:uid="{00000000-0005-0000-0000-0000020A0000}"/>
    <cellStyle name="Comma 3 4 2" xfId="1009" xr:uid="{00000000-0005-0000-0000-0000030A0000}"/>
    <cellStyle name="Comma 3 4 2 2" xfId="3239" xr:uid="{00000000-0005-0000-0000-0000040A0000}"/>
    <cellStyle name="Comma 3 4 3" xfId="2378" xr:uid="{00000000-0005-0000-0000-0000050A0000}"/>
    <cellStyle name="Comma 3 5" xfId="1430" xr:uid="{00000000-0005-0000-0000-0000060A0000}"/>
    <cellStyle name="Comma 3 5 2" xfId="3660" xr:uid="{00000000-0005-0000-0000-0000070A0000}"/>
    <cellStyle name="Comma 3 6" xfId="1851" xr:uid="{00000000-0005-0000-0000-0000080A0000}"/>
    <cellStyle name="Comma 3 6 2" xfId="4081" xr:uid="{00000000-0005-0000-0000-0000090A0000}"/>
    <cellStyle name="Comma 3 7" xfId="589" xr:uid="{00000000-0005-0000-0000-00000A0A0000}"/>
    <cellStyle name="Comma 3 7 2" xfId="2819" xr:uid="{00000000-0005-0000-0000-00000B0A0000}"/>
    <cellStyle name="Comma 3 8" xfId="2273" xr:uid="{00000000-0005-0000-0000-00000C0A0000}"/>
    <cellStyle name="Comma 4" xfId="29" xr:uid="{00000000-0005-0000-0000-00000D0A0000}"/>
    <cellStyle name="Comma 4 2" xfId="262" xr:uid="{00000000-0005-0000-0000-00000E0A0000}"/>
    <cellStyle name="Comma 4 2 2" xfId="472" xr:uid="{00000000-0005-0000-0000-00000F0A0000}"/>
    <cellStyle name="Comma 4 2 2 2" xfId="1333" xr:uid="{00000000-0005-0000-0000-0000100A0000}"/>
    <cellStyle name="Comma 4 2 2 2 2" xfId="3563" xr:uid="{00000000-0005-0000-0000-0000110A0000}"/>
    <cellStyle name="Comma 4 2 2 3" xfId="1754" xr:uid="{00000000-0005-0000-0000-0000120A0000}"/>
    <cellStyle name="Comma 4 2 2 3 2" xfId="3984" xr:uid="{00000000-0005-0000-0000-0000130A0000}"/>
    <cellStyle name="Comma 4 2 2 4" xfId="2175" xr:uid="{00000000-0005-0000-0000-0000140A0000}"/>
    <cellStyle name="Comma 4 2 2 4 2" xfId="4405" xr:uid="{00000000-0005-0000-0000-0000150A0000}"/>
    <cellStyle name="Comma 4 2 2 5" xfId="913" xr:uid="{00000000-0005-0000-0000-0000160A0000}"/>
    <cellStyle name="Comma 4 2 2 5 2" xfId="3143" xr:uid="{00000000-0005-0000-0000-0000170A0000}"/>
    <cellStyle name="Comma 4 2 2 6" xfId="2702" xr:uid="{00000000-0005-0000-0000-0000180A0000}"/>
    <cellStyle name="Comma 4 2 3" xfId="1123" xr:uid="{00000000-0005-0000-0000-0000190A0000}"/>
    <cellStyle name="Comma 4 2 3 2" xfId="3353" xr:uid="{00000000-0005-0000-0000-00001A0A0000}"/>
    <cellStyle name="Comma 4 2 4" xfId="1544" xr:uid="{00000000-0005-0000-0000-00001B0A0000}"/>
    <cellStyle name="Comma 4 2 4 2" xfId="3774" xr:uid="{00000000-0005-0000-0000-00001C0A0000}"/>
    <cellStyle name="Comma 4 2 5" xfId="1965" xr:uid="{00000000-0005-0000-0000-00001D0A0000}"/>
    <cellStyle name="Comma 4 2 5 2" xfId="4195" xr:uid="{00000000-0005-0000-0000-00001E0A0000}"/>
    <cellStyle name="Comma 4 2 6" xfId="703" xr:uid="{00000000-0005-0000-0000-00001F0A0000}"/>
    <cellStyle name="Comma 4 2 6 2" xfId="2933" xr:uid="{00000000-0005-0000-0000-0000200A0000}"/>
    <cellStyle name="Comma 4 2 7" xfId="2492" xr:uid="{00000000-0005-0000-0000-0000210A0000}"/>
    <cellStyle name="Comma 4 3" xfId="367" xr:uid="{00000000-0005-0000-0000-0000220A0000}"/>
    <cellStyle name="Comma 4 3 2" xfId="1228" xr:uid="{00000000-0005-0000-0000-0000230A0000}"/>
    <cellStyle name="Comma 4 3 2 2" xfId="3458" xr:uid="{00000000-0005-0000-0000-0000240A0000}"/>
    <cellStyle name="Comma 4 3 3" xfId="1649" xr:uid="{00000000-0005-0000-0000-0000250A0000}"/>
    <cellStyle name="Comma 4 3 3 2" xfId="3879" xr:uid="{00000000-0005-0000-0000-0000260A0000}"/>
    <cellStyle name="Comma 4 3 4" xfId="2070" xr:uid="{00000000-0005-0000-0000-0000270A0000}"/>
    <cellStyle name="Comma 4 3 4 2" xfId="4300" xr:uid="{00000000-0005-0000-0000-0000280A0000}"/>
    <cellStyle name="Comma 4 3 5" xfId="808" xr:uid="{00000000-0005-0000-0000-0000290A0000}"/>
    <cellStyle name="Comma 4 3 5 2" xfId="3038" xr:uid="{00000000-0005-0000-0000-00002A0A0000}"/>
    <cellStyle name="Comma 4 3 6" xfId="2597" xr:uid="{00000000-0005-0000-0000-00002B0A0000}"/>
    <cellStyle name="Comma 4 4" xfId="157" xr:uid="{00000000-0005-0000-0000-00002C0A0000}"/>
    <cellStyle name="Comma 4 4 2" xfId="1018" xr:uid="{00000000-0005-0000-0000-00002D0A0000}"/>
    <cellStyle name="Comma 4 4 2 2" xfId="3248" xr:uid="{00000000-0005-0000-0000-00002E0A0000}"/>
    <cellStyle name="Comma 4 4 3" xfId="2387" xr:uid="{00000000-0005-0000-0000-00002F0A0000}"/>
    <cellStyle name="Comma 4 5" xfId="1439" xr:uid="{00000000-0005-0000-0000-0000300A0000}"/>
    <cellStyle name="Comma 4 5 2" xfId="3669" xr:uid="{00000000-0005-0000-0000-0000310A0000}"/>
    <cellStyle name="Comma 4 6" xfId="1860" xr:uid="{00000000-0005-0000-0000-0000320A0000}"/>
    <cellStyle name="Comma 4 6 2" xfId="4090" xr:uid="{00000000-0005-0000-0000-0000330A0000}"/>
    <cellStyle name="Comma 4 7" xfId="598" xr:uid="{00000000-0005-0000-0000-0000340A0000}"/>
    <cellStyle name="Comma 4 7 2" xfId="2828" xr:uid="{00000000-0005-0000-0000-0000350A0000}"/>
    <cellStyle name="Comma 4 8" xfId="2282" xr:uid="{00000000-0005-0000-0000-0000360A0000}"/>
    <cellStyle name="Comma 42" xfId="4497" xr:uid="{BC2A5394-B77C-4E59-93B4-4B98AC90210A}"/>
    <cellStyle name="Comma 5" xfId="38" xr:uid="{00000000-0005-0000-0000-0000370A0000}"/>
    <cellStyle name="Comma 5 2" xfId="271" xr:uid="{00000000-0005-0000-0000-0000380A0000}"/>
    <cellStyle name="Comma 5 2 2" xfId="481" xr:uid="{00000000-0005-0000-0000-0000390A0000}"/>
    <cellStyle name="Comma 5 2 2 2" xfId="1342" xr:uid="{00000000-0005-0000-0000-00003A0A0000}"/>
    <cellStyle name="Comma 5 2 2 2 2" xfId="3572" xr:uid="{00000000-0005-0000-0000-00003B0A0000}"/>
    <cellStyle name="Comma 5 2 2 3" xfId="1763" xr:uid="{00000000-0005-0000-0000-00003C0A0000}"/>
    <cellStyle name="Comma 5 2 2 3 2" xfId="3993" xr:uid="{00000000-0005-0000-0000-00003D0A0000}"/>
    <cellStyle name="Comma 5 2 2 4" xfId="2184" xr:uid="{00000000-0005-0000-0000-00003E0A0000}"/>
    <cellStyle name="Comma 5 2 2 4 2" xfId="4414" xr:uid="{00000000-0005-0000-0000-00003F0A0000}"/>
    <cellStyle name="Comma 5 2 2 5" xfId="922" xr:uid="{00000000-0005-0000-0000-0000400A0000}"/>
    <cellStyle name="Comma 5 2 2 5 2" xfId="3152" xr:uid="{00000000-0005-0000-0000-0000410A0000}"/>
    <cellStyle name="Comma 5 2 2 6" xfId="2711" xr:uid="{00000000-0005-0000-0000-0000420A0000}"/>
    <cellStyle name="Comma 5 2 3" xfId="1132" xr:uid="{00000000-0005-0000-0000-0000430A0000}"/>
    <cellStyle name="Comma 5 2 3 2" xfId="3362" xr:uid="{00000000-0005-0000-0000-0000440A0000}"/>
    <cellStyle name="Comma 5 2 4" xfId="1553" xr:uid="{00000000-0005-0000-0000-0000450A0000}"/>
    <cellStyle name="Comma 5 2 4 2" xfId="3783" xr:uid="{00000000-0005-0000-0000-0000460A0000}"/>
    <cellStyle name="Comma 5 2 5" xfId="1974" xr:uid="{00000000-0005-0000-0000-0000470A0000}"/>
    <cellStyle name="Comma 5 2 5 2" xfId="4204" xr:uid="{00000000-0005-0000-0000-0000480A0000}"/>
    <cellStyle name="Comma 5 2 6" xfId="712" xr:uid="{00000000-0005-0000-0000-0000490A0000}"/>
    <cellStyle name="Comma 5 2 6 2" xfId="2942" xr:uid="{00000000-0005-0000-0000-00004A0A0000}"/>
    <cellStyle name="Comma 5 2 7" xfId="2501" xr:uid="{00000000-0005-0000-0000-00004B0A0000}"/>
    <cellStyle name="Comma 5 3" xfId="376" xr:uid="{00000000-0005-0000-0000-00004C0A0000}"/>
    <cellStyle name="Comma 5 3 2" xfId="1237" xr:uid="{00000000-0005-0000-0000-00004D0A0000}"/>
    <cellStyle name="Comma 5 3 2 2" xfId="3467" xr:uid="{00000000-0005-0000-0000-00004E0A0000}"/>
    <cellStyle name="Comma 5 3 3" xfId="1658" xr:uid="{00000000-0005-0000-0000-00004F0A0000}"/>
    <cellStyle name="Comma 5 3 3 2" xfId="3888" xr:uid="{00000000-0005-0000-0000-0000500A0000}"/>
    <cellStyle name="Comma 5 3 4" xfId="2079" xr:uid="{00000000-0005-0000-0000-0000510A0000}"/>
    <cellStyle name="Comma 5 3 4 2" xfId="4309" xr:uid="{00000000-0005-0000-0000-0000520A0000}"/>
    <cellStyle name="Comma 5 3 5" xfId="817" xr:uid="{00000000-0005-0000-0000-0000530A0000}"/>
    <cellStyle name="Comma 5 3 5 2" xfId="3047" xr:uid="{00000000-0005-0000-0000-0000540A0000}"/>
    <cellStyle name="Comma 5 3 6" xfId="2606" xr:uid="{00000000-0005-0000-0000-0000550A0000}"/>
    <cellStyle name="Comma 5 4" xfId="166" xr:uid="{00000000-0005-0000-0000-0000560A0000}"/>
    <cellStyle name="Comma 5 4 2" xfId="1027" xr:uid="{00000000-0005-0000-0000-0000570A0000}"/>
    <cellStyle name="Comma 5 4 2 2" xfId="3257" xr:uid="{00000000-0005-0000-0000-0000580A0000}"/>
    <cellStyle name="Comma 5 4 3" xfId="2396" xr:uid="{00000000-0005-0000-0000-0000590A0000}"/>
    <cellStyle name="Comma 5 5" xfId="1448" xr:uid="{00000000-0005-0000-0000-00005A0A0000}"/>
    <cellStyle name="Comma 5 5 2" xfId="3678" xr:uid="{00000000-0005-0000-0000-00005B0A0000}"/>
    <cellStyle name="Comma 5 6" xfId="1869" xr:uid="{00000000-0005-0000-0000-00005C0A0000}"/>
    <cellStyle name="Comma 5 6 2" xfId="4099" xr:uid="{00000000-0005-0000-0000-00005D0A0000}"/>
    <cellStyle name="Comma 5 7" xfId="607" xr:uid="{00000000-0005-0000-0000-00005E0A0000}"/>
    <cellStyle name="Comma 5 7 2" xfId="2837" xr:uid="{00000000-0005-0000-0000-00005F0A0000}"/>
    <cellStyle name="Comma 5 8" xfId="2291" xr:uid="{00000000-0005-0000-0000-0000600A0000}"/>
    <cellStyle name="Comma 6" xfId="47" xr:uid="{00000000-0005-0000-0000-0000610A0000}"/>
    <cellStyle name="Comma 6 2" xfId="280" xr:uid="{00000000-0005-0000-0000-0000620A0000}"/>
    <cellStyle name="Comma 6 2 2" xfId="490" xr:uid="{00000000-0005-0000-0000-0000630A0000}"/>
    <cellStyle name="Comma 6 2 2 2" xfId="1351" xr:uid="{00000000-0005-0000-0000-0000640A0000}"/>
    <cellStyle name="Comma 6 2 2 2 2" xfId="3581" xr:uid="{00000000-0005-0000-0000-0000650A0000}"/>
    <cellStyle name="Comma 6 2 2 3" xfId="1772" xr:uid="{00000000-0005-0000-0000-0000660A0000}"/>
    <cellStyle name="Comma 6 2 2 3 2" xfId="4002" xr:uid="{00000000-0005-0000-0000-0000670A0000}"/>
    <cellStyle name="Comma 6 2 2 4" xfId="2193" xr:uid="{00000000-0005-0000-0000-0000680A0000}"/>
    <cellStyle name="Comma 6 2 2 4 2" xfId="4423" xr:uid="{00000000-0005-0000-0000-0000690A0000}"/>
    <cellStyle name="Comma 6 2 2 5" xfId="931" xr:uid="{00000000-0005-0000-0000-00006A0A0000}"/>
    <cellStyle name="Comma 6 2 2 5 2" xfId="3161" xr:uid="{00000000-0005-0000-0000-00006B0A0000}"/>
    <cellStyle name="Comma 6 2 2 6" xfId="2720" xr:uid="{00000000-0005-0000-0000-00006C0A0000}"/>
    <cellStyle name="Comma 6 2 3" xfId="1141" xr:uid="{00000000-0005-0000-0000-00006D0A0000}"/>
    <cellStyle name="Comma 6 2 3 2" xfId="3371" xr:uid="{00000000-0005-0000-0000-00006E0A0000}"/>
    <cellStyle name="Comma 6 2 4" xfId="1562" xr:uid="{00000000-0005-0000-0000-00006F0A0000}"/>
    <cellStyle name="Comma 6 2 4 2" xfId="3792" xr:uid="{00000000-0005-0000-0000-0000700A0000}"/>
    <cellStyle name="Comma 6 2 5" xfId="1983" xr:uid="{00000000-0005-0000-0000-0000710A0000}"/>
    <cellStyle name="Comma 6 2 5 2" xfId="4213" xr:uid="{00000000-0005-0000-0000-0000720A0000}"/>
    <cellStyle name="Comma 6 2 6" xfId="721" xr:uid="{00000000-0005-0000-0000-0000730A0000}"/>
    <cellStyle name="Comma 6 2 6 2" xfId="2951" xr:uid="{00000000-0005-0000-0000-0000740A0000}"/>
    <cellStyle name="Comma 6 2 7" xfId="2510" xr:uid="{00000000-0005-0000-0000-0000750A0000}"/>
    <cellStyle name="Comma 6 3" xfId="385" xr:uid="{00000000-0005-0000-0000-0000760A0000}"/>
    <cellStyle name="Comma 6 3 2" xfId="1246" xr:uid="{00000000-0005-0000-0000-0000770A0000}"/>
    <cellStyle name="Comma 6 3 2 2" xfId="3476" xr:uid="{00000000-0005-0000-0000-0000780A0000}"/>
    <cellStyle name="Comma 6 3 3" xfId="1667" xr:uid="{00000000-0005-0000-0000-0000790A0000}"/>
    <cellStyle name="Comma 6 3 3 2" xfId="3897" xr:uid="{00000000-0005-0000-0000-00007A0A0000}"/>
    <cellStyle name="Comma 6 3 4" xfId="2088" xr:uid="{00000000-0005-0000-0000-00007B0A0000}"/>
    <cellStyle name="Comma 6 3 4 2" xfId="4318" xr:uid="{00000000-0005-0000-0000-00007C0A0000}"/>
    <cellStyle name="Comma 6 3 5" xfId="826" xr:uid="{00000000-0005-0000-0000-00007D0A0000}"/>
    <cellStyle name="Comma 6 3 5 2" xfId="3056" xr:uid="{00000000-0005-0000-0000-00007E0A0000}"/>
    <cellStyle name="Comma 6 3 6" xfId="2615" xr:uid="{00000000-0005-0000-0000-00007F0A0000}"/>
    <cellStyle name="Comma 6 4" xfId="175" xr:uid="{00000000-0005-0000-0000-0000800A0000}"/>
    <cellStyle name="Comma 6 4 2" xfId="1036" xr:uid="{00000000-0005-0000-0000-0000810A0000}"/>
    <cellStyle name="Comma 6 4 2 2" xfId="3266" xr:uid="{00000000-0005-0000-0000-0000820A0000}"/>
    <cellStyle name="Comma 6 4 3" xfId="2405" xr:uid="{00000000-0005-0000-0000-0000830A0000}"/>
    <cellStyle name="Comma 6 5" xfId="1457" xr:uid="{00000000-0005-0000-0000-0000840A0000}"/>
    <cellStyle name="Comma 6 5 2" xfId="3687" xr:uid="{00000000-0005-0000-0000-0000850A0000}"/>
    <cellStyle name="Comma 6 6" xfId="1878" xr:uid="{00000000-0005-0000-0000-0000860A0000}"/>
    <cellStyle name="Comma 6 6 2" xfId="4108" xr:uid="{00000000-0005-0000-0000-0000870A0000}"/>
    <cellStyle name="Comma 6 7" xfId="616" xr:uid="{00000000-0005-0000-0000-0000880A0000}"/>
    <cellStyle name="Comma 6 7 2" xfId="2846" xr:uid="{00000000-0005-0000-0000-0000890A0000}"/>
    <cellStyle name="Comma 6 8" xfId="2300" xr:uid="{00000000-0005-0000-0000-00008A0A0000}"/>
    <cellStyle name="Comma 7" xfId="242" xr:uid="{00000000-0005-0000-0000-00008B0A0000}"/>
    <cellStyle name="Comma 7 2" xfId="452" xr:uid="{00000000-0005-0000-0000-00008C0A0000}"/>
    <cellStyle name="Comma 7 2 2" xfId="1313" xr:uid="{00000000-0005-0000-0000-00008D0A0000}"/>
    <cellStyle name="Comma 7 2 2 2" xfId="3543" xr:uid="{00000000-0005-0000-0000-00008E0A0000}"/>
    <cellStyle name="Comma 7 2 3" xfId="1734" xr:uid="{00000000-0005-0000-0000-00008F0A0000}"/>
    <cellStyle name="Comma 7 2 3 2" xfId="3964" xr:uid="{00000000-0005-0000-0000-0000900A0000}"/>
    <cellStyle name="Comma 7 2 4" xfId="2155" xr:uid="{00000000-0005-0000-0000-0000910A0000}"/>
    <cellStyle name="Comma 7 2 4 2" xfId="4385" xr:uid="{00000000-0005-0000-0000-0000920A0000}"/>
    <cellStyle name="Comma 7 2 5" xfId="893" xr:uid="{00000000-0005-0000-0000-0000930A0000}"/>
    <cellStyle name="Comma 7 2 5 2" xfId="3123" xr:uid="{00000000-0005-0000-0000-0000940A0000}"/>
    <cellStyle name="Comma 7 2 6" xfId="2682" xr:uid="{00000000-0005-0000-0000-0000950A0000}"/>
    <cellStyle name="Comma 7 3" xfId="1103" xr:uid="{00000000-0005-0000-0000-0000960A0000}"/>
    <cellStyle name="Comma 7 3 2" xfId="3333" xr:uid="{00000000-0005-0000-0000-0000970A0000}"/>
    <cellStyle name="Comma 7 4" xfId="1524" xr:uid="{00000000-0005-0000-0000-0000980A0000}"/>
    <cellStyle name="Comma 7 4 2" xfId="3754" xr:uid="{00000000-0005-0000-0000-0000990A0000}"/>
    <cellStyle name="Comma 7 5" xfId="1945" xr:uid="{00000000-0005-0000-0000-00009A0A0000}"/>
    <cellStyle name="Comma 7 5 2" xfId="4175" xr:uid="{00000000-0005-0000-0000-00009B0A0000}"/>
    <cellStyle name="Comma 7 6" xfId="683" xr:uid="{00000000-0005-0000-0000-00009C0A0000}"/>
    <cellStyle name="Comma 7 6 2" xfId="2913" xr:uid="{00000000-0005-0000-0000-00009D0A0000}"/>
    <cellStyle name="Comma 7 7" xfId="2472" xr:uid="{00000000-0005-0000-0000-00009E0A0000}"/>
    <cellStyle name="Comma 8" xfId="347" xr:uid="{00000000-0005-0000-0000-00009F0A0000}"/>
    <cellStyle name="Comma 8 2" xfId="1208" xr:uid="{00000000-0005-0000-0000-0000A00A0000}"/>
    <cellStyle name="Comma 8 2 2" xfId="3438" xr:uid="{00000000-0005-0000-0000-0000A10A0000}"/>
    <cellStyle name="Comma 8 3" xfId="1629" xr:uid="{00000000-0005-0000-0000-0000A20A0000}"/>
    <cellStyle name="Comma 8 3 2" xfId="3859" xr:uid="{00000000-0005-0000-0000-0000A30A0000}"/>
    <cellStyle name="Comma 8 4" xfId="2050" xr:uid="{00000000-0005-0000-0000-0000A40A0000}"/>
    <cellStyle name="Comma 8 4 2" xfId="4280" xr:uid="{00000000-0005-0000-0000-0000A50A0000}"/>
    <cellStyle name="Comma 8 5" xfId="788" xr:uid="{00000000-0005-0000-0000-0000A60A0000}"/>
    <cellStyle name="Comma 8 5 2" xfId="3018" xr:uid="{00000000-0005-0000-0000-0000A70A0000}"/>
    <cellStyle name="Comma 8 6" xfId="2577" xr:uid="{00000000-0005-0000-0000-0000A80A0000}"/>
    <cellStyle name="Comma 9" xfId="136" xr:uid="{00000000-0005-0000-0000-0000A90A0000}"/>
    <cellStyle name="Comma 9 2" xfId="998" xr:uid="{00000000-0005-0000-0000-0000AA0A0000}"/>
    <cellStyle name="Comma 9 2 2" xfId="3228" xr:uid="{00000000-0005-0000-0000-0000AB0A0000}"/>
    <cellStyle name="Comma 9 3" xfId="2367" xr:uid="{00000000-0005-0000-0000-0000AC0A0000}"/>
    <cellStyle name="Explanatory Text" xfId="68" builtinId="53" customBuiltin="1"/>
    <cellStyle name="Good" xfId="59" builtinId="26" customBuiltin="1"/>
    <cellStyle name="Heading 1" xfId="55" builtinId="16" customBuiltin="1"/>
    <cellStyle name="Heading 2" xfId="56" builtinId="17" customBuiltin="1"/>
    <cellStyle name="Heading 3" xfId="57" builtinId="18" customBuiltin="1"/>
    <cellStyle name="Heading 4" xfId="58" builtinId="19" customBuiltin="1"/>
    <cellStyle name="Hyperlink" xfId="3" builtinId="8"/>
    <cellStyle name="Input" xfId="62" builtinId="20" customBuiltin="1"/>
    <cellStyle name="Linked Cell" xfId="65" builtinId="24" customBuiltin="1"/>
    <cellStyle name="Neutral" xfId="61" builtinId="28" customBuiltin="1"/>
    <cellStyle name="Normal" xfId="0" builtinId="0"/>
    <cellStyle name="Normal 10" xfId="116" xr:uid="{00000000-0005-0000-0000-0000B80A0000}"/>
    <cellStyle name="Normal 10 2" xfId="327" xr:uid="{00000000-0005-0000-0000-0000B90A0000}"/>
    <cellStyle name="Normal 10 2 2" xfId="537" xr:uid="{00000000-0005-0000-0000-0000BA0A0000}"/>
    <cellStyle name="Normal 10 2 2 2" xfId="1398" xr:uid="{00000000-0005-0000-0000-0000BB0A0000}"/>
    <cellStyle name="Normal 10 2 2 2 2" xfId="3628" xr:uid="{00000000-0005-0000-0000-0000BC0A0000}"/>
    <cellStyle name="Normal 10 2 2 3" xfId="1819" xr:uid="{00000000-0005-0000-0000-0000BD0A0000}"/>
    <cellStyle name="Normal 10 2 2 3 2" xfId="4049" xr:uid="{00000000-0005-0000-0000-0000BE0A0000}"/>
    <cellStyle name="Normal 10 2 2 4" xfId="2240" xr:uid="{00000000-0005-0000-0000-0000BF0A0000}"/>
    <cellStyle name="Normal 10 2 2 4 2" xfId="4470" xr:uid="{00000000-0005-0000-0000-0000C00A0000}"/>
    <cellStyle name="Normal 10 2 2 5" xfId="978" xr:uid="{00000000-0005-0000-0000-0000C10A0000}"/>
    <cellStyle name="Normal 10 2 2 5 2" xfId="3208" xr:uid="{00000000-0005-0000-0000-0000C20A0000}"/>
    <cellStyle name="Normal 10 2 2 6" xfId="2767" xr:uid="{00000000-0005-0000-0000-0000C30A0000}"/>
    <cellStyle name="Normal 10 2 3" xfId="1188" xr:uid="{00000000-0005-0000-0000-0000C40A0000}"/>
    <cellStyle name="Normal 10 2 3 2" xfId="3418" xr:uid="{00000000-0005-0000-0000-0000C50A0000}"/>
    <cellStyle name="Normal 10 2 4" xfId="1609" xr:uid="{00000000-0005-0000-0000-0000C60A0000}"/>
    <cellStyle name="Normal 10 2 4 2" xfId="3839" xr:uid="{00000000-0005-0000-0000-0000C70A0000}"/>
    <cellStyle name="Normal 10 2 5" xfId="2030" xr:uid="{00000000-0005-0000-0000-0000C80A0000}"/>
    <cellStyle name="Normal 10 2 5 2" xfId="4260" xr:uid="{00000000-0005-0000-0000-0000C90A0000}"/>
    <cellStyle name="Normal 10 2 6" xfId="768" xr:uid="{00000000-0005-0000-0000-0000CA0A0000}"/>
    <cellStyle name="Normal 10 2 6 2" xfId="2998" xr:uid="{00000000-0005-0000-0000-0000CB0A0000}"/>
    <cellStyle name="Normal 10 2 7" xfId="2557" xr:uid="{00000000-0005-0000-0000-0000CC0A0000}"/>
    <cellStyle name="Normal 10 3" xfId="432" xr:uid="{00000000-0005-0000-0000-0000CD0A0000}"/>
    <cellStyle name="Normal 10 3 2" xfId="1293" xr:uid="{00000000-0005-0000-0000-0000CE0A0000}"/>
    <cellStyle name="Normal 10 3 2 2" xfId="3523" xr:uid="{00000000-0005-0000-0000-0000CF0A0000}"/>
    <cellStyle name="Normal 10 3 3" xfId="1714" xr:uid="{00000000-0005-0000-0000-0000D00A0000}"/>
    <cellStyle name="Normal 10 3 3 2" xfId="3944" xr:uid="{00000000-0005-0000-0000-0000D10A0000}"/>
    <cellStyle name="Normal 10 3 4" xfId="2135" xr:uid="{00000000-0005-0000-0000-0000D20A0000}"/>
    <cellStyle name="Normal 10 3 4 2" xfId="4365" xr:uid="{00000000-0005-0000-0000-0000D30A0000}"/>
    <cellStyle name="Normal 10 3 5" xfId="873" xr:uid="{00000000-0005-0000-0000-0000D40A0000}"/>
    <cellStyle name="Normal 10 3 5 2" xfId="3103" xr:uid="{00000000-0005-0000-0000-0000D50A0000}"/>
    <cellStyle name="Normal 10 3 6" xfId="2662" xr:uid="{00000000-0005-0000-0000-0000D60A0000}"/>
    <cellStyle name="Normal 10 4" xfId="222" xr:uid="{00000000-0005-0000-0000-0000D70A0000}"/>
    <cellStyle name="Normal 10 4 2" xfId="1083" xr:uid="{00000000-0005-0000-0000-0000D80A0000}"/>
    <cellStyle name="Normal 10 4 2 2" xfId="3313" xr:uid="{00000000-0005-0000-0000-0000D90A0000}"/>
    <cellStyle name="Normal 10 4 3" xfId="2452" xr:uid="{00000000-0005-0000-0000-0000DA0A0000}"/>
    <cellStyle name="Normal 10 5" xfId="1504" xr:uid="{00000000-0005-0000-0000-0000DB0A0000}"/>
    <cellStyle name="Normal 10 5 2" xfId="3734" xr:uid="{00000000-0005-0000-0000-0000DC0A0000}"/>
    <cellStyle name="Normal 10 6" xfId="1925" xr:uid="{00000000-0005-0000-0000-0000DD0A0000}"/>
    <cellStyle name="Normal 10 6 2" xfId="4155" xr:uid="{00000000-0005-0000-0000-0000DE0A0000}"/>
    <cellStyle name="Normal 10 7" xfId="663" xr:uid="{00000000-0005-0000-0000-0000DF0A0000}"/>
    <cellStyle name="Normal 10 7 2" xfId="2893" xr:uid="{00000000-0005-0000-0000-0000E00A0000}"/>
    <cellStyle name="Normal 10 8" xfId="2347" xr:uid="{00000000-0005-0000-0000-0000E10A0000}"/>
    <cellStyle name="Normal 11" xfId="557" xr:uid="{00000000-0005-0000-0000-0000E20A0000}"/>
    <cellStyle name="Normal 11 2" xfId="1839" xr:uid="{00000000-0005-0000-0000-0000E30A0000}"/>
    <cellStyle name="Normal 11 2 2" xfId="4069" xr:uid="{00000000-0005-0000-0000-0000E40A0000}"/>
    <cellStyle name="Normal 11 3" xfId="2260" xr:uid="{00000000-0005-0000-0000-0000E50A0000}"/>
    <cellStyle name="Normal 11 3 2" xfId="4490" xr:uid="{00000000-0005-0000-0000-0000E60A0000}"/>
    <cellStyle name="Normal 11 4" xfId="1418" xr:uid="{00000000-0005-0000-0000-0000E70A0000}"/>
    <cellStyle name="Normal 11 4 2" xfId="3648" xr:uid="{00000000-0005-0000-0000-0000E80A0000}"/>
    <cellStyle name="Normal 11 5" xfId="2787" xr:uid="{00000000-0005-0000-0000-0000E90A0000}"/>
    <cellStyle name="Normal 12" xfId="558" xr:uid="{00000000-0005-0000-0000-0000EA0A0000}"/>
    <cellStyle name="Normal 12 2" xfId="2788" xr:uid="{00000000-0005-0000-0000-0000EB0A0000}"/>
    <cellStyle name="Normal 13" xfId="2261" xr:uid="{00000000-0005-0000-0000-0000EC0A0000}"/>
    <cellStyle name="Normal 14" xfId="4491" xr:uid="{4AB155D2-3D09-4DE8-B19D-32FE1B26F112}"/>
    <cellStyle name="Normal 2" xfId="5" xr:uid="{00000000-0005-0000-0000-0000ED0A0000}"/>
    <cellStyle name="Normal 2 10" xfId="139" xr:uid="{00000000-0005-0000-0000-0000EE0A0000}"/>
    <cellStyle name="Normal 2 10 2" xfId="1001" xr:uid="{00000000-0005-0000-0000-0000EF0A0000}"/>
    <cellStyle name="Normal 2 10 2 2" xfId="3231" xr:uid="{00000000-0005-0000-0000-0000F00A0000}"/>
    <cellStyle name="Normal 2 10 3" xfId="2370" xr:uid="{00000000-0005-0000-0000-0000F10A0000}"/>
    <cellStyle name="Normal 2 11" xfId="1422" xr:uid="{00000000-0005-0000-0000-0000F20A0000}"/>
    <cellStyle name="Normal 2 11 2" xfId="3652" xr:uid="{00000000-0005-0000-0000-0000F30A0000}"/>
    <cellStyle name="Normal 2 12" xfId="1843" xr:uid="{00000000-0005-0000-0000-0000F40A0000}"/>
    <cellStyle name="Normal 2 12 2" xfId="4073" xr:uid="{00000000-0005-0000-0000-0000F50A0000}"/>
    <cellStyle name="Normal 2 13" xfId="581" xr:uid="{00000000-0005-0000-0000-0000F60A0000}"/>
    <cellStyle name="Normal 2 13 2" xfId="2811" xr:uid="{00000000-0005-0000-0000-0000F70A0000}"/>
    <cellStyle name="Normal 2 14" xfId="2265" xr:uid="{00000000-0005-0000-0000-0000F80A0000}"/>
    <cellStyle name="Normal 2 2" xfId="6" xr:uid="{00000000-0005-0000-0000-0000F90A0000}"/>
    <cellStyle name="Normal 2 3" xfId="7" xr:uid="{00000000-0005-0000-0000-0000FA0A0000}"/>
    <cellStyle name="Normal 2 3 10" xfId="1844" xr:uid="{00000000-0005-0000-0000-0000FB0A0000}"/>
    <cellStyle name="Normal 2 3 10 2" xfId="4074" xr:uid="{00000000-0005-0000-0000-0000FC0A0000}"/>
    <cellStyle name="Normal 2 3 11" xfId="582" xr:uid="{00000000-0005-0000-0000-0000FD0A0000}"/>
    <cellStyle name="Normal 2 3 11 2" xfId="2812" xr:uid="{00000000-0005-0000-0000-0000FE0A0000}"/>
    <cellStyle name="Normal 2 3 12" xfId="2266" xr:uid="{00000000-0005-0000-0000-0000FF0A0000}"/>
    <cellStyle name="Normal 2 3 2" xfId="26" xr:uid="{00000000-0005-0000-0000-0000000B0000}"/>
    <cellStyle name="Normal 2 3 2 2" xfId="259" xr:uid="{00000000-0005-0000-0000-0000010B0000}"/>
    <cellStyle name="Normal 2 3 2 2 2" xfId="469" xr:uid="{00000000-0005-0000-0000-0000020B0000}"/>
    <cellStyle name="Normal 2 3 2 2 2 2" xfId="1330" xr:uid="{00000000-0005-0000-0000-0000030B0000}"/>
    <cellStyle name="Normal 2 3 2 2 2 2 2" xfId="3560" xr:uid="{00000000-0005-0000-0000-0000040B0000}"/>
    <cellStyle name="Normal 2 3 2 2 2 3" xfId="1751" xr:uid="{00000000-0005-0000-0000-0000050B0000}"/>
    <cellStyle name="Normal 2 3 2 2 2 3 2" xfId="3981" xr:uid="{00000000-0005-0000-0000-0000060B0000}"/>
    <cellStyle name="Normal 2 3 2 2 2 4" xfId="2172" xr:uid="{00000000-0005-0000-0000-0000070B0000}"/>
    <cellStyle name="Normal 2 3 2 2 2 4 2" xfId="4402" xr:uid="{00000000-0005-0000-0000-0000080B0000}"/>
    <cellStyle name="Normal 2 3 2 2 2 5" xfId="910" xr:uid="{00000000-0005-0000-0000-0000090B0000}"/>
    <cellStyle name="Normal 2 3 2 2 2 5 2" xfId="3140" xr:uid="{00000000-0005-0000-0000-00000A0B0000}"/>
    <cellStyle name="Normal 2 3 2 2 2 6" xfId="2699" xr:uid="{00000000-0005-0000-0000-00000B0B0000}"/>
    <cellStyle name="Normal 2 3 2 2 3" xfId="1120" xr:uid="{00000000-0005-0000-0000-00000C0B0000}"/>
    <cellStyle name="Normal 2 3 2 2 3 2" xfId="3350" xr:uid="{00000000-0005-0000-0000-00000D0B0000}"/>
    <cellStyle name="Normal 2 3 2 2 4" xfId="1541" xr:uid="{00000000-0005-0000-0000-00000E0B0000}"/>
    <cellStyle name="Normal 2 3 2 2 4 2" xfId="3771" xr:uid="{00000000-0005-0000-0000-00000F0B0000}"/>
    <cellStyle name="Normal 2 3 2 2 5" xfId="1962" xr:uid="{00000000-0005-0000-0000-0000100B0000}"/>
    <cellStyle name="Normal 2 3 2 2 5 2" xfId="4192" xr:uid="{00000000-0005-0000-0000-0000110B0000}"/>
    <cellStyle name="Normal 2 3 2 2 6" xfId="700" xr:uid="{00000000-0005-0000-0000-0000120B0000}"/>
    <cellStyle name="Normal 2 3 2 2 6 2" xfId="2930" xr:uid="{00000000-0005-0000-0000-0000130B0000}"/>
    <cellStyle name="Normal 2 3 2 2 7" xfId="2489" xr:uid="{00000000-0005-0000-0000-0000140B0000}"/>
    <cellStyle name="Normal 2 3 2 3" xfId="364" xr:uid="{00000000-0005-0000-0000-0000150B0000}"/>
    <cellStyle name="Normal 2 3 2 3 2" xfId="1225" xr:uid="{00000000-0005-0000-0000-0000160B0000}"/>
    <cellStyle name="Normal 2 3 2 3 2 2" xfId="3455" xr:uid="{00000000-0005-0000-0000-0000170B0000}"/>
    <cellStyle name="Normal 2 3 2 3 3" xfId="1646" xr:uid="{00000000-0005-0000-0000-0000180B0000}"/>
    <cellStyle name="Normal 2 3 2 3 3 2" xfId="3876" xr:uid="{00000000-0005-0000-0000-0000190B0000}"/>
    <cellStyle name="Normal 2 3 2 3 4" xfId="2067" xr:uid="{00000000-0005-0000-0000-00001A0B0000}"/>
    <cellStyle name="Normal 2 3 2 3 4 2" xfId="4297" xr:uid="{00000000-0005-0000-0000-00001B0B0000}"/>
    <cellStyle name="Normal 2 3 2 3 5" xfId="805" xr:uid="{00000000-0005-0000-0000-00001C0B0000}"/>
    <cellStyle name="Normal 2 3 2 3 5 2" xfId="3035" xr:uid="{00000000-0005-0000-0000-00001D0B0000}"/>
    <cellStyle name="Normal 2 3 2 3 6" xfId="2594" xr:uid="{00000000-0005-0000-0000-00001E0B0000}"/>
    <cellStyle name="Normal 2 3 2 4" xfId="154" xr:uid="{00000000-0005-0000-0000-00001F0B0000}"/>
    <cellStyle name="Normal 2 3 2 4 2" xfId="1015" xr:uid="{00000000-0005-0000-0000-0000200B0000}"/>
    <cellStyle name="Normal 2 3 2 4 2 2" xfId="3245" xr:uid="{00000000-0005-0000-0000-0000210B0000}"/>
    <cellStyle name="Normal 2 3 2 4 3" xfId="2384" xr:uid="{00000000-0005-0000-0000-0000220B0000}"/>
    <cellStyle name="Normal 2 3 2 5" xfId="1436" xr:uid="{00000000-0005-0000-0000-0000230B0000}"/>
    <cellStyle name="Normal 2 3 2 5 2" xfId="3666" xr:uid="{00000000-0005-0000-0000-0000240B0000}"/>
    <cellStyle name="Normal 2 3 2 6" xfId="1857" xr:uid="{00000000-0005-0000-0000-0000250B0000}"/>
    <cellStyle name="Normal 2 3 2 6 2" xfId="4087" xr:uid="{00000000-0005-0000-0000-0000260B0000}"/>
    <cellStyle name="Normal 2 3 2 7" xfId="595" xr:uid="{00000000-0005-0000-0000-0000270B0000}"/>
    <cellStyle name="Normal 2 3 2 7 2" xfId="2825" xr:uid="{00000000-0005-0000-0000-0000280B0000}"/>
    <cellStyle name="Normal 2 3 2 8" xfId="2279" xr:uid="{00000000-0005-0000-0000-0000290B0000}"/>
    <cellStyle name="Normal 2 3 3" xfId="35" xr:uid="{00000000-0005-0000-0000-00002A0B0000}"/>
    <cellStyle name="Normal 2 3 3 2" xfId="268" xr:uid="{00000000-0005-0000-0000-00002B0B0000}"/>
    <cellStyle name="Normal 2 3 3 2 2" xfId="478" xr:uid="{00000000-0005-0000-0000-00002C0B0000}"/>
    <cellStyle name="Normal 2 3 3 2 2 2" xfId="1339" xr:uid="{00000000-0005-0000-0000-00002D0B0000}"/>
    <cellStyle name="Normal 2 3 3 2 2 2 2" xfId="3569" xr:uid="{00000000-0005-0000-0000-00002E0B0000}"/>
    <cellStyle name="Normal 2 3 3 2 2 3" xfId="1760" xr:uid="{00000000-0005-0000-0000-00002F0B0000}"/>
    <cellStyle name="Normal 2 3 3 2 2 3 2" xfId="3990" xr:uid="{00000000-0005-0000-0000-0000300B0000}"/>
    <cellStyle name="Normal 2 3 3 2 2 4" xfId="2181" xr:uid="{00000000-0005-0000-0000-0000310B0000}"/>
    <cellStyle name="Normal 2 3 3 2 2 4 2" xfId="4411" xr:uid="{00000000-0005-0000-0000-0000320B0000}"/>
    <cellStyle name="Normal 2 3 3 2 2 5" xfId="919" xr:uid="{00000000-0005-0000-0000-0000330B0000}"/>
    <cellStyle name="Normal 2 3 3 2 2 5 2" xfId="3149" xr:uid="{00000000-0005-0000-0000-0000340B0000}"/>
    <cellStyle name="Normal 2 3 3 2 2 6" xfId="2708" xr:uid="{00000000-0005-0000-0000-0000350B0000}"/>
    <cellStyle name="Normal 2 3 3 2 3" xfId="1129" xr:uid="{00000000-0005-0000-0000-0000360B0000}"/>
    <cellStyle name="Normal 2 3 3 2 3 2" xfId="3359" xr:uid="{00000000-0005-0000-0000-0000370B0000}"/>
    <cellStyle name="Normal 2 3 3 2 4" xfId="1550" xr:uid="{00000000-0005-0000-0000-0000380B0000}"/>
    <cellStyle name="Normal 2 3 3 2 4 2" xfId="3780" xr:uid="{00000000-0005-0000-0000-0000390B0000}"/>
    <cellStyle name="Normal 2 3 3 2 5" xfId="1971" xr:uid="{00000000-0005-0000-0000-00003A0B0000}"/>
    <cellStyle name="Normal 2 3 3 2 5 2" xfId="4201" xr:uid="{00000000-0005-0000-0000-00003B0B0000}"/>
    <cellStyle name="Normal 2 3 3 2 6" xfId="709" xr:uid="{00000000-0005-0000-0000-00003C0B0000}"/>
    <cellStyle name="Normal 2 3 3 2 6 2" xfId="2939" xr:uid="{00000000-0005-0000-0000-00003D0B0000}"/>
    <cellStyle name="Normal 2 3 3 2 7" xfId="2498" xr:uid="{00000000-0005-0000-0000-00003E0B0000}"/>
    <cellStyle name="Normal 2 3 3 3" xfId="373" xr:uid="{00000000-0005-0000-0000-00003F0B0000}"/>
    <cellStyle name="Normal 2 3 3 3 2" xfId="1234" xr:uid="{00000000-0005-0000-0000-0000400B0000}"/>
    <cellStyle name="Normal 2 3 3 3 2 2" xfId="3464" xr:uid="{00000000-0005-0000-0000-0000410B0000}"/>
    <cellStyle name="Normal 2 3 3 3 3" xfId="1655" xr:uid="{00000000-0005-0000-0000-0000420B0000}"/>
    <cellStyle name="Normal 2 3 3 3 3 2" xfId="3885" xr:uid="{00000000-0005-0000-0000-0000430B0000}"/>
    <cellStyle name="Normal 2 3 3 3 4" xfId="2076" xr:uid="{00000000-0005-0000-0000-0000440B0000}"/>
    <cellStyle name="Normal 2 3 3 3 4 2" xfId="4306" xr:uid="{00000000-0005-0000-0000-0000450B0000}"/>
    <cellStyle name="Normal 2 3 3 3 5" xfId="814" xr:uid="{00000000-0005-0000-0000-0000460B0000}"/>
    <cellStyle name="Normal 2 3 3 3 5 2" xfId="3044" xr:uid="{00000000-0005-0000-0000-0000470B0000}"/>
    <cellStyle name="Normal 2 3 3 3 6" xfId="2603" xr:uid="{00000000-0005-0000-0000-0000480B0000}"/>
    <cellStyle name="Normal 2 3 3 4" xfId="163" xr:uid="{00000000-0005-0000-0000-0000490B0000}"/>
    <cellStyle name="Normal 2 3 3 4 2" xfId="1024" xr:uid="{00000000-0005-0000-0000-00004A0B0000}"/>
    <cellStyle name="Normal 2 3 3 4 2 2" xfId="3254" xr:uid="{00000000-0005-0000-0000-00004B0B0000}"/>
    <cellStyle name="Normal 2 3 3 4 3" xfId="2393" xr:uid="{00000000-0005-0000-0000-00004C0B0000}"/>
    <cellStyle name="Normal 2 3 3 5" xfId="1445" xr:uid="{00000000-0005-0000-0000-00004D0B0000}"/>
    <cellStyle name="Normal 2 3 3 5 2" xfId="3675" xr:uid="{00000000-0005-0000-0000-00004E0B0000}"/>
    <cellStyle name="Normal 2 3 3 6" xfId="1866" xr:uid="{00000000-0005-0000-0000-00004F0B0000}"/>
    <cellStyle name="Normal 2 3 3 6 2" xfId="4096" xr:uid="{00000000-0005-0000-0000-0000500B0000}"/>
    <cellStyle name="Normal 2 3 3 7" xfId="604" xr:uid="{00000000-0005-0000-0000-0000510B0000}"/>
    <cellStyle name="Normal 2 3 3 7 2" xfId="2834" xr:uid="{00000000-0005-0000-0000-0000520B0000}"/>
    <cellStyle name="Normal 2 3 3 8" xfId="2288" xr:uid="{00000000-0005-0000-0000-0000530B0000}"/>
    <cellStyle name="Normal 2 3 4" xfId="44" xr:uid="{00000000-0005-0000-0000-0000540B0000}"/>
    <cellStyle name="Normal 2 3 4 2" xfId="277" xr:uid="{00000000-0005-0000-0000-0000550B0000}"/>
    <cellStyle name="Normal 2 3 4 2 2" xfId="487" xr:uid="{00000000-0005-0000-0000-0000560B0000}"/>
    <cellStyle name="Normal 2 3 4 2 2 2" xfId="1348" xr:uid="{00000000-0005-0000-0000-0000570B0000}"/>
    <cellStyle name="Normal 2 3 4 2 2 2 2" xfId="3578" xr:uid="{00000000-0005-0000-0000-0000580B0000}"/>
    <cellStyle name="Normal 2 3 4 2 2 3" xfId="1769" xr:uid="{00000000-0005-0000-0000-0000590B0000}"/>
    <cellStyle name="Normal 2 3 4 2 2 3 2" xfId="3999" xr:uid="{00000000-0005-0000-0000-00005A0B0000}"/>
    <cellStyle name="Normal 2 3 4 2 2 4" xfId="2190" xr:uid="{00000000-0005-0000-0000-00005B0B0000}"/>
    <cellStyle name="Normal 2 3 4 2 2 4 2" xfId="4420" xr:uid="{00000000-0005-0000-0000-00005C0B0000}"/>
    <cellStyle name="Normal 2 3 4 2 2 5" xfId="928" xr:uid="{00000000-0005-0000-0000-00005D0B0000}"/>
    <cellStyle name="Normal 2 3 4 2 2 5 2" xfId="3158" xr:uid="{00000000-0005-0000-0000-00005E0B0000}"/>
    <cellStyle name="Normal 2 3 4 2 2 6" xfId="2717" xr:uid="{00000000-0005-0000-0000-00005F0B0000}"/>
    <cellStyle name="Normal 2 3 4 2 3" xfId="1138" xr:uid="{00000000-0005-0000-0000-0000600B0000}"/>
    <cellStyle name="Normal 2 3 4 2 3 2" xfId="3368" xr:uid="{00000000-0005-0000-0000-0000610B0000}"/>
    <cellStyle name="Normal 2 3 4 2 4" xfId="1559" xr:uid="{00000000-0005-0000-0000-0000620B0000}"/>
    <cellStyle name="Normal 2 3 4 2 4 2" xfId="3789" xr:uid="{00000000-0005-0000-0000-0000630B0000}"/>
    <cellStyle name="Normal 2 3 4 2 5" xfId="1980" xr:uid="{00000000-0005-0000-0000-0000640B0000}"/>
    <cellStyle name="Normal 2 3 4 2 5 2" xfId="4210" xr:uid="{00000000-0005-0000-0000-0000650B0000}"/>
    <cellStyle name="Normal 2 3 4 2 6" xfId="718" xr:uid="{00000000-0005-0000-0000-0000660B0000}"/>
    <cellStyle name="Normal 2 3 4 2 6 2" xfId="2948" xr:uid="{00000000-0005-0000-0000-0000670B0000}"/>
    <cellStyle name="Normal 2 3 4 2 7" xfId="2507" xr:uid="{00000000-0005-0000-0000-0000680B0000}"/>
    <cellStyle name="Normal 2 3 4 3" xfId="382" xr:uid="{00000000-0005-0000-0000-0000690B0000}"/>
    <cellStyle name="Normal 2 3 4 3 2" xfId="1243" xr:uid="{00000000-0005-0000-0000-00006A0B0000}"/>
    <cellStyle name="Normal 2 3 4 3 2 2" xfId="3473" xr:uid="{00000000-0005-0000-0000-00006B0B0000}"/>
    <cellStyle name="Normal 2 3 4 3 3" xfId="1664" xr:uid="{00000000-0005-0000-0000-00006C0B0000}"/>
    <cellStyle name="Normal 2 3 4 3 3 2" xfId="3894" xr:uid="{00000000-0005-0000-0000-00006D0B0000}"/>
    <cellStyle name="Normal 2 3 4 3 4" xfId="2085" xr:uid="{00000000-0005-0000-0000-00006E0B0000}"/>
    <cellStyle name="Normal 2 3 4 3 4 2" xfId="4315" xr:uid="{00000000-0005-0000-0000-00006F0B0000}"/>
    <cellStyle name="Normal 2 3 4 3 5" xfId="823" xr:uid="{00000000-0005-0000-0000-0000700B0000}"/>
    <cellStyle name="Normal 2 3 4 3 5 2" xfId="3053" xr:uid="{00000000-0005-0000-0000-0000710B0000}"/>
    <cellStyle name="Normal 2 3 4 3 6" xfId="2612" xr:uid="{00000000-0005-0000-0000-0000720B0000}"/>
    <cellStyle name="Normal 2 3 4 4" xfId="172" xr:uid="{00000000-0005-0000-0000-0000730B0000}"/>
    <cellStyle name="Normal 2 3 4 4 2" xfId="1033" xr:uid="{00000000-0005-0000-0000-0000740B0000}"/>
    <cellStyle name="Normal 2 3 4 4 2 2" xfId="3263" xr:uid="{00000000-0005-0000-0000-0000750B0000}"/>
    <cellStyle name="Normal 2 3 4 4 3" xfId="2402" xr:uid="{00000000-0005-0000-0000-0000760B0000}"/>
    <cellStyle name="Normal 2 3 4 5" xfId="1454" xr:uid="{00000000-0005-0000-0000-0000770B0000}"/>
    <cellStyle name="Normal 2 3 4 5 2" xfId="3684" xr:uid="{00000000-0005-0000-0000-0000780B0000}"/>
    <cellStyle name="Normal 2 3 4 6" xfId="1875" xr:uid="{00000000-0005-0000-0000-0000790B0000}"/>
    <cellStyle name="Normal 2 3 4 6 2" xfId="4105" xr:uid="{00000000-0005-0000-0000-00007A0B0000}"/>
    <cellStyle name="Normal 2 3 4 7" xfId="613" xr:uid="{00000000-0005-0000-0000-00007B0B0000}"/>
    <cellStyle name="Normal 2 3 4 7 2" xfId="2843" xr:uid="{00000000-0005-0000-0000-00007C0B0000}"/>
    <cellStyle name="Normal 2 3 4 8" xfId="2297" xr:uid="{00000000-0005-0000-0000-00007D0B0000}"/>
    <cellStyle name="Normal 2 3 5" xfId="53" xr:uid="{00000000-0005-0000-0000-00007E0B0000}"/>
    <cellStyle name="Normal 2 3 5 2" xfId="286" xr:uid="{00000000-0005-0000-0000-00007F0B0000}"/>
    <cellStyle name="Normal 2 3 5 2 2" xfId="496" xr:uid="{00000000-0005-0000-0000-0000800B0000}"/>
    <cellStyle name="Normal 2 3 5 2 2 2" xfId="1357" xr:uid="{00000000-0005-0000-0000-0000810B0000}"/>
    <cellStyle name="Normal 2 3 5 2 2 2 2" xfId="3587" xr:uid="{00000000-0005-0000-0000-0000820B0000}"/>
    <cellStyle name="Normal 2 3 5 2 2 3" xfId="1778" xr:uid="{00000000-0005-0000-0000-0000830B0000}"/>
    <cellStyle name="Normal 2 3 5 2 2 3 2" xfId="4008" xr:uid="{00000000-0005-0000-0000-0000840B0000}"/>
    <cellStyle name="Normal 2 3 5 2 2 4" xfId="2199" xr:uid="{00000000-0005-0000-0000-0000850B0000}"/>
    <cellStyle name="Normal 2 3 5 2 2 4 2" xfId="4429" xr:uid="{00000000-0005-0000-0000-0000860B0000}"/>
    <cellStyle name="Normal 2 3 5 2 2 5" xfId="937" xr:uid="{00000000-0005-0000-0000-0000870B0000}"/>
    <cellStyle name="Normal 2 3 5 2 2 5 2" xfId="3167" xr:uid="{00000000-0005-0000-0000-0000880B0000}"/>
    <cellStyle name="Normal 2 3 5 2 2 6" xfId="2726" xr:uid="{00000000-0005-0000-0000-0000890B0000}"/>
    <cellStyle name="Normal 2 3 5 2 3" xfId="1147" xr:uid="{00000000-0005-0000-0000-00008A0B0000}"/>
    <cellStyle name="Normal 2 3 5 2 3 2" xfId="3377" xr:uid="{00000000-0005-0000-0000-00008B0B0000}"/>
    <cellStyle name="Normal 2 3 5 2 4" xfId="1568" xr:uid="{00000000-0005-0000-0000-00008C0B0000}"/>
    <cellStyle name="Normal 2 3 5 2 4 2" xfId="3798" xr:uid="{00000000-0005-0000-0000-00008D0B0000}"/>
    <cellStyle name="Normal 2 3 5 2 5" xfId="1989" xr:uid="{00000000-0005-0000-0000-00008E0B0000}"/>
    <cellStyle name="Normal 2 3 5 2 5 2" xfId="4219" xr:uid="{00000000-0005-0000-0000-00008F0B0000}"/>
    <cellStyle name="Normal 2 3 5 2 6" xfId="727" xr:uid="{00000000-0005-0000-0000-0000900B0000}"/>
    <cellStyle name="Normal 2 3 5 2 6 2" xfId="2957" xr:uid="{00000000-0005-0000-0000-0000910B0000}"/>
    <cellStyle name="Normal 2 3 5 2 7" xfId="2516" xr:uid="{00000000-0005-0000-0000-0000920B0000}"/>
    <cellStyle name="Normal 2 3 5 3" xfId="391" xr:uid="{00000000-0005-0000-0000-0000930B0000}"/>
    <cellStyle name="Normal 2 3 5 3 2" xfId="1252" xr:uid="{00000000-0005-0000-0000-0000940B0000}"/>
    <cellStyle name="Normal 2 3 5 3 2 2" xfId="3482" xr:uid="{00000000-0005-0000-0000-0000950B0000}"/>
    <cellStyle name="Normal 2 3 5 3 3" xfId="1673" xr:uid="{00000000-0005-0000-0000-0000960B0000}"/>
    <cellStyle name="Normal 2 3 5 3 3 2" xfId="3903" xr:uid="{00000000-0005-0000-0000-0000970B0000}"/>
    <cellStyle name="Normal 2 3 5 3 4" xfId="2094" xr:uid="{00000000-0005-0000-0000-0000980B0000}"/>
    <cellStyle name="Normal 2 3 5 3 4 2" xfId="4324" xr:uid="{00000000-0005-0000-0000-0000990B0000}"/>
    <cellStyle name="Normal 2 3 5 3 5" xfId="832" xr:uid="{00000000-0005-0000-0000-00009A0B0000}"/>
    <cellStyle name="Normal 2 3 5 3 5 2" xfId="3062" xr:uid="{00000000-0005-0000-0000-00009B0B0000}"/>
    <cellStyle name="Normal 2 3 5 3 6" xfId="2621" xr:uid="{00000000-0005-0000-0000-00009C0B0000}"/>
    <cellStyle name="Normal 2 3 5 4" xfId="181" xr:uid="{00000000-0005-0000-0000-00009D0B0000}"/>
    <cellStyle name="Normal 2 3 5 4 2" xfId="1042" xr:uid="{00000000-0005-0000-0000-00009E0B0000}"/>
    <cellStyle name="Normal 2 3 5 4 2 2" xfId="3272" xr:uid="{00000000-0005-0000-0000-00009F0B0000}"/>
    <cellStyle name="Normal 2 3 5 4 3" xfId="2411" xr:uid="{00000000-0005-0000-0000-0000A00B0000}"/>
    <cellStyle name="Normal 2 3 5 5" xfId="1463" xr:uid="{00000000-0005-0000-0000-0000A10B0000}"/>
    <cellStyle name="Normal 2 3 5 5 2" xfId="3693" xr:uid="{00000000-0005-0000-0000-0000A20B0000}"/>
    <cellStyle name="Normal 2 3 5 6" xfId="1884" xr:uid="{00000000-0005-0000-0000-0000A30B0000}"/>
    <cellStyle name="Normal 2 3 5 6 2" xfId="4114" xr:uid="{00000000-0005-0000-0000-0000A40B0000}"/>
    <cellStyle name="Normal 2 3 5 7" xfId="622" xr:uid="{00000000-0005-0000-0000-0000A50B0000}"/>
    <cellStyle name="Normal 2 3 5 7 2" xfId="2852" xr:uid="{00000000-0005-0000-0000-0000A60B0000}"/>
    <cellStyle name="Normal 2 3 5 8" xfId="2306" xr:uid="{00000000-0005-0000-0000-0000A70B0000}"/>
    <cellStyle name="Normal 2 3 6" xfId="246" xr:uid="{00000000-0005-0000-0000-0000A80B0000}"/>
    <cellStyle name="Normal 2 3 6 2" xfId="456" xr:uid="{00000000-0005-0000-0000-0000A90B0000}"/>
    <cellStyle name="Normal 2 3 6 2 2" xfId="1317" xr:uid="{00000000-0005-0000-0000-0000AA0B0000}"/>
    <cellStyle name="Normal 2 3 6 2 2 2" xfId="3547" xr:uid="{00000000-0005-0000-0000-0000AB0B0000}"/>
    <cellStyle name="Normal 2 3 6 2 3" xfId="1738" xr:uid="{00000000-0005-0000-0000-0000AC0B0000}"/>
    <cellStyle name="Normal 2 3 6 2 3 2" xfId="3968" xr:uid="{00000000-0005-0000-0000-0000AD0B0000}"/>
    <cellStyle name="Normal 2 3 6 2 4" xfId="2159" xr:uid="{00000000-0005-0000-0000-0000AE0B0000}"/>
    <cellStyle name="Normal 2 3 6 2 4 2" xfId="4389" xr:uid="{00000000-0005-0000-0000-0000AF0B0000}"/>
    <cellStyle name="Normal 2 3 6 2 5" xfId="897" xr:uid="{00000000-0005-0000-0000-0000B00B0000}"/>
    <cellStyle name="Normal 2 3 6 2 5 2" xfId="3127" xr:uid="{00000000-0005-0000-0000-0000B10B0000}"/>
    <cellStyle name="Normal 2 3 6 2 6" xfId="2686" xr:uid="{00000000-0005-0000-0000-0000B20B0000}"/>
    <cellStyle name="Normal 2 3 6 3" xfId="1107" xr:uid="{00000000-0005-0000-0000-0000B30B0000}"/>
    <cellStyle name="Normal 2 3 6 3 2" xfId="3337" xr:uid="{00000000-0005-0000-0000-0000B40B0000}"/>
    <cellStyle name="Normal 2 3 6 4" xfId="1528" xr:uid="{00000000-0005-0000-0000-0000B50B0000}"/>
    <cellStyle name="Normal 2 3 6 4 2" xfId="3758" xr:uid="{00000000-0005-0000-0000-0000B60B0000}"/>
    <cellStyle name="Normal 2 3 6 5" xfId="1949" xr:uid="{00000000-0005-0000-0000-0000B70B0000}"/>
    <cellStyle name="Normal 2 3 6 5 2" xfId="4179" xr:uid="{00000000-0005-0000-0000-0000B80B0000}"/>
    <cellStyle name="Normal 2 3 6 6" xfId="687" xr:uid="{00000000-0005-0000-0000-0000B90B0000}"/>
    <cellStyle name="Normal 2 3 6 6 2" xfId="2917" xr:uid="{00000000-0005-0000-0000-0000BA0B0000}"/>
    <cellStyle name="Normal 2 3 6 7" xfId="2476" xr:uid="{00000000-0005-0000-0000-0000BB0B0000}"/>
    <cellStyle name="Normal 2 3 7" xfId="351" xr:uid="{00000000-0005-0000-0000-0000BC0B0000}"/>
    <cellStyle name="Normal 2 3 7 2" xfId="1212" xr:uid="{00000000-0005-0000-0000-0000BD0B0000}"/>
    <cellStyle name="Normal 2 3 7 2 2" xfId="3442" xr:uid="{00000000-0005-0000-0000-0000BE0B0000}"/>
    <cellStyle name="Normal 2 3 7 3" xfId="1633" xr:uid="{00000000-0005-0000-0000-0000BF0B0000}"/>
    <cellStyle name="Normal 2 3 7 3 2" xfId="3863" xr:uid="{00000000-0005-0000-0000-0000C00B0000}"/>
    <cellStyle name="Normal 2 3 7 4" xfId="2054" xr:uid="{00000000-0005-0000-0000-0000C10B0000}"/>
    <cellStyle name="Normal 2 3 7 4 2" xfId="4284" xr:uid="{00000000-0005-0000-0000-0000C20B0000}"/>
    <cellStyle name="Normal 2 3 7 5" xfId="792" xr:uid="{00000000-0005-0000-0000-0000C30B0000}"/>
    <cellStyle name="Normal 2 3 7 5 2" xfId="3022" xr:uid="{00000000-0005-0000-0000-0000C40B0000}"/>
    <cellStyle name="Normal 2 3 7 6" xfId="2581" xr:uid="{00000000-0005-0000-0000-0000C50B0000}"/>
    <cellStyle name="Normal 2 3 8" xfId="140" xr:uid="{00000000-0005-0000-0000-0000C60B0000}"/>
    <cellStyle name="Normal 2 3 8 2" xfId="1002" xr:uid="{00000000-0005-0000-0000-0000C70B0000}"/>
    <cellStyle name="Normal 2 3 8 2 2" xfId="3232" xr:uid="{00000000-0005-0000-0000-0000C80B0000}"/>
    <cellStyle name="Normal 2 3 8 3" xfId="2371" xr:uid="{00000000-0005-0000-0000-0000C90B0000}"/>
    <cellStyle name="Normal 2 3 9" xfId="1423" xr:uid="{00000000-0005-0000-0000-0000CA0B0000}"/>
    <cellStyle name="Normal 2 3 9 2" xfId="3653" xr:uid="{00000000-0005-0000-0000-0000CB0B0000}"/>
    <cellStyle name="Normal 2 4" xfId="22" xr:uid="{00000000-0005-0000-0000-0000CC0B0000}"/>
    <cellStyle name="Normal 2 4 2" xfId="255" xr:uid="{00000000-0005-0000-0000-0000CD0B0000}"/>
    <cellStyle name="Normal 2 4 2 2" xfId="465" xr:uid="{00000000-0005-0000-0000-0000CE0B0000}"/>
    <cellStyle name="Normal 2 4 2 2 2" xfId="1326" xr:uid="{00000000-0005-0000-0000-0000CF0B0000}"/>
    <cellStyle name="Normal 2 4 2 2 2 2" xfId="3556" xr:uid="{00000000-0005-0000-0000-0000D00B0000}"/>
    <cellStyle name="Normal 2 4 2 2 3" xfId="1747" xr:uid="{00000000-0005-0000-0000-0000D10B0000}"/>
    <cellStyle name="Normal 2 4 2 2 3 2" xfId="3977" xr:uid="{00000000-0005-0000-0000-0000D20B0000}"/>
    <cellStyle name="Normal 2 4 2 2 4" xfId="2168" xr:uid="{00000000-0005-0000-0000-0000D30B0000}"/>
    <cellStyle name="Normal 2 4 2 2 4 2" xfId="4398" xr:uid="{00000000-0005-0000-0000-0000D40B0000}"/>
    <cellStyle name="Normal 2 4 2 2 5" xfId="906" xr:uid="{00000000-0005-0000-0000-0000D50B0000}"/>
    <cellStyle name="Normal 2 4 2 2 5 2" xfId="3136" xr:uid="{00000000-0005-0000-0000-0000D60B0000}"/>
    <cellStyle name="Normal 2 4 2 2 6" xfId="2695" xr:uid="{00000000-0005-0000-0000-0000D70B0000}"/>
    <cellStyle name="Normal 2 4 2 3" xfId="1116" xr:uid="{00000000-0005-0000-0000-0000D80B0000}"/>
    <cellStyle name="Normal 2 4 2 3 2" xfId="3346" xr:uid="{00000000-0005-0000-0000-0000D90B0000}"/>
    <cellStyle name="Normal 2 4 2 4" xfId="1537" xr:uid="{00000000-0005-0000-0000-0000DA0B0000}"/>
    <cellStyle name="Normal 2 4 2 4 2" xfId="3767" xr:uid="{00000000-0005-0000-0000-0000DB0B0000}"/>
    <cellStyle name="Normal 2 4 2 5" xfId="1958" xr:uid="{00000000-0005-0000-0000-0000DC0B0000}"/>
    <cellStyle name="Normal 2 4 2 5 2" xfId="4188" xr:uid="{00000000-0005-0000-0000-0000DD0B0000}"/>
    <cellStyle name="Normal 2 4 2 6" xfId="696" xr:uid="{00000000-0005-0000-0000-0000DE0B0000}"/>
    <cellStyle name="Normal 2 4 2 6 2" xfId="2926" xr:uid="{00000000-0005-0000-0000-0000DF0B0000}"/>
    <cellStyle name="Normal 2 4 2 7" xfId="2485" xr:uid="{00000000-0005-0000-0000-0000E00B0000}"/>
    <cellStyle name="Normal 2 4 3" xfId="360" xr:uid="{00000000-0005-0000-0000-0000E10B0000}"/>
    <cellStyle name="Normal 2 4 3 2" xfId="1221" xr:uid="{00000000-0005-0000-0000-0000E20B0000}"/>
    <cellStyle name="Normal 2 4 3 2 2" xfId="3451" xr:uid="{00000000-0005-0000-0000-0000E30B0000}"/>
    <cellStyle name="Normal 2 4 3 3" xfId="1642" xr:uid="{00000000-0005-0000-0000-0000E40B0000}"/>
    <cellStyle name="Normal 2 4 3 3 2" xfId="3872" xr:uid="{00000000-0005-0000-0000-0000E50B0000}"/>
    <cellStyle name="Normal 2 4 3 4" xfId="2063" xr:uid="{00000000-0005-0000-0000-0000E60B0000}"/>
    <cellStyle name="Normal 2 4 3 4 2" xfId="4293" xr:uid="{00000000-0005-0000-0000-0000E70B0000}"/>
    <cellStyle name="Normal 2 4 3 5" xfId="801" xr:uid="{00000000-0005-0000-0000-0000E80B0000}"/>
    <cellStyle name="Normal 2 4 3 5 2" xfId="3031" xr:uid="{00000000-0005-0000-0000-0000E90B0000}"/>
    <cellStyle name="Normal 2 4 3 6" xfId="2590" xr:uid="{00000000-0005-0000-0000-0000EA0B0000}"/>
    <cellStyle name="Normal 2 4 4" xfId="150" xr:uid="{00000000-0005-0000-0000-0000EB0B0000}"/>
    <cellStyle name="Normal 2 4 4 2" xfId="1011" xr:uid="{00000000-0005-0000-0000-0000EC0B0000}"/>
    <cellStyle name="Normal 2 4 4 2 2" xfId="3241" xr:uid="{00000000-0005-0000-0000-0000ED0B0000}"/>
    <cellStyle name="Normal 2 4 4 3" xfId="2380" xr:uid="{00000000-0005-0000-0000-0000EE0B0000}"/>
    <cellStyle name="Normal 2 4 5" xfId="1432" xr:uid="{00000000-0005-0000-0000-0000EF0B0000}"/>
    <cellStyle name="Normal 2 4 5 2" xfId="3662" xr:uid="{00000000-0005-0000-0000-0000F00B0000}"/>
    <cellStyle name="Normal 2 4 6" xfId="1853" xr:uid="{00000000-0005-0000-0000-0000F10B0000}"/>
    <cellStyle name="Normal 2 4 6 2" xfId="4083" xr:uid="{00000000-0005-0000-0000-0000F20B0000}"/>
    <cellStyle name="Normal 2 4 7" xfId="591" xr:uid="{00000000-0005-0000-0000-0000F30B0000}"/>
    <cellStyle name="Normal 2 4 7 2" xfId="2821" xr:uid="{00000000-0005-0000-0000-0000F40B0000}"/>
    <cellStyle name="Normal 2 4 8" xfId="2275" xr:uid="{00000000-0005-0000-0000-0000F50B0000}"/>
    <cellStyle name="Normal 2 5" xfId="31" xr:uid="{00000000-0005-0000-0000-0000F60B0000}"/>
    <cellStyle name="Normal 2 5 2" xfId="264" xr:uid="{00000000-0005-0000-0000-0000F70B0000}"/>
    <cellStyle name="Normal 2 5 2 2" xfId="474" xr:uid="{00000000-0005-0000-0000-0000F80B0000}"/>
    <cellStyle name="Normal 2 5 2 2 2" xfId="1335" xr:uid="{00000000-0005-0000-0000-0000F90B0000}"/>
    <cellStyle name="Normal 2 5 2 2 2 2" xfId="3565" xr:uid="{00000000-0005-0000-0000-0000FA0B0000}"/>
    <cellStyle name="Normal 2 5 2 2 3" xfId="1756" xr:uid="{00000000-0005-0000-0000-0000FB0B0000}"/>
    <cellStyle name="Normal 2 5 2 2 3 2" xfId="3986" xr:uid="{00000000-0005-0000-0000-0000FC0B0000}"/>
    <cellStyle name="Normal 2 5 2 2 4" xfId="2177" xr:uid="{00000000-0005-0000-0000-0000FD0B0000}"/>
    <cellStyle name="Normal 2 5 2 2 4 2" xfId="4407" xr:uid="{00000000-0005-0000-0000-0000FE0B0000}"/>
    <cellStyle name="Normal 2 5 2 2 5" xfId="915" xr:uid="{00000000-0005-0000-0000-0000FF0B0000}"/>
    <cellStyle name="Normal 2 5 2 2 5 2" xfId="3145" xr:uid="{00000000-0005-0000-0000-0000000C0000}"/>
    <cellStyle name="Normal 2 5 2 2 6" xfId="2704" xr:uid="{00000000-0005-0000-0000-0000010C0000}"/>
    <cellStyle name="Normal 2 5 2 3" xfId="1125" xr:uid="{00000000-0005-0000-0000-0000020C0000}"/>
    <cellStyle name="Normal 2 5 2 3 2" xfId="3355" xr:uid="{00000000-0005-0000-0000-0000030C0000}"/>
    <cellStyle name="Normal 2 5 2 4" xfId="1546" xr:uid="{00000000-0005-0000-0000-0000040C0000}"/>
    <cellStyle name="Normal 2 5 2 4 2" xfId="3776" xr:uid="{00000000-0005-0000-0000-0000050C0000}"/>
    <cellStyle name="Normal 2 5 2 5" xfId="1967" xr:uid="{00000000-0005-0000-0000-0000060C0000}"/>
    <cellStyle name="Normal 2 5 2 5 2" xfId="4197" xr:uid="{00000000-0005-0000-0000-0000070C0000}"/>
    <cellStyle name="Normal 2 5 2 6" xfId="705" xr:uid="{00000000-0005-0000-0000-0000080C0000}"/>
    <cellStyle name="Normal 2 5 2 6 2" xfId="2935" xr:uid="{00000000-0005-0000-0000-0000090C0000}"/>
    <cellStyle name="Normal 2 5 2 7" xfId="2494" xr:uid="{00000000-0005-0000-0000-00000A0C0000}"/>
    <cellStyle name="Normal 2 5 3" xfId="369" xr:uid="{00000000-0005-0000-0000-00000B0C0000}"/>
    <cellStyle name="Normal 2 5 3 2" xfId="1230" xr:uid="{00000000-0005-0000-0000-00000C0C0000}"/>
    <cellStyle name="Normal 2 5 3 2 2" xfId="3460" xr:uid="{00000000-0005-0000-0000-00000D0C0000}"/>
    <cellStyle name="Normal 2 5 3 3" xfId="1651" xr:uid="{00000000-0005-0000-0000-00000E0C0000}"/>
    <cellStyle name="Normal 2 5 3 3 2" xfId="3881" xr:uid="{00000000-0005-0000-0000-00000F0C0000}"/>
    <cellStyle name="Normal 2 5 3 4" xfId="2072" xr:uid="{00000000-0005-0000-0000-0000100C0000}"/>
    <cellStyle name="Normal 2 5 3 4 2" xfId="4302" xr:uid="{00000000-0005-0000-0000-0000110C0000}"/>
    <cellStyle name="Normal 2 5 3 5" xfId="810" xr:uid="{00000000-0005-0000-0000-0000120C0000}"/>
    <cellStyle name="Normal 2 5 3 5 2" xfId="3040" xr:uid="{00000000-0005-0000-0000-0000130C0000}"/>
    <cellStyle name="Normal 2 5 3 6" xfId="2599" xr:uid="{00000000-0005-0000-0000-0000140C0000}"/>
    <cellStyle name="Normal 2 5 4" xfId="159" xr:uid="{00000000-0005-0000-0000-0000150C0000}"/>
    <cellStyle name="Normal 2 5 4 2" xfId="1020" xr:uid="{00000000-0005-0000-0000-0000160C0000}"/>
    <cellStyle name="Normal 2 5 4 2 2" xfId="3250" xr:uid="{00000000-0005-0000-0000-0000170C0000}"/>
    <cellStyle name="Normal 2 5 4 3" xfId="2389" xr:uid="{00000000-0005-0000-0000-0000180C0000}"/>
    <cellStyle name="Normal 2 5 5" xfId="1441" xr:uid="{00000000-0005-0000-0000-0000190C0000}"/>
    <cellStyle name="Normal 2 5 5 2" xfId="3671" xr:uid="{00000000-0005-0000-0000-00001A0C0000}"/>
    <cellStyle name="Normal 2 5 6" xfId="1862" xr:uid="{00000000-0005-0000-0000-00001B0C0000}"/>
    <cellStyle name="Normal 2 5 6 2" xfId="4092" xr:uid="{00000000-0005-0000-0000-00001C0C0000}"/>
    <cellStyle name="Normal 2 5 7" xfId="600" xr:uid="{00000000-0005-0000-0000-00001D0C0000}"/>
    <cellStyle name="Normal 2 5 7 2" xfId="2830" xr:uid="{00000000-0005-0000-0000-00001E0C0000}"/>
    <cellStyle name="Normal 2 5 8" xfId="2284" xr:uid="{00000000-0005-0000-0000-00001F0C0000}"/>
    <cellStyle name="Normal 2 6" xfId="40" xr:uid="{00000000-0005-0000-0000-0000200C0000}"/>
    <cellStyle name="Normal 2 6 2" xfId="273" xr:uid="{00000000-0005-0000-0000-0000210C0000}"/>
    <cellStyle name="Normal 2 6 2 2" xfId="483" xr:uid="{00000000-0005-0000-0000-0000220C0000}"/>
    <cellStyle name="Normal 2 6 2 2 2" xfId="1344" xr:uid="{00000000-0005-0000-0000-0000230C0000}"/>
    <cellStyle name="Normal 2 6 2 2 2 2" xfId="3574" xr:uid="{00000000-0005-0000-0000-0000240C0000}"/>
    <cellStyle name="Normal 2 6 2 2 3" xfId="1765" xr:uid="{00000000-0005-0000-0000-0000250C0000}"/>
    <cellStyle name="Normal 2 6 2 2 3 2" xfId="3995" xr:uid="{00000000-0005-0000-0000-0000260C0000}"/>
    <cellStyle name="Normal 2 6 2 2 4" xfId="2186" xr:uid="{00000000-0005-0000-0000-0000270C0000}"/>
    <cellStyle name="Normal 2 6 2 2 4 2" xfId="4416" xr:uid="{00000000-0005-0000-0000-0000280C0000}"/>
    <cellStyle name="Normal 2 6 2 2 5" xfId="924" xr:uid="{00000000-0005-0000-0000-0000290C0000}"/>
    <cellStyle name="Normal 2 6 2 2 5 2" xfId="3154" xr:uid="{00000000-0005-0000-0000-00002A0C0000}"/>
    <cellStyle name="Normal 2 6 2 2 6" xfId="2713" xr:uid="{00000000-0005-0000-0000-00002B0C0000}"/>
    <cellStyle name="Normal 2 6 2 3" xfId="1134" xr:uid="{00000000-0005-0000-0000-00002C0C0000}"/>
    <cellStyle name="Normal 2 6 2 3 2" xfId="3364" xr:uid="{00000000-0005-0000-0000-00002D0C0000}"/>
    <cellStyle name="Normal 2 6 2 4" xfId="1555" xr:uid="{00000000-0005-0000-0000-00002E0C0000}"/>
    <cellStyle name="Normal 2 6 2 4 2" xfId="3785" xr:uid="{00000000-0005-0000-0000-00002F0C0000}"/>
    <cellStyle name="Normal 2 6 2 5" xfId="1976" xr:uid="{00000000-0005-0000-0000-0000300C0000}"/>
    <cellStyle name="Normal 2 6 2 5 2" xfId="4206" xr:uid="{00000000-0005-0000-0000-0000310C0000}"/>
    <cellStyle name="Normal 2 6 2 6" xfId="714" xr:uid="{00000000-0005-0000-0000-0000320C0000}"/>
    <cellStyle name="Normal 2 6 2 6 2" xfId="2944" xr:uid="{00000000-0005-0000-0000-0000330C0000}"/>
    <cellStyle name="Normal 2 6 2 7" xfId="2503" xr:uid="{00000000-0005-0000-0000-0000340C0000}"/>
    <cellStyle name="Normal 2 6 3" xfId="378" xr:uid="{00000000-0005-0000-0000-0000350C0000}"/>
    <cellStyle name="Normal 2 6 3 2" xfId="1239" xr:uid="{00000000-0005-0000-0000-0000360C0000}"/>
    <cellStyle name="Normal 2 6 3 2 2" xfId="3469" xr:uid="{00000000-0005-0000-0000-0000370C0000}"/>
    <cellStyle name="Normal 2 6 3 3" xfId="1660" xr:uid="{00000000-0005-0000-0000-0000380C0000}"/>
    <cellStyle name="Normal 2 6 3 3 2" xfId="3890" xr:uid="{00000000-0005-0000-0000-0000390C0000}"/>
    <cellStyle name="Normal 2 6 3 4" xfId="2081" xr:uid="{00000000-0005-0000-0000-00003A0C0000}"/>
    <cellStyle name="Normal 2 6 3 4 2" xfId="4311" xr:uid="{00000000-0005-0000-0000-00003B0C0000}"/>
    <cellStyle name="Normal 2 6 3 5" xfId="819" xr:uid="{00000000-0005-0000-0000-00003C0C0000}"/>
    <cellStyle name="Normal 2 6 3 5 2" xfId="3049" xr:uid="{00000000-0005-0000-0000-00003D0C0000}"/>
    <cellStyle name="Normal 2 6 3 6" xfId="2608" xr:uid="{00000000-0005-0000-0000-00003E0C0000}"/>
    <cellStyle name="Normal 2 6 4" xfId="168" xr:uid="{00000000-0005-0000-0000-00003F0C0000}"/>
    <cellStyle name="Normal 2 6 4 2" xfId="1029" xr:uid="{00000000-0005-0000-0000-0000400C0000}"/>
    <cellStyle name="Normal 2 6 4 2 2" xfId="3259" xr:uid="{00000000-0005-0000-0000-0000410C0000}"/>
    <cellStyle name="Normal 2 6 4 3" xfId="2398" xr:uid="{00000000-0005-0000-0000-0000420C0000}"/>
    <cellStyle name="Normal 2 6 5" xfId="1450" xr:uid="{00000000-0005-0000-0000-0000430C0000}"/>
    <cellStyle name="Normal 2 6 5 2" xfId="3680" xr:uid="{00000000-0005-0000-0000-0000440C0000}"/>
    <cellStyle name="Normal 2 6 6" xfId="1871" xr:uid="{00000000-0005-0000-0000-0000450C0000}"/>
    <cellStyle name="Normal 2 6 6 2" xfId="4101" xr:uid="{00000000-0005-0000-0000-0000460C0000}"/>
    <cellStyle name="Normal 2 6 7" xfId="609" xr:uid="{00000000-0005-0000-0000-0000470C0000}"/>
    <cellStyle name="Normal 2 6 7 2" xfId="2839" xr:uid="{00000000-0005-0000-0000-0000480C0000}"/>
    <cellStyle name="Normal 2 6 8" xfId="2293" xr:uid="{00000000-0005-0000-0000-0000490C0000}"/>
    <cellStyle name="Normal 2 7" xfId="49" xr:uid="{00000000-0005-0000-0000-00004A0C0000}"/>
    <cellStyle name="Normal 2 7 2" xfId="282" xr:uid="{00000000-0005-0000-0000-00004B0C0000}"/>
    <cellStyle name="Normal 2 7 2 2" xfId="492" xr:uid="{00000000-0005-0000-0000-00004C0C0000}"/>
    <cellStyle name="Normal 2 7 2 2 2" xfId="1353" xr:uid="{00000000-0005-0000-0000-00004D0C0000}"/>
    <cellStyle name="Normal 2 7 2 2 2 2" xfId="3583" xr:uid="{00000000-0005-0000-0000-00004E0C0000}"/>
    <cellStyle name="Normal 2 7 2 2 3" xfId="1774" xr:uid="{00000000-0005-0000-0000-00004F0C0000}"/>
    <cellStyle name="Normal 2 7 2 2 3 2" xfId="4004" xr:uid="{00000000-0005-0000-0000-0000500C0000}"/>
    <cellStyle name="Normal 2 7 2 2 4" xfId="2195" xr:uid="{00000000-0005-0000-0000-0000510C0000}"/>
    <cellStyle name="Normal 2 7 2 2 4 2" xfId="4425" xr:uid="{00000000-0005-0000-0000-0000520C0000}"/>
    <cellStyle name="Normal 2 7 2 2 5" xfId="933" xr:uid="{00000000-0005-0000-0000-0000530C0000}"/>
    <cellStyle name="Normal 2 7 2 2 5 2" xfId="3163" xr:uid="{00000000-0005-0000-0000-0000540C0000}"/>
    <cellStyle name="Normal 2 7 2 2 6" xfId="2722" xr:uid="{00000000-0005-0000-0000-0000550C0000}"/>
    <cellStyle name="Normal 2 7 2 3" xfId="1143" xr:uid="{00000000-0005-0000-0000-0000560C0000}"/>
    <cellStyle name="Normal 2 7 2 3 2" xfId="3373" xr:uid="{00000000-0005-0000-0000-0000570C0000}"/>
    <cellStyle name="Normal 2 7 2 4" xfId="1564" xr:uid="{00000000-0005-0000-0000-0000580C0000}"/>
    <cellStyle name="Normal 2 7 2 4 2" xfId="3794" xr:uid="{00000000-0005-0000-0000-0000590C0000}"/>
    <cellStyle name="Normal 2 7 2 5" xfId="1985" xr:uid="{00000000-0005-0000-0000-00005A0C0000}"/>
    <cellStyle name="Normal 2 7 2 5 2" xfId="4215" xr:uid="{00000000-0005-0000-0000-00005B0C0000}"/>
    <cellStyle name="Normal 2 7 2 6" xfId="723" xr:uid="{00000000-0005-0000-0000-00005C0C0000}"/>
    <cellStyle name="Normal 2 7 2 6 2" xfId="2953" xr:uid="{00000000-0005-0000-0000-00005D0C0000}"/>
    <cellStyle name="Normal 2 7 2 7" xfId="2512" xr:uid="{00000000-0005-0000-0000-00005E0C0000}"/>
    <cellStyle name="Normal 2 7 3" xfId="387" xr:uid="{00000000-0005-0000-0000-00005F0C0000}"/>
    <cellStyle name="Normal 2 7 3 2" xfId="1248" xr:uid="{00000000-0005-0000-0000-0000600C0000}"/>
    <cellStyle name="Normal 2 7 3 2 2" xfId="3478" xr:uid="{00000000-0005-0000-0000-0000610C0000}"/>
    <cellStyle name="Normal 2 7 3 3" xfId="1669" xr:uid="{00000000-0005-0000-0000-0000620C0000}"/>
    <cellStyle name="Normal 2 7 3 3 2" xfId="3899" xr:uid="{00000000-0005-0000-0000-0000630C0000}"/>
    <cellStyle name="Normal 2 7 3 4" xfId="2090" xr:uid="{00000000-0005-0000-0000-0000640C0000}"/>
    <cellStyle name="Normal 2 7 3 4 2" xfId="4320" xr:uid="{00000000-0005-0000-0000-0000650C0000}"/>
    <cellStyle name="Normal 2 7 3 5" xfId="828" xr:uid="{00000000-0005-0000-0000-0000660C0000}"/>
    <cellStyle name="Normal 2 7 3 5 2" xfId="3058" xr:uid="{00000000-0005-0000-0000-0000670C0000}"/>
    <cellStyle name="Normal 2 7 3 6" xfId="2617" xr:uid="{00000000-0005-0000-0000-0000680C0000}"/>
    <cellStyle name="Normal 2 7 4" xfId="177" xr:uid="{00000000-0005-0000-0000-0000690C0000}"/>
    <cellStyle name="Normal 2 7 4 2" xfId="1038" xr:uid="{00000000-0005-0000-0000-00006A0C0000}"/>
    <cellStyle name="Normal 2 7 4 2 2" xfId="3268" xr:uid="{00000000-0005-0000-0000-00006B0C0000}"/>
    <cellStyle name="Normal 2 7 4 3" xfId="2407" xr:uid="{00000000-0005-0000-0000-00006C0C0000}"/>
    <cellStyle name="Normal 2 7 5" xfId="1459" xr:uid="{00000000-0005-0000-0000-00006D0C0000}"/>
    <cellStyle name="Normal 2 7 5 2" xfId="3689" xr:uid="{00000000-0005-0000-0000-00006E0C0000}"/>
    <cellStyle name="Normal 2 7 6" xfId="1880" xr:uid="{00000000-0005-0000-0000-00006F0C0000}"/>
    <cellStyle name="Normal 2 7 6 2" xfId="4110" xr:uid="{00000000-0005-0000-0000-0000700C0000}"/>
    <cellStyle name="Normal 2 7 7" xfId="618" xr:uid="{00000000-0005-0000-0000-0000710C0000}"/>
    <cellStyle name="Normal 2 7 7 2" xfId="2848" xr:uid="{00000000-0005-0000-0000-0000720C0000}"/>
    <cellStyle name="Normal 2 7 8" xfId="2302" xr:uid="{00000000-0005-0000-0000-0000730C0000}"/>
    <cellStyle name="Normal 2 8" xfId="245" xr:uid="{00000000-0005-0000-0000-0000740C0000}"/>
    <cellStyle name="Normal 2 8 2" xfId="455" xr:uid="{00000000-0005-0000-0000-0000750C0000}"/>
    <cellStyle name="Normal 2 8 2 2" xfId="1316" xr:uid="{00000000-0005-0000-0000-0000760C0000}"/>
    <cellStyle name="Normal 2 8 2 2 2" xfId="3546" xr:uid="{00000000-0005-0000-0000-0000770C0000}"/>
    <cellStyle name="Normal 2 8 2 3" xfId="1737" xr:uid="{00000000-0005-0000-0000-0000780C0000}"/>
    <cellStyle name="Normal 2 8 2 3 2" xfId="3967" xr:uid="{00000000-0005-0000-0000-0000790C0000}"/>
    <cellStyle name="Normal 2 8 2 4" xfId="2158" xr:uid="{00000000-0005-0000-0000-00007A0C0000}"/>
    <cellStyle name="Normal 2 8 2 4 2" xfId="4388" xr:uid="{00000000-0005-0000-0000-00007B0C0000}"/>
    <cellStyle name="Normal 2 8 2 5" xfId="896" xr:uid="{00000000-0005-0000-0000-00007C0C0000}"/>
    <cellStyle name="Normal 2 8 2 5 2" xfId="3126" xr:uid="{00000000-0005-0000-0000-00007D0C0000}"/>
    <cellStyle name="Normal 2 8 2 6" xfId="2685" xr:uid="{00000000-0005-0000-0000-00007E0C0000}"/>
    <cellStyle name="Normal 2 8 3" xfId="1106" xr:uid="{00000000-0005-0000-0000-00007F0C0000}"/>
    <cellStyle name="Normal 2 8 3 2" xfId="3336" xr:uid="{00000000-0005-0000-0000-0000800C0000}"/>
    <cellStyle name="Normal 2 8 4" xfId="1527" xr:uid="{00000000-0005-0000-0000-0000810C0000}"/>
    <cellStyle name="Normal 2 8 4 2" xfId="3757" xr:uid="{00000000-0005-0000-0000-0000820C0000}"/>
    <cellStyle name="Normal 2 8 5" xfId="1948" xr:uid="{00000000-0005-0000-0000-0000830C0000}"/>
    <cellStyle name="Normal 2 8 5 2" xfId="4178" xr:uid="{00000000-0005-0000-0000-0000840C0000}"/>
    <cellStyle name="Normal 2 8 6" xfId="686" xr:uid="{00000000-0005-0000-0000-0000850C0000}"/>
    <cellStyle name="Normal 2 8 6 2" xfId="2916" xr:uid="{00000000-0005-0000-0000-0000860C0000}"/>
    <cellStyle name="Normal 2 8 7" xfId="2475" xr:uid="{00000000-0005-0000-0000-0000870C0000}"/>
    <cellStyle name="Normal 2 9" xfId="350" xr:uid="{00000000-0005-0000-0000-0000880C0000}"/>
    <cellStyle name="Normal 2 9 2" xfId="1211" xr:uid="{00000000-0005-0000-0000-0000890C0000}"/>
    <cellStyle name="Normal 2 9 2 2" xfId="3441" xr:uid="{00000000-0005-0000-0000-00008A0C0000}"/>
    <cellStyle name="Normal 2 9 3" xfId="1632" xr:uid="{00000000-0005-0000-0000-00008B0C0000}"/>
    <cellStyle name="Normal 2 9 3 2" xfId="3862" xr:uid="{00000000-0005-0000-0000-00008C0C0000}"/>
    <cellStyle name="Normal 2 9 4" xfId="2053" xr:uid="{00000000-0005-0000-0000-00008D0C0000}"/>
    <cellStyle name="Normal 2 9 4 2" xfId="4283" xr:uid="{00000000-0005-0000-0000-00008E0C0000}"/>
    <cellStyle name="Normal 2 9 5" xfId="791" xr:uid="{00000000-0005-0000-0000-00008F0C0000}"/>
    <cellStyle name="Normal 2 9 5 2" xfId="3021" xr:uid="{00000000-0005-0000-0000-0000900C0000}"/>
    <cellStyle name="Normal 2 9 6" xfId="2580" xr:uid="{00000000-0005-0000-0000-0000910C0000}"/>
    <cellStyle name="Normal 26" xfId="8" xr:uid="{00000000-0005-0000-0000-0000920C0000}"/>
    <cellStyle name="Normal 26 10" xfId="1424" xr:uid="{00000000-0005-0000-0000-0000930C0000}"/>
    <cellStyle name="Normal 26 10 2" xfId="3654" xr:uid="{00000000-0005-0000-0000-0000940C0000}"/>
    <cellStyle name="Normal 26 11" xfId="1845" xr:uid="{00000000-0005-0000-0000-0000950C0000}"/>
    <cellStyle name="Normal 26 11 2" xfId="4075" xr:uid="{00000000-0005-0000-0000-0000960C0000}"/>
    <cellStyle name="Normal 26 12" xfId="583" xr:uid="{00000000-0005-0000-0000-0000970C0000}"/>
    <cellStyle name="Normal 26 12 2" xfId="2813" xr:uid="{00000000-0005-0000-0000-0000980C0000}"/>
    <cellStyle name="Normal 26 13" xfId="2267" xr:uid="{00000000-0005-0000-0000-0000990C0000}"/>
    <cellStyle name="Normal 26 2" xfId="9" xr:uid="{00000000-0005-0000-0000-00009A0C0000}"/>
    <cellStyle name="Normal 26 2 10" xfId="1846" xr:uid="{00000000-0005-0000-0000-00009B0C0000}"/>
    <cellStyle name="Normal 26 2 10 2" xfId="4076" xr:uid="{00000000-0005-0000-0000-00009C0C0000}"/>
    <cellStyle name="Normal 26 2 11" xfId="584" xr:uid="{00000000-0005-0000-0000-00009D0C0000}"/>
    <cellStyle name="Normal 26 2 11 2" xfId="2814" xr:uid="{00000000-0005-0000-0000-00009E0C0000}"/>
    <cellStyle name="Normal 26 2 12" xfId="2268" xr:uid="{00000000-0005-0000-0000-00009F0C0000}"/>
    <cellStyle name="Normal 26 2 2" xfId="23" xr:uid="{00000000-0005-0000-0000-0000A00C0000}"/>
    <cellStyle name="Normal 26 2 2 2" xfId="256" xr:uid="{00000000-0005-0000-0000-0000A10C0000}"/>
    <cellStyle name="Normal 26 2 2 2 2" xfId="466" xr:uid="{00000000-0005-0000-0000-0000A20C0000}"/>
    <cellStyle name="Normal 26 2 2 2 2 2" xfId="1327" xr:uid="{00000000-0005-0000-0000-0000A30C0000}"/>
    <cellStyle name="Normal 26 2 2 2 2 2 2" xfId="3557" xr:uid="{00000000-0005-0000-0000-0000A40C0000}"/>
    <cellStyle name="Normal 26 2 2 2 2 3" xfId="1748" xr:uid="{00000000-0005-0000-0000-0000A50C0000}"/>
    <cellStyle name="Normal 26 2 2 2 2 3 2" xfId="3978" xr:uid="{00000000-0005-0000-0000-0000A60C0000}"/>
    <cellStyle name="Normal 26 2 2 2 2 4" xfId="2169" xr:uid="{00000000-0005-0000-0000-0000A70C0000}"/>
    <cellStyle name="Normal 26 2 2 2 2 4 2" xfId="4399" xr:uid="{00000000-0005-0000-0000-0000A80C0000}"/>
    <cellStyle name="Normal 26 2 2 2 2 5" xfId="907" xr:uid="{00000000-0005-0000-0000-0000A90C0000}"/>
    <cellStyle name="Normal 26 2 2 2 2 5 2" xfId="3137" xr:uid="{00000000-0005-0000-0000-0000AA0C0000}"/>
    <cellStyle name="Normal 26 2 2 2 2 6" xfId="2696" xr:uid="{00000000-0005-0000-0000-0000AB0C0000}"/>
    <cellStyle name="Normal 26 2 2 2 3" xfId="1117" xr:uid="{00000000-0005-0000-0000-0000AC0C0000}"/>
    <cellStyle name="Normal 26 2 2 2 3 2" xfId="3347" xr:uid="{00000000-0005-0000-0000-0000AD0C0000}"/>
    <cellStyle name="Normal 26 2 2 2 4" xfId="1538" xr:uid="{00000000-0005-0000-0000-0000AE0C0000}"/>
    <cellStyle name="Normal 26 2 2 2 4 2" xfId="3768" xr:uid="{00000000-0005-0000-0000-0000AF0C0000}"/>
    <cellStyle name="Normal 26 2 2 2 5" xfId="1959" xr:uid="{00000000-0005-0000-0000-0000B00C0000}"/>
    <cellStyle name="Normal 26 2 2 2 5 2" xfId="4189" xr:uid="{00000000-0005-0000-0000-0000B10C0000}"/>
    <cellStyle name="Normal 26 2 2 2 6" xfId="697" xr:uid="{00000000-0005-0000-0000-0000B20C0000}"/>
    <cellStyle name="Normal 26 2 2 2 6 2" xfId="2927" xr:uid="{00000000-0005-0000-0000-0000B30C0000}"/>
    <cellStyle name="Normal 26 2 2 2 7" xfId="2486" xr:uid="{00000000-0005-0000-0000-0000B40C0000}"/>
    <cellStyle name="Normal 26 2 2 3" xfId="361" xr:uid="{00000000-0005-0000-0000-0000B50C0000}"/>
    <cellStyle name="Normal 26 2 2 3 2" xfId="1222" xr:uid="{00000000-0005-0000-0000-0000B60C0000}"/>
    <cellStyle name="Normal 26 2 2 3 2 2" xfId="3452" xr:uid="{00000000-0005-0000-0000-0000B70C0000}"/>
    <cellStyle name="Normal 26 2 2 3 3" xfId="1643" xr:uid="{00000000-0005-0000-0000-0000B80C0000}"/>
    <cellStyle name="Normal 26 2 2 3 3 2" xfId="3873" xr:uid="{00000000-0005-0000-0000-0000B90C0000}"/>
    <cellStyle name="Normal 26 2 2 3 4" xfId="2064" xr:uid="{00000000-0005-0000-0000-0000BA0C0000}"/>
    <cellStyle name="Normal 26 2 2 3 4 2" xfId="4294" xr:uid="{00000000-0005-0000-0000-0000BB0C0000}"/>
    <cellStyle name="Normal 26 2 2 3 5" xfId="802" xr:uid="{00000000-0005-0000-0000-0000BC0C0000}"/>
    <cellStyle name="Normal 26 2 2 3 5 2" xfId="3032" xr:uid="{00000000-0005-0000-0000-0000BD0C0000}"/>
    <cellStyle name="Normal 26 2 2 3 6" xfId="2591" xr:uid="{00000000-0005-0000-0000-0000BE0C0000}"/>
    <cellStyle name="Normal 26 2 2 4" xfId="151" xr:uid="{00000000-0005-0000-0000-0000BF0C0000}"/>
    <cellStyle name="Normal 26 2 2 4 2" xfId="1012" xr:uid="{00000000-0005-0000-0000-0000C00C0000}"/>
    <cellStyle name="Normal 26 2 2 4 2 2" xfId="3242" xr:uid="{00000000-0005-0000-0000-0000C10C0000}"/>
    <cellStyle name="Normal 26 2 2 4 3" xfId="2381" xr:uid="{00000000-0005-0000-0000-0000C20C0000}"/>
    <cellStyle name="Normal 26 2 2 5" xfId="1433" xr:uid="{00000000-0005-0000-0000-0000C30C0000}"/>
    <cellStyle name="Normal 26 2 2 5 2" xfId="3663" xr:uid="{00000000-0005-0000-0000-0000C40C0000}"/>
    <cellStyle name="Normal 26 2 2 6" xfId="1854" xr:uid="{00000000-0005-0000-0000-0000C50C0000}"/>
    <cellStyle name="Normal 26 2 2 6 2" xfId="4084" xr:uid="{00000000-0005-0000-0000-0000C60C0000}"/>
    <cellStyle name="Normal 26 2 2 7" xfId="592" xr:uid="{00000000-0005-0000-0000-0000C70C0000}"/>
    <cellStyle name="Normal 26 2 2 7 2" xfId="2822" xr:uid="{00000000-0005-0000-0000-0000C80C0000}"/>
    <cellStyle name="Normal 26 2 2 8" xfId="2276" xr:uid="{00000000-0005-0000-0000-0000C90C0000}"/>
    <cellStyle name="Normal 26 2 3" xfId="32" xr:uid="{00000000-0005-0000-0000-0000CA0C0000}"/>
    <cellStyle name="Normal 26 2 3 2" xfId="265" xr:uid="{00000000-0005-0000-0000-0000CB0C0000}"/>
    <cellStyle name="Normal 26 2 3 2 2" xfId="475" xr:uid="{00000000-0005-0000-0000-0000CC0C0000}"/>
    <cellStyle name="Normal 26 2 3 2 2 2" xfId="1336" xr:uid="{00000000-0005-0000-0000-0000CD0C0000}"/>
    <cellStyle name="Normal 26 2 3 2 2 2 2" xfId="3566" xr:uid="{00000000-0005-0000-0000-0000CE0C0000}"/>
    <cellStyle name="Normal 26 2 3 2 2 3" xfId="1757" xr:uid="{00000000-0005-0000-0000-0000CF0C0000}"/>
    <cellStyle name="Normal 26 2 3 2 2 3 2" xfId="3987" xr:uid="{00000000-0005-0000-0000-0000D00C0000}"/>
    <cellStyle name="Normal 26 2 3 2 2 4" xfId="2178" xr:uid="{00000000-0005-0000-0000-0000D10C0000}"/>
    <cellStyle name="Normal 26 2 3 2 2 4 2" xfId="4408" xr:uid="{00000000-0005-0000-0000-0000D20C0000}"/>
    <cellStyle name="Normal 26 2 3 2 2 5" xfId="916" xr:uid="{00000000-0005-0000-0000-0000D30C0000}"/>
    <cellStyle name="Normal 26 2 3 2 2 5 2" xfId="3146" xr:uid="{00000000-0005-0000-0000-0000D40C0000}"/>
    <cellStyle name="Normal 26 2 3 2 2 6" xfId="2705" xr:uid="{00000000-0005-0000-0000-0000D50C0000}"/>
    <cellStyle name="Normal 26 2 3 2 3" xfId="1126" xr:uid="{00000000-0005-0000-0000-0000D60C0000}"/>
    <cellStyle name="Normal 26 2 3 2 3 2" xfId="3356" xr:uid="{00000000-0005-0000-0000-0000D70C0000}"/>
    <cellStyle name="Normal 26 2 3 2 4" xfId="1547" xr:uid="{00000000-0005-0000-0000-0000D80C0000}"/>
    <cellStyle name="Normal 26 2 3 2 4 2" xfId="3777" xr:uid="{00000000-0005-0000-0000-0000D90C0000}"/>
    <cellStyle name="Normal 26 2 3 2 5" xfId="1968" xr:uid="{00000000-0005-0000-0000-0000DA0C0000}"/>
    <cellStyle name="Normal 26 2 3 2 5 2" xfId="4198" xr:uid="{00000000-0005-0000-0000-0000DB0C0000}"/>
    <cellStyle name="Normal 26 2 3 2 6" xfId="706" xr:uid="{00000000-0005-0000-0000-0000DC0C0000}"/>
    <cellStyle name="Normal 26 2 3 2 6 2" xfId="2936" xr:uid="{00000000-0005-0000-0000-0000DD0C0000}"/>
    <cellStyle name="Normal 26 2 3 2 7" xfId="2495" xr:uid="{00000000-0005-0000-0000-0000DE0C0000}"/>
    <cellStyle name="Normal 26 2 3 3" xfId="370" xr:uid="{00000000-0005-0000-0000-0000DF0C0000}"/>
    <cellStyle name="Normal 26 2 3 3 2" xfId="1231" xr:uid="{00000000-0005-0000-0000-0000E00C0000}"/>
    <cellStyle name="Normal 26 2 3 3 2 2" xfId="3461" xr:uid="{00000000-0005-0000-0000-0000E10C0000}"/>
    <cellStyle name="Normal 26 2 3 3 3" xfId="1652" xr:uid="{00000000-0005-0000-0000-0000E20C0000}"/>
    <cellStyle name="Normal 26 2 3 3 3 2" xfId="3882" xr:uid="{00000000-0005-0000-0000-0000E30C0000}"/>
    <cellStyle name="Normal 26 2 3 3 4" xfId="2073" xr:uid="{00000000-0005-0000-0000-0000E40C0000}"/>
    <cellStyle name="Normal 26 2 3 3 4 2" xfId="4303" xr:uid="{00000000-0005-0000-0000-0000E50C0000}"/>
    <cellStyle name="Normal 26 2 3 3 5" xfId="811" xr:uid="{00000000-0005-0000-0000-0000E60C0000}"/>
    <cellStyle name="Normal 26 2 3 3 5 2" xfId="3041" xr:uid="{00000000-0005-0000-0000-0000E70C0000}"/>
    <cellStyle name="Normal 26 2 3 3 6" xfId="2600" xr:uid="{00000000-0005-0000-0000-0000E80C0000}"/>
    <cellStyle name="Normal 26 2 3 4" xfId="160" xr:uid="{00000000-0005-0000-0000-0000E90C0000}"/>
    <cellStyle name="Normal 26 2 3 4 2" xfId="1021" xr:uid="{00000000-0005-0000-0000-0000EA0C0000}"/>
    <cellStyle name="Normal 26 2 3 4 2 2" xfId="3251" xr:uid="{00000000-0005-0000-0000-0000EB0C0000}"/>
    <cellStyle name="Normal 26 2 3 4 3" xfId="2390" xr:uid="{00000000-0005-0000-0000-0000EC0C0000}"/>
    <cellStyle name="Normal 26 2 3 5" xfId="1442" xr:uid="{00000000-0005-0000-0000-0000ED0C0000}"/>
    <cellStyle name="Normal 26 2 3 5 2" xfId="3672" xr:uid="{00000000-0005-0000-0000-0000EE0C0000}"/>
    <cellStyle name="Normal 26 2 3 6" xfId="1863" xr:uid="{00000000-0005-0000-0000-0000EF0C0000}"/>
    <cellStyle name="Normal 26 2 3 6 2" xfId="4093" xr:uid="{00000000-0005-0000-0000-0000F00C0000}"/>
    <cellStyle name="Normal 26 2 3 7" xfId="601" xr:uid="{00000000-0005-0000-0000-0000F10C0000}"/>
    <cellStyle name="Normal 26 2 3 7 2" xfId="2831" xr:uid="{00000000-0005-0000-0000-0000F20C0000}"/>
    <cellStyle name="Normal 26 2 3 8" xfId="2285" xr:uid="{00000000-0005-0000-0000-0000F30C0000}"/>
    <cellStyle name="Normal 26 2 4" xfId="41" xr:uid="{00000000-0005-0000-0000-0000F40C0000}"/>
    <cellStyle name="Normal 26 2 4 2" xfId="274" xr:uid="{00000000-0005-0000-0000-0000F50C0000}"/>
    <cellStyle name="Normal 26 2 4 2 2" xfId="484" xr:uid="{00000000-0005-0000-0000-0000F60C0000}"/>
    <cellStyle name="Normal 26 2 4 2 2 2" xfId="1345" xr:uid="{00000000-0005-0000-0000-0000F70C0000}"/>
    <cellStyle name="Normal 26 2 4 2 2 2 2" xfId="3575" xr:uid="{00000000-0005-0000-0000-0000F80C0000}"/>
    <cellStyle name="Normal 26 2 4 2 2 3" xfId="1766" xr:uid="{00000000-0005-0000-0000-0000F90C0000}"/>
    <cellStyle name="Normal 26 2 4 2 2 3 2" xfId="3996" xr:uid="{00000000-0005-0000-0000-0000FA0C0000}"/>
    <cellStyle name="Normal 26 2 4 2 2 4" xfId="2187" xr:uid="{00000000-0005-0000-0000-0000FB0C0000}"/>
    <cellStyle name="Normal 26 2 4 2 2 4 2" xfId="4417" xr:uid="{00000000-0005-0000-0000-0000FC0C0000}"/>
    <cellStyle name="Normal 26 2 4 2 2 5" xfId="925" xr:uid="{00000000-0005-0000-0000-0000FD0C0000}"/>
    <cellStyle name="Normal 26 2 4 2 2 5 2" xfId="3155" xr:uid="{00000000-0005-0000-0000-0000FE0C0000}"/>
    <cellStyle name="Normal 26 2 4 2 2 6" xfId="2714" xr:uid="{00000000-0005-0000-0000-0000FF0C0000}"/>
    <cellStyle name="Normal 26 2 4 2 3" xfId="1135" xr:uid="{00000000-0005-0000-0000-0000000D0000}"/>
    <cellStyle name="Normal 26 2 4 2 3 2" xfId="3365" xr:uid="{00000000-0005-0000-0000-0000010D0000}"/>
    <cellStyle name="Normal 26 2 4 2 4" xfId="1556" xr:uid="{00000000-0005-0000-0000-0000020D0000}"/>
    <cellStyle name="Normal 26 2 4 2 4 2" xfId="3786" xr:uid="{00000000-0005-0000-0000-0000030D0000}"/>
    <cellStyle name="Normal 26 2 4 2 5" xfId="1977" xr:uid="{00000000-0005-0000-0000-0000040D0000}"/>
    <cellStyle name="Normal 26 2 4 2 5 2" xfId="4207" xr:uid="{00000000-0005-0000-0000-0000050D0000}"/>
    <cellStyle name="Normal 26 2 4 2 6" xfId="715" xr:uid="{00000000-0005-0000-0000-0000060D0000}"/>
    <cellStyle name="Normal 26 2 4 2 6 2" xfId="2945" xr:uid="{00000000-0005-0000-0000-0000070D0000}"/>
    <cellStyle name="Normal 26 2 4 2 7" xfId="2504" xr:uid="{00000000-0005-0000-0000-0000080D0000}"/>
    <cellStyle name="Normal 26 2 4 3" xfId="379" xr:uid="{00000000-0005-0000-0000-0000090D0000}"/>
    <cellStyle name="Normal 26 2 4 3 2" xfId="1240" xr:uid="{00000000-0005-0000-0000-00000A0D0000}"/>
    <cellStyle name="Normal 26 2 4 3 2 2" xfId="3470" xr:uid="{00000000-0005-0000-0000-00000B0D0000}"/>
    <cellStyle name="Normal 26 2 4 3 3" xfId="1661" xr:uid="{00000000-0005-0000-0000-00000C0D0000}"/>
    <cellStyle name="Normal 26 2 4 3 3 2" xfId="3891" xr:uid="{00000000-0005-0000-0000-00000D0D0000}"/>
    <cellStyle name="Normal 26 2 4 3 4" xfId="2082" xr:uid="{00000000-0005-0000-0000-00000E0D0000}"/>
    <cellStyle name="Normal 26 2 4 3 4 2" xfId="4312" xr:uid="{00000000-0005-0000-0000-00000F0D0000}"/>
    <cellStyle name="Normal 26 2 4 3 5" xfId="820" xr:uid="{00000000-0005-0000-0000-0000100D0000}"/>
    <cellStyle name="Normal 26 2 4 3 5 2" xfId="3050" xr:uid="{00000000-0005-0000-0000-0000110D0000}"/>
    <cellStyle name="Normal 26 2 4 3 6" xfId="2609" xr:uid="{00000000-0005-0000-0000-0000120D0000}"/>
    <cellStyle name="Normal 26 2 4 4" xfId="169" xr:uid="{00000000-0005-0000-0000-0000130D0000}"/>
    <cellStyle name="Normal 26 2 4 4 2" xfId="1030" xr:uid="{00000000-0005-0000-0000-0000140D0000}"/>
    <cellStyle name="Normal 26 2 4 4 2 2" xfId="3260" xr:uid="{00000000-0005-0000-0000-0000150D0000}"/>
    <cellStyle name="Normal 26 2 4 4 3" xfId="2399" xr:uid="{00000000-0005-0000-0000-0000160D0000}"/>
    <cellStyle name="Normal 26 2 4 5" xfId="1451" xr:uid="{00000000-0005-0000-0000-0000170D0000}"/>
    <cellStyle name="Normal 26 2 4 5 2" xfId="3681" xr:uid="{00000000-0005-0000-0000-0000180D0000}"/>
    <cellStyle name="Normal 26 2 4 6" xfId="1872" xr:uid="{00000000-0005-0000-0000-0000190D0000}"/>
    <cellStyle name="Normal 26 2 4 6 2" xfId="4102" xr:uid="{00000000-0005-0000-0000-00001A0D0000}"/>
    <cellStyle name="Normal 26 2 4 7" xfId="610" xr:uid="{00000000-0005-0000-0000-00001B0D0000}"/>
    <cellStyle name="Normal 26 2 4 7 2" xfId="2840" xr:uid="{00000000-0005-0000-0000-00001C0D0000}"/>
    <cellStyle name="Normal 26 2 4 8" xfId="2294" xr:uid="{00000000-0005-0000-0000-00001D0D0000}"/>
    <cellStyle name="Normal 26 2 5" xfId="50" xr:uid="{00000000-0005-0000-0000-00001E0D0000}"/>
    <cellStyle name="Normal 26 2 5 2" xfId="283" xr:uid="{00000000-0005-0000-0000-00001F0D0000}"/>
    <cellStyle name="Normal 26 2 5 2 2" xfId="493" xr:uid="{00000000-0005-0000-0000-0000200D0000}"/>
    <cellStyle name="Normal 26 2 5 2 2 2" xfId="1354" xr:uid="{00000000-0005-0000-0000-0000210D0000}"/>
    <cellStyle name="Normal 26 2 5 2 2 2 2" xfId="3584" xr:uid="{00000000-0005-0000-0000-0000220D0000}"/>
    <cellStyle name="Normal 26 2 5 2 2 3" xfId="1775" xr:uid="{00000000-0005-0000-0000-0000230D0000}"/>
    <cellStyle name="Normal 26 2 5 2 2 3 2" xfId="4005" xr:uid="{00000000-0005-0000-0000-0000240D0000}"/>
    <cellStyle name="Normal 26 2 5 2 2 4" xfId="2196" xr:uid="{00000000-0005-0000-0000-0000250D0000}"/>
    <cellStyle name="Normal 26 2 5 2 2 4 2" xfId="4426" xr:uid="{00000000-0005-0000-0000-0000260D0000}"/>
    <cellStyle name="Normal 26 2 5 2 2 5" xfId="934" xr:uid="{00000000-0005-0000-0000-0000270D0000}"/>
    <cellStyle name="Normal 26 2 5 2 2 5 2" xfId="3164" xr:uid="{00000000-0005-0000-0000-0000280D0000}"/>
    <cellStyle name="Normal 26 2 5 2 2 6" xfId="2723" xr:uid="{00000000-0005-0000-0000-0000290D0000}"/>
    <cellStyle name="Normal 26 2 5 2 3" xfId="1144" xr:uid="{00000000-0005-0000-0000-00002A0D0000}"/>
    <cellStyle name="Normal 26 2 5 2 3 2" xfId="3374" xr:uid="{00000000-0005-0000-0000-00002B0D0000}"/>
    <cellStyle name="Normal 26 2 5 2 4" xfId="1565" xr:uid="{00000000-0005-0000-0000-00002C0D0000}"/>
    <cellStyle name="Normal 26 2 5 2 4 2" xfId="3795" xr:uid="{00000000-0005-0000-0000-00002D0D0000}"/>
    <cellStyle name="Normal 26 2 5 2 5" xfId="1986" xr:uid="{00000000-0005-0000-0000-00002E0D0000}"/>
    <cellStyle name="Normal 26 2 5 2 5 2" xfId="4216" xr:uid="{00000000-0005-0000-0000-00002F0D0000}"/>
    <cellStyle name="Normal 26 2 5 2 6" xfId="724" xr:uid="{00000000-0005-0000-0000-0000300D0000}"/>
    <cellStyle name="Normal 26 2 5 2 6 2" xfId="2954" xr:uid="{00000000-0005-0000-0000-0000310D0000}"/>
    <cellStyle name="Normal 26 2 5 2 7" xfId="2513" xr:uid="{00000000-0005-0000-0000-0000320D0000}"/>
    <cellStyle name="Normal 26 2 5 3" xfId="388" xr:uid="{00000000-0005-0000-0000-0000330D0000}"/>
    <cellStyle name="Normal 26 2 5 3 2" xfId="1249" xr:uid="{00000000-0005-0000-0000-0000340D0000}"/>
    <cellStyle name="Normal 26 2 5 3 2 2" xfId="3479" xr:uid="{00000000-0005-0000-0000-0000350D0000}"/>
    <cellStyle name="Normal 26 2 5 3 3" xfId="1670" xr:uid="{00000000-0005-0000-0000-0000360D0000}"/>
    <cellStyle name="Normal 26 2 5 3 3 2" xfId="3900" xr:uid="{00000000-0005-0000-0000-0000370D0000}"/>
    <cellStyle name="Normal 26 2 5 3 4" xfId="2091" xr:uid="{00000000-0005-0000-0000-0000380D0000}"/>
    <cellStyle name="Normal 26 2 5 3 4 2" xfId="4321" xr:uid="{00000000-0005-0000-0000-0000390D0000}"/>
    <cellStyle name="Normal 26 2 5 3 5" xfId="829" xr:uid="{00000000-0005-0000-0000-00003A0D0000}"/>
    <cellStyle name="Normal 26 2 5 3 5 2" xfId="3059" xr:uid="{00000000-0005-0000-0000-00003B0D0000}"/>
    <cellStyle name="Normal 26 2 5 3 6" xfId="2618" xr:uid="{00000000-0005-0000-0000-00003C0D0000}"/>
    <cellStyle name="Normal 26 2 5 4" xfId="178" xr:uid="{00000000-0005-0000-0000-00003D0D0000}"/>
    <cellStyle name="Normal 26 2 5 4 2" xfId="1039" xr:uid="{00000000-0005-0000-0000-00003E0D0000}"/>
    <cellStyle name="Normal 26 2 5 4 2 2" xfId="3269" xr:uid="{00000000-0005-0000-0000-00003F0D0000}"/>
    <cellStyle name="Normal 26 2 5 4 3" xfId="2408" xr:uid="{00000000-0005-0000-0000-0000400D0000}"/>
    <cellStyle name="Normal 26 2 5 5" xfId="1460" xr:uid="{00000000-0005-0000-0000-0000410D0000}"/>
    <cellStyle name="Normal 26 2 5 5 2" xfId="3690" xr:uid="{00000000-0005-0000-0000-0000420D0000}"/>
    <cellStyle name="Normal 26 2 5 6" xfId="1881" xr:uid="{00000000-0005-0000-0000-0000430D0000}"/>
    <cellStyle name="Normal 26 2 5 6 2" xfId="4111" xr:uid="{00000000-0005-0000-0000-0000440D0000}"/>
    <cellStyle name="Normal 26 2 5 7" xfId="619" xr:uid="{00000000-0005-0000-0000-0000450D0000}"/>
    <cellStyle name="Normal 26 2 5 7 2" xfId="2849" xr:uid="{00000000-0005-0000-0000-0000460D0000}"/>
    <cellStyle name="Normal 26 2 5 8" xfId="2303" xr:uid="{00000000-0005-0000-0000-0000470D0000}"/>
    <cellStyle name="Normal 26 2 6" xfId="248" xr:uid="{00000000-0005-0000-0000-0000480D0000}"/>
    <cellStyle name="Normal 26 2 6 2" xfId="458" xr:uid="{00000000-0005-0000-0000-0000490D0000}"/>
    <cellStyle name="Normal 26 2 6 2 2" xfId="1319" xr:uid="{00000000-0005-0000-0000-00004A0D0000}"/>
    <cellStyle name="Normal 26 2 6 2 2 2" xfId="3549" xr:uid="{00000000-0005-0000-0000-00004B0D0000}"/>
    <cellStyle name="Normal 26 2 6 2 3" xfId="1740" xr:uid="{00000000-0005-0000-0000-00004C0D0000}"/>
    <cellStyle name="Normal 26 2 6 2 3 2" xfId="3970" xr:uid="{00000000-0005-0000-0000-00004D0D0000}"/>
    <cellStyle name="Normal 26 2 6 2 4" xfId="2161" xr:uid="{00000000-0005-0000-0000-00004E0D0000}"/>
    <cellStyle name="Normal 26 2 6 2 4 2" xfId="4391" xr:uid="{00000000-0005-0000-0000-00004F0D0000}"/>
    <cellStyle name="Normal 26 2 6 2 5" xfId="899" xr:uid="{00000000-0005-0000-0000-0000500D0000}"/>
    <cellStyle name="Normal 26 2 6 2 5 2" xfId="3129" xr:uid="{00000000-0005-0000-0000-0000510D0000}"/>
    <cellStyle name="Normal 26 2 6 2 6" xfId="2688" xr:uid="{00000000-0005-0000-0000-0000520D0000}"/>
    <cellStyle name="Normal 26 2 6 3" xfId="1109" xr:uid="{00000000-0005-0000-0000-0000530D0000}"/>
    <cellStyle name="Normal 26 2 6 3 2" xfId="3339" xr:uid="{00000000-0005-0000-0000-0000540D0000}"/>
    <cellStyle name="Normal 26 2 6 4" xfId="1530" xr:uid="{00000000-0005-0000-0000-0000550D0000}"/>
    <cellStyle name="Normal 26 2 6 4 2" xfId="3760" xr:uid="{00000000-0005-0000-0000-0000560D0000}"/>
    <cellStyle name="Normal 26 2 6 5" xfId="1951" xr:uid="{00000000-0005-0000-0000-0000570D0000}"/>
    <cellStyle name="Normal 26 2 6 5 2" xfId="4181" xr:uid="{00000000-0005-0000-0000-0000580D0000}"/>
    <cellStyle name="Normal 26 2 6 6" xfId="689" xr:uid="{00000000-0005-0000-0000-0000590D0000}"/>
    <cellStyle name="Normal 26 2 6 6 2" xfId="2919" xr:uid="{00000000-0005-0000-0000-00005A0D0000}"/>
    <cellStyle name="Normal 26 2 6 7" xfId="2478" xr:uid="{00000000-0005-0000-0000-00005B0D0000}"/>
    <cellStyle name="Normal 26 2 7" xfId="353" xr:uid="{00000000-0005-0000-0000-00005C0D0000}"/>
    <cellStyle name="Normal 26 2 7 2" xfId="1214" xr:uid="{00000000-0005-0000-0000-00005D0D0000}"/>
    <cellStyle name="Normal 26 2 7 2 2" xfId="3444" xr:uid="{00000000-0005-0000-0000-00005E0D0000}"/>
    <cellStyle name="Normal 26 2 7 3" xfId="1635" xr:uid="{00000000-0005-0000-0000-00005F0D0000}"/>
    <cellStyle name="Normal 26 2 7 3 2" xfId="3865" xr:uid="{00000000-0005-0000-0000-0000600D0000}"/>
    <cellStyle name="Normal 26 2 7 4" xfId="2056" xr:uid="{00000000-0005-0000-0000-0000610D0000}"/>
    <cellStyle name="Normal 26 2 7 4 2" xfId="4286" xr:uid="{00000000-0005-0000-0000-0000620D0000}"/>
    <cellStyle name="Normal 26 2 7 5" xfId="794" xr:uid="{00000000-0005-0000-0000-0000630D0000}"/>
    <cellStyle name="Normal 26 2 7 5 2" xfId="3024" xr:uid="{00000000-0005-0000-0000-0000640D0000}"/>
    <cellStyle name="Normal 26 2 7 6" xfId="2583" xr:uid="{00000000-0005-0000-0000-0000650D0000}"/>
    <cellStyle name="Normal 26 2 8" xfId="142" xr:uid="{00000000-0005-0000-0000-0000660D0000}"/>
    <cellStyle name="Normal 26 2 8 2" xfId="1004" xr:uid="{00000000-0005-0000-0000-0000670D0000}"/>
    <cellStyle name="Normal 26 2 8 2 2" xfId="3234" xr:uid="{00000000-0005-0000-0000-0000680D0000}"/>
    <cellStyle name="Normal 26 2 8 3" xfId="2373" xr:uid="{00000000-0005-0000-0000-0000690D0000}"/>
    <cellStyle name="Normal 26 2 9" xfId="1425" xr:uid="{00000000-0005-0000-0000-00006A0D0000}"/>
    <cellStyle name="Normal 26 2 9 2" xfId="3655" xr:uid="{00000000-0005-0000-0000-00006B0D0000}"/>
    <cellStyle name="Normal 26 3" xfId="19" xr:uid="{00000000-0005-0000-0000-00006C0D0000}"/>
    <cellStyle name="Normal 26 3 2" xfId="252" xr:uid="{00000000-0005-0000-0000-00006D0D0000}"/>
    <cellStyle name="Normal 26 3 2 2" xfId="462" xr:uid="{00000000-0005-0000-0000-00006E0D0000}"/>
    <cellStyle name="Normal 26 3 2 2 2" xfId="1323" xr:uid="{00000000-0005-0000-0000-00006F0D0000}"/>
    <cellStyle name="Normal 26 3 2 2 2 2" xfId="3553" xr:uid="{00000000-0005-0000-0000-0000700D0000}"/>
    <cellStyle name="Normal 26 3 2 2 3" xfId="1744" xr:uid="{00000000-0005-0000-0000-0000710D0000}"/>
    <cellStyle name="Normal 26 3 2 2 3 2" xfId="3974" xr:uid="{00000000-0005-0000-0000-0000720D0000}"/>
    <cellStyle name="Normal 26 3 2 2 4" xfId="2165" xr:uid="{00000000-0005-0000-0000-0000730D0000}"/>
    <cellStyle name="Normal 26 3 2 2 4 2" xfId="4395" xr:uid="{00000000-0005-0000-0000-0000740D0000}"/>
    <cellStyle name="Normal 26 3 2 2 5" xfId="903" xr:uid="{00000000-0005-0000-0000-0000750D0000}"/>
    <cellStyle name="Normal 26 3 2 2 5 2" xfId="3133" xr:uid="{00000000-0005-0000-0000-0000760D0000}"/>
    <cellStyle name="Normal 26 3 2 2 6" xfId="2692" xr:uid="{00000000-0005-0000-0000-0000770D0000}"/>
    <cellStyle name="Normal 26 3 2 3" xfId="1113" xr:uid="{00000000-0005-0000-0000-0000780D0000}"/>
    <cellStyle name="Normal 26 3 2 3 2" xfId="3343" xr:uid="{00000000-0005-0000-0000-0000790D0000}"/>
    <cellStyle name="Normal 26 3 2 4" xfId="1534" xr:uid="{00000000-0005-0000-0000-00007A0D0000}"/>
    <cellStyle name="Normal 26 3 2 4 2" xfId="3764" xr:uid="{00000000-0005-0000-0000-00007B0D0000}"/>
    <cellStyle name="Normal 26 3 2 5" xfId="1955" xr:uid="{00000000-0005-0000-0000-00007C0D0000}"/>
    <cellStyle name="Normal 26 3 2 5 2" xfId="4185" xr:uid="{00000000-0005-0000-0000-00007D0D0000}"/>
    <cellStyle name="Normal 26 3 2 6" xfId="693" xr:uid="{00000000-0005-0000-0000-00007E0D0000}"/>
    <cellStyle name="Normal 26 3 2 6 2" xfId="2923" xr:uid="{00000000-0005-0000-0000-00007F0D0000}"/>
    <cellStyle name="Normal 26 3 2 7" xfId="2482" xr:uid="{00000000-0005-0000-0000-0000800D0000}"/>
    <cellStyle name="Normal 26 3 3" xfId="357" xr:uid="{00000000-0005-0000-0000-0000810D0000}"/>
    <cellStyle name="Normal 26 3 3 2" xfId="1218" xr:uid="{00000000-0005-0000-0000-0000820D0000}"/>
    <cellStyle name="Normal 26 3 3 2 2" xfId="3448" xr:uid="{00000000-0005-0000-0000-0000830D0000}"/>
    <cellStyle name="Normal 26 3 3 3" xfId="1639" xr:uid="{00000000-0005-0000-0000-0000840D0000}"/>
    <cellStyle name="Normal 26 3 3 3 2" xfId="3869" xr:uid="{00000000-0005-0000-0000-0000850D0000}"/>
    <cellStyle name="Normal 26 3 3 4" xfId="2060" xr:uid="{00000000-0005-0000-0000-0000860D0000}"/>
    <cellStyle name="Normal 26 3 3 4 2" xfId="4290" xr:uid="{00000000-0005-0000-0000-0000870D0000}"/>
    <cellStyle name="Normal 26 3 3 5" xfId="798" xr:uid="{00000000-0005-0000-0000-0000880D0000}"/>
    <cellStyle name="Normal 26 3 3 5 2" xfId="3028" xr:uid="{00000000-0005-0000-0000-0000890D0000}"/>
    <cellStyle name="Normal 26 3 3 6" xfId="2587" xr:uid="{00000000-0005-0000-0000-00008A0D0000}"/>
    <cellStyle name="Normal 26 3 4" xfId="147" xr:uid="{00000000-0005-0000-0000-00008B0D0000}"/>
    <cellStyle name="Normal 26 3 4 2" xfId="1008" xr:uid="{00000000-0005-0000-0000-00008C0D0000}"/>
    <cellStyle name="Normal 26 3 4 2 2" xfId="3238" xr:uid="{00000000-0005-0000-0000-00008D0D0000}"/>
    <cellStyle name="Normal 26 3 4 3" xfId="2377" xr:uid="{00000000-0005-0000-0000-00008E0D0000}"/>
    <cellStyle name="Normal 26 3 5" xfId="1429" xr:uid="{00000000-0005-0000-0000-00008F0D0000}"/>
    <cellStyle name="Normal 26 3 5 2" xfId="3659" xr:uid="{00000000-0005-0000-0000-0000900D0000}"/>
    <cellStyle name="Normal 26 3 6" xfId="1850" xr:uid="{00000000-0005-0000-0000-0000910D0000}"/>
    <cellStyle name="Normal 26 3 6 2" xfId="4080" xr:uid="{00000000-0005-0000-0000-0000920D0000}"/>
    <cellStyle name="Normal 26 3 7" xfId="588" xr:uid="{00000000-0005-0000-0000-0000930D0000}"/>
    <cellStyle name="Normal 26 3 7 2" xfId="2818" xr:uid="{00000000-0005-0000-0000-0000940D0000}"/>
    <cellStyle name="Normal 26 3 8" xfId="2272" xr:uid="{00000000-0005-0000-0000-0000950D0000}"/>
    <cellStyle name="Normal 26 4" xfId="28" xr:uid="{00000000-0005-0000-0000-0000960D0000}"/>
    <cellStyle name="Normal 26 4 2" xfId="261" xr:uid="{00000000-0005-0000-0000-0000970D0000}"/>
    <cellStyle name="Normal 26 4 2 2" xfId="471" xr:uid="{00000000-0005-0000-0000-0000980D0000}"/>
    <cellStyle name="Normal 26 4 2 2 2" xfId="1332" xr:uid="{00000000-0005-0000-0000-0000990D0000}"/>
    <cellStyle name="Normal 26 4 2 2 2 2" xfId="3562" xr:uid="{00000000-0005-0000-0000-00009A0D0000}"/>
    <cellStyle name="Normal 26 4 2 2 3" xfId="1753" xr:uid="{00000000-0005-0000-0000-00009B0D0000}"/>
    <cellStyle name="Normal 26 4 2 2 3 2" xfId="3983" xr:uid="{00000000-0005-0000-0000-00009C0D0000}"/>
    <cellStyle name="Normal 26 4 2 2 4" xfId="2174" xr:uid="{00000000-0005-0000-0000-00009D0D0000}"/>
    <cellStyle name="Normal 26 4 2 2 4 2" xfId="4404" xr:uid="{00000000-0005-0000-0000-00009E0D0000}"/>
    <cellStyle name="Normal 26 4 2 2 5" xfId="912" xr:uid="{00000000-0005-0000-0000-00009F0D0000}"/>
    <cellStyle name="Normal 26 4 2 2 5 2" xfId="3142" xr:uid="{00000000-0005-0000-0000-0000A00D0000}"/>
    <cellStyle name="Normal 26 4 2 2 6" xfId="2701" xr:uid="{00000000-0005-0000-0000-0000A10D0000}"/>
    <cellStyle name="Normal 26 4 2 3" xfId="1122" xr:uid="{00000000-0005-0000-0000-0000A20D0000}"/>
    <cellStyle name="Normal 26 4 2 3 2" xfId="3352" xr:uid="{00000000-0005-0000-0000-0000A30D0000}"/>
    <cellStyle name="Normal 26 4 2 4" xfId="1543" xr:uid="{00000000-0005-0000-0000-0000A40D0000}"/>
    <cellStyle name="Normal 26 4 2 4 2" xfId="3773" xr:uid="{00000000-0005-0000-0000-0000A50D0000}"/>
    <cellStyle name="Normal 26 4 2 5" xfId="1964" xr:uid="{00000000-0005-0000-0000-0000A60D0000}"/>
    <cellStyle name="Normal 26 4 2 5 2" xfId="4194" xr:uid="{00000000-0005-0000-0000-0000A70D0000}"/>
    <cellStyle name="Normal 26 4 2 6" xfId="702" xr:uid="{00000000-0005-0000-0000-0000A80D0000}"/>
    <cellStyle name="Normal 26 4 2 6 2" xfId="2932" xr:uid="{00000000-0005-0000-0000-0000A90D0000}"/>
    <cellStyle name="Normal 26 4 2 7" xfId="2491" xr:uid="{00000000-0005-0000-0000-0000AA0D0000}"/>
    <cellStyle name="Normal 26 4 3" xfId="366" xr:uid="{00000000-0005-0000-0000-0000AB0D0000}"/>
    <cellStyle name="Normal 26 4 3 2" xfId="1227" xr:uid="{00000000-0005-0000-0000-0000AC0D0000}"/>
    <cellStyle name="Normal 26 4 3 2 2" xfId="3457" xr:uid="{00000000-0005-0000-0000-0000AD0D0000}"/>
    <cellStyle name="Normal 26 4 3 3" xfId="1648" xr:uid="{00000000-0005-0000-0000-0000AE0D0000}"/>
    <cellStyle name="Normal 26 4 3 3 2" xfId="3878" xr:uid="{00000000-0005-0000-0000-0000AF0D0000}"/>
    <cellStyle name="Normal 26 4 3 4" xfId="2069" xr:uid="{00000000-0005-0000-0000-0000B00D0000}"/>
    <cellStyle name="Normal 26 4 3 4 2" xfId="4299" xr:uid="{00000000-0005-0000-0000-0000B10D0000}"/>
    <cellStyle name="Normal 26 4 3 5" xfId="807" xr:uid="{00000000-0005-0000-0000-0000B20D0000}"/>
    <cellStyle name="Normal 26 4 3 5 2" xfId="3037" xr:uid="{00000000-0005-0000-0000-0000B30D0000}"/>
    <cellStyle name="Normal 26 4 3 6" xfId="2596" xr:uid="{00000000-0005-0000-0000-0000B40D0000}"/>
    <cellStyle name="Normal 26 4 4" xfId="156" xr:uid="{00000000-0005-0000-0000-0000B50D0000}"/>
    <cellStyle name="Normal 26 4 4 2" xfId="1017" xr:uid="{00000000-0005-0000-0000-0000B60D0000}"/>
    <cellStyle name="Normal 26 4 4 2 2" xfId="3247" xr:uid="{00000000-0005-0000-0000-0000B70D0000}"/>
    <cellStyle name="Normal 26 4 4 3" xfId="2386" xr:uid="{00000000-0005-0000-0000-0000B80D0000}"/>
    <cellStyle name="Normal 26 4 5" xfId="1438" xr:uid="{00000000-0005-0000-0000-0000B90D0000}"/>
    <cellStyle name="Normal 26 4 5 2" xfId="3668" xr:uid="{00000000-0005-0000-0000-0000BA0D0000}"/>
    <cellStyle name="Normal 26 4 6" xfId="1859" xr:uid="{00000000-0005-0000-0000-0000BB0D0000}"/>
    <cellStyle name="Normal 26 4 6 2" xfId="4089" xr:uid="{00000000-0005-0000-0000-0000BC0D0000}"/>
    <cellStyle name="Normal 26 4 7" xfId="597" xr:uid="{00000000-0005-0000-0000-0000BD0D0000}"/>
    <cellStyle name="Normal 26 4 7 2" xfId="2827" xr:uid="{00000000-0005-0000-0000-0000BE0D0000}"/>
    <cellStyle name="Normal 26 4 8" xfId="2281" xr:uid="{00000000-0005-0000-0000-0000BF0D0000}"/>
    <cellStyle name="Normal 26 41" xfId="4493" xr:uid="{68CA2016-CD95-4F12-B5EE-E6DBE37F2D51}"/>
    <cellStyle name="Normal 26 5" xfId="37" xr:uid="{00000000-0005-0000-0000-0000C00D0000}"/>
    <cellStyle name="Normal 26 5 2" xfId="270" xr:uid="{00000000-0005-0000-0000-0000C10D0000}"/>
    <cellStyle name="Normal 26 5 2 2" xfId="480" xr:uid="{00000000-0005-0000-0000-0000C20D0000}"/>
    <cellStyle name="Normal 26 5 2 2 2" xfId="1341" xr:uid="{00000000-0005-0000-0000-0000C30D0000}"/>
    <cellStyle name="Normal 26 5 2 2 2 2" xfId="3571" xr:uid="{00000000-0005-0000-0000-0000C40D0000}"/>
    <cellStyle name="Normal 26 5 2 2 3" xfId="1762" xr:uid="{00000000-0005-0000-0000-0000C50D0000}"/>
    <cellStyle name="Normal 26 5 2 2 3 2" xfId="3992" xr:uid="{00000000-0005-0000-0000-0000C60D0000}"/>
    <cellStyle name="Normal 26 5 2 2 4" xfId="2183" xr:uid="{00000000-0005-0000-0000-0000C70D0000}"/>
    <cellStyle name="Normal 26 5 2 2 4 2" xfId="4413" xr:uid="{00000000-0005-0000-0000-0000C80D0000}"/>
    <cellStyle name="Normal 26 5 2 2 5" xfId="921" xr:uid="{00000000-0005-0000-0000-0000C90D0000}"/>
    <cellStyle name="Normal 26 5 2 2 5 2" xfId="3151" xr:uid="{00000000-0005-0000-0000-0000CA0D0000}"/>
    <cellStyle name="Normal 26 5 2 2 6" xfId="2710" xr:uid="{00000000-0005-0000-0000-0000CB0D0000}"/>
    <cellStyle name="Normal 26 5 2 3" xfId="1131" xr:uid="{00000000-0005-0000-0000-0000CC0D0000}"/>
    <cellStyle name="Normal 26 5 2 3 2" xfId="3361" xr:uid="{00000000-0005-0000-0000-0000CD0D0000}"/>
    <cellStyle name="Normal 26 5 2 4" xfId="1552" xr:uid="{00000000-0005-0000-0000-0000CE0D0000}"/>
    <cellStyle name="Normal 26 5 2 4 2" xfId="3782" xr:uid="{00000000-0005-0000-0000-0000CF0D0000}"/>
    <cellStyle name="Normal 26 5 2 5" xfId="1973" xr:uid="{00000000-0005-0000-0000-0000D00D0000}"/>
    <cellStyle name="Normal 26 5 2 5 2" xfId="4203" xr:uid="{00000000-0005-0000-0000-0000D10D0000}"/>
    <cellStyle name="Normal 26 5 2 6" xfId="711" xr:uid="{00000000-0005-0000-0000-0000D20D0000}"/>
    <cellStyle name="Normal 26 5 2 6 2" xfId="2941" xr:uid="{00000000-0005-0000-0000-0000D30D0000}"/>
    <cellStyle name="Normal 26 5 2 7" xfId="2500" xr:uid="{00000000-0005-0000-0000-0000D40D0000}"/>
    <cellStyle name="Normal 26 5 3" xfId="375" xr:uid="{00000000-0005-0000-0000-0000D50D0000}"/>
    <cellStyle name="Normal 26 5 3 2" xfId="1236" xr:uid="{00000000-0005-0000-0000-0000D60D0000}"/>
    <cellStyle name="Normal 26 5 3 2 2" xfId="3466" xr:uid="{00000000-0005-0000-0000-0000D70D0000}"/>
    <cellStyle name="Normal 26 5 3 3" xfId="1657" xr:uid="{00000000-0005-0000-0000-0000D80D0000}"/>
    <cellStyle name="Normal 26 5 3 3 2" xfId="3887" xr:uid="{00000000-0005-0000-0000-0000D90D0000}"/>
    <cellStyle name="Normal 26 5 3 4" xfId="2078" xr:uid="{00000000-0005-0000-0000-0000DA0D0000}"/>
    <cellStyle name="Normal 26 5 3 4 2" xfId="4308" xr:uid="{00000000-0005-0000-0000-0000DB0D0000}"/>
    <cellStyle name="Normal 26 5 3 5" xfId="816" xr:uid="{00000000-0005-0000-0000-0000DC0D0000}"/>
    <cellStyle name="Normal 26 5 3 5 2" xfId="3046" xr:uid="{00000000-0005-0000-0000-0000DD0D0000}"/>
    <cellStyle name="Normal 26 5 3 6" xfId="2605" xr:uid="{00000000-0005-0000-0000-0000DE0D0000}"/>
    <cellStyle name="Normal 26 5 4" xfId="165" xr:uid="{00000000-0005-0000-0000-0000DF0D0000}"/>
    <cellStyle name="Normal 26 5 4 2" xfId="1026" xr:uid="{00000000-0005-0000-0000-0000E00D0000}"/>
    <cellStyle name="Normal 26 5 4 2 2" xfId="3256" xr:uid="{00000000-0005-0000-0000-0000E10D0000}"/>
    <cellStyle name="Normal 26 5 4 3" xfId="2395" xr:uid="{00000000-0005-0000-0000-0000E20D0000}"/>
    <cellStyle name="Normal 26 5 5" xfId="1447" xr:uid="{00000000-0005-0000-0000-0000E30D0000}"/>
    <cellStyle name="Normal 26 5 5 2" xfId="3677" xr:uid="{00000000-0005-0000-0000-0000E40D0000}"/>
    <cellStyle name="Normal 26 5 6" xfId="1868" xr:uid="{00000000-0005-0000-0000-0000E50D0000}"/>
    <cellStyle name="Normal 26 5 6 2" xfId="4098" xr:uid="{00000000-0005-0000-0000-0000E60D0000}"/>
    <cellStyle name="Normal 26 5 7" xfId="606" xr:uid="{00000000-0005-0000-0000-0000E70D0000}"/>
    <cellStyle name="Normal 26 5 7 2" xfId="2836" xr:uid="{00000000-0005-0000-0000-0000E80D0000}"/>
    <cellStyle name="Normal 26 5 8" xfId="2290" xr:uid="{00000000-0005-0000-0000-0000E90D0000}"/>
    <cellStyle name="Normal 26 6" xfId="46" xr:uid="{00000000-0005-0000-0000-0000EA0D0000}"/>
    <cellStyle name="Normal 26 6 2" xfId="279" xr:uid="{00000000-0005-0000-0000-0000EB0D0000}"/>
    <cellStyle name="Normal 26 6 2 2" xfId="489" xr:uid="{00000000-0005-0000-0000-0000EC0D0000}"/>
    <cellStyle name="Normal 26 6 2 2 2" xfId="1350" xr:uid="{00000000-0005-0000-0000-0000ED0D0000}"/>
    <cellStyle name="Normal 26 6 2 2 2 2" xfId="3580" xr:uid="{00000000-0005-0000-0000-0000EE0D0000}"/>
    <cellStyle name="Normal 26 6 2 2 3" xfId="1771" xr:uid="{00000000-0005-0000-0000-0000EF0D0000}"/>
    <cellStyle name="Normal 26 6 2 2 3 2" xfId="4001" xr:uid="{00000000-0005-0000-0000-0000F00D0000}"/>
    <cellStyle name="Normal 26 6 2 2 4" xfId="2192" xr:uid="{00000000-0005-0000-0000-0000F10D0000}"/>
    <cellStyle name="Normal 26 6 2 2 4 2" xfId="4422" xr:uid="{00000000-0005-0000-0000-0000F20D0000}"/>
    <cellStyle name="Normal 26 6 2 2 5" xfId="930" xr:uid="{00000000-0005-0000-0000-0000F30D0000}"/>
    <cellStyle name="Normal 26 6 2 2 5 2" xfId="3160" xr:uid="{00000000-0005-0000-0000-0000F40D0000}"/>
    <cellStyle name="Normal 26 6 2 2 6" xfId="2719" xr:uid="{00000000-0005-0000-0000-0000F50D0000}"/>
    <cellStyle name="Normal 26 6 2 3" xfId="1140" xr:uid="{00000000-0005-0000-0000-0000F60D0000}"/>
    <cellStyle name="Normal 26 6 2 3 2" xfId="3370" xr:uid="{00000000-0005-0000-0000-0000F70D0000}"/>
    <cellStyle name="Normal 26 6 2 4" xfId="1561" xr:uid="{00000000-0005-0000-0000-0000F80D0000}"/>
    <cellStyle name="Normal 26 6 2 4 2" xfId="3791" xr:uid="{00000000-0005-0000-0000-0000F90D0000}"/>
    <cellStyle name="Normal 26 6 2 5" xfId="1982" xr:uid="{00000000-0005-0000-0000-0000FA0D0000}"/>
    <cellStyle name="Normal 26 6 2 5 2" xfId="4212" xr:uid="{00000000-0005-0000-0000-0000FB0D0000}"/>
    <cellStyle name="Normal 26 6 2 6" xfId="720" xr:uid="{00000000-0005-0000-0000-0000FC0D0000}"/>
    <cellStyle name="Normal 26 6 2 6 2" xfId="2950" xr:uid="{00000000-0005-0000-0000-0000FD0D0000}"/>
    <cellStyle name="Normal 26 6 2 7" xfId="2509" xr:uid="{00000000-0005-0000-0000-0000FE0D0000}"/>
    <cellStyle name="Normal 26 6 3" xfId="384" xr:uid="{00000000-0005-0000-0000-0000FF0D0000}"/>
    <cellStyle name="Normal 26 6 3 2" xfId="1245" xr:uid="{00000000-0005-0000-0000-0000000E0000}"/>
    <cellStyle name="Normal 26 6 3 2 2" xfId="3475" xr:uid="{00000000-0005-0000-0000-0000010E0000}"/>
    <cellStyle name="Normal 26 6 3 3" xfId="1666" xr:uid="{00000000-0005-0000-0000-0000020E0000}"/>
    <cellStyle name="Normal 26 6 3 3 2" xfId="3896" xr:uid="{00000000-0005-0000-0000-0000030E0000}"/>
    <cellStyle name="Normal 26 6 3 4" xfId="2087" xr:uid="{00000000-0005-0000-0000-0000040E0000}"/>
    <cellStyle name="Normal 26 6 3 4 2" xfId="4317" xr:uid="{00000000-0005-0000-0000-0000050E0000}"/>
    <cellStyle name="Normal 26 6 3 5" xfId="825" xr:uid="{00000000-0005-0000-0000-0000060E0000}"/>
    <cellStyle name="Normal 26 6 3 5 2" xfId="3055" xr:uid="{00000000-0005-0000-0000-0000070E0000}"/>
    <cellStyle name="Normal 26 6 3 6" xfId="2614" xr:uid="{00000000-0005-0000-0000-0000080E0000}"/>
    <cellStyle name="Normal 26 6 4" xfId="174" xr:uid="{00000000-0005-0000-0000-0000090E0000}"/>
    <cellStyle name="Normal 26 6 4 2" xfId="1035" xr:uid="{00000000-0005-0000-0000-00000A0E0000}"/>
    <cellStyle name="Normal 26 6 4 2 2" xfId="3265" xr:uid="{00000000-0005-0000-0000-00000B0E0000}"/>
    <cellStyle name="Normal 26 6 4 3" xfId="2404" xr:uid="{00000000-0005-0000-0000-00000C0E0000}"/>
    <cellStyle name="Normal 26 6 5" xfId="1456" xr:uid="{00000000-0005-0000-0000-00000D0E0000}"/>
    <cellStyle name="Normal 26 6 5 2" xfId="3686" xr:uid="{00000000-0005-0000-0000-00000E0E0000}"/>
    <cellStyle name="Normal 26 6 6" xfId="1877" xr:uid="{00000000-0005-0000-0000-00000F0E0000}"/>
    <cellStyle name="Normal 26 6 6 2" xfId="4107" xr:uid="{00000000-0005-0000-0000-0000100E0000}"/>
    <cellStyle name="Normal 26 6 7" xfId="615" xr:uid="{00000000-0005-0000-0000-0000110E0000}"/>
    <cellStyle name="Normal 26 6 7 2" xfId="2845" xr:uid="{00000000-0005-0000-0000-0000120E0000}"/>
    <cellStyle name="Normal 26 6 8" xfId="2299" xr:uid="{00000000-0005-0000-0000-0000130E0000}"/>
    <cellStyle name="Normal 26 7" xfId="247" xr:uid="{00000000-0005-0000-0000-0000140E0000}"/>
    <cellStyle name="Normal 26 7 2" xfId="457" xr:uid="{00000000-0005-0000-0000-0000150E0000}"/>
    <cellStyle name="Normal 26 7 2 2" xfId="1318" xr:uid="{00000000-0005-0000-0000-0000160E0000}"/>
    <cellStyle name="Normal 26 7 2 2 2" xfId="3548" xr:uid="{00000000-0005-0000-0000-0000170E0000}"/>
    <cellStyle name="Normal 26 7 2 3" xfId="1739" xr:uid="{00000000-0005-0000-0000-0000180E0000}"/>
    <cellStyle name="Normal 26 7 2 3 2" xfId="3969" xr:uid="{00000000-0005-0000-0000-0000190E0000}"/>
    <cellStyle name="Normal 26 7 2 4" xfId="2160" xr:uid="{00000000-0005-0000-0000-00001A0E0000}"/>
    <cellStyle name="Normal 26 7 2 4 2" xfId="4390" xr:uid="{00000000-0005-0000-0000-00001B0E0000}"/>
    <cellStyle name="Normal 26 7 2 5" xfId="898" xr:uid="{00000000-0005-0000-0000-00001C0E0000}"/>
    <cellStyle name="Normal 26 7 2 5 2" xfId="3128" xr:uid="{00000000-0005-0000-0000-00001D0E0000}"/>
    <cellStyle name="Normal 26 7 2 6" xfId="2687" xr:uid="{00000000-0005-0000-0000-00001E0E0000}"/>
    <cellStyle name="Normal 26 7 3" xfId="1108" xr:uid="{00000000-0005-0000-0000-00001F0E0000}"/>
    <cellStyle name="Normal 26 7 3 2" xfId="3338" xr:uid="{00000000-0005-0000-0000-0000200E0000}"/>
    <cellStyle name="Normal 26 7 4" xfId="1529" xr:uid="{00000000-0005-0000-0000-0000210E0000}"/>
    <cellStyle name="Normal 26 7 4 2" xfId="3759" xr:uid="{00000000-0005-0000-0000-0000220E0000}"/>
    <cellStyle name="Normal 26 7 5" xfId="1950" xr:uid="{00000000-0005-0000-0000-0000230E0000}"/>
    <cellStyle name="Normal 26 7 5 2" xfId="4180" xr:uid="{00000000-0005-0000-0000-0000240E0000}"/>
    <cellStyle name="Normal 26 7 6" xfId="688" xr:uid="{00000000-0005-0000-0000-0000250E0000}"/>
    <cellStyle name="Normal 26 7 6 2" xfId="2918" xr:uid="{00000000-0005-0000-0000-0000260E0000}"/>
    <cellStyle name="Normal 26 7 7" xfId="2477" xr:uid="{00000000-0005-0000-0000-0000270E0000}"/>
    <cellStyle name="Normal 26 8" xfId="352" xr:uid="{00000000-0005-0000-0000-0000280E0000}"/>
    <cellStyle name="Normal 26 8 2" xfId="1213" xr:uid="{00000000-0005-0000-0000-0000290E0000}"/>
    <cellStyle name="Normal 26 8 2 2" xfId="3443" xr:uid="{00000000-0005-0000-0000-00002A0E0000}"/>
    <cellStyle name="Normal 26 8 3" xfId="1634" xr:uid="{00000000-0005-0000-0000-00002B0E0000}"/>
    <cellStyle name="Normal 26 8 3 2" xfId="3864" xr:uid="{00000000-0005-0000-0000-00002C0E0000}"/>
    <cellStyle name="Normal 26 8 4" xfId="2055" xr:uid="{00000000-0005-0000-0000-00002D0E0000}"/>
    <cellStyle name="Normal 26 8 4 2" xfId="4285" xr:uid="{00000000-0005-0000-0000-00002E0E0000}"/>
    <cellStyle name="Normal 26 8 5" xfId="793" xr:uid="{00000000-0005-0000-0000-00002F0E0000}"/>
    <cellStyle name="Normal 26 8 5 2" xfId="3023" xr:uid="{00000000-0005-0000-0000-0000300E0000}"/>
    <cellStyle name="Normal 26 8 6" xfId="2582" xr:uid="{00000000-0005-0000-0000-0000310E0000}"/>
    <cellStyle name="Normal 26 9" xfId="141" xr:uid="{00000000-0005-0000-0000-0000320E0000}"/>
    <cellStyle name="Normal 26 9 2" xfId="1003" xr:uid="{00000000-0005-0000-0000-0000330E0000}"/>
    <cellStyle name="Normal 26 9 2 2" xfId="3233" xr:uid="{00000000-0005-0000-0000-0000340E0000}"/>
    <cellStyle name="Normal 26 9 3" xfId="2372" xr:uid="{00000000-0005-0000-0000-0000350E0000}"/>
    <cellStyle name="Normal 27" xfId="10" xr:uid="{00000000-0005-0000-0000-0000360E0000}"/>
    <cellStyle name="Normal 27 2" xfId="17" xr:uid="{00000000-0005-0000-0000-0000370E0000}"/>
    <cellStyle name="Normal 3" xfId="11" xr:uid="{00000000-0005-0000-0000-0000380E0000}"/>
    <cellStyle name="Normal 3 2" xfId="143" xr:uid="{00000000-0005-0000-0000-0000390E0000}"/>
    <cellStyle name="Normal 38" xfId="12" xr:uid="{00000000-0005-0000-0000-00003A0E0000}"/>
    <cellStyle name="Normal 38 2" xfId="249" xr:uid="{00000000-0005-0000-0000-00003B0E0000}"/>
    <cellStyle name="Normal 38 2 2" xfId="459" xr:uid="{00000000-0005-0000-0000-00003C0E0000}"/>
    <cellStyle name="Normal 38 2 2 2" xfId="1320" xr:uid="{00000000-0005-0000-0000-00003D0E0000}"/>
    <cellStyle name="Normal 38 2 2 2 2" xfId="3550" xr:uid="{00000000-0005-0000-0000-00003E0E0000}"/>
    <cellStyle name="Normal 38 2 2 3" xfId="1741" xr:uid="{00000000-0005-0000-0000-00003F0E0000}"/>
    <cellStyle name="Normal 38 2 2 3 2" xfId="3971" xr:uid="{00000000-0005-0000-0000-0000400E0000}"/>
    <cellStyle name="Normal 38 2 2 4" xfId="2162" xr:uid="{00000000-0005-0000-0000-0000410E0000}"/>
    <cellStyle name="Normal 38 2 2 4 2" xfId="4392" xr:uid="{00000000-0005-0000-0000-0000420E0000}"/>
    <cellStyle name="Normal 38 2 2 5" xfId="900" xr:uid="{00000000-0005-0000-0000-0000430E0000}"/>
    <cellStyle name="Normal 38 2 2 5 2" xfId="3130" xr:uid="{00000000-0005-0000-0000-0000440E0000}"/>
    <cellStyle name="Normal 38 2 2 6" xfId="2689" xr:uid="{00000000-0005-0000-0000-0000450E0000}"/>
    <cellStyle name="Normal 38 2 3" xfId="1110" xr:uid="{00000000-0005-0000-0000-0000460E0000}"/>
    <cellStyle name="Normal 38 2 3 2" xfId="3340" xr:uid="{00000000-0005-0000-0000-0000470E0000}"/>
    <cellStyle name="Normal 38 2 4" xfId="1531" xr:uid="{00000000-0005-0000-0000-0000480E0000}"/>
    <cellStyle name="Normal 38 2 4 2" xfId="3761" xr:uid="{00000000-0005-0000-0000-0000490E0000}"/>
    <cellStyle name="Normal 38 2 5" xfId="1952" xr:uid="{00000000-0005-0000-0000-00004A0E0000}"/>
    <cellStyle name="Normal 38 2 5 2" xfId="4182" xr:uid="{00000000-0005-0000-0000-00004B0E0000}"/>
    <cellStyle name="Normal 38 2 6" xfId="690" xr:uid="{00000000-0005-0000-0000-00004C0E0000}"/>
    <cellStyle name="Normal 38 2 6 2" xfId="2920" xr:uid="{00000000-0005-0000-0000-00004D0E0000}"/>
    <cellStyle name="Normal 38 2 7" xfId="2479" xr:uid="{00000000-0005-0000-0000-00004E0E0000}"/>
    <cellStyle name="Normal 38 3" xfId="354" xr:uid="{00000000-0005-0000-0000-00004F0E0000}"/>
    <cellStyle name="Normal 38 3 2" xfId="1215" xr:uid="{00000000-0005-0000-0000-0000500E0000}"/>
    <cellStyle name="Normal 38 3 2 2" xfId="3445" xr:uid="{00000000-0005-0000-0000-0000510E0000}"/>
    <cellStyle name="Normal 38 3 3" xfId="1636" xr:uid="{00000000-0005-0000-0000-0000520E0000}"/>
    <cellStyle name="Normal 38 3 3 2" xfId="3866" xr:uid="{00000000-0005-0000-0000-0000530E0000}"/>
    <cellStyle name="Normal 38 3 4" xfId="2057" xr:uid="{00000000-0005-0000-0000-0000540E0000}"/>
    <cellStyle name="Normal 38 3 4 2" xfId="4287" xr:uid="{00000000-0005-0000-0000-0000550E0000}"/>
    <cellStyle name="Normal 38 3 5" xfId="795" xr:uid="{00000000-0005-0000-0000-0000560E0000}"/>
    <cellStyle name="Normal 38 3 5 2" xfId="3025" xr:uid="{00000000-0005-0000-0000-0000570E0000}"/>
    <cellStyle name="Normal 38 3 6" xfId="2584" xr:uid="{00000000-0005-0000-0000-0000580E0000}"/>
    <cellStyle name="Normal 38 4" xfId="144" xr:uid="{00000000-0005-0000-0000-0000590E0000}"/>
    <cellStyle name="Normal 38 4 2" xfId="1005" xr:uid="{00000000-0005-0000-0000-00005A0E0000}"/>
    <cellStyle name="Normal 38 4 2 2" xfId="3235" xr:uid="{00000000-0005-0000-0000-00005B0E0000}"/>
    <cellStyle name="Normal 38 4 3" xfId="2374" xr:uid="{00000000-0005-0000-0000-00005C0E0000}"/>
    <cellStyle name="Normal 38 5" xfId="1426" xr:uid="{00000000-0005-0000-0000-00005D0E0000}"/>
    <cellStyle name="Normal 38 5 2" xfId="3656" xr:uid="{00000000-0005-0000-0000-00005E0E0000}"/>
    <cellStyle name="Normal 38 6" xfId="1847" xr:uid="{00000000-0005-0000-0000-00005F0E0000}"/>
    <cellStyle name="Normal 38 6 2" xfId="4077" xr:uid="{00000000-0005-0000-0000-0000600E0000}"/>
    <cellStyle name="Normal 38 7" xfId="585" xr:uid="{00000000-0005-0000-0000-0000610E0000}"/>
    <cellStyle name="Normal 38 7 2" xfId="2815" xr:uid="{00000000-0005-0000-0000-0000620E0000}"/>
    <cellStyle name="Normal 38 8" xfId="2269" xr:uid="{00000000-0005-0000-0000-0000630E0000}"/>
    <cellStyle name="Normal 4" xfId="16" xr:uid="{00000000-0005-0000-0000-0000640E0000}"/>
    <cellStyle name="Normal 4 2" xfId="251" xr:uid="{00000000-0005-0000-0000-0000650E0000}"/>
    <cellStyle name="Normal 4 2 2" xfId="461" xr:uid="{00000000-0005-0000-0000-0000660E0000}"/>
    <cellStyle name="Normal 4 2 2 2" xfId="1322" xr:uid="{00000000-0005-0000-0000-0000670E0000}"/>
    <cellStyle name="Normal 4 2 2 2 2" xfId="3552" xr:uid="{00000000-0005-0000-0000-0000680E0000}"/>
    <cellStyle name="Normal 4 2 2 3" xfId="1743" xr:uid="{00000000-0005-0000-0000-0000690E0000}"/>
    <cellStyle name="Normal 4 2 2 3 2" xfId="3973" xr:uid="{00000000-0005-0000-0000-00006A0E0000}"/>
    <cellStyle name="Normal 4 2 2 4" xfId="2164" xr:uid="{00000000-0005-0000-0000-00006B0E0000}"/>
    <cellStyle name="Normal 4 2 2 4 2" xfId="4394" xr:uid="{00000000-0005-0000-0000-00006C0E0000}"/>
    <cellStyle name="Normal 4 2 2 5" xfId="902" xr:uid="{00000000-0005-0000-0000-00006D0E0000}"/>
    <cellStyle name="Normal 4 2 2 5 2" xfId="3132" xr:uid="{00000000-0005-0000-0000-00006E0E0000}"/>
    <cellStyle name="Normal 4 2 2 6" xfId="2691" xr:uid="{00000000-0005-0000-0000-00006F0E0000}"/>
    <cellStyle name="Normal 4 2 3" xfId="1112" xr:uid="{00000000-0005-0000-0000-0000700E0000}"/>
    <cellStyle name="Normal 4 2 3 2" xfId="3342" xr:uid="{00000000-0005-0000-0000-0000710E0000}"/>
    <cellStyle name="Normal 4 2 4" xfId="1533" xr:uid="{00000000-0005-0000-0000-0000720E0000}"/>
    <cellStyle name="Normal 4 2 4 2" xfId="3763" xr:uid="{00000000-0005-0000-0000-0000730E0000}"/>
    <cellStyle name="Normal 4 2 5" xfId="1954" xr:uid="{00000000-0005-0000-0000-0000740E0000}"/>
    <cellStyle name="Normal 4 2 5 2" xfId="4184" xr:uid="{00000000-0005-0000-0000-0000750E0000}"/>
    <cellStyle name="Normal 4 2 6" xfId="692" xr:uid="{00000000-0005-0000-0000-0000760E0000}"/>
    <cellStyle name="Normal 4 2 6 2" xfId="2922" xr:uid="{00000000-0005-0000-0000-0000770E0000}"/>
    <cellStyle name="Normal 4 2 7" xfId="2481" xr:uid="{00000000-0005-0000-0000-0000780E0000}"/>
    <cellStyle name="Normal 4 3" xfId="356" xr:uid="{00000000-0005-0000-0000-0000790E0000}"/>
    <cellStyle name="Normal 4 3 2" xfId="1217" xr:uid="{00000000-0005-0000-0000-00007A0E0000}"/>
    <cellStyle name="Normal 4 3 2 2" xfId="3447" xr:uid="{00000000-0005-0000-0000-00007B0E0000}"/>
    <cellStyle name="Normal 4 3 3" xfId="1638" xr:uid="{00000000-0005-0000-0000-00007C0E0000}"/>
    <cellStyle name="Normal 4 3 3 2" xfId="3868" xr:uid="{00000000-0005-0000-0000-00007D0E0000}"/>
    <cellStyle name="Normal 4 3 4" xfId="2059" xr:uid="{00000000-0005-0000-0000-00007E0E0000}"/>
    <cellStyle name="Normal 4 3 4 2" xfId="4289" xr:uid="{00000000-0005-0000-0000-00007F0E0000}"/>
    <cellStyle name="Normal 4 3 5" xfId="797" xr:uid="{00000000-0005-0000-0000-0000800E0000}"/>
    <cellStyle name="Normal 4 3 5 2" xfId="3027" xr:uid="{00000000-0005-0000-0000-0000810E0000}"/>
    <cellStyle name="Normal 4 3 6" xfId="2586" xr:uid="{00000000-0005-0000-0000-0000820E0000}"/>
    <cellStyle name="Normal 4 4" xfId="146" xr:uid="{00000000-0005-0000-0000-0000830E0000}"/>
    <cellStyle name="Normal 4 4 2" xfId="1007" xr:uid="{00000000-0005-0000-0000-0000840E0000}"/>
    <cellStyle name="Normal 4 4 2 2" xfId="3237" xr:uid="{00000000-0005-0000-0000-0000850E0000}"/>
    <cellStyle name="Normal 4 4 3" xfId="2376" xr:uid="{00000000-0005-0000-0000-0000860E0000}"/>
    <cellStyle name="Normal 4 5" xfId="1428" xr:uid="{00000000-0005-0000-0000-0000870E0000}"/>
    <cellStyle name="Normal 4 5 2" xfId="3658" xr:uid="{00000000-0005-0000-0000-0000880E0000}"/>
    <cellStyle name="Normal 4 6" xfId="1849" xr:uid="{00000000-0005-0000-0000-0000890E0000}"/>
    <cellStyle name="Normal 4 6 2" xfId="4079" xr:uid="{00000000-0005-0000-0000-00008A0E0000}"/>
    <cellStyle name="Normal 4 7" xfId="587" xr:uid="{00000000-0005-0000-0000-00008B0E0000}"/>
    <cellStyle name="Normal 4 7 2" xfId="2817" xr:uid="{00000000-0005-0000-0000-00008C0E0000}"/>
    <cellStyle name="Normal 4 8" xfId="2271" xr:uid="{00000000-0005-0000-0000-00008D0E0000}"/>
    <cellStyle name="Normal 5" xfId="27" xr:uid="{00000000-0005-0000-0000-00008E0E0000}"/>
    <cellStyle name="Normal 5 2" xfId="260" xr:uid="{00000000-0005-0000-0000-00008F0E0000}"/>
    <cellStyle name="Normal 5 2 2" xfId="470" xr:uid="{00000000-0005-0000-0000-0000900E0000}"/>
    <cellStyle name="Normal 5 2 2 2" xfId="1331" xr:uid="{00000000-0005-0000-0000-0000910E0000}"/>
    <cellStyle name="Normal 5 2 2 2 2" xfId="3561" xr:uid="{00000000-0005-0000-0000-0000920E0000}"/>
    <cellStyle name="Normal 5 2 2 3" xfId="1752" xr:uid="{00000000-0005-0000-0000-0000930E0000}"/>
    <cellStyle name="Normal 5 2 2 3 2" xfId="3982" xr:uid="{00000000-0005-0000-0000-0000940E0000}"/>
    <cellStyle name="Normal 5 2 2 4" xfId="2173" xr:uid="{00000000-0005-0000-0000-0000950E0000}"/>
    <cellStyle name="Normal 5 2 2 4 2" xfId="4403" xr:uid="{00000000-0005-0000-0000-0000960E0000}"/>
    <cellStyle name="Normal 5 2 2 5" xfId="911" xr:uid="{00000000-0005-0000-0000-0000970E0000}"/>
    <cellStyle name="Normal 5 2 2 5 2" xfId="3141" xr:uid="{00000000-0005-0000-0000-0000980E0000}"/>
    <cellStyle name="Normal 5 2 2 6" xfId="2700" xr:uid="{00000000-0005-0000-0000-0000990E0000}"/>
    <cellStyle name="Normal 5 2 3" xfId="1121" xr:uid="{00000000-0005-0000-0000-00009A0E0000}"/>
    <cellStyle name="Normal 5 2 3 2" xfId="3351" xr:uid="{00000000-0005-0000-0000-00009B0E0000}"/>
    <cellStyle name="Normal 5 2 4" xfId="1542" xr:uid="{00000000-0005-0000-0000-00009C0E0000}"/>
    <cellStyle name="Normal 5 2 4 2" xfId="3772" xr:uid="{00000000-0005-0000-0000-00009D0E0000}"/>
    <cellStyle name="Normal 5 2 5" xfId="1963" xr:uid="{00000000-0005-0000-0000-00009E0E0000}"/>
    <cellStyle name="Normal 5 2 5 2" xfId="4193" xr:uid="{00000000-0005-0000-0000-00009F0E0000}"/>
    <cellStyle name="Normal 5 2 6" xfId="701" xr:uid="{00000000-0005-0000-0000-0000A00E0000}"/>
    <cellStyle name="Normal 5 2 6 2" xfId="2931" xr:uid="{00000000-0005-0000-0000-0000A10E0000}"/>
    <cellStyle name="Normal 5 2 7" xfId="2490" xr:uid="{00000000-0005-0000-0000-0000A20E0000}"/>
    <cellStyle name="Normal 5 3" xfId="365" xr:uid="{00000000-0005-0000-0000-0000A30E0000}"/>
    <cellStyle name="Normal 5 3 2" xfId="1226" xr:uid="{00000000-0005-0000-0000-0000A40E0000}"/>
    <cellStyle name="Normal 5 3 2 2" xfId="3456" xr:uid="{00000000-0005-0000-0000-0000A50E0000}"/>
    <cellStyle name="Normal 5 3 3" xfId="1647" xr:uid="{00000000-0005-0000-0000-0000A60E0000}"/>
    <cellStyle name="Normal 5 3 3 2" xfId="3877" xr:uid="{00000000-0005-0000-0000-0000A70E0000}"/>
    <cellStyle name="Normal 5 3 4" xfId="2068" xr:uid="{00000000-0005-0000-0000-0000A80E0000}"/>
    <cellStyle name="Normal 5 3 4 2" xfId="4298" xr:uid="{00000000-0005-0000-0000-0000A90E0000}"/>
    <cellStyle name="Normal 5 3 5" xfId="806" xr:uid="{00000000-0005-0000-0000-0000AA0E0000}"/>
    <cellStyle name="Normal 5 3 5 2" xfId="3036" xr:uid="{00000000-0005-0000-0000-0000AB0E0000}"/>
    <cellStyle name="Normal 5 3 6" xfId="2595" xr:uid="{00000000-0005-0000-0000-0000AC0E0000}"/>
    <cellStyle name="Normal 5 4" xfId="155" xr:uid="{00000000-0005-0000-0000-0000AD0E0000}"/>
    <cellStyle name="Normal 5 4 2" xfId="1016" xr:uid="{00000000-0005-0000-0000-0000AE0E0000}"/>
    <cellStyle name="Normal 5 4 2 2" xfId="3246" xr:uid="{00000000-0005-0000-0000-0000AF0E0000}"/>
    <cellStyle name="Normal 5 4 3" xfId="2385" xr:uid="{00000000-0005-0000-0000-0000B00E0000}"/>
    <cellStyle name="Normal 5 5" xfId="1437" xr:uid="{00000000-0005-0000-0000-0000B10E0000}"/>
    <cellStyle name="Normal 5 5 2" xfId="3667" xr:uid="{00000000-0005-0000-0000-0000B20E0000}"/>
    <cellStyle name="Normal 5 6" xfId="1858" xr:uid="{00000000-0005-0000-0000-0000B30E0000}"/>
    <cellStyle name="Normal 5 6 2" xfId="4088" xr:uid="{00000000-0005-0000-0000-0000B40E0000}"/>
    <cellStyle name="Normal 5 7" xfId="596" xr:uid="{00000000-0005-0000-0000-0000B50E0000}"/>
    <cellStyle name="Normal 5 7 2" xfId="2826" xr:uid="{00000000-0005-0000-0000-0000B60E0000}"/>
    <cellStyle name="Normal 5 8" xfId="2280" xr:uid="{00000000-0005-0000-0000-0000B70E0000}"/>
    <cellStyle name="Normal 53" xfId="4494" xr:uid="{D403D4F4-CC03-4C75-8BF3-D0AF0CF49261}"/>
    <cellStyle name="Normal 6" xfId="36" xr:uid="{00000000-0005-0000-0000-0000B80E0000}"/>
    <cellStyle name="Normal 6 2" xfId="269" xr:uid="{00000000-0005-0000-0000-0000B90E0000}"/>
    <cellStyle name="Normal 6 2 2" xfId="479" xr:uid="{00000000-0005-0000-0000-0000BA0E0000}"/>
    <cellStyle name="Normal 6 2 2 2" xfId="1340" xr:uid="{00000000-0005-0000-0000-0000BB0E0000}"/>
    <cellStyle name="Normal 6 2 2 2 2" xfId="3570" xr:uid="{00000000-0005-0000-0000-0000BC0E0000}"/>
    <cellStyle name="Normal 6 2 2 3" xfId="1761" xr:uid="{00000000-0005-0000-0000-0000BD0E0000}"/>
    <cellStyle name="Normal 6 2 2 3 2" xfId="3991" xr:uid="{00000000-0005-0000-0000-0000BE0E0000}"/>
    <cellStyle name="Normal 6 2 2 4" xfId="2182" xr:uid="{00000000-0005-0000-0000-0000BF0E0000}"/>
    <cellStyle name="Normal 6 2 2 4 2" xfId="4412" xr:uid="{00000000-0005-0000-0000-0000C00E0000}"/>
    <cellStyle name="Normal 6 2 2 5" xfId="920" xr:uid="{00000000-0005-0000-0000-0000C10E0000}"/>
    <cellStyle name="Normal 6 2 2 5 2" xfId="3150" xr:uid="{00000000-0005-0000-0000-0000C20E0000}"/>
    <cellStyle name="Normal 6 2 2 6" xfId="2709" xr:uid="{00000000-0005-0000-0000-0000C30E0000}"/>
    <cellStyle name="Normal 6 2 3" xfId="1130" xr:uid="{00000000-0005-0000-0000-0000C40E0000}"/>
    <cellStyle name="Normal 6 2 3 2" xfId="3360" xr:uid="{00000000-0005-0000-0000-0000C50E0000}"/>
    <cellStyle name="Normal 6 2 4" xfId="1551" xr:uid="{00000000-0005-0000-0000-0000C60E0000}"/>
    <cellStyle name="Normal 6 2 4 2" xfId="3781" xr:uid="{00000000-0005-0000-0000-0000C70E0000}"/>
    <cellStyle name="Normal 6 2 5" xfId="1972" xr:uid="{00000000-0005-0000-0000-0000C80E0000}"/>
    <cellStyle name="Normal 6 2 5 2" xfId="4202" xr:uid="{00000000-0005-0000-0000-0000C90E0000}"/>
    <cellStyle name="Normal 6 2 6" xfId="710" xr:uid="{00000000-0005-0000-0000-0000CA0E0000}"/>
    <cellStyle name="Normal 6 2 6 2" xfId="2940" xr:uid="{00000000-0005-0000-0000-0000CB0E0000}"/>
    <cellStyle name="Normal 6 2 7" xfId="2499" xr:uid="{00000000-0005-0000-0000-0000CC0E0000}"/>
    <cellStyle name="Normal 6 3" xfId="374" xr:uid="{00000000-0005-0000-0000-0000CD0E0000}"/>
    <cellStyle name="Normal 6 3 2" xfId="1235" xr:uid="{00000000-0005-0000-0000-0000CE0E0000}"/>
    <cellStyle name="Normal 6 3 2 2" xfId="3465" xr:uid="{00000000-0005-0000-0000-0000CF0E0000}"/>
    <cellStyle name="Normal 6 3 3" xfId="1656" xr:uid="{00000000-0005-0000-0000-0000D00E0000}"/>
    <cellStyle name="Normal 6 3 3 2" xfId="3886" xr:uid="{00000000-0005-0000-0000-0000D10E0000}"/>
    <cellStyle name="Normal 6 3 4" xfId="2077" xr:uid="{00000000-0005-0000-0000-0000D20E0000}"/>
    <cellStyle name="Normal 6 3 4 2" xfId="4307" xr:uid="{00000000-0005-0000-0000-0000D30E0000}"/>
    <cellStyle name="Normal 6 3 5" xfId="815" xr:uid="{00000000-0005-0000-0000-0000D40E0000}"/>
    <cellStyle name="Normal 6 3 5 2" xfId="3045" xr:uid="{00000000-0005-0000-0000-0000D50E0000}"/>
    <cellStyle name="Normal 6 3 6" xfId="2604" xr:uid="{00000000-0005-0000-0000-0000D60E0000}"/>
    <cellStyle name="Normal 6 4" xfId="164" xr:uid="{00000000-0005-0000-0000-0000D70E0000}"/>
    <cellStyle name="Normal 6 4 2" xfId="1025" xr:uid="{00000000-0005-0000-0000-0000D80E0000}"/>
    <cellStyle name="Normal 6 4 2 2" xfId="3255" xr:uid="{00000000-0005-0000-0000-0000D90E0000}"/>
    <cellStyle name="Normal 6 4 3" xfId="2394" xr:uid="{00000000-0005-0000-0000-0000DA0E0000}"/>
    <cellStyle name="Normal 6 5" xfId="1446" xr:uid="{00000000-0005-0000-0000-0000DB0E0000}"/>
    <cellStyle name="Normal 6 5 2" xfId="3676" xr:uid="{00000000-0005-0000-0000-0000DC0E0000}"/>
    <cellStyle name="Normal 6 6" xfId="1867" xr:uid="{00000000-0005-0000-0000-0000DD0E0000}"/>
    <cellStyle name="Normal 6 6 2" xfId="4097" xr:uid="{00000000-0005-0000-0000-0000DE0E0000}"/>
    <cellStyle name="Normal 6 7" xfId="605" xr:uid="{00000000-0005-0000-0000-0000DF0E0000}"/>
    <cellStyle name="Normal 6 7 2" xfId="2835" xr:uid="{00000000-0005-0000-0000-0000E00E0000}"/>
    <cellStyle name="Normal 6 8" xfId="2289" xr:uid="{00000000-0005-0000-0000-0000E10E0000}"/>
    <cellStyle name="Normal 7" xfId="45" xr:uid="{00000000-0005-0000-0000-0000E20E0000}"/>
    <cellStyle name="Normal 7 2" xfId="278" xr:uid="{00000000-0005-0000-0000-0000E30E0000}"/>
    <cellStyle name="Normal 7 2 2" xfId="488" xr:uid="{00000000-0005-0000-0000-0000E40E0000}"/>
    <cellStyle name="Normal 7 2 2 2" xfId="1349" xr:uid="{00000000-0005-0000-0000-0000E50E0000}"/>
    <cellStyle name="Normal 7 2 2 2 2" xfId="3579" xr:uid="{00000000-0005-0000-0000-0000E60E0000}"/>
    <cellStyle name="Normal 7 2 2 3" xfId="1770" xr:uid="{00000000-0005-0000-0000-0000E70E0000}"/>
    <cellStyle name="Normal 7 2 2 3 2" xfId="4000" xr:uid="{00000000-0005-0000-0000-0000E80E0000}"/>
    <cellStyle name="Normal 7 2 2 4" xfId="2191" xr:uid="{00000000-0005-0000-0000-0000E90E0000}"/>
    <cellStyle name="Normal 7 2 2 4 2" xfId="4421" xr:uid="{00000000-0005-0000-0000-0000EA0E0000}"/>
    <cellStyle name="Normal 7 2 2 5" xfId="929" xr:uid="{00000000-0005-0000-0000-0000EB0E0000}"/>
    <cellStyle name="Normal 7 2 2 5 2" xfId="3159" xr:uid="{00000000-0005-0000-0000-0000EC0E0000}"/>
    <cellStyle name="Normal 7 2 2 6" xfId="2718" xr:uid="{00000000-0005-0000-0000-0000ED0E0000}"/>
    <cellStyle name="Normal 7 2 3" xfId="1139" xr:uid="{00000000-0005-0000-0000-0000EE0E0000}"/>
    <cellStyle name="Normal 7 2 3 2" xfId="3369" xr:uid="{00000000-0005-0000-0000-0000EF0E0000}"/>
    <cellStyle name="Normal 7 2 4" xfId="1560" xr:uid="{00000000-0005-0000-0000-0000F00E0000}"/>
    <cellStyle name="Normal 7 2 4 2" xfId="3790" xr:uid="{00000000-0005-0000-0000-0000F10E0000}"/>
    <cellStyle name="Normal 7 2 5" xfId="1981" xr:uid="{00000000-0005-0000-0000-0000F20E0000}"/>
    <cellStyle name="Normal 7 2 5 2" xfId="4211" xr:uid="{00000000-0005-0000-0000-0000F30E0000}"/>
    <cellStyle name="Normal 7 2 6" xfId="719" xr:uid="{00000000-0005-0000-0000-0000F40E0000}"/>
    <cellStyle name="Normal 7 2 6 2" xfId="2949" xr:uid="{00000000-0005-0000-0000-0000F50E0000}"/>
    <cellStyle name="Normal 7 2 7" xfId="2508" xr:uid="{00000000-0005-0000-0000-0000F60E0000}"/>
    <cellStyle name="Normal 7 3" xfId="383" xr:uid="{00000000-0005-0000-0000-0000F70E0000}"/>
    <cellStyle name="Normal 7 3 2" xfId="1244" xr:uid="{00000000-0005-0000-0000-0000F80E0000}"/>
    <cellStyle name="Normal 7 3 2 2" xfId="3474" xr:uid="{00000000-0005-0000-0000-0000F90E0000}"/>
    <cellStyle name="Normal 7 3 3" xfId="1665" xr:uid="{00000000-0005-0000-0000-0000FA0E0000}"/>
    <cellStyle name="Normal 7 3 3 2" xfId="3895" xr:uid="{00000000-0005-0000-0000-0000FB0E0000}"/>
    <cellStyle name="Normal 7 3 4" xfId="2086" xr:uid="{00000000-0005-0000-0000-0000FC0E0000}"/>
    <cellStyle name="Normal 7 3 4 2" xfId="4316" xr:uid="{00000000-0005-0000-0000-0000FD0E0000}"/>
    <cellStyle name="Normal 7 3 5" xfId="824" xr:uid="{00000000-0005-0000-0000-0000FE0E0000}"/>
    <cellStyle name="Normal 7 3 5 2" xfId="3054" xr:uid="{00000000-0005-0000-0000-0000FF0E0000}"/>
    <cellStyle name="Normal 7 3 6" xfId="2613" xr:uid="{00000000-0005-0000-0000-0000000F0000}"/>
    <cellStyle name="Normal 7 4" xfId="173" xr:uid="{00000000-0005-0000-0000-0000010F0000}"/>
    <cellStyle name="Normal 7 4 2" xfId="1034" xr:uid="{00000000-0005-0000-0000-0000020F0000}"/>
    <cellStyle name="Normal 7 4 2 2" xfId="3264" xr:uid="{00000000-0005-0000-0000-0000030F0000}"/>
    <cellStyle name="Normal 7 4 3" xfId="2403" xr:uid="{00000000-0005-0000-0000-0000040F0000}"/>
    <cellStyle name="Normal 7 5" xfId="1455" xr:uid="{00000000-0005-0000-0000-0000050F0000}"/>
    <cellStyle name="Normal 7 5 2" xfId="3685" xr:uid="{00000000-0005-0000-0000-0000060F0000}"/>
    <cellStyle name="Normal 7 6" xfId="1876" xr:uid="{00000000-0005-0000-0000-0000070F0000}"/>
    <cellStyle name="Normal 7 6 2" xfId="4106" xr:uid="{00000000-0005-0000-0000-0000080F0000}"/>
    <cellStyle name="Normal 7 7" xfId="614" xr:uid="{00000000-0005-0000-0000-0000090F0000}"/>
    <cellStyle name="Normal 7 7 2" xfId="2844" xr:uid="{00000000-0005-0000-0000-00000A0F0000}"/>
    <cellStyle name="Normal 7 8" xfId="2298" xr:uid="{00000000-0005-0000-0000-00000B0F0000}"/>
    <cellStyle name="Normal 8" xfId="94" xr:uid="{00000000-0005-0000-0000-00000C0F0000}"/>
    <cellStyle name="Normal 8 2" xfId="305" xr:uid="{00000000-0005-0000-0000-00000D0F0000}"/>
    <cellStyle name="Normal 8 2 2" xfId="515" xr:uid="{00000000-0005-0000-0000-00000E0F0000}"/>
    <cellStyle name="Normal 8 2 2 2" xfId="1376" xr:uid="{00000000-0005-0000-0000-00000F0F0000}"/>
    <cellStyle name="Normal 8 2 2 2 2" xfId="3606" xr:uid="{00000000-0005-0000-0000-0000100F0000}"/>
    <cellStyle name="Normal 8 2 2 3" xfId="1797" xr:uid="{00000000-0005-0000-0000-0000110F0000}"/>
    <cellStyle name="Normal 8 2 2 3 2" xfId="4027" xr:uid="{00000000-0005-0000-0000-0000120F0000}"/>
    <cellStyle name="Normal 8 2 2 4" xfId="2218" xr:uid="{00000000-0005-0000-0000-0000130F0000}"/>
    <cellStyle name="Normal 8 2 2 4 2" xfId="4448" xr:uid="{00000000-0005-0000-0000-0000140F0000}"/>
    <cellStyle name="Normal 8 2 2 5" xfId="956" xr:uid="{00000000-0005-0000-0000-0000150F0000}"/>
    <cellStyle name="Normal 8 2 2 5 2" xfId="3186" xr:uid="{00000000-0005-0000-0000-0000160F0000}"/>
    <cellStyle name="Normal 8 2 2 6" xfId="2745" xr:uid="{00000000-0005-0000-0000-0000170F0000}"/>
    <cellStyle name="Normal 8 2 3" xfId="1166" xr:uid="{00000000-0005-0000-0000-0000180F0000}"/>
    <cellStyle name="Normal 8 2 3 2" xfId="3396" xr:uid="{00000000-0005-0000-0000-0000190F0000}"/>
    <cellStyle name="Normal 8 2 4" xfId="1587" xr:uid="{00000000-0005-0000-0000-00001A0F0000}"/>
    <cellStyle name="Normal 8 2 4 2" xfId="3817" xr:uid="{00000000-0005-0000-0000-00001B0F0000}"/>
    <cellStyle name="Normal 8 2 5" xfId="2008" xr:uid="{00000000-0005-0000-0000-00001C0F0000}"/>
    <cellStyle name="Normal 8 2 5 2" xfId="4238" xr:uid="{00000000-0005-0000-0000-00001D0F0000}"/>
    <cellStyle name="Normal 8 2 6" xfId="746" xr:uid="{00000000-0005-0000-0000-00001E0F0000}"/>
    <cellStyle name="Normal 8 2 6 2" xfId="2976" xr:uid="{00000000-0005-0000-0000-00001F0F0000}"/>
    <cellStyle name="Normal 8 2 7" xfId="2535" xr:uid="{00000000-0005-0000-0000-0000200F0000}"/>
    <cellStyle name="Normal 8 3" xfId="410" xr:uid="{00000000-0005-0000-0000-0000210F0000}"/>
    <cellStyle name="Normal 8 3 2" xfId="1271" xr:uid="{00000000-0005-0000-0000-0000220F0000}"/>
    <cellStyle name="Normal 8 3 2 2" xfId="3501" xr:uid="{00000000-0005-0000-0000-0000230F0000}"/>
    <cellStyle name="Normal 8 3 3" xfId="1692" xr:uid="{00000000-0005-0000-0000-0000240F0000}"/>
    <cellStyle name="Normal 8 3 3 2" xfId="3922" xr:uid="{00000000-0005-0000-0000-0000250F0000}"/>
    <cellStyle name="Normal 8 3 4" xfId="2113" xr:uid="{00000000-0005-0000-0000-0000260F0000}"/>
    <cellStyle name="Normal 8 3 4 2" xfId="4343" xr:uid="{00000000-0005-0000-0000-0000270F0000}"/>
    <cellStyle name="Normal 8 3 5" xfId="851" xr:uid="{00000000-0005-0000-0000-0000280F0000}"/>
    <cellStyle name="Normal 8 3 5 2" xfId="3081" xr:uid="{00000000-0005-0000-0000-0000290F0000}"/>
    <cellStyle name="Normal 8 3 6" xfId="2640" xr:uid="{00000000-0005-0000-0000-00002A0F0000}"/>
    <cellStyle name="Normal 8 4" xfId="200" xr:uid="{00000000-0005-0000-0000-00002B0F0000}"/>
    <cellStyle name="Normal 8 4 2" xfId="1061" xr:uid="{00000000-0005-0000-0000-00002C0F0000}"/>
    <cellStyle name="Normal 8 4 2 2" xfId="3291" xr:uid="{00000000-0005-0000-0000-00002D0F0000}"/>
    <cellStyle name="Normal 8 4 3" xfId="2430" xr:uid="{00000000-0005-0000-0000-00002E0F0000}"/>
    <cellStyle name="Normal 8 5" xfId="1482" xr:uid="{00000000-0005-0000-0000-00002F0F0000}"/>
    <cellStyle name="Normal 8 5 2" xfId="3712" xr:uid="{00000000-0005-0000-0000-0000300F0000}"/>
    <cellStyle name="Normal 8 6" xfId="1903" xr:uid="{00000000-0005-0000-0000-0000310F0000}"/>
    <cellStyle name="Normal 8 6 2" xfId="4133" xr:uid="{00000000-0005-0000-0000-0000320F0000}"/>
    <cellStyle name="Normal 8 7" xfId="641" xr:uid="{00000000-0005-0000-0000-0000330F0000}"/>
    <cellStyle name="Normal 8 7 2" xfId="2871" xr:uid="{00000000-0005-0000-0000-0000340F0000}"/>
    <cellStyle name="Normal 8 8" xfId="2325" xr:uid="{00000000-0005-0000-0000-0000350F0000}"/>
    <cellStyle name="Normal 9" xfId="96" xr:uid="{00000000-0005-0000-0000-0000360F0000}"/>
    <cellStyle name="Normal 9 2" xfId="307" xr:uid="{00000000-0005-0000-0000-0000370F0000}"/>
    <cellStyle name="Normal 9 2 2" xfId="517" xr:uid="{00000000-0005-0000-0000-0000380F0000}"/>
    <cellStyle name="Normal 9 2 2 2" xfId="1378" xr:uid="{00000000-0005-0000-0000-0000390F0000}"/>
    <cellStyle name="Normal 9 2 2 2 2" xfId="3608" xr:uid="{00000000-0005-0000-0000-00003A0F0000}"/>
    <cellStyle name="Normal 9 2 2 3" xfId="1799" xr:uid="{00000000-0005-0000-0000-00003B0F0000}"/>
    <cellStyle name="Normal 9 2 2 3 2" xfId="4029" xr:uid="{00000000-0005-0000-0000-00003C0F0000}"/>
    <cellStyle name="Normal 9 2 2 4" xfId="2220" xr:uid="{00000000-0005-0000-0000-00003D0F0000}"/>
    <cellStyle name="Normal 9 2 2 4 2" xfId="4450" xr:uid="{00000000-0005-0000-0000-00003E0F0000}"/>
    <cellStyle name="Normal 9 2 2 5" xfId="958" xr:uid="{00000000-0005-0000-0000-00003F0F0000}"/>
    <cellStyle name="Normal 9 2 2 5 2" xfId="3188" xr:uid="{00000000-0005-0000-0000-0000400F0000}"/>
    <cellStyle name="Normal 9 2 2 6" xfId="2747" xr:uid="{00000000-0005-0000-0000-0000410F0000}"/>
    <cellStyle name="Normal 9 2 3" xfId="1168" xr:uid="{00000000-0005-0000-0000-0000420F0000}"/>
    <cellStyle name="Normal 9 2 3 2" xfId="3398" xr:uid="{00000000-0005-0000-0000-0000430F0000}"/>
    <cellStyle name="Normal 9 2 4" xfId="1589" xr:uid="{00000000-0005-0000-0000-0000440F0000}"/>
    <cellStyle name="Normal 9 2 4 2" xfId="3819" xr:uid="{00000000-0005-0000-0000-0000450F0000}"/>
    <cellStyle name="Normal 9 2 5" xfId="2010" xr:uid="{00000000-0005-0000-0000-0000460F0000}"/>
    <cellStyle name="Normal 9 2 5 2" xfId="4240" xr:uid="{00000000-0005-0000-0000-0000470F0000}"/>
    <cellStyle name="Normal 9 2 6" xfId="748" xr:uid="{00000000-0005-0000-0000-0000480F0000}"/>
    <cellStyle name="Normal 9 2 6 2" xfId="2978" xr:uid="{00000000-0005-0000-0000-0000490F0000}"/>
    <cellStyle name="Normal 9 2 7" xfId="2537" xr:uid="{00000000-0005-0000-0000-00004A0F0000}"/>
    <cellStyle name="Normal 9 3" xfId="412" xr:uid="{00000000-0005-0000-0000-00004B0F0000}"/>
    <cellStyle name="Normal 9 3 2" xfId="1273" xr:uid="{00000000-0005-0000-0000-00004C0F0000}"/>
    <cellStyle name="Normal 9 3 2 2" xfId="3503" xr:uid="{00000000-0005-0000-0000-00004D0F0000}"/>
    <cellStyle name="Normal 9 3 3" xfId="1694" xr:uid="{00000000-0005-0000-0000-00004E0F0000}"/>
    <cellStyle name="Normal 9 3 3 2" xfId="3924" xr:uid="{00000000-0005-0000-0000-00004F0F0000}"/>
    <cellStyle name="Normal 9 3 4" xfId="2115" xr:uid="{00000000-0005-0000-0000-0000500F0000}"/>
    <cellStyle name="Normal 9 3 4 2" xfId="4345" xr:uid="{00000000-0005-0000-0000-0000510F0000}"/>
    <cellStyle name="Normal 9 3 5" xfId="853" xr:uid="{00000000-0005-0000-0000-0000520F0000}"/>
    <cellStyle name="Normal 9 3 5 2" xfId="3083" xr:uid="{00000000-0005-0000-0000-0000530F0000}"/>
    <cellStyle name="Normal 9 3 6" xfId="2642" xr:uid="{00000000-0005-0000-0000-0000540F0000}"/>
    <cellStyle name="Normal 9 4" xfId="202" xr:uid="{00000000-0005-0000-0000-0000550F0000}"/>
    <cellStyle name="Normal 9 4 2" xfId="1063" xr:uid="{00000000-0005-0000-0000-0000560F0000}"/>
    <cellStyle name="Normal 9 4 2 2" xfId="3293" xr:uid="{00000000-0005-0000-0000-0000570F0000}"/>
    <cellStyle name="Normal 9 4 3" xfId="2432" xr:uid="{00000000-0005-0000-0000-0000580F0000}"/>
    <cellStyle name="Normal 9 5" xfId="1484" xr:uid="{00000000-0005-0000-0000-0000590F0000}"/>
    <cellStyle name="Normal 9 5 2" xfId="3714" xr:uid="{00000000-0005-0000-0000-00005A0F0000}"/>
    <cellStyle name="Normal 9 6" xfId="1905" xr:uid="{00000000-0005-0000-0000-00005B0F0000}"/>
    <cellStyle name="Normal 9 6 2" xfId="4135" xr:uid="{00000000-0005-0000-0000-00005C0F0000}"/>
    <cellStyle name="Normal 9 7" xfId="643" xr:uid="{00000000-0005-0000-0000-00005D0F0000}"/>
    <cellStyle name="Normal 9 7 2" xfId="2873" xr:uid="{00000000-0005-0000-0000-00005E0F0000}"/>
    <cellStyle name="Normal 9 8" xfId="2327" xr:uid="{00000000-0005-0000-0000-00005F0F0000}"/>
    <cellStyle name="Note 2" xfId="95" xr:uid="{00000000-0005-0000-0000-0000600F0000}"/>
    <cellStyle name="Note 2 2" xfId="306" xr:uid="{00000000-0005-0000-0000-0000610F0000}"/>
    <cellStyle name="Note 2 2 2" xfId="516" xr:uid="{00000000-0005-0000-0000-0000620F0000}"/>
    <cellStyle name="Note 2 2 2 2" xfId="1377" xr:uid="{00000000-0005-0000-0000-0000630F0000}"/>
    <cellStyle name="Note 2 2 2 2 2" xfId="3607" xr:uid="{00000000-0005-0000-0000-0000640F0000}"/>
    <cellStyle name="Note 2 2 2 3" xfId="1798" xr:uid="{00000000-0005-0000-0000-0000650F0000}"/>
    <cellStyle name="Note 2 2 2 3 2" xfId="4028" xr:uid="{00000000-0005-0000-0000-0000660F0000}"/>
    <cellStyle name="Note 2 2 2 4" xfId="2219" xr:uid="{00000000-0005-0000-0000-0000670F0000}"/>
    <cellStyle name="Note 2 2 2 4 2" xfId="4449" xr:uid="{00000000-0005-0000-0000-0000680F0000}"/>
    <cellStyle name="Note 2 2 2 5" xfId="957" xr:uid="{00000000-0005-0000-0000-0000690F0000}"/>
    <cellStyle name="Note 2 2 2 5 2" xfId="3187" xr:uid="{00000000-0005-0000-0000-00006A0F0000}"/>
    <cellStyle name="Note 2 2 2 6" xfId="2746" xr:uid="{00000000-0005-0000-0000-00006B0F0000}"/>
    <cellStyle name="Note 2 2 3" xfId="1167" xr:uid="{00000000-0005-0000-0000-00006C0F0000}"/>
    <cellStyle name="Note 2 2 3 2" xfId="3397" xr:uid="{00000000-0005-0000-0000-00006D0F0000}"/>
    <cellStyle name="Note 2 2 4" xfId="1588" xr:uid="{00000000-0005-0000-0000-00006E0F0000}"/>
    <cellStyle name="Note 2 2 4 2" xfId="3818" xr:uid="{00000000-0005-0000-0000-00006F0F0000}"/>
    <cellStyle name="Note 2 2 5" xfId="2009" xr:uid="{00000000-0005-0000-0000-0000700F0000}"/>
    <cellStyle name="Note 2 2 5 2" xfId="4239" xr:uid="{00000000-0005-0000-0000-0000710F0000}"/>
    <cellStyle name="Note 2 2 6" xfId="747" xr:uid="{00000000-0005-0000-0000-0000720F0000}"/>
    <cellStyle name="Note 2 2 6 2" xfId="2977" xr:uid="{00000000-0005-0000-0000-0000730F0000}"/>
    <cellStyle name="Note 2 2 7" xfId="2536" xr:uid="{00000000-0005-0000-0000-0000740F0000}"/>
    <cellStyle name="Note 2 3" xfId="411" xr:uid="{00000000-0005-0000-0000-0000750F0000}"/>
    <cellStyle name="Note 2 3 2" xfId="1272" xr:uid="{00000000-0005-0000-0000-0000760F0000}"/>
    <cellStyle name="Note 2 3 2 2" xfId="3502" xr:uid="{00000000-0005-0000-0000-0000770F0000}"/>
    <cellStyle name="Note 2 3 3" xfId="1693" xr:uid="{00000000-0005-0000-0000-0000780F0000}"/>
    <cellStyle name="Note 2 3 3 2" xfId="3923" xr:uid="{00000000-0005-0000-0000-0000790F0000}"/>
    <cellStyle name="Note 2 3 4" xfId="2114" xr:uid="{00000000-0005-0000-0000-00007A0F0000}"/>
    <cellStyle name="Note 2 3 4 2" xfId="4344" xr:uid="{00000000-0005-0000-0000-00007B0F0000}"/>
    <cellStyle name="Note 2 3 5" xfId="852" xr:uid="{00000000-0005-0000-0000-00007C0F0000}"/>
    <cellStyle name="Note 2 3 5 2" xfId="3082" xr:uid="{00000000-0005-0000-0000-00007D0F0000}"/>
    <cellStyle name="Note 2 3 6" xfId="2641" xr:uid="{00000000-0005-0000-0000-00007E0F0000}"/>
    <cellStyle name="Note 2 4" xfId="201" xr:uid="{00000000-0005-0000-0000-00007F0F0000}"/>
    <cellStyle name="Note 2 4 2" xfId="1062" xr:uid="{00000000-0005-0000-0000-0000800F0000}"/>
    <cellStyle name="Note 2 4 2 2" xfId="3292" xr:uid="{00000000-0005-0000-0000-0000810F0000}"/>
    <cellStyle name="Note 2 4 3" xfId="2431" xr:uid="{00000000-0005-0000-0000-0000820F0000}"/>
    <cellStyle name="Note 2 5" xfId="1483" xr:uid="{00000000-0005-0000-0000-0000830F0000}"/>
    <cellStyle name="Note 2 5 2" xfId="3713" xr:uid="{00000000-0005-0000-0000-0000840F0000}"/>
    <cellStyle name="Note 2 6" xfId="1904" xr:uid="{00000000-0005-0000-0000-0000850F0000}"/>
    <cellStyle name="Note 2 6 2" xfId="4134" xr:uid="{00000000-0005-0000-0000-0000860F0000}"/>
    <cellStyle name="Note 2 7" xfId="642" xr:uid="{00000000-0005-0000-0000-0000870F0000}"/>
    <cellStyle name="Note 2 7 2" xfId="2872" xr:uid="{00000000-0005-0000-0000-0000880F0000}"/>
    <cellStyle name="Note 2 8" xfId="2326" xr:uid="{00000000-0005-0000-0000-0000890F0000}"/>
    <cellStyle name="Note 3" xfId="97" xr:uid="{00000000-0005-0000-0000-00008A0F0000}"/>
    <cellStyle name="Note 3 2" xfId="308" xr:uid="{00000000-0005-0000-0000-00008B0F0000}"/>
    <cellStyle name="Note 3 2 2" xfId="518" xr:uid="{00000000-0005-0000-0000-00008C0F0000}"/>
    <cellStyle name="Note 3 2 2 2" xfId="1379" xr:uid="{00000000-0005-0000-0000-00008D0F0000}"/>
    <cellStyle name="Note 3 2 2 2 2" xfId="3609" xr:uid="{00000000-0005-0000-0000-00008E0F0000}"/>
    <cellStyle name="Note 3 2 2 3" xfId="1800" xr:uid="{00000000-0005-0000-0000-00008F0F0000}"/>
    <cellStyle name="Note 3 2 2 3 2" xfId="4030" xr:uid="{00000000-0005-0000-0000-0000900F0000}"/>
    <cellStyle name="Note 3 2 2 4" xfId="2221" xr:uid="{00000000-0005-0000-0000-0000910F0000}"/>
    <cellStyle name="Note 3 2 2 4 2" xfId="4451" xr:uid="{00000000-0005-0000-0000-0000920F0000}"/>
    <cellStyle name="Note 3 2 2 5" xfId="959" xr:uid="{00000000-0005-0000-0000-0000930F0000}"/>
    <cellStyle name="Note 3 2 2 5 2" xfId="3189" xr:uid="{00000000-0005-0000-0000-0000940F0000}"/>
    <cellStyle name="Note 3 2 2 6" xfId="2748" xr:uid="{00000000-0005-0000-0000-0000950F0000}"/>
    <cellStyle name="Note 3 2 3" xfId="1169" xr:uid="{00000000-0005-0000-0000-0000960F0000}"/>
    <cellStyle name="Note 3 2 3 2" xfId="3399" xr:uid="{00000000-0005-0000-0000-0000970F0000}"/>
    <cellStyle name="Note 3 2 4" xfId="1590" xr:uid="{00000000-0005-0000-0000-0000980F0000}"/>
    <cellStyle name="Note 3 2 4 2" xfId="3820" xr:uid="{00000000-0005-0000-0000-0000990F0000}"/>
    <cellStyle name="Note 3 2 5" xfId="2011" xr:uid="{00000000-0005-0000-0000-00009A0F0000}"/>
    <cellStyle name="Note 3 2 5 2" xfId="4241" xr:uid="{00000000-0005-0000-0000-00009B0F0000}"/>
    <cellStyle name="Note 3 2 6" xfId="749" xr:uid="{00000000-0005-0000-0000-00009C0F0000}"/>
    <cellStyle name="Note 3 2 6 2" xfId="2979" xr:uid="{00000000-0005-0000-0000-00009D0F0000}"/>
    <cellStyle name="Note 3 2 7" xfId="2538" xr:uid="{00000000-0005-0000-0000-00009E0F0000}"/>
    <cellStyle name="Note 3 3" xfId="413" xr:uid="{00000000-0005-0000-0000-00009F0F0000}"/>
    <cellStyle name="Note 3 3 2" xfId="1274" xr:uid="{00000000-0005-0000-0000-0000A00F0000}"/>
    <cellStyle name="Note 3 3 2 2" xfId="3504" xr:uid="{00000000-0005-0000-0000-0000A10F0000}"/>
    <cellStyle name="Note 3 3 3" xfId="1695" xr:uid="{00000000-0005-0000-0000-0000A20F0000}"/>
    <cellStyle name="Note 3 3 3 2" xfId="3925" xr:uid="{00000000-0005-0000-0000-0000A30F0000}"/>
    <cellStyle name="Note 3 3 4" xfId="2116" xr:uid="{00000000-0005-0000-0000-0000A40F0000}"/>
    <cellStyle name="Note 3 3 4 2" xfId="4346" xr:uid="{00000000-0005-0000-0000-0000A50F0000}"/>
    <cellStyle name="Note 3 3 5" xfId="854" xr:uid="{00000000-0005-0000-0000-0000A60F0000}"/>
    <cellStyle name="Note 3 3 5 2" xfId="3084" xr:uid="{00000000-0005-0000-0000-0000A70F0000}"/>
    <cellStyle name="Note 3 3 6" xfId="2643" xr:uid="{00000000-0005-0000-0000-0000A80F0000}"/>
    <cellStyle name="Note 3 4" xfId="203" xr:uid="{00000000-0005-0000-0000-0000A90F0000}"/>
    <cellStyle name="Note 3 4 2" xfId="1064" xr:uid="{00000000-0005-0000-0000-0000AA0F0000}"/>
    <cellStyle name="Note 3 4 2 2" xfId="3294" xr:uid="{00000000-0005-0000-0000-0000AB0F0000}"/>
    <cellStyle name="Note 3 4 3" xfId="2433" xr:uid="{00000000-0005-0000-0000-0000AC0F0000}"/>
    <cellStyle name="Note 3 5" xfId="1485" xr:uid="{00000000-0005-0000-0000-0000AD0F0000}"/>
    <cellStyle name="Note 3 5 2" xfId="3715" xr:uid="{00000000-0005-0000-0000-0000AE0F0000}"/>
    <cellStyle name="Note 3 6" xfId="1906" xr:uid="{00000000-0005-0000-0000-0000AF0F0000}"/>
    <cellStyle name="Note 3 6 2" xfId="4136" xr:uid="{00000000-0005-0000-0000-0000B00F0000}"/>
    <cellStyle name="Note 3 7" xfId="644" xr:uid="{00000000-0005-0000-0000-0000B10F0000}"/>
    <cellStyle name="Note 3 7 2" xfId="2874" xr:uid="{00000000-0005-0000-0000-0000B20F0000}"/>
    <cellStyle name="Note 3 8" xfId="2328" xr:uid="{00000000-0005-0000-0000-0000B30F0000}"/>
    <cellStyle name="Note 4" xfId="117" xr:uid="{00000000-0005-0000-0000-0000B40F0000}"/>
    <cellStyle name="Note 4 2" xfId="328" xr:uid="{00000000-0005-0000-0000-0000B50F0000}"/>
    <cellStyle name="Note 4 2 2" xfId="538" xr:uid="{00000000-0005-0000-0000-0000B60F0000}"/>
    <cellStyle name="Note 4 2 2 2" xfId="1399" xr:uid="{00000000-0005-0000-0000-0000B70F0000}"/>
    <cellStyle name="Note 4 2 2 2 2" xfId="3629" xr:uid="{00000000-0005-0000-0000-0000B80F0000}"/>
    <cellStyle name="Note 4 2 2 3" xfId="1820" xr:uid="{00000000-0005-0000-0000-0000B90F0000}"/>
    <cellStyle name="Note 4 2 2 3 2" xfId="4050" xr:uid="{00000000-0005-0000-0000-0000BA0F0000}"/>
    <cellStyle name="Note 4 2 2 4" xfId="2241" xr:uid="{00000000-0005-0000-0000-0000BB0F0000}"/>
    <cellStyle name="Note 4 2 2 4 2" xfId="4471" xr:uid="{00000000-0005-0000-0000-0000BC0F0000}"/>
    <cellStyle name="Note 4 2 2 5" xfId="979" xr:uid="{00000000-0005-0000-0000-0000BD0F0000}"/>
    <cellStyle name="Note 4 2 2 5 2" xfId="3209" xr:uid="{00000000-0005-0000-0000-0000BE0F0000}"/>
    <cellStyle name="Note 4 2 2 6" xfId="2768" xr:uid="{00000000-0005-0000-0000-0000BF0F0000}"/>
    <cellStyle name="Note 4 2 3" xfId="1189" xr:uid="{00000000-0005-0000-0000-0000C00F0000}"/>
    <cellStyle name="Note 4 2 3 2" xfId="3419" xr:uid="{00000000-0005-0000-0000-0000C10F0000}"/>
    <cellStyle name="Note 4 2 4" xfId="1610" xr:uid="{00000000-0005-0000-0000-0000C20F0000}"/>
    <cellStyle name="Note 4 2 4 2" xfId="3840" xr:uid="{00000000-0005-0000-0000-0000C30F0000}"/>
    <cellStyle name="Note 4 2 5" xfId="2031" xr:uid="{00000000-0005-0000-0000-0000C40F0000}"/>
    <cellStyle name="Note 4 2 5 2" xfId="4261" xr:uid="{00000000-0005-0000-0000-0000C50F0000}"/>
    <cellStyle name="Note 4 2 6" xfId="769" xr:uid="{00000000-0005-0000-0000-0000C60F0000}"/>
    <cellStyle name="Note 4 2 6 2" xfId="2999" xr:uid="{00000000-0005-0000-0000-0000C70F0000}"/>
    <cellStyle name="Note 4 2 7" xfId="2558" xr:uid="{00000000-0005-0000-0000-0000C80F0000}"/>
    <cellStyle name="Note 4 3" xfId="433" xr:uid="{00000000-0005-0000-0000-0000C90F0000}"/>
    <cellStyle name="Note 4 3 2" xfId="1294" xr:uid="{00000000-0005-0000-0000-0000CA0F0000}"/>
    <cellStyle name="Note 4 3 2 2" xfId="3524" xr:uid="{00000000-0005-0000-0000-0000CB0F0000}"/>
    <cellStyle name="Note 4 3 3" xfId="1715" xr:uid="{00000000-0005-0000-0000-0000CC0F0000}"/>
    <cellStyle name="Note 4 3 3 2" xfId="3945" xr:uid="{00000000-0005-0000-0000-0000CD0F0000}"/>
    <cellStyle name="Note 4 3 4" xfId="2136" xr:uid="{00000000-0005-0000-0000-0000CE0F0000}"/>
    <cellStyle name="Note 4 3 4 2" xfId="4366" xr:uid="{00000000-0005-0000-0000-0000CF0F0000}"/>
    <cellStyle name="Note 4 3 5" xfId="874" xr:uid="{00000000-0005-0000-0000-0000D00F0000}"/>
    <cellStyle name="Note 4 3 5 2" xfId="3104" xr:uid="{00000000-0005-0000-0000-0000D10F0000}"/>
    <cellStyle name="Note 4 3 6" xfId="2663" xr:uid="{00000000-0005-0000-0000-0000D20F0000}"/>
    <cellStyle name="Note 4 4" xfId="223" xr:uid="{00000000-0005-0000-0000-0000D30F0000}"/>
    <cellStyle name="Note 4 4 2" xfId="1084" xr:uid="{00000000-0005-0000-0000-0000D40F0000}"/>
    <cellStyle name="Note 4 4 2 2" xfId="3314" xr:uid="{00000000-0005-0000-0000-0000D50F0000}"/>
    <cellStyle name="Note 4 4 3" xfId="2453" xr:uid="{00000000-0005-0000-0000-0000D60F0000}"/>
    <cellStyle name="Note 4 5" xfId="1505" xr:uid="{00000000-0005-0000-0000-0000D70F0000}"/>
    <cellStyle name="Note 4 5 2" xfId="3735" xr:uid="{00000000-0005-0000-0000-0000D80F0000}"/>
    <cellStyle name="Note 4 6" xfId="1926" xr:uid="{00000000-0005-0000-0000-0000D90F0000}"/>
    <cellStyle name="Note 4 6 2" xfId="4156" xr:uid="{00000000-0005-0000-0000-0000DA0F0000}"/>
    <cellStyle name="Note 4 7" xfId="664" xr:uid="{00000000-0005-0000-0000-0000DB0F0000}"/>
    <cellStyle name="Note 4 7 2" xfId="2894" xr:uid="{00000000-0005-0000-0000-0000DC0F0000}"/>
    <cellStyle name="Note 4 8" xfId="2348" xr:uid="{00000000-0005-0000-0000-0000DD0F0000}"/>
    <cellStyle name="Note 5" xfId="559" xr:uid="{00000000-0005-0000-0000-0000DE0F0000}"/>
    <cellStyle name="Note 5 2" xfId="2789" xr:uid="{00000000-0005-0000-0000-0000DF0F0000}"/>
    <cellStyle name="Output" xfId="63" builtinId="21" customBuiltin="1"/>
    <cellStyle name="Percent" xfId="2" builtinId="5"/>
    <cellStyle name="Percent 10" xfId="348" xr:uid="{00000000-0005-0000-0000-0000E20F0000}"/>
    <cellStyle name="Percent 10 2" xfId="1209" xr:uid="{00000000-0005-0000-0000-0000E30F0000}"/>
    <cellStyle name="Percent 10 2 2" xfId="3439" xr:uid="{00000000-0005-0000-0000-0000E40F0000}"/>
    <cellStyle name="Percent 10 3" xfId="1630" xr:uid="{00000000-0005-0000-0000-0000E50F0000}"/>
    <cellStyle name="Percent 10 3 2" xfId="3860" xr:uid="{00000000-0005-0000-0000-0000E60F0000}"/>
    <cellStyle name="Percent 10 4" xfId="2051" xr:uid="{00000000-0005-0000-0000-0000E70F0000}"/>
    <cellStyle name="Percent 10 4 2" xfId="4281" xr:uid="{00000000-0005-0000-0000-0000E80F0000}"/>
    <cellStyle name="Percent 10 5" xfId="789" xr:uid="{00000000-0005-0000-0000-0000E90F0000}"/>
    <cellStyle name="Percent 10 5 2" xfId="3019" xr:uid="{00000000-0005-0000-0000-0000EA0F0000}"/>
    <cellStyle name="Percent 10 6" xfId="2578" xr:uid="{00000000-0005-0000-0000-0000EB0F0000}"/>
    <cellStyle name="Percent 11" xfId="137" xr:uid="{00000000-0005-0000-0000-0000EC0F0000}"/>
    <cellStyle name="Percent 11 2" xfId="999" xr:uid="{00000000-0005-0000-0000-0000ED0F0000}"/>
    <cellStyle name="Percent 11 2 2" xfId="3229" xr:uid="{00000000-0005-0000-0000-0000EE0F0000}"/>
    <cellStyle name="Percent 11 3" xfId="2368" xr:uid="{00000000-0005-0000-0000-0000EF0F0000}"/>
    <cellStyle name="Percent 12" xfId="1420" xr:uid="{00000000-0005-0000-0000-0000F00F0000}"/>
    <cellStyle name="Percent 12 2" xfId="3650" xr:uid="{00000000-0005-0000-0000-0000F10F0000}"/>
    <cellStyle name="Percent 13" xfId="1841" xr:uid="{00000000-0005-0000-0000-0000F20F0000}"/>
    <cellStyle name="Percent 13 2" xfId="4071" xr:uid="{00000000-0005-0000-0000-0000F30F0000}"/>
    <cellStyle name="Percent 14" xfId="579" xr:uid="{00000000-0005-0000-0000-0000F40F0000}"/>
    <cellStyle name="Percent 14 2" xfId="2809" xr:uid="{00000000-0005-0000-0000-0000F50F0000}"/>
    <cellStyle name="Percent 15" xfId="2263" xr:uid="{00000000-0005-0000-0000-0000F60F0000}"/>
    <cellStyle name="Percent 16" xfId="4492" xr:uid="{7C364388-FB9D-4893-B77A-3F4732B11CD8}"/>
    <cellStyle name="Percent 2" xfId="13" xr:uid="{00000000-0005-0000-0000-0000F70F0000}"/>
    <cellStyle name="Percent 3" xfId="14" xr:uid="{00000000-0005-0000-0000-0000F80F0000}"/>
    <cellStyle name="Percent 3 10" xfId="1848" xr:uid="{00000000-0005-0000-0000-0000F90F0000}"/>
    <cellStyle name="Percent 3 10 2" xfId="4078" xr:uid="{00000000-0005-0000-0000-0000FA0F0000}"/>
    <cellStyle name="Percent 3 11" xfId="586" xr:uid="{00000000-0005-0000-0000-0000FB0F0000}"/>
    <cellStyle name="Percent 3 11 2" xfId="2816" xr:uid="{00000000-0005-0000-0000-0000FC0F0000}"/>
    <cellStyle name="Percent 3 12" xfId="2270" xr:uid="{00000000-0005-0000-0000-0000FD0F0000}"/>
    <cellStyle name="Percent 3 2" xfId="25" xr:uid="{00000000-0005-0000-0000-0000FE0F0000}"/>
    <cellStyle name="Percent 3 2 2" xfId="258" xr:uid="{00000000-0005-0000-0000-0000FF0F0000}"/>
    <cellStyle name="Percent 3 2 2 2" xfId="468" xr:uid="{00000000-0005-0000-0000-000000100000}"/>
    <cellStyle name="Percent 3 2 2 2 2" xfId="1329" xr:uid="{00000000-0005-0000-0000-000001100000}"/>
    <cellStyle name="Percent 3 2 2 2 2 2" xfId="3559" xr:uid="{00000000-0005-0000-0000-000002100000}"/>
    <cellStyle name="Percent 3 2 2 2 3" xfId="1750" xr:uid="{00000000-0005-0000-0000-000003100000}"/>
    <cellStyle name="Percent 3 2 2 2 3 2" xfId="3980" xr:uid="{00000000-0005-0000-0000-000004100000}"/>
    <cellStyle name="Percent 3 2 2 2 4" xfId="2171" xr:uid="{00000000-0005-0000-0000-000005100000}"/>
    <cellStyle name="Percent 3 2 2 2 4 2" xfId="4401" xr:uid="{00000000-0005-0000-0000-000006100000}"/>
    <cellStyle name="Percent 3 2 2 2 5" xfId="909" xr:uid="{00000000-0005-0000-0000-000007100000}"/>
    <cellStyle name="Percent 3 2 2 2 5 2" xfId="3139" xr:uid="{00000000-0005-0000-0000-000008100000}"/>
    <cellStyle name="Percent 3 2 2 2 6" xfId="2698" xr:uid="{00000000-0005-0000-0000-000009100000}"/>
    <cellStyle name="Percent 3 2 2 3" xfId="1119" xr:uid="{00000000-0005-0000-0000-00000A100000}"/>
    <cellStyle name="Percent 3 2 2 3 2" xfId="3349" xr:uid="{00000000-0005-0000-0000-00000B100000}"/>
    <cellStyle name="Percent 3 2 2 4" xfId="1540" xr:uid="{00000000-0005-0000-0000-00000C100000}"/>
    <cellStyle name="Percent 3 2 2 4 2" xfId="3770" xr:uid="{00000000-0005-0000-0000-00000D100000}"/>
    <cellStyle name="Percent 3 2 2 5" xfId="1961" xr:uid="{00000000-0005-0000-0000-00000E100000}"/>
    <cellStyle name="Percent 3 2 2 5 2" xfId="4191" xr:uid="{00000000-0005-0000-0000-00000F100000}"/>
    <cellStyle name="Percent 3 2 2 6" xfId="699" xr:uid="{00000000-0005-0000-0000-000010100000}"/>
    <cellStyle name="Percent 3 2 2 6 2" xfId="2929" xr:uid="{00000000-0005-0000-0000-000011100000}"/>
    <cellStyle name="Percent 3 2 2 7" xfId="2488" xr:uid="{00000000-0005-0000-0000-000012100000}"/>
    <cellStyle name="Percent 3 2 3" xfId="363" xr:uid="{00000000-0005-0000-0000-000013100000}"/>
    <cellStyle name="Percent 3 2 3 2" xfId="1224" xr:uid="{00000000-0005-0000-0000-000014100000}"/>
    <cellStyle name="Percent 3 2 3 2 2" xfId="3454" xr:uid="{00000000-0005-0000-0000-000015100000}"/>
    <cellStyle name="Percent 3 2 3 3" xfId="1645" xr:uid="{00000000-0005-0000-0000-000016100000}"/>
    <cellStyle name="Percent 3 2 3 3 2" xfId="3875" xr:uid="{00000000-0005-0000-0000-000017100000}"/>
    <cellStyle name="Percent 3 2 3 4" xfId="2066" xr:uid="{00000000-0005-0000-0000-000018100000}"/>
    <cellStyle name="Percent 3 2 3 4 2" xfId="4296" xr:uid="{00000000-0005-0000-0000-000019100000}"/>
    <cellStyle name="Percent 3 2 3 5" xfId="804" xr:uid="{00000000-0005-0000-0000-00001A100000}"/>
    <cellStyle name="Percent 3 2 3 5 2" xfId="3034" xr:uid="{00000000-0005-0000-0000-00001B100000}"/>
    <cellStyle name="Percent 3 2 3 6" xfId="2593" xr:uid="{00000000-0005-0000-0000-00001C100000}"/>
    <cellStyle name="Percent 3 2 4" xfId="153" xr:uid="{00000000-0005-0000-0000-00001D100000}"/>
    <cellStyle name="Percent 3 2 4 2" xfId="1014" xr:uid="{00000000-0005-0000-0000-00001E100000}"/>
    <cellStyle name="Percent 3 2 4 2 2" xfId="3244" xr:uid="{00000000-0005-0000-0000-00001F100000}"/>
    <cellStyle name="Percent 3 2 4 3" xfId="2383" xr:uid="{00000000-0005-0000-0000-000020100000}"/>
    <cellStyle name="Percent 3 2 5" xfId="1435" xr:uid="{00000000-0005-0000-0000-000021100000}"/>
    <cellStyle name="Percent 3 2 5 2" xfId="3665" xr:uid="{00000000-0005-0000-0000-000022100000}"/>
    <cellStyle name="Percent 3 2 6" xfId="1856" xr:uid="{00000000-0005-0000-0000-000023100000}"/>
    <cellStyle name="Percent 3 2 6 2" xfId="4086" xr:uid="{00000000-0005-0000-0000-000024100000}"/>
    <cellStyle name="Percent 3 2 7" xfId="594" xr:uid="{00000000-0005-0000-0000-000025100000}"/>
    <cellStyle name="Percent 3 2 7 2" xfId="2824" xr:uid="{00000000-0005-0000-0000-000026100000}"/>
    <cellStyle name="Percent 3 2 8" xfId="2278" xr:uid="{00000000-0005-0000-0000-000027100000}"/>
    <cellStyle name="Percent 3 3" xfId="34" xr:uid="{00000000-0005-0000-0000-000028100000}"/>
    <cellStyle name="Percent 3 3 2" xfId="267" xr:uid="{00000000-0005-0000-0000-000029100000}"/>
    <cellStyle name="Percent 3 3 2 2" xfId="477" xr:uid="{00000000-0005-0000-0000-00002A100000}"/>
    <cellStyle name="Percent 3 3 2 2 2" xfId="1338" xr:uid="{00000000-0005-0000-0000-00002B100000}"/>
    <cellStyle name="Percent 3 3 2 2 2 2" xfId="3568" xr:uid="{00000000-0005-0000-0000-00002C100000}"/>
    <cellStyle name="Percent 3 3 2 2 3" xfId="1759" xr:uid="{00000000-0005-0000-0000-00002D100000}"/>
    <cellStyle name="Percent 3 3 2 2 3 2" xfId="3989" xr:uid="{00000000-0005-0000-0000-00002E100000}"/>
    <cellStyle name="Percent 3 3 2 2 4" xfId="2180" xr:uid="{00000000-0005-0000-0000-00002F100000}"/>
    <cellStyle name="Percent 3 3 2 2 4 2" xfId="4410" xr:uid="{00000000-0005-0000-0000-000030100000}"/>
    <cellStyle name="Percent 3 3 2 2 5" xfId="918" xr:uid="{00000000-0005-0000-0000-000031100000}"/>
    <cellStyle name="Percent 3 3 2 2 5 2" xfId="3148" xr:uid="{00000000-0005-0000-0000-000032100000}"/>
    <cellStyle name="Percent 3 3 2 2 6" xfId="2707" xr:uid="{00000000-0005-0000-0000-000033100000}"/>
    <cellStyle name="Percent 3 3 2 3" xfId="1128" xr:uid="{00000000-0005-0000-0000-000034100000}"/>
    <cellStyle name="Percent 3 3 2 3 2" xfId="3358" xr:uid="{00000000-0005-0000-0000-000035100000}"/>
    <cellStyle name="Percent 3 3 2 4" xfId="1549" xr:uid="{00000000-0005-0000-0000-000036100000}"/>
    <cellStyle name="Percent 3 3 2 4 2" xfId="3779" xr:uid="{00000000-0005-0000-0000-000037100000}"/>
    <cellStyle name="Percent 3 3 2 5" xfId="1970" xr:uid="{00000000-0005-0000-0000-000038100000}"/>
    <cellStyle name="Percent 3 3 2 5 2" xfId="4200" xr:uid="{00000000-0005-0000-0000-000039100000}"/>
    <cellStyle name="Percent 3 3 2 6" xfId="708" xr:uid="{00000000-0005-0000-0000-00003A100000}"/>
    <cellStyle name="Percent 3 3 2 6 2" xfId="2938" xr:uid="{00000000-0005-0000-0000-00003B100000}"/>
    <cellStyle name="Percent 3 3 2 7" xfId="2497" xr:uid="{00000000-0005-0000-0000-00003C100000}"/>
    <cellStyle name="Percent 3 3 3" xfId="372" xr:uid="{00000000-0005-0000-0000-00003D100000}"/>
    <cellStyle name="Percent 3 3 3 2" xfId="1233" xr:uid="{00000000-0005-0000-0000-00003E100000}"/>
    <cellStyle name="Percent 3 3 3 2 2" xfId="3463" xr:uid="{00000000-0005-0000-0000-00003F100000}"/>
    <cellStyle name="Percent 3 3 3 3" xfId="1654" xr:uid="{00000000-0005-0000-0000-000040100000}"/>
    <cellStyle name="Percent 3 3 3 3 2" xfId="3884" xr:uid="{00000000-0005-0000-0000-000041100000}"/>
    <cellStyle name="Percent 3 3 3 4" xfId="2075" xr:uid="{00000000-0005-0000-0000-000042100000}"/>
    <cellStyle name="Percent 3 3 3 4 2" xfId="4305" xr:uid="{00000000-0005-0000-0000-000043100000}"/>
    <cellStyle name="Percent 3 3 3 5" xfId="813" xr:uid="{00000000-0005-0000-0000-000044100000}"/>
    <cellStyle name="Percent 3 3 3 5 2" xfId="3043" xr:uid="{00000000-0005-0000-0000-000045100000}"/>
    <cellStyle name="Percent 3 3 3 6" xfId="2602" xr:uid="{00000000-0005-0000-0000-000046100000}"/>
    <cellStyle name="Percent 3 3 4" xfId="162" xr:uid="{00000000-0005-0000-0000-000047100000}"/>
    <cellStyle name="Percent 3 3 4 2" xfId="1023" xr:uid="{00000000-0005-0000-0000-000048100000}"/>
    <cellStyle name="Percent 3 3 4 2 2" xfId="3253" xr:uid="{00000000-0005-0000-0000-000049100000}"/>
    <cellStyle name="Percent 3 3 4 3" xfId="2392" xr:uid="{00000000-0005-0000-0000-00004A100000}"/>
    <cellStyle name="Percent 3 3 5" xfId="1444" xr:uid="{00000000-0005-0000-0000-00004B100000}"/>
    <cellStyle name="Percent 3 3 5 2" xfId="3674" xr:uid="{00000000-0005-0000-0000-00004C100000}"/>
    <cellStyle name="Percent 3 3 6" xfId="1865" xr:uid="{00000000-0005-0000-0000-00004D100000}"/>
    <cellStyle name="Percent 3 3 6 2" xfId="4095" xr:uid="{00000000-0005-0000-0000-00004E100000}"/>
    <cellStyle name="Percent 3 3 7" xfId="603" xr:uid="{00000000-0005-0000-0000-00004F100000}"/>
    <cellStyle name="Percent 3 3 7 2" xfId="2833" xr:uid="{00000000-0005-0000-0000-000050100000}"/>
    <cellStyle name="Percent 3 3 8" xfId="2287" xr:uid="{00000000-0005-0000-0000-000051100000}"/>
    <cellStyle name="Percent 3 4" xfId="43" xr:uid="{00000000-0005-0000-0000-000052100000}"/>
    <cellStyle name="Percent 3 4 2" xfId="276" xr:uid="{00000000-0005-0000-0000-000053100000}"/>
    <cellStyle name="Percent 3 4 2 2" xfId="486" xr:uid="{00000000-0005-0000-0000-000054100000}"/>
    <cellStyle name="Percent 3 4 2 2 2" xfId="1347" xr:uid="{00000000-0005-0000-0000-000055100000}"/>
    <cellStyle name="Percent 3 4 2 2 2 2" xfId="3577" xr:uid="{00000000-0005-0000-0000-000056100000}"/>
    <cellStyle name="Percent 3 4 2 2 3" xfId="1768" xr:uid="{00000000-0005-0000-0000-000057100000}"/>
    <cellStyle name="Percent 3 4 2 2 3 2" xfId="3998" xr:uid="{00000000-0005-0000-0000-000058100000}"/>
    <cellStyle name="Percent 3 4 2 2 4" xfId="2189" xr:uid="{00000000-0005-0000-0000-000059100000}"/>
    <cellStyle name="Percent 3 4 2 2 4 2" xfId="4419" xr:uid="{00000000-0005-0000-0000-00005A100000}"/>
    <cellStyle name="Percent 3 4 2 2 5" xfId="927" xr:uid="{00000000-0005-0000-0000-00005B100000}"/>
    <cellStyle name="Percent 3 4 2 2 5 2" xfId="3157" xr:uid="{00000000-0005-0000-0000-00005C100000}"/>
    <cellStyle name="Percent 3 4 2 2 6" xfId="2716" xr:uid="{00000000-0005-0000-0000-00005D100000}"/>
    <cellStyle name="Percent 3 4 2 3" xfId="1137" xr:uid="{00000000-0005-0000-0000-00005E100000}"/>
    <cellStyle name="Percent 3 4 2 3 2" xfId="3367" xr:uid="{00000000-0005-0000-0000-00005F100000}"/>
    <cellStyle name="Percent 3 4 2 4" xfId="1558" xr:uid="{00000000-0005-0000-0000-000060100000}"/>
    <cellStyle name="Percent 3 4 2 4 2" xfId="3788" xr:uid="{00000000-0005-0000-0000-000061100000}"/>
    <cellStyle name="Percent 3 4 2 5" xfId="1979" xr:uid="{00000000-0005-0000-0000-000062100000}"/>
    <cellStyle name="Percent 3 4 2 5 2" xfId="4209" xr:uid="{00000000-0005-0000-0000-000063100000}"/>
    <cellStyle name="Percent 3 4 2 6" xfId="717" xr:uid="{00000000-0005-0000-0000-000064100000}"/>
    <cellStyle name="Percent 3 4 2 6 2" xfId="2947" xr:uid="{00000000-0005-0000-0000-000065100000}"/>
    <cellStyle name="Percent 3 4 2 7" xfId="2506" xr:uid="{00000000-0005-0000-0000-000066100000}"/>
    <cellStyle name="Percent 3 4 3" xfId="381" xr:uid="{00000000-0005-0000-0000-000067100000}"/>
    <cellStyle name="Percent 3 4 3 2" xfId="1242" xr:uid="{00000000-0005-0000-0000-000068100000}"/>
    <cellStyle name="Percent 3 4 3 2 2" xfId="3472" xr:uid="{00000000-0005-0000-0000-000069100000}"/>
    <cellStyle name="Percent 3 4 3 3" xfId="1663" xr:uid="{00000000-0005-0000-0000-00006A100000}"/>
    <cellStyle name="Percent 3 4 3 3 2" xfId="3893" xr:uid="{00000000-0005-0000-0000-00006B100000}"/>
    <cellStyle name="Percent 3 4 3 4" xfId="2084" xr:uid="{00000000-0005-0000-0000-00006C100000}"/>
    <cellStyle name="Percent 3 4 3 4 2" xfId="4314" xr:uid="{00000000-0005-0000-0000-00006D100000}"/>
    <cellStyle name="Percent 3 4 3 5" xfId="822" xr:uid="{00000000-0005-0000-0000-00006E100000}"/>
    <cellStyle name="Percent 3 4 3 5 2" xfId="3052" xr:uid="{00000000-0005-0000-0000-00006F100000}"/>
    <cellStyle name="Percent 3 4 3 6" xfId="2611" xr:uid="{00000000-0005-0000-0000-000070100000}"/>
    <cellStyle name="Percent 3 4 4" xfId="171" xr:uid="{00000000-0005-0000-0000-000071100000}"/>
    <cellStyle name="Percent 3 4 4 2" xfId="1032" xr:uid="{00000000-0005-0000-0000-000072100000}"/>
    <cellStyle name="Percent 3 4 4 2 2" xfId="3262" xr:uid="{00000000-0005-0000-0000-000073100000}"/>
    <cellStyle name="Percent 3 4 4 3" xfId="2401" xr:uid="{00000000-0005-0000-0000-000074100000}"/>
    <cellStyle name="Percent 3 4 5" xfId="1453" xr:uid="{00000000-0005-0000-0000-000075100000}"/>
    <cellStyle name="Percent 3 4 5 2" xfId="3683" xr:uid="{00000000-0005-0000-0000-000076100000}"/>
    <cellStyle name="Percent 3 4 6" xfId="1874" xr:uid="{00000000-0005-0000-0000-000077100000}"/>
    <cellStyle name="Percent 3 4 6 2" xfId="4104" xr:uid="{00000000-0005-0000-0000-000078100000}"/>
    <cellStyle name="Percent 3 4 7" xfId="612" xr:uid="{00000000-0005-0000-0000-000079100000}"/>
    <cellStyle name="Percent 3 4 7 2" xfId="2842" xr:uid="{00000000-0005-0000-0000-00007A100000}"/>
    <cellStyle name="Percent 3 4 8" xfId="2296" xr:uid="{00000000-0005-0000-0000-00007B100000}"/>
    <cellStyle name="Percent 3 5" xfId="52" xr:uid="{00000000-0005-0000-0000-00007C100000}"/>
    <cellStyle name="Percent 3 5 2" xfId="285" xr:uid="{00000000-0005-0000-0000-00007D100000}"/>
    <cellStyle name="Percent 3 5 2 2" xfId="495" xr:uid="{00000000-0005-0000-0000-00007E100000}"/>
    <cellStyle name="Percent 3 5 2 2 2" xfId="1356" xr:uid="{00000000-0005-0000-0000-00007F100000}"/>
    <cellStyle name="Percent 3 5 2 2 2 2" xfId="3586" xr:uid="{00000000-0005-0000-0000-000080100000}"/>
    <cellStyle name="Percent 3 5 2 2 3" xfId="1777" xr:uid="{00000000-0005-0000-0000-000081100000}"/>
    <cellStyle name="Percent 3 5 2 2 3 2" xfId="4007" xr:uid="{00000000-0005-0000-0000-000082100000}"/>
    <cellStyle name="Percent 3 5 2 2 4" xfId="2198" xr:uid="{00000000-0005-0000-0000-000083100000}"/>
    <cellStyle name="Percent 3 5 2 2 4 2" xfId="4428" xr:uid="{00000000-0005-0000-0000-000084100000}"/>
    <cellStyle name="Percent 3 5 2 2 5" xfId="936" xr:uid="{00000000-0005-0000-0000-000085100000}"/>
    <cellStyle name="Percent 3 5 2 2 5 2" xfId="3166" xr:uid="{00000000-0005-0000-0000-000086100000}"/>
    <cellStyle name="Percent 3 5 2 2 6" xfId="2725" xr:uid="{00000000-0005-0000-0000-000087100000}"/>
    <cellStyle name="Percent 3 5 2 3" xfId="1146" xr:uid="{00000000-0005-0000-0000-000088100000}"/>
    <cellStyle name="Percent 3 5 2 3 2" xfId="3376" xr:uid="{00000000-0005-0000-0000-000089100000}"/>
    <cellStyle name="Percent 3 5 2 4" xfId="1567" xr:uid="{00000000-0005-0000-0000-00008A100000}"/>
    <cellStyle name="Percent 3 5 2 4 2" xfId="3797" xr:uid="{00000000-0005-0000-0000-00008B100000}"/>
    <cellStyle name="Percent 3 5 2 5" xfId="1988" xr:uid="{00000000-0005-0000-0000-00008C100000}"/>
    <cellStyle name="Percent 3 5 2 5 2" xfId="4218" xr:uid="{00000000-0005-0000-0000-00008D100000}"/>
    <cellStyle name="Percent 3 5 2 6" xfId="726" xr:uid="{00000000-0005-0000-0000-00008E100000}"/>
    <cellStyle name="Percent 3 5 2 6 2" xfId="2956" xr:uid="{00000000-0005-0000-0000-00008F100000}"/>
    <cellStyle name="Percent 3 5 2 7" xfId="2515" xr:uid="{00000000-0005-0000-0000-000090100000}"/>
    <cellStyle name="Percent 3 5 3" xfId="390" xr:uid="{00000000-0005-0000-0000-000091100000}"/>
    <cellStyle name="Percent 3 5 3 2" xfId="1251" xr:uid="{00000000-0005-0000-0000-000092100000}"/>
    <cellStyle name="Percent 3 5 3 2 2" xfId="3481" xr:uid="{00000000-0005-0000-0000-000093100000}"/>
    <cellStyle name="Percent 3 5 3 3" xfId="1672" xr:uid="{00000000-0005-0000-0000-000094100000}"/>
    <cellStyle name="Percent 3 5 3 3 2" xfId="3902" xr:uid="{00000000-0005-0000-0000-000095100000}"/>
    <cellStyle name="Percent 3 5 3 4" xfId="2093" xr:uid="{00000000-0005-0000-0000-000096100000}"/>
    <cellStyle name="Percent 3 5 3 4 2" xfId="4323" xr:uid="{00000000-0005-0000-0000-000097100000}"/>
    <cellStyle name="Percent 3 5 3 5" xfId="831" xr:uid="{00000000-0005-0000-0000-000098100000}"/>
    <cellStyle name="Percent 3 5 3 5 2" xfId="3061" xr:uid="{00000000-0005-0000-0000-000099100000}"/>
    <cellStyle name="Percent 3 5 3 6" xfId="2620" xr:uid="{00000000-0005-0000-0000-00009A100000}"/>
    <cellStyle name="Percent 3 5 4" xfId="180" xr:uid="{00000000-0005-0000-0000-00009B100000}"/>
    <cellStyle name="Percent 3 5 4 2" xfId="1041" xr:uid="{00000000-0005-0000-0000-00009C100000}"/>
    <cellStyle name="Percent 3 5 4 2 2" xfId="3271" xr:uid="{00000000-0005-0000-0000-00009D100000}"/>
    <cellStyle name="Percent 3 5 4 3" xfId="2410" xr:uid="{00000000-0005-0000-0000-00009E100000}"/>
    <cellStyle name="Percent 3 5 5" xfId="1462" xr:uid="{00000000-0005-0000-0000-00009F100000}"/>
    <cellStyle name="Percent 3 5 5 2" xfId="3692" xr:uid="{00000000-0005-0000-0000-0000A0100000}"/>
    <cellStyle name="Percent 3 5 6" xfId="1883" xr:uid="{00000000-0005-0000-0000-0000A1100000}"/>
    <cellStyle name="Percent 3 5 6 2" xfId="4113" xr:uid="{00000000-0005-0000-0000-0000A2100000}"/>
    <cellStyle name="Percent 3 5 7" xfId="621" xr:uid="{00000000-0005-0000-0000-0000A3100000}"/>
    <cellStyle name="Percent 3 5 7 2" xfId="2851" xr:uid="{00000000-0005-0000-0000-0000A4100000}"/>
    <cellStyle name="Percent 3 5 8" xfId="2305" xr:uid="{00000000-0005-0000-0000-0000A5100000}"/>
    <cellStyle name="Percent 3 6" xfId="250" xr:uid="{00000000-0005-0000-0000-0000A6100000}"/>
    <cellStyle name="Percent 3 6 2" xfId="460" xr:uid="{00000000-0005-0000-0000-0000A7100000}"/>
    <cellStyle name="Percent 3 6 2 2" xfId="1321" xr:uid="{00000000-0005-0000-0000-0000A8100000}"/>
    <cellStyle name="Percent 3 6 2 2 2" xfId="3551" xr:uid="{00000000-0005-0000-0000-0000A9100000}"/>
    <cellStyle name="Percent 3 6 2 3" xfId="1742" xr:uid="{00000000-0005-0000-0000-0000AA100000}"/>
    <cellStyle name="Percent 3 6 2 3 2" xfId="3972" xr:uid="{00000000-0005-0000-0000-0000AB100000}"/>
    <cellStyle name="Percent 3 6 2 4" xfId="2163" xr:uid="{00000000-0005-0000-0000-0000AC100000}"/>
    <cellStyle name="Percent 3 6 2 4 2" xfId="4393" xr:uid="{00000000-0005-0000-0000-0000AD100000}"/>
    <cellStyle name="Percent 3 6 2 5" xfId="901" xr:uid="{00000000-0005-0000-0000-0000AE100000}"/>
    <cellStyle name="Percent 3 6 2 5 2" xfId="3131" xr:uid="{00000000-0005-0000-0000-0000AF100000}"/>
    <cellStyle name="Percent 3 6 2 6" xfId="2690" xr:uid="{00000000-0005-0000-0000-0000B0100000}"/>
    <cellStyle name="Percent 3 6 3" xfId="1111" xr:uid="{00000000-0005-0000-0000-0000B1100000}"/>
    <cellStyle name="Percent 3 6 3 2" xfId="3341" xr:uid="{00000000-0005-0000-0000-0000B2100000}"/>
    <cellStyle name="Percent 3 6 4" xfId="1532" xr:uid="{00000000-0005-0000-0000-0000B3100000}"/>
    <cellStyle name="Percent 3 6 4 2" xfId="3762" xr:uid="{00000000-0005-0000-0000-0000B4100000}"/>
    <cellStyle name="Percent 3 6 5" xfId="1953" xr:uid="{00000000-0005-0000-0000-0000B5100000}"/>
    <cellStyle name="Percent 3 6 5 2" xfId="4183" xr:uid="{00000000-0005-0000-0000-0000B6100000}"/>
    <cellStyle name="Percent 3 6 6" xfId="691" xr:uid="{00000000-0005-0000-0000-0000B7100000}"/>
    <cellStyle name="Percent 3 6 6 2" xfId="2921" xr:uid="{00000000-0005-0000-0000-0000B8100000}"/>
    <cellStyle name="Percent 3 6 7" xfId="2480" xr:uid="{00000000-0005-0000-0000-0000B9100000}"/>
    <cellStyle name="Percent 3 7" xfId="355" xr:uid="{00000000-0005-0000-0000-0000BA100000}"/>
    <cellStyle name="Percent 3 7 2" xfId="1216" xr:uid="{00000000-0005-0000-0000-0000BB100000}"/>
    <cellStyle name="Percent 3 7 2 2" xfId="3446" xr:uid="{00000000-0005-0000-0000-0000BC100000}"/>
    <cellStyle name="Percent 3 7 3" xfId="1637" xr:uid="{00000000-0005-0000-0000-0000BD100000}"/>
    <cellStyle name="Percent 3 7 3 2" xfId="3867" xr:uid="{00000000-0005-0000-0000-0000BE100000}"/>
    <cellStyle name="Percent 3 7 4" xfId="2058" xr:uid="{00000000-0005-0000-0000-0000BF100000}"/>
    <cellStyle name="Percent 3 7 4 2" xfId="4288" xr:uid="{00000000-0005-0000-0000-0000C0100000}"/>
    <cellStyle name="Percent 3 7 5" xfId="796" xr:uid="{00000000-0005-0000-0000-0000C1100000}"/>
    <cellStyle name="Percent 3 7 5 2" xfId="3026" xr:uid="{00000000-0005-0000-0000-0000C2100000}"/>
    <cellStyle name="Percent 3 7 6" xfId="2585" xr:uid="{00000000-0005-0000-0000-0000C3100000}"/>
    <cellStyle name="Percent 3 8" xfId="145" xr:uid="{00000000-0005-0000-0000-0000C4100000}"/>
    <cellStyle name="Percent 3 8 2" xfId="1006" xr:uid="{00000000-0005-0000-0000-0000C5100000}"/>
    <cellStyle name="Percent 3 8 2 2" xfId="3236" xr:uid="{00000000-0005-0000-0000-0000C6100000}"/>
    <cellStyle name="Percent 3 8 3" xfId="2375" xr:uid="{00000000-0005-0000-0000-0000C7100000}"/>
    <cellStyle name="Percent 3 9" xfId="1427" xr:uid="{00000000-0005-0000-0000-0000C8100000}"/>
    <cellStyle name="Percent 3 9 2" xfId="3657" xr:uid="{00000000-0005-0000-0000-0000C9100000}"/>
    <cellStyle name="Percent 35" xfId="4495" xr:uid="{F8B4F434-A8B2-4130-9D47-8CF7EF5B7BD3}"/>
    <cellStyle name="Percent 4" xfId="15" xr:uid="{00000000-0005-0000-0000-0000CA100000}"/>
    <cellStyle name="Percent 4 2" xfId="18" xr:uid="{00000000-0005-0000-0000-0000CB100000}"/>
    <cellStyle name="Percent 43" xfId="4496" xr:uid="{65DFB01A-9A90-4611-B0A7-A4045A32E345}"/>
    <cellStyle name="Percent 5" xfId="21" xr:uid="{00000000-0005-0000-0000-0000CC100000}"/>
    <cellStyle name="Percent 5 2" xfId="254" xr:uid="{00000000-0005-0000-0000-0000CD100000}"/>
    <cellStyle name="Percent 5 2 2" xfId="464" xr:uid="{00000000-0005-0000-0000-0000CE100000}"/>
    <cellStyle name="Percent 5 2 2 2" xfId="1325" xr:uid="{00000000-0005-0000-0000-0000CF100000}"/>
    <cellStyle name="Percent 5 2 2 2 2" xfId="3555" xr:uid="{00000000-0005-0000-0000-0000D0100000}"/>
    <cellStyle name="Percent 5 2 2 3" xfId="1746" xr:uid="{00000000-0005-0000-0000-0000D1100000}"/>
    <cellStyle name="Percent 5 2 2 3 2" xfId="3976" xr:uid="{00000000-0005-0000-0000-0000D2100000}"/>
    <cellStyle name="Percent 5 2 2 4" xfId="2167" xr:uid="{00000000-0005-0000-0000-0000D3100000}"/>
    <cellStyle name="Percent 5 2 2 4 2" xfId="4397" xr:uid="{00000000-0005-0000-0000-0000D4100000}"/>
    <cellStyle name="Percent 5 2 2 5" xfId="905" xr:uid="{00000000-0005-0000-0000-0000D5100000}"/>
    <cellStyle name="Percent 5 2 2 5 2" xfId="3135" xr:uid="{00000000-0005-0000-0000-0000D6100000}"/>
    <cellStyle name="Percent 5 2 2 6" xfId="2694" xr:uid="{00000000-0005-0000-0000-0000D7100000}"/>
    <cellStyle name="Percent 5 2 3" xfId="1115" xr:uid="{00000000-0005-0000-0000-0000D8100000}"/>
    <cellStyle name="Percent 5 2 3 2" xfId="3345" xr:uid="{00000000-0005-0000-0000-0000D9100000}"/>
    <cellStyle name="Percent 5 2 4" xfId="1536" xr:uid="{00000000-0005-0000-0000-0000DA100000}"/>
    <cellStyle name="Percent 5 2 4 2" xfId="3766" xr:uid="{00000000-0005-0000-0000-0000DB100000}"/>
    <cellStyle name="Percent 5 2 5" xfId="1957" xr:uid="{00000000-0005-0000-0000-0000DC100000}"/>
    <cellStyle name="Percent 5 2 5 2" xfId="4187" xr:uid="{00000000-0005-0000-0000-0000DD100000}"/>
    <cellStyle name="Percent 5 2 6" xfId="695" xr:uid="{00000000-0005-0000-0000-0000DE100000}"/>
    <cellStyle name="Percent 5 2 6 2" xfId="2925" xr:uid="{00000000-0005-0000-0000-0000DF100000}"/>
    <cellStyle name="Percent 5 2 7" xfId="2484" xr:uid="{00000000-0005-0000-0000-0000E0100000}"/>
    <cellStyle name="Percent 5 3" xfId="359" xr:uid="{00000000-0005-0000-0000-0000E1100000}"/>
    <cellStyle name="Percent 5 3 2" xfId="1220" xr:uid="{00000000-0005-0000-0000-0000E2100000}"/>
    <cellStyle name="Percent 5 3 2 2" xfId="3450" xr:uid="{00000000-0005-0000-0000-0000E3100000}"/>
    <cellStyle name="Percent 5 3 3" xfId="1641" xr:uid="{00000000-0005-0000-0000-0000E4100000}"/>
    <cellStyle name="Percent 5 3 3 2" xfId="3871" xr:uid="{00000000-0005-0000-0000-0000E5100000}"/>
    <cellStyle name="Percent 5 3 4" xfId="2062" xr:uid="{00000000-0005-0000-0000-0000E6100000}"/>
    <cellStyle name="Percent 5 3 4 2" xfId="4292" xr:uid="{00000000-0005-0000-0000-0000E7100000}"/>
    <cellStyle name="Percent 5 3 5" xfId="800" xr:uid="{00000000-0005-0000-0000-0000E8100000}"/>
    <cellStyle name="Percent 5 3 5 2" xfId="3030" xr:uid="{00000000-0005-0000-0000-0000E9100000}"/>
    <cellStyle name="Percent 5 3 6" xfId="2589" xr:uid="{00000000-0005-0000-0000-0000EA100000}"/>
    <cellStyle name="Percent 5 4" xfId="149" xr:uid="{00000000-0005-0000-0000-0000EB100000}"/>
    <cellStyle name="Percent 5 4 2" xfId="1010" xr:uid="{00000000-0005-0000-0000-0000EC100000}"/>
    <cellStyle name="Percent 5 4 2 2" xfId="3240" xr:uid="{00000000-0005-0000-0000-0000ED100000}"/>
    <cellStyle name="Percent 5 4 3" xfId="2379" xr:uid="{00000000-0005-0000-0000-0000EE100000}"/>
    <cellStyle name="Percent 5 5" xfId="1431" xr:uid="{00000000-0005-0000-0000-0000EF100000}"/>
    <cellStyle name="Percent 5 5 2" xfId="3661" xr:uid="{00000000-0005-0000-0000-0000F0100000}"/>
    <cellStyle name="Percent 5 6" xfId="1852" xr:uid="{00000000-0005-0000-0000-0000F1100000}"/>
    <cellStyle name="Percent 5 6 2" xfId="4082" xr:uid="{00000000-0005-0000-0000-0000F2100000}"/>
    <cellStyle name="Percent 5 7" xfId="590" xr:uid="{00000000-0005-0000-0000-0000F3100000}"/>
    <cellStyle name="Percent 5 7 2" xfId="2820" xr:uid="{00000000-0005-0000-0000-0000F4100000}"/>
    <cellStyle name="Percent 5 8" xfId="2274" xr:uid="{00000000-0005-0000-0000-0000F5100000}"/>
    <cellStyle name="Percent 6" xfId="30" xr:uid="{00000000-0005-0000-0000-0000F6100000}"/>
    <cellStyle name="Percent 6 2" xfId="263" xr:uid="{00000000-0005-0000-0000-0000F7100000}"/>
    <cellStyle name="Percent 6 2 2" xfId="473" xr:uid="{00000000-0005-0000-0000-0000F8100000}"/>
    <cellStyle name="Percent 6 2 2 2" xfId="1334" xr:uid="{00000000-0005-0000-0000-0000F9100000}"/>
    <cellStyle name="Percent 6 2 2 2 2" xfId="3564" xr:uid="{00000000-0005-0000-0000-0000FA100000}"/>
    <cellStyle name="Percent 6 2 2 3" xfId="1755" xr:uid="{00000000-0005-0000-0000-0000FB100000}"/>
    <cellStyle name="Percent 6 2 2 3 2" xfId="3985" xr:uid="{00000000-0005-0000-0000-0000FC100000}"/>
    <cellStyle name="Percent 6 2 2 4" xfId="2176" xr:uid="{00000000-0005-0000-0000-0000FD100000}"/>
    <cellStyle name="Percent 6 2 2 4 2" xfId="4406" xr:uid="{00000000-0005-0000-0000-0000FE100000}"/>
    <cellStyle name="Percent 6 2 2 5" xfId="914" xr:uid="{00000000-0005-0000-0000-0000FF100000}"/>
    <cellStyle name="Percent 6 2 2 5 2" xfId="3144" xr:uid="{00000000-0005-0000-0000-000000110000}"/>
    <cellStyle name="Percent 6 2 2 6" xfId="2703" xr:uid="{00000000-0005-0000-0000-000001110000}"/>
    <cellStyle name="Percent 6 2 3" xfId="1124" xr:uid="{00000000-0005-0000-0000-000002110000}"/>
    <cellStyle name="Percent 6 2 3 2" xfId="3354" xr:uid="{00000000-0005-0000-0000-000003110000}"/>
    <cellStyle name="Percent 6 2 4" xfId="1545" xr:uid="{00000000-0005-0000-0000-000004110000}"/>
    <cellStyle name="Percent 6 2 4 2" xfId="3775" xr:uid="{00000000-0005-0000-0000-000005110000}"/>
    <cellStyle name="Percent 6 2 5" xfId="1966" xr:uid="{00000000-0005-0000-0000-000006110000}"/>
    <cellStyle name="Percent 6 2 5 2" xfId="4196" xr:uid="{00000000-0005-0000-0000-000007110000}"/>
    <cellStyle name="Percent 6 2 6" xfId="704" xr:uid="{00000000-0005-0000-0000-000008110000}"/>
    <cellStyle name="Percent 6 2 6 2" xfId="2934" xr:uid="{00000000-0005-0000-0000-000009110000}"/>
    <cellStyle name="Percent 6 2 7" xfId="2493" xr:uid="{00000000-0005-0000-0000-00000A110000}"/>
    <cellStyle name="Percent 6 3" xfId="368" xr:uid="{00000000-0005-0000-0000-00000B110000}"/>
    <cellStyle name="Percent 6 3 2" xfId="1229" xr:uid="{00000000-0005-0000-0000-00000C110000}"/>
    <cellStyle name="Percent 6 3 2 2" xfId="3459" xr:uid="{00000000-0005-0000-0000-00000D110000}"/>
    <cellStyle name="Percent 6 3 3" xfId="1650" xr:uid="{00000000-0005-0000-0000-00000E110000}"/>
    <cellStyle name="Percent 6 3 3 2" xfId="3880" xr:uid="{00000000-0005-0000-0000-00000F110000}"/>
    <cellStyle name="Percent 6 3 4" xfId="2071" xr:uid="{00000000-0005-0000-0000-000010110000}"/>
    <cellStyle name="Percent 6 3 4 2" xfId="4301" xr:uid="{00000000-0005-0000-0000-000011110000}"/>
    <cellStyle name="Percent 6 3 5" xfId="809" xr:uid="{00000000-0005-0000-0000-000012110000}"/>
    <cellStyle name="Percent 6 3 5 2" xfId="3039" xr:uid="{00000000-0005-0000-0000-000013110000}"/>
    <cellStyle name="Percent 6 3 6" xfId="2598" xr:uid="{00000000-0005-0000-0000-000014110000}"/>
    <cellStyle name="Percent 6 4" xfId="158" xr:uid="{00000000-0005-0000-0000-000015110000}"/>
    <cellStyle name="Percent 6 4 2" xfId="1019" xr:uid="{00000000-0005-0000-0000-000016110000}"/>
    <cellStyle name="Percent 6 4 2 2" xfId="3249" xr:uid="{00000000-0005-0000-0000-000017110000}"/>
    <cellStyle name="Percent 6 4 3" xfId="2388" xr:uid="{00000000-0005-0000-0000-000018110000}"/>
    <cellStyle name="Percent 6 5" xfId="1440" xr:uid="{00000000-0005-0000-0000-000019110000}"/>
    <cellStyle name="Percent 6 5 2" xfId="3670" xr:uid="{00000000-0005-0000-0000-00001A110000}"/>
    <cellStyle name="Percent 6 6" xfId="1861" xr:uid="{00000000-0005-0000-0000-00001B110000}"/>
    <cellStyle name="Percent 6 6 2" xfId="4091" xr:uid="{00000000-0005-0000-0000-00001C110000}"/>
    <cellStyle name="Percent 6 7" xfId="599" xr:uid="{00000000-0005-0000-0000-00001D110000}"/>
    <cellStyle name="Percent 6 7 2" xfId="2829" xr:uid="{00000000-0005-0000-0000-00001E110000}"/>
    <cellStyle name="Percent 6 8" xfId="2283" xr:uid="{00000000-0005-0000-0000-00001F110000}"/>
    <cellStyle name="Percent 7" xfId="39" xr:uid="{00000000-0005-0000-0000-000020110000}"/>
    <cellStyle name="Percent 7 2" xfId="272" xr:uid="{00000000-0005-0000-0000-000021110000}"/>
    <cellStyle name="Percent 7 2 2" xfId="482" xr:uid="{00000000-0005-0000-0000-000022110000}"/>
    <cellStyle name="Percent 7 2 2 2" xfId="1343" xr:uid="{00000000-0005-0000-0000-000023110000}"/>
    <cellStyle name="Percent 7 2 2 2 2" xfId="3573" xr:uid="{00000000-0005-0000-0000-000024110000}"/>
    <cellStyle name="Percent 7 2 2 3" xfId="1764" xr:uid="{00000000-0005-0000-0000-000025110000}"/>
    <cellStyle name="Percent 7 2 2 3 2" xfId="3994" xr:uid="{00000000-0005-0000-0000-000026110000}"/>
    <cellStyle name="Percent 7 2 2 4" xfId="2185" xr:uid="{00000000-0005-0000-0000-000027110000}"/>
    <cellStyle name="Percent 7 2 2 4 2" xfId="4415" xr:uid="{00000000-0005-0000-0000-000028110000}"/>
    <cellStyle name="Percent 7 2 2 5" xfId="923" xr:uid="{00000000-0005-0000-0000-000029110000}"/>
    <cellStyle name="Percent 7 2 2 5 2" xfId="3153" xr:uid="{00000000-0005-0000-0000-00002A110000}"/>
    <cellStyle name="Percent 7 2 2 6" xfId="2712" xr:uid="{00000000-0005-0000-0000-00002B110000}"/>
    <cellStyle name="Percent 7 2 3" xfId="1133" xr:uid="{00000000-0005-0000-0000-00002C110000}"/>
    <cellStyle name="Percent 7 2 3 2" xfId="3363" xr:uid="{00000000-0005-0000-0000-00002D110000}"/>
    <cellStyle name="Percent 7 2 4" xfId="1554" xr:uid="{00000000-0005-0000-0000-00002E110000}"/>
    <cellStyle name="Percent 7 2 4 2" xfId="3784" xr:uid="{00000000-0005-0000-0000-00002F110000}"/>
    <cellStyle name="Percent 7 2 5" xfId="1975" xr:uid="{00000000-0005-0000-0000-000030110000}"/>
    <cellStyle name="Percent 7 2 5 2" xfId="4205" xr:uid="{00000000-0005-0000-0000-000031110000}"/>
    <cellStyle name="Percent 7 2 6" xfId="713" xr:uid="{00000000-0005-0000-0000-000032110000}"/>
    <cellStyle name="Percent 7 2 6 2" xfId="2943" xr:uid="{00000000-0005-0000-0000-000033110000}"/>
    <cellStyle name="Percent 7 2 7" xfId="2502" xr:uid="{00000000-0005-0000-0000-000034110000}"/>
    <cellStyle name="Percent 7 3" xfId="377" xr:uid="{00000000-0005-0000-0000-000035110000}"/>
    <cellStyle name="Percent 7 3 2" xfId="1238" xr:uid="{00000000-0005-0000-0000-000036110000}"/>
    <cellStyle name="Percent 7 3 2 2" xfId="3468" xr:uid="{00000000-0005-0000-0000-000037110000}"/>
    <cellStyle name="Percent 7 3 3" xfId="1659" xr:uid="{00000000-0005-0000-0000-000038110000}"/>
    <cellStyle name="Percent 7 3 3 2" xfId="3889" xr:uid="{00000000-0005-0000-0000-000039110000}"/>
    <cellStyle name="Percent 7 3 4" xfId="2080" xr:uid="{00000000-0005-0000-0000-00003A110000}"/>
    <cellStyle name="Percent 7 3 4 2" xfId="4310" xr:uid="{00000000-0005-0000-0000-00003B110000}"/>
    <cellStyle name="Percent 7 3 5" xfId="818" xr:uid="{00000000-0005-0000-0000-00003C110000}"/>
    <cellStyle name="Percent 7 3 5 2" xfId="3048" xr:uid="{00000000-0005-0000-0000-00003D110000}"/>
    <cellStyle name="Percent 7 3 6" xfId="2607" xr:uid="{00000000-0005-0000-0000-00003E110000}"/>
    <cellStyle name="Percent 7 4" xfId="167" xr:uid="{00000000-0005-0000-0000-00003F110000}"/>
    <cellStyle name="Percent 7 4 2" xfId="1028" xr:uid="{00000000-0005-0000-0000-000040110000}"/>
    <cellStyle name="Percent 7 4 2 2" xfId="3258" xr:uid="{00000000-0005-0000-0000-000041110000}"/>
    <cellStyle name="Percent 7 4 3" xfId="2397" xr:uid="{00000000-0005-0000-0000-000042110000}"/>
    <cellStyle name="Percent 7 5" xfId="1449" xr:uid="{00000000-0005-0000-0000-000043110000}"/>
    <cellStyle name="Percent 7 5 2" xfId="3679" xr:uid="{00000000-0005-0000-0000-000044110000}"/>
    <cellStyle name="Percent 7 6" xfId="1870" xr:uid="{00000000-0005-0000-0000-000045110000}"/>
    <cellStyle name="Percent 7 6 2" xfId="4100" xr:uid="{00000000-0005-0000-0000-000046110000}"/>
    <cellStyle name="Percent 7 7" xfId="608" xr:uid="{00000000-0005-0000-0000-000047110000}"/>
    <cellStyle name="Percent 7 7 2" xfId="2838" xr:uid="{00000000-0005-0000-0000-000048110000}"/>
    <cellStyle name="Percent 7 8" xfId="2292" xr:uid="{00000000-0005-0000-0000-000049110000}"/>
    <cellStyle name="Percent 8" xfId="48" xr:uid="{00000000-0005-0000-0000-00004A110000}"/>
    <cellStyle name="Percent 8 2" xfId="281" xr:uid="{00000000-0005-0000-0000-00004B110000}"/>
    <cellStyle name="Percent 8 2 2" xfId="491" xr:uid="{00000000-0005-0000-0000-00004C110000}"/>
    <cellStyle name="Percent 8 2 2 2" xfId="1352" xr:uid="{00000000-0005-0000-0000-00004D110000}"/>
    <cellStyle name="Percent 8 2 2 2 2" xfId="3582" xr:uid="{00000000-0005-0000-0000-00004E110000}"/>
    <cellStyle name="Percent 8 2 2 3" xfId="1773" xr:uid="{00000000-0005-0000-0000-00004F110000}"/>
    <cellStyle name="Percent 8 2 2 3 2" xfId="4003" xr:uid="{00000000-0005-0000-0000-000050110000}"/>
    <cellStyle name="Percent 8 2 2 4" xfId="2194" xr:uid="{00000000-0005-0000-0000-000051110000}"/>
    <cellStyle name="Percent 8 2 2 4 2" xfId="4424" xr:uid="{00000000-0005-0000-0000-000052110000}"/>
    <cellStyle name="Percent 8 2 2 5" xfId="932" xr:uid="{00000000-0005-0000-0000-000053110000}"/>
    <cellStyle name="Percent 8 2 2 5 2" xfId="3162" xr:uid="{00000000-0005-0000-0000-000054110000}"/>
    <cellStyle name="Percent 8 2 2 6" xfId="2721" xr:uid="{00000000-0005-0000-0000-000055110000}"/>
    <cellStyle name="Percent 8 2 3" xfId="1142" xr:uid="{00000000-0005-0000-0000-000056110000}"/>
    <cellStyle name="Percent 8 2 3 2" xfId="3372" xr:uid="{00000000-0005-0000-0000-000057110000}"/>
    <cellStyle name="Percent 8 2 4" xfId="1563" xr:uid="{00000000-0005-0000-0000-000058110000}"/>
    <cellStyle name="Percent 8 2 4 2" xfId="3793" xr:uid="{00000000-0005-0000-0000-000059110000}"/>
    <cellStyle name="Percent 8 2 5" xfId="1984" xr:uid="{00000000-0005-0000-0000-00005A110000}"/>
    <cellStyle name="Percent 8 2 5 2" xfId="4214" xr:uid="{00000000-0005-0000-0000-00005B110000}"/>
    <cellStyle name="Percent 8 2 6" xfId="722" xr:uid="{00000000-0005-0000-0000-00005C110000}"/>
    <cellStyle name="Percent 8 2 6 2" xfId="2952" xr:uid="{00000000-0005-0000-0000-00005D110000}"/>
    <cellStyle name="Percent 8 2 7" xfId="2511" xr:uid="{00000000-0005-0000-0000-00005E110000}"/>
    <cellStyle name="Percent 8 3" xfId="386" xr:uid="{00000000-0005-0000-0000-00005F110000}"/>
    <cellStyle name="Percent 8 3 2" xfId="1247" xr:uid="{00000000-0005-0000-0000-000060110000}"/>
    <cellStyle name="Percent 8 3 2 2" xfId="3477" xr:uid="{00000000-0005-0000-0000-000061110000}"/>
    <cellStyle name="Percent 8 3 3" xfId="1668" xr:uid="{00000000-0005-0000-0000-000062110000}"/>
    <cellStyle name="Percent 8 3 3 2" xfId="3898" xr:uid="{00000000-0005-0000-0000-000063110000}"/>
    <cellStyle name="Percent 8 3 4" xfId="2089" xr:uid="{00000000-0005-0000-0000-000064110000}"/>
    <cellStyle name="Percent 8 3 4 2" xfId="4319" xr:uid="{00000000-0005-0000-0000-000065110000}"/>
    <cellStyle name="Percent 8 3 5" xfId="827" xr:uid="{00000000-0005-0000-0000-000066110000}"/>
    <cellStyle name="Percent 8 3 5 2" xfId="3057" xr:uid="{00000000-0005-0000-0000-000067110000}"/>
    <cellStyle name="Percent 8 3 6" xfId="2616" xr:uid="{00000000-0005-0000-0000-000068110000}"/>
    <cellStyle name="Percent 8 4" xfId="176" xr:uid="{00000000-0005-0000-0000-000069110000}"/>
    <cellStyle name="Percent 8 4 2" xfId="1037" xr:uid="{00000000-0005-0000-0000-00006A110000}"/>
    <cellStyle name="Percent 8 4 2 2" xfId="3267" xr:uid="{00000000-0005-0000-0000-00006B110000}"/>
    <cellStyle name="Percent 8 4 3" xfId="2406" xr:uid="{00000000-0005-0000-0000-00006C110000}"/>
    <cellStyle name="Percent 8 5" xfId="1458" xr:uid="{00000000-0005-0000-0000-00006D110000}"/>
    <cellStyle name="Percent 8 5 2" xfId="3688" xr:uid="{00000000-0005-0000-0000-00006E110000}"/>
    <cellStyle name="Percent 8 6" xfId="1879" xr:uid="{00000000-0005-0000-0000-00006F110000}"/>
    <cellStyle name="Percent 8 6 2" xfId="4109" xr:uid="{00000000-0005-0000-0000-000070110000}"/>
    <cellStyle name="Percent 8 7" xfId="617" xr:uid="{00000000-0005-0000-0000-000071110000}"/>
    <cellStyle name="Percent 8 7 2" xfId="2847" xr:uid="{00000000-0005-0000-0000-000072110000}"/>
    <cellStyle name="Percent 8 8" xfId="2301" xr:uid="{00000000-0005-0000-0000-000073110000}"/>
    <cellStyle name="Percent 9" xfId="243" xr:uid="{00000000-0005-0000-0000-000074110000}"/>
    <cellStyle name="Percent 9 2" xfId="453" xr:uid="{00000000-0005-0000-0000-000075110000}"/>
    <cellStyle name="Percent 9 2 2" xfId="1314" xr:uid="{00000000-0005-0000-0000-000076110000}"/>
    <cellStyle name="Percent 9 2 2 2" xfId="3544" xr:uid="{00000000-0005-0000-0000-000077110000}"/>
    <cellStyle name="Percent 9 2 3" xfId="1735" xr:uid="{00000000-0005-0000-0000-000078110000}"/>
    <cellStyle name="Percent 9 2 3 2" xfId="3965" xr:uid="{00000000-0005-0000-0000-000079110000}"/>
    <cellStyle name="Percent 9 2 4" xfId="2156" xr:uid="{00000000-0005-0000-0000-00007A110000}"/>
    <cellStyle name="Percent 9 2 4 2" xfId="4386" xr:uid="{00000000-0005-0000-0000-00007B110000}"/>
    <cellStyle name="Percent 9 2 5" xfId="894" xr:uid="{00000000-0005-0000-0000-00007C110000}"/>
    <cellStyle name="Percent 9 2 5 2" xfId="3124" xr:uid="{00000000-0005-0000-0000-00007D110000}"/>
    <cellStyle name="Percent 9 2 6" xfId="2683" xr:uid="{00000000-0005-0000-0000-00007E110000}"/>
    <cellStyle name="Percent 9 3" xfId="1104" xr:uid="{00000000-0005-0000-0000-00007F110000}"/>
    <cellStyle name="Percent 9 3 2" xfId="3334" xr:uid="{00000000-0005-0000-0000-000080110000}"/>
    <cellStyle name="Percent 9 4" xfId="1525" xr:uid="{00000000-0005-0000-0000-000081110000}"/>
    <cellStyle name="Percent 9 4 2" xfId="3755" xr:uid="{00000000-0005-0000-0000-000082110000}"/>
    <cellStyle name="Percent 9 5" xfId="1946" xr:uid="{00000000-0005-0000-0000-000083110000}"/>
    <cellStyle name="Percent 9 5 2" xfId="4176" xr:uid="{00000000-0005-0000-0000-000084110000}"/>
    <cellStyle name="Percent 9 6" xfId="684" xr:uid="{00000000-0005-0000-0000-000085110000}"/>
    <cellStyle name="Percent 9 6 2" xfId="2914" xr:uid="{00000000-0005-0000-0000-000086110000}"/>
    <cellStyle name="Percent 9 7" xfId="2473" xr:uid="{00000000-0005-0000-0000-000087110000}"/>
    <cellStyle name="Title" xfId="54" builtinId="15" customBuiltin="1"/>
    <cellStyle name="Total" xfId="69" builtinId="25" customBuiltin="1"/>
    <cellStyle name="Warning Text" xfId="67" builtinId="11" customBuiltin="1"/>
  </cellStyles>
  <dxfs count="767"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DE787A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theme="5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/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 style="dotted">
          <color theme="5" tint="0.59996337778862885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sz val="10"/>
      </font>
      <numFmt numFmtId="167" formatCode="[$-409]d/mmm/yy;@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dotted">
          <color theme="5" tint="0.59996337778862885"/>
        </left>
        <right/>
        <top/>
        <bottom style="hair">
          <color auto="1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dotted">
          <color theme="5" tint="0.59996337778862885"/>
        </right>
        <top style="hair">
          <color auto="1"/>
        </top>
        <bottom style="hair">
          <color auto="1"/>
        </bottom>
        <vertical/>
        <horizontal/>
      </border>
    </dxf>
    <dxf>
      <border outline="0"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alignment horizont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" formatCode="0.00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8" formatCode="h:mm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75" formatCode="[$-409]dd/mmm/yy;@"/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4" formatCode="0.00%"/>
    </dxf>
    <dxf>
      <numFmt numFmtId="166" formatCode="_ * #,##0_ ;_ * \-#,##0_ ;_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ill>
        <patternFill patternType="none"/>
      </fill>
      <alignment horizontal="center"/>
    </dxf>
    <dxf>
      <alignment horizontal="center"/>
    </dxf>
    <dxf>
      <numFmt numFmtId="25" formatCode="hh:mm"/>
    </dxf>
    <dxf>
      <numFmt numFmtId="25" formatCode="hh:mm"/>
    </dxf>
    <dxf>
      <numFmt numFmtId="25" formatCode="hh:mm"/>
    </dxf>
    <dxf>
      <alignment horizontal="general" textRotation="0" indent="0" justifyLastLine="0" shrinkToFit="0" readingOrder="0"/>
    </dxf>
    <dxf>
      <numFmt numFmtId="165" formatCode="0.0%"/>
      <fill>
        <patternFill patternType="none"/>
      </fill>
      <alignment horizontal="center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numFmt numFmtId="0" formatCode="General"/>
      <fill>
        <patternFill patternType="none"/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numFmt numFmtId="22" formatCode="mmm/yy"/>
      <alignment horizontal="center" vertical="center" textRotation="0" wrapText="0" indent="0" justifyLastLine="0" shrinkToFit="0" readingOrder="0"/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 outline="0">
        <left/>
        <right/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numFmt numFmtId="20" formatCode="dd/mmm/yy"/>
      <fill>
        <patternFill patternType="solid">
          <fgColor theme="9" tint="0.59999389629810485"/>
          <bgColor theme="9" tint="0.59999389629810485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theme="9" tint="0.59999389629810485"/>
          <bgColor theme="9" tint="0.59999389629810485"/>
        </patternFill>
      </fill>
      <alignment horizontal="center" vertical="center"/>
      <border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2" formatCode="mmm/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center"/>
      <border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right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" formatCode="0.00"/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 vertic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8" formatCode="h:mm;@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left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u val="none"/>
        <sz val="11"/>
        <color theme="1"/>
        <name val="Calibri"/>
        <scheme val="none"/>
      </font>
      <numFmt numFmtId="165" formatCode="0.0%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4" formatCode="0.0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5" formatCode="hh:mm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2" formatCode="mmm/yy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" formatCode="0"/>
      <fill>
        <patternFill patternType="solid">
          <bgColor theme="0" tint="-0.14996795556505021"/>
        </patternFill>
      </fill>
      <alignment horizontal="center"/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bgColor theme="0" tint="-0.1499679555650502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bgColor theme="0" tint="-0.14996795556505021"/>
        </patternFill>
      </fill>
      <alignment horizontal="center"/>
      <border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6" formatCode="_ * #,##0_ ;_ * \-#,##0_ ;_ * &quot;-&quot;??_ ;_ @_ "/>
      <fill>
        <patternFill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scheme val="none"/>
      </font>
      <numFmt numFmtId="169" formatCode="0.000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  <alignment horizontal="center" textRotation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fill>
        <patternFill>
          <fgColor indexed="64"/>
          <bgColor theme="0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5" formatCode="hh:mm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13" formatCode="0%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fill>
        <patternFill patternType="none">
          <fgColor indexed="64"/>
          <bgColor theme="0"/>
        </patternFill>
      </fill>
      <alignment horizont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1" formatCode="0"/>
      <fill>
        <patternFill patternType="solid">
          <fgColor indexed="64"/>
          <bgColor theme="0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fill>
        <patternFill patternType="solid">
          <fgColor indexed="64"/>
          <bgColor theme="0" tint="-0.14996795556505021"/>
        </patternFill>
      </fill>
      <alignment horizontal="center" vertical="center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fill>
        <patternFill patternType="solid">
          <fgColor indexed="64"/>
          <bgColor theme="0"/>
        </patternFill>
      </fill>
      <alignment horizontal="center" vertical="center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fgColor indexed="64"/>
          <bgColor theme="0"/>
        </patternFill>
      </fill>
    </dxf>
    <dxf>
      <border>
        <bottom style="hair">
          <color auto="1"/>
        </bottom>
      </border>
    </dxf>
    <dxf>
      <fill>
        <patternFill patternType="solid">
          <fgColor indexed="64"/>
          <bgColor theme="9"/>
        </patternFill>
      </fill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20" formatCode="dd/mmm/yy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charset val="13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5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numFmt numFmtId="14" formatCode="0.0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4" formatCode="0.00%"/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164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34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/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2" formatCode="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 style="dotted">
          <color auto="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167" formatCode="[$-409]d/mmm/yy;@"/>
      <fill>
        <patternFill patternType="solid">
          <fgColor indexed="64"/>
          <bgColor theme="9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family val="2"/>
        <scheme val="minor"/>
      </font>
      <numFmt numFmtId="20" formatCode="dd/mmm/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dotted">
          <color auto="1"/>
        </right>
        <top style="dotted">
          <color auto="1"/>
        </top>
        <bottom/>
      </border>
    </dxf>
    <dxf>
      <border outline="0">
        <top style="dotted">
          <color auto="1"/>
        </top>
      </border>
    </dxf>
    <dxf>
      <alignment horizontal="center" vertical="center" textRotation="0" wrapText="0" indent="0" justifyLastLine="0" shrinkToFit="0" readingOrder="0"/>
    </dxf>
    <dxf>
      <border outline="0"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</border>
    </dxf>
    <dxf>
      <border outline="0">
        <bottom style="dotted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theme="9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165" formatCode="0.0%"/>
      <alignment horizontal="center" vertical="bottom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numFmt numFmtId="20" formatCode="dd/mmm/yy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>
        <top style="hair">
          <color auto="1"/>
        </top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alignment horizontal="center" vertical="bottom" textRotation="0" wrapText="0" indent="0" justifyLastLine="0" shrinkToFit="0" readingOrder="0"/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alibri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Palatino Linotype"/>
        <scheme val="none"/>
      </font>
      <numFmt numFmtId="2" formatCode="0.00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35" formatCode="_ * #,##0.00_ ;_ * \-#,##0.00_ ;_ * &quot;-&quot;??_ ;_ @_ 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5" formatCode="_ * #,##0.00_ ;_ * \-#,##0.00_ ;_ * &quot;-&quot;??_ ;_ @_ 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u val="none"/>
        <sz val="11"/>
        <color auto="1"/>
        <name val="Calibri"/>
        <scheme val="none"/>
      </font>
      <numFmt numFmtId="35" formatCode="_ * #,##0.00_ ;_ * \-#,##0.00_ ;_ * &quot;-&quot;??_ ;_ @_ 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2" formatCode="0.00"/>
      <fill>
        <patternFill patternType="none"/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4" formatCode="0.00%"/>
      <fill>
        <patternFill patternType="solid">
          <bgColor theme="7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66" formatCode="_ * #,##0_ ;_ * \-#,##0_ ;_ * &quot;-&quot;??_ ;_ @_ "/>
      <fill>
        <patternFill patternType="solid">
          <bgColor theme="0"/>
        </patternFill>
      </fill>
      <alignment horizontal="center"/>
      <border>
        <left/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u val="no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indexed="64"/>
          <bgColor theme="8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8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/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" formatCode="0"/>
      <fill>
        <patternFill patternType="solid">
          <fgColor indexed="64"/>
          <bgColor theme="9" tint="0.799951170384838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1"/>
        <color auto="1"/>
        <name val="Calibri"/>
        <scheme val="none"/>
      </font>
      <numFmt numFmtId="1" formatCode="0"/>
      <fill>
        <patternFill patternType="solid">
          <bgColor theme="9" tint="0.79995117038483843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2" formatCode="[$-F400]h:mm:ss\ AM/PM"/>
      <fill>
        <patternFill patternType="solid">
          <bgColor theme="7" tint="0.79995117038483843"/>
        </patternFill>
      </fill>
      <alignment horizontal="center" vertic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numFmt numFmtId="170" formatCode="[$-409]mmm/yy;@"/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strike val="0"/>
        <u val="none"/>
        <color auto="1"/>
      </font>
      <fill>
        <patternFill patternType="solid">
          <bgColor theme="0"/>
        </patternFill>
      </fill>
      <alignment horizontal="center"/>
      <border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</border>
    </dxf>
    <dxf>
      <font>
        <b val="0"/>
        <i val="0"/>
        <strike val="0"/>
        <u val="none"/>
        <sz val="10"/>
        <color auto="1"/>
        <name val="Palatino Linotype"/>
        <scheme val="none"/>
      </font>
      <numFmt numFmtId="171" formatCode="[$-409]d\-mmm\-yy;@"/>
      <fill>
        <patternFill patternType="solid">
          <fgColor indexed="64"/>
          <bgColor theme="7" tint="0.799951170384838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9.9917600024414813E-2"/>
        </left>
        <right style="thin">
          <color theme="2" tint="-9.9917600024414813E-2"/>
        </right>
        <top style="thin">
          <color theme="2" tint="-9.9917600024414813E-2"/>
        </top>
        <bottom style="thin">
          <color theme="2" tint="-9.9917600024414813E-2"/>
        </bottom>
        <vertical/>
        <horizontal/>
      </border>
    </dxf>
    <dxf>
      <numFmt numFmtId="166" formatCode="_ * #,##0_ ;_ * \-#,##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3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an Kumar S R" refreshedDate="45845.330948379633" createdVersion="8" refreshedVersion="8" minRefreshableVersion="3" recordCount="125" xr:uid="{00000000-000A-0000-FFFF-FFFF05000000}">
  <cacheSource type="worksheet">
    <worksheetSource name="RD"/>
  </cacheSource>
  <cacheFields count="195">
    <cacheField name="Date" numFmtId="171">
      <sharedItems containsSemiMixedTypes="0" containsNonDate="0" containsDate="1" containsString="0" minDate="2023-02-25T00:00:00" maxDate="2025-08-01T00:00:00" count="888"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d v="2025-06-12T00:00:00"/>
        <d v="2025-06-13T00:00:00"/>
        <d v="2025-06-14T00:00:00"/>
        <d v="2025-06-15T00:00:00"/>
        <d v="2025-06-16T00:00:00"/>
        <d v="2025-06-17T00:00:00"/>
        <d v="2025-06-18T00:00:00"/>
        <d v="2025-06-19T00:00:00"/>
        <d v="2025-06-20T00:00:00"/>
        <d v="2025-06-21T00:00:00"/>
        <d v="2025-06-22T00:00:00"/>
        <d v="2025-06-23T00:00:00"/>
        <d v="2025-06-24T00:00:00"/>
        <d v="2025-06-25T00:00:00"/>
        <d v="2025-06-26T00:00:00"/>
        <d v="2025-06-27T00:00:00"/>
        <d v="2025-06-28T00:00:00"/>
        <d v="2025-06-29T00:00:00"/>
        <d v="2025-06-30T00:00:00"/>
        <d v="2025-07-01T00:00:00"/>
        <d v="2025-07-02T00:00:00"/>
        <d v="2025-07-03T00:00:00"/>
        <d v="2025-07-04T00:00:00"/>
        <d v="2025-07-05T00:00:00"/>
        <d v="2025-07-06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7T00:00:00"/>
        <d v="2025-07-18T00:00:00"/>
        <d v="2025-07-19T00:00:00"/>
        <d v="2025-07-20T00:00:00"/>
        <d v="2025-07-21T00:00:00"/>
        <d v="2025-07-22T00:00:00"/>
        <d v="2025-07-23T00:00:00"/>
        <d v="2025-07-24T00:00:00"/>
        <d v="2025-07-25T00:00:00"/>
        <d v="2025-07-26T00:00:00"/>
        <d v="2025-07-27T00:00:00"/>
        <d v="2025-07-28T00:00:00"/>
        <d v="2025-07-29T00:00:00"/>
        <d v="2025-07-30T00:00:00"/>
        <d v="2025-07-31T00:00:00"/>
        <d v="2023-02-25T00:00:00" u="1"/>
        <d v="2023-02-26T00:00:00" u="1"/>
        <d v="2023-02-27T00:00:00" u="1"/>
        <d v="2023-02-28T00:00:00" u="1"/>
        <d v="2023-03-01T00:00:00" u="1"/>
        <d v="2023-03-02T00:00:00" u="1"/>
        <d v="2023-03-03T00:00:00" u="1"/>
        <d v="2023-03-04T00:00:00" u="1"/>
        <d v="2023-03-05T00:00:00" u="1"/>
        <d v="2023-03-06T00:00:00" u="1"/>
        <d v="2023-03-07T00:00:00" u="1"/>
        <d v="2023-03-08T00:00:00" u="1"/>
        <d v="2023-03-09T00:00:00" u="1"/>
        <d v="2023-03-10T00:00:00" u="1"/>
        <d v="2023-03-11T00:00:00" u="1"/>
        <d v="2023-03-12T00:00:00" u="1"/>
        <d v="2023-03-13T00:00:00" u="1"/>
        <d v="2023-03-14T00:00:00" u="1"/>
        <d v="2023-03-15T00:00:00" u="1"/>
        <d v="2023-03-16T00:00:00" u="1"/>
        <d v="2023-03-17T00:00:00" u="1"/>
        <d v="2023-03-18T00:00:00" u="1"/>
        <d v="2023-03-19T00:00:00" u="1"/>
        <d v="2023-03-20T00:00:00" u="1"/>
        <d v="2023-03-21T00:00:00" u="1"/>
        <d v="2023-03-22T00:00:00" u="1"/>
        <d v="2023-03-23T00:00:00" u="1"/>
        <d v="2023-03-24T00:00:00" u="1"/>
        <d v="2023-03-25T00:00:00" u="1"/>
        <d v="2023-03-26T00:00:00" u="1"/>
        <d v="2023-03-27T00:00:00" u="1"/>
        <d v="2023-03-28T00:00:00" u="1"/>
        <d v="2023-03-29T00:00:00" u="1"/>
        <d v="2023-03-30T00:00:00" u="1"/>
        <d v="2023-03-31T00:00:00" u="1"/>
        <d v="2023-04-01T00:00:00" u="1"/>
        <d v="2023-04-02T00:00:00" u="1"/>
        <d v="2023-04-03T00:00:00" u="1"/>
        <d v="2023-04-04T00:00:00" u="1"/>
        <d v="2023-04-05T00:00:00" u="1"/>
        <d v="2023-04-06T00:00:00" u="1"/>
        <d v="2023-04-07T00:00:00" u="1"/>
        <d v="2023-04-08T00:00:00" u="1"/>
        <d v="2023-04-09T00:00:00" u="1"/>
        <d v="2023-04-10T00:00:00" u="1"/>
        <d v="2023-04-11T00:00:00" u="1"/>
        <d v="2023-04-12T00:00:00" u="1"/>
        <d v="2023-04-13T00:00:00" u="1"/>
        <d v="2023-04-14T00:00:00" u="1"/>
        <d v="2023-04-15T00:00:00" u="1"/>
        <d v="2023-04-16T00:00:00" u="1"/>
        <d v="2023-04-17T00:00:00" u="1"/>
        <d v="2023-04-18T00:00:00" u="1"/>
        <d v="2023-04-19T00:00:00" u="1"/>
        <d v="2023-04-20T00:00:00" u="1"/>
        <d v="2023-04-21T00:00:00" u="1"/>
        <d v="2023-04-22T00:00:00" u="1"/>
        <d v="2023-04-23T00:00:00" u="1"/>
        <d v="2023-04-24T00:00:00" u="1"/>
        <d v="2023-04-25T00:00:00" u="1"/>
        <d v="2023-04-26T00:00:00" u="1"/>
        <d v="2023-04-27T00:00:00" u="1"/>
        <d v="2023-04-28T00:00:00" u="1"/>
        <d v="2023-04-29T00:00:00" u="1"/>
        <d v="2023-04-30T00:00:00" u="1"/>
        <d v="2023-05-01T00:00:00" u="1"/>
        <d v="2023-05-02T00:00:00" u="1"/>
        <d v="2023-05-03T00:00:00" u="1"/>
        <d v="2023-05-04T00:00:00" u="1"/>
        <d v="2023-05-05T00:00:00" u="1"/>
        <d v="2023-05-06T00:00:00" u="1"/>
        <d v="2023-05-07T00:00:00" u="1"/>
        <d v="2023-05-08T00:00:00" u="1"/>
        <d v="2023-05-09T00:00:00" u="1"/>
        <d v="2023-05-10T00:00:00" u="1"/>
        <d v="2023-05-11T00:00:00" u="1"/>
        <d v="2023-05-12T00:00:00" u="1"/>
        <d v="2023-05-13T00:00:00" u="1"/>
        <d v="2023-05-14T00:00:00" u="1"/>
        <d v="2023-05-15T00:00:00" u="1"/>
        <d v="2023-05-16T00:00:00" u="1"/>
        <d v="2023-05-17T00:00:00" u="1"/>
        <d v="2023-05-18T00:00:00" u="1"/>
        <d v="2023-05-19T00:00:00" u="1"/>
        <d v="2023-05-20T00:00:00" u="1"/>
        <d v="2023-05-21T00:00:00" u="1"/>
        <d v="2023-05-22T00:00:00" u="1"/>
        <d v="2023-05-23T00:00:00" u="1"/>
        <d v="2023-05-24T00:00:00" u="1"/>
        <d v="2023-05-25T00:00:00" u="1"/>
        <d v="2023-05-26T00:00:00" u="1"/>
        <d v="2023-05-27T00:00:00" u="1"/>
        <d v="2023-05-28T00:00:00" u="1"/>
        <d v="2023-05-29T00:00:00" u="1"/>
        <d v="2023-05-30T00:00:00" u="1"/>
        <d v="2023-05-31T00:00:00" u="1"/>
        <d v="2023-06-01T00:00:00" u="1"/>
        <d v="2023-06-02T00:00:00" u="1"/>
        <d v="2023-06-03T00:00:00" u="1"/>
        <d v="2023-06-04T00:00:00" u="1"/>
        <d v="2023-06-05T00:00:00" u="1"/>
        <d v="2023-06-06T00:00:00" u="1"/>
        <d v="2023-06-07T00:00:00" u="1"/>
        <d v="2023-06-08T00:00:00" u="1"/>
        <d v="2023-06-09T00:00:00" u="1"/>
        <d v="2023-06-10T00:00:00" u="1"/>
        <d v="2023-06-11T00:00:00" u="1"/>
        <d v="2023-06-12T00:00:00" u="1"/>
        <d v="2023-06-13T00:00:00" u="1"/>
        <d v="2023-06-14T00:00:00" u="1"/>
        <d v="2023-06-15T00:00:00" u="1"/>
        <d v="2023-06-16T00:00:00" u="1"/>
        <d v="2023-06-17T00:00:00" u="1"/>
        <d v="2023-06-18T00:00:00" u="1"/>
        <d v="2023-06-19T00:00:00" u="1"/>
        <d v="2023-06-20T00:00:00" u="1"/>
        <d v="2023-06-21T00:00:00" u="1"/>
        <d v="2023-06-22T00:00:00" u="1"/>
        <d v="2023-06-23T00:00:00" u="1"/>
        <d v="2023-06-24T00:00:00" u="1"/>
        <d v="2023-06-25T00:00:00" u="1"/>
        <d v="2023-06-26T00:00:00" u="1"/>
        <d v="2023-06-27T00:00:00" u="1"/>
        <d v="2023-06-28T00:00:00" u="1"/>
        <d v="2023-06-29T00:00:00" u="1"/>
        <d v="2023-06-30T00:00:00" u="1"/>
        <d v="2023-07-01T00:00:00" u="1"/>
        <d v="2023-07-02T00:00:00" u="1"/>
        <d v="2023-07-03T00:00:00" u="1"/>
        <d v="2023-07-04T00:00:00" u="1"/>
        <d v="2023-07-05T00:00:00" u="1"/>
        <d v="2023-07-06T00:00:00" u="1"/>
        <d v="2023-07-07T00:00:00" u="1"/>
        <d v="2023-07-08T00:00:00" u="1"/>
        <d v="2023-07-09T00:00:00" u="1"/>
        <d v="2023-07-10T00:00:00" u="1"/>
        <d v="2023-07-11T00:00:00" u="1"/>
        <d v="2023-07-12T00:00:00" u="1"/>
        <d v="2023-07-13T00:00:00" u="1"/>
        <d v="2023-07-14T00:00:00" u="1"/>
        <d v="2023-07-15T00:00:00" u="1"/>
        <d v="2023-07-16T00:00:00" u="1"/>
        <d v="2023-07-17T00:00:00" u="1"/>
        <d v="2023-07-18T00:00:00" u="1"/>
        <d v="2023-07-19T00:00:00" u="1"/>
        <d v="2023-07-20T00:00:00" u="1"/>
        <d v="2023-07-21T00:00:00" u="1"/>
        <d v="2023-07-22T00:00:00" u="1"/>
        <d v="2023-07-23T00:00:00" u="1"/>
        <d v="2023-07-24T00:00:00" u="1"/>
        <d v="2023-07-25T00:00:00" u="1"/>
        <d v="2023-07-26T00:00:00" u="1"/>
        <d v="2023-07-27T00:00:00" u="1"/>
        <d v="2023-07-28T00:00:00" u="1"/>
        <d v="2023-07-29T00:00:00" u="1"/>
        <d v="2023-07-30T00:00:00" u="1"/>
        <d v="2023-07-31T00:00:00" u="1"/>
        <d v="2023-08-01T00:00:00" u="1"/>
        <d v="2023-08-02T00:00:00" u="1"/>
        <d v="2023-08-03T00:00:00" u="1"/>
        <d v="2023-08-04T00:00:00" u="1"/>
        <d v="2023-08-05T00:00:00" u="1"/>
        <d v="2023-08-06T00:00:00" u="1"/>
        <d v="2023-08-07T00:00:00" u="1"/>
        <d v="2023-08-08T00:00:00" u="1"/>
        <d v="2023-08-09T00:00:00" u="1"/>
        <d v="2023-08-10T00:00:00" u="1"/>
        <d v="2023-08-11T00:00:00" u="1"/>
        <d v="2023-08-12T00:00:00" u="1"/>
        <d v="2023-08-13T00:00:00" u="1"/>
        <d v="2023-08-14T00:00:00" u="1"/>
        <d v="2023-08-15T00:00:00" u="1"/>
        <d v="2023-08-16T00:00:00" u="1"/>
        <d v="2023-08-17T00:00:00" u="1"/>
        <d v="2023-08-18T00:00:00" u="1"/>
        <d v="2023-08-19T00:00:00" u="1"/>
        <d v="2023-08-20T00:00:00" u="1"/>
        <d v="2023-08-21T00:00:00" u="1"/>
        <d v="2023-08-22T00:00:00" u="1"/>
        <d v="2023-08-23T00:00:00" u="1"/>
        <d v="2023-08-24T00:00:00" u="1"/>
        <d v="2023-08-25T00:00:00" u="1"/>
        <d v="2023-08-26T00:00:00" u="1"/>
        <d v="2023-08-27T00:00:00" u="1"/>
        <d v="2023-08-28T00:00:00" u="1"/>
        <d v="2023-08-29T00:00:00" u="1"/>
        <d v="2023-08-30T00:00:00" u="1"/>
        <d v="2023-08-31T00:00:00" u="1"/>
        <d v="2023-09-01T00:00:00" u="1"/>
        <d v="2023-09-02T00:00:00" u="1"/>
        <d v="2023-09-03T00:00:00" u="1"/>
        <d v="2023-09-04T00:00:00" u="1"/>
        <d v="2023-09-05T00:00:00" u="1"/>
        <d v="2023-09-06T00:00:00" u="1"/>
        <d v="2023-09-07T00:00:00" u="1"/>
        <d v="2023-09-08T00:00:00" u="1"/>
        <d v="2023-09-09T00:00:00" u="1"/>
        <d v="2023-09-10T00:00:00" u="1"/>
        <d v="2023-09-11T00:00:00" u="1"/>
        <d v="2023-09-12T00:00:00" u="1"/>
        <d v="2023-09-13T00:00:00" u="1"/>
        <d v="2023-09-14T00:00:00" u="1"/>
        <d v="2023-09-15T00:00:00" u="1"/>
        <d v="2023-09-16T00:00:00" u="1"/>
        <d v="2023-09-17T00:00:00" u="1"/>
        <d v="2023-09-18T00:00:00" u="1"/>
        <d v="2023-09-19T00:00:00" u="1"/>
        <d v="2023-09-20T00:00:00" u="1"/>
        <d v="2023-09-21T00:00:00" u="1"/>
        <d v="2023-09-22T00:00:00" u="1"/>
        <d v="2023-09-23T00:00:00" u="1"/>
        <d v="2023-09-24T00:00:00" u="1"/>
        <d v="2023-09-25T00:00:00" u="1"/>
        <d v="2023-09-26T00:00:00" u="1"/>
        <d v="2023-09-27T00:00:00" u="1"/>
        <d v="2023-09-28T00:00:00" u="1"/>
        <d v="2023-09-29T00:00:00" u="1"/>
        <d v="2023-09-30T00:00:00" u="1"/>
        <d v="2023-10-01T00:00:00" u="1"/>
        <d v="2023-10-02T00:00:00" u="1"/>
        <d v="2023-10-03T00:00:00" u="1"/>
        <d v="2023-10-04T00:00:00" u="1"/>
        <d v="2023-10-05T00:00:00" u="1"/>
        <d v="2023-10-06T00:00:00" u="1"/>
        <d v="2023-10-07T00:00:00" u="1"/>
        <d v="2023-10-08T00:00:00" u="1"/>
        <d v="2023-10-09T00:00:00" u="1"/>
        <d v="2023-10-10T00:00:00" u="1"/>
        <d v="2023-10-11T00:00:00" u="1"/>
        <d v="2023-10-12T00:00:00" u="1"/>
        <d v="2023-10-13T00:00:00" u="1"/>
        <d v="2023-10-14T00:00:00" u="1"/>
        <d v="2023-10-15T00:00:00" u="1"/>
        <d v="2023-10-16T00:00:00" u="1"/>
        <d v="2023-10-17T00:00:00" u="1"/>
        <d v="2023-10-18T00:00:00" u="1"/>
        <d v="2023-10-19T00:00:00" u="1"/>
        <d v="2023-10-20T00:00:00" u="1"/>
        <d v="2023-10-21T00:00:00" u="1"/>
        <d v="2023-10-22T00:00:00" u="1"/>
        <d v="2023-10-23T00:00:00" u="1"/>
        <d v="2023-10-24T00:00:00" u="1"/>
        <d v="2023-10-25T00:00:00" u="1"/>
        <d v="2023-10-26T00:00:00" u="1"/>
        <d v="2023-10-27T00:00:00" u="1"/>
        <d v="2023-10-28T00:00:00" u="1"/>
        <d v="2023-10-29T00:00:00" u="1"/>
        <d v="2023-10-30T00:00:00" u="1"/>
        <d v="2023-10-31T00:00:00" u="1"/>
        <d v="2023-11-01T00:00:00" u="1"/>
        <d v="2023-11-02T00:00:00" u="1"/>
        <d v="2023-11-03T00:00:00" u="1"/>
        <d v="2023-11-04T00:00:00" u="1"/>
        <d v="2023-11-05T00:00:00" u="1"/>
        <d v="2023-11-06T00:00:00" u="1"/>
        <d v="2023-11-07T00:00:00" u="1"/>
        <d v="2023-11-08T00:00:00" u="1"/>
        <d v="2023-11-09T00:00:00" u="1"/>
        <d v="2023-11-10T00:00:00" u="1"/>
        <d v="2023-11-11T00:00:00" u="1"/>
        <d v="2023-11-12T00:00:00" u="1"/>
        <d v="2023-11-13T00:00:00" u="1"/>
        <d v="2023-11-14T00:00:00" u="1"/>
        <d v="2023-11-15T00:00:00" u="1"/>
        <d v="2023-11-16T00:00:00" u="1"/>
        <d v="2023-11-17T00:00:00" u="1"/>
        <d v="2023-11-18T00:00:00" u="1"/>
        <d v="2023-11-19T00:00:00" u="1"/>
        <d v="2023-11-20T00:00:00" u="1"/>
        <d v="2023-11-21T00:00:00" u="1"/>
        <d v="2023-11-22T00:00:00" u="1"/>
        <d v="2023-11-23T00:00:00" u="1"/>
        <d v="2023-11-24T00:00:00" u="1"/>
        <d v="2023-11-25T00:00:00" u="1"/>
        <d v="2023-11-26T00:00:00" u="1"/>
        <d v="2023-11-27T00:00:00" u="1"/>
        <d v="2023-11-28T00:00:00" u="1"/>
        <d v="2023-11-29T00:00:00" u="1"/>
        <d v="2023-11-30T00:00:00" u="1"/>
        <d v="2023-12-01T00:00:00" u="1"/>
        <d v="2023-12-02T00:00:00" u="1"/>
        <d v="2023-12-03T00:00:00" u="1"/>
        <d v="2023-12-04T00:00:00" u="1"/>
        <d v="2023-12-05T00:00:00" u="1"/>
        <d v="2023-12-06T00:00:00" u="1"/>
        <d v="2023-12-07T00:00:00" u="1"/>
        <d v="2023-12-08T00:00:00" u="1"/>
        <d v="2023-12-09T00:00:00" u="1"/>
        <d v="2023-12-10T00:00:00" u="1"/>
        <d v="2023-12-11T00:00:00" u="1"/>
        <d v="2023-12-12T00:00:00" u="1"/>
        <d v="2023-12-13T00:00:00" u="1"/>
        <d v="2023-12-14T00:00:00" u="1"/>
        <d v="2023-12-15T00:00:00" u="1"/>
        <d v="2023-12-16T00:00:00" u="1"/>
        <d v="2023-12-17T00:00:00" u="1"/>
        <d v="2023-12-18T00:00:00" u="1"/>
        <d v="2023-12-19T00:00:00" u="1"/>
        <d v="2023-12-20T00:00:00" u="1"/>
        <d v="2023-12-21T00:00:00" u="1"/>
        <d v="2023-12-22T00:00:00" u="1"/>
        <d v="2023-12-23T00:00:00" u="1"/>
        <d v="2023-12-24T00:00:00" u="1"/>
        <d v="2023-12-25T00:00:00" u="1"/>
        <d v="2023-12-26T00:00:00" u="1"/>
        <d v="2023-12-27T00:00:00" u="1"/>
        <d v="2023-12-28T00:00:00" u="1"/>
        <d v="2023-12-29T00:00:00" u="1"/>
        <d v="2023-12-30T00:00:00" u="1"/>
        <d v="2023-12-31T00:00:00" u="1"/>
        <d v="2024-01-01T00:00:00" u="1"/>
        <d v="2024-01-02T00:00:00" u="1"/>
        <d v="2024-01-03T00:00:00" u="1"/>
        <d v="2024-01-04T00:00:00" u="1"/>
        <d v="2024-01-05T00:00:00" u="1"/>
        <d v="2024-01-06T00:00:00" u="1"/>
        <d v="2024-01-07T00:00:00" u="1"/>
        <d v="2024-01-08T00:00:00" u="1"/>
        <d v="2024-01-09T00:00:00" u="1"/>
        <d v="2024-01-10T00:00:00" u="1"/>
        <d v="2024-01-11T00:00:00" u="1"/>
        <d v="2024-01-12T00:00:00" u="1"/>
        <d v="2024-01-13T00:00:00" u="1"/>
        <d v="2024-01-14T00:00:00" u="1"/>
        <d v="2024-01-15T00:00:00" u="1"/>
        <d v="2024-01-16T00:00:00" u="1"/>
        <d v="2024-01-17T00:00:00" u="1"/>
        <d v="2024-01-18T00:00:00" u="1"/>
        <d v="2024-01-19T00:00:00" u="1"/>
        <d v="2024-01-20T00:00:00" u="1"/>
        <d v="2024-01-21T00:00:00" u="1"/>
        <d v="2024-01-22T00:00:00" u="1"/>
        <d v="2024-01-23T00:00:00" u="1"/>
        <d v="2024-01-24T00:00:00" u="1"/>
        <d v="2024-01-25T00:00:00" u="1"/>
        <d v="2024-01-26T00:00:00" u="1"/>
        <d v="2024-01-27T00:00:00" u="1"/>
        <d v="2024-01-28T00:00:00" u="1"/>
        <d v="2024-01-29T00:00:00" u="1"/>
        <d v="2024-01-30T00:00:00" u="1"/>
        <d v="2024-01-31T00:00:00" u="1"/>
        <d v="2024-02-01T00:00:00" u="1"/>
        <d v="2024-02-02T00:00:00" u="1"/>
        <d v="2024-02-03T00:00:00" u="1"/>
        <d v="2024-02-04T00:00:00" u="1"/>
        <d v="2024-02-05T00:00:00" u="1"/>
        <d v="2024-02-06T00:00:00" u="1"/>
        <d v="2024-02-07T00:00:00" u="1"/>
        <d v="2024-02-08T00:00:00" u="1"/>
        <d v="2024-02-09T00:00:00" u="1"/>
        <d v="2024-02-10T00:00:00" u="1"/>
        <d v="2024-02-11T00:00:00" u="1"/>
        <d v="2024-02-12T00:00:00" u="1"/>
        <d v="2024-02-13T00:00:00" u="1"/>
        <d v="2024-02-14T00:00:00" u="1"/>
        <d v="2024-02-15T00:00:00" u="1"/>
        <d v="2024-02-16T00:00:00" u="1"/>
        <d v="2024-02-17T00:00:00" u="1"/>
        <d v="2024-02-18T00:00:00" u="1"/>
        <d v="2024-02-19T00:00:00" u="1"/>
        <d v="2024-02-20T00:00:00" u="1"/>
        <d v="2024-02-21T00:00:00" u="1"/>
        <d v="2024-02-22T00:00:00" u="1"/>
        <d v="2024-02-23T00:00:00" u="1"/>
        <d v="2024-02-24T00:00:00" u="1"/>
        <d v="2024-02-25T00:00:00" u="1"/>
        <d v="2024-02-26T00:00:00" u="1"/>
        <d v="2024-02-27T00:00:00" u="1"/>
        <d v="2024-02-28T00:00:00" u="1"/>
        <d v="2024-02-29T00:00:00" u="1"/>
        <d v="2024-03-01T00:00:00" u="1"/>
        <d v="2024-03-02T00:00:00" u="1"/>
        <d v="2024-03-03T00:00:00" u="1"/>
        <d v="2024-03-04T00:00:00" u="1"/>
        <d v="2024-03-05T00:00:00" u="1"/>
        <d v="2024-03-06T00:00:00" u="1"/>
        <d v="2024-03-07T00:00:00" u="1"/>
        <d v="2024-03-08T00:00:00" u="1"/>
        <d v="2024-03-09T00:00:00" u="1"/>
        <d v="2024-03-10T00:00:00" u="1"/>
        <d v="2024-03-11T00:00:00" u="1"/>
        <d v="2024-03-12T00:00:00" u="1"/>
        <d v="2024-03-13T00:00:00" u="1"/>
        <d v="2024-03-14T00:00:00" u="1"/>
        <d v="2024-03-15T00:00:00" u="1"/>
        <d v="2024-03-16T00:00:00" u="1"/>
        <d v="2024-03-17T00:00:00" u="1"/>
        <d v="2024-03-18T00:00:00" u="1"/>
        <d v="2024-03-19T00:00:00" u="1"/>
        <d v="2024-03-20T00:00:00" u="1"/>
        <d v="2024-03-21T00:00:00" u="1"/>
        <d v="2024-03-22T00:00:00" u="1"/>
        <d v="2024-03-23T00:00:00" u="1"/>
        <d v="2024-03-24T00:00:00" u="1"/>
        <d v="2024-03-25T00:00:00" u="1"/>
        <d v="2024-03-26T00:00:00" u="1"/>
        <d v="2024-03-27T00:00:00" u="1"/>
        <d v="2024-03-28T00:00:00" u="1"/>
        <d v="2024-03-29T00:00:00" u="1"/>
        <d v="2024-03-30T00:00:00" u="1"/>
        <d v="2024-03-31T00:00:00" u="1"/>
        <d v="2024-04-01T00:00:00" u="1"/>
        <d v="2024-04-02T00:00:00" u="1"/>
        <d v="2024-04-03T00:00:00" u="1"/>
        <d v="2024-04-04T00:00:00" u="1"/>
        <d v="2024-04-05T00:00:00" u="1"/>
        <d v="2024-04-06T00:00:00" u="1"/>
        <d v="2024-04-07T00:00:00" u="1"/>
        <d v="2024-04-08T00:00:00" u="1"/>
        <d v="2024-04-09T00:00:00" u="1"/>
        <d v="2024-04-10T00:00:00" u="1"/>
        <d v="2024-04-11T00:00:00" u="1"/>
        <d v="2024-04-12T00:00:00" u="1"/>
        <d v="2024-04-13T00:00:00" u="1"/>
        <d v="2024-04-14T00:00:00" u="1"/>
        <d v="2024-04-15T00:00:00" u="1"/>
        <d v="2024-04-16T00:00:00" u="1"/>
        <d v="2024-04-17T00:00:00" u="1"/>
        <d v="2024-04-18T00:00:00" u="1"/>
        <d v="2024-04-19T00:00:00" u="1"/>
        <d v="2024-04-20T00:00:00" u="1"/>
        <d v="2024-04-21T00:00:00" u="1"/>
        <d v="2024-04-22T00:00:00" u="1"/>
        <d v="2024-04-23T00:00:00" u="1"/>
        <d v="2024-04-24T00:00:00" u="1"/>
        <d v="2024-04-25T00:00:00" u="1"/>
        <d v="2024-04-26T00:00:00" u="1"/>
        <d v="2024-04-27T00:00:00" u="1"/>
        <d v="2024-04-28T00:00:00" u="1"/>
        <d v="2024-04-29T00:00:00" u="1"/>
        <d v="2024-04-30T00:00:00" u="1"/>
        <d v="2024-05-01T00:00:00" u="1"/>
        <d v="2024-05-02T00:00:00" u="1"/>
        <d v="2024-05-03T00:00:00" u="1"/>
        <d v="2024-05-04T00:00:00" u="1"/>
        <d v="2024-05-05T00:00:00" u="1"/>
        <d v="2024-05-06T00:00:00" u="1"/>
        <d v="2024-05-07T00:00:00" u="1"/>
        <d v="2024-05-08T00:00:00" u="1"/>
        <d v="2024-05-09T00:00:00" u="1"/>
        <d v="2024-05-10T00:00:00" u="1"/>
        <d v="2024-05-11T00:00:00" u="1"/>
        <d v="2024-05-12T00:00:00" u="1"/>
        <d v="2024-05-13T00:00:00" u="1"/>
        <d v="2024-05-14T00:00:00" u="1"/>
        <d v="2024-05-15T00:00:00" u="1"/>
        <d v="2024-05-16T00:00:00" u="1"/>
        <d v="2024-05-17T00:00:00" u="1"/>
        <d v="2024-05-18T00:00:00" u="1"/>
        <d v="2024-05-19T00:00:00" u="1"/>
        <d v="2024-05-20T00:00:00" u="1"/>
        <d v="2024-05-21T00:00:00" u="1"/>
        <d v="2024-05-22T00:00:00" u="1"/>
        <d v="2024-05-23T00:00:00" u="1"/>
        <d v="2024-05-24T00:00:00" u="1"/>
        <d v="2024-05-25T00:00:00" u="1"/>
        <d v="2024-05-26T00:00:00" u="1"/>
        <d v="2024-05-27T00:00:00" u="1"/>
        <d v="2024-05-28T00:00:00" u="1"/>
        <d v="2024-05-29T00:00:00" u="1"/>
        <d v="2024-05-30T00:00:00" u="1"/>
        <d v="2024-05-31T00:00:00" u="1"/>
        <d v="2024-06-01T00:00:00" u="1"/>
        <d v="2024-06-02T00:00:00" u="1"/>
        <d v="2024-06-03T00:00:00" u="1"/>
        <d v="2024-06-04T00:00:00" u="1"/>
        <d v="2024-06-05T00:00:00" u="1"/>
        <d v="2024-06-06T00:00:00" u="1"/>
        <d v="2024-06-07T00:00:00" u="1"/>
        <d v="2024-06-08T00:00:00" u="1"/>
        <d v="2024-06-09T00:00:00" u="1"/>
        <d v="2024-06-10T00:00:00" u="1"/>
        <d v="2024-06-11T00:00:00" u="1"/>
        <d v="2024-06-12T00:00:00" u="1"/>
        <d v="2024-06-13T00:00:00" u="1"/>
        <d v="2024-06-14T00:00:00" u="1"/>
        <d v="2024-06-15T00:00:00" u="1"/>
        <d v="2024-06-16T00:00:00" u="1"/>
        <d v="2024-06-17T00:00:00" u="1"/>
        <d v="2024-06-18T00:00:00" u="1"/>
        <d v="2024-06-19T00:00:00" u="1"/>
        <d v="2024-06-20T00:00:00" u="1"/>
        <d v="2024-06-21T00:00:00" u="1"/>
        <d v="2024-06-22T00:00:00" u="1"/>
        <d v="2024-06-23T00:00:00" u="1"/>
        <d v="2024-06-24T00:00:00" u="1"/>
        <d v="2024-06-25T00:00:00" u="1"/>
        <d v="2024-06-26T00:00:00" u="1"/>
        <d v="2024-06-27T00:00:00" u="1"/>
        <d v="2024-06-28T00:00:00" u="1"/>
        <d v="2024-06-29T00:00:00" u="1"/>
        <d v="2024-06-30T00:00:00" u="1"/>
        <d v="2024-07-01T00:00:00" u="1"/>
        <d v="2024-07-02T00:00:00" u="1"/>
        <d v="2024-07-03T00:00:00" u="1"/>
        <d v="2024-07-04T00:00:00" u="1"/>
        <d v="2024-07-05T00:00:00" u="1"/>
        <d v="2024-07-06T00:00:00" u="1"/>
        <d v="2024-07-07T00:00:00" u="1"/>
        <d v="2024-07-08T00:00:00" u="1"/>
        <d v="2024-07-09T00:00:00" u="1"/>
        <d v="2024-07-10T00:00:00" u="1"/>
        <d v="2024-07-11T00:00:00" u="1"/>
        <d v="2024-07-12T00:00:00" u="1"/>
        <d v="2024-07-13T00:00:00" u="1"/>
        <d v="2024-07-14T00:00:00" u="1"/>
        <d v="2024-07-15T00:00:00" u="1"/>
        <d v="2024-07-16T00:00:00" u="1"/>
        <d v="2024-07-17T00:00:00" u="1"/>
        <d v="2024-07-18T00:00:00" u="1"/>
        <d v="2024-07-19T00:00:00" u="1"/>
        <d v="2024-07-20T00:00:00" u="1"/>
        <d v="2024-07-21T00:00:00" u="1"/>
        <d v="2024-07-22T00:00:00" u="1"/>
        <d v="2024-07-23T00:00:00" u="1"/>
        <d v="2024-07-24T00:00:00" u="1"/>
        <d v="2024-07-25T00:00:00" u="1"/>
        <d v="2024-07-26T00:00:00" u="1"/>
        <d v="2024-07-27T00:00:00" u="1"/>
        <d v="2024-07-28T00:00:00" u="1"/>
        <d v="2024-07-29T00:00:00" u="1"/>
        <d v="2024-07-30T00:00:00" u="1"/>
        <d v="2024-07-31T00:00:00" u="1"/>
        <d v="2024-08-01T00:00:00" u="1"/>
        <d v="2024-08-02T00:00:00" u="1"/>
        <d v="2024-08-03T00:00:00" u="1"/>
        <d v="2024-08-04T00:00:00" u="1"/>
        <d v="2024-08-05T00:00:00" u="1"/>
        <d v="2024-08-06T00:00:00" u="1"/>
        <d v="2024-08-07T00:00:00" u="1"/>
        <d v="2024-08-08T00:00:00" u="1"/>
        <d v="2024-08-09T00:00:00" u="1"/>
        <d v="2024-08-10T00:00:00" u="1"/>
        <d v="2024-08-11T00:00:00" u="1"/>
        <d v="2024-08-12T00:00:00" u="1"/>
        <d v="2024-08-13T00:00:00" u="1"/>
        <d v="2024-08-14T00:00:00" u="1"/>
        <d v="2024-08-15T00:00:00" u="1"/>
        <d v="2024-08-16T00:00:00" u="1"/>
        <d v="2024-08-17T00:00:00" u="1"/>
        <d v="2024-08-18T00:00:00" u="1"/>
        <d v="2024-08-19T00:00:00" u="1"/>
        <d v="2024-08-20T00:00:00" u="1"/>
        <d v="2024-08-21T00:00:00" u="1"/>
        <d v="2024-08-22T00:00:00" u="1"/>
        <d v="2024-08-23T00:00:00" u="1"/>
        <d v="2024-08-24T00:00:00" u="1"/>
        <d v="2024-08-25T00:00:00" u="1"/>
        <d v="2024-08-26T00:00:00" u="1"/>
        <d v="2024-08-27T00:00:00" u="1"/>
        <d v="2024-08-28T00:00:00" u="1"/>
        <d v="2024-08-29T00:00:00" u="1"/>
        <d v="2024-08-30T00:00:00" u="1"/>
        <d v="2024-08-31T00:00:00" u="1"/>
        <d v="2024-09-01T00:00:00" u="1"/>
        <d v="2024-09-02T00:00:00" u="1"/>
        <d v="2024-09-03T00:00:00" u="1"/>
        <d v="2024-09-04T00:00:00" u="1"/>
        <d v="2024-09-05T00:00:00" u="1"/>
        <d v="2024-09-06T00:00:00" u="1"/>
        <d v="2024-09-07T00:00:00" u="1"/>
        <d v="2024-09-08T00:00:00" u="1"/>
        <d v="2024-09-09T00:00:00" u="1"/>
        <d v="2024-09-10T00:00:00" u="1"/>
        <d v="2024-09-11T00:00:00" u="1"/>
        <d v="2024-09-12T00:00:00" u="1"/>
        <d v="2024-09-13T00:00:00" u="1"/>
        <d v="2024-09-14T00:00:00" u="1"/>
        <d v="2024-09-15T00:00:00" u="1"/>
        <d v="2024-09-16T00:00:00" u="1"/>
        <d v="2024-09-17T00:00:00" u="1"/>
        <d v="2024-09-18T00:00:00" u="1"/>
        <d v="2024-09-19T00:00:00" u="1"/>
        <d v="2024-09-20T00:00:00" u="1"/>
        <d v="2024-09-21T00:00:00" u="1"/>
        <d v="2024-09-22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29T00:00:00" u="1"/>
        <d v="2024-09-30T00:00:00" u="1"/>
        <d v="2024-10-01T00:00:00" u="1"/>
        <d v="2024-10-02T00:00:00" u="1"/>
        <d v="2024-10-03T00:00:00" u="1"/>
        <d v="2024-10-04T00:00:00" u="1"/>
        <d v="2024-10-05T00:00:00" u="1"/>
        <d v="2024-10-06T00:00:00" u="1"/>
        <d v="2024-10-07T00:00:00" u="1"/>
        <d v="2024-10-08T00:00:00" u="1"/>
        <d v="2024-10-09T00:00:00" u="1"/>
        <d v="2024-10-10T00:00:00" u="1"/>
        <d v="2024-10-11T00:00:00" u="1"/>
        <d v="2024-10-12T00:00:00" u="1"/>
        <d v="2024-10-13T00:00:00" u="1"/>
        <d v="2024-10-14T00:00:00" u="1"/>
        <d v="2024-10-15T00:00:00" u="1"/>
        <d v="2024-10-16T00:00:00" u="1"/>
        <d v="2024-10-17T00:00:00" u="1"/>
        <d v="2024-10-18T00:00:00" u="1"/>
        <d v="2024-10-19T00:00:00" u="1"/>
        <d v="2024-10-20T00:00:00" u="1"/>
        <d v="2024-10-21T00:00:00" u="1"/>
        <d v="2024-10-22T00:00:00" u="1"/>
        <d v="2024-10-23T00:00:00" u="1"/>
        <d v="2024-10-24T00:00:00" u="1"/>
        <d v="2024-10-25T00:00:00" u="1"/>
        <d v="2024-10-26T00:00:00" u="1"/>
        <d v="2024-10-27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1-03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6T00:00:00" u="1"/>
        <d v="2024-11-17T00:00:00" u="1"/>
        <d v="2024-11-18T00:00:00" u="1"/>
        <d v="2024-11-19T00:00:00" u="1"/>
        <d v="2024-11-20T00:00:00" u="1"/>
        <d v="2024-11-21T00:00:00" u="1"/>
        <d v="2024-11-22T00:00:00" u="1"/>
        <d v="2024-11-23T00:00:00" u="1"/>
        <d v="2024-11-24T00:00:00" u="1"/>
        <d v="2024-11-25T00:00:00" u="1"/>
        <d v="2024-11-26T00:00:00" u="1"/>
        <d v="2024-11-27T00:00:00" u="1"/>
        <d v="2024-11-28T00:00:00" u="1"/>
        <d v="2024-11-29T00:00:00" u="1"/>
        <d v="2024-11-30T00:00:00" u="1"/>
        <d v="2024-12-01T00:00:00" u="1"/>
        <d v="2024-12-02T00:00:00" u="1"/>
        <d v="2024-12-03T00:00:00" u="1"/>
        <d v="2024-12-04T00:00:00" u="1"/>
        <d v="2024-12-05T00:00:00" u="1"/>
        <d v="2024-12-06T00:00:00" u="1"/>
        <d v="2024-12-07T00:00:00" u="1"/>
        <d v="2024-12-08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2-15T00:00:00" u="1"/>
        <d v="2024-12-16T00:00:00" u="1"/>
        <d v="2024-12-17T00:00:00" u="1"/>
        <d v="2024-12-18T00:00:00" u="1"/>
        <d v="2024-12-19T00:00:00" u="1"/>
        <d v="2024-12-20T00:00:00" u="1"/>
        <d v="2024-12-21T00:00:00" u="1"/>
        <d v="2024-12-22T00:00:00" u="1"/>
        <d v="2024-12-23T00:00:00" u="1"/>
        <d v="2024-12-24T00:00:00" u="1"/>
        <d v="2024-12-25T00:00:00" u="1"/>
        <d v="2024-12-26T00:00:00" u="1"/>
        <d v="2024-12-27T00:00:00" u="1"/>
        <d v="2024-12-28T00:00:00" u="1"/>
        <d v="2024-12-29T00:00:00" u="1"/>
        <d v="2024-12-30T00:00:00" u="1"/>
        <d v="2024-12-31T00:00:00" u="1"/>
        <d v="2025-01-01T00:00:00" u="1"/>
        <d v="2025-01-02T00:00:00" u="1"/>
        <d v="2025-01-03T00:00:00" u="1"/>
        <d v="2025-01-04T00:00:00" u="1"/>
        <d v="2025-01-05T00:00:00" u="1"/>
        <d v="2025-01-06T00:00:00" u="1"/>
        <d v="2025-01-07T00:00:00" u="1"/>
        <d v="2025-01-08T00:00:00" u="1"/>
        <d v="2025-01-09T00:00:00" u="1"/>
        <d v="2025-01-10T00:00:00" u="1"/>
        <d v="2025-01-11T00:00:00" u="1"/>
        <d v="2025-01-12T00:00:00" u="1"/>
        <d v="2025-01-13T00:00:00" u="1"/>
        <d v="2025-01-14T00:00:00" u="1"/>
        <d v="2025-01-15T00:00:00" u="1"/>
        <d v="2025-01-16T00:00:00" u="1"/>
        <d v="2025-01-17T00:00:00" u="1"/>
        <d v="2025-01-18T00:00:00" u="1"/>
        <d v="2025-01-19T00:00:00" u="1"/>
        <d v="2025-01-20T00:00:00" u="1"/>
        <d v="2025-01-21T00:00:00" u="1"/>
        <d v="2025-01-22T00:00:00" u="1"/>
        <d v="2025-01-23T00:00:00" u="1"/>
        <d v="2025-01-24T00:00:00" u="1"/>
        <d v="2025-01-25T00:00:00" u="1"/>
        <d v="2025-01-26T00:00:00" u="1"/>
        <d v="2025-01-27T00:00:00" u="1"/>
        <d v="2025-01-28T00:00:00" u="1"/>
        <d v="2025-01-29T00:00:00" u="1"/>
        <d v="2025-01-30T00:00:00" u="1"/>
        <d v="2025-01-31T00:00:00" u="1"/>
        <d v="2025-02-01T00:00:00" u="1"/>
        <d v="2025-02-02T00:00:00" u="1"/>
        <d v="2025-02-03T00:00:00" u="1"/>
        <d v="2025-02-04T00:00:00" u="1"/>
        <d v="2025-02-05T00:00:00" u="1"/>
        <d v="2025-02-06T00:00:00" u="1"/>
        <d v="2025-02-07T00:00:00" u="1"/>
        <d v="2025-02-08T00:00:00" u="1"/>
        <d v="2025-02-09T00:00:00" u="1"/>
        <d v="2025-02-10T00:00:00" u="1"/>
        <d v="2025-02-11T00:00:00" u="1"/>
        <d v="2025-02-12T00:00:00" u="1"/>
        <d v="2025-02-13T00:00:00" u="1"/>
        <d v="2025-02-14T00:00:00" u="1"/>
        <d v="2025-02-15T00:00:00" u="1"/>
        <d v="2025-02-16T00:00:00" u="1"/>
        <d v="2025-02-17T00:00:00" u="1"/>
        <d v="2025-02-18T00:00:00" u="1"/>
        <d v="2025-02-19T00:00:00" u="1"/>
        <d v="2025-02-20T00:00:00" u="1"/>
        <d v="2025-02-21T00:00:00" u="1"/>
        <d v="2025-02-22T00:00:00" u="1"/>
        <d v="2025-02-23T00:00:00" u="1"/>
        <d v="2025-02-24T00:00:00" u="1"/>
        <d v="2025-02-25T00:00:00" u="1"/>
        <d v="2025-02-26T00:00:00" u="1"/>
        <d v="2025-02-27T00:00:00" u="1"/>
        <d v="2025-02-28T00:00:00" u="1"/>
        <d v="2025-03-01T00:00:00" u="1"/>
        <d v="2025-03-02T00:00:00" u="1"/>
        <d v="2025-03-03T00:00:00" u="1"/>
        <d v="2025-03-04T00:00:00" u="1"/>
        <d v="2025-03-05T00:00:00" u="1"/>
        <d v="2025-03-06T00:00:00" u="1"/>
        <d v="2025-03-07T00:00:00" u="1"/>
        <d v="2025-03-08T00:00:00" u="1"/>
        <d v="2025-03-09T00:00:00" u="1"/>
        <d v="2025-03-10T00:00:00" u="1"/>
        <d v="2025-03-11T00:00:00" u="1"/>
        <d v="2025-03-12T00:00:00" u="1"/>
        <d v="2025-03-13T00:00:00" u="1"/>
        <d v="2025-03-14T00:00:00" u="1"/>
        <d v="2025-03-15T00:00:00" u="1"/>
        <d v="2025-03-16T00:00:00" u="1"/>
        <d v="2025-03-17T00:00:00" u="1"/>
        <d v="2025-03-18T00:00:00" u="1"/>
        <d v="2025-03-19T00:00:00" u="1"/>
        <d v="2025-03-20T00:00:00" u="1"/>
        <d v="2025-03-21T00:00:00" u="1"/>
        <d v="2025-03-22T00:00:00" u="1"/>
        <d v="2025-03-23T00:00:00" u="1"/>
        <d v="2025-03-24T00:00:00" u="1"/>
        <d v="2025-03-25T00:00:00" u="1"/>
        <d v="2025-03-26T00:00:00" u="1"/>
        <d v="2025-03-27T00:00:00" u="1"/>
        <d v="2025-03-28T00:00:00" u="1"/>
      </sharedItems>
      <fieldGroup par="194"/>
    </cacheField>
    <cacheField name="Finacial Year" numFmtId="0">
      <sharedItems containsSemiMixedTypes="0" containsString="0" containsNumber="1" containsInteger="1" minValue="2025" maxValue="2026"/>
    </cacheField>
    <cacheField name="Calendor Year" numFmtId="0">
      <sharedItems containsSemiMixedTypes="0" containsString="0" containsNumber="1" containsInteger="1" minValue="2025" maxValue="2025"/>
    </cacheField>
    <cacheField name="Month Year" numFmtId="170">
      <sharedItems containsSemiMixedTypes="0" containsNonDate="0" containsDate="1" containsString="0" minDate="2025-03-01T00:00:00" maxDate="2025-07-02T00:00:00"/>
    </cacheField>
    <cacheField name="Days" numFmtId="0">
      <sharedItems containsSemiMixedTypes="0" containsString="0" containsNumber="1" containsInteger="1" minValue="30" maxValue="31"/>
    </cacheField>
    <cacheField name="Sunrise Time (POA&gt;20 W/m2)" numFmtId="172">
      <sharedItems containsNonDate="0" containsDate="1" containsString="0" containsBlank="1" minDate="1899-12-30T06:08:00" maxDate="1899-12-30T07:53:00"/>
    </cacheField>
    <cacheField name="Sunset Time (POA&lt;20 W/m2)" numFmtId="172">
      <sharedItems containsNonDate="0" containsDate="1" containsString="0" containsBlank="1" minDate="1899-12-30T17:07:00" maxDate="1899-12-30T18:45:00"/>
    </cacheField>
    <cacheField name="IS1_Inv1_M1" numFmtId="1">
      <sharedItems containsString="0" containsBlank="1" containsNumber="1" containsInteger="1" minValue="3414" maxValue="12723"/>
    </cacheField>
    <cacheField name="IS1_Inv1_M2" numFmtId="1">
      <sharedItems containsString="0" containsBlank="1" containsNumber="1" containsInteger="1" minValue="3517" maxValue="12881"/>
    </cacheField>
    <cacheField name="IS2_Inv1_M1" numFmtId="1">
      <sharedItems containsString="0" containsBlank="1" containsNumber="1" containsInteger="1" minValue="3721" maxValue="12429"/>
    </cacheField>
    <cacheField name="IS2_Inv1_M2" numFmtId="1">
      <sharedItems containsString="0" containsBlank="1" containsNumber="1" containsInteger="1" minValue="3599" maxValue="11733"/>
    </cacheField>
    <cacheField name="IS2_Inv2_M1" numFmtId="1">
      <sharedItems containsString="0" containsBlank="1" containsNumber="1" containsInteger="1" minValue="3704" maxValue="12302"/>
    </cacheField>
    <cacheField name="IS2_Inv2_M2" numFmtId="1">
      <sharedItems containsString="0" containsBlank="1" containsNumber="1" containsInteger="1" minValue="3652" maxValue="12231"/>
    </cacheField>
    <cacheField name="IS3_Inv1_M1" numFmtId="1">
      <sharedItems containsString="0" containsBlank="1" containsNumber="1" containsInteger="1" minValue="2550" maxValue="12520"/>
    </cacheField>
    <cacheField name="IS3_Inv1_M2" numFmtId="1">
      <sharedItems containsString="0" containsBlank="1" containsNumber="1" containsInteger="1" minValue="2560" maxValue="12349"/>
    </cacheField>
    <cacheField name="IS3_Inv2_M1" numFmtId="1">
      <sharedItems containsString="0" containsBlank="1" containsNumber="1" containsInteger="1" minValue="2460" maxValue="12148"/>
    </cacheField>
    <cacheField name="IS3_Inv2_M2" numFmtId="1">
      <sharedItems containsString="0" containsBlank="1" containsNumber="1" containsInteger="1" minValue="2517" maxValue="12330"/>
    </cacheField>
    <cacheField name="IS4_Inv1_M1" numFmtId="1">
      <sharedItems containsString="0" containsBlank="1" containsNumber="1" containsInteger="1" minValue="3588" maxValue="12218"/>
    </cacheField>
    <cacheField name="IS4_Inv1_M2" numFmtId="1">
      <sharedItems containsString="0" containsBlank="1" containsNumber="1" containsInteger="1" minValue="3590" maxValue="12219"/>
    </cacheField>
    <cacheField name="IS4_Inv2_M1" numFmtId="1">
      <sharedItems containsString="0" containsBlank="1" containsNumber="1" containsInteger="1" minValue="3520" maxValue="11976"/>
    </cacheField>
    <cacheField name="IS4_Inv2_M2" numFmtId="1">
      <sharedItems containsString="0" containsBlank="1" containsNumber="1" containsInteger="1" minValue="3107" maxValue="13040"/>
    </cacheField>
    <cacheField name="IS5_Inv1_M1" numFmtId="1">
      <sharedItems containsString="0" containsBlank="1" containsNumber="1" containsInteger="1" minValue="2622" maxValue="8947"/>
    </cacheField>
    <cacheField name="IS5_Inv1_M2" numFmtId="1">
      <sharedItems containsString="0" containsBlank="1" containsNumber="1" containsInteger="1" minValue="2456" maxValue="8665"/>
    </cacheField>
    <cacheField name="IS5_Inv1_M3" numFmtId="1">
      <sharedItems containsString="0" containsBlank="1" containsNumber="1" containsInteger="1" minValue="2455" maxValue="8841"/>
    </cacheField>
    <cacheField name="IS5_Inv1_M4" numFmtId="1">
      <sharedItems containsString="0" containsBlank="1" containsNumber="1" containsInteger="1" minValue="2301" maxValue="8247"/>
    </cacheField>
    <cacheField name="IS6_Inv1_M1" numFmtId="1">
      <sharedItems containsString="0" containsBlank="1" containsNumber="1" containsInteger="1" minValue="2961" maxValue="13010"/>
    </cacheField>
    <cacheField name="IS6_Inv1_M2" numFmtId="1">
      <sharedItems containsString="0" containsBlank="1" containsNumber="1" containsInteger="1" minValue="3137" maxValue="12806"/>
    </cacheField>
    <cacheField name="IS6_Inv2_M1" numFmtId="1">
      <sharedItems containsString="0" containsBlank="1" containsNumber="1" containsInteger="1" minValue="2470" maxValue="11764"/>
    </cacheField>
    <cacheField name="IS6_Inv2_M2" numFmtId="1">
      <sharedItems containsString="0" containsBlank="1" containsNumber="1" containsInteger="1" minValue="1842" maxValue="11885"/>
    </cacheField>
    <cacheField name="IS7_Inv1_M1" numFmtId="1">
      <sharedItems containsString="0" containsBlank="1" containsNumber="1" containsInteger="1" minValue="3563" maxValue="12713"/>
    </cacheField>
    <cacheField name="IS7_Inv1_M2" numFmtId="1">
      <sharedItems containsString="0" containsBlank="1" containsNumber="1" containsInteger="1" minValue="3623" maxValue="12921"/>
    </cacheField>
    <cacheField name="IS8_Inv1_M1" numFmtId="1">
      <sharedItems containsString="0" containsBlank="1" containsNumber="1" containsInteger="1" minValue="3438" maxValue="13128"/>
    </cacheField>
    <cacheField name="IS8_Inv1_M2" numFmtId="1">
      <sharedItems containsString="0" containsBlank="1" containsNumber="1" containsInteger="1" minValue="3802" maxValue="13112"/>
    </cacheField>
    <cacheField name="IS8_Inv2_M1" numFmtId="1">
      <sharedItems containsString="0" containsBlank="1" containsNumber="1" containsInteger="1" minValue="3463" maxValue="12688"/>
    </cacheField>
    <cacheField name="IS8_Inv2_M2" numFmtId="1">
      <sharedItems containsString="0" containsBlank="1" containsNumber="1" containsInteger="1" minValue="3579" maxValue="13031"/>
    </cacheField>
    <cacheField name="IS8_Inv3_M1" numFmtId="1">
      <sharedItems containsString="0" containsBlank="1" containsNumber="1" containsInteger="1" minValue="3398" maxValue="12465"/>
    </cacheField>
    <cacheField name="IS8_Inv3_M2" numFmtId="1">
      <sharedItems containsString="0" containsBlank="1" containsNumber="1" containsInteger="1" minValue="3313" maxValue="12212"/>
    </cacheField>
    <cacheField name="IS8_Inv4_M1" numFmtId="1">
      <sharedItems containsString="0" containsBlank="1" containsNumber="1" containsInteger="1" minValue="3032" maxValue="11639"/>
    </cacheField>
    <cacheField name="IS8_Inv4_M2" numFmtId="1">
      <sharedItems containsString="0" containsBlank="1" containsNumber="1" containsInteger="1" minValue="1181" maxValue="11917"/>
    </cacheField>
    <cacheField name="IS9_Inv1_M1" numFmtId="1">
      <sharedItems containsString="0" containsBlank="1" containsNumber="1" containsInteger="1" minValue="2394" maxValue="9343"/>
    </cacheField>
    <cacheField name="IS9_Inv1_M2" numFmtId="1">
      <sharedItems containsString="0" containsBlank="1" containsNumber="1" containsInteger="1" minValue="2401" maxValue="9041"/>
    </cacheField>
    <cacheField name="IS9_Inv1_M3" numFmtId="1">
      <sharedItems containsString="0" containsBlank="1" containsNumber="1" containsInteger="1" minValue="2122" maxValue="8378"/>
    </cacheField>
    <cacheField name="IS9_Inv1_M4" numFmtId="1">
      <sharedItems containsString="0" containsBlank="1" containsNumber="1" containsInteger="1" minValue="2157" maxValue="8524"/>
    </cacheField>
    <cacheField name="IS9_Inv2_M1" numFmtId="1">
      <sharedItems containsString="0" containsBlank="1" containsNumber="1" containsInteger="1" minValue="2279" maxValue="9044"/>
    </cacheField>
    <cacheField name="IS9_Inv2_M2" numFmtId="1">
      <sharedItems containsString="0" containsBlank="1" containsNumber="1" containsInteger="1" minValue="2340" maxValue="9259"/>
    </cacheField>
    <cacheField name="IS9_Inv2_M3" numFmtId="1">
      <sharedItems containsString="0" containsBlank="1" containsNumber="1" containsInteger="1" minValue="2250" maxValue="9138"/>
    </cacheField>
    <cacheField name="IS9_Inv2_M4" numFmtId="1">
      <sharedItems containsString="0" containsBlank="1" containsNumber="1" containsInteger="1" minValue="2270" maxValue="9195"/>
    </cacheField>
    <cacheField name="IS10_Inv1_M1" numFmtId="1">
      <sharedItems containsString="0" containsBlank="1" containsNumber="1" containsInteger="1" minValue="1037" maxValue="9486"/>
    </cacheField>
    <cacheField name="IS10_Inv1_M2" numFmtId="1">
      <sharedItems containsString="0" containsBlank="1" containsNumber="1" containsInteger="1" minValue="2220" maxValue="8803"/>
    </cacheField>
    <cacheField name="IS10_Inv1_M3" numFmtId="1">
      <sharedItems containsString="0" containsBlank="1" containsNumber="1" containsInteger="1" minValue="2320" maxValue="8907"/>
    </cacheField>
    <cacheField name="IS10_Inv1_M4" numFmtId="1">
      <sharedItems containsString="0" containsBlank="1" containsNumber="1" containsInteger="1" minValue="2394" maxValue="9196"/>
    </cacheField>
    <cacheField name="IS10_Inv2_M1" numFmtId="1">
      <sharedItems containsString="0" containsBlank="1" containsNumber="1" containsInteger="1" minValue="2550" maxValue="9290"/>
    </cacheField>
    <cacheField name="IS10_Inv2_M2" numFmtId="1">
      <sharedItems containsString="0" containsBlank="1" containsNumber="1" containsInteger="1" minValue="723" maxValue="3231"/>
    </cacheField>
    <cacheField name="IS10_Inv2_M3" numFmtId="1">
      <sharedItems containsString="0" containsBlank="1" containsNumber="1" containsInteger="1" minValue="2280" maxValue="8935"/>
    </cacheField>
    <cacheField name="IS10_Inv2_M4" numFmtId="1">
      <sharedItems containsString="0" containsBlank="1" containsNumber="1" containsInteger="1" minValue="2290" maxValue="8920"/>
    </cacheField>
    <cacheField name="IS11_Inv1_M1" numFmtId="1">
      <sharedItems containsString="0" containsBlank="1" containsNumber="1" containsInteger="1" minValue="2063" maxValue="8290"/>
    </cacheField>
    <cacheField name="IS11_Inv1_M2" numFmtId="1">
      <sharedItems containsString="0" containsBlank="1" containsNumber="1" containsInteger="1" minValue="2141" maxValue="8627"/>
    </cacheField>
    <cacheField name="IS11_Inv1_M3" numFmtId="1">
      <sharedItems containsString="0" containsBlank="1" containsNumber="1" containsInteger="1" minValue="2228" maxValue="8771"/>
    </cacheField>
    <cacheField name="IS11_Inv1_M4" numFmtId="1">
      <sharedItems containsString="0" containsBlank="1" containsNumber="1" containsInteger="1" minValue="2217" maxValue="8967"/>
    </cacheField>
    <cacheField name="IS11_Inv2_M1" numFmtId="1">
      <sharedItems containsString="0" containsBlank="1" containsNumber="1" containsInteger="1" minValue="2354" maxValue="9102"/>
    </cacheField>
    <cacheField name="IS11_Inv2_M2" numFmtId="1">
      <sharedItems containsString="0" containsBlank="1" containsNumber="1" containsInteger="1" minValue="1943" maxValue="7951"/>
    </cacheField>
    <cacheField name="IS11_Inv2_M3" numFmtId="1">
      <sharedItems containsString="0" containsBlank="1" containsNumber="1" containsInteger="1" minValue="2066" maxValue="8401"/>
    </cacheField>
    <cacheField name="IS11_Inv2_M4" numFmtId="1">
      <sharedItems containsString="0" containsBlank="1" containsNumber="1" containsInteger="1" minValue="2101" maxValue="8479"/>
    </cacheField>
    <cacheField name="IS12_Inv1_M1" numFmtId="1">
      <sharedItems containsString="0" containsBlank="1" containsNumber="1" containsInteger="1" minValue="2213" maxValue="8955"/>
    </cacheField>
    <cacheField name="IS12_Inv1_M2" numFmtId="1">
      <sharedItems containsString="0" containsBlank="1" containsNumber="1" containsInteger="1" minValue="1413" maxValue="8961"/>
    </cacheField>
    <cacheField name="IS12_Inv1_M3" numFmtId="1">
      <sharedItems containsString="0" containsBlank="1" containsNumber="1" containsInteger="1" minValue="1956" maxValue="7986"/>
    </cacheField>
    <cacheField name="IS12_Inv1_M4" numFmtId="1">
      <sharedItems containsString="0" containsBlank="1" containsNumber="1" containsInteger="1" minValue="2147" maxValue="8879"/>
    </cacheField>
    <cacheField name="IS12_Inv2_M1" numFmtId="1">
      <sharedItems containsString="0" containsBlank="1" containsNumber="1" containsInteger="1" minValue="2118" maxValue="8998"/>
    </cacheField>
    <cacheField name="IS12_Inv2_M2" numFmtId="1">
      <sharedItems containsString="0" containsBlank="1" containsNumber="1" containsInteger="1" minValue="2092" maxValue="8752"/>
    </cacheField>
    <cacheField name="IS12_Inv2_M3" numFmtId="1">
      <sharedItems containsString="0" containsBlank="1" containsNumber="1" containsInteger="1" minValue="2179" maxValue="8988"/>
    </cacheField>
    <cacheField name="IS12_Inv2_M4" numFmtId="1">
      <sharedItems containsString="0" containsBlank="1" containsNumber="1" containsInteger="1" minValue="2313" maxValue="9201"/>
    </cacheField>
    <cacheField name="IS13_Inv1_M1" numFmtId="1">
      <sharedItems containsString="0" containsBlank="1" containsNumber="1" containsInteger="1" minValue="3275" maxValue="12689"/>
    </cacheField>
    <cacheField name="IS13_Inv1_M2" numFmtId="1">
      <sharedItems containsString="0" containsBlank="1" containsNumber="1" containsInteger="1" minValue="3033" maxValue="11589"/>
    </cacheField>
    <cacheField name="IS13_Inv2_M1" numFmtId="1">
      <sharedItems containsString="0" containsBlank="1" containsNumber="1" containsInteger="1" minValue="3266" maxValue="12905"/>
    </cacheField>
    <cacheField name="IS13_Inv2_M2" numFmtId="1">
      <sharedItems containsString="0" containsBlank="1" containsNumber="1" containsInteger="1" minValue="3136" maxValue="12250"/>
    </cacheField>
    <cacheField name="IS13_Inv3_M1" numFmtId="1">
      <sharedItems containsString="0" containsBlank="1" containsNumber="1" containsInteger="1" minValue="3041" maxValue="12009"/>
    </cacheField>
    <cacheField name="IS13_Inv3_M2" numFmtId="1">
      <sharedItems containsString="0" containsBlank="1" containsNumber="1" containsInteger="1" minValue="2722" maxValue="10750"/>
    </cacheField>
    <cacheField name="IS13_Inv4_M1" numFmtId="1">
      <sharedItems containsString="0" containsBlank="1" containsNumber="1" containsInteger="1" minValue="3268" maxValue="12896"/>
    </cacheField>
    <cacheField name="IS13_Inv4_M2" numFmtId="1">
      <sharedItems containsString="0" containsBlank="1" containsNumber="1" containsInteger="1" minValue="3080" maxValue="12378"/>
    </cacheField>
    <cacheField name="IS14_Inv1_M1" numFmtId="1">
      <sharedItems containsString="0" containsBlank="1" containsNumber="1" containsInteger="1" minValue="2288" maxValue="9247"/>
    </cacheField>
    <cacheField name="IS14_Inv1_M2" numFmtId="1">
      <sharedItems containsString="0" containsBlank="1" containsNumber="1" containsInteger="1" minValue="1316" maxValue="7390"/>
    </cacheField>
    <cacheField name="IS14_Inv1_M3" numFmtId="1">
      <sharedItems containsString="0" containsBlank="1" containsNumber="1" containsInteger="1" minValue="2046" maxValue="8520"/>
    </cacheField>
    <cacheField name="IS14_Inv1_M4" numFmtId="1">
      <sharedItems containsString="0" containsBlank="1" containsNumber="1" containsInteger="1" minValue="1759" maxValue="7108"/>
    </cacheField>
    <cacheField name="IS15_Inv1_M1" numFmtId="1">
      <sharedItems containsString="0" containsBlank="1" containsNumber="1" containsInteger="1" minValue="1266" maxValue="5158"/>
    </cacheField>
    <cacheField name="IS15_Inv2_M1" numFmtId="1">
      <sharedItems containsString="0" containsBlank="1" containsNumber="1" containsInteger="1" minValue="0" maxValue="4349"/>
    </cacheField>
    <cacheField name="IS16_Inv1_M1" numFmtId="1">
      <sharedItems containsString="0" containsBlank="1" containsNumber="1" containsInteger="1" minValue="3118" maxValue="12047"/>
    </cacheField>
    <cacheField name="IS16_Inv1_M2" numFmtId="1">
      <sharedItems containsString="0" containsBlank="1" containsNumber="1" containsInteger="1" minValue="3146" maxValue="12162"/>
    </cacheField>
    <cacheField name="IS17_Inv1_M1" numFmtId="1">
      <sharedItems containsString="0" containsBlank="1" containsNumber="1" containsInteger="1" minValue="3130" maxValue="11378"/>
    </cacheField>
    <cacheField name="IS17_Inv1_M2" numFmtId="1">
      <sharedItems containsString="0" containsBlank="1" containsNumber="1" containsInteger="1" minValue="3289" maxValue="12635"/>
    </cacheField>
    <cacheField name="IS17_Inv2_M1" numFmtId="1">
      <sharedItems containsString="0" containsBlank="1" containsNumber="1" containsInteger="1" minValue="3419" maxValue="13251"/>
    </cacheField>
    <cacheField name="IS17_Inv2_M2" numFmtId="1">
      <sharedItems containsString="0" containsBlank="1" containsNumber="1" containsInteger="1" minValue="1365" maxValue="8175"/>
    </cacheField>
    <cacheField name="IS18_Inv1_M1" numFmtId="1">
      <sharedItems containsString="0" containsBlank="1" containsNumber="1" containsInteger="1" minValue="0" maxValue="7134"/>
    </cacheField>
    <cacheField name="IS18_Inv1_M2" numFmtId="1">
      <sharedItems containsString="0" containsBlank="1" containsNumber="1" containsInteger="1" minValue="0" maxValue="7501"/>
    </cacheField>
    <cacheField name="IS18_Inv1_M3" numFmtId="1">
      <sharedItems containsString="0" containsBlank="1" containsNumber="1" containsInteger="1" minValue="0" maxValue="7110"/>
    </cacheField>
    <cacheField name="IS18_Inv1_M4" numFmtId="1">
      <sharedItems containsString="0" containsBlank="1" containsNumber="1" containsInteger="1" minValue="0" maxValue="6765"/>
    </cacheField>
    <cacheField name="IS18_Inv2_M1" numFmtId="1">
      <sharedItems containsString="0" containsBlank="1" containsNumber="1" containsInteger="1" minValue="0" maxValue="7110"/>
    </cacheField>
    <cacheField name="IS18_Inv2_M2" numFmtId="1">
      <sharedItems containsString="0" containsBlank="1" containsNumber="1" containsInteger="1" minValue="0" maxValue="7229"/>
    </cacheField>
    <cacheField name="IS18_Inv2_M3" numFmtId="1">
      <sharedItems containsString="0" containsBlank="1" containsNumber="1" containsInteger="1" minValue="17" maxValue="7027"/>
    </cacheField>
    <cacheField name="IS18_Inv2_M4" numFmtId="1">
      <sharedItems containsString="0" containsBlank="1" containsNumber="1" containsInteger="1" minValue="0" maxValue="6840"/>
    </cacheField>
    <cacheField name="IS19_Inv1_M1" numFmtId="1">
      <sharedItems containsString="0" containsBlank="1" containsNumber="1" containsInteger="1" minValue="0" maxValue="12098"/>
    </cacheField>
    <cacheField name="IS19_Inv1_M2" numFmtId="1">
      <sharedItems containsString="0" containsBlank="1" containsNumber="1" containsInteger="1" minValue="0" maxValue="12385"/>
    </cacheField>
    <cacheField name="IS19_Inv2_M1" numFmtId="1">
      <sharedItems containsString="0" containsBlank="1" containsNumber="1" containsInteger="1" minValue="0" maxValue="11318"/>
    </cacheField>
    <cacheField name="IS19_Inv2_M2" numFmtId="1">
      <sharedItems containsString="0" containsBlank="1" containsNumber="1" containsInteger="1" minValue="0" maxValue="11340"/>
    </cacheField>
    <cacheField name="IS20_Inv1_M1" numFmtId="1">
      <sharedItems containsString="0" containsBlank="1" containsNumber="1" containsInteger="1" minValue="0" maxValue="568"/>
    </cacheField>
    <cacheField name="IS20_Inv1_M2" numFmtId="1">
      <sharedItems containsString="0" containsBlank="1" containsNumber="1" containsInteger="1" minValue="0" maxValue="1051"/>
    </cacheField>
    <cacheField name="IS20_Inv2_M1" numFmtId="1">
      <sharedItems containsString="0" containsBlank="1" containsNumber="1" containsInteger="1" minValue="0" maxValue="1242"/>
    </cacheField>
    <cacheField name="IS20_Inv2_M2" numFmtId="1">
      <sharedItems containsString="0" containsBlank="1" containsNumber="1" containsInteger="1" minValue="0" maxValue="4443"/>
    </cacheField>
    <cacheField name="POA_UP_MCR (KWh/m2)" numFmtId="1">
      <sharedItems containsString="0" containsBlank="1" containsNumber="1" minValue="1.8933310419681615" maxValue="7.249498830852505"/>
    </cacheField>
    <cacheField name="POA_UP_IS1 (KWh/m2)" numFmtId="1">
      <sharedItems containsString="0" containsBlank="1" containsNumber="1" minValue="1.8933310419681615" maxValue="7.0734628706946383"/>
    </cacheField>
    <cacheField name="POA_UP_Ph4 (KWh/m2)" numFmtId="1">
      <sharedItems containsString="0" containsBlank="1" containsNumber="1" minValue="1.5433053627586188" maxValue="6.9498268676671113"/>
    </cacheField>
    <cacheField name="POA_UP_Ph3 (KWh/m2)2" numFmtId="1">
      <sharedItems containsNonDate="0" containsString="0" containsBlank="1"/>
    </cacheField>
    <cacheField name="POA_Down_MCR (KWh/m2)" numFmtId="1">
      <sharedItems containsNonDate="0" containsString="0" containsBlank="1"/>
    </cacheField>
    <cacheField name="POA_Down_IS1 (KWh/m2)" numFmtId="1">
      <sharedItems containsString="0" containsBlank="1" containsNumber="1" minValue="0.30899834298118689" maxValue="1.3832428429612134"/>
    </cacheField>
    <cacheField name="POA_Down_Ph4 (KWh/m2)2" numFmtId="1">
      <sharedItems containsNonDate="0" containsString="0" containsBlank="1"/>
    </cacheField>
    <cacheField name="POA_Down_Ph3 (KWh/m2)22" numFmtId="1">
      <sharedItems containsNonDate="0" containsString="0" containsBlank="1"/>
    </cacheField>
    <cacheField name="GHI_UP_MCR (KWh/m2)" numFmtId="1">
      <sharedItems containsString="0" containsBlank="1" containsNumber="1" minValue="1.8741388567293757" maxValue="7.4883365932047719"/>
    </cacheField>
    <cacheField name="GHI_UP_IS1 (KWh/m2)" numFmtId="1">
      <sharedItems containsString="0" containsBlank="1" containsNumber="1" minValue="1.8741388567293757" maxValue="7.3894222532668516"/>
    </cacheField>
    <cacheField name="GHI_Down_MCR (KWh/m2)" numFmtId="1">
      <sharedItems containsString="0" containsBlank="1" containsNumber="1" minValue="0.2426674746743849" maxValue="1.4957861319942618"/>
    </cacheField>
    <cacheField name="GHI_Down_IS1 (KWh/m2)" numFmtId="1">
      <sharedItems containsString="0" containsBlank="1" containsNumber="1" minValue="0.51546084449192808" maxValue="0.73219653044654842"/>
    </cacheField>
    <cacheField name="AT_MCR (°C)" numFmtId="1">
      <sharedItems containsString="0" containsBlank="1" containsNumber="1" minValue="24.335386702849359" maxValue="32.897753623188407"/>
    </cacheField>
    <cacheField name="AT_IS1 (°C)" numFmtId="1">
      <sharedItems containsNonDate="0" containsString="0" containsBlank="1"/>
    </cacheField>
    <cacheField name="MT_MCR (°C)" numFmtId="1">
      <sharedItems containsString="0" containsBlank="1" containsNumber="1" minValue="35.200435980795632" maxValue="56.749778384615425"/>
    </cacheField>
    <cacheField name="MT_IS1 (°C)" numFmtId="1">
      <sharedItems containsNonDate="0" containsString="0" containsBlank="1"/>
    </cacheField>
    <cacheField name="RH_MCR (%)" numFmtId="1">
      <sharedItems containsString="0" containsBlank="1" containsNumber="1" minValue="37.305882352941154" maxValue="87.535483870967809"/>
    </cacheField>
    <cacheField name="RH_IS1 (%)" numFmtId="1">
      <sharedItems containsNonDate="0" containsString="0" containsBlank="1"/>
    </cacheField>
    <cacheField name="Rain_MCR (mm)" numFmtId="1">
      <sharedItems containsString="0" containsBlank="1" containsNumber="1" minValue="0" maxValue="300"/>
    </cacheField>
    <cacheField name="Rain_IS1 (mm)" numFmtId="1">
      <sharedItems containsNonDate="0" containsString="0" containsBlank="1"/>
    </cacheField>
    <cacheField name="WS_Avg_MCR (m/s)" numFmtId="1">
      <sharedItems containsString="0" containsBlank="1" containsNumber="1" minValue="1.8" maxValue="8.6"/>
    </cacheField>
    <cacheField name="WS_Avg_IS1 (m/s)" numFmtId="1">
      <sharedItems containsNonDate="0" containsString="0" containsBlank="1"/>
    </cacheField>
    <cacheField name="WS_Max_MCR (m/s)" numFmtId="1">
      <sharedItems containsString="0" containsBlank="1" containsNumber="1" minValue="3.5" maxValue="17.2"/>
    </cacheField>
    <cacheField name="WS_Max_IS1 (m/s)" numFmtId="1">
      <sharedItems containsNonDate="0" containsString="0" containsBlank="1"/>
    </cacheField>
    <cacheField name="O2R4_P1" numFmtId="166">
      <sharedItems containsSemiMixedTypes="0" containsString="0" containsNumber="1" containsInteger="1" minValue="0" maxValue="25604"/>
    </cacheField>
    <cacheField name="O2R8" numFmtId="166">
      <sharedItems containsSemiMixedTypes="0" containsString="0" containsNumber="1" containsInteger="1" minValue="0" maxValue="181876"/>
    </cacheField>
    <cacheField name="O2R16" numFmtId="166">
      <sharedItems containsSemiMixedTypes="0" containsString="0" containsNumber="1" containsInteger="1" minValue="0" maxValue="149042"/>
    </cacheField>
    <cacheField name="O2R4_P2" numFmtId="166">
      <sharedItems containsSemiMixedTypes="0" containsString="0" containsNumber="1" containsInteger="1" minValue="0" maxValue="25585"/>
    </cacheField>
    <cacheField name="O2R22" numFmtId="166">
      <sharedItems containsSemiMixedTypes="0" containsString="0" containsNumber="1" containsInteger="1" minValue="0" maxValue="270271"/>
    </cacheField>
    <cacheField name="O2R23" numFmtId="166">
      <sharedItems containsSemiMixedTypes="0" containsString="0" containsNumber="1" containsInteger="1" minValue="0" maxValue="127205"/>
    </cacheField>
    <cacheField name="O2R4_P3" numFmtId="166">
      <sharedItems containsSemiMixedTypes="0" containsString="0" containsNumber="1" containsInteger="1" minValue="0" maxValue="9171"/>
    </cacheField>
    <cacheField name="O2R13" numFmtId="166">
      <sharedItems containsSemiMixedTypes="0" containsString="0" containsNumber="1" containsInteger="1" minValue="0" maxValue="69138"/>
    </cacheField>
    <cacheField name="O2R22_P2" numFmtId="166">
      <sharedItems containsSemiMixedTypes="0" containsString="0" containsNumber="1" containsInteger="1" minValue="0" maxValue="102995"/>
    </cacheField>
    <cacheField name="O2R22_P3" numFmtId="166">
      <sharedItems containsSemiMixedTypes="0" containsString="0" containsNumber="1" containsInteger="1" minValue="0" maxValue="6875"/>
    </cacheField>
    <cacheField name="Inv Total Gneration (MWh)" numFmtId="166">
      <sharedItems containsSemiMixedTypes="0" containsString="0" containsNumber="1" containsInteger="1" minValue="0" maxValue="909767"/>
    </cacheField>
    <cacheField name="Avg POA_UP" numFmtId="166">
      <sharedItems containsMixedTypes="1" containsNumber="1" minValue="1.9589601874408293" maxValue="7.1616267048592182"/>
    </cacheField>
    <cacheField name="Avg POA_Down" numFmtId="166">
      <sharedItems containsMixedTypes="1" containsNumber="1" minValue="0.30899834298118689" maxValue="1.3832428429612134"/>
    </cacheField>
    <cacheField name="Avg GHI_UP" numFmtId="166">
      <sharedItems containsMixedTypes="1" containsNumber="1" minValue="1.8741388567293757" maxValue="7.4388794232358117"/>
    </cacheField>
    <cacheField name="Avg GHI_Down" numFmtId="166">
      <sharedItems containsMixedTypes="1" containsNumber="1" minValue="0.2426674746743849" maxValue="1.4957861319942618"/>
    </cacheField>
    <cacheField name="33 kV_Wind_F1_Ex" numFmtId="169">
      <sharedItems containsString="0" containsBlank="1" containsNumber="1" minValue="640.30499999999995" maxValue="664.81200000000001"/>
    </cacheField>
    <cacheField name="33 kV_Wind_F2_Ex" numFmtId="169">
      <sharedItems containsString="0" containsBlank="1" containsNumber="1" minValue="871.58799999999997" maxValue="988.41"/>
    </cacheField>
    <cacheField name="33 kV_Wind_F3_Ex" numFmtId="169">
      <sharedItems containsString="0" containsBlank="1" containsNumber="1" minValue="30.190999999999999" maxValue="113.706"/>
    </cacheField>
    <cacheField name="33 kV_Wind_F4_Ex" numFmtId="169">
      <sharedItems containsString="0" containsBlank="1" containsNumber="1" minValue="204.91200000000001" maxValue="340.84500000000003"/>
    </cacheField>
    <cacheField name="33 kV_Solar_F1_Ex" numFmtId="169">
      <sharedItems containsString="0" containsBlank="1" containsNumber="1" minValue="151.25700000000001" maxValue="223.83"/>
    </cacheField>
    <cacheField name="33kV_Solar_F2_Ex" numFmtId="169">
      <sharedItems containsString="0" containsBlank="1" containsNumber="1" minValue="261.38499999999999" maxValue="326.83199999999999"/>
    </cacheField>
    <cacheField name="33 kV_Solar_F3_Ex" numFmtId="169">
      <sharedItems containsNonDate="0" containsString="0" containsBlank="1"/>
    </cacheField>
    <cacheField name="33kV_Solar_F4_Ex" numFmtId="169">
      <sharedItems containsString="0" containsBlank="1" containsNumber="1" minValue="52.308999999999997" maxValue="117.054"/>
    </cacheField>
    <cacheField name="33kV_OG1_Ex" numFmtId="169">
      <sharedItems containsString="0" containsBlank="1" containsNumber="1" containsInteger="1" minValue="172960" maxValue="218606"/>
    </cacheField>
    <cacheField name="33kV_OG2_Ex" numFmtId="169">
      <sharedItems containsString="0" containsBlank="1" containsNumber="1" containsInteger="1" minValue="237651" maxValue="302135"/>
    </cacheField>
    <cacheField name="220kV_TX1_Ex" numFmtId="169">
      <sharedItems containsString="0" containsBlank="1" containsNumber="1" minValue="101.821" maxValue="158.249"/>
    </cacheField>
    <cacheField name="220kV_Tx2_Ex" numFmtId="169">
      <sharedItems containsString="0" containsBlank="1" containsNumber="1" minValue="56.494" maxValue="136.1"/>
    </cacheField>
    <cacheField name="220kV_TL_TVM_Ex" numFmtId="169">
      <sharedItems containsString="0" containsBlank="1" containsNumber="1" minValue="254.61799999999999" maxValue="322.94499999999999"/>
    </cacheField>
    <cacheField name="220kV_C&amp;R_PQM_Ex" numFmtId="169">
      <sharedItems containsString="0" containsBlank="1" containsNumber="1" minValue="79.673000000000002" maxValue="148.07400000000001"/>
    </cacheField>
    <cacheField name="220KV_C&amp;R_PQM_Im" numFmtId="169">
      <sharedItems containsString="0" containsBlank="1" containsNumber="1" minValue="0.10199999999999999" maxValue="0.123"/>
    </cacheField>
    <cacheField name="33kV_Aux1_Im" numFmtId="169">
      <sharedItems containsString="0" containsBlank="1" containsNumber="1" minValue="0" maxValue="296.56900000000002"/>
    </cacheField>
    <cacheField name="33kV_Aux2_Im" numFmtId="169">
      <sharedItems containsString="0" containsBlank="1" containsNumber="1" minValue="0" maxValue="245.76900000000001"/>
    </cacheField>
    <cacheField name="33 kV_Wind_F1_Energy (MWh)" numFmtId="0">
      <sharedItems containsMixedTypes="1" containsNumber="1" minValue="19470.000000008553" maxValue="528494.99999999581"/>
    </cacheField>
    <cacheField name="33 kV_Wind_F2_Energy (MWh)" numFmtId="1">
      <sharedItems containsMixedTypes="1" containsNumber="1" minValue="17984.999999987394" maxValue="556710.00000000396"/>
    </cacheField>
    <cacheField name="33 kV_Wind_F3_Energy (MWh)" numFmtId="1">
      <sharedItems containsMixedTypes="1" containsNumber="1" minValue="70425.000000000538" maxValue="252225.0000000021"/>
    </cacheField>
    <cacheField name="33 kV_Wind_F4_Energy (MWh)" numFmtId="1">
      <sharedItems containsMixedTypes="1" containsNumber="1" minValue="16664.999999999851" maxValue="565620.00000000896"/>
    </cacheField>
    <cacheField name="33 kV_Solar_F1_Energy (kWh)" numFmtId="1">
      <sharedItems containsMixedTypes="1" containsNumber="1" minValue="63000.000000000255" maxValue="256500.00000000332"/>
    </cacheField>
    <cacheField name="33 kV_Solar_F2_Energy (MWh)" numFmtId="1">
      <sharedItems containsMixedTypes="1" containsNumber="1" minValue="60300.000000006548" maxValue="202275.0000000002"/>
    </cacheField>
    <cacheField name="33 kV_Solar_F3_Energy (MWh)" numFmtId="1">
      <sharedItems containsBlank="1"/>
    </cacheField>
    <cacheField name="33 kV_Solar_F4_Energy (MWh)" numFmtId="1">
      <sharedItems containsMixedTypes="1" containsNumber="1" minValue="51524.999999999818" maxValue="191474.9999999998"/>
    </cacheField>
    <cacheField name="33kV_OG1_Energy (MWh)" numFmtId="1">
      <sharedItems containsMixedTypes="1" containsNumber="1" containsInteger="1" minValue="0" maxValue="636000"/>
    </cacheField>
    <cacheField name="33kV_OG2_Energy (MWh)" numFmtId="1">
      <sharedItems containsSemiMixedTypes="0" containsString="0" containsNumber="1" containsInteger="1" minValue="0" maxValue="1263000"/>
    </cacheField>
    <cacheField name="220kV_TX1_Energy (MWh)" numFmtId="1">
      <sharedItems containsMixedTypes="1" containsNumber="1" minValue="0" maxValue="694400.00000000733"/>
    </cacheField>
    <cacheField name="220kV_Tx2_Energy (MWh)" numFmtId="1">
      <sharedItems containsMixedTypes="1" containsNumber="1" minValue="0" maxValue="1255999.9999999946"/>
    </cacheField>
    <cacheField name="220kV_TL_TVM Energy (MWh)" numFmtId="1">
      <sharedItems containsMixedTypes="1" containsNumber="1" minValue="0" maxValue="1803200.0000000154"/>
    </cacheField>
    <cacheField name="220kV_C&amp;R_PQM_Ex (MWh)" numFmtId="1">
      <sharedItems containsMixedTypes="1" containsNumber="1" minValue="494399.99999999598" maxValue="1807999.9999999928"/>
    </cacheField>
    <cacheField name="220KV_C&amp;R_PQM_im (MWh)" numFmtId="1">
      <sharedItems containsMixedTypes="1" containsNumber="1" minValue="0" maxValue="3200.0000000000027"/>
    </cacheField>
    <cacheField name="33kV_Aux1_Im(MWh)" numFmtId="1">
      <sharedItems containsMixedTypes="1" containsNumber="1" minValue="-136.1" maxValue="224.48500000000001"/>
    </cacheField>
    <cacheField name="33kV_Aux2_Im (MWh)" numFmtId="1">
      <sharedItems containsBlank="1" containsMixedTypes="1" containsNumber="1" minValue="170.00000000001592" maxValue="600.00000000002274"/>
    </cacheField>
    <cacheField name="33 kV Total Export (MWH)" numFmtId="1">
      <sharedItems containsMixedTypes="1" containsNumber="1" containsInteger="1" minValue="0" maxValue="1819000"/>
    </cacheField>
    <cacheField name="220 KV Net Export (MWh)" numFmtId="0">
      <sharedItems containsMixedTypes="1" containsNumber="1" minValue="0" maxValue="1803200.0000000154"/>
    </cacheField>
    <cacheField name="33 kV Line Loss (%)" numFmtId="10">
      <sharedItems containsMixedTypes="1" containsNumber="1" minValue="-1.0903426791300075E-2" maxValue="1.9408831908834356E-2"/>
    </cacheField>
    <cacheField name="Solar Operating Hours" numFmtId="2">
      <sharedItems containsSemiMixedTypes="0" containsString="0" containsNumber="1" minValue="0" maxValue="12.483333333333334"/>
    </cacheField>
    <cacheField name="Solar Export (33 kV)" numFmtId="43">
      <sharedItems containsMixedTypes="1" containsNumber="1" minValue="268649.99999996898" maxValue="861500.00000006973"/>
    </cacheField>
    <cacheField name="Solar Net Export" numFmtId="43">
      <sharedItems containsMixedTypes="1" containsNumber="1" minValue="0" maxValue="873900.00000001281"/>
    </cacheField>
    <cacheField name="Connected DC Capcity (MWp)" numFmtId="2">
      <sharedItems containsSemiMixedTypes="0" containsString="0" containsNumber="1" minValue="147.21" maxValue="168.03"/>
    </cacheField>
    <cacheField name="Wind Export (33 kV)" numFmtId="43">
      <sharedItems containsMixedTypes="1" containsNumber="1" minValue="0" maxValue="1094115.0000000047"/>
    </cacheField>
    <cacheField name="Wind Net Export (33 kV)" numFmtId="43">
      <sharedItems containsMixedTypes="1" containsNumber="1" minValue="0" maxValue="1084317.3558636024"/>
    </cacheField>
    <cacheField name="E_AC (WPR)" numFmtId="2">
      <sharedItems containsNonDate="0" containsString="0" containsBlank="1"/>
    </cacheField>
    <cacheField name="E_DC (WPR)" numFmtId="2">
      <sharedItems containsNonDate="0" containsString="0" containsBlank="1"/>
    </cacheField>
    <cacheField name="WPR (%)" numFmtId="0">
      <sharedItems/>
    </cacheField>
    <cacheField name="Months (Date)" numFmtId="0" databaseField="0">
      <fieldGroup base="0">
        <rangePr groupBy="months" startDate="2025-03-29T00:00:00" endDate="2025-08-01T00:00:00"/>
        <groupItems count="14">
          <s v="&lt;29-03-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1-08-2025"/>
        </groupItems>
      </fieldGroup>
    </cacheField>
    <cacheField name="Quarters (Date)" numFmtId="0" databaseField="0">
      <fieldGroup base="0">
        <rangePr groupBy="quarters" startDate="2025-03-29T00:00:00" endDate="2025-08-01T00:00:00"/>
        <groupItems count="6">
          <s v="&lt;29-03-2025"/>
          <s v="Qtr1"/>
          <s v="Qtr2"/>
          <s v="Qtr3"/>
          <s v="Qtr4"/>
          <s v="&gt;01-08-2025"/>
        </groupItems>
      </fieldGroup>
    </cacheField>
    <cacheField name="Years (Date)" numFmtId="0" databaseField="0">
      <fieldGroup base="0">
        <rangePr groupBy="years" startDate="2025-03-29T00:00:00" endDate="2025-08-01T00:00:00"/>
        <groupItems count="3">
          <s v="&lt;29-03-2025"/>
          <s v="2025"/>
          <s v="&gt;01-08-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">
  <r>
    <x v="0"/>
    <n v="2025"/>
    <n v="2025"/>
    <d v="2025-03-01T00:00:00"/>
    <n v="31"/>
    <d v="1899-12-30T06:40:00"/>
    <d v="1899-12-30T18:09:00"/>
    <n v="10169"/>
    <n v="10225"/>
    <n v="9982"/>
    <n v="9360"/>
    <n v="9879"/>
    <n v="9816"/>
    <n v="9960"/>
    <n v="9856"/>
    <n v="9722"/>
    <n v="9860"/>
    <n v="9821"/>
    <n v="9802"/>
    <n v="9675"/>
    <n v="10369"/>
    <n v="7329"/>
    <n v="7009"/>
    <n v="7186"/>
    <n v="6680"/>
    <n v="10641"/>
    <n v="10455"/>
    <n v="9634"/>
    <n v="9503"/>
    <n v="10461"/>
    <n v="10613"/>
    <n v="10448"/>
    <n v="10551"/>
    <n v="10118"/>
    <n v="10394"/>
    <n v="9935"/>
    <n v="9721"/>
    <n v="9189"/>
    <n v="9396"/>
    <n v="7126"/>
    <n v="7224"/>
    <n v="6428"/>
    <n v="6559"/>
    <n v="6950"/>
    <n v="7101"/>
    <n v="7034"/>
    <n v="7019"/>
    <n v="7207"/>
    <n v="6581"/>
    <n v="6556"/>
    <n v="7188"/>
    <n v="7272"/>
    <n v="2397"/>
    <n v="6604"/>
    <n v="6755"/>
    <n v="6447"/>
    <n v="6386"/>
    <n v="6736"/>
    <n v="6903"/>
    <n v="7245"/>
    <n v="6326"/>
    <n v="6635"/>
    <n v="6702"/>
    <n v="6908"/>
    <n v="6925"/>
    <n v="6083"/>
    <n v="6880"/>
    <n v="6821"/>
    <n v="6479"/>
    <n v="7034"/>
    <n v="5680"/>
    <n v="9794"/>
    <n v="8864"/>
    <n v="10117"/>
    <n v="9465"/>
    <n v="9350"/>
    <n v="8578"/>
    <n v="10113"/>
    <n v="9879"/>
    <n v="7193"/>
    <n v="5789"/>
    <n v="6544"/>
    <n v="5243"/>
    <n v="3989"/>
    <n v="0"/>
    <n v="9410"/>
    <n v="9574"/>
    <n v="8907"/>
    <n v="8638"/>
    <n v="9838"/>
    <n v="3793"/>
    <m/>
    <m/>
    <m/>
    <m/>
    <m/>
    <m/>
    <m/>
    <m/>
    <n v="7974"/>
    <n v="3137"/>
    <n v="1335"/>
    <n v="4039"/>
    <m/>
    <m/>
    <m/>
    <m/>
    <n v="6.0872539722410632"/>
    <m/>
    <m/>
    <m/>
    <m/>
    <m/>
    <m/>
    <m/>
    <n v="5.9448619200483073"/>
    <m/>
    <n v="1.3448680869565224"/>
    <m/>
    <n v="32.897753623188407"/>
    <m/>
    <n v="53.172486318840576"/>
    <m/>
    <n v="40.848985507246418"/>
    <m/>
    <n v="0"/>
    <m/>
    <n v="2.8"/>
    <m/>
    <n v="5.2"/>
    <m/>
    <n v="20394"/>
    <n v="146306"/>
    <n v="119985"/>
    <n v="21074"/>
    <n v="212191"/>
    <n v="100929"/>
    <n v="3989"/>
    <n v="50160"/>
    <n v="16485"/>
    <n v="0"/>
    <n v="675028"/>
    <n v="6.0872539722410632"/>
    <s v=""/>
    <n v="5.9448619200483073"/>
    <n v="1.3448680869565224"/>
    <n v="640.30499999999995"/>
    <n v="871.58799999999997"/>
    <n v="30.190999999999999"/>
    <n v="204.91200000000001"/>
    <n v="151.25700000000001"/>
    <n v="261.38499999999999"/>
    <m/>
    <n v="52.308999999999997"/>
    <n v="172960"/>
    <n v="237651"/>
    <n v="101.821"/>
    <n v="56.494"/>
    <n v="254.61799999999999"/>
    <n v="79.673000000000002"/>
    <n v="0.10199999999999999"/>
    <n v="280.22899999999998"/>
    <n v="0"/>
    <e v="#REF!"/>
    <e v="#REF!"/>
    <e v="#REF!"/>
    <e v="#REF!"/>
    <e v="#REF!"/>
    <e v="#REF!"/>
    <e v="#REF!"/>
    <e v="#REF!"/>
    <e v="#REF!"/>
    <n v="0"/>
    <e v="#REF!"/>
    <e v="#REF!"/>
    <e v="#REF!"/>
    <e v="#REF!"/>
    <s v=""/>
    <e v="#REF!"/>
    <e v="#REF!"/>
    <s v=""/>
    <s v=""/>
    <s v=""/>
    <n v="11.483333333333333"/>
    <s v=""/>
    <e v="#REF!"/>
    <n v="147.21"/>
    <e v="#REF!"/>
    <e v="#REF!"/>
    <m/>
    <m/>
    <s v=""/>
  </r>
  <r>
    <x v="1"/>
    <n v="2025"/>
    <n v="2025"/>
    <d v="2025-03-01T00:00:00"/>
    <n v="31"/>
    <d v="1899-12-30T06:41:00"/>
    <d v="1899-12-30T18:08:00"/>
    <n v="10438"/>
    <n v="10621"/>
    <n v="10395"/>
    <n v="9799"/>
    <n v="10324"/>
    <n v="10220"/>
    <n v="10517"/>
    <n v="10319"/>
    <n v="10233"/>
    <n v="10347"/>
    <n v="10199"/>
    <n v="10153"/>
    <n v="10025"/>
    <n v="10976"/>
    <n v="7639"/>
    <n v="7261"/>
    <n v="7431"/>
    <n v="6900"/>
    <n v="11064"/>
    <n v="10853"/>
    <n v="9899"/>
    <n v="9702"/>
    <n v="10688"/>
    <n v="10912"/>
    <n v="11601"/>
    <n v="11717"/>
    <n v="10687"/>
    <n v="11034"/>
    <n v="10444"/>
    <n v="10219"/>
    <n v="9583"/>
    <n v="9874"/>
    <n v="7780"/>
    <n v="7907"/>
    <n v="6857"/>
    <n v="6996"/>
    <n v="7443"/>
    <n v="7683"/>
    <n v="7576"/>
    <n v="7581"/>
    <n v="7872"/>
    <n v="7050"/>
    <n v="7034"/>
    <n v="7871"/>
    <n v="7963"/>
    <n v="2572"/>
    <n v="7079"/>
    <n v="7251"/>
    <n v="6914"/>
    <n v="6855"/>
    <n v="7204"/>
    <n v="7464"/>
    <n v="7895"/>
    <n v="6726"/>
    <n v="7031"/>
    <n v="7150"/>
    <n v="7246"/>
    <n v="7373"/>
    <n v="6489"/>
    <n v="7294"/>
    <n v="7162"/>
    <n v="7194"/>
    <n v="7403"/>
    <n v="7459"/>
    <n v="10465"/>
    <n v="9442"/>
    <n v="10977"/>
    <n v="10136"/>
    <n v="10043"/>
    <n v="9169"/>
    <n v="11011"/>
    <n v="10578"/>
    <n v="7967"/>
    <n v="6244"/>
    <n v="7098"/>
    <n v="5749"/>
    <n v="4273"/>
    <n v="0"/>
    <n v="9964"/>
    <n v="10114"/>
    <n v="9240"/>
    <n v="8951"/>
    <n v="10393"/>
    <n v="3915"/>
    <m/>
    <m/>
    <m/>
    <m/>
    <m/>
    <m/>
    <m/>
    <m/>
    <n v="8681"/>
    <n v="4414"/>
    <n v="3971"/>
    <n v="4126"/>
    <m/>
    <m/>
    <m/>
    <m/>
    <n v="6.1351724072056699"/>
    <m/>
    <m/>
    <m/>
    <m/>
    <m/>
    <m/>
    <m/>
    <n v="6.028971870639535"/>
    <m/>
    <n v="1.3872976272529061"/>
    <m/>
    <n v="32.307703488372155"/>
    <m/>
    <n v="55.340050813953511"/>
    <m/>
    <n v="45.653488372092994"/>
    <m/>
    <n v="0"/>
    <m/>
    <n v="2.6"/>
    <m/>
    <n v="5"/>
    <m/>
    <n v="21059"/>
    <n v="152738"/>
    <n v="126677"/>
    <n v="21600"/>
    <n v="229374"/>
    <n v="108879"/>
    <n v="4273"/>
    <n v="52577"/>
    <n v="21192"/>
    <n v="0"/>
    <n v="717177"/>
    <n v="6.1351724072056699"/>
    <s v=""/>
    <n v="6.028971870639535"/>
    <n v="1.3872976272529061"/>
    <n v="640.30499999999995"/>
    <n v="872.07899999999995"/>
    <n v="31.146999999999998"/>
    <n v="205.358"/>
    <n v="151.99100000000001"/>
    <n v="262.14400000000001"/>
    <m/>
    <n v="53.017000000000003"/>
    <n v="173456"/>
    <n v="238019"/>
    <n v="102.43"/>
    <n v="56.95"/>
    <n v="255.154"/>
    <n v="80.209000000000003"/>
    <n v="0.10199999999999999"/>
    <n v="280.63900000000001"/>
    <n v="0"/>
    <s v=""/>
    <n v="81014.999999997599"/>
    <n v="215099.99999999988"/>
    <n v="73589.999999999665"/>
    <n v="165150.00000000201"/>
    <n v="170775.00000000326"/>
    <s v=""/>
    <n v="159300.00000000125"/>
    <n v="496000"/>
    <n v="368000"/>
    <n v="487200.0000000071"/>
    <n v="364800.00000000244"/>
    <n v="857600.00000000221"/>
    <n v="857600.00000000221"/>
    <n v="0"/>
    <e v="#REF!"/>
    <s v=""/>
    <n v="864000"/>
    <n v="857600.00000000221"/>
    <n v="7.4626865671616471E-3"/>
    <n v="11.45"/>
    <n v="703925.00000000861"/>
    <n v="710325.0000000064"/>
    <n v="148.21"/>
    <n v="154604.99999999726"/>
    <n v="153451.23134328125"/>
    <m/>
    <m/>
    <s v=""/>
  </r>
  <r>
    <x v="2"/>
    <n v="2025"/>
    <n v="2025"/>
    <d v="2025-03-01T00:00:00"/>
    <n v="31"/>
    <d v="1899-12-30T06:43:00"/>
    <d v="1899-12-30T18:15:00"/>
    <n v="10534"/>
    <n v="10695"/>
    <n v="10435"/>
    <n v="9814"/>
    <n v="10341"/>
    <n v="10259"/>
    <n v="10560"/>
    <n v="10377"/>
    <n v="10239"/>
    <n v="10394"/>
    <n v="10225"/>
    <n v="10206"/>
    <n v="10038"/>
    <n v="10986"/>
    <n v="7630"/>
    <n v="7254"/>
    <n v="7439"/>
    <n v="6931"/>
    <n v="11142"/>
    <n v="10926"/>
    <n v="9973"/>
    <n v="9772"/>
    <n v="10733"/>
    <n v="10948"/>
    <n v="11551"/>
    <n v="11676"/>
    <n v="10647"/>
    <n v="11006"/>
    <n v="10421"/>
    <n v="10198"/>
    <n v="9769"/>
    <n v="10055"/>
    <n v="7789"/>
    <n v="7914"/>
    <n v="6870"/>
    <n v="7013"/>
    <n v="7451"/>
    <n v="7684"/>
    <n v="7564"/>
    <n v="7564"/>
    <n v="7853"/>
    <n v="7030"/>
    <n v="7008"/>
    <n v="7855"/>
    <n v="7947"/>
    <n v="2590"/>
    <n v="7040"/>
    <n v="7224"/>
    <n v="6886"/>
    <n v="6815"/>
    <n v="7168"/>
    <n v="7430"/>
    <n v="7848"/>
    <n v="6684"/>
    <n v="6969"/>
    <n v="7102"/>
    <n v="7212"/>
    <n v="7302"/>
    <n v="6438"/>
    <n v="7245"/>
    <n v="7187"/>
    <n v="7130"/>
    <n v="7353"/>
    <n v="7530"/>
    <n v="10393"/>
    <n v="9403"/>
    <n v="10912"/>
    <n v="10070"/>
    <n v="9932"/>
    <n v="9097"/>
    <n v="10918"/>
    <n v="10477"/>
    <n v="7857"/>
    <n v="6157"/>
    <n v="7037"/>
    <n v="5740"/>
    <n v="4259"/>
    <n v="0"/>
    <n v="9976"/>
    <n v="10107"/>
    <n v="9214"/>
    <n v="8906"/>
    <n v="10334"/>
    <n v="3899"/>
    <m/>
    <m/>
    <m/>
    <m/>
    <m/>
    <m/>
    <m/>
    <m/>
    <n v="8404"/>
    <n v="4299"/>
    <n v="3881"/>
    <n v="4003"/>
    <m/>
    <m/>
    <m/>
    <m/>
    <n v="6.1601258477017788"/>
    <m/>
    <m/>
    <m/>
    <m/>
    <m/>
    <m/>
    <m/>
    <n v="6.0869827821067801"/>
    <m/>
    <n v="1.4215105107263106"/>
    <m/>
    <n v="32.354040404040383"/>
    <m/>
    <n v="53.860989610389595"/>
    <m/>
    <n v="42.131024531024543"/>
    <m/>
    <n v="0"/>
    <m/>
    <n v="2.8"/>
    <m/>
    <n v="5.6"/>
    <m/>
    <n v="21229"/>
    <n v="153128"/>
    <n v="127136"/>
    <n v="21681"/>
    <n v="228695"/>
    <n v="107993"/>
    <n v="4259"/>
    <n v="52436"/>
    <n v="20587"/>
    <n v="0"/>
    <n v="716557"/>
    <n v="6.1601258477017788"/>
    <s v=""/>
    <n v="6.0869827821067801"/>
    <n v="1.4215105107263106"/>
    <n v="640.30499999999995"/>
    <n v="872.673"/>
    <n v="32.100999999999999"/>
    <n v="205.89599999999999"/>
    <n v="152.726"/>
    <n v="262.90499999999997"/>
    <m/>
    <n v="53.720999999999997"/>
    <n v="173951"/>
    <n v="238421"/>
    <n v="103.051"/>
    <n v="57.445"/>
    <n v="255.709"/>
    <n v="80.765000000000001"/>
    <n v="0.10199999999999999"/>
    <n v="281.05900000000003"/>
    <n v="0"/>
    <s v=""/>
    <n v="98010.000000008411"/>
    <n v="214650.00000000015"/>
    <n v="88769.999999997104"/>
    <n v="165374.99999999668"/>
    <n v="171224.99999999264"/>
    <s v=""/>
    <n v="158399.99999999854"/>
    <n v="495000"/>
    <n v="402000"/>
    <n v="496799.9999999961"/>
    <n v="395999.99999999796"/>
    <n v="888000.00000001094"/>
    <n v="889599.99999999581"/>
    <n v="0"/>
    <e v="#REF!"/>
    <s v=""/>
    <n v="897000"/>
    <n v="888000.00000001094"/>
    <n v="1.0135135135122653E-2"/>
    <n v="11.533333333333331"/>
    <n v="700649.99999999895"/>
    <n v="709649.99999998813"/>
    <n v="148.21"/>
    <n v="186780.00000000553"/>
    <n v="184886.95945946727"/>
    <m/>
    <m/>
    <s v=""/>
  </r>
  <r>
    <x v="3"/>
    <n v="2026"/>
    <n v="2025"/>
    <d v="2025-04-01T00:00:00"/>
    <n v="30"/>
    <d v="1899-12-30T06:38:00"/>
    <d v="1899-12-30T18:14:00"/>
    <n v="11242"/>
    <n v="11415"/>
    <n v="11161"/>
    <n v="10493"/>
    <n v="11110"/>
    <n v="10985"/>
    <n v="11307"/>
    <n v="11077"/>
    <n v="10967"/>
    <n v="11117"/>
    <n v="10959"/>
    <n v="10894"/>
    <n v="10777"/>
    <n v="11781"/>
    <n v="8153"/>
    <n v="7771"/>
    <n v="7959"/>
    <n v="7408"/>
    <n v="11861"/>
    <n v="11648"/>
    <n v="10630"/>
    <n v="10411"/>
    <n v="11453"/>
    <n v="11666"/>
    <n v="12315"/>
    <n v="12447"/>
    <n v="11386"/>
    <n v="11754"/>
    <n v="11140"/>
    <n v="10893"/>
    <n v="10418"/>
    <n v="10717"/>
    <n v="8229"/>
    <n v="8345"/>
    <n v="7305"/>
    <n v="7438"/>
    <n v="7905"/>
    <n v="8138"/>
    <n v="8026"/>
    <n v="8032"/>
    <n v="8339"/>
    <n v="7485"/>
    <n v="7469"/>
    <n v="8075"/>
    <n v="8403"/>
    <n v="2818"/>
    <n v="7588"/>
    <n v="7722"/>
    <n v="7340"/>
    <n v="7262"/>
    <n v="7633"/>
    <n v="7915"/>
    <n v="8295"/>
    <n v="7113"/>
    <n v="7422"/>
    <n v="7569"/>
    <n v="7681"/>
    <n v="7803"/>
    <n v="6883"/>
    <n v="7730"/>
    <n v="7888"/>
    <n v="7639"/>
    <n v="7830"/>
    <n v="8040"/>
    <n v="11025"/>
    <n v="9979"/>
    <n v="11567"/>
    <n v="10656"/>
    <n v="10482"/>
    <n v="9625"/>
    <n v="11550"/>
    <n v="11079"/>
    <n v="8224"/>
    <n v="6457"/>
    <n v="7412"/>
    <n v="6066"/>
    <n v="4535"/>
    <n v="0"/>
    <n v="10627"/>
    <n v="10756"/>
    <n v="9770"/>
    <n v="9799"/>
    <n v="11068"/>
    <n v="4144"/>
    <m/>
    <m/>
    <m/>
    <m/>
    <m/>
    <m/>
    <m/>
    <m/>
    <n v="9065"/>
    <n v="4803"/>
    <n v="2128"/>
    <n v="4308"/>
    <m/>
    <m/>
    <m/>
    <m/>
    <n v="6.6027188989153496"/>
    <m/>
    <m/>
    <m/>
    <m/>
    <m/>
    <m/>
    <m/>
    <n v="6.5146149210903825"/>
    <m/>
    <n v="1.4957861319942618"/>
    <m/>
    <n v="31.922395982783367"/>
    <m/>
    <n v="51.614891721664272"/>
    <m/>
    <n v="43.565423242467709"/>
    <m/>
    <n v="0"/>
    <m/>
    <n v="2.4"/>
    <m/>
    <n v="5.3"/>
    <m/>
    <n v="22657"/>
    <n v="163919"/>
    <n v="135620"/>
    <n v="23119"/>
    <n v="243360"/>
    <n v="114122"/>
    <n v="4535"/>
    <n v="56164"/>
    <n v="20304"/>
    <n v="0"/>
    <n v="783800"/>
    <n v="6.6027188989153496"/>
    <s v=""/>
    <n v="6.5146149210903825"/>
    <n v="1.4957861319942618"/>
    <n v="640.30499999999995"/>
    <n v="873.57799999999997"/>
    <n v="33.113"/>
    <n v="206.73500000000001"/>
    <n v="153.501"/>
    <n v="263.71899999999999"/>
    <m/>
    <n v="54.466999999999999"/>
    <n v="174476"/>
    <n v="238936"/>
    <n v="103.70099999999999"/>
    <n v="58.079000000000001"/>
    <n v="256.35399999999998"/>
    <n v="81.409000000000006"/>
    <n v="0.10299999999999999"/>
    <n v="281.50900000000001"/>
    <n v="0"/>
    <s v=""/>
    <n v="149324.99999999549"/>
    <n v="227700.00000000012"/>
    <n v="138435.00000000445"/>
    <n v="174375.00000000128"/>
    <n v="183150.0000000048"/>
    <m/>
    <n v="167850.00000000049"/>
    <n v="525000"/>
    <n v="515000"/>
    <n v="519999.99999999319"/>
    <n v="507200.00000000029"/>
    <n v="1031999.9999999709"/>
    <n v="1030400.0000000087"/>
    <n v="1600.0000000000014"/>
    <n v="1.2800000000000296"/>
    <s v=""/>
    <n v="1040000"/>
    <n v="1030399.9999999709"/>
    <n v="9.3167701863638985E-3"/>
    <n v="11.599999999999998"/>
    <n v="743474.99999997753"/>
    <n v="753075.00000000664"/>
    <n v="148.21"/>
    <n v="287759.99999999994"/>
    <n v="285079.00621117186"/>
    <m/>
    <m/>
    <s v=""/>
  </r>
  <r>
    <x v="4"/>
    <n v="2026"/>
    <n v="2025"/>
    <d v="2025-04-01T00:00:00"/>
    <n v="30"/>
    <d v="1899-12-30T06:51:00"/>
    <d v="1899-12-30T17:50:00"/>
    <n v="10206"/>
    <n v="10277"/>
    <n v="9991"/>
    <n v="9363"/>
    <n v="10036"/>
    <n v="9856"/>
    <n v="9982"/>
    <n v="9817"/>
    <n v="9713"/>
    <n v="9841"/>
    <n v="9873"/>
    <n v="9788"/>
    <n v="9766"/>
    <n v="10635"/>
    <n v="7296"/>
    <n v="6979"/>
    <n v="7134"/>
    <n v="6701"/>
    <n v="10252"/>
    <n v="10024"/>
    <n v="8988"/>
    <n v="8802"/>
    <n v="10568"/>
    <n v="10806"/>
    <n v="11361"/>
    <n v="11531"/>
    <n v="10485"/>
    <n v="10688"/>
    <n v="10356"/>
    <n v="10184"/>
    <n v="9720"/>
    <n v="9992"/>
    <n v="7689"/>
    <n v="7834"/>
    <n v="6880"/>
    <n v="7005"/>
    <n v="7435"/>
    <n v="7674"/>
    <n v="7612"/>
    <n v="7570"/>
    <n v="7938"/>
    <n v="7174"/>
    <n v="7159"/>
    <n v="7683"/>
    <n v="7915"/>
    <n v="2691"/>
    <n v="7294"/>
    <n v="7418"/>
    <n v="6962"/>
    <n v="6869"/>
    <n v="7182"/>
    <n v="7489"/>
    <n v="7704"/>
    <n v="6673"/>
    <n v="6957"/>
    <n v="7100"/>
    <n v="7384"/>
    <n v="7299"/>
    <n v="6525"/>
    <n v="7269"/>
    <n v="7365"/>
    <n v="7153"/>
    <n v="7314"/>
    <n v="7492"/>
    <n v="10072"/>
    <n v="9343"/>
    <n v="10578"/>
    <n v="9844"/>
    <n v="9842"/>
    <n v="8873"/>
    <n v="10584"/>
    <n v="10203"/>
    <n v="7806"/>
    <n v="6280"/>
    <n v="7121"/>
    <n v="5739"/>
    <n v="4380"/>
    <n v="0"/>
    <n v="10033"/>
    <n v="10157"/>
    <n v="9350"/>
    <n v="9394"/>
    <n v="10919"/>
    <n v="3975"/>
    <m/>
    <m/>
    <m/>
    <m/>
    <m/>
    <m/>
    <m/>
    <m/>
    <n v="8168"/>
    <n v="8529"/>
    <n v="6052"/>
    <n v="3893"/>
    <m/>
    <m/>
    <m/>
    <m/>
    <n v="6.0851411763666654"/>
    <m/>
    <m/>
    <m/>
    <m/>
    <m/>
    <m/>
    <m/>
    <n v="6.017600920707074"/>
    <m/>
    <n v="1.3663542414898986"/>
    <m/>
    <n v="30.333621212121184"/>
    <m/>
    <n v="51.044995515151491"/>
    <m/>
    <n v="43.048787878787898"/>
    <m/>
    <n v="0"/>
    <m/>
    <n v="2.7"/>
    <m/>
    <n v="5.8"/>
    <m/>
    <n v="20483"/>
    <n v="146771"/>
    <n v="122383"/>
    <n v="21374"/>
    <n v="229708"/>
    <n v="106285"/>
    <n v="4380"/>
    <n v="53828"/>
    <n v="26642"/>
    <n v="0"/>
    <n v="731854"/>
    <n v="6.0851411763666654"/>
    <s v=""/>
    <n v="6.017600920707074"/>
    <n v="1.3663542414898986"/>
    <n v="640.30499999999995"/>
    <n v="874.20899999999995"/>
    <n v="34.07"/>
    <n v="207.345"/>
    <n v="154.238"/>
    <n v="264.45100000000002"/>
    <m/>
    <n v="55.17"/>
    <n v="174965"/>
    <n v="239353"/>
    <n v="104.30500000000001"/>
    <n v="58.598999999999997"/>
    <n v="256.916"/>
    <n v="81.974000000000004"/>
    <n v="0.10299999999999999"/>
    <n v="281.92899999999997"/>
    <n v="0"/>
    <s v=""/>
    <n v="104114.99999999534"/>
    <n v="215325.00000000017"/>
    <n v="100649.99999999756"/>
    <n v="165824.99999999884"/>
    <n v="164700.00000000623"/>
    <m/>
    <n v="158175.00000000067"/>
    <n v="489000"/>
    <n v="417000"/>
    <n v="483200.00000001071"/>
    <n v="415999.9999999968"/>
    <n v="899200.00000001886"/>
    <n v="903999.99999999639"/>
    <n v="0"/>
    <n v="1.2899999999999636"/>
    <s v=""/>
    <n v="906000"/>
    <n v="899200.00000001886"/>
    <n v="7.5622775800501252E-3"/>
    <n v="10.983333333333334"/>
    <n v="697225.00000002456"/>
    <n v="704025.00000000594"/>
    <n v="148.21"/>
    <n v="204764.9999999929"/>
    <n v="203216.51023131399"/>
    <m/>
    <m/>
    <s v=""/>
  </r>
  <r>
    <x v="5"/>
    <n v="2026"/>
    <n v="2025"/>
    <d v="2025-04-01T00:00:00"/>
    <n v="30"/>
    <d v="1899-12-30T06:52:00"/>
    <d v="1899-12-30T18:28:00"/>
    <n v="10594"/>
    <n v="10726"/>
    <n v="10448"/>
    <n v="9959"/>
    <n v="10416"/>
    <n v="10270"/>
    <n v="10719"/>
    <n v="10547"/>
    <n v="10426"/>
    <n v="10563"/>
    <n v="10156"/>
    <n v="10186"/>
    <n v="9984"/>
    <n v="10930"/>
    <n v="7537"/>
    <n v="7120"/>
    <n v="7285"/>
    <n v="6858"/>
    <n v="9846"/>
    <n v="9605"/>
    <n v="8977"/>
    <n v="8961"/>
    <n v="10787"/>
    <n v="11004"/>
    <n v="10211"/>
    <n v="10428"/>
    <n v="9620"/>
    <n v="9873"/>
    <n v="9440"/>
    <n v="9270"/>
    <n v="8683"/>
    <n v="8902"/>
    <n v="7867"/>
    <n v="7897"/>
    <n v="7065"/>
    <n v="7164"/>
    <n v="7543"/>
    <n v="7710"/>
    <n v="7627"/>
    <n v="7725"/>
    <n v="7953"/>
    <n v="7239"/>
    <n v="7243"/>
    <n v="7894"/>
    <n v="8054"/>
    <n v="2700"/>
    <n v="7279"/>
    <n v="7467"/>
    <n v="7083"/>
    <n v="6995"/>
    <n v="7338"/>
    <n v="6513"/>
    <n v="7850"/>
    <n v="6845"/>
    <n v="7145"/>
    <n v="7241"/>
    <n v="7485"/>
    <n v="7409"/>
    <n v="6582"/>
    <n v="7400"/>
    <n v="7423"/>
    <n v="7268"/>
    <n v="7479"/>
    <n v="7620"/>
    <n v="9623"/>
    <n v="8136"/>
    <n v="10809"/>
    <n v="9801"/>
    <n v="9802"/>
    <n v="6643"/>
    <n v="10806"/>
    <n v="10471"/>
    <n v="7592"/>
    <n v="6098"/>
    <n v="6924"/>
    <n v="5679"/>
    <n v="4269"/>
    <n v="0"/>
    <n v="10309"/>
    <n v="10375"/>
    <n v="9459"/>
    <n v="9442"/>
    <n v="10993"/>
    <n v="3961"/>
    <m/>
    <m/>
    <m/>
    <m/>
    <m/>
    <m/>
    <m/>
    <m/>
    <n v="8962"/>
    <n v="9287"/>
    <n v="6818"/>
    <n v="4404"/>
    <m/>
    <m/>
    <m/>
    <m/>
    <n v="5.8855992207804873"/>
    <m/>
    <m/>
    <m/>
    <m/>
    <m/>
    <m/>
    <m/>
    <n v="5.8936872252510728"/>
    <m/>
    <n v="1.2130349337159252"/>
    <m/>
    <n v="28.068637015781857"/>
    <m/>
    <n v="50.336995997130565"/>
    <m/>
    <n v="67.283931133429093"/>
    <m/>
    <n v="25"/>
    <m/>
    <n v="2.1"/>
    <m/>
    <n v="4.3"/>
    <m/>
    <n v="21320"/>
    <n v="153404"/>
    <n v="113816"/>
    <n v="21791"/>
    <n v="232103"/>
    <n v="102384"/>
    <n v="4269"/>
    <n v="54539"/>
    <n v="29471"/>
    <n v="0"/>
    <n v="733097"/>
    <n v="5.8855992207804873"/>
    <s v=""/>
    <n v="5.8936872252510728"/>
    <n v="1.2130349337159252"/>
    <n v="640.30499999999995"/>
    <n v="874.61900000000003"/>
    <n v="35.039000000000001"/>
    <n v="207.714"/>
    <n v="154.95599999999999"/>
    <n v="265.214"/>
    <m/>
    <n v="55.86"/>
    <n v="175454"/>
    <n v="239698"/>
    <n v="104.91"/>
    <n v="59.024000000000001"/>
    <n v="257.43400000000003"/>
    <n v="82.491"/>
    <n v="0.104"/>
    <n v="282.32900000000001"/>
    <n v="0"/>
    <s v=""/>
    <n v="67650.000000013504"/>
    <n v="218025.00000000026"/>
    <n v="60884.999999999964"/>
    <n v="161549.99999999758"/>
    <n v="171674.99999999479"/>
    <m/>
    <n v="155249.99999999948"/>
    <n v="489000"/>
    <n v="345000"/>
    <n v="483999.99999999179"/>
    <n v="340000.00000000343"/>
    <n v="828800.00000004657"/>
    <n v="827199.99999999348"/>
    <n v="1600.0000000000014"/>
    <n v="1.2699999999999818"/>
    <s v=""/>
    <n v="834000"/>
    <n v="827200.00000004657"/>
    <n v="8.2205029012971664E-3"/>
    <n v="11.600000000000001"/>
    <n v="699700.00000003865"/>
    <n v="706499.99999999208"/>
    <n v="148.21"/>
    <n v="128535.00000001348"/>
    <n v="127478.37765959513"/>
    <m/>
    <m/>
    <s v=""/>
  </r>
  <r>
    <x v="6"/>
    <n v="2026"/>
    <n v="2025"/>
    <d v="2025-04-01T00:00:00"/>
    <n v="30"/>
    <d v="1899-12-30T06:41:00"/>
    <d v="1899-12-30T18:09:00"/>
    <n v="12571"/>
    <n v="12778"/>
    <n v="12360"/>
    <n v="11654"/>
    <n v="12267"/>
    <n v="12157"/>
    <n v="12009"/>
    <n v="12290"/>
    <n v="12148"/>
    <n v="12293"/>
    <n v="12102"/>
    <n v="12117"/>
    <n v="11915"/>
    <n v="13002"/>
    <n v="8947"/>
    <n v="8590"/>
    <n v="8770"/>
    <n v="8190"/>
    <n v="12766"/>
    <n v="12649"/>
    <n v="11764"/>
    <n v="11688"/>
    <n v="12664"/>
    <n v="12921"/>
    <n v="13128"/>
    <n v="13112"/>
    <n v="12688"/>
    <n v="13014"/>
    <n v="12465"/>
    <n v="12212"/>
    <n v="11639"/>
    <n v="11917"/>
    <n v="9343"/>
    <n v="7102"/>
    <n v="8378"/>
    <n v="8524"/>
    <n v="9044"/>
    <n v="9259"/>
    <n v="9138"/>
    <n v="9195"/>
    <n v="9486"/>
    <n v="8596"/>
    <n v="8542"/>
    <n v="9196"/>
    <n v="9290"/>
    <n v="3231"/>
    <n v="8671"/>
    <n v="8920"/>
    <n v="7970"/>
    <n v="7409"/>
    <n v="8618"/>
    <n v="8967"/>
    <n v="6172"/>
    <n v="5896"/>
    <n v="8401"/>
    <n v="8479"/>
    <n v="8955"/>
    <n v="8961"/>
    <n v="7833"/>
    <n v="8879"/>
    <n v="8998"/>
    <n v="8752"/>
    <n v="8988"/>
    <n v="9201"/>
    <n v="12345"/>
    <n v="10751"/>
    <n v="12905"/>
    <n v="11729"/>
    <n v="11818"/>
    <n v="10514"/>
    <n v="12896"/>
    <n v="12378"/>
    <n v="9152"/>
    <n v="7390"/>
    <n v="8431"/>
    <n v="6896"/>
    <n v="5158"/>
    <n v="0"/>
    <n v="12047"/>
    <n v="12162"/>
    <n v="11293"/>
    <n v="11304"/>
    <n v="13011"/>
    <n v="4783"/>
    <m/>
    <m/>
    <m/>
    <m/>
    <m/>
    <m/>
    <m/>
    <m/>
    <n v="10257"/>
    <n v="10578"/>
    <n v="7807"/>
    <n v="4136"/>
    <m/>
    <m/>
    <m/>
    <m/>
    <n v="7.1616267048592182"/>
    <m/>
    <m/>
    <m/>
    <m/>
    <m/>
    <m/>
    <m/>
    <n v="7.0971249114658947"/>
    <m/>
    <n v="1.3566353462989835"/>
    <m/>
    <n v="27.92907111756168"/>
    <m/>
    <n v="53.503905181422311"/>
    <m/>
    <n v="64.649056603773559"/>
    <m/>
    <n v="20"/>
    <m/>
    <n v="2.7"/>
    <m/>
    <n v="5.3"/>
    <m/>
    <n v="25349"/>
    <n v="180811"/>
    <n v="149042"/>
    <n v="25585"/>
    <n v="268394"/>
    <n v="127205"/>
    <n v="5158"/>
    <n v="64600"/>
    <n v="32778"/>
    <n v="0"/>
    <n v="878922"/>
    <n v="7.1616267048592182"/>
    <s v=""/>
    <n v="7.0971249114658947"/>
    <n v="1.3566353462989835"/>
    <n v="640.30499999999995"/>
    <n v="875.14499999999998"/>
    <n v="36.152999999999999"/>
    <n v="208.184"/>
    <n v="155.85300000000001"/>
    <n v="266.10899999999998"/>
    <m/>
    <n v="56.697000000000003"/>
    <n v="176045"/>
    <n v="240113"/>
    <n v="105.642"/>
    <n v="59.533999999999999"/>
    <n v="258.05799999999999"/>
    <n v="83.114999999999995"/>
    <n v="0.104"/>
    <n v="282.71899999999999"/>
    <n v="0"/>
    <s v=""/>
    <n v="86789.999999992346"/>
    <n v="250649.99999999936"/>
    <n v="77549.999999999811"/>
    <n v="201825.00000000445"/>
    <n v="201374.9999999959"/>
    <m/>
    <n v="188325.00000000073"/>
    <n v="591000"/>
    <n v="415000"/>
    <n v="585599.99999999942"/>
    <n v="407999.99999999843"/>
    <n v="998399.99999994691"/>
    <n v="998399.99999999232"/>
    <n v="0"/>
    <n v="1.2099999999999795"/>
    <s v=""/>
    <n v="1006000"/>
    <n v="998399.99999994691"/>
    <n v="7.6121794872330284E-3"/>
    <n v="11.466666666666665"/>
    <n v="834574.99999994738"/>
    <n v="842175.00000000047"/>
    <n v="148.21"/>
    <n v="164339.99999999214"/>
    <n v="163089.01442306032"/>
    <m/>
    <m/>
    <s v=""/>
  </r>
  <r>
    <x v="7"/>
    <n v="2026"/>
    <n v="2025"/>
    <d v="2025-04-01T00:00:00"/>
    <n v="30"/>
    <d v="1899-12-30T06:30:00"/>
    <d v="1899-12-30T18:11:00"/>
    <n v="11274"/>
    <n v="11502"/>
    <n v="11146"/>
    <n v="10541"/>
    <n v="11109"/>
    <n v="10976"/>
    <n v="10733"/>
    <n v="11025"/>
    <n v="10863"/>
    <n v="11015"/>
    <n v="11005"/>
    <n v="10965"/>
    <n v="10881"/>
    <n v="11737"/>
    <n v="7973"/>
    <n v="7762"/>
    <n v="7902"/>
    <n v="7466"/>
    <n v="11207"/>
    <n v="11196"/>
    <n v="10659"/>
    <n v="10506"/>
    <n v="10501"/>
    <n v="11451"/>
    <n v="11896"/>
    <n v="11129"/>
    <n v="11526"/>
    <n v="11775"/>
    <n v="11411"/>
    <n v="11156"/>
    <n v="10904"/>
    <n v="11139"/>
    <n v="8021"/>
    <n v="8097"/>
    <n v="7341"/>
    <n v="7448"/>
    <n v="7804"/>
    <n v="7974"/>
    <n v="7917"/>
    <n v="7922"/>
    <n v="8276"/>
    <n v="7741"/>
    <n v="7557"/>
    <n v="7954"/>
    <n v="8021"/>
    <n v="2854"/>
    <n v="7744"/>
    <n v="7844"/>
    <n v="7174"/>
    <n v="7486"/>
    <n v="7787"/>
    <n v="7924"/>
    <n v="8323"/>
    <n v="7337"/>
    <n v="7725"/>
    <n v="7667"/>
    <n v="7713"/>
    <n v="7813"/>
    <n v="6992"/>
    <n v="7669"/>
    <n v="7786"/>
    <n v="7622"/>
    <n v="7766"/>
    <n v="7986"/>
    <n v="11413"/>
    <n v="9934"/>
    <n v="11852"/>
    <n v="10831"/>
    <n v="10958"/>
    <n v="9778"/>
    <n v="11733"/>
    <n v="11367"/>
    <n v="8204"/>
    <n v="6860"/>
    <n v="7750"/>
    <n v="6408"/>
    <n v="4689"/>
    <n v="0"/>
    <n v="10420"/>
    <n v="10565"/>
    <n v="9881"/>
    <n v="10542"/>
    <n v="11270"/>
    <n v="5540"/>
    <m/>
    <m/>
    <m/>
    <m/>
    <m/>
    <m/>
    <m/>
    <m/>
    <n v="9289"/>
    <n v="9533"/>
    <n v="6966"/>
    <n v="3628"/>
    <m/>
    <m/>
    <m/>
    <m/>
    <n v="6.6639104741441111"/>
    <m/>
    <m/>
    <m/>
    <m/>
    <m/>
    <m/>
    <m/>
    <n v="6.4897439959639076"/>
    <m/>
    <n v="1.3262039589268773"/>
    <m/>
    <n v="29.725754985754996"/>
    <m/>
    <n v="50.935087720797746"/>
    <m/>
    <n v="56.504273504273471"/>
    <m/>
    <n v="0"/>
    <m/>
    <n v="2.8"/>
    <m/>
    <n v="5.5"/>
    <m/>
    <n v="22776"/>
    <n v="163099"/>
    <n v="134504"/>
    <n v="21952"/>
    <n v="243285"/>
    <n v="117088"/>
    <n v="4689"/>
    <n v="58218"/>
    <n v="29416"/>
    <n v="0"/>
    <n v="795027"/>
    <n v="6.6639104741441111"/>
    <s v=""/>
    <n v="6.4897439959639076"/>
    <n v="1.3262039589268773"/>
    <n v="640.30499999999995"/>
    <n v="875.71199999999999"/>
    <n v="37.164000000000001"/>
    <n v="208.68899999999999"/>
    <n v="156.661"/>
    <n v="266.91199999999998"/>
    <m/>
    <n v="57.462000000000003"/>
    <n v="176580"/>
    <n v="240516"/>
    <n v="106.304"/>
    <n v="60.03"/>
    <n v="258.63900000000001"/>
    <n v="83.698999999999998"/>
    <n v="0.104"/>
    <n v="283.10899999999998"/>
    <n v="0"/>
    <s v=""/>
    <n v="93555.000000001193"/>
    <n v="227475.00000000064"/>
    <n v="83324.999999999243"/>
    <n v="181799.99999999837"/>
    <n v="180674.99999999939"/>
    <m/>
    <n v="172125.00000000012"/>
    <n v="535000"/>
    <n v="403000"/>
    <n v="529600.00000000489"/>
    <n v="396800.00000000175"/>
    <n v="929600.00000002771"/>
    <n v="934400.00000000512"/>
    <n v="0"/>
    <n v="1.1800000000000068"/>
    <s v=""/>
    <n v="938000"/>
    <n v="929600.00000002771"/>
    <n v="9.0361445782831673E-3"/>
    <n v="11.683333333333334"/>
    <n v="753675.00000002631"/>
    <n v="762074.99999999849"/>
    <n v="148.21"/>
    <n v="176880.00000000044"/>
    <n v="175281.68674699371"/>
    <m/>
    <m/>
    <s v=""/>
  </r>
  <r>
    <x v="8"/>
    <n v="2026"/>
    <n v="2025"/>
    <d v="2025-04-01T00:00:00"/>
    <n v="30"/>
    <d v="1899-12-30T06:34:00"/>
    <d v="1899-12-30T18:05:00"/>
    <n v="11779"/>
    <n v="11968"/>
    <n v="11727"/>
    <n v="11041"/>
    <n v="11638"/>
    <n v="11537"/>
    <n v="11450"/>
    <n v="11644"/>
    <n v="11540"/>
    <n v="11685"/>
    <n v="11489"/>
    <n v="11492"/>
    <n v="11247"/>
    <n v="12252"/>
    <n v="8383"/>
    <n v="8030"/>
    <n v="8207"/>
    <n v="7716"/>
    <n v="12203"/>
    <n v="12022"/>
    <n v="11008"/>
    <n v="11017"/>
    <n v="11767"/>
    <n v="12096"/>
    <n v="12279"/>
    <n v="12427"/>
    <n v="11760"/>
    <n v="12136"/>
    <n v="11532"/>
    <n v="11287"/>
    <n v="10693"/>
    <n v="10963"/>
    <n v="8265"/>
    <n v="8360"/>
    <n v="7503"/>
    <n v="7625"/>
    <n v="8034"/>
    <n v="8221"/>
    <n v="8091"/>
    <n v="8140"/>
    <n v="8530"/>
    <n v="7864"/>
    <n v="7670"/>
    <n v="8088"/>
    <n v="8378"/>
    <n v="2894"/>
    <n v="7926"/>
    <n v="8065"/>
    <n v="7228"/>
    <n v="7553"/>
    <n v="7875"/>
    <n v="8112"/>
    <n v="8428"/>
    <n v="7425"/>
    <n v="7711"/>
    <n v="7762"/>
    <n v="7904"/>
    <n v="7979"/>
    <n v="7121"/>
    <n v="7895"/>
    <n v="8017"/>
    <n v="7813"/>
    <n v="7988"/>
    <n v="8412"/>
    <n v="11525"/>
    <n v="10063"/>
    <n v="12068"/>
    <n v="11574"/>
    <n v="11127"/>
    <n v="10041"/>
    <n v="12020"/>
    <n v="11502"/>
    <n v="8611"/>
    <n v="6934"/>
    <n v="8089"/>
    <n v="6758"/>
    <n v="4648"/>
    <n v="0"/>
    <n v="10771"/>
    <n v="10885"/>
    <n v="10058"/>
    <n v="10869"/>
    <n v="11863"/>
    <n v="5602"/>
    <m/>
    <m/>
    <m/>
    <m/>
    <m/>
    <m/>
    <m/>
    <m/>
    <n v="9389"/>
    <n v="9877"/>
    <n v="7164"/>
    <n v="3671"/>
    <m/>
    <m/>
    <m/>
    <m/>
    <n v="6.6522951526196996"/>
    <m/>
    <m/>
    <m/>
    <m/>
    <m/>
    <m/>
    <m/>
    <n v="6.6365137832369898"/>
    <m/>
    <n v="1.404643930202311"/>
    <m/>
    <n v="31.401329479768783"/>
    <m/>
    <n v="53.142306690751411"/>
    <m/>
    <n v="47.691329479768797"/>
    <m/>
    <n v="0"/>
    <m/>
    <n v="2.4"/>
    <m/>
    <n v="4.3"/>
    <m/>
    <n v="23747"/>
    <n v="171078"/>
    <n v="139327"/>
    <n v="23863"/>
    <n v="248877"/>
    <n v="120312"/>
    <n v="4648"/>
    <n v="60048"/>
    <n v="30101"/>
    <n v="0"/>
    <n v="822001"/>
    <n v="6.6522951526196996"/>
    <s v=""/>
    <n v="6.6365137832369898"/>
    <n v="1.404643930202311"/>
    <n v="640.30499999999995"/>
    <n v="876.197"/>
    <n v="38.198999999999998"/>
    <n v="209.15700000000001"/>
    <n v="157.49799999999999"/>
    <n v="267.75799999999998"/>
    <m/>
    <n v="58.25"/>
    <n v="177136"/>
    <n v="240907"/>
    <n v="106.992"/>
    <n v="60.509"/>
    <n v="259.22500000000002"/>
    <n v="84.284999999999997"/>
    <n v="0.104"/>
    <n v="283.50900000000001"/>
    <n v="0"/>
    <s v=""/>
    <n v="80025.000000002256"/>
    <n v="232874.99999999924"/>
    <n v="77220.000000002925"/>
    <n v="188324.99999999756"/>
    <n v="190350.00000000081"/>
    <m/>
    <n v="177299.99999999927"/>
    <n v="556000"/>
    <n v="391000"/>
    <n v="550400.00000000186"/>
    <n v="383199.99999999936"/>
    <n v="937600.00000002037"/>
    <n v="937599.99999999767"/>
    <n v="0"/>
    <n v="224.48500000000001"/>
    <s v=""/>
    <n v="947000"/>
    <n v="937600.00000002037"/>
    <n v="1.0025597269602615E-2"/>
    <n v="11.516666666666666"/>
    <n v="779450.00000001735"/>
    <n v="788849.99999999697"/>
    <n v="148.21"/>
    <n v="157245.00000000518"/>
    <n v="155668.52495734647"/>
    <m/>
    <m/>
    <s v=""/>
  </r>
  <r>
    <x v="9"/>
    <n v="2026"/>
    <n v="2025"/>
    <d v="2025-04-01T00:00:00"/>
    <n v="30"/>
    <d v="1899-12-30T06:33:00"/>
    <d v="1899-12-30T17:47:00"/>
    <n v="10987"/>
    <n v="11220"/>
    <n v="10864"/>
    <n v="10234"/>
    <n v="10751"/>
    <n v="10677"/>
    <n v="10990"/>
    <n v="10772"/>
    <n v="10702"/>
    <n v="10805"/>
    <n v="10628"/>
    <n v="10660"/>
    <n v="10450"/>
    <n v="11401"/>
    <n v="7858"/>
    <n v="7560"/>
    <n v="7715"/>
    <n v="7142"/>
    <n v="11406"/>
    <n v="11221"/>
    <n v="10173"/>
    <n v="10202"/>
    <n v="11062"/>
    <n v="11263"/>
    <n v="11797"/>
    <n v="11894"/>
    <n v="11241"/>
    <n v="11590"/>
    <n v="10988"/>
    <n v="10785"/>
    <n v="10332"/>
    <n v="10621"/>
    <n v="8122"/>
    <n v="8230"/>
    <n v="7400"/>
    <n v="7541"/>
    <n v="7951"/>
    <n v="8116"/>
    <n v="8009"/>
    <n v="8036"/>
    <n v="8309"/>
    <n v="7733"/>
    <n v="7510"/>
    <n v="8056"/>
    <n v="8167"/>
    <n v="2836"/>
    <n v="7769"/>
    <n v="7892"/>
    <n v="7048"/>
    <n v="7368"/>
    <n v="7727"/>
    <n v="7960"/>
    <n v="8250"/>
    <n v="7273"/>
    <n v="7590"/>
    <n v="7615"/>
    <n v="7812"/>
    <n v="7822"/>
    <n v="6838"/>
    <n v="7755"/>
    <n v="7892"/>
    <n v="7699"/>
    <n v="7867"/>
    <n v="8237"/>
    <n v="11979"/>
    <n v="10093"/>
    <n v="11785"/>
    <n v="11352"/>
    <n v="11066"/>
    <n v="10023"/>
    <n v="11871"/>
    <n v="11293"/>
    <n v="8240"/>
    <n v="6596"/>
    <n v="7743"/>
    <n v="6413"/>
    <n v="4544"/>
    <n v="0"/>
    <n v="10727"/>
    <n v="10819"/>
    <n v="9995"/>
    <n v="10845"/>
    <n v="11564"/>
    <n v="5561"/>
    <m/>
    <m/>
    <m/>
    <m/>
    <m/>
    <m/>
    <m/>
    <m/>
    <n v="9557"/>
    <n v="9927"/>
    <n v="7237"/>
    <n v="3746"/>
    <m/>
    <m/>
    <m/>
    <m/>
    <n v="6.4342508600721011"/>
    <m/>
    <m/>
    <m/>
    <m/>
    <m/>
    <m/>
    <m/>
    <n v="6.2884591086419803"/>
    <m/>
    <n v="1.3578170679506156"/>
    <m/>
    <n v="31.844888888888924"/>
    <m/>
    <n v="54.011285259259218"/>
    <m/>
    <n v="43.514814814814791"/>
    <m/>
    <n v="0"/>
    <m/>
    <n v="2.2000000000000002"/>
    <m/>
    <n v="4.2"/>
    <m/>
    <n v="22207"/>
    <n v="159209"/>
    <n v="132250"/>
    <n v="22325"/>
    <n v="244430"/>
    <n v="118454"/>
    <n v="4544"/>
    <n v="59511"/>
    <n v="30467"/>
    <n v="0"/>
    <n v="793397"/>
    <n v="6.4342508600721011"/>
    <s v=""/>
    <n v="6.2884591086419803"/>
    <n v="1.3578170679506156"/>
    <n v="640.30499999999995"/>
    <n v="876.63199999999995"/>
    <n v="39.210999999999999"/>
    <n v="209.53299999999999"/>
    <n v="158.29900000000001"/>
    <n v="268.54599999999999"/>
    <m/>
    <n v="59.026000000000003"/>
    <n v="177669"/>
    <n v="241263"/>
    <n v="107.65"/>
    <n v="60.95"/>
    <n v="259.77800000000002"/>
    <n v="84.837000000000003"/>
    <n v="0.105"/>
    <n v="283.92899999999997"/>
    <n v="0"/>
    <s v=""/>
    <n v="71774.999999990992"/>
    <n v="227700.00000000012"/>
    <n v="62039.9999999961"/>
    <n v="180225.00000000364"/>
    <n v="177300.00000000244"/>
    <m/>
    <n v="174600.00000000076"/>
    <n v="533000"/>
    <n v="356000"/>
    <n v="526400.00000000105"/>
    <n v="352800.00000000198"/>
    <n v="884799.99999999558"/>
    <n v="883200.00000001071"/>
    <n v="1600.0000000000014"/>
    <n v="224.39499999999998"/>
    <s v=""/>
    <n v="889000"/>
    <n v="883199.99999999558"/>
    <n v="6.5670289855122022E-3"/>
    <n v="11.233333333333334"/>
    <n v="754025.00000000256"/>
    <n v="759825.00000000698"/>
    <n v="148.21"/>
    <n v="133814.99999998708"/>
    <n v="132936.23301629085"/>
    <m/>
    <m/>
    <s v=""/>
  </r>
  <r>
    <x v="10"/>
    <n v="2026"/>
    <n v="2025"/>
    <d v="2025-04-01T00:00:00"/>
    <n v="30"/>
    <d v="1899-12-30T06:31:00"/>
    <d v="1899-12-30T18:07:00"/>
    <n v="10996"/>
    <n v="11204"/>
    <n v="10837"/>
    <n v="10208"/>
    <n v="10737"/>
    <n v="10646"/>
    <n v="10933"/>
    <n v="10763"/>
    <n v="10654"/>
    <n v="10766"/>
    <n v="10593"/>
    <n v="10633"/>
    <n v="10415"/>
    <n v="11361"/>
    <n v="7918"/>
    <n v="7530"/>
    <n v="7717"/>
    <n v="7136"/>
    <n v="11372"/>
    <n v="11168"/>
    <n v="10171"/>
    <n v="10210"/>
    <n v="11011"/>
    <n v="11188"/>
    <n v="11810"/>
    <n v="11864"/>
    <n v="11119"/>
    <n v="11506"/>
    <n v="10849"/>
    <n v="10639"/>
    <n v="10173"/>
    <n v="10464"/>
    <n v="8293"/>
    <n v="8253"/>
    <n v="7331"/>
    <n v="7491"/>
    <n v="7838"/>
    <n v="8266"/>
    <n v="8118"/>
    <n v="8045"/>
    <n v="7815"/>
    <n v="6318"/>
    <n v="4811"/>
    <n v="6414"/>
    <n v="8246"/>
    <n v="2844"/>
    <n v="7584"/>
    <n v="7894"/>
    <n v="6863"/>
    <n v="7340"/>
    <n v="7683"/>
    <n v="7973"/>
    <n v="8026"/>
    <n v="7055"/>
    <n v="7499"/>
    <n v="7518"/>
    <n v="7734"/>
    <n v="7767"/>
    <n v="6876"/>
    <n v="7825"/>
    <n v="7919"/>
    <n v="7537"/>
    <n v="7802"/>
    <n v="8463"/>
    <n v="11936"/>
    <n v="9284"/>
    <n v="11793"/>
    <n v="11330"/>
    <n v="11211"/>
    <n v="9989"/>
    <n v="11896"/>
    <n v="10992"/>
    <n v="8550"/>
    <n v="6822"/>
    <n v="7985"/>
    <n v="6570"/>
    <n v="4644"/>
    <n v="0"/>
    <n v="10794"/>
    <n v="10901"/>
    <n v="9951"/>
    <n v="10900"/>
    <n v="11791"/>
    <n v="5523"/>
    <m/>
    <m/>
    <m/>
    <m/>
    <m/>
    <m/>
    <m/>
    <m/>
    <n v="9902"/>
    <n v="9717"/>
    <n v="7048"/>
    <n v="7173"/>
    <m/>
    <m/>
    <m/>
    <m/>
    <n v="6.4066949809756091"/>
    <m/>
    <m/>
    <m/>
    <m/>
    <m/>
    <m/>
    <m/>
    <n v="6.2949004361549452"/>
    <m/>
    <n v="1.3709716131994272"/>
    <m/>
    <n v="32.248063127690038"/>
    <m/>
    <n v="53.127294117647097"/>
    <m/>
    <n v="37.305882352941154"/>
    <m/>
    <n v="0"/>
    <m/>
    <n v="4.2"/>
    <m/>
    <n v="7.9"/>
    <m/>
    <n v="22200"/>
    <n v="158847"/>
    <n v="131345"/>
    <n v="22199"/>
    <n v="237441"/>
    <n v="118358"/>
    <n v="4644"/>
    <n v="59860"/>
    <n v="33840"/>
    <n v="0"/>
    <n v="788734"/>
    <n v="6.4066949809756091"/>
    <s v=""/>
    <n v="6.2949004361549452"/>
    <n v="1.3709716131994272"/>
    <n v="640.30499999999995"/>
    <n v="877.30700000000002"/>
    <n v="40.198999999999998"/>
    <n v="210.16499999999999"/>
    <n v="159.11099999999999"/>
    <n v="269.334"/>
    <m/>
    <n v="59.804000000000002"/>
    <n v="178204"/>
    <n v="241701"/>
    <n v="108.312"/>
    <n v="61.494"/>
    <n v="260.38"/>
    <n v="85.441999999999993"/>
    <n v="0.105"/>
    <n v="284.34899999999999"/>
    <n v="0"/>
    <s v=""/>
    <n v="111375.00000001125"/>
    <n v="222299.99999999988"/>
    <n v="104280.00000000083"/>
    <n v="182699.99999999627"/>
    <n v="177300.00000000244"/>
    <m/>
    <n v="175049.99999999971"/>
    <n v="535000"/>
    <n v="438000"/>
    <n v="529599.9999999936"/>
    <n v="435199.99999999756"/>
    <n v="963199.99999996065"/>
    <n v="967999.99999998359"/>
    <n v="0"/>
    <n v="224.31899999999999"/>
    <s v=""/>
    <n v="973000"/>
    <n v="963199.99999996065"/>
    <n v="1.017441860469237E-2"/>
    <n v="11.6"/>
    <n v="747549.99999995902"/>
    <n v="757349.99999999837"/>
    <n v="148.21"/>
    <n v="215655.00000001208"/>
    <n v="213460.83575581701"/>
    <m/>
    <m/>
    <s v=""/>
  </r>
  <r>
    <x v="11"/>
    <n v="2026"/>
    <n v="2025"/>
    <d v="2025-04-01T00:00:00"/>
    <n v="30"/>
    <d v="1899-12-30T06:31:00"/>
    <d v="1899-12-30T18:06:00"/>
    <n v="11697"/>
    <n v="11901"/>
    <n v="11555"/>
    <n v="10917"/>
    <n v="11447"/>
    <n v="11346"/>
    <n v="11756"/>
    <n v="11540"/>
    <n v="11435"/>
    <n v="11566"/>
    <n v="11258"/>
    <n v="11299"/>
    <n v="11072"/>
    <n v="12097"/>
    <n v="8422"/>
    <n v="8009"/>
    <n v="8208"/>
    <n v="7613"/>
    <n v="12241"/>
    <n v="11992"/>
    <n v="10861"/>
    <n v="10884"/>
    <n v="11829"/>
    <n v="12047"/>
    <n v="12611"/>
    <n v="12687"/>
    <n v="11919"/>
    <n v="12348"/>
    <n v="11688"/>
    <n v="11472"/>
    <n v="10841"/>
    <n v="11163"/>
    <n v="8567"/>
    <n v="8623"/>
    <n v="7649"/>
    <n v="7779"/>
    <n v="8256"/>
    <n v="8466"/>
    <n v="8333"/>
    <n v="8401"/>
    <n v="8286"/>
    <n v="7801"/>
    <n v="7464"/>
    <n v="8436"/>
    <n v="8570"/>
    <n v="2933"/>
    <n v="7983"/>
    <n v="8265"/>
    <n v="7321"/>
    <n v="7604"/>
    <n v="8113"/>
    <n v="8316"/>
    <n v="8570"/>
    <n v="7463"/>
    <n v="7834"/>
    <n v="7906"/>
    <n v="8146"/>
    <n v="8147"/>
    <n v="7104"/>
    <n v="8077"/>
    <n v="8186"/>
    <n v="7916"/>
    <n v="8177"/>
    <n v="8662"/>
    <n v="12238"/>
    <n v="10868"/>
    <n v="12054"/>
    <n v="11647"/>
    <n v="11363"/>
    <n v="10150"/>
    <n v="12152"/>
    <n v="11726"/>
    <n v="8646"/>
    <n v="6851"/>
    <n v="8077"/>
    <n v="6675"/>
    <n v="4940"/>
    <n v="0"/>
    <n v="11208"/>
    <n v="11351"/>
    <n v="10323"/>
    <n v="11299"/>
    <n v="12188"/>
    <n v="5724"/>
    <m/>
    <m/>
    <m/>
    <m/>
    <m/>
    <m/>
    <m/>
    <m/>
    <n v="11359"/>
    <n v="11431"/>
    <n v="8966"/>
    <n v="9143"/>
    <m/>
    <m/>
    <m/>
    <m/>
    <n v="6.7723750263350109"/>
    <m/>
    <m/>
    <m/>
    <m/>
    <m/>
    <m/>
    <m/>
    <n v="6.6980929561781659"/>
    <m/>
    <n v="1.4679495923132175"/>
    <m/>
    <n v="31.387931034482754"/>
    <m/>
    <n v="53.819431307471376"/>
    <m/>
    <n v="43.678304597701107"/>
    <m/>
    <n v="0"/>
    <m/>
    <n v="2.7"/>
    <m/>
    <n v="5.2"/>
    <m/>
    <n v="23598"/>
    <n v="169540"/>
    <n v="140707"/>
    <n v="23876"/>
    <n v="253354"/>
    <n v="122447"/>
    <n v="4940"/>
    <n v="62093"/>
    <n v="40899"/>
    <n v="0"/>
    <n v="841454"/>
    <n v="6.7723750263350109"/>
    <s v=""/>
    <n v="6.6980929561781659"/>
    <n v="1.4679495923132175"/>
    <n v="640.30499999999995"/>
    <n v="877.75400000000002"/>
    <n v="41.25"/>
    <n v="210.57400000000001"/>
    <n v="159.999"/>
    <n v="270.17399999999998"/>
    <m/>
    <n v="60.61"/>
    <n v="178774"/>
    <n v="242078"/>
    <n v="109.18"/>
    <n v="61.951000000000001"/>
    <n v="260.96699999999998"/>
    <n v="86.028999999999996"/>
    <n v="0.106"/>
    <n v="284.76900000000001"/>
    <n v="0"/>
    <s v=""/>
    <n v="73755.000000000451"/>
    <n v="236475.00000000044"/>
    <n v="67485.000000003332"/>
    <n v="199800.00000000116"/>
    <n v="188999.99999999438"/>
    <m/>
    <n v="181349.99999999942"/>
    <n v="570000"/>
    <n v="377000"/>
    <n v="694400.00000000733"/>
    <n v="365600.00000000058"/>
    <n v="939199.99999998254"/>
    <n v="939200.00000000524"/>
    <n v="1600.0000000000014"/>
    <n v="224.26"/>
    <s v=""/>
    <n v="947000"/>
    <n v="937599.99999998254"/>
    <n v="1.0025597269643471E-2"/>
    <n v="11.583333333333334"/>
    <n v="797224.99999997788"/>
    <n v="806624.99999999546"/>
    <n v="148.21"/>
    <n v="141240.00000000378"/>
    <n v="139823.98464163931"/>
    <m/>
    <m/>
    <s v=""/>
  </r>
  <r>
    <x v="12"/>
    <n v="2026"/>
    <n v="2025"/>
    <d v="2025-04-01T00:00:00"/>
    <n v="30"/>
    <d v="1899-12-30T06:30:00"/>
    <d v="1899-12-30T18:19:00"/>
    <n v="10753"/>
    <n v="10904"/>
    <n v="10627"/>
    <n v="9946"/>
    <n v="10480"/>
    <n v="10416"/>
    <n v="10613"/>
    <n v="10545"/>
    <n v="10311"/>
    <n v="10473"/>
    <n v="10331"/>
    <n v="10378"/>
    <n v="10170"/>
    <n v="11092"/>
    <n v="7675"/>
    <n v="7324"/>
    <n v="7515"/>
    <n v="6968"/>
    <n v="11174"/>
    <n v="10969"/>
    <n v="9950"/>
    <n v="10022"/>
    <n v="10850"/>
    <n v="11065"/>
    <n v="11418"/>
    <n v="11486"/>
    <n v="10921"/>
    <n v="11342"/>
    <n v="10711"/>
    <n v="10484"/>
    <n v="9962"/>
    <n v="10223"/>
    <n v="7944"/>
    <n v="7994"/>
    <n v="7137"/>
    <n v="7275"/>
    <n v="7686"/>
    <n v="7840"/>
    <n v="7758"/>
    <n v="7824"/>
    <n v="7865"/>
    <n v="7922"/>
    <n v="7805"/>
    <n v="7842"/>
    <n v="7983"/>
    <n v="2744"/>
    <n v="7202"/>
    <n v="7867"/>
    <n v="6944"/>
    <n v="7251"/>
    <n v="7740"/>
    <n v="7781"/>
    <n v="7914"/>
    <n v="7078"/>
    <n v="7538"/>
    <n v="7497"/>
    <n v="7548"/>
    <n v="7645"/>
    <n v="6646"/>
    <n v="7546"/>
    <n v="7610"/>
    <n v="7395"/>
    <n v="7598"/>
    <n v="7956"/>
    <n v="11528"/>
    <n v="10648"/>
    <n v="11335"/>
    <n v="10967"/>
    <n v="10758"/>
    <n v="9562"/>
    <n v="11404"/>
    <n v="11070"/>
    <n v="8261"/>
    <n v="6566"/>
    <n v="7668"/>
    <n v="6335"/>
    <n v="4590"/>
    <n v="0"/>
    <n v="10424"/>
    <n v="10562"/>
    <n v="9499"/>
    <n v="10316"/>
    <n v="11080"/>
    <n v="5260"/>
    <m/>
    <m/>
    <m/>
    <m/>
    <m/>
    <m/>
    <m/>
    <m/>
    <n v="10536"/>
    <n v="10753"/>
    <n v="9533"/>
    <n v="9746"/>
    <m/>
    <m/>
    <m/>
    <m/>
    <n v="6.1352771704617401"/>
    <m/>
    <m/>
    <m/>
    <m/>
    <m/>
    <m/>
    <m/>
    <n v="6.0816393960093951"/>
    <m/>
    <n v="1.3333661707042241"/>
    <m/>
    <n v="30.302676056338051"/>
    <m/>
    <n v="51.166175816901429"/>
    <m/>
    <n v="53.499436619718296"/>
    <m/>
    <n v="0"/>
    <m/>
    <n v="5.0999999999999996"/>
    <m/>
    <n v="10.3"/>
    <m/>
    <n v="21657"/>
    <n v="154864"/>
    <n v="128662"/>
    <n v="21915"/>
    <n v="238375"/>
    <n v="116102"/>
    <n v="4590"/>
    <n v="57141"/>
    <n v="40568"/>
    <n v="0"/>
    <n v="783874"/>
    <n v="6.1352771704617401"/>
    <s v=""/>
    <n v="6.0816393960093951"/>
    <n v="1.3333661707042241"/>
    <n v="640.30499999999995"/>
    <n v="878.85599999999999"/>
    <n v="42.24"/>
    <n v="211.58199999999999"/>
    <n v="160.82599999999999"/>
    <n v="270.94299999999998"/>
    <m/>
    <n v="61.368000000000002"/>
    <n v="179304"/>
    <n v="242647"/>
    <n v="109.672"/>
    <n v="62.648000000000003"/>
    <n v="261.649"/>
    <n v="86.710999999999999"/>
    <n v="0.106"/>
    <n v="285.16899999999998"/>
    <n v="0"/>
    <s v=""/>
    <n v="181829.99999999595"/>
    <n v="222750.00000000044"/>
    <n v="166319.99999999691"/>
    <n v="186074.99999999959"/>
    <n v="173025.00000000122"/>
    <m/>
    <n v="170550.00000000061"/>
    <n v="530000"/>
    <n v="569000"/>
    <n v="393599.9999999922"/>
    <n v="557600.00000000221"/>
    <n v="1091200.0000000261"/>
    <n v="1091200.0000000035"/>
    <n v="0"/>
    <n v="224.21899999999999"/>
    <s v=""/>
    <n v="1099000"/>
    <n v="1091200.0000000261"/>
    <n v="7.1480938416181861E-3"/>
    <n v="11.816666666666666"/>
    <n v="744600.00000002794"/>
    <n v="752400.00000000175"/>
    <n v="148.74"/>
    <n v="348149.9999999929"/>
    <n v="345661.39112903358"/>
    <m/>
    <m/>
    <s v=""/>
  </r>
  <r>
    <x v="13"/>
    <n v="2026"/>
    <n v="2025"/>
    <d v="2025-04-01T00:00:00"/>
    <n v="30"/>
    <d v="1899-12-30T06:28:00"/>
    <d v="1899-12-30T17:45:00"/>
    <n v="10845"/>
    <n v="10908"/>
    <n v="10735"/>
    <n v="10216"/>
    <n v="10584"/>
    <n v="10514"/>
    <n v="11083"/>
    <n v="10887"/>
    <n v="10770"/>
    <n v="10899"/>
    <n v="10385"/>
    <n v="10459"/>
    <n v="10190"/>
    <n v="11112"/>
    <n v="7683"/>
    <n v="7421"/>
    <n v="7560"/>
    <n v="6971"/>
    <n v="11043"/>
    <n v="10913"/>
    <n v="9969"/>
    <n v="10067"/>
    <n v="10955"/>
    <n v="11122"/>
    <n v="11740"/>
    <n v="11833"/>
    <n v="11176"/>
    <n v="11480"/>
    <n v="10941"/>
    <n v="10710"/>
    <n v="10202"/>
    <n v="10527"/>
    <n v="8091"/>
    <n v="8191"/>
    <n v="7274"/>
    <n v="7415"/>
    <n v="7857"/>
    <n v="8031"/>
    <n v="7896"/>
    <n v="7904"/>
    <n v="8250"/>
    <n v="8031"/>
    <n v="8106"/>
    <n v="7925"/>
    <n v="8206"/>
    <n v="2805"/>
    <n v="6766"/>
    <n v="8050"/>
    <n v="7040"/>
    <n v="7483"/>
    <n v="7811"/>
    <n v="7840"/>
    <n v="8134"/>
    <n v="7051"/>
    <n v="7512"/>
    <n v="7501"/>
    <n v="7528"/>
    <n v="7597"/>
    <n v="6841"/>
    <n v="7459"/>
    <n v="7552"/>
    <n v="7100"/>
    <n v="7539"/>
    <n v="8002"/>
    <n v="11579"/>
    <n v="10833"/>
    <n v="11525"/>
    <n v="11210"/>
    <n v="10869"/>
    <n v="9742"/>
    <n v="11428"/>
    <n v="11059"/>
    <n v="8278"/>
    <n v="6584"/>
    <n v="7718"/>
    <n v="6407"/>
    <n v="4689"/>
    <n v="0"/>
    <n v="10487"/>
    <n v="10597"/>
    <n v="9612"/>
    <n v="10395"/>
    <n v="11267"/>
    <n v="5345"/>
    <m/>
    <m/>
    <m/>
    <m/>
    <m/>
    <m/>
    <m/>
    <m/>
    <n v="10050"/>
    <n v="10153"/>
    <n v="10896"/>
    <n v="11218"/>
    <m/>
    <m/>
    <m/>
    <m/>
    <n v="6.2579896424948371"/>
    <m/>
    <m/>
    <m/>
    <m/>
    <m/>
    <m/>
    <m/>
    <n v="6.2371534036381497"/>
    <m/>
    <n v="1.363239618780727"/>
    <m/>
    <n v="30.979719764011801"/>
    <m/>
    <n v="53.11718300884953"/>
    <m/>
    <n v="51.524188790560451"/>
    <m/>
    <n v="0"/>
    <m/>
    <n v="6.2"/>
    <m/>
    <n v="11.8"/>
    <m/>
    <n v="21753"/>
    <n v="157469"/>
    <n v="130601"/>
    <n v="22077"/>
    <n v="240788"/>
    <n v="117232"/>
    <n v="4689"/>
    <n v="57703"/>
    <n v="42317"/>
    <n v="0"/>
    <n v="794629"/>
    <n v="6.2579896424948371"/>
    <s v=""/>
    <n v="6.2371534036381497"/>
    <n v="1.363239618780727"/>
    <n v="640.30499999999995"/>
    <n v="880.15200000000004"/>
    <n v="43.243000000000002"/>
    <n v="212.82599999999999"/>
    <n v="161.66999999999999"/>
    <n v="271.72500000000002"/>
    <m/>
    <n v="62.134999999999998"/>
    <n v="179842"/>
    <n v="243291"/>
    <n v="110.33799999999999"/>
    <n v="63.44"/>
    <n v="262.38400000000001"/>
    <n v="87.444999999999993"/>
    <n v="0.107"/>
    <n v="285.57900000000001"/>
    <n v="0"/>
    <s v=""/>
    <n v="213840.00000000809"/>
    <n v="225675.00000000003"/>
    <n v="205259.99999999997"/>
    <n v="189899.99999999866"/>
    <n v="175950.00000000879"/>
    <m/>
    <n v="172574.99999999907"/>
    <n v="538000"/>
    <n v="644000"/>
    <n v="532799.99999999744"/>
    <n v="633599.99999999558"/>
    <n v="1176000.0000000219"/>
    <n v="1174399.9999999914"/>
    <n v="1600.0000000000014"/>
    <n v="224.08500000000001"/>
    <s v=""/>
    <n v="1182000"/>
    <n v="1174400.0000000219"/>
    <n v="6.4713896457577746E-3"/>
    <n v="11.283333333333335"/>
    <n v="756500.00000002841"/>
    <n v="764100.00000000652"/>
    <n v="148.74"/>
    <n v="419100.00000000803"/>
    <n v="416387.84059947089"/>
    <m/>
    <m/>
    <s v=""/>
  </r>
  <r>
    <x v="14"/>
    <n v="2026"/>
    <n v="2025"/>
    <d v="2025-04-01T00:00:00"/>
    <n v="30"/>
    <d v="1899-12-30T06:40:00"/>
    <d v="1899-12-30T18:19:00"/>
    <n v="10792"/>
    <n v="10934"/>
    <n v="10654"/>
    <n v="10084"/>
    <n v="10531"/>
    <n v="10448"/>
    <n v="10820"/>
    <n v="10615"/>
    <n v="10497"/>
    <n v="10658"/>
    <n v="10391"/>
    <n v="10439"/>
    <n v="10217"/>
    <n v="11145"/>
    <n v="7750"/>
    <n v="7374"/>
    <n v="7566"/>
    <n v="7034"/>
    <n v="10937"/>
    <n v="10975"/>
    <n v="10015"/>
    <n v="9983"/>
    <n v="10734"/>
    <n v="10932"/>
    <n v="11704"/>
    <n v="11740"/>
    <n v="11998"/>
    <n v="11390"/>
    <n v="10768"/>
    <n v="10522"/>
    <n v="10030"/>
    <n v="10345"/>
    <n v="7718"/>
    <n v="7764"/>
    <n v="6875"/>
    <n v="7013"/>
    <n v="7411"/>
    <n v="7590"/>
    <n v="7510"/>
    <n v="7580"/>
    <n v="7788"/>
    <n v="7627"/>
    <n v="7724"/>
    <n v="7649"/>
    <n v="7786"/>
    <n v="2633"/>
    <n v="6443"/>
    <n v="7626"/>
    <n v="6642"/>
    <n v="7087"/>
    <n v="7414"/>
    <n v="7486"/>
    <n v="7500"/>
    <n v="6821"/>
    <n v="7333"/>
    <n v="7193"/>
    <n v="7288"/>
    <n v="7353"/>
    <n v="6648"/>
    <n v="7246"/>
    <n v="7445"/>
    <n v="7166"/>
    <n v="7333"/>
    <n v="7793"/>
    <n v="11153"/>
    <n v="10233"/>
    <n v="11001"/>
    <n v="10632"/>
    <n v="10326"/>
    <n v="9269"/>
    <n v="11026"/>
    <n v="10701"/>
    <n v="7951"/>
    <n v="6302"/>
    <n v="7391"/>
    <n v="6092"/>
    <n v="4491"/>
    <n v="0"/>
    <n v="9996"/>
    <n v="10130"/>
    <n v="9225"/>
    <n v="10053"/>
    <n v="10877"/>
    <n v="6201"/>
    <m/>
    <m/>
    <m/>
    <m/>
    <m/>
    <m/>
    <m/>
    <m/>
    <n v="9817"/>
    <n v="10007"/>
    <n v="9106"/>
    <n v="9129"/>
    <m/>
    <m/>
    <m/>
    <m/>
    <n v="6.0641828458935709"/>
    <m/>
    <m/>
    <m/>
    <m/>
    <m/>
    <m/>
    <m/>
    <n v="6.013796405000007"/>
    <m/>
    <n v="1.3285987032142861"/>
    <m/>
    <n v="30.348842857142881"/>
    <m/>
    <n v="51.297275900000002"/>
    <m/>
    <n v="51.402571428571477"/>
    <m/>
    <n v="0"/>
    <m/>
    <n v="4.4000000000000004"/>
    <m/>
    <n v="8.5"/>
    <m/>
    <n v="21726"/>
    <n v="156223"/>
    <n v="130407"/>
    <n v="21666"/>
    <n v="230485"/>
    <n v="112077"/>
    <n v="4491"/>
    <n v="56482"/>
    <n v="38059"/>
    <n v="0"/>
    <n v="771616"/>
    <n v="6.0641828458935709"/>
    <s v=""/>
    <n v="6.013796405000007"/>
    <n v="1.3285987032142861"/>
    <n v="640.30499999999995"/>
    <n v="881.37800000000004"/>
    <n v="44.201999999999998"/>
    <n v="213.94200000000001"/>
    <n v="162.49"/>
    <n v="272.49900000000002"/>
    <m/>
    <n v="62.872999999999998"/>
    <n v="180367"/>
    <n v="243894"/>
    <n v="110.988"/>
    <n v="64.188000000000002"/>
    <n v="263.08300000000003"/>
    <n v="88.147000000000006"/>
    <n v="0.107"/>
    <n v="285.98899999999998"/>
    <n v="0"/>
    <s v=""/>
    <n v="202289.99999999985"/>
    <n v="215774.99999999913"/>
    <n v="184140.0000000023"/>
    <n v="184500.00000000486"/>
    <n v="174150.0000000002"/>
    <m/>
    <n v="166049.99999999988"/>
    <n v="525000"/>
    <n v="603000"/>
    <n v="520000.00000000454"/>
    <n v="598400.00000000373"/>
    <n v="1118400.0000000196"/>
    <n v="1123200.0000000198"/>
    <n v="0"/>
    <n v="224.03799999999998"/>
    <s v=""/>
    <n v="1128000"/>
    <n v="1118400.0000000196"/>
    <n v="8.5836909871068734E-3"/>
    <n v="11.649999999999999"/>
    <n v="730875.00000002352"/>
    <n v="740475.00000000407"/>
    <n v="148.74"/>
    <n v="386430.00000000215"/>
    <n v="383113.00429185445"/>
    <m/>
    <m/>
    <s v=""/>
  </r>
  <r>
    <x v="15"/>
    <n v="2026"/>
    <n v="2025"/>
    <d v="2025-04-01T00:00:00"/>
    <n v="30"/>
    <d v="1899-12-30T06:42:00"/>
    <d v="1899-12-30T18:12:00"/>
    <n v="11400"/>
    <n v="11530"/>
    <n v="11219"/>
    <n v="10699"/>
    <n v="11100"/>
    <n v="11033"/>
    <n v="11494"/>
    <n v="11134"/>
    <n v="11202"/>
    <n v="11319"/>
    <n v="10988"/>
    <n v="11015"/>
    <n v="10795"/>
    <n v="11790"/>
    <n v="8178"/>
    <n v="7825"/>
    <n v="8003"/>
    <n v="7449"/>
    <n v="11801"/>
    <n v="11633"/>
    <n v="10523"/>
    <n v="10597"/>
    <n v="11413"/>
    <n v="11649"/>
    <n v="12581"/>
    <n v="12607"/>
    <n v="11829"/>
    <n v="12133"/>
    <n v="11623"/>
    <n v="11372"/>
    <n v="10905"/>
    <n v="11243"/>
    <n v="8378"/>
    <n v="8430"/>
    <n v="7460"/>
    <n v="7563"/>
    <n v="8009"/>
    <n v="8227"/>
    <n v="8118"/>
    <n v="8208"/>
    <n v="8553"/>
    <n v="8335"/>
    <n v="8305"/>
    <n v="8349"/>
    <n v="8504"/>
    <n v="2885"/>
    <n v="7090"/>
    <n v="8382"/>
    <n v="7342"/>
    <n v="7861"/>
    <n v="8177"/>
    <n v="8247"/>
    <n v="8624"/>
    <n v="7489"/>
    <n v="7984"/>
    <n v="7936"/>
    <n v="8070"/>
    <n v="8109"/>
    <n v="7340"/>
    <n v="8020"/>
    <n v="8180"/>
    <n v="7925"/>
    <n v="8194"/>
    <n v="8622"/>
    <n v="12273"/>
    <n v="11236"/>
    <n v="11875"/>
    <n v="11679"/>
    <n v="11460"/>
    <n v="10188"/>
    <n v="12145"/>
    <n v="11771"/>
    <n v="8827"/>
    <n v="7049"/>
    <n v="8185"/>
    <n v="6738"/>
    <n v="4829"/>
    <n v="0"/>
    <n v="11098"/>
    <n v="11221"/>
    <n v="10243"/>
    <n v="11175"/>
    <n v="12042"/>
    <n v="6871"/>
    <m/>
    <m/>
    <m/>
    <m/>
    <m/>
    <m/>
    <m/>
    <m/>
    <n v="9817"/>
    <n v="10007"/>
    <n v="9106"/>
    <n v="9129"/>
    <m/>
    <m/>
    <m/>
    <m/>
    <n v="6.4865325355426924"/>
    <m/>
    <m/>
    <m/>
    <m/>
    <m/>
    <m/>
    <m/>
    <n v="6.4908924095513738"/>
    <m/>
    <n v="1.4142671541244574"/>
    <m/>
    <n v="31.399493487699001"/>
    <m/>
    <n v="53.646198856729413"/>
    <m/>
    <n v="42.047322720694645"/>
    <m/>
    <n v="0"/>
    <m/>
    <n v="2.9"/>
    <m/>
    <n v="5.3"/>
    <m/>
    <n v="22930"/>
    <n v="165243"/>
    <n v="138847"/>
    <n v="23062"/>
    <n v="252916"/>
    <n v="123426"/>
    <n v="4829"/>
    <n v="62650"/>
    <n v="38059"/>
    <n v="0"/>
    <n v="831962"/>
    <n v="6.4865325355426924"/>
    <s v=""/>
    <n v="6.4908924095513738"/>
    <n v="1.4142671541244574"/>
    <n v="640.30499999999995"/>
    <n v="881.72500000000002"/>
    <n v="45.252000000000002"/>
    <n v="214.256"/>
    <n v="163.376"/>
    <n v="273.31900000000002"/>
    <m/>
    <n v="63.686"/>
    <n v="180934"/>
    <n v="244239"/>
    <n v="111.688"/>
    <n v="64.611999999999995"/>
    <n v="263.64800000000002"/>
    <n v="88.712999999999994"/>
    <n v="0.108"/>
    <n v="286.40899999999999"/>
    <n v="0"/>
    <s v=""/>
    <n v="57254.999999996697"/>
    <n v="236250.00000000096"/>
    <n v="51809.999999998836"/>
    <n v="199349.99999999904"/>
    <n v="184499.99999999846"/>
    <m/>
    <n v="182925.00000000052"/>
    <n v="567000"/>
    <n v="345000"/>
    <n v="560000.00000000233"/>
    <n v="339199.99999999389"/>
    <n v="903999.99999999639"/>
    <n v="905599.99999998126"/>
    <n v="1600.0000000000014"/>
    <n v="223.761"/>
    <s v=""/>
    <n v="912000"/>
    <n v="902399.99999999639"/>
    <n v="1.0638297872344493E-2"/>
    <n v="11.5"/>
    <n v="793424.99999999534"/>
    <n v="803024.99999999907"/>
    <n v="148.74"/>
    <n v="109064.99999999553"/>
    <n v="107904.73404254833"/>
    <m/>
    <m/>
    <s v=""/>
  </r>
  <r>
    <x v="16"/>
    <n v="2026"/>
    <n v="2025"/>
    <d v="2025-04-01T00:00:00"/>
    <n v="30"/>
    <d v="1899-12-30T06:29:00"/>
    <d v="1899-12-30T18:11:00"/>
    <n v="11719"/>
    <n v="11847"/>
    <n v="11610"/>
    <n v="10981"/>
    <n v="11460"/>
    <n v="11386"/>
    <n v="11818"/>
    <n v="11520"/>
    <n v="11436"/>
    <n v="11610"/>
    <n v="11335"/>
    <n v="11354"/>
    <n v="11080"/>
    <n v="12145"/>
    <n v="8456"/>
    <n v="8078"/>
    <n v="8260"/>
    <n v="7670"/>
    <n v="12221"/>
    <n v="12132"/>
    <n v="10879"/>
    <n v="10876"/>
    <n v="11750"/>
    <n v="11981"/>
    <n v="12621"/>
    <n v="12763"/>
    <n v="12044"/>
    <n v="12468"/>
    <n v="11858"/>
    <n v="11651"/>
    <n v="10982"/>
    <n v="11283"/>
    <n v="8517"/>
    <n v="8417"/>
    <n v="7544"/>
    <n v="7631"/>
    <n v="8074"/>
    <n v="8256"/>
    <n v="8095"/>
    <n v="8218"/>
    <n v="8457"/>
    <n v="8263"/>
    <n v="8169"/>
    <n v="8313"/>
    <n v="8199"/>
    <n v="2862"/>
    <n v="6946"/>
    <n v="8256"/>
    <n v="7071"/>
    <n v="7667"/>
    <n v="8029"/>
    <n v="8005"/>
    <n v="7536"/>
    <n v="7376"/>
    <n v="7976"/>
    <n v="7814"/>
    <n v="8004"/>
    <n v="7946"/>
    <n v="7247"/>
    <n v="7944"/>
    <n v="8183"/>
    <n v="7881"/>
    <n v="8149"/>
    <n v="8603"/>
    <n v="12238"/>
    <n v="11098"/>
    <n v="11866"/>
    <n v="11661"/>
    <n v="11502"/>
    <n v="10221"/>
    <n v="12307"/>
    <n v="11922"/>
    <n v="8840"/>
    <n v="7046"/>
    <n v="8166"/>
    <n v="6737"/>
    <n v="4734"/>
    <n v="0"/>
    <n v="11137"/>
    <n v="11219"/>
    <n v="10349"/>
    <n v="11234"/>
    <n v="12057"/>
    <n v="6898"/>
    <m/>
    <m/>
    <m/>
    <m/>
    <m/>
    <m/>
    <m/>
    <m/>
    <n v="11579"/>
    <n v="11970"/>
    <n v="11318"/>
    <n v="10965"/>
    <m/>
    <m/>
    <m/>
    <m/>
    <n v="6.7803469556031288"/>
    <m/>
    <m/>
    <m/>
    <m/>
    <m/>
    <m/>
    <m/>
    <n v="6.8131085504978692"/>
    <m/>
    <n v="1.4809886295874839"/>
    <m/>
    <n v="32.339402560455206"/>
    <m/>
    <n v="55.836181924608802"/>
    <m/>
    <n v="44.343669985775222"/>
    <m/>
    <n v="0"/>
    <m/>
    <n v="3.1"/>
    <m/>
    <n v="5.5"/>
    <m/>
    <n v="23566"/>
    <n v="170199"/>
    <n v="141778"/>
    <n v="23731"/>
    <n v="249648"/>
    <n v="123604"/>
    <n v="4734"/>
    <n v="62894"/>
    <n v="45832"/>
    <n v="0"/>
    <n v="845986"/>
    <n v="6.7803469556031288"/>
    <s v=""/>
    <n v="6.8131085504978692"/>
    <n v="1.4809886295874839"/>
    <n v="640.30499999999995"/>
    <n v="882.22199999999998"/>
    <n v="46.289000000000001"/>
    <n v="214.63200000000001"/>
    <n v="164.29"/>
    <n v="274.16199999999998"/>
    <m/>
    <n v="64.501000000000005"/>
    <n v="181513"/>
    <n v="244614"/>
    <n v="112.404"/>
    <n v="65.072000000000003"/>
    <n v="264.24099999999999"/>
    <n v="89.305000000000007"/>
    <n v="0.108"/>
    <n v="286.839"/>
    <n v="0"/>
    <s v=""/>
    <n v="82004.999999992942"/>
    <n v="233324.9999999998"/>
    <n v="62040.000000000786"/>
    <n v="205649.99999999715"/>
    <n v="189674.99999999121"/>
    <m/>
    <n v="183375.00000000108"/>
    <n v="579000"/>
    <n v="375000"/>
    <n v="572799.99999999523"/>
    <n v="368000.00000000634"/>
    <n v="948799.99999993737"/>
    <n v="947200.00000002072"/>
    <n v="0"/>
    <n v="223.399"/>
    <s v=""/>
    <n v="954000"/>
    <n v="948799.99999993737"/>
    <n v="5.4806070826971531E-3"/>
    <n v="11.7"/>
    <n v="806824.99999992643"/>
    <n v="812024.99999998917"/>
    <n v="149.83000000000001"/>
    <n v="144044.99999999371"/>
    <n v="143255.54595276664"/>
    <m/>
    <m/>
    <s v=""/>
  </r>
  <r>
    <x v="17"/>
    <n v="2026"/>
    <n v="2025"/>
    <d v="2025-04-01T00:00:00"/>
    <n v="30"/>
    <d v="1899-12-30T06:27:00"/>
    <d v="1899-12-30T18:09:00"/>
    <n v="11003"/>
    <n v="11154"/>
    <n v="10973"/>
    <n v="10328"/>
    <n v="10848"/>
    <n v="10748"/>
    <n v="11052"/>
    <n v="10813"/>
    <n v="10715"/>
    <n v="10897"/>
    <n v="10677"/>
    <n v="10701"/>
    <n v="10498"/>
    <n v="11471"/>
    <n v="7950"/>
    <n v="7484"/>
    <n v="7686"/>
    <n v="7152"/>
    <n v="11367"/>
    <n v="11231"/>
    <n v="10115"/>
    <n v="10174"/>
    <n v="10939"/>
    <n v="11130"/>
    <n v="11277"/>
    <n v="11133"/>
    <n v="10745"/>
    <n v="11261"/>
    <n v="10330"/>
    <n v="9957"/>
    <n v="9653"/>
    <n v="9942"/>
    <n v="7300"/>
    <n v="6516"/>
    <n v="6434"/>
    <n v="6582"/>
    <n v="6640"/>
    <n v="7206"/>
    <n v="7005"/>
    <n v="7124"/>
    <n v="7348"/>
    <n v="7177"/>
    <n v="6377"/>
    <n v="7010"/>
    <n v="6754"/>
    <n v="2458"/>
    <n v="5554"/>
    <n v="7203"/>
    <n v="5360"/>
    <n v="6797"/>
    <n v="7096"/>
    <n v="6792"/>
    <n v="5087"/>
    <n v="6346"/>
    <n v="6890"/>
    <n v="6915"/>
    <n v="5886"/>
    <n v="6881"/>
    <n v="6270"/>
    <n v="6976"/>
    <n v="7104"/>
    <n v="6191"/>
    <n v="7010"/>
    <n v="7567"/>
    <n v="10501"/>
    <n v="9691"/>
    <n v="10291"/>
    <n v="9865"/>
    <n v="9573"/>
    <n v="8587"/>
    <n v="10312"/>
    <n v="9938"/>
    <n v="7332"/>
    <n v="5846"/>
    <n v="6805"/>
    <n v="5602"/>
    <n v="4135"/>
    <n v="0"/>
    <n v="9766"/>
    <n v="9862"/>
    <n v="8906"/>
    <n v="9843"/>
    <n v="10431"/>
    <n v="6028"/>
    <m/>
    <m/>
    <m/>
    <m/>
    <m/>
    <m/>
    <m/>
    <m/>
    <n v="10132"/>
    <n v="10450"/>
    <n v="9860"/>
    <n v="9585"/>
    <m/>
    <m/>
    <m/>
    <m/>
    <n v="6.4311332801479359"/>
    <m/>
    <m/>
    <m/>
    <m/>
    <m/>
    <m/>
    <m/>
    <n v="6.4547831522048345"/>
    <m/>
    <n v="1.4072473574679938"/>
    <m/>
    <n v="30.950440967283104"/>
    <m/>
    <n v="53.925716529160773"/>
    <m/>
    <n v="48.959174964438127"/>
    <m/>
    <n v="1.2000000000000131"/>
    <m/>
    <n v="4.0999999999999996"/>
    <m/>
    <n v="8.3000000000000007"/>
    <m/>
    <n v="22157"/>
    <n v="159993"/>
    <n v="127185"/>
    <n v="22069"/>
    <n v="209856"/>
    <n v="104343"/>
    <n v="4135"/>
    <n v="54836"/>
    <n v="40027"/>
    <n v="0"/>
    <n v="744601"/>
    <n v="6.4311332801479359"/>
    <s v=""/>
    <n v="6.4547831522048345"/>
    <n v="1.4072473574679938"/>
    <n v="640.30499999999995"/>
    <n v="882.95500000000004"/>
    <n v="47.164999999999999"/>
    <n v="215.33"/>
    <n v="165.10900000000001"/>
    <n v="274.95299999999997"/>
    <m/>
    <n v="65.197000000000003"/>
    <n v="182032"/>
    <n v="245047"/>
    <n v="113.04600000000001"/>
    <n v="65.606999999999999"/>
    <n v="264.83"/>
    <n v="89.897000000000006"/>
    <n v="0.108"/>
    <n v="287.26900000000001"/>
    <n v="0"/>
    <s v=""/>
    <n v="120945.00000001006"/>
    <n v="197099.99999999948"/>
    <n v="115170.00000000124"/>
    <n v="184275.00000000378"/>
    <n v="177974.99999999927"/>
    <m/>
    <n v="156599.99999999953"/>
    <n v="519000"/>
    <n v="433000"/>
    <n v="513600.00000000809"/>
    <n v="427999.99999999726"/>
    <n v="942399.99999999779"/>
    <n v="947199.99999999802"/>
    <n v="0"/>
    <n v="223.08100000000002"/>
    <s v=""/>
    <n v="952000"/>
    <n v="942399.99999999779"/>
    <n v="1.0186757215622011E-2"/>
    <n v="11.7"/>
    <n v="706349.99999999988"/>
    <n v="715950.0000000021"/>
    <n v="153.69"/>
    <n v="236115.00000001129"/>
    <n v="233709.7538200446"/>
    <m/>
    <m/>
    <s v=""/>
  </r>
  <r>
    <x v="18"/>
    <n v="2026"/>
    <n v="2025"/>
    <d v="2025-04-01T00:00:00"/>
    <n v="30"/>
    <d v="1899-12-30T06:28:00"/>
    <d v="1899-12-30T18:17:00"/>
    <n v="11500"/>
    <n v="11657"/>
    <n v="11500"/>
    <n v="10981"/>
    <n v="11386"/>
    <n v="11270"/>
    <n v="11788"/>
    <n v="11460"/>
    <n v="11479"/>
    <n v="11624"/>
    <n v="11210"/>
    <n v="11195"/>
    <n v="11001"/>
    <n v="12045"/>
    <n v="8379"/>
    <n v="7849"/>
    <n v="8046"/>
    <n v="7463"/>
    <n v="11973"/>
    <n v="11797"/>
    <n v="10584"/>
    <n v="10659"/>
    <n v="11484"/>
    <n v="11720"/>
    <n v="12463"/>
    <n v="12561"/>
    <n v="11694"/>
    <n v="12015"/>
    <n v="11462"/>
    <n v="11244"/>
    <n v="10727"/>
    <n v="11003"/>
    <n v="8725"/>
    <n v="8836"/>
    <n v="7709"/>
    <n v="7899"/>
    <n v="8359"/>
    <n v="8664"/>
    <n v="8444"/>
    <n v="8481"/>
    <n v="8899"/>
    <n v="8682"/>
    <n v="8768"/>
    <n v="8425"/>
    <n v="8978"/>
    <n v="2985"/>
    <n v="8693"/>
    <n v="8706"/>
    <n v="7819"/>
    <n v="8192"/>
    <n v="8547"/>
    <n v="8512"/>
    <n v="9102"/>
    <n v="7696"/>
    <n v="8246"/>
    <n v="8273"/>
    <n v="8311"/>
    <n v="8366"/>
    <n v="7545"/>
    <n v="8285"/>
    <n v="8404"/>
    <n v="8147"/>
    <n v="8391"/>
    <n v="8793"/>
    <n v="12575"/>
    <n v="11588"/>
    <n v="12351"/>
    <n v="11905"/>
    <n v="11627"/>
    <n v="10396"/>
    <n v="12479"/>
    <n v="12034"/>
    <n v="8999"/>
    <n v="7132"/>
    <n v="8324"/>
    <n v="6843"/>
    <n v="4996"/>
    <n v="0"/>
    <n v="11292"/>
    <n v="11465"/>
    <n v="10295"/>
    <n v="11455"/>
    <n v="12303"/>
    <n v="7026"/>
    <m/>
    <m/>
    <m/>
    <m/>
    <m/>
    <m/>
    <m/>
    <m/>
    <n v="11209"/>
    <n v="11623"/>
    <n v="11015"/>
    <n v="10692"/>
    <m/>
    <m/>
    <m/>
    <m/>
    <n v="6.7253393313187795"/>
    <m/>
    <m/>
    <m/>
    <m/>
    <m/>
    <m/>
    <m/>
    <n v="6.7763859995305138"/>
    <m/>
    <n v="1.3800912346009389"/>
    <m/>
    <n v="31.274943661971768"/>
    <m/>
    <n v="55.434981830985933"/>
    <m/>
    <n v="51.484507042253625"/>
    <m/>
    <n v="0"/>
    <m/>
    <n v="3.7"/>
    <m/>
    <n v="7.5"/>
    <m/>
    <n v="23157"/>
    <n v="168676"/>
    <n v="138182"/>
    <n v="23204"/>
    <n v="263882"/>
    <n v="126253"/>
    <n v="4996"/>
    <n v="63836"/>
    <n v="44539"/>
    <n v="0"/>
    <n v="856725"/>
    <n v="6.7253393313187795"/>
    <s v=""/>
    <n v="6.7763859995305138"/>
    <n v="1.3800912346009389"/>
    <n v="640.30499999999995"/>
    <n v="883.56500000000005"/>
    <n v="48.262"/>
    <n v="215.958"/>
    <n v="166"/>
    <n v="275.78800000000001"/>
    <m/>
    <n v="66.027000000000001"/>
    <n v="182608"/>
    <n v="245498"/>
    <n v="113.75700000000001"/>
    <n v="66.158000000000001"/>
    <n v="265.46600000000001"/>
    <n v="90.534000000000006"/>
    <n v="0.108"/>
    <n v="287.67899999999997"/>
    <n v="0"/>
    <s v=""/>
    <n v="100650.00000000226"/>
    <n v="246825.00000000029"/>
    <n v="103619.99999999767"/>
    <n v="200474.99999999799"/>
    <n v="187875.00000000818"/>
    <m/>
    <n v="186749.99999999962"/>
    <n v="576000"/>
    <n v="451000"/>
    <n v="568799.99999999884"/>
    <n v="440800.00000000157"/>
    <n v="1017600.0000000385"/>
    <n v="1019200.0000000007"/>
    <n v="0"/>
    <n v="223.06699999999998"/>
    <s v=""/>
    <n v="1027000"/>
    <n v="1017600.0000000385"/>
    <n v="9.2374213836095009E-3"/>
    <n v="11.816666666666666"/>
    <n v="812525.0000000447"/>
    <n v="821925.00000000605"/>
    <n v="153.69"/>
    <n v="204269.99999999994"/>
    <n v="202383.07193397003"/>
    <m/>
    <m/>
    <s v=""/>
  </r>
  <r>
    <x v="19"/>
    <n v="2026"/>
    <n v="2025"/>
    <d v="2025-04-01T00:00:00"/>
    <n v="30"/>
    <d v="1899-12-30T06:28:00"/>
    <d v="1899-12-30T18:20:00"/>
    <n v="11842"/>
    <n v="12005"/>
    <n v="11669"/>
    <n v="11041"/>
    <n v="11562"/>
    <n v="11468"/>
    <n v="11877"/>
    <n v="11664"/>
    <n v="11531"/>
    <n v="11688"/>
    <n v="11394"/>
    <n v="11419"/>
    <n v="11200"/>
    <n v="12237"/>
    <n v="8532"/>
    <n v="8085"/>
    <n v="8288"/>
    <n v="7683"/>
    <n v="12329"/>
    <n v="12107"/>
    <n v="10816"/>
    <n v="10995"/>
    <n v="11918"/>
    <n v="12133"/>
    <n v="12582"/>
    <n v="12771"/>
    <n v="11919"/>
    <n v="12375"/>
    <n v="11680"/>
    <n v="11451"/>
    <n v="10850"/>
    <n v="11143"/>
    <n v="8678"/>
    <n v="8714"/>
    <n v="7705"/>
    <n v="7897"/>
    <n v="8247"/>
    <n v="8634"/>
    <n v="8428"/>
    <n v="8451"/>
    <n v="8856"/>
    <n v="8636"/>
    <n v="8749"/>
    <n v="8418"/>
    <n v="9022"/>
    <n v="2966"/>
    <n v="8665"/>
    <n v="8580"/>
    <n v="7749"/>
    <n v="8086"/>
    <n v="8435"/>
    <n v="8436"/>
    <n v="8925"/>
    <n v="7590"/>
    <n v="8110"/>
    <n v="8153"/>
    <n v="7771"/>
    <n v="8245"/>
    <n v="7439"/>
    <n v="8180"/>
    <n v="8279"/>
    <n v="7929"/>
    <n v="8223"/>
    <n v="8655"/>
    <n v="12062"/>
    <n v="10420"/>
    <n v="12251"/>
    <n v="11839"/>
    <n v="11558"/>
    <n v="10322"/>
    <n v="12387"/>
    <n v="11930"/>
    <n v="8922"/>
    <n v="7047"/>
    <n v="8137"/>
    <n v="6788"/>
    <n v="4978"/>
    <n v="0"/>
    <n v="11029"/>
    <n v="11392"/>
    <n v="10179"/>
    <n v="10737"/>
    <n v="12156"/>
    <n v="6454"/>
    <m/>
    <m/>
    <m/>
    <m/>
    <m/>
    <m/>
    <m/>
    <m/>
    <n v="10890"/>
    <n v="10600"/>
    <n v="10274"/>
    <n v="9837"/>
    <m/>
    <m/>
    <m/>
    <m/>
    <n v="6.6595494766732122"/>
    <m/>
    <m/>
    <m/>
    <m/>
    <m/>
    <m/>
    <m/>
    <n v="6.7460332342216001"/>
    <m/>
    <n v="1.2057791399719497"/>
    <m/>
    <n v="30.672468443197747"/>
    <m/>
    <n v="53.100905539971919"/>
    <m/>
    <n v="55.944319775595936"/>
    <m/>
    <n v="22"/>
    <m/>
    <n v="3.8"/>
    <m/>
    <n v="7.7"/>
    <m/>
    <n v="23847"/>
    <n v="171338"/>
    <n v="141018"/>
    <n v="24051"/>
    <n v="260851"/>
    <n v="123663"/>
    <n v="4978"/>
    <n v="61947"/>
    <n v="41601"/>
    <n v="0"/>
    <n v="853294"/>
    <n v="6.6595494766732122"/>
    <s v=""/>
    <n v="6.7460332342216001"/>
    <n v="1.2057791399719497"/>
    <n v="640.30499999999995"/>
    <n v="884.24699999999996"/>
    <n v="49.345999999999997"/>
    <n v="216.56399999999999"/>
    <n v="166.89500000000001"/>
    <n v="276.63799999999998"/>
    <m/>
    <n v="66.838999999999999"/>
    <n v="183183"/>
    <n v="245953"/>
    <n v="114.46899999999999"/>
    <n v="66.716999999999999"/>
    <n v="266.10599999999999"/>
    <n v="91.174000000000007"/>
    <n v="0.108"/>
    <n v="288.07900000000001"/>
    <n v="0"/>
    <s v=""/>
    <n v="112529.99999998395"/>
    <n v="243899.99999999913"/>
    <n v="99989.999999999098"/>
    <n v="201375.0000000023"/>
    <n v="191249.99999999232"/>
    <m/>
    <n v="182699.99999999948"/>
    <n v="575000"/>
    <n v="455000"/>
    <n v="569599.99999999127"/>
    <n v="447199.99999999802"/>
    <n v="1023999.9999999781"/>
    <n v="1024000.0000000009"/>
    <n v="0"/>
    <n v="223.00700000000001"/>
    <s v=""/>
    <n v="1030000"/>
    <n v="1023999.9999999781"/>
    <n v="5.8593750000215383E-3"/>
    <n v="11.866666666666665"/>
    <n v="813224.99999997136"/>
    <n v="819224.99999999325"/>
    <n v="153.69"/>
    <n v="212519.99999998306"/>
    <n v="211274.76562497858"/>
    <m/>
    <m/>
    <s v=""/>
  </r>
  <r>
    <x v="20"/>
    <n v="2026"/>
    <n v="2025"/>
    <d v="2025-04-01T00:00:00"/>
    <n v="30"/>
    <d v="1899-12-30T06:44:00"/>
    <d v="1899-12-30T17:33:00"/>
    <n v="11247"/>
    <n v="11329"/>
    <n v="10957"/>
    <n v="10385"/>
    <n v="10849"/>
    <n v="10760"/>
    <n v="11171"/>
    <n v="10995"/>
    <n v="10840"/>
    <n v="11004"/>
    <n v="10711"/>
    <n v="10743"/>
    <n v="10535"/>
    <n v="11497"/>
    <n v="8043"/>
    <n v="7613"/>
    <n v="7812"/>
    <n v="7244"/>
    <n v="11729"/>
    <n v="11447"/>
    <n v="10361"/>
    <n v="10467"/>
    <n v="11317"/>
    <n v="11534"/>
    <n v="11924"/>
    <n v="12062"/>
    <n v="11236"/>
    <n v="11704"/>
    <n v="10979"/>
    <n v="10764"/>
    <n v="10206"/>
    <n v="10515"/>
    <n v="8365"/>
    <n v="8464"/>
    <n v="7374"/>
    <n v="7532"/>
    <n v="7963"/>
    <n v="8243"/>
    <n v="8031"/>
    <n v="7929"/>
    <n v="8430"/>
    <n v="8219"/>
    <n v="8329"/>
    <n v="8005"/>
    <n v="8595"/>
    <n v="2824"/>
    <n v="8243"/>
    <n v="8164"/>
    <n v="7354"/>
    <n v="7679"/>
    <n v="7995"/>
    <n v="8015"/>
    <n v="8551"/>
    <n v="7195"/>
    <n v="7722"/>
    <n v="7771"/>
    <n v="7612"/>
    <n v="7859"/>
    <n v="7083"/>
    <n v="7798"/>
    <n v="7893"/>
    <n v="7583"/>
    <n v="7820"/>
    <n v="8248"/>
    <n v="11784"/>
    <n v="10856"/>
    <n v="11573"/>
    <n v="11193"/>
    <n v="10975"/>
    <n v="9768"/>
    <n v="11716"/>
    <n v="11296"/>
    <n v="8565"/>
    <n v="6766"/>
    <n v="7752"/>
    <n v="6471"/>
    <n v="4721"/>
    <n v="0"/>
    <n v="10703"/>
    <n v="10955"/>
    <n v="9712"/>
    <n v="10809"/>
    <n v="11663"/>
    <n v="6523"/>
    <m/>
    <m/>
    <m/>
    <m/>
    <m/>
    <m/>
    <m/>
    <m/>
    <n v="9585"/>
    <n v="9557"/>
    <n v="10453"/>
    <n v="10094"/>
    <m/>
    <m/>
    <m/>
    <m/>
    <n v="6.3489090699269237"/>
    <m/>
    <m/>
    <m/>
    <m/>
    <m/>
    <m/>
    <m/>
    <n v="6.4610035120512785"/>
    <m/>
    <n v="1.1541882564102559"/>
    <m/>
    <n v="31.215569230769258"/>
    <m/>
    <n v="56.749778384615425"/>
    <m/>
    <n v="53.936923076923087"/>
    <m/>
    <n v="0"/>
    <m/>
    <n v="4.2"/>
    <m/>
    <n v="8.4"/>
    <m/>
    <n v="22576"/>
    <n v="161159"/>
    <n v="133394"/>
    <n v="22851"/>
    <n v="248888"/>
    <n v="118715"/>
    <n v="4721"/>
    <n v="60365"/>
    <n v="39689"/>
    <n v="0"/>
    <n v="812358"/>
    <n v="6.3489090699269237"/>
    <s v=""/>
    <n v="6.4610035120512785"/>
    <n v="1.1541882564102559"/>
    <n v="640.30499999999995"/>
    <n v="885.04300000000001"/>
    <n v="50.381"/>
    <n v="217.27199999999999"/>
    <n v="167.74199999999999"/>
    <n v="277.43900000000002"/>
    <m/>
    <n v="67.622"/>
    <n v="183730"/>
    <n v="246434"/>
    <n v="115.145"/>
    <n v="67.31"/>
    <n v="266.74400000000003"/>
    <n v="91.811000000000007"/>
    <n v="0.108"/>
    <n v="288.47899999999998"/>
    <n v="0"/>
    <s v=""/>
    <n v="131340.00000000809"/>
    <n v="232875.00000000084"/>
    <n v="116819.99999999974"/>
    <n v="190574.99999999549"/>
    <n v="180225.00000001004"/>
    <m/>
    <n v="176175.00000000029"/>
    <n v="547000"/>
    <n v="481000"/>
    <n v="540800.00000000151"/>
    <n v="474400.00000000279"/>
    <n v="1020800.0000000538"/>
    <n v="1019200.0000000007"/>
    <n v="0"/>
    <n v="222.87199999999999"/>
    <s v=""/>
    <n v="1028000"/>
    <n v="1020800.0000000538"/>
    <n v="7.0532915359970971E-3"/>
    <n v="10.816666666666666"/>
    <n v="772650.00000006042"/>
    <n v="779850.00000000675"/>
    <n v="153.69"/>
    <n v="248160.00000000783"/>
    <n v="246409.65517243472"/>
    <m/>
    <m/>
    <s v=""/>
  </r>
  <r>
    <x v="21"/>
    <n v="2026"/>
    <n v="2025"/>
    <d v="2025-04-01T00:00:00"/>
    <n v="30"/>
    <d v="1899-12-30T06:28:00"/>
    <d v="1899-12-30T18:20:00"/>
    <n v="11823"/>
    <n v="11946"/>
    <n v="11633"/>
    <n v="11029"/>
    <n v="11520"/>
    <n v="11426"/>
    <n v="11827"/>
    <n v="11636"/>
    <n v="11508"/>
    <n v="11634"/>
    <n v="11361"/>
    <n v="11388"/>
    <n v="11159"/>
    <n v="12190"/>
    <n v="8529"/>
    <n v="8066"/>
    <n v="8256"/>
    <n v="7647"/>
    <n v="12307"/>
    <n v="12045"/>
    <n v="10982"/>
    <n v="11002"/>
    <n v="11891"/>
    <n v="12117"/>
    <n v="12604"/>
    <n v="12778"/>
    <n v="11923"/>
    <n v="12375"/>
    <n v="11667"/>
    <n v="11403"/>
    <n v="10857"/>
    <n v="11176"/>
    <n v="5524"/>
    <n v="5578"/>
    <n v="4898"/>
    <n v="5005"/>
    <n v="5292"/>
    <n v="5464"/>
    <n v="5318"/>
    <n v="5264"/>
    <n v="5577"/>
    <n v="5364"/>
    <n v="5532"/>
    <n v="5332"/>
    <n v="5699"/>
    <n v="1879"/>
    <n v="5476"/>
    <n v="5448"/>
    <n v="4885"/>
    <n v="5100"/>
    <n v="5316"/>
    <n v="5324"/>
    <n v="5650"/>
    <n v="4792"/>
    <n v="5122"/>
    <n v="5037"/>
    <n v="5323"/>
    <n v="5192"/>
    <n v="4704"/>
    <n v="5189"/>
    <n v="5149"/>
    <n v="5114"/>
    <n v="5271"/>
    <n v="5638"/>
    <n v="12438"/>
    <n v="11466"/>
    <n v="12194"/>
    <n v="11840"/>
    <n v="11570"/>
    <n v="10164"/>
    <n v="12355"/>
    <n v="11935"/>
    <n v="8979"/>
    <n v="7075"/>
    <n v="8135"/>
    <n v="6828"/>
    <n v="4934"/>
    <n v="0"/>
    <n v="11303"/>
    <n v="11415"/>
    <n v="10647"/>
    <n v="11757"/>
    <n v="12303"/>
    <n v="6919"/>
    <m/>
    <m/>
    <m/>
    <m/>
    <m/>
    <m/>
    <m/>
    <m/>
    <n v="10213"/>
    <n v="10168"/>
    <n v="4964"/>
    <n v="8360"/>
    <m/>
    <m/>
    <m/>
    <m/>
    <n v="6.7147164428125299"/>
    <m/>
    <m/>
    <m/>
    <m/>
    <m/>
    <m/>
    <m/>
    <n v="6.8198046227208904"/>
    <m/>
    <n v="1.1697870906030843"/>
    <m/>
    <n v="30.615035063113645"/>
    <m/>
    <n v="54.383346255259504"/>
    <m/>
    <n v="57.892005610098174"/>
    <m/>
    <n v="0"/>
    <m/>
    <n v="4.3"/>
    <m/>
    <n v="8.4"/>
    <m/>
    <n v="23769"/>
    <n v="170809"/>
    <n v="141119"/>
    <n v="24008"/>
    <n v="165456"/>
    <n v="124979"/>
    <n v="4934"/>
    <n v="64344"/>
    <n v="33705"/>
    <n v="0"/>
    <n v="753123"/>
    <n v="6.7147164428125299"/>
    <s v=""/>
    <n v="6.8198046227208904"/>
    <n v="1.1697870906030843"/>
    <n v="640.30499999999995"/>
    <n v="885.86099999999999"/>
    <n v="51.067"/>
    <n v="217.995"/>
    <n v="168.60400000000001"/>
    <n v="278.28699999999998"/>
    <m/>
    <n v="68.45"/>
    <n v="184301"/>
    <n v="246843"/>
    <n v="115.852"/>
    <n v="67.816000000000003"/>
    <n v="267.35000000000002"/>
    <n v="92.42"/>
    <n v="0.108"/>
    <n v="288.90899999999999"/>
    <n v="0"/>
    <s v=""/>
    <n v="134969.99999999729"/>
    <n v="154350"/>
    <n v="119295.00000000218"/>
    <n v="193950.00000000521"/>
    <n v="190799.99999999016"/>
    <m/>
    <n v="186300.00000000067"/>
    <n v="571000"/>
    <n v="409000"/>
    <n v="565600.00000000629"/>
    <n v="404800.00000000017"/>
    <n v="969599.99999999127"/>
    <n v="974399.9999999915"/>
    <n v="0"/>
    <n v="222.75099999999998"/>
    <s v=""/>
    <n v="980000"/>
    <n v="969599.99999999127"/>
    <n v="1.0726072607269765E-2"/>
    <n v="11.866666666666665"/>
    <n v="714999.99999998743"/>
    <n v="725399.99999999604"/>
    <n v="153.69"/>
    <n v="254264.99999999948"/>
    <n v="251537.73514851203"/>
    <m/>
    <m/>
    <s v=""/>
  </r>
  <r>
    <x v="22"/>
    <n v="2026"/>
    <n v="2025"/>
    <d v="2025-04-01T00:00:00"/>
    <n v="30"/>
    <d v="1899-12-30T06:27:00"/>
    <d v="1899-12-30T17:50:00"/>
    <n v="11526"/>
    <n v="11688"/>
    <n v="11398"/>
    <n v="10812"/>
    <n v="11305"/>
    <n v="11203"/>
    <n v="11517"/>
    <n v="11253"/>
    <n v="11205"/>
    <n v="11325"/>
    <n v="11131"/>
    <n v="11158"/>
    <n v="10938"/>
    <n v="11945"/>
    <n v="8336"/>
    <n v="7909"/>
    <n v="8104"/>
    <n v="7506"/>
    <n v="11993"/>
    <n v="11750"/>
    <n v="10730"/>
    <n v="10721"/>
    <n v="11525"/>
    <n v="11740"/>
    <n v="12363"/>
    <n v="12483"/>
    <n v="11642"/>
    <n v="12171"/>
    <n v="11326"/>
    <n v="11044"/>
    <n v="10560"/>
    <n v="10851"/>
    <n v="7883"/>
    <n v="7989"/>
    <n v="6884"/>
    <n v="7035"/>
    <n v="7491"/>
    <n v="7831"/>
    <n v="7624"/>
    <n v="7327"/>
    <n v="8054"/>
    <n v="7791"/>
    <n v="7874"/>
    <n v="7571"/>
    <n v="8183"/>
    <n v="2671"/>
    <n v="7798"/>
    <n v="7836"/>
    <n v="6970"/>
    <n v="7275"/>
    <n v="7616"/>
    <n v="7584"/>
    <n v="8215"/>
    <n v="6968"/>
    <n v="7470"/>
    <n v="7246"/>
    <n v="7635"/>
    <n v="7502"/>
    <n v="6755"/>
    <n v="7443"/>
    <n v="7459"/>
    <n v="7364"/>
    <n v="7582"/>
    <n v="7739"/>
    <n v="11361"/>
    <n v="10466"/>
    <n v="11161"/>
    <n v="10800"/>
    <n v="10586"/>
    <n v="9426"/>
    <n v="11323"/>
    <n v="10916"/>
    <n v="8221"/>
    <n v="6430"/>
    <n v="7415"/>
    <n v="6218"/>
    <n v="4499"/>
    <n v="0"/>
    <n v="10255"/>
    <n v="10360"/>
    <n v="9796"/>
    <n v="10899"/>
    <n v="11421"/>
    <n v="6391"/>
    <m/>
    <m/>
    <m/>
    <m/>
    <m/>
    <m/>
    <m/>
    <m/>
    <n v="9929"/>
    <n v="9907"/>
    <n v="10246"/>
    <n v="10458"/>
    <m/>
    <m/>
    <m/>
    <m/>
    <n v="6.5557986808935187"/>
    <m/>
    <m/>
    <m/>
    <m/>
    <m/>
    <m/>
    <m/>
    <n v="6.6369682899610094"/>
    <m/>
    <n v="1.1566768260964906"/>
    <m/>
    <n v="31.548216374269018"/>
    <m/>
    <n v="56.140227923976575"/>
    <m/>
    <n v="55.017543859649109"/>
    <m/>
    <n v="6"/>
    <m/>
    <n v="3.6"/>
    <m/>
    <n v="7.6"/>
    <m/>
    <n v="23214"/>
    <n v="167045"/>
    <n v="137634"/>
    <n v="23265"/>
    <n v="236665"/>
    <n v="114323"/>
    <n v="4499"/>
    <n v="59122"/>
    <n v="40540"/>
    <n v="0"/>
    <n v="806307"/>
    <n v="6.5557986808935187"/>
    <s v=""/>
    <n v="6.6369682899610094"/>
    <n v="1.1566768260964906"/>
    <n v="640.30499999999995"/>
    <n v="886.54600000000005"/>
    <n v="52.054000000000002"/>
    <n v="218.584"/>
    <n v="169.476"/>
    <n v="279.11500000000001"/>
    <m/>
    <n v="69.207999999999998"/>
    <n v="184855"/>
    <n v="247276"/>
    <n v="116.536"/>
    <n v="68.346000000000004"/>
    <n v="267.96100000000001"/>
    <n v="93.031999999999996"/>
    <n v="0.108"/>
    <n v="289.279"/>
    <n v="0"/>
    <s v=""/>
    <n v="113025.00000000975"/>
    <n v="222075.00000000044"/>
    <n v="97184.999999999782"/>
    <n v="196199.99999999677"/>
    <n v="186300.00000000707"/>
    <m/>
    <n v="170549.99999999901"/>
    <n v="554000"/>
    <n v="433000"/>
    <n v="547199.99999999802"/>
    <n v="424000.00000000093"/>
    <n v="977599.99999998393"/>
    <n v="979199.99999999162"/>
    <n v="0"/>
    <n v="222.56200000000001"/>
    <s v=""/>
    <n v="987000"/>
    <n v="977599.99999998393"/>
    <n v="9.6153846154012346E-3"/>
    <n v="11.383333333333335"/>
    <n v="765724.99999998719"/>
    <n v="775125.00000000326"/>
    <n v="153.69"/>
    <n v="210210.00000000955"/>
    <n v="208188.75000000597"/>
    <m/>
    <m/>
    <s v=""/>
  </r>
  <r>
    <x v="23"/>
    <n v="2026"/>
    <n v="2025"/>
    <d v="2025-04-01T00:00:00"/>
    <n v="30"/>
    <d v="1899-12-30T06:32:00"/>
    <d v="1899-12-30T18:19:00"/>
    <n v="12094"/>
    <n v="12251"/>
    <n v="10474"/>
    <n v="10015"/>
    <n v="10389"/>
    <n v="10308"/>
    <n v="10390"/>
    <n v="10181"/>
    <n v="10006"/>
    <n v="10218"/>
    <n v="10243"/>
    <n v="10084"/>
    <n v="10040"/>
    <n v="10969"/>
    <n v="8692"/>
    <n v="8301"/>
    <n v="8506"/>
    <n v="7874"/>
    <n v="12580"/>
    <n v="12348"/>
    <n v="11225"/>
    <n v="11251"/>
    <n v="10562"/>
    <n v="6969"/>
    <n v="12778"/>
    <n v="12855"/>
    <n v="11816"/>
    <n v="12566"/>
    <n v="11893"/>
    <n v="11633"/>
    <n v="10962"/>
    <n v="10719"/>
    <n v="8675"/>
    <n v="8727"/>
    <n v="7707"/>
    <n v="7880"/>
    <n v="8365"/>
    <n v="8622"/>
    <n v="8311"/>
    <n v="8005"/>
    <n v="8348"/>
    <n v="8534"/>
    <n v="8722"/>
    <n v="8069"/>
    <n v="8949"/>
    <n v="2957"/>
    <n v="7280"/>
    <n v="8562"/>
    <n v="7693"/>
    <n v="8037"/>
    <n v="8420"/>
    <n v="8409"/>
    <n v="8780"/>
    <n v="7574"/>
    <n v="8112"/>
    <n v="7989"/>
    <n v="8503"/>
    <n v="8254"/>
    <n v="7503"/>
    <n v="8252"/>
    <n v="8230"/>
    <n v="8099"/>
    <n v="8367"/>
    <n v="8819"/>
    <n v="12433"/>
    <n v="11417"/>
    <n v="12208"/>
    <n v="11852"/>
    <n v="11649"/>
    <n v="10360"/>
    <n v="12341"/>
    <n v="11681"/>
    <n v="8727"/>
    <n v="6949"/>
    <n v="7935"/>
    <n v="6635"/>
    <n v="4942"/>
    <n v="0"/>
    <n v="11305"/>
    <n v="11454"/>
    <n v="10689"/>
    <n v="9541"/>
    <n v="12301"/>
    <n v="7080"/>
    <m/>
    <m/>
    <m/>
    <m/>
    <m/>
    <m/>
    <m/>
    <m/>
    <n v="10392"/>
    <n v="10307"/>
    <n v="7665"/>
    <n v="10697"/>
    <m/>
    <m/>
    <m/>
    <m/>
    <n v="6.8658027038677014"/>
    <m/>
    <m/>
    <m/>
    <m/>
    <m/>
    <m/>
    <m/>
    <n v="7.008046628531071"/>
    <m/>
    <n v="1.1172916057438791"/>
    <m/>
    <n v="30.380805084745731"/>
    <m/>
    <n v="54.943182104519749"/>
    <m/>
    <n v="57.06793785310726"/>
    <m/>
    <n v="206"/>
    <m/>
    <n v="2.2000000000000002"/>
    <m/>
    <n v="3.7"/>
    <m/>
    <n v="24345"/>
    <n v="156690"/>
    <n v="142626"/>
    <n v="17531"/>
    <n v="258754"/>
    <n v="124187"/>
    <n v="4942"/>
    <n v="62370"/>
    <n v="39061"/>
    <n v="0"/>
    <n v="830506"/>
    <n v="6.8658027038677014"/>
    <s v=""/>
    <n v="7.008046628531071"/>
    <n v="1.1172916057438791"/>
    <n v="640.30499999999995"/>
    <n v="886.91899999999998"/>
    <n v="53.128"/>
    <n v="218.91499999999999"/>
    <n v="170.369"/>
    <n v="279.87400000000002"/>
    <m/>
    <n v="70.024000000000001"/>
    <n v="185410"/>
    <n v="247632"/>
    <n v="117.223"/>
    <n v="68.784999999999997"/>
    <n v="268.52600000000001"/>
    <n v="93.596999999999994"/>
    <n v="0.108"/>
    <n v="289.66899999999998"/>
    <n v="0"/>
    <s v=""/>
    <n v="61544.999999989042"/>
    <n v="241649.99999999956"/>
    <n v="54614.999999998159"/>
    <n v="200925.00000000015"/>
    <n v="170775.00000000326"/>
    <m/>
    <n v="183600.00000000055"/>
    <n v="555000"/>
    <n v="356000"/>
    <n v="549599.99999999814"/>
    <n v="351199.99999999435"/>
    <n v="903999.99999999639"/>
    <n v="903999.99999999639"/>
    <n v="0"/>
    <n v="222.35899999999998"/>
    <s v=""/>
    <n v="911000"/>
    <n v="903999.99999999639"/>
    <n v="7.7433628318623882E-3"/>
    <n v="11.783333333333333"/>
    <n v="789949.99999999988"/>
    <n v="796950.00000000361"/>
    <n v="154.12"/>
    <n v="116159.99999998719"/>
    <n v="115260.53097343816"/>
    <m/>
    <m/>
    <s v=""/>
  </r>
  <r>
    <x v="24"/>
    <n v="2026"/>
    <n v="2025"/>
    <d v="2025-04-01T00:00:00"/>
    <n v="30"/>
    <d v="1899-12-30T06:23:00"/>
    <d v="1899-12-30T18:05:00"/>
    <n v="11689"/>
    <n v="11851"/>
    <n v="11485"/>
    <n v="10923"/>
    <n v="11390"/>
    <n v="11295"/>
    <n v="11630"/>
    <n v="11421"/>
    <n v="11171"/>
    <n v="11409"/>
    <n v="11176"/>
    <n v="10213"/>
    <n v="11024"/>
    <n v="12030"/>
    <n v="8338"/>
    <n v="7999"/>
    <n v="8181"/>
    <n v="7596"/>
    <n v="12089"/>
    <n v="11892"/>
    <n v="10750"/>
    <n v="10444"/>
    <n v="11299"/>
    <n v="10146"/>
    <n v="12121"/>
    <n v="12004"/>
    <n v="11407"/>
    <n v="12170"/>
    <n v="11493"/>
    <n v="11275"/>
    <n v="10582"/>
    <n v="10615"/>
    <n v="8318"/>
    <n v="8349"/>
    <n v="7492"/>
    <n v="7704"/>
    <n v="8104"/>
    <n v="8266"/>
    <n v="7987"/>
    <n v="7719"/>
    <n v="8396"/>
    <n v="8233"/>
    <n v="8316"/>
    <n v="7922"/>
    <n v="8596"/>
    <n v="2870"/>
    <n v="8246"/>
    <n v="8222"/>
    <n v="7445"/>
    <n v="7777"/>
    <n v="8046"/>
    <n v="8051"/>
    <n v="8433"/>
    <n v="7298"/>
    <n v="7808"/>
    <n v="7649"/>
    <n v="8049"/>
    <n v="7909"/>
    <n v="7163"/>
    <n v="7877"/>
    <n v="7670"/>
    <n v="7422"/>
    <n v="7945"/>
    <n v="8421"/>
    <n v="11920"/>
    <n v="10974"/>
    <n v="11746"/>
    <n v="11393"/>
    <n v="11061"/>
    <n v="9854"/>
    <n v="11811"/>
    <n v="10830"/>
    <n v="8141"/>
    <n v="6503"/>
    <n v="7510"/>
    <n v="6353"/>
    <n v="4789"/>
    <n v="0"/>
    <n v="10817"/>
    <n v="10976"/>
    <n v="10062"/>
    <n v="11017"/>
    <n v="11515"/>
    <n v="6590"/>
    <m/>
    <m/>
    <m/>
    <m/>
    <m/>
    <m/>
    <m/>
    <m/>
    <n v="10029"/>
    <n v="9981"/>
    <n v="10421"/>
    <n v="10535"/>
    <m/>
    <m/>
    <m/>
    <m/>
    <n v="7.0660372002759591"/>
    <m/>
    <m/>
    <m/>
    <m/>
    <m/>
    <m/>
    <m/>
    <n v="7.1812591194879065"/>
    <m/>
    <n v="1.2769456890469406"/>
    <m/>
    <n v="31.559886201991386"/>
    <m/>
    <n v="55.874858634423973"/>
    <m/>
    <n v="56.314509246088221"/>
    <m/>
    <n v="0"/>
    <m/>
    <n v="2"/>
    <m/>
    <n v="3.5"/>
    <m/>
    <n v="23540"/>
    <n v="167281"/>
    <n v="136842"/>
    <n v="21445"/>
    <n v="249703"/>
    <n v="118096"/>
    <n v="4789"/>
    <n v="60977"/>
    <n v="40966"/>
    <n v="0"/>
    <n v="823639"/>
    <n v="7.0660372002759591"/>
    <s v=""/>
    <n v="7.1812591194879065"/>
    <n v="1.2769456890469406"/>
    <n v="640.30499999999995"/>
    <n v="887.25699999999995"/>
    <n v="54.164999999999999"/>
    <n v="219.18199999999999"/>
    <n v="171.24"/>
    <n v="280.69400000000002"/>
    <m/>
    <n v="70.805999999999997"/>
    <n v="185967"/>
    <n v="247964"/>
    <n v="117.911"/>
    <n v="69.194999999999993"/>
    <n v="269.07799999999997"/>
    <n v="94.147999999999996"/>
    <n v="0.109"/>
    <n v="290.07900000000001"/>
    <n v="0"/>
    <s v=""/>
    <n v="55769.999999994296"/>
    <n v="233324.9999999998"/>
    <n v="44054.999999999323"/>
    <n v="195975.0000000021"/>
    <n v="184499.99999999846"/>
    <m/>
    <n v="175949.99999999921"/>
    <n v="557000"/>
    <n v="332000"/>
    <n v="550400.00000000186"/>
    <n v="327999.99999999726"/>
    <n v="883199.99999994249"/>
    <n v="881600.00000000314"/>
    <n v="1600.0000000000014"/>
    <n v="222.26300000000001"/>
    <s v=""/>
    <n v="889000"/>
    <n v="881599.99999994249"/>
    <n v="8.3938294011547399E-3"/>
    <n v="11.7"/>
    <n v="782349.99999994203"/>
    <n v="789749.99999999953"/>
    <n v="154.12"/>
    <n v="99824.999999993626"/>
    <n v="98987.085980023403"/>
    <m/>
    <m/>
    <s v=""/>
  </r>
  <r>
    <x v="25"/>
    <n v="2026"/>
    <n v="2025"/>
    <d v="2025-04-01T00:00:00"/>
    <n v="30"/>
    <d v="1899-12-30T06:27:00"/>
    <d v="1899-12-30T18:10:00"/>
    <n v="11828"/>
    <n v="11980"/>
    <n v="11635"/>
    <n v="11116"/>
    <n v="11542"/>
    <n v="11434"/>
    <n v="11851"/>
    <n v="11591"/>
    <n v="11428"/>
    <n v="11659"/>
    <n v="11380"/>
    <n v="10935"/>
    <n v="11143"/>
    <n v="12195"/>
    <n v="8518"/>
    <n v="8108"/>
    <n v="8307"/>
    <n v="7674"/>
    <n v="12279"/>
    <n v="12027"/>
    <n v="10919"/>
    <n v="10999"/>
    <n v="11489"/>
    <n v="10324"/>
    <n v="12556"/>
    <n v="12708"/>
    <n v="11604"/>
    <n v="12419"/>
    <n v="11668"/>
    <n v="11439"/>
    <n v="10884"/>
    <n v="11219"/>
    <n v="8761"/>
    <n v="8793"/>
    <n v="7797"/>
    <n v="7984"/>
    <n v="8449"/>
    <n v="8703"/>
    <n v="8397"/>
    <n v="8097"/>
    <n v="8916"/>
    <n v="8699"/>
    <n v="8821"/>
    <n v="8327"/>
    <n v="9098"/>
    <n v="2999"/>
    <n v="8725"/>
    <n v="8718"/>
    <n v="7824"/>
    <n v="8174"/>
    <n v="8510"/>
    <n v="8505"/>
    <n v="8974"/>
    <n v="7683"/>
    <n v="8203"/>
    <n v="8056"/>
    <n v="8363"/>
    <n v="8179"/>
    <n v="7432"/>
    <n v="8168"/>
    <n v="8193"/>
    <n v="8131"/>
    <n v="8370"/>
    <n v="8926"/>
    <n v="12523"/>
    <n v="11560"/>
    <n v="12287"/>
    <n v="11904"/>
    <n v="11619"/>
    <n v="10381"/>
    <n v="12450"/>
    <n v="12017"/>
    <n v="8952"/>
    <n v="7108"/>
    <n v="8179"/>
    <n v="6873"/>
    <n v="5008"/>
    <n v="0"/>
    <n v="11424"/>
    <n v="11586"/>
    <n v="10705"/>
    <n v="11810"/>
    <n v="12411"/>
    <n v="7061"/>
    <m/>
    <m/>
    <m/>
    <m/>
    <m/>
    <m/>
    <m/>
    <m/>
    <n v="10247"/>
    <n v="10220"/>
    <n v="10583"/>
    <n v="10741"/>
    <m/>
    <m/>
    <m/>
    <m/>
    <n v="6.7853424600935126"/>
    <m/>
    <m/>
    <m/>
    <m/>
    <m/>
    <m/>
    <m/>
    <n v="6.8603103792613638"/>
    <m/>
    <n v="1.2826081218750005"/>
    <m/>
    <n v="31.853394886363688"/>
    <m/>
    <n v="56.472973011363599"/>
    <m/>
    <n v="54.639772727272771"/>
    <m/>
    <n v="0"/>
    <m/>
    <n v="2.6"/>
    <m/>
    <n v="5.5"/>
    <m/>
    <n v="23808"/>
    <n v="170516"/>
    <n v="140721"/>
    <n v="21813"/>
    <n v="262975"/>
    <n v="125853"/>
    <n v="5008"/>
    <n v="64997"/>
    <n v="41791"/>
    <n v="0"/>
    <n v="857482"/>
    <n v="6.7853424600935126"/>
    <s v=""/>
    <n v="6.8603103792613638"/>
    <n v="1.2826081218750005"/>
    <n v="640.30499999999995"/>
    <n v="887.65"/>
    <n v="55.256999999999998"/>
    <n v="219.548"/>
    <n v="172.13399999999999"/>
    <n v="281.53100000000001"/>
    <m/>
    <n v="71.64"/>
    <n v="186544"/>
    <n v="248334"/>
    <n v="118.625"/>
    <n v="69.650999999999996"/>
    <n v="269.66500000000002"/>
    <n v="94.736000000000004"/>
    <n v="0.109"/>
    <n v="290.47899999999998"/>
    <n v="0"/>
    <s v=""/>
    <n v="64845.000000004802"/>
    <n v="245699.99999999971"/>
    <n v="60390.000000002292"/>
    <n v="201149.99999999482"/>
    <n v="188324.99999999756"/>
    <m/>
    <n v="187650.00000000073"/>
    <n v="577000"/>
    <n v="370000"/>
    <n v="571199.99999999895"/>
    <n v="364800.00000000244"/>
    <n v="939200.00000007346"/>
    <n v="940800.00000001292"/>
    <n v="0"/>
    <n v="222.13299999999998"/>
    <s v=""/>
    <n v="947000"/>
    <n v="939200.00000007346"/>
    <n v="8.3049403747081918E-3"/>
    <n v="11.716666666666667"/>
    <n v="815025.00000006624"/>
    <n v="822824.99999999278"/>
    <n v="154.12"/>
    <n v="125235.0000000071"/>
    <n v="124194.93079218046"/>
    <m/>
    <m/>
    <s v=""/>
  </r>
  <r>
    <x v="26"/>
    <n v="2026"/>
    <n v="2025"/>
    <d v="2025-04-01T00:00:00"/>
    <n v="30"/>
    <d v="1899-12-30T06:24:00"/>
    <d v="1899-12-30T18:10:00"/>
    <n v="11937"/>
    <n v="12045"/>
    <n v="11731"/>
    <n v="11198"/>
    <n v="11621"/>
    <n v="11514"/>
    <n v="11960"/>
    <n v="11735"/>
    <n v="11520"/>
    <n v="11770"/>
    <n v="11364"/>
    <n v="11215"/>
    <n v="11211"/>
    <n v="12234"/>
    <n v="8525"/>
    <n v="8127"/>
    <n v="8331"/>
    <n v="7734"/>
    <n v="12412"/>
    <n v="12170"/>
    <n v="11001"/>
    <n v="11040"/>
    <n v="12054"/>
    <n v="12251"/>
    <n v="12728"/>
    <n v="12896"/>
    <n v="11677"/>
    <n v="12464"/>
    <n v="11745"/>
    <n v="11517"/>
    <n v="10971"/>
    <n v="11330"/>
    <n v="8426"/>
    <n v="8464"/>
    <n v="7484"/>
    <n v="7715"/>
    <n v="8158"/>
    <n v="8377"/>
    <n v="8145"/>
    <n v="7975"/>
    <n v="8630"/>
    <n v="8393"/>
    <n v="8512"/>
    <n v="8101"/>
    <n v="8778"/>
    <n v="2894"/>
    <n v="8451"/>
    <n v="8422"/>
    <n v="7588"/>
    <n v="7959"/>
    <n v="8299"/>
    <n v="8247"/>
    <n v="8799"/>
    <n v="7560"/>
    <n v="8058"/>
    <n v="7846"/>
    <n v="8108"/>
    <n v="8099"/>
    <n v="7242"/>
    <n v="7938"/>
    <n v="8008"/>
    <n v="7872"/>
    <n v="8074"/>
    <n v="8627"/>
    <n v="12299"/>
    <n v="11299"/>
    <n v="11981"/>
    <n v="11418"/>
    <n v="11122"/>
    <n v="9948"/>
    <n v="11984"/>
    <n v="11612"/>
    <n v="8572"/>
    <n v="6770"/>
    <n v="7767"/>
    <n v="6530"/>
    <n v="4853"/>
    <n v="0"/>
    <n v="10932"/>
    <n v="11066"/>
    <n v="10296"/>
    <n v="11322"/>
    <n v="11922"/>
    <n v="6774"/>
    <m/>
    <m/>
    <m/>
    <m/>
    <m/>
    <m/>
    <m/>
    <m/>
    <n v="9959"/>
    <n v="9913"/>
    <n v="10243"/>
    <n v="10454"/>
    <m/>
    <m/>
    <m/>
    <m/>
    <n v="6.8293128631518139"/>
    <m/>
    <m/>
    <m/>
    <m/>
    <m/>
    <m/>
    <m/>
    <n v="6.9418027515322986"/>
    <m/>
    <n v="1.3306127959924565"/>
    <m/>
    <n v="31.893804809052316"/>
    <m/>
    <n v="55.273791032531847"/>
    <m/>
    <n v="55.106647807638012"/>
    <m/>
    <n v="0"/>
    <m/>
    <n v="2.8"/>
    <m/>
    <n v="5.7"/>
    <m/>
    <n v="23982"/>
    <n v="171790"/>
    <n v="141951"/>
    <n v="24305"/>
    <n v="255249"/>
    <n v="121302"/>
    <n v="4853"/>
    <n v="62312"/>
    <n v="40569"/>
    <n v="0"/>
    <n v="846313"/>
    <n v="6.8293128631518139"/>
    <s v=""/>
    <n v="6.9418027515322986"/>
    <n v="1.3306127959924565"/>
    <n v="640.30499999999995"/>
    <n v="888.11800000000005"/>
    <n v="56.319000000000003"/>
    <n v="219.94200000000001"/>
    <n v="173.029"/>
    <n v="282.38400000000001"/>
    <m/>
    <n v="72.442999999999998"/>
    <n v="187118"/>
    <n v="248715"/>
    <n v="119.33499999999999"/>
    <n v="70.120999999999995"/>
    <n v="270.25700000000001"/>
    <n v="95.328999999999994"/>
    <n v="0.11"/>
    <n v="290.88900000000001"/>
    <n v="0"/>
    <s v=""/>
    <n v="77220.000000012311"/>
    <n v="238950.00000000105"/>
    <n v="65010.000000000902"/>
    <n v="201375.0000000023"/>
    <n v="191925.00000000195"/>
    <m/>
    <n v="180674.99999999939"/>
    <n v="574000"/>
    <n v="381000"/>
    <n v="567999.99999999499"/>
    <n v="375999.99999999907"/>
    <n v="947199.99999997532"/>
    <n v="948799.99999998289"/>
    <n v="1600.0000000000014"/>
    <n v="222.10400000000001"/>
    <s v=""/>
    <n v="955000"/>
    <n v="945599.99999997532"/>
    <n v="9.9407783418199447E-3"/>
    <n v="11.766666666666666"/>
    <n v="803524.99999997998"/>
    <n v="812925.00000000477"/>
    <n v="154.12"/>
    <n v="142230.00000001321"/>
    <n v="140816.12309645602"/>
    <m/>
    <m/>
    <s v=""/>
  </r>
  <r>
    <x v="27"/>
    <n v="2026"/>
    <n v="2025"/>
    <d v="2025-04-01T00:00:00"/>
    <n v="30"/>
    <d v="1899-12-30T06:24:00"/>
    <d v="1899-12-30T18:08:00"/>
    <n v="11267"/>
    <n v="11451"/>
    <n v="11124"/>
    <n v="10688"/>
    <n v="11085"/>
    <n v="10943"/>
    <n v="11380"/>
    <n v="11111"/>
    <n v="10452"/>
    <n v="11210"/>
    <n v="10978"/>
    <n v="10796"/>
    <n v="10855"/>
    <n v="11867"/>
    <n v="8288"/>
    <n v="7952"/>
    <n v="8097"/>
    <n v="7440"/>
    <n v="11798"/>
    <n v="11681"/>
    <n v="10518"/>
    <n v="9824"/>
    <n v="11061"/>
    <n v="9053"/>
    <n v="11818"/>
    <n v="12022"/>
    <n v="11187"/>
    <n v="12127"/>
    <n v="11231"/>
    <n v="10976"/>
    <n v="10137"/>
    <n v="10377"/>
    <n v="7943"/>
    <n v="7934"/>
    <n v="7130"/>
    <n v="7270"/>
    <n v="7626"/>
    <n v="7851"/>
    <n v="7760"/>
    <n v="7789"/>
    <n v="8123"/>
    <n v="7922"/>
    <n v="7864"/>
    <n v="7909"/>
    <n v="8177"/>
    <n v="2736"/>
    <n v="7843"/>
    <n v="7979"/>
    <n v="7123"/>
    <n v="7322"/>
    <n v="7592"/>
    <n v="7532"/>
    <n v="7796"/>
    <n v="6844"/>
    <n v="7268"/>
    <n v="7158"/>
    <n v="7501"/>
    <n v="7452"/>
    <n v="6767"/>
    <n v="7448"/>
    <n v="7387"/>
    <n v="7293"/>
    <n v="7528"/>
    <n v="7930"/>
    <n v="11342"/>
    <n v="10501"/>
    <n v="11129"/>
    <n v="10770"/>
    <n v="10653"/>
    <n v="9398"/>
    <n v="11084"/>
    <n v="10769"/>
    <n v="8218"/>
    <n v="6645"/>
    <n v="7608"/>
    <n v="6329"/>
    <n v="4583"/>
    <n v="0"/>
    <n v="10045"/>
    <n v="10259"/>
    <n v="9366"/>
    <n v="10569"/>
    <n v="11508"/>
    <n v="6210"/>
    <m/>
    <m/>
    <m/>
    <m/>
    <m/>
    <m/>
    <m/>
    <m/>
    <n v="9374"/>
    <n v="9448"/>
    <n v="9780"/>
    <n v="9939"/>
    <m/>
    <m/>
    <m/>
    <m/>
    <n v="6.3011162329721042"/>
    <m/>
    <m/>
    <m/>
    <m/>
    <m/>
    <m/>
    <m/>
    <n v="6.4882342581560293"/>
    <m/>
    <n v="1.2497864851063829"/>
    <m/>
    <n v="31.46896453900705"/>
    <m/>
    <n v="54.778223971631199"/>
    <m/>
    <n v="57.161560283687905"/>
    <m/>
    <n v="0"/>
    <m/>
    <n v="3.1"/>
    <m/>
    <n v="6.2"/>
    <m/>
    <n v="22718"/>
    <n v="164266"/>
    <n v="133696"/>
    <n v="20114"/>
    <n v="237797"/>
    <n v="114446"/>
    <n v="4583"/>
    <n v="57957"/>
    <n v="38541"/>
    <n v="0"/>
    <n v="794118"/>
    <n v="6.3011162329721042"/>
    <s v=""/>
    <n v="6.4882342581560293"/>
    <n v="1.2497864851063829"/>
    <n v="640.30499999999995"/>
    <n v="888.72900000000004"/>
    <n v="57.311999999999998"/>
    <n v="220.47900000000001"/>
    <n v="173.874"/>
    <n v="283.18599999999998"/>
    <m/>
    <n v="73.198999999999998"/>
    <n v="187659"/>
    <n v="249127"/>
    <n v="120.003"/>
    <n v="70.631"/>
    <n v="270.84699999999998"/>
    <n v="95.92"/>
    <n v="0.11"/>
    <n v="291.29899999999998"/>
    <n v="0"/>
    <s v=""/>
    <n v="100814.99999999836"/>
    <n v="223424.99999999886"/>
    <n v="88605.000000001019"/>
    <n v="190124.99999999974"/>
    <n v="180449.99999999191"/>
    <m/>
    <n v="170100.00000000006"/>
    <n v="541000"/>
    <n v="412000"/>
    <n v="534400.00000000512"/>
    <n v="408000.00000000407"/>
    <n v="943999.99999995995"/>
    <n v="945600.00000001304"/>
    <n v="0"/>
    <n v="222.10399999999998"/>
    <s v=""/>
    <n v="953000"/>
    <n v="943999.99999995995"/>
    <n v="9.5338983051276305E-3"/>
    <n v="11.733333333333333"/>
    <n v="755099.99999995041"/>
    <n v="764099.99999999045"/>
    <n v="154.12"/>
    <n v="189419.99999999936"/>
    <n v="187614.08898304208"/>
    <m/>
    <m/>
    <s v=""/>
  </r>
  <r>
    <x v="28"/>
    <n v="2026"/>
    <n v="2025"/>
    <d v="2025-04-01T00:00:00"/>
    <n v="30"/>
    <d v="1899-12-30T06:20:00"/>
    <d v="1899-12-30T18:08:00"/>
    <n v="9837"/>
    <n v="10026"/>
    <n v="9791"/>
    <n v="9404"/>
    <n v="9772"/>
    <n v="9645"/>
    <n v="10047"/>
    <n v="9741"/>
    <n v="9791"/>
    <n v="9869"/>
    <n v="9632"/>
    <n v="9598"/>
    <n v="9476"/>
    <n v="10349"/>
    <n v="7252"/>
    <n v="6930"/>
    <n v="7077"/>
    <n v="6501"/>
    <n v="10249"/>
    <n v="10117"/>
    <n v="9196"/>
    <n v="9194"/>
    <n v="9826"/>
    <n v="8979"/>
    <n v="11076"/>
    <n v="11253"/>
    <n v="9933"/>
    <n v="10626"/>
    <n v="9960"/>
    <n v="9777"/>
    <n v="9391"/>
    <n v="9778"/>
    <n v="7321"/>
    <n v="7309"/>
    <n v="6416"/>
    <n v="6501"/>
    <n v="6895"/>
    <n v="7153"/>
    <n v="7004"/>
    <n v="7103"/>
    <n v="7447"/>
    <n v="7295"/>
    <n v="7367"/>
    <n v="7377"/>
    <n v="7567"/>
    <n v="2477"/>
    <n v="7299"/>
    <n v="7311"/>
    <n v="6564"/>
    <n v="6855"/>
    <n v="7108"/>
    <n v="7160"/>
    <n v="7440"/>
    <n v="6384"/>
    <n v="6832"/>
    <n v="6761"/>
    <n v="7181"/>
    <n v="7017"/>
    <n v="6342"/>
    <n v="6974"/>
    <n v="6929"/>
    <n v="6873"/>
    <n v="7075"/>
    <n v="7615"/>
    <n v="10372"/>
    <n v="9553"/>
    <n v="10132"/>
    <n v="9750"/>
    <n v="9504"/>
    <n v="8518"/>
    <n v="10268"/>
    <n v="9932"/>
    <n v="7363"/>
    <n v="5764"/>
    <n v="6633"/>
    <n v="5586"/>
    <n v="4092"/>
    <n v="0"/>
    <n v="9686"/>
    <n v="9885"/>
    <n v="9182"/>
    <n v="10291"/>
    <n v="11224"/>
    <n v="6069"/>
    <m/>
    <m/>
    <m/>
    <m/>
    <m/>
    <m/>
    <m/>
    <m/>
    <n v="8952"/>
    <n v="8982"/>
    <n v="9294"/>
    <n v="9403"/>
    <m/>
    <m/>
    <m/>
    <m/>
    <n v="6.2124694490000003"/>
    <m/>
    <m/>
    <m/>
    <m/>
    <m/>
    <m/>
    <m/>
    <n v="6.196475167"/>
    <m/>
    <n v="1.2029160670000001"/>
    <m/>
    <n v="32.573573449999998"/>
    <m/>
    <n v="53.991445679999998"/>
    <m/>
    <n v="43.754378529999997"/>
    <m/>
    <n v="0"/>
    <m/>
    <n v="2.9"/>
    <m/>
    <n v="5.7"/>
    <m/>
    <n v="19863"/>
    <n v="144875"/>
    <n v="120550"/>
    <n v="18805"/>
    <n v="220952"/>
    <n v="103375"/>
    <n v="4092"/>
    <n v="56337"/>
    <n v="36631"/>
    <n v="0"/>
    <n v="725480"/>
    <n v="6.2124694490000003"/>
    <s v=""/>
    <n v="6.196475167"/>
    <n v="1.2029160670000001"/>
    <n v="640.30499999999995"/>
    <n v="888.83799999999997"/>
    <n v="58.231000000000002"/>
    <n v="220.87799999999999"/>
    <n v="174.642"/>
    <n v="283.89999999999998"/>
    <m/>
    <n v="73.897000000000006"/>
    <n v="188149"/>
    <n v="249417"/>
    <n v="120.61"/>
    <n v="70.989000000000004"/>
    <n v="271.33100000000002"/>
    <n v="96.403999999999996"/>
    <n v="0.111"/>
    <n v="291.71899999999999"/>
    <n v="0"/>
    <s v=""/>
    <n v="17984.999999987394"/>
    <n v="206775.0000000009"/>
    <n v="65834.99999999546"/>
    <n v="172800.00000000015"/>
    <n v="160649.99999999968"/>
    <m/>
    <n v="157050.00000000169"/>
    <n v="490000"/>
    <n v="290000"/>
    <n v="485599.99999999948"/>
    <n v="286400.00000000326"/>
    <n v="774400.0000000596"/>
    <n v="774399.9999999915"/>
    <n v="1600.0000000000014"/>
    <n v="222.06799999999998"/>
    <s v=""/>
    <n v="780000"/>
    <n v="772800.0000000596"/>
    <n v="9.3167701862575392E-3"/>
    <n v="11.799999999999999"/>
    <n v="690075.00000006205"/>
    <n v="697275.00000000233"/>
    <n v="154.12"/>
    <n v="83819.999999982858"/>
    <n v="83039.06832297091"/>
    <m/>
    <m/>
    <s v=""/>
  </r>
  <r>
    <x v="29"/>
    <n v="2026"/>
    <n v="2025"/>
    <d v="2025-04-01T00:00:00"/>
    <n v="30"/>
    <d v="1899-12-30T06:27:00"/>
    <d v="1899-12-30T17:53:00"/>
    <n v="9568"/>
    <n v="9706"/>
    <n v="9524"/>
    <n v="9160"/>
    <n v="9488"/>
    <n v="9341"/>
    <n v="9754"/>
    <n v="9568"/>
    <n v="9496"/>
    <n v="9600"/>
    <n v="9308"/>
    <n v="9287"/>
    <n v="9174"/>
    <n v="10009"/>
    <n v="6982"/>
    <n v="6614"/>
    <n v="6781"/>
    <n v="6259"/>
    <n v="10104"/>
    <n v="9834"/>
    <n v="8892"/>
    <n v="8983"/>
    <n v="9232"/>
    <n v="8458"/>
    <n v="10144"/>
    <n v="10312"/>
    <n v="9340"/>
    <n v="10057"/>
    <n v="9323"/>
    <n v="9088"/>
    <n v="8580"/>
    <n v="8928"/>
    <n v="6246"/>
    <n v="6283"/>
    <n v="5492"/>
    <n v="5584"/>
    <n v="5959"/>
    <n v="6185"/>
    <n v="5989"/>
    <n v="6063"/>
    <n v="5863"/>
    <n v="6158"/>
    <n v="6213"/>
    <n v="6133"/>
    <n v="6457"/>
    <n v="2105"/>
    <n v="6136"/>
    <n v="6154"/>
    <n v="5523"/>
    <n v="5698"/>
    <n v="5962"/>
    <n v="5966"/>
    <n v="6183"/>
    <n v="5308"/>
    <n v="5585"/>
    <n v="5582"/>
    <n v="5833"/>
    <n v="5741"/>
    <n v="5129"/>
    <n v="5674"/>
    <n v="5562"/>
    <n v="5573"/>
    <n v="5741"/>
    <n v="6157"/>
    <n v="9827"/>
    <n v="9177"/>
    <n v="9701"/>
    <n v="9403"/>
    <n v="9147"/>
    <n v="8204"/>
    <n v="9872"/>
    <n v="9559"/>
    <n v="7085"/>
    <n v="5509"/>
    <n v="6406"/>
    <n v="5403"/>
    <n v="3966"/>
    <n v="0"/>
    <n v="9173"/>
    <n v="9305"/>
    <n v="8635"/>
    <n v="9547"/>
    <n v="10229"/>
    <n v="5960"/>
    <m/>
    <m/>
    <m/>
    <m/>
    <m/>
    <m/>
    <m/>
    <m/>
    <n v="8048"/>
    <n v="8104"/>
    <n v="8342"/>
    <n v="8453"/>
    <m/>
    <m/>
    <m/>
    <m/>
    <n v="5.5453525122547305"/>
    <m/>
    <m/>
    <m/>
    <m/>
    <m/>
    <m/>
    <m/>
    <n v="5.6779244754973339"/>
    <m/>
    <n v="1.0867879942746248"/>
    <m/>
    <n v="30.954730713246022"/>
    <m/>
    <n v="51.835703682678378"/>
    <m/>
    <n v="54.47772925764194"/>
    <m/>
    <n v="0"/>
    <m/>
    <n v="3"/>
    <m/>
    <n v="4"/>
    <m/>
    <n v="19274"/>
    <n v="140345"/>
    <n v="113585"/>
    <n v="17690"/>
    <n v="184237"/>
    <n v="99293"/>
    <n v="3966"/>
    <n v="52849"/>
    <n v="32947"/>
    <n v="0"/>
    <n v="664186"/>
    <n v="5.5453525122547305"/>
    <s v=""/>
    <n v="5.6779244754973339"/>
    <n v="1.0867879942746248"/>
    <n v="640.30499999999995"/>
    <n v="889.25599999999997"/>
    <n v="58.996000000000002"/>
    <n v="221.321"/>
    <n v="175.36"/>
    <n v="284.58699999999999"/>
    <m/>
    <n v="74.561999999999998"/>
    <n v="188615"/>
    <n v="249729"/>
    <n v="121.18600000000001"/>
    <n v="71.375"/>
    <n v="271.81200000000001"/>
    <n v="96.885999999999996"/>
    <n v="0.111"/>
    <n v="292.11900000000003"/>
    <n v="0"/>
    <s v=""/>
    <n v="68970.000000001048"/>
    <n v="172125.00000000012"/>
    <n v="73095.000000001994"/>
    <n v="161550.00000000399"/>
    <n v="154575.00000000265"/>
    <m/>
    <n v="149624.9999999982"/>
    <n v="466000"/>
    <n v="312000"/>
    <n v="460800.00000000611"/>
    <n v="308799.99999999657"/>
    <n v="769599.99999999127"/>
    <n v="771199.99999999895"/>
    <n v="0"/>
    <n v="221.99800000000005"/>
    <s v=""/>
    <n v="778000"/>
    <n v="769599.99999999127"/>
    <n v="1.0914760914772392E-2"/>
    <n v="11.433333333333334"/>
    <n v="629474.99999999616"/>
    <n v="637875.00000000489"/>
    <n v="154.12"/>
    <n v="142065.00000000303"/>
    <n v="140514.39449064585"/>
    <m/>
    <m/>
    <s v=""/>
  </r>
  <r>
    <x v="30"/>
    <n v="2026"/>
    <n v="2025"/>
    <d v="2025-04-01T00:00:00"/>
    <n v="30"/>
    <d v="1899-12-30T06:18:00"/>
    <d v="1899-12-30T18:15:00"/>
    <n v="11555"/>
    <n v="11629"/>
    <n v="11251"/>
    <n v="10763"/>
    <n v="11173"/>
    <n v="11067"/>
    <n v="11537"/>
    <n v="11190"/>
    <n v="11237"/>
    <n v="11345"/>
    <n v="11009"/>
    <n v="11012"/>
    <n v="10822"/>
    <n v="11520"/>
    <n v="8295"/>
    <n v="7928"/>
    <n v="8099"/>
    <n v="7486"/>
    <n v="12298"/>
    <n v="11945"/>
    <n v="10728"/>
    <n v="10890"/>
    <n v="11837"/>
    <n v="10879"/>
    <n v="12491"/>
    <n v="12693"/>
    <n v="11452"/>
    <n v="12195"/>
    <n v="11540"/>
    <n v="11324"/>
    <n v="10759"/>
    <n v="11192"/>
    <n v="8411"/>
    <n v="8479"/>
    <n v="7413"/>
    <n v="7653"/>
    <n v="8126"/>
    <n v="8374"/>
    <n v="8159"/>
    <n v="8204"/>
    <n v="8662"/>
    <n v="8471"/>
    <n v="8470"/>
    <n v="8471"/>
    <n v="8745"/>
    <n v="2916"/>
    <n v="8429"/>
    <n v="8490"/>
    <n v="7682"/>
    <n v="8052"/>
    <n v="8308"/>
    <n v="8165"/>
    <n v="8588"/>
    <n v="7378"/>
    <n v="7671"/>
    <n v="7756"/>
    <n v="8019"/>
    <n v="7989"/>
    <n v="7144"/>
    <n v="7807"/>
    <n v="7785"/>
    <n v="7694"/>
    <n v="7920"/>
    <n v="8510"/>
    <n v="11953"/>
    <n v="10845"/>
    <n v="11698"/>
    <n v="11402"/>
    <n v="11252"/>
    <n v="10009"/>
    <n v="12020"/>
    <n v="11712"/>
    <n v="8641"/>
    <n v="6866"/>
    <n v="7894"/>
    <n v="6648"/>
    <n v="4789"/>
    <n v="0"/>
    <n v="11018"/>
    <n v="11167"/>
    <n v="10414"/>
    <n v="11585"/>
    <n v="12449"/>
    <n v="7348"/>
    <m/>
    <m/>
    <m/>
    <m/>
    <m/>
    <m/>
    <m/>
    <m/>
    <n v="9928"/>
    <n v="9966"/>
    <n v="10365"/>
    <n v="10450"/>
    <m/>
    <m/>
    <m/>
    <m/>
    <n v="6.6757439704478418"/>
    <m/>
    <m/>
    <m/>
    <m/>
    <m/>
    <m/>
    <m/>
    <n v="6.8621005901715311"/>
    <m/>
    <n v="1.3192151197032917"/>
    <m/>
    <n v="30.716411682892922"/>
    <m/>
    <n v="54.324834617524417"/>
    <m/>
    <n v="52.589707927677367"/>
    <m/>
    <n v="0"/>
    <m/>
    <n v="1.8"/>
    <m/>
    <n v="3.7"/>
    <m/>
    <n v="23184"/>
    <n v="165734"/>
    <n v="139507"/>
    <n v="22716"/>
    <n v="253941"/>
    <n v="120940"/>
    <n v="4789"/>
    <n v="63981"/>
    <n v="40709"/>
    <n v="0"/>
    <n v="835501"/>
    <n v="6.6757439704478418"/>
    <s v=""/>
    <n v="6.8621005901715311"/>
    <n v="1.3192151197032917"/>
    <n v="640.30499999999995"/>
    <n v="889.39400000000001"/>
    <n v="60.052999999999997"/>
    <n v="221.44900000000001"/>
    <n v="176.24199999999999"/>
    <n v="285.40800000000002"/>
    <m/>
    <n v="75.37"/>
    <n v="189180"/>
    <n v="250008"/>
    <n v="121.88500000000001"/>
    <n v="71.721000000000004"/>
    <n v="272.33699999999999"/>
    <n v="97.41"/>
    <n v="0.112"/>
    <n v="292.529"/>
    <n v="0"/>
    <s v=""/>
    <n v="22770.000000005552"/>
    <n v="237824.99999999889"/>
    <n v="21120.000000002365"/>
    <n v="198449.99999999473"/>
    <n v="184725.00000000594"/>
    <m/>
    <n v="181800.00000000157"/>
    <n v="565000"/>
    <n v="279000"/>
    <n v="559199.99999999849"/>
    <n v="276800.00000000291"/>
    <n v="839999.99999996368"/>
    <n v="838400.0000000014"/>
    <n v="1600.0000000000014"/>
    <n v="221.898"/>
    <s v=""/>
    <n v="844000"/>
    <n v="838399.99999996368"/>
    <n v="6.6793893130208115E-3"/>
    <n v="11.95"/>
    <n v="797199.99999996473"/>
    <n v="802800.00000000116"/>
    <n v="154.12"/>
    <n v="43890.000000007916"/>
    <n v="43596.84160305938"/>
    <m/>
    <m/>
    <s v=""/>
  </r>
  <r>
    <x v="31"/>
    <n v="2026"/>
    <n v="2025"/>
    <d v="2025-04-01T00:00:00"/>
    <n v="30"/>
    <d v="1899-12-30T06:44:00"/>
    <d v="1899-12-30T18:34:00"/>
    <n v="11259"/>
    <n v="11316"/>
    <n v="10833"/>
    <n v="10214"/>
    <n v="10719"/>
    <n v="10656"/>
    <n v="10768"/>
    <n v="10528"/>
    <n v="10535"/>
    <n v="10644"/>
    <n v="10648"/>
    <n v="10676"/>
    <n v="10498"/>
    <n v="11441"/>
    <n v="7982"/>
    <n v="7660"/>
    <n v="7831"/>
    <n v="7296"/>
    <n v="11726"/>
    <n v="11531"/>
    <n v="10414"/>
    <n v="10572"/>
    <n v="10934"/>
    <n v="10006"/>
    <n v="11905"/>
    <n v="12089"/>
    <n v="11124"/>
    <n v="11879"/>
    <n v="11179"/>
    <n v="10934"/>
    <n v="10093"/>
    <n v="10634"/>
    <n v="8108"/>
    <n v="8127"/>
    <n v="7260"/>
    <n v="7419"/>
    <n v="7822"/>
    <n v="8016"/>
    <n v="7786"/>
    <n v="7881"/>
    <n v="8081"/>
    <n v="7895"/>
    <n v="8008"/>
    <n v="8157"/>
    <n v="8420"/>
    <n v="2754"/>
    <n v="7936"/>
    <n v="7905"/>
    <n v="7193"/>
    <n v="7523"/>
    <n v="7773"/>
    <n v="7875"/>
    <n v="8058"/>
    <n v="6989"/>
    <n v="7317"/>
    <n v="7434"/>
    <n v="7806"/>
    <n v="7675"/>
    <n v="6943"/>
    <n v="7630"/>
    <n v="7607"/>
    <n v="7461"/>
    <n v="7764"/>
    <n v="8200"/>
    <n v="11063"/>
    <n v="10288"/>
    <n v="10632"/>
    <n v="10273"/>
    <n v="10188"/>
    <n v="9078"/>
    <n v="10795"/>
    <n v="10309"/>
    <n v="7854"/>
    <n v="6286"/>
    <n v="7215"/>
    <n v="6033"/>
    <n v="4528"/>
    <n v="0"/>
    <n v="10487"/>
    <n v="10905"/>
    <n v="9923"/>
    <n v="10987"/>
    <n v="11812"/>
    <n v="6791"/>
    <m/>
    <m/>
    <m/>
    <m/>
    <m/>
    <m/>
    <m/>
    <m/>
    <n v="9022"/>
    <n v="8592"/>
    <n v="8835"/>
    <n v="9223"/>
    <m/>
    <m/>
    <m/>
    <m/>
    <n v="6.5957596976090009"/>
    <n v="6.2592275838324243"/>
    <m/>
    <m/>
    <m/>
    <n v="1.1944532304194448"/>
    <m/>
    <m/>
    <n v="6.4426563880731402"/>
    <n v="6.4283674578358436"/>
    <n v="1.2789752597280817"/>
    <m/>
    <n v="31.099620253164581"/>
    <m/>
    <n v="53.853716315049226"/>
    <m/>
    <n v="54.068776371308019"/>
    <m/>
    <n v="0"/>
    <m/>
    <n v="2.6"/>
    <m/>
    <n v="11"/>
    <m/>
    <n v="22575"/>
    <n v="158929"/>
    <n v="134080"/>
    <n v="20940"/>
    <n v="242823"/>
    <n v="110014"/>
    <n v="4528"/>
    <n v="60905"/>
    <n v="35672"/>
    <n v="0"/>
    <n v="790466"/>
    <n v="6.4274936407207122"/>
    <n v="1.1944532304194448"/>
    <n v="6.4355119229544915"/>
    <n v="1.2789752597280817"/>
    <n v="640.30499999999995"/>
    <n v="889.86"/>
    <n v="61.061999999999998"/>
    <n v="221.82499999999999"/>
    <n v="177.07499999999999"/>
    <n v="286.19"/>
    <m/>
    <n v="76.117000000000004"/>
    <n v="189712"/>
    <n v="250372"/>
    <n v="122.542"/>
    <n v="72.173000000000002"/>
    <n v="272.892"/>
    <n v="97.966999999999999"/>
    <n v="0.113"/>
    <n v="292.92899999999997"/>
    <n v="0"/>
    <s v=""/>
    <n v="76890.000000001353"/>
    <n v="227025.00000000009"/>
    <n v="62039.9999999961"/>
    <n v="187424.99999999965"/>
    <n v="175949.99999999601"/>
    <m/>
    <n v="168074.99999999997"/>
    <n v="532000"/>
    <n v="364000"/>
    <n v="525599.99999999721"/>
    <n v="361599.99999999854"/>
    <n v="888000.00000001094"/>
    <n v="891200.00000000349"/>
    <n v="1600.0000000000014"/>
    <n v="221.93999999999997"/>
    <s v=""/>
    <n v="896000"/>
    <n v="886400.00000001094"/>
    <n v="1.083032490973479E-2"/>
    <n v="11.833333333333334"/>
    <n v="748875.00000000675"/>
    <n v="758474.99999999581"/>
    <n v="154.21"/>
    <n v="138929.99999999744"/>
    <n v="137425.34296028802"/>
    <m/>
    <m/>
    <s v=""/>
  </r>
  <r>
    <x v="32"/>
    <n v="2026"/>
    <n v="2025"/>
    <d v="2025-04-01T00:00:00"/>
    <n v="30"/>
    <d v="1899-12-30T06:29:00"/>
    <d v="1899-12-30T18:33:00"/>
    <n v="11577"/>
    <n v="11742"/>
    <n v="11435"/>
    <n v="10887"/>
    <n v="11282"/>
    <n v="11219"/>
    <n v="11699"/>
    <n v="11407"/>
    <n v="11382"/>
    <n v="11487"/>
    <n v="11117"/>
    <n v="11205"/>
    <n v="10902"/>
    <n v="11889"/>
    <n v="8332"/>
    <n v="7896"/>
    <n v="8089"/>
    <n v="7472"/>
    <n v="12022"/>
    <n v="11745"/>
    <n v="10618"/>
    <n v="10846"/>
    <n v="11412"/>
    <n v="10408"/>
    <n v="12352"/>
    <n v="12457"/>
    <n v="11333"/>
    <n v="12149"/>
    <n v="11387"/>
    <n v="11132"/>
    <n v="10383"/>
    <n v="10961"/>
    <n v="8105"/>
    <n v="8129"/>
    <n v="7191"/>
    <n v="7369"/>
    <n v="7792"/>
    <n v="8041"/>
    <n v="7837"/>
    <n v="7887"/>
    <n v="8285"/>
    <n v="7978"/>
    <n v="8056"/>
    <n v="8166"/>
    <n v="8400"/>
    <n v="2744"/>
    <n v="7973"/>
    <n v="7976"/>
    <n v="7156"/>
    <n v="7638"/>
    <n v="7950"/>
    <n v="7749"/>
    <n v="8144"/>
    <n v="7035"/>
    <n v="7314"/>
    <n v="7344"/>
    <n v="7644"/>
    <n v="7598"/>
    <n v="6836"/>
    <n v="7491"/>
    <n v="7540"/>
    <n v="7319"/>
    <n v="7641"/>
    <n v="8064"/>
    <n v="11590"/>
    <n v="10545"/>
    <n v="11314"/>
    <n v="10990"/>
    <n v="10821"/>
    <n v="9686"/>
    <n v="11431"/>
    <n v="10963"/>
    <n v="8432"/>
    <n v="6669"/>
    <n v="7685"/>
    <n v="6451"/>
    <n v="4605"/>
    <n v="0"/>
    <n v="10513"/>
    <n v="10692"/>
    <n v="9828"/>
    <n v="10929"/>
    <n v="11707"/>
    <n v="6792"/>
    <m/>
    <m/>
    <m/>
    <m/>
    <m/>
    <m/>
    <m/>
    <m/>
    <n v="9202"/>
    <n v="9299"/>
    <n v="9491"/>
    <n v="9708"/>
    <m/>
    <m/>
    <m/>
    <m/>
    <n v="6.7877674639080423"/>
    <n v="6.4894268772082722"/>
    <m/>
    <m/>
    <m/>
    <n v="1.2818690800965542"/>
    <m/>
    <m/>
    <n v="6.614034032710804"/>
    <n v="6.6919384061517233"/>
    <n v="1.3120844952643669"/>
    <m/>
    <n v="32.133172413793126"/>
    <m/>
    <n v="54.869615158620675"/>
    <m/>
    <n v="51.558896551724082"/>
    <m/>
    <n v="0"/>
    <m/>
    <n v="4.0999999999999996"/>
    <m/>
    <n v="7.7"/>
    <m/>
    <n v="23319"/>
    <n v="167700"/>
    <n v="137385"/>
    <n v="21820"/>
    <n v="242392"/>
    <n v="116577"/>
    <n v="4605"/>
    <n v="60461"/>
    <n v="37700"/>
    <n v="0"/>
    <n v="811959"/>
    <n v="6.6385971705581568"/>
    <n v="1.2818690800965542"/>
    <n v="6.6529862194312637"/>
    <n v="1.3120844952643669"/>
    <n v="640.30499999999995"/>
    <n v="890.92600000000004"/>
    <n v="62.072000000000003"/>
    <n v="222.77799999999999"/>
    <n v="177.935"/>
    <n v="287.01499999999999"/>
    <m/>
    <n v="76.89"/>
    <n v="190265"/>
    <n v="250932"/>
    <n v="123.226"/>
    <n v="72.864999999999995"/>
    <n v="273.58300000000003"/>
    <n v="98.658000000000001"/>
    <n v="0.113"/>
    <n v="293.32900000000001"/>
    <n v="0"/>
    <s v=""/>
    <n v="175890.00000000509"/>
    <n v="227250.00000000116"/>
    <n v="157245.00000000049"/>
    <n v="193500.00000000306"/>
    <n v="185624.99999999744"/>
    <m/>
    <n v="173924.99999999913"/>
    <n v="553000"/>
    <n v="560000"/>
    <n v="547199.99999999802"/>
    <n v="553599.99999999441"/>
    <n v="1105600.0000000494"/>
    <n v="1105600.000000004"/>
    <n v="0"/>
    <n v="221.95400000000001"/>
    <s v=""/>
    <n v="1113000"/>
    <n v="1105600.0000000494"/>
    <n v="6.69319826334136E-3"/>
    <n v="12.066666666666666"/>
    <n v="772900.00000005018"/>
    <n v="780300.0000000007"/>
    <n v="154.24"/>
    <n v="333135.00000000559"/>
    <n v="330905.26139654731"/>
    <m/>
    <m/>
    <s v=""/>
  </r>
  <r>
    <x v="33"/>
    <n v="2026"/>
    <n v="2025"/>
    <d v="2025-05-01T00:00:00"/>
    <n v="31"/>
    <d v="1899-12-30T06:22:00"/>
    <d v="1899-12-30T18:24:00"/>
    <n v="12017"/>
    <n v="12199"/>
    <n v="11892"/>
    <n v="11237"/>
    <n v="11782"/>
    <n v="11701"/>
    <n v="12112"/>
    <n v="11701"/>
    <n v="11761"/>
    <n v="11872"/>
    <n v="11598"/>
    <n v="11649"/>
    <n v="11414"/>
    <n v="12436"/>
    <n v="8697"/>
    <n v="8225"/>
    <n v="8435"/>
    <n v="7802"/>
    <n v="12448"/>
    <n v="12211"/>
    <n v="11049"/>
    <n v="11252"/>
    <n v="12074"/>
    <n v="11049"/>
    <n v="12851"/>
    <n v="12990"/>
    <n v="11808"/>
    <n v="12618"/>
    <n v="11887"/>
    <n v="11662"/>
    <n v="10890"/>
    <n v="11478"/>
    <n v="8942"/>
    <n v="8933"/>
    <n v="7922"/>
    <n v="8106"/>
    <n v="8581"/>
    <n v="8832"/>
    <n v="8637"/>
    <n v="8732"/>
    <n v="9132"/>
    <n v="8803"/>
    <n v="8907"/>
    <n v="9033"/>
    <n v="9244"/>
    <n v="3038"/>
    <n v="8826"/>
    <n v="8807"/>
    <n v="7964"/>
    <n v="8497"/>
    <n v="8771"/>
    <n v="8637"/>
    <n v="8930"/>
    <n v="7733"/>
    <n v="8066"/>
    <n v="8163"/>
    <n v="8565"/>
    <n v="8469"/>
    <n v="7644"/>
    <n v="8379"/>
    <n v="8435"/>
    <n v="8182"/>
    <n v="8555"/>
    <n v="9023"/>
    <n v="12651"/>
    <n v="11589"/>
    <n v="12445"/>
    <n v="12040"/>
    <n v="11717"/>
    <n v="10519"/>
    <n v="12470"/>
    <n v="11844"/>
    <n v="9046"/>
    <n v="7146"/>
    <n v="8255"/>
    <n v="6953"/>
    <n v="5089"/>
    <n v="0"/>
    <n v="11692"/>
    <n v="11934"/>
    <n v="11138"/>
    <n v="12346"/>
    <n v="13251"/>
    <n v="7669"/>
    <m/>
    <m/>
    <m/>
    <m/>
    <m/>
    <m/>
    <m/>
    <m/>
    <n v="10660"/>
    <n v="10858"/>
    <n v="10564"/>
    <n v="10781"/>
    <m/>
    <m/>
    <m/>
    <m/>
    <n v="6.8783648435537126"/>
    <n v="6.7851408751235596"/>
    <n v="6.8623002623328659"/>
    <m/>
    <m/>
    <n v="1.3577582952112501"/>
    <m/>
    <m/>
    <n v="7.0954386892577164"/>
    <n v="7.0279443818446365"/>
    <n v="1.3781251061318593"/>
    <m/>
    <n v="32.293941908713649"/>
    <m/>
    <n v="55.392859972337483"/>
    <m/>
    <n v="48.175518672199189"/>
    <m/>
    <n v="0"/>
    <m/>
    <n v="3.6"/>
    <m/>
    <n v="6.8"/>
    <m/>
    <n v="24216"/>
    <n v="174314"/>
    <n v="143144"/>
    <n v="23123"/>
    <n v="268488"/>
    <n v="126675"/>
    <n v="5089"/>
    <n v="68030"/>
    <n v="42863"/>
    <n v="0"/>
    <n v="875942"/>
    <n v="6.8419353270033794"/>
    <n v="1.3577582952112501"/>
    <n v="7.0616915355511765"/>
    <n v="1.3781251061318593"/>
    <n v="640.30499999999995"/>
    <n v="891.86800000000005"/>
    <n v="63.186999999999998"/>
    <n v="223.68899999999999"/>
    <n v="178.846"/>
    <n v="287.87400000000002"/>
    <m/>
    <n v="77.741"/>
    <n v="190855"/>
    <n v="251489"/>
    <n v="123.955"/>
    <n v="73.545000000000002"/>
    <n v="274.29300000000001"/>
    <n v="99.37"/>
    <n v="0.113"/>
    <n v="293.75900000000001"/>
    <n v="0"/>
    <s v=""/>
    <n v="155430.00000000119"/>
    <n v="250874.99999999884"/>
    <n v="150315.00000000023"/>
    <n v="204975.00000000032"/>
    <n v="193275.00000000838"/>
    <m/>
    <n v="191474.9999999998"/>
    <n v="590000"/>
    <n v="557000"/>
    <n v="583199.99999999942"/>
    <n v="544000.00000000547"/>
    <n v="1135999.9999999672"/>
    <n v="1139200.0000000054"/>
    <n v="0"/>
    <n v="222.03800000000001"/>
    <s v=""/>
    <n v="1147000"/>
    <n v="1135999.9999999672"/>
    <n v="9.683098591578565E-3"/>
    <n v="12.033333333333333"/>
    <n v="829599.99999997439"/>
    <n v="840600.00000000733"/>
    <n v="154.24"/>
    <n v="305745.0000000014"/>
    <n v="302784.44102111919"/>
    <m/>
    <m/>
    <s v=""/>
  </r>
  <r>
    <x v="34"/>
    <n v="2026"/>
    <n v="2025"/>
    <d v="2025-05-01T00:00:00"/>
    <n v="31"/>
    <d v="1899-12-30T06:17:00"/>
    <d v="1899-12-30T18:25:00"/>
    <n v="11655"/>
    <n v="11836"/>
    <n v="11544"/>
    <n v="10911"/>
    <n v="11442"/>
    <n v="11354"/>
    <n v="11763"/>
    <n v="11342"/>
    <n v="11429"/>
    <n v="11530"/>
    <n v="11252"/>
    <n v="11307"/>
    <n v="11075"/>
    <n v="12063"/>
    <n v="8431"/>
    <n v="7977"/>
    <n v="8184"/>
    <n v="7571"/>
    <n v="12118"/>
    <n v="11840"/>
    <n v="10720"/>
    <n v="10926"/>
    <n v="11868"/>
    <n v="10820"/>
    <n v="12598"/>
    <n v="12748"/>
    <n v="11468"/>
    <n v="12290"/>
    <n v="11543"/>
    <n v="11320"/>
    <n v="10723"/>
    <n v="11136"/>
    <n v="8622"/>
    <n v="8621"/>
    <n v="7661"/>
    <n v="7832"/>
    <n v="8254"/>
    <n v="8515"/>
    <n v="8256"/>
    <n v="8331"/>
    <n v="8934"/>
    <n v="8508"/>
    <n v="8589"/>
    <n v="8730"/>
    <n v="9022"/>
    <n v="2917"/>
    <n v="8499"/>
    <n v="8585"/>
    <n v="7708"/>
    <n v="8145"/>
    <n v="8496"/>
    <n v="8265"/>
    <n v="8735"/>
    <n v="7497"/>
    <n v="7842"/>
    <n v="7828"/>
    <n v="8268"/>
    <n v="8115"/>
    <n v="7312"/>
    <n v="8032"/>
    <n v="8192"/>
    <n v="7920"/>
    <n v="8231"/>
    <n v="8799"/>
    <n v="12277"/>
    <n v="11273"/>
    <n v="12072"/>
    <n v="11697"/>
    <n v="11501"/>
    <n v="10210"/>
    <n v="12231"/>
    <n v="11581"/>
    <n v="8959"/>
    <n v="7000"/>
    <n v="8116"/>
    <n v="6802"/>
    <n v="4893"/>
    <n v="0"/>
    <n v="11148"/>
    <n v="11376"/>
    <n v="10809"/>
    <n v="11980"/>
    <n v="12923"/>
    <n v="7430"/>
    <m/>
    <m/>
    <m/>
    <m/>
    <m/>
    <m/>
    <m/>
    <m/>
    <n v="11040"/>
    <n v="11490"/>
    <n v="10255"/>
    <n v="10457"/>
    <m/>
    <m/>
    <m/>
    <m/>
    <n v="6.6718603712994975"/>
    <n v="6.5693884922085024"/>
    <n v="6.5593565800273472"/>
    <m/>
    <m/>
    <n v="1.3338872515251954"/>
    <m/>
    <m/>
    <n v="6.9113264197530784"/>
    <n v="6.8135996661325979"/>
    <n v="1.3468044438957478"/>
    <m/>
    <n v="31.754320987654392"/>
    <m/>
    <n v="54.398225775034291"/>
    <m/>
    <n v="51.839780521262107"/>
    <m/>
    <n v="0"/>
    <m/>
    <n v="2.9"/>
    <m/>
    <n v="6"/>
    <m/>
    <n v="23491"/>
    <n v="169175"/>
    <n v="139430"/>
    <n v="22688"/>
    <n v="259261"/>
    <n v="123719"/>
    <n v="4893"/>
    <n v="65666"/>
    <n v="43242"/>
    <n v="0"/>
    <n v="851565"/>
    <n v="6.6002018145117818"/>
    <n v="1.3338872515251954"/>
    <n v="6.8624630429428386"/>
    <n v="1.3468044438957478"/>
    <n v="640.30499999999995"/>
    <n v="892.58100000000002"/>
    <n v="64.266999999999996"/>
    <n v="224.34"/>
    <n v="179.74"/>
    <n v="288.709"/>
    <m/>
    <n v="78.569000000000003"/>
    <n v="191431"/>
    <n v="251954"/>
    <n v="124.667"/>
    <n v="74.117999999999995"/>
    <n v="274.94099999999997"/>
    <n v="100.017"/>
    <n v="0.114"/>
    <n v="294.18900000000002"/>
    <n v="0"/>
    <s v=""/>
    <n v="117644.9999999943"/>
    <n v="242999.99999999962"/>
    <n v="107415.00000000173"/>
    <n v="201150.00000000122"/>
    <n v="187874.9999999954"/>
    <m/>
    <n v="186300.00000000067"/>
    <n v="576000"/>
    <n v="465000"/>
    <n v="569600.00000000268"/>
    <n v="458399.99999999464"/>
    <n v="1036799.9999999483"/>
    <n v="1035199.9999999861"/>
    <n v="1600.0000000000014"/>
    <n v="222.01600000000002"/>
    <s v=""/>
    <n v="1041000"/>
    <n v="1035199.9999999483"/>
    <n v="5.6027820711475051E-3"/>
    <n v="12.133333333333333"/>
    <n v="812524.9999999454"/>
    <n v="818324.99999999697"/>
    <n v="154.24"/>
    <n v="225059.99999999604"/>
    <n v="223799.0378670636"/>
    <m/>
    <m/>
    <s v=""/>
  </r>
  <r>
    <x v="35"/>
    <n v="2026"/>
    <n v="2025"/>
    <d v="2025-05-01T00:00:00"/>
    <n v="31"/>
    <d v="1899-12-30T07:18:00"/>
    <d v="1899-12-30T18:23:00"/>
    <n v="10516"/>
    <n v="10584"/>
    <n v="10469"/>
    <n v="10045"/>
    <n v="10381"/>
    <n v="10298"/>
    <n v="10670"/>
    <n v="10491"/>
    <n v="10399"/>
    <n v="10538"/>
    <n v="10210"/>
    <n v="10228"/>
    <n v="10038"/>
    <n v="10785"/>
    <n v="7375"/>
    <n v="7146"/>
    <n v="7289"/>
    <n v="6874"/>
    <n v="10828"/>
    <n v="10629"/>
    <n v="9484"/>
    <n v="9992"/>
    <n v="9728"/>
    <n v="9119"/>
    <n v="10586"/>
    <n v="10904"/>
    <n v="9951"/>
    <n v="10613"/>
    <n v="10302"/>
    <n v="10140"/>
    <n v="9735"/>
    <n v="10079"/>
    <n v="7320"/>
    <n v="7340"/>
    <n v="6639"/>
    <n v="6790"/>
    <n v="7058"/>
    <n v="6250"/>
    <n v="6236"/>
    <n v="6052"/>
    <n v="1037"/>
    <n v="5035"/>
    <n v="6137"/>
    <n v="5375"/>
    <n v="7656"/>
    <n v="2582"/>
    <n v="7317"/>
    <n v="7183"/>
    <n v="6855"/>
    <n v="7079"/>
    <n v="6929"/>
    <n v="7180"/>
    <n v="7534"/>
    <n v="6588"/>
    <n v="6937"/>
    <n v="6945"/>
    <n v="7050"/>
    <n v="1413"/>
    <n v="6403"/>
    <n v="6919"/>
    <n v="6776"/>
    <n v="6745"/>
    <n v="6676"/>
    <n v="7038"/>
    <n v="10362"/>
    <n v="5807"/>
    <n v="7466"/>
    <n v="8316"/>
    <n v="10002"/>
    <n v="8236"/>
    <n v="9843"/>
    <n v="9797"/>
    <n v="7574"/>
    <n v="6204"/>
    <n v="7024"/>
    <n v="5986"/>
    <n v="4328"/>
    <n v="0"/>
    <n v="9751"/>
    <n v="9950"/>
    <n v="9312"/>
    <n v="10230"/>
    <n v="5581"/>
    <n v="1365"/>
    <n v="68"/>
    <n v="68"/>
    <n v="11"/>
    <n v="12"/>
    <m/>
    <m/>
    <m/>
    <m/>
    <n v="7219"/>
    <n v="7493"/>
    <n v="6722"/>
    <n v="6910"/>
    <m/>
    <m/>
    <m/>
    <m/>
    <n v="5.9606616493568589"/>
    <n v="5.8403265986536557"/>
    <n v="5.3609612522590337"/>
    <m/>
    <m/>
    <n v="0.95417624726701722"/>
    <m/>
    <m/>
    <n v="6.133557438688694"/>
    <n v="6.0685499558020615"/>
    <n v="0.99421662074574602"/>
    <m/>
    <n v="28.176486486486549"/>
    <m/>
    <n v="51.880923303303284"/>
    <m/>
    <n v="65.533483483483479"/>
    <m/>
    <n v="145"/>
    <m/>
    <n v="5"/>
    <m/>
    <n v="4"/>
    <m/>
    <n v="21100"/>
    <n v="153236"/>
    <n v="123243"/>
    <n v="18847"/>
    <n v="201074"/>
    <n v="96617"/>
    <n v="4328"/>
    <n v="46189"/>
    <n v="28503"/>
    <n v="0"/>
    <n v="693137"/>
    <n v="5.7206498334231837"/>
    <n v="0.95417624726701722"/>
    <n v="6.1010536972453782"/>
    <n v="0.99421662074574602"/>
    <n v="640.30499999999995"/>
    <n v="893.54200000000003"/>
    <n v="65.11"/>
    <n v="225.2"/>
    <n v="180.49100000000001"/>
    <n v="289.45699999999999"/>
    <m/>
    <n v="79.197000000000003"/>
    <n v="191909"/>
    <n v="252444"/>
    <n v="125.259"/>
    <n v="74.715000000000003"/>
    <n v="275.541"/>
    <n v="100.61799999999999"/>
    <n v="0.114"/>
    <n v="294.55900000000003"/>
    <n v="0"/>
    <s v=""/>
    <n v="158565.0000000021"/>
    <n v="189675.00000000079"/>
    <n v="141899.99999999756"/>
    <n v="168975.00000000108"/>
    <n v="168299.99999999785"/>
    <m/>
    <n v="141300.00000000003"/>
    <n v="478000"/>
    <n v="490000"/>
    <n v="473599.99999999901"/>
    <n v="477600.00000000675"/>
    <n v="960000.00000003632"/>
    <n v="961599.9999999986"/>
    <n v="0"/>
    <n v="221.69400000000002"/>
    <s v=""/>
    <n v="968000"/>
    <n v="960000.00000003632"/>
    <n v="8.3333333332951121E-3"/>
    <n v="11.083333333333336"/>
    <n v="660250.00000003621"/>
    <n v="668249.99999999977"/>
    <n v="154.24"/>
    <n v="300464.99999999965"/>
    <n v="297961.12500001112"/>
    <m/>
    <m/>
    <s v=""/>
  </r>
  <r>
    <x v="36"/>
    <n v="2026"/>
    <n v="2025"/>
    <d v="2025-05-01T00:00:00"/>
    <n v="31"/>
    <d v="1899-12-30T06:48:00"/>
    <d v="1899-12-30T18:21:00"/>
    <n v="11985"/>
    <n v="12102"/>
    <n v="11772"/>
    <n v="11237"/>
    <n v="11675"/>
    <n v="11578"/>
    <n v="12093"/>
    <n v="11833"/>
    <n v="11510"/>
    <n v="11877"/>
    <n v="11444"/>
    <n v="11520"/>
    <n v="11207"/>
    <n v="12208"/>
    <n v="8400"/>
    <n v="8137"/>
    <n v="8329"/>
    <n v="7726"/>
    <n v="12261"/>
    <n v="12067"/>
    <n v="10541"/>
    <n v="11206"/>
    <n v="12013"/>
    <n v="11035"/>
    <n v="12547"/>
    <n v="12662"/>
    <n v="11764"/>
    <n v="12452"/>
    <n v="11825"/>
    <n v="11604"/>
    <n v="10978"/>
    <n v="11391"/>
    <n v="8742"/>
    <n v="8759"/>
    <n v="7833"/>
    <n v="8048"/>
    <n v="8498"/>
    <n v="8730"/>
    <n v="8556"/>
    <n v="8464"/>
    <n v="9053"/>
    <n v="8257"/>
    <n v="8438"/>
    <n v="8803"/>
    <n v="9125"/>
    <n v="3029"/>
    <n v="8806"/>
    <n v="8658"/>
    <n v="8141"/>
    <n v="8499"/>
    <n v="8100"/>
    <n v="8644"/>
    <n v="8898"/>
    <n v="7788"/>
    <n v="8248"/>
    <n v="8345"/>
    <n v="8551"/>
    <n v="8359"/>
    <n v="7673"/>
    <n v="8407"/>
    <n v="8121"/>
    <n v="8050"/>
    <n v="8233"/>
    <n v="8554"/>
    <n v="12511"/>
    <n v="10060"/>
    <n v="12195"/>
    <n v="12009"/>
    <n v="12009"/>
    <n v="9939"/>
    <n v="11984"/>
    <n v="11767"/>
    <n v="9247"/>
    <n v="7381"/>
    <n v="8520"/>
    <n v="7108"/>
    <n v="5069"/>
    <n v="0"/>
    <n v="11624"/>
    <n v="11878"/>
    <n v="11229"/>
    <n v="12420"/>
    <n v="13050"/>
    <n v="6448"/>
    <n v="82"/>
    <n v="82"/>
    <n v="6"/>
    <n v="8"/>
    <m/>
    <m/>
    <m/>
    <m/>
    <n v="11716"/>
    <n v="12035"/>
    <n v="9983"/>
    <n v="10997"/>
    <m/>
    <m/>
    <m/>
    <m/>
    <n v="6.7713788801714703"/>
    <n v="6.6249893865038318"/>
    <n v="6.6657464226020871"/>
    <m/>
    <m/>
    <n v="1.1946418920195163"/>
    <m/>
    <m/>
    <n v="6.9578221858789639"/>
    <n v="6.8867564479166692"/>
    <n v="1.2713691624639749"/>
    <m/>
    <n v="30.627435158501438"/>
    <m/>
    <n v="52.692213141210409"/>
    <m/>
    <n v="52.264409221901957"/>
    <m/>
    <n v="0"/>
    <m/>
    <n v="3.5"/>
    <m/>
    <n v="6.5"/>
    <m/>
    <n v="24087"/>
    <n v="172546"/>
    <n v="141298"/>
    <n v="23048"/>
    <n v="264410"/>
    <n v="124730"/>
    <n v="5069"/>
    <n v="66649"/>
    <n v="44909"/>
    <n v="0"/>
    <n v="866746"/>
    <n v="6.6873715630924631"/>
    <n v="1.1946418920195163"/>
    <n v="6.9222893168978166"/>
    <n v="1.2713691624639749"/>
    <n v="640.30499999999995"/>
    <n v="894.58299999999997"/>
    <n v="66.209000000000003"/>
    <n v="226.11500000000001"/>
    <n v="181.40199999999999"/>
    <n v="290.30700000000002"/>
    <m/>
    <n v="80.034000000000006"/>
    <n v="192494"/>
    <n v="253015"/>
    <n v="125.982"/>
    <n v="75.414000000000001"/>
    <n v="276.25700000000001"/>
    <n v="101.33499999999999"/>
    <n v="0.115"/>
    <n v="294.92899999999997"/>
    <n v="0"/>
    <s v=""/>
    <n v="171764.9999999901"/>
    <n v="247275.00000000084"/>
    <n v="150975.00000000338"/>
    <n v="204974.99999999392"/>
    <n v="191250.00000000512"/>
    <m/>
    <n v="188325.00000000073"/>
    <n v="585000"/>
    <n v="571000"/>
    <n v="578399.99999999919"/>
    <n v="559199.99999999849"/>
    <n v="1145600.000000013"/>
    <n v="1147199.9999999979"/>
    <n v="1600.0000000000014"/>
    <n v="221.38399999999996"/>
    <s v=""/>
    <n v="1156000"/>
    <n v="1144000.000000013"/>
    <n v="1.0489510489498866E-2"/>
    <n v="11.549999999999999"/>
    <n v="819825.00000001374"/>
    <n v="831825.00000000058"/>
    <n v="154.24"/>
    <n v="322739.99999999348"/>
    <n v="319354.6153846127"/>
    <m/>
    <m/>
    <s v=""/>
  </r>
  <r>
    <x v="37"/>
    <n v="2026"/>
    <n v="2025"/>
    <d v="2025-05-01T00:00:00"/>
    <n v="31"/>
    <d v="1899-12-30T06:14:00"/>
    <d v="1899-12-30T18:23:00"/>
    <n v="12381"/>
    <n v="12561"/>
    <n v="12186"/>
    <n v="11620"/>
    <n v="12060"/>
    <n v="11969"/>
    <n v="12458"/>
    <n v="12203"/>
    <n v="11903"/>
    <n v="12248"/>
    <n v="11845"/>
    <n v="11920"/>
    <n v="11651"/>
    <n v="12697"/>
    <n v="8664"/>
    <n v="8412"/>
    <n v="8627"/>
    <n v="8019"/>
    <n v="12710"/>
    <n v="12516"/>
    <n v="10768"/>
    <n v="11562"/>
    <n v="12410"/>
    <n v="11426"/>
    <n v="11933"/>
    <n v="12038"/>
    <n v="11205"/>
    <n v="11844"/>
    <n v="11293"/>
    <n v="11059"/>
    <n v="10485"/>
    <n v="10917"/>
    <n v="8866"/>
    <n v="8889"/>
    <n v="8030"/>
    <n v="8198"/>
    <n v="8629"/>
    <n v="8838"/>
    <n v="8632"/>
    <n v="8561"/>
    <n v="8187"/>
    <n v="8419"/>
    <n v="8336"/>
    <n v="9056"/>
    <n v="9243"/>
    <n v="3070"/>
    <n v="8836"/>
    <n v="8704"/>
    <n v="8230"/>
    <n v="8554"/>
    <n v="8195"/>
    <n v="8644"/>
    <n v="8950"/>
    <n v="7910"/>
    <n v="8209"/>
    <n v="8416"/>
    <n v="8564"/>
    <n v="8459"/>
    <n v="7669"/>
    <n v="8443"/>
    <n v="8162"/>
    <n v="8202"/>
    <n v="8361"/>
    <n v="8620"/>
    <n v="12689"/>
    <n v="10050"/>
    <n v="12504"/>
    <n v="12250"/>
    <n v="12002"/>
    <n v="9872"/>
    <n v="11173"/>
    <n v="11314"/>
    <n v="8815"/>
    <n v="7059"/>
    <n v="8159"/>
    <n v="6853"/>
    <n v="5125"/>
    <n v="0"/>
    <n v="11818"/>
    <n v="12073"/>
    <n v="11378"/>
    <n v="12615"/>
    <n v="13238"/>
    <n v="8016"/>
    <n v="83"/>
    <n v="83"/>
    <n v="80"/>
    <n v="7"/>
    <m/>
    <m/>
    <m/>
    <m/>
    <n v="11752"/>
    <n v="12121"/>
    <n v="10721"/>
    <n v="11132"/>
    <m/>
    <m/>
    <m/>
    <m/>
    <n v="7.068653644950003"/>
    <n v="6.9661948504947571"/>
    <n v="6.9498268676671113"/>
    <m/>
    <m/>
    <n v="1.3380455395880071"/>
    <m/>
    <m/>
    <n v="7.2863596602739786"/>
    <n v="7.2299628379844894"/>
    <n v="1.4081150958904101"/>
    <m/>
    <n v="30.68564383561646"/>
    <m/>
    <n v="54.129193684931522"/>
    <m/>
    <n v="52.062054794520513"/>
    <m/>
    <n v="0"/>
    <m/>
    <n v="2.2000000000000002"/>
    <m/>
    <n v="4.5999999999999996"/>
    <m/>
    <n v="24942"/>
    <n v="178482"/>
    <n v="138330"/>
    <n v="23836"/>
    <n v="266082"/>
    <n v="122740"/>
    <n v="5125"/>
    <n v="69138"/>
    <n v="45979"/>
    <n v="0"/>
    <n v="874654"/>
    <n v="6.9948917877039563"/>
    <n v="1.3380455395880071"/>
    <n v="7.258161249129234"/>
    <n v="1.4081150958904101"/>
    <n v="640.30499999999995"/>
    <n v="895.39499999999998"/>
    <n v="67.313999999999993"/>
    <n v="226.804"/>
    <n v="182.309"/>
    <n v="291.18599999999998"/>
    <m/>
    <n v="80.870999999999995"/>
    <n v="193084"/>
    <n v="253508"/>
    <n v="126.712"/>
    <n v="76.025000000000006"/>
    <n v="276.93099999999998"/>
    <n v="102.008"/>
    <n v="0.115"/>
    <n v="295.339"/>
    <n v="0"/>
    <s v=""/>
    <n v="133980.00000000195"/>
    <n v="248624.9999999977"/>
    <n v="113684.99999999884"/>
    <n v="204075.00000000242"/>
    <n v="197774.9999999915"/>
    <m/>
    <n v="188324.99999999756"/>
    <n v="590000"/>
    <n v="493000"/>
    <n v="584000.00000000314"/>
    <n v="488800.00000000338"/>
    <n v="1078399.9999999651"/>
    <n v="1076800.0000000028"/>
    <n v="0"/>
    <n v="221.221"/>
    <s v=""/>
    <n v="1083000"/>
    <n v="1078399.9999999651"/>
    <n v="4.2655786350473957E-3"/>
    <n v="12.150000000000002"/>
    <n v="834199.99999995425"/>
    <n v="838799.99999998917"/>
    <n v="154.24"/>
    <n v="247665.00000000079"/>
    <n v="246608.56546735176"/>
    <m/>
    <m/>
    <s v=""/>
  </r>
  <r>
    <x v="38"/>
    <n v="2026"/>
    <n v="2025"/>
    <d v="2025-05-01T00:00:00"/>
    <n v="31"/>
    <d v="1899-12-30T06:18:00"/>
    <d v="1899-12-30T17:55:00"/>
    <n v="11426"/>
    <n v="11706"/>
    <n v="11317"/>
    <n v="10823"/>
    <n v="11235"/>
    <n v="11158"/>
    <n v="11667"/>
    <n v="11363"/>
    <n v="11128"/>
    <n v="11460"/>
    <n v="11118"/>
    <n v="11160"/>
    <n v="10942"/>
    <n v="11891"/>
    <n v="8112"/>
    <n v="7817"/>
    <n v="8026"/>
    <n v="7497"/>
    <n v="11574"/>
    <n v="11572"/>
    <n v="10193"/>
    <n v="10699"/>
    <n v="11142"/>
    <n v="10301"/>
    <n v="12096"/>
    <n v="12289"/>
    <n v="11161"/>
    <n v="11852"/>
    <n v="11302"/>
    <n v="11144"/>
    <n v="10597"/>
    <n v="11033"/>
    <n v="8446"/>
    <n v="8465"/>
    <n v="7658"/>
    <n v="7800"/>
    <n v="8187"/>
    <n v="8064"/>
    <n v="8181"/>
    <n v="8172"/>
    <n v="8578"/>
    <n v="7803"/>
    <n v="7454"/>
    <n v="8595"/>
    <n v="8819"/>
    <n v="2923"/>
    <n v="8389"/>
    <n v="8103"/>
    <n v="7870"/>
    <n v="8151"/>
    <n v="7798"/>
    <n v="8245"/>
    <n v="8541"/>
    <n v="7566"/>
    <n v="7850"/>
    <n v="8072"/>
    <n v="7995"/>
    <n v="8094"/>
    <n v="7352"/>
    <n v="7955"/>
    <n v="7896"/>
    <n v="7849"/>
    <n v="7769"/>
    <n v="8167"/>
    <n v="10814"/>
    <n v="9460"/>
    <n v="11895"/>
    <n v="11632"/>
    <n v="11404"/>
    <n v="9386"/>
    <n v="11559"/>
    <n v="11483"/>
    <n v="8648"/>
    <n v="6971"/>
    <n v="8004"/>
    <n v="6730"/>
    <n v="4885"/>
    <n v="0"/>
    <n v="11408"/>
    <n v="11561"/>
    <n v="10606"/>
    <n v="11780"/>
    <n v="12457"/>
    <n v="7494"/>
    <n v="76"/>
    <n v="77"/>
    <n v="74"/>
    <n v="11"/>
    <m/>
    <m/>
    <m/>
    <m/>
    <n v="11521"/>
    <n v="11530"/>
    <n v="10302"/>
    <n v="10784"/>
    <m/>
    <m/>
    <m/>
    <m/>
    <n v="6.4518655977418824"/>
    <n v="6.4267703538958934"/>
    <n v="6.5601148905092614"/>
    <m/>
    <m/>
    <n v="1.2534462921313516"/>
    <m/>
    <m/>
    <n v="6.6579515355778396"/>
    <n v="6.6475561751783721"/>
    <n v="1.3260151226122254"/>
    <m/>
    <n v="29.965028653295107"/>
    <m/>
    <n v="52.434462621776468"/>
    <m/>
    <n v="57.072063037249237"/>
    <m/>
    <n v="50.4"/>
    <m/>
    <n v="2.7"/>
    <m/>
    <n v="6.8"/>
    <m/>
    <n v="23132"/>
    <n v="166714"/>
    <n v="135512"/>
    <n v="21443"/>
    <n v="252807"/>
    <n v="117986"/>
    <n v="4885"/>
    <n v="65306"/>
    <n v="44375"/>
    <n v="0"/>
    <n v="832160"/>
    <n v="6.4795836140490124"/>
    <n v="1.2534462921313516"/>
    <n v="6.6527538553781058"/>
    <n v="1.3260151226122254"/>
    <n v="640.30499999999995"/>
    <n v="896.48400000000004"/>
    <n v="68.367000000000004"/>
    <n v="227.721"/>
    <n v="183.191"/>
    <n v="292.00400000000002"/>
    <m/>
    <n v="81.673000000000002"/>
    <n v="193647"/>
    <n v="254077"/>
    <n v="127.408"/>
    <n v="76.722999999999999"/>
    <n v="277.63200000000001"/>
    <n v="102.711"/>
    <n v="0.115"/>
    <n v="295.73899999999998"/>
    <n v="0"/>
    <s v=""/>
    <n v="179685.00000000917"/>
    <n v="236925.00000000259"/>
    <n v="151305.00000000026"/>
    <n v="198450.00000000114"/>
    <n v="184050.00000000911"/>
    <m/>
    <n v="180450.00000000151"/>
    <n v="563000"/>
    <n v="569000"/>
    <n v="556799.99999999837"/>
    <n v="558399.99999999464"/>
    <n v="1121600.0000000349"/>
    <n v="1124800.0000000047"/>
    <n v="0"/>
    <n v="221.02399999999997"/>
    <s v=""/>
    <n v="1132000"/>
    <n v="1121600.0000000349"/>
    <n v="9.2724679029643209E-3"/>
    <n v="11.616666666666667"/>
    <n v="789475.00000004924"/>
    <n v="799875.00000001432"/>
    <n v="154.24"/>
    <n v="330990.00000000943"/>
    <n v="327920.90584880719"/>
    <m/>
    <m/>
    <s v=""/>
  </r>
  <r>
    <x v="39"/>
    <n v="2026"/>
    <n v="2025"/>
    <d v="2025-05-01T00:00:00"/>
    <n v="31"/>
    <d v="1899-12-30T06:17:00"/>
    <d v="1899-12-30T18:22:00"/>
    <n v="11894"/>
    <n v="12121"/>
    <n v="11743"/>
    <n v="11213"/>
    <n v="11673"/>
    <n v="11550"/>
    <n v="11951"/>
    <n v="11732"/>
    <n v="11425"/>
    <n v="11735"/>
    <n v="11476"/>
    <n v="11502"/>
    <n v="11264"/>
    <n v="12325"/>
    <n v="8469"/>
    <n v="8214"/>
    <n v="8438"/>
    <n v="7805"/>
    <n v="12459"/>
    <n v="12217"/>
    <n v="10952"/>
    <n v="11168"/>
    <n v="12004"/>
    <n v="11058"/>
    <n v="12613"/>
    <n v="12725"/>
    <n v="11717"/>
    <n v="12523"/>
    <n v="11836"/>
    <n v="11582"/>
    <n v="10963"/>
    <n v="11430"/>
    <n v="8903"/>
    <n v="8985"/>
    <n v="8012"/>
    <n v="8202"/>
    <n v="8646"/>
    <n v="8848"/>
    <n v="8639"/>
    <n v="8587"/>
    <n v="8991"/>
    <n v="8371"/>
    <n v="8331"/>
    <n v="9035"/>
    <n v="9202"/>
    <n v="3056"/>
    <n v="8788"/>
    <n v="8679"/>
    <n v="8174"/>
    <n v="8467"/>
    <n v="8044"/>
    <n v="8580"/>
    <n v="8742"/>
    <n v="7719"/>
    <n v="7997"/>
    <n v="8287"/>
    <n v="8378"/>
    <n v="8424"/>
    <n v="7766"/>
    <n v="8380"/>
    <n v="7901"/>
    <n v="7940"/>
    <n v="7929"/>
    <n v="8382"/>
    <n v="11958"/>
    <n v="10008"/>
    <n v="12290"/>
    <n v="12169"/>
    <n v="11974"/>
    <n v="8871"/>
    <n v="12184"/>
    <n v="11851"/>
    <n v="8953"/>
    <n v="7132"/>
    <n v="8286"/>
    <n v="6949"/>
    <n v="5092"/>
    <n v="0"/>
    <n v="11701"/>
    <n v="11904"/>
    <n v="10893"/>
    <n v="12138"/>
    <n v="12588"/>
    <n v="7510"/>
    <n v="82"/>
    <n v="84"/>
    <n v="81"/>
    <n v="9"/>
    <m/>
    <m/>
    <m/>
    <m/>
    <n v="11877"/>
    <n v="12212"/>
    <n v="10905"/>
    <n v="11246"/>
    <m/>
    <m/>
    <m/>
    <m/>
    <n v="6.7195372266241975"/>
    <n v="6.6439700983658447"/>
    <n v="6.7668159709249061"/>
    <m/>
    <m/>
    <n v="1.1957955769682709"/>
    <m/>
    <m/>
    <n v="6.9122310548668571"/>
    <n v="6.8974698110011419"/>
    <n v="1.1431731594352619"/>
    <m/>
    <n v="29.711763085399436"/>
    <m/>
    <n v="52.330109986225963"/>
    <m/>
    <n v="54.588980716253403"/>
    <m/>
    <n v="0"/>
    <m/>
    <n v="2.6"/>
    <m/>
    <n v="5.9"/>
    <m/>
    <n v="24015"/>
    <n v="172515"/>
    <n v="142185"/>
    <n v="23062"/>
    <n v="264385"/>
    <n v="122625"/>
    <n v="5092"/>
    <n v="66734"/>
    <n v="46496"/>
    <n v="0"/>
    <n v="867109"/>
    <n v="6.7101077653049828"/>
    <n v="1.1957955769682709"/>
    <n v="6.9048504329339995"/>
    <n v="1.1431731594352619"/>
    <n v="640.30499999999995"/>
    <n v="897.39"/>
    <n v="69.465000000000003"/>
    <n v="228.511"/>
    <n v="184.113"/>
    <n v="292.85500000000002"/>
    <m/>
    <n v="82.5"/>
    <n v="194232"/>
    <n v="254603"/>
    <n v="128.131"/>
    <n v="77.363"/>
    <n v="278.32100000000003"/>
    <n v="103.399"/>
    <n v="0.115"/>
    <n v="296.149"/>
    <n v="223.81899999999999"/>
    <s v=""/>
    <n v="149489.99999999159"/>
    <n v="247049.99999999977"/>
    <n v="130349.99999999869"/>
    <n v="207449.99999999933"/>
    <n v="191474.9999999998"/>
    <m/>
    <n v="186074.99999999959"/>
    <n v="585000"/>
    <n v="526000"/>
    <n v="578399.99999999919"/>
    <n v="512000.00000000047"/>
    <n v="1102400.0000000342"/>
    <n v="1100800.0000000037"/>
    <n v="0"/>
    <n v="220.73500000000001"/>
    <m/>
    <n v="1111000"/>
    <n v="1102400.0000000342"/>
    <n v="7.8011611030166517E-3"/>
    <n v="12.083333333333336"/>
    <n v="823450.00000003271"/>
    <n v="832049.99999999837"/>
    <n v="154.24"/>
    <n v="279839.99999999028"/>
    <n v="277656.92307692219"/>
    <m/>
    <m/>
    <s v=""/>
  </r>
  <r>
    <x v="40"/>
    <n v="2026"/>
    <n v="2025"/>
    <d v="2025-05-01T00:00:00"/>
    <n v="31"/>
    <d v="1899-12-30T06:18:00"/>
    <d v="1899-12-30T18:16:00"/>
    <n v="12044"/>
    <n v="12094"/>
    <n v="11587"/>
    <n v="11134"/>
    <n v="11481"/>
    <n v="11447"/>
    <n v="11989"/>
    <n v="11682"/>
    <n v="11472"/>
    <n v="11793"/>
    <n v="11348"/>
    <n v="11428"/>
    <n v="11153"/>
    <n v="12075"/>
    <n v="8240"/>
    <n v="8069"/>
    <n v="8283"/>
    <n v="7738"/>
    <n v="12383"/>
    <n v="12079"/>
    <n v="10941"/>
    <n v="11332"/>
    <n v="11719"/>
    <n v="11848"/>
    <n v="12422"/>
    <n v="12448"/>
    <n v="11442"/>
    <n v="12063"/>
    <n v="11533"/>
    <n v="11373"/>
    <n v="11059"/>
    <n v="11446"/>
    <n v="8208"/>
    <n v="8308"/>
    <n v="7557"/>
    <n v="7745"/>
    <n v="8063"/>
    <n v="8177"/>
    <n v="8002"/>
    <n v="7940"/>
    <n v="8397"/>
    <n v="7919"/>
    <n v="7879"/>
    <n v="8326"/>
    <n v="8582"/>
    <n v="2908"/>
    <n v="8245"/>
    <n v="8175"/>
    <n v="7786"/>
    <n v="8070"/>
    <n v="7749"/>
    <n v="8079"/>
    <n v="8317"/>
    <n v="7429"/>
    <n v="7678"/>
    <n v="7945"/>
    <n v="8022"/>
    <n v="8027"/>
    <n v="7477"/>
    <n v="8033"/>
    <n v="7631"/>
    <n v="7772"/>
    <n v="7703"/>
    <n v="8180"/>
    <n v="11396"/>
    <n v="10181"/>
    <n v="11554"/>
    <n v="11266"/>
    <n v="10894"/>
    <n v="7599"/>
    <n v="11116"/>
    <n v="10783"/>
    <n v="8107"/>
    <n v="6608"/>
    <n v="7626"/>
    <n v="6462"/>
    <n v="4822"/>
    <n v="0"/>
    <n v="11229"/>
    <n v="11409"/>
    <n v="10720"/>
    <n v="11920"/>
    <n v="12035"/>
    <n v="7671"/>
    <n v="0"/>
    <n v="0"/>
    <n v="0"/>
    <n v="0"/>
    <m/>
    <m/>
    <m/>
    <m/>
    <n v="11183"/>
    <n v="11312"/>
    <n v="9855"/>
    <n v="10551"/>
    <m/>
    <m/>
    <m/>
    <m/>
    <n v="6.8494103399480792"/>
    <n v="6.6400847003516201"/>
    <n v="6.6337765029720988"/>
    <m/>
    <m/>
    <n v="1.2690994928020818"/>
    <m/>
    <m/>
    <n v="7.0703197579972157"/>
    <n v="6.8803881834874945"/>
    <n v="1.2954079107093186"/>
    <m/>
    <n v="29.174478442280932"/>
    <m/>
    <n v="52.453779374130725"/>
    <m/>
    <n v="54.53296244784417"/>
    <m/>
    <n v="0"/>
    <m/>
    <n v="3.7"/>
    <m/>
    <n v="10.9"/>
    <m/>
    <n v="24138"/>
    <n v="170919"/>
    <n v="140521"/>
    <n v="23567"/>
    <n v="250329"/>
    <n v="113592"/>
    <n v="4822"/>
    <n v="64984"/>
    <n v="42901"/>
    <n v="0"/>
    <n v="835773"/>
    <n v="6.7077571810905994"/>
    <n v="1.2690994928020818"/>
    <n v="6.9753539707423551"/>
    <n v="1.2954079107093186"/>
    <n v="640.30499999999995"/>
    <n v="898.29100000000005"/>
    <n v="70.507999999999996"/>
    <n v="229.28899999999999"/>
    <n v="185.012"/>
    <n v="293.7"/>
    <m/>
    <n v="83.281000000000006"/>
    <n v="194801"/>
    <n v="255115"/>
    <n v="128.834"/>
    <n v="77.988"/>
    <n v="278.99099999999999"/>
    <n v="104.071"/>
    <n v="0.11600000000000001"/>
    <n v="296.41899999999998"/>
    <n v="223.989"/>
    <s v=""/>
    <n v="148665.00000001112"/>
    <n v="234674.99999999822"/>
    <n v="128369.99999999862"/>
    <n v="202275.0000000002"/>
    <n v="190124.99999999334"/>
    <m/>
    <n v="175725.00000000134"/>
    <n v="569000"/>
    <n v="512000"/>
    <n v="562400.00000000233"/>
    <n v="500000"/>
    <n v="1071999.9999999346"/>
    <n v="1075199.9999999953"/>
    <n v="1600.0000000000014"/>
    <n v="220.39399999999998"/>
    <n v="170.00000000001592"/>
    <n v="1081000"/>
    <n v="1070399.9999999346"/>
    <n v="9.9028400598524247E-3"/>
    <n v="11.966666666666665"/>
    <n v="792199.99999992771"/>
    <n v="802799.99999999302"/>
    <n v="154.24"/>
    <n v="277035.00000000972"/>
    <n v="274291.5667040284"/>
    <m/>
    <m/>
    <s v=""/>
  </r>
  <r>
    <x v="41"/>
    <n v="2026"/>
    <n v="2025"/>
    <d v="2025-05-01T00:00:00"/>
    <n v="31"/>
    <d v="1899-12-30T06:17:00"/>
    <d v="1899-12-30T18:22:00"/>
    <n v="12723"/>
    <n v="12881"/>
    <n v="12429"/>
    <n v="11733"/>
    <n v="12302"/>
    <n v="12231"/>
    <n v="12520"/>
    <n v="12349"/>
    <n v="11914"/>
    <n v="12330"/>
    <n v="12218"/>
    <n v="12219"/>
    <n v="11976"/>
    <n v="13040"/>
    <n v="8862"/>
    <n v="8665"/>
    <n v="8841"/>
    <n v="8247"/>
    <n v="13010"/>
    <n v="12806"/>
    <n v="11550"/>
    <n v="11885"/>
    <n v="12713"/>
    <n v="12862"/>
    <n v="12957"/>
    <n v="13099"/>
    <n v="12565"/>
    <n v="13031"/>
    <n v="12421"/>
    <n v="12130"/>
    <n v="11361"/>
    <n v="11722"/>
    <n v="8980"/>
    <n v="9041"/>
    <n v="8095"/>
    <n v="8293"/>
    <n v="8739"/>
    <n v="8925"/>
    <n v="8757"/>
    <n v="8668"/>
    <n v="9099"/>
    <n v="8509"/>
    <n v="8460"/>
    <n v="9106"/>
    <n v="9280"/>
    <n v="3089"/>
    <n v="8935"/>
    <n v="8772"/>
    <n v="8290"/>
    <n v="8627"/>
    <n v="8216"/>
    <n v="8798"/>
    <n v="9002"/>
    <n v="7880"/>
    <n v="8199"/>
    <n v="8457"/>
    <n v="8846"/>
    <n v="8633"/>
    <n v="7986"/>
    <n v="8740"/>
    <n v="8327"/>
    <n v="8337"/>
    <n v="8286"/>
    <n v="8899"/>
    <n v="12020"/>
    <n v="11113"/>
    <n v="12450"/>
    <n v="12010"/>
    <n v="11828"/>
    <n v="10596"/>
    <n v="12501"/>
    <n v="11743"/>
    <n v="8637"/>
    <n v="7038"/>
    <n v="8105"/>
    <n v="6870"/>
    <n v="5049"/>
    <n v="0"/>
    <n v="11818"/>
    <n v="12084"/>
    <n v="11128"/>
    <n v="12635"/>
    <n v="13079"/>
    <n v="8175"/>
    <n v="87"/>
    <n v="86"/>
    <n v="87"/>
    <n v="3"/>
    <m/>
    <m/>
    <m/>
    <m/>
    <n v="11749"/>
    <n v="11931"/>
    <n v="10663"/>
    <n v="11146"/>
    <m/>
    <m/>
    <m/>
    <m/>
    <n v="7.2202799125573893"/>
    <n v="7.0734628706946383"/>
    <n v="6.8896118126176917"/>
    <m/>
    <m/>
    <n v="1.3832428429612134"/>
    <m/>
    <m/>
    <n v="7.4883365932047719"/>
    <n v="7.3894222532668516"/>
    <n v="1.3908009705004567"/>
    <m/>
    <n v="29.288016528925606"/>
    <m/>
    <n v="54.285328333333318"/>
    <m/>
    <n v="55.042837465564759"/>
    <m/>
    <n v="0"/>
    <m/>
    <n v="2"/>
    <m/>
    <n v="5"/>
    <m/>
    <n v="25604"/>
    <n v="181876"/>
    <n v="148537"/>
    <n v="25575"/>
    <n v="270271"/>
    <n v="124911"/>
    <n v="5049"/>
    <n v="68919"/>
    <n v="45752"/>
    <n v="0"/>
    <n v="896494"/>
    <n v="7.0611181986232401"/>
    <n v="1.3832428429612134"/>
    <n v="7.4388794232358117"/>
    <n v="1.3908009705004567"/>
    <n v="640.30499999999995"/>
    <n v="898.62300000000005"/>
    <n v="71.629000000000005"/>
    <n v="229.56100000000001"/>
    <n v="185.96199999999999"/>
    <n v="294.59899999999999"/>
    <m/>
    <n v="84.123999999999995"/>
    <n v="195407"/>
    <n v="255467"/>
    <n v="129.58000000000001"/>
    <n v="78.418000000000006"/>
    <n v="279.58499999999998"/>
    <n v="104.667"/>
    <n v="0.11600000000000001"/>
    <n v="296.54899999999998"/>
    <n v="224.21899999999999"/>
    <s v=""/>
    <n v="54779.999999998952"/>
    <n v="252225.0000000021"/>
    <n v="44880.000000003267"/>
    <n v="213749.99999999744"/>
    <n v="202275.0000000002"/>
    <m/>
    <n v="189674.99999999758"/>
    <n v="606000"/>
    <n v="352000"/>
    <n v="596800.00000000745"/>
    <n v="344000.00000000547"/>
    <n v="950399.99999999057"/>
    <n v="953600.00000000582"/>
    <n v="0"/>
    <n v="219.82599999999996"/>
    <n v="229.99999999998977"/>
    <n v="958000"/>
    <n v="950399.99999999057"/>
    <n v="7.9966329966429939E-3"/>
    <n v="12.083333333333336"/>
    <n v="850324.99999998789"/>
    <n v="857924.99999999732"/>
    <n v="154.24"/>
    <n v="99660.000000002212"/>
    <n v="98863.055555556755"/>
    <m/>
    <m/>
    <s v=""/>
  </r>
  <r>
    <x v="42"/>
    <n v="2026"/>
    <n v="2025"/>
    <d v="2025-05-01T00:00:00"/>
    <n v="31"/>
    <d v="1899-12-30T06:20:00"/>
    <d v="1899-12-30T18:22:00"/>
    <n v="10977"/>
    <n v="11156"/>
    <n v="10674"/>
    <n v="10083"/>
    <n v="10531"/>
    <n v="10500"/>
    <n v="10831"/>
    <n v="10647"/>
    <n v="10459"/>
    <n v="10638"/>
    <n v="10508"/>
    <n v="10520"/>
    <n v="10317"/>
    <n v="11240"/>
    <n v="7663"/>
    <n v="7474"/>
    <n v="7663"/>
    <n v="7148"/>
    <n v="11504"/>
    <n v="11244"/>
    <n v="10087"/>
    <n v="10400"/>
    <n v="11034"/>
    <n v="11230"/>
    <n v="11725"/>
    <n v="11745"/>
    <n v="10985"/>
    <n v="11298"/>
    <n v="10842"/>
    <n v="10605"/>
    <n v="10174"/>
    <n v="10592"/>
    <n v="7899"/>
    <n v="8024"/>
    <n v="7072"/>
    <n v="7281"/>
    <n v="7670"/>
    <n v="7905"/>
    <n v="7715"/>
    <n v="7557"/>
    <n v="8023"/>
    <n v="7463"/>
    <n v="7759"/>
    <n v="7974"/>
    <n v="8200"/>
    <n v="2690"/>
    <n v="7830"/>
    <n v="7721"/>
    <n v="7201"/>
    <n v="7496"/>
    <n v="7176"/>
    <n v="7541"/>
    <n v="8006"/>
    <n v="6924"/>
    <n v="7185"/>
    <n v="7335"/>
    <n v="7528"/>
    <n v="7424"/>
    <n v="6769"/>
    <n v="7409"/>
    <n v="7024"/>
    <n v="7096"/>
    <n v="6960"/>
    <n v="7611"/>
    <n v="11320"/>
    <n v="10222"/>
    <n v="11273"/>
    <n v="10701"/>
    <n v="10701"/>
    <n v="9540"/>
    <n v="11302"/>
    <n v="10592"/>
    <n v="8179"/>
    <n v="6586"/>
    <n v="7616"/>
    <n v="6369"/>
    <n v="4520"/>
    <n v="0"/>
    <n v="10280"/>
    <n v="10434"/>
    <n v="9400"/>
    <n v="10829"/>
    <n v="11159"/>
    <n v="6892"/>
    <n v="61"/>
    <n v="60"/>
    <n v="1039"/>
    <n v="0"/>
    <m/>
    <m/>
    <m/>
    <m/>
    <n v="10233"/>
    <n v="10609"/>
    <n v="9387"/>
    <n v="9761"/>
    <m/>
    <m/>
    <m/>
    <m/>
    <n v="6.1854384690410313"/>
    <n v="6.0920345857306577"/>
    <n v="5.9885396689560455"/>
    <m/>
    <m/>
    <n v="1.2119587928636051"/>
    <m/>
    <m/>
    <n v="6.3658688404794868"/>
    <n v="6.269830914363264"/>
    <n v="1.2098384068695243"/>
    <m/>
    <n v="29.561894882434352"/>
    <m/>
    <n v="51.92656200553251"/>
    <m/>
    <n v="55.476486860304348"/>
    <m/>
    <n v="0"/>
    <m/>
    <n v="2.8"/>
    <m/>
    <n v="5.8"/>
    <m/>
    <n v="22133"/>
    <n v="156896"/>
    <n v="131201"/>
    <n v="22264"/>
    <n v="235468"/>
    <n v="114401"/>
    <n v="4520"/>
    <n v="58994"/>
    <n v="41150"/>
    <n v="0"/>
    <n v="787027"/>
    <n v="6.0886709079092443"/>
    <n v="1.2119587928636051"/>
    <n v="6.3178498774213754"/>
    <n v="1.2098384068695243"/>
    <n v="640.30499999999995"/>
    <n v="899.14800000000002"/>
    <n v="72.613"/>
    <n v="229.97900000000001"/>
    <n v="186.80500000000001"/>
    <n v="295.37799999999999"/>
    <m/>
    <n v="84.881"/>
    <n v="195943"/>
    <n v="255837"/>
    <n v="130.24600000000001"/>
    <n v="78.873999999999995"/>
    <n v="280.14800000000002"/>
    <n v="105.229"/>
    <n v="0.11700000000000001"/>
    <n v="296.56900000000002"/>
    <n v="224.589"/>
    <s v=""/>
    <n v="86624.999999996246"/>
    <n v="221399.99999999881"/>
    <n v="68970.000000001048"/>
    <n v="189675.00000000399"/>
    <n v="175274.99999999919"/>
    <m/>
    <n v="170325.00000000114"/>
    <n v="536000"/>
    <n v="370000"/>
    <n v="532799.99999999744"/>
    <n v="364799.99999999109"/>
    <n v="900800.00000007206"/>
    <n v="899199.99999999616"/>
    <n v="1600.0000000000014"/>
    <n v="219.20600000000002"/>
    <n v="370.00000000000455"/>
    <n v="906000"/>
    <n v="899200.00000007206"/>
    <n v="7.5622775799903952E-3"/>
    <n v="12.033333333333333"/>
    <n v="749875.0000000752"/>
    <n v="756675.00000000314"/>
    <n v="154.24"/>
    <n v="155594.99999999729"/>
    <n v="154418.34741993871"/>
    <m/>
    <m/>
    <s v=""/>
  </r>
  <r>
    <x v="43"/>
    <n v="2026"/>
    <n v="2025"/>
    <d v="2025-05-01T00:00:00"/>
    <n v="31"/>
    <d v="1899-12-30T06:20:00"/>
    <d v="1899-12-30T18:15:00"/>
    <n v="10584"/>
    <n v="10520"/>
    <n v="10176"/>
    <n v="9766"/>
    <n v="10025"/>
    <n v="9919"/>
    <n v="10421"/>
    <n v="10434"/>
    <n v="10061"/>
    <n v="10325"/>
    <n v="9885"/>
    <n v="9940"/>
    <n v="9749"/>
    <n v="10527"/>
    <n v="7101"/>
    <n v="6923"/>
    <n v="7111"/>
    <n v="6698"/>
    <n v="11054"/>
    <n v="10529"/>
    <n v="9465"/>
    <n v="9975"/>
    <n v="10917"/>
    <n v="11047"/>
    <n v="11055"/>
    <n v="11202"/>
    <n v="10358"/>
    <n v="10730"/>
    <n v="10254"/>
    <n v="10104"/>
    <n v="9567"/>
    <n v="9806"/>
    <n v="7479"/>
    <n v="7432"/>
    <n v="6801"/>
    <n v="6846"/>
    <n v="7146"/>
    <n v="7208"/>
    <n v="7009"/>
    <n v="7057"/>
    <n v="7243"/>
    <n v="6937"/>
    <n v="7206"/>
    <n v="7377"/>
    <n v="7689"/>
    <n v="2482"/>
    <n v="7187"/>
    <n v="6984"/>
    <n v="6683"/>
    <n v="6911"/>
    <n v="6601"/>
    <n v="7127"/>
    <n v="7199"/>
    <n v="6296"/>
    <n v="6572"/>
    <n v="6847"/>
    <n v="6951"/>
    <n v="6994"/>
    <n v="6439"/>
    <n v="6962"/>
    <n v="6607"/>
    <n v="6697"/>
    <n v="6487"/>
    <n v="6965"/>
    <n v="10307"/>
    <n v="9411"/>
    <n v="10294"/>
    <n v="9674"/>
    <n v="9626"/>
    <n v="8701"/>
    <n v="10194"/>
    <n v="9645"/>
    <n v="7232"/>
    <n v="5815"/>
    <n v="6654"/>
    <n v="5660"/>
    <n v="4118"/>
    <n v="0"/>
    <n v="9772"/>
    <n v="9874"/>
    <n v="8595"/>
    <n v="9942"/>
    <n v="10145"/>
    <n v="6322"/>
    <n v="60"/>
    <n v="60"/>
    <n v="1609"/>
    <n v="0"/>
    <m/>
    <m/>
    <m/>
    <m/>
    <n v="9900"/>
    <n v="9924"/>
    <n v="8888"/>
    <n v="9235"/>
    <m/>
    <m/>
    <m/>
    <m/>
    <n v="6.0913528437267201"/>
    <n v="5.7942176586446728"/>
    <n v="5.5797326503673128"/>
    <m/>
    <m/>
    <n v="1.140646095630971"/>
    <m/>
    <m/>
    <n v="6.2981157797951619"/>
    <n v="5.9715791760953669"/>
    <n v="1.2007072558193665"/>
    <m/>
    <n v="29.77814245810054"/>
    <m/>
    <n v="51.814434860335176"/>
    <m/>
    <n v="58.003212290502766"/>
    <m/>
    <n v="0"/>
    <m/>
    <n v="2.7"/>
    <m/>
    <n v="8.3000000000000007"/>
    <m/>
    <n v="21104"/>
    <n v="149061"/>
    <n v="124099"/>
    <n v="21964"/>
    <n v="218421"/>
    <n v="103213"/>
    <n v="4118"/>
    <n v="54650"/>
    <n v="39676"/>
    <n v="0"/>
    <n v="736306"/>
    <n v="5.8217677175795686"/>
    <n v="1.140646095630971"/>
    <n v="6.1348474779452644"/>
    <n v="1.2007072558193665"/>
    <n v="640.30499999999995"/>
    <n v="899.779"/>
    <n v="73.528000000000006"/>
    <n v="230.583"/>
    <n v="187.60599999999999"/>
    <n v="296.12200000000001"/>
    <m/>
    <n v="85.570999999999998"/>
    <n v="196446"/>
    <n v="256252"/>
    <n v="130.86799999999999"/>
    <n v="79.387"/>
    <n v="280.71699999999998"/>
    <n v="105.79900000000001"/>
    <n v="0.11700000000000001"/>
    <n v="0"/>
    <n v="224.96899999999999"/>
    <s v=""/>
    <n v="104114.99999999534"/>
    <n v="205875.0000000014"/>
    <n v="99659.999999997526"/>
    <n v="180224.99999999724"/>
    <n v="167400.00000000634"/>
    <m/>
    <n v="155249.99999999948"/>
    <n v="503000"/>
    <n v="415000"/>
    <n v="497599.99999998853"/>
    <n v="410400.00000000419"/>
    <n v="910399.99999993597"/>
    <n v="912000.00000001187"/>
    <n v="0"/>
    <n v="-77.988"/>
    <n v="379.99999999999545"/>
    <n v="918000"/>
    <n v="910399.99999993597"/>
    <n v="8.3479789104399238E-3"/>
    <n v="11.916666666666666"/>
    <n v="701149.9999999404"/>
    <n v="708750.00000000442"/>
    <n v="154.24"/>
    <n v="203774.99999999287"/>
    <n v="202073.89059751804"/>
    <m/>
    <m/>
    <s v=""/>
  </r>
  <r>
    <x v="44"/>
    <n v="2026"/>
    <n v="2025"/>
    <d v="2025-05-01T00:00:00"/>
    <n v="31"/>
    <d v="1899-12-30T06:19:00"/>
    <d v="1899-12-30T18:18:00"/>
    <n v="11759"/>
    <n v="11863"/>
    <n v="11488"/>
    <n v="10736"/>
    <n v="11197"/>
    <n v="11272"/>
    <n v="11194"/>
    <n v="11302"/>
    <n v="10988"/>
    <n v="11194"/>
    <n v="11010"/>
    <n v="11324"/>
    <n v="10762"/>
    <n v="11590"/>
    <n v="7771"/>
    <n v="7418"/>
    <n v="7723"/>
    <n v="7323"/>
    <n v="12209"/>
    <n v="11735"/>
    <n v="10672"/>
    <n v="10951"/>
    <n v="11636"/>
    <n v="11869"/>
    <n v="11063"/>
    <n v="11040"/>
    <n v="10198"/>
    <n v="10740"/>
    <n v="10114"/>
    <n v="9886"/>
    <n v="9511"/>
    <n v="9922"/>
    <n v="6307"/>
    <n v="6335"/>
    <n v="5829"/>
    <n v="5861"/>
    <n v="6134"/>
    <n v="6171"/>
    <n v="5857"/>
    <n v="5870"/>
    <n v="5990"/>
    <n v="5749"/>
    <n v="5978"/>
    <n v="6193"/>
    <n v="6586"/>
    <n v="2063"/>
    <n v="5883"/>
    <n v="5645"/>
    <n v="5351"/>
    <n v="5674"/>
    <n v="5425"/>
    <n v="5959"/>
    <n v="5634"/>
    <n v="5137"/>
    <n v="5405"/>
    <n v="5677"/>
    <n v="6093"/>
    <n v="5998"/>
    <n v="5519"/>
    <n v="6031"/>
    <n v="5919"/>
    <n v="5831"/>
    <n v="5903"/>
    <n v="6413"/>
    <n v="8701"/>
    <n v="7858"/>
    <n v="8657"/>
    <n v="8439"/>
    <n v="8285"/>
    <n v="7584"/>
    <n v="8962"/>
    <n v="8451"/>
    <n v="6256"/>
    <n v="4897"/>
    <n v="5688"/>
    <n v="4888"/>
    <n v="3384"/>
    <n v="0"/>
    <n v="8402"/>
    <n v="8424"/>
    <n v="7558"/>
    <n v="8877"/>
    <n v="9187"/>
    <n v="5640"/>
    <n v="51"/>
    <n v="0"/>
    <n v="2043"/>
    <n v="0"/>
    <m/>
    <m/>
    <m/>
    <m/>
    <n v="9110"/>
    <n v="9366"/>
    <n v="8361"/>
    <n v="8689"/>
    <m/>
    <m/>
    <m/>
    <m/>
    <n v="6.7864965799999997"/>
    <n v="6.5776406006396533"/>
    <n v="4.5039528432732343"/>
    <m/>
    <m/>
    <n v="1.2936515336008765"/>
    <m/>
    <m/>
    <n v="6.9927429559999998"/>
    <n v="6.8096012437474647"/>
    <n v="1.3520131360000001"/>
    <m/>
    <n v="30.67035868"/>
    <m/>
    <n v="54.932055599999998"/>
    <m/>
    <n v="57.298995699999999"/>
    <m/>
    <n v="0"/>
    <m/>
    <n v="2.9"/>
    <m/>
    <n v="7.6"/>
    <m/>
    <n v="23622"/>
    <n v="164292"/>
    <n v="128041"/>
    <n v="23505"/>
    <n v="184420"/>
    <n v="88666"/>
    <n v="3384"/>
    <n v="48088"/>
    <n v="37620"/>
    <n v="0"/>
    <n v="701638"/>
    <n v="5.9560300079709618"/>
    <n v="1.2936515336008765"/>
    <n v="6.9011720998737323"/>
    <n v="1.3520131360000001"/>
    <n v="640.30499999999995"/>
    <n v="900.25900000000001"/>
    <n v="74.31"/>
    <n v="230.97399999999999"/>
    <n v="188.429"/>
    <n v="296.93900000000002"/>
    <m/>
    <n v="86.174000000000007"/>
    <n v="196951"/>
    <n v="256571"/>
    <n v="131.49299999999999"/>
    <n v="79.781000000000006"/>
    <n v="281.22800000000001"/>
    <n v="106.31100000000001"/>
    <n v="0.11700000000000001"/>
    <n v="0"/>
    <n v="225.32900000000001"/>
    <s v=""/>
    <n v="79200.000000002998"/>
    <n v="175949.99999999921"/>
    <n v="64514.999999998538"/>
    <n v="185175.00000000169"/>
    <n v="183825.00000000163"/>
    <m/>
    <n v="135675.00000000195"/>
    <n v="505000"/>
    <n v="319000"/>
    <n v="500000"/>
    <n v="315200.00000000437"/>
    <n v="817600.00000003853"/>
    <n v="819200.0000000007"/>
    <n v="0"/>
    <n v="-78.418000000000006"/>
    <n v="360.00000000001364"/>
    <n v="824000"/>
    <n v="817600.00000003853"/>
    <n v="7.8277886496589399E-3"/>
    <n v="11.983333333333334"/>
    <n v="674225.00000004296"/>
    <n v="680625.00000000454"/>
    <n v="154.24"/>
    <n v="143715.00000000154"/>
    <n v="142590.0293542158"/>
    <m/>
    <m/>
    <s v=""/>
  </r>
  <r>
    <x v="45"/>
    <n v="2026"/>
    <n v="2025"/>
    <d v="2025-05-01T00:00:00"/>
    <n v="31"/>
    <d v="1899-12-30T07:19:00"/>
    <d v="1899-12-30T18:10:00"/>
    <n v="9404"/>
    <n v="9526"/>
    <n v="9255"/>
    <n v="8734"/>
    <n v="9121"/>
    <n v="9099"/>
    <n v="5537"/>
    <n v="5648"/>
    <n v="9026"/>
    <n v="9186"/>
    <n v="9047"/>
    <n v="9093"/>
    <n v="8894"/>
    <n v="9666"/>
    <n v="6570"/>
    <n v="6378"/>
    <n v="6554"/>
    <n v="5981"/>
    <n v="9550"/>
    <n v="9434"/>
    <n v="8562"/>
    <n v="8661"/>
    <n v="9336"/>
    <n v="9456"/>
    <n v="9624"/>
    <n v="9671"/>
    <n v="9124"/>
    <n v="9464"/>
    <n v="9021"/>
    <n v="8854"/>
    <n v="8377"/>
    <n v="8709"/>
    <n v="6863"/>
    <n v="6931"/>
    <n v="6174"/>
    <n v="6314"/>
    <n v="6646"/>
    <n v="6807"/>
    <n v="6668"/>
    <n v="6585"/>
    <n v="6979"/>
    <n v="6698"/>
    <n v="6878"/>
    <n v="6922"/>
    <n v="7021"/>
    <n v="2363"/>
    <n v="6787"/>
    <n v="6707"/>
    <n v="6370"/>
    <n v="6629"/>
    <n v="6714"/>
    <n v="6729"/>
    <n v="7095"/>
    <n v="6127"/>
    <n v="6362"/>
    <n v="6594"/>
    <n v="6817"/>
    <n v="6672"/>
    <n v="6117"/>
    <n v="6665"/>
    <n v="6633"/>
    <n v="6509"/>
    <n v="6513"/>
    <n v="7059"/>
    <n v="9797"/>
    <n v="8979"/>
    <n v="9747"/>
    <n v="9067"/>
    <n v="8875"/>
    <n v="8155"/>
    <n v="9588"/>
    <n v="9044"/>
    <n v="6786"/>
    <n v="5405"/>
    <n v="6227"/>
    <n v="5274"/>
    <n v="3950"/>
    <n v="0"/>
    <n v="9056"/>
    <n v="9260"/>
    <n v="8516"/>
    <n v="9763"/>
    <n v="9969"/>
    <n v="6208"/>
    <n v="61"/>
    <n v="0"/>
    <n v="2083"/>
    <n v="0"/>
    <m/>
    <m/>
    <m/>
    <m/>
    <n v="9114"/>
    <n v="9337"/>
    <n v="8361"/>
    <n v="8658"/>
    <m/>
    <m/>
    <m/>
    <m/>
    <n v="5.2468458797430992"/>
    <n v="5.1506485042024588"/>
    <n v="4.9414794022257613"/>
    <m/>
    <m/>
    <n v="0.96363786009470986"/>
    <m/>
    <m/>
    <n v="5.4970606411043033"/>
    <n v="5.4455572345667154"/>
    <n v="0.99038978059815885"/>
    <m/>
    <n v="27.96012269938651"/>
    <m/>
    <n v="49.085145398772994"/>
    <m/>
    <n v="68.188496932515321"/>
    <m/>
    <n v="6"/>
    <m/>
    <n v="3"/>
    <m/>
    <n v="9.6"/>
    <m/>
    <n v="18930"/>
    <n v="127789"/>
    <n v="109051"/>
    <n v="18792"/>
    <n v="208948"/>
    <n v="96944"/>
    <n v="3950"/>
    <n v="52772"/>
    <n v="37614"/>
    <n v="0"/>
    <n v="674790"/>
    <n v="5.1129912620571067"/>
    <n v="0.96363786009470986"/>
    <n v="5.4713089378355093"/>
    <n v="0.99038978059815885"/>
    <n v="640.30499999999995"/>
    <n v="900.54600000000005"/>
    <n v="75.180000000000007"/>
    <n v="231.245"/>
    <n v="189.14599999999999"/>
    <n v="297.577"/>
    <m/>
    <n v="86.828000000000003"/>
    <n v="197403"/>
    <n v="256858"/>
    <n v="132.05199999999999"/>
    <n v="80.135999999999996"/>
    <n v="281.68599999999998"/>
    <n v="106.77"/>
    <n v="0.11799999999999999"/>
    <n v="0"/>
    <n v="225.60900000000001"/>
    <s v=""/>
    <n v="47355.000000005704"/>
    <n v="195750.00000000102"/>
    <n v="44715.000000002474"/>
    <n v="161324.99999999651"/>
    <n v="143549.99999999479"/>
    <m/>
    <n v="147149.99999999919"/>
    <n v="452000"/>
    <n v="287000"/>
    <n v="447199.99999999802"/>
    <n v="283999.99999999179"/>
    <n v="732799.99999995204"/>
    <n v="734399.9999999823"/>
    <n v="1599.9999999999793"/>
    <n v="-78.873999999999995"/>
    <n v="280.00000000000114"/>
    <n v="739000"/>
    <n v="731199.99999995204"/>
    <n v="1.0667396061335488E-2"/>
    <n v="10.85"/>
    <n v="639974.99999994354"/>
    <n v="647774.9999999915"/>
    <n v="154.24"/>
    <n v="92070.000000008178"/>
    <n v="91087.852844640933"/>
    <m/>
    <m/>
    <s v=""/>
  </r>
  <r>
    <x v="46"/>
    <n v="2026"/>
    <n v="2025"/>
    <d v="2025-05-01T00:00:00"/>
    <n v="31"/>
    <d v="1899-12-30T06:13:00"/>
    <d v="1899-12-30T18:17:00"/>
    <n v="11325"/>
    <n v="11512"/>
    <n v="11017"/>
    <n v="10332"/>
    <n v="10904"/>
    <n v="10875"/>
    <n v="9700"/>
    <n v="10739"/>
    <n v="10700"/>
    <n v="10814"/>
    <n v="10901"/>
    <n v="10929"/>
    <n v="10795"/>
    <n v="11685"/>
    <n v="8011"/>
    <n v="7777"/>
    <n v="7997"/>
    <n v="7235"/>
    <n v="11901"/>
    <n v="11703"/>
    <n v="10377"/>
    <n v="10523"/>
    <n v="11597"/>
    <n v="11782"/>
    <n v="12058"/>
    <n v="12144"/>
    <n v="11369"/>
    <n v="11798"/>
    <n v="11204"/>
    <n v="10988"/>
    <n v="10513"/>
    <n v="10808"/>
    <n v="8278"/>
    <n v="8258"/>
    <n v="7291"/>
    <n v="7343"/>
    <n v="7748"/>
    <n v="8009"/>
    <n v="7997"/>
    <n v="7989"/>
    <n v="8604"/>
    <n v="8300"/>
    <n v="8607"/>
    <n v="8483"/>
    <n v="8343"/>
    <n v="2819"/>
    <n v="8566"/>
    <n v="8445"/>
    <n v="8119"/>
    <n v="8518"/>
    <n v="8708"/>
    <n v="8435"/>
    <n v="9071"/>
    <n v="7951"/>
    <n v="8149"/>
    <n v="8420"/>
    <n v="8644"/>
    <n v="8526"/>
    <n v="7706"/>
    <n v="8455"/>
    <n v="8499"/>
    <n v="8319"/>
    <n v="8323"/>
    <n v="9075"/>
    <n v="12675"/>
    <n v="11534"/>
    <n v="12668"/>
    <n v="12064"/>
    <n v="11632"/>
    <n v="10750"/>
    <n v="12295"/>
    <n v="11617"/>
    <n v="8833"/>
    <n v="6935"/>
    <n v="8249"/>
    <n v="7000"/>
    <n v="4871"/>
    <n v="0"/>
    <n v="11231"/>
    <n v="11596"/>
    <n v="10933"/>
    <n v="12547"/>
    <n v="12741"/>
    <n v="8020"/>
    <n v="81"/>
    <n v="0"/>
    <n v="2754"/>
    <n v="0"/>
    <n v="0"/>
    <n v="0"/>
    <n v="17"/>
    <n v="0"/>
    <n v="11752"/>
    <n v="12385"/>
    <n v="11021"/>
    <n v="11340"/>
    <m/>
    <m/>
    <m/>
    <m/>
    <n v="6.7023612616091874"/>
    <n v="6.2417071303880451"/>
    <n v="6.6274125915168209"/>
    <m/>
    <m/>
    <n v="1.2692656429588962"/>
    <m/>
    <m/>
    <n v="6.4509065412588527"/>
    <n v="6.5352728630234527"/>
    <n v="1.2446678621609184"/>
    <m/>
    <n v="30.216124137931043"/>
    <m/>
    <n v="52.600107172413857"/>
    <m/>
    <n v="56.916137931034498"/>
    <m/>
    <n v="0"/>
    <m/>
    <n v="2.2999999999999998"/>
    <m/>
    <n v="5.5"/>
    <m/>
    <n v="22837"/>
    <n v="160411"/>
    <n v="135386"/>
    <n v="23379"/>
    <n v="259998"/>
    <n v="126252"/>
    <n v="4871"/>
    <n v="67068"/>
    <n v="49350"/>
    <n v="0"/>
    <n v="849552"/>
    <n v="6.5238269945046845"/>
    <n v="1.2692656429588962"/>
    <n v="6.4930897021411527"/>
    <n v="1.2446678621609184"/>
    <n v="640.30499999999995"/>
    <n v="900.755"/>
    <n v="76.260999999999996"/>
    <n v="231.44499999999999"/>
    <n v="190.047"/>
    <n v="298.37799999999999"/>
    <m/>
    <n v="87.671000000000006"/>
    <n v="197976"/>
    <n v="257166"/>
    <n v="132.76"/>
    <n v="80.516999999999996"/>
    <n v="282.23399999999998"/>
    <n v="107.318"/>
    <n v="0.11799999999999999"/>
    <n v="0"/>
    <n v="225.88900000000001"/>
    <s v=""/>
    <n v="34484.999999991145"/>
    <n v="243224.9999999975"/>
    <n v="32999.999999998123"/>
    <n v="202725.00000000236"/>
    <n v="180224.99999999724"/>
    <m/>
    <n v="189675.00000000079"/>
    <n v="573000"/>
    <n v="308000"/>
    <n v="566399.99999999872"/>
    <n v="304800.00000000017"/>
    <n v="876800.00000000291"/>
    <n v="876800.00000000291"/>
    <n v="0"/>
    <n v="-79.387"/>
    <n v="280.00000000000114"/>
    <n v="881000"/>
    <n v="876800.00000000291"/>
    <n v="4.7901459853980644E-3"/>
    <n v="12.066666666666666"/>
    <n v="811650.00000000081"/>
    <n v="815849.9999999979"/>
    <n v="154.24"/>
    <n v="67484.999999989261"/>
    <n v="67161.736998164721"/>
    <m/>
    <m/>
    <s v=""/>
  </r>
  <r>
    <x v="47"/>
    <n v="2026"/>
    <n v="2025"/>
    <d v="2025-05-01T00:00:00"/>
    <n v="31"/>
    <d v="1899-12-30T07:53:00"/>
    <d v="1899-12-30T18:26:00"/>
    <n v="5618"/>
    <n v="5685"/>
    <n v="5528"/>
    <n v="5248"/>
    <n v="5468"/>
    <n v="5447"/>
    <n v="5462"/>
    <n v="5487"/>
    <n v="5416"/>
    <n v="5526"/>
    <n v="5383"/>
    <n v="5444"/>
    <n v="5276"/>
    <n v="5773"/>
    <n v="3792"/>
    <n v="3696"/>
    <n v="3811"/>
    <n v="3488"/>
    <n v="5862"/>
    <n v="5735"/>
    <n v="5135"/>
    <n v="5265"/>
    <n v="5677"/>
    <n v="5807"/>
    <n v="5831"/>
    <n v="5896"/>
    <n v="5437"/>
    <n v="5703"/>
    <n v="5354"/>
    <n v="5243"/>
    <n v="4875"/>
    <n v="5074"/>
    <n v="3722"/>
    <n v="3771"/>
    <n v="3277"/>
    <n v="3371"/>
    <n v="3575"/>
    <n v="3688"/>
    <n v="3575"/>
    <n v="3581"/>
    <n v="3922"/>
    <n v="3576"/>
    <n v="3759"/>
    <n v="3806"/>
    <n v="3897"/>
    <n v="1224"/>
    <n v="3683"/>
    <n v="3634"/>
    <n v="3375"/>
    <n v="3511"/>
    <n v="3674"/>
    <n v="3571"/>
    <n v="3890"/>
    <n v="3245"/>
    <n v="3341"/>
    <n v="3461"/>
    <n v="3594"/>
    <n v="3538"/>
    <n v="3184"/>
    <n v="3490"/>
    <n v="3487"/>
    <n v="3419"/>
    <n v="3549"/>
    <n v="3740"/>
    <n v="5326"/>
    <n v="4900"/>
    <n v="5316"/>
    <n v="5044"/>
    <n v="5006"/>
    <n v="4441"/>
    <n v="5325"/>
    <n v="5033"/>
    <n v="3856"/>
    <n v="3001"/>
    <n v="3454"/>
    <n v="2890"/>
    <n v="2077"/>
    <n v="0"/>
    <n v="4765"/>
    <n v="4860"/>
    <n v="4532"/>
    <n v="5156"/>
    <n v="5279"/>
    <n v="3262"/>
    <n v="2253"/>
    <n v="335"/>
    <n v="2149"/>
    <n v="3"/>
    <n v="0"/>
    <n v="0"/>
    <n v="57"/>
    <n v="1585"/>
    <n v="4685"/>
    <n v="4723"/>
    <n v="4197"/>
    <n v="4399"/>
    <m/>
    <m/>
    <m/>
    <m/>
    <n v="3.1098221640378525"/>
    <n v="2.8758884513417335"/>
    <n v="2.5271795385610756"/>
    <m/>
    <m/>
    <n v="0.55243943875170631"/>
    <m/>
    <m/>
    <n v="3.0122873239379606"/>
    <n v="3.0363788905144355"/>
    <n v="0.55662261114616285"/>
    <m/>
    <n v="27.684700315457359"/>
    <m/>
    <n v="42.856761529968445"/>
    <m/>
    <n v="70.982018927444798"/>
    <m/>
    <n v="0"/>
    <m/>
    <n v="2.6"/>
    <m/>
    <n v="6"/>
    <m/>
    <n v="11303"/>
    <n v="80245"/>
    <n v="65410"/>
    <n v="11484"/>
    <n v="112130"/>
    <n v="53592"/>
    <n v="2077"/>
    <n v="27854"/>
    <n v="24386"/>
    <n v="0"/>
    <n v="388481"/>
    <n v="2.8376300513135537"/>
    <n v="0.55243943875170631"/>
    <n v="3.0243331072261981"/>
    <n v="0.55662261114616285"/>
    <n v="640.30499999999995"/>
    <n v="901.13499999999999"/>
    <n v="76.748999999999995"/>
    <n v="231.786"/>
    <n v="190.49"/>
    <n v="298.78199999999998"/>
    <m/>
    <n v="88.034000000000006"/>
    <n v="198248"/>
    <n v="257393"/>
    <n v="133.09700000000001"/>
    <n v="80.798000000000002"/>
    <n v="282.54199999999997"/>
    <n v="107.627"/>
    <n v="0.11799999999999999"/>
    <n v="0"/>
    <n v="226.16900000000001"/>
    <s v=""/>
    <n v="62699.999999999251"/>
    <n v="109799.9999999999"/>
    <n v="56265.000000001353"/>
    <n v="99675.000000002707"/>
    <n v="90899.999999999185"/>
    <m/>
    <n v="81674.999999999898"/>
    <n v="272000"/>
    <n v="227000"/>
    <n v="269600.00000001403"/>
    <n v="224800.00000000471"/>
    <n v="492799.99999998836"/>
    <n v="494399.99999999598"/>
    <n v="0"/>
    <n v="-79.781000000000006"/>
    <n v="280.00000000000114"/>
    <n v="499000"/>
    <n v="492799.99999998836"/>
    <n v="1.2581168831192757E-2"/>
    <n v="10.55"/>
    <n v="375849.99999999005"/>
    <n v="382050.00000000169"/>
    <n v="154.24"/>
    <n v="118965.00000000061"/>
    <n v="117468.28124999776"/>
    <m/>
    <m/>
    <s v=""/>
  </r>
  <r>
    <x v="48"/>
    <n v="2026"/>
    <n v="2025"/>
    <d v="2025-05-01T00:00:00"/>
    <n v="31"/>
    <d v="1899-12-30T06:15:00"/>
    <d v="1899-12-30T18:28:00"/>
    <n v="7884"/>
    <n v="7946"/>
    <n v="7681"/>
    <n v="7172"/>
    <n v="7598"/>
    <n v="7550"/>
    <n v="7610"/>
    <n v="7438"/>
    <n v="7396"/>
    <n v="7471"/>
    <n v="7506"/>
    <n v="7561"/>
    <n v="7421"/>
    <n v="8016"/>
    <n v="5562"/>
    <n v="5332"/>
    <n v="5460"/>
    <n v="4888"/>
    <n v="8163"/>
    <n v="7829"/>
    <n v="7027"/>
    <n v="7278"/>
    <n v="8236"/>
    <n v="8355"/>
    <n v="8351"/>
    <n v="8415"/>
    <n v="7916"/>
    <n v="8281"/>
    <n v="7719"/>
    <n v="7603"/>
    <n v="7234"/>
    <n v="7452"/>
    <n v="4444"/>
    <n v="4456"/>
    <n v="4001"/>
    <n v="4080"/>
    <n v="4238"/>
    <n v="4280"/>
    <n v="4150"/>
    <n v="4319"/>
    <n v="4407"/>
    <n v="4218"/>
    <n v="4420"/>
    <n v="4493"/>
    <n v="4620"/>
    <n v="1497"/>
    <n v="4348"/>
    <n v="4270"/>
    <n v="4080"/>
    <n v="4215"/>
    <n v="4352"/>
    <n v="4267"/>
    <n v="4520"/>
    <n v="3910"/>
    <n v="4180"/>
    <n v="4227"/>
    <n v="4438"/>
    <n v="4284"/>
    <n v="3913"/>
    <n v="4308"/>
    <n v="4288"/>
    <n v="4252"/>
    <n v="4396"/>
    <n v="4558"/>
    <n v="8819"/>
    <n v="7952"/>
    <n v="8670"/>
    <n v="7990"/>
    <n v="7747"/>
    <n v="7020"/>
    <n v="8436"/>
    <n v="8152"/>
    <n v="5912"/>
    <n v="4654"/>
    <n v="5404"/>
    <n v="4546"/>
    <n v="3382"/>
    <n v="0"/>
    <n v="8215"/>
    <n v="8344"/>
    <n v="7158"/>
    <n v="8372"/>
    <n v="8675"/>
    <n v="5418"/>
    <n v="4909"/>
    <n v="3200"/>
    <n v="3825"/>
    <n v="1578"/>
    <n v="0"/>
    <n v="0"/>
    <n v="2669"/>
    <n v="3806"/>
    <n v="7804"/>
    <n v="8306"/>
    <n v="7273"/>
    <n v="7491"/>
    <m/>
    <m/>
    <m/>
    <m/>
    <n v="4.385769431632152"/>
    <n v="4.3231687230544908"/>
    <n v="4.5469539833788737"/>
    <m/>
    <m/>
    <n v="0.89044422482933638"/>
    <m/>
    <m/>
    <n v="4.5736437102633909"/>
    <n v="4.4436171308669365"/>
    <n v="0.83899789168937378"/>
    <m/>
    <n v="27.920667574931826"/>
    <m/>
    <n v="45.090006348773827"/>
    <m/>
    <n v="71.028610354223417"/>
    <m/>
    <n v="39.6"/>
    <m/>
    <n v="3.5"/>
    <m/>
    <n v="10.3"/>
    <m/>
    <n v="15830"/>
    <n v="111662"/>
    <n v="93268"/>
    <n v="16591"/>
    <n v="134429"/>
    <n v="85302"/>
    <n v="3382"/>
    <n v="46182"/>
    <n v="50861"/>
    <n v="0"/>
    <n v="557507"/>
    <n v="4.4186307126885049"/>
    <n v="0.89044422482933638"/>
    <n v="4.5086304205651633"/>
    <n v="0.83899789168937378"/>
    <n v="640.30499999999995"/>
    <n v="901.62"/>
    <n v="77.313000000000002"/>
    <n v="232.23400000000001"/>
    <n v="191.18600000000001"/>
    <n v="299.34300000000002"/>
    <m/>
    <n v="88.614000000000004"/>
    <n v="198662"/>
    <n v="257673"/>
    <n v="133.60599999999999"/>
    <n v="81.144000000000005"/>
    <n v="282.971"/>
    <n v="108.057"/>
    <n v="0.11799999999999999"/>
    <n v="0"/>
    <n v="226.44900000000001"/>
    <s v=""/>
    <n v="80025.000000002256"/>
    <n v="126900.00000000162"/>
    <n v="73920.000000001237"/>
    <n v="156599.99999999953"/>
    <n v="126225.00000000797"/>
    <m/>
    <n v="130499.99999999962"/>
    <n v="414000"/>
    <n v="280000"/>
    <n v="407199.99999998888"/>
    <n v="276800.00000000291"/>
    <n v="686400.00000004878"/>
    <n v="688000.00000001094"/>
    <n v="0"/>
    <n v="-80.135999999999996"/>
    <n v="280.00000000000114"/>
    <n v="694000"/>
    <n v="686400.00000004878"/>
    <n v="1.1072261072189171E-2"/>
    <n v="12.216666666666669"/>
    <n v="532625.00000005751"/>
    <n v="540225.00000000873"/>
    <n v="154.24"/>
    <n v="153945.00000000349"/>
    <n v="152240.4807692453"/>
    <m/>
    <m/>
    <s v=""/>
  </r>
  <r>
    <x v="49"/>
    <n v="2026"/>
    <n v="2025"/>
    <d v="2025-05-01T00:00:00"/>
    <n v="31"/>
    <d v="1899-12-30T06:18:00"/>
    <d v="1899-12-30T18:27:00"/>
    <n v="9927"/>
    <n v="10068"/>
    <n v="9711"/>
    <n v="9259"/>
    <n v="9636"/>
    <n v="9569"/>
    <n v="9789"/>
    <n v="9627"/>
    <n v="9586"/>
    <n v="9651"/>
    <n v="9545"/>
    <n v="9578"/>
    <n v="9450"/>
    <n v="10140"/>
    <n v="7050"/>
    <n v="6781"/>
    <n v="6969"/>
    <n v="6584"/>
    <n v="10179"/>
    <n v="10135"/>
    <n v="9237"/>
    <n v="9281"/>
    <n v="9904"/>
    <n v="10061"/>
    <n v="10186"/>
    <n v="9254"/>
    <n v="9783"/>
    <n v="10153"/>
    <n v="9699"/>
    <n v="9565"/>
    <n v="9070"/>
    <n v="9323"/>
    <n v="6438"/>
    <n v="6525"/>
    <n v="5753"/>
    <n v="6030"/>
    <n v="6321"/>
    <n v="6456"/>
    <n v="6269"/>
    <n v="6164"/>
    <n v="6580"/>
    <n v="6173"/>
    <n v="6410"/>
    <n v="6489"/>
    <n v="6682"/>
    <n v="2222"/>
    <n v="6305"/>
    <n v="6240"/>
    <n v="5872"/>
    <n v="6051"/>
    <n v="6226"/>
    <n v="6169"/>
    <n v="6442"/>
    <n v="5629"/>
    <n v="5802"/>
    <n v="6034"/>
    <n v="6303"/>
    <n v="6099"/>
    <n v="5655"/>
    <n v="6108"/>
    <n v="6099"/>
    <n v="6051"/>
    <n v="6234"/>
    <n v="6507"/>
    <n v="9090"/>
    <n v="8440"/>
    <n v="9059"/>
    <n v="8650"/>
    <n v="8526"/>
    <n v="7661"/>
    <n v="9013"/>
    <n v="8684"/>
    <n v="6484"/>
    <n v="5233"/>
    <n v="6029"/>
    <n v="5094"/>
    <n v="3749"/>
    <n v="0"/>
    <n v="8665"/>
    <n v="8780"/>
    <n v="7765"/>
    <n v="8884"/>
    <n v="8924"/>
    <n v="5729"/>
    <n v="5326"/>
    <n v="3621"/>
    <n v="4469"/>
    <n v="1723"/>
    <n v="0"/>
    <n v="0"/>
    <n v="2835"/>
    <n v="4100"/>
    <n v="8732"/>
    <n v="8528"/>
    <n v="7663"/>
    <n v="8187"/>
    <m/>
    <m/>
    <m/>
    <m/>
    <n v="5.6460578478472616"/>
    <n v="5.4957238047264116"/>
    <n v="4.7613198998178516"/>
    <m/>
    <m/>
    <n v="1.0280109723413136"/>
    <m/>
    <m/>
    <n v="5.8380445417808193"/>
    <n v="5.676625120371634"/>
    <n v="0.99940653863013673"/>
    <m/>
    <n v="28.372013698630173"/>
    <m/>
    <n v="49.671717917808166"/>
    <m/>
    <n v="70.938904109588989"/>
    <m/>
    <n v="0"/>
    <m/>
    <n v="3.7"/>
    <m/>
    <n v="9.6999999999999993"/>
    <m/>
    <n v="19995"/>
    <n v="142925"/>
    <n v="115865"/>
    <n v="19965"/>
    <n v="194338"/>
    <n v="91963"/>
    <n v="3749"/>
    <n v="48747"/>
    <n v="55184"/>
    <n v="0"/>
    <n v="692731"/>
    <n v="5.3010338507971753"/>
    <n v="1.0280109723413136"/>
    <n v="5.7573348310762267"/>
    <n v="0.99940653863013673"/>
    <n v="640.30499999999995"/>
    <n v="902.34199999999998"/>
    <n v="78.135000000000005"/>
    <n v="232.91"/>
    <n v="192.01400000000001"/>
    <n v="300.053"/>
    <m/>
    <n v="89.233999999999995"/>
    <n v="199148"/>
    <n v="258088"/>
    <n v="134.20699999999999"/>
    <n v="81.653000000000006"/>
    <n v="283.53100000000001"/>
    <n v="108.61499999999999"/>
    <n v="0.11899999999999999"/>
    <n v="0"/>
    <n v="226.779"/>
    <s v=""/>
    <n v="119129.9999999967"/>
    <n v="184950.00000000061"/>
    <n v="111539.99999999798"/>
    <n v="186300.00000000067"/>
    <n v="159749.9999999954"/>
    <m/>
    <n v="139499.99999999782"/>
    <n v="486000"/>
    <n v="415000"/>
    <n v="480799.9999999993"/>
    <n v="407200.00000000029"/>
    <n v="896000.00000000361"/>
    <n v="892799.99999998836"/>
    <n v="1600.0000000000014"/>
    <n v="-80.516999999999996"/>
    <n v="329.99999999998408"/>
    <n v="901000"/>
    <n v="894400.00000000361"/>
    <n v="7.3792486583144079E-3"/>
    <n v="12.150000000000002"/>
    <n v="663899.99999999802"/>
    <n v="670499.99999999453"/>
    <n v="154.24"/>
    <n v="230669.99999999467"/>
    <n v="228967.82871198133"/>
    <m/>
    <m/>
    <s v=""/>
  </r>
  <r>
    <x v="50"/>
    <n v="2026"/>
    <n v="2025"/>
    <d v="2025-05-01T00:00:00"/>
    <n v="31"/>
    <d v="1899-12-30T06:29:00"/>
    <d v="1899-12-30T18:42:00"/>
    <n v="10738"/>
    <n v="10992"/>
    <n v="10637"/>
    <n v="10173"/>
    <n v="10653"/>
    <n v="10530"/>
    <n v="10883"/>
    <n v="10507"/>
    <n v="10554"/>
    <n v="10706"/>
    <n v="10469"/>
    <n v="10484"/>
    <n v="10363"/>
    <n v="11220"/>
    <n v="7877"/>
    <n v="7484"/>
    <n v="7679"/>
    <n v="7159"/>
    <n v="11330"/>
    <n v="11222"/>
    <n v="9804"/>
    <n v="10026"/>
    <n v="10808"/>
    <n v="11098"/>
    <n v="11719"/>
    <n v="11818"/>
    <n v="10848"/>
    <n v="11308"/>
    <n v="10607"/>
    <n v="10441"/>
    <n v="10035"/>
    <n v="10469"/>
    <n v="7260"/>
    <n v="7377"/>
    <n v="6469"/>
    <n v="6736"/>
    <n v="7088"/>
    <n v="7247"/>
    <n v="7095"/>
    <n v="7003"/>
    <n v="7616"/>
    <n v="7121"/>
    <n v="7485"/>
    <n v="7501"/>
    <n v="7810"/>
    <n v="2533"/>
    <n v="7380"/>
    <n v="7391"/>
    <n v="6790"/>
    <n v="7018"/>
    <n v="7263"/>
    <n v="7186"/>
    <n v="7633"/>
    <n v="6600"/>
    <n v="6860"/>
    <n v="7020"/>
    <n v="7315"/>
    <n v="7090"/>
    <n v="6515"/>
    <n v="7124"/>
    <n v="7348"/>
    <n v="7133"/>
    <n v="7317"/>
    <n v="7686"/>
    <n v="10539"/>
    <n v="9544"/>
    <n v="10457"/>
    <n v="9918"/>
    <n v="9868"/>
    <n v="7924"/>
    <n v="10450"/>
    <n v="10030"/>
    <n v="7703"/>
    <n v="6043"/>
    <n v="7075"/>
    <n v="5925"/>
    <n v="4260"/>
    <n v="0"/>
    <n v="9809"/>
    <n v="9961"/>
    <n v="9360"/>
    <n v="10739"/>
    <n v="11077"/>
    <n v="6952"/>
    <n v="6021"/>
    <n v="4070"/>
    <n v="5032"/>
    <n v="2016"/>
    <n v="0"/>
    <n v="0"/>
    <n v="3268"/>
    <n v="4734"/>
    <n v="9697"/>
    <n v="10091"/>
    <n v="9005"/>
    <n v="9000"/>
    <m/>
    <m/>
    <m/>
    <m/>
    <n v="5.8733289786803802"/>
    <n v="5.8726998170326858"/>
    <n v="5.4506105406278866"/>
    <m/>
    <m/>
    <n v="1.0302141971028014"/>
    <m/>
    <m/>
    <n v="6.0685025394187058"/>
    <n v="6.0883863475464608"/>
    <n v="0.98171502225249718"/>
    <m/>
    <n v="27.781416893732946"/>
    <m/>
    <n v="49.024627179836536"/>
    <m/>
    <n v="71.194686648501275"/>
    <m/>
    <n v="61.2"/>
    <m/>
    <n v="2.8"/>
    <m/>
    <n v="5.0999999999999996"/>
    <m/>
    <n v="21730"/>
    <n v="157378"/>
    <n v="129627"/>
    <n v="21906"/>
    <n v="225010"/>
    <n v="105476"/>
    <n v="4260"/>
    <n v="57898"/>
    <n v="62934"/>
    <n v="0"/>
    <n v="786219"/>
    <n v="5.7322131121136506"/>
    <n v="1.0302141971028014"/>
    <n v="6.0784444434825833"/>
    <n v="0.98171502225249718"/>
    <n v="640.30499999999995"/>
    <n v="902.65599999999995"/>
    <n v="79.08"/>
    <n v="233.27600000000001"/>
    <n v="192.94300000000001"/>
    <n v="300.83499999999998"/>
    <m/>
    <n v="89.951999999999998"/>
    <n v="199695"/>
    <n v="258413"/>
    <n v="134.88300000000001"/>
    <n v="82.055000000000007"/>
    <n v="284.07"/>
    <n v="109.15600000000001"/>
    <n v="0.11899999999999999"/>
    <n v="0"/>
    <n v="227.10900000000001"/>
    <s v=""/>
    <n v="51809.99999999415"/>
    <n v="212624.99999999846"/>
    <n v="60390.000000002292"/>
    <n v="209025.00000000047"/>
    <n v="175949.99999999601"/>
    <m/>
    <n v="161550.00000000079"/>
    <n v="547000"/>
    <n v="325000"/>
    <n v="540800.00000001292"/>
    <n v="321600.00000000081"/>
    <n v="862399.99999997963"/>
    <n v="865600.0000000177"/>
    <n v="0"/>
    <n v="-80.798000000000002"/>
    <n v="330.00000000001251"/>
    <n v="872000"/>
    <n v="862399.99999997963"/>
    <n v="1.1131725417463656E-2"/>
    <n v="12.216666666666669"/>
    <n v="749549.99999997532"/>
    <n v="759149.99999999581"/>
    <n v="154.69"/>
    <n v="112199.99999999645"/>
    <n v="110951.02040815707"/>
    <m/>
    <m/>
    <s v=""/>
  </r>
  <r>
    <x v="51"/>
    <n v="2026"/>
    <n v="2025"/>
    <d v="2025-05-01T00:00:00"/>
    <n v="31"/>
    <d v="1899-12-30T06:17:00"/>
    <d v="1899-12-30T17:54:00"/>
    <n v="7870"/>
    <n v="7981"/>
    <n v="7622"/>
    <n v="7202"/>
    <n v="7569"/>
    <n v="7505"/>
    <n v="7744"/>
    <n v="7595"/>
    <n v="7299"/>
    <n v="7575"/>
    <n v="7503"/>
    <n v="7538"/>
    <n v="7435"/>
    <n v="8032"/>
    <n v="5581"/>
    <n v="5257"/>
    <n v="5421"/>
    <n v="5078"/>
    <n v="8299"/>
    <n v="8078"/>
    <n v="7199"/>
    <n v="7393"/>
    <n v="8054"/>
    <n v="8223"/>
    <n v="8825"/>
    <n v="9038"/>
    <n v="8135"/>
    <n v="8577"/>
    <n v="8110"/>
    <n v="8002"/>
    <n v="7496"/>
    <n v="7818"/>
    <n v="5983"/>
    <n v="6112"/>
    <n v="5273"/>
    <n v="5404"/>
    <n v="5708"/>
    <n v="5944"/>
    <n v="5837"/>
    <n v="5788"/>
    <n v="6072"/>
    <n v="5590"/>
    <n v="6103"/>
    <n v="6301"/>
    <n v="6474"/>
    <n v="2005"/>
    <n v="6007"/>
    <n v="6015"/>
    <n v="5482"/>
    <n v="5715"/>
    <n v="5948"/>
    <n v="5888"/>
    <n v="6315"/>
    <n v="5313"/>
    <n v="5519"/>
    <n v="5744"/>
    <n v="6037"/>
    <n v="5897"/>
    <n v="5310"/>
    <n v="5835"/>
    <n v="5807"/>
    <n v="5734"/>
    <n v="5941"/>
    <n v="6237"/>
    <n v="8566"/>
    <n v="7810"/>
    <n v="8536"/>
    <n v="8016"/>
    <n v="8036"/>
    <n v="6873"/>
    <n v="8533"/>
    <n v="8137"/>
    <n v="6188"/>
    <n v="4827"/>
    <n v="5592"/>
    <n v="4706"/>
    <n v="3449"/>
    <n v="0"/>
    <n v="8039"/>
    <n v="8190"/>
    <n v="7435"/>
    <n v="8520"/>
    <n v="8680"/>
    <n v="5458"/>
    <n v="4686"/>
    <n v="3162"/>
    <n v="3914"/>
    <n v="1552"/>
    <n v="0"/>
    <n v="0"/>
    <n v="2569"/>
    <n v="3709"/>
    <n v="7740"/>
    <n v="7912"/>
    <n v="7064"/>
    <n v="7088"/>
    <m/>
    <m/>
    <m/>
    <m/>
    <n v="4.4090151301337155"/>
    <n v="4.2108534168817382"/>
    <n v="4.2830945414312609"/>
    <m/>
    <m/>
    <n v="0.77007232963008987"/>
    <m/>
    <m/>
    <n v="4.2968241649477106"/>
    <n v="4.3014292440863118"/>
    <n v="0.74607632254059353"/>
    <m/>
    <n v="27.518467048710569"/>
    <m/>
    <n v="45.485994169054493"/>
    <m/>
    <n v="75.312464183381124"/>
    <m/>
    <n v="1.2"/>
    <m/>
    <n v="2.1"/>
    <m/>
    <n v="5.6"/>
    <m/>
    <n v="15851"/>
    <n v="111956"/>
    <n v="96970"/>
    <n v="16277"/>
    <n v="183338"/>
    <n v="85820"/>
    <n v="3449"/>
    <n v="46322"/>
    <n v="49396"/>
    <n v="0"/>
    <n v="609379"/>
    <n v="4.3009876961489049"/>
    <n v="0.77007232963008987"/>
    <n v="4.2991267045170112"/>
    <n v="0.74607632254059353"/>
    <n v="640.30499999999995"/>
    <n v="902.78399999999999"/>
    <n v="79.853999999999999"/>
    <n v="233.37700000000001"/>
    <n v="193.648"/>
    <n v="301.39600000000002"/>
    <m/>
    <n v="90.534000000000006"/>
    <n v="200111"/>
    <n v="258622"/>
    <n v="135.39699999999999"/>
    <n v="82.313000000000002"/>
    <n v="284.45800000000003"/>
    <n v="109.544"/>
    <n v="0.12"/>
    <n v="0"/>
    <n v="227.43899999999999"/>
    <s v=""/>
    <n v="21120.000000007054"/>
    <n v="174150.0000000002"/>
    <n v="16664.999999999851"/>
    <n v="158624.99999999642"/>
    <n v="126225.00000000797"/>
    <m/>
    <n v="130950.00000000176"/>
    <n v="416000"/>
    <n v="209000"/>
    <n v="411199.99999998527"/>
    <n v="206399.99999999645"/>
    <n v="620800.00000005378"/>
    <n v="620799.99999998568"/>
    <n v="1600.0000000000014"/>
    <n v="-81.144000000000005"/>
    <n v="329.99999999998408"/>
    <n v="625000"/>
    <n v="619200.00000005378"/>
    <n v="9.3669250645118662E-3"/>
    <n v="11.616666666666667"/>
    <n v="584150.00000006019"/>
    <n v="589950.0000000064"/>
    <n v="154.69"/>
    <n v="37785.000000006905"/>
    <n v="37431.070736444257"/>
    <m/>
    <m/>
    <s v=""/>
  </r>
  <r>
    <x v="52"/>
    <n v="2026"/>
    <n v="2025"/>
    <d v="2025-05-01T00:00:00"/>
    <n v="31"/>
    <d v="1899-12-30T06:17:00"/>
    <d v="1899-12-30T17:07:00"/>
    <n v="5828"/>
    <n v="5949"/>
    <n v="5874"/>
    <n v="5646"/>
    <n v="5808"/>
    <n v="5758"/>
    <n v="5936"/>
    <n v="5856"/>
    <n v="5631"/>
    <n v="5880"/>
    <n v="5649"/>
    <n v="5685"/>
    <n v="5554"/>
    <n v="6040"/>
    <n v="4123"/>
    <n v="3882"/>
    <n v="4013"/>
    <n v="3744"/>
    <n v="5923"/>
    <n v="5865"/>
    <n v="5309"/>
    <n v="5443"/>
    <n v="5540"/>
    <n v="5617"/>
    <n v="6330"/>
    <n v="6441"/>
    <n v="5596"/>
    <n v="6150"/>
    <n v="5771"/>
    <n v="5645"/>
    <n v="5379"/>
    <n v="5618"/>
    <n v="4479"/>
    <n v="4494"/>
    <n v="4057"/>
    <n v="4091"/>
    <n v="4317"/>
    <n v="4235"/>
    <n v="4199"/>
    <n v="4254"/>
    <n v="4534"/>
    <n v="4176"/>
    <n v="4465"/>
    <n v="4522"/>
    <n v="4779"/>
    <n v="1500"/>
    <n v="4399"/>
    <n v="4417"/>
    <n v="4036"/>
    <n v="4204"/>
    <n v="4327"/>
    <n v="4285"/>
    <n v="4613"/>
    <n v="3894"/>
    <n v="4085"/>
    <n v="4182"/>
    <n v="4272"/>
    <n v="4293"/>
    <n v="3837"/>
    <n v="4148"/>
    <n v="4250"/>
    <n v="4191"/>
    <n v="4244"/>
    <n v="4471"/>
    <n v="6411"/>
    <n v="5793"/>
    <n v="6420"/>
    <n v="6213"/>
    <n v="6268"/>
    <n v="5366"/>
    <n v="6525"/>
    <n v="6243"/>
    <n v="4746"/>
    <n v="3728"/>
    <n v="4288"/>
    <n v="3633"/>
    <n v="2517"/>
    <n v="0"/>
    <n v="5907"/>
    <n v="6003"/>
    <n v="5496"/>
    <n v="6275"/>
    <n v="6474"/>
    <n v="4039"/>
    <n v="3393"/>
    <n v="2295"/>
    <n v="2846"/>
    <n v="1104"/>
    <n v="0"/>
    <n v="0"/>
    <n v="1801"/>
    <n v="2639"/>
    <n v="5674"/>
    <n v="5818"/>
    <n v="5184"/>
    <n v="5216"/>
    <m/>
    <m/>
    <m/>
    <m/>
    <n v="3.1428957590885829"/>
    <n v="3.1025624530636042"/>
    <n v="3.1949564420512844"/>
    <m/>
    <m/>
    <n v="0.51278271839637579"/>
    <m/>
    <m/>
    <n v="3.0786025904889929"/>
    <n v="3.1675028029499783"/>
    <n v="0.45093242447516657"/>
    <m/>
    <n v="25.445775729646659"/>
    <m/>
    <n v="38.930860998463864"/>
    <m/>
    <n v="87.535483870967809"/>
    <m/>
    <n v="103.2"/>
    <m/>
    <n v="2.8"/>
    <m/>
    <n v="11.8"/>
    <m/>
    <n v="11777"/>
    <n v="85079"/>
    <n v="69470"/>
    <n v="11157"/>
    <n v="134250"/>
    <n v="65634"/>
    <n v="2517"/>
    <n v="34194"/>
    <n v="35970"/>
    <n v="0"/>
    <n v="450048"/>
    <n v="3.14680488473449"/>
    <n v="0.51278271839637579"/>
    <n v="3.1230526967194856"/>
    <n v="0.45093242447516657"/>
    <n v="640.30499999999995"/>
    <n v="903.096"/>
    <n v="80.427999999999997"/>
    <n v="233.56299999999999"/>
    <n v="194.15899999999999"/>
    <n v="301.81799999999998"/>
    <m/>
    <n v="90.974999999999994"/>
    <n v="200420"/>
    <n v="258831"/>
    <n v="135.77600000000001"/>
    <n v="82.572999999999993"/>
    <n v="284.78100000000001"/>
    <n v="109.866"/>
    <n v="0.122"/>
    <n v="0"/>
    <n v="227.76900000000001"/>
    <s v=""/>
    <n v="51480.00000000195"/>
    <n v="129149.99999999956"/>
    <n v="30689.999999996475"/>
    <n v="114974.99999999903"/>
    <n v="94949.999999992942"/>
    <m/>
    <n v="99224.999999997366"/>
    <n v="309000"/>
    <n v="209000"/>
    <n v="303200.00000001525"/>
    <n v="207999.99999999272"/>
    <n v="516799.99999996653"/>
    <n v="515200.00000000437"/>
    <n v="3200.0000000000027"/>
    <n v="-81.653000000000006"/>
    <n v="330.00000000001251"/>
    <n v="518000"/>
    <n v="513599.99999996653"/>
    <n v="8.5669781932120603E-3"/>
    <n v="10.833333333333334"/>
    <n v="433899.99999995553"/>
    <n v="438299.99999998894"/>
    <n v="154.69"/>
    <n v="82169.999999998428"/>
    <n v="81466.051401862205"/>
    <m/>
    <m/>
    <s v=""/>
  </r>
  <r>
    <x v="53"/>
    <n v="2026"/>
    <n v="2025"/>
    <d v="2025-05-01T00:00:00"/>
    <n v="31"/>
    <d v="1899-12-30T06:15:00"/>
    <d v="1899-12-30T18:26:00"/>
    <n v="6153"/>
    <n v="6257"/>
    <n v="6100"/>
    <n v="5868"/>
    <n v="6078"/>
    <n v="5996"/>
    <n v="6238"/>
    <n v="6072"/>
    <n v="6084"/>
    <n v="6135"/>
    <n v="5962"/>
    <n v="5963"/>
    <n v="5874"/>
    <n v="6395"/>
    <n v="4412"/>
    <n v="4161"/>
    <n v="4290"/>
    <n v="3975"/>
    <n v="6204"/>
    <n v="6228"/>
    <n v="5604"/>
    <n v="5743"/>
    <n v="6067"/>
    <n v="6170"/>
    <n v="6867"/>
    <n v="6985"/>
    <n v="6401"/>
    <n v="6653"/>
    <n v="6263"/>
    <n v="6135"/>
    <n v="5771"/>
    <n v="6025"/>
    <n v="4183"/>
    <n v="4189"/>
    <n v="3699"/>
    <n v="3750"/>
    <n v="3957"/>
    <n v="4039"/>
    <n v="3956"/>
    <n v="3978"/>
    <n v="4288"/>
    <n v="3958"/>
    <n v="4133"/>
    <n v="4218"/>
    <n v="4461"/>
    <n v="1347"/>
    <n v="4064"/>
    <n v="4094"/>
    <n v="3698"/>
    <n v="3862"/>
    <n v="4016"/>
    <n v="3945"/>
    <n v="4276"/>
    <n v="3556"/>
    <n v="3787"/>
    <n v="3839"/>
    <n v="4033"/>
    <n v="3924"/>
    <n v="3529"/>
    <n v="3884"/>
    <n v="3873"/>
    <n v="3815"/>
    <n v="3942"/>
    <n v="4183"/>
    <n v="5949"/>
    <n v="5356"/>
    <n v="5931"/>
    <n v="5608"/>
    <n v="5644"/>
    <n v="4746"/>
    <n v="5927"/>
    <n v="5719"/>
    <n v="4320"/>
    <n v="3358"/>
    <n v="3880"/>
    <n v="2989"/>
    <n v="2277"/>
    <n v="0"/>
    <n v="5453"/>
    <n v="5543"/>
    <n v="5037"/>
    <n v="5737"/>
    <n v="4828"/>
    <n v="3646"/>
    <n v="3702"/>
    <n v="2498"/>
    <n v="3102"/>
    <n v="1204"/>
    <n v="0"/>
    <n v="0"/>
    <n v="2005"/>
    <n v="2915"/>
    <n v="6068"/>
    <n v="6432"/>
    <n v="5655"/>
    <n v="5657"/>
    <m/>
    <m/>
    <m/>
    <m/>
    <n v="3.3045217836976311"/>
    <n v="3.2049874177875695"/>
    <n v="2.8313522324621769"/>
    <m/>
    <m/>
    <n v="0.5490528810809685"/>
    <m/>
    <m/>
    <n v="3.245163431939897"/>
    <n v="3.2544703594981805"/>
    <n v="0.49196727748178432"/>
    <m/>
    <n v="24.875546448087405"/>
    <m/>
    <n v="38.900597267759558"/>
    <m/>
    <n v="86.33743169398916"/>
    <m/>
    <n v="34.799999999999997"/>
    <m/>
    <n v="5"/>
    <m/>
    <n v="11.2"/>
    <m/>
    <n v="12410"/>
    <n v="89603"/>
    <n v="74879"/>
    <n v="12237"/>
    <n v="124476"/>
    <n v="59427"/>
    <n v="2277"/>
    <n v="30244"/>
    <n v="39238"/>
    <n v="0"/>
    <n v="444791"/>
    <n v="3.1136204779824594"/>
    <n v="0.5490528810809685"/>
    <n v="3.2498168957190385"/>
    <n v="0.49196727748178432"/>
    <n v="640.30499999999995"/>
    <n v="904.32399999999996"/>
    <n v="80.97"/>
    <n v="234.75299999999999"/>
    <n v="194.714"/>
    <n v="302.26600000000002"/>
    <m/>
    <n v="91.375"/>
    <n v="200736"/>
    <n v="259351"/>
    <n v="136.166"/>
    <n v="83.215999999999994"/>
    <n v="285.298"/>
    <n v="110.38500000000001"/>
    <n v="0.122"/>
    <n v="0"/>
    <n v="228.07900000000001"/>
    <s v=""/>
    <n v="202619.99999999205"/>
    <n v="121950.00000000036"/>
    <n v="196349.99999999962"/>
    <n v="124875.00000000153"/>
    <n v="100800.00000000808"/>
    <m/>
    <n v="90000.000000001281"/>
    <n v="316000"/>
    <n v="520000"/>
    <n v="311999.99999998906"/>
    <n v="514400.00000000052"/>
    <n v="827199.99999999348"/>
    <n v="830400.00000000873"/>
    <n v="0"/>
    <n v="-82.055000000000007"/>
    <n v="310.00000000000227"/>
    <n v="836000"/>
    <n v="827199.99999999348"/>
    <n v="1.063829787234849E-2"/>
    <n v="12.183333333333335"/>
    <n v="428825.00000000466"/>
    <n v="437625.00000001123"/>
    <n v="154.87"/>
    <n v="398969.99999999168"/>
    <n v="394725.63829786086"/>
    <m/>
    <m/>
    <s v=""/>
  </r>
  <r>
    <x v="54"/>
    <n v="2026"/>
    <n v="2025"/>
    <d v="2025-05-01T00:00:00"/>
    <n v="31"/>
    <d v="1899-12-30T06:12:00"/>
    <d v="1899-12-30T18:31:00"/>
    <n v="5295"/>
    <n v="5372"/>
    <n v="4994"/>
    <n v="4750"/>
    <n v="4936"/>
    <n v="4913"/>
    <n v="4642"/>
    <n v="4597"/>
    <n v="4480"/>
    <n v="4576"/>
    <n v="4686"/>
    <n v="4724"/>
    <n v="4616"/>
    <n v="5011"/>
    <n v="3561"/>
    <n v="3349"/>
    <n v="3476"/>
    <n v="3243"/>
    <n v="5427"/>
    <n v="5377"/>
    <n v="4574"/>
    <n v="4929"/>
    <n v="5315"/>
    <n v="5419"/>
    <n v="5733"/>
    <n v="5849"/>
    <n v="5329"/>
    <n v="5555"/>
    <n v="5196"/>
    <n v="5095"/>
    <n v="4801"/>
    <n v="5015"/>
    <n v="4236"/>
    <n v="4256"/>
    <n v="3734"/>
    <n v="3795"/>
    <n v="4025"/>
    <n v="4162"/>
    <n v="4046"/>
    <n v="4062"/>
    <n v="4119"/>
    <n v="4050"/>
    <n v="4210"/>
    <n v="4262"/>
    <n v="4503"/>
    <n v="1412"/>
    <n v="4193"/>
    <n v="4236"/>
    <n v="3837"/>
    <n v="4011"/>
    <n v="4171"/>
    <n v="4080"/>
    <n v="4330"/>
    <n v="3687"/>
    <n v="3907"/>
    <n v="3984"/>
    <n v="4099"/>
    <n v="4071"/>
    <n v="3643"/>
    <n v="3989"/>
    <n v="3972"/>
    <n v="3908"/>
    <n v="4047"/>
    <n v="4266"/>
    <n v="5570"/>
    <n v="5337"/>
    <n v="6004"/>
    <n v="5701"/>
    <n v="5757"/>
    <n v="4949"/>
    <n v="6002"/>
    <n v="5777"/>
    <n v="4396"/>
    <n v="3315"/>
    <n v="4000"/>
    <n v="3352"/>
    <n v="2360"/>
    <n v="0"/>
    <n v="5363"/>
    <n v="5482"/>
    <n v="5058"/>
    <n v="5764"/>
    <n v="5250"/>
    <n v="3657"/>
    <n v="3016"/>
    <n v="2016"/>
    <n v="2509"/>
    <n v="986"/>
    <n v="0"/>
    <n v="0"/>
    <n v="1624"/>
    <n v="2355"/>
    <n v="4892"/>
    <n v="5125"/>
    <n v="4566"/>
    <n v="4558"/>
    <m/>
    <m/>
    <m/>
    <m/>
    <n v="5.1637264129988747"/>
    <n v="5.2484246440488729"/>
    <n v="5.2201541204330155"/>
    <m/>
    <m/>
    <n v="0.93496668194396437"/>
    <m/>
    <m/>
    <n v="5.3969792490990987"/>
    <n v="5.4677007754792761"/>
    <n v="0.86050604711711687"/>
    <m/>
    <n v="26.522432432432439"/>
    <m/>
    <n v="45.325915905405445"/>
    <m/>
    <n v="73.646216216216217"/>
    <m/>
    <n v="0"/>
    <m/>
    <n v="6.2"/>
    <m/>
    <n v="11.5"/>
    <m/>
    <n v="10667"/>
    <n v="70554"/>
    <n v="62880"/>
    <n v="10734"/>
    <n v="127303"/>
    <n v="60160"/>
    <n v="2360"/>
    <n v="30574"/>
    <n v="31647"/>
    <n v="0"/>
    <n v="406879"/>
    <n v="5.2107683924935877"/>
    <n v="0.93496668194396437"/>
    <n v="5.4323400122891874"/>
    <n v="0.86050604711711687"/>
    <n v="640.30499999999995"/>
    <n v="905.84500000000003"/>
    <n v="81.513000000000005"/>
    <n v="236.29599999999999"/>
    <n v="195.17400000000001"/>
    <n v="302.62299999999999"/>
    <m/>
    <n v="91.777000000000001"/>
    <n v="201010"/>
    <n v="259981"/>
    <n v="136.505"/>
    <n v="83.989000000000004"/>
    <n v="285.85700000000003"/>
    <n v="110.944"/>
    <n v="0.122"/>
    <n v="0"/>
    <n v="228.41900000000001"/>
    <s v=""/>
    <n v="250965.00000001185"/>
    <n v="122175.00000000143"/>
    <n v="254595.00000000105"/>
    <n v="103500.00000000179"/>
    <n v="80324.999999993452"/>
    <m/>
    <n v="90450.000000000233"/>
    <n v="274000"/>
    <n v="630000"/>
    <n v="271199.99999999889"/>
    <n v="618400.00000000827"/>
    <n v="894400.00000004144"/>
    <n v="894399.99999999604"/>
    <n v="0"/>
    <n v="-82.313000000000002"/>
    <n v="340.00000000000341"/>
    <n v="904000"/>
    <n v="894400.00000004144"/>
    <n v="1.0733452593870929E-2"/>
    <n v="12.316666666666668"/>
    <n v="386850.00000003824"/>
    <n v="396449.99999999686"/>
    <n v="154.87"/>
    <n v="505560.00000001292"/>
    <n v="500133.59570665541"/>
    <m/>
    <m/>
    <s v=""/>
  </r>
  <r>
    <x v="55"/>
    <n v="2026"/>
    <n v="2025"/>
    <d v="2025-05-01T00:00:00"/>
    <n v="31"/>
    <d v="1899-12-30T06:13:00"/>
    <d v="1899-12-30T18:26:00"/>
    <n v="6081"/>
    <n v="6181"/>
    <n v="6018"/>
    <n v="5846"/>
    <n v="5965"/>
    <n v="5912"/>
    <n v="5980"/>
    <n v="5900"/>
    <n v="5880"/>
    <n v="5921"/>
    <n v="5868"/>
    <n v="5872"/>
    <n v="5775"/>
    <n v="6262"/>
    <n v="4342"/>
    <n v="4098"/>
    <n v="4182"/>
    <n v="3944"/>
    <n v="6357"/>
    <n v="6275"/>
    <n v="5474"/>
    <n v="5710"/>
    <n v="6206"/>
    <n v="6349"/>
    <n v="6653"/>
    <n v="6842"/>
    <n v="6290"/>
    <n v="6580"/>
    <n v="6180"/>
    <n v="6086"/>
    <n v="5643"/>
    <n v="5880"/>
    <n v="4728"/>
    <n v="4699"/>
    <n v="4244"/>
    <n v="4242"/>
    <n v="4460"/>
    <n v="4580"/>
    <n v="4448"/>
    <n v="4507"/>
    <n v="4679"/>
    <n v="4403"/>
    <n v="4594"/>
    <n v="4726"/>
    <n v="4963"/>
    <n v="1545"/>
    <n v="4531"/>
    <n v="4494"/>
    <n v="4151"/>
    <n v="4302"/>
    <n v="4429"/>
    <n v="4483"/>
    <n v="4579"/>
    <n v="3943"/>
    <n v="4187"/>
    <n v="4316"/>
    <n v="4599"/>
    <n v="4428"/>
    <n v="4040"/>
    <n v="4428"/>
    <n v="4355"/>
    <n v="4319"/>
    <n v="4491"/>
    <n v="4726"/>
    <n v="6111"/>
    <n v="5810"/>
    <n v="6257"/>
    <n v="5857"/>
    <n v="5835"/>
    <n v="5007"/>
    <n v="6129"/>
    <n v="5941"/>
    <n v="4409"/>
    <n v="1316"/>
    <n v="3991"/>
    <n v="3339"/>
    <n v="2535"/>
    <n v="0"/>
    <n v="6193"/>
    <n v="6300"/>
    <n v="5779"/>
    <n v="6503"/>
    <n v="6194"/>
    <n v="4164"/>
    <n v="3635"/>
    <n v="2432"/>
    <n v="3016"/>
    <n v="1183"/>
    <n v="0"/>
    <n v="0"/>
    <n v="1945"/>
    <n v="2715"/>
    <n v="5850"/>
    <n v="6219"/>
    <n v="5555"/>
    <n v="5483"/>
    <m/>
    <m/>
    <m/>
    <m/>
    <n v="4.9305456899248439"/>
    <n v="4.905694251345575"/>
    <n v="4.8690627581521806"/>
    <m/>
    <m/>
    <n v="0.92627665382263036"/>
    <m/>
    <m/>
    <n v="5.2065259632152587"/>
    <n v="5.0765548757034065"/>
    <n v="0.87906333215258703"/>
    <m/>
    <n v="26.870027247956376"/>
    <m/>
    <n v="44.439593964577696"/>
    <m/>
    <n v="72.464305177111711"/>
    <m/>
    <n v="0"/>
    <m/>
    <n v="7.1"/>
    <m/>
    <n v="12.4"/>
    <m/>
    <n v="12262"/>
    <n v="87765"/>
    <n v="73970"/>
    <n v="12555"/>
    <n v="139619"/>
    <n v="60002"/>
    <n v="2535"/>
    <n v="35133"/>
    <n v="38033"/>
    <n v="0"/>
    <n v="461874"/>
    <n v="4.9017675664741995"/>
    <n v="0.92627665382263036"/>
    <n v="5.1415404194593322"/>
    <n v="0.87906333215258703"/>
    <n v="640.30499999999995"/>
    <n v="907.923"/>
    <n v="82.108000000000004"/>
    <n v="238.29900000000001"/>
    <n v="195.715"/>
    <n v="303.06299999999999"/>
    <m/>
    <n v="92.198999999999998"/>
    <n v="201326"/>
    <n v="260784"/>
    <n v="136.89599999999999"/>
    <n v="84.984999999999999"/>
    <n v="286.55500000000001"/>
    <n v="111.64"/>
    <n v="0.122"/>
    <n v="0"/>
    <n v="228.75899999999999"/>
    <s v=""/>
    <n v="342869.99999999581"/>
    <n v="133874.99999999974"/>
    <n v="330495.00000000239"/>
    <n v="121724.99999999929"/>
    <n v="98999.999999999491"/>
    <m/>
    <n v="94949.999999999331"/>
    <n v="316000"/>
    <n v="803000"/>
    <n v="312799.9999999929"/>
    <n v="796799.99999999604"/>
    <n v="1116799.9999999665"/>
    <n v="1113599.9999999967"/>
    <n v="0"/>
    <n v="-82.572999999999993"/>
    <n v="339.99999999997499"/>
    <n v="1119000"/>
    <n v="1116799.9999999665"/>
    <n v="1.9699140401447934E-3"/>
    <n v="12.216666666666669"/>
    <n v="447349.99999996426"/>
    <n v="449549.99999999779"/>
    <n v="154.87"/>
    <n v="673364.99999999814"/>
    <n v="672038.5288323561"/>
    <m/>
    <m/>
    <s v=""/>
  </r>
  <r>
    <x v="56"/>
    <n v="2026"/>
    <n v="2025"/>
    <d v="2025-05-01T00:00:00"/>
    <n v="31"/>
    <d v="1899-12-30T06:15:00"/>
    <d v="1899-12-30T18:06:00"/>
    <n v="6619"/>
    <n v="6702"/>
    <n v="6562"/>
    <n v="6285"/>
    <n v="6495"/>
    <n v="6441"/>
    <n v="6648"/>
    <n v="6554"/>
    <n v="6467"/>
    <n v="6560"/>
    <n v="6368"/>
    <n v="6396"/>
    <n v="6048"/>
    <n v="6806"/>
    <n v="4685"/>
    <n v="4416"/>
    <n v="4347"/>
    <n v="4250"/>
    <n v="6851"/>
    <n v="6743"/>
    <n v="6061"/>
    <n v="6222"/>
    <n v="6717"/>
    <n v="6848"/>
    <n v="7085"/>
    <n v="7187"/>
    <n v="6622"/>
    <n v="6895"/>
    <n v="6461"/>
    <n v="6320"/>
    <n v="5956"/>
    <n v="5762"/>
    <n v="5166"/>
    <n v="5196"/>
    <n v="4566"/>
    <n v="4650"/>
    <n v="4931"/>
    <n v="5096"/>
    <n v="4941"/>
    <n v="4953"/>
    <n v="5256"/>
    <n v="4957"/>
    <n v="5150"/>
    <n v="5230"/>
    <n v="5516"/>
    <n v="1717"/>
    <n v="5093"/>
    <n v="5159"/>
    <n v="4662"/>
    <n v="4858"/>
    <n v="5080"/>
    <n v="4934"/>
    <n v="5280"/>
    <n v="4503"/>
    <n v="4787"/>
    <n v="4817"/>
    <n v="4933"/>
    <n v="4918"/>
    <n v="4407"/>
    <n v="4810"/>
    <n v="4797"/>
    <n v="4722"/>
    <n v="4876"/>
    <n v="5141"/>
    <n v="7004"/>
    <n v="6702"/>
    <n v="7445"/>
    <n v="7026"/>
    <n v="7051"/>
    <n v="6282"/>
    <n v="7522"/>
    <n v="7170"/>
    <n v="5524"/>
    <n v="4349"/>
    <n v="4982"/>
    <n v="4154"/>
    <n v="2923"/>
    <n v="0"/>
    <n v="6566"/>
    <n v="6686"/>
    <n v="6230"/>
    <n v="7004"/>
    <n v="7313"/>
    <n v="4466"/>
    <n v="3856"/>
    <n v="2586"/>
    <n v="3223"/>
    <n v="1423"/>
    <n v="0"/>
    <n v="0"/>
    <n v="2067"/>
    <n v="2925"/>
    <n v="6184"/>
    <n v="6409"/>
    <n v="5702"/>
    <n v="5748"/>
    <m/>
    <m/>
    <m/>
    <m/>
    <n v="3.4527382929985961"/>
    <n v="3.4350989398820224"/>
    <n v="3.5064362251173709"/>
    <m/>
    <m/>
    <n v="0.62386899096278092"/>
    <m/>
    <m/>
    <n v="3.5884193300561806"/>
    <n v="3.5122708455969152"/>
    <n v="0.60661343321629269"/>
    <m/>
    <n v="26.194662921348286"/>
    <m/>
    <n v="40.002590266853929"/>
    <m/>
    <n v="80.428651685393248"/>
    <m/>
    <n v="9.6"/>
    <m/>
    <n v="6.9"/>
    <m/>
    <n v="11.4"/>
    <m/>
    <n v="13321"/>
    <n v="95328"/>
    <n v="78165"/>
    <n v="13565"/>
    <n v="155102"/>
    <n v="75211"/>
    <n v="2923"/>
    <n v="38265"/>
    <n v="40123"/>
    <n v="0"/>
    <n v="512003"/>
    <n v="3.4647578193326631"/>
    <n v="0.62386899096278092"/>
    <n v="3.5503450878265479"/>
    <n v="0.60661343321629269"/>
    <n v="640.30499999999995"/>
    <n v="910.26199999999994"/>
    <n v="82.775000000000006"/>
    <n v="240.548"/>
    <n v="196.292"/>
    <n v="303.54199999999997"/>
    <m/>
    <n v="92.703000000000003"/>
    <n v="201678"/>
    <n v="261692"/>
    <n v="137.33000000000001"/>
    <n v="86.11"/>
    <n v="287.33600000000001"/>
    <n v="112.42400000000001"/>
    <n v="0.122"/>
    <n v="0"/>
    <n v="229.12899999999999"/>
    <s v=""/>
    <n v="385934.9999999904"/>
    <n v="150075.00000000035"/>
    <n v="371084.99999999919"/>
    <n v="129824.99999999959"/>
    <n v="107774.99999999662"/>
    <m/>
    <n v="113400.00000000111"/>
    <n v="352000"/>
    <n v="908000"/>
    <n v="347200.00000002072"/>
    <n v="900000"/>
    <n v="1249600.0000000095"/>
    <n v="1254400.0000000095"/>
    <n v="0"/>
    <n v="-83.215999999999994"/>
    <n v="370.00000000000455"/>
    <n v="1260000"/>
    <n v="1249600.0000000095"/>
    <n v="8.3226632522330757E-3"/>
    <n v="11.85"/>
    <n v="490675.00000000716"/>
    <n v="501074.99999999767"/>
    <n v="154.87"/>
    <n v="757019.99999998952"/>
    <n v="750719.57746478415"/>
    <m/>
    <m/>
    <s v=""/>
  </r>
  <r>
    <x v="57"/>
    <n v="2026"/>
    <n v="2025"/>
    <d v="2025-05-01T00:00:00"/>
    <n v="31"/>
    <d v="1899-12-30T06:10:00"/>
    <d v="1899-12-30T17:51:00"/>
    <n v="6524"/>
    <n v="6649"/>
    <n v="6581"/>
    <n v="6366"/>
    <n v="6539"/>
    <n v="6456"/>
    <n v="6772"/>
    <n v="6604"/>
    <n v="6596"/>
    <n v="6662"/>
    <n v="6397"/>
    <n v="6393"/>
    <n v="6255"/>
    <n v="6815"/>
    <n v="4687"/>
    <n v="4422"/>
    <n v="4458"/>
    <n v="4235"/>
    <n v="6012"/>
    <n v="5997"/>
    <n v="5261"/>
    <n v="5543"/>
    <n v="6460"/>
    <n v="6568"/>
    <n v="7163"/>
    <n v="7251"/>
    <n v="6645"/>
    <n v="6813"/>
    <n v="6471"/>
    <n v="6331"/>
    <n v="6096"/>
    <n v="6360"/>
    <n v="4779"/>
    <n v="4782"/>
    <n v="4312"/>
    <n v="4363"/>
    <n v="4574"/>
    <n v="4682"/>
    <n v="4559"/>
    <n v="4604"/>
    <n v="4856"/>
    <n v="4561"/>
    <n v="4727"/>
    <n v="4810"/>
    <n v="5056"/>
    <n v="1623"/>
    <n v="4686"/>
    <n v="4688"/>
    <n v="4355"/>
    <n v="4505"/>
    <n v="4654"/>
    <n v="4621"/>
    <n v="4809"/>
    <n v="4150"/>
    <n v="4411"/>
    <n v="4466"/>
    <n v="4724"/>
    <n v="4601"/>
    <n v="4191"/>
    <n v="4570"/>
    <n v="4522"/>
    <n v="4462"/>
    <n v="4629"/>
    <n v="4865"/>
    <n v="6670"/>
    <n v="6132"/>
    <n v="6621"/>
    <n v="6263"/>
    <n v="6237"/>
    <n v="5653"/>
    <n v="6620"/>
    <n v="6348"/>
    <n v="4748"/>
    <n v="3811"/>
    <n v="4332"/>
    <n v="3685"/>
    <n v="2708"/>
    <n v="0"/>
    <n v="6353"/>
    <n v="6475"/>
    <n v="6106"/>
    <n v="6744"/>
    <n v="7033"/>
    <n v="4358"/>
    <n v="3730"/>
    <n v="3197"/>
    <n v="3128"/>
    <n v="2277"/>
    <n v="0"/>
    <n v="0"/>
    <n v="1981"/>
    <n v="2655"/>
    <n v="5930"/>
    <n v="6080"/>
    <n v="5474"/>
    <n v="5489"/>
    <m/>
    <m/>
    <m/>
    <m/>
    <n v="3.4064849353755942"/>
    <n v="3.4659394816993356"/>
    <n v="3.3484263728932611"/>
    <m/>
    <m/>
    <n v="0.62890364728390225"/>
    <m/>
    <m/>
    <n v="3.5006515365622031"/>
    <n v="3.5203902168839982"/>
    <n v="0.59075466866096882"/>
    <m/>
    <n v="25.778831908831933"/>
    <m/>
    <n v="38.698586481481478"/>
    <m/>
    <n v="81.271367521367523"/>
    <m/>
    <n v="1.2"/>
    <m/>
    <n v="7.2"/>
    <m/>
    <n v="15"/>
    <m/>
    <n v="13173"/>
    <n v="96238"/>
    <n v="75943"/>
    <n v="13028"/>
    <n v="144197"/>
    <n v="67120"/>
    <n v="2708"/>
    <n v="37069"/>
    <n v="39941"/>
    <n v="0"/>
    <n v="489417"/>
    <n v="3.4069502633227304"/>
    <n v="0.62890364728390225"/>
    <n v="3.5105208767231009"/>
    <n v="0.59075466866096882"/>
    <n v="640.30499999999995"/>
    <n v="912.96799999999996"/>
    <n v="83.393000000000001"/>
    <n v="243.12100000000001"/>
    <n v="196.85599999999999"/>
    <n v="304.02100000000002"/>
    <m/>
    <n v="93.165000000000006"/>
    <n v="202017"/>
    <n v="262707"/>
    <n v="137.74799999999999"/>
    <n v="87.34"/>
    <n v="288.17399999999998"/>
    <n v="113.26"/>
    <n v="0.122"/>
    <n v="0"/>
    <n v="229.499"/>
    <s v=""/>
    <n v="446490.00000000285"/>
    <n v="139049.99999999886"/>
    <n v="424545.00000000122"/>
    <n v="126899.99999999841"/>
    <n v="107775.00000000942"/>
    <m/>
    <n v="103950.00000000074"/>
    <n v="339000"/>
    <n v="1015000"/>
    <n v="334399.99999998236"/>
    <n v="984000.00000000314"/>
    <n v="1340799.9999999446"/>
    <n v="1337599.9999999977"/>
    <n v="0"/>
    <n v="-83.989000000000004"/>
    <n v="370.00000000000455"/>
    <n v="1354000"/>
    <n v="1340799.9999999446"/>
    <n v="9.8448687351253561E-3"/>
    <n v="11.683333333333334"/>
    <n v="464474.99999995192"/>
    <n v="477675.00000000745"/>
    <n v="154.87"/>
    <n v="871035.00000000407"/>
    <n v="862459.77476130414"/>
    <m/>
    <m/>
    <s v=""/>
  </r>
  <r>
    <x v="58"/>
    <n v="2026"/>
    <n v="2025"/>
    <d v="2025-05-01T00:00:00"/>
    <n v="31"/>
    <d v="1899-12-30T06:18:00"/>
    <d v="1899-12-30T18:29:00"/>
    <n v="5868"/>
    <n v="6016"/>
    <n v="5904"/>
    <n v="5653"/>
    <n v="5872"/>
    <n v="5816"/>
    <n v="5994"/>
    <n v="5850"/>
    <n v="5848"/>
    <n v="5898"/>
    <n v="5739"/>
    <n v="5761"/>
    <n v="5652"/>
    <n v="6160"/>
    <n v="4232"/>
    <n v="3988"/>
    <n v="4117"/>
    <n v="3793"/>
    <n v="6029"/>
    <n v="6004"/>
    <n v="5379"/>
    <n v="5503"/>
    <n v="5891"/>
    <n v="6018"/>
    <n v="6590"/>
    <n v="6709"/>
    <n v="6106"/>
    <n v="6322"/>
    <n v="5960"/>
    <n v="5815"/>
    <n v="5524"/>
    <n v="5769"/>
    <n v="4185"/>
    <n v="4168"/>
    <n v="3676"/>
    <n v="3708"/>
    <n v="3920"/>
    <n v="4044"/>
    <n v="3920"/>
    <n v="3982"/>
    <n v="4245"/>
    <n v="3915"/>
    <n v="4106"/>
    <n v="4224"/>
    <n v="4451"/>
    <n v="1330"/>
    <n v="4047"/>
    <n v="4053"/>
    <n v="3694"/>
    <n v="3847"/>
    <n v="3999"/>
    <n v="3988"/>
    <n v="4234"/>
    <n v="3524"/>
    <n v="3761"/>
    <n v="3804"/>
    <n v="4091"/>
    <n v="3970"/>
    <n v="3575"/>
    <n v="3947"/>
    <n v="3922"/>
    <n v="3859"/>
    <n v="4013"/>
    <n v="4254"/>
    <n v="5736"/>
    <n v="5248"/>
    <n v="5685"/>
    <n v="5300"/>
    <n v="5258"/>
    <n v="4724"/>
    <n v="5699"/>
    <n v="5430"/>
    <n v="3714"/>
    <n v="1976"/>
    <n v="3319"/>
    <n v="2778"/>
    <n v="2245"/>
    <n v="0"/>
    <n v="5509"/>
    <n v="5584"/>
    <n v="5628"/>
    <n v="5887"/>
    <n v="6203"/>
    <n v="3737"/>
    <n v="3712"/>
    <n v="3213"/>
    <n v="3109"/>
    <n v="2219"/>
    <n v="0"/>
    <n v="1120"/>
    <n v="1792"/>
    <n v="1997"/>
    <n v="5994"/>
    <n v="6288"/>
    <n v="5710"/>
    <n v="5581"/>
    <m/>
    <m/>
    <m/>
    <m/>
    <n v="2.9679010471812384"/>
    <n v="2.9752210675353394"/>
    <n v="2.7726532600276639"/>
    <m/>
    <m/>
    <n v="0.54066779596693981"/>
    <m/>
    <m/>
    <n v="3.0553832691256795"/>
    <n v="3.0720377972115833"/>
    <n v="0.51702821106557395"/>
    <m/>
    <n v="25.81415300546448"/>
    <m/>
    <n v="37.988092609289602"/>
    <m/>
    <n v="75.872540983606612"/>
    <m/>
    <n v="4.8"/>
    <m/>
    <n v="7.3"/>
    <m/>
    <n v="10.7"/>
    <m/>
    <n v="11884"/>
    <n v="86277"/>
    <n v="71710"/>
    <n v="11909"/>
    <n v="124456"/>
    <n v="54867"/>
    <n v="2245"/>
    <n v="32548"/>
    <n v="40735"/>
    <n v="0"/>
    <n v="436631"/>
    <n v="2.9052584582480807"/>
    <n v="0.54066779596693981"/>
    <n v="3.0637105331686314"/>
    <n v="0.51702821106557395"/>
    <n v="640.30499999999995"/>
    <n v="916.34199999999998"/>
    <n v="83.936000000000007"/>
    <n v="246.244"/>
    <n v="197.40199999999999"/>
    <n v="304.45400000000001"/>
    <m/>
    <n v="93.555999999999997"/>
    <n v="202325"/>
    <n v="263895"/>
    <n v="138.12899999999999"/>
    <n v="88.796999999999997"/>
    <n v="289.10700000000003"/>
    <n v="114.194"/>
    <n v="0.122"/>
    <n v="0"/>
    <n v="229.84899999999999"/>
    <s v=""/>
    <n v="556710.00000000396"/>
    <n v="122175.00000000143"/>
    <n v="515294.99999999843"/>
    <n v="122849.99999999825"/>
    <n v="97424.99999999837"/>
    <m/>
    <n v="87974.999999998006"/>
    <n v="308000"/>
    <n v="1188000"/>
    <n v="304800.00000000017"/>
    <n v="1165599.9999999949"/>
    <n v="1492800.0000000794"/>
    <n v="1494399.999999996"/>
    <n v="0"/>
    <n v="-84.984999999999999"/>
    <n v="349.99999999999432"/>
    <n v="1496000"/>
    <n v="1492800.0000000794"/>
    <n v="2.1436227223474713E-3"/>
    <n v="12.183333333333335"/>
    <n v="427225.00000007555"/>
    <n v="430424.99999999604"/>
    <n v="161.22"/>
    <n v="1072005.0000000023"/>
    <n v="1069707.0257235323"/>
    <m/>
    <m/>
    <s v=""/>
  </r>
  <r>
    <x v="59"/>
    <n v="2026"/>
    <n v="2025"/>
    <d v="2025-05-01T00:00:00"/>
    <n v="31"/>
    <d v="1899-12-30T06:25:00"/>
    <d v="1899-12-30T18:25:00"/>
    <n v="8996"/>
    <n v="9123"/>
    <n v="8999"/>
    <n v="8590"/>
    <n v="8866"/>
    <n v="8836"/>
    <n v="9134"/>
    <n v="9013"/>
    <n v="8858"/>
    <n v="8831"/>
    <n v="8728"/>
    <n v="8804"/>
    <n v="8580"/>
    <n v="9256"/>
    <n v="6370"/>
    <n v="6011"/>
    <n v="6204"/>
    <n v="5843"/>
    <n v="8952"/>
    <n v="8928"/>
    <n v="8125"/>
    <n v="8314"/>
    <n v="8876"/>
    <n v="9016"/>
    <n v="9056"/>
    <n v="9235"/>
    <n v="8569"/>
    <n v="8909"/>
    <n v="8384"/>
    <n v="8186"/>
    <n v="7769"/>
    <n v="8024"/>
    <n v="5868"/>
    <n v="5902"/>
    <n v="5227"/>
    <n v="5318"/>
    <n v="5605"/>
    <n v="5760"/>
    <n v="5576"/>
    <n v="5616"/>
    <n v="6021"/>
    <n v="5541"/>
    <n v="5782"/>
    <n v="5896"/>
    <n v="6225"/>
    <n v="1931"/>
    <n v="5700"/>
    <n v="5739"/>
    <n v="5206"/>
    <n v="5408"/>
    <n v="5623"/>
    <n v="5572"/>
    <n v="5930"/>
    <n v="4957"/>
    <n v="5262"/>
    <n v="5329"/>
    <n v="5673"/>
    <n v="5544"/>
    <n v="4994"/>
    <n v="5482"/>
    <n v="5416"/>
    <n v="5332"/>
    <n v="5550"/>
    <n v="5871"/>
    <n v="8075"/>
    <n v="7422"/>
    <n v="8122"/>
    <n v="7795"/>
    <n v="7637"/>
    <n v="6842"/>
    <n v="8179"/>
    <n v="7733"/>
    <n v="5945"/>
    <n v="4499"/>
    <n v="5353"/>
    <n v="4663"/>
    <n v="3269"/>
    <n v="0"/>
    <n v="7601"/>
    <n v="7711"/>
    <n v="7814"/>
    <n v="8214"/>
    <n v="8575"/>
    <n v="5164"/>
    <n v="4859"/>
    <n v="4207"/>
    <n v="4080"/>
    <n v="2937"/>
    <n v="0"/>
    <n v="2228"/>
    <n v="2550"/>
    <n v="2629"/>
    <n v="7749"/>
    <n v="8071"/>
    <n v="7312"/>
    <n v="7231"/>
    <m/>
    <m/>
    <m/>
    <m/>
    <n v="4.8104798882662978"/>
    <n v="4.7770437273786373"/>
    <n v="3.8839580875586832"/>
    <m/>
    <m/>
    <n v="0.87784951070180317"/>
    <m/>
    <m/>
    <n v="4.9992416088765639"/>
    <n v="5.0299331079611722"/>
    <n v="0.89682371151178997"/>
    <m/>
    <n v="26.950208044382773"/>
    <m/>
    <n v="42.521699459084623"/>
    <m/>
    <n v="69.250208044382816"/>
    <m/>
    <n v="0"/>
    <m/>
    <n v="8"/>
    <m/>
    <n v="12.2"/>
    <m/>
    <n v="18119"/>
    <n v="130923"/>
    <n v="102451"/>
    <n v="17892"/>
    <n v="174856"/>
    <n v="82265"/>
    <n v="3269"/>
    <n v="45079"/>
    <n v="53853"/>
    <n v="0"/>
    <n v="628707"/>
    <n v="4.4904939010678726"/>
    <n v="0.87784951070180317"/>
    <n v="5.0145873584188685"/>
    <n v="0.89682371151178997"/>
    <n v="640.30499999999995"/>
    <n v="919.27599999999995"/>
    <n v="84.680999999999997"/>
    <n v="249.37299999999999"/>
    <n v="198.16"/>
    <n v="305.10399999999998"/>
    <m/>
    <n v="94.119"/>
    <n v="202769"/>
    <n v="265065"/>
    <n v="138.678"/>
    <n v="90.230999999999995"/>
    <n v="290.108"/>
    <n v="115.19199999999999"/>
    <n v="0.122"/>
    <n v="0"/>
    <n v="230.22900000000001"/>
    <s v=""/>
    <n v="484109.99999999488"/>
    <n v="167624.99999999782"/>
    <n v="516284.99999999849"/>
    <n v="170550.00000000221"/>
    <n v="146249.99999999488"/>
    <m/>
    <n v="126675.00000000054"/>
    <n v="444000"/>
    <n v="1170000"/>
    <n v="439200.0000000053"/>
    <n v="1147199.9999999979"/>
    <n v="1601599.9999999623"/>
    <n v="1596799.9999999846"/>
    <n v="0"/>
    <n v="-86.11"/>
    <n v="380.00000000002387"/>
    <n v="1614000"/>
    <n v="1601599.9999999623"/>
    <n v="7.7422577422814332E-3"/>
    <n v="12"/>
    <n v="598699.99999995786"/>
    <n v="611099.99999999546"/>
    <n v="161.68"/>
    <n v="1000394.9999999934"/>
    <n v="992649.68406590377"/>
    <m/>
    <m/>
    <s v=""/>
  </r>
  <r>
    <x v="60"/>
    <n v="2026"/>
    <n v="2025"/>
    <d v="2025-05-01T00:00:00"/>
    <n v="31"/>
    <d v="1899-12-30T06:19:00"/>
    <d v="1899-12-30T18:27:00"/>
    <n v="4331"/>
    <n v="4392"/>
    <n v="4341"/>
    <n v="4162"/>
    <n v="4293"/>
    <n v="4253"/>
    <n v="4428"/>
    <n v="4359"/>
    <n v="4303"/>
    <n v="4196"/>
    <n v="4044"/>
    <n v="4206"/>
    <n v="4102"/>
    <n v="4476"/>
    <n v="3022"/>
    <n v="2833"/>
    <n v="2933"/>
    <n v="2714"/>
    <n v="4408"/>
    <n v="4352"/>
    <n v="3906"/>
    <n v="4053"/>
    <n v="4370"/>
    <n v="4448"/>
    <n v="4634"/>
    <n v="4712"/>
    <n v="4289"/>
    <n v="4481"/>
    <n v="4184"/>
    <n v="4084"/>
    <n v="3875"/>
    <n v="4050"/>
    <n v="2394"/>
    <n v="2401"/>
    <n v="2122"/>
    <n v="2157"/>
    <n v="2279"/>
    <n v="2340"/>
    <n v="2250"/>
    <n v="2270"/>
    <n v="2419"/>
    <n v="2220"/>
    <n v="2320"/>
    <n v="2394"/>
    <n v="2550"/>
    <n v="723"/>
    <n v="2280"/>
    <n v="2290"/>
    <n v="2063"/>
    <n v="2141"/>
    <n v="2228"/>
    <n v="2217"/>
    <n v="2354"/>
    <n v="1943"/>
    <n v="2066"/>
    <n v="2101"/>
    <n v="2213"/>
    <n v="2185"/>
    <n v="1956"/>
    <n v="2147"/>
    <n v="2118"/>
    <n v="2092"/>
    <n v="2179"/>
    <n v="2313"/>
    <n v="3275"/>
    <n v="3033"/>
    <n v="3266"/>
    <n v="3136"/>
    <n v="3041"/>
    <n v="2722"/>
    <n v="3268"/>
    <n v="3080"/>
    <n v="2288"/>
    <n v="1696"/>
    <n v="2046"/>
    <n v="1759"/>
    <n v="1266"/>
    <n v="0"/>
    <n v="3118"/>
    <n v="3146"/>
    <n v="3130"/>
    <n v="3289"/>
    <n v="3419"/>
    <n v="2060"/>
    <n v="1914"/>
    <n v="1658"/>
    <n v="1599"/>
    <n v="1120"/>
    <n v="12"/>
    <n v="810"/>
    <n v="992"/>
    <n v="997"/>
    <n v="3218"/>
    <n v="3406"/>
    <n v="3070"/>
    <n v="3003"/>
    <m/>
    <m/>
    <m/>
    <m/>
    <n v="2.2130775582990387"/>
    <n v="2.1218189847559508"/>
    <n v="1.5433053627586188"/>
    <m/>
    <m/>
    <n v="0.39137146645700593"/>
    <m/>
    <m/>
    <n v="2.1584989142972129"/>
    <n v="2.1924295451465201"/>
    <n v="0.38672991092821196"/>
    <m/>
    <n v="24.455281207133012"/>
    <m/>
    <n v="35.200435980795632"/>
    <m/>
    <n v="81.537311385459503"/>
    <m/>
    <n v="0"/>
    <m/>
    <n v="5.8"/>
    <m/>
    <n v="9.9"/>
    <m/>
    <n v="8723"/>
    <n v="62665"/>
    <n v="51028"/>
    <n v="8818"/>
    <n v="69725"/>
    <n v="32610"/>
    <n v="1266"/>
    <n v="18162"/>
    <n v="21799"/>
    <n v="0"/>
    <n v="274796"/>
    <n v="1.959400635271203"/>
    <n v="0.39137146645700593"/>
    <n v="2.1754642297218663"/>
    <n v="0.38672991092821196"/>
    <n v="640.30499999999995"/>
    <n v="921.71199999999999"/>
    <n v="84.994"/>
    <n v="252.02500000000001"/>
    <n v="198.52"/>
    <n v="305.42"/>
    <m/>
    <n v="94.347999999999999"/>
    <n v="202973"/>
    <n v="265972"/>
    <n v="138.929"/>
    <n v="91.346000000000004"/>
    <n v="290.79899999999998"/>
    <n v="115.889"/>
    <n v="0.122"/>
    <n v="0"/>
    <n v="230.60900000000001"/>
    <s v=""/>
    <n v="401940.00000000588"/>
    <n v="70425.000000000538"/>
    <n v="437580.0000000025"/>
    <n v="81000.00000000307"/>
    <n v="71100.000000006956"/>
    <m/>
    <n v="51524.999999999818"/>
    <n v="204000"/>
    <n v="907000"/>
    <n v="200800.00000000381"/>
    <n v="892000.00000000722"/>
    <n v="1105599.9999999586"/>
    <n v="1115200.0000000044"/>
    <n v="0"/>
    <n v="-87.34"/>
    <n v="379.99999999999545"/>
    <n v="1111000"/>
    <n v="1105599.9999999586"/>
    <n v="4.8842257598060712E-3"/>
    <n v="12.133333333333333"/>
    <n v="268649.99999996898"/>
    <n v="274050.00000001036"/>
    <n v="161.68"/>
    <n v="839520.00000000838"/>
    <n v="835419.59479013598"/>
    <m/>
    <m/>
    <s v=""/>
  </r>
  <r>
    <x v="61"/>
    <n v="2026"/>
    <n v="2025"/>
    <d v="2025-05-01T00:00:00"/>
    <n v="31"/>
    <d v="1899-12-30T06:21:00"/>
    <d v="1899-12-30T18:20:00"/>
    <n v="7124"/>
    <n v="7247"/>
    <n v="7071"/>
    <n v="6700"/>
    <n v="6989"/>
    <n v="6950"/>
    <n v="7014"/>
    <n v="6954"/>
    <n v="6843"/>
    <n v="6935"/>
    <n v="6747"/>
    <n v="6934"/>
    <n v="6820"/>
    <n v="7399"/>
    <n v="5108"/>
    <n v="4820"/>
    <n v="4997"/>
    <n v="4648"/>
    <n v="7346"/>
    <n v="7299"/>
    <n v="6532"/>
    <n v="6662"/>
    <n v="7181"/>
    <n v="7336"/>
    <n v="7824"/>
    <n v="8073"/>
    <n v="7378"/>
    <n v="7680"/>
    <n v="7240"/>
    <n v="7083"/>
    <n v="6613"/>
    <n v="6830"/>
    <n v="5745"/>
    <n v="5729"/>
    <n v="5050"/>
    <n v="5110"/>
    <n v="5410"/>
    <n v="5587"/>
    <n v="5440"/>
    <n v="5512"/>
    <n v="5921"/>
    <n v="5491"/>
    <n v="5737"/>
    <n v="5840"/>
    <n v="6116"/>
    <n v="1908"/>
    <n v="5679"/>
    <n v="5694"/>
    <n v="5224"/>
    <n v="5442"/>
    <n v="5654"/>
    <n v="5578"/>
    <n v="5952"/>
    <n v="5029"/>
    <n v="5359"/>
    <n v="5411"/>
    <n v="5628"/>
    <n v="5583"/>
    <n v="5044"/>
    <n v="5506"/>
    <n v="5505"/>
    <n v="5421"/>
    <n v="5597"/>
    <n v="5907"/>
    <n v="8122"/>
    <n v="7375"/>
    <n v="8077"/>
    <n v="7776"/>
    <n v="7662"/>
    <n v="6875"/>
    <n v="8168"/>
    <n v="7807"/>
    <n v="5071"/>
    <n v="2954"/>
    <n v="4578"/>
    <n v="3765"/>
    <n v="3200"/>
    <n v="0"/>
    <n v="7546"/>
    <n v="7672"/>
    <n v="7645"/>
    <n v="8114"/>
    <n v="8451"/>
    <n v="5127"/>
    <n v="4336"/>
    <n v="4200"/>
    <n v="3858"/>
    <n v="2617"/>
    <n v="1640"/>
    <n v="1835"/>
    <n v="2346"/>
    <n v="2350"/>
    <n v="7182"/>
    <n v="7633"/>
    <n v="6843"/>
    <n v="6717"/>
    <m/>
    <m/>
    <m/>
    <m/>
    <n v="4"/>
    <n v="3.6341827746238393"/>
    <n v="3.9956433492932071"/>
    <m/>
    <m/>
    <n v="0.69165741824219928"/>
    <m/>
    <m/>
    <n v="4"/>
    <n v="3.7923730638134252"/>
    <n v="1"/>
    <m/>
    <n v="27"/>
    <m/>
    <n v="42"/>
    <m/>
    <n v="74"/>
    <m/>
    <n v="0"/>
    <m/>
    <n v="6.4"/>
    <m/>
    <n v="15.8"/>
    <m/>
    <n v="14371"/>
    <n v="102929"/>
    <n v="86560"/>
    <n v="14517"/>
    <n v="173809"/>
    <n v="78230"/>
    <n v="3200"/>
    <n v="44555"/>
    <n v="51557"/>
    <n v="0"/>
    <n v="569728"/>
    <n v="3.8766087079723488"/>
    <n v="0.69165741824219928"/>
    <n v="3.8961865319067126"/>
    <n v="1"/>
    <n v="640.30499999999995"/>
    <n v="923.97199999999998"/>
    <n v="85.734999999999999"/>
    <n v="254.179"/>
    <n v="199.18600000000001"/>
    <n v="305.93599999999998"/>
    <m/>
    <n v="94.891000000000005"/>
    <n v="203361"/>
    <n v="266869"/>
    <n v="139.40899999999999"/>
    <n v="92.454999999999998"/>
    <n v="291.59500000000003"/>
    <n v="116.687"/>
    <n v="0.122"/>
    <n v="0"/>
    <n v="230.989"/>
    <s v=""/>
    <n v="372899.99999999849"/>
    <n v="166724.99999999991"/>
    <n v="355409.99999999942"/>
    <n v="149849.99999999927"/>
    <n v="116099.9999999916"/>
    <m/>
    <n v="122175.00000000143"/>
    <n v="388000"/>
    <n v="897000"/>
    <n v="383999.99999999179"/>
    <n v="887199.99999999569"/>
    <n v="1273600.0000000787"/>
    <n v="1276800.0000000028"/>
    <n v="0"/>
    <n v="-88.796999999999997"/>
    <n v="379.99999999999545"/>
    <n v="1285000"/>
    <n v="1273600.0000000787"/>
    <n v="8.9510050250631856E-3"/>
    <n v="11.983333333333333"/>
    <n v="543450.00000007101"/>
    <n v="554849.9999999922"/>
    <n v="161.68"/>
    <n v="728309.9999999979"/>
    <n v="721790.89353019418"/>
    <m/>
    <m/>
    <s v=""/>
  </r>
  <r>
    <x v="62"/>
    <n v="2026"/>
    <n v="2025"/>
    <d v="2025-05-01T00:00:00"/>
    <n v="31"/>
    <d v="1899-12-30T06:44:00"/>
    <d v="1899-12-30T18:32:00"/>
    <n v="5917"/>
    <n v="6042"/>
    <n v="5931"/>
    <n v="5678"/>
    <n v="5856"/>
    <n v="5809"/>
    <n v="5997"/>
    <n v="5876"/>
    <n v="5831"/>
    <n v="5912"/>
    <n v="5548"/>
    <n v="5566"/>
    <n v="5447"/>
    <n v="5918"/>
    <n v="4141"/>
    <n v="3895"/>
    <n v="4012"/>
    <n v="3727"/>
    <n v="5601"/>
    <n v="5551"/>
    <n v="4999"/>
    <n v="5127"/>
    <n v="5872"/>
    <n v="5972"/>
    <n v="6278"/>
    <n v="6407"/>
    <n v="5873"/>
    <n v="6118"/>
    <n v="5724"/>
    <n v="5570"/>
    <n v="5292"/>
    <n v="5516"/>
    <n v="4751"/>
    <n v="4755"/>
    <n v="4202"/>
    <n v="4248"/>
    <n v="4489"/>
    <n v="4635"/>
    <n v="4518"/>
    <n v="4559"/>
    <n v="4920"/>
    <n v="4558"/>
    <n v="4727"/>
    <n v="4801"/>
    <n v="5069"/>
    <n v="1584"/>
    <n v="4688"/>
    <n v="4717"/>
    <n v="4320"/>
    <n v="4494"/>
    <n v="4687"/>
    <n v="4583"/>
    <n v="4927"/>
    <n v="4161"/>
    <n v="4407"/>
    <n v="4429"/>
    <n v="4570"/>
    <n v="4545"/>
    <n v="4145"/>
    <n v="4490"/>
    <n v="4495"/>
    <n v="4429"/>
    <n v="4570"/>
    <n v="4798"/>
    <n v="6431"/>
    <n v="5877"/>
    <n v="6641"/>
    <n v="6357"/>
    <n v="6199"/>
    <n v="5626"/>
    <n v="6677"/>
    <n v="6379"/>
    <n v="4812"/>
    <n v="3564"/>
    <n v="4319"/>
    <n v="3640"/>
    <n v="2634"/>
    <n v="214"/>
    <n v="6070"/>
    <n v="6163"/>
    <n v="6282"/>
    <n v="6600"/>
    <n v="6832"/>
    <n v="4185"/>
    <n v="3518"/>
    <n v="3396"/>
    <n v="3126"/>
    <n v="2160"/>
    <n v="1373"/>
    <n v="1638"/>
    <n v="1959"/>
    <n v="1912"/>
    <n v="6223"/>
    <n v="6403"/>
    <n v="5450"/>
    <n v="5504"/>
    <m/>
    <m/>
    <m/>
    <m/>
    <n v="4.4243420959097302"/>
    <n v="4.2654844560837955"/>
    <n v="4.2317407887403551"/>
    <m/>
    <m/>
    <n v="0.81940451361904976"/>
    <m/>
    <m/>
    <n v="4.2755999060818057"/>
    <n v="4.4541490358361138"/>
    <n v="0.83070482143864544"/>
    <m/>
    <n v="28.962115655853317"/>
    <m/>
    <n v="45.339195543018313"/>
    <m/>
    <n v="66.790832157968993"/>
    <m/>
    <n v="0"/>
    <m/>
    <n v="7.9"/>
    <m/>
    <n v="11.7"/>
    <m/>
    <n v="11959"/>
    <n v="85144"/>
    <n v="68056"/>
    <n v="11844"/>
    <n v="143271"/>
    <n v="66522"/>
    <n v="2848"/>
    <n v="36132"/>
    <n v="42662"/>
    <n v="0"/>
    <n v="468438"/>
    <n v="4.3071891135779605"/>
    <n v="0.81940451361904976"/>
    <n v="4.3648744709589593"/>
    <n v="0.83070482143864544"/>
    <n v="640.30499999999995"/>
    <n v="926.59299999999996"/>
    <n v="86.346999999999994"/>
    <n v="256.52"/>
    <n v="199.72300000000001"/>
    <n v="306.36200000000002"/>
    <m/>
    <n v="95.346999999999994"/>
    <n v="203681"/>
    <n v="267824"/>
    <n v="139.804"/>
    <n v="93.637"/>
    <n v="292.387"/>
    <n v="117.479"/>
    <n v="0.122"/>
    <n v="0"/>
    <n v="231.369"/>
    <s v=""/>
    <n v="432464.99999999686"/>
    <n v="137699.99999999884"/>
    <n v="386264.99999999668"/>
    <n v="120825.00000000138"/>
    <n v="95850.000000010026"/>
    <m/>
    <n v="102599.9999999975"/>
    <n v="320000"/>
    <n v="955000"/>
    <n v="316000.00000000821"/>
    <n v="945600.00000000175"/>
    <n v="1267199.9999999572"/>
    <n v="1267200.0000000026"/>
    <n v="0"/>
    <n v="-90.230999999999995"/>
    <n v="379.99999999999545"/>
    <n v="1275000"/>
    <n v="1267199.9999999572"/>
    <n v="6.155303030336956E-3"/>
    <n v="11.8"/>
    <n v="449174.99999996502"/>
    <n v="456975.00000000774"/>
    <n v="161.68"/>
    <n v="818729.99999999348"/>
    <n v="813690.46874996577"/>
    <m/>
    <m/>
    <s v=""/>
  </r>
  <r>
    <x v="63"/>
    <n v="2026"/>
    <n v="2025"/>
    <d v="2025-05-01T00:00:00"/>
    <n v="31"/>
    <d v="1899-12-30T06:19:00"/>
    <d v="1899-12-30T18:31:00"/>
    <n v="10906"/>
    <n v="11102"/>
    <n v="10859"/>
    <n v="10388"/>
    <n v="10708"/>
    <n v="10681"/>
    <n v="11011"/>
    <n v="10849"/>
    <n v="10721"/>
    <n v="10855"/>
    <n v="10604"/>
    <n v="10669"/>
    <n v="10414"/>
    <n v="11256"/>
    <n v="7789"/>
    <n v="7387"/>
    <n v="7612"/>
    <n v="7112"/>
    <n v="10839"/>
    <n v="10435"/>
    <n v="9893"/>
    <n v="10097"/>
    <n v="10945"/>
    <n v="11075"/>
    <n v="11267"/>
    <n v="11522"/>
    <n v="10663"/>
    <n v="11132"/>
    <n v="10445"/>
    <n v="10219"/>
    <n v="9531"/>
    <n v="9199"/>
    <n v="7717"/>
    <n v="7731"/>
    <n v="6934"/>
    <n v="7025"/>
    <n v="7387"/>
    <n v="7585"/>
    <n v="7413"/>
    <n v="7465"/>
    <n v="7951"/>
    <n v="7569"/>
    <n v="7746"/>
    <n v="7817"/>
    <n v="8155"/>
    <n v="2642"/>
    <n v="7679"/>
    <n v="7718"/>
    <n v="7144"/>
    <n v="7437"/>
    <n v="7725"/>
    <n v="7497"/>
    <n v="8099"/>
    <n v="6948"/>
    <n v="7318"/>
    <n v="7223"/>
    <n v="7365"/>
    <n v="7344"/>
    <n v="6703"/>
    <n v="7236"/>
    <n v="7237"/>
    <n v="7144"/>
    <n v="7357"/>
    <n v="7781"/>
    <n v="11053"/>
    <n v="10042"/>
    <n v="10945"/>
    <n v="10528"/>
    <n v="10416"/>
    <n v="9371"/>
    <n v="11022"/>
    <n v="10598"/>
    <n v="7912"/>
    <n v="5469"/>
    <n v="7210"/>
    <n v="6066"/>
    <n v="4400"/>
    <n v="942"/>
    <n v="9936"/>
    <n v="10078"/>
    <n v="10088"/>
    <n v="10700"/>
    <n v="11035"/>
    <n v="6804"/>
    <n v="6272"/>
    <n v="6081"/>
    <n v="5577"/>
    <n v="3882"/>
    <n v="2434"/>
    <n v="2926"/>
    <n v="4248"/>
    <n v="3280"/>
    <n v="11023"/>
    <n v="11631"/>
    <n v="10075"/>
    <n v="9971"/>
    <m/>
    <m/>
    <m/>
    <m/>
    <n v="5.9957451806166464"/>
    <n v="5.9146445538226473"/>
    <n v="5.5853215700680243"/>
    <m/>
    <m/>
    <n v="1.1999352993598917"/>
    <m/>
    <m/>
    <n v="6.3297364856752996"/>
    <n v="6.2957862615961835"/>
    <n v="1.1996013004092749"/>
    <m/>
    <n v="30.128267394270107"/>
    <m/>
    <n v="48.415963001364311"/>
    <m/>
    <n v="58.584856753069595"/>
    <m/>
    <n v="0"/>
    <m/>
    <n v="7.9"/>
    <m/>
    <n v="11.7"/>
    <m/>
    <n v="22008"/>
    <n v="158915"/>
    <n v="125242"/>
    <n v="22020"/>
    <n v="234092"/>
    <n v="110632"/>
    <n v="5342"/>
    <n v="58641"/>
    <n v="77400"/>
    <n v="0"/>
    <n v="814292"/>
    <n v="5.8319037681691057"/>
    <n v="1.1999352993598917"/>
    <n v="6.3127613736357411"/>
    <n v="1.1996013004092749"/>
    <n v="640.30499999999995"/>
    <n v="929.90800000000002"/>
    <n v="87.332999999999998"/>
    <n v="259.44099999999997"/>
    <n v="200.696"/>
    <n v="307.15199999999999"/>
    <m/>
    <n v="96.094999999999999"/>
    <n v="204246"/>
    <n v="269078"/>
    <n v="140.50200000000001"/>
    <n v="95.188000000000002"/>
    <n v="293.51400000000001"/>
    <n v="118.60899999999999"/>
    <n v="0.122"/>
    <n v="0"/>
    <n v="231.96899999999999"/>
    <s v=""/>
    <n v="546975.00000000896"/>
    <n v="221850.00000000096"/>
    <n v="481964.99999999872"/>
    <n v="218924.99999999657"/>
    <n v="177749.99999999182"/>
    <m/>
    <n v="168300.00000000105"/>
    <n v="565000"/>
    <n v="1254000"/>
    <n v="558400.00000000605"/>
    <n v="1240800.0000000016"/>
    <n v="1803200.0000000154"/>
    <n v="1807999.9999999928"/>
    <n v="0"/>
    <n v="-91.346000000000004"/>
    <n v="599.99999999999432"/>
    <n v="1819000"/>
    <n v="1803200.0000000154"/>
    <n v="8.7622005323781949E-3"/>
    <n v="12.2"/>
    <n v="771025.00000000582"/>
    <n v="786824.99999999045"/>
    <n v="161.68"/>
    <n v="1028940.0000000077"/>
    <n v="1019924.2213842224"/>
    <m/>
    <m/>
    <s v=""/>
  </r>
  <r>
    <x v="64"/>
    <n v="2026"/>
    <n v="2025"/>
    <d v="2025-06-01T00:00:00"/>
    <n v="30"/>
    <d v="1899-12-30T06:18:00"/>
    <d v="1899-12-30T18:34:00"/>
    <n v="8519"/>
    <n v="8711"/>
    <n v="8539"/>
    <n v="8139"/>
    <n v="8425"/>
    <n v="8390"/>
    <n v="8625"/>
    <n v="8363"/>
    <n v="8431"/>
    <n v="8502"/>
    <n v="8352"/>
    <n v="8365"/>
    <n v="8212"/>
    <n v="8933"/>
    <n v="6190"/>
    <n v="5827"/>
    <n v="6026"/>
    <n v="5595"/>
    <n v="8645"/>
    <n v="8669"/>
    <n v="7781"/>
    <n v="7950"/>
    <n v="8499"/>
    <n v="8666"/>
    <n v="9852"/>
    <n v="9970"/>
    <n v="8915"/>
    <n v="9152"/>
    <n v="8732"/>
    <n v="8534"/>
    <n v="8263"/>
    <n v="8693"/>
    <n v="6647"/>
    <n v="6630"/>
    <n v="5840"/>
    <n v="5887"/>
    <n v="6220"/>
    <n v="6426"/>
    <n v="6247"/>
    <n v="6346"/>
    <n v="6788"/>
    <n v="6472"/>
    <n v="6586"/>
    <n v="6730"/>
    <n v="7062"/>
    <n v="2176"/>
    <n v="6500"/>
    <n v="6511"/>
    <n v="5942"/>
    <n v="6197"/>
    <n v="6441"/>
    <n v="6383"/>
    <n v="6806"/>
    <n v="5700"/>
    <n v="6083"/>
    <n v="6169"/>
    <n v="6443"/>
    <n v="6388"/>
    <n v="5740"/>
    <n v="6286"/>
    <n v="6315"/>
    <n v="6232"/>
    <n v="6421"/>
    <n v="6936"/>
    <n v="9078"/>
    <n v="8289"/>
    <n v="8901"/>
    <n v="8351"/>
    <n v="8396"/>
    <n v="7570"/>
    <n v="9025"/>
    <n v="8605"/>
    <n v="6478"/>
    <n v="4230"/>
    <n v="5834"/>
    <n v="4870"/>
    <n v="3640"/>
    <n v="1205"/>
    <n v="8590"/>
    <n v="8757"/>
    <n v="8774"/>
    <n v="9377"/>
    <n v="9723"/>
    <n v="5897"/>
    <n v="5286"/>
    <n v="5103"/>
    <n v="4705"/>
    <n v="3430"/>
    <n v="3762"/>
    <n v="2539"/>
    <n v="3976"/>
    <n v="2874"/>
    <n v="9422"/>
    <n v="9757"/>
    <n v="8063"/>
    <n v="8346"/>
    <m/>
    <m/>
    <m/>
    <m/>
    <n v="4.6887129660786924"/>
    <n v="4.7248752989999998"/>
    <n v="4.5229686669999998"/>
    <m/>
    <m/>
    <n v="0.898739701"/>
    <m/>
    <m/>
    <n v="4.4969538941293532"/>
    <n v="4.4788279360000001"/>
    <n v="0.88884359873360441"/>
    <m/>
    <n v="28.704857530529168"/>
    <m/>
    <n v="44.687697476255103"/>
    <m/>
    <n v="63.329715061058401"/>
    <m/>
    <n v="0"/>
    <m/>
    <n v="7.2"/>
    <m/>
    <n v="11.8"/>
    <m/>
    <n v="17230"/>
    <n v="124914"/>
    <n v="105156"/>
    <n v="17165"/>
    <n v="199550"/>
    <n v="89627"/>
    <n v="4845"/>
    <n v="51118"/>
    <n v="67263"/>
    <n v="0"/>
    <n v="676868"/>
    <n v="4.645518977359564"/>
    <n v="0.898739701"/>
    <n v="4.4878909150646766"/>
    <n v="0.88884359873360441"/>
    <n v="640.30499999999995"/>
    <n v="932.44"/>
    <n v="88.182000000000002"/>
    <n v="261.887"/>
    <n v="201.52099999999999"/>
    <n v="307.77499999999998"/>
    <m/>
    <n v="96.722999999999999"/>
    <n v="204713"/>
    <n v="270089"/>
    <n v="141.08000000000001"/>
    <n v="96.438000000000002"/>
    <n v="294.43299999999999"/>
    <n v="119.52800000000001"/>
    <n v="0.122"/>
    <n v="0"/>
    <n v="232.56899999999999"/>
    <s v=""/>
    <n v="417780.00000000646"/>
    <n v="191025.00000000084"/>
    <n v="403590.00000000437"/>
    <n v="185624.99999999744"/>
    <n v="140174.99999999785"/>
    <m/>
    <n v="141300.00000000003"/>
    <n v="467000"/>
    <n v="1011000"/>
    <n v="462400.00000000239"/>
    <n v="1000000"/>
    <n v="1470399.9999999723"/>
    <n v="1470400.0000000179"/>
    <n v="0"/>
    <n v="-92.454999999999998"/>
    <n v="599.99999999999432"/>
    <n v="1478000"/>
    <n v="1470399.9999999723"/>
    <n v="5.1686615887023279E-3"/>
    <n v="12.266666666666666"/>
    <n v="650524.99999996845"/>
    <n v="658124.99999999616"/>
    <n v="161.68"/>
    <n v="821370.00000001083"/>
    <n v="817124.61643089831"/>
    <m/>
    <m/>
    <s v=""/>
  </r>
  <r>
    <x v="65"/>
    <n v="2026"/>
    <n v="2025"/>
    <d v="2025-06-01T00:00:00"/>
    <n v="30"/>
    <d v="1899-12-30T06:12:00"/>
    <d v="1899-12-30T18:37:00"/>
    <n v="8303"/>
    <n v="8462"/>
    <n v="8368"/>
    <n v="8076"/>
    <n v="8325"/>
    <n v="8225"/>
    <n v="8580"/>
    <n v="8359"/>
    <n v="8373"/>
    <n v="8447"/>
    <n v="8186"/>
    <n v="8140"/>
    <n v="8041"/>
    <n v="8758"/>
    <n v="6049"/>
    <n v="5743"/>
    <n v="5893"/>
    <n v="5423"/>
    <n v="8425"/>
    <n v="8347"/>
    <n v="7540"/>
    <n v="7743"/>
    <n v="8304"/>
    <n v="8431"/>
    <n v="9270"/>
    <n v="9421"/>
    <n v="8646"/>
    <n v="8885"/>
    <n v="8506"/>
    <n v="8311"/>
    <n v="7976"/>
    <n v="8311"/>
    <n v="6257"/>
    <n v="6277"/>
    <n v="5629"/>
    <n v="5718"/>
    <n v="6014"/>
    <n v="6153"/>
    <n v="5992"/>
    <n v="6027"/>
    <n v="6392"/>
    <n v="6140"/>
    <n v="6203"/>
    <n v="6321"/>
    <n v="6636"/>
    <n v="2111"/>
    <n v="6142"/>
    <n v="6152"/>
    <n v="5668"/>
    <n v="5889"/>
    <n v="6077"/>
    <n v="6012"/>
    <n v="6360"/>
    <n v="5426"/>
    <n v="5757"/>
    <n v="5874"/>
    <n v="6032"/>
    <n v="5983"/>
    <n v="5429"/>
    <n v="5944"/>
    <n v="5952"/>
    <n v="5872"/>
    <n v="6056"/>
    <n v="6435"/>
    <n v="8709"/>
    <n v="8026"/>
    <n v="8597"/>
    <n v="8078"/>
    <n v="7842"/>
    <n v="6586"/>
    <n v="8654"/>
    <n v="8251"/>
    <n v="6114"/>
    <n v="3752"/>
    <n v="5603"/>
    <n v="4721"/>
    <n v="3676"/>
    <n v="3240"/>
    <n v="8383"/>
    <n v="8921"/>
    <n v="8316"/>
    <n v="8804"/>
    <n v="8988"/>
    <n v="5558"/>
    <n v="4782"/>
    <n v="4645"/>
    <n v="4277"/>
    <n v="3795"/>
    <n v="4540"/>
    <n v="3012"/>
    <n v="3880"/>
    <n v="4178"/>
    <n v="8365"/>
    <n v="8389"/>
    <n v="7221"/>
    <n v="7564"/>
    <m/>
    <m/>
    <m/>
    <m/>
    <n v="4.6707052636282427"/>
    <n v="4.6430760093543109"/>
    <n v="4.5241804260985434"/>
    <m/>
    <m/>
    <n v="0.89813743516934363"/>
    <m/>
    <m/>
    <n v="4.47878821490505"/>
    <n v="4.3735316292320379"/>
    <n v="0.87773906009830271"/>
    <m/>
    <n v="27.026809651474487"/>
    <m/>
    <n v="42.322424222520134"/>
    <m/>
    <n v="70.944638069705064"/>
    <m/>
    <n v="0"/>
    <m/>
    <n v="6.1"/>
    <m/>
    <n v="11.1"/>
    <m/>
    <n v="16765"/>
    <n v="122986"/>
    <n v="101381"/>
    <n v="16735"/>
    <n v="188930"/>
    <n v="84933"/>
    <n v="6916"/>
    <n v="48970"/>
    <n v="64648"/>
    <n v="0"/>
    <n v="652264"/>
    <n v="4.6126538996936981"/>
    <n v="0.89813743516934363"/>
    <n v="4.4261599220685444"/>
    <n v="0.87773906009830271"/>
    <n v="640.30499999999995"/>
    <n v="934.24400000000003"/>
    <n v="88.986000000000004"/>
    <n v="263.72000000000003"/>
    <n v="202.315"/>
    <n v="308.387"/>
    <m/>
    <n v="97.33"/>
    <n v="205167"/>
    <n v="270868"/>
    <n v="141.63999999999999"/>
    <n v="97.403999999999996"/>
    <n v="295.2"/>
    <n v="120.294"/>
    <n v="0.122"/>
    <n v="0"/>
    <n v="233.16900000000001"/>
    <s v=""/>
    <n v="297659.99999999563"/>
    <n v="180900.00000000047"/>
    <n v="302445.00000000442"/>
    <n v="178650.0000000025"/>
    <n v="137700.00000000521"/>
    <m/>
    <n v="136574.99999999985"/>
    <n v="454000"/>
    <n v="779000"/>
    <n v="447999.9999999791"/>
    <n v="772799.99999999523"/>
    <n v="1227199.9999999935"/>
    <n v="1225599.9999999858"/>
    <n v="0"/>
    <n v="-93.637"/>
    <n v="600.00000000002274"/>
    <n v="1233000"/>
    <n v="1227199.9999999935"/>
    <n v="4.7262059973978143E-3"/>
    <n v="12.416666666666668"/>
    <n v="628025.00000000151"/>
    <n v="633825.00000000803"/>
    <n v="161.71"/>
    <n v="600105"/>
    <n v="597268.78014993155"/>
    <m/>
    <m/>
    <s v=""/>
  </r>
  <r>
    <x v="66"/>
    <n v="2026"/>
    <n v="2025"/>
    <d v="2025-06-01T00:00:00"/>
    <n v="30"/>
    <d v="1899-12-30T06:08:00"/>
    <d v="1899-12-30T18:26:00"/>
    <n v="7589"/>
    <n v="7729"/>
    <n v="7605"/>
    <n v="7267"/>
    <n v="7499"/>
    <n v="7493"/>
    <n v="7646"/>
    <n v="7517"/>
    <n v="7492"/>
    <n v="7548"/>
    <n v="7456"/>
    <n v="7415"/>
    <n v="7330"/>
    <n v="7925"/>
    <n v="5459"/>
    <n v="5162"/>
    <n v="5333"/>
    <n v="4930"/>
    <n v="7301"/>
    <n v="7236"/>
    <n v="6533"/>
    <n v="6737"/>
    <n v="7632"/>
    <n v="7761"/>
    <n v="8276"/>
    <n v="8430"/>
    <n v="7686"/>
    <n v="7985"/>
    <n v="7520"/>
    <n v="7353"/>
    <n v="7030"/>
    <n v="7322"/>
    <n v="5757"/>
    <n v="5766"/>
    <n v="5155"/>
    <n v="5241"/>
    <n v="5517"/>
    <n v="5654"/>
    <n v="5479"/>
    <n v="5524"/>
    <n v="5903"/>
    <n v="5638"/>
    <n v="5677"/>
    <n v="5817"/>
    <n v="6132"/>
    <n v="1939"/>
    <n v="5627"/>
    <n v="5648"/>
    <n v="5165"/>
    <n v="5352"/>
    <n v="5549"/>
    <n v="5517"/>
    <n v="5826"/>
    <n v="4932"/>
    <n v="5236"/>
    <n v="5353"/>
    <n v="5580"/>
    <n v="5477"/>
    <n v="4949"/>
    <n v="5416"/>
    <n v="5388"/>
    <n v="5315"/>
    <n v="5524"/>
    <n v="5958"/>
    <n v="7679"/>
    <n v="6767"/>
    <n v="7966"/>
    <n v="7513"/>
    <n v="7382"/>
    <n v="6770"/>
    <n v="7958"/>
    <n v="7419"/>
    <n v="5245"/>
    <n v="2932"/>
    <n v="4734"/>
    <n v="4005"/>
    <n v="3373"/>
    <n v="2974"/>
    <n v="7715"/>
    <n v="8228"/>
    <n v="7695"/>
    <n v="8218"/>
    <n v="8512"/>
    <n v="5221"/>
    <n v="4649"/>
    <n v="4611"/>
    <n v="4255"/>
    <n v="3780"/>
    <n v="4528"/>
    <n v="3127"/>
    <n v="3905"/>
    <n v="4203"/>
    <n v="8215"/>
    <n v="8614"/>
    <n v="7273"/>
    <n v="7577"/>
    <n v="81"/>
    <n v="134"/>
    <n v="81"/>
    <n v="30"/>
    <n v="4.0193315579431665"/>
    <n v="3.9919595352381618"/>
    <n v="4.0375347102739694"/>
    <m/>
    <m/>
    <n v="0.79094363880202923"/>
    <m/>
    <m/>
    <n v="4.1674790094722587"/>
    <n v="4.153005661554805"/>
    <n v="0.79132784005412793"/>
    <m/>
    <n v="26.936941813261171"/>
    <m/>
    <n v="42.575584424898501"/>
    <m/>
    <n v="69.566035182679215"/>
    <m/>
    <n v="0"/>
    <m/>
    <n v="5.7"/>
    <m/>
    <n v="10"/>
    <m/>
    <n v="15318"/>
    <n v="111077"/>
    <n v="89409"/>
    <n v="15393"/>
    <n v="173011"/>
    <n v="76370"/>
    <n v="6347"/>
    <n v="45589"/>
    <n v="64737"/>
    <n v="326"/>
    <n v="597577"/>
    <n v="4.0162752678184326"/>
    <n v="0.79094363880202923"/>
    <n v="4.1602423355135318"/>
    <n v="0.79132784005412793"/>
    <n v="640.30499999999995"/>
    <n v="936.14700000000005"/>
    <n v="89.724000000000004"/>
    <n v="265.435"/>
    <n v="203.05199999999999"/>
    <n v="308.94099999999997"/>
    <m/>
    <n v="97.885999999999996"/>
    <n v="205583"/>
    <n v="271631"/>
    <n v="142.154"/>
    <n v="98.346999999999994"/>
    <n v="295.93099999999998"/>
    <n v="121.026"/>
    <n v="0.122"/>
    <n v="0"/>
    <n v="233.559"/>
    <s v=""/>
    <n v="313995.00000000332"/>
    <n v="166049.99999999988"/>
    <n v="282974.99999999587"/>
    <n v="165824.99999999884"/>
    <n v="124649.99999999406"/>
    <m/>
    <n v="125099.99999999942"/>
    <n v="416000"/>
    <n v="763000"/>
    <n v="411200.00000000803"/>
    <n v="754399.99999999825"/>
    <n v="1169599.9999999912"/>
    <n v="1171199.9999999988"/>
    <n v="0"/>
    <n v="-95.188000000000002"/>
    <n v="389.99999999998636"/>
    <n v="1179000"/>
    <n v="1169599.9999999912"/>
    <n v="8.0369357045220191E-3"/>
    <n v="12.3"/>
    <n v="572224.99999998335"/>
    <n v="581624.9999999922"/>
    <n v="162.57"/>
    <n v="596969.99999999919"/>
    <n v="592172.19049247063"/>
    <m/>
    <m/>
    <s v=""/>
  </r>
  <r>
    <x v="67"/>
    <n v="2026"/>
    <n v="2025"/>
    <d v="2025-06-01T00:00:00"/>
    <n v="30"/>
    <d v="1899-12-30T06:15:00"/>
    <d v="1899-12-30T18:41:00"/>
    <n v="9373"/>
    <n v="9554"/>
    <n v="9374"/>
    <n v="8972"/>
    <n v="9300"/>
    <n v="9201"/>
    <n v="9610"/>
    <n v="9290"/>
    <n v="9394"/>
    <n v="9434"/>
    <n v="9222"/>
    <n v="9194"/>
    <n v="9064"/>
    <n v="9794"/>
    <n v="6794"/>
    <n v="6433"/>
    <n v="6648"/>
    <n v="6149"/>
    <n v="9331"/>
    <n v="9199"/>
    <n v="8457"/>
    <n v="8656"/>
    <n v="9231"/>
    <n v="9376"/>
    <n v="10292"/>
    <n v="10484"/>
    <n v="9663"/>
    <n v="9846"/>
    <n v="9475"/>
    <n v="9242"/>
    <n v="8903"/>
    <n v="9231"/>
    <n v="6758"/>
    <n v="6788"/>
    <n v="6102"/>
    <n v="6222"/>
    <n v="6523"/>
    <n v="6665"/>
    <n v="6385"/>
    <n v="6522"/>
    <n v="6839"/>
    <n v="6619"/>
    <n v="6678"/>
    <n v="6814"/>
    <n v="7153"/>
    <n v="2288"/>
    <n v="6651"/>
    <n v="6612"/>
    <n v="6169"/>
    <n v="6410"/>
    <n v="6588"/>
    <n v="6578"/>
    <n v="6853"/>
    <n v="5906"/>
    <n v="6299"/>
    <n v="6431"/>
    <n v="6687"/>
    <n v="6559"/>
    <n v="5964"/>
    <n v="6520"/>
    <n v="6474"/>
    <n v="6405"/>
    <n v="6632"/>
    <n v="7089"/>
    <n v="9486"/>
    <n v="8560"/>
    <n v="9528"/>
    <n v="9302"/>
    <n v="8775"/>
    <n v="7787"/>
    <n v="9533"/>
    <n v="8959"/>
    <n v="6938"/>
    <n v="5522"/>
    <n v="6318"/>
    <n v="5338"/>
    <n v="3984"/>
    <n v="3534"/>
    <n v="9495"/>
    <n v="9802"/>
    <n v="9102"/>
    <n v="9739"/>
    <n v="9686"/>
    <n v="6142"/>
    <n v="5544"/>
    <n v="5514"/>
    <n v="5083"/>
    <n v="4528"/>
    <n v="5402"/>
    <n v="3740"/>
    <n v="4573"/>
    <n v="5131"/>
    <n v="9928"/>
    <n v="10173"/>
    <n v="8672"/>
    <n v="9027"/>
    <n v="249"/>
    <n v="444"/>
    <n v="397"/>
    <n v="261"/>
    <n v="5.3758208058902301"/>
    <n v="5.0974722003453827"/>
    <n v="4.8878925437415894"/>
    <m/>
    <m/>
    <n v="1.0553284871201249"/>
    <m/>
    <m/>
    <n v="5.1213238641057544"/>
    <n v="5.3537183623306577"/>
    <n v="1.0218828505131634"/>
    <m/>
    <n v="27.947322623828683"/>
    <m/>
    <n v="45.503279303882167"/>
    <m/>
    <n v="66.371753681392178"/>
    <m/>
    <n v="0"/>
    <m/>
    <n v="5.9"/>
    <m/>
    <n v="11"/>
    <m/>
    <n v="18927"/>
    <n v="137873"/>
    <n v="112779"/>
    <n v="18607"/>
    <n v="205183"/>
    <n v="96046"/>
    <n v="7518"/>
    <n v="53966"/>
    <n v="77315"/>
    <n v="1351"/>
    <n v="729565"/>
    <n v="5.1203951833257344"/>
    <n v="1.0553284871201249"/>
    <n v="5.2375211132182056"/>
    <n v="1.0218828505131634"/>
    <n v="640.30499999999995"/>
    <n v="937.89800000000002"/>
    <n v="90.591999999999999"/>
    <n v="267.07499999999999"/>
    <n v="203.95599999999999"/>
    <n v="309.62400000000002"/>
    <m/>
    <n v="98.566999999999993"/>
    <n v="206093"/>
    <n v="272387"/>
    <n v="142.786"/>
    <n v="99.286000000000001"/>
    <n v="296.71600000000001"/>
    <n v="121.81399999999999"/>
    <n v="0.122"/>
    <n v="0"/>
    <n v="233.94900000000001"/>
    <s v=""/>
    <n v="288914.9999999961"/>
    <n v="195299.99999999886"/>
    <n v="270599.99999999773"/>
    <n v="203399.99999999919"/>
    <n v="153675.00000001115"/>
    <m/>
    <n v="153224.99999999942"/>
    <n v="510000"/>
    <n v="756000"/>
    <n v="505600.00000000402"/>
    <n v="751200.0000000057"/>
    <n v="1256000.00000004"/>
    <n v="1260799.9999999946"/>
    <n v="0"/>
    <n v="-96.438000000000002"/>
    <n v="390.00000000001478"/>
    <n v="1266000"/>
    <n v="1256000.00000004"/>
    <n v="7.9617834394583031E-3"/>
    <n v="12.433333333333332"/>
    <n v="695600.00000004866"/>
    <n v="705600.00000000861"/>
    <n v="162.57"/>
    <n v="559514.99999999383"/>
    <n v="555060.26273886533"/>
    <m/>
    <m/>
    <s v=""/>
  </r>
  <r>
    <x v="68"/>
    <n v="2026"/>
    <n v="2025"/>
    <d v="2025-06-01T00:00:00"/>
    <n v="30"/>
    <d v="1899-12-30T06:12:00"/>
    <d v="1899-12-30T18:30:00"/>
    <n v="11257"/>
    <n v="11532"/>
    <n v="11225"/>
    <n v="10698"/>
    <n v="11136"/>
    <n v="11097"/>
    <n v="11354"/>
    <n v="11077"/>
    <n v="11124"/>
    <n v="11157"/>
    <n v="10979"/>
    <n v="11064"/>
    <n v="10709"/>
    <n v="11565"/>
    <n v="7919"/>
    <n v="7534"/>
    <n v="7764"/>
    <n v="7269"/>
    <n v="11095"/>
    <n v="10995"/>
    <n v="10063"/>
    <n v="10328"/>
    <n v="11030"/>
    <n v="11160"/>
    <n v="11365"/>
    <n v="11607"/>
    <n v="10807"/>
    <n v="11133"/>
    <n v="10658"/>
    <n v="10404"/>
    <n v="9818"/>
    <n v="10210"/>
    <n v="7616"/>
    <n v="7608"/>
    <n v="6918"/>
    <n v="6969"/>
    <n v="7292"/>
    <n v="7493"/>
    <n v="7408"/>
    <n v="7484"/>
    <n v="7899"/>
    <n v="7659"/>
    <n v="7644"/>
    <n v="7762"/>
    <n v="8017"/>
    <n v="2660"/>
    <n v="7578"/>
    <n v="7647"/>
    <n v="7125"/>
    <n v="7326"/>
    <n v="7591"/>
    <n v="7399"/>
    <n v="7845"/>
    <n v="6879"/>
    <n v="7185"/>
    <n v="7258"/>
    <n v="7220"/>
    <n v="7323"/>
    <n v="6714"/>
    <n v="7173"/>
    <n v="7152"/>
    <n v="7107"/>
    <n v="7283"/>
    <n v="7619"/>
    <n v="11170"/>
    <n v="10059"/>
    <n v="11119"/>
    <n v="10919"/>
    <n v="10616"/>
    <n v="9600"/>
    <n v="11026"/>
    <n v="10537"/>
    <n v="8018"/>
    <n v="6567"/>
    <n v="7481"/>
    <n v="6366"/>
    <n v="4677"/>
    <n v="4153"/>
    <n v="10503"/>
    <n v="10695"/>
    <n v="9856"/>
    <n v="10539"/>
    <n v="10769"/>
    <n v="6724"/>
    <n v="5957"/>
    <n v="5433"/>
    <n v="5899"/>
    <n v="4739"/>
    <n v="5891"/>
    <n v="5479"/>
    <n v="5433"/>
    <n v="5758"/>
    <n v="10612"/>
    <n v="11065"/>
    <n v="9494"/>
    <n v="9791"/>
    <n v="451"/>
    <n v="762"/>
    <n v="777"/>
    <n v="610"/>
    <n v="6.5638540554803759"/>
    <n v="6.5725600370906685"/>
    <n v="5.6730936180000002"/>
    <m/>
    <m/>
    <n v="1.2846535602353182"/>
    <m/>
    <m/>
    <n v="6.3040856280527739"/>
    <n v="6.1835582912273317"/>
    <n v="1.2606796453315277"/>
    <m/>
    <n v="29.095872801082599"/>
    <m/>
    <n v="48.913766035182675"/>
    <m/>
    <n v="58.75399188092026"/>
    <m/>
    <n v="0"/>
    <m/>
    <n v="4.8"/>
    <m/>
    <n v="8.9"/>
    <m/>
    <n v="22789"/>
    <n v="163671"/>
    <n v="128483"/>
    <n v="22190"/>
    <n v="231853"/>
    <n v="113478"/>
    <n v="8830"/>
    <n v="59086"/>
    <n v="85551"/>
    <n v="2600"/>
    <n v="838531"/>
    <n v="6.2698359035236813"/>
    <n v="1.2846535602353182"/>
    <n v="6.2438219596400533"/>
    <n v="1.2606796453315277"/>
    <n v="640.30499999999995"/>
    <n v="938.96299999999997"/>
    <n v="91.566999999999993"/>
    <n v="268.08699999999999"/>
    <n v="204.97800000000001"/>
    <n v="310.43299999999999"/>
    <m/>
    <n v="99.352999999999994"/>
    <n v="206682"/>
    <n v="272949"/>
    <n v="143.51400000000001"/>
    <n v="99.981999999999999"/>
    <n v="297.43"/>
    <n v="122.529"/>
    <n v="0.122"/>
    <n v="0"/>
    <n v="234.339"/>
    <s v=""/>
    <n v="175724.99999999025"/>
    <n v="219374.99999999872"/>
    <n v="166980.00000000009"/>
    <n v="229950.00000000445"/>
    <n v="182024.99999999304"/>
    <m/>
    <n v="176850.00000000032"/>
    <n v="589000"/>
    <n v="562000"/>
    <n v="582400.00000000687"/>
    <n v="556799.99999999837"/>
    <n v="1142399.9999999979"/>
    <n v="1144000.0000000054"/>
    <n v="0"/>
    <n v="-97.403999999999996"/>
    <n v="389.99999999998636"/>
    <n v="1151000"/>
    <n v="1142399.9999999979"/>
    <n v="7.5280112044835423E-3"/>
    <n v="12.299999999999999"/>
    <n v="799599.99999999453"/>
    <n v="808199.99999999651"/>
    <n v="162.57"/>
    <n v="342704.99999999034"/>
    <n v="340125.1129201579"/>
    <m/>
    <m/>
    <s v=""/>
  </r>
  <r>
    <x v="69"/>
    <n v="2026"/>
    <n v="2025"/>
    <d v="2025-06-01T00:00:00"/>
    <n v="30"/>
    <d v="1899-12-30T06:16:00"/>
    <d v="1899-12-30T18:34:00"/>
    <n v="9711"/>
    <n v="9940"/>
    <n v="9640"/>
    <n v="9086"/>
    <n v="9412"/>
    <n v="9454"/>
    <n v="9621"/>
    <n v="9608"/>
    <n v="9328"/>
    <n v="9498"/>
    <n v="9374"/>
    <n v="9459"/>
    <n v="9193"/>
    <n v="9896"/>
    <n v="6691"/>
    <n v="6284"/>
    <n v="6541"/>
    <n v="6132"/>
    <n v="9649"/>
    <n v="9549"/>
    <n v="8687"/>
    <n v="8983"/>
    <n v="9658"/>
    <n v="9752"/>
    <n v="10032"/>
    <n v="10165"/>
    <n v="9535"/>
    <n v="9867"/>
    <n v="9384"/>
    <n v="9183"/>
    <n v="8624"/>
    <n v="8991"/>
    <n v="7246"/>
    <n v="7220"/>
    <n v="6517"/>
    <n v="6511"/>
    <n v="6834"/>
    <n v="7055"/>
    <n v="6923"/>
    <n v="6987"/>
    <n v="7261"/>
    <n v="7035"/>
    <n v="7139"/>
    <n v="7253"/>
    <n v="7624"/>
    <n v="2449"/>
    <n v="7092"/>
    <n v="7051"/>
    <n v="6586"/>
    <n v="6804"/>
    <n v="7049"/>
    <n v="7010"/>
    <n v="7388"/>
    <n v="6397"/>
    <n v="6693"/>
    <n v="6839"/>
    <n v="7162"/>
    <n v="7001"/>
    <n v="6461"/>
    <n v="7058"/>
    <n v="7042"/>
    <n v="6950"/>
    <n v="7161"/>
    <n v="7509"/>
    <n v="10275"/>
    <n v="9401"/>
    <n v="10213"/>
    <n v="9856"/>
    <n v="9839"/>
    <n v="8881"/>
    <n v="10292"/>
    <n v="9771"/>
    <n v="7438"/>
    <n v="6080"/>
    <n v="6964"/>
    <n v="5808"/>
    <n v="4281"/>
    <n v="3823"/>
    <n v="10023"/>
    <n v="10318"/>
    <n v="9824"/>
    <n v="10448"/>
    <n v="9902"/>
    <n v="6569"/>
    <n v="6156"/>
    <n v="6138"/>
    <n v="6081"/>
    <n v="5572"/>
    <n v="6208"/>
    <n v="6306"/>
    <n v="6112"/>
    <n v="5931"/>
    <n v="10318"/>
    <n v="10592"/>
    <n v="9225"/>
    <n v="9534"/>
    <n v="456"/>
    <n v="765"/>
    <n v="789"/>
    <n v="605"/>
    <n v="5.6441978687415437"/>
    <n v="5.6986300716357201"/>
    <n v="5.1403394696765581"/>
    <m/>
    <m/>
    <n v="1.090062471160139"/>
    <m/>
    <m/>
    <n v="5.4380231179891743"/>
    <n v="5.4052720427608341"/>
    <n v="1.0751603598105546"/>
    <m/>
    <n v="29.62124492557512"/>
    <m/>
    <n v="48.889854357239507"/>
    <m/>
    <n v="56.901894451962207"/>
    <m/>
    <n v="0"/>
    <m/>
    <n v="4"/>
    <m/>
    <n v="7.1"/>
    <m/>
    <n v="19651"/>
    <n v="139217"/>
    <n v="112649"/>
    <n v="19410"/>
    <n v="219307"/>
    <n v="104818"/>
    <n v="8104"/>
    <n v="57084"/>
    <n v="88173"/>
    <n v="2615"/>
    <n v="771028"/>
    <n v="5.4943891366846076"/>
    <n v="1.090062471160139"/>
    <n v="5.4216475803750042"/>
    <n v="1.0751603598105546"/>
    <n v="640.30499999999995"/>
    <n v="939.88499999999999"/>
    <n v="92.491"/>
    <n v="268.87599999999998"/>
    <n v="205.928"/>
    <n v="311.12599999999998"/>
    <m/>
    <n v="100.09099999999999"/>
    <n v="207219"/>
    <n v="273438"/>
    <n v="144.17699999999999"/>
    <n v="100.58799999999999"/>
    <n v="298.06599999999997"/>
    <n v="123.166"/>
    <n v="0.122"/>
    <n v="0"/>
    <n v="234.72900000000001"/>
    <s v=""/>
    <n v="152130.00000000419"/>
    <n v="207900.00000000148"/>
    <n v="130184.9999999979"/>
    <n v="213749.99999999744"/>
    <n v="155924.9999999963"/>
    <m/>
    <n v="166049.99999999988"/>
    <n v="537000"/>
    <n v="489000"/>
    <n v="530399.99999998603"/>
    <n v="484799.99999999563"/>
    <n v="1017599.9999999476"/>
    <n v="1019200.0000000007"/>
    <n v="0"/>
    <n v="-98.346999999999994"/>
    <n v="390.00000000001478"/>
    <n v="1026000"/>
    <n v="1017599.9999999476"/>
    <n v="8.2547169811839627E-3"/>
    <n v="12.299999999999999"/>
    <n v="735224.99999994272"/>
    <n v="743624.99999999511"/>
    <n v="162.57"/>
    <n v="282315.0000000021"/>
    <n v="279984.56957545911"/>
    <m/>
    <m/>
    <s v=""/>
  </r>
  <r>
    <x v="70"/>
    <n v="2026"/>
    <n v="2025"/>
    <d v="2025-06-01T00:00:00"/>
    <n v="30"/>
    <d v="1899-12-30T06:15:00"/>
    <d v="1899-12-30T18:33:00"/>
    <n v="12057"/>
    <n v="12146"/>
    <n v="11754"/>
    <n v="11109"/>
    <n v="11588"/>
    <n v="11605"/>
    <n v="11898"/>
    <n v="11608"/>
    <n v="11526"/>
    <n v="11681"/>
    <n v="11509"/>
    <n v="11592"/>
    <n v="11234"/>
    <n v="12187"/>
    <n v="8363"/>
    <n v="7915"/>
    <n v="8140"/>
    <n v="7647"/>
    <n v="12193"/>
    <n v="11861"/>
    <n v="10651"/>
    <n v="11134"/>
    <n v="12122"/>
    <n v="12285"/>
    <n v="12296"/>
    <n v="12523"/>
    <n v="11523"/>
    <n v="11782"/>
    <n v="11382"/>
    <n v="11199"/>
    <n v="10825"/>
    <n v="11210"/>
    <n v="8289"/>
    <n v="8279"/>
    <n v="7481"/>
    <n v="7484"/>
    <n v="7862"/>
    <n v="8108"/>
    <n v="7798"/>
    <n v="7988"/>
    <n v="8372"/>
    <n v="8225"/>
    <n v="8339"/>
    <n v="8430"/>
    <n v="8794"/>
    <n v="2849"/>
    <n v="8290"/>
    <n v="8255"/>
    <n v="7726"/>
    <n v="8019"/>
    <n v="8212"/>
    <n v="8202"/>
    <n v="8537"/>
    <n v="7399"/>
    <n v="7766"/>
    <n v="7975"/>
    <n v="8113"/>
    <n v="8076"/>
    <n v="7361"/>
    <n v="7972"/>
    <n v="7966"/>
    <n v="7890"/>
    <n v="8136"/>
    <n v="8086"/>
    <n v="11694"/>
    <n v="10806"/>
    <n v="11510"/>
    <n v="11002"/>
    <n v="10773"/>
    <n v="9687"/>
    <n v="11439"/>
    <n v="11102"/>
    <n v="8225"/>
    <n v="6587"/>
    <n v="7629"/>
    <n v="6335"/>
    <n v="4822"/>
    <n v="4349"/>
    <n v="11804"/>
    <n v="12001"/>
    <n v="11295"/>
    <n v="11919"/>
    <n v="12160"/>
    <n v="7645"/>
    <n v="7134"/>
    <n v="7501"/>
    <n v="7110"/>
    <n v="6765"/>
    <n v="7110"/>
    <n v="7229"/>
    <n v="7027"/>
    <n v="6840"/>
    <n v="12098"/>
    <n v="12333"/>
    <n v="10697"/>
    <n v="11151"/>
    <n v="181"/>
    <n v="1051"/>
    <n v="1242"/>
    <n v="690"/>
    <n v="7.249498830852505"/>
    <n v="7.0558205583694189"/>
    <n v="6.2023317564276104"/>
    <m/>
    <m/>
    <n v="1.3821706545178643"/>
    <m/>
    <m/>
    <n v="6.897137636378889"/>
    <n v="6.5692666255412755"/>
    <n v="1.3766239725304468"/>
    <m/>
    <n v="30.293721244925635"/>
    <m/>
    <n v="51.934642787550793"/>
    <m/>
    <n v="56.407442489851277"/>
    <m/>
    <n v="0"/>
    <m/>
    <n v="5.2"/>
    <m/>
    <n v="9.5"/>
    <m/>
    <n v="24203"/>
    <n v="171356"/>
    <n v="138579"/>
    <n v="24407"/>
    <n v="252279"/>
    <n v="116789"/>
    <n v="9171"/>
    <n v="66824"/>
    <n v="102995"/>
    <n v="3164"/>
    <n v="909767"/>
    <n v="6.8358837152165117"/>
    <n v="1.3821706545178643"/>
    <n v="6.7332021309600822"/>
    <n v="1.3766239725304468"/>
    <n v="640.30499999999995"/>
    <n v="941.274"/>
    <n v="93.546999999999997"/>
    <n v="270.10899999999998"/>
    <n v="207.06800000000001"/>
    <n v="311.97800000000001"/>
    <m/>
    <n v="100.92700000000001"/>
    <n v="207855"/>
    <n v="274112"/>
    <n v="144.964"/>
    <n v="101.42"/>
    <n v="298.87700000000001"/>
    <n v="123.979"/>
    <n v="0.122"/>
    <n v="0"/>
    <n v="235.119"/>
    <s v=""/>
    <n v="229185.00000000166"/>
    <n v="237599.99999999942"/>
    <n v="203445.00000000067"/>
    <n v="256500.00000000332"/>
    <n v="191700.00000000728"/>
    <m/>
    <n v="188100.00000000285"/>
    <n v="636000"/>
    <n v="674000"/>
    <n v="629600.00000000489"/>
    <n v="665600.00000000629"/>
    <n v="1297600.0000000568"/>
    <n v="1300800.0000000037"/>
    <n v="0"/>
    <n v="-99.286000000000001"/>
    <n v="389.99999999998636"/>
    <n v="1310000"/>
    <n v="1297600.0000000568"/>
    <n v="9.5561035757880664E-3"/>
    <n v="12.299999999999999"/>
    <n v="861500.00000006973"/>
    <n v="873900.00000001281"/>
    <n v="162.57"/>
    <n v="432630.00000000233"/>
    <n v="428495.74291000911"/>
    <m/>
    <m/>
    <s v=""/>
  </r>
  <r>
    <x v="71"/>
    <n v="2026"/>
    <n v="2025"/>
    <d v="2025-06-01T00:00:00"/>
    <n v="30"/>
    <d v="1899-12-30T06:13:00"/>
    <d v="1899-12-30T18:42:00"/>
    <n v="8996"/>
    <n v="9282"/>
    <n v="9062"/>
    <n v="8676"/>
    <n v="9049"/>
    <n v="8963"/>
    <n v="9246"/>
    <n v="8937"/>
    <n v="9060"/>
    <n v="9079"/>
    <n v="8953"/>
    <n v="8928"/>
    <n v="8771"/>
    <n v="9520"/>
    <n v="6544"/>
    <n v="6163"/>
    <n v="6353"/>
    <n v="5913"/>
    <n v="9057"/>
    <n v="8953"/>
    <n v="8147"/>
    <n v="8354"/>
    <n v="8896"/>
    <n v="9000"/>
    <n v="9077"/>
    <n v="9419"/>
    <n v="8641"/>
    <n v="9070"/>
    <n v="8420"/>
    <n v="8234"/>
    <n v="7743"/>
    <n v="8333"/>
    <n v="6433"/>
    <n v="6444"/>
    <n v="5861"/>
    <n v="5944"/>
    <n v="6233"/>
    <n v="6352"/>
    <n v="6075"/>
    <n v="6229"/>
    <n v="6512"/>
    <n v="6397"/>
    <n v="6429"/>
    <n v="6512"/>
    <n v="6799"/>
    <n v="2194"/>
    <n v="6359"/>
    <n v="6393"/>
    <n v="5920"/>
    <n v="6159"/>
    <n v="6363"/>
    <n v="6267"/>
    <n v="6647"/>
    <n v="5745"/>
    <n v="6111"/>
    <n v="6218"/>
    <n v="6527"/>
    <n v="6366"/>
    <n v="5806"/>
    <n v="6418"/>
    <n v="6441"/>
    <n v="6355"/>
    <n v="6569"/>
    <n v="6467"/>
    <n v="9318"/>
    <n v="8713"/>
    <n v="9177"/>
    <n v="8967"/>
    <n v="8335"/>
    <n v="7723"/>
    <n v="9116"/>
    <n v="8923"/>
    <n v="6666"/>
    <n v="5399"/>
    <n v="6300"/>
    <n v="5166"/>
    <n v="3815"/>
    <n v="3445"/>
    <n v="9158"/>
    <n v="9397"/>
    <n v="9073"/>
    <n v="9782"/>
    <n v="9977"/>
    <n v="6189"/>
    <n v="5245"/>
    <n v="5574"/>
    <n v="5350"/>
    <n v="5056"/>
    <n v="5233"/>
    <n v="5345"/>
    <n v="5160"/>
    <n v="5019"/>
    <n v="9203"/>
    <n v="9150"/>
    <n v="7830"/>
    <n v="8363"/>
    <n v="402"/>
    <n v="817"/>
    <n v="974"/>
    <n v="540"/>
    <n v="5.2303134379999952"/>
    <n v="5.2339048485593391"/>
    <n v="5.1974322278593741"/>
    <m/>
    <m/>
    <n v="1.0265291148364004"/>
    <m/>
    <m/>
    <n v="5.0236456382995556"/>
    <n v="4.9756229816626734"/>
    <n v="0.99036749699999926"/>
    <m/>
    <n v="28.728373333333352"/>
    <m/>
    <n v="46.154819266666728"/>
    <m/>
    <n v="64.485066666666626"/>
    <m/>
    <n v="300"/>
    <m/>
    <n v="4.4000000000000004"/>
    <m/>
    <n v="14.6"/>
    <m/>
    <n v="18278"/>
    <n v="133217"/>
    <n v="103448"/>
    <n v="17896"/>
    <n v="197545"/>
    <n v="93803"/>
    <n v="7260"/>
    <n v="53576"/>
    <n v="76528"/>
    <n v="2733"/>
    <n v="704284"/>
    <n v="5.2205501714729019"/>
    <n v="1.0265291148364004"/>
    <n v="4.9996343099811149"/>
    <n v="0.99036749699999926"/>
    <n v="640.30499999999995"/>
    <n v="942.72500000000002"/>
    <n v="94.38"/>
    <n v="271.40300000000002"/>
    <n v="207.923"/>
    <n v="312.63600000000002"/>
    <m/>
    <n v="101.6"/>
    <n v="208348"/>
    <n v="274764"/>
    <n v="145.57300000000001"/>
    <n v="102.212"/>
    <n v="299.57900000000001"/>
    <n v="124.684"/>
    <n v="0.122"/>
    <n v="0"/>
    <n v="235.50899999999999"/>
    <s v=""/>
    <n v="239415.00000000361"/>
    <n v="187424.99999999965"/>
    <n v="213510.00000000652"/>
    <n v="192374.9999999977"/>
    <n v="148050.00000000349"/>
    <m/>
    <n v="151424.99999999721"/>
    <n v="493000"/>
    <n v="652000"/>
    <n v="487200.0000000071"/>
    <n v="633600.00000000128"/>
    <n v="1123199.9999999972"/>
    <n v="1127999.9999999972"/>
    <n v="0"/>
    <n v="-99.981999999999999"/>
    <n v="389.99999999998636"/>
    <n v="1145000"/>
    <n v="1123199.9999999972"/>
    <n v="1.9408831908834356E-2"/>
    <n v="12.483333333333334"/>
    <n v="657474.99999999534"/>
    <n v="679274.99999999802"/>
    <n v="162.57"/>
    <n v="452925.00000001013"/>
    <n v="444134.25480770116"/>
    <m/>
    <m/>
    <s v=""/>
  </r>
  <r>
    <x v="72"/>
    <n v="2026"/>
    <n v="2025"/>
    <d v="2025-06-01T00:00:00"/>
    <n v="30"/>
    <d v="1899-12-30T06:11:00"/>
    <d v="1899-12-30T18:31:00"/>
    <n v="8509"/>
    <n v="8527"/>
    <n v="9263"/>
    <n v="8779"/>
    <n v="9180"/>
    <n v="9099"/>
    <n v="9327"/>
    <n v="9221"/>
    <n v="9111"/>
    <n v="9123"/>
    <n v="8908"/>
    <n v="8981"/>
    <n v="8701"/>
    <n v="9439"/>
    <n v="6454"/>
    <n v="6103"/>
    <n v="6205"/>
    <n v="5917"/>
    <n v="8331"/>
    <n v="8156"/>
    <n v="7477"/>
    <n v="7832"/>
    <n v="9248"/>
    <n v="9328"/>
    <n v="9171"/>
    <n v="9549"/>
    <n v="8823"/>
    <n v="9007"/>
    <n v="8297"/>
    <n v="8483"/>
    <n v="7902"/>
    <n v="8571"/>
    <n v="6208"/>
    <n v="6222"/>
    <n v="5702"/>
    <n v="5798"/>
    <n v="6062"/>
    <n v="6145"/>
    <n v="5898"/>
    <n v="6033"/>
    <n v="6274"/>
    <n v="6143"/>
    <n v="6173"/>
    <n v="6285"/>
    <n v="6563"/>
    <n v="2135"/>
    <n v="6136"/>
    <n v="6155"/>
    <n v="5718"/>
    <n v="5926"/>
    <n v="6108"/>
    <n v="6062"/>
    <n v="5582"/>
    <n v="5493"/>
    <n v="5742"/>
    <n v="5928"/>
    <n v="6095"/>
    <n v="6056"/>
    <n v="5561"/>
    <n v="5979"/>
    <n v="5928"/>
    <n v="5328"/>
    <n v="6059"/>
    <n v="5964"/>
    <n v="7101"/>
    <n v="7930"/>
    <n v="8816"/>
    <n v="8333"/>
    <n v="8052"/>
    <n v="5424"/>
    <n v="7371"/>
    <n v="7760"/>
    <n v="6246"/>
    <n v="5071"/>
    <n v="5898"/>
    <n v="4925"/>
    <n v="3800"/>
    <n v="3366"/>
    <n v="8824"/>
    <n v="9047"/>
    <n v="6908"/>
    <n v="9045"/>
    <n v="7729"/>
    <n v="5731"/>
    <n v="5368"/>
    <n v="5557"/>
    <n v="5430"/>
    <n v="5019"/>
    <n v="5127"/>
    <n v="5476"/>
    <n v="5227"/>
    <n v="5213"/>
    <n v="1559"/>
    <n v="1528"/>
    <n v="0"/>
    <n v="364"/>
    <n v="143"/>
    <n v="293"/>
    <n v="338"/>
    <n v="179"/>
    <n v="5.32322145748988"/>
    <n v="5.32322145748988"/>
    <n v="4.8695004273504336"/>
    <m/>
    <m/>
    <n v="0.96328376518218561"/>
    <m/>
    <m/>
    <n v="5.0863207602339227"/>
    <n v="5.0863207602339227"/>
    <n v="1.0218828505131634"/>
    <m/>
    <n v="29.095872801082599"/>
    <m/>
    <n v="48.415963001364311"/>
    <m/>
    <n v="63.329715061058401"/>
    <m/>
    <n v="10"/>
    <m/>
    <n v="4"/>
    <m/>
    <n v="10"/>
    <m/>
    <n v="17036"/>
    <n v="133811"/>
    <n v="101599"/>
    <n v="18576"/>
    <n v="187461"/>
    <n v="82927"/>
    <n v="7166"/>
    <n v="47284"/>
    <n v="45868"/>
    <n v="953"/>
    <n v="642681"/>
    <n v="5.1719811141100642"/>
    <n v="0.96328376518218561"/>
    <n v="5.0863207602339227"/>
    <n v="1.0218828505131634"/>
    <n v="640.30499999999995"/>
    <n v="943.73599999999999"/>
    <n v="95.174999999999997"/>
    <n v="272.94499999999999"/>
    <n v="208.649"/>
    <n v="313.30200000000002"/>
    <m/>
    <n v="102.193"/>
    <n v="208795"/>
    <n v="275347"/>
    <n v="146.125"/>
    <n v="102.944"/>
    <n v="300.22899999999998"/>
    <n v="125.331"/>
    <n v="0.122"/>
    <n v="0"/>
    <n v="235.899"/>
    <s v=""/>
    <n v="166814.99999999459"/>
    <n v="178875.00000000038"/>
    <n v="254429.99999999558"/>
    <n v="163349.9999999998"/>
    <n v="149849.99999999927"/>
    <m/>
    <n v="133425.00000000079"/>
    <n v="447000"/>
    <n v="583000"/>
    <n v="441599.999999994"/>
    <n v="585599.99999999942"/>
    <n v="1039999.9999999637"/>
    <n v="1035200.000000009"/>
    <n v="0"/>
    <n v="-100.58799999999999"/>
    <n v="390.00000000001478"/>
    <n v="1030000"/>
    <n v="1039999.9999999637"/>
    <n v="-9.6153846153500533E-3"/>
    <n v="12.333333333333336"/>
    <n v="635499.99999996391"/>
    <n v="625500.00000000023"/>
    <n v="162.57"/>
    <n v="421244.99999999016"/>
    <n v="425295.43269228318"/>
    <m/>
    <m/>
    <s v=""/>
  </r>
  <r>
    <x v="73"/>
    <n v="2026"/>
    <n v="2025"/>
    <d v="2025-06-01T00:00:00"/>
    <n v="30"/>
    <d v="1899-12-30T06:09:00"/>
    <d v="1899-12-30T18:32:00"/>
    <n v="8545"/>
    <n v="8814"/>
    <n v="8634"/>
    <n v="8291"/>
    <n v="8592"/>
    <n v="8483"/>
    <n v="8870"/>
    <n v="8644"/>
    <n v="8648"/>
    <n v="8583"/>
    <n v="8469"/>
    <n v="8421"/>
    <n v="8295"/>
    <n v="9021"/>
    <n v="6284"/>
    <n v="5937"/>
    <n v="5964"/>
    <n v="5630"/>
    <n v="8445"/>
    <n v="8494"/>
    <n v="7680"/>
    <n v="7879"/>
    <n v="8395"/>
    <n v="8465"/>
    <n v="9164"/>
    <n v="9597"/>
    <n v="8914"/>
    <n v="9164"/>
    <n v="8670"/>
    <n v="8469"/>
    <n v="7915"/>
    <n v="8627"/>
    <n v="6818"/>
    <n v="6782"/>
    <n v="6069"/>
    <n v="6134"/>
    <n v="6447"/>
    <n v="6623"/>
    <n v="6091"/>
    <n v="6616"/>
    <n v="6864"/>
    <n v="6427"/>
    <n v="6848"/>
    <n v="6950"/>
    <n v="7125"/>
    <n v="2291"/>
    <n v="6787"/>
    <n v="6795"/>
    <n v="6251"/>
    <n v="6532"/>
    <n v="6660"/>
    <n v="6684"/>
    <n v="6983"/>
    <n v="5935"/>
    <n v="6312"/>
    <n v="6468"/>
    <n v="6696"/>
    <n v="6615"/>
    <n v="5956"/>
    <n v="6544"/>
    <n v="6501"/>
    <n v="5635"/>
    <n v="5544"/>
    <n v="6687"/>
    <n v="9579"/>
    <n v="9032"/>
    <n v="9206"/>
    <n v="8992"/>
    <n v="8993"/>
    <n v="7349"/>
    <n v="9265"/>
    <n v="9000"/>
    <n v="6973"/>
    <n v="5493"/>
    <n v="6484"/>
    <n v="5295"/>
    <n v="3944"/>
    <n v="3587"/>
    <n v="9571"/>
    <n v="9815"/>
    <n v="8981"/>
    <n v="8264"/>
    <n v="9804"/>
    <n v="6106"/>
    <n v="5467"/>
    <n v="5750"/>
    <n v="5541"/>
    <n v="4926"/>
    <n v="4171"/>
    <n v="5677"/>
    <n v="5357"/>
    <n v="5344"/>
    <n v="0"/>
    <n v="0"/>
    <n v="0"/>
    <n v="0"/>
    <n v="0"/>
    <n v="0"/>
    <n v="0"/>
    <n v="0"/>
    <n v="5.3351018463261619"/>
    <n v="5.3351018463261619"/>
    <n v="5.2834641920289931"/>
    <m/>
    <m/>
    <n v="1.0279556462813628"/>
    <m/>
    <m/>
    <n v="5.1354835116487427"/>
    <n v="5.1354835116487427"/>
    <n v="0.89682371151178997"/>
    <m/>
    <n v="28.704857530529168"/>
    <m/>
    <n v="45.503279303882167"/>
    <m/>
    <n v="66.371753681392178"/>
    <m/>
    <n v="6"/>
    <m/>
    <n v="4.8"/>
    <m/>
    <n v="11.1"/>
    <m/>
    <n v="17359"/>
    <n v="126766"/>
    <n v="103018"/>
    <n v="16860"/>
    <n v="203670"/>
    <n v="95661"/>
    <n v="7531"/>
    <n v="52541"/>
    <n v="42233"/>
    <n v="0"/>
    <n v="665639"/>
    <n v="5.3178892948937717"/>
    <n v="1.0279556462813628"/>
    <n v="5.1354835116487427"/>
    <n v="0.89682371151178997"/>
    <n v="640.30499999999995"/>
    <n v="945.15899999999999"/>
    <n v="96.028999999999996"/>
    <n v="274.19099999999997"/>
    <n v="209.35400000000001"/>
    <n v="313.92899999999997"/>
    <m/>
    <n v="102.857"/>
    <n v="209244"/>
    <n v="275980"/>
    <n v="146.68100000000001"/>
    <n v="103.726"/>
    <n v="300.899"/>
    <n v="126.002"/>
    <n v="0.122"/>
    <n v="0"/>
    <n v="236.279"/>
    <s v=""/>
    <n v="234795.00000000029"/>
    <n v="192149.99999999983"/>
    <n v="205589.99999999686"/>
    <n v="158625.00000000282"/>
    <n v="141074.99999998935"/>
    <m/>
    <n v="149400.00000000032"/>
    <n v="449000"/>
    <n v="633000"/>
    <n v="444800.00000000926"/>
    <n v="625599.99999999721"/>
    <n v="1072000.0000000254"/>
    <n v="1073599.9999999877"/>
    <n v="0"/>
    <n v="-101.42"/>
    <n v="379.99999999999545"/>
    <n v="1082000"/>
    <n v="1072000.0000000254"/>
    <n v="9.3283582089314088E-3"/>
    <n v="12.383333333333335"/>
    <n v="631250.00000001758"/>
    <n v="641249.99999999232"/>
    <n v="162.57"/>
    <n v="440384.99999999715"/>
    <n v="436276.93097015691"/>
    <m/>
    <m/>
    <s v=""/>
  </r>
  <r>
    <x v="74"/>
    <n v="2026"/>
    <n v="2025"/>
    <d v="2025-06-01T00:00:00"/>
    <n v="30"/>
    <d v="1899-12-30T06:34:00"/>
    <d v="1899-12-30T18:19:00"/>
    <n v="5647"/>
    <n v="5717"/>
    <n v="5626"/>
    <n v="5353"/>
    <n v="5538"/>
    <n v="5513"/>
    <n v="5656"/>
    <n v="5635"/>
    <n v="5519"/>
    <n v="5519"/>
    <n v="5464"/>
    <n v="5478"/>
    <n v="5359"/>
    <n v="5764"/>
    <n v="3982"/>
    <n v="3737"/>
    <n v="3763"/>
    <n v="3581"/>
    <n v="5699"/>
    <n v="5570"/>
    <n v="4980"/>
    <n v="5216"/>
    <n v="5743"/>
    <n v="5835"/>
    <n v="5681"/>
    <n v="6076"/>
    <n v="5542"/>
    <n v="5831"/>
    <n v="5340"/>
    <n v="5257"/>
    <n v="4813"/>
    <n v="5205"/>
    <n v="3822"/>
    <n v="3811"/>
    <n v="3363"/>
    <n v="3400"/>
    <n v="3591"/>
    <n v="3703"/>
    <n v="3522"/>
    <n v="3639"/>
    <n v="3088"/>
    <n v="3621"/>
    <n v="3748"/>
    <n v="3838"/>
    <n v="4058"/>
    <n v="1219"/>
    <n v="3708"/>
    <n v="3733"/>
    <n v="3376"/>
    <n v="3525"/>
    <n v="3661"/>
    <n v="3644"/>
    <n v="3643"/>
    <n v="3222"/>
    <n v="3432"/>
    <n v="3503"/>
    <n v="3675"/>
    <n v="3615"/>
    <n v="3246"/>
    <n v="3574"/>
    <n v="3509"/>
    <n v="2797"/>
    <n v="3532"/>
    <n v="3784"/>
    <n v="5217"/>
    <n v="4984"/>
    <n v="4458"/>
    <n v="4429"/>
    <n v="4961"/>
    <n v="4942"/>
    <n v="5006"/>
    <n v="4872"/>
    <n v="3806"/>
    <n v="2953"/>
    <n v="3472"/>
    <n v="2825"/>
    <n v="2147"/>
    <n v="1940"/>
    <n v="5316"/>
    <n v="5461"/>
    <n v="4990"/>
    <n v="5421"/>
    <n v="5425"/>
    <n v="3296"/>
    <n v="3023"/>
    <n v="3187"/>
    <n v="3061"/>
    <n v="2875"/>
    <n v="2304"/>
    <n v="3121"/>
    <n v="2972"/>
    <n v="2970"/>
    <n v="0"/>
    <n v="0"/>
    <n v="0"/>
    <n v="0"/>
    <n v="0"/>
    <n v="0"/>
    <n v="0"/>
    <n v="0"/>
    <n v="2.975842280453258"/>
    <n v="2.975842280453258"/>
    <n v="2.7135726343319075"/>
    <m/>
    <m/>
    <n v="0.41090765226628889"/>
    <m/>
    <m/>
    <n v="2.8884322662889566"/>
    <n v="2.8884322662889566"/>
    <n v="0.3568949833571089"/>
    <m/>
    <n v="26.281098430813127"/>
    <m/>
    <n v="38.900597267759558"/>
    <m/>
    <n v="81.271367521367523"/>
    <m/>
    <n v="2"/>
    <m/>
    <n v="3.7"/>
    <m/>
    <n v="6.9"/>
    <m/>
    <n v="11364"/>
    <n v="81487"/>
    <n v="65210"/>
    <n v="11578"/>
    <n v="111602"/>
    <n v="51925"/>
    <n v="4087"/>
    <n v="29909"/>
    <n v="23513"/>
    <n v="0"/>
    <n v="390675"/>
    <n v="2.8884190650794745"/>
    <n v="0.41090765226628889"/>
    <n v="2.8884322662889566"/>
    <n v="0.3568949833571089"/>
    <n v="640.30499999999995"/>
    <n v="946.27300000000002"/>
    <n v="96.516000000000005"/>
    <n v="275.15899999999999"/>
    <n v="209.79400000000001"/>
    <n v="314.33999999999997"/>
    <m/>
    <n v="103.22799999999999"/>
    <n v="209519"/>
    <n v="276433"/>
    <n v="147.02099999999999"/>
    <n v="104.286"/>
    <n v="301.35000000000002"/>
    <n v="126.45399999999999"/>
    <n v="0.122"/>
    <n v="0"/>
    <n v="236.649"/>
    <s v=""/>
    <n v="183810.00000000541"/>
    <n v="109575.00000000202"/>
    <n v="159720.00000000294"/>
    <n v="98999.999999999491"/>
    <n v="92475.000000000306"/>
    <m/>
    <n v="83474.999999998894"/>
    <n v="275000"/>
    <n v="453000"/>
    <n v="271999.99999997998"/>
    <n v="448000.0000000018"/>
    <n v="721600.00000003492"/>
    <n v="723199.99999999709"/>
    <n v="0"/>
    <n v="-102.212"/>
    <n v="370.00000000000455"/>
    <n v="728000"/>
    <n v="721600.00000003492"/>
    <n v="8.8691796008379953E-3"/>
    <n v="11.749999999999998"/>
    <n v="378125.00000003574"/>
    <n v="384525.0000000007"/>
    <n v="162.57"/>
    <n v="343530.00000000838"/>
    <n v="340483.17073173245"/>
    <m/>
    <m/>
    <s v=""/>
  </r>
  <r>
    <x v="75"/>
    <n v="2026"/>
    <n v="2025"/>
    <d v="2025-06-01T00:00:00"/>
    <n v="30"/>
    <d v="1899-12-30T06:41:00"/>
    <d v="1899-12-30T18:11:00"/>
    <n v="3414"/>
    <n v="3517"/>
    <n v="3721"/>
    <n v="3599"/>
    <n v="3704"/>
    <n v="3652"/>
    <n v="3825"/>
    <n v="3761"/>
    <n v="3771"/>
    <n v="3769"/>
    <n v="3588"/>
    <n v="3590"/>
    <n v="3520"/>
    <n v="3107"/>
    <n v="2622"/>
    <n v="2456"/>
    <n v="2455"/>
    <n v="2301"/>
    <n v="2961"/>
    <n v="3137"/>
    <n v="2876"/>
    <n v="2983"/>
    <n v="3563"/>
    <n v="3623"/>
    <n v="3438"/>
    <n v="3802"/>
    <n v="3463"/>
    <n v="3579"/>
    <n v="3398"/>
    <n v="3313"/>
    <n v="3032"/>
    <n v="3286"/>
    <n v="3010"/>
    <n v="2995"/>
    <n v="2644"/>
    <n v="2657"/>
    <n v="2810"/>
    <n v="2895"/>
    <n v="2753"/>
    <n v="2868"/>
    <n v="2934"/>
    <n v="2857"/>
    <n v="2982"/>
    <n v="3056"/>
    <n v="3219"/>
    <n v="942"/>
    <n v="2950"/>
    <n v="2943"/>
    <n v="2681"/>
    <n v="2817"/>
    <n v="2919"/>
    <n v="2936"/>
    <n v="3117"/>
    <n v="2586"/>
    <n v="2778"/>
    <n v="2827"/>
    <n v="3056"/>
    <n v="2945"/>
    <n v="2658"/>
    <n v="2955"/>
    <n v="2949"/>
    <n v="2708"/>
    <n v="2952"/>
    <n v="3173"/>
    <n v="4246"/>
    <n v="4022"/>
    <n v="4032"/>
    <n v="3987"/>
    <n v="3951"/>
    <n v="3417"/>
    <n v="4128"/>
    <n v="3907"/>
    <n v="3008"/>
    <n v="2343"/>
    <n v="2756"/>
    <n v="2221"/>
    <n v="1653"/>
    <n v="1496"/>
    <n v="4361"/>
    <n v="4507"/>
    <n v="4289"/>
    <n v="4637"/>
    <n v="4676"/>
    <n v="2853"/>
    <n v="2211"/>
    <n v="2249"/>
    <n v="2217"/>
    <n v="2084"/>
    <n v="1673"/>
    <n v="2279"/>
    <n v="2206"/>
    <n v="2204"/>
    <n v="0"/>
    <n v="0"/>
    <n v="0"/>
    <n v="0"/>
    <n v="0"/>
    <n v="0"/>
    <n v="0"/>
    <n v="0"/>
    <n v="1.8933310419681615"/>
    <n v="1.8933310419681615"/>
    <n v="2.090218478386165"/>
    <m/>
    <m/>
    <n v="0.30899834298118689"/>
    <m/>
    <m/>
    <n v="1.8741388567293757"/>
    <n v="1.8741388567293757"/>
    <n v="0.2426674746743849"/>
    <m/>
    <n v="24.946340057636881"/>
    <m/>
    <n v="38.900597267759558"/>
    <m/>
    <n v="86.33743169398916"/>
    <m/>
    <n v="20"/>
    <m/>
    <n v="4"/>
    <m/>
    <n v="7.9"/>
    <m/>
    <n v="6931"/>
    <n v="53441"/>
    <n v="39268"/>
    <n v="7186"/>
    <n v="90572"/>
    <n v="42018"/>
    <n v="3149"/>
    <n v="25323"/>
    <n v="17123"/>
    <n v="0"/>
    <n v="285011"/>
    <n v="1.9589601874408293"/>
    <n v="0.30899834298118689"/>
    <n v="1.8741388567293757"/>
    <n v="0.2426674746743849"/>
    <n v="640.30499999999995"/>
    <n v="947.39"/>
    <n v="96.914000000000001"/>
    <n v="276.21899999999999"/>
    <n v="210.07400000000001"/>
    <n v="314.608"/>
    <m/>
    <n v="103.536"/>
    <n v="209712"/>
    <n v="276880"/>
    <n v="147.25800000000001"/>
    <n v="104.842"/>
    <n v="301.74700000000001"/>
    <n v="126.85"/>
    <n v="0.122"/>
    <n v="0"/>
    <n v="236.999"/>
    <s v=""/>
    <n v="184304.99999999368"/>
    <n v="89549.999999999127"/>
    <n v="174900.00000000038"/>
    <n v="63000.000000000255"/>
    <n v="60300.000000006548"/>
    <m/>
    <n v="69300.000000001557"/>
    <n v="193000"/>
    <n v="447000"/>
    <n v="189600.00000001857"/>
    <n v="444799.9999999979"/>
    <n v="635199.99999998615"/>
    <n v="633600.00000000128"/>
    <n v="0"/>
    <n v="-102.944"/>
    <n v="349.99999999999432"/>
    <n v="640000"/>
    <n v="635199.99999998615"/>
    <n v="7.5566750629942891E-3"/>
    <n v="11.5"/>
    <n v="277349.99999999366"/>
    <n v="282150.00000000751"/>
    <n v="162.57"/>
    <n v="359204.99999999406"/>
    <n v="356490.60453399125"/>
    <m/>
    <m/>
    <s v=""/>
  </r>
  <r>
    <x v="76"/>
    <n v="2026"/>
    <n v="2025"/>
    <d v="2025-06-01T00:00:00"/>
    <n v="30"/>
    <d v="1899-12-30T06:35:00"/>
    <d v="1899-12-30T18:29:00"/>
    <n v="5637"/>
    <n v="5662"/>
    <n v="5811"/>
    <n v="5508"/>
    <n v="5740"/>
    <n v="5711"/>
    <n v="5694"/>
    <n v="5758"/>
    <n v="5625"/>
    <n v="5716"/>
    <n v="5653"/>
    <n v="5672"/>
    <n v="5568"/>
    <n v="5977"/>
    <n v="4124"/>
    <n v="3868"/>
    <n v="3905"/>
    <n v="3733"/>
    <n v="4620"/>
    <n v="4447"/>
    <n v="2470"/>
    <n v="1842"/>
    <n v="6079"/>
    <n v="6181"/>
    <n v="5774"/>
    <n v="6116"/>
    <n v="5578"/>
    <n v="5838"/>
    <n v="5448"/>
    <n v="5320"/>
    <n v="4882"/>
    <n v="5280"/>
    <n v="3775"/>
    <n v="3799"/>
    <n v="3348"/>
    <n v="3411"/>
    <n v="3604"/>
    <n v="3707"/>
    <n v="3511"/>
    <n v="3611"/>
    <n v="3752"/>
    <n v="3621"/>
    <n v="3733"/>
    <n v="3814"/>
    <n v="4031"/>
    <n v="1216"/>
    <n v="3680"/>
    <n v="3715"/>
    <n v="3338"/>
    <n v="3481"/>
    <n v="3621"/>
    <n v="3596"/>
    <n v="3843"/>
    <n v="3190"/>
    <n v="3393"/>
    <n v="3465"/>
    <n v="3637"/>
    <n v="3575"/>
    <n v="3211"/>
    <n v="3529"/>
    <n v="3480"/>
    <n v="3219"/>
    <n v="3497"/>
    <n v="3748"/>
    <n v="5340"/>
    <n v="5080"/>
    <n v="5213"/>
    <n v="5164"/>
    <n v="5121"/>
    <n v="3535"/>
    <n v="5377"/>
    <n v="5059"/>
    <n v="4006"/>
    <n v="3157"/>
    <n v="3702"/>
    <n v="2986"/>
    <n v="2167"/>
    <n v="1944"/>
    <n v="5241"/>
    <n v="5390"/>
    <n v="5039"/>
    <n v="5436"/>
    <n v="5475"/>
    <n v="3358"/>
    <n v="2912"/>
    <n v="2859"/>
    <n v="2861"/>
    <n v="2806"/>
    <n v="3048"/>
    <n v="2268"/>
    <n v="2923"/>
    <n v="2908"/>
    <n v="0"/>
    <n v="0"/>
    <n v="0"/>
    <n v="0"/>
    <n v="14"/>
    <n v="15"/>
    <n v="0"/>
    <n v="15"/>
    <n v="3.1182918111888118"/>
    <n v="3.1182918111888118"/>
    <n v="2.6574942545201687"/>
    <m/>
    <m/>
    <n v="0.41903644755244801"/>
    <m/>
    <m/>
    <n v="3.0240056979020999"/>
    <n v="3.0240056979020999"/>
    <n v="0.53463654265734284"/>
    <m/>
    <n v="25.230917941585513"/>
    <m/>
    <n v="38.930860998463864"/>
    <m/>
    <n v="81.271367521367523"/>
    <m/>
    <n v="1"/>
    <m/>
    <n v="4.8"/>
    <m/>
    <n v="9.4"/>
    <m/>
    <n v="11299"/>
    <n v="84063"/>
    <n v="57615"/>
    <n v="12260"/>
    <n v="112151"/>
    <n v="53740"/>
    <n v="4111"/>
    <n v="29939"/>
    <n v="22585"/>
    <n v="44"/>
    <n v="387807"/>
    <n v="2.9646926256325976"/>
    <n v="0.41903644755244801"/>
    <n v="3.0240056979020999"/>
    <n v="0.53463654265734284"/>
    <n v="640.30499999999995"/>
    <n v="948.78"/>
    <n v="97.403000000000006"/>
    <n v="277.53500000000003"/>
    <n v="210.476"/>
    <n v="315.03199999999998"/>
    <m/>
    <n v="103.91800000000001"/>
    <n v="209984"/>
    <n v="277435"/>
    <n v="147.595"/>
    <n v="105.527"/>
    <n v="302.26100000000002"/>
    <n v="127.364"/>
    <n v="0.122"/>
    <n v="0"/>
    <n v="237.34899999999999"/>
    <s v=""/>
    <n v="229349.99999999776"/>
    <n v="110025.00000000097"/>
    <n v="217140.00000000509"/>
    <n v="90449.999999997031"/>
    <n v="95399.999999995081"/>
    <m/>
    <n v="85950.00000000112"/>
    <n v="272000"/>
    <n v="555000"/>
    <n v="269599.99999999127"/>
    <n v="548000.00000000186"/>
    <n v="822400.00000001607"/>
    <n v="822400.00000001607"/>
    <n v="0"/>
    <n v="-103.726"/>
    <n v="349.99999999999432"/>
    <n v="827000"/>
    <n v="822400.00000001607"/>
    <n v="5.5933852139882223E-3"/>
    <n v="11.9"/>
    <n v="377225.00000001024"/>
    <n v="381824.99999999424"/>
    <n v="162.57"/>
    <n v="446490.00000000285"/>
    <n v="443992.60943580925"/>
    <m/>
    <m/>
    <s v=""/>
  </r>
  <r>
    <x v="77"/>
    <n v="2026"/>
    <n v="2025"/>
    <d v="2025-06-01T00:00:00"/>
    <n v="30"/>
    <d v="1899-12-30T06:30:00"/>
    <d v="1899-12-30T18:35:00"/>
    <n v="7966"/>
    <n v="8087"/>
    <n v="7969"/>
    <n v="7566"/>
    <n v="7906"/>
    <n v="7851"/>
    <n v="7674"/>
    <n v="7761"/>
    <n v="7660"/>
    <n v="7763"/>
    <n v="7858"/>
    <n v="7796"/>
    <n v="7750"/>
    <n v="8267"/>
    <n v="5771"/>
    <n v="5488"/>
    <n v="5512"/>
    <n v="5248"/>
    <n v="7916"/>
    <n v="7876"/>
    <n v="6610"/>
    <n v="5163"/>
    <n v="7959"/>
    <n v="8002"/>
    <n v="8617"/>
    <n v="9236"/>
    <n v="8459"/>
    <n v="8781"/>
    <n v="8315"/>
    <n v="8174"/>
    <n v="7453"/>
    <n v="7922"/>
    <n v="5880"/>
    <n v="5901"/>
    <n v="5292"/>
    <n v="5373"/>
    <n v="5553"/>
    <n v="5782"/>
    <n v="5504"/>
    <n v="5637"/>
    <n v="5707"/>
    <n v="5587"/>
    <n v="5747"/>
    <n v="5871"/>
    <n v="6198"/>
    <n v="1959"/>
    <n v="5685"/>
    <n v="5688"/>
    <n v="5186"/>
    <n v="5361"/>
    <n v="5561"/>
    <n v="5562"/>
    <n v="5807"/>
    <n v="4929"/>
    <n v="5191"/>
    <n v="5324"/>
    <n v="5507"/>
    <n v="5452"/>
    <n v="4938"/>
    <n v="5379"/>
    <n v="5235"/>
    <n v="4888"/>
    <n v="5300"/>
    <n v="5497"/>
    <n v="7909"/>
    <n v="7683"/>
    <n v="7888"/>
    <n v="7544"/>
    <n v="7505"/>
    <n v="6239"/>
    <n v="7606"/>
    <n v="7361"/>
    <n v="5753"/>
    <n v="4654"/>
    <n v="5393"/>
    <n v="4447"/>
    <n v="3447"/>
    <n v="3118"/>
    <n v="7585"/>
    <n v="8156"/>
    <n v="7419"/>
    <n v="8008"/>
    <n v="6186"/>
    <n v="4663"/>
    <n v="3278"/>
    <n v="4168"/>
    <n v="4215"/>
    <n v="4352"/>
    <n v="4351"/>
    <n v="4340"/>
    <n v="4206"/>
    <n v="4112"/>
    <n v="0"/>
    <n v="0"/>
    <n v="0"/>
    <n v="0"/>
    <n v="295"/>
    <n v="596"/>
    <n v="0"/>
    <n v="495"/>
    <n v="4.4078642284798599"/>
    <n v="4.4078642284798599"/>
    <n v="4.2936880521817375"/>
    <m/>
    <m/>
    <n v="0.60760427541208739"/>
    <m/>
    <m/>
    <n v="4.263847327152015"/>
    <n v="4.263847327152015"/>
    <n v="0.77011083447802253"/>
    <m/>
    <n v="26.137408906882587"/>
    <m/>
    <n v="40.002590266853929"/>
    <m/>
    <n v="80.428651685393248"/>
    <m/>
    <n v="1"/>
    <m/>
    <n v="6.4"/>
    <m/>
    <n v="13.8"/>
    <m/>
    <n v="16053"/>
    <n v="115840"/>
    <n v="94522"/>
    <n v="15961"/>
    <n v="172481"/>
    <n v="79982"/>
    <n v="6565"/>
    <n v="42017"/>
    <n v="33022"/>
    <n v="1386"/>
    <n v="577829"/>
    <n v="4.3698055030471528"/>
    <n v="0.60760427541208739"/>
    <n v="4.263847327152015"/>
    <n v="0.77011083447802253"/>
    <n v="640.30499999999995"/>
    <n v="951.51400000000001"/>
    <n v="98.138999999999996"/>
    <n v="280.11200000000002"/>
    <n v="211.10400000000001"/>
    <n v="315.60899999999998"/>
    <m/>
    <n v="104.479"/>
    <n v="210381"/>
    <n v="278478"/>
    <n v="148.08600000000001"/>
    <n v="106.818"/>
    <n v="303.15499999999997"/>
    <n v="128.25899999999999"/>
    <n v="0.122"/>
    <n v="0"/>
    <n v="237.71899999999999"/>
    <s v=""/>
    <n v="451110.00000000617"/>
    <n v="165599.99999999776"/>
    <n v="425204.99999999971"/>
    <n v="141300.00000000323"/>
    <n v="129824.99999999959"/>
    <m/>
    <n v="126224.99999999838"/>
    <n v="397000"/>
    <n v="1043000"/>
    <n v="392800.00000001112"/>
    <n v="1032799.9999999974"/>
    <n v="1430399.9999999178"/>
    <n v="1431999.9999999709"/>
    <n v="0"/>
    <n v="-104.286"/>
    <n v="370.00000000000455"/>
    <n v="1440000"/>
    <n v="1430399.9999999178"/>
    <n v="6.7114093960309873E-3"/>
    <n v="12.083333333333336"/>
    <n v="553349.99999991676"/>
    <n v="562949.99999999895"/>
    <n v="162.57"/>
    <n v="876315.00000000582"/>
    <n v="870433.69127512292"/>
    <m/>
    <m/>
    <s v=""/>
  </r>
  <r>
    <x v="78"/>
    <n v="2026"/>
    <n v="2025"/>
    <d v="2025-06-01T00:00:00"/>
    <n v="30"/>
    <d v="1899-12-30T06:17:00"/>
    <d v="1899-12-30T18:34:00"/>
    <n v="5390"/>
    <n v="5530"/>
    <n v="5890"/>
    <n v="5611"/>
    <n v="5836"/>
    <n v="5786"/>
    <n v="5969"/>
    <n v="5848"/>
    <n v="5808"/>
    <n v="5876"/>
    <n v="5735"/>
    <n v="5734"/>
    <n v="5648"/>
    <n v="6063"/>
    <n v="4199"/>
    <n v="3943"/>
    <n v="3985"/>
    <n v="3777"/>
    <n v="5463"/>
    <n v="5325"/>
    <n v="4515"/>
    <n v="3445"/>
    <n v="5864"/>
    <n v="5903"/>
    <n v="5747"/>
    <n v="6106"/>
    <n v="5558"/>
    <n v="5811"/>
    <n v="5420"/>
    <n v="5288"/>
    <n v="4859"/>
    <n v="5259"/>
    <n v="4196"/>
    <n v="4193"/>
    <n v="3687"/>
    <n v="3719"/>
    <n v="3850"/>
    <n v="4078"/>
    <n v="3908"/>
    <n v="4010"/>
    <n v="4217"/>
    <n v="4068"/>
    <n v="4179"/>
    <n v="4262"/>
    <n v="4477"/>
    <n v="1355"/>
    <n v="4129"/>
    <n v="4158"/>
    <n v="3768"/>
    <n v="3951"/>
    <n v="4099"/>
    <n v="4050"/>
    <n v="4357"/>
    <n v="3623"/>
    <n v="3866"/>
    <n v="3925"/>
    <n v="4100"/>
    <n v="4046"/>
    <n v="3634"/>
    <n v="3999"/>
    <n v="3960"/>
    <n v="3651"/>
    <n v="3961"/>
    <n v="4246"/>
    <n v="5917"/>
    <n v="5601"/>
    <n v="5918"/>
    <n v="5634"/>
    <n v="5604"/>
    <n v="4745"/>
    <n v="5884"/>
    <n v="5644"/>
    <n v="4313"/>
    <n v="3360"/>
    <n v="3951"/>
    <n v="3213"/>
    <n v="2387"/>
    <n v="2160"/>
    <n v="5750"/>
    <n v="6021"/>
    <n v="5577"/>
    <n v="6087"/>
    <n v="5900"/>
    <n v="3738"/>
    <n v="3219"/>
    <n v="3209"/>
    <n v="3122"/>
    <n v="3018"/>
    <n v="2418"/>
    <n v="3196"/>
    <n v="2995"/>
    <n v="3036"/>
    <n v="0"/>
    <n v="0"/>
    <n v="0"/>
    <n v="0"/>
    <n v="238"/>
    <n v="499"/>
    <n v="0"/>
    <n v="390"/>
    <n v="3.0624265733965657"/>
    <n v="3.0624265733965657"/>
    <n v="2.9095805100806484"/>
    <m/>
    <m/>
    <n v="0.41663918224932273"/>
    <m/>
    <m/>
    <n v="2.9963562210930448"/>
    <n v="2.9963562210930448"/>
    <n v="0.53550040514905162"/>
    <m/>
    <n v="25.00231182795703"/>
    <m/>
    <n v="38.930860998463864"/>
    <m/>
    <n v="81.537311385459503"/>
    <m/>
    <n v="3"/>
    <m/>
    <n v="6.5"/>
    <m/>
    <n v="14.6"/>
    <m/>
    <n v="10920"/>
    <n v="85708"/>
    <n v="62796"/>
    <n v="11767"/>
    <n v="125722"/>
    <n v="59784"/>
    <n v="4547"/>
    <n v="33073"/>
    <n v="24213"/>
    <n v="1127"/>
    <n v="419657"/>
    <n v="3.0114778856245934"/>
    <n v="0.41663918224932273"/>
    <n v="2.9963562210930448"/>
    <n v="0.53550040514905162"/>
    <n v="640.30499999999995"/>
    <n v="954.30499999999995"/>
    <n v="98.686999999999998"/>
    <n v="282.67"/>
    <n v="211.53399999999999"/>
    <n v="316.03800000000001"/>
    <m/>
    <n v="104.907"/>
    <n v="210671"/>
    <n v="279497"/>
    <n v="148.44399999999999"/>
    <n v="108.102"/>
    <n v="303.95999999999998"/>
    <n v="129.065"/>
    <n v="0.122"/>
    <n v="0"/>
    <n v="238.089"/>
    <s v=""/>
    <n v="460514.9999999901"/>
    <n v="123300.00000000041"/>
    <n v="422069.99999999878"/>
    <n v="96749.99999999514"/>
    <n v="96525.000000006854"/>
    <m/>
    <n v="96299.999999999389"/>
    <n v="290000"/>
    <n v="1019000"/>
    <n v="286399.99999998056"/>
    <n v="1027200.0000000048"/>
    <n v="1288000.0000000109"/>
    <n v="1289600.0000000186"/>
    <n v="0"/>
    <n v="-104.842"/>
    <n v="370.00000000000455"/>
    <n v="1309000"/>
    <n v="1288000.0000000109"/>
    <n v="1.6304347826078258E-2"/>
    <n v="12.283333333333335"/>
    <n v="391875.00000001281"/>
    <n v="412875.00000000175"/>
    <n v="162.57"/>
    <n v="882584.99999998882"/>
    <n v="868195.02717390971"/>
    <m/>
    <m/>
    <s v=""/>
  </r>
  <r>
    <x v="79"/>
    <n v="2026"/>
    <n v="2025"/>
    <d v="2025-06-01T00:00:00"/>
    <n v="30"/>
    <d v="1899-12-30T06:22:00"/>
    <d v="1899-12-30T18:31:00"/>
    <n v="7517"/>
    <n v="7627"/>
    <n v="7466"/>
    <n v="7083"/>
    <n v="7364"/>
    <n v="7325"/>
    <n v="7357"/>
    <n v="7290"/>
    <n v="7134"/>
    <n v="7249"/>
    <n v="7012"/>
    <n v="7065"/>
    <n v="6896"/>
    <n v="7379"/>
    <n v="5297"/>
    <n v="4959"/>
    <n v="5032"/>
    <n v="4810"/>
    <n v="7548"/>
    <n v="7311"/>
    <n v="6203"/>
    <n v="4775"/>
    <n v="7577"/>
    <n v="7602"/>
    <n v="7555"/>
    <n v="8036"/>
    <n v="7353"/>
    <n v="7719"/>
    <n v="7189"/>
    <n v="6999"/>
    <n v="6314"/>
    <n v="6901"/>
    <n v="5488"/>
    <n v="5507"/>
    <n v="4871"/>
    <n v="4930"/>
    <n v="5096"/>
    <n v="5376"/>
    <n v="5236"/>
    <n v="5264"/>
    <n v="5578"/>
    <n v="5178"/>
    <n v="5460"/>
    <n v="5556"/>
    <n v="5834"/>
    <n v="1818"/>
    <n v="5397"/>
    <n v="5440"/>
    <n v="4942"/>
    <n v="5206"/>
    <n v="5357"/>
    <n v="5282"/>
    <n v="5653"/>
    <n v="4743"/>
    <n v="5040"/>
    <n v="5125"/>
    <n v="5305"/>
    <n v="5253"/>
    <n v="4729"/>
    <n v="5173"/>
    <n v="5110"/>
    <n v="4900"/>
    <n v="5162"/>
    <n v="5494"/>
    <n v="7647"/>
    <n v="7103"/>
    <n v="7599"/>
    <n v="7210"/>
    <n v="7106"/>
    <n v="6063"/>
    <n v="7491"/>
    <n v="7137"/>
    <n v="5512"/>
    <n v="4320"/>
    <n v="5071"/>
    <n v="4147"/>
    <n v="3159"/>
    <n v="2870"/>
    <n v="7359"/>
    <n v="7690"/>
    <n v="7053"/>
    <n v="7698"/>
    <n v="7477"/>
    <n v="4752"/>
    <n v="4077"/>
    <n v="4054"/>
    <n v="3954"/>
    <n v="3827"/>
    <n v="2920"/>
    <n v="3987"/>
    <n v="3735"/>
    <n v="3680"/>
    <n v="0"/>
    <n v="0"/>
    <n v="0"/>
    <n v="0"/>
    <n v="315"/>
    <n v="648"/>
    <n v="0"/>
    <n v="523"/>
    <n v="4.4982830157534242"/>
    <n v="4.4982830157534242"/>
    <n v="4.2430944711848744"/>
    <m/>
    <m/>
    <n v="0.62050050000000057"/>
    <m/>
    <m/>
    <n v="4.3530853561643843"/>
    <n v="4.3530853561643843"/>
    <n v="0.79219098493150797"/>
    <m/>
    <n v="24.978395573997226"/>
    <m/>
    <n v="40.002590266853929"/>
    <m/>
    <n v="75.872540983606612"/>
    <m/>
    <n v="2"/>
    <m/>
    <n v="7.7"/>
    <m/>
    <n v="14"/>
    <m/>
    <n v="15144"/>
    <n v="106718"/>
    <n v="83903"/>
    <n v="15179"/>
    <n v="164503"/>
    <n v="76406"/>
    <n v="6029"/>
    <n v="42029"/>
    <n v="30234"/>
    <n v="1486"/>
    <n v="541631"/>
    <n v="4.4132201675639076"/>
    <n v="0.62050050000000057"/>
    <n v="4.3530853561643843"/>
    <n v="0.79219098493150797"/>
    <n v="640.30499999999995"/>
    <n v="957.58600000000001"/>
    <n v="99.39"/>
    <n v="285.76100000000002"/>
    <n v="212.1"/>
    <n v="316.57299999999998"/>
    <m/>
    <n v="105.45099999999999"/>
    <n v="211042"/>
    <n v="280695"/>
    <n v="148.90199999999999"/>
    <n v="109.559"/>
    <n v="304.94099999999997"/>
    <n v="130.047"/>
    <n v="0.122"/>
    <n v="0"/>
    <n v="238.43899999999999"/>
    <s v=""/>
    <n v="541365.00000001036"/>
    <n v="158175.00000000067"/>
    <n v="510015.00000000134"/>
    <n v="127350.00000000057"/>
    <n v="120374.99999999284"/>
    <m/>
    <n v="122399.99999999932"/>
    <n v="371000"/>
    <n v="1198000"/>
    <n v="366399.99999999872"/>
    <n v="1165599.9999999949"/>
    <n v="1569599.9999999912"/>
    <n v="1571199.9999999988"/>
    <n v="0"/>
    <n v="-105.527"/>
    <n v="349.99999999999432"/>
    <n v="1569000"/>
    <n v="1569599.9999999912"/>
    <n v="-3.8226299693622234E-4"/>
    <n v="12.150000000000002"/>
    <n v="528899.9999999844"/>
    <n v="528299.99999999336"/>
    <n v="162.57"/>
    <n v="1051380.0000000116"/>
    <n v="1051781.9036697305"/>
    <m/>
    <m/>
    <s v=""/>
  </r>
  <r>
    <x v="80"/>
    <n v="2026"/>
    <n v="2025"/>
    <d v="2025-06-01T00:00:00"/>
    <n v="30"/>
    <d v="1899-12-30T06:16:00"/>
    <d v="1899-12-30T18:43:00"/>
    <n v="6572"/>
    <n v="6686"/>
    <n v="6329"/>
    <n v="6038"/>
    <n v="6259"/>
    <n v="6222"/>
    <n v="5964"/>
    <n v="5855"/>
    <n v="5814"/>
    <n v="5877"/>
    <n v="5791"/>
    <n v="5822"/>
    <n v="5692"/>
    <n v="6097"/>
    <n v="4212"/>
    <n v="3963"/>
    <n v="4006"/>
    <n v="3830"/>
    <n v="6486"/>
    <n v="6440"/>
    <n v="5518"/>
    <n v="4215"/>
    <n v="6380"/>
    <n v="6396"/>
    <n v="7098"/>
    <n v="7484"/>
    <n v="6792"/>
    <n v="6987"/>
    <n v="6673"/>
    <n v="6536"/>
    <n v="5977"/>
    <n v="6609"/>
    <n v="5460"/>
    <n v="5482"/>
    <n v="4917"/>
    <n v="4953"/>
    <n v="5099"/>
    <n v="5345"/>
    <n v="5244"/>
    <n v="5275"/>
    <n v="5499"/>
    <n v="5344"/>
    <n v="5488"/>
    <n v="5555"/>
    <n v="5815"/>
    <n v="1879"/>
    <n v="5461"/>
    <n v="5473"/>
    <n v="5082"/>
    <n v="5321"/>
    <n v="5445"/>
    <n v="5395"/>
    <n v="5687"/>
    <n v="4927"/>
    <n v="5203"/>
    <n v="5287"/>
    <n v="5367"/>
    <n v="5383"/>
    <n v="4872"/>
    <n v="5256"/>
    <n v="5215"/>
    <n v="5156"/>
    <n v="5312"/>
    <n v="5560"/>
    <n v="6406"/>
    <n v="5845"/>
    <n v="7786"/>
    <n v="7404"/>
    <n v="7448"/>
    <n v="6408"/>
    <n v="7648"/>
    <n v="7372"/>
    <n v="5688"/>
    <n v="4630"/>
    <n v="5324"/>
    <n v="4435"/>
    <n v="3263"/>
    <n v="2981"/>
    <n v="7442"/>
    <n v="7795"/>
    <n v="7304"/>
    <n v="9899"/>
    <n v="7655"/>
    <n v="4928"/>
    <n v="4603"/>
    <n v="4567"/>
    <n v="4465"/>
    <n v="4327"/>
    <n v="3638"/>
    <n v="4684"/>
    <n v="4496"/>
    <n v="4313"/>
    <n v="0"/>
    <n v="0"/>
    <n v="0"/>
    <n v="0"/>
    <n v="328"/>
    <n v="670"/>
    <n v="0"/>
    <n v="554"/>
    <n v="5.0936891390374353"/>
    <n v="5.0936891390374353"/>
    <n v="5.4329690364444385"/>
    <m/>
    <m/>
    <n v="0.71730192312834196"/>
    <m/>
    <m/>
    <n v="4.8395623355614941"/>
    <n v="4.8395623355614941"/>
    <n v="0.89766047927807391"/>
    <m/>
    <n v="26.980773333333325"/>
    <m/>
    <n v="42"/>
    <m/>
    <n v="69.566035182679215"/>
    <m/>
    <n v="4"/>
    <m/>
    <n v="6.6"/>
    <m/>
    <n v="15.5"/>
    <m/>
    <n v="13258"/>
    <n v="87771"/>
    <n v="76815"/>
    <n v="12776"/>
    <n v="166757"/>
    <n v="76394"/>
    <n v="6244"/>
    <n v="45023"/>
    <n v="35093"/>
    <n v="1552"/>
    <n v="521683"/>
    <n v="5.2067824381731027"/>
    <n v="0.71730192312834196"/>
    <n v="4.8395623355614941"/>
    <n v="0.89766047927807391"/>
    <n v="640.30499999999995"/>
    <n v="959.77499999999998"/>
    <n v="100.09699999999999"/>
    <n v="287.80099999999999"/>
    <n v="212.64400000000001"/>
    <n v="317.01400000000001"/>
    <m/>
    <n v="105.998"/>
    <n v="211387"/>
    <n v="281552"/>
    <n v="149.32900000000001"/>
    <n v="110.622"/>
    <n v="305.68599999999998"/>
    <n v="130.79499999999999"/>
    <n v="0.122"/>
    <n v="0"/>
    <n v="238.78899999999999"/>
    <s v=""/>
    <n v="361184.99999999412"/>
    <n v="159074.99999999857"/>
    <n v="336599.999999994"/>
    <n v="122400.0000000025"/>
    <n v="99225.000000006956"/>
    <m/>
    <n v="123075.00000000253"/>
    <n v="345000"/>
    <n v="857000"/>
    <n v="341600.00000001676"/>
    <n v="850400.00000000186"/>
    <n v="1192000.0000000072"/>
    <n v="1196799.9999999846"/>
    <n v="0"/>
    <n v="-106.818"/>
    <n v="349.99999999999432"/>
    <n v="1202000"/>
    <n v="1192000.0000000072"/>
    <n v="8.3892617449603524E-3"/>
    <n v="12.450000000000001"/>
    <n v="493775.00000001781"/>
    <n v="503775.00000001059"/>
    <n v="162.57"/>
    <n v="697784.99999998813"/>
    <n v="691931.09899328102"/>
    <m/>
    <m/>
    <s v=""/>
  </r>
  <r>
    <x v="81"/>
    <n v="2026"/>
    <n v="2025"/>
    <d v="2025-06-01T00:00:00"/>
    <n v="30"/>
    <d v="1899-12-30T06:21:00"/>
    <d v="1899-12-30T18:41:00"/>
    <n v="7985"/>
    <n v="8091"/>
    <n v="7958"/>
    <n v="7640"/>
    <n v="7907"/>
    <n v="7834"/>
    <n v="7512"/>
    <n v="7378"/>
    <n v="7330"/>
    <n v="7412"/>
    <n v="7341"/>
    <n v="7332"/>
    <n v="7239"/>
    <n v="7734"/>
    <n v="5371"/>
    <n v="5077"/>
    <n v="5135"/>
    <n v="4857"/>
    <n v="8052"/>
    <n v="7838"/>
    <n v="6671"/>
    <n v="5122"/>
    <n v="8041"/>
    <n v="8058"/>
    <n v="8548"/>
    <n v="9073"/>
    <n v="8278"/>
    <n v="8574"/>
    <n v="8122"/>
    <n v="7943"/>
    <n v="7204"/>
    <n v="7940"/>
    <n v="5925"/>
    <n v="5946"/>
    <n v="5327"/>
    <n v="5420"/>
    <n v="5586"/>
    <n v="5841"/>
    <n v="5678"/>
    <n v="5691"/>
    <n v="6032"/>
    <n v="5735"/>
    <n v="5868"/>
    <n v="5977"/>
    <n v="6297"/>
    <n v="2001"/>
    <n v="5826"/>
    <n v="5865"/>
    <n v="5340"/>
    <n v="5604"/>
    <n v="5757"/>
    <n v="5709"/>
    <n v="6065"/>
    <n v="5155"/>
    <n v="5459"/>
    <n v="5550"/>
    <n v="5868"/>
    <n v="5682"/>
    <n v="5178"/>
    <n v="5695"/>
    <n v="5627"/>
    <n v="5573"/>
    <n v="5786"/>
    <n v="5957"/>
    <n v="8108"/>
    <n v="6832"/>
    <n v="8065"/>
    <n v="7558"/>
    <n v="7536"/>
    <n v="6679"/>
    <n v="7947"/>
    <n v="7627"/>
    <n v="5772"/>
    <n v="4597"/>
    <n v="5366"/>
    <n v="4394"/>
    <n v="3377"/>
    <n v="3075"/>
    <n v="7878"/>
    <n v="8228"/>
    <n v="7708"/>
    <n v="8361"/>
    <n v="8071"/>
    <n v="5179"/>
    <n v="5125"/>
    <n v="5080"/>
    <n v="4963"/>
    <n v="4785"/>
    <n v="4042"/>
    <n v="5205"/>
    <n v="4993"/>
    <n v="4768"/>
    <n v="0"/>
    <n v="0"/>
    <n v="0"/>
    <n v="0"/>
    <n v="344"/>
    <n v="701"/>
    <n v="0"/>
    <n v="531"/>
    <n v="5.0297034367971225"/>
    <n v="5.0297034367971225"/>
    <n v="4.8786011927223765"/>
    <m/>
    <m/>
    <n v="0.91704425101214515"/>
    <m/>
    <m/>
    <n v="4.7984411201079658"/>
    <n v="4.7984411201079658"/>
    <n v="0.70679736842105201"/>
    <m/>
    <n v="27.067398921832886"/>
    <m/>
    <n v="44.439593964577696"/>
    <m/>
    <n v="72.464305177111711"/>
    <m/>
    <n v="2"/>
    <m/>
    <n v="6.8"/>
    <m/>
    <n v="13.7"/>
    <m/>
    <n v="16076"/>
    <n v="111057"/>
    <n v="93365"/>
    <n v="16099"/>
    <n v="179020"/>
    <n v="80481"/>
    <n v="6452"/>
    <n v="45425"/>
    <n v="38961"/>
    <n v="1576"/>
    <n v="588512"/>
    <n v="4.9793360221055405"/>
    <n v="0.91704425101214515"/>
    <n v="4.7984411201079658"/>
    <n v="0.70679736842105201"/>
    <n v="640.30499999999995"/>
    <n v="962.30600000000004"/>
    <n v="100.858"/>
    <n v="289.97399999999999"/>
    <n v="213.291"/>
    <n v="317.57100000000003"/>
    <m/>
    <n v="106.575"/>
    <n v="211787"/>
    <n v="282498"/>
    <n v="149.82400000000001"/>
    <n v="111.792"/>
    <n v="306.52300000000002"/>
    <n v="131.631"/>
    <n v="0.122"/>
    <n v="0"/>
    <n v="239.16900000000001"/>
    <s v=""/>
    <n v="417615.00000001036"/>
    <n v="171225.00000000221"/>
    <n v="358545.00000000029"/>
    <n v="145574.99999999805"/>
    <n v="125325.00000000368"/>
    <m/>
    <n v="129824.99999999959"/>
    <n v="400000"/>
    <n v="946000"/>
    <n v="396000.00000000361"/>
    <n v="936000.0000000014"/>
    <n v="1339200.0000000736"/>
    <n v="1337600.0000000205"/>
    <n v="0"/>
    <n v="-108.102"/>
    <n v="380.00000000002387"/>
    <n v="1346000"/>
    <n v="1339200.0000000736"/>
    <n v="5.0776583034095601E-3"/>
    <n v="12.333333333333332"/>
    <n v="565150.00000007707"/>
    <n v="571950.00000000349"/>
    <n v="162.57"/>
    <n v="776160.00000001071"/>
    <n v="772218.9247312363"/>
    <m/>
    <m/>
    <s v=""/>
  </r>
  <r>
    <x v="82"/>
    <n v="2026"/>
    <n v="2025"/>
    <d v="2025-06-01T00:00:00"/>
    <n v="30"/>
    <d v="1899-12-30T06:15:00"/>
    <d v="1899-12-30T18:37:00"/>
    <n v="7347"/>
    <n v="7579"/>
    <n v="5548"/>
    <n v="5298"/>
    <n v="5496"/>
    <n v="5441"/>
    <n v="5416"/>
    <n v="5311"/>
    <n v="5225"/>
    <n v="5286"/>
    <n v="5255"/>
    <n v="5255"/>
    <n v="5193"/>
    <n v="5554"/>
    <n v="3753"/>
    <n v="3543"/>
    <n v="3604"/>
    <n v="3399"/>
    <n v="6082"/>
    <n v="5991"/>
    <n v="5152"/>
    <n v="3895"/>
    <n v="6990"/>
    <n v="7014"/>
    <n v="6882"/>
    <n v="7285"/>
    <n v="6639"/>
    <n v="6831"/>
    <n v="6550"/>
    <n v="6413"/>
    <n v="7012"/>
    <n v="7580"/>
    <n v="6296"/>
    <n v="6276"/>
    <n v="5616"/>
    <n v="5635"/>
    <n v="5813"/>
    <n v="6109"/>
    <n v="5977"/>
    <n v="6055"/>
    <n v="6323"/>
    <n v="6060"/>
    <n v="6230"/>
    <n v="6333"/>
    <n v="6597"/>
    <n v="2098"/>
    <n v="6174"/>
    <n v="6182"/>
    <n v="5692"/>
    <n v="5981"/>
    <n v="6142"/>
    <n v="6093"/>
    <n v="6451"/>
    <n v="5481"/>
    <n v="5817"/>
    <n v="5925"/>
    <n v="6203"/>
    <n v="6080"/>
    <n v="5510"/>
    <n v="6043"/>
    <n v="5960"/>
    <n v="5914"/>
    <n v="6131"/>
    <n v="6462"/>
    <n v="7806"/>
    <n v="6875"/>
    <n v="8437"/>
    <n v="8073"/>
    <n v="7910"/>
    <n v="7065"/>
    <n v="8421"/>
    <n v="8037"/>
    <n v="6188"/>
    <n v="4906"/>
    <n v="5755"/>
    <n v="4699"/>
    <n v="3615"/>
    <n v="3289"/>
    <n v="8688"/>
    <n v="9064"/>
    <n v="8379"/>
    <n v="9046"/>
    <n v="8749"/>
    <n v="5617"/>
    <n v="5150"/>
    <n v="5140"/>
    <n v="4994"/>
    <n v="4744"/>
    <n v="4044"/>
    <n v="5221"/>
    <n v="5008"/>
    <n v="4791"/>
    <n v="0"/>
    <n v="0"/>
    <n v="0"/>
    <n v="0"/>
    <n v="379"/>
    <n v="769"/>
    <n v="0"/>
    <n v="652"/>
    <n v="5.1659388183041699"/>
    <n v="5.1659388183041699"/>
    <n v="5.7821746287061924"/>
    <m/>
    <m/>
    <n v="0.9537214943921043"/>
    <m/>
    <m/>
    <n v="4.9951919353970391"/>
    <n v="4.9951919353970391"/>
    <n v="0.74772012427097323"/>
    <m/>
    <n v="27.999986522911037"/>
    <m/>
    <n v="45.503279303882167"/>
    <m/>
    <n v="71.194686648501275"/>
    <m/>
    <n v="0"/>
    <m/>
    <n v="8.3000000000000007"/>
    <m/>
    <n v="13.7"/>
    <m/>
    <n v="14926"/>
    <n v="78577"/>
    <n v="76312"/>
    <n v="14004"/>
    <n v="189659"/>
    <n v="84172"/>
    <n v="6904"/>
    <n v="49543"/>
    <n v="39092"/>
    <n v="1800"/>
    <n v="554989"/>
    <n v="5.3713507551048449"/>
    <n v="0.9537214943921043"/>
    <n v="4.9951919353970391"/>
    <n v="0.74772012427097323"/>
    <n v="640.30499999999995"/>
    <n v="965.28599999999994"/>
    <n v="101.658"/>
    <n v="292.62599999999998"/>
    <n v="213.857"/>
    <n v="317.976"/>
    <m/>
    <n v="107.18600000000001"/>
    <n v="212144"/>
    <n v="283608"/>
    <n v="150.26400000000001"/>
    <n v="113.169"/>
    <n v="307.43200000000002"/>
    <n v="132.54300000000001"/>
    <n v="0.122"/>
    <n v="0"/>
    <n v="239.54900000000001"/>
    <s v=""/>
    <n v="491699.99999998423"/>
    <n v="179999.99999999936"/>
    <n v="437579.99999999785"/>
    <n v="127350.00000000057"/>
    <n v="91124.999999993859"/>
    <m/>
    <n v="137475.00000000096"/>
    <n v="357000"/>
    <n v="1110000"/>
    <n v="351999.9999999982"/>
    <n v="1101599.9999999963"/>
    <n v="1454399.999999987"/>
    <n v="1459200.0000000098"/>
    <n v="0"/>
    <n v="-109.559"/>
    <n v="379.99999999999545"/>
    <n v="1467000"/>
    <n v="1454399.999999987"/>
    <n v="8.6633663366426639E-3"/>
    <n v="12.366666666666665"/>
    <n v="523349.99999998166"/>
    <n v="535949.99999999476"/>
    <n v="162.57"/>
    <n v="929279.99999998207"/>
    <n v="921229.30693066691"/>
    <m/>
    <m/>
    <s v=""/>
  </r>
  <r>
    <x v="83"/>
    <n v="2026"/>
    <n v="2025"/>
    <d v="2025-06-01T00:00:00"/>
    <n v="30"/>
    <d v="1899-12-30T06:13:00"/>
    <d v="1899-12-30T18:30:00"/>
    <n v="7104"/>
    <n v="7276"/>
    <n v="7036"/>
    <n v="6777"/>
    <n v="6982"/>
    <n v="6906"/>
    <n v="7136"/>
    <n v="6972"/>
    <n v="6972"/>
    <n v="7026"/>
    <n v="6901"/>
    <n v="6875"/>
    <n v="6811"/>
    <n v="7270"/>
    <n v="5090"/>
    <n v="4807"/>
    <n v="4861"/>
    <n v="4596"/>
    <n v="7170"/>
    <n v="7027"/>
    <n v="6027"/>
    <n v="4610"/>
    <n v="7046"/>
    <n v="7065"/>
    <n v="7847"/>
    <n v="8295"/>
    <n v="7705"/>
    <n v="8019"/>
    <n v="7392"/>
    <n v="7223"/>
    <n v="6696"/>
    <n v="7243"/>
    <n v="5810"/>
    <n v="5782"/>
    <n v="5218"/>
    <n v="5239"/>
    <n v="5439"/>
    <n v="5622"/>
    <n v="5498"/>
    <n v="5590"/>
    <n v="5880"/>
    <n v="5574"/>
    <n v="5740"/>
    <n v="5854"/>
    <n v="6116"/>
    <n v="1965"/>
    <n v="5692"/>
    <n v="5684"/>
    <n v="5256"/>
    <n v="5511"/>
    <n v="5633"/>
    <n v="5599"/>
    <n v="5886"/>
    <n v="5065"/>
    <n v="5367"/>
    <n v="5458"/>
    <n v="5744"/>
    <n v="5570"/>
    <n v="5068"/>
    <n v="5542"/>
    <n v="5502"/>
    <n v="5453"/>
    <n v="5635"/>
    <n v="5978"/>
    <n v="8024"/>
    <n v="7517"/>
    <n v="8040"/>
    <n v="7752"/>
    <n v="7525"/>
    <n v="6859"/>
    <n v="8012"/>
    <n v="7708"/>
    <n v="5821"/>
    <n v="4671"/>
    <n v="5429"/>
    <n v="4505"/>
    <n v="3429"/>
    <n v="3122"/>
    <n v="8172"/>
    <n v="8524"/>
    <n v="8085"/>
    <n v="8712"/>
    <n v="8420"/>
    <n v="5422"/>
    <n v="5287"/>
    <n v="5250"/>
    <n v="5103"/>
    <n v="4699"/>
    <n v="4154"/>
    <n v="5391"/>
    <n v="5213"/>
    <n v="4957"/>
    <n v="0"/>
    <n v="0"/>
    <n v="0"/>
    <n v="0"/>
    <n v="357"/>
    <n v="730"/>
    <n v="0"/>
    <n v="1602"/>
    <n v="4.2553780813008109"/>
    <n v="4.2553780813008109"/>
    <n v="4.5816948540245575"/>
    <m/>
    <m/>
    <n v="0.79407638911472411"/>
    <m/>
    <m/>
    <n v="4.1505761154019885"/>
    <n v="4.1505761154019885"/>
    <n v="0.61395628545618763"/>
    <m/>
    <n v="27.259836289222392"/>
    <m/>
    <n v="42.575584424898501"/>
    <m/>
    <n v="74"/>
    <m/>
    <n v="3"/>
    <m/>
    <n v="7.2"/>
    <m/>
    <n v="16.3"/>
    <m/>
    <n v="14380"/>
    <n v="103018"/>
    <n v="85254"/>
    <n v="14111"/>
    <n v="174970"/>
    <n v="81863"/>
    <n v="6551"/>
    <n v="47335"/>
    <n v="40054"/>
    <n v="2689"/>
    <n v="570225"/>
    <n v="4.3641503388753931"/>
    <n v="0.79407638911472411"/>
    <n v="4.1505761154019885"/>
    <n v="0.61395628545618763"/>
    <n v="640.30499999999995"/>
    <n v="968.23"/>
    <n v="102.404"/>
    <n v="295.375"/>
    <n v="214.465"/>
    <n v="318.49"/>
    <m/>
    <n v="107.782"/>
    <n v="212531"/>
    <n v="284714"/>
    <n v="150.74199999999999"/>
    <n v="114.539"/>
    <n v="308.36"/>
    <n v="133.47200000000001"/>
    <n v="0.122"/>
    <n v="0"/>
    <n v="239.929"/>
    <s v=""/>
    <n v="485760.00000001217"/>
    <n v="167849.99999999889"/>
    <n v="453585.0000000039"/>
    <n v="136800.00000000093"/>
    <n v="115650.00000000226"/>
    <m/>
    <n v="134099.99999999761"/>
    <n v="387000"/>
    <n v="1106000"/>
    <n v="382399.99999998417"/>
    <n v="1096000.0000000037"/>
    <n v="1484799.9999999956"/>
    <n v="1486400.0000000033"/>
    <n v="0"/>
    <n v="-110.622"/>
    <n v="379.99999999999545"/>
    <n v="1493000"/>
    <n v="1484799.9999999956"/>
    <n v="5.5226293103478596E-3"/>
    <n v="12.283333333333335"/>
    <n v="546199.99999999534"/>
    <n v="554399.99999999977"/>
    <n v="162.72"/>
    <n v="939345.00000001607"/>
    <n v="934157.34577048721"/>
    <m/>
    <m/>
    <s v=""/>
  </r>
  <r>
    <x v="84"/>
    <n v="2026"/>
    <n v="2025"/>
    <d v="2025-06-01T00:00:00"/>
    <n v="30"/>
    <d v="1899-12-30T06:31:00"/>
    <d v="1899-12-30T18:33:00"/>
    <n v="8879"/>
    <n v="8900"/>
    <n v="8798"/>
    <n v="8471"/>
    <n v="8621"/>
    <n v="8638"/>
    <n v="8788"/>
    <n v="8763"/>
    <n v="8639"/>
    <n v="8711"/>
    <n v="8629"/>
    <n v="8684"/>
    <n v="8510"/>
    <n v="8880"/>
    <n v="6295"/>
    <n v="6010"/>
    <n v="6094"/>
    <n v="5923"/>
    <n v="8897"/>
    <n v="8802"/>
    <n v="7833"/>
    <n v="6318"/>
    <n v="8940"/>
    <n v="8969"/>
    <n v="9012"/>
    <n v="9419"/>
    <n v="9815"/>
    <n v="10299"/>
    <n v="8759"/>
    <n v="8588"/>
    <n v="8552"/>
    <n v="9124"/>
    <n v="6409"/>
    <n v="6405"/>
    <n v="5848"/>
    <n v="5896"/>
    <n v="6148"/>
    <n v="6290"/>
    <n v="6170"/>
    <n v="6205"/>
    <n v="6613"/>
    <n v="6274"/>
    <n v="6391"/>
    <n v="6469"/>
    <n v="6734"/>
    <n v="2385"/>
    <n v="6345"/>
    <n v="6390"/>
    <n v="5961"/>
    <n v="6184"/>
    <n v="6340"/>
    <n v="6245"/>
    <n v="6622"/>
    <n v="5816"/>
    <n v="6056"/>
    <n v="6144"/>
    <n v="6325"/>
    <n v="6251"/>
    <n v="5790"/>
    <n v="6214"/>
    <n v="6188"/>
    <n v="6136"/>
    <n v="6277"/>
    <n v="6548"/>
    <n v="9156"/>
    <n v="8710"/>
    <n v="9133"/>
    <n v="8900"/>
    <n v="8758"/>
    <n v="8056"/>
    <n v="9177"/>
    <n v="8871"/>
    <n v="6685"/>
    <n v="5511"/>
    <n v="6252"/>
    <n v="5367"/>
    <n v="4176"/>
    <n v="3810"/>
    <n v="9756"/>
    <n v="10209"/>
    <n v="9478"/>
    <n v="10332"/>
    <n v="10075"/>
    <n v="6437"/>
    <n v="5905"/>
    <n v="5862"/>
    <n v="5720"/>
    <n v="5330"/>
    <n v="4707"/>
    <n v="6090"/>
    <n v="5917"/>
    <n v="5577"/>
    <n v="0"/>
    <n v="0"/>
    <n v="0"/>
    <n v="0"/>
    <n v="429"/>
    <n v="872"/>
    <n v="0"/>
    <n v="1883"/>
    <n v="5.6544641655140637"/>
    <n v="5.6544641655140637"/>
    <n v="5.3577850783771321"/>
    <m/>
    <m/>
    <n v="1.0210672793914246"/>
    <m/>
    <m/>
    <n v="5.4041040912863059"/>
    <n v="5.4041040912863059"/>
    <n v="0.79658136837252169"/>
    <m/>
    <n v="28.232406639004111"/>
    <m/>
    <n v="49.024627179836536"/>
    <m/>
    <n v="67.283931133429093"/>
    <m/>
    <n v="0"/>
    <m/>
    <n v="7.3"/>
    <m/>
    <n v="15.4"/>
    <m/>
    <n v="17779"/>
    <n v="128454"/>
    <n v="105418"/>
    <n v="17909"/>
    <n v="196069"/>
    <n v="94576"/>
    <n v="7986"/>
    <n v="56287"/>
    <n v="45108"/>
    <n v="3184"/>
    <n v="672770"/>
    <n v="5.5555711364684202"/>
    <n v="1.0210672793914246"/>
    <n v="5.4041040912863059"/>
    <n v="0.79658136837252169"/>
    <n v="640.30499999999995"/>
    <n v="971.00699999999995"/>
    <n v="103.24"/>
    <n v="297.899"/>
    <n v="215.19800000000001"/>
    <n v="319.13099999999997"/>
    <m/>
    <n v="108.479"/>
    <n v="212997"/>
    <n v="285777"/>
    <n v="151.31800000000001"/>
    <n v="115.85"/>
    <n v="309.31"/>
    <n v="134.41999999999999"/>
    <n v="0.122"/>
    <n v="0"/>
    <n v="240.29900000000001"/>
    <s v=""/>
    <n v="458204.99999998842"/>
    <n v="188099.99999999968"/>
    <n v="416460.00000000017"/>
    <n v="164925.00000000093"/>
    <n v="144224.99999999162"/>
    <m/>
    <n v="156825.00000000061"/>
    <n v="466000"/>
    <n v="1063000"/>
    <n v="460800.00000001746"/>
    <n v="1048799.9999999942"/>
    <n v="1519999.9999999818"/>
    <n v="1516799.9999999665"/>
    <n v="0"/>
    <n v="-111.792"/>
    <n v="370.00000000000455"/>
    <n v="1529000"/>
    <n v="1519999.9999999818"/>
    <n v="5.9210526315909284E-3"/>
    <n v="12.033333333333333"/>
    <n v="645074.99999997462"/>
    <n v="654074.99999999278"/>
    <n v="162.72"/>
    <n v="874664.99999998859"/>
    <n v="869486.06249997823"/>
    <m/>
    <m/>
    <s v=""/>
  </r>
  <r>
    <x v="85"/>
    <n v="2026"/>
    <n v="2025"/>
    <d v="2025-06-01T00:00:00"/>
    <n v="30"/>
    <d v="1899-12-30T06:17:00"/>
    <d v="1899-12-30T18:24:00"/>
    <n v="7066"/>
    <n v="7237"/>
    <n v="7191"/>
    <n v="6923"/>
    <n v="7155"/>
    <n v="7072"/>
    <n v="7300"/>
    <n v="7061"/>
    <n v="7165"/>
    <n v="7208"/>
    <n v="7044"/>
    <n v="7020"/>
    <n v="6949"/>
    <n v="7412"/>
    <n v="5141"/>
    <n v="4847"/>
    <n v="4916"/>
    <n v="4656"/>
    <n v="6180"/>
    <n v="6914"/>
    <n v="5953"/>
    <n v="4514"/>
    <n v="6999"/>
    <n v="7023"/>
    <n v="7306"/>
    <n v="8040"/>
    <n v="7380"/>
    <n v="7682"/>
    <n v="7230"/>
    <n v="7066"/>
    <n v="4684"/>
    <n v="1181"/>
    <n v="5404"/>
    <n v="5370"/>
    <n v="4831"/>
    <n v="4843"/>
    <n v="5076"/>
    <n v="5219"/>
    <n v="5102"/>
    <n v="5183"/>
    <n v="5475"/>
    <n v="5264"/>
    <n v="5337"/>
    <n v="5446"/>
    <n v="5704"/>
    <n v="1798"/>
    <n v="5283"/>
    <n v="5280"/>
    <n v="4879"/>
    <n v="5110"/>
    <n v="5231"/>
    <n v="5212"/>
    <n v="5502"/>
    <n v="4687"/>
    <n v="4955"/>
    <n v="5057"/>
    <n v="5265"/>
    <n v="5210"/>
    <n v="4746"/>
    <n v="5152"/>
    <n v="5104"/>
    <n v="5060"/>
    <n v="5209"/>
    <n v="5516"/>
    <n v="7614"/>
    <n v="7170"/>
    <n v="7472"/>
    <n v="7241"/>
    <n v="7017"/>
    <n v="6387"/>
    <n v="7451"/>
    <n v="7161"/>
    <n v="5321"/>
    <n v="4205"/>
    <n v="4923"/>
    <n v="4074"/>
    <n v="3131"/>
    <n v="2843"/>
    <n v="7431"/>
    <n v="7746"/>
    <n v="7098"/>
    <n v="7750"/>
    <n v="7605"/>
    <n v="4702"/>
    <n v="4893"/>
    <n v="4866"/>
    <n v="4726"/>
    <n v="4351"/>
    <n v="3815"/>
    <n v="4941"/>
    <n v="4833"/>
    <n v="4589"/>
    <n v="0"/>
    <n v="0"/>
    <n v="0"/>
    <n v="0"/>
    <n v="365"/>
    <n v="652"/>
    <n v="373"/>
    <n v="2592"/>
    <n v="3.8798563628663039"/>
    <n v="3.8798563628663039"/>
    <n v="4.015707888888886"/>
    <m/>
    <m/>
    <n v="0.70138207119963414"/>
    <m/>
    <m/>
    <n v="3.78937631959707"/>
    <n v="3.78937631959707"/>
    <n v="0.54040000457875415"/>
    <m/>
    <n v="26.333360655737689"/>
    <m/>
    <n v="38.900597267759558"/>
    <m/>
    <n v="75.872540983606612"/>
    <m/>
    <n v="4"/>
    <m/>
    <n v="6.4"/>
    <m/>
    <n v="16.100000000000001"/>
    <m/>
    <n v="14303"/>
    <n v="105060"/>
    <n v="74130"/>
    <n v="14022"/>
    <n v="162510"/>
    <n v="76036"/>
    <n v="5974"/>
    <n v="42332"/>
    <n v="37014"/>
    <n v="3982"/>
    <n v="535363"/>
    <n v="3.9251402048738311"/>
    <n v="0.70138207119963414"/>
    <n v="3.78937631959707"/>
    <n v="0.54040000457875415"/>
    <n v="640.30499999999995"/>
    <n v="973.79499999999996"/>
    <n v="103.934"/>
    <n v="300.42899999999997"/>
    <n v="215.745"/>
    <n v="319.65300000000002"/>
    <m/>
    <n v="109.032"/>
    <n v="213362"/>
    <n v="286811"/>
    <n v="151.77000000000001"/>
    <n v="117.13"/>
    <n v="310.178"/>
    <n v="135.29"/>
    <n v="0.122"/>
    <n v="0"/>
    <n v="240.649"/>
    <s v=""/>
    <n v="460020.0000000018"/>
    <n v="156150.00000000058"/>
    <n v="417449.99999999552"/>
    <n v="123074.99999999933"/>
    <n v="117450.00000001084"/>
    <m/>
    <n v="124424.99999999939"/>
    <n v="365000"/>
    <n v="1034000"/>
    <n v="361599.99999999854"/>
    <n v="1024000.0000000009"/>
    <n v="1388799.9999999921"/>
    <n v="1392000.0000000072"/>
    <n v="0"/>
    <n v="-113.169"/>
    <n v="349.99999999999432"/>
    <n v="1399000"/>
    <n v="1388799.9999999921"/>
    <n v="7.3444700460887358E-3"/>
    <n v="12.116666666666669"/>
    <n v="510900.00000000215"/>
    <n v="521100.00000001013"/>
    <n v="162.72"/>
    <n v="877469.99999999732"/>
    <n v="871025.4478686559"/>
    <m/>
    <m/>
    <s v=""/>
  </r>
  <r>
    <x v="86"/>
    <n v="2026"/>
    <n v="2025"/>
    <d v="2025-06-01T00:00:00"/>
    <n v="30"/>
    <d v="1899-12-30T06:22:00"/>
    <d v="1899-12-30T18:38:00"/>
    <n v="6025"/>
    <n v="6130"/>
    <n v="6032"/>
    <n v="5809"/>
    <n v="5995"/>
    <n v="5925"/>
    <n v="6065"/>
    <n v="5906"/>
    <n v="5911"/>
    <n v="5974"/>
    <n v="5866"/>
    <n v="5872"/>
    <n v="5780"/>
    <n v="6163"/>
    <n v="4249"/>
    <n v="3978"/>
    <n v="4049"/>
    <n v="3853"/>
    <n v="5947"/>
    <n v="5861"/>
    <n v="5033"/>
    <n v="3856"/>
    <n v="5920"/>
    <n v="5948"/>
    <n v="6384"/>
    <n v="6573"/>
    <n v="6085"/>
    <n v="6300"/>
    <n v="5955"/>
    <n v="5822"/>
    <n v="5464"/>
    <n v="4339"/>
    <n v="4301"/>
    <n v="4276"/>
    <n v="3795"/>
    <n v="3792"/>
    <n v="3998"/>
    <n v="4136"/>
    <n v="4057"/>
    <n v="4140"/>
    <n v="4386"/>
    <n v="4222"/>
    <n v="4287"/>
    <n v="4356"/>
    <n v="4549"/>
    <n v="1403"/>
    <n v="4231"/>
    <n v="4248"/>
    <n v="3924"/>
    <n v="4127"/>
    <n v="4231"/>
    <n v="4210"/>
    <n v="4463"/>
    <n v="3793"/>
    <n v="4028"/>
    <n v="4092"/>
    <n v="4342"/>
    <n v="4201"/>
    <n v="3839"/>
    <n v="4204"/>
    <n v="4160"/>
    <n v="4125"/>
    <n v="4261"/>
    <n v="4564"/>
    <n v="6182"/>
    <n v="5779"/>
    <n v="6021"/>
    <n v="5774"/>
    <n v="5619"/>
    <n v="5089"/>
    <n v="5985"/>
    <n v="5744"/>
    <n v="4256"/>
    <n v="3339"/>
    <n v="3913"/>
    <n v="3253"/>
    <n v="2452"/>
    <n v="2225"/>
    <n v="6125"/>
    <n v="6369"/>
    <n v="6136"/>
    <n v="6462"/>
    <n v="6529"/>
    <n v="4088"/>
    <n v="1777"/>
    <n v="3543"/>
    <n v="3450"/>
    <n v="3205"/>
    <n v="3049"/>
    <n v="3926"/>
    <n v="3829"/>
    <n v="3617"/>
    <n v="0"/>
    <n v="0"/>
    <n v="0"/>
    <n v="0"/>
    <n v="364"/>
    <n v="548"/>
    <n v="649"/>
    <n v="2903"/>
    <n v="3.6360969841700581"/>
    <n v="3.6444089094399303"/>
    <n v="3.4956867941849805"/>
    <m/>
    <m/>
    <n v="0.64104403139114707"/>
    <m/>
    <m/>
    <n v="3.5525148881338722"/>
    <n v="3.5523408322041541"/>
    <n v="0.63878611741293601"/>
    <m/>
    <n v="24.335386702849359"/>
    <m/>
    <n v="37.638093351424743"/>
    <m/>
    <n v="84.697421981004126"/>
    <m/>
    <n v="69.599999999999994"/>
    <m/>
    <n v="7"/>
    <m/>
    <n v="17.2"/>
    <m/>
    <n v="12155"/>
    <n v="87427"/>
    <n v="67619"/>
    <n v="11868"/>
    <n v="130741"/>
    <n v="60954"/>
    <n v="4677"/>
    <n v="35709"/>
    <n v="26396"/>
    <n v="4464"/>
    <n v="442010"/>
    <n v="3.5920642292649898"/>
    <n v="0.64104403139114707"/>
    <n v="3.5524278601690131"/>
    <n v="0.63878611741293601"/>
    <n v="640.30499999999995"/>
    <n v="976.99199999999996"/>
    <n v="104.496"/>
    <n v="303.41899999999998"/>
    <n v="216.209"/>
    <n v="320.08800000000002"/>
    <m/>
    <n v="109.488"/>
    <n v="213667"/>
    <n v="287957"/>
    <n v="152.14599999999999"/>
    <n v="118.54900000000001"/>
    <n v="311.08"/>
    <n v="136.19200000000001"/>
    <n v="0.122"/>
    <n v="0"/>
    <n v="240.989"/>
    <s v=""/>
    <n v="527505.00000000047"/>
    <n v="126449.99999999946"/>
    <n v="493350.00000000151"/>
    <n v="104399.99999999969"/>
    <n v="97875.000000000509"/>
    <m/>
    <n v="102600.00000000068"/>
    <n v="305000"/>
    <n v="1146000"/>
    <n v="300799.99999998108"/>
    <n v="1135200.0000000088"/>
    <n v="1443199.9999999788"/>
    <n v="1443200.0000000244"/>
    <n v="0"/>
    <n v="-114.539"/>
    <n v="340.00000000000341"/>
    <n v="1451000"/>
    <n v="1443199.9999999788"/>
    <n v="5.4046563193053121E-3"/>
    <n v="12.266666666666666"/>
    <n v="423524.99999997905"/>
    <n v="431325.00000000035"/>
    <n v="166.28"/>
    <n v="1020855.000000002"/>
    <n v="1015337.6295731575"/>
    <m/>
    <m/>
    <s v=""/>
  </r>
  <r>
    <x v="87"/>
    <n v="2026"/>
    <n v="2025"/>
    <d v="2025-06-01T00:00:00"/>
    <n v="30"/>
    <d v="1899-12-30T06:26:00"/>
    <d v="1899-12-30T18:39:00"/>
    <n v="6813"/>
    <n v="6887"/>
    <n v="6734"/>
    <n v="6418"/>
    <n v="6664"/>
    <n v="6608"/>
    <n v="6786"/>
    <n v="6665"/>
    <n v="6593"/>
    <n v="6678"/>
    <n v="6553"/>
    <n v="6596"/>
    <n v="6461"/>
    <n v="6901"/>
    <n v="4797"/>
    <n v="4471"/>
    <n v="4584"/>
    <n v="4376"/>
    <n v="6898"/>
    <n v="6726"/>
    <n v="5662"/>
    <n v="4362"/>
    <n v="6916"/>
    <n v="6946"/>
    <n v="7407"/>
    <n v="7594"/>
    <n v="6948"/>
    <n v="7202"/>
    <n v="6809"/>
    <n v="6668"/>
    <n v="6302"/>
    <n v="4995"/>
    <n v="5238"/>
    <n v="5225"/>
    <n v="4629"/>
    <n v="4668"/>
    <n v="4925"/>
    <n v="5090"/>
    <n v="4964"/>
    <n v="5029"/>
    <n v="5410"/>
    <n v="5175"/>
    <n v="5222"/>
    <n v="5307"/>
    <n v="5565"/>
    <n v="1741"/>
    <n v="5073"/>
    <n v="5210"/>
    <n v="4758"/>
    <n v="5013"/>
    <n v="5158"/>
    <n v="5105"/>
    <n v="5441"/>
    <n v="4604"/>
    <n v="4887"/>
    <n v="4963"/>
    <n v="5290"/>
    <n v="5117"/>
    <n v="4642"/>
    <n v="5120"/>
    <n v="5090"/>
    <n v="5027"/>
    <n v="5203"/>
    <n v="5611"/>
    <n v="7485"/>
    <n v="6971"/>
    <n v="7326"/>
    <n v="7060"/>
    <n v="6924"/>
    <n v="6223"/>
    <n v="7340"/>
    <n v="7039"/>
    <n v="5316"/>
    <n v="4205"/>
    <n v="4902"/>
    <n v="4049"/>
    <n v="2987"/>
    <n v="2721"/>
    <n v="7352"/>
    <n v="7604"/>
    <n v="7507"/>
    <n v="7792"/>
    <n v="7931"/>
    <n v="4812"/>
    <n v="0"/>
    <n v="4635"/>
    <n v="4530"/>
    <n v="4213"/>
    <n v="3708"/>
    <n v="4784"/>
    <n v="4649"/>
    <n v="4396"/>
    <n v="0"/>
    <n v="0"/>
    <n v="0"/>
    <n v="0"/>
    <n v="427"/>
    <n v="645"/>
    <n v="762"/>
    <n v="3393"/>
    <n v="4.1398313748864597"/>
    <n v="4.0544573930348253"/>
    <n v="4.2241180369357068"/>
    <m/>
    <m/>
    <n v="0.71398840705563071"/>
    <m/>
    <m/>
    <n v="4.0440134828998637"/>
    <n v="3.9476671551334244"/>
    <n v="0.72600815533605889"/>
    <m/>
    <n v="25.896689373296965"/>
    <m/>
    <n v="39.452260367847416"/>
    <m/>
    <n v="78.572343324250781"/>
    <m/>
    <n v="2.4"/>
    <m/>
    <n v="8.6"/>
    <m/>
    <n v="14.7"/>
    <m/>
    <n v="13700"/>
    <n v="97885"/>
    <n v="77573"/>
    <n v="13862"/>
    <n v="159500"/>
    <n v="74840"/>
    <n v="5708"/>
    <n v="42998"/>
    <n v="30915"/>
    <n v="5227"/>
    <n v="522208"/>
    <n v="4.1394689349523306"/>
    <n v="0.71398840705563071"/>
    <n v="3.995840319016644"/>
    <n v="0.72600815533605889"/>
    <n v="640.30499999999995"/>
    <n v="980.298"/>
    <n v="105.17700000000001"/>
    <n v="306.49299999999999"/>
    <n v="216.74299999999999"/>
    <n v="320.57900000000001"/>
    <m/>
    <n v="110.042"/>
    <n v="214023"/>
    <n v="289164"/>
    <n v="152.58600000000001"/>
    <n v="120.045"/>
    <n v="312.04899999999998"/>
    <n v="137.16399999999999"/>
    <n v="0.122"/>
    <n v="0"/>
    <n v="241.34899999999999"/>
    <s v=""/>
    <n v="545490.00000000664"/>
    <n v="153225.00000000262"/>
    <n v="507210.00000000204"/>
    <n v="120149.99999999815"/>
    <n v="110474.99999999673"/>
    <m/>
    <n v="124650.00000000047"/>
    <n v="356000"/>
    <n v="1207000"/>
    <n v="352000.0000000209"/>
    <n v="1196799.999999996"/>
    <n v="1550399.9999999905"/>
    <n v="1555199.9999999679"/>
    <n v="0"/>
    <n v="-115.85"/>
    <n v="359.99999999998522"/>
    <n v="1563000"/>
    <n v="1550399.9999999905"/>
    <n v="8.1269349845263239E-3"/>
    <n v="12.216666666666669"/>
    <n v="495899.99999998842"/>
    <n v="508499.99999999796"/>
    <n v="166.28"/>
    <n v="1052700.0000000086"/>
    <n v="1044144.7755417976"/>
    <m/>
    <m/>
    <s v=""/>
  </r>
  <r>
    <x v="88"/>
    <n v="2026"/>
    <n v="2025"/>
    <d v="2025-06-01T00:00:00"/>
    <n v="30"/>
    <d v="1899-12-30T06:34:00"/>
    <d v="1899-12-30T18:21:00"/>
    <n v="5628"/>
    <n v="5741"/>
    <n v="5695"/>
    <n v="5438"/>
    <n v="5644"/>
    <n v="5589"/>
    <n v="5785"/>
    <n v="5668"/>
    <n v="5632"/>
    <n v="5694"/>
    <n v="5363"/>
    <n v="5550"/>
    <n v="5449"/>
    <n v="5826"/>
    <n v="4011"/>
    <n v="3735"/>
    <n v="3829"/>
    <n v="3633"/>
    <n v="5623"/>
    <n v="5502"/>
    <n v="4673"/>
    <n v="3609"/>
    <n v="5705"/>
    <n v="5724"/>
    <n v="5934"/>
    <n v="6143"/>
    <n v="5678"/>
    <n v="5950"/>
    <n v="5543"/>
    <n v="5403"/>
    <n v="5021"/>
    <n v="3963"/>
    <n v="3866"/>
    <n v="3873"/>
    <n v="3434"/>
    <n v="3467"/>
    <n v="3652"/>
    <n v="3763"/>
    <n v="3647"/>
    <n v="3687"/>
    <n v="3941"/>
    <n v="3757"/>
    <n v="3788"/>
    <n v="3881"/>
    <n v="4109"/>
    <n v="1233"/>
    <n v="3652"/>
    <n v="3759"/>
    <n v="3401"/>
    <n v="3573"/>
    <n v="3682"/>
    <n v="3631"/>
    <n v="3890"/>
    <n v="3231"/>
    <n v="3427"/>
    <n v="3500"/>
    <n v="3690"/>
    <n v="3588"/>
    <n v="3225"/>
    <n v="3558"/>
    <n v="3474"/>
    <n v="3457"/>
    <n v="3596"/>
    <n v="3898"/>
    <n v="5391"/>
    <n v="5085"/>
    <n v="5301"/>
    <n v="5120"/>
    <n v="4905"/>
    <n v="4461"/>
    <n v="5307"/>
    <n v="5056"/>
    <n v="3797"/>
    <n v="2960"/>
    <n v="3496"/>
    <n v="2844"/>
    <n v="2178"/>
    <n v="1968"/>
    <n v="5485"/>
    <n v="5623"/>
    <n v="5277"/>
    <n v="5487"/>
    <n v="5556"/>
    <n v="3356"/>
    <n v="3235"/>
    <n v="3388"/>
    <n v="3299"/>
    <n v="3049"/>
    <n v="2718"/>
    <n v="3525"/>
    <n v="3425"/>
    <n v="3237"/>
    <n v="0"/>
    <n v="0"/>
    <n v="0"/>
    <n v="0"/>
    <n v="300"/>
    <n v="459"/>
    <n v="542"/>
    <n v="2419"/>
    <n v="2.9779048039077201"/>
    <n v="2.958800018492175"/>
    <n v="2.661831200848658"/>
    <m/>
    <m/>
    <n v="0.52894052347083986"/>
    <m/>
    <m/>
    <n v="2.9363328808646414"/>
    <n v="2.9210026941678513"/>
    <n v="0.52321981035781495"/>
    <m/>
    <n v="25.653361581920937"/>
    <m/>
    <n v="37.625682387005597"/>
    <m/>
    <n v="81.050423728813485"/>
    <m/>
    <n v="8.4"/>
    <m/>
    <n v="7.2"/>
    <m/>
    <n v="14.4"/>
    <m/>
    <n v="11369"/>
    <n v="82541"/>
    <n v="63042"/>
    <n v="11429"/>
    <n v="114330"/>
    <n v="53723"/>
    <n v="4146"/>
    <n v="30784"/>
    <n v="25876"/>
    <n v="3720"/>
    <n v="400960"/>
    <n v="2.8661786744161843"/>
    <n v="0.52894052347083986"/>
    <n v="2.9286677875162463"/>
    <n v="0.52321981035781495"/>
    <n v="640.30499999999995"/>
    <n v="983.41499999999996"/>
    <n v="105.676"/>
    <n v="309.42099999999999"/>
    <n v="217.184"/>
    <n v="320.99299999999999"/>
    <m/>
    <n v="110.44499999999999"/>
    <n v="214306"/>
    <n v="290274"/>
    <n v="152.93600000000001"/>
    <n v="121.41500000000001"/>
    <n v="312.91399999999999"/>
    <n v="138.029"/>
    <n v="0.122"/>
    <n v="0"/>
    <n v="241.709"/>
    <s v=""/>
    <n v="514304.99999999371"/>
    <n v="112274.99999999892"/>
    <n v="483119.99999999953"/>
    <n v="99225.000000000568"/>
    <n v="93149.999999997133"/>
    <m/>
    <n v="90674.999999998108"/>
    <n v="283000"/>
    <n v="1110000"/>
    <n v="279999.99999999546"/>
    <n v="1096000.0000000037"/>
    <n v="1384000.0000000144"/>
    <n v="1384000.0000000144"/>
    <n v="0"/>
    <n v="-117.13"/>
    <n v="360.00000000001364"/>
    <n v="1393000"/>
    <n v="1384000.0000000144"/>
    <n v="6.502890173399889E-3"/>
    <n v="11.783333333333331"/>
    <n v="386325.0000000092"/>
    <n v="395324.99999999476"/>
    <n v="166.28"/>
    <n v="997424.99999999325"/>
    <n v="990938.85476878996"/>
    <m/>
    <m/>
    <s v=""/>
  </r>
  <r>
    <x v="89"/>
    <n v="2026"/>
    <n v="2025"/>
    <d v="2025-06-01T00:00:00"/>
    <n v="30"/>
    <d v="1899-12-30T06:42:00"/>
    <d v="1899-12-30T18:18:00"/>
    <n v="5581"/>
    <n v="5640"/>
    <n v="4047"/>
    <n v="3811"/>
    <n v="3976"/>
    <n v="3967"/>
    <n v="2550"/>
    <n v="2560"/>
    <n v="2460"/>
    <n v="2517"/>
    <n v="3783"/>
    <n v="3967"/>
    <n v="3849"/>
    <n v="4104"/>
    <n v="2803"/>
    <n v="2589"/>
    <n v="2680"/>
    <n v="2570"/>
    <n v="5651"/>
    <n v="5474"/>
    <n v="4599"/>
    <n v="3584"/>
    <n v="4586"/>
    <n v="4609"/>
    <n v="5570"/>
    <n v="5789"/>
    <n v="5391"/>
    <n v="5735"/>
    <n v="5275"/>
    <n v="5146"/>
    <n v="4686"/>
    <n v="3694"/>
    <n v="4056"/>
    <n v="4072"/>
    <n v="3590"/>
    <n v="3649"/>
    <n v="3856"/>
    <n v="3983"/>
    <n v="3866"/>
    <n v="3885"/>
    <n v="4242"/>
    <n v="4014"/>
    <n v="4032"/>
    <n v="4103"/>
    <n v="4320"/>
    <n v="1323"/>
    <n v="3899"/>
    <n v="4036"/>
    <n v="3637"/>
    <n v="3835"/>
    <n v="3964"/>
    <n v="3871"/>
    <n v="4190"/>
    <n v="3512"/>
    <n v="3722"/>
    <n v="3759"/>
    <n v="3863"/>
    <n v="3855"/>
    <n v="3440"/>
    <n v="3766"/>
    <n v="3717"/>
    <n v="3686"/>
    <n v="3805"/>
    <n v="4101"/>
    <n v="5920"/>
    <n v="5536"/>
    <n v="5845"/>
    <n v="5697"/>
    <n v="5549"/>
    <n v="4983"/>
    <n v="5912"/>
    <n v="5642"/>
    <n v="4326"/>
    <n v="3400"/>
    <n v="3989"/>
    <n v="3242"/>
    <n v="2362"/>
    <n v="2151"/>
    <n v="5631"/>
    <n v="5808"/>
    <n v="5418"/>
    <n v="5707"/>
    <n v="5818"/>
    <n v="3481"/>
    <n v="3079"/>
    <n v="3063"/>
    <n v="2980"/>
    <n v="2756"/>
    <n v="2425"/>
    <n v="3145"/>
    <n v="3052"/>
    <n v="2888"/>
    <n v="0"/>
    <n v="0"/>
    <n v="0"/>
    <n v="0"/>
    <n v="305"/>
    <n v="468"/>
    <n v="558"/>
    <n v="2497"/>
    <n v="2.9301871851076027"/>
    <n v="2.9433433069923383"/>
    <n v="2.8783953006992991"/>
    <m/>
    <m/>
    <n v="0.51198383261494329"/>
    <m/>
    <m/>
    <n v="3.0118273285509289"/>
    <n v="2.8527220306513428"/>
    <n v="0.51567272424677157"/>
    <m/>
    <n v="24.966886657101888"/>
    <m/>
    <n v="36.79157324246772"/>
    <m/>
    <n v="86.557245337159259"/>
    <m/>
    <n v="27.6"/>
    <m/>
    <n v="6.1"/>
    <m/>
    <n v="12.2"/>
    <m/>
    <n v="11221"/>
    <n v="52233"/>
    <n v="60594"/>
    <n v="9195"/>
    <n v="121649"/>
    <n v="60041"/>
    <n v="4513"/>
    <n v="31863"/>
    <n v="23388"/>
    <n v="3828"/>
    <n v="378525"/>
    <n v="2.9173085975997464"/>
    <n v="0.51198383261494329"/>
    <n v="2.9322746796011359"/>
    <n v="0.51567272424677157"/>
    <n v="640.30499999999995"/>
    <n v="986.56100000000004"/>
    <n v="106.203"/>
    <n v="312.30799999999999"/>
    <n v="217.602"/>
    <n v="321.26400000000001"/>
    <m/>
    <n v="110.879"/>
    <n v="214559"/>
    <n v="291388"/>
    <n v="153.24799999999999"/>
    <n v="122.79900000000001"/>
    <n v="313.76299999999998"/>
    <n v="138.881"/>
    <n v="0.122"/>
    <n v="0"/>
    <n v="242.06899999999999"/>
    <s v=""/>
    <n v="519090.00000001187"/>
    <n v="118575.00000000023"/>
    <n v="476355.00000000006"/>
    <n v="94050.000000001426"/>
    <n v="60975.000000003376"/>
    <m/>
    <n v="97650.000000002634"/>
    <n v="253000"/>
    <n v="1114000"/>
    <n v="249599.99999998673"/>
    <n v="1107200.0000000002"/>
    <n v="1358399.9999999832"/>
    <n v="1363200.0000000063"/>
    <n v="0"/>
    <n v="-118.54900000000001"/>
    <n v="359.99999999998522"/>
    <n v="1367000"/>
    <n v="1358399.9999999832"/>
    <n v="6.3309776207427504E-3"/>
    <n v="11.599999999999998"/>
    <n v="362649.99999999086"/>
    <n v="371250.00000000763"/>
    <n v="166.28"/>
    <n v="995445.00000001187"/>
    <n v="989142.85998233152"/>
    <m/>
    <m/>
    <s v=""/>
  </r>
  <r>
    <x v="90"/>
    <n v="2026"/>
    <n v="2025"/>
    <d v="2025-06-01T00:00:00"/>
    <n v="30"/>
    <d v="1899-12-30T06:26:00"/>
    <d v="1899-12-30T18:44:00"/>
    <n v="8951"/>
    <n v="9071"/>
    <n v="8567"/>
    <n v="8154"/>
    <n v="8516"/>
    <n v="8425"/>
    <n v="4259"/>
    <n v="4186"/>
    <n v="4123"/>
    <n v="4199"/>
    <n v="8012"/>
    <n v="8268"/>
    <n v="8150"/>
    <n v="8715"/>
    <n v="6060"/>
    <n v="5668"/>
    <n v="5819"/>
    <n v="5506"/>
    <n v="8997"/>
    <n v="8817"/>
    <n v="7567"/>
    <n v="5847"/>
    <n v="8559"/>
    <n v="8590"/>
    <n v="9447"/>
    <n v="9757"/>
    <n v="9255"/>
    <n v="9641"/>
    <n v="8943"/>
    <n v="8740"/>
    <n v="8289"/>
    <n v="6524"/>
    <n v="6584"/>
    <n v="6595"/>
    <n v="5913"/>
    <n v="5981"/>
    <n v="6281"/>
    <n v="6447"/>
    <n v="6297"/>
    <n v="6338"/>
    <n v="6765"/>
    <n v="6502"/>
    <n v="6546"/>
    <n v="6642"/>
    <n v="6977"/>
    <n v="2252"/>
    <n v="6371"/>
    <n v="6528"/>
    <n v="5998"/>
    <n v="6288"/>
    <n v="6446"/>
    <n v="6361"/>
    <n v="6758"/>
    <n v="5776"/>
    <n v="6105"/>
    <n v="6201"/>
    <n v="6413"/>
    <n v="6346"/>
    <n v="5756"/>
    <n v="6259"/>
    <n v="6182"/>
    <n v="6139"/>
    <n v="6316"/>
    <n v="6731"/>
    <n v="9402"/>
    <n v="8808"/>
    <n v="9286"/>
    <n v="9031"/>
    <n v="8828"/>
    <n v="8014"/>
    <n v="9295"/>
    <n v="8953"/>
    <n v="6877"/>
    <n v="5571"/>
    <n v="6409"/>
    <n v="5350"/>
    <n v="3901"/>
    <n v="3563"/>
    <n v="9371"/>
    <n v="9640"/>
    <n v="9289"/>
    <n v="9601"/>
    <n v="9664"/>
    <n v="5926"/>
    <n v="5483"/>
    <n v="5425"/>
    <n v="5304"/>
    <n v="4941"/>
    <n v="4370"/>
    <n v="5648"/>
    <n v="5487"/>
    <n v="5175"/>
    <n v="0"/>
    <n v="0"/>
    <n v="0"/>
    <n v="0"/>
    <n v="543"/>
    <n v="816"/>
    <n v="963"/>
    <n v="4238"/>
    <n v="5.209805309878214"/>
    <n v="5.1025872584573699"/>
    <n v="5.080461232158985"/>
    <m/>
    <m/>
    <n v="0.93827861975642635"/>
    <m/>
    <m/>
    <n v="4.9944851586008099"/>
    <n v="4.9141983612990598"/>
    <n v="0.94010527794316501"/>
    <n v="0.73219653044654842"/>
    <n v="26.78177266576461"/>
    <m/>
    <n v="42.570625304465501"/>
    <m/>
    <n v="74.599864682002831"/>
    <m/>
    <n v="0"/>
    <m/>
    <n v="7.3"/>
    <m/>
    <n v="12.4"/>
    <m/>
    <n v="18022"/>
    <n v="106627"/>
    <n v="101824"/>
    <n v="17149"/>
    <n v="199094"/>
    <n v="95824"/>
    <n v="7464"/>
    <n v="53491"/>
    <n v="41833"/>
    <n v="6560"/>
    <n v="647888"/>
    <n v="5.1309512668315227"/>
    <n v="0.93827861975642635"/>
    <n v="4.9543417599499353"/>
    <n v="0.83615090419485671"/>
    <n v="640.423"/>
    <n v="988.41"/>
    <n v="107.05"/>
    <n v="314.82"/>
    <n v="218.30699999999999"/>
    <n v="321.80700000000002"/>
    <m/>
    <n v="111.581"/>
    <n v="214998"/>
    <n v="292319"/>
    <n v="153.791"/>
    <n v="123.947"/>
    <n v="314.61200000000002"/>
    <n v="139.73099999999999"/>
    <n v="0.123"/>
    <n v="0"/>
    <n v="242.429"/>
    <n v="19470.000000008553"/>
    <n v="305084.99999998888"/>
    <n v="190574.99999999869"/>
    <n v="414480.00000000006"/>
    <n v="158624.99999999642"/>
    <n v="122175.00000000143"/>
    <m/>
    <n v="157949.99999999959"/>
    <n v="439000"/>
    <n v="931000"/>
    <n v="434400.00000000512"/>
    <n v="918399.99999999686"/>
    <n v="1358400.0000000743"/>
    <n v="1359999.9999999909"/>
    <n v="1600.0000000000014"/>
    <n v="-120.045"/>
    <n v="360.00000000001364"/>
    <n v="1370000"/>
    <n v="1356800.0000000743"/>
    <n v="9.7287735848503587E-3"/>
    <n v="12.299999999999999"/>
    <n v="616125.00000007043"/>
    <n v="629324.99999999604"/>
    <n v="166.28"/>
    <n v="739034.99999999744"/>
    <n v="731845.09581371758"/>
    <m/>
    <m/>
    <s v=""/>
  </r>
  <r>
    <x v="91"/>
    <n v="2026"/>
    <n v="2025"/>
    <d v="2025-06-01T00:00:00"/>
    <n v="30"/>
    <d v="1899-12-30T06:19:00"/>
    <d v="1899-12-30T18:45:00"/>
    <n v="8655"/>
    <n v="8791"/>
    <n v="8619"/>
    <n v="8185"/>
    <n v="8516"/>
    <n v="8455"/>
    <n v="8762"/>
    <n v="8598"/>
    <n v="8546"/>
    <n v="8620"/>
    <n v="8110"/>
    <n v="8456"/>
    <n v="8238"/>
    <n v="8786"/>
    <n v="6089"/>
    <n v="5678"/>
    <n v="5856"/>
    <n v="5604"/>
    <n v="8757"/>
    <n v="8494"/>
    <n v="7192"/>
    <n v="5543"/>
    <n v="8876"/>
    <n v="8906"/>
    <n v="9046"/>
    <n v="9297"/>
    <n v="8608"/>
    <n v="8867"/>
    <n v="8454"/>
    <n v="8262"/>
    <n v="7754"/>
    <n v="6125"/>
    <n v="6504"/>
    <n v="6579"/>
    <n v="5878"/>
    <n v="6007"/>
    <n v="6310"/>
    <n v="6009"/>
    <n v="6338"/>
    <n v="6325"/>
    <n v="6834"/>
    <n v="6549"/>
    <n v="6554"/>
    <n v="6595"/>
    <n v="6923"/>
    <n v="2243"/>
    <n v="6388"/>
    <n v="6581"/>
    <n v="6051"/>
    <n v="6352"/>
    <n v="6538"/>
    <n v="6332"/>
    <n v="6860"/>
    <n v="5914"/>
    <n v="6228"/>
    <n v="6242"/>
    <n v="6012"/>
    <n v="6340"/>
    <n v="5709"/>
    <n v="6133"/>
    <n v="6117"/>
    <n v="6069"/>
    <n v="6191"/>
    <n v="6530"/>
    <n v="9789"/>
    <n v="9067"/>
    <n v="9621"/>
    <n v="9418"/>
    <n v="9155"/>
    <n v="8290"/>
    <n v="9665"/>
    <n v="9317"/>
    <n v="7061"/>
    <n v="5655"/>
    <n v="6591"/>
    <n v="5431"/>
    <n v="3948"/>
    <n v="3604"/>
    <n v="8917"/>
    <n v="9190"/>
    <n v="8760"/>
    <n v="9235"/>
    <n v="8718"/>
    <n v="5683"/>
    <n v="5769"/>
    <n v="5696"/>
    <n v="5581"/>
    <n v="5208"/>
    <n v="4614"/>
    <n v="5953"/>
    <n v="5794"/>
    <n v="5463"/>
    <n v="0"/>
    <n v="0"/>
    <n v="0"/>
    <n v="0"/>
    <n v="505"/>
    <n v="765"/>
    <n v="905"/>
    <n v="4035"/>
    <n v="4.9851656390004511"/>
    <n v="4.8301425871313644"/>
    <n v="5.1099312292780752"/>
    <m/>
    <m/>
    <n v="0.882019081769437"/>
    <m/>
    <m/>
    <n v="4.7883119005064696"/>
    <n v="4.6690038806970549"/>
    <n v="0.91273604323962432"/>
    <n v="0.70999814901697966"/>
    <n v="27.181191432396279"/>
    <m/>
    <n v="43.076460535475213"/>
    <m/>
    <n v="72.507630522088306"/>
    <m/>
    <n v="0"/>
    <m/>
    <n v="6.6"/>
    <m/>
    <n v="11.5"/>
    <m/>
    <n v="17446"/>
    <n v="125118"/>
    <n v="96399"/>
    <n v="17782"/>
    <n v="198235"/>
    <n v="99060"/>
    <n v="7552"/>
    <n v="50503"/>
    <n v="44078"/>
    <n v="6210"/>
    <n v="662383"/>
    <n v="4.9750798184699638"/>
    <n v="0.882019081769437"/>
    <n v="4.7286578906017622"/>
    <n v="0.81136709612830193"/>
    <n v="642.79999999999995"/>
    <n v="988.41"/>
    <n v="107.89100000000001"/>
    <n v="316.94400000000002"/>
    <n v="218.995"/>
    <n v="322.43299999999999"/>
    <m/>
    <n v="112.282"/>
    <n v="215452"/>
    <n v="293256"/>
    <n v="154.351"/>
    <n v="125.10599999999999"/>
    <n v="315.47199999999998"/>
    <n v="140.59399999999999"/>
    <n v="0.123"/>
    <n v="0"/>
    <n v="242.809"/>
    <n v="392204.9999999922"/>
    <s v=""/>
    <n v="189225.00000000183"/>
    <n v="350460.0000000039"/>
    <n v="154800.00000000373"/>
    <n v="140849.99999999467"/>
    <m/>
    <n v="157724.99999999852"/>
    <n v="454000"/>
    <n v="937000"/>
    <n v="448000.0000000018"/>
    <n v="927199.99999999348"/>
    <n v="1375999.9999999308"/>
    <n v="1380799.9999999993"/>
    <n v="0"/>
    <n v="-121.41500000000001"/>
    <n v="379.99999999999545"/>
    <n v="1391000"/>
    <n v="1375999.9999999308"/>
    <n v="1.0901162790748486E-2"/>
    <n v="12.433333333333332"/>
    <n v="627599.99999992957"/>
    <n v="642599.99999999872"/>
    <n v="166.28"/>
    <n v="742664.99999999604"/>
    <n v="734569.08793600486"/>
    <m/>
    <m/>
    <s v=""/>
  </r>
  <r>
    <x v="92"/>
    <n v="2026"/>
    <n v="2025"/>
    <d v="2025-06-01T00:00:00"/>
    <n v="30"/>
    <d v="1899-12-30T06:39:00"/>
    <d v="1899-12-30T18:42:00"/>
    <n v="8743"/>
    <n v="8754"/>
    <n v="8508"/>
    <n v="8048"/>
    <n v="8386"/>
    <n v="8351"/>
    <n v="7849"/>
    <n v="7728"/>
    <n v="7655"/>
    <n v="7729"/>
    <n v="8113"/>
    <n v="8383"/>
    <n v="8154"/>
    <n v="8672"/>
    <n v="6021"/>
    <n v="5599"/>
    <n v="5789"/>
    <n v="5580"/>
    <n v="8904"/>
    <n v="8617"/>
    <n v="7232"/>
    <n v="5620"/>
    <n v="8993"/>
    <n v="9029"/>
    <n v="9225"/>
    <n v="9494"/>
    <n v="8623"/>
    <n v="8912"/>
    <n v="8529"/>
    <n v="8347"/>
    <n v="7914"/>
    <n v="6153"/>
    <n v="6770"/>
    <n v="6765"/>
    <n v="6070"/>
    <n v="6107"/>
    <n v="6413"/>
    <n v="6488"/>
    <n v="6476"/>
    <n v="6553"/>
    <n v="6985"/>
    <n v="6734"/>
    <n v="6788"/>
    <n v="6862"/>
    <n v="7193"/>
    <n v="2314"/>
    <n v="6637"/>
    <n v="6773"/>
    <n v="6273"/>
    <n v="6584"/>
    <n v="6762"/>
    <n v="6656"/>
    <n v="7086"/>
    <n v="6111"/>
    <n v="6458"/>
    <n v="6535"/>
    <n v="6794"/>
    <n v="6668"/>
    <n v="6097"/>
    <n v="6630"/>
    <n v="6618"/>
    <n v="6557"/>
    <n v="6726"/>
    <n v="7116"/>
    <n v="9916"/>
    <n v="9121"/>
    <n v="9748"/>
    <n v="9545"/>
    <n v="9427"/>
    <n v="8416"/>
    <n v="9782"/>
    <n v="9384"/>
    <n v="7263"/>
    <n v="5962"/>
    <n v="6868"/>
    <n v="5638"/>
    <n v="4007"/>
    <n v="3656"/>
    <n v="9763"/>
    <n v="10078"/>
    <n v="9601"/>
    <n v="10001"/>
    <n v="10183"/>
    <n v="6209"/>
    <n v="5859"/>
    <n v="5829"/>
    <n v="5678"/>
    <n v="5256"/>
    <n v="4636"/>
    <n v="6003"/>
    <n v="5844"/>
    <n v="5521"/>
    <n v="0"/>
    <n v="0"/>
    <n v="0"/>
    <n v="0"/>
    <n v="558"/>
    <n v="840"/>
    <n v="991"/>
    <n v="4370"/>
    <n v="5.0146106622928164"/>
    <n v="4.727796029696135"/>
    <n v="5.2528376652986841"/>
    <m/>
    <m/>
    <n v="0.87085100345303912"/>
    <m/>
    <m/>
    <n v="4.8329765253321826"/>
    <n v="4.5729155821823175"/>
    <n v="0.94787200704419938"/>
    <n v="0.69835874861878522"/>
    <n v="27.35220994475134"/>
    <m/>
    <n v="42.810113066298385"/>
    <m/>
    <n v="68.999171270718207"/>
    <m/>
    <n v="0"/>
    <m/>
    <n v="8.1"/>
    <m/>
    <n v="13"/>
    <m/>
    <n v="17497"/>
    <n v="120565"/>
    <n v="97570"/>
    <n v="18022"/>
    <n v="207599"/>
    <n v="101070"/>
    <n v="7663"/>
    <n v="55835"/>
    <n v="44626"/>
    <n v="6759"/>
    <n v="677206"/>
    <n v="4.9984147857625452"/>
    <n v="0.87085100345303912"/>
    <n v="4.7029460537572501"/>
    <n v="0.82311537783149236"/>
    <n v="645.39400000000001"/>
    <n v="988.41"/>
    <n v="108.76900000000001"/>
    <n v="319.75400000000002"/>
    <n v="219.69"/>
    <n v="323.04000000000002"/>
    <m/>
    <n v="113.01600000000001"/>
    <n v="215910"/>
    <n v="294342"/>
    <n v="154.91800000000001"/>
    <n v="126.45"/>
    <n v="316.43200000000002"/>
    <n v="141.553"/>
    <n v="0.123"/>
    <n v="0"/>
    <n v="243.179"/>
    <n v="428010.00000000838"/>
    <s v=""/>
    <n v="197550.00000000003"/>
    <n v="463650.00000000035"/>
    <n v="156374.99999999846"/>
    <n v="136575.00000000623"/>
    <m/>
    <n v="165150.00000000201"/>
    <n v="458000"/>
    <n v="1086000"/>
    <n v="453600.00000000582"/>
    <n v="1075200.0000000068"/>
    <n v="1536000.0000000582"/>
    <n v="1534400.0000000051"/>
    <n v="0"/>
    <n v="-122.79900000000001"/>
    <n v="370.00000000000455"/>
    <n v="1544000"/>
    <n v="1536000.0000000582"/>
    <n v="5.2083333332952897E-3"/>
    <n v="12.05"/>
    <n v="647650.00000006473"/>
    <n v="655650.00000000675"/>
    <n v="166.28"/>
    <n v="891660.00000000873"/>
    <n v="887015.93750004261"/>
    <m/>
    <m/>
    <s v=""/>
  </r>
  <r>
    <x v="93"/>
    <n v="2026"/>
    <n v="2025"/>
    <d v="2025-06-01T00:00:00"/>
    <n v="30"/>
    <d v="1899-12-30T06:19:00"/>
    <d v="1899-12-30T18:26:00"/>
    <n v="8758"/>
    <n v="8889"/>
    <n v="8714"/>
    <n v="8353"/>
    <n v="8639"/>
    <n v="8544"/>
    <n v="8884"/>
    <n v="8729"/>
    <n v="8666"/>
    <n v="8756"/>
    <n v="8489"/>
    <n v="8525"/>
    <n v="8363"/>
    <n v="8917"/>
    <n v="6218"/>
    <n v="5821"/>
    <n v="5981"/>
    <n v="5676"/>
    <n v="8815"/>
    <n v="8559"/>
    <n v="7278"/>
    <n v="5608"/>
    <n v="8954"/>
    <n v="8980"/>
    <n v="9308"/>
    <n v="9634"/>
    <n v="8753"/>
    <n v="9236"/>
    <n v="8751"/>
    <n v="8570"/>
    <n v="8002"/>
    <n v="6262"/>
    <n v="6923"/>
    <n v="6897"/>
    <n v="6198"/>
    <n v="6228"/>
    <n v="6532"/>
    <n v="6592"/>
    <n v="6565"/>
    <n v="6664"/>
    <n v="7046"/>
    <n v="6771"/>
    <n v="6859"/>
    <n v="6973"/>
    <n v="7317"/>
    <n v="2328"/>
    <n v="6685"/>
    <n v="6794"/>
    <n v="6292"/>
    <n v="6599"/>
    <n v="6281"/>
    <n v="6658"/>
    <n v="6725"/>
    <n v="6063"/>
    <n v="6407"/>
    <n v="6526"/>
    <n v="6777"/>
    <n v="6616"/>
    <n v="6009"/>
    <n v="6552"/>
    <n v="6514"/>
    <n v="6457"/>
    <n v="6648"/>
    <n v="7094"/>
    <n v="9823"/>
    <n v="9099"/>
    <n v="9705"/>
    <n v="9377"/>
    <n v="9150"/>
    <n v="8386"/>
    <n v="9745"/>
    <n v="9311"/>
    <n v="7035"/>
    <n v="5622"/>
    <n v="6530"/>
    <n v="5432"/>
    <n v="4035"/>
    <n v="3676"/>
    <n v="9662"/>
    <n v="9971"/>
    <n v="9587"/>
    <n v="10008"/>
    <n v="10241"/>
    <n v="6256"/>
    <n v="5772"/>
    <n v="5747"/>
    <n v="5596"/>
    <n v="5162"/>
    <n v="4535"/>
    <n v="5870"/>
    <n v="5716"/>
    <n v="5408"/>
    <n v="0"/>
    <n v="0"/>
    <n v="0"/>
    <n v="0"/>
    <n v="568"/>
    <n v="855"/>
    <n v="1009"/>
    <n v="4443"/>
    <n v="4.9771200592948768"/>
    <n v="4.7784867290233866"/>
    <n v="5.2100534812760166"/>
    <m/>
    <m/>
    <n v="0.92224751994498022"/>
    <m/>
    <m/>
    <n v="4.7975314787282519"/>
    <n v="4.6992255708390696"/>
    <n v="0.96068602783882895"/>
    <n v="0.70230846629986299"/>
    <n v="27.145810439560492"/>
    <m/>
    <n v="42.344080494505469"/>
    <m/>
    <n v="68.424313186813222"/>
    <m/>
    <n v="0"/>
    <m/>
    <n v="8.1"/>
    <m/>
    <n v="15.3"/>
    <m/>
    <n v="17647"/>
    <n v="127275"/>
    <n v="98776"/>
    <n v="17934"/>
    <n v="207590"/>
    <n v="99215"/>
    <n v="7711"/>
    <n v="55725"/>
    <n v="43806"/>
    <n v="6875"/>
    <n v="682554"/>
    <n v="4.9885534231980939"/>
    <n v="0.92224751994498022"/>
    <n v="4.7483785247836607"/>
    <n v="0.83149724706934602"/>
    <n v="648.20399999999995"/>
    <n v="988.41"/>
    <n v="109.648"/>
    <n v="322.81099999999998"/>
    <n v="220.387"/>
    <n v="323.67599999999999"/>
    <m/>
    <n v="113.74299999999999"/>
    <n v="216374"/>
    <n v="295505"/>
    <n v="155.49199999999999"/>
    <n v="127.895"/>
    <n v="317.44400000000002"/>
    <n v="142.56800000000001"/>
    <n v="0.123"/>
    <n v="0"/>
    <n v="243.57900000000001"/>
    <n v="463649.99999999098"/>
    <s v=""/>
    <n v="197774.9999999979"/>
    <n v="504404.99999999331"/>
    <n v="156825.00000000061"/>
    <n v="143099.99999999264"/>
    <m/>
    <n v="163574.99999999767"/>
    <n v="464000"/>
    <n v="1163000"/>
    <n v="459199.99999998708"/>
    <n v="1155999.9999999946"/>
    <n v="1619200.0000000007"/>
    <n v="1624000.0000000237"/>
    <n v="0"/>
    <n v="-123.947"/>
    <n v="400.00000000000568"/>
    <n v="1627000"/>
    <n v="1619200.0000000007"/>
    <n v="4.8171936758889533E-3"/>
    <n v="12.116666666666669"/>
    <n v="653474.99999998941"/>
    <n v="661274.99999998882"/>
    <n v="166.28"/>
    <n v="968054.99999998428"/>
    <n v="963391.69157607167"/>
    <m/>
    <m/>
    <s v=""/>
  </r>
  <r>
    <x v="94"/>
    <n v="2026"/>
    <n v="2025"/>
    <d v="2025-07-01T00:00:00"/>
    <n v="31"/>
    <d v="1899-12-30T06:51:00"/>
    <d v="1899-12-30T18:36:00"/>
    <n v="6724"/>
    <n v="6823"/>
    <n v="6648"/>
    <n v="6265"/>
    <n v="6568"/>
    <n v="6527"/>
    <n v="6633"/>
    <n v="6552"/>
    <n v="6162"/>
    <n v="6540"/>
    <n v="6489"/>
    <n v="6543"/>
    <n v="6409"/>
    <n v="6819"/>
    <n v="4730"/>
    <n v="4404"/>
    <n v="4567"/>
    <n v="4372"/>
    <n v="6875"/>
    <n v="6694"/>
    <n v="5654"/>
    <n v="4365"/>
    <n v="6951"/>
    <n v="6893"/>
    <n v="7162"/>
    <n v="7432"/>
    <n v="6599"/>
    <n v="7130"/>
    <n v="6672"/>
    <n v="6528"/>
    <n v="6039"/>
    <n v="4636"/>
    <n v="5181"/>
    <n v="5164"/>
    <n v="4576"/>
    <n v="4599"/>
    <n v="4847"/>
    <n v="4913"/>
    <n v="4887"/>
    <n v="4965"/>
    <n v="5293"/>
    <n v="5054"/>
    <n v="5110"/>
    <n v="5227"/>
    <n v="5479"/>
    <n v="1690"/>
    <n v="4947"/>
    <n v="5075"/>
    <n v="4624"/>
    <n v="4873"/>
    <n v="5021"/>
    <n v="4964"/>
    <n v="5321"/>
    <n v="4462"/>
    <n v="4737"/>
    <n v="4808"/>
    <n v="5101"/>
    <n v="4948"/>
    <n v="4464"/>
    <n v="4923"/>
    <n v="4822"/>
    <n v="4792"/>
    <n v="4975"/>
    <n v="5389"/>
    <n v="7361"/>
    <n v="6787"/>
    <n v="7256"/>
    <n v="6842"/>
    <n v="6851"/>
    <n v="6187"/>
    <n v="7321"/>
    <n v="6876"/>
    <n v="5339"/>
    <n v="4199"/>
    <n v="4907"/>
    <n v="4033"/>
    <n v="2936"/>
    <n v="2675"/>
    <n v="7298"/>
    <n v="7580"/>
    <n v="7062"/>
    <n v="7470"/>
    <n v="7197"/>
    <n v="4438"/>
    <n v="3762"/>
    <n v="3739"/>
    <n v="3648"/>
    <n v="3382"/>
    <n v="2983"/>
    <n v="3869"/>
    <n v="3749"/>
    <n v="3539"/>
    <n v="0"/>
    <n v="0"/>
    <n v="0"/>
    <n v="0"/>
    <n v="412"/>
    <n v="627"/>
    <n v="742"/>
    <n v="3285"/>
    <n v="3.6279103611897985"/>
    <n v="3.4722174320987644"/>
    <n v="3.5466696607815451"/>
    <m/>
    <m/>
    <n v="0.647613823836656"/>
    <m/>
    <m/>
    <n v="3.5555538633533983"/>
    <n v="3.4049801816239298"/>
    <n v="0.71291503966005654"/>
    <n v="0.51546084449192808"/>
    <n v="26.35126062322944"/>
    <m/>
    <n v="39.685160878186956"/>
    <m/>
    <n v="73.895750708215274"/>
    <m/>
    <n v="0"/>
    <m/>
    <n v="7"/>
    <m/>
    <n v="13.3"/>
    <m/>
    <n v="13547"/>
    <n v="96228"/>
    <n v="75786"/>
    <n v="13844"/>
    <n v="155231"/>
    <n v="73959"/>
    <n v="5611"/>
    <n v="41045"/>
    <n v="28671"/>
    <n v="5066"/>
    <n v="508988"/>
    <n v="3.5489324846900359"/>
    <n v="0.647613823836656"/>
    <n v="3.4802670224886638"/>
    <n v="0.61418794207599237"/>
    <n v="650.71500000000003"/>
    <n v="988.41"/>
    <n v="110.31399999999999"/>
    <n v="325.59699999999998"/>
    <n v="220.905"/>
    <n v="324.16000000000003"/>
    <m/>
    <n v="114.286"/>
    <n v="216722"/>
    <n v="296540"/>
    <n v="155.92099999999999"/>
    <n v="129.16999999999999"/>
    <n v="318.29599999999999"/>
    <n v="143.41999999999999"/>
    <n v="0.123"/>
    <n v="0"/>
    <n v="243.959"/>
    <n v="414315.00000001333"/>
    <s v=""/>
    <n v="149849.99999999927"/>
    <n v="459690.00000000023"/>
    <n v="116550.00000000016"/>
    <n v="108900.0000000084"/>
    <m/>
    <n v="122175.00000000143"/>
    <n v="348000"/>
    <n v="1035000"/>
    <n v="343200.00000000163"/>
    <n v="1019999.9999999931"/>
    <n v="1363199.9999999607"/>
    <n v="1363199.9999999607"/>
    <n v="0"/>
    <n v="-125.10599999999999"/>
    <n v="379.99999999999545"/>
    <n v="1383000"/>
    <n v="1363199.9999999607"/>
    <n v="1.4524647887353304E-2"/>
    <n v="11.75"/>
    <n v="477674.99999996985"/>
    <n v="497475.0000000092"/>
    <n v="166.28"/>
    <n v="874005.0000000135"/>
    <n v="861310.38512322714"/>
    <m/>
    <m/>
    <s v=""/>
  </r>
  <r>
    <x v="95"/>
    <n v="2026"/>
    <n v="2025"/>
    <d v="2025-07-01T00:00:00"/>
    <n v="31"/>
    <d v="1899-12-30T06:47:00"/>
    <d v="1899-12-30T18:13:00"/>
    <n v="7290"/>
    <n v="7342"/>
    <n v="7177"/>
    <n v="6801"/>
    <n v="7074"/>
    <n v="7033"/>
    <n v="7209"/>
    <n v="7184"/>
    <n v="6718"/>
    <n v="7109"/>
    <n v="6925"/>
    <n v="6922"/>
    <n v="6827"/>
    <n v="7238"/>
    <n v="4991"/>
    <n v="4627"/>
    <n v="4817"/>
    <n v="4633"/>
    <n v="7311"/>
    <n v="7113"/>
    <n v="5893"/>
    <n v="4683"/>
    <n v="7490"/>
    <n v="7402"/>
    <n v="7207"/>
    <n v="7469"/>
    <n v="6771"/>
    <n v="7251"/>
    <n v="6737"/>
    <n v="6585"/>
    <n v="5838"/>
    <n v="5083"/>
    <n v="4900"/>
    <n v="4904"/>
    <n v="4383"/>
    <n v="4435"/>
    <n v="4653"/>
    <n v="4686"/>
    <n v="4648"/>
    <n v="4698"/>
    <n v="4997"/>
    <n v="4778"/>
    <n v="4817"/>
    <n v="4919"/>
    <n v="5191"/>
    <n v="1615"/>
    <n v="4666"/>
    <n v="4790"/>
    <n v="4366"/>
    <n v="4593"/>
    <n v="4725"/>
    <n v="4671"/>
    <n v="4992"/>
    <n v="4202"/>
    <n v="4463"/>
    <n v="4538"/>
    <n v="4740"/>
    <n v="4667"/>
    <n v="4214"/>
    <n v="4610"/>
    <n v="4549"/>
    <n v="4521"/>
    <n v="4656"/>
    <n v="4991"/>
    <n v="6865"/>
    <n v="6437"/>
    <n v="6764"/>
    <n v="6523"/>
    <n v="6387"/>
    <n v="5775"/>
    <n v="6793"/>
    <n v="6448"/>
    <n v="4953"/>
    <n v="3919"/>
    <n v="4575"/>
    <n v="3762"/>
    <n v="2810"/>
    <n v="2556"/>
    <n v="6879"/>
    <n v="7114"/>
    <n v="6824"/>
    <n v="7143"/>
    <n v="6889"/>
    <n v="4161"/>
    <n v="3846"/>
    <n v="3828"/>
    <n v="3734"/>
    <n v="3456"/>
    <n v="3029"/>
    <n v="3918"/>
    <n v="3802"/>
    <n v="3595"/>
    <n v="0"/>
    <n v="0"/>
    <n v="0"/>
    <n v="0"/>
    <n v="390"/>
    <n v="591"/>
    <n v="697"/>
    <n v="3113"/>
    <n v="4.0725283697234298"/>
    <n v="3.9340643403790119"/>
    <n v="3.4986750734870302"/>
    <m/>
    <m/>
    <n v="0.73354396622934881"/>
    <m/>
    <m/>
    <n v="3.9540555171247465"/>
    <n v="3.8553387682215705"/>
    <n v="0.7695890999999988"/>
    <n v="0.55775109815354751"/>
    <n v="25.791251819505121"/>
    <m/>
    <n v="40.410486346433728"/>
    <m/>
    <n v="79.554002911208073"/>
    <m/>
    <n v="4.8"/>
    <m/>
    <n v="6.3"/>
    <m/>
    <n v="15.2"/>
    <m/>
    <n v="14632"/>
    <n v="103285"/>
    <n v="77941"/>
    <n v="14892"/>
    <n v="146578"/>
    <n v="69201"/>
    <n v="5366"/>
    <n v="39010"/>
    <n v="29208"/>
    <n v="4791"/>
    <n v="504904"/>
    <n v="3.8350892611964906"/>
    <n v="0.73354396622934881"/>
    <n v="3.9046971426731583"/>
    <n v="0.66367009907677321"/>
    <n v="653.19600000000003"/>
    <n v="988.41"/>
    <n v="110.944"/>
    <n v="328.30799999999999"/>
    <n v="221.43899999999999"/>
    <n v="324.678"/>
    <m/>
    <n v="114.797"/>
    <n v="217074"/>
    <n v="297546"/>
    <n v="156.35599999999999"/>
    <n v="130.39400000000001"/>
    <n v="319.13400000000001"/>
    <n v="144.25800000000001"/>
    <n v="0.123"/>
    <n v="0"/>
    <n v="244.31899999999999"/>
    <n v="409364.99999999913"/>
    <s v=""/>
    <n v="141750.00000000218"/>
    <n v="447315.0000000021"/>
    <n v="120149.99999999815"/>
    <n v="116549.99999999376"/>
    <m/>
    <n v="114974.99999999903"/>
    <n v="352000"/>
    <n v="1006000"/>
    <n v="348000.0000000018"/>
    <n v="979200.00000001432"/>
    <n v="1340800.0000000356"/>
    <n v="1340800.0000000356"/>
    <n v="0"/>
    <n v="-126.45"/>
    <n v="359.99999999998522"/>
    <n v="1358000"/>
    <n v="1340800.0000000356"/>
    <n v="1.2828162291142586E-2"/>
    <n v="11.433333333333334"/>
    <n v="476225.0000000287"/>
    <n v="493424.99999999313"/>
    <n v="166.28"/>
    <n v="856680.00000000116"/>
    <n v="845690.36992842506"/>
    <m/>
    <m/>
    <s v=""/>
  </r>
  <r>
    <x v="96"/>
    <n v="2026"/>
    <n v="2025"/>
    <d v="2025-07-01T00:00:00"/>
    <n v="31"/>
    <d v="1899-12-30T06:21:00"/>
    <d v="1899-12-30T18:38:00"/>
    <n v="7237"/>
    <n v="7400"/>
    <n v="7274"/>
    <n v="6952"/>
    <n v="7231"/>
    <n v="7144"/>
    <n v="7395"/>
    <n v="7205"/>
    <n v="6930"/>
    <n v="7283"/>
    <n v="7089"/>
    <n v="7001"/>
    <n v="7006"/>
    <n v="7482"/>
    <n v="5187"/>
    <n v="4819"/>
    <n v="4983"/>
    <n v="4721"/>
    <n v="7278"/>
    <n v="7136"/>
    <n v="5990"/>
    <n v="6649"/>
    <n v="7334"/>
    <n v="7258"/>
    <n v="7878"/>
    <n v="8118"/>
    <n v="7273"/>
    <n v="7810"/>
    <n v="7309"/>
    <n v="7143"/>
    <n v="6658"/>
    <n v="6963"/>
    <n v="4988"/>
    <n v="4983"/>
    <n v="4431"/>
    <n v="4474"/>
    <n v="4702"/>
    <n v="4796"/>
    <n v="4686"/>
    <n v="4744"/>
    <n v="5033"/>
    <n v="4790"/>
    <n v="4834"/>
    <n v="4977"/>
    <n v="5270"/>
    <n v="1595"/>
    <n v="4730"/>
    <n v="4790"/>
    <n v="4326"/>
    <n v="4550"/>
    <n v="4679"/>
    <n v="4643"/>
    <n v="4954"/>
    <n v="4107"/>
    <n v="4358"/>
    <n v="4471"/>
    <n v="4737"/>
    <n v="4598"/>
    <n v="4129"/>
    <n v="4552"/>
    <n v="4435"/>
    <n v="4421"/>
    <n v="4596"/>
    <n v="4993"/>
    <n v="6760"/>
    <n v="6394"/>
    <n v="6660"/>
    <n v="6440"/>
    <n v="6164"/>
    <n v="5608"/>
    <n v="6674"/>
    <n v="6402"/>
    <n v="4813"/>
    <n v="3751"/>
    <n v="4427"/>
    <n v="3611"/>
    <n v="2767"/>
    <n v="2513"/>
    <n v="6979"/>
    <n v="7196"/>
    <n v="6794"/>
    <n v="7086"/>
    <n v="7020"/>
    <n v="4251"/>
    <n v="4342"/>
    <n v="4323"/>
    <n v="4210"/>
    <n v="3889"/>
    <n v="3423"/>
    <n v="4438"/>
    <n v="4302"/>
    <n v="4066"/>
    <n v="0"/>
    <n v="0"/>
    <n v="0"/>
    <n v="0"/>
    <n v="391"/>
    <n v="592"/>
    <n v="697"/>
    <n v="3079"/>
    <n v="3.8518589470867206"/>
    <n v="3.8035233410013527"/>
    <n v="3.3650104211956551"/>
    <m/>
    <m/>
    <n v="0.71722398511501995"/>
    <m/>
    <m/>
    <n v="3.7660372691941961"/>
    <n v="3.7667922787550738"/>
    <n v="0.75308735517163472"/>
    <n v="0.55152750608931"/>
    <n v="25.601476964769667"/>
    <m/>
    <n v="39.165363672086677"/>
    <m/>
    <n v="77.447289972899753"/>
    <m/>
    <n v="0"/>
    <m/>
    <n v="6.8"/>
    <m/>
    <n v="13.7"/>
    <m/>
    <n v="14637"/>
    <n v="105702"/>
    <n v="86205"/>
    <n v="14592"/>
    <n v="146372"/>
    <n v="67704"/>
    <n v="5280"/>
    <n v="39326"/>
    <n v="32993"/>
    <n v="4759"/>
    <n v="517570"/>
    <n v="3.6734642364279098"/>
    <n v="0.71722398511501995"/>
    <n v="3.7664147739746348"/>
    <n v="0.65230743063047236"/>
    <n v="655.81100000000004"/>
    <n v="988.41"/>
    <n v="111.57599999999999"/>
    <n v="331.154"/>
    <n v="222.024"/>
    <n v="325.20699999999999"/>
    <m/>
    <n v="115.30500000000001"/>
    <n v="217439"/>
    <n v="298599"/>
    <n v="156.80799999999999"/>
    <n v="131.69200000000001"/>
    <n v="320.00799999999998"/>
    <n v="145.11799999999999"/>
    <n v="0.123"/>
    <n v="0"/>
    <n v="244.68899999999999"/>
    <n v="431475.00000000151"/>
    <s v=""/>
    <n v="142199.99999999793"/>
    <n v="469590.00000000058"/>
    <n v="131625.0000000018"/>
    <n v="119024.99999999919"/>
    <m/>
    <n v="114300.0000000022"/>
    <n v="365000"/>
    <n v="1053000"/>
    <n v="361599.99999999854"/>
    <n v="1038400.0000000014"/>
    <n v="1398399.9999999469"/>
    <n v="1375999.9999999763"/>
    <n v="0"/>
    <n v="-127.895"/>
    <n v="370.00000000000455"/>
    <n v="1418000"/>
    <n v="1398399.9999999469"/>
    <n v="1.4016018306674649E-2"/>
    <n v="12.283333333333335"/>
    <n v="487549.99999994808"/>
    <n v="507150.00000000116"/>
    <n v="168.03"/>
    <n v="901065.0000000021"/>
    <n v="888435.65646449826"/>
    <m/>
    <m/>
    <s v=""/>
  </r>
  <r>
    <x v="97"/>
    <n v="2026"/>
    <n v="2025"/>
    <d v="2025-07-01T00:00:00"/>
    <n v="31"/>
    <d v="1899-12-30T06:22:00"/>
    <d v="1899-12-30T18:30:00"/>
    <n v="7607"/>
    <n v="7723"/>
    <n v="7632"/>
    <n v="7309"/>
    <n v="7558"/>
    <n v="7498"/>
    <n v="7834"/>
    <n v="7618"/>
    <n v="7627"/>
    <n v="7707"/>
    <n v="7451"/>
    <n v="7475"/>
    <n v="7338"/>
    <n v="7825"/>
    <n v="5430"/>
    <n v="5019"/>
    <n v="5213"/>
    <n v="4962"/>
    <n v="7741"/>
    <n v="7530"/>
    <n v="6367"/>
    <n v="7017"/>
    <n v="7806"/>
    <n v="7743"/>
    <n v="8327"/>
    <n v="8587"/>
    <n v="7726"/>
    <n v="8176"/>
    <n v="7757"/>
    <n v="7604"/>
    <n v="7073"/>
    <n v="7425"/>
    <n v="5517"/>
    <n v="5476"/>
    <n v="4944"/>
    <n v="4978"/>
    <n v="5215"/>
    <n v="5343"/>
    <n v="5200"/>
    <n v="5273"/>
    <n v="5580"/>
    <n v="5339"/>
    <n v="5393"/>
    <n v="5523"/>
    <n v="5828"/>
    <n v="1830"/>
    <n v="5360"/>
    <n v="5359"/>
    <n v="4924"/>
    <n v="5170"/>
    <n v="5290"/>
    <n v="5275"/>
    <n v="5569"/>
    <n v="4720"/>
    <n v="4999"/>
    <n v="5116"/>
    <n v="5357"/>
    <n v="5245"/>
    <n v="4764"/>
    <n v="5189"/>
    <n v="5088"/>
    <n v="5069"/>
    <n v="5224"/>
    <n v="5594"/>
    <n v="7816"/>
    <n v="7354"/>
    <n v="7738"/>
    <n v="7606"/>
    <n v="7450"/>
    <n v="6733"/>
    <n v="7824"/>
    <n v="7546"/>
    <n v="5803"/>
    <n v="4754"/>
    <n v="5471"/>
    <n v="4489"/>
    <n v="3211"/>
    <n v="2937"/>
    <n v="7780"/>
    <n v="8026"/>
    <n v="7753"/>
    <n v="8032"/>
    <n v="8043"/>
    <n v="4938"/>
    <n v="4705"/>
    <n v="4695"/>
    <n v="4564"/>
    <n v="4232"/>
    <n v="3723"/>
    <n v="4788"/>
    <n v="4639"/>
    <n v="4397"/>
    <n v="0"/>
    <n v="0"/>
    <n v="0"/>
    <n v="0"/>
    <n v="451"/>
    <n v="682"/>
    <n v="804"/>
    <n v="3550"/>
    <n v="4.29"/>
    <n v="4.1729673740388957"/>
    <n v="4.0424075307377061"/>
    <m/>
    <m/>
    <n v="0.77553212121212112"/>
    <m/>
    <m/>
    <n v="4.13"/>
    <n v="4.0526693224785193"/>
    <n v="0.84"/>
    <n v="0.6247248557213928"/>
    <n v="26.05"/>
    <m/>
    <n v="40.130000000000003"/>
    <m/>
    <n v="77.760000000000005"/>
    <m/>
    <n v="2.4"/>
    <m/>
    <n v="7.4"/>
    <m/>
    <n v="13.1"/>
    <m/>
    <n v="15330"/>
    <n v="111496"/>
    <n v="91330"/>
    <n v="15549"/>
    <n v="164751"/>
    <n v="80584"/>
    <n v="6148"/>
    <n v="44572"/>
    <n v="35743"/>
    <n v="5487"/>
    <n v="570990"/>
    <n v="4.1684583015922003"/>
    <n v="0.77553212121212112"/>
    <n v="4.0913346612392596"/>
    <n v="0.73236242786069639"/>
    <n v="658.72"/>
    <n v="988.41"/>
    <n v="112.28"/>
    <n v="334.27"/>
    <n v="222.64599999999999"/>
    <n v="325.74599999999998"/>
    <m/>
    <n v="115.89400000000001"/>
    <n v="217837"/>
    <n v="299725"/>
    <n v="157.29900000000001"/>
    <n v="133.11000000000001"/>
    <n v="320.971"/>
    <n v="146.096"/>
    <n v="0.123"/>
    <n v="0"/>
    <n v="245.03899999999999"/>
    <n v="479984.99999999866"/>
    <s v=""/>
    <n v="158400.00000000175"/>
    <n v="514139.99999999761"/>
    <n v="139949.99999999677"/>
    <n v="121274.99999999713"/>
    <m/>
    <n v="132524.99999999968"/>
    <n v="398000"/>
    <n v="1126000"/>
    <n v="392800.00000001112"/>
    <n v="1134400.0000000051"/>
    <n v="1540800.0000000356"/>
    <n v="1564800.0000000137"/>
    <n v="0"/>
    <n v="-129.16999999999999"/>
    <n v="349.99999999999432"/>
    <n v="1524000"/>
    <n v="1540800.0000000356"/>
    <n v="-1.0903426791300075E-2"/>
    <n v="12.133333333333333"/>
    <n v="568950.00000003085"/>
    <n v="552149.99999999534"/>
    <n v="168.03"/>
    <n v="994124.99999999627"/>
    <n v="1004964.3691588973"/>
    <m/>
    <m/>
    <s v=""/>
  </r>
  <r>
    <x v="98"/>
    <n v="2026"/>
    <n v="2025"/>
    <d v="2025-07-01T00:00:00"/>
    <n v="31"/>
    <d v="1899-12-30T06:37:00"/>
    <d v="1899-12-30T18:40:00"/>
    <n v="7512"/>
    <n v="7654"/>
    <n v="7596"/>
    <n v="7296"/>
    <n v="7551"/>
    <n v="7473"/>
    <n v="7774"/>
    <n v="7577"/>
    <n v="7573"/>
    <n v="7659"/>
    <n v="7432"/>
    <n v="7439"/>
    <n v="7338"/>
    <n v="7797"/>
    <n v="5396"/>
    <n v="5009"/>
    <n v="5213"/>
    <n v="4950"/>
    <n v="7537"/>
    <n v="7412"/>
    <n v="6323"/>
    <n v="6917"/>
    <n v="7584"/>
    <n v="7536"/>
    <n v="8034"/>
    <n v="8271"/>
    <n v="7531"/>
    <n v="7964"/>
    <n v="7519"/>
    <n v="7366"/>
    <n v="6882"/>
    <n v="7166"/>
    <n v="5323"/>
    <n v="5355"/>
    <n v="4805"/>
    <n v="4860"/>
    <n v="5092"/>
    <n v="5219"/>
    <n v="5097"/>
    <n v="5136"/>
    <n v="5355"/>
    <n v="5243"/>
    <n v="5283"/>
    <n v="5356"/>
    <n v="5663"/>
    <n v="1781"/>
    <n v="5232"/>
    <n v="5264"/>
    <n v="4783"/>
    <n v="5082"/>
    <n v="5225"/>
    <n v="5101"/>
    <n v="5506"/>
    <n v="4687"/>
    <n v="4959"/>
    <n v="4998"/>
    <n v="5171"/>
    <n v="5120"/>
    <n v="4636"/>
    <n v="5055"/>
    <n v="5025"/>
    <n v="4973"/>
    <n v="5110"/>
    <n v="5454"/>
    <n v="7623"/>
    <n v="7144"/>
    <n v="7451"/>
    <n v="7115"/>
    <n v="6842"/>
    <n v="6242"/>
    <n v="7362"/>
    <n v="7140"/>
    <n v="5277"/>
    <n v="4144"/>
    <n v="4853"/>
    <n v="4030"/>
    <n v="3073"/>
    <n v="2804"/>
    <n v="7455"/>
    <n v="7715"/>
    <n v="7408"/>
    <n v="7750"/>
    <n v="7783"/>
    <n v="4694"/>
    <n v="4736"/>
    <n v="4723"/>
    <n v="4590"/>
    <n v="4243"/>
    <n v="3724"/>
    <n v="4828"/>
    <n v="4680"/>
    <n v="4428"/>
    <n v="0"/>
    <n v="0"/>
    <n v="0"/>
    <n v="0"/>
    <n v="418"/>
    <n v="635"/>
    <n v="751"/>
    <n v="3341"/>
    <n v="4.1869419323204458"/>
    <n v="4.156322223448278"/>
    <n v="3.9172524468232082"/>
    <m/>
    <m/>
    <n v="0.74454462344827588"/>
    <m/>
    <m/>
    <n v="4.0652078563694749"/>
    <n v="4.0381559365517283"/>
    <n v="0.7748680932320442"/>
    <n v="0.59030333057471318"/>
    <n v="25.516146408839749"/>
    <m/>
    <n v="39.421342651933664"/>
    <m/>
    <n v="81.78494475138136"/>
    <m/>
    <n v="18"/>
    <m/>
    <n v="6.9"/>
    <m/>
    <n v="14.4"/>
    <m/>
    <n v="15166"/>
    <n v="111073"/>
    <n v="88922"/>
    <n v="15120"/>
    <n v="160949"/>
    <n v="75223"/>
    <n v="5877"/>
    <n v="42805"/>
    <n v="35952"/>
    <n v="5145"/>
    <n v="556232"/>
    <n v="4.086838867530644"/>
    <n v="0.74454462344827588"/>
    <n v="4.0516818964606021"/>
    <n v="0.68258571190337869"/>
    <n v="661.60900000000004"/>
    <n v="988.41"/>
    <n v="112.967"/>
    <n v="337.41699999999997"/>
    <n v="223.256"/>
    <n v="326.31599999999997"/>
    <m/>
    <n v="116.45"/>
    <n v="218224"/>
    <n v="300872"/>
    <n v="157.77699999999999"/>
    <n v="134.53"/>
    <n v="321.92599999999999"/>
    <n v="147.05099999999999"/>
    <n v="0.123"/>
    <n v="0"/>
    <n v="245.40899999999999"/>
    <n v="476685.00000000163"/>
    <s v=""/>
    <n v="154574.99999999948"/>
    <n v="519254.9999999986"/>
    <n v="137250.00000000306"/>
    <n v="128249.99999999847"/>
    <m/>
    <n v="125099.99999999942"/>
    <n v="387000"/>
    <n v="1147000"/>
    <n v="382399.99999998417"/>
    <n v="1135999.99999999"/>
    <n v="1527999.9999999746"/>
    <n v="1527999.9999999746"/>
    <n v="0"/>
    <n v="-130.39400000000001"/>
    <n v="370.00000000000455"/>
    <n v="1534000"/>
    <n v="1527999.9999999746"/>
    <n v="3.9267015706974107E-3"/>
    <n v="12.05"/>
    <n v="539174.99999997497"/>
    <n v="545175.00000000047"/>
    <n v="168.03"/>
    <n v="995940.00000000023"/>
    <n v="992029.24083767983"/>
    <m/>
    <m/>
    <s v=""/>
  </r>
  <r>
    <x v="99"/>
    <n v="2026"/>
    <n v="2025"/>
    <d v="2025-07-01T00:00:00"/>
    <n v="31"/>
    <d v="1899-12-30T06:44:00"/>
    <d v="1899-12-30T18:43:00"/>
    <n v="7147"/>
    <n v="7245"/>
    <n v="7073"/>
    <n v="6723"/>
    <n v="6981"/>
    <n v="6937"/>
    <n v="7216"/>
    <n v="7086"/>
    <n v="6993"/>
    <n v="7092"/>
    <n v="6857"/>
    <n v="6941"/>
    <n v="6754"/>
    <n v="7199"/>
    <n v="4987"/>
    <n v="4585"/>
    <n v="4786"/>
    <n v="4584"/>
    <n v="7226"/>
    <n v="7020"/>
    <n v="5901"/>
    <n v="6582"/>
    <n v="7334"/>
    <n v="7254"/>
    <n v="7346"/>
    <n v="7603"/>
    <n v="6861"/>
    <n v="7412"/>
    <n v="6871"/>
    <n v="6705"/>
    <n v="6192"/>
    <n v="6467"/>
    <n v="5739"/>
    <n v="5727"/>
    <n v="5063"/>
    <n v="5101"/>
    <n v="5382"/>
    <n v="5567"/>
    <n v="5425"/>
    <n v="5495"/>
    <n v="5873"/>
    <n v="5626"/>
    <n v="5687"/>
    <n v="5802"/>
    <n v="6074"/>
    <n v="1877"/>
    <n v="5629"/>
    <n v="5660"/>
    <n v="5149"/>
    <n v="5443"/>
    <n v="5596"/>
    <n v="5531"/>
    <n v="5937"/>
    <n v="4965"/>
    <n v="5274"/>
    <n v="5368"/>
    <n v="5704"/>
    <n v="5549"/>
    <n v="4998"/>
    <n v="5519"/>
    <n v="5436"/>
    <n v="5397"/>
    <n v="5577"/>
    <n v="6018"/>
    <n v="8144"/>
    <n v="7606"/>
    <n v="8002"/>
    <n v="7717"/>
    <n v="7441"/>
    <n v="6740"/>
    <n v="8027"/>
    <n v="7722"/>
    <n v="5851"/>
    <n v="4571"/>
    <n v="5312"/>
    <n v="4389"/>
    <n v="3257"/>
    <n v="2974"/>
    <n v="8178"/>
    <n v="8482"/>
    <n v="8162"/>
    <n v="8530"/>
    <n v="8292"/>
    <n v="5083"/>
    <n v="4572"/>
    <n v="4521"/>
    <n v="4401"/>
    <n v="4072"/>
    <n v="3605"/>
    <n v="4676"/>
    <n v="4561"/>
    <n v="4311"/>
    <n v="0"/>
    <n v="0"/>
    <n v="0"/>
    <n v="0"/>
    <n v="464"/>
    <n v="702"/>
    <n v="829"/>
    <n v="3676"/>
    <n v="3.8747093078703743"/>
    <n v="3.7797055233148598"/>
    <n v="4.0426241043115452"/>
    <m/>
    <m/>
    <n v="0.71384608887349887"/>
    <m/>
    <m/>
    <n v="3.7773630347375011"/>
    <n v="3.6864263979686074"/>
    <n v="0.75482077972222306"/>
    <n v="0.55929328116343413"/>
    <n v="25.720680555555528"/>
    <m/>
    <n v="38.411989472222217"/>
    <m/>
    <n v="78.999999999999943"/>
    <m/>
    <n v="0"/>
    <m/>
    <n v="8.3000000000000007"/>
    <m/>
    <n v="14.7"/>
    <m/>
    <n v="14392"/>
    <n v="102794"/>
    <n v="82186"/>
    <n v="14588"/>
    <n v="173188"/>
    <n v="81522"/>
    <n v="6231"/>
    <n v="46727"/>
    <n v="34719"/>
    <n v="5671"/>
    <n v="562018"/>
    <n v="3.8990129784989258"/>
    <n v="0.71384608887349887"/>
    <n v="3.7318947163530543"/>
    <n v="0.65705703044282859"/>
    <n v="664.81200000000001"/>
    <n v="988.41"/>
    <n v="113.706"/>
    <n v="340.84500000000003"/>
    <n v="223.83"/>
    <n v="326.83199999999999"/>
    <m/>
    <n v="117.054"/>
    <n v="218606"/>
    <n v="302135"/>
    <n v="158.249"/>
    <n v="136.1"/>
    <n v="322.94499999999999"/>
    <n v="148.07400000000001"/>
    <n v="0.123"/>
    <n v="0"/>
    <n v="245.76900000000001"/>
    <n v="528494.99999999581"/>
    <s v=""/>
    <n v="166275.00000000096"/>
    <n v="565620.00000000896"/>
    <n v="129150.00000000276"/>
    <n v="116100.00000000439"/>
    <m/>
    <n v="135899.99999999983"/>
    <n v="382000"/>
    <n v="1263000"/>
    <n v="377600.00000000675"/>
    <n v="1255999.9999999946"/>
    <n v="1630400.0000000088"/>
    <n v="1636800.0000000393"/>
    <n v="0"/>
    <n v="-131.69200000000001"/>
    <n v="360.00000000001364"/>
    <n v="1645000"/>
    <n v="1630400.0000000088"/>
    <n v="8.954857703625585E-3"/>
    <n v="11.983333333333334"/>
    <n v="532825.00000001665"/>
    <n v="547425.00000000792"/>
    <n v="168.03"/>
    <n v="1094115.0000000047"/>
    <n v="1084317.3558636024"/>
    <m/>
    <m/>
    <s v=""/>
  </r>
  <r>
    <x v="10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33.11000000000001"/>
    <s v=""/>
    <n v="0"/>
    <n v="0"/>
    <s v=""/>
    <n v="0"/>
    <s v=""/>
    <n v="0"/>
    <n v="168.03"/>
    <n v="0"/>
    <n v="0"/>
    <m/>
    <m/>
    <s v=""/>
  </r>
  <r>
    <x v="10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34.53"/>
    <s v=""/>
    <n v="0"/>
    <n v="0"/>
    <s v=""/>
    <n v="0"/>
    <s v=""/>
    <n v="0"/>
    <n v="168.03"/>
    <n v="0"/>
    <n v="0"/>
    <m/>
    <m/>
    <s v=""/>
  </r>
  <r>
    <x v="10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-136.1"/>
    <s v=""/>
    <n v="0"/>
    <n v="0"/>
    <s v=""/>
    <n v="0"/>
    <s v=""/>
    <n v="0"/>
    <n v="168.03"/>
    <n v="0"/>
    <n v="0"/>
    <m/>
    <m/>
    <s v=""/>
  </r>
  <r>
    <x v="10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0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5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6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7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8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19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0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1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2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3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  <r>
    <x v="124"/>
    <n v="2026"/>
    <n v="2025"/>
    <d v="2025-07-01T00:00:00"/>
    <n v="3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s v=""/>
    <s v=""/>
    <s v=""/>
    <s v=""/>
    <m/>
    <m/>
    <m/>
    <m/>
    <m/>
    <m/>
    <m/>
    <m/>
    <m/>
    <m/>
    <m/>
    <m/>
    <m/>
    <m/>
    <m/>
    <m/>
    <m/>
    <s v=""/>
    <s v=""/>
    <s v=""/>
    <s v=""/>
    <s v=""/>
    <s v=""/>
    <m/>
    <s v=""/>
    <n v="0"/>
    <n v="0"/>
    <n v="0"/>
    <n v="0"/>
    <n v="0"/>
    <s v=""/>
    <n v="0"/>
    <n v="0"/>
    <s v=""/>
    <n v="0"/>
    <n v="0"/>
    <s v=""/>
    <n v="0"/>
    <s v=""/>
    <n v="0"/>
    <n v="168.03"/>
    <n v="0"/>
    <n v="0"/>
    <m/>
    <m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J39" firstHeaderRow="0" firstDataRow="1" firstDataCol="1"/>
  <pivotFields count="195">
    <pivotField axis="axisRow" numFmtId="171" showAll="0">
      <items count="889"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297"/>
        <item m="1" x="298"/>
        <item m="1" x="299"/>
        <item m="1" x="300"/>
        <item m="1" x="301"/>
        <item m="1" x="302"/>
        <item m="1" x="303"/>
        <item m="1" x="304"/>
        <item m="1" x="305"/>
        <item m="1" x="306"/>
        <item m="1" x="307"/>
        <item m="1" x="308"/>
        <item m="1" x="309"/>
        <item m="1" x="310"/>
        <item m="1" x="311"/>
        <item m="1" x="312"/>
        <item m="1" x="313"/>
        <item m="1" x="314"/>
        <item m="1" x="315"/>
        <item m="1" x="316"/>
        <item m="1" x="317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327"/>
        <item m="1" x="328"/>
        <item m="1" x="329"/>
        <item m="1" x="330"/>
        <item m="1" x="331"/>
        <item m="1" x="332"/>
        <item m="1" x="333"/>
        <item m="1" x="334"/>
        <item m="1" x="335"/>
        <item m="1" x="336"/>
        <item m="1" x="337"/>
        <item m="1" x="338"/>
        <item m="1" x="339"/>
        <item m="1" x="340"/>
        <item m="1" x="341"/>
        <item m="1" x="342"/>
        <item m="1" x="343"/>
        <item m="1" x="344"/>
        <item m="1" x="345"/>
        <item m="1" x="346"/>
        <item m="1" x="347"/>
        <item m="1" x="348"/>
        <item m="1" x="349"/>
        <item m="1" x="350"/>
        <item m="1" x="351"/>
        <item m="1" x="352"/>
        <item m="1" x="353"/>
        <item m="1" x="354"/>
        <item m="1" x="355"/>
        <item m="1" x="356"/>
        <item m="1" x="357"/>
        <item m="1" x="358"/>
        <item m="1" x="359"/>
        <item m="1" x="360"/>
        <item m="1" x="361"/>
        <item m="1" x="362"/>
        <item m="1" x="363"/>
        <item m="1" x="364"/>
        <item m="1" x="365"/>
        <item m="1" x="366"/>
        <item m="1" x="367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403"/>
        <item m="1" x="404"/>
        <item m="1" x="405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19"/>
        <item m="1" x="420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m="1" x="546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560"/>
        <item m="1" x="561"/>
        <item m="1" x="562"/>
        <item m="1" x="563"/>
        <item m="1" x="564"/>
        <item m="1" x="565"/>
        <item m="1" x="566"/>
        <item m="1" x="567"/>
        <item m="1" x="568"/>
        <item m="1" x="569"/>
        <item m="1" x="570"/>
        <item m="1" x="571"/>
        <item m="1" x="572"/>
        <item m="1" x="573"/>
        <item m="1" x="574"/>
        <item m="1" x="575"/>
        <item m="1" x="576"/>
        <item m="1" x="577"/>
        <item m="1" x="578"/>
        <item m="1" x="579"/>
        <item m="1" x="580"/>
        <item m="1" x="581"/>
        <item m="1" x="582"/>
        <item m="1" x="583"/>
        <item m="1" x="584"/>
        <item m="1" x="585"/>
        <item m="1" x="586"/>
        <item m="1" x="587"/>
        <item m="1" x="588"/>
        <item m="1" x="589"/>
        <item m="1" x="590"/>
        <item m="1" x="591"/>
        <item m="1" x="592"/>
        <item m="1" x="593"/>
        <item m="1" x="594"/>
        <item m="1" x="595"/>
        <item m="1" x="596"/>
        <item m="1" x="597"/>
        <item m="1" x="598"/>
        <item m="1" x="599"/>
        <item m="1" x="600"/>
        <item m="1" x="601"/>
        <item m="1" x="602"/>
        <item m="1" x="603"/>
        <item m="1" x="604"/>
        <item m="1" x="605"/>
        <item m="1" x="606"/>
        <item m="1" x="607"/>
        <item m="1" x="608"/>
        <item m="1" x="609"/>
        <item m="1" x="610"/>
        <item m="1" x="611"/>
        <item m="1" x="612"/>
        <item m="1" x="613"/>
        <item m="1" x="614"/>
        <item m="1" x="615"/>
        <item m="1" x="616"/>
        <item m="1" x="617"/>
        <item m="1" x="618"/>
        <item m="1" x="619"/>
        <item m="1" x="620"/>
        <item m="1" x="621"/>
        <item m="1" x="622"/>
        <item m="1" x="623"/>
        <item m="1" x="624"/>
        <item m="1" x="625"/>
        <item m="1" x="626"/>
        <item m="1" x="627"/>
        <item m="1" x="628"/>
        <item m="1" x="629"/>
        <item m="1" x="630"/>
        <item m="1" x="631"/>
        <item m="1" x="632"/>
        <item m="1" x="633"/>
        <item m="1" x="634"/>
        <item m="1" x="635"/>
        <item m="1" x="636"/>
        <item m="1" x="637"/>
        <item m="1" x="638"/>
        <item m="1" x="639"/>
        <item m="1" x="640"/>
        <item m="1" x="641"/>
        <item m="1" x="642"/>
        <item m="1" x="643"/>
        <item m="1" x="644"/>
        <item m="1" x="645"/>
        <item m="1" x="646"/>
        <item m="1" x="647"/>
        <item m="1" x="648"/>
        <item m="1" x="649"/>
        <item m="1" x="650"/>
        <item m="1" x="651"/>
        <item m="1" x="652"/>
        <item m="1" x="653"/>
        <item m="1" x="654"/>
        <item m="1" x="655"/>
        <item m="1" x="656"/>
        <item m="1" x="657"/>
        <item m="1" x="658"/>
        <item m="1" x="659"/>
        <item m="1" x="660"/>
        <item m="1" x="661"/>
        <item m="1" x="662"/>
        <item m="1" x="663"/>
        <item m="1" x="664"/>
        <item m="1" x="665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683"/>
        <item m="1" x="684"/>
        <item m="1" x="685"/>
        <item m="1" x="686"/>
        <item m="1" x="687"/>
        <item m="1" x="688"/>
        <item m="1" x="689"/>
        <item m="1" x="690"/>
        <item m="1" x="691"/>
        <item m="1" x="692"/>
        <item m="1" x="693"/>
        <item m="1" x="694"/>
        <item m="1" x="695"/>
        <item m="1" x="696"/>
        <item m="1" x="697"/>
        <item m="1" x="698"/>
        <item m="1" x="699"/>
        <item m="1" x="700"/>
        <item m="1" x="701"/>
        <item m="1" x="702"/>
        <item m="1" x="703"/>
        <item m="1" x="704"/>
        <item m="1" x="705"/>
        <item m="1" x="706"/>
        <item m="1" x="707"/>
        <item m="1" x="708"/>
        <item m="1" x="709"/>
        <item m="1" x="710"/>
        <item m="1" x="711"/>
        <item m="1" x="712"/>
        <item m="1" x="713"/>
        <item m="1" x="714"/>
        <item m="1" x="715"/>
        <item m="1" x="716"/>
        <item m="1" x="717"/>
        <item m="1" x="718"/>
        <item m="1" x="719"/>
        <item m="1" x="720"/>
        <item m="1" x="721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731"/>
        <item m="1" x="732"/>
        <item m="1" x="733"/>
        <item m="1" x="734"/>
        <item m="1" x="735"/>
        <item m="1" x="736"/>
        <item m="1" x="737"/>
        <item m="1" x="738"/>
        <item m="1" x="739"/>
        <item m="1" x="740"/>
        <item m="1" x="741"/>
        <item m="1" x="742"/>
        <item m="1" x="743"/>
        <item m="1" x="744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54"/>
        <item m="1" x="755"/>
        <item m="1" x="756"/>
        <item m="1" x="757"/>
        <item m="1" x="758"/>
        <item m="1" x="759"/>
        <item m="1" x="760"/>
        <item m="1" x="761"/>
        <item m="1" x="762"/>
        <item m="1" x="763"/>
        <item m="1" x="764"/>
        <item m="1" x="765"/>
        <item m="1" x="766"/>
        <item m="1" x="767"/>
        <item m="1" x="768"/>
        <item m="1" x="769"/>
        <item m="1" x="770"/>
        <item m="1" x="771"/>
        <item m="1" x="772"/>
        <item m="1" x="773"/>
        <item m="1" x="774"/>
        <item m="1" x="775"/>
        <item m="1" x="776"/>
        <item m="1" x="777"/>
        <item m="1" x="778"/>
        <item m="1" x="779"/>
        <item m="1" x="780"/>
        <item m="1" x="781"/>
        <item m="1" x="782"/>
        <item m="1" x="783"/>
        <item m="1" x="784"/>
        <item m="1" x="785"/>
        <item m="1" x="786"/>
        <item m="1" x="787"/>
        <item m="1" x="788"/>
        <item m="1" x="789"/>
        <item m="1" x="790"/>
        <item m="1" x="791"/>
        <item m="1" x="792"/>
        <item m="1" x="793"/>
        <item m="1" x="794"/>
        <item m="1" x="795"/>
        <item m="1" x="796"/>
        <item m="1" x="797"/>
        <item m="1" x="798"/>
        <item m="1" x="799"/>
        <item m="1" x="800"/>
        <item m="1" x="801"/>
        <item m="1" x="802"/>
        <item m="1" x="803"/>
        <item m="1" x="804"/>
        <item m="1" x="805"/>
        <item m="1" x="806"/>
        <item m="1" x="807"/>
        <item m="1" x="808"/>
        <item m="1" x="809"/>
        <item m="1" x="810"/>
        <item m="1" x="811"/>
        <item m="1" x="812"/>
        <item m="1" x="813"/>
        <item m="1" x="814"/>
        <item m="1" x="815"/>
        <item m="1" x="816"/>
        <item m="1" x="817"/>
        <item m="1" x="818"/>
        <item m="1" x="819"/>
        <item m="1" x="820"/>
        <item m="1" x="821"/>
        <item m="1" x="822"/>
        <item m="1" x="823"/>
        <item m="1" x="824"/>
        <item m="1" x="825"/>
        <item m="1" x="826"/>
        <item m="1" x="827"/>
        <item m="1" x="828"/>
        <item m="1" x="829"/>
        <item m="1" x="830"/>
        <item m="1" x="831"/>
        <item m="1" x="832"/>
        <item m="1" x="833"/>
        <item m="1" x="834"/>
        <item m="1" x="835"/>
        <item m="1" x="836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846"/>
        <item m="1" x="847"/>
        <item m="1" x="848"/>
        <item m="1" x="849"/>
        <item m="1" x="850"/>
        <item m="1" x="851"/>
        <item m="1" x="852"/>
        <item m="1" x="853"/>
        <item m="1" x="854"/>
        <item m="1" x="855"/>
        <item m="1" x="856"/>
        <item m="1" x="857"/>
        <item m="1" x="858"/>
        <item m="1" x="859"/>
        <item m="1" x="860"/>
        <item m="1" x="861"/>
        <item m="1" x="862"/>
        <item m="1" x="863"/>
        <item m="1" x="864"/>
        <item m="1" x="865"/>
        <item m="1" x="866"/>
        <item m="1" x="867"/>
        <item m="1" x="868"/>
        <item m="1" x="869"/>
        <item m="1" x="870"/>
        <item m="1" x="871"/>
        <item m="1" x="872"/>
        <item m="1" x="873"/>
        <item m="1" x="874"/>
        <item m="1" x="875"/>
        <item m="1" x="876"/>
        <item m="1" x="877"/>
        <item m="1" x="878"/>
        <item m="1" x="879"/>
        <item m="1" x="880"/>
        <item m="1" x="881"/>
        <item m="1" x="882"/>
        <item m="1" x="883"/>
        <item m="1" x="884"/>
        <item m="1" x="885"/>
        <item m="1" x="886"/>
        <item m="1" x="88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t="default"/>
      </items>
    </pivotField>
    <pivotField showAll="0"/>
    <pivotField showAll="0"/>
    <pivotField numFmtId="170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dataField="1" numFmtId="166" showAll="0"/>
    <pivotField numFmtId="166" showAll="0"/>
    <pivotField numFmtId="166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numFmtId="1" showAll="0"/>
    <pivotField showAll="0"/>
    <pivotField numFmtId="1" showAll="0"/>
    <pivotField numFmtId="1" showAll="0"/>
    <pivotField showAll="0"/>
    <pivotField showAll="0"/>
    <pivotField numFmtId="1" showAll="0"/>
    <pivotField showAll="0"/>
    <pivotField numFmtId="1" showAll="0"/>
    <pivotField showAll="0"/>
    <pivotField showAll="0"/>
    <pivotField numFmtId="2" showAll="0"/>
    <pivotField showAll="0"/>
    <pivotField showAll="0"/>
    <pivotField showAll="0"/>
    <pivotField numFmtId="43" showAll="0"/>
    <pivotField numFmtId="43"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x="1"/>
        <item sd="0" x="2"/>
        <item sd="0" x="3"/>
        <item sd="0" x="4"/>
        <item x="0"/>
        <item x="5"/>
        <item t="default"/>
      </items>
    </pivotField>
    <pivotField axis="axisRow" showAll="0">
      <items count="4">
        <item x="1"/>
        <item x="0"/>
        <item x="2"/>
        <item t="default"/>
      </items>
    </pivotField>
  </pivotFields>
  <rowFields count="3">
    <field x="194"/>
    <field x="192"/>
    <field x="0"/>
  </rowFields>
  <rowItems count="38">
    <i>
      <x/>
    </i>
    <i r="1">
      <x v="3"/>
    </i>
    <i r="1">
      <x v="4"/>
    </i>
    <i r="1">
      <x v="5"/>
    </i>
    <i r="1">
      <x v="6"/>
    </i>
    <i r="1">
      <x v="7"/>
    </i>
    <i r="2">
      <x v="857"/>
    </i>
    <i r="2">
      <x v="858"/>
    </i>
    <i r="2">
      <x v="859"/>
    </i>
    <i r="2">
      <x v="860"/>
    </i>
    <i r="2">
      <x v="861"/>
    </i>
    <i r="2">
      <x v="862"/>
    </i>
    <i r="2">
      <x v="863"/>
    </i>
    <i r="2">
      <x v="864"/>
    </i>
    <i r="2">
      <x v="865"/>
    </i>
    <i r="2">
      <x v="866"/>
    </i>
    <i r="2">
      <x v="867"/>
    </i>
    <i r="2">
      <x v="868"/>
    </i>
    <i r="2">
      <x v="869"/>
    </i>
    <i r="2">
      <x v="870"/>
    </i>
    <i r="2">
      <x v="871"/>
    </i>
    <i r="2">
      <x v="872"/>
    </i>
    <i r="2">
      <x v="873"/>
    </i>
    <i r="2">
      <x v="874"/>
    </i>
    <i r="2">
      <x v="875"/>
    </i>
    <i r="2">
      <x v="876"/>
    </i>
    <i r="2">
      <x v="877"/>
    </i>
    <i r="2">
      <x v="878"/>
    </i>
    <i r="2">
      <x v="879"/>
    </i>
    <i r="2">
      <x v="880"/>
    </i>
    <i r="2">
      <x v="881"/>
    </i>
    <i r="2">
      <x v="882"/>
    </i>
    <i r="2">
      <x v="883"/>
    </i>
    <i r="2">
      <x v="884"/>
    </i>
    <i r="2">
      <x v="885"/>
    </i>
    <i r="2">
      <x v="886"/>
    </i>
    <i r="2">
      <x v="887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O2R4_P1" fld="131" baseField="0" baseItem="0" numFmtId="166"/>
    <dataField name="Sum of O2R8" fld="132" baseField="0" baseItem="0" numFmtId="166"/>
    <dataField name="Sum of O2R16" fld="133" baseField="0" baseItem="0" numFmtId="166"/>
    <dataField name="Sum of O2R4_P2" fld="134" baseField="0" baseItem="0" numFmtId="166"/>
    <dataField name="Sum of O2R22" fld="135" baseField="0" baseItem="0" numFmtId="166"/>
    <dataField name="Sum of O2R23" fld="136" baseField="0" baseItem="0" numFmtId="166"/>
    <dataField name="Sum of O2R4_P3" fld="137" baseField="0" baseItem="0" numFmtId="166"/>
    <dataField name="Sum of O2R13" fld="138" baseField="0" baseItem="0" numFmtId="166"/>
    <dataField name="Sum of O2R22_P2" fld="139" baseField="0" baseItem="0" numFmtId="166"/>
  </dataFields>
  <formats count="1">
    <format dxfId="76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RD" displayName="RD" ref="A4:GJ129" totalsRowShown="0">
  <tableColumns count="192">
    <tableColumn id="5" xr3:uid="{00000000-0010-0000-0100-000005000000}" name="Date" dataDxfId="765" dataCellStyle="Normal 27">
      <calculatedColumnFormula>A4+1</calculatedColumnFormula>
    </tableColumn>
    <tableColumn id="1" xr3:uid="{00000000-0010-0000-0100-000001000000}" name="Finacial Year" dataDxfId="764">
      <calculatedColumnFormula>YEAR(RD[[#This Row],[Date]])+IF(MONTH(RD[[#This Row],[Date]])&gt;=4,1,0)</calculatedColumnFormula>
    </tableColumn>
    <tableColumn id="2" xr3:uid="{00000000-0010-0000-0100-000002000000}" name="Calendor Year" dataDxfId="763">
      <calculatedColumnFormula>YEAR(RD[[#This Row],[Date]])</calculatedColumnFormula>
    </tableColumn>
    <tableColumn id="3" xr3:uid="{00000000-0010-0000-0100-000003000000}" name="Month Year" dataDxfId="762">
      <calculatedColumnFormula>A5-DAY(A5)+1</calculatedColumnFormula>
    </tableColumn>
    <tableColumn id="4" xr3:uid="{00000000-0010-0000-0100-000004000000}" name="Days" dataDxfId="761">
      <calculatedColumnFormula>DAY(EOMONTH(RD[[#This Row],[Date]],0))</calculatedColumnFormula>
    </tableColumn>
    <tableColumn id="149" xr3:uid="{00000000-0010-0000-0100-000095000000}" name="Sunrise Time (POA&gt;20 W/m2)" dataDxfId="760"/>
    <tableColumn id="148" xr3:uid="{00000000-0010-0000-0100-000094000000}" name="Sunset Time (POA&lt;20 W/m2)" dataDxfId="759"/>
    <tableColumn id="125" xr3:uid="{00000000-0010-0000-0100-00007D000000}" name="IS1_Inv1_M1" dataDxfId="758"/>
    <tableColumn id="126" xr3:uid="{00000000-0010-0000-0100-00007E000000}" name="IS1_Inv1_M2" dataDxfId="757"/>
    <tableColumn id="129" xr3:uid="{00000000-0010-0000-0100-000081000000}" name="IS2_Inv1_M1" dataDxfId="756"/>
    <tableColumn id="15" xr3:uid="{00000000-0010-0000-0100-00000F000000}" name="IS2_Inv1_M2" dataDxfId="755"/>
    <tableColumn id="130" xr3:uid="{00000000-0010-0000-0100-000082000000}" name="IS2_Inv2_M1" dataDxfId="754"/>
    <tableColumn id="16" xr3:uid="{00000000-0010-0000-0100-000010000000}" name="IS2_Inv2_M2" dataDxfId="753"/>
    <tableColumn id="131" xr3:uid="{00000000-0010-0000-0100-000083000000}" name="IS3_Inv1_M1" dataDxfId="752"/>
    <tableColumn id="17" xr3:uid="{00000000-0010-0000-0100-000011000000}" name="IS3_Inv1_M2" dataDxfId="751"/>
    <tableColumn id="132" xr3:uid="{00000000-0010-0000-0100-000084000000}" name="IS3_Inv2_M1" dataDxfId="750"/>
    <tableColumn id="18" xr3:uid="{00000000-0010-0000-0100-000012000000}" name="IS3_Inv2_M2" dataDxfId="749"/>
    <tableColumn id="133" xr3:uid="{00000000-0010-0000-0100-000085000000}" name="IS4_Inv1_M1" dataDxfId="748"/>
    <tableColumn id="19" xr3:uid="{00000000-0010-0000-0100-000013000000}" name="IS4_Inv1_M2" dataDxfId="747"/>
    <tableColumn id="116" xr3:uid="{00000000-0010-0000-0100-000074000000}" name="IS4_Inv2_M1" dataDxfId="746"/>
    <tableColumn id="117" xr3:uid="{00000000-0010-0000-0100-000075000000}" name="IS4_Inv2_M2" dataDxfId="745"/>
    <tableColumn id="119" xr3:uid="{00000000-0010-0000-0100-000077000000}" name="IS5_Inv1_M1" dataDxfId="744"/>
    <tableColumn id="22" xr3:uid="{00000000-0010-0000-0100-000016000000}" name="IS5_Inv1_M2" dataDxfId="743"/>
    <tableColumn id="21" xr3:uid="{00000000-0010-0000-0100-000015000000}" name="IS5_Inv1_M3" dataDxfId="742"/>
    <tableColumn id="20" xr3:uid="{00000000-0010-0000-0100-000014000000}" name="IS5_Inv1_M4" dataDxfId="741"/>
    <tableColumn id="120" xr3:uid="{00000000-0010-0000-0100-000078000000}" name="IS6_Inv1_M1" dataDxfId="740"/>
    <tableColumn id="23" xr3:uid="{00000000-0010-0000-0100-000017000000}" name="IS6_Inv1_M2" dataDxfId="739"/>
    <tableColumn id="121" xr3:uid="{00000000-0010-0000-0100-000079000000}" name="IS6_Inv2_M1" dataDxfId="738"/>
    <tableColumn id="24" xr3:uid="{00000000-0010-0000-0100-000018000000}" name="IS6_Inv2_M2" dataDxfId="737"/>
    <tableColumn id="122" xr3:uid="{00000000-0010-0000-0100-00007A000000}" name="IS7_Inv1_M1" dataDxfId="736"/>
    <tableColumn id="25" xr3:uid="{00000000-0010-0000-0100-000019000000}" name="IS7_Inv1_M2" dataDxfId="735"/>
    <tableColumn id="14" xr3:uid="{00000000-0010-0000-0100-00000E000000}" name="IS8_Inv1_M1" dataDxfId="734"/>
    <tableColumn id="26" xr3:uid="{00000000-0010-0000-0100-00001A000000}" name="IS8_Inv1_M2" dataDxfId="733"/>
    <tableColumn id="13" xr3:uid="{00000000-0010-0000-0100-00000D000000}" name="IS8_Inv2_M1" dataDxfId="732"/>
    <tableColumn id="27" xr3:uid="{00000000-0010-0000-0100-00001B000000}" name="IS8_Inv2_M2" dataDxfId="731"/>
    <tableColumn id="12" xr3:uid="{00000000-0010-0000-0100-00000C000000}" name="IS8_Inv3_M1" dataDxfId="730"/>
    <tableColumn id="28" xr3:uid="{00000000-0010-0000-0100-00001C000000}" name="IS8_Inv3_M2" dataDxfId="729"/>
    <tableColumn id="11" xr3:uid="{00000000-0010-0000-0100-00000B000000}" name="IS8_Inv4_M1" dataDxfId="728"/>
    <tableColumn id="29" xr3:uid="{00000000-0010-0000-0100-00001D000000}" name="IS8_Inv4_M2" dataDxfId="727"/>
    <tableColumn id="30" xr3:uid="{00000000-0010-0000-0100-00001E000000}" name="IS9_Inv1_M1" dataDxfId="726"/>
    <tableColumn id="31" xr3:uid="{00000000-0010-0000-0100-00001F000000}" name="IS9_Inv1_M2" dataDxfId="725"/>
    <tableColumn id="32" xr3:uid="{00000000-0010-0000-0100-000020000000}" name="IS9_Inv1_M3" dataDxfId="724"/>
    <tableColumn id="33" xr3:uid="{00000000-0010-0000-0100-000021000000}" name="IS9_Inv1_M4" dataDxfId="723"/>
    <tableColumn id="34" xr3:uid="{00000000-0010-0000-0100-000022000000}" name="IS9_Inv2_M1" dataDxfId="722"/>
    <tableColumn id="35" xr3:uid="{00000000-0010-0000-0100-000023000000}" name="IS9_Inv2_M2" dataDxfId="721"/>
    <tableColumn id="36" xr3:uid="{00000000-0010-0000-0100-000024000000}" name="IS9_Inv2_M3" dataDxfId="720"/>
    <tableColumn id="37" xr3:uid="{00000000-0010-0000-0100-000025000000}" name="IS9_Inv2_M4" dataDxfId="719"/>
    <tableColumn id="39" xr3:uid="{00000000-0010-0000-0100-000027000000}" name="IS10_Inv1_M1" dataDxfId="718"/>
    <tableColumn id="40" xr3:uid="{00000000-0010-0000-0100-000028000000}" name="IS10_Inv1_M2" dataDxfId="717"/>
    <tableColumn id="41" xr3:uid="{00000000-0010-0000-0100-000029000000}" name="IS10_Inv1_M3" dataDxfId="716"/>
    <tableColumn id="42" xr3:uid="{00000000-0010-0000-0100-00002A000000}" name="IS10_Inv1_M4" dataDxfId="715"/>
    <tableColumn id="43" xr3:uid="{00000000-0010-0000-0100-00002B000000}" name="IS10_Inv2_M1" dataDxfId="714"/>
    <tableColumn id="44" xr3:uid="{00000000-0010-0000-0100-00002C000000}" name="IS10_Inv2_M2" dataDxfId="713"/>
    <tableColumn id="45" xr3:uid="{00000000-0010-0000-0100-00002D000000}" name="IS10_Inv2_M3" dataDxfId="712"/>
    <tableColumn id="38" xr3:uid="{00000000-0010-0000-0100-000026000000}" name="IS10_Inv2_M4" dataDxfId="711"/>
    <tableColumn id="46" xr3:uid="{00000000-0010-0000-0100-00002E000000}" name="IS11_Inv1_M1" dataDxfId="710"/>
    <tableColumn id="47" xr3:uid="{00000000-0010-0000-0100-00002F000000}" name="IS11_Inv1_M2" dataDxfId="709"/>
    <tableColumn id="48" xr3:uid="{00000000-0010-0000-0100-000030000000}" name="IS11_Inv1_M3" dataDxfId="708"/>
    <tableColumn id="49" xr3:uid="{00000000-0010-0000-0100-000031000000}" name="IS11_Inv1_M4" dataDxfId="707"/>
    <tableColumn id="50" xr3:uid="{00000000-0010-0000-0100-000032000000}" name="IS11_Inv2_M1" dataDxfId="706"/>
    <tableColumn id="51" xr3:uid="{00000000-0010-0000-0100-000033000000}" name="IS11_Inv2_M2" dataDxfId="705"/>
    <tableColumn id="69" xr3:uid="{00000000-0010-0000-0100-000045000000}" name="IS11_Inv2_M3" dataDxfId="704"/>
    <tableColumn id="70" xr3:uid="{00000000-0010-0000-0100-000046000000}" name="IS11_Inv2_M4" dataDxfId="703"/>
    <tableColumn id="71" xr3:uid="{00000000-0010-0000-0100-000047000000}" name="IS12_Inv1_M1" dataDxfId="702"/>
    <tableColumn id="72" xr3:uid="{00000000-0010-0000-0100-000048000000}" name="IS12_Inv1_M2" dataDxfId="701"/>
    <tableColumn id="73" xr3:uid="{00000000-0010-0000-0100-000049000000}" name="IS12_Inv1_M3" dataDxfId="700"/>
    <tableColumn id="74" xr3:uid="{00000000-0010-0000-0100-00004A000000}" name="IS12_Inv1_M4" dataDxfId="699"/>
    <tableColumn id="75" xr3:uid="{00000000-0010-0000-0100-00004B000000}" name="IS12_Inv2_M1" dataDxfId="698"/>
    <tableColumn id="76" xr3:uid="{00000000-0010-0000-0100-00004C000000}" name="IS12_Inv2_M2" dataDxfId="697"/>
    <tableColumn id="77" xr3:uid="{00000000-0010-0000-0100-00004D000000}" name="IS12_Inv2_M3" dataDxfId="696"/>
    <tableColumn id="78" xr3:uid="{00000000-0010-0000-0100-00004E000000}" name="IS12_Inv2_M4" dataDxfId="695"/>
    <tableColumn id="79" xr3:uid="{00000000-0010-0000-0100-00004F000000}" name="IS13_Inv1_M1" dataDxfId="694"/>
    <tableColumn id="109" xr3:uid="{00000000-0010-0000-0100-00006D000000}" name="IS13_Inv1_M2" dataDxfId="693"/>
    <tableColumn id="84" xr3:uid="{00000000-0010-0000-0100-000054000000}" name="IS13_Inv2_M1" dataDxfId="692"/>
    <tableColumn id="85" xr3:uid="{00000000-0010-0000-0100-000055000000}" name="IS13_Inv2_M2" dataDxfId="691"/>
    <tableColumn id="106" xr3:uid="{00000000-0010-0000-0100-00006A000000}" name="IS13_Inv3_M1" dataDxfId="690"/>
    <tableColumn id="107" xr3:uid="{00000000-0010-0000-0100-00006B000000}" name="IS13_Inv3_M2" dataDxfId="689"/>
    <tableColumn id="108" xr3:uid="{00000000-0010-0000-0100-00006C000000}" name="IS13_Inv4_M1" dataDxfId="688"/>
    <tableColumn id="110" xr3:uid="{00000000-0010-0000-0100-00006E000000}" name="IS13_Inv4_M2" dataDxfId="687"/>
    <tableColumn id="111" xr3:uid="{00000000-0010-0000-0100-00006F000000}" name="IS14_Inv1_M1" dataDxfId="686"/>
    <tableColumn id="112" xr3:uid="{00000000-0010-0000-0100-000070000000}" name="IS14_Inv1_M2" dataDxfId="685"/>
    <tableColumn id="115" xr3:uid="{00000000-0010-0000-0100-000073000000}" name="IS14_Inv1_M3" dataDxfId="684"/>
    <tableColumn id="114" xr3:uid="{00000000-0010-0000-0100-000072000000}" name="IS14_Inv1_M4" dataDxfId="683"/>
    <tableColumn id="113" xr3:uid="{00000000-0010-0000-0100-000071000000}" name="IS15_Inv1_M1" dataDxfId="682"/>
    <tableColumn id="118" xr3:uid="{00000000-0010-0000-0100-000076000000}" name="IS15_Inv2_M1" dataDxfId="681"/>
    <tableColumn id="127" xr3:uid="{EAAA0274-CB61-4B05-8016-2B86273DDECF}" name="IS16_Inv1_M1" dataDxfId="680"/>
    <tableColumn id="124" xr3:uid="{3D1598EE-62F9-43AC-808C-AAB726AA7750}" name="IS16_Inv1_M2" dataDxfId="679"/>
    <tableColumn id="165" xr3:uid="{A470DBFD-B9D4-4618-869D-5F37916E9D3A}" name="IS17_Inv1_M1" dataDxfId="678"/>
    <tableColumn id="150" xr3:uid="{1015FD20-7274-44DE-9D5C-F7205C6FEF6C}" name="IS17_Inv1_M2" dataDxfId="677"/>
    <tableColumn id="167" xr3:uid="{0AF6CBC7-B2CB-435D-AEA6-BBF44FA5CE23}" name="IS17_Inv2_M1" dataDxfId="676"/>
    <tableColumn id="166" xr3:uid="{EDB90A1D-2B8B-459C-8B56-93D989EAB321}" name="IS17_Inv2_M2" dataDxfId="675"/>
    <tableColumn id="123" xr3:uid="{23148BBD-F10A-4C36-8553-6757551F5E4F}" name="IS18_Inv1_M1" dataDxfId="674"/>
    <tableColumn id="128" xr3:uid="{F5FEB393-B8D9-4222-B96E-6119E139D299}" name="IS18_Inv1_M2" dataDxfId="673"/>
    <tableColumn id="176" xr3:uid="{CD7DC358-A85B-4A1F-9097-0308D784AD11}" name="IS18_Inv1_M3" dataDxfId="672"/>
    <tableColumn id="177" xr3:uid="{857ACE41-DD82-4CE1-8D41-1CFBC1EF12B8}" name="IS18_Inv1_M4" dataDxfId="671"/>
    <tableColumn id="169" xr3:uid="{3A03036B-47D4-4281-B010-76BB1ACDFEB1}" name="IS18_Inv2_M1" dataDxfId="670"/>
    <tableColumn id="170" xr3:uid="{50D113A4-D001-4BF3-ABC0-C119FB14C476}" name="IS18_Inv2_M2" dataDxfId="669"/>
    <tableColumn id="178" xr3:uid="{DDFD1128-3E97-4999-8F8A-DE31223EEA88}" name="IS18_Inv2_M3" dataDxfId="668"/>
    <tableColumn id="179" xr3:uid="{443D310D-EA75-4877-A8BD-6A3697AFEAB7}" name="IS18_Inv2_M4" dataDxfId="667"/>
    <tableColumn id="171" xr3:uid="{DA061AC5-296F-462B-BCA2-EE1E18AB6ED9}" name="IS19_Inv1_M1" dataDxfId="666"/>
    <tableColumn id="172" xr3:uid="{8E9D7FE1-A111-4DA1-956D-8EABDC102579}" name="IS19_Inv1_M2" dataDxfId="665"/>
    <tableColumn id="173" xr3:uid="{EDB13240-E484-417A-B14D-441AAA3DC55C}" name="IS19_Inv2_M1" dataDxfId="664"/>
    <tableColumn id="174" xr3:uid="{5F7754D8-570E-4681-8799-F53B390FF81F}" name="IS19_Inv2_M2" dataDxfId="663"/>
    <tableColumn id="188" xr3:uid="{1DCDDDF9-4B0E-4E3F-85F5-01C1508B4299}" name="IS20_Inv1_M1" dataDxfId="662"/>
    <tableColumn id="189" xr3:uid="{D08178DD-0C0A-4A83-A165-F2B016F37EB4}" name="IS20_Inv1_M2" dataDxfId="661"/>
    <tableColumn id="190" xr3:uid="{EBA41DC4-BAB7-428C-B364-D69FDF015ED6}" name="IS20_Inv2_M1" dataDxfId="660"/>
    <tableColumn id="191" xr3:uid="{265826B6-EE50-45E6-B997-830B4FB6514C}" name="IS20_Inv2_M2" dataDxfId="659"/>
    <tableColumn id="134" xr3:uid="{00000000-0010-0000-0100-000086000000}" name="POA_UP_MCR (KWh/m2)" dataDxfId="658"/>
    <tableColumn id="151" xr3:uid="{00000000-0010-0000-0100-000097000000}" name="POA_UP_IS1 (KWh/m2)" dataDxfId="657" dataCellStyle="Percent 2"/>
    <tableColumn id="183" xr3:uid="{21CFC046-6F9B-4877-835D-E68FFC1FE584}" name="POA_UP_Ph4 (KWh/m2)" dataDxfId="656" dataCellStyle="Percent 2"/>
    <tableColumn id="181" xr3:uid="{ECDC17B2-D736-4466-88D1-E4CB79EEC8A3}" name="POA_UP_Ph3 (KWh/m2)2" dataDxfId="655" dataCellStyle="Percent 2"/>
    <tableColumn id="136" xr3:uid="{00000000-0010-0000-0100-000088000000}" name="POA_Down_MCR (KWh/m2)" dataDxfId="654"/>
    <tableColumn id="153" xr3:uid="{00000000-0010-0000-0100-000099000000}" name="POA_Down_IS1 (KWh/m2)" dataDxfId="653" dataCellStyle="Percent 2"/>
    <tableColumn id="182" xr3:uid="{E4FA4206-8493-4179-B714-FB3AA1A2D38F}" name="POA_Down_Ph4 (KWh/m2)2" dataDxfId="652" dataCellStyle="Percent 2"/>
    <tableColumn id="180" xr3:uid="{FAB63F02-A340-4012-BE60-CF3DA5CE7D26}" name="POA_Down_Ph3 (KWh/m2)22" dataDxfId="651" dataCellStyle="Percent 2"/>
    <tableColumn id="135" xr3:uid="{00000000-0010-0000-0100-000087000000}" name="GHI_UP_MCR (KWh/m2)" dataDxfId="650" dataCellStyle="Percent 2"/>
    <tableColumn id="152" xr3:uid="{00000000-0010-0000-0100-000098000000}" name="GHI_UP_IS1 (KWh/m2)" dataDxfId="649" dataCellStyle="Percent 2"/>
    <tableColumn id="155" xr3:uid="{00000000-0010-0000-0100-00009B000000}" name="GHI_Down_MCR (KWh/m2)" dataDxfId="648" dataCellStyle="Percent 2"/>
    <tableColumn id="154" xr3:uid="{00000000-0010-0000-0100-00009A000000}" name="GHI_Down_IS1 (KWh/m2)" dataDxfId="647" dataCellStyle="Percent 2"/>
    <tableColumn id="137" xr3:uid="{00000000-0010-0000-0100-000089000000}" name="AT_MCR (°C)" dataDxfId="646"/>
    <tableColumn id="156" xr3:uid="{00000000-0010-0000-0100-00009C000000}" name="AT_IS1 (°C)" dataDxfId="645" dataCellStyle="Percent 2"/>
    <tableColumn id="138" xr3:uid="{00000000-0010-0000-0100-00008A000000}" name="MT_MCR (°C)" dataDxfId="644"/>
    <tableColumn id="157" xr3:uid="{00000000-0010-0000-0100-00009D000000}" name="MT_IS1 (°C)" dataDxfId="643" dataCellStyle="Percent 2"/>
    <tableColumn id="139" xr3:uid="{00000000-0010-0000-0100-00008B000000}" name="RH_MCR (%)" dataDxfId="642" dataCellStyle="Percent 2"/>
    <tableColumn id="158" xr3:uid="{00000000-0010-0000-0100-00009E000000}" name="RH_IS1 (%)" dataDxfId="641" dataCellStyle="Percent 2"/>
    <tableColumn id="140" xr3:uid="{00000000-0010-0000-0100-00008C000000}" name="Rain_MCR (mm)" dataDxfId="640"/>
    <tableColumn id="159" xr3:uid="{00000000-0010-0000-0100-00009F000000}" name="Rain_IS1 (mm)" dataDxfId="639" dataCellStyle="Percent 2"/>
    <tableColumn id="141" xr3:uid="{00000000-0010-0000-0100-00008D000000}" name="WS_Avg_MCR (m/s)" dataDxfId="638"/>
    <tableColumn id="160" xr3:uid="{00000000-0010-0000-0100-0000A0000000}" name="WS_Avg_IS1 (m/s)" dataDxfId="637" dataCellStyle="Percent 2"/>
    <tableColumn id="142" xr3:uid="{00000000-0010-0000-0100-00008E000000}" name="WS_Max_MCR (m/s)" dataDxfId="636"/>
    <tableColumn id="161" xr3:uid="{00000000-0010-0000-0100-0000A1000000}" name="WS_Max_IS1 (m/s)" dataDxfId="635" dataCellStyle="Percent 2"/>
    <tableColumn id="143" xr3:uid="{00000000-0010-0000-0100-00008F000000}" name="O2R4_P1" dataDxfId="634">
      <calculatedColumnFormula>SUM(RD[[#This Row],[IS1_Inv1_M1]:[IS1_Inv1_M2]])</calculatedColumnFormula>
    </tableColumn>
    <tableColumn id="144" xr3:uid="{00000000-0010-0000-0100-000090000000}" name="O2R8" dataDxfId="633">
      <calculatedColumnFormula>SUM(RD[[#This Row],[IS2_Inv1_M1]:[IS5_Inv1_M4]])</calculatedColumnFormula>
    </tableColumn>
    <tableColumn id="145" xr3:uid="{00000000-0010-0000-0100-000091000000}" name="O2R16" dataDxfId="632">
      <calculatedColumnFormula>SUM(RD[[#This Row],[IS6_Inv1_M1]:[IS6_Inv2_M2]])+SUM(RD[[#This Row],[IS8_Inv1_M1]:[IS8_Inv4_M2]])</calculatedColumnFormula>
    </tableColumn>
    <tableColumn id="146" xr3:uid="{00000000-0010-0000-0100-000092000000}" name="O2R4_P2" dataDxfId="631">
      <calculatedColumnFormula>SUM(RD[[#This Row],[IS7_Inv1_M1]:[IS7_Inv1_M2]])</calculatedColumnFormula>
    </tableColumn>
    <tableColumn id="164" xr3:uid="{00000000-0010-0000-0100-0000A4000000}" name="O2R22" dataDxfId="630">
      <calculatedColumnFormula>SUM(RD[[#This Row],[IS9_Inv1_M1]:[IS12_Inv2_M4]])</calculatedColumnFormula>
    </tableColumn>
    <tableColumn id="163" xr3:uid="{00000000-0010-0000-0100-0000A3000000}" name="O2R23" dataDxfId="629">
      <calculatedColumnFormula>SUM(RD[[#This Row],[IS13_Inv1_M1]:[IS14_Inv1_M4]])</calculatedColumnFormula>
    </tableColumn>
    <tableColumn id="162" xr3:uid="{00000000-0010-0000-0100-0000A2000000}" name="O2R4_P3" dataDxfId="628">
      <calculatedColumnFormula>SUM(RD[[#This Row],[IS15_Inv1_M1]:[IS15_Inv2_M1]])</calculatedColumnFormula>
    </tableColumn>
    <tableColumn id="168" xr3:uid="{AD9D3CC1-95DE-4877-A138-E1EAF2F11789}" name="O2R13" dataDxfId="627">
      <calculatedColumnFormula>SUM(RD[[#This Row],[IS16_Inv1_M1]:[IS17_Inv2_M2]])</calculatedColumnFormula>
    </tableColumn>
    <tableColumn id="175" xr3:uid="{104753D2-7CEB-4845-AEBA-5E048D89B80F}" name="O2R22_P2" dataDxfId="626">
      <calculatedColumnFormula>SUM(RD[[#This Row],[IS18_Inv1_M1]:[IS19_Inv2_M2]])</calculatedColumnFormula>
    </tableColumn>
    <tableColumn id="192" xr3:uid="{20C5F707-C945-4F8E-9304-53C32A3277C9}" name="O2R22_P3" dataDxfId="625">
      <calculatedColumnFormula>SUM(RD[[#This Row],[IS20_Inv1_M1]:[IS20_Inv2_M2]])</calculatedColumnFormula>
    </tableColumn>
    <tableColumn id="147" xr3:uid="{00000000-0010-0000-0100-000093000000}" name="Inv Total Gneration (MWh)" dataDxfId="624">
      <calculatedColumnFormula>SUM(RD[[#This Row],[O2R4_P1]:[O2R13]])</calculatedColumnFormula>
    </tableColumn>
    <tableColumn id="187" xr3:uid="{563569F4-62F7-4F7B-B3B5-9E0E8FB9DA5E}" name="Avg POA_UP" dataDxfId="623">
      <calculatedColumnFormula>IFERROR(AVERAGEIF(RD[[#This Row],[POA_UP_MCR (KWh/m2)]:[POA_UP_Ph3 (KWh/m2)2]],"&lt;&gt;0",RD[[#This Row],[POA_UP_MCR (KWh/m2)]:[POA_UP_Ph3 (KWh/m2)2]]),"")</calculatedColumnFormula>
    </tableColumn>
    <tableColumn id="186" xr3:uid="{C305450D-C8EC-402F-986A-7DD978D6C6D7}" name="Avg POA_Down" dataDxfId="622">
      <calculatedColumnFormula>IFERROR(AVERAGEIF(RD[[#This Row],[POA_Down_MCR (KWh/m2)]:[POA_Down_Ph3 (KWh/m2)22]],"&lt;&gt;0",RD[[#This Row],[POA_Down_MCR (KWh/m2)]:[POA_Down_Ph3 (KWh/m2)22]]),"")</calculatedColumnFormula>
    </tableColumn>
    <tableColumn id="185" xr3:uid="{82635EA6-619C-4DF8-8D68-324921F84AD6}" name="Avg GHI_UP" dataDxfId="621">
      <calculatedColumnFormula>IFERROR(AVERAGEIF(RD[[#This Row],[GHI_UP_MCR (KWh/m2)]:[GHI_UP_IS1 (KWh/m2)]],"&lt;&gt;0",RD[[#This Row],[GHI_UP_MCR (KWh/m2)]:[GHI_UP_IS1 (KWh/m2)]]),"")</calculatedColumnFormula>
    </tableColumn>
    <tableColumn id="184" xr3:uid="{E40344E2-63BF-4739-9DE0-24BE73B5E9DB}" name="Avg GHI_Down" dataDxfId="620">
      <calculatedColumnFormula>IFERROR(AVERAGEIF(RD[[#This Row],[GHI_Down_MCR (KWh/m2)]:[GHI_Down_IS1 (KWh/m2)]],"&lt;&gt;0",RD[[#This Row],[GHI_Down_MCR (KWh/m2)]:[GHI_Down_IS1 (KWh/m2)]]),"")</calculatedColumnFormula>
    </tableColumn>
    <tableColumn id="52" xr3:uid="{00000000-0010-0000-0100-000034000000}" name="33 kV_Wind_F1_Ex" dataDxfId="619"/>
    <tableColumn id="53" xr3:uid="{00000000-0010-0000-0100-000035000000}" name="33 kV_Wind_F2_Ex" dataDxfId="618"/>
    <tableColumn id="54" xr3:uid="{00000000-0010-0000-0100-000036000000}" name="33 kV_Wind_F3_Ex" dataDxfId="617"/>
    <tableColumn id="55" xr3:uid="{00000000-0010-0000-0100-000037000000}" name="33 kV_Wind_F4_Ex" dataDxfId="616"/>
    <tableColumn id="56" xr3:uid="{00000000-0010-0000-0100-000038000000}" name="33 kV_Solar_F1_Ex" dataDxfId="615"/>
    <tableColumn id="57" xr3:uid="{00000000-0010-0000-0100-000039000000}" name="33kV_Solar_F2_Ex" dataDxfId="614"/>
    <tableColumn id="58" xr3:uid="{00000000-0010-0000-0100-00003A000000}" name="33 kV_Solar_F3_Ex" dataDxfId="613"/>
    <tableColumn id="59" xr3:uid="{00000000-0010-0000-0100-00003B000000}" name="33kV_Solar_F4_Ex" dataDxfId="612"/>
    <tableColumn id="60" xr3:uid="{00000000-0010-0000-0100-00003C000000}" name="33kV_OG1_Ex" dataDxfId="611"/>
    <tableColumn id="61" xr3:uid="{00000000-0010-0000-0100-00003D000000}" name="33kV_OG2_Ex" dataDxfId="610"/>
    <tableColumn id="62" xr3:uid="{00000000-0010-0000-0100-00003E000000}" name="220kV_TX1_Ex" dataDxfId="609"/>
    <tableColumn id="63" xr3:uid="{00000000-0010-0000-0100-00003F000000}" name="220kV_Tx2_Ex" dataDxfId="608"/>
    <tableColumn id="65" xr3:uid="{00000000-0010-0000-0100-000041000000}" name="220kV_TL_TVM_Ex" dataDxfId="607"/>
    <tableColumn id="66" xr3:uid="{00000000-0010-0000-0100-000042000000}" name="220kV_C&amp;R_PQM_Ex" dataDxfId="606"/>
    <tableColumn id="68" xr3:uid="{00000000-0010-0000-0100-000044000000}" name="220KV_C&amp;R_PQM_Im" dataDxfId="605"/>
    <tableColumn id="64" xr3:uid="{00000000-0010-0000-0100-000040000000}" name="33kV_Aux1_Im" dataDxfId="604"/>
    <tableColumn id="67" xr3:uid="{00000000-0010-0000-0100-000043000000}" name="33kV_Aux2_Im" dataDxfId="603"/>
    <tableColumn id="86" xr3:uid="{00000000-0010-0000-0100-000056000000}" name="33 kV_Wind_F1_Energy (MWh)" dataDxfId="602">
      <calculatedColumnFormula>IF((RD[[#This Row],[33 kV_Wind_F1_Ex]]-EQ4)*165000&lt;=0,"",(RD[[#This Row],[33 kV_Wind_F1_Ex]]-EQ4)*165000)</calculatedColumnFormula>
    </tableColumn>
    <tableColumn id="87" xr3:uid="{00000000-0010-0000-0100-000057000000}" name="33 kV_Wind_F2_Energy (MWh)" dataDxfId="601">
      <calculatedColumnFormula>IF((RD[[#This Row],[33 kV_Wind_F2_Ex]]-ER4)*165000&lt;=0,"",(RD[[#This Row],[33 kV_Wind_F2_Ex]]-ER4)*165000)</calculatedColumnFormula>
    </tableColumn>
    <tableColumn id="88" xr3:uid="{00000000-0010-0000-0100-000058000000}" name="33 kV_Wind_F3_Energy (MWh)" dataDxfId="600"/>
    <tableColumn id="89" xr3:uid="{00000000-0010-0000-0100-000059000000}" name="33 kV_Wind_F4_Energy (MWh)" dataDxfId="599"/>
    <tableColumn id="90" xr3:uid="{00000000-0010-0000-0100-00005A000000}" name="33 kV_Solar_F1_Energy (kWh)" dataDxfId="598">
      <calculatedColumnFormula>IF((RD[[#This Row],[33 kV_Solar_F1_Ex]]-EU4)*225000&lt;=0,"",(RD[[#This Row],[33 kV_Solar_F1_Ex]]-EU4)*225000)</calculatedColumnFormula>
    </tableColumn>
    <tableColumn id="91" xr3:uid="{00000000-0010-0000-0100-00005B000000}" name="33 kV_Solar_F2_Energy (MWh)" dataDxfId="597"/>
    <tableColumn id="92" xr3:uid="{00000000-0010-0000-0100-00005C000000}" name="33 kV_Solar_F3_Energy (MWh)" dataDxfId="596"/>
    <tableColumn id="93" xr3:uid="{00000000-0010-0000-0100-00005D000000}" name="33 kV_Solar_F4_Energy (MWh)" dataDxfId="595"/>
    <tableColumn id="94" xr3:uid="{00000000-0010-0000-0100-00005E000000}" name="33kV_OG1_Energy (MWh)" dataDxfId="594">
      <calculatedColumnFormula>IF((RD[[#This Row],[33kV_OG1_Ex]]-EY4)*1000&lt;=0,0,(RD[[#This Row],[33kV_OG1_Ex]]-EY4)*1000)</calculatedColumnFormula>
    </tableColumn>
    <tableColumn id="95" xr3:uid="{00000000-0010-0000-0100-00005F000000}" name="33kV_OG2_Energy (MWh)" dataDxfId="593">
      <calculatedColumnFormula>IFERROR(IF((RD[[#This Row],[33kV_OG2_Ex]]-EZ4)*1000&lt;=0,0,(RD[[#This Row],[33kV_OG2_Ex]]-EZ4)*1000),0)</calculatedColumnFormula>
    </tableColumn>
    <tableColumn id="96" xr3:uid="{00000000-0010-0000-0100-000060000000}" name="220kV_TX1_Energy (MWh)" dataDxfId="592">
      <calculatedColumnFormula>(RD[[#This Row],[220kV_TX1_Ex]]-EW2)</calculatedColumnFormula>
    </tableColumn>
    <tableColumn id="97" xr3:uid="{00000000-0010-0000-0100-000061000000}" name="220kV_Tx2_Energy (MWh)" dataDxfId="591">
      <calculatedColumnFormula>IF((RD[[#This Row],[220kV_Tx2_Ex]]-FB4)*800000&lt;=0,0,(RD[[#This Row],[220kV_Tx2_Ex]]-FB4)*800000)</calculatedColumnFormula>
    </tableColumn>
    <tableColumn id="98" xr3:uid="{00000000-0010-0000-0100-000062000000}" name="220kV_TL_TVM Energy (MWh)" dataDxfId="590">
      <calculatedColumnFormula>IF((RD[[#This Row],[220kV_TL_TVM_Ex]]-FC4)*1600000&lt;=0,0,(RD[[#This Row],[220kV_TL_TVM_Ex]]-FC4)*1600000)</calculatedColumnFormula>
    </tableColumn>
    <tableColumn id="99" xr3:uid="{00000000-0010-0000-0100-000063000000}" name="220kV_C&amp;R_PQM_Ex (MWh)" dataDxfId="589">
      <calculatedColumnFormula>IF((RD[[#This Row],[220kV_C&amp;R_PQM_Ex]]-FD4)*1600000&lt;=0,"",(RD[[#This Row],[220kV_C&amp;R_PQM_Ex]]-FD4)*1600000)</calculatedColumnFormula>
    </tableColumn>
    <tableColumn id="100" xr3:uid="{00000000-0010-0000-0100-000064000000}" name="220KV_C&amp;R_PQM_im (MWh)" dataDxfId="588">
      <calculatedColumnFormula>IFERROR(IF((RD[[#This Row],[220KV_C&amp;R_PQM_Im]]-FE4)*1600000&lt;=0,0,(RD[[#This Row],[220KV_C&amp;R_PQM_Im]]-FE4)*1600000),"")</calculatedColumnFormula>
    </tableColumn>
    <tableColumn id="101" xr3:uid="{00000000-0010-0000-0100-000065000000}" name="33kV_Aux1_Im(MWh)" dataDxfId="587">
      <calculatedColumnFormula>(RD[[#This Row],[33kV_Aux1_Im]]-FB2)</calculatedColumnFormula>
    </tableColumn>
    <tableColumn id="102" xr3:uid="{00000000-0010-0000-0100-000066000000}" name="33kV_Aux2_Im (MWh)" dataDxfId="586">
      <calculatedColumnFormula>IF((RD[[#This Row],[33kV_Aux2_Im]]-FG4)*1000&lt;=0,"",(RD[[#This Row],[33kV_Aux2_Im]]-FG4)*1000)</calculatedColumnFormula>
    </tableColumn>
    <tableColumn id="103" xr3:uid="{00000000-0010-0000-0100-000067000000}" name="33 kV Total Export (MWH)" dataDxfId="585">
      <calculatedColumnFormula>IFERROR(RD[[#This Row],[33kV_OG1_Energy (MWh)]]+RD[[#This Row],[33kV_OG2_Energy (MWh)]],"")</calculatedColumnFormula>
    </tableColumn>
    <tableColumn id="104" xr3:uid="{00000000-0010-0000-0100-000068000000}" name="220 KV Net Export (MWh)" dataDxfId="584">
      <calculatedColumnFormula>IFERROR(RD[[#This Row],[220kV_TL_TVM Energy (MWh)]]-RD[[#This Row],[220KV_C&amp;R_PQM_im (MWh)]],"")</calculatedColumnFormula>
    </tableColumn>
    <tableColumn id="105" xr3:uid="{00000000-0010-0000-0100-000069000000}" name="33 kV Line Loss (%)" dataDxfId="583">
      <calculatedColumnFormula>IFERROR(RD[[#This Row],[33 kV Total Export (MWH)]]/RD[[#This Row],[220 KV Net Export (MWh)]]-1,"")</calculatedColumnFormula>
    </tableColumn>
    <tableColumn id="80" xr3:uid="{00000000-0010-0000-0100-000050000000}" name="Solar Operating Hours" dataDxfId="582">
      <calculatedColumnFormula>IFERROR((RD[[#This Row],[Sunset Time (POA&lt;20 W/m2)]]-RD[[#This Row],[Sunrise Time (POA&gt;20 W/m2)]])*24,0)</calculatedColumnFormula>
    </tableColumn>
    <tableColumn id="81" xr3:uid="{00000000-0010-0000-0100-000051000000}" name="Solar Export (33 kV)" dataDxfId="581">
      <calculatedColumnFormula>IFERROR(SUM(RD[[#This Row],[33 kV_Solar_F1_Energy (kWh)]:[33 kV_Solar_F4_Energy (MWh)]])-(RD[[#This Row],[33 kV Line Loss (%)]]*RD[[#This Row],[220 KV Net Export (MWh)]]),"")</calculatedColumnFormula>
    </tableColumn>
    <tableColumn id="6" xr3:uid="{00000000-0010-0000-0100-000006000000}" name="Solar Net Export" dataDxfId="580" dataCellStyle="Comma">
      <calculatedColumnFormula>IFERROR(RD[[#This Row],[Solar Export (33 kV)]]*(1-RD[[#This Row],[33 kV Line Loss (%)]]),RD[[#This Row],[Solar Export (33 kV)]])</calculatedColumnFormula>
    </tableColumn>
    <tableColumn id="82" xr3:uid="{00000000-0010-0000-0100-000052000000}" name="Connected DC Capcity (MWp)" dataDxfId="579"/>
    <tableColumn id="83" xr3:uid="{00000000-0010-0000-0100-000053000000}" name="Wind Export (33 kV)" dataDxfId="578">
      <calculatedColumnFormula>SUM(RD[[#This Row],[33 kV_Wind_F1_Energy (MWh)]:[33 kV_Wind_F2_Energy (MWh)]])</calculatedColumnFormula>
    </tableColumn>
    <tableColumn id="7" xr3:uid="{00000000-0010-0000-0100-000007000000}" name="Wind Net Export (33 kV)" dataDxfId="577">
      <calculatedColumnFormula>IFERROR(RD[[#This Row],[Wind Export (33 kV)]]*(1-RD[[#This Row],[33 kV Line Loss (%)]]),RD[[#This Row],[Wind Export (33 kV)]])</calculatedColumnFormula>
    </tableColumn>
    <tableColumn id="8" xr3:uid="{00000000-0010-0000-0100-000008000000}" name="E_AC (WPR)" dataDxfId="576"/>
    <tableColumn id="9" xr3:uid="{00000000-0010-0000-0100-000009000000}" name="E_DC (WPR)" dataDxfId="575"/>
    <tableColumn id="10" xr3:uid="{00000000-0010-0000-0100-00000A000000}" name="WPR (%)" dataDxfId="574">
      <calculatedColumnFormula>IFERROR(RD[[#This Row],[E_AC (WPR)]]/RD[[#This Row],[E_DC (WPR)]],"")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7000000}" name="Inv_SY_B" displayName="Inv_SY_B" ref="B3:CT181" totalsRowShown="0" headerRowDxfId="381" dataDxfId="379" headerRowBorderDxfId="380" tableBorderDxfId="378" totalsRowBorderDxfId="377" headerRowCellStyle="Normal 26">
  <autoFilter ref="B3:CT181" xr:uid="{00000000-0009-0000-0100-000003000000}"/>
  <tableColumns count="97">
    <tableColumn id="1" xr3:uid="{00000000-0010-0000-0700-000001000000}" name="Date" dataDxfId="376">
      <calculatedColumnFormula>B3+1</calculatedColumnFormula>
    </tableColumn>
    <tableColumn id="2" xr3:uid="{00000000-0010-0000-0700-000002000000}" name="IS1_Inv1_M1" dataDxfId="375">
      <calculatedColumnFormula>IFERROR(VLOOKUP($B4,RD[[#All],[Date]:[IS19_Inv2_M2]],C$2,0)/C$1,"")</calculatedColumnFormula>
    </tableColumn>
    <tableColumn id="3" xr3:uid="{00000000-0010-0000-0700-000003000000}" name="IS1_Inv1_M2" dataDxfId="374">
      <calculatedColumnFormula>IFERROR(VLOOKUP($B4,RD[[#All],[Date]:[IS19_Inv2_M2]],D$2,0)/D$1,"")</calculatedColumnFormula>
    </tableColumn>
    <tableColumn id="4" xr3:uid="{00000000-0010-0000-0700-000004000000}" name="IS2_Inv1_M1" dataDxfId="373">
      <calculatedColumnFormula>IFERROR(VLOOKUP($B4,RD[[#All],[Date]:[IS19_Inv2_M2]],E$2,0)/E$1,"")</calculatedColumnFormula>
    </tableColumn>
    <tableColumn id="5" xr3:uid="{00000000-0010-0000-0700-000005000000}" name="IS2_Inv1_M2" dataDxfId="372">
      <calculatedColumnFormula>IFERROR(VLOOKUP($B4,RD[[#All],[Date]:[IS19_Inv2_M2]],F$2,0)/F$1,"")</calculatedColumnFormula>
    </tableColumn>
    <tableColumn id="6" xr3:uid="{00000000-0010-0000-0700-000006000000}" name="IS2_Inv2_M1" dataDxfId="371">
      <calculatedColumnFormula>IFERROR(VLOOKUP($B4,RD[[#All],[Date]:[IS19_Inv2_M2]],G$2,0)/G$1,"")</calculatedColumnFormula>
    </tableColumn>
    <tableColumn id="7" xr3:uid="{00000000-0010-0000-0700-000007000000}" name="IS2_Inv2_M2" dataDxfId="370">
      <calculatedColumnFormula>IFERROR(VLOOKUP($B4,RD[[#All],[Date]:[IS19_Inv2_M2]],H$2,0)/H$1,"")</calculatedColumnFormula>
    </tableColumn>
    <tableColumn id="8" xr3:uid="{00000000-0010-0000-0700-000008000000}" name="IS3_Inv1_M1" dataDxfId="369">
      <calculatedColumnFormula>IFERROR(VLOOKUP($B4,RD[[#All],[Date]:[IS19_Inv2_M2]],I$2,0)/I$1,"")</calculatedColumnFormula>
    </tableColumn>
    <tableColumn id="9" xr3:uid="{00000000-0010-0000-0700-000009000000}" name="IS3_Inv1_M2" dataDxfId="368">
      <calculatedColumnFormula>IFERROR(VLOOKUP($B4,RD[[#All],[Date]:[IS19_Inv2_M2]],J$2,0)/J$1,"")</calculatedColumnFormula>
    </tableColumn>
    <tableColumn id="10" xr3:uid="{00000000-0010-0000-0700-00000A000000}" name="IS3_Inv2_M1" dataDxfId="367">
      <calculatedColumnFormula>IFERROR(VLOOKUP($B4,RD[[#All],[Date]:[IS19_Inv2_M2]],K$2,0)/K$1,"")</calculatedColumnFormula>
    </tableColumn>
    <tableColumn id="11" xr3:uid="{00000000-0010-0000-0700-00000B000000}" name="IS3_Inv2_M2" dataDxfId="366">
      <calculatedColumnFormula>IFERROR(VLOOKUP($B4,RD[[#All],[Date]:[IS19_Inv2_M2]],L$2,0)/L$1,"")</calculatedColumnFormula>
    </tableColumn>
    <tableColumn id="12" xr3:uid="{00000000-0010-0000-0700-00000C000000}" name="IS4_Inv1_M1" dataDxfId="365">
      <calculatedColumnFormula>IFERROR(VLOOKUP($B4,RD[[#All],[Date]:[IS19_Inv2_M2]],M$2,0)/M$1,"")</calculatedColumnFormula>
    </tableColumn>
    <tableColumn id="13" xr3:uid="{00000000-0010-0000-0700-00000D000000}" name="IS4_Inv1_M2" dataDxfId="364">
      <calculatedColumnFormula>IFERROR(VLOOKUP($B4,RD[[#All],[Date]:[IS19_Inv2_M2]],N$2,0)/N$1,"")</calculatedColumnFormula>
    </tableColumn>
    <tableColumn id="14" xr3:uid="{00000000-0010-0000-0700-00000E000000}" name="IS4_Inv2_M1" dataDxfId="363">
      <calculatedColumnFormula>IFERROR(VLOOKUP($B4,RD[[#All],[Date]:[IS19_Inv2_M2]],O$2,0)/O$1,"")</calculatedColumnFormula>
    </tableColumn>
    <tableColumn id="15" xr3:uid="{00000000-0010-0000-0700-00000F000000}" name="IS4_Inv2_M2" dataDxfId="362">
      <calculatedColumnFormula>IFERROR(VLOOKUP($B4,RD[[#All],[Date]:[IS19_Inv2_M2]],P$2,0)/P$1,"")</calculatedColumnFormula>
    </tableColumn>
    <tableColumn id="16" xr3:uid="{00000000-0010-0000-0700-000010000000}" name="IS5_Inv1_M1" dataDxfId="361">
      <calculatedColumnFormula>IFERROR(VLOOKUP($B4,RD[[#All],[Date]:[IS19_Inv2_M2]],Q$2,0)/Q$1,"")</calculatedColumnFormula>
    </tableColumn>
    <tableColumn id="17" xr3:uid="{00000000-0010-0000-0700-000011000000}" name="IS5_Inv1_M2" dataDxfId="360">
      <calculatedColumnFormula>IFERROR(VLOOKUP($B4,RD[[#All],[Date]:[IS19_Inv2_M2]],R$2,0)/R$1,"")</calculatedColumnFormula>
    </tableColumn>
    <tableColumn id="18" xr3:uid="{00000000-0010-0000-0700-000012000000}" name="IS5_Inv1_M3" dataDxfId="359">
      <calculatedColumnFormula>IFERROR(VLOOKUP($B4,RD[[#All],[Date]:[IS19_Inv2_M2]],S$2,0)/S$1,"")</calculatedColumnFormula>
    </tableColumn>
    <tableColumn id="19" xr3:uid="{00000000-0010-0000-0700-000013000000}" name="IS5_Inv1_M4" dataDxfId="358">
      <calculatedColumnFormula>IFERROR(VLOOKUP($B4,RD[[#All],[Date]:[IS19_Inv2_M2]],T$2,0)/T$1,"")</calculatedColumnFormula>
    </tableColumn>
    <tableColumn id="20" xr3:uid="{00000000-0010-0000-0700-000014000000}" name="IS6_Inv1_M1" dataDxfId="357">
      <calculatedColumnFormula>IFERROR(VLOOKUP($B4,RD[[#All],[Date]:[IS19_Inv2_M2]],U$2,0)/U$1,"")</calculatedColumnFormula>
    </tableColumn>
    <tableColumn id="21" xr3:uid="{00000000-0010-0000-0700-000015000000}" name="IS6_Inv1_M2" dataDxfId="356">
      <calculatedColumnFormula>IFERROR(VLOOKUP($B4,RD[[#All],[Date]:[IS19_Inv2_M2]],V$2,0)/V$1,"")</calculatedColumnFormula>
    </tableColumn>
    <tableColumn id="22" xr3:uid="{00000000-0010-0000-0700-000016000000}" name="IS6_Inv2_M1" dataDxfId="355">
      <calculatedColumnFormula>IFERROR(VLOOKUP($B4,RD[[#All],[Date]:[IS19_Inv2_M2]],W$2,0)/W$1,"")</calculatedColumnFormula>
    </tableColumn>
    <tableColumn id="23" xr3:uid="{00000000-0010-0000-0700-000017000000}" name="IS6_Inv2_M2" dataDxfId="354">
      <calculatedColumnFormula>IFERROR(VLOOKUP($B4,RD[[#All],[Date]:[IS19_Inv2_M2]],X$2,0)/X$1,"")</calculatedColumnFormula>
    </tableColumn>
    <tableColumn id="24" xr3:uid="{00000000-0010-0000-0700-000018000000}" name="IS7_Inv1_M1" dataDxfId="353">
      <calculatedColumnFormula>IFERROR(VLOOKUP($B4,RD[[#All],[Date]:[IS19_Inv2_M2]],Y$2,0)/Y$1,"")</calculatedColumnFormula>
    </tableColumn>
    <tableColumn id="25" xr3:uid="{00000000-0010-0000-0700-000019000000}" name="IS7_Inv1_M2" dataDxfId="352">
      <calculatedColumnFormula>IFERROR(VLOOKUP($B4,RD[[#All],[Date]:[IS19_Inv2_M2]],Z$2,0)/Z$1,"")</calculatedColumnFormula>
    </tableColumn>
    <tableColumn id="26" xr3:uid="{00000000-0010-0000-0700-00001A000000}" name="IS8_Inv1_M1" dataDxfId="351">
      <calculatedColumnFormula>IFERROR(VLOOKUP($B4,RD[[#All],[Date]:[IS19_Inv2_M2]],AA$2,0)/AA$1,"")</calculatedColumnFormula>
    </tableColumn>
    <tableColumn id="27" xr3:uid="{00000000-0010-0000-0700-00001B000000}" name="IS8_Inv1_M2" dataDxfId="350">
      <calculatedColumnFormula>IFERROR(VLOOKUP($B4,RD[[#All],[Date]:[IS19_Inv2_M2]],AB$2,0)/AB$1,"")</calculatedColumnFormula>
    </tableColumn>
    <tableColumn id="28" xr3:uid="{00000000-0010-0000-0700-00001C000000}" name="IS8_Inv2_M1" dataDxfId="349">
      <calculatedColumnFormula>IFERROR(VLOOKUP($B4,RD[[#All],[Date]:[IS19_Inv2_M2]],AC$2,0)/AC$1,"")</calculatedColumnFormula>
    </tableColumn>
    <tableColumn id="29" xr3:uid="{00000000-0010-0000-0700-00001D000000}" name="IS8_Inv2_M2" dataDxfId="348">
      <calculatedColumnFormula>IFERROR(VLOOKUP($B4,RD[[#All],[Date]:[IS19_Inv2_M2]],AD$2,0)/AD$1,"")</calculatedColumnFormula>
    </tableColumn>
    <tableColumn id="30" xr3:uid="{00000000-0010-0000-0700-00001E000000}" name="IS8_Inv3_M1" dataDxfId="347">
      <calculatedColumnFormula>IFERROR(VLOOKUP($B4,RD[[#All],[Date]:[IS19_Inv2_M2]],AE$2,0)/AE$1,"")</calculatedColumnFormula>
    </tableColumn>
    <tableColumn id="31" xr3:uid="{00000000-0010-0000-0700-00001F000000}" name="IS8_Inv3_M2" dataDxfId="346">
      <calculatedColumnFormula>IFERROR(VLOOKUP($B4,RD[[#All],[Date]:[IS19_Inv2_M2]],AF$2,0)/AF$1,"")</calculatedColumnFormula>
    </tableColumn>
    <tableColumn id="32" xr3:uid="{00000000-0010-0000-0700-000020000000}" name="IS8_Inv4_M1" dataDxfId="345">
      <calculatedColumnFormula>IFERROR(VLOOKUP($B4,RD[[#All],[Date]:[IS19_Inv2_M2]],AG$2,0)/AG$1,"")</calculatedColumnFormula>
    </tableColumn>
    <tableColumn id="33" xr3:uid="{00000000-0010-0000-0700-000021000000}" name="IS8_Inv4_M2" dataDxfId="344">
      <calculatedColumnFormula>IFERROR(VLOOKUP($B4,RD[[#All],[Date]:[IS19_Inv2_M2]],AH$2,0)/AH$1,"")</calculatedColumnFormula>
    </tableColumn>
    <tableColumn id="34" xr3:uid="{90B45F71-BD83-419E-8A35-CA7BA7BE1CD9}" name="IS9_Inv1_M1" dataDxfId="343">
      <calculatedColumnFormula>IFERROR(VLOOKUP($B4,RD[[#All],[Date]:[IS19_Inv2_M2]],AI$2,0)/AI$1,"")</calculatedColumnFormula>
    </tableColumn>
    <tableColumn id="35" xr3:uid="{E2AA41B7-5786-4240-872E-6F21CFBE2966}" name="IS9_Inv1_M2" dataDxfId="342">
      <calculatedColumnFormula>IFERROR(VLOOKUP($B4,RD[[#All],[Date]:[IS19_Inv2_M2]],AJ$2,0)/AJ$1,"")</calculatedColumnFormula>
    </tableColumn>
    <tableColumn id="36" xr3:uid="{E868C79D-3514-453E-9F41-1A081A683C7B}" name="IS9_Inv1_M3" dataDxfId="341">
      <calculatedColumnFormula>IFERROR(VLOOKUP($B4,RD[[#All],[Date]:[IS19_Inv2_M2]],AK$2,0)/AK$1,"")</calculatedColumnFormula>
    </tableColumn>
    <tableColumn id="38" xr3:uid="{D80D6D42-6BDC-4DCF-9FA3-46C0490B4253}" name="IS9_Inv1_M4" dataDxfId="340">
      <calculatedColumnFormula>IFERROR(VLOOKUP($B4,RD[[#All],[Date]:[IS19_Inv2_M2]],AL$2,0)/AL$1,"")</calculatedColumnFormula>
    </tableColumn>
    <tableColumn id="39" xr3:uid="{CE6FA88C-FC9C-4615-A728-BF68B0C1C03D}" name="IS9_Inv2_M1" dataDxfId="339">
      <calculatedColumnFormula>IFERROR(VLOOKUP($B4,RD[[#All],[Date]:[IS19_Inv2_M2]],AM$2,0)/AM$1,"")</calculatedColumnFormula>
    </tableColumn>
    <tableColumn id="40" xr3:uid="{8DC1A6C2-B856-4579-872E-8F0A1805C930}" name="IS9_Inv2_M2" dataDxfId="338">
      <calculatedColumnFormula>IFERROR(VLOOKUP($B4,RD[[#All],[Date]:[IS19_Inv2_M2]],AN$2,0)/AN$1,"")</calculatedColumnFormula>
    </tableColumn>
    <tableColumn id="41" xr3:uid="{88A9D4E5-80F1-4941-B5F2-983CC1724791}" name="IS9_Inv2_M3" dataDxfId="337">
      <calculatedColumnFormula>IFERROR(VLOOKUP($B4,RD[[#All],[Date]:[IS19_Inv2_M2]],AO$2,0)/AO$1,"")</calculatedColumnFormula>
    </tableColumn>
    <tableColumn id="42" xr3:uid="{224E8A9F-0D31-45A8-8250-674FC131E5F6}" name="IS9_Inv2_M4" dataDxfId="336">
      <calculatedColumnFormula>IFERROR(VLOOKUP($B4,RD[[#All],[Date]:[IS19_Inv2_M2]],AP$2,0)/AP$1,"")</calculatedColumnFormula>
    </tableColumn>
    <tableColumn id="43" xr3:uid="{80DD9CF8-7C12-479E-BB2B-EE4E7832199B}" name="IS10_Inv1_M1" dataDxfId="335">
      <calculatedColumnFormula>IFERROR(VLOOKUP($B4,RD[[#All],[Date]:[IS19_Inv2_M2]],AQ$2,0)/AQ$1,"")</calculatedColumnFormula>
    </tableColumn>
    <tableColumn id="44" xr3:uid="{1146C5CE-48AE-4DFA-A677-5F28A4402CB6}" name="IS10_Inv1_M2" dataDxfId="334">
      <calculatedColumnFormula>IFERROR(VLOOKUP($B4,RD[[#All],[Date]:[IS19_Inv2_M2]],AR$2,0)/AR$1,"")</calculatedColumnFormula>
    </tableColumn>
    <tableColumn id="45" xr3:uid="{52311BDD-1EF7-49D6-8984-8CC9901460B2}" name="IS10_Inv1_M3" dataDxfId="333">
      <calculatedColumnFormula>IFERROR(VLOOKUP($B4,RD[[#All],[Date]:[IS19_Inv2_M2]],AS$2,0)/AS$1,"")</calculatedColumnFormula>
    </tableColumn>
    <tableColumn id="46" xr3:uid="{F1A55E3E-F33C-4DD4-AB77-9B0BB42ACF7F}" name="IS10_Inv1_M4" dataDxfId="332">
      <calculatedColumnFormula>IFERROR(VLOOKUP($B4,RD[[#All],[Date]:[IS19_Inv2_M2]],AT$2,0)/AT$1,"")</calculatedColumnFormula>
    </tableColumn>
    <tableColumn id="47" xr3:uid="{6DB4DA53-6711-4F13-864C-690EE09C2E47}" name="IS10_Inv2_M1" dataDxfId="331">
      <calculatedColumnFormula>IFERROR(VLOOKUP($B4,RD[[#All],[Date]:[IS19_Inv2_M2]],AU$2,0)/AU$1,"")</calculatedColumnFormula>
    </tableColumn>
    <tableColumn id="48" xr3:uid="{AD265C4F-A589-4E0B-AA43-AE2AC6328619}" name="IS10_Inv2_M2" dataDxfId="330">
      <calculatedColumnFormula>IFERROR(VLOOKUP($B4,RD[[#All],[Date]:[IS19_Inv2_M2]],AV$2,0)/AV$1,"")</calculatedColumnFormula>
    </tableColumn>
    <tableColumn id="49" xr3:uid="{D4BA41C0-888D-4A8B-B853-4BE072027BBC}" name="IS10_Inv2_M3" dataDxfId="329">
      <calculatedColumnFormula>IFERROR(VLOOKUP($B4,RD[[#All],[Date]:[IS19_Inv2_M2]],AW$2,0)/AW$1,"")</calculatedColumnFormula>
    </tableColumn>
    <tableColumn id="50" xr3:uid="{C6E78317-E87F-42AE-938E-DFC516ECDEBE}" name="IS10_Inv2_M4" dataDxfId="328">
      <calculatedColumnFormula>IFERROR(VLOOKUP($B4,RD[[#All],[Date]:[IS19_Inv2_M2]],AX$2,0)/AX$1,"")</calculatedColumnFormula>
    </tableColumn>
    <tableColumn id="75" xr3:uid="{D288EBAD-0C61-444B-994E-0B812B95C718}" name="IS11_Inv1_M1" dataDxfId="327">
      <calculatedColumnFormula>IFERROR(VLOOKUP($B4,RD[[#All],[Date]:[IS19_Inv2_M2]],AY$2,0)/AY$1,"")</calculatedColumnFormula>
    </tableColumn>
    <tableColumn id="74" xr3:uid="{8ADAC74D-2A75-4CA8-88FD-F003DA62FF2B}" name="IS11_Inv1_M2" dataDxfId="326">
      <calculatedColumnFormula>IFERROR(VLOOKUP($B4,RD[[#All],[Date]:[IS19_Inv2_M2]],AZ$2,0)/AZ$1,"")</calculatedColumnFormula>
    </tableColumn>
    <tableColumn id="73" xr3:uid="{665B89FD-ADBB-498D-8149-9641DDCEAD32}" name="IS11_Inv1_M3" dataDxfId="325">
      <calculatedColumnFormula>IFERROR(VLOOKUP($B4,RD[[#All],[Date]:[IS19_Inv2_M2]],BA$2,0)/BA$1,"")</calculatedColumnFormula>
    </tableColumn>
    <tableColumn id="72" xr3:uid="{7A246AD0-3693-4DAA-AA59-0BEB67F871DF}" name="IS11_Inv1_M4" dataDxfId="324">
      <calculatedColumnFormula>IFERROR(VLOOKUP($B4,RD[[#All],[Date]:[IS19_Inv2_M2]],BB$2,0)/BB$1,"")</calculatedColumnFormula>
    </tableColumn>
    <tableColumn id="71" xr3:uid="{CD79C0F0-2AFF-4431-8798-A2CAF146DEB4}" name="IS11_Inv2_M1" dataDxfId="323">
      <calculatedColumnFormula>IFERROR(VLOOKUP($B4,RD[[#All],[Date]:[IS19_Inv2_M2]],BC$2,0)/BC$1,"")</calculatedColumnFormula>
    </tableColumn>
    <tableColumn id="70" xr3:uid="{3876B39A-139C-4E15-9F72-977A7830D6A6}" name="IS11_Inv2_M2" dataDxfId="322">
      <calculatedColumnFormula>IFERROR(VLOOKUP($B4,RD[[#All],[Date]:[IS19_Inv2_M2]],BD$2,0)/BD$1,"")</calculatedColumnFormula>
    </tableColumn>
    <tableColumn id="69" xr3:uid="{DFC7C0D6-1264-41A8-A39E-F18D45C8121B}" name="IS11_Inv2_M3" dataDxfId="321">
      <calculatedColumnFormula>IFERROR(VLOOKUP($B4,RD[[#All],[Date]:[IS19_Inv2_M2]],BE$2,0)/BE$1,"")</calculatedColumnFormula>
    </tableColumn>
    <tableColumn id="68" xr3:uid="{E9AA2E48-BFC5-4C1D-9415-F7E1519E9EE2}" name="IS11_Inv2_M4" dataDxfId="320">
      <calculatedColumnFormula>IFERROR(VLOOKUP($B4,RD[[#All],[Date]:[IS19_Inv2_M2]],BF$2,0)/BF$1,"")</calculatedColumnFormula>
    </tableColumn>
    <tableColumn id="67" xr3:uid="{A5C782E7-E16C-4040-AE0B-0A706E236AA4}" name="IS12_Inv1_M1" dataDxfId="319">
      <calculatedColumnFormula>IFERROR(VLOOKUP($B4,RD[[#All],[Date]:[IS19_Inv2_M2]],BG$2,0)/BG$1,"")</calculatedColumnFormula>
    </tableColumn>
    <tableColumn id="66" xr3:uid="{DA389BAA-BA8F-4AF8-B317-E3A6C34B5BCA}" name="IS12_Inv1_M2" dataDxfId="318">
      <calculatedColumnFormula>IFERROR(VLOOKUP($B4,RD[[#All],[Date]:[IS19_Inv2_M2]],BH$2,0)/BH$1,"")</calculatedColumnFormula>
    </tableColumn>
    <tableColumn id="65" xr3:uid="{94D04294-7233-46AD-8FA0-E9734C8E56C7}" name="IS12_Inv1_M3" dataDxfId="317">
      <calculatedColumnFormula>IFERROR(VLOOKUP($B4,RD[[#All],[Date]:[IS19_Inv2_M2]],BI$2,0)/BI$1,"")</calculatedColumnFormula>
    </tableColumn>
    <tableColumn id="64" xr3:uid="{2E8701FB-CC01-47EB-91E3-9F21DB9DDADB}" name="IS12_Inv1_M4" dataDxfId="316">
      <calculatedColumnFormula>IFERROR(VLOOKUP($B4,RD[[#All],[Date]:[IS19_Inv2_M2]],BJ$2,0)/BJ$1,"")</calculatedColumnFormula>
    </tableColumn>
    <tableColumn id="63" xr3:uid="{2677BDAA-186A-4E3C-9453-CCABCA5AC997}" name="IS12_Inv2_M1" dataDxfId="315">
      <calculatedColumnFormula>IFERROR(VLOOKUP($B4,RD[[#All],[Date]:[IS19_Inv2_M2]],BK$2,0)/BK$1,"")</calculatedColumnFormula>
    </tableColumn>
    <tableColumn id="62" xr3:uid="{32E25F44-CBE5-4EED-869B-3F6A1285387A}" name="IS12_Inv2_M2" dataDxfId="314">
      <calculatedColumnFormula>IFERROR(VLOOKUP($B4,RD[[#All],[Date]:[IS19_Inv2_M2]],BL$2,0)/BL$1,"")</calculatedColumnFormula>
    </tableColumn>
    <tableColumn id="61" xr3:uid="{2C61748A-8B23-460B-860C-99915FC8CA11}" name="IS12_Inv2_M3" dataDxfId="313">
      <calculatedColumnFormula>IFERROR(VLOOKUP($B4,RD[[#All],[Date]:[IS19_Inv2_M2]],BM$2,0)/BM$1,"")</calculatedColumnFormula>
    </tableColumn>
    <tableColumn id="60" xr3:uid="{70E453B1-F092-4AE9-8F18-A18132E2D760}" name="IS12_Inv2_M4" dataDxfId="312">
      <calculatedColumnFormula>IFERROR(VLOOKUP($B4,RD[[#All],[Date]:[IS19_Inv2_M2]],BN$2,0)/BN$1,"")</calculatedColumnFormula>
    </tableColumn>
    <tableColumn id="59" xr3:uid="{2429AAA5-B903-4966-AB63-1155CDB96323}" name="IS13_Inv1_M1" dataDxfId="311">
      <calculatedColumnFormula>IFERROR(VLOOKUP($B4,RD[[#All],[Date]:[IS19_Inv2_M2]],BO$2,0)/BO$1,"")</calculatedColumnFormula>
    </tableColumn>
    <tableColumn id="58" xr3:uid="{2C38EDA3-4C6D-420B-85E1-9F4DC350B76F}" name="IS13_Inv1_M2" dataDxfId="310">
      <calculatedColumnFormula>IFERROR(VLOOKUP($B4,RD[[#All],[Date]:[IS19_Inv2_M2]],BP$2,0)/BP$1,"")</calculatedColumnFormula>
    </tableColumn>
    <tableColumn id="57" xr3:uid="{B10CA3AA-E075-42B1-ACCB-AC0052878308}" name="IS13_Inv2_M1" dataDxfId="309">
      <calculatedColumnFormula>IFERROR(VLOOKUP($B4,RD[[#All],[Date]:[IS19_Inv2_M2]],BQ$2,0)/BQ$1,"")</calculatedColumnFormula>
    </tableColumn>
    <tableColumn id="56" xr3:uid="{FD7861EB-EDCF-48A3-B29F-D9AB5EF5A2C0}" name="IS13_Inv2_M2" dataDxfId="308">
      <calculatedColumnFormula>IFERROR(VLOOKUP($B4,RD[[#All],[Date]:[IS19_Inv2_M2]],BR$2,0)/BR$1,"")</calculatedColumnFormula>
    </tableColumn>
    <tableColumn id="55" xr3:uid="{16FE96FD-A0C8-4814-915A-8080C7D83B9D}" name="IS13_Inv3_M1" dataDxfId="307">
      <calculatedColumnFormula>IFERROR(VLOOKUP($B4,RD[[#All],[Date]:[IS19_Inv2_M2]],BS$2,0)/BS$1,"")</calculatedColumnFormula>
    </tableColumn>
    <tableColumn id="54" xr3:uid="{655C931B-053F-469D-8014-C87E23D9271F}" name="IS13_Inv3_M2" dataDxfId="306">
      <calculatedColumnFormula>IFERROR(VLOOKUP($B4,RD[[#All],[Date]:[IS19_Inv2_M2]],BT$2,0)/BT$1,"")</calculatedColumnFormula>
    </tableColumn>
    <tableColumn id="53" xr3:uid="{B43FEB2A-A86C-4056-804C-26CD58CF058F}" name="IS13_Inv4_M1" dataDxfId="305">
      <calculatedColumnFormula>IFERROR(VLOOKUP($B4,RD[[#All],[Date]:[IS19_Inv2_M2]],BU$2,0)/BU$1,"")</calculatedColumnFormula>
    </tableColumn>
    <tableColumn id="52" xr3:uid="{3074BB69-7662-4EC8-8FC5-EDB1435677B4}" name="IS13_Inv4_M2" dataDxfId="304">
      <calculatedColumnFormula>IFERROR(VLOOKUP($B4,RD[[#All],[Date]:[IS19_Inv2_M2]],BV$2,0)/BV$1,"")</calculatedColumnFormula>
    </tableColumn>
    <tableColumn id="51" xr3:uid="{20059692-7517-4949-A565-E99EA807DC5C}" name="IS14_Inv1_M1" dataDxfId="303">
      <calculatedColumnFormula>IFERROR(VLOOKUP($B4,RD[[#All],[Date]:[IS19_Inv2_M2]],BW$2,0)/BW$1,"")</calculatedColumnFormula>
    </tableColumn>
    <tableColumn id="37" xr3:uid="{2C707A8E-7614-42A4-B527-1E06352E6BEF}" name="IS14_Inv1_M2" dataDxfId="302">
      <calculatedColumnFormula>IFERROR(VLOOKUP($B4,RD[[#All],[Date]:[IS19_Inv2_M2]],BX$2,0)/BX$1,"")</calculatedColumnFormula>
    </tableColumn>
    <tableColumn id="79" xr3:uid="{265EEBB1-5EB7-4DF1-92DF-AFDEF37B1685}" name="IS14_Inv1_M3" dataDxfId="301">
      <calculatedColumnFormula>IFERROR(VLOOKUP($B4,RD[[#All],[Date]:[IS19_Inv2_M2]],BY$2,0)/BY$1,"")</calculatedColumnFormula>
    </tableColumn>
    <tableColumn id="78" xr3:uid="{220DEEB5-F189-408D-AA81-0D3D30AD01D2}" name="IS14_Inv1_M4" dataDxfId="300">
      <calculatedColumnFormula>IFERROR(VLOOKUP($B4,RD[[#All],[Date]:[IS19_Inv2_M2]],BZ$2,0)/BZ$1,"")</calculatedColumnFormula>
    </tableColumn>
    <tableColumn id="77" xr3:uid="{289E0C56-CA3D-4890-BFAE-B19E2E3810D6}" name="IS15_Inv1_M1" dataDxfId="299">
      <calculatedColumnFormula>IFERROR(VLOOKUP($B4,RD[[#All],[Date]:[IS19_Inv2_M2]],CA$2,0)/CA$1,"")</calculatedColumnFormula>
    </tableColumn>
    <tableColumn id="76" xr3:uid="{A06365B4-ABF7-4EAA-BD66-A6AD803CD503}" name="IS15_Inv2_M1" dataDxfId="298">
      <calculatedColumnFormula>IFERROR(VLOOKUP($B4,RD[[#All],[Date]:[IS19_Inv2_M2]],CB$2,0)/CB$1,"")</calculatedColumnFormula>
    </tableColumn>
    <tableColumn id="80" xr3:uid="{2C87E0BC-DF7D-47D7-B9E7-A4051D4D8F9E}" name="IS16_Inv1_M1" dataDxfId="297">
      <calculatedColumnFormula>IFERROR(VLOOKUP($B4,RD[[#All],[Date]:[IS19_Inv2_M2]],CC$2,0)/CC$1,"")</calculatedColumnFormula>
    </tableColumn>
    <tableColumn id="378" xr3:uid="{00000000-0010-0000-0700-00007A010000}" name="IS16_Inv1_M2" dataDxfId="296">
      <calculatedColumnFormula>IFERROR(VLOOKUP($B4,RD[[#All],[Date]:[IS19_Inv2_M2]],CD$2,0)/CD$1,"")</calculatedColumnFormula>
    </tableColumn>
    <tableColumn id="81" xr3:uid="{0E03B8D2-1487-4BA0-9376-E3BE537AA24E}" name="IS17_Inv1_M1" dataDxfId="295">
      <calculatedColumnFormula>IFERROR(VLOOKUP($B4,RD[[#All],[Date]:[IS19_Inv2_M2]],CE$2,0)/CE$1,"")</calculatedColumnFormula>
    </tableColumn>
    <tableColumn id="82" xr3:uid="{172554A9-EA0A-405E-813A-1B9C389B24C7}" name="IS17_Inv1_M2" dataDxfId="294">
      <calculatedColumnFormula>IFERROR(VLOOKUP($B4,RD[[#All],[Date]:[IS19_Inv2_M2]],CF$2,0)/CF$1,"")</calculatedColumnFormula>
    </tableColumn>
    <tableColumn id="83" xr3:uid="{15855742-12F8-4D0E-82C0-EE2A980CEA0B}" name="IS17_Inv2_M1" dataDxfId="293">
      <calculatedColumnFormula>IFERROR(VLOOKUP($B4,RD[[#All],[Date]:[IS19_Inv2_M2]],CG$2,0)/CG$1,"")</calculatedColumnFormula>
    </tableColumn>
    <tableColumn id="84" xr3:uid="{56D303F4-CBF1-4F39-95B9-8EEB79257A83}" name="IS17_Inv2_M2" dataDxfId="292">
      <calculatedColumnFormula>IFERROR(VLOOKUP($B4,RD[[#All],[Date]:[IS19_Inv2_M2]],CH$2,0)/CH$1,"")</calculatedColumnFormula>
    </tableColumn>
    <tableColumn id="85" xr3:uid="{9EBDA769-2977-4F56-9E6E-5C33C156FCF2}" name="IS18_Inv1_M1" dataDxfId="291">
      <calculatedColumnFormula>IFERROR(VLOOKUP($B4,RD[[#All],[Date]:[IS19_Inv2_M2]],CI$2,0)/CI$1,"")</calculatedColumnFormula>
    </tableColumn>
    <tableColumn id="86" xr3:uid="{F9FD6A69-C128-4B61-9985-A5C741F2E512}" name="IS18_Inv1_M2" dataDxfId="290">
      <calculatedColumnFormula>IFERROR(VLOOKUP($B4,RD[[#All],[Date]:[IS19_Inv2_M2]],CJ$2,0)/CJ$1,"")</calculatedColumnFormula>
    </tableColumn>
    <tableColumn id="87" xr3:uid="{D276C19C-CD2B-49BC-A157-488A47AC1E61}" name="IS18_Inv1_M3" dataDxfId="289">
      <calculatedColumnFormula>IFERROR(VLOOKUP($B4,RD[[#All],[Date]:[IS19_Inv2_M2]],CK$2,0)/CK$1,"")</calculatedColumnFormula>
    </tableColumn>
    <tableColumn id="88" xr3:uid="{32646C25-0739-4797-8316-E73854F0194D}" name="IS18_Inv1_M4" dataDxfId="288">
      <calculatedColumnFormula>IFERROR(VLOOKUP($B4,RD[[#All],[Date]:[IS19_Inv2_M2]],CL$2,0)/CL$1,"")</calculatedColumnFormula>
    </tableColumn>
    <tableColumn id="89" xr3:uid="{97441EF5-FA59-4C38-B96C-CA5F92560908}" name="IS18_Inv2_M1" dataDxfId="287">
      <calculatedColumnFormula>IFERROR(VLOOKUP($B4,RD[[#All],[Date]:[IS19_Inv2_M2]],CM$2,0)/CM$1,"")</calculatedColumnFormula>
    </tableColumn>
    <tableColumn id="90" xr3:uid="{1FFE133D-1A50-47A7-9D08-6B2168636EE4}" name="IS18_Inv2_M2" dataDxfId="286">
      <calculatedColumnFormula>IFERROR(VLOOKUP($B4,RD[[#All],[Date]:[IS19_Inv2_M2]],CN$2,0)/CN$1,"")</calculatedColumnFormula>
    </tableColumn>
    <tableColumn id="91" xr3:uid="{36B4A3F1-B238-4BBD-8BBB-A81D898FC8D9}" name="IS18_Inv2_M3" dataDxfId="285">
      <calculatedColumnFormula>IFERROR(VLOOKUP($B4,RD[[#All],[Date]:[IS19_Inv2_M2]],CO$2,0)/CO$1,"")</calculatedColumnFormula>
    </tableColumn>
    <tableColumn id="92" xr3:uid="{E436927E-C1A7-42B7-A3FA-27A2044718A5}" name="IS18_Inv2_M4" dataDxfId="284">
      <calculatedColumnFormula>IFERROR(VLOOKUP($B4,RD[[#All],[Date]:[IS19_Inv2_M2]],CP$2,0)/CP$1,"")</calculatedColumnFormula>
    </tableColumn>
    <tableColumn id="93" xr3:uid="{6E3A31FE-1C98-4375-80AB-CEE8E2926557}" name="IS19_Inv1_M1" dataDxfId="283">
      <calculatedColumnFormula>IFERROR(VLOOKUP($B4,RD[[#All],[Date]:[IS19_Inv2_M2]],CQ$2,0)/CQ$1,"")</calculatedColumnFormula>
    </tableColumn>
    <tableColumn id="94" xr3:uid="{8B241DD4-DCD0-482B-991A-F6A2014D78BE}" name="IS19_Inv1_M2" dataDxfId="282">
      <calculatedColumnFormula>IFERROR(VLOOKUP($B4,RD[[#All],[Date]:[IS19_Inv2_M2]],CR$2,0)/CR$1,"")</calculatedColumnFormula>
    </tableColumn>
    <tableColumn id="95" xr3:uid="{393DEF03-7889-4558-B6BB-83A8F1CA152C}" name="IS19_Inv2_M1" dataDxfId="281">
      <calculatedColumnFormula>IFERROR(VLOOKUP($B4,RD[[#All],[Date]:[IS19_Inv2_M2]],CS$2,0)/CS$1,"")</calculatedColumnFormula>
    </tableColumn>
    <tableColumn id="96" xr3:uid="{EADC743C-72A5-4D2B-8FC2-D1DCAF3966D7}" name="IS19_Inv2_M2" dataDxfId="280">
      <calculatedColumnFormula>IFERROR(VLOOKUP($B4,RD[[#All],[Date]:[IS19_Inv2_M2]],CT$2,0)/CT$1,"")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Inv_SY" displayName="Inv_SY" ref="B3:CX420" totalsRowShown="0" headerRowDxfId="573" dataDxfId="571" headerRowBorderDxfId="572" tableBorderDxfId="570" totalsRowBorderDxfId="569" headerRowCellStyle="Normal 26">
  <autoFilter ref="B3:CX420" xr:uid="{00000000-0009-0000-0100-000008000000}"/>
  <tableColumns count="101">
    <tableColumn id="1" xr3:uid="{00000000-0010-0000-0800-000001000000}" name="Date" dataDxfId="568">
      <calculatedColumnFormula>B3+1</calculatedColumnFormula>
    </tableColumn>
    <tableColumn id="2" xr3:uid="{00000000-0010-0000-0800-000002000000}" name="IS1_Inv1_M1" dataDxfId="567">
      <calculatedColumnFormula>IFERROR(Inv_SY_B!C4/Inv_SY_B!$CU4-1,"")</calculatedColumnFormula>
    </tableColumn>
    <tableColumn id="3" xr3:uid="{00000000-0010-0000-0800-000003000000}" name="IS1_Inv1_M2" dataDxfId="566">
      <calculatedColumnFormula>IFERROR(Inv_SY_B!D4/Inv_SY_B!$CU4-1,"")</calculatedColumnFormula>
    </tableColumn>
    <tableColumn id="4" xr3:uid="{00000000-0010-0000-0800-000004000000}" name="IS2_Inv1_M1" dataDxfId="565">
      <calculatedColumnFormula>IFERROR(Inv_SY_B!E4/Inv_SY_B!$CU4-1,"")</calculatedColumnFormula>
    </tableColumn>
    <tableColumn id="5" xr3:uid="{00000000-0010-0000-0800-000005000000}" name="IS2_Inv1_M2" dataDxfId="564">
      <calculatedColumnFormula>IFERROR(Inv_SY_B!F4/Inv_SY_B!$CU4-1,"")</calculatedColumnFormula>
    </tableColumn>
    <tableColumn id="6" xr3:uid="{00000000-0010-0000-0800-000006000000}" name="IS2_Inv2_M1" dataDxfId="563">
      <calculatedColumnFormula>IFERROR(Inv_SY_B!G4/Inv_SY_B!$CU4-1,"")</calculatedColumnFormula>
    </tableColumn>
    <tableColumn id="7" xr3:uid="{00000000-0010-0000-0800-000007000000}" name="IS2_Inv2_M2" dataDxfId="562">
      <calculatedColumnFormula>IFERROR(Inv_SY_B!H4/Inv_SY_B!$CU4-1,"")</calculatedColumnFormula>
    </tableColumn>
    <tableColumn id="8" xr3:uid="{00000000-0010-0000-0800-000008000000}" name="IS3_Inv1_M1" dataDxfId="561">
      <calculatedColumnFormula>IFERROR(Inv_SY_B!I4/Inv_SY_B!$CU4-1,"")</calculatedColumnFormula>
    </tableColumn>
    <tableColumn id="9" xr3:uid="{00000000-0010-0000-0800-000009000000}" name="IS3_Inv1_M2" dataDxfId="560">
      <calculatedColumnFormula>IFERROR(Inv_SY_B!J4/Inv_SY_B!$CU4-1,"")</calculatedColumnFormula>
    </tableColumn>
    <tableColumn id="10" xr3:uid="{00000000-0010-0000-0800-00000A000000}" name="IS3_Inv2_M1" dataDxfId="559">
      <calculatedColumnFormula>IFERROR(Inv_SY_B!K4/Inv_SY_B!$CU4-1,"")</calculatedColumnFormula>
    </tableColumn>
    <tableColumn id="11" xr3:uid="{00000000-0010-0000-0800-00000B000000}" name="IS3_Inv2_M2" dataDxfId="558">
      <calculatedColumnFormula>IFERROR(Inv_SY_B!L4/Inv_SY_B!$CU4-1,"")</calculatedColumnFormula>
    </tableColumn>
    <tableColumn id="12" xr3:uid="{00000000-0010-0000-0800-00000C000000}" name="IS4_Inv1_M1" dataDxfId="557">
      <calculatedColumnFormula>IFERROR(Inv_SY_B!M4/Inv_SY_B!$CU4-1,"")</calculatedColumnFormula>
    </tableColumn>
    <tableColumn id="13" xr3:uid="{00000000-0010-0000-0800-00000D000000}" name="IS4_Inv1_M2" dataDxfId="556">
      <calculatedColumnFormula>IFERROR(Inv_SY_B!N4/Inv_SY_B!$CU4-1,"")</calculatedColumnFormula>
    </tableColumn>
    <tableColumn id="14" xr3:uid="{00000000-0010-0000-0800-00000E000000}" name="IS4_Inv2_M1" dataDxfId="555">
      <calculatedColumnFormula>IFERROR(Inv_SY_B!O4/Inv_SY_B!$CU4-1,"")</calculatedColumnFormula>
    </tableColumn>
    <tableColumn id="15" xr3:uid="{00000000-0010-0000-0800-00000F000000}" name="IS4_Inv2_M2" dataDxfId="554">
      <calculatedColumnFormula>IFERROR(Inv_SY_B!P4/Inv_SY_B!$CU4-1,"")</calculatedColumnFormula>
    </tableColumn>
    <tableColumn id="16" xr3:uid="{00000000-0010-0000-0800-000010000000}" name="IS5_Inv1_M1" dataDxfId="553">
      <calculatedColumnFormula>IFERROR(Inv_SY_B!Q4/Inv_SY_B!$CU4-1,"")</calculatedColumnFormula>
    </tableColumn>
    <tableColumn id="17" xr3:uid="{00000000-0010-0000-0800-000011000000}" name="IS5_Inv1_M2" dataDxfId="552">
      <calculatedColumnFormula>IFERROR(Inv_SY_B!R4/Inv_SY_B!$CU4-1,"")</calculatedColumnFormula>
    </tableColumn>
    <tableColumn id="18" xr3:uid="{00000000-0010-0000-0800-000012000000}" name="IS5_Inv1_M3" dataDxfId="551">
      <calculatedColumnFormula>IFERROR(Inv_SY_B!S4/Inv_SY_B!$CU4-1,"")</calculatedColumnFormula>
    </tableColumn>
    <tableColumn id="19" xr3:uid="{00000000-0010-0000-0800-000013000000}" name="IS5_Inv1_M4" dataDxfId="550">
      <calculatedColumnFormula>IFERROR(Inv_SY_B!T4/Inv_SY_B!$CU4-1,"")</calculatedColumnFormula>
    </tableColumn>
    <tableColumn id="20" xr3:uid="{00000000-0010-0000-0800-000014000000}" name="IS6_Inv1_M1" dataDxfId="549">
      <calculatedColumnFormula>IFERROR(Inv_SY_B!U4/Inv_SY_B!$CU4-1,"")</calculatedColumnFormula>
    </tableColumn>
    <tableColumn id="21" xr3:uid="{00000000-0010-0000-0800-000015000000}" name="IS6_Inv1_M2" dataDxfId="548">
      <calculatedColumnFormula>IFERROR(Inv_SY_B!V4/Inv_SY_B!$CU4-1,"")</calculatedColumnFormula>
    </tableColumn>
    <tableColumn id="22" xr3:uid="{00000000-0010-0000-0800-000016000000}" name="IS6_Inv2_M1" dataDxfId="547">
      <calculatedColumnFormula>IFERROR(Inv_SY_B!W4/Inv_SY_B!$CU4-1,"")</calculatedColumnFormula>
    </tableColumn>
    <tableColumn id="23" xr3:uid="{00000000-0010-0000-0800-000017000000}" name="IS6_Inv2_M2" dataDxfId="546">
      <calculatedColumnFormula>IFERROR(Inv_SY_B!X4/Inv_SY_B!$CU4-1,"")</calculatedColumnFormula>
    </tableColumn>
    <tableColumn id="24" xr3:uid="{00000000-0010-0000-0800-000018000000}" name="IS7_Inv1_M1" dataDxfId="545">
      <calculatedColumnFormula>IFERROR(Inv_SY_B!Y4/Inv_SY_B!$CU4-1,"")</calculatedColumnFormula>
    </tableColumn>
    <tableColumn id="25" xr3:uid="{00000000-0010-0000-0800-000019000000}" name="IS7_Inv1_M2" dataDxfId="544">
      <calculatedColumnFormula>IFERROR(Inv_SY_B!Z4/Inv_SY_B!$CU4-1,"")</calculatedColumnFormula>
    </tableColumn>
    <tableColumn id="26" xr3:uid="{00000000-0010-0000-0800-00001A000000}" name="IS8_Inv1_M1" dataDxfId="543">
      <calculatedColumnFormula>IFERROR(Inv_SY_B!AA4/Inv_SY_B!$CU4-1,"")</calculatedColumnFormula>
    </tableColumn>
    <tableColumn id="27" xr3:uid="{00000000-0010-0000-0800-00001B000000}" name="IS8_Inv1_M2" dataDxfId="542">
      <calculatedColumnFormula>IFERROR(Inv_SY_B!AB4/Inv_SY_B!$CU4-1,"")</calculatedColumnFormula>
    </tableColumn>
    <tableColumn id="28" xr3:uid="{00000000-0010-0000-0800-00001C000000}" name="IS8_Inv2_M1" dataDxfId="541">
      <calculatedColumnFormula>IFERROR(Inv_SY_B!AC4/Inv_SY_B!$CU4-1,"")</calculatedColumnFormula>
    </tableColumn>
    <tableColumn id="29" xr3:uid="{00000000-0010-0000-0800-00001D000000}" name="IS8_Inv2_M2" dataDxfId="540">
      <calculatedColumnFormula>IFERROR(Inv_SY_B!AD4/Inv_SY_B!$CU4-1,"")</calculatedColumnFormula>
    </tableColumn>
    <tableColumn id="30" xr3:uid="{00000000-0010-0000-0800-00001E000000}" name="IS8_Inv3_M1" dataDxfId="539">
      <calculatedColumnFormula>IFERROR(Inv_SY_B!AE4/Inv_SY_B!$CU4-1,"")</calculatedColumnFormula>
    </tableColumn>
    <tableColumn id="31" xr3:uid="{00000000-0010-0000-0800-00001F000000}" name="IS8_Inv3_M2" dataDxfId="538">
      <calculatedColumnFormula>IFERROR(Inv_SY_B!AF4/Inv_SY_B!$CU4-1,"")</calculatedColumnFormula>
    </tableColumn>
    <tableColumn id="32" xr3:uid="{00000000-0010-0000-0800-000020000000}" name="IS8_Inv4_M1" dataDxfId="537">
      <calculatedColumnFormula>IFERROR(Inv_SY_B!AG4/Inv_SY_B!$CU4-1,"")</calculatedColumnFormula>
    </tableColumn>
    <tableColumn id="33" xr3:uid="{00000000-0010-0000-0800-000021000000}" name="IS8_Inv4_M2" dataDxfId="536">
      <calculatedColumnFormula>IFERROR(Inv_SY_B!AH4/Inv_SY_B!$CU4-1,"")</calculatedColumnFormula>
    </tableColumn>
    <tableColumn id="34" xr3:uid="{8A836FC7-C92A-4866-8F1D-960504E2EF9D}" name="IS9_Inv1_M1" dataDxfId="535">
      <calculatedColumnFormula>IFERROR(Inv_SY_B!AI4/Inv_SY_B!$CU4-1,"")</calculatedColumnFormula>
    </tableColumn>
    <tableColumn id="35" xr3:uid="{0DEBC98B-75A2-45A5-8814-4F19997657FB}" name="IS9_Inv1_M2" dataDxfId="534">
      <calculatedColumnFormula>IFERROR(Inv_SY_B!AJ4/Inv_SY_B!$CU4-1,"")</calculatedColumnFormula>
    </tableColumn>
    <tableColumn id="36" xr3:uid="{8459DE1E-6BD2-4EFB-B8A1-8F05E29A62C9}" name="IS9_Inv1_M3" dataDxfId="533">
      <calculatedColumnFormula>IFERROR(Inv_SY_B!AK4/Inv_SY_B!$CU4-1,"")</calculatedColumnFormula>
    </tableColumn>
    <tableColumn id="37" xr3:uid="{88614544-5376-4642-B37C-7CCA8C50D61A}" name="IS9_Inv1_M4" dataDxfId="532">
      <calculatedColumnFormula>IFERROR(Inv_SY_B!AL4/Inv_SY_B!$CU4-1,"")</calculatedColumnFormula>
    </tableColumn>
    <tableColumn id="38" xr3:uid="{F62EDB67-27C2-46E1-B053-C59763777B84}" name="IS9_Inv2_M1" dataDxfId="531">
      <calculatedColumnFormula>IFERROR(Inv_SY_B!AM4/Inv_SY_B!$CU4-1,"")</calculatedColumnFormula>
    </tableColumn>
    <tableColumn id="39" xr3:uid="{8FDF8DBE-2F94-41A4-A85D-05E90FCD61D3}" name="IS9_Inv2_M2" dataDxfId="530">
      <calculatedColumnFormula>IFERROR(Inv_SY_B!AN4/Inv_SY_B!$CU4-1,"")</calculatedColumnFormula>
    </tableColumn>
    <tableColumn id="40" xr3:uid="{1244A57E-2B83-45A7-8A9D-D7BF2C1A3D35}" name="IS9_Inv2_M3" dataDxfId="529">
      <calculatedColumnFormula>IFERROR(Inv_SY_B!AO4/Inv_SY_B!$CU4-1,"")</calculatedColumnFormula>
    </tableColumn>
    <tableColumn id="41" xr3:uid="{8D624CD0-0A5D-42B6-9097-62B0479D4885}" name="IS9_Inv2_M4" dataDxfId="528">
      <calculatedColumnFormula>IFERROR(Inv_SY_B!AP4/Inv_SY_B!$CU4-1,"")</calculatedColumnFormula>
    </tableColumn>
    <tableColumn id="42" xr3:uid="{5A0E823E-D5D2-43E7-BAB0-6D4F55CE0CD1}" name="IS10_Inv1_M1" dataDxfId="527">
      <calculatedColumnFormula>IFERROR(Inv_SY_B!AQ4/Inv_SY_B!$CU4-1,"")</calculatedColumnFormula>
    </tableColumn>
    <tableColumn id="43" xr3:uid="{19BFF98E-85C9-4581-9111-62FFFCAAFC2E}" name="IS10_Inv1_M2" dataDxfId="526">
      <calculatedColumnFormula>IFERROR(Inv_SY_B!AR4/Inv_SY_B!$CU4-1,"")</calculatedColumnFormula>
    </tableColumn>
    <tableColumn id="44" xr3:uid="{BADD358C-22B2-4A78-90F4-51C1DAAC92F1}" name="IS10_Inv1_M3" dataDxfId="525">
      <calculatedColumnFormula>IFERROR(Inv_SY_B!AS4/Inv_SY_B!$CU4-1,"")</calculatedColumnFormula>
    </tableColumn>
    <tableColumn id="45" xr3:uid="{EC6E3475-56E6-416F-B2F4-B6B4C47C5271}" name="IS10_Inv1_M4" dataDxfId="524">
      <calculatedColumnFormula>IFERROR(Inv_SY_B!AT4/Inv_SY_B!$CU4-1,"")</calculatedColumnFormula>
    </tableColumn>
    <tableColumn id="46" xr3:uid="{CBD1EB6C-5573-43C4-9BF7-9FC2F5B3E635}" name="IS10_Inv2_M1" dataDxfId="523">
      <calculatedColumnFormula>IFERROR(Inv_SY_B!AU4/Inv_SY_B!$CU4-1,"")</calculatedColumnFormula>
    </tableColumn>
    <tableColumn id="47" xr3:uid="{27F6E95F-8A0B-448A-862B-90E6EC7E1F10}" name="IS10_Inv2_M2" dataDxfId="522">
      <calculatedColumnFormula>IFERROR(Inv_SY_B!AV4/Inv_SY_B!$CU4-1,"")</calculatedColumnFormula>
    </tableColumn>
    <tableColumn id="48" xr3:uid="{2DB32BE0-3B85-45CD-8964-ACB201C5DDF1}" name="IS10_Inv2_M3" dataDxfId="521">
      <calculatedColumnFormula>IFERROR(Inv_SY_B!AW4/Inv_SY_B!$CU4-1,"")</calculatedColumnFormula>
    </tableColumn>
    <tableColumn id="49" xr3:uid="{916E9F31-9F5D-4D91-A277-8414123EFE7D}" name="IS10_Inv2_M4" dataDxfId="520">
      <calculatedColumnFormula>IFERROR(Inv_SY_B!AX4/Inv_SY_B!$CU4-1,"")</calculatedColumnFormula>
    </tableColumn>
    <tableColumn id="50" xr3:uid="{B5EDFD1E-F5BE-4FF6-8F26-8C2E8D6BDB0B}" name="IS11_Inv1_M1" dataDxfId="519">
      <calculatedColumnFormula>IFERROR(Inv_SY_B!AY4/Inv_SY_B!$CU4-1,"")</calculatedColumnFormula>
    </tableColumn>
    <tableColumn id="51" xr3:uid="{FB08AFB9-25B7-4CDC-BB82-81A4A90EBF98}" name="IS11_Inv1_M2" dataDxfId="518">
      <calculatedColumnFormula>IFERROR(Inv_SY_B!AZ4/Inv_SY_B!$CU4-1,"")</calculatedColumnFormula>
    </tableColumn>
    <tableColumn id="52" xr3:uid="{C2414EAB-312B-4500-A40D-CABA61DC04BE}" name="IS11_Inv1_M3" dataDxfId="517">
      <calculatedColumnFormula>IFERROR(Inv_SY_B!BA4/Inv_SY_B!$CU4-1,"")</calculatedColumnFormula>
    </tableColumn>
    <tableColumn id="53" xr3:uid="{F8748A41-B4B0-4F1B-8250-7C17E2688592}" name="IS11_Inv1_M4" dataDxfId="516">
      <calculatedColumnFormula>IFERROR(Inv_SY_B!BB4/Inv_SY_B!$CU4-1,"")</calculatedColumnFormula>
    </tableColumn>
    <tableColumn id="54" xr3:uid="{7E95565C-5612-42CB-9A2A-A5B94ED887D5}" name="IS11_Inv2_M1" dataDxfId="515">
      <calculatedColumnFormula>IFERROR(Inv_SY_B!BC4/Inv_SY_B!$CU4-1,"")</calculatedColumnFormula>
    </tableColumn>
    <tableColumn id="55" xr3:uid="{2490AE9E-677A-4B2C-8650-74BCE6632FC0}" name="IS11_Inv2_M2" dataDxfId="514">
      <calculatedColumnFormula>IFERROR(Inv_SY_B!BD4/Inv_SY_B!$CU4-1,"")</calculatedColumnFormula>
    </tableColumn>
    <tableColumn id="56" xr3:uid="{83BE0AF7-3323-4520-A860-FBA7EC4F3D43}" name="IS11_Inv2_M3" dataDxfId="513">
      <calculatedColumnFormula>IFERROR(Inv_SY_B!BE4/Inv_SY_B!$CU4-1,"")</calculatedColumnFormula>
    </tableColumn>
    <tableColumn id="57" xr3:uid="{79DD8E63-2F70-48B3-B924-9EFAAC322E62}" name="IS11_Inv2_M4" dataDxfId="512">
      <calculatedColumnFormula>IFERROR(Inv_SY_B!BF4/Inv_SY_B!$CU4-1,"")</calculatedColumnFormula>
    </tableColumn>
    <tableColumn id="58" xr3:uid="{26899E14-9E8E-403B-9A1A-AE38111008B9}" name="IS12_Inv1_M1" dataDxfId="511">
      <calculatedColumnFormula>IFERROR(Inv_SY_B!BG4/Inv_SY_B!$CU4-1,"")</calculatedColumnFormula>
    </tableColumn>
    <tableColumn id="59" xr3:uid="{AA0D9C72-2092-4E1D-81D2-89DA191F4D73}" name="IS12_Inv1_M2" dataDxfId="510">
      <calculatedColumnFormula>IFERROR(Inv_SY_B!BH4/Inv_SY_B!$CU4-1,"")</calculatedColumnFormula>
    </tableColumn>
    <tableColumn id="60" xr3:uid="{CC69ADC0-84A2-464D-874B-4DBDB7DAC86B}" name="IS12_Inv1_M3" dataDxfId="509">
      <calculatedColumnFormula>IFERROR(Inv_SY_B!BI4/Inv_SY_B!$CU4-1,"")</calculatedColumnFormula>
    </tableColumn>
    <tableColumn id="61" xr3:uid="{53FBFB8B-0076-4122-82BE-F5D903FBCD23}" name="IS12_Inv1_M4" dataDxfId="508">
      <calculatedColumnFormula>IFERROR(Inv_SY_B!BJ4/Inv_SY_B!$CU4-1,"")</calculatedColumnFormula>
    </tableColumn>
    <tableColumn id="62" xr3:uid="{CF99A1C6-1265-4743-BC1E-000806632239}" name="IS12_Inv2_M1" dataDxfId="507">
      <calculatedColumnFormula>IFERROR(Inv_SY_B!BK4/Inv_SY_B!$CU4-1,"")</calculatedColumnFormula>
    </tableColumn>
    <tableColumn id="63" xr3:uid="{7DD25B47-9276-49E3-BE15-5364719FFC20}" name="IS12_Inv2_M2" dataDxfId="506">
      <calculatedColumnFormula>IFERROR(Inv_SY_B!BL4/Inv_SY_B!$CU4-1,"")</calculatedColumnFormula>
    </tableColumn>
    <tableColumn id="64" xr3:uid="{6861F2C7-1EC3-46C7-936C-CF111448FBE1}" name="IS12_Inv2_M3" dataDxfId="505">
      <calculatedColumnFormula>IFERROR(Inv_SY_B!BM4/Inv_SY_B!$CU4-1,"")</calculatedColumnFormula>
    </tableColumn>
    <tableColumn id="65" xr3:uid="{4048FB8C-B75C-4618-909C-A76FFA159EE1}" name="IS12_Inv2_M4" dataDxfId="504">
      <calculatedColumnFormula>IFERROR(Inv_SY_B!BN4/Inv_SY_B!$CU4-1,"")</calculatedColumnFormula>
    </tableColumn>
    <tableColumn id="66" xr3:uid="{946FDE83-B0D8-42DF-AB51-314E0FD0035F}" name="IS13_Inv1_M1" dataDxfId="503">
      <calculatedColumnFormula>IFERROR(Inv_SY_B!BO4/Inv_SY_B!$CU4-1,"")</calculatedColumnFormula>
    </tableColumn>
    <tableColumn id="67" xr3:uid="{04FC9DB7-0531-42ED-A9AC-759FE492FACF}" name="IS13_Inv1_M2" dataDxfId="502">
      <calculatedColumnFormula>IFERROR(Inv_SY_B!BP4/Inv_SY_B!$CU4-1,"")</calculatedColumnFormula>
    </tableColumn>
    <tableColumn id="68" xr3:uid="{45976799-1FBC-4714-A0CD-8F1D72DDB46C}" name="IS13_Inv2_M1" dataDxfId="501">
      <calculatedColumnFormula>IFERROR(Inv_SY_B!BQ4/Inv_SY_B!$CU4-1,"")</calculatedColumnFormula>
    </tableColumn>
    <tableColumn id="69" xr3:uid="{088C9A2A-C7E7-4D53-8A03-BEE30034DFC0}" name="IS13_Inv2_M2" dataDxfId="500">
      <calculatedColumnFormula>IFERROR(Inv_SY_B!BR4/Inv_SY_B!$CU4-1,"")</calculatedColumnFormula>
    </tableColumn>
    <tableColumn id="70" xr3:uid="{F737B782-EEBD-4A0D-BBFF-959B95013BB4}" name="IS13_Inv3_M1" dataDxfId="499">
      <calculatedColumnFormula>IFERROR(Inv_SY_B!BS4/Inv_SY_B!$CU4-1,"")</calculatedColumnFormula>
    </tableColumn>
    <tableColumn id="71" xr3:uid="{64899F44-8E1A-4596-BA61-DAD5AF0880DF}" name="IS13_Inv3_M2" dataDxfId="498">
      <calculatedColumnFormula>IFERROR(Inv_SY_B!BT4/Inv_SY_B!$CU4-1,"")</calculatedColumnFormula>
    </tableColumn>
    <tableColumn id="72" xr3:uid="{5360B15C-3563-4ECD-AB20-F6363CB0A13D}" name="IS13_Inv4_M1" dataDxfId="497">
      <calculatedColumnFormula>IFERROR(Inv_SY_B!BU4/Inv_SY_B!$CU4-1,"")</calculatedColumnFormula>
    </tableColumn>
    <tableColumn id="73" xr3:uid="{CDBA8445-A704-4010-B840-07BE0B269048}" name="IS13_Inv4_M2" dataDxfId="496">
      <calculatedColumnFormula>IFERROR(Inv_SY_B!BV4/Inv_SY_B!$CU4-1,"")</calculatedColumnFormula>
    </tableColumn>
    <tableColumn id="74" xr3:uid="{D4169FC0-2EB5-48CE-B249-C3D51779DBF5}" name="IS14_Inv1_M1" dataDxfId="495">
      <calculatedColumnFormula>IFERROR(Inv_SY_B!BW4/Inv_SY_B!$CU4-1,"")</calculatedColumnFormula>
    </tableColumn>
    <tableColumn id="75" xr3:uid="{599A7F51-39C1-46AE-81D9-4066BE86FEB0}" name="IS14_Inv1_M2" dataDxfId="494">
      <calculatedColumnFormula>IFERROR(Inv_SY_B!BX4/Inv_SY_B!$CU4-1,"")</calculatedColumnFormula>
    </tableColumn>
    <tableColumn id="76" xr3:uid="{B086B5D2-82BC-4F6D-8CF3-087A2C4EDBA3}" name="IS14_Inv1_M3" dataDxfId="493">
      <calculatedColumnFormula>IFERROR(Inv_SY_B!BY4/Inv_SY_B!$CU4-1,"")</calculatedColumnFormula>
    </tableColumn>
    <tableColumn id="77" xr3:uid="{6902A92F-DCC1-47DF-927B-1E4453C37BA1}" name="IS14_Inv1_M4" dataDxfId="492">
      <calculatedColumnFormula>IFERROR(Inv_SY_B!BZ4/Inv_SY_B!$CU4-1,"")</calculatedColumnFormula>
    </tableColumn>
    <tableColumn id="78" xr3:uid="{9BC92D57-517A-4131-B952-B5044C6227C1}" name="IS15_Inv1_M1" dataDxfId="491">
      <calculatedColumnFormula>IFERROR(Inv_SY_B!CA4/Inv_SY_B!$CU4-1,"")</calculatedColumnFormula>
    </tableColumn>
    <tableColumn id="79" xr3:uid="{497186E6-0492-485C-BE4A-139E4C911481}" name="IS15_Inv2_M1" dataDxfId="490">
      <calculatedColumnFormula>IFERROR(Inv_SY_B!CB4/Inv_SY_B!$CU4-1,"")</calculatedColumnFormula>
    </tableColumn>
    <tableColumn id="80" xr3:uid="{2566D1EA-9CB3-43E4-9FD1-57B7A6EBE7B8}" name="IS16_Inv1_M1" dataDxfId="489">
      <calculatedColumnFormula>IFERROR(Inv_SY_B!CC4/Inv_SY_B!$CU4-1,"")</calculatedColumnFormula>
    </tableColumn>
    <tableColumn id="81" xr3:uid="{87F56893-8727-4710-A58A-384B0D8BB74E}" name="IS16_Inv1_M2" dataDxfId="488">
      <calculatedColumnFormula>IFERROR(Inv_SY_B!CD4/Inv_SY_B!$CU4-1,"")</calculatedColumnFormula>
    </tableColumn>
    <tableColumn id="82" xr3:uid="{9F39BD14-63AB-46BE-8C89-5A6A3A7B95FF}" name="IS17_Inv1_M1" dataDxfId="487">
      <calculatedColumnFormula>IFERROR(Inv_SY_B!CE4/Inv_SY_B!$CU4-1,"")</calculatedColumnFormula>
    </tableColumn>
    <tableColumn id="83" xr3:uid="{1EE11656-55F0-46C0-8A1D-FC6EEC06F2BE}" name="IS17_Inv1_M2" dataDxfId="486">
      <calculatedColumnFormula>IFERROR(Inv_SY_B!CF4/Inv_SY_B!$CU4-1,"")</calculatedColumnFormula>
    </tableColumn>
    <tableColumn id="84" xr3:uid="{7CD45BE7-527F-4B2D-B0B1-458584EF4C7B}" name="IS17_Inv2_M1" dataDxfId="485">
      <calculatedColumnFormula>IFERROR(Inv_SY_B!CG4/Inv_SY_B!$CU4-1,"")</calculatedColumnFormula>
    </tableColumn>
    <tableColumn id="85" xr3:uid="{5A372310-F55A-45D9-A992-68B48817353B}" name="IS17_Inv2_M2" dataDxfId="484">
      <calculatedColumnFormula>IFERROR(Inv_SY_B!CH4/Inv_SY_B!$CU4-1,"")</calculatedColumnFormula>
    </tableColumn>
    <tableColumn id="86" xr3:uid="{C6B4A353-F13C-4011-AED3-0EB7F91B9B35}" name="IS18_Inv1_M1" dataDxfId="483">
      <calculatedColumnFormula>IFERROR(Inv_SY_B!CI4/Inv_SY_B!$CU4-1,"")</calculatedColumnFormula>
    </tableColumn>
    <tableColumn id="87" xr3:uid="{6829529B-3C3D-4B95-A335-BD580ADCEBAE}" name="IS18_Inv1_M2" dataDxfId="482">
      <calculatedColumnFormula>IFERROR(Inv_SY_B!CJ4/Inv_SY_B!$CU4-1,"")</calculatedColumnFormula>
    </tableColumn>
    <tableColumn id="88" xr3:uid="{4E47F274-993D-4033-9C61-6DCFC84A9E6F}" name="IS18_Inv1_M3" dataDxfId="481">
      <calculatedColumnFormula>IFERROR(Inv_SY_B!CK4/Inv_SY_B!$CU4-1,"")</calculatedColumnFormula>
    </tableColumn>
    <tableColumn id="89" xr3:uid="{FB731645-6AF1-4C3F-9D4D-898CEC6BAB9A}" name="IS18_Inv1_M4" dataDxfId="480">
      <calculatedColumnFormula>IFERROR(Inv_SY_B!CL4/Inv_SY_B!$CU4-1,"")</calculatedColumnFormula>
    </tableColumn>
    <tableColumn id="90" xr3:uid="{CFEDA7C5-0182-41B9-AB29-F5937A4F5418}" name="IS18_Inv2_M1" dataDxfId="479">
      <calculatedColumnFormula>IFERROR(Inv_SY_B!CM4/Inv_SY_B!$CU4-1,"")</calculatedColumnFormula>
    </tableColumn>
    <tableColumn id="91" xr3:uid="{8B31E73B-3A94-41B6-AB9A-FD9558383D6A}" name="IS18_Inv2_M2" dataDxfId="478">
      <calculatedColumnFormula>IFERROR(Inv_SY_B!CN4/Inv_SY_B!$CU4-1,"")</calculatedColumnFormula>
    </tableColumn>
    <tableColumn id="92" xr3:uid="{ADAEDC4D-F91B-4068-B1F0-26E46BA74ABB}" name="IS18_Inv2_M3" dataDxfId="477">
      <calculatedColumnFormula>IFERROR(Inv_SY_B!CO4/Inv_SY_B!$CU4-1,"")</calculatedColumnFormula>
    </tableColumn>
    <tableColumn id="93" xr3:uid="{2A17D0F2-E505-45E7-9442-98DB2B42B02F}" name="IS18_Inv2_M4" dataDxfId="476">
      <calculatedColumnFormula>IFERROR(Inv_SY_B!CP4/Inv_SY_B!$CU4-1,"")</calculatedColumnFormula>
    </tableColumn>
    <tableColumn id="94" xr3:uid="{A47943B9-2E45-4524-BA2F-F06EFF04775B}" name="IS19_Inv1_M1" dataDxfId="475">
      <calculatedColumnFormula>IFERROR(Inv_SY_B!CQ4/Inv_SY_B!$CU4-1,"")</calculatedColumnFormula>
    </tableColumn>
    <tableColumn id="95" xr3:uid="{545FE73C-A966-4CC8-B089-4BE6A6171FB7}" name="IS19_Inv1_M2" dataDxfId="474">
      <calculatedColumnFormula>IFERROR(Inv_SY_B!CR4/Inv_SY_B!$CU4-1,"")</calculatedColumnFormula>
    </tableColumn>
    <tableColumn id="96" xr3:uid="{8C72F42D-3085-422A-9202-19B85AC52B99}" name="IS19_Inv2_M1" dataDxfId="473">
      <calculatedColumnFormula>IFERROR(Inv_SY_B!CS4/Inv_SY_B!$CU4-1,"")</calculatedColumnFormula>
    </tableColumn>
    <tableColumn id="97" xr3:uid="{5460E011-BC21-4B45-BDAB-38A8E03B61E4}" name="IS19_Inv2_M2" dataDxfId="472">
      <calculatedColumnFormula>IFERROR(Inv_SY_B!CT4/Inv_SY_B!$CU4-1,"")</calculatedColumnFormula>
    </tableColumn>
    <tableColumn id="98" xr3:uid="{59385AEE-6792-4C95-87AB-2742CDDA39CF}" name="IS20_Inv1_M1" dataDxfId="471"/>
    <tableColumn id="99" xr3:uid="{32B79359-D768-4DE0-AB62-B57CFBDE9B57}" name="IS20_Inv1_M2" dataDxfId="470"/>
    <tableColumn id="100" xr3:uid="{45036A47-6BF5-4429-B26F-C372FFE350AE}" name="IS20_Inv2_M1" dataDxfId="469"/>
    <tableColumn id="101" xr3:uid="{39C225DA-2124-46E7-8C52-DE03B05C84DD}" name="IS20_Inv2_M2" dataDxfId="46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05557C-A9A2-4A2B-83F9-39A82461B9A8}" name="Daily_KPI" displayName="Daily_KPI" ref="A1:AS369" totalsRowShown="0" headerRowDxfId="467" totalsRowDxfId="464" headerRowBorderDxfId="466" tableBorderDxfId="465" totalsRowBorderDxfId="463">
  <autoFilter ref="A1:AS369" xr:uid="{3B203726-2095-49D8-A694-A659B4A14C0A}"/>
  <tableColumns count="45">
    <tableColumn id="1" xr3:uid="{E57623F3-1BCA-4F99-955D-5851BC7F911B}" name="Date" dataDxfId="462" totalsRowDxfId="461" dataCellStyle="Normal 53"/>
    <tableColumn id="2" xr3:uid="{57408897-B65A-471A-9E26-946AC1AADE22}" name="Financial Year" dataDxfId="460" totalsRowDxfId="459" dataCellStyle="Normal 53">
      <calculatedColumnFormula>YEAR(Daily_KPI[[#This Row],[Date]])+IF(MONTH(Daily_KPI[[#This Row],[Date]])&gt;=4,1,0)</calculatedColumnFormula>
    </tableColumn>
    <tableColumn id="3" xr3:uid="{B94ED20C-5610-4263-BB19-36774DB13683}" name="Calendar Year" dataDxfId="458" totalsRowDxfId="457" dataCellStyle="Normal 53">
      <calculatedColumnFormula>YEAR(Daily_KPI[[#This Row],[Date]])</calculatedColumnFormula>
    </tableColumn>
    <tableColumn id="4" xr3:uid="{6A9B23F3-C6F2-413C-B121-C930AA550B19}" name="Month Year" dataDxfId="456" totalsRowDxfId="455" dataCellStyle="Normal 53">
      <calculatedColumnFormula>Daily_KPI[[#This Row],[Date]]-DAY(Daily_KPI[[#This Row],[Date]])+1</calculatedColumnFormula>
    </tableColumn>
    <tableColumn id="5" xr3:uid="{FA285688-CEA3-4863-9FE6-A49475E254F4}" name="Days" dataDxfId="454" totalsRowDxfId="453" dataCellStyle="Normal 53">
      <calculatedColumnFormula>DAY(EOMONTH(A2,0))</calculatedColumnFormula>
    </tableColumn>
    <tableColumn id="6" xr3:uid="{412B4CE2-861A-498E-8534-F9EFD70FB1E4}" name="Operating Hours" dataDxfId="452" dataCellStyle="Percent 43">
      <calculatedColumnFormula>IFERROR(_xlfn.XLOOKUP($A2,Input_Raw!$A:$A,Input_Raw!$GB:$GB),"")</calculatedColumnFormula>
    </tableColumn>
    <tableColumn id="7" xr3:uid="{8258B2E9-7E17-4605-B97E-061F32BAE0B6}" name="GHI-UP (KWh/m2)" dataDxfId="451" dataCellStyle="Percent 43">
      <calculatedColumnFormula>IFERROR(_xlfn.XLOOKUP($A2,Input_Raw!$A:$A,Input_Raw!EO:EO),"")</calculatedColumnFormula>
    </tableColumn>
    <tableColumn id="8" xr3:uid="{05181AF8-8206-47FA-9A86-61F12A4F4C4E}" name="GHI-Down(KWh/m2)" dataDxfId="450" dataCellStyle="Percent 43">
      <calculatedColumnFormula>IFERROR(_xlfn.XLOOKUP($A2,Input_Raw!$A:$A,Input_Raw!EP:EP),"")</calculatedColumnFormula>
    </tableColumn>
    <tableColumn id="9" xr3:uid="{4678B437-1B79-4A68-8A42-3809CCD2D612}" name="POA-UP(KWh/m2)" dataDxfId="449" dataCellStyle="Percent 43">
      <calculatedColumnFormula>IFERROR(_xlfn.XLOOKUP($A2,Input_Raw!$A:$A,Input_Raw!EM:EM),"")</calculatedColumnFormula>
    </tableColumn>
    <tableColumn id="10" xr3:uid="{8BB700B1-1356-46E3-9CBF-3DB1F260B35B}" name="POA-Down(KWh/m2)" dataDxfId="448" dataCellStyle="Percent 43">
      <calculatedColumnFormula>IFERROR(_xlfn.XLOOKUP($A2,Input_Raw!$A:$A,Input_Raw!EN:EN),"")</calculatedColumnFormula>
    </tableColumn>
    <tableColumn id="11" xr3:uid="{BDCD9C50-DB4B-4680-B1AE-64FB9D9F8633}" name="Amb_Temp(°C)" dataDxfId="447" totalsRowDxfId="446" dataCellStyle="Percent 43">
      <calculatedColumnFormula>IFERROR(_xlfn.XLOOKUP($A2,Input_Raw!$A:$A,Input_Raw!$DP:$DP),"")</calculatedColumnFormula>
    </tableColumn>
    <tableColumn id="12" xr3:uid="{A0FC1011-509C-48D7-937E-322B09A569B7}" name="Mod_Temp(°C)" dataDxfId="445" totalsRowDxfId="444" dataCellStyle="Percent 43">
      <calculatedColumnFormula>IFERROR(_xlfn.XLOOKUP($A2,Input_Raw!$A:$A,Input_Raw!$DR:$DR),"")</calculatedColumnFormula>
    </tableColumn>
    <tableColumn id="13" xr3:uid="{C0399D81-FA5C-43E9-A9E0-79F591935867}" name="WS_Avg(m/s)" dataDxfId="443" totalsRowDxfId="442" dataCellStyle="Percent 43">
      <calculatedColumnFormula>IFERROR(_xlfn.XLOOKUP($A2,Input_Raw!$A:$A,Input_Raw!$DX:$DX),"")</calculatedColumnFormula>
    </tableColumn>
    <tableColumn id="14" xr3:uid="{0FEC7AA9-C765-4085-8828-29B34ED0A690}" name="WS_Max(m/s)" dataDxfId="441" totalsRowDxfId="440" dataCellStyle="Percent 43">
      <calculatedColumnFormula>IFERROR(_xlfn.XLOOKUP($A2,Input_Raw!$A:$A,Input_Raw!$DZ:$DZ),"")</calculatedColumnFormula>
    </tableColumn>
    <tableColumn id="15" xr3:uid="{B1F9DDC8-FFBE-4599-9B71-3C1BC2B30361}" name="PA(%)" dataDxfId="439" totalsRowDxfId="438" dataCellStyle="Percent 43">
      <calculatedColumnFormula>IFERROR(1-SUMIF(Plant_BD!$B:$B,$A2,Plant_BD!$AL:$AL)/($AA2+SUMIF(Plant_BD!$B:$B,$A2,Plant_BD!$AL:$AL)),"")</calculatedColumnFormula>
    </tableColumn>
    <tableColumn id="16" xr3:uid="{9C7B53CF-E8FC-4769-9063-E60D4BC31E63}" name="MA (%)" dataDxfId="437" totalsRowDxfId="436" dataCellStyle="Percent 43"/>
    <tableColumn id="17" xr3:uid="{041872F1-15EF-4723-A7EA-7A08E7AAF5A0}" name="IGA (%)" dataDxfId="435" totalsRowDxfId="434" dataCellStyle="Percent 43"/>
    <tableColumn id="18" xr3:uid="{800FC99A-3D85-4006-88E6-932D3626842C}" name="EGA(%)" dataDxfId="433" dataCellStyle="Percent 43">
      <calculatedColumnFormula>IFERROR(1-SUMIF(Grid_BD!$B:$B,$A2,Grid_BD!$W:$W)/($AA2+SUMIF(Grid_BD!$B:$B,$A2,Grid_BD!$W:$W)),"")</calculatedColumnFormula>
    </tableColumn>
    <tableColumn id="19" xr3:uid="{83364917-ABFD-4AF4-A4F0-C67BC54113C2}" name="EMA (%)" dataDxfId="432" totalsRowDxfId="431" dataCellStyle="Normal 53"/>
    <tableColumn id="20" xr3:uid="{5C90DEA1-3F58-4700-94BC-63666C7905BE}" name="TA (%)" dataDxfId="430" totalsRowDxfId="429" dataCellStyle="Percent 43"/>
    <tableColumn id="21" xr3:uid="{E681FD99-2F4E-443B-BCF0-A4C8CF7A2D56}" name="PR(%)" dataDxfId="428" totalsRowDxfId="427" dataCellStyle="Percent 43">
      <calculatedColumnFormula>IFERROR(AA2/I2/AB2/1000,"")</calculatedColumnFormula>
    </tableColumn>
    <tableColumn id="22" xr3:uid="{F547CA51-5A76-41CC-B320-027C765C49DE}" name="WPR(%)" dataDxfId="426" totalsRowDxfId="425" dataCellStyle="Percent 43">
      <calculatedColumnFormula>IFERROR(_xlfn.XLOOKUP($A2,Input_Raw!$A:$A,Input_Raw!$GJ:$GJ),"")</calculatedColumnFormula>
    </tableColumn>
    <tableColumn id="23" xr3:uid="{7A9E0FAD-9A23-4336-B75D-C2E24CC69708}" name="CUF(%)" dataDxfId="424" totalsRowDxfId="423" dataCellStyle="Percent 43">
      <calculatedColumnFormula>IFERROR(AA2/(24*AR2*1000),"")</calculatedColumnFormula>
    </tableColumn>
    <tableColumn id="24" xr3:uid="{38051BA7-642A-4D9B-81F1-41B5A7C80653}" name="Gen_Exp (kWh)" dataDxfId="422" totalsRowDxfId="421" dataCellStyle="Normal 53">
      <calculatedColumnFormula>IFERROR(_xlfn.XLOOKUP($A2,Input_Raw!$A:$A,Input_Raw!$EL:$EL),"")</calculatedColumnFormula>
    </tableColumn>
    <tableColumn id="25" xr3:uid="{1493D9CB-5CB9-4512-B99E-305C0FF0C804}" name="Mtr_Export (kWh)" dataDxfId="420" totalsRowDxfId="419" dataCellStyle="Normal 53">
      <calculatedColumnFormula>IFERROR(_xlfn.XLOOKUP($A2,Input_Raw!$A:$A,Input_Raw!GC:GC),"")</calculatedColumnFormula>
    </tableColumn>
    <tableColumn id="26" xr3:uid="{AA13855C-204B-4D33-B008-3A028CFDF05C}" name="Mtr_Import (kWh)" dataDxfId="418" totalsRowDxfId="417" dataCellStyle="Normal 53"/>
    <tableColumn id="27" xr3:uid="{3E69BB09-0910-4C67-952A-562B41782F74}" name="Mtr_Net_Exp (KWh)" dataDxfId="416" dataCellStyle="Normal 53">
      <calculatedColumnFormula>IFERROR(_xlfn.XLOOKUP($A2,Input_Raw!$A:$A,Input_Raw!$GD:$GD),"")</calculatedColumnFormula>
    </tableColumn>
    <tableColumn id="28" xr3:uid="{CE74B03B-24CE-4FC5-8ED0-A5FC373772B1}" name="Operational Capacity (MW)" dataDxfId="415" totalsRowDxfId="414" dataCellStyle="Normal 53">
      <calculatedColumnFormula>IFERROR(_xlfn.XLOOKUP($A2,Input_Raw!$A:$A,Input_Raw!GE:GE),"")</calculatedColumnFormula>
    </tableColumn>
    <tableColumn id="29" xr3:uid="{DF15E62B-3EE8-4E10-8DE6-ED46F932C3B6}" name="Bugt_Resource" dataDxfId="413" totalsRowDxfId="412" dataCellStyle="Normal 53">
      <calculatedColumnFormula>IFERROR(_xlfn.XLOOKUP($D2,'Modelling New'!$D:$D,'Modelling New'!P:P),"")</calculatedColumnFormula>
    </tableColumn>
    <tableColumn id="30" xr3:uid="{2B7FFC67-5674-4E8C-9259-C73F0DFF1B32}" name="Bugt_Energy" dataDxfId="411" totalsRowDxfId="410" dataCellStyle="Normal 53">
      <calculatedColumnFormula>IFERROR(_xlfn.XLOOKUP($D2,'Modelling New'!$D:$D,'Modelling New'!$T:$T)*1000,"")</calculatedColumnFormula>
    </tableColumn>
    <tableColumn id="43" xr3:uid="{D7642FE7-AAC0-4541-A28E-0CD4C31E978B}" name="Bugt PR" dataDxfId="409" dataCellStyle="Percent 35">
      <calculatedColumnFormula>IFERROR(_xlfn.XLOOKUP($D2,'Modelling New'!$D:$D,'Modelling New'!$O:$O),"")</calculatedColumnFormula>
    </tableColumn>
    <tableColumn id="42" xr3:uid="{C0E91FE5-9A6F-4398-8F94-68AC70C3112C}" name="Bugt CUF" dataDxfId="408" totalsRowDxfId="407" dataCellStyle="Percent 35">
      <calculatedColumnFormula>IFERROR(_xlfn.XLOOKUP($D2,'Modelling New'!$D:$D,'Modelling New'!W:W),"")</calculatedColumnFormula>
    </tableColumn>
    <tableColumn id="31" xr3:uid="{6F0D3566-FEC9-4FC1-AE10-6F0750C54220}" name="Bugt_PA" dataDxfId="406" totalsRowDxfId="405" dataCellStyle="Percent 35">
      <calculatedColumnFormula>IFERROR(_xlfn.XLOOKUP($D2,'Modelling New'!$D:$D,'Modelling New'!$AE:$AE),"")</calculatedColumnFormula>
    </tableColumn>
    <tableColumn id="32" xr3:uid="{00F4FF92-2035-483B-99DB-E46E98C7289B}" name="Bugt_EGA" dataDxfId="404" totalsRowDxfId="403" dataCellStyle="Percent 35">
      <calculatedColumnFormula>IFERROR(_xlfn.XLOOKUP($D2,'Modelling New'!$D:$D,'Modelling New'!$AF:$AF),"")</calculatedColumnFormula>
    </tableColumn>
    <tableColumn id="33" xr3:uid="{001638FC-D600-4BB5-A26D-564E9A3E1B5F}" name="Expected Energy" dataDxfId="402" totalsRowDxfId="401" dataCellStyle="Normal 53"/>
    <tableColumn id="34" xr3:uid="{96BC5590-AC7E-4DAA-AA27-D2661FE5C956}" name="Actual Energy WPR" dataDxfId="400" totalsRowDxfId="399" dataCellStyle="Normal 53"/>
    <tableColumn id="35" xr3:uid="{3B49EDB9-E726-4734-BDB3-272307714799}" name="RA (%)" dataDxfId="398" totalsRowDxfId="397" dataCellStyle="Normal 53"/>
    <tableColumn id="36" xr3:uid="{63A32948-DBF6-4ED0-B08F-57C631978B5C}" name="Mod Clean Dry (Num)" dataDxfId="396" totalsRowDxfId="395" dataCellStyle="Normal 53"/>
    <tableColumn id="37" xr3:uid="{02EF16B2-C3E0-4E5C-AD38-10B53E1F3929}" name="Mod Clean Wet (Num)" dataDxfId="394" totalsRowDxfId="393" dataCellStyle="Normal 53"/>
    <tableColumn id="38" xr3:uid="{8ED68A6A-B0EA-4778-89DD-1C889DBDAA33}" name="Line Loss(%)" dataDxfId="392" totalsRowDxfId="391" dataCellStyle="Percent 35"/>
    <tableColumn id="39" xr3:uid="{A7BF35DB-1C62-4C54-9542-C9671E9F8B47}" name="Reactive Power (%)" dataDxfId="390" dataCellStyle="Percent 43"/>
    <tableColumn id="40" xr3:uid="{53626B1C-A489-42AD-8E15-EB4F48402E3C}" name="Bugt Line loss (%) (Wind)" dataDxfId="389" totalsRowDxfId="388" dataCellStyle="Percent 43"/>
    <tableColumn id="41" xr3:uid="{8D0AEAD8-B8F2-4A07-A83F-55E606658640}" name="Bugt Reactive Power (%) (Wind)" dataDxfId="387" totalsRowDxfId="386" dataCellStyle="Percent 43"/>
    <tableColumn id="45" xr3:uid="{B7EDC9C4-5500-4B0C-AB1C-3C81AAFFBDBE}" name="Bugt Capacity" dataDxfId="385" totalsRowDxfId="384" dataCellStyle="Normal 53">
      <calculatedColumnFormula>_xlfn.XLOOKUP($D2,'Modelling New'!$D:$D,'Modelling New'!$N:$N)</calculatedColumnFormula>
    </tableColumn>
    <tableColumn id="44" xr3:uid="{2C2FC0DB-7AE0-44EA-B5B4-FC4C41F93664}" name="CC*Bugt" dataDxfId="383" totalsRowDxfId="382" dataCellStyle="Normal 53">
      <calculatedColumnFormula>IFERROR((AD2/AR2)*AB2,"")</calculatedColumnFormula>
    </tableColumn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2000000}" name="IGA_BD" displayName="IGA_BD" ref="A1:V22" totalsRowShown="0" headerRowDxfId="279" dataDxfId="277" headerRowBorderDxfId="278" tableBorderDxfId="276" totalsRowBorderDxfId="275">
  <autoFilter ref="A1:V22" xr:uid="{00000000-0009-0000-0100-00000C000000}"/>
  <tableColumns count="22">
    <tableColumn id="1" xr3:uid="{00000000-0010-0000-0200-000001000000}" name="Sr. No." dataDxfId="274"/>
    <tableColumn id="6" xr3:uid="{00000000-0010-0000-0200-000006000000}" name="Date" dataDxfId="273"/>
    <tableColumn id="2" xr3:uid="{00000000-0010-0000-0200-000002000000}" name="Finacial Year" dataDxfId="272"/>
    <tableColumn id="3" xr3:uid="{00000000-0010-0000-0200-000003000000}" name="Calendor Year" dataDxfId="271"/>
    <tableColumn id="20" xr3:uid="{00000000-0010-0000-0200-000014000000}" name="Contractuyal year" dataDxfId="270"/>
    <tableColumn id="5" xr3:uid="{00000000-0010-0000-0200-000005000000}" name="Operating Year" dataDxfId="269"/>
    <tableColumn id="7" xr3:uid="{00000000-0010-0000-0200-000007000000}" name="Affected Feeder " dataDxfId="268"/>
    <tableColumn id="21" xr3:uid="{00000000-0010-0000-0200-000015000000}" name="SPV" dataDxfId="267">
      <calculatedColumnFormula>_xlfn.XLOOKUP(IGA_BD[[#This Row],[Affected Feeder ]],'Basic Data'!N:N,'Basic Data'!O:O)</calculatedColumnFormula>
    </tableColumn>
    <tableColumn id="10" xr3:uid="{00000000-0010-0000-0200-00000A000000}" name="Consumer" dataDxfId="266">
      <calculatedColumnFormula>_xlfn.XLOOKUP(IGA_BD[[#This Row],[Affected Feeder ]],'Basic Data'!N:N,'Basic Data'!P:P)</calculatedColumnFormula>
    </tableColumn>
    <tableColumn id="4" xr3:uid="{00000000-0010-0000-0200-000004000000}" name="Plant Equivalent Weightage" dataDxfId="265">
      <calculatedColumnFormula>IFERROR(_xlfn.XLOOKUP(IGA_BD[[#This Row],[Affected Feeder ]],'Basic Data'!N:N,'Basic Data'!R:R),"")</calculatedColumnFormula>
    </tableColumn>
    <tableColumn id="11" xr3:uid="{00000000-0010-0000-0200-00000B000000}" name="Breakdown Description" dataDxfId="264"/>
    <tableColumn id="12" xr3:uid="{00000000-0010-0000-0200-00000C000000}" name="Fault Start TimeStamp" dataDxfId="263"/>
    <tableColumn id="13" xr3:uid="{00000000-0010-0000-0200-00000D000000}" name="Work Start TimeStamp" dataDxfId="262"/>
    <tableColumn id="14" xr3:uid="{00000000-0010-0000-0200-00000E000000}" name="Fault Clearance time" dataDxfId="261"/>
    <tableColumn id="15" xr3:uid="{00000000-0010-0000-0200-00000F000000}" name="Response Time" dataDxfId="260">
      <calculatedColumnFormula>(IGA_BD[[#This Row],[Work Start TimeStamp]]-IGA_BD[[#This Row],[Fault Start TimeStamp]])*24</calculatedColumnFormula>
    </tableColumn>
    <tableColumn id="16" xr3:uid="{00000000-0010-0000-0200-000010000000}" name="Resolution Time" dataDxfId="259">
      <calculatedColumnFormula>(IGA_BD[[#This Row],[Fault Clearance time]]-IGA_BD[[#This Row],[Work Start TimeStamp]])*24</calculatedColumnFormula>
    </tableColumn>
    <tableColumn id="17" xr3:uid="{00000000-0010-0000-0200-000011000000}" name="Breakdown Time" dataDxfId="258">
      <calculatedColumnFormula>(IGA_BD[[#This Row],[Fault Clearance time]]-IGA_BD[[#This Row],[Fault Start TimeStamp]])*24</calculatedColumnFormula>
    </tableColumn>
    <tableColumn id="18" xr3:uid="{00000000-0010-0000-0200-000012000000}" name="Action taken" dataDxfId="257"/>
    <tableColumn id="19" xr3:uid="{00000000-0010-0000-0200-000013000000}" name="Status" dataDxfId="256"/>
    <tableColumn id="22" xr3:uid="{00000000-0010-0000-0200-000016000000}" name="Plant Equivalent breakdown" dataDxfId="255">
      <calculatedColumnFormula>IFERROR(IGA_BD[[#This Row],[Breakdown Time]]*IGA_BD[[#This Row],[Plant Equivalent Weightage]],"")</calculatedColumnFormula>
    </tableColumn>
    <tableColumn id="9" xr3:uid="{00000000-0010-0000-0200-000009000000}" name="Lost POA(kWh/m2)" dataDxfId="254"/>
    <tableColumn id="8" xr3:uid="{00000000-0010-0000-0200-000008000000}" name="Estimated Energy Loss (kWh)" dataDxfId="253">
      <calculatedColumnFormula>IFERROR(IGA_BD[[#This Row],[Lost POA(kWh/m2)]]*_xlfn.XLOOKUP(IGA_BD[[#This Row],[Date]],'Daily KPI'!$A:$A,'Daily KPI'!$AE:$AE)*_xlfn.XLOOKUP(IGA_BD[[#This Row],[Date]],RD[Date],RD[Connected DC Capcity (MWp)])*100,"")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PA" displayName="PA" ref="A1:AN913" totalsRowShown="0">
  <autoFilter ref="A1:AN913" xr:uid="{00000000-0009-0000-0100-000002000000}"/>
  <tableColumns count="40">
    <tableColumn id="1" xr3:uid="{00000000-0010-0000-0300-000001000000}" name="Sr. No." dataDxfId="252"/>
    <tableColumn id="2" xr3:uid="{00000000-0010-0000-0300-000002000000}" name="Date" dataDxfId="251"/>
    <tableColumn id="3" xr3:uid="{00000000-0010-0000-0300-000003000000}" name="Financial Year" dataDxfId="250">
      <calculatedColumnFormula>YEAR(PA[[#This Row],[Date]])+IF(MONTH(PA[[#This Row],[Date]])&gt;=4,1,0)</calculatedColumnFormula>
    </tableColumn>
    <tableColumn id="4" xr3:uid="{00000000-0010-0000-0300-000004000000}" name="Calendar Year" dataDxfId="249">
      <calculatedColumnFormula>YEAR(PA[[#This Row],[Date]])</calculatedColumnFormula>
    </tableColumn>
    <tableColumn id="5" xr3:uid="{00000000-0010-0000-0300-000005000000}" name="Contractual Year" dataDxfId="248"/>
    <tableColumn id="6" xr3:uid="{00000000-0010-0000-0300-000006000000}" name="Operating Year" dataDxfId="247"/>
    <tableColumn id="7" xr3:uid="{00000000-0010-0000-0300-000007000000}" name="Month Year" dataDxfId="246"/>
    <tableColumn id="8" xr3:uid="{00000000-0010-0000-0300-000008000000}" name="Days" dataDxfId="245">
      <calculatedColumnFormula>DAY(EOMONTH(PA[[#This Row],[Month Year]],0))</calculatedColumnFormula>
    </tableColumn>
    <tableColumn id="9" xr3:uid="{00000000-0010-0000-0300-000009000000}" name="Sunrise Time (POA&gt;20 W/m2)" dataDxfId="244"/>
    <tableColumn id="10" xr3:uid="{00000000-0010-0000-0300-00000A000000}" name="Sunset Time (POA&lt;20 W/m2)" dataDxfId="243"/>
    <tableColumn id="11" xr3:uid="{00000000-0010-0000-0300-00000B000000}" name="Total Generation Time" dataDxfId="242"/>
    <tableColumn id="12" xr3:uid="{00000000-0010-0000-0300-00000C000000}" name="Inverter  Station Number (if Bd in filed)" dataDxfId="241"/>
    <tableColumn id="13" xr3:uid="{00000000-0010-0000-0300-00000D000000}" name="Inverter number (If Inv, SCb or Str BD)" dataDxfId="240"/>
    <tableColumn id="14" xr3:uid="{00000000-0010-0000-0300-00000E000000}" name="Inverter Module Number (If Inv, SCb or Str BD)" dataDxfId="239"/>
    <tableColumn id="15" xr3:uid="{00000000-0010-0000-0300-00000F000000}" name="SCB Number (If SCB or Str BD)" dataDxfId="238"/>
    <tableColumn id="16" xr3:uid="{00000000-0010-0000-0300-000010000000}" name="String Type(If String BD)" dataDxfId="237"/>
    <tableColumn id="17" xr3:uid="{00000000-0010-0000-0300-000011000000}" name="Equipment (If any BD other than PV  array and inv)" dataDxfId="236"/>
    <tableColumn id="18" xr3:uid="{00000000-0010-0000-0300-000012000000}" name="C1" dataDxfId="235">
      <calculatedColumnFormula>IF((PA[[#This Row],[String Type(If String BD)]]&amp;PA[[#This Row],[Equipment (If any BD other than PV  array and inv)]])="",1,0)</calculatedColumnFormula>
    </tableColumn>
    <tableColumn id="19" xr3:uid="{00000000-0010-0000-0300-000013000000}" name="C2" dataDxfId="234">
      <calculatedColumnFormula>IF(PA[[#This Row],[String Type(If String BD)]]="",1,0)</calculatedColumnFormula>
    </tableColumn>
    <tableColumn id="20" xr3:uid="{00000000-0010-0000-0300-000014000000}" name="Affected Equipment " dataDxfId="233">
      <calculatedColumnFormula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calculatedColumnFormula>
    </tableColumn>
    <tableColumn id="21" xr3:uid="{00000000-0010-0000-0300-000015000000}" name="DC Capacity Affected (kW)" dataDxfId="232">
      <calculatedColumnFormula>IFERROR(_xlfn.XLOOKUP(PA[[#This Row],[Affected Equipment ]],'Basic Data'!N:N,'Basic Data'!Q:Q),"")</calculatedColumnFormula>
    </tableColumn>
    <tableColumn id="22" xr3:uid="{00000000-0010-0000-0300-000016000000}" name="Plant Equivalent Weightage" dataDxfId="231">
      <calculatedColumnFormula>IFERROR(_xlfn.XLOOKUP(PA[[#This Row],[Affected Equipment ]],'Basic Data'!N:N,'Basic Data'!R:R),"")</calculatedColumnFormula>
    </tableColumn>
    <tableColumn id="23" xr3:uid="{00000000-0010-0000-0300-000017000000}" name="Fault Category" dataDxfId="230"/>
    <tableColumn id="24" xr3:uid="{00000000-0010-0000-0300-000018000000}" name="Fault Code (As per HMI)" dataDxfId="229"/>
    <tableColumn id="25" xr3:uid="{00000000-0010-0000-0300-000019000000}" name="Breakdown Description" dataDxfId="228"/>
    <tableColumn id="26" xr3:uid="{00000000-0010-0000-0300-00001A000000}" name="Fault Time" dataDxfId="227"/>
    <tableColumn id="27" xr3:uid="{00000000-0010-0000-0300-00001B000000}" name="Acknowledgement Time " dataDxfId="226"/>
    <tableColumn id="28" xr3:uid="{00000000-0010-0000-0300-00001C000000}" name="Work Start time on Fault" dataDxfId="225"/>
    <tableColumn id="29" xr3:uid="{00000000-0010-0000-0300-00001D000000}" name="Work Completion time on fault" dataDxfId="224"/>
    <tableColumn id="30" xr3:uid="{00000000-0010-0000-0300-00001E000000}" name="Acknow. time " dataDxfId="223">
      <calculatedColumnFormula>IF(PA[[#This Row],[Acknowledgement Time ]]="NA","",(PA[[#This Row],[Acknowledgement Time ]]-PA[[#This Row],[Fault Time]])*24)</calculatedColumnFormula>
    </tableColumn>
    <tableColumn id="31" xr3:uid="{00000000-0010-0000-0300-00001F000000}" name="Response Time" dataDxfId="222">
      <calculatedColumnFormula>IF(PA[[#This Row],[Work Start time on Fault]]="NA","",(PA[[#This Row],[Work Start time on Fault]]-PA[[#This Row],[Fault Time]])*24)</calculatedColumnFormula>
    </tableColumn>
    <tableColumn id="32" xr3:uid="{00000000-0010-0000-0300-000020000000}" name="Resolution Time" dataDxfId="221">
      <calculatedColumnFormula>IF(PA[[#This Row],[Status]]="Open","",(PA[[#This Row],[Work Completion time on fault]]-PA[[#This Row],[Fault Time]])*24)</calculatedColumnFormula>
    </tableColumn>
    <tableColumn id="33" xr3:uid="{00000000-0010-0000-0300-000021000000}" name="Breakdown Time" dataDxfId="220">
      <calculatedColumnFormula>IFERROR((PA[[#This Row],[Work Completion time on fault]]-PA[[#This Row],[Fault Time]])*24,"")</calculatedColumnFormula>
    </tableColumn>
    <tableColumn id="34" xr3:uid="{00000000-0010-0000-0300-000022000000}" name="Action taken" dataDxfId="219"/>
    <tableColumn id="35" xr3:uid="{00000000-0010-0000-0300-000023000000}" name="Status" dataDxfId="218"/>
    <tableColumn id="36" xr3:uid="{00000000-0010-0000-0300-000024000000}" name="Plant Equivalent breakdown" dataDxfId="217">
      <calculatedColumnFormula>IFERROR(PA[[#This Row],[Breakdown Time]]*PA[[#This Row],[Plant Equivalent Weightage]],"")</calculatedColumnFormula>
    </tableColumn>
    <tableColumn id="37" xr3:uid="{00000000-0010-0000-0300-000025000000}" name="Lost PoA(Wh/m2)" dataDxfId="216"/>
    <tableColumn id="38" xr3:uid="{00000000-0010-0000-0300-000026000000}" name="Approximate Energy Loss (KWh)" dataDxfId="215">
      <calculatedColumnFormula>IFERROR((_xlfn.XLOOKUP($G2,'Modelling New'!$D:$D,'Modelling New'!$O:$O)*PA[[#This Row],[Lost PoA(Wh/m2)]]*PA[[#This Row],[DC Capacity Affected (kW)]])/1000,"")</calculatedColumnFormula>
    </tableColumn>
    <tableColumn id="39" xr3:uid="{B3815350-E5CA-476D-9F59-2B6DA61D68F0}" name="JOB Code"/>
    <tableColumn id="40" xr3:uid="{A03C5FCC-83AA-4BFA-8897-F3BFF1E5CF74}" name="PTW No.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8B85AB-85BF-43F4-8DB4-850DE2F0634B}" name="Modelling_New" displayName="Modelling_New" ref="A1:AO37" totalsRowShown="0" headerRowDxfId="214" dataDxfId="212" headerRowBorderDxfId="213" tableBorderDxfId="211" totalsRowBorderDxfId="210">
  <tableColumns count="41">
    <tableColumn id="1" xr3:uid="{A2D2822E-642F-4964-B667-AF250A99DC53}" name="Sr. No." dataDxfId="209" dataCellStyle="Comma 42"/>
    <tableColumn id="2" xr3:uid="{E61F5888-E8AB-492D-A976-375F0836F149}" name="Month Name" dataDxfId="208" dataCellStyle="Comma 42"/>
    <tableColumn id="3" xr3:uid="{D4BEC55F-EF47-4FCE-8594-122F3EF0E82B}" name="Month Number" dataDxfId="207" dataCellStyle="Comma 42"/>
    <tableColumn id="4" xr3:uid="{12FC20E7-E70B-424F-8402-75341C9FA299}" name="Month" dataDxfId="206" dataCellStyle="Comma 42"/>
    <tableColumn id="5" xr3:uid="{03BA2036-8425-4FE1-B793-AFCE28C88C01}" name="CY" dataDxfId="205">
      <calculatedColumnFormula>YEAR(D2)</calculatedColumnFormula>
    </tableColumn>
    <tableColumn id="6" xr3:uid="{B19B8ED2-73EA-4BB5-9A1A-FF02DA401423}" name="FY" dataDxfId="204"/>
    <tableColumn id="7" xr3:uid="{939355D8-4227-4312-A8DC-871B816C90B8}" name="No. of Days in Month" dataDxfId="203">
      <calculatedColumnFormula>DAY(EOMONTH(D2,0))</calculatedColumnFormula>
    </tableColumn>
    <tableColumn id="8" xr3:uid="{71E0EF5F-A6AF-470F-B7B7-AAE4EFAEED37}" name="GHI" dataDxfId="202"/>
    <tableColumn id="9" xr3:uid="{D7C16A50-EB6E-49EB-838A-155DD19913C4}" name="POA" dataDxfId="201"/>
    <tableColumn id="10" xr3:uid="{67E731E2-ADF5-4577-91EB-0BDCA4C67646}" name="WS" dataDxfId="200"/>
    <tableColumn id="11" xr3:uid="{DE6C4F1C-ADD8-45E4-9161-A7CB2D4B3CD1}" name="Tamb" dataDxfId="199"/>
    <tableColumn id="12" xr3:uid="{F046A303-D5BA-4718-B17D-1B982BA5DADF}" name="Tmod" dataDxfId="198"/>
    <tableColumn id="13" xr3:uid="{B8FE7A07-057D-4007-803E-F440D88F8E46}" name="Egrid (MWh)" dataDxfId="197"/>
    <tableColumn id="14" xr3:uid="{BD7F82B1-36FF-41DD-A99E-942271842BA0}" name="Bugt_Capacity" dataDxfId="196"/>
    <tableColumn id="15" xr3:uid="{5A2AA018-31C5-4E4C-B717-E8A8D6A96B1A}" name="PR" dataDxfId="195">
      <calculatedColumnFormula>IFERROR(M2/I2/N2,"")</calculatedColumnFormula>
    </tableColumn>
    <tableColumn id="16" xr3:uid="{4B8F1A9C-B1FE-494D-82C4-617119D7BD9B}" name="Daily POA" dataDxfId="194">
      <calculatedColumnFormula>IFERROR(I2/G2,"")</calculatedColumnFormula>
    </tableColumn>
    <tableColumn id="17" xr3:uid="{48C0CD11-C7B5-43AE-AD32-0469ACBBCC6D}" name="Days Operated" dataDxfId="193">
      <calculatedColumnFormula>COUNTIFS('Daily KPI'!$D:$D,D2,'Daily KPI'!$K:$K,"&gt;0")</calculatedColumnFormula>
    </tableColumn>
    <tableColumn id="18" xr3:uid="{93388CA3-0662-4477-B3EC-C6D5D253E4D1}" name="MTD POA" dataDxfId="192">
      <calculatedColumnFormula>I2/G2*Q2</calculatedColumnFormula>
    </tableColumn>
    <tableColumn id="27" xr3:uid="{5D0F5B92-96C4-46F2-833A-CC6F9DD69347}" name="YTD POA" dataDxfId="191">
      <calculatedColumnFormula>SUMIF($F$2:F2,F2,$R$2:R2)</calculatedColumnFormula>
    </tableColumn>
    <tableColumn id="19" xr3:uid="{1DAEFA20-8C78-4FCC-9AFB-B0473B9C045A}" name="Daily Energy (MWh)" dataDxfId="190">
      <calculatedColumnFormula>M2/G2</calculatedColumnFormula>
    </tableColumn>
    <tableColumn id="20" xr3:uid="{9CC617DC-265E-4939-BFE9-3A91DC27461A}" name="MTD Energy (MWh)" dataDxfId="189">
      <calculatedColumnFormula>M2/G2*Q2</calculatedColumnFormula>
    </tableColumn>
    <tableColumn id="28" xr3:uid="{91751302-8FEF-49A8-A4D6-E0ADD26B453B}" name="YTD Energy (MWh)" dataDxfId="188">
      <calculatedColumnFormula>SUMIF($F$2:F2,F2,$U$2:U2)</calculatedColumnFormula>
    </tableColumn>
    <tableColumn id="38" xr3:uid="{4ED46ADD-24BD-4E59-A3B9-426A080A8923}" name="Bugt CUF (%)" dataDxfId="187">
      <calculatedColumnFormula>IFERROR(T2/(24*N2),"")</calculatedColumnFormula>
    </tableColumn>
    <tableColumn id="37" xr3:uid="{7CA42397-3F26-41F6-A40F-2879B57DFB34}" name="Bugt CUF (%) MTD" dataDxfId="186">
      <calculatedColumnFormula>IFERROR(U2/(24*N2*Q2),"")</calculatedColumnFormula>
    </tableColumn>
    <tableColumn id="36" xr3:uid="{5165AAD6-7A8A-4BEF-865B-6A928CF4BE00}" name="Bugt CUF (%)YTD" dataDxfId="185">
      <calculatedColumnFormula>IFERROR(V2/(24*N2*SUMIFS($Q:$Q,$F:$F,$F2,$D:$D,"&lt;="&amp;D2)),"")</calculatedColumnFormula>
    </tableColumn>
    <tableColumn id="21" xr3:uid="{B51D3095-4744-460F-9FF8-5BCCE367624E}" name="Ave. Cap MTD" dataDxfId="184">
      <calculatedColumnFormula>IFERROR(AVERAGEIF('Daily KPI'!$D:$D,Modelling_New[[#This Row],[Month]],'Daily KPI'!AB:AB),"")</calculatedColumnFormula>
    </tableColumn>
    <tableColumn id="29" xr3:uid="{8839BDB2-1B3F-4FB6-AFBB-DEDDE7D065D6}" name="Ave. Cap YTD" dataDxfId="183">
      <calculatedColumnFormula>IFERROR(AVERAGEIF($F$2:F2,F2,$Z$2:Z2),"")</calculatedColumnFormula>
    </tableColumn>
    <tableColumn id="22" xr3:uid="{2B009AAB-FAD8-4D7C-AE5E-AE5CDB11E26D}" name="CC Energy MTD" dataDxfId="182"/>
    <tableColumn id="31" xr3:uid="{ACA7F779-2A1D-4936-B974-7FB4C9A8F0F0}" name="WS MTD" dataDxfId="181"/>
    <tableColumn id="23" xr3:uid="{51C6532F-B8B2-4993-95DF-31BBD43A936C}" name="WS YTD" dataDxfId="180"/>
    <tableColumn id="24" xr3:uid="{1D585DE8-B3ED-4F81-9813-9DBF59C7B198}" name="Bugt PA" dataDxfId="179" dataCellStyle="Percent 43"/>
    <tableColumn id="25" xr3:uid="{FA2F55E1-CE14-4023-A4B6-BF77E581E680}" name="Bugt EGA" dataDxfId="178" dataCellStyle="Percent 43"/>
    <tableColumn id="35" xr3:uid="{33C62B3F-2F99-4960-B4CF-8F70F816D1A7}" name="Bugt TA" dataDxfId="177"/>
    <tableColumn id="26" xr3:uid="{797243B3-5DE4-4F0A-BFED-41D9BAF823BB}" name="Bugt MA" dataDxfId="176"/>
    <tableColumn id="30" xr3:uid="{975D454F-0EDD-4D7F-9FF4-6C0B32072B1D}" name="Bugt IGA" dataDxfId="175"/>
    <tableColumn id="32" xr3:uid="{779C9923-A5CB-49C3-8CD0-80F95BFD8D93}" name="Corelation" dataDxfId="174"/>
    <tableColumn id="33" xr3:uid="{044F9EF3-BFE6-4083-9768-5A287A7FF8AD}" name="Bugt Line loss" dataDxfId="173"/>
    <tableColumn id="34" xr3:uid="{86CC6DB1-2F25-4CB6-A013-1F3FFB386EC8}" name="Bugt Reactive Power" dataDxfId="172"/>
    <tableColumn id="40" xr3:uid="{18CE9A97-95D1-41DF-B58E-46DAE813BD4F}" name="CC*Bugt (MTD)" dataDxfId="171">
      <calculatedColumnFormula>SUMIF('Daily KPI'!$D:$D,$D2,'Daily KPI'!AS:AS)</calculatedColumnFormula>
    </tableColumn>
    <tableColumn id="41" xr3:uid="{E2288547-230E-4028-ADE6-28F89E2C48AD}" name="CC*Bugt (YTD)" dataDxfId="170">
      <calculatedColumnFormula>SUMIF($F$2:F2,F2,$AM$2:AM2)</calculatedColumnFormula>
    </tableColumn>
    <tableColumn id="39" xr3:uid="{F7A7CB4B-D49E-42D5-BD2E-955DE3C028CB}" name="Per MW DC" dataDxfId="169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Grid_BD" displayName="Grid_BD" ref="A1:Y30" totalsRowShown="0">
  <autoFilter ref="A1:Y30" xr:uid="{00000000-0009-0000-0100-000006000000}"/>
  <tableColumns count="25">
    <tableColumn id="1" xr3:uid="{00000000-0010-0000-0400-000001000000}" name="Sr. No." dataDxfId="168">
      <calculatedColumnFormula>A1+1</calculatedColumnFormula>
    </tableColumn>
    <tableColumn id="6" xr3:uid="{00000000-0010-0000-0400-000006000000}" name="Date" dataDxfId="167"/>
    <tableColumn id="2" xr3:uid="{00000000-0010-0000-0400-000002000000}" name="Finacial Year" dataDxfId="166">
      <calculatedColumnFormula>YEAR(Grid_BD[[#This Row],[Date]])+IF(MONTH(Grid_BD[[#This Row],[Date]])&gt;=4,1,0)</calculatedColumnFormula>
    </tableColumn>
    <tableColumn id="3" xr3:uid="{00000000-0010-0000-0400-000003000000}" name="Calendor Year" dataDxfId="165">
      <calculatedColumnFormula>YEAR(Grid_BD[[#This Row],[Date]])</calculatedColumnFormula>
    </tableColumn>
    <tableColumn id="5" xr3:uid="{00000000-0010-0000-0400-000005000000}" name="Operating Year" dataDxfId="164"/>
    <tableColumn id="25" xr3:uid="{7623407F-BD25-494D-9878-FC03D72F3A90}" name="Month Year" dataDxfId="163">
      <calculatedColumnFormula>Grid_BD[[#This Row],[Date]]-DAY(Grid_BD[[#This Row],[Date]])+1</calculatedColumnFormula>
    </tableColumn>
    <tableColumn id="7" xr3:uid="{00000000-0010-0000-0400-000007000000}" name="Affected Feeder " dataDxfId="162"/>
    <tableColumn id="21" xr3:uid="{00000000-0010-0000-0400-000015000000}" name="Op. Hours" dataDxfId="161">
      <calculatedColumnFormula>IFERROR(_xlfn.XLOOKUP(Grid_BD[[#This Row],[Date]],RD[Date],RD[Solar Operating Hours]),"")</calculatedColumnFormula>
    </tableColumn>
    <tableColumn id="10" xr3:uid="{00000000-0010-0000-0400-00000A000000}" name="Concumaer" dataDxfId="160">
      <calculatedColumnFormula>IFERROR(VLOOKUP(Grid_BD[[#This Row],[Affected Feeder ]],'Basic Data'!$AM$2:$AQ$50,3,0),"")</calculatedColumnFormula>
    </tableColumn>
    <tableColumn id="4" xr3:uid="{00000000-0010-0000-0400-000004000000}" name="Plant Equivalent Weightage" dataDxfId="159">
      <calculatedColumnFormula>IFERROR(VLOOKUP(Grid_BD[[#This Row],[Affected Feeder ]],'Basic Data'!$AM$2:$AQ$50,5,0),"")</calculatedColumnFormula>
    </tableColumn>
    <tableColumn id="11" xr3:uid="{00000000-0010-0000-0400-00000B000000}" name="Breakdown Description" dataDxfId="158"/>
    <tableColumn id="8" xr3:uid="{00000000-0010-0000-0400-000008000000}" name="Breakdown Type"/>
    <tableColumn id="12" xr3:uid="{00000000-0010-0000-0400-00000C000000}" name="Fault Start TimeStamp"/>
    <tableColumn id="13" xr3:uid="{00000000-0010-0000-0400-00000D000000}" name="Work Start TimeStamp"/>
    <tableColumn id="14" xr3:uid="{00000000-0010-0000-0400-00000E000000}" name="Fault Clearance time"/>
    <tableColumn id="15" xr3:uid="{00000000-0010-0000-0400-00000F000000}" name="Response Time" dataDxfId="157">
      <calculatedColumnFormula>(Grid_BD[[#This Row],[Work Start TimeStamp]]-Grid_BD[[#This Row],[Fault Start TimeStamp]])*24</calculatedColumnFormula>
    </tableColumn>
    <tableColumn id="16" xr3:uid="{00000000-0010-0000-0400-000010000000}" name="Resolution Time" dataDxfId="156">
      <calculatedColumnFormula>(Grid_BD[[#This Row],[Fault Clearance time]]-Grid_BD[[#This Row],[Work Start TimeStamp]])*24</calculatedColumnFormula>
    </tableColumn>
    <tableColumn id="17" xr3:uid="{00000000-0010-0000-0400-000011000000}" name="Breakdown Time" dataDxfId="155">
      <calculatedColumnFormula>(Grid_BD[[#This Row],[Fault Clearance time]]-Grid_BD[[#This Row],[Fault Start TimeStamp]])*24</calculatedColumnFormula>
    </tableColumn>
    <tableColumn id="18" xr3:uid="{00000000-0010-0000-0400-000012000000}" name="Action taken"/>
    <tableColumn id="19" xr3:uid="{00000000-0010-0000-0400-000013000000}" name="Status" dataDxfId="154"/>
    <tableColumn id="22" xr3:uid="{00000000-0010-0000-0400-000016000000}" name="Plant Equivalent breakdown" dataDxfId="153">
      <calculatedColumnFormula>IFERROR(Grid_BD[[#This Row],[Breakdown Time]]*Grid_BD[[#This Row],[Plant Equivalent Weightage]],"")</calculatedColumnFormula>
    </tableColumn>
    <tableColumn id="24" xr3:uid="{00000000-0010-0000-0400-000018000000}" name="POA Lost (kWh/m2)" dataDxfId="152" dataCellStyle="Comma"/>
    <tableColumn id="9" xr3:uid="{00000000-0010-0000-0400-000009000000}" name="Estimated Energy Loss (kWh)" dataDxfId="151" dataCellStyle="Comma">
      <calculatedColumnFormula>IFERROR(Grid_BD[[#This Row],[POA Lost (kWh/m2)]]*_xlfn.XLOOKUP($F2,'Modelling New'!$D:$D,'Modelling New'!$O:$O)*_xlfn.XLOOKUP(Grid_BD[[#This Row],[Date]],RD[Date],RD[Connected DC Capcity (MWp)])*1000,"")</calculatedColumnFormula>
    </tableColumn>
    <tableColumn id="20" xr3:uid="{00000000-0010-0000-0400-000014000000}" name="Curtailment Order imit."/>
    <tableColumn id="23" xr3:uid="{00000000-0010-0000-0400-000017000000}" name="EGA_Including_CurtailmentOrder" dataDxfId="150">
      <calculatedColumnFormula>IF(L2="Curtailment Order",(((100%*(Grid_BD[[#This Row],[Op. Hours]]-U2))+(((X2)/'Basic Data'!$AC$4)*U2))/Grid_BD[[#This Row],[Op. Hours]]),1)</calculatedColumnFormula>
    </tableColumn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28BEA08-EA91-4D30-A8E9-122BDF9D7EDB}" name="Table7" displayName="Table7" ref="A1:U6" totalsRowShown="0" headerRowDxfId="149" dataDxfId="147" headerRowBorderDxfId="148" tableBorderDxfId="146" totalsRowBorderDxfId="145">
  <autoFilter ref="A1:U6" xr:uid="{4F984E08-5C70-4CFD-957B-782F0EE953DF}"/>
  <tableColumns count="21">
    <tableColumn id="1" xr3:uid="{535F84DF-123A-48D5-A52F-8967CDCE2625}" name="Sr. No" dataDxfId="144"/>
    <tableColumn id="2" xr3:uid="{39D8B109-0565-42DA-AA5D-AC9C0093D77D}" name="Month" dataDxfId="143">
      <calculatedColumnFormula>Table7[[#This Row],[Date]]-DAY(Table7[[#This Row],[Date]])+1</calculatedColumnFormula>
    </tableColumn>
    <tableColumn id="3" xr3:uid="{60E7B107-D281-4D8E-896C-9F40B214036F}" name="Date" dataDxfId="142"/>
    <tableColumn id="4" xr3:uid="{14A3EEA8-49AA-4FBB-9B56-B413B3128DC9}" name="Plant Name" dataDxfId="141"/>
    <tableColumn id="5" xr3:uid="{651C5A6E-45CD-4CCC-ADBF-2742EF2DC457}" name="Categoty" dataDxfId="140"/>
    <tableColumn id="6" xr3:uid="{C4EFD7B7-B1DF-4A6B-A2D2-554B55C99238}" name="Equipment Name" dataDxfId="139"/>
    <tableColumn id="7" xr3:uid="{711C272D-3162-4CD9-8AB0-FBF4139DC8E9}" name="Inverter No." dataDxfId="138"/>
    <tableColumn id="8" xr3:uid="{17C01DB4-2E48-4B67-B4E3-64C50B552E40}" name="From" dataDxfId="137"/>
    <tableColumn id="9" xr3:uid="{B6A73E69-9010-4903-AA79-589EC70AC2DC}" name="To" dataDxfId="136"/>
    <tableColumn id="10" xr3:uid="{40B1DFCA-78EB-47A2-B3E2-4D97B7E8429A}" name="Duration in MIN" dataDxfId="135">
      <calculatedColumnFormula>I2-H2</calculatedColumnFormula>
    </tableColumn>
    <tableColumn id="11" xr3:uid="{C2FDA24A-2FBE-4290-97F6-5427D7CA0C83}" name="Total Breakdown Hrs." dataDxfId="134">
      <calculatedColumnFormula>(J2/0.041677)</calculatedColumnFormula>
    </tableColumn>
    <tableColumn id="12" xr3:uid="{646A30D1-32E6-4B6D-9042-495A629DEFDD}" name="Avg POA During BD time" dataDxfId="133"/>
    <tableColumn id="13" xr3:uid="{F0C04FB6-64E6-498C-A74E-EC06F5E15937}" name="Lost POA" dataDxfId="132"/>
    <tableColumn id="14" xr3:uid="{A7B4E29B-9F49-4F54-8280-2E55D6EEE694}" name="Total POA " dataDxfId="131"/>
    <tableColumn id="15" xr3:uid="{78E68A2D-FB38-4562-B27B-C262FD3E60E9}" name="Net POA" dataDxfId="130">
      <calculatedColumnFormula>(N2-M2)</calculatedColumnFormula>
    </tableColumn>
    <tableColumn id="16" xr3:uid="{718F076A-F422-474F-9F42-EA6C10239CCA}" name="Loss of Capacity in KWp" dataDxfId="129"/>
    <tableColumn id="17" xr3:uid="{AA87323A-21CC-452A-A61F-4E43F6AEA5A8}" name="Estimated PR % (Pvsyst)" dataDxfId="128">
      <calculatedColumnFormula>IFERROR(_xlfn.XLOOKUP(Table7[[#This Row],[Month]],'Modelling New'!$D:$D,'Modelling New'!$O:$O),"")</calculatedColumnFormula>
    </tableColumn>
    <tableColumn id="18" xr3:uid="{96F278A0-CFF2-4CFB-9750-CCE1847E5256}" name="Loss of Generation kWh" dataDxfId="127" dataCellStyle="Comma">
      <calculatedColumnFormula>IFERROR(Table7[[#This Row],[Loss of Capacity in KWp]]*Table7[[#This Row],[Lost POA]]*Table7[[#This Row],[Estimated PR % (Pvsyst)]],"")</calculatedColumnFormula>
    </tableColumn>
    <tableColumn id="19" xr3:uid="{8DD0C0EC-5175-4291-BD9D-E56D29518552}" name="Remark" dataDxfId="126"/>
    <tableColumn id="20" xr3:uid="{3F3E102F-FCA4-4E13-973B-B7A290B2D050}" name="Current Load befor Load Sheeding (AC MW)" dataDxfId="125"/>
    <tableColumn id="21" xr3:uid="{138D476F-D4ED-4791-86A6-04EC40F290B2}" name="Load to be maintain (AC Mw)" dataDxfId="12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C" displayName="MC" ref="A2:AK93" totalsRowShown="0" headerRowDxfId="123" headerRowBorderDxfId="122" headerRowCellStyle="Normal 26">
  <tableColumns count="37">
    <tableColumn id="1" xr3:uid="{00000000-0010-0000-0500-000001000000}" name="Sr. No." dataDxfId="121"/>
    <tableColumn id="8" xr3:uid="{00000000-0010-0000-0500-000008000000}" name="Date" dataDxfId="120"/>
    <tableColumn id="2" xr3:uid="{00000000-0010-0000-0500-000002000000}" name="Finacial Year" dataDxfId="119">
      <calculatedColumnFormula>YEAR(MC[[#This Row],[Date]])+IF(MONTH(MC[[#This Row],[Date]])&gt;=4,1,0)</calculatedColumnFormula>
    </tableColumn>
    <tableColumn id="3" xr3:uid="{00000000-0010-0000-0500-000003000000}" name="Calendar Year" dataDxfId="118">
      <calculatedColumnFormula>YEAR(MC[[#This Row],[Date]])</calculatedColumnFormula>
    </tableColumn>
    <tableColumn id="4" xr3:uid="{00000000-0010-0000-0500-000004000000}" name="Contrcatual Year" dataDxfId="117"/>
    <tableColumn id="5" xr3:uid="{00000000-0010-0000-0500-000005000000}" name="Operating Year" dataDxfId="116"/>
    <tableColumn id="6" xr3:uid="{00000000-0010-0000-0500-000006000000}" name="Month Year" dataDxfId="115">
      <calculatedColumnFormula>TEXT(MC[[#This Row],[Date]],"mmm-yy")</calculatedColumnFormula>
    </tableColumn>
    <tableColumn id="7" xr3:uid="{00000000-0010-0000-0500-000007000000}" name="Days" dataDxfId="114">
      <calculatedColumnFormula>DAY(EOMONTH(MC[[#This Row],[Month Year]],0))</calculatedColumnFormula>
    </tableColumn>
    <tableColumn id="9" xr3:uid="{00000000-0010-0000-0500-000009000000}" name="Cycle Number" dataDxfId="113"/>
    <tableColumn id="10" xr3:uid="{00000000-0010-0000-0500-00000A000000}" name="Resources" dataDxfId="112"/>
    <tableColumn id="11" xr3:uid="{00000000-0010-0000-0500-00000B000000}" name="ICR1" dataDxfId="111"/>
    <tableColumn id="12" xr3:uid="{00000000-0010-0000-0500-00000C000000}" name="ICR2" dataDxfId="110"/>
    <tableColumn id="13" xr3:uid="{00000000-0010-0000-0500-00000D000000}" name="ICR3" dataDxfId="109"/>
    <tableColumn id="14" xr3:uid="{00000000-0010-0000-0500-00000E000000}" name="ICR4" dataDxfId="108"/>
    <tableColumn id="15" xr3:uid="{00000000-0010-0000-0500-00000F000000}" name="ICR5" dataDxfId="107"/>
    <tableColumn id="16" xr3:uid="{4021143C-D39E-4F72-8CB6-782FC223D289}" name="ICR6" dataDxfId="106"/>
    <tableColumn id="26" xr3:uid="{CB5CE68D-6046-4575-ABEC-40AC38686780}" name="ICR7" dataDxfId="105"/>
    <tableColumn id="27" xr3:uid="{3AAE5FD5-0AEE-4AE9-B69F-408C177B86F9}" name="ICR8" dataDxfId="104"/>
    <tableColumn id="25" xr3:uid="{BCBFF46B-A58F-4100-801A-7BCD7112E622}" name="ICR9" dataDxfId="103"/>
    <tableColumn id="28" xr3:uid="{9EECA449-6AB6-4A58-AA0E-4DA73EAF63D1}" name="ICR10" dataDxfId="102"/>
    <tableColumn id="29" xr3:uid="{6A297585-1FF9-4B97-9CA2-F8FAEB6690F9}" name="ICR11" dataDxfId="101"/>
    <tableColumn id="30" xr3:uid="{B3230696-C665-4DE5-A496-5E0BF90E32BA}" name="ICR12" dataDxfId="100"/>
    <tableColumn id="31" xr3:uid="{3C0A0A39-B009-4A5E-8A0F-C2C03FFBCDF5}" name="ICR13" dataDxfId="99"/>
    <tableColumn id="32" xr3:uid="{6C99ADC8-DC2E-4D56-B4A6-081E64A9DAA3}" name="ICR14" dataDxfId="98"/>
    <tableColumn id="33" xr3:uid="{5D8DF2E8-C1CB-4127-BF23-BAE5AD5A3476}" name="ICR15" dataDxfId="97"/>
    <tableColumn id="35" xr3:uid="{3C4EF812-9C95-4787-8306-34AA57490C28}" name="ICR16" dataDxfId="96"/>
    <tableColumn id="34" xr3:uid="{F0F5C94A-B6C9-40D5-8602-D1B3F6F22F68}" name="ICR17" dataDxfId="95"/>
    <tableColumn id="36" xr3:uid="{CFEB89B9-55FF-4156-A917-92065CECC61A}" name="ICR18" dataDxfId="94"/>
    <tableColumn id="37" xr3:uid="{66304015-F094-4EAE-A018-A01C9F207D97}" name="ICR19" dataDxfId="93"/>
    <tableColumn id="17" xr3:uid="{00000000-0010-0000-0500-000011000000}" name="Total NO. Module cleaned" dataDxfId="92">
      <calculatedColumnFormula>SUM(MC[[#This Row],[ICR1]:[ICR19]])</calculatedColumnFormula>
    </tableColumn>
    <tableColumn id="18" xr3:uid="{00000000-0010-0000-0500-000012000000}" name="Morning Start Time" dataDxfId="91"/>
    <tableColumn id="19" xr3:uid="{00000000-0010-0000-0500-000013000000}" name="Morning End Time" dataDxfId="90"/>
    <tableColumn id="20" xr3:uid="{00000000-0010-0000-0500-000014000000}" name="Evening Start Time" dataDxfId="89"/>
    <tableColumn id="21" xr3:uid="{00000000-0010-0000-0500-000015000000}" name="Evening End time" dataDxfId="88"/>
    <tableColumn id="22" xr3:uid="{00000000-0010-0000-0500-000016000000}" name="Brush/MOP Replcemnet" dataDxfId="87"/>
    <tableColumn id="24" xr3:uid="{00000000-0010-0000-0500-000018000000}" name="Water Test Report" dataDxfId="86"/>
    <tableColumn id="23" xr3:uid="{00000000-0010-0000-0500-000017000000}" name="Remarks for the day" dataDxfId="85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6000000}" name="MC_2" displayName="MC_2" ref="A2:AK37" totalsRowShown="0" headerRowDxfId="84" headerRowBorderDxfId="83" headerRowCellStyle="Normal 26">
  <tableColumns count="37">
    <tableColumn id="1" xr3:uid="{00000000-0010-0000-0600-000001000000}" name="Sr. No." dataDxfId="82"/>
    <tableColumn id="8" xr3:uid="{00000000-0010-0000-0600-000008000000}" name="Date" dataDxfId="81"/>
    <tableColumn id="2" xr3:uid="{00000000-0010-0000-0600-000002000000}" name="Finacial Year" dataDxfId="80">
      <calculatedColumnFormula>YEAR(MC_2[[#This Row],[Date]])+IF(MONTH(MC_2[[#This Row],[Date]])&gt;=4,1,0)</calculatedColumnFormula>
    </tableColumn>
    <tableColumn id="3" xr3:uid="{00000000-0010-0000-0600-000003000000}" name="Calendor Year" dataDxfId="79">
      <calculatedColumnFormula>YEAR(MC_2[[#This Row],[Date]])</calculatedColumnFormula>
    </tableColumn>
    <tableColumn id="4" xr3:uid="{00000000-0010-0000-0600-000004000000}" name="Contrcatual Year" dataDxfId="78"/>
    <tableColumn id="5" xr3:uid="{00000000-0010-0000-0600-000005000000}" name="Operating Year" dataDxfId="77"/>
    <tableColumn id="6" xr3:uid="{00000000-0010-0000-0600-000006000000}" name="Month Year" dataDxfId="76">
      <calculatedColumnFormula>TEXT(MC_2[[#This Row],[Date]],"mmm-yy")</calculatedColumnFormula>
    </tableColumn>
    <tableColumn id="7" xr3:uid="{00000000-0010-0000-0600-000007000000}" name="Days" dataDxfId="75">
      <calculatedColumnFormula>DAY(EOMONTH(MC_2[[#This Row],[Month Year]],0))</calculatedColumnFormula>
    </tableColumn>
    <tableColumn id="9" xr3:uid="{00000000-0010-0000-0600-000009000000}" name="Cycle Number" dataDxfId="74"/>
    <tableColumn id="10" xr3:uid="{00000000-0010-0000-0600-00000A000000}" name="Resources" dataDxfId="73"/>
    <tableColumn id="11" xr3:uid="{00000000-0010-0000-0600-00000B000000}" name="ICR1" dataDxfId="72"/>
    <tableColumn id="12" xr3:uid="{00000000-0010-0000-0600-00000C000000}" name="ICR2" dataDxfId="71"/>
    <tableColumn id="13" xr3:uid="{00000000-0010-0000-0600-00000D000000}" name="ICR3" dataDxfId="70"/>
    <tableColumn id="14" xr3:uid="{00000000-0010-0000-0600-00000E000000}" name="ICR4" dataDxfId="69"/>
    <tableColumn id="15" xr3:uid="{00000000-0010-0000-0600-00000F000000}" name="ICR5" dataDxfId="68"/>
    <tableColumn id="16" xr3:uid="{2D6953D3-BB6C-4D36-A61E-868021B6539D}" name="ICR6" dataDxfId="67"/>
    <tableColumn id="25" xr3:uid="{D1A83804-E120-4A5D-A700-90AB115FEE55}" name="ICR7" dataDxfId="66"/>
    <tableColumn id="26" xr3:uid="{B41AFD7E-499F-4FBF-AA50-C0900D6A3209}" name="ICR8" dataDxfId="65"/>
    <tableColumn id="27" xr3:uid="{C1DCEED4-A1DC-41CE-B377-32444566923E}" name="ICR9" dataDxfId="64"/>
    <tableColumn id="28" xr3:uid="{3B42AF23-C9E1-457E-94DB-07B86336A92A}" name="ICR10" dataDxfId="63"/>
    <tableColumn id="29" xr3:uid="{44AF9BCD-09C9-4EF1-9E17-EF48A3DBFC41}" name="ICR11" dataDxfId="62"/>
    <tableColumn id="30" xr3:uid="{753B9AEF-474F-42F5-A536-6FB170E32946}" name="ICR12" dataDxfId="61"/>
    <tableColumn id="31" xr3:uid="{23CB3E06-A2B2-474C-AC82-B919D46D89EF}" name="ICR13" dataDxfId="60"/>
    <tableColumn id="32" xr3:uid="{67C54175-7777-47E8-9713-319769C37746}" name="ICR14" dataDxfId="59"/>
    <tableColumn id="33" xr3:uid="{57918EB3-F309-4D33-9331-C76D4B46376C}" name="ICR15" dataDxfId="58"/>
    <tableColumn id="34" xr3:uid="{E2B78F74-65AC-4EA1-B251-ED75E947AA0E}" name="ICR16" dataDxfId="57"/>
    <tableColumn id="35" xr3:uid="{C1E03447-42C0-4597-8696-A3F40BF103CE}" name="ICR17" dataDxfId="56"/>
    <tableColumn id="36" xr3:uid="{F1ED9454-4DE8-4D94-A0E0-4678DF7F2D2F}" name="ICR18" dataDxfId="55"/>
    <tableColumn id="37" xr3:uid="{2A6412B3-4FF1-4587-8967-A854ECFF42B2}" name="ICR19" dataDxfId="54"/>
    <tableColumn id="17" xr3:uid="{00000000-0010-0000-0600-000011000000}" name="Total NO. Module cleaned" dataDxfId="53">
      <calculatedColumnFormula>SUM(MC_2[[#This Row],[ICR1]:[ICR5]])</calculatedColumnFormula>
    </tableColumn>
    <tableColumn id="18" xr3:uid="{00000000-0010-0000-0600-000012000000}" name="Morning Start Time" dataDxfId="52"/>
    <tableColumn id="19" xr3:uid="{00000000-0010-0000-0600-000013000000}" name="Morning End Time" dataDxfId="51"/>
    <tableColumn id="20" xr3:uid="{00000000-0010-0000-0600-000014000000}" name="Evening Start Time" dataDxfId="50"/>
    <tableColumn id="21" xr3:uid="{00000000-0010-0000-0600-000015000000}" name="Evening End time" dataDxfId="49"/>
    <tableColumn id="22" xr3:uid="{00000000-0010-0000-0600-000016000000}" name="Brush/MOP Replcemnet" dataDxfId="48"/>
    <tableColumn id="24" xr3:uid="{00000000-0010-0000-0600-000018000000}" name="Water Test Report" dataDxfId="47"/>
    <tableColumn id="23" xr3:uid="{00000000-0010-0000-0600-000017000000}" name="Remarks for the day" dataDxfId="4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GC" displayName="GC" ref="A2:AF147" totalsRowShown="0" headerRowDxfId="45" headerRowBorderDxfId="44" headerRowCellStyle="Normal 26">
  <tableColumns count="32">
    <tableColumn id="1" xr3:uid="{00000000-0010-0000-0900-000001000000}" name="Sr. No." dataDxfId="43"/>
    <tableColumn id="8" xr3:uid="{00000000-0010-0000-0900-000008000000}" name="Date" dataDxfId="42"/>
    <tableColumn id="2" xr3:uid="{00000000-0010-0000-0900-000002000000}" name="Finacial Year" dataDxfId="41">
      <calculatedColumnFormula>YEAR(GC[[#This Row],[Date]])+IF(MONTH(GC[[#This Row],[Date]])&gt;=4,1,0)</calculatedColumnFormula>
    </tableColumn>
    <tableColumn id="3" xr3:uid="{00000000-0010-0000-0900-000003000000}" name="Calendor Year" dataDxfId="40">
      <calculatedColumnFormula>YEAR(GC[[#This Row],[Date]])</calculatedColumnFormula>
    </tableColumn>
    <tableColumn id="4" xr3:uid="{00000000-0010-0000-0900-000004000000}" name="Contrcatual Year" dataDxfId="39"/>
    <tableColumn id="5" xr3:uid="{00000000-0010-0000-0900-000005000000}" name="Operating Year" dataDxfId="38"/>
    <tableColumn id="6" xr3:uid="{00000000-0010-0000-0900-000006000000}" name="Month Year" dataDxfId="37">
      <calculatedColumnFormula>TEXT(GC[[#This Row],[Date]],"mmm-yy")</calculatedColumnFormula>
    </tableColumn>
    <tableColumn id="7" xr3:uid="{00000000-0010-0000-0900-000007000000}" name="Days" dataDxfId="36">
      <calculatedColumnFormula>DAY(EOMONTH(GC[[#This Row],[Month Year]],0))</calculatedColumnFormula>
    </tableColumn>
    <tableColumn id="9" xr3:uid="{00000000-0010-0000-0900-000009000000}" name="Cycle Number" dataDxfId="35"/>
    <tableColumn id="10" xr3:uid="{00000000-0010-0000-0900-00000A000000}" name="Resources" dataDxfId="34"/>
    <tableColumn id="11" xr3:uid="{00000000-0010-0000-0900-00000B000000}" name="ICR1" dataDxfId="33"/>
    <tableColumn id="12" xr3:uid="{00000000-0010-0000-0900-00000C000000}" name="ICR2" dataDxfId="32"/>
    <tableColumn id="13" xr3:uid="{00000000-0010-0000-0900-00000D000000}" name="ICR3" dataDxfId="31"/>
    <tableColumn id="14" xr3:uid="{00000000-0010-0000-0900-00000E000000}" name="ICR4" dataDxfId="30"/>
    <tableColumn id="15" xr3:uid="{00000000-0010-0000-0900-00000F000000}" name="ICR5" dataDxfId="29"/>
    <tableColumn id="16" xr3:uid="{00000000-0010-0000-0900-000010000000}" name="ICR6" dataDxfId="28"/>
    <tableColumn id="18" xr3:uid="{00000000-0010-0000-0900-000012000000}" name="ICR7" dataDxfId="27"/>
    <tableColumn id="20" xr3:uid="{00000000-0010-0000-0900-000014000000}" name="ICR8" dataDxfId="26"/>
    <tableColumn id="19" xr3:uid="{9788EF4E-2636-49EC-9578-5E3EFFD69B6A}" name="ICR9" dataDxfId="25"/>
    <tableColumn id="21" xr3:uid="{ACEA6D1F-5BF6-4752-88E0-3DB40A179B41}" name="ICR10" dataDxfId="24"/>
    <tableColumn id="22" xr3:uid="{D04BB6C9-118E-477B-9DCC-763DAF91CC32}" name="ICR11" dataDxfId="23"/>
    <tableColumn id="25" xr3:uid="{D43518B5-2FA6-4D06-B322-DB313929E0B2}" name="ICR12" dataDxfId="22"/>
    <tableColumn id="26" xr3:uid="{2654D269-7B0B-495B-9734-98C77DF287F8}" name="ICR13" dataDxfId="21"/>
    <tableColumn id="27" xr3:uid="{131BFD66-C866-4C9D-9549-7131A3D8077E}" name="ICR14" dataDxfId="20"/>
    <tableColumn id="28" xr3:uid="{C6E46482-B1A9-4B94-8E77-6D3EA33833E4}" name="ICR15" dataDxfId="19"/>
    <tableColumn id="29" xr3:uid="{5503B53F-616C-4DCB-BBFA-C3413D7200F5}" name="ICR16" dataDxfId="18"/>
    <tableColumn id="30" xr3:uid="{101C8CFD-6097-4FB8-BA2F-119A882EA1F5}" name="ICR17" dataDxfId="17"/>
    <tableColumn id="31" xr3:uid="{FEA092BF-EF5C-40B6-8F69-CBD3354B2244}" name="ICR18" dataDxfId="16"/>
    <tableColumn id="32" xr3:uid="{DDDE4503-E7C9-4FC2-B112-19E40A4F8AB4}" name="ICR19" dataDxfId="15"/>
    <tableColumn id="17" xr3:uid="{00000000-0010-0000-0900-000011000000}" name="Total No.Table GC done" dataDxfId="14">
      <calculatedColumnFormula>SUM(GC[[#This Row],[ICR1]:[ICR19]])</calculatedColumnFormula>
    </tableColumn>
    <tableColumn id="24" xr3:uid="{00000000-0010-0000-0900-000018000000}" name="Mrthod of Cutting" dataDxfId="13"/>
    <tableColumn id="23" xr3:uid="{00000000-0010-0000-0900-000017000000}" name="Remarks for the day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hyperlink" Target="mailto:O@R1" TargetMode="External"/><Relationship Id="rId21" Type="http://schemas.openxmlformats.org/officeDocument/2006/relationships/hyperlink" Target="mailto:O@R1" TargetMode="External"/><Relationship Id="rId42" Type="http://schemas.openxmlformats.org/officeDocument/2006/relationships/hyperlink" Target="mailto:O@R1" TargetMode="External"/><Relationship Id="rId63" Type="http://schemas.openxmlformats.org/officeDocument/2006/relationships/hyperlink" Target="mailto:O@R1" TargetMode="External"/><Relationship Id="rId84" Type="http://schemas.openxmlformats.org/officeDocument/2006/relationships/hyperlink" Target="mailto:O@R1" TargetMode="External"/><Relationship Id="rId138" Type="http://schemas.openxmlformats.org/officeDocument/2006/relationships/hyperlink" Target="mailto:O@R1" TargetMode="External"/><Relationship Id="rId159" Type="http://schemas.openxmlformats.org/officeDocument/2006/relationships/hyperlink" Target="mailto:O@R1" TargetMode="External"/><Relationship Id="rId107" Type="http://schemas.openxmlformats.org/officeDocument/2006/relationships/hyperlink" Target="mailto:O@R1" TargetMode="External"/><Relationship Id="rId11" Type="http://schemas.openxmlformats.org/officeDocument/2006/relationships/hyperlink" Target="mailto:O@R1" TargetMode="External"/><Relationship Id="rId32" Type="http://schemas.openxmlformats.org/officeDocument/2006/relationships/hyperlink" Target="mailto:O@R1" TargetMode="External"/><Relationship Id="rId53" Type="http://schemas.openxmlformats.org/officeDocument/2006/relationships/hyperlink" Target="mailto:O@R1" TargetMode="External"/><Relationship Id="rId74" Type="http://schemas.openxmlformats.org/officeDocument/2006/relationships/hyperlink" Target="mailto:O@R1" TargetMode="External"/><Relationship Id="rId128" Type="http://schemas.openxmlformats.org/officeDocument/2006/relationships/hyperlink" Target="mailto:O@R1" TargetMode="External"/><Relationship Id="rId149" Type="http://schemas.openxmlformats.org/officeDocument/2006/relationships/hyperlink" Target="mailto:O@R1" TargetMode="External"/><Relationship Id="rId5" Type="http://schemas.openxmlformats.org/officeDocument/2006/relationships/hyperlink" Target="mailto:O@R1" TargetMode="External"/><Relationship Id="rId95" Type="http://schemas.openxmlformats.org/officeDocument/2006/relationships/hyperlink" Target="mailto:O@R1" TargetMode="External"/><Relationship Id="rId160" Type="http://schemas.openxmlformats.org/officeDocument/2006/relationships/printerSettings" Target="../printerSettings/printerSettings9.bin"/><Relationship Id="rId22" Type="http://schemas.openxmlformats.org/officeDocument/2006/relationships/hyperlink" Target="mailto:O@R1" TargetMode="External"/><Relationship Id="rId43" Type="http://schemas.openxmlformats.org/officeDocument/2006/relationships/hyperlink" Target="mailto:O@R1" TargetMode="External"/><Relationship Id="rId64" Type="http://schemas.openxmlformats.org/officeDocument/2006/relationships/hyperlink" Target="mailto:O@R1" TargetMode="External"/><Relationship Id="rId118" Type="http://schemas.openxmlformats.org/officeDocument/2006/relationships/hyperlink" Target="mailto:O@R1" TargetMode="External"/><Relationship Id="rId139" Type="http://schemas.openxmlformats.org/officeDocument/2006/relationships/hyperlink" Target="mailto:O@R1" TargetMode="External"/><Relationship Id="rId80" Type="http://schemas.openxmlformats.org/officeDocument/2006/relationships/hyperlink" Target="mailto:O@R1" TargetMode="External"/><Relationship Id="rId85" Type="http://schemas.openxmlformats.org/officeDocument/2006/relationships/hyperlink" Target="mailto:O@R1" TargetMode="External"/><Relationship Id="rId150" Type="http://schemas.openxmlformats.org/officeDocument/2006/relationships/hyperlink" Target="mailto:O@R1" TargetMode="External"/><Relationship Id="rId155" Type="http://schemas.openxmlformats.org/officeDocument/2006/relationships/hyperlink" Target="mailto:O@R1" TargetMode="External"/><Relationship Id="rId12" Type="http://schemas.openxmlformats.org/officeDocument/2006/relationships/hyperlink" Target="mailto:O@R1" TargetMode="External"/><Relationship Id="rId17" Type="http://schemas.openxmlformats.org/officeDocument/2006/relationships/hyperlink" Target="mailto:O@R1" TargetMode="External"/><Relationship Id="rId33" Type="http://schemas.openxmlformats.org/officeDocument/2006/relationships/hyperlink" Target="mailto:O@R1" TargetMode="External"/><Relationship Id="rId38" Type="http://schemas.openxmlformats.org/officeDocument/2006/relationships/hyperlink" Target="mailto:O@R1" TargetMode="External"/><Relationship Id="rId59" Type="http://schemas.openxmlformats.org/officeDocument/2006/relationships/hyperlink" Target="mailto:O@R1" TargetMode="External"/><Relationship Id="rId103" Type="http://schemas.openxmlformats.org/officeDocument/2006/relationships/hyperlink" Target="mailto:O@R1" TargetMode="External"/><Relationship Id="rId108" Type="http://schemas.openxmlformats.org/officeDocument/2006/relationships/hyperlink" Target="mailto:O@R1" TargetMode="External"/><Relationship Id="rId124" Type="http://schemas.openxmlformats.org/officeDocument/2006/relationships/hyperlink" Target="mailto:O@R1" TargetMode="External"/><Relationship Id="rId129" Type="http://schemas.openxmlformats.org/officeDocument/2006/relationships/hyperlink" Target="mailto:O@R1" TargetMode="External"/><Relationship Id="rId54" Type="http://schemas.openxmlformats.org/officeDocument/2006/relationships/hyperlink" Target="mailto:O@R1" TargetMode="External"/><Relationship Id="rId70" Type="http://schemas.openxmlformats.org/officeDocument/2006/relationships/hyperlink" Target="mailto:O@R1" TargetMode="External"/><Relationship Id="rId75" Type="http://schemas.openxmlformats.org/officeDocument/2006/relationships/hyperlink" Target="mailto:O@R1" TargetMode="External"/><Relationship Id="rId91" Type="http://schemas.openxmlformats.org/officeDocument/2006/relationships/hyperlink" Target="mailto:O@R1" TargetMode="External"/><Relationship Id="rId96" Type="http://schemas.openxmlformats.org/officeDocument/2006/relationships/hyperlink" Target="mailto:O@R1" TargetMode="External"/><Relationship Id="rId140" Type="http://schemas.openxmlformats.org/officeDocument/2006/relationships/hyperlink" Target="mailto:O@R1" TargetMode="External"/><Relationship Id="rId145" Type="http://schemas.openxmlformats.org/officeDocument/2006/relationships/hyperlink" Target="mailto:O@R1" TargetMode="External"/><Relationship Id="rId1" Type="http://schemas.openxmlformats.org/officeDocument/2006/relationships/hyperlink" Target="mailto:O@R1" TargetMode="External"/><Relationship Id="rId6" Type="http://schemas.openxmlformats.org/officeDocument/2006/relationships/hyperlink" Target="mailto:O@R1" TargetMode="External"/><Relationship Id="rId23" Type="http://schemas.openxmlformats.org/officeDocument/2006/relationships/hyperlink" Target="mailto:O@R1" TargetMode="External"/><Relationship Id="rId28" Type="http://schemas.openxmlformats.org/officeDocument/2006/relationships/hyperlink" Target="mailto:O@R1" TargetMode="External"/><Relationship Id="rId49" Type="http://schemas.openxmlformats.org/officeDocument/2006/relationships/hyperlink" Target="mailto:O@R1" TargetMode="External"/><Relationship Id="rId114" Type="http://schemas.openxmlformats.org/officeDocument/2006/relationships/hyperlink" Target="mailto:O@R1" TargetMode="External"/><Relationship Id="rId119" Type="http://schemas.openxmlformats.org/officeDocument/2006/relationships/hyperlink" Target="mailto:O@R1" TargetMode="External"/><Relationship Id="rId44" Type="http://schemas.openxmlformats.org/officeDocument/2006/relationships/hyperlink" Target="mailto:O@R1" TargetMode="External"/><Relationship Id="rId60" Type="http://schemas.openxmlformats.org/officeDocument/2006/relationships/hyperlink" Target="mailto:O@R1" TargetMode="External"/><Relationship Id="rId65" Type="http://schemas.openxmlformats.org/officeDocument/2006/relationships/hyperlink" Target="mailto:O@R1" TargetMode="External"/><Relationship Id="rId81" Type="http://schemas.openxmlformats.org/officeDocument/2006/relationships/hyperlink" Target="mailto:O@R1" TargetMode="External"/><Relationship Id="rId86" Type="http://schemas.openxmlformats.org/officeDocument/2006/relationships/hyperlink" Target="mailto:O@R1" TargetMode="External"/><Relationship Id="rId130" Type="http://schemas.openxmlformats.org/officeDocument/2006/relationships/hyperlink" Target="mailto:O@R1" TargetMode="External"/><Relationship Id="rId135" Type="http://schemas.openxmlformats.org/officeDocument/2006/relationships/hyperlink" Target="mailto:O@R1" TargetMode="External"/><Relationship Id="rId151" Type="http://schemas.openxmlformats.org/officeDocument/2006/relationships/hyperlink" Target="mailto:O@R1" TargetMode="External"/><Relationship Id="rId156" Type="http://schemas.openxmlformats.org/officeDocument/2006/relationships/hyperlink" Target="mailto:O@R1" TargetMode="External"/><Relationship Id="rId13" Type="http://schemas.openxmlformats.org/officeDocument/2006/relationships/hyperlink" Target="mailto:O@R1" TargetMode="External"/><Relationship Id="rId18" Type="http://schemas.openxmlformats.org/officeDocument/2006/relationships/hyperlink" Target="mailto:O@R1" TargetMode="External"/><Relationship Id="rId39" Type="http://schemas.openxmlformats.org/officeDocument/2006/relationships/hyperlink" Target="mailto:O@R1" TargetMode="External"/><Relationship Id="rId109" Type="http://schemas.openxmlformats.org/officeDocument/2006/relationships/hyperlink" Target="mailto:O@R1" TargetMode="External"/><Relationship Id="rId34" Type="http://schemas.openxmlformats.org/officeDocument/2006/relationships/hyperlink" Target="mailto:O@R1" TargetMode="External"/><Relationship Id="rId50" Type="http://schemas.openxmlformats.org/officeDocument/2006/relationships/hyperlink" Target="mailto:O@R1" TargetMode="External"/><Relationship Id="rId55" Type="http://schemas.openxmlformats.org/officeDocument/2006/relationships/hyperlink" Target="mailto:O@R1" TargetMode="External"/><Relationship Id="rId76" Type="http://schemas.openxmlformats.org/officeDocument/2006/relationships/hyperlink" Target="mailto:O@R1" TargetMode="External"/><Relationship Id="rId97" Type="http://schemas.openxmlformats.org/officeDocument/2006/relationships/hyperlink" Target="mailto:O@R1" TargetMode="External"/><Relationship Id="rId104" Type="http://schemas.openxmlformats.org/officeDocument/2006/relationships/hyperlink" Target="mailto:O@R1" TargetMode="External"/><Relationship Id="rId120" Type="http://schemas.openxmlformats.org/officeDocument/2006/relationships/hyperlink" Target="mailto:O@R1" TargetMode="External"/><Relationship Id="rId125" Type="http://schemas.openxmlformats.org/officeDocument/2006/relationships/hyperlink" Target="mailto:O@R1" TargetMode="External"/><Relationship Id="rId141" Type="http://schemas.openxmlformats.org/officeDocument/2006/relationships/hyperlink" Target="mailto:O@R1" TargetMode="External"/><Relationship Id="rId146" Type="http://schemas.openxmlformats.org/officeDocument/2006/relationships/hyperlink" Target="mailto:O@R1" TargetMode="External"/><Relationship Id="rId7" Type="http://schemas.openxmlformats.org/officeDocument/2006/relationships/hyperlink" Target="mailto:O@R1" TargetMode="External"/><Relationship Id="rId71" Type="http://schemas.openxmlformats.org/officeDocument/2006/relationships/hyperlink" Target="mailto:O@R1" TargetMode="External"/><Relationship Id="rId92" Type="http://schemas.openxmlformats.org/officeDocument/2006/relationships/hyperlink" Target="mailto:O@R1" TargetMode="External"/><Relationship Id="rId2" Type="http://schemas.openxmlformats.org/officeDocument/2006/relationships/hyperlink" Target="mailto:O@R1" TargetMode="External"/><Relationship Id="rId29" Type="http://schemas.openxmlformats.org/officeDocument/2006/relationships/hyperlink" Target="mailto:O@R1" TargetMode="External"/><Relationship Id="rId24" Type="http://schemas.openxmlformats.org/officeDocument/2006/relationships/hyperlink" Target="mailto:O@R1" TargetMode="External"/><Relationship Id="rId40" Type="http://schemas.openxmlformats.org/officeDocument/2006/relationships/hyperlink" Target="mailto:O@R1" TargetMode="External"/><Relationship Id="rId45" Type="http://schemas.openxmlformats.org/officeDocument/2006/relationships/hyperlink" Target="mailto:O@R1" TargetMode="External"/><Relationship Id="rId66" Type="http://schemas.openxmlformats.org/officeDocument/2006/relationships/hyperlink" Target="mailto:O@R1" TargetMode="External"/><Relationship Id="rId87" Type="http://schemas.openxmlformats.org/officeDocument/2006/relationships/hyperlink" Target="mailto:O@R1" TargetMode="External"/><Relationship Id="rId110" Type="http://schemas.openxmlformats.org/officeDocument/2006/relationships/hyperlink" Target="mailto:O@R1" TargetMode="External"/><Relationship Id="rId115" Type="http://schemas.openxmlformats.org/officeDocument/2006/relationships/hyperlink" Target="mailto:O@R1" TargetMode="External"/><Relationship Id="rId131" Type="http://schemas.openxmlformats.org/officeDocument/2006/relationships/hyperlink" Target="mailto:O@R1" TargetMode="External"/><Relationship Id="rId136" Type="http://schemas.openxmlformats.org/officeDocument/2006/relationships/hyperlink" Target="mailto:O@R1" TargetMode="External"/><Relationship Id="rId157" Type="http://schemas.openxmlformats.org/officeDocument/2006/relationships/hyperlink" Target="mailto:O@R1" TargetMode="External"/><Relationship Id="rId61" Type="http://schemas.openxmlformats.org/officeDocument/2006/relationships/hyperlink" Target="mailto:O@R1" TargetMode="External"/><Relationship Id="rId82" Type="http://schemas.openxmlformats.org/officeDocument/2006/relationships/hyperlink" Target="mailto:O@R1" TargetMode="External"/><Relationship Id="rId152" Type="http://schemas.openxmlformats.org/officeDocument/2006/relationships/hyperlink" Target="mailto:O@R1" TargetMode="External"/><Relationship Id="rId19" Type="http://schemas.openxmlformats.org/officeDocument/2006/relationships/hyperlink" Target="mailto:O@R1" TargetMode="External"/><Relationship Id="rId14" Type="http://schemas.openxmlformats.org/officeDocument/2006/relationships/hyperlink" Target="mailto:O@R1" TargetMode="External"/><Relationship Id="rId30" Type="http://schemas.openxmlformats.org/officeDocument/2006/relationships/hyperlink" Target="mailto:O@R1" TargetMode="External"/><Relationship Id="rId35" Type="http://schemas.openxmlformats.org/officeDocument/2006/relationships/hyperlink" Target="mailto:O@R1" TargetMode="External"/><Relationship Id="rId56" Type="http://schemas.openxmlformats.org/officeDocument/2006/relationships/hyperlink" Target="mailto:O@R1" TargetMode="External"/><Relationship Id="rId77" Type="http://schemas.openxmlformats.org/officeDocument/2006/relationships/hyperlink" Target="mailto:O@R1" TargetMode="External"/><Relationship Id="rId100" Type="http://schemas.openxmlformats.org/officeDocument/2006/relationships/hyperlink" Target="mailto:O@R1" TargetMode="External"/><Relationship Id="rId105" Type="http://schemas.openxmlformats.org/officeDocument/2006/relationships/hyperlink" Target="mailto:O@R1" TargetMode="External"/><Relationship Id="rId126" Type="http://schemas.openxmlformats.org/officeDocument/2006/relationships/hyperlink" Target="mailto:O@R1" TargetMode="External"/><Relationship Id="rId147" Type="http://schemas.openxmlformats.org/officeDocument/2006/relationships/hyperlink" Target="mailto:O@R1" TargetMode="External"/><Relationship Id="rId8" Type="http://schemas.openxmlformats.org/officeDocument/2006/relationships/hyperlink" Target="mailto:O@R1" TargetMode="External"/><Relationship Id="rId51" Type="http://schemas.openxmlformats.org/officeDocument/2006/relationships/hyperlink" Target="mailto:O@R1" TargetMode="External"/><Relationship Id="rId72" Type="http://schemas.openxmlformats.org/officeDocument/2006/relationships/hyperlink" Target="mailto:O@R1" TargetMode="External"/><Relationship Id="rId93" Type="http://schemas.openxmlformats.org/officeDocument/2006/relationships/hyperlink" Target="mailto:O@R1" TargetMode="External"/><Relationship Id="rId98" Type="http://schemas.openxmlformats.org/officeDocument/2006/relationships/hyperlink" Target="mailto:O@R1" TargetMode="External"/><Relationship Id="rId121" Type="http://schemas.openxmlformats.org/officeDocument/2006/relationships/hyperlink" Target="mailto:O@R1" TargetMode="External"/><Relationship Id="rId142" Type="http://schemas.openxmlformats.org/officeDocument/2006/relationships/hyperlink" Target="mailto:O@R1" TargetMode="External"/><Relationship Id="rId3" Type="http://schemas.openxmlformats.org/officeDocument/2006/relationships/hyperlink" Target="mailto:O@R1" TargetMode="External"/><Relationship Id="rId25" Type="http://schemas.openxmlformats.org/officeDocument/2006/relationships/hyperlink" Target="mailto:O@R1" TargetMode="External"/><Relationship Id="rId46" Type="http://schemas.openxmlformats.org/officeDocument/2006/relationships/hyperlink" Target="mailto:O@R1" TargetMode="External"/><Relationship Id="rId67" Type="http://schemas.openxmlformats.org/officeDocument/2006/relationships/hyperlink" Target="mailto:O@R1" TargetMode="External"/><Relationship Id="rId116" Type="http://schemas.openxmlformats.org/officeDocument/2006/relationships/hyperlink" Target="mailto:O@R1" TargetMode="External"/><Relationship Id="rId137" Type="http://schemas.openxmlformats.org/officeDocument/2006/relationships/hyperlink" Target="mailto:O@R1" TargetMode="External"/><Relationship Id="rId158" Type="http://schemas.openxmlformats.org/officeDocument/2006/relationships/hyperlink" Target="mailto:O@R1" TargetMode="External"/><Relationship Id="rId20" Type="http://schemas.openxmlformats.org/officeDocument/2006/relationships/hyperlink" Target="mailto:O@R1" TargetMode="External"/><Relationship Id="rId41" Type="http://schemas.openxmlformats.org/officeDocument/2006/relationships/hyperlink" Target="mailto:O@R1" TargetMode="External"/><Relationship Id="rId62" Type="http://schemas.openxmlformats.org/officeDocument/2006/relationships/hyperlink" Target="mailto:O@R1" TargetMode="External"/><Relationship Id="rId83" Type="http://schemas.openxmlformats.org/officeDocument/2006/relationships/hyperlink" Target="mailto:O@R1" TargetMode="External"/><Relationship Id="rId88" Type="http://schemas.openxmlformats.org/officeDocument/2006/relationships/hyperlink" Target="mailto:O@R1" TargetMode="External"/><Relationship Id="rId111" Type="http://schemas.openxmlformats.org/officeDocument/2006/relationships/hyperlink" Target="mailto:O@R1" TargetMode="External"/><Relationship Id="rId132" Type="http://schemas.openxmlformats.org/officeDocument/2006/relationships/hyperlink" Target="mailto:O@R1" TargetMode="External"/><Relationship Id="rId153" Type="http://schemas.openxmlformats.org/officeDocument/2006/relationships/hyperlink" Target="mailto:O@R1" TargetMode="External"/><Relationship Id="rId15" Type="http://schemas.openxmlformats.org/officeDocument/2006/relationships/hyperlink" Target="mailto:O@R1" TargetMode="External"/><Relationship Id="rId36" Type="http://schemas.openxmlformats.org/officeDocument/2006/relationships/hyperlink" Target="mailto:O@R1" TargetMode="External"/><Relationship Id="rId57" Type="http://schemas.openxmlformats.org/officeDocument/2006/relationships/hyperlink" Target="mailto:O@R1" TargetMode="External"/><Relationship Id="rId106" Type="http://schemas.openxmlformats.org/officeDocument/2006/relationships/hyperlink" Target="mailto:O@R1" TargetMode="External"/><Relationship Id="rId127" Type="http://schemas.openxmlformats.org/officeDocument/2006/relationships/hyperlink" Target="mailto:O@R1" TargetMode="External"/><Relationship Id="rId10" Type="http://schemas.openxmlformats.org/officeDocument/2006/relationships/hyperlink" Target="mailto:O@R1" TargetMode="External"/><Relationship Id="rId31" Type="http://schemas.openxmlformats.org/officeDocument/2006/relationships/hyperlink" Target="mailto:O@R1" TargetMode="External"/><Relationship Id="rId52" Type="http://schemas.openxmlformats.org/officeDocument/2006/relationships/hyperlink" Target="mailto:O@R1" TargetMode="External"/><Relationship Id="rId73" Type="http://schemas.openxmlformats.org/officeDocument/2006/relationships/hyperlink" Target="mailto:O@R1" TargetMode="External"/><Relationship Id="rId78" Type="http://schemas.openxmlformats.org/officeDocument/2006/relationships/hyperlink" Target="mailto:O@R1" TargetMode="External"/><Relationship Id="rId94" Type="http://schemas.openxmlformats.org/officeDocument/2006/relationships/hyperlink" Target="mailto:O@R1" TargetMode="External"/><Relationship Id="rId99" Type="http://schemas.openxmlformats.org/officeDocument/2006/relationships/hyperlink" Target="mailto:O@R1" TargetMode="External"/><Relationship Id="rId101" Type="http://schemas.openxmlformats.org/officeDocument/2006/relationships/hyperlink" Target="mailto:O@R1" TargetMode="External"/><Relationship Id="rId122" Type="http://schemas.openxmlformats.org/officeDocument/2006/relationships/hyperlink" Target="mailto:O@R1" TargetMode="External"/><Relationship Id="rId143" Type="http://schemas.openxmlformats.org/officeDocument/2006/relationships/hyperlink" Target="mailto:O@R1" TargetMode="External"/><Relationship Id="rId148" Type="http://schemas.openxmlformats.org/officeDocument/2006/relationships/hyperlink" Target="mailto:O@R1" TargetMode="External"/><Relationship Id="rId4" Type="http://schemas.openxmlformats.org/officeDocument/2006/relationships/hyperlink" Target="mailto:O@R1" TargetMode="External"/><Relationship Id="rId9" Type="http://schemas.openxmlformats.org/officeDocument/2006/relationships/hyperlink" Target="mailto:O@R1" TargetMode="External"/><Relationship Id="rId26" Type="http://schemas.openxmlformats.org/officeDocument/2006/relationships/hyperlink" Target="mailto:O@R1" TargetMode="External"/><Relationship Id="rId47" Type="http://schemas.openxmlformats.org/officeDocument/2006/relationships/hyperlink" Target="mailto:O@R1" TargetMode="External"/><Relationship Id="rId68" Type="http://schemas.openxmlformats.org/officeDocument/2006/relationships/hyperlink" Target="mailto:O@R1" TargetMode="External"/><Relationship Id="rId89" Type="http://schemas.openxmlformats.org/officeDocument/2006/relationships/hyperlink" Target="mailto:O@R1" TargetMode="External"/><Relationship Id="rId112" Type="http://schemas.openxmlformats.org/officeDocument/2006/relationships/hyperlink" Target="mailto:O@R1" TargetMode="External"/><Relationship Id="rId133" Type="http://schemas.openxmlformats.org/officeDocument/2006/relationships/hyperlink" Target="mailto:O@R1" TargetMode="External"/><Relationship Id="rId154" Type="http://schemas.openxmlformats.org/officeDocument/2006/relationships/hyperlink" Target="mailto:O@R1" TargetMode="External"/><Relationship Id="rId16" Type="http://schemas.openxmlformats.org/officeDocument/2006/relationships/hyperlink" Target="mailto:O@R1" TargetMode="External"/><Relationship Id="rId37" Type="http://schemas.openxmlformats.org/officeDocument/2006/relationships/hyperlink" Target="mailto:O@R1" TargetMode="External"/><Relationship Id="rId58" Type="http://schemas.openxmlformats.org/officeDocument/2006/relationships/hyperlink" Target="mailto:O@R1" TargetMode="External"/><Relationship Id="rId79" Type="http://schemas.openxmlformats.org/officeDocument/2006/relationships/hyperlink" Target="mailto:O@R1" TargetMode="External"/><Relationship Id="rId102" Type="http://schemas.openxmlformats.org/officeDocument/2006/relationships/hyperlink" Target="mailto:O@R1" TargetMode="External"/><Relationship Id="rId123" Type="http://schemas.openxmlformats.org/officeDocument/2006/relationships/hyperlink" Target="mailto:O@R1" TargetMode="External"/><Relationship Id="rId144" Type="http://schemas.openxmlformats.org/officeDocument/2006/relationships/hyperlink" Target="mailto:O@R1" TargetMode="External"/><Relationship Id="rId90" Type="http://schemas.openxmlformats.org/officeDocument/2006/relationships/hyperlink" Target="mailto:O@R1" TargetMode="External"/><Relationship Id="rId27" Type="http://schemas.openxmlformats.org/officeDocument/2006/relationships/hyperlink" Target="mailto:O@R1" TargetMode="External"/><Relationship Id="rId48" Type="http://schemas.openxmlformats.org/officeDocument/2006/relationships/hyperlink" Target="mailto:O@R1" TargetMode="External"/><Relationship Id="rId69" Type="http://schemas.openxmlformats.org/officeDocument/2006/relationships/hyperlink" Target="mailto:O@R1" TargetMode="External"/><Relationship Id="rId113" Type="http://schemas.openxmlformats.org/officeDocument/2006/relationships/hyperlink" Target="mailto:O@R1" TargetMode="External"/><Relationship Id="rId134" Type="http://schemas.openxmlformats.org/officeDocument/2006/relationships/hyperlink" Target="mailto:O@R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47"/>
  <sheetViews>
    <sheetView topLeftCell="A2" zoomScaleNormal="100" workbookViewId="0">
      <selection activeCell="F14" sqref="F14"/>
    </sheetView>
  </sheetViews>
  <sheetFormatPr defaultColWidth="9" defaultRowHeight="14.5"/>
  <cols>
    <col min="1" max="1" width="17" style="121" customWidth="1"/>
    <col min="2" max="2" width="19.1796875" style="122" bestFit="1" customWidth="1"/>
    <col min="3" max="3" width="13.453125" style="122" customWidth="1"/>
    <col min="4" max="4" width="12.1796875" style="123" customWidth="1"/>
    <col min="5" max="5" width="13" style="121" customWidth="1"/>
    <col min="6" max="6" width="22.453125" style="122" customWidth="1"/>
    <col min="7" max="7" width="18" style="122" hidden="1" customWidth="1"/>
    <col min="8" max="8" width="15.81640625" style="122" hidden="1" customWidth="1"/>
    <col min="9" max="9" width="18" style="122" hidden="1" customWidth="1"/>
    <col min="10" max="16384" width="9" style="122"/>
  </cols>
  <sheetData>
    <row r="1" spans="1:9" ht="4" hidden="1" customHeight="1"/>
    <row r="2" spans="1:9" ht="15" thickBot="1"/>
    <row r="3" spans="1:9" ht="15.5">
      <c r="A3" s="352" t="s">
        <v>0</v>
      </c>
      <c r="B3" s="353"/>
      <c r="C3" s="353"/>
      <c r="D3" s="353"/>
      <c r="E3" s="353"/>
      <c r="F3" s="354"/>
    </row>
    <row r="4" spans="1:9">
      <c r="A4" s="76" t="s">
        <v>1</v>
      </c>
      <c r="B4" s="282">
        <v>45839</v>
      </c>
      <c r="C4" s="78"/>
      <c r="D4" s="78"/>
      <c r="E4" s="78"/>
      <c r="F4" s="79"/>
    </row>
    <row r="5" spans="1:9">
      <c r="A5" s="76" t="s">
        <v>2</v>
      </c>
      <c r="B5" s="283">
        <v>45844</v>
      </c>
      <c r="C5" s="78"/>
      <c r="D5" s="78"/>
      <c r="E5" s="78"/>
      <c r="F5" s="79"/>
    </row>
    <row r="6" spans="1:9">
      <c r="A6" s="76" t="s">
        <v>3</v>
      </c>
      <c r="B6" s="118">
        <f>YEAR(B5)+IF(MONTH(B5)&gt;=4,1,0)</f>
        <v>2026</v>
      </c>
      <c r="C6" s="78"/>
      <c r="D6" s="78"/>
      <c r="E6" s="78"/>
      <c r="F6" s="79"/>
    </row>
    <row r="7" spans="1:9">
      <c r="A7" s="76" t="s">
        <v>4</v>
      </c>
      <c r="B7" s="80">
        <v>45748</v>
      </c>
      <c r="C7" s="78"/>
      <c r="D7" s="78"/>
      <c r="E7" s="78"/>
      <c r="F7" s="79"/>
    </row>
    <row r="8" spans="1:9" ht="15" thickBot="1">
      <c r="A8" s="81" t="s">
        <v>5</v>
      </c>
      <c r="B8" s="82">
        <v>46112</v>
      </c>
      <c r="C8" s="83"/>
      <c r="D8" s="83"/>
      <c r="E8" s="83"/>
      <c r="F8" s="84"/>
    </row>
    <row r="9" spans="1:9" ht="4" customHeight="1" thickBot="1">
      <c r="A9" s="85"/>
      <c r="B9" s="86"/>
      <c r="C9" s="86"/>
      <c r="D9" s="86"/>
      <c r="E9" s="86"/>
      <c r="F9" s="86"/>
    </row>
    <row r="10" spans="1:9" ht="15" thickBot="1">
      <c r="A10" s="87" t="s">
        <v>6</v>
      </c>
      <c r="B10" s="88" t="s">
        <v>7</v>
      </c>
      <c r="C10" s="88" t="s">
        <v>8</v>
      </c>
      <c r="D10" s="88" t="s">
        <v>9</v>
      </c>
      <c r="E10" s="89" t="s">
        <v>10</v>
      </c>
      <c r="F10" s="89" t="s">
        <v>11</v>
      </c>
      <c r="G10" s="287" t="s">
        <v>12</v>
      </c>
      <c r="H10" s="287" t="s">
        <v>13</v>
      </c>
      <c r="I10" s="288" t="s">
        <v>14</v>
      </c>
    </row>
    <row r="11" spans="1:9">
      <c r="A11" s="355">
        <v>1</v>
      </c>
      <c r="B11" s="90" t="s">
        <v>15</v>
      </c>
      <c r="C11" s="91">
        <f>_xlfn.XLOOKUP($B$5,'Daily KPI'!$A:$A,'Daily KPI'!AD:AD)/1000</f>
        <v>732.91663763834072</v>
      </c>
      <c r="D11" s="91">
        <f>_xlfn.XLOOKUP($B$5,'Daily KPI'!$A:$A,'Daily KPI'!AA:AA)/1000</f>
        <v>547.42500000000791</v>
      </c>
      <c r="E11" s="92">
        <f>D11/C11-1</f>
        <v>-0.25308695165665496</v>
      </c>
      <c r="F11" s="284"/>
      <c r="G11" s="232">
        <f>_xlfn.XLOOKUP($B$5,'Daily KPI'!$A:$A,'Daily KPI'!AS:AS)/1000</f>
        <v>633.4978529957325</v>
      </c>
      <c r="H11" s="232">
        <f>_xlfn.XLOOKUP($B$4,'Modelling New'!$D:$D,'Modelling New'!AM:AM)/1000</f>
        <v>19625.237927272363</v>
      </c>
      <c r="I11" s="232">
        <f>_xlfn.XLOOKUP($B$4,'Modelling New'!$D:$D,'Modelling New'!AN:AN)/1000</f>
        <v>87196.801840574117</v>
      </c>
    </row>
    <row r="12" spans="1:9">
      <c r="A12" s="356"/>
      <c r="B12" s="93" t="s">
        <v>16</v>
      </c>
      <c r="C12" s="94">
        <f>MonthlyKPI!E4</f>
        <v>4397.4998258300438</v>
      </c>
      <c r="D12" s="95">
        <f>MonthlyKPI!F4</f>
        <v>3142.800000000007</v>
      </c>
      <c r="E12" s="96">
        <f>D12/C12-1</f>
        <v>-0.28532117692425552</v>
      </c>
      <c r="F12" s="285"/>
    </row>
    <row r="13" spans="1:9" ht="15" thickBot="1">
      <c r="A13" s="357"/>
      <c r="B13" s="98" t="s">
        <v>17</v>
      </c>
      <c r="C13" s="99">
        <f>AnnualKPI!E4</f>
        <v>85482.145388552774</v>
      </c>
      <c r="D13" s="100">
        <f>AnnualKPI!F4</f>
        <v>62993.024999999987</v>
      </c>
      <c r="E13" s="101">
        <f>D13/C13-1</f>
        <v>-0.26308558689455153</v>
      </c>
      <c r="F13" s="286"/>
    </row>
    <row r="14" spans="1:9">
      <c r="A14" s="355">
        <v>2</v>
      </c>
      <c r="B14" s="90" t="s">
        <v>18</v>
      </c>
      <c r="C14" s="223">
        <f>_xlfn.XLOOKUP($B$5,'Daily KPI'!$A:$A,'Daily KPI'!$AC:$AC)</f>
        <v>4.5548387096774192</v>
      </c>
      <c r="D14" s="223">
        <f>_xlfn.XLOOKUP($B$5,'Daily KPI'!$A:$A,'Daily KPI'!$I:$I)</f>
        <v>3.8990129784989258</v>
      </c>
      <c r="E14" s="92">
        <f t="shared" ref="E14:E25" si="0">(D14-C14)/(C14)</f>
        <v>-0.14398440273748794</v>
      </c>
      <c r="F14" s="284"/>
    </row>
    <row r="15" spans="1:9">
      <c r="A15" s="356"/>
      <c r="B15" s="93" t="s">
        <v>19</v>
      </c>
      <c r="C15" s="224">
        <f>MonthlyKPI!C4</f>
        <v>27.329032258064515</v>
      </c>
      <c r="D15" s="225">
        <f>MonthlyKPI!D4</f>
        <v>23.211796129936207</v>
      </c>
      <c r="E15" s="96">
        <f t="shared" si="0"/>
        <v>-0.15065429647306133</v>
      </c>
      <c r="F15" s="285"/>
    </row>
    <row r="16" spans="1:9" ht="15" thickBot="1">
      <c r="A16" s="357"/>
      <c r="B16" s="98" t="s">
        <v>20</v>
      </c>
      <c r="C16" s="226">
        <f>AnnualKPI!C4</f>
        <v>579.62903225806463</v>
      </c>
      <c r="D16" s="227">
        <f>AnnualKPI!D4</f>
        <v>512.21867437123251</v>
      </c>
      <c r="E16" s="101">
        <f t="shared" si="0"/>
        <v>-0.11629913985540224</v>
      </c>
      <c r="F16" s="286"/>
    </row>
    <row r="17" spans="1:6">
      <c r="A17" s="355">
        <v>3</v>
      </c>
      <c r="B17" s="90" t="s">
        <v>21</v>
      </c>
      <c r="C17" s="102">
        <f>_xlfn.XLOOKUP($B$5,'Daily KPI'!$A:$A,'Daily KPI'!$AE:$AE)</f>
        <v>0.82772356020954152</v>
      </c>
      <c r="D17" s="102">
        <f>_xlfn.XLOOKUP($B$5,'Daily KPI'!$A:$A,'Daily KPI'!$U:$U)</f>
        <v>0.83557053872319964</v>
      </c>
      <c r="E17" s="92">
        <f t="shared" si="0"/>
        <v>9.4801922898891822E-3</v>
      </c>
      <c r="F17" s="284"/>
    </row>
    <row r="18" spans="1:6">
      <c r="A18" s="356"/>
      <c r="B18" s="93" t="s">
        <v>22</v>
      </c>
      <c r="C18" s="104">
        <f>MonthlyKPI!M4</f>
        <v>0.82772356020954141</v>
      </c>
      <c r="D18" s="105">
        <f>MonthlyKPI!N4</f>
        <v>0.80578869414669885</v>
      </c>
      <c r="E18" s="96">
        <f t="shared" si="0"/>
        <v>-2.6500231619950104E-2</v>
      </c>
      <c r="F18" s="285"/>
    </row>
    <row r="19" spans="1:6" ht="15" thickBot="1">
      <c r="A19" s="357"/>
      <c r="B19" s="98" t="s">
        <v>23</v>
      </c>
      <c r="C19" s="106">
        <f>AnnualKPI!M4</f>
        <v>0.82772356020954152</v>
      </c>
      <c r="D19" s="107">
        <f>AnnualKPI!N4</f>
        <v>0.78057403706030726</v>
      </c>
      <c r="E19" s="101">
        <f t="shared" si="0"/>
        <v>-5.6962886422247269E-2</v>
      </c>
      <c r="F19" s="286"/>
    </row>
    <row r="20" spans="1:6">
      <c r="A20" s="355">
        <v>4</v>
      </c>
      <c r="B20" s="90" t="s">
        <v>24</v>
      </c>
      <c r="C20" s="102">
        <f>_xlfn.XLOOKUP($B$5,'Daily KPI'!$A:$A,'Daily KPI'!AG:AG)</f>
        <v>0.995</v>
      </c>
      <c r="D20" s="102">
        <f>_xlfn.XLOOKUP($B$5,'Daily KPI'!$A:$A,'Daily KPI'!O:O)</f>
        <v>0.95245964665280325</v>
      </c>
      <c r="E20" s="92">
        <f>(D20-C20)/(C20)</f>
        <v>-4.2754123967031904E-2</v>
      </c>
      <c r="F20" s="284"/>
    </row>
    <row r="21" spans="1:6">
      <c r="A21" s="356"/>
      <c r="B21" s="93" t="s">
        <v>25</v>
      </c>
      <c r="C21" s="104">
        <f>_xlfn.XLOOKUP($B$4,'Modelling New'!$D:$D,'Modelling New'!AE:AE)</f>
        <v>0.995</v>
      </c>
      <c r="D21" s="105">
        <f>MonthlyKPI!L4</f>
        <v>0.95296093237467472</v>
      </c>
      <c r="E21" s="96">
        <f>(D21-C21)/(C21)</f>
        <v>-4.2250319221432436E-2</v>
      </c>
      <c r="F21" s="285"/>
    </row>
    <row r="22" spans="1:6" ht="15" thickBot="1">
      <c r="A22" s="357"/>
      <c r="B22" s="98" t="s">
        <v>26</v>
      </c>
      <c r="C22" s="104">
        <f>_xlfn.XLOOKUP($B$4,'Modelling New'!$D:$D,'Modelling New'!AE:AE)</f>
        <v>0.995</v>
      </c>
      <c r="D22" s="107">
        <f>AnnualKPI!L4</f>
        <v>0.97787886297034632</v>
      </c>
      <c r="E22" s="101">
        <f t="shared" si="0"/>
        <v>-1.7207172894124299E-2</v>
      </c>
      <c r="F22" s="286"/>
    </row>
    <row r="23" spans="1:6">
      <c r="A23" s="355">
        <v>5</v>
      </c>
      <c r="B23" s="90" t="s">
        <v>27</v>
      </c>
      <c r="C23" s="102">
        <f>_xlfn.XLOOKUP($B$5,'Daily KPI'!$A:$A,'Daily KPI'!AH:AH)</f>
        <v>0.995</v>
      </c>
      <c r="D23" s="102">
        <f>_xlfn.XLOOKUP($B$5,'Daily KPI'!$A:$A,'Daily KPI'!R:R)</f>
        <v>1</v>
      </c>
      <c r="E23" s="92">
        <f t="shared" si="0"/>
        <v>5.0251256281407079E-3</v>
      </c>
      <c r="F23" s="284"/>
    </row>
    <row r="24" spans="1:6">
      <c r="A24" s="356"/>
      <c r="B24" s="93" t="s">
        <v>28</v>
      </c>
      <c r="C24" s="104">
        <f>_xlfn.XLOOKUP($B$4,'Modelling New'!$D:$D,'Modelling New'!AF:AF)</f>
        <v>0.995</v>
      </c>
      <c r="D24" s="105">
        <f>MonthlyKPI!J4</f>
        <v>1</v>
      </c>
      <c r="E24" s="96">
        <f t="shared" si="0"/>
        <v>5.0251256281407079E-3</v>
      </c>
      <c r="F24" s="285"/>
    </row>
    <row r="25" spans="1:6" ht="15" thickBot="1">
      <c r="A25" s="357"/>
      <c r="B25" s="98" t="s">
        <v>29</v>
      </c>
      <c r="C25" s="104">
        <f>_xlfn.XLOOKUP($B$4,'Modelling New'!$D:$D,'Modelling New'!AF:AF)</f>
        <v>0.995</v>
      </c>
      <c r="D25" s="107">
        <f>AnnualKPI!J4</f>
        <v>0.97879244996921766</v>
      </c>
      <c r="E25" s="101">
        <f t="shared" si="0"/>
        <v>-1.6288995005811394E-2</v>
      </c>
      <c r="F25" s="286"/>
    </row>
    <row r="26" spans="1:6">
      <c r="A26" s="355">
        <v>6</v>
      </c>
      <c r="B26" s="90" t="s">
        <v>30</v>
      </c>
      <c r="C26" s="103">
        <f>_xlfn.XLOOKUP($B$5,'Daily KPI'!$A:$A,'Daily KPI'!AF:AF)</f>
        <v>0.15708947137310114</v>
      </c>
      <c r="D26" s="103">
        <f>_xlfn.XLOOKUP($B$5,'Daily KPI'!$A:$A,'Daily KPI'!$W:$W)</f>
        <v>0.11733217592592762</v>
      </c>
      <c r="E26" s="92">
        <f t="shared" ref="E26:E28" si="1">(D26-C26)/(C26)</f>
        <v>-0.2530869516566549</v>
      </c>
      <c r="F26" s="284"/>
    </row>
    <row r="27" spans="1:6">
      <c r="A27" s="356"/>
      <c r="B27" s="93" t="s">
        <v>31</v>
      </c>
      <c r="C27" s="104">
        <f>MonthlyKPI!G4</f>
        <v>0.15708947137310111</v>
      </c>
      <c r="D27" s="105">
        <f>MonthlyKPI!H4</f>
        <v>0.11226851851851877</v>
      </c>
      <c r="E27" s="96">
        <f t="shared" si="1"/>
        <v>-0.28532117692425546</v>
      </c>
      <c r="F27" s="285"/>
    </row>
    <row r="28" spans="1:6" ht="15" thickBot="1">
      <c r="A28" s="357"/>
      <c r="B28" s="98" t="s">
        <v>32</v>
      </c>
      <c r="C28" s="106">
        <f>AnnualKPI!G4</f>
        <v>0.18888443733063751</v>
      </c>
      <c r="D28" s="107">
        <f>AnnualKPI!H4</f>
        <v>0.13919166428025959</v>
      </c>
      <c r="E28" s="101">
        <f t="shared" si="1"/>
        <v>-0.26308558689455158</v>
      </c>
      <c r="F28" s="286"/>
    </row>
    <row r="30" spans="1:6" ht="15" thickBot="1"/>
    <row r="31" spans="1:6" ht="15.5">
      <c r="A31" s="352" t="s">
        <v>0</v>
      </c>
      <c r="B31" s="353"/>
      <c r="C31" s="353"/>
      <c r="D31" s="353"/>
      <c r="E31" s="353"/>
      <c r="F31" s="354"/>
    </row>
    <row r="32" spans="1:6">
      <c r="A32" s="76" t="s">
        <v>1</v>
      </c>
      <c r="B32" s="77">
        <f>B4</f>
        <v>45839</v>
      </c>
      <c r="C32" s="78"/>
      <c r="D32" s="78"/>
      <c r="E32" s="78"/>
      <c r="F32" s="79"/>
    </row>
    <row r="33" spans="1:6">
      <c r="A33" s="76" t="s">
        <v>2</v>
      </c>
      <c r="B33" s="80">
        <f>B5</f>
        <v>45844</v>
      </c>
      <c r="C33" s="78"/>
      <c r="D33" s="78"/>
      <c r="E33" s="78"/>
      <c r="F33" s="79"/>
    </row>
    <row r="34" spans="1:6">
      <c r="A34" s="76" t="s">
        <v>3</v>
      </c>
      <c r="B34" s="118">
        <f>YEAR(B33)+IF(MONTH(B33)&gt;=4,1,0)</f>
        <v>2026</v>
      </c>
      <c r="C34" s="78"/>
      <c r="D34" s="78"/>
      <c r="E34" s="78"/>
      <c r="F34" s="79"/>
    </row>
    <row r="35" spans="1:6">
      <c r="A35" s="76" t="s">
        <v>4</v>
      </c>
      <c r="B35" s="80">
        <v>45748</v>
      </c>
      <c r="C35" s="78"/>
      <c r="D35" s="78"/>
      <c r="E35" s="78"/>
      <c r="F35" s="79"/>
    </row>
    <row r="36" spans="1:6" ht="15" thickBot="1">
      <c r="A36" s="81" t="s">
        <v>5</v>
      </c>
      <c r="B36" s="82">
        <v>46112</v>
      </c>
      <c r="C36" s="83"/>
      <c r="D36" s="83"/>
      <c r="E36" s="83"/>
      <c r="F36" s="84"/>
    </row>
    <row r="37" spans="1:6" ht="3" customHeight="1" thickBot="1"/>
    <row r="38" spans="1:6" ht="15" thickBot="1">
      <c r="A38" s="87" t="s">
        <v>33</v>
      </c>
      <c r="B38" s="88" t="s">
        <v>7</v>
      </c>
      <c r="C38" s="88" t="s">
        <v>8</v>
      </c>
      <c r="D38" s="88" t="s">
        <v>9</v>
      </c>
      <c r="E38" s="89" t="s">
        <v>10</v>
      </c>
      <c r="F38" s="89" t="s">
        <v>11</v>
      </c>
    </row>
    <row r="39" spans="1:6">
      <c r="A39" s="142" t="s">
        <v>34</v>
      </c>
      <c r="B39" s="93" t="s">
        <v>16</v>
      </c>
      <c r="C39" s="94">
        <f>_xlfn.XLOOKUP($B$32,'Modelling New'!$D:$D,'Modelling New'!$AO:$AO)*_xlfn.XLOOKUP($A39,'Basic Data'!$AE$2:$AE$11,'Basic Data'!$AI$2:$AI$11)*(DAY($B$33)/DAY(EOMONTH($B$32,0)))</f>
        <v>94681.292932095981</v>
      </c>
      <c r="D39" s="94">
        <f>SUMIFS(RD[O2R4_P1],RD[Month Year],$B$32)</f>
        <v>87704</v>
      </c>
      <c r="E39" s="96">
        <f>D39/C39-1</f>
        <v>-7.3692412894065473E-2</v>
      </c>
      <c r="F39" s="97"/>
    </row>
    <row r="40" spans="1:6">
      <c r="A40" s="142" t="s">
        <v>35</v>
      </c>
      <c r="B40" s="93" t="s">
        <v>16</v>
      </c>
      <c r="C40" s="94">
        <f>_xlfn.XLOOKUP($B$32,'Modelling New'!$D:$D,'Modelling New'!$AO:$AO)*_xlfn.XLOOKUP($A40,'Basic Data'!$AE$2:$AE$11,'Basic Data'!$AI$2:$AI$11)*(DAY($B$33)/DAY(EOMONTH($B$32,0)))</f>
        <v>702053.94782418397</v>
      </c>
      <c r="D40" s="94">
        <f>SUMIFS(RD[O2R8],RD[Month Year],$B$32)</f>
        <v>630578</v>
      </c>
      <c r="E40" s="96">
        <f t="shared" ref="E40:E44" si="2">D40/C40-1</f>
        <v>-0.1018097655396758</v>
      </c>
      <c r="F40" s="97"/>
    </row>
    <row r="41" spans="1:6">
      <c r="A41" s="142" t="s">
        <v>36</v>
      </c>
      <c r="B41" s="93" t="s">
        <v>16</v>
      </c>
      <c r="C41" s="94">
        <f>_xlfn.XLOOKUP($B$32,'Modelling New'!$D:$D,'Modelling New'!$AO:$AO)*_xlfn.XLOOKUP($A41,'Basic Data'!$AE$2:$AE$11,'Basic Data'!$AI$2:$AI$11)*(DAY($B$33)/DAY(EOMONTH($B$32,0)))</f>
        <v>531974.64752597932</v>
      </c>
      <c r="D41" s="94">
        <f>SUMIFS(RD[O2R16],RD[Month Year],$B$32)</f>
        <v>502370</v>
      </c>
      <c r="E41" s="96">
        <f t="shared" si="2"/>
        <v>-5.5650485720813547E-2</v>
      </c>
      <c r="F41" s="97"/>
    </row>
    <row r="42" spans="1:6">
      <c r="A42" s="142" t="s">
        <v>37</v>
      </c>
      <c r="B42" s="93" t="s">
        <v>16</v>
      </c>
      <c r="C42" s="94">
        <f>_xlfn.XLOOKUP($B$32,'Modelling New'!$D:$D,'Modelling New'!$AO:$AO)*_xlfn.XLOOKUP($A42,'Basic Data'!$AE$2:$AE$11,'Basic Data'!$AI$2:$AI$11)*(DAY($B$33)/DAY(EOMONTH($B$32,0)))</f>
        <v>95973.624028030521</v>
      </c>
      <c r="D42" s="94">
        <f>SUMIFS(RD[O2R4_P2],RD[Month Year],$B$32)</f>
        <v>88585</v>
      </c>
      <c r="E42" s="96">
        <f t="shared" si="2"/>
        <v>-7.6985985502356025E-2</v>
      </c>
      <c r="F42" s="97"/>
    </row>
    <row r="43" spans="1:6">
      <c r="A43" s="142" t="s">
        <v>38</v>
      </c>
      <c r="B43" s="93" t="s">
        <v>16</v>
      </c>
      <c r="C43" s="94">
        <f>_xlfn.XLOOKUP($B$32,'Modelling New'!$D:$D,'Modelling New'!$AO:$AO)*_xlfn.XLOOKUP($A43,'Basic Data'!$AE$2:$AE$11,'Basic Data'!$AI$2:$AI$11)*(DAY($B$33)/DAY(EOMONTH($B$32,0)))</f>
        <v>1074944.4018695664</v>
      </c>
      <c r="D43" s="94">
        <f>SUMIFS(RD[O2R22],RD[Month Year],$B$32)</f>
        <v>947069</v>
      </c>
      <c r="E43" s="96">
        <f t="shared" si="2"/>
        <v>-0.11896001471998252</v>
      </c>
      <c r="F43" s="97"/>
    </row>
    <row r="44" spans="1:6">
      <c r="A44" s="142" t="s">
        <v>39</v>
      </c>
      <c r="B44" s="93" t="s">
        <v>16</v>
      </c>
      <c r="C44" s="94">
        <f>_xlfn.XLOOKUP($B$32,'Modelling New'!$D:$D,'Modelling New'!$AO:$AO)*_xlfn.XLOOKUP($A44,'Basic Data'!$AE$2:$AE$11,'Basic Data'!$AI$2:$AI$11)*(DAY($B$33)/DAY(EOMONTH($B$32,0)))</f>
        <v>516208.57008972025</v>
      </c>
      <c r="D44" s="94">
        <f>SUMIFS(RD[O2R23],RD[Month Year],$B$32)</f>
        <v>448193</v>
      </c>
      <c r="E44" s="96">
        <f t="shared" si="2"/>
        <v>-0.13175986225470593</v>
      </c>
      <c r="F44" s="97"/>
    </row>
    <row r="45" spans="1:6">
      <c r="A45" s="142" t="s">
        <v>40</v>
      </c>
      <c r="B45" s="93" t="s">
        <v>16</v>
      </c>
      <c r="C45" s="94">
        <f>_xlfn.XLOOKUP($B$32,'Modelling New'!$D:$D,'Modelling New'!$AO:$AO)*_xlfn.XLOOKUP($A45,'Basic Data'!$AE$2:$AE$11,'Basic Data'!$AI$2:$AI$11)*(DAY($B$33)/DAY(EOMONTH($B$32,0)))</f>
        <v>40005.033137759427</v>
      </c>
      <c r="D45" s="94">
        <f>SUMIFS(RD[O2R4_P3],RD[Month Year],$B$32)</f>
        <v>34513</v>
      </c>
      <c r="E45" s="96">
        <f t="shared" ref="E45:E46" si="3">D45/C45-1</f>
        <v>-0.13728355426796734</v>
      </c>
      <c r="F45" s="97"/>
    </row>
    <row r="46" spans="1:6">
      <c r="A46" s="142" t="s">
        <v>41</v>
      </c>
      <c r="B46" s="93" t="s">
        <v>16</v>
      </c>
      <c r="C46" s="94">
        <f>_xlfn.XLOOKUP($B$32,'Modelling New'!$D:$D,'Modelling New'!$AO:$AO)*_xlfn.XLOOKUP($A46,'Basic Data'!$AE$2:$AE$11,'Basic Data'!$AI$2:$AI$11)*(DAY($B$33)/DAY(EOMONTH($B$32,0)))</f>
        <v>286289.90635650745</v>
      </c>
      <c r="D46" s="94">
        <f>SUMIFS(RD[O2R13],RD[Month Year],$B$32)</f>
        <v>253485</v>
      </c>
      <c r="E46" s="96">
        <f t="shared" si="3"/>
        <v>-0.11458631837217681</v>
      </c>
      <c r="F46" s="97"/>
    </row>
    <row r="47" spans="1:6">
      <c r="A47" s="142" t="s">
        <v>42</v>
      </c>
      <c r="B47" s="93" t="s">
        <v>16</v>
      </c>
      <c r="C47" s="94">
        <f>_xlfn.XLOOKUP($B$32,'Modelling New'!$D:$D,'Modelling New'!$AO:$AO)*_xlfn.XLOOKUP($A47,'Basic Data'!$AE$2:$AE$11,'Basic Data'!$AI$2:$AI$11)*(DAY($B$33)/DAY(EOMONTH($B$32,0)))</f>
        <v>419900.15698029933</v>
      </c>
      <c r="D47" s="94">
        <f>SUMIFS(RD[O2R22_P2],RD[Month Year],$B$32)</f>
        <v>197286</v>
      </c>
      <c r="E47" s="96">
        <f t="shared" ref="E47" si="4">D47/C47-1</f>
        <v>-0.53015973745097655</v>
      </c>
      <c r="F47" s="97"/>
    </row>
  </sheetData>
  <sheetProtection algorithmName="SHA-512" hashValue="3X/GJa61FrTph5S5QD7YDeqRki05MKoFcFBFKAeGQeiI9Ba2J065pXnEgydGxaxxlJ7ILTgJNFVJ4iTuuwXucw==" saltValue="GGhkqH1SOzF6Yikp87gcXg==" spinCount="100000" sheet="1" objects="1" scenarios="1"/>
  <protectedRanges>
    <protectedRange sqref="A22:B22" name="Range1_1"/>
    <protectedRange sqref="B19:B20" name="Range1_1_2"/>
  </protectedRanges>
  <mergeCells count="8">
    <mergeCell ref="A31:F31"/>
    <mergeCell ref="A3:F3"/>
    <mergeCell ref="A26:A28"/>
    <mergeCell ref="A11:A13"/>
    <mergeCell ref="A14:A16"/>
    <mergeCell ref="A17:A19"/>
    <mergeCell ref="A20:A22"/>
    <mergeCell ref="A23:A25"/>
  </mergeCells>
  <phoneticPr fontId="40" type="noConversion"/>
  <conditionalFormatting sqref="E3:E9 E31:E37">
    <cfRule type="cellIs" dxfId="11" priority="23" operator="greaterThan">
      <formula>0.01</formula>
    </cfRule>
    <cfRule type="cellIs" dxfId="10" priority="24" operator="lessThan">
      <formula>-0.005</formula>
    </cfRule>
    <cfRule type="cellIs" dxfId="9" priority="25" operator="lessThan">
      <formula>-0.01</formula>
    </cfRule>
  </conditionalFormatting>
  <conditionalFormatting sqref="E11:E28">
    <cfRule type="iconSet" priority="7">
      <iconSet iconSet="3Arrows">
        <cfvo type="percent" val="0"/>
        <cfvo type="num" val="-5.0000000000000001E-3"/>
        <cfvo type="num" val="0"/>
      </iconSet>
    </cfRule>
    <cfRule type="dataBar" priority="10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{0F13039F-A242-4601-B7B7-2894110B0205}</x14:id>
        </ext>
      </extLst>
    </cfRule>
  </conditionalFormatting>
  <conditionalFormatting sqref="E39:E42">
    <cfRule type="iconSet" priority="32">
      <iconSet iconSet="3Arrows">
        <cfvo type="percent" val="0"/>
        <cfvo type="num" val="-5.0000000000000001E-3"/>
        <cfvo type="num" val="0"/>
      </iconSet>
    </cfRule>
    <cfRule type="dataBar" priority="33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{272E3396-D1B3-46FA-ACF5-3738B13378DD}</x14:id>
        </ext>
      </extLst>
    </cfRule>
  </conditionalFormatting>
  <conditionalFormatting sqref="E43:E47">
    <cfRule type="iconSet" priority="1">
      <iconSet iconSet="3Arrows">
        <cfvo type="percent" val="0"/>
        <cfvo type="num" val="-5.0000000000000001E-3"/>
        <cfvo type="num" val="0"/>
      </iconSet>
    </cfRule>
    <cfRule type="dataBar" priority="2">
      <dataBar>
        <cfvo type="min"/>
        <cfvo type="max"/>
        <color theme="4" tint="0.79998168889431442"/>
      </dataBar>
      <extLst>
        <ext xmlns:x14="http://schemas.microsoft.com/office/spreadsheetml/2009/9/main" uri="{B025F937-C7B1-47D3-B67F-A62EFF666E3E}">
          <x14:id>{CE8AD9BA-A0CC-4042-8FAC-068A39C983AD}</x14:id>
        </ext>
      </extLst>
    </cfRule>
  </conditionalFormatting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F13039F-A242-4601-B7B7-2894110B0205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E11:E28</xm:sqref>
        </x14:conditionalFormatting>
        <x14:conditionalFormatting xmlns:xm="http://schemas.microsoft.com/office/excel/2006/main">
          <x14:cfRule type="dataBar" id="{272E3396-D1B3-46FA-ACF5-3738B13378D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E39:E42</xm:sqref>
        </x14:conditionalFormatting>
        <x14:conditionalFormatting xmlns:xm="http://schemas.microsoft.com/office/excel/2006/main">
          <x14:cfRule type="dataBar" id="{CE8AD9BA-A0CC-4042-8FAC-068A39C983AD}">
            <x14:dataBar minLength="0" maxLength="100" border="1" negativeBarBorderColorSameAsPositive="0">
              <x14:cfvo type="autoMin"/>
              <x14:cfvo type="autoMax"/>
              <x14:borderColor theme="4" tint="0.79998168889431442"/>
              <x14:negativeFillColor theme="5" tint="0.79998168889431442"/>
              <x14:negativeBorderColor theme="5" tint="0.79998168889431442"/>
              <x14:axisColor rgb="FF000000"/>
            </x14:dataBar>
          </x14:cfRule>
          <xm:sqref>E43:E47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7F441-56E0-4663-8DD8-83F64822EB0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11" sqref="A11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8" width="11.453125" style="186" customWidth="1"/>
    <col min="9" max="9" width="13.26953125" style="186" bestFit="1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58"/>
      <c r="B1" s="360" t="s">
        <v>43</v>
      </c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</row>
    <row r="2" spans="1:29" s="185" customFormat="1" ht="19.5" customHeight="1">
      <c r="A2" s="359"/>
      <c r="B2" s="360" t="s">
        <v>44</v>
      </c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</row>
    <row r="3" spans="1:29" ht="24" customHeight="1">
      <c r="A3" s="361" t="s">
        <v>45</v>
      </c>
      <c r="B3" s="361" t="s">
        <v>46</v>
      </c>
      <c r="C3" s="361" t="s">
        <v>47</v>
      </c>
      <c r="D3" s="361" t="s">
        <v>48</v>
      </c>
      <c r="E3" s="361" t="s">
        <v>49</v>
      </c>
      <c r="F3" s="361" t="s">
        <v>50</v>
      </c>
      <c r="G3" s="362" t="s">
        <v>51</v>
      </c>
      <c r="H3" s="362" t="s">
        <v>52</v>
      </c>
      <c r="I3" s="362" t="s">
        <v>53</v>
      </c>
      <c r="J3" s="362" t="s">
        <v>54</v>
      </c>
      <c r="K3" s="362" t="s">
        <v>55</v>
      </c>
      <c r="L3" s="362" t="s">
        <v>56</v>
      </c>
      <c r="M3" s="362" t="s">
        <v>57</v>
      </c>
      <c r="N3" s="362" t="s">
        <v>58</v>
      </c>
      <c r="O3" s="362" t="s">
        <v>59</v>
      </c>
      <c r="P3" s="362" t="s">
        <v>60</v>
      </c>
      <c r="Q3" s="362" t="s">
        <v>61</v>
      </c>
      <c r="R3" s="362" t="s">
        <v>62</v>
      </c>
      <c r="S3" s="362" t="s">
        <v>63</v>
      </c>
      <c r="T3" s="363" t="s">
        <v>64</v>
      </c>
      <c r="U3" s="363"/>
      <c r="V3" s="363"/>
      <c r="W3" s="363"/>
      <c r="X3" s="363"/>
      <c r="Y3" s="363"/>
      <c r="Z3" s="363"/>
      <c r="AA3" s="363"/>
    </row>
    <row r="4" spans="1:29" s="188" customFormat="1" ht="27.75" customHeight="1">
      <c r="A4" s="361"/>
      <c r="B4" s="361"/>
      <c r="C4" s="361"/>
      <c r="D4" s="361"/>
      <c r="E4" s="361"/>
      <c r="F4" s="361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4" t="s">
        <v>65</v>
      </c>
      <c r="U4" s="364"/>
      <c r="V4" s="365" t="s">
        <v>66</v>
      </c>
      <c r="W4" s="365" t="s">
        <v>67</v>
      </c>
      <c r="X4" s="365" t="s">
        <v>68</v>
      </c>
      <c r="Y4" s="365" t="s">
        <v>69</v>
      </c>
      <c r="Z4" s="365" t="s">
        <v>70</v>
      </c>
      <c r="AA4" s="365" t="s">
        <v>71</v>
      </c>
    </row>
    <row r="5" spans="1:29" s="188" customFormat="1" ht="14.25" customHeight="1">
      <c r="A5" s="361"/>
      <c r="B5" s="361"/>
      <c r="C5" s="361"/>
      <c r="D5" s="361"/>
      <c r="E5" s="361"/>
      <c r="F5" s="361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187" t="s">
        <v>72</v>
      </c>
      <c r="U5" s="187" t="s">
        <v>73</v>
      </c>
      <c r="V5" s="366"/>
      <c r="W5" s="366"/>
      <c r="X5" s="366"/>
      <c r="Y5" s="366"/>
      <c r="Z5" s="366"/>
      <c r="AA5" s="366"/>
    </row>
    <row r="6" spans="1:29" ht="15" customHeight="1">
      <c r="A6" s="189">
        <v>45839</v>
      </c>
      <c r="B6" s="190">
        <v>47520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179157.40031159439</v>
      </c>
      <c r="E6" s="192">
        <f>IFERROR(D6/(B6*C6),0)</f>
        <v>0.82772356020954141</v>
      </c>
      <c r="F6" s="192">
        <f>IFERROR(D6/(24*1*B6),0)</f>
        <v>0.15708947137310114</v>
      </c>
      <c r="G6" s="191">
        <f>IFERROR(_xlfn.XLOOKUP($A6,Input_Raw!$A:$A,Input_Raw!$DF:$DF),"")</f>
        <v>3.5466696607815451</v>
      </c>
      <c r="H6" s="193">
        <f>IFERROR(D6*(G6/C6),0)</f>
        <v>139502.66006996037</v>
      </c>
      <c r="I6" s="191">
        <v>149849.99999999927</v>
      </c>
      <c r="J6" s="194">
        <v>450</v>
      </c>
      <c r="K6" s="193">
        <f>I6-J6</f>
        <v>149399.99999999927</v>
      </c>
      <c r="L6" s="193">
        <f>Z6</f>
        <v>0</v>
      </c>
      <c r="M6" s="192">
        <f>IFERROR(I6/(B6*G6),0)</f>
        <v>0.88911835398117944</v>
      </c>
      <c r="N6" s="192">
        <f>IFERROR((I6+L6)/(B6*G6),0)</f>
        <v>0.88911835398117944</v>
      </c>
      <c r="O6" s="192">
        <f>IFERROR(I6/(24*1*B6),0)</f>
        <v>0.1313920454545448</v>
      </c>
      <c r="P6" s="192">
        <f>IFERROR((I6+L6)/(24*1*B6),0)</f>
        <v>0.1313920454545448</v>
      </c>
      <c r="Q6" s="195">
        <f>(I6+L6)-H6</f>
        <v>10347.339930038899</v>
      </c>
      <c r="R6" s="196">
        <f>N6-E6</f>
        <v>6.1394793771638034E-2</v>
      </c>
      <c r="S6" s="197"/>
      <c r="T6" s="198"/>
      <c r="U6" s="198"/>
      <c r="V6" s="193">
        <f>(U6-T6)*(24*60)</f>
        <v>0</v>
      </c>
      <c r="W6" s="199"/>
      <c r="X6" s="324">
        <f>E6</f>
        <v>0.82772356020954141</v>
      </c>
      <c r="Y6" s="193"/>
      <c r="Z6" s="193"/>
      <c r="AA6" s="197" t="s">
        <v>74</v>
      </c>
      <c r="AC6" s="200"/>
    </row>
    <row r="7" spans="1:29">
      <c r="A7" s="189">
        <v>45840</v>
      </c>
      <c r="B7" s="190">
        <v>47520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179157.40031159439</v>
      </c>
      <c r="E7" s="192">
        <f t="shared" ref="E7:E35" si="0">IFERROR(D7/(B7*C7),0)</f>
        <v>0.82772356020954141</v>
      </c>
      <c r="F7" s="192">
        <f t="shared" ref="F7:F35" si="1">IFERROR(D7/(24*1*B7),0)</f>
        <v>0.15708947137310114</v>
      </c>
      <c r="G7" s="191">
        <f>IFERROR(_xlfn.XLOOKUP($A7,Input_Raw!$A:$A,Input_Raw!$DF:$DF),"")</f>
        <v>3.4986750734870302</v>
      </c>
      <c r="H7" s="193">
        <f>IFERROR(D7*(G7/C7),0)</f>
        <v>137614.8686383024</v>
      </c>
      <c r="I7" s="191">
        <v>141750.00000000218</v>
      </c>
      <c r="J7" s="194">
        <v>225</v>
      </c>
      <c r="K7" s="193">
        <f t="shared" ref="K7:K35" si="2">I7-J7</f>
        <v>141525.00000000218</v>
      </c>
      <c r="L7" s="193">
        <f t="shared" ref="L7:L35" si="3">Z7</f>
        <v>0</v>
      </c>
      <c r="M7" s="192">
        <f t="shared" ref="M7:M35" si="4">IFERROR(I7/(B7*G7),0)</f>
        <v>0.85259547765936583</v>
      </c>
      <c r="N7" s="192">
        <f t="shared" ref="N7:N35" si="5">IFERROR((I7+L7)/(B7*G7),0)</f>
        <v>0.85259547765936583</v>
      </c>
      <c r="O7" s="192">
        <f t="shared" ref="O7:O35" si="6">IFERROR(I7/(24*1*B7),0)</f>
        <v>0.12428977272727464</v>
      </c>
      <c r="P7" s="192">
        <f t="shared" ref="P7:P35" si="7">IFERROR((I7+L7)/(24*1*B7),0)</f>
        <v>0.12428977272727464</v>
      </c>
      <c r="Q7" s="195">
        <f t="shared" ref="Q7:Q35" si="8">(I7+L7)-H7</f>
        <v>4135.1313616997795</v>
      </c>
      <c r="R7" s="196">
        <f t="shared" ref="R7:R35" si="9">N7-E7</f>
        <v>2.4871917449824421E-2</v>
      </c>
      <c r="S7" s="197"/>
      <c r="T7" s="198"/>
      <c r="U7" s="198"/>
      <c r="V7" s="193">
        <f t="shared" ref="V7:V35" si="10">(U7-T7)*(24*60)</f>
        <v>0</v>
      </c>
      <c r="W7" s="199"/>
      <c r="X7" s="324">
        <f t="shared" ref="X7:X35" si="11">E7</f>
        <v>0.82772356020954141</v>
      </c>
      <c r="Y7" s="193"/>
      <c r="Z7" s="193"/>
      <c r="AA7" s="197" t="s">
        <v>74</v>
      </c>
      <c r="AC7" s="200"/>
    </row>
    <row r="8" spans="1:29">
      <c r="A8" s="189">
        <v>45841</v>
      </c>
      <c r="B8" s="190">
        <v>47520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179157.40031159439</v>
      </c>
      <c r="E8" s="192">
        <f t="shared" si="0"/>
        <v>0.82772356020954141</v>
      </c>
      <c r="F8" s="192">
        <f t="shared" si="1"/>
        <v>0.15708947137310114</v>
      </c>
      <c r="G8" s="191">
        <f>IFERROR(_xlfn.XLOOKUP($A8,Input_Raw!$A:$A,Input_Raw!$DF:$DF),"")</f>
        <v>3.3650104211956551</v>
      </c>
      <c r="H8" s="193">
        <f t="shared" ref="H8:H35" si="12">IFERROR(D8*(G8/C8),0)</f>
        <v>132357.38025189759</v>
      </c>
      <c r="I8" s="191">
        <v>142199.99999999793</v>
      </c>
      <c r="J8" s="194">
        <v>450</v>
      </c>
      <c r="K8" s="193">
        <f t="shared" si="2"/>
        <v>141749.99999999793</v>
      </c>
      <c r="L8" s="193">
        <f t="shared" si="3"/>
        <v>0</v>
      </c>
      <c r="M8" s="192">
        <f t="shared" si="4"/>
        <v>0.88927636704344315</v>
      </c>
      <c r="N8" s="192">
        <f t="shared" si="5"/>
        <v>0.88927636704344315</v>
      </c>
      <c r="O8" s="192">
        <f t="shared" si="6"/>
        <v>0.12468434343434162</v>
      </c>
      <c r="P8" s="192">
        <f t="shared" si="7"/>
        <v>0.12468434343434162</v>
      </c>
      <c r="Q8" s="195">
        <f t="shared" si="8"/>
        <v>9842.6197481003474</v>
      </c>
      <c r="R8" s="196">
        <f t="shared" si="9"/>
        <v>6.1552806833901741E-2</v>
      </c>
      <c r="S8" s="197"/>
      <c r="T8" s="198"/>
      <c r="U8" s="198"/>
      <c r="V8" s="193">
        <f t="shared" si="10"/>
        <v>0</v>
      </c>
      <c r="W8" s="199"/>
      <c r="X8" s="324">
        <f t="shared" si="11"/>
        <v>0.82772356020954141</v>
      </c>
      <c r="Y8" s="199"/>
      <c r="Z8" s="193"/>
      <c r="AA8" s="197" t="s">
        <v>74</v>
      </c>
      <c r="AC8" s="200"/>
    </row>
    <row r="9" spans="1:29">
      <c r="A9" s="189">
        <v>45842</v>
      </c>
      <c r="B9" s="190">
        <v>47520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179157.40031159439</v>
      </c>
      <c r="E9" s="192">
        <f t="shared" si="0"/>
        <v>0.82772356020954141</v>
      </c>
      <c r="F9" s="192">
        <f t="shared" si="1"/>
        <v>0.15708947137310114</v>
      </c>
      <c r="G9" s="191">
        <f>IFERROR(_xlfn.XLOOKUP($A9,Input_Raw!$A:$A,Input_Raw!$DF:$DF),"")</f>
        <v>4.0424075307377061</v>
      </c>
      <c r="H9" s="193">
        <f t="shared" si="12"/>
        <v>159001.7276941668</v>
      </c>
      <c r="I9" s="191">
        <v>158400.00000000175</v>
      </c>
      <c r="J9" s="194">
        <v>225</v>
      </c>
      <c r="K9" s="193">
        <f t="shared" si="2"/>
        <v>158175.00000000175</v>
      </c>
      <c r="L9" s="193">
        <f t="shared" si="3"/>
        <v>0</v>
      </c>
      <c r="M9" s="192">
        <f t="shared" si="4"/>
        <v>0.82459111506876304</v>
      </c>
      <c r="N9" s="192">
        <f t="shared" si="5"/>
        <v>0.82459111506876304</v>
      </c>
      <c r="O9" s="192">
        <f t="shared" si="6"/>
        <v>0.13888888888889042</v>
      </c>
      <c r="P9" s="192">
        <f t="shared" si="7"/>
        <v>0.13888888888889042</v>
      </c>
      <c r="Q9" s="195">
        <f t="shared" si="8"/>
        <v>-601.72769416504889</v>
      </c>
      <c r="R9" s="196">
        <f t="shared" si="9"/>
        <v>-3.1324451407783727E-3</v>
      </c>
      <c r="S9" s="197"/>
      <c r="T9" s="198"/>
      <c r="U9" s="198"/>
      <c r="V9" s="193">
        <f t="shared" si="10"/>
        <v>0</v>
      </c>
      <c r="W9" s="199"/>
      <c r="X9" s="324">
        <f t="shared" si="11"/>
        <v>0.82772356020954141</v>
      </c>
      <c r="Y9" s="199"/>
      <c r="Z9" s="193"/>
      <c r="AA9" s="197" t="s">
        <v>74</v>
      </c>
      <c r="AC9" s="200"/>
    </row>
    <row r="10" spans="1:29">
      <c r="A10" s="189">
        <v>45843</v>
      </c>
      <c r="B10" s="190">
        <v>47520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179157.40031159439</v>
      </c>
      <c r="E10" s="192">
        <f t="shared" si="0"/>
        <v>0.82772356020954141</v>
      </c>
      <c r="F10" s="192">
        <f t="shared" si="1"/>
        <v>0.15708947137310114</v>
      </c>
      <c r="G10" s="191">
        <f>IFERROR(_xlfn.XLOOKUP($A10,Input_Raw!$A:$A,Input_Raw!$DF:$DF),"")</f>
        <v>3.9172524468232082</v>
      </c>
      <c r="H10" s="193">
        <f t="shared" si="12"/>
        <v>154078.94976522253</v>
      </c>
      <c r="I10" s="191">
        <v>154574.99999999948</v>
      </c>
      <c r="J10" s="194">
        <v>450</v>
      </c>
      <c r="K10" s="193">
        <f t="shared" si="2"/>
        <v>154124.99999999948</v>
      </c>
      <c r="L10" s="193">
        <f t="shared" si="3"/>
        <v>0</v>
      </c>
      <c r="M10" s="192">
        <f t="shared" si="4"/>
        <v>0.83038837890799433</v>
      </c>
      <c r="N10" s="192">
        <f t="shared" si="5"/>
        <v>0.83038837890799433</v>
      </c>
      <c r="O10" s="192">
        <f t="shared" si="6"/>
        <v>0.13553503787878743</v>
      </c>
      <c r="P10" s="192">
        <f t="shared" si="7"/>
        <v>0.13553503787878743</v>
      </c>
      <c r="Q10" s="195">
        <f t="shared" si="8"/>
        <v>496.05023477695067</v>
      </c>
      <c r="R10" s="196">
        <f t="shared" si="9"/>
        <v>2.6648186984529199E-3</v>
      </c>
      <c r="S10" s="197"/>
      <c r="T10" s="198"/>
      <c r="U10" s="198"/>
      <c r="V10" s="193">
        <f t="shared" si="10"/>
        <v>0</v>
      </c>
      <c r="W10" s="199"/>
      <c r="X10" s="324">
        <f t="shared" si="11"/>
        <v>0.82772356020954141</v>
      </c>
      <c r="Y10" s="199"/>
      <c r="Z10" s="193"/>
      <c r="AA10" s="197" t="s">
        <v>74</v>
      </c>
      <c r="AC10" s="200"/>
    </row>
    <row r="11" spans="1:29">
      <c r="A11" s="189">
        <v>45844</v>
      </c>
      <c r="B11" s="190">
        <v>47520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179157.40031159439</v>
      </c>
      <c r="E11" s="192">
        <f t="shared" si="0"/>
        <v>0.82772356020954141</v>
      </c>
      <c r="F11" s="192">
        <f t="shared" si="1"/>
        <v>0.15708947137310114</v>
      </c>
      <c r="G11" s="191">
        <f>IFERROR(_xlfn.XLOOKUP($A11,Input_Raw!$A:$A,Input_Raw!$DF:$DF),"")</f>
        <v>4.0426241043115452</v>
      </c>
      <c r="H11" s="193">
        <f t="shared" si="12"/>
        <v>159010.24627428307</v>
      </c>
      <c r="I11" s="191">
        <v>166275.00000000096</v>
      </c>
      <c r="J11" s="194">
        <v>225</v>
      </c>
      <c r="K11" s="193">
        <f t="shared" si="2"/>
        <v>166050.00000000096</v>
      </c>
      <c r="L11" s="193">
        <f t="shared" si="3"/>
        <v>0</v>
      </c>
      <c r="M11" s="192">
        <f t="shared" si="4"/>
        <v>0.86554004033450349</v>
      </c>
      <c r="N11" s="192">
        <f t="shared" si="5"/>
        <v>0.86554004033450349</v>
      </c>
      <c r="O11" s="192">
        <f t="shared" si="6"/>
        <v>0.1457938762626271</v>
      </c>
      <c r="P11" s="192">
        <f t="shared" si="7"/>
        <v>0.1457938762626271</v>
      </c>
      <c r="Q11" s="195">
        <f t="shared" si="8"/>
        <v>7264.7537257178919</v>
      </c>
      <c r="R11" s="196">
        <f t="shared" si="9"/>
        <v>3.7816480124962082E-2</v>
      </c>
      <c r="S11" s="197"/>
      <c r="T11" s="198"/>
      <c r="U11" s="198"/>
      <c r="V11" s="193">
        <f t="shared" si="10"/>
        <v>0</v>
      </c>
      <c r="W11" s="199"/>
      <c r="X11" s="324">
        <f t="shared" si="11"/>
        <v>0.82772356020954141</v>
      </c>
      <c r="Y11" s="199"/>
      <c r="Z11" s="193"/>
      <c r="AA11" s="197" t="s">
        <v>74</v>
      </c>
      <c r="AC11" s="200"/>
    </row>
    <row r="12" spans="1:29">
      <c r="A12" s="189">
        <v>45845</v>
      </c>
      <c r="B12" s="190">
        <v>47520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179157.40031159439</v>
      </c>
      <c r="E12" s="192">
        <f t="shared" si="0"/>
        <v>0.82772356020954141</v>
      </c>
      <c r="F12" s="192">
        <f t="shared" si="1"/>
        <v>0.15708947137310114</v>
      </c>
      <c r="G12" s="191">
        <f>IFERROR(_xlfn.XLOOKUP($A12,Input_Raw!$A:$A,Input_Raw!$DF:$DF),"")</f>
        <v>0</v>
      </c>
      <c r="H12" s="193">
        <f t="shared" si="12"/>
        <v>0</v>
      </c>
      <c r="I12" s="191"/>
      <c r="J12" s="194"/>
      <c r="K12" s="193">
        <f t="shared" si="2"/>
        <v>0</v>
      </c>
      <c r="L12" s="193">
        <f t="shared" si="3"/>
        <v>0</v>
      </c>
      <c r="M12" s="192">
        <f t="shared" si="4"/>
        <v>0</v>
      </c>
      <c r="N12" s="192">
        <f t="shared" si="5"/>
        <v>0</v>
      </c>
      <c r="O12" s="192">
        <f t="shared" si="6"/>
        <v>0</v>
      </c>
      <c r="P12" s="192">
        <f t="shared" si="7"/>
        <v>0</v>
      </c>
      <c r="Q12" s="195">
        <f t="shared" si="8"/>
        <v>0</v>
      </c>
      <c r="R12" s="196">
        <f t="shared" si="9"/>
        <v>-0.82772356020954141</v>
      </c>
      <c r="S12" s="197"/>
      <c r="T12" s="198"/>
      <c r="U12" s="198"/>
      <c r="V12" s="193">
        <f t="shared" si="10"/>
        <v>0</v>
      </c>
      <c r="W12" s="199"/>
      <c r="X12" s="324">
        <f t="shared" si="11"/>
        <v>0.82772356020954141</v>
      </c>
      <c r="Y12" s="199"/>
      <c r="Z12" s="193"/>
      <c r="AA12" s="197"/>
      <c r="AC12" s="200"/>
    </row>
    <row r="13" spans="1:29">
      <c r="A13" s="189">
        <v>45846</v>
      </c>
      <c r="B13" s="190">
        <v>47520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179157.40031159439</v>
      </c>
      <c r="E13" s="192">
        <f t="shared" si="0"/>
        <v>0.82772356020954141</v>
      </c>
      <c r="F13" s="192">
        <f t="shared" si="1"/>
        <v>0.15708947137310114</v>
      </c>
      <c r="G13" s="191">
        <f>IFERROR(_xlfn.XLOOKUP($A13,Input_Raw!$A:$A,Input_Raw!$DF:$DF),"")</f>
        <v>0</v>
      </c>
      <c r="H13" s="193">
        <f t="shared" si="12"/>
        <v>0</v>
      </c>
      <c r="I13" s="191"/>
      <c r="J13" s="194"/>
      <c r="K13" s="193">
        <f t="shared" si="2"/>
        <v>0</v>
      </c>
      <c r="L13" s="193">
        <f t="shared" si="3"/>
        <v>0</v>
      </c>
      <c r="M13" s="192">
        <f t="shared" si="4"/>
        <v>0</v>
      </c>
      <c r="N13" s="192">
        <f t="shared" si="5"/>
        <v>0</v>
      </c>
      <c r="O13" s="192">
        <f t="shared" si="6"/>
        <v>0</v>
      </c>
      <c r="P13" s="192">
        <f t="shared" si="7"/>
        <v>0</v>
      </c>
      <c r="Q13" s="195">
        <f t="shared" si="8"/>
        <v>0</v>
      </c>
      <c r="R13" s="196">
        <f t="shared" si="9"/>
        <v>-0.82772356020954141</v>
      </c>
      <c r="S13" s="197"/>
      <c r="T13" s="198"/>
      <c r="U13" s="198"/>
      <c r="V13" s="193">
        <f t="shared" si="10"/>
        <v>0</v>
      </c>
      <c r="W13" s="199"/>
      <c r="X13" s="324">
        <f t="shared" si="11"/>
        <v>0.82772356020954141</v>
      </c>
      <c r="Y13" s="199"/>
      <c r="Z13" s="193"/>
      <c r="AA13" s="197"/>
      <c r="AC13" s="200"/>
    </row>
    <row r="14" spans="1:29">
      <c r="A14" s="189">
        <v>45847</v>
      </c>
      <c r="B14" s="190">
        <v>47520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179157.40031159439</v>
      </c>
      <c r="E14" s="192">
        <f t="shared" si="0"/>
        <v>0.82772356020954141</v>
      </c>
      <c r="F14" s="192">
        <f t="shared" si="1"/>
        <v>0.15708947137310114</v>
      </c>
      <c r="G14" s="191">
        <f>IFERROR(_xlfn.XLOOKUP($A14,Input_Raw!$A:$A,Input_Raw!$DF:$DF),"")</f>
        <v>0</v>
      </c>
      <c r="H14" s="193">
        <f t="shared" si="12"/>
        <v>0</v>
      </c>
      <c r="I14" s="191"/>
      <c r="J14" s="194"/>
      <c r="K14" s="193">
        <f t="shared" si="2"/>
        <v>0</v>
      </c>
      <c r="L14" s="193">
        <f t="shared" si="3"/>
        <v>0</v>
      </c>
      <c r="M14" s="192">
        <f t="shared" si="4"/>
        <v>0</v>
      </c>
      <c r="N14" s="192">
        <f t="shared" si="5"/>
        <v>0</v>
      </c>
      <c r="O14" s="192">
        <f t="shared" si="6"/>
        <v>0</v>
      </c>
      <c r="P14" s="192">
        <f t="shared" si="7"/>
        <v>0</v>
      </c>
      <c r="Q14" s="195">
        <f t="shared" si="8"/>
        <v>0</v>
      </c>
      <c r="R14" s="196">
        <f t="shared" si="9"/>
        <v>-0.82772356020954141</v>
      </c>
      <c r="S14" s="197"/>
      <c r="T14" s="198"/>
      <c r="U14" s="198"/>
      <c r="V14" s="193">
        <f t="shared" si="10"/>
        <v>0</v>
      </c>
      <c r="W14" s="199"/>
      <c r="X14" s="324">
        <f t="shared" si="11"/>
        <v>0.82772356020954141</v>
      </c>
      <c r="Y14" s="199"/>
      <c r="Z14" s="193"/>
      <c r="AA14" s="197"/>
      <c r="AC14" s="200"/>
    </row>
    <row r="15" spans="1:29">
      <c r="A15" s="189">
        <v>45848</v>
      </c>
      <c r="B15" s="190">
        <v>47520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179157.40031159439</v>
      </c>
      <c r="E15" s="192">
        <f t="shared" si="0"/>
        <v>0.82772356020954141</v>
      </c>
      <c r="F15" s="192">
        <f t="shared" si="1"/>
        <v>0.15708947137310114</v>
      </c>
      <c r="G15" s="191">
        <f>IFERROR(_xlfn.XLOOKUP($A15,Input_Raw!$A:$A,Input_Raw!$DF:$DF),"")</f>
        <v>0</v>
      </c>
      <c r="H15" s="193">
        <f t="shared" si="12"/>
        <v>0</v>
      </c>
      <c r="I15" s="191"/>
      <c r="J15" s="194"/>
      <c r="K15" s="193">
        <f t="shared" si="2"/>
        <v>0</v>
      </c>
      <c r="L15" s="193">
        <f t="shared" si="3"/>
        <v>0</v>
      </c>
      <c r="M15" s="192">
        <f t="shared" si="4"/>
        <v>0</v>
      </c>
      <c r="N15" s="192">
        <f t="shared" si="5"/>
        <v>0</v>
      </c>
      <c r="O15" s="192">
        <f t="shared" si="6"/>
        <v>0</v>
      </c>
      <c r="P15" s="192">
        <f t="shared" si="7"/>
        <v>0</v>
      </c>
      <c r="Q15" s="195">
        <f t="shared" si="8"/>
        <v>0</v>
      </c>
      <c r="R15" s="196">
        <f t="shared" si="9"/>
        <v>-0.82772356020954141</v>
      </c>
      <c r="S15" s="197"/>
      <c r="T15" s="198"/>
      <c r="U15" s="198"/>
      <c r="V15" s="193">
        <f t="shared" si="10"/>
        <v>0</v>
      </c>
      <c r="W15" s="199"/>
      <c r="X15" s="324">
        <f t="shared" si="11"/>
        <v>0.82772356020954141</v>
      </c>
      <c r="Y15" s="199"/>
      <c r="Z15" s="193"/>
      <c r="AA15" s="197"/>
      <c r="AC15" s="200"/>
    </row>
    <row r="16" spans="1:29">
      <c r="A16" s="189">
        <v>45849</v>
      </c>
      <c r="B16" s="190">
        <v>47520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179157.40031159439</v>
      </c>
      <c r="E16" s="192">
        <f t="shared" si="0"/>
        <v>0.82772356020954141</v>
      </c>
      <c r="F16" s="192">
        <f t="shared" si="1"/>
        <v>0.15708947137310114</v>
      </c>
      <c r="G16" s="191">
        <f>IFERROR(_xlfn.XLOOKUP($A16,Input_Raw!$A:$A,Input_Raw!$DF:$DF),"")</f>
        <v>0</v>
      </c>
      <c r="H16" s="193">
        <f t="shared" si="12"/>
        <v>0</v>
      </c>
      <c r="I16" s="191"/>
      <c r="J16" s="194"/>
      <c r="K16" s="193">
        <f t="shared" si="2"/>
        <v>0</v>
      </c>
      <c r="L16" s="193">
        <f t="shared" si="3"/>
        <v>0</v>
      </c>
      <c r="M16" s="192">
        <f t="shared" si="4"/>
        <v>0</v>
      </c>
      <c r="N16" s="192">
        <f t="shared" si="5"/>
        <v>0</v>
      </c>
      <c r="O16" s="192">
        <f t="shared" si="6"/>
        <v>0</v>
      </c>
      <c r="P16" s="192">
        <f t="shared" si="7"/>
        <v>0</v>
      </c>
      <c r="Q16" s="195">
        <f t="shared" si="8"/>
        <v>0</v>
      </c>
      <c r="R16" s="196">
        <f t="shared" si="9"/>
        <v>-0.82772356020954141</v>
      </c>
      <c r="S16" s="197"/>
      <c r="T16" s="198"/>
      <c r="U16" s="198"/>
      <c r="V16" s="193">
        <f t="shared" si="10"/>
        <v>0</v>
      </c>
      <c r="W16" s="199"/>
      <c r="X16" s="324">
        <f t="shared" si="11"/>
        <v>0.82772356020954141</v>
      </c>
      <c r="Y16" s="199"/>
      <c r="Z16" s="193"/>
      <c r="AA16" s="197"/>
      <c r="AC16" s="200"/>
    </row>
    <row r="17" spans="1:29">
      <c r="A17" s="189">
        <v>45850</v>
      </c>
      <c r="B17" s="190">
        <v>47520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179157.40031159439</v>
      </c>
      <c r="E17" s="192">
        <f t="shared" si="0"/>
        <v>0.82772356020954141</v>
      </c>
      <c r="F17" s="192">
        <f t="shared" si="1"/>
        <v>0.15708947137310114</v>
      </c>
      <c r="G17" s="191">
        <f>IFERROR(_xlfn.XLOOKUP($A17,Input_Raw!$A:$A,Input_Raw!$DF:$DF),"")</f>
        <v>0</v>
      </c>
      <c r="H17" s="193">
        <f t="shared" si="12"/>
        <v>0</v>
      </c>
      <c r="I17" s="191"/>
      <c r="J17" s="194"/>
      <c r="K17" s="193">
        <f t="shared" si="2"/>
        <v>0</v>
      </c>
      <c r="L17" s="193">
        <f t="shared" si="3"/>
        <v>0</v>
      </c>
      <c r="M17" s="192">
        <f t="shared" si="4"/>
        <v>0</v>
      </c>
      <c r="N17" s="192">
        <f t="shared" si="5"/>
        <v>0</v>
      </c>
      <c r="O17" s="192">
        <f t="shared" si="6"/>
        <v>0</v>
      </c>
      <c r="P17" s="192">
        <f t="shared" si="7"/>
        <v>0</v>
      </c>
      <c r="Q17" s="195">
        <f t="shared" si="8"/>
        <v>0</v>
      </c>
      <c r="R17" s="196">
        <f t="shared" si="9"/>
        <v>-0.82772356020954141</v>
      </c>
      <c r="S17" s="197"/>
      <c r="T17" s="198"/>
      <c r="U17" s="198"/>
      <c r="V17" s="193">
        <f t="shared" si="10"/>
        <v>0</v>
      </c>
      <c r="W17" s="199"/>
      <c r="X17" s="324">
        <f t="shared" si="11"/>
        <v>0.82772356020954141</v>
      </c>
      <c r="Y17" s="199"/>
      <c r="Z17" s="193"/>
      <c r="AA17" s="197"/>
      <c r="AC17" s="200"/>
    </row>
    <row r="18" spans="1:29">
      <c r="A18" s="189">
        <v>45851</v>
      </c>
      <c r="B18" s="190">
        <v>47520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179157.40031159439</v>
      </c>
      <c r="E18" s="192">
        <f t="shared" si="0"/>
        <v>0.82772356020954141</v>
      </c>
      <c r="F18" s="192">
        <f t="shared" si="1"/>
        <v>0.15708947137310114</v>
      </c>
      <c r="G18" s="191">
        <f>IFERROR(_xlfn.XLOOKUP($A18,Input_Raw!$A:$A,Input_Raw!$DF:$DF),"")</f>
        <v>0</v>
      </c>
      <c r="H18" s="193">
        <f t="shared" si="12"/>
        <v>0</v>
      </c>
      <c r="I18" s="191"/>
      <c r="J18" s="194"/>
      <c r="K18" s="193">
        <f t="shared" si="2"/>
        <v>0</v>
      </c>
      <c r="L18" s="193">
        <f t="shared" si="3"/>
        <v>0</v>
      </c>
      <c r="M18" s="192">
        <f t="shared" si="4"/>
        <v>0</v>
      </c>
      <c r="N18" s="192">
        <f t="shared" si="5"/>
        <v>0</v>
      </c>
      <c r="O18" s="192">
        <f t="shared" si="6"/>
        <v>0</v>
      </c>
      <c r="P18" s="192">
        <f t="shared" si="7"/>
        <v>0</v>
      </c>
      <c r="Q18" s="195">
        <f t="shared" si="8"/>
        <v>0</v>
      </c>
      <c r="R18" s="196">
        <f t="shared" si="9"/>
        <v>-0.82772356020954141</v>
      </c>
      <c r="S18" s="197"/>
      <c r="T18" s="198"/>
      <c r="U18" s="198"/>
      <c r="V18" s="193">
        <f t="shared" si="10"/>
        <v>0</v>
      </c>
      <c r="W18" s="199"/>
      <c r="X18" s="324">
        <f t="shared" si="11"/>
        <v>0.82772356020954141</v>
      </c>
      <c r="Y18" s="199"/>
      <c r="Z18" s="193"/>
      <c r="AA18" s="197"/>
      <c r="AC18" s="200"/>
    </row>
    <row r="19" spans="1:29">
      <c r="A19" s="189">
        <v>45852</v>
      </c>
      <c r="B19" s="190">
        <v>47520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179157.40031159439</v>
      </c>
      <c r="E19" s="192">
        <f t="shared" si="0"/>
        <v>0.82772356020954141</v>
      </c>
      <c r="F19" s="192">
        <f t="shared" si="1"/>
        <v>0.15708947137310114</v>
      </c>
      <c r="G19" s="191">
        <f>IFERROR(_xlfn.XLOOKUP($A19,Input_Raw!$A:$A,Input_Raw!$DF:$DF),"")</f>
        <v>0</v>
      </c>
      <c r="H19" s="193">
        <f t="shared" si="12"/>
        <v>0</v>
      </c>
      <c r="I19" s="191"/>
      <c r="J19" s="194"/>
      <c r="K19" s="193">
        <f t="shared" si="2"/>
        <v>0</v>
      </c>
      <c r="L19" s="193">
        <f t="shared" si="3"/>
        <v>0</v>
      </c>
      <c r="M19" s="192">
        <f t="shared" si="4"/>
        <v>0</v>
      </c>
      <c r="N19" s="192">
        <f t="shared" si="5"/>
        <v>0</v>
      </c>
      <c r="O19" s="192">
        <f t="shared" si="6"/>
        <v>0</v>
      </c>
      <c r="P19" s="192">
        <f t="shared" si="7"/>
        <v>0</v>
      </c>
      <c r="Q19" s="195">
        <f t="shared" si="8"/>
        <v>0</v>
      </c>
      <c r="R19" s="196">
        <f t="shared" si="9"/>
        <v>-0.82772356020954141</v>
      </c>
      <c r="S19" s="197"/>
      <c r="T19" s="198"/>
      <c r="U19" s="198"/>
      <c r="V19" s="193">
        <f t="shared" si="10"/>
        <v>0</v>
      </c>
      <c r="W19" s="199"/>
      <c r="X19" s="324">
        <f t="shared" si="11"/>
        <v>0.82772356020954141</v>
      </c>
      <c r="Y19" s="199"/>
      <c r="Z19" s="193"/>
      <c r="AA19" s="197"/>
      <c r="AC19" s="200"/>
    </row>
    <row r="20" spans="1:29">
      <c r="A20" s="189">
        <v>45853</v>
      </c>
      <c r="B20" s="190">
        <v>47520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179157.40031159439</v>
      </c>
      <c r="E20" s="192">
        <f t="shared" si="0"/>
        <v>0.82772356020954141</v>
      </c>
      <c r="F20" s="192">
        <f t="shared" si="1"/>
        <v>0.15708947137310114</v>
      </c>
      <c r="G20" s="191">
        <f>IFERROR(_xlfn.XLOOKUP($A20,Input_Raw!$A:$A,Input_Raw!$DF:$DF),"")</f>
        <v>0</v>
      </c>
      <c r="H20" s="193">
        <f t="shared" si="12"/>
        <v>0</v>
      </c>
      <c r="I20" s="191"/>
      <c r="J20" s="194"/>
      <c r="K20" s="193">
        <f t="shared" si="2"/>
        <v>0</v>
      </c>
      <c r="L20" s="193">
        <f t="shared" si="3"/>
        <v>0</v>
      </c>
      <c r="M20" s="192">
        <f t="shared" si="4"/>
        <v>0</v>
      </c>
      <c r="N20" s="192">
        <f t="shared" si="5"/>
        <v>0</v>
      </c>
      <c r="O20" s="192">
        <f t="shared" si="6"/>
        <v>0</v>
      </c>
      <c r="P20" s="192">
        <f t="shared" si="7"/>
        <v>0</v>
      </c>
      <c r="Q20" s="195">
        <f t="shared" si="8"/>
        <v>0</v>
      </c>
      <c r="R20" s="196">
        <f t="shared" si="9"/>
        <v>-0.82772356020954141</v>
      </c>
      <c r="S20" s="197"/>
      <c r="T20" s="198"/>
      <c r="U20" s="198"/>
      <c r="V20" s="193">
        <f t="shared" si="10"/>
        <v>0</v>
      </c>
      <c r="W20" s="199"/>
      <c r="X20" s="324">
        <f t="shared" si="11"/>
        <v>0.82772356020954141</v>
      </c>
      <c r="Y20" s="199"/>
      <c r="Z20" s="193"/>
      <c r="AA20" s="197"/>
      <c r="AC20" s="200"/>
    </row>
    <row r="21" spans="1:29">
      <c r="A21" s="189">
        <v>45854</v>
      </c>
      <c r="B21" s="190">
        <v>47520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179157.40031159439</v>
      </c>
      <c r="E21" s="192">
        <f t="shared" si="0"/>
        <v>0.82772356020954141</v>
      </c>
      <c r="F21" s="192">
        <f t="shared" si="1"/>
        <v>0.15708947137310114</v>
      </c>
      <c r="G21" s="191">
        <f>IFERROR(_xlfn.XLOOKUP($A21,Input_Raw!$A:$A,Input_Raw!$DF:$DF),"")</f>
        <v>0</v>
      </c>
      <c r="H21" s="193">
        <f t="shared" si="12"/>
        <v>0</v>
      </c>
      <c r="I21" s="191"/>
      <c r="J21" s="194"/>
      <c r="K21" s="193">
        <f t="shared" si="2"/>
        <v>0</v>
      </c>
      <c r="L21" s="193">
        <f t="shared" si="3"/>
        <v>0</v>
      </c>
      <c r="M21" s="192">
        <f t="shared" si="4"/>
        <v>0</v>
      </c>
      <c r="N21" s="192">
        <f t="shared" si="5"/>
        <v>0</v>
      </c>
      <c r="O21" s="192">
        <f t="shared" si="6"/>
        <v>0</v>
      </c>
      <c r="P21" s="192">
        <f t="shared" si="7"/>
        <v>0</v>
      </c>
      <c r="Q21" s="195">
        <f t="shared" si="8"/>
        <v>0</v>
      </c>
      <c r="R21" s="196">
        <f t="shared" si="9"/>
        <v>-0.82772356020954141</v>
      </c>
      <c r="S21" s="197"/>
      <c r="T21" s="198"/>
      <c r="U21" s="198"/>
      <c r="V21" s="193">
        <f t="shared" si="10"/>
        <v>0</v>
      </c>
      <c r="W21" s="199"/>
      <c r="X21" s="324">
        <f t="shared" si="11"/>
        <v>0.82772356020954141</v>
      </c>
      <c r="Y21" s="199"/>
      <c r="Z21" s="193"/>
      <c r="AA21" s="197"/>
      <c r="AC21" s="200"/>
    </row>
    <row r="22" spans="1:29">
      <c r="A22" s="189">
        <v>45855</v>
      </c>
      <c r="B22" s="190">
        <v>47520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179157.40031159439</v>
      </c>
      <c r="E22" s="192">
        <f t="shared" si="0"/>
        <v>0.82772356020954141</v>
      </c>
      <c r="F22" s="192">
        <f t="shared" si="1"/>
        <v>0.15708947137310114</v>
      </c>
      <c r="G22" s="191">
        <f>IFERROR(_xlfn.XLOOKUP($A22,Input_Raw!$A:$A,Input_Raw!$DF:$DF),"")</f>
        <v>0</v>
      </c>
      <c r="H22" s="193">
        <f t="shared" si="12"/>
        <v>0</v>
      </c>
      <c r="I22" s="191"/>
      <c r="J22" s="194"/>
      <c r="K22" s="193">
        <f t="shared" si="2"/>
        <v>0</v>
      </c>
      <c r="L22" s="193">
        <f t="shared" si="3"/>
        <v>0</v>
      </c>
      <c r="M22" s="192">
        <f t="shared" si="4"/>
        <v>0</v>
      </c>
      <c r="N22" s="192">
        <f t="shared" si="5"/>
        <v>0</v>
      </c>
      <c r="O22" s="192">
        <f t="shared" si="6"/>
        <v>0</v>
      </c>
      <c r="P22" s="192">
        <f t="shared" si="7"/>
        <v>0</v>
      </c>
      <c r="Q22" s="195">
        <f t="shared" si="8"/>
        <v>0</v>
      </c>
      <c r="R22" s="196">
        <f t="shared" si="9"/>
        <v>-0.82772356020954141</v>
      </c>
      <c r="S22" s="201"/>
      <c r="T22" s="198"/>
      <c r="U22" s="198"/>
      <c r="V22" s="193">
        <f>(U22-T22)*(24*60)</f>
        <v>0</v>
      </c>
      <c r="W22" s="199"/>
      <c r="X22" s="324">
        <f t="shared" si="11"/>
        <v>0.82772356020954141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47520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179157.40031159439</v>
      </c>
      <c r="E23" s="192">
        <f t="shared" si="0"/>
        <v>0.82772356020954141</v>
      </c>
      <c r="F23" s="192">
        <f t="shared" si="1"/>
        <v>0.15708947137310114</v>
      </c>
      <c r="G23" s="191">
        <f>IFERROR(_xlfn.XLOOKUP($A23,Input_Raw!$A:$A,Input_Raw!$DF:$DF),"")</f>
        <v>0</v>
      </c>
      <c r="H23" s="193">
        <f t="shared" si="12"/>
        <v>0</v>
      </c>
      <c r="I23" s="191"/>
      <c r="J23" s="194"/>
      <c r="K23" s="193">
        <f t="shared" si="2"/>
        <v>0</v>
      </c>
      <c r="L23" s="193">
        <f t="shared" si="3"/>
        <v>0</v>
      </c>
      <c r="M23" s="192">
        <f t="shared" si="4"/>
        <v>0</v>
      </c>
      <c r="N23" s="192">
        <f t="shared" si="5"/>
        <v>0</v>
      </c>
      <c r="O23" s="192">
        <f t="shared" si="6"/>
        <v>0</v>
      </c>
      <c r="P23" s="192">
        <f t="shared" si="7"/>
        <v>0</v>
      </c>
      <c r="Q23" s="195">
        <f t="shared" si="8"/>
        <v>0</v>
      </c>
      <c r="R23" s="196">
        <f t="shared" si="9"/>
        <v>-0.82772356020954141</v>
      </c>
      <c r="S23" s="201"/>
      <c r="T23" s="198"/>
      <c r="U23" s="198"/>
      <c r="V23" s="193">
        <f t="shared" si="10"/>
        <v>0</v>
      </c>
      <c r="W23" s="199"/>
      <c r="X23" s="324">
        <f t="shared" si="11"/>
        <v>0.82772356020954141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47520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179157.40031159439</v>
      </c>
      <c r="E24" s="192">
        <f t="shared" si="0"/>
        <v>0.82772356020954141</v>
      </c>
      <c r="F24" s="192">
        <f t="shared" si="1"/>
        <v>0.15708947137310114</v>
      </c>
      <c r="G24" s="191">
        <f>IFERROR(_xlfn.XLOOKUP($A24,Input_Raw!$A:$A,Input_Raw!$DF:$DF),"")</f>
        <v>0</v>
      </c>
      <c r="H24" s="193">
        <f t="shared" si="12"/>
        <v>0</v>
      </c>
      <c r="I24" s="191"/>
      <c r="J24" s="194"/>
      <c r="K24" s="193">
        <f t="shared" si="2"/>
        <v>0</v>
      </c>
      <c r="L24" s="193">
        <f t="shared" si="3"/>
        <v>0</v>
      </c>
      <c r="M24" s="192">
        <f t="shared" si="4"/>
        <v>0</v>
      </c>
      <c r="N24" s="192">
        <f t="shared" si="5"/>
        <v>0</v>
      </c>
      <c r="O24" s="192">
        <f t="shared" si="6"/>
        <v>0</v>
      </c>
      <c r="P24" s="192">
        <f t="shared" si="7"/>
        <v>0</v>
      </c>
      <c r="Q24" s="195">
        <f t="shared" si="8"/>
        <v>0</v>
      </c>
      <c r="R24" s="196">
        <f t="shared" si="9"/>
        <v>-0.82772356020954141</v>
      </c>
      <c r="S24" s="201"/>
      <c r="T24" s="198"/>
      <c r="U24" s="198"/>
      <c r="V24" s="193">
        <f t="shared" si="10"/>
        <v>0</v>
      </c>
      <c r="W24" s="199"/>
      <c r="X24" s="324">
        <f t="shared" si="11"/>
        <v>0.82772356020954141</v>
      </c>
      <c r="Y24" s="199"/>
      <c r="Z24" s="193"/>
      <c r="AA24" s="197"/>
      <c r="AC24" s="200"/>
    </row>
    <row r="25" spans="1:29">
      <c r="A25" s="189">
        <v>45858</v>
      </c>
      <c r="B25" s="190">
        <v>47520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179157.40031159439</v>
      </c>
      <c r="E25" s="192">
        <f t="shared" si="0"/>
        <v>0.82772356020954141</v>
      </c>
      <c r="F25" s="192">
        <f t="shared" si="1"/>
        <v>0.15708947137310114</v>
      </c>
      <c r="G25" s="191">
        <f>IFERROR(_xlfn.XLOOKUP($A25,Input_Raw!$A:$A,Input_Raw!$DF:$DF),"")</f>
        <v>0</v>
      </c>
      <c r="H25" s="193">
        <f t="shared" si="12"/>
        <v>0</v>
      </c>
      <c r="I25" s="191"/>
      <c r="J25" s="194"/>
      <c r="K25" s="193">
        <f t="shared" si="2"/>
        <v>0</v>
      </c>
      <c r="L25" s="193">
        <f t="shared" si="3"/>
        <v>0</v>
      </c>
      <c r="M25" s="192">
        <f t="shared" si="4"/>
        <v>0</v>
      </c>
      <c r="N25" s="192">
        <f t="shared" si="5"/>
        <v>0</v>
      </c>
      <c r="O25" s="192">
        <f t="shared" si="6"/>
        <v>0</v>
      </c>
      <c r="P25" s="192">
        <f t="shared" si="7"/>
        <v>0</v>
      </c>
      <c r="Q25" s="195">
        <f t="shared" si="8"/>
        <v>0</v>
      </c>
      <c r="R25" s="196">
        <f t="shared" si="9"/>
        <v>-0.82772356020954141</v>
      </c>
      <c r="S25" s="201"/>
      <c r="T25" s="198"/>
      <c r="U25" s="198"/>
      <c r="V25" s="193">
        <f t="shared" si="10"/>
        <v>0</v>
      </c>
      <c r="W25" s="199"/>
      <c r="X25" s="324">
        <f t="shared" si="11"/>
        <v>0.82772356020954141</v>
      </c>
      <c r="Y25" s="199"/>
      <c r="Z25" s="193"/>
      <c r="AA25" s="197"/>
      <c r="AC25" s="200"/>
    </row>
    <row r="26" spans="1:29">
      <c r="A26" s="189">
        <v>45859</v>
      </c>
      <c r="B26" s="190">
        <v>47520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179157.40031159439</v>
      </c>
      <c r="E26" s="192">
        <f t="shared" si="0"/>
        <v>0.82772356020954141</v>
      </c>
      <c r="F26" s="192">
        <f t="shared" si="1"/>
        <v>0.15708947137310114</v>
      </c>
      <c r="G26" s="191">
        <f>IFERROR(_xlfn.XLOOKUP($A26,Input_Raw!$A:$A,Input_Raw!$DF:$DF),"")</f>
        <v>0</v>
      </c>
      <c r="H26" s="193">
        <f t="shared" si="12"/>
        <v>0</v>
      </c>
      <c r="I26" s="191"/>
      <c r="J26" s="194"/>
      <c r="K26" s="193">
        <f t="shared" si="2"/>
        <v>0</v>
      </c>
      <c r="L26" s="193">
        <f t="shared" si="3"/>
        <v>0</v>
      </c>
      <c r="M26" s="192">
        <f t="shared" si="4"/>
        <v>0</v>
      </c>
      <c r="N26" s="192">
        <f t="shared" si="5"/>
        <v>0</v>
      </c>
      <c r="O26" s="192">
        <f t="shared" si="6"/>
        <v>0</v>
      </c>
      <c r="P26" s="192">
        <f t="shared" si="7"/>
        <v>0</v>
      </c>
      <c r="Q26" s="195">
        <f t="shared" si="8"/>
        <v>0</v>
      </c>
      <c r="R26" s="196">
        <f t="shared" si="9"/>
        <v>-0.82772356020954141</v>
      </c>
      <c r="S26" s="197"/>
      <c r="T26" s="198"/>
      <c r="U26" s="198"/>
      <c r="V26" s="193">
        <f t="shared" si="10"/>
        <v>0</v>
      </c>
      <c r="W26" s="199"/>
      <c r="X26" s="324">
        <f t="shared" si="11"/>
        <v>0.82772356020954141</v>
      </c>
      <c r="Y26" s="199"/>
      <c r="Z26" s="193"/>
      <c r="AA26" s="197"/>
      <c r="AC26" s="200"/>
    </row>
    <row r="27" spans="1:29">
      <c r="A27" s="189">
        <v>45860</v>
      </c>
      <c r="B27" s="190">
        <v>47520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179157.40031159439</v>
      </c>
      <c r="E27" s="192">
        <f t="shared" si="0"/>
        <v>0.82772356020954141</v>
      </c>
      <c r="F27" s="192">
        <f t="shared" si="1"/>
        <v>0.15708947137310114</v>
      </c>
      <c r="G27" s="191">
        <f>IFERROR(_xlfn.XLOOKUP($A27,Input_Raw!$A:$A,Input_Raw!$DF:$DF),"")</f>
        <v>0</v>
      </c>
      <c r="H27" s="193">
        <f t="shared" si="12"/>
        <v>0</v>
      </c>
      <c r="I27" s="191"/>
      <c r="J27" s="194"/>
      <c r="K27" s="193">
        <f t="shared" si="2"/>
        <v>0</v>
      </c>
      <c r="L27" s="193">
        <f t="shared" si="3"/>
        <v>0</v>
      </c>
      <c r="M27" s="192">
        <f t="shared" si="4"/>
        <v>0</v>
      </c>
      <c r="N27" s="192">
        <f t="shared" si="5"/>
        <v>0</v>
      </c>
      <c r="O27" s="192">
        <f t="shared" si="6"/>
        <v>0</v>
      </c>
      <c r="P27" s="192">
        <f t="shared" si="7"/>
        <v>0</v>
      </c>
      <c r="Q27" s="195">
        <f t="shared" si="8"/>
        <v>0</v>
      </c>
      <c r="R27" s="196">
        <f t="shared" si="9"/>
        <v>-0.82772356020954141</v>
      </c>
      <c r="S27" s="197"/>
      <c r="T27" s="198"/>
      <c r="U27" s="198"/>
      <c r="V27" s="193">
        <f t="shared" si="10"/>
        <v>0</v>
      </c>
      <c r="W27" s="199"/>
      <c r="X27" s="324">
        <f t="shared" si="11"/>
        <v>0.82772356020954141</v>
      </c>
      <c r="Y27" s="199"/>
      <c r="Z27" s="193"/>
      <c r="AA27" s="197"/>
      <c r="AC27" s="200"/>
    </row>
    <row r="28" spans="1:29">
      <c r="A28" s="189">
        <v>45861</v>
      </c>
      <c r="B28" s="190">
        <v>47520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179157.40031159439</v>
      </c>
      <c r="E28" s="192">
        <f t="shared" si="0"/>
        <v>0.82772356020954141</v>
      </c>
      <c r="F28" s="192">
        <f t="shared" si="1"/>
        <v>0.15708947137310114</v>
      </c>
      <c r="G28" s="191">
        <f>IFERROR(_xlfn.XLOOKUP($A28,Input_Raw!$A:$A,Input_Raw!$DF:$DF),"")</f>
        <v>0</v>
      </c>
      <c r="H28" s="193">
        <f t="shared" si="12"/>
        <v>0</v>
      </c>
      <c r="I28" s="191"/>
      <c r="J28" s="194"/>
      <c r="K28" s="193">
        <f t="shared" si="2"/>
        <v>0</v>
      </c>
      <c r="L28" s="193">
        <f t="shared" si="3"/>
        <v>0</v>
      </c>
      <c r="M28" s="192">
        <f t="shared" si="4"/>
        <v>0</v>
      </c>
      <c r="N28" s="192">
        <f t="shared" si="5"/>
        <v>0</v>
      </c>
      <c r="O28" s="192">
        <f t="shared" si="6"/>
        <v>0</v>
      </c>
      <c r="P28" s="192">
        <f t="shared" si="7"/>
        <v>0</v>
      </c>
      <c r="Q28" s="195">
        <f t="shared" si="8"/>
        <v>0</v>
      </c>
      <c r="R28" s="196">
        <f t="shared" si="9"/>
        <v>-0.82772356020954141</v>
      </c>
      <c r="S28" s="197"/>
      <c r="T28" s="198"/>
      <c r="U28" s="198"/>
      <c r="V28" s="193">
        <f t="shared" si="10"/>
        <v>0</v>
      </c>
      <c r="W28" s="199"/>
      <c r="X28" s="324">
        <f t="shared" si="11"/>
        <v>0.82772356020954141</v>
      </c>
      <c r="Y28" s="199"/>
      <c r="Z28" s="193"/>
      <c r="AA28" s="197"/>
      <c r="AC28" s="200"/>
    </row>
    <row r="29" spans="1:29">
      <c r="A29" s="189">
        <v>45862</v>
      </c>
      <c r="B29" s="190">
        <v>47520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179157.40031159439</v>
      </c>
      <c r="E29" s="192">
        <f t="shared" si="0"/>
        <v>0.82772356020954141</v>
      </c>
      <c r="F29" s="192">
        <f t="shared" si="1"/>
        <v>0.15708947137310114</v>
      </c>
      <c r="G29" s="191">
        <f>IFERROR(_xlfn.XLOOKUP($A29,Input_Raw!$A:$A,Input_Raw!$DF:$DF),"")</f>
        <v>0</v>
      </c>
      <c r="H29" s="193">
        <f>IFERROR(D29*(G29/C29),0)</f>
        <v>0</v>
      </c>
      <c r="I29" s="191"/>
      <c r="J29" s="194"/>
      <c r="K29" s="193">
        <f t="shared" si="2"/>
        <v>0</v>
      </c>
      <c r="L29" s="193">
        <f t="shared" si="3"/>
        <v>0</v>
      </c>
      <c r="M29" s="192">
        <f t="shared" si="4"/>
        <v>0</v>
      </c>
      <c r="N29" s="192">
        <f t="shared" si="5"/>
        <v>0</v>
      </c>
      <c r="O29" s="192">
        <f t="shared" si="6"/>
        <v>0</v>
      </c>
      <c r="P29" s="192">
        <f t="shared" si="7"/>
        <v>0</v>
      </c>
      <c r="Q29" s="195">
        <f t="shared" si="8"/>
        <v>0</v>
      </c>
      <c r="R29" s="196">
        <f t="shared" si="9"/>
        <v>-0.82772356020954141</v>
      </c>
      <c r="S29" s="197"/>
      <c r="T29" s="198"/>
      <c r="U29" s="198"/>
      <c r="V29" s="193">
        <f t="shared" si="10"/>
        <v>0</v>
      </c>
      <c r="W29" s="199"/>
      <c r="X29" s="324">
        <f t="shared" si="11"/>
        <v>0.82772356020954141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47520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179157.40031159439</v>
      </c>
      <c r="E30" s="192">
        <f t="shared" si="0"/>
        <v>0.82772356020954141</v>
      </c>
      <c r="F30" s="192">
        <f t="shared" si="1"/>
        <v>0.15708947137310114</v>
      </c>
      <c r="G30" s="191">
        <f>IFERROR(_xlfn.XLOOKUP($A30,Input_Raw!$A:$A,Input_Raw!$DF:$DF),"")</f>
        <v>0</v>
      </c>
      <c r="H30" s="193">
        <f t="shared" si="12"/>
        <v>0</v>
      </c>
      <c r="I30" s="191"/>
      <c r="J30" s="194"/>
      <c r="K30" s="193">
        <f t="shared" si="2"/>
        <v>0</v>
      </c>
      <c r="L30" s="193">
        <f t="shared" si="3"/>
        <v>0</v>
      </c>
      <c r="M30" s="192">
        <f t="shared" si="4"/>
        <v>0</v>
      </c>
      <c r="N30" s="192">
        <f t="shared" si="5"/>
        <v>0</v>
      </c>
      <c r="O30" s="192">
        <f t="shared" si="6"/>
        <v>0</v>
      </c>
      <c r="P30" s="192">
        <f t="shared" si="7"/>
        <v>0</v>
      </c>
      <c r="Q30" s="195">
        <f t="shared" si="8"/>
        <v>0</v>
      </c>
      <c r="R30" s="196">
        <f t="shared" si="9"/>
        <v>-0.82772356020954141</v>
      </c>
      <c r="S30" s="197"/>
      <c r="T30" s="198"/>
      <c r="U30" s="198"/>
      <c r="V30" s="193">
        <f t="shared" si="10"/>
        <v>0</v>
      </c>
      <c r="W30" s="199"/>
      <c r="X30" s="324">
        <f t="shared" si="11"/>
        <v>0.82772356020954141</v>
      </c>
      <c r="Y30" s="199"/>
      <c r="Z30" s="193"/>
      <c r="AA30" s="197"/>
      <c r="AC30" s="200"/>
    </row>
    <row r="31" spans="1:29">
      <c r="A31" s="189">
        <v>45864</v>
      </c>
      <c r="B31" s="190">
        <v>47520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179157.40031159439</v>
      </c>
      <c r="E31" s="192">
        <f t="shared" si="0"/>
        <v>0.82772356020954141</v>
      </c>
      <c r="F31" s="192">
        <f t="shared" si="1"/>
        <v>0.15708947137310114</v>
      </c>
      <c r="G31" s="191">
        <f>IFERROR(_xlfn.XLOOKUP($A31,Input_Raw!$A:$A,Input_Raw!$DF:$DF),"")</f>
        <v>0</v>
      </c>
      <c r="H31" s="193">
        <f t="shared" si="12"/>
        <v>0</v>
      </c>
      <c r="I31" s="191"/>
      <c r="J31" s="194"/>
      <c r="K31" s="193">
        <f t="shared" si="2"/>
        <v>0</v>
      </c>
      <c r="L31" s="193">
        <f t="shared" si="3"/>
        <v>0</v>
      </c>
      <c r="M31" s="192">
        <f t="shared" si="4"/>
        <v>0</v>
      </c>
      <c r="N31" s="192">
        <f t="shared" si="5"/>
        <v>0</v>
      </c>
      <c r="O31" s="192">
        <f t="shared" si="6"/>
        <v>0</v>
      </c>
      <c r="P31" s="192">
        <f t="shared" si="7"/>
        <v>0</v>
      </c>
      <c r="Q31" s="195">
        <f t="shared" si="8"/>
        <v>0</v>
      </c>
      <c r="R31" s="196">
        <f t="shared" si="9"/>
        <v>-0.82772356020954141</v>
      </c>
      <c r="S31" s="197"/>
      <c r="T31" s="198"/>
      <c r="U31" s="198"/>
      <c r="V31" s="193">
        <f t="shared" si="10"/>
        <v>0</v>
      </c>
      <c r="W31" s="199"/>
      <c r="X31" s="324">
        <f t="shared" si="11"/>
        <v>0.82772356020954141</v>
      </c>
      <c r="Y31" s="199"/>
      <c r="Z31" s="193"/>
      <c r="AA31" s="197"/>
      <c r="AC31" s="200"/>
    </row>
    <row r="32" spans="1:29">
      <c r="A32" s="189">
        <v>45865</v>
      </c>
      <c r="B32" s="190">
        <v>47520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179157.40031159439</v>
      </c>
      <c r="E32" s="192">
        <f t="shared" si="0"/>
        <v>0.82772356020954141</v>
      </c>
      <c r="F32" s="192">
        <f t="shared" si="1"/>
        <v>0.15708947137310114</v>
      </c>
      <c r="G32" s="191">
        <f>IFERROR(_xlfn.XLOOKUP($A32,Input_Raw!$A:$A,Input_Raw!$DF:$DF),"")</f>
        <v>0</v>
      </c>
      <c r="H32" s="193">
        <f t="shared" si="12"/>
        <v>0</v>
      </c>
      <c r="I32" s="191"/>
      <c r="J32" s="194"/>
      <c r="K32" s="193">
        <f t="shared" si="2"/>
        <v>0</v>
      </c>
      <c r="L32" s="193">
        <f t="shared" si="3"/>
        <v>0</v>
      </c>
      <c r="M32" s="192">
        <f t="shared" ref="M32:M34" si="13">IFERROR(I32/(B32*G32),0)</f>
        <v>0</v>
      </c>
      <c r="N32" s="192">
        <f t="shared" ref="N32:N34" si="14">IFERROR((I32+L32)/(B32*G32),0)</f>
        <v>0</v>
      </c>
      <c r="O32" s="192">
        <f t="shared" ref="O32:O34" si="15">IFERROR(I32/(24*1*B32),0)</f>
        <v>0</v>
      </c>
      <c r="P32" s="192">
        <f t="shared" ref="P32:P34" si="16">IFERROR((I32+L32)/(24*1*B32),0)</f>
        <v>0</v>
      </c>
      <c r="Q32" s="195">
        <f t="shared" ref="Q32:Q34" si="17">(I32+L32)-H32</f>
        <v>0</v>
      </c>
      <c r="R32" s="196">
        <f t="shared" ref="R32:R34" si="18">N32-E32</f>
        <v>-0.82772356020954141</v>
      </c>
      <c r="S32" s="197"/>
      <c r="T32" s="198"/>
      <c r="U32" s="198"/>
      <c r="V32" s="193">
        <f t="shared" si="10"/>
        <v>0</v>
      </c>
      <c r="W32" s="199"/>
      <c r="X32" s="324">
        <f t="shared" si="11"/>
        <v>0.82772356020954141</v>
      </c>
      <c r="Y32" s="199"/>
      <c r="Z32" s="193"/>
      <c r="AA32" s="197"/>
      <c r="AC32" s="200"/>
    </row>
    <row r="33" spans="1:29">
      <c r="A33" s="189">
        <v>45866</v>
      </c>
      <c r="B33" s="190">
        <v>47520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179157.40031159439</v>
      </c>
      <c r="E33" s="192">
        <f t="shared" si="0"/>
        <v>0.82772356020954141</v>
      </c>
      <c r="F33" s="192">
        <f t="shared" si="1"/>
        <v>0.15708947137310114</v>
      </c>
      <c r="G33" s="191">
        <f>IFERROR(_xlfn.XLOOKUP($A33,Input_Raw!$A:$A,Input_Raw!$DF:$DF),"")</f>
        <v>0</v>
      </c>
      <c r="H33" s="193">
        <f t="shared" si="12"/>
        <v>0</v>
      </c>
      <c r="I33" s="191"/>
      <c r="J33" s="194"/>
      <c r="K33" s="193">
        <f t="shared" si="2"/>
        <v>0</v>
      </c>
      <c r="L33" s="193">
        <f t="shared" si="3"/>
        <v>0</v>
      </c>
      <c r="M33" s="192">
        <f t="shared" si="13"/>
        <v>0</v>
      </c>
      <c r="N33" s="192">
        <f t="shared" si="14"/>
        <v>0</v>
      </c>
      <c r="O33" s="192">
        <f t="shared" si="15"/>
        <v>0</v>
      </c>
      <c r="P33" s="192">
        <f t="shared" si="16"/>
        <v>0</v>
      </c>
      <c r="Q33" s="195">
        <f t="shared" si="17"/>
        <v>0</v>
      </c>
      <c r="R33" s="196">
        <f t="shared" si="18"/>
        <v>-0.82772356020954141</v>
      </c>
      <c r="S33" s="197"/>
      <c r="T33" s="198"/>
      <c r="U33" s="198"/>
      <c r="V33" s="193">
        <f t="shared" si="10"/>
        <v>0</v>
      </c>
      <c r="W33" s="199"/>
      <c r="X33" s="324">
        <f t="shared" si="11"/>
        <v>0.82772356020954141</v>
      </c>
      <c r="Y33" s="199"/>
      <c r="Z33" s="193"/>
      <c r="AA33" s="197"/>
      <c r="AC33" s="200"/>
    </row>
    <row r="34" spans="1:29">
      <c r="A34" s="189">
        <v>45867</v>
      </c>
      <c r="B34" s="190">
        <v>47520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179157.40031159439</v>
      </c>
      <c r="E34" s="192">
        <f t="shared" si="0"/>
        <v>0.82772356020954141</v>
      </c>
      <c r="F34" s="192">
        <f t="shared" si="1"/>
        <v>0.15708947137310114</v>
      </c>
      <c r="G34" s="191">
        <f>IFERROR(_xlfn.XLOOKUP($A34,Input_Raw!$A:$A,Input_Raw!$DF:$DF),"")</f>
        <v>0</v>
      </c>
      <c r="H34" s="193">
        <f t="shared" si="12"/>
        <v>0</v>
      </c>
      <c r="I34" s="191"/>
      <c r="J34" s="194"/>
      <c r="K34" s="193">
        <f t="shared" si="2"/>
        <v>0</v>
      </c>
      <c r="L34" s="193">
        <f t="shared" si="3"/>
        <v>0</v>
      </c>
      <c r="M34" s="192">
        <f t="shared" si="13"/>
        <v>0</v>
      </c>
      <c r="N34" s="192">
        <f t="shared" si="14"/>
        <v>0</v>
      </c>
      <c r="O34" s="192">
        <f t="shared" si="15"/>
        <v>0</v>
      </c>
      <c r="P34" s="192">
        <f t="shared" si="16"/>
        <v>0</v>
      </c>
      <c r="Q34" s="195">
        <f t="shared" si="17"/>
        <v>0</v>
      </c>
      <c r="R34" s="196">
        <f t="shared" si="18"/>
        <v>-0.82772356020954141</v>
      </c>
      <c r="S34" s="197"/>
      <c r="T34" s="198"/>
      <c r="U34" s="198"/>
      <c r="V34" s="193">
        <f t="shared" si="10"/>
        <v>0</v>
      </c>
      <c r="W34" s="199"/>
      <c r="X34" s="324">
        <f t="shared" si="11"/>
        <v>0.82772356020954141</v>
      </c>
      <c r="Y34" s="199"/>
      <c r="Z34" s="193"/>
      <c r="AA34" s="197"/>
      <c r="AC34" s="200"/>
    </row>
    <row r="35" spans="1:29">
      <c r="A35" s="189">
        <v>45868</v>
      </c>
      <c r="B35" s="190">
        <v>47520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179157.40031159439</v>
      </c>
      <c r="E35" s="192">
        <f t="shared" si="0"/>
        <v>0.82772356020954141</v>
      </c>
      <c r="F35" s="192">
        <f t="shared" si="1"/>
        <v>0.15708947137310114</v>
      </c>
      <c r="G35" s="191">
        <f>IFERROR(_xlfn.XLOOKUP($A35,Input_Raw!$A:$A,Input_Raw!$DF:$DF),"")</f>
        <v>0</v>
      </c>
      <c r="H35" s="193">
        <f t="shared" si="12"/>
        <v>0</v>
      </c>
      <c r="I35" s="191"/>
      <c r="J35" s="194"/>
      <c r="K35" s="193">
        <f t="shared" si="2"/>
        <v>0</v>
      </c>
      <c r="L35" s="193">
        <f t="shared" si="3"/>
        <v>0</v>
      </c>
      <c r="M35" s="192">
        <f t="shared" si="4"/>
        <v>0</v>
      </c>
      <c r="N35" s="192">
        <f t="shared" si="5"/>
        <v>0</v>
      </c>
      <c r="O35" s="192">
        <f t="shared" si="6"/>
        <v>0</v>
      </c>
      <c r="P35" s="192">
        <f t="shared" si="7"/>
        <v>0</v>
      </c>
      <c r="Q35" s="195">
        <f t="shared" si="8"/>
        <v>0</v>
      </c>
      <c r="R35" s="196">
        <f t="shared" si="9"/>
        <v>-0.82772356020954141</v>
      </c>
      <c r="S35" s="197"/>
      <c r="T35" s="198"/>
      <c r="U35" s="198"/>
      <c r="V35" s="193">
        <f t="shared" si="10"/>
        <v>0</v>
      </c>
      <c r="W35" s="199"/>
      <c r="X35" s="324">
        <f t="shared" si="11"/>
        <v>0.82772356020954141</v>
      </c>
      <c r="Y35" s="199"/>
      <c r="Z35" s="193"/>
      <c r="AA35" s="197"/>
      <c r="AC35" s="200"/>
    </row>
    <row r="36" spans="1:29">
      <c r="A36" s="189">
        <v>45869</v>
      </c>
      <c r="B36" s="190">
        <v>47520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179157.40031159439</v>
      </c>
      <c r="E36" s="192">
        <f t="shared" ref="E36" si="19">IFERROR(D36/(B36*C36),0)</f>
        <v>0.82772356020954141</v>
      </c>
      <c r="F36" s="192">
        <f t="shared" ref="F36" si="20">IFERROR(D36/(24*1*B36),0)</f>
        <v>0.15708947137310114</v>
      </c>
      <c r="G36" s="191">
        <f>IFERROR(_xlfn.XLOOKUP($A36,Input_Raw!$A:$A,Input_Raw!$DF:$DF),"")</f>
        <v>0</v>
      </c>
      <c r="H36" s="193">
        <f t="shared" ref="H36" si="21">IFERROR(D36*(G36/C36),0)</f>
        <v>0</v>
      </c>
      <c r="I36" s="191"/>
      <c r="J36" s="194"/>
      <c r="K36" s="193">
        <f t="shared" ref="K36" si="22">I36-J36</f>
        <v>0</v>
      </c>
      <c r="L36" s="193">
        <f t="shared" ref="L36" si="23">Z36</f>
        <v>0</v>
      </c>
      <c r="M36" s="192">
        <f t="shared" ref="M36" si="24">IFERROR(I36/(B36*G36),0)</f>
        <v>0</v>
      </c>
      <c r="N36" s="192">
        <f t="shared" ref="N36" si="25">IFERROR((I36+L36)/(B36*G36),0)</f>
        <v>0</v>
      </c>
      <c r="O36" s="192">
        <f t="shared" ref="O36" si="26">IFERROR(I36/(24*1*B36),0)</f>
        <v>0</v>
      </c>
      <c r="P36" s="192">
        <f t="shared" ref="P36" si="27">IFERROR((I36+L36)/(24*1*B36),0)</f>
        <v>0</v>
      </c>
      <c r="Q36" s="195">
        <f t="shared" ref="Q36" si="28">(I36+L36)-H36</f>
        <v>0</v>
      </c>
      <c r="R36" s="196">
        <f t="shared" ref="R36" si="29">N36-E36</f>
        <v>-0.82772356020954141</v>
      </c>
      <c r="S36" s="197"/>
      <c r="T36" s="198"/>
      <c r="U36" s="198"/>
      <c r="V36" s="193">
        <f t="shared" ref="V36" si="30">(U36-T36)*(24*60)</f>
        <v>0</v>
      </c>
      <c r="W36" s="199"/>
      <c r="X36" s="324">
        <f t="shared" ref="X36" si="31">E36</f>
        <v>0.82772356020954141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47520</v>
      </c>
      <c r="C37" s="205">
        <f>SUM(C6:C36)</f>
        <v>141.2000000000001</v>
      </c>
      <c r="D37" s="206">
        <f>SUM(D6:D36)</f>
        <v>5553879.4096594295</v>
      </c>
      <c r="E37" s="207">
        <f>IFERROR(D37/(B37*C37),0)</f>
        <v>0.8277235602095413</v>
      </c>
      <c r="F37" s="207">
        <f>IFERROR(AVERAGEIF(F6:F36,"&lt;&gt;0"),0)</f>
        <v>0.15708947137310114</v>
      </c>
      <c r="G37" s="205">
        <f>SUM(G6:G36)</f>
        <v>22.412639237336691</v>
      </c>
      <c r="H37" s="208">
        <f>IFERROR(D37*(G37/C37),0)</f>
        <v>881565.83269383269</v>
      </c>
      <c r="I37" s="206">
        <f>SUM(I6:I36)</f>
        <v>913050.00000000163</v>
      </c>
      <c r="J37" s="206">
        <f>SUM(J6:J36)</f>
        <v>2025</v>
      </c>
      <c r="K37" s="206">
        <f>SUM(K6:K36)</f>
        <v>911025.00000000163</v>
      </c>
      <c r="L37" s="206">
        <f>SUM(L6:L36)</f>
        <v>0</v>
      </c>
      <c r="M37" s="207">
        <f>IFERROR(I37/(B37*G37),0)</f>
        <v>0.8572848091672759</v>
      </c>
      <c r="N37" s="207">
        <f>IFERROR((I37+L37)/(B37*G37),0)</f>
        <v>0.8572848091672759</v>
      </c>
      <c r="O37" s="207">
        <f>IFERROR(AVERAGEIF(O6:O36,"&lt;&gt;0"),0)</f>
        <v>0.13343066077441099</v>
      </c>
      <c r="P37" s="207">
        <f>IFERROR(AVERAGEIF(P6:P36,"&lt;&gt;0"),0)</f>
        <v>0.13343066077441099</v>
      </c>
      <c r="Q37" s="206">
        <f>(I37+L37)-H37</f>
        <v>31484.167306168936</v>
      </c>
      <c r="R37" s="209">
        <f>N37-E37</f>
        <v>2.9561248957734598E-2</v>
      </c>
      <c r="S37" s="210"/>
      <c r="T37" s="210"/>
      <c r="U37" s="210"/>
      <c r="V37" s="206">
        <f>SUM(V6:V36)</f>
        <v>0</v>
      </c>
      <c r="W37" s="205"/>
      <c r="X37" s="211"/>
      <c r="Y37" s="212"/>
      <c r="Z37" s="206">
        <f>SUM(Z6:Z36)</f>
        <v>0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R3:R5"/>
    <mergeCell ref="T3:AA3"/>
    <mergeCell ref="T4:U4"/>
    <mergeCell ref="V4:V5"/>
    <mergeCell ref="W4:W5"/>
    <mergeCell ref="X4:X5"/>
    <mergeCell ref="Y4:Y5"/>
    <mergeCell ref="Z4:Z5"/>
    <mergeCell ref="AA4:AA5"/>
    <mergeCell ref="M3:M5"/>
    <mergeCell ref="N3:N5"/>
    <mergeCell ref="O3:O5"/>
    <mergeCell ref="P3:P5"/>
    <mergeCell ref="Q3:Q5"/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</mergeCells>
  <conditionalFormatting sqref="Q6:R36">
    <cfRule type="cellIs" dxfId="8" priority="1" operator="lessThan">
      <formula>0</formula>
    </cfRule>
    <cfRule type="cellIs" dxfId="7" priority="2" operator="greaterThan">
      <formula>0</formula>
    </cfRule>
    <cfRule type="cellIs" dxfId="6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088BF-E477-49C5-8447-0D572A3F7744}">
  <dimension ref="A1:AC41"/>
  <sheetViews>
    <sheetView zoomScaleNormal="90" workbookViewId="0">
      <pane xSplit="1" ySplit="5" topLeftCell="B6" activePane="bottomRight" state="frozen"/>
      <selection pane="topRight" activeCell="Z69" sqref="Z69"/>
      <selection pane="bottomLeft" activeCell="Z69" sqref="Z69"/>
      <selection pane="bottomRight" activeCell="A11" sqref="A11"/>
    </sheetView>
  </sheetViews>
  <sheetFormatPr defaultColWidth="17.81640625" defaultRowHeight="14.5"/>
  <cols>
    <col min="1" max="1" width="13.453125" style="186" customWidth="1"/>
    <col min="2" max="2" width="9.453125" style="186" customWidth="1"/>
    <col min="3" max="3" width="11.1796875" style="186" customWidth="1"/>
    <col min="4" max="4" width="11.453125" style="186" bestFit="1" customWidth="1"/>
    <col min="5" max="5" width="12.1796875" style="186" customWidth="1"/>
    <col min="6" max="6" width="11.81640625" style="186" customWidth="1"/>
    <col min="7" max="7" width="10.1796875" style="186" customWidth="1"/>
    <col min="8" max="9" width="11.453125" style="186" customWidth="1"/>
    <col min="10" max="10" width="10.453125" style="186" customWidth="1"/>
    <col min="11" max="11" width="9.453125" style="186" customWidth="1"/>
    <col min="12" max="12" width="10.81640625" style="186" customWidth="1"/>
    <col min="13" max="13" width="9.1796875" style="186" bestFit="1" customWidth="1"/>
    <col min="14" max="14" width="10.453125" style="186" customWidth="1"/>
    <col min="15" max="15" width="9.453125" style="186" customWidth="1"/>
    <col min="16" max="16" width="12.1796875" style="186" customWidth="1"/>
    <col min="17" max="17" width="21" style="186" customWidth="1"/>
    <col min="18" max="18" width="15" style="186" customWidth="1"/>
    <col min="19" max="19" width="24" style="186" customWidth="1"/>
    <col min="20" max="20" width="9" style="186" bestFit="1" customWidth="1"/>
    <col min="21" max="21" width="9.1796875" style="186" customWidth="1"/>
    <col min="22" max="22" width="10.1796875" style="186" bestFit="1" customWidth="1"/>
    <col min="23" max="23" width="10.81640625" style="186" customWidth="1"/>
    <col min="24" max="24" width="20.1796875" style="186" customWidth="1"/>
    <col min="25" max="25" width="12.1796875" style="186" customWidth="1"/>
    <col min="26" max="26" width="25.1796875" style="186" customWidth="1"/>
    <col min="27" max="27" width="58.453125" style="186" bestFit="1" customWidth="1"/>
    <col min="28" max="16384" width="17.81640625" style="186"/>
  </cols>
  <sheetData>
    <row r="1" spans="1:29" s="185" customFormat="1" ht="17.25" customHeight="1">
      <c r="A1" s="358"/>
      <c r="B1" s="360" t="s">
        <v>43</v>
      </c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</row>
    <row r="2" spans="1:29" s="185" customFormat="1" ht="19.5" customHeight="1">
      <c r="A2" s="359"/>
      <c r="B2" s="360" t="s">
        <v>1841</v>
      </c>
      <c r="C2" s="360"/>
      <c r="D2" s="360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360"/>
      <c r="V2" s="360"/>
      <c r="W2" s="360"/>
      <c r="X2" s="360"/>
      <c r="Y2" s="360"/>
      <c r="Z2" s="360"/>
      <c r="AA2" s="360"/>
    </row>
    <row r="3" spans="1:29" ht="24" customHeight="1">
      <c r="A3" s="361" t="s">
        <v>45</v>
      </c>
      <c r="B3" s="361" t="s">
        <v>46</v>
      </c>
      <c r="C3" s="361" t="s">
        <v>47</v>
      </c>
      <c r="D3" s="361" t="s">
        <v>48</v>
      </c>
      <c r="E3" s="361" t="s">
        <v>49</v>
      </c>
      <c r="F3" s="361" t="s">
        <v>50</v>
      </c>
      <c r="G3" s="362" t="s">
        <v>51</v>
      </c>
      <c r="H3" s="362" t="s">
        <v>52</v>
      </c>
      <c r="I3" s="362" t="s">
        <v>53</v>
      </c>
      <c r="J3" s="362" t="s">
        <v>54</v>
      </c>
      <c r="K3" s="362" t="s">
        <v>55</v>
      </c>
      <c r="L3" s="362" t="s">
        <v>56</v>
      </c>
      <c r="M3" s="362" t="s">
        <v>57</v>
      </c>
      <c r="N3" s="362" t="s">
        <v>58</v>
      </c>
      <c r="O3" s="362" t="s">
        <v>59</v>
      </c>
      <c r="P3" s="362" t="s">
        <v>60</v>
      </c>
      <c r="Q3" s="362" t="s">
        <v>61</v>
      </c>
      <c r="R3" s="362" t="s">
        <v>62</v>
      </c>
      <c r="S3" s="362" t="s">
        <v>63</v>
      </c>
      <c r="T3" s="363" t="s">
        <v>64</v>
      </c>
      <c r="U3" s="363"/>
      <c r="V3" s="363"/>
      <c r="W3" s="363"/>
      <c r="X3" s="363"/>
      <c r="Y3" s="363"/>
      <c r="Z3" s="363"/>
      <c r="AA3" s="363"/>
    </row>
    <row r="4" spans="1:29" s="188" customFormat="1" ht="27.75" customHeight="1">
      <c r="A4" s="361"/>
      <c r="B4" s="361"/>
      <c r="C4" s="361"/>
      <c r="D4" s="361"/>
      <c r="E4" s="361"/>
      <c r="F4" s="361"/>
      <c r="G4" s="362"/>
      <c r="H4" s="362"/>
      <c r="I4" s="362"/>
      <c r="J4" s="362"/>
      <c r="K4" s="362"/>
      <c r="L4" s="362"/>
      <c r="M4" s="362"/>
      <c r="N4" s="362"/>
      <c r="O4" s="362"/>
      <c r="P4" s="362"/>
      <c r="Q4" s="362"/>
      <c r="R4" s="362"/>
      <c r="S4" s="362"/>
      <c r="T4" s="364" t="s">
        <v>65</v>
      </c>
      <c r="U4" s="364"/>
      <c r="V4" s="365" t="s">
        <v>66</v>
      </c>
      <c r="W4" s="365" t="s">
        <v>67</v>
      </c>
      <c r="X4" s="365" t="s">
        <v>68</v>
      </c>
      <c r="Y4" s="365" t="s">
        <v>69</v>
      </c>
      <c r="Z4" s="365" t="s">
        <v>70</v>
      </c>
      <c r="AA4" s="365" t="s">
        <v>71</v>
      </c>
    </row>
    <row r="5" spans="1:29" s="188" customFormat="1" ht="14.25" customHeight="1">
      <c r="A5" s="361"/>
      <c r="B5" s="361"/>
      <c r="C5" s="361"/>
      <c r="D5" s="361"/>
      <c r="E5" s="361"/>
      <c r="F5" s="361"/>
      <c r="G5" s="362"/>
      <c r="H5" s="362"/>
      <c r="I5" s="362"/>
      <c r="J5" s="362"/>
      <c r="K5" s="362"/>
      <c r="L5" s="362"/>
      <c r="M5" s="362"/>
      <c r="N5" s="362"/>
      <c r="O5" s="362"/>
      <c r="P5" s="362"/>
      <c r="Q5" s="362"/>
      <c r="R5" s="362"/>
      <c r="S5" s="362"/>
      <c r="T5" s="187" t="s">
        <v>72</v>
      </c>
      <c r="U5" s="187" t="s">
        <v>73</v>
      </c>
      <c r="V5" s="366"/>
      <c r="W5" s="366"/>
      <c r="X5" s="366"/>
      <c r="Y5" s="366"/>
      <c r="Z5" s="366"/>
      <c r="AA5" s="366"/>
    </row>
    <row r="6" spans="1:29" ht="15" customHeight="1">
      <c r="A6" s="189">
        <v>45839</v>
      </c>
      <c r="B6" s="190">
        <v>18560</v>
      </c>
      <c r="C6" s="191">
        <f>_xlfn.XLOOKUP($A6,'Daily KPI'!$A:$A,'Daily KPI'!AC:AC)</f>
        <v>4.5548387096774192</v>
      </c>
      <c r="D6" s="191">
        <f>_xlfn.XLOOKUP(A6,'Daily KPI'!$A:$A,'Daily KPI'!AD:AD,0)*B6/(_xlfn.XLOOKUP(A6,'Daily KPI'!$A:$A,'Daily KPI'!$AR:$AR))/1000</f>
        <v>69973.934128434179</v>
      </c>
      <c r="E6" s="192">
        <f>IFERROR(D6/(B6*C6),0)</f>
        <v>0.82772356020954163</v>
      </c>
      <c r="F6" s="192">
        <f>IFERROR(D6/(24*1*B6),0)</f>
        <v>0.15708947137310117</v>
      </c>
      <c r="G6" s="191">
        <f>IFERROR(_xlfn.XLOOKUP($A6,Input_Raw!$A:$A,Input_Raw!$DF:$DF),"")</f>
        <v>3.5466696607815451</v>
      </c>
      <c r="H6" s="193">
        <f>IFERROR(D6*(G6/C6),0)</f>
        <v>54485.887434732009</v>
      </c>
      <c r="I6" s="191">
        <f>SUM(Input_Raw!CN99:CY99)</f>
        <v>28671</v>
      </c>
      <c r="J6" s="194">
        <f>I6*0.3%</f>
        <v>86.013000000000005</v>
      </c>
      <c r="K6" s="193">
        <f>I6-J6</f>
        <v>28584.987000000001</v>
      </c>
      <c r="L6" s="193">
        <f>Z6</f>
        <v>23373</v>
      </c>
      <c r="M6" s="192">
        <f>IFERROR(I6/(B6*G6),0)</f>
        <v>0.43555612860661652</v>
      </c>
      <c r="N6" s="192">
        <f>IFERROR((I6+L6)/(B6*G6),0)</f>
        <v>0.79062757340876666</v>
      </c>
      <c r="O6" s="192">
        <f>IFERROR(I6/(24*1*B6),0)</f>
        <v>6.4365571120689649E-2</v>
      </c>
      <c r="P6" s="192">
        <f>IFERROR((I6+L6)/(24*1*B6),0)</f>
        <v>0.11683728448275862</v>
      </c>
      <c r="Q6" s="195">
        <f>(I6+L6)-H6</f>
        <v>-2441.8874347320088</v>
      </c>
      <c r="R6" s="196">
        <f>N6-E6</f>
        <v>-3.7095986800774972E-2</v>
      </c>
      <c r="S6" s="197"/>
      <c r="T6" s="198">
        <v>0.28541666666666665</v>
      </c>
      <c r="U6" s="198">
        <v>0.77500000000000002</v>
      </c>
      <c r="V6" s="193">
        <f>(U6-T6)*(24*60)</f>
        <v>705</v>
      </c>
      <c r="W6" s="199">
        <v>3.55</v>
      </c>
      <c r="X6" s="324">
        <f>E6</f>
        <v>0.82772356020954163</v>
      </c>
      <c r="Y6" s="193"/>
      <c r="Z6" s="193">
        <v>23373</v>
      </c>
      <c r="AA6" s="197" t="s">
        <v>78</v>
      </c>
      <c r="AC6" s="200"/>
    </row>
    <row r="7" spans="1:29">
      <c r="A7" s="189">
        <v>45840</v>
      </c>
      <c r="B7" s="190">
        <v>18560</v>
      </c>
      <c r="C7" s="191">
        <f>_xlfn.XLOOKUP($A7,'Daily KPI'!$A:$A,'Daily KPI'!AC:AC)</f>
        <v>4.5548387096774192</v>
      </c>
      <c r="D7" s="191">
        <f>_xlfn.XLOOKUP(A7,'Daily KPI'!$A:$A,'Daily KPI'!AD:AD,0)*B7/(_xlfn.XLOOKUP(A7,'Daily KPI'!$A:$A,'Daily KPI'!$AR:$AR))/1000</f>
        <v>69973.934128434179</v>
      </c>
      <c r="E7" s="192">
        <f t="shared" ref="E7:E35" si="0">IFERROR(D7/(B7*C7),0)</f>
        <v>0.82772356020954163</v>
      </c>
      <c r="F7" s="192">
        <f t="shared" ref="F7:F35" si="1">IFERROR(D7/(24*1*B7),0)</f>
        <v>0.15708947137310117</v>
      </c>
      <c r="G7" s="191">
        <f>IFERROR(_xlfn.XLOOKUP($A7,Input_Raw!$A:$A,Input_Raw!$DF:$DF),"")</f>
        <v>3.4986750734870302</v>
      </c>
      <c r="H7" s="193">
        <f>IFERROR(D7*(G7/C7),0)</f>
        <v>53748.56822236727</v>
      </c>
      <c r="I7" s="191">
        <f>SUM(Input_Raw!CN100:CY100)</f>
        <v>29208</v>
      </c>
      <c r="J7" s="194">
        <f t="shared" ref="J7:J35" si="2">I7*0.3%</f>
        <v>87.623999999999995</v>
      </c>
      <c r="K7" s="193">
        <f t="shared" ref="K7:K35" si="3">I7-J7</f>
        <v>29120.376</v>
      </c>
      <c r="L7" s="193">
        <f t="shared" ref="L7:L35" si="4">Z7</f>
        <v>23057</v>
      </c>
      <c r="M7" s="192">
        <f t="shared" ref="M7:M35" si="5">IFERROR(I7/(B7*G7),0)</f>
        <v>0.44980081416456175</v>
      </c>
      <c r="N7" s="192">
        <f t="shared" ref="N7:N35" si="6">IFERROR((I7+L7)/(B7*G7),0)</f>
        <v>0.80487673076933786</v>
      </c>
      <c r="O7" s="192">
        <f t="shared" ref="O7:O35" si="7">IFERROR(I7/(24*1*B7),0)</f>
        <v>6.5571120689655177E-2</v>
      </c>
      <c r="P7" s="192">
        <f t="shared" ref="P7:P35" si="8">IFERROR((I7+L7)/(24*1*B7),0)</f>
        <v>0.11733342313218391</v>
      </c>
      <c r="Q7" s="195">
        <f t="shared" ref="Q7:Q35" si="9">(I7+L7)-H7</f>
        <v>-1483.5682223672702</v>
      </c>
      <c r="R7" s="196">
        <f t="shared" ref="R7:R35" si="10">N7-E7</f>
        <v>-2.2846829440203775E-2</v>
      </c>
      <c r="S7" s="197"/>
      <c r="T7" s="198">
        <v>0.28263888888888888</v>
      </c>
      <c r="U7" s="198">
        <v>0.75902777777777775</v>
      </c>
      <c r="V7" s="193">
        <f t="shared" ref="V7:V35" si="11">(U7-T7)*(24*60)</f>
        <v>686</v>
      </c>
      <c r="W7" s="199">
        <v>3.5</v>
      </c>
      <c r="X7" s="324">
        <f t="shared" ref="X7:X35" si="12">E7</f>
        <v>0.82772356020954163</v>
      </c>
      <c r="Y7" s="193"/>
      <c r="Z7" s="193">
        <v>23057</v>
      </c>
      <c r="AA7" s="197" t="s">
        <v>78</v>
      </c>
      <c r="AC7" s="200"/>
    </row>
    <row r="8" spans="1:29">
      <c r="A8" s="189">
        <v>45841</v>
      </c>
      <c r="B8" s="190">
        <v>18560</v>
      </c>
      <c r="C8" s="191">
        <f>_xlfn.XLOOKUP($A8,'Daily KPI'!$A:$A,'Daily KPI'!AC:AC)</f>
        <v>4.5548387096774192</v>
      </c>
      <c r="D8" s="191">
        <f>_xlfn.XLOOKUP(A8,'Daily KPI'!$A:$A,'Daily KPI'!AD:AD,0)*B8/(_xlfn.XLOOKUP(A8,'Daily KPI'!$A:$A,'Daily KPI'!$AR:$AR))/1000</f>
        <v>69973.934128434179</v>
      </c>
      <c r="E8" s="192">
        <f t="shared" si="0"/>
        <v>0.82772356020954163</v>
      </c>
      <c r="F8" s="192">
        <f t="shared" si="1"/>
        <v>0.15708947137310117</v>
      </c>
      <c r="G8" s="191">
        <f>IFERROR(_xlfn.XLOOKUP($A8,Input_Raw!$A:$A,Input_Raw!$DF:$DF),"")</f>
        <v>3.3650104211956551</v>
      </c>
      <c r="H8" s="193">
        <f t="shared" ref="H8:H35" si="13">IFERROR(D8*(G8/C8),0)</f>
        <v>51695.138414882567</v>
      </c>
      <c r="I8" s="191">
        <f>SUM(Input_Raw!CN101:CY101)</f>
        <v>32993</v>
      </c>
      <c r="J8" s="194">
        <f t="shared" si="2"/>
        <v>98.978999999999999</v>
      </c>
      <c r="K8" s="193">
        <f t="shared" si="3"/>
        <v>32894.021000000001</v>
      </c>
      <c r="L8" s="193">
        <f t="shared" si="4"/>
        <v>22169</v>
      </c>
      <c r="M8" s="192">
        <f t="shared" si="5"/>
        <v>0.52827179226840726</v>
      </c>
      <c r="N8" s="192">
        <f t="shared" si="6"/>
        <v>0.88323367396447372</v>
      </c>
      <c r="O8" s="192">
        <f t="shared" si="7"/>
        <v>7.4068336925287359E-2</v>
      </c>
      <c r="P8" s="192">
        <f t="shared" si="8"/>
        <v>0.12383710488505748</v>
      </c>
      <c r="Q8" s="195">
        <f t="shared" si="9"/>
        <v>3466.8615851174327</v>
      </c>
      <c r="R8" s="196">
        <f t="shared" si="10"/>
        <v>5.5510113754932089E-2</v>
      </c>
      <c r="S8" s="197"/>
      <c r="T8" s="198">
        <v>0.26458333333333334</v>
      </c>
      <c r="U8" s="198">
        <v>0.77638888888888891</v>
      </c>
      <c r="V8" s="193">
        <f t="shared" si="11"/>
        <v>737.00000000000011</v>
      </c>
      <c r="W8" s="199">
        <v>3.37</v>
      </c>
      <c r="X8" s="324">
        <f t="shared" si="12"/>
        <v>0.82772356020954163</v>
      </c>
      <c r="Y8" s="199"/>
      <c r="Z8" s="193">
        <v>22169</v>
      </c>
      <c r="AA8" s="197" t="s">
        <v>78</v>
      </c>
      <c r="AC8" s="200"/>
    </row>
    <row r="9" spans="1:29">
      <c r="A9" s="189">
        <v>45842</v>
      </c>
      <c r="B9" s="190">
        <v>18560</v>
      </c>
      <c r="C9" s="191">
        <f>_xlfn.XLOOKUP($A9,'Daily KPI'!$A:$A,'Daily KPI'!AC:AC)</f>
        <v>4.5548387096774192</v>
      </c>
      <c r="D9" s="191">
        <f>_xlfn.XLOOKUP(A9,'Daily KPI'!$A:$A,'Daily KPI'!AD:AD,0)*B9/(_xlfn.XLOOKUP(A9,'Daily KPI'!$A:$A,'Daily KPI'!$AR:$AR))/1000</f>
        <v>69973.934128434179</v>
      </c>
      <c r="E9" s="192">
        <f t="shared" si="0"/>
        <v>0.82772356020954163</v>
      </c>
      <c r="F9" s="192">
        <f t="shared" si="1"/>
        <v>0.15708947137310117</v>
      </c>
      <c r="G9" s="191">
        <f>IFERROR(_xlfn.XLOOKUP($A9,Input_Raw!$A:$A,Input_Raw!$DF:$DF),"")</f>
        <v>4.0424075307377061</v>
      </c>
      <c r="H9" s="193">
        <f t="shared" si="13"/>
        <v>62101.684890651006</v>
      </c>
      <c r="I9" s="191">
        <f>SUM(Input_Raw!CN102:CY102)</f>
        <v>35743</v>
      </c>
      <c r="J9" s="194">
        <f t="shared" si="2"/>
        <v>107.229</v>
      </c>
      <c r="K9" s="193">
        <f t="shared" si="3"/>
        <v>35635.771000000001</v>
      </c>
      <c r="L9" s="193">
        <f t="shared" si="4"/>
        <v>26637</v>
      </c>
      <c r="M9" s="192">
        <f t="shared" si="5"/>
        <v>0.47640129675488913</v>
      </c>
      <c r="N9" s="192">
        <f t="shared" si="6"/>
        <v>0.83143308876059596</v>
      </c>
      <c r="O9" s="192">
        <f t="shared" si="7"/>
        <v>8.0242007902298851E-2</v>
      </c>
      <c r="P9" s="192">
        <f t="shared" si="8"/>
        <v>0.14004130747126436</v>
      </c>
      <c r="Q9" s="195">
        <f t="shared" si="9"/>
        <v>278.31510934899416</v>
      </c>
      <c r="R9" s="196">
        <f t="shared" si="10"/>
        <v>3.7095285510543308E-3</v>
      </c>
      <c r="S9" s="197"/>
      <c r="T9" s="198">
        <v>0.26527777777777778</v>
      </c>
      <c r="U9" s="198">
        <v>0.77083333333333337</v>
      </c>
      <c r="V9" s="193">
        <f t="shared" si="11"/>
        <v>728</v>
      </c>
      <c r="W9" s="199">
        <v>4.05</v>
      </c>
      <c r="X9" s="324">
        <f t="shared" si="12"/>
        <v>0.82772356020954163</v>
      </c>
      <c r="Y9" s="199"/>
      <c r="Z9" s="193">
        <v>26637</v>
      </c>
      <c r="AA9" s="197" t="s">
        <v>78</v>
      </c>
      <c r="AC9" s="200"/>
    </row>
    <row r="10" spans="1:29">
      <c r="A10" s="189">
        <v>45843</v>
      </c>
      <c r="B10" s="190">
        <v>18560</v>
      </c>
      <c r="C10" s="191">
        <f>_xlfn.XLOOKUP($A10,'Daily KPI'!$A:$A,'Daily KPI'!AC:AC)</f>
        <v>4.5548387096774192</v>
      </c>
      <c r="D10" s="191">
        <f>_xlfn.XLOOKUP(A10,'Daily KPI'!$A:$A,'Daily KPI'!AD:AD,0)*B10/(_xlfn.XLOOKUP(A10,'Daily KPI'!$A:$A,'Daily KPI'!$AR:$AR))/1000</f>
        <v>69973.934128434179</v>
      </c>
      <c r="E10" s="192">
        <f t="shared" si="0"/>
        <v>0.82772356020954163</v>
      </c>
      <c r="F10" s="192">
        <f t="shared" si="1"/>
        <v>0.15708947137310117</v>
      </c>
      <c r="G10" s="191">
        <f>IFERROR(_xlfn.XLOOKUP($A10,Input_Raw!$A:$A,Input_Raw!$DF:$DF),"")</f>
        <v>3.9172524468232082</v>
      </c>
      <c r="H10" s="193">
        <f t="shared" si="13"/>
        <v>60178.983746686245</v>
      </c>
      <c r="I10" s="191">
        <f>SUM(Input_Raw!CN103:CY103)</f>
        <v>35952</v>
      </c>
      <c r="J10" s="194">
        <f t="shared" si="2"/>
        <v>107.85600000000001</v>
      </c>
      <c r="K10" s="193">
        <f t="shared" si="3"/>
        <v>35844.144</v>
      </c>
      <c r="L10" s="193">
        <f t="shared" si="4"/>
        <v>25815</v>
      </c>
      <c r="M10" s="192">
        <f t="shared" si="5"/>
        <v>0.4944968423181802</v>
      </c>
      <c r="N10" s="192">
        <f t="shared" si="6"/>
        <v>0.84956571148940352</v>
      </c>
      <c r="O10" s="192">
        <f t="shared" si="7"/>
        <v>8.0711206896551729E-2</v>
      </c>
      <c r="P10" s="192">
        <f t="shared" si="8"/>
        <v>0.1386651400862069</v>
      </c>
      <c r="Q10" s="195">
        <f t="shared" si="9"/>
        <v>1588.0162533137554</v>
      </c>
      <c r="R10" s="196">
        <f t="shared" si="10"/>
        <v>2.1842151279861888E-2</v>
      </c>
      <c r="S10" s="197"/>
      <c r="T10" s="198">
        <v>0.27569444444444446</v>
      </c>
      <c r="U10" s="198">
        <v>0.77777777777777779</v>
      </c>
      <c r="V10" s="193">
        <f t="shared" si="11"/>
        <v>723</v>
      </c>
      <c r="W10" s="199">
        <v>3.92</v>
      </c>
      <c r="X10" s="324">
        <f t="shared" si="12"/>
        <v>0.82772356020954163</v>
      </c>
      <c r="Y10" s="199"/>
      <c r="Z10" s="193">
        <v>25815</v>
      </c>
      <c r="AA10" s="197" t="s">
        <v>78</v>
      </c>
      <c r="AC10" s="200"/>
    </row>
    <row r="11" spans="1:29">
      <c r="A11" s="189">
        <v>45844</v>
      </c>
      <c r="B11" s="190">
        <v>18560</v>
      </c>
      <c r="C11" s="191">
        <f>_xlfn.XLOOKUP($A11,'Daily KPI'!$A:$A,'Daily KPI'!AC:AC)</f>
        <v>4.5548387096774192</v>
      </c>
      <c r="D11" s="191">
        <f>_xlfn.XLOOKUP(A11,'Daily KPI'!$A:$A,'Daily KPI'!AD:AD,0)*B11/(_xlfn.XLOOKUP(A11,'Daily KPI'!$A:$A,'Daily KPI'!$AR:$AR))/1000</f>
        <v>69973.934128434179</v>
      </c>
      <c r="E11" s="192">
        <f t="shared" si="0"/>
        <v>0.82772356020954163</v>
      </c>
      <c r="F11" s="192">
        <f t="shared" si="1"/>
        <v>0.15708947137310117</v>
      </c>
      <c r="G11" s="191">
        <f>IFERROR(_xlfn.XLOOKUP($A11,Input_Raw!$A:$A,Input_Raw!$DF:$DF),"")</f>
        <v>4.0426241043115452</v>
      </c>
      <c r="H11" s="193">
        <f t="shared" si="13"/>
        <v>62105.012012851308</v>
      </c>
      <c r="I11" s="191">
        <f>SUM(Input_Raw!CN104:CY104)</f>
        <v>34719</v>
      </c>
      <c r="J11" s="194">
        <f t="shared" si="2"/>
        <v>104.157</v>
      </c>
      <c r="K11" s="193">
        <f t="shared" si="3"/>
        <v>34614.843000000001</v>
      </c>
      <c r="L11" s="193">
        <f t="shared" si="4"/>
        <v>26637</v>
      </c>
      <c r="M11" s="192">
        <f t="shared" si="5"/>
        <v>0.46272810125160929</v>
      </c>
      <c r="N11" s="192">
        <f t="shared" si="6"/>
        <v>0.81774087330838274</v>
      </c>
      <c r="O11" s="192">
        <f t="shared" si="7"/>
        <v>7.7943157327586207E-2</v>
      </c>
      <c r="P11" s="192">
        <f t="shared" si="8"/>
        <v>0.13774245689655173</v>
      </c>
      <c r="Q11" s="195">
        <f t="shared" si="9"/>
        <v>-749.0120128513081</v>
      </c>
      <c r="R11" s="196">
        <f t="shared" si="10"/>
        <v>-9.9826869011588881E-3</v>
      </c>
      <c r="S11" s="197"/>
      <c r="T11" s="198">
        <v>0.28055555555555556</v>
      </c>
      <c r="U11" s="198">
        <v>0.77986111111111112</v>
      </c>
      <c r="V11" s="193">
        <f t="shared" si="11"/>
        <v>719</v>
      </c>
      <c r="W11" s="199">
        <v>4.05</v>
      </c>
      <c r="X11" s="324">
        <f t="shared" si="12"/>
        <v>0.82772356020954163</v>
      </c>
      <c r="Y11" s="199"/>
      <c r="Z11" s="193">
        <v>26637</v>
      </c>
      <c r="AA11" s="197" t="s">
        <v>78</v>
      </c>
      <c r="AC11" s="200"/>
    </row>
    <row r="12" spans="1:29">
      <c r="A12" s="189">
        <v>45845</v>
      </c>
      <c r="B12" s="190">
        <v>18560</v>
      </c>
      <c r="C12" s="191">
        <f>_xlfn.XLOOKUP($A12,'Daily KPI'!$A:$A,'Daily KPI'!AC:AC)</f>
        <v>4.5548387096774192</v>
      </c>
      <c r="D12" s="191">
        <f>_xlfn.XLOOKUP(A12,'Daily KPI'!$A:$A,'Daily KPI'!AD:AD,0)*B12/(_xlfn.XLOOKUP(A12,'Daily KPI'!$A:$A,'Daily KPI'!$AR:$AR))/1000</f>
        <v>69973.934128434179</v>
      </c>
      <c r="E12" s="192">
        <f t="shared" si="0"/>
        <v>0.82772356020954163</v>
      </c>
      <c r="F12" s="192">
        <f t="shared" si="1"/>
        <v>0.15708947137310117</v>
      </c>
      <c r="G12" s="191">
        <f>IFERROR(_xlfn.XLOOKUP($A12,Input_Raw!$A:$A,Input_Raw!$DF:$DF),"")</f>
        <v>0</v>
      </c>
      <c r="H12" s="193">
        <f t="shared" si="13"/>
        <v>0</v>
      </c>
      <c r="I12" s="191">
        <f>SUM(Input_Raw!CN105:CY105)</f>
        <v>0</v>
      </c>
      <c r="J12" s="194">
        <f t="shared" si="2"/>
        <v>0</v>
      </c>
      <c r="K12" s="193">
        <f t="shared" si="3"/>
        <v>0</v>
      </c>
      <c r="L12" s="193">
        <f t="shared" si="4"/>
        <v>0</v>
      </c>
      <c r="M12" s="192">
        <f t="shared" si="5"/>
        <v>0</v>
      </c>
      <c r="N12" s="192">
        <f t="shared" si="6"/>
        <v>0</v>
      </c>
      <c r="O12" s="192">
        <f t="shared" si="7"/>
        <v>0</v>
      </c>
      <c r="P12" s="192">
        <f t="shared" si="8"/>
        <v>0</v>
      </c>
      <c r="Q12" s="195">
        <f t="shared" si="9"/>
        <v>0</v>
      </c>
      <c r="R12" s="196">
        <f t="shared" si="10"/>
        <v>-0.82772356020954163</v>
      </c>
      <c r="S12" s="197"/>
      <c r="T12" s="198"/>
      <c r="U12" s="198"/>
      <c r="V12" s="193">
        <f t="shared" si="11"/>
        <v>0</v>
      </c>
      <c r="W12" s="199"/>
      <c r="X12" s="324">
        <f t="shared" si="12"/>
        <v>0.82772356020954163</v>
      </c>
      <c r="Y12" s="199"/>
      <c r="Z12" s="193"/>
      <c r="AA12" s="197"/>
      <c r="AC12" s="200"/>
    </row>
    <row r="13" spans="1:29">
      <c r="A13" s="189">
        <v>45846</v>
      </c>
      <c r="B13" s="190">
        <v>18560</v>
      </c>
      <c r="C13" s="191">
        <f>_xlfn.XLOOKUP($A13,'Daily KPI'!$A:$A,'Daily KPI'!AC:AC)</f>
        <v>4.5548387096774192</v>
      </c>
      <c r="D13" s="191">
        <f>_xlfn.XLOOKUP(A13,'Daily KPI'!$A:$A,'Daily KPI'!AD:AD,0)*B13/(_xlfn.XLOOKUP(A13,'Daily KPI'!$A:$A,'Daily KPI'!$AR:$AR))/1000</f>
        <v>69973.934128434179</v>
      </c>
      <c r="E13" s="192">
        <f t="shared" si="0"/>
        <v>0.82772356020954163</v>
      </c>
      <c r="F13" s="192">
        <f t="shared" si="1"/>
        <v>0.15708947137310117</v>
      </c>
      <c r="G13" s="191">
        <f>IFERROR(_xlfn.XLOOKUP($A13,Input_Raw!$A:$A,Input_Raw!$DF:$DF),"")</f>
        <v>0</v>
      </c>
      <c r="H13" s="193">
        <f t="shared" si="13"/>
        <v>0</v>
      </c>
      <c r="I13" s="191">
        <f>SUM(Input_Raw!CN106:CY106)</f>
        <v>0</v>
      </c>
      <c r="J13" s="194">
        <f t="shared" si="2"/>
        <v>0</v>
      </c>
      <c r="K13" s="193">
        <f t="shared" si="3"/>
        <v>0</v>
      </c>
      <c r="L13" s="193">
        <f t="shared" si="4"/>
        <v>0</v>
      </c>
      <c r="M13" s="192">
        <f t="shared" si="5"/>
        <v>0</v>
      </c>
      <c r="N13" s="192">
        <f t="shared" si="6"/>
        <v>0</v>
      </c>
      <c r="O13" s="192">
        <f t="shared" si="7"/>
        <v>0</v>
      </c>
      <c r="P13" s="192">
        <f t="shared" si="8"/>
        <v>0</v>
      </c>
      <c r="Q13" s="195">
        <f t="shared" si="9"/>
        <v>0</v>
      </c>
      <c r="R13" s="196">
        <f t="shared" si="10"/>
        <v>-0.82772356020954163</v>
      </c>
      <c r="S13" s="197"/>
      <c r="T13" s="198"/>
      <c r="U13" s="198"/>
      <c r="V13" s="193">
        <f t="shared" si="11"/>
        <v>0</v>
      </c>
      <c r="W13" s="199"/>
      <c r="X13" s="324">
        <f t="shared" si="12"/>
        <v>0.82772356020954163</v>
      </c>
      <c r="Y13" s="199"/>
      <c r="Z13" s="193"/>
      <c r="AA13" s="197"/>
      <c r="AC13" s="200"/>
    </row>
    <row r="14" spans="1:29">
      <c r="A14" s="189">
        <v>45847</v>
      </c>
      <c r="B14" s="190">
        <v>18560</v>
      </c>
      <c r="C14" s="191">
        <f>_xlfn.XLOOKUP($A14,'Daily KPI'!$A:$A,'Daily KPI'!AC:AC)</f>
        <v>4.5548387096774192</v>
      </c>
      <c r="D14" s="191">
        <f>_xlfn.XLOOKUP(A14,'Daily KPI'!$A:$A,'Daily KPI'!AD:AD,0)*B14/(_xlfn.XLOOKUP(A14,'Daily KPI'!$A:$A,'Daily KPI'!$AR:$AR))/1000</f>
        <v>69973.934128434179</v>
      </c>
      <c r="E14" s="192">
        <f t="shared" si="0"/>
        <v>0.82772356020954163</v>
      </c>
      <c r="F14" s="192">
        <f t="shared" si="1"/>
        <v>0.15708947137310117</v>
      </c>
      <c r="G14" s="191">
        <f>IFERROR(_xlfn.XLOOKUP($A14,Input_Raw!$A:$A,Input_Raw!$DF:$DF),"")</f>
        <v>0</v>
      </c>
      <c r="H14" s="193">
        <f t="shared" si="13"/>
        <v>0</v>
      </c>
      <c r="I14" s="191">
        <f>SUM(Input_Raw!CN107:CY107)</f>
        <v>0</v>
      </c>
      <c r="J14" s="194">
        <f t="shared" si="2"/>
        <v>0</v>
      </c>
      <c r="K14" s="193">
        <f t="shared" si="3"/>
        <v>0</v>
      </c>
      <c r="L14" s="193">
        <f t="shared" si="4"/>
        <v>0</v>
      </c>
      <c r="M14" s="192">
        <f t="shared" si="5"/>
        <v>0</v>
      </c>
      <c r="N14" s="192">
        <f t="shared" si="6"/>
        <v>0</v>
      </c>
      <c r="O14" s="192">
        <f t="shared" si="7"/>
        <v>0</v>
      </c>
      <c r="P14" s="192">
        <f t="shared" si="8"/>
        <v>0</v>
      </c>
      <c r="Q14" s="195">
        <f t="shared" si="9"/>
        <v>0</v>
      </c>
      <c r="R14" s="196">
        <f t="shared" si="10"/>
        <v>-0.82772356020954163</v>
      </c>
      <c r="S14" s="197"/>
      <c r="T14" s="198"/>
      <c r="U14" s="198"/>
      <c r="V14" s="193">
        <f t="shared" si="11"/>
        <v>0</v>
      </c>
      <c r="W14" s="199"/>
      <c r="X14" s="324">
        <f t="shared" si="12"/>
        <v>0.82772356020954163</v>
      </c>
      <c r="Y14" s="199"/>
      <c r="Z14" s="193"/>
      <c r="AA14" s="197"/>
      <c r="AC14" s="200"/>
    </row>
    <row r="15" spans="1:29">
      <c r="A15" s="189">
        <v>45848</v>
      </c>
      <c r="B15" s="190">
        <v>18560</v>
      </c>
      <c r="C15" s="191">
        <f>_xlfn.XLOOKUP($A15,'Daily KPI'!$A:$A,'Daily KPI'!AC:AC)</f>
        <v>4.5548387096774192</v>
      </c>
      <c r="D15" s="191">
        <f>_xlfn.XLOOKUP(A15,'Daily KPI'!$A:$A,'Daily KPI'!AD:AD,0)*B15/(_xlfn.XLOOKUP(A15,'Daily KPI'!$A:$A,'Daily KPI'!$AR:$AR))/1000</f>
        <v>69973.934128434179</v>
      </c>
      <c r="E15" s="192">
        <f t="shared" si="0"/>
        <v>0.82772356020954163</v>
      </c>
      <c r="F15" s="192">
        <f t="shared" si="1"/>
        <v>0.15708947137310117</v>
      </c>
      <c r="G15" s="191">
        <f>IFERROR(_xlfn.XLOOKUP($A15,Input_Raw!$A:$A,Input_Raw!$DF:$DF),"")</f>
        <v>0</v>
      </c>
      <c r="H15" s="193">
        <f t="shared" si="13"/>
        <v>0</v>
      </c>
      <c r="I15" s="191">
        <f>SUM(Input_Raw!CN108:CY108)</f>
        <v>0</v>
      </c>
      <c r="J15" s="194">
        <f t="shared" si="2"/>
        <v>0</v>
      </c>
      <c r="K15" s="193">
        <f t="shared" si="3"/>
        <v>0</v>
      </c>
      <c r="L15" s="193">
        <f t="shared" si="4"/>
        <v>0</v>
      </c>
      <c r="M15" s="192">
        <f t="shared" si="5"/>
        <v>0</v>
      </c>
      <c r="N15" s="192">
        <f t="shared" si="6"/>
        <v>0</v>
      </c>
      <c r="O15" s="192">
        <f t="shared" si="7"/>
        <v>0</v>
      </c>
      <c r="P15" s="192">
        <f t="shared" si="8"/>
        <v>0</v>
      </c>
      <c r="Q15" s="195">
        <f t="shared" si="9"/>
        <v>0</v>
      </c>
      <c r="R15" s="196">
        <f t="shared" si="10"/>
        <v>-0.82772356020954163</v>
      </c>
      <c r="S15" s="197"/>
      <c r="T15" s="198"/>
      <c r="U15" s="198"/>
      <c r="V15" s="193">
        <f t="shared" si="11"/>
        <v>0</v>
      </c>
      <c r="W15" s="199"/>
      <c r="X15" s="324">
        <f t="shared" si="12"/>
        <v>0.82772356020954163</v>
      </c>
      <c r="Y15" s="199"/>
      <c r="Z15" s="193"/>
      <c r="AA15" s="197"/>
      <c r="AC15" s="200"/>
    </row>
    <row r="16" spans="1:29">
      <c r="A16" s="189">
        <v>45849</v>
      </c>
      <c r="B16" s="190">
        <v>18560</v>
      </c>
      <c r="C16" s="191">
        <f>_xlfn.XLOOKUP($A16,'Daily KPI'!$A:$A,'Daily KPI'!AC:AC)</f>
        <v>4.5548387096774192</v>
      </c>
      <c r="D16" s="191">
        <f>_xlfn.XLOOKUP(A16,'Daily KPI'!$A:$A,'Daily KPI'!AD:AD,0)*B16/(_xlfn.XLOOKUP(A16,'Daily KPI'!$A:$A,'Daily KPI'!$AR:$AR))/1000</f>
        <v>69973.934128434179</v>
      </c>
      <c r="E16" s="192">
        <f t="shared" si="0"/>
        <v>0.82772356020954163</v>
      </c>
      <c r="F16" s="192">
        <f t="shared" si="1"/>
        <v>0.15708947137310117</v>
      </c>
      <c r="G16" s="191">
        <f>IFERROR(_xlfn.XLOOKUP($A16,Input_Raw!$A:$A,Input_Raw!$DF:$DF),"")</f>
        <v>0</v>
      </c>
      <c r="H16" s="193">
        <f t="shared" si="13"/>
        <v>0</v>
      </c>
      <c r="I16" s="191">
        <f>SUM(Input_Raw!CN109:CY109)</f>
        <v>0</v>
      </c>
      <c r="J16" s="194">
        <f t="shared" si="2"/>
        <v>0</v>
      </c>
      <c r="K16" s="193">
        <f t="shared" si="3"/>
        <v>0</v>
      </c>
      <c r="L16" s="193">
        <f t="shared" si="4"/>
        <v>0</v>
      </c>
      <c r="M16" s="192">
        <f t="shared" si="5"/>
        <v>0</v>
      </c>
      <c r="N16" s="192">
        <f t="shared" si="6"/>
        <v>0</v>
      </c>
      <c r="O16" s="192">
        <f t="shared" si="7"/>
        <v>0</v>
      </c>
      <c r="P16" s="192">
        <f t="shared" si="8"/>
        <v>0</v>
      </c>
      <c r="Q16" s="195">
        <f t="shared" si="9"/>
        <v>0</v>
      </c>
      <c r="R16" s="196">
        <f t="shared" si="10"/>
        <v>-0.82772356020954163</v>
      </c>
      <c r="S16" s="197"/>
      <c r="T16" s="198"/>
      <c r="U16" s="198"/>
      <c r="V16" s="193">
        <f t="shared" si="11"/>
        <v>0</v>
      </c>
      <c r="W16" s="199"/>
      <c r="X16" s="324">
        <f t="shared" si="12"/>
        <v>0.82772356020954163</v>
      </c>
      <c r="Y16" s="199"/>
      <c r="Z16" s="193"/>
      <c r="AA16" s="197"/>
      <c r="AC16" s="200"/>
    </row>
    <row r="17" spans="1:29">
      <c r="A17" s="189">
        <v>45850</v>
      </c>
      <c r="B17" s="190">
        <v>18560</v>
      </c>
      <c r="C17" s="191">
        <f>_xlfn.XLOOKUP($A17,'Daily KPI'!$A:$A,'Daily KPI'!AC:AC)</f>
        <v>4.5548387096774192</v>
      </c>
      <c r="D17" s="191">
        <f>_xlfn.XLOOKUP(A17,'Daily KPI'!$A:$A,'Daily KPI'!AD:AD,0)*B17/(_xlfn.XLOOKUP(A17,'Daily KPI'!$A:$A,'Daily KPI'!$AR:$AR))/1000</f>
        <v>69973.934128434179</v>
      </c>
      <c r="E17" s="192">
        <f t="shared" si="0"/>
        <v>0.82772356020954163</v>
      </c>
      <c r="F17" s="192">
        <f t="shared" si="1"/>
        <v>0.15708947137310117</v>
      </c>
      <c r="G17" s="191">
        <f>IFERROR(_xlfn.XLOOKUP($A17,Input_Raw!$A:$A,Input_Raw!$DF:$DF),"")</f>
        <v>0</v>
      </c>
      <c r="H17" s="193">
        <f t="shared" si="13"/>
        <v>0</v>
      </c>
      <c r="I17" s="191">
        <f>SUM(Input_Raw!CN110:CY110)</f>
        <v>0</v>
      </c>
      <c r="J17" s="194">
        <f t="shared" si="2"/>
        <v>0</v>
      </c>
      <c r="K17" s="193">
        <f t="shared" si="3"/>
        <v>0</v>
      </c>
      <c r="L17" s="193">
        <f t="shared" si="4"/>
        <v>0</v>
      </c>
      <c r="M17" s="192">
        <f t="shared" si="5"/>
        <v>0</v>
      </c>
      <c r="N17" s="192">
        <f t="shared" si="6"/>
        <v>0</v>
      </c>
      <c r="O17" s="192">
        <f t="shared" si="7"/>
        <v>0</v>
      </c>
      <c r="P17" s="192">
        <f t="shared" si="8"/>
        <v>0</v>
      </c>
      <c r="Q17" s="195">
        <f t="shared" si="9"/>
        <v>0</v>
      </c>
      <c r="R17" s="196">
        <f t="shared" si="10"/>
        <v>-0.82772356020954163</v>
      </c>
      <c r="S17" s="197"/>
      <c r="T17" s="198"/>
      <c r="U17" s="198"/>
      <c r="V17" s="193">
        <f t="shared" si="11"/>
        <v>0</v>
      </c>
      <c r="W17" s="199"/>
      <c r="X17" s="324">
        <f t="shared" si="12"/>
        <v>0.82772356020954163</v>
      </c>
      <c r="Y17" s="199"/>
      <c r="Z17" s="193"/>
      <c r="AA17" s="197"/>
      <c r="AC17" s="200"/>
    </row>
    <row r="18" spans="1:29">
      <c r="A18" s="189">
        <v>45851</v>
      </c>
      <c r="B18" s="190">
        <v>18560</v>
      </c>
      <c r="C18" s="191">
        <f>_xlfn.XLOOKUP($A18,'Daily KPI'!$A:$A,'Daily KPI'!AC:AC)</f>
        <v>4.5548387096774192</v>
      </c>
      <c r="D18" s="191">
        <f>_xlfn.XLOOKUP(A18,'Daily KPI'!$A:$A,'Daily KPI'!AD:AD,0)*B18/(_xlfn.XLOOKUP(A18,'Daily KPI'!$A:$A,'Daily KPI'!$AR:$AR))/1000</f>
        <v>69973.934128434179</v>
      </c>
      <c r="E18" s="192">
        <f t="shared" si="0"/>
        <v>0.82772356020954163</v>
      </c>
      <c r="F18" s="192">
        <f t="shared" si="1"/>
        <v>0.15708947137310117</v>
      </c>
      <c r="G18" s="191">
        <f>IFERROR(_xlfn.XLOOKUP($A18,Input_Raw!$A:$A,Input_Raw!$DF:$DF),"")</f>
        <v>0</v>
      </c>
      <c r="H18" s="193">
        <f t="shared" si="13"/>
        <v>0</v>
      </c>
      <c r="I18" s="191">
        <f>SUM(Input_Raw!CN111:CY111)</f>
        <v>0</v>
      </c>
      <c r="J18" s="194">
        <f t="shared" si="2"/>
        <v>0</v>
      </c>
      <c r="K18" s="193">
        <f t="shared" si="3"/>
        <v>0</v>
      </c>
      <c r="L18" s="193">
        <f t="shared" si="4"/>
        <v>0</v>
      </c>
      <c r="M18" s="192">
        <f t="shared" si="5"/>
        <v>0</v>
      </c>
      <c r="N18" s="192">
        <f t="shared" si="6"/>
        <v>0</v>
      </c>
      <c r="O18" s="192">
        <f t="shared" si="7"/>
        <v>0</v>
      </c>
      <c r="P18" s="192">
        <f t="shared" si="8"/>
        <v>0</v>
      </c>
      <c r="Q18" s="195">
        <f t="shared" si="9"/>
        <v>0</v>
      </c>
      <c r="R18" s="196">
        <f t="shared" si="10"/>
        <v>-0.82772356020954163</v>
      </c>
      <c r="S18" s="197"/>
      <c r="T18" s="198"/>
      <c r="U18" s="198"/>
      <c r="V18" s="193">
        <f t="shared" si="11"/>
        <v>0</v>
      </c>
      <c r="W18" s="199"/>
      <c r="X18" s="324">
        <f t="shared" si="12"/>
        <v>0.82772356020954163</v>
      </c>
      <c r="Y18" s="199"/>
      <c r="Z18" s="193"/>
      <c r="AA18" s="197"/>
      <c r="AC18" s="200"/>
    </row>
    <row r="19" spans="1:29">
      <c r="A19" s="189">
        <v>45852</v>
      </c>
      <c r="B19" s="190">
        <v>18560</v>
      </c>
      <c r="C19" s="191">
        <f>_xlfn.XLOOKUP($A19,'Daily KPI'!$A:$A,'Daily KPI'!AC:AC)</f>
        <v>4.5548387096774192</v>
      </c>
      <c r="D19" s="191">
        <f>_xlfn.XLOOKUP(A19,'Daily KPI'!$A:$A,'Daily KPI'!AD:AD,0)*B19/(_xlfn.XLOOKUP(A19,'Daily KPI'!$A:$A,'Daily KPI'!$AR:$AR))/1000</f>
        <v>69973.934128434179</v>
      </c>
      <c r="E19" s="192">
        <f t="shared" si="0"/>
        <v>0.82772356020954163</v>
      </c>
      <c r="F19" s="192">
        <f t="shared" si="1"/>
        <v>0.15708947137310117</v>
      </c>
      <c r="G19" s="191">
        <f>IFERROR(_xlfn.XLOOKUP($A19,Input_Raw!$A:$A,Input_Raw!$DF:$DF),"")</f>
        <v>0</v>
      </c>
      <c r="H19" s="193">
        <f t="shared" si="13"/>
        <v>0</v>
      </c>
      <c r="I19" s="191">
        <f>SUM(Input_Raw!CN112:CY112)</f>
        <v>0</v>
      </c>
      <c r="J19" s="194">
        <f t="shared" si="2"/>
        <v>0</v>
      </c>
      <c r="K19" s="193">
        <f t="shared" si="3"/>
        <v>0</v>
      </c>
      <c r="L19" s="193">
        <f t="shared" si="4"/>
        <v>0</v>
      </c>
      <c r="M19" s="192">
        <f t="shared" si="5"/>
        <v>0</v>
      </c>
      <c r="N19" s="192">
        <f t="shared" si="6"/>
        <v>0</v>
      </c>
      <c r="O19" s="192">
        <f t="shared" si="7"/>
        <v>0</v>
      </c>
      <c r="P19" s="192">
        <f t="shared" si="8"/>
        <v>0</v>
      </c>
      <c r="Q19" s="195">
        <f t="shared" si="9"/>
        <v>0</v>
      </c>
      <c r="R19" s="196">
        <f t="shared" si="10"/>
        <v>-0.82772356020954163</v>
      </c>
      <c r="S19" s="197"/>
      <c r="T19" s="198"/>
      <c r="U19" s="198"/>
      <c r="V19" s="193">
        <f t="shared" si="11"/>
        <v>0</v>
      </c>
      <c r="W19" s="199"/>
      <c r="X19" s="324">
        <f t="shared" si="12"/>
        <v>0.82772356020954163</v>
      </c>
      <c r="Y19" s="199"/>
      <c r="Z19" s="193"/>
      <c r="AA19" s="197"/>
      <c r="AC19" s="200"/>
    </row>
    <row r="20" spans="1:29">
      <c r="A20" s="189">
        <v>45853</v>
      </c>
      <c r="B20" s="190">
        <v>18560</v>
      </c>
      <c r="C20" s="191">
        <f>_xlfn.XLOOKUP($A20,'Daily KPI'!$A:$A,'Daily KPI'!AC:AC)</f>
        <v>4.5548387096774192</v>
      </c>
      <c r="D20" s="191">
        <f>_xlfn.XLOOKUP(A20,'Daily KPI'!$A:$A,'Daily KPI'!AD:AD,0)*B20/(_xlfn.XLOOKUP(A20,'Daily KPI'!$A:$A,'Daily KPI'!$AR:$AR))/1000</f>
        <v>69973.934128434179</v>
      </c>
      <c r="E20" s="192">
        <f t="shared" si="0"/>
        <v>0.82772356020954163</v>
      </c>
      <c r="F20" s="192">
        <f t="shared" si="1"/>
        <v>0.15708947137310117</v>
      </c>
      <c r="G20" s="191">
        <f>IFERROR(_xlfn.XLOOKUP($A20,Input_Raw!$A:$A,Input_Raw!$DF:$DF),"")</f>
        <v>0</v>
      </c>
      <c r="H20" s="193">
        <f t="shared" si="13"/>
        <v>0</v>
      </c>
      <c r="I20" s="191">
        <f>SUM(Input_Raw!CN113:CY113)</f>
        <v>0</v>
      </c>
      <c r="J20" s="194">
        <f t="shared" si="2"/>
        <v>0</v>
      </c>
      <c r="K20" s="193">
        <f t="shared" si="3"/>
        <v>0</v>
      </c>
      <c r="L20" s="193">
        <f t="shared" si="4"/>
        <v>0</v>
      </c>
      <c r="M20" s="192">
        <f t="shared" si="5"/>
        <v>0</v>
      </c>
      <c r="N20" s="192">
        <f t="shared" si="6"/>
        <v>0</v>
      </c>
      <c r="O20" s="192">
        <f t="shared" si="7"/>
        <v>0</v>
      </c>
      <c r="P20" s="192">
        <f t="shared" si="8"/>
        <v>0</v>
      </c>
      <c r="Q20" s="195">
        <f t="shared" si="9"/>
        <v>0</v>
      </c>
      <c r="R20" s="196">
        <f t="shared" si="10"/>
        <v>-0.82772356020954163</v>
      </c>
      <c r="S20" s="197"/>
      <c r="T20" s="198"/>
      <c r="U20" s="198"/>
      <c r="V20" s="193">
        <f t="shared" si="11"/>
        <v>0</v>
      </c>
      <c r="W20" s="199"/>
      <c r="X20" s="324">
        <f t="shared" si="12"/>
        <v>0.82772356020954163</v>
      </c>
      <c r="Y20" s="199"/>
      <c r="Z20" s="193"/>
      <c r="AA20" s="197"/>
      <c r="AC20" s="200"/>
    </row>
    <row r="21" spans="1:29">
      <c r="A21" s="189">
        <v>45854</v>
      </c>
      <c r="B21" s="190">
        <v>18560</v>
      </c>
      <c r="C21" s="191">
        <f>_xlfn.XLOOKUP($A21,'Daily KPI'!$A:$A,'Daily KPI'!AC:AC)</f>
        <v>4.5548387096774192</v>
      </c>
      <c r="D21" s="191">
        <f>_xlfn.XLOOKUP(A21,'Daily KPI'!$A:$A,'Daily KPI'!AD:AD,0)*B21/(_xlfn.XLOOKUP(A21,'Daily KPI'!$A:$A,'Daily KPI'!$AR:$AR))/1000</f>
        <v>69973.934128434179</v>
      </c>
      <c r="E21" s="192">
        <f t="shared" si="0"/>
        <v>0.82772356020954163</v>
      </c>
      <c r="F21" s="192">
        <f t="shared" si="1"/>
        <v>0.15708947137310117</v>
      </c>
      <c r="G21" s="191">
        <f>IFERROR(_xlfn.XLOOKUP($A21,Input_Raw!$A:$A,Input_Raw!$DF:$DF),"")</f>
        <v>0</v>
      </c>
      <c r="H21" s="193">
        <f t="shared" si="13"/>
        <v>0</v>
      </c>
      <c r="I21" s="191">
        <f>SUM(Input_Raw!CN114:CY114)</f>
        <v>0</v>
      </c>
      <c r="J21" s="194">
        <f t="shared" si="2"/>
        <v>0</v>
      </c>
      <c r="K21" s="193">
        <f t="shared" si="3"/>
        <v>0</v>
      </c>
      <c r="L21" s="193">
        <f t="shared" si="4"/>
        <v>0</v>
      </c>
      <c r="M21" s="192">
        <f t="shared" si="5"/>
        <v>0</v>
      </c>
      <c r="N21" s="192">
        <f t="shared" si="6"/>
        <v>0</v>
      </c>
      <c r="O21" s="192">
        <f t="shared" si="7"/>
        <v>0</v>
      </c>
      <c r="P21" s="192">
        <f t="shared" si="8"/>
        <v>0</v>
      </c>
      <c r="Q21" s="195">
        <f t="shared" si="9"/>
        <v>0</v>
      </c>
      <c r="R21" s="196">
        <f t="shared" si="10"/>
        <v>-0.82772356020954163</v>
      </c>
      <c r="S21" s="197"/>
      <c r="T21" s="198"/>
      <c r="U21" s="198"/>
      <c r="V21" s="193">
        <f t="shared" si="11"/>
        <v>0</v>
      </c>
      <c r="W21" s="199"/>
      <c r="X21" s="324">
        <f t="shared" si="12"/>
        <v>0.82772356020954163</v>
      </c>
      <c r="Y21" s="199"/>
      <c r="Z21" s="193"/>
      <c r="AA21" s="197"/>
      <c r="AC21" s="200"/>
    </row>
    <row r="22" spans="1:29">
      <c r="A22" s="189">
        <v>45855</v>
      </c>
      <c r="B22" s="190">
        <v>18560</v>
      </c>
      <c r="C22" s="191">
        <f>_xlfn.XLOOKUP($A22,'Daily KPI'!$A:$A,'Daily KPI'!AC:AC)</f>
        <v>4.5548387096774192</v>
      </c>
      <c r="D22" s="191">
        <f>_xlfn.XLOOKUP(A22,'Daily KPI'!$A:$A,'Daily KPI'!AD:AD,0)*B22/(_xlfn.XLOOKUP(A22,'Daily KPI'!$A:$A,'Daily KPI'!$AR:$AR))/1000</f>
        <v>69973.934128434179</v>
      </c>
      <c r="E22" s="192">
        <f t="shared" si="0"/>
        <v>0.82772356020954163</v>
      </c>
      <c r="F22" s="192">
        <f t="shared" si="1"/>
        <v>0.15708947137310117</v>
      </c>
      <c r="G22" s="191">
        <f>IFERROR(_xlfn.XLOOKUP($A22,Input_Raw!$A:$A,Input_Raw!$DF:$DF),"")</f>
        <v>0</v>
      </c>
      <c r="H22" s="193">
        <f t="shared" si="13"/>
        <v>0</v>
      </c>
      <c r="I22" s="191">
        <f>SUM(Input_Raw!CN115:CY115)</f>
        <v>0</v>
      </c>
      <c r="J22" s="194">
        <f t="shared" si="2"/>
        <v>0</v>
      </c>
      <c r="K22" s="193">
        <f t="shared" si="3"/>
        <v>0</v>
      </c>
      <c r="L22" s="193">
        <f t="shared" si="4"/>
        <v>0</v>
      </c>
      <c r="M22" s="192">
        <f t="shared" si="5"/>
        <v>0</v>
      </c>
      <c r="N22" s="192">
        <f t="shared" si="6"/>
        <v>0</v>
      </c>
      <c r="O22" s="192">
        <f t="shared" si="7"/>
        <v>0</v>
      </c>
      <c r="P22" s="192">
        <f t="shared" si="8"/>
        <v>0</v>
      </c>
      <c r="Q22" s="195">
        <f t="shared" si="9"/>
        <v>0</v>
      </c>
      <c r="R22" s="196">
        <f t="shared" si="10"/>
        <v>-0.82772356020954163</v>
      </c>
      <c r="S22" s="201"/>
      <c r="T22" s="198"/>
      <c r="U22" s="198"/>
      <c r="V22" s="193">
        <f>(U22-T22)*(24*60)</f>
        <v>0</v>
      </c>
      <c r="W22" s="199"/>
      <c r="X22" s="324">
        <f t="shared" si="12"/>
        <v>0.82772356020954163</v>
      </c>
      <c r="Y22" s="199"/>
      <c r="Z22" s="193"/>
      <c r="AA22" s="197"/>
      <c r="AC22" s="200"/>
    </row>
    <row r="23" spans="1:29" s="202" customFormat="1">
      <c r="A23" s="189">
        <v>45856</v>
      </c>
      <c r="B23" s="190">
        <v>18560</v>
      </c>
      <c r="C23" s="191">
        <f>_xlfn.XLOOKUP($A23,'Daily KPI'!$A:$A,'Daily KPI'!AC:AC)</f>
        <v>4.5548387096774192</v>
      </c>
      <c r="D23" s="191">
        <f>_xlfn.XLOOKUP(A23,'Daily KPI'!$A:$A,'Daily KPI'!AD:AD,0)*B23/(_xlfn.XLOOKUP(A23,'Daily KPI'!$A:$A,'Daily KPI'!$AR:$AR))/1000</f>
        <v>69973.934128434179</v>
      </c>
      <c r="E23" s="192">
        <f t="shared" si="0"/>
        <v>0.82772356020954163</v>
      </c>
      <c r="F23" s="192">
        <f t="shared" si="1"/>
        <v>0.15708947137310117</v>
      </c>
      <c r="G23" s="191">
        <f>IFERROR(_xlfn.XLOOKUP($A23,Input_Raw!$A:$A,Input_Raw!$DF:$DF),"")</f>
        <v>0</v>
      </c>
      <c r="H23" s="193">
        <f t="shared" si="13"/>
        <v>0</v>
      </c>
      <c r="I23" s="191">
        <f>SUM(Input_Raw!CN116:CY116)</f>
        <v>0</v>
      </c>
      <c r="J23" s="194">
        <f t="shared" si="2"/>
        <v>0</v>
      </c>
      <c r="K23" s="193">
        <f t="shared" si="3"/>
        <v>0</v>
      </c>
      <c r="L23" s="193">
        <f t="shared" si="4"/>
        <v>0</v>
      </c>
      <c r="M23" s="192">
        <f t="shared" si="5"/>
        <v>0</v>
      </c>
      <c r="N23" s="192">
        <f t="shared" si="6"/>
        <v>0</v>
      </c>
      <c r="O23" s="192">
        <f t="shared" si="7"/>
        <v>0</v>
      </c>
      <c r="P23" s="192">
        <f t="shared" si="8"/>
        <v>0</v>
      </c>
      <c r="Q23" s="195">
        <f t="shared" si="9"/>
        <v>0</v>
      </c>
      <c r="R23" s="196">
        <f t="shared" si="10"/>
        <v>-0.82772356020954163</v>
      </c>
      <c r="S23" s="201"/>
      <c r="T23" s="198"/>
      <c r="U23" s="198"/>
      <c r="V23" s="193">
        <f t="shared" si="11"/>
        <v>0</v>
      </c>
      <c r="W23" s="199"/>
      <c r="X23" s="324">
        <f t="shared" si="12"/>
        <v>0.82772356020954163</v>
      </c>
      <c r="Y23" s="199"/>
      <c r="Z23" s="193"/>
      <c r="AA23" s="197"/>
      <c r="AC23" s="200"/>
    </row>
    <row r="24" spans="1:29" s="202" customFormat="1">
      <c r="A24" s="189">
        <v>45857</v>
      </c>
      <c r="B24" s="190">
        <v>18560</v>
      </c>
      <c r="C24" s="191">
        <f>_xlfn.XLOOKUP($A24,'Daily KPI'!$A:$A,'Daily KPI'!AC:AC)</f>
        <v>4.5548387096774192</v>
      </c>
      <c r="D24" s="191">
        <f>_xlfn.XLOOKUP(A24,'Daily KPI'!$A:$A,'Daily KPI'!AD:AD,0)*B24/(_xlfn.XLOOKUP(A24,'Daily KPI'!$A:$A,'Daily KPI'!$AR:$AR))/1000</f>
        <v>69973.934128434179</v>
      </c>
      <c r="E24" s="192">
        <f t="shared" si="0"/>
        <v>0.82772356020954163</v>
      </c>
      <c r="F24" s="192">
        <f t="shared" si="1"/>
        <v>0.15708947137310117</v>
      </c>
      <c r="G24" s="191">
        <f>IFERROR(_xlfn.XLOOKUP($A24,Input_Raw!$A:$A,Input_Raw!$DF:$DF),"")</f>
        <v>0</v>
      </c>
      <c r="H24" s="193">
        <f t="shared" si="13"/>
        <v>0</v>
      </c>
      <c r="I24" s="191">
        <f>SUM(Input_Raw!CN117:CY117)</f>
        <v>0</v>
      </c>
      <c r="J24" s="194">
        <f t="shared" si="2"/>
        <v>0</v>
      </c>
      <c r="K24" s="193">
        <f t="shared" si="3"/>
        <v>0</v>
      </c>
      <c r="L24" s="193">
        <f t="shared" si="4"/>
        <v>0</v>
      </c>
      <c r="M24" s="192">
        <f t="shared" si="5"/>
        <v>0</v>
      </c>
      <c r="N24" s="192">
        <f t="shared" si="6"/>
        <v>0</v>
      </c>
      <c r="O24" s="192">
        <f t="shared" si="7"/>
        <v>0</v>
      </c>
      <c r="P24" s="192">
        <f t="shared" si="8"/>
        <v>0</v>
      </c>
      <c r="Q24" s="195">
        <f t="shared" si="9"/>
        <v>0</v>
      </c>
      <c r="R24" s="196">
        <f t="shared" si="10"/>
        <v>-0.82772356020954163</v>
      </c>
      <c r="S24" s="201"/>
      <c r="T24" s="198"/>
      <c r="U24" s="198"/>
      <c r="V24" s="193">
        <f t="shared" si="11"/>
        <v>0</v>
      </c>
      <c r="W24" s="199"/>
      <c r="X24" s="324">
        <f t="shared" si="12"/>
        <v>0.82772356020954163</v>
      </c>
      <c r="Y24" s="199"/>
      <c r="Z24" s="193"/>
      <c r="AA24" s="197"/>
      <c r="AC24" s="200"/>
    </row>
    <row r="25" spans="1:29">
      <c r="A25" s="189">
        <v>45858</v>
      </c>
      <c r="B25" s="190">
        <v>18560</v>
      </c>
      <c r="C25" s="191">
        <f>_xlfn.XLOOKUP($A25,'Daily KPI'!$A:$A,'Daily KPI'!AC:AC)</f>
        <v>4.5548387096774192</v>
      </c>
      <c r="D25" s="191">
        <f>_xlfn.XLOOKUP(A25,'Daily KPI'!$A:$A,'Daily KPI'!AD:AD,0)*B25/(_xlfn.XLOOKUP(A25,'Daily KPI'!$A:$A,'Daily KPI'!$AR:$AR))/1000</f>
        <v>69973.934128434179</v>
      </c>
      <c r="E25" s="192">
        <f t="shared" si="0"/>
        <v>0.82772356020954163</v>
      </c>
      <c r="F25" s="192">
        <f t="shared" si="1"/>
        <v>0.15708947137310117</v>
      </c>
      <c r="G25" s="191">
        <f>IFERROR(_xlfn.XLOOKUP($A25,Input_Raw!$A:$A,Input_Raw!$DF:$DF),"")</f>
        <v>0</v>
      </c>
      <c r="H25" s="193">
        <f t="shared" si="13"/>
        <v>0</v>
      </c>
      <c r="I25" s="191">
        <f>SUM(Input_Raw!CN118:CY118)</f>
        <v>0</v>
      </c>
      <c r="J25" s="194">
        <f t="shared" si="2"/>
        <v>0</v>
      </c>
      <c r="K25" s="193">
        <f t="shared" si="3"/>
        <v>0</v>
      </c>
      <c r="L25" s="193">
        <f t="shared" si="4"/>
        <v>0</v>
      </c>
      <c r="M25" s="192">
        <f t="shared" si="5"/>
        <v>0</v>
      </c>
      <c r="N25" s="192">
        <f t="shared" si="6"/>
        <v>0</v>
      </c>
      <c r="O25" s="192">
        <f t="shared" si="7"/>
        <v>0</v>
      </c>
      <c r="P25" s="192">
        <f t="shared" si="8"/>
        <v>0</v>
      </c>
      <c r="Q25" s="195">
        <f t="shared" si="9"/>
        <v>0</v>
      </c>
      <c r="R25" s="196">
        <f t="shared" si="10"/>
        <v>-0.82772356020954163</v>
      </c>
      <c r="S25" s="201"/>
      <c r="T25" s="198"/>
      <c r="U25" s="198"/>
      <c r="V25" s="193">
        <f t="shared" si="11"/>
        <v>0</v>
      </c>
      <c r="W25" s="199"/>
      <c r="X25" s="324">
        <f t="shared" si="12"/>
        <v>0.82772356020954163</v>
      </c>
      <c r="Y25" s="199"/>
      <c r="Z25" s="193"/>
      <c r="AA25" s="197"/>
      <c r="AC25" s="200"/>
    </row>
    <row r="26" spans="1:29">
      <c r="A26" s="189">
        <v>45859</v>
      </c>
      <c r="B26" s="190">
        <v>18560</v>
      </c>
      <c r="C26" s="191">
        <f>_xlfn.XLOOKUP($A26,'Daily KPI'!$A:$A,'Daily KPI'!AC:AC)</f>
        <v>4.5548387096774192</v>
      </c>
      <c r="D26" s="191">
        <f>_xlfn.XLOOKUP(A26,'Daily KPI'!$A:$A,'Daily KPI'!AD:AD,0)*B26/(_xlfn.XLOOKUP(A26,'Daily KPI'!$A:$A,'Daily KPI'!$AR:$AR))/1000</f>
        <v>69973.934128434179</v>
      </c>
      <c r="E26" s="192">
        <f t="shared" si="0"/>
        <v>0.82772356020954163</v>
      </c>
      <c r="F26" s="192">
        <f t="shared" si="1"/>
        <v>0.15708947137310117</v>
      </c>
      <c r="G26" s="191">
        <f>IFERROR(_xlfn.XLOOKUP($A26,Input_Raw!$A:$A,Input_Raw!$DF:$DF),"")</f>
        <v>0</v>
      </c>
      <c r="H26" s="193">
        <f t="shared" si="13"/>
        <v>0</v>
      </c>
      <c r="I26" s="191">
        <f>SUM(Input_Raw!CN119:CY119)</f>
        <v>0</v>
      </c>
      <c r="J26" s="194">
        <f t="shared" si="2"/>
        <v>0</v>
      </c>
      <c r="K26" s="193">
        <f t="shared" si="3"/>
        <v>0</v>
      </c>
      <c r="L26" s="193">
        <f t="shared" si="4"/>
        <v>0</v>
      </c>
      <c r="M26" s="192">
        <f t="shared" si="5"/>
        <v>0</v>
      </c>
      <c r="N26" s="192">
        <f t="shared" si="6"/>
        <v>0</v>
      </c>
      <c r="O26" s="192">
        <f t="shared" si="7"/>
        <v>0</v>
      </c>
      <c r="P26" s="192">
        <f t="shared" si="8"/>
        <v>0</v>
      </c>
      <c r="Q26" s="195">
        <f t="shared" si="9"/>
        <v>0</v>
      </c>
      <c r="R26" s="196">
        <f t="shared" si="10"/>
        <v>-0.82772356020954163</v>
      </c>
      <c r="S26" s="197"/>
      <c r="T26" s="198"/>
      <c r="U26" s="198"/>
      <c r="V26" s="193">
        <f t="shared" si="11"/>
        <v>0</v>
      </c>
      <c r="W26" s="199"/>
      <c r="X26" s="324">
        <f t="shared" si="12"/>
        <v>0.82772356020954163</v>
      </c>
      <c r="Y26" s="199"/>
      <c r="Z26" s="193"/>
      <c r="AA26" s="197"/>
      <c r="AC26" s="200"/>
    </row>
    <row r="27" spans="1:29">
      <c r="A27" s="189">
        <v>45860</v>
      </c>
      <c r="B27" s="190">
        <v>18560</v>
      </c>
      <c r="C27" s="191">
        <f>_xlfn.XLOOKUP($A27,'Daily KPI'!$A:$A,'Daily KPI'!AC:AC)</f>
        <v>4.5548387096774192</v>
      </c>
      <c r="D27" s="191">
        <f>_xlfn.XLOOKUP(A27,'Daily KPI'!$A:$A,'Daily KPI'!AD:AD,0)*B27/(_xlfn.XLOOKUP(A27,'Daily KPI'!$A:$A,'Daily KPI'!$AR:$AR))/1000</f>
        <v>69973.934128434179</v>
      </c>
      <c r="E27" s="192">
        <f t="shared" si="0"/>
        <v>0.82772356020954163</v>
      </c>
      <c r="F27" s="192">
        <f t="shared" si="1"/>
        <v>0.15708947137310117</v>
      </c>
      <c r="G27" s="191">
        <f>IFERROR(_xlfn.XLOOKUP($A27,Input_Raw!$A:$A,Input_Raw!$DF:$DF),"")</f>
        <v>0</v>
      </c>
      <c r="H27" s="193">
        <f t="shared" si="13"/>
        <v>0</v>
      </c>
      <c r="I27" s="191">
        <f>SUM(Input_Raw!CN120:CY120)</f>
        <v>0</v>
      </c>
      <c r="J27" s="194">
        <f t="shared" si="2"/>
        <v>0</v>
      </c>
      <c r="K27" s="193">
        <f t="shared" si="3"/>
        <v>0</v>
      </c>
      <c r="L27" s="193">
        <f t="shared" si="4"/>
        <v>0</v>
      </c>
      <c r="M27" s="192">
        <f t="shared" si="5"/>
        <v>0</v>
      </c>
      <c r="N27" s="192">
        <f t="shared" si="6"/>
        <v>0</v>
      </c>
      <c r="O27" s="192">
        <f t="shared" si="7"/>
        <v>0</v>
      </c>
      <c r="P27" s="192">
        <f t="shared" si="8"/>
        <v>0</v>
      </c>
      <c r="Q27" s="195">
        <f t="shared" si="9"/>
        <v>0</v>
      </c>
      <c r="R27" s="196">
        <f t="shared" si="10"/>
        <v>-0.82772356020954163</v>
      </c>
      <c r="S27" s="197"/>
      <c r="T27" s="198"/>
      <c r="U27" s="198"/>
      <c r="V27" s="193">
        <f t="shared" si="11"/>
        <v>0</v>
      </c>
      <c r="W27" s="199"/>
      <c r="X27" s="324">
        <f t="shared" si="12"/>
        <v>0.82772356020954163</v>
      </c>
      <c r="Y27" s="199"/>
      <c r="Z27" s="193"/>
      <c r="AA27" s="197"/>
      <c r="AC27" s="200"/>
    </row>
    <row r="28" spans="1:29">
      <c r="A28" s="189">
        <v>45861</v>
      </c>
      <c r="B28" s="190">
        <v>18560</v>
      </c>
      <c r="C28" s="191">
        <f>_xlfn.XLOOKUP($A28,'Daily KPI'!$A:$A,'Daily KPI'!AC:AC)</f>
        <v>4.5548387096774192</v>
      </c>
      <c r="D28" s="191">
        <f>_xlfn.XLOOKUP(A28,'Daily KPI'!$A:$A,'Daily KPI'!AD:AD,0)*B28/(_xlfn.XLOOKUP(A28,'Daily KPI'!$A:$A,'Daily KPI'!$AR:$AR))/1000</f>
        <v>69973.934128434179</v>
      </c>
      <c r="E28" s="192">
        <f t="shared" si="0"/>
        <v>0.82772356020954163</v>
      </c>
      <c r="F28" s="192">
        <f t="shared" si="1"/>
        <v>0.15708947137310117</v>
      </c>
      <c r="G28" s="191">
        <f>IFERROR(_xlfn.XLOOKUP($A28,Input_Raw!$A:$A,Input_Raw!$DF:$DF),"")</f>
        <v>0</v>
      </c>
      <c r="H28" s="193">
        <f t="shared" si="13"/>
        <v>0</v>
      </c>
      <c r="I28" s="191">
        <f>SUM(Input_Raw!CN121:CY121)</f>
        <v>0</v>
      </c>
      <c r="J28" s="194">
        <f t="shared" si="2"/>
        <v>0</v>
      </c>
      <c r="K28" s="193">
        <f t="shared" si="3"/>
        <v>0</v>
      </c>
      <c r="L28" s="193">
        <f t="shared" si="4"/>
        <v>0</v>
      </c>
      <c r="M28" s="192">
        <f t="shared" si="5"/>
        <v>0</v>
      </c>
      <c r="N28" s="192">
        <f t="shared" si="6"/>
        <v>0</v>
      </c>
      <c r="O28" s="192">
        <f t="shared" si="7"/>
        <v>0</v>
      </c>
      <c r="P28" s="192">
        <f t="shared" si="8"/>
        <v>0</v>
      </c>
      <c r="Q28" s="195">
        <f t="shared" si="9"/>
        <v>0</v>
      </c>
      <c r="R28" s="196">
        <f t="shared" si="10"/>
        <v>-0.82772356020954163</v>
      </c>
      <c r="S28" s="197"/>
      <c r="T28" s="198"/>
      <c r="U28" s="198"/>
      <c r="V28" s="193">
        <f t="shared" si="11"/>
        <v>0</v>
      </c>
      <c r="W28" s="199"/>
      <c r="X28" s="324">
        <f t="shared" si="12"/>
        <v>0.82772356020954163</v>
      </c>
      <c r="Y28" s="199"/>
      <c r="Z28" s="193"/>
      <c r="AA28" s="197"/>
      <c r="AC28" s="200"/>
    </row>
    <row r="29" spans="1:29">
      <c r="A29" s="189">
        <v>45862</v>
      </c>
      <c r="B29" s="190">
        <v>18560</v>
      </c>
      <c r="C29" s="191">
        <f>_xlfn.XLOOKUP($A29,'Daily KPI'!$A:$A,'Daily KPI'!AC:AC)</f>
        <v>4.5548387096774192</v>
      </c>
      <c r="D29" s="191">
        <f>_xlfn.XLOOKUP(A29,'Daily KPI'!$A:$A,'Daily KPI'!AD:AD,0)*B29/(_xlfn.XLOOKUP(A29,'Daily KPI'!$A:$A,'Daily KPI'!$AR:$AR))/1000</f>
        <v>69973.934128434179</v>
      </c>
      <c r="E29" s="192">
        <f t="shared" si="0"/>
        <v>0.82772356020954163</v>
      </c>
      <c r="F29" s="192">
        <f t="shared" si="1"/>
        <v>0.15708947137310117</v>
      </c>
      <c r="G29" s="191">
        <f>IFERROR(_xlfn.XLOOKUP($A29,Input_Raw!$A:$A,Input_Raw!$DF:$DF),"")</f>
        <v>0</v>
      </c>
      <c r="H29" s="193">
        <f>IFERROR(D29*(G29/C29),0)</f>
        <v>0</v>
      </c>
      <c r="I29" s="191">
        <f>SUM(Input_Raw!CN122:CY122)</f>
        <v>0</v>
      </c>
      <c r="J29" s="194">
        <f t="shared" si="2"/>
        <v>0</v>
      </c>
      <c r="K29" s="193">
        <f t="shared" si="3"/>
        <v>0</v>
      </c>
      <c r="L29" s="193">
        <f t="shared" si="4"/>
        <v>0</v>
      </c>
      <c r="M29" s="192">
        <f t="shared" si="5"/>
        <v>0</v>
      </c>
      <c r="N29" s="192">
        <f t="shared" si="6"/>
        <v>0</v>
      </c>
      <c r="O29" s="192">
        <f t="shared" si="7"/>
        <v>0</v>
      </c>
      <c r="P29" s="192">
        <f t="shared" si="8"/>
        <v>0</v>
      </c>
      <c r="Q29" s="195">
        <f t="shared" si="9"/>
        <v>0</v>
      </c>
      <c r="R29" s="196">
        <f t="shared" si="10"/>
        <v>-0.82772356020954163</v>
      </c>
      <c r="S29" s="197"/>
      <c r="T29" s="198"/>
      <c r="U29" s="198"/>
      <c r="V29" s="193">
        <f t="shared" si="11"/>
        <v>0</v>
      </c>
      <c r="W29" s="199"/>
      <c r="X29" s="324">
        <f t="shared" si="12"/>
        <v>0.82772356020954163</v>
      </c>
      <c r="Y29" s="199"/>
      <c r="Z29" s="193"/>
      <c r="AA29" s="197"/>
      <c r="AC29" s="200"/>
    </row>
    <row r="30" spans="1:29" ht="16.5" customHeight="1">
      <c r="A30" s="189">
        <v>45863</v>
      </c>
      <c r="B30" s="190">
        <v>18560</v>
      </c>
      <c r="C30" s="191">
        <f>_xlfn.XLOOKUP($A30,'Daily KPI'!$A:$A,'Daily KPI'!AC:AC)</f>
        <v>4.5548387096774192</v>
      </c>
      <c r="D30" s="191">
        <f>_xlfn.XLOOKUP(A30,'Daily KPI'!$A:$A,'Daily KPI'!AD:AD,0)*B30/(_xlfn.XLOOKUP(A30,'Daily KPI'!$A:$A,'Daily KPI'!$AR:$AR))/1000</f>
        <v>69973.934128434179</v>
      </c>
      <c r="E30" s="192">
        <f t="shared" si="0"/>
        <v>0.82772356020954163</v>
      </c>
      <c r="F30" s="192">
        <f t="shared" si="1"/>
        <v>0.15708947137310117</v>
      </c>
      <c r="G30" s="191">
        <f>IFERROR(_xlfn.XLOOKUP($A30,Input_Raw!$A:$A,Input_Raw!$DF:$DF),"")</f>
        <v>0</v>
      </c>
      <c r="H30" s="193">
        <f t="shared" si="13"/>
        <v>0</v>
      </c>
      <c r="I30" s="191">
        <f>SUM(Input_Raw!CN123:CY123)</f>
        <v>0</v>
      </c>
      <c r="J30" s="194">
        <f t="shared" si="2"/>
        <v>0</v>
      </c>
      <c r="K30" s="193">
        <f t="shared" si="3"/>
        <v>0</v>
      </c>
      <c r="L30" s="193">
        <f t="shared" si="4"/>
        <v>0</v>
      </c>
      <c r="M30" s="192">
        <f t="shared" si="5"/>
        <v>0</v>
      </c>
      <c r="N30" s="192">
        <f t="shared" si="6"/>
        <v>0</v>
      </c>
      <c r="O30" s="192">
        <f t="shared" si="7"/>
        <v>0</v>
      </c>
      <c r="P30" s="192">
        <f t="shared" si="8"/>
        <v>0</v>
      </c>
      <c r="Q30" s="195">
        <f t="shared" si="9"/>
        <v>0</v>
      </c>
      <c r="R30" s="196">
        <f t="shared" si="10"/>
        <v>-0.82772356020954163</v>
      </c>
      <c r="S30" s="197"/>
      <c r="T30" s="198"/>
      <c r="U30" s="198"/>
      <c r="V30" s="193">
        <f t="shared" si="11"/>
        <v>0</v>
      </c>
      <c r="W30" s="199"/>
      <c r="X30" s="324">
        <f t="shared" si="12"/>
        <v>0.82772356020954163</v>
      </c>
      <c r="Y30" s="199"/>
      <c r="Z30" s="193"/>
      <c r="AA30" s="197"/>
      <c r="AC30" s="200"/>
    </row>
    <row r="31" spans="1:29">
      <c r="A31" s="189">
        <v>45864</v>
      </c>
      <c r="B31" s="190">
        <v>18560</v>
      </c>
      <c r="C31" s="191">
        <f>_xlfn.XLOOKUP($A31,'Daily KPI'!$A:$A,'Daily KPI'!AC:AC)</f>
        <v>4.5548387096774192</v>
      </c>
      <c r="D31" s="191">
        <f>_xlfn.XLOOKUP(A31,'Daily KPI'!$A:$A,'Daily KPI'!AD:AD,0)*B31/(_xlfn.XLOOKUP(A31,'Daily KPI'!$A:$A,'Daily KPI'!$AR:$AR))/1000</f>
        <v>69973.934128434179</v>
      </c>
      <c r="E31" s="192">
        <f t="shared" si="0"/>
        <v>0.82772356020954163</v>
      </c>
      <c r="F31" s="192">
        <f t="shared" si="1"/>
        <v>0.15708947137310117</v>
      </c>
      <c r="G31" s="191">
        <f>IFERROR(_xlfn.XLOOKUP($A31,Input_Raw!$A:$A,Input_Raw!$DF:$DF),"")</f>
        <v>0</v>
      </c>
      <c r="H31" s="193">
        <f t="shared" si="13"/>
        <v>0</v>
      </c>
      <c r="I31" s="191">
        <f>SUM(Input_Raw!CN124:CY124)</f>
        <v>0</v>
      </c>
      <c r="J31" s="194">
        <f t="shared" si="2"/>
        <v>0</v>
      </c>
      <c r="K31" s="193">
        <f t="shared" si="3"/>
        <v>0</v>
      </c>
      <c r="L31" s="193">
        <f t="shared" si="4"/>
        <v>0</v>
      </c>
      <c r="M31" s="192">
        <f t="shared" si="5"/>
        <v>0</v>
      </c>
      <c r="N31" s="192">
        <f t="shared" si="6"/>
        <v>0</v>
      </c>
      <c r="O31" s="192">
        <f t="shared" si="7"/>
        <v>0</v>
      </c>
      <c r="P31" s="192">
        <f t="shared" si="8"/>
        <v>0</v>
      </c>
      <c r="Q31" s="195">
        <f t="shared" si="9"/>
        <v>0</v>
      </c>
      <c r="R31" s="196">
        <f t="shared" si="10"/>
        <v>-0.82772356020954163</v>
      </c>
      <c r="S31" s="197"/>
      <c r="T31" s="198"/>
      <c r="U31" s="198"/>
      <c r="V31" s="193">
        <f t="shared" si="11"/>
        <v>0</v>
      </c>
      <c r="W31" s="199"/>
      <c r="X31" s="324">
        <f t="shared" si="12"/>
        <v>0.82772356020954163</v>
      </c>
      <c r="Y31" s="199"/>
      <c r="Z31" s="193"/>
      <c r="AA31" s="197"/>
      <c r="AC31" s="200"/>
    </row>
    <row r="32" spans="1:29">
      <c r="A32" s="189">
        <v>45865</v>
      </c>
      <c r="B32" s="190">
        <v>18560</v>
      </c>
      <c r="C32" s="191">
        <f>_xlfn.XLOOKUP($A32,'Daily KPI'!$A:$A,'Daily KPI'!AC:AC)</f>
        <v>4.5548387096774192</v>
      </c>
      <c r="D32" s="191">
        <f>_xlfn.XLOOKUP(A32,'Daily KPI'!$A:$A,'Daily KPI'!AD:AD,0)*B32/(_xlfn.XLOOKUP(A32,'Daily KPI'!$A:$A,'Daily KPI'!$AR:$AR))/1000</f>
        <v>69973.934128434179</v>
      </c>
      <c r="E32" s="192">
        <f t="shared" si="0"/>
        <v>0.82772356020954163</v>
      </c>
      <c r="F32" s="192">
        <f t="shared" si="1"/>
        <v>0.15708947137310117</v>
      </c>
      <c r="G32" s="191">
        <f>IFERROR(_xlfn.XLOOKUP($A32,Input_Raw!$A:$A,Input_Raw!$DF:$DF),"")</f>
        <v>0</v>
      </c>
      <c r="H32" s="193">
        <f t="shared" si="13"/>
        <v>0</v>
      </c>
      <c r="I32" s="191">
        <f>SUM(Input_Raw!CN125:CY125)</f>
        <v>0</v>
      </c>
      <c r="J32" s="194">
        <f t="shared" si="2"/>
        <v>0</v>
      </c>
      <c r="K32" s="193">
        <f t="shared" si="3"/>
        <v>0</v>
      </c>
      <c r="L32" s="193">
        <f t="shared" si="4"/>
        <v>0</v>
      </c>
      <c r="M32" s="192">
        <f t="shared" si="5"/>
        <v>0</v>
      </c>
      <c r="N32" s="192">
        <f t="shared" si="6"/>
        <v>0</v>
      </c>
      <c r="O32" s="192">
        <f t="shared" si="7"/>
        <v>0</v>
      </c>
      <c r="P32" s="192">
        <f t="shared" si="8"/>
        <v>0</v>
      </c>
      <c r="Q32" s="195">
        <f t="shared" si="9"/>
        <v>0</v>
      </c>
      <c r="R32" s="196">
        <f t="shared" si="10"/>
        <v>-0.82772356020954163</v>
      </c>
      <c r="S32" s="197"/>
      <c r="T32" s="198"/>
      <c r="U32" s="198"/>
      <c r="V32" s="193">
        <f t="shared" si="11"/>
        <v>0</v>
      </c>
      <c r="W32" s="199"/>
      <c r="X32" s="324">
        <f t="shared" si="12"/>
        <v>0.82772356020954163</v>
      </c>
      <c r="Y32" s="199"/>
      <c r="Z32" s="193"/>
      <c r="AA32" s="197"/>
      <c r="AC32" s="200"/>
    </row>
    <row r="33" spans="1:29">
      <c r="A33" s="189">
        <v>45866</v>
      </c>
      <c r="B33" s="190">
        <v>18560</v>
      </c>
      <c r="C33" s="191">
        <f>_xlfn.XLOOKUP($A33,'Daily KPI'!$A:$A,'Daily KPI'!AC:AC)</f>
        <v>4.5548387096774192</v>
      </c>
      <c r="D33" s="191">
        <f>_xlfn.XLOOKUP(A33,'Daily KPI'!$A:$A,'Daily KPI'!AD:AD,0)*B33/(_xlfn.XLOOKUP(A33,'Daily KPI'!$A:$A,'Daily KPI'!$AR:$AR))/1000</f>
        <v>69973.934128434179</v>
      </c>
      <c r="E33" s="192">
        <f t="shared" si="0"/>
        <v>0.82772356020954163</v>
      </c>
      <c r="F33" s="192">
        <f t="shared" si="1"/>
        <v>0.15708947137310117</v>
      </c>
      <c r="G33" s="191">
        <f>IFERROR(_xlfn.XLOOKUP($A33,Input_Raw!$A:$A,Input_Raw!$DF:$DF),"")</f>
        <v>0</v>
      </c>
      <c r="H33" s="193">
        <f t="shared" si="13"/>
        <v>0</v>
      </c>
      <c r="I33" s="191">
        <f>SUM(Input_Raw!CN126:CY126)</f>
        <v>0</v>
      </c>
      <c r="J33" s="194">
        <f t="shared" si="2"/>
        <v>0</v>
      </c>
      <c r="K33" s="193">
        <f t="shared" si="3"/>
        <v>0</v>
      </c>
      <c r="L33" s="193">
        <f t="shared" si="4"/>
        <v>0</v>
      </c>
      <c r="M33" s="192">
        <f t="shared" si="5"/>
        <v>0</v>
      </c>
      <c r="N33" s="192">
        <f t="shared" si="6"/>
        <v>0</v>
      </c>
      <c r="O33" s="192">
        <f t="shared" si="7"/>
        <v>0</v>
      </c>
      <c r="P33" s="192">
        <f t="shared" si="8"/>
        <v>0</v>
      </c>
      <c r="Q33" s="195">
        <f t="shared" si="9"/>
        <v>0</v>
      </c>
      <c r="R33" s="196">
        <f t="shared" si="10"/>
        <v>-0.82772356020954163</v>
      </c>
      <c r="S33" s="197"/>
      <c r="T33" s="198"/>
      <c r="U33" s="198"/>
      <c r="V33" s="193">
        <f t="shared" si="11"/>
        <v>0</v>
      </c>
      <c r="W33" s="199"/>
      <c r="X33" s="324">
        <f t="shared" si="12"/>
        <v>0.82772356020954163</v>
      </c>
      <c r="Y33" s="199"/>
      <c r="Z33" s="193"/>
      <c r="AA33" s="197"/>
      <c r="AC33" s="200"/>
    </row>
    <row r="34" spans="1:29">
      <c r="A34" s="189">
        <v>45867</v>
      </c>
      <c r="B34" s="190">
        <v>18560</v>
      </c>
      <c r="C34" s="191">
        <f>_xlfn.XLOOKUP($A34,'Daily KPI'!$A:$A,'Daily KPI'!AC:AC)</f>
        <v>4.5548387096774192</v>
      </c>
      <c r="D34" s="191">
        <f>_xlfn.XLOOKUP(A34,'Daily KPI'!$A:$A,'Daily KPI'!AD:AD,0)*B34/(_xlfn.XLOOKUP(A34,'Daily KPI'!$A:$A,'Daily KPI'!$AR:$AR))/1000</f>
        <v>69973.934128434179</v>
      </c>
      <c r="E34" s="192">
        <f t="shared" si="0"/>
        <v>0.82772356020954163</v>
      </c>
      <c r="F34" s="192">
        <f t="shared" si="1"/>
        <v>0.15708947137310117</v>
      </c>
      <c r="G34" s="191">
        <f>IFERROR(_xlfn.XLOOKUP($A34,Input_Raw!$A:$A,Input_Raw!$DF:$DF),"")</f>
        <v>0</v>
      </c>
      <c r="H34" s="193">
        <f t="shared" si="13"/>
        <v>0</v>
      </c>
      <c r="I34" s="191">
        <f>SUM(Input_Raw!CN127:CY127)</f>
        <v>0</v>
      </c>
      <c r="J34" s="194">
        <f t="shared" si="2"/>
        <v>0</v>
      </c>
      <c r="K34" s="193">
        <f t="shared" si="3"/>
        <v>0</v>
      </c>
      <c r="L34" s="193">
        <f t="shared" si="4"/>
        <v>0</v>
      </c>
      <c r="M34" s="192">
        <f t="shared" si="5"/>
        <v>0</v>
      </c>
      <c r="N34" s="192">
        <f t="shared" si="6"/>
        <v>0</v>
      </c>
      <c r="O34" s="192">
        <f t="shared" si="7"/>
        <v>0</v>
      </c>
      <c r="P34" s="192">
        <f t="shared" si="8"/>
        <v>0</v>
      </c>
      <c r="Q34" s="195">
        <f t="shared" si="9"/>
        <v>0</v>
      </c>
      <c r="R34" s="196">
        <f t="shared" si="10"/>
        <v>-0.82772356020954163</v>
      </c>
      <c r="S34" s="197"/>
      <c r="T34" s="198"/>
      <c r="U34" s="198"/>
      <c r="V34" s="193">
        <f t="shared" si="11"/>
        <v>0</v>
      </c>
      <c r="W34" s="199"/>
      <c r="X34" s="324">
        <f t="shared" si="12"/>
        <v>0.82772356020954163</v>
      </c>
      <c r="Y34" s="199"/>
      <c r="Z34" s="193"/>
      <c r="AA34" s="197"/>
      <c r="AC34" s="200"/>
    </row>
    <row r="35" spans="1:29">
      <c r="A35" s="189">
        <v>45868</v>
      </c>
      <c r="B35" s="190">
        <v>18560</v>
      </c>
      <c r="C35" s="191">
        <f>_xlfn.XLOOKUP($A35,'Daily KPI'!$A:$A,'Daily KPI'!AC:AC)</f>
        <v>4.5548387096774192</v>
      </c>
      <c r="D35" s="191">
        <f>_xlfn.XLOOKUP(A35,'Daily KPI'!$A:$A,'Daily KPI'!AD:AD,0)*B35/(_xlfn.XLOOKUP(A35,'Daily KPI'!$A:$A,'Daily KPI'!$AR:$AR))/1000</f>
        <v>69973.934128434179</v>
      </c>
      <c r="E35" s="192">
        <f t="shared" si="0"/>
        <v>0.82772356020954163</v>
      </c>
      <c r="F35" s="192">
        <f t="shared" si="1"/>
        <v>0.15708947137310117</v>
      </c>
      <c r="G35" s="191">
        <f>IFERROR(_xlfn.XLOOKUP($A35,Input_Raw!$A:$A,Input_Raw!$DF:$DF),"")</f>
        <v>0</v>
      </c>
      <c r="H35" s="193">
        <f t="shared" si="13"/>
        <v>0</v>
      </c>
      <c r="I35" s="191">
        <f>SUM(Input_Raw!CN128:CY128)</f>
        <v>0</v>
      </c>
      <c r="J35" s="194">
        <f t="shared" si="2"/>
        <v>0</v>
      </c>
      <c r="K35" s="193">
        <f t="shared" si="3"/>
        <v>0</v>
      </c>
      <c r="L35" s="193">
        <f t="shared" si="4"/>
        <v>0</v>
      </c>
      <c r="M35" s="192">
        <f t="shared" si="5"/>
        <v>0</v>
      </c>
      <c r="N35" s="192">
        <f t="shared" si="6"/>
        <v>0</v>
      </c>
      <c r="O35" s="192">
        <f t="shared" si="7"/>
        <v>0</v>
      </c>
      <c r="P35" s="192">
        <f t="shared" si="8"/>
        <v>0</v>
      </c>
      <c r="Q35" s="195">
        <f t="shared" si="9"/>
        <v>0</v>
      </c>
      <c r="R35" s="196">
        <f t="shared" si="10"/>
        <v>-0.82772356020954163</v>
      </c>
      <c r="S35" s="197"/>
      <c r="T35" s="198"/>
      <c r="U35" s="198"/>
      <c r="V35" s="193">
        <f t="shared" si="11"/>
        <v>0</v>
      </c>
      <c r="W35" s="199"/>
      <c r="X35" s="324">
        <f t="shared" si="12"/>
        <v>0.82772356020954163</v>
      </c>
      <c r="Y35" s="199"/>
      <c r="Z35" s="193"/>
      <c r="AA35" s="197"/>
      <c r="AC35" s="200"/>
    </row>
    <row r="36" spans="1:29">
      <c r="A36" s="189">
        <v>45869</v>
      </c>
      <c r="B36" s="190">
        <v>18560</v>
      </c>
      <c r="C36" s="191">
        <f>_xlfn.XLOOKUP($A36,'Daily KPI'!$A:$A,'Daily KPI'!AC:AC)</f>
        <v>4.5548387096774192</v>
      </c>
      <c r="D36" s="191">
        <f>_xlfn.XLOOKUP(A36,'Daily KPI'!$A:$A,'Daily KPI'!AD:AD,0)*B36/(_xlfn.XLOOKUP(A36,'Daily KPI'!$A:$A,'Daily KPI'!$AR:$AR))/1000</f>
        <v>69973.934128434179</v>
      </c>
      <c r="E36" s="192">
        <f t="shared" ref="E36" si="14">IFERROR(D36/(B36*C36),0)</f>
        <v>0.82772356020954163</v>
      </c>
      <c r="F36" s="192">
        <f t="shared" ref="F36" si="15">IFERROR(D36/(24*1*B36),0)</f>
        <v>0.15708947137310117</v>
      </c>
      <c r="G36" s="191">
        <f>IFERROR(_xlfn.XLOOKUP($A36,Input_Raw!$A:$A,Input_Raw!$DF:$DF),"")</f>
        <v>0</v>
      </c>
      <c r="H36" s="193">
        <f t="shared" ref="H36" si="16">IFERROR(D36*(G36/C36),0)</f>
        <v>0</v>
      </c>
      <c r="I36" s="191">
        <f>SUM(Input_Raw!CN129:CY129)</f>
        <v>0</v>
      </c>
      <c r="J36" s="194">
        <f t="shared" ref="J36" si="17">I36*0.3%</f>
        <v>0</v>
      </c>
      <c r="K36" s="193">
        <f t="shared" ref="K36" si="18">I36-J36</f>
        <v>0</v>
      </c>
      <c r="L36" s="193">
        <f t="shared" ref="L36" si="19">Z36</f>
        <v>0</v>
      </c>
      <c r="M36" s="192">
        <f t="shared" ref="M36" si="20">IFERROR(I36/(B36*G36),0)</f>
        <v>0</v>
      </c>
      <c r="N36" s="192">
        <f t="shared" ref="N36" si="21">IFERROR((I36+L36)/(B36*G36),0)</f>
        <v>0</v>
      </c>
      <c r="O36" s="192">
        <f t="shared" ref="O36" si="22">IFERROR(I36/(24*1*B36),0)</f>
        <v>0</v>
      </c>
      <c r="P36" s="192">
        <f t="shared" ref="P36" si="23">IFERROR((I36+L36)/(24*1*B36),0)</f>
        <v>0</v>
      </c>
      <c r="Q36" s="195">
        <f t="shared" ref="Q36" si="24">(I36+L36)-H36</f>
        <v>0</v>
      </c>
      <c r="R36" s="196">
        <f t="shared" ref="R36" si="25">N36-E36</f>
        <v>-0.82772356020954163</v>
      </c>
      <c r="S36" s="197"/>
      <c r="T36" s="198"/>
      <c r="U36" s="198"/>
      <c r="V36" s="193">
        <f t="shared" ref="V36" si="26">(U36-T36)*(24*60)</f>
        <v>0</v>
      </c>
      <c r="W36" s="199"/>
      <c r="X36" s="324">
        <f t="shared" ref="X36" si="27">E36</f>
        <v>0.82772356020954163</v>
      </c>
      <c r="Y36" s="199"/>
      <c r="Z36" s="193"/>
      <c r="AA36" s="197"/>
      <c r="AC36" s="200"/>
    </row>
    <row r="37" spans="1:29" s="213" customFormat="1" ht="15" customHeight="1">
      <c r="A37" s="203" t="s">
        <v>77</v>
      </c>
      <c r="B37" s="204">
        <f>IFERROR(AVERAGEIF(B6:B36,"&lt;&gt;0"),0)</f>
        <v>18560</v>
      </c>
      <c r="C37" s="205">
        <f>SUM(C6:C36)</f>
        <v>141.2000000000001</v>
      </c>
      <c r="D37" s="206">
        <f>SUM(D6:D36)</f>
        <v>2169191.9579814598</v>
      </c>
      <c r="E37" s="207">
        <f>IFERROR(D37/(B37*C37),0)</f>
        <v>0.82772356020954097</v>
      </c>
      <c r="F37" s="207">
        <f>IFERROR(AVERAGEIF(F6:F36,"&lt;&gt;0"),0)</f>
        <v>0.1570894713731012</v>
      </c>
      <c r="G37" s="205">
        <f>SUM(G6:G36)</f>
        <v>22.412639237336691</v>
      </c>
      <c r="H37" s="208">
        <f>IFERROR(D37*(G37/C37),0)</f>
        <v>344315.2747221702</v>
      </c>
      <c r="I37" s="206">
        <f>SUM(I6:I36)</f>
        <v>197286</v>
      </c>
      <c r="J37" s="206">
        <f>SUM(J6:J36)</f>
        <v>591.85799999999995</v>
      </c>
      <c r="K37" s="206">
        <f>SUM(K6:K36)</f>
        <v>196694.14199999999</v>
      </c>
      <c r="L37" s="206">
        <f>SUM(L6:L36)</f>
        <v>147688</v>
      </c>
      <c r="M37" s="207">
        <f>IFERROR(I37/(B37*G37),0)</f>
        <v>0.47426960779264216</v>
      </c>
      <c r="N37" s="207">
        <f>IFERROR((I37+L37)/(B37*G37),0)</f>
        <v>0.82930711595682882</v>
      </c>
      <c r="O37" s="207">
        <f>IFERROR(AVERAGEIF(O6:O36,"&lt;&gt;0"),0)</f>
        <v>7.3816900143678171E-2</v>
      </c>
      <c r="P37" s="207">
        <f>IFERROR(AVERAGEIF(P6:P36,"&lt;&gt;0"),0)</f>
        <v>0.12907611949233719</v>
      </c>
      <c r="Q37" s="206">
        <f>(I37+L37)-H37</f>
        <v>658.72527782979887</v>
      </c>
      <c r="R37" s="209">
        <f>N37-E37</f>
        <v>1.583555747287857E-3</v>
      </c>
      <c r="S37" s="210"/>
      <c r="T37" s="210"/>
      <c r="U37" s="210"/>
      <c r="V37" s="206">
        <f>SUM(V6:V36)</f>
        <v>4298</v>
      </c>
      <c r="W37" s="205"/>
      <c r="X37" s="211"/>
      <c r="Y37" s="212"/>
      <c r="Z37" s="206">
        <f>SUM(Z6:Z36)</f>
        <v>147688</v>
      </c>
      <c r="AA37" s="206"/>
    </row>
    <row r="38" spans="1:29">
      <c r="I38" s="214"/>
      <c r="J38" s="214"/>
      <c r="K38" s="214"/>
      <c r="L38" s="214"/>
      <c r="M38" s="214"/>
      <c r="N38" s="214"/>
      <c r="O38" s="214"/>
      <c r="P38" s="214"/>
    </row>
    <row r="39" spans="1:29">
      <c r="C39" s="215"/>
      <c r="E39" s="215"/>
      <c r="F39" s="215"/>
      <c r="Z39" s="214"/>
    </row>
    <row r="41" spans="1:29">
      <c r="I41" s="216"/>
      <c r="J41" s="216"/>
      <c r="K41" s="216"/>
      <c r="L41" s="216"/>
      <c r="M41" s="216"/>
      <c r="N41" s="216"/>
      <c r="O41" s="216"/>
      <c r="P41" s="216"/>
    </row>
  </sheetData>
  <mergeCells count="30">
    <mergeCell ref="A1:A2"/>
    <mergeCell ref="B1:AA1"/>
    <mergeCell ref="B2:AA2"/>
    <mergeCell ref="A3:A5"/>
    <mergeCell ref="B3:B5"/>
    <mergeCell ref="C3:C5"/>
    <mergeCell ref="D3:D5"/>
    <mergeCell ref="E3:E5"/>
    <mergeCell ref="F3:F5"/>
    <mergeCell ref="G3:G5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AA3"/>
    <mergeCell ref="T4:U4"/>
    <mergeCell ref="V4:V5"/>
    <mergeCell ref="W4:W5"/>
    <mergeCell ref="X4:X5"/>
    <mergeCell ref="Y4:Y5"/>
    <mergeCell ref="Z4:Z5"/>
    <mergeCell ref="AA4:AA5"/>
  </mergeCells>
  <conditionalFormatting sqref="Q6:R36">
    <cfRule type="cellIs" dxfId="5" priority="1" operator="lessThan">
      <formula>0</formula>
    </cfRule>
    <cfRule type="cellIs" dxfId="4" priority="2" operator="greaterThan">
      <formula>0</formula>
    </cfRule>
    <cfRule type="cellIs" dxfId="3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4"/>
  <sheetViews>
    <sheetView workbookViewId="0">
      <selection activeCell="H4" sqref="H4"/>
    </sheetView>
  </sheetViews>
  <sheetFormatPr defaultColWidth="8.81640625" defaultRowHeight="14.5"/>
  <cols>
    <col min="1" max="1" width="11" customWidth="1"/>
    <col min="2" max="2" width="10.1796875" customWidth="1"/>
    <col min="3" max="3" width="14.1796875" customWidth="1"/>
    <col min="4" max="4" width="14.453125" customWidth="1"/>
    <col min="5" max="5" width="13.1796875" customWidth="1"/>
    <col min="6" max="6" width="14" customWidth="1"/>
    <col min="7" max="7" width="9.81640625" customWidth="1"/>
    <col min="8" max="8" width="10.1796875" customWidth="1"/>
    <col min="10" max="10" width="9.1796875" customWidth="1"/>
    <col min="11" max="11" width="9" customWidth="1"/>
    <col min="12" max="12" width="9.1796875" customWidth="1"/>
    <col min="13" max="13" width="9.81640625" customWidth="1"/>
    <col min="14" max="14" width="10.1796875" customWidth="1"/>
  </cols>
  <sheetData>
    <row r="1" spans="1:14">
      <c r="A1" s="61" t="s">
        <v>79</v>
      </c>
      <c r="B1" s="62">
        <f>O2Summary!B5</f>
        <v>45844</v>
      </c>
      <c r="C1" s="66">
        <f>O2Summary!$B$4</f>
        <v>45839</v>
      </c>
    </row>
    <row r="2" spans="1:14" ht="21">
      <c r="A2" s="367" t="s">
        <v>80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</row>
    <row r="3" spans="1:14" ht="31">
      <c r="A3" s="75" t="s">
        <v>81</v>
      </c>
      <c r="B3" s="75" t="s">
        <v>82</v>
      </c>
      <c r="C3" s="65" t="s">
        <v>83</v>
      </c>
      <c r="D3" s="65" t="s">
        <v>84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93</v>
      </c>
      <c r="N3" s="65" t="s">
        <v>94</v>
      </c>
    </row>
    <row r="4" spans="1:14">
      <c r="A4" s="120">
        <f>YEAR(B1)+IF(MONTH(B1)&gt;=4,1,0)</f>
        <v>2026</v>
      </c>
      <c r="B4" s="67">
        <f>B1-(O2Summary!B7)+1</f>
        <v>97</v>
      </c>
      <c r="C4" s="68">
        <f>_xlfn.XLOOKUP($C$1,'Modelling New'!$D:$D,'Modelling New'!$S:$S)</f>
        <v>579.62903225806463</v>
      </c>
      <c r="D4" s="69">
        <f>SUMIFS('Daily KPI'!$I:$I,'Daily KPI'!$A:$A,"&gt;="&amp;O2Summary!$B$7,'Daily KPI'!$A:$A,"&lt;="&amp;AnnualKPI!$B$1)</f>
        <v>512.21867437123251</v>
      </c>
      <c r="E4" s="68">
        <f>_xlfn.XLOOKUP($C$1,'Modelling New'!$D:$D,'Modelling New'!V:V)</f>
        <v>85482.145388552774</v>
      </c>
      <c r="F4" s="70">
        <f>SUMIFS('Daily KPI'!$AA:$AA,'Daily KPI'!$A:$A,"&gt;="&amp;O2Summary!$B$7,'Daily KPI'!$A:$A,"&lt;="&amp;AnnualKPI!$B$1)/1000</f>
        <v>62993.024999999987</v>
      </c>
      <c r="G4" s="71">
        <f>E4/_xlfn.XLOOKUP(C1,'Modelling New'!D:D,'Modelling New'!N:N)/(24*B4)</f>
        <v>0.18888443733063751</v>
      </c>
      <c r="H4" s="72">
        <f>F4/_xlfn.XLOOKUP(C1,'Modelling New'!D:D,'Modelling New'!N:N)/(24*B4)</f>
        <v>0.13919166428025959</v>
      </c>
      <c r="I4" s="71">
        <f>_xlfn.XLOOKUP($C$1,'Modelling New'!$D:$D,'Modelling New'!AF:AF)</f>
        <v>0.995</v>
      </c>
      <c r="J4" s="73">
        <f>AVERAGEIFS('Daily KPI'!$R:$R,'Daily KPI'!$D:$D,"&gt;="&amp;O2Summary!$B$7,'Daily KPI'!$A:$A,"&lt;="&amp;AnnualKPI!$B$1)</f>
        <v>0.97879244996921766</v>
      </c>
      <c r="K4" s="71">
        <f>_xlfn.XLOOKUP($C$1,'Modelling New'!$D:$D,'Modelling New'!AE:AE)</f>
        <v>0.995</v>
      </c>
      <c r="L4" s="73">
        <f>AVERAGEIFS('Daily KPI'!$O:$O,'Daily KPI'!$D:$D,"&gt;="&amp;O2Summary!$B$7,'Daily KPI'!$A:$A,"&lt;="&amp;AnnualKPI!$B$1)</f>
        <v>0.97787886297034632</v>
      </c>
      <c r="M4" s="74">
        <f>_xlfn.XLOOKUP($C$1,'Modelling New'!$D:$D,'Modelling New'!O:O)</f>
        <v>0.82772356020954152</v>
      </c>
      <c r="N4" s="72">
        <f>F4/D4/AVERAGEIFS(Input_Raw!$GE:$GE,Input_Raw!$B:$B,"&gt;="&amp;O2Summary!$B$6,Input_Raw!$A:$A,"&lt;="&amp;AnnualKPI!$B$1)</f>
        <v>0.78057403706030726</v>
      </c>
    </row>
  </sheetData>
  <sheetProtection algorithmName="SHA-512" hashValue="8IQEFm9ok50EpPHTu76ajoLJJF1+oGIQ8qAfePT2zNnFZpmJ/+nTqeYPJHFiBYW2aYd4eYL7YrgXFZ86tuUbUQ==" saltValue="MZEROSaG2TlVf6Abt91jpw==" spinCount="100000" sheet="1" objects="1" scenarios="1"/>
  <mergeCells count="1">
    <mergeCell ref="A2:N2"/>
  </mergeCell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10"/>
  <sheetViews>
    <sheetView zoomScale="90" zoomScaleNormal="90" workbookViewId="0">
      <selection activeCell="B7" sqref="B7"/>
    </sheetView>
  </sheetViews>
  <sheetFormatPr defaultColWidth="8.81640625" defaultRowHeight="29.25" customHeight="1"/>
  <cols>
    <col min="1" max="1" width="18.1796875" style="4" customWidth="1"/>
    <col min="2" max="2" width="11.453125" customWidth="1"/>
    <col min="3" max="3" width="12.1796875" customWidth="1"/>
    <col min="4" max="4" width="12" customWidth="1"/>
    <col min="5" max="5" width="14.81640625" customWidth="1"/>
    <col min="6" max="6" width="14.453125" customWidth="1"/>
    <col min="7" max="12" width="12.1796875" customWidth="1"/>
    <col min="13" max="13" width="11.1796875" customWidth="1"/>
    <col min="14" max="14" width="13.453125" customWidth="1"/>
    <col min="15" max="20" width="11.1796875" customWidth="1"/>
  </cols>
  <sheetData>
    <row r="1" spans="1:15" ht="29.25" customHeight="1">
      <c r="A1" s="119" t="s">
        <v>79</v>
      </c>
      <c r="B1" s="62">
        <f>O2Summary!B5</f>
        <v>45844</v>
      </c>
      <c r="C1" s="63">
        <v>0</v>
      </c>
      <c r="D1" s="63">
        <v>0</v>
      </c>
      <c r="E1" s="63">
        <v>0</v>
      </c>
      <c r="F1" s="63">
        <v>0</v>
      </c>
    </row>
    <row r="2" spans="1:15" ht="29.25" customHeight="1">
      <c r="A2" s="367" t="s">
        <v>95</v>
      </c>
      <c r="B2" s="368"/>
      <c r="C2" s="368"/>
      <c r="D2" s="368"/>
      <c r="E2" s="368"/>
      <c r="F2" s="368"/>
      <c r="G2" s="368"/>
      <c r="H2" s="368"/>
      <c r="I2" s="368"/>
      <c r="J2" s="368"/>
      <c r="K2" s="368"/>
      <c r="L2" s="368"/>
      <c r="M2" s="368"/>
      <c r="N2" s="368"/>
      <c r="O2" s="368"/>
    </row>
    <row r="3" spans="1:15" ht="29.25" customHeight="1">
      <c r="A3" s="75" t="s">
        <v>96</v>
      </c>
      <c r="B3" s="64" t="s">
        <v>82</v>
      </c>
      <c r="C3" s="65" t="s">
        <v>97</v>
      </c>
      <c r="D3" s="65" t="s">
        <v>98</v>
      </c>
      <c r="E3" s="65" t="s">
        <v>85</v>
      </c>
      <c r="F3" s="65" t="s">
        <v>86</v>
      </c>
      <c r="G3" s="65" t="s">
        <v>87</v>
      </c>
      <c r="H3" s="65" t="s">
        <v>88</v>
      </c>
      <c r="I3" s="65" t="s">
        <v>89</v>
      </c>
      <c r="J3" s="65" t="s">
        <v>90</v>
      </c>
      <c r="K3" s="65" t="s">
        <v>91</v>
      </c>
      <c r="L3" s="65" t="s">
        <v>92</v>
      </c>
      <c r="M3" s="65" t="s">
        <v>99</v>
      </c>
      <c r="N3" s="65" t="s">
        <v>100</v>
      </c>
      <c r="O3" s="65" t="s">
        <v>101</v>
      </c>
    </row>
    <row r="4" spans="1:15" ht="29.25" customHeight="1">
      <c r="A4" s="66">
        <f>O2Summary!B4</f>
        <v>45839</v>
      </c>
      <c r="B4" s="67">
        <f>DAY(B1)</f>
        <v>6</v>
      </c>
      <c r="C4" s="68">
        <f>_xlfn.XLOOKUP($A$4,'Modelling New'!$D:$D,'Modelling New'!$R:$R)</f>
        <v>27.329032258064515</v>
      </c>
      <c r="D4" s="69">
        <f>SUMIF('Daily KPI'!$D:$D,$A$4,'Daily KPI'!$I:$I)</f>
        <v>23.211796129936207</v>
      </c>
      <c r="E4" s="67">
        <f>_xlfn.XLOOKUP($A$4,'Modelling New'!$D:$D,'Modelling New'!$U:$U)</f>
        <v>4397.4998258300438</v>
      </c>
      <c r="F4" s="70">
        <f>SUMIFS('Daily KPI'!$AA:$AA,'Daily KPI'!$D:$D,"&gt;="&amp;$A$4,'Daily KPI'!$A:$A,"&lt;="&amp;MonthlyKPI!$B$1)/1000</f>
        <v>3142.800000000007</v>
      </c>
      <c r="G4" s="71">
        <f>E4/(24*B4)/_xlfn.XLOOKUP(A4,'Modelling New'!D:D,'Modelling New'!N:N)</f>
        <v>0.15708947137310111</v>
      </c>
      <c r="H4" s="72">
        <f>F4/(24*B4)/_xlfn.XLOOKUP(A4,'Modelling New'!D:D,'Modelling New'!N:N)</f>
        <v>0.11226851851851877</v>
      </c>
      <c r="I4" s="71">
        <f>_xlfn.XLOOKUP($A$4,'Modelling New'!$D:$D,'Modelling New'!AF:AF)</f>
        <v>0.995</v>
      </c>
      <c r="J4" s="72">
        <f>AVERAGEIF('Daily KPI'!$D:$D,$A$4,'Daily KPI'!$R:$R)</f>
        <v>1</v>
      </c>
      <c r="K4" s="71">
        <f>_xlfn.XLOOKUP($A$4,'Modelling New'!$D:$D,'Modelling New'!AE:AE)</f>
        <v>0.995</v>
      </c>
      <c r="L4" s="72">
        <f>AVERAGEIF('Daily KPI'!$D:$D,$A$4,'Daily KPI'!$O:$O)</f>
        <v>0.95296093237467472</v>
      </c>
      <c r="M4" s="71">
        <f>E4/C4/_xlfn.XLOOKUP($B$1,'Daily KPI'!$A:$A,'Daily KPI'!$AR:$AR)</f>
        <v>0.82772356020954141</v>
      </c>
      <c r="N4" s="72">
        <f>F4/D4/_xlfn.XLOOKUP($B$1,'Daily KPI'!$A:$A,'Daily KPI'!$AB:$AB)</f>
        <v>0.80578869414669885</v>
      </c>
      <c r="O4" s="72" t="str">
        <f>IFERROR(AVERAGEIF('Daily KPI'!$D:$D,$A$4,'Daily KPI'!$V:$V),"")</f>
        <v/>
      </c>
    </row>
    <row r="6" spans="1:15" ht="29.25" customHeight="1">
      <c r="A6" s="119" t="s">
        <v>102</v>
      </c>
      <c r="B6" s="62">
        <f>B7-6</f>
        <v>45838</v>
      </c>
      <c r="D6" s="25"/>
      <c r="F6" s="25"/>
    </row>
    <row r="7" spans="1:15" ht="29.25" customHeight="1">
      <c r="A7" s="119" t="s">
        <v>103</v>
      </c>
      <c r="B7" s="62">
        <f>B1</f>
        <v>45844</v>
      </c>
    </row>
    <row r="8" spans="1:15" ht="29.25" customHeight="1">
      <c r="A8" s="367" t="s">
        <v>95</v>
      </c>
      <c r="B8" s="368"/>
      <c r="C8" s="368"/>
      <c r="D8" s="368"/>
      <c r="E8" s="368"/>
      <c r="F8" s="368"/>
      <c r="G8" s="368"/>
      <c r="H8" s="368"/>
      <c r="I8" s="368"/>
      <c r="J8" s="368"/>
      <c r="K8" s="368"/>
      <c r="L8" s="368"/>
      <c r="M8" s="368"/>
      <c r="N8" s="368"/>
      <c r="O8" s="368"/>
    </row>
    <row r="9" spans="1:15" ht="29.25" customHeight="1">
      <c r="A9" s="75" t="s">
        <v>96</v>
      </c>
      <c r="B9" s="64" t="s">
        <v>82</v>
      </c>
      <c r="C9" s="65" t="s">
        <v>97</v>
      </c>
      <c r="D9" s="65" t="s">
        <v>98</v>
      </c>
      <c r="E9" s="65" t="s">
        <v>85</v>
      </c>
      <c r="F9" s="65" t="s">
        <v>86</v>
      </c>
      <c r="G9" s="65" t="s">
        <v>87</v>
      </c>
      <c r="H9" s="65" t="s">
        <v>88</v>
      </c>
      <c r="I9" s="65" t="s">
        <v>89</v>
      </c>
      <c r="J9" s="65" t="s">
        <v>90</v>
      </c>
      <c r="K9" s="65" t="s">
        <v>91</v>
      </c>
      <c r="L9" s="65" t="s">
        <v>92</v>
      </c>
      <c r="M9" s="65" t="s">
        <v>99</v>
      </c>
      <c r="N9" s="65" t="s">
        <v>100</v>
      </c>
      <c r="O9" s="65" t="s">
        <v>101</v>
      </c>
    </row>
    <row r="10" spans="1:15" s="50" customFormat="1" ht="29.25" customHeight="1">
      <c r="A10" s="66">
        <f>A4</f>
        <v>45839</v>
      </c>
      <c r="B10" s="67">
        <f>(B7-B6)+1</f>
        <v>7</v>
      </c>
      <c r="C10" s="68">
        <f>SUMIFS('Daily KPI'!$AC:$AC,'Daily KPI'!$A:$A,"&gt;="&amp;$B$6,'Daily KPI'!$A:$A,"&lt;="&amp;$B$7)</f>
        <v>32.615698924731177</v>
      </c>
      <c r="D10" s="69">
        <f>SUMIFS('Daily KPI'!$I:$I,'Daily KPI'!$A:$A,"&gt;="&amp;B6,'Daily KPI'!$A:$A,"&lt;="&amp;B7)</f>
        <v>28.200349553134302</v>
      </c>
      <c r="E10" s="67">
        <f>SUMIFS('Daily KPI'!$AD:$AD,'Daily KPI'!$A:$A,"&gt;="&amp;B6,'Daily KPI'!$A:$A,"&lt;="&amp;B7)/1000</f>
        <v>5230.9523105901289</v>
      </c>
      <c r="F10" s="70">
        <f>SUMIFS('Daily KPI'!$AA:$AA,'Daily KPI'!$A:$A,"&gt;="&amp;B6,'Daily KPI'!$A:$A,"&lt;="&amp;B7)/1000</f>
        <v>3804.0749999999962</v>
      </c>
      <c r="G10" s="71">
        <f>_xlfn.XLOOKUP($A$10,'Modelling New'!$D:$D,'Modelling New'!$Y:$Y)</f>
        <v>0.18888443733063751</v>
      </c>
      <c r="H10" s="72">
        <f>F10/(24*B10)/_xlfn.XLOOKUP(A10,'Modelling New'!D:D,'Modelling New'!N:N)</f>
        <v>0.11647789902998225</v>
      </c>
      <c r="I10" s="71">
        <f>_xlfn.XLOOKUP($A$10,'Modelling New'!$D:$D,'Modelling New'!AF:AF)</f>
        <v>0.995</v>
      </c>
      <c r="J10" s="72">
        <f>AVERAGEIFS('Daily KPI'!$R:$R,'Daily KPI'!$A:$A,"&gt;="&amp;B6,'Daily KPI'!$A:$A,"&lt;="&amp;B7)</f>
        <v>1</v>
      </c>
      <c r="K10" s="71">
        <f>_xlfn.XLOOKUP($A$10,'Modelling New'!$D:$D,'Modelling New'!AE:AE)</f>
        <v>0.995</v>
      </c>
      <c r="L10" s="72">
        <f>AVERAGEIFS('Daily KPI'!$O:$O,'Daily KPI'!$A:$A,"&gt;="&amp;B6,'Daily KPI'!$A:$A,"&lt;="&amp;B7)</f>
        <v>0.95184533082614686</v>
      </c>
      <c r="M10" s="71">
        <f>E10/C10/AVERAGEIFS('Daily KPI'!$AB:$AB,'Daily KPI'!$A:$A,"&gt;="&amp;B6,'Daily KPI'!$A:$A,"&lt;="&amp;B7)</f>
        <v>0.95876031932274763</v>
      </c>
      <c r="N10" s="72">
        <f>F10/D10/AVERAGEIFS('Daily KPI'!$AB:$AB,'Daily KPI'!$A:$A,"&gt;="&amp;B6,'Daily KPI'!$A:$A,"&lt;="&amp;B7)</f>
        <v>0.80640007478186426</v>
      </c>
      <c r="O10" s="72" t="str">
        <f>IFERROR(AVERAGEIFS('Daily KPI'!$V:$V,'Daily KPI'!$A:$A,"&gt;="&amp;B6,'Daily KPI'!$A:$A,"&lt;="&amp;B7),"")</f>
        <v/>
      </c>
    </row>
  </sheetData>
  <sheetProtection algorithmName="SHA-512" hashValue="bHAzg/KzVduPOIaOGImYcsmbZrzXrY4UF4FCWhpVys+RWWxqtloNDQHlJeEbU9xINYMlJHBYRQcB5a0QGV4L9g==" saltValue="z79a0HsXwo16CChv7mPDuw==" spinCount="100000" sheet="1" objects="1" scenarios="1"/>
  <mergeCells count="2">
    <mergeCell ref="A8:O8"/>
    <mergeCell ref="A2:O2"/>
  </mergeCells>
  <pageMargins left="0.7" right="0.7" top="0.75" bottom="0.75" header="0.3" footer="0.3"/>
  <pageSetup paperSize="9" orientation="portrait" r:id="rId1"/>
  <headerFooter>
    <oddFooter>&amp;C&amp;1#&amp;"Calibri"&amp;8&amp;K000000Classification: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J39"/>
  <sheetViews>
    <sheetView workbookViewId="0">
      <selection activeCell="B14" sqref="B14"/>
    </sheetView>
  </sheetViews>
  <sheetFormatPr defaultColWidth="8.81640625" defaultRowHeight="14.5"/>
  <cols>
    <col min="1" max="1" width="14.453125" bestFit="1" customWidth="1"/>
    <col min="2" max="2" width="15.453125" bestFit="1" customWidth="1"/>
    <col min="3" max="3" width="12.1796875" bestFit="1" customWidth="1"/>
    <col min="4" max="4" width="13.26953125" bestFit="1" customWidth="1"/>
    <col min="5" max="5" width="15.453125" bestFit="1" customWidth="1"/>
    <col min="6" max="7" width="13.26953125" bestFit="1" customWidth="1"/>
    <col min="8" max="8" width="15.453125" bestFit="1" customWidth="1"/>
    <col min="9" max="9" width="13.26953125" bestFit="1" customWidth="1"/>
    <col min="10" max="10" width="16.453125" bestFit="1" customWidth="1"/>
  </cols>
  <sheetData>
    <row r="1" spans="1:10">
      <c r="A1" s="162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</row>
    <row r="2" spans="1:10">
      <c r="A2" s="18" t="s">
        <v>114</v>
      </c>
      <c r="B2" s="60">
        <v>1869463</v>
      </c>
      <c r="C2" s="60">
        <v>13320137</v>
      </c>
      <c r="D2" s="60">
        <v>10900910</v>
      </c>
      <c r="E2" s="60">
        <v>1847026</v>
      </c>
      <c r="F2" s="60">
        <v>20067220</v>
      </c>
      <c r="G2" s="60">
        <v>9565909</v>
      </c>
      <c r="H2" s="60">
        <v>493915</v>
      </c>
      <c r="I2" s="60">
        <v>5113952</v>
      </c>
      <c r="J2" s="60">
        <v>4087381</v>
      </c>
    </row>
    <row r="3" spans="1:10">
      <c r="A3" s="276" t="s">
        <v>115</v>
      </c>
      <c r="B3" s="60">
        <v>62682</v>
      </c>
      <c r="C3" s="60">
        <v>452172</v>
      </c>
      <c r="D3" s="60">
        <v>373798</v>
      </c>
      <c r="E3" s="60">
        <v>64355</v>
      </c>
      <c r="F3" s="60">
        <v>670260</v>
      </c>
      <c r="G3" s="60">
        <v>317801</v>
      </c>
      <c r="H3" s="60">
        <v>12521</v>
      </c>
      <c r="I3" s="60">
        <v>155173</v>
      </c>
      <c r="J3" s="60">
        <v>58264</v>
      </c>
    </row>
    <row r="4" spans="1:10">
      <c r="A4" s="276" t="s">
        <v>116</v>
      </c>
      <c r="B4" s="60">
        <v>681297</v>
      </c>
      <c r="C4" s="60">
        <v>4877822</v>
      </c>
      <c r="D4" s="60">
        <v>4028764</v>
      </c>
      <c r="E4" s="60">
        <v>665162</v>
      </c>
      <c r="F4" s="60">
        <v>7207585</v>
      </c>
      <c r="G4" s="60">
        <v>3505455</v>
      </c>
      <c r="H4" s="60">
        <v>139558</v>
      </c>
      <c r="I4" s="60">
        <v>1793327</v>
      </c>
      <c r="J4" s="60">
        <v>1103441</v>
      </c>
    </row>
    <row r="5" spans="1:10">
      <c r="A5" s="276" t="s">
        <v>117</v>
      </c>
      <c r="B5" s="60">
        <v>568734</v>
      </c>
      <c r="C5" s="60">
        <v>4053812</v>
      </c>
      <c r="D5" s="60">
        <v>3321472</v>
      </c>
      <c r="E5" s="60">
        <v>561592</v>
      </c>
      <c r="F5" s="60">
        <v>5998763</v>
      </c>
      <c r="G5" s="60">
        <v>2837904</v>
      </c>
      <c r="H5" s="60">
        <v>115602</v>
      </c>
      <c r="I5" s="60">
        <v>1530786</v>
      </c>
      <c r="J5" s="60">
        <v>1346149</v>
      </c>
    </row>
    <row r="6" spans="1:10">
      <c r="A6" s="276" t="s">
        <v>118</v>
      </c>
      <c r="B6" s="60">
        <v>469046</v>
      </c>
      <c r="C6" s="60">
        <v>3305753</v>
      </c>
      <c r="D6" s="60">
        <v>2674506</v>
      </c>
      <c r="E6" s="60">
        <v>467332</v>
      </c>
      <c r="F6" s="60">
        <v>5243543</v>
      </c>
      <c r="G6" s="60">
        <v>2456556</v>
      </c>
      <c r="H6" s="60">
        <v>191721</v>
      </c>
      <c r="I6" s="60">
        <v>1381181</v>
      </c>
      <c r="J6" s="60">
        <v>1382241</v>
      </c>
    </row>
    <row r="7" spans="1:10">
      <c r="A7" s="276" t="s">
        <v>1852</v>
      </c>
      <c r="B7" s="60">
        <v>87704</v>
      </c>
      <c r="C7" s="60">
        <v>630578</v>
      </c>
      <c r="D7" s="60">
        <v>502370</v>
      </c>
      <c r="E7" s="60">
        <v>88585</v>
      </c>
      <c r="F7" s="60">
        <v>947069</v>
      </c>
      <c r="G7" s="60">
        <v>448193</v>
      </c>
      <c r="H7" s="60">
        <v>34513</v>
      </c>
      <c r="I7" s="60">
        <v>253485</v>
      </c>
      <c r="J7" s="60">
        <v>197286</v>
      </c>
    </row>
    <row r="8" spans="1:10">
      <c r="A8" s="293">
        <v>45839</v>
      </c>
      <c r="B8" s="60">
        <v>13547</v>
      </c>
      <c r="C8" s="60">
        <v>96228</v>
      </c>
      <c r="D8" s="60">
        <v>75786</v>
      </c>
      <c r="E8" s="60">
        <v>13844</v>
      </c>
      <c r="F8" s="60">
        <v>155231</v>
      </c>
      <c r="G8" s="60">
        <v>73959</v>
      </c>
      <c r="H8" s="60">
        <v>5611</v>
      </c>
      <c r="I8" s="60">
        <v>41045</v>
      </c>
      <c r="J8" s="60">
        <v>28671</v>
      </c>
    </row>
    <row r="9" spans="1:10">
      <c r="A9" s="293">
        <v>45840</v>
      </c>
      <c r="B9" s="60">
        <v>14632</v>
      </c>
      <c r="C9" s="60">
        <v>103285</v>
      </c>
      <c r="D9" s="60">
        <v>77941</v>
      </c>
      <c r="E9" s="60">
        <v>14892</v>
      </c>
      <c r="F9" s="60">
        <v>146578</v>
      </c>
      <c r="G9" s="60">
        <v>69201</v>
      </c>
      <c r="H9" s="60">
        <v>5366</v>
      </c>
      <c r="I9" s="60">
        <v>39010</v>
      </c>
      <c r="J9" s="60">
        <v>29208</v>
      </c>
    </row>
    <row r="10" spans="1:10">
      <c r="A10" s="293">
        <v>45841</v>
      </c>
      <c r="B10" s="60">
        <v>14637</v>
      </c>
      <c r="C10" s="60">
        <v>105702</v>
      </c>
      <c r="D10" s="60">
        <v>86205</v>
      </c>
      <c r="E10" s="60">
        <v>14592</v>
      </c>
      <c r="F10" s="60">
        <v>146372</v>
      </c>
      <c r="G10" s="60">
        <v>67704</v>
      </c>
      <c r="H10" s="60">
        <v>5280</v>
      </c>
      <c r="I10" s="60">
        <v>39326</v>
      </c>
      <c r="J10" s="60">
        <v>32993</v>
      </c>
    </row>
    <row r="11" spans="1:10">
      <c r="A11" s="293">
        <v>45842</v>
      </c>
      <c r="B11" s="60">
        <v>15330</v>
      </c>
      <c r="C11" s="60">
        <v>111496</v>
      </c>
      <c r="D11" s="60">
        <v>91330</v>
      </c>
      <c r="E11" s="60">
        <v>15549</v>
      </c>
      <c r="F11" s="60">
        <v>164751</v>
      </c>
      <c r="G11" s="60">
        <v>80584</v>
      </c>
      <c r="H11" s="60">
        <v>6148</v>
      </c>
      <c r="I11" s="60">
        <v>44572</v>
      </c>
      <c r="J11" s="60">
        <v>35743</v>
      </c>
    </row>
    <row r="12" spans="1:10">
      <c r="A12" s="293">
        <v>45843</v>
      </c>
      <c r="B12" s="60">
        <v>15166</v>
      </c>
      <c r="C12" s="60">
        <v>111073</v>
      </c>
      <c r="D12" s="60">
        <v>88922</v>
      </c>
      <c r="E12" s="60">
        <v>15120</v>
      </c>
      <c r="F12" s="60">
        <v>160949</v>
      </c>
      <c r="G12" s="60">
        <v>75223</v>
      </c>
      <c r="H12" s="60">
        <v>5877</v>
      </c>
      <c r="I12" s="60">
        <v>42805</v>
      </c>
      <c r="J12" s="60">
        <v>35952</v>
      </c>
    </row>
    <row r="13" spans="1:10">
      <c r="A13" s="293">
        <v>45844</v>
      </c>
      <c r="B13" s="60">
        <v>14392</v>
      </c>
      <c r="C13" s="60">
        <v>102794</v>
      </c>
      <c r="D13" s="60">
        <v>82186</v>
      </c>
      <c r="E13" s="60">
        <v>14588</v>
      </c>
      <c r="F13" s="60">
        <v>173188</v>
      </c>
      <c r="G13" s="60">
        <v>81522</v>
      </c>
      <c r="H13" s="60">
        <v>6231</v>
      </c>
      <c r="I13" s="60">
        <v>46727</v>
      </c>
      <c r="J13" s="60">
        <v>34719</v>
      </c>
    </row>
    <row r="14" spans="1:10">
      <c r="A14" s="293">
        <v>45845</v>
      </c>
      <c r="B14" s="60">
        <v>0</v>
      </c>
      <c r="C14" s="60">
        <v>0</v>
      </c>
      <c r="D14" s="60">
        <v>0</v>
      </c>
      <c r="E14" s="60">
        <v>0</v>
      </c>
      <c r="F14" s="60">
        <v>0</v>
      </c>
      <c r="G14" s="60">
        <v>0</v>
      </c>
      <c r="H14" s="60">
        <v>0</v>
      </c>
      <c r="I14" s="60">
        <v>0</v>
      </c>
      <c r="J14" s="60">
        <v>0</v>
      </c>
    </row>
    <row r="15" spans="1:10">
      <c r="A15" s="293">
        <v>45846</v>
      </c>
      <c r="B15" s="60">
        <v>0</v>
      </c>
      <c r="C15" s="60">
        <v>0</v>
      </c>
      <c r="D15" s="60">
        <v>0</v>
      </c>
      <c r="E15" s="60">
        <v>0</v>
      </c>
      <c r="F15" s="60">
        <v>0</v>
      </c>
      <c r="G15" s="60">
        <v>0</v>
      </c>
      <c r="H15" s="60">
        <v>0</v>
      </c>
      <c r="I15" s="60">
        <v>0</v>
      </c>
      <c r="J15" s="60">
        <v>0</v>
      </c>
    </row>
    <row r="16" spans="1:10">
      <c r="A16" s="293">
        <v>45847</v>
      </c>
      <c r="B16" s="60">
        <v>0</v>
      </c>
      <c r="C16" s="60">
        <v>0</v>
      </c>
      <c r="D16" s="60">
        <v>0</v>
      </c>
      <c r="E16" s="60">
        <v>0</v>
      </c>
      <c r="F16" s="60">
        <v>0</v>
      </c>
      <c r="G16" s="60">
        <v>0</v>
      </c>
      <c r="H16" s="60">
        <v>0</v>
      </c>
      <c r="I16" s="60">
        <v>0</v>
      </c>
      <c r="J16" s="60">
        <v>0</v>
      </c>
    </row>
    <row r="17" spans="1:10">
      <c r="A17" s="293">
        <v>45848</v>
      </c>
      <c r="B17" s="60">
        <v>0</v>
      </c>
      <c r="C17" s="60">
        <v>0</v>
      </c>
      <c r="D17" s="60">
        <v>0</v>
      </c>
      <c r="E17" s="60">
        <v>0</v>
      </c>
      <c r="F17" s="60">
        <v>0</v>
      </c>
      <c r="G17" s="60">
        <v>0</v>
      </c>
      <c r="H17" s="60">
        <v>0</v>
      </c>
      <c r="I17" s="60">
        <v>0</v>
      </c>
      <c r="J17" s="60">
        <v>0</v>
      </c>
    </row>
    <row r="18" spans="1:10">
      <c r="A18" s="293">
        <v>45849</v>
      </c>
      <c r="B18" s="60">
        <v>0</v>
      </c>
      <c r="C18" s="60">
        <v>0</v>
      </c>
      <c r="D18" s="60">
        <v>0</v>
      </c>
      <c r="E18" s="60">
        <v>0</v>
      </c>
      <c r="F18" s="60">
        <v>0</v>
      </c>
      <c r="G18" s="60">
        <v>0</v>
      </c>
      <c r="H18" s="60">
        <v>0</v>
      </c>
      <c r="I18" s="60">
        <v>0</v>
      </c>
      <c r="J18" s="60">
        <v>0</v>
      </c>
    </row>
    <row r="19" spans="1:10">
      <c r="A19" s="293">
        <v>45850</v>
      </c>
      <c r="B19" s="60">
        <v>0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60">
        <v>0</v>
      </c>
      <c r="I19" s="60">
        <v>0</v>
      </c>
      <c r="J19" s="60">
        <v>0</v>
      </c>
    </row>
    <row r="20" spans="1:10">
      <c r="A20" s="293">
        <v>45851</v>
      </c>
      <c r="B20" s="60">
        <v>0</v>
      </c>
      <c r="C20" s="60">
        <v>0</v>
      </c>
      <c r="D20" s="60">
        <v>0</v>
      </c>
      <c r="E20" s="60">
        <v>0</v>
      </c>
      <c r="F20" s="60">
        <v>0</v>
      </c>
      <c r="G20" s="60">
        <v>0</v>
      </c>
      <c r="H20" s="60">
        <v>0</v>
      </c>
      <c r="I20" s="60">
        <v>0</v>
      </c>
      <c r="J20" s="60">
        <v>0</v>
      </c>
    </row>
    <row r="21" spans="1:10">
      <c r="A21" s="293">
        <v>45852</v>
      </c>
      <c r="B21" s="60">
        <v>0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0</v>
      </c>
    </row>
    <row r="22" spans="1:10">
      <c r="A22" s="293">
        <v>45853</v>
      </c>
      <c r="B22" s="60">
        <v>0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>
        <v>0</v>
      </c>
      <c r="J22" s="60">
        <v>0</v>
      </c>
    </row>
    <row r="23" spans="1:10">
      <c r="A23" s="293">
        <v>45854</v>
      </c>
      <c r="B23" s="60">
        <v>0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</row>
    <row r="24" spans="1:10">
      <c r="A24" s="293">
        <v>45855</v>
      </c>
      <c r="B24" s="60">
        <v>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</row>
    <row r="25" spans="1:10">
      <c r="A25" s="293">
        <v>45856</v>
      </c>
      <c r="B25" s="60">
        <v>0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</row>
    <row r="26" spans="1:10">
      <c r="A26" s="293">
        <v>45857</v>
      </c>
      <c r="B26" s="60">
        <v>0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</row>
    <row r="27" spans="1:10">
      <c r="A27" s="293">
        <v>45858</v>
      </c>
      <c r="B27" s="60">
        <v>0</v>
      </c>
      <c r="C27" s="60">
        <v>0</v>
      </c>
      <c r="D27" s="60">
        <v>0</v>
      </c>
      <c r="E27" s="60">
        <v>0</v>
      </c>
      <c r="F27" s="60">
        <v>0</v>
      </c>
      <c r="G27" s="60">
        <v>0</v>
      </c>
      <c r="H27" s="60">
        <v>0</v>
      </c>
      <c r="I27" s="60">
        <v>0</v>
      </c>
      <c r="J27" s="60">
        <v>0</v>
      </c>
    </row>
    <row r="28" spans="1:10">
      <c r="A28" s="293">
        <v>45859</v>
      </c>
      <c r="B28" s="60">
        <v>0</v>
      </c>
      <c r="C28" s="60">
        <v>0</v>
      </c>
      <c r="D28" s="60">
        <v>0</v>
      </c>
      <c r="E28" s="60">
        <v>0</v>
      </c>
      <c r="F28" s="60">
        <v>0</v>
      </c>
      <c r="G28" s="60">
        <v>0</v>
      </c>
      <c r="H28" s="60">
        <v>0</v>
      </c>
      <c r="I28" s="60">
        <v>0</v>
      </c>
      <c r="J28" s="60">
        <v>0</v>
      </c>
    </row>
    <row r="29" spans="1:10">
      <c r="A29" s="293">
        <v>45860</v>
      </c>
      <c r="B29" s="60">
        <v>0</v>
      </c>
      <c r="C29" s="60">
        <v>0</v>
      </c>
      <c r="D29" s="60">
        <v>0</v>
      </c>
      <c r="E29" s="60">
        <v>0</v>
      </c>
      <c r="F29" s="60">
        <v>0</v>
      </c>
      <c r="G29" s="60">
        <v>0</v>
      </c>
      <c r="H29" s="60">
        <v>0</v>
      </c>
      <c r="I29" s="60">
        <v>0</v>
      </c>
      <c r="J29" s="60">
        <v>0</v>
      </c>
    </row>
    <row r="30" spans="1:10">
      <c r="A30" s="293">
        <v>45861</v>
      </c>
      <c r="B30" s="60">
        <v>0</v>
      </c>
      <c r="C30" s="60">
        <v>0</v>
      </c>
      <c r="D30" s="60">
        <v>0</v>
      </c>
      <c r="E30" s="60">
        <v>0</v>
      </c>
      <c r="F30" s="60">
        <v>0</v>
      </c>
      <c r="G30" s="60">
        <v>0</v>
      </c>
      <c r="H30" s="60">
        <v>0</v>
      </c>
      <c r="I30" s="60">
        <v>0</v>
      </c>
      <c r="J30" s="60">
        <v>0</v>
      </c>
    </row>
    <row r="31" spans="1:10">
      <c r="A31" s="293">
        <v>45862</v>
      </c>
      <c r="B31" s="60">
        <v>0</v>
      </c>
      <c r="C31" s="60">
        <v>0</v>
      </c>
      <c r="D31" s="60">
        <v>0</v>
      </c>
      <c r="E31" s="60">
        <v>0</v>
      </c>
      <c r="F31" s="60">
        <v>0</v>
      </c>
      <c r="G31" s="60">
        <v>0</v>
      </c>
      <c r="H31" s="60">
        <v>0</v>
      </c>
      <c r="I31" s="60">
        <v>0</v>
      </c>
      <c r="J31" s="60">
        <v>0</v>
      </c>
    </row>
    <row r="32" spans="1:10">
      <c r="A32" s="293">
        <v>45863</v>
      </c>
      <c r="B32" s="60">
        <v>0</v>
      </c>
      <c r="C32" s="60">
        <v>0</v>
      </c>
      <c r="D32" s="60">
        <v>0</v>
      </c>
      <c r="E32" s="60">
        <v>0</v>
      </c>
      <c r="F32" s="60">
        <v>0</v>
      </c>
      <c r="G32" s="60">
        <v>0</v>
      </c>
      <c r="H32" s="60">
        <v>0</v>
      </c>
      <c r="I32" s="60">
        <v>0</v>
      </c>
      <c r="J32" s="60">
        <v>0</v>
      </c>
    </row>
    <row r="33" spans="1:10">
      <c r="A33" s="293">
        <v>45864</v>
      </c>
      <c r="B33" s="60">
        <v>0</v>
      </c>
      <c r="C33" s="60">
        <v>0</v>
      </c>
      <c r="D33" s="60">
        <v>0</v>
      </c>
      <c r="E33" s="60">
        <v>0</v>
      </c>
      <c r="F33" s="60">
        <v>0</v>
      </c>
      <c r="G33" s="60">
        <v>0</v>
      </c>
      <c r="H33" s="60">
        <v>0</v>
      </c>
      <c r="I33" s="60">
        <v>0</v>
      </c>
      <c r="J33" s="60">
        <v>0</v>
      </c>
    </row>
    <row r="34" spans="1:10">
      <c r="A34" s="293">
        <v>45865</v>
      </c>
      <c r="B34" s="60">
        <v>0</v>
      </c>
      <c r="C34" s="60">
        <v>0</v>
      </c>
      <c r="D34" s="60">
        <v>0</v>
      </c>
      <c r="E34" s="60">
        <v>0</v>
      </c>
      <c r="F34" s="60">
        <v>0</v>
      </c>
      <c r="G34" s="60">
        <v>0</v>
      </c>
      <c r="H34" s="60">
        <v>0</v>
      </c>
      <c r="I34" s="60">
        <v>0</v>
      </c>
      <c r="J34" s="60">
        <v>0</v>
      </c>
    </row>
    <row r="35" spans="1:10">
      <c r="A35" s="293">
        <v>45866</v>
      </c>
      <c r="B35" s="60">
        <v>0</v>
      </c>
      <c r="C35" s="60">
        <v>0</v>
      </c>
      <c r="D35" s="60">
        <v>0</v>
      </c>
      <c r="E35" s="60">
        <v>0</v>
      </c>
      <c r="F35" s="60">
        <v>0</v>
      </c>
      <c r="G35" s="60">
        <v>0</v>
      </c>
      <c r="H35" s="60">
        <v>0</v>
      </c>
      <c r="I35" s="60">
        <v>0</v>
      </c>
      <c r="J35" s="60">
        <v>0</v>
      </c>
    </row>
    <row r="36" spans="1:10">
      <c r="A36" s="293">
        <v>45867</v>
      </c>
      <c r="B36" s="60">
        <v>0</v>
      </c>
      <c r="C36" s="60">
        <v>0</v>
      </c>
      <c r="D36" s="60">
        <v>0</v>
      </c>
      <c r="E36" s="60">
        <v>0</v>
      </c>
      <c r="F36" s="60">
        <v>0</v>
      </c>
      <c r="G36" s="60">
        <v>0</v>
      </c>
      <c r="H36" s="60">
        <v>0</v>
      </c>
      <c r="I36" s="60">
        <v>0</v>
      </c>
      <c r="J36" s="60">
        <v>0</v>
      </c>
    </row>
    <row r="37" spans="1:10">
      <c r="A37" s="293">
        <v>45868</v>
      </c>
      <c r="B37" s="60">
        <v>0</v>
      </c>
      <c r="C37" s="60">
        <v>0</v>
      </c>
      <c r="D37" s="60">
        <v>0</v>
      </c>
      <c r="E37" s="60">
        <v>0</v>
      </c>
      <c r="F37" s="60">
        <v>0</v>
      </c>
      <c r="G37" s="60">
        <v>0</v>
      </c>
      <c r="H37" s="60">
        <v>0</v>
      </c>
      <c r="I37" s="60">
        <v>0</v>
      </c>
      <c r="J37" s="60">
        <v>0</v>
      </c>
    </row>
    <row r="38" spans="1:10">
      <c r="A38" s="293">
        <v>45869</v>
      </c>
      <c r="B38" s="60">
        <v>0</v>
      </c>
      <c r="C38" s="60">
        <v>0</v>
      </c>
      <c r="D38" s="60">
        <v>0</v>
      </c>
      <c r="E38" s="60">
        <v>0</v>
      </c>
      <c r="F38" s="60">
        <v>0</v>
      </c>
      <c r="G38" s="60">
        <v>0</v>
      </c>
      <c r="H38" s="60">
        <v>0</v>
      </c>
      <c r="I38" s="60">
        <v>0</v>
      </c>
      <c r="J38" s="60">
        <v>0</v>
      </c>
    </row>
    <row r="39" spans="1:10">
      <c r="A39" s="18" t="s">
        <v>119</v>
      </c>
      <c r="B39" s="60">
        <v>1869463</v>
      </c>
      <c r="C39" s="60">
        <v>13320137</v>
      </c>
      <c r="D39" s="60">
        <v>10900910</v>
      </c>
      <c r="E39" s="60">
        <v>1847026</v>
      </c>
      <c r="F39" s="60">
        <v>20067220</v>
      </c>
      <c r="G39" s="60">
        <v>9565909</v>
      </c>
      <c r="H39" s="60">
        <v>493915</v>
      </c>
      <c r="I39" s="60">
        <v>5113952</v>
      </c>
      <c r="J39" s="60">
        <v>4087381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GJ245"/>
  <sheetViews>
    <sheetView zoomScale="85" zoomScaleNormal="85" workbookViewId="0">
      <pane xSplit="7" ySplit="4" topLeftCell="BX95" activePane="bottomRight" state="frozen"/>
      <selection pane="topRight" activeCell="Z69" sqref="Z69"/>
      <selection pane="bottomLeft" activeCell="Z69" sqref="Z69"/>
      <selection pane="bottomRight" activeCell="CB104" sqref="CB104"/>
    </sheetView>
  </sheetViews>
  <sheetFormatPr defaultColWidth="8.81640625" defaultRowHeight="14.5"/>
  <cols>
    <col min="1" max="1" width="11.1796875" style="145" customWidth="1"/>
    <col min="2" max="2" width="11.1796875" style="146" customWidth="1"/>
    <col min="3" max="3" width="12.1796875" style="146" customWidth="1"/>
    <col min="4" max="4" width="15.453125" style="146" customWidth="1"/>
    <col min="5" max="5" width="8.81640625" style="146"/>
    <col min="6" max="6" width="13.453125" style="146" bestFit="1" customWidth="1"/>
    <col min="7" max="7" width="11.1796875" style="145" customWidth="1"/>
    <col min="8" max="8" width="9.453125" style="146" customWidth="1"/>
    <col min="9" max="9" width="10.81640625" style="146" customWidth="1"/>
    <col min="10" max="11" width="10.1796875" style="146" customWidth="1"/>
    <col min="12" max="13" width="9.453125" style="146" customWidth="1"/>
    <col min="14" max="14" width="10.1796875" style="146" bestFit="1" customWidth="1"/>
    <col min="15" max="15" width="10.1796875" style="146" customWidth="1"/>
    <col min="16" max="25" width="9.453125" style="146" customWidth="1"/>
    <col min="26" max="39" width="10.1796875" style="146" customWidth="1"/>
    <col min="40" max="47" width="10.1796875" style="146" bestFit="1" customWidth="1"/>
    <col min="48" max="105" width="10.1796875" style="146" customWidth="1"/>
    <col min="106" max="107" width="11.26953125" style="146" customWidth="1"/>
    <col min="108" max="111" width="8.81640625" style="146" customWidth="1"/>
    <col min="112" max="112" width="9.81640625" style="146" customWidth="1"/>
    <col min="113" max="113" width="8.81640625" style="146" customWidth="1"/>
    <col min="114" max="114" width="10.1796875" style="146" customWidth="1"/>
    <col min="115" max="127" width="8.81640625" style="146" customWidth="1"/>
    <col min="128" max="135" width="11.1796875" style="146" customWidth="1"/>
    <col min="136" max="136" width="10.1796875" style="146" customWidth="1"/>
    <col min="137" max="137" width="15.1796875" style="145" customWidth="1"/>
    <col min="138" max="141" width="12" style="145" customWidth="1"/>
    <col min="142" max="146" width="12.1796875" style="145" customWidth="1"/>
    <col min="147" max="147" width="12" style="145" customWidth="1"/>
    <col min="148" max="148" width="12.1796875" style="145" customWidth="1"/>
    <col min="149" max="149" width="11.1796875" style="145" customWidth="1"/>
    <col min="150" max="151" width="12.1796875" style="145" customWidth="1"/>
    <col min="152" max="152" width="12.453125" style="145" bestFit="1" customWidth="1"/>
    <col min="153" max="153" width="12.453125" style="145" customWidth="1"/>
    <col min="154" max="154" width="12.1796875" style="145" customWidth="1"/>
    <col min="155" max="155" width="12" style="145" customWidth="1"/>
    <col min="156" max="156" width="11.1796875" style="145" customWidth="1"/>
    <col min="157" max="157" width="10" style="145" customWidth="1"/>
    <col min="158" max="158" width="10.1796875" style="145" customWidth="1"/>
    <col min="159" max="159" width="9.1796875" style="145" customWidth="1"/>
    <col min="160" max="160" width="9.453125" style="145" customWidth="1"/>
    <col min="161" max="161" width="15.1796875" style="146" customWidth="1"/>
    <col min="162" max="162" width="10.1796875" style="146" customWidth="1"/>
    <col min="163" max="163" width="8.81640625" style="146"/>
    <col min="164" max="164" width="14.26953125" style="146" bestFit="1" customWidth="1"/>
    <col min="165" max="167" width="8.81640625" style="146"/>
    <col min="168" max="168" width="9.453125" style="146" bestFit="1" customWidth="1"/>
    <col min="169" max="170" width="8.81640625" style="146"/>
    <col min="171" max="171" width="10.1796875" style="146" customWidth="1"/>
    <col min="172" max="173" width="9.453125" style="146" bestFit="1" customWidth="1"/>
    <col min="174" max="175" width="8.81640625" style="146"/>
    <col min="176" max="176" width="12.81640625" style="146" bestFit="1" customWidth="1"/>
    <col min="177" max="177" width="13.453125" style="146" customWidth="1"/>
    <col min="178" max="178" width="12.453125" style="146" bestFit="1" customWidth="1"/>
    <col min="179" max="179" width="11" style="146" customWidth="1"/>
    <col min="180" max="180" width="13.1796875" style="146" customWidth="1"/>
    <col min="181" max="182" width="14" style="146" bestFit="1" customWidth="1"/>
    <col min="183" max="183" width="11.1796875" style="145" customWidth="1"/>
    <col min="184" max="184" width="14.81640625" style="146" bestFit="1" customWidth="1"/>
    <col min="185" max="185" width="13.1796875" style="146" customWidth="1"/>
    <col min="186" max="186" width="14.453125" style="145" bestFit="1" customWidth="1"/>
    <col min="187" max="187" width="11.1796875" style="145" customWidth="1"/>
    <col min="188" max="188" width="13.453125" style="146" bestFit="1" customWidth="1"/>
    <col min="189" max="189" width="12.7265625" style="146" bestFit="1" customWidth="1"/>
    <col min="190" max="16384" width="8.81640625" style="146"/>
  </cols>
  <sheetData>
    <row r="1" spans="1:192">
      <c r="A1" s="145">
        <v>1</v>
      </c>
      <c r="B1" s="146">
        <f>A1+1</f>
        <v>2</v>
      </c>
      <c r="C1" s="146">
        <f t="shared" ref="C1:G1" si="0">B1+1</f>
        <v>3</v>
      </c>
      <c r="D1" s="146">
        <f t="shared" si="0"/>
        <v>4</v>
      </c>
      <c r="E1" s="146">
        <f t="shared" si="0"/>
        <v>5</v>
      </c>
      <c r="F1" s="146">
        <f t="shared" si="0"/>
        <v>6</v>
      </c>
      <c r="G1" s="146">
        <f t="shared" si="0"/>
        <v>7</v>
      </c>
      <c r="H1" s="146">
        <f t="shared" ref="H1" si="1">G1+1</f>
        <v>8</v>
      </c>
      <c r="I1" s="146">
        <f t="shared" ref="I1" si="2">H1+1</f>
        <v>9</v>
      </c>
      <c r="J1" s="146">
        <f t="shared" ref="J1" si="3">I1+1</f>
        <v>10</v>
      </c>
      <c r="K1" s="146">
        <f t="shared" ref="K1" si="4">J1+1</f>
        <v>11</v>
      </c>
      <c r="L1" s="146">
        <f t="shared" ref="L1" si="5">K1+1</f>
        <v>12</v>
      </c>
      <c r="M1" s="146">
        <f t="shared" ref="M1" si="6">L1+1</f>
        <v>13</v>
      </c>
      <c r="N1" s="146">
        <f t="shared" ref="N1" si="7">M1+1</f>
        <v>14</v>
      </c>
      <c r="O1" s="146">
        <f t="shared" ref="O1" si="8">N1+1</f>
        <v>15</v>
      </c>
      <c r="P1" s="146">
        <f t="shared" ref="P1" si="9">O1+1</f>
        <v>16</v>
      </c>
      <c r="Q1" s="146">
        <f t="shared" ref="Q1" si="10">P1+1</f>
        <v>17</v>
      </c>
      <c r="R1" s="146">
        <f t="shared" ref="R1" si="11">Q1+1</f>
        <v>18</v>
      </c>
      <c r="S1" s="146">
        <f t="shared" ref="S1" si="12">R1+1</f>
        <v>19</v>
      </c>
      <c r="T1" s="146">
        <f t="shared" ref="T1" si="13">S1+1</f>
        <v>20</v>
      </c>
      <c r="U1" s="146">
        <f t="shared" ref="U1" si="14">T1+1</f>
        <v>21</v>
      </c>
      <c r="V1" s="146">
        <f t="shared" ref="V1" si="15">U1+1</f>
        <v>22</v>
      </c>
      <c r="W1" s="146">
        <f t="shared" ref="W1" si="16">V1+1</f>
        <v>23</v>
      </c>
      <c r="X1" s="146">
        <f t="shared" ref="X1" si="17">W1+1</f>
        <v>24</v>
      </c>
      <c r="Y1" s="146">
        <f t="shared" ref="Y1" si="18">X1+1</f>
        <v>25</v>
      </c>
      <c r="Z1" s="146">
        <f t="shared" ref="Z1" si="19">Y1+1</f>
        <v>26</v>
      </c>
      <c r="AA1" s="146">
        <f t="shared" ref="AA1" si="20">Z1+1</f>
        <v>27</v>
      </c>
      <c r="AB1" s="146">
        <f t="shared" ref="AB1" si="21">AA1+1</f>
        <v>28</v>
      </c>
      <c r="AC1" s="146">
        <f t="shared" ref="AC1" si="22">AB1+1</f>
        <v>29</v>
      </c>
      <c r="AD1" s="146">
        <f t="shared" ref="AD1" si="23">AC1+1</f>
        <v>30</v>
      </c>
      <c r="AE1" s="146">
        <f t="shared" ref="AE1" si="24">AD1+1</f>
        <v>31</v>
      </c>
      <c r="AF1" s="146">
        <f t="shared" ref="AF1" si="25">AE1+1</f>
        <v>32</v>
      </c>
      <c r="AG1" s="146">
        <f t="shared" ref="AG1" si="26">AF1+1</f>
        <v>33</v>
      </c>
      <c r="AH1" s="146">
        <f t="shared" ref="AH1" si="27">AG1+1</f>
        <v>34</v>
      </c>
      <c r="AI1" s="146">
        <f t="shared" ref="AI1" si="28">AH1+1</f>
        <v>35</v>
      </c>
      <c r="AJ1" s="146">
        <f t="shared" ref="AJ1" si="29">AI1+1</f>
        <v>36</v>
      </c>
      <c r="AK1" s="146">
        <f t="shared" ref="AK1" si="30">AJ1+1</f>
        <v>37</v>
      </c>
      <c r="AL1" s="146">
        <f t="shared" ref="AL1" si="31">AK1+1</f>
        <v>38</v>
      </c>
      <c r="AM1" s="146">
        <f t="shared" ref="AM1" si="32">AL1+1</f>
        <v>39</v>
      </c>
      <c r="AN1" s="146">
        <f t="shared" ref="AN1" si="33">AM1+1</f>
        <v>40</v>
      </c>
      <c r="AO1" s="146">
        <f t="shared" ref="AO1" si="34">AN1+1</f>
        <v>41</v>
      </c>
      <c r="AP1" s="146">
        <f t="shared" ref="AP1" si="35">AO1+1</f>
        <v>42</v>
      </c>
      <c r="AQ1" s="146">
        <f t="shared" ref="AQ1" si="36">AP1+1</f>
        <v>43</v>
      </c>
      <c r="AR1" s="146">
        <f t="shared" ref="AR1" si="37">AQ1+1</f>
        <v>44</v>
      </c>
      <c r="AS1" s="146">
        <f t="shared" ref="AS1" si="38">AR1+1</f>
        <v>45</v>
      </c>
      <c r="AT1" s="146">
        <f t="shared" ref="AT1" si="39">AS1+1</f>
        <v>46</v>
      </c>
      <c r="AU1" s="146">
        <f t="shared" ref="AU1" si="40">AT1+1</f>
        <v>47</v>
      </c>
      <c r="AV1" s="146">
        <f t="shared" ref="AV1" si="41">AU1+1</f>
        <v>48</v>
      </c>
      <c r="AW1" s="146">
        <f t="shared" ref="AW1" si="42">AV1+1</f>
        <v>49</v>
      </c>
      <c r="AX1" s="146">
        <f t="shared" ref="AX1" si="43">AW1+1</f>
        <v>50</v>
      </c>
      <c r="AY1" s="146">
        <f t="shared" ref="AY1" si="44">AX1+1</f>
        <v>51</v>
      </c>
      <c r="AZ1" s="146">
        <f t="shared" ref="AZ1" si="45">AY1+1</f>
        <v>52</v>
      </c>
      <c r="BA1" s="146">
        <f t="shared" ref="BA1" si="46">AZ1+1</f>
        <v>53</v>
      </c>
      <c r="BB1" s="146">
        <f t="shared" ref="BB1" si="47">BA1+1</f>
        <v>54</v>
      </c>
      <c r="BC1" s="146">
        <f t="shared" ref="BC1" si="48">BB1+1</f>
        <v>55</v>
      </c>
      <c r="BD1" s="146">
        <f t="shared" ref="BD1" si="49">BC1+1</f>
        <v>56</v>
      </c>
      <c r="BE1" s="146">
        <f t="shared" ref="BE1" si="50">BD1+1</f>
        <v>57</v>
      </c>
      <c r="BF1" s="146">
        <f t="shared" ref="BF1" si="51">BE1+1</f>
        <v>58</v>
      </c>
      <c r="BG1" s="146">
        <f t="shared" ref="BG1" si="52">BF1+1</f>
        <v>59</v>
      </c>
      <c r="BH1" s="146">
        <f t="shared" ref="BH1" si="53">BG1+1</f>
        <v>60</v>
      </c>
      <c r="BI1" s="146">
        <f t="shared" ref="BI1" si="54">BH1+1</f>
        <v>61</v>
      </c>
      <c r="BJ1" s="146">
        <f t="shared" ref="BJ1" si="55">BI1+1</f>
        <v>62</v>
      </c>
      <c r="BK1" s="146">
        <f t="shared" ref="BK1" si="56">BJ1+1</f>
        <v>63</v>
      </c>
      <c r="BL1" s="146">
        <f t="shared" ref="BL1" si="57">BK1+1</f>
        <v>64</v>
      </c>
      <c r="BM1" s="146">
        <f t="shared" ref="BM1" si="58">BL1+1</f>
        <v>65</v>
      </c>
      <c r="BN1" s="146">
        <f t="shared" ref="BN1" si="59">BM1+1</f>
        <v>66</v>
      </c>
      <c r="BO1" s="146">
        <f t="shared" ref="BO1" si="60">BN1+1</f>
        <v>67</v>
      </c>
      <c r="BP1" s="146">
        <f t="shared" ref="BP1" si="61">BO1+1</f>
        <v>68</v>
      </c>
      <c r="BQ1" s="146">
        <f t="shared" ref="BQ1" si="62">BP1+1</f>
        <v>69</v>
      </c>
      <c r="BR1" s="146">
        <f t="shared" ref="BR1" si="63">BQ1+1</f>
        <v>70</v>
      </c>
      <c r="BS1" s="146">
        <f t="shared" ref="BS1" si="64">BR1+1</f>
        <v>71</v>
      </c>
      <c r="BT1" s="146">
        <f t="shared" ref="BT1" si="65">BS1+1</f>
        <v>72</v>
      </c>
      <c r="BU1" s="146">
        <f t="shared" ref="BU1" si="66">BT1+1</f>
        <v>73</v>
      </c>
      <c r="BV1" s="146">
        <f t="shared" ref="BV1" si="67">BU1+1</f>
        <v>74</v>
      </c>
      <c r="BW1" s="146">
        <f t="shared" ref="BW1" si="68">BV1+1</f>
        <v>75</v>
      </c>
      <c r="BX1" s="146">
        <f t="shared" ref="BX1" si="69">BW1+1</f>
        <v>76</v>
      </c>
      <c r="BY1" s="146">
        <f t="shared" ref="BY1" si="70">BX1+1</f>
        <v>77</v>
      </c>
      <c r="BZ1" s="146">
        <f t="shared" ref="BZ1" si="71">BY1+1</f>
        <v>78</v>
      </c>
      <c r="CA1" s="146">
        <f t="shared" ref="CA1" si="72">BZ1+1</f>
        <v>79</v>
      </c>
      <c r="CB1" s="146">
        <f t="shared" ref="CB1" si="73">CA1+1</f>
        <v>80</v>
      </c>
      <c r="CC1" s="146">
        <f t="shared" ref="CC1" si="74">CB1+1</f>
        <v>81</v>
      </c>
      <c r="CD1" s="146">
        <f t="shared" ref="CD1" si="75">CC1+1</f>
        <v>82</v>
      </c>
      <c r="CE1" s="146">
        <f t="shared" ref="CE1" si="76">CD1+1</f>
        <v>83</v>
      </c>
      <c r="CF1" s="146">
        <f t="shared" ref="CF1" si="77">CE1+1</f>
        <v>84</v>
      </c>
      <c r="CG1" s="146">
        <f t="shared" ref="CG1" si="78">CF1+1</f>
        <v>85</v>
      </c>
      <c r="CH1" s="146">
        <f t="shared" ref="CH1" si="79">CG1+1</f>
        <v>86</v>
      </c>
      <c r="CI1" s="146">
        <f t="shared" ref="CI1" si="80">CH1+1</f>
        <v>87</v>
      </c>
      <c r="CJ1" s="146">
        <f t="shared" ref="CJ1" si="81">CI1+1</f>
        <v>88</v>
      </c>
      <c r="CK1" s="146">
        <f t="shared" ref="CK1" si="82">CJ1+1</f>
        <v>89</v>
      </c>
      <c r="CL1" s="146">
        <f t="shared" ref="CL1" si="83">CK1+1</f>
        <v>90</v>
      </c>
      <c r="CM1" s="146">
        <f t="shared" ref="CM1" si="84">CL1+1</f>
        <v>91</v>
      </c>
      <c r="CN1" s="146">
        <f t="shared" ref="CN1" si="85">CM1+1</f>
        <v>92</v>
      </c>
      <c r="CO1" s="146">
        <f t="shared" ref="CO1" si="86">CN1+1</f>
        <v>93</v>
      </c>
      <c r="CP1" s="146">
        <f t="shared" ref="CP1" si="87">CO1+1</f>
        <v>94</v>
      </c>
      <c r="CQ1" s="146">
        <f t="shared" ref="CQ1" si="88">CP1+1</f>
        <v>95</v>
      </c>
      <c r="CR1" s="146">
        <f t="shared" ref="CR1" si="89">CQ1+1</f>
        <v>96</v>
      </c>
      <c r="CS1" s="146">
        <f t="shared" ref="CS1" si="90">CR1+1</f>
        <v>97</v>
      </c>
      <c r="CT1" s="146">
        <f t="shared" ref="CT1" si="91">CS1+1</f>
        <v>98</v>
      </c>
      <c r="CU1" s="146">
        <f t="shared" ref="CU1" si="92">CT1+1</f>
        <v>99</v>
      </c>
      <c r="CV1" s="146">
        <f t="shared" ref="CV1" si="93">CU1+1</f>
        <v>100</v>
      </c>
      <c r="CW1" s="146">
        <f t="shared" ref="CW1" si="94">CV1+1</f>
        <v>101</v>
      </c>
      <c r="CX1" s="146">
        <f t="shared" ref="CX1" si="95">CW1+1</f>
        <v>102</v>
      </c>
      <c r="CY1" s="146">
        <f t="shared" ref="CY1" si="96">CX1+1</f>
        <v>103</v>
      </c>
      <c r="CZ1" s="146">
        <f t="shared" ref="CZ1" si="97">CY1+1</f>
        <v>104</v>
      </c>
      <c r="DA1" s="146">
        <f t="shared" ref="DA1" si="98">CZ1+1</f>
        <v>105</v>
      </c>
      <c r="DB1" s="146">
        <f t="shared" ref="DB1" si="99">DA1+1</f>
        <v>106</v>
      </c>
      <c r="DC1" s="146">
        <f t="shared" ref="DC1" si="100">DB1+1</f>
        <v>107</v>
      </c>
      <c r="DD1" s="146">
        <f t="shared" ref="DD1" si="101">DC1+1</f>
        <v>108</v>
      </c>
      <c r="DE1" s="146">
        <f t="shared" ref="DE1" si="102">DD1+1</f>
        <v>109</v>
      </c>
      <c r="DF1" s="146">
        <f t="shared" ref="DF1" si="103">DE1+1</f>
        <v>110</v>
      </c>
      <c r="DG1" s="146">
        <f t="shared" ref="DG1" si="104">DF1+1</f>
        <v>111</v>
      </c>
      <c r="DH1" s="146">
        <f t="shared" ref="DH1" si="105">DG1+1</f>
        <v>112</v>
      </c>
      <c r="DI1" s="146">
        <f t="shared" ref="DI1" si="106">DH1+1</f>
        <v>113</v>
      </c>
      <c r="DJ1" s="146">
        <f t="shared" ref="DJ1" si="107">DI1+1</f>
        <v>114</v>
      </c>
      <c r="DK1" s="146">
        <f t="shared" ref="DK1" si="108">DJ1+1</f>
        <v>115</v>
      </c>
      <c r="DL1" s="146">
        <f t="shared" ref="DL1" si="109">DK1+1</f>
        <v>116</v>
      </c>
      <c r="DM1" s="146">
        <f t="shared" ref="DM1" si="110">DL1+1</f>
        <v>117</v>
      </c>
      <c r="DN1" s="146">
        <f t="shared" ref="DN1" si="111">DM1+1</f>
        <v>118</v>
      </c>
      <c r="DO1" s="146">
        <f t="shared" ref="DO1" si="112">DN1+1</f>
        <v>119</v>
      </c>
      <c r="DP1" s="146">
        <f t="shared" ref="DP1" si="113">DO1+1</f>
        <v>120</v>
      </c>
      <c r="DQ1" s="146">
        <f t="shared" ref="DQ1" si="114">DP1+1</f>
        <v>121</v>
      </c>
      <c r="DR1" s="146">
        <f t="shared" ref="DR1" si="115">DQ1+1</f>
        <v>122</v>
      </c>
      <c r="DS1" s="146">
        <f t="shared" ref="DS1" si="116">DR1+1</f>
        <v>123</v>
      </c>
      <c r="DT1" s="146">
        <f t="shared" ref="DT1" si="117">DS1+1</f>
        <v>124</v>
      </c>
      <c r="DU1" s="146">
        <f t="shared" ref="DU1" si="118">DT1+1</f>
        <v>125</v>
      </c>
      <c r="DV1" s="146">
        <f t="shared" ref="DV1" si="119">DU1+1</f>
        <v>126</v>
      </c>
      <c r="DW1" s="146">
        <f t="shared" ref="DW1" si="120">DV1+1</f>
        <v>127</v>
      </c>
      <c r="DX1" s="146">
        <f t="shared" ref="DX1" si="121">DW1+1</f>
        <v>128</v>
      </c>
      <c r="DY1" s="146">
        <f t="shared" ref="DY1" si="122">DX1+1</f>
        <v>129</v>
      </c>
      <c r="DZ1" s="146">
        <f t="shared" ref="DZ1" si="123">DY1+1</f>
        <v>130</v>
      </c>
      <c r="EA1" s="146">
        <f t="shared" ref="EA1" si="124">DZ1+1</f>
        <v>131</v>
      </c>
      <c r="EB1" s="146">
        <f t="shared" ref="EB1" si="125">EA1+1</f>
        <v>132</v>
      </c>
      <c r="EC1" s="146">
        <f t="shared" ref="EC1" si="126">EB1+1</f>
        <v>133</v>
      </c>
      <c r="ED1" s="146">
        <f t="shared" ref="ED1" si="127">EC1+1</f>
        <v>134</v>
      </c>
      <c r="EE1" s="146">
        <f t="shared" ref="EE1" si="128">ED1+1</f>
        <v>135</v>
      </c>
      <c r="EF1" s="146">
        <f t="shared" ref="EF1" si="129">EE1+1</f>
        <v>136</v>
      </c>
      <c r="EG1" s="146">
        <f t="shared" ref="EG1" si="130">EF1+1</f>
        <v>137</v>
      </c>
      <c r="EH1" s="146">
        <f t="shared" ref="EH1" si="131">EG1+1</f>
        <v>138</v>
      </c>
      <c r="EI1" s="146">
        <f t="shared" ref="EI1" si="132">EH1+1</f>
        <v>139</v>
      </c>
      <c r="EJ1" s="146">
        <f t="shared" ref="EJ1" si="133">EI1+1</f>
        <v>140</v>
      </c>
      <c r="EK1" s="146">
        <f t="shared" ref="EK1" si="134">EJ1+1</f>
        <v>141</v>
      </c>
      <c r="EL1" s="146">
        <f t="shared" ref="EL1" si="135">EK1+1</f>
        <v>142</v>
      </c>
      <c r="EM1" s="146">
        <f t="shared" ref="EM1" si="136">EL1+1</f>
        <v>143</v>
      </c>
      <c r="EN1" s="146">
        <f t="shared" ref="EN1" si="137">EM1+1</f>
        <v>144</v>
      </c>
      <c r="EO1" s="146">
        <f t="shared" ref="EO1" si="138">EN1+1</f>
        <v>145</v>
      </c>
      <c r="EP1" s="146">
        <f t="shared" ref="EP1" si="139">EO1+1</f>
        <v>146</v>
      </c>
      <c r="EQ1" s="146">
        <f t="shared" ref="EQ1" si="140">EP1+1</f>
        <v>147</v>
      </c>
      <c r="ER1" s="146">
        <f t="shared" ref="ER1" si="141">EQ1+1</f>
        <v>148</v>
      </c>
      <c r="ES1" s="146">
        <f t="shared" ref="ES1" si="142">ER1+1</f>
        <v>149</v>
      </c>
      <c r="ET1" s="146">
        <f t="shared" ref="ET1" si="143">ES1+1</f>
        <v>150</v>
      </c>
      <c r="EU1" s="146">
        <f t="shared" ref="EU1" si="144">ET1+1</f>
        <v>151</v>
      </c>
      <c r="EV1" s="146">
        <f t="shared" ref="EV1" si="145">EU1+1</f>
        <v>152</v>
      </c>
      <c r="EW1" s="146">
        <f t="shared" ref="EW1" si="146">EV1+1</f>
        <v>153</v>
      </c>
      <c r="EX1" s="146">
        <f t="shared" ref="EX1" si="147">EW1+1</f>
        <v>154</v>
      </c>
      <c r="EY1" s="146">
        <f t="shared" ref="EY1" si="148">EX1+1</f>
        <v>155</v>
      </c>
      <c r="EZ1" s="146">
        <f t="shared" ref="EZ1" si="149">EY1+1</f>
        <v>156</v>
      </c>
      <c r="FA1" s="146">
        <f t="shared" ref="FA1" si="150">EZ1+1</f>
        <v>157</v>
      </c>
      <c r="FB1" s="146">
        <f t="shared" ref="FB1" si="151">FA1+1</f>
        <v>158</v>
      </c>
      <c r="FC1" s="146">
        <f t="shared" ref="FC1" si="152">FB1+1</f>
        <v>159</v>
      </c>
      <c r="FD1" s="146">
        <f t="shared" ref="FD1" si="153">FC1+1</f>
        <v>160</v>
      </c>
      <c r="FE1" s="146">
        <f t="shared" ref="FE1" si="154">FD1+1</f>
        <v>161</v>
      </c>
      <c r="FF1" s="146">
        <f t="shared" ref="FF1" si="155">FE1+1</f>
        <v>162</v>
      </c>
      <c r="FG1" s="146">
        <f t="shared" ref="FG1" si="156">FF1+1</f>
        <v>163</v>
      </c>
      <c r="FH1" s="146">
        <f t="shared" ref="FH1" si="157">FG1+1</f>
        <v>164</v>
      </c>
      <c r="FI1" s="146">
        <f t="shared" ref="FI1" si="158">FH1+1</f>
        <v>165</v>
      </c>
      <c r="FJ1" s="146">
        <f t="shared" ref="FJ1" si="159">FI1+1</f>
        <v>166</v>
      </c>
      <c r="FK1" s="146">
        <f t="shared" ref="FK1" si="160">FJ1+1</f>
        <v>167</v>
      </c>
      <c r="FL1" s="146">
        <f t="shared" ref="FL1" si="161">FK1+1</f>
        <v>168</v>
      </c>
      <c r="FM1" s="146">
        <f t="shared" ref="FM1" si="162">FL1+1</f>
        <v>169</v>
      </c>
      <c r="FN1" s="146">
        <f t="shared" ref="FN1" si="163">FM1+1</f>
        <v>170</v>
      </c>
      <c r="FO1" s="146">
        <f t="shared" ref="FO1" si="164">FN1+1</f>
        <v>171</v>
      </c>
      <c r="FP1" s="146">
        <f t="shared" ref="FP1" si="165">FO1+1</f>
        <v>172</v>
      </c>
      <c r="FQ1" s="146">
        <f t="shared" ref="FQ1" si="166">FP1+1</f>
        <v>173</v>
      </c>
      <c r="FR1" s="146">
        <f t="shared" ref="FR1" si="167">FQ1+1</f>
        <v>174</v>
      </c>
      <c r="FS1" s="146">
        <f t="shared" ref="FS1" si="168">FR1+1</f>
        <v>175</v>
      </c>
      <c r="FT1" s="146">
        <f t="shared" ref="FT1" si="169">FS1+1</f>
        <v>176</v>
      </c>
      <c r="FU1" s="146">
        <f t="shared" ref="FU1" si="170">FT1+1</f>
        <v>177</v>
      </c>
      <c r="FV1" s="146">
        <f t="shared" ref="FV1" si="171">FU1+1</f>
        <v>178</v>
      </c>
      <c r="FW1" s="146">
        <f t="shared" ref="FW1" si="172">FV1+1</f>
        <v>179</v>
      </c>
      <c r="FX1" s="146">
        <f t="shared" ref="FX1" si="173">FW1+1</f>
        <v>180</v>
      </c>
      <c r="FY1" s="146">
        <f t="shared" ref="FY1" si="174">FX1+1</f>
        <v>181</v>
      </c>
      <c r="FZ1" s="146">
        <f t="shared" ref="FZ1" si="175">FY1+1</f>
        <v>182</v>
      </c>
      <c r="GA1" s="146">
        <f t="shared" ref="GA1" si="176">FZ1+1</f>
        <v>183</v>
      </c>
      <c r="GB1" s="146">
        <f t="shared" ref="GB1" si="177">GA1+1</f>
        <v>184</v>
      </c>
      <c r="GC1" s="146">
        <f t="shared" ref="GC1" si="178">GB1+1</f>
        <v>185</v>
      </c>
      <c r="GD1" s="146">
        <f t="shared" ref="GD1" si="179">GC1+1</f>
        <v>186</v>
      </c>
      <c r="GE1" s="146">
        <f t="shared" ref="GE1" si="180">GD1+1</f>
        <v>187</v>
      </c>
      <c r="GF1" s="146">
        <f t="shared" ref="GF1" si="181">GE1+1</f>
        <v>188</v>
      </c>
      <c r="GG1" s="146">
        <f t="shared" ref="GG1" si="182">GF1+1</f>
        <v>189</v>
      </c>
      <c r="GH1" s="146">
        <f t="shared" ref="GH1" si="183">GG1+1</f>
        <v>190</v>
      </c>
      <c r="GI1" s="146">
        <f t="shared" ref="GI1" si="184">GH1+1</f>
        <v>191</v>
      </c>
      <c r="GJ1" s="146">
        <f t="shared" ref="GJ1" si="185">GI1+1</f>
        <v>192</v>
      </c>
    </row>
    <row r="2" spans="1:192">
      <c r="F2" s="145"/>
      <c r="H2" s="145" t="s">
        <v>34</v>
      </c>
      <c r="I2" s="145" t="s">
        <v>34</v>
      </c>
      <c r="J2" s="145" t="s">
        <v>35</v>
      </c>
      <c r="K2" s="145" t="s">
        <v>35</v>
      </c>
      <c r="L2" s="145" t="s">
        <v>35</v>
      </c>
      <c r="M2" s="145" t="s">
        <v>35</v>
      </c>
      <c r="N2" s="145" t="s">
        <v>35</v>
      </c>
      <c r="O2" s="145" t="s">
        <v>35</v>
      </c>
      <c r="P2" s="145" t="s">
        <v>35</v>
      </c>
      <c r="Q2" s="145" t="s">
        <v>35</v>
      </c>
      <c r="R2" s="145" t="s">
        <v>35</v>
      </c>
      <c r="S2" s="145" t="s">
        <v>35</v>
      </c>
      <c r="T2" s="145" t="s">
        <v>35</v>
      </c>
      <c r="U2" s="145" t="s">
        <v>35</v>
      </c>
      <c r="V2" s="145" t="s">
        <v>35</v>
      </c>
      <c r="W2" s="145" t="s">
        <v>35</v>
      </c>
      <c r="X2" s="145" t="s">
        <v>35</v>
      </c>
      <c r="Y2" s="145" t="s">
        <v>35</v>
      </c>
      <c r="Z2" s="145" t="s">
        <v>36</v>
      </c>
      <c r="AA2" s="145" t="s">
        <v>36</v>
      </c>
      <c r="AB2" s="145" t="s">
        <v>36</v>
      </c>
      <c r="AC2" s="145" t="s">
        <v>36</v>
      </c>
      <c r="AD2" s="145" t="s">
        <v>37</v>
      </c>
      <c r="AE2" s="145" t="s">
        <v>37</v>
      </c>
      <c r="AF2" s="145" t="s">
        <v>36</v>
      </c>
      <c r="AG2" s="145" t="s">
        <v>36</v>
      </c>
      <c r="AH2" s="145" t="s">
        <v>36</v>
      </c>
      <c r="AI2" s="145" t="s">
        <v>36</v>
      </c>
      <c r="AJ2" s="145" t="s">
        <v>36</v>
      </c>
      <c r="AK2" s="145" t="s">
        <v>36</v>
      </c>
      <c r="AL2" s="145" t="s">
        <v>36</v>
      </c>
      <c r="AM2" s="145" t="s">
        <v>36</v>
      </c>
      <c r="AN2" s="145" t="s">
        <v>38</v>
      </c>
      <c r="AO2" s="145" t="s">
        <v>38</v>
      </c>
      <c r="AP2" s="145" t="s">
        <v>38</v>
      </c>
      <c r="AQ2" s="145" t="s">
        <v>38</v>
      </c>
      <c r="AR2" s="145" t="s">
        <v>38</v>
      </c>
      <c r="AS2" s="145" t="s">
        <v>38</v>
      </c>
      <c r="AT2" s="145" t="s">
        <v>38</v>
      </c>
      <c r="AU2" s="145" t="s">
        <v>38</v>
      </c>
      <c r="AV2" s="145" t="s">
        <v>38</v>
      </c>
      <c r="AW2" s="145" t="s">
        <v>38</v>
      </c>
      <c r="AX2" s="145" t="s">
        <v>38</v>
      </c>
      <c r="AY2" s="145" t="s">
        <v>38</v>
      </c>
      <c r="AZ2" s="145" t="s">
        <v>38</v>
      </c>
      <c r="BA2" s="145" t="s">
        <v>38</v>
      </c>
      <c r="BB2" s="145" t="s">
        <v>38</v>
      </c>
      <c r="BC2" s="145" t="s">
        <v>38</v>
      </c>
      <c r="BD2" s="145" t="s">
        <v>38</v>
      </c>
      <c r="BE2" s="145" t="s">
        <v>38</v>
      </c>
      <c r="BF2" s="145" t="s">
        <v>38</v>
      </c>
      <c r="BG2" s="145" t="s">
        <v>38</v>
      </c>
      <c r="BH2" s="145" t="s">
        <v>38</v>
      </c>
      <c r="BI2" s="145" t="s">
        <v>38</v>
      </c>
      <c r="BJ2" s="145" t="s">
        <v>38</v>
      </c>
      <c r="BK2" s="145" t="s">
        <v>38</v>
      </c>
      <c r="BL2" s="145" t="s">
        <v>38</v>
      </c>
      <c r="BM2" s="145" t="s">
        <v>38</v>
      </c>
      <c r="BN2" s="145" t="s">
        <v>38</v>
      </c>
      <c r="BO2" s="145" t="s">
        <v>38</v>
      </c>
      <c r="BP2" s="145" t="s">
        <v>38</v>
      </c>
      <c r="BQ2" s="145" t="s">
        <v>38</v>
      </c>
      <c r="BR2" s="145" t="s">
        <v>38</v>
      </c>
      <c r="BS2" s="145" t="s">
        <v>38</v>
      </c>
      <c r="BT2" s="145" t="s">
        <v>39</v>
      </c>
      <c r="BU2" s="145" t="s">
        <v>39</v>
      </c>
      <c r="BV2" s="145" t="s">
        <v>39</v>
      </c>
      <c r="BW2" s="145" t="s">
        <v>39</v>
      </c>
      <c r="BX2" s="145" t="s">
        <v>39</v>
      </c>
      <c r="BY2" s="145" t="s">
        <v>39</v>
      </c>
      <c r="BZ2" s="145" t="s">
        <v>39</v>
      </c>
      <c r="CA2" s="145" t="s">
        <v>39</v>
      </c>
      <c r="CB2" s="145" t="s">
        <v>39</v>
      </c>
      <c r="CC2" s="145" t="s">
        <v>39</v>
      </c>
      <c r="CD2" s="145" t="s">
        <v>39</v>
      </c>
      <c r="CE2" s="145" t="s">
        <v>39</v>
      </c>
      <c r="CF2" s="145" t="s">
        <v>40</v>
      </c>
      <c r="CG2" s="145" t="s">
        <v>40</v>
      </c>
      <c r="CH2" s="145" t="s">
        <v>41</v>
      </c>
      <c r="CI2" s="145" t="s">
        <v>41</v>
      </c>
      <c r="CJ2" s="145" t="s">
        <v>41</v>
      </c>
      <c r="CK2" s="145" t="s">
        <v>41</v>
      </c>
      <c r="CL2" s="145" t="s">
        <v>41</v>
      </c>
      <c r="CM2" s="145" t="s">
        <v>41</v>
      </c>
      <c r="CN2" s="145" t="s">
        <v>42</v>
      </c>
      <c r="CO2" s="145" t="s">
        <v>42</v>
      </c>
      <c r="CP2" s="145"/>
      <c r="CQ2" s="145"/>
      <c r="CR2" s="145" t="s">
        <v>42</v>
      </c>
      <c r="CS2" s="145" t="s">
        <v>42</v>
      </c>
      <c r="CT2" s="145" t="s">
        <v>42</v>
      </c>
      <c r="CU2" s="145" t="s">
        <v>42</v>
      </c>
      <c r="CV2" s="145" t="s">
        <v>42</v>
      </c>
      <c r="CW2" s="145" t="s">
        <v>42</v>
      </c>
      <c r="CX2" s="145" t="s">
        <v>42</v>
      </c>
      <c r="CY2" s="145" t="s">
        <v>42</v>
      </c>
      <c r="CZ2" s="145" t="s">
        <v>120</v>
      </c>
      <c r="DA2" s="145" t="s">
        <v>120</v>
      </c>
      <c r="DB2" s="145" t="s">
        <v>120</v>
      </c>
      <c r="DC2" s="145" t="s">
        <v>120</v>
      </c>
      <c r="EF2" s="147">
        <v>0.24299999999999999</v>
      </c>
      <c r="EU2" s="145">
        <v>0</v>
      </c>
      <c r="EV2" s="145">
        <v>92.546999999999997</v>
      </c>
      <c r="EW2" s="145">
        <v>6.2E-2</v>
      </c>
      <c r="EX2" s="145">
        <v>8.7999999999999995E-2</v>
      </c>
      <c r="EY2" s="145">
        <v>0.17799999999999999</v>
      </c>
      <c r="EZ2" s="145">
        <v>0.35</v>
      </c>
      <c r="FB2" s="148">
        <v>0</v>
      </c>
      <c r="FC2" s="148">
        <v>0.1</v>
      </c>
      <c r="FD2" s="146"/>
    </row>
    <row r="3" spans="1:192">
      <c r="F3" s="145"/>
      <c r="H3" s="146">
        <v>1</v>
      </c>
      <c r="I3" s="146">
        <v>1</v>
      </c>
      <c r="J3" s="146">
        <v>2</v>
      </c>
      <c r="K3" s="146">
        <v>2</v>
      </c>
      <c r="L3" s="146">
        <v>3</v>
      </c>
      <c r="M3" s="146">
        <v>3</v>
      </c>
      <c r="N3" s="146">
        <v>4</v>
      </c>
      <c r="EF3" s="149" t="s">
        <v>121</v>
      </c>
      <c r="FD3" s="369" t="s">
        <v>122</v>
      </c>
      <c r="FE3" s="369"/>
      <c r="FF3" s="369"/>
      <c r="FG3" s="369"/>
      <c r="FH3" s="369"/>
      <c r="FI3" s="369"/>
      <c r="FJ3" s="369"/>
      <c r="FK3" s="369"/>
      <c r="FL3" s="369"/>
      <c r="FM3" s="369"/>
      <c r="FN3" s="369"/>
      <c r="FO3" s="369"/>
      <c r="FP3" s="369"/>
      <c r="FQ3" s="369"/>
      <c r="FR3" s="369"/>
      <c r="FS3" s="369"/>
      <c r="FT3" s="369"/>
      <c r="FU3" s="369"/>
      <c r="FV3" s="369"/>
      <c r="FW3" s="369"/>
    </row>
    <row r="4" spans="1:192" ht="48">
      <c r="A4" s="53" t="s">
        <v>123</v>
      </c>
      <c r="B4" s="51" t="s">
        <v>124</v>
      </c>
      <c r="C4" s="52" t="s">
        <v>125</v>
      </c>
      <c r="D4" s="52" t="s">
        <v>126</v>
      </c>
      <c r="E4" s="52" t="s">
        <v>82</v>
      </c>
      <c r="F4" s="28" t="s">
        <v>127</v>
      </c>
      <c r="G4" s="28" t="s">
        <v>128</v>
      </c>
      <c r="H4" s="54" t="s">
        <v>129</v>
      </c>
      <c r="I4" s="54" t="s">
        <v>130</v>
      </c>
      <c r="J4" s="54" t="s">
        <v>131</v>
      </c>
      <c r="K4" s="54" t="s">
        <v>132</v>
      </c>
      <c r="L4" s="54" t="s">
        <v>133</v>
      </c>
      <c r="M4" s="54" t="s">
        <v>134</v>
      </c>
      <c r="N4" s="54" t="s">
        <v>135</v>
      </c>
      <c r="O4" s="54" t="s">
        <v>136</v>
      </c>
      <c r="P4" s="54" t="s">
        <v>137</v>
      </c>
      <c r="Q4" s="54" t="s">
        <v>138</v>
      </c>
      <c r="R4" s="54" t="s">
        <v>139</v>
      </c>
      <c r="S4" s="54" t="s">
        <v>140</v>
      </c>
      <c r="T4" s="54" t="s">
        <v>141</v>
      </c>
      <c r="U4" s="54" t="s">
        <v>142</v>
      </c>
      <c r="V4" s="54" t="s">
        <v>143</v>
      </c>
      <c r="W4" s="54" t="s">
        <v>144</v>
      </c>
      <c r="X4" s="54" t="s">
        <v>145</v>
      </c>
      <c r="Y4" s="54" t="s">
        <v>146</v>
      </c>
      <c r="Z4" s="54" t="s">
        <v>147</v>
      </c>
      <c r="AA4" s="54" t="s">
        <v>148</v>
      </c>
      <c r="AB4" s="54" t="s">
        <v>149</v>
      </c>
      <c r="AC4" s="54" t="s">
        <v>150</v>
      </c>
      <c r="AD4" s="54" t="s">
        <v>151</v>
      </c>
      <c r="AE4" s="55" t="s">
        <v>152</v>
      </c>
      <c r="AF4" s="55" t="s">
        <v>153</v>
      </c>
      <c r="AG4" s="55" t="s">
        <v>154</v>
      </c>
      <c r="AH4" s="55" t="s">
        <v>155</v>
      </c>
      <c r="AI4" s="55" t="s">
        <v>156</v>
      </c>
      <c r="AJ4" s="55" t="s">
        <v>157</v>
      </c>
      <c r="AK4" s="55" t="s">
        <v>158</v>
      </c>
      <c r="AL4" s="55" t="s">
        <v>159</v>
      </c>
      <c r="AM4" s="55" t="s">
        <v>160</v>
      </c>
      <c r="AN4" s="55" t="s">
        <v>161</v>
      </c>
      <c r="AO4" s="55" t="s">
        <v>162</v>
      </c>
      <c r="AP4" s="55" t="s">
        <v>163</v>
      </c>
      <c r="AQ4" s="55" t="s">
        <v>164</v>
      </c>
      <c r="AR4" s="55" t="s">
        <v>165</v>
      </c>
      <c r="AS4" s="55" t="s">
        <v>166</v>
      </c>
      <c r="AT4" s="55" t="s">
        <v>167</v>
      </c>
      <c r="AU4" s="55" t="s">
        <v>168</v>
      </c>
      <c r="AV4" s="55" t="s">
        <v>169</v>
      </c>
      <c r="AW4" s="55" t="s">
        <v>170</v>
      </c>
      <c r="AX4" s="55" t="s">
        <v>171</v>
      </c>
      <c r="AY4" s="55" t="s">
        <v>172</v>
      </c>
      <c r="AZ4" s="55" t="s">
        <v>173</v>
      </c>
      <c r="BA4" s="55" t="s">
        <v>174</v>
      </c>
      <c r="BB4" s="55" t="s">
        <v>175</v>
      </c>
      <c r="BC4" s="55" t="s">
        <v>176</v>
      </c>
      <c r="BD4" s="55" t="s">
        <v>177</v>
      </c>
      <c r="BE4" s="55" t="s">
        <v>178</v>
      </c>
      <c r="BF4" s="55" t="s">
        <v>179</v>
      </c>
      <c r="BG4" s="55" t="s">
        <v>180</v>
      </c>
      <c r="BH4" s="55" t="s">
        <v>181</v>
      </c>
      <c r="BI4" s="55" t="s">
        <v>182</v>
      </c>
      <c r="BJ4" s="55" t="s">
        <v>183</v>
      </c>
      <c r="BK4" s="55" t="s">
        <v>184</v>
      </c>
      <c r="BL4" s="55" t="s">
        <v>185</v>
      </c>
      <c r="BM4" s="55" t="s">
        <v>186</v>
      </c>
      <c r="BN4" s="55" t="s">
        <v>187</v>
      </c>
      <c r="BO4" s="55" t="s">
        <v>188</v>
      </c>
      <c r="BP4" s="55" t="s">
        <v>189</v>
      </c>
      <c r="BQ4" s="55" t="s">
        <v>190</v>
      </c>
      <c r="BR4" s="55" t="s">
        <v>191</v>
      </c>
      <c r="BS4" s="55" t="s">
        <v>192</v>
      </c>
      <c r="BT4" s="55" t="s">
        <v>193</v>
      </c>
      <c r="BU4" s="55" t="s">
        <v>194</v>
      </c>
      <c r="BV4" s="55" t="s">
        <v>195</v>
      </c>
      <c r="BW4" s="55" t="s">
        <v>196</v>
      </c>
      <c r="BX4" s="55" t="s">
        <v>197</v>
      </c>
      <c r="BY4" s="55" t="s">
        <v>198</v>
      </c>
      <c r="BZ4" s="55" t="s">
        <v>199</v>
      </c>
      <c r="CA4" s="55" t="s">
        <v>200</v>
      </c>
      <c r="CB4" s="55" t="s">
        <v>201</v>
      </c>
      <c r="CC4" s="55" t="s">
        <v>202</v>
      </c>
      <c r="CD4" s="55" t="s">
        <v>203</v>
      </c>
      <c r="CE4" s="55" t="s">
        <v>204</v>
      </c>
      <c r="CF4" s="55" t="s">
        <v>205</v>
      </c>
      <c r="CG4" s="55" t="s">
        <v>206</v>
      </c>
      <c r="CH4" s="55" t="s">
        <v>207</v>
      </c>
      <c r="CI4" s="55" t="s">
        <v>208</v>
      </c>
      <c r="CJ4" s="55" t="s">
        <v>209</v>
      </c>
      <c r="CK4" s="55" t="s">
        <v>210</v>
      </c>
      <c r="CL4" s="55" t="s">
        <v>211</v>
      </c>
      <c r="CM4" s="55" t="s">
        <v>212</v>
      </c>
      <c r="CN4" s="55" t="s">
        <v>213</v>
      </c>
      <c r="CO4" s="55" t="s">
        <v>214</v>
      </c>
      <c r="CP4" s="55" t="s">
        <v>215</v>
      </c>
      <c r="CQ4" s="55" t="s">
        <v>216</v>
      </c>
      <c r="CR4" s="55" t="s">
        <v>217</v>
      </c>
      <c r="CS4" s="55" t="s">
        <v>218</v>
      </c>
      <c r="CT4" s="55" t="s">
        <v>219</v>
      </c>
      <c r="CU4" s="55" t="s">
        <v>220</v>
      </c>
      <c r="CV4" s="55" t="s">
        <v>221</v>
      </c>
      <c r="CW4" s="55" t="s">
        <v>222</v>
      </c>
      <c r="CX4" s="55" t="s">
        <v>223</v>
      </c>
      <c r="CY4" s="55" t="s">
        <v>224</v>
      </c>
      <c r="CZ4" s="55" t="s">
        <v>225</v>
      </c>
      <c r="DA4" s="55" t="s">
        <v>226</v>
      </c>
      <c r="DB4" s="55" t="s">
        <v>227</v>
      </c>
      <c r="DC4" s="55" t="s">
        <v>228</v>
      </c>
      <c r="DD4" s="55" t="s">
        <v>229</v>
      </c>
      <c r="DE4" s="55" t="s">
        <v>230</v>
      </c>
      <c r="DF4" s="55" t="s">
        <v>231</v>
      </c>
      <c r="DG4" s="55" t="s">
        <v>232</v>
      </c>
      <c r="DH4" s="55" t="s">
        <v>233</v>
      </c>
      <c r="DI4" s="55" t="s">
        <v>234</v>
      </c>
      <c r="DJ4" s="55" t="s">
        <v>235</v>
      </c>
      <c r="DK4" s="55" t="s">
        <v>236</v>
      </c>
      <c r="DL4" s="55" t="s">
        <v>237</v>
      </c>
      <c r="DM4" s="55" t="s">
        <v>238</v>
      </c>
      <c r="DN4" s="55" t="s">
        <v>239</v>
      </c>
      <c r="DO4" s="55" t="s">
        <v>240</v>
      </c>
      <c r="DP4" s="55" t="s">
        <v>241</v>
      </c>
      <c r="DQ4" s="55" t="s">
        <v>242</v>
      </c>
      <c r="DR4" s="55" t="s">
        <v>243</v>
      </c>
      <c r="DS4" s="55" t="s">
        <v>244</v>
      </c>
      <c r="DT4" s="55" t="s">
        <v>245</v>
      </c>
      <c r="DU4" s="55" t="s">
        <v>246</v>
      </c>
      <c r="DV4" s="55" t="s">
        <v>247</v>
      </c>
      <c r="DW4" s="55" t="s">
        <v>248</v>
      </c>
      <c r="DX4" s="55" t="s">
        <v>249</v>
      </c>
      <c r="DY4" s="55" t="s">
        <v>250</v>
      </c>
      <c r="DZ4" s="55" t="s">
        <v>251</v>
      </c>
      <c r="EA4" s="55" t="s">
        <v>252</v>
      </c>
      <c r="EB4" s="55" t="s">
        <v>34</v>
      </c>
      <c r="EC4" s="55" t="s">
        <v>35</v>
      </c>
      <c r="ED4" s="55" t="s">
        <v>36</v>
      </c>
      <c r="EE4" s="55" t="s">
        <v>37</v>
      </c>
      <c r="EF4" s="55" t="s">
        <v>38</v>
      </c>
      <c r="EG4" s="55" t="s">
        <v>39</v>
      </c>
      <c r="EH4" s="55" t="s">
        <v>40</v>
      </c>
      <c r="EI4" s="55" t="s">
        <v>41</v>
      </c>
      <c r="EJ4" s="55" t="s">
        <v>42</v>
      </c>
      <c r="EK4" s="55" t="s">
        <v>120</v>
      </c>
      <c r="EL4" s="55" t="s">
        <v>253</v>
      </c>
      <c r="EM4" s="55" t="s">
        <v>254</v>
      </c>
      <c r="EN4" s="55" t="s">
        <v>255</v>
      </c>
      <c r="EO4" s="55" t="s">
        <v>256</v>
      </c>
      <c r="EP4" s="55" t="s">
        <v>257</v>
      </c>
      <c r="EQ4" s="54" t="s">
        <v>258</v>
      </c>
      <c r="ER4" s="54" t="s">
        <v>259</v>
      </c>
      <c r="ES4" s="54" t="s">
        <v>260</v>
      </c>
      <c r="ET4" s="54" t="s">
        <v>261</v>
      </c>
      <c r="EU4" s="54" t="s">
        <v>262</v>
      </c>
      <c r="EV4" s="54" t="s">
        <v>263</v>
      </c>
      <c r="EW4" s="54" t="s">
        <v>264</v>
      </c>
      <c r="EX4" s="54" t="s">
        <v>265</v>
      </c>
      <c r="EY4" s="54" t="s">
        <v>266</v>
      </c>
      <c r="EZ4" s="54" t="s">
        <v>267</v>
      </c>
      <c r="FA4" s="54" t="s">
        <v>268</v>
      </c>
      <c r="FB4" s="54" t="s">
        <v>269</v>
      </c>
      <c r="FC4" s="54" t="s">
        <v>270</v>
      </c>
      <c r="FD4" s="54" t="s">
        <v>271</v>
      </c>
      <c r="FE4" s="54" t="s">
        <v>272</v>
      </c>
      <c r="FF4" s="54" t="s">
        <v>273</v>
      </c>
      <c r="FG4" s="54" t="s">
        <v>274</v>
      </c>
      <c r="FH4" s="54" t="s">
        <v>275</v>
      </c>
      <c r="FI4" s="54" t="s">
        <v>276</v>
      </c>
      <c r="FJ4" s="54" t="s">
        <v>277</v>
      </c>
      <c r="FK4" s="54" t="s">
        <v>278</v>
      </c>
      <c r="FL4" s="54" t="s">
        <v>279</v>
      </c>
      <c r="FM4" s="54" t="s">
        <v>280</v>
      </c>
      <c r="FN4" s="54" t="s">
        <v>281</v>
      </c>
      <c r="FO4" s="54" t="s">
        <v>282</v>
      </c>
      <c r="FP4" s="54" t="s">
        <v>283</v>
      </c>
      <c r="FQ4" s="54" t="s">
        <v>284</v>
      </c>
      <c r="FR4" s="54" t="s">
        <v>285</v>
      </c>
      <c r="FS4" s="54" t="s">
        <v>286</v>
      </c>
      <c r="FT4" s="54" t="s">
        <v>287</v>
      </c>
      <c r="FU4" s="54" t="s">
        <v>288</v>
      </c>
      <c r="FV4" s="54" t="s">
        <v>289</v>
      </c>
      <c r="FW4" s="54" t="s">
        <v>290</v>
      </c>
      <c r="FX4" s="54" t="s">
        <v>291</v>
      </c>
      <c r="FY4" s="54" t="s">
        <v>292</v>
      </c>
      <c r="FZ4" s="54" t="s">
        <v>293</v>
      </c>
      <c r="GA4" s="54" t="s">
        <v>294</v>
      </c>
      <c r="GB4" s="56" t="s">
        <v>295</v>
      </c>
      <c r="GC4" s="56" t="s">
        <v>296</v>
      </c>
      <c r="GD4" s="56" t="s">
        <v>297</v>
      </c>
      <c r="GE4" s="28" t="s">
        <v>298</v>
      </c>
      <c r="GF4" s="56" t="s">
        <v>299</v>
      </c>
      <c r="GG4" s="56" t="s">
        <v>300</v>
      </c>
      <c r="GH4" s="28" t="s">
        <v>301</v>
      </c>
      <c r="GI4" s="28" t="s">
        <v>302</v>
      </c>
      <c r="GJ4" s="56" t="s">
        <v>303</v>
      </c>
    </row>
    <row r="5" spans="1:192">
      <c r="A5" s="124">
        <v>45745</v>
      </c>
      <c r="B5" s="129">
        <f>YEAR(RD[[#This Row],[Date]])+IF(MONTH(RD[[#This Row],[Date]])&gt;=4,1,0)</f>
        <v>2025</v>
      </c>
      <c r="C5" s="129">
        <f>YEAR(RD[[#This Row],[Date]])</f>
        <v>2025</v>
      </c>
      <c r="D5" s="130">
        <f t="shared" ref="D5:D7" si="186">A5-DAY(A5)+1</f>
        <v>45717</v>
      </c>
      <c r="E5" s="129">
        <f>DAY(EOMONTH(RD[[#This Row],[Date]],0))</f>
        <v>31</v>
      </c>
      <c r="F5" s="125">
        <v>0.27777777777777779</v>
      </c>
      <c r="G5" s="125">
        <v>0.75624999999999998</v>
      </c>
      <c r="H5" s="126">
        <v>10169</v>
      </c>
      <c r="I5" s="126">
        <v>10225</v>
      </c>
      <c r="J5" s="126">
        <v>9982</v>
      </c>
      <c r="K5" s="126">
        <v>9360</v>
      </c>
      <c r="L5" s="126">
        <v>9879</v>
      </c>
      <c r="M5" s="126">
        <v>9816</v>
      </c>
      <c r="N5" s="126">
        <v>9960</v>
      </c>
      <c r="O5" s="126">
        <v>9856</v>
      </c>
      <c r="P5" s="126">
        <v>9722</v>
      </c>
      <c r="Q5" s="126">
        <v>9860</v>
      </c>
      <c r="R5" s="126">
        <v>9821</v>
      </c>
      <c r="S5" s="126">
        <v>9802</v>
      </c>
      <c r="T5" s="126">
        <v>9675</v>
      </c>
      <c r="U5" s="126">
        <v>10369</v>
      </c>
      <c r="V5" s="126">
        <v>7329</v>
      </c>
      <c r="W5" s="126">
        <v>7009</v>
      </c>
      <c r="X5" s="126">
        <v>7186</v>
      </c>
      <c r="Y5" s="126">
        <v>6680</v>
      </c>
      <c r="Z5" s="126">
        <v>10641</v>
      </c>
      <c r="AA5" s="126">
        <v>10455</v>
      </c>
      <c r="AB5" s="126">
        <v>9634</v>
      </c>
      <c r="AC5" s="126">
        <v>9503</v>
      </c>
      <c r="AD5" s="126">
        <v>10461</v>
      </c>
      <c r="AE5" s="135">
        <v>10613</v>
      </c>
      <c r="AF5" s="135">
        <v>10448</v>
      </c>
      <c r="AG5" s="135">
        <v>10551</v>
      </c>
      <c r="AH5" s="135">
        <v>10118</v>
      </c>
      <c r="AI5" s="135">
        <v>10394</v>
      </c>
      <c r="AJ5" s="135">
        <v>9935</v>
      </c>
      <c r="AK5" s="135">
        <v>9721</v>
      </c>
      <c r="AL5" s="135">
        <v>9189</v>
      </c>
      <c r="AM5" s="135">
        <v>9396</v>
      </c>
      <c r="AN5" s="135">
        <v>7126</v>
      </c>
      <c r="AO5" s="135">
        <v>7224</v>
      </c>
      <c r="AP5" s="135">
        <v>6428</v>
      </c>
      <c r="AQ5" s="135">
        <v>6559</v>
      </c>
      <c r="AR5" s="135">
        <v>6950</v>
      </c>
      <c r="AS5" s="135">
        <v>7101</v>
      </c>
      <c r="AT5" s="135">
        <v>7034</v>
      </c>
      <c r="AU5" s="135">
        <v>7019</v>
      </c>
      <c r="AV5" s="135">
        <v>7207</v>
      </c>
      <c r="AW5" s="135">
        <v>6581</v>
      </c>
      <c r="AX5" s="135">
        <v>6556</v>
      </c>
      <c r="AY5" s="135">
        <v>7188</v>
      </c>
      <c r="AZ5" s="135">
        <v>7272</v>
      </c>
      <c r="BA5" s="135">
        <v>2397</v>
      </c>
      <c r="BB5" s="135">
        <v>6604</v>
      </c>
      <c r="BC5" s="135">
        <v>6755</v>
      </c>
      <c r="BD5" s="135">
        <v>6447</v>
      </c>
      <c r="BE5" s="135">
        <v>6386</v>
      </c>
      <c r="BF5" s="135">
        <v>6736</v>
      </c>
      <c r="BG5" s="135">
        <v>6903</v>
      </c>
      <c r="BH5" s="135">
        <v>7245</v>
      </c>
      <c r="BI5" s="135">
        <v>6326</v>
      </c>
      <c r="BJ5" s="135">
        <v>6635</v>
      </c>
      <c r="BK5" s="135">
        <v>6702</v>
      </c>
      <c r="BL5" s="135">
        <v>6908</v>
      </c>
      <c r="BM5" s="135">
        <v>6925</v>
      </c>
      <c r="BN5" s="135">
        <v>6083</v>
      </c>
      <c r="BO5" s="135">
        <v>6880</v>
      </c>
      <c r="BP5" s="135">
        <v>6821</v>
      </c>
      <c r="BQ5" s="135">
        <v>6479</v>
      </c>
      <c r="BR5" s="135">
        <v>7034</v>
      </c>
      <c r="BS5" s="135">
        <v>5680</v>
      </c>
      <c r="BT5" s="135">
        <v>9794</v>
      </c>
      <c r="BU5" s="135">
        <v>8864</v>
      </c>
      <c r="BV5" s="135">
        <v>10117</v>
      </c>
      <c r="BW5" s="135">
        <v>9465</v>
      </c>
      <c r="BX5" s="135">
        <v>9350</v>
      </c>
      <c r="BY5" s="135">
        <v>8578</v>
      </c>
      <c r="BZ5" s="135">
        <v>10113</v>
      </c>
      <c r="CA5" s="135">
        <v>9879</v>
      </c>
      <c r="CB5" s="135">
        <v>7193</v>
      </c>
      <c r="CC5" s="135">
        <v>5789</v>
      </c>
      <c r="CD5" s="135">
        <v>6544</v>
      </c>
      <c r="CE5" s="135">
        <v>5243</v>
      </c>
      <c r="CF5" s="135">
        <v>3989</v>
      </c>
      <c r="CG5" s="135">
        <v>0</v>
      </c>
      <c r="CH5" s="135">
        <v>9410</v>
      </c>
      <c r="CI5" s="135">
        <v>9574</v>
      </c>
      <c r="CJ5" s="135">
        <v>8907</v>
      </c>
      <c r="CK5" s="135">
        <v>8638</v>
      </c>
      <c r="CL5" s="135">
        <v>9838</v>
      </c>
      <c r="CM5" s="135">
        <v>3793</v>
      </c>
      <c r="CN5" s="135"/>
      <c r="CO5" s="135"/>
      <c r="CP5" s="135"/>
      <c r="CQ5" s="135"/>
      <c r="CR5" s="135"/>
      <c r="CS5" s="135"/>
      <c r="CT5" s="135"/>
      <c r="CU5" s="135"/>
      <c r="CV5" s="135">
        <v>7974</v>
      </c>
      <c r="CW5" s="135">
        <v>3137</v>
      </c>
      <c r="CX5" s="135">
        <v>1335</v>
      </c>
      <c r="CY5" s="135">
        <v>4039</v>
      </c>
      <c r="CZ5" s="135"/>
      <c r="DA5" s="135"/>
      <c r="DB5" s="135"/>
      <c r="DC5" s="135"/>
      <c r="DD5" s="59">
        <v>6.0872539722410632</v>
      </c>
      <c r="DE5" s="59"/>
      <c r="DF5" s="59"/>
      <c r="DG5" s="59"/>
      <c r="DH5" s="59"/>
      <c r="DI5" s="59"/>
      <c r="DJ5" s="59"/>
      <c r="DK5" s="59"/>
      <c r="DL5" s="59">
        <v>5.9448619200483073</v>
      </c>
      <c r="DM5" s="59"/>
      <c r="DN5" s="59">
        <v>1.3448680869565224</v>
      </c>
      <c r="DO5" s="59"/>
      <c r="DP5" s="59">
        <v>32.897753623188407</v>
      </c>
      <c r="DQ5" s="59"/>
      <c r="DR5" s="59">
        <v>53.172486318840576</v>
      </c>
      <c r="DS5" s="59"/>
      <c r="DT5" s="59">
        <v>40.848985507246418</v>
      </c>
      <c r="DU5" s="59"/>
      <c r="DV5" s="59">
        <v>0</v>
      </c>
      <c r="DW5" s="59"/>
      <c r="DX5" s="59">
        <v>2.8</v>
      </c>
      <c r="DY5" s="59"/>
      <c r="DZ5" s="59">
        <v>5.2</v>
      </c>
      <c r="EA5" s="59"/>
      <c r="EB5" s="127">
        <f>SUM(RD[[#This Row],[IS1_Inv1_M1]:[IS1_Inv1_M2]])</f>
        <v>20394</v>
      </c>
      <c r="EC5" s="127">
        <f>SUM(RD[[#This Row],[IS2_Inv1_M1]:[IS5_Inv1_M4]])</f>
        <v>146306</v>
      </c>
      <c r="ED5" s="127">
        <f>SUM(RD[[#This Row],[IS6_Inv1_M1]:[IS6_Inv2_M2]])+SUM(RD[[#This Row],[IS8_Inv1_M1]:[IS8_Inv4_M2]])</f>
        <v>119985</v>
      </c>
      <c r="EE5" s="127">
        <f>SUM(RD[[#This Row],[IS7_Inv1_M1]:[IS7_Inv1_M2]])</f>
        <v>21074</v>
      </c>
      <c r="EF5" s="127">
        <f>SUM(RD[[#This Row],[IS9_Inv1_M1]:[IS12_Inv2_M4]])</f>
        <v>212191</v>
      </c>
      <c r="EG5" s="127">
        <f>SUM(RD[[#This Row],[IS13_Inv1_M1]:[IS14_Inv1_M4]])</f>
        <v>100929</v>
      </c>
      <c r="EH5" s="127">
        <f>SUM(RD[[#This Row],[IS15_Inv1_M1]:[IS15_Inv2_M1]])</f>
        <v>3989</v>
      </c>
      <c r="EI5" s="127">
        <f>SUM(RD[[#This Row],[IS16_Inv1_M1]:[IS17_Inv2_M2]])</f>
        <v>50160</v>
      </c>
      <c r="EJ5" s="127">
        <f>SUM(RD[[#This Row],[IS18_Inv1_M1]:[IS19_Inv2_M2]])</f>
        <v>16485</v>
      </c>
      <c r="EK5" s="127">
        <f>SUM(RD[[#This Row],[IS20_Inv1_M1]:[IS20_Inv2_M2]])</f>
        <v>0</v>
      </c>
      <c r="EL5" s="127">
        <f>SUM(RD[[#This Row],[O2R4_P1]:[O2R13]])</f>
        <v>675028</v>
      </c>
      <c r="EM5" s="127">
        <f>IFERROR(AVERAGEIF(RD[[#This Row],[POA_UP_MCR (KWh/m2)]:[POA_UP_Ph3 (KWh/m2)2]],"&lt;&gt;0",RD[[#This Row],[POA_UP_MCR (KWh/m2)]:[POA_UP_Ph3 (KWh/m2)2]]),"")</f>
        <v>6.0872539722410632</v>
      </c>
      <c r="EN5" s="127" t="str">
        <f>IFERROR(AVERAGEIF(RD[[#This Row],[POA_Down_MCR (KWh/m2)]:[POA_Down_Ph3 (KWh/m2)22]],"&lt;&gt;0",RD[[#This Row],[POA_Down_MCR (KWh/m2)]:[POA_Down_Ph3 (KWh/m2)22]]),"")</f>
        <v/>
      </c>
      <c r="EO5" s="127">
        <f>IFERROR(AVERAGEIF(RD[[#This Row],[GHI_UP_MCR (KWh/m2)]:[GHI_UP_IS1 (KWh/m2)]],"&lt;&gt;0",RD[[#This Row],[GHI_UP_MCR (KWh/m2)]:[GHI_UP_IS1 (KWh/m2)]]),"")</f>
        <v>5.9448619200483073</v>
      </c>
      <c r="EP5" s="127">
        <f>IFERROR(AVERAGEIF(RD[[#This Row],[GHI_Down_MCR (KWh/m2)]:[GHI_Down_IS1 (KWh/m2)]],"&lt;&gt;0",RD[[#This Row],[GHI_Down_MCR (KWh/m2)]:[GHI_Down_IS1 (KWh/m2)]]),"")</f>
        <v>1.3448680869565224</v>
      </c>
      <c r="EQ5" s="128">
        <v>640.30499999999995</v>
      </c>
      <c r="ER5" s="128">
        <v>871.58799999999997</v>
      </c>
      <c r="ES5" s="128">
        <v>30.190999999999999</v>
      </c>
      <c r="ET5" s="128">
        <v>204.91200000000001</v>
      </c>
      <c r="EU5" s="128">
        <v>151.25700000000001</v>
      </c>
      <c r="EV5" s="128">
        <v>261.38499999999999</v>
      </c>
      <c r="EW5" s="128"/>
      <c r="EX5" s="128">
        <v>52.308999999999997</v>
      </c>
      <c r="EY5" s="128">
        <v>172960</v>
      </c>
      <c r="EZ5" s="128">
        <v>237651</v>
      </c>
      <c r="FA5" s="128">
        <v>101.821</v>
      </c>
      <c r="FB5" s="128">
        <v>56.494</v>
      </c>
      <c r="FC5" s="128">
        <v>254.61799999999999</v>
      </c>
      <c r="FD5" s="128">
        <v>79.673000000000002</v>
      </c>
      <c r="FE5" s="128">
        <v>0.10199999999999999</v>
      </c>
      <c r="FF5" s="128">
        <v>280.22899999999998</v>
      </c>
      <c r="FG5" s="128">
        <v>0</v>
      </c>
      <c r="FH5" s="131" t="e">
        <f>IF((RD[[#This Row],[33 kV_Wind_F1_Ex]]-#REF!)*165000&lt;=0,"",(RD[[#This Row],[33 kV_Wind_F1_Ex]]-#REF!)*165000)</f>
        <v>#REF!</v>
      </c>
      <c r="FI5" s="131" t="e">
        <f>IF((RD[[#This Row],[33 kV_Wind_F2_Ex]]-#REF!)*165000&lt;=0,"",(RD[[#This Row],[33 kV_Wind_F2_Ex]]-#REF!)*165000)</f>
        <v>#REF!</v>
      </c>
      <c r="FJ5" s="131" t="e">
        <f>IF((RD[[#This Row],[33 kV_Wind_F3_Ex]]-#REF!)*225000&lt;=0,"",(RD[[#This Row],[33 kV_Wind_F3_Ex]]-#REF!)*225000)</f>
        <v>#REF!</v>
      </c>
      <c r="FK5" s="131" t="e">
        <f>IF((RD[[#This Row],[33 kV_Wind_F4_Ex]]-#REF!)*165000&lt;=0,"",(RD[[#This Row],[33 kV_Wind_F4_Ex]]-#REF!)*165000)</f>
        <v>#REF!</v>
      </c>
      <c r="FL5" s="132" t="e">
        <f>IF((RD[[#This Row],[33 kV_Solar_F1_Ex]]-#REF!)*225000&lt;=0,"",(RD[[#This Row],[33 kV_Solar_F1_Ex]]-#REF!)*225000)</f>
        <v>#REF!</v>
      </c>
      <c r="FM5" s="132" t="e">
        <f>IF((RD[[#This Row],[33kV_Solar_F2_Ex]]-#REF!)*225000&lt;=0,"",(RD[[#This Row],[33kV_Solar_F2_Ex]]-#REF!)*225000)</f>
        <v>#REF!</v>
      </c>
      <c r="FN5" s="131" t="e">
        <f>IF((RD[[#This Row],[33 kV_Solar_F3_Ex]]-#REF!)*225000&lt;=0,"",(RD[[#This Row],[33 kV_Solar_F3_Ex]]-#REF!)*225000)</f>
        <v>#REF!</v>
      </c>
      <c r="FO5" s="131" t="e">
        <f>IF((RD[[#This Row],[33kV_Solar_F4_Ex]]-#REF!)*225000&lt;=0,"",(RD[[#This Row],[33kV_Solar_F4_Ex]]-#REF!)*225000)</f>
        <v>#REF!</v>
      </c>
      <c r="FP5" s="131" t="e">
        <f>IF((RD[[#This Row],[33kV_OG1_Ex]]-#REF!)*1000&lt;=0,0,(RD[[#This Row],[33kV_OG1_Ex]]-#REF!)*1000)</f>
        <v>#REF!</v>
      </c>
      <c r="FQ5" s="228">
        <f>IFERROR(IF((RD[[#This Row],[33kV_OG2_Ex]]-#REF!)*1000&lt;=0,0,(RD[[#This Row],[33kV_OG2_Ex]]-#REF!)*1000),0)</f>
        <v>0</v>
      </c>
      <c r="FR5" s="132" t="e">
        <f>IF((RD[[#This Row],[220kV_TX1_Ex]]-#REF!)*800000&lt;=0,0,(RD[[#This Row],[220kV_TX1_Ex]]-#REF!)*800000)</f>
        <v>#REF!</v>
      </c>
      <c r="FS5" s="228" t="e">
        <f>IF((RD[[#This Row],[220kV_Tx2_Ex]]-#REF!)*800000&lt;=0,0,(RD[[#This Row],[220kV_Tx2_Ex]]-#REF!)*800000)</f>
        <v>#REF!</v>
      </c>
      <c r="FT5" s="131" t="e">
        <f>IF((RD[[#This Row],[220kV_TL_TVM_Ex]]-#REF!)*1600000&lt;=0,0,(RD[[#This Row],[220kV_TL_TVM_Ex]]-#REF!)*1600000)</f>
        <v>#REF!</v>
      </c>
      <c r="FU5" s="131" t="e">
        <f>IF((RD[[#This Row],[220kV_C&amp;R_PQM_Ex]]-#REF!)*1600000&lt;=0,"",(RD[[#This Row],[220kV_C&amp;R_PQM_Ex]]-#REF!)*1600000)</f>
        <v>#REF!</v>
      </c>
      <c r="FV5" s="228" t="str">
        <f>IFERROR(IF((RD[[#This Row],[220KV_C&amp;R_PQM_Im]]-#REF!)*1600000&lt;=0,0,(RD[[#This Row],[220KV_C&amp;R_PQM_Im]]-#REF!)*1600000),"")</f>
        <v/>
      </c>
      <c r="FW5" s="228" t="e">
        <f>(RD[[#This Row],[33kV_Aux1_Im]]-#REF!)</f>
        <v>#REF!</v>
      </c>
      <c r="FX5" s="228" t="e">
        <f>IF((RD[[#This Row],[33kV_Aux2_Im]]-#REF!)*1000&lt;=0,"",(RD[[#This Row],[33kV_Aux2_Im]]-#REF!)*1000)</f>
        <v>#REF!</v>
      </c>
      <c r="FY5" s="131" t="str">
        <f>IFERROR(RD[[#This Row],[33kV_OG1_Energy (MWh)]]+RD[[#This Row],[33kV_OG2_Energy (MWh)]],"")</f>
        <v/>
      </c>
      <c r="FZ5" s="58" t="str">
        <f>IFERROR(RD[[#This Row],[220kV_TL_TVM Energy (MWh)]]-RD[[#This Row],[220KV_C&amp;R_PQM_im (MWh)]],"")</f>
        <v/>
      </c>
      <c r="GA5" s="229" t="str">
        <f>IFERROR(RD[[#This Row],[33 kV Total Export (MWH)]]/RD[[#This Row],[220 KV Net Export (MWh)]]-1,"")</f>
        <v/>
      </c>
      <c r="GB5" s="230">
        <f>IFERROR((RD[[#This Row],[Sunset Time (POA&lt;20 W/m2)]]-RD[[#This Row],[Sunrise Time (POA&gt;20 W/m2)]])*24,0)</f>
        <v>11.483333333333333</v>
      </c>
      <c r="GC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5" s="57" t="e">
        <f t="shared" ref="GD5:GD7" si="187">SUM(FJ5,FL5,FM5,FN5,FO5)</f>
        <v>#REF!</v>
      </c>
      <c r="GE5" s="143">
        <v>147.21</v>
      </c>
      <c r="GF5" s="57" t="e">
        <f t="shared" ref="GF5:GF7" si="188">SUM(FI5,FK5)</f>
        <v>#REF!</v>
      </c>
      <c r="GG5" s="8" t="e">
        <f>IFERROR(RD[[#This Row],[Wind Export (33 kV)]]*(1-RD[[#This Row],[33 kV Line Loss (%)]]),RD[[#This Row],[Wind Export (33 kV)]])</f>
        <v>#REF!</v>
      </c>
      <c r="GH5" s="143"/>
      <c r="GI5" s="143"/>
      <c r="GJ5" t="str">
        <f>IFERROR(RD[[#This Row],[E_AC (WPR)]]/RD[[#This Row],[E_DC (WPR)]],"")</f>
        <v/>
      </c>
    </row>
    <row r="6" spans="1:192">
      <c r="A6" s="124">
        <f t="shared" ref="A6:A26" si="189">A5+1</f>
        <v>45746</v>
      </c>
      <c r="B6" s="129">
        <f>YEAR(RD[[#This Row],[Date]])+IF(MONTH(RD[[#This Row],[Date]])&gt;=4,1,0)</f>
        <v>2025</v>
      </c>
      <c r="C6" s="129">
        <f>YEAR(RD[[#This Row],[Date]])</f>
        <v>2025</v>
      </c>
      <c r="D6" s="130">
        <f t="shared" si="186"/>
        <v>45717</v>
      </c>
      <c r="E6" s="129">
        <f>DAY(EOMONTH(RD[[#This Row],[Date]],0))</f>
        <v>31</v>
      </c>
      <c r="F6" s="125">
        <v>0.27847222222222223</v>
      </c>
      <c r="G6" s="125">
        <v>0.75555555555555554</v>
      </c>
      <c r="H6" s="126">
        <v>10438</v>
      </c>
      <c r="I6" s="126">
        <v>10621</v>
      </c>
      <c r="J6" s="126">
        <v>10395</v>
      </c>
      <c r="K6" s="126">
        <v>9799</v>
      </c>
      <c r="L6" s="126">
        <v>10324</v>
      </c>
      <c r="M6" s="126">
        <v>10220</v>
      </c>
      <c r="N6" s="126">
        <v>10517</v>
      </c>
      <c r="O6" s="126">
        <v>10319</v>
      </c>
      <c r="P6" s="126">
        <v>10233</v>
      </c>
      <c r="Q6" s="126">
        <v>10347</v>
      </c>
      <c r="R6" s="126">
        <v>10199</v>
      </c>
      <c r="S6" s="126">
        <v>10153</v>
      </c>
      <c r="T6" s="126">
        <v>10025</v>
      </c>
      <c r="U6" s="126">
        <v>10976</v>
      </c>
      <c r="V6" s="126">
        <v>7639</v>
      </c>
      <c r="W6" s="126">
        <v>7261</v>
      </c>
      <c r="X6" s="126">
        <v>7431</v>
      </c>
      <c r="Y6" s="126">
        <v>6900</v>
      </c>
      <c r="Z6" s="126">
        <v>11064</v>
      </c>
      <c r="AA6" s="126">
        <v>10853</v>
      </c>
      <c r="AB6" s="126">
        <v>9899</v>
      </c>
      <c r="AC6" s="126">
        <v>9702</v>
      </c>
      <c r="AD6" s="126">
        <v>10688</v>
      </c>
      <c r="AE6" s="135">
        <v>10912</v>
      </c>
      <c r="AF6" s="135">
        <v>11601</v>
      </c>
      <c r="AG6" s="135">
        <v>11717</v>
      </c>
      <c r="AH6" s="135">
        <v>10687</v>
      </c>
      <c r="AI6" s="135">
        <v>11034</v>
      </c>
      <c r="AJ6" s="135">
        <v>10444</v>
      </c>
      <c r="AK6" s="135">
        <v>10219</v>
      </c>
      <c r="AL6" s="135">
        <v>9583</v>
      </c>
      <c r="AM6" s="135">
        <v>9874</v>
      </c>
      <c r="AN6" s="135">
        <v>7780</v>
      </c>
      <c r="AO6" s="135">
        <v>7907</v>
      </c>
      <c r="AP6" s="135">
        <v>6857</v>
      </c>
      <c r="AQ6" s="135">
        <v>6996</v>
      </c>
      <c r="AR6" s="135">
        <v>7443</v>
      </c>
      <c r="AS6" s="135">
        <v>7683</v>
      </c>
      <c r="AT6" s="135">
        <v>7576</v>
      </c>
      <c r="AU6" s="135">
        <v>7581</v>
      </c>
      <c r="AV6" s="135">
        <v>7872</v>
      </c>
      <c r="AW6" s="135">
        <v>7050</v>
      </c>
      <c r="AX6" s="135">
        <v>7034</v>
      </c>
      <c r="AY6" s="135">
        <v>7871</v>
      </c>
      <c r="AZ6" s="135">
        <v>7963</v>
      </c>
      <c r="BA6" s="135">
        <v>2572</v>
      </c>
      <c r="BB6" s="135">
        <v>7079</v>
      </c>
      <c r="BC6" s="135">
        <v>7251</v>
      </c>
      <c r="BD6" s="135">
        <v>6914</v>
      </c>
      <c r="BE6" s="135">
        <v>6855</v>
      </c>
      <c r="BF6" s="135">
        <v>7204</v>
      </c>
      <c r="BG6" s="135">
        <v>7464</v>
      </c>
      <c r="BH6" s="135">
        <v>7895</v>
      </c>
      <c r="BI6" s="135">
        <v>6726</v>
      </c>
      <c r="BJ6" s="135">
        <v>7031</v>
      </c>
      <c r="BK6" s="135">
        <v>7150</v>
      </c>
      <c r="BL6" s="135">
        <v>7246</v>
      </c>
      <c r="BM6" s="135">
        <v>7373</v>
      </c>
      <c r="BN6" s="135">
        <v>6489</v>
      </c>
      <c r="BO6" s="135">
        <v>7294</v>
      </c>
      <c r="BP6" s="135">
        <v>7162</v>
      </c>
      <c r="BQ6" s="135">
        <v>7194</v>
      </c>
      <c r="BR6" s="135">
        <v>7403</v>
      </c>
      <c r="BS6" s="135">
        <v>7459</v>
      </c>
      <c r="BT6" s="135">
        <v>10465</v>
      </c>
      <c r="BU6" s="135">
        <v>9442</v>
      </c>
      <c r="BV6" s="135">
        <v>10977</v>
      </c>
      <c r="BW6" s="135">
        <v>10136</v>
      </c>
      <c r="BX6" s="135">
        <v>10043</v>
      </c>
      <c r="BY6" s="135">
        <v>9169</v>
      </c>
      <c r="BZ6" s="135">
        <v>11011</v>
      </c>
      <c r="CA6" s="135">
        <v>10578</v>
      </c>
      <c r="CB6" s="135">
        <v>7967</v>
      </c>
      <c r="CC6" s="135">
        <v>6244</v>
      </c>
      <c r="CD6" s="135">
        <v>7098</v>
      </c>
      <c r="CE6" s="135">
        <v>5749</v>
      </c>
      <c r="CF6" s="135">
        <v>4273</v>
      </c>
      <c r="CG6" s="135">
        <v>0</v>
      </c>
      <c r="CH6" s="135">
        <v>9964</v>
      </c>
      <c r="CI6" s="135">
        <v>10114</v>
      </c>
      <c r="CJ6" s="135">
        <v>9240</v>
      </c>
      <c r="CK6" s="135">
        <v>8951</v>
      </c>
      <c r="CL6" s="135">
        <v>10393</v>
      </c>
      <c r="CM6" s="135">
        <v>3915</v>
      </c>
      <c r="CN6" s="135"/>
      <c r="CO6" s="135"/>
      <c r="CP6" s="135"/>
      <c r="CQ6" s="135"/>
      <c r="CR6" s="135"/>
      <c r="CS6" s="135"/>
      <c r="CT6" s="135"/>
      <c r="CU6" s="135"/>
      <c r="CV6" s="135">
        <v>8681</v>
      </c>
      <c r="CW6" s="135">
        <v>4414</v>
      </c>
      <c r="CX6" s="135">
        <v>3971</v>
      </c>
      <c r="CY6" s="135">
        <v>4126</v>
      </c>
      <c r="CZ6" s="135"/>
      <c r="DA6" s="135"/>
      <c r="DB6" s="135"/>
      <c r="DC6" s="135"/>
      <c r="DD6" s="59">
        <v>6.1351724072056699</v>
      </c>
      <c r="DE6" s="59"/>
      <c r="DF6" s="59"/>
      <c r="DG6" s="59"/>
      <c r="DH6" s="59"/>
      <c r="DI6" s="59"/>
      <c r="DJ6" s="59"/>
      <c r="DK6" s="59"/>
      <c r="DL6" s="59">
        <v>6.028971870639535</v>
      </c>
      <c r="DM6" s="59"/>
      <c r="DN6" s="59">
        <v>1.3872976272529061</v>
      </c>
      <c r="DO6" s="59"/>
      <c r="DP6" s="59">
        <v>32.307703488372155</v>
      </c>
      <c r="DQ6" s="59"/>
      <c r="DR6" s="59">
        <v>55.340050813953511</v>
      </c>
      <c r="DS6" s="59"/>
      <c r="DT6" s="59">
        <v>45.653488372092994</v>
      </c>
      <c r="DU6" s="59"/>
      <c r="DV6" s="59">
        <v>0</v>
      </c>
      <c r="DW6" s="59"/>
      <c r="DX6" s="59">
        <v>2.6</v>
      </c>
      <c r="DY6" s="59"/>
      <c r="DZ6" s="59">
        <v>5</v>
      </c>
      <c r="EA6" s="59"/>
      <c r="EB6" s="127">
        <f>SUM(RD[[#This Row],[IS1_Inv1_M1]:[IS1_Inv1_M2]])</f>
        <v>21059</v>
      </c>
      <c r="EC6" s="127">
        <f>SUM(RD[[#This Row],[IS2_Inv1_M1]:[IS5_Inv1_M4]])</f>
        <v>152738</v>
      </c>
      <c r="ED6" s="127">
        <f>SUM(RD[[#This Row],[IS6_Inv1_M1]:[IS6_Inv2_M2]])+SUM(RD[[#This Row],[IS8_Inv1_M1]:[IS8_Inv4_M2]])</f>
        <v>126677</v>
      </c>
      <c r="EE6" s="127">
        <f>SUM(RD[[#This Row],[IS7_Inv1_M1]:[IS7_Inv1_M2]])</f>
        <v>21600</v>
      </c>
      <c r="EF6" s="127">
        <f>SUM(RD[[#This Row],[IS9_Inv1_M1]:[IS12_Inv2_M4]])</f>
        <v>229374</v>
      </c>
      <c r="EG6" s="127">
        <f>SUM(RD[[#This Row],[IS13_Inv1_M1]:[IS14_Inv1_M4]])</f>
        <v>108879</v>
      </c>
      <c r="EH6" s="127">
        <f>SUM(RD[[#This Row],[IS15_Inv1_M1]:[IS15_Inv2_M1]])</f>
        <v>4273</v>
      </c>
      <c r="EI6" s="127">
        <f>SUM(RD[[#This Row],[IS16_Inv1_M1]:[IS17_Inv2_M2]])</f>
        <v>52577</v>
      </c>
      <c r="EJ6" s="127">
        <f>SUM(RD[[#This Row],[IS18_Inv1_M1]:[IS19_Inv2_M2]])</f>
        <v>21192</v>
      </c>
      <c r="EK6" s="127">
        <f>SUM(RD[[#This Row],[IS20_Inv1_M1]:[IS20_Inv2_M2]])</f>
        <v>0</v>
      </c>
      <c r="EL6" s="127">
        <f>SUM(RD[[#This Row],[O2R4_P1]:[O2R13]])</f>
        <v>717177</v>
      </c>
      <c r="EM6" s="127">
        <f>IFERROR(AVERAGEIF(RD[[#This Row],[POA_UP_MCR (KWh/m2)]:[POA_UP_Ph3 (KWh/m2)2]],"&lt;&gt;0",RD[[#This Row],[POA_UP_MCR (KWh/m2)]:[POA_UP_Ph3 (KWh/m2)2]]),"")</f>
        <v>6.1351724072056699</v>
      </c>
      <c r="EN6" s="127" t="str">
        <f>IFERROR(AVERAGEIF(RD[[#This Row],[POA_Down_MCR (KWh/m2)]:[POA_Down_Ph3 (KWh/m2)22]],"&lt;&gt;0",RD[[#This Row],[POA_Down_MCR (KWh/m2)]:[POA_Down_Ph3 (KWh/m2)22]]),"")</f>
        <v/>
      </c>
      <c r="EO6" s="127">
        <f>IFERROR(AVERAGEIF(RD[[#This Row],[GHI_UP_MCR (KWh/m2)]:[GHI_UP_IS1 (KWh/m2)]],"&lt;&gt;0",RD[[#This Row],[GHI_UP_MCR (KWh/m2)]:[GHI_UP_IS1 (KWh/m2)]]),"")</f>
        <v>6.028971870639535</v>
      </c>
      <c r="EP6" s="127">
        <f>IFERROR(AVERAGEIF(RD[[#This Row],[GHI_Down_MCR (KWh/m2)]:[GHI_Down_IS1 (KWh/m2)]],"&lt;&gt;0",RD[[#This Row],[GHI_Down_MCR (KWh/m2)]:[GHI_Down_IS1 (KWh/m2)]]),"")</f>
        <v>1.3872976272529061</v>
      </c>
      <c r="EQ6" s="128">
        <v>640.30499999999995</v>
      </c>
      <c r="ER6" s="128">
        <v>872.07899999999995</v>
      </c>
      <c r="ES6" s="128">
        <v>31.146999999999998</v>
      </c>
      <c r="ET6" s="128">
        <v>205.358</v>
      </c>
      <c r="EU6" s="128">
        <v>151.99100000000001</v>
      </c>
      <c r="EV6" s="128">
        <v>262.14400000000001</v>
      </c>
      <c r="EW6" s="128"/>
      <c r="EX6" s="128">
        <v>53.017000000000003</v>
      </c>
      <c r="EY6" s="128">
        <v>173456</v>
      </c>
      <c r="EZ6" s="128">
        <v>238019</v>
      </c>
      <c r="FA6" s="128">
        <v>102.43</v>
      </c>
      <c r="FB6" s="128">
        <v>56.95</v>
      </c>
      <c r="FC6" s="128">
        <v>255.154</v>
      </c>
      <c r="FD6" s="128">
        <v>80.209000000000003</v>
      </c>
      <c r="FE6" s="128">
        <v>0.10199999999999999</v>
      </c>
      <c r="FF6" s="128">
        <v>280.63900000000001</v>
      </c>
      <c r="FG6" s="128">
        <v>0</v>
      </c>
      <c r="FH6" s="131" t="str">
        <f>IF((RD[[#This Row],[33 kV_Wind_F1_Ex]]-EQ5)*165000&lt;=0,"",(RD[[#This Row],[33 kV_Wind_F1_Ex]]-EQ5)*165000)</f>
        <v/>
      </c>
      <c r="FI6" s="131">
        <f>IF((RD[[#This Row],[33 kV_Wind_F2_Ex]]-ER5)*165000&lt;=0,"",(RD[[#This Row],[33 kV_Wind_F2_Ex]]-ER5)*165000)</f>
        <v>81014.999999997599</v>
      </c>
      <c r="FJ6" s="131">
        <f>IF((RD[[#This Row],[33 kV_Wind_F3_Ex]]-ES5)*225000&lt;=0,"",(RD[[#This Row],[33 kV_Wind_F3_Ex]]-ES5)*225000)</f>
        <v>215099.99999999988</v>
      </c>
      <c r="FK6" s="131">
        <f>IF((RD[[#This Row],[33 kV_Wind_F4_Ex]]-ET5)*165000&lt;=0,"",(RD[[#This Row],[33 kV_Wind_F4_Ex]]-ET5)*165000)</f>
        <v>73589.999999999665</v>
      </c>
      <c r="FL6" s="132">
        <f>IF((RD[[#This Row],[33 kV_Solar_F1_Ex]]-EU5)*225000&lt;=0,"",(RD[[#This Row],[33 kV_Solar_F1_Ex]]-EU5)*225000)</f>
        <v>165150.00000000201</v>
      </c>
      <c r="FM6" s="132">
        <f>IF((RD[[#This Row],[33kV_Solar_F2_Ex]]-EV5)*225000&lt;=0,"",(RD[[#This Row],[33kV_Solar_F2_Ex]]-EV5)*225000)</f>
        <v>170775.00000000326</v>
      </c>
      <c r="FN6" s="131" t="str">
        <f>IF((RD[[#This Row],[33 kV_Solar_F3_Ex]]-EW5)*225000&lt;=0,"",(RD[[#This Row],[33 kV_Solar_F3_Ex]]-EW5)*225000)</f>
        <v/>
      </c>
      <c r="FO6" s="131">
        <f>IF((RD[[#This Row],[33kV_Solar_F4_Ex]]-EX5)*225000&lt;=0,"",(RD[[#This Row],[33kV_Solar_F4_Ex]]-EX5)*225000)</f>
        <v>159300.00000000125</v>
      </c>
      <c r="FP6" s="131">
        <f>IF((RD[[#This Row],[33kV_OG1_Ex]]-EY5)*1000&lt;=0,0,(RD[[#This Row],[33kV_OG1_Ex]]-EY5)*1000)</f>
        <v>496000</v>
      </c>
      <c r="FQ6" s="228">
        <f>IFERROR(IF((RD[[#This Row],[33kV_OG2_Ex]]-EZ5)*1000&lt;=0,0,(RD[[#This Row],[33kV_OG2_Ex]]-EZ5)*1000),0)</f>
        <v>368000</v>
      </c>
      <c r="FR6" s="132">
        <f>IF((RD[[#This Row],[220kV_TX1_Ex]]-FA5)*800000&lt;=0,0,(RD[[#This Row],[220kV_TX1_Ex]]-FA5)*800000)</f>
        <v>487200.0000000071</v>
      </c>
      <c r="FS6" s="228">
        <f>IF((RD[[#This Row],[220kV_Tx2_Ex]]-FB5)*800000&lt;=0,0,(RD[[#This Row],[220kV_Tx2_Ex]]-FB5)*800000)</f>
        <v>364800.00000000244</v>
      </c>
      <c r="FT6" s="131">
        <f>IF((RD[[#This Row],[220kV_TL_TVM_Ex]]-FC5)*1600000&lt;=0,0,(RD[[#This Row],[220kV_TL_TVM_Ex]]-FC5)*1600000)</f>
        <v>857600.00000000221</v>
      </c>
      <c r="FU6" s="131">
        <f>IF((RD[[#This Row],[220kV_C&amp;R_PQM_Ex]]-FD5)*1600000&lt;=0,"",(RD[[#This Row],[220kV_C&amp;R_PQM_Ex]]-FD5)*1600000)</f>
        <v>857600.00000000221</v>
      </c>
      <c r="FV6" s="228">
        <f>IFERROR(IF((RD[[#This Row],[220KV_C&amp;R_PQM_Im]]-FE5)*1600000&lt;=0,0,(RD[[#This Row],[220KV_C&amp;R_PQM_Im]]-FE5)*1600000),"")</f>
        <v>0</v>
      </c>
      <c r="FW6" s="228" t="e">
        <f>(RD[[#This Row],[33kV_Aux1_Im]]-#REF!)</f>
        <v>#REF!</v>
      </c>
      <c r="FX6" s="228" t="str">
        <f>IF((RD[[#This Row],[33kV_Aux2_Im]]-FG5)*1000&lt;=0,"",(RD[[#This Row],[33kV_Aux2_Im]]-FG5)*1000)</f>
        <v/>
      </c>
      <c r="FY6" s="131">
        <f>IFERROR(RD[[#This Row],[33kV_OG1_Energy (MWh)]]+RD[[#This Row],[33kV_OG2_Energy (MWh)]],"")</f>
        <v>864000</v>
      </c>
      <c r="FZ6" s="58">
        <f>IFERROR(RD[[#This Row],[220kV_TL_TVM Energy (MWh)]]-RD[[#This Row],[220KV_C&amp;R_PQM_im (MWh)]],"")</f>
        <v>857600.00000000221</v>
      </c>
      <c r="GA6" s="229">
        <f>IFERROR(RD[[#This Row],[33 kV Total Export (MWH)]]/RD[[#This Row],[220 KV Net Export (MWh)]]-1,"")</f>
        <v>7.4626865671616471E-3</v>
      </c>
      <c r="GB6" s="230">
        <f>IFERROR((RD[[#This Row],[Sunset Time (POA&lt;20 W/m2)]]-RD[[#This Row],[Sunrise Time (POA&gt;20 W/m2)]])*24,0)</f>
        <v>11.45</v>
      </c>
      <c r="GC6" s="231">
        <f>IFERROR(SUM(RD[[#This Row],[33 kV_Solar_F1_Energy (kWh)]:[33 kV_Solar_F4_Energy (MWh)]])+(RD[[#This Row],[33 kV_Wind_F3_Energy (MWh)]])-(RD[[#This Row],[33 kV Line Loss (%)]]*RD[[#This Row],[220 KV Net Export (MWh)]]),"")</f>
        <v>703925.00000000861</v>
      </c>
      <c r="GD6" s="57">
        <f t="shared" si="187"/>
        <v>710325.0000000064</v>
      </c>
      <c r="GE6" s="143">
        <v>148.21</v>
      </c>
      <c r="GF6" s="57">
        <f t="shared" si="188"/>
        <v>154604.99999999726</v>
      </c>
      <c r="GG6" s="8">
        <f>IFERROR(RD[[#This Row],[Wind Export (33 kV)]]*(1-RD[[#This Row],[33 kV Line Loss (%)]]),RD[[#This Row],[Wind Export (33 kV)]])</f>
        <v>153451.23134328125</v>
      </c>
      <c r="GH6" s="143"/>
      <c r="GI6" s="143"/>
      <c r="GJ6" t="str">
        <f>IFERROR(RD[[#This Row],[E_AC (WPR)]]/RD[[#This Row],[E_DC (WPR)]],"")</f>
        <v/>
      </c>
    </row>
    <row r="7" spans="1:192">
      <c r="A7" s="124">
        <f t="shared" si="189"/>
        <v>45747</v>
      </c>
      <c r="B7" s="129">
        <f>YEAR(RD[[#This Row],[Date]])+IF(MONTH(RD[[#This Row],[Date]])&gt;=4,1,0)</f>
        <v>2025</v>
      </c>
      <c r="C7" s="129">
        <f>YEAR(RD[[#This Row],[Date]])</f>
        <v>2025</v>
      </c>
      <c r="D7" s="130">
        <f t="shared" si="186"/>
        <v>45717</v>
      </c>
      <c r="E7" s="129">
        <f>DAY(EOMONTH(RD[[#This Row],[Date]],0))</f>
        <v>31</v>
      </c>
      <c r="F7" s="125">
        <v>0.27986111111111112</v>
      </c>
      <c r="G7" s="125">
        <v>0.76041666666666663</v>
      </c>
      <c r="H7" s="126">
        <v>10534</v>
      </c>
      <c r="I7" s="126">
        <v>10695</v>
      </c>
      <c r="J7" s="126">
        <v>10435</v>
      </c>
      <c r="K7" s="126">
        <v>9814</v>
      </c>
      <c r="L7" s="126">
        <v>10341</v>
      </c>
      <c r="M7" s="126">
        <v>10259</v>
      </c>
      <c r="N7" s="126">
        <v>10560</v>
      </c>
      <c r="O7" s="126">
        <v>10377</v>
      </c>
      <c r="P7" s="126">
        <v>10239</v>
      </c>
      <c r="Q7" s="126">
        <v>10394</v>
      </c>
      <c r="R7" s="126">
        <v>10225</v>
      </c>
      <c r="S7" s="126">
        <v>10206</v>
      </c>
      <c r="T7" s="126">
        <v>10038</v>
      </c>
      <c r="U7" s="126">
        <v>10986</v>
      </c>
      <c r="V7" s="126">
        <v>7630</v>
      </c>
      <c r="W7" s="126">
        <v>7254</v>
      </c>
      <c r="X7" s="126">
        <v>7439</v>
      </c>
      <c r="Y7" s="126">
        <v>6931</v>
      </c>
      <c r="Z7" s="126">
        <v>11142</v>
      </c>
      <c r="AA7" s="126">
        <v>10926</v>
      </c>
      <c r="AB7" s="126">
        <v>9973</v>
      </c>
      <c r="AC7" s="126">
        <v>9772</v>
      </c>
      <c r="AD7" s="126">
        <v>10733</v>
      </c>
      <c r="AE7" s="135">
        <v>10948</v>
      </c>
      <c r="AF7" s="135">
        <v>11551</v>
      </c>
      <c r="AG7" s="135">
        <v>11676</v>
      </c>
      <c r="AH7" s="135">
        <v>10647</v>
      </c>
      <c r="AI7" s="135">
        <v>11006</v>
      </c>
      <c r="AJ7" s="135">
        <v>10421</v>
      </c>
      <c r="AK7" s="135">
        <v>10198</v>
      </c>
      <c r="AL7" s="135">
        <v>9769</v>
      </c>
      <c r="AM7" s="135">
        <v>10055</v>
      </c>
      <c r="AN7" s="135">
        <v>7789</v>
      </c>
      <c r="AO7" s="135">
        <v>7914</v>
      </c>
      <c r="AP7" s="135">
        <v>6870</v>
      </c>
      <c r="AQ7" s="135">
        <v>7013</v>
      </c>
      <c r="AR7" s="135">
        <v>7451</v>
      </c>
      <c r="AS7" s="135">
        <v>7684</v>
      </c>
      <c r="AT7" s="135">
        <v>7564</v>
      </c>
      <c r="AU7" s="135">
        <v>7564</v>
      </c>
      <c r="AV7" s="135">
        <v>7853</v>
      </c>
      <c r="AW7" s="135">
        <v>7030</v>
      </c>
      <c r="AX7" s="135">
        <v>7008</v>
      </c>
      <c r="AY7" s="135">
        <v>7855</v>
      </c>
      <c r="AZ7" s="135">
        <v>7947</v>
      </c>
      <c r="BA7" s="135">
        <v>2590</v>
      </c>
      <c r="BB7" s="135">
        <v>7040</v>
      </c>
      <c r="BC7" s="135">
        <v>7224</v>
      </c>
      <c r="BD7" s="135">
        <v>6886</v>
      </c>
      <c r="BE7" s="135">
        <v>6815</v>
      </c>
      <c r="BF7" s="135">
        <v>7168</v>
      </c>
      <c r="BG7" s="135">
        <v>7430</v>
      </c>
      <c r="BH7" s="135">
        <v>7848</v>
      </c>
      <c r="BI7" s="135">
        <v>6684</v>
      </c>
      <c r="BJ7" s="135">
        <v>6969</v>
      </c>
      <c r="BK7" s="135">
        <v>7102</v>
      </c>
      <c r="BL7" s="135">
        <v>7212</v>
      </c>
      <c r="BM7" s="135">
        <v>7302</v>
      </c>
      <c r="BN7" s="135">
        <v>6438</v>
      </c>
      <c r="BO7" s="135">
        <v>7245</v>
      </c>
      <c r="BP7" s="135">
        <v>7187</v>
      </c>
      <c r="BQ7" s="135">
        <v>7130</v>
      </c>
      <c r="BR7" s="135">
        <v>7353</v>
      </c>
      <c r="BS7" s="135">
        <v>7530</v>
      </c>
      <c r="BT7" s="135">
        <v>10393</v>
      </c>
      <c r="BU7" s="135">
        <v>9403</v>
      </c>
      <c r="BV7" s="135">
        <v>10912</v>
      </c>
      <c r="BW7" s="135">
        <v>10070</v>
      </c>
      <c r="BX7" s="135">
        <v>9932</v>
      </c>
      <c r="BY7" s="135">
        <v>9097</v>
      </c>
      <c r="BZ7" s="135">
        <v>10918</v>
      </c>
      <c r="CA7" s="135">
        <v>10477</v>
      </c>
      <c r="CB7" s="135">
        <v>7857</v>
      </c>
      <c r="CC7" s="135">
        <v>6157</v>
      </c>
      <c r="CD7" s="135">
        <v>7037</v>
      </c>
      <c r="CE7" s="135">
        <v>5740</v>
      </c>
      <c r="CF7" s="135">
        <v>4259</v>
      </c>
      <c r="CG7" s="135">
        <v>0</v>
      </c>
      <c r="CH7" s="135">
        <v>9976</v>
      </c>
      <c r="CI7" s="135">
        <v>10107</v>
      </c>
      <c r="CJ7" s="135">
        <v>9214</v>
      </c>
      <c r="CK7" s="135">
        <v>8906</v>
      </c>
      <c r="CL7" s="135">
        <v>10334</v>
      </c>
      <c r="CM7" s="135">
        <v>3899</v>
      </c>
      <c r="CN7" s="135"/>
      <c r="CO7" s="135"/>
      <c r="CP7" s="135"/>
      <c r="CQ7" s="135"/>
      <c r="CR7" s="135"/>
      <c r="CS7" s="135"/>
      <c r="CT7" s="135"/>
      <c r="CU7" s="135"/>
      <c r="CV7" s="135">
        <v>8404</v>
      </c>
      <c r="CW7" s="135">
        <v>4299</v>
      </c>
      <c r="CX7" s="135">
        <v>3881</v>
      </c>
      <c r="CY7" s="135">
        <v>4003</v>
      </c>
      <c r="CZ7" s="135"/>
      <c r="DA7" s="135"/>
      <c r="DB7" s="135"/>
      <c r="DC7" s="135"/>
      <c r="DD7" s="59">
        <v>6.1601258477017788</v>
      </c>
      <c r="DE7" s="59"/>
      <c r="DF7" s="59"/>
      <c r="DG7" s="59"/>
      <c r="DH7" s="59"/>
      <c r="DI7" s="59"/>
      <c r="DJ7" s="59"/>
      <c r="DK7" s="59"/>
      <c r="DL7" s="59">
        <v>6.0869827821067801</v>
      </c>
      <c r="DM7" s="59"/>
      <c r="DN7" s="59">
        <v>1.4215105107263106</v>
      </c>
      <c r="DO7" s="59"/>
      <c r="DP7" s="59">
        <v>32.354040404040383</v>
      </c>
      <c r="DQ7" s="59"/>
      <c r="DR7" s="59">
        <v>53.860989610389595</v>
      </c>
      <c r="DS7" s="59"/>
      <c r="DT7" s="59">
        <v>42.131024531024543</v>
      </c>
      <c r="DU7" s="59"/>
      <c r="DV7" s="59">
        <v>0</v>
      </c>
      <c r="DW7" s="59"/>
      <c r="DX7" s="59">
        <v>2.8</v>
      </c>
      <c r="DY7" s="59"/>
      <c r="DZ7" s="59">
        <v>5.6</v>
      </c>
      <c r="EA7" s="59"/>
      <c r="EB7" s="127">
        <f>SUM(RD[[#This Row],[IS1_Inv1_M1]:[IS1_Inv1_M2]])</f>
        <v>21229</v>
      </c>
      <c r="EC7" s="127">
        <f>SUM(RD[[#This Row],[IS2_Inv1_M1]:[IS5_Inv1_M4]])</f>
        <v>153128</v>
      </c>
      <c r="ED7" s="127">
        <f>SUM(RD[[#This Row],[IS6_Inv1_M1]:[IS6_Inv2_M2]])+SUM(RD[[#This Row],[IS8_Inv1_M1]:[IS8_Inv4_M2]])</f>
        <v>127136</v>
      </c>
      <c r="EE7" s="127">
        <f>SUM(RD[[#This Row],[IS7_Inv1_M1]:[IS7_Inv1_M2]])</f>
        <v>21681</v>
      </c>
      <c r="EF7" s="127">
        <f>SUM(RD[[#This Row],[IS9_Inv1_M1]:[IS12_Inv2_M4]])</f>
        <v>228695</v>
      </c>
      <c r="EG7" s="127">
        <f>SUM(RD[[#This Row],[IS13_Inv1_M1]:[IS14_Inv1_M4]])</f>
        <v>107993</v>
      </c>
      <c r="EH7" s="127">
        <f>SUM(RD[[#This Row],[IS15_Inv1_M1]:[IS15_Inv2_M1]])</f>
        <v>4259</v>
      </c>
      <c r="EI7" s="127">
        <f>SUM(RD[[#This Row],[IS16_Inv1_M1]:[IS17_Inv2_M2]])</f>
        <v>52436</v>
      </c>
      <c r="EJ7" s="127">
        <f>SUM(RD[[#This Row],[IS18_Inv1_M1]:[IS19_Inv2_M2]])</f>
        <v>20587</v>
      </c>
      <c r="EK7" s="127">
        <f>SUM(RD[[#This Row],[IS20_Inv1_M1]:[IS20_Inv2_M2]])</f>
        <v>0</v>
      </c>
      <c r="EL7" s="127">
        <f>SUM(RD[[#This Row],[O2R4_P1]:[O2R13]])</f>
        <v>716557</v>
      </c>
      <c r="EM7" s="127">
        <f>IFERROR(AVERAGEIF(RD[[#This Row],[POA_UP_MCR (KWh/m2)]:[POA_UP_Ph3 (KWh/m2)2]],"&lt;&gt;0",RD[[#This Row],[POA_UP_MCR (KWh/m2)]:[POA_UP_Ph3 (KWh/m2)2]]),"")</f>
        <v>6.1601258477017788</v>
      </c>
      <c r="EN7" s="127" t="str">
        <f>IFERROR(AVERAGEIF(RD[[#This Row],[POA_Down_MCR (KWh/m2)]:[POA_Down_Ph3 (KWh/m2)22]],"&lt;&gt;0",RD[[#This Row],[POA_Down_MCR (KWh/m2)]:[POA_Down_Ph3 (KWh/m2)22]]),"")</f>
        <v/>
      </c>
      <c r="EO7" s="127">
        <f>IFERROR(AVERAGEIF(RD[[#This Row],[GHI_UP_MCR (KWh/m2)]:[GHI_UP_IS1 (KWh/m2)]],"&lt;&gt;0",RD[[#This Row],[GHI_UP_MCR (KWh/m2)]:[GHI_UP_IS1 (KWh/m2)]]),"")</f>
        <v>6.0869827821067801</v>
      </c>
      <c r="EP7" s="127">
        <f>IFERROR(AVERAGEIF(RD[[#This Row],[GHI_Down_MCR (KWh/m2)]:[GHI_Down_IS1 (KWh/m2)]],"&lt;&gt;0",RD[[#This Row],[GHI_Down_MCR (KWh/m2)]:[GHI_Down_IS1 (KWh/m2)]]),"")</f>
        <v>1.4215105107263106</v>
      </c>
      <c r="EQ7" s="128">
        <v>640.30499999999995</v>
      </c>
      <c r="ER7" s="128">
        <v>872.673</v>
      </c>
      <c r="ES7" s="128">
        <v>32.100999999999999</v>
      </c>
      <c r="ET7" s="128">
        <v>205.89599999999999</v>
      </c>
      <c r="EU7" s="128">
        <v>152.726</v>
      </c>
      <c r="EV7" s="128">
        <v>262.90499999999997</v>
      </c>
      <c r="EW7" s="128"/>
      <c r="EX7" s="128">
        <v>53.720999999999997</v>
      </c>
      <c r="EY7" s="128">
        <v>173951</v>
      </c>
      <c r="EZ7" s="128">
        <v>238421</v>
      </c>
      <c r="FA7" s="128">
        <v>103.051</v>
      </c>
      <c r="FB7" s="128">
        <v>57.445</v>
      </c>
      <c r="FC7" s="128">
        <v>255.709</v>
      </c>
      <c r="FD7" s="128">
        <v>80.765000000000001</v>
      </c>
      <c r="FE7" s="128">
        <v>0.10199999999999999</v>
      </c>
      <c r="FF7" s="128">
        <v>281.05900000000003</v>
      </c>
      <c r="FG7" s="128">
        <v>0</v>
      </c>
      <c r="FH7" s="131" t="str">
        <f>IF((RD[[#This Row],[33 kV_Wind_F1_Ex]]-EQ6)*165000&lt;=0,"",(RD[[#This Row],[33 kV_Wind_F1_Ex]]-EQ6)*165000)</f>
        <v/>
      </c>
      <c r="FI7" s="131">
        <f>IF((RD[[#This Row],[33 kV_Wind_F2_Ex]]-ER6)*165000&lt;=0,"",(RD[[#This Row],[33 kV_Wind_F2_Ex]]-ER6)*165000)</f>
        <v>98010.000000008411</v>
      </c>
      <c r="FJ7" s="131">
        <f>IF((RD[[#This Row],[33 kV_Wind_F3_Ex]]-ES6)*225000&lt;=0,"",(RD[[#This Row],[33 kV_Wind_F3_Ex]]-ES6)*225000)</f>
        <v>214650.00000000015</v>
      </c>
      <c r="FK7" s="131">
        <f>IF((RD[[#This Row],[33 kV_Wind_F4_Ex]]-ET6)*165000&lt;=0,"",(RD[[#This Row],[33 kV_Wind_F4_Ex]]-ET6)*165000)</f>
        <v>88769.999999997104</v>
      </c>
      <c r="FL7" s="132">
        <f>IF((RD[[#This Row],[33 kV_Solar_F1_Ex]]-EU6)*225000&lt;=0,"",(RD[[#This Row],[33 kV_Solar_F1_Ex]]-EU6)*225000)</f>
        <v>165374.99999999668</v>
      </c>
      <c r="FM7" s="132">
        <f>IF((RD[[#This Row],[33kV_Solar_F2_Ex]]-EV6)*225000&lt;=0,"",(RD[[#This Row],[33kV_Solar_F2_Ex]]-EV6)*225000)</f>
        <v>171224.99999999264</v>
      </c>
      <c r="FN7" s="131" t="str">
        <f>IF((RD[[#This Row],[33 kV_Solar_F3_Ex]]-EW6)*225000&lt;=0,"",(RD[[#This Row],[33 kV_Solar_F3_Ex]]-EW6)*225000)</f>
        <v/>
      </c>
      <c r="FO7" s="131">
        <f>IF((RD[[#This Row],[33kV_Solar_F4_Ex]]-EX6)*225000&lt;=0,"",(RD[[#This Row],[33kV_Solar_F4_Ex]]-EX6)*225000)</f>
        <v>158399.99999999854</v>
      </c>
      <c r="FP7" s="131">
        <f>IF((RD[[#This Row],[33kV_OG1_Ex]]-EY6)*1000&lt;=0,0,(RD[[#This Row],[33kV_OG1_Ex]]-EY6)*1000)</f>
        <v>495000</v>
      </c>
      <c r="FQ7" s="228">
        <f>IFERROR(IF((RD[[#This Row],[33kV_OG2_Ex]]-EZ6)*1000&lt;=0,0,(RD[[#This Row],[33kV_OG2_Ex]]-EZ6)*1000),0)</f>
        <v>402000</v>
      </c>
      <c r="FR7" s="132">
        <f>IF((RD[[#This Row],[220kV_TX1_Ex]]-FA6)*800000&lt;=0,0,(RD[[#This Row],[220kV_TX1_Ex]]-FA6)*800000)</f>
        <v>496799.9999999961</v>
      </c>
      <c r="FS7" s="228">
        <f>IF((RD[[#This Row],[220kV_Tx2_Ex]]-FB6)*800000&lt;=0,0,(RD[[#This Row],[220kV_Tx2_Ex]]-FB6)*800000)</f>
        <v>395999.99999999796</v>
      </c>
      <c r="FT7" s="131">
        <f>IF((RD[[#This Row],[220kV_TL_TVM_Ex]]-FC6)*1600000&lt;=0,0,(RD[[#This Row],[220kV_TL_TVM_Ex]]-FC6)*1600000)</f>
        <v>888000.00000001094</v>
      </c>
      <c r="FU7" s="131">
        <f>IF((RD[[#This Row],[220kV_C&amp;R_PQM_Ex]]-FD6)*1600000&lt;=0,"",(RD[[#This Row],[220kV_C&amp;R_PQM_Ex]]-FD6)*1600000)</f>
        <v>889599.99999999581</v>
      </c>
      <c r="FV7" s="228">
        <f>IFERROR(IF((RD[[#This Row],[220KV_C&amp;R_PQM_Im]]-FE6)*1600000&lt;=0,0,(RD[[#This Row],[220KV_C&amp;R_PQM_Im]]-FE6)*1600000),"")</f>
        <v>0</v>
      </c>
      <c r="FW7" s="228" t="e">
        <f>(RD[[#This Row],[33kV_Aux1_Im]]-#REF!)</f>
        <v>#REF!</v>
      </c>
      <c r="FX7" s="228" t="str">
        <f>IF((RD[[#This Row],[33kV_Aux2_Im]]-FG6)*1000&lt;=0,"",(RD[[#This Row],[33kV_Aux2_Im]]-FG6)*1000)</f>
        <v/>
      </c>
      <c r="FY7" s="131">
        <f>IFERROR(RD[[#This Row],[33kV_OG1_Energy (MWh)]]+RD[[#This Row],[33kV_OG2_Energy (MWh)]],"")</f>
        <v>897000</v>
      </c>
      <c r="FZ7" s="58">
        <f>IFERROR(RD[[#This Row],[220kV_TL_TVM Energy (MWh)]]-RD[[#This Row],[220KV_C&amp;R_PQM_im (MWh)]],"")</f>
        <v>888000.00000001094</v>
      </c>
      <c r="GA7" s="229">
        <f>IFERROR(RD[[#This Row],[33 kV Total Export (MWH)]]/RD[[#This Row],[220 KV Net Export (MWh)]]-1,"")</f>
        <v>1.0135135135122653E-2</v>
      </c>
      <c r="GB7" s="230">
        <f>IFERROR((RD[[#This Row],[Sunset Time (POA&lt;20 W/m2)]]-RD[[#This Row],[Sunrise Time (POA&gt;20 W/m2)]])*24,0)</f>
        <v>11.533333333333331</v>
      </c>
      <c r="GC7" s="231">
        <f>IFERROR(SUM(RD[[#This Row],[33 kV_Solar_F1_Energy (kWh)]:[33 kV_Solar_F4_Energy (MWh)]])+(RD[[#This Row],[33 kV_Wind_F3_Energy (MWh)]])-(RD[[#This Row],[33 kV Line Loss (%)]]*RD[[#This Row],[220 KV Net Export (MWh)]]),"")</f>
        <v>700649.99999999895</v>
      </c>
      <c r="GD7" s="57">
        <f t="shared" si="187"/>
        <v>709649.99999998813</v>
      </c>
      <c r="GE7" s="143">
        <v>148.21</v>
      </c>
      <c r="GF7" s="57">
        <f t="shared" si="188"/>
        <v>186780.00000000553</v>
      </c>
      <c r="GG7" s="8">
        <f>IFERROR(RD[[#This Row],[Wind Export (33 kV)]]*(1-RD[[#This Row],[33 kV Line Loss (%)]]),RD[[#This Row],[Wind Export (33 kV)]])</f>
        <v>184886.95945946727</v>
      </c>
      <c r="GH7" s="143"/>
      <c r="GI7" s="143"/>
      <c r="GJ7" t="str">
        <f>IFERROR(RD[[#This Row],[E_AC (WPR)]]/RD[[#This Row],[E_DC (WPR)]],"")</f>
        <v/>
      </c>
    </row>
    <row r="8" spans="1:192">
      <c r="A8" s="124">
        <f>A7+1</f>
        <v>45748</v>
      </c>
      <c r="B8" s="129">
        <f>YEAR(RD[[#This Row],[Date]])+IF(MONTH(RD[[#This Row],[Date]])&gt;=4,1,0)</f>
        <v>2026</v>
      </c>
      <c r="C8" s="129">
        <f>YEAR(RD[[#This Row],[Date]])</f>
        <v>2025</v>
      </c>
      <c r="D8" s="130">
        <f>A8-DAY(A8)+1</f>
        <v>45748</v>
      </c>
      <c r="E8" s="129">
        <f>DAY(EOMONTH(RD[[#This Row],[Date]],0))</f>
        <v>30</v>
      </c>
      <c r="F8" s="136">
        <v>0.27638888888888891</v>
      </c>
      <c r="G8" s="136">
        <v>0.75972222222222219</v>
      </c>
      <c r="H8" s="126">
        <v>11242</v>
      </c>
      <c r="I8" s="126">
        <v>11415</v>
      </c>
      <c r="J8" s="126">
        <v>11161</v>
      </c>
      <c r="K8" s="126">
        <v>10493</v>
      </c>
      <c r="L8" s="126">
        <v>11110</v>
      </c>
      <c r="M8" s="126">
        <v>10985</v>
      </c>
      <c r="N8" s="126">
        <v>11307</v>
      </c>
      <c r="O8" s="126">
        <v>11077</v>
      </c>
      <c r="P8" s="126">
        <v>10967</v>
      </c>
      <c r="Q8" s="126">
        <v>11117</v>
      </c>
      <c r="R8" s="126">
        <v>10959</v>
      </c>
      <c r="S8" s="126">
        <v>10894</v>
      </c>
      <c r="T8" s="126">
        <v>10777</v>
      </c>
      <c r="U8" s="126">
        <v>11781</v>
      </c>
      <c r="V8" s="126">
        <v>8153</v>
      </c>
      <c r="W8" s="126">
        <v>7771</v>
      </c>
      <c r="X8" s="126">
        <v>7959</v>
      </c>
      <c r="Y8" s="126">
        <v>7408</v>
      </c>
      <c r="Z8" s="126">
        <v>11861</v>
      </c>
      <c r="AA8" s="126">
        <v>11648</v>
      </c>
      <c r="AB8" s="126">
        <v>10630</v>
      </c>
      <c r="AC8" s="126">
        <v>10411</v>
      </c>
      <c r="AD8" s="126">
        <v>11453</v>
      </c>
      <c r="AE8" s="135">
        <v>11666</v>
      </c>
      <c r="AF8" s="135">
        <v>12315</v>
      </c>
      <c r="AG8" s="135">
        <v>12447</v>
      </c>
      <c r="AH8" s="135">
        <v>11386</v>
      </c>
      <c r="AI8" s="135">
        <v>11754</v>
      </c>
      <c r="AJ8" s="135">
        <v>11140</v>
      </c>
      <c r="AK8" s="135">
        <v>10893</v>
      </c>
      <c r="AL8" s="135">
        <v>10418</v>
      </c>
      <c r="AM8" s="135">
        <v>10717</v>
      </c>
      <c r="AN8" s="135">
        <v>8229</v>
      </c>
      <c r="AO8" s="135">
        <v>8345</v>
      </c>
      <c r="AP8" s="135">
        <v>7305</v>
      </c>
      <c r="AQ8" s="135">
        <v>7438</v>
      </c>
      <c r="AR8" s="135">
        <v>7905</v>
      </c>
      <c r="AS8" s="135">
        <v>8138</v>
      </c>
      <c r="AT8" s="135">
        <v>8026</v>
      </c>
      <c r="AU8" s="135">
        <v>8032</v>
      </c>
      <c r="AV8" s="135">
        <v>8339</v>
      </c>
      <c r="AW8" s="135">
        <v>7485</v>
      </c>
      <c r="AX8" s="135">
        <v>7469</v>
      </c>
      <c r="AY8" s="135">
        <v>8075</v>
      </c>
      <c r="AZ8" s="135">
        <v>8403</v>
      </c>
      <c r="BA8" s="135">
        <v>2818</v>
      </c>
      <c r="BB8" s="135">
        <v>7588</v>
      </c>
      <c r="BC8" s="135">
        <v>7722</v>
      </c>
      <c r="BD8" s="135">
        <v>7340</v>
      </c>
      <c r="BE8" s="135">
        <v>7262</v>
      </c>
      <c r="BF8" s="135">
        <v>7633</v>
      </c>
      <c r="BG8" s="135">
        <v>7915</v>
      </c>
      <c r="BH8" s="135">
        <v>8295</v>
      </c>
      <c r="BI8" s="135">
        <v>7113</v>
      </c>
      <c r="BJ8" s="135">
        <v>7422</v>
      </c>
      <c r="BK8" s="135">
        <v>7569</v>
      </c>
      <c r="BL8" s="135">
        <v>7681</v>
      </c>
      <c r="BM8" s="135">
        <v>7803</v>
      </c>
      <c r="BN8" s="135">
        <v>6883</v>
      </c>
      <c r="BO8" s="135">
        <v>7730</v>
      </c>
      <c r="BP8" s="135">
        <v>7888</v>
      </c>
      <c r="BQ8" s="135">
        <v>7639</v>
      </c>
      <c r="BR8" s="135">
        <v>7830</v>
      </c>
      <c r="BS8" s="135">
        <v>8040</v>
      </c>
      <c r="BT8" s="135">
        <v>11025</v>
      </c>
      <c r="BU8" s="135">
        <v>9979</v>
      </c>
      <c r="BV8" s="135">
        <v>11567</v>
      </c>
      <c r="BW8" s="135">
        <v>10656</v>
      </c>
      <c r="BX8" s="135">
        <v>10482</v>
      </c>
      <c r="BY8" s="135">
        <v>9625</v>
      </c>
      <c r="BZ8" s="135">
        <v>11550</v>
      </c>
      <c r="CA8" s="135">
        <v>11079</v>
      </c>
      <c r="CB8" s="135">
        <v>8224</v>
      </c>
      <c r="CC8" s="135">
        <v>6457</v>
      </c>
      <c r="CD8" s="135">
        <v>7412</v>
      </c>
      <c r="CE8" s="135">
        <v>6066</v>
      </c>
      <c r="CF8" s="135">
        <v>4535</v>
      </c>
      <c r="CG8" s="135">
        <v>0</v>
      </c>
      <c r="CH8" s="135">
        <v>10627</v>
      </c>
      <c r="CI8" s="135">
        <v>10756</v>
      </c>
      <c r="CJ8" s="135">
        <v>9770</v>
      </c>
      <c r="CK8" s="135">
        <v>9799</v>
      </c>
      <c r="CL8" s="135">
        <v>11068</v>
      </c>
      <c r="CM8" s="135">
        <v>4144</v>
      </c>
      <c r="CN8" s="135"/>
      <c r="CO8" s="135"/>
      <c r="CP8" s="135"/>
      <c r="CQ8" s="135"/>
      <c r="CR8" s="135"/>
      <c r="CS8" s="135"/>
      <c r="CT8" s="135"/>
      <c r="CU8" s="135"/>
      <c r="CV8" s="135">
        <v>9065</v>
      </c>
      <c r="CW8" s="135">
        <v>4803</v>
      </c>
      <c r="CX8" s="135">
        <v>2128</v>
      </c>
      <c r="CY8" s="135">
        <v>4308</v>
      </c>
      <c r="CZ8" s="135"/>
      <c r="DA8" s="135"/>
      <c r="DB8" s="135"/>
      <c r="DC8" s="135"/>
      <c r="DD8" s="289">
        <v>6.6027188989153496</v>
      </c>
      <c r="DE8" s="59"/>
      <c r="DF8" s="59"/>
      <c r="DG8" s="59"/>
      <c r="DH8" s="289"/>
      <c r="DI8" s="59"/>
      <c r="DJ8" s="59"/>
      <c r="DK8" s="59"/>
      <c r="DL8" s="289">
        <v>6.5146149210903825</v>
      </c>
      <c r="DM8" s="59"/>
      <c r="DN8" s="59">
        <v>1.4957861319942618</v>
      </c>
      <c r="DO8" s="59"/>
      <c r="DP8" s="289">
        <v>31.922395982783367</v>
      </c>
      <c r="DQ8" s="59"/>
      <c r="DR8" s="289">
        <v>51.614891721664272</v>
      </c>
      <c r="DS8" s="59"/>
      <c r="DT8" s="59">
        <v>43.565423242467709</v>
      </c>
      <c r="DU8" s="59"/>
      <c r="DV8" s="289">
        <v>0</v>
      </c>
      <c r="DW8" s="59"/>
      <c r="DX8" s="289">
        <v>2.4</v>
      </c>
      <c r="DY8" s="59"/>
      <c r="DZ8" s="289">
        <v>5.3</v>
      </c>
      <c r="EA8" s="59"/>
      <c r="EB8" s="290">
        <f>SUM(RD[[#This Row],[IS1_Inv1_M1]:[IS1_Inv1_M2]])</f>
        <v>22657</v>
      </c>
      <c r="EC8" s="290">
        <f>SUM(RD[[#This Row],[IS2_Inv1_M1]:[IS5_Inv1_M4]])</f>
        <v>163919</v>
      </c>
      <c r="ED8" s="290">
        <f>SUM(RD[[#This Row],[IS6_Inv1_M1]:[IS6_Inv2_M2]])+SUM(RD[[#This Row],[IS8_Inv1_M1]:[IS8_Inv4_M2]])</f>
        <v>135620</v>
      </c>
      <c r="EE8" s="290">
        <f>SUM(RD[[#This Row],[IS7_Inv1_M1]:[IS7_Inv1_M2]])</f>
        <v>23119</v>
      </c>
      <c r="EF8" s="127">
        <f>SUM(RD[[#This Row],[IS9_Inv1_M1]:[IS12_Inv2_M4]])</f>
        <v>243360</v>
      </c>
      <c r="EG8" s="127">
        <f>SUM(RD[[#This Row],[IS13_Inv1_M1]:[IS14_Inv1_M4]])</f>
        <v>114122</v>
      </c>
      <c r="EH8" s="127">
        <f>SUM(RD[[#This Row],[IS15_Inv1_M1]:[IS15_Inv2_M1]])</f>
        <v>4535</v>
      </c>
      <c r="EI8" s="127">
        <f>SUM(RD[[#This Row],[IS16_Inv1_M1]:[IS17_Inv2_M2]])</f>
        <v>56164</v>
      </c>
      <c r="EJ8" s="127">
        <f>SUM(RD[[#This Row],[IS18_Inv1_M1]:[IS19_Inv2_M2]])</f>
        <v>20304</v>
      </c>
      <c r="EK8" s="127">
        <f>SUM(RD[[#This Row],[IS20_Inv1_M1]:[IS20_Inv2_M2]])</f>
        <v>0</v>
      </c>
      <c r="EL8" s="290">
        <f>SUM(RD[[#This Row],[O2R4_P1]:[O2R22_P2]])</f>
        <v>783800</v>
      </c>
      <c r="EM8" s="290">
        <f>IFERROR(AVERAGEIF(RD[[#This Row],[POA_UP_MCR (KWh/m2)]:[POA_UP_Ph3 (KWh/m2)2]],"&lt;&gt;0",RD[[#This Row],[POA_UP_MCR (KWh/m2)]:[POA_UP_Ph3 (KWh/m2)2]]),"")</f>
        <v>6.6027188989153496</v>
      </c>
      <c r="EN8" s="290" t="str">
        <f>IFERROR(AVERAGEIF(RD[[#This Row],[POA_Down_MCR (KWh/m2)]:[POA_Down_Ph3 (KWh/m2)22]],"&lt;&gt;0",RD[[#This Row],[POA_Down_MCR (KWh/m2)]:[POA_Down_Ph3 (KWh/m2)22]]),"")</f>
        <v/>
      </c>
      <c r="EO8" s="290">
        <f>IFERROR(AVERAGEIF(RD[[#This Row],[GHI_UP_MCR (KWh/m2)]:[GHI_UP_IS1 (KWh/m2)]],"&lt;&gt;0",RD[[#This Row],[GHI_UP_MCR (KWh/m2)]:[GHI_UP_IS1 (KWh/m2)]]),"")</f>
        <v>6.5146149210903825</v>
      </c>
      <c r="EP8" s="290">
        <f>IFERROR(AVERAGEIF(RD[[#This Row],[GHI_Down_MCR (KWh/m2)]:[GHI_Down_IS1 (KWh/m2)]],"&lt;&gt;0",RD[[#This Row],[GHI_Down_MCR (KWh/m2)]:[GHI_Down_IS1 (KWh/m2)]]),"")</f>
        <v>1.4957861319942618</v>
      </c>
      <c r="EQ8" s="128">
        <v>640.30499999999995</v>
      </c>
      <c r="ER8" s="128">
        <v>873.57799999999997</v>
      </c>
      <c r="ES8" s="128">
        <v>33.113</v>
      </c>
      <c r="ET8" s="128">
        <v>206.73500000000001</v>
      </c>
      <c r="EU8" s="128">
        <v>153.501</v>
      </c>
      <c r="EV8" s="128">
        <v>263.71899999999999</v>
      </c>
      <c r="EW8" s="128"/>
      <c r="EX8" s="128">
        <v>54.466999999999999</v>
      </c>
      <c r="EY8" s="128">
        <v>174476</v>
      </c>
      <c r="EZ8" s="128">
        <v>238936</v>
      </c>
      <c r="FA8" s="128">
        <v>103.70099999999999</v>
      </c>
      <c r="FB8" s="128">
        <v>58.079000000000001</v>
      </c>
      <c r="FC8" s="128">
        <v>256.35399999999998</v>
      </c>
      <c r="FD8" s="128">
        <v>81.409000000000006</v>
      </c>
      <c r="FE8" s="128">
        <v>0.10299999999999999</v>
      </c>
      <c r="FF8" s="128">
        <v>281.50900000000001</v>
      </c>
      <c r="FG8" s="128">
        <v>0</v>
      </c>
      <c r="FH8" s="291" t="str">
        <f>IF((RD[[#This Row],[33 kV_Wind_F1_Ex]]-EQ7)*165000&lt;=0,"",(RD[[#This Row],[33 kV_Wind_F1_Ex]]-EQ7)*165000)</f>
        <v/>
      </c>
      <c r="FI8" s="292">
        <f>IF((RD[[#This Row],[33 kV_Wind_F2_Ex]]-ER7)*165000&lt;=0,"",(RD[[#This Row],[33 kV_Wind_F2_Ex]]-ER7)*165000)</f>
        <v>149324.99999999549</v>
      </c>
      <c r="FJ8" s="131">
        <f>IF((RD[[#This Row],[33 kV_Wind_F3_Ex]]-ES7)*225000&lt;=0,"",(RD[[#This Row],[33 kV_Wind_F3_Ex]]-ES7)*225000)</f>
        <v>227700.00000000012</v>
      </c>
      <c r="FK8" s="131">
        <f>IF((RD[[#This Row],[33 kV_Wind_F4_Ex]]-ET7)*165000&lt;=0,"",(RD[[#This Row],[33 kV_Wind_F4_Ex]]-ET7)*165000)</f>
        <v>138435.00000000445</v>
      </c>
      <c r="FL8" s="228">
        <f>IF((RD[[#This Row],[33 kV_Solar_F1_Ex]]-EU7)*225000&lt;=0,"",(RD[[#This Row],[33 kV_Solar_F1_Ex]]-EU7)*225000)</f>
        <v>174375.00000000128</v>
      </c>
      <c r="FM8" s="132">
        <f>IF((RD[[#This Row],[33kV_Solar_F2_Ex]]-EV7)*225000&lt;=0,"",(RD[[#This Row],[33kV_Solar_F2_Ex]]-EV7)*225000)</f>
        <v>183150.0000000048</v>
      </c>
      <c r="FN8" s="292"/>
      <c r="FO8" s="131">
        <f>IF((RD[[#This Row],[33kV_Solar_F4_Ex]]-EX7)*225000&lt;=0,"",(RD[[#This Row],[33kV_Solar_F4_Ex]]-EX7)*225000)</f>
        <v>167850.00000000049</v>
      </c>
      <c r="FP8" s="292">
        <f>IF((RD[[#This Row],[33kV_OG1_Ex]]-EY7)*1000&lt;=0,0,(RD[[#This Row],[33kV_OG1_Ex]]-EY7)*1000)</f>
        <v>525000</v>
      </c>
      <c r="FQ8" s="228">
        <f>IFERROR(IF((RD[[#This Row],[33kV_OG2_Ex]]-EZ7)*1000&lt;=0,0,(RD[[#This Row],[33kV_OG2_Ex]]-EZ7)*1000),0)</f>
        <v>515000</v>
      </c>
      <c r="FR8" s="132">
        <f>IF((RD[[#This Row],[220kV_TX1_Ex]]-FA7)*800000&lt;=0,0,(RD[[#This Row],[220kV_TX1_Ex]]-FA7)*800000)</f>
        <v>519999.99999999319</v>
      </c>
      <c r="FS8" s="228">
        <f>IF((RD[[#This Row],[220kV_Tx2_Ex]]-FB7)*800000&lt;=0,0,(RD[[#This Row],[220kV_Tx2_Ex]]-FB7)*800000)</f>
        <v>507200.00000000029</v>
      </c>
      <c r="FT8" s="292">
        <f>IF((RD[[#This Row],[220kV_TL_TVM_Ex]]-FC7)*1600000&lt;=0,0,(RD[[#This Row],[220kV_TL_TVM_Ex]]-FC7)*1600000)</f>
        <v>1031999.9999999709</v>
      </c>
      <c r="FU8" s="292">
        <f>IF((RD[[#This Row],[220kV_C&amp;R_PQM_Ex]]-FD7)*1600000&lt;=0,"",(RD[[#This Row],[220kV_C&amp;R_PQM_Ex]]-FD7)*1600000)</f>
        <v>1030400.0000000087</v>
      </c>
      <c r="FV8" s="228">
        <f>IFERROR(IF((RD[[#This Row],[220KV_C&amp;R_PQM_Im]]-FE7)*1600000&lt;=0,0,(RD[[#This Row],[220KV_C&amp;R_PQM_Im]]-FE7)*1600000),"")</f>
        <v>1600.0000000000014</v>
      </c>
      <c r="FW8" s="228">
        <f>(RD[[#This Row],[33kV_Aux1_Im]]-FF5)</f>
        <v>1.2800000000000296</v>
      </c>
      <c r="FX8" s="228" t="str">
        <f>IF((RD[[#This Row],[33kV_Aux2_Im]]-FG7)*1000&lt;=0,"",(RD[[#This Row],[33kV_Aux2_Im]]-FG7)*1000)</f>
        <v/>
      </c>
      <c r="FY8" s="292">
        <f>IFERROR(RD[[#This Row],[33kV_OG1_Energy (MWh)]]+RD[[#This Row],[33kV_OG2_Energy (MWh)]],"")</f>
        <v>1040000</v>
      </c>
      <c r="FZ8" s="292">
        <f>IFERROR(RD[[#This Row],[220kV_TL_TVM Energy (MWh)]]-RD[[#This Row],[220KV_C&amp;R_PQM_im (MWh)]],"")</f>
        <v>1030399.9999999709</v>
      </c>
      <c r="GA8" s="229">
        <f>IFERROR(RD[[#This Row],[33 kV Total Export (MWH)]]/RD[[#This Row],[220 KV Net Export (MWh)]]-1,"")</f>
        <v>9.3167701863638985E-3</v>
      </c>
      <c r="GB8" s="230">
        <f>IFERROR((RD[[#This Row],[Sunset Time (POA&lt;20 W/m2)]]-RD[[#This Row],[Sunrise Time (POA&gt;20 W/m2)]])*24,0)</f>
        <v>11.599999999999998</v>
      </c>
      <c r="GC8" s="231">
        <f>IFERROR(SUM(RD[[#This Row],[33 kV_Solar_F1_Energy (kWh)]:[33 kV_Solar_F4_Energy (MWh)]])+(RD[[#This Row],[33 kV_Wind_F3_Energy (MWh)]])-(RD[[#This Row],[33 kV Line Loss (%)]]*RD[[#This Row],[220 KV Net Export (MWh)]]),"")</f>
        <v>743474.99999997753</v>
      </c>
      <c r="GD8" s="57">
        <f t="shared" ref="GD8:GD71" si="190">SUM(FJ8,FL8,FM8,FN8,FO8)</f>
        <v>753075.00000000664</v>
      </c>
      <c r="GE8" s="143">
        <v>148.21</v>
      </c>
      <c r="GF8" s="57">
        <f t="shared" ref="GF8:GF14" si="191">SUM(FI8,FK8)</f>
        <v>287759.99999999994</v>
      </c>
      <c r="GG8" s="8">
        <f>IFERROR(RD[[#This Row],[Wind Export (33 kV)]]*(1-RD[[#This Row],[33 kV Line Loss (%)]]),RD[[#This Row],[Wind Export (33 kV)]])</f>
        <v>285079.00621117186</v>
      </c>
      <c r="GH8" s="144"/>
      <c r="GI8" s="144"/>
      <c r="GJ8" t="str">
        <f>IFERROR(RD[[#This Row],[E_AC (WPR)]]/RD[[#This Row],[E_DC (WPR)]],"")</f>
        <v/>
      </c>
    </row>
    <row r="9" spans="1:192">
      <c r="A9" s="124">
        <f t="shared" si="189"/>
        <v>45749</v>
      </c>
      <c r="B9" s="129">
        <f>YEAR(RD[[#This Row],[Date]])+IF(MONTH(RD[[#This Row],[Date]])&gt;=4,1,0)</f>
        <v>2026</v>
      </c>
      <c r="C9" s="129">
        <f>YEAR(RD[[#This Row],[Date]])</f>
        <v>2025</v>
      </c>
      <c r="D9" s="130">
        <f t="shared" ref="D9:D15" si="192">A9-DAY(A9)+1</f>
        <v>45748</v>
      </c>
      <c r="E9" s="129">
        <f>DAY(EOMONTH(RD[[#This Row],[Date]],0))</f>
        <v>30</v>
      </c>
      <c r="F9" s="136">
        <v>0.28541666666666665</v>
      </c>
      <c r="G9" s="136">
        <v>0.74305555555555558</v>
      </c>
      <c r="H9" s="126">
        <v>10206</v>
      </c>
      <c r="I9" s="126">
        <v>10277</v>
      </c>
      <c r="J9" s="126">
        <v>9991</v>
      </c>
      <c r="K9" s="126">
        <v>9363</v>
      </c>
      <c r="L9" s="126">
        <v>10036</v>
      </c>
      <c r="M9" s="126">
        <v>9856</v>
      </c>
      <c r="N9" s="126">
        <v>9982</v>
      </c>
      <c r="O9" s="126">
        <v>9817</v>
      </c>
      <c r="P9" s="126">
        <v>9713</v>
      </c>
      <c r="Q9" s="126">
        <v>9841</v>
      </c>
      <c r="R9" s="126">
        <v>9873</v>
      </c>
      <c r="S9" s="126">
        <v>9788</v>
      </c>
      <c r="T9" s="126">
        <v>9766</v>
      </c>
      <c r="U9" s="126">
        <v>10635</v>
      </c>
      <c r="V9" s="126">
        <v>7296</v>
      </c>
      <c r="W9" s="126">
        <v>6979</v>
      </c>
      <c r="X9" s="126">
        <v>7134</v>
      </c>
      <c r="Y9" s="126">
        <v>6701</v>
      </c>
      <c r="Z9" s="126">
        <v>10252</v>
      </c>
      <c r="AA9" s="126">
        <v>10024</v>
      </c>
      <c r="AB9" s="126">
        <v>8988</v>
      </c>
      <c r="AC9" s="126">
        <v>8802</v>
      </c>
      <c r="AD9" s="126">
        <v>10568</v>
      </c>
      <c r="AE9" s="135">
        <v>10806</v>
      </c>
      <c r="AF9" s="135">
        <v>11361</v>
      </c>
      <c r="AG9" s="135">
        <v>11531</v>
      </c>
      <c r="AH9" s="135">
        <v>10485</v>
      </c>
      <c r="AI9" s="135">
        <v>10688</v>
      </c>
      <c r="AJ9" s="135">
        <v>10356</v>
      </c>
      <c r="AK9" s="135">
        <v>10184</v>
      </c>
      <c r="AL9" s="135">
        <v>9720</v>
      </c>
      <c r="AM9" s="135">
        <v>9992</v>
      </c>
      <c r="AN9" s="135">
        <v>7689</v>
      </c>
      <c r="AO9" s="135">
        <v>7834</v>
      </c>
      <c r="AP9" s="135">
        <v>6880</v>
      </c>
      <c r="AQ9" s="135">
        <v>7005</v>
      </c>
      <c r="AR9" s="135">
        <v>7435</v>
      </c>
      <c r="AS9" s="135">
        <v>7674</v>
      </c>
      <c r="AT9" s="135">
        <v>7612</v>
      </c>
      <c r="AU9" s="135">
        <v>7570</v>
      </c>
      <c r="AV9" s="135">
        <v>7938</v>
      </c>
      <c r="AW9" s="135">
        <v>7174</v>
      </c>
      <c r="AX9" s="135">
        <v>7159</v>
      </c>
      <c r="AY9" s="135">
        <v>7683</v>
      </c>
      <c r="AZ9" s="135">
        <v>7915</v>
      </c>
      <c r="BA9" s="135">
        <v>2691</v>
      </c>
      <c r="BB9" s="135">
        <v>7294</v>
      </c>
      <c r="BC9" s="135">
        <v>7418</v>
      </c>
      <c r="BD9" s="135">
        <v>6962</v>
      </c>
      <c r="BE9" s="135">
        <v>6869</v>
      </c>
      <c r="BF9" s="135">
        <v>7182</v>
      </c>
      <c r="BG9" s="135">
        <v>7489</v>
      </c>
      <c r="BH9" s="135">
        <v>7704</v>
      </c>
      <c r="BI9" s="135">
        <v>6673</v>
      </c>
      <c r="BJ9" s="135">
        <v>6957</v>
      </c>
      <c r="BK9" s="135">
        <v>7100</v>
      </c>
      <c r="BL9" s="135">
        <v>7384</v>
      </c>
      <c r="BM9" s="135">
        <v>7299</v>
      </c>
      <c r="BN9" s="135">
        <v>6525</v>
      </c>
      <c r="BO9" s="135">
        <v>7269</v>
      </c>
      <c r="BP9" s="135">
        <v>7365</v>
      </c>
      <c r="BQ9" s="135">
        <v>7153</v>
      </c>
      <c r="BR9" s="135">
        <v>7314</v>
      </c>
      <c r="BS9" s="135">
        <v>7492</v>
      </c>
      <c r="BT9" s="135">
        <v>10072</v>
      </c>
      <c r="BU9" s="135">
        <v>9343</v>
      </c>
      <c r="BV9" s="135">
        <v>10578</v>
      </c>
      <c r="BW9" s="135">
        <v>9844</v>
      </c>
      <c r="BX9" s="135">
        <v>9842</v>
      </c>
      <c r="BY9" s="135">
        <v>8873</v>
      </c>
      <c r="BZ9" s="135">
        <v>10584</v>
      </c>
      <c r="CA9" s="135">
        <v>10203</v>
      </c>
      <c r="CB9" s="135">
        <v>7806</v>
      </c>
      <c r="CC9" s="135">
        <v>6280</v>
      </c>
      <c r="CD9" s="135">
        <v>7121</v>
      </c>
      <c r="CE9" s="135">
        <v>5739</v>
      </c>
      <c r="CF9" s="135">
        <v>4380</v>
      </c>
      <c r="CG9" s="135">
        <v>0</v>
      </c>
      <c r="CH9" s="135">
        <v>10033</v>
      </c>
      <c r="CI9" s="135">
        <v>10157</v>
      </c>
      <c r="CJ9" s="135">
        <v>9350</v>
      </c>
      <c r="CK9" s="135">
        <v>9394</v>
      </c>
      <c r="CL9" s="135">
        <v>10919</v>
      </c>
      <c r="CM9" s="135">
        <v>3975</v>
      </c>
      <c r="CN9" s="135"/>
      <c r="CO9" s="135"/>
      <c r="CP9" s="135"/>
      <c r="CQ9" s="135"/>
      <c r="CR9" s="135"/>
      <c r="CS9" s="135"/>
      <c r="CT9" s="135"/>
      <c r="CU9" s="135"/>
      <c r="CV9" s="135">
        <v>8168</v>
      </c>
      <c r="CW9" s="135">
        <v>8529</v>
      </c>
      <c r="CX9" s="135">
        <v>6052</v>
      </c>
      <c r="CY9" s="135">
        <v>3893</v>
      </c>
      <c r="CZ9" s="135"/>
      <c r="DA9" s="135"/>
      <c r="DB9" s="135"/>
      <c r="DC9" s="135"/>
      <c r="DD9" s="289">
        <v>6.0851411763666654</v>
      </c>
      <c r="DE9" s="289"/>
      <c r="DF9" s="289"/>
      <c r="DG9" s="289"/>
      <c r="DH9" s="289"/>
      <c r="DI9" s="289"/>
      <c r="DJ9" s="289"/>
      <c r="DK9" s="289"/>
      <c r="DL9" s="289">
        <v>6.017600920707074</v>
      </c>
      <c r="DM9" s="289"/>
      <c r="DN9" s="289">
        <v>1.3663542414898986</v>
      </c>
      <c r="DO9" s="289"/>
      <c r="DP9" s="289">
        <v>30.333621212121184</v>
      </c>
      <c r="DQ9" s="289"/>
      <c r="DR9" s="289">
        <v>51.044995515151491</v>
      </c>
      <c r="DS9" s="289"/>
      <c r="DT9" s="289">
        <v>43.048787878787898</v>
      </c>
      <c r="DU9" s="289"/>
      <c r="DV9" s="289">
        <v>0</v>
      </c>
      <c r="DW9" s="289"/>
      <c r="DX9" s="289">
        <v>2.7</v>
      </c>
      <c r="DY9" s="289"/>
      <c r="DZ9" s="289">
        <v>5.8</v>
      </c>
      <c r="EA9" s="59"/>
      <c r="EB9" s="127">
        <f>SUM(RD[[#This Row],[IS1_Inv1_M1]:[IS1_Inv1_M2]])</f>
        <v>20483</v>
      </c>
      <c r="EC9" s="127">
        <f>SUM(RD[[#This Row],[IS2_Inv1_M1]:[IS5_Inv1_M4]])</f>
        <v>146771</v>
      </c>
      <c r="ED9" s="127">
        <f>SUM(RD[[#This Row],[IS6_Inv1_M1]:[IS6_Inv2_M2]])+SUM(RD[[#This Row],[IS8_Inv1_M1]:[IS8_Inv4_M2]])</f>
        <v>122383</v>
      </c>
      <c r="EE9" s="127">
        <f>SUM(RD[[#This Row],[IS7_Inv1_M1]:[IS7_Inv1_M2]])</f>
        <v>21374</v>
      </c>
      <c r="EF9" s="127">
        <f>SUM(RD[[#This Row],[IS9_Inv1_M1]:[IS12_Inv2_M4]])</f>
        <v>229708</v>
      </c>
      <c r="EG9" s="127">
        <f>SUM(RD[[#This Row],[IS13_Inv1_M1]:[IS14_Inv1_M4]])</f>
        <v>106285</v>
      </c>
      <c r="EH9" s="127">
        <f>SUM(RD[[#This Row],[IS15_Inv1_M1]:[IS15_Inv2_M1]])</f>
        <v>4380</v>
      </c>
      <c r="EI9" s="127">
        <f>SUM(RD[[#This Row],[IS16_Inv1_M1]:[IS17_Inv2_M2]])</f>
        <v>53828</v>
      </c>
      <c r="EJ9" s="127">
        <f>SUM(RD[[#This Row],[IS18_Inv1_M1]:[IS19_Inv2_M2]])</f>
        <v>26642</v>
      </c>
      <c r="EK9" s="127">
        <f>SUM(RD[[#This Row],[IS20_Inv1_M1]:[IS20_Inv2_M2]])</f>
        <v>0</v>
      </c>
      <c r="EL9" s="290">
        <f>SUM(RD[[#This Row],[O2R4_P1]:[O2R22_P2]])</f>
        <v>731854</v>
      </c>
      <c r="EM9" s="127">
        <f>IFERROR(AVERAGEIF(RD[[#This Row],[POA_UP_MCR (KWh/m2)]:[POA_UP_Ph3 (KWh/m2)2]],"&lt;&gt;0",RD[[#This Row],[POA_UP_MCR (KWh/m2)]:[POA_UP_Ph3 (KWh/m2)2]]),"")</f>
        <v>6.0851411763666654</v>
      </c>
      <c r="EN9" s="127" t="str">
        <f>IFERROR(AVERAGEIF(RD[[#This Row],[POA_Down_MCR (KWh/m2)]:[POA_Down_Ph3 (KWh/m2)22]],"&lt;&gt;0",RD[[#This Row],[POA_Down_MCR (KWh/m2)]:[POA_Down_Ph3 (KWh/m2)22]]),"")</f>
        <v/>
      </c>
      <c r="EO9" s="127">
        <f>IFERROR(AVERAGEIF(RD[[#This Row],[GHI_UP_MCR (KWh/m2)]:[GHI_UP_IS1 (KWh/m2)]],"&lt;&gt;0",RD[[#This Row],[GHI_UP_MCR (KWh/m2)]:[GHI_UP_IS1 (KWh/m2)]]),"")</f>
        <v>6.017600920707074</v>
      </c>
      <c r="EP9" s="127">
        <f>IFERROR(AVERAGEIF(RD[[#This Row],[GHI_Down_MCR (KWh/m2)]:[GHI_Down_IS1 (KWh/m2)]],"&lt;&gt;0",RD[[#This Row],[GHI_Down_MCR (KWh/m2)]:[GHI_Down_IS1 (KWh/m2)]]),"")</f>
        <v>1.3663542414898986</v>
      </c>
      <c r="EQ9" s="128">
        <v>640.30499999999995</v>
      </c>
      <c r="ER9" s="128">
        <v>874.20899999999995</v>
      </c>
      <c r="ES9" s="128">
        <v>34.07</v>
      </c>
      <c r="ET9" s="128">
        <v>207.345</v>
      </c>
      <c r="EU9" s="128">
        <v>154.238</v>
      </c>
      <c r="EV9" s="128">
        <v>264.45100000000002</v>
      </c>
      <c r="EW9" s="128"/>
      <c r="EX9" s="128">
        <v>55.17</v>
      </c>
      <c r="EY9" s="128">
        <v>174965</v>
      </c>
      <c r="EZ9" s="128">
        <v>239353</v>
      </c>
      <c r="FA9" s="128">
        <v>104.30500000000001</v>
      </c>
      <c r="FB9" s="128">
        <v>58.598999999999997</v>
      </c>
      <c r="FC9" s="128">
        <v>256.916</v>
      </c>
      <c r="FD9" s="128">
        <v>81.974000000000004</v>
      </c>
      <c r="FE9" s="128">
        <v>0.10299999999999999</v>
      </c>
      <c r="FF9" s="128">
        <v>281.92899999999997</v>
      </c>
      <c r="FG9" s="128">
        <v>0</v>
      </c>
      <c r="FH9" s="291" t="str">
        <f>IF((RD[[#This Row],[33 kV_Wind_F1_Ex]]-EQ8)*165000&lt;=0,"",(RD[[#This Row],[33 kV_Wind_F1_Ex]]-EQ8)*165000)</f>
        <v/>
      </c>
      <c r="FI9" s="292">
        <f>IF((RD[[#This Row],[33 kV_Wind_F2_Ex]]-ER8)*165000&lt;=0,"",(RD[[#This Row],[33 kV_Wind_F2_Ex]]-ER8)*165000)</f>
        <v>104114.99999999534</v>
      </c>
      <c r="FJ9" s="131">
        <f>IF((RD[[#This Row],[33 kV_Wind_F3_Ex]]-ES8)*225000&lt;=0,"",(RD[[#This Row],[33 kV_Wind_F3_Ex]]-ES8)*225000)</f>
        <v>215325.00000000017</v>
      </c>
      <c r="FK9" s="131">
        <f>IF((RD[[#This Row],[33 kV_Wind_F4_Ex]]-ET8)*165000&lt;=0,"",(RD[[#This Row],[33 kV_Wind_F4_Ex]]-ET8)*165000)</f>
        <v>100649.99999999756</v>
      </c>
      <c r="FL9" s="228">
        <f>IF((RD[[#This Row],[33 kV_Solar_F1_Ex]]-EU8)*225000&lt;=0,"",(RD[[#This Row],[33 kV_Solar_F1_Ex]]-EU8)*225000)</f>
        <v>165824.99999999884</v>
      </c>
      <c r="FM9" s="132">
        <f>IF((RD[[#This Row],[33kV_Solar_F2_Ex]]-EV8)*225000&lt;=0,"",(RD[[#This Row],[33kV_Solar_F2_Ex]]-EV8)*225000)</f>
        <v>164700.00000000623</v>
      </c>
      <c r="FN9" s="292"/>
      <c r="FO9" s="131">
        <f>IF((RD[[#This Row],[33kV_Solar_F4_Ex]]-EX8)*225000&lt;=0,"",(RD[[#This Row],[33kV_Solar_F4_Ex]]-EX8)*225000)</f>
        <v>158175.00000000067</v>
      </c>
      <c r="FP9" s="292">
        <f>IF((RD[[#This Row],[33kV_OG1_Ex]]-EY8)*1000&lt;=0,0,(RD[[#This Row],[33kV_OG1_Ex]]-EY8)*1000)</f>
        <v>489000</v>
      </c>
      <c r="FQ9" s="228">
        <f>IFERROR(IF((RD[[#This Row],[33kV_OG2_Ex]]-EZ8)*1000&lt;=0,0,(RD[[#This Row],[33kV_OG2_Ex]]-EZ8)*1000),0)</f>
        <v>417000</v>
      </c>
      <c r="FR9" s="132">
        <f>IF((RD[[#This Row],[220kV_TX1_Ex]]-FA8)*800000&lt;=0,0,(RD[[#This Row],[220kV_TX1_Ex]]-FA8)*800000)</f>
        <v>483200.00000001071</v>
      </c>
      <c r="FS9" s="228">
        <f>IF((RD[[#This Row],[220kV_Tx2_Ex]]-FB8)*800000&lt;=0,0,(RD[[#This Row],[220kV_Tx2_Ex]]-FB8)*800000)</f>
        <v>415999.9999999968</v>
      </c>
      <c r="FT9" s="292">
        <f>IF((RD[[#This Row],[220kV_TL_TVM_Ex]]-FC8)*1600000&lt;=0,0,(RD[[#This Row],[220kV_TL_TVM_Ex]]-FC8)*1600000)</f>
        <v>899200.00000001886</v>
      </c>
      <c r="FU9" s="292">
        <f>IF((RD[[#This Row],[220kV_C&amp;R_PQM_Ex]]-FD8)*1600000&lt;=0,"",(RD[[#This Row],[220kV_C&amp;R_PQM_Ex]]-FD8)*1600000)</f>
        <v>903999.99999999639</v>
      </c>
      <c r="FV9" s="228">
        <f>IFERROR(IF((RD[[#This Row],[220KV_C&amp;R_PQM_Im]]-FE8)*1600000&lt;=0,0,(RD[[#This Row],[220KV_C&amp;R_PQM_Im]]-FE8)*1600000),"")</f>
        <v>0</v>
      </c>
      <c r="FW9" s="228">
        <f>(RD[[#This Row],[33kV_Aux1_Im]]-FF6)</f>
        <v>1.2899999999999636</v>
      </c>
      <c r="FX9" s="228" t="str">
        <f>IF((RD[[#This Row],[33kV_Aux2_Im]]-FG8)*1000&lt;=0,"",(RD[[#This Row],[33kV_Aux2_Im]]-FG8)*1000)</f>
        <v/>
      </c>
      <c r="FY9" s="292">
        <f>IFERROR(RD[[#This Row],[33kV_OG1_Energy (MWh)]]+RD[[#This Row],[33kV_OG2_Energy (MWh)]],"")</f>
        <v>906000</v>
      </c>
      <c r="FZ9" s="292">
        <f>IFERROR(RD[[#This Row],[220kV_TL_TVM Energy (MWh)]]-RD[[#This Row],[220KV_C&amp;R_PQM_im (MWh)]],"")</f>
        <v>899200.00000001886</v>
      </c>
      <c r="GA9" s="229">
        <f>IFERROR(RD[[#This Row],[33 kV Total Export (MWH)]]/RD[[#This Row],[220 KV Net Export (MWh)]]-1,"")</f>
        <v>7.5622775800501252E-3</v>
      </c>
      <c r="GB9" s="230">
        <f>IFERROR((RD[[#This Row],[Sunset Time (POA&lt;20 W/m2)]]-RD[[#This Row],[Sunrise Time (POA&gt;20 W/m2)]])*24,0)</f>
        <v>10.983333333333334</v>
      </c>
      <c r="GC9" s="231">
        <f>IFERROR(SUM(RD[[#This Row],[33 kV_Solar_F1_Energy (kWh)]:[33 kV_Solar_F4_Energy (MWh)]])+(RD[[#This Row],[33 kV_Wind_F3_Energy (MWh)]])-(RD[[#This Row],[33 kV Line Loss (%)]]*RD[[#This Row],[220 KV Net Export (MWh)]]),"")</f>
        <v>697225.00000002456</v>
      </c>
      <c r="GD9" s="57">
        <f t="shared" si="190"/>
        <v>704025.00000000594</v>
      </c>
      <c r="GE9" s="143">
        <v>148.21</v>
      </c>
      <c r="GF9" s="57">
        <f t="shared" si="191"/>
        <v>204764.9999999929</v>
      </c>
      <c r="GG9" s="8">
        <f>IFERROR(RD[[#This Row],[Wind Export (33 kV)]]*(1-RD[[#This Row],[33 kV Line Loss (%)]]),RD[[#This Row],[Wind Export (33 kV)]])</f>
        <v>203216.51023131399</v>
      </c>
      <c r="GH9" s="144"/>
      <c r="GI9" s="144"/>
      <c r="GJ9" t="str">
        <f>IFERROR(RD[[#This Row],[E_AC (WPR)]]/RD[[#This Row],[E_DC (WPR)]],"")</f>
        <v/>
      </c>
    </row>
    <row r="10" spans="1:192">
      <c r="A10" s="124">
        <f t="shared" si="189"/>
        <v>45750</v>
      </c>
      <c r="B10" s="129">
        <f>YEAR(RD[[#This Row],[Date]])+IF(MONTH(RD[[#This Row],[Date]])&gt;=4,1,0)</f>
        <v>2026</v>
      </c>
      <c r="C10" s="129">
        <f>YEAR(RD[[#This Row],[Date]])</f>
        <v>2025</v>
      </c>
      <c r="D10" s="130">
        <f t="shared" si="192"/>
        <v>45748</v>
      </c>
      <c r="E10" s="129">
        <f>DAY(EOMONTH(RD[[#This Row],[Date]],0))</f>
        <v>30</v>
      </c>
      <c r="F10" s="136">
        <v>0.28611111111111109</v>
      </c>
      <c r="G10" s="136">
        <v>0.76944444444444449</v>
      </c>
      <c r="H10" s="126">
        <v>10594</v>
      </c>
      <c r="I10" s="126">
        <v>10726</v>
      </c>
      <c r="J10" s="126">
        <v>10448</v>
      </c>
      <c r="K10" s="126">
        <v>9959</v>
      </c>
      <c r="L10" s="126">
        <v>10416</v>
      </c>
      <c r="M10" s="126">
        <v>10270</v>
      </c>
      <c r="N10" s="126">
        <v>10719</v>
      </c>
      <c r="O10" s="126">
        <v>10547</v>
      </c>
      <c r="P10" s="126">
        <v>10426</v>
      </c>
      <c r="Q10" s="126">
        <v>10563</v>
      </c>
      <c r="R10" s="126">
        <v>10156</v>
      </c>
      <c r="S10" s="126">
        <v>10186</v>
      </c>
      <c r="T10" s="126">
        <v>9984</v>
      </c>
      <c r="U10" s="126">
        <v>10930</v>
      </c>
      <c r="V10" s="126">
        <v>7537</v>
      </c>
      <c r="W10" s="126">
        <v>7120</v>
      </c>
      <c r="X10" s="126">
        <v>7285</v>
      </c>
      <c r="Y10" s="126">
        <v>6858</v>
      </c>
      <c r="Z10" s="126">
        <v>9846</v>
      </c>
      <c r="AA10" s="126">
        <v>9605</v>
      </c>
      <c r="AB10" s="126">
        <v>8977</v>
      </c>
      <c r="AC10" s="126">
        <v>8961</v>
      </c>
      <c r="AD10" s="126">
        <v>10787</v>
      </c>
      <c r="AE10" s="126">
        <v>11004</v>
      </c>
      <c r="AF10" s="126">
        <v>10211</v>
      </c>
      <c r="AG10" s="126">
        <v>10428</v>
      </c>
      <c r="AH10" s="126">
        <v>9620</v>
      </c>
      <c r="AI10" s="126">
        <v>9873</v>
      </c>
      <c r="AJ10" s="126">
        <v>9440</v>
      </c>
      <c r="AK10" s="126">
        <v>9270</v>
      </c>
      <c r="AL10" s="126">
        <v>8683</v>
      </c>
      <c r="AM10" s="126">
        <v>8902</v>
      </c>
      <c r="AN10" s="126">
        <v>7867</v>
      </c>
      <c r="AO10" s="126">
        <v>7897</v>
      </c>
      <c r="AP10" s="126">
        <v>7065</v>
      </c>
      <c r="AQ10" s="126">
        <v>7164</v>
      </c>
      <c r="AR10" s="126">
        <v>7543</v>
      </c>
      <c r="AS10" s="126">
        <v>7710</v>
      </c>
      <c r="AT10" s="126">
        <v>7627</v>
      </c>
      <c r="AU10" s="126">
        <v>7725</v>
      </c>
      <c r="AV10" s="126">
        <v>7953</v>
      </c>
      <c r="AW10" s="126">
        <v>7239</v>
      </c>
      <c r="AX10" s="126">
        <v>7243</v>
      </c>
      <c r="AY10" s="126">
        <v>7894</v>
      </c>
      <c r="AZ10" s="126">
        <v>8054</v>
      </c>
      <c r="BA10" s="126">
        <v>2700</v>
      </c>
      <c r="BB10" s="126">
        <v>7279</v>
      </c>
      <c r="BC10" s="126">
        <v>7467</v>
      </c>
      <c r="BD10" s="126">
        <v>7083</v>
      </c>
      <c r="BE10" s="126">
        <v>6995</v>
      </c>
      <c r="BF10" s="126">
        <v>7338</v>
      </c>
      <c r="BG10" s="126">
        <v>6513</v>
      </c>
      <c r="BH10" s="126">
        <v>7850</v>
      </c>
      <c r="BI10" s="126">
        <v>6845</v>
      </c>
      <c r="BJ10" s="126">
        <v>7145</v>
      </c>
      <c r="BK10" s="126">
        <v>7241</v>
      </c>
      <c r="BL10" s="126">
        <v>7485</v>
      </c>
      <c r="BM10" s="126">
        <v>7409</v>
      </c>
      <c r="BN10" s="126">
        <v>6582</v>
      </c>
      <c r="BO10" s="126">
        <v>7400</v>
      </c>
      <c r="BP10" s="126">
        <v>7423</v>
      </c>
      <c r="BQ10" s="126">
        <v>7268</v>
      </c>
      <c r="BR10" s="126">
        <v>7479</v>
      </c>
      <c r="BS10" s="126">
        <v>7620</v>
      </c>
      <c r="BT10" s="126">
        <v>9623</v>
      </c>
      <c r="BU10" s="126">
        <v>8136</v>
      </c>
      <c r="BV10" s="126">
        <v>10809</v>
      </c>
      <c r="BW10" s="126">
        <v>9801</v>
      </c>
      <c r="BX10" s="126">
        <v>9802</v>
      </c>
      <c r="BY10" s="126">
        <v>6643</v>
      </c>
      <c r="BZ10" s="126">
        <v>10806</v>
      </c>
      <c r="CA10" s="126">
        <v>10471</v>
      </c>
      <c r="CB10" s="126">
        <v>7592</v>
      </c>
      <c r="CC10" s="126">
        <v>6098</v>
      </c>
      <c r="CD10" s="126">
        <v>6924</v>
      </c>
      <c r="CE10" s="126">
        <v>5679</v>
      </c>
      <c r="CF10" s="126">
        <v>4269</v>
      </c>
      <c r="CG10" s="126">
        <v>0</v>
      </c>
      <c r="CH10" s="126">
        <v>10309</v>
      </c>
      <c r="CI10" s="126">
        <v>10375</v>
      </c>
      <c r="CJ10" s="126">
        <v>9459</v>
      </c>
      <c r="CK10" s="126">
        <v>9442</v>
      </c>
      <c r="CL10" s="126">
        <v>10993</v>
      </c>
      <c r="CM10" s="126">
        <v>3961</v>
      </c>
      <c r="CN10" s="126"/>
      <c r="CO10" s="126"/>
      <c r="CP10" s="126"/>
      <c r="CQ10" s="126"/>
      <c r="CR10" s="126"/>
      <c r="CS10" s="126"/>
      <c r="CT10" s="126"/>
      <c r="CU10" s="126"/>
      <c r="CV10" s="126">
        <v>8962</v>
      </c>
      <c r="CW10" s="126">
        <v>9287</v>
      </c>
      <c r="CX10" s="126">
        <v>6818</v>
      </c>
      <c r="CY10" s="126">
        <v>4404</v>
      </c>
      <c r="CZ10" s="126"/>
      <c r="DA10" s="126"/>
      <c r="DB10" s="126"/>
      <c r="DC10" s="126"/>
      <c r="DD10" s="289">
        <v>5.8855992207804873</v>
      </c>
      <c r="DE10" s="289"/>
      <c r="DF10" s="289"/>
      <c r="DG10" s="289"/>
      <c r="DH10" s="289"/>
      <c r="DI10" s="289"/>
      <c r="DJ10" s="289"/>
      <c r="DK10" s="289"/>
      <c r="DL10" s="289">
        <v>5.8936872252510728</v>
      </c>
      <c r="DM10" s="289"/>
      <c r="DN10" s="289">
        <v>1.2130349337159252</v>
      </c>
      <c r="DO10" s="289"/>
      <c r="DP10" s="289">
        <v>28.068637015781857</v>
      </c>
      <c r="DQ10" s="289"/>
      <c r="DR10" s="289">
        <v>50.336995997130565</v>
      </c>
      <c r="DS10" s="289"/>
      <c r="DT10" s="289">
        <v>67.283931133429093</v>
      </c>
      <c r="DU10" s="289"/>
      <c r="DV10" s="289">
        <v>25</v>
      </c>
      <c r="DW10" s="289"/>
      <c r="DX10" s="289">
        <v>2.1</v>
      </c>
      <c r="DY10" s="289"/>
      <c r="DZ10" s="289">
        <v>4.3</v>
      </c>
      <c r="EA10" s="59"/>
      <c r="EB10" s="127">
        <f>SUM(RD[[#This Row],[IS1_Inv1_M1]:[IS1_Inv1_M2]])</f>
        <v>21320</v>
      </c>
      <c r="EC10" s="127">
        <f>SUM(RD[[#This Row],[IS2_Inv1_M1]:[IS5_Inv1_M4]])</f>
        <v>153404</v>
      </c>
      <c r="ED10" s="127">
        <f>SUM(RD[[#This Row],[IS6_Inv1_M1]:[IS6_Inv2_M2]])+SUM(RD[[#This Row],[IS8_Inv1_M1]:[IS8_Inv4_M2]])</f>
        <v>113816</v>
      </c>
      <c r="EE10" s="127">
        <f>SUM(RD[[#This Row],[IS7_Inv1_M1]:[IS7_Inv1_M2]])</f>
        <v>21791</v>
      </c>
      <c r="EF10" s="127">
        <f>SUM(RD[[#This Row],[IS9_Inv1_M1]:[IS12_Inv2_M4]])</f>
        <v>232103</v>
      </c>
      <c r="EG10" s="127">
        <f>SUM(RD[[#This Row],[IS13_Inv1_M1]:[IS14_Inv1_M4]])</f>
        <v>102384</v>
      </c>
      <c r="EH10" s="127">
        <f>SUM(RD[[#This Row],[IS15_Inv1_M1]:[IS15_Inv2_M1]])</f>
        <v>4269</v>
      </c>
      <c r="EI10" s="127">
        <f>SUM(RD[[#This Row],[IS16_Inv1_M1]:[IS17_Inv2_M2]])</f>
        <v>54539</v>
      </c>
      <c r="EJ10" s="127">
        <f>SUM(RD[[#This Row],[IS18_Inv1_M1]:[IS19_Inv2_M2]])</f>
        <v>29471</v>
      </c>
      <c r="EK10" s="127">
        <f>SUM(RD[[#This Row],[IS20_Inv1_M1]:[IS20_Inv2_M2]])</f>
        <v>0</v>
      </c>
      <c r="EL10" s="290">
        <f>SUM(RD[[#This Row],[O2R4_P1]:[O2R22_P2]])</f>
        <v>733097</v>
      </c>
      <c r="EM10" s="127">
        <f>IFERROR(AVERAGEIF(RD[[#This Row],[POA_UP_MCR (KWh/m2)]:[POA_UP_Ph3 (KWh/m2)2]],"&lt;&gt;0",RD[[#This Row],[POA_UP_MCR (KWh/m2)]:[POA_UP_Ph3 (KWh/m2)2]]),"")</f>
        <v>5.8855992207804873</v>
      </c>
      <c r="EN10" s="127" t="str">
        <f>IFERROR(AVERAGEIF(RD[[#This Row],[POA_Down_MCR (KWh/m2)]:[POA_Down_Ph3 (KWh/m2)22]],"&lt;&gt;0",RD[[#This Row],[POA_Down_MCR (KWh/m2)]:[POA_Down_Ph3 (KWh/m2)22]]),"")</f>
        <v/>
      </c>
      <c r="EO10" s="127">
        <f>IFERROR(AVERAGEIF(RD[[#This Row],[GHI_UP_MCR (KWh/m2)]:[GHI_UP_IS1 (KWh/m2)]],"&lt;&gt;0",RD[[#This Row],[GHI_UP_MCR (KWh/m2)]:[GHI_UP_IS1 (KWh/m2)]]),"")</f>
        <v>5.8936872252510728</v>
      </c>
      <c r="EP10" s="127">
        <f>IFERROR(AVERAGEIF(RD[[#This Row],[GHI_Down_MCR (KWh/m2)]:[GHI_Down_IS1 (KWh/m2)]],"&lt;&gt;0",RD[[#This Row],[GHI_Down_MCR (KWh/m2)]:[GHI_Down_IS1 (KWh/m2)]]),"")</f>
        <v>1.2130349337159252</v>
      </c>
      <c r="EQ10" s="128">
        <v>640.30499999999995</v>
      </c>
      <c r="ER10" s="128">
        <v>874.61900000000003</v>
      </c>
      <c r="ES10" s="128">
        <v>35.039000000000001</v>
      </c>
      <c r="ET10" s="128">
        <v>207.714</v>
      </c>
      <c r="EU10" s="128">
        <v>154.95599999999999</v>
      </c>
      <c r="EV10" s="128">
        <v>265.214</v>
      </c>
      <c r="EW10" s="128"/>
      <c r="EX10" s="128">
        <v>55.86</v>
      </c>
      <c r="EY10" s="128">
        <v>175454</v>
      </c>
      <c r="EZ10" s="128">
        <v>239698</v>
      </c>
      <c r="FA10" s="128">
        <v>104.91</v>
      </c>
      <c r="FB10" s="128">
        <v>59.024000000000001</v>
      </c>
      <c r="FC10" s="128">
        <v>257.43400000000003</v>
      </c>
      <c r="FD10" s="128">
        <v>82.491</v>
      </c>
      <c r="FE10" s="128">
        <v>0.104</v>
      </c>
      <c r="FF10" s="128">
        <v>282.32900000000001</v>
      </c>
      <c r="FG10" s="128">
        <v>0</v>
      </c>
      <c r="FH10" s="291" t="str">
        <f>IF((RD[[#This Row],[33 kV_Wind_F1_Ex]]-EQ9)*165000&lt;=0,"",(RD[[#This Row],[33 kV_Wind_F1_Ex]]-EQ9)*165000)</f>
        <v/>
      </c>
      <c r="FI10" s="292">
        <f>IF((RD[[#This Row],[33 kV_Wind_F2_Ex]]-ER9)*165000&lt;=0,"",(RD[[#This Row],[33 kV_Wind_F2_Ex]]-ER9)*165000)</f>
        <v>67650.000000013504</v>
      </c>
      <c r="FJ10" s="131">
        <f>IF((RD[[#This Row],[33 kV_Wind_F3_Ex]]-ES9)*225000&lt;=0,"",(RD[[#This Row],[33 kV_Wind_F3_Ex]]-ES9)*225000)</f>
        <v>218025.00000000026</v>
      </c>
      <c r="FK10" s="131">
        <f>IF((RD[[#This Row],[33 kV_Wind_F4_Ex]]-ET9)*165000&lt;=0,"",(RD[[#This Row],[33 kV_Wind_F4_Ex]]-ET9)*165000)</f>
        <v>60884.999999999964</v>
      </c>
      <c r="FL10" s="228">
        <f>IF((RD[[#This Row],[33 kV_Solar_F1_Ex]]-EU9)*225000&lt;=0,"",(RD[[#This Row],[33 kV_Solar_F1_Ex]]-EU9)*225000)</f>
        <v>161549.99999999758</v>
      </c>
      <c r="FM10" s="132">
        <f>IF((RD[[#This Row],[33kV_Solar_F2_Ex]]-EV9)*225000&lt;=0,"",(RD[[#This Row],[33kV_Solar_F2_Ex]]-EV9)*225000)</f>
        <v>171674.99999999479</v>
      </c>
      <c r="FN10" s="292"/>
      <c r="FO10" s="131">
        <f>IF((RD[[#This Row],[33kV_Solar_F4_Ex]]-EX9)*225000&lt;=0,"",(RD[[#This Row],[33kV_Solar_F4_Ex]]-EX9)*225000)</f>
        <v>155249.99999999948</v>
      </c>
      <c r="FP10" s="292">
        <f>IF((RD[[#This Row],[33kV_OG1_Ex]]-EY9)*1000&lt;=0,0,(RD[[#This Row],[33kV_OG1_Ex]]-EY9)*1000)</f>
        <v>489000</v>
      </c>
      <c r="FQ10" s="228">
        <f>IFERROR(IF((RD[[#This Row],[33kV_OG2_Ex]]-EZ9)*1000&lt;=0,0,(RD[[#This Row],[33kV_OG2_Ex]]-EZ9)*1000),0)</f>
        <v>345000</v>
      </c>
      <c r="FR10" s="132">
        <f>IF((RD[[#This Row],[220kV_TX1_Ex]]-FA9)*800000&lt;=0,0,(RD[[#This Row],[220kV_TX1_Ex]]-FA9)*800000)</f>
        <v>483999.99999999179</v>
      </c>
      <c r="FS10" s="228">
        <f>IF((RD[[#This Row],[220kV_Tx2_Ex]]-FB9)*800000&lt;=0,0,(RD[[#This Row],[220kV_Tx2_Ex]]-FB9)*800000)</f>
        <v>340000.00000000343</v>
      </c>
      <c r="FT10" s="292">
        <f>IF((RD[[#This Row],[220kV_TL_TVM_Ex]]-FC9)*1600000&lt;=0,0,(RD[[#This Row],[220kV_TL_TVM_Ex]]-FC9)*1600000)</f>
        <v>828800.00000004657</v>
      </c>
      <c r="FU10" s="292">
        <f>IF((RD[[#This Row],[220kV_C&amp;R_PQM_Ex]]-FD9)*1600000&lt;=0,"",(RD[[#This Row],[220kV_C&amp;R_PQM_Ex]]-FD9)*1600000)</f>
        <v>827199.99999999348</v>
      </c>
      <c r="FV10" s="228">
        <f>IFERROR(IF((RD[[#This Row],[220KV_C&amp;R_PQM_Im]]-FE9)*1600000&lt;=0,0,(RD[[#This Row],[220KV_C&amp;R_PQM_Im]]-FE9)*1600000),"")</f>
        <v>1600.0000000000014</v>
      </c>
      <c r="FW10" s="228">
        <f>(RD[[#This Row],[33kV_Aux1_Im]]-FF7)</f>
        <v>1.2699999999999818</v>
      </c>
      <c r="FX10" s="228" t="str">
        <f>IF((RD[[#This Row],[33kV_Aux2_Im]]-FG9)*1000&lt;=0,"",(RD[[#This Row],[33kV_Aux2_Im]]-FG9)*1000)</f>
        <v/>
      </c>
      <c r="FY10" s="292">
        <f>IFERROR(RD[[#This Row],[33kV_OG1_Energy (MWh)]]+RD[[#This Row],[33kV_OG2_Energy (MWh)]],"")</f>
        <v>834000</v>
      </c>
      <c r="FZ10" s="292">
        <f>IFERROR(RD[[#This Row],[220kV_TL_TVM Energy (MWh)]]-RD[[#This Row],[220KV_C&amp;R_PQM_im (MWh)]],"")</f>
        <v>827200.00000004657</v>
      </c>
      <c r="GA10" s="229">
        <f>IFERROR(RD[[#This Row],[33 kV Total Export (MWH)]]/RD[[#This Row],[220 KV Net Export (MWh)]]-1,"")</f>
        <v>8.2205029012971664E-3</v>
      </c>
      <c r="GB10" s="230">
        <f>IFERROR((RD[[#This Row],[Sunset Time (POA&lt;20 W/m2)]]-RD[[#This Row],[Sunrise Time (POA&gt;20 W/m2)]])*24,0)</f>
        <v>11.600000000000001</v>
      </c>
      <c r="GC10" s="231">
        <f>IFERROR(SUM(RD[[#This Row],[33 kV_Solar_F1_Energy (kWh)]:[33 kV_Solar_F4_Energy (MWh)]])+(RD[[#This Row],[33 kV_Wind_F3_Energy (MWh)]])-(RD[[#This Row],[33 kV Line Loss (%)]]*RD[[#This Row],[220 KV Net Export (MWh)]]),"")</f>
        <v>699700.00000003865</v>
      </c>
      <c r="GD10" s="57">
        <f t="shared" si="190"/>
        <v>706499.99999999208</v>
      </c>
      <c r="GE10" s="143">
        <v>148.21</v>
      </c>
      <c r="GF10" s="57">
        <f t="shared" si="191"/>
        <v>128535.00000001348</v>
      </c>
      <c r="GG10" s="8">
        <f>IFERROR(RD[[#This Row],[Wind Export (33 kV)]]*(1-RD[[#This Row],[33 kV Line Loss (%)]]),RD[[#This Row],[Wind Export (33 kV)]])</f>
        <v>127478.37765959513</v>
      </c>
      <c r="GH10" s="144"/>
      <c r="GI10" s="144"/>
      <c r="GJ10" t="str">
        <f>IFERROR(RD[[#This Row],[E_AC (WPR)]]/RD[[#This Row],[E_DC (WPR)]],"")</f>
        <v/>
      </c>
    </row>
    <row r="11" spans="1:192">
      <c r="A11" s="124">
        <f t="shared" si="189"/>
        <v>45751</v>
      </c>
      <c r="B11" s="129">
        <f>YEAR(RD[[#This Row],[Date]])+IF(MONTH(RD[[#This Row],[Date]])&gt;=4,1,0)</f>
        <v>2026</v>
      </c>
      <c r="C11" s="129">
        <f>YEAR(RD[[#This Row],[Date]])</f>
        <v>2025</v>
      </c>
      <c r="D11" s="130">
        <f t="shared" si="192"/>
        <v>45748</v>
      </c>
      <c r="E11" s="129">
        <f>DAY(EOMONTH(RD[[#This Row],[Date]],0))</f>
        <v>30</v>
      </c>
      <c r="F11" s="136">
        <v>0.27847222222222223</v>
      </c>
      <c r="G11" s="136">
        <v>0.75624999999999998</v>
      </c>
      <c r="H11" s="126">
        <v>12571</v>
      </c>
      <c r="I11" s="126">
        <v>12778</v>
      </c>
      <c r="J11" s="126">
        <v>12360</v>
      </c>
      <c r="K11" s="126">
        <v>11654</v>
      </c>
      <c r="L11" s="126">
        <v>12267</v>
      </c>
      <c r="M11" s="126">
        <v>12157</v>
      </c>
      <c r="N11" s="126">
        <v>12009</v>
      </c>
      <c r="O11" s="126">
        <v>12290</v>
      </c>
      <c r="P11" s="126">
        <v>12148</v>
      </c>
      <c r="Q11" s="126">
        <v>12293</v>
      </c>
      <c r="R11" s="126">
        <v>12102</v>
      </c>
      <c r="S11" s="126">
        <v>12117</v>
      </c>
      <c r="T11" s="126">
        <v>11915</v>
      </c>
      <c r="U11" s="126">
        <v>13002</v>
      </c>
      <c r="V11" s="126">
        <v>8947</v>
      </c>
      <c r="W11" s="126">
        <v>8590</v>
      </c>
      <c r="X11" s="126">
        <v>8770</v>
      </c>
      <c r="Y11" s="126">
        <v>8190</v>
      </c>
      <c r="Z11" s="126">
        <v>12766</v>
      </c>
      <c r="AA11" s="126">
        <v>12649</v>
      </c>
      <c r="AB11" s="126">
        <v>11764</v>
      </c>
      <c r="AC11" s="126">
        <v>11688</v>
      </c>
      <c r="AD11" s="126">
        <v>12664</v>
      </c>
      <c r="AE11" s="126">
        <v>12921</v>
      </c>
      <c r="AF11" s="126">
        <v>13128</v>
      </c>
      <c r="AG11" s="126">
        <v>13112</v>
      </c>
      <c r="AH11" s="126">
        <v>12688</v>
      </c>
      <c r="AI11" s="126">
        <v>13014</v>
      </c>
      <c r="AJ11" s="126">
        <v>12465</v>
      </c>
      <c r="AK11" s="126">
        <v>12212</v>
      </c>
      <c r="AL11" s="126">
        <v>11639</v>
      </c>
      <c r="AM11" s="126">
        <v>11917</v>
      </c>
      <c r="AN11" s="126">
        <v>9343</v>
      </c>
      <c r="AO11" s="126">
        <v>7102</v>
      </c>
      <c r="AP11" s="126">
        <v>8378</v>
      </c>
      <c r="AQ11" s="126">
        <v>8524</v>
      </c>
      <c r="AR11" s="126">
        <v>9044</v>
      </c>
      <c r="AS11" s="126">
        <v>9259</v>
      </c>
      <c r="AT11" s="126">
        <v>9138</v>
      </c>
      <c r="AU11" s="126">
        <v>9195</v>
      </c>
      <c r="AV11" s="126">
        <v>9486</v>
      </c>
      <c r="AW11" s="126">
        <v>8596</v>
      </c>
      <c r="AX11" s="126">
        <v>8542</v>
      </c>
      <c r="AY11" s="126">
        <v>9196</v>
      </c>
      <c r="AZ11" s="126">
        <v>9290</v>
      </c>
      <c r="BA11" s="126">
        <v>3231</v>
      </c>
      <c r="BB11" s="126">
        <v>8671</v>
      </c>
      <c r="BC11" s="126">
        <v>8920</v>
      </c>
      <c r="BD11" s="126">
        <v>7970</v>
      </c>
      <c r="BE11" s="126">
        <v>7409</v>
      </c>
      <c r="BF11" s="126">
        <v>8618</v>
      </c>
      <c r="BG11" s="126">
        <v>8967</v>
      </c>
      <c r="BH11" s="126">
        <v>6172</v>
      </c>
      <c r="BI11" s="126">
        <v>5896</v>
      </c>
      <c r="BJ11" s="126">
        <v>8401</v>
      </c>
      <c r="BK11" s="126">
        <v>8479</v>
      </c>
      <c r="BL11" s="126">
        <v>8955</v>
      </c>
      <c r="BM11" s="126">
        <v>8961</v>
      </c>
      <c r="BN11" s="126">
        <v>7833</v>
      </c>
      <c r="BO11" s="126">
        <v>8879</v>
      </c>
      <c r="BP11" s="126">
        <v>8998</v>
      </c>
      <c r="BQ11" s="126">
        <v>8752</v>
      </c>
      <c r="BR11" s="126">
        <v>8988</v>
      </c>
      <c r="BS11" s="126">
        <v>9201</v>
      </c>
      <c r="BT11" s="126">
        <v>12345</v>
      </c>
      <c r="BU11" s="126">
        <v>10751</v>
      </c>
      <c r="BV11" s="126">
        <v>12905</v>
      </c>
      <c r="BW11" s="126">
        <v>11729</v>
      </c>
      <c r="BX11" s="126">
        <v>11818</v>
      </c>
      <c r="BY11" s="126">
        <v>10514</v>
      </c>
      <c r="BZ11" s="126">
        <v>12896</v>
      </c>
      <c r="CA11" s="126">
        <v>12378</v>
      </c>
      <c r="CB11" s="126">
        <v>9152</v>
      </c>
      <c r="CC11" s="126">
        <v>7390</v>
      </c>
      <c r="CD11" s="126">
        <v>8431</v>
      </c>
      <c r="CE11" s="126">
        <v>6896</v>
      </c>
      <c r="CF11" s="126">
        <v>5158</v>
      </c>
      <c r="CG11" s="126">
        <v>0</v>
      </c>
      <c r="CH11" s="126">
        <v>12047</v>
      </c>
      <c r="CI11" s="126">
        <v>12162</v>
      </c>
      <c r="CJ11" s="126">
        <v>11293</v>
      </c>
      <c r="CK11" s="126">
        <v>11304</v>
      </c>
      <c r="CL11" s="126">
        <v>13011</v>
      </c>
      <c r="CM11" s="126">
        <v>4783</v>
      </c>
      <c r="CN11" s="126"/>
      <c r="CO11" s="126"/>
      <c r="CP11" s="126"/>
      <c r="CQ11" s="126"/>
      <c r="CR11" s="126"/>
      <c r="CS11" s="126"/>
      <c r="CT11" s="126"/>
      <c r="CU11" s="126"/>
      <c r="CV11" s="126">
        <v>10257</v>
      </c>
      <c r="CW11" s="126">
        <v>10578</v>
      </c>
      <c r="CX11" s="126">
        <v>7807</v>
      </c>
      <c r="CY11" s="126">
        <v>4136</v>
      </c>
      <c r="CZ11" s="126"/>
      <c r="DA11" s="126"/>
      <c r="DB11" s="126"/>
      <c r="DC11" s="126"/>
      <c r="DD11" s="289">
        <v>7.1616267048592182</v>
      </c>
      <c r="DE11" s="289"/>
      <c r="DF11" s="289"/>
      <c r="DG11" s="289"/>
      <c r="DH11" s="289"/>
      <c r="DI11" s="289"/>
      <c r="DJ11" s="289"/>
      <c r="DK11" s="289"/>
      <c r="DL11" s="289">
        <v>7.0971249114658947</v>
      </c>
      <c r="DM11" s="289"/>
      <c r="DN11" s="289">
        <v>1.3566353462989835</v>
      </c>
      <c r="DO11" s="289"/>
      <c r="DP11" s="289">
        <v>27.92907111756168</v>
      </c>
      <c r="DQ11" s="289"/>
      <c r="DR11" s="289">
        <v>53.503905181422311</v>
      </c>
      <c r="DS11" s="289"/>
      <c r="DT11" s="289">
        <v>64.649056603773559</v>
      </c>
      <c r="DU11" s="289"/>
      <c r="DV11" s="289">
        <v>20</v>
      </c>
      <c r="DW11" s="289"/>
      <c r="DX11" s="289">
        <v>2.7</v>
      </c>
      <c r="DY11" s="289"/>
      <c r="DZ11" s="289">
        <v>5.3</v>
      </c>
      <c r="EA11" s="289"/>
      <c r="EB11" s="127">
        <f>SUM(RD[[#This Row],[IS1_Inv1_M1]:[IS1_Inv1_M2]])</f>
        <v>25349</v>
      </c>
      <c r="EC11" s="127">
        <f>SUM(RD[[#This Row],[IS2_Inv1_M1]:[IS5_Inv1_M4]])</f>
        <v>180811</v>
      </c>
      <c r="ED11" s="127">
        <f>SUM(RD[[#This Row],[IS6_Inv1_M1]:[IS6_Inv2_M2]])+SUM(RD[[#This Row],[IS8_Inv1_M1]:[IS8_Inv4_M2]])</f>
        <v>149042</v>
      </c>
      <c r="EE11" s="127">
        <f>SUM(RD[[#This Row],[IS7_Inv1_M1]:[IS7_Inv1_M2]])</f>
        <v>25585</v>
      </c>
      <c r="EF11" s="127">
        <f>SUM(RD[[#This Row],[IS9_Inv1_M1]:[IS12_Inv2_M4]])</f>
        <v>268394</v>
      </c>
      <c r="EG11" s="127">
        <f>SUM(RD[[#This Row],[IS13_Inv1_M1]:[IS14_Inv1_M4]])</f>
        <v>127205</v>
      </c>
      <c r="EH11" s="127">
        <f>SUM(RD[[#This Row],[IS15_Inv1_M1]:[IS15_Inv2_M1]])</f>
        <v>5158</v>
      </c>
      <c r="EI11" s="127">
        <f>SUM(RD[[#This Row],[IS16_Inv1_M1]:[IS17_Inv2_M2]])</f>
        <v>64600</v>
      </c>
      <c r="EJ11" s="127">
        <f>SUM(RD[[#This Row],[IS18_Inv1_M1]:[IS19_Inv2_M2]])</f>
        <v>32778</v>
      </c>
      <c r="EK11" s="127">
        <f>SUM(RD[[#This Row],[IS20_Inv1_M1]:[IS20_Inv2_M2]])</f>
        <v>0</v>
      </c>
      <c r="EL11" s="290">
        <f>SUM(RD[[#This Row],[O2R4_P1]:[O2R22_P2]])</f>
        <v>878922</v>
      </c>
      <c r="EM11" s="127">
        <f>IFERROR(AVERAGEIF(RD[[#This Row],[POA_UP_MCR (KWh/m2)]:[POA_UP_Ph3 (KWh/m2)2]],"&lt;&gt;0",RD[[#This Row],[POA_UP_MCR (KWh/m2)]:[POA_UP_Ph3 (KWh/m2)2]]),"")</f>
        <v>7.1616267048592182</v>
      </c>
      <c r="EN11" s="127" t="str">
        <f>IFERROR(AVERAGEIF(RD[[#This Row],[POA_Down_MCR (KWh/m2)]:[POA_Down_Ph3 (KWh/m2)22]],"&lt;&gt;0",RD[[#This Row],[POA_Down_MCR (KWh/m2)]:[POA_Down_Ph3 (KWh/m2)22]]),"")</f>
        <v/>
      </c>
      <c r="EO11" s="127">
        <f>IFERROR(AVERAGEIF(RD[[#This Row],[GHI_UP_MCR (KWh/m2)]:[GHI_UP_IS1 (KWh/m2)]],"&lt;&gt;0",RD[[#This Row],[GHI_UP_MCR (KWh/m2)]:[GHI_UP_IS1 (KWh/m2)]]),"")</f>
        <v>7.0971249114658947</v>
      </c>
      <c r="EP11" s="127">
        <f>IFERROR(AVERAGEIF(RD[[#This Row],[GHI_Down_MCR (KWh/m2)]:[GHI_Down_IS1 (KWh/m2)]],"&lt;&gt;0",RD[[#This Row],[GHI_Down_MCR (KWh/m2)]:[GHI_Down_IS1 (KWh/m2)]]),"")</f>
        <v>1.3566353462989835</v>
      </c>
      <c r="EQ11" s="128">
        <v>640.30499999999995</v>
      </c>
      <c r="ER11" s="128">
        <v>875.14499999999998</v>
      </c>
      <c r="ES11" s="128">
        <v>36.152999999999999</v>
      </c>
      <c r="ET11" s="128">
        <v>208.184</v>
      </c>
      <c r="EU11" s="128">
        <v>155.85300000000001</v>
      </c>
      <c r="EV11" s="128">
        <v>266.10899999999998</v>
      </c>
      <c r="EW11" s="128"/>
      <c r="EX11" s="128">
        <v>56.697000000000003</v>
      </c>
      <c r="EY11" s="128">
        <v>176045</v>
      </c>
      <c r="EZ11" s="128">
        <v>240113</v>
      </c>
      <c r="FA11" s="128">
        <v>105.642</v>
      </c>
      <c r="FB11" s="128">
        <v>59.533999999999999</v>
      </c>
      <c r="FC11" s="128">
        <v>258.05799999999999</v>
      </c>
      <c r="FD11" s="128">
        <v>83.114999999999995</v>
      </c>
      <c r="FE11" s="128">
        <v>0.104</v>
      </c>
      <c r="FF11" s="128">
        <v>282.71899999999999</v>
      </c>
      <c r="FG11" s="128">
        <v>0</v>
      </c>
      <c r="FH11" s="291" t="str">
        <f>IF((RD[[#This Row],[33 kV_Wind_F1_Ex]]-EQ10)*165000&lt;=0,"",(RD[[#This Row],[33 kV_Wind_F1_Ex]]-EQ10)*165000)</f>
        <v/>
      </c>
      <c r="FI11" s="292">
        <f>IF((RD[[#This Row],[33 kV_Wind_F2_Ex]]-ER10)*165000&lt;=0,"",(RD[[#This Row],[33 kV_Wind_F2_Ex]]-ER10)*165000)</f>
        <v>86789.999999992346</v>
      </c>
      <c r="FJ11" s="131">
        <f>IF((RD[[#This Row],[33 kV_Wind_F3_Ex]]-ES10)*225000&lt;=0,"",(RD[[#This Row],[33 kV_Wind_F3_Ex]]-ES10)*225000)</f>
        <v>250649.99999999936</v>
      </c>
      <c r="FK11" s="131">
        <f>IF((RD[[#This Row],[33 kV_Wind_F4_Ex]]-ET10)*165000&lt;=0,"",(RD[[#This Row],[33 kV_Wind_F4_Ex]]-ET10)*165000)</f>
        <v>77549.999999999811</v>
      </c>
      <c r="FL11" s="228">
        <f>IF((RD[[#This Row],[33 kV_Solar_F1_Ex]]-EU10)*225000&lt;=0,"",(RD[[#This Row],[33 kV_Solar_F1_Ex]]-EU10)*225000)</f>
        <v>201825.00000000445</v>
      </c>
      <c r="FM11" s="132">
        <f>IF((RD[[#This Row],[33kV_Solar_F2_Ex]]-EV10)*225000&lt;=0,"",(RD[[#This Row],[33kV_Solar_F2_Ex]]-EV10)*225000)</f>
        <v>201374.9999999959</v>
      </c>
      <c r="FN11" s="292"/>
      <c r="FO11" s="131">
        <f>IF((RD[[#This Row],[33kV_Solar_F4_Ex]]-EX10)*225000&lt;=0,"",(RD[[#This Row],[33kV_Solar_F4_Ex]]-EX10)*225000)</f>
        <v>188325.00000000073</v>
      </c>
      <c r="FP11" s="292">
        <f>IF((RD[[#This Row],[33kV_OG1_Ex]]-EY10)*1000&lt;=0,0,(RD[[#This Row],[33kV_OG1_Ex]]-EY10)*1000)</f>
        <v>591000</v>
      </c>
      <c r="FQ11" s="228">
        <f>IFERROR(IF((RD[[#This Row],[33kV_OG2_Ex]]-EZ10)*1000&lt;=0,0,(RD[[#This Row],[33kV_OG2_Ex]]-EZ10)*1000),0)</f>
        <v>415000</v>
      </c>
      <c r="FR11" s="132">
        <f>IF((RD[[#This Row],[220kV_TX1_Ex]]-FA10)*800000&lt;=0,0,(RD[[#This Row],[220kV_TX1_Ex]]-FA10)*800000)</f>
        <v>585599.99999999942</v>
      </c>
      <c r="FS11" s="228">
        <f>IF((RD[[#This Row],[220kV_Tx2_Ex]]-FB10)*800000&lt;=0,0,(RD[[#This Row],[220kV_Tx2_Ex]]-FB10)*800000)</f>
        <v>407999.99999999843</v>
      </c>
      <c r="FT11" s="292">
        <f>IF((RD[[#This Row],[220kV_TL_TVM_Ex]]-FC10)*1600000&lt;=0,0,(RD[[#This Row],[220kV_TL_TVM_Ex]]-FC10)*1600000)</f>
        <v>998399.99999994691</v>
      </c>
      <c r="FU11" s="292">
        <f>IF((RD[[#This Row],[220kV_C&amp;R_PQM_Ex]]-FD10)*1600000&lt;=0,"",(RD[[#This Row],[220kV_C&amp;R_PQM_Ex]]-FD10)*1600000)</f>
        <v>998399.99999999232</v>
      </c>
      <c r="FV11" s="228">
        <f>IFERROR(IF((RD[[#This Row],[220KV_C&amp;R_PQM_Im]]-FE10)*1600000&lt;=0,0,(RD[[#This Row],[220KV_C&amp;R_PQM_Im]]-FE10)*1600000),"")</f>
        <v>0</v>
      </c>
      <c r="FW11" s="228">
        <f>(RD[[#This Row],[33kV_Aux1_Im]]-FF8)</f>
        <v>1.2099999999999795</v>
      </c>
      <c r="FX11" s="228" t="str">
        <f>IF((RD[[#This Row],[33kV_Aux2_Im]]-FG10)*1000&lt;=0,"",(RD[[#This Row],[33kV_Aux2_Im]]-FG10)*1000)</f>
        <v/>
      </c>
      <c r="FY11" s="292">
        <f>IFERROR(RD[[#This Row],[33kV_OG1_Energy (MWh)]]+RD[[#This Row],[33kV_OG2_Energy (MWh)]],"")</f>
        <v>1006000</v>
      </c>
      <c r="FZ11" s="292">
        <f>IFERROR(RD[[#This Row],[220kV_TL_TVM Energy (MWh)]]-RD[[#This Row],[220KV_C&amp;R_PQM_im (MWh)]],"")</f>
        <v>998399.99999994691</v>
      </c>
      <c r="GA11" s="229">
        <f>IFERROR(RD[[#This Row],[33 kV Total Export (MWH)]]/RD[[#This Row],[220 KV Net Export (MWh)]]-1,"")</f>
        <v>7.6121794872330284E-3</v>
      </c>
      <c r="GB11" s="230">
        <f>IFERROR((RD[[#This Row],[Sunset Time (POA&lt;20 W/m2)]]-RD[[#This Row],[Sunrise Time (POA&gt;20 W/m2)]])*24,0)</f>
        <v>11.466666666666665</v>
      </c>
      <c r="GC11" s="231">
        <f>IFERROR(SUM(RD[[#This Row],[33 kV_Solar_F1_Energy (kWh)]:[33 kV_Solar_F4_Energy (MWh)]])+(RD[[#This Row],[33 kV_Wind_F3_Energy (MWh)]])-(RD[[#This Row],[33 kV Line Loss (%)]]*RD[[#This Row],[220 KV Net Export (MWh)]]),"")</f>
        <v>834574.99999994738</v>
      </c>
      <c r="GD11" s="57">
        <f t="shared" si="190"/>
        <v>842175.00000000047</v>
      </c>
      <c r="GE11" s="143">
        <v>148.21</v>
      </c>
      <c r="GF11" s="57">
        <f t="shared" si="191"/>
        <v>164339.99999999214</v>
      </c>
      <c r="GG11" s="8">
        <f>IFERROR(RD[[#This Row],[Wind Export (33 kV)]]*(1-RD[[#This Row],[33 kV Line Loss (%)]]),RD[[#This Row],[Wind Export (33 kV)]])</f>
        <v>163089.01442306032</v>
      </c>
      <c r="GH11" s="144"/>
      <c r="GI11" s="144"/>
      <c r="GJ11" t="str">
        <f>IFERROR(RD[[#This Row],[E_AC (WPR)]]/RD[[#This Row],[E_DC (WPR)]],"")</f>
        <v/>
      </c>
    </row>
    <row r="12" spans="1:192">
      <c r="A12" s="124">
        <f t="shared" si="189"/>
        <v>45752</v>
      </c>
      <c r="B12" s="129">
        <f>YEAR(RD[[#This Row],[Date]])+IF(MONTH(RD[[#This Row],[Date]])&gt;=4,1,0)</f>
        <v>2026</v>
      </c>
      <c r="C12" s="129">
        <f>YEAR(RD[[#This Row],[Date]])</f>
        <v>2025</v>
      </c>
      <c r="D12" s="130">
        <f t="shared" si="192"/>
        <v>45748</v>
      </c>
      <c r="E12" s="129">
        <f>DAY(EOMONTH(RD[[#This Row],[Date]],0))</f>
        <v>30</v>
      </c>
      <c r="F12" s="136">
        <v>0.27083333333333331</v>
      </c>
      <c r="G12" s="136">
        <v>0.75763888888888886</v>
      </c>
      <c r="H12" s="126">
        <v>11274</v>
      </c>
      <c r="I12" s="126">
        <v>11502</v>
      </c>
      <c r="J12" s="126">
        <v>11146</v>
      </c>
      <c r="K12" s="126">
        <v>10541</v>
      </c>
      <c r="L12" s="126">
        <v>11109</v>
      </c>
      <c r="M12" s="126">
        <v>10976</v>
      </c>
      <c r="N12" s="126">
        <v>10733</v>
      </c>
      <c r="O12" s="126">
        <v>11025</v>
      </c>
      <c r="P12" s="126">
        <v>10863</v>
      </c>
      <c r="Q12" s="126">
        <v>11015</v>
      </c>
      <c r="R12" s="126">
        <v>11005</v>
      </c>
      <c r="S12" s="126">
        <v>10965</v>
      </c>
      <c r="T12" s="126">
        <v>10881</v>
      </c>
      <c r="U12" s="126">
        <v>11737</v>
      </c>
      <c r="V12" s="126">
        <v>7973</v>
      </c>
      <c r="W12" s="126">
        <v>7762</v>
      </c>
      <c r="X12" s="126">
        <v>7902</v>
      </c>
      <c r="Y12" s="126">
        <v>7466</v>
      </c>
      <c r="Z12" s="126">
        <v>11207</v>
      </c>
      <c r="AA12" s="126">
        <v>11196</v>
      </c>
      <c r="AB12" s="126">
        <v>10659</v>
      </c>
      <c r="AC12" s="126">
        <v>10506</v>
      </c>
      <c r="AD12" s="126">
        <v>10501</v>
      </c>
      <c r="AE12" s="126">
        <v>11451</v>
      </c>
      <c r="AF12" s="126">
        <v>11896</v>
      </c>
      <c r="AG12" s="126">
        <v>11129</v>
      </c>
      <c r="AH12" s="126">
        <v>11526</v>
      </c>
      <c r="AI12" s="126">
        <v>11775</v>
      </c>
      <c r="AJ12" s="126">
        <v>11411</v>
      </c>
      <c r="AK12" s="126">
        <v>11156</v>
      </c>
      <c r="AL12" s="126">
        <v>10904</v>
      </c>
      <c r="AM12" s="126">
        <v>11139</v>
      </c>
      <c r="AN12" s="126">
        <v>8021</v>
      </c>
      <c r="AO12" s="126">
        <v>8097</v>
      </c>
      <c r="AP12" s="126">
        <v>7341</v>
      </c>
      <c r="AQ12" s="126">
        <v>7448</v>
      </c>
      <c r="AR12" s="126">
        <v>7804</v>
      </c>
      <c r="AS12" s="126">
        <v>7974</v>
      </c>
      <c r="AT12" s="126">
        <v>7917</v>
      </c>
      <c r="AU12" s="126">
        <v>7922</v>
      </c>
      <c r="AV12" s="126">
        <v>8276</v>
      </c>
      <c r="AW12" s="126">
        <v>7741</v>
      </c>
      <c r="AX12" s="126">
        <v>7557</v>
      </c>
      <c r="AY12" s="126">
        <v>7954</v>
      </c>
      <c r="AZ12" s="126">
        <v>8021</v>
      </c>
      <c r="BA12" s="126">
        <v>2854</v>
      </c>
      <c r="BB12" s="126">
        <v>7744</v>
      </c>
      <c r="BC12" s="126">
        <v>7844</v>
      </c>
      <c r="BD12" s="126">
        <v>7174</v>
      </c>
      <c r="BE12" s="126">
        <v>7486</v>
      </c>
      <c r="BF12" s="126">
        <v>7787</v>
      </c>
      <c r="BG12" s="126">
        <v>7924</v>
      </c>
      <c r="BH12" s="126">
        <v>8323</v>
      </c>
      <c r="BI12" s="126">
        <v>7337</v>
      </c>
      <c r="BJ12" s="126">
        <v>7725</v>
      </c>
      <c r="BK12" s="126">
        <v>7667</v>
      </c>
      <c r="BL12" s="126">
        <v>7713</v>
      </c>
      <c r="BM12" s="126">
        <v>7813</v>
      </c>
      <c r="BN12" s="126">
        <v>6992</v>
      </c>
      <c r="BO12" s="126">
        <v>7669</v>
      </c>
      <c r="BP12" s="126">
        <v>7786</v>
      </c>
      <c r="BQ12" s="126">
        <v>7622</v>
      </c>
      <c r="BR12" s="126">
        <v>7766</v>
      </c>
      <c r="BS12" s="126">
        <v>7986</v>
      </c>
      <c r="BT12" s="126">
        <v>11413</v>
      </c>
      <c r="BU12" s="126">
        <v>9934</v>
      </c>
      <c r="BV12" s="126">
        <v>11852</v>
      </c>
      <c r="BW12" s="126">
        <v>10831</v>
      </c>
      <c r="BX12" s="126">
        <v>10958</v>
      </c>
      <c r="BY12" s="126">
        <v>9778</v>
      </c>
      <c r="BZ12" s="126">
        <v>11733</v>
      </c>
      <c r="CA12" s="126">
        <v>11367</v>
      </c>
      <c r="CB12" s="126">
        <v>8204</v>
      </c>
      <c r="CC12" s="126">
        <v>6860</v>
      </c>
      <c r="CD12" s="126">
        <v>7750</v>
      </c>
      <c r="CE12" s="126">
        <v>6408</v>
      </c>
      <c r="CF12" s="126">
        <v>4689</v>
      </c>
      <c r="CG12" s="126">
        <v>0</v>
      </c>
      <c r="CH12" s="126">
        <v>10420</v>
      </c>
      <c r="CI12" s="126">
        <v>10565</v>
      </c>
      <c r="CJ12" s="126">
        <v>9881</v>
      </c>
      <c r="CK12" s="126">
        <v>10542</v>
      </c>
      <c r="CL12" s="126">
        <v>11270</v>
      </c>
      <c r="CM12" s="126">
        <v>5540</v>
      </c>
      <c r="CN12" s="126"/>
      <c r="CO12" s="126"/>
      <c r="CP12" s="126"/>
      <c r="CQ12" s="126"/>
      <c r="CR12" s="126"/>
      <c r="CS12" s="126"/>
      <c r="CT12" s="126"/>
      <c r="CU12" s="126"/>
      <c r="CV12" s="126">
        <v>9289</v>
      </c>
      <c r="CW12" s="126">
        <v>9533</v>
      </c>
      <c r="CX12" s="126">
        <v>6966</v>
      </c>
      <c r="CY12" s="126">
        <v>3628</v>
      </c>
      <c r="CZ12" s="126"/>
      <c r="DA12" s="126"/>
      <c r="DB12" s="126"/>
      <c r="DC12" s="126"/>
      <c r="DD12" s="289">
        <v>6.6639104741441111</v>
      </c>
      <c r="DE12" s="289"/>
      <c r="DF12" s="289"/>
      <c r="DG12" s="289"/>
      <c r="DH12" s="289"/>
      <c r="DI12" s="289"/>
      <c r="DJ12" s="289"/>
      <c r="DK12" s="289"/>
      <c r="DL12" s="289">
        <v>6.4897439959639076</v>
      </c>
      <c r="DM12" s="289"/>
      <c r="DN12" s="289">
        <v>1.3262039589268773</v>
      </c>
      <c r="DO12" s="289"/>
      <c r="DP12" s="289">
        <v>29.725754985754996</v>
      </c>
      <c r="DQ12" s="289"/>
      <c r="DR12" s="289">
        <v>50.935087720797746</v>
      </c>
      <c r="DS12" s="289"/>
      <c r="DT12" s="289">
        <v>56.504273504273471</v>
      </c>
      <c r="DU12" s="289"/>
      <c r="DV12" s="289">
        <v>0</v>
      </c>
      <c r="DW12" s="289"/>
      <c r="DX12" s="289">
        <v>2.8</v>
      </c>
      <c r="DY12" s="289"/>
      <c r="DZ12" s="289">
        <v>5.5</v>
      </c>
      <c r="EA12" s="289"/>
      <c r="EB12" s="127">
        <f>SUM(RD[[#This Row],[IS1_Inv1_M1]:[IS1_Inv1_M2]])</f>
        <v>22776</v>
      </c>
      <c r="EC12" s="127">
        <f>SUM(RD[[#This Row],[IS2_Inv1_M1]:[IS5_Inv1_M4]])</f>
        <v>163099</v>
      </c>
      <c r="ED12" s="127">
        <f>SUM(RD[[#This Row],[IS6_Inv1_M1]:[IS6_Inv2_M2]])+SUM(RD[[#This Row],[IS8_Inv1_M1]:[IS8_Inv4_M2]])</f>
        <v>134504</v>
      </c>
      <c r="EE12" s="127">
        <f>SUM(RD[[#This Row],[IS7_Inv1_M1]:[IS7_Inv1_M2]])</f>
        <v>21952</v>
      </c>
      <c r="EF12" s="127">
        <f>SUM(RD[[#This Row],[IS9_Inv1_M1]:[IS12_Inv2_M4]])</f>
        <v>243285</v>
      </c>
      <c r="EG12" s="127">
        <f>SUM(RD[[#This Row],[IS13_Inv1_M1]:[IS14_Inv1_M4]])</f>
        <v>117088</v>
      </c>
      <c r="EH12" s="127">
        <f>SUM(RD[[#This Row],[IS15_Inv1_M1]:[IS15_Inv2_M1]])</f>
        <v>4689</v>
      </c>
      <c r="EI12" s="127">
        <f>SUM(RD[[#This Row],[IS16_Inv1_M1]:[IS17_Inv2_M2]])</f>
        <v>58218</v>
      </c>
      <c r="EJ12" s="127">
        <f>SUM(RD[[#This Row],[IS18_Inv1_M1]:[IS19_Inv2_M2]])</f>
        <v>29416</v>
      </c>
      <c r="EK12" s="127">
        <f>SUM(RD[[#This Row],[IS20_Inv1_M1]:[IS20_Inv2_M2]])</f>
        <v>0</v>
      </c>
      <c r="EL12" s="290">
        <f>SUM(RD[[#This Row],[O2R4_P1]:[O2R22_P2]])</f>
        <v>795027</v>
      </c>
      <c r="EM12" s="127">
        <f>IFERROR(AVERAGEIF(RD[[#This Row],[POA_UP_MCR (KWh/m2)]:[POA_UP_Ph3 (KWh/m2)2]],"&lt;&gt;0",RD[[#This Row],[POA_UP_MCR (KWh/m2)]:[POA_UP_Ph3 (KWh/m2)2]]),"")</f>
        <v>6.6639104741441111</v>
      </c>
      <c r="EN12" s="127" t="str">
        <f>IFERROR(AVERAGEIF(RD[[#This Row],[POA_Down_MCR (KWh/m2)]:[POA_Down_Ph3 (KWh/m2)22]],"&lt;&gt;0",RD[[#This Row],[POA_Down_MCR (KWh/m2)]:[POA_Down_Ph3 (KWh/m2)22]]),"")</f>
        <v/>
      </c>
      <c r="EO12" s="127">
        <f>IFERROR(AVERAGEIF(RD[[#This Row],[GHI_UP_MCR (KWh/m2)]:[GHI_UP_IS1 (KWh/m2)]],"&lt;&gt;0",RD[[#This Row],[GHI_UP_MCR (KWh/m2)]:[GHI_UP_IS1 (KWh/m2)]]),"")</f>
        <v>6.4897439959639076</v>
      </c>
      <c r="EP12" s="127">
        <f>IFERROR(AVERAGEIF(RD[[#This Row],[GHI_Down_MCR (KWh/m2)]:[GHI_Down_IS1 (KWh/m2)]],"&lt;&gt;0",RD[[#This Row],[GHI_Down_MCR (KWh/m2)]:[GHI_Down_IS1 (KWh/m2)]]),"")</f>
        <v>1.3262039589268773</v>
      </c>
      <c r="EQ12" s="128">
        <v>640.30499999999995</v>
      </c>
      <c r="ER12" s="128">
        <v>875.71199999999999</v>
      </c>
      <c r="ES12" s="128">
        <v>37.164000000000001</v>
      </c>
      <c r="ET12" s="128">
        <v>208.68899999999999</v>
      </c>
      <c r="EU12" s="128">
        <v>156.661</v>
      </c>
      <c r="EV12" s="128">
        <v>266.91199999999998</v>
      </c>
      <c r="EW12" s="128"/>
      <c r="EX12" s="128">
        <v>57.462000000000003</v>
      </c>
      <c r="EY12" s="128">
        <v>176580</v>
      </c>
      <c r="EZ12" s="128">
        <v>240516</v>
      </c>
      <c r="FA12" s="128">
        <v>106.304</v>
      </c>
      <c r="FB12" s="128">
        <v>60.03</v>
      </c>
      <c r="FC12" s="128">
        <v>258.63900000000001</v>
      </c>
      <c r="FD12" s="128">
        <v>83.698999999999998</v>
      </c>
      <c r="FE12" s="128">
        <v>0.104</v>
      </c>
      <c r="FF12" s="128">
        <v>283.10899999999998</v>
      </c>
      <c r="FG12" s="128">
        <v>0</v>
      </c>
      <c r="FH12" s="291" t="str">
        <f>IF((RD[[#This Row],[33 kV_Wind_F1_Ex]]-EQ11)*165000&lt;=0,"",(RD[[#This Row],[33 kV_Wind_F1_Ex]]-EQ11)*165000)</f>
        <v/>
      </c>
      <c r="FI12" s="292">
        <f>IF((RD[[#This Row],[33 kV_Wind_F2_Ex]]-ER11)*165000&lt;=0,"",(RD[[#This Row],[33 kV_Wind_F2_Ex]]-ER11)*165000)</f>
        <v>93555.000000001193</v>
      </c>
      <c r="FJ12" s="131">
        <f>IF((RD[[#This Row],[33 kV_Wind_F3_Ex]]-ES11)*225000&lt;=0,"",(RD[[#This Row],[33 kV_Wind_F3_Ex]]-ES11)*225000)</f>
        <v>227475.00000000064</v>
      </c>
      <c r="FK12" s="131">
        <f>IF((RD[[#This Row],[33 kV_Wind_F4_Ex]]-ET11)*165000&lt;=0,"",(RD[[#This Row],[33 kV_Wind_F4_Ex]]-ET11)*165000)</f>
        <v>83324.999999999243</v>
      </c>
      <c r="FL12" s="228">
        <f>IF((RD[[#This Row],[33 kV_Solar_F1_Ex]]-EU11)*225000&lt;=0,"",(RD[[#This Row],[33 kV_Solar_F1_Ex]]-EU11)*225000)</f>
        <v>181799.99999999837</v>
      </c>
      <c r="FM12" s="132">
        <f>IF((RD[[#This Row],[33kV_Solar_F2_Ex]]-EV11)*225000&lt;=0,"",(RD[[#This Row],[33kV_Solar_F2_Ex]]-EV11)*225000)</f>
        <v>180674.99999999939</v>
      </c>
      <c r="FN12" s="292"/>
      <c r="FO12" s="131">
        <f>IF((RD[[#This Row],[33kV_Solar_F4_Ex]]-EX11)*225000&lt;=0,"",(RD[[#This Row],[33kV_Solar_F4_Ex]]-EX11)*225000)</f>
        <v>172125.00000000012</v>
      </c>
      <c r="FP12" s="292">
        <f>IF((RD[[#This Row],[33kV_OG1_Ex]]-EY11)*1000&lt;=0,0,(RD[[#This Row],[33kV_OG1_Ex]]-EY11)*1000)</f>
        <v>535000</v>
      </c>
      <c r="FQ12" s="228">
        <f>IFERROR(IF((RD[[#This Row],[33kV_OG2_Ex]]-EZ11)*1000&lt;=0,0,(RD[[#This Row],[33kV_OG2_Ex]]-EZ11)*1000),0)</f>
        <v>403000</v>
      </c>
      <c r="FR12" s="132">
        <f>IF((RD[[#This Row],[220kV_TX1_Ex]]-FA11)*800000&lt;=0,0,(RD[[#This Row],[220kV_TX1_Ex]]-FA11)*800000)</f>
        <v>529600.00000000489</v>
      </c>
      <c r="FS12" s="228">
        <f>IF((RD[[#This Row],[220kV_Tx2_Ex]]-FB11)*800000&lt;=0,0,(RD[[#This Row],[220kV_Tx2_Ex]]-FB11)*800000)</f>
        <v>396800.00000000175</v>
      </c>
      <c r="FT12" s="292">
        <f>IF((RD[[#This Row],[220kV_TL_TVM_Ex]]-FC11)*1600000&lt;=0,0,(RD[[#This Row],[220kV_TL_TVM_Ex]]-FC11)*1600000)</f>
        <v>929600.00000002771</v>
      </c>
      <c r="FU12" s="292">
        <f>IF((RD[[#This Row],[220kV_C&amp;R_PQM_Ex]]-FD11)*1600000&lt;=0,"",(RD[[#This Row],[220kV_C&amp;R_PQM_Ex]]-FD11)*1600000)</f>
        <v>934400.00000000512</v>
      </c>
      <c r="FV12" s="228">
        <f>IFERROR(IF((RD[[#This Row],[220KV_C&amp;R_PQM_Im]]-FE11)*1600000&lt;=0,0,(RD[[#This Row],[220KV_C&amp;R_PQM_Im]]-FE11)*1600000),"")</f>
        <v>0</v>
      </c>
      <c r="FW12" s="228">
        <f>(RD[[#This Row],[33kV_Aux1_Im]]-FF9)</f>
        <v>1.1800000000000068</v>
      </c>
      <c r="FX12" s="228" t="str">
        <f>IF((RD[[#This Row],[33kV_Aux2_Im]]-FG11)*1000&lt;=0,"",(RD[[#This Row],[33kV_Aux2_Im]]-FG11)*1000)</f>
        <v/>
      </c>
      <c r="FY12" s="292">
        <f>IFERROR(RD[[#This Row],[33kV_OG1_Energy (MWh)]]+RD[[#This Row],[33kV_OG2_Energy (MWh)]],"")</f>
        <v>938000</v>
      </c>
      <c r="FZ12" s="292">
        <f>IFERROR(RD[[#This Row],[220kV_TL_TVM Energy (MWh)]]-RD[[#This Row],[220KV_C&amp;R_PQM_im (MWh)]],"")</f>
        <v>929600.00000002771</v>
      </c>
      <c r="GA12" s="229">
        <f>IFERROR(RD[[#This Row],[33 kV Total Export (MWH)]]/RD[[#This Row],[220 KV Net Export (MWh)]]-1,"")</f>
        <v>9.0361445782831673E-3</v>
      </c>
      <c r="GB12" s="230">
        <f>IFERROR((RD[[#This Row],[Sunset Time (POA&lt;20 W/m2)]]-RD[[#This Row],[Sunrise Time (POA&gt;20 W/m2)]])*24,0)</f>
        <v>11.683333333333334</v>
      </c>
      <c r="GC12" s="231">
        <f>IFERROR(SUM(RD[[#This Row],[33 kV_Solar_F1_Energy (kWh)]:[33 kV_Solar_F4_Energy (MWh)]])+(RD[[#This Row],[33 kV_Wind_F3_Energy (MWh)]])-(RD[[#This Row],[33 kV Line Loss (%)]]*RD[[#This Row],[220 KV Net Export (MWh)]]),"")</f>
        <v>753675.00000002631</v>
      </c>
      <c r="GD12" s="57">
        <f t="shared" si="190"/>
        <v>762074.99999999849</v>
      </c>
      <c r="GE12" s="143">
        <v>148.21</v>
      </c>
      <c r="GF12" s="57">
        <f t="shared" si="191"/>
        <v>176880.00000000044</v>
      </c>
      <c r="GG12" s="8">
        <f>IFERROR(RD[[#This Row],[Wind Export (33 kV)]]*(1-RD[[#This Row],[33 kV Line Loss (%)]]),RD[[#This Row],[Wind Export (33 kV)]])</f>
        <v>175281.68674699371</v>
      </c>
      <c r="GH12" s="144"/>
      <c r="GI12" s="144"/>
      <c r="GJ12" t="str">
        <f>IFERROR(RD[[#This Row],[E_AC (WPR)]]/RD[[#This Row],[E_DC (WPR)]],"")</f>
        <v/>
      </c>
    </row>
    <row r="13" spans="1:192">
      <c r="A13" s="124">
        <f t="shared" si="189"/>
        <v>45753</v>
      </c>
      <c r="B13" s="129">
        <f>YEAR(RD[[#This Row],[Date]])+IF(MONTH(RD[[#This Row],[Date]])&gt;=4,1,0)</f>
        <v>2026</v>
      </c>
      <c r="C13" s="129">
        <f>YEAR(RD[[#This Row],[Date]])</f>
        <v>2025</v>
      </c>
      <c r="D13" s="130">
        <f t="shared" si="192"/>
        <v>45748</v>
      </c>
      <c r="E13" s="129">
        <f>DAY(EOMONTH(RD[[#This Row],[Date]],0))</f>
        <v>30</v>
      </c>
      <c r="F13" s="136">
        <v>0.27361111111111114</v>
      </c>
      <c r="G13" s="136">
        <v>0.75347222222222221</v>
      </c>
      <c r="H13" s="126">
        <v>11779</v>
      </c>
      <c r="I13" s="126">
        <v>11968</v>
      </c>
      <c r="J13" s="126">
        <v>11727</v>
      </c>
      <c r="K13" s="126">
        <v>11041</v>
      </c>
      <c r="L13" s="126">
        <v>11638</v>
      </c>
      <c r="M13" s="126">
        <v>11537</v>
      </c>
      <c r="N13" s="126">
        <v>11450</v>
      </c>
      <c r="O13" s="126">
        <v>11644</v>
      </c>
      <c r="P13" s="126">
        <v>11540</v>
      </c>
      <c r="Q13" s="126">
        <v>11685</v>
      </c>
      <c r="R13" s="126">
        <v>11489</v>
      </c>
      <c r="S13" s="126">
        <v>11492</v>
      </c>
      <c r="T13" s="126">
        <v>11247</v>
      </c>
      <c r="U13" s="126">
        <v>12252</v>
      </c>
      <c r="V13" s="126">
        <v>8383</v>
      </c>
      <c r="W13" s="126">
        <v>8030</v>
      </c>
      <c r="X13" s="126">
        <v>8207</v>
      </c>
      <c r="Y13" s="126">
        <v>7716</v>
      </c>
      <c r="Z13" s="126">
        <v>12203</v>
      </c>
      <c r="AA13" s="126">
        <v>12022</v>
      </c>
      <c r="AB13" s="126">
        <v>11008</v>
      </c>
      <c r="AC13" s="126">
        <v>11017</v>
      </c>
      <c r="AD13" s="126">
        <v>11767</v>
      </c>
      <c r="AE13" s="126">
        <v>12096</v>
      </c>
      <c r="AF13" s="126">
        <v>12279</v>
      </c>
      <c r="AG13" s="126">
        <v>12427</v>
      </c>
      <c r="AH13" s="126">
        <v>11760</v>
      </c>
      <c r="AI13" s="126">
        <v>12136</v>
      </c>
      <c r="AJ13" s="126">
        <v>11532</v>
      </c>
      <c r="AK13" s="126">
        <v>11287</v>
      </c>
      <c r="AL13" s="126">
        <v>10693</v>
      </c>
      <c r="AM13" s="126">
        <v>10963</v>
      </c>
      <c r="AN13" s="126">
        <v>8265</v>
      </c>
      <c r="AO13" s="126">
        <v>8360</v>
      </c>
      <c r="AP13" s="126">
        <v>7503</v>
      </c>
      <c r="AQ13" s="126">
        <v>7625</v>
      </c>
      <c r="AR13" s="126">
        <v>8034</v>
      </c>
      <c r="AS13" s="126">
        <v>8221</v>
      </c>
      <c r="AT13" s="126">
        <v>8091</v>
      </c>
      <c r="AU13" s="126">
        <v>8140</v>
      </c>
      <c r="AV13" s="126">
        <v>8530</v>
      </c>
      <c r="AW13" s="126">
        <v>7864</v>
      </c>
      <c r="AX13" s="126">
        <v>7670</v>
      </c>
      <c r="AY13" s="126">
        <v>8088</v>
      </c>
      <c r="AZ13" s="126">
        <v>8378</v>
      </c>
      <c r="BA13" s="126">
        <v>2894</v>
      </c>
      <c r="BB13" s="126">
        <v>7926</v>
      </c>
      <c r="BC13" s="126">
        <v>8065</v>
      </c>
      <c r="BD13" s="126">
        <v>7228</v>
      </c>
      <c r="BE13" s="126">
        <v>7553</v>
      </c>
      <c r="BF13" s="126">
        <v>7875</v>
      </c>
      <c r="BG13" s="126">
        <v>8112</v>
      </c>
      <c r="BH13" s="126">
        <v>8428</v>
      </c>
      <c r="BI13" s="126">
        <v>7425</v>
      </c>
      <c r="BJ13" s="126">
        <v>7711</v>
      </c>
      <c r="BK13" s="126">
        <v>7762</v>
      </c>
      <c r="BL13" s="126">
        <v>7904</v>
      </c>
      <c r="BM13" s="126">
        <v>7979</v>
      </c>
      <c r="BN13" s="126">
        <v>7121</v>
      </c>
      <c r="BO13" s="126">
        <v>7895</v>
      </c>
      <c r="BP13" s="126">
        <v>8017</v>
      </c>
      <c r="BQ13" s="126">
        <v>7813</v>
      </c>
      <c r="BR13" s="126">
        <v>7988</v>
      </c>
      <c r="BS13" s="126">
        <v>8412</v>
      </c>
      <c r="BT13" s="126">
        <v>11525</v>
      </c>
      <c r="BU13" s="126">
        <v>10063</v>
      </c>
      <c r="BV13" s="126">
        <v>12068</v>
      </c>
      <c r="BW13" s="126">
        <v>11574</v>
      </c>
      <c r="BX13" s="126">
        <v>11127</v>
      </c>
      <c r="BY13" s="126">
        <v>10041</v>
      </c>
      <c r="BZ13" s="126">
        <v>12020</v>
      </c>
      <c r="CA13" s="126">
        <v>11502</v>
      </c>
      <c r="CB13" s="126">
        <v>8611</v>
      </c>
      <c r="CC13" s="126">
        <v>6934</v>
      </c>
      <c r="CD13" s="126">
        <v>8089</v>
      </c>
      <c r="CE13" s="126">
        <v>6758</v>
      </c>
      <c r="CF13" s="126">
        <v>4648</v>
      </c>
      <c r="CG13" s="126">
        <v>0</v>
      </c>
      <c r="CH13" s="126">
        <v>10771</v>
      </c>
      <c r="CI13" s="126">
        <v>10885</v>
      </c>
      <c r="CJ13" s="126">
        <v>10058</v>
      </c>
      <c r="CK13" s="126">
        <v>10869</v>
      </c>
      <c r="CL13" s="126">
        <v>11863</v>
      </c>
      <c r="CM13" s="126">
        <v>5602</v>
      </c>
      <c r="CN13" s="126"/>
      <c r="CO13" s="126"/>
      <c r="CP13" s="126"/>
      <c r="CQ13" s="126"/>
      <c r="CR13" s="126"/>
      <c r="CS13" s="126"/>
      <c r="CT13" s="126"/>
      <c r="CU13" s="126"/>
      <c r="CV13" s="126">
        <v>9389</v>
      </c>
      <c r="CW13" s="126">
        <v>9877</v>
      </c>
      <c r="CX13" s="126">
        <v>7164</v>
      </c>
      <c r="CY13" s="126">
        <v>3671</v>
      </c>
      <c r="CZ13" s="126"/>
      <c r="DA13" s="126"/>
      <c r="DB13" s="126"/>
      <c r="DC13" s="126"/>
      <c r="DD13" s="289">
        <v>6.6522951526196996</v>
      </c>
      <c r="DE13" s="289"/>
      <c r="DF13" s="289"/>
      <c r="DG13" s="289"/>
      <c r="DH13" s="289"/>
      <c r="DI13" s="289"/>
      <c r="DJ13" s="289"/>
      <c r="DK13" s="289"/>
      <c r="DL13" s="289">
        <v>6.6365137832369898</v>
      </c>
      <c r="DM13" s="289"/>
      <c r="DN13" s="289">
        <v>1.404643930202311</v>
      </c>
      <c r="DO13" s="289"/>
      <c r="DP13" s="289">
        <v>31.401329479768783</v>
      </c>
      <c r="DQ13" s="289"/>
      <c r="DR13" s="289">
        <v>53.142306690751411</v>
      </c>
      <c r="DS13" s="289"/>
      <c r="DT13" s="289">
        <v>47.691329479768797</v>
      </c>
      <c r="DU13" s="289"/>
      <c r="DV13" s="289">
        <v>0</v>
      </c>
      <c r="DW13" s="289"/>
      <c r="DX13" s="289">
        <v>2.4</v>
      </c>
      <c r="DY13" s="289"/>
      <c r="DZ13" s="289">
        <v>4.3</v>
      </c>
      <c r="EA13" s="289"/>
      <c r="EB13" s="127">
        <f>SUM(RD[[#This Row],[IS1_Inv1_M1]:[IS1_Inv1_M2]])</f>
        <v>23747</v>
      </c>
      <c r="EC13" s="127">
        <f>SUM(RD[[#This Row],[IS2_Inv1_M1]:[IS5_Inv1_M4]])</f>
        <v>171078</v>
      </c>
      <c r="ED13" s="127">
        <f>SUM(RD[[#This Row],[IS6_Inv1_M1]:[IS6_Inv2_M2]])+SUM(RD[[#This Row],[IS8_Inv1_M1]:[IS8_Inv4_M2]])</f>
        <v>139327</v>
      </c>
      <c r="EE13" s="127">
        <f>SUM(RD[[#This Row],[IS7_Inv1_M1]:[IS7_Inv1_M2]])</f>
        <v>23863</v>
      </c>
      <c r="EF13" s="127">
        <f>SUM(RD[[#This Row],[IS9_Inv1_M1]:[IS12_Inv2_M4]])</f>
        <v>248877</v>
      </c>
      <c r="EG13" s="127">
        <f>SUM(RD[[#This Row],[IS13_Inv1_M1]:[IS14_Inv1_M4]])</f>
        <v>120312</v>
      </c>
      <c r="EH13" s="127">
        <f>SUM(RD[[#This Row],[IS15_Inv1_M1]:[IS15_Inv2_M1]])</f>
        <v>4648</v>
      </c>
      <c r="EI13" s="127">
        <f>SUM(RD[[#This Row],[IS16_Inv1_M1]:[IS17_Inv2_M2]])</f>
        <v>60048</v>
      </c>
      <c r="EJ13" s="127">
        <f>SUM(RD[[#This Row],[IS18_Inv1_M1]:[IS19_Inv2_M2]])</f>
        <v>30101</v>
      </c>
      <c r="EK13" s="127">
        <f>SUM(RD[[#This Row],[IS20_Inv1_M1]:[IS20_Inv2_M2]])</f>
        <v>0</v>
      </c>
      <c r="EL13" s="290">
        <f>SUM(RD[[#This Row],[O2R4_P1]:[O2R22_P2]])</f>
        <v>822001</v>
      </c>
      <c r="EM13" s="127">
        <f>IFERROR(AVERAGEIF(RD[[#This Row],[POA_UP_MCR (KWh/m2)]:[POA_UP_Ph3 (KWh/m2)2]],"&lt;&gt;0",RD[[#This Row],[POA_UP_MCR (KWh/m2)]:[POA_UP_Ph3 (KWh/m2)2]]),"")</f>
        <v>6.6522951526196996</v>
      </c>
      <c r="EN13" s="127" t="str">
        <f>IFERROR(AVERAGEIF(RD[[#This Row],[POA_Down_MCR (KWh/m2)]:[POA_Down_Ph3 (KWh/m2)22]],"&lt;&gt;0",RD[[#This Row],[POA_Down_MCR (KWh/m2)]:[POA_Down_Ph3 (KWh/m2)22]]),"")</f>
        <v/>
      </c>
      <c r="EO13" s="127">
        <f>IFERROR(AVERAGEIF(RD[[#This Row],[GHI_UP_MCR (KWh/m2)]:[GHI_UP_IS1 (KWh/m2)]],"&lt;&gt;0",RD[[#This Row],[GHI_UP_MCR (KWh/m2)]:[GHI_UP_IS1 (KWh/m2)]]),"")</f>
        <v>6.6365137832369898</v>
      </c>
      <c r="EP13" s="127">
        <f>IFERROR(AVERAGEIF(RD[[#This Row],[GHI_Down_MCR (KWh/m2)]:[GHI_Down_IS1 (KWh/m2)]],"&lt;&gt;0",RD[[#This Row],[GHI_Down_MCR (KWh/m2)]:[GHI_Down_IS1 (KWh/m2)]]),"")</f>
        <v>1.404643930202311</v>
      </c>
      <c r="EQ13" s="128">
        <v>640.30499999999995</v>
      </c>
      <c r="ER13" s="128">
        <v>876.197</v>
      </c>
      <c r="ES13" s="128">
        <v>38.198999999999998</v>
      </c>
      <c r="ET13" s="128">
        <v>209.15700000000001</v>
      </c>
      <c r="EU13" s="128">
        <v>157.49799999999999</v>
      </c>
      <c r="EV13" s="128">
        <v>267.75799999999998</v>
      </c>
      <c r="EW13" s="128"/>
      <c r="EX13" s="128">
        <v>58.25</v>
      </c>
      <c r="EY13" s="128">
        <v>177136</v>
      </c>
      <c r="EZ13" s="128">
        <v>240907</v>
      </c>
      <c r="FA13" s="128">
        <v>106.992</v>
      </c>
      <c r="FB13" s="128">
        <v>60.509</v>
      </c>
      <c r="FC13" s="128">
        <v>259.22500000000002</v>
      </c>
      <c r="FD13" s="128">
        <v>84.284999999999997</v>
      </c>
      <c r="FE13" s="128">
        <v>0.104</v>
      </c>
      <c r="FF13" s="128">
        <v>283.50900000000001</v>
      </c>
      <c r="FG13" s="128">
        <v>0</v>
      </c>
      <c r="FH13" s="291" t="str">
        <f>IF((RD[[#This Row],[33 kV_Wind_F1_Ex]]-EQ12)*165000&lt;=0,"",(RD[[#This Row],[33 kV_Wind_F1_Ex]]-EQ12)*165000)</f>
        <v/>
      </c>
      <c r="FI13" s="292">
        <f>IF((RD[[#This Row],[33 kV_Wind_F2_Ex]]-ER12)*165000&lt;=0,"",(RD[[#This Row],[33 kV_Wind_F2_Ex]]-ER12)*165000)</f>
        <v>80025.000000002256</v>
      </c>
      <c r="FJ13" s="131">
        <f>IF((RD[[#This Row],[33 kV_Wind_F3_Ex]]-ES12)*225000&lt;=0,"",(RD[[#This Row],[33 kV_Wind_F3_Ex]]-ES12)*225000)</f>
        <v>232874.99999999924</v>
      </c>
      <c r="FK13" s="131">
        <f>IF((RD[[#This Row],[33 kV_Wind_F4_Ex]]-ET12)*165000&lt;=0,"",(RD[[#This Row],[33 kV_Wind_F4_Ex]]-ET12)*165000)</f>
        <v>77220.000000002925</v>
      </c>
      <c r="FL13" s="228">
        <f>IF((RD[[#This Row],[33 kV_Solar_F1_Ex]]-EU12)*225000&lt;=0,"",(RD[[#This Row],[33 kV_Solar_F1_Ex]]-EU12)*225000)</f>
        <v>188324.99999999756</v>
      </c>
      <c r="FM13" s="132">
        <f>IF((RD[[#This Row],[33kV_Solar_F2_Ex]]-EV12)*225000&lt;=0,"",(RD[[#This Row],[33kV_Solar_F2_Ex]]-EV12)*225000)</f>
        <v>190350.00000000081</v>
      </c>
      <c r="FN13" s="292"/>
      <c r="FO13" s="131">
        <f>IF((RD[[#This Row],[33kV_Solar_F4_Ex]]-EX12)*225000&lt;=0,"",(RD[[#This Row],[33kV_Solar_F4_Ex]]-EX12)*225000)</f>
        <v>177299.99999999927</v>
      </c>
      <c r="FP13" s="292">
        <f>IF((RD[[#This Row],[33kV_OG1_Ex]]-EY12)*1000&lt;=0,0,(RD[[#This Row],[33kV_OG1_Ex]]-EY12)*1000)</f>
        <v>556000</v>
      </c>
      <c r="FQ13" s="228">
        <f>IFERROR(IF((RD[[#This Row],[33kV_OG2_Ex]]-EZ12)*1000&lt;=0,0,(RD[[#This Row],[33kV_OG2_Ex]]-EZ12)*1000),0)</f>
        <v>391000</v>
      </c>
      <c r="FR13" s="132">
        <f>IF((RD[[#This Row],[220kV_TX1_Ex]]-FA12)*800000&lt;=0,0,(RD[[#This Row],[220kV_TX1_Ex]]-FA12)*800000)</f>
        <v>550400.00000000186</v>
      </c>
      <c r="FS13" s="228">
        <f>IF((RD[[#This Row],[220kV_Tx2_Ex]]-FB12)*800000&lt;=0,0,(RD[[#This Row],[220kV_Tx2_Ex]]-FB12)*800000)</f>
        <v>383199.99999999936</v>
      </c>
      <c r="FT13" s="292">
        <f>IF((RD[[#This Row],[220kV_TL_TVM_Ex]]-FC12)*1600000&lt;=0,0,(RD[[#This Row],[220kV_TL_TVM_Ex]]-FC12)*1600000)</f>
        <v>937600.00000002037</v>
      </c>
      <c r="FU13" s="292">
        <f>IF((RD[[#This Row],[220kV_C&amp;R_PQM_Ex]]-FD12)*1600000&lt;=0,"",(RD[[#This Row],[220kV_C&amp;R_PQM_Ex]]-FD12)*1600000)</f>
        <v>937599.99999999767</v>
      </c>
      <c r="FV13" s="228">
        <f>IFERROR(IF((RD[[#This Row],[220KV_C&amp;R_PQM_Im]]-FE12)*1600000&lt;=0,0,(RD[[#This Row],[220KV_C&amp;R_PQM_Im]]-FE12)*1600000),"")</f>
        <v>0</v>
      </c>
      <c r="FW13" s="228">
        <f>(RD[[#This Row],[33kV_Aux1_Im]]-FB10)</f>
        <v>224.48500000000001</v>
      </c>
      <c r="FX13" s="228" t="str">
        <f>IF((RD[[#This Row],[33kV_Aux2_Im]]-FG12)*1000&lt;=0,"",(RD[[#This Row],[33kV_Aux2_Im]]-FG12)*1000)</f>
        <v/>
      </c>
      <c r="FY13" s="292">
        <f>IFERROR(RD[[#This Row],[33kV_OG1_Energy (MWh)]]+RD[[#This Row],[33kV_OG2_Energy (MWh)]],"")</f>
        <v>947000</v>
      </c>
      <c r="FZ13" s="292">
        <f>IFERROR(RD[[#This Row],[220kV_TL_TVM Energy (MWh)]]-RD[[#This Row],[220KV_C&amp;R_PQM_im (MWh)]],"")</f>
        <v>937600.00000002037</v>
      </c>
      <c r="GA13" s="229">
        <f>IFERROR(RD[[#This Row],[33 kV Total Export (MWH)]]/RD[[#This Row],[220 KV Net Export (MWh)]]-1,"")</f>
        <v>1.0025597269602615E-2</v>
      </c>
      <c r="GB13" s="230">
        <f>IFERROR((RD[[#This Row],[Sunset Time (POA&lt;20 W/m2)]]-RD[[#This Row],[Sunrise Time (POA&gt;20 W/m2)]])*24,0)</f>
        <v>11.516666666666666</v>
      </c>
      <c r="GC13" s="231">
        <f>IFERROR(SUM(RD[[#This Row],[33 kV_Solar_F1_Energy (kWh)]:[33 kV_Solar_F4_Energy (MWh)]])+(RD[[#This Row],[33 kV_Wind_F3_Energy (MWh)]])-(RD[[#This Row],[33 kV Line Loss (%)]]*RD[[#This Row],[220 KV Net Export (MWh)]]),"")</f>
        <v>779450.00000001735</v>
      </c>
      <c r="GD13" s="57">
        <f t="shared" si="190"/>
        <v>788849.99999999697</v>
      </c>
      <c r="GE13" s="143">
        <v>148.21</v>
      </c>
      <c r="GF13" s="57">
        <f t="shared" si="191"/>
        <v>157245.00000000518</v>
      </c>
      <c r="GG13" s="8">
        <f>IFERROR(RD[[#This Row],[Wind Export (33 kV)]]*(1-RD[[#This Row],[33 kV Line Loss (%)]]),RD[[#This Row],[Wind Export (33 kV)]])</f>
        <v>155668.52495734647</v>
      </c>
      <c r="GH13" s="144"/>
      <c r="GI13" s="144"/>
      <c r="GJ13" t="str">
        <f>IFERROR(RD[[#This Row],[E_AC (WPR)]]/RD[[#This Row],[E_DC (WPR)]],"")</f>
        <v/>
      </c>
    </row>
    <row r="14" spans="1:192">
      <c r="A14" s="124">
        <f t="shared" si="189"/>
        <v>45754</v>
      </c>
      <c r="B14" s="129">
        <f>YEAR(RD[[#This Row],[Date]])+IF(MONTH(RD[[#This Row],[Date]])&gt;=4,1,0)</f>
        <v>2026</v>
      </c>
      <c r="C14" s="129">
        <f>YEAR(RD[[#This Row],[Date]])</f>
        <v>2025</v>
      </c>
      <c r="D14" s="130">
        <f t="shared" si="192"/>
        <v>45748</v>
      </c>
      <c r="E14" s="129">
        <f>DAY(EOMONTH(RD[[#This Row],[Date]],0))</f>
        <v>30</v>
      </c>
      <c r="F14" s="136">
        <v>0.27291666666666664</v>
      </c>
      <c r="G14" s="136">
        <v>0.74097222222222225</v>
      </c>
      <c r="H14" s="126">
        <v>10987</v>
      </c>
      <c r="I14" s="126">
        <v>11220</v>
      </c>
      <c r="J14" s="126">
        <v>10864</v>
      </c>
      <c r="K14" s="126">
        <v>10234</v>
      </c>
      <c r="L14" s="126">
        <v>10751</v>
      </c>
      <c r="M14" s="126">
        <v>10677</v>
      </c>
      <c r="N14" s="126">
        <v>10990</v>
      </c>
      <c r="O14" s="126">
        <v>10772</v>
      </c>
      <c r="P14" s="126">
        <v>10702</v>
      </c>
      <c r="Q14" s="126">
        <v>10805</v>
      </c>
      <c r="R14" s="126">
        <v>10628</v>
      </c>
      <c r="S14" s="126">
        <v>10660</v>
      </c>
      <c r="T14" s="126">
        <v>10450</v>
      </c>
      <c r="U14" s="126">
        <v>11401</v>
      </c>
      <c r="V14" s="126">
        <v>7858</v>
      </c>
      <c r="W14" s="126">
        <v>7560</v>
      </c>
      <c r="X14" s="126">
        <v>7715</v>
      </c>
      <c r="Y14" s="126">
        <v>7142</v>
      </c>
      <c r="Z14" s="126">
        <v>11406</v>
      </c>
      <c r="AA14" s="126">
        <v>11221</v>
      </c>
      <c r="AB14" s="126">
        <v>10173</v>
      </c>
      <c r="AC14" s="126">
        <v>10202</v>
      </c>
      <c r="AD14" s="126">
        <v>11062</v>
      </c>
      <c r="AE14" s="126">
        <v>11263</v>
      </c>
      <c r="AF14" s="126">
        <v>11797</v>
      </c>
      <c r="AG14" s="126">
        <v>11894</v>
      </c>
      <c r="AH14" s="126">
        <v>11241</v>
      </c>
      <c r="AI14" s="126">
        <v>11590</v>
      </c>
      <c r="AJ14" s="126">
        <v>10988</v>
      </c>
      <c r="AK14" s="126">
        <v>10785</v>
      </c>
      <c r="AL14" s="126">
        <v>10332</v>
      </c>
      <c r="AM14" s="126">
        <v>10621</v>
      </c>
      <c r="AN14" s="126">
        <v>8122</v>
      </c>
      <c r="AO14" s="126">
        <v>8230</v>
      </c>
      <c r="AP14" s="126">
        <v>7400</v>
      </c>
      <c r="AQ14" s="126">
        <v>7541</v>
      </c>
      <c r="AR14" s="126">
        <v>7951</v>
      </c>
      <c r="AS14" s="126">
        <v>8116</v>
      </c>
      <c r="AT14" s="126">
        <v>8009</v>
      </c>
      <c r="AU14" s="126">
        <v>8036</v>
      </c>
      <c r="AV14" s="126">
        <v>8309</v>
      </c>
      <c r="AW14" s="126">
        <v>7733</v>
      </c>
      <c r="AX14" s="126">
        <v>7510</v>
      </c>
      <c r="AY14" s="126">
        <v>8056</v>
      </c>
      <c r="AZ14" s="126">
        <v>8167</v>
      </c>
      <c r="BA14" s="126">
        <v>2836</v>
      </c>
      <c r="BB14" s="126">
        <v>7769</v>
      </c>
      <c r="BC14" s="126">
        <v>7892</v>
      </c>
      <c r="BD14" s="126">
        <v>7048</v>
      </c>
      <c r="BE14" s="126">
        <v>7368</v>
      </c>
      <c r="BF14" s="126">
        <v>7727</v>
      </c>
      <c r="BG14" s="126">
        <v>7960</v>
      </c>
      <c r="BH14" s="126">
        <v>8250</v>
      </c>
      <c r="BI14" s="126">
        <v>7273</v>
      </c>
      <c r="BJ14" s="126">
        <v>7590</v>
      </c>
      <c r="BK14" s="126">
        <v>7615</v>
      </c>
      <c r="BL14" s="126">
        <v>7812</v>
      </c>
      <c r="BM14" s="126">
        <v>7822</v>
      </c>
      <c r="BN14" s="126">
        <v>6838</v>
      </c>
      <c r="BO14" s="126">
        <v>7755</v>
      </c>
      <c r="BP14" s="126">
        <v>7892</v>
      </c>
      <c r="BQ14" s="126">
        <v>7699</v>
      </c>
      <c r="BR14" s="126">
        <v>7867</v>
      </c>
      <c r="BS14" s="126">
        <v>8237</v>
      </c>
      <c r="BT14" s="126">
        <v>11979</v>
      </c>
      <c r="BU14" s="126">
        <v>10093</v>
      </c>
      <c r="BV14" s="126">
        <v>11785</v>
      </c>
      <c r="BW14" s="126">
        <v>11352</v>
      </c>
      <c r="BX14" s="126">
        <v>11066</v>
      </c>
      <c r="BY14" s="126">
        <v>10023</v>
      </c>
      <c r="BZ14" s="126">
        <v>11871</v>
      </c>
      <c r="CA14" s="126">
        <v>11293</v>
      </c>
      <c r="CB14" s="126">
        <v>8240</v>
      </c>
      <c r="CC14" s="126">
        <v>6596</v>
      </c>
      <c r="CD14" s="126">
        <v>7743</v>
      </c>
      <c r="CE14" s="126">
        <v>6413</v>
      </c>
      <c r="CF14" s="126">
        <v>4544</v>
      </c>
      <c r="CG14" s="126">
        <v>0</v>
      </c>
      <c r="CH14" s="126">
        <v>10727</v>
      </c>
      <c r="CI14" s="126">
        <v>10819</v>
      </c>
      <c r="CJ14" s="126">
        <v>9995</v>
      </c>
      <c r="CK14" s="126">
        <v>10845</v>
      </c>
      <c r="CL14" s="126">
        <v>11564</v>
      </c>
      <c r="CM14" s="126">
        <v>5561</v>
      </c>
      <c r="CN14" s="126"/>
      <c r="CO14" s="126"/>
      <c r="CP14" s="126"/>
      <c r="CQ14" s="126"/>
      <c r="CR14" s="126"/>
      <c r="CS14" s="126"/>
      <c r="CT14" s="126"/>
      <c r="CU14" s="126"/>
      <c r="CV14" s="126">
        <v>9557</v>
      </c>
      <c r="CW14" s="126">
        <v>9927</v>
      </c>
      <c r="CX14" s="126">
        <v>7237</v>
      </c>
      <c r="CY14" s="126">
        <v>3746</v>
      </c>
      <c r="CZ14" s="126"/>
      <c r="DA14" s="126"/>
      <c r="DB14" s="126"/>
      <c r="DC14" s="126"/>
      <c r="DD14" s="289">
        <v>6.4342508600721011</v>
      </c>
      <c r="DE14" s="289"/>
      <c r="DF14" s="289"/>
      <c r="DG14" s="289"/>
      <c r="DH14" s="289"/>
      <c r="DI14" s="289"/>
      <c r="DJ14" s="289"/>
      <c r="DK14" s="289"/>
      <c r="DL14" s="289">
        <v>6.2884591086419803</v>
      </c>
      <c r="DM14" s="289"/>
      <c r="DN14" s="289">
        <v>1.3578170679506156</v>
      </c>
      <c r="DO14" s="289"/>
      <c r="DP14" s="289">
        <v>31.844888888888924</v>
      </c>
      <c r="DQ14" s="289"/>
      <c r="DR14" s="289">
        <v>54.011285259259218</v>
      </c>
      <c r="DS14" s="289"/>
      <c r="DT14" s="289">
        <v>43.514814814814791</v>
      </c>
      <c r="DU14" s="289"/>
      <c r="DV14" s="289">
        <v>0</v>
      </c>
      <c r="DW14" s="289"/>
      <c r="DX14" s="289">
        <v>2.2000000000000002</v>
      </c>
      <c r="DY14" s="289"/>
      <c r="DZ14" s="289">
        <v>4.2</v>
      </c>
      <c r="EA14" s="289"/>
      <c r="EB14" s="127">
        <f>SUM(RD[[#This Row],[IS1_Inv1_M1]:[IS1_Inv1_M2]])</f>
        <v>22207</v>
      </c>
      <c r="EC14" s="127">
        <f>SUM(RD[[#This Row],[IS2_Inv1_M1]:[IS5_Inv1_M4]])</f>
        <v>159209</v>
      </c>
      <c r="ED14" s="127">
        <f>SUM(RD[[#This Row],[IS6_Inv1_M1]:[IS6_Inv2_M2]])+SUM(RD[[#This Row],[IS8_Inv1_M1]:[IS8_Inv4_M2]])</f>
        <v>132250</v>
      </c>
      <c r="EE14" s="127">
        <f>SUM(RD[[#This Row],[IS7_Inv1_M1]:[IS7_Inv1_M2]])</f>
        <v>22325</v>
      </c>
      <c r="EF14" s="127">
        <f>SUM(RD[[#This Row],[IS9_Inv1_M1]:[IS12_Inv2_M4]])</f>
        <v>244430</v>
      </c>
      <c r="EG14" s="127">
        <f>SUM(RD[[#This Row],[IS13_Inv1_M1]:[IS14_Inv1_M4]])</f>
        <v>118454</v>
      </c>
      <c r="EH14" s="127">
        <f>SUM(RD[[#This Row],[IS15_Inv1_M1]:[IS15_Inv2_M1]])</f>
        <v>4544</v>
      </c>
      <c r="EI14" s="127">
        <f>SUM(RD[[#This Row],[IS16_Inv1_M1]:[IS17_Inv2_M2]])</f>
        <v>59511</v>
      </c>
      <c r="EJ14" s="127">
        <f>SUM(RD[[#This Row],[IS18_Inv1_M1]:[IS19_Inv2_M2]])</f>
        <v>30467</v>
      </c>
      <c r="EK14" s="127">
        <f>SUM(RD[[#This Row],[IS20_Inv1_M1]:[IS20_Inv2_M2]])</f>
        <v>0</v>
      </c>
      <c r="EL14" s="290">
        <f>SUM(RD[[#This Row],[O2R4_P1]:[O2R22_P2]])</f>
        <v>793397</v>
      </c>
      <c r="EM14" s="127">
        <f>IFERROR(AVERAGEIF(RD[[#This Row],[POA_UP_MCR (KWh/m2)]:[POA_UP_Ph3 (KWh/m2)2]],"&lt;&gt;0",RD[[#This Row],[POA_UP_MCR (KWh/m2)]:[POA_UP_Ph3 (KWh/m2)2]]),"")</f>
        <v>6.4342508600721011</v>
      </c>
      <c r="EN14" s="127" t="str">
        <f>IFERROR(AVERAGEIF(RD[[#This Row],[POA_Down_MCR (KWh/m2)]:[POA_Down_Ph3 (KWh/m2)22]],"&lt;&gt;0",RD[[#This Row],[POA_Down_MCR (KWh/m2)]:[POA_Down_Ph3 (KWh/m2)22]]),"")</f>
        <v/>
      </c>
      <c r="EO14" s="127">
        <f>IFERROR(AVERAGEIF(RD[[#This Row],[GHI_UP_MCR (KWh/m2)]:[GHI_UP_IS1 (KWh/m2)]],"&lt;&gt;0",RD[[#This Row],[GHI_UP_MCR (KWh/m2)]:[GHI_UP_IS1 (KWh/m2)]]),"")</f>
        <v>6.2884591086419803</v>
      </c>
      <c r="EP14" s="127">
        <f>IFERROR(AVERAGEIF(RD[[#This Row],[GHI_Down_MCR (KWh/m2)]:[GHI_Down_IS1 (KWh/m2)]],"&lt;&gt;0",RD[[#This Row],[GHI_Down_MCR (KWh/m2)]:[GHI_Down_IS1 (KWh/m2)]]),"")</f>
        <v>1.3578170679506156</v>
      </c>
      <c r="EQ14" s="128">
        <v>640.30499999999995</v>
      </c>
      <c r="ER14" s="128">
        <v>876.63199999999995</v>
      </c>
      <c r="ES14" s="128">
        <v>39.210999999999999</v>
      </c>
      <c r="ET14" s="128">
        <v>209.53299999999999</v>
      </c>
      <c r="EU14" s="128">
        <v>158.29900000000001</v>
      </c>
      <c r="EV14" s="128">
        <v>268.54599999999999</v>
      </c>
      <c r="EW14" s="128"/>
      <c r="EX14" s="128">
        <v>59.026000000000003</v>
      </c>
      <c r="EY14" s="128">
        <v>177669</v>
      </c>
      <c r="EZ14" s="128">
        <v>241263</v>
      </c>
      <c r="FA14" s="128">
        <v>107.65</v>
      </c>
      <c r="FB14" s="128">
        <v>60.95</v>
      </c>
      <c r="FC14" s="128">
        <v>259.77800000000002</v>
      </c>
      <c r="FD14" s="128">
        <v>84.837000000000003</v>
      </c>
      <c r="FE14" s="128">
        <v>0.105</v>
      </c>
      <c r="FF14" s="128">
        <v>283.92899999999997</v>
      </c>
      <c r="FG14" s="128">
        <v>0</v>
      </c>
      <c r="FH14" s="291" t="str">
        <f>IF((RD[[#This Row],[33 kV_Wind_F1_Ex]]-EQ13)*165000&lt;=0,"",(RD[[#This Row],[33 kV_Wind_F1_Ex]]-EQ13)*165000)</f>
        <v/>
      </c>
      <c r="FI14" s="292">
        <f>IF((RD[[#This Row],[33 kV_Wind_F2_Ex]]-ER13)*165000&lt;=0,"",(RD[[#This Row],[33 kV_Wind_F2_Ex]]-ER13)*165000)</f>
        <v>71774.999999990992</v>
      </c>
      <c r="FJ14" s="131">
        <f>IF((RD[[#This Row],[33 kV_Wind_F3_Ex]]-ES13)*225000&lt;=0,"",(RD[[#This Row],[33 kV_Wind_F3_Ex]]-ES13)*225000)</f>
        <v>227700.00000000012</v>
      </c>
      <c r="FK14" s="131">
        <f>IF((RD[[#This Row],[33 kV_Wind_F4_Ex]]-ET13)*165000&lt;=0,"",(RD[[#This Row],[33 kV_Wind_F4_Ex]]-ET13)*165000)</f>
        <v>62039.9999999961</v>
      </c>
      <c r="FL14" s="228">
        <f>IF((RD[[#This Row],[33 kV_Solar_F1_Ex]]-EU13)*225000&lt;=0,"",(RD[[#This Row],[33 kV_Solar_F1_Ex]]-EU13)*225000)</f>
        <v>180225.00000000364</v>
      </c>
      <c r="FM14" s="132">
        <f>IF((RD[[#This Row],[33kV_Solar_F2_Ex]]-EV13)*225000&lt;=0,"",(RD[[#This Row],[33kV_Solar_F2_Ex]]-EV13)*225000)</f>
        <v>177300.00000000244</v>
      </c>
      <c r="FN14" s="292"/>
      <c r="FO14" s="131">
        <f>IF((RD[[#This Row],[33kV_Solar_F4_Ex]]-EX13)*225000&lt;=0,"",(RD[[#This Row],[33kV_Solar_F4_Ex]]-EX13)*225000)</f>
        <v>174600.00000000076</v>
      </c>
      <c r="FP14" s="292">
        <f>IF((RD[[#This Row],[33kV_OG1_Ex]]-EY13)*1000&lt;=0,0,(RD[[#This Row],[33kV_OG1_Ex]]-EY13)*1000)</f>
        <v>533000</v>
      </c>
      <c r="FQ14" s="228">
        <f>IFERROR(IF((RD[[#This Row],[33kV_OG2_Ex]]-EZ13)*1000&lt;=0,0,(RD[[#This Row],[33kV_OG2_Ex]]-EZ13)*1000),0)</f>
        <v>356000</v>
      </c>
      <c r="FR14" s="132">
        <f>IF((RD[[#This Row],[220kV_TX1_Ex]]-FA13)*800000&lt;=0,0,(RD[[#This Row],[220kV_TX1_Ex]]-FA13)*800000)</f>
        <v>526400.00000000105</v>
      </c>
      <c r="FS14" s="228">
        <f>IF((RD[[#This Row],[220kV_Tx2_Ex]]-FB13)*800000&lt;=0,0,(RD[[#This Row],[220kV_Tx2_Ex]]-FB13)*800000)</f>
        <v>352800.00000000198</v>
      </c>
      <c r="FT14" s="292">
        <f>IF((RD[[#This Row],[220kV_TL_TVM_Ex]]-FC13)*1600000&lt;=0,0,(RD[[#This Row],[220kV_TL_TVM_Ex]]-FC13)*1600000)</f>
        <v>884799.99999999558</v>
      </c>
      <c r="FU14" s="292">
        <f>IF((RD[[#This Row],[220kV_C&amp;R_PQM_Ex]]-FD13)*1600000&lt;=0,"",(RD[[#This Row],[220kV_C&amp;R_PQM_Ex]]-FD13)*1600000)</f>
        <v>883200.00000001071</v>
      </c>
      <c r="FV14" s="228">
        <f>IFERROR(IF((RD[[#This Row],[220KV_C&amp;R_PQM_Im]]-FE13)*1600000&lt;=0,0,(RD[[#This Row],[220KV_C&amp;R_PQM_Im]]-FE13)*1600000),"")</f>
        <v>1600.0000000000014</v>
      </c>
      <c r="FW14" s="228">
        <f>(RD[[#This Row],[33kV_Aux1_Im]]-FB11)</f>
        <v>224.39499999999998</v>
      </c>
      <c r="FX14" s="228" t="str">
        <f>IF((RD[[#This Row],[33kV_Aux2_Im]]-FG13)*1000&lt;=0,"",(RD[[#This Row],[33kV_Aux2_Im]]-FG13)*1000)</f>
        <v/>
      </c>
      <c r="FY14" s="292">
        <f>IFERROR(RD[[#This Row],[33kV_OG1_Energy (MWh)]]+RD[[#This Row],[33kV_OG2_Energy (MWh)]],"")</f>
        <v>889000</v>
      </c>
      <c r="FZ14" s="292">
        <f>IFERROR(RD[[#This Row],[220kV_TL_TVM Energy (MWh)]]-RD[[#This Row],[220KV_C&amp;R_PQM_im (MWh)]],"")</f>
        <v>883199.99999999558</v>
      </c>
      <c r="GA14" s="229">
        <f>IFERROR(RD[[#This Row],[33 kV Total Export (MWH)]]/RD[[#This Row],[220 KV Net Export (MWh)]]-1,"")</f>
        <v>6.5670289855122022E-3</v>
      </c>
      <c r="GB14" s="230">
        <f>IFERROR((RD[[#This Row],[Sunset Time (POA&lt;20 W/m2)]]-RD[[#This Row],[Sunrise Time (POA&gt;20 W/m2)]])*24,0)</f>
        <v>11.233333333333334</v>
      </c>
      <c r="GC14" s="231">
        <f>IFERROR(SUM(RD[[#This Row],[33 kV_Solar_F1_Energy (kWh)]:[33 kV_Solar_F4_Energy (MWh)]])+(RD[[#This Row],[33 kV_Wind_F3_Energy (MWh)]])-(RD[[#This Row],[33 kV Line Loss (%)]]*RD[[#This Row],[220 KV Net Export (MWh)]]),"")</f>
        <v>754025.00000000256</v>
      </c>
      <c r="GD14" s="57">
        <f t="shared" si="190"/>
        <v>759825.00000000698</v>
      </c>
      <c r="GE14" s="143">
        <v>148.21</v>
      </c>
      <c r="GF14" s="57">
        <f t="shared" si="191"/>
        <v>133814.99999998708</v>
      </c>
      <c r="GG14" s="8">
        <f>IFERROR(RD[[#This Row],[Wind Export (33 kV)]]*(1-RD[[#This Row],[33 kV Line Loss (%)]]),RD[[#This Row],[Wind Export (33 kV)]])</f>
        <v>132936.23301629085</v>
      </c>
      <c r="GH14" s="144"/>
      <c r="GI14" s="144"/>
      <c r="GJ14" t="str">
        <f>IFERROR(RD[[#This Row],[E_AC (WPR)]]/RD[[#This Row],[E_DC (WPR)]],"")</f>
        <v/>
      </c>
    </row>
    <row r="15" spans="1:192">
      <c r="A15" s="124">
        <f t="shared" si="189"/>
        <v>45755</v>
      </c>
      <c r="B15" s="129">
        <f>YEAR(RD[[#This Row],[Date]])+IF(MONTH(RD[[#This Row],[Date]])&gt;=4,1,0)</f>
        <v>2026</v>
      </c>
      <c r="C15" s="129">
        <f>YEAR(RD[[#This Row],[Date]])</f>
        <v>2025</v>
      </c>
      <c r="D15" s="130">
        <f t="shared" si="192"/>
        <v>45748</v>
      </c>
      <c r="E15" s="129">
        <f>DAY(EOMONTH(RD[[#This Row],[Date]],0))</f>
        <v>30</v>
      </c>
      <c r="F15" s="136">
        <v>0.27152777777777776</v>
      </c>
      <c r="G15" s="136">
        <v>0.75486111111111109</v>
      </c>
      <c r="H15" s="126">
        <v>10996</v>
      </c>
      <c r="I15" s="126">
        <v>11204</v>
      </c>
      <c r="J15" s="126">
        <v>10837</v>
      </c>
      <c r="K15" s="126">
        <v>10208</v>
      </c>
      <c r="L15" s="126">
        <v>10737</v>
      </c>
      <c r="M15" s="126">
        <v>10646</v>
      </c>
      <c r="N15" s="126">
        <v>10933</v>
      </c>
      <c r="O15" s="126">
        <v>10763</v>
      </c>
      <c r="P15" s="126">
        <v>10654</v>
      </c>
      <c r="Q15" s="126">
        <v>10766</v>
      </c>
      <c r="R15" s="126">
        <v>10593</v>
      </c>
      <c r="S15" s="126">
        <v>10633</v>
      </c>
      <c r="T15" s="126">
        <v>10415</v>
      </c>
      <c r="U15" s="126">
        <v>11361</v>
      </c>
      <c r="V15" s="126">
        <v>7918</v>
      </c>
      <c r="W15" s="126">
        <v>7530</v>
      </c>
      <c r="X15" s="126">
        <v>7717</v>
      </c>
      <c r="Y15" s="126">
        <v>7136</v>
      </c>
      <c r="Z15" s="126">
        <v>11372</v>
      </c>
      <c r="AA15" s="126">
        <v>11168</v>
      </c>
      <c r="AB15" s="126">
        <v>10171</v>
      </c>
      <c r="AC15" s="126">
        <v>10210</v>
      </c>
      <c r="AD15" s="126">
        <v>11011</v>
      </c>
      <c r="AE15" s="126">
        <v>11188</v>
      </c>
      <c r="AF15" s="126">
        <v>11810</v>
      </c>
      <c r="AG15" s="126">
        <v>11864</v>
      </c>
      <c r="AH15" s="126">
        <v>11119</v>
      </c>
      <c r="AI15" s="126">
        <v>11506</v>
      </c>
      <c r="AJ15" s="126">
        <v>10849</v>
      </c>
      <c r="AK15" s="126">
        <v>10639</v>
      </c>
      <c r="AL15" s="126">
        <v>10173</v>
      </c>
      <c r="AM15" s="126">
        <v>10464</v>
      </c>
      <c r="AN15" s="126">
        <v>8293</v>
      </c>
      <c r="AO15" s="126">
        <v>8253</v>
      </c>
      <c r="AP15" s="126">
        <v>7331</v>
      </c>
      <c r="AQ15" s="126">
        <v>7491</v>
      </c>
      <c r="AR15" s="126">
        <v>7838</v>
      </c>
      <c r="AS15" s="126">
        <v>8266</v>
      </c>
      <c r="AT15" s="126">
        <v>8118</v>
      </c>
      <c r="AU15" s="126">
        <v>8045</v>
      </c>
      <c r="AV15" s="126">
        <v>7815</v>
      </c>
      <c r="AW15" s="126">
        <v>6318</v>
      </c>
      <c r="AX15" s="126">
        <v>4811</v>
      </c>
      <c r="AY15" s="126">
        <v>6414</v>
      </c>
      <c r="AZ15" s="126">
        <v>8246</v>
      </c>
      <c r="BA15" s="126">
        <v>2844</v>
      </c>
      <c r="BB15" s="126">
        <v>7584</v>
      </c>
      <c r="BC15" s="126">
        <v>7894</v>
      </c>
      <c r="BD15" s="126">
        <v>6863</v>
      </c>
      <c r="BE15" s="126">
        <v>7340</v>
      </c>
      <c r="BF15" s="126">
        <v>7683</v>
      </c>
      <c r="BG15" s="126">
        <v>7973</v>
      </c>
      <c r="BH15" s="126">
        <v>8026</v>
      </c>
      <c r="BI15" s="126">
        <v>7055</v>
      </c>
      <c r="BJ15" s="126">
        <v>7499</v>
      </c>
      <c r="BK15" s="126">
        <v>7518</v>
      </c>
      <c r="BL15" s="126">
        <v>7734</v>
      </c>
      <c r="BM15" s="126">
        <v>7767</v>
      </c>
      <c r="BN15" s="126">
        <v>6876</v>
      </c>
      <c r="BO15" s="126">
        <v>7825</v>
      </c>
      <c r="BP15" s="126">
        <v>7919</v>
      </c>
      <c r="BQ15" s="126">
        <v>7537</v>
      </c>
      <c r="BR15" s="126">
        <v>7802</v>
      </c>
      <c r="BS15" s="126">
        <v>8463</v>
      </c>
      <c r="BT15" s="126">
        <v>11936</v>
      </c>
      <c r="BU15" s="126">
        <v>9284</v>
      </c>
      <c r="BV15" s="126">
        <v>11793</v>
      </c>
      <c r="BW15" s="126">
        <v>11330</v>
      </c>
      <c r="BX15" s="126">
        <v>11211</v>
      </c>
      <c r="BY15" s="126">
        <v>9989</v>
      </c>
      <c r="BZ15" s="126">
        <v>11896</v>
      </c>
      <c r="CA15" s="126">
        <v>10992</v>
      </c>
      <c r="CB15" s="126">
        <v>8550</v>
      </c>
      <c r="CC15" s="126">
        <v>6822</v>
      </c>
      <c r="CD15" s="126">
        <v>7985</v>
      </c>
      <c r="CE15" s="126">
        <v>6570</v>
      </c>
      <c r="CF15" s="126">
        <v>4644</v>
      </c>
      <c r="CG15" s="126">
        <v>0</v>
      </c>
      <c r="CH15" s="126">
        <v>10794</v>
      </c>
      <c r="CI15" s="126">
        <v>10901</v>
      </c>
      <c r="CJ15" s="126">
        <v>9951</v>
      </c>
      <c r="CK15" s="126">
        <v>10900</v>
      </c>
      <c r="CL15" s="126">
        <v>11791</v>
      </c>
      <c r="CM15" s="126">
        <v>5523</v>
      </c>
      <c r="CN15" s="126"/>
      <c r="CO15" s="126"/>
      <c r="CP15" s="126"/>
      <c r="CQ15" s="126"/>
      <c r="CR15" s="126"/>
      <c r="CS15" s="126"/>
      <c r="CT15" s="126"/>
      <c r="CU15" s="126"/>
      <c r="CV15" s="126">
        <v>9902</v>
      </c>
      <c r="CW15" s="126">
        <v>9717</v>
      </c>
      <c r="CX15" s="126">
        <v>7048</v>
      </c>
      <c r="CY15" s="126">
        <v>7173</v>
      </c>
      <c r="CZ15" s="126"/>
      <c r="DA15" s="126"/>
      <c r="DB15" s="126"/>
      <c r="DC15" s="126"/>
      <c r="DD15" s="289">
        <v>6.4066949809756091</v>
      </c>
      <c r="DE15" s="289"/>
      <c r="DF15" s="289"/>
      <c r="DG15" s="289"/>
      <c r="DH15" s="289"/>
      <c r="DI15" s="289"/>
      <c r="DJ15" s="289"/>
      <c r="DK15" s="289"/>
      <c r="DL15" s="289">
        <v>6.2949004361549452</v>
      </c>
      <c r="DM15" s="289"/>
      <c r="DN15" s="289">
        <v>1.3709716131994272</v>
      </c>
      <c r="DO15" s="289"/>
      <c r="DP15" s="289">
        <v>32.248063127690038</v>
      </c>
      <c r="DQ15" s="289"/>
      <c r="DR15" s="289">
        <v>53.127294117647097</v>
      </c>
      <c r="DS15" s="289"/>
      <c r="DT15" s="289">
        <v>37.305882352941154</v>
      </c>
      <c r="DU15" s="289"/>
      <c r="DV15" s="289">
        <v>0</v>
      </c>
      <c r="DW15" s="289"/>
      <c r="DX15" s="289">
        <v>4.2</v>
      </c>
      <c r="DY15" s="289"/>
      <c r="DZ15" s="289">
        <v>7.9</v>
      </c>
      <c r="EA15" s="289"/>
      <c r="EB15" s="290">
        <f>SUM(RD[[#This Row],[IS1_Inv1_M1]:[IS1_Inv1_M2]])</f>
        <v>22200</v>
      </c>
      <c r="EC15" s="290">
        <f>SUM(RD[[#This Row],[IS2_Inv1_M1]:[IS5_Inv1_M4]])</f>
        <v>158847</v>
      </c>
      <c r="ED15" s="290">
        <f>SUM(RD[[#This Row],[IS6_Inv1_M1]:[IS6_Inv2_M2]])+SUM(RD[[#This Row],[IS8_Inv1_M1]:[IS8_Inv4_M2]])</f>
        <v>131345</v>
      </c>
      <c r="EE15" s="290">
        <f>SUM(RD[[#This Row],[IS7_Inv1_M1]:[IS7_Inv1_M2]])</f>
        <v>22199</v>
      </c>
      <c r="EF15" s="127">
        <f>SUM(RD[[#This Row],[IS9_Inv1_M1]:[IS12_Inv2_M4]])</f>
        <v>237441</v>
      </c>
      <c r="EG15" s="127">
        <f>SUM(RD[[#This Row],[IS13_Inv1_M1]:[IS14_Inv1_M4]])</f>
        <v>118358</v>
      </c>
      <c r="EH15" s="127">
        <f>SUM(RD[[#This Row],[IS15_Inv1_M1]:[IS15_Inv2_M1]])</f>
        <v>4644</v>
      </c>
      <c r="EI15" s="127">
        <f>SUM(RD[[#This Row],[IS16_Inv1_M1]:[IS17_Inv2_M2]])</f>
        <v>59860</v>
      </c>
      <c r="EJ15" s="127">
        <f>SUM(RD[[#This Row],[IS18_Inv1_M1]:[IS19_Inv2_M2]])</f>
        <v>33840</v>
      </c>
      <c r="EK15" s="127">
        <f>SUM(RD[[#This Row],[IS20_Inv1_M1]:[IS20_Inv2_M2]])</f>
        <v>0</v>
      </c>
      <c r="EL15" s="290">
        <f>SUM(RD[[#This Row],[O2R4_P1]:[O2R22_P2]])</f>
        <v>788734</v>
      </c>
      <c r="EM15" s="290">
        <f>IFERROR(AVERAGEIF(RD[[#This Row],[POA_UP_MCR (KWh/m2)]:[POA_UP_Ph3 (KWh/m2)2]],"&lt;&gt;0",RD[[#This Row],[POA_UP_MCR (KWh/m2)]:[POA_UP_Ph3 (KWh/m2)2]]),"")</f>
        <v>6.4066949809756091</v>
      </c>
      <c r="EN15" s="290" t="str">
        <f>IFERROR(AVERAGEIF(RD[[#This Row],[POA_Down_MCR (KWh/m2)]:[POA_Down_Ph3 (KWh/m2)22]],"&lt;&gt;0",RD[[#This Row],[POA_Down_MCR (KWh/m2)]:[POA_Down_Ph3 (KWh/m2)22]]),"")</f>
        <v/>
      </c>
      <c r="EO15" s="290">
        <f>IFERROR(AVERAGEIF(RD[[#This Row],[GHI_UP_MCR (KWh/m2)]:[GHI_UP_IS1 (KWh/m2)]],"&lt;&gt;0",RD[[#This Row],[GHI_UP_MCR (KWh/m2)]:[GHI_UP_IS1 (KWh/m2)]]),"")</f>
        <v>6.2949004361549452</v>
      </c>
      <c r="EP15" s="290">
        <f>IFERROR(AVERAGEIF(RD[[#This Row],[GHI_Down_MCR (KWh/m2)]:[GHI_Down_IS1 (KWh/m2)]],"&lt;&gt;0",RD[[#This Row],[GHI_Down_MCR (KWh/m2)]:[GHI_Down_IS1 (KWh/m2)]]),"")</f>
        <v>1.3709716131994272</v>
      </c>
      <c r="EQ15" s="128">
        <v>640.30499999999995</v>
      </c>
      <c r="ER15" s="128">
        <v>877.30700000000002</v>
      </c>
      <c r="ES15" s="128">
        <v>40.198999999999998</v>
      </c>
      <c r="ET15" s="128">
        <v>210.16499999999999</v>
      </c>
      <c r="EU15" s="128">
        <v>159.11099999999999</v>
      </c>
      <c r="EV15" s="128">
        <v>269.334</v>
      </c>
      <c r="EW15" s="128"/>
      <c r="EX15" s="128">
        <v>59.804000000000002</v>
      </c>
      <c r="EY15" s="128">
        <v>178204</v>
      </c>
      <c r="EZ15" s="128">
        <v>241701</v>
      </c>
      <c r="FA15" s="128">
        <v>108.312</v>
      </c>
      <c r="FB15" s="128">
        <v>61.494</v>
      </c>
      <c r="FC15" s="128">
        <v>260.38</v>
      </c>
      <c r="FD15" s="128">
        <v>85.441999999999993</v>
      </c>
      <c r="FE15" s="128">
        <v>0.105</v>
      </c>
      <c r="FF15" s="128">
        <v>284.34899999999999</v>
      </c>
      <c r="FG15" s="128">
        <v>0</v>
      </c>
      <c r="FH15" s="291" t="str">
        <f>IF((RD[[#This Row],[33 kV_Wind_F1_Ex]]-EQ14)*165000&lt;=0,"",(RD[[#This Row],[33 kV_Wind_F1_Ex]]-EQ14)*165000)</f>
        <v/>
      </c>
      <c r="FI15" s="292">
        <f>IF((RD[[#This Row],[33 kV_Wind_F2_Ex]]-ER14)*165000&lt;=0,"",(RD[[#This Row],[33 kV_Wind_F2_Ex]]-ER14)*165000)</f>
        <v>111375.00000001125</v>
      </c>
      <c r="FJ15" s="131">
        <f>IF((RD[[#This Row],[33 kV_Wind_F3_Ex]]-ES14)*225000&lt;=0,"",(RD[[#This Row],[33 kV_Wind_F3_Ex]]-ES14)*225000)</f>
        <v>222299.99999999988</v>
      </c>
      <c r="FK15" s="131">
        <f>IF((RD[[#This Row],[33 kV_Wind_F4_Ex]]-ET14)*165000&lt;=0,"",(RD[[#This Row],[33 kV_Wind_F4_Ex]]-ET14)*165000)</f>
        <v>104280.00000000083</v>
      </c>
      <c r="FL15" s="228">
        <f>IF((RD[[#This Row],[33 kV_Solar_F1_Ex]]-EU14)*225000&lt;=0,"",(RD[[#This Row],[33 kV_Solar_F1_Ex]]-EU14)*225000)</f>
        <v>182699.99999999627</v>
      </c>
      <c r="FM15" s="132">
        <f>IF((RD[[#This Row],[33kV_Solar_F2_Ex]]-EV14)*225000&lt;=0,"",(RD[[#This Row],[33kV_Solar_F2_Ex]]-EV14)*225000)</f>
        <v>177300.00000000244</v>
      </c>
      <c r="FN15" s="292"/>
      <c r="FO15" s="131">
        <f>IF((RD[[#This Row],[33kV_Solar_F4_Ex]]-EX14)*225000&lt;=0,"",(RD[[#This Row],[33kV_Solar_F4_Ex]]-EX14)*225000)</f>
        <v>175049.99999999971</v>
      </c>
      <c r="FP15" s="292">
        <f>IF((RD[[#This Row],[33kV_OG1_Ex]]-EY14)*1000&lt;=0,0,(RD[[#This Row],[33kV_OG1_Ex]]-EY14)*1000)</f>
        <v>535000</v>
      </c>
      <c r="FQ15" s="228">
        <f>IFERROR(IF((RD[[#This Row],[33kV_OG2_Ex]]-EZ14)*1000&lt;=0,0,(RD[[#This Row],[33kV_OG2_Ex]]-EZ14)*1000),0)</f>
        <v>438000</v>
      </c>
      <c r="FR15" s="132">
        <f>IF((RD[[#This Row],[220kV_TX1_Ex]]-FA14)*800000&lt;=0,0,(RD[[#This Row],[220kV_TX1_Ex]]-FA14)*800000)</f>
        <v>529599.9999999936</v>
      </c>
      <c r="FS15" s="228">
        <f>IF((RD[[#This Row],[220kV_Tx2_Ex]]-FB14)*800000&lt;=0,0,(RD[[#This Row],[220kV_Tx2_Ex]]-FB14)*800000)</f>
        <v>435199.99999999756</v>
      </c>
      <c r="FT15" s="292">
        <f>IF((RD[[#This Row],[220kV_TL_TVM_Ex]]-FC14)*1600000&lt;=0,0,(RD[[#This Row],[220kV_TL_TVM_Ex]]-FC14)*1600000)</f>
        <v>963199.99999996065</v>
      </c>
      <c r="FU15" s="292">
        <f>IF((RD[[#This Row],[220kV_C&amp;R_PQM_Ex]]-FD14)*1600000&lt;=0,"",(RD[[#This Row],[220kV_C&amp;R_PQM_Ex]]-FD14)*1600000)</f>
        <v>967999.99999998359</v>
      </c>
      <c r="FV15" s="228">
        <f>IFERROR(IF((RD[[#This Row],[220KV_C&amp;R_PQM_Im]]-FE14)*1600000&lt;=0,0,(RD[[#This Row],[220KV_C&amp;R_PQM_Im]]-FE14)*1600000),"")</f>
        <v>0</v>
      </c>
      <c r="FW15" s="228">
        <f>(RD[[#This Row],[33kV_Aux1_Im]]-FB12)</f>
        <v>224.31899999999999</v>
      </c>
      <c r="FX15" s="228" t="str">
        <f>IF((RD[[#This Row],[33kV_Aux2_Im]]-FG14)*1000&lt;=0,"",(RD[[#This Row],[33kV_Aux2_Im]]-FG14)*1000)</f>
        <v/>
      </c>
      <c r="FY15" s="292">
        <f>IFERROR(RD[[#This Row],[33kV_OG1_Energy (MWh)]]+RD[[#This Row],[33kV_OG2_Energy (MWh)]],"")</f>
        <v>973000</v>
      </c>
      <c r="FZ15" s="292">
        <f>IFERROR(RD[[#This Row],[220kV_TL_TVM Energy (MWh)]]-RD[[#This Row],[220KV_C&amp;R_PQM_im (MWh)]],"")</f>
        <v>963199.99999996065</v>
      </c>
      <c r="GA15" s="229">
        <f>IFERROR(RD[[#This Row],[33 kV Total Export (MWH)]]/RD[[#This Row],[220 KV Net Export (MWh)]]-1,"")</f>
        <v>1.017441860469237E-2</v>
      </c>
      <c r="GB15" s="230">
        <f>IFERROR((RD[[#This Row],[Sunset Time (POA&lt;20 W/m2)]]-RD[[#This Row],[Sunrise Time (POA&gt;20 W/m2)]])*24,0)</f>
        <v>11.6</v>
      </c>
      <c r="GC15" s="231">
        <f>IFERROR(SUM(RD[[#This Row],[33 kV_Solar_F1_Energy (kWh)]:[33 kV_Solar_F4_Energy (MWh)]])+(RD[[#This Row],[33 kV_Wind_F3_Energy (MWh)]])-(RD[[#This Row],[33 kV Line Loss (%)]]*RD[[#This Row],[220 KV Net Export (MWh)]]),"")</f>
        <v>747549.99999995902</v>
      </c>
      <c r="GD15" s="57">
        <f t="shared" si="190"/>
        <v>757349.99999999837</v>
      </c>
      <c r="GE15" s="143">
        <v>148.21</v>
      </c>
      <c r="GF15" s="57">
        <f t="shared" ref="GF15:GF78" si="193">SUM(FI15,FK15)</f>
        <v>215655.00000001208</v>
      </c>
      <c r="GG15" s="8">
        <f>IFERROR(RD[[#This Row],[Wind Export (33 kV)]]*(1-RD[[#This Row],[33 kV Line Loss (%)]]),RD[[#This Row],[Wind Export (33 kV)]])</f>
        <v>213460.83575581701</v>
      </c>
      <c r="GH15" s="144"/>
      <c r="GI15" s="144"/>
      <c r="GJ15" t="str">
        <f>IFERROR(RD[[#This Row],[E_AC (WPR)]]/RD[[#This Row],[E_DC (WPR)]],"")</f>
        <v/>
      </c>
    </row>
    <row r="16" spans="1:192">
      <c r="A16" s="124">
        <f t="shared" si="189"/>
        <v>45756</v>
      </c>
      <c r="B16" s="129">
        <f>YEAR(RD[[#This Row],[Date]])+IF(MONTH(RD[[#This Row],[Date]])&gt;=4,1,0)</f>
        <v>2026</v>
      </c>
      <c r="C16" s="129">
        <f>YEAR(RD[[#This Row],[Date]])</f>
        <v>2025</v>
      </c>
      <c r="D16" s="130">
        <f t="shared" ref="D16:D46" si="194">A16-DAY(A16)+1</f>
        <v>45748</v>
      </c>
      <c r="E16" s="129">
        <f>DAY(EOMONTH(RD[[#This Row],[Date]],0))</f>
        <v>30</v>
      </c>
      <c r="F16" s="136">
        <v>0.27152777777777776</v>
      </c>
      <c r="G16" s="136">
        <v>0.75416666666666665</v>
      </c>
      <c r="H16" s="126">
        <v>11697</v>
      </c>
      <c r="I16" s="126">
        <v>11901</v>
      </c>
      <c r="J16" s="126">
        <v>11555</v>
      </c>
      <c r="K16" s="126">
        <v>10917</v>
      </c>
      <c r="L16" s="126">
        <v>11447</v>
      </c>
      <c r="M16" s="126">
        <v>11346</v>
      </c>
      <c r="N16" s="126">
        <v>11756</v>
      </c>
      <c r="O16" s="126">
        <v>11540</v>
      </c>
      <c r="P16" s="126">
        <v>11435</v>
      </c>
      <c r="Q16" s="126">
        <v>11566</v>
      </c>
      <c r="R16" s="126">
        <v>11258</v>
      </c>
      <c r="S16" s="126">
        <v>11299</v>
      </c>
      <c r="T16" s="126">
        <v>11072</v>
      </c>
      <c r="U16" s="126">
        <v>12097</v>
      </c>
      <c r="V16" s="126">
        <v>8422</v>
      </c>
      <c r="W16" s="126">
        <v>8009</v>
      </c>
      <c r="X16" s="126">
        <v>8208</v>
      </c>
      <c r="Y16" s="126">
        <v>7613</v>
      </c>
      <c r="Z16" s="126">
        <v>12241</v>
      </c>
      <c r="AA16" s="126">
        <v>11992</v>
      </c>
      <c r="AB16" s="126">
        <v>10861</v>
      </c>
      <c r="AC16" s="126">
        <v>10884</v>
      </c>
      <c r="AD16" s="126">
        <v>11829</v>
      </c>
      <c r="AE16" s="126">
        <v>12047</v>
      </c>
      <c r="AF16" s="126">
        <v>12611</v>
      </c>
      <c r="AG16" s="126">
        <v>12687</v>
      </c>
      <c r="AH16" s="126">
        <v>11919</v>
      </c>
      <c r="AI16" s="126">
        <v>12348</v>
      </c>
      <c r="AJ16" s="126">
        <v>11688</v>
      </c>
      <c r="AK16" s="126">
        <v>11472</v>
      </c>
      <c r="AL16" s="126">
        <v>10841</v>
      </c>
      <c r="AM16" s="126">
        <v>11163</v>
      </c>
      <c r="AN16" s="126">
        <v>8567</v>
      </c>
      <c r="AO16" s="126">
        <v>8623</v>
      </c>
      <c r="AP16" s="126">
        <v>7649</v>
      </c>
      <c r="AQ16" s="126">
        <v>7779</v>
      </c>
      <c r="AR16" s="126">
        <v>8256</v>
      </c>
      <c r="AS16" s="126">
        <v>8466</v>
      </c>
      <c r="AT16" s="126">
        <v>8333</v>
      </c>
      <c r="AU16" s="126">
        <v>8401</v>
      </c>
      <c r="AV16" s="126">
        <v>8286</v>
      </c>
      <c r="AW16" s="126">
        <v>7801</v>
      </c>
      <c r="AX16" s="126">
        <v>7464</v>
      </c>
      <c r="AY16" s="126">
        <v>8436</v>
      </c>
      <c r="AZ16" s="126">
        <v>8570</v>
      </c>
      <c r="BA16" s="126">
        <v>2933</v>
      </c>
      <c r="BB16" s="126">
        <v>7983</v>
      </c>
      <c r="BC16" s="126">
        <v>8265</v>
      </c>
      <c r="BD16" s="126">
        <v>7321</v>
      </c>
      <c r="BE16" s="126">
        <v>7604</v>
      </c>
      <c r="BF16" s="126">
        <v>8113</v>
      </c>
      <c r="BG16" s="126">
        <v>8316</v>
      </c>
      <c r="BH16" s="126">
        <v>8570</v>
      </c>
      <c r="BI16" s="126">
        <v>7463</v>
      </c>
      <c r="BJ16" s="126">
        <v>7834</v>
      </c>
      <c r="BK16" s="126">
        <v>7906</v>
      </c>
      <c r="BL16" s="126">
        <v>8146</v>
      </c>
      <c r="BM16" s="126">
        <v>8147</v>
      </c>
      <c r="BN16" s="126">
        <v>7104</v>
      </c>
      <c r="BO16" s="126">
        <v>8077</v>
      </c>
      <c r="BP16" s="126">
        <v>8186</v>
      </c>
      <c r="BQ16" s="126">
        <v>7916</v>
      </c>
      <c r="BR16" s="126">
        <v>8177</v>
      </c>
      <c r="BS16" s="126">
        <v>8662</v>
      </c>
      <c r="BT16" s="126">
        <v>12238</v>
      </c>
      <c r="BU16" s="126">
        <v>10868</v>
      </c>
      <c r="BV16" s="126">
        <v>12054</v>
      </c>
      <c r="BW16" s="126">
        <v>11647</v>
      </c>
      <c r="BX16" s="126">
        <v>11363</v>
      </c>
      <c r="BY16" s="126">
        <v>10150</v>
      </c>
      <c r="BZ16" s="126">
        <v>12152</v>
      </c>
      <c r="CA16" s="126">
        <v>11726</v>
      </c>
      <c r="CB16" s="126">
        <v>8646</v>
      </c>
      <c r="CC16" s="126">
        <v>6851</v>
      </c>
      <c r="CD16" s="126">
        <v>8077</v>
      </c>
      <c r="CE16" s="126">
        <v>6675</v>
      </c>
      <c r="CF16" s="126">
        <v>4940</v>
      </c>
      <c r="CG16" s="126">
        <v>0</v>
      </c>
      <c r="CH16" s="126">
        <v>11208</v>
      </c>
      <c r="CI16" s="126">
        <v>11351</v>
      </c>
      <c r="CJ16" s="126">
        <v>10323</v>
      </c>
      <c r="CK16" s="126">
        <v>11299</v>
      </c>
      <c r="CL16" s="126">
        <v>12188</v>
      </c>
      <c r="CM16" s="126">
        <v>5724</v>
      </c>
      <c r="CN16" s="126"/>
      <c r="CO16" s="126"/>
      <c r="CP16" s="126"/>
      <c r="CQ16" s="126"/>
      <c r="CR16" s="126"/>
      <c r="CS16" s="126"/>
      <c r="CT16" s="126"/>
      <c r="CU16" s="126"/>
      <c r="CV16" s="126">
        <v>11359</v>
      </c>
      <c r="CW16" s="126">
        <v>11431</v>
      </c>
      <c r="CX16" s="126">
        <v>8966</v>
      </c>
      <c r="CY16" s="126">
        <v>9143</v>
      </c>
      <c r="CZ16" s="126"/>
      <c r="DA16" s="126"/>
      <c r="DB16" s="126"/>
      <c r="DC16" s="126"/>
      <c r="DD16" s="289">
        <v>6.7723750263350109</v>
      </c>
      <c r="DE16" s="289"/>
      <c r="DF16" s="289"/>
      <c r="DG16" s="289"/>
      <c r="DH16" s="289"/>
      <c r="DI16" s="289"/>
      <c r="DJ16" s="289"/>
      <c r="DK16" s="289"/>
      <c r="DL16" s="289">
        <v>6.6980929561781659</v>
      </c>
      <c r="DM16" s="289"/>
      <c r="DN16" s="289">
        <v>1.4679495923132175</v>
      </c>
      <c r="DO16" s="289"/>
      <c r="DP16" s="289">
        <v>31.387931034482754</v>
      </c>
      <c r="DQ16" s="289"/>
      <c r="DR16" s="289">
        <v>53.819431307471376</v>
      </c>
      <c r="DS16" s="289"/>
      <c r="DT16" s="289">
        <v>43.678304597701107</v>
      </c>
      <c r="DU16" s="289"/>
      <c r="DV16" s="289">
        <v>0</v>
      </c>
      <c r="DW16" s="289"/>
      <c r="DX16" s="289">
        <v>2.7</v>
      </c>
      <c r="DY16" s="289"/>
      <c r="DZ16" s="289">
        <v>5.2</v>
      </c>
      <c r="EA16" s="289"/>
      <c r="EB16" s="127">
        <f>SUM(RD[[#This Row],[IS1_Inv1_M1]:[IS1_Inv1_M2]])</f>
        <v>23598</v>
      </c>
      <c r="EC16" s="127">
        <f>SUM(RD[[#This Row],[IS2_Inv1_M1]:[IS5_Inv1_M4]])</f>
        <v>169540</v>
      </c>
      <c r="ED16" s="127">
        <f>SUM(RD[[#This Row],[IS6_Inv1_M1]:[IS6_Inv2_M2]])+SUM(RD[[#This Row],[IS8_Inv1_M1]:[IS8_Inv4_M2]])</f>
        <v>140707</v>
      </c>
      <c r="EE16" s="127">
        <f>SUM(RD[[#This Row],[IS7_Inv1_M1]:[IS7_Inv1_M2]])</f>
        <v>23876</v>
      </c>
      <c r="EF16" s="127">
        <f>SUM(RD[[#This Row],[IS9_Inv1_M1]:[IS12_Inv2_M4]])</f>
        <v>253354</v>
      </c>
      <c r="EG16" s="127">
        <f>SUM(RD[[#This Row],[IS13_Inv1_M1]:[IS14_Inv1_M4]])</f>
        <v>122447</v>
      </c>
      <c r="EH16" s="127">
        <f>SUM(RD[[#This Row],[IS15_Inv1_M1]:[IS15_Inv2_M1]])</f>
        <v>4940</v>
      </c>
      <c r="EI16" s="127">
        <f>SUM(RD[[#This Row],[IS16_Inv1_M1]:[IS17_Inv2_M2]])</f>
        <v>62093</v>
      </c>
      <c r="EJ16" s="127">
        <f>SUM(RD[[#This Row],[IS18_Inv1_M1]:[IS19_Inv2_M2]])</f>
        <v>40899</v>
      </c>
      <c r="EK16" s="127">
        <f>SUM(RD[[#This Row],[IS20_Inv1_M1]:[IS20_Inv2_M2]])</f>
        <v>0</v>
      </c>
      <c r="EL16" s="290">
        <f>SUM(RD[[#This Row],[O2R4_P1]:[O2R22_P2]])</f>
        <v>841454</v>
      </c>
      <c r="EM16" s="127">
        <f>IFERROR(AVERAGEIF(RD[[#This Row],[POA_UP_MCR (KWh/m2)]:[POA_UP_Ph3 (KWh/m2)2]],"&lt;&gt;0",RD[[#This Row],[POA_UP_MCR (KWh/m2)]:[POA_UP_Ph3 (KWh/m2)2]]),"")</f>
        <v>6.7723750263350109</v>
      </c>
      <c r="EN16" s="127" t="str">
        <f>IFERROR(AVERAGEIF(RD[[#This Row],[POA_Down_MCR (KWh/m2)]:[POA_Down_Ph3 (KWh/m2)22]],"&lt;&gt;0",RD[[#This Row],[POA_Down_MCR (KWh/m2)]:[POA_Down_Ph3 (KWh/m2)22]]),"")</f>
        <v/>
      </c>
      <c r="EO16" s="127">
        <f>IFERROR(AVERAGEIF(RD[[#This Row],[GHI_UP_MCR (KWh/m2)]:[GHI_UP_IS1 (KWh/m2)]],"&lt;&gt;0",RD[[#This Row],[GHI_UP_MCR (KWh/m2)]:[GHI_UP_IS1 (KWh/m2)]]),"")</f>
        <v>6.6980929561781659</v>
      </c>
      <c r="EP16" s="127">
        <f>IFERROR(AVERAGEIF(RD[[#This Row],[GHI_Down_MCR (KWh/m2)]:[GHI_Down_IS1 (KWh/m2)]],"&lt;&gt;0",RD[[#This Row],[GHI_Down_MCR (KWh/m2)]:[GHI_Down_IS1 (KWh/m2)]]),"")</f>
        <v>1.4679495923132175</v>
      </c>
      <c r="EQ16" s="128">
        <v>640.30499999999995</v>
      </c>
      <c r="ER16" s="128">
        <v>877.75400000000002</v>
      </c>
      <c r="ES16" s="128">
        <v>41.25</v>
      </c>
      <c r="ET16" s="128">
        <v>210.57400000000001</v>
      </c>
      <c r="EU16" s="128">
        <v>159.999</v>
      </c>
      <c r="EV16" s="128">
        <v>270.17399999999998</v>
      </c>
      <c r="EW16" s="128"/>
      <c r="EX16" s="128">
        <v>60.61</v>
      </c>
      <c r="EY16" s="128">
        <v>178774</v>
      </c>
      <c r="EZ16" s="128">
        <v>242078</v>
      </c>
      <c r="FA16" s="128">
        <v>109.18</v>
      </c>
      <c r="FB16" s="128">
        <v>61.951000000000001</v>
      </c>
      <c r="FC16" s="128">
        <v>260.96699999999998</v>
      </c>
      <c r="FD16" s="128">
        <v>86.028999999999996</v>
      </c>
      <c r="FE16" s="128">
        <v>0.106</v>
      </c>
      <c r="FF16" s="128">
        <v>284.76900000000001</v>
      </c>
      <c r="FG16" s="128">
        <v>0</v>
      </c>
      <c r="FH16" s="291" t="str">
        <f>IF((RD[[#This Row],[33 kV_Wind_F1_Ex]]-EQ15)*165000&lt;=0,"",(RD[[#This Row],[33 kV_Wind_F1_Ex]]-EQ15)*165000)</f>
        <v/>
      </c>
      <c r="FI16" s="292">
        <f>IF((RD[[#This Row],[33 kV_Wind_F2_Ex]]-ER15)*165000&lt;=0,"",(RD[[#This Row],[33 kV_Wind_F2_Ex]]-ER15)*165000)</f>
        <v>73755.000000000451</v>
      </c>
      <c r="FJ16" s="131">
        <f>IF((RD[[#This Row],[33 kV_Wind_F3_Ex]]-ES15)*225000&lt;=0,"",(RD[[#This Row],[33 kV_Wind_F3_Ex]]-ES15)*225000)</f>
        <v>236475.00000000044</v>
      </c>
      <c r="FK16" s="131">
        <f>IF((RD[[#This Row],[33 kV_Wind_F4_Ex]]-ET15)*165000&lt;=0,"",(RD[[#This Row],[33 kV_Wind_F4_Ex]]-ET15)*165000)</f>
        <v>67485.000000003332</v>
      </c>
      <c r="FL16" s="228">
        <f>IF((RD[[#This Row],[33 kV_Solar_F1_Ex]]-EU15)*225000&lt;=0,"",(RD[[#This Row],[33 kV_Solar_F1_Ex]]-EU15)*225000)</f>
        <v>199800.00000000116</v>
      </c>
      <c r="FM16" s="132">
        <f>IF((RD[[#This Row],[33kV_Solar_F2_Ex]]-EV15)*225000&lt;=0,"",(RD[[#This Row],[33kV_Solar_F2_Ex]]-EV15)*225000)</f>
        <v>188999.99999999438</v>
      </c>
      <c r="FN16" s="292"/>
      <c r="FO16" s="131">
        <f>IF((RD[[#This Row],[33kV_Solar_F4_Ex]]-EX15)*225000&lt;=0,"",(RD[[#This Row],[33kV_Solar_F4_Ex]]-EX15)*225000)</f>
        <v>181349.99999999942</v>
      </c>
      <c r="FP16" s="292">
        <f>IF((RD[[#This Row],[33kV_OG1_Ex]]-EY15)*1000&lt;=0,0,(RD[[#This Row],[33kV_OG1_Ex]]-EY15)*1000)</f>
        <v>570000</v>
      </c>
      <c r="FQ16" s="228">
        <f>IFERROR(IF((RD[[#This Row],[33kV_OG2_Ex]]-EZ15)*1000&lt;=0,0,(RD[[#This Row],[33kV_OG2_Ex]]-EZ15)*1000),0)</f>
        <v>377000</v>
      </c>
      <c r="FR16" s="132">
        <f>IF((RD[[#This Row],[220kV_TX1_Ex]]-FA15)*800000&lt;=0,0,(RD[[#This Row],[220kV_TX1_Ex]]-FA15)*800000)</f>
        <v>694400.00000000733</v>
      </c>
      <c r="FS16" s="228">
        <f>IF((RD[[#This Row],[220kV_Tx2_Ex]]-FB15)*800000&lt;=0,0,(RD[[#This Row],[220kV_Tx2_Ex]]-FB15)*800000)</f>
        <v>365600.00000000058</v>
      </c>
      <c r="FT16" s="292">
        <f>IF((RD[[#This Row],[220kV_TL_TVM_Ex]]-FC15)*1600000&lt;=0,0,(RD[[#This Row],[220kV_TL_TVM_Ex]]-FC15)*1600000)</f>
        <v>939199.99999998254</v>
      </c>
      <c r="FU16" s="292">
        <f>IF((RD[[#This Row],[220kV_C&amp;R_PQM_Ex]]-FD15)*1600000&lt;=0,"",(RD[[#This Row],[220kV_C&amp;R_PQM_Ex]]-FD15)*1600000)</f>
        <v>939200.00000000524</v>
      </c>
      <c r="FV16" s="228">
        <f>IFERROR(IF((RD[[#This Row],[220KV_C&amp;R_PQM_Im]]-FE15)*1600000&lt;=0,0,(RD[[#This Row],[220KV_C&amp;R_PQM_Im]]-FE15)*1600000),"")</f>
        <v>1600.0000000000014</v>
      </c>
      <c r="FW16" s="228">
        <f>(RD[[#This Row],[33kV_Aux1_Im]]-FB13)</f>
        <v>224.26</v>
      </c>
      <c r="FX16" s="228" t="str">
        <f>IF((RD[[#This Row],[33kV_Aux2_Im]]-FG15)*1000&lt;=0,"",(RD[[#This Row],[33kV_Aux2_Im]]-FG15)*1000)</f>
        <v/>
      </c>
      <c r="FY16" s="292">
        <f>IFERROR(RD[[#This Row],[33kV_OG1_Energy (MWh)]]+RD[[#This Row],[33kV_OG2_Energy (MWh)]],"")</f>
        <v>947000</v>
      </c>
      <c r="FZ16" s="292">
        <f>IFERROR(RD[[#This Row],[220kV_TL_TVM Energy (MWh)]]-RD[[#This Row],[220KV_C&amp;R_PQM_im (MWh)]],"")</f>
        <v>937599.99999998254</v>
      </c>
      <c r="GA16" s="229">
        <f>IFERROR(RD[[#This Row],[33 kV Total Export (MWH)]]/RD[[#This Row],[220 KV Net Export (MWh)]]-1,"")</f>
        <v>1.0025597269643471E-2</v>
      </c>
      <c r="GB16" s="230">
        <f>IFERROR((RD[[#This Row],[Sunset Time (POA&lt;20 W/m2)]]-RD[[#This Row],[Sunrise Time (POA&gt;20 W/m2)]])*24,0)</f>
        <v>11.583333333333334</v>
      </c>
      <c r="GC16" s="231">
        <f>IFERROR(SUM(RD[[#This Row],[33 kV_Solar_F1_Energy (kWh)]:[33 kV_Solar_F4_Energy (MWh)]])+(RD[[#This Row],[33 kV_Wind_F3_Energy (MWh)]])-(RD[[#This Row],[33 kV Line Loss (%)]]*RD[[#This Row],[220 KV Net Export (MWh)]]),"")</f>
        <v>797224.99999997788</v>
      </c>
      <c r="GD16" s="57">
        <f t="shared" si="190"/>
        <v>806624.99999999546</v>
      </c>
      <c r="GE16" s="143">
        <v>148.21</v>
      </c>
      <c r="GF16" s="57">
        <f t="shared" si="193"/>
        <v>141240.00000000378</v>
      </c>
      <c r="GG16" s="8">
        <f>IFERROR(RD[[#This Row],[Wind Export (33 kV)]]*(1-RD[[#This Row],[33 kV Line Loss (%)]]),RD[[#This Row],[Wind Export (33 kV)]])</f>
        <v>139823.98464163931</v>
      </c>
      <c r="GH16" s="144"/>
      <c r="GI16" s="144"/>
      <c r="GJ16" t="str">
        <f>IFERROR(RD[[#This Row],[E_AC (WPR)]]/RD[[#This Row],[E_DC (WPR)]],"")</f>
        <v/>
      </c>
    </row>
    <row r="17" spans="1:192">
      <c r="A17" s="124">
        <f t="shared" si="189"/>
        <v>45757</v>
      </c>
      <c r="B17" s="129">
        <f>YEAR(RD[[#This Row],[Date]])+IF(MONTH(RD[[#This Row],[Date]])&gt;=4,1,0)</f>
        <v>2026</v>
      </c>
      <c r="C17" s="129">
        <f>YEAR(RD[[#This Row],[Date]])</f>
        <v>2025</v>
      </c>
      <c r="D17" s="130">
        <f t="shared" si="194"/>
        <v>45748</v>
      </c>
      <c r="E17" s="129">
        <f>DAY(EOMONTH(RD[[#This Row],[Date]],0))</f>
        <v>30</v>
      </c>
      <c r="F17" s="136">
        <v>0.27083333333333331</v>
      </c>
      <c r="G17" s="136">
        <v>0.7631944444444444</v>
      </c>
      <c r="H17" s="126">
        <v>10753</v>
      </c>
      <c r="I17" s="126">
        <v>10904</v>
      </c>
      <c r="J17" s="126">
        <v>10627</v>
      </c>
      <c r="K17" s="126">
        <v>9946</v>
      </c>
      <c r="L17" s="126">
        <v>10480</v>
      </c>
      <c r="M17" s="126">
        <v>10416</v>
      </c>
      <c r="N17" s="126">
        <v>10613</v>
      </c>
      <c r="O17" s="126">
        <v>10545</v>
      </c>
      <c r="P17" s="126">
        <v>10311</v>
      </c>
      <c r="Q17" s="126">
        <v>10473</v>
      </c>
      <c r="R17" s="126">
        <v>10331</v>
      </c>
      <c r="S17" s="126">
        <v>10378</v>
      </c>
      <c r="T17" s="126">
        <v>10170</v>
      </c>
      <c r="U17" s="126">
        <v>11092</v>
      </c>
      <c r="V17" s="126">
        <v>7675</v>
      </c>
      <c r="W17" s="126">
        <v>7324</v>
      </c>
      <c r="X17" s="126">
        <v>7515</v>
      </c>
      <c r="Y17" s="126">
        <v>6968</v>
      </c>
      <c r="Z17" s="126">
        <v>11174</v>
      </c>
      <c r="AA17" s="126">
        <v>10969</v>
      </c>
      <c r="AB17" s="126">
        <v>9950</v>
      </c>
      <c r="AC17" s="126">
        <v>10022</v>
      </c>
      <c r="AD17" s="126">
        <v>10850</v>
      </c>
      <c r="AE17" s="126">
        <v>11065</v>
      </c>
      <c r="AF17" s="126">
        <v>11418</v>
      </c>
      <c r="AG17" s="126">
        <v>11486</v>
      </c>
      <c r="AH17" s="126">
        <v>10921</v>
      </c>
      <c r="AI17" s="126">
        <v>11342</v>
      </c>
      <c r="AJ17" s="126">
        <v>10711</v>
      </c>
      <c r="AK17" s="126">
        <v>10484</v>
      </c>
      <c r="AL17" s="126">
        <v>9962</v>
      </c>
      <c r="AM17" s="126">
        <v>10223</v>
      </c>
      <c r="AN17" s="126">
        <v>7944</v>
      </c>
      <c r="AO17" s="126">
        <v>7994</v>
      </c>
      <c r="AP17" s="126">
        <v>7137</v>
      </c>
      <c r="AQ17" s="126">
        <v>7275</v>
      </c>
      <c r="AR17" s="126">
        <v>7686</v>
      </c>
      <c r="AS17" s="126">
        <v>7840</v>
      </c>
      <c r="AT17" s="126">
        <v>7758</v>
      </c>
      <c r="AU17" s="126">
        <v>7824</v>
      </c>
      <c r="AV17" s="126">
        <v>7865</v>
      </c>
      <c r="AW17" s="126">
        <v>7922</v>
      </c>
      <c r="AX17" s="126">
        <v>7805</v>
      </c>
      <c r="AY17" s="126">
        <v>7842</v>
      </c>
      <c r="AZ17" s="126">
        <v>7983</v>
      </c>
      <c r="BA17" s="126">
        <v>2744</v>
      </c>
      <c r="BB17" s="126">
        <v>7202</v>
      </c>
      <c r="BC17" s="126">
        <v>7867</v>
      </c>
      <c r="BD17" s="126">
        <v>6944</v>
      </c>
      <c r="BE17" s="126">
        <v>7251</v>
      </c>
      <c r="BF17" s="126">
        <v>7740</v>
      </c>
      <c r="BG17" s="126">
        <v>7781</v>
      </c>
      <c r="BH17" s="126">
        <v>7914</v>
      </c>
      <c r="BI17" s="126">
        <v>7078</v>
      </c>
      <c r="BJ17" s="126">
        <v>7538</v>
      </c>
      <c r="BK17" s="126">
        <v>7497</v>
      </c>
      <c r="BL17" s="126">
        <v>7548</v>
      </c>
      <c r="BM17" s="126">
        <v>7645</v>
      </c>
      <c r="BN17" s="126">
        <v>6646</v>
      </c>
      <c r="BO17" s="126">
        <v>7546</v>
      </c>
      <c r="BP17" s="126">
        <v>7610</v>
      </c>
      <c r="BQ17" s="126">
        <v>7395</v>
      </c>
      <c r="BR17" s="126">
        <v>7598</v>
      </c>
      <c r="BS17" s="126">
        <v>7956</v>
      </c>
      <c r="BT17" s="126">
        <v>11528</v>
      </c>
      <c r="BU17" s="126">
        <v>10648</v>
      </c>
      <c r="BV17" s="126">
        <v>11335</v>
      </c>
      <c r="BW17" s="126">
        <v>10967</v>
      </c>
      <c r="BX17" s="126">
        <v>10758</v>
      </c>
      <c r="BY17" s="126">
        <v>9562</v>
      </c>
      <c r="BZ17" s="126">
        <v>11404</v>
      </c>
      <c r="CA17" s="126">
        <v>11070</v>
      </c>
      <c r="CB17" s="126">
        <v>8261</v>
      </c>
      <c r="CC17" s="126">
        <v>6566</v>
      </c>
      <c r="CD17" s="126">
        <v>7668</v>
      </c>
      <c r="CE17" s="126">
        <v>6335</v>
      </c>
      <c r="CF17" s="126">
        <v>4590</v>
      </c>
      <c r="CG17" s="126">
        <v>0</v>
      </c>
      <c r="CH17" s="126">
        <v>10424</v>
      </c>
      <c r="CI17" s="126">
        <v>10562</v>
      </c>
      <c r="CJ17" s="126">
        <v>9499</v>
      </c>
      <c r="CK17" s="126">
        <v>10316</v>
      </c>
      <c r="CL17" s="126">
        <v>11080</v>
      </c>
      <c r="CM17" s="126">
        <v>5260</v>
      </c>
      <c r="CN17" s="126"/>
      <c r="CO17" s="126"/>
      <c r="CP17" s="126"/>
      <c r="CQ17" s="126"/>
      <c r="CR17" s="126"/>
      <c r="CS17" s="126"/>
      <c r="CT17" s="126"/>
      <c r="CU17" s="126"/>
      <c r="CV17" s="126">
        <v>10536</v>
      </c>
      <c r="CW17" s="126">
        <v>10753</v>
      </c>
      <c r="CX17" s="126">
        <v>9533</v>
      </c>
      <c r="CY17" s="126">
        <v>9746</v>
      </c>
      <c r="CZ17" s="126"/>
      <c r="DA17" s="126"/>
      <c r="DB17" s="126"/>
      <c r="DC17" s="126"/>
      <c r="DD17" s="289">
        <v>6.1352771704617401</v>
      </c>
      <c r="DE17" s="289"/>
      <c r="DF17" s="289"/>
      <c r="DG17" s="289"/>
      <c r="DH17" s="289"/>
      <c r="DI17" s="289"/>
      <c r="DJ17" s="289"/>
      <c r="DK17" s="289"/>
      <c r="DL17" s="289">
        <v>6.0816393960093951</v>
      </c>
      <c r="DM17" s="289"/>
      <c r="DN17" s="289">
        <v>1.3333661707042241</v>
      </c>
      <c r="DO17" s="289"/>
      <c r="DP17" s="289">
        <v>30.302676056338051</v>
      </c>
      <c r="DQ17" s="289"/>
      <c r="DR17" s="289">
        <v>51.166175816901429</v>
      </c>
      <c r="DS17" s="289"/>
      <c r="DT17" s="289">
        <v>53.499436619718296</v>
      </c>
      <c r="DU17" s="289"/>
      <c r="DV17" s="289">
        <v>0</v>
      </c>
      <c r="DW17" s="289"/>
      <c r="DX17" s="289">
        <v>5.0999999999999996</v>
      </c>
      <c r="DY17" s="289"/>
      <c r="DZ17" s="289">
        <v>10.3</v>
      </c>
      <c r="EA17" s="289"/>
      <c r="EB17" s="127">
        <f>SUM(RD[[#This Row],[IS1_Inv1_M1]:[IS1_Inv1_M2]])</f>
        <v>21657</v>
      </c>
      <c r="EC17" s="127">
        <f>SUM(RD[[#This Row],[IS2_Inv1_M1]:[IS5_Inv1_M4]])</f>
        <v>154864</v>
      </c>
      <c r="ED17" s="127">
        <f>SUM(RD[[#This Row],[IS6_Inv1_M1]:[IS6_Inv2_M2]])+SUM(RD[[#This Row],[IS8_Inv1_M1]:[IS8_Inv4_M2]])</f>
        <v>128662</v>
      </c>
      <c r="EE17" s="127">
        <f>SUM(RD[[#This Row],[IS7_Inv1_M1]:[IS7_Inv1_M2]])</f>
        <v>21915</v>
      </c>
      <c r="EF17" s="127">
        <f>SUM(RD[[#This Row],[IS9_Inv1_M1]:[IS12_Inv2_M4]])</f>
        <v>238375</v>
      </c>
      <c r="EG17" s="127">
        <f>SUM(RD[[#This Row],[IS13_Inv1_M1]:[IS14_Inv1_M4]])</f>
        <v>116102</v>
      </c>
      <c r="EH17" s="127">
        <f>SUM(RD[[#This Row],[IS15_Inv1_M1]:[IS15_Inv2_M1]])</f>
        <v>4590</v>
      </c>
      <c r="EI17" s="127">
        <f>SUM(RD[[#This Row],[IS16_Inv1_M1]:[IS17_Inv2_M2]])</f>
        <v>57141</v>
      </c>
      <c r="EJ17" s="127">
        <f>SUM(RD[[#This Row],[IS18_Inv1_M1]:[IS19_Inv2_M2]])</f>
        <v>40568</v>
      </c>
      <c r="EK17" s="127">
        <f>SUM(RD[[#This Row],[IS20_Inv1_M1]:[IS20_Inv2_M2]])</f>
        <v>0</v>
      </c>
      <c r="EL17" s="290">
        <f>SUM(RD[[#This Row],[O2R4_P1]:[O2R22_P2]])</f>
        <v>783874</v>
      </c>
      <c r="EM17" s="127">
        <f>IFERROR(AVERAGEIF(RD[[#This Row],[POA_UP_MCR (KWh/m2)]:[POA_UP_Ph3 (KWh/m2)2]],"&lt;&gt;0",RD[[#This Row],[POA_UP_MCR (KWh/m2)]:[POA_UP_Ph3 (KWh/m2)2]]),"")</f>
        <v>6.1352771704617401</v>
      </c>
      <c r="EN17" s="127" t="str">
        <f>IFERROR(AVERAGEIF(RD[[#This Row],[POA_Down_MCR (KWh/m2)]:[POA_Down_Ph3 (KWh/m2)22]],"&lt;&gt;0",RD[[#This Row],[POA_Down_MCR (KWh/m2)]:[POA_Down_Ph3 (KWh/m2)22]]),"")</f>
        <v/>
      </c>
      <c r="EO17" s="127">
        <f>IFERROR(AVERAGEIF(RD[[#This Row],[GHI_UP_MCR (KWh/m2)]:[GHI_UP_IS1 (KWh/m2)]],"&lt;&gt;0",RD[[#This Row],[GHI_UP_MCR (KWh/m2)]:[GHI_UP_IS1 (KWh/m2)]]),"")</f>
        <v>6.0816393960093951</v>
      </c>
      <c r="EP17" s="127">
        <f>IFERROR(AVERAGEIF(RD[[#This Row],[GHI_Down_MCR (KWh/m2)]:[GHI_Down_IS1 (KWh/m2)]],"&lt;&gt;0",RD[[#This Row],[GHI_Down_MCR (KWh/m2)]:[GHI_Down_IS1 (KWh/m2)]]),"")</f>
        <v>1.3333661707042241</v>
      </c>
      <c r="EQ17" s="128">
        <v>640.30499999999995</v>
      </c>
      <c r="ER17" s="128">
        <v>878.85599999999999</v>
      </c>
      <c r="ES17" s="128">
        <v>42.24</v>
      </c>
      <c r="ET17" s="128">
        <v>211.58199999999999</v>
      </c>
      <c r="EU17" s="128">
        <v>160.82599999999999</v>
      </c>
      <c r="EV17" s="128">
        <v>270.94299999999998</v>
      </c>
      <c r="EW17" s="128"/>
      <c r="EX17" s="128">
        <v>61.368000000000002</v>
      </c>
      <c r="EY17" s="128">
        <v>179304</v>
      </c>
      <c r="EZ17" s="128">
        <v>242647</v>
      </c>
      <c r="FA17" s="128">
        <v>109.672</v>
      </c>
      <c r="FB17" s="128">
        <v>62.648000000000003</v>
      </c>
      <c r="FC17" s="128">
        <v>261.649</v>
      </c>
      <c r="FD17" s="128">
        <v>86.710999999999999</v>
      </c>
      <c r="FE17" s="128">
        <v>0.106</v>
      </c>
      <c r="FF17" s="128">
        <v>285.16899999999998</v>
      </c>
      <c r="FG17" s="128">
        <v>0</v>
      </c>
      <c r="FH17" s="291" t="str">
        <f>IF((RD[[#This Row],[33 kV_Wind_F1_Ex]]-EQ16)*165000&lt;=0,"",(RD[[#This Row],[33 kV_Wind_F1_Ex]]-EQ16)*165000)</f>
        <v/>
      </c>
      <c r="FI17" s="292">
        <f>IF((RD[[#This Row],[33 kV_Wind_F2_Ex]]-ER16)*165000&lt;=0,"",(RD[[#This Row],[33 kV_Wind_F2_Ex]]-ER16)*165000)</f>
        <v>181829.99999999595</v>
      </c>
      <c r="FJ17" s="131">
        <f>IF((RD[[#This Row],[33 kV_Wind_F3_Ex]]-ES16)*225000&lt;=0,"",(RD[[#This Row],[33 kV_Wind_F3_Ex]]-ES16)*225000)</f>
        <v>222750.00000000044</v>
      </c>
      <c r="FK17" s="131">
        <f>IF((RD[[#This Row],[33 kV_Wind_F4_Ex]]-ET16)*165000&lt;=0,"",(RD[[#This Row],[33 kV_Wind_F4_Ex]]-ET16)*165000)</f>
        <v>166319.99999999691</v>
      </c>
      <c r="FL17" s="228">
        <f>IF((RD[[#This Row],[33 kV_Solar_F1_Ex]]-EU16)*225000&lt;=0,"",(RD[[#This Row],[33 kV_Solar_F1_Ex]]-EU16)*225000)</f>
        <v>186074.99999999959</v>
      </c>
      <c r="FM17" s="132">
        <f>IF((RD[[#This Row],[33kV_Solar_F2_Ex]]-EV16)*225000&lt;=0,"",(RD[[#This Row],[33kV_Solar_F2_Ex]]-EV16)*225000)</f>
        <v>173025.00000000122</v>
      </c>
      <c r="FN17" s="292"/>
      <c r="FO17" s="131">
        <f>IF((RD[[#This Row],[33kV_Solar_F4_Ex]]-EX16)*225000&lt;=0,"",(RD[[#This Row],[33kV_Solar_F4_Ex]]-EX16)*225000)</f>
        <v>170550.00000000061</v>
      </c>
      <c r="FP17" s="292">
        <f>IF((RD[[#This Row],[33kV_OG1_Ex]]-EY16)*1000&lt;=0,0,(RD[[#This Row],[33kV_OG1_Ex]]-EY16)*1000)</f>
        <v>530000</v>
      </c>
      <c r="FQ17" s="228">
        <f>IFERROR(IF((RD[[#This Row],[33kV_OG2_Ex]]-EZ16)*1000&lt;=0,0,(RD[[#This Row],[33kV_OG2_Ex]]-EZ16)*1000),0)</f>
        <v>569000</v>
      </c>
      <c r="FR17" s="132">
        <f>IF((RD[[#This Row],[220kV_TX1_Ex]]-FA16)*800000&lt;=0,0,(RD[[#This Row],[220kV_TX1_Ex]]-FA16)*800000)</f>
        <v>393599.9999999922</v>
      </c>
      <c r="FS17" s="228">
        <f>IF((RD[[#This Row],[220kV_Tx2_Ex]]-FB16)*800000&lt;=0,0,(RD[[#This Row],[220kV_Tx2_Ex]]-FB16)*800000)</f>
        <v>557600.00000000221</v>
      </c>
      <c r="FT17" s="292">
        <f>IF((RD[[#This Row],[220kV_TL_TVM_Ex]]-FC16)*1600000&lt;=0,0,(RD[[#This Row],[220kV_TL_TVM_Ex]]-FC16)*1600000)</f>
        <v>1091200.0000000261</v>
      </c>
      <c r="FU17" s="292">
        <f>IF((RD[[#This Row],[220kV_C&amp;R_PQM_Ex]]-FD16)*1600000&lt;=0,"",(RD[[#This Row],[220kV_C&amp;R_PQM_Ex]]-FD16)*1600000)</f>
        <v>1091200.0000000035</v>
      </c>
      <c r="FV17" s="228">
        <f>IFERROR(IF((RD[[#This Row],[220KV_C&amp;R_PQM_Im]]-FE16)*1600000&lt;=0,0,(RD[[#This Row],[220KV_C&amp;R_PQM_Im]]-FE16)*1600000),"")</f>
        <v>0</v>
      </c>
      <c r="FW17" s="228">
        <f>(RD[[#This Row],[33kV_Aux1_Im]]-FB14)</f>
        <v>224.21899999999999</v>
      </c>
      <c r="FX17" s="228" t="str">
        <f>IF((RD[[#This Row],[33kV_Aux2_Im]]-FG16)*1000&lt;=0,"",(RD[[#This Row],[33kV_Aux2_Im]]-FG16)*1000)</f>
        <v/>
      </c>
      <c r="FY17" s="292">
        <f>IFERROR(RD[[#This Row],[33kV_OG1_Energy (MWh)]]+RD[[#This Row],[33kV_OG2_Energy (MWh)]],"")</f>
        <v>1099000</v>
      </c>
      <c r="FZ17" s="292">
        <f>IFERROR(RD[[#This Row],[220kV_TL_TVM Energy (MWh)]]-RD[[#This Row],[220KV_C&amp;R_PQM_im (MWh)]],"")</f>
        <v>1091200.0000000261</v>
      </c>
      <c r="GA17" s="229">
        <f>IFERROR(RD[[#This Row],[33 kV Total Export (MWH)]]/RD[[#This Row],[220 KV Net Export (MWh)]]-1,"")</f>
        <v>7.1480938416181861E-3</v>
      </c>
      <c r="GB17" s="230">
        <f>IFERROR((RD[[#This Row],[Sunset Time (POA&lt;20 W/m2)]]-RD[[#This Row],[Sunrise Time (POA&gt;20 W/m2)]])*24,0)</f>
        <v>11.816666666666666</v>
      </c>
      <c r="GC17" s="231">
        <f>IFERROR(SUM(RD[[#This Row],[33 kV_Solar_F1_Energy (kWh)]:[33 kV_Solar_F4_Energy (MWh)]])+(RD[[#This Row],[33 kV_Wind_F3_Energy (MWh)]])-(RD[[#This Row],[33 kV Line Loss (%)]]*RD[[#This Row],[220 KV Net Export (MWh)]]),"")</f>
        <v>744600.00000002794</v>
      </c>
      <c r="GD17" s="57">
        <f t="shared" si="190"/>
        <v>752400.00000000175</v>
      </c>
      <c r="GE17" s="143">
        <v>148.74</v>
      </c>
      <c r="GF17" s="57">
        <f t="shared" si="193"/>
        <v>348149.9999999929</v>
      </c>
      <c r="GG17" s="8">
        <f>IFERROR(RD[[#This Row],[Wind Export (33 kV)]]*(1-RD[[#This Row],[33 kV Line Loss (%)]]),RD[[#This Row],[Wind Export (33 kV)]])</f>
        <v>345661.39112903358</v>
      </c>
      <c r="GH17" s="144"/>
      <c r="GI17" s="144"/>
      <c r="GJ17" t="str">
        <f>IFERROR(RD[[#This Row],[E_AC (WPR)]]/RD[[#This Row],[E_DC (WPR)]],"")</f>
        <v/>
      </c>
    </row>
    <row r="18" spans="1:192">
      <c r="A18" s="124">
        <f t="shared" si="189"/>
        <v>45758</v>
      </c>
      <c r="B18" s="129">
        <f>YEAR(RD[[#This Row],[Date]])+IF(MONTH(RD[[#This Row],[Date]])&gt;=4,1,0)</f>
        <v>2026</v>
      </c>
      <c r="C18" s="129">
        <f>YEAR(RD[[#This Row],[Date]])</f>
        <v>2025</v>
      </c>
      <c r="D18" s="130">
        <f t="shared" si="194"/>
        <v>45748</v>
      </c>
      <c r="E18" s="129">
        <f>DAY(EOMONTH(RD[[#This Row],[Date]],0))</f>
        <v>30</v>
      </c>
      <c r="F18" s="136">
        <v>0.26944444444444443</v>
      </c>
      <c r="G18" s="136">
        <v>0.73958333333333337</v>
      </c>
      <c r="H18" s="126">
        <v>10845</v>
      </c>
      <c r="I18" s="126">
        <v>10908</v>
      </c>
      <c r="J18" s="126">
        <v>10735</v>
      </c>
      <c r="K18" s="126">
        <v>10216</v>
      </c>
      <c r="L18" s="126">
        <v>10584</v>
      </c>
      <c r="M18" s="126">
        <v>10514</v>
      </c>
      <c r="N18" s="126">
        <v>11083</v>
      </c>
      <c r="O18" s="126">
        <v>10887</v>
      </c>
      <c r="P18" s="126">
        <v>10770</v>
      </c>
      <c r="Q18" s="126">
        <v>10899</v>
      </c>
      <c r="R18" s="126">
        <v>10385</v>
      </c>
      <c r="S18" s="126">
        <v>10459</v>
      </c>
      <c r="T18" s="126">
        <v>10190</v>
      </c>
      <c r="U18" s="126">
        <v>11112</v>
      </c>
      <c r="V18" s="126">
        <v>7683</v>
      </c>
      <c r="W18" s="126">
        <v>7421</v>
      </c>
      <c r="X18" s="126">
        <v>7560</v>
      </c>
      <c r="Y18" s="126">
        <v>6971</v>
      </c>
      <c r="Z18" s="126">
        <v>11043</v>
      </c>
      <c r="AA18" s="126">
        <v>10913</v>
      </c>
      <c r="AB18" s="126">
        <v>9969</v>
      </c>
      <c r="AC18" s="126">
        <v>10067</v>
      </c>
      <c r="AD18" s="126">
        <v>10955</v>
      </c>
      <c r="AE18" s="126">
        <v>11122</v>
      </c>
      <c r="AF18" s="126">
        <v>11740</v>
      </c>
      <c r="AG18" s="126">
        <v>11833</v>
      </c>
      <c r="AH18" s="126">
        <v>11176</v>
      </c>
      <c r="AI18" s="126">
        <v>11480</v>
      </c>
      <c r="AJ18" s="126">
        <v>10941</v>
      </c>
      <c r="AK18" s="126">
        <v>10710</v>
      </c>
      <c r="AL18" s="126">
        <v>10202</v>
      </c>
      <c r="AM18" s="126">
        <v>10527</v>
      </c>
      <c r="AN18" s="126">
        <v>8091</v>
      </c>
      <c r="AO18" s="126">
        <v>8191</v>
      </c>
      <c r="AP18" s="126">
        <v>7274</v>
      </c>
      <c r="AQ18" s="126">
        <v>7415</v>
      </c>
      <c r="AR18" s="126">
        <v>7857</v>
      </c>
      <c r="AS18" s="126">
        <v>8031</v>
      </c>
      <c r="AT18" s="126">
        <v>7896</v>
      </c>
      <c r="AU18" s="126">
        <v>7904</v>
      </c>
      <c r="AV18" s="126">
        <v>8250</v>
      </c>
      <c r="AW18" s="126">
        <v>8031</v>
      </c>
      <c r="AX18" s="126">
        <v>8106</v>
      </c>
      <c r="AY18" s="126">
        <v>7925</v>
      </c>
      <c r="AZ18" s="126">
        <v>8206</v>
      </c>
      <c r="BA18" s="126">
        <v>2805</v>
      </c>
      <c r="BB18" s="126">
        <v>6766</v>
      </c>
      <c r="BC18" s="126">
        <v>8050</v>
      </c>
      <c r="BD18" s="126">
        <v>7040</v>
      </c>
      <c r="BE18" s="126">
        <v>7483</v>
      </c>
      <c r="BF18" s="126">
        <v>7811</v>
      </c>
      <c r="BG18" s="126">
        <v>7840</v>
      </c>
      <c r="BH18" s="126">
        <v>8134</v>
      </c>
      <c r="BI18" s="126">
        <v>7051</v>
      </c>
      <c r="BJ18" s="126">
        <v>7512</v>
      </c>
      <c r="BK18" s="126">
        <v>7501</v>
      </c>
      <c r="BL18" s="126">
        <v>7528</v>
      </c>
      <c r="BM18" s="126">
        <v>7597</v>
      </c>
      <c r="BN18" s="126">
        <v>6841</v>
      </c>
      <c r="BO18" s="126">
        <v>7459</v>
      </c>
      <c r="BP18" s="126">
        <v>7552</v>
      </c>
      <c r="BQ18" s="126">
        <v>7100</v>
      </c>
      <c r="BR18" s="126">
        <v>7539</v>
      </c>
      <c r="BS18" s="126">
        <v>8002</v>
      </c>
      <c r="BT18" s="126">
        <v>11579</v>
      </c>
      <c r="BU18" s="126">
        <v>10833</v>
      </c>
      <c r="BV18" s="126">
        <v>11525</v>
      </c>
      <c r="BW18" s="126">
        <v>11210</v>
      </c>
      <c r="BX18" s="126">
        <v>10869</v>
      </c>
      <c r="BY18" s="126">
        <v>9742</v>
      </c>
      <c r="BZ18" s="126">
        <v>11428</v>
      </c>
      <c r="CA18" s="126">
        <v>11059</v>
      </c>
      <c r="CB18" s="126">
        <v>8278</v>
      </c>
      <c r="CC18" s="126">
        <v>6584</v>
      </c>
      <c r="CD18" s="126">
        <v>7718</v>
      </c>
      <c r="CE18" s="126">
        <v>6407</v>
      </c>
      <c r="CF18" s="126">
        <v>4689</v>
      </c>
      <c r="CG18" s="126">
        <v>0</v>
      </c>
      <c r="CH18" s="126">
        <v>10487</v>
      </c>
      <c r="CI18" s="126">
        <v>10597</v>
      </c>
      <c r="CJ18" s="126">
        <v>9612</v>
      </c>
      <c r="CK18" s="126">
        <v>10395</v>
      </c>
      <c r="CL18" s="126">
        <v>11267</v>
      </c>
      <c r="CM18" s="126">
        <v>5345</v>
      </c>
      <c r="CN18" s="126"/>
      <c r="CO18" s="126"/>
      <c r="CP18" s="126"/>
      <c r="CQ18" s="126"/>
      <c r="CR18" s="126"/>
      <c r="CS18" s="126"/>
      <c r="CT18" s="126"/>
      <c r="CU18" s="126"/>
      <c r="CV18" s="126">
        <v>10050</v>
      </c>
      <c r="CW18" s="126">
        <v>10153</v>
      </c>
      <c r="CX18" s="126">
        <v>10896</v>
      </c>
      <c r="CY18" s="126">
        <v>11218</v>
      </c>
      <c r="CZ18" s="126"/>
      <c r="DA18" s="126"/>
      <c r="DB18" s="126"/>
      <c r="DC18" s="126"/>
      <c r="DD18" s="289">
        <v>6.2579896424948371</v>
      </c>
      <c r="DE18" s="289"/>
      <c r="DF18" s="289"/>
      <c r="DG18" s="289"/>
      <c r="DH18" s="289"/>
      <c r="DI18" s="289"/>
      <c r="DJ18" s="289"/>
      <c r="DK18" s="289"/>
      <c r="DL18" s="289">
        <v>6.2371534036381497</v>
      </c>
      <c r="DM18" s="289"/>
      <c r="DN18" s="289">
        <v>1.363239618780727</v>
      </c>
      <c r="DO18" s="289"/>
      <c r="DP18" s="289">
        <v>30.979719764011801</v>
      </c>
      <c r="DQ18" s="289"/>
      <c r="DR18" s="289">
        <v>53.11718300884953</v>
      </c>
      <c r="DS18" s="289"/>
      <c r="DT18" s="289">
        <v>51.524188790560451</v>
      </c>
      <c r="DU18" s="289"/>
      <c r="DV18" s="289">
        <v>0</v>
      </c>
      <c r="DW18" s="289"/>
      <c r="DX18" s="289">
        <v>6.2</v>
      </c>
      <c r="DY18" s="289"/>
      <c r="DZ18" s="289">
        <v>11.8</v>
      </c>
      <c r="EA18" s="289"/>
      <c r="EB18" s="127">
        <f>SUM(RD[[#This Row],[IS1_Inv1_M1]:[IS1_Inv1_M2]])</f>
        <v>21753</v>
      </c>
      <c r="EC18" s="127">
        <f>SUM(RD[[#This Row],[IS2_Inv1_M1]:[IS5_Inv1_M4]])</f>
        <v>157469</v>
      </c>
      <c r="ED18" s="127">
        <f>SUM(RD[[#This Row],[IS6_Inv1_M1]:[IS6_Inv2_M2]])+SUM(RD[[#This Row],[IS8_Inv1_M1]:[IS8_Inv4_M2]])</f>
        <v>130601</v>
      </c>
      <c r="EE18" s="127">
        <f>SUM(RD[[#This Row],[IS7_Inv1_M1]:[IS7_Inv1_M2]])</f>
        <v>22077</v>
      </c>
      <c r="EF18" s="127">
        <f>SUM(RD[[#This Row],[IS9_Inv1_M1]:[IS12_Inv2_M4]])</f>
        <v>240788</v>
      </c>
      <c r="EG18" s="127">
        <f>SUM(RD[[#This Row],[IS13_Inv1_M1]:[IS14_Inv1_M4]])</f>
        <v>117232</v>
      </c>
      <c r="EH18" s="127">
        <f>SUM(RD[[#This Row],[IS15_Inv1_M1]:[IS15_Inv2_M1]])</f>
        <v>4689</v>
      </c>
      <c r="EI18" s="127">
        <f>SUM(RD[[#This Row],[IS16_Inv1_M1]:[IS17_Inv2_M2]])</f>
        <v>57703</v>
      </c>
      <c r="EJ18" s="127">
        <f>SUM(RD[[#This Row],[IS18_Inv1_M1]:[IS19_Inv2_M2]])</f>
        <v>42317</v>
      </c>
      <c r="EK18" s="127">
        <f>SUM(RD[[#This Row],[IS20_Inv1_M1]:[IS20_Inv2_M2]])</f>
        <v>0</v>
      </c>
      <c r="EL18" s="290">
        <f>SUM(RD[[#This Row],[O2R4_P1]:[O2R22_P2]])</f>
        <v>794629</v>
      </c>
      <c r="EM18" s="127">
        <f>IFERROR(AVERAGEIF(RD[[#This Row],[POA_UP_MCR (KWh/m2)]:[POA_UP_Ph3 (KWh/m2)2]],"&lt;&gt;0",RD[[#This Row],[POA_UP_MCR (KWh/m2)]:[POA_UP_Ph3 (KWh/m2)2]]),"")</f>
        <v>6.2579896424948371</v>
      </c>
      <c r="EN18" s="127" t="str">
        <f>IFERROR(AVERAGEIF(RD[[#This Row],[POA_Down_MCR (KWh/m2)]:[POA_Down_Ph3 (KWh/m2)22]],"&lt;&gt;0",RD[[#This Row],[POA_Down_MCR (KWh/m2)]:[POA_Down_Ph3 (KWh/m2)22]]),"")</f>
        <v/>
      </c>
      <c r="EO18" s="127">
        <f>IFERROR(AVERAGEIF(RD[[#This Row],[GHI_UP_MCR (KWh/m2)]:[GHI_UP_IS1 (KWh/m2)]],"&lt;&gt;0",RD[[#This Row],[GHI_UP_MCR (KWh/m2)]:[GHI_UP_IS1 (KWh/m2)]]),"")</f>
        <v>6.2371534036381497</v>
      </c>
      <c r="EP18" s="127">
        <f>IFERROR(AVERAGEIF(RD[[#This Row],[GHI_Down_MCR (KWh/m2)]:[GHI_Down_IS1 (KWh/m2)]],"&lt;&gt;0",RD[[#This Row],[GHI_Down_MCR (KWh/m2)]:[GHI_Down_IS1 (KWh/m2)]]),"")</f>
        <v>1.363239618780727</v>
      </c>
      <c r="EQ18" s="128">
        <v>640.30499999999995</v>
      </c>
      <c r="ER18" s="128">
        <v>880.15200000000004</v>
      </c>
      <c r="ES18" s="128">
        <v>43.243000000000002</v>
      </c>
      <c r="ET18" s="128">
        <v>212.82599999999999</v>
      </c>
      <c r="EU18" s="128">
        <v>161.66999999999999</v>
      </c>
      <c r="EV18" s="128">
        <v>271.72500000000002</v>
      </c>
      <c r="EW18" s="128"/>
      <c r="EX18" s="128">
        <v>62.134999999999998</v>
      </c>
      <c r="EY18" s="128">
        <v>179842</v>
      </c>
      <c r="EZ18" s="128">
        <v>243291</v>
      </c>
      <c r="FA18" s="128">
        <v>110.33799999999999</v>
      </c>
      <c r="FB18" s="128">
        <v>63.44</v>
      </c>
      <c r="FC18" s="128">
        <v>262.38400000000001</v>
      </c>
      <c r="FD18" s="128">
        <v>87.444999999999993</v>
      </c>
      <c r="FE18" s="128">
        <v>0.107</v>
      </c>
      <c r="FF18" s="128">
        <v>285.57900000000001</v>
      </c>
      <c r="FG18" s="128">
        <v>0</v>
      </c>
      <c r="FH18" s="291" t="str">
        <f>IF((RD[[#This Row],[33 kV_Wind_F1_Ex]]-EQ17)*165000&lt;=0,"",(RD[[#This Row],[33 kV_Wind_F1_Ex]]-EQ17)*165000)</f>
        <v/>
      </c>
      <c r="FI18" s="292">
        <f>IF((RD[[#This Row],[33 kV_Wind_F2_Ex]]-ER17)*165000&lt;=0,"",(RD[[#This Row],[33 kV_Wind_F2_Ex]]-ER17)*165000)</f>
        <v>213840.00000000809</v>
      </c>
      <c r="FJ18" s="131">
        <f>IF((RD[[#This Row],[33 kV_Wind_F3_Ex]]-ES17)*225000&lt;=0,"",(RD[[#This Row],[33 kV_Wind_F3_Ex]]-ES17)*225000)</f>
        <v>225675.00000000003</v>
      </c>
      <c r="FK18" s="131">
        <f>IF((RD[[#This Row],[33 kV_Wind_F4_Ex]]-ET17)*165000&lt;=0,"",(RD[[#This Row],[33 kV_Wind_F4_Ex]]-ET17)*165000)</f>
        <v>205259.99999999997</v>
      </c>
      <c r="FL18" s="228">
        <f>IF((RD[[#This Row],[33 kV_Solar_F1_Ex]]-EU17)*225000&lt;=0,"",(RD[[#This Row],[33 kV_Solar_F1_Ex]]-EU17)*225000)</f>
        <v>189899.99999999866</v>
      </c>
      <c r="FM18" s="132">
        <f>IF((RD[[#This Row],[33kV_Solar_F2_Ex]]-EV17)*225000&lt;=0,"",(RD[[#This Row],[33kV_Solar_F2_Ex]]-EV17)*225000)</f>
        <v>175950.00000000879</v>
      </c>
      <c r="FN18" s="292"/>
      <c r="FO18" s="131">
        <f>IF((RD[[#This Row],[33kV_Solar_F4_Ex]]-EX17)*225000&lt;=0,"",(RD[[#This Row],[33kV_Solar_F4_Ex]]-EX17)*225000)</f>
        <v>172574.99999999907</v>
      </c>
      <c r="FP18" s="292">
        <f>IF((RD[[#This Row],[33kV_OG1_Ex]]-EY17)*1000&lt;=0,0,(RD[[#This Row],[33kV_OG1_Ex]]-EY17)*1000)</f>
        <v>538000</v>
      </c>
      <c r="FQ18" s="228">
        <f>IFERROR(IF((RD[[#This Row],[33kV_OG2_Ex]]-EZ17)*1000&lt;=0,0,(RD[[#This Row],[33kV_OG2_Ex]]-EZ17)*1000),0)</f>
        <v>644000</v>
      </c>
      <c r="FR18" s="132">
        <f>IF((RD[[#This Row],[220kV_TX1_Ex]]-FA17)*800000&lt;=0,0,(RD[[#This Row],[220kV_TX1_Ex]]-FA17)*800000)</f>
        <v>532799.99999999744</v>
      </c>
      <c r="FS18" s="228">
        <f>IF((RD[[#This Row],[220kV_Tx2_Ex]]-FB17)*800000&lt;=0,0,(RD[[#This Row],[220kV_Tx2_Ex]]-FB17)*800000)</f>
        <v>633599.99999999558</v>
      </c>
      <c r="FT18" s="292">
        <f>IF((RD[[#This Row],[220kV_TL_TVM_Ex]]-FC17)*1600000&lt;=0,0,(RD[[#This Row],[220kV_TL_TVM_Ex]]-FC17)*1600000)</f>
        <v>1176000.0000000219</v>
      </c>
      <c r="FU18" s="292">
        <f>IF((RD[[#This Row],[220kV_C&amp;R_PQM_Ex]]-FD17)*1600000&lt;=0,"",(RD[[#This Row],[220kV_C&amp;R_PQM_Ex]]-FD17)*1600000)</f>
        <v>1174399.9999999914</v>
      </c>
      <c r="FV18" s="228">
        <f>IFERROR(IF((RD[[#This Row],[220KV_C&amp;R_PQM_Im]]-FE17)*1600000&lt;=0,0,(RD[[#This Row],[220KV_C&amp;R_PQM_Im]]-FE17)*1600000),"")</f>
        <v>1600.0000000000014</v>
      </c>
      <c r="FW18" s="228">
        <f>(RD[[#This Row],[33kV_Aux1_Im]]-FB15)</f>
        <v>224.08500000000001</v>
      </c>
      <c r="FX18" s="228" t="str">
        <f>IF((RD[[#This Row],[33kV_Aux2_Im]]-FG17)*1000&lt;=0,"",(RD[[#This Row],[33kV_Aux2_Im]]-FG17)*1000)</f>
        <v/>
      </c>
      <c r="FY18" s="292">
        <f>IFERROR(RD[[#This Row],[33kV_OG1_Energy (MWh)]]+RD[[#This Row],[33kV_OG2_Energy (MWh)]],"")</f>
        <v>1182000</v>
      </c>
      <c r="FZ18" s="292">
        <f>IFERROR(RD[[#This Row],[220kV_TL_TVM Energy (MWh)]]-RD[[#This Row],[220KV_C&amp;R_PQM_im (MWh)]],"")</f>
        <v>1174400.0000000219</v>
      </c>
      <c r="GA18" s="229">
        <f>IFERROR(RD[[#This Row],[33 kV Total Export (MWH)]]/RD[[#This Row],[220 KV Net Export (MWh)]]-1,"")</f>
        <v>6.4713896457577746E-3</v>
      </c>
      <c r="GB18" s="230">
        <f>IFERROR((RD[[#This Row],[Sunset Time (POA&lt;20 W/m2)]]-RD[[#This Row],[Sunrise Time (POA&gt;20 W/m2)]])*24,0)</f>
        <v>11.283333333333335</v>
      </c>
      <c r="GC18" s="231">
        <f>IFERROR(SUM(RD[[#This Row],[33 kV_Solar_F1_Energy (kWh)]:[33 kV_Solar_F4_Energy (MWh)]])+(RD[[#This Row],[33 kV_Wind_F3_Energy (MWh)]])-(RD[[#This Row],[33 kV Line Loss (%)]]*RD[[#This Row],[220 KV Net Export (MWh)]]),"")</f>
        <v>756500.00000002841</v>
      </c>
      <c r="GD18" s="57">
        <f t="shared" si="190"/>
        <v>764100.00000000652</v>
      </c>
      <c r="GE18" s="143">
        <v>148.74</v>
      </c>
      <c r="GF18" s="57">
        <f t="shared" si="193"/>
        <v>419100.00000000803</v>
      </c>
      <c r="GG18" s="8">
        <f>IFERROR(RD[[#This Row],[Wind Export (33 kV)]]*(1-RD[[#This Row],[33 kV Line Loss (%)]]),RD[[#This Row],[Wind Export (33 kV)]])</f>
        <v>416387.84059947089</v>
      </c>
      <c r="GH18" s="144"/>
      <c r="GI18" s="144"/>
      <c r="GJ18" t="str">
        <f>IFERROR(RD[[#This Row],[E_AC (WPR)]]/RD[[#This Row],[E_DC (WPR)]],"")</f>
        <v/>
      </c>
    </row>
    <row r="19" spans="1:192">
      <c r="A19" s="124">
        <f t="shared" si="189"/>
        <v>45759</v>
      </c>
      <c r="B19" s="129">
        <f>YEAR(RD[[#This Row],[Date]])+IF(MONTH(RD[[#This Row],[Date]])&gt;=4,1,0)</f>
        <v>2026</v>
      </c>
      <c r="C19" s="129">
        <f>YEAR(RD[[#This Row],[Date]])</f>
        <v>2025</v>
      </c>
      <c r="D19" s="130">
        <f t="shared" si="194"/>
        <v>45748</v>
      </c>
      <c r="E19" s="129">
        <f>DAY(EOMONTH(RD[[#This Row],[Date]],0))</f>
        <v>30</v>
      </c>
      <c r="F19" s="136">
        <v>0.27777777777777779</v>
      </c>
      <c r="G19" s="136">
        <v>0.7631944444444444</v>
      </c>
      <c r="H19" s="126">
        <v>10792</v>
      </c>
      <c r="I19" s="126">
        <v>10934</v>
      </c>
      <c r="J19" s="126">
        <v>10654</v>
      </c>
      <c r="K19" s="126">
        <v>10084</v>
      </c>
      <c r="L19" s="126">
        <v>10531</v>
      </c>
      <c r="M19" s="126">
        <v>10448</v>
      </c>
      <c r="N19" s="126">
        <v>10820</v>
      </c>
      <c r="O19" s="126">
        <v>10615</v>
      </c>
      <c r="P19" s="126">
        <v>10497</v>
      </c>
      <c r="Q19" s="126">
        <v>10658</v>
      </c>
      <c r="R19" s="126">
        <v>10391</v>
      </c>
      <c r="S19" s="126">
        <v>10439</v>
      </c>
      <c r="T19" s="126">
        <v>10217</v>
      </c>
      <c r="U19" s="126">
        <v>11145</v>
      </c>
      <c r="V19" s="126">
        <v>7750</v>
      </c>
      <c r="W19" s="126">
        <v>7374</v>
      </c>
      <c r="X19" s="126">
        <v>7566</v>
      </c>
      <c r="Y19" s="126">
        <v>7034</v>
      </c>
      <c r="Z19" s="126">
        <v>10937</v>
      </c>
      <c r="AA19" s="126">
        <v>10975</v>
      </c>
      <c r="AB19" s="126">
        <v>10015</v>
      </c>
      <c r="AC19" s="126">
        <v>9983</v>
      </c>
      <c r="AD19" s="126">
        <v>10734</v>
      </c>
      <c r="AE19" s="126">
        <v>10932</v>
      </c>
      <c r="AF19" s="126">
        <v>11704</v>
      </c>
      <c r="AG19" s="126">
        <v>11740</v>
      </c>
      <c r="AH19" s="126">
        <v>11998</v>
      </c>
      <c r="AI19" s="126">
        <v>11390</v>
      </c>
      <c r="AJ19" s="126">
        <v>10768</v>
      </c>
      <c r="AK19" s="126">
        <v>10522</v>
      </c>
      <c r="AL19" s="126">
        <v>10030</v>
      </c>
      <c r="AM19" s="126">
        <v>10345</v>
      </c>
      <c r="AN19" s="126">
        <v>7718</v>
      </c>
      <c r="AO19" s="126">
        <v>7764</v>
      </c>
      <c r="AP19" s="126">
        <v>6875</v>
      </c>
      <c r="AQ19" s="126">
        <v>7013</v>
      </c>
      <c r="AR19" s="126">
        <v>7411</v>
      </c>
      <c r="AS19" s="126">
        <v>7590</v>
      </c>
      <c r="AT19" s="126">
        <v>7510</v>
      </c>
      <c r="AU19" s="126">
        <v>7580</v>
      </c>
      <c r="AV19" s="126">
        <v>7788</v>
      </c>
      <c r="AW19" s="126">
        <v>7627</v>
      </c>
      <c r="AX19" s="126">
        <v>7724</v>
      </c>
      <c r="AY19" s="126">
        <v>7649</v>
      </c>
      <c r="AZ19" s="126">
        <v>7786</v>
      </c>
      <c r="BA19" s="126">
        <v>2633</v>
      </c>
      <c r="BB19" s="126">
        <v>6443</v>
      </c>
      <c r="BC19" s="126">
        <v>7626</v>
      </c>
      <c r="BD19" s="126">
        <v>6642</v>
      </c>
      <c r="BE19" s="126">
        <v>7087</v>
      </c>
      <c r="BF19" s="126">
        <v>7414</v>
      </c>
      <c r="BG19" s="126">
        <v>7486</v>
      </c>
      <c r="BH19" s="126">
        <v>7500</v>
      </c>
      <c r="BI19" s="126">
        <v>6821</v>
      </c>
      <c r="BJ19" s="126">
        <v>7333</v>
      </c>
      <c r="BK19" s="126">
        <v>7193</v>
      </c>
      <c r="BL19" s="126">
        <v>7288</v>
      </c>
      <c r="BM19" s="126">
        <v>7353</v>
      </c>
      <c r="BN19" s="126">
        <v>6648</v>
      </c>
      <c r="BO19" s="126">
        <v>7246</v>
      </c>
      <c r="BP19" s="126">
        <v>7445</v>
      </c>
      <c r="BQ19" s="126">
        <v>7166</v>
      </c>
      <c r="BR19" s="126">
        <v>7333</v>
      </c>
      <c r="BS19" s="126">
        <v>7793</v>
      </c>
      <c r="BT19" s="126">
        <v>11153</v>
      </c>
      <c r="BU19" s="126">
        <v>10233</v>
      </c>
      <c r="BV19" s="126">
        <v>11001</v>
      </c>
      <c r="BW19" s="126">
        <v>10632</v>
      </c>
      <c r="BX19" s="126">
        <v>10326</v>
      </c>
      <c r="BY19" s="126">
        <v>9269</v>
      </c>
      <c r="BZ19" s="126">
        <v>11026</v>
      </c>
      <c r="CA19" s="126">
        <v>10701</v>
      </c>
      <c r="CB19" s="126">
        <v>7951</v>
      </c>
      <c r="CC19" s="126">
        <v>6302</v>
      </c>
      <c r="CD19" s="126">
        <v>7391</v>
      </c>
      <c r="CE19" s="126">
        <v>6092</v>
      </c>
      <c r="CF19" s="126">
        <v>4491</v>
      </c>
      <c r="CG19" s="126">
        <v>0</v>
      </c>
      <c r="CH19" s="126">
        <v>9996</v>
      </c>
      <c r="CI19" s="126">
        <v>10130</v>
      </c>
      <c r="CJ19" s="126">
        <v>9225</v>
      </c>
      <c r="CK19" s="126">
        <v>10053</v>
      </c>
      <c r="CL19" s="126">
        <v>10877</v>
      </c>
      <c r="CM19" s="126">
        <v>6201</v>
      </c>
      <c r="CN19" s="126"/>
      <c r="CO19" s="126"/>
      <c r="CP19" s="126"/>
      <c r="CQ19" s="126"/>
      <c r="CR19" s="126"/>
      <c r="CS19" s="126"/>
      <c r="CT19" s="126"/>
      <c r="CU19" s="126"/>
      <c r="CV19" s="126">
        <v>9817</v>
      </c>
      <c r="CW19" s="126">
        <v>10007</v>
      </c>
      <c r="CX19" s="126">
        <v>9106</v>
      </c>
      <c r="CY19" s="126">
        <v>9129</v>
      </c>
      <c r="CZ19" s="126"/>
      <c r="DA19" s="126"/>
      <c r="DB19" s="126"/>
      <c r="DC19" s="126"/>
      <c r="DD19" s="289">
        <v>6.0641828458935709</v>
      </c>
      <c r="DE19" s="289"/>
      <c r="DF19" s="289"/>
      <c r="DG19" s="289"/>
      <c r="DH19" s="289"/>
      <c r="DI19" s="289"/>
      <c r="DJ19" s="289"/>
      <c r="DK19" s="289"/>
      <c r="DL19" s="289">
        <v>6.013796405000007</v>
      </c>
      <c r="DM19" s="289"/>
      <c r="DN19" s="289">
        <v>1.3285987032142861</v>
      </c>
      <c r="DO19" s="289"/>
      <c r="DP19" s="289">
        <v>30.348842857142881</v>
      </c>
      <c r="DQ19" s="289"/>
      <c r="DR19" s="289">
        <v>51.297275900000002</v>
      </c>
      <c r="DS19" s="289"/>
      <c r="DT19" s="289">
        <v>51.402571428571477</v>
      </c>
      <c r="DU19" s="289"/>
      <c r="DV19" s="289">
        <v>0</v>
      </c>
      <c r="DW19" s="289"/>
      <c r="DX19" s="289">
        <v>4.4000000000000004</v>
      </c>
      <c r="DY19" s="289"/>
      <c r="DZ19" s="289">
        <v>8.5</v>
      </c>
      <c r="EA19" s="289"/>
      <c r="EB19" s="127">
        <f>SUM(RD[[#This Row],[IS1_Inv1_M1]:[IS1_Inv1_M2]])</f>
        <v>21726</v>
      </c>
      <c r="EC19" s="127">
        <f>SUM(RD[[#This Row],[IS2_Inv1_M1]:[IS5_Inv1_M4]])</f>
        <v>156223</v>
      </c>
      <c r="ED19" s="127">
        <f>SUM(RD[[#This Row],[IS6_Inv1_M1]:[IS6_Inv2_M2]])+SUM(RD[[#This Row],[IS8_Inv1_M1]:[IS8_Inv4_M2]])</f>
        <v>130407</v>
      </c>
      <c r="EE19" s="127">
        <f>SUM(RD[[#This Row],[IS7_Inv1_M1]:[IS7_Inv1_M2]])</f>
        <v>21666</v>
      </c>
      <c r="EF19" s="127">
        <f>SUM(RD[[#This Row],[IS9_Inv1_M1]:[IS12_Inv2_M4]])</f>
        <v>230485</v>
      </c>
      <c r="EG19" s="127">
        <f>SUM(RD[[#This Row],[IS13_Inv1_M1]:[IS14_Inv1_M4]])</f>
        <v>112077</v>
      </c>
      <c r="EH19" s="127">
        <f>SUM(RD[[#This Row],[IS15_Inv1_M1]:[IS15_Inv2_M1]])</f>
        <v>4491</v>
      </c>
      <c r="EI19" s="127">
        <f>SUM(RD[[#This Row],[IS16_Inv1_M1]:[IS17_Inv2_M2]])</f>
        <v>56482</v>
      </c>
      <c r="EJ19" s="127">
        <f>SUM(RD[[#This Row],[IS18_Inv1_M1]:[IS19_Inv2_M2]])</f>
        <v>38059</v>
      </c>
      <c r="EK19" s="127">
        <f>SUM(RD[[#This Row],[IS20_Inv1_M1]:[IS20_Inv2_M2]])</f>
        <v>0</v>
      </c>
      <c r="EL19" s="290">
        <f>SUM(RD[[#This Row],[O2R4_P1]:[O2R22_P2]])</f>
        <v>771616</v>
      </c>
      <c r="EM19" s="127">
        <f>IFERROR(AVERAGEIF(RD[[#This Row],[POA_UP_MCR (KWh/m2)]:[POA_UP_Ph3 (KWh/m2)2]],"&lt;&gt;0",RD[[#This Row],[POA_UP_MCR (KWh/m2)]:[POA_UP_Ph3 (KWh/m2)2]]),"")</f>
        <v>6.0641828458935709</v>
      </c>
      <c r="EN19" s="127" t="str">
        <f>IFERROR(AVERAGEIF(RD[[#This Row],[POA_Down_MCR (KWh/m2)]:[POA_Down_Ph3 (KWh/m2)22]],"&lt;&gt;0",RD[[#This Row],[POA_Down_MCR (KWh/m2)]:[POA_Down_Ph3 (KWh/m2)22]]),"")</f>
        <v/>
      </c>
      <c r="EO19" s="127">
        <f>IFERROR(AVERAGEIF(RD[[#This Row],[GHI_UP_MCR (KWh/m2)]:[GHI_UP_IS1 (KWh/m2)]],"&lt;&gt;0",RD[[#This Row],[GHI_UP_MCR (KWh/m2)]:[GHI_UP_IS1 (KWh/m2)]]),"")</f>
        <v>6.013796405000007</v>
      </c>
      <c r="EP19" s="127">
        <f>IFERROR(AVERAGEIF(RD[[#This Row],[GHI_Down_MCR (KWh/m2)]:[GHI_Down_IS1 (KWh/m2)]],"&lt;&gt;0",RD[[#This Row],[GHI_Down_MCR (KWh/m2)]:[GHI_Down_IS1 (KWh/m2)]]),"")</f>
        <v>1.3285987032142861</v>
      </c>
      <c r="EQ19" s="128">
        <v>640.30499999999995</v>
      </c>
      <c r="ER19" s="128">
        <v>881.37800000000004</v>
      </c>
      <c r="ES19" s="128">
        <v>44.201999999999998</v>
      </c>
      <c r="ET19" s="128">
        <v>213.94200000000001</v>
      </c>
      <c r="EU19" s="128">
        <v>162.49</v>
      </c>
      <c r="EV19" s="128">
        <v>272.49900000000002</v>
      </c>
      <c r="EW19" s="128"/>
      <c r="EX19" s="128">
        <v>62.872999999999998</v>
      </c>
      <c r="EY19" s="128">
        <v>180367</v>
      </c>
      <c r="EZ19" s="128">
        <v>243894</v>
      </c>
      <c r="FA19" s="128">
        <v>110.988</v>
      </c>
      <c r="FB19" s="128">
        <v>64.188000000000002</v>
      </c>
      <c r="FC19" s="128">
        <v>263.08300000000003</v>
      </c>
      <c r="FD19" s="128">
        <v>88.147000000000006</v>
      </c>
      <c r="FE19" s="128">
        <v>0.107</v>
      </c>
      <c r="FF19" s="128">
        <v>285.98899999999998</v>
      </c>
      <c r="FG19" s="128">
        <v>0</v>
      </c>
      <c r="FH19" s="291" t="str">
        <f>IF((RD[[#This Row],[33 kV_Wind_F1_Ex]]-EQ18)*165000&lt;=0,"",(RD[[#This Row],[33 kV_Wind_F1_Ex]]-EQ18)*165000)</f>
        <v/>
      </c>
      <c r="FI19" s="292">
        <f>IF((RD[[#This Row],[33 kV_Wind_F2_Ex]]-ER18)*165000&lt;=0,"",(RD[[#This Row],[33 kV_Wind_F2_Ex]]-ER18)*165000)</f>
        <v>202289.99999999985</v>
      </c>
      <c r="FJ19" s="131">
        <f>IF((RD[[#This Row],[33 kV_Wind_F3_Ex]]-ES18)*225000&lt;=0,"",(RD[[#This Row],[33 kV_Wind_F3_Ex]]-ES18)*225000)</f>
        <v>215774.99999999913</v>
      </c>
      <c r="FK19" s="131">
        <f>IF((RD[[#This Row],[33 kV_Wind_F4_Ex]]-ET18)*165000&lt;=0,"",(RD[[#This Row],[33 kV_Wind_F4_Ex]]-ET18)*165000)</f>
        <v>184140.0000000023</v>
      </c>
      <c r="FL19" s="228">
        <f>IF((RD[[#This Row],[33 kV_Solar_F1_Ex]]-EU18)*225000&lt;=0,"",(RD[[#This Row],[33 kV_Solar_F1_Ex]]-EU18)*225000)</f>
        <v>184500.00000000486</v>
      </c>
      <c r="FM19" s="132">
        <f>IF((RD[[#This Row],[33kV_Solar_F2_Ex]]-EV18)*225000&lt;=0,"",(RD[[#This Row],[33kV_Solar_F2_Ex]]-EV18)*225000)</f>
        <v>174150.0000000002</v>
      </c>
      <c r="FN19" s="292"/>
      <c r="FO19" s="131">
        <f>IF((RD[[#This Row],[33kV_Solar_F4_Ex]]-EX18)*225000&lt;=0,"",(RD[[#This Row],[33kV_Solar_F4_Ex]]-EX18)*225000)</f>
        <v>166049.99999999988</v>
      </c>
      <c r="FP19" s="292">
        <f>IF((RD[[#This Row],[33kV_OG1_Ex]]-EY18)*1000&lt;=0,0,(RD[[#This Row],[33kV_OG1_Ex]]-EY18)*1000)</f>
        <v>525000</v>
      </c>
      <c r="FQ19" s="228">
        <f>IFERROR(IF((RD[[#This Row],[33kV_OG2_Ex]]-EZ18)*1000&lt;=0,0,(RD[[#This Row],[33kV_OG2_Ex]]-EZ18)*1000),0)</f>
        <v>603000</v>
      </c>
      <c r="FR19" s="132">
        <f>IF((RD[[#This Row],[220kV_TX1_Ex]]-FA18)*800000&lt;=0,0,(RD[[#This Row],[220kV_TX1_Ex]]-FA18)*800000)</f>
        <v>520000.00000000454</v>
      </c>
      <c r="FS19" s="228">
        <f>IF((RD[[#This Row],[220kV_Tx2_Ex]]-FB18)*800000&lt;=0,0,(RD[[#This Row],[220kV_Tx2_Ex]]-FB18)*800000)</f>
        <v>598400.00000000373</v>
      </c>
      <c r="FT19" s="292">
        <f>IF((RD[[#This Row],[220kV_TL_TVM_Ex]]-FC18)*1600000&lt;=0,0,(RD[[#This Row],[220kV_TL_TVM_Ex]]-FC18)*1600000)</f>
        <v>1118400.0000000196</v>
      </c>
      <c r="FU19" s="292">
        <f>IF((RD[[#This Row],[220kV_C&amp;R_PQM_Ex]]-FD18)*1600000&lt;=0,"",(RD[[#This Row],[220kV_C&amp;R_PQM_Ex]]-FD18)*1600000)</f>
        <v>1123200.0000000198</v>
      </c>
      <c r="FV19" s="228">
        <f>IFERROR(IF((RD[[#This Row],[220KV_C&amp;R_PQM_Im]]-FE18)*1600000&lt;=0,0,(RD[[#This Row],[220KV_C&amp;R_PQM_Im]]-FE18)*1600000),"")</f>
        <v>0</v>
      </c>
      <c r="FW19" s="228">
        <f>(RD[[#This Row],[33kV_Aux1_Im]]-FB16)</f>
        <v>224.03799999999998</v>
      </c>
      <c r="FX19" s="228" t="str">
        <f>IF((RD[[#This Row],[33kV_Aux2_Im]]-FG18)*1000&lt;=0,"",(RD[[#This Row],[33kV_Aux2_Im]]-FG18)*1000)</f>
        <v/>
      </c>
      <c r="FY19" s="292">
        <f>IFERROR(RD[[#This Row],[33kV_OG1_Energy (MWh)]]+RD[[#This Row],[33kV_OG2_Energy (MWh)]],"")</f>
        <v>1128000</v>
      </c>
      <c r="FZ19" s="292">
        <f>IFERROR(RD[[#This Row],[220kV_TL_TVM Energy (MWh)]]-RD[[#This Row],[220KV_C&amp;R_PQM_im (MWh)]],"")</f>
        <v>1118400.0000000196</v>
      </c>
      <c r="GA19" s="229">
        <f>IFERROR(RD[[#This Row],[33 kV Total Export (MWH)]]/RD[[#This Row],[220 KV Net Export (MWh)]]-1,"")</f>
        <v>8.5836909871068734E-3</v>
      </c>
      <c r="GB19" s="230">
        <f>IFERROR((RD[[#This Row],[Sunset Time (POA&lt;20 W/m2)]]-RD[[#This Row],[Sunrise Time (POA&gt;20 W/m2)]])*24,0)</f>
        <v>11.649999999999999</v>
      </c>
      <c r="GC19" s="231">
        <f>IFERROR(SUM(RD[[#This Row],[33 kV_Solar_F1_Energy (kWh)]:[33 kV_Solar_F4_Energy (MWh)]])+(RD[[#This Row],[33 kV_Wind_F3_Energy (MWh)]])-(RD[[#This Row],[33 kV Line Loss (%)]]*RD[[#This Row],[220 KV Net Export (MWh)]]),"")</f>
        <v>730875.00000002352</v>
      </c>
      <c r="GD19" s="57">
        <f t="shared" si="190"/>
        <v>740475.00000000407</v>
      </c>
      <c r="GE19" s="143">
        <v>148.74</v>
      </c>
      <c r="GF19" s="57">
        <f t="shared" si="193"/>
        <v>386430.00000000215</v>
      </c>
      <c r="GG19" s="8">
        <f>IFERROR(RD[[#This Row],[Wind Export (33 kV)]]*(1-RD[[#This Row],[33 kV Line Loss (%)]]),RD[[#This Row],[Wind Export (33 kV)]])</f>
        <v>383113.00429185445</v>
      </c>
      <c r="GH19" s="144"/>
      <c r="GI19" s="144"/>
      <c r="GJ19" t="str">
        <f>IFERROR(RD[[#This Row],[E_AC (WPR)]]/RD[[#This Row],[E_DC (WPR)]],"")</f>
        <v/>
      </c>
    </row>
    <row r="20" spans="1:192">
      <c r="A20" s="124">
        <f t="shared" si="189"/>
        <v>45760</v>
      </c>
      <c r="B20" s="129">
        <f>YEAR(RD[[#This Row],[Date]])+IF(MONTH(RD[[#This Row],[Date]])&gt;=4,1,0)</f>
        <v>2026</v>
      </c>
      <c r="C20" s="129">
        <f>YEAR(RD[[#This Row],[Date]])</f>
        <v>2025</v>
      </c>
      <c r="D20" s="130">
        <f t="shared" si="194"/>
        <v>45748</v>
      </c>
      <c r="E20" s="129">
        <f>DAY(EOMONTH(RD[[#This Row],[Date]],0))</f>
        <v>30</v>
      </c>
      <c r="F20" s="136">
        <v>0.27916666666666667</v>
      </c>
      <c r="G20" s="136">
        <v>0.7583333333333333</v>
      </c>
      <c r="H20" s="126">
        <v>11400</v>
      </c>
      <c r="I20" s="126">
        <v>11530</v>
      </c>
      <c r="J20" s="126">
        <v>11219</v>
      </c>
      <c r="K20" s="126">
        <v>10699</v>
      </c>
      <c r="L20" s="126">
        <v>11100</v>
      </c>
      <c r="M20" s="126">
        <v>11033</v>
      </c>
      <c r="N20" s="126">
        <v>11494</v>
      </c>
      <c r="O20" s="126">
        <v>11134</v>
      </c>
      <c r="P20" s="126">
        <v>11202</v>
      </c>
      <c r="Q20" s="126">
        <v>11319</v>
      </c>
      <c r="R20" s="126">
        <v>10988</v>
      </c>
      <c r="S20" s="126">
        <v>11015</v>
      </c>
      <c r="T20" s="126">
        <v>10795</v>
      </c>
      <c r="U20" s="126">
        <v>11790</v>
      </c>
      <c r="V20" s="126">
        <v>8178</v>
      </c>
      <c r="W20" s="126">
        <v>7825</v>
      </c>
      <c r="X20" s="126">
        <v>8003</v>
      </c>
      <c r="Y20" s="126">
        <v>7449</v>
      </c>
      <c r="Z20" s="126">
        <v>11801</v>
      </c>
      <c r="AA20" s="126">
        <v>11633</v>
      </c>
      <c r="AB20" s="126">
        <v>10523</v>
      </c>
      <c r="AC20" s="126">
        <v>10597</v>
      </c>
      <c r="AD20" s="126">
        <v>11413</v>
      </c>
      <c r="AE20" s="126">
        <v>11649</v>
      </c>
      <c r="AF20" s="126">
        <v>12581</v>
      </c>
      <c r="AG20" s="126">
        <v>12607</v>
      </c>
      <c r="AH20" s="126">
        <v>11829</v>
      </c>
      <c r="AI20" s="126">
        <v>12133</v>
      </c>
      <c r="AJ20" s="126">
        <v>11623</v>
      </c>
      <c r="AK20" s="126">
        <v>11372</v>
      </c>
      <c r="AL20" s="126">
        <v>10905</v>
      </c>
      <c r="AM20" s="126">
        <v>11243</v>
      </c>
      <c r="AN20" s="126">
        <v>8378</v>
      </c>
      <c r="AO20" s="126">
        <v>8430</v>
      </c>
      <c r="AP20" s="126">
        <v>7460</v>
      </c>
      <c r="AQ20" s="126">
        <v>7563</v>
      </c>
      <c r="AR20" s="126">
        <v>8009</v>
      </c>
      <c r="AS20" s="126">
        <v>8227</v>
      </c>
      <c r="AT20" s="126">
        <v>8118</v>
      </c>
      <c r="AU20" s="126">
        <v>8208</v>
      </c>
      <c r="AV20" s="126">
        <v>8553</v>
      </c>
      <c r="AW20" s="126">
        <v>8335</v>
      </c>
      <c r="AX20" s="126">
        <v>8305</v>
      </c>
      <c r="AY20" s="126">
        <v>8349</v>
      </c>
      <c r="AZ20" s="126">
        <v>8504</v>
      </c>
      <c r="BA20" s="126">
        <v>2885</v>
      </c>
      <c r="BB20" s="126">
        <v>7090</v>
      </c>
      <c r="BC20" s="126">
        <v>8382</v>
      </c>
      <c r="BD20" s="126">
        <v>7342</v>
      </c>
      <c r="BE20" s="126">
        <v>7861</v>
      </c>
      <c r="BF20" s="126">
        <v>8177</v>
      </c>
      <c r="BG20" s="126">
        <v>8247</v>
      </c>
      <c r="BH20" s="126">
        <v>8624</v>
      </c>
      <c r="BI20" s="126">
        <v>7489</v>
      </c>
      <c r="BJ20" s="126">
        <v>7984</v>
      </c>
      <c r="BK20" s="126">
        <v>7936</v>
      </c>
      <c r="BL20" s="126">
        <v>8070</v>
      </c>
      <c r="BM20" s="126">
        <v>8109</v>
      </c>
      <c r="BN20" s="126">
        <v>7340</v>
      </c>
      <c r="BO20" s="126">
        <v>8020</v>
      </c>
      <c r="BP20" s="126">
        <v>8180</v>
      </c>
      <c r="BQ20" s="126">
        <v>7925</v>
      </c>
      <c r="BR20" s="126">
        <v>8194</v>
      </c>
      <c r="BS20" s="126">
        <v>8622</v>
      </c>
      <c r="BT20" s="126">
        <v>12273</v>
      </c>
      <c r="BU20" s="126">
        <v>11236</v>
      </c>
      <c r="BV20" s="126">
        <v>11875</v>
      </c>
      <c r="BW20" s="126">
        <v>11679</v>
      </c>
      <c r="BX20" s="126">
        <v>11460</v>
      </c>
      <c r="BY20" s="126">
        <v>10188</v>
      </c>
      <c r="BZ20" s="126">
        <v>12145</v>
      </c>
      <c r="CA20" s="126">
        <v>11771</v>
      </c>
      <c r="CB20" s="126">
        <v>8827</v>
      </c>
      <c r="CC20" s="126">
        <v>7049</v>
      </c>
      <c r="CD20" s="126">
        <v>8185</v>
      </c>
      <c r="CE20" s="126">
        <v>6738</v>
      </c>
      <c r="CF20" s="126">
        <v>4829</v>
      </c>
      <c r="CG20" s="126">
        <v>0</v>
      </c>
      <c r="CH20" s="126">
        <v>11098</v>
      </c>
      <c r="CI20" s="126">
        <v>11221</v>
      </c>
      <c r="CJ20" s="126">
        <v>10243</v>
      </c>
      <c r="CK20" s="126">
        <v>11175</v>
      </c>
      <c r="CL20" s="126">
        <v>12042</v>
      </c>
      <c r="CM20" s="126">
        <v>6871</v>
      </c>
      <c r="CN20" s="126"/>
      <c r="CO20" s="126"/>
      <c r="CP20" s="126"/>
      <c r="CQ20" s="126"/>
      <c r="CR20" s="126"/>
      <c r="CS20" s="126"/>
      <c r="CT20" s="126"/>
      <c r="CU20" s="126"/>
      <c r="CV20" s="126">
        <v>9817</v>
      </c>
      <c r="CW20" s="126">
        <v>10007</v>
      </c>
      <c r="CX20" s="126">
        <v>9106</v>
      </c>
      <c r="CY20" s="126">
        <v>9129</v>
      </c>
      <c r="CZ20" s="126"/>
      <c r="DA20" s="126"/>
      <c r="DB20" s="126"/>
      <c r="DC20" s="126"/>
      <c r="DD20" s="289">
        <v>6.4865325355426924</v>
      </c>
      <c r="DE20" s="289"/>
      <c r="DF20" s="289"/>
      <c r="DG20" s="289"/>
      <c r="DH20" s="289"/>
      <c r="DI20" s="289"/>
      <c r="DJ20" s="289"/>
      <c r="DK20" s="289"/>
      <c r="DL20" s="289">
        <v>6.4908924095513738</v>
      </c>
      <c r="DM20" s="289"/>
      <c r="DN20" s="289">
        <v>1.4142671541244574</v>
      </c>
      <c r="DO20" s="289"/>
      <c r="DP20" s="289">
        <v>31.399493487699001</v>
      </c>
      <c r="DQ20" s="289"/>
      <c r="DR20" s="289">
        <v>53.646198856729413</v>
      </c>
      <c r="DS20" s="289"/>
      <c r="DT20" s="289">
        <v>42.047322720694645</v>
      </c>
      <c r="DU20" s="289"/>
      <c r="DV20" s="289">
        <v>0</v>
      </c>
      <c r="DW20" s="289"/>
      <c r="DX20" s="289">
        <v>2.9</v>
      </c>
      <c r="DY20" s="289"/>
      <c r="DZ20" s="289">
        <v>5.3</v>
      </c>
      <c r="EA20" s="289"/>
      <c r="EB20" s="127">
        <f>SUM(RD[[#This Row],[IS1_Inv1_M1]:[IS1_Inv1_M2]])</f>
        <v>22930</v>
      </c>
      <c r="EC20" s="127">
        <f>SUM(RD[[#This Row],[IS2_Inv1_M1]:[IS5_Inv1_M4]])</f>
        <v>165243</v>
      </c>
      <c r="ED20" s="127">
        <f>SUM(RD[[#This Row],[IS6_Inv1_M1]:[IS6_Inv2_M2]])+SUM(RD[[#This Row],[IS8_Inv1_M1]:[IS8_Inv4_M2]])</f>
        <v>138847</v>
      </c>
      <c r="EE20" s="127">
        <f>SUM(RD[[#This Row],[IS7_Inv1_M1]:[IS7_Inv1_M2]])</f>
        <v>23062</v>
      </c>
      <c r="EF20" s="127">
        <f>SUM(RD[[#This Row],[IS9_Inv1_M1]:[IS12_Inv2_M4]])</f>
        <v>252916</v>
      </c>
      <c r="EG20" s="127">
        <f>SUM(RD[[#This Row],[IS13_Inv1_M1]:[IS14_Inv1_M4]])</f>
        <v>123426</v>
      </c>
      <c r="EH20" s="127">
        <f>SUM(RD[[#This Row],[IS15_Inv1_M1]:[IS15_Inv2_M1]])</f>
        <v>4829</v>
      </c>
      <c r="EI20" s="127">
        <f>SUM(RD[[#This Row],[IS16_Inv1_M1]:[IS17_Inv2_M2]])</f>
        <v>62650</v>
      </c>
      <c r="EJ20" s="127">
        <f>SUM(RD[[#This Row],[IS18_Inv1_M1]:[IS19_Inv2_M2]])</f>
        <v>38059</v>
      </c>
      <c r="EK20" s="127">
        <f>SUM(RD[[#This Row],[IS20_Inv1_M1]:[IS20_Inv2_M2]])</f>
        <v>0</v>
      </c>
      <c r="EL20" s="290">
        <f>SUM(RD[[#This Row],[O2R4_P1]:[O2R22_P2]])</f>
        <v>831962</v>
      </c>
      <c r="EM20" s="127">
        <f>IFERROR(AVERAGEIF(RD[[#This Row],[POA_UP_MCR (KWh/m2)]:[POA_UP_Ph3 (KWh/m2)2]],"&lt;&gt;0",RD[[#This Row],[POA_UP_MCR (KWh/m2)]:[POA_UP_Ph3 (KWh/m2)2]]),"")</f>
        <v>6.4865325355426924</v>
      </c>
      <c r="EN20" s="127" t="str">
        <f>IFERROR(AVERAGEIF(RD[[#This Row],[POA_Down_MCR (KWh/m2)]:[POA_Down_Ph3 (KWh/m2)22]],"&lt;&gt;0",RD[[#This Row],[POA_Down_MCR (KWh/m2)]:[POA_Down_Ph3 (KWh/m2)22]]),"")</f>
        <v/>
      </c>
      <c r="EO20" s="127">
        <f>IFERROR(AVERAGEIF(RD[[#This Row],[GHI_UP_MCR (KWh/m2)]:[GHI_UP_IS1 (KWh/m2)]],"&lt;&gt;0",RD[[#This Row],[GHI_UP_MCR (KWh/m2)]:[GHI_UP_IS1 (KWh/m2)]]),"")</f>
        <v>6.4908924095513738</v>
      </c>
      <c r="EP20" s="127">
        <f>IFERROR(AVERAGEIF(RD[[#This Row],[GHI_Down_MCR (KWh/m2)]:[GHI_Down_IS1 (KWh/m2)]],"&lt;&gt;0",RD[[#This Row],[GHI_Down_MCR (KWh/m2)]:[GHI_Down_IS1 (KWh/m2)]]),"")</f>
        <v>1.4142671541244574</v>
      </c>
      <c r="EQ20" s="128">
        <v>640.30499999999995</v>
      </c>
      <c r="ER20" s="128">
        <v>881.72500000000002</v>
      </c>
      <c r="ES20" s="128">
        <v>45.252000000000002</v>
      </c>
      <c r="ET20" s="128">
        <v>214.256</v>
      </c>
      <c r="EU20" s="128">
        <v>163.376</v>
      </c>
      <c r="EV20" s="128">
        <v>273.31900000000002</v>
      </c>
      <c r="EW20" s="128"/>
      <c r="EX20" s="128">
        <v>63.686</v>
      </c>
      <c r="EY20" s="128">
        <v>180934</v>
      </c>
      <c r="EZ20" s="128">
        <v>244239</v>
      </c>
      <c r="FA20" s="128">
        <v>111.688</v>
      </c>
      <c r="FB20" s="128">
        <v>64.611999999999995</v>
      </c>
      <c r="FC20" s="128">
        <v>263.64800000000002</v>
      </c>
      <c r="FD20" s="128">
        <v>88.712999999999994</v>
      </c>
      <c r="FE20" s="128">
        <v>0.108</v>
      </c>
      <c r="FF20" s="128">
        <v>286.40899999999999</v>
      </c>
      <c r="FG20" s="128">
        <v>0</v>
      </c>
      <c r="FH20" s="291" t="str">
        <f>IF((RD[[#This Row],[33 kV_Wind_F1_Ex]]-EQ19)*165000&lt;=0,"",(RD[[#This Row],[33 kV_Wind_F1_Ex]]-EQ19)*165000)</f>
        <v/>
      </c>
      <c r="FI20" s="292">
        <f>IF((RD[[#This Row],[33 kV_Wind_F2_Ex]]-ER19)*165000&lt;=0,"",(RD[[#This Row],[33 kV_Wind_F2_Ex]]-ER19)*165000)</f>
        <v>57254.999999996697</v>
      </c>
      <c r="FJ20" s="131">
        <f>IF((RD[[#This Row],[33 kV_Wind_F3_Ex]]-ES19)*225000&lt;=0,"",(RD[[#This Row],[33 kV_Wind_F3_Ex]]-ES19)*225000)</f>
        <v>236250.00000000096</v>
      </c>
      <c r="FK20" s="131">
        <f>IF((RD[[#This Row],[33 kV_Wind_F4_Ex]]-ET19)*165000&lt;=0,"",(RD[[#This Row],[33 kV_Wind_F4_Ex]]-ET19)*165000)</f>
        <v>51809.999999998836</v>
      </c>
      <c r="FL20" s="228">
        <f>IF((RD[[#This Row],[33 kV_Solar_F1_Ex]]-EU19)*225000&lt;=0,"",(RD[[#This Row],[33 kV_Solar_F1_Ex]]-EU19)*225000)</f>
        <v>199349.99999999904</v>
      </c>
      <c r="FM20" s="132">
        <f>IF((RD[[#This Row],[33kV_Solar_F2_Ex]]-EV19)*225000&lt;=0,"",(RD[[#This Row],[33kV_Solar_F2_Ex]]-EV19)*225000)</f>
        <v>184499.99999999846</v>
      </c>
      <c r="FN20" s="292"/>
      <c r="FO20" s="131">
        <f>IF((RD[[#This Row],[33kV_Solar_F4_Ex]]-EX19)*225000&lt;=0,"",(RD[[#This Row],[33kV_Solar_F4_Ex]]-EX19)*225000)</f>
        <v>182925.00000000052</v>
      </c>
      <c r="FP20" s="292">
        <f>IF((RD[[#This Row],[33kV_OG1_Ex]]-EY19)*1000&lt;=0,0,(RD[[#This Row],[33kV_OG1_Ex]]-EY19)*1000)</f>
        <v>567000</v>
      </c>
      <c r="FQ20" s="228">
        <f>IFERROR(IF((RD[[#This Row],[33kV_OG2_Ex]]-EZ19)*1000&lt;=0,0,(RD[[#This Row],[33kV_OG2_Ex]]-EZ19)*1000),0)</f>
        <v>345000</v>
      </c>
      <c r="FR20" s="132">
        <f>IF((RD[[#This Row],[220kV_TX1_Ex]]-FA19)*800000&lt;=0,0,(RD[[#This Row],[220kV_TX1_Ex]]-FA19)*800000)</f>
        <v>560000.00000000233</v>
      </c>
      <c r="FS20" s="228">
        <f>IF((RD[[#This Row],[220kV_Tx2_Ex]]-FB19)*800000&lt;=0,0,(RD[[#This Row],[220kV_Tx2_Ex]]-FB19)*800000)</f>
        <v>339199.99999999389</v>
      </c>
      <c r="FT20" s="292">
        <f>IF((RD[[#This Row],[220kV_TL_TVM_Ex]]-FC19)*1600000&lt;=0,0,(RD[[#This Row],[220kV_TL_TVM_Ex]]-FC19)*1600000)</f>
        <v>903999.99999999639</v>
      </c>
      <c r="FU20" s="292">
        <f>IF((RD[[#This Row],[220kV_C&amp;R_PQM_Ex]]-FD19)*1600000&lt;=0,"",(RD[[#This Row],[220kV_C&amp;R_PQM_Ex]]-FD19)*1600000)</f>
        <v>905599.99999998126</v>
      </c>
      <c r="FV20" s="228">
        <f>IFERROR(IF((RD[[#This Row],[220KV_C&amp;R_PQM_Im]]-FE19)*1600000&lt;=0,0,(RD[[#This Row],[220KV_C&amp;R_PQM_Im]]-FE19)*1600000),"")</f>
        <v>1600.0000000000014</v>
      </c>
      <c r="FW20" s="228">
        <f>(RD[[#This Row],[33kV_Aux1_Im]]-FB17)</f>
        <v>223.761</v>
      </c>
      <c r="FX20" s="228" t="str">
        <f>IF((RD[[#This Row],[33kV_Aux2_Im]]-FG19)*1000&lt;=0,"",(RD[[#This Row],[33kV_Aux2_Im]]-FG19)*1000)</f>
        <v/>
      </c>
      <c r="FY20" s="292">
        <f>IFERROR(RD[[#This Row],[33kV_OG1_Energy (MWh)]]+RD[[#This Row],[33kV_OG2_Energy (MWh)]],"")</f>
        <v>912000</v>
      </c>
      <c r="FZ20" s="292">
        <f>IFERROR(RD[[#This Row],[220kV_TL_TVM Energy (MWh)]]-RD[[#This Row],[220KV_C&amp;R_PQM_im (MWh)]],"")</f>
        <v>902399.99999999639</v>
      </c>
      <c r="GA20" s="229">
        <f>IFERROR(RD[[#This Row],[33 kV Total Export (MWH)]]/RD[[#This Row],[220 KV Net Export (MWh)]]-1,"")</f>
        <v>1.0638297872344493E-2</v>
      </c>
      <c r="GB20" s="230">
        <f>IFERROR((RD[[#This Row],[Sunset Time (POA&lt;20 W/m2)]]-RD[[#This Row],[Sunrise Time (POA&gt;20 W/m2)]])*24,0)</f>
        <v>11.5</v>
      </c>
      <c r="GC20" s="231">
        <f>IFERROR(SUM(RD[[#This Row],[33 kV_Solar_F1_Energy (kWh)]:[33 kV_Solar_F4_Energy (MWh)]])+(RD[[#This Row],[33 kV_Wind_F3_Energy (MWh)]])-(RD[[#This Row],[33 kV Line Loss (%)]]*RD[[#This Row],[220 KV Net Export (MWh)]]),"")</f>
        <v>793424.99999999534</v>
      </c>
      <c r="GD20" s="57">
        <f t="shared" si="190"/>
        <v>803024.99999999907</v>
      </c>
      <c r="GE20" s="143">
        <v>148.74</v>
      </c>
      <c r="GF20" s="57">
        <f t="shared" si="193"/>
        <v>109064.99999999553</v>
      </c>
      <c r="GG20" s="8">
        <f>IFERROR(RD[[#This Row],[Wind Export (33 kV)]]*(1-RD[[#This Row],[33 kV Line Loss (%)]]),RD[[#This Row],[Wind Export (33 kV)]])</f>
        <v>107904.73404254833</v>
      </c>
      <c r="GH20" s="144"/>
      <c r="GI20" s="144"/>
      <c r="GJ20" t="str">
        <f>IFERROR(RD[[#This Row],[E_AC (WPR)]]/RD[[#This Row],[E_DC (WPR)]],"")</f>
        <v/>
      </c>
    </row>
    <row r="21" spans="1:192">
      <c r="A21" s="124">
        <f t="shared" si="189"/>
        <v>45761</v>
      </c>
      <c r="B21" s="129">
        <f>YEAR(RD[[#This Row],[Date]])+IF(MONTH(RD[[#This Row],[Date]])&gt;=4,1,0)</f>
        <v>2026</v>
      </c>
      <c r="C21" s="129">
        <f>YEAR(RD[[#This Row],[Date]])</f>
        <v>2025</v>
      </c>
      <c r="D21" s="130">
        <f t="shared" si="194"/>
        <v>45748</v>
      </c>
      <c r="E21" s="129">
        <f>DAY(EOMONTH(RD[[#This Row],[Date]],0))</f>
        <v>30</v>
      </c>
      <c r="F21" s="136">
        <v>0.27013888888888887</v>
      </c>
      <c r="G21" s="136">
        <v>0.75763888888888886</v>
      </c>
      <c r="H21" s="126">
        <v>11719</v>
      </c>
      <c r="I21" s="126">
        <v>11847</v>
      </c>
      <c r="J21" s="126">
        <v>11610</v>
      </c>
      <c r="K21" s="126">
        <v>10981</v>
      </c>
      <c r="L21" s="126">
        <v>11460</v>
      </c>
      <c r="M21" s="126">
        <v>11386</v>
      </c>
      <c r="N21" s="126">
        <v>11818</v>
      </c>
      <c r="O21" s="126">
        <v>11520</v>
      </c>
      <c r="P21" s="126">
        <v>11436</v>
      </c>
      <c r="Q21" s="126">
        <v>11610</v>
      </c>
      <c r="R21" s="126">
        <v>11335</v>
      </c>
      <c r="S21" s="126">
        <v>11354</v>
      </c>
      <c r="T21" s="126">
        <v>11080</v>
      </c>
      <c r="U21" s="126">
        <v>12145</v>
      </c>
      <c r="V21" s="126">
        <v>8456</v>
      </c>
      <c r="W21" s="126">
        <v>8078</v>
      </c>
      <c r="X21" s="126">
        <v>8260</v>
      </c>
      <c r="Y21" s="126">
        <v>7670</v>
      </c>
      <c r="Z21" s="126">
        <v>12221</v>
      </c>
      <c r="AA21" s="126">
        <v>12132</v>
      </c>
      <c r="AB21" s="126">
        <v>10879</v>
      </c>
      <c r="AC21" s="126">
        <v>10876</v>
      </c>
      <c r="AD21" s="126">
        <v>11750</v>
      </c>
      <c r="AE21" s="126">
        <v>11981</v>
      </c>
      <c r="AF21" s="126">
        <v>12621</v>
      </c>
      <c r="AG21" s="126">
        <v>12763</v>
      </c>
      <c r="AH21" s="126">
        <v>12044</v>
      </c>
      <c r="AI21" s="126">
        <v>12468</v>
      </c>
      <c r="AJ21" s="126">
        <v>11858</v>
      </c>
      <c r="AK21" s="126">
        <v>11651</v>
      </c>
      <c r="AL21" s="126">
        <v>10982</v>
      </c>
      <c r="AM21" s="126">
        <v>11283</v>
      </c>
      <c r="AN21" s="126">
        <v>8517</v>
      </c>
      <c r="AO21" s="126">
        <v>8417</v>
      </c>
      <c r="AP21" s="126">
        <v>7544</v>
      </c>
      <c r="AQ21" s="126">
        <v>7631</v>
      </c>
      <c r="AR21" s="126">
        <v>8074</v>
      </c>
      <c r="AS21" s="126">
        <v>8256</v>
      </c>
      <c r="AT21" s="126">
        <v>8095</v>
      </c>
      <c r="AU21" s="126">
        <v>8218</v>
      </c>
      <c r="AV21" s="126">
        <v>8457</v>
      </c>
      <c r="AW21" s="126">
        <v>8263</v>
      </c>
      <c r="AX21" s="126">
        <v>8169</v>
      </c>
      <c r="AY21" s="126">
        <v>8313</v>
      </c>
      <c r="AZ21" s="126">
        <v>8199</v>
      </c>
      <c r="BA21" s="126">
        <v>2862</v>
      </c>
      <c r="BB21" s="126">
        <v>6946</v>
      </c>
      <c r="BC21" s="126">
        <v>8256</v>
      </c>
      <c r="BD21" s="126">
        <v>7071</v>
      </c>
      <c r="BE21" s="126">
        <v>7667</v>
      </c>
      <c r="BF21" s="126">
        <v>8029</v>
      </c>
      <c r="BG21" s="126">
        <v>8005</v>
      </c>
      <c r="BH21" s="126">
        <v>7536</v>
      </c>
      <c r="BI21" s="126">
        <v>7376</v>
      </c>
      <c r="BJ21" s="126">
        <v>7976</v>
      </c>
      <c r="BK21" s="126">
        <v>7814</v>
      </c>
      <c r="BL21" s="126">
        <v>8004</v>
      </c>
      <c r="BM21" s="126">
        <v>7946</v>
      </c>
      <c r="BN21" s="126">
        <v>7247</v>
      </c>
      <c r="BO21" s="126">
        <v>7944</v>
      </c>
      <c r="BP21" s="126">
        <v>8183</v>
      </c>
      <c r="BQ21" s="126">
        <v>7881</v>
      </c>
      <c r="BR21" s="126">
        <v>8149</v>
      </c>
      <c r="BS21" s="126">
        <v>8603</v>
      </c>
      <c r="BT21" s="126">
        <v>12238</v>
      </c>
      <c r="BU21" s="126">
        <v>11098</v>
      </c>
      <c r="BV21" s="126">
        <v>11866</v>
      </c>
      <c r="BW21" s="126">
        <v>11661</v>
      </c>
      <c r="BX21" s="126">
        <v>11502</v>
      </c>
      <c r="BY21" s="126">
        <v>10221</v>
      </c>
      <c r="BZ21" s="126">
        <v>12307</v>
      </c>
      <c r="CA21" s="126">
        <v>11922</v>
      </c>
      <c r="CB21" s="126">
        <v>8840</v>
      </c>
      <c r="CC21" s="126">
        <v>7046</v>
      </c>
      <c r="CD21" s="126">
        <v>8166</v>
      </c>
      <c r="CE21" s="126">
        <v>6737</v>
      </c>
      <c r="CF21" s="126">
        <v>4734</v>
      </c>
      <c r="CG21" s="126">
        <v>0</v>
      </c>
      <c r="CH21" s="126">
        <v>11137</v>
      </c>
      <c r="CI21" s="126">
        <v>11219</v>
      </c>
      <c r="CJ21" s="126">
        <v>10349</v>
      </c>
      <c r="CK21" s="126">
        <v>11234</v>
      </c>
      <c r="CL21" s="126">
        <v>12057</v>
      </c>
      <c r="CM21" s="126">
        <v>6898</v>
      </c>
      <c r="CN21" s="126"/>
      <c r="CO21" s="126"/>
      <c r="CP21" s="126"/>
      <c r="CQ21" s="126"/>
      <c r="CR21" s="126"/>
      <c r="CS21" s="126"/>
      <c r="CT21" s="126"/>
      <c r="CU21" s="126"/>
      <c r="CV21" s="126">
        <v>11579</v>
      </c>
      <c r="CW21" s="126">
        <v>11970</v>
      </c>
      <c r="CX21" s="126">
        <v>11318</v>
      </c>
      <c r="CY21" s="126">
        <v>10965</v>
      </c>
      <c r="CZ21" s="126"/>
      <c r="DA21" s="126"/>
      <c r="DB21" s="126"/>
      <c r="DC21" s="126"/>
      <c r="DD21" s="289">
        <v>6.7803469556031288</v>
      </c>
      <c r="DE21" s="289"/>
      <c r="DF21" s="289"/>
      <c r="DG21" s="289"/>
      <c r="DH21" s="289"/>
      <c r="DI21" s="289"/>
      <c r="DJ21" s="289"/>
      <c r="DK21" s="289"/>
      <c r="DL21" s="289">
        <v>6.8131085504978692</v>
      </c>
      <c r="DM21" s="289"/>
      <c r="DN21" s="289">
        <v>1.4809886295874839</v>
      </c>
      <c r="DO21" s="289"/>
      <c r="DP21" s="289">
        <v>32.339402560455206</v>
      </c>
      <c r="DQ21" s="289"/>
      <c r="DR21" s="289">
        <v>55.836181924608802</v>
      </c>
      <c r="DS21" s="289"/>
      <c r="DT21" s="289">
        <v>44.343669985775222</v>
      </c>
      <c r="DU21" s="289"/>
      <c r="DV21" s="289">
        <v>0</v>
      </c>
      <c r="DW21" s="289"/>
      <c r="DX21" s="289">
        <v>3.1</v>
      </c>
      <c r="DY21" s="289"/>
      <c r="DZ21" s="289">
        <v>5.5</v>
      </c>
      <c r="EA21" s="289"/>
      <c r="EB21" s="127">
        <f>SUM(RD[[#This Row],[IS1_Inv1_M1]:[IS1_Inv1_M2]])</f>
        <v>23566</v>
      </c>
      <c r="EC21" s="127">
        <f>SUM(RD[[#This Row],[IS2_Inv1_M1]:[IS5_Inv1_M4]])</f>
        <v>170199</v>
      </c>
      <c r="ED21" s="127">
        <f>SUM(RD[[#This Row],[IS6_Inv1_M1]:[IS6_Inv2_M2]])+SUM(RD[[#This Row],[IS8_Inv1_M1]:[IS8_Inv4_M2]])</f>
        <v>141778</v>
      </c>
      <c r="EE21" s="127">
        <f>SUM(RD[[#This Row],[IS7_Inv1_M1]:[IS7_Inv1_M2]])</f>
        <v>23731</v>
      </c>
      <c r="EF21" s="127">
        <f>SUM(RD[[#This Row],[IS9_Inv1_M1]:[IS12_Inv2_M4]])</f>
        <v>249648</v>
      </c>
      <c r="EG21" s="127">
        <f>SUM(RD[[#This Row],[IS13_Inv1_M1]:[IS14_Inv1_M4]])</f>
        <v>123604</v>
      </c>
      <c r="EH21" s="127">
        <f>SUM(RD[[#This Row],[IS15_Inv1_M1]:[IS15_Inv2_M1]])</f>
        <v>4734</v>
      </c>
      <c r="EI21" s="127">
        <f>SUM(RD[[#This Row],[IS16_Inv1_M1]:[IS17_Inv2_M2]])</f>
        <v>62894</v>
      </c>
      <c r="EJ21" s="127">
        <f>SUM(RD[[#This Row],[IS18_Inv1_M1]:[IS19_Inv2_M2]])</f>
        <v>45832</v>
      </c>
      <c r="EK21" s="127">
        <f>SUM(RD[[#This Row],[IS20_Inv1_M1]:[IS20_Inv2_M2]])</f>
        <v>0</v>
      </c>
      <c r="EL21" s="290">
        <f>SUM(RD[[#This Row],[O2R4_P1]:[O2R22_P2]])</f>
        <v>845986</v>
      </c>
      <c r="EM21" s="127">
        <f>IFERROR(AVERAGEIF(RD[[#This Row],[POA_UP_MCR (KWh/m2)]:[POA_UP_Ph3 (KWh/m2)2]],"&lt;&gt;0",RD[[#This Row],[POA_UP_MCR (KWh/m2)]:[POA_UP_Ph3 (KWh/m2)2]]),"")</f>
        <v>6.7803469556031288</v>
      </c>
      <c r="EN21" s="127" t="str">
        <f>IFERROR(AVERAGEIF(RD[[#This Row],[POA_Down_MCR (KWh/m2)]:[POA_Down_Ph3 (KWh/m2)22]],"&lt;&gt;0",RD[[#This Row],[POA_Down_MCR (KWh/m2)]:[POA_Down_Ph3 (KWh/m2)22]]),"")</f>
        <v/>
      </c>
      <c r="EO21" s="127">
        <f>IFERROR(AVERAGEIF(RD[[#This Row],[GHI_UP_MCR (KWh/m2)]:[GHI_UP_IS1 (KWh/m2)]],"&lt;&gt;0",RD[[#This Row],[GHI_UP_MCR (KWh/m2)]:[GHI_UP_IS1 (KWh/m2)]]),"")</f>
        <v>6.8131085504978692</v>
      </c>
      <c r="EP21" s="127">
        <f>IFERROR(AVERAGEIF(RD[[#This Row],[GHI_Down_MCR (KWh/m2)]:[GHI_Down_IS1 (KWh/m2)]],"&lt;&gt;0",RD[[#This Row],[GHI_Down_MCR (KWh/m2)]:[GHI_Down_IS1 (KWh/m2)]]),"")</f>
        <v>1.4809886295874839</v>
      </c>
      <c r="EQ21" s="128">
        <v>640.30499999999995</v>
      </c>
      <c r="ER21" s="128">
        <v>882.22199999999998</v>
      </c>
      <c r="ES21" s="128">
        <v>46.289000000000001</v>
      </c>
      <c r="ET21" s="128">
        <v>214.63200000000001</v>
      </c>
      <c r="EU21" s="128">
        <v>164.29</v>
      </c>
      <c r="EV21" s="128">
        <v>274.16199999999998</v>
      </c>
      <c r="EW21" s="128"/>
      <c r="EX21" s="128">
        <v>64.501000000000005</v>
      </c>
      <c r="EY21" s="128">
        <v>181513</v>
      </c>
      <c r="EZ21" s="128">
        <v>244614</v>
      </c>
      <c r="FA21" s="128">
        <v>112.404</v>
      </c>
      <c r="FB21" s="128">
        <v>65.072000000000003</v>
      </c>
      <c r="FC21" s="128">
        <v>264.24099999999999</v>
      </c>
      <c r="FD21" s="128">
        <v>89.305000000000007</v>
      </c>
      <c r="FE21" s="128">
        <v>0.108</v>
      </c>
      <c r="FF21" s="128">
        <v>286.839</v>
      </c>
      <c r="FG21" s="128">
        <v>0</v>
      </c>
      <c r="FH21" s="291" t="str">
        <f>IF((RD[[#This Row],[33 kV_Wind_F1_Ex]]-EQ20)*165000&lt;=0,"",(RD[[#This Row],[33 kV_Wind_F1_Ex]]-EQ20)*165000)</f>
        <v/>
      </c>
      <c r="FI21" s="292">
        <f>IF((RD[[#This Row],[33 kV_Wind_F2_Ex]]-ER20)*165000&lt;=0,"",(RD[[#This Row],[33 kV_Wind_F2_Ex]]-ER20)*165000)</f>
        <v>82004.999999992942</v>
      </c>
      <c r="FJ21" s="131">
        <f>IF((RD[[#This Row],[33 kV_Wind_F3_Ex]]-ES20)*225000&lt;=0,"",(RD[[#This Row],[33 kV_Wind_F3_Ex]]-ES20)*225000)</f>
        <v>233324.9999999998</v>
      </c>
      <c r="FK21" s="131">
        <f>IF((RD[[#This Row],[33 kV_Wind_F4_Ex]]-ET20)*165000&lt;=0,"",(RD[[#This Row],[33 kV_Wind_F4_Ex]]-ET20)*165000)</f>
        <v>62040.000000000786</v>
      </c>
      <c r="FL21" s="228">
        <f>IF((RD[[#This Row],[33 kV_Solar_F1_Ex]]-EU20)*225000&lt;=0,"",(RD[[#This Row],[33 kV_Solar_F1_Ex]]-EU20)*225000)</f>
        <v>205649.99999999715</v>
      </c>
      <c r="FM21" s="132">
        <f>IF((RD[[#This Row],[33kV_Solar_F2_Ex]]-EV20)*225000&lt;=0,"",(RD[[#This Row],[33kV_Solar_F2_Ex]]-EV20)*225000)</f>
        <v>189674.99999999121</v>
      </c>
      <c r="FN21" s="292"/>
      <c r="FO21" s="131">
        <f>IF((RD[[#This Row],[33kV_Solar_F4_Ex]]-EX20)*225000&lt;=0,"",(RD[[#This Row],[33kV_Solar_F4_Ex]]-EX20)*225000)</f>
        <v>183375.00000000108</v>
      </c>
      <c r="FP21" s="292">
        <f>IF((RD[[#This Row],[33kV_OG1_Ex]]-EY20)*1000&lt;=0,0,(RD[[#This Row],[33kV_OG1_Ex]]-EY20)*1000)</f>
        <v>579000</v>
      </c>
      <c r="FQ21" s="228">
        <f>IFERROR(IF((RD[[#This Row],[33kV_OG2_Ex]]-EZ20)*1000&lt;=0,0,(RD[[#This Row],[33kV_OG2_Ex]]-EZ20)*1000),0)</f>
        <v>375000</v>
      </c>
      <c r="FR21" s="132">
        <f>IF((RD[[#This Row],[220kV_TX1_Ex]]-FA20)*800000&lt;=0,0,(RD[[#This Row],[220kV_TX1_Ex]]-FA20)*800000)</f>
        <v>572799.99999999523</v>
      </c>
      <c r="FS21" s="228">
        <f>IF((RD[[#This Row],[220kV_Tx2_Ex]]-FB20)*800000&lt;=0,0,(RD[[#This Row],[220kV_Tx2_Ex]]-FB20)*800000)</f>
        <v>368000.00000000634</v>
      </c>
      <c r="FT21" s="292">
        <f>IF((RD[[#This Row],[220kV_TL_TVM_Ex]]-FC20)*1600000&lt;=0,0,(RD[[#This Row],[220kV_TL_TVM_Ex]]-FC20)*1600000)</f>
        <v>948799.99999993737</v>
      </c>
      <c r="FU21" s="292">
        <f>IF((RD[[#This Row],[220kV_C&amp;R_PQM_Ex]]-FD20)*1600000&lt;=0,"",(RD[[#This Row],[220kV_C&amp;R_PQM_Ex]]-FD20)*1600000)</f>
        <v>947200.00000002072</v>
      </c>
      <c r="FV21" s="228">
        <f>IFERROR(IF((RD[[#This Row],[220KV_C&amp;R_PQM_Im]]-FE20)*1600000&lt;=0,0,(RD[[#This Row],[220KV_C&amp;R_PQM_Im]]-FE20)*1600000),"")</f>
        <v>0</v>
      </c>
      <c r="FW21" s="228">
        <f>(RD[[#This Row],[33kV_Aux1_Im]]-FB18)</f>
        <v>223.399</v>
      </c>
      <c r="FX21" s="228" t="str">
        <f>IF((RD[[#This Row],[33kV_Aux2_Im]]-FG20)*1000&lt;=0,"",(RD[[#This Row],[33kV_Aux2_Im]]-FG20)*1000)</f>
        <v/>
      </c>
      <c r="FY21" s="292">
        <f>IFERROR(RD[[#This Row],[33kV_OG1_Energy (MWh)]]+RD[[#This Row],[33kV_OG2_Energy (MWh)]],"")</f>
        <v>954000</v>
      </c>
      <c r="FZ21" s="292">
        <f>IFERROR(RD[[#This Row],[220kV_TL_TVM Energy (MWh)]]-RD[[#This Row],[220KV_C&amp;R_PQM_im (MWh)]],"")</f>
        <v>948799.99999993737</v>
      </c>
      <c r="GA21" s="229">
        <f>IFERROR(RD[[#This Row],[33 kV Total Export (MWH)]]/RD[[#This Row],[220 KV Net Export (MWh)]]-1,"")</f>
        <v>5.4806070826971531E-3</v>
      </c>
      <c r="GB21" s="230">
        <f>IFERROR((RD[[#This Row],[Sunset Time (POA&lt;20 W/m2)]]-RD[[#This Row],[Sunrise Time (POA&gt;20 W/m2)]])*24,0)</f>
        <v>11.7</v>
      </c>
      <c r="GC21" s="231">
        <f>IFERROR(SUM(RD[[#This Row],[33 kV_Solar_F1_Energy (kWh)]:[33 kV_Solar_F4_Energy (MWh)]])+(RD[[#This Row],[33 kV_Wind_F3_Energy (MWh)]])-(RD[[#This Row],[33 kV Line Loss (%)]]*RD[[#This Row],[220 KV Net Export (MWh)]]),"")</f>
        <v>806824.99999992643</v>
      </c>
      <c r="GD21" s="57">
        <f t="shared" si="190"/>
        <v>812024.99999998917</v>
      </c>
      <c r="GE21" s="143">
        <v>149.83000000000001</v>
      </c>
      <c r="GF21" s="57">
        <f t="shared" si="193"/>
        <v>144044.99999999371</v>
      </c>
      <c r="GG21" s="8">
        <f>IFERROR(RD[[#This Row],[Wind Export (33 kV)]]*(1-RD[[#This Row],[33 kV Line Loss (%)]]),RD[[#This Row],[Wind Export (33 kV)]])</f>
        <v>143255.54595276664</v>
      </c>
      <c r="GH21" s="144"/>
      <c r="GI21" s="144"/>
      <c r="GJ21" t="str">
        <f>IFERROR(RD[[#This Row],[E_AC (WPR)]]/RD[[#This Row],[E_DC (WPR)]],"")</f>
        <v/>
      </c>
    </row>
    <row r="22" spans="1:192">
      <c r="A22" s="124">
        <f t="shared" si="189"/>
        <v>45762</v>
      </c>
      <c r="B22" s="129">
        <f>YEAR(RD[[#This Row],[Date]])+IF(MONTH(RD[[#This Row],[Date]])&gt;=4,1,0)</f>
        <v>2026</v>
      </c>
      <c r="C22" s="129">
        <f>YEAR(RD[[#This Row],[Date]])</f>
        <v>2025</v>
      </c>
      <c r="D22" s="130">
        <f t="shared" si="194"/>
        <v>45748</v>
      </c>
      <c r="E22" s="129">
        <f>DAY(EOMONTH(RD[[#This Row],[Date]],0))</f>
        <v>30</v>
      </c>
      <c r="F22" s="136">
        <v>0.26874999999999999</v>
      </c>
      <c r="G22" s="136">
        <v>0.75624999999999998</v>
      </c>
      <c r="H22" s="126">
        <v>11003</v>
      </c>
      <c r="I22" s="126">
        <v>11154</v>
      </c>
      <c r="J22" s="126">
        <v>10973</v>
      </c>
      <c r="K22" s="126">
        <v>10328</v>
      </c>
      <c r="L22" s="126">
        <v>10848</v>
      </c>
      <c r="M22" s="126">
        <v>10748</v>
      </c>
      <c r="N22" s="126">
        <v>11052</v>
      </c>
      <c r="O22" s="126">
        <v>10813</v>
      </c>
      <c r="P22" s="126">
        <v>10715</v>
      </c>
      <c r="Q22" s="126">
        <v>10897</v>
      </c>
      <c r="R22" s="126">
        <v>10677</v>
      </c>
      <c r="S22" s="126">
        <v>10701</v>
      </c>
      <c r="T22" s="126">
        <v>10498</v>
      </c>
      <c r="U22" s="126">
        <v>11471</v>
      </c>
      <c r="V22" s="126">
        <v>7950</v>
      </c>
      <c r="W22" s="126">
        <v>7484</v>
      </c>
      <c r="X22" s="126">
        <v>7686</v>
      </c>
      <c r="Y22" s="126">
        <v>7152</v>
      </c>
      <c r="Z22" s="126">
        <v>11367</v>
      </c>
      <c r="AA22" s="126">
        <v>11231</v>
      </c>
      <c r="AB22" s="126">
        <v>10115</v>
      </c>
      <c r="AC22" s="126">
        <v>10174</v>
      </c>
      <c r="AD22" s="126">
        <v>10939</v>
      </c>
      <c r="AE22" s="126">
        <v>11130</v>
      </c>
      <c r="AF22" s="126">
        <v>11277</v>
      </c>
      <c r="AG22" s="126">
        <v>11133</v>
      </c>
      <c r="AH22" s="126">
        <v>10745</v>
      </c>
      <c r="AI22" s="126">
        <v>11261</v>
      </c>
      <c r="AJ22" s="126">
        <v>10330</v>
      </c>
      <c r="AK22" s="126">
        <v>9957</v>
      </c>
      <c r="AL22" s="126">
        <v>9653</v>
      </c>
      <c r="AM22" s="126">
        <v>9942</v>
      </c>
      <c r="AN22" s="126">
        <v>7300</v>
      </c>
      <c r="AO22" s="126">
        <v>6516</v>
      </c>
      <c r="AP22" s="126">
        <v>6434</v>
      </c>
      <c r="AQ22" s="126">
        <v>6582</v>
      </c>
      <c r="AR22" s="126">
        <v>6640</v>
      </c>
      <c r="AS22" s="126">
        <v>7206</v>
      </c>
      <c r="AT22" s="126">
        <v>7005</v>
      </c>
      <c r="AU22" s="126">
        <v>7124</v>
      </c>
      <c r="AV22" s="126">
        <v>7348</v>
      </c>
      <c r="AW22" s="126">
        <v>7177</v>
      </c>
      <c r="AX22" s="126">
        <v>6377</v>
      </c>
      <c r="AY22" s="126">
        <v>7010</v>
      </c>
      <c r="AZ22" s="126">
        <v>6754</v>
      </c>
      <c r="BA22" s="126">
        <v>2458</v>
      </c>
      <c r="BB22" s="126">
        <v>5554</v>
      </c>
      <c r="BC22" s="126">
        <v>7203</v>
      </c>
      <c r="BD22" s="126">
        <v>5360</v>
      </c>
      <c r="BE22" s="126">
        <v>6797</v>
      </c>
      <c r="BF22" s="126">
        <v>7096</v>
      </c>
      <c r="BG22" s="126">
        <v>6792</v>
      </c>
      <c r="BH22" s="126">
        <v>5087</v>
      </c>
      <c r="BI22" s="126">
        <v>6346</v>
      </c>
      <c r="BJ22" s="126">
        <v>6890</v>
      </c>
      <c r="BK22" s="126">
        <v>6915</v>
      </c>
      <c r="BL22" s="126">
        <v>5886</v>
      </c>
      <c r="BM22" s="126">
        <v>6881</v>
      </c>
      <c r="BN22" s="126">
        <v>6270</v>
      </c>
      <c r="BO22" s="126">
        <v>6976</v>
      </c>
      <c r="BP22" s="126">
        <v>7104</v>
      </c>
      <c r="BQ22" s="126">
        <v>6191</v>
      </c>
      <c r="BR22" s="126">
        <v>7010</v>
      </c>
      <c r="BS22" s="126">
        <v>7567</v>
      </c>
      <c r="BT22" s="126">
        <v>10501</v>
      </c>
      <c r="BU22" s="126">
        <v>9691</v>
      </c>
      <c r="BV22" s="126">
        <v>10291</v>
      </c>
      <c r="BW22" s="126">
        <v>9865</v>
      </c>
      <c r="BX22" s="126">
        <v>9573</v>
      </c>
      <c r="BY22" s="126">
        <v>8587</v>
      </c>
      <c r="BZ22" s="126">
        <v>10312</v>
      </c>
      <c r="CA22" s="126">
        <v>9938</v>
      </c>
      <c r="CB22" s="126">
        <v>7332</v>
      </c>
      <c r="CC22" s="126">
        <v>5846</v>
      </c>
      <c r="CD22" s="126">
        <v>6805</v>
      </c>
      <c r="CE22" s="126">
        <v>5602</v>
      </c>
      <c r="CF22" s="126">
        <v>4135</v>
      </c>
      <c r="CG22" s="126">
        <v>0</v>
      </c>
      <c r="CH22" s="126">
        <v>9766</v>
      </c>
      <c r="CI22" s="126">
        <v>9862</v>
      </c>
      <c r="CJ22" s="126">
        <v>8906</v>
      </c>
      <c r="CK22" s="126">
        <v>9843</v>
      </c>
      <c r="CL22" s="126">
        <v>10431</v>
      </c>
      <c r="CM22" s="126">
        <v>6028</v>
      </c>
      <c r="CN22" s="126"/>
      <c r="CO22" s="126"/>
      <c r="CP22" s="126"/>
      <c r="CQ22" s="126"/>
      <c r="CR22" s="126"/>
      <c r="CS22" s="126"/>
      <c r="CT22" s="126"/>
      <c r="CU22" s="126"/>
      <c r="CV22" s="126">
        <v>10132</v>
      </c>
      <c r="CW22" s="126">
        <v>10450</v>
      </c>
      <c r="CX22" s="126">
        <v>9860</v>
      </c>
      <c r="CY22" s="126">
        <v>9585</v>
      </c>
      <c r="CZ22" s="126"/>
      <c r="DA22" s="126"/>
      <c r="DB22" s="126"/>
      <c r="DC22" s="126"/>
      <c r="DD22" s="289">
        <v>6.4311332801479359</v>
      </c>
      <c r="DE22" s="289"/>
      <c r="DF22" s="289"/>
      <c r="DG22" s="289"/>
      <c r="DH22" s="289"/>
      <c r="DI22" s="289"/>
      <c r="DJ22" s="289"/>
      <c r="DK22" s="289"/>
      <c r="DL22" s="289">
        <v>6.4547831522048345</v>
      </c>
      <c r="DM22" s="289"/>
      <c r="DN22" s="289">
        <v>1.4072473574679938</v>
      </c>
      <c r="DO22" s="289"/>
      <c r="DP22" s="289">
        <v>30.950440967283104</v>
      </c>
      <c r="DQ22" s="289"/>
      <c r="DR22" s="289">
        <v>53.925716529160773</v>
      </c>
      <c r="DS22" s="289"/>
      <c r="DT22" s="289">
        <v>48.959174964438127</v>
      </c>
      <c r="DU22" s="289"/>
      <c r="DV22" s="289">
        <v>1.2000000000000131</v>
      </c>
      <c r="DW22" s="289"/>
      <c r="DX22" s="289">
        <v>4.0999999999999996</v>
      </c>
      <c r="DY22" s="289"/>
      <c r="DZ22" s="289">
        <v>8.3000000000000007</v>
      </c>
      <c r="EA22" s="289"/>
      <c r="EB22" s="127">
        <f>SUM(RD[[#This Row],[IS1_Inv1_M1]:[IS1_Inv1_M2]])</f>
        <v>22157</v>
      </c>
      <c r="EC22" s="127">
        <f>SUM(RD[[#This Row],[IS2_Inv1_M1]:[IS5_Inv1_M4]])</f>
        <v>159993</v>
      </c>
      <c r="ED22" s="127">
        <f>SUM(RD[[#This Row],[IS6_Inv1_M1]:[IS6_Inv2_M2]])+SUM(RD[[#This Row],[IS8_Inv1_M1]:[IS8_Inv4_M2]])</f>
        <v>127185</v>
      </c>
      <c r="EE22" s="127">
        <f>SUM(RD[[#This Row],[IS7_Inv1_M1]:[IS7_Inv1_M2]])</f>
        <v>22069</v>
      </c>
      <c r="EF22" s="127">
        <f>SUM(RD[[#This Row],[IS9_Inv1_M1]:[IS12_Inv2_M4]])</f>
        <v>209856</v>
      </c>
      <c r="EG22" s="127">
        <f>SUM(RD[[#This Row],[IS13_Inv1_M1]:[IS14_Inv1_M4]])</f>
        <v>104343</v>
      </c>
      <c r="EH22" s="127">
        <f>SUM(RD[[#This Row],[IS15_Inv1_M1]:[IS15_Inv2_M1]])</f>
        <v>4135</v>
      </c>
      <c r="EI22" s="127">
        <f>SUM(RD[[#This Row],[IS16_Inv1_M1]:[IS17_Inv2_M2]])</f>
        <v>54836</v>
      </c>
      <c r="EJ22" s="127">
        <f>SUM(RD[[#This Row],[IS18_Inv1_M1]:[IS19_Inv2_M2]])</f>
        <v>40027</v>
      </c>
      <c r="EK22" s="127">
        <f>SUM(RD[[#This Row],[IS20_Inv1_M1]:[IS20_Inv2_M2]])</f>
        <v>0</v>
      </c>
      <c r="EL22" s="290">
        <f>SUM(RD[[#This Row],[O2R4_P1]:[O2R22_P2]])</f>
        <v>744601</v>
      </c>
      <c r="EM22" s="127">
        <f>IFERROR(AVERAGEIF(RD[[#This Row],[POA_UP_MCR (KWh/m2)]:[POA_UP_Ph3 (KWh/m2)2]],"&lt;&gt;0",RD[[#This Row],[POA_UP_MCR (KWh/m2)]:[POA_UP_Ph3 (KWh/m2)2]]),"")</f>
        <v>6.4311332801479359</v>
      </c>
      <c r="EN22" s="127" t="str">
        <f>IFERROR(AVERAGEIF(RD[[#This Row],[POA_Down_MCR (KWh/m2)]:[POA_Down_Ph3 (KWh/m2)22]],"&lt;&gt;0",RD[[#This Row],[POA_Down_MCR (KWh/m2)]:[POA_Down_Ph3 (KWh/m2)22]]),"")</f>
        <v/>
      </c>
      <c r="EO22" s="127">
        <f>IFERROR(AVERAGEIF(RD[[#This Row],[GHI_UP_MCR (KWh/m2)]:[GHI_UP_IS1 (KWh/m2)]],"&lt;&gt;0",RD[[#This Row],[GHI_UP_MCR (KWh/m2)]:[GHI_UP_IS1 (KWh/m2)]]),"")</f>
        <v>6.4547831522048345</v>
      </c>
      <c r="EP22" s="127">
        <f>IFERROR(AVERAGEIF(RD[[#This Row],[GHI_Down_MCR (KWh/m2)]:[GHI_Down_IS1 (KWh/m2)]],"&lt;&gt;0",RD[[#This Row],[GHI_Down_MCR (KWh/m2)]:[GHI_Down_IS1 (KWh/m2)]]),"")</f>
        <v>1.4072473574679938</v>
      </c>
      <c r="EQ22" s="128">
        <v>640.30499999999995</v>
      </c>
      <c r="ER22" s="128">
        <v>882.95500000000004</v>
      </c>
      <c r="ES22" s="128">
        <v>47.164999999999999</v>
      </c>
      <c r="ET22" s="128">
        <v>215.33</v>
      </c>
      <c r="EU22" s="128">
        <v>165.10900000000001</v>
      </c>
      <c r="EV22" s="128">
        <v>274.95299999999997</v>
      </c>
      <c r="EW22" s="128"/>
      <c r="EX22" s="128">
        <v>65.197000000000003</v>
      </c>
      <c r="EY22" s="128">
        <v>182032</v>
      </c>
      <c r="EZ22" s="128">
        <v>245047</v>
      </c>
      <c r="FA22" s="128">
        <v>113.04600000000001</v>
      </c>
      <c r="FB22" s="128">
        <v>65.606999999999999</v>
      </c>
      <c r="FC22" s="128">
        <v>264.83</v>
      </c>
      <c r="FD22" s="128">
        <v>89.897000000000006</v>
      </c>
      <c r="FE22" s="128">
        <v>0.108</v>
      </c>
      <c r="FF22" s="128">
        <v>287.26900000000001</v>
      </c>
      <c r="FG22" s="128">
        <v>0</v>
      </c>
      <c r="FH22" s="291" t="str">
        <f>IF((RD[[#This Row],[33 kV_Wind_F1_Ex]]-EQ21)*165000&lt;=0,"",(RD[[#This Row],[33 kV_Wind_F1_Ex]]-EQ21)*165000)</f>
        <v/>
      </c>
      <c r="FI22" s="292">
        <f>IF((RD[[#This Row],[33 kV_Wind_F2_Ex]]-ER21)*165000&lt;=0,"",(RD[[#This Row],[33 kV_Wind_F2_Ex]]-ER21)*165000)</f>
        <v>120945.00000001006</v>
      </c>
      <c r="FJ22" s="131">
        <f>IF((RD[[#This Row],[33 kV_Wind_F3_Ex]]-ES21)*225000&lt;=0,"",(RD[[#This Row],[33 kV_Wind_F3_Ex]]-ES21)*225000)</f>
        <v>197099.99999999948</v>
      </c>
      <c r="FK22" s="131">
        <f>IF((RD[[#This Row],[33 kV_Wind_F4_Ex]]-ET21)*165000&lt;=0,"",(RD[[#This Row],[33 kV_Wind_F4_Ex]]-ET21)*165000)</f>
        <v>115170.00000000124</v>
      </c>
      <c r="FL22" s="228">
        <f>IF((RD[[#This Row],[33 kV_Solar_F1_Ex]]-EU21)*225000&lt;=0,"",(RD[[#This Row],[33 kV_Solar_F1_Ex]]-EU21)*225000)</f>
        <v>184275.00000000378</v>
      </c>
      <c r="FM22" s="132">
        <f>IF((RD[[#This Row],[33kV_Solar_F2_Ex]]-EV21)*225000&lt;=0,"",(RD[[#This Row],[33kV_Solar_F2_Ex]]-EV21)*225000)</f>
        <v>177974.99999999927</v>
      </c>
      <c r="FN22" s="292"/>
      <c r="FO22" s="131">
        <f>IF((RD[[#This Row],[33kV_Solar_F4_Ex]]-EX21)*225000&lt;=0,"",(RD[[#This Row],[33kV_Solar_F4_Ex]]-EX21)*225000)</f>
        <v>156599.99999999953</v>
      </c>
      <c r="FP22" s="292">
        <f>IF((RD[[#This Row],[33kV_OG1_Ex]]-EY21)*1000&lt;=0,0,(RD[[#This Row],[33kV_OG1_Ex]]-EY21)*1000)</f>
        <v>519000</v>
      </c>
      <c r="FQ22" s="228">
        <f>IFERROR(IF((RD[[#This Row],[33kV_OG2_Ex]]-EZ21)*1000&lt;=0,0,(RD[[#This Row],[33kV_OG2_Ex]]-EZ21)*1000),0)</f>
        <v>433000</v>
      </c>
      <c r="FR22" s="132">
        <f>IF((RD[[#This Row],[220kV_TX1_Ex]]-FA21)*800000&lt;=0,0,(RD[[#This Row],[220kV_TX1_Ex]]-FA21)*800000)</f>
        <v>513600.00000000809</v>
      </c>
      <c r="FS22" s="228">
        <f>IF((RD[[#This Row],[220kV_Tx2_Ex]]-FB21)*800000&lt;=0,0,(RD[[#This Row],[220kV_Tx2_Ex]]-FB21)*800000)</f>
        <v>427999.99999999726</v>
      </c>
      <c r="FT22" s="292">
        <f>IF((RD[[#This Row],[220kV_TL_TVM_Ex]]-FC21)*1600000&lt;=0,0,(RD[[#This Row],[220kV_TL_TVM_Ex]]-FC21)*1600000)</f>
        <v>942399.99999999779</v>
      </c>
      <c r="FU22" s="292">
        <f>IF((RD[[#This Row],[220kV_C&amp;R_PQM_Ex]]-FD21)*1600000&lt;=0,"",(RD[[#This Row],[220kV_C&amp;R_PQM_Ex]]-FD21)*1600000)</f>
        <v>947199.99999999802</v>
      </c>
      <c r="FV22" s="228">
        <f>IFERROR(IF((RD[[#This Row],[220KV_C&amp;R_PQM_Im]]-FE21)*1600000&lt;=0,0,(RD[[#This Row],[220KV_C&amp;R_PQM_Im]]-FE21)*1600000),"")</f>
        <v>0</v>
      </c>
      <c r="FW22" s="228">
        <f>(RD[[#This Row],[33kV_Aux1_Im]]-FB19)</f>
        <v>223.08100000000002</v>
      </c>
      <c r="FX22" s="228" t="str">
        <f>IF((RD[[#This Row],[33kV_Aux2_Im]]-FG21)*1000&lt;=0,"",(RD[[#This Row],[33kV_Aux2_Im]]-FG21)*1000)</f>
        <v/>
      </c>
      <c r="FY22" s="292">
        <f>IFERROR(RD[[#This Row],[33kV_OG1_Energy (MWh)]]+RD[[#This Row],[33kV_OG2_Energy (MWh)]],"")</f>
        <v>952000</v>
      </c>
      <c r="FZ22" s="292">
        <f>IFERROR(RD[[#This Row],[220kV_TL_TVM Energy (MWh)]]-RD[[#This Row],[220KV_C&amp;R_PQM_im (MWh)]],"")</f>
        <v>942399.99999999779</v>
      </c>
      <c r="GA22" s="229">
        <f>IFERROR(RD[[#This Row],[33 kV Total Export (MWH)]]/RD[[#This Row],[220 KV Net Export (MWh)]]-1,"")</f>
        <v>1.0186757215622011E-2</v>
      </c>
      <c r="GB22" s="230">
        <f>IFERROR((RD[[#This Row],[Sunset Time (POA&lt;20 W/m2)]]-RD[[#This Row],[Sunrise Time (POA&gt;20 W/m2)]])*24,0)</f>
        <v>11.7</v>
      </c>
      <c r="GC22" s="231">
        <f>IFERROR(SUM(RD[[#This Row],[33 kV_Solar_F1_Energy (kWh)]:[33 kV_Solar_F4_Energy (MWh)]])+(RD[[#This Row],[33 kV_Wind_F3_Energy (MWh)]])-(RD[[#This Row],[33 kV Line Loss (%)]]*RD[[#This Row],[220 KV Net Export (MWh)]]),"")</f>
        <v>706349.99999999988</v>
      </c>
      <c r="GD22" s="57">
        <f t="shared" si="190"/>
        <v>715950.0000000021</v>
      </c>
      <c r="GE22" s="143">
        <v>153.69</v>
      </c>
      <c r="GF22" s="57">
        <f t="shared" si="193"/>
        <v>236115.00000001129</v>
      </c>
      <c r="GG22" s="8">
        <f>IFERROR(RD[[#This Row],[Wind Export (33 kV)]]*(1-RD[[#This Row],[33 kV Line Loss (%)]]),RD[[#This Row],[Wind Export (33 kV)]])</f>
        <v>233709.7538200446</v>
      </c>
      <c r="GH22" s="144"/>
      <c r="GI22" s="144"/>
      <c r="GJ22" t="str">
        <f>IFERROR(RD[[#This Row],[E_AC (WPR)]]/RD[[#This Row],[E_DC (WPR)]],"")</f>
        <v/>
      </c>
    </row>
    <row r="23" spans="1:192">
      <c r="A23" s="124">
        <f t="shared" si="189"/>
        <v>45763</v>
      </c>
      <c r="B23" s="129">
        <f>YEAR(RD[[#This Row],[Date]])+IF(MONTH(RD[[#This Row],[Date]])&gt;=4,1,0)</f>
        <v>2026</v>
      </c>
      <c r="C23" s="129">
        <f>YEAR(RD[[#This Row],[Date]])</f>
        <v>2025</v>
      </c>
      <c r="D23" s="130">
        <f t="shared" si="194"/>
        <v>45748</v>
      </c>
      <c r="E23" s="129">
        <f>DAY(EOMONTH(RD[[#This Row],[Date]],0))</f>
        <v>30</v>
      </c>
      <c r="F23" s="136">
        <v>0.26944444444444443</v>
      </c>
      <c r="G23" s="136">
        <v>0.76180555555555551</v>
      </c>
      <c r="H23" s="126">
        <v>11500</v>
      </c>
      <c r="I23" s="126">
        <v>11657</v>
      </c>
      <c r="J23" s="126">
        <v>11500</v>
      </c>
      <c r="K23" s="126">
        <v>10981</v>
      </c>
      <c r="L23" s="126">
        <v>11386</v>
      </c>
      <c r="M23" s="126">
        <v>11270</v>
      </c>
      <c r="N23" s="126">
        <v>11788</v>
      </c>
      <c r="O23" s="126">
        <v>11460</v>
      </c>
      <c r="P23" s="126">
        <v>11479</v>
      </c>
      <c r="Q23" s="126">
        <v>11624</v>
      </c>
      <c r="R23" s="126">
        <v>11210</v>
      </c>
      <c r="S23" s="126">
        <v>11195</v>
      </c>
      <c r="T23" s="126">
        <v>11001</v>
      </c>
      <c r="U23" s="126">
        <v>12045</v>
      </c>
      <c r="V23" s="126">
        <v>8379</v>
      </c>
      <c r="W23" s="126">
        <v>7849</v>
      </c>
      <c r="X23" s="126">
        <v>8046</v>
      </c>
      <c r="Y23" s="126">
        <v>7463</v>
      </c>
      <c r="Z23" s="126">
        <v>11973</v>
      </c>
      <c r="AA23" s="126">
        <v>11797</v>
      </c>
      <c r="AB23" s="126">
        <v>10584</v>
      </c>
      <c r="AC23" s="126">
        <v>10659</v>
      </c>
      <c r="AD23" s="126">
        <v>11484</v>
      </c>
      <c r="AE23" s="126">
        <v>11720</v>
      </c>
      <c r="AF23" s="126">
        <v>12463</v>
      </c>
      <c r="AG23" s="126">
        <v>12561</v>
      </c>
      <c r="AH23" s="126">
        <v>11694</v>
      </c>
      <c r="AI23" s="126">
        <v>12015</v>
      </c>
      <c r="AJ23" s="126">
        <v>11462</v>
      </c>
      <c r="AK23" s="126">
        <v>11244</v>
      </c>
      <c r="AL23" s="126">
        <v>10727</v>
      </c>
      <c r="AM23" s="126">
        <v>11003</v>
      </c>
      <c r="AN23" s="126">
        <v>8725</v>
      </c>
      <c r="AO23" s="126">
        <v>8836</v>
      </c>
      <c r="AP23" s="126">
        <v>7709</v>
      </c>
      <c r="AQ23" s="126">
        <v>7899</v>
      </c>
      <c r="AR23" s="126">
        <v>8359</v>
      </c>
      <c r="AS23" s="126">
        <v>8664</v>
      </c>
      <c r="AT23" s="126">
        <v>8444</v>
      </c>
      <c r="AU23" s="126">
        <v>8481</v>
      </c>
      <c r="AV23" s="126">
        <v>8899</v>
      </c>
      <c r="AW23" s="126">
        <v>8682</v>
      </c>
      <c r="AX23" s="126">
        <v>8768</v>
      </c>
      <c r="AY23" s="126">
        <v>8425</v>
      </c>
      <c r="AZ23" s="126">
        <v>8978</v>
      </c>
      <c r="BA23" s="126">
        <v>2985</v>
      </c>
      <c r="BB23" s="126">
        <v>8693</v>
      </c>
      <c r="BC23" s="126">
        <v>8706</v>
      </c>
      <c r="BD23" s="126">
        <v>7819</v>
      </c>
      <c r="BE23" s="126">
        <v>8192</v>
      </c>
      <c r="BF23" s="126">
        <v>8547</v>
      </c>
      <c r="BG23" s="126">
        <v>8512</v>
      </c>
      <c r="BH23" s="126">
        <v>9102</v>
      </c>
      <c r="BI23" s="126">
        <v>7696</v>
      </c>
      <c r="BJ23" s="126">
        <v>8246</v>
      </c>
      <c r="BK23" s="126">
        <v>8273</v>
      </c>
      <c r="BL23" s="126">
        <v>8311</v>
      </c>
      <c r="BM23" s="126">
        <v>8366</v>
      </c>
      <c r="BN23" s="126">
        <v>7545</v>
      </c>
      <c r="BO23" s="126">
        <v>8285</v>
      </c>
      <c r="BP23" s="126">
        <v>8404</v>
      </c>
      <c r="BQ23" s="126">
        <v>8147</v>
      </c>
      <c r="BR23" s="126">
        <v>8391</v>
      </c>
      <c r="BS23" s="126">
        <v>8793</v>
      </c>
      <c r="BT23" s="126">
        <v>12575</v>
      </c>
      <c r="BU23" s="126">
        <v>11588</v>
      </c>
      <c r="BV23" s="126">
        <v>12351</v>
      </c>
      <c r="BW23" s="126">
        <v>11905</v>
      </c>
      <c r="BX23" s="126">
        <v>11627</v>
      </c>
      <c r="BY23" s="126">
        <v>10396</v>
      </c>
      <c r="BZ23" s="126">
        <v>12479</v>
      </c>
      <c r="CA23" s="126">
        <v>12034</v>
      </c>
      <c r="CB23" s="126">
        <v>8999</v>
      </c>
      <c r="CC23" s="126">
        <v>7132</v>
      </c>
      <c r="CD23" s="126">
        <v>8324</v>
      </c>
      <c r="CE23" s="126">
        <v>6843</v>
      </c>
      <c r="CF23" s="126">
        <v>4996</v>
      </c>
      <c r="CG23" s="126">
        <v>0</v>
      </c>
      <c r="CH23" s="126">
        <v>11292</v>
      </c>
      <c r="CI23" s="126">
        <v>11465</v>
      </c>
      <c r="CJ23" s="126">
        <v>10295</v>
      </c>
      <c r="CK23" s="126">
        <v>11455</v>
      </c>
      <c r="CL23" s="126">
        <v>12303</v>
      </c>
      <c r="CM23" s="126">
        <v>7026</v>
      </c>
      <c r="CN23" s="126"/>
      <c r="CO23" s="126"/>
      <c r="CP23" s="126"/>
      <c r="CQ23" s="126"/>
      <c r="CR23" s="126"/>
      <c r="CS23" s="126"/>
      <c r="CT23" s="126"/>
      <c r="CU23" s="126"/>
      <c r="CV23" s="126">
        <v>11209</v>
      </c>
      <c r="CW23" s="126">
        <v>11623</v>
      </c>
      <c r="CX23" s="126">
        <v>11015</v>
      </c>
      <c r="CY23" s="126">
        <v>10692</v>
      </c>
      <c r="CZ23" s="126"/>
      <c r="DA23" s="126"/>
      <c r="DB23" s="126"/>
      <c r="DC23" s="126"/>
      <c r="DD23" s="289">
        <v>6.7253393313187795</v>
      </c>
      <c r="DE23" s="289"/>
      <c r="DF23" s="289"/>
      <c r="DG23" s="289"/>
      <c r="DH23" s="289"/>
      <c r="DI23" s="289"/>
      <c r="DJ23" s="289"/>
      <c r="DK23" s="289"/>
      <c r="DL23" s="289">
        <v>6.7763859995305138</v>
      </c>
      <c r="DM23" s="289"/>
      <c r="DN23" s="289">
        <v>1.3800912346009389</v>
      </c>
      <c r="DO23" s="289"/>
      <c r="DP23" s="289">
        <v>31.274943661971768</v>
      </c>
      <c r="DQ23" s="289"/>
      <c r="DR23" s="289">
        <v>55.434981830985933</v>
      </c>
      <c r="DS23" s="289"/>
      <c r="DT23" s="289">
        <v>51.484507042253625</v>
      </c>
      <c r="DU23" s="289"/>
      <c r="DV23" s="289">
        <v>0</v>
      </c>
      <c r="DW23" s="289"/>
      <c r="DX23" s="289">
        <v>3.7</v>
      </c>
      <c r="DY23" s="289"/>
      <c r="DZ23" s="289">
        <v>7.5</v>
      </c>
      <c r="EA23" s="289"/>
      <c r="EB23" s="127">
        <f>SUM(RD[[#This Row],[IS1_Inv1_M1]:[IS1_Inv1_M2]])</f>
        <v>23157</v>
      </c>
      <c r="EC23" s="127">
        <f>SUM(RD[[#This Row],[IS2_Inv1_M1]:[IS5_Inv1_M4]])</f>
        <v>168676</v>
      </c>
      <c r="ED23" s="127">
        <f>SUM(RD[[#This Row],[IS6_Inv1_M1]:[IS6_Inv2_M2]])+SUM(RD[[#This Row],[IS8_Inv1_M1]:[IS8_Inv4_M2]])</f>
        <v>138182</v>
      </c>
      <c r="EE23" s="127">
        <f>SUM(RD[[#This Row],[IS7_Inv1_M1]:[IS7_Inv1_M2]])</f>
        <v>23204</v>
      </c>
      <c r="EF23" s="127">
        <f>SUM(RD[[#This Row],[IS9_Inv1_M1]:[IS12_Inv2_M4]])</f>
        <v>263882</v>
      </c>
      <c r="EG23" s="127">
        <f>SUM(RD[[#This Row],[IS13_Inv1_M1]:[IS14_Inv1_M4]])</f>
        <v>126253</v>
      </c>
      <c r="EH23" s="127">
        <f>SUM(RD[[#This Row],[IS15_Inv1_M1]:[IS15_Inv2_M1]])</f>
        <v>4996</v>
      </c>
      <c r="EI23" s="127">
        <f>SUM(RD[[#This Row],[IS16_Inv1_M1]:[IS17_Inv2_M2]])</f>
        <v>63836</v>
      </c>
      <c r="EJ23" s="127">
        <f>SUM(RD[[#This Row],[IS18_Inv1_M1]:[IS19_Inv2_M2]])</f>
        <v>44539</v>
      </c>
      <c r="EK23" s="127">
        <f>SUM(RD[[#This Row],[IS20_Inv1_M1]:[IS20_Inv2_M2]])</f>
        <v>0</v>
      </c>
      <c r="EL23" s="290">
        <f>SUM(RD[[#This Row],[O2R4_P1]:[O2R22_P2]])</f>
        <v>856725</v>
      </c>
      <c r="EM23" s="127">
        <f>IFERROR(AVERAGEIF(RD[[#This Row],[POA_UP_MCR (KWh/m2)]:[POA_UP_Ph3 (KWh/m2)2]],"&lt;&gt;0",RD[[#This Row],[POA_UP_MCR (KWh/m2)]:[POA_UP_Ph3 (KWh/m2)2]]),"")</f>
        <v>6.7253393313187795</v>
      </c>
      <c r="EN23" s="127" t="str">
        <f>IFERROR(AVERAGEIF(RD[[#This Row],[POA_Down_MCR (KWh/m2)]:[POA_Down_Ph3 (KWh/m2)22]],"&lt;&gt;0",RD[[#This Row],[POA_Down_MCR (KWh/m2)]:[POA_Down_Ph3 (KWh/m2)22]]),"")</f>
        <v/>
      </c>
      <c r="EO23" s="127">
        <f>IFERROR(AVERAGEIF(RD[[#This Row],[GHI_UP_MCR (KWh/m2)]:[GHI_UP_IS1 (KWh/m2)]],"&lt;&gt;0",RD[[#This Row],[GHI_UP_MCR (KWh/m2)]:[GHI_UP_IS1 (KWh/m2)]]),"")</f>
        <v>6.7763859995305138</v>
      </c>
      <c r="EP23" s="127">
        <f>IFERROR(AVERAGEIF(RD[[#This Row],[GHI_Down_MCR (KWh/m2)]:[GHI_Down_IS1 (KWh/m2)]],"&lt;&gt;0",RD[[#This Row],[GHI_Down_MCR (KWh/m2)]:[GHI_Down_IS1 (KWh/m2)]]),"")</f>
        <v>1.3800912346009389</v>
      </c>
      <c r="EQ23" s="128">
        <v>640.30499999999995</v>
      </c>
      <c r="ER23" s="128">
        <v>883.56500000000005</v>
      </c>
      <c r="ES23" s="128">
        <v>48.262</v>
      </c>
      <c r="ET23" s="128">
        <v>215.958</v>
      </c>
      <c r="EU23" s="128">
        <v>166</v>
      </c>
      <c r="EV23" s="128">
        <v>275.78800000000001</v>
      </c>
      <c r="EW23" s="128"/>
      <c r="EX23" s="128">
        <v>66.027000000000001</v>
      </c>
      <c r="EY23" s="128">
        <v>182608</v>
      </c>
      <c r="EZ23" s="128">
        <v>245498</v>
      </c>
      <c r="FA23" s="128">
        <v>113.75700000000001</v>
      </c>
      <c r="FB23" s="128">
        <v>66.158000000000001</v>
      </c>
      <c r="FC23" s="128">
        <v>265.46600000000001</v>
      </c>
      <c r="FD23" s="128">
        <v>90.534000000000006</v>
      </c>
      <c r="FE23" s="128">
        <v>0.108</v>
      </c>
      <c r="FF23" s="128">
        <v>287.67899999999997</v>
      </c>
      <c r="FG23" s="128">
        <v>0</v>
      </c>
      <c r="FH23" s="291" t="str">
        <f>IF((RD[[#This Row],[33 kV_Wind_F1_Ex]]-EQ22)*165000&lt;=0,"",(RD[[#This Row],[33 kV_Wind_F1_Ex]]-EQ22)*165000)</f>
        <v/>
      </c>
      <c r="FI23" s="292">
        <f>IF((RD[[#This Row],[33 kV_Wind_F2_Ex]]-ER22)*165000&lt;=0,"",(RD[[#This Row],[33 kV_Wind_F2_Ex]]-ER22)*165000)</f>
        <v>100650.00000000226</v>
      </c>
      <c r="FJ23" s="131">
        <f>IF((RD[[#This Row],[33 kV_Wind_F3_Ex]]-ES22)*225000&lt;=0,"",(RD[[#This Row],[33 kV_Wind_F3_Ex]]-ES22)*225000)</f>
        <v>246825.00000000029</v>
      </c>
      <c r="FK23" s="131">
        <f>IF((RD[[#This Row],[33 kV_Wind_F4_Ex]]-ET22)*165000&lt;=0,"",(RD[[#This Row],[33 kV_Wind_F4_Ex]]-ET22)*165000)</f>
        <v>103619.99999999767</v>
      </c>
      <c r="FL23" s="228">
        <f>IF((RD[[#This Row],[33 kV_Solar_F1_Ex]]-EU22)*225000&lt;=0,"",(RD[[#This Row],[33 kV_Solar_F1_Ex]]-EU22)*225000)</f>
        <v>200474.99999999799</v>
      </c>
      <c r="FM23" s="132">
        <f>IF((RD[[#This Row],[33kV_Solar_F2_Ex]]-EV22)*225000&lt;=0,"",(RD[[#This Row],[33kV_Solar_F2_Ex]]-EV22)*225000)</f>
        <v>187875.00000000818</v>
      </c>
      <c r="FN23" s="292"/>
      <c r="FO23" s="131">
        <f>IF((RD[[#This Row],[33kV_Solar_F4_Ex]]-EX22)*225000&lt;=0,"",(RD[[#This Row],[33kV_Solar_F4_Ex]]-EX22)*225000)</f>
        <v>186749.99999999962</v>
      </c>
      <c r="FP23" s="292">
        <f>IF((RD[[#This Row],[33kV_OG1_Ex]]-EY22)*1000&lt;=0,0,(RD[[#This Row],[33kV_OG1_Ex]]-EY22)*1000)</f>
        <v>576000</v>
      </c>
      <c r="FQ23" s="228">
        <f>IFERROR(IF((RD[[#This Row],[33kV_OG2_Ex]]-EZ22)*1000&lt;=0,0,(RD[[#This Row],[33kV_OG2_Ex]]-EZ22)*1000),0)</f>
        <v>451000</v>
      </c>
      <c r="FR23" s="132">
        <f>IF((RD[[#This Row],[220kV_TX1_Ex]]-FA22)*800000&lt;=0,0,(RD[[#This Row],[220kV_TX1_Ex]]-FA22)*800000)</f>
        <v>568799.99999999884</v>
      </c>
      <c r="FS23" s="228">
        <f>IF((RD[[#This Row],[220kV_Tx2_Ex]]-FB22)*800000&lt;=0,0,(RD[[#This Row],[220kV_Tx2_Ex]]-FB22)*800000)</f>
        <v>440800.00000000157</v>
      </c>
      <c r="FT23" s="292">
        <f>IF((RD[[#This Row],[220kV_TL_TVM_Ex]]-FC22)*1600000&lt;=0,0,(RD[[#This Row],[220kV_TL_TVM_Ex]]-FC22)*1600000)</f>
        <v>1017600.0000000385</v>
      </c>
      <c r="FU23" s="292">
        <f>IF((RD[[#This Row],[220kV_C&amp;R_PQM_Ex]]-FD22)*1600000&lt;=0,"",(RD[[#This Row],[220kV_C&amp;R_PQM_Ex]]-FD22)*1600000)</f>
        <v>1019200.0000000007</v>
      </c>
      <c r="FV23" s="228">
        <f>IFERROR(IF((RD[[#This Row],[220KV_C&amp;R_PQM_Im]]-FE22)*1600000&lt;=0,0,(RD[[#This Row],[220KV_C&amp;R_PQM_Im]]-FE22)*1600000),"")</f>
        <v>0</v>
      </c>
      <c r="FW23" s="228">
        <f>(RD[[#This Row],[33kV_Aux1_Im]]-FB20)</f>
        <v>223.06699999999998</v>
      </c>
      <c r="FX23" s="228" t="str">
        <f>IF((RD[[#This Row],[33kV_Aux2_Im]]-FG22)*1000&lt;=0,"",(RD[[#This Row],[33kV_Aux2_Im]]-FG22)*1000)</f>
        <v/>
      </c>
      <c r="FY23" s="292">
        <f>IFERROR(RD[[#This Row],[33kV_OG1_Energy (MWh)]]+RD[[#This Row],[33kV_OG2_Energy (MWh)]],"")</f>
        <v>1027000</v>
      </c>
      <c r="FZ23" s="292">
        <f>IFERROR(RD[[#This Row],[220kV_TL_TVM Energy (MWh)]]-RD[[#This Row],[220KV_C&amp;R_PQM_im (MWh)]],"")</f>
        <v>1017600.0000000385</v>
      </c>
      <c r="GA23" s="229">
        <f>IFERROR(RD[[#This Row],[33 kV Total Export (MWH)]]/RD[[#This Row],[220 KV Net Export (MWh)]]-1,"")</f>
        <v>9.2374213836095009E-3</v>
      </c>
      <c r="GB23" s="230">
        <f>IFERROR((RD[[#This Row],[Sunset Time (POA&lt;20 W/m2)]]-RD[[#This Row],[Sunrise Time (POA&gt;20 W/m2)]])*24,0)</f>
        <v>11.816666666666666</v>
      </c>
      <c r="GC23" s="231">
        <f>IFERROR(SUM(RD[[#This Row],[33 kV_Solar_F1_Energy (kWh)]:[33 kV_Solar_F4_Energy (MWh)]])+(RD[[#This Row],[33 kV_Wind_F3_Energy (MWh)]])-(RD[[#This Row],[33 kV Line Loss (%)]]*RD[[#This Row],[220 KV Net Export (MWh)]]),"")</f>
        <v>812525.0000000447</v>
      </c>
      <c r="GD23" s="57">
        <f t="shared" si="190"/>
        <v>821925.00000000605</v>
      </c>
      <c r="GE23" s="143">
        <v>153.69</v>
      </c>
      <c r="GF23" s="57">
        <f t="shared" si="193"/>
        <v>204269.99999999994</v>
      </c>
      <c r="GG23" s="8">
        <f>IFERROR(RD[[#This Row],[Wind Export (33 kV)]]*(1-RD[[#This Row],[33 kV Line Loss (%)]]),RD[[#This Row],[Wind Export (33 kV)]])</f>
        <v>202383.07193397003</v>
      </c>
      <c r="GH23" s="144"/>
      <c r="GI23" s="144"/>
      <c r="GJ23" t="str">
        <f>IFERROR(RD[[#This Row],[E_AC (WPR)]]/RD[[#This Row],[E_DC (WPR)]],"")</f>
        <v/>
      </c>
    </row>
    <row r="24" spans="1:192">
      <c r="A24" s="124">
        <f t="shared" si="189"/>
        <v>45764</v>
      </c>
      <c r="B24" s="129">
        <f>YEAR(RD[[#This Row],[Date]])+IF(MONTH(RD[[#This Row],[Date]])&gt;=4,1,0)</f>
        <v>2026</v>
      </c>
      <c r="C24" s="129">
        <f>YEAR(RD[[#This Row],[Date]])</f>
        <v>2025</v>
      </c>
      <c r="D24" s="130">
        <f t="shared" si="194"/>
        <v>45748</v>
      </c>
      <c r="E24" s="129">
        <f>DAY(EOMONTH(RD[[#This Row],[Date]],0))</f>
        <v>30</v>
      </c>
      <c r="F24" s="136">
        <v>0.26944444444444443</v>
      </c>
      <c r="G24" s="136">
        <v>0.76388888888888884</v>
      </c>
      <c r="H24" s="126">
        <v>11842</v>
      </c>
      <c r="I24" s="126">
        <v>12005</v>
      </c>
      <c r="J24" s="126">
        <v>11669</v>
      </c>
      <c r="K24" s="126">
        <v>11041</v>
      </c>
      <c r="L24" s="126">
        <v>11562</v>
      </c>
      <c r="M24" s="126">
        <v>11468</v>
      </c>
      <c r="N24" s="126">
        <v>11877</v>
      </c>
      <c r="O24" s="126">
        <v>11664</v>
      </c>
      <c r="P24" s="126">
        <v>11531</v>
      </c>
      <c r="Q24" s="126">
        <v>11688</v>
      </c>
      <c r="R24" s="126">
        <v>11394</v>
      </c>
      <c r="S24" s="126">
        <v>11419</v>
      </c>
      <c r="T24" s="126">
        <v>11200</v>
      </c>
      <c r="U24" s="126">
        <v>12237</v>
      </c>
      <c r="V24" s="126">
        <v>8532</v>
      </c>
      <c r="W24" s="126">
        <v>8085</v>
      </c>
      <c r="X24" s="126">
        <v>8288</v>
      </c>
      <c r="Y24" s="126">
        <v>7683</v>
      </c>
      <c r="Z24" s="126">
        <v>12329</v>
      </c>
      <c r="AA24" s="126">
        <v>12107</v>
      </c>
      <c r="AB24" s="126">
        <v>10816</v>
      </c>
      <c r="AC24" s="126">
        <v>10995</v>
      </c>
      <c r="AD24" s="126">
        <v>11918</v>
      </c>
      <c r="AE24" s="126">
        <v>12133</v>
      </c>
      <c r="AF24" s="126">
        <v>12582</v>
      </c>
      <c r="AG24" s="126">
        <v>12771</v>
      </c>
      <c r="AH24" s="126">
        <v>11919</v>
      </c>
      <c r="AI24" s="126">
        <v>12375</v>
      </c>
      <c r="AJ24" s="126">
        <v>11680</v>
      </c>
      <c r="AK24" s="126">
        <v>11451</v>
      </c>
      <c r="AL24" s="126">
        <v>10850</v>
      </c>
      <c r="AM24" s="126">
        <v>11143</v>
      </c>
      <c r="AN24" s="126">
        <v>8678</v>
      </c>
      <c r="AO24" s="126">
        <v>8714</v>
      </c>
      <c r="AP24" s="126">
        <v>7705</v>
      </c>
      <c r="AQ24" s="126">
        <v>7897</v>
      </c>
      <c r="AR24" s="126">
        <v>8247</v>
      </c>
      <c r="AS24" s="126">
        <v>8634</v>
      </c>
      <c r="AT24" s="126">
        <v>8428</v>
      </c>
      <c r="AU24" s="126">
        <v>8451</v>
      </c>
      <c r="AV24" s="126">
        <v>8856</v>
      </c>
      <c r="AW24" s="126">
        <v>8636</v>
      </c>
      <c r="AX24" s="126">
        <v>8749</v>
      </c>
      <c r="AY24" s="126">
        <v>8418</v>
      </c>
      <c r="AZ24" s="126">
        <v>9022</v>
      </c>
      <c r="BA24" s="126">
        <v>2966</v>
      </c>
      <c r="BB24" s="126">
        <v>8665</v>
      </c>
      <c r="BC24" s="126">
        <v>8580</v>
      </c>
      <c r="BD24" s="126">
        <v>7749</v>
      </c>
      <c r="BE24" s="126">
        <v>8086</v>
      </c>
      <c r="BF24" s="126">
        <v>8435</v>
      </c>
      <c r="BG24" s="126">
        <v>8436</v>
      </c>
      <c r="BH24" s="126">
        <v>8925</v>
      </c>
      <c r="BI24" s="126">
        <v>7590</v>
      </c>
      <c r="BJ24" s="126">
        <v>8110</v>
      </c>
      <c r="BK24" s="126">
        <v>8153</v>
      </c>
      <c r="BL24" s="126">
        <v>7771</v>
      </c>
      <c r="BM24" s="126">
        <v>8245</v>
      </c>
      <c r="BN24" s="126">
        <v>7439</v>
      </c>
      <c r="BO24" s="126">
        <v>8180</v>
      </c>
      <c r="BP24" s="126">
        <v>8279</v>
      </c>
      <c r="BQ24" s="126">
        <v>7929</v>
      </c>
      <c r="BR24" s="126">
        <v>8223</v>
      </c>
      <c r="BS24" s="126">
        <v>8655</v>
      </c>
      <c r="BT24" s="126">
        <v>12062</v>
      </c>
      <c r="BU24" s="126">
        <v>10420</v>
      </c>
      <c r="BV24" s="126">
        <v>12251</v>
      </c>
      <c r="BW24" s="126">
        <v>11839</v>
      </c>
      <c r="BX24" s="126">
        <v>11558</v>
      </c>
      <c r="BY24" s="126">
        <v>10322</v>
      </c>
      <c r="BZ24" s="126">
        <v>12387</v>
      </c>
      <c r="CA24" s="126">
        <v>11930</v>
      </c>
      <c r="CB24" s="126">
        <v>8922</v>
      </c>
      <c r="CC24" s="126">
        <v>7047</v>
      </c>
      <c r="CD24" s="126">
        <v>8137</v>
      </c>
      <c r="CE24" s="126">
        <v>6788</v>
      </c>
      <c r="CF24" s="126">
        <v>4978</v>
      </c>
      <c r="CG24" s="126">
        <v>0</v>
      </c>
      <c r="CH24" s="126">
        <v>11029</v>
      </c>
      <c r="CI24" s="126">
        <v>11392</v>
      </c>
      <c r="CJ24" s="126">
        <v>10179</v>
      </c>
      <c r="CK24" s="126">
        <v>10737</v>
      </c>
      <c r="CL24" s="126">
        <v>12156</v>
      </c>
      <c r="CM24" s="126">
        <v>6454</v>
      </c>
      <c r="CN24" s="126"/>
      <c r="CO24" s="126"/>
      <c r="CP24" s="126"/>
      <c r="CQ24" s="126"/>
      <c r="CR24" s="126"/>
      <c r="CS24" s="126"/>
      <c r="CT24" s="126"/>
      <c r="CU24" s="126"/>
      <c r="CV24" s="126">
        <v>10890</v>
      </c>
      <c r="CW24" s="126">
        <v>10600</v>
      </c>
      <c r="CX24" s="126">
        <v>10274</v>
      </c>
      <c r="CY24" s="126">
        <v>9837</v>
      </c>
      <c r="CZ24" s="126"/>
      <c r="DA24" s="126"/>
      <c r="DB24" s="126"/>
      <c r="DC24" s="126"/>
      <c r="DD24" s="289">
        <v>6.6595494766732122</v>
      </c>
      <c r="DE24" s="289"/>
      <c r="DF24" s="289"/>
      <c r="DG24" s="289"/>
      <c r="DH24" s="289"/>
      <c r="DI24" s="289"/>
      <c r="DJ24" s="289"/>
      <c r="DK24" s="289"/>
      <c r="DL24" s="289">
        <v>6.7460332342216001</v>
      </c>
      <c r="DM24" s="289"/>
      <c r="DN24" s="289">
        <v>1.2057791399719497</v>
      </c>
      <c r="DO24" s="289"/>
      <c r="DP24" s="289">
        <v>30.672468443197747</v>
      </c>
      <c r="DQ24" s="289"/>
      <c r="DR24" s="289">
        <v>53.100905539971919</v>
      </c>
      <c r="DS24" s="289"/>
      <c r="DT24" s="289">
        <v>55.944319775595936</v>
      </c>
      <c r="DU24" s="289"/>
      <c r="DV24" s="289">
        <v>22</v>
      </c>
      <c r="DW24" s="289"/>
      <c r="DX24" s="289">
        <v>3.8</v>
      </c>
      <c r="DY24" s="289"/>
      <c r="DZ24" s="289">
        <v>7.7</v>
      </c>
      <c r="EA24" s="289"/>
      <c r="EB24" s="127">
        <f>SUM(RD[[#This Row],[IS1_Inv1_M1]:[IS1_Inv1_M2]])</f>
        <v>23847</v>
      </c>
      <c r="EC24" s="127">
        <f>SUM(RD[[#This Row],[IS2_Inv1_M1]:[IS5_Inv1_M4]])</f>
        <v>171338</v>
      </c>
      <c r="ED24" s="127">
        <f>SUM(RD[[#This Row],[IS6_Inv1_M1]:[IS6_Inv2_M2]])+SUM(RD[[#This Row],[IS8_Inv1_M1]:[IS8_Inv4_M2]])</f>
        <v>141018</v>
      </c>
      <c r="EE24" s="127">
        <f>SUM(RD[[#This Row],[IS7_Inv1_M1]:[IS7_Inv1_M2]])</f>
        <v>24051</v>
      </c>
      <c r="EF24" s="127">
        <f>SUM(RD[[#This Row],[IS9_Inv1_M1]:[IS12_Inv2_M4]])</f>
        <v>260851</v>
      </c>
      <c r="EG24" s="127">
        <f>SUM(RD[[#This Row],[IS13_Inv1_M1]:[IS14_Inv1_M4]])</f>
        <v>123663</v>
      </c>
      <c r="EH24" s="127">
        <f>SUM(RD[[#This Row],[IS15_Inv1_M1]:[IS15_Inv2_M1]])</f>
        <v>4978</v>
      </c>
      <c r="EI24" s="127">
        <f>SUM(RD[[#This Row],[IS16_Inv1_M1]:[IS17_Inv2_M2]])</f>
        <v>61947</v>
      </c>
      <c r="EJ24" s="127">
        <f>SUM(RD[[#This Row],[IS18_Inv1_M1]:[IS19_Inv2_M2]])</f>
        <v>41601</v>
      </c>
      <c r="EK24" s="127">
        <f>SUM(RD[[#This Row],[IS20_Inv1_M1]:[IS20_Inv2_M2]])</f>
        <v>0</v>
      </c>
      <c r="EL24" s="290">
        <f>SUM(RD[[#This Row],[O2R4_P1]:[O2R22_P2]])</f>
        <v>853294</v>
      </c>
      <c r="EM24" s="127">
        <f>IFERROR(AVERAGEIF(RD[[#This Row],[POA_UP_MCR (KWh/m2)]:[POA_UP_Ph3 (KWh/m2)2]],"&lt;&gt;0",RD[[#This Row],[POA_UP_MCR (KWh/m2)]:[POA_UP_Ph3 (KWh/m2)2]]),"")</f>
        <v>6.6595494766732122</v>
      </c>
      <c r="EN24" s="127" t="str">
        <f>IFERROR(AVERAGEIF(RD[[#This Row],[POA_Down_MCR (KWh/m2)]:[POA_Down_Ph3 (KWh/m2)22]],"&lt;&gt;0",RD[[#This Row],[POA_Down_MCR (KWh/m2)]:[POA_Down_Ph3 (KWh/m2)22]]),"")</f>
        <v/>
      </c>
      <c r="EO24" s="127">
        <f>IFERROR(AVERAGEIF(RD[[#This Row],[GHI_UP_MCR (KWh/m2)]:[GHI_UP_IS1 (KWh/m2)]],"&lt;&gt;0",RD[[#This Row],[GHI_UP_MCR (KWh/m2)]:[GHI_UP_IS1 (KWh/m2)]]),"")</f>
        <v>6.7460332342216001</v>
      </c>
      <c r="EP24" s="127">
        <f>IFERROR(AVERAGEIF(RD[[#This Row],[GHI_Down_MCR (KWh/m2)]:[GHI_Down_IS1 (KWh/m2)]],"&lt;&gt;0",RD[[#This Row],[GHI_Down_MCR (KWh/m2)]:[GHI_Down_IS1 (KWh/m2)]]),"")</f>
        <v>1.2057791399719497</v>
      </c>
      <c r="EQ24" s="128">
        <v>640.30499999999995</v>
      </c>
      <c r="ER24" s="128">
        <v>884.24699999999996</v>
      </c>
      <c r="ES24" s="128">
        <v>49.345999999999997</v>
      </c>
      <c r="ET24" s="128">
        <v>216.56399999999999</v>
      </c>
      <c r="EU24" s="128">
        <v>166.89500000000001</v>
      </c>
      <c r="EV24" s="128">
        <v>276.63799999999998</v>
      </c>
      <c r="EW24" s="128"/>
      <c r="EX24" s="128">
        <v>66.838999999999999</v>
      </c>
      <c r="EY24" s="128">
        <v>183183</v>
      </c>
      <c r="EZ24" s="128">
        <v>245953</v>
      </c>
      <c r="FA24" s="128">
        <v>114.46899999999999</v>
      </c>
      <c r="FB24" s="128">
        <v>66.716999999999999</v>
      </c>
      <c r="FC24" s="128">
        <v>266.10599999999999</v>
      </c>
      <c r="FD24" s="128">
        <v>91.174000000000007</v>
      </c>
      <c r="FE24" s="128">
        <v>0.108</v>
      </c>
      <c r="FF24" s="128">
        <v>288.07900000000001</v>
      </c>
      <c r="FG24" s="128">
        <v>0</v>
      </c>
      <c r="FH24" s="291" t="str">
        <f>IF((RD[[#This Row],[33 kV_Wind_F1_Ex]]-EQ23)*165000&lt;=0,"",(RD[[#This Row],[33 kV_Wind_F1_Ex]]-EQ23)*165000)</f>
        <v/>
      </c>
      <c r="FI24" s="292">
        <f>IF((RD[[#This Row],[33 kV_Wind_F2_Ex]]-ER23)*165000&lt;=0,"",(RD[[#This Row],[33 kV_Wind_F2_Ex]]-ER23)*165000)</f>
        <v>112529.99999998395</v>
      </c>
      <c r="FJ24" s="131">
        <f>IF((RD[[#This Row],[33 kV_Wind_F3_Ex]]-ES23)*225000&lt;=0,"",(RD[[#This Row],[33 kV_Wind_F3_Ex]]-ES23)*225000)</f>
        <v>243899.99999999913</v>
      </c>
      <c r="FK24" s="131">
        <f>IF((RD[[#This Row],[33 kV_Wind_F4_Ex]]-ET23)*165000&lt;=0,"",(RD[[#This Row],[33 kV_Wind_F4_Ex]]-ET23)*165000)</f>
        <v>99989.999999999098</v>
      </c>
      <c r="FL24" s="228">
        <f>IF((RD[[#This Row],[33 kV_Solar_F1_Ex]]-EU23)*225000&lt;=0,"",(RD[[#This Row],[33 kV_Solar_F1_Ex]]-EU23)*225000)</f>
        <v>201375.0000000023</v>
      </c>
      <c r="FM24" s="132">
        <f>IF((RD[[#This Row],[33kV_Solar_F2_Ex]]-EV23)*225000&lt;=0,"",(RD[[#This Row],[33kV_Solar_F2_Ex]]-EV23)*225000)</f>
        <v>191249.99999999232</v>
      </c>
      <c r="FN24" s="292"/>
      <c r="FO24" s="131">
        <f>IF((RD[[#This Row],[33kV_Solar_F4_Ex]]-EX23)*225000&lt;=0,"",(RD[[#This Row],[33kV_Solar_F4_Ex]]-EX23)*225000)</f>
        <v>182699.99999999948</v>
      </c>
      <c r="FP24" s="292">
        <f>IF((RD[[#This Row],[33kV_OG1_Ex]]-EY23)*1000&lt;=0,0,(RD[[#This Row],[33kV_OG1_Ex]]-EY23)*1000)</f>
        <v>575000</v>
      </c>
      <c r="FQ24" s="228">
        <f>IFERROR(IF((RD[[#This Row],[33kV_OG2_Ex]]-EZ23)*1000&lt;=0,0,(RD[[#This Row],[33kV_OG2_Ex]]-EZ23)*1000),0)</f>
        <v>455000</v>
      </c>
      <c r="FR24" s="132">
        <f>IF((RD[[#This Row],[220kV_TX1_Ex]]-FA23)*800000&lt;=0,0,(RD[[#This Row],[220kV_TX1_Ex]]-FA23)*800000)</f>
        <v>569599.99999999127</v>
      </c>
      <c r="FS24" s="228">
        <f>IF((RD[[#This Row],[220kV_Tx2_Ex]]-FB23)*800000&lt;=0,0,(RD[[#This Row],[220kV_Tx2_Ex]]-FB23)*800000)</f>
        <v>447199.99999999802</v>
      </c>
      <c r="FT24" s="292">
        <f>IF((RD[[#This Row],[220kV_TL_TVM_Ex]]-FC23)*1600000&lt;=0,0,(RD[[#This Row],[220kV_TL_TVM_Ex]]-FC23)*1600000)</f>
        <v>1023999.9999999781</v>
      </c>
      <c r="FU24" s="292">
        <f>IF((RD[[#This Row],[220kV_C&amp;R_PQM_Ex]]-FD23)*1600000&lt;=0,"",(RD[[#This Row],[220kV_C&amp;R_PQM_Ex]]-FD23)*1600000)</f>
        <v>1024000.0000000009</v>
      </c>
      <c r="FV24" s="228">
        <f>IFERROR(IF((RD[[#This Row],[220KV_C&amp;R_PQM_Im]]-FE23)*1600000&lt;=0,0,(RD[[#This Row],[220KV_C&amp;R_PQM_Im]]-FE23)*1600000),"")</f>
        <v>0</v>
      </c>
      <c r="FW24" s="228">
        <f>(RD[[#This Row],[33kV_Aux1_Im]]-FB21)</f>
        <v>223.00700000000001</v>
      </c>
      <c r="FX24" s="228" t="str">
        <f>IF((RD[[#This Row],[33kV_Aux2_Im]]-FG23)*1000&lt;=0,"",(RD[[#This Row],[33kV_Aux2_Im]]-FG23)*1000)</f>
        <v/>
      </c>
      <c r="FY24" s="292">
        <f>IFERROR(RD[[#This Row],[33kV_OG1_Energy (MWh)]]+RD[[#This Row],[33kV_OG2_Energy (MWh)]],"")</f>
        <v>1030000</v>
      </c>
      <c r="FZ24" s="292">
        <f>IFERROR(RD[[#This Row],[220kV_TL_TVM Energy (MWh)]]-RD[[#This Row],[220KV_C&amp;R_PQM_im (MWh)]],"")</f>
        <v>1023999.9999999781</v>
      </c>
      <c r="GA24" s="229">
        <f>IFERROR(RD[[#This Row],[33 kV Total Export (MWH)]]/RD[[#This Row],[220 KV Net Export (MWh)]]-1,"")</f>
        <v>5.8593750000215383E-3</v>
      </c>
      <c r="GB24" s="230">
        <f>IFERROR((RD[[#This Row],[Sunset Time (POA&lt;20 W/m2)]]-RD[[#This Row],[Sunrise Time (POA&gt;20 W/m2)]])*24,0)</f>
        <v>11.866666666666665</v>
      </c>
      <c r="GC24" s="231">
        <f>IFERROR(SUM(RD[[#This Row],[33 kV_Solar_F1_Energy (kWh)]:[33 kV_Solar_F4_Energy (MWh)]])+(RD[[#This Row],[33 kV_Wind_F3_Energy (MWh)]])-(RD[[#This Row],[33 kV Line Loss (%)]]*RD[[#This Row],[220 KV Net Export (MWh)]]),"")</f>
        <v>813224.99999997136</v>
      </c>
      <c r="GD24" s="57">
        <f t="shared" si="190"/>
        <v>819224.99999999325</v>
      </c>
      <c r="GE24" s="143">
        <v>153.69</v>
      </c>
      <c r="GF24" s="57">
        <f t="shared" si="193"/>
        <v>212519.99999998306</v>
      </c>
      <c r="GG24" s="8">
        <f>IFERROR(RD[[#This Row],[Wind Export (33 kV)]]*(1-RD[[#This Row],[33 kV Line Loss (%)]]),RD[[#This Row],[Wind Export (33 kV)]])</f>
        <v>211274.76562497858</v>
      </c>
      <c r="GH24" s="144"/>
      <c r="GI24" s="144"/>
      <c r="GJ24" t="str">
        <f>IFERROR(RD[[#This Row],[E_AC (WPR)]]/RD[[#This Row],[E_DC (WPR)]],"")</f>
        <v/>
      </c>
    </row>
    <row r="25" spans="1:192">
      <c r="A25" s="124">
        <f t="shared" si="189"/>
        <v>45765</v>
      </c>
      <c r="B25" s="129">
        <f>YEAR(RD[[#This Row],[Date]])+IF(MONTH(RD[[#This Row],[Date]])&gt;=4,1,0)</f>
        <v>2026</v>
      </c>
      <c r="C25" s="129">
        <f>YEAR(RD[[#This Row],[Date]])</f>
        <v>2025</v>
      </c>
      <c r="D25" s="130">
        <f t="shared" si="194"/>
        <v>45748</v>
      </c>
      <c r="E25" s="129">
        <f>DAY(EOMONTH(RD[[#This Row],[Date]],0))</f>
        <v>30</v>
      </c>
      <c r="F25" s="136">
        <v>0.28055555555555556</v>
      </c>
      <c r="G25" s="136">
        <v>0.73124999999999996</v>
      </c>
      <c r="H25" s="126">
        <v>11247</v>
      </c>
      <c r="I25" s="126">
        <v>11329</v>
      </c>
      <c r="J25" s="126">
        <v>10957</v>
      </c>
      <c r="K25" s="126">
        <v>10385</v>
      </c>
      <c r="L25" s="126">
        <v>10849</v>
      </c>
      <c r="M25" s="126">
        <v>10760</v>
      </c>
      <c r="N25" s="126">
        <v>11171</v>
      </c>
      <c r="O25" s="126">
        <v>10995</v>
      </c>
      <c r="P25" s="126">
        <v>10840</v>
      </c>
      <c r="Q25" s="126">
        <v>11004</v>
      </c>
      <c r="R25" s="126">
        <v>10711</v>
      </c>
      <c r="S25" s="126">
        <v>10743</v>
      </c>
      <c r="T25" s="126">
        <v>10535</v>
      </c>
      <c r="U25" s="126">
        <v>11497</v>
      </c>
      <c r="V25" s="126">
        <v>8043</v>
      </c>
      <c r="W25" s="126">
        <v>7613</v>
      </c>
      <c r="X25" s="126">
        <v>7812</v>
      </c>
      <c r="Y25" s="126">
        <v>7244</v>
      </c>
      <c r="Z25" s="126">
        <v>11729</v>
      </c>
      <c r="AA25" s="126">
        <v>11447</v>
      </c>
      <c r="AB25" s="126">
        <v>10361</v>
      </c>
      <c r="AC25" s="126">
        <v>10467</v>
      </c>
      <c r="AD25" s="126">
        <v>11317</v>
      </c>
      <c r="AE25" s="126">
        <v>11534</v>
      </c>
      <c r="AF25" s="126">
        <v>11924</v>
      </c>
      <c r="AG25" s="126">
        <v>12062</v>
      </c>
      <c r="AH25" s="126">
        <v>11236</v>
      </c>
      <c r="AI25" s="126">
        <v>11704</v>
      </c>
      <c r="AJ25" s="126">
        <v>10979</v>
      </c>
      <c r="AK25" s="126">
        <v>10764</v>
      </c>
      <c r="AL25" s="126">
        <v>10206</v>
      </c>
      <c r="AM25" s="126">
        <v>10515</v>
      </c>
      <c r="AN25" s="126">
        <v>8365</v>
      </c>
      <c r="AO25" s="126">
        <v>8464</v>
      </c>
      <c r="AP25" s="126">
        <v>7374</v>
      </c>
      <c r="AQ25" s="126">
        <v>7532</v>
      </c>
      <c r="AR25" s="126">
        <v>7963</v>
      </c>
      <c r="AS25" s="126">
        <v>8243</v>
      </c>
      <c r="AT25" s="126">
        <v>8031</v>
      </c>
      <c r="AU25" s="126">
        <v>7929</v>
      </c>
      <c r="AV25" s="126">
        <v>8430</v>
      </c>
      <c r="AW25" s="126">
        <v>8219</v>
      </c>
      <c r="AX25" s="126">
        <v>8329</v>
      </c>
      <c r="AY25" s="126">
        <v>8005</v>
      </c>
      <c r="AZ25" s="126">
        <v>8595</v>
      </c>
      <c r="BA25" s="126">
        <v>2824</v>
      </c>
      <c r="BB25" s="126">
        <v>8243</v>
      </c>
      <c r="BC25" s="126">
        <v>8164</v>
      </c>
      <c r="BD25" s="126">
        <v>7354</v>
      </c>
      <c r="BE25" s="126">
        <v>7679</v>
      </c>
      <c r="BF25" s="126">
        <v>7995</v>
      </c>
      <c r="BG25" s="126">
        <v>8015</v>
      </c>
      <c r="BH25" s="126">
        <v>8551</v>
      </c>
      <c r="BI25" s="126">
        <v>7195</v>
      </c>
      <c r="BJ25" s="126">
        <v>7722</v>
      </c>
      <c r="BK25" s="126">
        <v>7771</v>
      </c>
      <c r="BL25" s="126">
        <v>7612</v>
      </c>
      <c r="BM25" s="126">
        <v>7859</v>
      </c>
      <c r="BN25" s="126">
        <v>7083</v>
      </c>
      <c r="BO25" s="126">
        <v>7798</v>
      </c>
      <c r="BP25" s="126">
        <v>7893</v>
      </c>
      <c r="BQ25" s="126">
        <v>7583</v>
      </c>
      <c r="BR25" s="126">
        <v>7820</v>
      </c>
      <c r="BS25" s="126">
        <v>8248</v>
      </c>
      <c r="BT25" s="126">
        <v>11784</v>
      </c>
      <c r="BU25" s="126">
        <v>10856</v>
      </c>
      <c r="BV25" s="126">
        <v>11573</v>
      </c>
      <c r="BW25" s="126">
        <v>11193</v>
      </c>
      <c r="BX25" s="126">
        <v>10975</v>
      </c>
      <c r="BY25" s="126">
        <v>9768</v>
      </c>
      <c r="BZ25" s="126">
        <v>11716</v>
      </c>
      <c r="CA25" s="126">
        <v>11296</v>
      </c>
      <c r="CB25" s="126">
        <v>8565</v>
      </c>
      <c r="CC25" s="126">
        <v>6766</v>
      </c>
      <c r="CD25" s="126">
        <v>7752</v>
      </c>
      <c r="CE25" s="126">
        <v>6471</v>
      </c>
      <c r="CF25" s="126">
        <v>4721</v>
      </c>
      <c r="CG25" s="126">
        <v>0</v>
      </c>
      <c r="CH25" s="126">
        <v>10703</v>
      </c>
      <c r="CI25" s="126">
        <v>10955</v>
      </c>
      <c r="CJ25" s="126">
        <v>9712</v>
      </c>
      <c r="CK25" s="126">
        <v>10809</v>
      </c>
      <c r="CL25" s="126">
        <v>11663</v>
      </c>
      <c r="CM25" s="126">
        <v>6523</v>
      </c>
      <c r="CN25" s="126"/>
      <c r="CO25" s="126"/>
      <c r="CP25" s="126"/>
      <c r="CQ25" s="126"/>
      <c r="CR25" s="126"/>
      <c r="CS25" s="126"/>
      <c r="CT25" s="126"/>
      <c r="CU25" s="126"/>
      <c r="CV25" s="126">
        <v>9585</v>
      </c>
      <c r="CW25" s="126">
        <v>9557</v>
      </c>
      <c r="CX25" s="126">
        <v>10453</v>
      </c>
      <c r="CY25" s="126">
        <v>10094</v>
      </c>
      <c r="CZ25" s="126"/>
      <c r="DA25" s="126"/>
      <c r="DB25" s="126"/>
      <c r="DC25" s="126"/>
      <c r="DD25" s="289">
        <v>6.3489090699269237</v>
      </c>
      <c r="DE25" s="289"/>
      <c r="DF25" s="289"/>
      <c r="DG25" s="289"/>
      <c r="DH25" s="289"/>
      <c r="DI25" s="289"/>
      <c r="DJ25" s="289"/>
      <c r="DK25" s="289"/>
      <c r="DL25" s="289">
        <v>6.4610035120512785</v>
      </c>
      <c r="DM25" s="289"/>
      <c r="DN25" s="289">
        <v>1.1541882564102559</v>
      </c>
      <c r="DO25" s="289"/>
      <c r="DP25" s="289">
        <v>31.215569230769258</v>
      </c>
      <c r="DQ25" s="289"/>
      <c r="DR25" s="289">
        <v>56.749778384615425</v>
      </c>
      <c r="DS25" s="289"/>
      <c r="DT25" s="289">
        <v>53.936923076923087</v>
      </c>
      <c r="DU25" s="289"/>
      <c r="DV25" s="289">
        <v>0</v>
      </c>
      <c r="DW25" s="289"/>
      <c r="DX25" s="289">
        <v>4.2</v>
      </c>
      <c r="DY25" s="289"/>
      <c r="DZ25" s="289">
        <v>8.4</v>
      </c>
      <c r="EA25" s="289"/>
      <c r="EB25" s="127">
        <f>SUM(RD[[#This Row],[IS1_Inv1_M1]:[IS1_Inv1_M2]])</f>
        <v>22576</v>
      </c>
      <c r="EC25" s="127">
        <f>SUM(RD[[#This Row],[IS2_Inv1_M1]:[IS5_Inv1_M4]])</f>
        <v>161159</v>
      </c>
      <c r="ED25" s="127">
        <f>SUM(RD[[#This Row],[IS6_Inv1_M1]:[IS6_Inv2_M2]])+SUM(RD[[#This Row],[IS8_Inv1_M1]:[IS8_Inv4_M2]])</f>
        <v>133394</v>
      </c>
      <c r="EE25" s="127">
        <f>SUM(RD[[#This Row],[IS7_Inv1_M1]:[IS7_Inv1_M2]])</f>
        <v>22851</v>
      </c>
      <c r="EF25" s="127">
        <f>SUM(RD[[#This Row],[IS9_Inv1_M1]:[IS12_Inv2_M4]])</f>
        <v>248888</v>
      </c>
      <c r="EG25" s="127">
        <f>SUM(RD[[#This Row],[IS13_Inv1_M1]:[IS14_Inv1_M4]])</f>
        <v>118715</v>
      </c>
      <c r="EH25" s="127">
        <f>SUM(RD[[#This Row],[IS15_Inv1_M1]:[IS15_Inv2_M1]])</f>
        <v>4721</v>
      </c>
      <c r="EI25" s="127">
        <f>SUM(RD[[#This Row],[IS16_Inv1_M1]:[IS17_Inv2_M2]])</f>
        <v>60365</v>
      </c>
      <c r="EJ25" s="127">
        <f>SUM(RD[[#This Row],[IS18_Inv1_M1]:[IS19_Inv2_M2]])</f>
        <v>39689</v>
      </c>
      <c r="EK25" s="127">
        <f>SUM(RD[[#This Row],[IS20_Inv1_M1]:[IS20_Inv2_M2]])</f>
        <v>0</v>
      </c>
      <c r="EL25" s="290">
        <f>SUM(RD[[#This Row],[O2R4_P1]:[O2R22_P2]])</f>
        <v>812358</v>
      </c>
      <c r="EM25" s="127">
        <f>IFERROR(AVERAGEIF(RD[[#This Row],[POA_UP_MCR (KWh/m2)]:[POA_UP_Ph3 (KWh/m2)2]],"&lt;&gt;0",RD[[#This Row],[POA_UP_MCR (KWh/m2)]:[POA_UP_Ph3 (KWh/m2)2]]),"")</f>
        <v>6.3489090699269237</v>
      </c>
      <c r="EN25" s="127" t="str">
        <f>IFERROR(AVERAGEIF(RD[[#This Row],[POA_Down_MCR (KWh/m2)]:[POA_Down_Ph3 (KWh/m2)22]],"&lt;&gt;0",RD[[#This Row],[POA_Down_MCR (KWh/m2)]:[POA_Down_Ph3 (KWh/m2)22]]),"")</f>
        <v/>
      </c>
      <c r="EO25" s="127">
        <f>IFERROR(AVERAGEIF(RD[[#This Row],[GHI_UP_MCR (KWh/m2)]:[GHI_UP_IS1 (KWh/m2)]],"&lt;&gt;0",RD[[#This Row],[GHI_UP_MCR (KWh/m2)]:[GHI_UP_IS1 (KWh/m2)]]),"")</f>
        <v>6.4610035120512785</v>
      </c>
      <c r="EP25" s="127">
        <f>IFERROR(AVERAGEIF(RD[[#This Row],[GHI_Down_MCR (KWh/m2)]:[GHI_Down_IS1 (KWh/m2)]],"&lt;&gt;0",RD[[#This Row],[GHI_Down_MCR (KWh/m2)]:[GHI_Down_IS1 (KWh/m2)]]),"")</f>
        <v>1.1541882564102559</v>
      </c>
      <c r="EQ25" s="128">
        <v>640.30499999999995</v>
      </c>
      <c r="ER25" s="128">
        <v>885.04300000000001</v>
      </c>
      <c r="ES25" s="128">
        <v>50.381</v>
      </c>
      <c r="ET25" s="128">
        <v>217.27199999999999</v>
      </c>
      <c r="EU25" s="128">
        <v>167.74199999999999</v>
      </c>
      <c r="EV25" s="128">
        <v>277.43900000000002</v>
      </c>
      <c r="EW25" s="128"/>
      <c r="EX25" s="128">
        <v>67.622</v>
      </c>
      <c r="EY25" s="128">
        <v>183730</v>
      </c>
      <c r="EZ25" s="128">
        <v>246434</v>
      </c>
      <c r="FA25" s="128">
        <v>115.145</v>
      </c>
      <c r="FB25" s="128">
        <v>67.31</v>
      </c>
      <c r="FC25" s="128">
        <v>266.74400000000003</v>
      </c>
      <c r="FD25" s="128">
        <v>91.811000000000007</v>
      </c>
      <c r="FE25" s="128">
        <v>0.108</v>
      </c>
      <c r="FF25" s="128">
        <v>288.47899999999998</v>
      </c>
      <c r="FG25" s="128">
        <v>0</v>
      </c>
      <c r="FH25" s="291" t="str">
        <f>IF((RD[[#This Row],[33 kV_Wind_F1_Ex]]-EQ24)*165000&lt;=0,"",(RD[[#This Row],[33 kV_Wind_F1_Ex]]-EQ24)*165000)</f>
        <v/>
      </c>
      <c r="FI25" s="292">
        <f>IF((RD[[#This Row],[33 kV_Wind_F2_Ex]]-ER24)*165000&lt;=0,"",(RD[[#This Row],[33 kV_Wind_F2_Ex]]-ER24)*165000)</f>
        <v>131340.00000000809</v>
      </c>
      <c r="FJ25" s="131">
        <f>IF((RD[[#This Row],[33 kV_Wind_F3_Ex]]-ES24)*225000&lt;=0,"",(RD[[#This Row],[33 kV_Wind_F3_Ex]]-ES24)*225000)</f>
        <v>232875.00000000084</v>
      </c>
      <c r="FK25" s="131">
        <f>IF((RD[[#This Row],[33 kV_Wind_F4_Ex]]-ET24)*165000&lt;=0,"",(RD[[#This Row],[33 kV_Wind_F4_Ex]]-ET24)*165000)</f>
        <v>116819.99999999974</v>
      </c>
      <c r="FL25" s="228">
        <f>IF((RD[[#This Row],[33 kV_Solar_F1_Ex]]-EU24)*225000&lt;=0,"",(RD[[#This Row],[33 kV_Solar_F1_Ex]]-EU24)*225000)</f>
        <v>190574.99999999549</v>
      </c>
      <c r="FM25" s="132">
        <f>IF((RD[[#This Row],[33kV_Solar_F2_Ex]]-EV24)*225000&lt;=0,"",(RD[[#This Row],[33kV_Solar_F2_Ex]]-EV24)*225000)</f>
        <v>180225.00000001004</v>
      </c>
      <c r="FN25" s="292"/>
      <c r="FO25" s="131">
        <f>IF((RD[[#This Row],[33kV_Solar_F4_Ex]]-EX24)*225000&lt;=0,"",(RD[[#This Row],[33kV_Solar_F4_Ex]]-EX24)*225000)</f>
        <v>176175.00000000029</v>
      </c>
      <c r="FP25" s="292">
        <f>IF((RD[[#This Row],[33kV_OG1_Ex]]-EY24)*1000&lt;=0,0,(RD[[#This Row],[33kV_OG1_Ex]]-EY24)*1000)</f>
        <v>547000</v>
      </c>
      <c r="FQ25" s="228">
        <f>IFERROR(IF((RD[[#This Row],[33kV_OG2_Ex]]-EZ24)*1000&lt;=0,0,(RD[[#This Row],[33kV_OG2_Ex]]-EZ24)*1000),0)</f>
        <v>481000</v>
      </c>
      <c r="FR25" s="132">
        <f>IF((RD[[#This Row],[220kV_TX1_Ex]]-FA24)*800000&lt;=0,0,(RD[[#This Row],[220kV_TX1_Ex]]-FA24)*800000)</f>
        <v>540800.00000000151</v>
      </c>
      <c r="FS25" s="228">
        <f>IF((RD[[#This Row],[220kV_Tx2_Ex]]-FB24)*800000&lt;=0,0,(RD[[#This Row],[220kV_Tx2_Ex]]-FB24)*800000)</f>
        <v>474400.00000000279</v>
      </c>
      <c r="FT25" s="292">
        <f>IF((RD[[#This Row],[220kV_TL_TVM_Ex]]-FC24)*1600000&lt;=0,0,(RD[[#This Row],[220kV_TL_TVM_Ex]]-FC24)*1600000)</f>
        <v>1020800.0000000538</v>
      </c>
      <c r="FU25" s="292">
        <f>IF((RD[[#This Row],[220kV_C&amp;R_PQM_Ex]]-FD24)*1600000&lt;=0,"",(RD[[#This Row],[220kV_C&amp;R_PQM_Ex]]-FD24)*1600000)</f>
        <v>1019200.0000000007</v>
      </c>
      <c r="FV25" s="228">
        <f>IFERROR(IF((RD[[#This Row],[220KV_C&amp;R_PQM_Im]]-FE24)*1600000&lt;=0,0,(RD[[#This Row],[220KV_C&amp;R_PQM_Im]]-FE24)*1600000),"")</f>
        <v>0</v>
      </c>
      <c r="FW25" s="228">
        <f>(RD[[#This Row],[33kV_Aux1_Im]]-FB22)</f>
        <v>222.87199999999999</v>
      </c>
      <c r="FX25" s="228" t="str">
        <f>IF((RD[[#This Row],[33kV_Aux2_Im]]-FG24)*1000&lt;=0,"",(RD[[#This Row],[33kV_Aux2_Im]]-FG24)*1000)</f>
        <v/>
      </c>
      <c r="FY25" s="292">
        <f>IFERROR(RD[[#This Row],[33kV_OG1_Energy (MWh)]]+RD[[#This Row],[33kV_OG2_Energy (MWh)]],"")</f>
        <v>1028000</v>
      </c>
      <c r="FZ25" s="292">
        <f>IFERROR(RD[[#This Row],[220kV_TL_TVM Energy (MWh)]]-RD[[#This Row],[220KV_C&amp;R_PQM_im (MWh)]],"")</f>
        <v>1020800.0000000538</v>
      </c>
      <c r="GA25" s="229">
        <f>IFERROR(RD[[#This Row],[33 kV Total Export (MWH)]]/RD[[#This Row],[220 KV Net Export (MWh)]]-1,"")</f>
        <v>7.0532915359970971E-3</v>
      </c>
      <c r="GB25" s="230">
        <f>IFERROR((RD[[#This Row],[Sunset Time (POA&lt;20 W/m2)]]-RD[[#This Row],[Sunrise Time (POA&gt;20 W/m2)]])*24,0)</f>
        <v>10.816666666666666</v>
      </c>
      <c r="GC25" s="231">
        <f>IFERROR(SUM(RD[[#This Row],[33 kV_Solar_F1_Energy (kWh)]:[33 kV_Solar_F4_Energy (MWh)]])+(RD[[#This Row],[33 kV_Wind_F3_Energy (MWh)]])-(RD[[#This Row],[33 kV Line Loss (%)]]*RD[[#This Row],[220 KV Net Export (MWh)]]),"")</f>
        <v>772650.00000006042</v>
      </c>
      <c r="GD25" s="57">
        <f t="shared" si="190"/>
        <v>779850.00000000675</v>
      </c>
      <c r="GE25" s="143">
        <v>153.69</v>
      </c>
      <c r="GF25" s="57">
        <f t="shared" si="193"/>
        <v>248160.00000000783</v>
      </c>
      <c r="GG25" s="8">
        <f>IFERROR(RD[[#This Row],[Wind Export (33 kV)]]*(1-RD[[#This Row],[33 kV Line Loss (%)]]),RD[[#This Row],[Wind Export (33 kV)]])</f>
        <v>246409.65517243472</v>
      </c>
      <c r="GH25" s="144"/>
      <c r="GI25" s="144"/>
      <c r="GJ25" t="str">
        <f>IFERROR(RD[[#This Row],[E_AC (WPR)]]/RD[[#This Row],[E_DC (WPR)]],"")</f>
        <v/>
      </c>
    </row>
    <row r="26" spans="1:192">
      <c r="A26" s="124">
        <f t="shared" si="189"/>
        <v>45766</v>
      </c>
      <c r="B26" s="129">
        <f>YEAR(RD[[#This Row],[Date]])+IF(MONTH(RD[[#This Row],[Date]])&gt;=4,1,0)</f>
        <v>2026</v>
      </c>
      <c r="C26" s="129">
        <f>YEAR(RD[[#This Row],[Date]])</f>
        <v>2025</v>
      </c>
      <c r="D26" s="130">
        <f t="shared" si="194"/>
        <v>45748</v>
      </c>
      <c r="E26" s="129">
        <f>DAY(EOMONTH(RD[[#This Row],[Date]],0))</f>
        <v>30</v>
      </c>
      <c r="F26" s="136">
        <v>0.26944444444444443</v>
      </c>
      <c r="G26" s="136">
        <v>0.76388888888888884</v>
      </c>
      <c r="H26" s="126">
        <v>11823</v>
      </c>
      <c r="I26" s="126">
        <v>11946</v>
      </c>
      <c r="J26" s="126">
        <v>11633</v>
      </c>
      <c r="K26" s="126">
        <v>11029</v>
      </c>
      <c r="L26" s="126">
        <v>11520</v>
      </c>
      <c r="M26" s="126">
        <v>11426</v>
      </c>
      <c r="N26" s="126">
        <v>11827</v>
      </c>
      <c r="O26" s="126">
        <v>11636</v>
      </c>
      <c r="P26" s="126">
        <v>11508</v>
      </c>
      <c r="Q26" s="126">
        <v>11634</v>
      </c>
      <c r="R26" s="126">
        <v>11361</v>
      </c>
      <c r="S26" s="126">
        <v>11388</v>
      </c>
      <c r="T26" s="126">
        <v>11159</v>
      </c>
      <c r="U26" s="126">
        <v>12190</v>
      </c>
      <c r="V26" s="126">
        <v>8529</v>
      </c>
      <c r="W26" s="126">
        <v>8066</v>
      </c>
      <c r="X26" s="126">
        <v>8256</v>
      </c>
      <c r="Y26" s="126">
        <v>7647</v>
      </c>
      <c r="Z26" s="126">
        <v>12307</v>
      </c>
      <c r="AA26" s="126">
        <v>12045</v>
      </c>
      <c r="AB26" s="126">
        <v>10982</v>
      </c>
      <c r="AC26" s="126">
        <v>11002</v>
      </c>
      <c r="AD26" s="126">
        <v>11891</v>
      </c>
      <c r="AE26" s="126">
        <v>12117</v>
      </c>
      <c r="AF26" s="126">
        <v>12604</v>
      </c>
      <c r="AG26" s="126">
        <v>12778</v>
      </c>
      <c r="AH26" s="126">
        <v>11923</v>
      </c>
      <c r="AI26" s="126">
        <v>12375</v>
      </c>
      <c r="AJ26" s="126">
        <v>11667</v>
      </c>
      <c r="AK26" s="126">
        <v>11403</v>
      </c>
      <c r="AL26" s="126">
        <v>10857</v>
      </c>
      <c r="AM26" s="126">
        <v>11176</v>
      </c>
      <c r="AN26" s="126">
        <v>5524</v>
      </c>
      <c r="AO26" s="126">
        <v>5578</v>
      </c>
      <c r="AP26" s="126">
        <v>4898</v>
      </c>
      <c r="AQ26" s="126">
        <v>5005</v>
      </c>
      <c r="AR26" s="126">
        <v>5292</v>
      </c>
      <c r="AS26" s="126">
        <v>5464</v>
      </c>
      <c r="AT26" s="126">
        <v>5318</v>
      </c>
      <c r="AU26" s="126">
        <v>5264</v>
      </c>
      <c r="AV26" s="126">
        <v>5577</v>
      </c>
      <c r="AW26" s="126">
        <v>5364</v>
      </c>
      <c r="AX26" s="126">
        <v>5532</v>
      </c>
      <c r="AY26" s="126">
        <v>5332</v>
      </c>
      <c r="AZ26" s="126">
        <v>5699</v>
      </c>
      <c r="BA26" s="126">
        <v>1879</v>
      </c>
      <c r="BB26" s="126">
        <v>5476</v>
      </c>
      <c r="BC26" s="126">
        <v>5448</v>
      </c>
      <c r="BD26" s="126">
        <v>4885</v>
      </c>
      <c r="BE26" s="126">
        <v>5100</v>
      </c>
      <c r="BF26" s="126">
        <v>5316</v>
      </c>
      <c r="BG26" s="126">
        <v>5324</v>
      </c>
      <c r="BH26" s="126">
        <v>5650</v>
      </c>
      <c r="BI26" s="126">
        <v>4792</v>
      </c>
      <c r="BJ26" s="126">
        <v>5122</v>
      </c>
      <c r="BK26" s="126">
        <v>5037</v>
      </c>
      <c r="BL26" s="126">
        <v>5323</v>
      </c>
      <c r="BM26" s="126">
        <v>5192</v>
      </c>
      <c r="BN26" s="126">
        <v>4704</v>
      </c>
      <c r="BO26" s="126">
        <v>5189</v>
      </c>
      <c r="BP26" s="126">
        <v>5149</v>
      </c>
      <c r="BQ26" s="126">
        <v>5114</v>
      </c>
      <c r="BR26" s="126">
        <v>5271</v>
      </c>
      <c r="BS26" s="126">
        <v>5638</v>
      </c>
      <c r="BT26" s="126">
        <v>12438</v>
      </c>
      <c r="BU26" s="126">
        <v>11466</v>
      </c>
      <c r="BV26" s="126">
        <v>12194</v>
      </c>
      <c r="BW26" s="126">
        <v>11840</v>
      </c>
      <c r="BX26" s="126">
        <v>11570</v>
      </c>
      <c r="BY26" s="126">
        <v>10164</v>
      </c>
      <c r="BZ26" s="126">
        <v>12355</v>
      </c>
      <c r="CA26" s="126">
        <v>11935</v>
      </c>
      <c r="CB26" s="126">
        <v>8979</v>
      </c>
      <c r="CC26" s="126">
        <v>7075</v>
      </c>
      <c r="CD26" s="126">
        <v>8135</v>
      </c>
      <c r="CE26" s="126">
        <v>6828</v>
      </c>
      <c r="CF26" s="126">
        <v>4934</v>
      </c>
      <c r="CG26" s="126">
        <v>0</v>
      </c>
      <c r="CH26" s="126">
        <v>11303</v>
      </c>
      <c r="CI26" s="126">
        <v>11415</v>
      </c>
      <c r="CJ26" s="126">
        <v>10647</v>
      </c>
      <c r="CK26" s="126">
        <v>11757</v>
      </c>
      <c r="CL26" s="126">
        <v>12303</v>
      </c>
      <c r="CM26" s="126">
        <v>6919</v>
      </c>
      <c r="CN26" s="126"/>
      <c r="CO26" s="126"/>
      <c r="CP26" s="126"/>
      <c r="CQ26" s="126"/>
      <c r="CR26" s="126"/>
      <c r="CS26" s="126"/>
      <c r="CT26" s="126"/>
      <c r="CU26" s="126"/>
      <c r="CV26" s="126">
        <v>10213</v>
      </c>
      <c r="CW26" s="126">
        <v>10168</v>
      </c>
      <c r="CX26" s="126">
        <v>4964</v>
      </c>
      <c r="CY26" s="126">
        <v>8360</v>
      </c>
      <c r="CZ26" s="126"/>
      <c r="DA26" s="126"/>
      <c r="DB26" s="126"/>
      <c r="DC26" s="126"/>
      <c r="DD26" s="289">
        <v>6.7147164428125299</v>
      </c>
      <c r="DE26" s="289"/>
      <c r="DF26" s="289"/>
      <c r="DG26" s="289"/>
      <c r="DH26" s="289"/>
      <c r="DI26" s="289"/>
      <c r="DJ26" s="289"/>
      <c r="DK26" s="289"/>
      <c r="DL26" s="289">
        <v>6.8198046227208904</v>
      </c>
      <c r="DM26" s="289"/>
      <c r="DN26" s="289">
        <v>1.1697870906030843</v>
      </c>
      <c r="DO26" s="289"/>
      <c r="DP26" s="289">
        <v>30.615035063113645</v>
      </c>
      <c r="DQ26" s="289"/>
      <c r="DR26" s="289">
        <v>54.383346255259504</v>
      </c>
      <c r="DS26" s="289"/>
      <c r="DT26" s="289">
        <v>57.892005610098174</v>
      </c>
      <c r="DU26" s="289"/>
      <c r="DV26" s="289">
        <v>0</v>
      </c>
      <c r="DW26" s="289"/>
      <c r="DX26" s="289">
        <v>4.3</v>
      </c>
      <c r="DY26" s="289"/>
      <c r="DZ26" s="289">
        <v>8.4</v>
      </c>
      <c r="EA26" s="289"/>
      <c r="EB26" s="127">
        <f>SUM(RD[[#This Row],[IS1_Inv1_M1]:[IS1_Inv1_M2]])</f>
        <v>23769</v>
      </c>
      <c r="EC26" s="127">
        <f>SUM(RD[[#This Row],[IS2_Inv1_M1]:[IS5_Inv1_M4]])</f>
        <v>170809</v>
      </c>
      <c r="ED26" s="127">
        <f>SUM(RD[[#This Row],[IS6_Inv1_M1]:[IS6_Inv2_M2]])+SUM(RD[[#This Row],[IS8_Inv1_M1]:[IS8_Inv4_M2]])</f>
        <v>141119</v>
      </c>
      <c r="EE26" s="127">
        <f>SUM(RD[[#This Row],[IS7_Inv1_M1]:[IS7_Inv1_M2]])</f>
        <v>24008</v>
      </c>
      <c r="EF26" s="127">
        <f>SUM(RD[[#This Row],[IS9_Inv1_M1]:[IS12_Inv2_M4]])</f>
        <v>165456</v>
      </c>
      <c r="EG26" s="127">
        <f>SUM(RD[[#This Row],[IS13_Inv1_M1]:[IS14_Inv1_M4]])</f>
        <v>124979</v>
      </c>
      <c r="EH26" s="127">
        <f>SUM(RD[[#This Row],[IS15_Inv1_M1]:[IS15_Inv2_M1]])</f>
        <v>4934</v>
      </c>
      <c r="EI26" s="127">
        <f>SUM(RD[[#This Row],[IS16_Inv1_M1]:[IS17_Inv2_M2]])</f>
        <v>64344</v>
      </c>
      <c r="EJ26" s="127">
        <f>SUM(RD[[#This Row],[IS18_Inv1_M1]:[IS19_Inv2_M2]])</f>
        <v>33705</v>
      </c>
      <c r="EK26" s="127">
        <f>SUM(RD[[#This Row],[IS20_Inv1_M1]:[IS20_Inv2_M2]])</f>
        <v>0</v>
      </c>
      <c r="EL26" s="290">
        <f>SUM(RD[[#This Row],[O2R4_P1]:[O2R22_P2]])</f>
        <v>753123</v>
      </c>
      <c r="EM26" s="127">
        <f>IFERROR(AVERAGEIF(RD[[#This Row],[POA_UP_MCR (KWh/m2)]:[POA_UP_Ph3 (KWh/m2)2]],"&lt;&gt;0",RD[[#This Row],[POA_UP_MCR (KWh/m2)]:[POA_UP_Ph3 (KWh/m2)2]]),"")</f>
        <v>6.7147164428125299</v>
      </c>
      <c r="EN26" s="127" t="str">
        <f>IFERROR(AVERAGEIF(RD[[#This Row],[POA_Down_MCR (KWh/m2)]:[POA_Down_Ph3 (KWh/m2)22]],"&lt;&gt;0",RD[[#This Row],[POA_Down_MCR (KWh/m2)]:[POA_Down_Ph3 (KWh/m2)22]]),"")</f>
        <v/>
      </c>
      <c r="EO26" s="127">
        <f>IFERROR(AVERAGEIF(RD[[#This Row],[GHI_UP_MCR (KWh/m2)]:[GHI_UP_IS1 (KWh/m2)]],"&lt;&gt;0",RD[[#This Row],[GHI_UP_MCR (KWh/m2)]:[GHI_UP_IS1 (KWh/m2)]]),"")</f>
        <v>6.8198046227208904</v>
      </c>
      <c r="EP26" s="127">
        <f>IFERROR(AVERAGEIF(RD[[#This Row],[GHI_Down_MCR (KWh/m2)]:[GHI_Down_IS1 (KWh/m2)]],"&lt;&gt;0",RD[[#This Row],[GHI_Down_MCR (KWh/m2)]:[GHI_Down_IS1 (KWh/m2)]]),"")</f>
        <v>1.1697870906030843</v>
      </c>
      <c r="EQ26" s="128">
        <v>640.30499999999995</v>
      </c>
      <c r="ER26" s="128">
        <v>885.86099999999999</v>
      </c>
      <c r="ES26" s="128">
        <v>51.067</v>
      </c>
      <c r="ET26" s="128">
        <v>217.995</v>
      </c>
      <c r="EU26" s="128">
        <v>168.60400000000001</v>
      </c>
      <c r="EV26" s="128">
        <v>278.28699999999998</v>
      </c>
      <c r="EW26" s="128"/>
      <c r="EX26" s="128">
        <v>68.45</v>
      </c>
      <c r="EY26" s="128">
        <v>184301</v>
      </c>
      <c r="EZ26" s="128">
        <v>246843</v>
      </c>
      <c r="FA26" s="128">
        <v>115.852</v>
      </c>
      <c r="FB26" s="128">
        <v>67.816000000000003</v>
      </c>
      <c r="FC26" s="128">
        <v>267.35000000000002</v>
      </c>
      <c r="FD26" s="128">
        <v>92.42</v>
      </c>
      <c r="FE26" s="128">
        <v>0.108</v>
      </c>
      <c r="FF26" s="128">
        <v>288.90899999999999</v>
      </c>
      <c r="FG26" s="128">
        <v>0</v>
      </c>
      <c r="FH26" s="291" t="str">
        <f>IF((RD[[#This Row],[33 kV_Wind_F1_Ex]]-EQ25)*165000&lt;=0,"",(RD[[#This Row],[33 kV_Wind_F1_Ex]]-EQ25)*165000)</f>
        <v/>
      </c>
      <c r="FI26" s="292">
        <f>IF((RD[[#This Row],[33 kV_Wind_F2_Ex]]-ER25)*165000&lt;=0,"",(RD[[#This Row],[33 kV_Wind_F2_Ex]]-ER25)*165000)</f>
        <v>134969.99999999729</v>
      </c>
      <c r="FJ26" s="131">
        <f>IF((RD[[#This Row],[33 kV_Wind_F3_Ex]]-ES25)*225000&lt;=0,"",(RD[[#This Row],[33 kV_Wind_F3_Ex]]-ES25)*225000)</f>
        <v>154350</v>
      </c>
      <c r="FK26" s="131">
        <f>IF((RD[[#This Row],[33 kV_Wind_F4_Ex]]-ET25)*165000&lt;=0,"",(RD[[#This Row],[33 kV_Wind_F4_Ex]]-ET25)*165000)</f>
        <v>119295.00000000218</v>
      </c>
      <c r="FL26" s="228">
        <f>IF((RD[[#This Row],[33 kV_Solar_F1_Ex]]-EU25)*225000&lt;=0,"",(RD[[#This Row],[33 kV_Solar_F1_Ex]]-EU25)*225000)</f>
        <v>193950.00000000521</v>
      </c>
      <c r="FM26" s="132">
        <f>IF((RD[[#This Row],[33kV_Solar_F2_Ex]]-EV25)*225000&lt;=0,"",(RD[[#This Row],[33kV_Solar_F2_Ex]]-EV25)*225000)</f>
        <v>190799.99999999016</v>
      </c>
      <c r="FN26" s="292"/>
      <c r="FO26" s="131">
        <f>IF((RD[[#This Row],[33kV_Solar_F4_Ex]]-EX25)*225000&lt;=0,"",(RD[[#This Row],[33kV_Solar_F4_Ex]]-EX25)*225000)</f>
        <v>186300.00000000067</v>
      </c>
      <c r="FP26" s="292">
        <f>IF((RD[[#This Row],[33kV_OG1_Ex]]-EY25)*1000&lt;=0,0,(RD[[#This Row],[33kV_OG1_Ex]]-EY25)*1000)</f>
        <v>571000</v>
      </c>
      <c r="FQ26" s="228">
        <f>IFERROR(IF((RD[[#This Row],[33kV_OG2_Ex]]-EZ25)*1000&lt;=0,0,(RD[[#This Row],[33kV_OG2_Ex]]-EZ25)*1000),0)</f>
        <v>409000</v>
      </c>
      <c r="FR26" s="132">
        <f>IF((RD[[#This Row],[220kV_TX1_Ex]]-FA25)*800000&lt;=0,0,(RD[[#This Row],[220kV_TX1_Ex]]-FA25)*800000)</f>
        <v>565600.00000000629</v>
      </c>
      <c r="FS26" s="228">
        <f>IF((RD[[#This Row],[220kV_Tx2_Ex]]-FB25)*800000&lt;=0,0,(RD[[#This Row],[220kV_Tx2_Ex]]-FB25)*800000)</f>
        <v>404800.00000000017</v>
      </c>
      <c r="FT26" s="292">
        <f>IF((RD[[#This Row],[220kV_TL_TVM_Ex]]-FC25)*1600000&lt;=0,0,(RD[[#This Row],[220kV_TL_TVM_Ex]]-FC25)*1600000)</f>
        <v>969599.99999999127</v>
      </c>
      <c r="FU26" s="292">
        <f>IF((RD[[#This Row],[220kV_C&amp;R_PQM_Ex]]-FD25)*1600000&lt;=0,"",(RD[[#This Row],[220kV_C&amp;R_PQM_Ex]]-FD25)*1600000)</f>
        <v>974399.9999999915</v>
      </c>
      <c r="FV26" s="228">
        <f>IFERROR(IF((RD[[#This Row],[220KV_C&amp;R_PQM_Im]]-FE25)*1600000&lt;=0,0,(RD[[#This Row],[220KV_C&amp;R_PQM_Im]]-FE25)*1600000),"")</f>
        <v>0</v>
      </c>
      <c r="FW26" s="228">
        <f>(RD[[#This Row],[33kV_Aux1_Im]]-FB23)</f>
        <v>222.75099999999998</v>
      </c>
      <c r="FX26" s="228" t="str">
        <f>IF((RD[[#This Row],[33kV_Aux2_Im]]-FG25)*1000&lt;=0,"",(RD[[#This Row],[33kV_Aux2_Im]]-FG25)*1000)</f>
        <v/>
      </c>
      <c r="FY26" s="292">
        <f>IFERROR(RD[[#This Row],[33kV_OG1_Energy (MWh)]]+RD[[#This Row],[33kV_OG2_Energy (MWh)]],"")</f>
        <v>980000</v>
      </c>
      <c r="FZ26" s="292">
        <f>IFERROR(RD[[#This Row],[220kV_TL_TVM Energy (MWh)]]-RD[[#This Row],[220KV_C&amp;R_PQM_im (MWh)]],"")</f>
        <v>969599.99999999127</v>
      </c>
      <c r="GA26" s="229">
        <f>IFERROR(RD[[#This Row],[33 kV Total Export (MWH)]]/RD[[#This Row],[220 KV Net Export (MWh)]]-1,"")</f>
        <v>1.0726072607269765E-2</v>
      </c>
      <c r="GB26" s="230">
        <f>IFERROR((RD[[#This Row],[Sunset Time (POA&lt;20 W/m2)]]-RD[[#This Row],[Sunrise Time (POA&gt;20 W/m2)]])*24,0)</f>
        <v>11.866666666666665</v>
      </c>
      <c r="GC26" s="231">
        <f>IFERROR(SUM(RD[[#This Row],[33 kV_Solar_F1_Energy (kWh)]:[33 kV_Solar_F4_Energy (MWh)]])+(RD[[#This Row],[33 kV_Wind_F3_Energy (MWh)]])-(RD[[#This Row],[33 kV Line Loss (%)]]*RD[[#This Row],[220 KV Net Export (MWh)]]),"")</f>
        <v>714999.99999998743</v>
      </c>
      <c r="GD26" s="57">
        <f t="shared" si="190"/>
        <v>725399.99999999604</v>
      </c>
      <c r="GE26" s="143">
        <v>153.69</v>
      </c>
      <c r="GF26" s="57">
        <f t="shared" si="193"/>
        <v>254264.99999999948</v>
      </c>
      <c r="GG26" s="8">
        <f>IFERROR(RD[[#This Row],[Wind Export (33 kV)]]*(1-RD[[#This Row],[33 kV Line Loss (%)]]),RD[[#This Row],[Wind Export (33 kV)]])</f>
        <v>251537.73514851203</v>
      </c>
      <c r="GH26" s="144"/>
      <c r="GI26" s="144"/>
      <c r="GJ26" t="str">
        <f>IFERROR(RD[[#This Row],[E_AC (WPR)]]/RD[[#This Row],[E_DC (WPR)]],"")</f>
        <v/>
      </c>
    </row>
    <row r="27" spans="1:192">
      <c r="A27" s="124">
        <f t="shared" ref="A27:A90" si="195">A26+1</f>
        <v>45767</v>
      </c>
      <c r="B27" s="129">
        <f>YEAR(RD[[#This Row],[Date]])+IF(MONTH(RD[[#This Row],[Date]])&gt;=4,1,0)</f>
        <v>2026</v>
      </c>
      <c r="C27" s="129">
        <f>YEAR(RD[[#This Row],[Date]])</f>
        <v>2025</v>
      </c>
      <c r="D27" s="130">
        <f t="shared" si="194"/>
        <v>45748</v>
      </c>
      <c r="E27" s="129">
        <f>DAY(EOMONTH(RD[[#This Row],[Date]],0))</f>
        <v>30</v>
      </c>
      <c r="F27" s="136">
        <v>0.26874999999999999</v>
      </c>
      <c r="G27" s="136">
        <v>0.74305555555555558</v>
      </c>
      <c r="H27" s="126">
        <v>11526</v>
      </c>
      <c r="I27" s="126">
        <v>11688</v>
      </c>
      <c r="J27" s="126">
        <v>11398</v>
      </c>
      <c r="K27" s="126">
        <v>10812</v>
      </c>
      <c r="L27" s="126">
        <v>11305</v>
      </c>
      <c r="M27" s="126">
        <v>11203</v>
      </c>
      <c r="N27" s="126">
        <v>11517</v>
      </c>
      <c r="O27" s="126">
        <v>11253</v>
      </c>
      <c r="P27" s="126">
        <v>11205</v>
      </c>
      <c r="Q27" s="126">
        <v>11325</v>
      </c>
      <c r="R27" s="126">
        <v>11131</v>
      </c>
      <c r="S27" s="126">
        <v>11158</v>
      </c>
      <c r="T27" s="126">
        <v>10938</v>
      </c>
      <c r="U27" s="126">
        <v>11945</v>
      </c>
      <c r="V27" s="126">
        <v>8336</v>
      </c>
      <c r="W27" s="126">
        <v>7909</v>
      </c>
      <c r="X27" s="126">
        <v>8104</v>
      </c>
      <c r="Y27" s="126">
        <v>7506</v>
      </c>
      <c r="Z27" s="126">
        <v>11993</v>
      </c>
      <c r="AA27" s="126">
        <v>11750</v>
      </c>
      <c r="AB27" s="126">
        <v>10730</v>
      </c>
      <c r="AC27" s="126">
        <v>10721</v>
      </c>
      <c r="AD27" s="126">
        <v>11525</v>
      </c>
      <c r="AE27" s="126">
        <v>11740</v>
      </c>
      <c r="AF27" s="126">
        <v>12363</v>
      </c>
      <c r="AG27" s="126">
        <v>12483</v>
      </c>
      <c r="AH27" s="126">
        <v>11642</v>
      </c>
      <c r="AI27" s="126">
        <v>12171</v>
      </c>
      <c r="AJ27" s="126">
        <v>11326</v>
      </c>
      <c r="AK27" s="126">
        <v>11044</v>
      </c>
      <c r="AL27" s="126">
        <v>10560</v>
      </c>
      <c r="AM27" s="126">
        <v>10851</v>
      </c>
      <c r="AN27" s="126">
        <v>7883</v>
      </c>
      <c r="AO27" s="126">
        <v>7989</v>
      </c>
      <c r="AP27" s="126">
        <v>6884</v>
      </c>
      <c r="AQ27" s="126">
        <v>7035</v>
      </c>
      <c r="AR27" s="126">
        <v>7491</v>
      </c>
      <c r="AS27" s="126">
        <v>7831</v>
      </c>
      <c r="AT27" s="126">
        <v>7624</v>
      </c>
      <c r="AU27" s="126">
        <v>7327</v>
      </c>
      <c r="AV27" s="126">
        <v>8054</v>
      </c>
      <c r="AW27" s="126">
        <v>7791</v>
      </c>
      <c r="AX27" s="126">
        <v>7874</v>
      </c>
      <c r="AY27" s="126">
        <v>7571</v>
      </c>
      <c r="AZ27" s="126">
        <v>8183</v>
      </c>
      <c r="BA27" s="126">
        <v>2671</v>
      </c>
      <c r="BB27" s="126">
        <v>7798</v>
      </c>
      <c r="BC27" s="126">
        <v>7836</v>
      </c>
      <c r="BD27" s="126">
        <v>6970</v>
      </c>
      <c r="BE27" s="126">
        <v>7275</v>
      </c>
      <c r="BF27" s="126">
        <v>7616</v>
      </c>
      <c r="BG27" s="126">
        <v>7584</v>
      </c>
      <c r="BH27" s="126">
        <v>8215</v>
      </c>
      <c r="BI27" s="126">
        <v>6968</v>
      </c>
      <c r="BJ27" s="126">
        <v>7470</v>
      </c>
      <c r="BK27" s="126">
        <v>7246</v>
      </c>
      <c r="BL27" s="126">
        <v>7635</v>
      </c>
      <c r="BM27" s="126">
        <v>7502</v>
      </c>
      <c r="BN27" s="126">
        <v>6755</v>
      </c>
      <c r="BO27" s="126">
        <v>7443</v>
      </c>
      <c r="BP27" s="126">
        <v>7459</v>
      </c>
      <c r="BQ27" s="126">
        <v>7364</v>
      </c>
      <c r="BR27" s="126">
        <v>7582</v>
      </c>
      <c r="BS27" s="126">
        <v>7739</v>
      </c>
      <c r="BT27" s="126">
        <v>11361</v>
      </c>
      <c r="BU27" s="126">
        <v>10466</v>
      </c>
      <c r="BV27" s="126">
        <v>11161</v>
      </c>
      <c r="BW27" s="126">
        <v>10800</v>
      </c>
      <c r="BX27" s="126">
        <v>10586</v>
      </c>
      <c r="BY27" s="126">
        <v>9426</v>
      </c>
      <c r="BZ27" s="126">
        <v>11323</v>
      </c>
      <c r="CA27" s="126">
        <v>10916</v>
      </c>
      <c r="CB27" s="126">
        <v>8221</v>
      </c>
      <c r="CC27" s="126">
        <v>6430</v>
      </c>
      <c r="CD27" s="126">
        <v>7415</v>
      </c>
      <c r="CE27" s="126">
        <v>6218</v>
      </c>
      <c r="CF27" s="126">
        <v>4499</v>
      </c>
      <c r="CG27" s="126">
        <v>0</v>
      </c>
      <c r="CH27" s="126">
        <v>10255</v>
      </c>
      <c r="CI27" s="126">
        <v>10360</v>
      </c>
      <c r="CJ27" s="126">
        <v>9796</v>
      </c>
      <c r="CK27" s="126">
        <v>10899</v>
      </c>
      <c r="CL27" s="126">
        <v>11421</v>
      </c>
      <c r="CM27" s="126">
        <v>6391</v>
      </c>
      <c r="CN27" s="126"/>
      <c r="CO27" s="126"/>
      <c r="CP27" s="126"/>
      <c r="CQ27" s="126"/>
      <c r="CR27" s="126"/>
      <c r="CS27" s="126"/>
      <c r="CT27" s="126"/>
      <c r="CU27" s="126"/>
      <c r="CV27" s="126">
        <v>9929</v>
      </c>
      <c r="CW27" s="126">
        <v>9907</v>
      </c>
      <c r="CX27" s="126">
        <v>10246</v>
      </c>
      <c r="CY27" s="126">
        <v>10458</v>
      </c>
      <c r="CZ27" s="126"/>
      <c r="DA27" s="126"/>
      <c r="DB27" s="126"/>
      <c r="DC27" s="126"/>
      <c r="DD27" s="289">
        <v>6.5557986808935187</v>
      </c>
      <c r="DE27" s="289"/>
      <c r="DF27" s="289"/>
      <c r="DG27" s="289"/>
      <c r="DH27" s="289"/>
      <c r="DI27" s="289"/>
      <c r="DJ27" s="289"/>
      <c r="DK27" s="289"/>
      <c r="DL27" s="289">
        <v>6.6369682899610094</v>
      </c>
      <c r="DM27" s="289"/>
      <c r="DN27" s="289">
        <v>1.1566768260964906</v>
      </c>
      <c r="DO27" s="289"/>
      <c r="DP27" s="289">
        <v>31.548216374269018</v>
      </c>
      <c r="DQ27" s="289"/>
      <c r="DR27" s="289">
        <v>56.140227923976575</v>
      </c>
      <c r="DS27" s="289"/>
      <c r="DT27" s="289">
        <v>55.017543859649109</v>
      </c>
      <c r="DU27" s="289"/>
      <c r="DV27" s="289">
        <v>6</v>
      </c>
      <c r="DW27" s="289"/>
      <c r="DX27" s="289">
        <v>3.6</v>
      </c>
      <c r="DY27" s="289"/>
      <c r="DZ27" s="289">
        <v>7.6</v>
      </c>
      <c r="EA27" s="289"/>
      <c r="EB27" s="127">
        <f>SUM(RD[[#This Row],[IS1_Inv1_M1]:[IS1_Inv1_M2]])</f>
        <v>23214</v>
      </c>
      <c r="EC27" s="127">
        <f>SUM(RD[[#This Row],[IS2_Inv1_M1]:[IS5_Inv1_M4]])</f>
        <v>167045</v>
      </c>
      <c r="ED27" s="127">
        <f>SUM(RD[[#This Row],[IS6_Inv1_M1]:[IS6_Inv2_M2]])+SUM(RD[[#This Row],[IS8_Inv1_M1]:[IS8_Inv4_M2]])</f>
        <v>137634</v>
      </c>
      <c r="EE27" s="127">
        <f>SUM(RD[[#This Row],[IS7_Inv1_M1]:[IS7_Inv1_M2]])</f>
        <v>23265</v>
      </c>
      <c r="EF27" s="127">
        <f>SUM(RD[[#This Row],[IS9_Inv1_M1]:[IS12_Inv2_M4]])</f>
        <v>236665</v>
      </c>
      <c r="EG27" s="127">
        <f>SUM(RD[[#This Row],[IS13_Inv1_M1]:[IS14_Inv1_M4]])</f>
        <v>114323</v>
      </c>
      <c r="EH27" s="127">
        <f>SUM(RD[[#This Row],[IS15_Inv1_M1]:[IS15_Inv2_M1]])</f>
        <v>4499</v>
      </c>
      <c r="EI27" s="127">
        <f>SUM(RD[[#This Row],[IS16_Inv1_M1]:[IS17_Inv2_M2]])</f>
        <v>59122</v>
      </c>
      <c r="EJ27" s="127">
        <f>SUM(RD[[#This Row],[IS18_Inv1_M1]:[IS19_Inv2_M2]])</f>
        <v>40540</v>
      </c>
      <c r="EK27" s="127">
        <f>SUM(RD[[#This Row],[IS20_Inv1_M1]:[IS20_Inv2_M2]])</f>
        <v>0</v>
      </c>
      <c r="EL27" s="290">
        <f>SUM(RD[[#This Row],[O2R4_P1]:[O2R22_P2]])</f>
        <v>806307</v>
      </c>
      <c r="EM27" s="127">
        <f>IFERROR(AVERAGEIF(RD[[#This Row],[POA_UP_MCR (KWh/m2)]:[POA_UP_Ph3 (KWh/m2)2]],"&lt;&gt;0",RD[[#This Row],[POA_UP_MCR (KWh/m2)]:[POA_UP_Ph3 (KWh/m2)2]]),"")</f>
        <v>6.5557986808935187</v>
      </c>
      <c r="EN27" s="127" t="str">
        <f>IFERROR(AVERAGEIF(RD[[#This Row],[POA_Down_MCR (KWh/m2)]:[POA_Down_Ph3 (KWh/m2)22]],"&lt;&gt;0",RD[[#This Row],[POA_Down_MCR (KWh/m2)]:[POA_Down_Ph3 (KWh/m2)22]]),"")</f>
        <v/>
      </c>
      <c r="EO27" s="127">
        <f>IFERROR(AVERAGEIF(RD[[#This Row],[GHI_UP_MCR (KWh/m2)]:[GHI_UP_IS1 (KWh/m2)]],"&lt;&gt;0",RD[[#This Row],[GHI_UP_MCR (KWh/m2)]:[GHI_UP_IS1 (KWh/m2)]]),"")</f>
        <v>6.6369682899610094</v>
      </c>
      <c r="EP27" s="127">
        <f>IFERROR(AVERAGEIF(RD[[#This Row],[GHI_Down_MCR (KWh/m2)]:[GHI_Down_IS1 (KWh/m2)]],"&lt;&gt;0",RD[[#This Row],[GHI_Down_MCR (KWh/m2)]:[GHI_Down_IS1 (KWh/m2)]]),"")</f>
        <v>1.1566768260964906</v>
      </c>
      <c r="EQ27" s="128">
        <v>640.30499999999995</v>
      </c>
      <c r="ER27" s="128">
        <v>886.54600000000005</v>
      </c>
      <c r="ES27" s="128">
        <v>52.054000000000002</v>
      </c>
      <c r="ET27" s="128">
        <v>218.584</v>
      </c>
      <c r="EU27" s="128">
        <v>169.476</v>
      </c>
      <c r="EV27" s="128">
        <v>279.11500000000001</v>
      </c>
      <c r="EW27" s="128"/>
      <c r="EX27" s="128">
        <v>69.207999999999998</v>
      </c>
      <c r="EY27" s="128">
        <v>184855</v>
      </c>
      <c r="EZ27" s="128">
        <v>247276</v>
      </c>
      <c r="FA27" s="128">
        <v>116.536</v>
      </c>
      <c r="FB27" s="128">
        <v>68.346000000000004</v>
      </c>
      <c r="FC27" s="128">
        <v>267.96100000000001</v>
      </c>
      <c r="FD27" s="128">
        <v>93.031999999999996</v>
      </c>
      <c r="FE27" s="128">
        <v>0.108</v>
      </c>
      <c r="FF27" s="128">
        <v>289.279</v>
      </c>
      <c r="FG27" s="128">
        <v>0</v>
      </c>
      <c r="FH27" s="291" t="str">
        <f>IF((RD[[#This Row],[33 kV_Wind_F1_Ex]]-EQ26)*165000&lt;=0,"",(RD[[#This Row],[33 kV_Wind_F1_Ex]]-EQ26)*165000)</f>
        <v/>
      </c>
      <c r="FI27" s="292">
        <f>IF((RD[[#This Row],[33 kV_Wind_F2_Ex]]-ER26)*165000&lt;=0,"",(RD[[#This Row],[33 kV_Wind_F2_Ex]]-ER26)*165000)</f>
        <v>113025.00000000975</v>
      </c>
      <c r="FJ27" s="131">
        <f>IF((RD[[#This Row],[33 kV_Wind_F3_Ex]]-ES26)*225000&lt;=0,"",(RD[[#This Row],[33 kV_Wind_F3_Ex]]-ES26)*225000)</f>
        <v>222075.00000000044</v>
      </c>
      <c r="FK27" s="131">
        <f>IF((RD[[#This Row],[33 kV_Wind_F4_Ex]]-ET26)*165000&lt;=0,"",(RD[[#This Row],[33 kV_Wind_F4_Ex]]-ET26)*165000)</f>
        <v>97184.999999999782</v>
      </c>
      <c r="FL27" s="228">
        <f>IF((RD[[#This Row],[33 kV_Solar_F1_Ex]]-EU26)*225000&lt;=0,"",(RD[[#This Row],[33 kV_Solar_F1_Ex]]-EU26)*225000)</f>
        <v>196199.99999999677</v>
      </c>
      <c r="FM27" s="132">
        <f>IF((RD[[#This Row],[33kV_Solar_F2_Ex]]-EV26)*225000&lt;=0,"",(RD[[#This Row],[33kV_Solar_F2_Ex]]-EV26)*225000)</f>
        <v>186300.00000000707</v>
      </c>
      <c r="FN27" s="292"/>
      <c r="FO27" s="131">
        <f>IF((RD[[#This Row],[33kV_Solar_F4_Ex]]-EX26)*225000&lt;=0,"",(RD[[#This Row],[33kV_Solar_F4_Ex]]-EX26)*225000)</f>
        <v>170549.99999999901</v>
      </c>
      <c r="FP27" s="292">
        <f>IF((RD[[#This Row],[33kV_OG1_Ex]]-EY26)*1000&lt;=0,0,(RD[[#This Row],[33kV_OG1_Ex]]-EY26)*1000)</f>
        <v>554000</v>
      </c>
      <c r="FQ27" s="228">
        <f>IFERROR(IF((RD[[#This Row],[33kV_OG2_Ex]]-EZ26)*1000&lt;=0,0,(RD[[#This Row],[33kV_OG2_Ex]]-EZ26)*1000),0)</f>
        <v>433000</v>
      </c>
      <c r="FR27" s="132">
        <f>IF((RD[[#This Row],[220kV_TX1_Ex]]-FA26)*800000&lt;=0,0,(RD[[#This Row],[220kV_TX1_Ex]]-FA26)*800000)</f>
        <v>547199.99999999802</v>
      </c>
      <c r="FS27" s="228">
        <f>IF((RD[[#This Row],[220kV_Tx2_Ex]]-FB26)*800000&lt;=0,0,(RD[[#This Row],[220kV_Tx2_Ex]]-FB26)*800000)</f>
        <v>424000.00000000093</v>
      </c>
      <c r="FT27" s="292">
        <f>IF((RD[[#This Row],[220kV_TL_TVM_Ex]]-FC26)*1600000&lt;=0,0,(RD[[#This Row],[220kV_TL_TVM_Ex]]-FC26)*1600000)</f>
        <v>977599.99999998393</v>
      </c>
      <c r="FU27" s="292">
        <f>IF((RD[[#This Row],[220kV_C&amp;R_PQM_Ex]]-FD26)*1600000&lt;=0,"",(RD[[#This Row],[220kV_C&amp;R_PQM_Ex]]-FD26)*1600000)</f>
        <v>979199.99999999162</v>
      </c>
      <c r="FV27" s="228">
        <f>IFERROR(IF((RD[[#This Row],[220KV_C&amp;R_PQM_Im]]-FE26)*1600000&lt;=0,0,(RD[[#This Row],[220KV_C&amp;R_PQM_Im]]-FE26)*1600000),"")</f>
        <v>0</v>
      </c>
      <c r="FW27" s="228">
        <f>(RD[[#This Row],[33kV_Aux1_Im]]-FB24)</f>
        <v>222.56200000000001</v>
      </c>
      <c r="FX27" s="228" t="str">
        <f>IF((RD[[#This Row],[33kV_Aux2_Im]]-FG26)*1000&lt;=0,"",(RD[[#This Row],[33kV_Aux2_Im]]-FG26)*1000)</f>
        <v/>
      </c>
      <c r="FY27" s="292">
        <f>IFERROR(RD[[#This Row],[33kV_OG1_Energy (MWh)]]+RD[[#This Row],[33kV_OG2_Energy (MWh)]],"")</f>
        <v>987000</v>
      </c>
      <c r="FZ27" s="292">
        <f>IFERROR(RD[[#This Row],[220kV_TL_TVM Energy (MWh)]]-RD[[#This Row],[220KV_C&amp;R_PQM_im (MWh)]],"")</f>
        <v>977599.99999998393</v>
      </c>
      <c r="GA27" s="229">
        <f>IFERROR(RD[[#This Row],[33 kV Total Export (MWH)]]/RD[[#This Row],[220 KV Net Export (MWh)]]-1,"")</f>
        <v>9.6153846154012346E-3</v>
      </c>
      <c r="GB27" s="230">
        <f>IFERROR((RD[[#This Row],[Sunset Time (POA&lt;20 W/m2)]]-RD[[#This Row],[Sunrise Time (POA&gt;20 W/m2)]])*24,0)</f>
        <v>11.383333333333335</v>
      </c>
      <c r="GC27" s="231">
        <f>IFERROR(SUM(RD[[#This Row],[33 kV_Solar_F1_Energy (kWh)]:[33 kV_Solar_F4_Energy (MWh)]])+(RD[[#This Row],[33 kV_Wind_F3_Energy (MWh)]])-(RD[[#This Row],[33 kV Line Loss (%)]]*RD[[#This Row],[220 KV Net Export (MWh)]]),"")</f>
        <v>765724.99999998719</v>
      </c>
      <c r="GD27" s="57">
        <f t="shared" si="190"/>
        <v>775125.00000000326</v>
      </c>
      <c r="GE27" s="143">
        <v>153.69</v>
      </c>
      <c r="GF27" s="57">
        <f t="shared" si="193"/>
        <v>210210.00000000955</v>
      </c>
      <c r="GG27" s="8">
        <f>IFERROR(RD[[#This Row],[Wind Export (33 kV)]]*(1-RD[[#This Row],[33 kV Line Loss (%)]]),RD[[#This Row],[Wind Export (33 kV)]])</f>
        <v>208188.75000000597</v>
      </c>
      <c r="GH27" s="144"/>
      <c r="GI27" s="144"/>
      <c r="GJ27" t="str">
        <f>IFERROR(RD[[#This Row],[E_AC (WPR)]]/RD[[#This Row],[E_DC (WPR)]],"")</f>
        <v/>
      </c>
    </row>
    <row r="28" spans="1:192">
      <c r="A28" s="124">
        <f t="shared" si="195"/>
        <v>45768</v>
      </c>
      <c r="B28" s="129">
        <f>YEAR(RD[[#This Row],[Date]])+IF(MONTH(RD[[#This Row],[Date]])&gt;=4,1,0)</f>
        <v>2026</v>
      </c>
      <c r="C28" s="129">
        <f>YEAR(RD[[#This Row],[Date]])</f>
        <v>2025</v>
      </c>
      <c r="D28" s="130">
        <f t="shared" si="194"/>
        <v>45748</v>
      </c>
      <c r="E28" s="129">
        <f>DAY(EOMONTH(RD[[#This Row],[Date]],0))</f>
        <v>30</v>
      </c>
      <c r="F28" s="136">
        <v>0.2722222222222222</v>
      </c>
      <c r="G28" s="136">
        <v>0.7631944444444444</v>
      </c>
      <c r="H28" s="126">
        <v>12094</v>
      </c>
      <c r="I28" s="126">
        <v>12251</v>
      </c>
      <c r="J28" s="126">
        <v>10474</v>
      </c>
      <c r="K28" s="126">
        <v>10015</v>
      </c>
      <c r="L28" s="126">
        <v>10389</v>
      </c>
      <c r="M28" s="126">
        <v>10308</v>
      </c>
      <c r="N28" s="126">
        <v>10390</v>
      </c>
      <c r="O28" s="126">
        <v>10181</v>
      </c>
      <c r="P28" s="126">
        <v>10006</v>
      </c>
      <c r="Q28" s="126">
        <v>10218</v>
      </c>
      <c r="R28" s="126">
        <v>10243</v>
      </c>
      <c r="S28" s="126">
        <v>10084</v>
      </c>
      <c r="T28" s="126">
        <v>10040</v>
      </c>
      <c r="U28" s="126">
        <v>10969</v>
      </c>
      <c r="V28" s="126">
        <v>8692</v>
      </c>
      <c r="W28" s="126">
        <v>8301</v>
      </c>
      <c r="X28" s="126">
        <v>8506</v>
      </c>
      <c r="Y28" s="126">
        <v>7874</v>
      </c>
      <c r="Z28" s="126">
        <v>12580</v>
      </c>
      <c r="AA28" s="126">
        <v>12348</v>
      </c>
      <c r="AB28" s="126">
        <v>11225</v>
      </c>
      <c r="AC28" s="126">
        <v>11251</v>
      </c>
      <c r="AD28" s="126">
        <v>10562</v>
      </c>
      <c r="AE28" s="126">
        <v>6969</v>
      </c>
      <c r="AF28" s="126">
        <v>12778</v>
      </c>
      <c r="AG28" s="126">
        <v>12855</v>
      </c>
      <c r="AH28" s="126">
        <v>11816</v>
      </c>
      <c r="AI28" s="126">
        <v>12566</v>
      </c>
      <c r="AJ28" s="126">
        <v>11893</v>
      </c>
      <c r="AK28" s="126">
        <v>11633</v>
      </c>
      <c r="AL28" s="126">
        <v>10962</v>
      </c>
      <c r="AM28" s="126">
        <v>10719</v>
      </c>
      <c r="AN28" s="126">
        <v>8675</v>
      </c>
      <c r="AO28" s="126">
        <v>8727</v>
      </c>
      <c r="AP28" s="126">
        <v>7707</v>
      </c>
      <c r="AQ28" s="126">
        <v>7880</v>
      </c>
      <c r="AR28" s="126">
        <v>8365</v>
      </c>
      <c r="AS28" s="126">
        <v>8622</v>
      </c>
      <c r="AT28" s="126">
        <v>8311</v>
      </c>
      <c r="AU28" s="126">
        <v>8005</v>
      </c>
      <c r="AV28" s="126">
        <v>8348</v>
      </c>
      <c r="AW28" s="126">
        <v>8534</v>
      </c>
      <c r="AX28" s="126">
        <v>8722</v>
      </c>
      <c r="AY28" s="126">
        <v>8069</v>
      </c>
      <c r="AZ28" s="126">
        <v>8949</v>
      </c>
      <c r="BA28" s="126">
        <v>2957</v>
      </c>
      <c r="BB28" s="126">
        <v>7280</v>
      </c>
      <c r="BC28" s="126">
        <v>8562</v>
      </c>
      <c r="BD28" s="126">
        <v>7693</v>
      </c>
      <c r="BE28" s="126">
        <v>8037</v>
      </c>
      <c r="BF28" s="126">
        <v>8420</v>
      </c>
      <c r="BG28" s="126">
        <v>8409</v>
      </c>
      <c r="BH28" s="126">
        <v>8780</v>
      </c>
      <c r="BI28" s="126">
        <v>7574</v>
      </c>
      <c r="BJ28" s="126">
        <v>8112</v>
      </c>
      <c r="BK28" s="126">
        <v>7989</v>
      </c>
      <c r="BL28" s="126">
        <v>8503</v>
      </c>
      <c r="BM28" s="126">
        <v>8254</v>
      </c>
      <c r="BN28" s="126">
        <v>7503</v>
      </c>
      <c r="BO28" s="126">
        <v>8252</v>
      </c>
      <c r="BP28" s="126">
        <v>8230</v>
      </c>
      <c r="BQ28" s="126">
        <v>8099</v>
      </c>
      <c r="BR28" s="126">
        <v>8367</v>
      </c>
      <c r="BS28" s="126">
        <v>8819</v>
      </c>
      <c r="BT28" s="126">
        <v>12433</v>
      </c>
      <c r="BU28" s="126">
        <v>11417</v>
      </c>
      <c r="BV28" s="126">
        <v>12208</v>
      </c>
      <c r="BW28" s="126">
        <v>11852</v>
      </c>
      <c r="BX28" s="126">
        <v>11649</v>
      </c>
      <c r="BY28" s="126">
        <v>10360</v>
      </c>
      <c r="BZ28" s="126">
        <v>12341</v>
      </c>
      <c r="CA28" s="126">
        <v>11681</v>
      </c>
      <c r="CB28" s="126">
        <v>8727</v>
      </c>
      <c r="CC28" s="126">
        <v>6949</v>
      </c>
      <c r="CD28" s="126">
        <v>7935</v>
      </c>
      <c r="CE28" s="126">
        <v>6635</v>
      </c>
      <c r="CF28" s="126">
        <v>4942</v>
      </c>
      <c r="CG28" s="126">
        <v>0</v>
      </c>
      <c r="CH28" s="126">
        <v>11305</v>
      </c>
      <c r="CI28" s="126">
        <v>11454</v>
      </c>
      <c r="CJ28" s="126">
        <v>10689</v>
      </c>
      <c r="CK28" s="126">
        <v>9541</v>
      </c>
      <c r="CL28" s="126">
        <v>12301</v>
      </c>
      <c r="CM28" s="126">
        <v>7080</v>
      </c>
      <c r="CN28" s="126"/>
      <c r="CO28" s="126"/>
      <c r="CP28" s="126"/>
      <c r="CQ28" s="126"/>
      <c r="CR28" s="126"/>
      <c r="CS28" s="126"/>
      <c r="CT28" s="126"/>
      <c r="CU28" s="126"/>
      <c r="CV28" s="126">
        <v>10392</v>
      </c>
      <c r="CW28" s="126">
        <v>10307</v>
      </c>
      <c r="CX28" s="126">
        <v>7665</v>
      </c>
      <c r="CY28" s="126">
        <v>10697</v>
      </c>
      <c r="CZ28" s="126"/>
      <c r="DA28" s="126"/>
      <c r="DB28" s="126"/>
      <c r="DC28" s="126"/>
      <c r="DD28" s="289">
        <v>6.8658027038677014</v>
      </c>
      <c r="DE28" s="289"/>
      <c r="DF28" s="289"/>
      <c r="DG28" s="289"/>
      <c r="DH28" s="289"/>
      <c r="DI28" s="289"/>
      <c r="DJ28" s="289"/>
      <c r="DK28" s="289"/>
      <c r="DL28" s="289">
        <v>7.008046628531071</v>
      </c>
      <c r="DM28" s="289"/>
      <c r="DN28" s="289">
        <v>1.1172916057438791</v>
      </c>
      <c r="DO28" s="289"/>
      <c r="DP28" s="289">
        <v>30.380805084745731</v>
      </c>
      <c r="DQ28" s="289"/>
      <c r="DR28" s="289">
        <v>54.943182104519749</v>
      </c>
      <c r="DS28" s="289"/>
      <c r="DT28" s="289">
        <v>57.06793785310726</v>
      </c>
      <c r="DU28" s="289"/>
      <c r="DV28" s="289">
        <v>206</v>
      </c>
      <c r="DW28" s="289"/>
      <c r="DX28" s="289">
        <v>2.2000000000000002</v>
      </c>
      <c r="DY28" s="289"/>
      <c r="DZ28" s="289">
        <v>3.7</v>
      </c>
      <c r="EA28" s="289"/>
      <c r="EB28" s="127">
        <f>SUM(RD[[#This Row],[IS1_Inv1_M1]:[IS1_Inv1_M2]])</f>
        <v>24345</v>
      </c>
      <c r="EC28" s="127">
        <f>SUM(RD[[#This Row],[IS2_Inv1_M1]:[IS5_Inv1_M4]])</f>
        <v>156690</v>
      </c>
      <c r="ED28" s="127">
        <f>SUM(RD[[#This Row],[IS6_Inv1_M1]:[IS6_Inv2_M2]])+SUM(RD[[#This Row],[IS8_Inv1_M1]:[IS8_Inv4_M2]])</f>
        <v>142626</v>
      </c>
      <c r="EE28" s="127">
        <f>SUM(RD[[#This Row],[IS7_Inv1_M1]:[IS7_Inv1_M2]])</f>
        <v>17531</v>
      </c>
      <c r="EF28" s="127">
        <f>SUM(RD[[#This Row],[IS9_Inv1_M1]:[IS12_Inv2_M4]])</f>
        <v>258754</v>
      </c>
      <c r="EG28" s="127">
        <f>SUM(RD[[#This Row],[IS13_Inv1_M1]:[IS14_Inv1_M4]])</f>
        <v>124187</v>
      </c>
      <c r="EH28" s="127">
        <f>SUM(RD[[#This Row],[IS15_Inv1_M1]:[IS15_Inv2_M1]])</f>
        <v>4942</v>
      </c>
      <c r="EI28" s="127">
        <f>SUM(RD[[#This Row],[IS16_Inv1_M1]:[IS17_Inv2_M2]])</f>
        <v>62370</v>
      </c>
      <c r="EJ28" s="127">
        <f>SUM(RD[[#This Row],[IS18_Inv1_M1]:[IS19_Inv2_M2]])</f>
        <v>39061</v>
      </c>
      <c r="EK28" s="127">
        <f>SUM(RD[[#This Row],[IS20_Inv1_M1]:[IS20_Inv2_M2]])</f>
        <v>0</v>
      </c>
      <c r="EL28" s="290">
        <f>SUM(RD[[#This Row],[O2R4_P1]:[O2R22_P2]])</f>
        <v>830506</v>
      </c>
      <c r="EM28" s="127">
        <f>IFERROR(AVERAGEIF(RD[[#This Row],[POA_UP_MCR (KWh/m2)]:[POA_UP_Ph3 (KWh/m2)2]],"&lt;&gt;0",RD[[#This Row],[POA_UP_MCR (KWh/m2)]:[POA_UP_Ph3 (KWh/m2)2]]),"")</f>
        <v>6.8658027038677014</v>
      </c>
      <c r="EN28" s="127" t="str">
        <f>IFERROR(AVERAGEIF(RD[[#This Row],[POA_Down_MCR (KWh/m2)]:[POA_Down_Ph3 (KWh/m2)22]],"&lt;&gt;0",RD[[#This Row],[POA_Down_MCR (KWh/m2)]:[POA_Down_Ph3 (KWh/m2)22]]),"")</f>
        <v/>
      </c>
      <c r="EO28" s="127">
        <f>IFERROR(AVERAGEIF(RD[[#This Row],[GHI_UP_MCR (KWh/m2)]:[GHI_UP_IS1 (KWh/m2)]],"&lt;&gt;0",RD[[#This Row],[GHI_UP_MCR (KWh/m2)]:[GHI_UP_IS1 (KWh/m2)]]),"")</f>
        <v>7.008046628531071</v>
      </c>
      <c r="EP28" s="127">
        <f>IFERROR(AVERAGEIF(RD[[#This Row],[GHI_Down_MCR (KWh/m2)]:[GHI_Down_IS1 (KWh/m2)]],"&lt;&gt;0",RD[[#This Row],[GHI_Down_MCR (KWh/m2)]:[GHI_Down_IS1 (KWh/m2)]]),"")</f>
        <v>1.1172916057438791</v>
      </c>
      <c r="EQ28" s="128">
        <v>640.30499999999995</v>
      </c>
      <c r="ER28" s="128">
        <v>886.91899999999998</v>
      </c>
      <c r="ES28" s="128">
        <v>53.128</v>
      </c>
      <c r="ET28" s="128">
        <v>218.91499999999999</v>
      </c>
      <c r="EU28" s="128">
        <v>170.369</v>
      </c>
      <c r="EV28" s="128">
        <v>279.87400000000002</v>
      </c>
      <c r="EW28" s="128"/>
      <c r="EX28" s="128">
        <v>70.024000000000001</v>
      </c>
      <c r="EY28" s="128">
        <v>185410</v>
      </c>
      <c r="EZ28" s="128">
        <v>247632</v>
      </c>
      <c r="FA28" s="128">
        <v>117.223</v>
      </c>
      <c r="FB28" s="128">
        <v>68.784999999999997</v>
      </c>
      <c r="FC28" s="128">
        <v>268.52600000000001</v>
      </c>
      <c r="FD28" s="128">
        <v>93.596999999999994</v>
      </c>
      <c r="FE28" s="128">
        <v>0.108</v>
      </c>
      <c r="FF28" s="128">
        <v>289.66899999999998</v>
      </c>
      <c r="FG28" s="128">
        <v>0</v>
      </c>
      <c r="FH28" s="291" t="str">
        <f>IF((RD[[#This Row],[33 kV_Wind_F1_Ex]]-EQ27)*165000&lt;=0,"",(RD[[#This Row],[33 kV_Wind_F1_Ex]]-EQ27)*165000)</f>
        <v/>
      </c>
      <c r="FI28" s="292">
        <f>IF((RD[[#This Row],[33 kV_Wind_F2_Ex]]-ER27)*165000&lt;=0,"",(RD[[#This Row],[33 kV_Wind_F2_Ex]]-ER27)*165000)</f>
        <v>61544.999999989042</v>
      </c>
      <c r="FJ28" s="131">
        <f>IF((RD[[#This Row],[33 kV_Wind_F3_Ex]]-ES27)*225000&lt;=0,"",(RD[[#This Row],[33 kV_Wind_F3_Ex]]-ES27)*225000)</f>
        <v>241649.99999999956</v>
      </c>
      <c r="FK28" s="131">
        <f>IF((RD[[#This Row],[33 kV_Wind_F4_Ex]]-ET27)*165000&lt;=0,"",(RD[[#This Row],[33 kV_Wind_F4_Ex]]-ET27)*165000)</f>
        <v>54614.999999998159</v>
      </c>
      <c r="FL28" s="228">
        <f>IF((RD[[#This Row],[33 kV_Solar_F1_Ex]]-EU27)*225000&lt;=0,"",(RD[[#This Row],[33 kV_Solar_F1_Ex]]-EU27)*225000)</f>
        <v>200925.00000000015</v>
      </c>
      <c r="FM28" s="132">
        <f>IF((RD[[#This Row],[33kV_Solar_F2_Ex]]-EV27)*225000&lt;=0,"",(RD[[#This Row],[33kV_Solar_F2_Ex]]-EV27)*225000)</f>
        <v>170775.00000000326</v>
      </c>
      <c r="FN28" s="292"/>
      <c r="FO28" s="131">
        <f>IF((RD[[#This Row],[33kV_Solar_F4_Ex]]-EX27)*225000&lt;=0,"",(RD[[#This Row],[33kV_Solar_F4_Ex]]-EX27)*225000)</f>
        <v>183600.00000000055</v>
      </c>
      <c r="FP28" s="292">
        <f>IF((RD[[#This Row],[33kV_OG1_Ex]]-EY27)*1000&lt;=0,0,(RD[[#This Row],[33kV_OG1_Ex]]-EY27)*1000)</f>
        <v>555000</v>
      </c>
      <c r="FQ28" s="228">
        <f>IFERROR(IF((RD[[#This Row],[33kV_OG2_Ex]]-EZ27)*1000&lt;=0,0,(RD[[#This Row],[33kV_OG2_Ex]]-EZ27)*1000),0)</f>
        <v>356000</v>
      </c>
      <c r="FR28" s="132">
        <f>IF((RD[[#This Row],[220kV_TX1_Ex]]-FA27)*800000&lt;=0,0,(RD[[#This Row],[220kV_TX1_Ex]]-FA27)*800000)</f>
        <v>549599.99999999814</v>
      </c>
      <c r="FS28" s="228">
        <f>IF((RD[[#This Row],[220kV_Tx2_Ex]]-FB27)*800000&lt;=0,0,(RD[[#This Row],[220kV_Tx2_Ex]]-FB27)*800000)</f>
        <v>351199.99999999435</v>
      </c>
      <c r="FT28" s="292">
        <f>IF((RD[[#This Row],[220kV_TL_TVM_Ex]]-FC27)*1600000&lt;=0,0,(RD[[#This Row],[220kV_TL_TVM_Ex]]-FC27)*1600000)</f>
        <v>903999.99999999639</v>
      </c>
      <c r="FU28" s="292">
        <f>IF((RD[[#This Row],[220kV_C&amp;R_PQM_Ex]]-FD27)*1600000&lt;=0,"",(RD[[#This Row],[220kV_C&amp;R_PQM_Ex]]-FD27)*1600000)</f>
        <v>903999.99999999639</v>
      </c>
      <c r="FV28" s="228">
        <f>IFERROR(IF((RD[[#This Row],[220KV_C&amp;R_PQM_Im]]-FE27)*1600000&lt;=0,0,(RD[[#This Row],[220KV_C&amp;R_PQM_Im]]-FE27)*1600000),"")</f>
        <v>0</v>
      </c>
      <c r="FW28" s="228">
        <f>(RD[[#This Row],[33kV_Aux1_Im]]-FB25)</f>
        <v>222.35899999999998</v>
      </c>
      <c r="FX28" s="228" t="str">
        <f>IF((RD[[#This Row],[33kV_Aux2_Im]]-FG27)*1000&lt;=0,"",(RD[[#This Row],[33kV_Aux2_Im]]-FG27)*1000)</f>
        <v/>
      </c>
      <c r="FY28" s="292">
        <f>IFERROR(RD[[#This Row],[33kV_OG1_Energy (MWh)]]+RD[[#This Row],[33kV_OG2_Energy (MWh)]],"")</f>
        <v>911000</v>
      </c>
      <c r="FZ28" s="292">
        <f>IFERROR(RD[[#This Row],[220kV_TL_TVM Energy (MWh)]]-RD[[#This Row],[220KV_C&amp;R_PQM_im (MWh)]],"")</f>
        <v>903999.99999999639</v>
      </c>
      <c r="GA28" s="229">
        <f>IFERROR(RD[[#This Row],[33 kV Total Export (MWH)]]/RD[[#This Row],[220 KV Net Export (MWh)]]-1,"")</f>
        <v>7.7433628318623882E-3</v>
      </c>
      <c r="GB28" s="230">
        <f>IFERROR((RD[[#This Row],[Sunset Time (POA&lt;20 W/m2)]]-RD[[#This Row],[Sunrise Time (POA&gt;20 W/m2)]])*24,0)</f>
        <v>11.783333333333333</v>
      </c>
      <c r="GC28" s="231">
        <f>IFERROR(SUM(RD[[#This Row],[33 kV_Solar_F1_Energy (kWh)]:[33 kV_Solar_F4_Energy (MWh)]])+(RD[[#This Row],[33 kV_Wind_F3_Energy (MWh)]])-(RD[[#This Row],[33 kV Line Loss (%)]]*RD[[#This Row],[220 KV Net Export (MWh)]]),"")</f>
        <v>789949.99999999988</v>
      </c>
      <c r="GD28" s="57">
        <f t="shared" si="190"/>
        <v>796950.00000000361</v>
      </c>
      <c r="GE28" s="143">
        <v>154.12</v>
      </c>
      <c r="GF28" s="57">
        <f t="shared" si="193"/>
        <v>116159.99999998719</v>
      </c>
      <c r="GG28" s="8">
        <f>IFERROR(RD[[#This Row],[Wind Export (33 kV)]]*(1-RD[[#This Row],[33 kV Line Loss (%)]]),RD[[#This Row],[Wind Export (33 kV)]])</f>
        <v>115260.53097343816</v>
      </c>
      <c r="GH28" s="144"/>
      <c r="GI28" s="144"/>
      <c r="GJ28" t="str">
        <f>IFERROR(RD[[#This Row],[E_AC (WPR)]]/RD[[#This Row],[E_DC (WPR)]],"")</f>
        <v/>
      </c>
    </row>
    <row r="29" spans="1:192">
      <c r="A29" s="124">
        <f t="shared" si="195"/>
        <v>45769</v>
      </c>
      <c r="B29" s="129">
        <f>YEAR(RD[[#This Row],[Date]])+IF(MONTH(RD[[#This Row],[Date]])&gt;=4,1,0)</f>
        <v>2026</v>
      </c>
      <c r="C29" s="129">
        <f>YEAR(RD[[#This Row],[Date]])</f>
        <v>2025</v>
      </c>
      <c r="D29" s="130">
        <f t="shared" si="194"/>
        <v>45748</v>
      </c>
      <c r="E29" s="129">
        <f>DAY(EOMONTH(RD[[#This Row],[Date]],0))</f>
        <v>30</v>
      </c>
      <c r="F29" s="136">
        <v>0.26597222222222222</v>
      </c>
      <c r="G29" s="136">
        <v>0.75347222222222221</v>
      </c>
      <c r="H29" s="126">
        <v>11689</v>
      </c>
      <c r="I29" s="126">
        <v>11851</v>
      </c>
      <c r="J29" s="126">
        <v>11485</v>
      </c>
      <c r="K29" s="126">
        <v>10923</v>
      </c>
      <c r="L29" s="126">
        <v>11390</v>
      </c>
      <c r="M29" s="126">
        <v>11295</v>
      </c>
      <c r="N29" s="126">
        <v>11630</v>
      </c>
      <c r="O29" s="126">
        <v>11421</v>
      </c>
      <c r="P29" s="126">
        <v>11171</v>
      </c>
      <c r="Q29" s="126">
        <v>11409</v>
      </c>
      <c r="R29" s="126">
        <v>11176</v>
      </c>
      <c r="S29" s="126">
        <v>10213</v>
      </c>
      <c r="T29" s="126">
        <v>11024</v>
      </c>
      <c r="U29" s="126">
        <v>12030</v>
      </c>
      <c r="V29" s="126">
        <v>8338</v>
      </c>
      <c r="W29" s="126">
        <v>7999</v>
      </c>
      <c r="X29" s="126">
        <v>8181</v>
      </c>
      <c r="Y29" s="126">
        <v>7596</v>
      </c>
      <c r="Z29" s="126">
        <v>12089</v>
      </c>
      <c r="AA29" s="126">
        <v>11892</v>
      </c>
      <c r="AB29" s="126">
        <v>10750</v>
      </c>
      <c r="AC29" s="126">
        <v>10444</v>
      </c>
      <c r="AD29" s="126">
        <v>11299</v>
      </c>
      <c r="AE29" s="126">
        <v>10146</v>
      </c>
      <c r="AF29" s="126">
        <v>12121</v>
      </c>
      <c r="AG29" s="126">
        <v>12004</v>
      </c>
      <c r="AH29" s="126">
        <v>11407</v>
      </c>
      <c r="AI29" s="126">
        <v>12170</v>
      </c>
      <c r="AJ29" s="126">
        <v>11493</v>
      </c>
      <c r="AK29" s="126">
        <v>11275</v>
      </c>
      <c r="AL29" s="126">
        <v>10582</v>
      </c>
      <c r="AM29" s="126">
        <v>10615</v>
      </c>
      <c r="AN29" s="126">
        <v>8318</v>
      </c>
      <c r="AO29" s="126">
        <v>8349</v>
      </c>
      <c r="AP29" s="126">
        <v>7492</v>
      </c>
      <c r="AQ29" s="126">
        <v>7704</v>
      </c>
      <c r="AR29" s="126">
        <v>8104</v>
      </c>
      <c r="AS29" s="126">
        <v>8266</v>
      </c>
      <c r="AT29" s="126">
        <v>7987</v>
      </c>
      <c r="AU29" s="126">
        <v>7719</v>
      </c>
      <c r="AV29" s="126">
        <v>8396</v>
      </c>
      <c r="AW29" s="126">
        <v>8233</v>
      </c>
      <c r="AX29" s="126">
        <v>8316</v>
      </c>
      <c r="AY29" s="126">
        <v>7922</v>
      </c>
      <c r="AZ29" s="126">
        <v>8596</v>
      </c>
      <c r="BA29" s="126">
        <v>2870</v>
      </c>
      <c r="BB29" s="126">
        <v>8246</v>
      </c>
      <c r="BC29" s="126">
        <v>8222</v>
      </c>
      <c r="BD29" s="126">
        <v>7445</v>
      </c>
      <c r="BE29" s="126">
        <v>7777</v>
      </c>
      <c r="BF29" s="126">
        <v>8046</v>
      </c>
      <c r="BG29" s="126">
        <v>8051</v>
      </c>
      <c r="BH29" s="126">
        <v>8433</v>
      </c>
      <c r="BI29" s="126">
        <v>7298</v>
      </c>
      <c r="BJ29" s="126">
        <v>7808</v>
      </c>
      <c r="BK29" s="126">
        <v>7649</v>
      </c>
      <c r="BL29" s="126">
        <v>8049</v>
      </c>
      <c r="BM29" s="126">
        <v>7909</v>
      </c>
      <c r="BN29" s="126">
        <v>7163</v>
      </c>
      <c r="BO29" s="126">
        <v>7877</v>
      </c>
      <c r="BP29" s="126">
        <v>7670</v>
      </c>
      <c r="BQ29" s="126">
        <v>7422</v>
      </c>
      <c r="BR29" s="126">
        <v>7945</v>
      </c>
      <c r="BS29" s="126">
        <v>8421</v>
      </c>
      <c r="BT29" s="126">
        <v>11920</v>
      </c>
      <c r="BU29" s="126">
        <v>10974</v>
      </c>
      <c r="BV29" s="126">
        <v>11746</v>
      </c>
      <c r="BW29" s="126">
        <v>11393</v>
      </c>
      <c r="BX29" s="126">
        <v>11061</v>
      </c>
      <c r="BY29" s="126">
        <v>9854</v>
      </c>
      <c r="BZ29" s="126">
        <v>11811</v>
      </c>
      <c r="CA29" s="126">
        <v>10830</v>
      </c>
      <c r="CB29" s="126">
        <v>8141</v>
      </c>
      <c r="CC29" s="126">
        <v>6503</v>
      </c>
      <c r="CD29" s="126">
        <v>7510</v>
      </c>
      <c r="CE29" s="126">
        <v>6353</v>
      </c>
      <c r="CF29" s="126">
        <v>4789</v>
      </c>
      <c r="CG29" s="126">
        <v>0</v>
      </c>
      <c r="CH29" s="126">
        <v>10817</v>
      </c>
      <c r="CI29" s="126">
        <v>10976</v>
      </c>
      <c r="CJ29" s="126">
        <v>10062</v>
      </c>
      <c r="CK29" s="126">
        <v>11017</v>
      </c>
      <c r="CL29" s="126">
        <v>11515</v>
      </c>
      <c r="CM29" s="126">
        <v>6590</v>
      </c>
      <c r="CN29" s="126"/>
      <c r="CO29" s="126"/>
      <c r="CP29" s="126"/>
      <c r="CQ29" s="126"/>
      <c r="CR29" s="126"/>
      <c r="CS29" s="126"/>
      <c r="CT29" s="126"/>
      <c r="CU29" s="126"/>
      <c r="CV29" s="126">
        <v>10029</v>
      </c>
      <c r="CW29" s="126">
        <v>9981</v>
      </c>
      <c r="CX29" s="126">
        <v>10421</v>
      </c>
      <c r="CY29" s="126">
        <v>10535</v>
      </c>
      <c r="CZ29" s="126"/>
      <c r="DA29" s="126"/>
      <c r="DB29" s="126"/>
      <c r="DC29" s="126"/>
      <c r="DD29" s="289">
        <v>7.0660372002759591</v>
      </c>
      <c r="DE29" s="289"/>
      <c r="DF29" s="289"/>
      <c r="DG29" s="289"/>
      <c r="DH29" s="289"/>
      <c r="DI29" s="289"/>
      <c r="DJ29" s="289"/>
      <c r="DK29" s="289"/>
      <c r="DL29" s="289">
        <v>7.1812591194879065</v>
      </c>
      <c r="DM29" s="289"/>
      <c r="DN29" s="289">
        <v>1.2769456890469406</v>
      </c>
      <c r="DO29" s="289"/>
      <c r="DP29" s="289">
        <v>31.559886201991386</v>
      </c>
      <c r="DQ29" s="289"/>
      <c r="DR29" s="289">
        <v>55.874858634423973</v>
      </c>
      <c r="DS29" s="289"/>
      <c r="DT29" s="289">
        <v>56.314509246088221</v>
      </c>
      <c r="DU29" s="289"/>
      <c r="DV29" s="289">
        <v>0</v>
      </c>
      <c r="DW29" s="289"/>
      <c r="DX29" s="289">
        <v>2</v>
      </c>
      <c r="DY29" s="289"/>
      <c r="DZ29" s="289">
        <v>3.5</v>
      </c>
      <c r="EA29" s="289"/>
      <c r="EB29" s="127">
        <f>SUM(RD[[#This Row],[IS1_Inv1_M1]:[IS1_Inv1_M2]])</f>
        <v>23540</v>
      </c>
      <c r="EC29" s="127">
        <f>SUM(RD[[#This Row],[IS2_Inv1_M1]:[IS5_Inv1_M4]])</f>
        <v>167281</v>
      </c>
      <c r="ED29" s="127">
        <f>SUM(RD[[#This Row],[IS6_Inv1_M1]:[IS6_Inv2_M2]])+SUM(RD[[#This Row],[IS8_Inv1_M1]:[IS8_Inv4_M2]])</f>
        <v>136842</v>
      </c>
      <c r="EE29" s="127">
        <f>SUM(RD[[#This Row],[IS7_Inv1_M1]:[IS7_Inv1_M2]])</f>
        <v>21445</v>
      </c>
      <c r="EF29" s="127">
        <f>SUM(RD[[#This Row],[IS9_Inv1_M1]:[IS12_Inv2_M4]])</f>
        <v>249703</v>
      </c>
      <c r="EG29" s="127">
        <f>SUM(RD[[#This Row],[IS13_Inv1_M1]:[IS14_Inv1_M4]])</f>
        <v>118096</v>
      </c>
      <c r="EH29" s="127">
        <f>SUM(RD[[#This Row],[IS15_Inv1_M1]:[IS15_Inv2_M1]])</f>
        <v>4789</v>
      </c>
      <c r="EI29" s="127">
        <f>SUM(RD[[#This Row],[IS16_Inv1_M1]:[IS17_Inv2_M2]])</f>
        <v>60977</v>
      </c>
      <c r="EJ29" s="127">
        <f>SUM(RD[[#This Row],[IS18_Inv1_M1]:[IS19_Inv2_M2]])</f>
        <v>40966</v>
      </c>
      <c r="EK29" s="127">
        <f>SUM(RD[[#This Row],[IS20_Inv1_M1]:[IS20_Inv2_M2]])</f>
        <v>0</v>
      </c>
      <c r="EL29" s="290">
        <f>SUM(RD[[#This Row],[O2R4_P1]:[O2R22_P2]])</f>
        <v>823639</v>
      </c>
      <c r="EM29" s="127">
        <f>IFERROR(AVERAGEIF(RD[[#This Row],[POA_UP_MCR (KWh/m2)]:[POA_UP_Ph3 (KWh/m2)2]],"&lt;&gt;0",RD[[#This Row],[POA_UP_MCR (KWh/m2)]:[POA_UP_Ph3 (KWh/m2)2]]),"")</f>
        <v>7.0660372002759591</v>
      </c>
      <c r="EN29" s="127" t="str">
        <f>IFERROR(AVERAGEIF(RD[[#This Row],[POA_Down_MCR (KWh/m2)]:[POA_Down_Ph3 (KWh/m2)22]],"&lt;&gt;0",RD[[#This Row],[POA_Down_MCR (KWh/m2)]:[POA_Down_Ph3 (KWh/m2)22]]),"")</f>
        <v/>
      </c>
      <c r="EO29" s="127">
        <f>IFERROR(AVERAGEIF(RD[[#This Row],[GHI_UP_MCR (KWh/m2)]:[GHI_UP_IS1 (KWh/m2)]],"&lt;&gt;0",RD[[#This Row],[GHI_UP_MCR (KWh/m2)]:[GHI_UP_IS1 (KWh/m2)]]),"")</f>
        <v>7.1812591194879065</v>
      </c>
      <c r="EP29" s="127">
        <f>IFERROR(AVERAGEIF(RD[[#This Row],[GHI_Down_MCR (KWh/m2)]:[GHI_Down_IS1 (KWh/m2)]],"&lt;&gt;0",RD[[#This Row],[GHI_Down_MCR (KWh/m2)]:[GHI_Down_IS1 (KWh/m2)]]),"")</f>
        <v>1.2769456890469406</v>
      </c>
      <c r="EQ29" s="128">
        <v>640.30499999999995</v>
      </c>
      <c r="ER29" s="128">
        <v>887.25699999999995</v>
      </c>
      <c r="ES29" s="128">
        <v>54.164999999999999</v>
      </c>
      <c r="ET29" s="128">
        <v>219.18199999999999</v>
      </c>
      <c r="EU29" s="128">
        <v>171.24</v>
      </c>
      <c r="EV29" s="128">
        <v>280.69400000000002</v>
      </c>
      <c r="EW29" s="128"/>
      <c r="EX29" s="128">
        <v>70.805999999999997</v>
      </c>
      <c r="EY29" s="128">
        <v>185967</v>
      </c>
      <c r="EZ29" s="128">
        <v>247964</v>
      </c>
      <c r="FA29" s="128">
        <v>117.911</v>
      </c>
      <c r="FB29" s="128">
        <v>69.194999999999993</v>
      </c>
      <c r="FC29" s="128">
        <v>269.07799999999997</v>
      </c>
      <c r="FD29" s="128">
        <v>94.147999999999996</v>
      </c>
      <c r="FE29" s="128">
        <v>0.109</v>
      </c>
      <c r="FF29" s="128">
        <v>290.07900000000001</v>
      </c>
      <c r="FG29" s="128">
        <v>0</v>
      </c>
      <c r="FH29" s="291" t="str">
        <f>IF((RD[[#This Row],[33 kV_Wind_F1_Ex]]-EQ28)*165000&lt;=0,"",(RD[[#This Row],[33 kV_Wind_F1_Ex]]-EQ28)*165000)</f>
        <v/>
      </c>
      <c r="FI29" s="292">
        <f>IF((RD[[#This Row],[33 kV_Wind_F2_Ex]]-ER28)*165000&lt;=0,"",(RD[[#This Row],[33 kV_Wind_F2_Ex]]-ER28)*165000)</f>
        <v>55769.999999994296</v>
      </c>
      <c r="FJ29" s="131">
        <f>IF((RD[[#This Row],[33 kV_Wind_F3_Ex]]-ES28)*225000&lt;=0,"",(RD[[#This Row],[33 kV_Wind_F3_Ex]]-ES28)*225000)</f>
        <v>233324.9999999998</v>
      </c>
      <c r="FK29" s="131">
        <f>IF((RD[[#This Row],[33 kV_Wind_F4_Ex]]-ET28)*165000&lt;=0,"",(RD[[#This Row],[33 kV_Wind_F4_Ex]]-ET28)*165000)</f>
        <v>44054.999999999323</v>
      </c>
      <c r="FL29" s="228">
        <f>IF((RD[[#This Row],[33 kV_Solar_F1_Ex]]-EU28)*225000&lt;=0,"",(RD[[#This Row],[33 kV_Solar_F1_Ex]]-EU28)*225000)</f>
        <v>195975.0000000021</v>
      </c>
      <c r="FM29" s="132">
        <f>IF((RD[[#This Row],[33kV_Solar_F2_Ex]]-EV28)*225000&lt;=0,"",(RD[[#This Row],[33kV_Solar_F2_Ex]]-EV28)*225000)</f>
        <v>184499.99999999846</v>
      </c>
      <c r="FN29" s="292"/>
      <c r="FO29" s="131">
        <f>IF((RD[[#This Row],[33kV_Solar_F4_Ex]]-EX28)*225000&lt;=0,"",(RD[[#This Row],[33kV_Solar_F4_Ex]]-EX28)*225000)</f>
        <v>175949.99999999921</v>
      </c>
      <c r="FP29" s="292">
        <f>IF((RD[[#This Row],[33kV_OG1_Ex]]-EY28)*1000&lt;=0,0,(RD[[#This Row],[33kV_OG1_Ex]]-EY28)*1000)</f>
        <v>557000</v>
      </c>
      <c r="FQ29" s="228">
        <f>IFERROR(IF((RD[[#This Row],[33kV_OG2_Ex]]-EZ28)*1000&lt;=0,0,(RD[[#This Row],[33kV_OG2_Ex]]-EZ28)*1000),0)</f>
        <v>332000</v>
      </c>
      <c r="FR29" s="132">
        <f>IF((RD[[#This Row],[220kV_TX1_Ex]]-FA28)*800000&lt;=0,0,(RD[[#This Row],[220kV_TX1_Ex]]-FA28)*800000)</f>
        <v>550400.00000000186</v>
      </c>
      <c r="FS29" s="228">
        <f>IF((RD[[#This Row],[220kV_Tx2_Ex]]-FB28)*800000&lt;=0,0,(RD[[#This Row],[220kV_Tx2_Ex]]-FB28)*800000)</f>
        <v>327999.99999999726</v>
      </c>
      <c r="FT29" s="292">
        <f>IF((RD[[#This Row],[220kV_TL_TVM_Ex]]-FC28)*1600000&lt;=0,0,(RD[[#This Row],[220kV_TL_TVM_Ex]]-FC28)*1600000)</f>
        <v>883199.99999994249</v>
      </c>
      <c r="FU29" s="292">
        <f>IF((RD[[#This Row],[220kV_C&amp;R_PQM_Ex]]-FD28)*1600000&lt;=0,"",(RD[[#This Row],[220kV_C&amp;R_PQM_Ex]]-FD28)*1600000)</f>
        <v>881600.00000000314</v>
      </c>
      <c r="FV29" s="228">
        <f>IFERROR(IF((RD[[#This Row],[220KV_C&amp;R_PQM_Im]]-FE28)*1600000&lt;=0,0,(RD[[#This Row],[220KV_C&amp;R_PQM_Im]]-FE28)*1600000),"")</f>
        <v>1600.0000000000014</v>
      </c>
      <c r="FW29" s="228">
        <f>(RD[[#This Row],[33kV_Aux1_Im]]-FB26)</f>
        <v>222.26300000000001</v>
      </c>
      <c r="FX29" s="228" t="str">
        <f>IF((RD[[#This Row],[33kV_Aux2_Im]]-FG28)*1000&lt;=0,"",(RD[[#This Row],[33kV_Aux2_Im]]-FG28)*1000)</f>
        <v/>
      </c>
      <c r="FY29" s="292">
        <f>IFERROR(RD[[#This Row],[33kV_OG1_Energy (MWh)]]+RD[[#This Row],[33kV_OG2_Energy (MWh)]],"")</f>
        <v>889000</v>
      </c>
      <c r="FZ29" s="292">
        <f>IFERROR(RD[[#This Row],[220kV_TL_TVM Energy (MWh)]]-RD[[#This Row],[220KV_C&amp;R_PQM_im (MWh)]],"")</f>
        <v>881599.99999994249</v>
      </c>
      <c r="GA29" s="229">
        <f>IFERROR(RD[[#This Row],[33 kV Total Export (MWH)]]/RD[[#This Row],[220 KV Net Export (MWh)]]-1,"")</f>
        <v>8.3938294011547399E-3</v>
      </c>
      <c r="GB29" s="230">
        <f>IFERROR((RD[[#This Row],[Sunset Time (POA&lt;20 W/m2)]]-RD[[#This Row],[Sunrise Time (POA&gt;20 W/m2)]])*24,0)</f>
        <v>11.7</v>
      </c>
      <c r="GC29" s="231">
        <f>IFERROR(SUM(RD[[#This Row],[33 kV_Solar_F1_Energy (kWh)]:[33 kV_Solar_F4_Energy (MWh)]])+(RD[[#This Row],[33 kV_Wind_F3_Energy (MWh)]])-(RD[[#This Row],[33 kV Line Loss (%)]]*RD[[#This Row],[220 KV Net Export (MWh)]]),"")</f>
        <v>782349.99999994203</v>
      </c>
      <c r="GD29" s="57">
        <f t="shared" si="190"/>
        <v>789749.99999999953</v>
      </c>
      <c r="GE29" s="143">
        <v>154.12</v>
      </c>
      <c r="GF29" s="57">
        <f t="shared" si="193"/>
        <v>99824.999999993626</v>
      </c>
      <c r="GG29" s="8">
        <f>IFERROR(RD[[#This Row],[Wind Export (33 kV)]]*(1-RD[[#This Row],[33 kV Line Loss (%)]]),RD[[#This Row],[Wind Export (33 kV)]])</f>
        <v>98987.085980023403</v>
      </c>
      <c r="GH29" s="144"/>
      <c r="GI29" s="144"/>
      <c r="GJ29" t="str">
        <f>IFERROR(RD[[#This Row],[E_AC (WPR)]]/RD[[#This Row],[E_DC (WPR)]],"")</f>
        <v/>
      </c>
    </row>
    <row r="30" spans="1:192">
      <c r="A30" s="124">
        <f t="shared" si="195"/>
        <v>45770</v>
      </c>
      <c r="B30" s="129">
        <f>YEAR(RD[[#This Row],[Date]])+IF(MONTH(RD[[#This Row],[Date]])&gt;=4,1,0)</f>
        <v>2026</v>
      </c>
      <c r="C30" s="129">
        <f>YEAR(RD[[#This Row],[Date]])</f>
        <v>2025</v>
      </c>
      <c r="D30" s="130">
        <f t="shared" si="194"/>
        <v>45748</v>
      </c>
      <c r="E30" s="129">
        <f>DAY(EOMONTH(RD[[#This Row],[Date]],0))</f>
        <v>30</v>
      </c>
      <c r="F30" s="136">
        <v>0.26874999999999999</v>
      </c>
      <c r="G30" s="136">
        <v>0.75694444444444442</v>
      </c>
      <c r="H30" s="126">
        <v>11828</v>
      </c>
      <c r="I30" s="126">
        <v>11980</v>
      </c>
      <c r="J30" s="126">
        <v>11635</v>
      </c>
      <c r="K30" s="126">
        <v>11116</v>
      </c>
      <c r="L30" s="126">
        <v>11542</v>
      </c>
      <c r="M30" s="126">
        <v>11434</v>
      </c>
      <c r="N30" s="126">
        <v>11851</v>
      </c>
      <c r="O30" s="126">
        <v>11591</v>
      </c>
      <c r="P30" s="126">
        <v>11428</v>
      </c>
      <c r="Q30" s="126">
        <v>11659</v>
      </c>
      <c r="R30" s="126">
        <v>11380</v>
      </c>
      <c r="S30" s="126">
        <v>10935</v>
      </c>
      <c r="T30" s="126">
        <v>11143</v>
      </c>
      <c r="U30" s="126">
        <v>12195</v>
      </c>
      <c r="V30" s="126">
        <v>8518</v>
      </c>
      <c r="W30" s="126">
        <v>8108</v>
      </c>
      <c r="X30" s="126">
        <v>8307</v>
      </c>
      <c r="Y30" s="126">
        <v>7674</v>
      </c>
      <c r="Z30" s="126">
        <v>12279</v>
      </c>
      <c r="AA30" s="126">
        <v>12027</v>
      </c>
      <c r="AB30" s="126">
        <v>10919</v>
      </c>
      <c r="AC30" s="126">
        <v>10999</v>
      </c>
      <c r="AD30" s="126">
        <v>11489</v>
      </c>
      <c r="AE30" s="126">
        <v>10324</v>
      </c>
      <c r="AF30" s="126">
        <v>12556</v>
      </c>
      <c r="AG30" s="126">
        <v>12708</v>
      </c>
      <c r="AH30" s="126">
        <v>11604</v>
      </c>
      <c r="AI30" s="126">
        <v>12419</v>
      </c>
      <c r="AJ30" s="126">
        <v>11668</v>
      </c>
      <c r="AK30" s="126">
        <v>11439</v>
      </c>
      <c r="AL30" s="126">
        <v>10884</v>
      </c>
      <c r="AM30" s="126">
        <v>11219</v>
      </c>
      <c r="AN30" s="126">
        <v>8761</v>
      </c>
      <c r="AO30" s="126">
        <v>8793</v>
      </c>
      <c r="AP30" s="126">
        <v>7797</v>
      </c>
      <c r="AQ30" s="126">
        <v>7984</v>
      </c>
      <c r="AR30" s="126">
        <v>8449</v>
      </c>
      <c r="AS30" s="126">
        <v>8703</v>
      </c>
      <c r="AT30" s="126">
        <v>8397</v>
      </c>
      <c r="AU30" s="126">
        <v>8097</v>
      </c>
      <c r="AV30" s="126">
        <v>8916</v>
      </c>
      <c r="AW30" s="126">
        <v>8699</v>
      </c>
      <c r="AX30" s="126">
        <v>8821</v>
      </c>
      <c r="AY30" s="126">
        <v>8327</v>
      </c>
      <c r="AZ30" s="126">
        <v>9098</v>
      </c>
      <c r="BA30" s="126">
        <v>2999</v>
      </c>
      <c r="BB30" s="126">
        <v>8725</v>
      </c>
      <c r="BC30" s="126">
        <v>8718</v>
      </c>
      <c r="BD30" s="126">
        <v>7824</v>
      </c>
      <c r="BE30" s="126">
        <v>8174</v>
      </c>
      <c r="BF30" s="126">
        <v>8510</v>
      </c>
      <c r="BG30" s="126">
        <v>8505</v>
      </c>
      <c r="BH30" s="126">
        <v>8974</v>
      </c>
      <c r="BI30" s="126">
        <v>7683</v>
      </c>
      <c r="BJ30" s="126">
        <v>8203</v>
      </c>
      <c r="BK30" s="126">
        <v>8056</v>
      </c>
      <c r="BL30" s="126">
        <v>8363</v>
      </c>
      <c r="BM30" s="126">
        <v>8179</v>
      </c>
      <c r="BN30" s="126">
        <v>7432</v>
      </c>
      <c r="BO30" s="126">
        <v>8168</v>
      </c>
      <c r="BP30" s="126">
        <v>8193</v>
      </c>
      <c r="BQ30" s="126">
        <v>8131</v>
      </c>
      <c r="BR30" s="126">
        <v>8370</v>
      </c>
      <c r="BS30" s="126">
        <v>8926</v>
      </c>
      <c r="BT30" s="126">
        <v>12523</v>
      </c>
      <c r="BU30" s="126">
        <v>11560</v>
      </c>
      <c r="BV30" s="126">
        <v>12287</v>
      </c>
      <c r="BW30" s="126">
        <v>11904</v>
      </c>
      <c r="BX30" s="126">
        <v>11619</v>
      </c>
      <c r="BY30" s="126">
        <v>10381</v>
      </c>
      <c r="BZ30" s="126">
        <v>12450</v>
      </c>
      <c r="CA30" s="126">
        <v>12017</v>
      </c>
      <c r="CB30" s="126">
        <v>8952</v>
      </c>
      <c r="CC30" s="126">
        <v>7108</v>
      </c>
      <c r="CD30" s="126">
        <v>8179</v>
      </c>
      <c r="CE30" s="126">
        <v>6873</v>
      </c>
      <c r="CF30" s="126">
        <v>5008</v>
      </c>
      <c r="CG30" s="126">
        <v>0</v>
      </c>
      <c r="CH30" s="126">
        <v>11424</v>
      </c>
      <c r="CI30" s="126">
        <v>11586</v>
      </c>
      <c r="CJ30" s="126">
        <v>10705</v>
      </c>
      <c r="CK30" s="126">
        <v>11810</v>
      </c>
      <c r="CL30" s="126">
        <v>12411</v>
      </c>
      <c r="CM30" s="126">
        <v>7061</v>
      </c>
      <c r="CN30" s="126"/>
      <c r="CO30" s="126"/>
      <c r="CP30" s="126"/>
      <c r="CQ30" s="126"/>
      <c r="CR30" s="126"/>
      <c r="CS30" s="126"/>
      <c r="CT30" s="126"/>
      <c r="CU30" s="126"/>
      <c r="CV30" s="126">
        <v>10247</v>
      </c>
      <c r="CW30" s="126">
        <v>10220</v>
      </c>
      <c r="CX30" s="126">
        <v>10583</v>
      </c>
      <c r="CY30" s="126">
        <v>10741</v>
      </c>
      <c r="CZ30" s="126"/>
      <c r="DA30" s="126"/>
      <c r="DB30" s="126"/>
      <c r="DC30" s="126"/>
      <c r="DD30" s="289">
        <v>6.7853424600935126</v>
      </c>
      <c r="DE30" s="289"/>
      <c r="DF30" s="289"/>
      <c r="DG30" s="289"/>
      <c r="DH30" s="289"/>
      <c r="DI30" s="289"/>
      <c r="DJ30" s="289"/>
      <c r="DK30" s="289"/>
      <c r="DL30" s="289">
        <v>6.8603103792613638</v>
      </c>
      <c r="DM30" s="289"/>
      <c r="DN30" s="289">
        <v>1.2826081218750005</v>
      </c>
      <c r="DO30" s="289"/>
      <c r="DP30" s="289">
        <v>31.853394886363688</v>
      </c>
      <c r="DQ30" s="289"/>
      <c r="DR30" s="289">
        <v>56.472973011363599</v>
      </c>
      <c r="DS30" s="289"/>
      <c r="DT30" s="289">
        <v>54.639772727272771</v>
      </c>
      <c r="DU30" s="289"/>
      <c r="DV30" s="289">
        <v>0</v>
      </c>
      <c r="DW30" s="289"/>
      <c r="DX30" s="289">
        <v>2.6</v>
      </c>
      <c r="DY30" s="289"/>
      <c r="DZ30" s="289">
        <v>5.5</v>
      </c>
      <c r="EA30" s="289"/>
      <c r="EB30" s="127">
        <f>SUM(RD[[#This Row],[IS1_Inv1_M1]:[IS1_Inv1_M2]])</f>
        <v>23808</v>
      </c>
      <c r="EC30" s="127">
        <f>SUM(RD[[#This Row],[IS2_Inv1_M1]:[IS5_Inv1_M4]])</f>
        <v>170516</v>
      </c>
      <c r="ED30" s="127">
        <f>SUM(RD[[#This Row],[IS6_Inv1_M1]:[IS6_Inv2_M2]])+SUM(RD[[#This Row],[IS8_Inv1_M1]:[IS8_Inv4_M2]])</f>
        <v>140721</v>
      </c>
      <c r="EE30" s="127">
        <f>SUM(RD[[#This Row],[IS7_Inv1_M1]:[IS7_Inv1_M2]])</f>
        <v>21813</v>
      </c>
      <c r="EF30" s="127">
        <f>SUM(RD[[#This Row],[IS9_Inv1_M1]:[IS12_Inv2_M4]])</f>
        <v>262975</v>
      </c>
      <c r="EG30" s="127">
        <f>SUM(RD[[#This Row],[IS13_Inv1_M1]:[IS14_Inv1_M4]])</f>
        <v>125853</v>
      </c>
      <c r="EH30" s="127">
        <f>SUM(RD[[#This Row],[IS15_Inv1_M1]:[IS15_Inv2_M1]])</f>
        <v>5008</v>
      </c>
      <c r="EI30" s="127">
        <f>SUM(RD[[#This Row],[IS16_Inv1_M1]:[IS17_Inv2_M2]])</f>
        <v>64997</v>
      </c>
      <c r="EJ30" s="127">
        <f>SUM(RD[[#This Row],[IS18_Inv1_M1]:[IS19_Inv2_M2]])</f>
        <v>41791</v>
      </c>
      <c r="EK30" s="127">
        <f>SUM(RD[[#This Row],[IS20_Inv1_M1]:[IS20_Inv2_M2]])</f>
        <v>0</v>
      </c>
      <c r="EL30" s="290">
        <f>SUM(RD[[#This Row],[O2R4_P1]:[O2R22_P2]])</f>
        <v>857482</v>
      </c>
      <c r="EM30" s="127">
        <f>IFERROR(AVERAGEIF(RD[[#This Row],[POA_UP_MCR (KWh/m2)]:[POA_UP_Ph3 (KWh/m2)2]],"&lt;&gt;0",RD[[#This Row],[POA_UP_MCR (KWh/m2)]:[POA_UP_Ph3 (KWh/m2)2]]),"")</f>
        <v>6.7853424600935126</v>
      </c>
      <c r="EN30" s="127" t="str">
        <f>IFERROR(AVERAGEIF(RD[[#This Row],[POA_Down_MCR (KWh/m2)]:[POA_Down_Ph3 (KWh/m2)22]],"&lt;&gt;0",RD[[#This Row],[POA_Down_MCR (KWh/m2)]:[POA_Down_Ph3 (KWh/m2)22]]),"")</f>
        <v/>
      </c>
      <c r="EO30" s="127">
        <f>IFERROR(AVERAGEIF(RD[[#This Row],[GHI_UP_MCR (KWh/m2)]:[GHI_UP_IS1 (KWh/m2)]],"&lt;&gt;0",RD[[#This Row],[GHI_UP_MCR (KWh/m2)]:[GHI_UP_IS1 (KWh/m2)]]),"")</f>
        <v>6.8603103792613638</v>
      </c>
      <c r="EP30" s="127">
        <f>IFERROR(AVERAGEIF(RD[[#This Row],[GHI_Down_MCR (KWh/m2)]:[GHI_Down_IS1 (KWh/m2)]],"&lt;&gt;0",RD[[#This Row],[GHI_Down_MCR (KWh/m2)]:[GHI_Down_IS1 (KWh/m2)]]),"")</f>
        <v>1.2826081218750005</v>
      </c>
      <c r="EQ30" s="128">
        <v>640.30499999999995</v>
      </c>
      <c r="ER30" s="128">
        <v>887.65</v>
      </c>
      <c r="ES30" s="128">
        <v>55.256999999999998</v>
      </c>
      <c r="ET30" s="128">
        <v>219.548</v>
      </c>
      <c r="EU30" s="128">
        <v>172.13399999999999</v>
      </c>
      <c r="EV30" s="128">
        <v>281.53100000000001</v>
      </c>
      <c r="EW30" s="128"/>
      <c r="EX30" s="128">
        <v>71.64</v>
      </c>
      <c r="EY30" s="128">
        <v>186544</v>
      </c>
      <c r="EZ30" s="128">
        <v>248334</v>
      </c>
      <c r="FA30" s="128">
        <v>118.625</v>
      </c>
      <c r="FB30" s="128">
        <v>69.650999999999996</v>
      </c>
      <c r="FC30" s="128">
        <v>269.66500000000002</v>
      </c>
      <c r="FD30" s="128">
        <v>94.736000000000004</v>
      </c>
      <c r="FE30" s="128">
        <v>0.109</v>
      </c>
      <c r="FF30" s="128">
        <v>290.47899999999998</v>
      </c>
      <c r="FG30" s="128">
        <v>0</v>
      </c>
      <c r="FH30" s="291" t="str">
        <f>IF((RD[[#This Row],[33 kV_Wind_F1_Ex]]-EQ29)*165000&lt;=0,"",(RD[[#This Row],[33 kV_Wind_F1_Ex]]-EQ29)*165000)</f>
        <v/>
      </c>
      <c r="FI30" s="292">
        <f>IF((RD[[#This Row],[33 kV_Wind_F2_Ex]]-ER29)*165000&lt;=0,"",(RD[[#This Row],[33 kV_Wind_F2_Ex]]-ER29)*165000)</f>
        <v>64845.000000004802</v>
      </c>
      <c r="FJ30" s="131">
        <f>IF((RD[[#This Row],[33 kV_Wind_F3_Ex]]-ES29)*225000&lt;=0,"",(RD[[#This Row],[33 kV_Wind_F3_Ex]]-ES29)*225000)</f>
        <v>245699.99999999971</v>
      </c>
      <c r="FK30" s="131">
        <f>IF((RD[[#This Row],[33 kV_Wind_F4_Ex]]-ET29)*165000&lt;=0,"",(RD[[#This Row],[33 kV_Wind_F4_Ex]]-ET29)*165000)</f>
        <v>60390.000000002292</v>
      </c>
      <c r="FL30" s="228">
        <f>IF((RD[[#This Row],[33 kV_Solar_F1_Ex]]-EU29)*225000&lt;=0,"",(RD[[#This Row],[33 kV_Solar_F1_Ex]]-EU29)*225000)</f>
        <v>201149.99999999482</v>
      </c>
      <c r="FM30" s="132">
        <f>IF((RD[[#This Row],[33kV_Solar_F2_Ex]]-EV29)*225000&lt;=0,"",(RD[[#This Row],[33kV_Solar_F2_Ex]]-EV29)*225000)</f>
        <v>188324.99999999756</v>
      </c>
      <c r="FN30" s="292"/>
      <c r="FO30" s="131">
        <f>IF((RD[[#This Row],[33kV_Solar_F4_Ex]]-EX29)*225000&lt;=0,"",(RD[[#This Row],[33kV_Solar_F4_Ex]]-EX29)*225000)</f>
        <v>187650.00000000073</v>
      </c>
      <c r="FP30" s="292">
        <f>IF((RD[[#This Row],[33kV_OG1_Ex]]-EY29)*1000&lt;=0,0,(RD[[#This Row],[33kV_OG1_Ex]]-EY29)*1000)</f>
        <v>577000</v>
      </c>
      <c r="FQ30" s="228">
        <f>IFERROR(IF((RD[[#This Row],[33kV_OG2_Ex]]-EZ29)*1000&lt;=0,0,(RD[[#This Row],[33kV_OG2_Ex]]-EZ29)*1000),0)</f>
        <v>370000</v>
      </c>
      <c r="FR30" s="132">
        <f>IF((RD[[#This Row],[220kV_TX1_Ex]]-FA29)*800000&lt;=0,0,(RD[[#This Row],[220kV_TX1_Ex]]-FA29)*800000)</f>
        <v>571199.99999999895</v>
      </c>
      <c r="FS30" s="228">
        <f>IF((RD[[#This Row],[220kV_Tx2_Ex]]-FB29)*800000&lt;=0,0,(RD[[#This Row],[220kV_Tx2_Ex]]-FB29)*800000)</f>
        <v>364800.00000000244</v>
      </c>
      <c r="FT30" s="292">
        <f>IF((RD[[#This Row],[220kV_TL_TVM_Ex]]-FC29)*1600000&lt;=0,0,(RD[[#This Row],[220kV_TL_TVM_Ex]]-FC29)*1600000)</f>
        <v>939200.00000007346</v>
      </c>
      <c r="FU30" s="292">
        <f>IF((RD[[#This Row],[220kV_C&amp;R_PQM_Ex]]-FD29)*1600000&lt;=0,"",(RD[[#This Row],[220kV_C&amp;R_PQM_Ex]]-FD29)*1600000)</f>
        <v>940800.00000001292</v>
      </c>
      <c r="FV30" s="228">
        <f>IFERROR(IF((RD[[#This Row],[220KV_C&amp;R_PQM_Im]]-FE29)*1600000&lt;=0,0,(RD[[#This Row],[220KV_C&amp;R_PQM_Im]]-FE29)*1600000),"")</f>
        <v>0</v>
      </c>
      <c r="FW30" s="228">
        <f>(RD[[#This Row],[33kV_Aux1_Im]]-FB27)</f>
        <v>222.13299999999998</v>
      </c>
      <c r="FX30" s="228" t="str">
        <f>IF((RD[[#This Row],[33kV_Aux2_Im]]-FG29)*1000&lt;=0,"",(RD[[#This Row],[33kV_Aux2_Im]]-FG29)*1000)</f>
        <v/>
      </c>
      <c r="FY30" s="292">
        <f>IFERROR(RD[[#This Row],[33kV_OG1_Energy (MWh)]]+RD[[#This Row],[33kV_OG2_Energy (MWh)]],"")</f>
        <v>947000</v>
      </c>
      <c r="FZ30" s="292">
        <f>IFERROR(RD[[#This Row],[220kV_TL_TVM Energy (MWh)]]-RD[[#This Row],[220KV_C&amp;R_PQM_im (MWh)]],"")</f>
        <v>939200.00000007346</v>
      </c>
      <c r="GA30" s="229">
        <f>IFERROR(RD[[#This Row],[33 kV Total Export (MWH)]]/RD[[#This Row],[220 KV Net Export (MWh)]]-1,"")</f>
        <v>8.3049403747081918E-3</v>
      </c>
      <c r="GB30" s="230">
        <f>IFERROR((RD[[#This Row],[Sunset Time (POA&lt;20 W/m2)]]-RD[[#This Row],[Sunrise Time (POA&gt;20 W/m2)]])*24,0)</f>
        <v>11.716666666666667</v>
      </c>
      <c r="GC30" s="231">
        <f>IFERROR(SUM(RD[[#This Row],[33 kV_Solar_F1_Energy (kWh)]:[33 kV_Solar_F4_Energy (MWh)]])+(RD[[#This Row],[33 kV_Wind_F3_Energy (MWh)]])-(RD[[#This Row],[33 kV Line Loss (%)]]*RD[[#This Row],[220 KV Net Export (MWh)]]),"")</f>
        <v>815025.00000006624</v>
      </c>
      <c r="GD30" s="57">
        <f t="shared" si="190"/>
        <v>822824.99999999278</v>
      </c>
      <c r="GE30" s="143">
        <v>154.12</v>
      </c>
      <c r="GF30" s="57">
        <f t="shared" si="193"/>
        <v>125235.0000000071</v>
      </c>
      <c r="GG30" s="8">
        <f>IFERROR(RD[[#This Row],[Wind Export (33 kV)]]*(1-RD[[#This Row],[33 kV Line Loss (%)]]),RD[[#This Row],[Wind Export (33 kV)]])</f>
        <v>124194.93079218046</v>
      </c>
      <c r="GH30" s="144"/>
      <c r="GI30" s="144"/>
      <c r="GJ30" t="str">
        <f>IFERROR(RD[[#This Row],[E_AC (WPR)]]/RD[[#This Row],[E_DC (WPR)]],"")</f>
        <v/>
      </c>
    </row>
    <row r="31" spans="1:192">
      <c r="A31" s="124">
        <f t="shared" si="195"/>
        <v>45771</v>
      </c>
      <c r="B31" s="129">
        <f>YEAR(RD[[#This Row],[Date]])+IF(MONTH(RD[[#This Row],[Date]])&gt;=4,1,0)</f>
        <v>2026</v>
      </c>
      <c r="C31" s="129">
        <f>YEAR(RD[[#This Row],[Date]])</f>
        <v>2025</v>
      </c>
      <c r="D31" s="130">
        <f t="shared" si="194"/>
        <v>45748</v>
      </c>
      <c r="E31" s="129">
        <f>DAY(EOMONTH(RD[[#This Row],[Date]],0))</f>
        <v>30</v>
      </c>
      <c r="F31" s="136">
        <v>0.26666666666666666</v>
      </c>
      <c r="G31" s="136">
        <v>0.75694444444444442</v>
      </c>
      <c r="H31" s="126">
        <v>11937</v>
      </c>
      <c r="I31" s="126">
        <v>12045</v>
      </c>
      <c r="J31" s="126">
        <v>11731</v>
      </c>
      <c r="K31" s="126">
        <v>11198</v>
      </c>
      <c r="L31" s="126">
        <v>11621</v>
      </c>
      <c r="M31" s="126">
        <v>11514</v>
      </c>
      <c r="N31" s="126">
        <v>11960</v>
      </c>
      <c r="O31" s="126">
        <v>11735</v>
      </c>
      <c r="P31" s="126">
        <v>11520</v>
      </c>
      <c r="Q31" s="126">
        <v>11770</v>
      </c>
      <c r="R31" s="126">
        <v>11364</v>
      </c>
      <c r="S31" s="126">
        <v>11215</v>
      </c>
      <c r="T31" s="126">
        <v>11211</v>
      </c>
      <c r="U31" s="126">
        <v>12234</v>
      </c>
      <c r="V31" s="126">
        <v>8525</v>
      </c>
      <c r="W31" s="126">
        <v>8127</v>
      </c>
      <c r="X31" s="126">
        <v>8331</v>
      </c>
      <c r="Y31" s="126">
        <v>7734</v>
      </c>
      <c r="Z31" s="126">
        <v>12412</v>
      </c>
      <c r="AA31" s="126">
        <v>12170</v>
      </c>
      <c r="AB31" s="126">
        <v>11001</v>
      </c>
      <c r="AC31" s="126">
        <v>11040</v>
      </c>
      <c r="AD31" s="126">
        <v>12054</v>
      </c>
      <c r="AE31" s="126">
        <v>12251</v>
      </c>
      <c r="AF31" s="126">
        <v>12728</v>
      </c>
      <c r="AG31" s="126">
        <v>12896</v>
      </c>
      <c r="AH31" s="126">
        <v>11677</v>
      </c>
      <c r="AI31" s="126">
        <v>12464</v>
      </c>
      <c r="AJ31" s="126">
        <v>11745</v>
      </c>
      <c r="AK31" s="126">
        <v>11517</v>
      </c>
      <c r="AL31" s="126">
        <v>10971</v>
      </c>
      <c r="AM31" s="126">
        <v>11330</v>
      </c>
      <c r="AN31" s="126">
        <v>8426</v>
      </c>
      <c r="AO31" s="126">
        <v>8464</v>
      </c>
      <c r="AP31" s="126">
        <v>7484</v>
      </c>
      <c r="AQ31" s="126">
        <v>7715</v>
      </c>
      <c r="AR31" s="126">
        <v>8158</v>
      </c>
      <c r="AS31" s="126">
        <v>8377</v>
      </c>
      <c r="AT31" s="126">
        <v>8145</v>
      </c>
      <c r="AU31" s="126">
        <v>7975</v>
      </c>
      <c r="AV31" s="126">
        <v>8630</v>
      </c>
      <c r="AW31" s="126">
        <v>8393</v>
      </c>
      <c r="AX31" s="126">
        <v>8512</v>
      </c>
      <c r="AY31" s="126">
        <v>8101</v>
      </c>
      <c r="AZ31" s="126">
        <v>8778</v>
      </c>
      <c r="BA31" s="126">
        <v>2894</v>
      </c>
      <c r="BB31" s="126">
        <v>8451</v>
      </c>
      <c r="BC31" s="126">
        <v>8422</v>
      </c>
      <c r="BD31" s="126">
        <v>7588</v>
      </c>
      <c r="BE31" s="126">
        <v>7959</v>
      </c>
      <c r="BF31" s="126">
        <v>8299</v>
      </c>
      <c r="BG31" s="126">
        <v>8247</v>
      </c>
      <c r="BH31" s="126">
        <v>8799</v>
      </c>
      <c r="BI31" s="126">
        <v>7560</v>
      </c>
      <c r="BJ31" s="126">
        <v>8058</v>
      </c>
      <c r="BK31" s="126">
        <v>7846</v>
      </c>
      <c r="BL31" s="126">
        <v>8108</v>
      </c>
      <c r="BM31" s="126">
        <v>8099</v>
      </c>
      <c r="BN31" s="126">
        <v>7242</v>
      </c>
      <c r="BO31" s="126">
        <v>7938</v>
      </c>
      <c r="BP31" s="126">
        <v>8008</v>
      </c>
      <c r="BQ31" s="126">
        <v>7872</v>
      </c>
      <c r="BR31" s="126">
        <v>8074</v>
      </c>
      <c r="BS31" s="126">
        <v>8627</v>
      </c>
      <c r="BT31" s="126">
        <v>12299</v>
      </c>
      <c r="BU31" s="126">
        <v>11299</v>
      </c>
      <c r="BV31" s="126">
        <v>11981</v>
      </c>
      <c r="BW31" s="126">
        <v>11418</v>
      </c>
      <c r="BX31" s="126">
        <v>11122</v>
      </c>
      <c r="BY31" s="126">
        <v>9948</v>
      </c>
      <c r="BZ31" s="126">
        <v>11984</v>
      </c>
      <c r="CA31" s="126">
        <v>11612</v>
      </c>
      <c r="CB31" s="126">
        <v>8572</v>
      </c>
      <c r="CC31" s="126">
        <v>6770</v>
      </c>
      <c r="CD31" s="126">
        <v>7767</v>
      </c>
      <c r="CE31" s="126">
        <v>6530</v>
      </c>
      <c r="CF31" s="126">
        <v>4853</v>
      </c>
      <c r="CG31" s="126">
        <v>0</v>
      </c>
      <c r="CH31" s="126">
        <v>10932</v>
      </c>
      <c r="CI31" s="126">
        <v>11066</v>
      </c>
      <c r="CJ31" s="126">
        <v>10296</v>
      </c>
      <c r="CK31" s="126">
        <v>11322</v>
      </c>
      <c r="CL31" s="126">
        <v>11922</v>
      </c>
      <c r="CM31" s="126">
        <v>6774</v>
      </c>
      <c r="CN31" s="126"/>
      <c r="CO31" s="126"/>
      <c r="CP31" s="126"/>
      <c r="CQ31" s="126"/>
      <c r="CR31" s="126"/>
      <c r="CS31" s="126"/>
      <c r="CT31" s="126"/>
      <c r="CU31" s="126"/>
      <c r="CV31" s="126">
        <v>9959</v>
      </c>
      <c r="CW31" s="126">
        <v>9913</v>
      </c>
      <c r="CX31" s="126">
        <v>10243</v>
      </c>
      <c r="CY31" s="126">
        <v>10454</v>
      </c>
      <c r="CZ31" s="126"/>
      <c r="DA31" s="126"/>
      <c r="DB31" s="126"/>
      <c r="DC31" s="126"/>
      <c r="DD31" s="289">
        <v>6.8293128631518139</v>
      </c>
      <c r="DE31" s="289"/>
      <c r="DF31" s="289"/>
      <c r="DG31" s="289"/>
      <c r="DH31" s="289"/>
      <c r="DI31" s="289"/>
      <c r="DJ31" s="289"/>
      <c r="DK31" s="289"/>
      <c r="DL31" s="289">
        <v>6.9418027515322986</v>
      </c>
      <c r="DM31" s="289"/>
      <c r="DN31" s="289">
        <v>1.3306127959924565</v>
      </c>
      <c r="DO31" s="289"/>
      <c r="DP31" s="289">
        <v>31.893804809052316</v>
      </c>
      <c r="DQ31" s="289"/>
      <c r="DR31" s="289">
        <v>55.273791032531847</v>
      </c>
      <c r="DS31" s="289"/>
      <c r="DT31" s="289">
        <v>55.106647807638012</v>
      </c>
      <c r="DU31" s="289"/>
      <c r="DV31" s="289">
        <v>0</v>
      </c>
      <c r="DW31" s="289"/>
      <c r="DX31" s="289">
        <v>2.8</v>
      </c>
      <c r="DY31" s="289"/>
      <c r="DZ31" s="289">
        <v>5.7</v>
      </c>
      <c r="EA31" s="289"/>
      <c r="EB31" s="127">
        <f>SUM(RD[[#This Row],[IS1_Inv1_M1]:[IS1_Inv1_M2]])</f>
        <v>23982</v>
      </c>
      <c r="EC31" s="127">
        <f>SUM(RD[[#This Row],[IS2_Inv1_M1]:[IS5_Inv1_M4]])</f>
        <v>171790</v>
      </c>
      <c r="ED31" s="127">
        <f>SUM(RD[[#This Row],[IS6_Inv1_M1]:[IS6_Inv2_M2]])+SUM(RD[[#This Row],[IS8_Inv1_M1]:[IS8_Inv4_M2]])</f>
        <v>141951</v>
      </c>
      <c r="EE31" s="127">
        <f>SUM(RD[[#This Row],[IS7_Inv1_M1]:[IS7_Inv1_M2]])</f>
        <v>24305</v>
      </c>
      <c r="EF31" s="127">
        <f>SUM(RD[[#This Row],[IS9_Inv1_M1]:[IS12_Inv2_M4]])</f>
        <v>255249</v>
      </c>
      <c r="EG31" s="127">
        <f>SUM(RD[[#This Row],[IS13_Inv1_M1]:[IS14_Inv1_M4]])</f>
        <v>121302</v>
      </c>
      <c r="EH31" s="127">
        <f>SUM(RD[[#This Row],[IS15_Inv1_M1]:[IS15_Inv2_M1]])</f>
        <v>4853</v>
      </c>
      <c r="EI31" s="127">
        <f>SUM(RD[[#This Row],[IS16_Inv1_M1]:[IS17_Inv2_M2]])</f>
        <v>62312</v>
      </c>
      <c r="EJ31" s="127">
        <f>SUM(RD[[#This Row],[IS18_Inv1_M1]:[IS19_Inv2_M2]])</f>
        <v>40569</v>
      </c>
      <c r="EK31" s="127">
        <f>SUM(RD[[#This Row],[IS20_Inv1_M1]:[IS20_Inv2_M2]])</f>
        <v>0</v>
      </c>
      <c r="EL31" s="290">
        <f>SUM(RD[[#This Row],[O2R4_P1]:[O2R22_P2]])</f>
        <v>846313</v>
      </c>
      <c r="EM31" s="127">
        <f>IFERROR(AVERAGEIF(RD[[#This Row],[POA_UP_MCR (KWh/m2)]:[POA_UP_Ph3 (KWh/m2)2]],"&lt;&gt;0",RD[[#This Row],[POA_UP_MCR (KWh/m2)]:[POA_UP_Ph3 (KWh/m2)2]]),"")</f>
        <v>6.8293128631518139</v>
      </c>
      <c r="EN31" s="127" t="str">
        <f>IFERROR(AVERAGEIF(RD[[#This Row],[POA_Down_MCR (KWh/m2)]:[POA_Down_Ph3 (KWh/m2)22]],"&lt;&gt;0",RD[[#This Row],[POA_Down_MCR (KWh/m2)]:[POA_Down_Ph3 (KWh/m2)22]]),"")</f>
        <v/>
      </c>
      <c r="EO31" s="127">
        <f>IFERROR(AVERAGEIF(RD[[#This Row],[GHI_UP_MCR (KWh/m2)]:[GHI_UP_IS1 (KWh/m2)]],"&lt;&gt;0",RD[[#This Row],[GHI_UP_MCR (KWh/m2)]:[GHI_UP_IS1 (KWh/m2)]]),"")</f>
        <v>6.9418027515322986</v>
      </c>
      <c r="EP31" s="127">
        <f>IFERROR(AVERAGEIF(RD[[#This Row],[GHI_Down_MCR (KWh/m2)]:[GHI_Down_IS1 (KWh/m2)]],"&lt;&gt;0",RD[[#This Row],[GHI_Down_MCR (KWh/m2)]:[GHI_Down_IS1 (KWh/m2)]]),"")</f>
        <v>1.3306127959924565</v>
      </c>
      <c r="EQ31" s="128">
        <v>640.30499999999995</v>
      </c>
      <c r="ER31" s="128">
        <v>888.11800000000005</v>
      </c>
      <c r="ES31" s="128">
        <v>56.319000000000003</v>
      </c>
      <c r="ET31" s="128">
        <v>219.94200000000001</v>
      </c>
      <c r="EU31" s="128">
        <v>173.029</v>
      </c>
      <c r="EV31" s="128">
        <v>282.38400000000001</v>
      </c>
      <c r="EW31" s="128"/>
      <c r="EX31" s="128">
        <v>72.442999999999998</v>
      </c>
      <c r="EY31" s="128">
        <v>187118</v>
      </c>
      <c r="EZ31" s="128">
        <v>248715</v>
      </c>
      <c r="FA31" s="128">
        <v>119.33499999999999</v>
      </c>
      <c r="FB31" s="128">
        <v>70.120999999999995</v>
      </c>
      <c r="FC31" s="128">
        <v>270.25700000000001</v>
      </c>
      <c r="FD31" s="128">
        <v>95.328999999999994</v>
      </c>
      <c r="FE31" s="128">
        <v>0.11</v>
      </c>
      <c r="FF31" s="128">
        <v>290.88900000000001</v>
      </c>
      <c r="FG31" s="128">
        <v>0</v>
      </c>
      <c r="FH31" s="291" t="str">
        <f>IF((RD[[#This Row],[33 kV_Wind_F1_Ex]]-EQ30)*165000&lt;=0,"",(RD[[#This Row],[33 kV_Wind_F1_Ex]]-EQ30)*165000)</f>
        <v/>
      </c>
      <c r="FI31" s="292">
        <f>IF((RD[[#This Row],[33 kV_Wind_F2_Ex]]-ER30)*165000&lt;=0,"",(RD[[#This Row],[33 kV_Wind_F2_Ex]]-ER30)*165000)</f>
        <v>77220.000000012311</v>
      </c>
      <c r="FJ31" s="131">
        <f>IF((RD[[#This Row],[33 kV_Wind_F3_Ex]]-ES30)*225000&lt;=0,"",(RD[[#This Row],[33 kV_Wind_F3_Ex]]-ES30)*225000)</f>
        <v>238950.00000000105</v>
      </c>
      <c r="FK31" s="131">
        <f>IF((RD[[#This Row],[33 kV_Wind_F4_Ex]]-ET30)*165000&lt;=0,"",(RD[[#This Row],[33 kV_Wind_F4_Ex]]-ET30)*165000)</f>
        <v>65010.000000000902</v>
      </c>
      <c r="FL31" s="228">
        <f>IF((RD[[#This Row],[33 kV_Solar_F1_Ex]]-EU30)*225000&lt;=0,"",(RD[[#This Row],[33 kV_Solar_F1_Ex]]-EU30)*225000)</f>
        <v>201375.0000000023</v>
      </c>
      <c r="FM31" s="132">
        <f>IF((RD[[#This Row],[33kV_Solar_F2_Ex]]-EV30)*225000&lt;=0,"",(RD[[#This Row],[33kV_Solar_F2_Ex]]-EV30)*225000)</f>
        <v>191925.00000000195</v>
      </c>
      <c r="FN31" s="292"/>
      <c r="FO31" s="131">
        <f>IF((RD[[#This Row],[33kV_Solar_F4_Ex]]-EX30)*225000&lt;=0,"",(RD[[#This Row],[33kV_Solar_F4_Ex]]-EX30)*225000)</f>
        <v>180674.99999999939</v>
      </c>
      <c r="FP31" s="292">
        <f>IF((RD[[#This Row],[33kV_OG1_Ex]]-EY30)*1000&lt;=0,0,(RD[[#This Row],[33kV_OG1_Ex]]-EY30)*1000)</f>
        <v>574000</v>
      </c>
      <c r="FQ31" s="228">
        <f>IFERROR(IF((RD[[#This Row],[33kV_OG2_Ex]]-EZ30)*1000&lt;=0,0,(RD[[#This Row],[33kV_OG2_Ex]]-EZ30)*1000),0)</f>
        <v>381000</v>
      </c>
      <c r="FR31" s="132">
        <f>IF((RD[[#This Row],[220kV_TX1_Ex]]-FA30)*800000&lt;=0,0,(RD[[#This Row],[220kV_TX1_Ex]]-FA30)*800000)</f>
        <v>567999.99999999499</v>
      </c>
      <c r="FS31" s="228">
        <f>IF((RD[[#This Row],[220kV_Tx2_Ex]]-FB30)*800000&lt;=0,0,(RD[[#This Row],[220kV_Tx2_Ex]]-FB30)*800000)</f>
        <v>375999.99999999907</v>
      </c>
      <c r="FT31" s="292">
        <f>IF((RD[[#This Row],[220kV_TL_TVM_Ex]]-FC30)*1600000&lt;=0,0,(RD[[#This Row],[220kV_TL_TVM_Ex]]-FC30)*1600000)</f>
        <v>947199.99999997532</v>
      </c>
      <c r="FU31" s="292">
        <f>IF((RD[[#This Row],[220kV_C&amp;R_PQM_Ex]]-FD30)*1600000&lt;=0,"",(RD[[#This Row],[220kV_C&amp;R_PQM_Ex]]-FD30)*1600000)</f>
        <v>948799.99999998289</v>
      </c>
      <c r="FV31" s="228">
        <f>IFERROR(IF((RD[[#This Row],[220KV_C&amp;R_PQM_Im]]-FE30)*1600000&lt;=0,0,(RD[[#This Row],[220KV_C&amp;R_PQM_Im]]-FE30)*1600000),"")</f>
        <v>1600.0000000000014</v>
      </c>
      <c r="FW31" s="228">
        <f>(RD[[#This Row],[33kV_Aux1_Im]]-FB28)</f>
        <v>222.10400000000001</v>
      </c>
      <c r="FX31" s="228" t="str">
        <f>IF((RD[[#This Row],[33kV_Aux2_Im]]-FG30)*1000&lt;=0,"",(RD[[#This Row],[33kV_Aux2_Im]]-FG30)*1000)</f>
        <v/>
      </c>
      <c r="FY31" s="292">
        <f>IFERROR(RD[[#This Row],[33kV_OG1_Energy (MWh)]]+RD[[#This Row],[33kV_OG2_Energy (MWh)]],"")</f>
        <v>955000</v>
      </c>
      <c r="FZ31" s="292">
        <f>IFERROR(RD[[#This Row],[220kV_TL_TVM Energy (MWh)]]-RD[[#This Row],[220KV_C&amp;R_PQM_im (MWh)]],"")</f>
        <v>945599.99999997532</v>
      </c>
      <c r="GA31" s="229">
        <f>IFERROR(RD[[#This Row],[33 kV Total Export (MWH)]]/RD[[#This Row],[220 KV Net Export (MWh)]]-1,"")</f>
        <v>9.9407783418199447E-3</v>
      </c>
      <c r="GB31" s="230">
        <f>IFERROR((RD[[#This Row],[Sunset Time (POA&lt;20 W/m2)]]-RD[[#This Row],[Sunrise Time (POA&gt;20 W/m2)]])*24,0)</f>
        <v>11.766666666666666</v>
      </c>
      <c r="GC31" s="231">
        <f>IFERROR(SUM(RD[[#This Row],[33 kV_Solar_F1_Energy (kWh)]:[33 kV_Solar_F4_Energy (MWh)]])+(RD[[#This Row],[33 kV_Wind_F3_Energy (MWh)]])-(RD[[#This Row],[33 kV Line Loss (%)]]*RD[[#This Row],[220 KV Net Export (MWh)]]),"")</f>
        <v>803524.99999997998</v>
      </c>
      <c r="GD31" s="57">
        <f t="shared" si="190"/>
        <v>812925.00000000477</v>
      </c>
      <c r="GE31" s="143">
        <v>154.12</v>
      </c>
      <c r="GF31" s="57">
        <f t="shared" si="193"/>
        <v>142230.00000001321</v>
      </c>
      <c r="GG31" s="8">
        <f>IFERROR(RD[[#This Row],[Wind Export (33 kV)]]*(1-RD[[#This Row],[33 kV Line Loss (%)]]),RD[[#This Row],[Wind Export (33 kV)]])</f>
        <v>140816.12309645602</v>
      </c>
      <c r="GH31" s="144"/>
      <c r="GI31" s="144"/>
      <c r="GJ31" t="str">
        <f>IFERROR(RD[[#This Row],[E_AC (WPR)]]/RD[[#This Row],[E_DC (WPR)]],"")</f>
        <v/>
      </c>
    </row>
    <row r="32" spans="1:192">
      <c r="A32" s="124">
        <f t="shared" si="195"/>
        <v>45772</v>
      </c>
      <c r="B32" s="129">
        <f>YEAR(RD[[#This Row],[Date]])+IF(MONTH(RD[[#This Row],[Date]])&gt;=4,1,0)</f>
        <v>2026</v>
      </c>
      <c r="C32" s="129">
        <f>YEAR(RD[[#This Row],[Date]])</f>
        <v>2025</v>
      </c>
      <c r="D32" s="130">
        <f t="shared" si="194"/>
        <v>45748</v>
      </c>
      <c r="E32" s="129">
        <f>DAY(EOMONTH(RD[[#This Row],[Date]],0))</f>
        <v>30</v>
      </c>
      <c r="F32" s="136">
        <v>0.26666666666666666</v>
      </c>
      <c r="G32" s="136">
        <v>0.75555555555555554</v>
      </c>
      <c r="H32" s="126">
        <v>11267</v>
      </c>
      <c r="I32" s="126">
        <v>11451</v>
      </c>
      <c r="J32" s="126">
        <v>11124</v>
      </c>
      <c r="K32" s="126">
        <v>10688</v>
      </c>
      <c r="L32" s="126">
        <v>11085</v>
      </c>
      <c r="M32" s="126">
        <v>10943</v>
      </c>
      <c r="N32" s="126">
        <v>11380</v>
      </c>
      <c r="O32" s="126">
        <v>11111</v>
      </c>
      <c r="P32" s="126">
        <v>10452</v>
      </c>
      <c r="Q32" s="126">
        <v>11210</v>
      </c>
      <c r="R32" s="126">
        <v>10978</v>
      </c>
      <c r="S32" s="126">
        <v>10796</v>
      </c>
      <c r="T32" s="126">
        <v>10855</v>
      </c>
      <c r="U32" s="126">
        <v>11867</v>
      </c>
      <c r="V32" s="126">
        <v>8288</v>
      </c>
      <c r="W32" s="126">
        <v>7952</v>
      </c>
      <c r="X32" s="126">
        <v>8097</v>
      </c>
      <c r="Y32" s="126">
        <v>7440</v>
      </c>
      <c r="Z32" s="126">
        <v>11798</v>
      </c>
      <c r="AA32" s="126">
        <v>11681</v>
      </c>
      <c r="AB32" s="126">
        <v>10518</v>
      </c>
      <c r="AC32" s="126">
        <v>9824</v>
      </c>
      <c r="AD32" s="126">
        <v>11061</v>
      </c>
      <c r="AE32" s="126">
        <v>9053</v>
      </c>
      <c r="AF32" s="126">
        <v>11818</v>
      </c>
      <c r="AG32" s="126">
        <v>12022</v>
      </c>
      <c r="AH32" s="126">
        <v>11187</v>
      </c>
      <c r="AI32" s="126">
        <v>12127</v>
      </c>
      <c r="AJ32" s="126">
        <v>11231</v>
      </c>
      <c r="AK32" s="126">
        <v>10976</v>
      </c>
      <c r="AL32" s="126">
        <v>10137</v>
      </c>
      <c r="AM32" s="126">
        <v>10377</v>
      </c>
      <c r="AN32" s="126">
        <v>7943</v>
      </c>
      <c r="AO32" s="126">
        <v>7934</v>
      </c>
      <c r="AP32" s="126">
        <v>7130</v>
      </c>
      <c r="AQ32" s="126">
        <v>7270</v>
      </c>
      <c r="AR32" s="126">
        <v>7626</v>
      </c>
      <c r="AS32" s="126">
        <v>7851</v>
      </c>
      <c r="AT32" s="126">
        <v>7760</v>
      </c>
      <c r="AU32" s="126">
        <v>7789</v>
      </c>
      <c r="AV32" s="126">
        <v>8123</v>
      </c>
      <c r="AW32" s="126">
        <v>7922</v>
      </c>
      <c r="AX32" s="126">
        <v>7864</v>
      </c>
      <c r="AY32" s="126">
        <v>7909</v>
      </c>
      <c r="AZ32" s="126">
        <v>8177</v>
      </c>
      <c r="BA32" s="126">
        <v>2736</v>
      </c>
      <c r="BB32" s="126">
        <v>7843</v>
      </c>
      <c r="BC32" s="126">
        <v>7979</v>
      </c>
      <c r="BD32" s="126">
        <v>7123</v>
      </c>
      <c r="BE32" s="126">
        <v>7322</v>
      </c>
      <c r="BF32" s="126">
        <v>7592</v>
      </c>
      <c r="BG32" s="126">
        <v>7532</v>
      </c>
      <c r="BH32" s="126">
        <v>7796</v>
      </c>
      <c r="BI32" s="126">
        <v>6844</v>
      </c>
      <c r="BJ32" s="126">
        <v>7268</v>
      </c>
      <c r="BK32" s="126">
        <v>7158</v>
      </c>
      <c r="BL32" s="126">
        <v>7501</v>
      </c>
      <c r="BM32" s="126">
        <v>7452</v>
      </c>
      <c r="BN32" s="126">
        <v>6767</v>
      </c>
      <c r="BO32" s="126">
        <v>7448</v>
      </c>
      <c r="BP32" s="126">
        <v>7387</v>
      </c>
      <c r="BQ32" s="126">
        <v>7293</v>
      </c>
      <c r="BR32" s="126">
        <v>7528</v>
      </c>
      <c r="BS32" s="126">
        <v>7930</v>
      </c>
      <c r="BT32" s="126">
        <v>11342</v>
      </c>
      <c r="BU32" s="126">
        <v>10501</v>
      </c>
      <c r="BV32" s="126">
        <v>11129</v>
      </c>
      <c r="BW32" s="126">
        <v>10770</v>
      </c>
      <c r="BX32" s="126">
        <v>10653</v>
      </c>
      <c r="BY32" s="126">
        <v>9398</v>
      </c>
      <c r="BZ32" s="126">
        <v>11084</v>
      </c>
      <c r="CA32" s="126">
        <v>10769</v>
      </c>
      <c r="CB32" s="126">
        <v>8218</v>
      </c>
      <c r="CC32" s="126">
        <v>6645</v>
      </c>
      <c r="CD32" s="126">
        <v>7608</v>
      </c>
      <c r="CE32" s="126">
        <v>6329</v>
      </c>
      <c r="CF32" s="126">
        <v>4583</v>
      </c>
      <c r="CG32" s="126">
        <v>0</v>
      </c>
      <c r="CH32" s="126">
        <v>10045</v>
      </c>
      <c r="CI32" s="126">
        <v>10259</v>
      </c>
      <c r="CJ32" s="126">
        <v>9366</v>
      </c>
      <c r="CK32" s="126">
        <v>10569</v>
      </c>
      <c r="CL32" s="126">
        <v>11508</v>
      </c>
      <c r="CM32" s="126">
        <v>6210</v>
      </c>
      <c r="CN32" s="126"/>
      <c r="CO32" s="126"/>
      <c r="CP32" s="126"/>
      <c r="CQ32" s="126"/>
      <c r="CR32" s="126"/>
      <c r="CS32" s="126"/>
      <c r="CT32" s="126"/>
      <c r="CU32" s="126"/>
      <c r="CV32" s="126">
        <v>9374</v>
      </c>
      <c r="CW32" s="126">
        <v>9448</v>
      </c>
      <c r="CX32" s="126">
        <v>9780</v>
      </c>
      <c r="CY32" s="126">
        <v>9939</v>
      </c>
      <c r="CZ32" s="126"/>
      <c r="DA32" s="126"/>
      <c r="DB32" s="126"/>
      <c r="DC32" s="126"/>
      <c r="DD32" s="289">
        <v>6.3011162329721042</v>
      </c>
      <c r="DE32" s="289"/>
      <c r="DF32" s="289"/>
      <c r="DG32" s="289"/>
      <c r="DH32" s="289"/>
      <c r="DI32" s="289"/>
      <c r="DJ32" s="289"/>
      <c r="DK32" s="289"/>
      <c r="DL32" s="289">
        <v>6.4882342581560293</v>
      </c>
      <c r="DM32" s="289"/>
      <c r="DN32" s="289">
        <v>1.2497864851063829</v>
      </c>
      <c r="DO32" s="289"/>
      <c r="DP32" s="289">
        <v>31.46896453900705</v>
      </c>
      <c r="DQ32" s="289"/>
      <c r="DR32" s="289">
        <v>54.778223971631199</v>
      </c>
      <c r="DS32" s="289"/>
      <c r="DT32" s="289">
        <v>57.161560283687905</v>
      </c>
      <c r="DU32" s="289"/>
      <c r="DV32" s="289">
        <v>0</v>
      </c>
      <c r="DW32" s="289"/>
      <c r="DX32" s="289">
        <v>3.1</v>
      </c>
      <c r="DY32" s="289"/>
      <c r="DZ32" s="289">
        <v>6.2</v>
      </c>
      <c r="EA32" s="289"/>
      <c r="EB32" s="127">
        <f>SUM(RD[[#This Row],[IS1_Inv1_M1]:[IS1_Inv1_M2]])</f>
        <v>22718</v>
      </c>
      <c r="EC32" s="127">
        <f>SUM(RD[[#This Row],[IS2_Inv1_M1]:[IS5_Inv1_M4]])</f>
        <v>164266</v>
      </c>
      <c r="ED32" s="127">
        <f>SUM(RD[[#This Row],[IS6_Inv1_M1]:[IS6_Inv2_M2]])+SUM(RD[[#This Row],[IS8_Inv1_M1]:[IS8_Inv4_M2]])</f>
        <v>133696</v>
      </c>
      <c r="EE32" s="127">
        <f>SUM(RD[[#This Row],[IS7_Inv1_M1]:[IS7_Inv1_M2]])</f>
        <v>20114</v>
      </c>
      <c r="EF32" s="127">
        <f>SUM(RD[[#This Row],[IS9_Inv1_M1]:[IS12_Inv2_M4]])</f>
        <v>237797</v>
      </c>
      <c r="EG32" s="127">
        <f>SUM(RD[[#This Row],[IS13_Inv1_M1]:[IS14_Inv1_M4]])</f>
        <v>114446</v>
      </c>
      <c r="EH32" s="127">
        <f>SUM(RD[[#This Row],[IS15_Inv1_M1]:[IS15_Inv2_M1]])</f>
        <v>4583</v>
      </c>
      <c r="EI32" s="127">
        <f>SUM(RD[[#This Row],[IS16_Inv1_M1]:[IS17_Inv2_M2]])</f>
        <v>57957</v>
      </c>
      <c r="EJ32" s="127">
        <f>SUM(RD[[#This Row],[IS18_Inv1_M1]:[IS19_Inv2_M2]])</f>
        <v>38541</v>
      </c>
      <c r="EK32" s="127">
        <f>SUM(RD[[#This Row],[IS20_Inv1_M1]:[IS20_Inv2_M2]])</f>
        <v>0</v>
      </c>
      <c r="EL32" s="290">
        <f>SUM(RD[[#This Row],[O2R4_P1]:[O2R22_P2]])</f>
        <v>794118</v>
      </c>
      <c r="EM32" s="127">
        <f>IFERROR(AVERAGEIF(RD[[#This Row],[POA_UP_MCR (KWh/m2)]:[POA_UP_Ph3 (KWh/m2)2]],"&lt;&gt;0",RD[[#This Row],[POA_UP_MCR (KWh/m2)]:[POA_UP_Ph3 (KWh/m2)2]]),"")</f>
        <v>6.3011162329721042</v>
      </c>
      <c r="EN32" s="127" t="str">
        <f>IFERROR(AVERAGEIF(RD[[#This Row],[POA_Down_MCR (KWh/m2)]:[POA_Down_Ph3 (KWh/m2)22]],"&lt;&gt;0",RD[[#This Row],[POA_Down_MCR (KWh/m2)]:[POA_Down_Ph3 (KWh/m2)22]]),"")</f>
        <v/>
      </c>
      <c r="EO32" s="127">
        <f>IFERROR(AVERAGEIF(RD[[#This Row],[GHI_UP_MCR (KWh/m2)]:[GHI_UP_IS1 (KWh/m2)]],"&lt;&gt;0",RD[[#This Row],[GHI_UP_MCR (KWh/m2)]:[GHI_UP_IS1 (KWh/m2)]]),"")</f>
        <v>6.4882342581560293</v>
      </c>
      <c r="EP32" s="127">
        <f>IFERROR(AVERAGEIF(RD[[#This Row],[GHI_Down_MCR (KWh/m2)]:[GHI_Down_IS1 (KWh/m2)]],"&lt;&gt;0",RD[[#This Row],[GHI_Down_MCR (KWh/m2)]:[GHI_Down_IS1 (KWh/m2)]]),"")</f>
        <v>1.2497864851063829</v>
      </c>
      <c r="EQ32" s="128">
        <v>640.30499999999995</v>
      </c>
      <c r="ER32" s="128">
        <v>888.72900000000004</v>
      </c>
      <c r="ES32" s="128">
        <v>57.311999999999998</v>
      </c>
      <c r="ET32" s="128">
        <v>220.47900000000001</v>
      </c>
      <c r="EU32" s="128">
        <v>173.874</v>
      </c>
      <c r="EV32" s="128">
        <v>283.18599999999998</v>
      </c>
      <c r="EW32" s="128"/>
      <c r="EX32" s="128">
        <v>73.198999999999998</v>
      </c>
      <c r="EY32" s="128">
        <v>187659</v>
      </c>
      <c r="EZ32" s="128">
        <v>249127</v>
      </c>
      <c r="FA32" s="128">
        <v>120.003</v>
      </c>
      <c r="FB32" s="128">
        <v>70.631</v>
      </c>
      <c r="FC32" s="128">
        <v>270.84699999999998</v>
      </c>
      <c r="FD32" s="128">
        <v>95.92</v>
      </c>
      <c r="FE32" s="128">
        <v>0.11</v>
      </c>
      <c r="FF32" s="128">
        <v>291.29899999999998</v>
      </c>
      <c r="FG32" s="128">
        <v>0</v>
      </c>
      <c r="FH32" s="291" t="str">
        <f>IF((RD[[#This Row],[33 kV_Wind_F1_Ex]]-EQ31)*165000&lt;=0,"",(RD[[#This Row],[33 kV_Wind_F1_Ex]]-EQ31)*165000)</f>
        <v/>
      </c>
      <c r="FI32" s="292">
        <f>IF((RD[[#This Row],[33 kV_Wind_F2_Ex]]-ER31)*165000&lt;=0,"",(RD[[#This Row],[33 kV_Wind_F2_Ex]]-ER31)*165000)</f>
        <v>100814.99999999836</v>
      </c>
      <c r="FJ32" s="131">
        <f>IF((RD[[#This Row],[33 kV_Wind_F3_Ex]]-ES31)*225000&lt;=0,"",(RD[[#This Row],[33 kV_Wind_F3_Ex]]-ES31)*225000)</f>
        <v>223424.99999999886</v>
      </c>
      <c r="FK32" s="131">
        <f>IF((RD[[#This Row],[33 kV_Wind_F4_Ex]]-ET31)*165000&lt;=0,"",(RD[[#This Row],[33 kV_Wind_F4_Ex]]-ET31)*165000)</f>
        <v>88605.000000001019</v>
      </c>
      <c r="FL32" s="228">
        <f>IF((RD[[#This Row],[33 kV_Solar_F1_Ex]]-EU31)*225000&lt;=0,"",(RD[[#This Row],[33 kV_Solar_F1_Ex]]-EU31)*225000)</f>
        <v>190124.99999999974</v>
      </c>
      <c r="FM32" s="132">
        <f>IF((RD[[#This Row],[33kV_Solar_F2_Ex]]-EV31)*225000&lt;=0,"",(RD[[#This Row],[33kV_Solar_F2_Ex]]-EV31)*225000)</f>
        <v>180449.99999999191</v>
      </c>
      <c r="FN32" s="292"/>
      <c r="FO32" s="131">
        <f>IF((RD[[#This Row],[33kV_Solar_F4_Ex]]-EX31)*225000&lt;=0,"",(RD[[#This Row],[33kV_Solar_F4_Ex]]-EX31)*225000)</f>
        <v>170100.00000000006</v>
      </c>
      <c r="FP32" s="292">
        <f>IF((RD[[#This Row],[33kV_OG1_Ex]]-EY31)*1000&lt;=0,0,(RD[[#This Row],[33kV_OG1_Ex]]-EY31)*1000)</f>
        <v>541000</v>
      </c>
      <c r="FQ32" s="228">
        <f>IFERROR(IF((RD[[#This Row],[33kV_OG2_Ex]]-EZ31)*1000&lt;=0,0,(RD[[#This Row],[33kV_OG2_Ex]]-EZ31)*1000),0)</f>
        <v>412000</v>
      </c>
      <c r="FR32" s="132">
        <f>IF((RD[[#This Row],[220kV_TX1_Ex]]-FA31)*800000&lt;=0,0,(RD[[#This Row],[220kV_TX1_Ex]]-FA31)*800000)</f>
        <v>534400.00000000512</v>
      </c>
      <c r="FS32" s="228">
        <f>IF((RD[[#This Row],[220kV_Tx2_Ex]]-FB31)*800000&lt;=0,0,(RD[[#This Row],[220kV_Tx2_Ex]]-FB31)*800000)</f>
        <v>408000.00000000407</v>
      </c>
      <c r="FT32" s="292">
        <f>IF((RD[[#This Row],[220kV_TL_TVM_Ex]]-FC31)*1600000&lt;=0,0,(RD[[#This Row],[220kV_TL_TVM_Ex]]-FC31)*1600000)</f>
        <v>943999.99999995995</v>
      </c>
      <c r="FU32" s="292">
        <f>IF((RD[[#This Row],[220kV_C&amp;R_PQM_Ex]]-FD31)*1600000&lt;=0,"",(RD[[#This Row],[220kV_C&amp;R_PQM_Ex]]-FD31)*1600000)</f>
        <v>945600.00000001304</v>
      </c>
      <c r="FV32" s="228">
        <f>IFERROR(IF((RD[[#This Row],[220KV_C&amp;R_PQM_Im]]-FE31)*1600000&lt;=0,0,(RD[[#This Row],[220KV_C&amp;R_PQM_Im]]-FE31)*1600000),"")</f>
        <v>0</v>
      </c>
      <c r="FW32" s="228">
        <f>(RD[[#This Row],[33kV_Aux1_Im]]-FB29)</f>
        <v>222.10399999999998</v>
      </c>
      <c r="FX32" s="228" t="str">
        <f>IF((RD[[#This Row],[33kV_Aux2_Im]]-FG31)*1000&lt;=0,"",(RD[[#This Row],[33kV_Aux2_Im]]-FG31)*1000)</f>
        <v/>
      </c>
      <c r="FY32" s="292">
        <f>IFERROR(RD[[#This Row],[33kV_OG1_Energy (MWh)]]+RD[[#This Row],[33kV_OG2_Energy (MWh)]],"")</f>
        <v>953000</v>
      </c>
      <c r="FZ32" s="292">
        <f>IFERROR(RD[[#This Row],[220kV_TL_TVM Energy (MWh)]]-RD[[#This Row],[220KV_C&amp;R_PQM_im (MWh)]],"")</f>
        <v>943999.99999995995</v>
      </c>
      <c r="GA32" s="229">
        <f>IFERROR(RD[[#This Row],[33 kV Total Export (MWH)]]/RD[[#This Row],[220 KV Net Export (MWh)]]-1,"")</f>
        <v>9.5338983051276305E-3</v>
      </c>
      <c r="GB32" s="230">
        <f>IFERROR((RD[[#This Row],[Sunset Time (POA&lt;20 W/m2)]]-RD[[#This Row],[Sunrise Time (POA&gt;20 W/m2)]])*24,0)</f>
        <v>11.733333333333333</v>
      </c>
      <c r="GC32" s="231">
        <f>IFERROR(SUM(RD[[#This Row],[33 kV_Solar_F1_Energy (kWh)]:[33 kV_Solar_F4_Energy (MWh)]])+(RD[[#This Row],[33 kV_Wind_F3_Energy (MWh)]])-(RD[[#This Row],[33 kV Line Loss (%)]]*RD[[#This Row],[220 KV Net Export (MWh)]]),"")</f>
        <v>755099.99999995041</v>
      </c>
      <c r="GD32" s="57">
        <f t="shared" si="190"/>
        <v>764099.99999999045</v>
      </c>
      <c r="GE32" s="143">
        <v>154.12</v>
      </c>
      <c r="GF32" s="57">
        <f t="shared" si="193"/>
        <v>189419.99999999936</v>
      </c>
      <c r="GG32" s="8">
        <f>IFERROR(RD[[#This Row],[Wind Export (33 kV)]]*(1-RD[[#This Row],[33 kV Line Loss (%)]]),RD[[#This Row],[Wind Export (33 kV)]])</f>
        <v>187614.08898304208</v>
      </c>
      <c r="GH32" s="144"/>
      <c r="GI32" s="144"/>
      <c r="GJ32" t="str">
        <f>IFERROR(RD[[#This Row],[E_AC (WPR)]]/RD[[#This Row],[E_DC (WPR)]],"")</f>
        <v/>
      </c>
    </row>
    <row r="33" spans="1:192">
      <c r="A33" s="124">
        <f t="shared" si="195"/>
        <v>45773</v>
      </c>
      <c r="B33" s="129">
        <f>YEAR(RD[[#This Row],[Date]])+IF(MONTH(RD[[#This Row],[Date]])&gt;=4,1,0)</f>
        <v>2026</v>
      </c>
      <c r="C33" s="129">
        <f>YEAR(RD[[#This Row],[Date]])</f>
        <v>2025</v>
      </c>
      <c r="D33" s="130">
        <f t="shared" si="194"/>
        <v>45748</v>
      </c>
      <c r="E33" s="129">
        <f>DAY(EOMONTH(RD[[#This Row],[Date]],0))</f>
        <v>30</v>
      </c>
      <c r="F33" s="136">
        <v>0.2638888888888889</v>
      </c>
      <c r="G33" s="136">
        <v>0.75555555555555554</v>
      </c>
      <c r="H33" s="126">
        <v>9837</v>
      </c>
      <c r="I33" s="126">
        <v>10026</v>
      </c>
      <c r="J33" s="126">
        <v>9791</v>
      </c>
      <c r="K33" s="126">
        <v>9404</v>
      </c>
      <c r="L33" s="126">
        <v>9772</v>
      </c>
      <c r="M33" s="126">
        <v>9645</v>
      </c>
      <c r="N33" s="126">
        <v>10047</v>
      </c>
      <c r="O33" s="126">
        <v>9741</v>
      </c>
      <c r="P33" s="126">
        <v>9791</v>
      </c>
      <c r="Q33" s="126">
        <v>9869</v>
      </c>
      <c r="R33" s="126">
        <v>9632</v>
      </c>
      <c r="S33" s="126">
        <v>9598</v>
      </c>
      <c r="T33" s="126">
        <v>9476</v>
      </c>
      <c r="U33" s="126">
        <v>10349</v>
      </c>
      <c r="V33" s="126">
        <v>7252</v>
      </c>
      <c r="W33" s="126">
        <v>6930</v>
      </c>
      <c r="X33" s="126">
        <v>7077</v>
      </c>
      <c r="Y33" s="126">
        <v>6501</v>
      </c>
      <c r="Z33" s="126">
        <v>10249</v>
      </c>
      <c r="AA33" s="126">
        <v>10117</v>
      </c>
      <c r="AB33" s="126">
        <v>9196</v>
      </c>
      <c r="AC33" s="126">
        <v>9194</v>
      </c>
      <c r="AD33" s="126">
        <v>9826</v>
      </c>
      <c r="AE33" s="126">
        <v>8979</v>
      </c>
      <c r="AF33" s="126">
        <v>11076</v>
      </c>
      <c r="AG33" s="126">
        <v>11253</v>
      </c>
      <c r="AH33" s="126">
        <v>9933</v>
      </c>
      <c r="AI33" s="126">
        <v>10626</v>
      </c>
      <c r="AJ33" s="126">
        <v>9960</v>
      </c>
      <c r="AK33" s="126">
        <v>9777</v>
      </c>
      <c r="AL33" s="126">
        <v>9391</v>
      </c>
      <c r="AM33" s="126">
        <v>9778</v>
      </c>
      <c r="AN33" s="126">
        <v>7321</v>
      </c>
      <c r="AO33" s="126">
        <v>7309</v>
      </c>
      <c r="AP33" s="126">
        <v>6416</v>
      </c>
      <c r="AQ33" s="126">
        <v>6501</v>
      </c>
      <c r="AR33" s="126">
        <v>6895</v>
      </c>
      <c r="AS33" s="126">
        <v>7153</v>
      </c>
      <c r="AT33" s="126">
        <v>7004</v>
      </c>
      <c r="AU33" s="126">
        <v>7103</v>
      </c>
      <c r="AV33" s="126">
        <v>7447</v>
      </c>
      <c r="AW33" s="126">
        <v>7295</v>
      </c>
      <c r="AX33" s="126">
        <v>7367</v>
      </c>
      <c r="AY33" s="126">
        <v>7377</v>
      </c>
      <c r="AZ33" s="126">
        <v>7567</v>
      </c>
      <c r="BA33" s="126">
        <v>2477</v>
      </c>
      <c r="BB33" s="126">
        <v>7299</v>
      </c>
      <c r="BC33" s="126">
        <v>7311</v>
      </c>
      <c r="BD33" s="126">
        <v>6564</v>
      </c>
      <c r="BE33" s="126">
        <v>6855</v>
      </c>
      <c r="BF33" s="126">
        <v>7108</v>
      </c>
      <c r="BG33" s="126">
        <v>7160</v>
      </c>
      <c r="BH33" s="126">
        <v>7440</v>
      </c>
      <c r="BI33" s="126">
        <v>6384</v>
      </c>
      <c r="BJ33" s="126">
        <v>6832</v>
      </c>
      <c r="BK33" s="126">
        <v>6761</v>
      </c>
      <c r="BL33" s="126">
        <v>7181</v>
      </c>
      <c r="BM33" s="126">
        <v>7017</v>
      </c>
      <c r="BN33" s="126">
        <v>6342</v>
      </c>
      <c r="BO33" s="126">
        <v>6974</v>
      </c>
      <c r="BP33" s="126">
        <v>6929</v>
      </c>
      <c r="BQ33" s="126">
        <v>6873</v>
      </c>
      <c r="BR33" s="126">
        <v>7075</v>
      </c>
      <c r="BS33" s="126">
        <v>7615</v>
      </c>
      <c r="BT33" s="126">
        <v>10372</v>
      </c>
      <c r="BU33" s="126">
        <v>9553</v>
      </c>
      <c r="BV33" s="126">
        <v>10132</v>
      </c>
      <c r="BW33" s="126">
        <v>9750</v>
      </c>
      <c r="BX33" s="126">
        <v>9504</v>
      </c>
      <c r="BY33" s="126">
        <v>8518</v>
      </c>
      <c r="BZ33" s="126">
        <v>10268</v>
      </c>
      <c r="CA33" s="126">
        <v>9932</v>
      </c>
      <c r="CB33" s="126">
        <v>7363</v>
      </c>
      <c r="CC33" s="126">
        <v>5764</v>
      </c>
      <c r="CD33" s="126">
        <v>6633</v>
      </c>
      <c r="CE33" s="126">
        <v>5586</v>
      </c>
      <c r="CF33" s="126">
        <v>4092</v>
      </c>
      <c r="CG33" s="126">
        <v>0</v>
      </c>
      <c r="CH33" s="126">
        <v>9686</v>
      </c>
      <c r="CI33" s="126">
        <v>9885</v>
      </c>
      <c r="CJ33" s="126">
        <v>9182</v>
      </c>
      <c r="CK33" s="126">
        <v>10291</v>
      </c>
      <c r="CL33" s="126">
        <v>11224</v>
      </c>
      <c r="CM33" s="126">
        <v>6069</v>
      </c>
      <c r="CN33" s="126"/>
      <c r="CO33" s="126"/>
      <c r="CP33" s="126"/>
      <c r="CQ33" s="126"/>
      <c r="CR33" s="126"/>
      <c r="CS33" s="126"/>
      <c r="CT33" s="126"/>
      <c r="CU33" s="126"/>
      <c r="CV33" s="126">
        <v>8952</v>
      </c>
      <c r="CW33" s="126">
        <v>8982</v>
      </c>
      <c r="CX33" s="126">
        <v>9294</v>
      </c>
      <c r="CY33" s="126">
        <v>9403</v>
      </c>
      <c r="CZ33" s="126"/>
      <c r="DA33" s="126"/>
      <c r="DB33" s="126"/>
      <c r="DC33" s="126"/>
      <c r="DD33" s="289">
        <v>6.2124694490000003</v>
      </c>
      <c r="DE33" s="289"/>
      <c r="DF33" s="289"/>
      <c r="DG33" s="289"/>
      <c r="DH33" s="289"/>
      <c r="DI33" s="289"/>
      <c r="DJ33" s="289"/>
      <c r="DK33" s="289"/>
      <c r="DL33" s="289">
        <v>6.196475167</v>
      </c>
      <c r="DM33" s="289"/>
      <c r="DN33" s="289">
        <v>1.2029160670000001</v>
      </c>
      <c r="DO33" s="289"/>
      <c r="DP33" s="289">
        <v>32.573573449999998</v>
      </c>
      <c r="DQ33" s="289"/>
      <c r="DR33" s="289">
        <v>53.991445679999998</v>
      </c>
      <c r="DS33" s="289"/>
      <c r="DT33" s="289">
        <v>43.754378529999997</v>
      </c>
      <c r="DU33" s="289"/>
      <c r="DV33" s="289">
        <v>0</v>
      </c>
      <c r="DW33" s="289"/>
      <c r="DX33" s="289">
        <v>2.9</v>
      </c>
      <c r="DY33" s="289"/>
      <c r="DZ33" s="289">
        <v>5.7</v>
      </c>
      <c r="EA33" s="289"/>
      <c r="EB33" s="127">
        <f>SUM(RD[[#This Row],[IS1_Inv1_M1]:[IS1_Inv1_M2]])</f>
        <v>19863</v>
      </c>
      <c r="EC33" s="127">
        <f>SUM(RD[[#This Row],[IS2_Inv1_M1]:[IS5_Inv1_M4]])</f>
        <v>144875</v>
      </c>
      <c r="ED33" s="127">
        <f>SUM(RD[[#This Row],[IS6_Inv1_M1]:[IS6_Inv2_M2]])+SUM(RD[[#This Row],[IS8_Inv1_M1]:[IS8_Inv4_M2]])</f>
        <v>120550</v>
      </c>
      <c r="EE33" s="127">
        <f>SUM(RD[[#This Row],[IS7_Inv1_M1]:[IS7_Inv1_M2]])</f>
        <v>18805</v>
      </c>
      <c r="EF33" s="127">
        <f>SUM(RD[[#This Row],[IS9_Inv1_M1]:[IS12_Inv2_M4]])</f>
        <v>220952</v>
      </c>
      <c r="EG33" s="127">
        <f>SUM(RD[[#This Row],[IS13_Inv1_M1]:[IS14_Inv1_M4]])</f>
        <v>103375</v>
      </c>
      <c r="EH33" s="127">
        <f>SUM(RD[[#This Row],[IS15_Inv1_M1]:[IS15_Inv2_M1]])</f>
        <v>4092</v>
      </c>
      <c r="EI33" s="127">
        <f>SUM(RD[[#This Row],[IS16_Inv1_M1]:[IS17_Inv2_M2]])</f>
        <v>56337</v>
      </c>
      <c r="EJ33" s="127">
        <f>SUM(RD[[#This Row],[IS18_Inv1_M1]:[IS19_Inv2_M2]])</f>
        <v>36631</v>
      </c>
      <c r="EK33" s="127">
        <f>SUM(RD[[#This Row],[IS20_Inv1_M1]:[IS20_Inv2_M2]])</f>
        <v>0</v>
      </c>
      <c r="EL33" s="290">
        <f>SUM(RD[[#This Row],[O2R4_P1]:[O2R22_P2]])</f>
        <v>725480</v>
      </c>
      <c r="EM33" s="127">
        <f>IFERROR(AVERAGEIF(RD[[#This Row],[POA_UP_MCR (KWh/m2)]:[POA_UP_Ph3 (KWh/m2)2]],"&lt;&gt;0",RD[[#This Row],[POA_UP_MCR (KWh/m2)]:[POA_UP_Ph3 (KWh/m2)2]]),"")</f>
        <v>6.2124694490000003</v>
      </c>
      <c r="EN33" s="127" t="str">
        <f>IFERROR(AVERAGEIF(RD[[#This Row],[POA_Down_MCR (KWh/m2)]:[POA_Down_Ph3 (KWh/m2)22]],"&lt;&gt;0",RD[[#This Row],[POA_Down_MCR (KWh/m2)]:[POA_Down_Ph3 (KWh/m2)22]]),"")</f>
        <v/>
      </c>
      <c r="EO33" s="127">
        <f>IFERROR(AVERAGEIF(RD[[#This Row],[GHI_UP_MCR (KWh/m2)]:[GHI_UP_IS1 (KWh/m2)]],"&lt;&gt;0",RD[[#This Row],[GHI_UP_MCR (KWh/m2)]:[GHI_UP_IS1 (KWh/m2)]]),"")</f>
        <v>6.196475167</v>
      </c>
      <c r="EP33" s="127">
        <f>IFERROR(AVERAGEIF(RD[[#This Row],[GHI_Down_MCR (KWh/m2)]:[GHI_Down_IS1 (KWh/m2)]],"&lt;&gt;0",RD[[#This Row],[GHI_Down_MCR (KWh/m2)]:[GHI_Down_IS1 (KWh/m2)]]),"")</f>
        <v>1.2029160670000001</v>
      </c>
      <c r="EQ33" s="128">
        <v>640.30499999999995</v>
      </c>
      <c r="ER33" s="128">
        <v>888.83799999999997</v>
      </c>
      <c r="ES33" s="128">
        <v>58.231000000000002</v>
      </c>
      <c r="ET33" s="128">
        <v>220.87799999999999</v>
      </c>
      <c r="EU33" s="128">
        <v>174.642</v>
      </c>
      <c r="EV33" s="128">
        <v>283.89999999999998</v>
      </c>
      <c r="EW33" s="128"/>
      <c r="EX33" s="128">
        <v>73.897000000000006</v>
      </c>
      <c r="EY33" s="128">
        <v>188149</v>
      </c>
      <c r="EZ33" s="128">
        <v>249417</v>
      </c>
      <c r="FA33" s="128">
        <v>120.61</v>
      </c>
      <c r="FB33" s="128">
        <v>70.989000000000004</v>
      </c>
      <c r="FC33" s="128">
        <v>271.33100000000002</v>
      </c>
      <c r="FD33" s="128">
        <v>96.403999999999996</v>
      </c>
      <c r="FE33" s="128">
        <v>0.111</v>
      </c>
      <c r="FF33" s="128">
        <v>291.71899999999999</v>
      </c>
      <c r="FG33" s="128">
        <v>0</v>
      </c>
      <c r="FH33" s="291" t="str">
        <f>IF((RD[[#This Row],[33 kV_Wind_F1_Ex]]-EQ32)*165000&lt;=0,"",(RD[[#This Row],[33 kV_Wind_F1_Ex]]-EQ32)*165000)</f>
        <v/>
      </c>
      <c r="FI33" s="292">
        <f>IF((RD[[#This Row],[33 kV_Wind_F2_Ex]]-ER32)*165000&lt;=0,"",(RD[[#This Row],[33 kV_Wind_F2_Ex]]-ER32)*165000)</f>
        <v>17984.999999987394</v>
      </c>
      <c r="FJ33" s="131">
        <f>IF((RD[[#This Row],[33 kV_Wind_F3_Ex]]-ES32)*225000&lt;=0,"",(RD[[#This Row],[33 kV_Wind_F3_Ex]]-ES32)*225000)</f>
        <v>206775.0000000009</v>
      </c>
      <c r="FK33" s="131">
        <f>IF((RD[[#This Row],[33 kV_Wind_F4_Ex]]-ET32)*165000&lt;=0,"",(RD[[#This Row],[33 kV_Wind_F4_Ex]]-ET32)*165000)</f>
        <v>65834.99999999546</v>
      </c>
      <c r="FL33" s="228">
        <f>IF((RD[[#This Row],[33 kV_Solar_F1_Ex]]-EU32)*225000&lt;=0,"",(RD[[#This Row],[33 kV_Solar_F1_Ex]]-EU32)*225000)</f>
        <v>172800.00000000015</v>
      </c>
      <c r="FM33" s="132">
        <f>IF((RD[[#This Row],[33kV_Solar_F2_Ex]]-EV32)*225000&lt;=0,"",(RD[[#This Row],[33kV_Solar_F2_Ex]]-EV32)*225000)</f>
        <v>160649.99999999968</v>
      </c>
      <c r="FN33" s="292"/>
      <c r="FO33" s="131">
        <f>IF((RD[[#This Row],[33kV_Solar_F4_Ex]]-EX32)*225000&lt;=0,"",(RD[[#This Row],[33kV_Solar_F4_Ex]]-EX32)*225000)</f>
        <v>157050.00000000169</v>
      </c>
      <c r="FP33" s="292">
        <f>IF((RD[[#This Row],[33kV_OG1_Ex]]-EY32)*1000&lt;=0,0,(RD[[#This Row],[33kV_OG1_Ex]]-EY32)*1000)</f>
        <v>490000</v>
      </c>
      <c r="FQ33" s="228">
        <f>IFERROR(IF((RD[[#This Row],[33kV_OG2_Ex]]-EZ32)*1000&lt;=0,0,(RD[[#This Row],[33kV_OG2_Ex]]-EZ32)*1000),0)</f>
        <v>290000</v>
      </c>
      <c r="FR33" s="132">
        <f>IF((RD[[#This Row],[220kV_TX1_Ex]]-FA32)*800000&lt;=0,0,(RD[[#This Row],[220kV_TX1_Ex]]-FA32)*800000)</f>
        <v>485599.99999999948</v>
      </c>
      <c r="FS33" s="228">
        <f>IF((RD[[#This Row],[220kV_Tx2_Ex]]-FB32)*800000&lt;=0,0,(RD[[#This Row],[220kV_Tx2_Ex]]-FB32)*800000)</f>
        <v>286400.00000000326</v>
      </c>
      <c r="FT33" s="292">
        <f>IF((RD[[#This Row],[220kV_TL_TVM_Ex]]-FC32)*1600000&lt;=0,0,(RD[[#This Row],[220kV_TL_TVM_Ex]]-FC32)*1600000)</f>
        <v>774400.0000000596</v>
      </c>
      <c r="FU33" s="292">
        <f>IF((RD[[#This Row],[220kV_C&amp;R_PQM_Ex]]-FD32)*1600000&lt;=0,"",(RD[[#This Row],[220kV_C&amp;R_PQM_Ex]]-FD32)*1600000)</f>
        <v>774399.9999999915</v>
      </c>
      <c r="FV33" s="228">
        <f>IFERROR(IF((RD[[#This Row],[220KV_C&amp;R_PQM_Im]]-FE32)*1600000&lt;=0,0,(RD[[#This Row],[220KV_C&amp;R_PQM_Im]]-FE32)*1600000),"")</f>
        <v>1600.0000000000014</v>
      </c>
      <c r="FW33" s="228">
        <f>(RD[[#This Row],[33kV_Aux1_Im]]-FB30)</f>
        <v>222.06799999999998</v>
      </c>
      <c r="FX33" s="228" t="str">
        <f>IF((RD[[#This Row],[33kV_Aux2_Im]]-FG32)*1000&lt;=0,"",(RD[[#This Row],[33kV_Aux2_Im]]-FG32)*1000)</f>
        <v/>
      </c>
      <c r="FY33" s="292">
        <f>IFERROR(RD[[#This Row],[33kV_OG1_Energy (MWh)]]+RD[[#This Row],[33kV_OG2_Energy (MWh)]],"")</f>
        <v>780000</v>
      </c>
      <c r="FZ33" s="292">
        <f>IFERROR(RD[[#This Row],[220kV_TL_TVM Energy (MWh)]]-RD[[#This Row],[220KV_C&amp;R_PQM_im (MWh)]],"")</f>
        <v>772800.0000000596</v>
      </c>
      <c r="GA33" s="229">
        <f>IFERROR(RD[[#This Row],[33 kV Total Export (MWH)]]/RD[[#This Row],[220 KV Net Export (MWh)]]-1,"")</f>
        <v>9.3167701862575392E-3</v>
      </c>
      <c r="GB33" s="230">
        <f>IFERROR((RD[[#This Row],[Sunset Time (POA&lt;20 W/m2)]]-RD[[#This Row],[Sunrise Time (POA&gt;20 W/m2)]])*24,0)</f>
        <v>11.799999999999999</v>
      </c>
      <c r="GC33" s="231">
        <f>IFERROR(SUM(RD[[#This Row],[33 kV_Solar_F1_Energy (kWh)]:[33 kV_Solar_F4_Energy (MWh)]])+(RD[[#This Row],[33 kV_Wind_F3_Energy (MWh)]])-(RD[[#This Row],[33 kV Line Loss (%)]]*RD[[#This Row],[220 KV Net Export (MWh)]]),"")</f>
        <v>690075.00000006205</v>
      </c>
      <c r="GD33" s="57">
        <f t="shared" si="190"/>
        <v>697275.00000000233</v>
      </c>
      <c r="GE33" s="143">
        <v>154.12</v>
      </c>
      <c r="GF33" s="57">
        <f t="shared" si="193"/>
        <v>83819.999999982858</v>
      </c>
      <c r="GG33" s="8">
        <f>IFERROR(RD[[#This Row],[Wind Export (33 kV)]]*(1-RD[[#This Row],[33 kV Line Loss (%)]]),RD[[#This Row],[Wind Export (33 kV)]])</f>
        <v>83039.06832297091</v>
      </c>
      <c r="GH33" s="144"/>
      <c r="GI33" s="144"/>
      <c r="GJ33" t="str">
        <f>IFERROR(RD[[#This Row],[E_AC (WPR)]]/RD[[#This Row],[E_DC (WPR)]],"")</f>
        <v/>
      </c>
    </row>
    <row r="34" spans="1:192">
      <c r="A34" s="124">
        <f t="shared" si="195"/>
        <v>45774</v>
      </c>
      <c r="B34" s="129">
        <f>YEAR(RD[[#This Row],[Date]])+IF(MONTH(RD[[#This Row],[Date]])&gt;=4,1,0)</f>
        <v>2026</v>
      </c>
      <c r="C34" s="129">
        <f>YEAR(RD[[#This Row],[Date]])</f>
        <v>2025</v>
      </c>
      <c r="D34" s="130">
        <f t="shared" si="194"/>
        <v>45748</v>
      </c>
      <c r="E34" s="129">
        <f>DAY(EOMONTH(RD[[#This Row],[Date]],0))</f>
        <v>30</v>
      </c>
      <c r="F34" s="136">
        <v>0.26874999999999999</v>
      </c>
      <c r="G34" s="136">
        <v>0.74513888888888891</v>
      </c>
      <c r="H34" s="126">
        <v>9568</v>
      </c>
      <c r="I34" s="126">
        <v>9706</v>
      </c>
      <c r="J34" s="126">
        <v>9524</v>
      </c>
      <c r="K34" s="126">
        <v>9160</v>
      </c>
      <c r="L34" s="126">
        <v>9488</v>
      </c>
      <c r="M34" s="126">
        <v>9341</v>
      </c>
      <c r="N34" s="126">
        <v>9754</v>
      </c>
      <c r="O34" s="126">
        <v>9568</v>
      </c>
      <c r="P34" s="126">
        <v>9496</v>
      </c>
      <c r="Q34" s="126">
        <v>9600</v>
      </c>
      <c r="R34" s="126">
        <v>9308</v>
      </c>
      <c r="S34" s="126">
        <v>9287</v>
      </c>
      <c r="T34" s="126">
        <v>9174</v>
      </c>
      <c r="U34" s="126">
        <v>10009</v>
      </c>
      <c r="V34" s="126">
        <v>6982</v>
      </c>
      <c r="W34" s="126">
        <v>6614</v>
      </c>
      <c r="X34" s="126">
        <v>6781</v>
      </c>
      <c r="Y34" s="126">
        <v>6259</v>
      </c>
      <c r="Z34" s="126">
        <v>10104</v>
      </c>
      <c r="AA34" s="126">
        <v>9834</v>
      </c>
      <c r="AB34" s="126">
        <v>8892</v>
      </c>
      <c r="AC34" s="126">
        <v>8983</v>
      </c>
      <c r="AD34" s="126">
        <v>9232</v>
      </c>
      <c r="AE34" s="126">
        <v>8458</v>
      </c>
      <c r="AF34" s="126">
        <v>10144</v>
      </c>
      <c r="AG34" s="126">
        <v>10312</v>
      </c>
      <c r="AH34" s="126">
        <v>9340</v>
      </c>
      <c r="AI34" s="126">
        <v>10057</v>
      </c>
      <c r="AJ34" s="126">
        <v>9323</v>
      </c>
      <c r="AK34" s="126">
        <v>9088</v>
      </c>
      <c r="AL34" s="126">
        <v>8580</v>
      </c>
      <c r="AM34" s="126">
        <v>8928</v>
      </c>
      <c r="AN34" s="126">
        <v>6246</v>
      </c>
      <c r="AO34" s="126">
        <v>6283</v>
      </c>
      <c r="AP34" s="126">
        <v>5492</v>
      </c>
      <c r="AQ34" s="126">
        <v>5584</v>
      </c>
      <c r="AR34" s="126">
        <v>5959</v>
      </c>
      <c r="AS34" s="126">
        <v>6185</v>
      </c>
      <c r="AT34" s="126">
        <v>5989</v>
      </c>
      <c r="AU34" s="126">
        <v>6063</v>
      </c>
      <c r="AV34" s="126">
        <v>5863</v>
      </c>
      <c r="AW34" s="126">
        <v>6158</v>
      </c>
      <c r="AX34" s="126">
        <v>6213</v>
      </c>
      <c r="AY34" s="126">
        <v>6133</v>
      </c>
      <c r="AZ34" s="126">
        <v>6457</v>
      </c>
      <c r="BA34" s="126">
        <v>2105</v>
      </c>
      <c r="BB34" s="126">
        <v>6136</v>
      </c>
      <c r="BC34" s="126">
        <v>6154</v>
      </c>
      <c r="BD34" s="126">
        <v>5523</v>
      </c>
      <c r="BE34" s="126">
        <v>5698</v>
      </c>
      <c r="BF34" s="126">
        <v>5962</v>
      </c>
      <c r="BG34" s="126">
        <v>5966</v>
      </c>
      <c r="BH34" s="126">
        <v>6183</v>
      </c>
      <c r="BI34" s="126">
        <v>5308</v>
      </c>
      <c r="BJ34" s="126">
        <v>5585</v>
      </c>
      <c r="BK34" s="126">
        <v>5582</v>
      </c>
      <c r="BL34" s="126">
        <v>5833</v>
      </c>
      <c r="BM34" s="126">
        <v>5741</v>
      </c>
      <c r="BN34" s="126">
        <v>5129</v>
      </c>
      <c r="BO34" s="126">
        <v>5674</v>
      </c>
      <c r="BP34" s="126">
        <v>5562</v>
      </c>
      <c r="BQ34" s="126">
        <v>5573</v>
      </c>
      <c r="BR34" s="126">
        <v>5741</v>
      </c>
      <c r="BS34" s="126">
        <v>6157</v>
      </c>
      <c r="BT34" s="126">
        <v>9827</v>
      </c>
      <c r="BU34" s="126">
        <v>9177</v>
      </c>
      <c r="BV34" s="126">
        <v>9701</v>
      </c>
      <c r="BW34" s="126">
        <v>9403</v>
      </c>
      <c r="BX34" s="126">
        <v>9147</v>
      </c>
      <c r="BY34" s="126">
        <v>8204</v>
      </c>
      <c r="BZ34" s="126">
        <v>9872</v>
      </c>
      <c r="CA34" s="126">
        <v>9559</v>
      </c>
      <c r="CB34" s="126">
        <v>7085</v>
      </c>
      <c r="CC34" s="126">
        <v>5509</v>
      </c>
      <c r="CD34" s="126">
        <v>6406</v>
      </c>
      <c r="CE34" s="126">
        <v>5403</v>
      </c>
      <c r="CF34" s="126">
        <v>3966</v>
      </c>
      <c r="CG34" s="126">
        <v>0</v>
      </c>
      <c r="CH34" s="126">
        <v>9173</v>
      </c>
      <c r="CI34" s="126">
        <v>9305</v>
      </c>
      <c r="CJ34" s="126">
        <v>8635</v>
      </c>
      <c r="CK34" s="126">
        <v>9547</v>
      </c>
      <c r="CL34" s="126">
        <v>10229</v>
      </c>
      <c r="CM34" s="126">
        <v>5960</v>
      </c>
      <c r="CN34" s="126"/>
      <c r="CO34" s="126"/>
      <c r="CP34" s="126"/>
      <c r="CQ34" s="126"/>
      <c r="CR34" s="126"/>
      <c r="CS34" s="126"/>
      <c r="CT34" s="126"/>
      <c r="CU34" s="126"/>
      <c r="CV34" s="126">
        <v>8048</v>
      </c>
      <c r="CW34" s="126">
        <v>8104</v>
      </c>
      <c r="CX34" s="126">
        <v>8342</v>
      </c>
      <c r="CY34" s="126">
        <v>8453</v>
      </c>
      <c r="CZ34" s="126"/>
      <c r="DA34" s="126"/>
      <c r="DB34" s="126"/>
      <c r="DC34" s="126"/>
      <c r="DD34" s="289">
        <v>5.5453525122547305</v>
      </c>
      <c r="DE34" s="289"/>
      <c r="DF34" s="289"/>
      <c r="DG34" s="289"/>
      <c r="DH34" s="289"/>
      <c r="DI34" s="289"/>
      <c r="DJ34" s="289"/>
      <c r="DK34" s="289"/>
      <c r="DL34" s="289">
        <v>5.6779244754973339</v>
      </c>
      <c r="DM34" s="289"/>
      <c r="DN34" s="289">
        <v>1.0867879942746248</v>
      </c>
      <c r="DO34" s="289"/>
      <c r="DP34" s="289">
        <v>30.954730713246022</v>
      </c>
      <c r="DQ34" s="289"/>
      <c r="DR34" s="289">
        <v>51.835703682678378</v>
      </c>
      <c r="DS34" s="289"/>
      <c r="DT34" s="289">
        <v>54.47772925764194</v>
      </c>
      <c r="DU34" s="289"/>
      <c r="DV34" s="289">
        <v>0</v>
      </c>
      <c r="DW34" s="289"/>
      <c r="DX34" s="289">
        <v>3</v>
      </c>
      <c r="DY34" s="289"/>
      <c r="DZ34" s="289">
        <v>4</v>
      </c>
      <c r="EA34" s="289"/>
      <c r="EB34" s="127">
        <f>SUM(RD[[#This Row],[IS1_Inv1_M1]:[IS1_Inv1_M2]])</f>
        <v>19274</v>
      </c>
      <c r="EC34" s="127">
        <f>SUM(RD[[#This Row],[IS2_Inv1_M1]:[IS5_Inv1_M4]])</f>
        <v>140345</v>
      </c>
      <c r="ED34" s="127">
        <f>SUM(RD[[#This Row],[IS6_Inv1_M1]:[IS6_Inv2_M2]])+SUM(RD[[#This Row],[IS8_Inv1_M1]:[IS8_Inv4_M2]])</f>
        <v>113585</v>
      </c>
      <c r="EE34" s="127">
        <f>SUM(RD[[#This Row],[IS7_Inv1_M1]:[IS7_Inv1_M2]])</f>
        <v>17690</v>
      </c>
      <c r="EF34" s="127">
        <f>SUM(RD[[#This Row],[IS9_Inv1_M1]:[IS12_Inv2_M4]])</f>
        <v>184237</v>
      </c>
      <c r="EG34" s="127">
        <f>SUM(RD[[#This Row],[IS13_Inv1_M1]:[IS14_Inv1_M4]])</f>
        <v>99293</v>
      </c>
      <c r="EH34" s="127">
        <f>SUM(RD[[#This Row],[IS15_Inv1_M1]:[IS15_Inv2_M1]])</f>
        <v>3966</v>
      </c>
      <c r="EI34" s="127">
        <f>SUM(RD[[#This Row],[IS16_Inv1_M1]:[IS17_Inv2_M2]])</f>
        <v>52849</v>
      </c>
      <c r="EJ34" s="127">
        <f>SUM(RD[[#This Row],[IS18_Inv1_M1]:[IS19_Inv2_M2]])</f>
        <v>32947</v>
      </c>
      <c r="EK34" s="127">
        <f>SUM(RD[[#This Row],[IS20_Inv1_M1]:[IS20_Inv2_M2]])</f>
        <v>0</v>
      </c>
      <c r="EL34" s="290">
        <f>SUM(RD[[#This Row],[O2R4_P1]:[O2R22_P2]])</f>
        <v>664186</v>
      </c>
      <c r="EM34" s="127">
        <f>IFERROR(AVERAGEIF(RD[[#This Row],[POA_UP_MCR (KWh/m2)]:[POA_UP_Ph3 (KWh/m2)2]],"&lt;&gt;0",RD[[#This Row],[POA_UP_MCR (KWh/m2)]:[POA_UP_Ph3 (KWh/m2)2]]),"")</f>
        <v>5.5453525122547305</v>
      </c>
      <c r="EN34" s="127" t="str">
        <f>IFERROR(AVERAGEIF(RD[[#This Row],[POA_Down_MCR (KWh/m2)]:[POA_Down_Ph3 (KWh/m2)22]],"&lt;&gt;0",RD[[#This Row],[POA_Down_MCR (KWh/m2)]:[POA_Down_Ph3 (KWh/m2)22]]),"")</f>
        <v/>
      </c>
      <c r="EO34" s="127">
        <f>IFERROR(AVERAGEIF(RD[[#This Row],[GHI_UP_MCR (KWh/m2)]:[GHI_UP_IS1 (KWh/m2)]],"&lt;&gt;0",RD[[#This Row],[GHI_UP_MCR (KWh/m2)]:[GHI_UP_IS1 (KWh/m2)]]),"")</f>
        <v>5.6779244754973339</v>
      </c>
      <c r="EP34" s="127">
        <f>IFERROR(AVERAGEIF(RD[[#This Row],[GHI_Down_MCR (KWh/m2)]:[GHI_Down_IS1 (KWh/m2)]],"&lt;&gt;0",RD[[#This Row],[GHI_Down_MCR (KWh/m2)]:[GHI_Down_IS1 (KWh/m2)]]),"")</f>
        <v>1.0867879942746248</v>
      </c>
      <c r="EQ34" s="128">
        <v>640.30499999999995</v>
      </c>
      <c r="ER34" s="128">
        <v>889.25599999999997</v>
      </c>
      <c r="ES34" s="128">
        <v>58.996000000000002</v>
      </c>
      <c r="ET34" s="128">
        <v>221.321</v>
      </c>
      <c r="EU34" s="128">
        <v>175.36</v>
      </c>
      <c r="EV34" s="128">
        <v>284.58699999999999</v>
      </c>
      <c r="EW34" s="128"/>
      <c r="EX34" s="128">
        <v>74.561999999999998</v>
      </c>
      <c r="EY34" s="128">
        <v>188615</v>
      </c>
      <c r="EZ34" s="128">
        <v>249729</v>
      </c>
      <c r="FA34" s="128">
        <v>121.18600000000001</v>
      </c>
      <c r="FB34" s="128">
        <v>71.375</v>
      </c>
      <c r="FC34" s="128">
        <v>271.81200000000001</v>
      </c>
      <c r="FD34" s="128">
        <v>96.885999999999996</v>
      </c>
      <c r="FE34" s="128">
        <v>0.111</v>
      </c>
      <c r="FF34" s="128">
        <v>292.11900000000003</v>
      </c>
      <c r="FG34" s="128">
        <v>0</v>
      </c>
      <c r="FH34" s="291" t="str">
        <f>IF((RD[[#This Row],[33 kV_Wind_F1_Ex]]-EQ33)*165000&lt;=0,"",(RD[[#This Row],[33 kV_Wind_F1_Ex]]-EQ33)*165000)</f>
        <v/>
      </c>
      <c r="FI34" s="292">
        <f>IF((RD[[#This Row],[33 kV_Wind_F2_Ex]]-ER33)*165000&lt;=0,"",(RD[[#This Row],[33 kV_Wind_F2_Ex]]-ER33)*165000)</f>
        <v>68970.000000001048</v>
      </c>
      <c r="FJ34" s="131">
        <f>IF((RD[[#This Row],[33 kV_Wind_F3_Ex]]-ES33)*225000&lt;=0,"",(RD[[#This Row],[33 kV_Wind_F3_Ex]]-ES33)*225000)</f>
        <v>172125.00000000012</v>
      </c>
      <c r="FK34" s="131">
        <f>IF((RD[[#This Row],[33 kV_Wind_F4_Ex]]-ET33)*165000&lt;=0,"",(RD[[#This Row],[33 kV_Wind_F4_Ex]]-ET33)*165000)</f>
        <v>73095.000000001994</v>
      </c>
      <c r="FL34" s="228">
        <f>IF((RD[[#This Row],[33 kV_Solar_F1_Ex]]-EU33)*225000&lt;=0,"",(RD[[#This Row],[33 kV_Solar_F1_Ex]]-EU33)*225000)</f>
        <v>161550.00000000399</v>
      </c>
      <c r="FM34" s="132">
        <f>IF((RD[[#This Row],[33kV_Solar_F2_Ex]]-EV33)*225000&lt;=0,"",(RD[[#This Row],[33kV_Solar_F2_Ex]]-EV33)*225000)</f>
        <v>154575.00000000265</v>
      </c>
      <c r="FN34" s="292"/>
      <c r="FO34" s="131">
        <f>IF((RD[[#This Row],[33kV_Solar_F4_Ex]]-EX33)*225000&lt;=0,"",(RD[[#This Row],[33kV_Solar_F4_Ex]]-EX33)*225000)</f>
        <v>149624.9999999982</v>
      </c>
      <c r="FP34" s="292">
        <f>IF((RD[[#This Row],[33kV_OG1_Ex]]-EY33)*1000&lt;=0,0,(RD[[#This Row],[33kV_OG1_Ex]]-EY33)*1000)</f>
        <v>466000</v>
      </c>
      <c r="FQ34" s="228">
        <f>IFERROR(IF((RD[[#This Row],[33kV_OG2_Ex]]-EZ33)*1000&lt;=0,0,(RD[[#This Row],[33kV_OG2_Ex]]-EZ33)*1000),0)</f>
        <v>312000</v>
      </c>
      <c r="FR34" s="132">
        <f>IF((RD[[#This Row],[220kV_TX1_Ex]]-FA33)*800000&lt;=0,0,(RD[[#This Row],[220kV_TX1_Ex]]-FA33)*800000)</f>
        <v>460800.00000000611</v>
      </c>
      <c r="FS34" s="228">
        <f>IF((RD[[#This Row],[220kV_Tx2_Ex]]-FB33)*800000&lt;=0,0,(RD[[#This Row],[220kV_Tx2_Ex]]-FB33)*800000)</f>
        <v>308799.99999999657</v>
      </c>
      <c r="FT34" s="292">
        <f>IF((RD[[#This Row],[220kV_TL_TVM_Ex]]-FC33)*1600000&lt;=0,0,(RD[[#This Row],[220kV_TL_TVM_Ex]]-FC33)*1600000)</f>
        <v>769599.99999999127</v>
      </c>
      <c r="FU34" s="292">
        <f>IF((RD[[#This Row],[220kV_C&amp;R_PQM_Ex]]-FD33)*1600000&lt;=0,"",(RD[[#This Row],[220kV_C&amp;R_PQM_Ex]]-FD33)*1600000)</f>
        <v>771199.99999999895</v>
      </c>
      <c r="FV34" s="228">
        <f>IFERROR(IF((RD[[#This Row],[220KV_C&amp;R_PQM_Im]]-FE33)*1600000&lt;=0,0,(RD[[#This Row],[220KV_C&amp;R_PQM_Im]]-FE33)*1600000),"")</f>
        <v>0</v>
      </c>
      <c r="FW34" s="228">
        <f>(RD[[#This Row],[33kV_Aux1_Im]]-FB31)</f>
        <v>221.99800000000005</v>
      </c>
      <c r="FX34" s="228" t="str">
        <f>IF((RD[[#This Row],[33kV_Aux2_Im]]-FG33)*1000&lt;=0,"",(RD[[#This Row],[33kV_Aux2_Im]]-FG33)*1000)</f>
        <v/>
      </c>
      <c r="FY34" s="292">
        <f>IFERROR(RD[[#This Row],[33kV_OG1_Energy (MWh)]]+RD[[#This Row],[33kV_OG2_Energy (MWh)]],"")</f>
        <v>778000</v>
      </c>
      <c r="FZ34" s="292">
        <f>IFERROR(RD[[#This Row],[220kV_TL_TVM Energy (MWh)]]-RD[[#This Row],[220KV_C&amp;R_PQM_im (MWh)]],"")</f>
        <v>769599.99999999127</v>
      </c>
      <c r="GA34" s="229">
        <f>IFERROR(RD[[#This Row],[33 kV Total Export (MWH)]]/RD[[#This Row],[220 KV Net Export (MWh)]]-1,"")</f>
        <v>1.0914760914772392E-2</v>
      </c>
      <c r="GB34" s="230">
        <f>IFERROR((RD[[#This Row],[Sunset Time (POA&lt;20 W/m2)]]-RD[[#This Row],[Sunrise Time (POA&gt;20 W/m2)]])*24,0)</f>
        <v>11.433333333333334</v>
      </c>
      <c r="GC34" s="231">
        <f>IFERROR(SUM(RD[[#This Row],[33 kV_Solar_F1_Energy (kWh)]:[33 kV_Solar_F4_Energy (MWh)]])+(RD[[#This Row],[33 kV_Wind_F3_Energy (MWh)]])-(RD[[#This Row],[33 kV Line Loss (%)]]*RD[[#This Row],[220 KV Net Export (MWh)]]),"")</f>
        <v>629474.99999999616</v>
      </c>
      <c r="GD34" s="57">
        <f t="shared" si="190"/>
        <v>637875.00000000489</v>
      </c>
      <c r="GE34" s="143">
        <v>154.12</v>
      </c>
      <c r="GF34" s="57">
        <f t="shared" si="193"/>
        <v>142065.00000000303</v>
      </c>
      <c r="GG34" s="8">
        <f>IFERROR(RD[[#This Row],[Wind Export (33 kV)]]*(1-RD[[#This Row],[33 kV Line Loss (%)]]),RD[[#This Row],[Wind Export (33 kV)]])</f>
        <v>140514.39449064585</v>
      </c>
      <c r="GH34" s="144"/>
      <c r="GI34" s="144"/>
      <c r="GJ34" t="str">
        <f>IFERROR(RD[[#This Row],[E_AC (WPR)]]/RD[[#This Row],[E_DC (WPR)]],"")</f>
        <v/>
      </c>
    </row>
    <row r="35" spans="1:192">
      <c r="A35" s="124">
        <f t="shared" si="195"/>
        <v>45775</v>
      </c>
      <c r="B35" s="129">
        <f>YEAR(RD[[#This Row],[Date]])+IF(MONTH(RD[[#This Row],[Date]])&gt;=4,1,0)</f>
        <v>2026</v>
      </c>
      <c r="C35" s="129">
        <f>YEAR(RD[[#This Row],[Date]])</f>
        <v>2025</v>
      </c>
      <c r="D35" s="130">
        <f t="shared" si="194"/>
        <v>45748</v>
      </c>
      <c r="E35" s="129">
        <f>DAY(EOMONTH(RD[[#This Row],[Date]],0))</f>
        <v>30</v>
      </c>
      <c r="F35" s="136">
        <v>0.26250000000000001</v>
      </c>
      <c r="G35" s="136">
        <v>0.76041666666666663</v>
      </c>
      <c r="H35" s="126">
        <v>11555</v>
      </c>
      <c r="I35" s="126">
        <v>11629</v>
      </c>
      <c r="J35" s="126">
        <v>11251</v>
      </c>
      <c r="K35" s="126">
        <v>10763</v>
      </c>
      <c r="L35" s="126">
        <v>11173</v>
      </c>
      <c r="M35" s="126">
        <v>11067</v>
      </c>
      <c r="N35" s="126">
        <v>11537</v>
      </c>
      <c r="O35" s="126">
        <v>11190</v>
      </c>
      <c r="P35" s="126">
        <v>11237</v>
      </c>
      <c r="Q35" s="126">
        <v>11345</v>
      </c>
      <c r="R35" s="126">
        <v>11009</v>
      </c>
      <c r="S35" s="126">
        <v>11012</v>
      </c>
      <c r="T35" s="126">
        <v>10822</v>
      </c>
      <c r="U35" s="126">
        <v>11520</v>
      </c>
      <c r="V35" s="126">
        <v>8295</v>
      </c>
      <c r="W35" s="126">
        <v>7928</v>
      </c>
      <c r="X35" s="126">
        <v>8099</v>
      </c>
      <c r="Y35" s="126">
        <v>7486</v>
      </c>
      <c r="Z35" s="126">
        <v>12298</v>
      </c>
      <c r="AA35" s="126">
        <v>11945</v>
      </c>
      <c r="AB35" s="126">
        <v>10728</v>
      </c>
      <c r="AC35" s="126">
        <v>10890</v>
      </c>
      <c r="AD35" s="126">
        <v>11837</v>
      </c>
      <c r="AE35" s="126">
        <v>10879</v>
      </c>
      <c r="AF35" s="126">
        <v>12491</v>
      </c>
      <c r="AG35" s="126">
        <v>12693</v>
      </c>
      <c r="AH35" s="126">
        <v>11452</v>
      </c>
      <c r="AI35" s="126">
        <v>12195</v>
      </c>
      <c r="AJ35" s="126">
        <v>11540</v>
      </c>
      <c r="AK35" s="126">
        <v>11324</v>
      </c>
      <c r="AL35" s="126">
        <v>10759</v>
      </c>
      <c r="AM35" s="126">
        <v>11192</v>
      </c>
      <c r="AN35" s="126">
        <v>8411</v>
      </c>
      <c r="AO35" s="126">
        <v>8479</v>
      </c>
      <c r="AP35" s="126">
        <v>7413</v>
      </c>
      <c r="AQ35" s="126">
        <v>7653</v>
      </c>
      <c r="AR35" s="126">
        <v>8126</v>
      </c>
      <c r="AS35" s="126">
        <v>8374</v>
      </c>
      <c r="AT35" s="126">
        <v>8159</v>
      </c>
      <c r="AU35" s="126">
        <v>8204</v>
      </c>
      <c r="AV35" s="126">
        <v>8662</v>
      </c>
      <c r="AW35" s="126">
        <v>8471</v>
      </c>
      <c r="AX35" s="126">
        <v>8470</v>
      </c>
      <c r="AY35" s="126">
        <v>8471</v>
      </c>
      <c r="AZ35" s="126">
        <v>8745</v>
      </c>
      <c r="BA35" s="126">
        <v>2916</v>
      </c>
      <c r="BB35" s="126">
        <v>8429</v>
      </c>
      <c r="BC35" s="126">
        <v>8490</v>
      </c>
      <c r="BD35" s="126">
        <v>7682</v>
      </c>
      <c r="BE35" s="126">
        <v>8052</v>
      </c>
      <c r="BF35" s="126">
        <v>8308</v>
      </c>
      <c r="BG35" s="126">
        <v>8165</v>
      </c>
      <c r="BH35" s="126">
        <v>8588</v>
      </c>
      <c r="BI35" s="126">
        <v>7378</v>
      </c>
      <c r="BJ35" s="126">
        <v>7671</v>
      </c>
      <c r="BK35" s="126">
        <v>7756</v>
      </c>
      <c r="BL35" s="126">
        <v>8019</v>
      </c>
      <c r="BM35" s="126">
        <v>7989</v>
      </c>
      <c r="BN35" s="126">
        <v>7144</v>
      </c>
      <c r="BO35" s="126">
        <v>7807</v>
      </c>
      <c r="BP35" s="126">
        <v>7785</v>
      </c>
      <c r="BQ35" s="126">
        <v>7694</v>
      </c>
      <c r="BR35" s="126">
        <v>7920</v>
      </c>
      <c r="BS35" s="126">
        <v>8510</v>
      </c>
      <c r="BT35" s="126">
        <v>11953</v>
      </c>
      <c r="BU35" s="126">
        <v>10845</v>
      </c>
      <c r="BV35" s="126">
        <v>11698</v>
      </c>
      <c r="BW35" s="126">
        <v>11402</v>
      </c>
      <c r="BX35" s="126">
        <v>11252</v>
      </c>
      <c r="BY35" s="126">
        <v>10009</v>
      </c>
      <c r="BZ35" s="126">
        <v>12020</v>
      </c>
      <c r="CA35" s="126">
        <v>11712</v>
      </c>
      <c r="CB35" s="126">
        <v>8641</v>
      </c>
      <c r="CC35" s="126">
        <v>6866</v>
      </c>
      <c r="CD35" s="126">
        <v>7894</v>
      </c>
      <c r="CE35" s="126">
        <v>6648</v>
      </c>
      <c r="CF35" s="126">
        <v>4789</v>
      </c>
      <c r="CG35" s="126">
        <v>0</v>
      </c>
      <c r="CH35" s="126">
        <v>11018</v>
      </c>
      <c r="CI35" s="126">
        <v>11167</v>
      </c>
      <c r="CJ35" s="126">
        <v>10414</v>
      </c>
      <c r="CK35" s="126">
        <v>11585</v>
      </c>
      <c r="CL35" s="126">
        <v>12449</v>
      </c>
      <c r="CM35" s="126">
        <v>7348</v>
      </c>
      <c r="CN35" s="126"/>
      <c r="CO35" s="126"/>
      <c r="CP35" s="126"/>
      <c r="CQ35" s="126"/>
      <c r="CR35" s="126"/>
      <c r="CS35" s="126"/>
      <c r="CT35" s="126"/>
      <c r="CU35" s="126"/>
      <c r="CV35" s="126">
        <v>9928</v>
      </c>
      <c r="CW35" s="126">
        <v>9966</v>
      </c>
      <c r="CX35" s="126">
        <v>10365</v>
      </c>
      <c r="CY35" s="126">
        <v>10450</v>
      </c>
      <c r="CZ35" s="126"/>
      <c r="DA35" s="126"/>
      <c r="DB35" s="126"/>
      <c r="DC35" s="126"/>
      <c r="DD35" s="289">
        <v>6.6757439704478418</v>
      </c>
      <c r="DE35" s="289"/>
      <c r="DF35" s="289"/>
      <c r="DG35" s="289"/>
      <c r="DH35" s="289"/>
      <c r="DI35" s="289"/>
      <c r="DJ35" s="289"/>
      <c r="DK35" s="289"/>
      <c r="DL35" s="289">
        <v>6.8621005901715311</v>
      </c>
      <c r="DM35" s="289"/>
      <c r="DN35" s="289">
        <v>1.3192151197032917</v>
      </c>
      <c r="DO35" s="289"/>
      <c r="DP35" s="289">
        <v>30.716411682892922</v>
      </c>
      <c r="DQ35" s="289"/>
      <c r="DR35" s="289">
        <v>54.324834617524417</v>
      </c>
      <c r="DS35" s="289"/>
      <c r="DT35" s="289">
        <v>52.589707927677367</v>
      </c>
      <c r="DU35" s="289"/>
      <c r="DV35" s="289">
        <v>0</v>
      </c>
      <c r="DW35" s="289"/>
      <c r="DX35" s="289">
        <v>1.8</v>
      </c>
      <c r="DY35" s="289"/>
      <c r="DZ35" s="289">
        <v>3.7</v>
      </c>
      <c r="EA35" s="289"/>
      <c r="EB35" s="127">
        <f>SUM(RD[[#This Row],[IS1_Inv1_M1]:[IS1_Inv1_M2]])</f>
        <v>23184</v>
      </c>
      <c r="EC35" s="127">
        <f>SUM(RD[[#This Row],[IS2_Inv1_M1]:[IS5_Inv1_M4]])</f>
        <v>165734</v>
      </c>
      <c r="ED35" s="127">
        <f>SUM(RD[[#This Row],[IS6_Inv1_M1]:[IS6_Inv2_M2]])+SUM(RD[[#This Row],[IS8_Inv1_M1]:[IS8_Inv4_M2]])</f>
        <v>139507</v>
      </c>
      <c r="EE35" s="127">
        <f>SUM(RD[[#This Row],[IS7_Inv1_M1]:[IS7_Inv1_M2]])</f>
        <v>22716</v>
      </c>
      <c r="EF35" s="127">
        <f>SUM(RD[[#This Row],[IS9_Inv1_M1]:[IS12_Inv2_M4]])</f>
        <v>253941</v>
      </c>
      <c r="EG35" s="127">
        <f>SUM(RD[[#This Row],[IS13_Inv1_M1]:[IS14_Inv1_M4]])</f>
        <v>120940</v>
      </c>
      <c r="EH35" s="127">
        <f>SUM(RD[[#This Row],[IS15_Inv1_M1]:[IS15_Inv2_M1]])</f>
        <v>4789</v>
      </c>
      <c r="EI35" s="127">
        <f>SUM(RD[[#This Row],[IS16_Inv1_M1]:[IS17_Inv2_M2]])</f>
        <v>63981</v>
      </c>
      <c r="EJ35" s="127">
        <f>SUM(RD[[#This Row],[IS18_Inv1_M1]:[IS19_Inv2_M2]])</f>
        <v>40709</v>
      </c>
      <c r="EK35" s="127">
        <f>SUM(RD[[#This Row],[IS20_Inv1_M1]:[IS20_Inv2_M2]])</f>
        <v>0</v>
      </c>
      <c r="EL35" s="290">
        <f>SUM(RD[[#This Row],[O2R4_P1]:[O2R22_P2]])</f>
        <v>835501</v>
      </c>
      <c r="EM35" s="127">
        <f>IFERROR(AVERAGEIF(RD[[#This Row],[POA_UP_MCR (KWh/m2)]:[POA_UP_Ph3 (KWh/m2)2]],"&lt;&gt;0",RD[[#This Row],[POA_UP_MCR (KWh/m2)]:[POA_UP_Ph3 (KWh/m2)2]]),"")</f>
        <v>6.6757439704478418</v>
      </c>
      <c r="EN35" s="127" t="str">
        <f>IFERROR(AVERAGEIF(RD[[#This Row],[POA_Down_MCR (KWh/m2)]:[POA_Down_Ph3 (KWh/m2)22]],"&lt;&gt;0",RD[[#This Row],[POA_Down_MCR (KWh/m2)]:[POA_Down_Ph3 (KWh/m2)22]]),"")</f>
        <v/>
      </c>
      <c r="EO35" s="127">
        <f>IFERROR(AVERAGEIF(RD[[#This Row],[GHI_UP_MCR (KWh/m2)]:[GHI_UP_IS1 (KWh/m2)]],"&lt;&gt;0",RD[[#This Row],[GHI_UP_MCR (KWh/m2)]:[GHI_UP_IS1 (KWh/m2)]]),"")</f>
        <v>6.8621005901715311</v>
      </c>
      <c r="EP35" s="127">
        <f>IFERROR(AVERAGEIF(RD[[#This Row],[GHI_Down_MCR (KWh/m2)]:[GHI_Down_IS1 (KWh/m2)]],"&lt;&gt;0",RD[[#This Row],[GHI_Down_MCR (KWh/m2)]:[GHI_Down_IS1 (KWh/m2)]]),"")</f>
        <v>1.3192151197032917</v>
      </c>
      <c r="EQ35" s="128">
        <v>640.30499999999995</v>
      </c>
      <c r="ER35" s="128">
        <v>889.39400000000001</v>
      </c>
      <c r="ES35" s="128">
        <v>60.052999999999997</v>
      </c>
      <c r="ET35" s="128">
        <v>221.44900000000001</v>
      </c>
      <c r="EU35" s="128">
        <v>176.24199999999999</v>
      </c>
      <c r="EV35" s="128">
        <v>285.40800000000002</v>
      </c>
      <c r="EW35" s="128"/>
      <c r="EX35" s="128">
        <v>75.37</v>
      </c>
      <c r="EY35" s="128">
        <v>189180</v>
      </c>
      <c r="EZ35" s="128">
        <v>250008</v>
      </c>
      <c r="FA35" s="128">
        <v>121.88500000000001</v>
      </c>
      <c r="FB35" s="128">
        <v>71.721000000000004</v>
      </c>
      <c r="FC35" s="128">
        <v>272.33699999999999</v>
      </c>
      <c r="FD35" s="128">
        <v>97.41</v>
      </c>
      <c r="FE35" s="128">
        <v>0.112</v>
      </c>
      <c r="FF35" s="128">
        <v>292.529</v>
      </c>
      <c r="FG35" s="128">
        <v>0</v>
      </c>
      <c r="FH35" s="291" t="str">
        <f>IF((RD[[#This Row],[33 kV_Wind_F1_Ex]]-EQ34)*165000&lt;=0,"",(RD[[#This Row],[33 kV_Wind_F1_Ex]]-EQ34)*165000)</f>
        <v/>
      </c>
      <c r="FI35" s="292">
        <f>IF((RD[[#This Row],[33 kV_Wind_F2_Ex]]-ER34)*165000&lt;=0,"",(RD[[#This Row],[33 kV_Wind_F2_Ex]]-ER34)*165000)</f>
        <v>22770.000000005552</v>
      </c>
      <c r="FJ35" s="131">
        <f>IF((RD[[#This Row],[33 kV_Wind_F3_Ex]]-ES34)*225000&lt;=0,"",(RD[[#This Row],[33 kV_Wind_F3_Ex]]-ES34)*225000)</f>
        <v>237824.99999999889</v>
      </c>
      <c r="FK35" s="131">
        <f>IF((RD[[#This Row],[33 kV_Wind_F4_Ex]]-ET34)*165000&lt;=0,"",(RD[[#This Row],[33 kV_Wind_F4_Ex]]-ET34)*165000)</f>
        <v>21120.000000002365</v>
      </c>
      <c r="FL35" s="228">
        <f>IF((RD[[#This Row],[33 kV_Solar_F1_Ex]]-EU34)*225000&lt;=0,"",(RD[[#This Row],[33 kV_Solar_F1_Ex]]-EU34)*225000)</f>
        <v>198449.99999999473</v>
      </c>
      <c r="FM35" s="132">
        <f>IF((RD[[#This Row],[33kV_Solar_F2_Ex]]-EV34)*225000&lt;=0,"",(RD[[#This Row],[33kV_Solar_F2_Ex]]-EV34)*225000)</f>
        <v>184725.00000000594</v>
      </c>
      <c r="FN35" s="292"/>
      <c r="FO35" s="131">
        <f>IF((RD[[#This Row],[33kV_Solar_F4_Ex]]-EX34)*225000&lt;=0,"",(RD[[#This Row],[33kV_Solar_F4_Ex]]-EX34)*225000)</f>
        <v>181800.00000000157</v>
      </c>
      <c r="FP35" s="292">
        <f>IF((RD[[#This Row],[33kV_OG1_Ex]]-EY34)*1000&lt;=0,0,(RD[[#This Row],[33kV_OG1_Ex]]-EY34)*1000)</f>
        <v>565000</v>
      </c>
      <c r="FQ35" s="228">
        <f>IFERROR(IF((RD[[#This Row],[33kV_OG2_Ex]]-EZ34)*1000&lt;=0,0,(RD[[#This Row],[33kV_OG2_Ex]]-EZ34)*1000),0)</f>
        <v>279000</v>
      </c>
      <c r="FR35" s="132">
        <f>IF((RD[[#This Row],[220kV_TX1_Ex]]-FA34)*800000&lt;=0,0,(RD[[#This Row],[220kV_TX1_Ex]]-FA34)*800000)</f>
        <v>559199.99999999849</v>
      </c>
      <c r="FS35" s="228">
        <f>IF((RD[[#This Row],[220kV_Tx2_Ex]]-FB34)*800000&lt;=0,0,(RD[[#This Row],[220kV_Tx2_Ex]]-FB34)*800000)</f>
        <v>276800.00000000291</v>
      </c>
      <c r="FT35" s="292">
        <f>IF((RD[[#This Row],[220kV_TL_TVM_Ex]]-FC34)*1600000&lt;=0,0,(RD[[#This Row],[220kV_TL_TVM_Ex]]-FC34)*1600000)</f>
        <v>839999.99999996368</v>
      </c>
      <c r="FU35" s="292">
        <f>IF((RD[[#This Row],[220kV_C&amp;R_PQM_Ex]]-FD34)*1600000&lt;=0,"",(RD[[#This Row],[220kV_C&amp;R_PQM_Ex]]-FD34)*1600000)</f>
        <v>838400.0000000014</v>
      </c>
      <c r="FV35" s="228">
        <f>IFERROR(IF((RD[[#This Row],[220KV_C&amp;R_PQM_Im]]-FE34)*1600000&lt;=0,0,(RD[[#This Row],[220KV_C&amp;R_PQM_Im]]-FE34)*1600000),"")</f>
        <v>1600.0000000000014</v>
      </c>
      <c r="FW35" s="228">
        <f>(RD[[#This Row],[33kV_Aux1_Im]]-FB32)</f>
        <v>221.898</v>
      </c>
      <c r="FX35" s="228" t="str">
        <f>IF((RD[[#This Row],[33kV_Aux2_Im]]-FG34)*1000&lt;=0,"",(RD[[#This Row],[33kV_Aux2_Im]]-FG34)*1000)</f>
        <v/>
      </c>
      <c r="FY35" s="292">
        <f>IFERROR(RD[[#This Row],[33kV_OG1_Energy (MWh)]]+RD[[#This Row],[33kV_OG2_Energy (MWh)]],"")</f>
        <v>844000</v>
      </c>
      <c r="FZ35" s="292">
        <f>IFERROR(RD[[#This Row],[220kV_TL_TVM Energy (MWh)]]-RD[[#This Row],[220KV_C&amp;R_PQM_im (MWh)]],"")</f>
        <v>838399.99999996368</v>
      </c>
      <c r="GA35" s="229">
        <f>IFERROR(RD[[#This Row],[33 kV Total Export (MWH)]]/RD[[#This Row],[220 KV Net Export (MWh)]]-1,"")</f>
        <v>6.6793893130208115E-3</v>
      </c>
      <c r="GB35" s="230">
        <f>IFERROR((RD[[#This Row],[Sunset Time (POA&lt;20 W/m2)]]-RD[[#This Row],[Sunrise Time (POA&gt;20 W/m2)]])*24,0)</f>
        <v>11.95</v>
      </c>
      <c r="GC35" s="231">
        <f>IFERROR(SUM(RD[[#This Row],[33 kV_Solar_F1_Energy (kWh)]:[33 kV_Solar_F4_Energy (MWh)]])+(RD[[#This Row],[33 kV_Wind_F3_Energy (MWh)]])-(RD[[#This Row],[33 kV Line Loss (%)]]*RD[[#This Row],[220 KV Net Export (MWh)]]),"")</f>
        <v>797199.99999996473</v>
      </c>
      <c r="GD35" s="57">
        <f t="shared" si="190"/>
        <v>802800.00000000116</v>
      </c>
      <c r="GE35" s="143">
        <v>154.12</v>
      </c>
      <c r="GF35" s="57">
        <f t="shared" si="193"/>
        <v>43890.000000007916</v>
      </c>
      <c r="GG35" s="8">
        <f>IFERROR(RD[[#This Row],[Wind Export (33 kV)]]*(1-RD[[#This Row],[33 kV Line Loss (%)]]),RD[[#This Row],[Wind Export (33 kV)]])</f>
        <v>43596.84160305938</v>
      </c>
      <c r="GH35" s="144"/>
      <c r="GI35" s="144"/>
      <c r="GJ35" t="str">
        <f>IFERROR(RD[[#This Row],[E_AC (WPR)]]/RD[[#This Row],[E_DC (WPR)]],"")</f>
        <v/>
      </c>
    </row>
    <row r="36" spans="1:192">
      <c r="A36" s="124">
        <f t="shared" si="195"/>
        <v>45776</v>
      </c>
      <c r="B36" s="129">
        <f>YEAR(RD[[#This Row],[Date]])+IF(MONTH(RD[[#This Row],[Date]])&gt;=4,1,0)</f>
        <v>2026</v>
      </c>
      <c r="C36" s="129">
        <f>YEAR(RD[[#This Row],[Date]])</f>
        <v>2025</v>
      </c>
      <c r="D36" s="130">
        <f t="shared" si="194"/>
        <v>45748</v>
      </c>
      <c r="E36" s="129">
        <f>DAY(EOMONTH(RD[[#This Row],[Date]],0))</f>
        <v>30</v>
      </c>
      <c r="F36" s="136">
        <v>0.28055555555555556</v>
      </c>
      <c r="G36" s="136">
        <v>0.77361111111111114</v>
      </c>
      <c r="H36" s="126">
        <v>11259</v>
      </c>
      <c r="I36" s="126">
        <v>11316</v>
      </c>
      <c r="J36" s="126">
        <v>10833</v>
      </c>
      <c r="K36" s="126">
        <v>10214</v>
      </c>
      <c r="L36" s="126">
        <v>10719</v>
      </c>
      <c r="M36" s="126">
        <v>10656</v>
      </c>
      <c r="N36" s="126">
        <v>10768</v>
      </c>
      <c r="O36" s="126">
        <v>10528</v>
      </c>
      <c r="P36" s="126">
        <v>10535</v>
      </c>
      <c r="Q36" s="126">
        <v>10644</v>
      </c>
      <c r="R36" s="126">
        <v>10648</v>
      </c>
      <c r="S36" s="126">
        <v>10676</v>
      </c>
      <c r="T36" s="126">
        <v>10498</v>
      </c>
      <c r="U36" s="126">
        <v>11441</v>
      </c>
      <c r="V36" s="126">
        <v>7982</v>
      </c>
      <c r="W36" s="126">
        <v>7660</v>
      </c>
      <c r="X36" s="126">
        <v>7831</v>
      </c>
      <c r="Y36" s="126">
        <v>7296</v>
      </c>
      <c r="Z36" s="126">
        <v>11726</v>
      </c>
      <c r="AA36" s="126">
        <v>11531</v>
      </c>
      <c r="AB36" s="126">
        <v>10414</v>
      </c>
      <c r="AC36" s="126">
        <v>10572</v>
      </c>
      <c r="AD36" s="126">
        <v>10934</v>
      </c>
      <c r="AE36" s="126">
        <v>10006</v>
      </c>
      <c r="AF36" s="126">
        <v>11905</v>
      </c>
      <c r="AG36" s="126">
        <v>12089</v>
      </c>
      <c r="AH36" s="126">
        <v>11124</v>
      </c>
      <c r="AI36" s="126">
        <v>11879</v>
      </c>
      <c r="AJ36" s="126">
        <v>11179</v>
      </c>
      <c r="AK36" s="126">
        <v>10934</v>
      </c>
      <c r="AL36" s="126">
        <v>10093</v>
      </c>
      <c r="AM36" s="126">
        <v>10634</v>
      </c>
      <c r="AN36" s="126">
        <v>8108</v>
      </c>
      <c r="AO36" s="126">
        <v>8127</v>
      </c>
      <c r="AP36" s="126">
        <v>7260</v>
      </c>
      <c r="AQ36" s="126">
        <v>7419</v>
      </c>
      <c r="AR36" s="126">
        <v>7822</v>
      </c>
      <c r="AS36" s="126">
        <v>8016</v>
      </c>
      <c r="AT36" s="126">
        <v>7786</v>
      </c>
      <c r="AU36" s="126">
        <v>7881</v>
      </c>
      <c r="AV36" s="126">
        <v>8081</v>
      </c>
      <c r="AW36" s="126">
        <v>7895</v>
      </c>
      <c r="AX36" s="126">
        <v>8008</v>
      </c>
      <c r="AY36" s="126">
        <v>8157</v>
      </c>
      <c r="AZ36" s="126">
        <v>8420</v>
      </c>
      <c r="BA36" s="126">
        <v>2754</v>
      </c>
      <c r="BB36" s="126">
        <v>7936</v>
      </c>
      <c r="BC36" s="126">
        <v>7905</v>
      </c>
      <c r="BD36" s="126">
        <v>7193</v>
      </c>
      <c r="BE36" s="126">
        <v>7523</v>
      </c>
      <c r="BF36" s="126">
        <v>7773</v>
      </c>
      <c r="BG36" s="126">
        <v>7875</v>
      </c>
      <c r="BH36" s="126">
        <v>8058</v>
      </c>
      <c r="BI36" s="126">
        <v>6989</v>
      </c>
      <c r="BJ36" s="126">
        <v>7317</v>
      </c>
      <c r="BK36" s="126">
        <v>7434</v>
      </c>
      <c r="BL36" s="126">
        <v>7806</v>
      </c>
      <c r="BM36" s="126">
        <v>7675</v>
      </c>
      <c r="BN36" s="126">
        <v>6943</v>
      </c>
      <c r="BO36" s="126">
        <v>7630</v>
      </c>
      <c r="BP36" s="126">
        <v>7607</v>
      </c>
      <c r="BQ36" s="126">
        <v>7461</v>
      </c>
      <c r="BR36" s="126">
        <v>7764</v>
      </c>
      <c r="BS36" s="126">
        <v>8200</v>
      </c>
      <c r="BT36" s="126">
        <v>11063</v>
      </c>
      <c r="BU36" s="126">
        <v>10288</v>
      </c>
      <c r="BV36" s="126">
        <v>10632</v>
      </c>
      <c r="BW36" s="126">
        <v>10273</v>
      </c>
      <c r="BX36" s="126">
        <v>10188</v>
      </c>
      <c r="BY36" s="126">
        <v>9078</v>
      </c>
      <c r="BZ36" s="126">
        <v>10795</v>
      </c>
      <c r="CA36" s="126">
        <v>10309</v>
      </c>
      <c r="CB36" s="126">
        <v>7854</v>
      </c>
      <c r="CC36" s="126">
        <v>6286</v>
      </c>
      <c r="CD36" s="126">
        <v>7215</v>
      </c>
      <c r="CE36" s="126">
        <v>6033</v>
      </c>
      <c r="CF36" s="126">
        <v>4528</v>
      </c>
      <c r="CG36" s="126">
        <v>0</v>
      </c>
      <c r="CH36" s="126">
        <v>10487</v>
      </c>
      <c r="CI36" s="126">
        <v>10905</v>
      </c>
      <c r="CJ36" s="126">
        <v>9923</v>
      </c>
      <c r="CK36" s="126">
        <v>10987</v>
      </c>
      <c r="CL36" s="126">
        <v>11812</v>
      </c>
      <c r="CM36" s="126">
        <v>6791</v>
      </c>
      <c r="CN36" s="126"/>
      <c r="CO36" s="126"/>
      <c r="CP36" s="126"/>
      <c r="CQ36" s="126"/>
      <c r="CR36" s="126"/>
      <c r="CS36" s="126"/>
      <c r="CT36" s="126"/>
      <c r="CU36" s="126"/>
      <c r="CV36" s="126">
        <v>9022</v>
      </c>
      <c r="CW36" s="126">
        <v>8592</v>
      </c>
      <c r="CX36" s="126">
        <v>8835</v>
      </c>
      <c r="CY36" s="126">
        <v>9223</v>
      </c>
      <c r="CZ36" s="126"/>
      <c r="DA36" s="126"/>
      <c r="DB36" s="126"/>
      <c r="DC36" s="126"/>
      <c r="DD36" s="289">
        <v>6.5957596976090009</v>
      </c>
      <c r="DE36" s="289">
        <v>6.2592275838324243</v>
      </c>
      <c r="DF36" s="289"/>
      <c r="DG36" s="289"/>
      <c r="DH36" s="289"/>
      <c r="DI36" s="289">
        <v>1.1944532304194448</v>
      </c>
      <c r="DJ36" s="289"/>
      <c r="DK36" s="289"/>
      <c r="DL36" s="289">
        <v>6.4426563880731402</v>
      </c>
      <c r="DM36" s="289">
        <v>6.4283674578358436</v>
      </c>
      <c r="DN36" s="289">
        <v>1.2789752597280817</v>
      </c>
      <c r="DO36" s="289"/>
      <c r="DP36" s="289">
        <v>31.099620253164581</v>
      </c>
      <c r="DQ36" s="289"/>
      <c r="DR36" s="289">
        <v>53.853716315049226</v>
      </c>
      <c r="DS36" s="289"/>
      <c r="DT36" s="289">
        <v>54.068776371308019</v>
      </c>
      <c r="DU36" s="289"/>
      <c r="DV36" s="289">
        <v>0</v>
      </c>
      <c r="DW36" s="289"/>
      <c r="DX36" s="289">
        <v>2.6</v>
      </c>
      <c r="DY36" s="289"/>
      <c r="DZ36" s="289">
        <v>11</v>
      </c>
      <c r="EA36" s="289"/>
      <c r="EB36" s="127">
        <f>SUM(RD[[#This Row],[IS1_Inv1_M1]:[IS1_Inv1_M2]])</f>
        <v>22575</v>
      </c>
      <c r="EC36" s="127">
        <f>SUM(RD[[#This Row],[IS2_Inv1_M1]:[IS5_Inv1_M4]])</f>
        <v>158929</v>
      </c>
      <c r="ED36" s="127">
        <f>SUM(RD[[#This Row],[IS6_Inv1_M1]:[IS6_Inv2_M2]])+SUM(RD[[#This Row],[IS8_Inv1_M1]:[IS8_Inv4_M2]])</f>
        <v>134080</v>
      </c>
      <c r="EE36" s="127">
        <f>SUM(RD[[#This Row],[IS7_Inv1_M1]:[IS7_Inv1_M2]])</f>
        <v>20940</v>
      </c>
      <c r="EF36" s="127">
        <f>SUM(RD[[#This Row],[IS9_Inv1_M1]:[IS12_Inv2_M4]])</f>
        <v>242823</v>
      </c>
      <c r="EG36" s="127">
        <f>SUM(RD[[#This Row],[IS13_Inv1_M1]:[IS14_Inv1_M4]])</f>
        <v>110014</v>
      </c>
      <c r="EH36" s="127">
        <f>SUM(RD[[#This Row],[IS15_Inv1_M1]:[IS15_Inv2_M1]])</f>
        <v>4528</v>
      </c>
      <c r="EI36" s="127">
        <f>SUM(RD[[#This Row],[IS16_Inv1_M1]:[IS17_Inv2_M2]])</f>
        <v>60905</v>
      </c>
      <c r="EJ36" s="127">
        <f>SUM(RD[[#This Row],[IS18_Inv1_M1]:[IS19_Inv2_M2]])</f>
        <v>35672</v>
      </c>
      <c r="EK36" s="127">
        <f>SUM(RD[[#This Row],[IS20_Inv1_M1]:[IS20_Inv2_M2]])</f>
        <v>0</v>
      </c>
      <c r="EL36" s="290">
        <f>SUM(RD[[#This Row],[O2R4_P1]:[O2R22_P2]])</f>
        <v>790466</v>
      </c>
      <c r="EM36" s="127">
        <f>IFERROR(AVERAGEIF(RD[[#This Row],[POA_UP_MCR (KWh/m2)]:[POA_UP_Ph3 (KWh/m2)2]],"&lt;&gt;0",RD[[#This Row],[POA_UP_MCR (KWh/m2)]:[POA_UP_Ph3 (KWh/m2)2]]),"")</f>
        <v>6.4274936407207122</v>
      </c>
      <c r="EN36" s="127">
        <f>IFERROR(AVERAGEIF(RD[[#This Row],[POA_Down_MCR (KWh/m2)]:[POA_Down_Ph3 (KWh/m2)22]],"&lt;&gt;0",RD[[#This Row],[POA_Down_MCR (KWh/m2)]:[POA_Down_Ph3 (KWh/m2)22]]),"")</f>
        <v>1.1944532304194448</v>
      </c>
      <c r="EO36" s="127">
        <f>IFERROR(AVERAGEIF(RD[[#This Row],[GHI_UP_MCR (KWh/m2)]:[GHI_UP_IS1 (KWh/m2)]],"&lt;&gt;0",RD[[#This Row],[GHI_UP_MCR (KWh/m2)]:[GHI_UP_IS1 (KWh/m2)]]),"")</f>
        <v>6.4355119229544915</v>
      </c>
      <c r="EP36" s="127">
        <f>IFERROR(AVERAGEIF(RD[[#This Row],[GHI_Down_MCR (KWh/m2)]:[GHI_Down_IS1 (KWh/m2)]],"&lt;&gt;0",RD[[#This Row],[GHI_Down_MCR (KWh/m2)]:[GHI_Down_IS1 (KWh/m2)]]),"")</f>
        <v>1.2789752597280817</v>
      </c>
      <c r="EQ36" s="128">
        <v>640.30499999999995</v>
      </c>
      <c r="ER36" s="128">
        <v>889.86</v>
      </c>
      <c r="ES36" s="128">
        <v>61.061999999999998</v>
      </c>
      <c r="ET36" s="128">
        <v>221.82499999999999</v>
      </c>
      <c r="EU36" s="128">
        <v>177.07499999999999</v>
      </c>
      <c r="EV36" s="128">
        <v>286.19</v>
      </c>
      <c r="EW36" s="128"/>
      <c r="EX36" s="128">
        <v>76.117000000000004</v>
      </c>
      <c r="EY36" s="128">
        <v>189712</v>
      </c>
      <c r="EZ36" s="128">
        <v>250372</v>
      </c>
      <c r="FA36" s="128">
        <v>122.542</v>
      </c>
      <c r="FB36" s="128">
        <v>72.173000000000002</v>
      </c>
      <c r="FC36" s="128">
        <v>272.892</v>
      </c>
      <c r="FD36" s="128">
        <v>97.966999999999999</v>
      </c>
      <c r="FE36" s="128">
        <v>0.113</v>
      </c>
      <c r="FF36" s="128">
        <v>292.92899999999997</v>
      </c>
      <c r="FG36" s="128">
        <v>0</v>
      </c>
      <c r="FH36" s="291" t="str">
        <f>IF((RD[[#This Row],[33 kV_Wind_F1_Ex]]-EQ35)*165000&lt;=0,"",(RD[[#This Row],[33 kV_Wind_F1_Ex]]-EQ35)*165000)</f>
        <v/>
      </c>
      <c r="FI36" s="292">
        <f>IF((RD[[#This Row],[33 kV_Wind_F2_Ex]]-ER35)*165000&lt;=0,"",(RD[[#This Row],[33 kV_Wind_F2_Ex]]-ER35)*165000)</f>
        <v>76890.000000001353</v>
      </c>
      <c r="FJ36" s="131">
        <f>IF((RD[[#This Row],[33 kV_Wind_F3_Ex]]-ES35)*225000&lt;=0,"",(RD[[#This Row],[33 kV_Wind_F3_Ex]]-ES35)*225000)</f>
        <v>227025.00000000009</v>
      </c>
      <c r="FK36" s="131">
        <f>IF((RD[[#This Row],[33 kV_Wind_F4_Ex]]-ET35)*165000&lt;=0,"",(RD[[#This Row],[33 kV_Wind_F4_Ex]]-ET35)*165000)</f>
        <v>62039.9999999961</v>
      </c>
      <c r="FL36" s="228">
        <f>IF((RD[[#This Row],[33 kV_Solar_F1_Ex]]-EU35)*225000&lt;=0,"",(RD[[#This Row],[33 kV_Solar_F1_Ex]]-EU35)*225000)</f>
        <v>187424.99999999965</v>
      </c>
      <c r="FM36" s="132">
        <f>IF((RD[[#This Row],[33kV_Solar_F2_Ex]]-EV35)*225000&lt;=0,"",(RD[[#This Row],[33kV_Solar_F2_Ex]]-EV35)*225000)</f>
        <v>175949.99999999601</v>
      </c>
      <c r="FN36" s="292"/>
      <c r="FO36" s="131">
        <f>IF((RD[[#This Row],[33kV_Solar_F4_Ex]]-EX35)*225000&lt;=0,"",(RD[[#This Row],[33kV_Solar_F4_Ex]]-EX35)*225000)</f>
        <v>168074.99999999997</v>
      </c>
      <c r="FP36" s="292">
        <f>IF((RD[[#This Row],[33kV_OG1_Ex]]-EY35)*1000&lt;=0,0,(RD[[#This Row],[33kV_OG1_Ex]]-EY35)*1000)</f>
        <v>532000</v>
      </c>
      <c r="FQ36" s="228">
        <f>IFERROR(IF((RD[[#This Row],[33kV_OG2_Ex]]-EZ35)*1000&lt;=0,0,(RD[[#This Row],[33kV_OG2_Ex]]-EZ35)*1000),0)</f>
        <v>364000</v>
      </c>
      <c r="FR36" s="132">
        <f>IF((RD[[#This Row],[220kV_TX1_Ex]]-FA35)*800000&lt;=0,0,(RD[[#This Row],[220kV_TX1_Ex]]-FA35)*800000)</f>
        <v>525599.99999999721</v>
      </c>
      <c r="FS36" s="228">
        <f>IF((RD[[#This Row],[220kV_Tx2_Ex]]-FB35)*800000&lt;=0,0,(RD[[#This Row],[220kV_Tx2_Ex]]-FB35)*800000)</f>
        <v>361599.99999999854</v>
      </c>
      <c r="FT36" s="292">
        <f>IF((RD[[#This Row],[220kV_TL_TVM_Ex]]-FC35)*1600000&lt;=0,0,(RD[[#This Row],[220kV_TL_TVM_Ex]]-FC35)*1600000)</f>
        <v>888000.00000001094</v>
      </c>
      <c r="FU36" s="292">
        <f>IF((RD[[#This Row],[220kV_C&amp;R_PQM_Ex]]-FD35)*1600000&lt;=0,"",(RD[[#This Row],[220kV_C&amp;R_PQM_Ex]]-FD35)*1600000)</f>
        <v>891200.00000000349</v>
      </c>
      <c r="FV36" s="228">
        <f>IFERROR(IF((RD[[#This Row],[220KV_C&amp;R_PQM_Im]]-FE35)*1600000&lt;=0,0,(RD[[#This Row],[220KV_C&amp;R_PQM_Im]]-FE35)*1600000),"")</f>
        <v>1600.0000000000014</v>
      </c>
      <c r="FW36" s="228">
        <f>(RD[[#This Row],[33kV_Aux1_Im]]-FB33)</f>
        <v>221.93999999999997</v>
      </c>
      <c r="FX36" s="228" t="str">
        <f>IF((RD[[#This Row],[33kV_Aux2_Im]]-FG35)*1000&lt;=0,"",(RD[[#This Row],[33kV_Aux2_Im]]-FG35)*1000)</f>
        <v/>
      </c>
      <c r="FY36" s="292">
        <f>IFERROR(RD[[#This Row],[33kV_OG1_Energy (MWh)]]+RD[[#This Row],[33kV_OG2_Energy (MWh)]],"")</f>
        <v>896000</v>
      </c>
      <c r="FZ36" s="292">
        <f>IFERROR(RD[[#This Row],[220kV_TL_TVM Energy (MWh)]]-RD[[#This Row],[220KV_C&amp;R_PQM_im (MWh)]],"")</f>
        <v>886400.00000001094</v>
      </c>
      <c r="GA36" s="229">
        <f>IFERROR(RD[[#This Row],[33 kV Total Export (MWH)]]/RD[[#This Row],[220 KV Net Export (MWh)]]-1,"")</f>
        <v>1.083032490973479E-2</v>
      </c>
      <c r="GB36" s="230">
        <f>IFERROR((RD[[#This Row],[Sunset Time (POA&lt;20 W/m2)]]-RD[[#This Row],[Sunrise Time (POA&gt;20 W/m2)]])*24,0)</f>
        <v>11.833333333333334</v>
      </c>
      <c r="GC36" s="231">
        <f>IFERROR(SUM(RD[[#This Row],[33 kV_Solar_F1_Energy (kWh)]:[33 kV_Solar_F4_Energy (MWh)]])+(RD[[#This Row],[33 kV_Wind_F3_Energy (MWh)]])-(RD[[#This Row],[33 kV Line Loss (%)]]*RD[[#This Row],[220 KV Net Export (MWh)]]),"")</f>
        <v>748875.00000000675</v>
      </c>
      <c r="GD36" s="57">
        <f t="shared" si="190"/>
        <v>758474.99999999581</v>
      </c>
      <c r="GE36" s="143">
        <v>154.21</v>
      </c>
      <c r="GF36" s="57">
        <f t="shared" si="193"/>
        <v>138929.99999999744</v>
      </c>
      <c r="GG36" s="8">
        <f>IFERROR(RD[[#This Row],[Wind Export (33 kV)]]*(1-RD[[#This Row],[33 kV Line Loss (%)]]),RD[[#This Row],[Wind Export (33 kV)]])</f>
        <v>137425.34296028802</v>
      </c>
      <c r="GH36" s="144"/>
      <c r="GI36" s="144"/>
      <c r="GJ36" t="str">
        <f>IFERROR(RD[[#This Row],[E_AC (WPR)]]/RD[[#This Row],[E_DC (WPR)]],"")</f>
        <v/>
      </c>
    </row>
    <row r="37" spans="1:192">
      <c r="A37" s="124">
        <f t="shared" si="195"/>
        <v>45777</v>
      </c>
      <c r="B37" s="129">
        <f>YEAR(RD[[#This Row],[Date]])+IF(MONTH(RD[[#This Row],[Date]])&gt;=4,1,0)</f>
        <v>2026</v>
      </c>
      <c r="C37" s="129">
        <f>YEAR(RD[[#This Row],[Date]])</f>
        <v>2025</v>
      </c>
      <c r="D37" s="130">
        <f t="shared" si="194"/>
        <v>45748</v>
      </c>
      <c r="E37" s="129">
        <f>DAY(EOMONTH(RD[[#This Row],[Date]],0))</f>
        <v>30</v>
      </c>
      <c r="F37" s="136">
        <v>0.27013888888888887</v>
      </c>
      <c r="G37" s="136">
        <v>0.7729166666666667</v>
      </c>
      <c r="H37" s="126">
        <v>11577</v>
      </c>
      <c r="I37" s="126">
        <v>11742</v>
      </c>
      <c r="J37" s="126">
        <v>11435</v>
      </c>
      <c r="K37" s="126">
        <v>10887</v>
      </c>
      <c r="L37" s="126">
        <v>11282</v>
      </c>
      <c r="M37" s="126">
        <v>11219</v>
      </c>
      <c r="N37" s="126">
        <v>11699</v>
      </c>
      <c r="O37" s="126">
        <v>11407</v>
      </c>
      <c r="P37" s="126">
        <v>11382</v>
      </c>
      <c r="Q37" s="126">
        <v>11487</v>
      </c>
      <c r="R37" s="126">
        <v>11117</v>
      </c>
      <c r="S37" s="126">
        <v>11205</v>
      </c>
      <c r="T37" s="126">
        <v>10902</v>
      </c>
      <c r="U37" s="126">
        <v>11889</v>
      </c>
      <c r="V37" s="126">
        <v>8332</v>
      </c>
      <c r="W37" s="126">
        <v>7896</v>
      </c>
      <c r="X37" s="126">
        <v>8089</v>
      </c>
      <c r="Y37" s="126">
        <v>7472</v>
      </c>
      <c r="Z37" s="126">
        <v>12022</v>
      </c>
      <c r="AA37" s="126">
        <v>11745</v>
      </c>
      <c r="AB37" s="126">
        <v>10618</v>
      </c>
      <c r="AC37" s="126">
        <v>10846</v>
      </c>
      <c r="AD37" s="126">
        <v>11412</v>
      </c>
      <c r="AE37" s="126">
        <v>10408</v>
      </c>
      <c r="AF37" s="126">
        <v>12352</v>
      </c>
      <c r="AG37" s="126">
        <v>12457</v>
      </c>
      <c r="AH37" s="126">
        <v>11333</v>
      </c>
      <c r="AI37" s="126">
        <v>12149</v>
      </c>
      <c r="AJ37" s="126">
        <v>11387</v>
      </c>
      <c r="AK37" s="126">
        <v>11132</v>
      </c>
      <c r="AL37" s="126">
        <v>10383</v>
      </c>
      <c r="AM37" s="126">
        <v>10961</v>
      </c>
      <c r="AN37" s="126">
        <v>8105</v>
      </c>
      <c r="AO37" s="126">
        <v>8129</v>
      </c>
      <c r="AP37" s="126">
        <v>7191</v>
      </c>
      <c r="AQ37" s="126">
        <v>7369</v>
      </c>
      <c r="AR37" s="126">
        <v>7792</v>
      </c>
      <c r="AS37" s="126">
        <v>8041</v>
      </c>
      <c r="AT37" s="126">
        <v>7837</v>
      </c>
      <c r="AU37" s="126">
        <v>7887</v>
      </c>
      <c r="AV37" s="126">
        <v>8285</v>
      </c>
      <c r="AW37" s="126">
        <v>7978</v>
      </c>
      <c r="AX37" s="126">
        <v>8056</v>
      </c>
      <c r="AY37" s="126">
        <v>8166</v>
      </c>
      <c r="AZ37" s="126">
        <v>8400</v>
      </c>
      <c r="BA37" s="126">
        <v>2744</v>
      </c>
      <c r="BB37" s="126">
        <v>7973</v>
      </c>
      <c r="BC37" s="126">
        <v>7976</v>
      </c>
      <c r="BD37" s="126">
        <v>7156</v>
      </c>
      <c r="BE37" s="126">
        <v>7638</v>
      </c>
      <c r="BF37" s="126">
        <v>7950</v>
      </c>
      <c r="BG37" s="126">
        <v>7749</v>
      </c>
      <c r="BH37" s="126">
        <v>8144</v>
      </c>
      <c r="BI37" s="126">
        <v>7035</v>
      </c>
      <c r="BJ37" s="126">
        <v>7314</v>
      </c>
      <c r="BK37" s="126">
        <v>7344</v>
      </c>
      <c r="BL37" s="126">
        <v>7644</v>
      </c>
      <c r="BM37" s="126">
        <v>7598</v>
      </c>
      <c r="BN37" s="126">
        <v>6836</v>
      </c>
      <c r="BO37" s="126">
        <v>7491</v>
      </c>
      <c r="BP37" s="126">
        <v>7540</v>
      </c>
      <c r="BQ37" s="126">
        <v>7319</v>
      </c>
      <c r="BR37" s="126">
        <v>7641</v>
      </c>
      <c r="BS37" s="126">
        <v>8064</v>
      </c>
      <c r="BT37" s="126">
        <v>11590</v>
      </c>
      <c r="BU37" s="126">
        <v>10545</v>
      </c>
      <c r="BV37" s="126">
        <v>11314</v>
      </c>
      <c r="BW37" s="126">
        <v>10990</v>
      </c>
      <c r="BX37" s="126">
        <v>10821</v>
      </c>
      <c r="BY37" s="126">
        <v>9686</v>
      </c>
      <c r="BZ37" s="126">
        <v>11431</v>
      </c>
      <c r="CA37" s="126">
        <v>10963</v>
      </c>
      <c r="CB37" s="126">
        <v>8432</v>
      </c>
      <c r="CC37" s="126">
        <v>6669</v>
      </c>
      <c r="CD37" s="126">
        <v>7685</v>
      </c>
      <c r="CE37" s="126">
        <v>6451</v>
      </c>
      <c r="CF37" s="126">
        <v>4605</v>
      </c>
      <c r="CG37" s="126">
        <v>0</v>
      </c>
      <c r="CH37" s="126">
        <v>10513</v>
      </c>
      <c r="CI37" s="126">
        <v>10692</v>
      </c>
      <c r="CJ37" s="126">
        <v>9828</v>
      </c>
      <c r="CK37" s="126">
        <v>10929</v>
      </c>
      <c r="CL37" s="126">
        <v>11707</v>
      </c>
      <c r="CM37" s="126">
        <v>6792</v>
      </c>
      <c r="CN37" s="126"/>
      <c r="CO37" s="126"/>
      <c r="CP37" s="126"/>
      <c r="CQ37" s="126"/>
      <c r="CR37" s="126"/>
      <c r="CS37" s="126"/>
      <c r="CT37" s="126"/>
      <c r="CU37" s="126"/>
      <c r="CV37" s="126">
        <v>9202</v>
      </c>
      <c r="CW37" s="126">
        <v>9299</v>
      </c>
      <c r="CX37" s="126">
        <v>9491</v>
      </c>
      <c r="CY37" s="126">
        <v>9708</v>
      </c>
      <c r="CZ37" s="126"/>
      <c r="DA37" s="126"/>
      <c r="DB37" s="126"/>
      <c r="DC37" s="126"/>
      <c r="DD37" s="289">
        <v>6.7877674639080423</v>
      </c>
      <c r="DE37" s="289">
        <v>6.4894268772082722</v>
      </c>
      <c r="DF37" s="289"/>
      <c r="DG37" s="289"/>
      <c r="DH37" s="289"/>
      <c r="DI37" s="289">
        <v>1.2818690800965542</v>
      </c>
      <c r="DJ37" s="289"/>
      <c r="DK37" s="289"/>
      <c r="DL37" s="289">
        <v>6.614034032710804</v>
      </c>
      <c r="DM37" s="289">
        <v>6.6919384061517233</v>
      </c>
      <c r="DN37" s="289">
        <v>1.3120844952643669</v>
      </c>
      <c r="DO37" s="289"/>
      <c r="DP37" s="289">
        <v>32.133172413793126</v>
      </c>
      <c r="DQ37" s="289"/>
      <c r="DR37" s="289">
        <v>54.869615158620675</v>
      </c>
      <c r="DS37" s="289"/>
      <c r="DT37" s="289">
        <v>51.558896551724082</v>
      </c>
      <c r="DU37" s="289"/>
      <c r="DV37" s="289">
        <v>0</v>
      </c>
      <c r="DW37" s="289"/>
      <c r="DX37" s="289">
        <v>4.0999999999999996</v>
      </c>
      <c r="DY37" s="289"/>
      <c r="DZ37" s="289">
        <v>7.7</v>
      </c>
      <c r="EA37" s="289"/>
      <c r="EB37" s="127">
        <f>SUM(RD[[#This Row],[IS1_Inv1_M1]:[IS1_Inv1_M2]])</f>
        <v>23319</v>
      </c>
      <c r="EC37" s="127">
        <f>SUM(RD[[#This Row],[IS2_Inv1_M1]:[IS5_Inv1_M4]])</f>
        <v>167700</v>
      </c>
      <c r="ED37" s="127">
        <f>SUM(RD[[#This Row],[IS6_Inv1_M1]:[IS6_Inv2_M2]])+SUM(RD[[#This Row],[IS8_Inv1_M1]:[IS8_Inv4_M2]])</f>
        <v>137385</v>
      </c>
      <c r="EE37" s="127">
        <f>SUM(RD[[#This Row],[IS7_Inv1_M1]:[IS7_Inv1_M2]])</f>
        <v>21820</v>
      </c>
      <c r="EF37" s="127">
        <f>SUM(RD[[#This Row],[IS9_Inv1_M1]:[IS12_Inv2_M4]])</f>
        <v>242392</v>
      </c>
      <c r="EG37" s="127">
        <f>SUM(RD[[#This Row],[IS13_Inv1_M1]:[IS14_Inv1_M4]])</f>
        <v>116577</v>
      </c>
      <c r="EH37" s="127">
        <f>SUM(RD[[#This Row],[IS15_Inv1_M1]:[IS15_Inv2_M1]])</f>
        <v>4605</v>
      </c>
      <c r="EI37" s="127">
        <f>SUM(RD[[#This Row],[IS16_Inv1_M1]:[IS17_Inv2_M2]])</f>
        <v>60461</v>
      </c>
      <c r="EJ37" s="127">
        <f>SUM(RD[[#This Row],[IS18_Inv1_M1]:[IS19_Inv2_M2]])</f>
        <v>37700</v>
      </c>
      <c r="EK37" s="127">
        <f>SUM(RD[[#This Row],[IS20_Inv1_M1]:[IS20_Inv2_M2]])</f>
        <v>0</v>
      </c>
      <c r="EL37" s="290">
        <f>SUM(RD[[#This Row],[O2R4_P1]:[O2R22_P2]])</f>
        <v>811959</v>
      </c>
      <c r="EM37" s="127">
        <f>IFERROR(AVERAGEIF(RD[[#This Row],[POA_UP_MCR (KWh/m2)]:[POA_UP_Ph3 (KWh/m2)2]],"&lt;&gt;0",RD[[#This Row],[POA_UP_MCR (KWh/m2)]:[POA_UP_Ph3 (KWh/m2)2]]),"")</f>
        <v>6.6385971705581568</v>
      </c>
      <c r="EN37" s="127">
        <f>IFERROR(AVERAGEIF(RD[[#This Row],[POA_Down_MCR (KWh/m2)]:[POA_Down_Ph3 (KWh/m2)22]],"&lt;&gt;0",RD[[#This Row],[POA_Down_MCR (KWh/m2)]:[POA_Down_Ph3 (KWh/m2)22]]),"")</f>
        <v>1.2818690800965542</v>
      </c>
      <c r="EO37" s="127">
        <f>IFERROR(AVERAGEIF(RD[[#This Row],[GHI_UP_MCR (KWh/m2)]:[GHI_UP_IS1 (KWh/m2)]],"&lt;&gt;0",RD[[#This Row],[GHI_UP_MCR (KWh/m2)]:[GHI_UP_IS1 (KWh/m2)]]),"")</f>
        <v>6.6529862194312637</v>
      </c>
      <c r="EP37" s="127">
        <f>IFERROR(AVERAGEIF(RD[[#This Row],[GHI_Down_MCR (KWh/m2)]:[GHI_Down_IS1 (KWh/m2)]],"&lt;&gt;0",RD[[#This Row],[GHI_Down_MCR (KWh/m2)]:[GHI_Down_IS1 (KWh/m2)]]),"")</f>
        <v>1.3120844952643669</v>
      </c>
      <c r="EQ37" s="128">
        <v>640.30499999999995</v>
      </c>
      <c r="ER37" s="128">
        <v>890.92600000000004</v>
      </c>
      <c r="ES37" s="128">
        <v>62.072000000000003</v>
      </c>
      <c r="ET37" s="128">
        <v>222.77799999999999</v>
      </c>
      <c r="EU37" s="128">
        <v>177.935</v>
      </c>
      <c r="EV37" s="128">
        <v>287.01499999999999</v>
      </c>
      <c r="EW37" s="128"/>
      <c r="EX37" s="128">
        <v>76.89</v>
      </c>
      <c r="EY37" s="128">
        <v>190265</v>
      </c>
      <c r="EZ37" s="128">
        <v>250932</v>
      </c>
      <c r="FA37" s="128">
        <v>123.226</v>
      </c>
      <c r="FB37" s="128">
        <v>72.864999999999995</v>
      </c>
      <c r="FC37" s="128">
        <v>273.58300000000003</v>
      </c>
      <c r="FD37" s="128">
        <v>98.658000000000001</v>
      </c>
      <c r="FE37" s="128">
        <v>0.113</v>
      </c>
      <c r="FF37" s="128">
        <v>293.32900000000001</v>
      </c>
      <c r="FG37" s="128">
        <v>0</v>
      </c>
      <c r="FH37" s="291" t="str">
        <f>IF((RD[[#This Row],[33 kV_Wind_F1_Ex]]-EQ36)*165000&lt;=0,"",(RD[[#This Row],[33 kV_Wind_F1_Ex]]-EQ36)*165000)</f>
        <v/>
      </c>
      <c r="FI37" s="292">
        <f>IF((RD[[#This Row],[33 kV_Wind_F2_Ex]]-ER36)*165000&lt;=0,"",(RD[[#This Row],[33 kV_Wind_F2_Ex]]-ER36)*165000)</f>
        <v>175890.00000000509</v>
      </c>
      <c r="FJ37" s="131">
        <f>IF((RD[[#This Row],[33 kV_Wind_F3_Ex]]-ES36)*225000&lt;=0,"",(RD[[#This Row],[33 kV_Wind_F3_Ex]]-ES36)*225000)</f>
        <v>227250.00000000116</v>
      </c>
      <c r="FK37" s="131">
        <f>IF((RD[[#This Row],[33 kV_Wind_F4_Ex]]-ET36)*165000&lt;=0,"",(RD[[#This Row],[33 kV_Wind_F4_Ex]]-ET36)*165000)</f>
        <v>157245.00000000049</v>
      </c>
      <c r="FL37" s="228">
        <f>IF((RD[[#This Row],[33 kV_Solar_F1_Ex]]-EU36)*225000&lt;=0,"",(RD[[#This Row],[33 kV_Solar_F1_Ex]]-EU36)*225000)</f>
        <v>193500.00000000306</v>
      </c>
      <c r="FM37" s="132">
        <f>IF((RD[[#This Row],[33kV_Solar_F2_Ex]]-EV36)*225000&lt;=0,"",(RD[[#This Row],[33kV_Solar_F2_Ex]]-EV36)*225000)</f>
        <v>185624.99999999744</v>
      </c>
      <c r="FN37" s="292"/>
      <c r="FO37" s="131">
        <f>IF((RD[[#This Row],[33kV_Solar_F4_Ex]]-EX36)*225000&lt;=0,"",(RD[[#This Row],[33kV_Solar_F4_Ex]]-EX36)*225000)</f>
        <v>173924.99999999913</v>
      </c>
      <c r="FP37" s="292">
        <f>IF((RD[[#This Row],[33kV_OG1_Ex]]-EY36)*1000&lt;=0,0,(RD[[#This Row],[33kV_OG1_Ex]]-EY36)*1000)</f>
        <v>553000</v>
      </c>
      <c r="FQ37" s="228">
        <f>IFERROR(IF((RD[[#This Row],[33kV_OG2_Ex]]-EZ36)*1000&lt;=0,0,(RD[[#This Row],[33kV_OG2_Ex]]-EZ36)*1000),0)</f>
        <v>560000</v>
      </c>
      <c r="FR37" s="132">
        <f>IF((RD[[#This Row],[220kV_TX1_Ex]]-FA36)*800000&lt;=0,0,(RD[[#This Row],[220kV_TX1_Ex]]-FA36)*800000)</f>
        <v>547199.99999999802</v>
      </c>
      <c r="FS37" s="228">
        <f>IF((RD[[#This Row],[220kV_Tx2_Ex]]-FB36)*800000&lt;=0,0,(RD[[#This Row],[220kV_Tx2_Ex]]-FB36)*800000)</f>
        <v>553599.99999999441</v>
      </c>
      <c r="FT37" s="292">
        <f>IF((RD[[#This Row],[220kV_TL_TVM_Ex]]-FC36)*1600000&lt;=0,0,(RD[[#This Row],[220kV_TL_TVM_Ex]]-FC36)*1600000)</f>
        <v>1105600.0000000494</v>
      </c>
      <c r="FU37" s="292">
        <f>IF((RD[[#This Row],[220kV_C&amp;R_PQM_Ex]]-FD36)*1600000&lt;=0,"",(RD[[#This Row],[220kV_C&amp;R_PQM_Ex]]-FD36)*1600000)</f>
        <v>1105600.000000004</v>
      </c>
      <c r="FV37" s="228">
        <f>IFERROR(IF((RD[[#This Row],[220KV_C&amp;R_PQM_Im]]-FE36)*1600000&lt;=0,0,(RD[[#This Row],[220KV_C&amp;R_PQM_Im]]-FE36)*1600000),"")</f>
        <v>0</v>
      </c>
      <c r="FW37" s="228">
        <f>(RD[[#This Row],[33kV_Aux1_Im]]-FB34)</f>
        <v>221.95400000000001</v>
      </c>
      <c r="FX37" s="228" t="str">
        <f>IF((RD[[#This Row],[33kV_Aux2_Im]]-FG36)*1000&lt;=0,"",(RD[[#This Row],[33kV_Aux2_Im]]-FG36)*1000)</f>
        <v/>
      </c>
      <c r="FY37" s="292">
        <f>IFERROR(RD[[#This Row],[33kV_OG1_Energy (MWh)]]+RD[[#This Row],[33kV_OG2_Energy (MWh)]],"")</f>
        <v>1113000</v>
      </c>
      <c r="FZ37" s="292">
        <f>IFERROR(RD[[#This Row],[220kV_TL_TVM Energy (MWh)]]-RD[[#This Row],[220KV_C&amp;R_PQM_im (MWh)]],"")</f>
        <v>1105600.0000000494</v>
      </c>
      <c r="GA37" s="229">
        <f>IFERROR(RD[[#This Row],[33 kV Total Export (MWH)]]/RD[[#This Row],[220 KV Net Export (MWh)]]-1,"")</f>
        <v>6.69319826334136E-3</v>
      </c>
      <c r="GB37" s="230">
        <f>IFERROR((RD[[#This Row],[Sunset Time (POA&lt;20 W/m2)]]-RD[[#This Row],[Sunrise Time (POA&gt;20 W/m2)]])*24,0)</f>
        <v>12.066666666666666</v>
      </c>
      <c r="GC37" s="231">
        <f>IFERROR(SUM(RD[[#This Row],[33 kV_Solar_F1_Energy (kWh)]:[33 kV_Solar_F4_Energy (MWh)]])+(RD[[#This Row],[33 kV_Wind_F3_Energy (MWh)]])-(RD[[#This Row],[33 kV Line Loss (%)]]*RD[[#This Row],[220 KV Net Export (MWh)]]),"")</f>
        <v>772900.00000005018</v>
      </c>
      <c r="GD37" s="57">
        <f t="shared" si="190"/>
        <v>780300.0000000007</v>
      </c>
      <c r="GE37" s="143">
        <v>154.24</v>
      </c>
      <c r="GF37" s="57">
        <f t="shared" si="193"/>
        <v>333135.00000000559</v>
      </c>
      <c r="GG37" s="8">
        <f>IFERROR(RD[[#This Row],[Wind Export (33 kV)]]*(1-RD[[#This Row],[33 kV Line Loss (%)]]),RD[[#This Row],[Wind Export (33 kV)]])</f>
        <v>330905.26139654731</v>
      </c>
      <c r="GH37" s="144"/>
      <c r="GI37" s="144"/>
      <c r="GJ37" t="str">
        <f>IFERROR(RD[[#This Row],[E_AC (WPR)]]/RD[[#This Row],[E_DC (WPR)]],"")</f>
        <v/>
      </c>
    </row>
    <row r="38" spans="1:192">
      <c r="A38" s="124">
        <f t="shared" si="195"/>
        <v>45778</v>
      </c>
      <c r="B38" s="129">
        <f>YEAR(RD[[#This Row],[Date]])+IF(MONTH(RD[[#This Row],[Date]])&gt;=4,1,0)</f>
        <v>2026</v>
      </c>
      <c r="C38" s="129">
        <f>YEAR(RD[[#This Row],[Date]])</f>
        <v>2025</v>
      </c>
      <c r="D38" s="130">
        <f t="shared" si="194"/>
        <v>45778</v>
      </c>
      <c r="E38" s="129">
        <f>DAY(EOMONTH(RD[[#This Row],[Date]],0))</f>
        <v>31</v>
      </c>
      <c r="F38" s="136">
        <v>0.26527777777777778</v>
      </c>
      <c r="G38" s="136">
        <v>0.76666666666666661</v>
      </c>
      <c r="H38" s="126">
        <v>12017</v>
      </c>
      <c r="I38" s="126">
        <v>12199</v>
      </c>
      <c r="J38" s="126">
        <v>11892</v>
      </c>
      <c r="K38" s="126">
        <v>11237</v>
      </c>
      <c r="L38" s="126">
        <v>11782</v>
      </c>
      <c r="M38" s="126">
        <v>11701</v>
      </c>
      <c r="N38" s="126">
        <v>12112</v>
      </c>
      <c r="O38" s="126">
        <v>11701</v>
      </c>
      <c r="P38" s="126">
        <v>11761</v>
      </c>
      <c r="Q38" s="126">
        <v>11872</v>
      </c>
      <c r="R38" s="126">
        <v>11598</v>
      </c>
      <c r="S38" s="126">
        <v>11649</v>
      </c>
      <c r="T38" s="126">
        <v>11414</v>
      </c>
      <c r="U38" s="126">
        <v>12436</v>
      </c>
      <c r="V38" s="126">
        <v>8697</v>
      </c>
      <c r="W38" s="126">
        <v>8225</v>
      </c>
      <c r="X38" s="126">
        <v>8435</v>
      </c>
      <c r="Y38" s="126">
        <v>7802</v>
      </c>
      <c r="Z38" s="126">
        <v>12448</v>
      </c>
      <c r="AA38" s="126">
        <v>12211</v>
      </c>
      <c r="AB38" s="126">
        <v>11049</v>
      </c>
      <c r="AC38" s="126">
        <v>11252</v>
      </c>
      <c r="AD38" s="126">
        <v>12074</v>
      </c>
      <c r="AE38" s="126">
        <v>11049</v>
      </c>
      <c r="AF38" s="126">
        <v>12851</v>
      </c>
      <c r="AG38" s="126">
        <v>12990</v>
      </c>
      <c r="AH38" s="126">
        <v>11808</v>
      </c>
      <c r="AI38" s="126">
        <v>12618</v>
      </c>
      <c r="AJ38" s="126">
        <v>11887</v>
      </c>
      <c r="AK38" s="126">
        <v>11662</v>
      </c>
      <c r="AL38" s="126">
        <v>10890</v>
      </c>
      <c r="AM38" s="126">
        <v>11478</v>
      </c>
      <c r="AN38" s="126">
        <v>8942</v>
      </c>
      <c r="AO38" s="126">
        <v>8933</v>
      </c>
      <c r="AP38" s="126">
        <v>7922</v>
      </c>
      <c r="AQ38" s="126">
        <v>8106</v>
      </c>
      <c r="AR38" s="126">
        <v>8581</v>
      </c>
      <c r="AS38" s="126">
        <v>8832</v>
      </c>
      <c r="AT38" s="126">
        <v>8637</v>
      </c>
      <c r="AU38" s="126">
        <v>8732</v>
      </c>
      <c r="AV38" s="126">
        <v>9132</v>
      </c>
      <c r="AW38" s="126">
        <v>8803</v>
      </c>
      <c r="AX38" s="126">
        <v>8907</v>
      </c>
      <c r="AY38" s="126">
        <v>9033</v>
      </c>
      <c r="AZ38" s="126">
        <v>9244</v>
      </c>
      <c r="BA38" s="126">
        <v>3038</v>
      </c>
      <c r="BB38" s="126">
        <v>8826</v>
      </c>
      <c r="BC38" s="126">
        <v>8807</v>
      </c>
      <c r="BD38" s="126">
        <v>7964</v>
      </c>
      <c r="BE38" s="126">
        <v>8497</v>
      </c>
      <c r="BF38" s="126">
        <v>8771</v>
      </c>
      <c r="BG38" s="126">
        <v>8637</v>
      </c>
      <c r="BH38" s="126">
        <v>8930</v>
      </c>
      <c r="BI38" s="126">
        <v>7733</v>
      </c>
      <c r="BJ38" s="126">
        <v>8066</v>
      </c>
      <c r="BK38" s="126">
        <v>8163</v>
      </c>
      <c r="BL38" s="126">
        <v>8565</v>
      </c>
      <c r="BM38" s="126">
        <v>8469</v>
      </c>
      <c r="BN38" s="126">
        <v>7644</v>
      </c>
      <c r="BO38" s="126">
        <v>8379</v>
      </c>
      <c r="BP38" s="126">
        <v>8435</v>
      </c>
      <c r="BQ38" s="126">
        <v>8182</v>
      </c>
      <c r="BR38" s="126">
        <v>8555</v>
      </c>
      <c r="BS38" s="126">
        <v>9023</v>
      </c>
      <c r="BT38" s="126">
        <v>12651</v>
      </c>
      <c r="BU38" s="126">
        <v>11589</v>
      </c>
      <c r="BV38" s="126">
        <v>12445</v>
      </c>
      <c r="BW38" s="126">
        <v>12040</v>
      </c>
      <c r="BX38" s="126">
        <v>11717</v>
      </c>
      <c r="BY38" s="126">
        <v>10519</v>
      </c>
      <c r="BZ38" s="126">
        <v>12470</v>
      </c>
      <c r="CA38" s="126">
        <v>11844</v>
      </c>
      <c r="CB38" s="126">
        <v>9046</v>
      </c>
      <c r="CC38" s="126">
        <v>7146</v>
      </c>
      <c r="CD38" s="126">
        <v>8255</v>
      </c>
      <c r="CE38" s="126">
        <v>6953</v>
      </c>
      <c r="CF38" s="126">
        <v>5089</v>
      </c>
      <c r="CG38" s="126">
        <v>0</v>
      </c>
      <c r="CH38" s="126">
        <v>11692</v>
      </c>
      <c r="CI38" s="126">
        <v>11934</v>
      </c>
      <c r="CJ38" s="126">
        <v>11138</v>
      </c>
      <c r="CK38" s="126">
        <v>12346</v>
      </c>
      <c r="CL38" s="126">
        <v>13251</v>
      </c>
      <c r="CM38" s="126">
        <v>7669</v>
      </c>
      <c r="CN38" s="126"/>
      <c r="CO38" s="126"/>
      <c r="CP38" s="126"/>
      <c r="CQ38" s="126"/>
      <c r="CR38" s="126"/>
      <c r="CS38" s="126"/>
      <c r="CT38" s="126"/>
      <c r="CU38" s="126"/>
      <c r="CV38" s="126">
        <v>10660</v>
      </c>
      <c r="CW38" s="126">
        <v>10858</v>
      </c>
      <c r="CX38" s="126">
        <v>10564</v>
      </c>
      <c r="CY38" s="126">
        <v>10781</v>
      </c>
      <c r="CZ38" s="126"/>
      <c r="DA38" s="126"/>
      <c r="DB38" s="126"/>
      <c r="DC38" s="126"/>
      <c r="DD38" s="289">
        <v>6.8783648435537126</v>
      </c>
      <c r="DE38" s="289">
        <v>6.7851408751235596</v>
      </c>
      <c r="DF38" s="289">
        <v>6.8623002623328659</v>
      </c>
      <c r="DG38" s="289"/>
      <c r="DH38" s="289"/>
      <c r="DI38" s="289">
        <v>1.3577582952112501</v>
      </c>
      <c r="DJ38" s="289"/>
      <c r="DK38" s="289"/>
      <c r="DL38" s="289">
        <v>7.0954386892577164</v>
      </c>
      <c r="DM38" s="289">
        <v>7.0279443818446365</v>
      </c>
      <c r="DN38" s="289">
        <v>1.3781251061318593</v>
      </c>
      <c r="DO38" s="289"/>
      <c r="DP38" s="289">
        <v>32.293941908713649</v>
      </c>
      <c r="DQ38" s="289"/>
      <c r="DR38" s="289">
        <v>55.392859972337483</v>
      </c>
      <c r="DS38" s="289"/>
      <c r="DT38" s="289">
        <v>48.175518672199189</v>
      </c>
      <c r="DU38" s="289"/>
      <c r="DV38" s="289">
        <v>0</v>
      </c>
      <c r="DW38" s="289"/>
      <c r="DX38" s="289">
        <v>3.6</v>
      </c>
      <c r="DY38" s="289"/>
      <c r="DZ38" s="289">
        <v>6.8</v>
      </c>
      <c r="EA38" s="289"/>
      <c r="EB38" s="127">
        <f>SUM(RD[[#This Row],[IS1_Inv1_M1]:[IS1_Inv1_M2]])</f>
        <v>24216</v>
      </c>
      <c r="EC38" s="127">
        <f>SUM(RD[[#This Row],[IS2_Inv1_M1]:[IS5_Inv1_M4]])</f>
        <v>174314</v>
      </c>
      <c r="ED38" s="127">
        <f>SUM(RD[[#This Row],[IS6_Inv1_M1]:[IS6_Inv2_M2]])+SUM(RD[[#This Row],[IS8_Inv1_M1]:[IS8_Inv4_M2]])</f>
        <v>143144</v>
      </c>
      <c r="EE38" s="127">
        <f>SUM(RD[[#This Row],[IS7_Inv1_M1]:[IS7_Inv1_M2]])</f>
        <v>23123</v>
      </c>
      <c r="EF38" s="127">
        <f>SUM(RD[[#This Row],[IS9_Inv1_M1]:[IS12_Inv2_M4]])</f>
        <v>268488</v>
      </c>
      <c r="EG38" s="127">
        <f>SUM(RD[[#This Row],[IS13_Inv1_M1]:[IS14_Inv1_M4]])</f>
        <v>126675</v>
      </c>
      <c r="EH38" s="127">
        <f>SUM(RD[[#This Row],[IS15_Inv1_M1]:[IS15_Inv2_M1]])</f>
        <v>5089</v>
      </c>
      <c r="EI38" s="127">
        <f>SUM(RD[[#This Row],[IS16_Inv1_M1]:[IS17_Inv2_M2]])</f>
        <v>68030</v>
      </c>
      <c r="EJ38" s="127">
        <f>SUM(RD[[#This Row],[IS18_Inv1_M1]:[IS19_Inv2_M2]])</f>
        <v>42863</v>
      </c>
      <c r="EK38" s="127">
        <f>SUM(RD[[#This Row],[IS20_Inv1_M1]:[IS20_Inv2_M2]])</f>
        <v>0</v>
      </c>
      <c r="EL38" s="290">
        <f>SUM(RD[[#This Row],[O2R4_P1]:[O2R22_P2]])</f>
        <v>875942</v>
      </c>
      <c r="EM38" s="127">
        <f>IFERROR(AVERAGEIF(RD[[#This Row],[POA_UP_MCR (KWh/m2)]:[POA_UP_Ph3 (KWh/m2)2]],"&lt;&gt;0",RD[[#This Row],[POA_UP_MCR (KWh/m2)]:[POA_UP_Ph3 (KWh/m2)2]]),"")</f>
        <v>6.8419353270033794</v>
      </c>
      <c r="EN38" s="127">
        <f>IFERROR(AVERAGEIF(RD[[#This Row],[POA_Down_MCR (KWh/m2)]:[POA_Down_Ph3 (KWh/m2)22]],"&lt;&gt;0",RD[[#This Row],[POA_Down_MCR (KWh/m2)]:[POA_Down_Ph3 (KWh/m2)22]]),"")</f>
        <v>1.3577582952112501</v>
      </c>
      <c r="EO38" s="127">
        <f>IFERROR(AVERAGEIF(RD[[#This Row],[GHI_UP_MCR (KWh/m2)]:[GHI_UP_IS1 (KWh/m2)]],"&lt;&gt;0",RD[[#This Row],[GHI_UP_MCR (KWh/m2)]:[GHI_UP_IS1 (KWh/m2)]]),"")</f>
        <v>7.0616915355511765</v>
      </c>
      <c r="EP38" s="127">
        <f>IFERROR(AVERAGEIF(RD[[#This Row],[GHI_Down_MCR (KWh/m2)]:[GHI_Down_IS1 (KWh/m2)]],"&lt;&gt;0",RD[[#This Row],[GHI_Down_MCR (KWh/m2)]:[GHI_Down_IS1 (KWh/m2)]]),"")</f>
        <v>1.3781251061318593</v>
      </c>
      <c r="EQ38" s="128">
        <v>640.30499999999995</v>
      </c>
      <c r="ER38" s="128">
        <v>891.86800000000005</v>
      </c>
      <c r="ES38" s="128">
        <v>63.186999999999998</v>
      </c>
      <c r="ET38" s="128">
        <v>223.68899999999999</v>
      </c>
      <c r="EU38" s="128">
        <v>178.846</v>
      </c>
      <c r="EV38" s="128">
        <v>287.87400000000002</v>
      </c>
      <c r="EW38" s="128"/>
      <c r="EX38" s="128">
        <v>77.741</v>
      </c>
      <c r="EY38" s="128">
        <v>190855</v>
      </c>
      <c r="EZ38" s="128">
        <v>251489</v>
      </c>
      <c r="FA38" s="128">
        <v>123.955</v>
      </c>
      <c r="FB38" s="128">
        <v>73.545000000000002</v>
      </c>
      <c r="FC38" s="128">
        <v>274.29300000000001</v>
      </c>
      <c r="FD38" s="128">
        <v>99.37</v>
      </c>
      <c r="FE38" s="128">
        <v>0.113</v>
      </c>
      <c r="FF38" s="128">
        <v>293.75900000000001</v>
      </c>
      <c r="FG38" s="128">
        <v>0</v>
      </c>
      <c r="FH38" s="291" t="str">
        <f>IF((RD[[#This Row],[33 kV_Wind_F1_Ex]]-EQ37)*165000&lt;=0,"",(RD[[#This Row],[33 kV_Wind_F1_Ex]]-EQ37)*165000)</f>
        <v/>
      </c>
      <c r="FI38" s="292">
        <f>IF((RD[[#This Row],[33 kV_Wind_F2_Ex]]-ER37)*165000&lt;=0,"",(RD[[#This Row],[33 kV_Wind_F2_Ex]]-ER37)*165000)</f>
        <v>155430.00000000119</v>
      </c>
      <c r="FJ38" s="131">
        <f>IF((RD[[#This Row],[33 kV_Wind_F3_Ex]]-ES37)*225000&lt;=0,"",(RD[[#This Row],[33 kV_Wind_F3_Ex]]-ES37)*225000)</f>
        <v>250874.99999999884</v>
      </c>
      <c r="FK38" s="131">
        <f>IF((RD[[#This Row],[33 kV_Wind_F4_Ex]]-ET37)*165000&lt;=0,"",(RD[[#This Row],[33 kV_Wind_F4_Ex]]-ET37)*165000)</f>
        <v>150315.00000000023</v>
      </c>
      <c r="FL38" s="228">
        <f>IF((RD[[#This Row],[33 kV_Solar_F1_Ex]]-EU37)*225000&lt;=0,"",(RD[[#This Row],[33 kV_Solar_F1_Ex]]-EU37)*225000)</f>
        <v>204975.00000000032</v>
      </c>
      <c r="FM38" s="132">
        <f>IF((RD[[#This Row],[33kV_Solar_F2_Ex]]-EV37)*225000&lt;=0,"",(RD[[#This Row],[33kV_Solar_F2_Ex]]-EV37)*225000)</f>
        <v>193275.00000000838</v>
      </c>
      <c r="FN38" s="292"/>
      <c r="FO38" s="131">
        <f>IF((RD[[#This Row],[33kV_Solar_F4_Ex]]-EX37)*225000&lt;=0,"",(RD[[#This Row],[33kV_Solar_F4_Ex]]-EX37)*225000)</f>
        <v>191474.9999999998</v>
      </c>
      <c r="FP38" s="292">
        <f>IF((RD[[#This Row],[33kV_OG1_Ex]]-EY37)*1000&lt;=0,0,(RD[[#This Row],[33kV_OG1_Ex]]-EY37)*1000)</f>
        <v>590000</v>
      </c>
      <c r="FQ38" s="228">
        <f>IFERROR(IF((RD[[#This Row],[33kV_OG2_Ex]]-EZ37)*1000&lt;=0,0,(RD[[#This Row],[33kV_OG2_Ex]]-EZ37)*1000),0)</f>
        <v>557000</v>
      </c>
      <c r="FR38" s="132">
        <f>IF((RD[[#This Row],[220kV_TX1_Ex]]-FA37)*800000&lt;=0,0,(RD[[#This Row],[220kV_TX1_Ex]]-FA37)*800000)</f>
        <v>583199.99999999942</v>
      </c>
      <c r="FS38" s="228">
        <f>IF((RD[[#This Row],[220kV_Tx2_Ex]]-FB37)*800000&lt;=0,0,(RD[[#This Row],[220kV_Tx2_Ex]]-FB37)*800000)</f>
        <v>544000.00000000547</v>
      </c>
      <c r="FT38" s="292">
        <f>IF((RD[[#This Row],[220kV_TL_TVM_Ex]]-FC37)*1600000&lt;=0,0,(RD[[#This Row],[220kV_TL_TVM_Ex]]-FC37)*1600000)</f>
        <v>1135999.9999999672</v>
      </c>
      <c r="FU38" s="292">
        <f>IF((RD[[#This Row],[220kV_C&amp;R_PQM_Ex]]-FD37)*1600000&lt;=0,"",(RD[[#This Row],[220kV_C&amp;R_PQM_Ex]]-FD37)*1600000)</f>
        <v>1139200.0000000054</v>
      </c>
      <c r="FV38" s="228">
        <f>IFERROR(IF((RD[[#This Row],[220KV_C&amp;R_PQM_Im]]-FE37)*1600000&lt;=0,0,(RD[[#This Row],[220KV_C&amp;R_PQM_Im]]-FE37)*1600000),"")</f>
        <v>0</v>
      </c>
      <c r="FW38" s="228">
        <f>(RD[[#This Row],[33kV_Aux1_Im]]-FB35)</f>
        <v>222.03800000000001</v>
      </c>
      <c r="FX38" s="228" t="str">
        <f>IF((RD[[#This Row],[33kV_Aux2_Im]]-FG37)*1000&lt;=0,"",(RD[[#This Row],[33kV_Aux2_Im]]-FG37)*1000)</f>
        <v/>
      </c>
      <c r="FY38" s="292">
        <f>IFERROR(RD[[#This Row],[33kV_OG1_Energy (MWh)]]+RD[[#This Row],[33kV_OG2_Energy (MWh)]],"")</f>
        <v>1147000</v>
      </c>
      <c r="FZ38" s="292">
        <f>IFERROR(RD[[#This Row],[220kV_TL_TVM Energy (MWh)]]-RD[[#This Row],[220KV_C&amp;R_PQM_im (MWh)]],"")</f>
        <v>1135999.9999999672</v>
      </c>
      <c r="GA38" s="229">
        <f>IFERROR(RD[[#This Row],[33 kV Total Export (MWH)]]/RD[[#This Row],[220 KV Net Export (MWh)]]-1,"")</f>
        <v>9.683098591578565E-3</v>
      </c>
      <c r="GB38" s="230">
        <f>IFERROR((RD[[#This Row],[Sunset Time (POA&lt;20 W/m2)]]-RD[[#This Row],[Sunrise Time (POA&gt;20 W/m2)]])*24,0)</f>
        <v>12.033333333333333</v>
      </c>
      <c r="GC38" s="231">
        <f>IFERROR(SUM(RD[[#This Row],[33 kV_Solar_F1_Energy (kWh)]:[33 kV_Solar_F4_Energy (MWh)]])+(RD[[#This Row],[33 kV_Wind_F3_Energy (MWh)]])-(RD[[#This Row],[33 kV Line Loss (%)]]*RD[[#This Row],[220 KV Net Export (MWh)]]),"")</f>
        <v>829599.99999997439</v>
      </c>
      <c r="GD38" s="57">
        <f t="shared" si="190"/>
        <v>840600.00000000733</v>
      </c>
      <c r="GE38" s="143">
        <v>154.24</v>
      </c>
      <c r="GF38" s="57">
        <f t="shared" si="193"/>
        <v>305745.0000000014</v>
      </c>
      <c r="GG38" s="8">
        <f>IFERROR(RD[[#This Row],[Wind Export (33 kV)]]*(1-RD[[#This Row],[33 kV Line Loss (%)]]),RD[[#This Row],[Wind Export (33 kV)]])</f>
        <v>302784.44102111919</v>
      </c>
      <c r="GH38" s="144"/>
      <c r="GI38" s="144"/>
      <c r="GJ38" t="str">
        <f>IFERROR(RD[[#This Row],[E_AC (WPR)]]/RD[[#This Row],[E_DC (WPR)]],"")</f>
        <v/>
      </c>
    </row>
    <row r="39" spans="1:192">
      <c r="A39" s="124">
        <f t="shared" si="195"/>
        <v>45779</v>
      </c>
      <c r="B39" s="129">
        <f>YEAR(RD[[#This Row],[Date]])+IF(MONTH(RD[[#This Row],[Date]])&gt;=4,1,0)</f>
        <v>2026</v>
      </c>
      <c r="C39" s="129">
        <f>YEAR(RD[[#This Row],[Date]])</f>
        <v>2025</v>
      </c>
      <c r="D39" s="130">
        <f t="shared" si="194"/>
        <v>45778</v>
      </c>
      <c r="E39" s="129">
        <f>DAY(EOMONTH(RD[[#This Row],[Date]],0))</f>
        <v>31</v>
      </c>
      <c r="F39" s="136">
        <v>0.26180555555555557</v>
      </c>
      <c r="G39" s="136">
        <v>0.76736111111111116</v>
      </c>
      <c r="H39" s="126">
        <v>11655</v>
      </c>
      <c r="I39" s="126">
        <v>11836</v>
      </c>
      <c r="J39" s="126">
        <v>11544</v>
      </c>
      <c r="K39" s="126">
        <v>10911</v>
      </c>
      <c r="L39" s="126">
        <v>11442</v>
      </c>
      <c r="M39" s="126">
        <v>11354</v>
      </c>
      <c r="N39" s="126">
        <v>11763</v>
      </c>
      <c r="O39" s="126">
        <v>11342</v>
      </c>
      <c r="P39" s="126">
        <v>11429</v>
      </c>
      <c r="Q39" s="126">
        <v>11530</v>
      </c>
      <c r="R39" s="126">
        <v>11252</v>
      </c>
      <c r="S39" s="126">
        <v>11307</v>
      </c>
      <c r="T39" s="126">
        <v>11075</v>
      </c>
      <c r="U39" s="126">
        <v>12063</v>
      </c>
      <c r="V39" s="126">
        <v>8431</v>
      </c>
      <c r="W39" s="126">
        <v>7977</v>
      </c>
      <c r="X39" s="126">
        <v>8184</v>
      </c>
      <c r="Y39" s="126">
        <v>7571</v>
      </c>
      <c r="Z39" s="126">
        <v>12118</v>
      </c>
      <c r="AA39" s="126">
        <v>11840</v>
      </c>
      <c r="AB39" s="126">
        <v>10720</v>
      </c>
      <c r="AC39" s="126">
        <v>10926</v>
      </c>
      <c r="AD39" s="126">
        <v>11868</v>
      </c>
      <c r="AE39" s="126">
        <v>10820</v>
      </c>
      <c r="AF39" s="126">
        <v>12598</v>
      </c>
      <c r="AG39" s="126">
        <v>12748</v>
      </c>
      <c r="AH39" s="126">
        <v>11468</v>
      </c>
      <c r="AI39" s="126">
        <v>12290</v>
      </c>
      <c r="AJ39" s="126">
        <v>11543</v>
      </c>
      <c r="AK39" s="126">
        <v>11320</v>
      </c>
      <c r="AL39" s="126">
        <v>10723</v>
      </c>
      <c r="AM39" s="126">
        <v>11136</v>
      </c>
      <c r="AN39" s="126">
        <v>8622</v>
      </c>
      <c r="AO39" s="126">
        <v>8621</v>
      </c>
      <c r="AP39" s="126">
        <v>7661</v>
      </c>
      <c r="AQ39" s="126">
        <v>7832</v>
      </c>
      <c r="AR39" s="126">
        <v>8254</v>
      </c>
      <c r="AS39" s="126">
        <v>8515</v>
      </c>
      <c r="AT39" s="126">
        <v>8256</v>
      </c>
      <c r="AU39" s="126">
        <v>8331</v>
      </c>
      <c r="AV39" s="126">
        <v>8934</v>
      </c>
      <c r="AW39" s="126">
        <v>8508</v>
      </c>
      <c r="AX39" s="126">
        <v>8589</v>
      </c>
      <c r="AY39" s="126">
        <v>8730</v>
      </c>
      <c r="AZ39" s="126">
        <v>9022</v>
      </c>
      <c r="BA39" s="126">
        <v>2917</v>
      </c>
      <c r="BB39" s="126">
        <v>8499</v>
      </c>
      <c r="BC39" s="126">
        <v>8585</v>
      </c>
      <c r="BD39" s="126">
        <v>7708</v>
      </c>
      <c r="BE39" s="126">
        <v>8145</v>
      </c>
      <c r="BF39" s="126">
        <v>8496</v>
      </c>
      <c r="BG39" s="126">
        <v>8265</v>
      </c>
      <c r="BH39" s="126">
        <v>8735</v>
      </c>
      <c r="BI39" s="126">
        <v>7497</v>
      </c>
      <c r="BJ39" s="126">
        <v>7842</v>
      </c>
      <c r="BK39" s="126">
        <v>7828</v>
      </c>
      <c r="BL39" s="126">
        <v>8268</v>
      </c>
      <c r="BM39" s="126">
        <v>8115</v>
      </c>
      <c r="BN39" s="126">
        <v>7312</v>
      </c>
      <c r="BO39" s="126">
        <v>8032</v>
      </c>
      <c r="BP39" s="126">
        <v>8192</v>
      </c>
      <c r="BQ39" s="126">
        <v>7920</v>
      </c>
      <c r="BR39" s="126">
        <v>8231</v>
      </c>
      <c r="BS39" s="126">
        <v>8799</v>
      </c>
      <c r="BT39" s="126">
        <v>12277</v>
      </c>
      <c r="BU39" s="126">
        <v>11273</v>
      </c>
      <c r="BV39" s="126">
        <v>12072</v>
      </c>
      <c r="BW39" s="126">
        <v>11697</v>
      </c>
      <c r="BX39" s="126">
        <v>11501</v>
      </c>
      <c r="BY39" s="126">
        <v>10210</v>
      </c>
      <c r="BZ39" s="126">
        <v>12231</v>
      </c>
      <c r="CA39" s="126">
        <v>11581</v>
      </c>
      <c r="CB39" s="126">
        <v>8959</v>
      </c>
      <c r="CC39" s="126">
        <v>7000</v>
      </c>
      <c r="CD39" s="126">
        <v>8116</v>
      </c>
      <c r="CE39" s="126">
        <v>6802</v>
      </c>
      <c r="CF39" s="126">
        <v>4893</v>
      </c>
      <c r="CG39" s="126">
        <v>0</v>
      </c>
      <c r="CH39" s="126">
        <v>11148</v>
      </c>
      <c r="CI39" s="126">
        <v>11376</v>
      </c>
      <c r="CJ39" s="126">
        <v>10809</v>
      </c>
      <c r="CK39" s="126">
        <v>11980</v>
      </c>
      <c r="CL39" s="126">
        <v>12923</v>
      </c>
      <c r="CM39" s="126">
        <v>7430</v>
      </c>
      <c r="CN39" s="126"/>
      <c r="CO39" s="126"/>
      <c r="CP39" s="126"/>
      <c r="CQ39" s="126"/>
      <c r="CR39" s="126"/>
      <c r="CS39" s="126"/>
      <c r="CT39" s="126"/>
      <c r="CU39" s="126"/>
      <c r="CV39" s="126">
        <v>11040</v>
      </c>
      <c r="CW39" s="126">
        <v>11490</v>
      </c>
      <c r="CX39" s="126">
        <v>10255</v>
      </c>
      <c r="CY39" s="126">
        <v>10457</v>
      </c>
      <c r="CZ39" s="126"/>
      <c r="DA39" s="126"/>
      <c r="DB39" s="126"/>
      <c r="DC39" s="126"/>
      <c r="DD39" s="289">
        <v>6.6718603712994975</v>
      </c>
      <c r="DE39" s="289">
        <v>6.5693884922085024</v>
      </c>
      <c r="DF39" s="289">
        <v>6.5593565800273472</v>
      </c>
      <c r="DG39" s="289"/>
      <c r="DH39" s="289"/>
      <c r="DI39" s="289">
        <v>1.3338872515251954</v>
      </c>
      <c r="DJ39" s="289"/>
      <c r="DK39" s="289"/>
      <c r="DL39" s="289">
        <v>6.9113264197530784</v>
      </c>
      <c r="DM39" s="289">
        <v>6.8135996661325979</v>
      </c>
      <c r="DN39" s="289">
        <v>1.3468044438957478</v>
      </c>
      <c r="DO39" s="289"/>
      <c r="DP39" s="289">
        <v>31.754320987654392</v>
      </c>
      <c r="DQ39" s="289"/>
      <c r="DR39" s="289">
        <v>54.398225775034291</v>
      </c>
      <c r="DS39" s="289"/>
      <c r="DT39" s="289">
        <v>51.839780521262107</v>
      </c>
      <c r="DU39" s="289"/>
      <c r="DV39" s="289">
        <v>0</v>
      </c>
      <c r="DW39" s="289"/>
      <c r="DX39" s="289">
        <v>2.9</v>
      </c>
      <c r="DY39" s="289"/>
      <c r="DZ39" s="289">
        <v>6</v>
      </c>
      <c r="EA39" s="289"/>
      <c r="EB39" s="127">
        <f>SUM(RD[[#This Row],[IS1_Inv1_M1]:[IS1_Inv1_M2]])</f>
        <v>23491</v>
      </c>
      <c r="EC39" s="127">
        <f>SUM(RD[[#This Row],[IS2_Inv1_M1]:[IS5_Inv1_M4]])</f>
        <v>169175</v>
      </c>
      <c r="ED39" s="127">
        <f>SUM(RD[[#This Row],[IS6_Inv1_M1]:[IS6_Inv2_M2]])+SUM(RD[[#This Row],[IS8_Inv1_M1]:[IS8_Inv4_M2]])</f>
        <v>139430</v>
      </c>
      <c r="EE39" s="127">
        <f>SUM(RD[[#This Row],[IS7_Inv1_M1]:[IS7_Inv1_M2]])</f>
        <v>22688</v>
      </c>
      <c r="EF39" s="127">
        <f>SUM(RD[[#This Row],[IS9_Inv1_M1]:[IS12_Inv2_M4]])</f>
        <v>259261</v>
      </c>
      <c r="EG39" s="127">
        <f>SUM(RD[[#This Row],[IS13_Inv1_M1]:[IS14_Inv1_M4]])</f>
        <v>123719</v>
      </c>
      <c r="EH39" s="127">
        <f>SUM(RD[[#This Row],[IS15_Inv1_M1]:[IS15_Inv2_M1]])</f>
        <v>4893</v>
      </c>
      <c r="EI39" s="127">
        <f>SUM(RD[[#This Row],[IS16_Inv1_M1]:[IS17_Inv2_M2]])</f>
        <v>65666</v>
      </c>
      <c r="EJ39" s="127">
        <f>SUM(RD[[#This Row],[IS18_Inv1_M1]:[IS19_Inv2_M2]])</f>
        <v>43242</v>
      </c>
      <c r="EK39" s="127">
        <f>SUM(RD[[#This Row],[IS20_Inv1_M1]:[IS20_Inv2_M2]])</f>
        <v>0</v>
      </c>
      <c r="EL39" s="290">
        <f>SUM(RD[[#This Row],[O2R4_P1]:[O2R22_P2]])</f>
        <v>851565</v>
      </c>
      <c r="EM39" s="127">
        <f>IFERROR(AVERAGEIF(RD[[#This Row],[POA_UP_MCR (KWh/m2)]:[POA_UP_Ph3 (KWh/m2)2]],"&lt;&gt;0",RD[[#This Row],[POA_UP_MCR (KWh/m2)]:[POA_UP_Ph3 (KWh/m2)2]]),"")</f>
        <v>6.6002018145117818</v>
      </c>
      <c r="EN39" s="127">
        <f>IFERROR(AVERAGEIF(RD[[#This Row],[POA_Down_MCR (KWh/m2)]:[POA_Down_Ph3 (KWh/m2)22]],"&lt;&gt;0",RD[[#This Row],[POA_Down_MCR (KWh/m2)]:[POA_Down_Ph3 (KWh/m2)22]]),"")</f>
        <v>1.3338872515251954</v>
      </c>
      <c r="EO39" s="127">
        <f>IFERROR(AVERAGEIF(RD[[#This Row],[GHI_UP_MCR (KWh/m2)]:[GHI_UP_IS1 (KWh/m2)]],"&lt;&gt;0",RD[[#This Row],[GHI_UP_MCR (KWh/m2)]:[GHI_UP_IS1 (KWh/m2)]]),"")</f>
        <v>6.8624630429428386</v>
      </c>
      <c r="EP39" s="127">
        <f>IFERROR(AVERAGEIF(RD[[#This Row],[GHI_Down_MCR (KWh/m2)]:[GHI_Down_IS1 (KWh/m2)]],"&lt;&gt;0",RD[[#This Row],[GHI_Down_MCR (KWh/m2)]:[GHI_Down_IS1 (KWh/m2)]]),"")</f>
        <v>1.3468044438957478</v>
      </c>
      <c r="EQ39" s="128">
        <v>640.30499999999995</v>
      </c>
      <c r="ER39" s="128">
        <v>892.58100000000002</v>
      </c>
      <c r="ES39" s="128">
        <v>64.266999999999996</v>
      </c>
      <c r="ET39" s="128">
        <v>224.34</v>
      </c>
      <c r="EU39" s="128">
        <v>179.74</v>
      </c>
      <c r="EV39" s="128">
        <v>288.709</v>
      </c>
      <c r="EW39" s="128"/>
      <c r="EX39" s="128">
        <v>78.569000000000003</v>
      </c>
      <c r="EY39" s="128">
        <v>191431</v>
      </c>
      <c r="EZ39" s="128">
        <v>251954</v>
      </c>
      <c r="FA39" s="128">
        <v>124.667</v>
      </c>
      <c r="FB39" s="128">
        <v>74.117999999999995</v>
      </c>
      <c r="FC39" s="128">
        <v>274.94099999999997</v>
      </c>
      <c r="FD39" s="128">
        <v>100.017</v>
      </c>
      <c r="FE39" s="128">
        <v>0.114</v>
      </c>
      <c r="FF39" s="128">
        <v>294.18900000000002</v>
      </c>
      <c r="FG39" s="128">
        <v>0</v>
      </c>
      <c r="FH39" s="291" t="str">
        <f>IF((RD[[#This Row],[33 kV_Wind_F1_Ex]]-EQ38)*165000&lt;=0,"",(RD[[#This Row],[33 kV_Wind_F1_Ex]]-EQ38)*165000)</f>
        <v/>
      </c>
      <c r="FI39" s="292">
        <f>IF((RD[[#This Row],[33 kV_Wind_F2_Ex]]-ER38)*165000&lt;=0,"",(RD[[#This Row],[33 kV_Wind_F2_Ex]]-ER38)*165000)</f>
        <v>117644.9999999943</v>
      </c>
      <c r="FJ39" s="131">
        <f>IF((RD[[#This Row],[33 kV_Wind_F3_Ex]]-ES38)*225000&lt;=0,"",(RD[[#This Row],[33 kV_Wind_F3_Ex]]-ES38)*225000)</f>
        <v>242999.99999999962</v>
      </c>
      <c r="FK39" s="131">
        <f>IF((RD[[#This Row],[33 kV_Wind_F4_Ex]]-ET38)*165000&lt;=0,"",(RD[[#This Row],[33 kV_Wind_F4_Ex]]-ET38)*165000)</f>
        <v>107415.00000000173</v>
      </c>
      <c r="FL39" s="228">
        <f>IF((RD[[#This Row],[33 kV_Solar_F1_Ex]]-EU38)*225000&lt;=0,"",(RD[[#This Row],[33 kV_Solar_F1_Ex]]-EU38)*225000)</f>
        <v>201150.00000000122</v>
      </c>
      <c r="FM39" s="132">
        <f>IF((RD[[#This Row],[33kV_Solar_F2_Ex]]-EV38)*225000&lt;=0,"",(RD[[#This Row],[33kV_Solar_F2_Ex]]-EV38)*225000)</f>
        <v>187874.9999999954</v>
      </c>
      <c r="FN39" s="292"/>
      <c r="FO39" s="131">
        <f>IF((RD[[#This Row],[33kV_Solar_F4_Ex]]-EX38)*225000&lt;=0,"",(RD[[#This Row],[33kV_Solar_F4_Ex]]-EX38)*225000)</f>
        <v>186300.00000000067</v>
      </c>
      <c r="FP39" s="292">
        <f>IF((RD[[#This Row],[33kV_OG1_Ex]]-EY38)*1000&lt;=0,0,(RD[[#This Row],[33kV_OG1_Ex]]-EY38)*1000)</f>
        <v>576000</v>
      </c>
      <c r="FQ39" s="228">
        <f>IFERROR(IF((RD[[#This Row],[33kV_OG2_Ex]]-EZ38)*1000&lt;=0,0,(RD[[#This Row],[33kV_OG2_Ex]]-EZ38)*1000),0)</f>
        <v>465000</v>
      </c>
      <c r="FR39" s="132">
        <f>IF((RD[[#This Row],[220kV_TX1_Ex]]-FA38)*800000&lt;=0,0,(RD[[#This Row],[220kV_TX1_Ex]]-FA38)*800000)</f>
        <v>569600.00000000268</v>
      </c>
      <c r="FS39" s="228">
        <f>IF((RD[[#This Row],[220kV_Tx2_Ex]]-FB38)*800000&lt;=0,0,(RD[[#This Row],[220kV_Tx2_Ex]]-FB38)*800000)</f>
        <v>458399.99999999464</v>
      </c>
      <c r="FT39" s="292">
        <f>IF((RD[[#This Row],[220kV_TL_TVM_Ex]]-FC38)*1600000&lt;=0,0,(RD[[#This Row],[220kV_TL_TVM_Ex]]-FC38)*1600000)</f>
        <v>1036799.9999999483</v>
      </c>
      <c r="FU39" s="292">
        <f>IF((RD[[#This Row],[220kV_C&amp;R_PQM_Ex]]-FD38)*1600000&lt;=0,"",(RD[[#This Row],[220kV_C&amp;R_PQM_Ex]]-FD38)*1600000)</f>
        <v>1035199.9999999861</v>
      </c>
      <c r="FV39" s="228">
        <f>IFERROR(IF((RD[[#This Row],[220KV_C&amp;R_PQM_Im]]-FE38)*1600000&lt;=0,0,(RD[[#This Row],[220KV_C&amp;R_PQM_Im]]-FE38)*1600000),"")</f>
        <v>1600.0000000000014</v>
      </c>
      <c r="FW39" s="228">
        <f>(RD[[#This Row],[33kV_Aux1_Im]]-FB36)</f>
        <v>222.01600000000002</v>
      </c>
      <c r="FX39" s="228" t="str">
        <f>IF((RD[[#This Row],[33kV_Aux2_Im]]-FG38)*1000&lt;=0,"",(RD[[#This Row],[33kV_Aux2_Im]]-FG38)*1000)</f>
        <v/>
      </c>
      <c r="FY39" s="292">
        <f>IFERROR(RD[[#This Row],[33kV_OG1_Energy (MWh)]]+RD[[#This Row],[33kV_OG2_Energy (MWh)]],"")</f>
        <v>1041000</v>
      </c>
      <c r="FZ39" s="292">
        <f>IFERROR(RD[[#This Row],[220kV_TL_TVM Energy (MWh)]]-RD[[#This Row],[220KV_C&amp;R_PQM_im (MWh)]],"")</f>
        <v>1035199.9999999483</v>
      </c>
      <c r="GA39" s="229">
        <f>IFERROR(RD[[#This Row],[33 kV Total Export (MWH)]]/RD[[#This Row],[220 KV Net Export (MWh)]]-1,"")</f>
        <v>5.6027820711475051E-3</v>
      </c>
      <c r="GB39" s="230">
        <f>IFERROR((RD[[#This Row],[Sunset Time (POA&lt;20 W/m2)]]-RD[[#This Row],[Sunrise Time (POA&gt;20 W/m2)]])*24,0)</f>
        <v>12.133333333333333</v>
      </c>
      <c r="GC39" s="231">
        <f>IFERROR(SUM(RD[[#This Row],[33 kV_Solar_F1_Energy (kWh)]:[33 kV_Solar_F4_Energy (MWh)]])+(RD[[#This Row],[33 kV_Wind_F3_Energy (MWh)]])-(RD[[#This Row],[33 kV Line Loss (%)]]*RD[[#This Row],[220 KV Net Export (MWh)]]),"")</f>
        <v>812524.9999999454</v>
      </c>
      <c r="GD39" s="57">
        <f t="shared" si="190"/>
        <v>818324.99999999697</v>
      </c>
      <c r="GE39" s="143">
        <v>154.24</v>
      </c>
      <c r="GF39" s="57">
        <f t="shared" si="193"/>
        <v>225059.99999999604</v>
      </c>
      <c r="GG39" s="8">
        <f>IFERROR(RD[[#This Row],[Wind Export (33 kV)]]*(1-RD[[#This Row],[33 kV Line Loss (%)]]),RD[[#This Row],[Wind Export (33 kV)]])</f>
        <v>223799.0378670636</v>
      </c>
      <c r="GH39" s="144"/>
      <c r="GI39" s="144"/>
      <c r="GJ39" t="str">
        <f>IFERROR(RD[[#This Row],[E_AC (WPR)]]/RD[[#This Row],[E_DC (WPR)]],"")</f>
        <v/>
      </c>
    </row>
    <row r="40" spans="1:192">
      <c r="A40" s="124">
        <f t="shared" si="195"/>
        <v>45780</v>
      </c>
      <c r="B40" s="129">
        <f>YEAR(RD[[#This Row],[Date]])+IF(MONTH(RD[[#This Row],[Date]])&gt;=4,1,0)</f>
        <v>2026</v>
      </c>
      <c r="C40" s="129">
        <f>YEAR(RD[[#This Row],[Date]])</f>
        <v>2025</v>
      </c>
      <c r="D40" s="130">
        <f t="shared" si="194"/>
        <v>45778</v>
      </c>
      <c r="E40" s="129">
        <f>DAY(EOMONTH(RD[[#This Row],[Date]],0))</f>
        <v>31</v>
      </c>
      <c r="F40" s="136">
        <v>0.30416666666666664</v>
      </c>
      <c r="G40" s="136">
        <v>0.76597222222222228</v>
      </c>
      <c r="H40" s="126">
        <v>10516</v>
      </c>
      <c r="I40" s="126">
        <v>10584</v>
      </c>
      <c r="J40" s="126">
        <v>10469</v>
      </c>
      <c r="K40" s="126">
        <v>10045</v>
      </c>
      <c r="L40" s="126">
        <v>10381</v>
      </c>
      <c r="M40" s="126">
        <v>10298</v>
      </c>
      <c r="N40" s="126">
        <v>10670</v>
      </c>
      <c r="O40" s="126">
        <v>10491</v>
      </c>
      <c r="P40" s="126">
        <v>10399</v>
      </c>
      <c r="Q40" s="126">
        <v>10538</v>
      </c>
      <c r="R40" s="126">
        <v>10210</v>
      </c>
      <c r="S40" s="126">
        <v>10228</v>
      </c>
      <c r="T40" s="126">
        <v>10038</v>
      </c>
      <c r="U40" s="126">
        <v>10785</v>
      </c>
      <c r="V40" s="126">
        <v>7375</v>
      </c>
      <c r="W40" s="126">
        <v>7146</v>
      </c>
      <c r="X40" s="126">
        <v>7289</v>
      </c>
      <c r="Y40" s="126">
        <v>6874</v>
      </c>
      <c r="Z40" s="126">
        <v>10828</v>
      </c>
      <c r="AA40" s="126">
        <v>10629</v>
      </c>
      <c r="AB40" s="126">
        <v>9484</v>
      </c>
      <c r="AC40" s="126">
        <v>9992</v>
      </c>
      <c r="AD40" s="126">
        <v>9728</v>
      </c>
      <c r="AE40" s="126">
        <v>9119</v>
      </c>
      <c r="AF40" s="126">
        <v>10586</v>
      </c>
      <c r="AG40" s="126">
        <v>10904</v>
      </c>
      <c r="AH40" s="126">
        <v>9951</v>
      </c>
      <c r="AI40" s="126">
        <v>10613</v>
      </c>
      <c r="AJ40" s="126">
        <v>10302</v>
      </c>
      <c r="AK40" s="126">
        <v>10140</v>
      </c>
      <c r="AL40" s="126">
        <v>9735</v>
      </c>
      <c r="AM40" s="126">
        <v>10079</v>
      </c>
      <c r="AN40" s="126">
        <v>7320</v>
      </c>
      <c r="AO40" s="126">
        <v>7340</v>
      </c>
      <c r="AP40" s="126">
        <v>6639</v>
      </c>
      <c r="AQ40" s="126">
        <v>6790</v>
      </c>
      <c r="AR40" s="126">
        <v>7058</v>
      </c>
      <c r="AS40" s="126">
        <v>6250</v>
      </c>
      <c r="AT40" s="126">
        <v>6236</v>
      </c>
      <c r="AU40" s="126">
        <v>6052</v>
      </c>
      <c r="AV40" s="126">
        <v>1037</v>
      </c>
      <c r="AW40" s="126">
        <v>5035</v>
      </c>
      <c r="AX40" s="126">
        <v>6137</v>
      </c>
      <c r="AY40" s="126">
        <v>5375</v>
      </c>
      <c r="AZ40" s="126">
        <v>7656</v>
      </c>
      <c r="BA40" s="126">
        <v>2582</v>
      </c>
      <c r="BB40" s="126">
        <v>7317</v>
      </c>
      <c r="BC40" s="126">
        <v>7183</v>
      </c>
      <c r="BD40" s="126">
        <v>6855</v>
      </c>
      <c r="BE40" s="126">
        <v>7079</v>
      </c>
      <c r="BF40" s="126">
        <v>6929</v>
      </c>
      <c r="BG40" s="126">
        <v>7180</v>
      </c>
      <c r="BH40" s="126">
        <v>7534</v>
      </c>
      <c r="BI40" s="126">
        <v>6588</v>
      </c>
      <c r="BJ40" s="126">
        <v>6937</v>
      </c>
      <c r="BK40" s="126">
        <v>6945</v>
      </c>
      <c r="BL40" s="126">
        <v>7050</v>
      </c>
      <c r="BM40" s="126">
        <v>1413</v>
      </c>
      <c r="BN40" s="126">
        <v>6403</v>
      </c>
      <c r="BO40" s="126">
        <v>6919</v>
      </c>
      <c r="BP40" s="126">
        <v>6776</v>
      </c>
      <c r="BQ40" s="126">
        <v>6745</v>
      </c>
      <c r="BR40" s="126">
        <v>6676</v>
      </c>
      <c r="BS40" s="126">
        <v>7038</v>
      </c>
      <c r="BT40" s="126">
        <v>10362</v>
      </c>
      <c r="BU40" s="126">
        <v>5807</v>
      </c>
      <c r="BV40" s="126">
        <v>7466</v>
      </c>
      <c r="BW40" s="126">
        <v>8316</v>
      </c>
      <c r="BX40" s="126">
        <v>10002</v>
      </c>
      <c r="BY40" s="126">
        <v>8236</v>
      </c>
      <c r="BZ40" s="126">
        <v>9843</v>
      </c>
      <c r="CA40" s="126">
        <v>9797</v>
      </c>
      <c r="CB40" s="126">
        <v>7574</v>
      </c>
      <c r="CC40" s="126">
        <v>6204</v>
      </c>
      <c r="CD40" s="126">
        <v>7024</v>
      </c>
      <c r="CE40" s="126">
        <v>5986</v>
      </c>
      <c r="CF40" s="126">
        <v>4328</v>
      </c>
      <c r="CG40" s="126">
        <v>0</v>
      </c>
      <c r="CH40" s="126">
        <v>9751</v>
      </c>
      <c r="CI40" s="126">
        <v>9950</v>
      </c>
      <c r="CJ40" s="126">
        <v>9312</v>
      </c>
      <c r="CK40" s="126">
        <v>10230</v>
      </c>
      <c r="CL40" s="126">
        <v>5581</v>
      </c>
      <c r="CM40" s="126">
        <v>1365</v>
      </c>
      <c r="CN40" s="126">
        <v>68</v>
      </c>
      <c r="CO40" s="126">
        <v>68</v>
      </c>
      <c r="CP40" s="126">
        <v>11</v>
      </c>
      <c r="CQ40" s="126">
        <v>12</v>
      </c>
      <c r="CR40" s="126"/>
      <c r="CS40" s="126"/>
      <c r="CT40" s="126"/>
      <c r="CU40" s="126"/>
      <c r="CV40" s="126">
        <v>7219</v>
      </c>
      <c r="CW40" s="126">
        <v>7493</v>
      </c>
      <c r="CX40" s="126">
        <v>6722</v>
      </c>
      <c r="CY40" s="126">
        <v>6910</v>
      </c>
      <c r="CZ40" s="126"/>
      <c r="DA40" s="126"/>
      <c r="DB40" s="126"/>
      <c r="DC40" s="126"/>
      <c r="DD40" s="289">
        <v>5.9606616493568589</v>
      </c>
      <c r="DE40" s="289">
        <v>5.8403265986536557</v>
      </c>
      <c r="DF40" s="289">
        <v>5.3609612522590337</v>
      </c>
      <c r="DG40" s="289"/>
      <c r="DH40" s="289"/>
      <c r="DI40" s="289">
        <v>0.95417624726701722</v>
      </c>
      <c r="DJ40" s="289"/>
      <c r="DK40" s="289"/>
      <c r="DL40" s="289">
        <v>6.133557438688694</v>
      </c>
      <c r="DM40" s="289">
        <v>6.0685499558020615</v>
      </c>
      <c r="DN40" s="289">
        <v>0.99421662074574602</v>
      </c>
      <c r="DO40" s="289"/>
      <c r="DP40" s="289">
        <v>28.176486486486549</v>
      </c>
      <c r="DQ40" s="289"/>
      <c r="DR40" s="289">
        <v>51.880923303303284</v>
      </c>
      <c r="DS40" s="289"/>
      <c r="DT40" s="289">
        <v>65.533483483483479</v>
      </c>
      <c r="DU40" s="289"/>
      <c r="DV40" s="289">
        <v>145</v>
      </c>
      <c r="DW40" s="289"/>
      <c r="DX40" s="289">
        <v>5</v>
      </c>
      <c r="DY40" s="289"/>
      <c r="DZ40" s="289">
        <v>4</v>
      </c>
      <c r="EA40" s="289"/>
      <c r="EB40" s="127">
        <f>SUM(RD[[#This Row],[IS1_Inv1_M1]:[IS1_Inv1_M2]])</f>
        <v>21100</v>
      </c>
      <c r="EC40" s="127">
        <f>SUM(RD[[#This Row],[IS2_Inv1_M1]:[IS5_Inv1_M4]])</f>
        <v>153236</v>
      </c>
      <c r="ED40" s="127">
        <f>SUM(RD[[#This Row],[IS6_Inv1_M1]:[IS6_Inv2_M2]])+SUM(RD[[#This Row],[IS8_Inv1_M1]:[IS8_Inv4_M2]])</f>
        <v>123243</v>
      </c>
      <c r="EE40" s="127">
        <f>SUM(RD[[#This Row],[IS7_Inv1_M1]:[IS7_Inv1_M2]])</f>
        <v>18847</v>
      </c>
      <c r="EF40" s="127">
        <f>SUM(RD[[#This Row],[IS9_Inv1_M1]:[IS12_Inv2_M4]])</f>
        <v>201074</v>
      </c>
      <c r="EG40" s="127">
        <f>SUM(RD[[#This Row],[IS13_Inv1_M1]:[IS14_Inv1_M4]])</f>
        <v>96617</v>
      </c>
      <c r="EH40" s="127">
        <f>SUM(RD[[#This Row],[IS15_Inv1_M1]:[IS15_Inv2_M1]])</f>
        <v>4328</v>
      </c>
      <c r="EI40" s="127">
        <f>SUM(RD[[#This Row],[IS16_Inv1_M1]:[IS17_Inv2_M2]])</f>
        <v>46189</v>
      </c>
      <c r="EJ40" s="127">
        <f>SUM(RD[[#This Row],[IS18_Inv1_M1]:[IS19_Inv2_M2]])</f>
        <v>28503</v>
      </c>
      <c r="EK40" s="127">
        <f>SUM(RD[[#This Row],[IS20_Inv1_M1]:[IS20_Inv2_M2]])</f>
        <v>0</v>
      </c>
      <c r="EL40" s="290">
        <f>SUM(RD[[#This Row],[O2R4_P1]:[O2R22_P2]])</f>
        <v>693137</v>
      </c>
      <c r="EM40" s="127">
        <f>IFERROR(AVERAGEIF(RD[[#This Row],[POA_UP_MCR (KWh/m2)]:[POA_UP_Ph3 (KWh/m2)2]],"&lt;&gt;0",RD[[#This Row],[POA_UP_MCR (KWh/m2)]:[POA_UP_Ph3 (KWh/m2)2]]),"")</f>
        <v>5.7206498334231837</v>
      </c>
      <c r="EN40" s="127">
        <f>IFERROR(AVERAGEIF(RD[[#This Row],[POA_Down_MCR (KWh/m2)]:[POA_Down_Ph3 (KWh/m2)22]],"&lt;&gt;0",RD[[#This Row],[POA_Down_MCR (KWh/m2)]:[POA_Down_Ph3 (KWh/m2)22]]),"")</f>
        <v>0.95417624726701722</v>
      </c>
      <c r="EO40" s="127">
        <f>IFERROR(AVERAGEIF(RD[[#This Row],[GHI_UP_MCR (KWh/m2)]:[GHI_UP_IS1 (KWh/m2)]],"&lt;&gt;0",RD[[#This Row],[GHI_UP_MCR (KWh/m2)]:[GHI_UP_IS1 (KWh/m2)]]),"")</f>
        <v>6.1010536972453782</v>
      </c>
      <c r="EP40" s="127">
        <f>IFERROR(AVERAGEIF(RD[[#This Row],[GHI_Down_MCR (KWh/m2)]:[GHI_Down_IS1 (KWh/m2)]],"&lt;&gt;0",RD[[#This Row],[GHI_Down_MCR (KWh/m2)]:[GHI_Down_IS1 (KWh/m2)]]),"")</f>
        <v>0.99421662074574602</v>
      </c>
      <c r="EQ40" s="128">
        <v>640.30499999999995</v>
      </c>
      <c r="ER40" s="128">
        <v>893.54200000000003</v>
      </c>
      <c r="ES40" s="128">
        <v>65.11</v>
      </c>
      <c r="ET40" s="128">
        <v>225.2</v>
      </c>
      <c r="EU40" s="128">
        <v>180.49100000000001</v>
      </c>
      <c r="EV40" s="128">
        <v>289.45699999999999</v>
      </c>
      <c r="EW40" s="128"/>
      <c r="EX40" s="128">
        <v>79.197000000000003</v>
      </c>
      <c r="EY40" s="128">
        <v>191909</v>
      </c>
      <c r="EZ40" s="128">
        <v>252444</v>
      </c>
      <c r="FA40" s="128">
        <v>125.259</v>
      </c>
      <c r="FB40" s="128">
        <v>74.715000000000003</v>
      </c>
      <c r="FC40" s="128">
        <v>275.541</v>
      </c>
      <c r="FD40" s="128">
        <v>100.61799999999999</v>
      </c>
      <c r="FE40" s="128">
        <v>0.114</v>
      </c>
      <c r="FF40" s="128">
        <v>294.55900000000003</v>
      </c>
      <c r="FG40" s="128">
        <v>0</v>
      </c>
      <c r="FH40" s="291" t="str">
        <f>IF((RD[[#This Row],[33 kV_Wind_F1_Ex]]-EQ39)*165000&lt;=0,"",(RD[[#This Row],[33 kV_Wind_F1_Ex]]-EQ39)*165000)</f>
        <v/>
      </c>
      <c r="FI40" s="292">
        <f>IF((RD[[#This Row],[33 kV_Wind_F2_Ex]]-ER39)*165000&lt;=0,"",(RD[[#This Row],[33 kV_Wind_F2_Ex]]-ER39)*165000)</f>
        <v>158565.0000000021</v>
      </c>
      <c r="FJ40" s="131">
        <f>IF((RD[[#This Row],[33 kV_Wind_F3_Ex]]-ES39)*225000&lt;=0,"",(RD[[#This Row],[33 kV_Wind_F3_Ex]]-ES39)*225000)</f>
        <v>189675.00000000079</v>
      </c>
      <c r="FK40" s="131">
        <f>IF((RD[[#This Row],[33 kV_Wind_F4_Ex]]-ET39)*165000&lt;=0,"",(RD[[#This Row],[33 kV_Wind_F4_Ex]]-ET39)*165000)</f>
        <v>141899.99999999756</v>
      </c>
      <c r="FL40" s="228">
        <f>IF((RD[[#This Row],[33 kV_Solar_F1_Ex]]-EU39)*225000&lt;=0,"",(RD[[#This Row],[33 kV_Solar_F1_Ex]]-EU39)*225000)</f>
        <v>168975.00000000108</v>
      </c>
      <c r="FM40" s="132">
        <f>IF((RD[[#This Row],[33kV_Solar_F2_Ex]]-EV39)*225000&lt;=0,"",(RD[[#This Row],[33kV_Solar_F2_Ex]]-EV39)*225000)</f>
        <v>168299.99999999785</v>
      </c>
      <c r="FN40" s="292"/>
      <c r="FO40" s="131">
        <f>IF((RD[[#This Row],[33kV_Solar_F4_Ex]]-EX39)*225000&lt;=0,"",(RD[[#This Row],[33kV_Solar_F4_Ex]]-EX39)*225000)</f>
        <v>141300.00000000003</v>
      </c>
      <c r="FP40" s="292">
        <f>IF((RD[[#This Row],[33kV_OG1_Ex]]-EY39)*1000&lt;=0,0,(RD[[#This Row],[33kV_OG1_Ex]]-EY39)*1000)</f>
        <v>478000</v>
      </c>
      <c r="FQ40" s="228">
        <f>IFERROR(IF((RD[[#This Row],[33kV_OG2_Ex]]-EZ39)*1000&lt;=0,0,(RD[[#This Row],[33kV_OG2_Ex]]-EZ39)*1000),0)</f>
        <v>490000</v>
      </c>
      <c r="FR40" s="132">
        <f>IF((RD[[#This Row],[220kV_TX1_Ex]]-FA39)*800000&lt;=0,0,(RD[[#This Row],[220kV_TX1_Ex]]-FA39)*800000)</f>
        <v>473599.99999999901</v>
      </c>
      <c r="FS40" s="228">
        <f>IF((RD[[#This Row],[220kV_Tx2_Ex]]-FB39)*800000&lt;=0,0,(RD[[#This Row],[220kV_Tx2_Ex]]-FB39)*800000)</f>
        <v>477600.00000000675</v>
      </c>
      <c r="FT40" s="292">
        <f>IF((RD[[#This Row],[220kV_TL_TVM_Ex]]-FC39)*1600000&lt;=0,0,(RD[[#This Row],[220kV_TL_TVM_Ex]]-FC39)*1600000)</f>
        <v>960000.00000003632</v>
      </c>
      <c r="FU40" s="292">
        <f>IF((RD[[#This Row],[220kV_C&amp;R_PQM_Ex]]-FD39)*1600000&lt;=0,"",(RD[[#This Row],[220kV_C&amp;R_PQM_Ex]]-FD39)*1600000)</f>
        <v>961599.9999999986</v>
      </c>
      <c r="FV40" s="228">
        <f>IFERROR(IF((RD[[#This Row],[220KV_C&amp;R_PQM_Im]]-FE39)*1600000&lt;=0,0,(RD[[#This Row],[220KV_C&amp;R_PQM_Im]]-FE39)*1600000),"")</f>
        <v>0</v>
      </c>
      <c r="FW40" s="228">
        <f>(RD[[#This Row],[33kV_Aux1_Im]]-FB37)</f>
        <v>221.69400000000002</v>
      </c>
      <c r="FX40" s="228" t="str">
        <f>IF((RD[[#This Row],[33kV_Aux2_Im]]-FG39)*1000&lt;=0,"",(RD[[#This Row],[33kV_Aux2_Im]]-FG39)*1000)</f>
        <v/>
      </c>
      <c r="FY40" s="292">
        <f>IFERROR(RD[[#This Row],[33kV_OG1_Energy (MWh)]]+RD[[#This Row],[33kV_OG2_Energy (MWh)]],"")</f>
        <v>968000</v>
      </c>
      <c r="FZ40" s="292">
        <f>IFERROR(RD[[#This Row],[220kV_TL_TVM Energy (MWh)]]-RD[[#This Row],[220KV_C&amp;R_PQM_im (MWh)]],"")</f>
        <v>960000.00000003632</v>
      </c>
      <c r="GA40" s="229">
        <f>IFERROR(RD[[#This Row],[33 kV Total Export (MWH)]]/RD[[#This Row],[220 KV Net Export (MWh)]]-1,"")</f>
        <v>8.3333333332951121E-3</v>
      </c>
      <c r="GB40" s="230">
        <f>IFERROR((RD[[#This Row],[Sunset Time (POA&lt;20 W/m2)]]-RD[[#This Row],[Sunrise Time (POA&gt;20 W/m2)]])*24,0)</f>
        <v>11.083333333333336</v>
      </c>
      <c r="GC40" s="231">
        <f>IFERROR(SUM(RD[[#This Row],[33 kV_Solar_F1_Energy (kWh)]:[33 kV_Solar_F4_Energy (MWh)]])+(RD[[#This Row],[33 kV_Wind_F3_Energy (MWh)]])-(RD[[#This Row],[33 kV Line Loss (%)]]*RD[[#This Row],[220 KV Net Export (MWh)]]),"")</f>
        <v>660250.00000003621</v>
      </c>
      <c r="GD40" s="57">
        <f t="shared" si="190"/>
        <v>668249.99999999977</v>
      </c>
      <c r="GE40" s="143">
        <v>154.24</v>
      </c>
      <c r="GF40" s="57">
        <f t="shared" si="193"/>
        <v>300464.99999999965</v>
      </c>
      <c r="GG40" s="8">
        <f>IFERROR(RD[[#This Row],[Wind Export (33 kV)]]*(1-RD[[#This Row],[33 kV Line Loss (%)]]),RD[[#This Row],[Wind Export (33 kV)]])</f>
        <v>297961.12500001112</v>
      </c>
      <c r="GH40" s="144"/>
      <c r="GI40" s="144"/>
      <c r="GJ40" t="str">
        <f>IFERROR(RD[[#This Row],[E_AC (WPR)]]/RD[[#This Row],[E_DC (WPR)]],"")</f>
        <v/>
      </c>
    </row>
    <row r="41" spans="1:192">
      <c r="A41" s="124">
        <f t="shared" si="195"/>
        <v>45781</v>
      </c>
      <c r="B41" s="129">
        <f>YEAR(RD[[#This Row],[Date]])+IF(MONTH(RD[[#This Row],[Date]])&gt;=4,1,0)</f>
        <v>2026</v>
      </c>
      <c r="C41" s="129">
        <f>YEAR(RD[[#This Row],[Date]])</f>
        <v>2025</v>
      </c>
      <c r="D41" s="130">
        <f t="shared" si="194"/>
        <v>45778</v>
      </c>
      <c r="E41" s="129">
        <f>DAY(EOMONTH(RD[[#This Row],[Date]],0))</f>
        <v>31</v>
      </c>
      <c r="F41" s="136">
        <v>0.28333333333333333</v>
      </c>
      <c r="G41" s="136">
        <v>0.76458333333333328</v>
      </c>
      <c r="H41" s="126">
        <v>11985</v>
      </c>
      <c r="I41" s="126">
        <v>12102</v>
      </c>
      <c r="J41" s="126">
        <v>11772</v>
      </c>
      <c r="K41" s="126">
        <v>11237</v>
      </c>
      <c r="L41" s="126">
        <v>11675</v>
      </c>
      <c r="M41" s="126">
        <v>11578</v>
      </c>
      <c r="N41" s="126">
        <v>12093</v>
      </c>
      <c r="O41" s="126">
        <v>11833</v>
      </c>
      <c r="P41" s="126">
        <v>11510</v>
      </c>
      <c r="Q41" s="126">
        <v>11877</v>
      </c>
      <c r="R41" s="126">
        <v>11444</v>
      </c>
      <c r="S41" s="126">
        <v>11520</v>
      </c>
      <c r="T41" s="126">
        <v>11207</v>
      </c>
      <c r="U41" s="126">
        <v>12208</v>
      </c>
      <c r="V41" s="126">
        <v>8400</v>
      </c>
      <c r="W41" s="126">
        <v>8137</v>
      </c>
      <c r="X41" s="126">
        <v>8329</v>
      </c>
      <c r="Y41" s="126">
        <v>7726</v>
      </c>
      <c r="Z41" s="126">
        <v>12261</v>
      </c>
      <c r="AA41" s="126">
        <v>12067</v>
      </c>
      <c r="AB41" s="126">
        <v>10541</v>
      </c>
      <c r="AC41" s="126">
        <v>11206</v>
      </c>
      <c r="AD41" s="126">
        <v>12013</v>
      </c>
      <c r="AE41" s="126">
        <v>11035</v>
      </c>
      <c r="AF41" s="126">
        <v>12547</v>
      </c>
      <c r="AG41" s="126">
        <v>12662</v>
      </c>
      <c r="AH41" s="126">
        <v>11764</v>
      </c>
      <c r="AI41" s="126">
        <v>12452</v>
      </c>
      <c r="AJ41" s="126">
        <v>11825</v>
      </c>
      <c r="AK41" s="126">
        <v>11604</v>
      </c>
      <c r="AL41" s="126">
        <v>10978</v>
      </c>
      <c r="AM41" s="126">
        <v>11391</v>
      </c>
      <c r="AN41" s="126">
        <v>8742</v>
      </c>
      <c r="AO41" s="126">
        <v>8759</v>
      </c>
      <c r="AP41" s="126">
        <v>7833</v>
      </c>
      <c r="AQ41" s="126">
        <v>8048</v>
      </c>
      <c r="AR41" s="126">
        <v>8498</v>
      </c>
      <c r="AS41" s="126">
        <v>8730</v>
      </c>
      <c r="AT41" s="126">
        <v>8556</v>
      </c>
      <c r="AU41" s="126">
        <v>8464</v>
      </c>
      <c r="AV41" s="126">
        <v>9053</v>
      </c>
      <c r="AW41" s="126">
        <v>8257</v>
      </c>
      <c r="AX41" s="126">
        <v>8438</v>
      </c>
      <c r="AY41" s="126">
        <v>8803</v>
      </c>
      <c r="AZ41" s="126">
        <v>9125</v>
      </c>
      <c r="BA41" s="126">
        <v>3029</v>
      </c>
      <c r="BB41" s="126">
        <v>8806</v>
      </c>
      <c r="BC41" s="126">
        <v>8658</v>
      </c>
      <c r="BD41" s="126">
        <v>8141</v>
      </c>
      <c r="BE41" s="126">
        <v>8499</v>
      </c>
      <c r="BF41" s="126">
        <v>8100</v>
      </c>
      <c r="BG41" s="126">
        <v>8644</v>
      </c>
      <c r="BH41" s="126">
        <v>8898</v>
      </c>
      <c r="BI41" s="126">
        <v>7788</v>
      </c>
      <c r="BJ41" s="126">
        <v>8248</v>
      </c>
      <c r="BK41" s="126">
        <v>8345</v>
      </c>
      <c r="BL41" s="126">
        <v>8551</v>
      </c>
      <c r="BM41" s="126">
        <v>8359</v>
      </c>
      <c r="BN41" s="126">
        <v>7673</v>
      </c>
      <c r="BO41" s="126">
        <v>8407</v>
      </c>
      <c r="BP41" s="126">
        <v>8121</v>
      </c>
      <c r="BQ41" s="126">
        <v>8050</v>
      </c>
      <c r="BR41" s="126">
        <v>8233</v>
      </c>
      <c r="BS41" s="126">
        <v>8554</v>
      </c>
      <c r="BT41" s="126">
        <v>12511</v>
      </c>
      <c r="BU41" s="126">
        <v>10060</v>
      </c>
      <c r="BV41" s="126">
        <v>12195</v>
      </c>
      <c r="BW41" s="126">
        <v>12009</v>
      </c>
      <c r="BX41" s="126">
        <v>12009</v>
      </c>
      <c r="BY41" s="126">
        <v>9939</v>
      </c>
      <c r="BZ41" s="126">
        <v>11984</v>
      </c>
      <c r="CA41" s="126">
        <v>11767</v>
      </c>
      <c r="CB41" s="126">
        <v>9247</v>
      </c>
      <c r="CC41" s="126">
        <v>7381</v>
      </c>
      <c r="CD41" s="126">
        <v>8520</v>
      </c>
      <c r="CE41" s="126">
        <v>7108</v>
      </c>
      <c r="CF41" s="126">
        <v>5069</v>
      </c>
      <c r="CG41" s="126">
        <v>0</v>
      </c>
      <c r="CH41" s="126">
        <v>11624</v>
      </c>
      <c r="CI41" s="126">
        <v>11878</v>
      </c>
      <c r="CJ41" s="126">
        <v>11229</v>
      </c>
      <c r="CK41" s="126">
        <v>12420</v>
      </c>
      <c r="CL41" s="126">
        <v>13050</v>
      </c>
      <c r="CM41" s="126">
        <v>6448</v>
      </c>
      <c r="CN41" s="126">
        <v>82</v>
      </c>
      <c r="CO41" s="126">
        <v>82</v>
      </c>
      <c r="CP41" s="126">
        <v>6</v>
      </c>
      <c r="CQ41" s="126">
        <v>8</v>
      </c>
      <c r="CR41" s="126"/>
      <c r="CS41" s="126"/>
      <c r="CT41" s="126"/>
      <c r="CU41" s="126"/>
      <c r="CV41" s="126">
        <v>11716</v>
      </c>
      <c r="CW41" s="126">
        <v>12035</v>
      </c>
      <c r="CX41" s="126">
        <v>9983</v>
      </c>
      <c r="CY41" s="126">
        <v>10997</v>
      </c>
      <c r="CZ41" s="126"/>
      <c r="DA41" s="126"/>
      <c r="DB41" s="126"/>
      <c r="DC41" s="126"/>
      <c r="DD41" s="289">
        <v>6.7713788801714703</v>
      </c>
      <c r="DE41" s="289">
        <v>6.6249893865038318</v>
      </c>
      <c r="DF41" s="289">
        <v>6.6657464226020871</v>
      </c>
      <c r="DG41" s="289"/>
      <c r="DH41" s="289"/>
      <c r="DI41" s="289">
        <v>1.1946418920195163</v>
      </c>
      <c r="DJ41" s="289"/>
      <c r="DK41" s="289"/>
      <c r="DL41" s="289">
        <v>6.9578221858789639</v>
      </c>
      <c r="DM41" s="289">
        <v>6.8867564479166692</v>
      </c>
      <c r="DN41" s="289">
        <v>1.2713691624639749</v>
      </c>
      <c r="DO41" s="289"/>
      <c r="DP41" s="289">
        <v>30.627435158501438</v>
      </c>
      <c r="DQ41" s="289"/>
      <c r="DR41" s="289">
        <v>52.692213141210409</v>
      </c>
      <c r="DS41" s="289"/>
      <c r="DT41" s="289">
        <v>52.264409221901957</v>
      </c>
      <c r="DU41" s="289"/>
      <c r="DV41" s="289">
        <v>0</v>
      </c>
      <c r="DW41" s="289"/>
      <c r="DX41" s="289">
        <v>3.5</v>
      </c>
      <c r="DY41" s="289"/>
      <c r="DZ41" s="289">
        <v>6.5</v>
      </c>
      <c r="EA41" s="289"/>
      <c r="EB41" s="127">
        <f>SUM(RD[[#This Row],[IS1_Inv1_M1]:[IS1_Inv1_M2]])</f>
        <v>24087</v>
      </c>
      <c r="EC41" s="127">
        <f>SUM(RD[[#This Row],[IS2_Inv1_M1]:[IS5_Inv1_M4]])</f>
        <v>172546</v>
      </c>
      <c r="ED41" s="127">
        <f>SUM(RD[[#This Row],[IS6_Inv1_M1]:[IS6_Inv2_M2]])+SUM(RD[[#This Row],[IS8_Inv1_M1]:[IS8_Inv4_M2]])</f>
        <v>141298</v>
      </c>
      <c r="EE41" s="127">
        <f>SUM(RD[[#This Row],[IS7_Inv1_M1]:[IS7_Inv1_M2]])</f>
        <v>23048</v>
      </c>
      <c r="EF41" s="127">
        <f>SUM(RD[[#This Row],[IS9_Inv1_M1]:[IS12_Inv2_M4]])</f>
        <v>264410</v>
      </c>
      <c r="EG41" s="127">
        <f>SUM(RD[[#This Row],[IS13_Inv1_M1]:[IS14_Inv1_M4]])</f>
        <v>124730</v>
      </c>
      <c r="EH41" s="127">
        <f>SUM(RD[[#This Row],[IS15_Inv1_M1]:[IS15_Inv2_M1]])</f>
        <v>5069</v>
      </c>
      <c r="EI41" s="127">
        <f>SUM(RD[[#This Row],[IS16_Inv1_M1]:[IS17_Inv2_M2]])</f>
        <v>66649</v>
      </c>
      <c r="EJ41" s="127">
        <f>SUM(RD[[#This Row],[IS18_Inv1_M1]:[IS19_Inv2_M2]])</f>
        <v>44909</v>
      </c>
      <c r="EK41" s="127">
        <f>SUM(RD[[#This Row],[IS20_Inv1_M1]:[IS20_Inv2_M2]])</f>
        <v>0</v>
      </c>
      <c r="EL41" s="290">
        <f>SUM(RD[[#This Row],[O2R4_P1]:[O2R22_P2]])</f>
        <v>866746</v>
      </c>
      <c r="EM41" s="127">
        <f>IFERROR(AVERAGEIF(RD[[#This Row],[POA_UP_MCR (KWh/m2)]:[POA_UP_Ph3 (KWh/m2)2]],"&lt;&gt;0",RD[[#This Row],[POA_UP_MCR (KWh/m2)]:[POA_UP_Ph3 (KWh/m2)2]]),"")</f>
        <v>6.6873715630924631</v>
      </c>
      <c r="EN41" s="127">
        <f>IFERROR(AVERAGEIF(RD[[#This Row],[POA_Down_MCR (KWh/m2)]:[POA_Down_Ph3 (KWh/m2)22]],"&lt;&gt;0",RD[[#This Row],[POA_Down_MCR (KWh/m2)]:[POA_Down_Ph3 (KWh/m2)22]]),"")</f>
        <v>1.1946418920195163</v>
      </c>
      <c r="EO41" s="127">
        <f>IFERROR(AVERAGEIF(RD[[#This Row],[GHI_UP_MCR (KWh/m2)]:[GHI_UP_IS1 (KWh/m2)]],"&lt;&gt;0",RD[[#This Row],[GHI_UP_MCR (KWh/m2)]:[GHI_UP_IS1 (KWh/m2)]]),"")</f>
        <v>6.9222893168978166</v>
      </c>
      <c r="EP41" s="127">
        <f>IFERROR(AVERAGEIF(RD[[#This Row],[GHI_Down_MCR (KWh/m2)]:[GHI_Down_IS1 (KWh/m2)]],"&lt;&gt;0",RD[[#This Row],[GHI_Down_MCR (KWh/m2)]:[GHI_Down_IS1 (KWh/m2)]]),"")</f>
        <v>1.2713691624639749</v>
      </c>
      <c r="EQ41" s="128">
        <v>640.30499999999995</v>
      </c>
      <c r="ER41" s="128">
        <v>894.58299999999997</v>
      </c>
      <c r="ES41" s="128">
        <v>66.209000000000003</v>
      </c>
      <c r="ET41" s="128">
        <v>226.11500000000001</v>
      </c>
      <c r="EU41" s="128">
        <v>181.40199999999999</v>
      </c>
      <c r="EV41" s="128">
        <v>290.30700000000002</v>
      </c>
      <c r="EW41" s="128"/>
      <c r="EX41" s="128">
        <v>80.034000000000006</v>
      </c>
      <c r="EY41" s="128">
        <v>192494</v>
      </c>
      <c r="EZ41" s="128">
        <v>253015</v>
      </c>
      <c r="FA41" s="128">
        <v>125.982</v>
      </c>
      <c r="FB41" s="128">
        <v>75.414000000000001</v>
      </c>
      <c r="FC41" s="128">
        <v>276.25700000000001</v>
      </c>
      <c r="FD41" s="128">
        <v>101.33499999999999</v>
      </c>
      <c r="FE41" s="128">
        <v>0.115</v>
      </c>
      <c r="FF41" s="128">
        <v>294.92899999999997</v>
      </c>
      <c r="FG41" s="128">
        <v>0</v>
      </c>
      <c r="FH41" s="291" t="str">
        <f>IF((RD[[#This Row],[33 kV_Wind_F1_Ex]]-EQ40)*165000&lt;=0,"",(RD[[#This Row],[33 kV_Wind_F1_Ex]]-EQ40)*165000)</f>
        <v/>
      </c>
      <c r="FI41" s="292">
        <f>IF((RD[[#This Row],[33 kV_Wind_F2_Ex]]-ER40)*165000&lt;=0,"",(RD[[#This Row],[33 kV_Wind_F2_Ex]]-ER40)*165000)</f>
        <v>171764.9999999901</v>
      </c>
      <c r="FJ41" s="131">
        <f>IF((RD[[#This Row],[33 kV_Wind_F3_Ex]]-ES40)*225000&lt;=0,"",(RD[[#This Row],[33 kV_Wind_F3_Ex]]-ES40)*225000)</f>
        <v>247275.00000000084</v>
      </c>
      <c r="FK41" s="131">
        <f>IF((RD[[#This Row],[33 kV_Wind_F4_Ex]]-ET40)*165000&lt;=0,"",(RD[[#This Row],[33 kV_Wind_F4_Ex]]-ET40)*165000)</f>
        <v>150975.00000000338</v>
      </c>
      <c r="FL41" s="228">
        <f>IF((RD[[#This Row],[33 kV_Solar_F1_Ex]]-EU40)*225000&lt;=0,"",(RD[[#This Row],[33 kV_Solar_F1_Ex]]-EU40)*225000)</f>
        <v>204974.99999999392</v>
      </c>
      <c r="FM41" s="132">
        <f>IF((RD[[#This Row],[33kV_Solar_F2_Ex]]-EV40)*225000&lt;=0,"",(RD[[#This Row],[33kV_Solar_F2_Ex]]-EV40)*225000)</f>
        <v>191250.00000000512</v>
      </c>
      <c r="FN41" s="292"/>
      <c r="FO41" s="131">
        <f>IF((RD[[#This Row],[33kV_Solar_F4_Ex]]-EX40)*225000&lt;=0,"",(RD[[#This Row],[33kV_Solar_F4_Ex]]-EX40)*225000)</f>
        <v>188325.00000000073</v>
      </c>
      <c r="FP41" s="292">
        <f>IF((RD[[#This Row],[33kV_OG1_Ex]]-EY40)*1000&lt;=0,0,(RD[[#This Row],[33kV_OG1_Ex]]-EY40)*1000)</f>
        <v>585000</v>
      </c>
      <c r="FQ41" s="228">
        <f>IFERROR(IF((RD[[#This Row],[33kV_OG2_Ex]]-EZ40)*1000&lt;=0,0,(RD[[#This Row],[33kV_OG2_Ex]]-EZ40)*1000),0)</f>
        <v>571000</v>
      </c>
      <c r="FR41" s="132">
        <f>IF((RD[[#This Row],[220kV_TX1_Ex]]-FA40)*800000&lt;=0,0,(RD[[#This Row],[220kV_TX1_Ex]]-FA40)*800000)</f>
        <v>578399.99999999919</v>
      </c>
      <c r="FS41" s="228">
        <f>IF((RD[[#This Row],[220kV_Tx2_Ex]]-FB40)*800000&lt;=0,0,(RD[[#This Row],[220kV_Tx2_Ex]]-FB40)*800000)</f>
        <v>559199.99999999849</v>
      </c>
      <c r="FT41" s="292">
        <f>IF((RD[[#This Row],[220kV_TL_TVM_Ex]]-FC40)*1600000&lt;=0,0,(RD[[#This Row],[220kV_TL_TVM_Ex]]-FC40)*1600000)</f>
        <v>1145600.000000013</v>
      </c>
      <c r="FU41" s="292">
        <f>IF((RD[[#This Row],[220kV_C&amp;R_PQM_Ex]]-FD40)*1600000&lt;=0,"",(RD[[#This Row],[220kV_C&amp;R_PQM_Ex]]-FD40)*1600000)</f>
        <v>1147199.9999999979</v>
      </c>
      <c r="FV41" s="228">
        <f>IFERROR(IF((RD[[#This Row],[220KV_C&amp;R_PQM_Im]]-FE40)*1600000&lt;=0,0,(RD[[#This Row],[220KV_C&amp;R_PQM_Im]]-FE40)*1600000),"")</f>
        <v>1600.0000000000014</v>
      </c>
      <c r="FW41" s="228">
        <f>(RD[[#This Row],[33kV_Aux1_Im]]-FB38)</f>
        <v>221.38399999999996</v>
      </c>
      <c r="FX41" s="228" t="str">
        <f>IF((RD[[#This Row],[33kV_Aux2_Im]]-FG40)*1000&lt;=0,"",(RD[[#This Row],[33kV_Aux2_Im]]-FG40)*1000)</f>
        <v/>
      </c>
      <c r="FY41" s="292">
        <f>IFERROR(RD[[#This Row],[33kV_OG1_Energy (MWh)]]+RD[[#This Row],[33kV_OG2_Energy (MWh)]],"")</f>
        <v>1156000</v>
      </c>
      <c r="FZ41" s="292">
        <f>IFERROR(RD[[#This Row],[220kV_TL_TVM Energy (MWh)]]-RD[[#This Row],[220KV_C&amp;R_PQM_im (MWh)]],"")</f>
        <v>1144000.000000013</v>
      </c>
      <c r="GA41" s="229">
        <f>IFERROR(RD[[#This Row],[33 kV Total Export (MWH)]]/RD[[#This Row],[220 KV Net Export (MWh)]]-1,"")</f>
        <v>1.0489510489498866E-2</v>
      </c>
      <c r="GB41" s="230">
        <f>IFERROR((RD[[#This Row],[Sunset Time (POA&lt;20 W/m2)]]-RD[[#This Row],[Sunrise Time (POA&gt;20 W/m2)]])*24,0)</f>
        <v>11.549999999999999</v>
      </c>
      <c r="GC41" s="231">
        <f>IFERROR(SUM(RD[[#This Row],[33 kV_Solar_F1_Energy (kWh)]:[33 kV_Solar_F4_Energy (MWh)]])+(RD[[#This Row],[33 kV_Wind_F3_Energy (MWh)]])-(RD[[#This Row],[33 kV Line Loss (%)]]*RD[[#This Row],[220 KV Net Export (MWh)]]),"")</f>
        <v>819825.00000001374</v>
      </c>
      <c r="GD41" s="57">
        <f t="shared" si="190"/>
        <v>831825.00000000058</v>
      </c>
      <c r="GE41" s="143">
        <v>154.24</v>
      </c>
      <c r="GF41" s="57">
        <f t="shared" si="193"/>
        <v>322739.99999999348</v>
      </c>
      <c r="GG41" s="8">
        <f>IFERROR(RD[[#This Row],[Wind Export (33 kV)]]*(1-RD[[#This Row],[33 kV Line Loss (%)]]),RD[[#This Row],[Wind Export (33 kV)]])</f>
        <v>319354.6153846127</v>
      </c>
      <c r="GH41" s="144"/>
      <c r="GI41" s="144"/>
      <c r="GJ41" t="str">
        <f>IFERROR(RD[[#This Row],[E_AC (WPR)]]/RD[[#This Row],[E_DC (WPR)]],"")</f>
        <v/>
      </c>
    </row>
    <row r="42" spans="1:192">
      <c r="A42" s="124">
        <f t="shared" si="195"/>
        <v>45782</v>
      </c>
      <c r="B42" s="129">
        <f>YEAR(RD[[#This Row],[Date]])+IF(MONTH(RD[[#This Row],[Date]])&gt;=4,1,0)</f>
        <v>2026</v>
      </c>
      <c r="C42" s="129">
        <f>YEAR(RD[[#This Row],[Date]])</f>
        <v>2025</v>
      </c>
      <c r="D42" s="130">
        <f t="shared" si="194"/>
        <v>45778</v>
      </c>
      <c r="E42" s="129">
        <f>DAY(EOMONTH(RD[[#This Row],[Date]],0))</f>
        <v>31</v>
      </c>
      <c r="F42" s="136">
        <v>0.25972222222222224</v>
      </c>
      <c r="G42" s="136">
        <v>0.76597222222222228</v>
      </c>
      <c r="H42" s="126">
        <v>12381</v>
      </c>
      <c r="I42" s="126">
        <v>12561</v>
      </c>
      <c r="J42" s="126">
        <v>12186</v>
      </c>
      <c r="K42" s="126">
        <v>11620</v>
      </c>
      <c r="L42" s="126">
        <v>12060</v>
      </c>
      <c r="M42" s="126">
        <v>11969</v>
      </c>
      <c r="N42" s="126">
        <v>12458</v>
      </c>
      <c r="O42" s="126">
        <v>12203</v>
      </c>
      <c r="P42" s="126">
        <v>11903</v>
      </c>
      <c r="Q42" s="126">
        <v>12248</v>
      </c>
      <c r="R42" s="126">
        <v>11845</v>
      </c>
      <c r="S42" s="126">
        <v>11920</v>
      </c>
      <c r="T42" s="126">
        <v>11651</v>
      </c>
      <c r="U42" s="126">
        <v>12697</v>
      </c>
      <c r="V42" s="126">
        <v>8664</v>
      </c>
      <c r="W42" s="126">
        <v>8412</v>
      </c>
      <c r="X42" s="126">
        <v>8627</v>
      </c>
      <c r="Y42" s="126">
        <v>8019</v>
      </c>
      <c r="Z42" s="126">
        <v>12710</v>
      </c>
      <c r="AA42" s="126">
        <v>12516</v>
      </c>
      <c r="AB42" s="126">
        <v>10768</v>
      </c>
      <c r="AC42" s="126">
        <v>11562</v>
      </c>
      <c r="AD42" s="126">
        <v>12410</v>
      </c>
      <c r="AE42" s="126">
        <v>11426</v>
      </c>
      <c r="AF42" s="126">
        <v>11933</v>
      </c>
      <c r="AG42" s="126">
        <v>12038</v>
      </c>
      <c r="AH42" s="126">
        <v>11205</v>
      </c>
      <c r="AI42" s="126">
        <v>11844</v>
      </c>
      <c r="AJ42" s="126">
        <v>11293</v>
      </c>
      <c r="AK42" s="126">
        <v>11059</v>
      </c>
      <c r="AL42" s="126">
        <v>10485</v>
      </c>
      <c r="AM42" s="126">
        <v>10917</v>
      </c>
      <c r="AN42" s="126">
        <v>8866</v>
      </c>
      <c r="AO42" s="126">
        <v>8889</v>
      </c>
      <c r="AP42" s="126">
        <v>8030</v>
      </c>
      <c r="AQ42" s="126">
        <v>8198</v>
      </c>
      <c r="AR42" s="126">
        <v>8629</v>
      </c>
      <c r="AS42" s="126">
        <v>8838</v>
      </c>
      <c r="AT42" s="126">
        <v>8632</v>
      </c>
      <c r="AU42" s="126">
        <v>8561</v>
      </c>
      <c r="AV42" s="126">
        <v>8187</v>
      </c>
      <c r="AW42" s="126">
        <v>8419</v>
      </c>
      <c r="AX42" s="126">
        <v>8336</v>
      </c>
      <c r="AY42" s="126">
        <v>9056</v>
      </c>
      <c r="AZ42" s="126">
        <v>9243</v>
      </c>
      <c r="BA42" s="126">
        <v>3070</v>
      </c>
      <c r="BB42" s="126">
        <v>8836</v>
      </c>
      <c r="BC42" s="126">
        <v>8704</v>
      </c>
      <c r="BD42" s="126">
        <v>8230</v>
      </c>
      <c r="BE42" s="126">
        <v>8554</v>
      </c>
      <c r="BF42" s="126">
        <v>8195</v>
      </c>
      <c r="BG42" s="126">
        <v>8644</v>
      </c>
      <c r="BH42" s="126">
        <v>8950</v>
      </c>
      <c r="BI42" s="126">
        <v>7910</v>
      </c>
      <c r="BJ42" s="126">
        <v>8209</v>
      </c>
      <c r="BK42" s="126">
        <v>8416</v>
      </c>
      <c r="BL42" s="126">
        <v>8564</v>
      </c>
      <c r="BM42" s="126">
        <v>8459</v>
      </c>
      <c r="BN42" s="126">
        <v>7669</v>
      </c>
      <c r="BO42" s="126">
        <v>8443</v>
      </c>
      <c r="BP42" s="126">
        <v>8162</v>
      </c>
      <c r="BQ42" s="126">
        <v>8202</v>
      </c>
      <c r="BR42" s="126">
        <v>8361</v>
      </c>
      <c r="BS42" s="126">
        <v>8620</v>
      </c>
      <c r="BT42" s="126">
        <v>12689</v>
      </c>
      <c r="BU42" s="126">
        <v>10050</v>
      </c>
      <c r="BV42" s="126">
        <v>12504</v>
      </c>
      <c r="BW42" s="126">
        <v>12250</v>
      </c>
      <c r="BX42" s="126">
        <v>12002</v>
      </c>
      <c r="BY42" s="126">
        <v>9872</v>
      </c>
      <c r="BZ42" s="126">
        <v>11173</v>
      </c>
      <c r="CA42" s="126">
        <v>11314</v>
      </c>
      <c r="CB42" s="126">
        <v>8815</v>
      </c>
      <c r="CC42" s="126">
        <v>7059</v>
      </c>
      <c r="CD42" s="126">
        <v>8159</v>
      </c>
      <c r="CE42" s="126">
        <v>6853</v>
      </c>
      <c r="CF42" s="126">
        <v>5125</v>
      </c>
      <c r="CG42" s="126">
        <v>0</v>
      </c>
      <c r="CH42" s="126">
        <v>11818</v>
      </c>
      <c r="CI42" s="126">
        <v>12073</v>
      </c>
      <c r="CJ42" s="126">
        <v>11378</v>
      </c>
      <c r="CK42" s="126">
        <v>12615</v>
      </c>
      <c r="CL42" s="126">
        <v>13238</v>
      </c>
      <c r="CM42" s="126">
        <v>8016</v>
      </c>
      <c r="CN42" s="126">
        <v>83</v>
      </c>
      <c r="CO42" s="126">
        <v>83</v>
      </c>
      <c r="CP42" s="126">
        <v>80</v>
      </c>
      <c r="CQ42" s="126">
        <v>7</v>
      </c>
      <c r="CR42" s="126"/>
      <c r="CS42" s="126"/>
      <c r="CT42" s="126"/>
      <c r="CU42" s="126"/>
      <c r="CV42" s="126">
        <v>11752</v>
      </c>
      <c r="CW42" s="126">
        <v>12121</v>
      </c>
      <c r="CX42" s="126">
        <v>10721</v>
      </c>
      <c r="CY42" s="126">
        <v>11132</v>
      </c>
      <c r="CZ42" s="126"/>
      <c r="DA42" s="126"/>
      <c r="DB42" s="126"/>
      <c r="DC42" s="126"/>
      <c r="DD42" s="289">
        <v>7.068653644950003</v>
      </c>
      <c r="DE42" s="289">
        <v>6.9661948504947571</v>
      </c>
      <c r="DF42" s="289">
        <v>6.9498268676671113</v>
      </c>
      <c r="DG42" s="289"/>
      <c r="DH42" s="289"/>
      <c r="DI42" s="289">
        <v>1.3380455395880071</v>
      </c>
      <c r="DJ42" s="289"/>
      <c r="DK42" s="289"/>
      <c r="DL42" s="289">
        <v>7.2863596602739786</v>
      </c>
      <c r="DM42" s="289">
        <v>7.2299628379844894</v>
      </c>
      <c r="DN42" s="289">
        <v>1.4081150958904101</v>
      </c>
      <c r="DO42" s="289"/>
      <c r="DP42" s="289">
        <v>30.68564383561646</v>
      </c>
      <c r="DQ42" s="289"/>
      <c r="DR42" s="289">
        <v>54.129193684931522</v>
      </c>
      <c r="DS42" s="289"/>
      <c r="DT42" s="289">
        <v>52.062054794520513</v>
      </c>
      <c r="DU42" s="289"/>
      <c r="DV42" s="289">
        <v>0</v>
      </c>
      <c r="DW42" s="289"/>
      <c r="DX42" s="289">
        <v>2.2000000000000002</v>
      </c>
      <c r="DY42" s="289"/>
      <c r="DZ42" s="289">
        <v>4.5999999999999996</v>
      </c>
      <c r="EA42" s="289"/>
      <c r="EB42" s="127">
        <f>SUM(RD[[#This Row],[IS1_Inv1_M1]:[IS1_Inv1_M2]])</f>
        <v>24942</v>
      </c>
      <c r="EC42" s="127">
        <f>SUM(RD[[#This Row],[IS2_Inv1_M1]:[IS5_Inv1_M4]])</f>
        <v>178482</v>
      </c>
      <c r="ED42" s="127">
        <f>SUM(RD[[#This Row],[IS6_Inv1_M1]:[IS6_Inv2_M2]])+SUM(RD[[#This Row],[IS8_Inv1_M1]:[IS8_Inv4_M2]])</f>
        <v>138330</v>
      </c>
      <c r="EE42" s="127">
        <f>SUM(RD[[#This Row],[IS7_Inv1_M1]:[IS7_Inv1_M2]])</f>
        <v>23836</v>
      </c>
      <c r="EF42" s="127">
        <f>SUM(RD[[#This Row],[IS9_Inv1_M1]:[IS12_Inv2_M4]])</f>
        <v>266082</v>
      </c>
      <c r="EG42" s="127">
        <f>SUM(RD[[#This Row],[IS13_Inv1_M1]:[IS14_Inv1_M4]])</f>
        <v>122740</v>
      </c>
      <c r="EH42" s="127">
        <f>SUM(RD[[#This Row],[IS15_Inv1_M1]:[IS15_Inv2_M1]])</f>
        <v>5125</v>
      </c>
      <c r="EI42" s="127">
        <f>SUM(RD[[#This Row],[IS16_Inv1_M1]:[IS17_Inv2_M2]])</f>
        <v>69138</v>
      </c>
      <c r="EJ42" s="127">
        <f>SUM(RD[[#This Row],[IS18_Inv1_M1]:[IS19_Inv2_M2]])</f>
        <v>45979</v>
      </c>
      <c r="EK42" s="127">
        <f>SUM(RD[[#This Row],[IS20_Inv1_M1]:[IS20_Inv2_M2]])</f>
        <v>0</v>
      </c>
      <c r="EL42" s="290">
        <f>SUM(RD[[#This Row],[O2R4_P1]:[O2R22_P2]])</f>
        <v>874654</v>
      </c>
      <c r="EM42" s="127">
        <f>IFERROR(AVERAGEIF(RD[[#This Row],[POA_UP_MCR (KWh/m2)]:[POA_UP_Ph3 (KWh/m2)2]],"&lt;&gt;0",RD[[#This Row],[POA_UP_MCR (KWh/m2)]:[POA_UP_Ph3 (KWh/m2)2]]),"")</f>
        <v>6.9948917877039563</v>
      </c>
      <c r="EN42" s="127">
        <f>IFERROR(AVERAGEIF(RD[[#This Row],[POA_Down_MCR (KWh/m2)]:[POA_Down_Ph3 (KWh/m2)22]],"&lt;&gt;0",RD[[#This Row],[POA_Down_MCR (KWh/m2)]:[POA_Down_Ph3 (KWh/m2)22]]),"")</f>
        <v>1.3380455395880071</v>
      </c>
      <c r="EO42" s="127">
        <f>IFERROR(AVERAGEIF(RD[[#This Row],[GHI_UP_MCR (KWh/m2)]:[GHI_UP_IS1 (KWh/m2)]],"&lt;&gt;0",RD[[#This Row],[GHI_UP_MCR (KWh/m2)]:[GHI_UP_IS1 (KWh/m2)]]),"")</f>
        <v>7.258161249129234</v>
      </c>
      <c r="EP42" s="127">
        <f>IFERROR(AVERAGEIF(RD[[#This Row],[GHI_Down_MCR (KWh/m2)]:[GHI_Down_IS1 (KWh/m2)]],"&lt;&gt;0",RD[[#This Row],[GHI_Down_MCR (KWh/m2)]:[GHI_Down_IS1 (KWh/m2)]]),"")</f>
        <v>1.4081150958904101</v>
      </c>
      <c r="EQ42" s="128">
        <v>640.30499999999995</v>
      </c>
      <c r="ER42" s="128">
        <v>895.39499999999998</v>
      </c>
      <c r="ES42" s="128">
        <v>67.313999999999993</v>
      </c>
      <c r="ET42" s="128">
        <v>226.804</v>
      </c>
      <c r="EU42" s="128">
        <v>182.309</v>
      </c>
      <c r="EV42" s="128">
        <v>291.18599999999998</v>
      </c>
      <c r="EW42" s="128"/>
      <c r="EX42" s="128">
        <v>80.870999999999995</v>
      </c>
      <c r="EY42" s="128">
        <v>193084</v>
      </c>
      <c r="EZ42" s="128">
        <v>253508</v>
      </c>
      <c r="FA42" s="128">
        <v>126.712</v>
      </c>
      <c r="FB42" s="128">
        <v>76.025000000000006</v>
      </c>
      <c r="FC42" s="128">
        <v>276.93099999999998</v>
      </c>
      <c r="FD42" s="128">
        <v>102.008</v>
      </c>
      <c r="FE42" s="128">
        <v>0.115</v>
      </c>
      <c r="FF42" s="128">
        <v>295.339</v>
      </c>
      <c r="FG42" s="128">
        <v>0</v>
      </c>
      <c r="FH42" s="291" t="str">
        <f>IF((RD[[#This Row],[33 kV_Wind_F1_Ex]]-EQ41)*165000&lt;=0,"",(RD[[#This Row],[33 kV_Wind_F1_Ex]]-EQ41)*165000)</f>
        <v/>
      </c>
      <c r="FI42" s="292">
        <f>IF((RD[[#This Row],[33 kV_Wind_F2_Ex]]-ER41)*165000&lt;=0,"",(RD[[#This Row],[33 kV_Wind_F2_Ex]]-ER41)*165000)</f>
        <v>133980.00000000195</v>
      </c>
      <c r="FJ42" s="131">
        <f>IF((RD[[#This Row],[33 kV_Wind_F3_Ex]]-ES41)*225000&lt;=0,"",(RD[[#This Row],[33 kV_Wind_F3_Ex]]-ES41)*225000)</f>
        <v>248624.9999999977</v>
      </c>
      <c r="FK42" s="131">
        <f>IF((RD[[#This Row],[33 kV_Wind_F4_Ex]]-ET41)*165000&lt;=0,"",(RD[[#This Row],[33 kV_Wind_F4_Ex]]-ET41)*165000)</f>
        <v>113684.99999999884</v>
      </c>
      <c r="FL42" s="228">
        <f>IF((RD[[#This Row],[33 kV_Solar_F1_Ex]]-EU41)*225000&lt;=0,"",(RD[[#This Row],[33 kV_Solar_F1_Ex]]-EU41)*225000)</f>
        <v>204075.00000000242</v>
      </c>
      <c r="FM42" s="132">
        <f>IF((RD[[#This Row],[33kV_Solar_F2_Ex]]-EV41)*225000&lt;=0,"",(RD[[#This Row],[33kV_Solar_F2_Ex]]-EV41)*225000)</f>
        <v>197774.9999999915</v>
      </c>
      <c r="FN42" s="292"/>
      <c r="FO42" s="131">
        <f>IF((RD[[#This Row],[33kV_Solar_F4_Ex]]-EX41)*225000&lt;=0,"",(RD[[#This Row],[33kV_Solar_F4_Ex]]-EX41)*225000)</f>
        <v>188324.99999999756</v>
      </c>
      <c r="FP42" s="292">
        <f>IF((RD[[#This Row],[33kV_OG1_Ex]]-EY41)*1000&lt;=0,0,(RD[[#This Row],[33kV_OG1_Ex]]-EY41)*1000)</f>
        <v>590000</v>
      </c>
      <c r="FQ42" s="228">
        <f>IFERROR(IF((RD[[#This Row],[33kV_OG2_Ex]]-EZ41)*1000&lt;=0,0,(RD[[#This Row],[33kV_OG2_Ex]]-EZ41)*1000),0)</f>
        <v>493000</v>
      </c>
      <c r="FR42" s="132">
        <f>IF((RD[[#This Row],[220kV_TX1_Ex]]-FA41)*800000&lt;=0,0,(RD[[#This Row],[220kV_TX1_Ex]]-FA41)*800000)</f>
        <v>584000.00000000314</v>
      </c>
      <c r="FS42" s="228">
        <f>IF((RD[[#This Row],[220kV_Tx2_Ex]]-FB41)*800000&lt;=0,0,(RD[[#This Row],[220kV_Tx2_Ex]]-FB41)*800000)</f>
        <v>488800.00000000338</v>
      </c>
      <c r="FT42" s="292">
        <f>IF((RD[[#This Row],[220kV_TL_TVM_Ex]]-FC41)*1600000&lt;=0,0,(RD[[#This Row],[220kV_TL_TVM_Ex]]-FC41)*1600000)</f>
        <v>1078399.9999999651</v>
      </c>
      <c r="FU42" s="292">
        <f>IF((RD[[#This Row],[220kV_C&amp;R_PQM_Ex]]-FD41)*1600000&lt;=0,"",(RD[[#This Row],[220kV_C&amp;R_PQM_Ex]]-FD41)*1600000)</f>
        <v>1076800.0000000028</v>
      </c>
      <c r="FV42" s="228">
        <f>IFERROR(IF((RD[[#This Row],[220KV_C&amp;R_PQM_Im]]-FE41)*1600000&lt;=0,0,(RD[[#This Row],[220KV_C&amp;R_PQM_Im]]-FE41)*1600000),"")</f>
        <v>0</v>
      </c>
      <c r="FW42" s="228">
        <f>(RD[[#This Row],[33kV_Aux1_Im]]-FB39)</f>
        <v>221.221</v>
      </c>
      <c r="FX42" s="228" t="str">
        <f>IF((RD[[#This Row],[33kV_Aux2_Im]]-FG41)*1000&lt;=0,"",(RD[[#This Row],[33kV_Aux2_Im]]-FG41)*1000)</f>
        <v/>
      </c>
      <c r="FY42" s="292">
        <f>IFERROR(RD[[#This Row],[33kV_OG1_Energy (MWh)]]+RD[[#This Row],[33kV_OG2_Energy (MWh)]],"")</f>
        <v>1083000</v>
      </c>
      <c r="FZ42" s="292">
        <f>IFERROR(RD[[#This Row],[220kV_TL_TVM Energy (MWh)]]-RD[[#This Row],[220KV_C&amp;R_PQM_im (MWh)]],"")</f>
        <v>1078399.9999999651</v>
      </c>
      <c r="GA42" s="229">
        <f>IFERROR(RD[[#This Row],[33 kV Total Export (MWH)]]/RD[[#This Row],[220 KV Net Export (MWh)]]-1,"")</f>
        <v>4.2655786350473957E-3</v>
      </c>
      <c r="GB42" s="230">
        <f>IFERROR((RD[[#This Row],[Sunset Time (POA&lt;20 W/m2)]]-RD[[#This Row],[Sunrise Time (POA&gt;20 W/m2)]])*24,0)</f>
        <v>12.150000000000002</v>
      </c>
      <c r="GC42" s="231">
        <f>IFERROR(SUM(RD[[#This Row],[33 kV_Solar_F1_Energy (kWh)]:[33 kV_Solar_F4_Energy (MWh)]])+(RD[[#This Row],[33 kV_Wind_F3_Energy (MWh)]])-(RD[[#This Row],[33 kV Line Loss (%)]]*RD[[#This Row],[220 KV Net Export (MWh)]]),"")</f>
        <v>834199.99999995425</v>
      </c>
      <c r="GD42" s="57">
        <f t="shared" si="190"/>
        <v>838799.99999998917</v>
      </c>
      <c r="GE42" s="143">
        <v>154.24</v>
      </c>
      <c r="GF42" s="57">
        <f t="shared" si="193"/>
        <v>247665.00000000079</v>
      </c>
      <c r="GG42" s="8">
        <f>IFERROR(RD[[#This Row],[Wind Export (33 kV)]]*(1-RD[[#This Row],[33 kV Line Loss (%)]]),RD[[#This Row],[Wind Export (33 kV)]])</f>
        <v>246608.56546735176</v>
      </c>
      <c r="GH42" s="144"/>
      <c r="GI42" s="144"/>
      <c r="GJ42" t="str">
        <f>IFERROR(RD[[#This Row],[E_AC (WPR)]]/RD[[#This Row],[E_DC (WPR)]],"")</f>
        <v/>
      </c>
    </row>
    <row r="43" spans="1:192">
      <c r="A43" s="124">
        <f t="shared" si="195"/>
        <v>45783</v>
      </c>
      <c r="B43" s="129">
        <f>YEAR(RD[[#This Row],[Date]])+IF(MONTH(RD[[#This Row],[Date]])&gt;=4,1,0)</f>
        <v>2026</v>
      </c>
      <c r="C43" s="129">
        <f>YEAR(RD[[#This Row],[Date]])</f>
        <v>2025</v>
      </c>
      <c r="D43" s="130">
        <f t="shared" si="194"/>
        <v>45778</v>
      </c>
      <c r="E43" s="129">
        <f>DAY(EOMONTH(RD[[#This Row],[Date]],0))</f>
        <v>31</v>
      </c>
      <c r="F43" s="136">
        <v>0.26250000000000001</v>
      </c>
      <c r="G43" s="136">
        <v>0.74652777777777779</v>
      </c>
      <c r="H43" s="126">
        <v>11426</v>
      </c>
      <c r="I43" s="126">
        <v>11706</v>
      </c>
      <c r="J43" s="126">
        <v>11317</v>
      </c>
      <c r="K43" s="126">
        <v>10823</v>
      </c>
      <c r="L43" s="126">
        <v>11235</v>
      </c>
      <c r="M43" s="126">
        <v>11158</v>
      </c>
      <c r="N43" s="126">
        <v>11667</v>
      </c>
      <c r="O43" s="126">
        <v>11363</v>
      </c>
      <c r="P43" s="126">
        <v>11128</v>
      </c>
      <c r="Q43" s="126">
        <v>11460</v>
      </c>
      <c r="R43" s="126">
        <v>11118</v>
      </c>
      <c r="S43" s="126">
        <v>11160</v>
      </c>
      <c r="T43" s="126">
        <v>10942</v>
      </c>
      <c r="U43" s="126">
        <v>11891</v>
      </c>
      <c r="V43" s="126">
        <v>8112</v>
      </c>
      <c r="W43" s="126">
        <v>7817</v>
      </c>
      <c r="X43" s="126">
        <v>8026</v>
      </c>
      <c r="Y43" s="126">
        <v>7497</v>
      </c>
      <c r="Z43" s="126">
        <v>11574</v>
      </c>
      <c r="AA43" s="126">
        <v>11572</v>
      </c>
      <c r="AB43" s="126">
        <v>10193</v>
      </c>
      <c r="AC43" s="126">
        <v>10699</v>
      </c>
      <c r="AD43" s="126">
        <v>11142</v>
      </c>
      <c r="AE43" s="126">
        <v>10301</v>
      </c>
      <c r="AF43" s="126">
        <v>12096</v>
      </c>
      <c r="AG43" s="126">
        <v>12289</v>
      </c>
      <c r="AH43" s="126">
        <v>11161</v>
      </c>
      <c r="AI43" s="126">
        <v>11852</v>
      </c>
      <c r="AJ43" s="126">
        <v>11302</v>
      </c>
      <c r="AK43" s="126">
        <v>11144</v>
      </c>
      <c r="AL43" s="126">
        <v>10597</v>
      </c>
      <c r="AM43" s="126">
        <v>11033</v>
      </c>
      <c r="AN43" s="126">
        <v>8446</v>
      </c>
      <c r="AO43" s="126">
        <v>8465</v>
      </c>
      <c r="AP43" s="126">
        <v>7658</v>
      </c>
      <c r="AQ43" s="126">
        <v>7800</v>
      </c>
      <c r="AR43" s="126">
        <v>8187</v>
      </c>
      <c r="AS43" s="126">
        <v>8064</v>
      </c>
      <c r="AT43" s="126">
        <v>8181</v>
      </c>
      <c r="AU43" s="126">
        <v>8172</v>
      </c>
      <c r="AV43" s="126">
        <v>8578</v>
      </c>
      <c r="AW43" s="126">
        <v>7803</v>
      </c>
      <c r="AX43" s="126">
        <v>7454</v>
      </c>
      <c r="AY43" s="126">
        <v>8595</v>
      </c>
      <c r="AZ43" s="126">
        <v>8819</v>
      </c>
      <c r="BA43" s="126">
        <v>2923</v>
      </c>
      <c r="BB43" s="126">
        <v>8389</v>
      </c>
      <c r="BC43" s="126">
        <v>8103</v>
      </c>
      <c r="BD43" s="126">
        <v>7870</v>
      </c>
      <c r="BE43" s="126">
        <v>8151</v>
      </c>
      <c r="BF43" s="126">
        <v>7798</v>
      </c>
      <c r="BG43" s="126">
        <v>8245</v>
      </c>
      <c r="BH43" s="126">
        <v>8541</v>
      </c>
      <c r="BI43" s="126">
        <v>7566</v>
      </c>
      <c r="BJ43" s="126">
        <v>7850</v>
      </c>
      <c r="BK43" s="126">
        <v>8072</v>
      </c>
      <c r="BL43" s="126">
        <v>7995</v>
      </c>
      <c r="BM43" s="126">
        <v>8094</v>
      </c>
      <c r="BN43" s="126">
        <v>7352</v>
      </c>
      <c r="BO43" s="126">
        <v>7955</v>
      </c>
      <c r="BP43" s="126">
        <v>7896</v>
      </c>
      <c r="BQ43" s="126">
        <v>7849</v>
      </c>
      <c r="BR43" s="126">
        <v>7769</v>
      </c>
      <c r="BS43" s="126">
        <v>8167</v>
      </c>
      <c r="BT43" s="126">
        <v>10814</v>
      </c>
      <c r="BU43" s="126">
        <v>9460</v>
      </c>
      <c r="BV43" s="126">
        <v>11895</v>
      </c>
      <c r="BW43" s="126">
        <v>11632</v>
      </c>
      <c r="BX43" s="126">
        <v>11404</v>
      </c>
      <c r="BY43" s="126">
        <v>9386</v>
      </c>
      <c r="BZ43" s="126">
        <v>11559</v>
      </c>
      <c r="CA43" s="126">
        <v>11483</v>
      </c>
      <c r="CB43" s="126">
        <v>8648</v>
      </c>
      <c r="CC43" s="126">
        <v>6971</v>
      </c>
      <c r="CD43" s="126">
        <v>8004</v>
      </c>
      <c r="CE43" s="126">
        <v>6730</v>
      </c>
      <c r="CF43" s="126">
        <v>4885</v>
      </c>
      <c r="CG43" s="126">
        <v>0</v>
      </c>
      <c r="CH43" s="126">
        <v>11408</v>
      </c>
      <c r="CI43" s="126">
        <v>11561</v>
      </c>
      <c r="CJ43" s="126">
        <v>10606</v>
      </c>
      <c r="CK43" s="126">
        <v>11780</v>
      </c>
      <c r="CL43" s="126">
        <v>12457</v>
      </c>
      <c r="CM43" s="126">
        <v>7494</v>
      </c>
      <c r="CN43" s="126">
        <v>76</v>
      </c>
      <c r="CO43" s="126">
        <v>77</v>
      </c>
      <c r="CP43" s="126">
        <v>74</v>
      </c>
      <c r="CQ43" s="126">
        <v>11</v>
      </c>
      <c r="CR43" s="126"/>
      <c r="CS43" s="126"/>
      <c r="CT43" s="126"/>
      <c r="CU43" s="126"/>
      <c r="CV43" s="126">
        <v>11521</v>
      </c>
      <c r="CW43" s="126">
        <v>11530</v>
      </c>
      <c r="CX43" s="126">
        <v>10302</v>
      </c>
      <c r="CY43" s="126">
        <v>10784</v>
      </c>
      <c r="CZ43" s="126"/>
      <c r="DA43" s="126"/>
      <c r="DB43" s="126"/>
      <c r="DC43" s="126"/>
      <c r="DD43" s="289">
        <v>6.4518655977418824</v>
      </c>
      <c r="DE43" s="289">
        <v>6.4267703538958934</v>
      </c>
      <c r="DF43" s="289">
        <v>6.5601148905092614</v>
      </c>
      <c r="DG43" s="289"/>
      <c r="DH43" s="289"/>
      <c r="DI43" s="289">
        <v>1.2534462921313516</v>
      </c>
      <c r="DJ43" s="289"/>
      <c r="DK43" s="289"/>
      <c r="DL43" s="289">
        <v>6.6579515355778396</v>
      </c>
      <c r="DM43" s="289">
        <v>6.6475561751783721</v>
      </c>
      <c r="DN43" s="289">
        <v>1.3260151226122254</v>
      </c>
      <c r="DO43" s="289"/>
      <c r="DP43" s="289">
        <v>29.965028653295107</v>
      </c>
      <c r="DQ43" s="289"/>
      <c r="DR43" s="289">
        <v>52.434462621776468</v>
      </c>
      <c r="DS43" s="289"/>
      <c r="DT43" s="289">
        <v>57.072063037249237</v>
      </c>
      <c r="DU43" s="289"/>
      <c r="DV43" s="289">
        <v>50.4</v>
      </c>
      <c r="DW43" s="289"/>
      <c r="DX43" s="289">
        <v>2.7</v>
      </c>
      <c r="DY43" s="289"/>
      <c r="DZ43" s="289">
        <v>6.8</v>
      </c>
      <c r="EA43" s="289"/>
      <c r="EB43" s="127">
        <f>SUM(RD[[#This Row],[IS1_Inv1_M1]:[IS1_Inv1_M2]])</f>
        <v>23132</v>
      </c>
      <c r="EC43" s="127">
        <f>SUM(RD[[#This Row],[IS2_Inv1_M1]:[IS5_Inv1_M4]])</f>
        <v>166714</v>
      </c>
      <c r="ED43" s="127">
        <f>SUM(RD[[#This Row],[IS6_Inv1_M1]:[IS6_Inv2_M2]])+SUM(RD[[#This Row],[IS8_Inv1_M1]:[IS8_Inv4_M2]])</f>
        <v>135512</v>
      </c>
      <c r="EE43" s="127">
        <f>SUM(RD[[#This Row],[IS7_Inv1_M1]:[IS7_Inv1_M2]])</f>
        <v>21443</v>
      </c>
      <c r="EF43" s="127">
        <f>SUM(RD[[#This Row],[IS9_Inv1_M1]:[IS12_Inv2_M4]])</f>
        <v>252807</v>
      </c>
      <c r="EG43" s="127">
        <f>SUM(RD[[#This Row],[IS13_Inv1_M1]:[IS14_Inv1_M4]])</f>
        <v>117986</v>
      </c>
      <c r="EH43" s="127">
        <f>SUM(RD[[#This Row],[IS15_Inv1_M1]:[IS15_Inv2_M1]])</f>
        <v>4885</v>
      </c>
      <c r="EI43" s="127">
        <f>SUM(RD[[#This Row],[IS16_Inv1_M1]:[IS17_Inv2_M2]])</f>
        <v>65306</v>
      </c>
      <c r="EJ43" s="127">
        <f>SUM(RD[[#This Row],[IS18_Inv1_M1]:[IS19_Inv2_M2]])</f>
        <v>44375</v>
      </c>
      <c r="EK43" s="127">
        <f>SUM(RD[[#This Row],[IS20_Inv1_M1]:[IS20_Inv2_M2]])</f>
        <v>0</v>
      </c>
      <c r="EL43" s="290">
        <f>SUM(RD[[#This Row],[O2R4_P1]:[O2R22_P2]])</f>
        <v>832160</v>
      </c>
      <c r="EM43" s="127">
        <f>IFERROR(AVERAGEIF(RD[[#This Row],[POA_UP_MCR (KWh/m2)]:[POA_UP_Ph3 (KWh/m2)2]],"&lt;&gt;0",RD[[#This Row],[POA_UP_MCR (KWh/m2)]:[POA_UP_Ph3 (KWh/m2)2]]),"")</f>
        <v>6.4795836140490124</v>
      </c>
      <c r="EN43" s="127">
        <f>IFERROR(AVERAGEIF(RD[[#This Row],[POA_Down_MCR (KWh/m2)]:[POA_Down_Ph3 (KWh/m2)22]],"&lt;&gt;0",RD[[#This Row],[POA_Down_MCR (KWh/m2)]:[POA_Down_Ph3 (KWh/m2)22]]),"")</f>
        <v>1.2534462921313516</v>
      </c>
      <c r="EO43" s="127">
        <f>IFERROR(AVERAGEIF(RD[[#This Row],[GHI_UP_MCR (KWh/m2)]:[GHI_UP_IS1 (KWh/m2)]],"&lt;&gt;0",RD[[#This Row],[GHI_UP_MCR (KWh/m2)]:[GHI_UP_IS1 (KWh/m2)]]),"")</f>
        <v>6.6527538553781058</v>
      </c>
      <c r="EP43" s="127">
        <f>IFERROR(AVERAGEIF(RD[[#This Row],[GHI_Down_MCR (KWh/m2)]:[GHI_Down_IS1 (KWh/m2)]],"&lt;&gt;0",RD[[#This Row],[GHI_Down_MCR (KWh/m2)]:[GHI_Down_IS1 (KWh/m2)]]),"")</f>
        <v>1.3260151226122254</v>
      </c>
      <c r="EQ43" s="128">
        <v>640.30499999999995</v>
      </c>
      <c r="ER43" s="128">
        <v>896.48400000000004</v>
      </c>
      <c r="ES43" s="128">
        <v>68.367000000000004</v>
      </c>
      <c r="ET43" s="128">
        <v>227.721</v>
      </c>
      <c r="EU43" s="128">
        <v>183.191</v>
      </c>
      <c r="EV43" s="128">
        <v>292.00400000000002</v>
      </c>
      <c r="EW43" s="128"/>
      <c r="EX43" s="128">
        <v>81.673000000000002</v>
      </c>
      <c r="EY43" s="128">
        <v>193647</v>
      </c>
      <c r="EZ43" s="128">
        <v>254077</v>
      </c>
      <c r="FA43" s="128">
        <v>127.408</v>
      </c>
      <c r="FB43" s="128">
        <v>76.722999999999999</v>
      </c>
      <c r="FC43" s="128">
        <v>277.63200000000001</v>
      </c>
      <c r="FD43" s="128">
        <v>102.711</v>
      </c>
      <c r="FE43" s="128">
        <v>0.115</v>
      </c>
      <c r="FF43" s="128">
        <v>295.73899999999998</v>
      </c>
      <c r="FG43" s="128">
        <v>0</v>
      </c>
      <c r="FH43" s="291" t="str">
        <f>IF((RD[[#This Row],[33 kV_Wind_F1_Ex]]-EQ42)*165000&lt;=0,"",(RD[[#This Row],[33 kV_Wind_F1_Ex]]-EQ42)*165000)</f>
        <v/>
      </c>
      <c r="FI43" s="292">
        <f>IF((RD[[#This Row],[33 kV_Wind_F2_Ex]]-ER42)*165000&lt;=0,"",(RD[[#This Row],[33 kV_Wind_F2_Ex]]-ER42)*165000)</f>
        <v>179685.00000000917</v>
      </c>
      <c r="FJ43" s="131">
        <f>IF((RD[[#This Row],[33 kV_Wind_F3_Ex]]-ES42)*225000&lt;=0,"",(RD[[#This Row],[33 kV_Wind_F3_Ex]]-ES42)*225000)</f>
        <v>236925.00000000259</v>
      </c>
      <c r="FK43" s="131">
        <f>IF((RD[[#This Row],[33 kV_Wind_F4_Ex]]-ET42)*165000&lt;=0,"",(RD[[#This Row],[33 kV_Wind_F4_Ex]]-ET42)*165000)</f>
        <v>151305.00000000026</v>
      </c>
      <c r="FL43" s="228">
        <f>IF((RD[[#This Row],[33 kV_Solar_F1_Ex]]-EU42)*225000&lt;=0,"",(RD[[#This Row],[33 kV_Solar_F1_Ex]]-EU42)*225000)</f>
        <v>198450.00000000114</v>
      </c>
      <c r="FM43" s="132">
        <f>IF((RD[[#This Row],[33kV_Solar_F2_Ex]]-EV42)*225000&lt;=0,"",(RD[[#This Row],[33kV_Solar_F2_Ex]]-EV42)*225000)</f>
        <v>184050.00000000911</v>
      </c>
      <c r="FN43" s="292"/>
      <c r="FO43" s="131">
        <f>IF((RD[[#This Row],[33kV_Solar_F4_Ex]]-EX42)*225000&lt;=0,"",(RD[[#This Row],[33kV_Solar_F4_Ex]]-EX42)*225000)</f>
        <v>180450.00000000151</v>
      </c>
      <c r="FP43" s="292">
        <f>IF((RD[[#This Row],[33kV_OG1_Ex]]-EY42)*1000&lt;=0,0,(RD[[#This Row],[33kV_OG1_Ex]]-EY42)*1000)</f>
        <v>563000</v>
      </c>
      <c r="FQ43" s="228">
        <f>IFERROR(IF((RD[[#This Row],[33kV_OG2_Ex]]-EZ42)*1000&lt;=0,0,(RD[[#This Row],[33kV_OG2_Ex]]-EZ42)*1000),0)</f>
        <v>569000</v>
      </c>
      <c r="FR43" s="132">
        <f>IF((RD[[#This Row],[220kV_TX1_Ex]]-FA42)*800000&lt;=0,0,(RD[[#This Row],[220kV_TX1_Ex]]-FA42)*800000)</f>
        <v>556799.99999999837</v>
      </c>
      <c r="FS43" s="228">
        <f>IF((RD[[#This Row],[220kV_Tx2_Ex]]-FB42)*800000&lt;=0,0,(RD[[#This Row],[220kV_Tx2_Ex]]-FB42)*800000)</f>
        <v>558399.99999999464</v>
      </c>
      <c r="FT43" s="292">
        <f>IF((RD[[#This Row],[220kV_TL_TVM_Ex]]-FC42)*1600000&lt;=0,0,(RD[[#This Row],[220kV_TL_TVM_Ex]]-FC42)*1600000)</f>
        <v>1121600.0000000349</v>
      </c>
      <c r="FU43" s="292">
        <f>IF((RD[[#This Row],[220kV_C&amp;R_PQM_Ex]]-FD42)*1600000&lt;=0,"",(RD[[#This Row],[220kV_C&amp;R_PQM_Ex]]-FD42)*1600000)</f>
        <v>1124800.0000000047</v>
      </c>
      <c r="FV43" s="228">
        <f>IFERROR(IF((RD[[#This Row],[220KV_C&amp;R_PQM_Im]]-FE42)*1600000&lt;=0,0,(RD[[#This Row],[220KV_C&amp;R_PQM_Im]]-FE42)*1600000),"")</f>
        <v>0</v>
      </c>
      <c r="FW43" s="228">
        <f>(RD[[#This Row],[33kV_Aux1_Im]]-FB40)</f>
        <v>221.02399999999997</v>
      </c>
      <c r="FX43" s="228" t="str">
        <f>IF((RD[[#This Row],[33kV_Aux2_Im]]-FG42)*1000&lt;=0,"",(RD[[#This Row],[33kV_Aux2_Im]]-FG42)*1000)</f>
        <v/>
      </c>
      <c r="FY43" s="292">
        <f>IFERROR(RD[[#This Row],[33kV_OG1_Energy (MWh)]]+RD[[#This Row],[33kV_OG2_Energy (MWh)]],"")</f>
        <v>1132000</v>
      </c>
      <c r="FZ43" s="292">
        <f>IFERROR(RD[[#This Row],[220kV_TL_TVM Energy (MWh)]]-RD[[#This Row],[220KV_C&amp;R_PQM_im (MWh)]],"")</f>
        <v>1121600.0000000349</v>
      </c>
      <c r="GA43" s="229">
        <f>IFERROR(RD[[#This Row],[33 kV Total Export (MWH)]]/RD[[#This Row],[220 KV Net Export (MWh)]]-1,"")</f>
        <v>9.2724679029643209E-3</v>
      </c>
      <c r="GB43" s="230">
        <f>IFERROR((RD[[#This Row],[Sunset Time (POA&lt;20 W/m2)]]-RD[[#This Row],[Sunrise Time (POA&gt;20 W/m2)]])*24,0)</f>
        <v>11.616666666666667</v>
      </c>
      <c r="GC43" s="231">
        <f>IFERROR(SUM(RD[[#This Row],[33 kV_Solar_F1_Energy (kWh)]:[33 kV_Solar_F4_Energy (MWh)]])+(RD[[#This Row],[33 kV_Wind_F3_Energy (MWh)]])-(RD[[#This Row],[33 kV Line Loss (%)]]*RD[[#This Row],[220 KV Net Export (MWh)]]),"")</f>
        <v>789475.00000004924</v>
      </c>
      <c r="GD43" s="57">
        <f t="shared" si="190"/>
        <v>799875.00000001432</v>
      </c>
      <c r="GE43" s="143">
        <v>154.24</v>
      </c>
      <c r="GF43" s="57">
        <f t="shared" si="193"/>
        <v>330990.00000000943</v>
      </c>
      <c r="GG43" s="8">
        <f>IFERROR(RD[[#This Row],[Wind Export (33 kV)]]*(1-RD[[#This Row],[33 kV Line Loss (%)]]),RD[[#This Row],[Wind Export (33 kV)]])</f>
        <v>327920.90584880719</v>
      </c>
      <c r="GH43" s="144"/>
      <c r="GI43" s="144"/>
      <c r="GJ43" t="str">
        <f>IFERROR(RD[[#This Row],[E_AC (WPR)]]/RD[[#This Row],[E_DC (WPR)]],"")</f>
        <v/>
      </c>
    </row>
    <row r="44" spans="1:192">
      <c r="A44" s="124">
        <f t="shared" si="195"/>
        <v>45784</v>
      </c>
      <c r="B44" s="129">
        <f>YEAR(RD[[#This Row],[Date]])+IF(MONTH(RD[[#This Row],[Date]])&gt;=4,1,0)</f>
        <v>2026</v>
      </c>
      <c r="C44" s="129">
        <f>YEAR(RD[[#This Row],[Date]])</f>
        <v>2025</v>
      </c>
      <c r="D44" s="130">
        <f t="shared" si="194"/>
        <v>45778</v>
      </c>
      <c r="E44" s="129">
        <f>DAY(EOMONTH(RD[[#This Row],[Date]],0))</f>
        <v>31</v>
      </c>
      <c r="F44" s="136">
        <v>0.26180555555555557</v>
      </c>
      <c r="G44" s="136">
        <v>0.76527777777777783</v>
      </c>
      <c r="H44" s="126">
        <v>11894</v>
      </c>
      <c r="I44" s="126">
        <v>12121</v>
      </c>
      <c r="J44" s="126">
        <v>11743</v>
      </c>
      <c r="K44" s="126">
        <v>11213</v>
      </c>
      <c r="L44" s="126">
        <v>11673</v>
      </c>
      <c r="M44" s="126">
        <v>11550</v>
      </c>
      <c r="N44" s="126">
        <v>11951</v>
      </c>
      <c r="O44" s="126">
        <v>11732</v>
      </c>
      <c r="P44" s="126">
        <v>11425</v>
      </c>
      <c r="Q44" s="126">
        <v>11735</v>
      </c>
      <c r="R44" s="126">
        <v>11476</v>
      </c>
      <c r="S44" s="126">
        <v>11502</v>
      </c>
      <c r="T44" s="126">
        <v>11264</v>
      </c>
      <c r="U44" s="126">
        <v>12325</v>
      </c>
      <c r="V44" s="126">
        <v>8469</v>
      </c>
      <c r="W44" s="126">
        <v>8214</v>
      </c>
      <c r="X44" s="126">
        <v>8438</v>
      </c>
      <c r="Y44" s="126">
        <v>7805</v>
      </c>
      <c r="Z44" s="126">
        <v>12459</v>
      </c>
      <c r="AA44" s="126">
        <v>12217</v>
      </c>
      <c r="AB44" s="126">
        <v>10952</v>
      </c>
      <c r="AC44" s="126">
        <v>11168</v>
      </c>
      <c r="AD44" s="126">
        <v>12004</v>
      </c>
      <c r="AE44" s="126">
        <v>11058</v>
      </c>
      <c r="AF44" s="126">
        <v>12613</v>
      </c>
      <c r="AG44" s="126">
        <v>12725</v>
      </c>
      <c r="AH44" s="126">
        <v>11717</v>
      </c>
      <c r="AI44" s="126">
        <v>12523</v>
      </c>
      <c r="AJ44" s="126">
        <v>11836</v>
      </c>
      <c r="AK44" s="126">
        <v>11582</v>
      </c>
      <c r="AL44" s="126">
        <v>10963</v>
      </c>
      <c r="AM44" s="126">
        <v>11430</v>
      </c>
      <c r="AN44" s="126">
        <v>8903</v>
      </c>
      <c r="AO44" s="126">
        <v>8985</v>
      </c>
      <c r="AP44" s="126">
        <v>8012</v>
      </c>
      <c r="AQ44" s="126">
        <v>8202</v>
      </c>
      <c r="AR44" s="126">
        <v>8646</v>
      </c>
      <c r="AS44" s="126">
        <v>8848</v>
      </c>
      <c r="AT44" s="126">
        <v>8639</v>
      </c>
      <c r="AU44" s="126">
        <v>8587</v>
      </c>
      <c r="AV44" s="126">
        <v>8991</v>
      </c>
      <c r="AW44" s="126">
        <v>8371</v>
      </c>
      <c r="AX44" s="126">
        <v>8331</v>
      </c>
      <c r="AY44" s="126">
        <v>9035</v>
      </c>
      <c r="AZ44" s="126">
        <v>9202</v>
      </c>
      <c r="BA44" s="126">
        <v>3056</v>
      </c>
      <c r="BB44" s="126">
        <v>8788</v>
      </c>
      <c r="BC44" s="126">
        <v>8679</v>
      </c>
      <c r="BD44" s="126">
        <v>8174</v>
      </c>
      <c r="BE44" s="126">
        <v>8467</v>
      </c>
      <c r="BF44" s="126">
        <v>8044</v>
      </c>
      <c r="BG44" s="126">
        <v>8580</v>
      </c>
      <c r="BH44" s="126">
        <v>8742</v>
      </c>
      <c r="BI44" s="126">
        <v>7719</v>
      </c>
      <c r="BJ44" s="126">
        <v>7997</v>
      </c>
      <c r="BK44" s="126">
        <v>8287</v>
      </c>
      <c r="BL44" s="126">
        <v>8378</v>
      </c>
      <c r="BM44" s="126">
        <v>8424</v>
      </c>
      <c r="BN44" s="126">
        <v>7766</v>
      </c>
      <c r="BO44" s="126">
        <v>8380</v>
      </c>
      <c r="BP44" s="126">
        <v>7901</v>
      </c>
      <c r="BQ44" s="126">
        <v>7940</v>
      </c>
      <c r="BR44" s="126">
        <v>7929</v>
      </c>
      <c r="BS44" s="126">
        <v>8382</v>
      </c>
      <c r="BT44" s="126">
        <v>11958</v>
      </c>
      <c r="BU44" s="126">
        <v>10008</v>
      </c>
      <c r="BV44" s="126">
        <v>12290</v>
      </c>
      <c r="BW44" s="126">
        <v>12169</v>
      </c>
      <c r="BX44" s="126">
        <v>11974</v>
      </c>
      <c r="BY44" s="126">
        <v>8871</v>
      </c>
      <c r="BZ44" s="126">
        <v>12184</v>
      </c>
      <c r="CA44" s="126">
        <v>11851</v>
      </c>
      <c r="CB44" s="126">
        <v>8953</v>
      </c>
      <c r="CC44" s="126">
        <v>7132</v>
      </c>
      <c r="CD44" s="126">
        <v>8286</v>
      </c>
      <c r="CE44" s="126">
        <v>6949</v>
      </c>
      <c r="CF44" s="126">
        <v>5092</v>
      </c>
      <c r="CG44" s="126">
        <v>0</v>
      </c>
      <c r="CH44" s="126">
        <v>11701</v>
      </c>
      <c r="CI44" s="126">
        <v>11904</v>
      </c>
      <c r="CJ44" s="126">
        <v>10893</v>
      </c>
      <c r="CK44" s="126">
        <v>12138</v>
      </c>
      <c r="CL44" s="126">
        <v>12588</v>
      </c>
      <c r="CM44" s="126">
        <v>7510</v>
      </c>
      <c r="CN44" s="126">
        <v>82</v>
      </c>
      <c r="CO44" s="126">
        <v>84</v>
      </c>
      <c r="CP44" s="126">
        <v>81</v>
      </c>
      <c r="CQ44" s="126">
        <v>9</v>
      </c>
      <c r="CR44" s="126"/>
      <c r="CS44" s="126"/>
      <c r="CT44" s="126"/>
      <c r="CU44" s="126"/>
      <c r="CV44" s="126">
        <v>11877</v>
      </c>
      <c r="CW44" s="126">
        <v>12212</v>
      </c>
      <c r="CX44" s="126">
        <v>10905</v>
      </c>
      <c r="CY44" s="126">
        <v>11246</v>
      </c>
      <c r="CZ44" s="126"/>
      <c r="DA44" s="126"/>
      <c r="DB44" s="126"/>
      <c r="DC44" s="126"/>
      <c r="DD44" s="289">
        <v>6.7195372266241975</v>
      </c>
      <c r="DE44" s="289">
        <v>6.6439700983658447</v>
      </c>
      <c r="DF44" s="289">
        <v>6.7668159709249061</v>
      </c>
      <c r="DG44" s="289"/>
      <c r="DH44" s="289"/>
      <c r="DI44" s="289">
        <v>1.1957955769682709</v>
      </c>
      <c r="DJ44" s="289"/>
      <c r="DK44" s="289"/>
      <c r="DL44" s="289">
        <v>6.9122310548668571</v>
      </c>
      <c r="DM44" s="289">
        <v>6.8974698110011419</v>
      </c>
      <c r="DN44" s="289">
        <v>1.1431731594352619</v>
      </c>
      <c r="DO44" s="289"/>
      <c r="DP44" s="289">
        <v>29.711763085399436</v>
      </c>
      <c r="DQ44" s="289"/>
      <c r="DR44" s="289">
        <v>52.330109986225963</v>
      </c>
      <c r="DS44" s="289"/>
      <c r="DT44" s="289">
        <v>54.588980716253403</v>
      </c>
      <c r="DU44" s="289"/>
      <c r="DV44" s="289">
        <v>0</v>
      </c>
      <c r="DW44" s="289"/>
      <c r="DX44" s="289">
        <v>2.6</v>
      </c>
      <c r="DY44" s="289"/>
      <c r="DZ44" s="289">
        <v>5.9</v>
      </c>
      <c r="EA44" s="289"/>
      <c r="EB44" s="127">
        <f>SUM(RD[[#This Row],[IS1_Inv1_M1]:[IS1_Inv1_M2]])</f>
        <v>24015</v>
      </c>
      <c r="EC44" s="127">
        <f>SUM(RD[[#This Row],[IS2_Inv1_M1]:[IS5_Inv1_M4]])</f>
        <v>172515</v>
      </c>
      <c r="ED44" s="127">
        <f>SUM(RD[[#This Row],[IS6_Inv1_M1]:[IS6_Inv2_M2]])+SUM(RD[[#This Row],[IS8_Inv1_M1]:[IS8_Inv4_M2]])</f>
        <v>142185</v>
      </c>
      <c r="EE44" s="127">
        <f>SUM(RD[[#This Row],[IS7_Inv1_M1]:[IS7_Inv1_M2]])</f>
        <v>23062</v>
      </c>
      <c r="EF44" s="127">
        <f>SUM(RD[[#This Row],[IS9_Inv1_M1]:[IS12_Inv2_M4]])</f>
        <v>264385</v>
      </c>
      <c r="EG44" s="127">
        <f>SUM(RD[[#This Row],[IS13_Inv1_M1]:[IS14_Inv1_M4]])</f>
        <v>122625</v>
      </c>
      <c r="EH44" s="127">
        <f>SUM(RD[[#This Row],[IS15_Inv1_M1]:[IS15_Inv2_M1]])</f>
        <v>5092</v>
      </c>
      <c r="EI44" s="127">
        <f>SUM(RD[[#This Row],[IS16_Inv1_M1]:[IS17_Inv2_M2]])</f>
        <v>66734</v>
      </c>
      <c r="EJ44" s="127">
        <f>SUM(RD[[#This Row],[IS18_Inv1_M1]:[IS19_Inv2_M2]])</f>
        <v>46496</v>
      </c>
      <c r="EK44" s="127">
        <f>SUM(RD[[#This Row],[IS20_Inv1_M1]:[IS20_Inv2_M2]])</f>
        <v>0</v>
      </c>
      <c r="EL44" s="290">
        <f>SUM(RD[[#This Row],[O2R4_P1]:[O2R22_P2]])</f>
        <v>867109</v>
      </c>
      <c r="EM44" s="127">
        <f>IFERROR(AVERAGEIF(RD[[#This Row],[POA_UP_MCR (KWh/m2)]:[POA_UP_Ph3 (KWh/m2)2]],"&lt;&gt;0",RD[[#This Row],[POA_UP_MCR (KWh/m2)]:[POA_UP_Ph3 (KWh/m2)2]]),"")</f>
        <v>6.7101077653049828</v>
      </c>
      <c r="EN44" s="127">
        <f>IFERROR(AVERAGEIF(RD[[#This Row],[POA_Down_MCR (KWh/m2)]:[POA_Down_Ph3 (KWh/m2)22]],"&lt;&gt;0",RD[[#This Row],[POA_Down_MCR (KWh/m2)]:[POA_Down_Ph3 (KWh/m2)22]]),"")</f>
        <v>1.1957955769682709</v>
      </c>
      <c r="EO44" s="127">
        <f>IFERROR(AVERAGEIF(RD[[#This Row],[GHI_UP_MCR (KWh/m2)]:[GHI_UP_IS1 (KWh/m2)]],"&lt;&gt;0",RD[[#This Row],[GHI_UP_MCR (KWh/m2)]:[GHI_UP_IS1 (KWh/m2)]]),"")</f>
        <v>6.9048504329339995</v>
      </c>
      <c r="EP44" s="127">
        <f>IFERROR(AVERAGEIF(RD[[#This Row],[GHI_Down_MCR (KWh/m2)]:[GHI_Down_IS1 (KWh/m2)]],"&lt;&gt;0",RD[[#This Row],[GHI_Down_MCR (KWh/m2)]:[GHI_Down_IS1 (KWh/m2)]]),"")</f>
        <v>1.1431731594352619</v>
      </c>
      <c r="EQ44" s="128">
        <v>640.30499999999995</v>
      </c>
      <c r="ER44" s="128">
        <v>897.39</v>
      </c>
      <c r="ES44" s="128">
        <v>69.465000000000003</v>
      </c>
      <c r="ET44" s="128">
        <v>228.511</v>
      </c>
      <c r="EU44" s="128">
        <v>184.113</v>
      </c>
      <c r="EV44" s="128">
        <v>292.85500000000002</v>
      </c>
      <c r="EW44" s="128"/>
      <c r="EX44" s="128">
        <v>82.5</v>
      </c>
      <c r="EY44" s="128">
        <v>194232</v>
      </c>
      <c r="EZ44" s="128">
        <v>254603</v>
      </c>
      <c r="FA44" s="128">
        <v>128.131</v>
      </c>
      <c r="FB44" s="128">
        <v>77.363</v>
      </c>
      <c r="FC44" s="128">
        <v>278.32100000000003</v>
      </c>
      <c r="FD44" s="128">
        <v>103.399</v>
      </c>
      <c r="FE44" s="128">
        <v>0.115</v>
      </c>
      <c r="FF44" s="128">
        <v>296.149</v>
      </c>
      <c r="FG44" s="128">
        <v>223.81899999999999</v>
      </c>
      <c r="FH44" s="291" t="str">
        <f>IF((RD[[#This Row],[33 kV_Wind_F1_Ex]]-EQ43)*165000&lt;=0,"",(RD[[#This Row],[33 kV_Wind_F1_Ex]]-EQ43)*165000)</f>
        <v/>
      </c>
      <c r="FI44" s="292">
        <f>IF((RD[[#This Row],[33 kV_Wind_F2_Ex]]-ER43)*165000&lt;=0,"",(RD[[#This Row],[33 kV_Wind_F2_Ex]]-ER43)*165000)</f>
        <v>149489.99999999159</v>
      </c>
      <c r="FJ44" s="131">
        <f>IF((RD[[#This Row],[33 kV_Wind_F3_Ex]]-ES43)*225000&lt;=0,"",(RD[[#This Row],[33 kV_Wind_F3_Ex]]-ES43)*225000)</f>
        <v>247049.99999999977</v>
      </c>
      <c r="FK44" s="131">
        <f>IF((RD[[#This Row],[33 kV_Wind_F4_Ex]]-ET43)*165000&lt;=0,"",(RD[[#This Row],[33 kV_Wind_F4_Ex]]-ET43)*165000)</f>
        <v>130349.99999999869</v>
      </c>
      <c r="FL44" s="228">
        <f>IF((RD[[#This Row],[33 kV_Solar_F1_Ex]]-EU43)*225000&lt;=0,"",(RD[[#This Row],[33 kV_Solar_F1_Ex]]-EU43)*225000)</f>
        <v>207449.99999999933</v>
      </c>
      <c r="FM44" s="132">
        <f>IF((RD[[#This Row],[33kV_Solar_F2_Ex]]-EV43)*225000&lt;=0,"",(RD[[#This Row],[33kV_Solar_F2_Ex]]-EV43)*225000)</f>
        <v>191474.9999999998</v>
      </c>
      <c r="FN44" s="292"/>
      <c r="FO44" s="131">
        <f>IF((RD[[#This Row],[33kV_Solar_F4_Ex]]-EX43)*225000&lt;=0,"",(RD[[#This Row],[33kV_Solar_F4_Ex]]-EX43)*225000)</f>
        <v>186074.99999999959</v>
      </c>
      <c r="FP44" s="292">
        <f>IF((RD[[#This Row],[33kV_OG1_Ex]]-EY43)*1000&lt;=0,0,(RD[[#This Row],[33kV_OG1_Ex]]-EY43)*1000)</f>
        <v>585000</v>
      </c>
      <c r="FQ44" s="228">
        <f>IFERROR(IF((RD[[#This Row],[33kV_OG2_Ex]]-EZ43)*1000&lt;=0,0,(RD[[#This Row],[33kV_OG2_Ex]]-EZ43)*1000),0)</f>
        <v>526000</v>
      </c>
      <c r="FR44" s="132">
        <f>IF((RD[[#This Row],[220kV_TX1_Ex]]-FA43)*800000&lt;=0,0,(RD[[#This Row],[220kV_TX1_Ex]]-FA43)*800000)</f>
        <v>578399.99999999919</v>
      </c>
      <c r="FS44" s="228">
        <f>IF((RD[[#This Row],[220kV_Tx2_Ex]]-FB43)*800000&lt;=0,0,(RD[[#This Row],[220kV_Tx2_Ex]]-FB43)*800000)</f>
        <v>512000.00000000047</v>
      </c>
      <c r="FT44" s="292">
        <f>IF((RD[[#This Row],[220kV_TL_TVM_Ex]]-FC43)*1600000&lt;=0,0,(RD[[#This Row],[220kV_TL_TVM_Ex]]-FC43)*1600000)</f>
        <v>1102400.0000000342</v>
      </c>
      <c r="FU44" s="292">
        <f>IF((RD[[#This Row],[220kV_C&amp;R_PQM_Ex]]-FD43)*1600000&lt;=0,"",(RD[[#This Row],[220kV_C&amp;R_PQM_Ex]]-FD43)*1600000)</f>
        <v>1100800.0000000037</v>
      </c>
      <c r="FV44" s="228">
        <f>IFERROR(IF((RD[[#This Row],[220KV_C&amp;R_PQM_Im]]-FE43)*1600000&lt;=0,0,(RD[[#This Row],[220KV_C&amp;R_PQM_Im]]-FE43)*1600000),"")</f>
        <v>0</v>
      </c>
      <c r="FW44" s="228">
        <f>(RD[[#This Row],[33kV_Aux1_Im]]-FB41)</f>
        <v>220.73500000000001</v>
      </c>
      <c r="FX44" s="228"/>
      <c r="FY44" s="292">
        <f>IFERROR(RD[[#This Row],[33kV_OG1_Energy (MWh)]]+RD[[#This Row],[33kV_OG2_Energy (MWh)]],"")</f>
        <v>1111000</v>
      </c>
      <c r="FZ44" s="292">
        <f>IFERROR(RD[[#This Row],[220kV_TL_TVM Energy (MWh)]]-RD[[#This Row],[220KV_C&amp;R_PQM_im (MWh)]],"")</f>
        <v>1102400.0000000342</v>
      </c>
      <c r="GA44" s="229">
        <f>IFERROR(RD[[#This Row],[33 kV Total Export (MWH)]]/RD[[#This Row],[220 KV Net Export (MWh)]]-1,"")</f>
        <v>7.8011611030166517E-3</v>
      </c>
      <c r="GB44" s="230">
        <f>IFERROR((RD[[#This Row],[Sunset Time (POA&lt;20 W/m2)]]-RD[[#This Row],[Sunrise Time (POA&gt;20 W/m2)]])*24,0)</f>
        <v>12.083333333333336</v>
      </c>
      <c r="GC44" s="231">
        <f>IFERROR(SUM(RD[[#This Row],[33 kV_Solar_F1_Energy (kWh)]:[33 kV_Solar_F4_Energy (MWh)]])+(RD[[#This Row],[33 kV_Wind_F3_Energy (MWh)]])-(RD[[#This Row],[33 kV Line Loss (%)]]*RD[[#This Row],[220 KV Net Export (MWh)]]),"")</f>
        <v>823450.00000003271</v>
      </c>
      <c r="GD44" s="57">
        <f t="shared" si="190"/>
        <v>832049.99999999837</v>
      </c>
      <c r="GE44" s="143">
        <v>154.24</v>
      </c>
      <c r="GF44" s="57">
        <f t="shared" si="193"/>
        <v>279839.99999999028</v>
      </c>
      <c r="GG44" s="8">
        <f>IFERROR(RD[[#This Row],[Wind Export (33 kV)]]*(1-RD[[#This Row],[33 kV Line Loss (%)]]),RD[[#This Row],[Wind Export (33 kV)]])</f>
        <v>277656.92307692219</v>
      </c>
      <c r="GH44" s="144"/>
      <c r="GI44" s="144"/>
      <c r="GJ44" t="str">
        <f>IFERROR(RD[[#This Row],[E_AC (WPR)]]/RD[[#This Row],[E_DC (WPR)]],"")</f>
        <v/>
      </c>
    </row>
    <row r="45" spans="1:192">
      <c r="A45" s="124">
        <f t="shared" si="195"/>
        <v>45785</v>
      </c>
      <c r="B45" s="129">
        <f>YEAR(RD[[#This Row],[Date]])+IF(MONTH(RD[[#This Row],[Date]])&gt;=4,1,0)</f>
        <v>2026</v>
      </c>
      <c r="C45" s="129">
        <f>YEAR(RD[[#This Row],[Date]])</f>
        <v>2025</v>
      </c>
      <c r="D45" s="130">
        <f t="shared" si="194"/>
        <v>45778</v>
      </c>
      <c r="E45" s="129">
        <f>DAY(EOMONTH(RD[[#This Row],[Date]],0))</f>
        <v>31</v>
      </c>
      <c r="F45" s="136">
        <v>0.26250000000000001</v>
      </c>
      <c r="G45" s="136">
        <v>0.76111111111111107</v>
      </c>
      <c r="H45" s="126">
        <v>12044</v>
      </c>
      <c r="I45" s="126">
        <v>12094</v>
      </c>
      <c r="J45" s="126">
        <v>11587</v>
      </c>
      <c r="K45" s="126">
        <v>11134</v>
      </c>
      <c r="L45" s="126">
        <v>11481</v>
      </c>
      <c r="M45" s="126">
        <v>11447</v>
      </c>
      <c r="N45" s="126">
        <v>11989</v>
      </c>
      <c r="O45" s="126">
        <v>11682</v>
      </c>
      <c r="P45" s="126">
        <v>11472</v>
      </c>
      <c r="Q45" s="126">
        <v>11793</v>
      </c>
      <c r="R45" s="126">
        <v>11348</v>
      </c>
      <c r="S45" s="126">
        <v>11428</v>
      </c>
      <c r="T45" s="126">
        <v>11153</v>
      </c>
      <c r="U45" s="126">
        <v>12075</v>
      </c>
      <c r="V45" s="126">
        <v>8240</v>
      </c>
      <c r="W45" s="126">
        <v>8069</v>
      </c>
      <c r="X45" s="126">
        <v>8283</v>
      </c>
      <c r="Y45" s="126">
        <v>7738</v>
      </c>
      <c r="Z45" s="126">
        <v>12383</v>
      </c>
      <c r="AA45" s="126">
        <v>12079</v>
      </c>
      <c r="AB45" s="126">
        <v>10941</v>
      </c>
      <c r="AC45" s="126">
        <v>11332</v>
      </c>
      <c r="AD45" s="126">
        <v>11719</v>
      </c>
      <c r="AE45" s="126">
        <v>11848</v>
      </c>
      <c r="AF45" s="126">
        <v>12422</v>
      </c>
      <c r="AG45" s="126">
        <v>12448</v>
      </c>
      <c r="AH45" s="126">
        <v>11442</v>
      </c>
      <c r="AI45" s="126">
        <v>12063</v>
      </c>
      <c r="AJ45" s="126">
        <v>11533</v>
      </c>
      <c r="AK45" s="126">
        <v>11373</v>
      </c>
      <c r="AL45" s="126">
        <v>11059</v>
      </c>
      <c r="AM45" s="126">
        <v>11446</v>
      </c>
      <c r="AN45" s="126">
        <v>8208</v>
      </c>
      <c r="AO45" s="126">
        <v>8308</v>
      </c>
      <c r="AP45" s="126">
        <v>7557</v>
      </c>
      <c r="AQ45" s="126">
        <v>7745</v>
      </c>
      <c r="AR45" s="126">
        <v>8063</v>
      </c>
      <c r="AS45" s="126">
        <v>8177</v>
      </c>
      <c r="AT45" s="126">
        <v>8002</v>
      </c>
      <c r="AU45" s="126">
        <v>7940</v>
      </c>
      <c r="AV45" s="126">
        <v>8397</v>
      </c>
      <c r="AW45" s="126">
        <v>7919</v>
      </c>
      <c r="AX45" s="126">
        <v>7879</v>
      </c>
      <c r="AY45" s="126">
        <v>8326</v>
      </c>
      <c r="AZ45" s="126">
        <v>8582</v>
      </c>
      <c r="BA45" s="126">
        <v>2908</v>
      </c>
      <c r="BB45" s="126">
        <v>8245</v>
      </c>
      <c r="BC45" s="126">
        <v>8175</v>
      </c>
      <c r="BD45" s="126">
        <v>7786</v>
      </c>
      <c r="BE45" s="126">
        <v>8070</v>
      </c>
      <c r="BF45" s="126">
        <v>7749</v>
      </c>
      <c r="BG45" s="126">
        <v>8079</v>
      </c>
      <c r="BH45" s="126">
        <v>8317</v>
      </c>
      <c r="BI45" s="126">
        <v>7429</v>
      </c>
      <c r="BJ45" s="126">
        <v>7678</v>
      </c>
      <c r="BK45" s="126">
        <v>7945</v>
      </c>
      <c r="BL45" s="126">
        <v>8022</v>
      </c>
      <c r="BM45" s="126">
        <v>8027</v>
      </c>
      <c r="BN45" s="126">
        <v>7477</v>
      </c>
      <c r="BO45" s="126">
        <v>8033</v>
      </c>
      <c r="BP45" s="126">
        <v>7631</v>
      </c>
      <c r="BQ45" s="126">
        <v>7772</v>
      </c>
      <c r="BR45" s="126">
        <v>7703</v>
      </c>
      <c r="BS45" s="126">
        <v>8180</v>
      </c>
      <c r="BT45" s="126">
        <v>11396</v>
      </c>
      <c r="BU45" s="126">
        <v>10181</v>
      </c>
      <c r="BV45" s="126">
        <v>11554</v>
      </c>
      <c r="BW45" s="126">
        <v>11266</v>
      </c>
      <c r="BX45" s="126">
        <v>10894</v>
      </c>
      <c r="BY45" s="126">
        <v>7599</v>
      </c>
      <c r="BZ45" s="126">
        <v>11116</v>
      </c>
      <c r="CA45" s="126">
        <v>10783</v>
      </c>
      <c r="CB45" s="126">
        <v>8107</v>
      </c>
      <c r="CC45" s="126">
        <v>6608</v>
      </c>
      <c r="CD45" s="126">
        <v>7626</v>
      </c>
      <c r="CE45" s="126">
        <v>6462</v>
      </c>
      <c r="CF45" s="126">
        <v>4822</v>
      </c>
      <c r="CG45" s="126">
        <v>0</v>
      </c>
      <c r="CH45" s="126">
        <v>11229</v>
      </c>
      <c r="CI45" s="126">
        <v>11409</v>
      </c>
      <c r="CJ45" s="126">
        <v>10720</v>
      </c>
      <c r="CK45" s="126">
        <v>11920</v>
      </c>
      <c r="CL45" s="126">
        <v>12035</v>
      </c>
      <c r="CM45" s="126">
        <v>7671</v>
      </c>
      <c r="CN45" s="126">
        <v>0</v>
      </c>
      <c r="CO45" s="126">
        <v>0</v>
      </c>
      <c r="CP45" s="126">
        <v>0</v>
      </c>
      <c r="CQ45" s="126">
        <v>0</v>
      </c>
      <c r="CR45" s="126"/>
      <c r="CS45" s="126"/>
      <c r="CT45" s="126"/>
      <c r="CU45" s="126"/>
      <c r="CV45" s="126">
        <v>11183</v>
      </c>
      <c r="CW45" s="126">
        <v>11312</v>
      </c>
      <c r="CX45" s="126">
        <v>9855</v>
      </c>
      <c r="CY45" s="126">
        <v>10551</v>
      </c>
      <c r="CZ45" s="126"/>
      <c r="DA45" s="126"/>
      <c r="DB45" s="126"/>
      <c r="DC45" s="126"/>
      <c r="DD45" s="289">
        <v>6.8494103399480792</v>
      </c>
      <c r="DE45" s="289">
        <v>6.6400847003516201</v>
      </c>
      <c r="DF45" s="289">
        <v>6.6337765029720988</v>
      </c>
      <c r="DG45" s="289"/>
      <c r="DH45" s="289"/>
      <c r="DI45" s="289">
        <v>1.2690994928020818</v>
      </c>
      <c r="DJ45" s="289"/>
      <c r="DK45" s="289"/>
      <c r="DL45" s="289">
        <v>7.0703197579972157</v>
      </c>
      <c r="DM45" s="289">
        <v>6.8803881834874945</v>
      </c>
      <c r="DN45" s="289">
        <v>1.2954079107093186</v>
      </c>
      <c r="DO45" s="289"/>
      <c r="DP45" s="289">
        <v>29.174478442280932</v>
      </c>
      <c r="DQ45" s="289"/>
      <c r="DR45" s="289">
        <v>52.453779374130725</v>
      </c>
      <c r="DS45" s="289"/>
      <c r="DT45" s="289">
        <v>54.53296244784417</v>
      </c>
      <c r="DU45" s="289"/>
      <c r="DV45" s="289">
        <v>0</v>
      </c>
      <c r="DW45" s="289"/>
      <c r="DX45" s="289">
        <v>3.7</v>
      </c>
      <c r="DY45" s="289"/>
      <c r="DZ45" s="289">
        <v>10.9</v>
      </c>
      <c r="EA45" s="289"/>
      <c r="EB45" s="127">
        <f>SUM(RD[[#This Row],[IS1_Inv1_M1]:[IS1_Inv1_M2]])</f>
        <v>24138</v>
      </c>
      <c r="EC45" s="127">
        <f>SUM(RD[[#This Row],[IS2_Inv1_M1]:[IS5_Inv1_M4]])</f>
        <v>170919</v>
      </c>
      <c r="ED45" s="127">
        <f>SUM(RD[[#This Row],[IS6_Inv1_M1]:[IS6_Inv2_M2]])+SUM(RD[[#This Row],[IS8_Inv1_M1]:[IS8_Inv4_M2]])</f>
        <v>140521</v>
      </c>
      <c r="EE45" s="127">
        <f>SUM(RD[[#This Row],[IS7_Inv1_M1]:[IS7_Inv1_M2]])</f>
        <v>23567</v>
      </c>
      <c r="EF45" s="127">
        <f>SUM(RD[[#This Row],[IS9_Inv1_M1]:[IS12_Inv2_M4]])</f>
        <v>250329</v>
      </c>
      <c r="EG45" s="127">
        <f>SUM(RD[[#This Row],[IS13_Inv1_M1]:[IS14_Inv1_M4]])</f>
        <v>113592</v>
      </c>
      <c r="EH45" s="127">
        <f>SUM(RD[[#This Row],[IS15_Inv1_M1]:[IS15_Inv2_M1]])</f>
        <v>4822</v>
      </c>
      <c r="EI45" s="127">
        <f>SUM(RD[[#This Row],[IS16_Inv1_M1]:[IS17_Inv2_M2]])</f>
        <v>64984</v>
      </c>
      <c r="EJ45" s="127">
        <f>SUM(RD[[#This Row],[IS18_Inv1_M1]:[IS19_Inv2_M2]])</f>
        <v>42901</v>
      </c>
      <c r="EK45" s="127">
        <f>SUM(RD[[#This Row],[IS20_Inv1_M1]:[IS20_Inv2_M2]])</f>
        <v>0</v>
      </c>
      <c r="EL45" s="290">
        <f>SUM(RD[[#This Row],[O2R4_P1]:[O2R22_P2]])</f>
        <v>835773</v>
      </c>
      <c r="EM45" s="127">
        <f>IFERROR(AVERAGEIF(RD[[#This Row],[POA_UP_MCR (KWh/m2)]:[POA_UP_Ph3 (KWh/m2)2]],"&lt;&gt;0",RD[[#This Row],[POA_UP_MCR (KWh/m2)]:[POA_UP_Ph3 (KWh/m2)2]]),"")</f>
        <v>6.7077571810905994</v>
      </c>
      <c r="EN45" s="127">
        <f>IFERROR(AVERAGEIF(RD[[#This Row],[POA_Down_MCR (KWh/m2)]:[POA_Down_Ph3 (KWh/m2)22]],"&lt;&gt;0",RD[[#This Row],[POA_Down_MCR (KWh/m2)]:[POA_Down_Ph3 (KWh/m2)22]]),"")</f>
        <v>1.2690994928020818</v>
      </c>
      <c r="EO45" s="127">
        <f>IFERROR(AVERAGEIF(RD[[#This Row],[GHI_UP_MCR (KWh/m2)]:[GHI_UP_IS1 (KWh/m2)]],"&lt;&gt;0",RD[[#This Row],[GHI_UP_MCR (KWh/m2)]:[GHI_UP_IS1 (KWh/m2)]]),"")</f>
        <v>6.9753539707423551</v>
      </c>
      <c r="EP45" s="127">
        <f>IFERROR(AVERAGEIF(RD[[#This Row],[GHI_Down_MCR (KWh/m2)]:[GHI_Down_IS1 (KWh/m2)]],"&lt;&gt;0",RD[[#This Row],[GHI_Down_MCR (KWh/m2)]:[GHI_Down_IS1 (KWh/m2)]]),"")</f>
        <v>1.2954079107093186</v>
      </c>
      <c r="EQ45" s="128">
        <v>640.30499999999995</v>
      </c>
      <c r="ER45" s="128">
        <v>898.29100000000005</v>
      </c>
      <c r="ES45" s="128">
        <v>70.507999999999996</v>
      </c>
      <c r="ET45" s="128">
        <v>229.28899999999999</v>
      </c>
      <c r="EU45" s="128">
        <v>185.012</v>
      </c>
      <c r="EV45" s="128">
        <v>293.7</v>
      </c>
      <c r="EW45" s="128"/>
      <c r="EX45" s="128">
        <v>83.281000000000006</v>
      </c>
      <c r="EY45" s="128">
        <v>194801</v>
      </c>
      <c r="EZ45" s="128">
        <v>255115</v>
      </c>
      <c r="FA45" s="128">
        <v>128.834</v>
      </c>
      <c r="FB45" s="128">
        <v>77.988</v>
      </c>
      <c r="FC45" s="128">
        <v>278.99099999999999</v>
      </c>
      <c r="FD45" s="128">
        <v>104.071</v>
      </c>
      <c r="FE45" s="128">
        <v>0.11600000000000001</v>
      </c>
      <c r="FF45" s="128">
        <v>296.41899999999998</v>
      </c>
      <c r="FG45" s="128">
        <v>223.989</v>
      </c>
      <c r="FH45" s="291" t="str">
        <f>IF((RD[[#This Row],[33 kV_Wind_F1_Ex]]-EQ44)*165000&lt;=0,"",(RD[[#This Row],[33 kV_Wind_F1_Ex]]-EQ44)*165000)</f>
        <v/>
      </c>
      <c r="FI45" s="292">
        <f>IF((RD[[#This Row],[33 kV_Wind_F2_Ex]]-ER44)*165000&lt;=0,"",(RD[[#This Row],[33 kV_Wind_F2_Ex]]-ER44)*165000)</f>
        <v>148665.00000001112</v>
      </c>
      <c r="FJ45" s="131">
        <f>IF((RD[[#This Row],[33 kV_Wind_F3_Ex]]-ES44)*225000&lt;=0,"",(RD[[#This Row],[33 kV_Wind_F3_Ex]]-ES44)*225000)</f>
        <v>234674.99999999822</v>
      </c>
      <c r="FK45" s="131">
        <f>IF((RD[[#This Row],[33 kV_Wind_F4_Ex]]-ET44)*165000&lt;=0,"",(RD[[#This Row],[33 kV_Wind_F4_Ex]]-ET44)*165000)</f>
        <v>128369.99999999862</v>
      </c>
      <c r="FL45" s="228">
        <f>IF((RD[[#This Row],[33 kV_Solar_F1_Ex]]-EU44)*225000&lt;=0,"",(RD[[#This Row],[33 kV_Solar_F1_Ex]]-EU44)*225000)</f>
        <v>202275.0000000002</v>
      </c>
      <c r="FM45" s="132">
        <f>IF((RD[[#This Row],[33kV_Solar_F2_Ex]]-EV44)*225000&lt;=0,"",(RD[[#This Row],[33kV_Solar_F2_Ex]]-EV44)*225000)</f>
        <v>190124.99999999334</v>
      </c>
      <c r="FN45" s="292"/>
      <c r="FO45" s="131">
        <f>IF((RD[[#This Row],[33kV_Solar_F4_Ex]]-EX44)*225000&lt;=0,"",(RD[[#This Row],[33kV_Solar_F4_Ex]]-EX44)*225000)</f>
        <v>175725.00000000134</v>
      </c>
      <c r="FP45" s="292">
        <f>IF((RD[[#This Row],[33kV_OG1_Ex]]-EY44)*1000&lt;=0,0,(RD[[#This Row],[33kV_OG1_Ex]]-EY44)*1000)</f>
        <v>569000</v>
      </c>
      <c r="FQ45" s="228">
        <f>IFERROR(IF((RD[[#This Row],[33kV_OG2_Ex]]-EZ44)*1000&lt;=0,0,(RD[[#This Row],[33kV_OG2_Ex]]-EZ44)*1000),0)</f>
        <v>512000</v>
      </c>
      <c r="FR45" s="132">
        <f>IF((RD[[#This Row],[220kV_TX1_Ex]]-FA44)*800000&lt;=0,0,(RD[[#This Row],[220kV_TX1_Ex]]-FA44)*800000)</f>
        <v>562400.00000000233</v>
      </c>
      <c r="FS45" s="228">
        <f>IF((RD[[#This Row],[220kV_Tx2_Ex]]-FB44)*800000&lt;=0,0,(RD[[#This Row],[220kV_Tx2_Ex]]-FB44)*800000)</f>
        <v>500000</v>
      </c>
      <c r="FT45" s="292">
        <f>IF((RD[[#This Row],[220kV_TL_TVM_Ex]]-FC44)*1600000&lt;=0,0,(RD[[#This Row],[220kV_TL_TVM_Ex]]-FC44)*1600000)</f>
        <v>1071999.9999999346</v>
      </c>
      <c r="FU45" s="292">
        <f>IF((RD[[#This Row],[220kV_C&amp;R_PQM_Ex]]-FD44)*1600000&lt;=0,"",(RD[[#This Row],[220kV_C&amp;R_PQM_Ex]]-FD44)*1600000)</f>
        <v>1075199.9999999953</v>
      </c>
      <c r="FV45" s="228">
        <f>IFERROR(IF((RD[[#This Row],[220KV_C&amp;R_PQM_Im]]-FE44)*1600000&lt;=0,0,(RD[[#This Row],[220KV_C&amp;R_PQM_Im]]-FE44)*1600000),"")</f>
        <v>1600.0000000000014</v>
      </c>
      <c r="FW45" s="228">
        <f>(RD[[#This Row],[33kV_Aux1_Im]]-FB42)</f>
        <v>220.39399999999998</v>
      </c>
      <c r="FX45" s="228">
        <f>IF((RD[[#This Row],[33kV_Aux2_Im]]-FG44)*1000&lt;=0,"",(RD[[#This Row],[33kV_Aux2_Im]]-FG44)*1000)</f>
        <v>170.00000000001592</v>
      </c>
      <c r="FY45" s="292">
        <f>IFERROR(RD[[#This Row],[33kV_OG1_Energy (MWh)]]+RD[[#This Row],[33kV_OG2_Energy (MWh)]],"")</f>
        <v>1081000</v>
      </c>
      <c r="FZ45" s="292">
        <f>IFERROR(RD[[#This Row],[220kV_TL_TVM Energy (MWh)]]-RD[[#This Row],[220KV_C&amp;R_PQM_im (MWh)]],"")</f>
        <v>1070399.9999999346</v>
      </c>
      <c r="GA45" s="229">
        <f>IFERROR(RD[[#This Row],[33 kV Total Export (MWH)]]/RD[[#This Row],[220 KV Net Export (MWh)]]-1,"")</f>
        <v>9.9028400598524247E-3</v>
      </c>
      <c r="GB45" s="230">
        <f>IFERROR((RD[[#This Row],[Sunset Time (POA&lt;20 W/m2)]]-RD[[#This Row],[Sunrise Time (POA&gt;20 W/m2)]])*24,0)</f>
        <v>11.966666666666665</v>
      </c>
      <c r="GC45" s="231">
        <f>IFERROR(SUM(RD[[#This Row],[33 kV_Solar_F1_Energy (kWh)]:[33 kV_Solar_F4_Energy (MWh)]])+(RD[[#This Row],[33 kV_Wind_F3_Energy (MWh)]])-(RD[[#This Row],[33 kV Line Loss (%)]]*RD[[#This Row],[220 KV Net Export (MWh)]]),"")</f>
        <v>792199.99999992771</v>
      </c>
      <c r="GD45" s="57">
        <f t="shared" si="190"/>
        <v>802799.99999999302</v>
      </c>
      <c r="GE45" s="143">
        <v>154.24</v>
      </c>
      <c r="GF45" s="57">
        <f t="shared" si="193"/>
        <v>277035.00000000972</v>
      </c>
      <c r="GG45" s="8">
        <f>IFERROR(RD[[#This Row],[Wind Export (33 kV)]]*(1-RD[[#This Row],[33 kV Line Loss (%)]]),RD[[#This Row],[Wind Export (33 kV)]])</f>
        <v>274291.5667040284</v>
      </c>
      <c r="GH45" s="144"/>
      <c r="GI45" s="144"/>
      <c r="GJ45" t="str">
        <f>IFERROR(RD[[#This Row],[E_AC (WPR)]]/RD[[#This Row],[E_DC (WPR)]],"")</f>
        <v/>
      </c>
    </row>
    <row r="46" spans="1:192">
      <c r="A46" s="124">
        <f t="shared" si="195"/>
        <v>45786</v>
      </c>
      <c r="B46" s="129">
        <f>YEAR(RD[[#This Row],[Date]])+IF(MONTH(RD[[#This Row],[Date]])&gt;=4,1,0)</f>
        <v>2026</v>
      </c>
      <c r="C46" s="129">
        <f>YEAR(RD[[#This Row],[Date]])</f>
        <v>2025</v>
      </c>
      <c r="D46" s="130">
        <f t="shared" si="194"/>
        <v>45778</v>
      </c>
      <c r="E46" s="129">
        <f>DAY(EOMONTH(RD[[#This Row],[Date]],0))</f>
        <v>31</v>
      </c>
      <c r="F46" s="136">
        <v>0.26180555555555557</v>
      </c>
      <c r="G46" s="136">
        <v>0.76527777777777783</v>
      </c>
      <c r="H46" s="126">
        <v>12723</v>
      </c>
      <c r="I46" s="126">
        <v>12881</v>
      </c>
      <c r="J46" s="126">
        <v>12429</v>
      </c>
      <c r="K46" s="126">
        <v>11733</v>
      </c>
      <c r="L46" s="126">
        <v>12302</v>
      </c>
      <c r="M46" s="126">
        <v>12231</v>
      </c>
      <c r="N46" s="126">
        <v>12520</v>
      </c>
      <c r="O46" s="126">
        <v>12349</v>
      </c>
      <c r="P46" s="126">
        <v>11914</v>
      </c>
      <c r="Q46" s="126">
        <v>12330</v>
      </c>
      <c r="R46" s="126">
        <v>12218</v>
      </c>
      <c r="S46" s="126">
        <v>12219</v>
      </c>
      <c r="T46" s="126">
        <v>11976</v>
      </c>
      <c r="U46" s="126">
        <v>13040</v>
      </c>
      <c r="V46" s="126">
        <v>8862</v>
      </c>
      <c r="W46" s="126">
        <v>8665</v>
      </c>
      <c r="X46" s="126">
        <v>8841</v>
      </c>
      <c r="Y46" s="126">
        <v>8247</v>
      </c>
      <c r="Z46" s="126">
        <v>13010</v>
      </c>
      <c r="AA46" s="126">
        <v>12806</v>
      </c>
      <c r="AB46" s="126">
        <v>11550</v>
      </c>
      <c r="AC46" s="126">
        <v>11885</v>
      </c>
      <c r="AD46" s="126">
        <v>12713</v>
      </c>
      <c r="AE46" s="126">
        <v>12862</v>
      </c>
      <c r="AF46" s="126">
        <v>12957</v>
      </c>
      <c r="AG46" s="126">
        <v>13099</v>
      </c>
      <c r="AH46" s="126">
        <v>12565</v>
      </c>
      <c r="AI46" s="126">
        <v>13031</v>
      </c>
      <c r="AJ46" s="126">
        <v>12421</v>
      </c>
      <c r="AK46" s="126">
        <v>12130</v>
      </c>
      <c r="AL46" s="126">
        <v>11361</v>
      </c>
      <c r="AM46" s="126">
        <v>11722</v>
      </c>
      <c r="AN46" s="126">
        <v>8980</v>
      </c>
      <c r="AO46" s="126">
        <v>9041</v>
      </c>
      <c r="AP46" s="126">
        <v>8095</v>
      </c>
      <c r="AQ46" s="126">
        <v>8293</v>
      </c>
      <c r="AR46" s="126">
        <v>8739</v>
      </c>
      <c r="AS46" s="126">
        <v>8925</v>
      </c>
      <c r="AT46" s="126">
        <v>8757</v>
      </c>
      <c r="AU46" s="126">
        <v>8668</v>
      </c>
      <c r="AV46" s="126">
        <v>9099</v>
      </c>
      <c r="AW46" s="126">
        <v>8509</v>
      </c>
      <c r="AX46" s="126">
        <v>8460</v>
      </c>
      <c r="AY46" s="126">
        <v>9106</v>
      </c>
      <c r="AZ46" s="126">
        <v>9280</v>
      </c>
      <c r="BA46" s="126">
        <v>3089</v>
      </c>
      <c r="BB46" s="126">
        <v>8935</v>
      </c>
      <c r="BC46" s="126">
        <v>8772</v>
      </c>
      <c r="BD46" s="126">
        <v>8290</v>
      </c>
      <c r="BE46" s="126">
        <v>8627</v>
      </c>
      <c r="BF46" s="126">
        <v>8216</v>
      </c>
      <c r="BG46" s="126">
        <v>8798</v>
      </c>
      <c r="BH46" s="126">
        <v>9002</v>
      </c>
      <c r="BI46" s="126">
        <v>7880</v>
      </c>
      <c r="BJ46" s="126">
        <v>8199</v>
      </c>
      <c r="BK46" s="126">
        <v>8457</v>
      </c>
      <c r="BL46" s="126">
        <v>8846</v>
      </c>
      <c r="BM46" s="126">
        <v>8633</v>
      </c>
      <c r="BN46" s="126">
        <v>7986</v>
      </c>
      <c r="BO46" s="126">
        <v>8740</v>
      </c>
      <c r="BP46" s="126">
        <v>8327</v>
      </c>
      <c r="BQ46" s="126">
        <v>8337</v>
      </c>
      <c r="BR46" s="126">
        <v>8286</v>
      </c>
      <c r="BS46" s="126">
        <v>8899</v>
      </c>
      <c r="BT46" s="126">
        <v>12020</v>
      </c>
      <c r="BU46" s="126">
        <v>11113</v>
      </c>
      <c r="BV46" s="126">
        <v>12450</v>
      </c>
      <c r="BW46" s="126">
        <v>12010</v>
      </c>
      <c r="BX46" s="126">
        <v>11828</v>
      </c>
      <c r="BY46" s="126">
        <v>10596</v>
      </c>
      <c r="BZ46" s="126">
        <v>12501</v>
      </c>
      <c r="CA46" s="126">
        <v>11743</v>
      </c>
      <c r="CB46" s="126">
        <v>8637</v>
      </c>
      <c r="CC46" s="126">
        <v>7038</v>
      </c>
      <c r="CD46" s="126">
        <v>8105</v>
      </c>
      <c r="CE46" s="126">
        <v>6870</v>
      </c>
      <c r="CF46" s="126">
        <v>5049</v>
      </c>
      <c r="CG46" s="126">
        <v>0</v>
      </c>
      <c r="CH46" s="126">
        <v>11818</v>
      </c>
      <c r="CI46" s="126">
        <v>12084</v>
      </c>
      <c r="CJ46" s="126">
        <v>11128</v>
      </c>
      <c r="CK46" s="126">
        <v>12635</v>
      </c>
      <c r="CL46" s="126">
        <v>13079</v>
      </c>
      <c r="CM46" s="126">
        <v>8175</v>
      </c>
      <c r="CN46" s="126">
        <v>87</v>
      </c>
      <c r="CO46" s="126">
        <v>86</v>
      </c>
      <c r="CP46" s="126">
        <v>87</v>
      </c>
      <c r="CQ46" s="126">
        <v>3</v>
      </c>
      <c r="CR46" s="126"/>
      <c r="CS46" s="126"/>
      <c r="CT46" s="126"/>
      <c r="CU46" s="126"/>
      <c r="CV46" s="126">
        <v>11749</v>
      </c>
      <c r="CW46" s="126">
        <v>11931</v>
      </c>
      <c r="CX46" s="126">
        <v>10663</v>
      </c>
      <c r="CY46" s="126">
        <v>11146</v>
      </c>
      <c r="CZ46" s="126"/>
      <c r="DA46" s="126"/>
      <c r="DB46" s="126"/>
      <c r="DC46" s="126"/>
      <c r="DD46" s="289">
        <v>7.2202799125573893</v>
      </c>
      <c r="DE46" s="289">
        <v>7.0734628706946383</v>
      </c>
      <c r="DF46" s="289">
        <v>6.8896118126176917</v>
      </c>
      <c r="DG46" s="289"/>
      <c r="DH46" s="289"/>
      <c r="DI46" s="289">
        <v>1.3832428429612134</v>
      </c>
      <c r="DJ46" s="289"/>
      <c r="DK46" s="289"/>
      <c r="DL46" s="289">
        <v>7.4883365932047719</v>
      </c>
      <c r="DM46" s="289">
        <v>7.3894222532668516</v>
      </c>
      <c r="DN46" s="289">
        <v>1.3908009705004567</v>
      </c>
      <c r="DO46" s="289"/>
      <c r="DP46" s="289">
        <v>29.288016528925606</v>
      </c>
      <c r="DQ46" s="289"/>
      <c r="DR46" s="289">
        <v>54.285328333333318</v>
      </c>
      <c r="DS46" s="289"/>
      <c r="DT46" s="289">
        <v>55.042837465564759</v>
      </c>
      <c r="DU46" s="289"/>
      <c r="DV46" s="289">
        <v>0</v>
      </c>
      <c r="DW46" s="289"/>
      <c r="DX46" s="289">
        <v>2</v>
      </c>
      <c r="DY46" s="289"/>
      <c r="DZ46" s="289">
        <v>5</v>
      </c>
      <c r="EA46" s="289"/>
      <c r="EB46" s="290">
        <f>SUM(RD[[#This Row],[IS1_Inv1_M1]:[IS1_Inv1_M2]])</f>
        <v>25604</v>
      </c>
      <c r="EC46" s="290">
        <f>SUM(RD[[#This Row],[IS2_Inv1_M1]:[IS5_Inv1_M4]])</f>
        <v>181876</v>
      </c>
      <c r="ED46" s="290">
        <f>SUM(RD[[#This Row],[IS6_Inv1_M1]:[IS6_Inv2_M2]])+SUM(RD[[#This Row],[IS8_Inv1_M1]:[IS8_Inv4_M2]])</f>
        <v>148537</v>
      </c>
      <c r="EE46" s="290">
        <f>SUM(RD[[#This Row],[IS7_Inv1_M1]:[IS7_Inv1_M2]])</f>
        <v>25575</v>
      </c>
      <c r="EF46" s="127">
        <f>SUM(RD[[#This Row],[IS9_Inv1_M1]:[IS12_Inv2_M4]])</f>
        <v>270271</v>
      </c>
      <c r="EG46" s="127">
        <f>SUM(RD[[#This Row],[IS13_Inv1_M1]:[IS14_Inv1_M4]])</f>
        <v>124911</v>
      </c>
      <c r="EH46" s="127">
        <f>SUM(RD[[#This Row],[IS15_Inv1_M1]:[IS15_Inv2_M1]])</f>
        <v>5049</v>
      </c>
      <c r="EI46" s="127">
        <f>SUM(RD[[#This Row],[IS16_Inv1_M1]:[IS17_Inv2_M2]])</f>
        <v>68919</v>
      </c>
      <c r="EJ46" s="127">
        <f>SUM(RD[[#This Row],[IS18_Inv1_M1]:[IS19_Inv2_M2]])</f>
        <v>45752</v>
      </c>
      <c r="EK46" s="127">
        <f>SUM(RD[[#This Row],[IS20_Inv1_M1]:[IS20_Inv2_M2]])</f>
        <v>0</v>
      </c>
      <c r="EL46" s="290">
        <f>SUM(RD[[#This Row],[O2R4_P1]:[O2R22_P2]])</f>
        <v>896494</v>
      </c>
      <c r="EM46" s="290">
        <f>IFERROR(AVERAGEIF(RD[[#This Row],[POA_UP_MCR (KWh/m2)]:[POA_UP_Ph3 (KWh/m2)2]],"&lt;&gt;0",RD[[#This Row],[POA_UP_MCR (KWh/m2)]:[POA_UP_Ph3 (KWh/m2)2]]),"")</f>
        <v>7.0611181986232401</v>
      </c>
      <c r="EN46" s="290">
        <f>IFERROR(AVERAGEIF(RD[[#This Row],[POA_Down_MCR (KWh/m2)]:[POA_Down_Ph3 (KWh/m2)22]],"&lt;&gt;0",RD[[#This Row],[POA_Down_MCR (KWh/m2)]:[POA_Down_Ph3 (KWh/m2)22]]),"")</f>
        <v>1.3832428429612134</v>
      </c>
      <c r="EO46" s="290">
        <f>IFERROR(AVERAGEIF(RD[[#This Row],[GHI_UP_MCR (KWh/m2)]:[GHI_UP_IS1 (KWh/m2)]],"&lt;&gt;0",RD[[#This Row],[GHI_UP_MCR (KWh/m2)]:[GHI_UP_IS1 (KWh/m2)]]),"")</f>
        <v>7.4388794232358117</v>
      </c>
      <c r="EP46" s="290">
        <f>IFERROR(AVERAGEIF(RD[[#This Row],[GHI_Down_MCR (KWh/m2)]:[GHI_Down_IS1 (KWh/m2)]],"&lt;&gt;0",RD[[#This Row],[GHI_Down_MCR (KWh/m2)]:[GHI_Down_IS1 (KWh/m2)]]),"")</f>
        <v>1.3908009705004567</v>
      </c>
      <c r="EQ46" s="128">
        <v>640.30499999999995</v>
      </c>
      <c r="ER46" s="128">
        <v>898.62300000000005</v>
      </c>
      <c r="ES46" s="128">
        <v>71.629000000000005</v>
      </c>
      <c r="ET46" s="128">
        <v>229.56100000000001</v>
      </c>
      <c r="EU46" s="128">
        <v>185.96199999999999</v>
      </c>
      <c r="EV46" s="128">
        <v>294.59899999999999</v>
      </c>
      <c r="EW46" s="128"/>
      <c r="EX46" s="128">
        <v>84.123999999999995</v>
      </c>
      <c r="EY46" s="128">
        <v>195407</v>
      </c>
      <c r="EZ46" s="128">
        <v>255467</v>
      </c>
      <c r="FA46" s="128">
        <v>129.58000000000001</v>
      </c>
      <c r="FB46" s="128">
        <v>78.418000000000006</v>
      </c>
      <c r="FC46" s="128">
        <v>279.58499999999998</v>
      </c>
      <c r="FD46" s="128">
        <v>104.667</v>
      </c>
      <c r="FE46" s="128">
        <v>0.11600000000000001</v>
      </c>
      <c r="FF46" s="128">
        <v>296.54899999999998</v>
      </c>
      <c r="FG46" s="128">
        <v>224.21899999999999</v>
      </c>
      <c r="FH46" s="291" t="str">
        <f>IF((RD[[#This Row],[33 kV_Wind_F1_Ex]]-EQ45)*165000&lt;=0,"",(RD[[#This Row],[33 kV_Wind_F1_Ex]]-EQ45)*165000)</f>
        <v/>
      </c>
      <c r="FI46" s="292">
        <f>IF((RD[[#This Row],[33 kV_Wind_F2_Ex]]-ER45)*165000&lt;=0,"",(RD[[#This Row],[33 kV_Wind_F2_Ex]]-ER45)*165000)</f>
        <v>54779.999999998952</v>
      </c>
      <c r="FJ46" s="131">
        <f>IF((RD[[#This Row],[33 kV_Wind_F3_Ex]]-ES45)*225000&lt;=0,"",(RD[[#This Row],[33 kV_Wind_F3_Ex]]-ES45)*225000)</f>
        <v>252225.0000000021</v>
      </c>
      <c r="FK46" s="131">
        <f>IF((RD[[#This Row],[33 kV_Wind_F4_Ex]]-ET45)*165000&lt;=0,"",(RD[[#This Row],[33 kV_Wind_F4_Ex]]-ET45)*165000)</f>
        <v>44880.000000003267</v>
      </c>
      <c r="FL46" s="228">
        <f>IF((RD[[#This Row],[33 kV_Solar_F1_Ex]]-EU45)*225000&lt;=0,"",(RD[[#This Row],[33 kV_Solar_F1_Ex]]-EU45)*225000)</f>
        <v>213749.99999999744</v>
      </c>
      <c r="FM46" s="132">
        <f>IF((RD[[#This Row],[33kV_Solar_F2_Ex]]-EV45)*225000&lt;=0,"",(RD[[#This Row],[33kV_Solar_F2_Ex]]-EV45)*225000)</f>
        <v>202275.0000000002</v>
      </c>
      <c r="FN46" s="292"/>
      <c r="FO46" s="131">
        <f>IF((RD[[#This Row],[33kV_Solar_F4_Ex]]-EX45)*225000&lt;=0,"",(RD[[#This Row],[33kV_Solar_F4_Ex]]-EX45)*225000)</f>
        <v>189674.99999999758</v>
      </c>
      <c r="FP46" s="292">
        <f>IF((RD[[#This Row],[33kV_OG1_Ex]]-EY45)*1000&lt;=0,0,(RD[[#This Row],[33kV_OG1_Ex]]-EY45)*1000)</f>
        <v>606000</v>
      </c>
      <c r="FQ46" s="228">
        <f>IFERROR(IF((RD[[#This Row],[33kV_OG2_Ex]]-EZ45)*1000&lt;=0,0,(RD[[#This Row],[33kV_OG2_Ex]]-EZ45)*1000),0)</f>
        <v>352000</v>
      </c>
      <c r="FR46" s="132">
        <f>IF((RD[[#This Row],[220kV_TX1_Ex]]-FA45)*800000&lt;=0,0,(RD[[#This Row],[220kV_TX1_Ex]]-FA45)*800000)</f>
        <v>596800.00000000745</v>
      </c>
      <c r="FS46" s="228">
        <f>IF((RD[[#This Row],[220kV_Tx2_Ex]]-FB45)*800000&lt;=0,0,(RD[[#This Row],[220kV_Tx2_Ex]]-FB45)*800000)</f>
        <v>344000.00000000547</v>
      </c>
      <c r="FT46" s="292">
        <f>IF((RD[[#This Row],[220kV_TL_TVM_Ex]]-FC45)*1600000&lt;=0,0,(RD[[#This Row],[220kV_TL_TVM_Ex]]-FC45)*1600000)</f>
        <v>950399.99999999057</v>
      </c>
      <c r="FU46" s="292">
        <f>IF((RD[[#This Row],[220kV_C&amp;R_PQM_Ex]]-FD45)*1600000&lt;=0,"",(RD[[#This Row],[220kV_C&amp;R_PQM_Ex]]-FD45)*1600000)</f>
        <v>953600.00000000582</v>
      </c>
      <c r="FV46" s="228">
        <f>IFERROR(IF((RD[[#This Row],[220KV_C&amp;R_PQM_Im]]-FE45)*1600000&lt;=0,0,(RD[[#This Row],[220KV_C&amp;R_PQM_Im]]-FE45)*1600000),"")</f>
        <v>0</v>
      </c>
      <c r="FW46" s="228">
        <f>(RD[[#This Row],[33kV_Aux1_Im]]-FB43)</f>
        <v>219.82599999999996</v>
      </c>
      <c r="FX46" s="228">
        <f>IF((RD[[#This Row],[33kV_Aux2_Im]]-FG45)*1000&lt;=0,"",(RD[[#This Row],[33kV_Aux2_Im]]-FG45)*1000)</f>
        <v>229.99999999998977</v>
      </c>
      <c r="FY46" s="292">
        <f>IFERROR(RD[[#This Row],[33kV_OG1_Energy (MWh)]]+RD[[#This Row],[33kV_OG2_Energy (MWh)]],"")</f>
        <v>958000</v>
      </c>
      <c r="FZ46" s="292">
        <f>IFERROR(RD[[#This Row],[220kV_TL_TVM Energy (MWh)]]-RD[[#This Row],[220KV_C&amp;R_PQM_im (MWh)]],"")</f>
        <v>950399.99999999057</v>
      </c>
      <c r="GA46" s="229">
        <f>IFERROR(RD[[#This Row],[33 kV Total Export (MWH)]]/RD[[#This Row],[220 KV Net Export (MWh)]]-1,"")</f>
        <v>7.9966329966429939E-3</v>
      </c>
      <c r="GB46" s="230">
        <f>IFERROR((RD[[#This Row],[Sunset Time (POA&lt;20 W/m2)]]-RD[[#This Row],[Sunrise Time (POA&gt;20 W/m2)]])*24,0)</f>
        <v>12.083333333333336</v>
      </c>
      <c r="GC46" s="231">
        <f>IFERROR(SUM(RD[[#This Row],[33 kV_Solar_F1_Energy (kWh)]:[33 kV_Solar_F4_Energy (MWh)]])+(RD[[#This Row],[33 kV_Wind_F3_Energy (MWh)]])-(RD[[#This Row],[33 kV Line Loss (%)]]*RD[[#This Row],[220 KV Net Export (MWh)]]),"")</f>
        <v>850324.99999998789</v>
      </c>
      <c r="GD46" s="57">
        <f t="shared" si="190"/>
        <v>857924.99999999732</v>
      </c>
      <c r="GE46" s="143">
        <v>154.24</v>
      </c>
      <c r="GF46" s="57">
        <f t="shared" si="193"/>
        <v>99660.000000002212</v>
      </c>
      <c r="GG46" s="8">
        <f>IFERROR(RD[[#This Row],[Wind Export (33 kV)]]*(1-RD[[#This Row],[33 kV Line Loss (%)]]),RD[[#This Row],[Wind Export (33 kV)]])</f>
        <v>98863.055555556755</v>
      </c>
      <c r="GH46" s="144"/>
      <c r="GI46" s="144"/>
      <c r="GJ46" t="str">
        <f>IFERROR(RD[[#This Row],[E_AC (WPR)]]/RD[[#This Row],[E_DC (WPR)]],"")</f>
        <v/>
      </c>
    </row>
    <row r="47" spans="1:192">
      <c r="A47" s="124">
        <f t="shared" si="195"/>
        <v>45787</v>
      </c>
      <c r="B47" s="129">
        <f>YEAR(RD[[#This Row],[Date]])+IF(MONTH(RD[[#This Row],[Date]])&gt;=4,1,0)</f>
        <v>2026</v>
      </c>
      <c r="C47" s="129">
        <f>YEAR(RD[[#This Row],[Date]])</f>
        <v>2025</v>
      </c>
      <c r="D47" s="130">
        <f t="shared" ref="D47:D58" si="196">A47-DAY(A47)+1</f>
        <v>45778</v>
      </c>
      <c r="E47" s="129">
        <f>DAY(EOMONTH(RD[[#This Row],[Date]],0))</f>
        <v>31</v>
      </c>
      <c r="F47" s="136">
        <v>0.2638888888888889</v>
      </c>
      <c r="G47" s="136">
        <v>0.76527777777777783</v>
      </c>
      <c r="H47" s="126">
        <v>10977</v>
      </c>
      <c r="I47" s="126">
        <v>11156</v>
      </c>
      <c r="J47" s="126">
        <v>10674</v>
      </c>
      <c r="K47" s="126">
        <v>10083</v>
      </c>
      <c r="L47" s="126">
        <v>10531</v>
      </c>
      <c r="M47" s="126">
        <v>10500</v>
      </c>
      <c r="N47" s="126">
        <v>10831</v>
      </c>
      <c r="O47" s="126">
        <v>10647</v>
      </c>
      <c r="P47" s="126">
        <v>10459</v>
      </c>
      <c r="Q47" s="126">
        <v>10638</v>
      </c>
      <c r="R47" s="126">
        <v>10508</v>
      </c>
      <c r="S47" s="126">
        <v>10520</v>
      </c>
      <c r="T47" s="126">
        <v>10317</v>
      </c>
      <c r="U47" s="126">
        <v>11240</v>
      </c>
      <c r="V47" s="126">
        <v>7663</v>
      </c>
      <c r="W47" s="126">
        <v>7474</v>
      </c>
      <c r="X47" s="126">
        <v>7663</v>
      </c>
      <c r="Y47" s="126">
        <v>7148</v>
      </c>
      <c r="Z47" s="126">
        <v>11504</v>
      </c>
      <c r="AA47" s="126">
        <v>11244</v>
      </c>
      <c r="AB47" s="126">
        <v>10087</v>
      </c>
      <c r="AC47" s="126">
        <v>10400</v>
      </c>
      <c r="AD47" s="126">
        <v>11034</v>
      </c>
      <c r="AE47" s="126">
        <v>11230</v>
      </c>
      <c r="AF47" s="126">
        <v>11725</v>
      </c>
      <c r="AG47" s="126">
        <v>11745</v>
      </c>
      <c r="AH47" s="126">
        <v>10985</v>
      </c>
      <c r="AI47" s="126">
        <v>11298</v>
      </c>
      <c r="AJ47" s="126">
        <v>10842</v>
      </c>
      <c r="AK47" s="126">
        <v>10605</v>
      </c>
      <c r="AL47" s="126">
        <v>10174</v>
      </c>
      <c r="AM47" s="126">
        <v>10592</v>
      </c>
      <c r="AN47" s="126">
        <v>7899</v>
      </c>
      <c r="AO47" s="126">
        <v>8024</v>
      </c>
      <c r="AP47" s="126">
        <v>7072</v>
      </c>
      <c r="AQ47" s="126">
        <v>7281</v>
      </c>
      <c r="AR47" s="126">
        <v>7670</v>
      </c>
      <c r="AS47" s="126">
        <v>7905</v>
      </c>
      <c r="AT47" s="126">
        <v>7715</v>
      </c>
      <c r="AU47" s="126">
        <v>7557</v>
      </c>
      <c r="AV47" s="126">
        <v>8023</v>
      </c>
      <c r="AW47" s="126">
        <v>7463</v>
      </c>
      <c r="AX47" s="126">
        <v>7759</v>
      </c>
      <c r="AY47" s="126">
        <v>7974</v>
      </c>
      <c r="AZ47" s="126">
        <v>8200</v>
      </c>
      <c r="BA47" s="126">
        <v>2690</v>
      </c>
      <c r="BB47" s="126">
        <v>7830</v>
      </c>
      <c r="BC47" s="126">
        <v>7721</v>
      </c>
      <c r="BD47" s="126">
        <v>7201</v>
      </c>
      <c r="BE47" s="126">
        <v>7496</v>
      </c>
      <c r="BF47" s="126">
        <v>7176</v>
      </c>
      <c r="BG47" s="126">
        <v>7541</v>
      </c>
      <c r="BH47" s="126">
        <v>8006</v>
      </c>
      <c r="BI47" s="126">
        <v>6924</v>
      </c>
      <c r="BJ47" s="126">
        <v>7185</v>
      </c>
      <c r="BK47" s="126">
        <v>7335</v>
      </c>
      <c r="BL47" s="126">
        <v>7528</v>
      </c>
      <c r="BM47" s="126">
        <v>7424</v>
      </c>
      <c r="BN47" s="126">
        <v>6769</v>
      </c>
      <c r="BO47" s="126">
        <v>7409</v>
      </c>
      <c r="BP47" s="126">
        <v>7024</v>
      </c>
      <c r="BQ47" s="126">
        <v>7096</v>
      </c>
      <c r="BR47" s="126">
        <v>6960</v>
      </c>
      <c r="BS47" s="126">
        <v>7611</v>
      </c>
      <c r="BT47" s="126">
        <v>11320</v>
      </c>
      <c r="BU47" s="126">
        <v>10222</v>
      </c>
      <c r="BV47" s="126">
        <v>11273</v>
      </c>
      <c r="BW47" s="126">
        <v>10701</v>
      </c>
      <c r="BX47" s="126">
        <v>10701</v>
      </c>
      <c r="BY47" s="126">
        <v>9540</v>
      </c>
      <c r="BZ47" s="126">
        <v>11302</v>
      </c>
      <c r="CA47" s="126">
        <v>10592</v>
      </c>
      <c r="CB47" s="126">
        <v>8179</v>
      </c>
      <c r="CC47" s="126">
        <v>6586</v>
      </c>
      <c r="CD47" s="126">
        <v>7616</v>
      </c>
      <c r="CE47" s="126">
        <v>6369</v>
      </c>
      <c r="CF47" s="126">
        <v>4520</v>
      </c>
      <c r="CG47" s="126">
        <v>0</v>
      </c>
      <c r="CH47" s="126">
        <v>10280</v>
      </c>
      <c r="CI47" s="126">
        <v>10434</v>
      </c>
      <c r="CJ47" s="126">
        <v>9400</v>
      </c>
      <c r="CK47" s="126">
        <v>10829</v>
      </c>
      <c r="CL47" s="126">
        <v>11159</v>
      </c>
      <c r="CM47" s="126">
        <v>6892</v>
      </c>
      <c r="CN47" s="126">
        <v>61</v>
      </c>
      <c r="CO47" s="126">
        <v>60</v>
      </c>
      <c r="CP47" s="126">
        <v>1039</v>
      </c>
      <c r="CQ47" s="126">
        <v>0</v>
      </c>
      <c r="CR47" s="126"/>
      <c r="CS47" s="126"/>
      <c r="CT47" s="126"/>
      <c r="CU47" s="126"/>
      <c r="CV47" s="126">
        <v>10233</v>
      </c>
      <c r="CW47" s="126">
        <v>10609</v>
      </c>
      <c r="CX47" s="126">
        <v>9387</v>
      </c>
      <c r="CY47" s="126">
        <v>9761</v>
      </c>
      <c r="CZ47" s="126"/>
      <c r="DA47" s="126"/>
      <c r="DB47" s="126"/>
      <c r="DC47" s="126"/>
      <c r="DD47" s="289">
        <v>6.1854384690410313</v>
      </c>
      <c r="DE47" s="289">
        <v>6.0920345857306577</v>
      </c>
      <c r="DF47" s="289">
        <v>5.9885396689560455</v>
      </c>
      <c r="DG47" s="289"/>
      <c r="DH47" s="289"/>
      <c r="DI47" s="289">
        <v>1.2119587928636051</v>
      </c>
      <c r="DJ47" s="289"/>
      <c r="DK47" s="289"/>
      <c r="DL47" s="289">
        <v>6.3658688404794868</v>
      </c>
      <c r="DM47" s="289">
        <v>6.269830914363264</v>
      </c>
      <c r="DN47" s="289">
        <v>1.2098384068695243</v>
      </c>
      <c r="DO47" s="289"/>
      <c r="DP47" s="289">
        <v>29.561894882434352</v>
      </c>
      <c r="DQ47" s="289"/>
      <c r="DR47" s="289">
        <v>51.92656200553251</v>
      </c>
      <c r="DS47" s="289"/>
      <c r="DT47" s="289">
        <v>55.476486860304348</v>
      </c>
      <c r="DU47" s="289"/>
      <c r="DV47" s="289">
        <v>0</v>
      </c>
      <c r="DW47" s="289"/>
      <c r="DX47" s="289">
        <v>2.8</v>
      </c>
      <c r="DY47" s="289"/>
      <c r="DZ47" s="289">
        <v>5.8</v>
      </c>
      <c r="EA47" s="289"/>
      <c r="EB47" s="127">
        <f>SUM(RD[[#This Row],[IS1_Inv1_M1]:[IS1_Inv1_M2]])</f>
        <v>22133</v>
      </c>
      <c r="EC47" s="127">
        <f>SUM(RD[[#This Row],[IS2_Inv1_M1]:[IS5_Inv1_M4]])</f>
        <v>156896</v>
      </c>
      <c r="ED47" s="127">
        <f>SUM(RD[[#This Row],[IS6_Inv1_M1]:[IS6_Inv2_M2]])+SUM(RD[[#This Row],[IS8_Inv1_M1]:[IS8_Inv4_M2]])</f>
        <v>131201</v>
      </c>
      <c r="EE47" s="127">
        <f>SUM(RD[[#This Row],[IS7_Inv1_M1]:[IS7_Inv1_M2]])</f>
        <v>22264</v>
      </c>
      <c r="EF47" s="127">
        <f>SUM(RD[[#This Row],[IS9_Inv1_M1]:[IS12_Inv2_M4]])</f>
        <v>235468</v>
      </c>
      <c r="EG47" s="127">
        <f>SUM(RD[[#This Row],[IS13_Inv1_M1]:[IS14_Inv1_M4]])</f>
        <v>114401</v>
      </c>
      <c r="EH47" s="127">
        <f>SUM(RD[[#This Row],[IS15_Inv1_M1]:[IS15_Inv2_M1]])</f>
        <v>4520</v>
      </c>
      <c r="EI47" s="127">
        <f>SUM(RD[[#This Row],[IS16_Inv1_M1]:[IS17_Inv2_M2]])</f>
        <v>58994</v>
      </c>
      <c r="EJ47" s="127">
        <f>SUM(RD[[#This Row],[IS18_Inv1_M1]:[IS19_Inv2_M2]])</f>
        <v>41150</v>
      </c>
      <c r="EK47" s="127">
        <f>SUM(RD[[#This Row],[IS20_Inv1_M1]:[IS20_Inv2_M2]])</f>
        <v>0</v>
      </c>
      <c r="EL47" s="290">
        <f>SUM(RD[[#This Row],[O2R4_P1]:[O2R22_P2]])</f>
        <v>787027</v>
      </c>
      <c r="EM47" s="127">
        <f>IFERROR(AVERAGEIF(RD[[#This Row],[POA_UP_MCR (KWh/m2)]:[POA_UP_Ph3 (KWh/m2)2]],"&lt;&gt;0",RD[[#This Row],[POA_UP_MCR (KWh/m2)]:[POA_UP_Ph3 (KWh/m2)2]]),"")</f>
        <v>6.0886709079092443</v>
      </c>
      <c r="EN47" s="127">
        <f>IFERROR(AVERAGEIF(RD[[#This Row],[POA_Down_MCR (KWh/m2)]:[POA_Down_Ph3 (KWh/m2)22]],"&lt;&gt;0",RD[[#This Row],[POA_Down_MCR (KWh/m2)]:[POA_Down_Ph3 (KWh/m2)22]]),"")</f>
        <v>1.2119587928636051</v>
      </c>
      <c r="EO47" s="127">
        <f>IFERROR(AVERAGEIF(RD[[#This Row],[GHI_UP_MCR (KWh/m2)]:[GHI_UP_IS1 (KWh/m2)]],"&lt;&gt;0",RD[[#This Row],[GHI_UP_MCR (KWh/m2)]:[GHI_UP_IS1 (KWh/m2)]]),"")</f>
        <v>6.3178498774213754</v>
      </c>
      <c r="EP47" s="127">
        <f>IFERROR(AVERAGEIF(RD[[#This Row],[GHI_Down_MCR (KWh/m2)]:[GHI_Down_IS1 (KWh/m2)]],"&lt;&gt;0",RD[[#This Row],[GHI_Down_MCR (KWh/m2)]:[GHI_Down_IS1 (KWh/m2)]]),"")</f>
        <v>1.2098384068695243</v>
      </c>
      <c r="EQ47" s="128">
        <v>640.30499999999995</v>
      </c>
      <c r="ER47" s="128">
        <v>899.14800000000002</v>
      </c>
      <c r="ES47" s="128">
        <v>72.613</v>
      </c>
      <c r="ET47" s="128">
        <v>229.97900000000001</v>
      </c>
      <c r="EU47" s="128">
        <v>186.80500000000001</v>
      </c>
      <c r="EV47" s="128">
        <v>295.37799999999999</v>
      </c>
      <c r="EW47" s="128"/>
      <c r="EX47" s="128">
        <v>84.881</v>
      </c>
      <c r="EY47" s="128">
        <v>195943</v>
      </c>
      <c r="EZ47" s="128">
        <v>255837</v>
      </c>
      <c r="FA47" s="128">
        <v>130.24600000000001</v>
      </c>
      <c r="FB47" s="128">
        <v>78.873999999999995</v>
      </c>
      <c r="FC47" s="128">
        <v>280.14800000000002</v>
      </c>
      <c r="FD47" s="128">
        <v>105.229</v>
      </c>
      <c r="FE47" s="128">
        <v>0.11700000000000001</v>
      </c>
      <c r="FF47" s="128">
        <v>296.56900000000002</v>
      </c>
      <c r="FG47" s="128">
        <v>224.589</v>
      </c>
      <c r="FH47" s="291" t="str">
        <f>IF((RD[[#This Row],[33 kV_Wind_F1_Ex]]-EQ46)*165000&lt;=0,"",(RD[[#This Row],[33 kV_Wind_F1_Ex]]-EQ46)*165000)</f>
        <v/>
      </c>
      <c r="FI47" s="292">
        <f>IF((RD[[#This Row],[33 kV_Wind_F2_Ex]]-ER46)*165000&lt;=0,"",(RD[[#This Row],[33 kV_Wind_F2_Ex]]-ER46)*165000)</f>
        <v>86624.999999996246</v>
      </c>
      <c r="FJ47" s="131">
        <f>IF((RD[[#This Row],[33 kV_Wind_F3_Ex]]-ES46)*225000&lt;=0,"",(RD[[#This Row],[33 kV_Wind_F3_Ex]]-ES46)*225000)</f>
        <v>221399.99999999881</v>
      </c>
      <c r="FK47" s="131">
        <f>IF((RD[[#This Row],[33 kV_Wind_F4_Ex]]-ET46)*165000&lt;=0,"",(RD[[#This Row],[33 kV_Wind_F4_Ex]]-ET46)*165000)</f>
        <v>68970.000000001048</v>
      </c>
      <c r="FL47" s="228">
        <f>IF((RD[[#This Row],[33 kV_Solar_F1_Ex]]-EU46)*225000&lt;=0,"",(RD[[#This Row],[33 kV_Solar_F1_Ex]]-EU46)*225000)</f>
        <v>189675.00000000399</v>
      </c>
      <c r="FM47" s="132">
        <f>IF((RD[[#This Row],[33kV_Solar_F2_Ex]]-EV46)*225000&lt;=0,"",(RD[[#This Row],[33kV_Solar_F2_Ex]]-EV46)*225000)</f>
        <v>175274.99999999919</v>
      </c>
      <c r="FN47" s="292"/>
      <c r="FO47" s="131">
        <f>IF((RD[[#This Row],[33kV_Solar_F4_Ex]]-EX46)*225000&lt;=0,"",(RD[[#This Row],[33kV_Solar_F4_Ex]]-EX46)*225000)</f>
        <v>170325.00000000114</v>
      </c>
      <c r="FP47" s="292">
        <f>IF((RD[[#This Row],[33kV_OG1_Ex]]-EY46)*1000&lt;=0,0,(RD[[#This Row],[33kV_OG1_Ex]]-EY46)*1000)</f>
        <v>536000</v>
      </c>
      <c r="FQ47" s="228">
        <f>IFERROR(IF((RD[[#This Row],[33kV_OG2_Ex]]-EZ46)*1000&lt;=0,0,(RD[[#This Row],[33kV_OG2_Ex]]-EZ46)*1000),0)</f>
        <v>370000</v>
      </c>
      <c r="FR47" s="132">
        <f>IF((RD[[#This Row],[220kV_TX1_Ex]]-FA46)*800000&lt;=0,0,(RD[[#This Row],[220kV_TX1_Ex]]-FA46)*800000)</f>
        <v>532799.99999999744</v>
      </c>
      <c r="FS47" s="228">
        <f>IF((RD[[#This Row],[220kV_Tx2_Ex]]-FB46)*800000&lt;=0,0,(RD[[#This Row],[220kV_Tx2_Ex]]-FB46)*800000)</f>
        <v>364799.99999999109</v>
      </c>
      <c r="FT47" s="292">
        <f>IF((RD[[#This Row],[220kV_TL_TVM_Ex]]-FC46)*1600000&lt;=0,0,(RD[[#This Row],[220kV_TL_TVM_Ex]]-FC46)*1600000)</f>
        <v>900800.00000007206</v>
      </c>
      <c r="FU47" s="292">
        <f>IF((RD[[#This Row],[220kV_C&amp;R_PQM_Ex]]-FD46)*1600000&lt;=0,"",(RD[[#This Row],[220kV_C&amp;R_PQM_Ex]]-FD46)*1600000)</f>
        <v>899199.99999999616</v>
      </c>
      <c r="FV47" s="228">
        <f>IFERROR(IF((RD[[#This Row],[220KV_C&amp;R_PQM_Im]]-FE46)*1600000&lt;=0,0,(RD[[#This Row],[220KV_C&amp;R_PQM_Im]]-FE46)*1600000),"")</f>
        <v>1600.0000000000014</v>
      </c>
      <c r="FW47" s="228">
        <f>(RD[[#This Row],[33kV_Aux1_Im]]-FB44)</f>
        <v>219.20600000000002</v>
      </c>
      <c r="FX47" s="228">
        <f>IF((RD[[#This Row],[33kV_Aux2_Im]]-FG46)*1000&lt;=0,"",(RD[[#This Row],[33kV_Aux2_Im]]-FG46)*1000)</f>
        <v>370.00000000000455</v>
      </c>
      <c r="FY47" s="292">
        <f>IFERROR(RD[[#This Row],[33kV_OG1_Energy (MWh)]]+RD[[#This Row],[33kV_OG2_Energy (MWh)]],"")</f>
        <v>906000</v>
      </c>
      <c r="FZ47" s="292">
        <f>IFERROR(RD[[#This Row],[220kV_TL_TVM Energy (MWh)]]-RD[[#This Row],[220KV_C&amp;R_PQM_im (MWh)]],"")</f>
        <v>899200.00000007206</v>
      </c>
      <c r="GA47" s="229">
        <f>IFERROR(RD[[#This Row],[33 kV Total Export (MWH)]]/RD[[#This Row],[220 KV Net Export (MWh)]]-1,"")</f>
        <v>7.5622775799903952E-3</v>
      </c>
      <c r="GB47" s="230">
        <f>IFERROR((RD[[#This Row],[Sunset Time (POA&lt;20 W/m2)]]-RD[[#This Row],[Sunrise Time (POA&gt;20 W/m2)]])*24,0)</f>
        <v>12.033333333333333</v>
      </c>
      <c r="GC47" s="231">
        <f>IFERROR(SUM(RD[[#This Row],[33 kV_Solar_F1_Energy (kWh)]:[33 kV_Solar_F4_Energy (MWh)]])+(RD[[#This Row],[33 kV_Wind_F3_Energy (MWh)]])-(RD[[#This Row],[33 kV Line Loss (%)]]*RD[[#This Row],[220 KV Net Export (MWh)]]),"")</f>
        <v>749875.0000000752</v>
      </c>
      <c r="GD47" s="57">
        <f t="shared" si="190"/>
        <v>756675.00000000314</v>
      </c>
      <c r="GE47" s="143">
        <v>154.24</v>
      </c>
      <c r="GF47" s="57">
        <f t="shared" si="193"/>
        <v>155594.99999999729</v>
      </c>
      <c r="GG47" s="8">
        <f>IFERROR(RD[[#This Row],[Wind Export (33 kV)]]*(1-RD[[#This Row],[33 kV Line Loss (%)]]),RD[[#This Row],[Wind Export (33 kV)]])</f>
        <v>154418.34741993871</v>
      </c>
      <c r="GH47" s="144"/>
      <c r="GI47" s="144"/>
      <c r="GJ47" t="str">
        <f>IFERROR(RD[[#This Row],[E_AC (WPR)]]/RD[[#This Row],[E_DC (WPR)]],"")</f>
        <v/>
      </c>
    </row>
    <row r="48" spans="1:192">
      <c r="A48" s="124">
        <f t="shared" si="195"/>
        <v>45788</v>
      </c>
      <c r="B48" s="129">
        <f>YEAR(RD[[#This Row],[Date]])+IF(MONTH(RD[[#This Row],[Date]])&gt;=4,1,0)</f>
        <v>2026</v>
      </c>
      <c r="C48" s="129">
        <f>YEAR(RD[[#This Row],[Date]])</f>
        <v>2025</v>
      </c>
      <c r="D48" s="130">
        <f t="shared" si="196"/>
        <v>45778</v>
      </c>
      <c r="E48" s="129">
        <f>DAY(EOMONTH(RD[[#This Row],[Date]],0))</f>
        <v>31</v>
      </c>
      <c r="F48" s="136">
        <v>0.2638888888888889</v>
      </c>
      <c r="G48" s="136">
        <v>0.76041666666666663</v>
      </c>
      <c r="H48" s="126">
        <v>10584</v>
      </c>
      <c r="I48" s="126">
        <v>10520</v>
      </c>
      <c r="J48" s="126">
        <v>10176</v>
      </c>
      <c r="K48" s="126">
        <v>9766</v>
      </c>
      <c r="L48" s="126">
        <v>10025</v>
      </c>
      <c r="M48" s="126">
        <v>9919</v>
      </c>
      <c r="N48" s="126">
        <v>10421</v>
      </c>
      <c r="O48" s="126">
        <v>10434</v>
      </c>
      <c r="P48" s="126">
        <v>10061</v>
      </c>
      <c r="Q48" s="126">
        <v>10325</v>
      </c>
      <c r="R48" s="126">
        <v>9885</v>
      </c>
      <c r="S48" s="126">
        <v>9940</v>
      </c>
      <c r="T48" s="126">
        <v>9749</v>
      </c>
      <c r="U48" s="126">
        <v>10527</v>
      </c>
      <c r="V48" s="126">
        <v>7101</v>
      </c>
      <c r="W48" s="126">
        <v>6923</v>
      </c>
      <c r="X48" s="126">
        <v>7111</v>
      </c>
      <c r="Y48" s="126">
        <v>6698</v>
      </c>
      <c r="Z48" s="126">
        <v>11054</v>
      </c>
      <c r="AA48" s="126">
        <v>10529</v>
      </c>
      <c r="AB48" s="126">
        <v>9465</v>
      </c>
      <c r="AC48" s="126">
        <v>9975</v>
      </c>
      <c r="AD48" s="126">
        <v>10917</v>
      </c>
      <c r="AE48" s="126">
        <v>11047</v>
      </c>
      <c r="AF48" s="126">
        <v>11055</v>
      </c>
      <c r="AG48" s="126">
        <v>11202</v>
      </c>
      <c r="AH48" s="126">
        <v>10358</v>
      </c>
      <c r="AI48" s="126">
        <v>10730</v>
      </c>
      <c r="AJ48" s="126">
        <v>10254</v>
      </c>
      <c r="AK48" s="126">
        <v>10104</v>
      </c>
      <c r="AL48" s="126">
        <v>9567</v>
      </c>
      <c r="AM48" s="126">
        <v>9806</v>
      </c>
      <c r="AN48" s="126">
        <v>7479</v>
      </c>
      <c r="AO48" s="126">
        <v>7432</v>
      </c>
      <c r="AP48" s="126">
        <v>6801</v>
      </c>
      <c r="AQ48" s="126">
        <v>6846</v>
      </c>
      <c r="AR48" s="126">
        <v>7146</v>
      </c>
      <c r="AS48" s="126">
        <v>7208</v>
      </c>
      <c r="AT48" s="126">
        <v>7009</v>
      </c>
      <c r="AU48" s="126">
        <v>7057</v>
      </c>
      <c r="AV48" s="126">
        <v>7243</v>
      </c>
      <c r="AW48" s="126">
        <v>6937</v>
      </c>
      <c r="AX48" s="126">
        <v>7206</v>
      </c>
      <c r="AY48" s="126">
        <v>7377</v>
      </c>
      <c r="AZ48" s="126">
        <v>7689</v>
      </c>
      <c r="BA48" s="126">
        <v>2482</v>
      </c>
      <c r="BB48" s="126">
        <v>7187</v>
      </c>
      <c r="BC48" s="126">
        <v>6984</v>
      </c>
      <c r="BD48" s="126">
        <v>6683</v>
      </c>
      <c r="BE48" s="126">
        <v>6911</v>
      </c>
      <c r="BF48" s="126">
        <v>6601</v>
      </c>
      <c r="BG48" s="126">
        <v>7127</v>
      </c>
      <c r="BH48" s="126">
        <v>7199</v>
      </c>
      <c r="BI48" s="126">
        <v>6296</v>
      </c>
      <c r="BJ48" s="126">
        <v>6572</v>
      </c>
      <c r="BK48" s="126">
        <v>6847</v>
      </c>
      <c r="BL48" s="126">
        <v>6951</v>
      </c>
      <c r="BM48" s="126">
        <v>6994</v>
      </c>
      <c r="BN48" s="126">
        <v>6439</v>
      </c>
      <c r="BO48" s="126">
        <v>6962</v>
      </c>
      <c r="BP48" s="126">
        <v>6607</v>
      </c>
      <c r="BQ48" s="126">
        <v>6697</v>
      </c>
      <c r="BR48" s="126">
        <v>6487</v>
      </c>
      <c r="BS48" s="126">
        <v>6965</v>
      </c>
      <c r="BT48" s="126">
        <v>10307</v>
      </c>
      <c r="BU48" s="126">
        <v>9411</v>
      </c>
      <c r="BV48" s="126">
        <v>10294</v>
      </c>
      <c r="BW48" s="126">
        <v>9674</v>
      </c>
      <c r="BX48" s="126">
        <v>9626</v>
      </c>
      <c r="BY48" s="126">
        <v>8701</v>
      </c>
      <c r="BZ48" s="126">
        <v>10194</v>
      </c>
      <c r="CA48" s="126">
        <v>9645</v>
      </c>
      <c r="CB48" s="126">
        <v>7232</v>
      </c>
      <c r="CC48" s="126">
        <v>5815</v>
      </c>
      <c r="CD48" s="126">
        <v>6654</v>
      </c>
      <c r="CE48" s="126">
        <v>5660</v>
      </c>
      <c r="CF48" s="126">
        <v>4118</v>
      </c>
      <c r="CG48" s="126">
        <v>0</v>
      </c>
      <c r="CH48" s="126">
        <v>9772</v>
      </c>
      <c r="CI48" s="126">
        <v>9874</v>
      </c>
      <c r="CJ48" s="126">
        <v>8595</v>
      </c>
      <c r="CK48" s="126">
        <v>9942</v>
      </c>
      <c r="CL48" s="126">
        <v>10145</v>
      </c>
      <c r="CM48" s="126">
        <v>6322</v>
      </c>
      <c r="CN48" s="126">
        <v>60</v>
      </c>
      <c r="CO48" s="126">
        <v>60</v>
      </c>
      <c r="CP48" s="126">
        <v>1609</v>
      </c>
      <c r="CQ48" s="126">
        <v>0</v>
      </c>
      <c r="CR48" s="126"/>
      <c r="CS48" s="126"/>
      <c r="CT48" s="126"/>
      <c r="CU48" s="126"/>
      <c r="CV48" s="126">
        <v>9900</v>
      </c>
      <c r="CW48" s="126">
        <v>9924</v>
      </c>
      <c r="CX48" s="126">
        <v>8888</v>
      </c>
      <c r="CY48" s="126">
        <v>9235</v>
      </c>
      <c r="CZ48" s="126"/>
      <c r="DA48" s="126"/>
      <c r="DB48" s="126"/>
      <c r="DC48" s="126"/>
      <c r="DD48" s="289">
        <v>6.0913528437267201</v>
      </c>
      <c r="DE48" s="289">
        <v>5.7942176586446728</v>
      </c>
      <c r="DF48" s="289">
        <v>5.5797326503673128</v>
      </c>
      <c r="DG48" s="289"/>
      <c r="DH48" s="289"/>
      <c r="DI48" s="289">
        <v>1.140646095630971</v>
      </c>
      <c r="DJ48" s="289"/>
      <c r="DK48" s="289"/>
      <c r="DL48" s="289">
        <v>6.2981157797951619</v>
      </c>
      <c r="DM48" s="289">
        <v>5.9715791760953669</v>
      </c>
      <c r="DN48" s="289">
        <v>1.2007072558193665</v>
      </c>
      <c r="DO48" s="289"/>
      <c r="DP48" s="289">
        <v>29.77814245810054</v>
      </c>
      <c r="DQ48" s="289"/>
      <c r="DR48" s="289">
        <v>51.814434860335176</v>
      </c>
      <c r="DS48" s="289"/>
      <c r="DT48" s="289">
        <v>58.003212290502766</v>
      </c>
      <c r="DU48" s="289"/>
      <c r="DV48" s="289">
        <v>0</v>
      </c>
      <c r="DW48" s="289"/>
      <c r="DX48" s="289">
        <v>2.7</v>
      </c>
      <c r="DY48" s="289"/>
      <c r="DZ48" s="289">
        <v>8.3000000000000007</v>
      </c>
      <c r="EA48" s="289"/>
      <c r="EB48" s="127">
        <f>SUM(RD[[#This Row],[IS1_Inv1_M1]:[IS1_Inv1_M2]])</f>
        <v>21104</v>
      </c>
      <c r="EC48" s="127">
        <f>SUM(RD[[#This Row],[IS2_Inv1_M1]:[IS5_Inv1_M4]])</f>
        <v>149061</v>
      </c>
      <c r="ED48" s="127">
        <f>SUM(RD[[#This Row],[IS6_Inv1_M1]:[IS6_Inv2_M2]])+SUM(RD[[#This Row],[IS8_Inv1_M1]:[IS8_Inv4_M2]])</f>
        <v>124099</v>
      </c>
      <c r="EE48" s="127">
        <f>SUM(RD[[#This Row],[IS7_Inv1_M1]:[IS7_Inv1_M2]])</f>
        <v>21964</v>
      </c>
      <c r="EF48" s="127">
        <f>SUM(RD[[#This Row],[IS9_Inv1_M1]:[IS12_Inv2_M4]])</f>
        <v>218421</v>
      </c>
      <c r="EG48" s="127">
        <f>SUM(RD[[#This Row],[IS13_Inv1_M1]:[IS14_Inv1_M4]])</f>
        <v>103213</v>
      </c>
      <c r="EH48" s="127">
        <f>SUM(RD[[#This Row],[IS15_Inv1_M1]:[IS15_Inv2_M1]])</f>
        <v>4118</v>
      </c>
      <c r="EI48" s="127">
        <f>SUM(RD[[#This Row],[IS16_Inv1_M1]:[IS17_Inv2_M2]])</f>
        <v>54650</v>
      </c>
      <c r="EJ48" s="127">
        <f>SUM(RD[[#This Row],[IS18_Inv1_M1]:[IS19_Inv2_M2]])</f>
        <v>39676</v>
      </c>
      <c r="EK48" s="127">
        <f>SUM(RD[[#This Row],[IS20_Inv1_M1]:[IS20_Inv2_M2]])</f>
        <v>0</v>
      </c>
      <c r="EL48" s="290">
        <f>SUM(RD[[#This Row],[O2R4_P1]:[O2R22_P2]])</f>
        <v>736306</v>
      </c>
      <c r="EM48" s="127">
        <f>IFERROR(AVERAGEIF(RD[[#This Row],[POA_UP_MCR (KWh/m2)]:[POA_UP_Ph3 (KWh/m2)2]],"&lt;&gt;0",RD[[#This Row],[POA_UP_MCR (KWh/m2)]:[POA_UP_Ph3 (KWh/m2)2]]),"")</f>
        <v>5.8217677175795686</v>
      </c>
      <c r="EN48" s="127">
        <f>IFERROR(AVERAGEIF(RD[[#This Row],[POA_Down_MCR (KWh/m2)]:[POA_Down_Ph3 (KWh/m2)22]],"&lt;&gt;0",RD[[#This Row],[POA_Down_MCR (KWh/m2)]:[POA_Down_Ph3 (KWh/m2)22]]),"")</f>
        <v>1.140646095630971</v>
      </c>
      <c r="EO48" s="127">
        <f>IFERROR(AVERAGEIF(RD[[#This Row],[GHI_UP_MCR (KWh/m2)]:[GHI_UP_IS1 (KWh/m2)]],"&lt;&gt;0",RD[[#This Row],[GHI_UP_MCR (KWh/m2)]:[GHI_UP_IS1 (KWh/m2)]]),"")</f>
        <v>6.1348474779452644</v>
      </c>
      <c r="EP48" s="127">
        <f>IFERROR(AVERAGEIF(RD[[#This Row],[GHI_Down_MCR (KWh/m2)]:[GHI_Down_IS1 (KWh/m2)]],"&lt;&gt;0",RD[[#This Row],[GHI_Down_MCR (KWh/m2)]:[GHI_Down_IS1 (KWh/m2)]]),"")</f>
        <v>1.2007072558193665</v>
      </c>
      <c r="EQ48" s="128">
        <v>640.30499999999995</v>
      </c>
      <c r="ER48" s="128">
        <v>899.779</v>
      </c>
      <c r="ES48" s="128">
        <v>73.528000000000006</v>
      </c>
      <c r="ET48" s="128">
        <v>230.583</v>
      </c>
      <c r="EU48" s="128">
        <v>187.60599999999999</v>
      </c>
      <c r="EV48" s="128">
        <v>296.12200000000001</v>
      </c>
      <c r="EW48" s="128"/>
      <c r="EX48" s="128">
        <v>85.570999999999998</v>
      </c>
      <c r="EY48" s="128">
        <v>196446</v>
      </c>
      <c r="EZ48" s="128">
        <v>256252</v>
      </c>
      <c r="FA48" s="128">
        <v>130.86799999999999</v>
      </c>
      <c r="FB48" s="128">
        <v>79.387</v>
      </c>
      <c r="FC48" s="128">
        <v>280.71699999999998</v>
      </c>
      <c r="FD48" s="128">
        <v>105.79900000000001</v>
      </c>
      <c r="FE48" s="128">
        <v>0.11700000000000001</v>
      </c>
      <c r="FF48" s="128">
        <v>0</v>
      </c>
      <c r="FG48" s="128">
        <v>224.96899999999999</v>
      </c>
      <c r="FH48" s="291" t="str">
        <f>IF((RD[[#This Row],[33 kV_Wind_F1_Ex]]-EQ47)*165000&lt;=0,"",(RD[[#This Row],[33 kV_Wind_F1_Ex]]-EQ47)*165000)</f>
        <v/>
      </c>
      <c r="FI48" s="292">
        <f>IF((RD[[#This Row],[33 kV_Wind_F2_Ex]]-ER47)*165000&lt;=0,"",(RD[[#This Row],[33 kV_Wind_F2_Ex]]-ER47)*165000)</f>
        <v>104114.99999999534</v>
      </c>
      <c r="FJ48" s="131">
        <f>IF((RD[[#This Row],[33 kV_Wind_F3_Ex]]-ES47)*225000&lt;=0,"",(RD[[#This Row],[33 kV_Wind_F3_Ex]]-ES47)*225000)</f>
        <v>205875.0000000014</v>
      </c>
      <c r="FK48" s="131">
        <f>IF((RD[[#This Row],[33 kV_Wind_F4_Ex]]-ET47)*165000&lt;=0,"",(RD[[#This Row],[33 kV_Wind_F4_Ex]]-ET47)*165000)</f>
        <v>99659.999999997526</v>
      </c>
      <c r="FL48" s="228">
        <f>IF((RD[[#This Row],[33 kV_Solar_F1_Ex]]-EU47)*225000&lt;=0,"",(RD[[#This Row],[33 kV_Solar_F1_Ex]]-EU47)*225000)</f>
        <v>180224.99999999724</v>
      </c>
      <c r="FM48" s="132">
        <f>IF((RD[[#This Row],[33kV_Solar_F2_Ex]]-EV47)*225000&lt;=0,"",(RD[[#This Row],[33kV_Solar_F2_Ex]]-EV47)*225000)</f>
        <v>167400.00000000634</v>
      </c>
      <c r="FN48" s="292"/>
      <c r="FO48" s="131">
        <f>IF((RD[[#This Row],[33kV_Solar_F4_Ex]]-EX47)*225000&lt;=0,"",(RD[[#This Row],[33kV_Solar_F4_Ex]]-EX47)*225000)</f>
        <v>155249.99999999948</v>
      </c>
      <c r="FP48" s="292">
        <f>IF((RD[[#This Row],[33kV_OG1_Ex]]-EY47)*1000&lt;=0,0,(RD[[#This Row],[33kV_OG1_Ex]]-EY47)*1000)</f>
        <v>503000</v>
      </c>
      <c r="FQ48" s="228">
        <f>IFERROR(IF((RD[[#This Row],[33kV_OG2_Ex]]-EZ47)*1000&lt;=0,0,(RD[[#This Row],[33kV_OG2_Ex]]-EZ47)*1000),0)</f>
        <v>415000</v>
      </c>
      <c r="FR48" s="132">
        <f>IF((RD[[#This Row],[220kV_TX1_Ex]]-FA47)*800000&lt;=0,0,(RD[[#This Row],[220kV_TX1_Ex]]-FA47)*800000)</f>
        <v>497599.99999998853</v>
      </c>
      <c r="FS48" s="228">
        <f>IF((RD[[#This Row],[220kV_Tx2_Ex]]-FB47)*800000&lt;=0,0,(RD[[#This Row],[220kV_Tx2_Ex]]-FB47)*800000)</f>
        <v>410400.00000000419</v>
      </c>
      <c r="FT48" s="292">
        <f>IF((RD[[#This Row],[220kV_TL_TVM_Ex]]-FC47)*1600000&lt;=0,0,(RD[[#This Row],[220kV_TL_TVM_Ex]]-FC47)*1600000)</f>
        <v>910399.99999993597</v>
      </c>
      <c r="FU48" s="292">
        <f>IF((RD[[#This Row],[220kV_C&amp;R_PQM_Ex]]-FD47)*1600000&lt;=0,"",(RD[[#This Row],[220kV_C&amp;R_PQM_Ex]]-FD47)*1600000)</f>
        <v>912000.00000001187</v>
      </c>
      <c r="FV48" s="228">
        <f>IFERROR(IF((RD[[#This Row],[220KV_C&amp;R_PQM_Im]]-FE47)*1600000&lt;=0,0,(RD[[#This Row],[220KV_C&amp;R_PQM_Im]]-FE47)*1600000),"")</f>
        <v>0</v>
      </c>
      <c r="FW48" s="228">
        <f>(RD[[#This Row],[33kV_Aux1_Im]]-FB45)</f>
        <v>-77.988</v>
      </c>
      <c r="FX48" s="228">
        <f>IF((RD[[#This Row],[33kV_Aux2_Im]]-FG47)*1000&lt;=0,"",(RD[[#This Row],[33kV_Aux2_Im]]-FG47)*1000)</f>
        <v>379.99999999999545</v>
      </c>
      <c r="FY48" s="292">
        <f>IFERROR(RD[[#This Row],[33kV_OG1_Energy (MWh)]]+RD[[#This Row],[33kV_OG2_Energy (MWh)]],"")</f>
        <v>918000</v>
      </c>
      <c r="FZ48" s="292">
        <f>IFERROR(RD[[#This Row],[220kV_TL_TVM Energy (MWh)]]-RD[[#This Row],[220KV_C&amp;R_PQM_im (MWh)]],"")</f>
        <v>910399.99999993597</v>
      </c>
      <c r="GA48" s="229">
        <f>IFERROR(RD[[#This Row],[33 kV Total Export (MWH)]]/RD[[#This Row],[220 KV Net Export (MWh)]]-1,"")</f>
        <v>8.3479789104399238E-3</v>
      </c>
      <c r="GB48" s="230">
        <f>IFERROR((RD[[#This Row],[Sunset Time (POA&lt;20 W/m2)]]-RD[[#This Row],[Sunrise Time (POA&gt;20 W/m2)]])*24,0)</f>
        <v>11.916666666666666</v>
      </c>
      <c r="GC48" s="231">
        <f>IFERROR(SUM(RD[[#This Row],[33 kV_Solar_F1_Energy (kWh)]:[33 kV_Solar_F4_Energy (MWh)]])+(RD[[#This Row],[33 kV_Wind_F3_Energy (MWh)]])-(RD[[#This Row],[33 kV Line Loss (%)]]*RD[[#This Row],[220 KV Net Export (MWh)]]),"")</f>
        <v>701149.9999999404</v>
      </c>
      <c r="GD48" s="57">
        <f t="shared" si="190"/>
        <v>708750.00000000442</v>
      </c>
      <c r="GE48" s="143">
        <v>154.24</v>
      </c>
      <c r="GF48" s="57">
        <f t="shared" si="193"/>
        <v>203774.99999999287</v>
      </c>
      <c r="GG48" s="8">
        <f>IFERROR(RD[[#This Row],[Wind Export (33 kV)]]*(1-RD[[#This Row],[33 kV Line Loss (%)]]),RD[[#This Row],[Wind Export (33 kV)]])</f>
        <v>202073.89059751804</v>
      </c>
      <c r="GH48" s="144"/>
      <c r="GI48" s="144"/>
      <c r="GJ48" t="str">
        <f>IFERROR(RD[[#This Row],[E_AC (WPR)]]/RD[[#This Row],[E_DC (WPR)]],"")</f>
        <v/>
      </c>
    </row>
    <row r="49" spans="1:192">
      <c r="A49" s="124">
        <f t="shared" si="195"/>
        <v>45789</v>
      </c>
      <c r="B49" s="129">
        <f>YEAR(RD[[#This Row],[Date]])+IF(MONTH(RD[[#This Row],[Date]])&gt;=4,1,0)</f>
        <v>2026</v>
      </c>
      <c r="C49" s="129">
        <f>YEAR(RD[[#This Row],[Date]])</f>
        <v>2025</v>
      </c>
      <c r="D49" s="130">
        <f t="shared" si="196"/>
        <v>45778</v>
      </c>
      <c r="E49" s="129">
        <f>DAY(EOMONTH(RD[[#This Row],[Date]],0))</f>
        <v>31</v>
      </c>
      <c r="F49" s="136">
        <v>0.26319444444444445</v>
      </c>
      <c r="G49" s="136">
        <v>0.76250000000000007</v>
      </c>
      <c r="H49" s="126">
        <v>11759</v>
      </c>
      <c r="I49" s="126">
        <v>11863</v>
      </c>
      <c r="J49" s="126">
        <v>11488</v>
      </c>
      <c r="K49" s="126">
        <v>10736</v>
      </c>
      <c r="L49" s="126">
        <v>11197</v>
      </c>
      <c r="M49" s="126">
        <v>11272</v>
      </c>
      <c r="N49" s="126">
        <v>11194</v>
      </c>
      <c r="O49" s="126">
        <v>11302</v>
      </c>
      <c r="P49" s="126">
        <v>10988</v>
      </c>
      <c r="Q49" s="126">
        <v>11194</v>
      </c>
      <c r="R49" s="126">
        <v>11010</v>
      </c>
      <c r="S49" s="126">
        <v>11324</v>
      </c>
      <c r="T49" s="126">
        <v>10762</v>
      </c>
      <c r="U49" s="126">
        <v>11590</v>
      </c>
      <c r="V49" s="126">
        <v>7771</v>
      </c>
      <c r="W49" s="126">
        <v>7418</v>
      </c>
      <c r="X49" s="126">
        <v>7723</v>
      </c>
      <c r="Y49" s="126">
        <v>7323</v>
      </c>
      <c r="Z49" s="126">
        <v>12209</v>
      </c>
      <c r="AA49" s="126">
        <v>11735</v>
      </c>
      <c r="AB49" s="126">
        <v>10672</v>
      </c>
      <c r="AC49" s="126">
        <v>10951</v>
      </c>
      <c r="AD49" s="126">
        <v>11636</v>
      </c>
      <c r="AE49" s="126">
        <v>11869</v>
      </c>
      <c r="AF49" s="126">
        <v>11063</v>
      </c>
      <c r="AG49" s="126">
        <v>11040</v>
      </c>
      <c r="AH49" s="126">
        <v>10198</v>
      </c>
      <c r="AI49" s="126">
        <v>10740</v>
      </c>
      <c r="AJ49" s="126">
        <v>10114</v>
      </c>
      <c r="AK49" s="126">
        <v>9886</v>
      </c>
      <c r="AL49" s="126">
        <v>9511</v>
      </c>
      <c r="AM49" s="126">
        <v>9922</v>
      </c>
      <c r="AN49" s="126">
        <v>6307</v>
      </c>
      <c r="AO49" s="126">
        <v>6335</v>
      </c>
      <c r="AP49" s="126">
        <v>5829</v>
      </c>
      <c r="AQ49" s="126">
        <v>5861</v>
      </c>
      <c r="AR49" s="126">
        <v>6134</v>
      </c>
      <c r="AS49" s="126">
        <v>6171</v>
      </c>
      <c r="AT49" s="126">
        <v>5857</v>
      </c>
      <c r="AU49" s="126">
        <v>5870</v>
      </c>
      <c r="AV49" s="126">
        <v>5990</v>
      </c>
      <c r="AW49" s="126">
        <v>5749</v>
      </c>
      <c r="AX49" s="126">
        <v>5978</v>
      </c>
      <c r="AY49" s="126">
        <v>6193</v>
      </c>
      <c r="AZ49" s="126">
        <v>6586</v>
      </c>
      <c r="BA49" s="126">
        <v>2063</v>
      </c>
      <c r="BB49" s="126">
        <v>5883</v>
      </c>
      <c r="BC49" s="126">
        <v>5645</v>
      </c>
      <c r="BD49" s="126">
        <v>5351</v>
      </c>
      <c r="BE49" s="126">
        <v>5674</v>
      </c>
      <c r="BF49" s="126">
        <v>5425</v>
      </c>
      <c r="BG49" s="126">
        <v>5959</v>
      </c>
      <c r="BH49" s="126">
        <v>5634</v>
      </c>
      <c r="BI49" s="126">
        <v>5137</v>
      </c>
      <c r="BJ49" s="126">
        <v>5405</v>
      </c>
      <c r="BK49" s="126">
        <v>5677</v>
      </c>
      <c r="BL49" s="126">
        <v>6093</v>
      </c>
      <c r="BM49" s="126">
        <v>5998</v>
      </c>
      <c r="BN49" s="126">
        <v>5519</v>
      </c>
      <c r="BO49" s="126">
        <v>6031</v>
      </c>
      <c r="BP49" s="126">
        <v>5919</v>
      </c>
      <c r="BQ49" s="126">
        <v>5831</v>
      </c>
      <c r="BR49" s="126">
        <v>5903</v>
      </c>
      <c r="BS49" s="126">
        <v>6413</v>
      </c>
      <c r="BT49" s="126">
        <v>8701</v>
      </c>
      <c r="BU49" s="126">
        <v>7858</v>
      </c>
      <c r="BV49" s="126">
        <v>8657</v>
      </c>
      <c r="BW49" s="126">
        <v>8439</v>
      </c>
      <c r="BX49" s="126">
        <v>8285</v>
      </c>
      <c r="BY49" s="126">
        <v>7584</v>
      </c>
      <c r="BZ49" s="126">
        <v>8962</v>
      </c>
      <c r="CA49" s="126">
        <v>8451</v>
      </c>
      <c r="CB49" s="126">
        <v>6256</v>
      </c>
      <c r="CC49" s="126">
        <v>4897</v>
      </c>
      <c r="CD49" s="126">
        <v>5688</v>
      </c>
      <c r="CE49" s="126">
        <v>4888</v>
      </c>
      <c r="CF49" s="126">
        <v>3384</v>
      </c>
      <c r="CG49" s="126">
        <v>0</v>
      </c>
      <c r="CH49" s="126">
        <v>8402</v>
      </c>
      <c r="CI49" s="126">
        <v>8424</v>
      </c>
      <c r="CJ49" s="126">
        <v>7558</v>
      </c>
      <c r="CK49" s="126">
        <v>8877</v>
      </c>
      <c r="CL49" s="126">
        <v>9187</v>
      </c>
      <c r="CM49" s="126">
        <v>5640</v>
      </c>
      <c r="CN49" s="126">
        <v>51</v>
      </c>
      <c r="CO49" s="126">
        <v>0</v>
      </c>
      <c r="CP49" s="126">
        <v>2043</v>
      </c>
      <c r="CQ49" s="126">
        <v>0</v>
      </c>
      <c r="CR49" s="126"/>
      <c r="CS49" s="126"/>
      <c r="CT49" s="126"/>
      <c r="CU49" s="126"/>
      <c r="CV49" s="126">
        <v>9110</v>
      </c>
      <c r="CW49" s="126">
        <v>9366</v>
      </c>
      <c r="CX49" s="126">
        <v>8361</v>
      </c>
      <c r="CY49" s="126">
        <v>8689</v>
      </c>
      <c r="CZ49" s="126"/>
      <c r="DA49" s="126"/>
      <c r="DB49" s="126"/>
      <c r="DC49" s="126"/>
      <c r="DD49" s="289">
        <v>6.7864965799999997</v>
      </c>
      <c r="DE49" s="289">
        <v>6.5776406006396533</v>
      </c>
      <c r="DF49" s="289">
        <v>4.5039528432732343</v>
      </c>
      <c r="DG49" s="289"/>
      <c r="DH49" s="289"/>
      <c r="DI49" s="289">
        <v>1.2936515336008765</v>
      </c>
      <c r="DJ49" s="289"/>
      <c r="DK49" s="289"/>
      <c r="DL49" s="289">
        <v>6.9927429559999998</v>
      </c>
      <c r="DM49" s="289">
        <v>6.8096012437474647</v>
      </c>
      <c r="DN49" s="289">
        <v>1.3520131360000001</v>
      </c>
      <c r="DO49" s="289"/>
      <c r="DP49" s="289">
        <v>30.67035868</v>
      </c>
      <c r="DQ49" s="289"/>
      <c r="DR49" s="289">
        <v>54.932055599999998</v>
      </c>
      <c r="DS49" s="289"/>
      <c r="DT49" s="289">
        <v>57.298995699999999</v>
      </c>
      <c r="DU49" s="289"/>
      <c r="DV49" s="289">
        <v>0</v>
      </c>
      <c r="DW49" s="289"/>
      <c r="DX49" s="289">
        <v>2.9</v>
      </c>
      <c r="DY49" s="289"/>
      <c r="DZ49" s="289">
        <v>7.6</v>
      </c>
      <c r="EA49" s="289"/>
      <c r="EB49" s="127">
        <f>SUM(RD[[#This Row],[IS1_Inv1_M1]:[IS1_Inv1_M2]])</f>
        <v>23622</v>
      </c>
      <c r="EC49" s="127">
        <f>SUM(RD[[#This Row],[IS2_Inv1_M1]:[IS5_Inv1_M4]])</f>
        <v>164292</v>
      </c>
      <c r="ED49" s="127">
        <f>SUM(RD[[#This Row],[IS6_Inv1_M1]:[IS6_Inv2_M2]])+SUM(RD[[#This Row],[IS8_Inv1_M1]:[IS8_Inv4_M2]])</f>
        <v>128041</v>
      </c>
      <c r="EE49" s="127">
        <f>SUM(RD[[#This Row],[IS7_Inv1_M1]:[IS7_Inv1_M2]])</f>
        <v>23505</v>
      </c>
      <c r="EF49" s="127">
        <f>SUM(RD[[#This Row],[IS9_Inv1_M1]:[IS12_Inv2_M4]])</f>
        <v>184420</v>
      </c>
      <c r="EG49" s="127">
        <f>SUM(RD[[#This Row],[IS13_Inv1_M1]:[IS14_Inv1_M4]])</f>
        <v>88666</v>
      </c>
      <c r="EH49" s="127">
        <f>SUM(RD[[#This Row],[IS15_Inv1_M1]:[IS15_Inv2_M1]])</f>
        <v>3384</v>
      </c>
      <c r="EI49" s="127">
        <f>SUM(RD[[#This Row],[IS16_Inv1_M1]:[IS17_Inv2_M2]])</f>
        <v>48088</v>
      </c>
      <c r="EJ49" s="127">
        <f>SUM(RD[[#This Row],[IS18_Inv1_M1]:[IS19_Inv2_M2]])</f>
        <v>37620</v>
      </c>
      <c r="EK49" s="127">
        <f>SUM(RD[[#This Row],[IS20_Inv1_M1]:[IS20_Inv2_M2]])</f>
        <v>0</v>
      </c>
      <c r="EL49" s="290">
        <f>SUM(RD[[#This Row],[O2R4_P1]:[O2R22_P2]])</f>
        <v>701638</v>
      </c>
      <c r="EM49" s="127">
        <f>IFERROR(AVERAGEIF(RD[[#This Row],[POA_UP_MCR (KWh/m2)]:[POA_UP_Ph3 (KWh/m2)2]],"&lt;&gt;0",RD[[#This Row],[POA_UP_MCR (KWh/m2)]:[POA_UP_Ph3 (KWh/m2)2]]),"")</f>
        <v>5.9560300079709618</v>
      </c>
      <c r="EN49" s="127">
        <f>IFERROR(AVERAGEIF(RD[[#This Row],[POA_Down_MCR (KWh/m2)]:[POA_Down_Ph3 (KWh/m2)22]],"&lt;&gt;0",RD[[#This Row],[POA_Down_MCR (KWh/m2)]:[POA_Down_Ph3 (KWh/m2)22]]),"")</f>
        <v>1.2936515336008765</v>
      </c>
      <c r="EO49" s="127">
        <f>IFERROR(AVERAGEIF(RD[[#This Row],[GHI_UP_MCR (KWh/m2)]:[GHI_UP_IS1 (KWh/m2)]],"&lt;&gt;0",RD[[#This Row],[GHI_UP_MCR (KWh/m2)]:[GHI_UP_IS1 (KWh/m2)]]),"")</f>
        <v>6.9011720998737323</v>
      </c>
      <c r="EP49" s="127">
        <f>IFERROR(AVERAGEIF(RD[[#This Row],[GHI_Down_MCR (KWh/m2)]:[GHI_Down_IS1 (KWh/m2)]],"&lt;&gt;0",RD[[#This Row],[GHI_Down_MCR (KWh/m2)]:[GHI_Down_IS1 (KWh/m2)]]),"")</f>
        <v>1.3520131360000001</v>
      </c>
      <c r="EQ49" s="128">
        <v>640.30499999999995</v>
      </c>
      <c r="ER49" s="128">
        <v>900.25900000000001</v>
      </c>
      <c r="ES49" s="128">
        <v>74.31</v>
      </c>
      <c r="ET49" s="128">
        <v>230.97399999999999</v>
      </c>
      <c r="EU49" s="128">
        <v>188.429</v>
      </c>
      <c r="EV49" s="128">
        <v>296.93900000000002</v>
      </c>
      <c r="EW49" s="128"/>
      <c r="EX49" s="128">
        <v>86.174000000000007</v>
      </c>
      <c r="EY49" s="128">
        <v>196951</v>
      </c>
      <c r="EZ49" s="128">
        <v>256571</v>
      </c>
      <c r="FA49" s="128">
        <v>131.49299999999999</v>
      </c>
      <c r="FB49" s="128">
        <v>79.781000000000006</v>
      </c>
      <c r="FC49" s="128">
        <v>281.22800000000001</v>
      </c>
      <c r="FD49" s="128">
        <v>106.31100000000001</v>
      </c>
      <c r="FE49" s="128">
        <v>0.11700000000000001</v>
      </c>
      <c r="FF49" s="128">
        <v>0</v>
      </c>
      <c r="FG49" s="128">
        <v>225.32900000000001</v>
      </c>
      <c r="FH49" s="291" t="str">
        <f>IF((RD[[#This Row],[33 kV_Wind_F1_Ex]]-EQ48)*165000&lt;=0,"",(RD[[#This Row],[33 kV_Wind_F1_Ex]]-EQ48)*165000)</f>
        <v/>
      </c>
      <c r="FI49" s="292">
        <f>IF((RD[[#This Row],[33 kV_Wind_F2_Ex]]-ER48)*165000&lt;=0,"",(RD[[#This Row],[33 kV_Wind_F2_Ex]]-ER48)*165000)</f>
        <v>79200.000000002998</v>
      </c>
      <c r="FJ49" s="131">
        <f>IF((RD[[#This Row],[33 kV_Wind_F3_Ex]]-ES48)*225000&lt;=0,"",(RD[[#This Row],[33 kV_Wind_F3_Ex]]-ES48)*225000)</f>
        <v>175949.99999999921</v>
      </c>
      <c r="FK49" s="131">
        <f>IF((RD[[#This Row],[33 kV_Wind_F4_Ex]]-ET48)*165000&lt;=0,"",(RD[[#This Row],[33 kV_Wind_F4_Ex]]-ET48)*165000)</f>
        <v>64514.999999998538</v>
      </c>
      <c r="FL49" s="228">
        <f>IF((RD[[#This Row],[33 kV_Solar_F1_Ex]]-EU48)*225000&lt;=0,"",(RD[[#This Row],[33 kV_Solar_F1_Ex]]-EU48)*225000)</f>
        <v>185175.00000000169</v>
      </c>
      <c r="FM49" s="132">
        <f>IF((RD[[#This Row],[33kV_Solar_F2_Ex]]-EV48)*225000&lt;=0,"",(RD[[#This Row],[33kV_Solar_F2_Ex]]-EV48)*225000)</f>
        <v>183825.00000000163</v>
      </c>
      <c r="FN49" s="292"/>
      <c r="FO49" s="131">
        <f>IF((RD[[#This Row],[33kV_Solar_F4_Ex]]-EX48)*225000&lt;=0,"",(RD[[#This Row],[33kV_Solar_F4_Ex]]-EX48)*225000)</f>
        <v>135675.00000000195</v>
      </c>
      <c r="FP49" s="292">
        <f>IF((RD[[#This Row],[33kV_OG1_Ex]]-EY48)*1000&lt;=0,0,(RD[[#This Row],[33kV_OG1_Ex]]-EY48)*1000)</f>
        <v>505000</v>
      </c>
      <c r="FQ49" s="228">
        <f>IFERROR(IF((RD[[#This Row],[33kV_OG2_Ex]]-EZ48)*1000&lt;=0,0,(RD[[#This Row],[33kV_OG2_Ex]]-EZ48)*1000),0)</f>
        <v>319000</v>
      </c>
      <c r="FR49" s="132">
        <f>IF((RD[[#This Row],[220kV_TX1_Ex]]-FA48)*800000&lt;=0,0,(RD[[#This Row],[220kV_TX1_Ex]]-FA48)*800000)</f>
        <v>500000</v>
      </c>
      <c r="FS49" s="228">
        <f>IF((RD[[#This Row],[220kV_Tx2_Ex]]-FB48)*800000&lt;=0,0,(RD[[#This Row],[220kV_Tx2_Ex]]-FB48)*800000)</f>
        <v>315200.00000000437</v>
      </c>
      <c r="FT49" s="292">
        <f>IF((RD[[#This Row],[220kV_TL_TVM_Ex]]-FC48)*1600000&lt;=0,0,(RD[[#This Row],[220kV_TL_TVM_Ex]]-FC48)*1600000)</f>
        <v>817600.00000003853</v>
      </c>
      <c r="FU49" s="292">
        <f>IF((RD[[#This Row],[220kV_C&amp;R_PQM_Ex]]-FD48)*1600000&lt;=0,"",(RD[[#This Row],[220kV_C&amp;R_PQM_Ex]]-FD48)*1600000)</f>
        <v>819200.0000000007</v>
      </c>
      <c r="FV49" s="228">
        <f>IFERROR(IF((RD[[#This Row],[220KV_C&amp;R_PQM_Im]]-FE48)*1600000&lt;=0,0,(RD[[#This Row],[220KV_C&amp;R_PQM_Im]]-FE48)*1600000),"")</f>
        <v>0</v>
      </c>
      <c r="FW49" s="228">
        <f>(RD[[#This Row],[33kV_Aux1_Im]]-FB46)</f>
        <v>-78.418000000000006</v>
      </c>
      <c r="FX49" s="228">
        <f>IF((RD[[#This Row],[33kV_Aux2_Im]]-FG48)*1000&lt;=0,"",(RD[[#This Row],[33kV_Aux2_Im]]-FG48)*1000)</f>
        <v>360.00000000001364</v>
      </c>
      <c r="FY49" s="292">
        <f>IFERROR(RD[[#This Row],[33kV_OG1_Energy (MWh)]]+RD[[#This Row],[33kV_OG2_Energy (MWh)]],"")</f>
        <v>824000</v>
      </c>
      <c r="FZ49" s="292">
        <f>IFERROR(RD[[#This Row],[220kV_TL_TVM Energy (MWh)]]-RD[[#This Row],[220KV_C&amp;R_PQM_im (MWh)]],"")</f>
        <v>817600.00000003853</v>
      </c>
      <c r="GA49" s="229">
        <f>IFERROR(RD[[#This Row],[33 kV Total Export (MWH)]]/RD[[#This Row],[220 KV Net Export (MWh)]]-1,"")</f>
        <v>7.8277886496589399E-3</v>
      </c>
      <c r="GB49" s="230">
        <f>IFERROR((RD[[#This Row],[Sunset Time (POA&lt;20 W/m2)]]-RD[[#This Row],[Sunrise Time (POA&gt;20 W/m2)]])*24,0)</f>
        <v>11.983333333333334</v>
      </c>
      <c r="GC49" s="231">
        <f>IFERROR(SUM(RD[[#This Row],[33 kV_Solar_F1_Energy (kWh)]:[33 kV_Solar_F4_Energy (MWh)]])+(RD[[#This Row],[33 kV_Wind_F3_Energy (MWh)]])-(RD[[#This Row],[33 kV Line Loss (%)]]*RD[[#This Row],[220 KV Net Export (MWh)]]),"")</f>
        <v>674225.00000004296</v>
      </c>
      <c r="GD49" s="57">
        <f t="shared" si="190"/>
        <v>680625.00000000454</v>
      </c>
      <c r="GE49" s="143">
        <v>154.24</v>
      </c>
      <c r="GF49" s="57">
        <f t="shared" si="193"/>
        <v>143715.00000000154</v>
      </c>
      <c r="GG49" s="8">
        <f>IFERROR(RD[[#This Row],[Wind Export (33 kV)]]*(1-RD[[#This Row],[33 kV Line Loss (%)]]),RD[[#This Row],[Wind Export (33 kV)]])</f>
        <v>142590.0293542158</v>
      </c>
      <c r="GH49" s="144"/>
      <c r="GI49" s="144"/>
      <c r="GJ49" t="str">
        <f>IFERROR(RD[[#This Row],[E_AC (WPR)]]/RD[[#This Row],[E_DC (WPR)]],"")</f>
        <v/>
      </c>
    </row>
    <row r="50" spans="1:192">
      <c r="A50" s="124">
        <f t="shared" si="195"/>
        <v>45790</v>
      </c>
      <c r="B50" s="129">
        <f>YEAR(RD[[#This Row],[Date]])+IF(MONTH(RD[[#This Row],[Date]])&gt;=4,1,0)</f>
        <v>2026</v>
      </c>
      <c r="C50" s="129">
        <f>YEAR(RD[[#This Row],[Date]])</f>
        <v>2025</v>
      </c>
      <c r="D50" s="130">
        <f t="shared" si="196"/>
        <v>45778</v>
      </c>
      <c r="E50" s="129">
        <f>DAY(EOMONTH(RD[[#This Row],[Date]],0))</f>
        <v>31</v>
      </c>
      <c r="F50" s="136">
        <v>0.30486111111111108</v>
      </c>
      <c r="G50" s="136">
        <v>0.75694444444444442</v>
      </c>
      <c r="H50" s="126">
        <v>9404</v>
      </c>
      <c r="I50" s="126">
        <v>9526</v>
      </c>
      <c r="J50" s="126">
        <v>9255</v>
      </c>
      <c r="K50" s="126">
        <v>8734</v>
      </c>
      <c r="L50" s="126">
        <v>9121</v>
      </c>
      <c r="M50" s="126">
        <v>9099</v>
      </c>
      <c r="N50" s="126">
        <v>5537</v>
      </c>
      <c r="O50" s="126">
        <v>5648</v>
      </c>
      <c r="P50" s="126">
        <v>9026</v>
      </c>
      <c r="Q50" s="126">
        <v>9186</v>
      </c>
      <c r="R50" s="126">
        <v>9047</v>
      </c>
      <c r="S50" s="126">
        <v>9093</v>
      </c>
      <c r="T50" s="126">
        <v>8894</v>
      </c>
      <c r="U50" s="126">
        <v>9666</v>
      </c>
      <c r="V50" s="126">
        <v>6570</v>
      </c>
      <c r="W50" s="126">
        <v>6378</v>
      </c>
      <c r="X50" s="126">
        <v>6554</v>
      </c>
      <c r="Y50" s="126">
        <v>5981</v>
      </c>
      <c r="Z50" s="126">
        <v>9550</v>
      </c>
      <c r="AA50" s="126">
        <v>9434</v>
      </c>
      <c r="AB50" s="126">
        <v>8562</v>
      </c>
      <c r="AC50" s="126">
        <v>8661</v>
      </c>
      <c r="AD50" s="126">
        <v>9336</v>
      </c>
      <c r="AE50" s="126">
        <v>9456</v>
      </c>
      <c r="AF50" s="126">
        <v>9624</v>
      </c>
      <c r="AG50" s="126">
        <v>9671</v>
      </c>
      <c r="AH50" s="126">
        <v>9124</v>
      </c>
      <c r="AI50" s="126">
        <v>9464</v>
      </c>
      <c r="AJ50" s="126">
        <v>9021</v>
      </c>
      <c r="AK50" s="126">
        <v>8854</v>
      </c>
      <c r="AL50" s="126">
        <v>8377</v>
      </c>
      <c r="AM50" s="126">
        <v>8709</v>
      </c>
      <c r="AN50" s="126">
        <v>6863</v>
      </c>
      <c r="AO50" s="126">
        <v>6931</v>
      </c>
      <c r="AP50" s="126">
        <v>6174</v>
      </c>
      <c r="AQ50" s="126">
        <v>6314</v>
      </c>
      <c r="AR50" s="126">
        <v>6646</v>
      </c>
      <c r="AS50" s="126">
        <v>6807</v>
      </c>
      <c r="AT50" s="126">
        <v>6668</v>
      </c>
      <c r="AU50" s="126">
        <v>6585</v>
      </c>
      <c r="AV50" s="126">
        <v>6979</v>
      </c>
      <c r="AW50" s="126">
        <v>6698</v>
      </c>
      <c r="AX50" s="126">
        <v>6878</v>
      </c>
      <c r="AY50" s="126">
        <v>6922</v>
      </c>
      <c r="AZ50" s="126">
        <v>7021</v>
      </c>
      <c r="BA50" s="126">
        <v>2363</v>
      </c>
      <c r="BB50" s="126">
        <v>6787</v>
      </c>
      <c r="BC50" s="126">
        <v>6707</v>
      </c>
      <c r="BD50" s="126">
        <v>6370</v>
      </c>
      <c r="BE50" s="126">
        <v>6629</v>
      </c>
      <c r="BF50" s="126">
        <v>6714</v>
      </c>
      <c r="BG50" s="126">
        <v>6729</v>
      </c>
      <c r="BH50" s="126">
        <v>7095</v>
      </c>
      <c r="BI50" s="126">
        <v>6127</v>
      </c>
      <c r="BJ50" s="126">
        <v>6362</v>
      </c>
      <c r="BK50" s="126">
        <v>6594</v>
      </c>
      <c r="BL50" s="126">
        <v>6817</v>
      </c>
      <c r="BM50" s="126">
        <v>6672</v>
      </c>
      <c r="BN50" s="126">
        <v>6117</v>
      </c>
      <c r="BO50" s="126">
        <v>6665</v>
      </c>
      <c r="BP50" s="126">
        <v>6633</v>
      </c>
      <c r="BQ50" s="126">
        <v>6509</v>
      </c>
      <c r="BR50" s="126">
        <v>6513</v>
      </c>
      <c r="BS50" s="126">
        <v>7059</v>
      </c>
      <c r="BT50" s="126">
        <v>9797</v>
      </c>
      <c r="BU50" s="126">
        <v>8979</v>
      </c>
      <c r="BV50" s="126">
        <v>9747</v>
      </c>
      <c r="BW50" s="126">
        <v>9067</v>
      </c>
      <c r="BX50" s="126">
        <v>8875</v>
      </c>
      <c r="BY50" s="126">
        <v>8155</v>
      </c>
      <c r="BZ50" s="126">
        <v>9588</v>
      </c>
      <c r="CA50" s="126">
        <v>9044</v>
      </c>
      <c r="CB50" s="126">
        <v>6786</v>
      </c>
      <c r="CC50" s="126">
        <v>5405</v>
      </c>
      <c r="CD50" s="126">
        <v>6227</v>
      </c>
      <c r="CE50" s="126">
        <v>5274</v>
      </c>
      <c r="CF50" s="126">
        <v>3950</v>
      </c>
      <c r="CG50" s="126">
        <v>0</v>
      </c>
      <c r="CH50" s="126">
        <v>9056</v>
      </c>
      <c r="CI50" s="126">
        <v>9260</v>
      </c>
      <c r="CJ50" s="126">
        <v>8516</v>
      </c>
      <c r="CK50" s="126">
        <v>9763</v>
      </c>
      <c r="CL50" s="126">
        <v>9969</v>
      </c>
      <c r="CM50" s="126">
        <v>6208</v>
      </c>
      <c r="CN50" s="126">
        <v>61</v>
      </c>
      <c r="CO50" s="126">
        <v>0</v>
      </c>
      <c r="CP50" s="126">
        <v>2083</v>
      </c>
      <c r="CQ50" s="126">
        <v>0</v>
      </c>
      <c r="CR50" s="126"/>
      <c r="CS50" s="126"/>
      <c r="CT50" s="126"/>
      <c r="CU50" s="126"/>
      <c r="CV50" s="126">
        <v>9114</v>
      </c>
      <c r="CW50" s="126">
        <v>9337</v>
      </c>
      <c r="CX50" s="126">
        <v>8361</v>
      </c>
      <c r="CY50" s="126">
        <v>8658</v>
      </c>
      <c r="CZ50" s="126"/>
      <c r="DA50" s="126"/>
      <c r="DB50" s="126"/>
      <c r="DC50" s="126"/>
      <c r="DD50" s="289">
        <v>5.2468458797430992</v>
      </c>
      <c r="DE50" s="289">
        <v>5.1506485042024588</v>
      </c>
      <c r="DF50" s="289">
        <v>4.9414794022257613</v>
      </c>
      <c r="DG50" s="289"/>
      <c r="DH50" s="289"/>
      <c r="DI50" s="289">
        <v>0.96363786009470986</v>
      </c>
      <c r="DJ50" s="289"/>
      <c r="DK50" s="289"/>
      <c r="DL50" s="289">
        <v>5.4970606411043033</v>
      </c>
      <c r="DM50" s="289">
        <v>5.4455572345667154</v>
      </c>
      <c r="DN50" s="289">
        <v>0.99038978059815885</v>
      </c>
      <c r="DO50" s="289"/>
      <c r="DP50" s="289">
        <v>27.96012269938651</v>
      </c>
      <c r="DQ50" s="289"/>
      <c r="DR50" s="289">
        <v>49.085145398772994</v>
      </c>
      <c r="DS50" s="289"/>
      <c r="DT50" s="289">
        <v>68.188496932515321</v>
      </c>
      <c r="DU50" s="289"/>
      <c r="DV50" s="289">
        <v>6</v>
      </c>
      <c r="DW50" s="289"/>
      <c r="DX50" s="289">
        <v>3</v>
      </c>
      <c r="DY50" s="289"/>
      <c r="DZ50" s="289">
        <v>9.6</v>
      </c>
      <c r="EA50" s="289"/>
      <c r="EB50" s="127">
        <f>SUM(RD[[#This Row],[IS1_Inv1_M1]:[IS1_Inv1_M2]])</f>
        <v>18930</v>
      </c>
      <c r="EC50" s="127">
        <f>SUM(RD[[#This Row],[IS2_Inv1_M1]:[IS5_Inv1_M4]])</f>
        <v>127789</v>
      </c>
      <c r="ED50" s="127">
        <f>SUM(RD[[#This Row],[IS6_Inv1_M1]:[IS6_Inv2_M2]])+SUM(RD[[#This Row],[IS8_Inv1_M1]:[IS8_Inv4_M2]])</f>
        <v>109051</v>
      </c>
      <c r="EE50" s="127">
        <f>SUM(RD[[#This Row],[IS7_Inv1_M1]:[IS7_Inv1_M2]])</f>
        <v>18792</v>
      </c>
      <c r="EF50" s="127">
        <f>SUM(RD[[#This Row],[IS9_Inv1_M1]:[IS12_Inv2_M4]])</f>
        <v>208948</v>
      </c>
      <c r="EG50" s="127">
        <f>SUM(RD[[#This Row],[IS13_Inv1_M1]:[IS14_Inv1_M4]])</f>
        <v>96944</v>
      </c>
      <c r="EH50" s="127">
        <f>SUM(RD[[#This Row],[IS15_Inv1_M1]:[IS15_Inv2_M1]])</f>
        <v>3950</v>
      </c>
      <c r="EI50" s="127">
        <f>SUM(RD[[#This Row],[IS16_Inv1_M1]:[IS17_Inv2_M2]])</f>
        <v>52772</v>
      </c>
      <c r="EJ50" s="127">
        <f>SUM(RD[[#This Row],[IS18_Inv1_M1]:[IS19_Inv2_M2]])</f>
        <v>37614</v>
      </c>
      <c r="EK50" s="127">
        <f>SUM(RD[[#This Row],[IS20_Inv1_M1]:[IS20_Inv2_M2]])</f>
        <v>0</v>
      </c>
      <c r="EL50" s="290">
        <f>SUM(RD[[#This Row],[O2R4_P1]:[O2R22_P2]])</f>
        <v>674790</v>
      </c>
      <c r="EM50" s="127">
        <f>IFERROR(AVERAGEIF(RD[[#This Row],[POA_UP_MCR (KWh/m2)]:[POA_UP_Ph3 (KWh/m2)2]],"&lt;&gt;0",RD[[#This Row],[POA_UP_MCR (KWh/m2)]:[POA_UP_Ph3 (KWh/m2)2]]),"")</f>
        <v>5.1129912620571067</v>
      </c>
      <c r="EN50" s="127">
        <f>IFERROR(AVERAGEIF(RD[[#This Row],[POA_Down_MCR (KWh/m2)]:[POA_Down_Ph3 (KWh/m2)22]],"&lt;&gt;0",RD[[#This Row],[POA_Down_MCR (KWh/m2)]:[POA_Down_Ph3 (KWh/m2)22]]),"")</f>
        <v>0.96363786009470986</v>
      </c>
      <c r="EO50" s="127">
        <f>IFERROR(AVERAGEIF(RD[[#This Row],[GHI_UP_MCR (KWh/m2)]:[GHI_UP_IS1 (KWh/m2)]],"&lt;&gt;0",RD[[#This Row],[GHI_UP_MCR (KWh/m2)]:[GHI_UP_IS1 (KWh/m2)]]),"")</f>
        <v>5.4713089378355093</v>
      </c>
      <c r="EP50" s="127">
        <f>IFERROR(AVERAGEIF(RD[[#This Row],[GHI_Down_MCR (KWh/m2)]:[GHI_Down_IS1 (KWh/m2)]],"&lt;&gt;0",RD[[#This Row],[GHI_Down_MCR (KWh/m2)]:[GHI_Down_IS1 (KWh/m2)]]),"")</f>
        <v>0.99038978059815885</v>
      </c>
      <c r="EQ50" s="128">
        <v>640.30499999999995</v>
      </c>
      <c r="ER50" s="128">
        <v>900.54600000000005</v>
      </c>
      <c r="ES50" s="128">
        <v>75.180000000000007</v>
      </c>
      <c r="ET50" s="128">
        <v>231.245</v>
      </c>
      <c r="EU50" s="128">
        <v>189.14599999999999</v>
      </c>
      <c r="EV50" s="128">
        <v>297.577</v>
      </c>
      <c r="EW50" s="128"/>
      <c r="EX50" s="128">
        <v>86.828000000000003</v>
      </c>
      <c r="EY50" s="128">
        <v>197403</v>
      </c>
      <c r="EZ50" s="128">
        <v>256858</v>
      </c>
      <c r="FA50" s="128">
        <v>132.05199999999999</v>
      </c>
      <c r="FB50" s="128">
        <v>80.135999999999996</v>
      </c>
      <c r="FC50" s="128">
        <v>281.68599999999998</v>
      </c>
      <c r="FD50" s="128">
        <v>106.77</v>
      </c>
      <c r="FE50" s="128">
        <v>0.11799999999999999</v>
      </c>
      <c r="FF50" s="128">
        <v>0</v>
      </c>
      <c r="FG50" s="128">
        <v>225.60900000000001</v>
      </c>
      <c r="FH50" s="291" t="str">
        <f>IF((RD[[#This Row],[33 kV_Wind_F1_Ex]]-EQ49)*165000&lt;=0,"",(RD[[#This Row],[33 kV_Wind_F1_Ex]]-EQ49)*165000)</f>
        <v/>
      </c>
      <c r="FI50" s="292">
        <f>IF((RD[[#This Row],[33 kV_Wind_F2_Ex]]-ER49)*165000&lt;=0,"",(RD[[#This Row],[33 kV_Wind_F2_Ex]]-ER49)*165000)</f>
        <v>47355.000000005704</v>
      </c>
      <c r="FJ50" s="131">
        <f>IF((RD[[#This Row],[33 kV_Wind_F3_Ex]]-ES49)*225000&lt;=0,"",(RD[[#This Row],[33 kV_Wind_F3_Ex]]-ES49)*225000)</f>
        <v>195750.00000000102</v>
      </c>
      <c r="FK50" s="131">
        <f>IF((RD[[#This Row],[33 kV_Wind_F4_Ex]]-ET49)*165000&lt;=0,"",(RD[[#This Row],[33 kV_Wind_F4_Ex]]-ET49)*165000)</f>
        <v>44715.000000002474</v>
      </c>
      <c r="FL50" s="228">
        <f>IF((RD[[#This Row],[33 kV_Solar_F1_Ex]]-EU49)*225000&lt;=0,"",(RD[[#This Row],[33 kV_Solar_F1_Ex]]-EU49)*225000)</f>
        <v>161324.99999999651</v>
      </c>
      <c r="FM50" s="132">
        <f>IF((RD[[#This Row],[33kV_Solar_F2_Ex]]-EV49)*225000&lt;=0,"",(RD[[#This Row],[33kV_Solar_F2_Ex]]-EV49)*225000)</f>
        <v>143549.99999999479</v>
      </c>
      <c r="FN50" s="292"/>
      <c r="FO50" s="131">
        <f>IF((RD[[#This Row],[33kV_Solar_F4_Ex]]-EX49)*225000&lt;=0,"",(RD[[#This Row],[33kV_Solar_F4_Ex]]-EX49)*225000)</f>
        <v>147149.99999999919</v>
      </c>
      <c r="FP50" s="292">
        <f>IF((RD[[#This Row],[33kV_OG1_Ex]]-EY49)*1000&lt;=0,0,(RD[[#This Row],[33kV_OG1_Ex]]-EY49)*1000)</f>
        <v>452000</v>
      </c>
      <c r="FQ50" s="228">
        <f>IFERROR(IF((RD[[#This Row],[33kV_OG2_Ex]]-EZ49)*1000&lt;=0,0,(RD[[#This Row],[33kV_OG2_Ex]]-EZ49)*1000),0)</f>
        <v>287000</v>
      </c>
      <c r="FR50" s="132">
        <f>IF((RD[[#This Row],[220kV_TX1_Ex]]-FA49)*800000&lt;=0,0,(RD[[#This Row],[220kV_TX1_Ex]]-FA49)*800000)</f>
        <v>447199.99999999802</v>
      </c>
      <c r="FS50" s="228">
        <f>IF((RD[[#This Row],[220kV_Tx2_Ex]]-FB49)*800000&lt;=0,0,(RD[[#This Row],[220kV_Tx2_Ex]]-FB49)*800000)</f>
        <v>283999.99999999179</v>
      </c>
      <c r="FT50" s="292">
        <f>IF((RD[[#This Row],[220kV_TL_TVM_Ex]]-FC49)*1600000&lt;=0,0,(RD[[#This Row],[220kV_TL_TVM_Ex]]-FC49)*1600000)</f>
        <v>732799.99999995204</v>
      </c>
      <c r="FU50" s="292">
        <f>IF((RD[[#This Row],[220kV_C&amp;R_PQM_Ex]]-FD49)*1600000&lt;=0,"",(RD[[#This Row],[220kV_C&amp;R_PQM_Ex]]-FD49)*1600000)</f>
        <v>734399.9999999823</v>
      </c>
      <c r="FV50" s="228">
        <f>IFERROR(IF((RD[[#This Row],[220KV_C&amp;R_PQM_Im]]-FE49)*1600000&lt;=0,0,(RD[[#This Row],[220KV_C&amp;R_PQM_Im]]-FE49)*1600000),"")</f>
        <v>1599.9999999999793</v>
      </c>
      <c r="FW50" s="228">
        <f>(RD[[#This Row],[33kV_Aux1_Im]]-FB47)</f>
        <v>-78.873999999999995</v>
      </c>
      <c r="FX50" s="228">
        <f>IF((RD[[#This Row],[33kV_Aux2_Im]]-FG49)*1000&lt;=0,"",(RD[[#This Row],[33kV_Aux2_Im]]-FG49)*1000)</f>
        <v>280.00000000000114</v>
      </c>
      <c r="FY50" s="292">
        <f>IFERROR(RD[[#This Row],[33kV_OG1_Energy (MWh)]]+RD[[#This Row],[33kV_OG2_Energy (MWh)]],"")</f>
        <v>739000</v>
      </c>
      <c r="FZ50" s="292">
        <f>IFERROR(RD[[#This Row],[220kV_TL_TVM Energy (MWh)]]-RD[[#This Row],[220KV_C&amp;R_PQM_im (MWh)]],"")</f>
        <v>731199.99999995204</v>
      </c>
      <c r="GA50" s="229">
        <f>IFERROR(RD[[#This Row],[33 kV Total Export (MWH)]]/RD[[#This Row],[220 KV Net Export (MWh)]]-1,"")</f>
        <v>1.0667396061335488E-2</v>
      </c>
      <c r="GB50" s="230">
        <f>IFERROR((RD[[#This Row],[Sunset Time (POA&lt;20 W/m2)]]-RD[[#This Row],[Sunrise Time (POA&gt;20 W/m2)]])*24,0)</f>
        <v>10.85</v>
      </c>
      <c r="GC50" s="231">
        <f>IFERROR(SUM(RD[[#This Row],[33 kV_Solar_F1_Energy (kWh)]:[33 kV_Solar_F4_Energy (MWh)]])+(RD[[#This Row],[33 kV_Wind_F3_Energy (MWh)]])-(RD[[#This Row],[33 kV Line Loss (%)]]*RD[[#This Row],[220 KV Net Export (MWh)]]),"")</f>
        <v>639974.99999994354</v>
      </c>
      <c r="GD50" s="57">
        <f t="shared" si="190"/>
        <v>647774.9999999915</v>
      </c>
      <c r="GE50" s="143">
        <v>154.24</v>
      </c>
      <c r="GF50" s="57">
        <f t="shared" si="193"/>
        <v>92070.000000008178</v>
      </c>
      <c r="GG50" s="8">
        <f>IFERROR(RD[[#This Row],[Wind Export (33 kV)]]*(1-RD[[#This Row],[33 kV Line Loss (%)]]),RD[[#This Row],[Wind Export (33 kV)]])</f>
        <v>91087.852844640933</v>
      </c>
      <c r="GH50" s="144"/>
      <c r="GI50" s="144"/>
      <c r="GJ50" t="str">
        <f>IFERROR(RD[[#This Row],[E_AC (WPR)]]/RD[[#This Row],[E_DC (WPR)]],"")</f>
        <v/>
      </c>
    </row>
    <row r="51" spans="1:192">
      <c r="A51" s="124">
        <f t="shared" si="195"/>
        <v>45791</v>
      </c>
      <c r="B51" s="129">
        <f>YEAR(RD[[#This Row],[Date]])+IF(MONTH(RD[[#This Row],[Date]])&gt;=4,1,0)</f>
        <v>2026</v>
      </c>
      <c r="C51" s="129">
        <f>YEAR(RD[[#This Row],[Date]])</f>
        <v>2025</v>
      </c>
      <c r="D51" s="130">
        <f t="shared" si="196"/>
        <v>45778</v>
      </c>
      <c r="E51" s="129">
        <f>DAY(EOMONTH(RD[[#This Row],[Date]],0))</f>
        <v>31</v>
      </c>
      <c r="F51" s="136">
        <v>0.2590277777777778</v>
      </c>
      <c r="G51" s="136">
        <v>0.76180555555555551</v>
      </c>
      <c r="H51" s="126">
        <v>11325</v>
      </c>
      <c r="I51" s="126">
        <v>11512</v>
      </c>
      <c r="J51" s="126">
        <v>11017</v>
      </c>
      <c r="K51" s="126">
        <v>10332</v>
      </c>
      <c r="L51" s="126">
        <v>10904</v>
      </c>
      <c r="M51" s="126">
        <v>10875</v>
      </c>
      <c r="N51" s="126">
        <v>9700</v>
      </c>
      <c r="O51" s="126">
        <v>10739</v>
      </c>
      <c r="P51" s="126">
        <v>10700</v>
      </c>
      <c r="Q51" s="126">
        <v>10814</v>
      </c>
      <c r="R51" s="126">
        <v>10901</v>
      </c>
      <c r="S51" s="126">
        <v>10929</v>
      </c>
      <c r="T51" s="126">
        <v>10795</v>
      </c>
      <c r="U51" s="126">
        <v>11685</v>
      </c>
      <c r="V51" s="126">
        <v>8011</v>
      </c>
      <c r="W51" s="126">
        <v>7777</v>
      </c>
      <c r="X51" s="126">
        <v>7997</v>
      </c>
      <c r="Y51" s="126">
        <v>7235</v>
      </c>
      <c r="Z51" s="126">
        <v>11901</v>
      </c>
      <c r="AA51" s="126">
        <v>11703</v>
      </c>
      <c r="AB51" s="126">
        <v>10377</v>
      </c>
      <c r="AC51" s="126">
        <v>10523</v>
      </c>
      <c r="AD51" s="126">
        <v>11597</v>
      </c>
      <c r="AE51" s="126">
        <v>11782</v>
      </c>
      <c r="AF51" s="126">
        <v>12058</v>
      </c>
      <c r="AG51" s="126">
        <v>12144</v>
      </c>
      <c r="AH51" s="126">
        <v>11369</v>
      </c>
      <c r="AI51" s="126">
        <v>11798</v>
      </c>
      <c r="AJ51" s="126">
        <v>11204</v>
      </c>
      <c r="AK51" s="126">
        <v>10988</v>
      </c>
      <c r="AL51" s="126">
        <v>10513</v>
      </c>
      <c r="AM51" s="126">
        <v>10808</v>
      </c>
      <c r="AN51" s="126">
        <v>8278</v>
      </c>
      <c r="AO51" s="126">
        <v>8258</v>
      </c>
      <c r="AP51" s="126">
        <v>7291</v>
      </c>
      <c r="AQ51" s="126">
        <v>7343</v>
      </c>
      <c r="AR51" s="126">
        <v>7748</v>
      </c>
      <c r="AS51" s="126">
        <v>8009</v>
      </c>
      <c r="AT51" s="126">
        <v>7997</v>
      </c>
      <c r="AU51" s="126">
        <v>7989</v>
      </c>
      <c r="AV51" s="126">
        <v>8604</v>
      </c>
      <c r="AW51" s="126">
        <v>8300</v>
      </c>
      <c r="AX51" s="126">
        <v>8607</v>
      </c>
      <c r="AY51" s="126">
        <v>8483</v>
      </c>
      <c r="AZ51" s="126">
        <v>8343</v>
      </c>
      <c r="BA51" s="126">
        <v>2819</v>
      </c>
      <c r="BB51" s="126">
        <v>8566</v>
      </c>
      <c r="BC51" s="126">
        <v>8445</v>
      </c>
      <c r="BD51" s="126">
        <v>8119</v>
      </c>
      <c r="BE51" s="126">
        <v>8518</v>
      </c>
      <c r="BF51" s="126">
        <v>8708</v>
      </c>
      <c r="BG51" s="126">
        <v>8435</v>
      </c>
      <c r="BH51" s="126">
        <v>9071</v>
      </c>
      <c r="BI51" s="126">
        <v>7951</v>
      </c>
      <c r="BJ51" s="126">
        <v>8149</v>
      </c>
      <c r="BK51" s="126">
        <v>8420</v>
      </c>
      <c r="BL51" s="126">
        <v>8644</v>
      </c>
      <c r="BM51" s="126">
        <v>8526</v>
      </c>
      <c r="BN51" s="126">
        <v>7706</v>
      </c>
      <c r="BO51" s="126">
        <v>8455</v>
      </c>
      <c r="BP51" s="126">
        <v>8499</v>
      </c>
      <c r="BQ51" s="126">
        <v>8319</v>
      </c>
      <c r="BR51" s="126">
        <v>8323</v>
      </c>
      <c r="BS51" s="126">
        <v>9075</v>
      </c>
      <c r="BT51" s="126">
        <v>12675</v>
      </c>
      <c r="BU51" s="126">
        <v>11534</v>
      </c>
      <c r="BV51" s="126">
        <v>12668</v>
      </c>
      <c r="BW51" s="126">
        <v>12064</v>
      </c>
      <c r="BX51" s="126">
        <v>11632</v>
      </c>
      <c r="BY51" s="126">
        <v>10750</v>
      </c>
      <c r="BZ51" s="126">
        <v>12295</v>
      </c>
      <c r="CA51" s="126">
        <v>11617</v>
      </c>
      <c r="CB51" s="126">
        <v>8833</v>
      </c>
      <c r="CC51" s="126">
        <v>6935</v>
      </c>
      <c r="CD51" s="126">
        <v>8249</v>
      </c>
      <c r="CE51" s="126">
        <v>7000</v>
      </c>
      <c r="CF51" s="126">
        <v>4871</v>
      </c>
      <c r="CG51" s="126">
        <v>0</v>
      </c>
      <c r="CH51" s="126">
        <v>11231</v>
      </c>
      <c r="CI51" s="126">
        <v>11596</v>
      </c>
      <c r="CJ51" s="126">
        <v>10933</v>
      </c>
      <c r="CK51" s="126">
        <v>12547</v>
      </c>
      <c r="CL51" s="126">
        <v>12741</v>
      </c>
      <c r="CM51" s="126">
        <v>8020</v>
      </c>
      <c r="CN51" s="126">
        <v>81</v>
      </c>
      <c r="CO51" s="126">
        <v>0</v>
      </c>
      <c r="CP51" s="126">
        <v>2754</v>
      </c>
      <c r="CQ51" s="126">
        <v>0</v>
      </c>
      <c r="CR51" s="126">
        <v>0</v>
      </c>
      <c r="CS51" s="126">
        <v>0</v>
      </c>
      <c r="CT51" s="126">
        <v>17</v>
      </c>
      <c r="CU51" s="126">
        <v>0</v>
      </c>
      <c r="CV51" s="126">
        <v>11752</v>
      </c>
      <c r="CW51" s="126">
        <v>12385</v>
      </c>
      <c r="CX51" s="126">
        <v>11021</v>
      </c>
      <c r="CY51" s="126">
        <v>11340</v>
      </c>
      <c r="CZ51" s="126"/>
      <c r="DA51" s="126"/>
      <c r="DB51" s="126"/>
      <c r="DC51" s="126"/>
      <c r="DD51" s="289">
        <v>6.7023612616091874</v>
      </c>
      <c r="DE51" s="289">
        <v>6.2417071303880451</v>
      </c>
      <c r="DF51" s="289">
        <v>6.6274125915168209</v>
      </c>
      <c r="DG51" s="289"/>
      <c r="DH51" s="289"/>
      <c r="DI51" s="289">
        <v>1.2692656429588962</v>
      </c>
      <c r="DJ51" s="289"/>
      <c r="DK51" s="289"/>
      <c r="DL51" s="289">
        <v>6.4509065412588527</v>
      </c>
      <c r="DM51" s="289">
        <v>6.5352728630234527</v>
      </c>
      <c r="DN51" s="289">
        <v>1.2446678621609184</v>
      </c>
      <c r="DO51" s="289"/>
      <c r="DP51" s="289">
        <v>30.216124137931043</v>
      </c>
      <c r="DQ51" s="289"/>
      <c r="DR51" s="289">
        <v>52.600107172413857</v>
      </c>
      <c r="DS51" s="289"/>
      <c r="DT51" s="289">
        <v>56.916137931034498</v>
      </c>
      <c r="DU51" s="289"/>
      <c r="DV51" s="289">
        <v>0</v>
      </c>
      <c r="DW51" s="289"/>
      <c r="DX51" s="289">
        <v>2.2999999999999998</v>
      </c>
      <c r="DY51" s="289"/>
      <c r="DZ51" s="289">
        <v>5.5</v>
      </c>
      <c r="EA51" s="289"/>
      <c r="EB51" s="127">
        <f>SUM(RD[[#This Row],[IS1_Inv1_M1]:[IS1_Inv1_M2]])</f>
        <v>22837</v>
      </c>
      <c r="EC51" s="127">
        <f>SUM(RD[[#This Row],[IS2_Inv1_M1]:[IS5_Inv1_M4]])</f>
        <v>160411</v>
      </c>
      <c r="ED51" s="127">
        <f>SUM(RD[[#This Row],[IS6_Inv1_M1]:[IS6_Inv2_M2]])+SUM(RD[[#This Row],[IS8_Inv1_M1]:[IS8_Inv4_M2]])</f>
        <v>135386</v>
      </c>
      <c r="EE51" s="127">
        <f>SUM(RD[[#This Row],[IS7_Inv1_M1]:[IS7_Inv1_M2]])</f>
        <v>23379</v>
      </c>
      <c r="EF51" s="127">
        <f>SUM(RD[[#This Row],[IS9_Inv1_M1]:[IS12_Inv2_M4]])</f>
        <v>259998</v>
      </c>
      <c r="EG51" s="127">
        <f>SUM(RD[[#This Row],[IS13_Inv1_M1]:[IS14_Inv1_M4]])</f>
        <v>126252</v>
      </c>
      <c r="EH51" s="127">
        <f>SUM(RD[[#This Row],[IS15_Inv1_M1]:[IS15_Inv2_M1]])</f>
        <v>4871</v>
      </c>
      <c r="EI51" s="127">
        <f>SUM(RD[[#This Row],[IS16_Inv1_M1]:[IS17_Inv2_M2]])</f>
        <v>67068</v>
      </c>
      <c r="EJ51" s="127">
        <f>SUM(RD[[#This Row],[IS18_Inv1_M1]:[IS19_Inv2_M2]])</f>
        <v>49350</v>
      </c>
      <c r="EK51" s="127">
        <f>SUM(RD[[#This Row],[IS20_Inv1_M1]:[IS20_Inv2_M2]])</f>
        <v>0</v>
      </c>
      <c r="EL51" s="290">
        <f>SUM(RD[[#This Row],[O2R4_P1]:[O2R22_P2]])</f>
        <v>849552</v>
      </c>
      <c r="EM51" s="127">
        <f>IFERROR(AVERAGEIF(RD[[#This Row],[POA_UP_MCR (KWh/m2)]:[POA_UP_Ph3 (KWh/m2)2]],"&lt;&gt;0",RD[[#This Row],[POA_UP_MCR (KWh/m2)]:[POA_UP_Ph3 (KWh/m2)2]]),"")</f>
        <v>6.5238269945046845</v>
      </c>
      <c r="EN51" s="127">
        <f>IFERROR(AVERAGEIF(RD[[#This Row],[POA_Down_MCR (KWh/m2)]:[POA_Down_Ph3 (KWh/m2)22]],"&lt;&gt;0",RD[[#This Row],[POA_Down_MCR (KWh/m2)]:[POA_Down_Ph3 (KWh/m2)22]]),"")</f>
        <v>1.2692656429588962</v>
      </c>
      <c r="EO51" s="127">
        <f>IFERROR(AVERAGEIF(RD[[#This Row],[GHI_UP_MCR (KWh/m2)]:[GHI_UP_IS1 (KWh/m2)]],"&lt;&gt;0",RD[[#This Row],[GHI_UP_MCR (KWh/m2)]:[GHI_UP_IS1 (KWh/m2)]]),"")</f>
        <v>6.4930897021411527</v>
      </c>
      <c r="EP51" s="127">
        <f>IFERROR(AVERAGEIF(RD[[#This Row],[GHI_Down_MCR (KWh/m2)]:[GHI_Down_IS1 (KWh/m2)]],"&lt;&gt;0",RD[[#This Row],[GHI_Down_MCR (KWh/m2)]:[GHI_Down_IS1 (KWh/m2)]]),"")</f>
        <v>1.2446678621609184</v>
      </c>
      <c r="EQ51" s="128">
        <v>640.30499999999995</v>
      </c>
      <c r="ER51" s="128">
        <v>900.755</v>
      </c>
      <c r="ES51" s="128">
        <v>76.260999999999996</v>
      </c>
      <c r="ET51" s="128">
        <v>231.44499999999999</v>
      </c>
      <c r="EU51" s="128">
        <v>190.047</v>
      </c>
      <c r="EV51" s="128">
        <v>298.37799999999999</v>
      </c>
      <c r="EW51" s="128"/>
      <c r="EX51" s="128">
        <v>87.671000000000006</v>
      </c>
      <c r="EY51" s="128">
        <v>197976</v>
      </c>
      <c r="EZ51" s="128">
        <v>257166</v>
      </c>
      <c r="FA51" s="128">
        <v>132.76</v>
      </c>
      <c r="FB51" s="128">
        <v>80.516999999999996</v>
      </c>
      <c r="FC51" s="128">
        <v>282.23399999999998</v>
      </c>
      <c r="FD51" s="128">
        <v>107.318</v>
      </c>
      <c r="FE51" s="128">
        <v>0.11799999999999999</v>
      </c>
      <c r="FF51" s="128">
        <v>0</v>
      </c>
      <c r="FG51" s="128">
        <v>225.88900000000001</v>
      </c>
      <c r="FH51" s="291" t="str">
        <f>IF((RD[[#This Row],[33 kV_Wind_F1_Ex]]-EQ50)*165000&lt;=0,"",(RD[[#This Row],[33 kV_Wind_F1_Ex]]-EQ50)*165000)</f>
        <v/>
      </c>
      <c r="FI51" s="292">
        <f>IF((RD[[#This Row],[33 kV_Wind_F2_Ex]]-ER50)*165000&lt;=0,"",(RD[[#This Row],[33 kV_Wind_F2_Ex]]-ER50)*165000)</f>
        <v>34484.999999991145</v>
      </c>
      <c r="FJ51" s="131">
        <f>IF((RD[[#This Row],[33 kV_Wind_F3_Ex]]-ES50)*225000&lt;=0,"",(RD[[#This Row],[33 kV_Wind_F3_Ex]]-ES50)*225000)</f>
        <v>243224.9999999975</v>
      </c>
      <c r="FK51" s="131">
        <f>IF((RD[[#This Row],[33 kV_Wind_F4_Ex]]-ET50)*165000&lt;=0,"",(RD[[#This Row],[33 kV_Wind_F4_Ex]]-ET50)*165000)</f>
        <v>32999.999999998123</v>
      </c>
      <c r="FL51" s="228">
        <f>IF((RD[[#This Row],[33 kV_Solar_F1_Ex]]-EU50)*225000&lt;=0,"",(RD[[#This Row],[33 kV_Solar_F1_Ex]]-EU50)*225000)</f>
        <v>202725.00000000236</v>
      </c>
      <c r="FM51" s="132">
        <f>IF((RD[[#This Row],[33kV_Solar_F2_Ex]]-EV50)*225000&lt;=0,"",(RD[[#This Row],[33kV_Solar_F2_Ex]]-EV50)*225000)</f>
        <v>180224.99999999724</v>
      </c>
      <c r="FN51" s="292"/>
      <c r="FO51" s="131">
        <f>IF((RD[[#This Row],[33kV_Solar_F4_Ex]]-EX50)*225000&lt;=0,"",(RD[[#This Row],[33kV_Solar_F4_Ex]]-EX50)*225000)</f>
        <v>189675.00000000079</v>
      </c>
      <c r="FP51" s="292">
        <f>IF((RD[[#This Row],[33kV_OG1_Ex]]-EY50)*1000&lt;=0,0,(RD[[#This Row],[33kV_OG1_Ex]]-EY50)*1000)</f>
        <v>573000</v>
      </c>
      <c r="FQ51" s="228">
        <f>IFERROR(IF((RD[[#This Row],[33kV_OG2_Ex]]-EZ50)*1000&lt;=0,0,(RD[[#This Row],[33kV_OG2_Ex]]-EZ50)*1000),0)</f>
        <v>308000</v>
      </c>
      <c r="FR51" s="132">
        <f>IF((RD[[#This Row],[220kV_TX1_Ex]]-FA50)*800000&lt;=0,0,(RD[[#This Row],[220kV_TX1_Ex]]-FA50)*800000)</f>
        <v>566399.99999999872</v>
      </c>
      <c r="FS51" s="228">
        <f>IF((RD[[#This Row],[220kV_Tx2_Ex]]-FB50)*800000&lt;=0,0,(RD[[#This Row],[220kV_Tx2_Ex]]-FB50)*800000)</f>
        <v>304800.00000000017</v>
      </c>
      <c r="FT51" s="292">
        <f>IF((RD[[#This Row],[220kV_TL_TVM_Ex]]-FC50)*1600000&lt;=0,0,(RD[[#This Row],[220kV_TL_TVM_Ex]]-FC50)*1600000)</f>
        <v>876800.00000000291</v>
      </c>
      <c r="FU51" s="292">
        <f>IF((RD[[#This Row],[220kV_C&amp;R_PQM_Ex]]-FD50)*1600000&lt;=0,"",(RD[[#This Row],[220kV_C&amp;R_PQM_Ex]]-FD50)*1600000)</f>
        <v>876800.00000000291</v>
      </c>
      <c r="FV51" s="228">
        <f>IFERROR(IF((RD[[#This Row],[220KV_C&amp;R_PQM_Im]]-FE50)*1600000&lt;=0,0,(RD[[#This Row],[220KV_C&amp;R_PQM_Im]]-FE50)*1600000),"")</f>
        <v>0</v>
      </c>
      <c r="FW51" s="228">
        <f>(RD[[#This Row],[33kV_Aux1_Im]]-FB48)</f>
        <v>-79.387</v>
      </c>
      <c r="FX51" s="228">
        <f>IF((RD[[#This Row],[33kV_Aux2_Im]]-FG50)*1000&lt;=0,"",(RD[[#This Row],[33kV_Aux2_Im]]-FG50)*1000)</f>
        <v>280.00000000000114</v>
      </c>
      <c r="FY51" s="292">
        <f>IFERROR(RD[[#This Row],[33kV_OG1_Energy (MWh)]]+RD[[#This Row],[33kV_OG2_Energy (MWh)]],"")</f>
        <v>881000</v>
      </c>
      <c r="FZ51" s="292">
        <f>IFERROR(RD[[#This Row],[220kV_TL_TVM Energy (MWh)]]-RD[[#This Row],[220KV_C&amp;R_PQM_im (MWh)]],"")</f>
        <v>876800.00000000291</v>
      </c>
      <c r="GA51" s="229">
        <f>IFERROR(RD[[#This Row],[33 kV Total Export (MWH)]]/RD[[#This Row],[220 KV Net Export (MWh)]]-1,"")</f>
        <v>4.7901459853980644E-3</v>
      </c>
      <c r="GB51" s="230">
        <f>IFERROR((RD[[#This Row],[Sunset Time (POA&lt;20 W/m2)]]-RD[[#This Row],[Sunrise Time (POA&gt;20 W/m2)]])*24,0)</f>
        <v>12.066666666666666</v>
      </c>
      <c r="GC51" s="231">
        <f>IFERROR(SUM(RD[[#This Row],[33 kV_Solar_F1_Energy (kWh)]:[33 kV_Solar_F4_Energy (MWh)]])+(RD[[#This Row],[33 kV_Wind_F3_Energy (MWh)]])-(RD[[#This Row],[33 kV Line Loss (%)]]*RD[[#This Row],[220 KV Net Export (MWh)]]),"")</f>
        <v>811650.00000000081</v>
      </c>
      <c r="GD51" s="57">
        <f t="shared" si="190"/>
        <v>815849.9999999979</v>
      </c>
      <c r="GE51" s="143">
        <v>154.24</v>
      </c>
      <c r="GF51" s="57">
        <f t="shared" si="193"/>
        <v>67484.999999989261</v>
      </c>
      <c r="GG51" s="8">
        <f>IFERROR(RD[[#This Row],[Wind Export (33 kV)]]*(1-RD[[#This Row],[33 kV Line Loss (%)]]),RD[[#This Row],[Wind Export (33 kV)]])</f>
        <v>67161.736998164721</v>
      </c>
      <c r="GH51" s="144"/>
      <c r="GI51" s="144"/>
      <c r="GJ51" t="str">
        <f>IFERROR(RD[[#This Row],[E_AC (WPR)]]/RD[[#This Row],[E_DC (WPR)]],"")</f>
        <v/>
      </c>
    </row>
    <row r="52" spans="1:192">
      <c r="A52" s="124">
        <f t="shared" si="195"/>
        <v>45792</v>
      </c>
      <c r="B52" s="129">
        <f>YEAR(RD[[#This Row],[Date]])+IF(MONTH(RD[[#This Row],[Date]])&gt;=4,1,0)</f>
        <v>2026</v>
      </c>
      <c r="C52" s="129">
        <f>YEAR(RD[[#This Row],[Date]])</f>
        <v>2025</v>
      </c>
      <c r="D52" s="130">
        <f t="shared" si="196"/>
        <v>45778</v>
      </c>
      <c r="E52" s="129">
        <f>DAY(EOMONTH(RD[[#This Row],[Date]],0))</f>
        <v>31</v>
      </c>
      <c r="F52" s="136">
        <v>0.32847222222222222</v>
      </c>
      <c r="G52" s="136">
        <v>0.7680555555555556</v>
      </c>
      <c r="H52" s="126">
        <v>5618</v>
      </c>
      <c r="I52" s="126">
        <v>5685</v>
      </c>
      <c r="J52" s="126">
        <v>5528</v>
      </c>
      <c r="K52" s="126">
        <v>5248</v>
      </c>
      <c r="L52" s="126">
        <v>5468</v>
      </c>
      <c r="M52" s="126">
        <v>5447</v>
      </c>
      <c r="N52" s="126">
        <v>5462</v>
      </c>
      <c r="O52" s="126">
        <v>5487</v>
      </c>
      <c r="P52" s="126">
        <v>5416</v>
      </c>
      <c r="Q52" s="126">
        <v>5526</v>
      </c>
      <c r="R52" s="126">
        <v>5383</v>
      </c>
      <c r="S52" s="126">
        <v>5444</v>
      </c>
      <c r="T52" s="126">
        <v>5276</v>
      </c>
      <c r="U52" s="126">
        <v>5773</v>
      </c>
      <c r="V52" s="126">
        <v>3792</v>
      </c>
      <c r="W52" s="126">
        <v>3696</v>
      </c>
      <c r="X52" s="126">
        <v>3811</v>
      </c>
      <c r="Y52" s="126">
        <v>3488</v>
      </c>
      <c r="Z52" s="126">
        <v>5862</v>
      </c>
      <c r="AA52" s="126">
        <v>5735</v>
      </c>
      <c r="AB52" s="126">
        <v>5135</v>
      </c>
      <c r="AC52" s="126">
        <v>5265</v>
      </c>
      <c r="AD52" s="126">
        <v>5677</v>
      </c>
      <c r="AE52" s="126">
        <v>5807</v>
      </c>
      <c r="AF52" s="126">
        <v>5831</v>
      </c>
      <c r="AG52" s="126">
        <v>5896</v>
      </c>
      <c r="AH52" s="126">
        <v>5437</v>
      </c>
      <c r="AI52" s="126">
        <v>5703</v>
      </c>
      <c r="AJ52" s="126">
        <v>5354</v>
      </c>
      <c r="AK52" s="126">
        <v>5243</v>
      </c>
      <c r="AL52" s="126">
        <v>4875</v>
      </c>
      <c r="AM52" s="126">
        <v>5074</v>
      </c>
      <c r="AN52" s="126">
        <v>3722</v>
      </c>
      <c r="AO52" s="126">
        <v>3771</v>
      </c>
      <c r="AP52" s="126">
        <v>3277</v>
      </c>
      <c r="AQ52" s="126">
        <v>3371</v>
      </c>
      <c r="AR52" s="126">
        <v>3575</v>
      </c>
      <c r="AS52" s="126">
        <v>3688</v>
      </c>
      <c r="AT52" s="126">
        <v>3575</v>
      </c>
      <c r="AU52" s="126">
        <v>3581</v>
      </c>
      <c r="AV52" s="126">
        <v>3922</v>
      </c>
      <c r="AW52" s="126">
        <v>3576</v>
      </c>
      <c r="AX52" s="126">
        <v>3759</v>
      </c>
      <c r="AY52" s="126">
        <v>3806</v>
      </c>
      <c r="AZ52" s="126">
        <v>3897</v>
      </c>
      <c r="BA52" s="126">
        <v>1224</v>
      </c>
      <c r="BB52" s="126">
        <v>3683</v>
      </c>
      <c r="BC52" s="126">
        <v>3634</v>
      </c>
      <c r="BD52" s="126">
        <v>3375</v>
      </c>
      <c r="BE52" s="126">
        <v>3511</v>
      </c>
      <c r="BF52" s="126">
        <v>3674</v>
      </c>
      <c r="BG52" s="126">
        <v>3571</v>
      </c>
      <c r="BH52" s="126">
        <v>3890</v>
      </c>
      <c r="BI52" s="126">
        <v>3245</v>
      </c>
      <c r="BJ52" s="126">
        <v>3341</v>
      </c>
      <c r="BK52" s="126">
        <v>3461</v>
      </c>
      <c r="BL52" s="126">
        <v>3594</v>
      </c>
      <c r="BM52" s="126">
        <v>3538</v>
      </c>
      <c r="BN52" s="126">
        <v>3184</v>
      </c>
      <c r="BO52" s="126">
        <v>3490</v>
      </c>
      <c r="BP52" s="126">
        <v>3487</v>
      </c>
      <c r="BQ52" s="126">
        <v>3419</v>
      </c>
      <c r="BR52" s="126">
        <v>3549</v>
      </c>
      <c r="BS52" s="126">
        <v>3740</v>
      </c>
      <c r="BT52" s="126">
        <v>5326</v>
      </c>
      <c r="BU52" s="126">
        <v>4900</v>
      </c>
      <c r="BV52" s="126">
        <v>5316</v>
      </c>
      <c r="BW52" s="126">
        <v>5044</v>
      </c>
      <c r="BX52" s="126">
        <v>5006</v>
      </c>
      <c r="BY52" s="126">
        <v>4441</v>
      </c>
      <c r="BZ52" s="126">
        <v>5325</v>
      </c>
      <c r="CA52" s="126">
        <v>5033</v>
      </c>
      <c r="CB52" s="126">
        <v>3856</v>
      </c>
      <c r="CC52" s="126">
        <v>3001</v>
      </c>
      <c r="CD52" s="126">
        <v>3454</v>
      </c>
      <c r="CE52" s="126">
        <v>2890</v>
      </c>
      <c r="CF52" s="126">
        <v>2077</v>
      </c>
      <c r="CG52" s="126">
        <v>0</v>
      </c>
      <c r="CH52" s="126">
        <v>4765</v>
      </c>
      <c r="CI52" s="126">
        <v>4860</v>
      </c>
      <c r="CJ52" s="126">
        <v>4532</v>
      </c>
      <c r="CK52" s="126">
        <v>5156</v>
      </c>
      <c r="CL52" s="126">
        <v>5279</v>
      </c>
      <c r="CM52" s="126">
        <v>3262</v>
      </c>
      <c r="CN52" s="126">
        <v>2253</v>
      </c>
      <c r="CO52" s="126">
        <v>335</v>
      </c>
      <c r="CP52" s="126">
        <v>2149</v>
      </c>
      <c r="CQ52" s="126">
        <v>3</v>
      </c>
      <c r="CR52" s="126">
        <v>0</v>
      </c>
      <c r="CS52" s="126">
        <v>0</v>
      </c>
      <c r="CT52" s="126">
        <v>57</v>
      </c>
      <c r="CU52" s="126">
        <v>1585</v>
      </c>
      <c r="CV52" s="126">
        <v>4685</v>
      </c>
      <c r="CW52" s="126">
        <v>4723</v>
      </c>
      <c r="CX52" s="126">
        <v>4197</v>
      </c>
      <c r="CY52" s="126">
        <v>4399</v>
      </c>
      <c r="CZ52" s="126"/>
      <c r="DA52" s="126"/>
      <c r="DB52" s="126"/>
      <c r="DC52" s="126"/>
      <c r="DD52" s="289">
        <v>3.1098221640378525</v>
      </c>
      <c r="DE52" s="289">
        <v>2.8758884513417335</v>
      </c>
      <c r="DF52" s="289">
        <v>2.5271795385610756</v>
      </c>
      <c r="DG52" s="289"/>
      <c r="DH52" s="289"/>
      <c r="DI52" s="289">
        <v>0.55243943875170631</v>
      </c>
      <c r="DJ52" s="289"/>
      <c r="DK52" s="289"/>
      <c r="DL52" s="289">
        <v>3.0122873239379606</v>
      </c>
      <c r="DM52" s="289">
        <v>3.0363788905144355</v>
      </c>
      <c r="DN52" s="289">
        <v>0.55662261114616285</v>
      </c>
      <c r="DO52" s="289"/>
      <c r="DP52" s="289">
        <v>27.684700315457359</v>
      </c>
      <c r="DQ52" s="289"/>
      <c r="DR52" s="289">
        <v>42.856761529968445</v>
      </c>
      <c r="DS52" s="289"/>
      <c r="DT52" s="289">
        <v>70.982018927444798</v>
      </c>
      <c r="DU52" s="289"/>
      <c r="DV52" s="289">
        <v>0</v>
      </c>
      <c r="DW52" s="289"/>
      <c r="DX52" s="289">
        <v>2.6</v>
      </c>
      <c r="DY52" s="289"/>
      <c r="DZ52" s="289">
        <v>6</v>
      </c>
      <c r="EA52" s="289"/>
      <c r="EB52" s="127">
        <f>SUM(RD[[#This Row],[IS1_Inv1_M1]:[IS1_Inv1_M2]])</f>
        <v>11303</v>
      </c>
      <c r="EC52" s="127">
        <f>SUM(RD[[#This Row],[IS2_Inv1_M1]:[IS5_Inv1_M4]])</f>
        <v>80245</v>
      </c>
      <c r="ED52" s="127">
        <f>SUM(RD[[#This Row],[IS6_Inv1_M1]:[IS6_Inv2_M2]])+SUM(RD[[#This Row],[IS8_Inv1_M1]:[IS8_Inv4_M2]])</f>
        <v>65410</v>
      </c>
      <c r="EE52" s="127">
        <f>SUM(RD[[#This Row],[IS7_Inv1_M1]:[IS7_Inv1_M2]])</f>
        <v>11484</v>
      </c>
      <c r="EF52" s="127">
        <f>SUM(RD[[#This Row],[IS9_Inv1_M1]:[IS12_Inv2_M4]])</f>
        <v>112130</v>
      </c>
      <c r="EG52" s="127">
        <f>SUM(RD[[#This Row],[IS13_Inv1_M1]:[IS14_Inv1_M4]])</f>
        <v>53592</v>
      </c>
      <c r="EH52" s="127">
        <f>SUM(RD[[#This Row],[IS15_Inv1_M1]:[IS15_Inv2_M1]])</f>
        <v>2077</v>
      </c>
      <c r="EI52" s="127">
        <f>SUM(RD[[#This Row],[IS16_Inv1_M1]:[IS17_Inv2_M2]])</f>
        <v>27854</v>
      </c>
      <c r="EJ52" s="127">
        <f>SUM(RD[[#This Row],[IS18_Inv1_M1]:[IS19_Inv2_M2]])</f>
        <v>24386</v>
      </c>
      <c r="EK52" s="127">
        <f>SUM(RD[[#This Row],[IS20_Inv1_M1]:[IS20_Inv2_M2]])</f>
        <v>0</v>
      </c>
      <c r="EL52" s="290">
        <f>SUM(RD[[#This Row],[O2R4_P1]:[O2R22_P2]])</f>
        <v>388481</v>
      </c>
      <c r="EM52" s="127">
        <f>IFERROR(AVERAGEIF(RD[[#This Row],[POA_UP_MCR (KWh/m2)]:[POA_UP_Ph3 (KWh/m2)2]],"&lt;&gt;0",RD[[#This Row],[POA_UP_MCR (KWh/m2)]:[POA_UP_Ph3 (KWh/m2)2]]),"")</f>
        <v>2.8376300513135537</v>
      </c>
      <c r="EN52" s="127">
        <f>IFERROR(AVERAGEIF(RD[[#This Row],[POA_Down_MCR (KWh/m2)]:[POA_Down_Ph3 (KWh/m2)22]],"&lt;&gt;0",RD[[#This Row],[POA_Down_MCR (KWh/m2)]:[POA_Down_Ph3 (KWh/m2)22]]),"")</f>
        <v>0.55243943875170631</v>
      </c>
      <c r="EO52" s="127">
        <f>IFERROR(AVERAGEIF(RD[[#This Row],[GHI_UP_MCR (KWh/m2)]:[GHI_UP_IS1 (KWh/m2)]],"&lt;&gt;0",RD[[#This Row],[GHI_UP_MCR (KWh/m2)]:[GHI_UP_IS1 (KWh/m2)]]),"")</f>
        <v>3.0243331072261981</v>
      </c>
      <c r="EP52" s="127">
        <f>IFERROR(AVERAGEIF(RD[[#This Row],[GHI_Down_MCR (KWh/m2)]:[GHI_Down_IS1 (KWh/m2)]],"&lt;&gt;0",RD[[#This Row],[GHI_Down_MCR (KWh/m2)]:[GHI_Down_IS1 (KWh/m2)]]),"")</f>
        <v>0.55662261114616285</v>
      </c>
      <c r="EQ52" s="128">
        <v>640.30499999999995</v>
      </c>
      <c r="ER52" s="128">
        <v>901.13499999999999</v>
      </c>
      <c r="ES52" s="128">
        <v>76.748999999999995</v>
      </c>
      <c r="ET52" s="128">
        <v>231.786</v>
      </c>
      <c r="EU52" s="128">
        <v>190.49</v>
      </c>
      <c r="EV52" s="128">
        <v>298.78199999999998</v>
      </c>
      <c r="EW52" s="128"/>
      <c r="EX52" s="128">
        <v>88.034000000000006</v>
      </c>
      <c r="EY52" s="128">
        <v>198248</v>
      </c>
      <c r="EZ52" s="128">
        <v>257393</v>
      </c>
      <c r="FA52" s="128">
        <v>133.09700000000001</v>
      </c>
      <c r="FB52" s="128">
        <v>80.798000000000002</v>
      </c>
      <c r="FC52" s="128">
        <v>282.54199999999997</v>
      </c>
      <c r="FD52" s="128">
        <v>107.627</v>
      </c>
      <c r="FE52" s="128">
        <v>0.11799999999999999</v>
      </c>
      <c r="FF52" s="128">
        <v>0</v>
      </c>
      <c r="FG52" s="128">
        <v>226.16900000000001</v>
      </c>
      <c r="FH52" s="291" t="str">
        <f>IF((RD[[#This Row],[33 kV_Wind_F1_Ex]]-EQ51)*165000&lt;=0,"",(RD[[#This Row],[33 kV_Wind_F1_Ex]]-EQ51)*165000)</f>
        <v/>
      </c>
      <c r="FI52" s="292">
        <f>IF((RD[[#This Row],[33 kV_Wind_F2_Ex]]-ER51)*165000&lt;=0,"",(RD[[#This Row],[33 kV_Wind_F2_Ex]]-ER51)*165000)</f>
        <v>62699.999999999251</v>
      </c>
      <c r="FJ52" s="131">
        <f>IF((RD[[#This Row],[33 kV_Wind_F3_Ex]]-ES51)*225000&lt;=0,"",(RD[[#This Row],[33 kV_Wind_F3_Ex]]-ES51)*225000)</f>
        <v>109799.9999999999</v>
      </c>
      <c r="FK52" s="131">
        <f>IF((RD[[#This Row],[33 kV_Wind_F4_Ex]]-ET51)*165000&lt;=0,"",(RD[[#This Row],[33 kV_Wind_F4_Ex]]-ET51)*165000)</f>
        <v>56265.000000001353</v>
      </c>
      <c r="FL52" s="228">
        <f>IF((RD[[#This Row],[33 kV_Solar_F1_Ex]]-EU51)*225000&lt;=0,"",(RD[[#This Row],[33 kV_Solar_F1_Ex]]-EU51)*225000)</f>
        <v>99675.000000002707</v>
      </c>
      <c r="FM52" s="132">
        <f>IF((RD[[#This Row],[33kV_Solar_F2_Ex]]-EV51)*225000&lt;=0,"",(RD[[#This Row],[33kV_Solar_F2_Ex]]-EV51)*225000)</f>
        <v>90899.999999999185</v>
      </c>
      <c r="FN52" s="292"/>
      <c r="FO52" s="131">
        <f>IF((RD[[#This Row],[33kV_Solar_F4_Ex]]-EX51)*225000&lt;=0,"",(RD[[#This Row],[33kV_Solar_F4_Ex]]-EX51)*225000)</f>
        <v>81674.999999999898</v>
      </c>
      <c r="FP52" s="292">
        <f>IF((RD[[#This Row],[33kV_OG1_Ex]]-EY51)*1000&lt;=0,0,(RD[[#This Row],[33kV_OG1_Ex]]-EY51)*1000)</f>
        <v>272000</v>
      </c>
      <c r="FQ52" s="228">
        <f>IFERROR(IF((RD[[#This Row],[33kV_OG2_Ex]]-EZ51)*1000&lt;=0,0,(RD[[#This Row],[33kV_OG2_Ex]]-EZ51)*1000),0)</f>
        <v>227000</v>
      </c>
      <c r="FR52" s="132">
        <f>IF((RD[[#This Row],[220kV_TX1_Ex]]-FA51)*800000&lt;=0,0,(RD[[#This Row],[220kV_TX1_Ex]]-FA51)*800000)</f>
        <v>269600.00000001403</v>
      </c>
      <c r="FS52" s="228">
        <f>IF((RD[[#This Row],[220kV_Tx2_Ex]]-FB51)*800000&lt;=0,0,(RD[[#This Row],[220kV_Tx2_Ex]]-FB51)*800000)</f>
        <v>224800.00000000471</v>
      </c>
      <c r="FT52" s="292">
        <f>IF((RD[[#This Row],[220kV_TL_TVM_Ex]]-FC51)*1600000&lt;=0,0,(RD[[#This Row],[220kV_TL_TVM_Ex]]-FC51)*1600000)</f>
        <v>492799.99999998836</v>
      </c>
      <c r="FU52" s="292">
        <f>IF((RD[[#This Row],[220kV_C&amp;R_PQM_Ex]]-FD51)*1600000&lt;=0,"",(RD[[#This Row],[220kV_C&amp;R_PQM_Ex]]-FD51)*1600000)</f>
        <v>494399.99999999598</v>
      </c>
      <c r="FV52" s="228">
        <f>IFERROR(IF((RD[[#This Row],[220KV_C&amp;R_PQM_Im]]-FE51)*1600000&lt;=0,0,(RD[[#This Row],[220KV_C&amp;R_PQM_Im]]-FE51)*1600000),"")</f>
        <v>0</v>
      </c>
      <c r="FW52" s="228">
        <f>(RD[[#This Row],[33kV_Aux1_Im]]-FB49)</f>
        <v>-79.781000000000006</v>
      </c>
      <c r="FX52" s="228">
        <f>IF((RD[[#This Row],[33kV_Aux2_Im]]-FG51)*1000&lt;=0,"",(RD[[#This Row],[33kV_Aux2_Im]]-FG51)*1000)</f>
        <v>280.00000000000114</v>
      </c>
      <c r="FY52" s="292">
        <f>IFERROR(RD[[#This Row],[33kV_OG1_Energy (MWh)]]+RD[[#This Row],[33kV_OG2_Energy (MWh)]],"")</f>
        <v>499000</v>
      </c>
      <c r="FZ52" s="292">
        <f>IFERROR(RD[[#This Row],[220kV_TL_TVM Energy (MWh)]]-RD[[#This Row],[220KV_C&amp;R_PQM_im (MWh)]],"")</f>
        <v>492799.99999998836</v>
      </c>
      <c r="GA52" s="229">
        <f>IFERROR(RD[[#This Row],[33 kV Total Export (MWH)]]/RD[[#This Row],[220 KV Net Export (MWh)]]-1,"")</f>
        <v>1.2581168831192757E-2</v>
      </c>
      <c r="GB52" s="230">
        <f>IFERROR((RD[[#This Row],[Sunset Time (POA&lt;20 W/m2)]]-RD[[#This Row],[Sunrise Time (POA&gt;20 W/m2)]])*24,0)</f>
        <v>10.55</v>
      </c>
      <c r="GC52" s="231">
        <f>IFERROR(SUM(RD[[#This Row],[33 kV_Solar_F1_Energy (kWh)]:[33 kV_Solar_F4_Energy (MWh)]])+(RD[[#This Row],[33 kV_Wind_F3_Energy (MWh)]])-(RD[[#This Row],[33 kV Line Loss (%)]]*RD[[#This Row],[220 KV Net Export (MWh)]]),"")</f>
        <v>375849.99999999005</v>
      </c>
      <c r="GD52" s="57">
        <f t="shared" si="190"/>
        <v>382050.00000000169</v>
      </c>
      <c r="GE52" s="143">
        <v>154.24</v>
      </c>
      <c r="GF52" s="57">
        <f t="shared" si="193"/>
        <v>118965.00000000061</v>
      </c>
      <c r="GG52" s="8">
        <f>IFERROR(RD[[#This Row],[Wind Export (33 kV)]]*(1-RD[[#This Row],[33 kV Line Loss (%)]]),RD[[#This Row],[Wind Export (33 kV)]])</f>
        <v>117468.28124999776</v>
      </c>
      <c r="GH52" s="144"/>
      <c r="GI52" s="144"/>
      <c r="GJ52" t="str">
        <f>IFERROR(RD[[#This Row],[E_AC (WPR)]]/RD[[#This Row],[E_DC (WPR)]],"")</f>
        <v/>
      </c>
    </row>
    <row r="53" spans="1:192">
      <c r="A53" s="124">
        <f t="shared" si="195"/>
        <v>45793</v>
      </c>
      <c r="B53" s="129">
        <f>YEAR(RD[[#This Row],[Date]])+IF(MONTH(RD[[#This Row],[Date]])&gt;=4,1,0)</f>
        <v>2026</v>
      </c>
      <c r="C53" s="129">
        <f>YEAR(RD[[#This Row],[Date]])</f>
        <v>2025</v>
      </c>
      <c r="D53" s="130">
        <f t="shared" si="196"/>
        <v>45778</v>
      </c>
      <c r="E53" s="129">
        <f>DAY(EOMONTH(RD[[#This Row],[Date]],0))</f>
        <v>31</v>
      </c>
      <c r="F53" s="136">
        <v>0.26041666666666669</v>
      </c>
      <c r="G53" s="136">
        <v>0.76944444444444449</v>
      </c>
      <c r="H53" s="126">
        <v>7884</v>
      </c>
      <c r="I53" s="126">
        <v>7946</v>
      </c>
      <c r="J53" s="126">
        <v>7681</v>
      </c>
      <c r="K53" s="126">
        <v>7172</v>
      </c>
      <c r="L53" s="126">
        <v>7598</v>
      </c>
      <c r="M53" s="126">
        <v>7550</v>
      </c>
      <c r="N53" s="126">
        <v>7610</v>
      </c>
      <c r="O53" s="126">
        <v>7438</v>
      </c>
      <c r="P53" s="126">
        <v>7396</v>
      </c>
      <c r="Q53" s="126">
        <v>7471</v>
      </c>
      <c r="R53" s="126">
        <v>7506</v>
      </c>
      <c r="S53" s="126">
        <v>7561</v>
      </c>
      <c r="T53" s="126">
        <v>7421</v>
      </c>
      <c r="U53" s="126">
        <v>8016</v>
      </c>
      <c r="V53" s="126">
        <v>5562</v>
      </c>
      <c r="W53" s="126">
        <v>5332</v>
      </c>
      <c r="X53" s="126">
        <v>5460</v>
      </c>
      <c r="Y53" s="126">
        <v>4888</v>
      </c>
      <c r="Z53" s="126">
        <v>8163</v>
      </c>
      <c r="AA53" s="126">
        <v>7829</v>
      </c>
      <c r="AB53" s="126">
        <v>7027</v>
      </c>
      <c r="AC53" s="126">
        <v>7278</v>
      </c>
      <c r="AD53" s="126">
        <v>8236</v>
      </c>
      <c r="AE53" s="126">
        <v>8355</v>
      </c>
      <c r="AF53" s="126">
        <v>8351</v>
      </c>
      <c r="AG53" s="126">
        <v>8415</v>
      </c>
      <c r="AH53" s="126">
        <v>7916</v>
      </c>
      <c r="AI53" s="126">
        <v>8281</v>
      </c>
      <c r="AJ53" s="126">
        <v>7719</v>
      </c>
      <c r="AK53" s="126">
        <v>7603</v>
      </c>
      <c r="AL53" s="126">
        <v>7234</v>
      </c>
      <c r="AM53" s="126">
        <v>7452</v>
      </c>
      <c r="AN53" s="126">
        <v>4444</v>
      </c>
      <c r="AO53" s="126">
        <v>4456</v>
      </c>
      <c r="AP53" s="126">
        <v>4001</v>
      </c>
      <c r="AQ53" s="126">
        <v>4080</v>
      </c>
      <c r="AR53" s="126">
        <v>4238</v>
      </c>
      <c r="AS53" s="126">
        <v>4280</v>
      </c>
      <c r="AT53" s="126">
        <v>4150</v>
      </c>
      <c r="AU53" s="126">
        <v>4319</v>
      </c>
      <c r="AV53" s="126">
        <v>4407</v>
      </c>
      <c r="AW53" s="126">
        <v>4218</v>
      </c>
      <c r="AX53" s="126">
        <v>4420</v>
      </c>
      <c r="AY53" s="126">
        <v>4493</v>
      </c>
      <c r="AZ53" s="126">
        <v>4620</v>
      </c>
      <c r="BA53" s="126">
        <v>1497</v>
      </c>
      <c r="BB53" s="126">
        <v>4348</v>
      </c>
      <c r="BC53" s="126">
        <v>4270</v>
      </c>
      <c r="BD53" s="126">
        <v>4080</v>
      </c>
      <c r="BE53" s="126">
        <v>4215</v>
      </c>
      <c r="BF53" s="126">
        <v>4352</v>
      </c>
      <c r="BG53" s="126">
        <v>4267</v>
      </c>
      <c r="BH53" s="126">
        <v>4520</v>
      </c>
      <c r="BI53" s="126">
        <v>3910</v>
      </c>
      <c r="BJ53" s="126">
        <v>4180</v>
      </c>
      <c r="BK53" s="126">
        <v>4227</v>
      </c>
      <c r="BL53" s="126">
        <v>4438</v>
      </c>
      <c r="BM53" s="126">
        <v>4284</v>
      </c>
      <c r="BN53" s="126">
        <v>3913</v>
      </c>
      <c r="BO53" s="126">
        <v>4308</v>
      </c>
      <c r="BP53" s="126">
        <v>4288</v>
      </c>
      <c r="BQ53" s="126">
        <v>4252</v>
      </c>
      <c r="BR53" s="126">
        <v>4396</v>
      </c>
      <c r="BS53" s="126">
        <v>4558</v>
      </c>
      <c r="BT53" s="126">
        <v>8819</v>
      </c>
      <c r="BU53" s="126">
        <v>7952</v>
      </c>
      <c r="BV53" s="126">
        <v>8670</v>
      </c>
      <c r="BW53" s="126">
        <v>7990</v>
      </c>
      <c r="BX53" s="126">
        <v>7747</v>
      </c>
      <c r="BY53" s="126">
        <v>7020</v>
      </c>
      <c r="BZ53" s="126">
        <v>8436</v>
      </c>
      <c r="CA53" s="126">
        <v>8152</v>
      </c>
      <c r="CB53" s="126">
        <v>5912</v>
      </c>
      <c r="CC53" s="126">
        <v>4654</v>
      </c>
      <c r="CD53" s="126">
        <v>5404</v>
      </c>
      <c r="CE53" s="126">
        <v>4546</v>
      </c>
      <c r="CF53" s="126">
        <v>3382</v>
      </c>
      <c r="CG53" s="126">
        <v>0</v>
      </c>
      <c r="CH53" s="126">
        <v>8215</v>
      </c>
      <c r="CI53" s="126">
        <v>8344</v>
      </c>
      <c r="CJ53" s="126">
        <v>7158</v>
      </c>
      <c r="CK53" s="126">
        <v>8372</v>
      </c>
      <c r="CL53" s="126">
        <v>8675</v>
      </c>
      <c r="CM53" s="126">
        <v>5418</v>
      </c>
      <c r="CN53" s="126">
        <v>4909</v>
      </c>
      <c r="CO53" s="126">
        <v>3200</v>
      </c>
      <c r="CP53" s="126">
        <v>3825</v>
      </c>
      <c r="CQ53" s="126">
        <v>1578</v>
      </c>
      <c r="CR53" s="126">
        <v>0</v>
      </c>
      <c r="CS53" s="126">
        <v>0</v>
      </c>
      <c r="CT53" s="126">
        <v>2669</v>
      </c>
      <c r="CU53" s="126">
        <v>3806</v>
      </c>
      <c r="CV53" s="126">
        <v>7804</v>
      </c>
      <c r="CW53" s="126">
        <v>8306</v>
      </c>
      <c r="CX53" s="126">
        <v>7273</v>
      </c>
      <c r="CY53" s="126">
        <v>7491</v>
      </c>
      <c r="CZ53" s="126"/>
      <c r="DA53" s="126"/>
      <c r="DB53" s="126"/>
      <c r="DC53" s="126"/>
      <c r="DD53" s="289">
        <v>4.385769431632152</v>
      </c>
      <c r="DE53" s="289">
        <v>4.3231687230544908</v>
      </c>
      <c r="DF53" s="289">
        <v>4.5469539833788737</v>
      </c>
      <c r="DG53" s="289"/>
      <c r="DH53" s="289"/>
      <c r="DI53" s="289">
        <v>0.89044422482933638</v>
      </c>
      <c r="DJ53" s="289"/>
      <c r="DK53" s="289"/>
      <c r="DL53" s="289">
        <v>4.5736437102633909</v>
      </c>
      <c r="DM53" s="289">
        <v>4.4436171308669365</v>
      </c>
      <c r="DN53" s="289">
        <v>0.83899789168937378</v>
      </c>
      <c r="DO53" s="289"/>
      <c r="DP53" s="289">
        <v>27.920667574931826</v>
      </c>
      <c r="DQ53" s="289"/>
      <c r="DR53" s="289">
        <v>45.090006348773827</v>
      </c>
      <c r="DS53" s="289"/>
      <c r="DT53" s="289">
        <v>71.028610354223417</v>
      </c>
      <c r="DU53" s="289"/>
      <c r="DV53" s="289">
        <v>39.6</v>
      </c>
      <c r="DW53" s="289"/>
      <c r="DX53" s="289">
        <v>3.5</v>
      </c>
      <c r="DY53" s="289"/>
      <c r="DZ53" s="289">
        <v>10.3</v>
      </c>
      <c r="EA53" s="289"/>
      <c r="EB53" s="127">
        <f>SUM(RD[[#This Row],[IS1_Inv1_M1]:[IS1_Inv1_M2]])</f>
        <v>15830</v>
      </c>
      <c r="EC53" s="127">
        <f>SUM(RD[[#This Row],[IS2_Inv1_M1]:[IS5_Inv1_M4]])</f>
        <v>111662</v>
      </c>
      <c r="ED53" s="127">
        <f>SUM(RD[[#This Row],[IS6_Inv1_M1]:[IS6_Inv2_M2]])+SUM(RD[[#This Row],[IS8_Inv1_M1]:[IS8_Inv4_M2]])</f>
        <v>93268</v>
      </c>
      <c r="EE53" s="127">
        <f>SUM(RD[[#This Row],[IS7_Inv1_M1]:[IS7_Inv1_M2]])</f>
        <v>16591</v>
      </c>
      <c r="EF53" s="127">
        <f>SUM(RD[[#This Row],[IS9_Inv1_M1]:[IS12_Inv2_M4]])</f>
        <v>134429</v>
      </c>
      <c r="EG53" s="127">
        <f>SUM(RD[[#This Row],[IS13_Inv1_M1]:[IS14_Inv1_M4]])</f>
        <v>85302</v>
      </c>
      <c r="EH53" s="127">
        <f>SUM(RD[[#This Row],[IS15_Inv1_M1]:[IS15_Inv2_M1]])</f>
        <v>3382</v>
      </c>
      <c r="EI53" s="127">
        <f>SUM(RD[[#This Row],[IS16_Inv1_M1]:[IS17_Inv2_M2]])</f>
        <v>46182</v>
      </c>
      <c r="EJ53" s="127">
        <f>SUM(RD[[#This Row],[IS18_Inv1_M1]:[IS19_Inv2_M2]])</f>
        <v>50861</v>
      </c>
      <c r="EK53" s="127">
        <f>SUM(RD[[#This Row],[IS20_Inv1_M1]:[IS20_Inv2_M2]])</f>
        <v>0</v>
      </c>
      <c r="EL53" s="290">
        <f>SUM(RD[[#This Row],[O2R4_P1]:[O2R22_P2]])</f>
        <v>557507</v>
      </c>
      <c r="EM53" s="127">
        <f>IFERROR(AVERAGEIF(RD[[#This Row],[POA_UP_MCR (KWh/m2)]:[POA_UP_Ph3 (KWh/m2)2]],"&lt;&gt;0",RD[[#This Row],[POA_UP_MCR (KWh/m2)]:[POA_UP_Ph3 (KWh/m2)2]]),"")</f>
        <v>4.4186307126885049</v>
      </c>
      <c r="EN53" s="127">
        <f>IFERROR(AVERAGEIF(RD[[#This Row],[POA_Down_MCR (KWh/m2)]:[POA_Down_Ph3 (KWh/m2)22]],"&lt;&gt;0",RD[[#This Row],[POA_Down_MCR (KWh/m2)]:[POA_Down_Ph3 (KWh/m2)22]]),"")</f>
        <v>0.89044422482933638</v>
      </c>
      <c r="EO53" s="127">
        <f>IFERROR(AVERAGEIF(RD[[#This Row],[GHI_UP_MCR (KWh/m2)]:[GHI_UP_IS1 (KWh/m2)]],"&lt;&gt;0",RD[[#This Row],[GHI_UP_MCR (KWh/m2)]:[GHI_UP_IS1 (KWh/m2)]]),"")</f>
        <v>4.5086304205651633</v>
      </c>
      <c r="EP53" s="127">
        <f>IFERROR(AVERAGEIF(RD[[#This Row],[GHI_Down_MCR (KWh/m2)]:[GHI_Down_IS1 (KWh/m2)]],"&lt;&gt;0",RD[[#This Row],[GHI_Down_MCR (KWh/m2)]:[GHI_Down_IS1 (KWh/m2)]]),"")</f>
        <v>0.83899789168937378</v>
      </c>
      <c r="EQ53" s="128">
        <v>640.30499999999995</v>
      </c>
      <c r="ER53" s="128">
        <v>901.62</v>
      </c>
      <c r="ES53" s="128">
        <v>77.313000000000002</v>
      </c>
      <c r="ET53" s="128">
        <v>232.23400000000001</v>
      </c>
      <c r="EU53" s="128">
        <v>191.18600000000001</v>
      </c>
      <c r="EV53" s="128">
        <v>299.34300000000002</v>
      </c>
      <c r="EW53" s="128"/>
      <c r="EX53" s="128">
        <v>88.614000000000004</v>
      </c>
      <c r="EY53" s="128">
        <v>198662</v>
      </c>
      <c r="EZ53" s="128">
        <v>257673</v>
      </c>
      <c r="FA53" s="128">
        <v>133.60599999999999</v>
      </c>
      <c r="FB53" s="128">
        <v>81.144000000000005</v>
      </c>
      <c r="FC53" s="128">
        <v>282.971</v>
      </c>
      <c r="FD53" s="128">
        <v>108.057</v>
      </c>
      <c r="FE53" s="128">
        <v>0.11799999999999999</v>
      </c>
      <c r="FF53" s="128">
        <v>0</v>
      </c>
      <c r="FG53" s="128">
        <v>226.44900000000001</v>
      </c>
      <c r="FH53" s="291" t="str">
        <f>IF((RD[[#This Row],[33 kV_Wind_F1_Ex]]-EQ52)*165000&lt;=0,"",(RD[[#This Row],[33 kV_Wind_F1_Ex]]-EQ52)*165000)</f>
        <v/>
      </c>
      <c r="FI53" s="292">
        <f>IF((RD[[#This Row],[33 kV_Wind_F2_Ex]]-ER52)*165000&lt;=0,"",(RD[[#This Row],[33 kV_Wind_F2_Ex]]-ER52)*165000)</f>
        <v>80025.000000002256</v>
      </c>
      <c r="FJ53" s="131">
        <f>IF((RD[[#This Row],[33 kV_Wind_F3_Ex]]-ES52)*225000&lt;=0,"",(RD[[#This Row],[33 kV_Wind_F3_Ex]]-ES52)*225000)</f>
        <v>126900.00000000162</v>
      </c>
      <c r="FK53" s="131">
        <f>IF((RD[[#This Row],[33 kV_Wind_F4_Ex]]-ET52)*165000&lt;=0,"",(RD[[#This Row],[33 kV_Wind_F4_Ex]]-ET52)*165000)</f>
        <v>73920.000000001237</v>
      </c>
      <c r="FL53" s="228">
        <f>IF((RD[[#This Row],[33 kV_Solar_F1_Ex]]-EU52)*225000&lt;=0,"",(RD[[#This Row],[33 kV_Solar_F1_Ex]]-EU52)*225000)</f>
        <v>156599.99999999953</v>
      </c>
      <c r="FM53" s="132">
        <f>IF((RD[[#This Row],[33kV_Solar_F2_Ex]]-EV52)*225000&lt;=0,"",(RD[[#This Row],[33kV_Solar_F2_Ex]]-EV52)*225000)</f>
        <v>126225.00000000797</v>
      </c>
      <c r="FN53" s="292"/>
      <c r="FO53" s="131">
        <f>IF((RD[[#This Row],[33kV_Solar_F4_Ex]]-EX52)*225000&lt;=0,"",(RD[[#This Row],[33kV_Solar_F4_Ex]]-EX52)*225000)</f>
        <v>130499.99999999962</v>
      </c>
      <c r="FP53" s="292">
        <f>IF((RD[[#This Row],[33kV_OG1_Ex]]-EY52)*1000&lt;=0,0,(RD[[#This Row],[33kV_OG1_Ex]]-EY52)*1000)</f>
        <v>414000</v>
      </c>
      <c r="FQ53" s="228">
        <f>IFERROR(IF((RD[[#This Row],[33kV_OG2_Ex]]-EZ52)*1000&lt;=0,0,(RD[[#This Row],[33kV_OG2_Ex]]-EZ52)*1000),0)</f>
        <v>280000</v>
      </c>
      <c r="FR53" s="132">
        <f>IF((RD[[#This Row],[220kV_TX1_Ex]]-FA52)*800000&lt;=0,0,(RD[[#This Row],[220kV_TX1_Ex]]-FA52)*800000)</f>
        <v>407199.99999998888</v>
      </c>
      <c r="FS53" s="228">
        <f>IF((RD[[#This Row],[220kV_Tx2_Ex]]-FB52)*800000&lt;=0,0,(RD[[#This Row],[220kV_Tx2_Ex]]-FB52)*800000)</f>
        <v>276800.00000000291</v>
      </c>
      <c r="FT53" s="292">
        <f>IF((RD[[#This Row],[220kV_TL_TVM_Ex]]-FC52)*1600000&lt;=0,0,(RD[[#This Row],[220kV_TL_TVM_Ex]]-FC52)*1600000)</f>
        <v>686400.00000004878</v>
      </c>
      <c r="FU53" s="292">
        <f>IF((RD[[#This Row],[220kV_C&amp;R_PQM_Ex]]-FD52)*1600000&lt;=0,"",(RD[[#This Row],[220kV_C&amp;R_PQM_Ex]]-FD52)*1600000)</f>
        <v>688000.00000001094</v>
      </c>
      <c r="FV53" s="228">
        <f>IFERROR(IF((RD[[#This Row],[220KV_C&amp;R_PQM_Im]]-FE52)*1600000&lt;=0,0,(RD[[#This Row],[220KV_C&amp;R_PQM_Im]]-FE52)*1600000),"")</f>
        <v>0</v>
      </c>
      <c r="FW53" s="228">
        <f>(RD[[#This Row],[33kV_Aux1_Im]]-FB50)</f>
        <v>-80.135999999999996</v>
      </c>
      <c r="FX53" s="228">
        <f>IF((RD[[#This Row],[33kV_Aux2_Im]]-FG52)*1000&lt;=0,"",(RD[[#This Row],[33kV_Aux2_Im]]-FG52)*1000)</f>
        <v>280.00000000000114</v>
      </c>
      <c r="FY53" s="292">
        <f>IFERROR(RD[[#This Row],[33kV_OG1_Energy (MWh)]]+RD[[#This Row],[33kV_OG2_Energy (MWh)]],"")</f>
        <v>694000</v>
      </c>
      <c r="FZ53" s="292">
        <f>IFERROR(RD[[#This Row],[220kV_TL_TVM Energy (MWh)]]-RD[[#This Row],[220KV_C&amp;R_PQM_im (MWh)]],"")</f>
        <v>686400.00000004878</v>
      </c>
      <c r="GA53" s="229">
        <f>IFERROR(RD[[#This Row],[33 kV Total Export (MWH)]]/RD[[#This Row],[220 KV Net Export (MWh)]]-1,"")</f>
        <v>1.1072261072189171E-2</v>
      </c>
      <c r="GB53" s="230">
        <f>IFERROR((RD[[#This Row],[Sunset Time (POA&lt;20 W/m2)]]-RD[[#This Row],[Sunrise Time (POA&gt;20 W/m2)]])*24,0)</f>
        <v>12.216666666666669</v>
      </c>
      <c r="GC53" s="231">
        <f>IFERROR(SUM(RD[[#This Row],[33 kV_Solar_F1_Energy (kWh)]:[33 kV_Solar_F4_Energy (MWh)]])+(RD[[#This Row],[33 kV_Wind_F3_Energy (MWh)]])-(RD[[#This Row],[33 kV Line Loss (%)]]*RD[[#This Row],[220 KV Net Export (MWh)]]),"")</f>
        <v>532625.00000005751</v>
      </c>
      <c r="GD53" s="57">
        <f t="shared" si="190"/>
        <v>540225.00000000873</v>
      </c>
      <c r="GE53" s="143">
        <v>154.24</v>
      </c>
      <c r="GF53" s="57">
        <f t="shared" si="193"/>
        <v>153945.00000000349</v>
      </c>
      <c r="GG53" s="8">
        <f>IFERROR(RD[[#This Row],[Wind Export (33 kV)]]*(1-RD[[#This Row],[33 kV Line Loss (%)]]),RD[[#This Row],[Wind Export (33 kV)]])</f>
        <v>152240.4807692453</v>
      </c>
      <c r="GH53" s="144"/>
      <c r="GI53" s="144"/>
      <c r="GJ53" t="str">
        <f>IFERROR(RD[[#This Row],[E_AC (WPR)]]/RD[[#This Row],[E_DC (WPR)]],"")</f>
        <v/>
      </c>
    </row>
    <row r="54" spans="1:192">
      <c r="A54" s="124">
        <f t="shared" si="195"/>
        <v>45794</v>
      </c>
      <c r="B54" s="129">
        <f>YEAR(RD[[#This Row],[Date]])+IF(MONTH(RD[[#This Row],[Date]])&gt;=4,1,0)</f>
        <v>2026</v>
      </c>
      <c r="C54" s="129">
        <f>YEAR(RD[[#This Row],[Date]])</f>
        <v>2025</v>
      </c>
      <c r="D54" s="130">
        <f t="shared" si="196"/>
        <v>45778</v>
      </c>
      <c r="E54" s="129">
        <f>DAY(EOMONTH(RD[[#This Row],[Date]],0))</f>
        <v>31</v>
      </c>
      <c r="F54" s="136">
        <v>0.26250000000000001</v>
      </c>
      <c r="G54" s="136">
        <v>0.76875000000000004</v>
      </c>
      <c r="H54" s="126">
        <v>9927</v>
      </c>
      <c r="I54" s="126">
        <v>10068</v>
      </c>
      <c r="J54" s="126">
        <v>9711</v>
      </c>
      <c r="K54" s="126">
        <v>9259</v>
      </c>
      <c r="L54" s="126">
        <v>9636</v>
      </c>
      <c r="M54" s="126">
        <v>9569</v>
      </c>
      <c r="N54" s="126">
        <v>9789</v>
      </c>
      <c r="O54" s="126">
        <v>9627</v>
      </c>
      <c r="P54" s="126">
        <v>9586</v>
      </c>
      <c r="Q54" s="126">
        <v>9651</v>
      </c>
      <c r="R54" s="126">
        <v>9545</v>
      </c>
      <c r="S54" s="126">
        <v>9578</v>
      </c>
      <c r="T54" s="126">
        <v>9450</v>
      </c>
      <c r="U54" s="126">
        <v>10140</v>
      </c>
      <c r="V54" s="126">
        <v>7050</v>
      </c>
      <c r="W54" s="126">
        <v>6781</v>
      </c>
      <c r="X54" s="126">
        <v>6969</v>
      </c>
      <c r="Y54" s="126">
        <v>6584</v>
      </c>
      <c r="Z54" s="126">
        <v>10179</v>
      </c>
      <c r="AA54" s="126">
        <v>10135</v>
      </c>
      <c r="AB54" s="126">
        <v>9237</v>
      </c>
      <c r="AC54" s="126">
        <v>9281</v>
      </c>
      <c r="AD54" s="126">
        <v>9904</v>
      </c>
      <c r="AE54" s="126">
        <v>10061</v>
      </c>
      <c r="AF54" s="126">
        <v>10186</v>
      </c>
      <c r="AG54" s="126">
        <v>9254</v>
      </c>
      <c r="AH54" s="126">
        <v>9783</v>
      </c>
      <c r="AI54" s="126">
        <v>10153</v>
      </c>
      <c r="AJ54" s="126">
        <v>9699</v>
      </c>
      <c r="AK54" s="126">
        <v>9565</v>
      </c>
      <c r="AL54" s="126">
        <v>9070</v>
      </c>
      <c r="AM54" s="126">
        <v>9323</v>
      </c>
      <c r="AN54" s="126">
        <v>6438</v>
      </c>
      <c r="AO54" s="126">
        <v>6525</v>
      </c>
      <c r="AP54" s="126">
        <v>5753</v>
      </c>
      <c r="AQ54" s="126">
        <v>6030</v>
      </c>
      <c r="AR54" s="126">
        <v>6321</v>
      </c>
      <c r="AS54" s="126">
        <v>6456</v>
      </c>
      <c r="AT54" s="126">
        <v>6269</v>
      </c>
      <c r="AU54" s="126">
        <v>6164</v>
      </c>
      <c r="AV54" s="126">
        <v>6580</v>
      </c>
      <c r="AW54" s="126">
        <v>6173</v>
      </c>
      <c r="AX54" s="126">
        <v>6410</v>
      </c>
      <c r="AY54" s="126">
        <v>6489</v>
      </c>
      <c r="AZ54" s="126">
        <v>6682</v>
      </c>
      <c r="BA54" s="126">
        <v>2222</v>
      </c>
      <c r="BB54" s="126">
        <v>6305</v>
      </c>
      <c r="BC54" s="126">
        <v>6240</v>
      </c>
      <c r="BD54" s="126">
        <v>5872</v>
      </c>
      <c r="BE54" s="126">
        <v>6051</v>
      </c>
      <c r="BF54" s="126">
        <v>6226</v>
      </c>
      <c r="BG54" s="126">
        <v>6169</v>
      </c>
      <c r="BH54" s="126">
        <v>6442</v>
      </c>
      <c r="BI54" s="126">
        <v>5629</v>
      </c>
      <c r="BJ54" s="126">
        <v>5802</v>
      </c>
      <c r="BK54" s="126">
        <v>6034</v>
      </c>
      <c r="BL54" s="126">
        <v>6303</v>
      </c>
      <c r="BM54" s="126">
        <v>6099</v>
      </c>
      <c r="BN54" s="126">
        <v>5655</v>
      </c>
      <c r="BO54" s="126">
        <v>6108</v>
      </c>
      <c r="BP54" s="126">
        <v>6099</v>
      </c>
      <c r="BQ54" s="126">
        <v>6051</v>
      </c>
      <c r="BR54" s="126">
        <v>6234</v>
      </c>
      <c r="BS54" s="126">
        <v>6507</v>
      </c>
      <c r="BT54" s="126">
        <v>9090</v>
      </c>
      <c r="BU54" s="126">
        <v>8440</v>
      </c>
      <c r="BV54" s="126">
        <v>9059</v>
      </c>
      <c r="BW54" s="126">
        <v>8650</v>
      </c>
      <c r="BX54" s="126">
        <v>8526</v>
      </c>
      <c r="BY54" s="126">
        <v>7661</v>
      </c>
      <c r="BZ54" s="126">
        <v>9013</v>
      </c>
      <c r="CA54" s="126">
        <v>8684</v>
      </c>
      <c r="CB54" s="126">
        <v>6484</v>
      </c>
      <c r="CC54" s="126">
        <v>5233</v>
      </c>
      <c r="CD54" s="126">
        <v>6029</v>
      </c>
      <c r="CE54" s="126">
        <v>5094</v>
      </c>
      <c r="CF54" s="126">
        <v>3749</v>
      </c>
      <c r="CG54" s="126">
        <v>0</v>
      </c>
      <c r="CH54" s="126">
        <v>8665</v>
      </c>
      <c r="CI54" s="126">
        <v>8780</v>
      </c>
      <c r="CJ54" s="126">
        <v>7765</v>
      </c>
      <c r="CK54" s="126">
        <v>8884</v>
      </c>
      <c r="CL54" s="126">
        <v>8924</v>
      </c>
      <c r="CM54" s="126">
        <v>5729</v>
      </c>
      <c r="CN54" s="126">
        <v>5326</v>
      </c>
      <c r="CO54" s="126">
        <v>3621</v>
      </c>
      <c r="CP54" s="126">
        <v>4469</v>
      </c>
      <c r="CQ54" s="126">
        <v>1723</v>
      </c>
      <c r="CR54" s="126">
        <v>0</v>
      </c>
      <c r="CS54" s="126">
        <v>0</v>
      </c>
      <c r="CT54" s="126">
        <v>2835</v>
      </c>
      <c r="CU54" s="126">
        <v>4100</v>
      </c>
      <c r="CV54" s="126">
        <v>8732</v>
      </c>
      <c r="CW54" s="126">
        <v>8528</v>
      </c>
      <c r="CX54" s="126">
        <v>7663</v>
      </c>
      <c r="CY54" s="126">
        <v>8187</v>
      </c>
      <c r="CZ54" s="126"/>
      <c r="DA54" s="126"/>
      <c r="DB54" s="126"/>
      <c r="DC54" s="126"/>
      <c r="DD54" s="289">
        <v>5.6460578478472616</v>
      </c>
      <c r="DE54" s="289">
        <v>5.4957238047264116</v>
      </c>
      <c r="DF54" s="289">
        <v>4.7613198998178516</v>
      </c>
      <c r="DG54" s="289"/>
      <c r="DH54" s="289"/>
      <c r="DI54" s="289">
        <v>1.0280109723413136</v>
      </c>
      <c r="DJ54" s="289"/>
      <c r="DK54" s="289"/>
      <c r="DL54" s="289">
        <v>5.8380445417808193</v>
      </c>
      <c r="DM54" s="289">
        <v>5.676625120371634</v>
      </c>
      <c r="DN54" s="289">
        <v>0.99940653863013673</v>
      </c>
      <c r="DO54" s="289"/>
      <c r="DP54" s="289">
        <v>28.372013698630173</v>
      </c>
      <c r="DQ54" s="289"/>
      <c r="DR54" s="289">
        <v>49.671717917808166</v>
      </c>
      <c r="DS54" s="289"/>
      <c r="DT54" s="289">
        <v>70.938904109588989</v>
      </c>
      <c r="DU54" s="289"/>
      <c r="DV54" s="289">
        <v>0</v>
      </c>
      <c r="DW54" s="289"/>
      <c r="DX54" s="289">
        <v>3.7</v>
      </c>
      <c r="DY54" s="289"/>
      <c r="DZ54" s="289">
        <v>9.6999999999999993</v>
      </c>
      <c r="EA54" s="289"/>
      <c r="EB54" s="127">
        <f>SUM(RD[[#This Row],[IS1_Inv1_M1]:[IS1_Inv1_M2]])</f>
        <v>19995</v>
      </c>
      <c r="EC54" s="127">
        <f>SUM(RD[[#This Row],[IS2_Inv1_M1]:[IS5_Inv1_M4]])</f>
        <v>142925</v>
      </c>
      <c r="ED54" s="127">
        <f>SUM(RD[[#This Row],[IS6_Inv1_M1]:[IS6_Inv2_M2]])+SUM(RD[[#This Row],[IS8_Inv1_M1]:[IS8_Inv4_M2]])</f>
        <v>115865</v>
      </c>
      <c r="EE54" s="127">
        <f>SUM(RD[[#This Row],[IS7_Inv1_M1]:[IS7_Inv1_M2]])</f>
        <v>19965</v>
      </c>
      <c r="EF54" s="127">
        <f>SUM(RD[[#This Row],[IS9_Inv1_M1]:[IS12_Inv2_M4]])</f>
        <v>194338</v>
      </c>
      <c r="EG54" s="127">
        <f>SUM(RD[[#This Row],[IS13_Inv1_M1]:[IS14_Inv1_M4]])</f>
        <v>91963</v>
      </c>
      <c r="EH54" s="127">
        <f>SUM(RD[[#This Row],[IS15_Inv1_M1]:[IS15_Inv2_M1]])</f>
        <v>3749</v>
      </c>
      <c r="EI54" s="127">
        <f>SUM(RD[[#This Row],[IS16_Inv1_M1]:[IS17_Inv2_M2]])</f>
        <v>48747</v>
      </c>
      <c r="EJ54" s="127">
        <f>SUM(RD[[#This Row],[IS18_Inv1_M1]:[IS19_Inv2_M2]])</f>
        <v>55184</v>
      </c>
      <c r="EK54" s="127">
        <f>SUM(RD[[#This Row],[IS20_Inv1_M1]:[IS20_Inv2_M2]])</f>
        <v>0</v>
      </c>
      <c r="EL54" s="290">
        <f>SUM(RD[[#This Row],[O2R4_P1]:[O2R22_P2]])</f>
        <v>692731</v>
      </c>
      <c r="EM54" s="127">
        <f>IFERROR(AVERAGEIF(RD[[#This Row],[POA_UP_MCR (KWh/m2)]:[POA_UP_Ph3 (KWh/m2)2]],"&lt;&gt;0",RD[[#This Row],[POA_UP_MCR (KWh/m2)]:[POA_UP_Ph3 (KWh/m2)2]]),"")</f>
        <v>5.3010338507971753</v>
      </c>
      <c r="EN54" s="127">
        <f>IFERROR(AVERAGEIF(RD[[#This Row],[POA_Down_MCR (KWh/m2)]:[POA_Down_Ph3 (KWh/m2)22]],"&lt;&gt;0",RD[[#This Row],[POA_Down_MCR (KWh/m2)]:[POA_Down_Ph3 (KWh/m2)22]]),"")</f>
        <v>1.0280109723413136</v>
      </c>
      <c r="EO54" s="127">
        <f>IFERROR(AVERAGEIF(RD[[#This Row],[GHI_UP_MCR (KWh/m2)]:[GHI_UP_IS1 (KWh/m2)]],"&lt;&gt;0",RD[[#This Row],[GHI_UP_MCR (KWh/m2)]:[GHI_UP_IS1 (KWh/m2)]]),"")</f>
        <v>5.7573348310762267</v>
      </c>
      <c r="EP54" s="127">
        <f>IFERROR(AVERAGEIF(RD[[#This Row],[GHI_Down_MCR (KWh/m2)]:[GHI_Down_IS1 (KWh/m2)]],"&lt;&gt;0",RD[[#This Row],[GHI_Down_MCR (KWh/m2)]:[GHI_Down_IS1 (KWh/m2)]]),"")</f>
        <v>0.99940653863013673</v>
      </c>
      <c r="EQ54" s="128">
        <v>640.30499999999995</v>
      </c>
      <c r="ER54" s="128">
        <v>902.34199999999998</v>
      </c>
      <c r="ES54" s="128">
        <v>78.135000000000005</v>
      </c>
      <c r="ET54" s="128">
        <v>232.91</v>
      </c>
      <c r="EU54" s="128">
        <v>192.01400000000001</v>
      </c>
      <c r="EV54" s="128">
        <v>300.053</v>
      </c>
      <c r="EW54" s="128"/>
      <c r="EX54" s="128">
        <v>89.233999999999995</v>
      </c>
      <c r="EY54" s="128">
        <v>199148</v>
      </c>
      <c r="EZ54" s="128">
        <v>258088</v>
      </c>
      <c r="FA54" s="128">
        <v>134.20699999999999</v>
      </c>
      <c r="FB54" s="128">
        <v>81.653000000000006</v>
      </c>
      <c r="FC54" s="128">
        <v>283.53100000000001</v>
      </c>
      <c r="FD54" s="128">
        <v>108.61499999999999</v>
      </c>
      <c r="FE54" s="128">
        <v>0.11899999999999999</v>
      </c>
      <c r="FF54" s="128">
        <v>0</v>
      </c>
      <c r="FG54" s="128">
        <v>226.779</v>
      </c>
      <c r="FH54" s="291" t="str">
        <f>IF((RD[[#This Row],[33 kV_Wind_F1_Ex]]-EQ53)*165000&lt;=0,"",(RD[[#This Row],[33 kV_Wind_F1_Ex]]-EQ53)*165000)</f>
        <v/>
      </c>
      <c r="FI54" s="292">
        <f>IF((RD[[#This Row],[33 kV_Wind_F2_Ex]]-ER53)*165000&lt;=0,"",(RD[[#This Row],[33 kV_Wind_F2_Ex]]-ER53)*165000)</f>
        <v>119129.9999999967</v>
      </c>
      <c r="FJ54" s="131">
        <f>IF((RD[[#This Row],[33 kV_Wind_F3_Ex]]-ES53)*225000&lt;=0,"",(RD[[#This Row],[33 kV_Wind_F3_Ex]]-ES53)*225000)</f>
        <v>184950.00000000061</v>
      </c>
      <c r="FK54" s="131">
        <f>IF((RD[[#This Row],[33 kV_Wind_F4_Ex]]-ET53)*165000&lt;=0,"",(RD[[#This Row],[33 kV_Wind_F4_Ex]]-ET53)*165000)</f>
        <v>111539.99999999798</v>
      </c>
      <c r="FL54" s="228">
        <f>IF((RD[[#This Row],[33 kV_Solar_F1_Ex]]-EU53)*225000&lt;=0,"",(RD[[#This Row],[33 kV_Solar_F1_Ex]]-EU53)*225000)</f>
        <v>186300.00000000067</v>
      </c>
      <c r="FM54" s="132">
        <f>IF((RD[[#This Row],[33kV_Solar_F2_Ex]]-EV53)*225000&lt;=0,"",(RD[[#This Row],[33kV_Solar_F2_Ex]]-EV53)*225000)</f>
        <v>159749.9999999954</v>
      </c>
      <c r="FN54" s="292"/>
      <c r="FO54" s="131">
        <f>IF((RD[[#This Row],[33kV_Solar_F4_Ex]]-EX53)*225000&lt;=0,"",(RD[[#This Row],[33kV_Solar_F4_Ex]]-EX53)*225000)</f>
        <v>139499.99999999782</v>
      </c>
      <c r="FP54" s="292">
        <f>IF((RD[[#This Row],[33kV_OG1_Ex]]-EY53)*1000&lt;=0,0,(RD[[#This Row],[33kV_OG1_Ex]]-EY53)*1000)</f>
        <v>486000</v>
      </c>
      <c r="FQ54" s="228">
        <f>IFERROR(IF((RD[[#This Row],[33kV_OG2_Ex]]-EZ53)*1000&lt;=0,0,(RD[[#This Row],[33kV_OG2_Ex]]-EZ53)*1000),0)</f>
        <v>415000</v>
      </c>
      <c r="FR54" s="132">
        <f>IF((RD[[#This Row],[220kV_TX1_Ex]]-FA53)*800000&lt;=0,0,(RD[[#This Row],[220kV_TX1_Ex]]-FA53)*800000)</f>
        <v>480799.9999999993</v>
      </c>
      <c r="FS54" s="228">
        <f>IF((RD[[#This Row],[220kV_Tx2_Ex]]-FB53)*800000&lt;=0,0,(RD[[#This Row],[220kV_Tx2_Ex]]-FB53)*800000)</f>
        <v>407200.00000000029</v>
      </c>
      <c r="FT54" s="292">
        <f>IF((RD[[#This Row],[220kV_TL_TVM_Ex]]-FC53)*1600000&lt;=0,0,(RD[[#This Row],[220kV_TL_TVM_Ex]]-FC53)*1600000)</f>
        <v>896000.00000000361</v>
      </c>
      <c r="FU54" s="292">
        <f>IF((RD[[#This Row],[220kV_C&amp;R_PQM_Ex]]-FD53)*1600000&lt;=0,"",(RD[[#This Row],[220kV_C&amp;R_PQM_Ex]]-FD53)*1600000)</f>
        <v>892799.99999998836</v>
      </c>
      <c r="FV54" s="228">
        <f>IFERROR(IF((RD[[#This Row],[220KV_C&amp;R_PQM_Im]]-FE53)*1600000&lt;=0,0,(RD[[#This Row],[220KV_C&amp;R_PQM_Im]]-FE53)*1600000),"")</f>
        <v>1600.0000000000014</v>
      </c>
      <c r="FW54" s="228">
        <f>(RD[[#This Row],[33kV_Aux1_Im]]-FB51)</f>
        <v>-80.516999999999996</v>
      </c>
      <c r="FX54" s="228">
        <f>IF((RD[[#This Row],[33kV_Aux2_Im]]-FG53)*1000&lt;=0,"",(RD[[#This Row],[33kV_Aux2_Im]]-FG53)*1000)</f>
        <v>329.99999999998408</v>
      </c>
      <c r="FY54" s="292">
        <f>IFERROR(RD[[#This Row],[33kV_OG1_Energy (MWh)]]+RD[[#This Row],[33kV_OG2_Energy (MWh)]],"")</f>
        <v>901000</v>
      </c>
      <c r="FZ54" s="292">
        <f>IFERROR(RD[[#This Row],[220kV_TL_TVM Energy (MWh)]]-RD[[#This Row],[220KV_C&amp;R_PQM_im (MWh)]],"")</f>
        <v>894400.00000000361</v>
      </c>
      <c r="GA54" s="229">
        <f>IFERROR(RD[[#This Row],[33 kV Total Export (MWH)]]/RD[[#This Row],[220 KV Net Export (MWh)]]-1,"")</f>
        <v>7.3792486583144079E-3</v>
      </c>
      <c r="GB54" s="230">
        <f>IFERROR((RD[[#This Row],[Sunset Time (POA&lt;20 W/m2)]]-RD[[#This Row],[Sunrise Time (POA&gt;20 W/m2)]])*24,0)</f>
        <v>12.150000000000002</v>
      </c>
      <c r="GC54" s="231">
        <f>IFERROR(SUM(RD[[#This Row],[33 kV_Solar_F1_Energy (kWh)]:[33 kV_Solar_F4_Energy (MWh)]])+(RD[[#This Row],[33 kV_Wind_F3_Energy (MWh)]])-(RD[[#This Row],[33 kV Line Loss (%)]]*RD[[#This Row],[220 KV Net Export (MWh)]]),"")</f>
        <v>663899.99999999802</v>
      </c>
      <c r="GD54" s="57">
        <f t="shared" si="190"/>
        <v>670499.99999999453</v>
      </c>
      <c r="GE54" s="143">
        <v>154.24</v>
      </c>
      <c r="GF54" s="57">
        <f t="shared" si="193"/>
        <v>230669.99999999467</v>
      </c>
      <c r="GG54" s="8">
        <f>IFERROR(RD[[#This Row],[Wind Export (33 kV)]]*(1-RD[[#This Row],[33 kV Line Loss (%)]]),RD[[#This Row],[Wind Export (33 kV)]])</f>
        <v>228967.82871198133</v>
      </c>
      <c r="GH54" s="144"/>
      <c r="GI54" s="144"/>
      <c r="GJ54" t="str">
        <f>IFERROR(RD[[#This Row],[E_AC (WPR)]]/RD[[#This Row],[E_DC (WPR)]],"")</f>
        <v/>
      </c>
    </row>
    <row r="55" spans="1:192">
      <c r="A55" s="124">
        <f t="shared" si="195"/>
        <v>45795</v>
      </c>
      <c r="B55" s="129">
        <f>YEAR(RD[[#This Row],[Date]])+IF(MONTH(RD[[#This Row],[Date]])&gt;=4,1,0)</f>
        <v>2026</v>
      </c>
      <c r="C55" s="129">
        <f>YEAR(RD[[#This Row],[Date]])</f>
        <v>2025</v>
      </c>
      <c r="D55" s="130">
        <f t="shared" si="196"/>
        <v>45778</v>
      </c>
      <c r="E55" s="129">
        <f>DAY(EOMONTH(RD[[#This Row],[Date]],0))</f>
        <v>31</v>
      </c>
      <c r="F55" s="136">
        <v>0.27013888888888887</v>
      </c>
      <c r="G55" s="136">
        <v>0.77916666666666667</v>
      </c>
      <c r="H55" s="126">
        <v>10738</v>
      </c>
      <c r="I55" s="126">
        <v>10992</v>
      </c>
      <c r="J55" s="126">
        <v>10637</v>
      </c>
      <c r="K55" s="126">
        <v>10173</v>
      </c>
      <c r="L55" s="126">
        <v>10653</v>
      </c>
      <c r="M55" s="126">
        <v>10530</v>
      </c>
      <c r="N55" s="126">
        <v>10883</v>
      </c>
      <c r="O55" s="126">
        <v>10507</v>
      </c>
      <c r="P55" s="126">
        <v>10554</v>
      </c>
      <c r="Q55" s="126">
        <v>10706</v>
      </c>
      <c r="R55" s="126">
        <v>10469</v>
      </c>
      <c r="S55" s="126">
        <v>10484</v>
      </c>
      <c r="T55" s="126">
        <v>10363</v>
      </c>
      <c r="U55" s="126">
        <v>11220</v>
      </c>
      <c r="V55" s="126">
        <v>7877</v>
      </c>
      <c r="W55" s="126">
        <v>7484</v>
      </c>
      <c r="X55" s="126">
        <v>7679</v>
      </c>
      <c r="Y55" s="126">
        <v>7159</v>
      </c>
      <c r="Z55" s="126">
        <v>11330</v>
      </c>
      <c r="AA55" s="126">
        <v>11222</v>
      </c>
      <c r="AB55" s="126">
        <v>9804</v>
      </c>
      <c r="AC55" s="126">
        <v>10026</v>
      </c>
      <c r="AD55" s="126">
        <v>10808</v>
      </c>
      <c r="AE55" s="126">
        <v>11098</v>
      </c>
      <c r="AF55" s="126">
        <v>11719</v>
      </c>
      <c r="AG55" s="126">
        <v>11818</v>
      </c>
      <c r="AH55" s="126">
        <v>10848</v>
      </c>
      <c r="AI55" s="126">
        <v>11308</v>
      </c>
      <c r="AJ55" s="126">
        <v>10607</v>
      </c>
      <c r="AK55" s="126">
        <v>10441</v>
      </c>
      <c r="AL55" s="126">
        <v>10035</v>
      </c>
      <c r="AM55" s="126">
        <v>10469</v>
      </c>
      <c r="AN55" s="126">
        <v>7260</v>
      </c>
      <c r="AO55" s="126">
        <v>7377</v>
      </c>
      <c r="AP55" s="126">
        <v>6469</v>
      </c>
      <c r="AQ55" s="126">
        <v>6736</v>
      </c>
      <c r="AR55" s="126">
        <v>7088</v>
      </c>
      <c r="AS55" s="126">
        <v>7247</v>
      </c>
      <c r="AT55" s="126">
        <v>7095</v>
      </c>
      <c r="AU55" s="126">
        <v>7003</v>
      </c>
      <c r="AV55" s="126">
        <v>7616</v>
      </c>
      <c r="AW55" s="126">
        <v>7121</v>
      </c>
      <c r="AX55" s="126">
        <v>7485</v>
      </c>
      <c r="AY55" s="126">
        <v>7501</v>
      </c>
      <c r="AZ55" s="126">
        <v>7810</v>
      </c>
      <c r="BA55" s="126">
        <v>2533</v>
      </c>
      <c r="BB55" s="126">
        <v>7380</v>
      </c>
      <c r="BC55" s="126">
        <v>7391</v>
      </c>
      <c r="BD55" s="126">
        <v>6790</v>
      </c>
      <c r="BE55" s="126">
        <v>7018</v>
      </c>
      <c r="BF55" s="126">
        <v>7263</v>
      </c>
      <c r="BG55" s="126">
        <v>7186</v>
      </c>
      <c r="BH55" s="126">
        <v>7633</v>
      </c>
      <c r="BI55" s="126">
        <v>6600</v>
      </c>
      <c r="BJ55" s="126">
        <v>6860</v>
      </c>
      <c r="BK55" s="126">
        <v>7020</v>
      </c>
      <c r="BL55" s="126">
        <v>7315</v>
      </c>
      <c r="BM55" s="126">
        <v>7090</v>
      </c>
      <c r="BN55" s="126">
        <v>6515</v>
      </c>
      <c r="BO55" s="126">
        <v>7124</v>
      </c>
      <c r="BP55" s="126">
        <v>7348</v>
      </c>
      <c r="BQ55" s="126">
        <v>7133</v>
      </c>
      <c r="BR55" s="126">
        <v>7317</v>
      </c>
      <c r="BS55" s="126">
        <v>7686</v>
      </c>
      <c r="BT55" s="126">
        <v>10539</v>
      </c>
      <c r="BU55" s="126">
        <v>9544</v>
      </c>
      <c r="BV55" s="126">
        <v>10457</v>
      </c>
      <c r="BW55" s="126">
        <v>9918</v>
      </c>
      <c r="BX55" s="126">
        <v>9868</v>
      </c>
      <c r="BY55" s="126">
        <v>7924</v>
      </c>
      <c r="BZ55" s="126">
        <v>10450</v>
      </c>
      <c r="CA55" s="126">
        <v>10030</v>
      </c>
      <c r="CB55" s="126">
        <v>7703</v>
      </c>
      <c r="CC55" s="126">
        <v>6043</v>
      </c>
      <c r="CD55" s="126">
        <v>7075</v>
      </c>
      <c r="CE55" s="126">
        <v>5925</v>
      </c>
      <c r="CF55" s="126">
        <v>4260</v>
      </c>
      <c r="CG55" s="126">
        <v>0</v>
      </c>
      <c r="CH55" s="126">
        <v>9809</v>
      </c>
      <c r="CI55" s="126">
        <v>9961</v>
      </c>
      <c r="CJ55" s="126">
        <v>9360</v>
      </c>
      <c r="CK55" s="126">
        <v>10739</v>
      </c>
      <c r="CL55" s="126">
        <v>11077</v>
      </c>
      <c r="CM55" s="126">
        <v>6952</v>
      </c>
      <c r="CN55" s="126">
        <v>6021</v>
      </c>
      <c r="CO55" s="126">
        <v>4070</v>
      </c>
      <c r="CP55" s="126">
        <v>5032</v>
      </c>
      <c r="CQ55" s="126">
        <v>2016</v>
      </c>
      <c r="CR55" s="126">
        <v>0</v>
      </c>
      <c r="CS55" s="126">
        <v>0</v>
      </c>
      <c r="CT55" s="126">
        <v>3268</v>
      </c>
      <c r="CU55" s="126">
        <v>4734</v>
      </c>
      <c r="CV55" s="126">
        <v>9697</v>
      </c>
      <c r="CW55" s="126">
        <v>10091</v>
      </c>
      <c r="CX55" s="126">
        <v>9005</v>
      </c>
      <c r="CY55" s="126">
        <v>9000</v>
      </c>
      <c r="CZ55" s="126"/>
      <c r="DA55" s="126"/>
      <c r="DB55" s="126"/>
      <c r="DC55" s="126"/>
      <c r="DD55" s="289">
        <v>5.8733289786803802</v>
      </c>
      <c r="DE55" s="289">
        <v>5.8726998170326858</v>
      </c>
      <c r="DF55" s="289">
        <v>5.4506105406278866</v>
      </c>
      <c r="DG55" s="289"/>
      <c r="DH55" s="289"/>
      <c r="DI55" s="289">
        <v>1.0302141971028014</v>
      </c>
      <c r="DJ55" s="289"/>
      <c r="DK55" s="289"/>
      <c r="DL55" s="289">
        <v>6.0685025394187058</v>
      </c>
      <c r="DM55" s="289">
        <v>6.0883863475464608</v>
      </c>
      <c r="DN55" s="289">
        <v>0.98171502225249718</v>
      </c>
      <c r="DO55" s="289"/>
      <c r="DP55" s="289">
        <v>27.781416893732946</v>
      </c>
      <c r="DQ55" s="289"/>
      <c r="DR55" s="289">
        <v>49.024627179836536</v>
      </c>
      <c r="DS55" s="289"/>
      <c r="DT55" s="289">
        <v>71.194686648501275</v>
      </c>
      <c r="DU55" s="289"/>
      <c r="DV55" s="289">
        <v>61.2</v>
      </c>
      <c r="DW55" s="289"/>
      <c r="DX55" s="289">
        <v>2.8</v>
      </c>
      <c r="DY55" s="289"/>
      <c r="DZ55" s="289">
        <v>5.0999999999999996</v>
      </c>
      <c r="EA55" s="289"/>
      <c r="EB55" s="127">
        <f>SUM(RD[[#This Row],[IS1_Inv1_M1]:[IS1_Inv1_M2]])</f>
        <v>21730</v>
      </c>
      <c r="EC55" s="127">
        <f>SUM(RD[[#This Row],[IS2_Inv1_M1]:[IS5_Inv1_M4]])</f>
        <v>157378</v>
      </c>
      <c r="ED55" s="127">
        <f>SUM(RD[[#This Row],[IS6_Inv1_M1]:[IS6_Inv2_M2]])+SUM(RD[[#This Row],[IS8_Inv1_M1]:[IS8_Inv4_M2]])</f>
        <v>129627</v>
      </c>
      <c r="EE55" s="127">
        <f>SUM(RD[[#This Row],[IS7_Inv1_M1]:[IS7_Inv1_M2]])</f>
        <v>21906</v>
      </c>
      <c r="EF55" s="127">
        <f>SUM(RD[[#This Row],[IS9_Inv1_M1]:[IS12_Inv2_M4]])</f>
        <v>225010</v>
      </c>
      <c r="EG55" s="127">
        <f>SUM(RD[[#This Row],[IS13_Inv1_M1]:[IS14_Inv1_M4]])</f>
        <v>105476</v>
      </c>
      <c r="EH55" s="127">
        <f>SUM(RD[[#This Row],[IS15_Inv1_M1]:[IS15_Inv2_M1]])</f>
        <v>4260</v>
      </c>
      <c r="EI55" s="127">
        <f>SUM(RD[[#This Row],[IS16_Inv1_M1]:[IS17_Inv2_M2]])</f>
        <v>57898</v>
      </c>
      <c r="EJ55" s="127">
        <f>SUM(RD[[#This Row],[IS18_Inv1_M1]:[IS19_Inv2_M2]])</f>
        <v>62934</v>
      </c>
      <c r="EK55" s="127">
        <f>SUM(RD[[#This Row],[IS20_Inv1_M1]:[IS20_Inv2_M2]])</f>
        <v>0</v>
      </c>
      <c r="EL55" s="290">
        <f>SUM(RD[[#This Row],[O2R4_P1]:[O2R22_P2]])</f>
        <v>786219</v>
      </c>
      <c r="EM55" s="127">
        <f>IFERROR(AVERAGEIF(RD[[#This Row],[POA_UP_MCR (KWh/m2)]:[POA_UP_Ph3 (KWh/m2)2]],"&lt;&gt;0",RD[[#This Row],[POA_UP_MCR (KWh/m2)]:[POA_UP_Ph3 (KWh/m2)2]]),"")</f>
        <v>5.7322131121136506</v>
      </c>
      <c r="EN55" s="127">
        <f>IFERROR(AVERAGEIF(RD[[#This Row],[POA_Down_MCR (KWh/m2)]:[POA_Down_Ph3 (KWh/m2)22]],"&lt;&gt;0",RD[[#This Row],[POA_Down_MCR (KWh/m2)]:[POA_Down_Ph3 (KWh/m2)22]]),"")</f>
        <v>1.0302141971028014</v>
      </c>
      <c r="EO55" s="127">
        <f>IFERROR(AVERAGEIF(RD[[#This Row],[GHI_UP_MCR (KWh/m2)]:[GHI_UP_IS1 (KWh/m2)]],"&lt;&gt;0",RD[[#This Row],[GHI_UP_MCR (KWh/m2)]:[GHI_UP_IS1 (KWh/m2)]]),"")</f>
        <v>6.0784444434825833</v>
      </c>
      <c r="EP55" s="127">
        <f>IFERROR(AVERAGEIF(RD[[#This Row],[GHI_Down_MCR (KWh/m2)]:[GHI_Down_IS1 (KWh/m2)]],"&lt;&gt;0",RD[[#This Row],[GHI_Down_MCR (KWh/m2)]:[GHI_Down_IS1 (KWh/m2)]]),"")</f>
        <v>0.98171502225249718</v>
      </c>
      <c r="EQ55" s="128">
        <v>640.30499999999995</v>
      </c>
      <c r="ER55" s="128">
        <v>902.65599999999995</v>
      </c>
      <c r="ES55" s="128">
        <v>79.08</v>
      </c>
      <c r="ET55" s="128">
        <v>233.27600000000001</v>
      </c>
      <c r="EU55" s="128">
        <v>192.94300000000001</v>
      </c>
      <c r="EV55" s="128">
        <v>300.83499999999998</v>
      </c>
      <c r="EW55" s="128"/>
      <c r="EX55" s="128">
        <v>89.951999999999998</v>
      </c>
      <c r="EY55" s="128">
        <v>199695</v>
      </c>
      <c r="EZ55" s="128">
        <v>258413</v>
      </c>
      <c r="FA55" s="128">
        <v>134.88300000000001</v>
      </c>
      <c r="FB55" s="128">
        <v>82.055000000000007</v>
      </c>
      <c r="FC55" s="128">
        <v>284.07</v>
      </c>
      <c r="FD55" s="128">
        <v>109.15600000000001</v>
      </c>
      <c r="FE55" s="128">
        <v>0.11899999999999999</v>
      </c>
      <c r="FF55" s="128">
        <v>0</v>
      </c>
      <c r="FG55" s="128">
        <v>227.10900000000001</v>
      </c>
      <c r="FH55" s="291" t="str">
        <f>IF((RD[[#This Row],[33 kV_Wind_F1_Ex]]-EQ54)*165000&lt;=0,"",(RD[[#This Row],[33 kV_Wind_F1_Ex]]-EQ54)*165000)</f>
        <v/>
      </c>
      <c r="FI55" s="292">
        <f>IF((RD[[#This Row],[33 kV_Wind_F2_Ex]]-ER54)*165000&lt;=0,"",(RD[[#This Row],[33 kV_Wind_F2_Ex]]-ER54)*165000)</f>
        <v>51809.99999999415</v>
      </c>
      <c r="FJ55" s="131">
        <f>IF((RD[[#This Row],[33 kV_Wind_F3_Ex]]-ES54)*225000&lt;=0,"",(RD[[#This Row],[33 kV_Wind_F3_Ex]]-ES54)*225000)</f>
        <v>212624.99999999846</v>
      </c>
      <c r="FK55" s="131">
        <f>IF((RD[[#This Row],[33 kV_Wind_F4_Ex]]-ET54)*165000&lt;=0,"",(RD[[#This Row],[33 kV_Wind_F4_Ex]]-ET54)*165000)</f>
        <v>60390.000000002292</v>
      </c>
      <c r="FL55" s="228">
        <f>IF((RD[[#This Row],[33 kV_Solar_F1_Ex]]-EU54)*225000&lt;=0,"",(RD[[#This Row],[33 kV_Solar_F1_Ex]]-EU54)*225000)</f>
        <v>209025.00000000047</v>
      </c>
      <c r="FM55" s="132">
        <f>IF((RD[[#This Row],[33kV_Solar_F2_Ex]]-EV54)*225000&lt;=0,"",(RD[[#This Row],[33kV_Solar_F2_Ex]]-EV54)*225000)</f>
        <v>175949.99999999601</v>
      </c>
      <c r="FN55" s="292"/>
      <c r="FO55" s="131">
        <f>IF((RD[[#This Row],[33kV_Solar_F4_Ex]]-EX54)*225000&lt;=0,"",(RD[[#This Row],[33kV_Solar_F4_Ex]]-EX54)*225000)</f>
        <v>161550.00000000079</v>
      </c>
      <c r="FP55" s="292">
        <f>IF((RD[[#This Row],[33kV_OG1_Ex]]-EY54)*1000&lt;=0,0,(RD[[#This Row],[33kV_OG1_Ex]]-EY54)*1000)</f>
        <v>547000</v>
      </c>
      <c r="FQ55" s="228">
        <f>IFERROR(IF((RD[[#This Row],[33kV_OG2_Ex]]-EZ54)*1000&lt;=0,0,(RD[[#This Row],[33kV_OG2_Ex]]-EZ54)*1000),0)</f>
        <v>325000</v>
      </c>
      <c r="FR55" s="132">
        <f>IF((RD[[#This Row],[220kV_TX1_Ex]]-FA54)*800000&lt;=0,0,(RD[[#This Row],[220kV_TX1_Ex]]-FA54)*800000)</f>
        <v>540800.00000001292</v>
      </c>
      <c r="FS55" s="228">
        <f>IF((RD[[#This Row],[220kV_Tx2_Ex]]-FB54)*800000&lt;=0,0,(RD[[#This Row],[220kV_Tx2_Ex]]-FB54)*800000)</f>
        <v>321600.00000000081</v>
      </c>
      <c r="FT55" s="292">
        <f>IF((RD[[#This Row],[220kV_TL_TVM_Ex]]-FC54)*1600000&lt;=0,0,(RD[[#This Row],[220kV_TL_TVM_Ex]]-FC54)*1600000)</f>
        <v>862399.99999997963</v>
      </c>
      <c r="FU55" s="292">
        <f>IF((RD[[#This Row],[220kV_C&amp;R_PQM_Ex]]-FD54)*1600000&lt;=0,"",(RD[[#This Row],[220kV_C&amp;R_PQM_Ex]]-FD54)*1600000)</f>
        <v>865600.0000000177</v>
      </c>
      <c r="FV55" s="228">
        <f>IFERROR(IF((RD[[#This Row],[220KV_C&amp;R_PQM_Im]]-FE54)*1600000&lt;=0,0,(RD[[#This Row],[220KV_C&amp;R_PQM_Im]]-FE54)*1600000),"")</f>
        <v>0</v>
      </c>
      <c r="FW55" s="228">
        <f>(RD[[#This Row],[33kV_Aux1_Im]]-FB52)</f>
        <v>-80.798000000000002</v>
      </c>
      <c r="FX55" s="228">
        <f>IF((RD[[#This Row],[33kV_Aux2_Im]]-FG54)*1000&lt;=0,"",(RD[[#This Row],[33kV_Aux2_Im]]-FG54)*1000)</f>
        <v>330.00000000001251</v>
      </c>
      <c r="FY55" s="292">
        <f>IFERROR(RD[[#This Row],[33kV_OG1_Energy (MWh)]]+RD[[#This Row],[33kV_OG2_Energy (MWh)]],"")</f>
        <v>872000</v>
      </c>
      <c r="FZ55" s="292">
        <f>IFERROR(RD[[#This Row],[220kV_TL_TVM Energy (MWh)]]-RD[[#This Row],[220KV_C&amp;R_PQM_im (MWh)]],"")</f>
        <v>862399.99999997963</v>
      </c>
      <c r="GA55" s="229">
        <f>IFERROR(RD[[#This Row],[33 kV Total Export (MWH)]]/RD[[#This Row],[220 KV Net Export (MWh)]]-1,"")</f>
        <v>1.1131725417463656E-2</v>
      </c>
      <c r="GB55" s="230">
        <f>IFERROR((RD[[#This Row],[Sunset Time (POA&lt;20 W/m2)]]-RD[[#This Row],[Sunrise Time (POA&gt;20 W/m2)]])*24,0)</f>
        <v>12.216666666666669</v>
      </c>
      <c r="GC55" s="231">
        <f>IFERROR(SUM(RD[[#This Row],[33 kV_Solar_F1_Energy (kWh)]:[33 kV_Solar_F4_Energy (MWh)]])+(RD[[#This Row],[33 kV_Wind_F3_Energy (MWh)]])-(RD[[#This Row],[33 kV Line Loss (%)]]*RD[[#This Row],[220 KV Net Export (MWh)]]),"")</f>
        <v>749549.99999997532</v>
      </c>
      <c r="GD55" s="57">
        <f t="shared" si="190"/>
        <v>759149.99999999581</v>
      </c>
      <c r="GE55" s="143">
        <v>154.69</v>
      </c>
      <c r="GF55" s="57">
        <f t="shared" si="193"/>
        <v>112199.99999999645</v>
      </c>
      <c r="GG55" s="8">
        <f>IFERROR(RD[[#This Row],[Wind Export (33 kV)]]*(1-RD[[#This Row],[33 kV Line Loss (%)]]),RD[[#This Row],[Wind Export (33 kV)]])</f>
        <v>110951.02040815707</v>
      </c>
      <c r="GH55" s="144"/>
      <c r="GI55" s="144"/>
      <c r="GJ55" t="str">
        <f>IFERROR(RD[[#This Row],[E_AC (WPR)]]/RD[[#This Row],[E_DC (WPR)]],"")</f>
        <v/>
      </c>
    </row>
    <row r="56" spans="1:192">
      <c r="A56" s="124">
        <f t="shared" si="195"/>
        <v>45796</v>
      </c>
      <c r="B56" s="129">
        <f>YEAR(RD[[#This Row],[Date]])+IF(MONTH(RD[[#This Row],[Date]])&gt;=4,1,0)</f>
        <v>2026</v>
      </c>
      <c r="C56" s="129">
        <f>YEAR(RD[[#This Row],[Date]])</f>
        <v>2025</v>
      </c>
      <c r="D56" s="130">
        <f t="shared" si="196"/>
        <v>45778</v>
      </c>
      <c r="E56" s="129">
        <f>DAY(EOMONTH(RD[[#This Row],[Date]],0))</f>
        <v>31</v>
      </c>
      <c r="F56" s="136">
        <v>0.26180555555555557</v>
      </c>
      <c r="G56" s="136">
        <v>0.74583333333333335</v>
      </c>
      <c r="H56" s="126">
        <v>7870</v>
      </c>
      <c r="I56" s="126">
        <v>7981</v>
      </c>
      <c r="J56" s="126">
        <v>7622</v>
      </c>
      <c r="K56" s="126">
        <v>7202</v>
      </c>
      <c r="L56" s="126">
        <v>7569</v>
      </c>
      <c r="M56" s="126">
        <v>7505</v>
      </c>
      <c r="N56" s="126">
        <v>7744</v>
      </c>
      <c r="O56" s="126">
        <v>7595</v>
      </c>
      <c r="P56" s="126">
        <v>7299</v>
      </c>
      <c r="Q56" s="126">
        <v>7575</v>
      </c>
      <c r="R56" s="126">
        <v>7503</v>
      </c>
      <c r="S56" s="126">
        <v>7538</v>
      </c>
      <c r="T56" s="126">
        <v>7435</v>
      </c>
      <c r="U56" s="126">
        <v>8032</v>
      </c>
      <c r="V56" s="126">
        <v>5581</v>
      </c>
      <c r="W56" s="126">
        <v>5257</v>
      </c>
      <c r="X56" s="126">
        <v>5421</v>
      </c>
      <c r="Y56" s="126">
        <v>5078</v>
      </c>
      <c r="Z56" s="126">
        <v>8299</v>
      </c>
      <c r="AA56" s="126">
        <v>8078</v>
      </c>
      <c r="AB56" s="126">
        <v>7199</v>
      </c>
      <c r="AC56" s="126">
        <v>7393</v>
      </c>
      <c r="AD56" s="126">
        <v>8054</v>
      </c>
      <c r="AE56" s="126">
        <v>8223</v>
      </c>
      <c r="AF56" s="126">
        <v>8825</v>
      </c>
      <c r="AG56" s="126">
        <v>9038</v>
      </c>
      <c r="AH56" s="126">
        <v>8135</v>
      </c>
      <c r="AI56" s="126">
        <v>8577</v>
      </c>
      <c r="AJ56" s="126">
        <v>8110</v>
      </c>
      <c r="AK56" s="126">
        <v>8002</v>
      </c>
      <c r="AL56" s="126">
        <v>7496</v>
      </c>
      <c r="AM56" s="126">
        <v>7818</v>
      </c>
      <c r="AN56" s="126">
        <v>5983</v>
      </c>
      <c r="AO56" s="126">
        <v>6112</v>
      </c>
      <c r="AP56" s="126">
        <v>5273</v>
      </c>
      <c r="AQ56" s="126">
        <v>5404</v>
      </c>
      <c r="AR56" s="126">
        <v>5708</v>
      </c>
      <c r="AS56" s="126">
        <v>5944</v>
      </c>
      <c r="AT56" s="126">
        <v>5837</v>
      </c>
      <c r="AU56" s="126">
        <v>5788</v>
      </c>
      <c r="AV56" s="126">
        <v>6072</v>
      </c>
      <c r="AW56" s="126">
        <v>5590</v>
      </c>
      <c r="AX56" s="126">
        <v>6103</v>
      </c>
      <c r="AY56" s="126">
        <v>6301</v>
      </c>
      <c r="AZ56" s="126">
        <v>6474</v>
      </c>
      <c r="BA56" s="126">
        <v>2005</v>
      </c>
      <c r="BB56" s="126">
        <v>6007</v>
      </c>
      <c r="BC56" s="126">
        <v>6015</v>
      </c>
      <c r="BD56" s="126">
        <v>5482</v>
      </c>
      <c r="BE56" s="126">
        <v>5715</v>
      </c>
      <c r="BF56" s="126">
        <v>5948</v>
      </c>
      <c r="BG56" s="126">
        <v>5888</v>
      </c>
      <c r="BH56" s="126">
        <v>6315</v>
      </c>
      <c r="BI56" s="126">
        <v>5313</v>
      </c>
      <c r="BJ56" s="126">
        <v>5519</v>
      </c>
      <c r="BK56" s="126">
        <v>5744</v>
      </c>
      <c r="BL56" s="126">
        <v>6037</v>
      </c>
      <c r="BM56" s="126">
        <v>5897</v>
      </c>
      <c r="BN56" s="126">
        <v>5310</v>
      </c>
      <c r="BO56" s="126">
        <v>5835</v>
      </c>
      <c r="BP56" s="126">
        <v>5807</v>
      </c>
      <c r="BQ56" s="126">
        <v>5734</v>
      </c>
      <c r="BR56" s="126">
        <v>5941</v>
      </c>
      <c r="BS56" s="126">
        <v>6237</v>
      </c>
      <c r="BT56" s="126">
        <v>8566</v>
      </c>
      <c r="BU56" s="126">
        <v>7810</v>
      </c>
      <c r="BV56" s="126">
        <v>8536</v>
      </c>
      <c r="BW56" s="126">
        <v>8016</v>
      </c>
      <c r="BX56" s="126">
        <v>8036</v>
      </c>
      <c r="BY56" s="126">
        <v>6873</v>
      </c>
      <c r="BZ56" s="126">
        <v>8533</v>
      </c>
      <c r="CA56" s="126">
        <v>8137</v>
      </c>
      <c r="CB56" s="126">
        <v>6188</v>
      </c>
      <c r="CC56" s="126">
        <v>4827</v>
      </c>
      <c r="CD56" s="126">
        <v>5592</v>
      </c>
      <c r="CE56" s="126">
        <v>4706</v>
      </c>
      <c r="CF56" s="126">
        <v>3449</v>
      </c>
      <c r="CG56" s="126">
        <v>0</v>
      </c>
      <c r="CH56" s="126">
        <v>8039</v>
      </c>
      <c r="CI56" s="126">
        <v>8190</v>
      </c>
      <c r="CJ56" s="126">
        <v>7435</v>
      </c>
      <c r="CK56" s="126">
        <v>8520</v>
      </c>
      <c r="CL56" s="126">
        <v>8680</v>
      </c>
      <c r="CM56" s="126">
        <v>5458</v>
      </c>
      <c r="CN56" s="126">
        <v>4686</v>
      </c>
      <c r="CO56" s="126">
        <v>3162</v>
      </c>
      <c r="CP56" s="126">
        <v>3914</v>
      </c>
      <c r="CQ56" s="126">
        <v>1552</v>
      </c>
      <c r="CR56" s="126">
        <v>0</v>
      </c>
      <c r="CS56" s="126">
        <v>0</v>
      </c>
      <c r="CT56" s="126">
        <v>2569</v>
      </c>
      <c r="CU56" s="126">
        <v>3709</v>
      </c>
      <c r="CV56" s="126">
        <v>7740</v>
      </c>
      <c r="CW56" s="126">
        <v>7912</v>
      </c>
      <c r="CX56" s="126">
        <v>7064</v>
      </c>
      <c r="CY56" s="126">
        <v>7088</v>
      </c>
      <c r="CZ56" s="126"/>
      <c r="DA56" s="126"/>
      <c r="DB56" s="126"/>
      <c r="DC56" s="126"/>
      <c r="DD56" s="289">
        <v>4.4090151301337155</v>
      </c>
      <c r="DE56" s="289">
        <v>4.2108534168817382</v>
      </c>
      <c r="DF56" s="289">
        <v>4.2830945414312609</v>
      </c>
      <c r="DG56" s="289"/>
      <c r="DH56" s="289"/>
      <c r="DI56" s="289">
        <v>0.77007232963008987</v>
      </c>
      <c r="DJ56" s="289"/>
      <c r="DK56" s="289"/>
      <c r="DL56" s="289">
        <v>4.2968241649477106</v>
      </c>
      <c r="DM56" s="289">
        <v>4.3014292440863118</v>
      </c>
      <c r="DN56" s="289">
        <v>0.74607632254059353</v>
      </c>
      <c r="DO56" s="289"/>
      <c r="DP56" s="289">
        <v>27.518467048710569</v>
      </c>
      <c r="DQ56" s="289"/>
      <c r="DR56" s="289">
        <v>45.485994169054493</v>
      </c>
      <c r="DS56" s="289"/>
      <c r="DT56" s="289">
        <v>75.312464183381124</v>
      </c>
      <c r="DU56" s="289"/>
      <c r="DV56" s="289">
        <v>1.2</v>
      </c>
      <c r="DW56" s="289"/>
      <c r="DX56" s="289">
        <v>2.1</v>
      </c>
      <c r="DY56" s="289"/>
      <c r="DZ56" s="289">
        <v>5.6</v>
      </c>
      <c r="EA56" s="289"/>
      <c r="EB56" s="127">
        <f>SUM(RD[[#This Row],[IS1_Inv1_M1]:[IS1_Inv1_M2]])</f>
        <v>15851</v>
      </c>
      <c r="EC56" s="127">
        <f>SUM(RD[[#This Row],[IS2_Inv1_M1]:[IS5_Inv1_M4]])</f>
        <v>111956</v>
      </c>
      <c r="ED56" s="127">
        <f>SUM(RD[[#This Row],[IS6_Inv1_M1]:[IS6_Inv2_M2]])+SUM(RD[[#This Row],[IS8_Inv1_M1]:[IS8_Inv4_M2]])</f>
        <v>96970</v>
      </c>
      <c r="EE56" s="127">
        <f>SUM(RD[[#This Row],[IS7_Inv1_M1]:[IS7_Inv1_M2]])</f>
        <v>16277</v>
      </c>
      <c r="EF56" s="127">
        <f>SUM(RD[[#This Row],[IS9_Inv1_M1]:[IS12_Inv2_M4]])</f>
        <v>183338</v>
      </c>
      <c r="EG56" s="127">
        <f>SUM(RD[[#This Row],[IS13_Inv1_M1]:[IS14_Inv1_M4]])</f>
        <v>85820</v>
      </c>
      <c r="EH56" s="127">
        <f>SUM(RD[[#This Row],[IS15_Inv1_M1]:[IS15_Inv2_M1]])</f>
        <v>3449</v>
      </c>
      <c r="EI56" s="127">
        <f>SUM(RD[[#This Row],[IS16_Inv1_M1]:[IS17_Inv2_M2]])</f>
        <v>46322</v>
      </c>
      <c r="EJ56" s="127">
        <f>SUM(RD[[#This Row],[IS18_Inv1_M1]:[IS19_Inv2_M2]])</f>
        <v>49396</v>
      </c>
      <c r="EK56" s="127">
        <f>SUM(RD[[#This Row],[IS20_Inv1_M1]:[IS20_Inv2_M2]])</f>
        <v>0</v>
      </c>
      <c r="EL56" s="290">
        <f>SUM(RD[[#This Row],[O2R4_P1]:[O2R22_P2]])</f>
        <v>609379</v>
      </c>
      <c r="EM56" s="127">
        <f>IFERROR(AVERAGEIF(RD[[#This Row],[POA_UP_MCR (KWh/m2)]:[POA_UP_Ph3 (KWh/m2)2]],"&lt;&gt;0",RD[[#This Row],[POA_UP_MCR (KWh/m2)]:[POA_UP_Ph3 (KWh/m2)2]]),"")</f>
        <v>4.3009876961489049</v>
      </c>
      <c r="EN56" s="127">
        <f>IFERROR(AVERAGEIF(RD[[#This Row],[POA_Down_MCR (KWh/m2)]:[POA_Down_Ph3 (KWh/m2)22]],"&lt;&gt;0",RD[[#This Row],[POA_Down_MCR (KWh/m2)]:[POA_Down_Ph3 (KWh/m2)22]]),"")</f>
        <v>0.77007232963008987</v>
      </c>
      <c r="EO56" s="127">
        <f>IFERROR(AVERAGEIF(RD[[#This Row],[GHI_UP_MCR (KWh/m2)]:[GHI_UP_IS1 (KWh/m2)]],"&lt;&gt;0",RD[[#This Row],[GHI_UP_MCR (KWh/m2)]:[GHI_UP_IS1 (KWh/m2)]]),"")</f>
        <v>4.2991267045170112</v>
      </c>
      <c r="EP56" s="127">
        <f>IFERROR(AVERAGEIF(RD[[#This Row],[GHI_Down_MCR (KWh/m2)]:[GHI_Down_IS1 (KWh/m2)]],"&lt;&gt;0",RD[[#This Row],[GHI_Down_MCR (KWh/m2)]:[GHI_Down_IS1 (KWh/m2)]]),"")</f>
        <v>0.74607632254059353</v>
      </c>
      <c r="EQ56" s="128">
        <v>640.30499999999995</v>
      </c>
      <c r="ER56" s="128">
        <v>902.78399999999999</v>
      </c>
      <c r="ES56" s="128">
        <v>79.853999999999999</v>
      </c>
      <c r="ET56" s="128">
        <v>233.37700000000001</v>
      </c>
      <c r="EU56" s="128">
        <v>193.648</v>
      </c>
      <c r="EV56" s="128">
        <v>301.39600000000002</v>
      </c>
      <c r="EW56" s="128"/>
      <c r="EX56" s="128">
        <v>90.534000000000006</v>
      </c>
      <c r="EY56" s="128">
        <v>200111</v>
      </c>
      <c r="EZ56" s="128">
        <v>258622</v>
      </c>
      <c r="FA56" s="128">
        <v>135.39699999999999</v>
      </c>
      <c r="FB56" s="128">
        <v>82.313000000000002</v>
      </c>
      <c r="FC56" s="128">
        <v>284.45800000000003</v>
      </c>
      <c r="FD56" s="128">
        <v>109.544</v>
      </c>
      <c r="FE56" s="128">
        <v>0.12</v>
      </c>
      <c r="FF56" s="128">
        <v>0</v>
      </c>
      <c r="FG56" s="128">
        <v>227.43899999999999</v>
      </c>
      <c r="FH56" s="291" t="str">
        <f>IF((RD[[#This Row],[33 kV_Wind_F1_Ex]]-EQ55)*165000&lt;=0,"",(RD[[#This Row],[33 kV_Wind_F1_Ex]]-EQ55)*165000)</f>
        <v/>
      </c>
      <c r="FI56" s="292">
        <f>IF((RD[[#This Row],[33 kV_Wind_F2_Ex]]-ER55)*165000&lt;=0,"",(RD[[#This Row],[33 kV_Wind_F2_Ex]]-ER55)*165000)</f>
        <v>21120.000000007054</v>
      </c>
      <c r="FJ56" s="131">
        <f>IF((RD[[#This Row],[33 kV_Wind_F3_Ex]]-ES55)*225000&lt;=0,"",(RD[[#This Row],[33 kV_Wind_F3_Ex]]-ES55)*225000)</f>
        <v>174150.0000000002</v>
      </c>
      <c r="FK56" s="131">
        <f>IF((RD[[#This Row],[33 kV_Wind_F4_Ex]]-ET55)*165000&lt;=0,"",(RD[[#This Row],[33 kV_Wind_F4_Ex]]-ET55)*165000)</f>
        <v>16664.999999999851</v>
      </c>
      <c r="FL56" s="228">
        <f>IF((RD[[#This Row],[33 kV_Solar_F1_Ex]]-EU55)*225000&lt;=0,"",(RD[[#This Row],[33 kV_Solar_F1_Ex]]-EU55)*225000)</f>
        <v>158624.99999999642</v>
      </c>
      <c r="FM56" s="132">
        <f>IF((RD[[#This Row],[33kV_Solar_F2_Ex]]-EV55)*225000&lt;=0,"",(RD[[#This Row],[33kV_Solar_F2_Ex]]-EV55)*225000)</f>
        <v>126225.00000000797</v>
      </c>
      <c r="FN56" s="292"/>
      <c r="FO56" s="131">
        <f>IF((RD[[#This Row],[33kV_Solar_F4_Ex]]-EX55)*225000&lt;=0,"",(RD[[#This Row],[33kV_Solar_F4_Ex]]-EX55)*225000)</f>
        <v>130950.00000000176</v>
      </c>
      <c r="FP56" s="292">
        <f>IF((RD[[#This Row],[33kV_OG1_Ex]]-EY55)*1000&lt;=0,0,(RD[[#This Row],[33kV_OG1_Ex]]-EY55)*1000)</f>
        <v>416000</v>
      </c>
      <c r="FQ56" s="228">
        <f>IFERROR(IF((RD[[#This Row],[33kV_OG2_Ex]]-EZ55)*1000&lt;=0,0,(RD[[#This Row],[33kV_OG2_Ex]]-EZ55)*1000),0)</f>
        <v>209000</v>
      </c>
      <c r="FR56" s="132">
        <f>IF((RD[[#This Row],[220kV_TX1_Ex]]-FA55)*800000&lt;=0,0,(RD[[#This Row],[220kV_TX1_Ex]]-FA55)*800000)</f>
        <v>411199.99999998527</v>
      </c>
      <c r="FS56" s="228">
        <f>IF((RD[[#This Row],[220kV_Tx2_Ex]]-FB55)*800000&lt;=0,0,(RD[[#This Row],[220kV_Tx2_Ex]]-FB55)*800000)</f>
        <v>206399.99999999645</v>
      </c>
      <c r="FT56" s="292">
        <f>IF((RD[[#This Row],[220kV_TL_TVM_Ex]]-FC55)*1600000&lt;=0,0,(RD[[#This Row],[220kV_TL_TVM_Ex]]-FC55)*1600000)</f>
        <v>620800.00000005378</v>
      </c>
      <c r="FU56" s="292">
        <f>IF((RD[[#This Row],[220kV_C&amp;R_PQM_Ex]]-FD55)*1600000&lt;=0,"",(RD[[#This Row],[220kV_C&amp;R_PQM_Ex]]-FD55)*1600000)</f>
        <v>620799.99999998568</v>
      </c>
      <c r="FV56" s="228">
        <f>IFERROR(IF((RD[[#This Row],[220KV_C&amp;R_PQM_Im]]-FE55)*1600000&lt;=0,0,(RD[[#This Row],[220KV_C&amp;R_PQM_Im]]-FE55)*1600000),"")</f>
        <v>1600.0000000000014</v>
      </c>
      <c r="FW56" s="228">
        <f>(RD[[#This Row],[33kV_Aux1_Im]]-FB53)</f>
        <v>-81.144000000000005</v>
      </c>
      <c r="FX56" s="228">
        <f>IF((RD[[#This Row],[33kV_Aux2_Im]]-FG55)*1000&lt;=0,"",(RD[[#This Row],[33kV_Aux2_Im]]-FG55)*1000)</f>
        <v>329.99999999998408</v>
      </c>
      <c r="FY56" s="292">
        <f>IFERROR(RD[[#This Row],[33kV_OG1_Energy (MWh)]]+RD[[#This Row],[33kV_OG2_Energy (MWh)]],"")</f>
        <v>625000</v>
      </c>
      <c r="FZ56" s="292">
        <f>IFERROR(RD[[#This Row],[220kV_TL_TVM Energy (MWh)]]-RD[[#This Row],[220KV_C&amp;R_PQM_im (MWh)]],"")</f>
        <v>619200.00000005378</v>
      </c>
      <c r="GA56" s="229">
        <f>IFERROR(RD[[#This Row],[33 kV Total Export (MWH)]]/RD[[#This Row],[220 KV Net Export (MWh)]]-1,"")</f>
        <v>9.3669250645118662E-3</v>
      </c>
      <c r="GB56" s="230">
        <f>IFERROR((RD[[#This Row],[Sunset Time (POA&lt;20 W/m2)]]-RD[[#This Row],[Sunrise Time (POA&gt;20 W/m2)]])*24,0)</f>
        <v>11.616666666666667</v>
      </c>
      <c r="GC56" s="231">
        <f>IFERROR(SUM(RD[[#This Row],[33 kV_Solar_F1_Energy (kWh)]:[33 kV_Solar_F4_Energy (MWh)]])+(RD[[#This Row],[33 kV_Wind_F3_Energy (MWh)]])-(RD[[#This Row],[33 kV Line Loss (%)]]*RD[[#This Row],[220 KV Net Export (MWh)]]),"")</f>
        <v>584150.00000006019</v>
      </c>
      <c r="GD56" s="57">
        <f t="shared" si="190"/>
        <v>589950.0000000064</v>
      </c>
      <c r="GE56" s="143">
        <v>154.69</v>
      </c>
      <c r="GF56" s="57">
        <f t="shared" si="193"/>
        <v>37785.000000006905</v>
      </c>
      <c r="GG56" s="8">
        <f>IFERROR(RD[[#This Row],[Wind Export (33 kV)]]*(1-RD[[#This Row],[33 kV Line Loss (%)]]),RD[[#This Row],[Wind Export (33 kV)]])</f>
        <v>37431.070736444257</v>
      </c>
      <c r="GH56" s="144"/>
      <c r="GI56" s="144"/>
      <c r="GJ56" t="str">
        <f>IFERROR(RD[[#This Row],[E_AC (WPR)]]/RD[[#This Row],[E_DC (WPR)]],"")</f>
        <v/>
      </c>
    </row>
    <row r="57" spans="1:192">
      <c r="A57" s="124">
        <f t="shared" si="195"/>
        <v>45797</v>
      </c>
      <c r="B57" s="129">
        <f>YEAR(RD[[#This Row],[Date]])+IF(MONTH(RD[[#This Row],[Date]])&gt;=4,1,0)</f>
        <v>2026</v>
      </c>
      <c r="C57" s="129">
        <f>YEAR(RD[[#This Row],[Date]])</f>
        <v>2025</v>
      </c>
      <c r="D57" s="130">
        <f t="shared" si="196"/>
        <v>45778</v>
      </c>
      <c r="E57" s="129">
        <f>DAY(EOMONTH(RD[[#This Row],[Date]],0))</f>
        <v>31</v>
      </c>
      <c r="F57" s="136">
        <v>0.26180555555555557</v>
      </c>
      <c r="G57" s="136">
        <v>0.71319444444444446</v>
      </c>
      <c r="H57" s="126">
        <v>5828</v>
      </c>
      <c r="I57" s="126">
        <v>5949</v>
      </c>
      <c r="J57" s="126">
        <v>5874</v>
      </c>
      <c r="K57" s="126">
        <v>5646</v>
      </c>
      <c r="L57" s="126">
        <v>5808</v>
      </c>
      <c r="M57" s="126">
        <v>5758</v>
      </c>
      <c r="N57" s="126">
        <v>5936</v>
      </c>
      <c r="O57" s="126">
        <v>5856</v>
      </c>
      <c r="P57" s="126">
        <v>5631</v>
      </c>
      <c r="Q57" s="126">
        <v>5880</v>
      </c>
      <c r="R57" s="126">
        <v>5649</v>
      </c>
      <c r="S57" s="126">
        <v>5685</v>
      </c>
      <c r="T57" s="126">
        <v>5554</v>
      </c>
      <c r="U57" s="126">
        <v>6040</v>
      </c>
      <c r="V57" s="126">
        <v>4123</v>
      </c>
      <c r="W57" s="126">
        <v>3882</v>
      </c>
      <c r="X57" s="126">
        <v>4013</v>
      </c>
      <c r="Y57" s="126">
        <v>3744</v>
      </c>
      <c r="Z57" s="126">
        <v>5923</v>
      </c>
      <c r="AA57" s="126">
        <v>5865</v>
      </c>
      <c r="AB57" s="126">
        <v>5309</v>
      </c>
      <c r="AC57" s="126">
        <v>5443</v>
      </c>
      <c r="AD57" s="126">
        <v>5540</v>
      </c>
      <c r="AE57" s="126">
        <v>5617</v>
      </c>
      <c r="AF57" s="126">
        <v>6330</v>
      </c>
      <c r="AG57" s="126">
        <v>6441</v>
      </c>
      <c r="AH57" s="126">
        <v>5596</v>
      </c>
      <c r="AI57" s="126">
        <v>6150</v>
      </c>
      <c r="AJ57" s="126">
        <v>5771</v>
      </c>
      <c r="AK57" s="126">
        <v>5645</v>
      </c>
      <c r="AL57" s="126">
        <v>5379</v>
      </c>
      <c r="AM57" s="126">
        <v>5618</v>
      </c>
      <c r="AN57" s="126">
        <v>4479</v>
      </c>
      <c r="AO57" s="126">
        <v>4494</v>
      </c>
      <c r="AP57" s="126">
        <v>4057</v>
      </c>
      <c r="AQ57" s="126">
        <v>4091</v>
      </c>
      <c r="AR57" s="126">
        <v>4317</v>
      </c>
      <c r="AS57" s="126">
        <v>4235</v>
      </c>
      <c r="AT57" s="126">
        <v>4199</v>
      </c>
      <c r="AU57" s="126">
        <v>4254</v>
      </c>
      <c r="AV57" s="126">
        <v>4534</v>
      </c>
      <c r="AW57" s="126">
        <v>4176</v>
      </c>
      <c r="AX57" s="126">
        <v>4465</v>
      </c>
      <c r="AY57" s="126">
        <v>4522</v>
      </c>
      <c r="AZ57" s="126">
        <v>4779</v>
      </c>
      <c r="BA57" s="126">
        <v>1500</v>
      </c>
      <c r="BB57" s="126">
        <v>4399</v>
      </c>
      <c r="BC57" s="126">
        <v>4417</v>
      </c>
      <c r="BD57" s="126">
        <v>4036</v>
      </c>
      <c r="BE57" s="126">
        <v>4204</v>
      </c>
      <c r="BF57" s="126">
        <v>4327</v>
      </c>
      <c r="BG57" s="126">
        <v>4285</v>
      </c>
      <c r="BH57" s="126">
        <v>4613</v>
      </c>
      <c r="BI57" s="126">
        <v>3894</v>
      </c>
      <c r="BJ57" s="126">
        <v>4085</v>
      </c>
      <c r="BK57" s="126">
        <v>4182</v>
      </c>
      <c r="BL57" s="126">
        <v>4272</v>
      </c>
      <c r="BM57" s="126">
        <v>4293</v>
      </c>
      <c r="BN57" s="126">
        <v>3837</v>
      </c>
      <c r="BO57" s="126">
        <v>4148</v>
      </c>
      <c r="BP57" s="126">
        <v>4250</v>
      </c>
      <c r="BQ57" s="126">
        <v>4191</v>
      </c>
      <c r="BR57" s="126">
        <v>4244</v>
      </c>
      <c r="BS57" s="126">
        <v>4471</v>
      </c>
      <c r="BT57" s="126">
        <v>6411</v>
      </c>
      <c r="BU57" s="126">
        <v>5793</v>
      </c>
      <c r="BV57" s="126">
        <v>6420</v>
      </c>
      <c r="BW57" s="126">
        <v>6213</v>
      </c>
      <c r="BX57" s="126">
        <v>6268</v>
      </c>
      <c r="BY57" s="126">
        <v>5366</v>
      </c>
      <c r="BZ57" s="126">
        <v>6525</v>
      </c>
      <c r="CA57" s="126">
        <v>6243</v>
      </c>
      <c r="CB57" s="126">
        <v>4746</v>
      </c>
      <c r="CC57" s="126">
        <v>3728</v>
      </c>
      <c r="CD57" s="126">
        <v>4288</v>
      </c>
      <c r="CE57" s="126">
        <v>3633</v>
      </c>
      <c r="CF57" s="126">
        <v>2517</v>
      </c>
      <c r="CG57" s="126">
        <v>0</v>
      </c>
      <c r="CH57" s="126">
        <v>5907</v>
      </c>
      <c r="CI57" s="126">
        <v>6003</v>
      </c>
      <c r="CJ57" s="126">
        <v>5496</v>
      </c>
      <c r="CK57" s="126">
        <v>6275</v>
      </c>
      <c r="CL57" s="126">
        <v>6474</v>
      </c>
      <c r="CM57" s="126">
        <v>4039</v>
      </c>
      <c r="CN57" s="126">
        <v>3393</v>
      </c>
      <c r="CO57" s="126">
        <v>2295</v>
      </c>
      <c r="CP57" s="126">
        <v>2846</v>
      </c>
      <c r="CQ57" s="126">
        <v>1104</v>
      </c>
      <c r="CR57" s="126">
        <v>0</v>
      </c>
      <c r="CS57" s="126">
        <v>0</v>
      </c>
      <c r="CT57" s="126">
        <v>1801</v>
      </c>
      <c r="CU57" s="126">
        <v>2639</v>
      </c>
      <c r="CV57" s="126">
        <v>5674</v>
      </c>
      <c r="CW57" s="126">
        <v>5818</v>
      </c>
      <c r="CX57" s="126">
        <v>5184</v>
      </c>
      <c r="CY57" s="126">
        <v>5216</v>
      </c>
      <c r="CZ57" s="126"/>
      <c r="DA57" s="126"/>
      <c r="DB57" s="126"/>
      <c r="DC57" s="126"/>
      <c r="DD57" s="289">
        <v>3.1428957590885829</v>
      </c>
      <c r="DE57" s="289">
        <v>3.1025624530636042</v>
      </c>
      <c r="DF57" s="289">
        <v>3.1949564420512844</v>
      </c>
      <c r="DG57" s="289"/>
      <c r="DH57" s="289"/>
      <c r="DI57" s="289">
        <v>0.51278271839637579</v>
      </c>
      <c r="DJ57" s="289"/>
      <c r="DK57" s="289"/>
      <c r="DL57" s="289">
        <v>3.0786025904889929</v>
      </c>
      <c r="DM57" s="289">
        <v>3.1675028029499783</v>
      </c>
      <c r="DN57" s="289">
        <v>0.45093242447516657</v>
      </c>
      <c r="DO57" s="289"/>
      <c r="DP57" s="289">
        <v>25.445775729646659</v>
      </c>
      <c r="DQ57" s="289"/>
      <c r="DR57" s="289">
        <v>38.930860998463864</v>
      </c>
      <c r="DS57" s="289"/>
      <c r="DT57" s="289">
        <v>87.535483870967809</v>
      </c>
      <c r="DU57" s="289"/>
      <c r="DV57" s="289">
        <v>103.2</v>
      </c>
      <c r="DW57" s="289"/>
      <c r="DX57" s="289">
        <v>2.8</v>
      </c>
      <c r="DY57" s="289"/>
      <c r="DZ57" s="289">
        <v>11.8</v>
      </c>
      <c r="EA57" s="289"/>
      <c r="EB57" s="127">
        <f>SUM(RD[[#This Row],[IS1_Inv1_M1]:[IS1_Inv1_M2]])</f>
        <v>11777</v>
      </c>
      <c r="EC57" s="127">
        <f>SUM(RD[[#This Row],[IS2_Inv1_M1]:[IS5_Inv1_M4]])</f>
        <v>85079</v>
      </c>
      <c r="ED57" s="127">
        <f>SUM(RD[[#This Row],[IS6_Inv1_M1]:[IS6_Inv2_M2]])+SUM(RD[[#This Row],[IS8_Inv1_M1]:[IS8_Inv4_M2]])</f>
        <v>69470</v>
      </c>
      <c r="EE57" s="127">
        <f>SUM(RD[[#This Row],[IS7_Inv1_M1]:[IS7_Inv1_M2]])</f>
        <v>11157</v>
      </c>
      <c r="EF57" s="127">
        <f>SUM(RD[[#This Row],[IS9_Inv1_M1]:[IS12_Inv2_M4]])</f>
        <v>134250</v>
      </c>
      <c r="EG57" s="127">
        <f>SUM(RD[[#This Row],[IS13_Inv1_M1]:[IS14_Inv1_M4]])</f>
        <v>65634</v>
      </c>
      <c r="EH57" s="127">
        <f>SUM(RD[[#This Row],[IS15_Inv1_M1]:[IS15_Inv2_M1]])</f>
        <v>2517</v>
      </c>
      <c r="EI57" s="127">
        <f>SUM(RD[[#This Row],[IS16_Inv1_M1]:[IS17_Inv2_M2]])</f>
        <v>34194</v>
      </c>
      <c r="EJ57" s="127">
        <f>SUM(RD[[#This Row],[IS18_Inv1_M1]:[IS19_Inv2_M2]])</f>
        <v>35970</v>
      </c>
      <c r="EK57" s="127">
        <f>SUM(RD[[#This Row],[IS20_Inv1_M1]:[IS20_Inv2_M2]])</f>
        <v>0</v>
      </c>
      <c r="EL57" s="290">
        <f>SUM(RD[[#This Row],[O2R4_P1]:[O2R22_P2]])</f>
        <v>450048</v>
      </c>
      <c r="EM57" s="127">
        <f>IFERROR(AVERAGEIF(RD[[#This Row],[POA_UP_MCR (KWh/m2)]:[POA_UP_Ph3 (KWh/m2)2]],"&lt;&gt;0",RD[[#This Row],[POA_UP_MCR (KWh/m2)]:[POA_UP_Ph3 (KWh/m2)2]]),"")</f>
        <v>3.14680488473449</v>
      </c>
      <c r="EN57" s="127">
        <f>IFERROR(AVERAGEIF(RD[[#This Row],[POA_Down_MCR (KWh/m2)]:[POA_Down_Ph3 (KWh/m2)22]],"&lt;&gt;0",RD[[#This Row],[POA_Down_MCR (KWh/m2)]:[POA_Down_Ph3 (KWh/m2)22]]),"")</f>
        <v>0.51278271839637579</v>
      </c>
      <c r="EO57" s="127">
        <f>IFERROR(AVERAGEIF(RD[[#This Row],[GHI_UP_MCR (KWh/m2)]:[GHI_UP_IS1 (KWh/m2)]],"&lt;&gt;0",RD[[#This Row],[GHI_UP_MCR (KWh/m2)]:[GHI_UP_IS1 (KWh/m2)]]),"")</f>
        <v>3.1230526967194856</v>
      </c>
      <c r="EP57" s="127">
        <f>IFERROR(AVERAGEIF(RD[[#This Row],[GHI_Down_MCR (KWh/m2)]:[GHI_Down_IS1 (KWh/m2)]],"&lt;&gt;0",RD[[#This Row],[GHI_Down_MCR (KWh/m2)]:[GHI_Down_IS1 (KWh/m2)]]),"")</f>
        <v>0.45093242447516657</v>
      </c>
      <c r="EQ57" s="128">
        <v>640.30499999999995</v>
      </c>
      <c r="ER57" s="128">
        <v>903.096</v>
      </c>
      <c r="ES57" s="128">
        <v>80.427999999999997</v>
      </c>
      <c r="ET57" s="128">
        <v>233.56299999999999</v>
      </c>
      <c r="EU57" s="128">
        <v>194.15899999999999</v>
      </c>
      <c r="EV57" s="128">
        <v>301.81799999999998</v>
      </c>
      <c r="EW57" s="128"/>
      <c r="EX57" s="128">
        <v>90.974999999999994</v>
      </c>
      <c r="EY57" s="128">
        <v>200420</v>
      </c>
      <c r="EZ57" s="128">
        <v>258831</v>
      </c>
      <c r="FA57" s="128">
        <v>135.77600000000001</v>
      </c>
      <c r="FB57" s="128">
        <v>82.572999999999993</v>
      </c>
      <c r="FC57" s="128">
        <v>284.78100000000001</v>
      </c>
      <c r="FD57" s="128">
        <v>109.866</v>
      </c>
      <c r="FE57" s="128">
        <v>0.122</v>
      </c>
      <c r="FF57" s="128">
        <v>0</v>
      </c>
      <c r="FG57" s="128">
        <v>227.76900000000001</v>
      </c>
      <c r="FH57" s="291" t="str">
        <f>IF((RD[[#This Row],[33 kV_Wind_F1_Ex]]-EQ56)*165000&lt;=0,"",(RD[[#This Row],[33 kV_Wind_F1_Ex]]-EQ56)*165000)</f>
        <v/>
      </c>
      <c r="FI57" s="292">
        <f>IF((RD[[#This Row],[33 kV_Wind_F2_Ex]]-ER56)*165000&lt;=0,"",(RD[[#This Row],[33 kV_Wind_F2_Ex]]-ER56)*165000)</f>
        <v>51480.00000000195</v>
      </c>
      <c r="FJ57" s="131">
        <f>IF((RD[[#This Row],[33 kV_Wind_F3_Ex]]-ES56)*225000&lt;=0,"",(RD[[#This Row],[33 kV_Wind_F3_Ex]]-ES56)*225000)</f>
        <v>129149.99999999956</v>
      </c>
      <c r="FK57" s="131">
        <f>IF((RD[[#This Row],[33 kV_Wind_F4_Ex]]-ET56)*165000&lt;=0,"",(RD[[#This Row],[33 kV_Wind_F4_Ex]]-ET56)*165000)</f>
        <v>30689.999999996475</v>
      </c>
      <c r="FL57" s="228">
        <f>IF((RD[[#This Row],[33 kV_Solar_F1_Ex]]-EU56)*225000&lt;=0,"",(RD[[#This Row],[33 kV_Solar_F1_Ex]]-EU56)*225000)</f>
        <v>114974.99999999903</v>
      </c>
      <c r="FM57" s="132">
        <f>IF((RD[[#This Row],[33kV_Solar_F2_Ex]]-EV56)*225000&lt;=0,"",(RD[[#This Row],[33kV_Solar_F2_Ex]]-EV56)*225000)</f>
        <v>94949.999999992942</v>
      </c>
      <c r="FN57" s="292"/>
      <c r="FO57" s="131">
        <f>IF((RD[[#This Row],[33kV_Solar_F4_Ex]]-EX56)*225000&lt;=0,"",(RD[[#This Row],[33kV_Solar_F4_Ex]]-EX56)*225000)</f>
        <v>99224.999999997366</v>
      </c>
      <c r="FP57" s="292">
        <f>IF((RD[[#This Row],[33kV_OG1_Ex]]-EY56)*1000&lt;=0,0,(RD[[#This Row],[33kV_OG1_Ex]]-EY56)*1000)</f>
        <v>309000</v>
      </c>
      <c r="FQ57" s="228">
        <f>IFERROR(IF((RD[[#This Row],[33kV_OG2_Ex]]-EZ56)*1000&lt;=0,0,(RD[[#This Row],[33kV_OG2_Ex]]-EZ56)*1000),0)</f>
        <v>209000</v>
      </c>
      <c r="FR57" s="132">
        <f>IF((RD[[#This Row],[220kV_TX1_Ex]]-FA56)*800000&lt;=0,0,(RD[[#This Row],[220kV_TX1_Ex]]-FA56)*800000)</f>
        <v>303200.00000001525</v>
      </c>
      <c r="FS57" s="228">
        <f>IF((RD[[#This Row],[220kV_Tx2_Ex]]-FB56)*800000&lt;=0,0,(RD[[#This Row],[220kV_Tx2_Ex]]-FB56)*800000)</f>
        <v>207999.99999999272</v>
      </c>
      <c r="FT57" s="292">
        <f>IF((RD[[#This Row],[220kV_TL_TVM_Ex]]-FC56)*1600000&lt;=0,0,(RD[[#This Row],[220kV_TL_TVM_Ex]]-FC56)*1600000)</f>
        <v>516799.99999996653</v>
      </c>
      <c r="FU57" s="292">
        <f>IF((RD[[#This Row],[220kV_C&amp;R_PQM_Ex]]-FD56)*1600000&lt;=0,"",(RD[[#This Row],[220kV_C&amp;R_PQM_Ex]]-FD56)*1600000)</f>
        <v>515200.00000000437</v>
      </c>
      <c r="FV57" s="228">
        <f>IFERROR(IF((RD[[#This Row],[220KV_C&amp;R_PQM_Im]]-FE56)*1600000&lt;=0,0,(RD[[#This Row],[220KV_C&amp;R_PQM_Im]]-FE56)*1600000),"")</f>
        <v>3200.0000000000027</v>
      </c>
      <c r="FW57" s="228">
        <f>(RD[[#This Row],[33kV_Aux1_Im]]-FB54)</f>
        <v>-81.653000000000006</v>
      </c>
      <c r="FX57" s="228">
        <f>IF((RD[[#This Row],[33kV_Aux2_Im]]-FG56)*1000&lt;=0,"",(RD[[#This Row],[33kV_Aux2_Im]]-FG56)*1000)</f>
        <v>330.00000000001251</v>
      </c>
      <c r="FY57" s="292">
        <f>IFERROR(RD[[#This Row],[33kV_OG1_Energy (MWh)]]+RD[[#This Row],[33kV_OG2_Energy (MWh)]],"")</f>
        <v>518000</v>
      </c>
      <c r="FZ57" s="292">
        <f>IFERROR(RD[[#This Row],[220kV_TL_TVM Energy (MWh)]]-RD[[#This Row],[220KV_C&amp;R_PQM_im (MWh)]],"")</f>
        <v>513599.99999996653</v>
      </c>
      <c r="GA57" s="229">
        <f>IFERROR(RD[[#This Row],[33 kV Total Export (MWH)]]/RD[[#This Row],[220 KV Net Export (MWh)]]-1,"")</f>
        <v>8.5669781932120603E-3</v>
      </c>
      <c r="GB57" s="230">
        <f>IFERROR((RD[[#This Row],[Sunset Time (POA&lt;20 W/m2)]]-RD[[#This Row],[Sunrise Time (POA&gt;20 W/m2)]])*24,0)</f>
        <v>10.833333333333334</v>
      </c>
      <c r="GC57" s="231">
        <f>IFERROR(SUM(RD[[#This Row],[33 kV_Solar_F1_Energy (kWh)]:[33 kV_Solar_F4_Energy (MWh)]])+(RD[[#This Row],[33 kV_Wind_F3_Energy (MWh)]])-(RD[[#This Row],[33 kV Line Loss (%)]]*RD[[#This Row],[220 KV Net Export (MWh)]]),"")</f>
        <v>433899.99999995553</v>
      </c>
      <c r="GD57" s="57">
        <f t="shared" si="190"/>
        <v>438299.99999998894</v>
      </c>
      <c r="GE57" s="143">
        <v>154.69</v>
      </c>
      <c r="GF57" s="57">
        <f t="shared" si="193"/>
        <v>82169.999999998428</v>
      </c>
      <c r="GG57" s="8">
        <f>IFERROR(RD[[#This Row],[Wind Export (33 kV)]]*(1-RD[[#This Row],[33 kV Line Loss (%)]]),RD[[#This Row],[Wind Export (33 kV)]])</f>
        <v>81466.051401862205</v>
      </c>
      <c r="GH57" s="144"/>
      <c r="GI57" s="144"/>
      <c r="GJ57" t="str">
        <f>IFERROR(RD[[#This Row],[E_AC (WPR)]]/RD[[#This Row],[E_DC (WPR)]],"")</f>
        <v/>
      </c>
    </row>
    <row r="58" spans="1:192">
      <c r="A58" s="124">
        <f t="shared" si="195"/>
        <v>45798</v>
      </c>
      <c r="B58" s="129">
        <f>YEAR(RD[[#This Row],[Date]])+IF(MONTH(RD[[#This Row],[Date]])&gt;=4,1,0)</f>
        <v>2026</v>
      </c>
      <c r="C58" s="129">
        <f>YEAR(RD[[#This Row],[Date]])</f>
        <v>2025</v>
      </c>
      <c r="D58" s="130">
        <f t="shared" si="196"/>
        <v>45778</v>
      </c>
      <c r="E58" s="129">
        <f>DAY(EOMONTH(RD[[#This Row],[Date]],0))</f>
        <v>31</v>
      </c>
      <c r="F58" s="136">
        <v>0.26041666666666669</v>
      </c>
      <c r="G58" s="136">
        <v>0.7680555555555556</v>
      </c>
      <c r="H58" s="126">
        <v>6153</v>
      </c>
      <c r="I58" s="126">
        <v>6257</v>
      </c>
      <c r="J58" s="126">
        <v>6100</v>
      </c>
      <c r="K58" s="126">
        <v>5868</v>
      </c>
      <c r="L58" s="126">
        <v>6078</v>
      </c>
      <c r="M58" s="126">
        <v>5996</v>
      </c>
      <c r="N58" s="126">
        <v>6238</v>
      </c>
      <c r="O58" s="126">
        <v>6072</v>
      </c>
      <c r="P58" s="126">
        <v>6084</v>
      </c>
      <c r="Q58" s="126">
        <v>6135</v>
      </c>
      <c r="R58" s="126">
        <v>5962</v>
      </c>
      <c r="S58" s="126">
        <v>5963</v>
      </c>
      <c r="T58" s="126">
        <v>5874</v>
      </c>
      <c r="U58" s="126">
        <v>6395</v>
      </c>
      <c r="V58" s="126">
        <v>4412</v>
      </c>
      <c r="W58" s="126">
        <v>4161</v>
      </c>
      <c r="X58" s="126">
        <v>4290</v>
      </c>
      <c r="Y58" s="126">
        <v>3975</v>
      </c>
      <c r="Z58" s="126">
        <v>6204</v>
      </c>
      <c r="AA58" s="126">
        <v>6228</v>
      </c>
      <c r="AB58" s="126">
        <v>5604</v>
      </c>
      <c r="AC58" s="126">
        <v>5743</v>
      </c>
      <c r="AD58" s="126">
        <v>6067</v>
      </c>
      <c r="AE58" s="126">
        <v>6170</v>
      </c>
      <c r="AF58" s="126">
        <v>6867</v>
      </c>
      <c r="AG58" s="126">
        <v>6985</v>
      </c>
      <c r="AH58" s="126">
        <v>6401</v>
      </c>
      <c r="AI58" s="126">
        <v>6653</v>
      </c>
      <c r="AJ58" s="126">
        <v>6263</v>
      </c>
      <c r="AK58" s="126">
        <v>6135</v>
      </c>
      <c r="AL58" s="126">
        <v>5771</v>
      </c>
      <c r="AM58" s="126">
        <v>6025</v>
      </c>
      <c r="AN58" s="126">
        <v>4183</v>
      </c>
      <c r="AO58" s="126">
        <v>4189</v>
      </c>
      <c r="AP58" s="126">
        <v>3699</v>
      </c>
      <c r="AQ58" s="126">
        <v>3750</v>
      </c>
      <c r="AR58" s="126">
        <v>3957</v>
      </c>
      <c r="AS58" s="126">
        <v>4039</v>
      </c>
      <c r="AT58" s="126">
        <v>3956</v>
      </c>
      <c r="AU58" s="126">
        <v>3978</v>
      </c>
      <c r="AV58" s="126">
        <v>4288</v>
      </c>
      <c r="AW58" s="126">
        <v>3958</v>
      </c>
      <c r="AX58" s="126">
        <v>4133</v>
      </c>
      <c r="AY58" s="126">
        <v>4218</v>
      </c>
      <c r="AZ58" s="126">
        <v>4461</v>
      </c>
      <c r="BA58" s="126">
        <v>1347</v>
      </c>
      <c r="BB58" s="126">
        <v>4064</v>
      </c>
      <c r="BC58" s="126">
        <v>4094</v>
      </c>
      <c r="BD58" s="126">
        <v>3698</v>
      </c>
      <c r="BE58" s="126">
        <v>3862</v>
      </c>
      <c r="BF58" s="126">
        <v>4016</v>
      </c>
      <c r="BG58" s="126">
        <v>3945</v>
      </c>
      <c r="BH58" s="126">
        <v>4276</v>
      </c>
      <c r="BI58" s="126">
        <v>3556</v>
      </c>
      <c r="BJ58" s="126">
        <v>3787</v>
      </c>
      <c r="BK58" s="126">
        <v>3839</v>
      </c>
      <c r="BL58" s="126">
        <v>4033</v>
      </c>
      <c r="BM58" s="126">
        <v>3924</v>
      </c>
      <c r="BN58" s="126">
        <v>3529</v>
      </c>
      <c r="BO58" s="126">
        <v>3884</v>
      </c>
      <c r="BP58" s="126">
        <v>3873</v>
      </c>
      <c r="BQ58" s="126">
        <v>3815</v>
      </c>
      <c r="BR58" s="126">
        <v>3942</v>
      </c>
      <c r="BS58" s="126">
        <v>4183</v>
      </c>
      <c r="BT58" s="126">
        <v>5949</v>
      </c>
      <c r="BU58" s="126">
        <v>5356</v>
      </c>
      <c r="BV58" s="126">
        <v>5931</v>
      </c>
      <c r="BW58" s="126">
        <v>5608</v>
      </c>
      <c r="BX58" s="126">
        <v>5644</v>
      </c>
      <c r="BY58" s="126">
        <v>4746</v>
      </c>
      <c r="BZ58" s="126">
        <v>5927</v>
      </c>
      <c r="CA58" s="126">
        <v>5719</v>
      </c>
      <c r="CB58" s="126">
        <v>4320</v>
      </c>
      <c r="CC58" s="126">
        <v>3358</v>
      </c>
      <c r="CD58" s="126">
        <v>3880</v>
      </c>
      <c r="CE58" s="126">
        <v>2989</v>
      </c>
      <c r="CF58" s="126">
        <v>2277</v>
      </c>
      <c r="CG58" s="126">
        <v>0</v>
      </c>
      <c r="CH58" s="126">
        <v>5453</v>
      </c>
      <c r="CI58" s="126">
        <v>5543</v>
      </c>
      <c r="CJ58" s="126">
        <v>5037</v>
      </c>
      <c r="CK58" s="126">
        <v>5737</v>
      </c>
      <c r="CL58" s="126">
        <v>4828</v>
      </c>
      <c r="CM58" s="126">
        <v>3646</v>
      </c>
      <c r="CN58" s="126">
        <v>3702</v>
      </c>
      <c r="CO58" s="126">
        <v>2498</v>
      </c>
      <c r="CP58" s="126">
        <v>3102</v>
      </c>
      <c r="CQ58" s="126">
        <v>1204</v>
      </c>
      <c r="CR58" s="126">
        <v>0</v>
      </c>
      <c r="CS58" s="126">
        <v>0</v>
      </c>
      <c r="CT58" s="126">
        <v>2005</v>
      </c>
      <c r="CU58" s="126">
        <v>2915</v>
      </c>
      <c r="CV58" s="126">
        <v>6068</v>
      </c>
      <c r="CW58" s="126">
        <v>6432</v>
      </c>
      <c r="CX58" s="126">
        <v>5655</v>
      </c>
      <c r="CY58" s="126">
        <v>5657</v>
      </c>
      <c r="CZ58" s="126"/>
      <c r="DA58" s="126"/>
      <c r="DB58" s="126"/>
      <c r="DC58" s="126"/>
      <c r="DD58" s="289">
        <v>3.3045217836976311</v>
      </c>
      <c r="DE58" s="289">
        <v>3.2049874177875695</v>
      </c>
      <c r="DF58" s="289">
        <v>2.8313522324621769</v>
      </c>
      <c r="DG58" s="289"/>
      <c r="DH58" s="289"/>
      <c r="DI58" s="289">
        <v>0.5490528810809685</v>
      </c>
      <c r="DJ58" s="289"/>
      <c r="DK58" s="289"/>
      <c r="DL58" s="289">
        <v>3.245163431939897</v>
      </c>
      <c r="DM58" s="289">
        <v>3.2544703594981805</v>
      </c>
      <c r="DN58" s="289">
        <v>0.49196727748178432</v>
      </c>
      <c r="DO58" s="289"/>
      <c r="DP58" s="289">
        <v>24.875546448087405</v>
      </c>
      <c r="DQ58" s="289"/>
      <c r="DR58" s="289">
        <v>38.900597267759558</v>
      </c>
      <c r="DS58" s="289"/>
      <c r="DT58" s="289">
        <v>86.33743169398916</v>
      </c>
      <c r="DU58" s="289"/>
      <c r="DV58" s="289">
        <v>34.799999999999997</v>
      </c>
      <c r="DW58" s="289"/>
      <c r="DX58" s="289">
        <v>5</v>
      </c>
      <c r="DY58" s="289"/>
      <c r="DZ58" s="289">
        <v>11.2</v>
      </c>
      <c r="EA58" s="289"/>
      <c r="EB58" s="290">
        <f>SUM(RD[[#This Row],[IS1_Inv1_M1]:[IS1_Inv1_M2]])</f>
        <v>12410</v>
      </c>
      <c r="EC58" s="290">
        <f>SUM(RD[[#This Row],[IS2_Inv1_M1]:[IS5_Inv1_M4]])</f>
        <v>89603</v>
      </c>
      <c r="ED58" s="290">
        <f>SUM(RD[[#This Row],[IS6_Inv1_M1]:[IS6_Inv2_M2]])+SUM(RD[[#This Row],[IS8_Inv1_M1]:[IS8_Inv4_M2]])</f>
        <v>74879</v>
      </c>
      <c r="EE58" s="290">
        <f>SUM(RD[[#This Row],[IS7_Inv1_M1]:[IS7_Inv1_M2]])</f>
        <v>12237</v>
      </c>
      <c r="EF58" s="127">
        <f>SUM(RD[[#This Row],[IS9_Inv1_M1]:[IS12_Inv2_M4]])</f>
        <v>124476</v>
      </c>
      <c r="EG58" s="127">
        <f>SUM(RD[[#This Row],[IS13_Inv1_M1]:[IS14_Inv1_M4]])</f>
        <v>59427</v>
      </c>
      <c r="EH58" s="127">
        <f>SUM(RD[[#This Row],[IS15_Inv1_M1]:[IS15_Inv2_M1]])</f>
        <v>2277</v>
      </c>
      <c r="EI58" s="127">
        <f>SUM(RD[[#This Row],[IS16_Inv1_M1]:[IS17_Inv2_M2]])</f>
        <v>30244</v>
      </c>
      <c r="EJ58" s="127">
        <f>SUM(RD[[#This Row],[IS18_Inv1_M1]:[IS19_Inv2_M2]])</f>
        <v>39238</v>
      </c>
      <c r="EK58" s="127">
        <f>SUM(RD[[#This Row],[IS20_Inv1_M1]:[IS20_Inv2_M2]])</f>
        <v>0</v>
      </c>
      <c r="EL58" s="290">
        <f>SUM(RD[[#This Row],[O2R4_P1]:[O2R22_P2]])</f>
        <v>444791</v>
      </c>
      <c r="EM58" s="127">
        <f>IFERROR(AVERAGEIF(RD[[#This Row],[POA_UP_MCR (KWh/m2)]:[POA_UP_Ph3 (KWh/m2)2]],"&lt;&gt;0",RD[[#This Row],[POA_UP_MCR (KWh/m2)]:[POA_UP_Ph3 (KWh/m2)2]]),"")</f>
        <v>3.1136204779824594</v>
      </c>
      <c r="EN58" s="127">
        <f>IFERROR(AVERAGEIF(RD[[#This Row],[POA_Down_MCR (KWh/m2)]:[POA_Down_Ph3 (KWh/m2)22]],"&lt;&gt;0",RD[[#This Row],[POA_Down_MCR (KWh/m2)]:[POA_Down_Ph3 (KWh/m2)22]]),"")</f>
        <v>0.5490528810809685</v>
      </c>
      <c r="EO58" s="127">
        <f>IFERROR(AVERAGEIF(RD[[#This Row],[GHI_UP_MCR (KWh/m2)]:[GHI_UP_IS1 (KWh/m2)]],"&lt;&gt;0",RD[[#This Row],[GHI_UP_MCR (KWh/m2)]:[GHI_UP_IS1 (KWh/m2)]]),"")</f>
        <v>3.2498168957190385</v>
      </c>
      <c r="EP58" s="127">
        <f>IFERROR(AVERAGEIF(RD[[#This Row],[GHI_Down_MCR (KWh/m2)]:[GHI_Down_IS1 (KWh/m2)]],"&lt;&gt;0",RD[[#This Row],[GHI_Down_MCR (KWh/m2)]:[GHI_Down_IS1 (KWh/m2)]]),"")</f>
        <v>0.49196727748178432</v>
      </c>
      <c r="EQ58" s="128">
        <v>640.30499999999995</v>
      </c>
      <c r="ER58" s="128">
        <v>904.32399999999996</v>
      </c>
      <c r="ES58" s="128">
        <v>80.97</v>
      </c>
      <c r="ET58" s="128">
        <v>234.75299999999999</v>
      </c>
      <c r="EU58" s="128">
        <v>194.714</v>
      </c>
      <c r="EV58" s="128">
        <v>302.26600000000002</v>
      </c>
      <c r="EW58" s="128"/>
      <c r="EX58" s="128">
        <v>91.375</v>
      </c>
      <c r="EY58" s="128">
        <v>200736</v>
      </c>
      <c r="EZ58" s="128">
        <v>259351</v>
      </c>
      <c r="FA58" s="128">
        <v>136.166</v>
      </c>
      <c r="FB58" s="128">
        <v>83.215999999999994</v>
      </c>
      <c r="FC58" s="128">
        <v>285.298</v>
      </c>
      <c r="FD58" s="128">
        <v>110.38500000000001</v>
      </c>
      <c r="FE58" s="128">
        <v>0.122</v>
      </c>
      <c r="FF58" s="128">
        <v>0</v>
      </c>
      <c r="FG58" s="128">
        <v>228.07900000000001</v>
      </c>
      <c r="FH58" s="291" t="str">
        <f>IF((RD[[#This Row],[33 kV_Wind_F1_Ex]]-EQ57)*165000&lt;=0,"",(RD[[#This Row],[33 kV_Wind_F1_Ex]]-EQ57)*165000)</f>
        <v/>
      </c>
      <c r="FI58" s="292">
        <f>IF((RD[[#This Row],[33 kV_Wind_F2_Ex]]-ER57)*165000&lt;=0,"",(RD[[#This Row],[33 kV_Wind_F2_Ex]]-ER57)*165000)</f>
        <v>202619.99999999205</v>
      </c>
      <c r="FJ58" s="131">
        <f>IF((RD[[#This Row],[33 kV_Wind_F3_Ex]]-ES57)*225000&lt;=0,"",(RD[[#This Row],[33 kV_Wind_F3_Ex]]-ES57)*225000)</f>
        <v>121950.00000000036</v>
      </c>
      <c r="FK58" s="131">
        <f>IF((RD[[#This Row],[33 kV_Wind_F4_Ex]]-ET57)*165000&lt;=0,"",(RD[[#This Row],[33 kV_Wind_F4_Ex]]-ET57)*165000)</f>
        <v>196349.99999999962</v>
      </c>
      <c r="FL58" s="228">
        <f>IF((RD[[#This Row],[33 kV_Solar_F1_Ex]]-EU57)*225000&lt;=0,"",(RD[[#This Row],[33 kV_Solar_F1_Ex]]-EU57)*225000)</f>
        <v>124875.00000000153</v>
      </c>
      <c r="FM58" s="132">
        <f>IF((RD[[#This Row],[33kV_Solar_F2_Ex]]-EV57)*225000&lt;=0,"",(RD[[#This Row],[33kV_Solar_F2_Ex]]-EV57)*225000)</f>
        <v>100800.00000000808</v>
      </c>
      <c r="FN58" s="292"/>
      <c r="FO58" s="131">
        <f>IF((RD[[#This Row],[33kV_Solar_F4_Ex]]-EX57)*225000&lt;=0,"",(RD[[#This Row],[33kV_Solar_F4_Ex]]-EX57)*225000)</f>
        <v>90000.000000001281</v>
      </c>
      <c r="FP58" s="292">
        <f>IF((RD[[#This Row],[33kV_OG1_Ex]]-EY57)*1000&lt;=0,0,(RD[[#This Row],[33kV_OG1_Ex]]-EY57)*1000)</f>
        <v>316000</v>
      </c>
      <c r="FQ58" s="228">
        <f>IFERROR(IF((RD[[#This Row],[33kV_OG2_Ex]]-EZ57)*1000&lt;=0,0,(RD[[#This Row],[33kV_OG2_Ex]]-EZ57)*1000),0)</f>
        <v>520000</v>
      </c>
      <c r="FR58" s="132">
        <f>IF((RD[[#This Row],[220kV_TX1_Ex]]-FA57)*800000&lt;=0,0,(RD[[#This Row],[220kV_TX1_Ex]]-FA57)*800000)</f>
        <v>311999.99999998906</v>
      </c>
      <c r="FS58" s="228">
        <f>IF((RD[[#This Row],[220kV_Tx2_Ex]]-FB57)*800000&lt;=0,0,(RD[[#This Row],[220kV_Tx2_Ex]]-FB57)*800000)</f>
        <v>514400.00000000052</v>
      </c>
      <c r="FT58" s="292">
        <f>IF((RD[[#This Row],[220kV_TL_TVM_Ex]]-FC57)*1600000&lt;=0,0,(RD[[#This Row],[220kV_TL_TVM_Ex]]-FC57)*1600000)</f>
        <v>827199.99999999348</v>
      </c>
      <c r="FU58" s="292">
        <f>IF((RD[[#This Row],[220kV_C&amp;R_PQM_Ex]]-FD57)*1600000&lt;=0,"",(RD[[#This Row],[220kV_C&amp;R_PQM_Ex]]-FD57)*1600000)</f>
        <v>830400.00000000873</v>
      </c>
      <c r="FV58" s="228">
        <f>IFERROR(IF((RD[[#This Row],[220KV_C&amp;R_PQM_Im]]-FE57)*1600000&lt;=0,0,(RD[[#This Row],[220KV_C&amp;R_PQM_Im]]-FE57)*1600000),"")</f>
        <v>0</v>
      </c>
      <c r="FW58" s="228">
        <f>(RD[[#This Row],[33kV_Aux1_Im]]-FB55)</f>
        <v>-82.055000000000007</v>
      </c>
      <c r="FX58" s="228">
        <f>IF((RD[[#This Row],[33kV_Aux2_Im]]-FG57)*1000&lt;=0,"",(RD[[#This Row],[33kV_Aux2_Im]]-FG57)*1000)</f>
        <v>310.00000000000227</v>
      </c>
      <c r="FY58" s="292">
        <f>IFERROR(RD[[#This Row],[33kV_OG1_Energy (MWh)]]+RD[[#This Row],[33kV_OG2_Energy (MWh)]],"")</f>
        <v>836000</v>
      </c>
      <c r="FZ58" s="292">
        <f>IFERROR(RD[[#This Row],[220kV_TL_TVM Energy (MWh)]]-RD[[#This Row],[220KV_C&amp;R_PQM_im (MWh)]],"")</f>
        <v>827199.99999999348</v>
      </c>
      <c r="GA58" s="229">
        <f>IFERROR(RD[[#This Row],[33 kV Total Export (MWH)]]/RD[[#This Row],[220 KV Net Export (MWh)]]-1,"")</f>
        <v>1.063829787234849E-2</v>
      </c>
      <c r="GB58" s="230">
        <f>IFERROR((RD[[#This Row],[Sunset Time (POA&lt;20 W/m2)]]-RD[[#This Row],[Sunrise Time (POA&gt;20 W/m2)]])*24,0)</f>
        <v>12.183333333333335</v>
      </c>
      <c r="GC58" s="231">
        <f>IFERROR(SUM(RD[[#This Row],[33 kV_Solar_F1_Energy (kWh)]:[33 kV_Solar_F4_Energy (MWh)]])+(RD[[#This Row],[33 kV_Wind_F3_Energy (MWh)]])-(RD[[#This Row],[33 kV Line Loss (%)]]*RD[[#This Row],[220 KV Net Export (MWh)]]),"")</f>
        <v>428825.00000000466</v>
      </c>
      <c r="GD58" s="57">
        <f t="shared" si="190"/>
        <v>437625.00000001123</v>
      </c>
      <c r="GE58" s="143">
        <v>154.87</v>
      </c>
      <c r="GF58" s="57">
        <f t="shared" si="193"/>
        <v>398969.99999999168</v>
      </c>
      <c r="GG58" s="8">
        <f>IFERROR(RD[[#This Row],[Wind Export (33 kV)]]*(1-RD[[#This Row],[33 kV Line Loss (%)]]),RD[[#This Row],[Wind Export (33 kV)]])</f>
        <v>394725.63829786086</v>
      </c>
      <c r="GH58" s="144"/>
      <c r="GI58" s="144"/>
      <c r="GJ58" t="str">
        <f>IFERROR(RD[[#This Row],[E_AC (WPR)]]/RD[[#This Row],[E_DC (WPR)]],"")</f>
        <v/>
      </c>
    </row>
    <row r="59" spans="1:192">
      <c r="A59" s="124">
        <f t="shared" si="195"/>
        <v>45799</v>
      </c>
      <c r="B59" s="129">
        <f>YEAR(RD[[#This Row],[Date]])+IF(MONTH(RD[[#This Row],[Date]])&gt;=4,1,0)</f>
        <v>2026</v>
      </c>
      <c r="C59" s="129">
        <f>YEAR(RD[[#This Row],[Date]])</f>
        <v>2025</v>
      </c>
      <c r="D59" s="130">
        <f t="shared" ref="D59:D72" si="197">A59-DAY(A59)+1</f>
        <v>45778</v>
      </c>
      <c r="E59" s="129">
        <f>DAY(EOMONTH(RD[[#This Row],[Date]],0))</f>
        <v>31</v>
      </c>
      <c r="F59" s="136">
        <v>0.25833333333333336</v>
      </c>
      <c r="G59" s="136">
        <v>0.77152777777777781</v>
      </c>
      <c r="H59" s="126">
        <v>5295</v>
      </c>
      <c r="I59" s="126">
        <v>5372</v>
      </c>
      <c r="J59" s="126">
        <v>4994</v>
      </c>
      <c r="K59" s="126">
        <v>4750</v>
      </c>
      <c r="L59" s="126">
        <v>4936</v>
      </c>
      <c r="M59" s="126">
        <v>4913</v>
      </c>
      <c r="N59" s="126">
        <v>4642</v>
      </c>
      <c r="O59" s="126">
        <v>4597</v>
      </c>
      <c r="P59" s="126">
        <v>4480</v>
      </c>
      <c r="Q59" s="126">
        <v>4576</v>
      </c>
      <c r="R59" s="126">
        <v>4686</v>
      </c>
      <c r="S59" s="126">
        <v>4724</v>
      </c>
      <c r="T59" s="126">
        <v>4616</v>
      </c>
      <c r="U59" s="126">
        <v>5011</v>
      </c>
      <c r="V59" s="126">
        <v>3561</v>
      </c>
      <c r="W59" s="126">
        <v>3349</v>
      </c>
      <c r="X59" s="126">
        <v>3476</v>
      </c>
      <c r="Y59" s="126">
        <v>3243</v>
      </c>
      <c r="Z59" s="126">
        <v>5427</v>
      </c>
      <c r="AA59" s="126">
        <v>5377</v>
      </c>
      <c r="AB59" s="126">
        <v>4574</v>
      </c>
      <c r="AC59" s="126">
        <v>4929</v>
      </c>
      <c r="AD59" s="126">
        <v>5315</v>
      </c>
      <c r="AE59" s="126">
        <v>5419</v>
      </c>
      <c r="AF59" s="126">
        <v>5733</v>
      </c>
      <c r="AG59" s="126">
        <v>5849</v>
      </c>
      <c r="AH59" s="126">
        <v>5329</v>
      </c>
      <c r="AI59" s="126">
        <v>5555</v>
      </c>
      <c r="AJ59" s="126">
        <v>5196</v>
      </c>
      <c r="AK59" s="126">
        <v>5095</v>
      </c>
      <c r="AL59" s="126">
        <v>4801</v>
      </c>
      <c r="AM59" s="126">
        <v>5015</v>
      </c>
      <c r="AN59" s="126">
        <v>4236</v>
      </c>
      <c r="AO59" s="126">
        <v>4256</v>
      </c>
      <c r="AP59" s="126">
        <v>3734</v>
      </c>
      <c r="AQ59" s="126">
        <v>3795</v>
      </c>
      <c r="AR59" s="126">
        <v>4025</v>
      </c>
      <c r="AS59" s="126">
        <v>4162</v>
      </c>
      <c r="AT59" s="126">
        <v>4046</v>
      </c>
      <c r="AU59" s="126">
        <v>4062</v>
      </c>
      <c r="AV59" s="126">
        <v>4119</v>
      </c>
      <c r="AW59" s="126">
        <v>4050</v>
      </c>
      <c r="AX59" s="126">
        <v>4210</v>
      </c>
      <c r="AY59" s="126">
        <v>4262</v>
      </c>
      <c r="AZ59" s="126">
        <v>4503</v>
      </c>
      <c r="BA59" s="126">
        <v>1412</v>
      </c>
      <c r="BB59" s="126">
        <v>4193</v>
      </c>
      <c r="BC59" s="126">
        <v>4236</v>
      </c>
      <c r="BD59" s="126">
        <v>3837</v>
      </c>
      <c r="BE59" s="126">
        <v>4011</v>
      </c>
      <c r="BF59" s="126">
        <v>4171</v>
      </c>
      <c r="BG59" s="126">
        <v>4080</v>
      </c>
      <c r="BH59" s="126">
        <v>4330</v>
      </c>
      <c r="BI59" s="126">
        <v>3687</v>
      </c>
      <c r="BJ59" s="126">
        <v>3907</v>
      </c>
      <c r="BK59" s="126">
        <v>3984</v>
      </c>
      <c r="BL59" s="126">
        <v>4099</v>
      </c>
      <c r="BM59" s="126">
        <v>4071</v>
      </c>
      <c r="BN59" s="126">
        <v>3643</v>
      </c>
      <c r="BO59" s="126">
        <v>3989</v>
      </c>
      <c r="BP59" s="126">
        <v>3972</v>
      </c>
      <c r="BQ59" s="126">
        <v>3908</v>
      </c>
      <c r="BR59" s="126">
        <v>4047</v>
      </c>
      <c r="BS59" s="126">
        <v>4266</v>
      </c>
      <c r="BT59" s="126">
        <v>5570</v>
      </c>
      <c r="BU59" s="126">
        <v>5337</v>
      </c>
      <c r="BV59" s="126">
        <v>6004</v>
      </c>
      <c r="BW59" s="126">
        <v>5701</v>
      </c>
      <c r="BX59" s="126">
        <v>5757</v>
      </c>
      <c r="BY59" s="126">
        <v>4949</v>
      </c>
      <c r="BZ59" s="126">
        <v>6002</v>
      </c>
      <c r="CA59" s="126">
        <v>5777</v>
      </c>
      <c r="CB59" s="126">
        <v>4396</v>
      </c>
      <c r="CC59" s="126">
        <v>3315</v>
      </c>
      <c r="CD59" s="126">
        <v>4000</v>
      </c>
      <c r="CE59" s="126">
        <v>3352</v>
      </c>
      <c r="CF59" s="126">
        <v>2360</v>
      </c>
      <c r="CG59" s="126">
        <v>0</v>
      </c>
      <c r="CH59" s="126">
        <v>5363</v>
      </c>
      <c r="CI59" s="126">
        <v>5482</v>
      </c>
      <c r="CJ59" s="126">
        <v>5058</v>
      </c>
      <c r="CK59" s="126">
        <v>5764</v>
      </c>
      <c r="CL59" s="126">
        <v>5250</v>
      </c>
      <c r="CM59" s="126">
        <v>3657</v>
      </c>
      <c r="CN59" s="126">
        <v>3016</v>
      </c>
      <c r="CO59" s="126">
        <v>2016</v>
      </c>
      <c r="CP59" s="126">
        <v>2509</v>
      </c>
      <c r="CQ59" s="126">
        <v>986</v>
      </c>
      <c r="CR59" s="126">
        <v>0</v>
      </c>
      <c r="CS59" s="126">
        <v>0</v>
      </c>
      <c r="CT59" s="126">
        <v>1624</v>
      </c>
      <c r="CU59" s="126">
        <v>2355</v>
      </c>
      <c r="CV59" s="126">
        <v>4892</v>
      </c>
      <c r="CW59" s="126">
        <v>5125</v>
      </c>
      <c r="CX59" s="126">
        <v>4566</v>
      </c>
      <c r="CY59" s="126">
        <v>4558</v>
      </c>
      <c r="CZ59" s="126"/>
      <c r="DA59" s="126"/>
      <c r="DB59" s="126"/>
      <c r="DC59" s="126"/>
      <c r="DD59" s="289">
        <v>5.1637264129988747</v>
      </c>
      <c r="DE59" s="289">
        <v>5.2484246440488729</v>
      </c>
      <c r="DF59" s="289">
        <v>5.2201541204330155</v>
      </c>
      <c r="DG59" s="289"/>
      <c r="DH59" s="289"/>
      <c r="DI59" s="289">
        <v>0.93496668194396437</v>
      </c>
      <c r="DJ59" s="289"/>
      <c r="DK59" s="289"/>
      <c r="DL59" s="289">
        <v>5.3969792490990987</v>
      </c>
      <c r="DM59" s="289">
        <v>5.4677007754792761</v>
      </c>
      <c r="DN59" s="289">
        <v>0.86050604711711687</v>
      </c>
      <c r="DO59" s="289"/>
      <c r="DP59" s="289">
        <v>26.522432432432439</v>
      </c>
      <c r="DQ59" s="289"/>
      <c r="DR59" s="289">
        <v>45.325915905405445</v>
      </c>
      <c r="DS59" s="289"/>
      <c r="DT59" s="289">
        <v>73.646216216216217</v>
      </c>
      <c r="DU59" s="289"/>
      <c r="DV59" s="289">
        <v>0</v>
      </c>
      <c r="DW59" s="289"/>
      <c r="DX59" s="289">
        <v>6.2</v>
      </c>
      <c r="DY59" s="289"/>
      <c r="DZ59" s="289">
        <v>11.5</v>
      </c>
      <c r="EA59" s="289"/>
      <c r="EB59" s="127">
        <f>SUM(RD[[#This Row],[IS1_Inv1_M1]:[IS1_Inv1_M2]])</f>
        <v>10667</v>
      </c>
      <c r="EC59" s="127">
        <f>SUM(RD[[#This Row],[IS2_Inv1_M1]:[IS5_Inv1_M4]])</f>
        <v>70554</v>
      </c>
      <c r="ED59" s="127">
        <f>SUM(RD[[#This Row],[IS6_Inv1_M1]:[IS6_Inv2_M2]])+SUM(RD[[#This Row],[IS8_Inv1_M1]:[IS8_Inv4_M2]])</f>
        <v>62880</v>
      </c>
      <c r="EE59" s="127">
        <f>SUM(RD[[#This Row],[IS7_Inv1_M1]:[IS7_Inv1_M2]])</f>
        <v>10734</v>
      </c>
      <c r="EF59" s="127">
        <f>SUM(RD[[#This Row],[IS9_Inv1_M1]:[IS12_Inv2_M4]])</f>
        <v>127303</v>
      </c>
      <c r="EG59" s="127">
        <f>SUM(RD[[#This Row],[IS13_Inv1_M1]:[IS14_Inv1_M4]])</f>
        <v>60160</v>
      </c>
      <c r="EH59" s="127">
        <f>SUM(RD[[#This Row],[IS15_Inv1_M1]:[IS15_Inv2_M1]])</f>
        <v>2360</v>
      </c>
      <c r="EI59" s="127">
        <f>SUM(RD[[#This Row],[IS16_Inv1_M1]:[IS17_Inv2_M2]])</f>
        <v>30574</v>
      </c>
      <c r="EJ59" s="127">
        <f>SUM(RD[[#This Row],[IS18_Inv1_M1]:[IS19_Inv2_M2]])</f>
        <v>31647</v>
      </c>
      <c r="EK59" s="127">
        <f>SUM(RD[[#This Row],[IS20_Inv1_M1]:[IS20_Inv2_M2]])</f>
        <v>0</v>
      </c>
      <c r="EL59" s="290">
        <f>SUM(RD[[#This Row],[O2R4_P1]:[O2R22_P2]])</f>
        <v>406879</v>
      </c>
      <c r="EM59" s="127">
        <f>IFERROR(AVERAGEIF(RD[[#This Row],[POA_UP_MCR (KWh/m2)]:[POA_UP_Ph3 (KWh/m2)2]],"&lt;&gt;0",RD[[#This Row],[POA_UP_MCR (KWh/m2)]:[POA_UP_Ph3 (KWh/m2)2]]),"")</f>
        <v>5.2107683924935877</v>
      </c>
      <c r="EN59" s="127">
        <f>IFERROR(AVERAGEIF(RD[[#This Row],[POA_Down_MCR (KWh/m2)]:[POA_Down_Ph3 (KWh/m2)22]],"&lt;&gt;0",RD[[#This Row],[POA_Down_MCR (KWh/m2)]:[POA_Down_Ph3 (KWh/m2)22]]),"")</f>
        <v>0.93496668194396437</v>
      </c>
      <c r="EO59" s="127">
        <f>IFERROR(AVERAGEIF(RD[[#This Row],[GHI_UP_MCR (KWh/m2)]:[GHI_UP_IS1 (KWh/m2)]],"&lt;&gt;0",RD[[#This Row],[GHI_UP_MCR (KWh/m2)]:[GHI_UP_IS1 (KWh/m2)]]),"")</f>
        <v>5.4323400122891874</v>
      </c>
      <c r="EP59" s="127">
        <f>IFERROR(AVERAGEIF(RD[[#This Row],[GHI_Down_MCR (KWh/m2)]:[GHI_Down_IS1 (KWh/m2)]],"&lt;&gt;0",RD[[#This Row],[GHI_Down_MCR (KWh/m2)]:[GHI_Down_IS1 (KWh/m2)]]),"")</f>
        <v>0.86050604711711687</v>
      </c>
      <c r="EQ59" s="128">
        <v>640.30499999999995</v>
      </c>
      <c r="ER59" s="128">
        <v>905.84500000000003</v>
      </c>
      <c r="ES59" s="128">
        <v>81.513000000000005</v>
      </c>
      <c r="ET59" s="128">
        <v>236.29599999999999</v>
      </c>
      <c r="EU59" s="128">
        <v>195.17400000000001</v>
      </c>
      <c r="EV59" s="128">
        <v>302.62299999999999</v>
      </c>
      <c r="EW59" s="128"/>
      <c r="EX59" s="128">
        <v>91.777000000000001</v>
      </c>
      <c r="EY59" s="128">
        <v>201010</v>
      </c>
      <c r="EZ59" s="128">
        <v>259981</v>
      </c>
      <c r="FA59" s="128">
        <v>136.505</v>
      </c>
      <c r="FB59" s="128">
        <v>83.989000000000004</v>
      </c>
      <c r="FC59" s="128">
        <v>285.85700000000003</v>
      </c>
      <c r="FD59" s="128">
        <v>110.944</v>
      </c>
      <c r="FE59" s="128">
        <v>0.122</v>
      </c>
      <c r="FF59" s="128">
        <v>0</v>
      </c>
      <c r="FG59" s="128">
        <v>228.41900000000001</v>
      </c>
      <c r="FH59" s="291" t="str">
        <f>IF((RD[[#This Row],[33 kV_Wind_F1_Ex]]-EQ58)*165000&lt;=0,"",(RD[[#This Row],[33 kV_Wind_F1_Ex]]-EQ58)*165000)</f>
        <v/>
      </c>
      <c r="FI59" s="292">
        <f>IF((RD[[#This Row],[33 kV_Wind_F2_Ex]]-ER58)*165000&lt;=0,"",(RD[[#This Row],[33 kV_Wind_F2_Ex]]-ER58)*165000)</f>
        <v>250965.00000001185</v>
      </c>
      <c r="FJ59" s="131">
        <f>IF((RD[[#This Row],[33 kV_Wind_F3_Ex]]-ES58)*225000&lt;=0,"",(RD[[#This Row],[33 kV_Wind_F3_Ex]]-ES58)*225000)</f>
        <v>122175.00000000143</v>
      </c>
      <c r="FK59" s="131">
        <f>IF((RD[[#This Row],[33 kV_Wind_F4_Ex]]-ET58)*165000&lt;=0,"",(RD[[#This Row],[33 kV_Wind_F4_Ex]]-ET58)*165000)</f>
        <v>254595.00000000105</v>
      </c>
      <c r="FL59" s="228">
        <f>IF((RD[[#This Row],[33 kV_Solar_F1_Ex]]-EU58)*225000&lt;=0,"",(RD[[#This Row],[33 kV_Solar_F1_Ex]]-EU58)*225000)</f>
        <v>103500.00000000179</v>
      </c>
      <c r="FM59" s="132">
        <f>IF((RD[[#This Row],[33kV_Solar_F2_Ex]]-EV58)*225000&lt;=0,"",(RD[[#This Row],[33kV_Solar_F2_Ex]]-EV58)*225000)</f>
        <v>80324.999999993452</v>
      </c>
      <c r="FN59" s="292"/>
      <c r="FO59" s="131">
        <f>IF((RD[[#This Row],[33kV_Solar_F4_Ex]]-EX58)*225000&lt;=0,"",(RD[[#This Row],[33kV_Solar_F4_Ex]]-EX58)*225000)</f>
        <v>90450.000000000233</v>
      </c>
      <c r="FP59" s="292">
        <f>IF((RD[[#This Row],[33kV_OG1_Ex]]-EY58)*1000&lt;=0,0,(RD[[#This Row],[33kV_OG1_Ex]]-EY58)*1000)</f>
        <v>274000</v>
      </c>
      <c r="FQ59" s="228">
        <f>IFERROR(IF((RD[[#This Row],[33kV_OG2_Ex]]-EZ58)*1000&lt;=0,0,(RD[[#This Row],[33kV_OG2_Ex]]-EZ58)*1000),0)</f>
        <v>630000</v>
      </c>
      <c r="FR59" s="132">
        <f>IF((RD[[#This Row],[220kV_TX1_Ex]]-FA58)*800000&lt;=0,0,(RD[[#This Row],[220kV_TX1_Ex]]-FA58)*800000)</f>
        <v>271199.99999999889</v>
      </c>
      <c r="FS59" s="228">
        <f>IF((RD[[#This Row],[220kV_Tx2_Ex]]-FB58)*800000&lt;=0,0,(RD[[#This Row],[220kV_Tx2_Ex]]-FB58)*800000)</f>
        <v>618400.00000000827</v>
      </c>
      <c r="FT59" s="292">
        <f>IF((RD[[#This Row],[220kV_TL_TVM_Ex]]-FC58)*1600000&lt;=0,0,(RD[[#This Row],[220kV_TL_TVM_Ex]]-FC58)*1600000)</f>
        <v>894400.00000004144</v>
      </c>
      <c r="FU59" s="292">
        <f>IF((RD[[#This Row],[220kV_C&amp;R_PQM_Ex]]-FD58)*1600000&lt;=0,"",(RD[[#This Row],[220kV_C&amp;R_PQM_Ex]]-FD58)*1600000)</f>
        <v>894399.99999999604</v>
      </c>
      <c r="FV59" s="228">
        <f>IFERROR(IF((RD[[#This Row],[220KV_C&amp;R_PQM_Im]]-FE58)*1600000&lt;=0,0,(RD[[#This Row],[220KV_C&amp;R_PQM_Im]]-FE58)*1600000),"")</f>
        <v>0</v>
      </c>
      <c r="FW59" s="228">
        <f>(RD[[#This Row],[33kV_Aux1_Im]]-FB56)</f>
        <v>-82.313000000000002</v>
      </c>
      <c r="FX59" s="228">
        <f>IF((RD[[#This Row],[33kV_Aux2_Im]]-FG58)*1000&lt;=0,"",(RD[[#This Row],[33kV_Aux2_Im]]-FG58)*1000)</f>
        <v>340.00000000000341</v>
      </c>
      <c r="FY59" s="292">
        <f>IFERROR(RD[[#This Row],[33kV_OG1_Energy (MWh)]]+RD[[#This Row],[33kV_OG2_Energy (MWh)]],"")</f>
        <v>904000</v>
      </c>
      <c r="FZ59" s="292">
        <f>IFERROR(RD[[#This Row],[220kV_TL_TVM Energy (MWh)]]-RD[[#This Row],[220KV_C&amp;R_PQM_im (MWh)]],"")</f>
        <v>894400.00000004144</v>
      </c>
      <c r="GA59" s="229">
        <f>IFERROR(RD[[#This Row],[33 kV Total Export (MWH)]]/RD[[#This Row],[220 KV Net Export (MWh)]]-1,"")</f>
        <v>1.0733452593870929E-2</v>
      </c>
      <c r="GB59" s="230">
        <f>IFERROR((RD[[#This Row],[Sunset Time (POA&lt;20 W/m2)]]-RD[[#This Row],[Sunrise Time (POA&gt;20 W/m2)]])*24,0)</f>
        <v>12.316666666666668</v>
      </c>
      <c r="GC59" s="231">
        <f>IFERROR(SUM(RD[[#This Row],[33 kV_Solar_F1_Energy (kWh)]:[33 kV_Solar_F4_Energy (MWh)]])+(RD[[#This Row],[33 kV_Wind_F3_Energy (MWh)]])-(RD[[#This Row],[33 kV Line Loss (%)]]*RD[[#This Row],[220 KV Net Export (MWh)]]),"")</f>
        <v>386850.00000003824</v>
      </c>
      <c r="GD59" s="57">
        <f t="shared" si="190"/>
        <v>396449.99999999686</v>
      </c>
      <c r="GE59" s="143">
        <v>154.87</v>
      </c>
      <c r="GF59" s="57">
        <f t="shared" si="193"/>
        <v>505560.00000001292</v>
      </c>
      <c r="GG59" s="8">
        <f>IFERROR(RD[[#This Row],[Wind Export (33 kV)]]*(1-RD[[#This Row],[33 kV Line Loss (%)]]),RD[[#This Row],[Wind Export (33 kV)]])</f>
        <v>500133.59570665541</v>
      </c>
      <c r="GH59" s="144"/>
      <c r="GI59" s="144"/>
      <c r="GJ59" t="str">
        <f>IFERROR(RD[[#This Row],[E_AC (WPR)]]/RD[[#This Row],[E_DC (WPR)]],"")</f>
        <v/>
      </c>
    </row>
    <row r="60" spans="1:192">
      <c r="A60" s="124">
        <f t="shared" si="195"/>
        <v>45800</v>
      </c>
      <c r="B60" s="129">
        <f>YEAR(RD[[#This Row],[Date]])+IF(MONTH(RD[[#This Row],[Date]])&gt;=4,1,0)</f>
        <v>2026</v>
      </c>
      <c r="C60" s="129">
        <f>YEAR(RD[[#This Row],[Date]])</f>
        <v>2025</v>
      </c>
      <c r="D60" s="130">
        <f t="shared" si="197"/>
        <v>45778</v>
      </c>
      <c r="E60" s="129">
        <f>DAY(EOMONTH(RD[[#This Row],[Date]],0))</f>
        <v>31</v>
      </c>
      <c r="F60" s="136">
        <v>0.2590277777777778</v>
      </c>
      <c r="G60" s="136">
        <v>0.7680555555555556</v>
      </c>
      <c r="H60" s="126">
        <v>6081</v>
      </c>
      <c r="I60" s="126">
        <v>6181</v>
      </c>
      <c r="J60" s="126">
        <v>6018</v>
      </c>
      <c r="K60" s="126">
        <v>5846</v>
      </c>
      <c r="L60" s="126">
        <v>5965</v>
      </c>
      <c r="M60" s="126">
        <v>5912</v>
      </c>
      <c r="N60" s="126">
        <v>5980</v>
      </c>
      <c r="O60" s="126">
        <v>5900</v>
      </c>
      <c r="P60" s="126">
        <v>5880</v>
      </c>
      <c r="Q60" s="126">
        <v>5921</v>
      </c>
      <c r="R60" s="126">
        <v>5868</v>
      </c>
      <c r="S60" s="126">
        <v>5872</v>
      </c>
      <c r="T60" s="126">
        <v>5775</v>
      </c>
      <c r="U60" s="126">
        <v>6262</v>
      </c>
      <c r="V60" s="126">
        <v>4342</v>
      </c>
      <c r="W60" s="126">
        <v>4098</v>
      </c>
      <c r="X60" s="126">
        <v>4182</v>
      </c>
      <c r="Y60" s="126">
        <v>3944</v>
      </c>
      <c r="Z60" s="126">
        <v>6357</v>
      </c>
      <c r="AA60" s="126">
        <v>6275</v>
      </c>
      <c r="AB60" s="126">
        <v>5474</v>
      </c>
      <c r="AC60" s="126">
        <v>5710</v>
      </c>
      <c r="AD60" s="126">
        <v>6206</v>
      </c>
      <c r="AE60" s="126">
        <v>6349</v>
      </c>
      <c r="AF60" s="126">
        <v>6653</v>
      </c>
      <c r="AG60" s="126">
        <v>6842</v>
      </c>
      <c r="AH60" s="126">
        <v>6290</v>
      </c>
      <c r="AI60" s="126">
        <v>6580</v>
      </c>
      <c r="AJ60" s="126">
        <v>6180</v>
      </c>
      <c r="AK60" s="126">
        <v>6086</v>
      </c>
      <c r="AL60" s="126">
        <v>5643</v>
      </c>
      <c r="AM60" s="126">
        <v>5880</v>
      </c>
      <c r="AN60" s="126">
        <v>4728</v>
      </c>
      <c r="AO60" s="126">
        <v>4699</v>
      </c>
      <c r="AP60" s="126">
        <v>4244</v>
      </c>
      <c r="AQ60" s="126">
        <v>4242</v>
      </c>
      <c r="AR60" s="126">
        <v>4460</v>
      </c>
      <c r="AS60" s="126">
        <v>4580</v>
      </c>
      <c r="AT60" s="126">
        <v>4448</v>
      </c>
      <c r="AU60" s="126">
        <v>4507</v>
      </c>
      <c r="AV60" s="126">
        <v>4679</v>
      </c>
      <c r="AW60" s="126">
        <v>4403</v>
      </c>
      <c r="AX60" s="126">
        <v>4594</v>
      </c>
      <c r="AY60" s="126">
        <v>4726</v>
      </c>
      <c r="AZ60" s="126">
        <v>4963</v>
      </c>
      <c r="BA60" s="126">
        <v>1545</v>
      </c>
      <c r="BB60" s="126">
        <v>4531</v>
      </c>
      <c r="BC60" s="126">
        <v>4494</v>
      </c>
      <c r="BD60" s="126">
        <v>4151</v>
      </c>
      <c r="BE60" s="126">
        <v>4302</v>
      </c>
      <c r="BF60" s="126">
        <v>4429</v>
      </c>
      <c r="BG60" s="126">
        <v>4483</v>
      </c>
      <c r="BH60" s="126">
        <v>4579</v>
      </c>
      <c r="BI60" s="126">
        <v>3943</v>
      </c>
      <c r="BJ60" s="126">
        <v>4187</v>
      </c>
      <c r="BK60" s="126">
        <v>4316</v>
      </c>
      <c r="BL60" s="126">
        <v>4599</v>
      </c>
      <c r="BM60" s="126">
        <v>4428</v>
      </c>
      <c r="BN60" s="126">
        <v>4040</v>
      </c>
      <c r="BO60" s="126">
        <v>4428</v>
      </c>
      <c r="BP60" s="126">
        <v>4355</v>
      </c>
      <c r="BQ60" s="126">
        <v>4319</v>
      </c>
      <c r="BR60" s="126">
        <v>4491</v>
      </c>
      <c r="BS60" s="126">
        <v>4726</v>
      </c>
      <c r="BT60" s="126">
        <v>6111</v>
      </c>
      <c r="BU60" s="126">
        <v>5810</v>
      </c>
      <c r="BV60" s="126">
        <v>6257</v>
      </c>
      <c r="BW60" s="126">
        <v>5857</v>
      </c>
      <c r="BX60" s="126">
        <v>5835</v>
      </c>
      <c r="BY60" s="126">
        <v>5007</v>
      </c>
      <c r="BZ60" s="126">
        <v>6129</v>
      </c>
      <c r="CA60" s="126">
        <v>5941</v>
      </c>
      <c r="CB60" s="126">
        <v>4409</v>
      </c>
      <c r="CC60" s="126">
        <v>1316</v>
      </c>
      <c r="CD60" s="126">
        <v>3991</v>
      </c>
      <c r="CE60" s="126">
        <v>3339</v>
      </c>
      <c r="CF60" s="126">
        <v>2535</v>
      </c>
      <c r="CG60" s="126">
        <v>0</v>
      </c>
      <c r="CH60" s="126">
        <v>6193</v>
      </c>
      <c r="CI60" s="126">
        <v>6300</v>
      </c>
      <c r="CJ60" s="126">
        <v>5779</v>
      </c>
      <c r="CK60" s="126">
        <v>6503</v>
      </c>
      <c r="CL60" s="126">
        <v>6194</v>
      </c>
      <c r="CM60" s="126">
        <v>4164</v>
      </c>
      <c r="CN60" s="126">
        <v>3635</v>
      </c>
      <c r="CO60" s="126">
        <v>2432</v>
      </c>
      <c r="CP60" s="126">
        <v>3016</v>
      </c>
      <c r="CQ60" s="126">
        <v>1183</v>
      </c>
      <c r="CR60" s="126">
        <v>0</v>
      </c>
      <c r="CS60" s="126">
        <v>0</v>
      </c>
      <c r="CT60" s="126">
        <v>1945</v>
      </c>
      <c r="CU60" s="126">
        <v>2715</v>
      </c>
      <c r="CV60" s="126">
        <v>5850</v>
      </c>
      <c r="CW60" s="126">
        <v>6219</v>
      </c>
      <c r="CX60" s="126">
        <v>5555</v>
      </c>
      <c r="CY60" s="126">
        <v>5483</v>
      </c>
      <c r="CZ60" s="126"/>
      <c r="DA60" s="126"/>
      <c r="DB60" s="126"/>
      <c r="DC60" s="126"/>
      <c r="DD60" s="289">
        <v>4.9305456899248439</v>
      </c>
      <c r="DE60" s="289">
        <v>4.905694251345575</v>
      </c>
      <c r="DF60" s="289">
        <v>4.8690627581521806</v>
      </c>
      <c r="DG60" s="289"/>
      <c r="DH60" s="289"/>
      <c r="DI60" s="289">
        <v>0.92627665382263036</v>
      </c>
      <c r="DJ60" s="289"/>
      <c r="DK60" s="289"/>
      <c r="DL60" s="289">
        <v>5.2065259632152587</v>
      </c>
      <c r="DM60" s="289">
        <v>5.0765548757034065</v>
      </c>
      <c r="DN60" s="289">
        <v>0.87906333215258703</v>
      </c>
      <c r="DO60" s="289"/>
      <c r="DP60" s="289">
        <v>26.870027247956376</v>
      </c>
      <c r="DQ60" s="289"/>
      <c r="DR60" s="289">
        <v>44.439593964577696</v>
      </c>
      <c r="DS60" s="289"/>
      <c r="DT60" s="289">
        <v>72.464305177111711</v>
      </c>
      <c r="DU60" s="289"/>
      <c r="DV60" s="289">
        <v>0</v>
      </c>
      <c r="DW60" s="289"/>
      <c r="DX60" s="289">
        <v>7.1</v>
      </c>
      <c r="DY60" s="289"/>
      <c r="DZ60" s="289">
        <v>12.4</v>
      </c>
      <c r="EA60" s="289"/>
      <c r="EB60" s="127">
        <f>SUM(RD[[#This Row],[IS1_Inv1_M1]:[IS1_Inv1_M2]])</f>
        <v>12262</v>
      </c>
      <c r="EC60" s="127">
        <f>SUM(RD[[#This Row],[IS2_Inv1_M1]:[IS5_Inv1_M4]])</f>
        <v>87765</v>
      </c>
      <c r="ED60" s="127">
        <f>SUM(RD[[#This Row],[IS6_Inv1_M1]:[IS6_Inv2_M2]])+SUM(RD[[#This Row],[IS8_Inv1_M1]:[IS8_Inv4_M2]])</f>
        <v>73970</v>
      </c>
      <c r="EE60" s="127">
        <f>SUM(RD[[#This Row],[IS7_Inv1_M1]:[IS7_Inv1_M2]])</f>
        <v>12555</v>
      </c>
      <c r="EF60" s="127">
        <f>SUM(RD[[#This Row],[IS9_Inv1_M1]:[IS12_Inv2_M4]])</f>
        <v>139619</v>
      </c>
      <c r="EG60" s="127">
        <f>SUM(RD[[#This Row],[IS13_Inv1_M1]:[IS14_Inv1_M4]])</f>
        <v>60002</v>
      </c>
      <c r="EH60" s="127">
        <f>SUM(RD[[#This Row],[IS15_Inv1_M1]:[IS15_Inv2_M1]])</f>
        <v>2535</v>
      </c>
      <c r="EI60" s="127">
        <f>SUM(RD[[#This Row],[IS16_Inv1_M1]:[IS17_Inv2_M2]])</f>
        <v>35133</v>
      </c>
      <c r="EJ60" s="127">
        <f>SUM(RD[[#This Row],[IS18_Inv1_M1]:[IS19_Inv2_M2]])</f>
        <v>38033</v>
      </c>
      <c r="EK60" s="127">
        <f>SUM(RD[[#This Row],[IS20_Inv1_M1]:[IS20_Inv2_M2]])</f>
        <v>0</v>
      </c>
      <c r="EL60" s="290">
        <f>SUM(RD[[#This Row],[O2R4_P1]:[O2R22_P2]])</f>
        <v>461874</v>
      </c>
      <c r="EM60" s="127">
        <f>IFERROR(AVERAGEIF(RD[[#This Row],[POA_UP_MCR (KWh/m2)]:[POA_UP_Ph3 (KWh/m2)2]],"&lt;&gt;0",RD[[#This Row],[POA_UP_MCR (KWh/m2)]:[POA_UP_Ph3 (KWh/m2)2]]),"")</f>
        <v>4.9017675664741995</v>
      </c>
      <c r="EN60" s="127">
        <f>IFERROR(AVERAGEIF(RD[[#This Row],[POA_Down_MCR (KWh/m2)]:[POA_Down_Ph3 (KWh/m2)22]],"&lt;&gt;0",RD[[#This Row],[POA_Down_MCR (KWh/m2)]:[POA_Down_Ph3 (KWh/m2)22]]),"")</f>
        <v>0.92627665382263036</v>
      </c>
      <c r="EO60" s="127">
        <f>IFERROR(AVERAGEIF(RD[[#This Row],[GHI_UP_MCR (KWh/m2)]:[GHI_UP_IS1 (KWh/m2)]],"&lt;&gt;0",RD[[#This Row],[GHI_UP_MCR (KWh/m2)]:[GHI_UP_IS1 (KWh/m2)]]),"")</f>
        <v>5.1415404194593322</v>
      </c>
      <c r="EP60" s="127">
        <f>IFERROR(AVERAGEIF(RD[[#This Row],[GHI_Down_MCR (KWh/m2)]:[GHI_Down_IS1 (KWh/m2)]],"&lt;&gt;0",RD[[#This Row],[GHI_Down_MCR (KWh/m2)]:[GHI_Down_IS1 (KWh/m2)]]),"")</f>
        <v>0.87906333215258703</v>
      </c>
      <c r="EQ60" s="128">
        <v>640.30499999999995</v>
      </c>
      <c r="ER60" s="128">
        <v>907.923</v>
      </c>
      <c r="ES60" s="128">
        <v>82.108000000000004</v>
      </c>
      <c r="ET60" s="128">
        <v>238.29900000000001</v>
      </c>
      <c r="EU60" s="128">
        <v>195.715</v>
      </c>
      <c r="EV60" s="128">
        <v>303.06299999999999</v>
      </c>
      <c r="EW60" s="128"/>
      <c r="EX60" s="128">
        <v>92.198999999999998</v>
      </c>
      <c r="EY60" s="128">
        <v>201326</v>
      </c>
      <c r="EZ60" s="128">
        <v>260784</v>
      </c>
      <c r="FA60" s="128">
        <v>136.89599999999999</v>
      </c>
      <c r="FB60" s="128">
        <v>84.984999999999999</v>
      </c>
      <c r="FC60" s="128">
        <v>286.55500000000001</v>
      </c>
      <c r="FD60" s="128">
        <v>111.64</v>
      </c>
      <c r="FE60" s="128">
        <v>0.122</v>
      </c>
      <c r="FF60" s="128">
        <v>0</v>
      </c>
      <c r="FG60" s="128">
        <v>228.75899999999999</v>
      </c>
      <c r="FH60" s="291" t="str">
        <f>IF((RD[[#This Row],[33 kV_Wind_F1_Ex]]-EQ59)*165000&lt;=0,"",(RD[[#This Row],[33 kV_Wind_F1_Ex]]-EQ59)*165000)</f>
        <v/>
      </c>
      <c r="FI60" s="292">
        <f>IF((RD[[#This Row],[33 kV_Wind_F2_Ex]]-ER59)*165000&lt;=0,"",(RD[[#This Row],[33 kV_Wind_F2_Ex]]-ER59)*165000)</f>
        <v>342869.99999999581</v>
      </c>
      <c r="FJ60" s="131">
        <f>IF((RD[[#This Row],[33 kV_Wind_F3_Ex]]-ES59)*225000&lt;=0,"",(RD[[#This Row],[33 kV_Wind_F3_Ex]]-ES59)*225000)</f>
        <v>133874.99999999974</v>
      </c>
      <c r="FK60" s="131">
        <f>IF((RD[[#This Row],[33 kV_Wind_F4_Ex]]-ET59)*165000&lt;=0,"",(RD[[#This Row],[33 kV_Wind_F4_Ex]]-ET59)*165000)</f>
        <v>330495.00000000239</v>
      </c>
      <c r="FL60" s="228">
        <f>IF((RD[[#This Row],[33 kV_Solar_F1_Ex]]-EU59)*225000&lt;=0,"",(RD[[#This Row],[33 kV_Solar_F1_Ex]]-EU59)*225000)</f>
        <v>121724.99999999929</v>
      </c>
      <c r="FM60" s="132">
        <f>IF((RD[[#This Row],[33kV_Solar_F2_Ex]]-EV59)*225000&lt;=0,"",(RD[[#This Row],[33kV_Solar_F2_Ex]]-EV59)*225000)</f>
        <v>98999.999999999491</v>
      </c>
      <c r="FN60" s="292"/>
      <c r="FO60" s="131">
        <f>IF((RD[[#This Row],[33kV_Solar_F4_Ex]]-EX59)*225000&lt;=0,"",(RD[[#This Row],[33kV_Solar_F4_Ex]]-EX59)*225000)</f>
        <v>94949.999999999331</v>
      </c>
      <c r="FP60" s="292">
        <f>IF((RD[[#This Row],[33kV_OG1_Ex]]-EY59)*1000&lt;=0,0,(RD[[#This Row],[33kV_OG1_Ex]]-EY59)*1000)</f>
        <v>316000</v>
      </c>
      <c r="FQ60" s="228">
        <f>IFERROR(IF((RD[[#This Row],[33kV_OG2_Ex]]-EZ59)*1000&lt;=0,0,(RD[[#This Row],[33kV_OG2_Ex]]-EZ59)*1000),0)</f>
        <v>803000</v>
      </c>
      <c r="FR60" s="132">
        <f>IF((RD[[#This Row],[220kV_TX1_Ex]]-FA59)*800000&lt;=0,0,(RD[[#This Row],[220kV_TX1_Ex]]-FA59)*800000)</f>
        <v>312799.9999999929</v>
      </c>
      <c r="FS60" s="228">
        <f>IF((RD[[#This Row],[220kV_Tx2_Ex]]-FB59)*800000&lt;=0,0,(RD[[#This Row],[220kV_Tx2_Ex]]-FB59)*800000)</f>
        <v>796799.99999999604</v>
      </c>
      <c r="FT60" s="292">
        <f>IF((RD[[#This Row],[220kV_TL_TVM_Ex]]-FC59)*1600000&lt;=0,0,(RD[[#This Row],[220kV_TL_TVM_Ex]]-FC59)*1600000)</f>
        <v>1116799.9999999665</v>
      </c>
      <c r="FU60" s="292">
        <f>IF((RD[[#This Row],[220kV_C&amp;R_PQM_Ex]]-FD59)*1600000&lt;=0,"",(RD[[#This Row],[220kV_C&amp;R_PQM_Ex]]-FD59)*1600000)</f>
        <v>1113599.9999999967</v>
      </c>
      <c r="FV60" s="228">
        <f>IFERROR(IF((RD[[#This Row],[220KV_C&amp;R_PQM_Im]]-FE59)*1600000&lt;=0,0,(RD[[#This Row],[220KV_C&amp;R_PQM_Im]]-FE59)*1600000),"")</f>
        <v>0</v>
      </c>
      <c r="FW60" s="228">
        <f>(RD[[#This Row],[33kV_Aux1_Im]]-FB57)</f>
        <v>-82.572999999999993</v>
      </c>
      <c r="FX60" s="228">
        <f>IF((RD[[#This Row],[33kV_Aux2_Im]]-FG59)*1000&lt;=0,"",(RD[[#This Row],[33kV_Aux2_Im]]-FG59)*1000)</f>
        <v>339.99999999997499</v>
      </c>
      <c r="FY60" s="292">
        <f>IFERROR(RD[[#This Row],[33kV_OG1_Energy (MWh)]]+RD[[#This Row],[33kV_OG2_Energy (MWh)]],"")</f>
        <v>1119000</v>
      </c>
      <c r="FZ60" s="292">
        <f>IFERROR(RD[[#This Row],[220kV_TL_TVM Energy (MWh)]]-RD[[#This Row],[220KV_C&amp;R_PQM_im (MWh)]],"")</f>
        <v>1116799.9999999665</v>
      </c>
      <c r="GA60" s="229">
        <f>IFERROR(RD[[#This Row],[33 kV Total Export (MWH)]]/RD[[#This Row],[220 KV Net Export (MWh)]]-1,"")</f>
        <v>1.9699140401447934E-3</v>
      </c>
      <c r="GB60" s="230">
        <f>IFERROR((RD[[#This Row],[Sunset Time (POA&lt;20 W/m2)]]-RD[[#This Row],[Sunrise Time (POA&gt;20 W/m2)]])*24,0)</f>
        <v>12.216666666666669</v>
      </c>
      <c r="GC60" s="231">
        <f>IFERROR(SUM(RD[[#This Row],[33 kV_Solar_F1_Energy (kWh)]:[33 kV_Solar_F4_Energy (MWh)]])+(RD[[#This Row],[33 kV_Wind_F3_Energy (MWh)]])-(RD[[#This Row],[33 kV Line Loss (%)]]*RD[[#This Row],[220 KV Net Export (MWh)]]),"")</f>
        <v>447349.99999996426</v>
      </c>
      <c r="GD60" s="57">
        <f t="shared" si="190"/>
        <v>449549.99999999779</v>
      </c>
      <c r="GE60" s="143">
        <v>154.87</v>
      </c>
      <c r="GF60" s="57">
        <f t="shared" si="193"/>
        <v>673364.99999999814</v>
      </c>
      <c r="GG60" s="8">
        <f>IFERROR(RD[[#This Row],[Wind Export (33 kV)]]*(1-RD[[#This Row],[33 kV Line Loss (%)]]),RD[[#This Row],[Wind Export (33 kV)]])</f>
        <v>672038.5288323561</v>
      </c>
      <c r="GH60" s="144"/>
      <c r="GI60" s="144"/>
      <c r="GJ60" t="str">
        <f>IFERROR(RD[[#This Row],[E_AC (WPR)]]/RD[[#This Row],[E_DC (WPR)]],"")</f>
        <v/>
      </c>
    </row>
    <row r="61" spans="1:192">
      <c r="A61" s="124">
        <f t="shared" si="195"/>
        <v>45801</v>
      </c>
      <c r="B61" s="129">
        <f>YEAR(RD[[#This Row],[Date]])+IF(MONTH(RD[[#This Row],[Date]])&gt;=4,1,0)</f>
        <v>2026</v>
      </c>
      <c r="C61" s="129">
        <f>YEAR(RD[[#This Row],[Date]])</f>
        <v>2025</v>
      </c>
      <c r="D61" s="130">
        <f t="shared" si="197"/>
        <v>45778</v>
      </c>
      <c r="E61" s="129">
        <f>DAY(EOMONTH(RD[[#This Row],[Date]],0))</f>
        <v>31</v>
      </c>
      <c r="F61" s="136">
        <v>0.26041666666666669</v>
      </c>
      <c r="G61" s="136">
        <v>0.75416666666666665</v>
      </c>
      <c r="H61" s="126">
        <v>6619</v>
      </c>
      <c r="I61" s="126">
        <v>6702</v>
      </c>
      <c r="J61" s="126">
        <v>6562</v>
      </c>
      <c r="K61" s="126">
        <v>6285</v>
      </c>
      <c r="L61" s="126">
        <v>6495</v>
      </c>
      <c r="M61" s="126">
        <v>6441</v>
      </c>
      <c r="N61" s="126">
        <v>6648</v>
      </c>
      <c r="O61" s="126">
        <v>6554</v>
      </c>
      <c r="P61" s="126">
        <v>6467</v>
      </c>
      <c r="Q61" s="126">
        <v>6560</v>
      </c>
      <c r="R61" s="126">
        <v>6368</v>
      </c>
      <c r="S61" s="126">
        <v>6396</v>
      </c>
      <c r="T61" s="126">
        <v>6048</v>
      </c>
      <c r="U61" s="126">
        <v>6806</v>
      </c>
      <c r="V61" s="126">
        <v>4685</v>
      </c>
      <c r="W61" s="126">
        <v>4416</v>
      </c>
      <c r="X61" s="126">
        <v>4347</v>
      </c>
      <c r="Y61" s="126">
        <v>4250</v>
      </c>
      <c r="Z61" s="126">
        <v>6851</v>
      </c>
      <c r="AA61" s="126">
        <v>6743</v>
      </c>
      <c r="AB61" s="126">
        <v>6061</v>
      </c>
      <c r="AC61" s="126">
        <v>6222</v>
      </c>
      <c r="AD61" s="126">
        <v>6717</v>
      </c>
      <c r="AE61" s="126">
        <v>6848</v>
      </c>
      <c r="AF61" s="126">
        <v>7085</v>
      </c>
      <c r="AG61" s="126">
        <v>7187</v>
      </c>
      <c r="AH61" s="126">
        <v>6622</v>
      </c>
      <c r="AI61" s="126">
        <v>6895</v>
      </c>
      <c r="AJ61" s="126">
        <v>6461</v>
      </c>
      <c r="AK61" s="126">
        <v>6320</v>
      </c>
      <c r="AL61" s="126">
        <v>5956</v>
      </c>
      <c r="AM61" s="126">
        <v>5762</v>
      </c>
      <c r="AN61" s="126">
        <v>5166</v>
      </c>
      <c r="AO61" s="126">
        <v>5196</v>
      </c>
      <c r="AP61" s="126">
        <v>4566</v>
      </c>
      <c r="AQ61" s="126">
        <v>4650</v>
      </c>
      <c r="AR61" s="126">
        <v>4931</v>
      </c>
      <c r="AS61" s="126">
        <v>5096</v>
      </c>
      <c r="AT61" s="126">
        <v>4941</v>
      </c>
      <c r="AU61" s="126">
        <v>4953</v>
      </c>
      <c r="AV61" s="126">
        <v>5256</v>
      </c>
      <c r="AW61" s="126">
        <v>4957</v>
      </c>
      <c r="AX61" s="126">
        <v>5150</v>
      </c>
      <c r="AY61" s="126">
        <v>5230</v>
      </c>
      <c r="AZ61" s="126">
        <v>5516</v>
      </c>
      <c r="BA61" s="126">
        <v>1717</v>
      </c>
      <c r="BB61" s="126">
        <v>5093</v>
      </c>
      <c r="BC61" s="126">
        <v>5159</v>
      </c>
      <c r="BD61" s="126">
        <v>4662</v>
      </c>
      <c r="BE61" s="126">
        <v>4858</v>
      </c>
      <c r="BF61" s="126">
        <v>5080</v>
      </c>
      <c r="BG61" s="126">
        <v>4934</v>
      </c>
      <c r="BH61" s="126">
        <v>5280</v>
      </c>
      <c r="BI61" s="126">
        <v>4503</v>
      </c>
      <c r="BJ61" s="126">
        <v>4787</v>
      </c>
      <c r="BK61" s="126">
        <v>4817</v>
      </c>
      <c r="BL61" s="126">
        <v>4933</v>
      </c>
      <c r="BM61" s="126">
        <v>4918</v>
      </c>
      <c r="BN61" s="126">
        <v>4407</v>
      </c>
      <c r="BO61" s="126">
        <v>4810</v>
      </c>
      <c r="BP61" s="126">
        <v>4797</v>
      </c>
      <c r="BQ61" s="126">
        <v>4722</v>
      </c>
      <c r="BR61" s="126">
        <v>4876</v>
      </c>
      <c r="BS61" s="126">
        <v>5141</v>
      </c>
      <c r="BT61" s="126">
        <v>7004</v>
      </c>
      <c r="BU61" s="126">
        <v>6702</v>
      </c>
      <c r="BV61" s="126">
        <v>7445</v>
      </c>
      <c r="BW61" s="126">
        <v>7026</v>
      </c>
      <c r="BX61" s="126">
        <v>7051</v>
      </c>
      <c r="BY61" s="126">
        <v>6282</v>
      </c>
      <c r="BZ61" s="126">
        <v>7522</v>
      </c>
      <c r="CA61" s="126">
        <v>7170</v>
      </c>
      <c r="CB61" s="126">
        <v>5524</v>
      </c>
      <c r="CC61" s="126">
        <v>4349</v>
      </c>
      <c r="CD61" s="126">
        <v>4982</v>
      </c>
      <c r="CE61" s="126">
        <v>4154</v>
      </c>
      <c r="CF61" s="126">
        <v>2923</v>
      </c>
      <c r="CG61" s="126">
        <v>0</v>
      </c>
      <c r="CH61" s="126">
        <v>6566</v>
      </c>
      <c r="CI61" s="126">
        <v>6686</v>
      </c>
      <c r="CJ61" s="126">
        <v>6230</v>
      </c>
      <c r="CK61" s="126">
        <v>7004</v>
      </c>
      <c r="CL61" s="126">
        <v>7313</v>
      </c>
      <c r="CM61" s="126">
        <v>4466</v>
      </c>
      <c r="CN61" s="126">
        <v>3856</v>
      </c>
      <c r="CO61" s="126">
        <v>2586</v>
      </c>
      <c r="CP61" s="126">
        <v>3223</v>
      </c>
      <c r="CQ61" s="126">
        <v>1423</v>
      </c>
      <c r="CR61" s="126">
        <v>0</v>
      </c>
      <c r="CS61" s="126">
        <v>0</v>
      </c>
      <c r="CT61" s="126">
        <v>2067</v>
      </c>
      <c r="CU61" s="126">
        <v>2925</v>
      </c>
      <c r="CV61" s="126">
        <v>6184</v>
      </c>
      <c r="CW61" s="126">
        <v>6409</v>
      </c>
      <c r="CX61" s="126">
        <v>5702</v>
      </c>
      <c r="CY61" s="126">
        <v>5748</v>
      </c>
      <c r="CZ61" s="126"/>
      <c r="DA61" s="126"/>
      <c r="DB61" s="126"/>
      <c r="DC61" s="126"/>
      <c r="DD61" s="289">
        <v>3.4527382929985961</v>
      </c>
      <c r="DE61" s="289">
        <v>3.4350989398820224</v>
      </c>
      <c r="DF61" s="289">
        <v>3.5064362251173709</v>
      </c>
      <c r="DG61" s="289"/>
      <c r="DH61" s="289"/>
      <c r="DI61" s="289">
        <v>0.62386899096278092</v>
      </c>
      <c r="DJ61" s="289"/>
      <c r="DK61" s="289"/>
      <c r="DL61" s="289">
        <v>3.5884193300561806</v>
      </c>
      <c r="DM61" s="289">
        <v>3.5122708455969152</v>
      </c>
      <c r="DN61" s="289">
        <v>0.60661343321629269</v>
      </c>
      <c r="DO61" s="289"/>
      <c r="DP61" s="289">
        <v>26.194662921348286</v>
      </c>
      <c r="DQ61" s="289"/>
      <c r="DR61" s="289">
        <v>40.002590266853929</v>
      </c>
      <c r="DS61" s="289"/>
      <c r="DT61" s="289">
        <v>80.428651685393248</v>
      </c>
      <c r="DU61" s="289"/>
      <c r="DV61" s="289">
        <v>9.6</v>
      </c>
      <c r="DW61" s="289"/>
      <c r="DX61" s="289">
        <v>6.9</v>
      </c>
      <c r="DY61" s="289"/>
      <c r="DZ61" s="289">
        <v>11.4</v>
      </c>
      <c r="EA61" s="289"/>
      <c r="EB61" s="127">
        <f>SUM(RD[[#This Row],[IS1_Inv1_M1]:[IS1_Inv1_M2]])</f>
        <v>13321</v>
      </c>
      <c r="EC61" s="127">
        <f>SUM(RD[[#This Row],[IS2_Inv1_M1]:[IS5_Inv1_M4]])</f>
        <v>95328</v>
      </c>
      <c r="ED61" s="127">
        <f>SUM(RD[[#This Row],[IS6_Inv1_M1]:[IS6_Inv2_M2]])+SUM(RD[[#This Row],[IS8_Inv1_M1]:[IS8_Inv4_M2]])</f>
        <v>78165</v>
      </c>
      <c r="EE61" s="127">
        <f>SUM(RD[[#This Row],[IS7_Inv1_M1]:[IS7_Inv1_M2]])</f>
        <v>13565</v>
      </c>
      <c r="EF61" s="127">
        <f>SUM(RD[[#This Row],[IS9_Inv1_M1]:[IS12_Inv2_M4]])</f>
        <v>155102</v>
      </c>
      <c r="EG61" s="127">
        <f>SUM(RD[[#This Row],[IS13_Inv1_M1]:[IS14_Inv1_M4]])</f>
        <v>75211</v>
      </c>
      <c r="EH61" s="127">
        <f>SUM(RD[[#This Row],[IS15_Inv1_M1]:[IS15_Inv2_M1]])</f>
        <v>2923</v>
      </c>
      <c r="EI61" s="127">
        <f>SUM(RD[[#This Row],[IS16_Inv1_M1]:[IS17_Inv2_M2]])</f>
        <v>38265</v>
      </c>
      <c r="EJ61" s="127">
        <f>SUM(RD[[#This Row],[IS18_Inv1_M1]:[IS19_Inv2_M2]])</f>
        <v>40123</v>
      </c>
      <c r="EK61" s="127">
        <f>SUM(RD[[#This Row],[IS20_Inv1_M1]:[IS20_Inv2_M2]])</f>
        <v>0</v>
      </c>
      <c r="EL61" s="290">
        <f>SUM(RD[[#This Row],[O2R4_P1]:[O2R22_P2]])</f>
        <v>512003</v>
      </c>
      <c r="EM61" s="127">
        <f>IFERROR(AVERAGEIF(RD[[#This Row],[POA_UP_MCR (KWh/m2)]:[POA_UP_Ph3 (KWh/m2)2]],"&lt;&gt;0",RD[[#This Row],[POA_UP_MCR (KWh/m2)]:[POA_UP_Ph3 (KWh/m2)2]]),"")</f>
        <v>3.4647578193326631</v>
      </c>
      <c r="EN61" s="127">
        <f>IFERROR(AVERAGEIF(RD[[#This Row],[POA_Down_MCR (KWh/m2)]:[POA_Down_Ph3 (KWh/m2)22]],"&lt;&gt;0",RD[[#This Row],[POA_Down_MCR (KWh/m2)]:[POA_Down_Ph3 (KWh/m2)22]]),"")</f>
        <v>0.62386899096278092</v>
      </c>
      <c r="EO61" s="127">
        <f>IFERROR(AVERAGEIF(RD[[#This Row],[GHI_UP_MCR (KWh/m2)]:[GHI_UP_IS1 (KWh/m2)]],"&lt;&gt;0",RD[[#This Row],[GHI_UP_MCR (KWh/m2)]:[GHI_UP_IS1 (KWh/m2)]]),"")</f>
        <v>3.5503450878265479</v>
      </c>
      <c r="EP61" s="127">
        <f>IFERROR(AVERAGEIF(RD[[#This Row],[GHI_Down_MCR (KWh/m2)]:[GHI_Down_IS1 (KWh/m2)]],"&lt;&gt;0",RD[[#This Row],[GHI_Down_MCR (KWh/m2)]:[GHI_Down_IS1 (KWh/m2)]]),"")</f>
        <v>0.60661343321629269</v>
      </c>
      <c r="EQ61" s="128">
        <v>640.30499999999995</v>
      </c>
      <c r="ER61" s="128">
        <v>910.26199999999994</v>
      </c>
      <c r="ES61" s="128">
        <v>82.775000000000006</v>
      </c>
      <c r="ET61" s="128">
        <v>240.548</v>
      </c>
      <c r="EU61" s="128">
        <v>196.292</v>
      </c>
      <c r="EV61" s="128">
        <v>303.54199999999997</v>
      </c>
      <c r="EW61" s="128"/>
      <c r="EX61" s="128">
        <v>92.703000000000003</v>
      </c>
      <c r="EY61" s="128">
        <v>201678</v>
      </c>
      <c r="EZ61" s="128">
        <v>261692</v>
      </c>
      <c r="FA61" s="128">
        <v>137.33000000000001</v>
      </c>
      <c r="FB61" s="128">
        <v>86.11</v>
      </c>
      <c r="FC61" s="128">
        <v>287.33600000000001</v>
      </c>
      <c r="FD61" s="128">
        <v>112.42400000000001</v>
      </c>
      <c r="FE61" s="128">
        <v>0.122</v>
      </c>
      <c r="FF61" s="128">
        <v>0</v>
      </c>
      <c r="FG61" s="128">
        <v>229.12899999999999</v>
      </c>
      <c r="FH61" s="291" t="str">
        <f>IF((RD[[#This Row],[33 kV_Wind_F1_Ex]]-EQ60)*165000&lt;=0,"",(RD[[#This Row],[33 kV_Wind_F1_Ex]]-EQ60)*165000)</f>
        <v/>
      </c>
      <c r="FI61" s="292">
        <f>IF((RD[[#This Row],[33 kV_Wind_F2_Ex]]-ER60)*165000&lt;=0,"",(RD[[#This Row],[33 kV_Wind_F2_Ex]]-ER60)*165000)</f>
        <v>385934.9999999904</v>
      </c>
      <c r="FJ61" s="131">
        <f>IF((RD[[#This Row],[33 kV_Wind_F3_Ex]]-ES60)*225000&lt;=0,"",(RD[[#This Row],[33 kV_Wind_F3_Ex]]-ES60)*225000)</f>
        <v>150075.00000000035</v>
      </c>
      <c r="FK61" s="131">
        <f>IF((RD[[#This Row],[33 kV_Wind_F4_Ex]]-ET60)*165000&lt;=0,"",(RD[[#This Row],[33 kV_Wind_F4_Ex]]-ET60)*165000)</f>
        <v>371084.99999999919</v>
      </c>
      <c r="FL61" s="228">
        <f>IF((RD[[#This Row],[33 kV_Solar_F1_Ex]]-EU60)*225000&lt;=0,"",(RD[[#This Row],[33 kV_Solar_F1_Ex]]-EU60)*225000)</f>
        <v>129824.99999999959</v>
      </c>
      <c r="FM61" s="132">
        <f>IF((RD[[#This Row],[33kV_Solar_F2_Ex]]-EV60)*225000&lt;=0,"",(RD[[#This Row],[33kV_Solar_F2_Ex]]-EV60)*225000)</f>
        <v>107774.99999999662</v>
      </c>
      <c r="FN61" s="292"/>
      <c r="FO61" s="131">
        <f>IF((RD[[#This Row],[33kV_Solar_F4_Ex]]-EX60)*225000&lt;=0,"",(RD[[#This Row],[33kV_Solar_F4_Ex]]-EX60)*225000)</f>
        <v>113400.00000000111</v>
      </c>
      <c r="FP61" s="292">
        <f>IF((RD[[#This Row],[33kV_OG1_Ex]]-EY60)*1000&lt;=0,0,(RD[[#This Row],[33kV_OG1_Ex]]-EY60)*1000)</f>
        <v>352000</v>
      </c>
      <c r="FQ61" s="228">
        <f>IFERROR(IF((RD[[#This Row],[33kV_OG2_Ex]]-EZ60)*1000&lt;=0,0,(RD[[#This Row],[33kV_OG2_Ex]]-EZ60)*1000),0)</f>
        <v>908000</v>
      </c>
      <c r="FR61" s="132">
        <f>IF((RD[[#This Row],[220kV_TX1_Ex]]-FA60)*800000&lt;=0,0,(RD[[#This Row],[220kV_TX1_Ex]]-FA60)*800000)</f>
        <v>347200.00000002072</v>
      </c>
      <c r="FS61" s="228">
        <f>IF((RD[[#This Row],[220kV_Tx2_Ex]]-FB60)*800000&lt;=0,0,(RD[[#This Row],[220kV_Tx2_Ex]]-FB60)*800000)</f>
        <v>900000</v>
      </c>
      <c r="FT61" s="292">
        <f>IF((RD[[#This Row],[220kV_TL_TVM_Ex]]-FC60)*1600000&lt;=0,0,(RD[[#This Row],[220kV_TL_TVM_Ex]]-FC60)*1600000)</f>
        <v>1249600.0000000095</v>
      </c>
      <c r="FU61" s="292">
        <f>IF((RD[[#This Row],[220kV_C&amp;R_PQM_Ex]]-FD60)*1600000&lt;=0,"",(RD[[#This Row],[220kV_C&amp;R_PQM_Ex]]-FD60)*1600000)</f>
        <v>1254400.0000000095</v>
      </c>
      <c r="FV61" s="228">
        <f>IFERROR(IF((RD[[#This Row],[220KV_C&amp;R_PQM_Im]]-FE60)*1600000&lt;=0,0,(RD[[#This Row],[220KV_C&amp;R_PQM_Im]]-FE60)*1600000),"")</f>
        <v>0</v>
      </c>
      <c r="FW61" s="228">
        <f>(RD[[#This Row],[33kV_Aux1_Im]]-FB58)</f>
        <v>-83.215999999999994</v>
      </c>
      <c r="FX61" s="228">
        <f>IF((RD[[#This Row],[33kV_Aux2_Im]]-FG60)*1000&lt;=0,"",(RD[[#This Row],[33kV_Aux2_Im]]-FG60)*1000)</f>
        <v>370.00000000000455</v>
      </c>
      <c r="FY61" s="292">
        <f>IFERROR(RD[[#This Row],[33kV_OG1_Energy (MWh)]]+RD[[#This Row],[33kV_OG2_Energy (MWh)]],"")</f>
        <v>1260000</v>
      </c>
      <c r="FZ61" s="292">
        <f>IFERROR(RD[[#This Row],[220kV_TL_TVM Energy (MWh)]]-RD[[#This Row],[220KV_C&amp;R_PQM_im (MWh)]],"")</f>
        <v>1249600.0000000095</v>
      </c>
      <c r="GA61" s="229">
        <f>IFERROR(RD[[#This Row],[33 kV Total Export (MWH)]]/RD[[#This Row],[220 KV Net Export (MWh)]]-1,"")</f>
        <v>8.3226632522330757E-3</v>
      </c>
      <c r="GB61" s="230">
        <f>IFERROR((RD[[#This Row],[Sunset Time (POA&lt;20 W/m2)]]-RD[[#This Row],[Sunrise Time (POA&gt;20 W/m2)]])*24,0)</f>
        <v>11.85</v>
      </c>
      <c r="GC61" s="231">
        <f>IFERROR(SUM(RD[[#This Row],[33 kV_Solar_F1_Energy (kWh)]:[33 kV_Solar_F4_Energy (MWh)]])+(RD[[#This Row],[33 kV_Wind_F3_Energy (MWh)]])-(RD[[#This Row],[33 kV Line Loss (%)]]*RD[[#This Row],[220 KV Net Export (MWh)]]),"")</f>
        <v>490675.00000000716</v>
      </c>
      <c r="GD61" s="57">
        <f t="shared" si="190"/>
        <v>501074.99999999767</v>
      </c>
      <c r="GE61" s="143">
        <v>154.87</v>
      </c>
      <c r="GF61" s="57">
        <f t="shared" si="193"/>
        <v>757019.99999998952</v>
      </c>
      <c r="GG61" s="8">
        <f>IFERROR(RD[[#This Row],[Wind Export (33 kV)]]*(1-RD[[#This Row],[33 kV Line Loss (%)]]),RD[[#This Row],[Wind Export (33 kV)]])</f>
        <v>750719.57746478415</v>
      </c>
      <c r="GH61" s="144"/>
      <c r="GI61" s="144"/>
      <c r="GJ61" t="str">
        <f>IFERROR(RD[[#This Row],[E_AC (WPR)]]/RD[[#This Row],[E_DC (WPR)]],"")</f>
        <v/>
      </c>
    </row>
    <row r="62" spans="1:192">
      <c r="A62" s="124">
        <f t="shared" si="195"/>
        <v>45802</v>
      </c>
      <c r="B62" s="129">
        <f>YEAR(RD[[#This Row],[Date]])+IF(MONTH(RD[[#This Row],[Date]])&gt;=4,1,0)</f>
        <v>2026</v>
      </c>
      <c r="C62" s="129">
        <f>YEAR(RD[[#This Row],[Date]])</f>
        <v>2025</v>
      </c>
      <c r="D62" s="130">
        <f t="shared" si="197"/>
        <v>45778</v>
      </c>
      <c r="E62" s="129">
        <f>DAY(EOMONTH(RD[[#This Row],[Date]],0))</f>
        <v>31</v>
      </c>
      <c r="F62" s="136">
        <v>0.25694444444444448</v>
      </c>
      <c r="G62" s="136">
        <v>0.74375000000000002</v>
      </c>
      <c r="H62" s="126">
        <v>6524</v>
      </c>
      <c r="I62" s="126">
        <v>6649</v>
      </c>
      <c r="J62" s="126">
        <v>6581</v>
      </c>
      <c r="K62" s="126">
        <v>6366</v>
      </c>
      <c r="L62" s="126">
        <v>6539</v>
      </c>
      <c r="M62" s="126">
        <v>6456</v>
      </c>
      <c r="N62" s="126">
        <v>6772</v>
      </c>
      <c r="O62" s="126">
        <v>6604</v>
      </c>
      <c r="P62" s="126">
        <v>6596</v>
      </c>
      <c r="Q62" s="126">
        <v>6662</v>
      </c>
      <c r="R62" s="126">
        <v>6397</v>
      </c>
      <c r="S62" s="126">
        <v>6393</v>
      </c>
      <c r="T62" s="126">
        <v>6255</v>
      </c>
      <c r="U62" s="126">
        <v>6815</v>
      </c>
      <c r="V62" s="126">
        <v>4687</v>
      </c>
      <c r="W62" s="126">
        <v>4422</v>
      </c>
      <c r="X62" s="126">
        <v>4458</v>
      </c>
      <c r="Y62" s="126">
        <v>4235</v>
      </c>
      <c r="Z62" s="126">
        <v>6012</v>
      </c>
      <c r="AA62" s="126">
        <v>5997</v>
      </c>
      <c r="AB62" s="126">
        <v>5261</v>
      </c>
      <c r="AC62" s="126">
        <v>5543</v>
      </c>
      <c r="AD62" s="126">
        <v>6460</v>
      </c>
      <c r="AE62" s="126">
        <v>6568</v>
      </c>
      <c r="AF62" s="126">
        <v>7163</v>
      </c>
      <c r="AG62" s="126">
        <v>7251</v>
      </c>
      <c r="AH62" s="126">
        <v>6645</v>
      </c>
      <c r="AI62" s="126">
        <v>6813</v>
      </c>
      <c r="AJ62" s="126">
        <v>6471</v>
      </c>
      <c r="AK62" s="126">
        <v>6331</v>
      </c>
      <c r="AL62" s="126">
        <v>6096</v>
      </c>
      <c r="AM62" s="126">
        <v>6360</v>
      </c>
      <c r="AN62" s="126">
        <v>4779</v>
      </c>
      <c r="AO62" s="126">
        <v>4782</v>
      </c>
      <c r="AP62" s="126">
        <v>4312</v>
      </c>
      <c r="AQ62" s="126">
        <v>4363</v>
      </c>
      <c r="AR62" s="126">
        <v>4574</v>
      </c>
      <c r="AS62" s="126">
        <v>4682</v>
      </c>
      <c r="AT62" s="126">
        <v>4559</v>
      </c>
      <c r="AU62" s="126">
        <v>4604</v>
      </c>
      <c r="AV62" s="126">
        <v>4856</v>
      </c>
      <c r="AW62" s="126">
        <v>4561</v>
      </c>
      <c r="AX62" s="126">
        <v>4727</v>
      </c>
      <c r="AY62" s="126">
        <v>4810</v>
      </c>
      <c r="AZ62" s="126">
        <v>5056</v>
      </c>
      <c r="BA62" s="126">
        <v>1623</v>
      </c>
      <c r="BB62" s="126">
        <v>4686</v>
      </c>
      <c r="BC62" s="126">
        <v>4688</v>
      </c>
      <c r="BD62" s="126">
        <v>4355</v>
      </c>
      <c r="BE62" s="126">
        <v>4505</v>
      </c>
      <c r="BF62" s="126">
        <v>4654</v>
      </c>
      <c r="BG62" s="126">
        <v>4621</v>
      </c>
      <c r="BH62" s="126">
        <v>4809</v>
      </c>
      <c r="BI62" s="126">
        <v>4150</v>
      </c>
      <c r="BJ62" s="126">
        <v>4411</v>
      </c>
      <c r="BK62" s="126">
        <v>4466</v>
      </c>
      <c r="BL62" s="126">
        <v>4724</v>
      </c>
      <c r="BM62" s="126">
        <v>4601</v>
      </c>
      <c r="BN62" s="126">
        <v>4191</v>
      </c>
      <c r="BO62" s="126">
        <v>4570</v>
      </c>
      <c r="BP62" s="126">
        <v>4522</v>
      </c>
      <c r="BQ62" s="126">
        <v>4462</v>
      </c>
      <c r="BR62" s="126">
        <v>4629</v>
      </c>
      <c r="BS62" s="126">
        <v>4865</v>
      </c>
      <c r="BT62" s="126">
        <v>6670</v>
      </c>
      <c r="BU62" s="126">
        <v>6132</v>
      </c>
      <c r="BV62" s="126">
        <v>6621</v>
      </c>
      <c r="BW62" s="126">
        <v>6263</v>
      </c>
      <c r="BX62" s="126">
        <v>6237</v>
      </c>
      <c r="BY62" s="126">
        <v>5653</v>
      </c>
      <c r="BZ62" s="126">
        <v>6620</v>
      </c>
      <c r="CA62" s="126">
        <v>6348</v>
      </c>
      <c r="CB62" s="126">
        <v>4748</v>
      </c>
      <c r="CC62" s="126">
        <v>3811</v>
      </c>
      <c r="CD62" s="126">
        <v>4332</v>
      </c>
      <c r="CE62" s="126">
        <v>3685</v>
      </c>
      <c r="CF62" s="126">
        <v>2708</v>
      </c>
      <c r="CG62" s="126">
        <v>0</v>
      </c>
      <c r="CH62" s="126">
        <v>6353</v>
      </c>
      <c r="CI62" s="126">
        <v>6475</v>
      </c>
      <c r="CJ62" s="126">
        <v>6106</v>
      </c>
      <c r="CK62" s="126">
        <v>6744</v>
      </c>
      <c r="CL62" s="126">
        <v>7033</v>
      </c>
      <c r="CM62" s="126">
        <v>4358</v>
      </c>
      <c r="CN62" s="126">
        <v>3730</v>
      </c>
      <c r="CO62" s="126">
        <v>3197</v>
      </c>
      <c r="CP62" s="126">
        <v>3128</v>
      </c>
      <c r="CQ62" s="126">
        <v>2277</v>
      </c>
      <c r="CR62" s="126">
        <v>0</v>
      </c>
      <c r="CS62" s="126">
        <v>0</v>
      </c>
      <c r="CT62" s="126">
        <v>1981</v>
      </c>
      <c r="CU62" s="126">
        <v>2655</v>
      </c>
      <c r="CV62" s="126">
        <v>5930</v>
      </c>
      <c r="CW62" s="126">
        <v>6080</v>
      </c>
      <c r="CX62" s="126">
        <v>5474</v>
      </c>
      <c r="CY62" s="126">
        <v>5489</v>
      </c>
      <c r="CZ62" s="126"/>
      <c r="DA62" s="126"/>
      <c r="DB62" s="126"/>
      <c r="DC62" s="126"/>
      <c r="DD62" s="289">
        <v>3.4064849353755942</v>
      </c>
      <c r="DE62" s="289">
        <v>3.4659394816993356</v>
      </c>
      <c r="DF62" s="289">
        <v>3.3484263728932611</v>
      </c>
      <c r="DG62" s="289"/>
      <c r="DH62" s="289"/>
      <c r="DI62" s="289">
        <v>0.62890364728390225</v>
      </c>
      <c r="DJ62" s="289"/>
      <c r="DK62" s="289"/>
      <c r="DL62" s="289">
        <v>3.5006515365622031</v>
      </c>
      <c r="DM62" s="289">
        <v>3.5203902168839982</v>
      </c>
      <c r="DN62" s="289">
        <v>0.59075466866096882</v>
      </c>
      <c r="DO62" s="289"/>
      <c r="DP62" s="289">
        <v>25.778831908831933</v>
      </c>
      <c r="DQ62" s="289"/>
      <c r="DR62" s="289">
        <v>38.698586481481478</v>
      </c>
      <c r="DS62" s="289"/>
      <c r="DT62" s="289">
        <v>81.271367521367523</v>
      </c>
      <c r="DU62" s="289"/>
      <c r="DV62" s="289">
        <v>1.2</v>
      </c>
      <c r="DW62" s="289"/>
      <c r="DX62" s="289">
        <v>7.2</v>
      </c>
      <c r="DY62" s="289"/>
      <c r="DZ62" s="289">
        <v>15</v>
      </c>
      <c r="EA62" s="289"/>
      <c r="EB62" s="127">
        <f>SUM(RD[[#This Row],[IS1_Inv1_M1]:[IS1_Inv1_M2]])</f>
        <v>13173</v>
      </c>
      <c r="EC62" s="127">
        <f>SUM(RD[[#This Row],[IS2_Inv1_M1]:[IS5_Inv1_M4]])</f>
        <v>96238</v>
      </c>
      <c r="ED62" s="127">
        <f>SUM(RD[[#This Row],[IS6_Inv1_M1]:[IS6_Inv2_M2]])+SUM(RD[[#This Row],[IS8_Inv1_M1]:[IS8_Inv4_M2]])</f>
        <v>75943</v>
      </c>
      <c r="EE62" s="127">
        <f>SUM(RD[[#This Row],[IS7_Inv1_M1]:[IS7_Inv1_M2]])</f>
        <v>13028</v>
      </c>
      <c r="EF62" s="127">
        <f>SUM(RD[[#This Row],[IS9_Inv1_M1]:[IS12_Inv2_M4]])</f>
        <v>144197</v>
      </c>
      <c r="EG62" s="127">
        <f>SUM(RD[[#This Row],[IS13_Inv1_M1]:[IS14_Inv1_M4]])</f>
        <v>67120</v>
      </c>
      <c r="EH62" s="127">
        <f>SUM(RD[[#This Row],[IS15_Inv1_M1]:[IS15_Inv2_M1]])</f>
        <v>2708</v>
      </c>
      <c r="EI62" s="127">
        <f>SUM(RD[[#This Row],[IS16_Inv1_M1]:[IS17_Inv2_M2]])</f>
        <v>37069</v>
      </c>
      <c r="EJ62" s="127">
        <f>SUM(RD[[#This Row],[IS18_Inv1_M1]:[IS19_Inv2_M2]])</f>
        <v>39941</v>
      </c>
      <c r="EK62" s="127">
        <f>SUM(RD[[#This Row],[IS20_Inv1_M1]:[IS20_Inv2_M2]])</f>
        <v>0</v>
      </c>
      <c r="EL62" s="290">
        <f>SUM(RD[[#This Row],[O2R4_P1]:[O2R22_P2]])</f>
        <v>489417</v>
      </c>
      <c r="EM62" s="127">
        <f>IFERROR(AVERAGEIF(RD[[#This Row],[POA_UP_MCR (KWh/m2)]:[POA_UP_Ph3 (KWh/m2)2]],"&lt;&gt;0",RD[[#This Row],[POA_UP_MCR (KWh/m2)]:[POA_UP_Ph3 (KWh/m2)2]]),"")</f>
        <v>3.4069502633227304</v>
      </c>
      <c r="EN62" s="127">
        <f>IFERROR(AVERAGEIF(RD[[#This Row],[POA_Down_MCR (KWh/m2)]:[POA_Down_Ph3 (KWh/m2)22]],"&lt;&gt;0",RD[[#This Row],[POA_Down_MCR (KWh/m2)]:[POA_Down_Ph3 (KWh/m2)22]]),"")</f>
        <v>0.62890364728390225</v>
      </c>
      <c r="EO62" s="127">
        <f>IFERROR(AVERAGEIF(RD[[#This Row],[GHI_UP_MCR (KWh/m2)]:[GHI_UP_IS1 (KWh/m2)]],"&lt;&gt;0",RD[[#This Row],[GHI_UP_MCR (KWh/m2)]:[GHI_UP_IS1 (KWh/m2)]]),"")</f>
        <v>3.5105208767231009</v>
      </c>
      <c r="EP62" s="127">
        <f>IFERROR(AVERAGEIF(RD[[#This Row],[GHI_Down_MCR (KWh/m2)]:[GHI_Down_IS1 (KWh/m2)]],"&lt;&gt;0",RD[[#This Row],[GHI_Down_MCR (KWh/m2)]:[GHI_Down_IS1 (KWh/m2)]]),"")</f>
        <v>0.59075466866096882</v>
      </c>
      <c r="EQ62" s="128">
        <v>640.30499999999995</v>
      </c>
      <c r="ER62" s="128">
        <v>912.96799999999996</v>
      </c>
      <c r="ES62" s="128">
        <v>83.393000000000001</v>
      </c>
      <c r="ET62" s="128">
        <v>243.12100000000001</v>
      </c>
      <c r="EU62" s="128">
        <v>196.85599999999999</v>
      </c>
      <c r="EV62" s="128">
        <v>304.02100000000002</v>
      </c>
      <c r="EW62" s="128"/>
      <c r="EX62" s="128">
        <v>93.165000000000006</v>
      </c>
      <c r="EY62" s="128">
        <v>202017</v>
      </c>
      <c r="EZ62" s="128">
        <v>262707</v>
      </c>
      <c r="FA62" s="128">
        <v>137.74799999999999</v>
      </c>
      <c r="FB62" s="128">
        <v>87.34</v>
      </c>
      <c r="FC62" s="128">
        <v>288.17399999999998</v>
      </c>
      <c r="FD62" s="128">
        <v>113.26</v>
      </c>
      <c r="FE62" s="128">
        <v>0.122</v>
      </c>
      <c r="FF62" s="128">
        <v>0</v>
      </c>
      <c r="FG62" s="128">
        <v>229.499</v>
      </c>
      <c r="FH62" s="291" t="str">
        <f>IF((RD[[#This Row],[33 kV_Wind_F1_Ex]]-EQ61)*165000&lt;=0,"",(RD[[#This Row],[33 kV_Wind_F1_Ex]]-EQ61)*165000)</f>
        <v/>
      </c>
      <c r="FI62" s="292">
        <f>IF((RD[[#This Row],[33 kV_Wind_F2_Ex]]-ER61)*165000&lt;=0,"",(RD[[#This Row],[33 kV_Wind_F2_Ex]]-ER61)*165000)</f>
        <v>446490.00000000285</v>
      </c>
      <c r="FJ62" s="131">
        <f>IF((RD[[#This Row],[33 kV_Wind_F3_Ex]]-ES61)*225000&lt;=0,"",(RD[[#This Row],[33 kV_Wind_F3_Ex]]-ES61)*225000)</f>
        <v>139049.99999999886</v>
      </c>
      <c r="FK62" s="131">
        <f>IF((RD[[#This Row],[33 kV_Wind_F4_Ex]]-ET61)*165000&lt;=0,"",(RD[[#This Row],[33 kV_Wind_F4_Ex]]-ET61)*165000)</f>
        <v>424545.00000000122</v>
      </c>
      <c r="FL62" s="228">
        <f>IF((RD[[#This Row],[33 kV_Solar_F1_Ex]]-EU61)*225000&lt;=0,"",(RD[[#This Row],[33 kV_Solar_F1_Ex]]-EU61)*225000)</f>
        <v>126899.99999999841</v>
      </c>
      <c r="FM62" s="132">
        <f>IF((RD[[#This Row],[33kV_Solar_F2_Ex]]-EV61)*225000&lt;=0,"",(RD[[#This Row],[33kV_Solar_F2_Ex]]-EV61)*225000)</f>
        <v>107775.00000000942</v>
      </c>
      <c r="FN62" s="292"/>
      <c r="FO62" s="131">
        <f>IF((RD[[#This Row],[33kV_Solar_F4_Ex]]-EX61)*225000&lt;=0,"",(RD[[#This Row],[33kV_Solar_F4_Ex]]-EX61)*225000)</f>
        <v>103950.00000000074</v>
      </c>
      <c r="FP62" s="292">
        <f>IF((RD[[#This Row],[33kV_OG1_Ex]]-EY61)*1000&lt;=0,0,(RD[[#This Row],[33kV_OG1_Ex]]-EY61)*1000)</f>
        <v>339000</v>
      </c>
      <c r="FQ62" s="228">
        <f>IFERROR(IF((RD[[#This Row],[33kV_OG2_Ex]]-EZ61)*1000&lt;=0,0,(RD[[#This Row],[33kV_OG2_Ex]]-EZ61)*1000),0)</f>
        <v>1015000</v>
      </c>
      <c r="FR62" s="132">
        <f>IF((RD[[#This Row],[220kV_TX1_Ex]]-FA61)*800000&lt;=0,0,(RD[[#This Row],[220kV_TX1_Ex]]-FA61)*800000)</f>
        <v>334399.99999998236</v>
      </c>
      <c r="FS62" s="228">
        <f>IF((RD[[#This Row],[220kV_Tx2_Ex]]-FB61)*800000&lt;=0,0,(RD[[#This Row],[220kV_Tx2_Ex]]-FB61)*800000)</f>
        <v>984000.00000000314</v>
      </c>
      <c r="FT62" s="292">
        <f>IF((RD[[#This Row],[220kV_TL_TVM_Ex]]-FC61)*1600000&lt;=0,0,(RD[[#This Row],[220kV_TL_TVM_Ex]]-FC61)*1600000)</f>
        <v>1340799.9999999446</v>
      </c>
      <c r="FU62" s="292">
        <f>IF((RD[[#This Row],[220kV_C&amp;R_PQM_Ex]]-FD61)*1600000&lt;=0,"",(RD[[#This Row],[220kV_C&amp;R_PQM_Ex]]-FD61)*1600000)</f>
        <v>1337599.9999999977</v>
      </c>
      <c r="FV62" s="228">
        <f>IFERROR(IF((RD[[#This Row],[220KV_C&amp;R_PQM_Im]]-FE61)*1600000&lt;=0,0,(RD[[#This Row],[220KV_C&amp;R_PQM_Im]]-FE61)*1600000),"")</f>
        <v>0</v>
      </c>
      <c r="FW62" s="228">
        <f>(RD[[#This Row],[33kV_Aux1_Im]]-FB59)</f>
        <v>-83.989000000000004</v>
      </c>
      <c r="FX62" s="228">
        <f>IF((RD[[#This Row],[33kV_Aux2_Im]]-FG61)*1000&lt;=0,"",(RD[[#This Row],[33kV_Aux2_Im]]-FG61)*1000)</f>
        <v>370.00000000000455</v>
      </c>
      <c r="FY62" s="292">
        <f>IFERROR(RD[[#This Row],[33kV_OG1_Energy (MWh)]]+RD[[#This Row],[33kV_OG2_Energy (MWh)]],"")</f>
        <v>1354000</v>
      </c>
      <c r="FZ62" s="292">
        <f>IFERROR(RD[[#This Row],[220kV_TL_TVM Energy (MWh)]]-RD[[#This Row],[220KV_C&amp;R_PQM_im (MWh)]],"")</f>
        <v>1340799.9999999446</v>
      </c>
      <c r="GA62" s="229">
        <f>IFERROR(RD[[#This Row],[33 kV Total Export (MWH)]]/RD[[#This Row],[220 KV Net Export (MWh)]]-1,"")</f>
        <v>9.8448687351253561E-3</v>
      </c>
      <c r="GB62" s="230">
        <f>IFERROR((RD[[#This Row],[Sunset Time (POA&lt;20 W/m2)]]-RD[[#This Row],[Sunrise Time (POA&gt;20 W/m2)]])*24,0)</f>
        <v>11.683333333333334</v>
      </c>
      <c r="GC62" s="231">
        <f>IFERROR(SUM(RD[[#This Row],[33 kV_Solar_F1_Energy (kWh)]:[33 kV_Solar_F4_Energy (MWh)]])+(RD[[#This Row],[33 kV_Wind_F3_Energy (MWh)]])-(RD[[#This Row],[33 kV Line Loss (%)]]*RD[[#This Row],[220 KV Net Export (MWh)]]),"")</f>
        <v>464474.99999995192</v>
      </c>
      <c r="GD62" s="57">
        <f t="shared" si="190"/>
        <v>477675.00000000745</v>
      </c>
      <c r="GE62" s="143">
        <v>154.87</v>
      </c>
      <c r="GF62" s="57">
        <f t="shared" si="193"/>
        <v>871035.00000000407</v>
      </c>
      <c r="GG62" s="8">
        <f>IFERROR(RD[[#This Row],[Wind Export (33 kV)]]*(1-RD[[#This Row],[33 kV Line Loss (%)]]),RD[[#This Row],[Wind Export (33 kV)]])</f>
        <v>862459.77476130414</v>
      </c>
      <c r="GH62" s="144"/>
      <c r="GI62" s="144"/>
      <c r="GJ62" t="str">
        <f>IFERROR(RD[[#This Row],[E_AC (WPR)]]/RD[[#This Row],[E_DC (WPR)]],"")</f>
        <v/>
      </c>
    </row>
    <row r="63" spans="1:192">
      <c r="A63" s="124">
        <f t="shared" si="195"/>
        <v>45803</v>
      </c>
      <c r="B63" s="129">
        <f>YEAR(RD[[#This Row],[Date]])+IF(MONTH(RD[[#This Row],[Date]])&gt;=4,1,0)</f>
        <v>2026</v>
      </c>
      <c r="C63" s="129">
        <f>YEAR(RD[[#This Row],[Date]])</f>
        <v>2025</v>
      </c>
      <c r="D63" s="130">
        <f t="shared" si="197"/>
        <v>45778</v>
      </c>
      <c r="E63" s="129">
        <f>DAY(EOMONTH(RD[[#This Row],[Date]],0))</f>
        <v>31</v>
      </c>
      <c r="F63" s="136">
        <v>0.26250000000000001</v>
      </c>
      <c r="G63" s="136">
        <v>0.77013888888888893</v>
      </c>
      <c r="H63" s="126">
        <v>5868</v>
      </c>
      <c r="I63" s="126">
        <v>6016</v>
      </c>
      <c r="J63" s="126">
        <v>5904</v>
      </c>
      <c r="K63" s="126">
        <v>5653</v>
      </c>
      <c r="L63" s="126">
        <v>5872</v>
      </c>
      <c r="M63" s="126">
        <v>5816</v>
      </c>
      <c r="N63" s="126">
        <v>5994</v>
      </c>
      <c r="O63" s="126">
        <v>5850</v>
      </c>
      <c r="P63" s="126">
        <v>5848</v>
      </c>
      <c r="Q63" s="126">
        <v>5898</v>
      </c>
      <c r="R63" s="126">
        <v>5739</v>
      </c>
      <c r="S63" s="126">
        <v>5761</v>
      </c>
      <c r="T63" s="126">
        <v>5652</v>
      </c>
      <c r="U63" s="126">
        <v>6160</v>
      </c>
      <c r="V63" s="126">
        <v>4232</v>
      </c>
      <c r="W63" s="126">
        <v>3988</v>
      </c>
      <c r="X63" s="126">
        <v>4117</v>
      </c>
      <c r="Y63" s="126">
        <v>3793</v>
      </c>
      <c r="Z63" s="126">
        <v>6029</v>
      </c>
      <c r="AA63" s="126">
        <v>6004</v>
      </c>
      <c r="AB63" s="126">
        <v>5379</v>
      </c>
      <c r="AC63" s="126">
        <v>5503</v>
      </c>
      <c r="AD63" s="126">
        <v>5891</v>
      </c>
      <c r="AE63" s="126">
        <v>6018</v>
      </c>
      <c r="AF63" s="126">
        <v>6590</v>
      </c>
      <c r="AG63" s="126">
        <v>6709</v>
      </c>
      <c r="AH63" s="126">
        <v>6106</v>
      </c>
      <c r="AI63" s="126">
        <v>6322</v>
      </c>
      <c r="AJ63" s="126">
        <v>5960</v>
      </c>
      <c r="AK63" s="126">
        <v>5815</v>
      </c>
      <c r="AL63" s="126">
        <v>5524</v>
      </c>
      <c r="AM63" s="126">
        <v>5769</v>
      </c>
      <c r="AN63" s="126">
        <v>4185</v>
      </c>
      <c r="AO63" s="126">
        <v>4168</v>
      </c>
      <c r="AP63" s="126">
        <v>3676</v>
      </c>
      <c r="AQ63" s="126">
        <v>3708</v>
      </c>
      <c r="AR63" s="126">
        <v>3920</v>
      </c>
      <c r="AS63" s="126">
        <v>4044</v>
      </c>
      <c r="AT63" s="126">
        <v>3920</v>
      </c>
      <c r="AU63" s="126">
        <v>3982</v>
      </c>
      <c r="AV63" s="126">
        <v>4245</v>
      </c>
      <c r="AW63" s="126">
        <v>3915</v>
      </c>
      <c r="AX63" s="126">
        <v>4106</v>
      </c>
      <c r="AY63" s="126">
        <v>4224</v>
      </c>
      <c r="AZ63" s="126">
        <v>4451</v>
      </c>
      <c r="BA63" s="126">
        <v>1330</v>
      </c>
      <c r="BB63" s="126">
        <v>4047</v>
      </c>
      <c r="BC63" s="126">
        <v>4053</v>
      </c>
      <c r="BD63" s="126">
        <v>3694</v>
      </c>
      <c r="BE63" s="126">
        <v>3847</v>
      </c>
      <c r="BF63" s="126">
        <v>3999</v>
      </c>
      <c r="BG63" s="126">
        <v>3988</v>
      </c>
      <c r="BH63" s="126">
        <v>4234</v>
      </c>
      <c r="BI63" s="126">
        <v>3524</v>
      </c>
      <c r="BJ63" s="126">
        <v>3761</v>
      </c>
      <c r="BK63" s="126">
        <v>3804</v>
      </c>
      <c r="BL63" s="126">
        <v>4091</v>
      </c>
      <c r="BM63" s="126">
        <v>3970</v>
      </c>
      <c r="BN63" s="126">
        <v>3575</v>
      </c>
      <c r="BO63" s="126">
        <v>3947</v>
      </c>
      <c r="BP63" s="126">
        <v>3922</v>
      </c>
      <c r="BQ63" s="126">
        <v>3859</v>
      </c>
      <c r="BR63" s="126">
        <v>4013</v>
      </c>
      <c r="BS63" s="126">
        <v>4254</v>
      </c>
      <c r="BT63" s="126">
        <v>5736</v>
      </c>
      <c r="BU63" s="126">
        <v>5248</v>
      </c>
      <c r="BV63" s="126">
        <v>5685</v>
      </c>
      <c r="BW63" s="126">
        <v>5300</v>
      </c>
      <c r="BX63" s="126">
        <v>5258</v>
      </c>
      <c r="BY63" s="126">
        <v>4724</v>
      </c>
      <c r="BZ63" s="126">
        <v>5699</v>
      </c>
      <c r="CA63" s="126">
        <v>5430</v>
      </c>
      <c r="CB63" s="126">
        <v>3714</v>
      </c>
      <c r="CC63" s="126">
        <v>1976</v>
      </c>
      <c r="CD63" s="126">
        <v>3319</v>
      </c>
      <c r="CE63" s="126">
        <v>2778</v>
      </c>
      <c r="CF63" s="126">
        <v>2245</v>
      </c>
      <c r="CG63" s="126">
        <v>0</v>
      </c>
      <c r="CH63" s="126">
        <v>5509</v>
      </c>
      <c r="CI63" s="126">
        <v>5584</v>
      </c>
      <c r="CJ63" s="126">
        <v>5628</v>
      </c>
      <c r="CK63" s="126">
        <v>5887</v>
      </c>
      <c r="CL63" s="126">
        <v>6203</v>
      </c>
      <c r="CM63" s="126">
        <v>3737</v>
      </c>
      <c r="CN63" s="126">
        <v>3712</v>
      </c>
      <c r="CO63" s="126">
        <v>3213</v>
      </c>
      <c r="CP63" s="126">
        <v>3109</v>
      </c>
      <c r="CQ63" s="126">
        <v>2219</v>
      </c>
      <c r="CR63" s="126">
        <v>0</v>
      </c>
      <c r="CS63" s="126">
        <v>1120</v>
      </c>
      <c r="CT63" s="126">
        <v>1792</v>
      </c>
      <c r="CU63" s="126">
        <v>1997</v>
      </c>
      <c r="CV63" s="126">
        <v>5994</v>
      </c>
      <c r="CW63" s="126">
        <v>6288</v>
      </c>
      <c r="CX63" s="126">
        <v>5710</v>
      </c>
      <c r="CY63" s="126">
        <v>5581</v>
      </c>
      <c r="CZ63" s="126"/>
      <c r="DA63" s="126"/>
      <c r="DB63" s="126"/>
      <c r="DC63" s="126"/>
      <c r="DD63" s="289">
        <v>2.9679010471812384</v>
      </c>
      <c r="DE63" s="289">
        <v>2.9752210675353394</v>
      </c>
      <c r="DF63" s="289">
        <v>2.7726532600276639</v>
      </c>
      <c r="DG63" s="289"/>
      <c r="DH63" s="289"/>
      <c r="DI63" s="289">
        <v>0.54066779596693981</v>
      </c>
      <c r="DJ63" s="289"/>
      <c r="DK63" s="289"/>
      <c r="DL63" s="289">
        <v>3.0553832691256795</v>
      </c>
      <c r="DM63" s="289">
        <v>3.0720377972115833</v>
      </c>
      <c r="DN63" s="289">
        <v>0.51702821106557395</v>
      </c>
      <c r="DO63" s="289"/>
      <c r="DP63" s="289">
        <v>25.81415300546448</v>
      </c>
      <c r="DQ63" s="289"/>
      <c r="DR63" s="289">
        <v>37.988092609289602</v>
      </c>
      <c r="DS63" s="289"/>
      <c r="DT63" s="289">
        <v>75.872540983606612</v>
      </c>
      <c r="DU63" s="289"/>
      <c r="DV63" s="289">
        <v>4.8</v>
      </c>
      <c r="DW63" s="289"/>
      <c r="DX63" s="289">
        <v>7.3</v>
      </c>
      <c r="DY63" s="289"/>
      <c r="DZ63" s="289">
        <v>10.7</v>
      </c>
      <c r="EA63" s="289"/>
      <c r="EB63" s="127">
        <f>SUM(RD[[#This Row],[IS1_Inv1_M1]:[IS1_Inv1_M2]])</f>
        <v>11884</v>
      </c>
      <c r="EC63" s="127">
        <f>SUM(RD[[#This Row],[IS2_Inv1_M1]:[IS5_Inv1_M4]])</f>
        <v>86277</v>
      </c>
      <c r="ED63" s="127">
        <f>SUM(RD[[#This Row],[IS6_Inv1_M1]:[IS6_Inv2_M2]])+SUM(RD[[#This Row],[IS8_Inv1_M1]:[IS8_Inv4_M2]])</f>
        <v>71710</v>
      </c>
      <c r="EE63" s="127">
        <f>SUM(RD[[#This Row],[IS7_Inv1_M1]:[IS7_Inv1_M2]])</f>
        <v>11909</v>
      </c>
      <c r="EF63" s="127">
        <f>SUM(RD[[#This Row],[IS9_Inv1_M1]:[IS12_Inv2_M4]])</f>
        <v>124456</v>
      </c>
      <c r="EG63" s="127">
        <f>SUM(RD[[#This Row],[IS13_Inv1_M1]:[IS14_Inv1_M4]])</f>
        <v>54867</v>
      </c>
      <c r="EH63" s="127">
        <f>SUM(RD[[#This Row],[IS15_Inv1_M1]:[IS15_Inv2_M1]])</f>
        <v>2245</v>
      </c>
      <c r="EI63" s="127">
        <f>SUM(RD[[#This Row],[IS16_Inv1_M1]:[IS17_Inv2_M2]])</f>
        <v>32548</v>
      </c>
      <c r="EJ63" s="127">
        <f>SUM(RD[[#This Row],[IS18_Inv1_M1]:[IS19_Inv2_M2]])</f>
        <v>40735</v>
      </c>
      <c r="EK63" s="127">
        <f>SUM(RD[[#This Row],[IS20_Inv1_M1]:[IS20_Inv2_M2]])</f>
        <v>0</v>
      </c>
      <c r="EL63" s="290">
        <f>SUM(RD[[#This Row],[O2R4_P1]:[O2R22_P2]])</f>
        <v>436631</v>
      </c>
      <c r="EM63" s="127">
        <f>IFERROR(AVERAGEIF(RD[[#This Row],[POA_UP_MCR (KWh/m2)]:[POA_UP_Ph3 (KWh/m2)2]],"&lt;&gt;0",RD[[#This Row],[POA_UP_MCR (KWh/m2)]:[POA_UP_Ph3 (KWh/m2)2]]),"")</f>
        <v>2.9052584582480807</v>
      </c>
      <c r="EN63" s="127">
        <f>IFERROR(AVERAGEIF(RD[[#This Row],[POA_Down_MCR (KWh/m2)]:[POA_Down_Ph3 (KWh/m2)22]],"&lt;&gt;0",RD[[#This Row],[POA_Down_MCR (KWh/m2)]:[POA_Down_Ph3 (KWh/m2)22]]),"")</f>
        <v>0.54066779596693981</v>
      </c>
      <c r="EO63" s="127">
        <f>IFERROR(AVERAGEIF(RD[[#This Row],[GHI_UP_MCR (KWh/m2)]:[GHI_UP_IS1 (KWh/m2)]],"&lt;&gt;0",RD[[#This Row],[GHI_UP_MCR (KWh/m2)]:[GHI_UP_IS1 (KWh/m2)]]),"")</f>
        <v>3.0637105331686314</v>
      </c>
      <c r="EP63" s="127">
        <f>IFERROR(AVERAGEIF(RD[[#This Row],[GHI_Down_MCR (KWh/m2)]:[GHI_Down_IS1 (KWh/m2)]],"&lt;&gt;0",RD[[#This Row],[GHI_Down_MCR (KWh/m2)]:[GHI_Down_IS1 (KWh/m2)]]),"")</f>
        <v>0.51702821106557395</v>
      </c>
      <c r="EQ63" s="128">
        <v>640.30499999999995</v>
      </c>
      <c r="ER63" s="128">
        <v>916.34199999999998</v>
      </c>
      <c r="ES63" s="128">
        <v>83.936000000000007</v>
      </c>
      <c r="ET63" s="128">
        <v>246.244</v>
      </c>
      <c r="EU63" s="128">
        <v>197.40199999999999</v>
      </c>
      <c r="EV63" s="128">
        <v>304.45400000000001</v>
      </c>
      <c r="EW63" s="128"/>
      <c r="EX63" s="128">
        <v>93.555999999999997</v>
      </c>
      <c r="EY63" s="128">
        <v>202325</v>
      </c>
      <c r="EZ63" s="128">
        <v>263895</v>
      </c>
      <c r="FA63" s="128">
        <v>138.12899999999999</v>
      </c>
      <c r="FB63" s="128">
        <v>88.796999999999997</v>
      </c>
      <c r="FC63" s="128">
        <v>289.10700000000003</v>
      </c>
      <c r="FD63" s="128">
        <v>114.194</v>
      </c>
      <c r="FE63" s="128">
        <v>0.122</v>
      </c>
      <c r="FF63" s="128">
        <v>0</v>
      </c>
      <c r="FG63" s="128">
        <v>229.84899999999999</v>
      </c>
      <c r="FH63" s="291" t="str">
        <f>IF((RD[[#This Row],[33 kV_Wind_F1_Ex]]-EQ62)*165000&lt;=0,"",(RD[[#This Row],[33 kV_Wind_F1_Ex]]-EQ62)*165000)</f>
        <v/>
      </c>
      <c r="FI63" s="292">
        <f>IF((RD[[#This Row],[33 kV_Wind_F2_Ex]]-ER62)*165000&lt;=0,"",(RD[[#This Row],[33 kV_Wind_F2_Ex]]-ER62)*165000)</f>
        <v>556710.00000000396</v>
      </c>
      <c r="FJ63" s="131">
        <f>IF((RD[[#This Row],[33 kV_Wind_F3_Ex]]-ES62)*225000&lt;=0,"",(RD[[#This Row],[33 kV_Wind_F3_Ex]]-ES62)*225000)</f>
        <v>122175.00000000143</v>
      </c>
      <c r="FK63" s="131">
        <f>IF((RD[[#This Row],[33 kV_Wind_F4_Ex]]-ET62)*165000&lt;=0,"",(RD[[#This Row],[33 kV_Wind_F4_Ex]]-ET62)*165000)</f>
        <v>515294.99999999843</v>
      </c>
      <c r="FL63" s="228">
        <f>IF((RD[[#This Row],[33 kV_Solar_F1_Ex]]-EU62)*225000&lt;=0,"",(RD[[#This Row],[33 kV_Solar_F1_Ex]]-EU62)*225000)</f>
        <v>122849.99999999825</v>
      </c>
      <c r="FM63" s="132">
        <f>IF((RD[[#This Row],[33kV_Solar_F2_Ex]]-EV62)*225000&lt;=0,"",(RD[[#This Row],[33kV_Solar_F2_Ex]]-EV62)*225000)</f>
        <v>97424.99999999837</v>
      </c>
      <c r="FN63" s="292"/>
      <c r="FO63" s="131">
        <f>IF((RD[[#This Row],[33kV_Solar_F4_Ex]]-EX62)*225000&lt;=0,"",(RD[[#This Row],[33kV_Solar_F4_Ex]]-EX62)*225000)</f>
        <v>87974.999999998006</v>
      </c>
      <c r="FP63" s="292">
        <f>IF((RD[[#This Row],[33kV_OG1_Ex]]-EY62)*1000&lt;=0,0,(RD[[#This Row],[33kV_OG1_Ex]]-EY62)*1000)</f>
        <v>308000</v>
      </c>
      <c r="FQ63" s="228">
        <f>IFERROR(IF((RD[[#This Row],[33kV_OG2_Ex]]-EZ62)*1000&lt;=0,0,(RD[[#This Row],[33kV_OG2_Ex]]-EZ62)*1000),0)</f>
        <v>1188000</v>
      </c>
      <c r="FR63" s="132">
        <f>IF((RD[[#This Row],[220kV_TX1_Ex]]-FA62)*800000&lt;=0,0,(RD[[#This Row],[220kV_TX1_Ex]]-FA62)*800000)</f>
        <v>304800.00000000017</v>
      </c>
      <c r="FS63" s="228">
        <f>IF((RD[[#This Row],[220kV_Tx2_Ex]]-FB62)*800000&lt;=0,0,(RD[[#This Row],[220kV_Tx2_Ex]]-FB62)*800000)</f>
        <v>1165599.9999999949</v>
      </c>
      <c r="FT63" s="292">
        <f>IF((RD[[#This Row],[220kV_TL_TVM_Ex]]-FC62)*1600000&lt;=0,0,(RD[[#This Row],[220kV_TL_TVM_Ex]]-FC62)*1600000)</f>
        <v>1492800.0000000794</v>
      </c>
      <c r="FU63" s="292">
        <f>IF((RD[[#This Row],[220kV_C&amp;R_PQM_Ex]]-FD62)*1600000&lt;=0,"",(RD[[#This Row],[220kV_C&amp;R_PQM_Ex]]-FD62)*1600000)</f>
        <v>1494399.999999996</v>
      </c>
      <c r="FV63" s="228">
        <f>IFERROR(IF((RD[[#This Row],[220KV_C&amp;R_PQM_Im]]-FE62)*1600000&lt;=0,0,(RD[[#This Row],[220KV_C&amp;R_PQM_Im]]-FE62)*1600000),"")</f>
        <v>0</v>
      </c>
      <c r="FW63" s="228">
        <f>(RD[[#This Row],[33kV_Aux1_Im]]-FB60)</f>
        <v>-84.984999999999999</v>
      </c>
      <c r="FX63" s="228">
        <f>IF((RD[[#This Row],[33kV_Aux2_Im]]-FG62)*1000&lt;=0,"",(RD[[#This Row],[33kV_Aux2_Im]]-FG62)*1000)</f>
        <v>349.99999999999432</v>
      </c>
      <c r="FY63" s="292">
        <f>IFERROR(RD[[#This Row],[33kV_OG1_Energy (MWh)]]+RD[[#This Row],[33kV_OG2_Energy (MWh)]],"")</f>
        <v>1496000</v>
      </c>
      <c r="FZ63" s="292">
        <f>IFERROR(RD[[#This Row],[220kV_TL_TVM Energy (MWh)]]-RD[[#This Row],[220KV_C&amp;R_PQM_im (MWh)]],"")</f>
        <v>1492800.0000000794</v>
      </c>
      <c r="GA63" s="229">
        <f>IFERROR(RD[[#This Row],[33 kV Total Export (MWH)]]/RD[[#This Row],[220 KV Net Export (MWh)]]-1,"")</f>
        <v>2.1436227223474713E-3</v>
      </c>
      <c r="GB63" s="230">
        <f>IFERROR((RD[[#This Row],[Sunset Time (POA&lt;20 W/m2)]]-RD[[#This Row],[Sunrise Time (POA&gt;20 W/m2)]])*24,0)</f>
        <v>12.183333333333335</v>
      </c>
      <c r="GC63" s="231">
        <f>IFERROR(SUM(RD[[#This Row],[33 kV_Solar_F1_Energy (kWh)]:[33 kV_Solar_F4_Energy (MWh)]])+(RD[[#This Row],[33 kV_Wind_F3_Energy (MWh)]])-(RD[[#This Row],[33 kV Line Loss (%)]]*RD[[#This Row],[220 KV Net Export (MWh)]]),"")</f>
        <v>427225.00000007555</v>
      </c>
      <c r="GD63" s="57">
        <f t="shared" si="190"/>
        <v>430424.99999999604</v>
      </c>
      <c r="GE63" s="143">
        <v>161.22</v>
      </c>
      <c r="GF63" s="57">
        <f t="shared" si="193"/>
        <v>1072005.0000000023</v>
      </c>
      <c r="GG63" s="8">
        <f>IFERROR(RD[[#This Row],[Wind Export (33 kV)]]*(1-RD[[#This Row],[33 kV Line Loss (%)]]),RD[[#This Row],[Wind Export (33 kV)]])</f>
        <v>1069707.0257235323</v>
      </c>
      <c r="GH63" s="144"/>
      <c r="GI63" s="144"/>
      <c r="GJ63" t="str">
        <f>IFERROR(RD[[#This Row],[E_AC (WPR)]]/RD[[#This Row],[E_DC (WPR)]],"")</f>
        <v/>
      </c>
    </row>
    <row r="64" spans="1:192">
      <c r="A64" s="124">
        <f t="shared" si="195"/>
        <v>45804</v>
      </c>
      <c r="B64" s="129">
        <f>YEAR(RD[[#This Row],[Date]])+IF(MONTH(RD[[#This Row],[Date]])&gt;=4,1,0)</f>
        <v>2026</v>
      </c>
      <c r="C64" s="129">
        <f>YEAR(RD[[#This Row],[Date]])</f>
        <v>2025</v>
      </c>
      <c r="D64" s="130">
        <f t="shared" si="197"/>
        <v>45778</v>
      </c>
      <c r="E64" s="129">
        <f>DAY(EOMONTH(RD[[#This Row],[Date]],0))</f>
        <v>31</v>
      </c>
      <c r="F64" s="136">
        <v>0.2673611111111111</v>
      </c>
      <c r="G64" s="136">
        <v>0.76736111111111116</v>
      </c>
      <c r="H64" s="126">
        <v>8996</v>
      </c>
      <c r="I64" s="126">
        <v>9123</v>
      </c>
      <c r="J64" s="126">
        <v>8999</v>
      </c>
      <c r="K64" s="126">
        <v>8590</v>
      </c>
      <c r="L64" s="126">
        <v>8866</v>
      </c>
      <c r="M64" s="126">
        <v>8836</v>
      </c>
      <c r="N64" s="126">
        <v>9134</v>
      </c>
      <c r="O64" s="126">
        <v>9013</v>
      </c>
      <c r="P64" s="126">
        <v>8858</v>
      </c>
      <c r="Q64" s="126">
        <v>8831</v>
      </c>
      <c r="R64" s="126">
        <v>8728</v>
      </c>
      <c r="S64" s="126">
        <v>8804</v>
      </c>
      <c r="T64" s="126">
        <v>8580</v>
      </c>
      <c r="U64" s="126">
        <v>9256</v>
      </c>
      <c r="V64" s="126">
        <v>6370</v>
      </c>
      <c r="W64" s="126">
        <v>6011</v>
      </c>
      <c r="X64" s="126">
        <v>6204</v>
      </c>
      <c r="Y64" s="126">
        <v>5843</v>
      </c>
      <c r="Z64" s="126">
        <v>8952</v>
      </c>
      <c r="AA64" s="126">
        <v>8928</v>
      </c>
      <c r="AB64" s="126">
        <v>8125</v>
      </c>
      <c r="AC64" s="126">
        <v>8314</v>
      </c>
      <c r="AD64" s="126">
        <v>8876</v>
      </c>
      <c r="AE64" s="126">
        <v>9016</v>
      </c>
      <c r="AF64" s="126">
        <v>9056</v>
      </c>
      <c r="AG64" s="126">
        <v>9235</v>
      </c>
      <c r="AH64" s="126">
        <v>8569</v>
      </c>
      <c r="AI64" s="126">
        <v>8909</v>
      </c>
      <c r="AJ64" s="126">
        <v>8384</v>
      </c>
      <c r="AK64" s="126">
        <v>8186</v>
      </c>
      <c r="AL64" s="126">
        <v>7769</v>
      </c>
      <c r="AM64" s="126">
        <v>8024</v>
      </c>
      <c r="AN64" s="126">
        <v>5868</v>
      </c>
      <c r="AO64" s="126">
        <v>5902</v>
      </c>
      <c r="AP64" s="126">
        <v>5227</v>
      </c>
      <c r="AQ64" s="126">
        <v>5318</v>
      </c>
      <c r="AR64" s="126">
        <v>5605</v>
      </c>
      <c r="AS64" s="126">
        <v>5760</v>
      </c>
      <c r="AT64" s="126">
        <v>5576</v>
      </c>
      <c r="AU64" s="126">
        <v>5616</v>
      </c>
      <c r="AV64" s="126">
        <v>6021</v>
      </c>
      <c r="AW64" s="126">
        <v>5541</v>
      </c>
      <c r="AX64" s="126">
        <v>5782</v>
      </c>
      <c r="AY64" s="126">
        <v>5896</v>
      </c>
      <c r="AZ64" s="126">
        <v>6225</v>
      </c>
      <c r="BA64" s="126">
        <v>1931</v>
      </c>
      <c r="BB64" s="126">
        <v>5700</v>
      </c>
      <c r="BC64" s="126">
        <v>5739</v>
      </c>
      <c r="BD64" s="126">
        <v>5206</v>
      </c>
      <c r="BE64" s="126">
        <v>5408</v>
      </c>
      <c r="BF64" s="126">
        <v>5623</v>
      </c>
      <c r="BG64" s="126">
        <v>5572</v>
      </c>
      <c r="BH64" s="126">
        <v>5930</v>
      </c>
      <c r="BI64" s="126">
        <v>4957</v>
      </c>
      <c r="BJ64" s="126">
        <v>5262</v>
      </c>
      <c r="BK64" s="126">
        <v>5329</v>
      </c>
      <c r="BL64" s="126">
        <v>5673</v>
      </c>
      <c r="BM64" s="126">
        <v>5544</v>
      </c>
      <c r="BN64" s="126">
        <v>4994</v>
      </c>
      <c r="BO64" s="126">
        <v>5482</v>
      </c>
      <c r="BP64" s="126">
        <v>5416</v>
      </c>
      <c r="BQ64" s="126">
        <v>5332</v>
      </c>
      <c r="BR64" s="126">
        <v>5550</v>
      </c>
      <c r="BS64" s="126">
        <v>5871</v>
      </c>
      <c r="BT64" s="126">
        <v>8075</v>
      </c>
      <c r="BU64" s="126">
        <v>7422</v>
      </c>
      <c r="BV64" s="126">
        <v>8122</v>
      </c>
      <c r="BW64" s="126">
        <v>7795</v>
      </c>
      <c r="BX64" s="126">
        <v>7637</v>
      </c>
      <c r="BY64" s="126">
        <v>6842</v>
      </c>
      <c r="BZ64" s="126">
        <v>8179</v>
      </c>
      <c r="CA64" s="126">
        <v>7733</v>
      </c>
      <c r="CB64" s="126">
        <v>5945</v>
      </c>
      <c r="CC64" s="126">
        <v>4499</v>
      </c>
      <c r="CD64" s="126">
        <v>5353</v>
      </c>
      <c r="CE64" s="126">
        <v>4663</v>
      </c>
      <c r="CF64" s="126">
        <v>3269</v>
      </c>
      <c r="CG64" s="126">
        <v>0</v>
      </c>
      <c r="CH64" s="126">
        <v>7601</v>
      </c>
      <c r="CI64" s="126">
        <v>7711</v>
      </c>
      <c r="CJ64" s="126">
        <v>7814</v>
      </c>
      <c r="CK64" s="126">
        <v>8214</v>
      </c>
      <c r="CL64" s="126">
        <v>8575</v>
      </c>
      <c r="CM64" s="126">
        <v>5164</v>
      </c>
      <c r="CN64" s="126">
        <v>4859</v>
      </c>
      <c r="CO64" s="126">
        <v>4207</v>
      </c>
      <c r="CP64" s="126">
        <v>4080</v>
      </c>
      <c r="CQ64" s="126">
        <v>2937</v>
      </c>
      <c r="CR64" s="126">
        <v>0</v>
      </c>
      <c r="CS64" s="126">
        <v>2228</v>
      </c>
      <c r="CT64" s="126">
        <v>2550</v>
      </c>
      <c r="CU64" s="126">
        <v>2629</v>
      </c>
      <c r="CV64" s="126">
        <v>7749</v>
      </c>
      <c r="CW64" s="126">
        <v>8071</v>
      </c>
      <c r="CX64" s="126">
        <v>7312</v>
      </c>
      <c r="CY64" s="126">
        <v>7231</v>
      </c>
      <c r="CZ64" s="126"/>
      <c r="DA64" s="126"/>
      <c r="DB64" s="126"/>
      <c r="DC64" s="126"/>
      <c r="DD64" s="289">
        <v>4.8104798882662978</v>
      </c>
      <c r="DE64" s="289">
        <v>4.7770437273786373</v>
      </c>
      <c r="DF64" s="289">
        <v>3.8839580875586832</v>
      </c>
      <c r="DG64" s="289"/>
      <c r="DH64" s="289"/>
      <c r="DI64" s="289">
        <v>0.87784951070180317</v>
      </c>
      <c r="DJ64" s="289"/>
      <c r="DK64" s="289"/>
      <c r="DL64" s="289">
        <v>4.9992416088765639</v>
      </c>
      <c r="DM64" s="289">
        <v>5.0299331079611722</v>
      </c>
      <c r="DN64" s="289">
        <v>0.89682371151178997</v>
      </c>
      <c r="DO64" s="289"/>
      <c r="DP64" s="289">
        <v>26.950208044382773</v>
      </c>
      <c r="DQ64" s="289"/>
      <c r="DR64" s="289">
        <v>42.521699459084623</v>
      </c>
      <c r="DS64" s="289"/>
      <c r="DT64" s="289">
        <v>69.250208044382816</v>
      </c>
      <c r="DU64" s="289"/>
      <c r="DV64" s="289">
        <v>0</v>
      </c>
      <c r="DW64" s="289"/>
      <c r="DX64" s="289">
        <v>8</v>
      </c>
      <c r="DY64" s="289"/>
      <c r="DZ64" s="289">
        <v>12.2</v>
      </c>
      <c r="EA64" s="289"/>
      <c r="EB64" s="127">
        <f>SUM(RD[[#This Row],[IS1_Inv1_M1]:[IS1_Inv1_M2]])</f>
        <v>18119</v>
      </c>
      <c r="EC64" s="127">
        <f>SUM(RD[[#This Row],[IS2_Inv1_M1]:[IS5_Inv1_M4]])</f>
        <v>130923</v>
      </c>
      <c r="ED64" s="127">
        <f>SUM(RD[[#This Row],[IS6_Inv1_M1]:[IS6_Inv2_M2]])+SUM(RD[[#This Row],[IS8_Inv1_M1]:[IS8_Inv4_M2]])</f>
        <v>102451</v>
      </c>
      <c r="EE64" s="127">
        <f>SUM(RD[[#This Row],[IS7_Inv1_M1]:[IS7_Inv1_M2]])</f>
        <v>17892</v>
      </c>
      <c r="EF64" s="127">
        <f>SUM(RD[[#This Row],[IS9_Inv1_M1]:[IS12_Inv2_M4]])</f>
        <v>174856</v>
      </c>
      <c r="EG64" s="127">
        <f>SUM(RD[[#This Row],[IS13_Inv1_M1]:[IS14_Inv1_M4]])</f>
        <v>82265</v>
      </c>
      <c r="EH64" s="127">
        <f>SUM(RD[[#This Row],[IS15_Inv1_M1]:[IS15_Inv2_M1]])</f>
        <v>3269</v>
      </c>
      <c r="EI64" s="127">
        <f>SUM(RD[[#This Row],[IS16_Inv1_M1]:[IS17_Inv2_M2]])</f>
        <v>45079</v>
      </c>
      <c r="EJ64" s="127">
        <f>SUM(RD[[#This Row],[IS18_Inv1_M1]:[IS19_Inv2_M2]])</f>
        <v>53853</v>
      </c>
      <c r="EK64" s="127">
        <f>SUM(RD[[#This Row],[IS20_Inv1_M1]:[IS20_Inv2_M2]])</f>
        <v>0</v>
      </c>
      <c r="EL64" s="290">
        <f>SUM(RD[[#This Row],[O2R4_P1]:[O2R22_P2]])</f>
        <v>628707</v>
      </c>
      <c r="EM64" s="127">
        <f>IFERROR(AVERAGEIF(RD[[#This Row],[POA_UP_MCR (KWh/m2)]:[POA_UP_Ph3 (KWh/m2)2]],"&lt;&gt;0",RD[[#This Row],[POA_UP_MCR (KWh/m2)]:[POA_UP_Ph3 (KWh/m2)2]]),"")</f>
        <v>4.4904939010678726</v>
      </c>
      <c r="EN64" s="127">
        <f>IFERROR(AVERAGEIF(RD[[#This Row],[POA_Down_MCR (KWh/m2)]:[POA_Down_Ph3 (KWh/m2)22]],"&lt;&gt;0",RD[[#This Row],[POA_Down_MCR (KWh/m2)]:[POA_Down_Ph3 (KWh/m2)22]]),"")</f>
        <v>0.87784951070180317</v>
      </c>
      <c r="EO64" s="127">
        <f>IFERROR(AVERAGEIF(RD[[#This Row],[GHI_UP_MCR (KWh/m2)]:[GHI_UP_IS1 (KWh/m2)]],"&lt;&gt;0",RD[[#This Row],[GHI_UP_MCR (KWh/m2)]:[GHI_UP_IS1 (KWh/m2)]]),"")</f>
        <v>5.0145873584188685</v>
      </c>
      <c r="EP64" s="127">
        <f>IFERROR(AVERAGEIF(RD[[#This Row],[GHI_Down_MCR (KWh/m2)]:[GHI_Down_IS1 (KWh/m2)]],"&lt;&gt;0",RD[[#This Row],[GHI_Down_MCR (KWh/m2)]:[GHI_Down_IS1 (KWh/m2)]]),"")</f>
        <v>0.89682371151178997</v>
      </c>
      <c r="EQ64" s="128">
        <v>640.30499999999995</v>
      </c>
      <c r="ER64" s="128">
        <v>919.27599999999995</v>
      </c>
      <c r="ES64" s="128">
        <v>84.680999999999997</v>
      </c>
      <c r="ET64" s="128">
        <v>249.37299999999999</v>
      </c>
      <c r="EU64" s="128">
        <v>198.16</v>
      </c>
      <c r="EV64" s="128">
        <v>305.10399999999998</v>
      </c>
      <c r="EW64" s="128"/>
      <c r="EX64" s="128">
        <v>94.119</v>
      </c>
      <c r="EY64" s="128">
        <v>202769</v>
      </c>
      <c r="EZ64" s="128">
        <v>265065</v>
      </c>
      <c r="FA64" s="128">
        <v>138.678</v>
      </c>
      <c r="FB64" s="128">
        <v>90.230999999999995</v>
      </c>
      <c r="FC64" s="128">
        <v>290.108</v>
      </c>
      <c r="FD64" s="128">
        <v>115.19199999999999</v>
      </c>
      <c r="FE64" s="128">
        <v>0.122</v>
      </c>
      <c r="FF64" s="128">
        <v>0</v>
      </c>
      <c r="FG64" s="128">
        <v>230.22900000000001</v>
      </c>
      <c r="FH64" s="291" t="str">
        <f>IF((RD[[#This Row],[33 kV_Wind_F1_Ex]]-EQ63)*165000&lt;=0,"",(RD[[#This Row],[33 kV_Wind_F1_Ex]]-EQ63)*165000)</f>
        <v/>
      </c>
      <c r="FI64" s="292">
        <f>IF((RD[[#This Row],[33 kV_Wind_F2_Ex]]-ER63)*165000&lt;=0,"",(RD[[#This Row],[33 kV_Wind_F2_Ex]]-ER63)*165000)</f>
        <v>484109.99999999488</v>
      </c>
      <c r="FJ64" s="131">
        <f>IF((RD[[#This Row],[33 kV_Wind_F3_Ex]]-ES63)*225000&lt;=0,"",(RD[[#This Row],[33 kV_Wind_F3_Ex]]-ES63)*225000)</f>
        <v>167624.99999999782</v>
      </c>
      <c r="FK64" s="131">
        <f>IF((RD[[#This Row],[33 kV_Wind_F4_Ex]]-ET63)*165000&lt;=0,"",(RD[[#This Row],[33 kV_Wind_F4_Ex]]-ET63)*165000)</f>
        <v>516284.99999999849</v>
      </c>
      <c r="FL64" s="228">
        <f>IF((RD[[#This Row],[33 kV_Solar_F1_Ex]]-EU63)*225000&lt;=0,"",(RD[[#This Row],[33 kV_Solar_F1_Ex]]-EU63)*225000)</f>
        <v>170550.00000000221</v>
      </c>
      <c r="FM64" s="132">
        <f>IF((RD[[#This Row],[33kV_Solar_F2_Ex]]-EV63)*225000&lt;=0,"",(RD[[#This Row],[33kV_Solar_F2_Ex]]-EV63)*225000)</f>
        <v>146249.99999999488</v>
      </c>
      <c r="FN64" s="292"/>
      <c r="FO64" s="131">
        <f>IF((RD[[#This Row],[33kV_Solar_F4_Ex]]-EX63)*225000&lt;=0,"",(RD[[#This Row],[33kV_Solar_F4_Ex]]-EX63)*225000)</f>
        <v>126675.00000000054</v>
      </c>
      <c r="FP64" s="292">
        <f>IF((RD[[#This Row],[33kV_OG1_Ex]]-EY63)*1000&lt;=0,0,(RD[[#This Row],[33kV_OG1_Ex]]-EY63)*1000)</f>
        <v>444000</v>
      </c>
      <c r="FQ64" s="228">
        <f>IFERROR(IF((RD[[#This Row],[33kV_OG2_Ex]]-EZ63)*1000&lt;=0,0,(RD[[#This Row],[33kV_OG2_Ex]]-EZ63)*1000),0)</f>
        <v>1170000</v>
      </c>
      <c r="FR64" s="132">
        <f>IF((RD[[#This Row],[220kV_TX1_Ex]]-FA63)*800000&lt;=0,0,(RD[[#This Row],[220kV_TX1_Ex]]-FA63)*800000)</f>
        <v>439200.0000000053</v>
      </c>
      <c r="FS64" s="228">
        <f>IF((RD[[#This Row],[220kV_Tx2_Ex]]-FB63)*800000&lt;=0,0,(RD[[#This Row],[220kV_Tx2_Ex]]-FB63)*800000)</f>
        <v>1147199.9999999979</v>
      </c>
      <c r="FT64" s="292">
        <f>IF((RD[[#This Row],[220kV_TL_TVM_Ex]]-FC63)*1600000&lt;=0,0,(RD[[#This Row],[220kV_TL_TVM_Ex]]-FC63)*1600000)</f>
        <v>1601599.9999999623</v>
      </c>
      <c r="FU64" s="292">
        <f>IF((RD[[#This Row],[220kV_C&amp;R_PQM_Ex]]-FD63)*1600000&lt;=0,"",(RD[[#This Row],[220kV_C&amp;R_PQM_Ex]]-FD63)*1600000)</f>
        <v>1596799.9999999846</v>
      </c>
      <c r="FV64" s="228">
        <f>IFERROR(IF((RD[[#This Row],[220KV_C&amp;R_PQM_Im]]-FE63)*1600000&lt;=0,0,(RD[[#This Row],[220KV_C&amp;R_PQM_Im]]-FE63)*1600000),"")</f>
        <v>0</v>
      </c>
      <c r="FW64" s="228">
        <f>(RD[[#This Row],[33kV_Aux1_Im]]-FB61)</f>
        <v>-86.11</v>
      </c>
      <c r="FX64" s="228">
        <f>IF((RD[[#This Row],[33kV_Aux2_Im]]-FG63)*1000&lt;=0,"",(RD[[#This Row],[33kV_Aux2_Im]]-FG63)*1000)</f>
        <v>380.00000000002387</v>
      </c>
      <c r="FY64" s="292">
        <f>IFERROR(RD[[#This Row],[33kV_OG1_Energy (MWh)]]+RD[[#This Row],[33kV_OG2_Energy (MWh)]],"")</f>
        <v>1614000</v>
      </c>
      <c r="FZ64" s="292">
        <f>IFERROR(RD[[#This Row],[220kV_TL_TVM Energy (MWh)]]-RD[[#This Row],[220KV_C&amp;R_PQM_im (MWh)]],"")</f>
        <v>1601599.9999999623</v>
      </c>
      <c r="GA64" s="229">
        <f>IFERROR(RD[[#This Row],[33 kV Total Export (MWH)]]/RD[[#This Row],[220 KV Net Export (MWh)]]-1,"")</f>
        <v>7.7422577422814332E-3</v>
      </c>
      <c r="GB64" s="230">
        <f>IFERROR((RD[[#This Row],[Sunset Time (POA&lt;20 W/m2)]]-RD[[#This Row],[Sunrise Time (POA&gt;20 W/m2)]])*24,0)</f>
        <v>12</v>
      </c>
      <c r="GC64" s="231">
        <f>IFERROR(SUM(RD[[#This Row],[33 kV_Solar_F1_Energy (kWh)]:[33 kV_Solar_F4_Energy (MWh)]])+(RD[[#This Row],[33 kV_Wind_F3_Energy (MWh)]])-(RD[[#This Row],[33 kV Line Loss (%)]]*RD[[#This Row],[220 KV Net Export (MWh)]]),"")</f>
        <v>598699.99999995786</v>
      </c>
      <c r="GD64" s="57">
        <f t="shared" si="190"/>
        <v>611099.99999999546</v>
      </c>
      <c r="GE64" s="143">
        <v>161.68</v>
      </c>
      <c r="GF64" s="57">
        <f t="shared" si="193"/>
        <v>1000394.9999999934</v>
      </c>
      <c r="GG64" s="8">
        <f>IFERROR(RD[[#This Row],[Wind Export (33 kV)]]*(1-RD[[#This Row],[33 kV Line Loss (%)]]),RD[[#This Row],[Wind Export (33 kV)]])</f>
        <v>992649.68406590377</v>
      </c>
      <c r="GH64" s="144"/>
      <c r="GI64" s="144"/>
      <c r="GJ64" t="str">
        <f>IFERROR(RD[[#This Row],[E_AC (WPR)]]/RD[[#This Row],[E_DC (WPR)]],"")</f>
        <v/>
      </c>
    </row>
    <row r="65" spans="1:192">
      <c r="A65" s="124">
        <f t="shared" si="195"/>
        <v>45805</v>
      </c>
      <c r="B65" s="129">
        <f>YEAR(RD[[#This Row],[Date]])+IF(MONTH(RD[[#This Row],[Date]])&gt;=4,1,0)</f>
        <v>2026</v>
      </c>
      <c r="C65" s="129">
        <f>YEAR(RD[[#This Row],[Date]])</f>
        <v>2025</v>
      </c>
      <c r="D65" s="130">
        <f t="shared" si="197"/>
        <v>45778</v>
      </c>
      <c r="E65" s="129">
        <f>DAY(EOMONTH(RD[[#This Row],[Date]],0))</f>
        <v>31</v>
      </c>
      <c r="F65" s="136">
        <v>0.26319444444444445</v>
      </c>
      <c r="G65" s="136">
        <v>0.76875000000000004</v>
      </c>
      <c r="H65" s="126">
        <v>4331</v>
      </c>
      <c r="I65" s="126">
        <v>4392</v>
      </c>
      <c r="J65" s="126">
        <v>4341</v>
      </c>
      <c r="K65" s="126">
        <v>4162</v>
      </c>
      <c r="L65" s="126">
        <v>4293</v>
      </c>
      <c r="M65" s="126">
        <v>4253</v>
      </c>
      <c r="N65" s="126">
        <v>4428</v>
      </c>
      <c r="O65" s="126">
        <v>4359</v>
      </c>
      <c r="P65" s="126">
        <v>4303</v>
      </c>
      <c r="Q65" s="126">
        <v>4196</v>
      </c>
      <c r="R65" s="126">
        <v>4044</v>
      </c>
      <c r="S65" s="126">
        <v>4206</v>
      </c>
      <c r="T65" s="126">
        <v>4102</v>
      </c>
      <c r="U65" s="126">
        <v>4476</v>
      </c>
      <c r="V65" s="126">
        <v>3022</v>
      </c>
      <c r="W65" s="126">
        <v>2833</v>
      </c>
      <c r="X65" s="126">
        <v>2933</v>
      </c>
      <c r="Y65" s="126">
        <v>2714</v>
      </c>
      <c r="Z65" s="126">
        <v>4408</v>
      </c>
      <c r="AA65" s="126">
        <v>4352</v>
      </c>
      <c r="AB65" s="126">
        <v>3906</v>
      </c>
      <c r="AC65" s="126">
        <v>4053</v>
      </c>
      <c r="AD65" s="126">
        <v>4370</v>
      </c>
      <c r="AE65" s="126">
        <v>4448</v>
      </c>
      <c r="AF65" s="126">
        <v>4634</v>
      </c>
      <c r="AG65" s="126">
        <v>4712</v>
      </c>
      <c r="AH65" s="126">
        <v>4289</v>
      </c>
      <c r="AI65" s="126">
        <v>4481</v>
      </c>
      <c r="AJ65" s="126">
        <v>4184</v>
      </c>
      <c r="AK65" s="126">
        <v>4084</v>
      </c>
      <c r="AL65" s="126">
        <v>3875</v>
      </c>
      <c r="AM65" s="126">
        <v>4050</v>
      </c>
      <c r="AN65" s="126">
        <v>2394</v>
      </c>
      <c r="AO65" s="126">
        <v>2401</v>
      </c>
      <c r="AP65" s="126">
        <v>2122</v>
      </c>
      <c r="AQ65" s="126">
        <v>2157</v>
      </c>
      <c r="AR65" s="126">
        <v>2279</v>
      </c>
      <c r="AS65" s="126">
        <v>2340</v>
      </c>
      <c r="AT65" s="126">
        <v>2250</v>
      </c>
      <c r="AU65" s="126">
        <v>2270</v>
      </c>
      <c r="AV65" s="126">
        <v>2419</v>
      </c>
      <c r="AW65" s="126">
        <v>2220</v>
      </c>
      <c r="AX65" s="126">
        <v>2320</v>
      </c>
      <c r="AY65" s="126">
        <v>2394</v>
      </c>
      <c r="AZ65" s="126">
        <v>2550</v>
      </c>
      <c r="BA65" s="126">
        <v>723</v>
      </c>
      <c r="BB65" s="126">
        <v>2280</v>
      </c>
      <c r="BC65" s="126">
        <v>2290</v>
      </c>
      <c r="BD65" s="126">
        <v>2063</v>
      </c>
      <c r="BE65" s="126">
        <v>2141</v>
      </c>
      <c r="BF65" s="126">
        <v>2228</v>
      </c>
      <c r="BG65" s="126">
        <v>2217</v>
      </c>
      <c r="BH65" s="126">
        <v>2354</v>
      </c>
      <c r="BI65" s="126">
        <v>1943</v>
      </c>
      <c r="BJ65" s="126">
        <v>2066</v>
      </c>
      <c r="BK65" s="126">
        <v>2101</v>
      </c>
      <c r="BL65" s="126">
        <v>2213</v>
      </c>
      <c r="BM65" s="126">
        <v>2185</v>
      </c>
      <c r="BN65" s="126">
        <v>1956</v>
      </c>
      <c r="BO65" s="126">
        <v>2147</v>
      </c>
      <c r="BP65" s="126">
        <v>2118</v>
      </c>
      <c r="BQ65" s="126">
        <v>2092</v>
      </c>
      <c r="BR65" s="126">
        <v>2179</v>
      </c>
      <c r="BS65" s="126">
        <v>2313</v>
      </c>
      <c r="BT65" s="126">
        <v>3275</v>
      </c>
      <c r="BU65" s="126">
        <v>3033</v>
      </c>
      <c r="BV65" s="126">
        <v>3266</v>
      </c>
      <c r="BW65" s="126">
        <v>3136</v>
      </c>
      <c r="BX65" s="126">
        <v>3041</v>
      </c>
      <c r="BY65" s="126">
        <v>2722</v>
      </c>
      <c r="BZ65" s="126">
        <v>3268</v>
      </c>
      <c r="CA65" s="126">
        <v>3080</v>
      </c>
      <c r="CB65" s="126">
        <v>2288</v>
      </c>
      <c r="CC65" s="126">
        <v>1696</v>
      </c>
      <c r="CD65" s="126">
        <v>2046</v>
      </c>
      <c r="CE65" s="126">
        <v>1759</v>
      </c>
      <c r="CF65" s="126">
        <v>1266</v>
      </c>
      <c r="CG65" s="126">
        <v>0</v>
      </c>
      <c r="CH65" s="126">
        <v>3118</v>
      </c>
      <c r="CI65" s="126">
        <v>3146</v>
      </c>
      <c r="CJ65" s="126">
        <v>3130</v>
      </c>
      <c r="CK65" s="126">
        <v>3289</v>
      </c>
      <c r="CL65" s="126">
        <v>3419</v>
      </c>
      <c r="CM65" s="126">
        <v>2060</v>
      </c>
      <c r="CN65" s="126">
        <v>1914</v>
      </c>
      <c r="CO65" s="126">
        <v>1658</v>
      </c>
      <c r="CP65" s="126">
        <v>1599</v>
      </c>
      <c r="CQ65" s="126">
        <v>1120</v>
      </c>
      <c r="CR65" s="126">
        <v>12</v>
      </c>
      <c r="CS65" s="126">
        <v>810</v>
      </c>
      <c r="CT65" s="126">
        <v>992</v>
      </c>
      <c r="CU65" s="126">
        <v>997</v>
      </c>
      <c r="CV65" s="126">
        <v>3218</v>
      </c>
      <c r="CW65" s="126">
        <v>3406</v>
      </c>
      <c r="CX65" s="126">
        <v>3070</v>
      </c>
      <c r="CY65" s="126">
        <v>3003</v>
      </c>
      <c r="CZ65" s="126"/>
      <c r="DA65" s="126"/>
      <c r="DB65" s="126"/>
      <c r="DC65" s="126"/>
      <c r="DD65" s="289">
        <v>2.2130775582990387</v>
      </c>
      <c r="DE65" s="289">
        <v>2.1218189847559508</v>
      </c>
      <c r="DF65" s="289">
        <v>1.5433053627586188</v>
      </c>
      <c r="DG65" s="289"/>
      <c r="DH65" s="289"/>
      <c r="DI65" s="289">
        <v>0.39137146645700593</v>
      </c>
      <c r="DJ65" s="289"/>
      <c r="DK65" s="289"/>
      <c r="DL65" s="289">
        <v>2.1584989142972129</v>
      </c>
      <c r="DM65" s="289">
        <v>2.1924295451465201</v>
      </c>
      <c r="DN65" s="289">
        <v>0.38672991092821196</v>
      </c>
      <c r="DO65" s="289"/>
      <c r="DP65" s="289">
        <v>24.455281207133012</v>
      </c>
      <c r="DQ65" s="289"/>
      <c r="DR65" s="289">
        <v>35.200435980795632</v>
      </c>
      <c r="DS65" s="289"/>
      <c r="DT65" s="289">
        <v>81.537311385459503</v>
      </c>
      <c r="DU65" s="289"/>
      <c r="DV65" s="289">
        <v>0</v>
      </c>
      <c r="DW65" s="289"/>
      <c r="DX65" s="289">
        <v>5.8</v>
      </c>
      <c r="DY65" s="289"/>
      <c r="DZ65" s="289">
        <v>9.9</v>
      </c>
      <c r="EA65" s="289"/>
      <c r="EB65" s="127">
        <f>SUM(RD[[#This Row],[IS1_Inv1_M1]:[IS1_Inv1_M2]])</f>
        <v>8723</v>
      </c>
      <c r="EC65" s="127">
        <f>SUM(RD[[#This Row],[IS2_Inv1_M1]:[IS5_Inv1_M4]])</f>
        <v>62665</v>
      </c>
      <c r="ED65" s="127">
        <f>SUM(RD[[#This Row],[IS6_Inv1_M1]:[IS6_Inv2_M2]])+SUM(RD[[#This Row],[IS8_Inv1_M1]:[IS8_Inv4_M2]])</f>
        <v>51028</v>
      </c>
      <c r="EE65" s="127">
        <f>SUM(RD[[#This Row],[IS7_Inv1_M1]:[IS7_Inv1_M2]])</f>
        <v>8818</v>
      </c>
      <c r="EF65" s="127">
        <f>SUM(RD[[#This Row],[IS9_Inv1_M1]:[IS12_Inv2_M4]])</f>
        <v>69725</v>
      </c>
      <c r="EG65" s="127">
        <f>SUM(RD[[#This Row],[IS13_Inv1_M1]:[IS14_Inv1_M4]])</f>
        <v>32610</v>
      </c>
      <c r="EH65" s="127">
        <f>SUM(RD[[#This Row],[IS15_Inv1_M1]:[IS15_Inv2_M1]])</f>
        <v>1266</v>
      </c>
      <c r="EI65" s="127">
        <f>SUM(RD[[#This Row],[IS16_Inv1_M1]:[IS17_Inv2_M2]])</f>
        <v>18162</v>
      </c>
      <c r="EJ65" s="127">
        <f>SUM(RD[[#This Row],[IS18_Inv1_M1]:[IS19_Inv2_M2]])</f>
        <v>21799</v>
      </c>
      <c r="EK65" s="127">
        <f>SUM(RD[[#This Row],[IS20_Inv1_M1]:[IS20_Inv2_M2]])</f>
        <v>0</v>
      </c>
      <c r="EL65" s="290">
        <f>SUM(RD[[#This Row],[O2R4_P1]:[O2R22_P2]])</f>
        <v>274796</v>
      </c>
      <c r="EM65" s="127">
        <f>IFERROR(AVERAGEIF(RD[[#This Row],[POA_UP_MCR (KWh/m2)]:[POA_UP_Ph3 (KWh/m2)2]],"&lt;&gt;0",RD[[#This Row],[POA_UP_MCR (KWh/m2)]:[POA_UP_Ph3 (KWh/m2)2]]),"")</f>
        <v>1.959400635271203</v>
      </c>
      <c r="EN65" s="127">
        <f>IFERROR(AVERAGEIF(RD[[#This Row],[POA_Down_MCR (KWh/m2)]:[POA_Down_Ph3 (KWh/m2)22]],"&lt;&gt;0",RD[[#This Row],[POA_Down_MCR (KWh/m2)]:[POA_Down_Ph3 (KWh/m2)22]]),"")</f>
        <v>0.39137146645700593</v>
      </c>
      <c r="EO65" s="127">
        <f>IFERROR(AVERAGEIF(RD[[#This Row],[GHI_UP_MCR (KWh/m2)]:[GHI_UP_IS1 (KWh/m2)]],"&lt;&gt;0",RD[[#This Row],[GHI_UP_MCR (KWh/m2)]:[GHI_UP_IS1 (KWh/m2)]]),"")</f>
        <v>2.1754642297218663</v>
      </c>
      <c r="EP65" s="127">
        <f>IFERROR(AVERAGEIF(RD[[#This Row],[GHI_Down_MCR (KWh/m2)]:[GHI_Down_IS1 (KWh/m2)]],"&lt;&gt;0",RD[[#This Row],[GHI_Down_MCR (KWh/m2)]:[GHI_Down_IS1 (KWh/m2)]]),"")</f>
        <v>0.38672991092821196</v>
      </c>
      <c r="EQ65" s="128">
        <v>640.30499999999995</v>
      </c>
      <c r="ER65" s="128">
        <v>921.71199999999999</v>
      </c>
      <c r="ES65" s="128">
        <v>84.994</v>
      </c>
      <c r="ET65" s="128">
        <v>252.02500000000001</v>
      </c>
      <c r="EU65" s="128">
        <v>198.52</v>
      </c>
      <c r="EV65" s="128">
        <v>305.42</v>
      </c>
      <c r="EW65" s="128"/>
      <c r="EX65" s="128">
        <v>94.347999999999999</v>
      </c>
      <c r="EY65" s="128">
        <v>202973</v>
      </c>
      <c r="EZ65" s="128">
        <v>265972</v>
      </c>
      <c r="FA65" s="128">
        <v>138.929</v>
      </c>
      <c r="FB65" s="128">
        <v>91.346000000000004</v>
      </c>
      <c r="FC65" s="128">
        <v>290.79899999999998</v>
      </c>
      <c r="FD65" s="128">
        <v>115.889</v>
      </c>
      <c r="FE65" s="128">
        <v>0.122</v>
      </c>
      <c r="FF65" s="128">
        <v>0</v>
      </c>
      <c r="FG65" s="128">
        <v>230.60900000000001</v>
      </c>
      <c r="FH65" s="291" t="str">
        <f>IF((RD[[#This Row],[33 kV_Wind_F1_Ex]]-EQ64)*165000&lt;=0,"",(RD[[#This Row],[33 kV_Wind_F1_Ex]]-EQ64)*165000)</f>
        <v/>
      </c>
      <c r="FI65" s="292">
        <f>IF((RD[[#This Row],[33 kV_Wind_F2_Ex]]-ER64)*165000&lt;=0,"",(RD[[#This Row],[33 kV_Wind_F2_Ex]]-ER64)*165000)</f>
        <v>401940.00000000588</v>
      </c>
      <c r="FJ65" s="131">
        <f>IF((RD[[#This Row],[33 kV_Wind_F3_Ex]]-ES64)*225000&lt;=0,"",(RD[[#This Row],[33 kV_Wind_F3_Ex]]-ES64)*225000)</f>
        <v>70425.000000000538</v>
      </c>
      <c r="FK65" s="131">
        <f>IF((RD[[#This Row],[33 kV_Wind_F4_Ex]]-ET64)*165000&lt;=0,"",(RD[[#This Row],[33 kV_Wind_F4_Ex]]-ET64)*165000)</f>
        <v>437580.0000000025</v>
      </c>
      <c r="FL65" s="228">
        <f>IF((RD[[#This Row],[33 kV_Solar_F1_Ex]]-EU64)*225000&lt;=0,"",(RD[[#This Row],[33 kV_Solar_F1_Ex]]-EU64)*225000)</f>
        <v>81000.00000000307</v>
      </c>
      <c r="FM65" s="132">
        <f>IF((RD[[#This Row],[33kV_Solar_F2_Ex]]-EV64)*225000&lt;=0,"",(RD[[#This Row],[33kV_Solar_F2_Ex]]-EV64)*225000)</f>
        <v>71100.000000006956</v>
      </c>
      <c r="FN65" s="292"/>
      <c r="FO65" s="131">
        <f>IF((RD[[#This Row],[33kV_Solar_F4_Ex]]-EX64)*225000&lt;=0,"",(RD[[#This Row],[33kV_Solar_F4_Ex]]-EX64)*225000)</f>
        <v>51524.999999999818</v>
      </c>
      <c r="FP65" s="292">
        <f>IF((RD[[#This Row],[33kV_OG1_Ex]]-EY64)*1000&lt;=0,0,(RD[[#This Row],[33kV_OG1_Ex]]-EY64)*1000)</f>
        <v>204000</v>
      </c>
      <c r="FQ65" s="228">
        <f>IFERROR(IF((RD[[#This Row],[33kV_OG2_Ex]]-EZ64)*1000&lt;=0,0,(RD[[#This Row],[33kV_OG2_Ex]]-EZ64)*1000),0)</f>
        <v>907000</v>
      </c>
      <c r="FR65" s="132">
        <f>IF((RD[[#This Row],[220kV_TX1_Ex]]-FA64)*800000&lt;=0,0,(RD[[#This Row],[220kV_TX1_Ex]]-FA64)*800000)</f>
        <v>200800.00000000381</v>
      </c>
      <c r="FS65" s="228">
        <f>IF((RD[[#This Row],[220kV_Tx2_Ex]]-FB64)*800000&lt;=0,0,(RD[[#This Row],[220kV_Tx2_Ex]]-FB64)*800000)</f>
        <v>892000.00000000722</v>
      </c>
      <c r="FT65" s="292">
        <f>IF((RD[[#This Row],[220kV_TL_TVM_Ex]]-FC64)*1600000&lt;=0,0,(RD[[#This Row],[220kV_TL_TVM_Ex]]-FC64)*1600000)</f>
        <v>1105599.9999999586</v>
      </c>
      <c r="FU65" s="292">
        <f>IF((RD[[#This Row],[220kV_C&amp;R_PQM_Ex]]-FD64)*1600000&lt;=0,"",(RD[[#This Row],[220kV_C&amp;R_PQM_Ex]]-FD64)*1600000)</f>
        <v>1115200.0000000044</v>
      </c>
      <c r="FV65" s="228">
        <f>IFERROR(IF((RD[[#This Row],[220KV_C&amp;R_PQM_Im]]-FE64)*1600000&lt;=0,0,(RD[[#This Row],[220KV_C&amp;R_PQM_Im]]-FE64)*1600000),"")</f>
        <v>0</v>
      </c>
      <c r="FW65" s="228">
        <f>(RD[[#This Row],[33kV_Aux1_Im]]-FB62)</f>
        <v>-87.34</v>
      </c>
      <c r="FX65" s="228">
        <f>IF((RD[[#This Row],[33kV_Aux2_Im]]-FG64)*1000&lt;=0,"",(RD[[#This Row],[33kV_Aux2_Im]]-FG64)*1000)</f>
        <v>379.99999999999545</v>
      </c>
      <c r="FY65" s="292">
        <f>IFERROR(RD[[#This Row],[33kV_OG1_Energy (MWh)]]+RD[[#This Row],[33kV_OG2_Energy (MWh)]],"")</f>
        <v>1111000</v>
      </c>
      <c r="FZ65" s="292">
        <f>IFERROR(RD[[#This Row],[220kV_TL_TVM Energy (MWh)]]-RD[[#This Row],[220KV_C&amp;R_PQM_im (MWh)]],"")</f>
        <v>1105599.9999999586</v>
      </c>
      <c r="GA65" s="229">
        <f>IFERROR(RD[[#This Row],[33 kV Total Export (MWH)]]/RD[[#This Row],[220 KV Net Export (MWh)]]-1,"")</f>
        <v>4.8842257598060712E-3</v>
      </c>
      <c r="GB65" s="230">
        <f>IFERROR((RD[[#This Row],[Sunset Time (POA&lt;20 W/m2)]]-RD[[#This Row],[Sunrise Time (POA&gt;20 W/m2)]])*24,0)</f>
        <v>12.133333333333333</v>
      </c>
      <c r="GC65" s="231">
        <f>IFERROR(SUM(RD[[#This Row],[33 kV_Solar_F1_Energy (kWh)]:[33 kV_Solar_F4_Energy (MWh)]])+(RD[[#This Row],[33 kV_Wind_F3_Energy (MWh)]])-(RD[[#This Row],[33 kV Line Loss (%)]]*RD[[#This Row],[220 KV Net Export (MWh)]]),"")</f>
        <v>268649.99999996898</v>
      </c>
      <c r="GD65" s="57">
        <f t="shared" si="190"/>
        <v>274050.00000001036</v>
      </c>
      <c r="GE65" s="143">
        <v>161.68</v>
      </c>
      <c r="GF65" s="57">
        <f t="shared" si="193"/>
        <v>839520.00000000838</v>
      </c>
      <c r="GG65" s="8">
        <f>IFERROR(RD[[#This Row],[Wind Export (33 kV)]]*(1-RD[[#This Row],[33 kV Line Loss (%)]]),RD[[#This Row],[Wind Export (33 kV)]])</f>
        <v>835419.59479013598</v>
      </c>
      <c r="GH65" s="144"/>
      <c r="GI65" s="144"/>
      <c r="GJ65" t="str">
        <f>IFERROR(RD[[#This Row],[E_AC (WPR)]]/RD[[#This Row],[E_DC (WPR)]],"")</f>
        <v/>
      </c>
    </row>
    <row r="66" spans="1:192">
      <c r="A66" s="124">
        <f t="shared" si="195"/>
        <v>45806</v>
      </c>
      <c r="B66" s="129">
        <f>YEAR(RD[[#This Row],[Date]])+IF(MONTH(RD[[#This Row],[Date]])&gt;=4,1,0)</f>
        <v>2026</v>
      </c>
      <c r="C66" s="129">
        <f>YEAR(RD[[#This Row],[Date]])</f>
        <v>2025</v>
      </c>
      <c r="D66" s="130">
        <f t="shared" si="197"/>
        <v>45778</v>
      </c>
      <c r="E66" s="129">
        <f>DAY(EOMONTH(RD[[#This Row],[Date]],0))</f>
        <v>31</v>
      </c>
      <c r="F66" s="136">
        <v>0.26458333333333334</v>
      </c>
      <c r="G66" s="136">
        <v>0.76388888888888884</v>
      </c>
      <c r="H66" s="126">
        <v>7124</v>
      </c>
      <c r="I66" s="126">
        <v>7247</v>
      </c>
      <c r="J66" s="126">
        <v>7071</v>
      </c>
      <c r="K66" s="126">
        <v>6700</v>
      </c>
      <c r="L66" s="126">
        <v>6989</v>
      </c>
      <c r="M66" s="126">
        <v>6950</v>
      </c>
      <c r="N66" s="126">
        <v>7014</v>
      </c>
      <c r="O66" s="126">
        <v>6954</v>
      </c>
      <c r="P66" s="126">
        <v>6843</v>
      </c>
      <c r="Q66" s="126">
        <v>6935</v>
      </c>
      <c r="R66" s="126">
        <v>6747</v>
      </c>
      <c r="S66" s="126">
        <v>6934</v>
      </c>
      <c r="T66" s="126">
        <v>6820</v>
      </c>
      <c r="U66" s="126">
        <v>7399</v>
      </c>
      <c r="V66" s="126">
        <v>5108</v>
      </c>
      <c r="W66" s="126">
        <v>4820</v>
      </c>
      <c r="X66" s="126">
        <v>4997</v>
      </c>
      <c r="Y66" s="126">
        <v>4648</v>
      </c>
      <c r="Z66" s="126">
        <v>7346</v>
      </c>
      <c r="AA66" s="126">
        <v>7299</v>
      </c>
      <c r="AB66" s="126">
        <v>6532</v>
      </c>
      <c r="AC66" s="126">
        <v>6662</v>
      </c>
      <c r="AD66" s="126">
        <v>7181</v>
      </c>
      <c r="AE66" s="126">
        <v>7336</v>
      </c>
      <c r="AF66" s="126">
        <v>7824</v>
      </c>
      <c r="AG66" s="126">
        <v>8073</v>
      </c>
      <c r="AH66" s="126">
        <v>7378</v>
      </c>
      <c r="AI66" s="126">
        <v>7680</v>
      </c>
      <c r="AJ66" s="126">
        <v>7240</v>
      </c>
      <c r="AK66" s="126">
        <v>7083</v>
      </c>
      <c r="AL66" s="126">
        <v>6613</v>
      </c>
      <c r="AM66" s="126">
        <v>6830</v>
      </c>
      <c r="AN66" s="126">
        <v>5745</v>
      </c>
      <c r="AO66" s="126">
        <v>5729</v>
      </c>
      <c r="AP66" s="126">
        <v>5050</v>
      </c>
      <c r="AQ66" s="126">
        <v>5110</v>
      </c>
      <c r="AR66" s="126">
        <v>5410</v>
      </c>
      <c r="AS66" s="126">
        <v>5587</v>
      </c>
      <c r="AT66" s="126">
        <v>5440</v>
      </c>
      <c r="AU66" s="126">
        <v>5512</v>
      </c>
      <c r="AV66" s="126">
        <v>5921</v>
      </c>
      <c r="AW66" s="126">
        <v>5491</v>
      </c>
      <c r="AX66" s="126">
        <v>5737</v>
      </c>
      <c r="AY66" s="126">
        <v>5840</v>
      </c>
      <c r="AZ66" s="126">
        <v>6116</v>
      </c>
      <c r="BA66" s="126">
        <v>1908</v>
      </c>
      <c r="BB66" s="126">
        <v>5679</v>
      </c>
      <c r="BC66" s="126">
        <v>5694</v>
      </c>
      <c r="BD66" s="126">
        <v>5224</v>
      </c>
      <c r="BE66" s="126">
        <v>5442</v>
      </c>
      <c r="BF66" s="126">
        <v>5654</v>
      </c>
      <c r="BG66" s="126">
        <v>5578</v>
      </c>
      <c r="BH66" s="126">
        <v>5952</v>
      </c>
      <c r="BI66" s="126">
        <v>5029</v>
      </c>
      <c r="BJ66" s="126">
        <v>5359</v>
      </c>
      <c r="BK66" s="126">
        <v>5411</v>
      </c>
      <c r="BL66" s="126">
        <v>5628</v>
      </c>
      <c r="BM66" s="126">
        <v>5583</v>
      </c>
      <c r="BN66" s="126">
        <v>5044</v>
      </c>
      <c r="BO66" s="126">
        <v>5506</v>
      </c>
      <c r="BP66" s="126">
        <v>5505</v>
      </c>
      <c r="BQ66" s="126">
        <v>5421</v>
      </c>
      <c r="BR66" s="126">
        <v>5597</v>
      </c>
      <c r="BS66" s="126">
        <v>5907</v>
      </c>
      <c r="BT66" s="126">
        <v>8122</v>
      </c>
      <c r="BU66" s="126">
        <v>7375</v>
      </c>
      <c r="BV66" s="126">
        <v>8077</v>
      </c>
      <c r="BW66" s="126">
        <v>7776</v>
      </c>
      <c r="BX66" s="126">
        <v>7662</v>
      </c>
      <c r="BY66" s="126">
        <v>6875</v>
      </c>
      <c r="BZ66" s="126">
        <v>8168</v>
      </c>
      <c r="CA66" s="126">
        <v>7807</v>
      </c>
      <c r="CB66" s="126">
        <v>5071</v>
      </c>
      <c r="CC66" s="126">
        <v>2954</v>
      </c>
      <c r="CD66" s="126">
        <v>4578</v>
      </c>
      <c r="CE66" s="126">
        <v>3765</v>
      </c>
      <c r="CF66" s="126">
        <v>3200</v>
      </c>
      <c r="CG66" s="126">
        <v>0</v>
      </c>
      <c r="CH66" s="126">
        <v>7546</v>
      </c>
      <c r="CI66" s="126">
        <v>7672</v>
      </c>
      <c r="CJ66" s="126">
        <v>7645</v>
      </c>
      <c r="CK66" s="126">
        <v>8114</v>
      </c>
      <c r="CL66" s="126">
        <v>8451</v>
      </c>
      <c r="CM66" s="126">
        <v>5127</v>
      </c>
      <c r="CN66" s="126">
        <v>4336</v>
      </c>
      <c r="CO66" s="126">
        <v>4200</v>
      </c>
      <c r="CP66" s="126">
        <v>3858</v>
      </c>
      <c r="CQ66" s="126">
        <v>2617</v>
      </c>
      <c r="CR66" s="126">
        <v>1640</v>
      </c>
      <c r="CS66" s="126">
        <v>1835</v>
      </c>
      <c r="CT66" s="126">
        <v>2346</v>
      </c>
      <c r="CU66" s="126">
        <v>2350</v>
      </c>
      <c r="CV66" s="126">
        <v>7182</v>
      </c>
      <c r="CW66" s="126">
        <v>7633</v>
      </c>
      <c r="CX66" s="126">
        <v>6843</v>
      </c>
      <c r="CY66" s="126">
        <v>6717</v>
      </c>
      <c r="CZ66" s="126"/>
      <c r="DA66" s="126"/>
      <c r="DB66" s="126"/>
      <c r="DC66" s="126"/>
      <c r="DD66" s="289">
        <v>4</v>
      </c>
      <c r="DE66" s="289">
        <v>3.6341827746238393</v>
      </c>
      <c r="DF66" s="289">
        <v>3.9956433492932071</v>
      </c>
      <c r="DG66" s="289"/>
      <c r="DH66" s="289"/>
      <c r="DI66" s="289">
        <v>0.69165741824219928</v>
      </c>
      <c r="DJ66" s="289"/>
      <c r="DK66" s="289"/>
      <c r="DL66" s="289">
        <v>4</v>
      </c>
      <c r="DM66" s="289">
        <v>3.7923730638134252</v>
      </c>
      <c r="DN66" s="289">
        <v>1</v>
      </c>
      <c r="DO66" s="289"/>
      <c r="DP66" s="289">
        <v>27</v>
      </c>
      <c r="DQ66" s="289"/>
      <c r="DR66" s="289">
        <v>42</v>
      </c>
      <c r="DS66" s="289"/>
      <c r="DT66" s="289">
        <v>74</v>
      </c>
      <c r="DU66" s="289"/>
      <c r="DV66" s="289">
        <v>0</v>
      </c>
      <c r="DW66" s="289"/>
      <c r="DX66" s="289">
        <v>6.4</v>
      </c>
      <c r="DY66" s="289"/>
      <c r="DZ66" s="289">
        <v>15.8</v>
      </c>
      <c r="EA66" s="289"/>
      <c r="EB66" s="127">
        <f>SUM(RD[[#This Row],[IS1_Inv1_M1]:[IS1_Inv1_M2]])</f>
        <v>14371</v>
      </c>
      <c r="EC66" s="127">
        <f>SUM(RD[[#This Row],[IS2_Inv1_M1]:[IS5_Inv1_M4]])</f>
        <v>102929</v>
      </c>
      <c r="ED66" s="127">
        <f>SUM(RD[[#This Row],[IS6_Inv1_M1]:[IS6_Inv2_M2]])+SUM(RD[[#This Row],[IS8_Inv1_M1]:[IS8_Inv4_M2]])</f>
        <v>86560</v>
      </c>
      <c r="EE66" s="127">
        <f>SUM(RD[[#This Row],[IS7_Inv1_M1]:[IS7_Inv1_M2]])</f>
        <v>14517</v>
      </c>
      <c r="EF66" s="127">
        <f>SUM(RD[[#This Row],[IS9_Inv1_M1]:[IS12_Inv2_M4]])</f>
        <v>173809</v>
      </c>
      <c r="EG66" s="127">
        <f>SUM(RD[[#This Row],[IS13_Inv1_M1]:[IS14_Inv1_M4]])</f>
        <v>78230</v>
      </c>
      <c r="EH66" s="127">
        <f>SUM(RD[[#This Row],[IS15_Inv1_M1]:[IS15_Inv2_M1]])</f>
        <v>3200</v>
      </c>
      <c r="EI66" s="127">
        <f>SUM(RD[[#This Row],[IS16_Inv1_M1]:[IS17_Inv2_M2]])</f>
        <v>44555</v>
      </c>
      <c r="EJ66" s="127">
        <f>SUM(RD[[#This Row],[IS18_Inv1_M1]:[IS19_Inv2_M2]])</f>
        <v>51557</v>
      </c>
      <c r="EK66" s="127">
        <f>SUM(RD[[#This Row],[IS20_Inv1_M1]:[IS20_Inv2_M2]])</f>
        <v>0</v>
      </c>
      <c r="EL66" s="290">
        <f>SUM(RD[[#This Row],[O2R4_P1]:[O2R22_P2]])</f>
        <v>569728</v>
      </c>
      <c r="EM66" s="127">
        <f>IFERROR(AVERAGEIF(RD[[#This Row],[POA_UP_MCR (KWh/m2)]:[POA_UP_Ph3 (KWh/m2)2]],"&lt;&gt;0",RD[[#This Row],[POA_UP_MCR (KWh/m2)]:[POA_UP_Ph3 (KWh/m2)2]]),"")</f>
        <v>3.8766087079723488</v>
      </c>
      <c r="EN66" s="127">
        <f>IFERROR(AVERAGEIF(RD[[#This Row],[POA_Down_MCR (KWh/m2)]:[POA_Down_Ph3 (KWh/m2)22]],"&lt;&gt;0",RD[[#This Row],[POA_Down_MCR (KWh/m2)]:[POA_Down_Ph3 (KWh/m2)22]]),"")</f>
        <v>0.69165741824219928</v>
      </c>
      <c r="EO66" s="127">
        <f>IFERROR(AVERAGEIF(RD[[#This Row],[GHI_UP_MCR (KWh/m2)]:[GHI_UP_IS1 (KWh/m2)]],"&lt;&gt;0",RD[[#This Row],[GHI_UP_MCR (KWh/m2)]:[GHI_UP_IS1 (KWh/m2)]]),"")</f>
        <v>3.8961865319067126</v>
      </c>
      <c r="EP66" s="127">
        <f>IFERROR(AVERAGEIF(RD[[#This Row],[GHI_Down_MCR (KWh/m2)]:[GHI_Down_IS1 (KWh/m2)]],"&lt;&gt;0",RD[[#This Row],[GHI_Down_MCR (KWh/m2)]:[GHI_Down_IS1 (KWh/m2)]]),"")</f>
        <v>1</v>
      </c>
      <c r="EQ66" s="128">
        <v>640.30499999999995</v>
      </c>
      <c r="ER66" s="128">
        <v>923.97199999999998</v>
      </c>
      <c r="ES66" s="128">
        <v>85.734999999999999</v>
      </c>
      <c r="ET66" s="128">
        <v>254.179</v>
      </c>
      <c r="EU66" s="128">
        <v>199.18600000000001</v>
      </c>
      <c r="EV66" s="128">
        <v>305.93599999999998</v>
      </c>
      <c r="EW66" s="128"/>
      <c r="EX66" s="128">
        <v>94.891000000000005</v>
      </c>
      <c r="EY66" s="128">
        <v>203361</v>
      </c>
      <c r="EZ66" s="128">
        <v>266869</v>
      </c>
      <c r="FA66" s="128">
        <v>139.40899999999999</v>
      </c>
      <c r="FB66" s="128">
        <v>92.454999999999998</v>
      </c>
      <c r="FC66" s="128">
        <v>291.59500000000003</v>
      </c>
      <c r="FD66" s="128">
        <v>116.687</v>
      </c>
      <c r="FE66" s="128">
        <v>0.122</v>
      </c>
      <c r="FF66" s="128">
        <v>0</v>
      </c>
      <c r="FG66" s="128">
        <v>230.989</v>
      </c>
      <c r="FH66" s="291" t="str">
        <f>IF((RD[[#This Row],[33 kV_Wind_F1_Ex]]-EQ65)*165000&lt;=0,"",(RD[[#This Row],[33 kV_Wind_F1_Ex]]-EQ65)*165000)</f>
        <v/>
      </c>
      <c r="FI66" s="292">
        <f>IF((RD[[#This Row],[33 kV_Wind_F2_Ex]]-ER65)*165000&lt;=0,"",(RD[[#This Row],[33 kV_Wind_F2_Ex]]-ER65)*165000)</f>
        <v>372899.99999999849</v>
      </c>
      <c r="FJ66" s="131">
        <f>IF((RD[[#This Row],[33 kV_Wind_F3_Ex]]-ES65)*225000&lt;=0,"",(RD[[#This Row],[33 kV_Wind_F3_Ex]]-ES65)*225000)</f>
        <v>166724.99999999991</v>
      </c>
      <c r="FK66" s="131">
        <f>IF((RD[[#This Row],[33 kV_Wind_F4_Ex]]-ET65)*165000&lt;=0,"",(RD[[#This Row],[33 kV_Wind_F4_Ex]]-ET65)*165000)</f>
        <v>355409.99999999942</v>
      </c>
      <c r="FL66" s="228">
        <f>IF((RD[[#This Row],[33 kV_Solar_F1_Ex]]-EU65)*225000&lt;=0,"",(RD[[#This Row],[33 kV_Solar_F1_Ex]]-EU65)*225000)</f>
        <v>149849.99999999927</v>
      </c>
      <c r="FM66" s="132">
        <f>IF((RD[[#This Row],[33kV_Solar_F2_Ex]]-EV65)*225000&lt;=0,"",(RD[[#This Row],[33kV_Solar_F2_Ex]]-EV65)*225000)</f>
        <v>116099.9999999916</v>
      </c>
      <c r="FN66" s="292"/>
      <c r="FO66" s="131">
        <f>IF((RD[[#This Row],[33kV_Solar_F4_Ex]]-EX65)*225000&lt;=0,"",(RD[[#This Row],[33kV_Solar_F4_Ex]]-EX65)*225000)</f>
        <v>122175.00000000143</v>
      </c>
      <c r="FP66" s="292">
        <f>IF((RD[[#This Row],[33kV_OG1_Ex]]-EY65)*1000&lt;=0,0,(RD[[#This Row],[33kV_OG1_Ex]]-EY65)*1000)</f>
        <v>388000</v>
      </c>
      <c r="FQ66" s="228">
        <f>IFERROR(IF((RD[[#This Row],[33kV_OG2_Ex]]-EZ65)*1000&lt;=0,0,(RD[[#This Row],[33kV_OG2_Ex]]-EZ65)*1000),0)</f>
        <v>897000</v>
      </c>
      <c r="FR66" s="132">
        <f>IF((RD[[#This Row],[220kV_TX1_Ex]]-FA65)*800000&lt;=0,0,(RD[[#This Row],[220kV_TX1_Ex]]-FA65)*800000)</f>
        <v>383999.99999999179</v>
      </c>
      <c r="FS66" s="228">
        <f>IF((RD[[#This Row],[220kV_Tx2_Ex]]-FB65)*800000&lt;=0,0,(RD[[#This Row],[220kV_Tx2_Ex]]-FB65)*800000)</f>
        <v>887199.99999999569</v>
      </c>
      <c r="FT66" s="292">
        <f>IF((RD[[#This Row],[220kV_TL_TVM_Ex]]-FC65)*1600000&lt;=0,0,(RD[[#This Row],[220kV_TL_TVM_Ex]]-FC65)*1600000)</f>
        <v>1273600.0000000787</v>
      </c>
      <c r="FU66" s="292">
        <f>IF((RD[[#This Row],[220kV_C&amp;R_PQM_Ex]]-FD65)*1600000&lt;=0,"",(RD[[#This Row],[220kV_C&amp;R_PQM_Ex]]-FD65)*1600000)</f>
        <v>1276800.0000000028</v>
      </c>
      <c r="FV66" s="228">
        <f>IFERROR(IF((RD[[#This Row],[220KV_C&amp;R_PQM_Im]]-FE65)*1600000&lt;=0,0,(RD[[#This Row],[220KV_C&amp;R_PQM_Im]]-FE65)*1600000),"")</f>
        <v>0</v>
      </c>
      <c r="FW66" s="228">
        <f>(RD[[#This Row],[33kV_Aux1_Im]]-FB63)</f>
        <v>-88.796999999999997</v>
      </c>
      <c r="FX66" s="228">
        <f>IF((RD[[#This Row],[33kV_Aux2_Im]]-FG65)*1000&lt;=0,"",(RD[[#This Row],[33kV_Aux2_Im]]-FG65)*1000)</f>
        <v>379.99999999999545</v>
      </c>
      <c r="FY66" s="292">
        <f>IFERROR(RD[[#This Row],[33kV_OG1_Energy (MWh)]]+RD[[#This Row],[33kV_OG2_Energy (MWh)]],"")</f>
        <v>1285000</v>
      </c>
      <c r="FZ66" s="292">
        <f>IFERROR(RD[[#This Row],[220kV_TL_TVM Energy (MWh)]]-RD[[#This Row],[220KV_C&amp;R_PQM_im (MWh)]],"")</f>
        <v>1273600.0000000787</v>
      </c>
      <c r="GA66" s="229">
        <f>IFERROR(RD[[#This Row],[33 kV Total Export (MWH)]]/RD[[#This Row],[220 KV Net Export (MWh)]]-1,"")</f>
        <v>8.9510050250631856E-3</v>
      </c>
      <c r="GB66" s="230">
        <f>IFERROR((RD[[#This Row],[Sunset Time (POA&lt;20 W/m2)]]-RD[[#This Row],[Sunrise Time (POA&gt;20 W/m2)]])*24,0)</f>
        <v>11.983333333333333</v>
      </c>
      <c r="GC66" s="231">
        <f>IFERROR(SUM(RD[[#This Row],[33 kV_Solar_F1_Energy (kWh)]:[33 kV_Solar_F4_Energy (MWh)]])+(RD[[#This Row],[33 kV_Wind_F3_Energy (MWh)]])-(RD[[#This Row],[33 kV Line Loss (%)]]*RD[[#This Row],[220 KV Net Export (MWh)]]),"")</f>
        <v>543450.00000007101</v>
      </c>
      <c r="GD66" s="57">
        <f t="shared" si="190"/>
        <v>554849.9999999922</v>
      </c>
      <c r="GE66" s="143">
        <v>161.68</v>
      </c>
      <c r="GF66" s="57">
        <f t="shared" si="193"/>
        <v>728309.9999999979</v>
      </c>
      <c r="GG66" s="8">
        <f>IFERROR(RD[[#This Row],[Wind Export (33 kV)]]*(1-RD[[#This Row],[33 kV Line Loss (%)]]),RD[[#This Row],[Wind Export (33 kV)]])</f>
        <v>721790.89353019418</v>
      </c>
      <c r="GH66" s="144"/>
      <c r="GI66" s="144"/>
      <c r="GJ66" t="str">
        <f>IFERROR(RD[[#This Row],[E_AC (WPR)]]/RD[[#This Row],[E_DC (WPR)]],"")</f>
        <v/>
      </c>
    </row>
    <row r="67" spans="1:192">
      <c r="A67" s="124">
        <f t="shared" si="195"/>
        <v>45807</v>
      </c>
      <c r="B67" s="129">
        <f>YEAR(RD[[#This Row],[Date]])+IF(MONTH(RD[[#This Row],[Date]])&gt;=4,1,0)</f>
        <v>2026</v>
      </c>
      <c r="C67" s="129">
        <f>YEAR(RD[[#This Row],[Date]])</f>
        <v>2025</v>
      </c>
      <c r="D67" s="130">
        <f t="shared" si="197"/>
        <v>45778</v>
      </c>
      <c r="E67" s="129">
        <f>DAY(EOMONTH(RD[[#This Row],[Date]],0))</f>
        <v>31</v>
      </c>
      <c r="F67" s="136">
        <v>0.28055555555555556</v>
      </c>
      <c r="G67" s="136">
        <v>0.77222222222222225</v>
      </c>
      <c r="H67" s="126">
        <v>5917</v>
      </c>
      <c r="I67" s="126">
        <v>6042</v>
      </c>
      <c r="J67" s="126">
        <v>5931</v>
      </c>
      <c r="K67" s="126">
        <v>5678</v>
      </c>
      <c r="L67" s="126">
        <v>5856</v>
      </c>
      <c r="M67" s="126">
        <v>5809</v>
      </c>
      <c r="N67" s="126">
        <v>5997</v>
      </c>
      <c r="O67" s="126">
        <v>5876</v>
      </c>
      <c r="P67" s="126">
        <v>5831</v>
      </c>
      <c r="Q67" s="126">
        <v>5912</v>
      </c>
      <c r="R67" s="126">
        <v>5548</v>
      </c>
      <c r="S67" s="126">
        <v>5566</v>
      </c>
      <c r="T67" s="126">
        <v>5447</v>
      </c>
      <c r="U67" s="126">
        <v>5918</v>
      </c>
      <c r="V67" s="126">
        <v>4141</v>
      </c>
      <c r="W67" s="126">
        <v>3895</v>
      </c>
      <c r="X67" s="126">
        <v>4012</v>
      </c>
      <c r="Y67" s="126">
        <v>3727</v>
      </c>
      <c r="Z67" s="126">
        <v>5601</v>
      </c>
      <c r="AA67" s="126">
        <v>5551</v>
      </c>
      <c r="AB67" s="126">
        <v>4999</v>
      </c>
      <c r="AC67" s="126">
        <v>5127</v>
      </c>
      <c r="AD67" s="126">
        <v>5872</v>
      </c>
      <c r="AE67" s="126">
        <v>5972</v>
      </c>
      <c r="AF67" s="126">
        <v>6278</v>
      </c>
      <c r="AG67" s="126">
        <v>6407</v>
      </c>
      <c r="AH67" s="126">
        <v>5873</v>
      </c>
      <c r="AI67" s="126">
        <v>6118</v>
      </c>
      <c r="AJ67" s="126">
        <v>5724</v>
      </c>
      <c r="AK67" s="126">
        <v>5570</v>
      </c>
      <c r="AL67" s="126">
        <v>5292</v>
      </c>
      <c r="AM67" s="126">
        <v>5516</v>
      </c>
      <c r="AN67" s="126">
        <v>4751</v>
      </c>
      <c r="AO67" s="126">
        <v>4755</v>
      </c>
      <c r="AP67" s="126">
        <v>4202</v>
      </c>
      <c r="AQ67" s="126">
        <v>4248</v>
      </c>
      <c r="AR67" s="126">
        <v>4489</v>
      </c>
      <c r="AS67" s="126">
        <v>4635</v>
      </c>
      <c r="AT67" s="126">
        <v>4518</v>
      </c>
      <c r="AU67" s="126">
        <v>4559</v>
      </c>
      <c r="AV67" s="126">
        <v>4920</v>
      </c>
      <c r="AW67" s="126">
        <v>4558</v>
      </c>
      <c r="AX67" s="126">
        <v>4727</v>
      </c>
      <c r="AY67" s="126">
        <v>4801</v>
      </c>
      <c r="AZ67" s="126">
        <v>5069</v>
      </c>
      <c r="BA67" s="126">
        <v>1584</v>
      </c>
      <c r="BB67" s="126">
        <v>4688</v>
      </c>
      <c r="BC67" s="126">
        <v>4717</v>
      </c>
      <c r="BD67" s="126">
        <v>4320</v>
      </c>
      <c r="BE67" s="126">
        <v>4494</v>
      </c>
      <c r="BF67" s="126">
        <v>4687</v>
      </c>
      <c r="BG67" s="126">
        <v>4583</v>
      </c>
      <c r="BH67" s="126">
        <v>4927</v>
      </c>
      <c r="BI67" s="126">
        <v>4161</v>
      </c>
      <c r="BJ67" s="126">
        <v>4407</v>
      </c>
      <c r="BK67" s="126">
        <v>4429</v>
      </c>
      <c r="BL67" s="126">
        <v>4570</v>
      </c>
      <c r="BM67" s="126">
        <v>4545</v>
      </c>
      <c r="BN67" s="126">
        <v>4145</v>
      </c>
      <c r="BO67" s="126">
        <v>4490</v>
      </c>
      <c r="BP67" s="126">
        <v>4495</v>
      </c>
      <c r="BQ67" s="126">
        <v>4429</v>
      </c>
      <c r="BR67" s="126">
        <v>4570</v>
      </c>
      <c r="BS67" s="126">
        <v>4798</v>
      </c>
      <c r="BT67" s="126">
        <v>6431</v>
      </c>
      <c r="BU67" s="126">
        <v>5877</v>
      </c>
      <c r="BV67" s="126">
        <v>6641</v>
      </c>
      <c r="BW67" s="126">
        <v>6357</v>
      </c>
      <c r="BX67" s="126">
        <v>6199</v>
      </c>
      <c r="BY67" s="126">
        <v>5626</v>
      </c>
      <c r="BZ67" s="126">
        <v>6677</v>
      </c>
      <c r="CA67" s="126">
        <v>6379</v>
      </c>
      <c r="CB67" s="126">
        <v>4812</v>
      </c>
      <c r="CC67" s="126">
        <v>3564</v>
      </c>
      <c r="CD67" s="126">
        <v>4319</v>
      </c>
      <c r="CE67" s="126">
        <v>3640</v>
      </c>
      <c r="CF67" s="126">
        <v>2634</v>
      </c>
      <c r="CG67" s="126">
        <v>214</v>
      </c>
      <c r="CH67" s="126">
        <v>6070</v>
      </c>
      <c r="CI67" s="126">
        <v>6163</v>
      </c>
      <c r="CJ67" s="126">
        <v>6282</v>
      </c>
      <c r="CK67" s="126">
        <v>6600</v>
      </c>
      <c r="CL67" s="126">
        <v>6832</v>
      </c>
      <c r="CM67" s="126">
        <v>4185</v>
      </c>
      <c r="CN67" s="126">
        <v>3518</v>
      </c>
      <c r="CO67" s="126">
        <v>3396</v>
      </c>
      <c r="CP67" s="126">
        <v>3126</v>
      </c>
      <c r="CQ67" s="126">
        <v>2160</v>
      </c>
      <c r="CR67" s="126">
        <v>1373</v>
      </c>
      <c r="CS67" s="126">
        <v>1638</v>
      </c>
      <c r="CT67" s="126">
        <v>1959</v>
      </c>
      <c r="CU67" s="126">
        <v>1912</v>
      </c>
      <c r="CV67" s="126">
        <v>6223</v>
      </c>
      <c r="CW67" s="126">
        <v>6403</v>
      </c>
      <c r="CX67" s="126">
        <v>5450</v>
      </c>
      <c r="CY67" s="126">
        <v>5504</v>
      </c>
      <c r="CZ67" s="126"/>
      <c r="DA67" s="126"/>
      <c r="DB67" s="126"/>
      <c r="DC67" s="126"/>
      <c r="DD67" s="289">
        <v>4.4243420959097302</v>
      </c>
      <c r="DE67" s="289">
        <v>4.2654844560837955</v>
      </c>
      <c r="DF67" s="289">
        <v>4.2317407887403551</v>
      </c>
      <c r="DG67" s="289"/>
      <c r="DH67" s="289"/>
      <c r="DI67" s="289">
        <v>0.81940451361904976</v>
      </c>
      <c r="DJ67" s="289"/>
      <c r="DK67" s="289"/>
      <c r="DL67" s="289">
        <v>4.2755999060818057</v>
      </c>
      <c r="DM67" s="289">
        <v>4.4541490358361138</v>
      </c>
      <c r="DN67" s="289">
        <v>0.83070482143864544</v>
      </c>
      <c r="DO67" s="289"/>
      <c r="DP67" s="289">
        <v>28.962115655853317</v>
      </c>
      <c r="DQ67" s="289"/>
      <c r="DR67" s="289">
        <v>45.339195543018313</v>
      </c>
      <c r="DS67" s="289"/>
      <c r="DT67" s="289">
        <v>66.790832157968993</v>
      </c>
      <c r="DU67" s="289"/>
      <c r="DV67" s="289">
        <v>0</v>
      </c>
      <c r="DW67" s="289"/>
      <c r="DX67" s="289">
        <v>7.9</v>
      </c>
      <c r="DY67" s="289"/>
      <c r="DZ67" s="289">
        <v>11.7</v>
      </c>
      <c r="EA67" s="289"/>
      <c r="EB67" s="127">
        <f>SUM(RD[[#This Row],[IS1_Inv1_M1]:[IS1_Inv1_M2]])</f>
        <v>11959</v>
      </c>
      <c r="EC67" s="127">
        <f>SUM(RD[[#This Row],[IS2_Inv1_M1]:[IS5_Inv1_M4]])</f>
        <v>85144</v>
      </c>
      <c r="ED67" s="127">
        <f>SUM(RD[[#This Row],[IS6_Inv1_M1]:[IS6_Inv2_M2]])+SUM(RD[[#This Row],[IS8_Inv1_M1]:[IS8_Inv4_M2]])</f>
        <v>68056</v>
      </c>
      <c r="EE67" s="127">
        <f>SUM(RD[[#This Row],[IS7_Inv1_M1]:[IS7_Inv1_M2]])</f>
        <v>11844</v>
      </c>
      <c r="EF67" s="127">
        <f>SUM(RD[[#This Row],[IS9_Inv1_M1]:[IS12_Inv2_M4]])</f>
        <v>143271</v>
      </c>
      <c r="EG67" s="127">
        <f>SUM(RD[[#This Row],[IS13_Inv1_M1]:[IS14_Inv1_M4]])</f>
        <v>66522</v>
      </c>
      <c r="EH67" s="127">
        <f>SUM(RD[[#This Row],[IS15_Inv1_M1]:[IS15_Inv2_M1]])</f>
        <v>2848</v>
      </c>
      <c r="EI67" s="127">
        <f>SUM(RD[[#This Row],[IS16_Inv1_M1]:[IS17_Inv2_M2]])</f>
        <v>36132</v>
      </c>
      <c r="EJ67" s="127">
        <f>SUM(RD[[#This Row],[IS18_Inv1_M1]:[IS19_Inv2_M2]])</f>
        <v>42662</v>
      </c>
      <c r="EK67" s="127">
        <f>SUM(RD[[#This Row],[IS20_Inv1_M1]:[IS20_Inv2_M2]])</f>
        <v>0</v>
      </c>
      <c r="EL67" s="290">
        <f>SUM(RD[[#This Row],[O2R4_P1]:[O2R22_P2]])</f>
        <v>468438</v>
      </c>
      <c r="EM67" s="127">
        <f>IFERROR(AVERAGEIF(RD[[#This Row],[POA_UP_MCR (KWh/m2)]:[POA_UP_Ph3 (KWh/m2)2]],"&lt;&gt;0",RD[[#This Row],[POA_UP_MCR (KWh/m2)]:[POA_UP_Ph3 (KWh/m2)2]]),"")</f>
        <v>4.3071891135779605</v>
      </c>
      <c r="EN67" s="127">
        <f>IFERROR(AVERAGEIF(RD[[#This Row],[POA_Down_MCR (KWh/m2)]:[POA_Down_Ph3 (KWh/m2)22]],"&lt;&gt;0",RD[[#This Row],[POA_Down_MCR (KWh/m2)]:[POA_Down_Ph3 (KWh/m2)22]]),"")</f>
        <v>0.81940451361904976</v>
      </c>
      <c r="EO67" s="127">
        <f>IFERROR(AVERAGEIF(RD[[#This Row],[GHI_UP_MCR (KWh/m2)]:[GHI_UP_IS1 (KWh/m2)]],"&lt;&gt;0",RD[[#This Row],[GHI_UP_MCR (KWh/m2)]:[GHI_UP_IS1 (KWh/m2)]]),"")</f>
        <v>4.3648744709589593</v>
      </c>
      <c r="EP67" s="127">
        <f>IFERROR(AVERAGEIF(RD[[#This Row],[GHI_Down_MCR (KWh/m2)]:[GHI_Down_IS1 (KWh/m2)]],"&lt;&gt;0",RD[[#This Row],[GHI_Down_MCR (KWh/m2)]:[GHI_Down_IS1 (KWh/m2)]]),"")</f>
        <v>0.83070482143864544</v>
      </c>
      <c r="EQ67" s="128">
        <v>640.30499999999995</v>
      </c>
      <c r="ER67" s="128">
        <v>926.59299999999996</v>
      </c>
      <c r="ES67" s="128">
        <v>86.346999999999994</v>
      </c>
      <c r="ET67" s="128">
        <v>256.52</v>
      </c>
      <c r="EU67" s="128">
        <v>199.72300000000001</v>
      </c>
      <c r="EV67" s="128">
        <v>306.36200000000002</v>
      </c>
      <c r="EW67" s="128"/>
      <c r="EX67" s="128">
        <v>95.346999999999994</v>
      </c>
      <c r="EY67" s="128">
        <v>203681</v>
      </c>
      <c r="EZ67" s="128">
        <v>267824</v>
      </c>
      <c r="FA67" s="128">
        <v>139.804</v>
      </c>
      <c r="FB67" s="128">
        <v>93.637</v>
      </c>
      <c r="FC67" s="128">
        <v>292.387</v>
      </c>
      <c r="FD67" s="128">
        <v>117.479</v>
      </c>
      <c r="FE67" s="128">
        <v>0.122</v>
      </c>
      <c r="FF67" s="128">
        <v>0</v>
      </c>
      <c r="FG67" s="128">
        <v>231.369</v>
      </c>
      <c r="FH67" s="291" t="str">
        <f>IF((RD[[#This Row],[33 kV_Wind_F1_Ex]]-EQ66)*165000&lt;=0,"",(RD[[#This Row],[33 kV_Wind_F1_Ex]]-EQ66)*165000)</f>
        <v/>
      </c>
      <c r="FI67" s="292">
        <f>IF((RD[[#This Row],[33 kV_Wind_F2_Ex]]-ER66)*165000&lt;=0,"",(RD[[#This Row],[33 kV_Wind_F2_Ex]]-ER66)*165000)</f>
        <v>432464.99999999686</v>
      </c>
      <c r="FJ67" s="131">
        <f>IF((RD[[#This Row],[33 kV_Wind_F3_Ex]]-ES66)*225000&lt;=0,"",(RD[[#This Row],[33 kV_Wind_F3_Ex]]-ES66)*225000)</f>
        <v>137699.99999999884</v>
      </c>
      <c r="FK67" s="131">
        <f>IF((RD[[#This Row],[33 kV_Wind_F4_Ex]]-ET66)*165000&lt;=0,"",(RD[[#This Row],[33 kV_Wind_F4_Ex]]-ET66)*165000)</f>
        <v>386264.99999999668</v>
      </c>
      <c r="FL67" s="228">
        <f>IF((RD[[#This Row],[33 kV_Solar_F1_Ex]]-EU66)*225000&lt;=0,"",(RD[[#This Row],[33 kV_Solar_F1_Ex]]-EU66)*225000)</f>
        <v>120825.00000000138</v>
      </c>
      <c r="FM67" s="132">
        <f>IF((RD[[#This Row],[33kV_Solar_F2_Ex]]-EV66)*225000&lt;=0,"",(RD[[#This Row],[33kV_Solar_F2_Ex]]-EV66)*225000)</f>
        <v>95850.000000010026</v>
      </c>
      <c r="FN67" s="292"/>
      <c r="FO67" s="131">
        <f>IF((RD[[#This Row],[33kV_Solar_F4_Ex]]-EX66)*225000&lt;=0,"",(RD[[#This Row],[33kV_Solar_F4_Ex]]-EX66)*225000)</f>
        <v>102599.9999999975</v>
      </c>
      <c r="FP67" s="292">
        <f>IF((RD[[#This Row],[33kV_OG1_Ex]]-EY66)*1000&lt;=0,0,(RD[[#This Row],[33kV_OG1_Ex]]-EY66)*1000)</f>
        <v>320000</v>
      </c>
      <c r="FQ67" s="228">
        <f>IFERROR(IF((RD[[#This Row],[33kV_OG2_Ex]]-EZ66)*1000&lt;=0,0,(RD[[#This Row],[33kV_OG2_Ex]]-EZ66)*1000),0)</f>
        <v>955000</v>
      </c>
      <c r="FR67" s="132">
        <f>IF((RD[[#This Row],[220kV_TX1_Ex]]-FA66)*800000&lt;=0,0,(RD[[#This Row],[220kV_TX1_Ex]]-FA66)*800000)</f>
        <v>316000.00000000821</v>
      </c>
      <c r="FS67" s="228">
        <f>IF((RD[[#This Row],[220kV_Tx2_Ex]]-FB66)*800000&lt;=0,0,(RD[[#This Row],[220kV_Tx2_Ex]]-FB66)*800000)</f>
        <v>945600.00000000175</v>
      </c>
      <c r="FT67" s="292">
        <f>IF((RD[[#This Row],[220kV_TL_TVM_Ex]]-FC66)*1600000&lt;=0,0,(RD[[#This Row],[220kV_TL_TVM_Ex]]-FC66)*1600000)</f>
        <v>1267199.9999999572</v>
      </c>
      <c r="FU67" s="292">
        <f>IF((RD[[#This Row],[220kV_C&amp;R_PQM_Ex]]-FD66)*1600000&lt;=0,"",(RD[[#This Row],[220kV_C&amp;R_PQM_Ex]]-FD66)*1600000)</f>
        <v>1267200.0000000026</v>
      </c>
      <c r="FV67" s="228">
        <f>IFERROR(IF((RD[[#This Row],[220KV_C&amp;R_PQM_Im]]-FE66)*1600000&lt;=0,0,(RD[[#This Row],[220KV_C&amp;R_PQM_Im]]-FE66)*1600000),"")</f>
        <v>0</v>
      </c>
      <c r="FW67" s="228">
        <f>(RD[[#This Row],[33kV_Aux1_Im]]-FB64)</f>
        <v>-90.230999999999995</v>
      </c>
      <c r="FX67" s="228">
        <f>IF((RD[[#This Row],[33kV_Aux2_Im]]-FG66)*1000&lt;=0,"",(RD[[#This Row],[33kV_Aux2_Im]]-FG66)*1000)</f>
        <v>379.99999999999545</v>
      </c>
      <c r="FY67" s="292">
        <f>IFERROR(RD[[#This Row],[33kV_OG1_Energy (MWh)]]+RD[[#This Row],[33kV_OG2_Energy (MWh)]],"")</f>
        <v>1275000</v>
      </c>
      <c r="FZ67" s="292">
        <f>IFERROR(RD[[#This Row],[220kV_TL_TVM Energy (MWh)]]-RD[[#This Row],[220KV_C&amp;R_PQM_im (MWh)]],"")</f>
        <v>1267199.9999999572</v>
      </c>
      <c r="GA67" s="229">
        <f>IFERROR(RD[[#This Row],[33 kV Total Export (MWH)]]/RD[[#This Row],[220 KV Net Export (MWh)]]-1,"")</f>
        <v>6.155303030336956E-3</v>
      </c>
      <c r="GB67" s="230">
        <f>IFERROR((RD[[#This Row],[Sunset Time (POA&lt;20 W/m2)]]-RD[[#This Row],[Sunrise Time (POA&gt;20 W/m2)]])*24,0)</f>
        <v>11.8</v>
      </c>
      <c r="GC67" s="231">
        <f>IFERROR(SUM(RD[[#This Row],[33 kV_Solar_F1_Energy (kWh)]:[33 kV_Solar_F4_Energy (MWh)]])+(RD[[#This Row],[33 kV_Wind_F3_Energy (MWh)]])-(RD[[#This Row],[33 kV Line Loss (%)]]*RD[[#This Row],[220 KV Net Export (MWh)]]),"")</f>
        <v>449174.99999996502</v>
      </c>
      <c r="GD67" s="57">
        <f t="shared" si="190"/>
        <v>456975.00000000774</v>
      </c>
      <c r="GE67" s="143">
        <v>161.68</v>
      </c>
      <c r="GF67" s="57">
        <f t="shared" si="193"/>
        <v>818729.99999999348</v>
      </c>
      <c r="GG67" s="8">
        <f>IFERROR(RD[[#This Row],[Wind Export (33 kV)]]*(1-RD[[#This Row],[33 kV Line Loss (%)]]),RD[[#This Row],[Wind Export (33 kV)]])</f>
        <v>813690.46874996577</v>
      </c>
      <c r="GH67" s="144"/>
      <c r="GI67" s="144"/>
      <c r="GJ67" t="str">
        <f>IFERROR(RD[[#This Row],[E_AC (WPR)]]/RD[[#This Row],[E_DC (WPR)]],"")</f>
        <v/>
      </c>
    </row>
    <row r="68" spans="1:192">
      <c r="A68" s="124">
        <f t="shared" si="195"/>
        <v>45808</v>
      </c>
      <c r="B68" s="129">
        <f>YEAR(RD[[#This Row],[Date]])+IF(MONTH(RD[[#This Row],[Date]])&gt;=4,1,0)</f>
        <v>2026</v>
      </c>
      <c r="C68" s="129">
        <f>YEAR(RD[[#This Row],[Date]])</f>
        <v>2025</v>
      </c>
      <c r="D68" s="130">
        <f t="shared" si="197"/>
        <v>45778</v>
      </c>
      <c r="E68" s="129">
        <f>DAY(EOMONTH(RD[[#This Row],[Date]],0))</f>
        <v>31</v>
      </c>
      <c r="F68" s="136">
        <v>0.26319444444444445</v>
      </c>
      <c r="G68" s="136">
        <v>0.77152777777777781</v>
      </c>
      <c r="H68" s="126">
        <v>10906</v>
      </c>
      <c r="I68" s="126">
        <v>11102</v>
      </c>
      <c r="J68" s="126">
        <v>10859</v>
      </c>
      <c r="K68" s="126">
        <v>10388</v>
      </c>
      <c r="L68" s="126">
        <v>10708</v>
      </c>
      <c r="M68" s="126">
        <v>10681</v>
      </c>
      <c r="N68" s="126">
        <v>11011</v>
      </c>
      <c r="O68" s="126">
        <v>10849</v>
      </c>
      <c r="P68" s="126">
        <v>10721</v>
      </c>
      <c r="Q68" s="126">
        <v>10855</v>
      </c>
      <c r="R68" s="126">
        <v>10604</v>
      </c>
      <c r="S68" s="126">
        <v>10669</v>
      </c>
      <c r="T68" s="126">
        <v>10414</v>
      </c>
      <c r="U68" s="126">
        <v>11256</v>
      </c>
      <c r="V68" s="126">
        <v>7789</v>
      </c>
      <c r="W68" s="126">
        <v>7387</v>
      </c>
      <c r="X68" s="126">
        <v>7612</v>
      </c>
      <c r="Y68" s="126">
        <v>7112</v>
      </c>
      <c r="Z68" s="126">
        <v>10839</v>
      </c>
      <c r="AA68" s="126">
        <v>10435</v>
      </c>
      <c r="AB68" s="126">
        <v>9893</v>
      </c>
      <c r="AC68" s="126">
        <v>10097</v>
      </c>
      <c r="AD68" s="126">
        <v>10945</v>
      </c>
      <c r="AE68" s="126">
        <v>11075</v>
      </c>
      <c r="AF68" s="126">
        <v>11267</v>
      </c>
      <c r="AG68" s="126">
        <v>11522</v>
      </c>
      <c r="AH68" s="126">
        <v>10663</v>
      </c>
      <c r="AI68" s="126">
        <v>11132</v>
      </c>
      <c r="AJ68" s="126">
        <v>10445</v>
      </c>
      <c r="AK68" s="126">
        <v>10219</v>
      </c>
      <c r="AL68" s="126">
        <v>9531</v>
      </c>
      <c r="AM68" s="126">
        <v>9199</v>
      </c>
      <c r="AN68" s="126">
        <v>7717</v>
      </c>
      <c r="AO68" s="126">
        <v>7731</v>
      </c>
      <c r="AP68" s="126">
        <v>6934</v>
      </c>
      <c r="AQ68" s="126">
        <v>7025</v>
      </c>
      <c r="AR68" s="126">
        <v>7387</v>
      </c>
      <c r="AS68" s="126">
        <v>7585</v>
      </c>
      <c r="AT68" s="126">
        <v>7413</v>
      </c>
      <c r="AU68" s="126">
        <v>7465</v>
      </c>
      <c r="AV68" s="126">
        <v>7951</v>
      </c>
      <c r="AW68" s="126">
        <v>7569</v>
      </c>
      <c r="AX68" s="126">
        <v>7746</v>
      </c>
      <c r="AY68" s="126">
        <v>7817</v>
      </c>
      <c r="AZ68" s="126">
        <v>8155</v>
      </c>
      <c r="BA68" s="126">
        <v>2642</v>
      </c>
      <c r="BB68" s="126">
        <v>7679</v>
      </c>
      <c r="BC68" s="126">
        <v>7718</v>
      </c>
      <c r="BD68" s="126">
        <v>7144</v>
      </c>
      <c r="BE68" s="126">
        <v>7437</v>
      </c>
      <c r="BF68" s="126">
        <v>7725</v>
      </c>
      <c r="BG68" s="126">
        <v>7497</v>
      </c>
      <c r="BH68" s="126">
        <v>8099</v>
      </c>
      <c r="BI68" s="126">
        <v>6948</v>
      </c>
      <c r="BJ68" s="126">
        <v>7318</v>
      </c>
      <c r="BK68" s="126">
        <v>7223</v>
      </c>
      <c r="BL68" s="126">
        <v>7365</v>
      </c>
      <c r="BM68" s="126">
        <v>7344</v>
      </c>
      <c r="BN68" s="126">
        <v>6703</v>
      </c>
      <c r="BO68" s="126">
        <v>7236</v>
      </c>
      <c r="BP68" s="126">
        <v>7237</v>
      </c>
      <c r="BQ68" s="126">
        <v>7144</v>
      </c>
      <c r="BR68" s="126">
        <v>7357</v>
      </c>
      <c r="BS68" s="126">
        <v>7781</v>
      </c>
      <c r="BT68" s="126">
        <v>11053</v>
      </c>
      <c r="BU68" s="126">
        <v>10042</v>
      </c>
      <c r="BV68" s="126">
        <v>10945</v>
      </c>
      <c r="BW68" s="126">
        <v>10528</v>
      </c>
      <c r="BX68" s="126">
        <v>10416</v>
      </c>
      <c r="BY68" s="126">
        <v>9371</v>
      </c>
      <c r="BZ68" s="126">
        <v>11022</v>
      </c>
      <c r="CA68" s="126">
        <v>10598</v>
      </c>
      <c r="CB68" s="126">
        <v>7912</v>
      </c>
      <c r="CC68" s="126">
        <v>5469</v>
      </c>
      <c r="CD68" s="126">
        <v>7210</v>
      </c>
      <c r="CE68" s="126">
        <v>6066</v>
      </c>
      <c r="CF68" s="126">
        <v>4400</v>
      </c>
      <c r="CG68" s="126">
        <v>942</v>
      </c>
      <c r="CH68" s="126">
        <v>9936</v>
      </c>
      <c r="CI68" s="126">
        <v>10078</v>
      </c>
      <c r="CJ68" s="126">
        <v>10088</v>
      </c>
      <c r="CK68" s="126">
        <v>10700</v>
      </c>
      <c r="CL68" s="126">
        <v>11035</v>
      </c>
      <c r="CM68" s="126">
        <v>6804</v>
      </c>
      <c r="CN68" s="126">
        <v>6272</v>
      </c>
      <c r="CO68" s="126">
        <v>6081</v>
      </c>
      <c r="CP68" s="126">
        <v>5577</v>
      </c>
      <c r="CQ68" s="126">
        <v>3882</v>
      </c>
      <c r="CR68" s="126">
        <v>2434</v>
      </c>
      <c r="CS68" s="126">
        <v>2926</v>
      </c>
      <c r="CT68" s="126">
        <v>4248</v>
      </c>
      <c r="CU68" s="126">
        <v>3280</v>
      </c>
      <c r="CV68" s="126">
        <v>11023</v>
      </c>
      <c r="CW68" s="126">
        <v>11631</v>
      </c>
      <c r="CX68" s="126">
        <v>10075</v>
      </c>
      <c r="CY68" s="126">
        <v>9971</v>
      </c>
      <c r="CZ68" s="126"/>
      <c r="DA68" s="126"/>
      <c r="DB68" s="126"/>
      <c r="DC68" s="126"/>
      <c r="DD68" s="289">
        <v>5.9957451806166464</v>
      </c>
      <c r="DE68" s="289">
        <v>5.9146445538226473</v>
      </c>
      <c r="DF68" s="289">
        <v>5.5853215700680243</v>
      </c>
      <c r="DG68" s="289"/>
      <c r="DH68" s="289"/>
      <c r="DI68" s="289">
        <v>1.1999352993598917</v>
      </c>
      <c r="DJ68" s="289"/>
      <c r="DK68" s="289"/>
      <c r="DL68" s="289">
        <v>6.3297364856752996</v>
      </c>
      <c r="DM68" s="289">
        <v>6.2957862615961835</v>
      </c>
      <c r="DN68" s="289">
        <v>1.1996013004092749</v>
      </c>
      <c r="DO68" s="289"/>
      <c r="DP68" s="289">
        <v>30.128267394270107</v>
      </c>
      <c r="DQ68" s="289"/>
      <c r="DR68" s="289">
        <v>48.415963001364311</v>
      </c>
      <c r="DS68" s="289"/>
      <c r="DT68" s="289">
        <v>58.584856753069595</v>
      </c>
      <c r="DU68" s="289"/>
      <c r="DV68" s="289">
        <v>0</v>
      </c>
      <c r="DW68" s="289"/>
      <c r="DX68" s="289">
        <v>7.9</v>
      </c>
      <c r="DY68" s="289"/>
      <c r="DZ68" s="289">
        <v>11.7</v>
      </c>
      <c r="EA68" s="289"/>
      <c r="EB68" s="127">
        <f>SUM(RD[[#This Row],[IS1_Inv1_M1]:[IS1_Inv1_M2]])</f>
        <v>22008</v>
      </c>
      <c r="EC68" s="127">
        <f>SUM(RD[[#This Row],[IS2_Inv1_M1]:[IS5_Inv1_M4]])</f>
        <v>158915</v>
      </c>
      <c r="ED68" s="127">
        <f>SUM(RD[[#This Row],[IS6_Inv1_M1]:[IS6_Inv2_M2]])+SUM(RD[[#This Row],[IS8_Inv1_M1]:[IS8_Inv4_M2]])</f>
        <v>125242</v>
      </c>
      <c r="EE68" s="127">
        <f>SUM(RD[[#This Row],[IS7_Inv1_M1]:[IS7_Inv1_M2]])</f>
        <v>22020</v>
      </c>
      <c r="EF68" s="127">
        <f>SUM(RD[[#This Row],[IS9_Inv1_M1]:[IS12_Inv2_M4]])</f>
        <v>234092</v>
      </c>
      <c r="EG68" s="127">
        <f>SUM(RD[[#This Row],[IS13_Inv1_M1]:[IS14_Inv1_M4]])</f>
        <v>110632</v>
      </c>
      <c r="EH68" s="127">
        <f>SUM(RD[[#This Row],[IS15_Inv1_M1]:[IS15_Inv2_M1]])</f>
        <v>5342</v>
      </c>
      <c r="EI68" s="127">
        <f>SUM(RD[[#This Row],[IS16_Inv1_M1]:[IS17_Inv2_M2]])</f>
        <v>58641</v>
      </c>
      <c r="EJ68" s="127">
        <f>SUM(RD[[#This Row],[IS18_Inv1_M1]:[IS19_Inv2_M2]])</f>
        <v>77400</v>
      </c>
      <c r="EK68" s="127">
        <f>SUM(RD[[#This Row],[IS20_Inv1_M1]:[IS20_Inv2_M2]])</f>
        <v>0</v>
      </c>
      <c r="EL68" s="290">
        <f>SUM(RD[[#This Row],[O2R4_P1]:[O2R22_P2]])</f>
        <v>814292</v>
      </c>
      <c r="EM68" s="127">
        <f>IFERROR(AVERAGEIF(RD[[#This Row],[POA_UP_MCR (KWh/m2)]:[POA_UP_Ph3 (KWh/m2)2]],"&lt;&gt;0",RD[[#This Row],[POA_UP_MCR (KWh/m2)]:[POA_UP_Ph3 (KWh/m2)2]]),"")</f>
        <v>5.8319037681691057</v>
      </c>
      <c r="EN68" s="127">
        <f>IFERROR(AVERAGEIF(RD[[#This Row],[POA_Down_MCR (KWh/m2)]:[POA_Down_Ph3 (KWh/m2)22]],"&lt;&gt;0",RD[[#This Row],[POA_Down_MCR (KWh/m2)]:[POA_Down_Ph3 (KWh/m2)22]]),"")</f>
        <v>1.1999352993598917</v>
      </c>
      <c r="EO68" s="127">
        <f>IFERROR(AVERAGEIF(RD[[#This Row],[GHI_UP_MCR (KWh/m2)]:[GHI_UP_IS1 (KWh/m2)]],"&lt;&gt;0",RD[[#This Row],[GHI_UP_MCR (KWh/m2)]:[GHI_UP_IS1 (KWh/m2)]]),"")</f>
        <v>6.3127613736357411</v>
      </c>
      <c r="EP68" s="127">
        <f>IFERROR(AVERAGEIF(RD[[#This Row],[GHI_Down_MCR (KWh/m2)]:[GHI_Down_IS1 (KWh/m2)]],"&lt;&gt;0",RD[[#This Row],[GHI_Down_MCR (KWh/m2)]:[GHI_Down_IS1 (KWh/m2)]]),"")</f>
        <v>1.1996013004092749</v>
      </c>
      <c r="EQ68" s="128">
        <v>640.30499999999995</v>
      </c>
      <c r="ER68" s="128">
        <v>929.90800000000002</v>
      </c>
      <c r="ES68" s="128">
        <v>87.332999999999998</v>
      </c>
      <c r="ET68" s="128">
        <v>259.44099999999997</v>
      </c>
      <c r="EU68" s="128">
        <v>200.696</v>
      </c>
      <c r="EV68" s="128">
        <v>307.15199999999999</v>
      </c>
      <c r="EW68" s="128"/>
      <c r="EX68" s="128">
        <v>96.094999999999999</v>
      </c>
      <c r="EY68" s="128">
        <v>204246</v>
      </c>
      <c r="EZ68" s="128">
        <v>269078</v>
      </c>
      <c r="FA68" s="128">
        <v>140.50200000000001</v>
      </c>
      <c r="FB68" s="128">
        <v>95.188000000000002</v>
      </c>
      <c r="FC68" s="128">
        <v>293.51400000000001</v>
      </c>
      <c r="FD68" s="128">
        <v>118.60899999999999</v>
      </c>
      <c r="FE68" s="128">
        <v>0.122</v>
      </c>
      <c r="FF68" s="128">
        <v>0</v>
      </c>
      <c r="FG68" s="128">
        <v>231.96899999999999</v>
      </c>
      <c r="FH68" s="291" t="str">
        <f>IF((RD[[#This Row],[33 kV_Wind_F1_Ex]]-EQ67)*165000&lt;=0,"",(RD[[#This Row],[33 kV_Wind_F1_Ex]]-EQ67)*165000)</f>
        <v/>
      </c>
      <c r="FI68" s="292">
        <f>IF((RD[[#This Row],[33 kV_Wind_F2_Ex]]-ER67)*165000&lt;=0,"",(RD[[#This Row],[33 kV_Wind_F2_Ex]]-ER67)*165000)</f>
        <v>546975.00000000896</v>
      </c>
      <c r="FJ68" s="131">
        <f>IF((RD[[#This Row],[33 kV_Wind_F3_Ex]]-ES67)*225000&lt;=0,"",(RD[[#This Row],[33 kV_Wind_F3_Ex]]-ES67)*225000)</f>
        <v>221850.00000000096</v>
      </c>
      <c r="FK68" s="131">
        <f>IF((RD[[#This Row],[33 kV_Wind_F4_Ex]]-ET67)*165000&lt;=0,"",(RD[[#This Row],[33 kV_Wind_F4_Ex]]-ET67)*165000)</f>
        <v>481964.99999999872</v>
      </c>
      <c r="FL68" s="228">
        <f>IF((RD[[#This Row],[33 kV_Solar_F1_Ex]]-EU67)*225000&lt;=0,"",(RD[[#This Row],[33 kV_Solar_F1_Ex]]-EU67)*225000)</f>
        <v>218924.99999999657</v>
      </c>
      <c r="FM68" s="132">
        <f>IF((RD[[#This Row],[33kV_Solar_F2_Ex]]-EV67)*225000&lt;=0,"",(RD[[#This Row],[33kV_Solar_F2_Ex]]-EV67)*225000)</f>
        <v>177749.99999999182</v>
      </c>
      <c r="FN68" s="292"/>
      <c r="FO68" s="131">
        <f>IF((RD[[#This Row],[33kV_Solar_F4_Ex]]-EX67)*225000&lt;=0,"",(RD[[#This Row],[33kV_Solar_F4_Ex]]-EX67)*225000)</f>
        <v>168300.00000000105</v>
      </c>
      <c r="FP68" s="292">
        <f>IF((RD[[#This Row],[33kV_OG1_Ex]]-EY67)*1000&lt;=0,0,(RD[[#This Row],[33kV_OG1_Ex]]-EY67)*1000)</f>
        <v>565000</v>
      </c>
      <c r="FQ68" s="228">
        <f>IFERROR(IF((RD[[#This Row],[33kV_OG2_Ex]]-EZ67)*1000&lt;=0,0,(RD[[#This Row],[33kV_OG2_Ex]]-EZ67)*1000),0)</f>
        <v>1254000</v>
      </c>
      <c r="FR68" s="132">
        <f>IF((RD[[#This Row],[220kV_TX1_Ex]]-FA67)*800000&lt;=0,0,(RD[[#This Row],[220kV_TX1_Ex]]-FA67)*800000)</f>
        <v>558400.00000000605</v>
      </c>
      <c r="FS68" s="228">
        <f>IF((RD[[#This Row],[220kV_Tx2_Ex]]-FB67)*800000&lt;=0,0,(RD[[#This Row],[220kV_Tx2_Ex]]-FB67)*800000)</f>
        <v>1240800.0000000016</v>
      </c>
      <c r="FT68" s="292">
        <f>IF((RD[[#This Row],[220kV_TL_TVM_Ex]]-FC67)*1600000&lt;=0,0,(RD[[#This Row],[220kV_TL_TVM_Ex]]-FC67)*1600000)</f>
        <v>1803200.0000000154</v>
      </c>
      <c r="FU68" s="292">
        <f>IF((RD[[#This Row],[220kV_C&amp;R_PQM_Ex]]-FD67)*1600000&lt;=0,"",(RD[[#This Row],[220kV_C&amp;R_PQM_Ex]]-FD67)*1600000)</f>
        <v>1807999.9999999928</v>
      </c>
      <c r="FV68" s="228">
        <f>IFERROR(IF((RD[[#This Row],[220KV_C&amp;R_PQM_Im]]-FE67)*1600000&lt;=0,0,(RD[[#This Row],[220KV_C&amp;R_PQM_Im]]-FE67)*1600000),"")</f>
        <v>0</v>
      </c>
      <c r="FW68" s="228">
        <f>(RD[[#This Row],[33kV_Aux1_Im]]-FB65)</f>
        <v>-91.346000000000004</v>
      </c>
      <c r="FX68" s="228">
        <f>IF((RD[[#This Row],[33kV_Aux2_Im]]-FG67)*1000&lt;=0,"",(RD[[#This Row],[33kV_Aux2_Im]]-FG67)*1000)</f>
        <v>599.99999999999432</v>
      </c>
      <c r="FY68" s="292">
        <f>IFERROR(RD[[#This Row],[33kV_OG1_Energy (MWh)]]+RD[[#This Row],[33kV_OG2_Energy (MWh)]],"")</f>
        <v>1819000</v>
      </c>
      <c r="FZ68" s="292">
        <f>IFERROR(RD[[#This Row],[220kV_TL_TVM Energy (MWh)]]-RD[[#This Row],[220KV_C&amp;R_PQM_im (MWh)]],"")</f>
        <v>1803200.0000000154</v>
      </c>
      <c r="GA68" s="229">
        <f>IFERROR(RD[[#This Row],[33 kV Total Export (MWH)]]/RD[[#This Row],[220 KV Net Export (MWh)]]-1,"")</f>
        <v>8.7622005323781949E-3</v>
      </c>
      <c r="GB68" s="230">
        <f>IFERROR((RD[[#This Row],[Sunset Time (POA&lt;20 W/m2)]]-RD[[#This Row],[Sunrise Time (POA&gt;20 W/m2)]])*24,0)</f>
        <v>12.2</v>
      </c>
      <c r="GC68" s="231">
        <f>IFERROR(SUM(RD[[#This Row],[33 kV_Solar_F1_Energy (kWh)]:[33 kV_Solar_F4_Energy (MWh)]])+(RD[[#This Row],[33 kV_Wind_F3_Energy (MWh)]])-(RD[[#This Row],[33 kV Line Loss (%)]]*RD[[#This Row],[220 KV Net Export (MWh)]]),"")</f>
        <v>771025.00000000582</v>
      </c>
      <c r="GD68" s="57">
        <f t="shared" si="190"/>
        <v>786824.99999999045</v>
      </c>
      <c r="GE68" s="143">
        <v>161.68</v>
      </c>
      <c r="GF68" s="57">
        <f t="shared" si="193"/>
        <v>1028940.0000000077</v>
      </c>
      <c r="GG68" s="8">
        <f>IFERROR(RD[[#This Row],[Wind Export (33 kV)]]*(1-RD[[#This Row],[33 kV Line Loss (%)]]),RD[[#This Row],[Wind Export (33 kV)]])</f>
        <v>1019924.2213842224</v>
      </c>
      <c r="GH68" s="144"/>
      <c r="GI68" s="144"/>
      <c r="GJ68" t="str">
        <f>IFERROR(RD[[#This Row],[E_AC (WPR)]]/RD[[#This Row],[E_DC (WPR)]],"")</f>
        <v/>
      </c>
    </row>
    <row r="69" spans="1:192">
      <c r="A69" s="124">
        <f t="shared" si="195"/>
        <v>45809</v>
      </c>
      <c r="B69" s="129">
        <f>YEAR(RD[[#This Row],[Date]])+IF(MONTH(RD[[#This Row],[Date]])&gt;=4,1,0)</f>
        <v>2026</v>
      </c>
      <c r="C69" s="129">
        <f>YEAR(RD[[#This Row],[Date]])</f>
        <v>2025</v>
      </c>
      <c r="D69" s="130">
        <f t="shared" si="197"/>
        <v>45809</v>
      </c>
      <c r="E69" s="129">
        <f>DAY(EOMONTH(RD[[#This Row],[Date]],0))</f>
        <v>30</v>
      </c>
      <c r="F69" s="136">
        <v>0.26250000000000001</v>
      </c>
      <c r="G69" s="136">
        <v>0.77361111111111114</v>
      </c>
      <c r="H69" s="126">
        <v>8519</v>
      </c>
      <c r="I69" s="126">
        <v>8711</v>
      </c>
      <c r="J69" s="126">
        <v>8539</v>
      </c>
      <c r="K69" s="126">
        <v>8139</v>
      </c>
      <c r="L69" s="126">
        <v>8425</v>
      </c>
      <c r="M69" s="126">
        <v>8390</v>
      </c>
      <c r="N69" s="126">
        <v>8625</v>
      </c>
      <c r="O69" s="126">
        <v>8363</v>
      </c>
      <c r="P69" s="126">
        <v>8431</v>
      </c>
      <c r="Q69" s="126">
        <v>8502</v>
      </c>
      <c r="R69" s="126">
        <v>8352</v>
      </c>
      <c r="S69" s="126">
        <v>8365</v>
      </c>
      <c r="T69" s="126">
        <v>8212</v>
      </c>
      <c r="U69" s="126">
        <v>8933</v>
      </c>
      <c r="V69" s="126">
        <v>6190</v>
      </c>
      <c r="W69" s="126">
        <v>5827</v>
      </c>
      <c r="X69" s="126">
        <v>6026</v>
      </c>
      <c r="Y69" s="126">
        <v>5595</v>
      </c>
      <c r="Z69" s="126">
        <v>8645</v>
      </c>
      <c r="AA69" s="126">
        <v>8669</v>
      </c>
      <c r="AB69" s="126">
        <v>7781</v>
      </c>
      <c r="AC69" s="126">
        <v>7950</v>
      </c>
      <c r="AD69" s="126">
        <v>8499</v>
      </c>
      <c r="AE69" s="126">
        <v>8666</v>
      </c>
      <c r="AF69" s="126">
        <v>9852</v>
      </c>
      <c r="AG69" s="126">
        <v>9970</v>
      </c>
      <c r="AH69" s="126">
        <v>8915</v>
      </c>
      <c r="AI69" s="126">
        <v>9152</v>
      </c>
      <c r="AJ69" s="126">
        <v>8732</v>
      </c>
      <c r="AK69" s="126">
        <v>8534</v>
      </c>
      <c r="AL69" s="126">
        <v>8263</v>
      </c>
      <c r="AM69" s="126">
        <v>8693</v>
      </c>
      <c r="AN69" s="126">
        <v>6647</v>
      </c>
      <c r="AO69" s="126">
        <v>6630</v>
      </c>
      <c r="AP69" s="126">
        <v>5840</v>
      </c>
      <c r="AQ69" s="126">
        <v>5887</v>
      </c>
      <c r="AR69" s="126">
        <v>6220</v>
      </c>
      <c r="AS69" s="126">
        <v>6426</v>
      </c>
      <c r="AT69" s="126">
        <v>6247</v>
      </c>
      <c r="AU69" s="126">
        <v>6346</v>
      </c>
      <c r="AV69" s="126">
        <v>6788</v>
      </c>
      <c r="AW69" s="126">
        <v>6472</v>
      </c>
      <c r="AX69" s="126">
        <v>6586</v>
      </c>
      <c r="AY69" s="126">
        <v>6730</v>
      </c>
      <c r="AZ69" s="126">
        <v>7062</v>
      </c>
      <c r="BA69" s="126">
        <v>2176</v>
      </c>
      <c r="BB69" s="126">
        <v>6500</v>
      </c>
      <c r="BC69" s="126">
        <v>6511</v>
      </c>
      <c r="BD69" s="126">
        <v>5942</v>
      </c>
      <c r="BE69" s="126">
        <v>6197</v>
      </c>
      <c r="BF69" s="126">
        <v>6441</v>
      </c>
      <c r="BG69" s="126">
        <v>6383</v>
      </c>
      <c r="BH69" s="126">
        <v>6806</v>
      </c>
      <c r="BI69" s="126">
        <v>5700</v>
      </c>
      <c r="BJ69" s="126">
        <v>6083</v>
      </c>
      <c r="BK69" s="126">
        <v>6169</v>
      </c>
      <c r="BL69" s="126">
        <v>6443</v>
      </c>
      <c r="BM69" s="126">
        <v>6388</v>
      </c>
      <c r="BN69" s="126">
        <v>5740</v>
      </c>
      <c r="BO69" s="126">
        <v>6286</v>
      </c>
      <c r="BP69" s="126">
        <v>6315</v>
      </c>
      <c r="BQ69" s="126">
        <v>6232</v>
      </c>
      <c r="BR69" s="126">
        <v>6421</v>
      </c>
      <c r="BS69" s="126">
        <v>6936</v>
      </c>
      <c r="BT69" s="126">
        <v>9078</v>
      </c>
      <c r="BU69" s="126">
        <v>8289</v>
      </c>
      <c r="BV69" s="126">
        <v>8901</v>
      </c>
      <c r="BW69" s="126">
        <v>8351</v>
      </c>
      <c r="BX69" s="126">
        <v>8396</v>
      </c>
      <c r="BY69" s="126">
        <v>7570</v>
      </c>
      <c r="BZ69" s="126">
        <v>9025</v>
      </c>
      <c r="CA69" s="126">
        <v>8605</v>
      </c>
      <c r="CB69" s="126">
        <v>6478</v>
      </c>
      <c r="CC69" s="126">
        <v>4230</v>
      </c>
      <c r="CD69" s="126">
        <v>5834</v>
      </c>
      <c r="CE69" s="126">
        <v>4870</v>
      </c>
      <c r="CF69" s="126">
        <v>3640</v>
      </c>
      <c r="CG69" s="126">
        <v>1205</v>
      </c>
      <c r="CH69" s="126">
        <v>8590</v>
      </c>
      <c r="CI69" s="126">
        <v>8757</v>
      </c>
      <c r="CJ69" s="126">
        <v>8774</v>
      </c>
      <c r="CK69" s="126">
        <v>9377</v>
      </c>
      <c r="CL69" s="126">
        <v>9723</v>
      </c>
      <c r="CM69" s="126">
        <v>5897</v>
      </c>
      <c r="CN69" s="126">
        <v>5286</v>
      </c>
      <c r="CO69" s="126">
        <v>5103</v>
      </c>
      <c r="CP69" s="126">
        <v>4705</v>
      </c>
      <c r="CQ69" s="126">
        <v>3430</v>
      </c>
      <c r="CR69" s="126">
        <v>3762</v>
      </c>
      <c r="CS69" s="126">
        <v>2539</v>
      </c>
      <c r="CT69" s="126">
        <v>3976</v>
      </c>
      <c r="CU69" s="126">
        <v>2874</v>
      </c>
      <c r="CV69" s="126">
        <v>9422</v>
      </c>
      <c r="CW69" s="126">
        <v>9757</v>
      </c>
      <c r="CX69" s="126">
        <v>8063</v>
      </c>
      <c r="CY69" s="126">
        <v>8346</v>
      </c>
      <c r="CZ69" s="126"/>
      <c r="DA69" s="126"/>
      <c r="DB69" s="126"/>
      <c r="DC69" s="126"/>
      <c r="DD69" s="289">
        <v>4.6887129660786924</v>
      </c>
      <c r="DE69" s="289">
        <v>4.7248752989999998</v>
      </c>
      <c r="DF69" s="289">
        <v>4.5229686669999998</v>
      </c>
      <c r="DG69" s="289"/>
      <c r="DH69" s="289"/>
      <c r="DI69" s="289">
        <v>0.898739701</v>
      </c>
      <c r="DJ69" s="289"/>
      <c r="DK69" s="289"/>
      <c r="DL69" s="289">
        <v>4.4969538941293532</v>
      </c>
      <c r="DM69" s="289">
        <v>4.4788279360000001</v>
      </c>
      <c r="DN69" s="289">
        <v>0.88884359873360441</v>
      </c>
      <c r="DO69" s="289"/>
      <c r="DP69" s="289">
        <v>28.704857530529168</v>
      </c>
      <c r="DQ69" s="289"/>
      <c r="DR69" s="289">
        <v>44.687697476255103</v>
      </c>
      <c r="DS69" s="289"/>
      <c r="DT69" s="289">
        <v>63.329715061058401</v>
      </c>
      <c r="DU69" s="289"/>
      <c r="DV69" s="289">
        <v>0</v>
      </c>
      <c r="DW69" s="289"/>
      <c r="DX69" s="289">
        <v>7.2</v>
      </c>
      <c r="DY69" s="289"/>
      <c r="DZ69" s="289">
        <v>11.8</v>
      </c>
      <c r="EA69" s="289"/>
      <c r="EB69" s="127">
        <f>SUM(RD[[#This Row],[IS1_Inv1_M1]:[IS1_Inv1_M2]])</f>
        <v>17230</v>
      </c>
      <c r="EC69" s="127">
        <f>SUM(RD[[#This Row],[IS2_Inv1_M1]:[IS5_Inv1_M4]])</f>
        <v>124914</v>
      </c>
      <c r="ED69" s="127">
        <f>SUM(RD[[#This Row],[IS6_Inv1_M1]:[IS6_Inv2_M2]])+SUM(RD[[#This Row],[IS8_Inv1_M1]:[IS8_Inv4_M2]])</f>
        <v>105156</v>
      </c>
      <c r="EE69" s="127">
        <f>SUM(RD[[#This Row],[IS7_Inv1_M1]:[IS7_Inv1_M2]])</f>
        <v>17165</v>
      </c>
      <c r="EF69" s="127">
        <f>SUM(RD[[#This Row],[IS9_Inv1_M1]:[IS12_Inv2_M4]])</f>
        <v>199550</v>
      </c>
      <c r="EG69" s="127">
        <f>SUM(RD[[#This Row],[IS13_Inv1_M1]:[IS14_Inv1_M4]])</f>
        <v>89627</v>
      </c>
      <c r="EH69" s="127">
        <f>SUM(RD[[#This Row],[IS15_Inv1_M1]:[IS15_Inv2_M1]])</f>
        <v>4845</v>
      </c>
      <c r="EI69" s="127">
        <f>SUM(RD[[#This Row],[IS16_Inv1_M1]:[IS17_Inv2_M2]])</f>
        <v>51118</v>
      </c>
      <c r="EJ69" s="127">
        <f>SUM(RD[[#This Row],[IS18_Inv1_M1]:[IS19_Inv2_M2]])</f>
        <v>67263</v>
      </c>
      <c r="EK69" s="127">
        <f>SUM(RD[[#This Row],[IS20_Inv1_M1]:[IS20_Inv2_M2]])</f>
        <v>0</v>
      </c>
      <c r="EL69" s="290">
        <f>SUM(RD[[#This Row],[O2R4_P1]:[O2R22_P2]])</f>
        <v>676868</v>
      </c>
      <c r="EM69" s="127">
        <f>IFERROR(AVERAGEIF(RD[[#This Row],[POA_UP_MCR (KWh/m2)]:[POA_UP_Ph3 (KWh/m2)2]],"&lt;&gt;0",RD[[#This Row],[POA_UP_MCR (KWh/m2)]:[POA_UP_Ph3 (KWh/m2)2]]),"")</f>
        <v>4.645518977359564</v>
      </c>
      <c r="EN69" s="127">
        <f>IFERROR(AVERAGEIF(RD[[#This Row],[POA_Down_MCR (KWh/m2)]:[POA_Down_Ph3 (KWh/m2)22]],"&lt;&gt;0",RD[[#This Row],[POA_Down_MCR (KWh/m2)]:[POA_Down_Ph3 (KWh/m2)22]]),"")</f>
        <v>0.898739701</v>
      </c>
      <c r="EO69" s="127">
        <f>IFERROR(AVERAGEIF(RD[[#This Row],[GHI_UP_MCR (KWh/m2)]:[GHI_UP_IS1 (KWh/m2)]],"&lt;&gt;0",RD[[#This Row],[GHI_UP_MCR (KWh/m2)]:[GHI_UP_IS1 (KWh/m2)]]),"")</f>
        <v>4.4878909150646766</v>
      </c>
      <c r="EP69" s="127">
        <f>IFERROR(AVERAGEIF(RD[[#This Row],[GHI_Down_MCR (KWh/m2)]:[GHI_Down_IS1 (KWh/m2)]],"&lt;&gt;0",RD[[#This Row],[GHI_Down_MCR (KWh/m2)]:[GHI_Down_IS1 (KWh/m2)]]),"")</f>
        <v>0.88884359873360441</v>
      </c>
      <c r="EQ69" s="128">
        <v>640.30499999999995</v>
      </c>
      <c r="ER69" s="128">
        <v>932.44</v>
      </c>
      <c r="ES69" s="128">
        <v>88.182000000000002</v>
      </c>
      <c r="ET69" s="128">
        <v>261.887</v>
      </c>
      <c r="EU69" s="128">
        <v>201.52099999999999</v>
      </c>
      <c r="EV69" s="128">
        <v>307.77499999999998</v>
      </c>
      <c r="EW69" s="128"/>
      <c r="EX69" s="128">
        <v>96.722999999999999</v>
      </c>
      <c r="EY69" s="128">
        <v>204713</v>
      </c>
      <c r="EZ69" s="128">
        <v>270089</v>
      </c>
      <c r="FA69" s="128">
        <v>141.08000000000001</v>
      </c>
      <c r="FB69" s="128">
        <v>96.438000000000002</v>
      </c>
      <c r="FC69" s="128">
        <v>294.43299999999999</v>
      </c>
      <c r="FD69" s="128">
        <v>119.52800000000001</v>
      </c>
      <c r="FE69" s="128">
        <v>0.122</v>
      </c>
      <c r="FF69" s="128">
        <v>0</v>
      </c>
      <c r="FG69" s="128">
        <v>232.56899999999999</v>
      </c>
      <c r="FH69" s="291" t="str">
        <f>IF((RD[[#This Row],[33 kV_Wind_F1_Ex]]-EQ68)*165000&lt;=0,"",(RD[[#This Row],[33 kV_Wind_F1_Ex]]-EQ68)*165000)</f>
        <v/>
      </c>
      <c r="FI69" s="292">
        <f>IF((RD[[#This Row],[33 kV_Wind_F2_Ex]]-ER68)*165000&lt;=0,"",(RD[[#This Row],[33 kV_Wind_F2_Ex]]-ER68)*165000)</f>
        <v>417780.00000000646</v>
      </c>
      <c r="FJ69" s="131">
        <f>IF((RD[[#This Row],[33 kV_Wind_F3_Ex]]-ES68)*225000&lt;=0,"",(RD[[#This Row],[33 kV_Wind_F3_Ex]]-ES68)*225000)</f>
        <v>191025.00000000084</v>
      </c>
      <c r="FK69" s="131">
        <f>IF((RD[[#This Row],[33 kV_Wind_F4_Ex]]-ET68)*165000&lt;=0,"",(RD[[#This Row],[33 kV_Wind_F4_Ex]]-ET68)*165000)</f>
        <v>403590.00000000437</v>
      </c>
      <c r="FL69" s="228">
        <f>IF((RD[[#This Row],[33 kV_Solar_F1_Ex]]-EU68)*225000&lt;=0,"",(RD[[#This Row],[33 kV_Solar_F1_Ex]]-EU68)*225000)</f>
        <v>185624.99999999744</v>
      </c>
      <c r="FM69" s="132">
        <f>IF((RD[[#This Row],[33kV_Solar_F2_Ex]]-EV68)*225000&lt;=0,"",(RD[[#This Row],[33kV_Solar_F2_Ex]]-EV68)*225000)</f>
        <v>140174.99999999785</v>
      </c>
      <c r="FN69" s="292"/>
      <c r="FO69" s="131">
        <f>IF((RD[[#This Row],[33kV_Solar_F4_Ex]]-EX68)*225000&lt;=0,"",(RD[[#This Row],[33kV_Solar_F4_Ex]]-EX68)*225000)</f>
        <v>141300.00000000003</v>
      </c>
      <c r="FP69" s="292">
        <f>IF((RD[[#This Row],[33kV_OG1_Ex]]-EY68)*1000&lt;=0,0,(RD[[#This Row],[33kV_OG1_Ex]]-EY68)*1000)</f>
        <v>467000</v>
      </c>
      <c r="FQ69" s="228">
        <f>IFERROR(IF((RD[[#This Row],[33kV_OG2_Ex]]-EZ68)*1000&lt;=0,0,(RD[[#This Row],[33kV_OG2_Ex]]-EZ68)*1000),0)</f>
        <v>1011000</v>
      </c>
      <c r="FR69" s="132">
        <f>IF((RD[[#This Row],[220kV_TX1_Ex]]-FA68)*800000&lt;=0,0,(RD[[#This Row],[220kV_TX1_Ex]]-FA68)*800000)</f>
        <v>462400.00000000239</v>
      </c>
      <c r="FS69" s="228">
        <f>IF((RD[[#This Row],[220kV_Tx2_Ex]]-FB68)*800000&lt;=0,0,(RD[[#This Row],[220kV_Tx2_Ex]]-FB68)*800000)</f>
        <v>1000000</v>
      </c>
      <c r="FT69" s="292">
        <f>IF((RD[[#This Row],[220kV_TL_TVM_Ex]]-FC68)*1600000&lt;=0,0,(RD[[#This Row],[220kV_TL_TVM_Ex]]-FC68)*1600000)</f>
        <v>1470399.9999999723</v>
      </c>
      <c r="FU69" s="292">
        <f>IF((RD[[#This Row],[220kV_C&amp;R_PQM_Ex]]-FD68)*1600000&lt;=0,"",(RD[[#This Row],[220kV_C&amp;R_PQM_Ex]]-FD68)*1600000)</f>
        <v>1470400.0000000179</v>
      </c>
      <c r="FV69" s="228">
        <f>IFERROR(IF((RD[[#This Row],[220KV_C&amp;R_PQM_Im]]-FE68)*1600000&lt;=0,0,(RD[[#This Row],[220KV_C&amp;R_PQM_Im]]-FE68)*1600000),"")</f>
        <v>0</v>
      </c>
      <c r="FW69" s="228">
        <f>(RD[[#This Row],[33kV_Aux1_Im]]-FB66)</f>
        <v>-92.454999999999998</v>
      </c>
      <c r="FX69" s="228">
        <f>IF((RD[[#This Row],[33kV_Aux2_Im]]-FG68)*1000&lt;=0,"",(RD[[#This Row],[33kV_Aux2_Im]]-FG68)*1000)</f>
        <v>599.99999999999432</v>
      </c>
      <c r="FY69" s="292">
        <f>IFERROR(RD[[#This Row],[33kV_OG1_Energy (MWh)]]+RD[[#This Row],[33kV_OG2_Energy (MWh)]],"")</f>
        <v>1478000</v>
      </c>
      <c r="FZ69" s="292">
        <f>IFERROR(RD[[#This Row],[220kV_TL_TVM Energy (MWh)]]-RD[[#This Row],[220KV_C&amp;R_PQM_im (MWh)]],"")</f>
        <v>1470399.9999999723</v>
      </c>
      <c r="GA69" s="229">
        <f>IFERROR(RD[[#This Row],[33 kV Total Export (MWH)]]/RD[[#This Row],[220 KV Net Export (MWh)]]-1,"")</f>
        <v>5.1686615887023279E-3</v>
      </c>
      <c r="GB69" s="230">
        <f>IFERROR((RD[[#This Row],[Sunset Time (POA&lt;20 W/m2)]]-RD[[#This Row],[Sunrise Time (POA&gt;20 W/m2)]])*24,0)</f>
        <v>12.266666666666666</v>
      </c>
      <c r="GC69" s="231">
        <f>IFERROR(SUM(RD[[#This Row],[33 kV_Solar_F1_Energy (kWh)]:[33 kV_Solar_F4_Energy (MWh)]])+(RD[[#This Row],[33 kV_Wind_F3_Energy (MWh)]])-(RD[[#This Row],[33 kV Line Loss (%)]]*RD[[#This Row],[220 KV Net Export (MWh)]]),"")</f>
        <v>650524.99999996845</v>
      </c>
      <c r="GD69" s="57">
        <f t="shared" si="190"/>
        <v>658124.99999999616</v>
      </c>
      <c r="GE69" s="143">
        <v>161.68</v>
      </c>
      <c r="GF69" s="57">
        <f t="shared" si="193"/>
        <v>821370.00000001083</v>
      </c>
      <c r="GG69" s="8">
        <f>IFERROR(RD[[#This Row],[Wind Export (33 kV)]]*(1-RD[[#This Row],[33 kV Line Loss (%)]]),RD[[#This Row],[Wind Export (33 kV)]])</f>
        <v>817124.61643089831</v>
      </c>
      <c r="GH69" s="144"/>
      <c r="GI69" s="144"/>
      <c r="GJ69" t="str">
        <f>IFERROR(RD[[#This Row],[E_AC (WPR)]]/RD[[#This Row],[E_DC (WPR)]],"")</f>
        <v/>
      </c>
    </row>
    <row r="70" spans="1:192">
      <c r="A70" s="124">
        <f t="shared" si="195"/>
        <v>45810</v>
      </c>
      <c r="B70" s="129">
        <f>YEAR(RD[[#This Row],[Date]])+IF(MONTH(RD[[#This Row],[Date]])&gt;=4,1,0)</f>
        <v>2026</v>
      </c>
      <c r="C70" s="129">
        <f>YEAR(RD[[#This Row],[Date]])</f>
        <v>2025</v>
      </c>
      <c r="D70" s="130">
        <f t="shared" si="197"/>
        <v>45809</v>
      </c>
      <c r="E70" s="129">
        <f>DAY(EOMONTH(RD[[#This Row],[Date]],0))</f>
        <v>30</v>
      </c>
      <c r="F70" s="136">
        <v>0.25833333333333336</v>
      </c>
      <c r="G70" s="136">
        <v>0.77569444444444446</v>
      </c>
      <c r="H70" s="126">
        <v>8303</v>
      </c>
      <c r="I70" s="126">
        <v>8462</v>
      </c>
      <c r="J70" s="126">
        <v>8368</v>
      </c>
      <c r="K70" s="126">
        <v>8076</v>
      </c>
      <c r="L70" s="126">
        <v>8325</v>
      </c>
      <c r="M70" s="126">
        <v>8225</v>
      </c>
      <c r="N70" s="126">
        <v>8580</v>
      </c>
      <c r="O70" s="126">
        <v>8359</v>
      </c>
      <c r="P70" s="126">
        <v>8373</v>
      </c>
      <c r="Q70" s="126">
        <v>8447</v>
      </c>
      <c r="R70" s="126">
        <v>8186</v>
      </c>
      <c r="S70" s="126">
        <v>8140</v>
      </c>
      <c r="T70" s="126">
        <v>8041</v>
      </c>
      <c r="U70" s="126">
        <v>8758</v>
      </c>
      <c r="V70" s="126">
        <v>6049</v>
      </c>
      <c r="W70" s="126">
        <v>5743</v>
      </c>
      <c r="X70" s="126">
        <v>5893</v>
      </c>
      <c r="Y70" s="126">
        <v>5423</v>
      </c>
      <c r="Z70" s="126">
        <v>8425</v>
      </c>
      <c r="AA70" s="126">
        <v>8347</v>
      </c>
      <c r="AB70" s="126">
        <v>7540</v>
      </c>
      <c r="AC70" s="126">
        <v>7743</v>
      </c>
      <c r="AD70" s="126">
        <v>8304</v>
      </c>
      <c r="AE70" s="126">
        <v>8431</v>
      </c>
      <c r="AF70" s="126">
        <v>9270</v>
      </c>
      <c r="AG70" s="126">
        <v>9421</v>
      </c>
      <c r="AH70" s="126">
        <v>8646</v>
      </c>
      <c r="AI70" s="126">
        <v>8885</v>
      </c>
      <c r="AJ70" s="126">
        <v>8506</v>
      </c>
      <c r="AK70" s="126">
        <v>8311</v>
      </c>
      <c r="AL70" s="126">
        <v>7976</v>
      </c>
      <c r="AM70" s="126">
        <v>8311</v>
      </c>
      <c r="AN70" s="126">
        <v>6257</v>
      </c>
      <c r="AO70" s="126">
        <v>6277</v>
      </c>
      <c r="AP70" s="126">
        <v>5629</v>
      </c>
      <c r="AQ70" s="126">
        <v>5718</v>
      </c>
      <c r="AR70" s="126">
        <v>6014</v>
      </c>
      <c r="AS70" s="126">
        <v>6153</v>
      </c>
      <c r="AT70" s="126">
        <v>5992</v>
      </c>
      <c r="AU70" s="126">
        <v>6027</v>
      </c>
      <c r="AV70" s="126">
        <v>6392</v>
      </c>
      <c r="AW70" s="126">
        <v>6140</v>
      </c>
      <c r="AX70" s="126">
        <v>6203</v>
      </c>
      <c r="AY70" s="126">
        <v>6321</v>
      </c>
      <c r="AZ70" s="126">
        <v>6636</v>
      </c>
      <c r="BA70" s="126">
        <v>2111</v>
      </c>
      <c r="BB70" s="126">
        <v>6142</v>
      </c>
      <c r="BC70" s="126">
        <v>6152</v>
      </c>
      <c r="BD70" s="126">
        <v>5668</v>
      </c>
      <c r="BE70" s="126">
        <v>5889</v>
      </c>
      <c r="BF70" s="126">
        <v>6077</v>
      </c>
      <c r="BG70" s="126">
        <v>6012</v>
      </c>
      <c r="BH70" s="126">
        <v>6360</v>
      </c>
      <c r="BI70" s="126">
        <v>5426</v>
      </c>
      <c r="BJ70" s="126">
        <v>5757</v>
      </c>
      <c r="BK70" s="126">
        <v>5874</v>
      </c>
      <c r="BL70" s="126">
        <v>6032</v>
      </c>
      <c r="BM70" s="126">
        <v>5983</v>
      </c>
      <c r="BN70" s="126">
        <v>5429</v>
      </c>
      <c r="BO70" s="126">
        <v>5944</v>
      </c>
      <c r="BP70" s="126">
        <v>5952</v>
      </c>
      <c r="BQ70" s="126">
        <v>5872</v>
      </c>
      <c r="BR70" s="126">
        <v>6056</v>
      </c>
      <c r="BS70" s="126">
        <v>6435</v>
      </c>
      <c r="BT70" s="126">
        <v>8709</v>
      </c>
      <c r="BU70" s="126">
        <v>8026</v>
      </c>
      <c r="BV70" s="126">
        <v>8597</v>
      </c>
      <c r="BW70" s="126">
        <v>8078</v>
      </c>
      <c r="BX70" s="126">
        <v>7842</v>
      </c>
      <c r="BY70" s="126">
        <v>6586</v>
      </c>
      <c r="BZ70" s="126">
        <v>8654</v>
      </c>
      <c r="CA70" s="126">
        <v>8251</v>
      </c>
      <c r="CB70" s="126">
        <v>6114</v>
      </c>
      <c r="CC70" s="126">
        <v>3752</v>
      </c>
      <c r="CD70" s="126">
        <v>5603</v>
      </c>
      <c r="CE70" s="126">
        <v>4721</v>
      </c>
      <c r="CF70" s="126">
        <v>3676</v>
      </c>
      <c r="CG70" s="126">
        <v>3240</v>
      </c>
      <c r="CH70" s="126">
        <v>8383</v>
      </c>
      <c r="CI70" s="126">
        <v>8921</v>
      </c>
      <c r="CJ70" s="126">
        <v>8316</v>
      </c>
      <c r="CK70" s="126">
        <v>8804</v>
      </c>
      <c r="CL70" s="126">
        <v>8988</v>
      </c>
      <c r="CM70" s="126">
        <v>5558</v>
      </c>
      <c r="CN70" s="126">
        <v>4782</v>
      </c>
      <c r="CO70" s="126">
        <v>4645</v>
      </c>
      <c r="CP70" s="126">
        <v>4277</v>
      </c>
      <c r="CQ70" s="126">
        <v>3795</v>
      </c>
      <c r="CR70" s="126">
        <v>4540</v>
      </c>
      <c r="CS70" s="126">
        <v>3012</v>
      </c>
      <c r="CT70" s="126">
        <v>3880</v>
      </c>
      <c r="CU70" s="126">
        <v>4178</v>
      </c>
      <c r="CV70" s="126">
        <v>8365</v>
      </c>
      <c r="CW70" s="126">
        <v>8389</v>
      </c>
      <c r="CX70" s="126">
        <v>7221</v>
      </c>
      <c r="CY70" s="126">
        <v>7564</v>
      </c>
      <c r="CZ70" s="126"/>
      <c r="DA70" s="126"/>
      <c r="DB70" s="126"/>
      <c r="DC70" s="126"/>
      <c r="DD70" s="289">
        <v>4.6707052636282427</v>
      </c>
      <c r="DE70" s="289">
        <v>4.6430760093543109</v>
      </c>
      <c r="DF70" s="289">
        <v>4.5241804260985434</v>
      </c>
      <c r="DG70" s="289"/>
      <c r="DH70" s="289"/>
      <c r="DI70" s="289">
        <v>0.89813743516934363</v>
      </c>
      <c r="DJ70" s="289"/>
      <c r="DK70" s="289"/>
      <c r="DL70" s="289">
        <v>4.47878821490505</v>
      </c>
      <c r="DM70" s="289">
        <v>4.3735316292320379</v>
      </c>
      <c r="DN70" s="289">
        <v>0.87773906009830271</v>
      </c>
      <c r="DO70" s="289"/>
      <c r="DP70" s="289">
        <v>27.026809651474487</v>
      </c>
      <c r="DQ70" s="289"/>
      <c r="DR70" s="289">
        <v>42.322424222520134</v>
      </c>
      <c r="DS70" s="289"/>
      <c r="DT70" s="289">
        <v>70.944638069705064</v>
      </c>
      <c r="DU70" s="289"/>
      <c r="DV70" s="289">
        <v>0</v>
      </c>
      <c r="DW70" s="289"/>
      <c r="DX70" s="289">
        <v>6.1</v>
      </c>
      <c r="DY70" s="289"/>
      <c r="DZ70" s="289">
        <v>11.1</v>
      </c>
      <c r="EA70" s="289"/>
      <c r="EB70" s="127">
        <f>SUM(RD[[#This Row],[IS1_Inv1_M1]:[IS1_Inv1_M2]])</f>
        <v>16765</v>
      </c>
      <c r="EC70" s="127">
        <f>SUM(RD[[#This Row],[IS2_Inv1_M1]:[IS5_Inv1_M4]])</f>
        <v>122986</v>
      </c>
      <c r="ED70" s="127">
        <f>SUM(RD[[#This Row],[IS6_Inv1_M1]:[IS6_Inv2_M2]])+SUM(RD[[#This Row],[IS8_Inv1_M1]:[IS8_Inv4_M2]])</f>
        <v>101381</v>
      </c>
      <c r="EE70" s="127">
        <f>SUM(RD[[#This Row],[IS7_Inv1_M1]:[IS7_Inv1_M2]])</f>
        <v>16735</v>
      </c>
      <c r="EF70" s="127">
        <f>SUM(RD[[#This Row],[IS9_Inv1_M1]:[IS12_Inv2_M4]])</f>
        <v>188930</v>
      </c>
      <c r="EG70" s="127">
        <f>SUM(RD[[#This Row],[IS13_Inv1_M1]:[IS14_Inv1_M4]])</f>
        <v>84933</v>
      </c>
      <c r="EH70" s="127">
        <f>SUM(RD[[#This Row],[IS15_Inv1_M1]:[IS15_Inv2_M1]])</f>
        <v>6916</v>
      </c>
      <c r="EI70" s="127">
        <f>SUM(RD[[#This Row],[IS16_Inv1_M1]:[IS17_Inv2_M2]])</f>
        <v>48970</v>
      </c>
      <c r="EJ70" s="127">
        <f>SUM(RD[[#This Row],[IS18_Inv1_M1]:[IS19_Inv2_M2]])</f>
        <v>64648</v>
      </c>
      <c r="EK70" s="127">
        <f>SUM(RD[[#This Row],[IS20_Inv1_M1]:[IS20_Inv2_M2]])</f>
        <v>0</v>
      </c>
      <c r="EL70" s="290">
        <f>SUM(RD[[#This Row],[O2R4_P1]:[O2R22_P2]])</f>
        <v>652264</v>
      </c>
      <c r="EM70" s="127">
        <f>IFERROR(AVERAGEIF(RD[[#This Row],[POA_UP_MCR (KWh/m2)]:[POA_UP_Ph3 (KWh/m2)2]],"&lt;&gt;0",RD[[#This Row],[POA_UP_MCR (KWh/m2)]:[POA_UP_Ph3 (KWh/m2)2]]),"")</f>
        <v>4.6126538996936981</v>
      </c>
      <c r="EN70" s="127">
        <f>IFERROR(AVERAGEIF(RD[[#This Row],[POA_Down_MCR (KWh/m2)]:[POA_Down_Ph3 (KWh/m2)22]],"&lt;&gt;0",RD[[#This Row],[POA_Down_MCR (KWh/m2)]:[POA_Down_Ph3 (KWh/m2)22]]),"")</f>
        <v>0.89813743516934363</v>
      </c>
      <c r="EO70" s="127">
        <f>IFERROR(AVERAGEIF(RD[[#This Row],[GHI_UP_MCR (KWh/m2)]:[GHI_UP_IS1 (KWh/m2)]],"&lt;&gt;0",RD[[#This Row],[GHI_UP_MCR (KWh/m2)]:[GHI_UP_IS1 (KWh/m2)]]),"")</f>
        <v>4.4261599220685444</v>
      </c>
      <c r="EP70" s="127">
        <f>IFERROR(AVERAGEIF(RD[[#This Row],[GHI_Down_MCR (KWh/m2)]:[GHI_Down_IS1 (KWh/m2)]],"&lt;&gt;0",RD[[#This Row],[GHI_Down_MCR (KWh/m2)]:[GHI_Down_IS1 (KWh/m2)]]),"")</f>
        <v>0.87773906009830271</v>
      </c>
      <c r="EQ70" s="128">
        <v>640.30499999999995</v>
      </c>
      <c r="ER70" s="128">
        <v>934.24400000000003</v>
      </c>
      <c r="ES70" s="128">
        <v>88.986000000000004</v>
      </c>
      <c r="ET70" s="128">
        <v>263.72000000000003</v>
      </c>
      <c r="EU70" s="128">
        <v>202.315</v>
      </c>
      <c r="EV70" s="128">
        <v>308.387</v>
      </c>
      <c r="EW70" s="128"/>
      <c r="EX70" s="128">
        <v>97.33</v>
      </c>
      <c r="EY70" s="128">
        <v>205167</v>
      </c>
      <c r="EZ70" s="128">
        <v>270868</v>
      </c>
      <c r="FA70" s="128">
        <v>141.63999999999999</v>
      </c>
      <c r="FB70" s="128">
        <v>97.403999999999996</v>
      </c>
      <c r="FC70" s="128">
        <v>295.2</v>
      </c>
      <c r="FD70" s="128">
        <v>120.294</v>
      </c>
      <c r="FE70" s="128">
        <v>0.122</v>
      </c>
      <c r="FF70" s="128">
        <v>0</v>
      </c>
      <c r="FG70" s="128">
        <v>233.16900000000001</v>
      </c>
      <c r="FH70" s="291" t="str">
        <f>IF((RD[[#This Row],[33 kV_Wind_F1_Ex]]-EQ69)*165000&lt;=0,"",(RD[[#This Row],[33 kV_Wind_F1_Ex]]-EQ69)*165000)</f>
        <v/>
      </c>
      <c r="FI70" s="292">
        <f>IF((RD[[#This Row],[33 kV_Wind_F2_Ex]]-ER69)*165000&lt;=0,"",(RD[[#This Row],[33 kV_Wind_F2_Ex]]-ER69)*165000)</f>
        <v>297659.99999999563</v>
      </c>
      <c r="FJ70" s="131">
        <f>IF((RD[[#This Row],[33 kV_Wind_F3_Ex]]-ES69)*225000&lt;=0,"",(RD[[#This Row],[33 kV_Wind_F3_Ex]]-ES69)*225000)</f>
        <v>180900.00000000047</v>
      </c>
      <c r="FK70" s="131">
        <f>IF((RD[[#This Row],[33 kV_Wind_F4_Ex]]-ET69)*165000&lt;=0,"",(RD[[#This Row],[33 kV_Wind_F4_Ex]]-ET69)*165000)</f>
        <v>302445.00000000442</v>
      </c>
      <c r="FL70" s="228">
        <f>IF((RD[[#This Row],[33 kV_Solar_F1_Ex]]-EU69)*225000&lt;=0,"",(RD[[#This Row],[33 kV_Solar_F1_Ex]]-EU69)*225000)</f>
        <v>178650.0000000025</v>
      </c>
      <c r="FM70" s="132">
        <f>IF((RD[[#This Row],[33kV_Solar_F2_Ex]]-EV69)*225000&lt;=0,"",(RD[[#This Row],[33kV_Solar_F2_Ex]]-EV69)*225000)</f>
        <v>137700.00000000521</v>
      </c>
      <c r="FN70" s="292"/>
      <c r="FO70" s="131">
        <f>IF((RD[[#This Row],[33kV_Solar_F4_Ex]]-EX69)*225000&lt;=0,"",(RD[[#This Row],[33kV_Solar_F4_Ex]]-EX69)*225000)</f>
        <v>136574.99999999985</v>
      </c>
      <c r="FP70" s="292">
        <f>IF((RD[[#This Row],[33kV_OG1_Ex]]-EY69)*1000&lt;=0,0,(RD[[#This Row],[33kV_OG1_Ex]]-EY69)*1000)</f>
        <v>454000</v>
      </c>
      <c r="FQ70" s="228">
        <f>IFERROR(IF((RD[[#This Row],[33kV_OG2_Ex]]-EZ69)*1000&lt;=0,0,(RD[[#This Row],[33kV_OG2_Ex]]-EZ69)*1000),0)</f>
        <v>779000</v>
      </c>
      <c r="FR70" s="132">
        <f>IF((RD[[#This Row],[220kV_TX1_Ex]]-FA69)*800000&lt;=0,0,(RD[[#This Row],[220kV_TX1_Ex]]-FA69)*800000)</f>
        <v>447999.9999999791</v>
      </c>
      <c r="FS70" s="228">
        <f>IF((RD[[#This Row],[220kV_Tx2_Ex]]-FB69)*800000&lt;=0,0,(RD[[#This Row],[220kV_Tx2_Ex]]-FB69)*800000)</f>
        <v>772799.99999999523</v>
      </c>
      <c r="FT70" s="292">
        <f>IF((RD[[#This Row],[220kV_TL_TVM_Ex]]-FC69)*1600000&lt;=0,0,(RD[[#This Row],[220kV_TL_TVM_Ex]]-FC69)*1600000)</f>
        <v>1227199.9999999935</v>
      </c>
      <c r="FU70" s="292">
        <f>IF((RD[[#This Row],[220kV_C&amp;R_PQM_Ex]]-FD69)*1600000&lt;=0,"",(RD[[#This Row],[220kV_C&amp;R_PQM_Ex]]-FD69)*1600000)</f>
        <v>1225599.9999999858</v>
      </c>
      <c r="FV70" s="228">
        <f>IFERROR(IF((RD[[#This Row],[220KV_C&amp;R_PQM_Im]]-FE69)*1600000&lt;=0,0,(RD[[#This Row],[220KV_C&amp;R_PQM_Im]]-FE69)*1600000),"")</f>
        <v>0</v>
      </c>
      <c r="FW70" s="228">
        <f>(RD[[#This Row],[33kV_Aux1_Im]]-FB67)</f>
        <v>-93.637</v>
      </c>
      <c r="FX70" s="228">
        <f>IF((RD[[#This Row],[33kV_Aux2_Im]]-FG69)*1000&lt;=0,"",(RD[[#This Row],[33kV_Aux2_Im]]-FG69)*1000)</f>
        <v>600.00000000002274</v>
      </c>
      <c r="FY70" s="292">
        <f>IFERROR(RD[[#This Row],[33kV_OG1_Energy (MWh)]]+RD[[#This Row],[33kV_OG2_Energy (MWh)]],"")</f>
        <v>1233000</v>
      </c>
      <c r="FZ70" s="292">
        <f>IFERROR(RD[[#This Row],[220kV_TL_TVM Energy (MWh)]]-RD[[#This Row],[220KV_C&amp;R_PQM_im (MWh)]],"")</f>
        <v>1227199.9999999935</v>
      </c>
      <c r="GA70" s="229">
        <f>IFERROR(RD[[#This Row],[33 kV Total Export (MWH)]]/RD[[#This Row],[220 KV Net Export (MWh)]]-1,"")</f>
        <v>4.7262059973978143E-3</v>
      </c>
      <c r="GB70" s="230">
        <f>IFERROR((RD[[#This Row],[Sunset Time (POA&lt;20 W/m2)]]-RD[[#This Row],[Sunrise Time (POA&gt;20 W/m2)]])*24,0)</f>
        <v>12.416666666666668</v>
      </c>
      <c r="GC70" s="231">
        <f>IFERROR(SUM(RD[[#This Row],[33 kV_Solar_F1_Energy (kWh)]:[33 kV_Solar_F4_Energy (MWh)]])+(RD[[#This Row],[33 kV_Wind_F3_Energy (MWh)]])-(RD[[#This Row],[33 kV Line Loss (%)]]*RD[[#This Row],[220 KV Net Export (MWh)]]),"")</f>
        <v>628025.00000000151</v>
      </c>
      <c r="GD70" s="57">
        <f t="shared" si="190"/>
        <v>633825.00000000803</v>
      </c>
      <c r="GE70" s="143">
        <v>161.71</v>
      </c>
      <c r="GF70" s="57">
        <f t="shared" si="193"/>
        <v>600105</v>
      </c>
      <c r="GG70" s="8">
        <f>IFERROR(RD[[#This Row],[Wind Export (33 kV)]]*(1-RD[[#This Row],[33 kV Line Loss (%)]]),RD[[#This Row],[Wind Export (33 kV)]])</f>
        <v>597268.78014993155</v>
      </c>
      <c r="GH70" s="144"/>
      <c r="GI70" s="144"/>
      <c r="GJ70" t="str">
        <f>IFERROR(RD[[#This Row],[E_AC (WPR)]]/RD[[#This Row],[E_DC (WPR)]],"")</f>
        <v/>
      </c>
    </row>
    <row r="71" spans="1:192">
      <c r="A71" s="124">
        <f t="shared" si="195"/>
        <v>45811</v>
      </c>
      <c r="B71" s="129">
        <f>YEAR(RD[[#This Row],[Date]])+IF(MONTH(RD[[#This Row],[Date]])&gt;=4,1,0)</f>
        <v>2026</v>
      </c>
      <c r="C71" s="129">
        <f>YEAR(RD[[#This Row],[Date]])</f>
        <v>2025</v>
      </c>
      <c r="D71" s="130">
        <f t="shared" si="197"/>
        <v>45809</v>
      </c>
      <c r="E71" s="129">
        <f>DAY(EOMONTH(RD[[#This Row],[Date]],0))</f>
        <v>30</v>
      </c>
      <c r="F71" s="136">
        <v>0.25555555555555554</v>
      </c>
      <c r="G71" s="136">
        <v>0.7680555555555556</v>
      </c>
      <c r="H71" s="126">
        <v>7589</v>
      </c>
      <c r="I71" s="126">
        <v>7729</v>
      </c>
      <c r="J71" s="126">
        <v>7605</v>
      </c>
      <c r="K71" s="126">
        <v>7267</v>
      </c>
      <c r="L71" s="126">
        <v>7499</v>
      </c>
      <c r="M71" s="126">
        <v>7493</v>
      </c>
      <c r="N71" s="126">
        <v>7646</v>
      </c>
      <c r="O71" s="126">
        <v>7517</v>
      </c>
      <c r="P71" s="126">
        <v>7492</v>
      </c>
      <c r="Q71" s="126">
        <v>7548</v>
      </c>
      <c r="R71" s="126">
        <v>7456</v>
      </c>
      <c r="S71" s="126">
        <v>7415</v>
      </c>
      <c r="T71" s="126">
        <v>7330</v>
      </c>
      <c r="U71" s="126">
        <v>7925</v>
      </c>
      <c r="V71" s="126">
        <v>5459</v>
      </c>
      <c r="W71" s="126">
        <v>5162</v>
      </c>
      <c r="X71" s="126">
        <v>5333</v>
      </c>
      <c r="Y71" s="126">
        <v>4930</v>
      </c>
      <c r="Z71" s="126">
        <v>7301</v>
      </c>
      <c r="AA71" s="126">
        <v>7236</v>
      </c>
      <c r="AB71" s="126">
        <v>6533</v>
      </c>
      <c r="AC71" s="126">
        <v>6737</v>
      </c>
      <c r="AD71" s="126">
        <v>7632</v>
      </c>
      <c r="AE71" s="126">
        <v>7761</v>
      </c>
      <c r="AF71" s="126">
        <v>8276</v>
      </c>
      <c r="AG71" s="126">
        <v>8430</v>
      </c>
      <c r="AH71" s="126">
        <v>7686</v>
      </c>
      <c r="AI71" s="126">
        <v>7985</v>
      </c>
      <c r="AJ71" s="126">
        <v>7520</v>
      </c>
      <c r="AK71" s="126">
        <v>7353</v>
      </c>
      <c r="AL71" s="126">
        <v>7030</v>
      </c>
      <c r="AM71" s="126">
        <v>7322</v>
      </c>
      <c r="AN71" s="126">
        <v>5757</v>
      </c>
      <c r="AO71" s="126">
        <v>5766</v>
      </c>
      <c r="AP71" s="126">
        <v>5155</v>
      </c>
      <c r="AQ71" s="126">
        <v>5241</v>
      </c>
      <c r="AR71" s="126">
        <v>5517</v>
      </c>
      <c r="AS71" s="126">
        <v>5654</v>
      </c>
      <c r="AT71" s="126">
        <v>5479</v>
      </c>
      <c r="AU71" s="126">
        <v>5524</v>
      </c>
      <c r="AV71" s="126">
        <v>5903</v>
      </c>
      <c r="AW71" s="126">
        <v>5638</v>
      </c>
      <c r="AX71" s="126">
        <v>5677</v>
      </c>
      <c r="AY71" s="126">
        <v>5817</v>
      </c>
      <c r="AZ71" s="126">
        <v>6132</v>
      </c>
      <c r="BA71" s="126">
        <v>1939</v>
      </c>
      <c r="BB71" s="126">
        <v>5627</v>
      </c>
      <c r="BC71" s="126">
        <v>5648</v>
      </c>
      <c r="BD71" s="126">
        <v>5165</v>
      </c>
      <c r="BE71" s="126">
        <v>5352</v>
      </c>
      <c r="BF71" s="126">
        <v>5549</v>
      </c>
      <c r="BG71" s="126">
        <v>5517</v>
      </c>
      <c r="BH71" s="126">
        <v>5826</v>
      </c>
      <c r="BI71" s="126">
        <v>4932</v>
      </c>
      <c r="BJ71" s="126">
        <v>5236</v>
      </c>
      <c r="BK71" s="126">
        <v>5353</v>
      </c>
      <c r="BL71" s="126">
        <v>5580</v>
      </c>
      <c r="BM71" s="126">
        <v>5477</v>
      </c>
      <c r="BN71" s="126">
        <v>4949</v>
      </c>
      <c r="BO71" s="126">
        <v>5416</v>
      </c>
      <c r="BP71" s="126">
        <v>5388</v>
      </c>
      <c r="BQ71" s="126">
        <v>5315</v>
      </c>
      <c r="BR71" s="126">
        <v>5524</v>
      </c>
      <c r="BS71" s="126">
        <v>5958</v>
      </c>
      <c r="BT71" s="126">
        <v>7679</v>
      </c>
      <c r="BU71" s="126">
        <v>6767</v>
      </c>
      <c r="BV71" s="126">
        <v>7966</v>
      </c>
      <c r="BW71" s="126">
        <v>7513</v>
      </c>
      <c r="BX71" s="126">
        <v>7382</v>
      </c>
      <c r="BY71" s="126">
        <v>6770</v>
      </c>
      <c r="BZ71" s="126">
        <v>7958</v>
      </c>
      <c r="CA71" s="126">
        <v>7419</v>
      </c>
      <c r="CB71" s="126">
        <v>5245</v>
      </c>
      <c r="CC71" s="126">
        <v>2932</v>
      </c>
      <c r="CD71" s="126">
        <v>4734</v>
      </c>
      <c r="CE71" s="126">
        <v>4005</v>
      </c>
      <c r="CF71" s="126">
        <v>3373</v>
      </c>
      <c r="CG71" s="126">
        <v>2974</v>
      </c>
      <c r="CH71" s="126">
        <v>7715</v>
      </c>
      <c r="CI71" s="126">
        <v>8228</v>
      </c>
      <c r="CJ71" s="126">
        <v>7695</v>
      </c>
      <c r="CK71" s="126">
        <v>8218</v>
      </c>
      <c r="CL71" s="126">
        <v>8512</v>
      </c>
      <c r="CM71" s="126">
        <v>5221</v>
      </c>
      <c r="CN71" s="126">
        <v>4649</v>
      </c>
      <c r="CO71" s="126">
        <v>4611</v>
      </c>
      <c r="CP71" s="126">
        <v>4255</v>
      </c>
      <c r="CQ71" s="126">
        <v>3780</v>
      </c>
      <c r="CR71" s="126">
        <v>4528</v>
      </c>
      <c r="CS71" s="126">
        <v>3127</v>
      </c>
      <c r="CT71" s="126">
        <v>3905</v>
      </c>
      <c r="CU71" s="126">
        <v>4203</v>
      </c>
      <c r="CV71" s="126">
        <v>8215</v>
      </c>
      <c r="CW71" s="126">
        <v>8614</v>
      </c>
      <c r="CX71" s="126">
        <v>7273</v>
      </c>
      <c r="CY71" s="126">
        <v>7577</v>
      </c>
      <c r="CZ71" s="126">
        <v>81</v>
      </c>
      <c r="DA71" s="126">
        <v>134</v>
      </c>
      <c r="DB71" s="126">
        <v>81</v>
      </c>
      <c r="DC71" s="126">
        <v>30</v>
      </c>
      <c r="DD71" s="289">
        <v>4.0193315579431665</v>
      </c>
      <c r="DE71" s="289">
        <v>3.9919595352381618</v>
      </c>
      <c r="DF71" s="289">
        <v>4.0375347102739694</v>
      </c>
      <c r="DG71" s="289"/>
      <c r="DH71" s="289"/>
      <c r="DI71" s="289">
        <v>0.79094363880202923</v>
      </c>
      <c r="DJ71" s="289"/>
      <c r="DK71" s="289"/>
      <c r="DL71" s="289">
        <v>4.1674790094722587</v>
      </c>
      <c r="DM71" s="289">
        <v>4.153005661554805</v>
      </c>
      <c r="DN71" s="289">
        <v>0.79132784005412793</v>
      </c>
      <c r="DO71" s="289"/>
      <c r="DP71" s="289">
        <v>26.936941813261171</v>
      </c>
      <c r="DQ71" s="289"/>
      <c r="DR71" s="289">
        <v>42.575584424898501</v>
      </c>
      <c r="DS71" s="289"/>
      <c r="DT71" s="289">
        <v>69.566035182679215</v>
      </c>
      <c r="DU71" s="289"/>
      <c r="DV71" s="289">
        <v>0</v>
      </c>
      <c r="DW71" s="289"/>
      <c r="DX71" s="289">
        <v>5.7</v>
      </c>
      <c r="DY71" s="289"/>
      <c r="DZ71" s="289">
        <v>10</v>
      </c>
      <c r="EA71" s="289"/>
      <c r="EB71" s="127">
        <f>SUM(RD[[#This Row],[IS1_Inv1_M1]:[IS1_Inv1_M2]])</f>
        <v>15318</v>
      </c>
      <c r="EC71" s="127">
        <f>SUM(RD[[#This Row],[IS2_Inv1_M1]:[IS5_Inv1_M4]])</f>
        <v>111077</v>
      </c>
      <c r="ED71" s="127">
        <f>SUM(RD[[#This Row],[IS6_Inv1_M1]:[IS6_Inv2_M2]])+SUM(RD[[#This Row],[IS8_Inv1_M1]:[IS8_Inv4_M2]])</f>
        <v>89409</v>
      </c>
      <c r="EE71" s="127">
        <f>SUM(RD[[#This Row],[IS7_Inv1_M1]:[IS7_Inv1_M2]])</f>
        <v>15393</v>
      </c>
      <c r="EF71" s="127">
        <f>SUM(RD[[#This Row],[IS9_Inv1_M1]:[IS12_Inv2_M4]])</f>
        <v>173011</v>
      </c>
      <c r="EG71" s="127">
        <f>SUM(RD[[#This Row],[IS13_Inv1_M1]:[IS14_Inv1_M4]])</f>
        <v>76370</v>
      </c>
      <c r="EH71" s="127">
        <f>SUM(RD[[#This Row],[IS15_Inv1_M1]:[IS15_Inv2_M1]])</f>
        <v>6347</v>
      </c>
      <c r="EI71" s="127">
        <f>SUM(RD[[#This Row],[IS16_Inv1_M1]:[IS17_Inv2_M2]])</f>
        <v>45589</v>
      </c>
      <c r="EJ71" s="127">
        <f>SUM(RD[[#This Row],[IS18_Inv1_M1]:[IS19_Inv2_M2]])</f>
        <v>64737</v>
      </c>
      <c r="EK71" s="127">
        <f>SUM(RD[[#This Row],[IS20_Inv1_M1]:[IS20_Inv2_M2]])</f>
        <v>326</v>
      </c>
      <c r="EL71" s="290">
        <f>SUM(RD[[#This Row],[O2R4_P1]:[O2R22_P3]])</f>
        <v>597577</v>
      </c>
      <c r="EM71" s="127">
        <f>IFERROR(AVERAGEIF(RD[[#This Row],[POA_UP_MCR (KWh/m2)]:[POA_UP_Ph3 (KWh/m2)2]],"&lt;&gt;0",RD[[#This Row],[POA_UP_MCR (KWh/m2)]:[POA_UP_Ph3 (KWh/m2)2]]),"")</f>
        <v>4.0162752678184326</v>
      </c>
      <c r="EN71" s="127">
        <f>IFERROR(AVERAGEIF(RD[[#This Row],[POA_Down_MCR (KWh/m2)]:[POA_Down_Ph3 (KWh/m2)22]],"&lt;&gt;0",RD[[#This Row],[POA_Down_MCR (KWh/m2)]:[POA_Down_Ph3 (KWh/m2)22]]),"")</f>
        <v>0.79094363880202923</v>
      </c>
      <c r="EO71" s="127">
        <f>IFERROR(AVERAGEIF(RD[[#This Row],[GHI_UP_MCR (KWh/m2)]:[GHI_UP_IS1 (KWh/m2)]],"&lt;&gt;0",RD[[#This Row],[GHI_UP_MCR (KWh/m2)]:[GHI_UP_IS1 (KWh/m2)]]),"")</f>
        <v>4.1602423355135318</v>
      </c>
      <c r="EP71" s="127">
        <f>IFERROR(AVERAGEIF(RD[[#This Row],[GHI_Down_MCR (KWh/m2)]:[GHI_Down_IS1 (KWh/m2)]],"&lt;&gt;0",RD[[#This Row],[GHI_Down_MCR (KWh/m2)]:[GHI_Down_IS1 (KWh/m2)]]),"")</f>
        <v>0.79132784005412793</v>
      </c>
      <c r="EQ71" s="128">
        <v>640.30499999999995</v>
      </c>
      <c r="ER71" s="128">
        <v>936.14700000000005</v>
      </c>
      <c r="ES71" s="128">
        <v>89.724000000000004</v>
      </c>
      <c r="ET71" s="128">
        <v>265.435</v>
      </c>
      <c r="EU71" s="128">
        <v>203.05199999999999</v>
      </c>
      <c r="EV71" s="128">
        <v>308.94099999999997</v>
      </c>
      <c r="EW71" s="128"/>
      <c r="EX71" s="128">
        <v>97.885999999999996</v>
      </c>
      <c r="EY71" s="128">
        <v>205583</v>
      </c>
      <c r="EZ71" s="128">
        <v>271631</v>
      </c>
      <c r="FA71" s="128">
        <v>142.154</v>
      </c>
      <c r="FB71" s="128">
        <v>98.346999999999994</v>
      </c>
      <c r="FC71" s="128">
        <v>295.93099999999998</v>
      </c>
      <c r="FD71" s="128">
        <v>121.026</v>
      </c>
      <c r="FE71" s="128">
        <v>0.122</v>
      </c>
      <c r="FF71" s="128">
        <v>0</v>
      </c>
      <c r="FG71" s="128">
        <v>233.559</v>
      </c>
      <c r="FH71" s="291" t="str">
        <f>IF((RD[[#This Row],[33 kV_Wind_F1_Ex]]-EQ70)*165000&lt;=0,"",(RD[[#This Row],[33 kV_Wind_F1_Ex]]-EQ70)*165000)</f>
        <v/>
      </c>
      <c r="FI71" s="292">
        <f>IF((RD[[#This Row],[33 kV_Wind_F2_Ex]]-ER70)*165000&lt;=0,"",(RD[[#This Row],[33 kV_Wind_F2_Ex]]-ER70)*165000)</f>
        <v>313995.00000000332</v>
      </c>
      <c r="FJ71" s="131">
        <f>IF((RD[[#This Row],[33 kV_Wind_F3_Ex]]-ES70)*225000&lt;=0,"",(RD[[#This Row],[33 kV_Wind_F3_Ex]]-ES70)*225000)</f>
        <v>166049.99999999988</v>
      </c>
      <c r="FK71" s="131">
        <f>IF((RD[[#This Row],[33 kV_Wind_F4_Ex]]-ET70)*165000&lt;=0,"",(RD[[#This Row],[33 kV_Wind_F4_Ex]]-ET70)*165000)</f>
        <v>282974.99999999587</v>
      </c>
      <c r="FL71" s="228">
        <f>IF((RD[[#This Row],[33 kV_Solar_F1_Ex]]-EU70)*225000&lt;=0,"",(RD[[#This Row],[33 kV_Solar_F1_Ex]]-EU70)*225000)</f>
        <v>165824.99999999884</v>
      </c>
      <c r="FM71" s="132">
        <f>IF((RD[[#This Row],[33kV_Solar_F2_Ex]]-EV70)*225000&lt;=0,"",(RD[[#This Row],[33kV_Solar_F2_Ex]]-EV70)*225000)</f>
        <v>124649.99999999406</v>
      </c>
      <c r="FN71" s="292"/>
      <c r="FO71" s="131">
        <f>IF((RD[[#This Row],[33kV_Solar_F4_Ex]]-EX70)*225000&lt;=0,"",(RD[[#This Row],[33kV_Solar_F4_Ex]]-EX70)*225000)</f>
        <v>125099.99999999942</v>
      </c>
      <c r="FP71" s="292">
        <f>IF((RD[[#This Row],[33kV_OG1_Ex]]-EY70)*1000&lt;=0,0,(RD[[#This Row],[33kV_OG1_Ex]]-EY70)*1000)</f>
        <v>416000</v>
      </c>
      <c r="FQ71" s="228">
        <f>IFERROR(IF((RD[[#This Row],[33kV_OG2_Ex]]-EZ70)*1000&lt;=0,0,(RD[[#This Row],[33kV_OG2_Ex]]-EZ70)*1000),0)</f>
        <v>763000</v>
      </c>
      <c r="FR71" s="132">
        <f>IF((RD[[#This Row],[220kV_TX1_Ex]]-FA70)*800000&lt;=0,0,(RD[[#This Row],[220kV_TX1_Ex]]-FA70)*800000)</f>
        <v>411200.00000000803</v>
      </c>
      <c r="FS71" s="228">
        <f>IF((RD[[#This Row],[220kV_Tx2_Ex]]-FB70)*800000&lt;=0,0,(RD[[#This Row],[220kV_Tx2_Ex]]-FB70)*800000)</f>
        <v>754399.99999999825</v>
      </c>
      <c r="FT71" s="292">
        <f>IF((RD[[#This Row],[220kV_TL_TVM_Ex]]-FC70)*1600000&lt;=0,0,(RD[[#This Row],[220kV_TL_TVM_Ex]]-FC70)*1600000)</f>
        <v>1169599.9999999912</v>
      </c>
      <c r="FU71" s="292">
        <f>IF((RD[[#This Row],[220kV_C&amp;R_PQM_Ex]]-FD70)*1600000&lt;=0,"",(RD[[#This Row],[220kV_C&amp;R_PQM_Ex]]-FD70)*1600000)</f>
        <v>1171199.9999999988</v>
      </c>
      <c r="FV71" s="228">
        <f>IFERROR(IF((RD[[#This Row],[220KV_C&amp;R_PQM_Im]]-FE70)*1600000&lt;=0,0,(RD[[#This Row],[220KV_C&amp;R_PQM_Im]]-FE70)*1600000),"")</f>
        <v>0</v>
      </c>
      <c r="FW71" s="228">
        <f>(RD[[#This Row],[33kV_Aux1_Im]]-FB68)</f>
        <v>-95.188000000000002</v>
      </c>
      <c r="FX71" s="228">
        <f>IF((RD[[#This Row],[33kV_Aux2_Im]]-FG70)*1000&lt;=0,"",(RD[[#This Row],[33kV_Aux2_Im]]-FG70)*1000)</f>
        <v>389.99999999998636</v>
      </c>
      <c r="FY71" s="292">
        <f>IFERROR(RD[[#This Row],[33kV_OG1_Energy (MWh)]]+RD[[#This Row],[33kV_OG2_Energy (MWh)]],"")</f>
        <v>1179000</v>
      </c>
      <c r="FZ71" s="292">
        <f>IFERROR(RD[[#This Row],[220kV_TL_TVM Energy (MWh)]]-RD[[#This Row],[220KV_C&amp;R_PQM_im (MWh)]],"")</f>
        <v>1169599.9999999912</v>
      </c>
      <c r="GA71" s="229">
        <f>IFERROR(RD[[#This Row],[33 kV Total Export (MWH)]]/RD[[#This Row],[220 KV Net Export (MWh)]]-1,"")</f>
        <v>8.0369357045220191E-3</v>
      </c>
      <c r="GB71" s="230">
        <f>IFERROR((RD[[#This Row],[Sunset Time (POA&lt;20 W/m2)]]-RD[[#This Row],[Sunrise Time (POA&gt;20 W/m2)]])*24,0)</f>
        <v>12.3</v>
      </c>
      <c r="GC71" s="231">
        <f>IFERROR(SUM(RD[[#This Row],[33 kV_Solar_F1_Energy (kWh)]:[33 kV_Solar_F4_Energy (MWh)]])+(RD[[#This Row],[33 kV_Wind_F3_Energy (MWh)]])-(RD[[#This Row],[33 kV Line Loss (%)]]*RD[[#This Row],[220 KV Net Export (MWh)]]),"")</f>
        <v>572224.99999998335</v>
      </c>
      <c r="GD71" s="57">
        <f t="shared" si="190"/>
        <v>581624.9999999922</v>
      </c>
      <c r="GE71" s="143">
        <v>162.57</v>
      </c>
      <c r="GF71" s="57">
        <f t="shared" si="193"/>
        <v>596969.99999999919</v>
      </c>
      <c r="GG71" s="8">
        <f>IFERROR(RD[[#This Row],[Wind Export (33 kV)]]*(1-RD[[#This Row],[33 kV Line Loss (%)]]),RD[[#This Row],[Wind Export (33 kV)]])</f>
        <v>592172.19049247063</v>
      </c>
      <c r="GH71" s="144"/>
      <c r="GI71" s="144"/>
      <c r="GJ71" t="str">
        <f>IFERROR(RD[[#This Row],[E_AC (WPR)]]/RD[[#This Row],[E_DC (WPR)]],"")</f>
        <v/>
      </c>
    </row>
    <row r="72" spans="1:192">
      <c r="A72" s="124">
        <f t="shared" si="195"/>
        <v>45812</v>
      </c>
      <c r="B72" s="129">
        <f>YEAR(RD[[#This Row],[Date]])+IF(MONTH(RD[[#This Row],[Date]])&gt;=4,1,0)</f>
        <v>2026</v>
      </c>
      <c r="C72" s="129">
        <f>YEAR(RD[[#This Row],[Date]])</f>
        <v>2025</v>
      </c>
      <c r="D72" s="130">
        <f t="shared" si="197"/>
        <v>45809</v>
      </c>
      <c r="E72" s="129">
        <f>DAY(EOMONTH(RD[[#This Row],[Date]],0))</f>
        <v>30</v>
      </c>
      <c r="F72" s="136">
        <v>0.26041666666666669</v>
      </c>
      <c r="G72" s="136">
        <v>0.77847222222222223</v>
      </c>
      <c r="H72" s="126">
        <v>9373</v>
      </c>
      <c r="I72" s="126">
        <v>9554</v>
      </c>
      <c r="J72" s="126">
        <v>9374</v>
      </c>
      <c r="K72" s="126">
        <v>8972</v>
      </c>
      <c r="L72" s="126">
        <v>9300</v>
      </c>
      <c r="M72" s="126">
        <v>9201</v>
      </c>
      <c r="N72" s="126">
        <v>9610</v>
      </c>
      <c r="O72" s="126">
        <v>9290</v>
      </c>
      <c r="P72" s="126">
        <v>9394</v>
      </c>
      <c r="Q72" s="126">
        <v>9434</v>
      </c>
      <c r="R72" s="126">
        <v>9222</v>
      </c>
      <c r="S72" s="126">
        <v>9194</v>
      </c>
      <c r="T72" s="126">
        <v>9064</v>
      </c>
      <c r="U72" s="126">
        <v>9794</v>
      </c>
      <c r="V72" s="126">
        <v>6794</v>
      </c>
      <c r="W72" s="126">
        <v>6433</v>
      </c>
      <c r="X72" s="126">
        <v>6648</v>
      </c>
      <c r="Y72" s="126">
        <v>6149</v>
      </c>
      <c r="Z72" s="126">
        <v>9331</v>
      </c>
      <c r="AA72" s="126">
        <v>9199</v>
      </c>
      <c r="AB72" s="126">
        <v>8457</v>
      </c>
      <c r="AC72" s="126">
        <v>8656</v>
      </c>
      <c r="AD72" s="126">
        <v>9231</v>
      </c>
      <c r="AE72" s="126">
        <v>9376</v>
      </c>
      <c r="AF72" s="126">
        <v>10292</v>
      </c>
      <c r="AG72" s="126">
        <v>10484</v>
      </c>
      <c r="AH72" s="126">
        <v>9663</v>
      </c>
      <c r="AI72" s="126">
        <v>9846</v>
      </c>
      <c r="AJ72" s="126">
        <v>9475</v>
      </c>
      <c r="AK72" s="126">
        <v>9242</v>
      </c>
      <c r="AL72" s="126">
        <v>8903</v>
      </c>
      <c r="AM72" s="126">
        <v>9231</v>
      </c>
      <c r="AN72" s="126">
        <v>6758</v>
      </c>
      <c r="AO72" s="126">
        <v>6788</v>
      </c>
      <c r="AP72" s="126">
        <v>6102</v>
      </c>
      <c r="AQ72" s="126">
        <v>6222</v>
      </c>
      <c r="AR72" s="126">
        <v>6523</v>
      </c>
      <c r="AS72" s="126">
        <v>6665</v>
      </c>
      <c r="AT72" s="126">
        <v>6385</v>
      </c>
      <c r="AU72" s="126">
        <v>6522</v>
      </c>
      <c r="AV72" s="126">
        <v>6839</v>
      </c>
      <c r="AW72" s="126">
        <v>6619</v>
      </c>
      <c r="AX72" s="126">
        <v>6678</v>
      </c>
      <c r="AY72" s="126">
        <v>6814</v>
      </c>
      <c r="AZ72" s="126">
        <v>7153</v>
      </c>
      <c r="BA72" s="126">
        <v>2288</v>
      </c>
      <c r="BB72" s="126">
        <v>6651</v>
      </c>
      <c r="BC72" s="126">
        <v>6612</v>
      </c>
      <c r="BD72" s="126">
        <v>6169</v>
      </c>
      <c r="BE72" s="126">
        <v>6410</v>
      </c>
      <c r="BF72" s="126">
        <v>6588</v>
      </c>
      <c r="BG72" s="126">
        <v>6578</v>
      </c>
      <c r="BH72" s="126">
        <v>6853</v>
      </c>
      <c r="BI72" s="126">
        <v>5906</v>
      </c>
      <c r="BJ72" s="126">
        <v>6299</v>
      </c>
      <c r="BK72" s="126">
        <v>6431</v>
      </c>
      <c r="BL72" s="126">
        <v>6687</v>
      </c>
      <c r="BM72" s="126">
        <v>6559</v>
      </c>
      <c r="BN72" s="126">
        <v>5964</v>
      </c>
      <c r="BO72" s="126">
        <v>6520</v>
      </c>
      <c r="BP72" s="126">
        <v>6474</v>
      </c>
      <c r="BQ72" s="126">
        <v>6405</v>
      </c>
      <c r="BR72" s="126">
        <v>6632</v>
      </c>
      <c r="BS72" s="126">
        <v>7089</v>
      </c>
      <c r="BT72" s="126">
        <v>9486</v>
      </c>
      <c r="BU72" s="126">
        <v>8560</v>
      </c>
      <c r="BV72" s="126">
        <v>9528</v>
      </c>
      <c r="BW72" s="126">
        <v>9302</v>
      </c>
      <c r="BX72" s="126">
        <v>8775</v>
      </c>
      <c r="BY72" s="126">
        <v>7787</v>
      </c>
      <c r="BZ72" s="126">
        <v>9533</v>
      </c>
      <c r="CA72" s="126">
        <v>8959</v>
      </c>
      <c r="CB72" s="126">
        <v>6938</v>
      </c>
      <c r="CC72" s="126">
        <v>5522</v>
      </c>
      <c r="CD72" s="126">
        <v>6318</v>
      </c>
      <c r="CE72" s="126">
        <v>5338</v>
      </c>
      <c r="CF72" s="126">
        <v>3984</v>
      </c>
      <c r="CG72" s="126">
        <v>3534</v>
      </c>
      <c r="CH72" s="126">
        <v>9495</v>
      </c>
      <c r="CI72" s="126">
        <v>9802</v>
      </c>
      <c r="CJ72" s="126">
        <v>9102</v>
      </c>
      <c r="CK72" s="126">
        <v>9739</v>
      </c>
      <c r="CL72" s="126">
        <v>9686</v>
      </c>
      <c r="CM72" s="126">
        <v>6142</v>
      </c>
      <c r="CN72" s="126">
        <v>5544</v>
      </c>
      <c r="CO72" s="126">
        <v>5514</v>
      </c>
      <c r="CP72" s="126">
        <v>5083</v>
      </c>
      <c r="CQ72" s="126">
        <v>4528</v>
      </c>
      <c r="CR72" s="126">
        <v>5402</v>
      </c>
      <c r="CS72" s="126">
        <v>3740</v>
      </c>
      <c r="CT72" s="126">
        <v>4573</v>
      </c>
      <c r="CU72" s="126">
        <v>5131</v>
      </c>
      <c r="CV72" s="126">
        <v>9928</v>
      </c>
      <c r="CW72" s="126">
        <v>10173</v>
      </c>
      <c r="CX72" s="126">
        <v>8672</v>
      </c>
      <c r="CY72" s="126">
        <v>9027</v>
      </c>
      <c r="CZ72" s="126">
        <v>249</v>
      </c>
      <c r="DA72" s="126">
        <v>444</v>
      </c>
      <c r="DB72" s="126">
        <v>397</v>
      </c>
      <c r="DC72" s="126">
        <v>261</v>
      </c>
      <c r="DD72" s="289">
        <v>5.3758208058902301</v>
      </c>
      <c r="DE72" s="289">
        <v>5.0974722003453827</v>
      </c>
      <c r="DF72" s="289">
        <v>4.8878925437415894</v>
      </c>
      <c r="DG72" s="289"/>
      <c r="DH72" s="289"/>
      <c r="DI72" s="289">
        <v>1.0553284871201249</v>
      </c>
      <c r="DJ72" s="289"/>
      <c r="DK72" s="289"/>
      <c r="DL72" s="289">
        <v>5.1213238641057544</v>
      </c>
      <c r="DM72" s="289">
        <v>5.3537183623306577</v>
      </c>
      <c r="DN72" s="289">
        <v>1.0218828505131634</v>
      </c>
      <c r="DO72" s="289"/>
      <c r="DP72" s="289">
        <v>27.947322623828683</v>
      </c>
      <c r="DQ72" s="289"/>
      <c r="DR72" s="289">
        <v>45.503279303882167</v>
      </c>
      <c r="DS72" s="289"/>
      <c r="DT72" s="289">
        <v>66.371753681392178</v>
      </c>
      <c r="DU72" s="289"/>
      <c r="DV72" s="289">
        <v>0</v>
      </c>
      <c r="DW72" s="289"/>
      <c r="DX72" s="289">
        <v>5.9</v>
      </c>
      <c r="DY72" s="289"/>
      <c r="DZ72" s="289">
        <v>11</v>
      </c>
      <c r="EA72" s="289"/>
      <c r="EB72" s="290">
        <f>SUM(RD[[#This Row],[IS1_Inv1_M1]:[IS1_Inv1_M2]])</f>
        <v>18927</v>
      </c>
      <c r="EC72" s="290">
        <f>SUM(RD[[#This Row],[IS2_Inv1_M1]:[IS5_Inv1_M4]])</f>
        <v>137873</v>
      </c>
      <c r="ED72" s="290">
        <f>SUM(RD[[#This Row],[IS6_Inv1_M1]:[IS6_Inv2_M2]])+SUM(RD[[#This Row],[IS8_Inv1_M1]:[IS8_Inv4_M2]])</f>
        <v>112779</v>
      </c>
      <c r="EE72" s="290">
        <f>SUM(RD[[#This Row],[IS7_Inv1_M1]:[IS7_Inv1_M2]])</f>
        <v>18607</v>
      </c>
      <c r="EF72" s="127">
        <f>SUM(RD[[#This Row],[IS9_Inv1_M1]:[IS12_Inv2_M4]])</f>
        <v>205183</v>
      </c>
      <c r="EG72" s="127">
        <f>SUM(RD[[#This Row],[IS13_Inv1_M1]:[IS14_Inv1_M4]])</f>
        <v>96046</v>
      </c>
      <c r="EH72" s="127">
        <f>SUM(RD[[#This Row],[IS15_Inv1_M1]:[IS15_Inv2_M1]])</f>
        <v>7518</v>
      </c>
      <c r="EI72" s="127">
        <f>SUM(RD[[#This Row],[IS16_Inv1_M1]:[IS17_Inv2_M2]])</f>
        <v>53966</v>
      </c>
      <c r="EJ72" s="127">
        <f>SUM(RD[[#This Row],[IS18_Inv1_M1]:[IS19_Inv2_M2]])</f>
        <v>77315</v>
      </c>
      <c r="EK72" s="127">
        <f>SUM(RD[[#This Row],[IS20_Inv1_M1]:[IS20_Inv2_M2]])</f>
        <v>1351</v>
      </c>
      <c r="EL72" s="290">
        <f>SUM(RD[[#This Row],[O2R4_P1]:[O2R22_P3]])</f>
        <v>729565</v>
      </c>
      <c r="EM72" s="127">
        <f>IFERROR(AVERAGEIF(RD[[#This Row],[POA_UP_MCR (KWh/m2)]:[POA_UP_Ph3 (KWh/m2)2]],"&lt;&gt;0",RD[[#This Row],[POA_UP_MCR (KWh/m2)]:[POA_UP_Ph3 (KWh/m2)2]]),"")</f>
        <v>5.1203951833257344</v>
      </c>
      <c r="EN72" s="127">
        <f>IFERROR(AVERAGEIF(RD[[#This Row],[POA_Down_MCR (KWh/m2)]:[POA_Down_Ph3 (KWh/m2)22]],"&lt;&gt;0",RD[[#This Row],[POA_Down_MCR (KWh/m2)]:[POA_Down_Ph3 (KWh/m2)22]]),"")</f>
        <v>1.0553284871201249</v>
      </c>
      <c r="EO72" s="127">
        <f>IFERROR(AVERAGEIF(RD[[#This Row],[GHI_UP_MCR (KWh/m2)]:[GHI_UP_IS1 (KWh/m2)]],"&lt;&gt;0",RD[[#This Row],[GHI_UP_MCR (KWh/m2)]:[GHI_UP_IS1 (KWh/m2)]]),"")</f>
        <v>5.2375211132182056</v>
      </c>
      <c r="EP72" s="127">
        <f>IFERROR(AVERAGEIF(RD[[#This Row],[GHI_Down_MCR (KWh/m2)]:[GHI_Down_IS1 (KWh/m2)]],"&lt;&gt;0",RD[[#This Row],[GHI_Down_MCR (KWh/m2)]:[GHI_Down_IS1 (KWh/m2)]]),"")</f>
        <v>1.0218828505131634</v>
      </c>
      <c r="EQ72" s="128">
        <v>640.30499999999995</v>
      </c>
      <c r="ER72" s="128">
        <v>937.89800000000002</v>
      </c>
      <c r="ES72" s="128">
        <v>90.591999999999999</v>
      </c>
      <c r="ET72" s="128">
        <v>267.07499999999999</v>
      </c>
      <c r="EU72" s="128">
        <v>203.95599999999999</v>
      </c>
      <c r="EV72" s="128">
        <v>309.62400000000002</v>
      </c>
      <c r="EW72" s="128"/>
      <c r="EX72" s="128">
        <v>98.566999999999993</v>
      </c>
      <c r="EY72" s="128">
        <v>206093</v>
      </c>
      <c r="EZ72" s="128">
        <v>272387</v>
      </c>
      <c r="FA72" s="128">
        <v>142.786</v>
      </c>
      <c r="FB72" s="128">
        <v>99.286000000000001</v>
      </c>
      <c r="FC72" s="128">
        <v>296.71600000000001</v>
      </c>
      <c r="FD72" s="128">
        <v>121.81399999999999</v>
      </c>
      <c r="FE72" s="128">
        <v>0.122</v>
      </c>
      <c r="FF72" s="128">
        <v>0</v>
      </c>
      <c r="FG72" s="128">
        <v>233.94900000000001</v>
      </c>
      <c r="FH72" s="291" t="str">
        <f>IF((RD[[#This Row],[33 kV_Wind_F1_Ex]]-EQ71)*165000&lt;=0,"",(RD[[#This Row],[33 kV_Wind_F1_Ex]]-EQ71)*165000)</f>
        <v/>
      </c>
      <c r="FI72" s="292">
        <f>IF((RD[[#This Row],[33 kV_Wind_F2_Ex]]-ER71)*165000&lt;=0,"",(RD[[#This Row],[33 kV_Wind_F2_Ex]]-ER71)*165000)</f>
        <v>288914.9999999961</v>
      </c>
      <c r="FJ72" s="131">
        <f>IF((RD[[#This Row],[33 kV_Wind_F3_Ex]]-ES71)*225000&lt;=0,"",(RD[[#This Row],[33 kV_Wind_F3_Ex]]-ES71)*225000)</f>
        <v>195299.99999999886</v>
      </c>
      <c r="FK72" s="131">
        <f>IF((RD[[#This Row],[33 kV_Wind_F4_Ex]]-ET71)*165000&lt;=0,"",(RD[[#This Row],[33 kV_Wind_F4_Ex]]-ET71)*165000)</f>
        <v>270599.99999999773</v>
      </c>
      <c r="FL72" s="228">
        <f>IF((RD[[#This Row],[33 kV_Solar_F1_Ex]]-EU71)*225000&lt;=0,"",(RD[[#This Row],[33 kV_Solar_F1_Ex]]-EU71)*225000)</f>
        <v>203399.99999999919</v>
      </c>
      <c r="FM72" s="132">
        <f>IF((RD[[#This Row],[33kV_Solar_F2_Ex]]-EV71)*225000&lt;=0,"",(RD[[#This Row],[33kV_Solar_F2_Ex]]-EV71)*225000)</f>
        <v>153675.00000001115</v>
      </c>
      <c r="FN72" s="292"/>
      <c r="FO72" s="131">
        <f>IF((RD[[#This Row],[33kV_Solar_F4_Ex]]-EX71)*225000&lt;=0,"",(RD[[#This Row],[33kV_Solar_F4_Ex]]-EX71)*225000)</f>
        <v>153224.99999999942</v>
      </c>
      <c r="FP72" s="292">
        <f>IF((RD[[#This Row],[33kV_OG1_Ex]]-EY71)*1000&lt;=0,0,(RD[[#This Row],[33kV_OG1_Ex]]-EY71)*1000)</f>
        <v>510000</v>
      </c>
      <c r="FQ72" s="228">
        <f>IFERROR(IF((RD[[#This Row],[33kV_OG2_Ex]]-EZ71)*1000&lt;=0,0,(RD[[#This Row],[33kV_OG2_Ex]]-EZ71)*1000),0)</f>
        <v>756000</v>
      </c>
      <c r="FR72" s="132">
        <f>IF((RD[[#This Row],[220kV_TX1_Ex]]-FA71)*800000&lt;=0,0,(RD[[#This Row],[220kV_TX1_Ex]]-FA71)*800000)</f>
        <v>505600.00000000402</v>
      </c>
      <c r="FS72" s="228">
        <f>IF((RD[[#This Row],[220kV_Tx2_Ex]]-FB71)*800000&lt;=0,0,(RD[[#This Row],[220kV_Tx2_Ex]]-FB71)*800000)</f>
        <v>751200.0000000057</v>
      </c>
      <c r="FT72" s="292">
        <f>IF((RD[[#This Row],[220kV_TL_TVM_Ex]]-FC71)*1600000&lt;=0,0,(RD[[#This Row],[220kV_TL_TVM_Ex]]-FC71)*1600000)</f>
        <v>1256000.00000004</v>
      </c>
      <c r="FU72" s="292">
        <f>IF((RD[[#This Row],[220kV_C&amp;R_PQM_Ex]]-FD71)*1600000&lt;=0,"",(RD[[#This Row],[220kV_C&amp;R_PQM_Ex]]-FD71)*1600000)</f>
        <v>1260799.9999999946</v>
      </c>
      <c r="FV72" s="228">
        <f>IFERROR(IF((RD[[#This Row],[220KV_C&amp;R_PQM_Im]]-FE71)*1600000&lt;=0,0,(RD[[#This Row],[220KV_C&amp;R_PQM_Im]]-FE71)*1600000),"")</f>
        <v>0</v>
      </c>
      <c r="FW72" s="228">
        <f>(RD[[#This Row],[33kV_Aux1_Im]]-FB69)</f>
        <v>-96.438000000000002</v>
      </c>
      <c r="FX72" s="228">
        <f>IF((RD[[#This Row],[33kV_Aux2_Im]]-FG71)*1000&lt;=0,"",(RD[[#This Row],[33kV_Aux2_Im]]-FG71)*1000)</f>
        <v>390.00000000001478</v>
      </c>
      <c r="FY72" s="292">
        <f>IFERROR(RD[[#This Row],[33kV_OG1_Energy (MWh)]]+RD[[#This Row],[33kV_OG2_Energy (MWh)]],"")</f>
        <v>1266000</v>
      </c>
      <c r="FZ72" s="292">
        <f>IFERROR(RD[[#This Row],[220kV_TL_TVM Energy (MWh)]]-RD[[#This Row],[220KV_C&amp;R_PQM_im (MWh)]],"")</f>
        <v>1256000.00000004</v>
      </c>
      <c r="GA72" s="229">
        <f>IFERROR(RD[[#This Row],[33 kV Total Export (MWH)]]/RD[[#This Row],[220 KV Net Export (MWh)]]-1,"")</f>
        <v>7.9617834394583031E-3</v>
      </c>
      <c r="GB72" s="230">
        <f>IFERROR((RD[[#This Row],[Sunset Time (POA&lt;20 W/m2)]]-RD[[#This Row],[Sunrise Time (POA&gt;20 W/m2)]])*24,0)</f>
        <v>12.433333333333332</v>
      </c>
      <c r="GC72" s="231">
        <f>IFERROR(SUM(RD[[#This Row],[33 kV_Solar_F1_Energy (kWh)]:[33 kV_Solar_F4_Energy (MWh)]])+(RD[[#This Row],[33 kV_Wind_F3_Energy (MWh)]])-(RD[[#This Row],[33 kV Line Loss (%)]]*RD[[#This Row],[220 KV Net Export (MWh)]]),"")</f>
        <v>695600.00000004866</v>
      </c>
      <c r="GD72" s="57">
        <f t="shared" ref="GD72:GD129" si="198">SUM(FJ72,FL72,FM72,FN72,FO72)</f>
        <v>705600.00000000861</v>
      </c>
      <c r="GE72" s="143">
        <v>162.57</v>
      </c>
      <c r="GF72" s="57">
        <f t="shared" si="193"/>
        <v>559514.99999999383</v>
      </c>
      <c r="GG72" s="8">
        <f>IFERROR(RD[[#This Row],[Wind Export (33 kV)]]*(1-RD[[#This Row],[33 kV Line Loss (%)]]),RD[[#This Row],[Wind Export (33 kV)]])</f>
        <v>555060.26273886533</v>
      </c>
      <c r="GH72" s="144"/>
      <c r="GI72" s="144"/>
      <c r="GJ72" t="str">
        <f>IFERROR(RD[[#This Row],[E_AC (WPR)]]/RD[[#This Row],[E_DC (WPR)]],"")</f>
        <v/>
      </c>
    </row>
    <row r="73" spans="1:192">
      <c r="A73" s="124">
        <f t="shared" si="195"/>
        <v>45813</v>
      </c>
      <c r="B73" s="129">
        <f>YEAR(RD[[#This Row],[Date]])+IF(MONTH(RD[[#This Row],[Date]])&gt;=4,1,0)</f>
        <v>2026</v>
      </c>
      <c r="C73" s="129">
        <f>YEAR(RD[[#This Row],[Date]])</f>
        <v>2025</v>
      </c>
      <c r="D73" s="130">
        <f t="shared" ref="D73:D96" si="199">A73-DAY(A73)+1</f>
        <v>45809</v>
      </c>
      <c r="E73" s="129">
        <f>DAY(EOMONTH(RD[[#This Row],[Date]],0))</f>
        <v>30</v>
      </c>
      <c r="F73" s="136">
        <v>0.25833333333333336</v>
      </c>
      <c r="G73" s="136">
        <v>0.77083333333333337</v>
      </c>
      <c r="H73" s="126">
        <v>11257</v>
      </c>
      <c r="I73" s="126">
        <v>11532</v>
      </c>
      <c r="J73" s="126">
        <v>11225</v>
      </c>
      <c r="K73" s="126">
        <v>10698</v>
      </c>
      <c r="L73" s="126">
        <v>11136</v>
      </c>
      <c r="M73" s="126">
        <v>11097</v>
      </c>
      <c r="N73" s="126">
        <v>11354</v>
      </c>
      <c r="O73" s="126">
        <v>11077</v>
      </c>
      <c r="P73" s="126">
        <v>11124</v>
      </c>
      <c r="Q73" s="126">
        <v>11157</v>
      </c>
      <c r="R73" s="126">
        <v>10979</v>
      </c>
      <c r="S73" s="126">
        <v>11064</v>
      </c>
      <c r="T73" s="126">
        <v>10709</v>
      </c>
      <c r="U73" s="126">
        <v>11565</v>
      </c>
      <c r="V73" s="126">
        <v>7919</v>
      </c>
      <c r="W73" s="126">
        <v>7534</v>
      </c>
      <c r="X73" s="126">
        <v>7764</v>
      </c>
      <c r="Y73" s="126">
        <v>7269</v>
      </c>
      <c r="Z73" s="126">
        <v>11095</v>
      </c>
      <c r="AA73" s="126">
        <v>10995</v>
      </c>
      <c r="AB73" s="126">
        <v>10063</v>
      </c>
      <c r="AC73" s="126">
        <v>10328</v>
      </c>
      <c r="AD73" s="126">
        <v>11030</v>
      </c>
      <c r="AE73" s="126">
        <v>11160</v>
      </c>
      <c r="AF73" s="126">
        <v>11365</v>
      </c>
      <c r="AG73" s="126">
        <v>11607</v>
      </c>
      <c r="AH73" s="126">
        <v>10807</v>
      </c>
      <c r="AI73" s="126">
        <v>11133</v>
      </c>
      <c r="AJ73" s="126">
        <v>10658</v>
      </c>
      <c r="AK73" s="126">
        <v>10404</v>
      </c>
      <c r="AL73" s="126">
        <v>9818</v>
      </c>
      <c r="AM73" s="126">
        <v>10210</v>
      </c>
      <c r="AN73" s="126">
        <v>7616</v>
      </c>
      <c r="AO73" s="126">
        <v>7608</v>
      </c>
      <c r="AP73" s="126">
        <v>6918</v>
      </c>
      <c r="AQ73" s="126">
        <v>6969</v>
      </c>
      <c r="AR73" s="126">
        <v>7292</v>
      </c>
      <c r="AS73" s="126">
        <v>7493</v>
      </c>
      <c r="AT73" s="126">
        <v>7408</v>
      </c>
      <c r="AU73" s="126">
        <v>7484</v>
      </c>
      <c r="AV73" s="126">
        <v>7899</v>
      </c>
      <c r="AW73" s="126">
        <v>7659</v>
      </c>
      <c r="AX73" s="126">
        <v>7644</v>
      </c>
      <c r="AY73" s="126">
        <v>7762</v>
      </c>
      <c r="AZ73" s="126">
        <v>8017</v>
      </c>
      <c r="BA73" s="126">
        <v>2660</v>
      </c>
      <c r="BB73" s="126">
        <v>7578</v>
      </c>
      <c r="BC73" s="126">
        <v>7647</v>
      </c>
      <c r="BD73" s="126">
        <v>7125</v>
      </c>
      <c r="BE73" s="126">
        <v>7326</v>
      </c>
      <c r="BF73" s="126">
        <v>7591</v>
      </c>
      <c r="BG73" s="126">
        <v>7399</v>
      </c>
      <c r="BH73" s="126">
        <v>7845</v>
      </c>
      <c r="BI73" s="126">
        <v>6879</v>
      </c>
      <c r="BJ73" s="126">
        <v>7185</v>
      </c>
      <c r="BK73" s="126">
        <v>7258</v>
      </c>
      <c r="BL73" s="126">
        <v>7220</v>
      </c>
      <c r="BM73" s="126">
        <v>7323</v>
      </c>
      <c r="BN73" s="126">
        <v>6714</v>
      </c>
      <c r="BO73" s="126">
        <v>7173</v>
      </c>
      <c r="BP73" s="126">
        <v>7152</v>
      </c>
      <c r="BQ73" s="126">
        <v>7107</v>
      </c>
      <c r="BR73" s="126">
        <v>7283</v>
      </c>
      <c r="BS73" s="126">
        <v>7619</v>
      </c>
      <c r="BT73" s="126">
        <v>11170</v>
      </c>
      <c r="BU73" s="126">
        <v>10059</v>
      </c>
      <c r="BV73" s="126">
        <v>11119</v>
      </c>
      <c r="BW73" s="126">
        <v>10919</v>
      </c>
      <c r="BX73" s="126">
        <v>10616</v>
      </c>
      <c r="BY73" s="126">
        <v>9600</v>
      </c>
      <c r="BZ73" s="126">
        <v>11026</v>
      </c>
      <c r="CA73" s="126">
        <v>10537</v>
      </c>
      <c r="CB73" s="126">
        <v>8018</v>
      </c>
      <c r="CC73" s="126">
        <v>6567</v>
      </c>
      <c r="CD73" s="126">
        <v>7481</v>
      </c>
      <c r="CE73" s="126">
        <v>6366</v>
      </c>
      <c r="CF73" s="126">
        <v>4677</v>
      </c>
      <c r="CG73" s="126">
        <v>4153</v>
      </c>
      <c r="CH73" s="126">
        <v>10503</v>
      </c>
      <c r="CI73" s="126">
        <v>10695</v>
      </c>
      <c r="CJ73" s="126">
        <v>9856</v>
      </c>
      <c r="CK73" s="126">
        <v>10539</v>
      </c>
      <c r="CL73" s="126">
        <v>10769</v>
      </c>
      <c r="CM73" s="126">
        <v>6724</v>
      </c>
      <c r="CN73" s="126">
        <v>5957</v>
      </c>
      <c r="CO73" s="126">
        <v>5433</v>
      </c>
      <c r="CP73" s="126">
        <v>5899</v>
      </c>
      <c r="CQ73" s="126">
        <v>4739</v>
      </c>
      <c r="CR73" s="126">
        <v>5891</v>
      </c>
      <c r="CS73" s="126">
        <v>5479</v>
      </c>
      <c r="CT73" s="126">
        <v>5433</v>
      </c>
      <c r="CU73" s="126">
        <v>5758</v>
      </c>
      <c r="CV73" s="126">
        <v>10612</v>
      </c>
      <c r="CW73" s="126">
        <v>11065</v>
      </c>
      <c r="CX73" s="126">
        <v>9494</v>
      </c>
      <c r="CY73" s="126">
        <v>9791</v>
      </c>
      <c r="CZ73" s="126">
        <v>451</v>
      </c>
      <c r="DA73" s="126">
        <v>762</v>
      </c>
      <c r="DB73" s="126">
        <v>777</v>
      </c>
      <c r="DC73" s="126">
        <v>610</v>
      </c>
      <c r="DD73" s="289">
        <v>6.5638540554803759</v>
      </c>
      <c r="DE73" s="289">
        <v>6.5725600370906685</v>
      </c>
      <c r="DF73" s="289">
        <v>5.6730936180000002</v>
      </c>
      <c r="DG73" s="289"/>
      <c r="DH73" s="289"/>
      <c r="DI73" s="289">
        <v>1.2846535602353182</v>
      </c>
      <c r="DJ73" s="289"/>
      <c r="DK73" s="289"/>
      <c r="DL73" s="289">
        <v>6.3040856280527739</v>
      </c>
      <c r="DM73" s="289">
        <v>6.1835582912273317</v>
      </c>
      <c r="DN73" s="289">
        <v>1.2606796453315277</v>
      </c>
      <c r="DO73" s="289"/>
      <c r="DP73" s="289">
        <v>29.095872801082599</v>
      </c>
      <c r="DQ73" s="289"/>
      <c r="DR73" s="289">
        <v>48.913766035182675</v>
      </c>
      <c r="DS73" s="289"/>
      <c r="DT73" s="289">
        <v>58.75399188092026</v>
      </c>
      <c r="DU73" s="289"/>
      <c r="DV73" s="289">
        <v>0</v>
      </c>
      <c r="DW73" s="289"/>
      <c r="DX73" s="289">
        <v>4.8</v>
      </c>
      <c r="DY73" s="289"/>
      <c r="DZ73" s="289">
        <v>8.9</v>
      </c>
      <c r="EA73" s="289"/>
      <c r="EB73" s="127">
        <f>SUM(RD[[#This Row],[IS1_Inv1_M1]:[IS1_Inv1_M2]])</f>
        <v>22789</v>
      </c>
      <c r="EC73" s="127">
        <f>SUM(RD[[#This Row],[IS2_Inv1_M1]:[IS5_Inv1_M4]])</f>
        <v>163671</v>
      </c>
      <c r="ED73" s="127">
        <f>SUM(RD[[#This Row],[IS6_Inv1_M1]:[IS6_Inv2_M2]])+SUM(RD[[#This Row],[IS8_Inv1_M1]:[IS8_Inv4_M2]])</f>
        <v>128483</v>
      </c>
      <c r="EE73" s="127">
        <f>SUM(RD[[#This Row],[IS7_Inv1_M1]:[IS7_Inv1_M2]])</f>
        <v>22190</v>
      </c>
      <c r="EF73" s="127">
        <f>SUM(RD[[#This Row],[IS9_Inv1_M1]:[IS12_Inv2_M4]])</f>
        <v>231853</v>
      </c>
      <c r="EG73" s="127">
        <f>SUM(RD[[#This Row],[IS13_Inv1_M1]:[IS14_Inv1_M4]])</f>
        <v>113478</v>
      </c>
      <c r="EH73" s="127">
        <f>SUM(RD[[#This Row],[IS15_Inv1_M1]:[IS15_Inv2_M1]])</f>
        <v>8830</v>
      </c>
      <c r="EI73" s="127">
        <f>SUM(RD[[#This Row],[IS16_Inv1_M1]:[IS17_Inv2_M2]])</f>
        <v>59086</v>
      </c>
      <c r="EJ73" s="127">
        <f>SUM(RD[[#This Row],[IS18_Inv1_M1]:[IS19_Inv2_M2]])</f>
        <v>85551</v>
      </c>
      <c r="EK73" s="127">
        <f>SUM(RD[[#This Row],[IS20_Inv1_M1]:[IS20_Inv2_M2]])</f>
        <v>2600</v>
      </c>
      <c r="EL73" s="290">
        <f>SUM(RD[[#This Row],[O2R4_P1]:[O2R22_P3]])</f>
        <v>838531</v>
      </c>
      <c r="EM73" s="127">
        <f>IFERROR(AVERAGEIF(RD[[#This Row],[POA_UP_MCR (KWh/m2)]:[POA_UP_Ph3 (KWh/m2)2]],"&lt;&gt;0",RD[[#This Row],[POA_UP_MCR (KWh/m2)]:[POA_UP_Ph3 (KWh/m2)2]]),"")</f>
        <v>6.2698359035236813</v>
      </c>
      <c r="EN73" s="127">
        <f>IFERROR(AVERAGEIF(RD[[#This Row],[POA_Down_MCR (KWh/m2)]:[POA_Down_Ph3 (KWh/m2)22]],"&lt;&gt;0",RD[[#This Row],[POA_Down_MCR (KWh/m2)]:[POA_Down_Ph3 (KWh/m2)22]]),"")</f>
        <v>1.2846535602353182</v>
      </c>
      <c r="EO73" s="127">
        <f>IFERROR(AVERAGEIF(RD[[#This Row],[GHI_UP_MCR (KWh/m2)]:[GHI_UP_IS1 (KWh/m2)]],"&lt;&gt;0",RD[[#This Row],[GHI_UP_MCR (KWh/m2)]:[GHI_UP_IS1 (KWh/m2)]]),"")</f>
        <v>6.2438219596400533</v>
      </c>
      <c r="EP73" s="127">
        <f>IFERROR(AVERAGEIF(RD[[#This Row],[GHI_Down_MCR (KWh/m2)]:[GHI_Down_IS1 (KWh/m2)]],"&lt;&gt;0",RD[[#This Row],[GHI_Down_MCR (KWh/m2)]:[GHI_Down_IS1 (KWh/m2)]]),"")</f>
        <v>1.2606796453315277</v>
      </c>
      <c r="EQ73" s="128">
        <v>640.30499999999995</v>
      </c>
      <c r="ER73" s="128">
        <v>938.96299999999997</v>
      </c>
      <c r="ES73" s="128">
        <v>91.566999999999993</v>
      </c>
      <c r="ET73" s="128">
        <v>268.08699999999999</v>
      </c>
      <c r="EU73" s="128">
        <v>204.97800000000001</v>
      </c>
      <c r="EV73" s="128">
        <v>310.43299999999999</v>
      </c>
      <c r="EW73" s="128"/>
      <c r="EX73" s="128">
        <v>99.352999999999994</v>
      </c>
      <c r="EY73" s="128">
        <v>206682</v>
      </c>
      <c r="EZ73" s="128">
        <v>272949</v>
      </c>
      <c r="FA73" s="128">
        <v>143.51400000000001</v>
      </c>
      <c r="FB73" s="128">
        <v>99.981999999999999</v>
      </c>
      <c r="FC73" s="128">
        <v>297.43</v>
      </c>
      <c r="FD73" s="128">
        <v>122.529</v>
      </c>
      <c r="FE73" s="128">
        <v>0.122</v>
      </c>
      <c r="FF73" s="128">
        <v>0</v>
      </c>
      <c r="FG73" s="128">
        <v>234.339</v>
      </c>
      <c r="FH73" s="291" t="str">
        <f>IF((RD[[#This Row],[33 kV_Wind_F1_Ex]]-EQ72)*165000&lt;=0,"",(RD[[#This Row],[33 kV_Wind_F1_Ex]]-EQ72)*165000)</f>
        <v/>
      </c>
      <c r="FI73" s="292">
        <f>IF((RD[[#This Row],[33 kV_Wind_F2_Ex]]-ER72)*165000&lt;=0,"",(RD[[#This Row],[33 kV_Wind_F2_Ex]]-ER72)*165000)</f>
        <v>175724.99999999025</v>
      </c>
      <c r="FJ73" s="131">
        <f>IF((RD[[#This Row],[33 kV_Wind_F3_Ex]]-ES72)*225000&lt;=0,"",(RD[[#This Row],[33 kV_Wind_F3_Ex]]-ES72)*225000)</f>
        <v>219374.99999999872</v>
      </c>
      <c r="FK73" s="131">
        <f>IF((RD[[#This Row],[33 kV_Wind_F4_Ex]]-ET72)*165000&lt;=0,"",(RD[[#This Row],[33 kV_Wind_F4_Ex]]-ET72)*165000)</f>
        <v>166980.00000000009</v>
      </c>
      <c r="FL73" s="228">
        <f>IF((RD[[#This Row],[33 kV_Solar_F1_Ex]]-EU72)*225000&lt;=0,"",(RD[[#This Row],[33 kV_Solar_F1_Ex]]-EU72)*225000)</f>
        <v>229950.00000000445</v>
      </c>
      <c r="FM73" s="132">
        <f>IF((RD[[#This Row],[33kV_Solar_F2_Ex]]-EV72)*225000&lt;=0,"",(RD[[#This Row],[33kV_Solar_F2_Ex]]-EV72)*225000)</f>
        <v>182024.99999999304</v>
      </c>
      <c r="FN73" s="292"/>
      <c r="FO73" s="131">
        <f>IF((RD[[#This Row],[33kV_Solar_F4_Ex]]-EX72)*225000&lt;=0,"",(RD[[#This Row],[33kV_Solar_F4_Ex]]-EX72)*225000)</f>
        <v>176850.00000000032</v>
      </c>
      <c r="FP73" s="292">
        <f>IF((RD[[#This Row],[33kV_OG1_Ex]]-EY72)*1000&lt;=0,0,(RD[[#This Row],[33kV_OG1_Ex]]-EY72)*1000)</f>
        <v>589000</v>
      </c>
      <c r="FQ73" s="228">
        <f>IFERROR(IF((RD[[#This Row],[33kV_OG2_Ex]]-EZ72)*1000&lt;=0,0,(RD[[#This Row],[33kV_OG2_Ex]]-EZ72)*1000),0)</f>
        <v>562000</v>
      </c>
      <c r="FR73" s="132">
        <f>IF((RD[[#This Row],[220kV_TX1_Ex]]-FA72)*800000&lt;=0,0,(RD[[#This Row],[220kV_TX1_Ex]]-FA72)*800000)</f>
        <v>582400.00000000687</v>
      </c>
      <c r="FS73" s="228">
        <f>IF((RD[[#This Row],[220kV_Tx2_Ex]]-FB72)*800000&lt;=0,0,(RD[[#This Row],[220kV_Tx2_Ex]]-FB72)*800000)</f>
        <v>556799.99999999837</v>
      </c>
      <c r="FT73" s="292">
        <f>IF((RD[[#This Row],[220kV_TL_TVM_Ex]]-FC72)*1600000&lt;=0,0,(RD[[#This Row],[220kV_TL_TVM_Ex]]-FC72)*1600000)</f>
        <v>1142399.9999999979</v>
      </c>
      <c r="FU73" s="292">
        <f>IF((RD[[#This Row],[220kV_C&amp;R_PQM_Ex]]-FD72)*1600000&lt;=0,"",(RD[[#This Row],[220kV_C&amp;R_PQM_Ex]]-FD72)*1600000)</f>
        <v>1144000.0000000054</v>
      </c>
      <c r="FV73" s="228">
        <f>IFERROR(IF((RD[[#This Row],[220KV_C&amp;R_PQM_Im]]-FE72)*1600000&lt;=0,0,(RD[[#This Row],[220KV_C&amp;R_PQM_Im]]-FE72)*1600000),"")</f>
        <v>0</v>
      </c>
      <c r="FW73" s="228">
        <f>(RD[[#This Row],[33kV_Aux1_Im]]-FB70)</f>
        <v>-97.403999999999996</v>
      </c>
      <c r="FX73" s="228">
        <f>IF((RD[[#This Row],[33kV_Aux2_Im]]-FG72)*1000&lt;=0,"",(RD[[#This Row],[33kV_Aux2_Im]]-FG72)*1000)</f>
        <v>389.99999999998636</v>
      </c>
      <c r="FY73" s="292">
        <f>IFERROR(RD[[#This Row],[33kV_OG1_Energy (MWh)]]+RD[[#This Row],[33kV_OG2_Energy (MWh)]],"")</f>
        <v>1151000</v>
      </c>
      <c r="FZ73" s="292">
        <f>IFERROR(RD[[#This Row],[220kV_TL_TVM Energy (MWh)]]-RD[[#This Row],[220KV_C&amp;R_PQM_im (MWh)]],"")</f>
        <v>1142399.9999999979</v>
      </c>
      <c r="GA73" s="229">
        <f>IFERROR(RD[[#This Row],[33 kV Total Export (MWH)]]/RD[[#This Row],[220 KV Net Export (MWh)]]-1,"")</f>
        <v>7.5280112044835423E-3</v>
      </c>
      <c r="GB73" s="230">
        <f>IFERROR((RD[[#This Row],[Sunset Time (POA&lt;20 W/m2)]]-RD[[#This Row],[Sunrise Time (POA&gt;20 W/m2)]])*24,0)</f>
        <v>12.299999999999999</v>
      </c>
      <c r="GC73" s="231">
        <f>IFERROR(SUM(RD[[#This Row],[33 kV_Solar_F1_Energy (kWh)]:[33 kV_Solar_F4_Energy (MWh)]])+(RD[[#This Row],[33 kV_Wind_F3_Energy (MWh)]])-(RD[[#This Row],[33 kV Line Loss (%)]]*RD[[#This Row],[220 KV Net Export (MWh)]]),"")</f>
        <v>799599.99999999453</v>
      </c>
      <c r="GD73" s="57">
        <f t="shared" si="198"/>
        <v>808199.99999999651</v>
      </c>
      <c r="GE73" s="143">
        <v>162.57</v>
      </c>
      <c r="GF73" s="57">
        <f t="shared" si="193"/>
        <v>342704.99999999034</v>
      </c>
      <c r="GG73" s="8">
        <f>IFERROR(RD[[#This Row],[Wind Export (33 kV)]]*(1-RD[[#This Row],[33 kV Line Loss (%)]]),RD[[#This Row],[Wind Export (33 kV)]])</f>
        <v>340125.1129201579</v>
      </c>
      <c r="GH73" s="144"/>
      <c r="GI73" s="144"/>
      <c r="GJ73" t="str">
        <f>IFERROR(RD[[#This Row],[E_AC (WPR)]]/RD[[#This Row],[E_DC (WPR)]],"")</f>
        <v/>
      </c>
    </row>
    <row r="74" spans="1:192">
      <c r="A74" s="124">
        <f t="shared" si="195"/>
        <v>45814</v>
      </c>
      <c r="B74" s="129">
        <f>YEAR(RD[[#This Row],[Date]])+IF(MONTH(RD[[#This Row],[Date]])&gt;=4,1,0)</f>
        <v>2026</v>
      </c>
      <c r="C74" s="129">
        <f>YEAR(RD[[#This Row],[Date]])</f>
        <v>2025</v>
      </c>
      <c r="D74" s="130">
        <f t="shared" si="199"/>
        <v>45809</v>
      </c>
      <c r="E74" s="129">
        <f>DAY(EOMONTH(RD[[#This Row],[Date]],0))</f>
        <v>30</v>
      </c>
      <c r="F74" s="136">
        <v>0.26111111111111113</v>
      </c>
      <c r="G74" s="136">
        <v>0.77361111111111114</v>
      </c>
      <c r="H74" s="126">
        <v>9711</v>
      </c>
      <c r="I74" s="126">
        <v>9940</v>
      </c>
      <c r="J74" s="126">
        <v>9640</v>
      </c>
      <c r="K74" s="126">
        <v>9086</v>
      </c>
      <c r="L74" s="126">
        <v>9412</v>
      </c>
      <c r="M74" s="126">
        <v>9454</v>
      </c>
      <c r="N74" s="126">
        <v>9621</v>
      </c>
      <c r="O74" s="126">
        <v>9608</v>
      </c>
      <c r="P74" s="126">
        <v>9328</v>
      </c>
      <c r="Q74" s="126">
        <v>9498</v>
      </c>
      <c r="R74" s="126">
        <v>9374</v>
      </c>
      <c r="S74" s="126">
        <v>9459</v>
      </c>
      <c r="T74" s="126">
        <v>9193</v>
      </c>
      <c r="U74" s="126">
        <v>9896</v>
      </c>
      <c r="V74" s="126">
        <v>6691</v>
      </c>
      <c r="W74" s="126">
        <v>6284</v>
      </c>
      <c r="X74" s="126">
        <v>6541</v>
      </c>
      <c r="Y74" s="126">
        <v>6132</v>
      </c>
      <c r="Z74" s="126">
        <v>9649</v>
      </c>
      <c r="AA74" s="126">
        <v>9549</v>
      </c>
      <c r="AB74" s="126">
        <v>8687</v>
      </c>
      <c r="AC74" s="126">
        <v>8983</v>
      </c>
      <c r="AD74" s="126">
        <v>9658</v>
      </c>
      <c r="AE74" s="126">
        <v>9752</v>
      </c>
      <c r="AF74" s="126">
        <v>10032</v>
      </c>
      <c r="AG74" s="126">
        <v>10165</v>
      </c>
      <c r="AH74" s="126">
        <v>9535</v>
      </c>
      <c r="AI74" s="126">
        <v>9867</v>
      </c>
      <c r="AJ74" s="126">
        <v>9384</v>
      </c>
      <c r="AK74" s="126">
        <v>9183</v>
      </c>
      <c r="AL74" s="126">
        <v>8624</v>
      </c>
      <c r="AM74" s="126">
        <v>8991</v>
      </c>
      <c r="AN74" s="126">
        <v>7246</v>
      </c>
      <c r="AO74" s="126">
        <v>7220</v>
      </c>
      <c r="AP74" s="126">
        <v>6517</v>
      </c>
      <c r="AQ74" s="126">
        <v>6511</v>
      </c>
      <c r="AR74" s="126">
        <v>6834</v>
      </c>
      <c r="AS74" s="126">
        <v>7055</v>
      </c>
      <c r="AT74" s="126">
        <v>6923</v>
      </c>
      <c r="AU74" s="126">
        <v>6987</v>
      </c>
      <c r="AV74" s="126">
        <v>7261</v>
      </c>
      <c r="AW74" s="126">
        <v>7035</v>
      </c>
      <c r="AX74" s="126">
        <v>7139</v>
      </c>
      <c r="AY74" s="126">
        <v>7253</v>
      </c>
      <c r="AZ74" s="126">
        <v>7624</v>
      </c>
      <c r="BA74" s="126">
        <v>2449</v>
      </c>
      <c r="BB74" s="126">
        <v>7092</v>
      </c>
      <c r="BC74" s="126">
        <v>7051</v>
      </c>
      <c r="BD74" s="126">
        <v>6586</v>
      </c>
      <c r="BE74" s="126">
        <v>6804</v>
      </c>
      <c r="BF74" s="126">
        <v>7049</v>
      </c>
      <c r="BG74" s="126">
        <v>7010</v>
      </c>
      <c r="BH74" s="126">
        <v>7388</v>
      </c>
      <c r="BI74" s="126">
        <v>6397</v>
      </c>
      <c r="BJ74" s="126">
        <v>6693</v>
      </c>
      <c r="BK74" s="126">
        <v>6839</v>
      </c>
      <c r="BL74" s="126">
        <v>7162</v>
      </c>
      <c r="BM74" s="126">
        <v>7001</v>
      </c>
      <c r="BN74" s="126">
        <v>6461</v>
      </c>
      <c r="BO74" s="126">
        <v>7058</v>
      </c>
      <c r="BP74" s="126">
        <v>7042</v>
      </c>
      <c r="BQ74" s="126">
        <v>6950</v>
      </c>
      <c r="BR74" s="126">
        <v>7161</v>
      </c>
      <c r="BS74" s="126">
        <v>7509</v>
      </c>
      <c r="BT74" s="126">
        <v>10275</v>
      </c>
      <c r="BU74" s="126">
        <v>9401</v>
      </c>
      <c r="BV74" s="126">
        <v>10213</v>
      </c>
      <c r="BW74" s="126">
        <v>9856</v>
      </c>
      <c r="BX74" s="126">
        <v>9839</v>
      </c>
      <c r="BY74" s="126">
        <v>8881</v>
      </c>
      <c r="BZ74" s="126">
        <v>10292</v>
      </c>
      <c r="CA74" s="126">
        <v>9771</v>
      </c>
      <c r="CB74" s="126">
        <v>7438</v>
      </c>
      <c r="CC74" s="126">
        <v>6080</v>
      </c>
      <c r="CD74" s="126">
        <v>6964</v>
      </c>
      <c r="CE74" s="126">
        <v>5808</v>
      </c>
      <c r="CF74" s="126">
        <v>4281</v>
      </c>
      <c r="CG74" s="126">
        <v>3823</v>
      </c>
      <c r="CH74" s="126">
        <v>10023</v>
      </c>
      <c r="CI74" s="126">
        <v>10318</v>
      </c>
      <c r="CJ74" s="126">
        <v>9824</v>
      </c>
      <c r="CK74" s="126">
        <v>10448</v>
      </c>
      <c r="CL74" s="126">
        <v>9902</v>
      </c>
      <c r="CM74" s="126">
        <v>6569</v>
      </c>
      <c r="CN74" s="126">
        <v>6156</v>
      </c>
      <c r="CO74" s="126">
        <v>6138</v>
      </c>
      <c r="CP74" s="126">
        <v>6081</v>
      </c>
      <c r="CQ74" s="126">
        <v>5572</v>
      </c>
      <c r="CR74" s="126">
        <v>6208</v>
      </c>
      <c r="CS74" s="126">
        <v>6306</v>
      </c>
      <c r="CT74" s="126">
        <v>6112</v>
      </c>
      <c r="CU74" s="126">
        <v>5931</v>
      </c>
      <c r="CV74" s="126">
        <v>10318</v>
      </c>
      <c r="CW74" s="126">
        <v>10592</v>
      </c>
      <c r="CX74" s="126">
        <v>9225</v>
      </c>
      <c r="CY74" s="126">
        <v>9534</v>
      </c>
      <c r="CZ74" s="126">
        <v>456</v>
      </c>
      <c r="DA74" s="126">
        <v>765</v>
      </c>
      <c r="DB74" s="126">
        <v>789</v>
      </c>
      <c r="DC74" s="126">
        <v>605</v>
      </c>
      <c r="DD74" s="289">
        <v>5.6441978687415437</v>
      </c>
      <c r="DE74" s="289">
        <v>5.6986300716357201</v>
      </c>
      <c r="DF74" s="289">
        <v>5.1403394696765581</v>
      </c>
      <c r="DG74" s="289"/>
      <c r="DH74" s="289"/>
      <c r="DI74" s="289">
        <v>1.090062471160139</v>
      </c>
      <c r="DJ74" s="289"/>
      <c r="DK74" s="289"/>
      <c r="DL74" s="289">
        <v>5.4380231179891743</v>
      </c>
      <c r="DM74" s="289">
        <v>5.4052720427608341</v>
      </c>
      <c r="DN74" s="289">
        <v>1.0751603598105546</v>
      </c>
      <c r="DO74" s="289"/>
      <c r="DP74" s="289">
        <v>29.62124492557512</v>
      </c>
      <c r="DQ74" s="289"/>
      <c r="DR74" s="289">
        <v>48.889854357239507</v>
      </c>
      <c r="DS74" s="289"/>
      <c r="DT74" s="289">
        <v>56.901894451962207</v>
      </c>
      <c r="DU74" s="289"/>
      <c r="DV74" s="289">
        <v>0</v>
      </c>
      <c r="DW74" s="289"/>
      <c r="DX74" s="289">
        <v>4</v>
      </c>
      <c r="DY74" s="289"/>
      <c r="DZ74" s="289">
        <v>7.1</v>
      </c>
      <c r="EA74" s="289"/>
      <c r="EB74" s="127">
        <f>SUM(RD[[#This Row],[IS1_Inv1_M1]:[IS1_Inv1_M2]])</f>
        <v>19651</v>
      </c>
      <c r="EC74" s="127">
        <f>SUM(RD[[#This Row],[IS2_Inv1_M1]:[IS5_Inv1_M4]])</f>
        <v>139217</v>
      </c>
      <c r="ED74" s="127">
        <f>SUM(RD[[#This Row],[IS6_Inv1_M1]:[IS6_Inv2_M2]])+SUM(RD[[#This Row],[IS8_Inv1_M1]:[IS8_Inv4_M2]])</f>
        <v>112649</v>
      </c>
      <c r="EE74" s="127">
        <f>SUM(RD[[#This Row],[IS7_Inv1_M1]:[IS7_Inv1_M2]])</f>
        <v>19410</v>
      </c>
      <c r="EF74" s="127">
        <f>SUM(RD[[#This Row],[IS9_Inv1_M1]:[IS12_Inv2_M4]])</f>
        <v>219307</v>
      </c>
      <c r="EG74" s="127">
        <f>SUM(RD[[#This Row],[IS13_Inv1_M1]:[IS14_Inv1_M4]])</f>
        <v>104818</v>
      </c>
      <c r="EH74" s="127">
        <f>SUM(RD[[#This Row],[IS15_Inv1_M1]:[IS15_Inv2_M1]])</f>
        <v>8104</v>
      </c>
      <c r="EI74" s="127">
        <f>SUM(RD[[#This Row],[IS16_Inv1_M1]:[IS17_Inv2_M2]])</f>
        <v>57084</v>
      </c>
      <c r="EJ74" s="127">
        <f>SUM(RD[[#This Row],[IS18_Inv1_M1]:[IS19_Inv2_M2]])</f>
        <v>88173</v>
      </c>
      <c r="EK74" s="127">
        <f>SUM(RD[[#This Row],[IS20_Inv1_M1]:[IS20_Inv2_M2]])</f>
        <v>2615</v>
      </c>
      <c r="EL74" s="290">
        <f>SUM(RD[[#This Row],[O2R4_P1]:[O2R22_P3]])</f>
        <v>771028</v>
      </c>
      <c r="EM74" s="127">
        <f>IFERROR(AVERAGEIF(RD[[#This Row],[POA_UP_MCR (KWh/m2)]:[POA_UP_Ph3 (KWh/m2)2]],"&lt;&gt;0",RD[[#This Row],[POA_UP_MCR (KWh/m2)]:[POA_UP_Ph3 (KWh/m2)2]]),"")</f>
        <v>5.4943891366846076</v>
      </c>
      <c r="EN74" s="127">
        <f>IFERROR(AVERAGEIF(RD[[#This Row],[POA_Down_MCR (KWh/m2)]:[POA_Down_Ph3 (KWh/m2)22]],"&lt;&gt;0",RD[[#This Row],[POA_Down_MCR (KWh/m2)]:[POA_Down_Ph3 (KWh/m2)22]]),"")</f>
        <v>1.090062471160139</v>
      </c>
      <c r="EO74" s="127">
        <f>IFERROR(AVERAGEIF(RD[[#This Row],[GHI_UP_MCR (KWh/m2)]:[GHI_UP_IS1 (KWh/m2)]],"&lt;&gt;0",RD[[#This Row],[GHI_UP_MCR (KWh/m2)]:[GHI_UP_IS1 (KWh/m2)]]),"")</f>
        <v>5.4216475803750042</v>
      </c>
      <c r="EP74" s="127">
        <f>IFERROR(AVERAGEIF(RD[[#This Row],[GHI_Down_MCR (KWh/m2)]:[GHI_Down_IS1 (KWh/m2)]],"&lt;&gt;0",RD[[#This Row],[GHI_Down_MCR (KWh/m2)]:[GHI_Down_IS1 (KWh/m2)]]),"")</f>
        <v>1.0751603598105546</v>
      </c>
      <c r="EQ74" s="128">
        <v>640.30499999999995</v>
      </c>
      <c r="ER74" s="128">
        <v>939.88499999999999</v>
      </c>
      <c r="ES74" s="128">
        <v>92.491</v>
      </c>
      <c r="ET74" s="128">
        <v>268.87599999999998</v>
      </c>
      <c r="EU74" s="128">
        <v>205.928</v>
      </c>
      <c r="EV74" s="128">
        <v>311.12599999999998</v>
      </c>
      <c r="EW74" s="128"/>
      <c r="EX74" s="128">
        <v>100.09099999999999</v>
      </c>
      <c r="EY74" s="128">
        <v>207219</v>
      </c>
      <c r="EZ74" s="128">
        <v>273438</v>
      </c>
      <c r="FA74" s="128">
        <v>144.17699999999999</v>
      </c>
      <c r="FB74" s="128">
        <v>100.58799999999999</v>
      </c>
      <c r="FC74" s="128">
        <v>298.06599999999997</v>
      </c>
      <c r="FD74" s="128">
        <v>123.166</v>
      </c>
      <c r="FE74" s="128">
        <v>0.122</v>
      </c>
      <c r="FF74" s="128">
        <v>0</v>
      </c>
      <c r="FG74" s="128">
        <v>234.72900000000001</v>
      </c>
      <c r="FH74" s="291" t="str">
        <f>IF((RD[[#This Row],[33 kV_Wind_F1_Ex]]-EQ73)*165000&lt;=0,"",(RD[[#This Row],[33 kV_Wind_F1_Ex]]-EQ73)*165000)</f>
        <v/>
      </c>
      <c r="FI74" s="292">
        <f>IF((RD[[#This Row],[33 kV_Wind_F2_Ex]]-ER73)*165000&lt;=0,"",(RD[[#This Row],[33 kV_Wind_F2_Ex]]-ER73)*165000)</f>
        <v>152130.00000000419</v>
      </c>
      <c r="FJ74" s="131">
        <f>IF((RD[[#This Row],[33 kV_Wind_F3_Ex]]-ES73)*225000&lt;=0,"",(RD[[#This Row],[33 kV_Wind_F3_Ex]]-ES73)*225000)</f>
        <v>207900.00000000148</v>
      </c>
      <c r="FK74" s="131">
        <f>IF((RD[[#This Row],[33 kV_Wind_F4_Ex]]-ET73)*165000&lt;=0,"",(RD[[#This Row],[33 kV_Wind_F4_Ex]]-ET73)*165000)</f>
        <v>130184.9999999979</v>
      </c>
      <c r="FL74" s="228">
        <f>IF((RD[[#This Row],[33 kV_Solar_F1_Ex]]-EU73)*225000&lt;=0,"",(RD[[#This Row],[33 kV_Solar_F1_Ex]]-EU73)*225000)</f>
        <v>213749.99999999744</v>
      </c>
      <c r="FM74" s="132">
        <f>IF((RD[[#This Row],[33kV_Solar_F2_Ex]]-EV73)*225000&lt;=0,"",(RD[[#This Row],[33kV_Solar_F2_Ex]]-EV73)*225000)</f>
        <v>155924.9999999963</v>
      </c>
      <c r="FN74" s="292"/>
      <c r="FO74" s="131">
        <f>IF((RD[[#This Row],[33kV_Solar_F4_Ex]]-EX73)*225000&lt;=0,"",(RD[[#This Row],[33kV_Solar_F4_Ex]]-EX73)*225000)</f>
        <v>166049.99999999988</v>
      </c>
      <c r="FP74" s="292">
        <f>IF((RD[[#This Row],[33kV_OG1_Ex]]-EY73)*1000&lt;=0,0,(RD[[#This Row],[33kV_OG1_Ex]]-EY73)*1000)</f>
        <v>537000</v>
      </c>
      <c r="FQ74" s="228">
        <f>IFERROR(IF((RD[[#This Row],[33kV_OG2_Ex]]-EZ73)*1000&lt;=0,0,(RD[[#This Row],[33kV_OG2_Ex]]-EZ73)*1000),0)</f>
        <v>489000</v>
      </c>
      <c r="FR74" s="132">
        <f>IF((RD[[#This Row],[220kV_TX1_Ex]]-FA73)*800000&lt;=0,0,(RD[[#This Row],[220kV_TX1_Ex]]-FA73)*800000)</f>
        <v>530399.99999998603</v>
      </c>
      <c r="FS74" s="228">
        <f>IF((RD[[#This Row],[220kV_Tx2_Ex]]-FB73)*800000&lt;=0,0,(RD[[#This Row],[220kV_Tx2_Ex]]-FB73)*800000)</f>
        <v>484799.99999999563</v>
      </c>
      <c r="FT74" s="292">
        <f>IF((RD[[#This Row],[220kV_TL_TVM_Ex]]-FC73)*1600000&lt;=0,0,(RD[[#This Row],[220kV_TL_TVM_Ex]]-FC73)*1600000)</f>
        <v>1017599.9999999476</v>
      </c>
      <c r="FU74" s="292">
        <f>IF((RD[[#This Row],[220kV_C&amp;R_PQM_Ex]]-FD73)*1600000&lt;=0,"",(RD[[#This Row],[220kV_C&amp;R_PQM_Ex]]-FD73)*1600000)</f>
        <v>1019200.0000000007</v>
      </c>
      <c r="FV74" s="228">
        <f>IFERROR(IF((RD[[#This Row],[220KV_C&amp;R_PQM_Im]]-FE73)*1600000&lt;=0,0,(RD[[#This Row],[220KV_C&amp;R_PQM_Im]]-FE73)*1600000),"")</f>
        <v>0</v>
      </c>
      <c r="FW74" s="228">
        <f>(RD[[#This Row],[33kV_Aux1_Im]]-FB71)</f>
        <v>-98.346999999999994</v>
      </c>
      <c r="FX74" s="228">
        <f>IF((RD[[#This Row],[33kV_Aux2_Im]]-FG73)*1000&lt;=0,"",(RD[[#This Row],[33kV_Aux2_Im]]-FG73)*1000)</f>
        <v>390.00000000001478</v>
      </c>
      <c r="FY74" s="292">
        <f>IFERROR(RD[[#This Row],[33kV_OG1_Energy (MWh)]]+RD[[#This Row],[33kV_OG2_Energy (MWh)]],"")</f>
        <v>1026000</v>
      </c>
      <c r="FZ74" s="292">
        <f>IFERROR(RD[[#This Row],[220kV_TL_TVM Energy (MWh)]]-RD[[#This Row],[220KV_C&amp;R_PQM_im (MWh)]],"")</f>
        <v>1017599.9999999476</v>
      </c>
      <c r="GA74" s="229">
        <f>IFERROR(RD[[#This Row],[33 kV Total Export (MWH)]]/RD[[#This Row],[220 KV Net Export (MWh)]]-1,"")</f>
        <v>8.2547169811839627E-3</v>
      </c>
      <c r="GB74" s="230">
        <f>IFERROR((RD[[#This Row],[Sunset Time (POA&lt;20 W/m2)]]-RD[[#This Row],[Sunrise Time (POA&gt;20 W/m2)]])*24,0)</f>
        <v>12.299999999999999</v>
      </c>
      <c r="GC74" s="231">
        <f>IFERROR(SUM(RD[[#This Row],[33 kV_Solar_F1_Energy (kWh)]:[33 kV_Solar_F4_Energy (MWh)]])+(RD[[#This Row],[33 kV_Wind_F3_Energy (MWh)]])-(RD[[#This Row],[33 kV Line Loss (%)]]*RD[[#This Row],[220 KV Net Export (MWh)]]),"")</f>
        <v>735224.99999994272</v>
      </c>
      <c r="GD74" s="57">
        <f t="shared" si="198"/>
        <v>743624.99999999511</v>
      </c>
      <c r="GE74" s="143">
        <v>162.57</v>
      </c>
      <c r="GF74" s="57">
        <f t="shared" si="193"/>
        <v>282315.0000000021</v>
      </c>
      <c r="GG74" s="8">
        <f>IFERROR(RD[[#This Row],[Wind Export (33 kV)]]*(1-RD[[#This Row],[33 kV Line Loss (%)]]),RD[[#This Row],[Wind Export (33 kV)]])</f>
        <v>279984.56957545911</v>
      </c>
      <c r="GH74" s="144"/>
      <c r="GI74" s="144"/>
      <c r="GJ74" t="str">
        <f>IFERROR(RD[[#This Row],[E_AC (WPR)]]/RD[[#This Row],[E_DC (WPR)]],"")</f>
        <v/>
      </c>
    </row>
    <row r="75" spans="1:192">
      <c r="A75" s="124">
        <f t="shared" si="195"/>
        <v>45815</v>
      </c>
      <c r="B75" s="129">
        <f>YEAR(RD[[#This Row],[Date]])+IF(MONTH(RD[[#This Row],[Date]])&gt;=4,1,0)</f>
        <v>2026</v>
      </c>
      <c r="C75" s="129">
        <f>YEAR(RD[[#This Row],[Date]])</f>
        <v>2025</v>
      </c>
      <c r="D75" s="130">
        <f t="shared" si="199"/>
        <v>45809</v>
      </c>
      <c r="E75" s="129">
        <f>DAY(EOMONTH(RD[[#This Row],[Date]],0))</f>
        <v>30</v>
      </c>
      <c r="F75" s="136">
        <v>0.26041666666666669</v>
      </c>
      <c r="G75" s="136">
        <v>0.7729166666666667</v>
      </c>
      <c r="H75" s="126">
        <v>12057</v>
      </c>
      <c r="I75" s="126">
        <v>12146</v>
      </c>
      <c r="J75" s="126">
        <v>11754</v>
      </c>
      <c r="K75" s="126">
        <v>11109</v>
      </c>
      <c r="L75" s="126">
        <v>11588</v>
      </c>
      <c r="M75" s="126">
        <v>11605</v>
      </c>
      <c r="N75" s="126">
        <v>11898</v>
      </c>
      <c r="O75" s="126">
        <v>11608</v>
      </c>
      <c r="P75" s="126">
        <v>11526</v>
      </c>
      <c r="Q75" s="126">
        <v>11681</v>
      </c>
      <c r="R75" s="126">
        <v>11509</v>
      </c>
      <c r="S75" s="126">
        <v>11592</v>
      </c>
      <c r="T75" s="126">
        <v>11234</v>
      </c>
      <c r="U75" s="126">
        <v>12187</v>
      </c>
      <c r="V75" s="126">
        <v>8363</v>
      </c>
      <c r="W75" s="126">
        <v>7915</v>
      </c>
      <c r="X75" s="126">
        <v>8140</v>
      </c>
      <c r="Y75" s="126">
        <v>7647</v>
      </c>
      <c r="Z75" s="126">
        <v>12193</v>
      </c>
      <c r="AA75" s="126">
        <v>11861</v>
      </c>
      <c r="AB75" s="126">
        <v>10651</v>
      </c>
      <c r="AC75" s="126">
        <v>11134</v>
      </c>
      <c r="AD75" s="126">
        <v>12122</v>
      </c>
      <c r="AE75" s="126">
        <v>12285</v>
      </c>
      <c r="AF75" s="126">
        <v>12296</v>
      </c>
      <c r="AG75" s="126">
        <v>12523</v>
      </c>
      <c r="AH75" s="126">
        <v>11523</v>
      </c>
      <c r="AI75" s="126">
        <v>11782</v>
      </c>
      <c r="AJ75" s="126">
        <v>11382</v>
      </c>
      <c r="AK75" s="126">
        <v>11199</v>
      </c>
      <c r="AL75" s="126">
        <v>10825</v>
      </c>
      <c r="AM75" s="126">
        <v>11210</v>
      </c>
      <c r="AN75" s="126">
        <v>8289</v>
      </c>
      <c r="AO75" s="126">
        <v>8279</v>
      </c>
      <c r="AP75" s="126">
        <v>7481</v>
      </c>
      <c r="AQ75" s="126">
        <v>7484</v>
      </c>
      <c r="AR75" s="126">
        <v>7862</v>
      </c>
      <c r="AS75" s="126">
        <v>8108</v>
      </c>
      <c r="AT75" s="126">
        <v>7798</v>
      </c>
      <c r="AU75" s="126">
        <v>7988</v>
      </c>
      <c r="AV75" s="126">
        <v>8372</v>
      </c>
      <c r="AW75" s="126">
        <v>8225</v>
      </c>
      <c r="AX75" s="126">
        <v>8339</v>
      </c>
      <c r="AY75" s="126">
        <v>8430</v>
      </c>
      <c r="AZ75" s="126">
        <v>8794</v>
      </c>
      <c r="BA75" s="126">
        <v>2849</v>
      </c>
      <c r="BB75" s="126">
        <v>8290</v>
      </c>
      <c r="BC75" s="126">
        <v>8255</v>
      </c>
      <c r="BD75" s="126">
        <v>7726</v>
      </c>
      <c r="BE75" s="126">
        <v>8019</v>
      </c>
      <c r="BF75" s="126">
        <v>8212</v>
      </c>
      <c r="BG75" s="126">
        <v>8202</v>
      </c>
      <c r="BH75" s="126">
        <v>8537</v>
      </c>
      <c r="BI75" s="126">
        <v>7399</v>
      </c>
      <c r="BJ75" s="126">
        <v>7766</v>
      </c>
      <c r="BK75" s="126">
        <v>7975</v>
      </c>
      <c r="BL75" s="126">
        <v>8113</v>
      </c>
      <c r="BM75" s="126">
        <v>8076</v>
      </c>
      <c r="BN75" s="126">
        <v>7361</v>
      </c>
      <c r="BO75" s="126">
        <v>7972</v>
      </c>
      <c r="BP75" s="126">
        <v>7966</v>
      </c>
      <c r="BQ75" s="126">
        <v>7890</v>
      </c>
      <c r="BR75" s="126">
        <v>8136</v>
      </c>
      <c r="BS75" s="126">
        <v>8086</v>
      </c>
      <c r="BT75" s="126">
        <v>11694</v>
      </c>
      <c r="BU75" s="126">
        <v>10806</v>
      </c>
      <c r="BV75" s="126">
        <v>11510</v>
      </c>
      <c r="BW75" s="126">
        <v>11002</v>
      </c>
      <c r="BX75" s="126">
        <v>10773</v>
      </c>
      <c r="BY75" s="126">
        <v>9687</v>
      </c>
      <c r="BZ75" s="126">
        <v>11439</v>
      </c>
      <c r="CA75" s="126">
        <v>11102</v>
      </c>
      <c r="CB75" s="126">
        <v>8225</v>
      </c>
      <c r="CC75" s="126">
        <v>6587</v>
      </c>
      <c r="CD75" s="126">
        <v>7629</v>
      </c>
      <c r="CE75" s="126">
        <v>6335</v>
      </c>
      <c r="CF75" s="126">
        <v>4822</v>
      </c>
      <c r="CG75" s="126">
        <v>4349</v>
      </c>
      <c r="CH75" s="126">
        <v>11804</v>
      </c>
      <c r="CI75" s="126">
        <v>12001</v>
      </c>
      <c r="CJ75" s="126">
        <v>11295</v>
      </c>
      <c r="CK75" s="126">
        <v>11919</v>
      </c>
      <c r="CL75" s="126">
        <v>12160</v>
      </c>
      <c r="CM75" s="126">
        <v>7645</v>
      </c>
      <c r="CN75" s="126">
        <v>7134</v>
      </c>
      <c r="CO75" s="126">
        <v>7501</v>
      </c>
      <c r="CP75" s="126">
        <v>7110</v>
      </c>
      <c r="CQ75" s="126">
        <v>6765</v>
      </c>
      <c r="CR75" s="126">
        <v>7110</v>
      </c>
      <c r="CS75" s="126">
        <v>7229</v>
      </c>
      <c r="CT75" s="126">
        <v>7027</v>
      </c>
      <c r="CU75" s="126">
        <v>6840</v>
      </c>
      <c r="CV75" s="126">
        <v>12098</v>
      </c>
      <c r="CW75" s="126">
        <v>12333</v>
      </c>
      <c r="CX75" s="126">
        <v>10697</v>
      </c>
      <c r="CY75" s="126">
        <v>11151</v>
      </c>
      <c r="CZ75" s="126">
        <v>181</v>
      </c>
      <c r="DA75" s="126">
        <v>1051</v>
      </c>
      <c r="DB75" s="126">
        <v>1242</v>
      </c>
      <c r="DC75" s="126">
        <v>690</v>
      </c>
      <c r="DD75" s="289">
        <v>7.249498830852505</v>
      </c>
      <c r="DE75" s="289">
        <v>7.0558205583694189</v>
      </c>
      <c r="DF75" s="289">
        <v>6.2023317564276104</v>
      </c>
      <c r="DG75" s="289"/>
      <c r="DH75" s="289"/>
      <c r="DI75" s="289">
        <v>1.3821706545178643</v>
      </c>
      <c r="DJ75" s="289"/>
      <c r="DK75" s="289"/>
      <c r="DL75" s="289">
        <v>6.897137636378889</v>
      </c>
      <c r="DM75" s="289">
        <v>6.5692666255412755</v>
      </c>
      <c r="DN75" s="289">
        <v>1.3766239725304468</v>
      </c>
      <c r="DO75" s="289"/>
      <c r="DP75" s="289">
        <v>30.293721244925635</v>
      </c>
      <c r="DQ75" s="289"/>
      <c r="DR75" s="289">
        <v>51.934642787550793</v>
      </c>
      <c r="DS75" s="289"/>
      <c r="DT75" s="289">
        <v>56.407442489851277</v>
      </c>
      <c r="DU75" s="289"/>
      <c r="DV75" s="289">
        <v>0</v>
      </c>
      <c r="DW75" s="289"/>
      <c r="DX75" s="289">
        <v>5.2</v>
      </c>
      <c r="DY75" s="289"/>
      <c r="DZ75" s="289">
        <v>9.5</v>
      </c>
      <c r="EA75" s="289"/>
      <c r="EB75" s="127">
        <f>SUM(RD[[#This Row],[IS1_Inv1_M1]:[IS1_Inv1_M2]])</f>
        <v>24203</v>
      </c>
      <c r="EC75" s="127">
        <f>SUM(RD[[#This Row],[IS2_Inv1_M1]:[IS5_Inv1_M4]])</f>
        <v>171356</v>
      </c>
      <c r="ED75" s="127">
        <f>SUM(RD[[#This Row],[IS6_Inv1_M1]:[IS6_Inv2_M2]])+SUM(RD[[#This Row],[IS8_Inv1_M1]:[IS8_Inv4_M2]])</f>
        <v>138579</v>
      </c>
      <c r="EE75" s="127">
        <f>SUM(RD[[#This Row],[IS7_Inv1_M1]:[IS7_Inv1_M2]])</f>
        <v>24407</v>
      </c>
      <c r="EF75" s="127">
        <f>SUM(RD[[#This Row],[IS9_Inv1_M1]:[IS12_Inv2_M4]])</f>
        <v>252279</v>
      </c>
      <c r="EG75" s="127">
        <f>SUM(RD[[#This Row],[IS13_Inv1_M1]:[IS14_Inv1_M4]])</f>
        <v>116789</v>
      </c>
      <c r="EH75" s="127">
        <f>SUM(RD[[#This Row],[IS15_Inv1_M1]:[IS15_Inv2_M1]])</f>
        <v>9171</v>
      </c>
      <c r="EI75" s="127">
        <f>SUM(RD[[#This Row],[IS16_Inv1_M1]:[IS17_Inv2_M2]])</f>
        <v>66824</v>
      </c>
      <c r="EJ75" s="127">
        <f>SUM(RD[[#This Row],[IS18_Inv1_M1]:[IS19_Inv2_M2]])</f>
        <v>102995</v>
      </c>
      <c r="EK75" s="127">
        <f>SUM(RD[[#This Row],[IS20_Inv1_M1]:[IS20_Inv2_M2]])</f>
        <v>3164</v>
      </c>
      <c r="EL75" s="290">
        <f>SUM(RD[[#This Row],[O2R4_P1]:[O2R22_P3]])</f>
        <v>909767</v>
      </c>
      <c r="EM75" s="127">
        <f>IFERROR(AVERAGEIF(RD[[#This Row],[POA_UP_MCR (KWh/m2)]:[POA_UP_Ph3 (KWh/m2)2]],"&lt;&gt;0",RD[[#This Row],[POA_UP_MCR (KWh/m2)]:[POA_UP_Ph3 (KWh/m2)2]]),"")</f>
        <v>6.8358837152165117</v>
      </c>
      <c r="EN75" s="127">
        <f>IFERROR(AVERAGEIF(RD[[#This Row],[POA_Down_MCR (KWh/m2)]:[POA_Down_Ph3 (KWh/m2)22]],"&lt;&gt;0",RD[[#This Row],[POA_Down_MCR (KWh/m2)]:[POA_Down_Ph3 (KWh/m2)22]]),"")</f>
        <v>1.3821706545178643</v>
      </c>
      <c r="EO75" s="127">
        <f>IFERROR(AVERAGEIF(RD[[#This Row],[GHI_UP_MCR (KWh/m2)]:[GHI_UP_IS1 (KWh/m2)]],"&lt;&gt;0",RD[[#This Row],[GHI_UP_MCR (KWh/m2)]:[GHI_UP_IS1 (KWh/m2)]]),"")</f>
        <v>6.7332021309600822</v>
      </c>
      <c r="EP75" s="127">
        <f>IFERROR(AVERAGEIF(RD[[#This Row],[GHI_Down_MCR (KWh/m2)]:[GHI_Down_IS1 (KWh/m2)]],"&lt;&gt;0",RD[[#This Row],[GHI_Down_MCR (KWh/m2)]:[GHI_Down_IS1 (KWh/m2)]]),"")</f>
        <v>1.3766239725304468</v>
      </c>
      <c r="EQ75" s="128">
        <v>640.30499999999995</v>
      </c>
      <c r="ER75" s="128">
        <v>941.274</v>
      </c>
      <c r="ES75" s="128">
        <v>93.546999999999997</v>
      </c>
      <c r="ET75" s="128">
        <v>270.10899999999998</v>
      </c>
      <c r="EU75" s="128">
        <v>207.06800000000001</v>
      </c>
      <c r="EV75" s="128">
        <v>311.97800000000001</v>
      </c>
      <c r="EW75" s="128"/>
      <c r="EX75" s="128">
        <v>100.92700000000001</v>
      </c>
      <c r="EY75" s="128">
        <v>207855</v>
      </c>
      <c r="EZ75" s="128">
        <v>274112</v>
      </c>
      <c r="FA75" s="128">
        <v>144.964</v>
      </c>
      <c r="FB75" s="128">
        <v>101.42</v>
      </c>
      <c r="FC75" s="128">
        <v>298.87700000000001</v>
      </c>
      <c r="FD75" s="128">
        <v>123.979</v>
      </c>
      <c r="FE75" s="128">
        <v>0.122</v>
      </c>
      <c r="FF75" s="128">
        <v>0</v>
      </c>
      <c r="FG75" s="128">
        <v>235.119</v>
      </c>
      <c r="FH75" s="291" t="str">
        <f>IF((RD[[#This Row],[33 kV_Wind_F1_Ex]]-EQ74)*165000&lt;=0,"",(RD[[#This Row],[33 kV_Wind_F1_Ex]]-EQ74)*165000)</f>
        <v/>
      </c>
      <c r="FI75" s="292">
        <f>IF((RD[[#This Row],[33 kV_Wind_F2_Ex]]-ER74)*165000&lt;=0,"",(RD[[#This Row],[33 kV_Wind_F2_Ex]]-ER74)*165000)</f>
        <v>229185.00000000166</v>
      </c>
      <c r="FJ75" s="131">
        <f>IF((RD[[#This Row],[33 kV_Wind_F3_Ex]]-ES74)*225000&lt;=0,"",(RD[[#This Row],[33 kV_Wind_F3_Ex]]-ES74)*225000)</f>
        <v>237599.99999999942</v>
      </c>
      <c r="FK75" s="131">
        <f>IF((RD[[#This Row],[33 kV_Wind_F4_Ex]]-ET74)*165000&lt;=0,"",(RD[[#This Row],[33 kV_Wind_F4_Ex]]-ET74)*165000)</f>
        <v>203445.00000000067</v>
      </c>
      <c r="FL75" s="228">
        <f>IF((RD[[#This Row],[33 kV_Solar_F1_Ex]]-EU74)*225000&lt;=0,"",(RD[[#This Row],[33 kV_Solar_F1_Ex]]-EU74)*225000)</f>
        <v>256500.00000000332</v>
      </c>
      <c r="FM75" s="132">
        <f>IF((RD[[#This Row],[33kV_Solar_F2_Ex]]-EV74)*225000&lt;=0,"",(RD[[#This Row],[33kV_Solar_F2_Ex]]-EV74)*225000)</f>
        <v>191700.00000000728</v>
      </c>
      <c r="FN75" s="292"/>
      <c r="FO75" s="131">
        <f>IF((RD[[#This Row],[33kV_Solar_F4_Ex]]-EX74)*225000&lt;=0,"",(RD[[#This Row],[33kV_Solar_F4_Ex]]-EX74)*225000)</f>
        <v>188100.00000000285</v>
      </c>
      <c r="FP75" s="292">
        <f>IF((RD[[#This Row],[33kV_OG1_Ex]]-EY74)*1000&lt;=0,0,(RD[[#This Row],[33kV_OG1_Ex]]-EY74)*1000)</f>
        <v>636000</v>
      </c>
      <c r="FQ75" s="228">
        <f>IFERROR(IF((RD[[#This Row],[33kV_OG2_Ex]]-EZ74)*1000&lt;=0,0,(RD[[#This Row],[33kV_OG2_Ex]]-EZ74)*1000),0)</f>
        <v>674000</v>
      </c>
      <c r="FR75" s="132">
        <f>IF((RD[[#This Row],[220kV_TX1_Ex]]-FA74)*800000&lt;=0,0,(RD[[#This Row],[220kV_TX1_Ex]]-FA74)*800000)</f>
        <v>629600.00000000489</v>
      </c>
      <c r="FS75" s="228">
        <f>IF((RD[[#This Row],[220kV_Tx2_Ex]]-FB74)*800000&lt;=0,0,(RD[[#This Row],[220kV_Tx2_Ex]]-FB74)*800000)</f>
        <v>665600.00000000629</v>
      </c>
      <c r="FT75" s="292">
        <f>IF((RD[[#This Row],[220kV_TL_TVM_Ex]]-FC74)*1600000&lt;=0,0,(RD[[#This Row],[220kV_TL_TVM_Ex]]-FC74)*1600000)</f>
        <v>1297600.0000000568</v>
      </c>
      <c r="FU75" s="292">
        <f>IF((RD[[#This Row],[220kV_C&amp;R_PQM_Ex]]-FD74)*1600000&lt;=0,"",(RD[[#This Row],[220kV_C&amp;R_PQM_Ex]]-FD74)*1600000)</f>
        <v>1300800.0000000037</v>
      </c>
      <c r="FV75" s="228">
        <f>IFERROR(IF((RD[[#This Row],[220KV_C&amp;R_PQM_Im]]-FE74)*1600000&lt;=0,0,(RD[[#This Row],[220KV_C&amp;R_PQM_Im]]-FE74)*1600000),"")</f>
        <v>0</v>
      </c>
      <c r="FW75" s="228">
        <f>(RD[[#This Row],[33kV_Aux1_Im]]-FB72)</f>
        <v>-99.286000000000001</v>
      </c>
      <c r="FX75" s="228">
        <f>IF((RD[[#This Row],[33kV_Aux2_Im]]-FG74)*1000&lt;=0,"",(RD[[#This Row],[33kV_Aux2_Im]]-FG74)*1000)</f>
        <v>389.99999999998636</v>
      </c>
      <c r="FY75" s="292">
        <f>IFERROR(RD[[#This Row],[33kV_OG1_Energy (MWh)]]+RD[[#This Row],[33kV_OG2_Energy (MWh)]],"")</f>
        <v>1310000</v>
      </c>
      <c r="FZ75" s="292">
        <f>IFERROR(RD[[#This Row],[220kV_TL_TVM Energy (MWh)]]-RD[[#This Row],[220KV_C&amp;R_PQM_im (MWh)]],"")</f>
        <v>1297600.0000000568</v>
      </c>
      <c r="GA75" s="229">
        <f>IFERROR(RD[[#This Row],[33 kV Total Export (MWH)]]/RD[[#This Row],[220 KV Net Export (MWh)]]-1,"")</f>
        <v>9.5561035757880664E-3</v>
      </c>
      <c r="GB75" s="230">
        <f>IFERROR((RD[[#This Row],[Sunset Time (POA&lt;20 W/m2)]]-RD[[#This Row],[Sunrise Time (POA&gt;20 W/m2)]])*24,0)</f>
        <v>12.299999999999999</v>
      </c>
      <c r="GC75" s="231">
        <f>IFERROR(SUM(RD[[#This Row],[33 kV_Solar_F1_Energy (kWh)]:[33 kV_Solar_F4_Energy (MWh)]])+(RD[[#This Row],[33 kV_Wind_F3_Energy (MWh)]])-(RD[[#This Row],[33 kV Line Loss (%)]]*RD[[#This Row],[220 KV Net Export (MWh)]]),"")</f>
        <v>861500.00000006973</v>
      </c>
      <c r="GD75" s="57">
        <f t="shared" si="198"/>
        <v>873900.00000001281</v>
      </c>
      <c r="GE75" s="143">
        <v>162.57</v>
      </c>
      <c r="GF75" s="57">
        <f t="shared" si="193"/>
        <v>432630.00000000233</v>
      </c>
      <c r="GG75" s="8">
        <f>IFERROR(RD[[#This Row],[Wind Export (33 kV)]]*(1-RD[[#This Row],[33 kV Line Loss (%)]]),RD[[#This Row],[Wind Export (33 kV)]])</f>
        <v>428495.74291000911</v>
      </c>
      <c r="GH75" s="144"/>
      <c r="GI75" s="144"/>
      <c r="GJ75" t="str">
        <f>IFERROR(RD[[#This Row],[E_AC (WPR)]]/RD[[#This Row],[E_DC (WPR)]],"")</f>
        <v/>
      </c>
    </row>
    <row r="76" spans="1:192">
      <c r="A76" s="124">
        <f t="shared" si="195"/>
        <v>45816</v>
      </c>
      <c r="B76" s="129">
        <f>YEAR(RD[[#This Row],[Date]])+IF(MONTH(RD[[#This Row],[Date]])&gt;=4,1,0)</f>
        <v>2026</v>
      </c>
      <c r="C76" s="129">
        <f>YEAR(RD[[#This Row],[Date]])</f>
        <v>2025</v>
      </c>
      <c r="D76" s="130">
        <f t="shared" si="199"/>
        <v>45809</v>
      </c>
      <c r="E76" s="129">
        <f>DAY(EOMONTH(RD[[#This Row],[Date]],0))</f>
        <v>30</v>
      </c>
      <c r="F76" s="136">
        <v>0.2590277777777778</v>
      </c>
      <c r="G76" s="136">
        <v>0.77916666666666667</v>
      </c>
      <c r="H76" s="126">
        <v>8996</v>
      </c>
      <c r="I76" s="126">
        <v>9282</v>
      </c>
      <c r="J76" s="126">
        <v>9062</v>
      </c>
      <c r="K76" s="126">
        <v>8676</v>
      </c>
      <c r="L76" s="126">
        <v>9049</v>
      </c>
      <c r="M76" s="126">
        <v>8963</v>
      </c>
      <c r="N76" s="126">
        <v>9246</v>
      </c>
      <c r="O76" s="126">
        <v>8937</v>
      </c>
      <c r="P76" s="126">
        <v>9060</v>
      </c>
      <c r="Q76" s="126">
        <v>9079</v>
      </c>
      <c r="R76" s="126">
        <v>8953</v>
      </c>
      <c r="S76" s="126">
        <v>8928</v>
      </c>
      <c r="T76" s="126">
        <v>8771</v>
      </c>
      <c r="U76" s="126">
        <v>9520</v>
      </c>
      <c r="V76" s="126">
        <v>6544</v>
      </c>
      <c r="W76" s="126">
        <v>6163</v>
      </c>
      <c r="X76" s="126">
        <v>6353</v>
      </c>
      <c r="Y76" s="126">
        <v>5913</v>
      </c>
      <c r="Z76" s="126">
        <v>9057</v>
      </c>
      <c r="AA76" s="126">
        <v>8953</v>
      </c>
      <c r="AB76" s="126">
        <v>8147</v>
      </c>
      <c r="AC76" s="126">
        <v>8354</v>
      </c>
      <c r="AD76" s="126">
        <v>8896</v>
      </c>
      <c r="AE76" s="126">
        <v>9000</v>
      </c>
      <c r="AF76" s="126">
        <v>9077</v>
      </c>
      <c r="AG76" s="126">
        <v>9419</v>
      </c>
      <c r="AH76" s="126">
        <v>8641</v>
      </c>
      <c r="AI76" s="126">
        <v>9070</v>
      </c>
      <c r="AJ76" s="126">
        <v>8420</v>
      </c>
      <c r="AK76" s="126">
        <v>8234</v>
      </c>
      <c r="AL76" s="126">
        <v>7743</v>
      </c>
      <c r="AM76" s="126">
        <v>8333</v>
      </c>
      <c r="AN76" s="126">
        <v>6433</v>
      </c>
      <c r="AO76" s="126">
        <v>6444</v>
      </c>
      <c r="AP76" s="126">
        <v>5861</v>
      </c>
      <c r="AQ76" s="126">
        <v>5944</v>
      </c>
      <c r="AR76" s="126">
        <v>6233</v>
      </c>
      <c r="AS76" s="126">
        <v>6352</v>
      </c>
      <c r="AT76" s="126">
        <v>6075</v>
      </c>
      <c r="AU76" s="126">
        <v>6229</v>
      </c>
      <c r="AV76" s="126">
        <v>6512</v>
      </c>
      <c r="AW76" s="126">
        <v>6397</v>
      </c>
      <c r="AX76" s="126">
        <v>6429</v>
      </c>
      <c r="AY76" s="126">
        <v>6512</v>
      </c>
      <c r="AZ76" s="126">
        <v>6799</v>
      </c>
      <c r="BA76" s="126">
        <v>2194</v>
      </c>
      <c r="BB76" s="126">
        <v>6359</v>
      </c>
      <c r="BC76" s="126">
        <v>6393</v>
      </c>
      <c r="BD76" s="126">
        <v>5920</v>
      </c>
      <c r="BE76" s="126">
        <v>6159</v>
      </c>
      <c r="BF76" s="126">
        <v>6363</v>
      </c>
      <c r="BG76" s="126">
        <v>6267</v>
      </c>
      <c r="BH76" s="126">
        <v>6647</v>
      </c>
      <c r="BI76" s="126">
        <v>5745</v>
      </c>
      <c r="BJ76" s="126">
        <v>6111</v>
      </c>
      <c r="BK76" s="126">
        <v>6218</v>
      </c>
      <c r="BL76" s="126">
        <v>6527</v>
      </c>
      <c r="BM76" s="126">
        <v>6366</v>
      </c>
      <c r="BN76" s="126">
        <v>5806</v>
      </c>
      <c r="BO76" s="126">
        <v>6418</v>
      </c>
      <c r="BP76" s="126">
        <v>6441</v>
      </c>
      <c r="BQ76" s="126">
        <v>6355</v>
      </c>
      <c r="BR76" s="126">
        <v>6569</v>
      </c>
      <c r="BS76" s="126">
        <v>6467</v>
      </c>
      <c r="BT76" s="126">
        <v>9318</v>
      </c>
      <c r="BU76" s="126">
        <v>8713</v>
      </c>
      <c r="BV76" s="126">
        <v>9177</v>
      </c>
      <c r="BW76" s="126">
        <v>8967</v>
      </c>
      <c r="BX76" s="126">
        <v>8335</v>
      </c>
      <c r="BY76" s="126">
        <v>7723</v>
      </c>
      <c r="BZ76" s="126">
        <v>9116</v>
      </c>
      <c r="CA76" s="126">
        <v>8923</v>
      </c>
      <c r="CB76" s="126">
        <v>6666</v>
      </c>
      <c r="CC76" s="126">
        <v>5399</v>
      </c>
      <c r="CD76" s="126">
        <v>6300</v>
      </c>
      <c r="CE76" s="126">
        <v>5166</v>
      </c>
      <c r="CF76" s="126">
        <v>3815</v>
      </c>
      <c r="CG76" s="126">
        <v>3445</v>
      </c>
      <c r="CH76" s="126">
        <v>9158</v>
      </c>
      <c r="CI76" s="126">
        <v>9397</v>
      </c>
      <c r="CJ76" s="126">
        <v>9073</v>
      </c>
      <c r="CK76" s="126">
        <v>9782</v>
      </c>
      <c r="CL76" s="126">
        <v>9977</v>
      </c>
      <c r="CM76" s="126">
        <v>6189</v>
      </c>
      <c r="CN76" s="126">
        <v>5245</v>
      </c>
      <c r="CO76" s="126">
        <v>5574</v>
      </c>
      <c r="CP76" s="126">
        <v>5350</v>
      </c>
      <c r="CQ76" s="126">
        <v>5056</v>
      </c>
      <c r="CR76" s="126">
        <v>5233</v>
      </c>
      <c r="CS76" s="126">
        <v>5345</v>
      </c>
      <c r="CT76" s="126">
        <v>5160</v>
      </c>
      <c r="CU76" s="126">
        <v>5019</v>
      </c>
      <c r="CV76" s="126">
        <v>9203</v>
      </c>
      <c r="CW76" s="126">
        <v>9150</v>
      </c>
      <c r="CX76" s="126">
        <v>7830</v>
      </c>
      <c r="CY76" s="126">
        <v>8363</v>
      </c>
      <c r="CZ76" s="126">
        <v>402</v>
      </c>
      <c r="DA76" s="126">
        <v>817</v>
      </c>
      <c r="DB76" s="126">
        <v>974</v>
      </c>
      <c r="DC76" s="126">
        <v>540</v>
      </c>
      <c r="DD76" s="289">
        <v>5.2303134379999952</v>
      </c>
      <c r="DE76" s="289">
        <v>5.2339048485593391</v>
      </c>
      <c r="DF76" s="289">
        <v>5.1974322278593741</v>
      </c>
      <c r="DG76" s="289"/>
      <c r="DH76" s="289"/>
      <c r="DI76" s="289">
        <v>1.0265291148364004</v>
      </c>
      <c r="DJ76" s="289"/>
      <c r="DK76" s="289"/>
      <c r="DL76" s="289">
        <v>5.0236456382995556</v>
      </c>
      <c r="DM76" s="289">
        <v>4.9756229816626734</v>
      </c>
      <c r="DN76" s="289">
        <v>0.99036749699999926</v>
      </c>
      <c r="DO76" s="289"/>
      <c r="DP76" s="289">
        <v>28.728373333333352</v>
      </c>
      <c r="DQ76" s="289"/>
      <c r="DR76" s="289">
        <v>46.154819266666728</v>
      </c>
      <c r="DS76" s="289"/>
      <c r="DT76" s="289">
        <v>64.485066666666626</v>
      </c>
      <c r="DU76" s="289"/>
      <c r="DV76" s="289">
        <v>300</v>
      </c>
      <c r="DW76" s="289"/>
      <c r="DX76" s="289">
        <v>4.4000000000000004</v>
      </c>
      <c r="DY76" s="289"/>
      <c r="DZ76" s="289">
        <v>14.6</v>
      </c>
      <c r="EA76" s="289"/>
      <c r="EB76" s="127">
        <f>SUM(RD[[#This Row],[IS1_Inv1_M1]:[IS1_Inv1_M2]])</f>
        <v>18278</v>
      </c>
      <c r="EC76" s="127">
        <f>SUM(RD[[#This Row],[IS2_Inv1_M1]:[IS5_Inv1_M4]])</f>
        <v>133217</v>
      </c>
      <c r="ED76" s="127">
        <f>SUM(RD[[#This Row],[IS6_Inv1_M1]:[IS6_Inv2_M2]])+SUM(RD[[#This Row],[IS8_Inv1_M1]:[IS8_Inv4_M2]])</f>
        <v>103448</v>
      </c>
      <c r="EE76" s="127">
        <f>SUM(RD[[#This Row],[IS7_Inv1_M1]:[IS7_Inv1_M2]])</f>
        <v>17896</v>
      </c>
      <c r="EF76" s="127">
        <f>SUM(RD[[#This Row],[IS9_Inv1_M1]:[IS12_Inv2_M4]])</f>
        <v>197545</v>
      </c>
      <c r="EG76" s="127">
        <f>SUM(RD[[#This Row],[IS13_Inv1_M1]:[IS14_Inv1_M4]])</f>
        <v>93803</v>
      </c>
      <c r="EH76" s="127">
        <f>SUM(RD[[#This Row],[IS15_Inv1_M1]:[IS15_Inv2_M1]])</f>
        <v>7260</v>
      </c>
      <c r="EI76" s="127">
        <f>SUM(RD[[#This Row],[IS16_Inv1_M1]:[IS17_Inv2_M2]])</f>
        <v>53576</v>
      </c>
      <c r="EJ76" s="127">
        <f>SUM(RD[[#This Row],[IS18_Inv1_M1]:[IS19_Inv2_M2]])</f>
        <v>76528</v>
      </c>
      <c r="EK76" s="127">
        <f>SUM(RD[[#This Row],[IS20_Inv1_M1]:[IS20_Inv2_M2]])</f>
        <v>2733</v>
      </c>
      <c r="EL76" s="290">
        <f>SUM(RD[[#This Row],[O2R4_P1]:[O2R22_P3]])</f>
        <v>704284</v>
      </c>
      <c r="EM76" s="127">
        <f>IFERROR(AVERAGEIF(RD[[#This Row],[POA_UP_MCR (KWh/m2)]:[POA_UP_Ph3 (KWh/m2)2]],"&lt;&gt;0",RD[[#This Row],[POA_UP_MCR (KWh/m2)]:[POA_UP_Ph3 (KWh/m2)2]]),"")</f>
        <v>5.2205501714729019</v>
      </c>
      <c r="EN76" s="127">
        <f>IFERROR(AVERAGEIF(RD[[#This Row],[POA_Down_MCR (KWh/m2)]:[POA_Down_Ph3 (KWh/m2)22]],"&lt;&gt;0",RD[[#This Row],[POA_Down_MCR (KWh/m2)]:[POA_Down_Ph3 (KWh/m2)22]]),"")</f>
        <v>1.0265291148364004</v>
      </c>
      <c r="EO76" s="127">
        <f>IFERROR(AVERAGEIF(RD[[#This Row],[GHI_UP_MCR (KWh/m2)]:[GHI_UP_IS1 (KWh/m2)]],"&lt;&gt;0",RD[[#This Row],[GHI_UP_MCR (KWh/m2)]:[GHI_UP_IS1 (KWh/m2)]]),"")</f>
        <v>4.9996343099811149</v>
      </c>
      <c r="EP76" s="127">
        <f>IFERROR(AVERAGEIF(RD[[#This Row],[GHI_Down_MCR (KWh/m2)]:[GHI_Down_IS1 (KWh/m2)]],"&lt;&gt;0",RD[[#This Row],[GHI_Down_MCR (KWh/m2)]:[GHI_Down_IS1 (KWh/m2)]]),"")</f>
        <v>0.99036749699999926</v>
      </c>
      <c r="EQ76" s="128">
        <v>640.30499999999995</v>
      </c>
      <c r="ER76" s="128">
        <v>942.72500000000002</v>
      </c>
      <c r="ES76" s="128">
        <v>94.38</v>
      </c>
      <c r="ET76" s="128">
        <v>271.40300000000002</v>
      </c>
      <c r="EU76" s="128">
        <v>207.923</v>
      </c>
      <c r="EV76" s="128">
        <v>312.63600000000002</v>
      </c>
      <c r="EW76" s="128"/>
      <c r="EX76" s="128">
        <v>101.6</v>
      </c>
      <c r="EY76" s="128">
        <v>208348</v>
      </c>
      <c r="EZ76" s="128">
        <v>274764</v>
      </c>
      <c r="FA76" s="128">
        <v>145.57300000000001</v>
      </c>
      <c r="FB76" s="128">
        <v>102.212</v>
      </c>
      <c r="FC76" s="128">
        <v>299.57900000000001</v>
      </c>
      <c r="FD76" s="128">
        <v>124.684</v>
      </c>
      <c r="FE76" s="128">
        <v>0.122</v>
      </c>
      <c r="FF76" s="128">
        <v>0</v>
      </c>
      <c r="FG76" s="128">
        <v>235.50899999999999</v>
      </c>
      <c r="FH76" s="291" t="str">
        <f>IF((RD[[#This Row],[33 kV_Wind_F1_Ex]]-EQ75)*165000&lt;=0,"",(RD[[#This Row],[33 kV_Wind_F1_Ex]]-EQ75)*165000)</f>
        <v/>
      </c>
      <c r="FI76" s="292">
        <f>IF((RD[[#This Row],[33 kV_Wind_F2_Ex]]-ER75)*165000&lt;=0,"",(RD[[#This Row],[33 kV_Wind_F2_Ex]]-ER75)*165000)</f>
        <v>239415.00000000361</v>
      </c>
      <c r="FJ76" s="131">
        <f>IF((RD[[#This Row],[33 kV_Wind_F3_Ex]]-ES75)*225000&lt;=0,"",(RD[[#This Row],[33 kV_Wind_F3_Ex]]-ES75)*225000)</f>
        <v>187424.99999999965</v>
      </c>
      <c r="FK76" s="131">
        <f>IF((RD[[#This Row],[33 kV_Wind_F4_Ex]]-ET75)*165000&lt;=0,"",(RD[[#This Row],[33 kV_Wind_F4_Ex]]-ET75)*165000)</f>
        <v>213510.00000000652</v>
      </c>
      <c r="FL76" s="228">
        <f>IF((RD[[#This Row],[33 kV_Solar_F1_Ex]]-EU75)*225000&lt;=0,"",(RD[[#This Row],[33 kV_Solar_F1_Ex]]-EU75)*225000)</f>
        <v>192374.9999999977</v>
      </c>
      <c r="FM76" s="132">
        <f>IF((RD[[#This Row],[33kV_Solar_F2_Ex]]-EV75)*225000&lt;=0,"",(RD[[#This Row],[33kV_Solar_F2_Ex]]-EV75)*225000)</f>
        <v>148050.00000000349</v>
      </c>
      <c r="FN76" s="292"/>
      <c r="FO76" s="131">
        <f>IF((RD[[#This Row],[33kV_Solar_F4_Ex]]-EX75)*225000&lt;=0,"",(RD[[#This Row],[33kV_Solar_F4_Ex]]-EX75)*225000)</f>
        <v>151424.99999999721</v>
      </c>
      <c r="FP76" s="292">
        <f>IF((RD[[#This Row],[33kV_OG1_Ex]]-EY75)*1000&lt;=0,0,(RD[[#This Row],[33kV_OG1_Ex]]-EY75)*1000)</f>
        <v>493000</v>
      </c>
      <c r="FQ76" s="228">
        <f>IFERROR(IF((RD[[#This Row],[33kV_OG2_Ex]]-EZ75)*1000&lt;=0,0,(RD[[#This Row],[33kV_OG2_Ex]]-EZ75)*1000),0)</f>
        <v>652000</v>
      </c>
      <c r="FR76" s="132">
        <f>IF((RD[[#This Row],[220kV_TX1_Ex]]-FA75)*800000&lt;=0,0,(RD[[#This Row],[220kV_TX1_Ex]]-FA75)*800000)</f>
        <v>487200.0000000071</v>
      </c>
      <c r="FS76" s="228">
        <f>IF((RD[[#This Row],[220kV_Tx2_Ex]]-FB75)*800000&lt;=0,0,(RD[[#This Row],[220kV_Tx2_Ex]]-FB75)*800000)</f>
        <v>633600.00000000128</v>
      </c>
      <c r="FT76" s="292">
        <f>IF((RD[[#This Row],[220kV_TL_TVM_Ex]]-FC75)*1600000&lt;=0,0,(RD[[#This Row],[220kV_TL_TVM_Ex]]-FC75)*1600000)</f>
        <v>1123199.9999999972</v>
      </c>
      <c r="FU76" s="292">
        <f>IF((RD[[#This Row],[220kV_C&amp;R_PQM_Ex]]-FD75)*1600000&lt;=0,"",(RD[[#This Row],[220kV_C&amp;R_PQM_Ex]]-FD75)*1600000)</f>
        <v>1127999.9999999972</v>
      </c>
      <c r="FV76" s="228">
        <f>IFERROR(IF((RD[[#This Row],[220KV_C&amp;R_PQM_Im]]-FE75)*1600000&lt;=0,0,(RD[[#This Row],[220KV_C&amp;R_PQM_Im]]-FE75)*1600000),"")</f>
        <v>0</v>
      </c>
      <c r="FW76" s="228">
        <f>(RD[[#This Row],[33kV_Aux1_Im]]-FB73)</f>
        <v>-99.981999999999999</v>
      </c>
      <c r="FX76" s="228">
        <f>IF((RD[[#This Row],[33kV_Aux2_Im]]-FG75)*1000&lt;=0,"",(RD[[#This Row],[33kV_Aux2_Im]]-FG75)*1000)</f>
        <v>389.99999999998636</v>
      </c>
      <c r="FY76" s="292">
        <f>IFERROR(RD[[#This Row],[33kV_OG1_Energy (MWh)]]+RD[[#This Row],[33kV_OG2_Energy (MWh)]],"")</f>
        <v>1145000</v>
      </c>
      <c r="FZ76" s="292">
        <f>IFERROR(RD[[#This Row],[220kV_TL_TVM Energy (MWh)]]-RD[[#This Row],[220KV_C&amp;R_PQM_im (MWh)]],"")</f>
        <v>1123199.9999999972</v>
      </c>
      <c r="GA76" s="229">
        <f>IFERROR(RD[[#This Row],[33 kV Total Export (MWH)]]/RD[[#This Row],[220 KV Net Export (MWh)]]-1,"")</f>
        <v>1.9408831908834356E-2</v>
      </c>
      <c r="GB76" s="230">
        <f>IFERROR((RD[[#This Row],[Sunset Time (POA&lt;20 W/m2)]]-RD[[#This Row],[Sunrise Time (POA&gt;20 W/m2)]])*24,0)</f>
        <v>12.483333333333334</v>
      </c>
      <c r="GC76" s="231">
        <f>IFERROR(SUM(RD[[#This Row],[33 kV_Solar_F1_Energy (kWh)]:[33 kV_Solar_F4_Energy (MWh)]])+(RD[[#This Row],[33 kV_Wind_F3_Energy (MWh)]])-(RD[[#This Row],[33 kV Line Loss (%)]]*RD[[#This Row],[220 KV Net Export (MWh)]]),"")</f>
        <v>657474.99999999534</v>
      </c>
      <c r="GD76" s="57">
        <f t="shared" si="198"/>
        <v>679274.99999999802</v>
      </c>
      <c r="GE76" s="143">
        <v>162.57</v>
      </c>
      <c r="GF76" s="57">
        <f t="shared" si="193"/>
        <v>452925.00000001013</v>
      </c>
      <c r="GG76" s="8">
        <f>IFERROR(RD[[#This Row],[Wind Export (33 kV)]]*(1-RD[[#This Row],[33 kV Line Loss (%)]]),RD[[#This Row],[Wind Export (33 kV)]])</f>
        <v>444134.25480770116</v>
      </c>
      <c r="GH76" s="144"/>
      <c r="GI76" s="144"/>
      <c r="GJ76" t="str">
        <f>IFERROR(RD[[#This Row],[E_AC (WPR)]]/RD[[#This Row],[E_DC (WPR)]],"")</f>
        <v/>
      </c>
    </row>
    <row r="77" spans="1:192">
      <c r="A77" s="124">
        <f t="shared" si="195"/>
        <v>45817</v>
      </c>
      <c r="B77" s="129">
        <f>YEAR(RD[[#This Row],[Date]])+IF(MONTH(RD[[#This Row],[Date]])&gt;=4,1,0)</f>
        <v>2026</v>
      </c>
      <c r="C77" s="129">
        <f>YEAR(RD[[#This Row],[Date]])</f>
        <v>2025</v>
      </c>
      <c r="D77" s="130">
        <f t="shared" si="199"/>
        <v>45809</v>
      </c>
      <c r="E77" s="129">
        <f>DAY(EOMONTH(RD[[#This Row],[Date]],0))</f>
        <v>30</v>
      </c>
      <c r="F77" s="136">
        <v>0.25763888888888886</v>
      </c>
      <c r="G77" s="136">
        <v>0.77152777777777781</v>
      </c>
      <c r="H77" s="126">
        <v>8509</v>
      </c>
      <c r="I77" s="126">
        <v>8527</v>
      </c>
      <c r="J77" s="126">
        <v>9263</v>
      </c>
      <c r="K77" s="126">
        <v>8779</v>
      </c>
      <c r="L77" s="126">
        <v>9180</v>
      </c>
      <c r="M77" s="126">
        <v>9099</v>
      </c>
      <c r="N77" s="126">
        <v>9327</v>
      </c>
      <c r="O77" s="126">
        <v>9221</v>
      </c>
      <c r="P77" s="126">
        <v>9111</v>
      </c>
      <c r="Q77" s="126">
        <v>9123</v>
      </c>
      <c r="R77" s="126">
        <v>8908</v>
      </c>
      <c r="S77" s="126">
        <v>8981</v>
      </c>
      <c r="T77" s="126">
        <v>8701</v>
      </c>
      <c r="U77" s="126">
        <v>9439</v>
      </c>
      <c r="V77" s="126">
        <v>6454</v>
      </c>
      <c r="W77" s="126">
        <v>6103</v>
      </c>
      <c r="X77" s="126">
        <v>6205</v>
      </c>
      <c r="Y77" s="126">
        <v>5917</v>
      </c>
      <c r="Z77" s="126">
        <v>8331</v>
      </c>
      <c r="AA77" s="126">
        <v>8156</v>
      </c>
      <c r="AB77" s="126">
        <v>7477</v>
      </c>
      <c r="AC77" s="126">
        <v>7832</v>
      </c>
      <c r="AD77" s="126">
        <v>9248</v>
      </c>
      <c r="AE77" s="126">
        <v>9328</v>
      </c>
      <c r="AF77" s="126">
        <v>9171</v>
      </c>
      <c r="AG77" s="126">
        <v>9549</v>
      </c>
      <c r="AH77" s="126">
        <v>8823</v>
      </c>
      <c r="AI77" s="126">
        <v>9007</v>
      </c>
      <c r="AJ77" s="126">
        <v>8297</v>
      </c>
      <c r="AK77" s="126">
        <v>8483</v>
      </c>
      <c r="AL77" s="126">
        <v>7902</v>
      </c>
      <c r="AM77" s="126">
        <v>8571</v>
      </c>
      <c r="AN77" s="126">
        <v>6208</v>
      </c>
      <c r="AO77" s="126">
        <v>6222</v>
      </c>
      <c r="AP77" s="126">
        <v>5702</v>
      </c>
      <c r="AQ77" s="126">
        <v>5798</v>
      </c>
      <c r="AR77" s="126">
        <v>6062</v>
      </c>
      <c r="AS77" s="126">
        <v>6145</v>
      </c>
      <c r="AT77" s="126">
        <v>5898</v>
      </c>
      <c r="AU77" s="126">
        <v>6033</v>
      </c>
      <c r="AV77" s="126">
        <v>6274</v>
      </c>
      <c r="AW77" s="126">
        <v>6143</v>
      </c>
      <c r="AX77" s="126">
        <v>6173</v>
      </c>
      <c r="AY77" s="126">
        <v>6285</v>
      </c>
      <c r="AZ77" s="126">
        <v>6563</v>
      </c>
      <c r="BA77" s="126">
        <v>2135</v>
      </c>
      <c r="BB77" s="126">
        <v>6136</v>
      </c>
      <c r="BC77" s="126">
        <v>6155</v>
      </c>
      <c r="BD77" s="126">
        <v>5718</v>
      </c>
      <c r="BE77" s="126">
        <v>5926</v>
      </c>
      <c r="BF77" s="126">
        <v>6108</v>
      </c>
      <c r="BG77" s="126">
        <v>6062</v>
      </c>
      <c r="BH77" s="126">
        <v>5582</v>
      </c>
      <c r="BI77" s="126">
        <v>5493</v>
      </c>
      <c r="BJ77" s="126">
        <v>5742</v>
      </c>
      <c r="BK77" s="126">
        <v>5928</v>
      </c>
      <c r="BL77" s="126">
        <v>6095</v>
      </c>
      <c r="BM77" s="126">
        <v>6056</v>
      </c>
      <c r="BN77" s="126">
        <v>5561</v>
      </c>
      <c r="BO77" s="126">
        <v>5979</v>
      </c>
      <c r="BP77" s="126">
        <v>5928</v>
      </c>
      <c r="BQ77" s="126">
        <v>5328</v>
      </c>
      <c r="BR77" s="126">
        <v>6059</v>
      </c>
      <c r="BS77" s="126">
        <v>5964</v>
      </c>
      <c r="BT77" s="126">
        <v>7101</v>
      </c>
      <c r="BU77" s="126">
        <v>7930</v>
      </c>
      <c r="BV77" s="126">
        <v>8816</v>
      </c>
      <c r="BW77" s="126">
        <v>8333</v>
      </c>
      <c r="BX77" s="126">
        <v>8052</v>
      </c>
      <c r="BY77" s="126">
        <v>5424</v>
      </c>
      <c r="BZ77" s="126">
        <v>7371</v>
      </c>
      <c r="CA77" s="126">
        <v>7760</v>
      </c>
      <c r="CB77" s="126">
        <v>6246</v>
      </c>
      <c r="CC77" s="126">
        <v>5071</v>
      </c>
      <c r="CD77" s="126">
        <v>5898</v>
      </c>
      <c r="CE77" s="126">
        <v>4925</v>
      </c>
      <c r="CF77" s="126">
        <v>3800</v>
      </c>
      <c r="CG77" s="126">
        <v>3366</v>
      </c>
      <c r="CH77" s="126">
        <v>8824</v>
      </c>
      <c r="CI77" s="126">
        <v>9047</v>
      </c>
      <c r="CJ77" s="126">
        <v>6908</v>
      </c>
      <c r="CK77" s="126">
        <v>9045</v>
      </c>
      <c r="CL77" s="126">
        <v>7729</v>
      </c>
      <c r="CM77" s="126">
        <v>5731</v>
      </c>
      <c r="CN77" s="126">
        <v>5368</v>
      </c>
      <c r="CO77" s="126">
        <v>5557</v>
      </c>
      <c r="CP77" s="126">
        <v>5430</v>
      </c>
      <c r="CQ77" s="126">
        <v>5019</v>
      </c>
      <c r="CR77" s="126">
        <v>5127</v>
      </c>
      <c r="CS77" s="126">
        <v>5476</v>
      </c>
      <c r="CT77" s="126">
        <v>5227</v>
      </c>
      <c r="CU77" s="126">
        <v>5213</v>
      </c>
      <c r="CV77" s="126">
        <v>1559</v>
      </c>
      <c r="CW77" s="126">
        <v>1528</v>
      </c>
      <c r="CX77" s="126">
        <v>0</v>
      </c>
      <c r="CY77" s="126">
        <v>364</v>
      </c>
      <c r="CZ77" s="126">
        <v>143</v>
      </c>
      <c r="DA77" s="126">
        <v>293</v>
      </c>
      <c r="DB77" s="126">
        <v>338</v>
      </c>
      <c r="DC77" s="126">
        <v>179</v>
      </c>
      <c r="DD77" s="289">
        <v>5.32322145748988</v>
      </c>
      <c r="DE77" s="289">
        <v>5.32322145748988</v>
      </c>
      <c r="DF77" s="289">
        <v>4.8695004273504336</v>
      </c>
      <c r="DG77" s="289"/>
      <c r="DH77" s="289"/>
      <c r="DI77" s="289">
        <v>0.96328376518218561</v>
      </c>
      <c r="DJ77" s="289"/>
      <c r="DK77" s="289"/>
      <c r="DL77" s="289">
        <v>5.0863207602339227</v>
      </c>
      <c r="DM77" s="289">
        <v>5.0863207602339227</v>
      </c>
      <c r="DN77" s="289">
        <v>1.0218828505131634</v>
      </c>
      <c r="DO77" s="289"/>
      <c r="DP77" s="289">
        <v>29.095872801082599</v>
      </c>
      <c r="DQ77" s="289"/>
      <c r="DR77" s="289">
        <v>48.415963001364311</v>
      </c>
      <c r="DS77" s="289"/>
      <c r="DT77" s="289">
        <v>63.329715061058401</v>
      </c>
      <c r="DU77" s="289"/>
      <c r="DV77" s="289">
        <v>10</v>
      </c>
      <c r="DW77" s="289"/>
      <c r="DX77" s="289">
        <v>4</v>
      </c>
      <c r="DY77" s="289"/>
      <c r="DZ77" s="289">
        <v>10</v>
      </c>
      <c r="EA77" s="289"/>
      <c r="EB77" s="127">
        <f>SUM(RD[[#This Row],[IS1_Inv1_M1]:[IS1_Inv1_M2]])</f>
        <v>17036</v>
      </c>
      <c r="EC77" s="127">
        <f>SUM(RD[[#This Row],[IS2_Inv1_M1]:[IS5_Inv1_M4]])</f>
        <v>133811</v>
      </c>
      <c r="ED77" s="127">
        <f>SUM(RD[[#This Row],[IS6_Inv1_M1]:[IS6_Inv2_M2]])+SUM(RD[[#This Row],[IS8_Inv1_M1]:[IS8_Inv4_M2]])</f>
        <v>101599</v>
      </c>
      <c r="EE77" s="127">
        <f>SUM(RD[[#This Row],[IS7_Inv1_M1]:[IS7_Inv1_M2]])</f>
        <v>18576</v>
      </c>
      <c r="EF77" s="127">
        <f>SUM(RD[[#This Row],[IS9_Inv1_M1]:[IS12_Inv2_M4]])</f>
        <v>187461</v>
      </c>
      <c r="EG77" s="127">
        <f>SUM(RD[[#This Row],[IS13_Inv1_M1]:[IS14_Inv1_M4]])</f>
        <v>82927</v>
      </c>
      <c r="EH77" s="127">
        <f>SUM(RD[[#This Row],[IS15_Inv1_M1]:[IS15_Inv2_M1]])</f>
        <v>7166</v>
      </c>
      <c r="EI77" s="127">
        <f>SUM(RD[[#This Row],[IS16_Inv1_M1]:[IS17_Inv2_M2]])</f>
        <v>47284</v>
      </c>
      <c r="EJ77" s="127">
        <f>SUM(RD[[#This Row],[IS18_Inv1_M1]:[IS19_Inv2_M2]])</f>
        <v>45868</v>
      </c>
      <c r="EK77" s="127">
        <f>SUM(RD[[#This Row],[IS20_Inv1_M1]:[IS20_Inv2_M2]])</f>
        <v>953</v>
      </c>
      <c r="EL77" s="290">
        <f>SUM(RD[[#This Row],[O2R4_P1]:[O2R22_P3]])</f>
        <v>642681</v>
      </c>
      <c r="EM77" s="127">
        <f>IFERROR(AVERAGEIF(RD[[#This Row],[POA_UP_MCR (KWh/m2)]:[POA_UP_Ph3 (KWh/m2)2]],"&lt;&gt;0",RD[[#This Row],[POA_UP_MCR (KWh/m2)]:[POA_UP_Ph3 (KWh/m2)2]]),"")</f>
        <v>5.1719811141100642</v>
      </c>
      <c r="EN77" s="127">
        <f>IFERROR(AVERAGEIF(RD[[#This Row],[POA_Down_MCR (KWh/m2)]:[POA_Down_Ph3 (KWh/m2)22]],"&lt;&gt;0",RD[[#This Row],[POA_Down_MCR (KWh/m2)]:[POA_Down_Ph3 (KWh/m2)22]]),"")</f>
        <v>0.96328376518218561</v>
      </c>
      <c r="EO77" s="127">
        <f>IFERROR(AVERAGEIF(RD[[#This Row],[GHI_UP_MCR (KWh/m2)]:[GHI_UP_IS1 (KWh/m2)]],"&lt;&gt;0",RD[[#This Row],[GHI_UP_MCR (KWh/m2)]:[GHI_UP_IS1 (KWh/m2)]]),"")</f>
        <v>5.0863207602339227</v>
      </c>
      <c r="EP77" s="127">
        <f>IFERROR(AVERAGEIF(RD[[#This Row],[GHI_Down_MCR (KWh/m2)]:[GHI_Down_IS1 (KWh/m2)]],"&lt;&gt;0",RD[[#This Row],[GHI_Down_MCR (KWh/m2)]:[GHI_Down_IS1 (KWh/m2)]]),"")</f>
        <v>1.0218828505131634</v>
      </c>
      <c r="EQ77" s="128">
        <v>640.30499999999995</v>
      </c>
      <c r="ER77" s="128">
        <v>943.73599999999999</v>
      </c>
      <c r="ES77" s="128">
        <v>95.174999999999997</v>
      </c>
      <c r="ET77" s="128">
        <v>272.94499999999999</v>
      </c>
      <c r="EU77" s="128">
        <v>208.649</v>
      </c>
      <c r="EV77" s="128">
        <v>313.30200000000002</v>
      </c>
      <c r="EW77" s="128"/>
      <c r="EX77" s="128">
        <v>102.193</v>
      </c>
      <c r="EY77" s="128">
        <v>208795</v>
      </c>
      <c r="EZ77" s="128">
        <v>275347</v>
      </c>
      <c r="FA77" s="128">
        <v>146.125</v>
      </c>
      <c r="FB77" s="128">
        <v>102.944</v>
      </c>
      <c r="FC77" s="128">
        <v>300.22899999999998</v>
      </c>
      <c r="FD77" s="128">
        <v>125.331</v>
      </c>
      <c r="FE77" s="128">
        <v>0.122</v>
      </c>
      <c r="FF77" s="128">
        <v>0</v>
      </c>
      <c r="FG77" s="128">
        <v>235.899</v>
      </c>
      <c r="FH77" s="291" t="str">
        <f>IF((RD[[#This Row],[33 kV_Wind_F1_Ex]]-EQ76)*165000&lt;=0,"",(RD[[#This Row],[33 kV_Wind_F1_Ex]]-EQ76)*165000)</f>
        <v/>
      </c>
      <c r="FI77" s="292">
        <f>IF((RD[[#This Row],[33 kV_Wind_F2_Ex]]-ER76)*165000&lt;=0,"",(RD[[#This Row],[33 kV_Wind_F2_Ex]]-ER76)*165000)</f>
        <v>166814.99999999459</v>
      </c>
      <c r="FJ77" s="131">
        <f>IF((RD[[#This Row],[33 kV_Wind_F3_Ex]]-ES76)*225000&lt;=0,"",(RD[[#This Row],[33 kV_Wind_F3_Ex]]-ES76)*225000)</f>
        <v>178875.00000000038</v>
      </c>
      <c r="FK77" s="131">
        <f>IF((RD[[#This Row],[33 kV_Wind_F4_Ex]]-ET76)*165000&lt;=0,"",(RD[[#This Row],[33 kV_Wind_F4_Ex]]-ET76)*165000)</f>
        <v>254429.99999999558</v>
      </c>
      <c r="FL77" s="228">
        <f>IF((RD[[#This Row],[33 kV_Solar_F1_Ex]]-EU76)*225000&lt;=0,"",(RD[[#This Row],[33 kV_Solar_F1_Ex]]-EU76)*225000)</f>
        <v>163349.9999999998</v>
      </c>
      <c r="FM77" s="132">
        <f>IF((RD[[#This Row],[33kV_Solar_F2_Ex]]-EV76)*225000&lt;=0,"",(RD[[#This Row],[33kV_Solar_F2_Ex]]-EV76)*225000)</f>
        <v>149849.99999999927</v>
      </c>
      <c r="FN77" s="292"/>
      <c r="FO77" s="131">
        <f>IF((RD[[#This Row],[33kV_Solar_F4_Ex]]-EX76)*225000&lt;=0,"",(RD[[#This Row],[33kV_Solar_F4_Ex]]-EX76)*225000)</f>
        <v>133425.00000000079</v>
      </c>
      <c r="FP77" s="292">
        <f>IF((RD[[#This Row],[33kV_OG1_Ex]]-EY76)*1000&lt;=0,0,(RD[[#This Row],[33kV_OG1_Ex]]-EY76)*1000)</f>
        <v>447000</v>
      </c>
      <c r="FQ77" s="228">
        <f>IFERROR(IF((RD[[#This Row],[33kV_OG2_Ex]]-EZ76)*1000&lt;=0,0,(RD[[#This Row],[33kV_OG2_Ex]]-EZ76)*1000),0)</f>
        <v>583000</v>
      </c>
      <c r="FR77" s="132">
        <f>IF((RD[[#This Row],[220kV_TX1_Ex]]-FA76)*800000&lt;=0,0,(RD[[#This Row],[220kV_TX1_Ex]]-FA76)*800000)</f>
        <v>441599.999999994</v>
      </c>
      <c r="FS77" s="228">
        <f>IF((RD[[#This Row],[220kV_Tx2_Ex]]-FB76)*800000&lt;=0,0,(RD[[#This Row],[220kV_Tx2_Ex]]-FB76)*800000)</f>
        <v>585599.99999999942</v>
      </c>
      <c r="FT77" s="292">
        <f>IF((RD[[#This Row],[220kV_TL_TVM_Ex]]-FC76)*1600000&lt;=0,0,(RD[[#This Row],[220kV_TL_TVM_Ex]]-FC76)*1600000)</f>
        <v>1039999.9999999637</v>
      </c>
      <c r="FU77" s="292">
        <f>IF((RD[[#This Row],[220kV_C&amp;R_PQM_Ex]]-FD76)*1600000&lt;=0,"",(RD[[#This Row],[220kV_C&amp;R_PQM_Ex]]-FD76)*1600000)</f>
        <v>1035200.000000009</v>
      </c>
      <c r="FV77" s="228">
        <f>IFERROR(IF((RD[[#This Row],[220KV_C&amp;R_PQM_Im]]-FE76)*1600000&lt;=0,0,(RD[[#This Row],[220KV_C&amp;R_PQM_Im]]-FE76)*1600000),"")</f>
        <v>0</v>
      </c>
      <c r="FW77" s="228">
        <f>(RD[[#This Row],[33kV_Aux1_Im]]-FB74)</f>
        <v>-100.58799999999999</v>
      </c>
      <c r="FX77" s="228">
        <f>IF((RD[[#This Row],[33kV_Aux2_Im]]-FG76)*1000&lt;=0,"",(RD[[#This Row],[33kV_Aux2_Im]]-FG76)*1000)</f>
        <v>390.00000000001478</v>
      </c>
      <c r="FY77" s="292">
        <f>IFERROR(RD[[#This Row],[33kV_OG1_Energy (MWh)]]+RD[[#This Row],[33kV_OG2_Energy (MWh)]],"")</f>
        <v>1030000</v>
      </c>
      <c r="FZ77" s="292">
        <f>IFERROR(RD[[#This Row],[220kV_TL_TVM Energy (MWh)]]-RD[[#This Row],[220KV_C&amp;R_PQM_im (MWh)]],"")</f>
        <v>1039999.9999999637</v>
      </c>
      <c r="GA77" s="229">
        <f>IFERROR(RD[[#This Row],[33 kV Total Export (MWH)]]/RD[[#This Row],[220 KV Net Export (MWh)]]-1,"")</f>
        <v>-9.6153846153500533E-3</v>
      </c>
      <c r="GB77" s="230">
        <f>IFERROR((RD[[#This Row],[Sunset Time (POA&lt;20 W/m2)]]-RD[[#This Row],[Sunrise Time (POA&gt;20 W/m2)]])*24,0)</f>
        <v>12.333333333333336</v>
      </c>
      <c r="GC77" s="231">
        <f>IFERROR(SUM(RD[[#This Row],[33 kV_Solar_F1_Energy (kWh)]:[33 kV_Solar_F4_Energy (MWh)]])+(RD[[#This Row],[33 kV_Wind_F3_Energy (MWh)]])-(RD[[#This Row],[33 kV Line Loss (%)]]*RD[[#This Row],[220 KV Net Export (MWh)]]),"")</f>
        <v>635499.99999996391</v>
      </c>
      <c r="GD77" s="57">
        <f t="shared" si="198"/>
        <v>625500.00000000023</v>
      </c>
      <c r="GE77" s="143">
        <v>162.57</v>
      </c>
      <c r="GF77" s="57">
        <f t="shared" si="193"/>
        <v>421244.99999999016</v>
      </c>
      <c r="GG77" s="8">
        <f>IFERROR(RD[[#This Row],[Wind Export (33 kV)]]*(1-RD[[#This Row],[33 kV Line Loss (%)]]),RD[[#This Row],[Wind Export (33 kV)]])</f>
        <v>425295.43269228318</v>
      </c>
      <c r="GH77" s="144"/>
      <c r="GI77" s="144"/>
      <c r="GJ77" t="str">
        <f>IFERROR(RD[[#This Row],[E_AC (WPR)]]/RD[[#This Row],[E_DC (WPR)]],"")</f>
        <v/>
      </c>
    </row>
    <row r="78" spans="1:192">
      <c r="A78" s="124">
        <f t="shared" si="195"/>
        <v>45818</v>
      </c>
      <c r="B78" s="129">
        <f>YEAR(RD[[#This Row],[Date]])+IF(MONTH(RD[[#This Row],[Date]])&gt;=4,1,0)</f>
        <v>2026</v>
      </c>
      <c r="C78" s="129">
        <f>YEAR(RD[[#This Row],[Date]])</f>
        <v>2025</v>
      </c>
      <c r="D78" s="130">
        <f t="shared" si="199"/>
        <v>45809</v>
      </c>
      <c r="E78" s="129">
        <f>DAY(EOMONTH(RD[[#This Row],[Date]],0))</f>
        <v>30</v>
      </c>
      <c r="F78" s="136">
        <v>0.25624999999999998</v>
      </c>
      <c r="G78" s="136">
        <v>0.77222222222222225</v>
      </c>
      <c r="H78" s="126">
        <v>8545</v>
      </c>
      <c r="I78" s="126">
        <v>8814</v>
      </c>
      <c r="J78" s="126">
        <v>8634</v>
      </c>
      <c r="K78" s="126">
        <v>8291</v>
      </c>
      <c r="L78" s="126">
        <v>8592</v>
      </c>
      <c r="M78" s="126">
        <v>8483</v>
      </c>
      <c r="N78" s="126">
        <v>8870</v>
      </c>
      <c r="O78" s="126">
        <v>8644</v>
      </c>
      <c r="P78" s="126">
        <v>8648</v>
      </c>
      <c r="Q78" s="126">
        <v>8583</v>
      </c>
      <c r="R78" s="126">
        <v>8469</v>
      </c>
      <c r="S78" s="126">
        <v>8421</v>
      </c>
      <c r="T78" s="126">
        <v>8295</v>
      </c>
      <c r="U78" s="126">
        <v>9021</v>
      </c>
      <c r="V78" s="126">
        <v>6284</v>
      </c>
      <c r="W78" s="126">
        <v>5937</v>
      </c>
      <c r="X78" s="126">
        <v>5964</v>
      </c>
      <c r="Y78" s="126">
        <v>5630</v>
      </c>
      <c r="Z78" s="126">
        <v>8445</v>
      </c>
      <c r="AA78" s="126">
        <v>8494</v>
      </c>
      <c r="AB78" s="126">
        <v>7680</v>
      </c>
      <c r="AC78" s="126">
        <v>7879</v>
      </c>
      <c r="AD78" s="126">
        <v>8395</v>
      </c>
      <c r="AE78" s="126">
        <v>8465</v>
      </c>
      <c r="AF78" s="126">
        <v>9164</v>
      </c>
      <c r="AG78" s="126">
        <v>9597</v>
      </c>
      <c r="AH78" s="126">
        <v>8914</v>
      </c>
      <c r="AI78" s="126">
        <v>9164</v>
      </c>
      <c r="AJ78" s="126">
        <v>8670</v>
      </c>
      <c r="AK78" s="126">
        <v>8469</v>
      </c>
      <c r="AL78" s="126">
        <v>7915</v>
      </c>
      <c r="AM78" s="126">
        <v>8627</v>
      </c>
      <c r="AN78" s="126">
        <v>6818</v>
      </c>
      <c r="AO78" s="126">
        <v>6782</v>
      </c>
      <c r="AP78" s="126">
        <v>6069</v>
      </c>
      <c r="AQ78" s="126">
        <v>6134</v>
      </c>
      <c r="AR78" s="126">
        <v>6447</v>
      </c>
      <c r="AS78" s="126">
        <v>6623</v>
      </c>
      <c r="AT78" s="126">
        <v>6091</v>
      </c>
      <c r="AU78" s="126">
        <v>6616</v>
      </c>
      <c r="AV78" s="126">
        <v>6864</v>
      </c>
      <c r="AW78" s="126">
        <v>6427</v>
      </c>
      <c r="AX78" s="126">
        <v>6848</v>
      </c>
      <c r="AY78" s="126">
        <v>6950</v>
      </c>
      <c r="AZ78" s="126">
        <v>7125</v>
      </c>
      <c r="BA78" s="126">
        <v>2291</v>
      </c>
      <c r="BB78" s="126">
        <v>6787</v>
      </c>
      <c r="BC78" s="126">
        <v>6795</v>
      </c>
      <c r="BD78" s="126">
        <v>6251</v>
      </c>
      <c r="BE78" s="126">
        <v>6532</v>
      </c>
      <c r="BF78" s="126">
        <v>6660</v>
      </c>
      <c r="BG78" s="126">
        <v>6684</v>
      </c>
      <c r="BH78" s="126">
        <v>6983</v>
      </c>
      <c r="BI78" s="126">
        <v>5935</v>
      </c>
      <c r="BJ78" s="126">
        <v>6312</v>
      </c>
      <c r="BK78" s="126">
        <v>6468</v>
      </c>
      <c r="BL78" s="126">
        <v>6696</v>
      </c>
      <c r="BM78" s="126">
        <v>6615</v>
      </c>
      <c r="BN78" s="126">
        <v>5956</v>
      </c>
      <c r="BO78" s="126">
        <v>6544</v>
      </c>
      <c r="BP78" s="126">
        <v>6501</v>
      </c>
      <c r="BQ78" s="126">
        <v>5635</v>
      </c>
      <c r="BR78" s="126">
        <v>5544</v>
      </c>
      <c r="BS78" s="126">
        <v>6687</v>
      </c>
      <c r="BT78" s="126">
        <v>9579</v>
      </c>
      <c r="BU78" s="126">
        <v>9032</v>
      </c>
      <c r="BV78" s="126">
        <v>9206</v>
      </c>
      <c r="BW78" s="126">
        <v>8992</v>
      </c>
      <c r="BX78" s="126">
        <v>8993</v>
      </c>
      <c r="BY78" s="126">
        <v>7349</v>
      </c>
      <c r="BZ78" s="126">
        <v>9265</v>
      </c>
      <c r="CA78" s="126">
        <v>9000</v>
      </c>
      <c r="CB78" s="126">
        <v>6973</v>
      </c>
      <c r="CC78" s="126">
        <v>5493</v>
      </c>
      <c r="CD78" s="126">
        <v>6484</v>
      </c>
      <c r="CE78" s="126">
        <v>5295</v>
      </c>
      <c r="CF78" s="126">
        <v>3944</v>
      </c>
      <c r="CG78" s="126">
        <v>3587</v>
      </c>
      <c r="CH78" s="126">
        <v>9571</v>
      </c>
      <c r="CI78" s="126">
        <v>9815</v>
      </c>
      <c r="CJ78" s="126">
        <v>8981</v>
      </c>
      <c r="CK78" s="126">
        <v>8264</v>
      </c>
      <c r="CL78" s="126">
        <v>9804</v>
      </c>
      <c r="CM78" s="126">
        <v>6106</v>
      </c>
      <c r="CN78" s="126">
        <v>5467</v>
      </c>
      <c r="CO78" s="126">
        <v>5750</v>
      </c>
      <c r="CP78" s="126">
        <v>5541</v>
      </c>
      <c r="CQ78" s="126">
        <v>4926</v>
      </c>
      <c r="CR78" s="126">
        <v>4171</v>
      </c>
      <c r="CS78" s="126">
        <v>5677</v>
      </c>
      <c r="CT78" s="126">
        <v>5357</v>
      </c>
      <c r="CU78" s="126">
        <v>5344</v>
      </c>
      <c r="CV78" s="126">
        <v>0</v>
      </c>
      <c r="CW78" s="126">
        <v>0</v>
      </c>
      <c r="CX78" s="126">
        <v>0</v>
      </c>
      <c r="CY78" s="126">
        <v>0</v>
      </c>
      <c r="CZ78" s="126">
        <v>0</v>
      </c>
      <c r="DA78" s="126">
        <v>0</v>
      </c>
      <c r="DB78" s="126">
        <v>0</v>
      </c>
      <c r="DC78" s="126">
        <v>0</v>
      </c>
      <c r="DD78" s="289">
        <v>5.3351018463261619</v>
      </c>
      <c r="DE78" s="289">
        <v>5.3351018463261619</v>
      </c>
      <c r="DF78" s="289">
        <v>5.2834641920289931</v>
      </c>
      <c r="DG78" s="289"/>
      <c r="DH78" s="289"/>
      <c r="DI78" s="289">
        <v>1.0279556462813628</v>
      </c>
      <c r="DJ78" s="289"/>
      <c r="DK78" s="289"/>
      <c r="DL78" s="289">
        <v>5.1354835116487427</v>
      </c>
      <c r="DM78" s="289">
        <v>5.1354835116487427</v>
      </c>
      <c r="DN78" s="289">
        <v>0.89682371151178997</v>
      </c>
      <c r="DO78" s="289"/>
      <c r="DP78" s="289">
        <v>28.704857530529168</v>
      </c>
      <c r="DQ78" s="289"/>
      <c r="DR78" s="289">
        <v>45.503279303882167</v>
      </c>
      <c r="DS78" s="289"/>
      <c r="DT78" s="289">
        <v>66.371753681392178</v>
      </c>
      <c r="DU78" s="289"/>
      <c r="DV78" s="289">
        <v>6</v>
      </c>
      <c r="DW78" s="289"/>
      <c r="DX78" s="289">
        <v>4.8</v>
      </c>
      <c r="DY78" s="289"/>
      <c r="DZ78" s="289">
        <v>11.1</v>
      </c>
      <c r="EA78" s="289"/>
      <c r="EB78" s="127">
        <f>SUM(RD[[#This Row],[IS1_Inv1_M1]:[IS1_Inv1_M2]])</f>
        <v>17359</v>
      </c>
      <c r="EC78" s="127">
        <f>SUM(RD[[#This Row],[IS2_Inv1_M1]:[IS5_Inv1_M4]])</f>
        <v>126766</v>
      </c>
      <c r="ED78" s="127">
        <f>SUM(RD[[#This Row],[IS6_Inv1_M1]:[IS6_Inv2_M2]])+SUM(RD[[#This Row],[IS8_Inv1_M1]:[IS8_Inv4_M2]])</f>
        <v>103018</v>
      </c>
      <c r="EE78" s="127">
        <f>SUM(RD[[#This Row],[IS7_Inv1_M1]:[IS7_Inv1_M2]])</f>
        <v>16860</v>
      </c>
      <c r="EF78" s="127">
        <f>SUM(RD[[#This Row],[IS9_Inv1_M1]:[IS12_Inv2_M4]])</f>
        <v>203670</v>
      </c>
      <c r="EG78" s="127">
        <f>SUM(RD[[#This Row],[IS13_Inv1_M1]:[IS14_Inv1_M4]])</f>
        <v>95661</v>
      </c>
      <c r="EH78" s="127">
        <f>SUM(RD[[#This Row],[IS15_Inv1_M1]:[IS15_Inv2_M1]])</f>
        <v>7531</v>
      </c>
      <c r="EI78" s="127">
        <f>SUM(RD[[#This Row],[IS16_Inv1_M1]:[IS17_Inv2_M2]])</f>
        <v>52541</v>
      </c>
      <c r="EJ78" s="127">
        <f>SUM(RD[[#This Row],[IS18_Inv1_M1]:[IS19_Inv2_M2]])</f>
        <v>42233</v>
      </c>
      <c r="EK78" s="127">
        <f>SUM(RD[[#This Row],[IS20_Inv1_M1]:[IS20_Inv2_M2]])</f>
        <v>0</v>
      </c>
      <c r="EL78" s="290">
        <f>SUM(RD[[#This Row],[O2R4_P1]:[O2R22_P3]])</f>
        <v>665639</v>
      </c>
      <c r="EM78" s="127">
        <f>IFERROR(AVERAGEIF(RD[[#This Row],[POA_UP_MCR (KWh/m2)]:[POA_UP_Ph3 (KWh/m2)2]],"&lt;&gt;0",RD[[#This Row],[POA_UP_MCR (KWh/m2)]:[POA_UP_Ph3 (KWh/m2)2]]),"")</f>
        <v>5.3178892948937717</v>
      </c>
      <c r="EN78" s="127">
        <f>IFERROR(AVERAGEIF(RD[[#This Row],[POA_Down_MCR (KWh/m2)]:[POA_Down_Ph3 (KWh/m2)22]],"&lt;&gt;0",RD[[#This Row],[POA_Down_MCR (KWh/m2)]:[POA_Down_Ph3 (KWh/m2)22]]),"")</f>
        <v>1.0279556462813628</v>
      </c>
      <c r="EO78" s="127">
        <f>IFERROR(AVERAGEIF(RD[[#This Row],[GHI_UP_MCR (KWh/m2)]:[GHI_UP_IS1 (KWh/m2)]],"&lt;&gt;0",RD[[#This Row],[GHI_UP_MCR (KWh/m2)]:[GHI_UP_IS1 (KWh/m2)]]),"")</f>
        <v>5.1354835116487427</v>
      </c>
      <c r="EP78" s="127">
        <f>IFERROR(AVERAGEIF(RD[[#This Row],[GHI_Down_MCR (KWh/m2)]:[GHI_Down_IS1 (KWh/m2)]],"&lt;&gt;0",RD[[#This Row],[GHI_Down_MCR (KWh/m2)]:[GHI_Down_IS1 (KWh/m2)]]),"")</f>
        <v>0.89682371151178997</v>
      </c>
      <c r="EQ78" s="128">
        <v>640.30499999999995</v>
      </c>
      <c r="ER78" s="128">
        <v>945.15899999999999</v>
      </c>
      <c r="ES78" s="128">
        <v>96.028999999999996</v>
      </c>
      <c r="ET78" s="128">
        <v>274.19099999999997</v>
      </c>
      <c r="EU78" s="128">
        <v>209.35400000000001</v>
      </c>
      <c r="EV78" s="128">
        <v>313.92899999999997</v>
      </c>
      <c r="EW78" s="128"/>
      <c r="EX78" s="128">
        <v>102.857</v>
      </c>
      <c r="EY78" s="128">
        <v>209244</v>
      </c>
      <c r="EZ78" s="128">
        <v>275980</v>
      </c>
      <c r="FA78" s="128">
        <v>146.68100000000001</v>
      </c>
      <c r="FB78" s="128">
        <v>103.726</v>
      </c>
      <c r="FC78" s="128">
        <v>300.899</v>
      </c>
      <c r="FD78" s="128">
        <v>126.002</v>
      </c>
      <c r="FE78" s="128">
        <v>0.122</v>
      </c>
      <c r="FF78" s="128">
        <v>0</v>
      </c>
      <c r="FG78" s="128">
        <v>236.279</v>
      </c>
      <c r="FH78" s="291" t="str">
        <f>IF((RD[[#This Row],[33 kV_Wind_F1_Ex]]-EQ77)*165000&lt;=0,"",(RD[[#This Row],[33 kV_Wind_F1_Ex]]-EQ77)*165000)</f>
        <v/>
      </c>
      <c r="FI78" s="292">
        <f>IF((RD[[#This Row],[33 kV_Wind_F2_Ex]]-ER77)*165000&lt;=0,"",(RD[[#This Row],[33 kV_Wind_F2_Ex]]-ER77)*165000)</f>
        <v>234795.00000000029</v>
      </c>
      <c r="FJ78" s="131">
        <f>IF((RD[[#This Row],[33 kV_Wind_F3_Ex]]-ES77)*225000&lt;=0,"",(RD[[#This Row],[33 kV_Wind_F3_Ex]]-ES77)*225000)</f>
        <v>192149.99999999983</v>
      </c>
      <c r="FK78" s="131">
        <f>IF((RD[[#This Row],[33 kV_Wind_F4_Ex]]-ET77)*165000&lt;=0,"",(RD[[#This Row],[33 kV_Wind_F4_Ex]]-ET77)*165000)</f>
        <v>205589.99999999686</v>
      </c>
      <c r="FL78" s="228">
        <f>IF((RD[[#This Row],[33 kV_Solar_F1_Ex]]-EU77)*225000&lt;=0,"",(RD[[#This Row],[33 kV_Solar_F1_Ex]]-EU77)*225000)</f>
        <v>158625.00000000282</v>
      </c>
      <c r="FM78" s="132">
        <f>IF((RD[[#This Row],[33kV_Solar_F2_Ex]]-EV77)*225000&lt;=0,"",(RD[[#This Row],[33kV_Solar_F2_Ex]]-EV77)*225000)</f>
        <v>141074.99999998935</v>
      </c>
      <c r="FN78" s="292"/>
      <c r="FO78" s="131">
        <f>IF((RD[[#This Row],[33kV_Solar_F4_Ex]]-EX77)*225000&lt;=0,"",(RD[[#This Row],[33kV_Solar_F4_Ex]]-EX77)*225000)</f>
        <v>149400.00000000032</v>
      </c>
      <c r="FP78" s="292">
        <f>IF((RD[[#This Row],[33kV_OG1_Ex]]-EY77)*1000&lt;=0,0,(RD[[#This Row],[33kV_OG1_Ex]]-EY77)*1000)</f>
        <v>449000</v>
      </c>
      <c r="FQ78" s="228">
        <f>IFERROR(IF((RD[[#This Row],[33kV_OG2_Ex]]-EZ77)*1000&lt;=0,0,(RD[[#This Row],[33kV_OG2_Ex]]-EZ77)*1000),0)</f>
        <v>633000</v>
      </c>
      <c r="FR78" s="132">
        <f>IF((RD[[#This Row],[220kV_TX1_Ex]]-FA77)*800000&lt;=0,0,(RD[[#This Row],[220kV_TX1_Ex]]-FA77)*800000)</f>
        <v>444800.00000000926</v>
      </c>
      <c r="FS78" s="228">
        <f>IF((RD[[#This Row],[220kV_Tx2_Ex]]-FB77)*800000&lt;=0,0,(RD[[#This Row],[220kV_Tx2_Ex]]-FB77)*800000)</f>
        <v>625599.99999999721</v>
      </c>
      <c r="FT78" s="292">
        <f>IF((RD[[#This Row],[220kV_TL_TVM_Ex]]-FC77)*1600000&lt;=0,0,(RD[[#This Row],[220kV_TL_TVM_Ex]]-FC77)*1600000)</f>
        <v>1072000.0000000254</v>
      </c>
      <c r="FU78" s="292">
        <f>IF((RD[[#This Row],[220kV_C&amp;R_PQM_Ex]]-FD77)*1600000&lt;=0,"",(RD[[#This Row],[220kV_C&amp;R_PQM_Ex]]-FD77)*1600000)</f>
        <v>1073599.9999999877</v>
      </c>
      <c r="FV78" s="228">
        <f>IFERROR(IF((RD[[#This Row],[220KV_C&amp;R_PQM_Im]]-FE77)*1600000&lt;=0,0,(RD[[#This Row],[220KV_C&amp;R_PQM_Im]]-FE77)*1600000),"")</f>
        <v>0</v>
      </c>
      <c r="FW78" s="228">
        <f>(RD[[#This Row],[33kV_Aux1_Im]]-FB75)</f>
        <v>-101.42</v>
      </c>
      <c r="FX78" s="228">
        <f>IF((RD[[#This Row],[33kV_Aux2_Im]]-FG77)*1000&lt;=0,"",(RD[[#This Row],[33kV_Aux2_Im]]-FG77)*1000)</f>
        <v>379.99999999999545</v>
      </c>
      <c r="FY78" s="292">
        <f>IFERROR(RD[[#This Row],[33kV_OG1_Energy (MWh)]]+RD[[#This Row],[33kV_OG2_Energy (MWh)]],"")</f>
        <v>1082000</v>
      </c>
      <c r="FZ78" s="292">
        <f>IFERROR(RD[[#This Row],[220kV_TL_TVM Energy (MWh)]]-RD[[#This Row],[220KV_C&amp;R_PQM_im (MWh)]],"")</f>
        <v>1072000.0000000254</v>
      </c>
      <c r="GA78" s="229">
        <f>IFERROR(RD[[#This Row],[33 kV Total Export (MWH)]]/RD[[#This Row],[220 KV Net Export (MWh)]]-1,"")</f>
        <v>9.3283582089314088E-3</v>
      </c>
      <c r="GB78" s="230">
        <f>IFERROR((RD[[#This Row],[Sunset Time (POA&lt;20 W/m2)]]-RD[[#This Row],[Sunrise Time (POA&gt;20 W/m2)]])*24,0)</f>
        <v>12.383333333333335</v>
      </c>
      <c r="GC78" s="231">
        <f>IFERROR(SUM(RD[[#This Row],[33 kV_Solar_F1_Energy (kWh)]:[33 kV_Solar_F4_Energy (MWh)]])+(RD[[#This Row],[33 kV_Wind_F3_Energy (MWh)]])-(RD[[#This Row],[33 kV Line Loss (%)]]*RD[[#This Row],[220 KV Net Export (MWh)]]),"")</f>
        <v>631250.00000001758</v>
      </c>
      <c r="GD78" s="57">
        <f t="shared" si="198"/>
        <v>641249.99999999232</v>
      </c>
      <c r="GE78" s="143">
        <v>162.57</v>
      </c>
      <c r="GF78" s="57">
        <f t="shared" si="193"/>
        <v>440384.99999999715</v>
      </c>
      <c r="GG78" s="8">
        <f>IFERROR(RD[[#This Row],[Wind Export (33 kV)]]*(1-RD[[#This Row],[33 kV Line Loss (%)]]),RD[[#This Row],[Wind Export (33 kV)]])</f>
        <v>436276.93097015691</v>
      </c>
      <c r="GH78" s="144"/>
      <c r="GI78" s="144"/>
      <c r="GJ78" t="str">
        <f>IFERROR(RD[[#This Row],[E_AC (WPR)]]/RD[[#This Row],[E_DC (WPR)]],"")</f>
        <v/>
      </c>
    </row>
    <row r="79" spans="1:192">
      <c r="A79" s="124">
        <f t="shared" si="195"/>
        <v>45819</v>
      </c>
      <c r="B79" s="129">
        <f>YEAR(RD[[#This Row],[Date]])+IF(MONTH(RD[[#This Row],[Date]])&gt;=4,1,0)</f>
        <v>2026</v>
      </c>
      <c r="C79" s="129">
        <f>YEAR(RD[[#This Row],[Date]])</f>
        <v>2025</v>
      </c>
      <c r="D79" s="130">
        <f t="shared" si="199"/>
        <v>45809</v>
      </c>
      <c r="E79" s="129">
        <f>DAY(EOMONTH(RD[[#This Row],[Date]],0))</f>
        <v>30</v>
      </c>
      <c r="F79" s="136">
        <v>0.27361111111111114</v>
      </c>
      <c r="G79" s="136">
        <v>0.7631944444444444</v>
      </c>
      <c r="H79" s="126">
        <v>5647</v>
      </c>
      <c r="I79" s="126">
        <v>5717</v>
      </c>
      <c r="J79" s="126">
        <v>5626</v>
      </c>
      <c r="K79" s="126">
        <v>5353</v>
      </c>
      <c r="L79" s="126">
        <v>5538</v>
      </c>
      <c r="M79" s="126">
        <v>5513</v>
      </c>
      <c r="N79" s="126">
        <v>5656</v>
      </c>
      <c r="O79" s="126">
        <v>5635</v>
      </c>
      <c r="P79" s="126">
        <v>5519</v>
      </c>
      <c r="Q79" s="126">
        <v>5519</v>
      </c>
      <c r="R79" s="126">
        <v>5464</v>
      </c>
      <c r="S79" s="126">
        <v>5478</v>
      </c>
      <c r="T79" s="126">
        <v>5359</v>
      </c>
      <c r="U79" s="126">
        <v>5764</v>
      </c>
      <c r="V79" s="126">
        <v>3982</v>
      </c>
      <c r="W79" s="126">
        <v>3737</v>
      </c>
      <c r="X79" s="126">
        <v>3763</v>
      </c>
      <c r="Y79" s="126">
        <v>3581</v>
      </c>
      <c r="Z79" s="126">
        <v>5699</v>
      </c>
      <c r="AA79" s="126">
        <v>5570</v>
      </c>
      <c r="AB79" s="126">
        <v>4980</v>
      </c>
      <c r="AC79" s="126">
        <v>5216</v>
      </c>
      <c r="AD79" s="126">
        <v>5743</v>
      </c>
      <c r="AE79" s="126">
        <v>5835</v>
      </c>
      <c r="AF79" s="126">
        <v>5681</v>
      </c>
      <c r="AG79" s="126">
        <v>6076</v>
      </c>
      <c r="AH79" s="126">
        <v>5542</v>
      </c>
      <c r="AI79" s="126">
        <v>5831</v>
      </c>
      <c r="AJ79" s="126">
        <v>5340</v>
      </c>
      <c r="AK79" s="126">
        <v>5257</v>
      </c>
      <c r="AL79" s="126">
        <v>4813</v>
      </c>
      <c r="AM79" s="126">
        <v>5205</v>
      </c>
      <c r="AN79" s="126">
        <v>3822</v>
      </c>
      <c r="AO79" s="126">
        <v>3811</v>
      </c>
      <c r="AP79" s="126">
        <v>3363</v>
      </c>
      <c r="AQ79" s="126">
        <v>3400</v>
      </c>
      <c r="AR79" s="126">
        <v>3591</v>
      </c>
      <c r="AS79" s="126">
        <v>3703</v>
      </c>
      <c r="AT79" s="126">
        <v>3522</v>
      </c>
      <c r="AU79" s="126">
        <v>3639</v>
      </c>
      <c r="AV79" s="126">
        <v>3088</v>
      </c>
      <c r="AW79" s="126">
        <v>3621</v>
      </c>
      <c r="AX79" s="126">
        <v>3748</v>
      </c>
      <c r="AY79" s="126">
        <v>3838</v>
      </c>
      <c r="AZ79" s="126">
        <v>4058</v>
      </c>
      <c r="BA79" s="126">
        <v>1219</v>
      </c>
      <c r="BB79" s="126">
        <v>3708</v>
      </c>
      <c r="BC79" s="126">
        <v>3733</v>
      </c>
      <c r="BD79" s="126">
        <v>3376</v>
      </c>
      <c r="BE79" s="126">
        <v>3525</v>
      </c>
      <c r="BF79" s="126">
        <v>3661</v>
      </c>
      <c r="BG79" s="126">
        <v>3644</v>
      </c>
      <c r="BH79" s="126">
        <v>3643</v>
      </c>
      <c r="BI79" s="126">
        <v>3222</v>
      </c>
      <c r="BJ79" s="126">
        <v>3432</v>
      </c>
      <c r="BK79" s="126">
        <v>3503</v>
      </c>
      <c r="BL79" s="126">
        <v>3675</v>
      </c>
      <c r="BM79" s="126">
        <v>3615</v>
      </c>
      <c r="BN79" s="126">
        <v>3246</v>
      </c>
      <c r="BO79" s="126">
        <v>3574</v>
      </c>
      <c r="BP79" s="126">
        <v>3509</v>
      </c>
      <c r="BQ79" s="126">
        <v>2797</v>
      </c>
      <c r="BR79" s="126">
        <v>3532</v>
      </c>
      <c r="BS79" s="126">
        <v>3784</v>
      </c>
      <c r="BT79" s="126">
        <v>5217</v>
      </c>
      <c r="BU79" s="126">
        <v>4984</v>
      </c>
      <c r="BV79" s="126">
        <v>4458</v>
      </c>
      <c r="BW79" s="126">
        <v>4429</v>
      </c>
      <c r="BX79" s="126">
        <v>4961</v>
      </c>
      <c r="BY79" s="126">
        <v>4942</v>
      </c>
      <c r="BZ79" s="126">
        <v>5006</v>
      </c>
      <c r="CA79" s="126">
        <v>4872</v>
      </c>
      <c r="CB79" s="126">
        <v>3806</v>
      </c>
      <c r="CC79" s="126">
        <v>2953</v>
      </c>
      <c r="CD79" s="126">
        <v>3472</v>
      </c>
      <c r="CE79" s="126">
        <v>2825</v>
      </c>
      <c r="CF79" s="126">
        <v>2147</v>
      </c>
      <c r="CG79" s="126">
        <v>1940</v>
      </c>
      <c r="CH79" s="126">
        <v>5316</v>
      </c>
      <c r="CI79" s="126">
        <v>5461</v>
      </c>
      <c r="CJ79" s="126">
        <v>4990</v>
      </c>
      <c r="CK79" s="126">
        <v>5421</v>
      </c>
      <c r="CL79" s="126">
        <v>5425</v>
      </c>
      <c r="CM79" s="126">
        <v>3296</v>
      </c>
      <c r="CN79" s="126">
        <v>3023</v>
      </c>
      <c r="CO79" s="126">
        <v>3187</v>
      </c>
      <c r="CP79" s="126">
        <v>3061</v>
      </c>
      <c r="CQ79" s="126">
        <v>2875</v>
      </c>
      <c r="CR79" s="126">
        <v>2304</v>
      </c>
      <c r="CS79" s="126">
        <v>3121</v>
      </c>
      <c r="CT79" s="126">
        <v>2972</v>
      </c>
      <c r="CU79" s="126">
        <v>2970</v>
      </c>
      <c r="CV79" s="126">
        <v>0</v>
      </c>
      <c r="CW79" s="126">
        <v>0</v>
      </c>
      <c r="CX79" s="126">
        <v>0</v>
      </c>
      <c r="CY79" s="126">
        <v>0</v>
      </c>
      <c r="CZ79" s="126">
        <v>0</v>
      </c>
      <c r="DA79" s="126">
        <v>0</v>
      </c>
      <c r="DB79" s="126">
        <v>0</v>
      </c>
      <c r="DC79" s="126">
        <v>0</v>
      </c>
      <c r="DD79" s="289">
        <v>2.975842280453258</v>
      </c>
      <c r="DE79" s="289">
        <v>2.975842280453258</v>
      </c>
      <c r="DF79" s="289">
        <v>2.7135726343319075</v>
      </c>
      <c r="DG79" s="289"/>
      <c r="DH79" s="289"/>
      <c r="DI79" s="289">
        <v>0.41090765226628889</v>
      </c>
      <c r="DJ79" s="289"/>
      <c r="DK79" s="289"/>
      <c r="DL79" s="289">
        <v>2.8884322662889566</v>
      </c>
      <c r="DM79" s="289">
        <v>2.8884322662889566</v>
      </c>
      <c r="DN79" s="289">
        <v>0.3568949833571089</v>
      </c>
      <c r="DO79" s="289"/>
      <c r="DP79" s="289">
        <v>26.281098430813127</v>
      </c>
      <c r="DQ79" s="289"/>
      <c r="DR79" s="289">
        <v>38.900597267759558</v>
      </c>
      <c r="DS79" s="289"/>
      <c r="DT79" s="289">
        <v>81.271367521367523</v>
      </c>
      <c r="DU79" s="289"/>
      <c r="DV79" s="289">
        <v>2</v>
      </c>
      <c r="DW79" s="289"/>
      <c r="DX79" s="289">
        <v>3.7</v>
      </c>
      <c r="DY79" s="289"/>
      <c r="DZ79" s="289">
        <v>6.9</v>
      </c>
      <c r="EA79" s="289"/>
      <c r="EB79" s="127">
        <f>SUM(RD[[#This Row],[IS1_Inv1_M1]:[IS1_Inv1_M2]])</f>
        <v>11364</v>
      </c>
      <c r="EC79" s="127">
        <f>SUM(RD[[#This Row],[IS2_Inv1_M1]:[IS5_Inv1_M4]])</f>
        <v>81487</v>
      </c>
      <c r="ED79" s="127">
        <f>SUM(RD[[#This Row],[IS6_Inv1_M1]:[IS6_Inv2_M2]])+SUM(RD[[#This Row],[IS8_Inv1_M1]:[IS8_Inv4_M2]])</f>
        <v>65210</v>
      </c>
      <c r="EE79" s="127">
        <f>SUM(RD[[#This Row],[IS7_Inv1_M1]:[IS7_Inv1_M2]])</f>
        <v>11578</v>
      </c>
      <c r="EF79" s="127">
        <f>SUM(RD[[#This Row],[IS9_Inv1_M1]:[IS12_Inv2_M4]])</f>
        <v>111602</v>
      </c>
      <c r="EG79" s="127">
        <f>SUM(RD[[#This Row],[IS13_Inv1_M1]:[IS14_Inv1_M4]])</f>
        <v>51925</v>
      </c>
      <c r="EH79" s="127">
        <f>SUM(RD[[#This Row],[IS15_Inv1_M1]:[IS15_Inv2_M1]])</f>
        <v>4087</v>
      </c>
      <c r="EI79" s="127">
        <f>SUM(RD[[#This Row],[IS16_Inv1_M1]:[IS17_Inv2_M2]])</f>
        <v>29909</v>
      </c>
      <c r="EJ79" s="127">
        <f>SUM(RD[[#This Row],[IS18_Inv1_M1]:[IS19_Inv2_M2]])</f>
        <v>23513</v>
      </c>
      <c r="EK79" s="127">
        <f>SUM(RD[[#This Row],[IS20_Inv1_M1]:[IS20_Inv2_M2]])</f>
        <v>0</v>
      </c>
      <c r="EL79" s="290">
        <f>SUM(RD[[#This Row],[O2R4_P1]:[O2R22_P3]])</f>
        <v>390675</v>
      </c>
      <c r="EM79" s="127">
        <f>IFERROR(AVERAGEIF(RD[[#This Row],[POA_UP_MCR (KWh/m2)]:[POA_UP_Ph3 (KWh/m2)2]],"&lt;&gt;0",RD[[#This Row],[POA_UP_MCR (KWh/m2)]:[POA_UP_Ph3 (KWh/m2)2]]),"")</f>
        <v>2.8884190650794745</v>
      </c>
      <c r="EN79" s="127">
        <f>IFERROR(AVERAGEIF(RD[[#This Row],[POA_Down_MCR (KWh/m2)]:[POA_Down_Ph3 (KWh/m2)22]],"&lt;&gt;0",RD[[#This Row],[POA_Down_MCR (KWh/m2)]:[POA_Down_Ph3 (KWh/m2)22]]),"")</f>
        <v>0.41090765226628889</v>
      </c>
      <c r="EO79" s="127">
        <f>IFERROR(AVERAGEIF(RD[[#This Row],[GHI_UP_MCR (KWh/m2)]:[GHI_UP_IS1 (KWh/m2)]],"&lt;&gt;0",RD[[#This Row],[GHI_UP_MCR (KWh/m2)]:[GHI_UP_IS1 (KWh/m2)]]),"")</f>
        <v>2.8884322662889566</v>
      </c>
      <c r="EP79" s="127">
        <f>IFERROR(AVERAGEIF(RD[[#This Row],[GHI_Down_MCR (KWh/m2)]:[GHI_Down_IS1 (KWh/m2)]],"&lt;&gt;0",RD[[#This Row],[GHI_Down_MCR (KWh/m2)]:[GHI_Down_IS1 (KWh/m2)]]),"")</f>
        <v>0.3568949833571089</v>
      </c>
      <c r="EQ79" s="128">
        <v>640.30499999999995</v>
      </c>
      <c r="ER79" s="128">
        <v>946.27300000000002</v>
      </c>
      <c r="ES79" s="128">
        <v>96.516000000000005</v>
      </c>
      <c r="ET79" s="128">
        <v>275.15899999999999</v>
      </c>
      <c r="EU79" s="128">
        <v>209.79400000000001</v>
      </c>
      <c r="EV79" s="128">
        <v>314.33999999999997</v>
      </c>
      <c r="EW79" s="128"/>
      <c r="EX79" s="128">
        <v>103.22799999999999</v>
      </c>
      <c r="EY79" s="128">
        <v>209519</v>
      </c>
      <c r="EZ79" s="128">
        <v>276433</v>
      </c>
      <c r="FA79" s="128">
        <v>147.02099999999999</v>
      </c>
      <c r="FB79" s="128">
        <v>104.286</v>
      </c>
      <c r="FC79" s="128">
        <v>301.35000000000002</v>
      </c>
      <c r="FD79" s="128">
        <v>126.45399999999999</v>
      </c>
      <c r="FE79" s="128">
        <v>0.122</v>
      </c>
      <c r="FF79" s="128">
        <v>0</v>
      </c>
      <c r="FG79" s="128">
        <v>236.649</v>
      </c>
      <c r="FH79" s="291" t="str">
        <f>IF((RD[[#This Row],[33 kV_Wind_F1_Ex]]-EQ78)*165000&lt;=0,"",(RD[[#This Row],[33 kV_Wind_F1_Ex]]-EQ78)*165000)</f>
        <v/>
      </c>
      <c r="FI79" s="292">
        <f>IF((RD[[#This Row],[33 kV_Wind_F2_Ex]]-ER78)*165000&lt;=0,"",(RD[[#This Row],[33 kV_Wind_F2_Ex]]-ER78)*165000)</f>
        <v>183810.00000000541</v>
      </c>
      <c r="FJ79" s="131">
        <f>IF((RD[[#This Row],[33 kV_Wind_F3_Ex]]-ES78)*225000&lt;=0,"",(RD[[#This Row],[33 kV_Wind_F3_Ex]]-ES78)*225000)</f>
        <v>109575.00000000202</v>
      </c>
      <c r="FK79" s="131">
        <f>IF((RD[[#This Row],[33 kV_Wind_F4_Ex]]-ET78)*165000&lt;=0,"",(RD[[#This Row],[33 kV_Wind_F4_Ex]]-ET78)*165000)</f>
        <v>159720.00000000294</v>
      </c>
      <c r="FL79" s="228">
        <f>IF((RD[[#This Row],[33 kV_Solar_F1_Ex]]-EU78)*225000&lt;=0,"",(RD[[#This Row],[33 kV_Solar_F1_Ex]]-EU78)*225000)</f>
        <v>98999.999999999491</v>
      </c>
      <c r="FM79" s="132">
        <f>IF((RD[[#This Row],[33kV_Solar_F2_Ex]]-EV78)*225000&lt;=0,"",(RD[[#This Row],[33kV_Solar_F2_Ex]]-EV78)*225000)</f>
        <v>92475.000000000306</v>
      </c>
      <c r="FN79" s="292"/>
      <c r="FO79" s="131">
        <f>IF((RD[[#This Row],[33kV_Solar_F4_Ex]]-EX78)*225000&lt;=0,"",(RD[[#This Row],[33kV_Solar_F4_Ex]]-EX78)*225000)</f>
        <v>83474.999999998894</v>
      </c>
      <c r="FP79" s="292">
        <f>IF((RD[[#This Row],[33kV_OG1_Ex]]-EY78)*1000&lt;=0,0,(RD[[#This Row],[33kV_OG1_Ex]]-EY78)*1000)</f>
        <v>275000</v>
      </c>
      <c r="FQ79" s="228">
        <f>IFERROR(IF((RD[[#This Row],[33kV_OG2_Ex]]-EZ78)*1000&lt;=0,0,(RD[[#This Row],[33kV_OG2_Ex]]-EZ78)*1000),0)</f>
        <v>453000</v>
      </c>
      <c r="FR79" s="132">
        <f>IF((RD[[#This Row],[220kV_TX1_Ex]]-FA78)*800000&lt;=0,0,(RD[[#This Row],[220kV_TX1_Ex]]-FA78)*800000)</f>
        <v>271999.99999997998</v>
      </c>
      <c r="FS79" s="228">
        <f>IF((RD[[#This Row],[220kV_Tx2_Ex]]-FB78)*800000&lt;=0,0,(RD[[#This Row],[220kV_Tx2_Ex]]-FB78)*800000)</f>
        <v>448000.0000000018</v>
      </c>
      <c r="FT79" s="292">
        <f>IF((RD[[#This Row],[220kV_TL_TVM_Ex]]-FC78)*1600000&lt;=0,0,(RD[[#This Row],[220kV_TL_TVM_Ex]]-FC78)*1600000)</f>
        <v>721600.00000003492</v>
      </c>
      <c r="FU79" s="292">
        <f>IF((RD[[#This Row],[220kV_C&amp;R_PQM_Ex]]-FD78)*1600000&lt;=0,"",(RD[[#This Row],[220kV_C&amp;R_PQM_Ex]]-FD78)*1600000)</f>
        <v>723199.99999999709</v>
      </c>
      <c r="FV79" s="228">
        <f>IFERROR(IF((RD[[#This Row],[220KV_C&amp;R_PQM_Im]]-FE78)*1600000&lt;=0,0,(RD[[#This Row],[220KV_C&amp;R_PQM_Im]]-FE78)*1600000),"")</f>
        <v>0</v>
      </c>
      <c r="FW79" s="228">
        <f>(RD[[#This Row],[33kV_Aux1_Im]]-FB76)</f>
        <v>-102.212</v>
      </c>
      <c r="FX79" s="228">
        <f>IF((RD[[#This Row],[33kV_Aux2_Im]]-FG78)*1000&lt;=0,"",(RD[[#This Row],[33kV_Aux2_Im]]-FG78)*1000)</f>
        <v>370.00000000000455</v>
      </c>
      <c r="FY79" s="292">
        <f>IFERROR(RD[[#This Row],[33kV_OG1_Energy (MWh)]]+RD[[#This Row],[33kV_OG2_Energy (MWh)]],"")</f>
        <v>728000</v>
      </c>
      <c r="FZ79" s="292">
        <f>IFERROR(RD[[#This Row],[220kV_TL_TVM Energy (MWh)]]-RD[[#This Row],[220KV_C&amp;R_PQM_im (MWh)]],"")</f>
        <v>721600.00000003492</v>
      </c>
      <c r="GA79" s="229">
        <f>IFERROR(RD[[#This Row],[33 kV Total Export (MWH)]]/RD[[#This Row],[220 KV Net Export (MWh)]]-1,"")</f>
        <v>8.8691796008379953E-3</v>
      </c>
      <c r="GB79" s="230">
        <f>IFERROR((RD[[#This Row],[Sunset Time (POA&lt;20 W/m2)]]-RD[[#This Row],[Sunrise Time (POA&gt;20 W/m2)]])*24,0)</f>
        <v>11.749999999999998</v>
      </c>
      <c r="GC79" s="231">
        <f>IFERROR(SUM(RD[[#This Row],[33 kV_Solar_F1_Energy (kWh)]:[33 kV_Solar_F4_Energy (MWh)]])+(RD[[#This Row],[33 kV_Wind_F3_Energy (MWh)]])-(RD[[#This Row],[33 kV Line Loss (%)]]*RD[[#This Row],[220 KV Net Export (MWh)]]),"")</f>
        <v>378125.00000003574</v>
      </c>
      <c r="GD79" s="57">
        <f t="shared" si="198"/>
        <v>384525.0000000007</v>
      </c>
      <c r="GE79" s="143">
        <v>162.57</v>
      </c>
      <c r="GF79" s="57">
        <f t="shared" ref="GF79:GF94" si="200">SUM(FI79,FK79)</f>
        <v>343530.00000000838</v>
      </c>
      <c r="GG79" s="8">
        <f>IFERROR(RD[[#This Row],[Wind Export (33 kV)]]*(1-RD[[#This Row],[33 kV Line Loss (%)]]),RD[[#This Row],[Wind Export (33 kV)]])</f>
        <v>340483.17073173245</v>
      </c>
      <c r="GH79" s="144"/>
      <c r="GI79" s="144"/>
      <c r="GJ79" t="str">
        <f>IFERROR(RD[[#This Row],[E_AC (WPR)]]/RD[[#This Row],[E_DC (WPR)]],"")</f>
        <v/>
      </c>
    </row>
    <row r="80" spans="1:192">
      <c r="A80" s="124">
        <f t="shared" si="195"/>
        <v>45820</v>
      </c>
      <c r="B80" s="129">
        <f>YEAR(RD[[#This Row],[Date]])+IF(MONTH(RD[[#This Row],[Date]])&gt;=4,1,0)</f>
        <v>2026</v>
      </c>
      <c r="C80" s="129">
        <f>YEAR(RD[[#This Row],[Date]])</f>
        <v>2025</v>
      </c>
      <c r="D80" s="130">
        <f t="shared" si="199"/>
        <v>45809</v>
      </c>
      <c r="E80" s="129">
        <f>DAY(EOMONTH(RD[[#This Row],[Date]],0))</f>
        <v>30</v>
      </c>
      <c r="F80" s="136">
        <v>0.27847222222222223</v>
      </c>
      <c r="G80" s="136">
        <v>0.75763888888888886</v>
      </c>
      <c r="H80" s="126">
        <v>3414</v>
      </c>
      <c r="I80" s="126">
        <v>3517</v>
      </c>
      <c r="J80" s="126">
        <v>3721</v>
      </c>
      <c r="K80" s="126">
        <v>3599</v>
      </c>
      <c r="L80" s="126">
        <v>3704</v>
      </c>
      <c r="M80" s="126">
        <v>3652</v>
      </c>
      <c r="N80" s="126">
        <v>3825</v>
      </c>
      <c r="O80" s="126">
        <v>3761</v>
      </c>
      <c r="P80" s="126">
        <v>3771</v>
      </c>
      <c r="Q80" s="126">
        <v>3769</v>
      </c>
      <c r="R80" s="126">
        <v>3588</v>
      </c>
      <c r="S80" s="126">
        <v>3590</v>
      </c>
      <c r="T80" s="126">
        <v>3520</v>
      </c>
      <c r="U80" s="126">
        <v>3107</v>
      </c>
      <c r="V80" s="126">
        <v>2622</v>
      </c>
      <c r="W80" s="126">
        <v>2456</v>
      </c>
      <c r="X80" s="126">
        <v>2455</v>
      </c>
      <c r="Y80" s="126">
        <v>2301</v>
      </c>
      <c r="Z80" s="126">
        <v>2961</v>
      </c>
      <c r="AA80" s="126">
        <v>3137</v>
      </c>
      <c r="AB80" s="126">
        <v>2876</v>
      </c>
      <c r="AC80" s="126">
        <v>2983</v>
      </c>
      <c r="AD80" s="126">
        <v>3563</v>
      </c>
      <c r="AE80" s="126">
        <v>3623</v>
      </c>
      <c r="AF80" s="126">
        <v>3438</v>
      </c>
      <c r="AG80" s="126">
        <v>3802</v>
      </c>
      <c r="AH80" s="126">
        <v>3463</v>
      </c>
      <c r="AI80" s="126">
        <v>3579</v>
      </c>
      <c r="AJ80" s="126">
        <v>3398</v>
      </c>
      <c r="AK80" s="126">
        <v>3313</v>
      </c>
      <c r="AL80" s="126">
        <v>3032</v>
      </c>
      <c r="AM80" s="126">
        <v>3286</v>
      </c>
      <c r="AN80" s="126">
        <v>3010</v>
      </c>
      <c r="AO80" s="126">
        <v>2995</v>
      </c>
      <c r="AP80" s="126">
        <v>2644</v>
      </c>
      <c r="AQ80" s="126">
        <v>2657</v>
      </c>
      <c r="AR80" s="126">
        <v>2810</v>
      </c>
      <c r="AS80" s="126">
        <v>2895</v>
      </c>
      <c r="AT80" s="126">
        <v>2753</v>
      </c>
      <c r="AU80" s="126">
        <v>2868</v>
      </c>
      <c r="AV80" s="126">
        <v>2934</v>
      </c>
      <c r="AW80" s="126">
        <v>2857</v>
      </c>
      <c r="AX80" s="126">
        <v>2982</v>
      </c>
      <c r="AY80" s="126">
        <v>3056</v>
      </c>
      <c r="AZ80" s="126">
        <v>3219</v>
      </c>
      <c r="BA80" s="126">
        <v>942</v>
      </c>
      <c r="BB80" s="126">
        <v>2950</v>
      </c>
      <c r="BC80" s="126">
        <v>2943</v>
      </c>
      <c r="BD80" s="126">
        <v>2681</v>
      </c>
      <c r="BE80" s="126">
        <v>2817</v>
      </c>
      <c r="BF80" s="126">
        <v>2919</v>
      </c>
      <c r="BG80" s="126">
        <v>2936</v>
      </c>
      <c r="BH80" s="126">
        <v>3117</v>
      </c>
      <c r="BI80" s="126">
        <v>2586</v>
      </c>
      <c r="BJ80" s="126">
        <v>2778</v>
      </c>
      <c r="BK80" s="126">
        <v>2827</v>
      </c>
      <c r="BL80" s="126">
        <v>3056</v>
      </c>
      <c r="BM80" s="126">
        <v>2945</v>
      </c>
      <c r="BN80" s="126">
        <v>2658</v>
      </c>
      <c r="BO80" s="126">
        <v>2955</v>
      </c>
      <c r="BP80" s="126">
        <v>2949</v>
      </c>
      <c r="BQ80" s="126">
        <v>2708</v>
      </c>
      <c r="BR80" s="126">
        <v>2952</v>
      </c>
      <c r="BS80" s="126">
        <v>3173</v>
      </c>
      <c r="BT80" s="126">
        <v>4246</v>
      </c>
      <c r="BU80" s="126">
        <v>4022</v>
      </c>
      <c r="BV80" s="126">
        <v>4032</v>
      </c>
      <c r="BW80" s="126">
        <v>3987</v>
      </c>
      <c r="BX80" s="126">
        <v>3951</v>
      </c>
      <c r="BY80" s="126">
        <v>3417</v>
      </c>
      <c r="BZ80" s="126">
        <v>4128</v>
      </c>
      <c r="CA80" s="126">
        <v>3907</v>
      </c>
      <c r="CB80" s="126">
        <v>3008</v>
      </c>
      <c r="CC80" s="126">
        <v>2343</v>
      </c>
      <c r="CD80" s="126">
        <v>2756</v>
      </c>
      <c r="CE80" s="126">
        <v>2221</v>
      </c>
      <c r="CF80" s="126">
        <v>1653</v>
      </c>
      <c r="CG80" s="126">
        <v>1496</v>
      </c>
      <c r="CH80" s="126">
        <v>4361</v>
      </c>
      <c r="CI80" s="126">
        <v>4507</v>
      </c>
      <c r="CJ80" s="126">
        <v>4289</v>
      </c>
      <c r="CK80" s="126">
        <v>4637</v>
      </c>
      <c r="CL80" s="126">
        <v>4676</v>
      </c>
      <c r="CM80" s="126">
        <v>2853</v>
      </c>
      <c r="CN80" s="126">
        <v>2211</v>
      </c>
      <c r="CO80" s="126">
        <v>2249</v>
      </c>
      <c r="CP80" s="126">
        <v>2217</v>
      </c>
      <c r="CQ80" s="126">
        <v>2084</v>
      </c>
      <c r="CR80" s="126">
        <v>1673</v>
      </c>
      <c r="CS80" s="126">
        <v>2279</v>
      </c>
      <c r="CT80" s="126">
        <v>2206</v>
      </c>
      <c r="CU80" s="126">
        <v>2204</v>
      </c>
      <c r="CV80" s="126">
        <v>0</v>
      </c>
      <c r="CW80" s="126">
        <v>0</v>
      </c>
      <c r="CX80" s="126">
        <v>0</v>
      </c>
      <c r="CY80" s="126">
        <v>0</v>
      </c>
      <c r="CZ80" s="126">
        <v>0</v>
      </c>
      <c r="DA80" s="126">
        <v>0</v>
      </c>
      <c r="DB80" s="126">
        <v>0</v>
      </c>
      <c r="DC80" s="126">
        <v>0</v>
      </c>
      <c r="DD80" s="289">
        <v>1.8933310419681615</v>
      </c>
      <c r="DE80" s="289">
        <v>1.8933310419681615</v>
      </c>
      <c r="DF80" s="289">
        <v>2.090218478386165</v>
      </c>
      <c r="DG80" s="289"/>
      <c r="DH80" s="289"/>
      <c r="DI80" s="289">
        <v>0.30899834298118689</v>
      </c>
      <c r="DJ80" s="289"/>
      <c r="DK80" s="289"/>
      <c r="DL80" s="289">
        <v>1.8741388567293757</v>
      </c>
      <c r="DM80" s="289">
        <v>1.8741388567293757</v>
      </c>
      <c r="DN80" s="289">
        <v>0.2426674746743849</v>
      </c>
      <c r="DO80" s="289"/>
      <c r="DP80" s="289">
        <v>24.946340057636881</v>
      </c>
      <c r="DQ80" s="289"/>
      <c r="DR80" s="289">
        <v>38.900597267759558</v>
      </c>
      <c r="DS80" s="289"/>
      <c r="DT80" s="289">
        <v>86.33743169398916</v>
      </c>
      <c r="DU80" s="289"/>
      <c r="DV80" s="289">
        <v>20</v>
      </c>
      <c r="DW80" s="289"/>
      <c r="DX80" s="289">
        <v>4</v>
      </c>
      <c r="DY80" s="289"/>
      <c r="DZ80" s="289">
        <v>7.9</v>
      </c>
      <c r="EA80" s="289"/>
      <c r="EB80" s="127">
        <f>SUM(RD[[#This Row],[IS1_Inv1_M1]:[IS1_Inv1_M2]])</f>
        <v>6931</v>
      </c>
      <c r="EC80" s="127">
        <f>SUM(RD[[#This Row],[IS2_Inv1_M1]:[IS5_Inv1_M4]])</f>
        <v>53441</v>
      </c>
      <c r="ED80" s="127">
        <f>SUM(RD[[#This Row],[IS6_Inv1_M1]:[IS6_Inv2_M2]])+SUM(RD[[#This Row],[IS8_Inv1_M1]:[IS8_Inv4_M2]])</f>
        <v>39268</v>
      </c>
      <c r="EE80" s="127">
        <f>SUM(RD[[#This Row],[IS7_Inv1_M1]:[IS7_Inv1_M2]])</f>
        <v>7186</v>
      </c>
      <c r="EF80" s="127">
        <f>SUM(RD[[#This Row],[IS9_Inv1_M1]:[IS12_Inv2_M4]])</f>
        <v>90572</v>
      </c>
      <c r="EG80" s="127">
        <f>SUM(RD[[#This Row],[IS13_Inv1_M1]:[IS14_Inv1_M4]])</f>
        <v>42018</v>
      </c>
      <c r="EH80" s="127">
        <f>SUM(RD[[#This Row],[IS15_Inv1_M1]:[IS15_Inv2_M1]])</f>
        <v>3149</v>
      </c>
      <c r="EI80" s="127">
        <f>SUM(RD[[#This Row],[IS16_Inv1_M1]:[IS17_Inv2_M2]])</f>
        <v>25323</v>
      </c>
      <c r="EJ80" s="127">
        <f>SUM(RD[[#This Row],[IS18_Inv1_M1]:[IS19_Inv2_M2]])</f>
        <v>17123</v>
      </c>
      <c r="EK80" s="127">
        <f>SUM(RD[[#This Row],[IS20_Inv1_M1]:[IS20_Inv2_M2]])</f>
        <v>0</v>
      </c>
      <c r="EL80" s="290">
        <f>SUM(RD[[#This Row],[O2R4_P1]:[O2R22_P3]])</f>
        <v>285011</v>
      </c>
      <c r="EM80" s="127">
        <f>IFERROR(AVERAGEIF(RD[[#This Row],[POA_UP_MCR (KWh/m2)]:[POA_UP_Ph3 (KWh/m2)2]],"&lt;&gt;0",RD[[#This Row],[POA_UP_MCR (KWh/m2)]:[POA_UP_Ph3 (KWh/m2)2]]),"")</f>
        <v>1.9589601874408293</v>
      </c>
      <c r="EN80" s="127">
        <f>IFERROR(AVERAGEIF(RD[[#This Row],[POA_Down_MCR (KWh/m2)]:[POA_Down_Ph3 (KWh/m2)22]],"&lt;&gt;0",RD[[#This Row],[POA_Down_MCR (KWh/m2)]:[POA_Down_Ph3 (KWh/m2)22]]),"")</f>
        <v>0.30899834298118689</v>
      </c>
      <c r="EO80" s="127">
        <f>IFERROR(AVERAGEIF(RD[[#This Row],[GHI_UP_MCR (KWh/m2)]:[GHI_UP_IS1 (KWh/m2)]],"&lt;&gt;0",RD[[#This Row],[GHI_UP_MCR (KWh/m2)]:[GHI_UP_IS1 (KWh/m2)]]),"")</f>
        <v>1.8741388567293757</v>
      </c>
      <c r="EP80" s="127">
        <f>IFERROR(AVERAGEIF(RD[[#This Row],[GHI_Down_MCR (KWh/m2)]:[GHI_Down_IS1 (KWh/m2)]],"&lt;&gt;0",RD[[#This Row],[GHI_Down_MCR (KWh/m2)]:[GHI_Down_IS1 (KWh/m2)]]),"")</f>
        <v>0.2426674746743849</v>
      </c>
      <c r="EQ80" s="128">
        <v>640.30499999999995</v>
      </c>
      <c r="ER80" s="128">
        <v>947.39</v>
      </c>
      <c r="ES80" s="128">
        <v>96.914000000000001</v>
      </c>
      <c r="ET80" s="128">
        <v>276.21899999999999</v>
      </c>
      <c r="EU80" s="128">
        <v>210.07400000000001</v>
      </c>
      <c r="EV80" s="128">
        <v>314.608</v>
      </c>
      <c r="EW80" s="128"/>
      <c r="EX80" s="128">
        <v>103.536</v>
      </c>
      <c r="EY80" s="128">
        <v>209712</v>
      </c>
      <c r="EZ80" s="128">
        <v>276880</v>
      </c>
      <c r="FA80" s="128">
        <v>147.25800000000001</v>
      </c>
      <c r="FB80" s="128">
        <v>104.842</v>
      </c>
      <c r="FC80" s="128">
        <v>301.74700000000001</v>
      </c>
      <c r="FD80" s="128">
        <v>126.85</v>
      </c>
      <c r="FE80" s="128">
        <v>0.122</v>
      </c>
      <c r="FF80" s="128">
        <v>0</v>
      </c>
      <c r="FG80" s="128">
        <v>236.999</v>
      </c>
      <c r="FH80" s="291" t="str">
        <f>IF((RD[[#This Row],[33 kV_Wind_F1_Ex]]-EQ79)*165000&lt;=0,"",(RD[[#This Row],[33 kV_Wind_F1_Ex]]-EQ79)*165000)</f>
        <v/>
      </c>
      <c r="FI80" s="292">
        <f>IF((RD[[#This Row],[33 kV_Wind_F2_Ex]]-ER79)*165000&lt;=0,"",(RD[[#This Row],[33 kV_Wind_F2_Ex]]-ER79)*165000)</f>
        <v>184304.99999999368</v>
      </c>
      <c r="FJ80" s="131">
        <f>IF((RD[[#This Row],[33 kV_Wind_F3_Ex]]-ES79)*225000&lt;=0,"",(RD[[#This Row],[33 kV_Wind_F3_Ex]]-ES79)*225000)</f>
        <v>89549.999999999127</v>
      </c>
      <c r="FK80" s="131">
        <f>IF((RD[[#This Row],[33 kV_Wind_F4_Ex]]-ET79)*165000&lt;=0,"",(RD[[#This Row],[33 kV_Wind_F4_Ex]]-ET79)*165000)</f>
        <v>174900.00000000038</v>
      </c>
      <c r="FL80" s="228">
        <f>IF((RD[[#This Row],[33 kV_Solar_F1_Ex]]-EU79)*225000&lt;=0,"",(RD[[#This Row],[33 kV_Solar_F1_Ex]]-EU79)*225000)</f>
        <v>63000.000000000255</v>
      </c>
      <c r="FM80" s="132">
        <f>IF((RD[[#This Row],[33kV_Solar_F2_Ex]]-EV79)*225000&lt;=0,"",(RD[[#This Row],[33kV_Solar_F2_Ex]]-EV79)*225000)</f>
        <v>60300.000000006548</v>
      </c>
      <c r="FN80" s="292"/>
      <c r="FO80" s="131">
        <f>IF((RD[[#This Row],[33kV_Solar_F4_Ex]]-EX79)*225000&lt;=0,"",(RD[[#This Row],[33kV_Solar_F4_Ex]]-EX79)*225000)</f>
        <v>69300.000000001557</v>
      </c>
      <c r="FP80" s="292">
        <f>IF((RD[[#This Row],[33kV_OG1_Ex]]-EY79)*1000&lt;=0,0,(RD[[#This Row],[33kV_OG1_Ex]]-EY79)*1000)</f>
        <v>193000</v>
      </c>
      <c r="FQ80" s="228">
        <f>IFERROR(IF((RD[[#This Row],[33kV_OG2_Ex]]-EZ79)*1000&lt;=0,0,(RD[[#This Row],[33kV_OG2_Ex]]-EZ79)*1000),0)</f>
        <v>447000</v>
      </c>
      <c r="FR80" s="132">
        <f>IF((RD[[#This Row],[220kV_TX1_Ex]]-FA79)*800000&lt;=0,0,(RD[[#This Row],[220kV_TX1_Ex]]-FA79)*800000)</f>
        <v>189600.00000001857</v>
      </c>
      <c r="FS80" s="228">
        <f>IF((RD[[#This Row],[220kV_Tx2_Ex]]-FB79)*800000&lt;=0,0,(RD[[#This Row],[220kV_Tx2_Ex]]-FB79)*800000)</f>
        <v>444799.9999999979</v>
      </c>
      <c r="FT80" s="292">
        <f>IF((RD[[#This Row],[220kV_TL_TVM_Ex]]-FC79)*1600000&lt;=0,0,(RD[[#This Row],[220kV_TL_TVM_Ex]]-FC79)*1600000)</f>
        <v>635199.99999998615</v>
      </c>
      <c r="FU80" s="292">
        <f>IF((RD[[#This Row],[220kV_C&amp;R_PQM_Ex]]-FD79)*1600000&lt;=0,"",(RD[[#This Row],[220kV_C&amp;R_PQM_Ex]]-FD79)*1600000)</f>
        <v>633600.00000000128</v>
      </c>
      <c r="FV80" s="228">
        <f>IFERROR(IF((RD[[#This Row],[220KV_C&amp;R_PQM_Im]]-FE79)*1600000&lt;=0,0,(RD[[#This Row],[220KV_C&amp;R_PQM_Im]]-FE79)*1600000),"")</f>
        <v>0</v>
      </c>
      <c r="FW80" s="228">
        <f>(RD[[#This Row],[33kV_Aux1_Im]]-FB77)</f>
        <v>-102.944</v>
      </c>
      <c r="FX80" s="228">
        <f>IF((RD[[#This Row],[33kV_Aux2_Im]]-FG79)*1000&lt;=0,"",(RD[[#This Row],[33kV_Aux2_Im]]-FG79)*1000)</f>
        <v>349.99999999999432</v>
      </c>
      <c r="FY80" s="292">
        <f>IFERROR(RD[[#This Row],[33kV_OG1_Energy (MWh)]]+RD[[#This Row],[33kV_OG2_Energy (MWh)]],"")</f>
        <v>640000</v>
      </c>
      <c r="FZ80" s="292">
        <f>IFERROR(RD[[#This Row],[220kV_TL_TVM Energy (MWh)]]-RD[[#This Row],[220KV_C&amp;R_PQM_im (MWh)]],"")</f>
        <v>635199.99999998615</v>
      </c>
      <c r="GA80" s="229">
        <f>IFERROR(RD[[#This Row],[33 kV Total Export (MWH)]]/RD[[#This Row],[220 KV Net Export (MWh)]]-1,"")</f>
        <v>7.5566750629942891E-3</v>
      </c>
      <c r="GB80" s="230">
        <f>IFERROR((RD[[#This Row],[Sunset Time (POA&lt;20 W/m2)]]-RD[[#This Row],[Sunrise Time (POA&gt;20 W/m2)]])*24,0)</f>
        <v>11.5</v>
      </c>
      <c r="GC80" s="231">
        <f>IFERROR(SUM(RD[[#This Row],[33 kV_Solar_F1_Energy (kWh)]:[33 kV_Solar_F4_Energy (MWh)]])+(RD[[#This Row],[33 kV_Wind_F3_Energy (MWh)]])-(RD[[#This Row],[33 kV Line Loss (%)]]*RD[[#This Row],[220 KV Net Export (MWh)]]),"")</f>
        <v>277349.99999999366</v>
      </c>
      <c r="GD80" s="57">
        <f t="shared" si="198"/>
        <v>282150.00000000751</v>
      </c>
      <c r="GE80" s="143">
        <v>162.57</v>
      </c>
      <c r="GF80" s="57">
        <f t="shared" si="200"/>
        <v>359204.99999999406</v>
      </c>
      <c r="GG80" s="8">
        <f>IFERROR(RD[[#This Row],[Wind Export (33 kV)]]*(1-RD[[#This Row],[33 kV Line Loss (%)]]),RD[[#This Row],[Wind Export (33 kV)]])</f>
        <v>356490.60453399125</v>
      </c>
      <c r="GH80" s="144"/>
      <c r="GI80" s="144"/>
      <c r="GJ80" t="str">
        <f>IFERROR(RD[[#This Row],[E_AC (WPR)]]/RD[[#This Row],[E_DC (WPR)]],"")</f>
        <v/>
      </c>
    </row>
    <row r="81" spans="1:192">
      <c r="A81" s="124">
        <f t="shared" si="195"/>
        <v>45821</v>
      </c>
      <c r="B81" s="129">
        <f>YEAR(RD[[#This Row],[Date]])+IF(MONTH(RD[[#This Row],[Date]])&gt;=4,1,0)</f>
        <v>2026</v>
      </c>
      <c r="C81" s="129">
        <f>YEAR(RD[[#This Row],[Date]])</f>
        <v>2025</v>
      </c>
      <c r="D81" s="130">
        <f t="shared" si="199"/>
        <v>45809</v>
      </c>
      <c r="E81" s="129">
        <f>DAY(EOMONTH(RD[[#This Row],[Date]],0))</f>
        <v>30</v>
      </c>
      <c r="F81" s="136">
        <v>0.27430555555555558</v>
      </c>
      <c r="G81" s="136">
        <v>0.77013888888888893</v>
      </c>
      <c r="H81" s="126">
        <v>5637</v>
      </c>
      <c r="I81" s="126">
        <v>5662</v>
      </c>
      <c r="J81" s="126">
        <v>5811</v>
      </c>
      <c r="K81" s="126">
        <v>5508</v>
      </c>
      <c r="L81" s="126">
        <v>5740</v>
      </c>
      <c r="M81" s="126">
        <v>5711</v>
      </c>
      <c r="N81" s="126">
        <v>5694</v>
      </c>
      <c r="O81" s="126">
        <v>5758</v>
      </c>
      <c r="P81" s="126">
        <v>5625</v>
      </c>
      <c r="Q81" s="126">
        <v>5716</v>
      </c>
      <c r="R81" s="126">
        <v>5653</v>
      </c>
      <c r="S81" s="126">
        <v>5672</v>
      </c>
      <c r="T81" s="126">
        <v>5568</v>
      </c>
      <c r="U81" s="126">
        <v>5977</v>
      </c>
      <c r="V81" s="126">
        <v>4124</v>
      </c>
      <c r="W81" s="126">
        <v>3868</v>
      </c>
      <c r="X81" s="126">
        <v>3905</v>
      </c>
      <c r="Y81" s="126">
        <v>3733</v>
      </c>
      <c r="Z81" s="126">
        <v>4620</v>
      </c>
      <c r="AA81" s="126">
        <v>4447</v>
      </c>
      <c r="AB81" s="126">
        <v>2470</v>
      </c>
      <c r="AC81" s="126">
        <v>1842</v>
      </c>
      <c r="AD81" s="126">
        <v>6079</v>
      </c>
      <c r="AE81" s="126">
        <v>6181</v>
      </c>
      <c r="AF81" s="126">
        <v>5774</v>
      </c>
      <c r="AG81" s="126">
        <v>6116</v>
      </c>
      <c r="AH81" s="126">
        <v>5578</v>
      </c>
      <c r="AI81" s="126">
        <v>5838</v>
      </c>
      <c r="AJ81" s="126">
        <v>5448</v>
      </c>
      <c r="AK81" s="126">
        <v>5320</v>
      </c>
      <c r="AL81" s="126">
        <v>4882</v>
      </c>
      <c r="AM81" s="126">
        <v>5280</v>
      </c>
      <c r="AN81" s="126">
        <v>3775</v>
      </c>
      <c r="AO81" s="126">
        <v>3799</v>
      </c>
      <c r="AP81" s="126">
        <v>3348</v>
      </c>
      <c r="AQ81" s="126">
        <v>3411</v>
      </c>
      <c r="AR81" s="126">
        <v>3604</v>
      </c>
      <c r="AS81" s="126">
        <v>3707</v>
      </c>
      <c r="AT81" s="126">
        <v>3511</v>
      </c>
      <c r="AU81" s="126">
        <v>3611</v>
      </c>
      <c r="AV81" s="126">
        <v>3752</v>
      </c>
      <c r="AW81" s="126">
        <v>3621</v>
      </c>
      <c r="AX81" s="126">
        <v>3733</v>
      </c>
      <c r="AY81" s="126">
        <v>3814</v>
      </c>
      <c r="AZ81" s="126">
        <v>4031</v>
      </c>
      <c r="BA81" s="126">
        <v>1216</v>
      </c>
      <c r="BB81" s="126">
        <v>3680</v>
      </c>
      <c r="BC81" s="126">
        <v>3715</v>
      </c>
      <c r="BD81" s="126">
        <v>3338</v>
      </c>
      <c r="BE81" s="126">
        <v>3481</v>
      </c>
      <c r="BF81" s="126">
        <v>3621</v>
      </c>
      <c r="BG81" s="126">
        <v>3596</v>
      </c>
      <c r="BH81" s="126">
        <v>3843</v>
      </c>
      <c r="BI81" s="126">
        <v>3190</v>
      </c>
      <c r="BJ81" s="126">
        <v>3393</v>
      </c>
      <c r="BK81" s="126">
        <v>3465</v>
      </c>
      <c r="BL81" s="126">
        <v>3637</v>
      </c>
      <c r="BM81" s="126">
        <v>3575</v>
      </c>
      <c r="BN81" s="126">
        <v>3211</v>
      </c>
      <c r="BO81" s="126">
        <v>3529</v>
      </c>
      <c r="BP81" s="126">
        <v>3480</v>
      </c>
      <c r="BQ81" s="126">
        <v>3219</v>
      </c>
      <c r="BR81" s="126">
        <v>3497</v>
      </c>
      <c r="BS81" s="126">
        <v>3748</v>
      </c>
      <c r="BT81" s="126">
        <v>5340</v>
      </c>
      <c r="BU81" s="126">
        <v>5080</v>
      </c>
      <c r="BV81" s="126">
        <v>5213</v>
      </c>
      <c r="BW81" s="126">
        <v>5164</v>
      </c>
      <c r="BX81" s="126">
        <v>5121</v>
      </c>
      <c r="BY81" s="126">
        <v>3535</v>
      </c>
      <c r="BZ81" s="126">
        <v>5377</v>
      </c>
      <c r="CA81" s="126">
        <v>5059</v>
      </c>
      <c r="CB81" s="126">
        <v>4006</v>
      </c>
      <c r="CC81" s="126">
        <v>3157</v>
      </c>
      <c r="CD81" s="126">
        <v>3702</v>
      </c>
      <c r="CE81" s="126">
        <v>2986</v>
      </c>
      <c r="CF81" s="126">
        <v>2167</v>
      </c>
      <c r="CG81" s="126">
        <v>1944</v>
      </c>
      <c r="CH81" s="126">
        <v>5241</v>
      </c>
      <c r="CI81" s="126">
        <v>5390</v>
      </c>
      <c r="CJ81" s="126">
        <v>5039</v>
      </c>
      <c r="CK81" s="126">
        <v>5436</v>
      </c>
      <c r="CL81" s="126">
        <v>5475</v>
      </c>
      <c r="CM81" s="126">
        <v>3358</v>
      </c>
      <c r="CN81" s="126">
        <v>2912</v>
      </c>
      <c r="CO81" s="126">
        <v>2859</v>
      </c>
      <c r="CP81" s="126">
        <v>2861</v>
      </c>
      <c r="CQ81" s="126">
        <v>2806</v>
      </c>
      <c r="CR81" s="126">
        <v>3048</v>
      </c>
      <c r="CS81" s="126">
        <v>2268</v>
      </c>
      <c r="CT81" s="126">
        <v>2923</v>
      </c>
      <c r="CU81" s="126">
        <v>2908</v>
      </c>
      <c r="CV81" s="126">
        <v>0</v>
      </c>
      <c r="CW81" s="126">
        <v>0</v>
      </c>
      <c r="CX81" s="126">
        <v>0</v>
      </c>
      <c r="CY81" s="126">
        <v>0</v>
      </c>
      <c r="CZ81" s="126">
        <v>14</v>
      </c>
      <c r="DA81" s="126">
        <v>15</v>
      </c>
      <c r="DB81" s="126">
        <v>0</v>
      </c>
      <c r="DC81" s="126">
        <v>15</v>
      </c>
      <c r="DD81" s="289">
        <v>3.1182918111888118</v>
      </c>
      <c r="DE81" s="289">
        <v>3.1182918111888118</v>
      </c>
      <c r="DF81" s="289">
        <v>2.6574942545201687</v>
      </c>
      <c r="DG81" s="289"/>
      <c r="DH81" s="289"/>
      <c r="DI81" s="289">
        <v>0.41903644755244801</v>
      </c>
      <c r="DJ81" s="289"/>
      <c r="DK81" s="289"/>
      <c r="DL81" s="289">
        <v>3.0240056979020999</v>
      </c>
      <c r="DM81" s="289">
        <v>3.0240056979020999</v>
      </c>
      <c r="DN81" s="289">
        <v>0.53463654265734284</v>
      </c>
      <c r="DO81" s="289"/>
      <c r="DP81" s="289">
        <v>25.230917941585513</v>
      </c>
      <c r="DQ81" s="289"/>
      <c r="DR81" s="289">
        <v>38.930860998463864</v>
      </c>
      <c r="DS81" s="289"/>
      <c r="DT81" s="289">
        <v>81.271367521367523</v>
      </c>
      <c r="DU81" s="289"/>
      <c r="DV81" s="289">
        <v>1</v>
      </c>
      <c r="DW81" s="289"/>
      <c r="DX81" s="289">
        <v>4.8</v>
      </c>
      <c r="DY81" s="289"/>
      <c r="DZ81" s="289">
        <v>9.4</v>
      </c>
      <c r="EA81" s="289"/>
      <c r="EB81" s="127">
        <f>SUM(RD[[#This Row],[IS1_Inv1_M1]:[IS1_Inv1_M2]])</f>
        <v>11299</v>
      </c>
      <c r="EC81" s="127">
        <f>SUM(RD[[#This Row],[IS2_Inv1_M1]:[IS5_Inv1_M4]])</f>
        <v>84063</v>
      </c>
      <c r="ED81" s="127">
        <f>SUM(RD[[#This Row],[IS6_Inv1_M1]:[IS6_Inv2_M2]])+SUM(RD[[#This Row],[IS8_Inv1_M1]:[IS8_Inv4_M2]])</f>
        <v>57615</v>
      </c>
      <c r="EE81" s="127">
        <f>SUM(RD[[#This Row],[IS7_Inv1_M1]:[IS7_Inv1_M2]])</f>
        <v>12260</v>
      </c>
      <c r="EF81" s="127">
        <f>SUM(RD[[#This Row],[IS9_Inv1_M1]:[IS12_Inv2_M4]])</f>
        <v>112151</v>
      </c>
      <c r="EG81" s="127">
        <f>SUM(RD[[#This Row],[IS13_Inv1_M1]:[IS14_Inv1_M4]])</f>
        <v>53740</v>
      </c>
      <c r="EH81" s="127">
        <f>SUM(RD[[#This Row],[IS15_Inv1_M1]:[IS15_Inv2_M1]])</f>
        <v>4111</v>
      </c>
      <c r="EI81" s="127">
        <f>SUM(RD[[#This Row],[IS16_Inv1_M1]:[IS17_Inv2_M2]])</f>
        <v>29939</v>
      </c>
      <c r="EJ81" s="127">
        <f>SUM(RD[[#This Row],[IS18_Inv1_M1]:[IS19_Inv2_M2]])</f>
        <v>22585</v>
      </c>
      <c r="EK81" s="127">
        <f>SUM(RD[[#This Row],[IS20_Inv1_M1]:[IS20_Inv2_M2]])</f>
        <v>44</v>
      </c>
      <c r="EL81" s="290">
        <f>SUM(RD[[#This Row],[O2R4_P1]:[O2R22_P3]])</f>
        <v>387807</v>
      </c>
      <c r="EM81" s="127">
        <f>IFERROR(AVERAGEIF(RD[[#This Row],[POA_UP_MCR (KWh/m2)]:[POA_UP_Ph3 (KWh/m2)2]],"&lt;&gt;0",RD[[#This Row],[POA_UP_MCR (KWh/m2)]:[POA_UP_Ph3 (KWh/m2)2]]),"")</f>
        <v>2.9646926256325976</v>
      </c>
      <c r="EN81" s="127">
        <f>IFERROR(AVERAGEIF(RD[[#This Row],[POA_Down_MCR (KWh/m2)]:[POA_Down_Ph3 (KWh/m2)22]],"&lt;&gt;0",RD[[#This Row],[POA_Down_MCR (KWh/m2)]:[POA_Down_Ph3 (KWh/m2)22]]),"")</f>
        <v>0.41903644755244801</v>
      </c>
      <c r="EO81" s="127">
        <f>IFERROR(AVERAGEIF(RD[[#This Row],[GHI_UP_MCR (KWh/m2)]:[GHI_UP_IS1 (KWh/m2)]],"&lt;&gt;0",RD[[#This Row],[GHI_UP_MCR (KWh/m2)]:[GHI_UP_IS1 (KWh/m2)]]),"")</f>
        <v>3.0240056979020999</v>
      </c>
      <c r="EP81" s="127">
        <f>IFERROR(AVERAGEIF(RD[[#This Row],[GHI_Down_MCR (KWh/m2)]:[GHI_Down_IS1 (KWh/m2)]],"&lt;&gt;0",RD[[#This Row],[GHI_Down_MCR (KWh/m2)]:[GHI_Down_IS1 (KWh/m2)]]),"")</f>
        <v>0.53463654265734284</v>
      </c>
      <c r="EQ81" s="128">
        <v>640.30499999999995</v>
      </c>
      <c r="ER81" s="128">
        <v>948.78</v>
      </c>
      <c r="ES81" s="128">
        <v>97.403000000000006</v>
      </c>
      <c r="ET81" s="128">
        <v>277.53500000000003</v>
      </c>
      <c r="EU81" s="128">
        <v>210.476</v>
      </c>
      <c r="EV81" s="128">
        <v>315.03199999999998</v>
      </c>
      <c r="EW81" s="128"/>
      <c r="EX81" s="128">
        <v>103.91800000000001</v>
      </c>
      <c r="EY81" s="128">
        <v>209984</v>
      </c>
      <c r="EZ81" s="128">
        <v>277435</v>
      </c>
      <c r="FA81" s="128">
        <v>147.595</v>
      </c>
      <c r="FB81" s="128">
        <v>105.527</v>
      </c>
      <c r="FC81" s="128">
        <v>302.26100000000002</v>
      </c>
      <c r="FD81" s="128">
        <v>127.364</v>
      </c>
      <c r="FE81" s="128">
        <v>0.122</v>
      </c>
      <c r="FF81" s="128">
        <v>0</v>
      </c>
      <c r="FG81" s="128">
        <v>237.34899999999999</v>
      </c>
      <c r="FH81" s="291" t="str">
        <f>IF((RD[[#This Row],[33 kV_Wind_F1_Ex]]-EQ80)*165000&lt;=0,"",(RD[[#This Row],[33 kV_Wind_F1_Ex]]-EQ80)*165000)</f>
        <v/>
      </c>
      <c r="FI81" s="292">
        <f>IF((RD[[#This Row],[33 kV_Wind_F2_Ex]]-ER80)*165000&lt;=0,"",(RD[[#This Row],[33 kV_Wind_F2_Ex]]-ER80)*165000)</f>
        <v>229349.99999999776</v>
      </c>
      <c r="FJ81" s="131">
        <f>IF((RD[[#This Row],[33 kV_Wind_F3_Ex]]-ES80)*225000&lt;=0,"",(RD[[#This Row],[33 kV_Wind_F3_Ex]]-ES80)*225000)</f>
        <v>110025.00000000097</v>
      </c>
      <c r="FK81" s="131">
        <f>IF((RD[[#This Row],[33 kV_Wind_F4_Ex]]-ET80)*165000&lt;=0,"",(RD[[#This Row],[33 kV_Wind_F4_Ex]]-ET80)*165000)</f>
        <v>217140.00000000509</v>
      </c>
      <c r="FL81" s="228">
        <f>IF((RD[[#This Row],[33 kV_Solar_F1_Ex]]-EU80)*225000&lt;=0,"",(RD[[#This Row],[33 kV_Solar_F1_Ex]]-EU80)*225000)</f>
        <v>90449.999999997031</v>
      </c>
      <c r="FM81" s="132">
        <f>IF((RD[[#This Row],[33kV_Solar_F2_Ex]]-EV80)*225000&lt;=0,"",(RD[[#This Row],[33kV_Solar_F2_Ex]]-EV80)*225000)</f>
        <v>95399.999999995081</v>
      </c>
      <c r="FN81" s="292"/>
      <c r="FO81" s="131">
        <f>IF((RD[[#This Row],[33kV_Solar_F4_Ex]]-EX80)*225000&lt;=0,"",(RD[[#This Row],[33kV_Solar_F4_Ex]]-EX80)*225000)</f>
        <v>85950.00000000112</v>
      </c>
      <c r="FP81" s="292">
        <f>IF((RD[[#This Row],[33kV_OG1_Ex]]-EY80)*1000&lt;=0,0,(RD[[#This Row],[33kV_OG1_Ex]]-EY80)*1000)</f>
        <v>272000</v>
      </c>
      <c r="FQ81" s="228">
        <f>IFERROR(IF((RD[[#This Row],[33kV_OG2_Ex]]-EZ80)*1000&lt;=0,0,(RD[[#This Row],[33kV_OG2_Ex]]-EZ80)*1000),0)</f>
        <v>555000</v>
      </c>
      <c r="FR81" s="132">
        <f>IF((RD[[#This Row],[220kV_TX1_Ex]]-FA80)*800000&lt;=0,0,(RD[[#This Row],[220kV_TX1_Ex]]-FA80)*800000)</f>
        <v>269599.99999999127</v>
      </c>
      <c r="FS81" s="228">
        <f>IF((RD[[#This Row],[220kV_Tx2_Ex]]-FB80)*800000&lt;=0,0,(RD[[#This Row],[220kV_Tx2_Ex]]-FB80)*800000)</f>
        <v>548000.00000000186</v>
      </c>
      <c r="FT81" s="292">
        <f>IF((RD[[#This Row],[220kV_TL_TVM_Ex]]-FC80)*1600000&lt;=0,0,(RD[[#This Row],[220kV_TL_TVM_Ex]]-FC80)*1600000)</f>
        <v>822400.00000001607</v>
      </c>
      <c r="FU81" s="292">
        <f>IF((RD[[#This Row],[220kV_C&amp;R_PQM_Ex]]-FD80)*1600000&lt;=0,"",(RD[[#This Row],[220kV_C&amp;R_PQM_Ex]]-FD80)*1600000)</f>
        <v>822400.00000001607</v>
      </c>
      <c r="FV81" s="228">
        <f>IFERROR(IF((RD[[#This Row],[220KV_C&amp;R_PQM_Im]]-FE80)*1600000&lt;=0,0,(RD[[#This Row],[220KV_C&amp;R_PQM_Im]]-FE80)*1600000),"")</f>
        <v>0</v>
      </c>
      <c r="FW81" s="228">
        <f>(RD[[#This Row],[33kV_Aux1_Im]]-FB78)</f>
        <v>-103.726</v>
      </c>
      <c r="FX81" s="228">
        <f>IF((RD[[#This Row],[33kV_Aux2_Im]]-FG80)*1000&lt;=0,"",(RD[[#This Row],[33kV_Aux2_Im]]-FG80)*1000)</f>
        <v>349.99999999999432</v>
      </c>
      <c r="FY81" s="292">
        <f>IFERROR(RD[[#This Row],[33kV_OG1_Energy (MWh)]]+RD[[#This Row],[33kV_OG2_Energy (MWh)]],"")</f>
        <v>827000</v>
      </c>
      <c r="FZ81" s="292">
        <f>IFERROR(RD[[#This Row],[220kV_TL_TVM Energy (MWh)]]-RD[[#This Row],[220KV_C&amp;R_PQM_im (MWh)]],"")</f>
        <v>822400.00000001607</v>
      </c>
      <c r="GA81" s="229">
        <f>IFERROR(RD[[#This Row],[33 kV Total Export (MWH)]]/RD[[#This Row],[220 KV Net Export (MWh)]]-1,"")</f>
        <v>5.5933852139882223E-3</v>
      </c>
      <c r="GB81" s="230">
        <f>IFERROR((RD[[#This Row],[Sunset Time (POA&lt;20 W/m2)]]-RD[[#This Row],[Sunrise Time (POA&gt;20 W/m2)]])*24,0)</f>
        <v>11.9</v>
      </c>
      <c r="GC81" s="231">
        <f>IFERROR(SUM(RD[[#This Row],[33 kV_Solar_F1_Energy (kWh)]:[33 kV_Solar_F4_Energy (MWh)]])+(RD[[#This Row],[33 kV_Wind_F3_Energy (MWh)]])-(RD[[#This Row],[33 kV Line Loss (%)]]*RD[[#This Row],[220 KV Net Export (MWh)]]),"")</f>
        <v>377225.00000001024</v>
      </c>
      <c r="GD81" s="57">
        <f t="shared" si="198"/>
        <v>381824.99999999424</v>
      </c>
      <c r="GE81" s="143">
        <v>162.57</v>
      </c>
      <c r="GF81" s="57">
        <f t="shared" si="200"/>
        <v>446490.00000000285</v>
      </c>
      <c r="GG81" s="8">
        <f>IFERROR(RD[[#This Row],[Wind Export (33 kV)]]*(1-RD[[#This Row],[33 kV Line Loss (%)]]),RD[[#This Row],[Wind Export (33 kV)]])</f>
        <v>443992.60943580925</v>
      </c>
      <c r="GH81" s="144"/>
      <c r="GI81" s="144"/>
      <c r="GJ81" t="str">
        <f>IFERROR(RD[[#This Row],[E_AC (WPR)]]/RD[[#This Row],[E_DC (WPR)]],"")</f>
        <v/>
      </c>
    </row>
    <row r="82" spans="1:192">
      <c r="A82" s="124">
        <f t="shared" si="195"/>
        <v>45822</v>
      </c>
      <c r="B82" s="129">
        <f>YEAR(RD[[#This Row],[Date]])+IF(MONTH(RD[[#This Row],[Date]])&gt;=4,1,0)</f>
        <v>2026</v>
      </c>
      <c r="C82" s="129">
        <f>YEAR(RD[[#This Row],[Date]])</f>
        <v>2025</v>
      </c>
      <c r="D82" s="130">
        <f t="shared" si="199"/>
        <v>45809</v>
      </c>
      <c r="E82" s="129">
        <f>DAY(EOMONTH(RD[[#This Row],[Date]],0))</f>
        <v>30</v>
      </c>
      <c r="F82" s="136">
        <v>0.27083333333333331</v>
      </c>
      <c r="G82" s="136">
        <v>0.77430555555555558</v>
      </c>
      <c r="H82" s="126">
        <v>7966</v>
      </c>
      <c r="I82" s="126">
        <v>8087</v>
      </c>
      <c r="J82" s="126">
        <v>7969</v>
      </c>
      <c r="K82" s="126">
        <v>7566</v>
      </c>
      <c r="L82" s="126">
        <v>7906</v>
      </c>
      <c r="M82" s="126">
        <v>7851</v>
      </c>
      <c r="N82" s="126">
        <v>7674</v>
      </c>
      <c r="O82" s="126">
        <v>7761</v>
      </c>
      <c r="P82" s="126">
        <v>7660</v>
      </c>
      <c r="Q82" s="126">
        <v>7763</v>
      </c>
      <c r="R82" s="126">
        <v>7858</v>
      </c>
      <c r="S82" s="126">
        <v>7796</v>
      </c>
      <c r="T82" s="126">
        <v>7750</v>
      </c>
      <c r="U82" s="126">
        <v>8267</v>
      </c>
      <c r="V82" s="126">
        <v>5771</v>
      </c>
      <c r="W82" s="126">
        <v>5488</v>
      </c>
      <c r="X82" s="126">
        <v>5512</v>
      </c>
      <c r="Y82" s="126">
        <v>5248</v>
      </c>
      <c r="Z82" s="126">
        <v>7916</v>
      </c>
      <c r="AA82" s="126">
        <v>7876</v>
      </c>
      <c r="AB82" s="126">
        <v>6610</v>
      </c>
      <c r="AC82" s="126">
        <v>5163</v>
      </c>
      <c r="AD82" s="126">
        <v>7959</v>
      </c>
      <c r="AE82" s="126">
        <v>8002</v>
      </c>
      <c r="AF82" s="126">
        <v>8617</v>
      </c>
      <c r="AG82" s="126">
        <v>9236</v>
      </c>
      <c r="AH82" s="126">
        <v>8459</v>
      </c>
      <c r="AI82" s="126">
        <v>8781</v>
      </c>
      <c r="AJ82" s="126">
        <v>8315</v>
      </c>
      <c r="AK82" s="126">
        <v>8174</v>
      </c>
      <c r="AL82" s="126">
        <v>7453</v>
      </c>
      <c r="AM82" s="126">
        <v>7922</v>
      </c>
      <c r="AN82" s="126">
        <v>5880</v>
      </c>
      <c r="AO82" s="126">
        <v>5901</v>
      </c>
      <c r="AP82" s="126">
        <v>5292</v>
      </c>
      <c r="AQ82" s="126">
        <v>5373</v>
      </c>
      <c r="AR82" s="126">
        <v>5553</v>
      </c>
      <c r="AS82" s="126">
        <v>5782</v>
      </c>
      <c r="AT82" s="126">
        <v>5504</v>
      </c>
      <c r="AU82" s="126">
        <v>5637</v>
      </c>
      <c r="AV82" s="126">
        <v>5707</v>
      </c>
      <c r="AW82" s="126">
        <v>5587</v>
      </c>
      <c r="AX82" s="126">
        <v>5747</v>
      </c>
      <c r="AY82" s="126">
        <v>5871</v>
      </c>
      <c r="AZ82" s="126">
        <v>6198</v>
      </c>
      <c r="BA82" s="126">
        <v>1959</v>
      </c>
      <c r="BB82" s="126">
        <v>5685</v>
      </c>
      <c r="BC82" s="126">
        <v>5688</v>
      </c>
      <c r="BD82" s="126">
        <v>5186</v>
      </c>
      <c r="BE82" s="126">
        <v>5361</v>
      </c>
      <c r="BF82" s="126">
        <v>5561</v>
      </c>
      <c r="BG82" s="126">
        <v>5562</v>
      </c>
      <c r="BH82" s="126">
        <v>5807</v>
      </c>
      <c r="BI82" s="126">
        <v>4929</v>
      </c>
      <c r="BJ82" s="126">
        <v>5191</v>
      </c>
      <c r="BK82" s="126">
        <v>5324</v>
      </c>
      <c r="BL82" s="126">
        <v>5507</v>
      </c>
      <c r="BM82" s="126">
        <v>5452</v>
      </c>
      <c r="BN82" s="126">
        <v>4938</v>
      </c>
      <c r="BO82" s="126">
        <v>5379</v>
      </c>
      <c r="BP82" s="126">
        <v>5235</v>
      </c>
      <c r="BQ82" s="126">
        <v>4888</v>
      </c>
      <c r="BR82" s="126">
        <v>5300</v>
      </c>
      <c r="BS82" s="126">
        <v>5497</v>
      </c>
      <c r="BT82" s="126">
        <v>7909</v>
      </c>
      <c r="BU82" s="126">
        <v>7683</v>
      </c>
      <c r="BV82" s="126">
        <v>7888</v>
      </c>
      <c r="BW82" s="126">
        <v>7544</v>
      </c>
      <c r="BX82" s="126">
        <v>7505</v>
      </c>
      <c r="BY82" s="126">
        <v>6239</v>
      </c>
      <c r="BZ82" s="126">
        <v>7606</v>
      </c>
      <c r="CA82" s="126">
        <v>7361</v>
      </c>
      <c r="CB82" s="126">
        <v>5753</v>
      </c>
      <c r="CC82" s="126">
        <v>4654</v>
      </c>
      <c r="CD82" s="126">
        <v>5393</v>
      </c>
      <c r="CE82" s="126">
        <v>4447</v>
      </c>
      <c r="CF82" s="126">
        <v>3447</v>
      </c>
      <c r="CG82" s="126">
        <v>3118</v>
      </c>
      <c r="CH82" s="126">
        <v>7585</v>
      </c>
      <c r="CI82" s="126">
        <v>8156</v>
      </c>
      <c r="CJ82" s="126">
        <v>7419</v>
      </c>
      <c r="CK82" s="126">
        <v>8008</v>
      </c>
      <c r="CL82" s="126">
        <v>6186</v>
      </c>
      <c r="CM82" s="126">
        <v>4663</v>
      </c>
      <c r="CN82" s="126">
        <v>3278</v>
      </c>
      <c r="CO82" s="126">
        <v>4168</v>
      </c>
      <c r="CP82" s="126">
        <v>4215</v>
      </c>
      <c r="CQ82" s="126">
        <v>4352</v>
      </c>
      <c r="CR82" s="126">
        <v>4351</v>
      </c>
      <c r="CS82" s="126">
        <v>4340</v>
      </c>
      <c r="CT82" s="126">
        <v>4206</v>
      </c>
      <c r="CU82" s="126">
        <v>4112</v>
      </c>
      <c r="CV82" s="126">
        <v>0</v>
      </c>
      <c r="CW82" s="126">
        <v>0</v>
      </c>
      <c r="CX82" s="126">
        <v>0</v>
      </c>
      <c r="CY82" s="126">
        <v>0</v>
      </c>
      <c r="CZ82" s="126">
        <v>295</v>
      </c>
      <c r="DA82" s="126">
        <v>596</v>
      </c>
      <c r="DB82" s="126">
        <v>0</v>
      </c>
      <c r="DC82" s="126">
        <v>495</v>
      </c>
      <c r="DD82" s="289">
        <v>4.4078642284798599</v>
      </c>
      <c r="DE82" s="289">
        <v>4.4078642284798599</v>
      </c>
      <c r="DF82" s="289">
        <v>4.2936880521817375</v>
      </c>
      <c r="DG82" s="289"/>
      <c r="DH82" s="289"/>
      <c r="DI82" s="289">
        <v>0.60760427541208739</v>
      </c>
      <c r="DJ82" s="289"/>
      <c r="DK82" s="289"/>
      <c r="DL82" s="289">
        <v>4.263847327152015</v>
      </c>
      <c r="DM82" s="289">
        <v>4.263847327152015</v>
      </c>
      <c r="DN82" s="289">
        <v>0.77011083447802253</v>
      </c>
      <c r="DO82" s="289"/>
      <c r="DP82" s="289">
        <v>26.137408906882587</v>
      </c>
      <c r="DQ82" s="289"/>
      <c r="DR82" s="289">
        <v>40.002590266853929</v>
      </c>
      <c r="DS82" s="289"/>
      <c r="DT82" s="289">
        <v>80.428651685393248</v>
      </c>
      <c r="DU82" s="289"/>
      <c r="DV82" s="289">
        <v>1</v>
      </c>
      <c r="DW82" s="289"/>
      <c r="DX82" s="289">
        <v>6.4</v>
      </c>
      <c r="DY82" s="289"/>
      <c r="DZ82" s="289">
        <v>13.8</v>
      </c>
      <c r="EA82" s="289"/>
      <c r="EB82" s="127">
        <f>SUM(RD[[#This Row],[IS1_Inv1_M1]:[IS1_Inv1_M2]])</f>
        <v>16053</v>
      </c>
      <c r="EC82" s="127">
        <f>SUM(RD[[#This Row],[IS2_Inv1_M1]:[IS5_Inv1_M4]])</f>
        <v>115840</v>
      </c>
      <c r="ED82" s="127">
        <f>SUM(RD[[#This Row],[IS6_Inv1_M1]:[IS6_Inv2_M2]])+SUM(RD[[#This Row],[IS8_Inv1_M1]:[IS8_Inv4_M2]])</f>
        <v>94522</v>
      </c>
      <c r="EE82" s="127">
        <f>SUM(RD[[#This Row],[IS7_Inv1_M1]:[IS7_Inv1_M2]])</f>
        <v>15961</v>
      </c>
      <c r="EF82" s="127">
        <f>SUM(RD[[#This Row],[IS9_Inv1_M1]:[IS12_Inv2_M4]])</f>
        <v>172481</v>
      </c>
      <c r="EG82" s="127">
        <f>SUM(RD[[#This Row],[IS13_Inv1_M1]:[IS14_Inv1_M4]])</f>
        <v>79982</v>
      </c>
      <c r="EH82" s="127">
        <f>SUM(RD[[#This Row],[IS15_Inv1_M1]:[IS15_Inv2_M1]])</f>
        <v>6565</v>
      </c>
      <c r="EI82" s="127">
        <f>SUM(RD[[#This Row],[IS16_Inv1_M1]:[IS17_Inv2_M2]])</f>
        <v>42017</v>
      </c>
      <c r="EJ82" s="127">
        <f>SUM(RD[[#This Row],[IS18_Inv1_M1]:[IS19_Inv2_M2]])</f>
        <v>33022</v>
      </c>
      <c r="EK82" s="127">
        <f>SUM(RD[[#This Row],[IS20_Inv1_M1]:[IS20_Inv2_M2]])</f>
        <v>1386</v>
      </c>
      <c r="EL82" s="290">
        <f>SUM(RD[[#This Row],[O2R4_P1]:[O2R22_P3]])</f>
        <v>577829</v>
      </c>
      <c r="EM82" s="127">
        <f>IFERROR(AVERAGEIF(RD[[#This Row],[POA_UP_MCR (KWh/m2)]:[POA_UP_Ph3 (KWh/m2)2]],"&lt;&gt;0",RD[[#This Row],[POA_UP_MCR (KWh/m2)]:[POA_UP_Ph3 (KWh/m2)2]]),"")</f>
        <v>4.3698055030471528</v>
      </c>
      <c r="EN82" s="127">
        <f>IFERROR(AVERAGEIF(RD[[#This Row],[POA_Down_MCR (KWh/m2)]:[POA_Down_Ph3 (KWh/m2)22]],"&lt;&gt;0",RD[[#This Row],[POA_Down_MCR (KWh/m2)]:[POA_Down_Ph3 (KWh/m2)22]]),"")</f>
        <v>0.60760427541208739</v>
      </c>
      <c r="EO82" s="127">
        <f>IFERROR(AVERAGEIF(RD[[#This Row],[GHI_UP_MCR (KWh/m2)]:[GHI_UP_IS1 (KWh/m2)]],"&lt;&gt;0",RD[[#This Row],[GHI_UP_MCR (KWh/m2)]:[GHI_UP_IS1 (KWh/m2)]]),"")</f>
        <v>4.263847327152015</v>
      </c>
      <c r="EP82" s="127">
        <f>IFERROR(AVERAGEIF(RD[[#This Row],[GHI_Down_MCR (KWh/m2)]:[GHI_Down_IS1 (KWh/m2)]],"&lt;&gt;0",RD[[#This Row],[GHI_Down_MCR (KWh/m2)]:[GHI_Down_IS1 (KWh/m2)]]),"")</f>
        <v>0.77011083447802253</v>
      </c>
      <c r="EQ82" s="128">
        <v>640.30499999999995</v>
      </c>
      <c r="ER82" s="128">
        <v>951.51400000000001</v>
      </c>
      <c r="ES82" s="128">
        <v>98.138999999999996</v>
      </c>
      <c r="ET82" s="128">
        <v>280.11200000000002</v>
      </c>
      <c r="EU82" s="128">
        <v>211.10400000000001</v>
      </c>
      <c r="EV82" s="128">
        <v>315.60899999999998</v>
      </c>
      <c r="EW82" s="128"/>
      <c r="EX82" s="128">
        <v>104.479</v>
      </c>
      <c r="EY82" s="128">
        <v>210381</v>
      </c>
      <c r="EZ82" s="128">
        <v>278478</v>
      </c>
      <c r="FA82" s="128">
        <v>148.08600000000001</v>
      </c>
      <c r="FB82" s="128">
        <v>106.818</v>
      </c>
      <c r="FC82" s="128">
        <v>303.15499999999997</v>
      </c>
      <c r="FD82" s="128">
        <v>128.25899999999999</v>
      </c>
      <c r="FE82" s="128">
        <v>0.122</v>
      </c>
      <c r="FF82" s="128">
        <v>0</v>
      </c>
      <c r="FG82" s="128">
        <v>237.71899999999999</v>
      </c>
      <c r="FH82" s="291" t="str">
        <f>IF((RD[[#This Row],[33 kV_Wind_F1_Ex]]-EQ81)*165000&lt;=0,"",(RD[[#This Row],[33 kV_Wind_F1_Ex]]-EQ81)*165000)</f>
        <v/>
      </c>
      <c r="FI82" s="292">
        <f>IF((RD[[#This Row],[33 kV_Wind_F2_Ex]]-ER81)*165000&lt;=0,"",(RD[[#This Row],[33 kV_Wind_F2_Ex]]-ER81)*165000)</f>
        <v>451110.00000000617</v>
      </c>
      <c r="FJ82" s="131">
        <f>IF((RD[[#This Row],[33 kV_Wind_F3_Ex]]-ES81)*225000&lt;=0,"",(RD[[#This Row],[33 kV_Wind_F3_Ex]]-ES81)*225000)</f>
        <v>165599.99999999776</v>
      </c>
      <c r="FK82" s="131">
        <f>IF((RD[[#This Row],[33 kV_Wind_F4_Ex]]-ET81)*165000&lt;=0,"",(RD[[#This Row],[33 kV_Wind_F4_Ex]]-ET81)*165000)</f>
        <v>425204.99999999971</v>
      </c>
      <c r="FL82" s="228">
        <f>IF((RD[[#This Row],[33 kV_Solar_F1_Ex]]-EU81)*225000&lt;=0,"",(RD[[#This Row],[33 kV_Solar_F1_Ex]]-EU81)*225000)</f>
        <v>141300.00000000323</v>
      </c>
      <c r="FM82" s="132">
        <f>IF((RD[[#This Row],[33kV_Solar_F2_Ex]]-EV81)*225000&lt;=0,"",(RD[[#This Row],[33kV_Solar_F2_Ex]]-EV81)*225000)</f>
        <v>129824.99999999959</v>
      </c>
      <c r="FN82" s="292"/>
      <c r="FO82" s="131">
        <f>IF((RD[[#This Row],[33kV_Solar_F4_Ex]]-EX81)*225000&lt;=0,"",(RD[[#This Row],[33kV_Solar_F4_Ex]]-EX81)*225000)</f>
        <v>126224.99999999838</v>
      </c>
      <c r="FP82" s="292">
        <f>IF((RD[[#This Row],[33kV_OG1_Ex]]-EY81)*1000&lt;=0,0,(RD[[#This Row],[33kV_OG1_Ex]]-EY81)*1000)</f>
        <v>397000</v>
      </c>
      <c r="FQ82" s="228">
        <f>IFERROR(IF((RD[[#This Row],[33kV_OG2_Ex]]-EZ81)*1000&lt;=0,0,(RD[[#This Row],[33kV_OG2_Ex]]-EZ81)*1000),0)</f>
        <v>1043000</v>
      </c>
      <c r="FR82" s="132">
        <f>IF((RD[[#This Row],[220kV_TX1_Ex]]-FA81)*800000&lt;=0,0,(RD[[#This Row],[220kV_TX1_Ex]]-FA81)*800000)</f>
        <v>392800.00000001112</v>
      </c>
      <c r="FS82" s="228">
        <f>IF((RD[[#This Row],[220kV_Tx2_Ex]]-FB81)*800000&lt;=0,0,(RD[[#This Row],[220kV_Tx2_Ex]]-FB81)*800000)</f>
        <v>1032799.9999999974</v>
      </c>
      <c r="FT82" s="292">
        <f>IF((RD[[#This Row],[220kV_TL_TVM_Ex]]-FC81)*1600000&lt;=0,0,(RD[[#This Row],[220kV_TL_TVM_Ex]]-FC81)*1600000)</f>
        <v>1430399.9999999178</v>
      </c>
      <c r="FU82" s="292">
        <f>IF((RD[[#This Row],[220kV_C&amp;R_PQM_Ex]]-FD81)*1600000&lt;=0,"",(RD[[#This Row],[220kV_C&amp;R_PQM_Ex]]-FD81)*1600000)</f>
        <v>1431999.9999999709</v>
      </c>
      <c r="FV82" s="228">
        <f>IFERROR(IF((RD[[#This Row],[220KV_C&amp;R_PQM_Im]]-FE81)*1600000&lt;=0,0,(RD[[#This Row],[220KV_C&amp;R_PQM_Im]]-FE81)*1600000),"")</f>
        <v>0</v>
      </c>
      <c r="FW82" s="228">
        <f>(RD[[#This Row],[33kV_Aux1_Im]]-FB79)</f>
        <v>-104.286</v>
      </c>
      <c r="FX82" s="228">
        <f>IF((RD[[#This Row],[33kV_Aux2_Im]]-FG81)*1000&lt;=0,"",(RD[[#This Row],[33kV_Aux2_Im]]-FG81)*1000)</f>
        <v>370.00000000000455</v>
      </c>
      <c r="FY82" s="292">
        <f>IFERROR(RD[[#This Row],[33kV_OG1_Energy (MWh)]]+RD[[#This Row],[33kV_OG2_Energy (MWh)]],"")</f>
        <v>1440000</v>
      </c>
      <c r="FZ82" s="292">
        <f>IFERROR(RD[[#This Row],[220kV_TL_TVM Energy (MWh)]]-RD[[#This Row],[220KV_C&amp;R_PQM_im (MWh)]],"")</f>
        <v>1430399.9999999178</v>
      </c>
      <c r="GA82" s="229">
        <f>IFERROR(RD[[#This Row],[33 kV Total Export (MWH)]]/RD[[#This Row],[220 KV Net Export (MWh)]]-1,"")</f>
        <v>6.7114093960309873E-3</v>
      </c>
      <c r="GB82" s="230">
        <f>IFERROR((RD[[#This Row],[Sunset Time (POA&lt;20 W/m2)]]-RD[[#This Row],[Sunrise Time (POA&gt;20 W/m2)]])*24,0)</f>
        <v>12.083333333333336</v>
      </c>
      <c r="GC82" s="231">
        <f>IFERROR(SUM(RD[[#This Row],[33 kV_Solar_F1_Energy (kWh)]:[33 kV_Solar_F4_Energy (MWh)]])+(RD[[#This Row],[33 kV_Wind_F3_Energy (MWh)]])-(RD[[#This Row],[33 kV Line Loss (%)]]*RD[[#This Row],[220 KV Net Export (MWh)]]),"")</f>
        <v>553349.99999991676</v>
      </c>
      <c r="GD82" s="57">
        <f t="shared" si="198"/>
        <v>562949.99999999895</v>
      </c>
      <c r="GE82" s="143">
        <v>162.57</v>
      </c>
      <c r="GF82" s="57">
        <f t="shared" si="200"/>
        <v>876315.00000000582</v>
      </c>
      <c r="GG82" s="8">
        <f>IFERROR(RD[[#This Row],[Wind Export (33 kV)]]*(1-RD[[#This Row],[33 kV Line Loss (%)]]),RD[[#This Row],[Wind Export (33 kV)]])</f>
        <v>870433.69127512292</v>
      </c>
      <c r="GH82" s="144"/>
      <c r="GI82" s="144"/>
      <c r="GJ82" t="str">
        <f>IFERROR(RD[[#This Row],[E_AC (WPR)]]/RD[[#This Row],[E_DC (WPR)]],"")</f>
        <v/>
      </c>
    </row>
    <row r="83" spans="1:192">
      <c r="A83" s="124">
        <f t="shared" si="195"/>
        <v>45823</v>
      </c>
      <c r="B83" s="129">
        <f>YEAR(RD[[#This Row],[Date]])+IF(MONTH(RD[[#This Row],[Date]])&gt;=4,1,0)</f>
        <v>2026</v>
      </c>
      <c r="C83" s="129">
        <f>YEAR(RD[[#This Row],[Date]])</f>
        <v>2025</v>
      </c>
      <c r="D83" s="130">
        <f t="shared" si="199"/>
        <v>45809</v>
      </c>
      <c r="E83" s="129">
        <f>DAY(EOMONTH(RD[[#This Row],[Date]],0))</f>
        <v>30</v>
      </c>
      <c r="F83" s="136">
        <v>0.26180555555555557</v>
      </c>
      <c r="G83" s="136">
        <v>0.77361111111111114</v>
      </c>
      <c r="H83" s="126">
        <v>5390</v>
      </c>
      <c r="I83" s="126">
        <v>5530</v>
      </c>
      <c r="J83" s="126">
        <v>5890</v>
      </c>
      <c r="K83" s="126">
        <v>5611</v>
      </c>
      <c r="L83" s="126">
        <v>5836</v>
      </c>
      <c r="M83" s="126">
        <v>5786</v>
      </c>
      <c r="N83" s="126">
        <v>5969</v>
      </c>
      <c r="O83" s="126">
        <v>5848</v>
      </c>
      <c r="P83" s="126">
        <v>5808</v>
      </c>
      <c r="Q83" s="126">
        <v>5876</v>
      </c>
      <c r="R83" s="126">
        <v>5735</v>
      </c>
      <c r="S83" s="126">
        <v>5734</v>
      </c>
      <c r="T83" s="126">
        <v>5648</v>
      </c>
      <c r="U83" s="126">
        <v>6063</v>
      </c>
      <c r="V83" s="126">
        <v>4199</v>
      </c>
      <c r="W83" s="126">
        <v>3943</v>
      </c>
      <c r="X83" s="126">
        <v>3985</v>
      </c>
      <c r="Y83" s="126">
        <v>3777</v>
      </c>
      <c r="Z83" s="126">
        <v>5463</v>
      </c>
      <c r="AA83" s="126">
        <v>5325</v>
      </c>
      <c r="AB83" s="126">
        <v>4515</v>
      </c>
      <c r="AC83" s="126">
        <v>3445</v>
      </c>
      <c r="AD83" s="126">
        <v>5864</v>
      </c>
      <c r="AE83" s="126">
        <v>5903</v>
      </c>
      <c r="AF83" s="126">
        <v>5747</v>
      </c>
      <c r="AG83" s="126">
        <v>6106</v>
      </c>
      <c r="AH83" s="126">
        <v>5558</v>
      </c>
      <c r="AI83" s="126">
        <v>5811</v>
      </c>
      <c r="AJ83" s="126">
        <v>5420</v>
      </c>
      <c r="AK83" s="126">
        <v>5288</v>
      </c>
      <c r="AL83" s="126">
        <v>4859</v>
      </c>
      <c r="AM83" s="126">
        <v>5259</v>
      </c>
      <c r="AN83" s="126">
        <v>4196</v>
      </c>
      <c r="AO83" s="126">
        <v>4193</v>
      </c>
      <c r="AP83" s="126">
        <v>3687</v>
      </c>
      <c r="AQ83" s="126">
        <v>3719</v>
      </c>
      <c r="AR83" s="126">
        <v>3850</v>
      </c>
      <c r="AS83" s="126">
        <v>4078</v>
      </c>
      <c r="AT83" s="126">
        <v>3908</v>
      </c>
      <c r="AU83" s="126">
        <v>4010</v>
      </c>
      <c r="AV83" s="126">
        <v>4217</v>
      </c>
      <c r="AW83" s="126">
        <v>4068</v>
      </c>
      <c r="AX83" s="126">
        <v>4179</v>
      </c>
      <c r="AY83" s="126">
        <v>4262</v>
      </c>
      <c r="AZ83" s="126">
        <v>4477</v>
      </c>
      <c r="BA83" s="126">
        <v>1355</v>
      </c>
      <c r="BB83" s="126">
        <v>4129</v>
      </c>
      <c r="BC83" s="126">
        <v>4158</v>
      </c>
      <c r="BD83" s="126">
        <v>3768</v>
      </c>
      <c r="BE83" s="126">
        <v>3951</v>
      </c>
      <c r="BF83" s="126">
        <v>4099</v>
      </c>
      <c r="BG83" s="126">
        <v>4050</v>
      </c>
      <c r="BH83" s="126">
        <v>4357</v>
      </c>
      <c r="BI83" s="126">
        <v>3623</v>
      </c>
      <c r="BJ83" s="126">
        <v>3866</v>
      </c>
      <c r="BK83" s="126">
        <v>3925</v>
      </c>
      <c r="BL83" s="126">
        <v>4100</v>
      </c>
      <c r="BM83" s="126">
        <v>4046</v>
      </c>
      <c r="BN83" s="126">
        <v>3634</v>
      </c>
      <c r="BO83" s="126">
        <v>3999</v>
      </c>
      <c r="BP83" s="126">
        <v>3960</v>
      </c>
      <c r="BQ83" s="126">
        <v>3651</v>
      </c>
      <c r="BR83" s="126">
        <v>3961</v>
      </c>
      <c r="BS83" s="126">
        <v>4246</v>
      </c>
      <c r="BT83" s="126">
        <v>5917</v>
      </c>
      <c r="BU83" s="126">
        <v>5601</v>
      </c>
      <c r="BV83" s="126">
        <v>5918</v>
      </c>
      <c r="BW83" s="126">
        <v>5634</v>
      </c>
      <c r="BX83" s="126">
        <v>5604</v>
      </c>
      <c r="BY83" s="126">
        <v>4745</v>
      </c>
      <c r="BZ83" s="126">
        <v>5884</v>
      </c>
      <c r="CA83" s="126">
        <v>5644</v>
      </c>
      <c r="CB83" s="126">
        <v>4313</v>
      </c>
      <c r="CC83" s="126">
        <v>3360</v>
      </c>
      <c r="CD83" s="126">
        <v>3951</v>
      </c>
      <c r="CE83" s="126">
        <v>3213</v>
      </c>
      <c r="CF83" s="126">
        <v>2387</v>
      </c>
      <c r="CG83" s="126">
        <v>2160</v>
      </c>
      <c r="CH83" s="126">
        <v>5750</v>
      </c>
      <c r="CI83" s="126">
        <v>6021</v>
      </c>
      <c r="CJ83" s="126">
        <v>5577</v>
      </c>
      <c r="CK83" s="126">
        <v>6087</v>
      </c>
      <c r="CL83" s="126">
        <v>5900</v>
      </c>
      <c r="CM83" s="126">
        <v>3738</v>
      </c>
      <c r="CN83" s="126">
        <v>3219</v>
      </c>
      <c r="CO83" s="126">
        <v>3209</v>
      </c>
      <c r="CP83" s="126">
        <v>3122</v>
      </c>
      <c r="CQ83" s="126">
        <v>3018</v>
      </c>
      <c r="CR83" s="126">
        <v>2418</v>
      </c>
      <c r="CS83" s="126">
        <v>3196</v>
      </c>
      <c r="CT83" s="126">
        <v>2995</v>
      </c>
      <c r="CU83" s="126">
        <v>3036</v>
      </c>
      <c r="CV83" s="126">
        <v>0</v>
      </c>
      <c r="CW83" s="126">
        <v>0</v>
      </c>
      <c r="CX83" s="126">
        <v>0</v>
      </c>
      <c r="CY83" s="126">
        <v>0</v>
      </c>
      <c r="CZ83" s="126">
        <v>238</v>
      </c>
      <c r="DA83" s="126">
        <v>499</v>
      </c>
      <c r="DB83" s="126">
        <v>0</v>
      </c>
      <c r="DC83" s="126">
        <v>390</v>
      </c>
      <c r="DD83" s="289">
        <v>3.0624265733965657</v>
      </c>
      <c r="DE83" s="289">
        <v>3.0624265733965657</v>
      </c>
      <c r="DF83" s="289">
        <v>2.9095805100806484</v>
      </c>
      <c r="DG83" s="289"/>
      <c r="DH83" s="289"/>
      <c r="DI83" s="289">
        <v>0.41663918224932273</v>
      </c>
      <c r="DJ83" s="289"/>
      <c r="DK83" s="289"/>
      <c r="DL83" s="289">
        <v>2.9963562210930448</v>
      </c>
      <c r="DM83" s="289">
        <v>2.9963562210930448</v>
      </c>
      <c r="DN83" s="289">
        <v>0.53550040514905162</v>
      </c>
      <c r="DO83" s="289"/>
      <c r="DP83" s="289">
        <v>25.00231182795703</v>
      </c>
      <c r="DQ83" s="289"/>
      <c r="DR83" s="289">
        <v>38.930860998463864</v>
      </c>
      <c r="DS83" s="289"/>
      <c r="DT83" s="289">
        <v>81.537311385459503</v>
      </c>
      <c r="DU83" s="289"/>
      <c r="DV83" s="289">
        <v>3</v>
      </c>
      <c r="DW83" s="289"/>
      <c r="DX83" s="289">
        <v>6.5</v>
      </c>
      <c r="DY83" s="289"/>
      <c r="DZ83" s="289">
        <v>14.6</v>
      </c>
      <c r="EA83" s="289"/>
      <c r="EB83" s="127">
        <f>SUM(RD[[#This Row],[IS1_Inv1_M1]:[IS1_Inv1_M2]])</f>
        <v>10920</v>
      </c>
      <c r="EC83" s="127">
        <f>SUM(RD[[#This Row],[IS2_Inv1_M1]:[IS5_Inv1_M4]])</f>
        <v>85708</v>
      </c>
      <c r="ED83" s="127">
        <f>SUM(RD[[#This Row],[IS6_Inv1_M1]:[IS6_Inv2_M2]])+SUM(RD[[#This Row],[IS8_Inv1_M1]:[IS8_Inv4_M2]])</f>
        <v>62796</v>
      </c>
      <c r="EE83" s="127">
        <f>SUM(RD[[#This Row],[IS7_Inv1_M1]:[IS7_Inv1_M2]])</f>
        <v>11767</v>
      </c>
      <c r="EF83" s="127">
        <f>SUM(RD[[#This Row],[IS9_Inv1_M1]:[IS12_Inv2_M4]])</f>
        <v>125722</v>
      </c>
      <c r="EG83" s="127">
        <f>SUM(RD[[#This Row],[IS13_Inv1_M1]:[IS14_Inv1_M4]])</f>
        <v>59784</v>
      </c>
      <c r="EH83" s="127">
        <f>SUM(RD[[#This Row],[IS15_Inv1_M1]:[IS15_Inv2_M1]])</f>
        <v>4547</v>
      </c>
      <c r="EI83" s="127">
        <f>SUM(RD[[#This Row],[IS16_Inv1_M1]:[IS17_Inv2_M2]])</f>
        <v>33073</v>
      </c>
      <c r="EJ83" s="127">
        <f>SUM(RD[[#This Row],[IS18_Inv1_M1]:[IS19_Inv2_M2]])</f>
        <v>24213</v>
      </c>
      <c r="EK83" s="127">
        <f>SUM(RD[[#This Row],[IS20_Inv1_M1]:[IS20_Inv2_M2]])</f>
        <v>1127</v>
      </c>
      <c r="EL83" s="290">
        <f>SUM(RD[[#This Row],[O2R4_P1]:[O2R22_P3]])</f>
        <v>419657</v>
      </c>
      <c r="EM83" s="127">
        <f>IFERROR(AVERAGEIF(RD[[#This Row],[POA_UP_MCR (KWh/m2)]:[POA_UP_Ph3 (KWh/m2)2]],"&lt;&gt;0",RD[[#This Row],[POA_UP_MCR (KWh/m2)]:[POA_UP_Ph3 (KWh/m2)2]]),"")</f>
        <v>3.0114778856245934</v>
      </c>
      <c r="EN83" s="127">
        <f>IFERROR(AVERAGEIF(RD[[#This Row],[POA_Down_MCR (KWh/m2)]:[POA_Down_Ph3 (KWh/m2)22]],"&lt;&gt;0",RD[[#This Row],[POA_Down_MCR (KWh/m2)]:[POA_Down_Ph3 (KWh/m2)22]]),"")</f>
        <v>0.41663918224932273</v>
      </c>
      <c r="EO83" s="127">
        <f>IFERROR(AVERAGEIF(RD[[#This Row],[GHI_UP_MCR (KWh/m2)]:[GHI_UP_IS1 (KWh/m2)]],"&lt;&gt;0",RD[[#This Row],[GHI_UP_MCR (KWh/m2)]:[GHI_UP_IS1 (KWh/m2)]]),"")</f>
        <v>2.9963562210930448</v>
      </c>
      <c r="EP83" s="127">
        <f>IFERROR(AVERAGEIF(RD[[#This Row],[GHI_Down_MCR (KWh/m2)]:[GHI_Down_IS1 (KWh/m2)]],"&lt;&gt;0",RD[[#This Row],[GHI_Down_MCR (KWh/m2)]:[GHI_Down_IS1 (KWh/m2)]]),"")</f>
        <v>0.53550040514905162</v>
      </c>
      <c r="EQ83" s="128">
        <v>640.30499999999995</v>
      </c>
      <c r="ER83" s="128">
        <v>954.30499999999995</v>
      </c>
      <c r="ES83" s="128">
        <v>98.686999999999998</v>
      </c>
      <c r="ET83" s="128">
        <v>282.67</v>
      </c>
      <c r="EU83" s="128">
        <v>211.53399999999999</v>
      </c>
      <c r="EV83" s="128">
        <v>316.03800000000001</v>
      </c>
      <c r="EW83" s="128"/>
      <c r="EX83" s="128">
        <v>104.907</v>
      </c>
      <c r="EY83" s="128">
        <v>210671</v>
      </c>
      <c r="EZ83" s="128">
        <v>279497</v>
      </c>
      <c r="FA83" s="128">
        <v>148.44399999999999</v>
      </c>
      <c r="FB83" s="128">
        <v>108.102</v>
      </c>
      <c r="FC83" s="128">
        <v>303.95999999999998</v>
      </c>
      <c r="FD83" s="128">
        <v>129.065</v>
      </c>
      <c r="FE83" s="128">
        <v>0.122</v>
      </c>
      <c r="FF83" s="128">
        <v>0</v>
      </c>
      <c r="FG83" s="128">
        <v>238.089</v>
      </c>
      <c r="FH83" s="291" t="str">
        <f>IF((RD[[#This Row],[33 kV_Wind_F1_Ex]]-EQ82)*165000&lt;=0,"",(RD[[#This Row],[33 kV_Wind_F1_Ex]]-EQ82)*165000)</f>
        <v/>
      </c>
      <c r="FI83" s="292">
        <f>IF((RD[[#This Row],[33 kV_Wind_F2_Ex]]-ER82)*165000&lt;=0,"",(RD[[#This Row],[33 kV_Wind_F2_Ex]]-ER82)*165000)</f>
        <v>460514.9999999901</v>
      </c>
      <c r="FJ83" s="131">
        <f>IF((RD[[#This Row],[33 kV_Wind_F3_Ex]]-ES82)*225000&lt;=0,"",(RD[[#This Row],[33 kV_Wind_F3_Ex]]-ES82)*225000)</f>
        <v>123300.00000000041</v>
      </c>
      <c r="FK83" s="131">
        <f>IF((RD[[#This Row],[33 kV_Wind_F4_Ex]]-ET82)*165000&lt;=0,"",(RD[[#This Row],[33 kV_Wind_F4_Ex]]-ET82)*165000)</f>
        <v>422069.99999999878</v>
      </c>
      <c r="FL83" s="228">
        <f>IF((RD[[#This Row],[33 kV_Solar_F1_Ex]]-EU82)*225000&lt;=0,"",(RD[[#This Row],[33 kV_Solar_F1_Ex]]-EU82)*225000)</f>
        <v>96749.99999999514</v>
      </c>
      <c r="FM83" s="132">
        <f>IF((RD[[#This Row],[33kV_Solar_F2_Ex]]-EV82)*225000&lt;=0,"",(RD[[#This Row],[33kV_Solar_F2_Ex]]-EV82)*225000)</f>
        <v>96525.000000006854</v>
      </c>
      <c r="FN83" s="292"/>
      <c r="FO83" s="131">
        <f>IF((RD[[#This Row],[33kV_Solar_F4_Ex]]-EX82)*225000&lt;=0,"",(RD[[#This Row],[33kV_Solar_F4_Ex]]-EX82)*225000)</f>
        <v>96299.999999999389</v>
      </c>
      <c r="FP83" s="292">
        <f>IF((RD[[#This Row],[33kV_OG1_Ex]]-EY82)*1000&lt;=0,0,(RD[[#This Row],[33kV_OG1_Ex]]-EY82)*1000)</f>
        <v>290000</v>
      </c>
      <c r="FQ83" s="228">
        <f>IFERROR(IF((RD[[#This Row],[33kV_OG2_Ex]]-EZ82)*1000&lt;=0,0,(RD[[#This Row],[33kV_OG2_Ex]]-EZ82)*1000),0)</f>
        <v>1019000</v>
      </c>
      <c r="FR83" s="132">
        <f>IF((RD[[#This Row],[220kV_TX1_Ex]]-FA82)*800000&lt;=0,0,(RD[[#This Row],[220kV_TX1_Ex]]-FA82)*800000)</f>
        <v>286399.99999998056</v>
      </c>
      <c r="FS83" s="228">
        <f>IF((RD[[#This Row],[220kV_Tx2_Ex]]-FB82)*800000&lt;=0,0,(RD[[#This Row],[220kV_Tx2_Ex]]-FB82)*800000)</f>
        <v>1027200.0000000048</v>
      </c>
      <c r="FT83" s="292">
        <f>IF((RD[[#This Row],[220kV_TL_TVM_Ex]]-FC82)*1600000&lt;=0,0,(RD[[#This Row],[220kV_TL_TVM_Ex]]-FC82)*1600000)</f>
        <v>1288000.0000000109</v>
      </c>
      <c r="FU83" s="292">
        <f>IF((RD[[#This Row],[220kV_C&amp;R_PQM_Ex]]-FD82)*1600000&lt;=0,"",(RD[[#This Row],[220kV_C&amp;R_PQM_Ex]]-FD82)*1600000)</f>
        <v>1289600.0000000186</v>
      </c>
      <c r="FV83" s="228">
        <f>IFERROR(IF((RD[[#This Row],[220KV_C&amp;R_PQM_Im]]-FE82)*1600000&lt;=0,0,(RD[[#This Row],[220KV_C&amp;R_PQM_Im]]-FE82)*1600000),"")</f>
        <v>0</v>
      </c>
      <c r="FW83" s="228">
        <f>(RD[[#This Row],[33kV_Aux1_Im]]-FB80)</f>
        <v>-104.842</v>
      </c>
      <c r="FX83" s="228">
        <f>IF((RD[[#This Row],[33kV_Aux2_Im]]-FG82)*1000&lt;=0,"",(RD[[#This Row],[33kV_Aux2_Im]]-FG82)*1000)</f>
        <v>370.00000000000455</v>
      </c>
      <c r="FY83" s="292">
        <f>IFERROR(RD[[#This Row],[33kV_OG1_Energy (MWh)]]+RD[[#This Row],[33kV_OG2_Energy (MWh)]],"")</f>
        <v>1309000</v>
      </c>
      <c r="FZ83" s="292">
        <f>IFERROR(RD[[#This Row],[220kV_TL_TVM Energy (MWh)]]-RD[[#This Row],[220KV_C&amp;R_PQM_im (MWh)]],"")</f>
        <v>1288000.0000000109</v>
      </c>
      <c r="GA83" s="229">
        <f>IFERROR(RD[[#This Row],[33 kV Total Export (MWH)]]/RD[[#This Row],[220 KV Net Export (MWh)]]-1,"")</f>
        <v>1.6304347826078258E-2</v>
      </c>
      <c r="GB83" s="230">
        <f>IFERROR((RD[[#This Row],[Sunset Time (POA&lt;20 W/m2)]]-RD[[#This Row],[Sunrise Time (POA&gt;20 W/m2)]])*24,0)</f>
        <v>12.283333333333335</v>
      </c>
      <c r="GC83" s="231">
        <f>IFERROR(SUM(RD[[#This Row],[33 kV_Solar_F1_Energy (kWh)]:[33 kV_Solar_F4_Energy (MWh)]])+(RD[[#This Row],[33 kV_Wind_F3_Energy (MWh)]])-(RD[[#This Row],[33 kV Line Loss (%)]]*RD[[#This Row],[220 KV Net Export (MWh)]]),"")</f>
        <v>391875.00000001281</v>
      </c>
      <c r="GD83" s="57">
        <f t="shared" si="198"/>
        <v>412875.00000000175</v>
      </c>
      <c r="GE83" s="143">
        <v>162.57</v>
      </c>
      <c r="GF83" s="57">
        <f t="shared" si="200"/>
        <v>882584.99999998882</v>
      </c>
      <c r="GG83" s="8">
        <f>IFERROR(RD[[#This Row],[Wind Export (33 kV)]]*(1-RD[[#This Row],[33 kV Line Loss (%)]]),RD[[#This Row],[Wind Export (33 kV)]])</f>
        <v>868195.02717390971</v>
      </c>
      <c r="GH83" s="144"/>
      <c r="GI83" s="144"/>
      <c r="GJ83" t="str">
        <f>IFERROR(RD[[#This Row],[E_AC (WPR)]]/RD[[#This Row],[E_DC (WPR)]],"")</f>
        <v/>
      </c>
    </row>
    <row r="84" spans="1:192">
      <c r="A84" s="124">
        <f t="shared" si="195"/>
        <v>45824</v>
      </c>
      <c r="B84" s="129">
        <f>YEAR(RD[[#This Row],[Date]])+IF(MONTH(RD[[#This Row],[Date]])&gt;=4,1,0)</f>
        <v>2026</v>
      </c>
      <c r="C84" s="129">
        <f>YEAR(RD[[#This Row],[Date]])</f>
        <v>2025</v>
      </c>
      <c r="D84" s="130">
        <f t="shared" si="199"/>
        <v>45809</v>
      </c>
      <c r="E84" s="129">
        <f>DAY(EOMONTH(RD[[#This Row],[Date]],0))</f>
        <v>30</v>
      </c>
      <c r="F84" s="136">
        <v>0.26527777777777778</v>
      </c>
      <c r="G84" s="136">
        <v>0.77152777777777781</v>
      </c>
      <c r="H84" s="126">
        <v>7517</v>
      </c>
      <c r="I84" s="126">
        <v>7627</v>
      </c>
      <c r="J84" s="126">
        <v>7466</v>
      </c>
      <c r="K84" s="126">
        <v>7083</v>
      </c>
      <c r="L84" s="126">
        <v>7364</v>
      </c>
      <c r="M84" s="126">
        <v>7325</v>
      </c>
      <c r="N84" s="126">
        <v>7357</v>
      </c>
      <c r="O84" s="126">
        <v>7290</v>
      </c>
      <c r="P84" s="126">
        <v>7134</v>
      </c>
      <c r="Q84" s="126">
        <v>7249</v>
      </c>
      <c r="R84" s="126">
        <v>7012</v>
      </c>
      <c r="S84" s="126">
        <v>7065</v>
      </c>
      <c r="T84" s="126">
        <v>6896</v>
      </c>
      <c r="U84" s="126">
        <v>7379</v>
      </c>
      <c r="V84" s="126">
        <v>5297</v>
      </c>
      <c r="W84" s="126">
        <v>4959</v>
      </c>
      <c r="X84" s="126">
        <v>5032</v>
      </c>
      <c r="Y84" s="126">
        <v>4810</v>
      </c>
      <c r="Z84" s="126">
        <v>7548</v>
      </c>
      <c r="AA84" s="126">
        <v>7311</v>
      </c>
      <c r="AB84" s="126">
        <v>6203</v>
      </c>
      <c r="AC84" s="126">
        <v>4775</v>
      </c>
      <c r="AD84" s="126">
        <v>7577</v>
      </c>
      <c r="AE84" s="126">
        <v>7602</v>
      </c>
      <c r="AF84" s="126">
        <v>7555</v>
      </c>
      <c r="AG84" s="126">
        <v>8036</v>
      </c>
      <c r="AH84" s="126">
        <v>7353</v>
      </c>
      <c r="AI84" s="126">
        <v>7719</v>
      </c>
      <c r="AJ84" s="126">
        <v>7189</v>
      </c>
      <c r="AK84" s="126">
        <v>6999</v>
      </c>
      <c r="AL84" s="126">
        <v>6314</v>
      </c>
      <c r="AM84" s="126">
        <v>6901</v>
      </c>
      <c r="AN84" s="126">
        <v>5488</v>
      </c>
      <c r="AO84" s="126">
        <v>5507</v>
      </c>
      <c r="AP84" s="126">
        <v>4871</v>
      </c>
      <c r="AQ84" s="126">
        <v>4930</v>
      </c>
      <c r="AR84" s="126">
        <v>5096</v>
      </c>
      <c r="AS84" s="126">
        <v>5376</v>
      </c>
      <c r="AT84" s="126">
        <v>5236</v>
      </c>
      <c r="AU84" s="126">
        <v>5264</v>
      </c>
      <c r="AV84" s="126">
        <v>5578</v>
      </c>
      <c r="AW84" s="126">
        <v>5178</v>
      </c>
      <c r="AX84" s="126">
        <v>5460</v>
      </c>
      <c r="AY84" s="126">
        <v>5556</v>
      </c>
      <c r="AZ84" s="126">
        <v>5834</v>
      </c>
      <c r="BA84" s="126">
        <v>1818</v>
      </c>
      <c r="BB84" s="126">
        <v>5397</v>
      </c>
      <c r="BC84" s="126">
        <v>5440</v>
      </c>
      <c r="BD84" s="126">
        <v>4942</v>
      </c>
      <c r="BE84" s="126">
        <v>5206</v>
      </c>
      <c r="BF84" s="126">
        <v>5357</v>
      </c>
      <c r="BG84" s="126">
        <v>5282</v>
      </c>
      <c r="BH84" s="126">
        <v>5653</v>
      </c>
      <c r="BI84" s="126">
        <v>4743</v>
      </c>
      <c r="BJ84" s="126">
        <v>5040</v>
      </c>
      <c r="BK84" s="126">
        <v>5125</v>
      </c>
      <c r="BL84" s="126">
        <v>5305</v>
      </c>
      <c r="BM84" s="126">
        <v>5253</v>
      </c>
      <c r="BN84" s="126">
        <v>4729</v>
      </c>
      <c r="BO84" s="126">
        <v>5173</v>
      </c>
      <c r="BP84" s="126">
        <v>5110</v>
      </c>
      <c r="BQ84" s="126">
        <v>4900</v>
      </c>
      <c r="BR84" s="126">
        <v>5162</v>
      </c>
      <c r="BS84" s="126">
        <v>5494</v>
      </c>
      <c r="BT84" s="126">
        <v>7647</v>
      </c>
      <c r="BU84" s="126">
        <v>7103</v>
      </c>
      <c r="BV84" s="126">
        <v>7599</v>
      </c>
      <c r="BW84" s="126">
        <v>7210</v>
      </c>
      <c r="BX84" s="126">
        <v>7106</v>
      </c>
      <c r="BY84" s="126">
        <v>6063</v>
      </c>
      <c r="BZ84" s="126">
        <v>7491</v>
      </c>
      <c r="CA84" s="126">
        <v>7137</v>
      </c>
      <c r="CB84" s="126">
        <v>5512</v>
      </c>
      <c r="CC84" s="126">
        <v>4320</v>
      </c>
      <c r="CD84" s="126">
        <v>5071</v>
      </c>
      <c r="CE84" s="126">
        <v>4147</v>
      </c>
      <c r="CF84" s="126">
        <v>3159</v>
      </c>
      <c r="CG84" s="126">
        <v>2870</v>
      </c>
      <c r="CH84" s="126">
        <v>7359</v>
      </c>
      <c r="CI84" s="126">
        <v>7690</v>
      </c>
      <c r="CJ84" s="126">
        <v>7053</v>
      </c>
      <c r="CK84" s="126">
        <v>7698</v>
      </c>
      <c r="CL84" s="126">
        <v>7477</v>
      </c>
      <c r="CM84" s="126">
        <v>4752</v>
      </c>
      <c r="CN84" s="126">
        <v>4077</v>
      </c>
      <c r="CO84" s="126">
        <v>4054</v>
      </c>
      <c r="CP84" s="126">
        <v>3954</v>
      </c>
      <c r="CQ84" s="126">
        <v>3827</v>
      </c>
      <c r="CR84" s="126">
        <v>2920</v>
      </c>
      <c r="CS84" s="126">
        <v>3987</v>
      </c>
      <c r="CT84" s="126">
        <v>3735</v>
      </c>
      <c r="CU84" s="126">
        <v>3680</v>
      </c>
      <c r="CV84" s="126">
        <v>0</v>
      </c>
      <c r="CW84" s="126">
        <v>0</v>
      </c>
      <c r="CX84" s="126">
        <v>0</v>
      </c>
      <c r="CY84" s="126">
        <v>0</v>
      </c>
      <c r="CZ84" s="126">
        <v>315</v>
      </c>
      <c r="DA84" s="126">
        <v>648</v>
      </c>
      <c r="DB84" s="126">
        <v>0</v>
      </c>
      <c r="DC84" s="126">
        <v>523</v>
      </c>
      <c r="DD84" s="289">
        <v>4.4982830157534242</v>
      </c>
      <c r="DE84" s="289">
        <v>4.4982830157534242</v>
      </c>
      <c r="DF84" s="289">
        <v>4.2430944711848744</v>
      </c>
      <c r="DG84" s="289"/>
      <c r="DH84" s="289"/>
      <c r="DI84" s="289">
        <v>0.62050050000000057</v>
      </c>
      <c r="DJ84" s="289"/>
      <c r="DK84" s="289"/>
      <c r="DL84" s="289">
        <v>4.3530853561643843</v>
      </c>
      <c r="DM84" s="289">
        <v>4.3530853561643843</v>
      </c>
      <c r="DN84" s="289">
        <v>0.79219098493150797</v>
      </c>
      <c r="DO84" s="289"/>
      <c r="DP84" s="289">
        <v>24.978395573997226</v>
      </c>
      <c r="DQ84" s="289"/>
      <c r="DR84" s="289">
        <v>40.002590266853929</v>
      </c>
      <c r="DS84" s="289"/>
      <c r="DT84" s="289">
        <v>75.872540983606612</v>
      </c>
      <c r="DU84" s="289"/>
      <c r="DV84" s="289">
        <v>2</v>
      </c>
      <c r="DW84" s="289"/>
      <c r="DX84" s="289">
        <v>7.7</v>
      </c>
      <c r="DY84" s="289"/>
      <c r="DZ84" s="289">
        <v>14</v>
      </c>
      <c r="EA84" s="289"/>
      <c r="EB84" s="127">
        <f>SUM(RD[[#This Row],[IS1_Inv1_M1]:[IS1_Inv1_M2]])</f>
        <v>15144</v>
      </c>
      <c r="EC84" s="127">
        <f>SUM(RD[[#This Row],[IS2_Inv1_M1]:[IS5_Inv1_M4]])</f>
        <v>106718</v>
      </c>
      <c r="ED84" s="127">
        <f>SUM(RD[[#This Row],[IS6_Inv1_M1]:[IS6_Inv2_M2]])+SUM(RD[[#This Row],[IS8_Inv1_M1]:[IS8_Inv4_M2]])</f>
        <v>83903</v>
      </c>
      <c r="EE84" s="127">
        <f>SUM(RD[[#This Row],[IS7_Inv1_M1]:[IS7_Inv1_M2]])</f>
        <v>15179</v>
      </c>
      <c r="EF84" s="127">
        <f>SUM(RD[[#This Row],[IS9_Inv1_M1]:[IS12_Inv2_M4]])</f>
        <v>164503</v>
      </c>
      <c r="EG84" s="127">
        <f>SUM(RD[[#This Row],[IS13_Inv1_M1]:[IS14_Inv1_M4]])</f>
        <v>76406</v>
      </c>
      <c r="EH84" s="127">
        <f>SUM(RD[[#This Row],[IS15_Inv1_M1]:[IS15_Inv2_M1]])</f>
        <v>6029</v>
      </c>
      <c r="EI84" s="127">
        <f>SUM(RD[[#This Row],[IS16_Inv1_M1]:[IS17_Inv2_M2]])</f>
        <v>42029</v>
      </c>
      <c r="EJ84" s="127">
        <f>SUM(RD[[#This Row],[IS18_Inv1_M1]:[IS19_Inv2_M2]])</f>
        <v>30234</v>
      </c>
      <c r="EK84" s="127">
        <f>SUM(RD[[#This Row],[IS20_Inv1_M1]:[IS20_Inv2_M2]])</f>
        <v>1486</v>
      </c>
      <c r="EL84" s="290">
        <f>SUM(RD[[#This Row],[O2R4_P1]:[O2R22_P3]])</f>
        <v>541631</v>
      </c>
      <c r="EM84" s="127">
        <f>IFERROR(AVERAGEIF(RD[[#This Row],[POA_UP_MCR (KWh/m2)]:[POA_UP_Ph3 (KWh/m2)2]],"&lt;&gt;0",RD[[#This Row],[POA_UP_MCR (KWh/m2)]:[POA_UP_Ph3 (KWh/m2)2]]),"")</f>
        <v>4.4132201675639076</v>
      </c>
      <c r="EN84" s="127">
        <f>IFERROR(AVERAGEIF(RD[[#This Row],[POA_Down_MCR (KWh/m2)]:[POA_Down_Ph3 (KWh/m2)22]],"&lt;&gt;0",RD[[#This Row],[POA_Down_MCR (KWh/m2)]:[POA_Down_Ph3 (KWh/m2)22]]),"")</f>
        <v>0.62050050000000057</v>
      </c>
      <c r="EO84" s="127">
        <f>IFERROR(AVERAGEIF(RD[[#This Row],[GHI_UP_MCR (KWh/m2)]:[GHI_UP_IS1 (KWh/m2)]],"&lt;&gt;0",RD[[#This Row],[GHI_UP_MCR (KWh/m2)]:[GHI_UP_IS1 (KWh/m2)]]),"")</f>
        <v>4.3530853561643843</v>
      </c>
      <c r="EP84" s="127">
        <f>IFERROR(AVERAGEIF(RD[[#This Row],[GHI_Down_MCR (KWh/m2)]:[GHI_Down_IS1 (KWh/m2)]],"&lt;&gt;0",RD[[#This Row],[GHI_Down_MCR (KWh/m2)]:[GHI_Down_IS1 (KWh/m2)]]),"")</f>
        <v>0.79219098493150797</v>
      </c>
      <c r="EQ84" s="128">
        <v>640.30499999999995</v>
      </c>
      <c r="ER84" s="128">
        <v>957.58600000000001</v>
      </c>
      <c r="ES84" s="128">
        <v>99.39</v>
      </c>
      <c r="ET84" s="128">
        <v>285.76100000000002</v>
      </c>
      <c r="EU84" s="128">
        <v>212.1</v>
      </c>
      <c r="EV84" s="128">
        <v>316.57299999999998</v>
      </c>
      <c r="EW84" s="128"/>
      <c r="EX84" s="128">
        <v>105.45099999999999</v>
      </c>
      <c r="EY84" s="128">
        <v>211042</v>
      </c>
      <c r="EZ84" s="128">
        <v>280695</v>
      </c>
      <c r="FA84" s="128">
        <v>148.90199999999999</v>
      </c>
      <c r="FB84" s="128">
        <v>109.559</v>
      </c>
      <c r="FC84" s="128">
        <v>304.94099999999997</v>
      </c>
      <c r="FD84" s="128">
        <v>130.047</v>
      </c>
      <c r="FE84" s="128">
        <v>0.122</v>
      </c>
      <c r="FF84" s="128">
        <v>0</v>
      </c>
      <c r="FG84" s="128">
        <v>238.43899999999999</v>
      </c>
      <c r="FH84" s="291" t="str">
        <f>IF((RD[[#This Row],[33 kV_Wind_F1_Ex]]-EQ83)*165000&lt;=0,"",(RD[[#This Row],[33 kV_Wind_F1_Ex]]-EQ83)*165000)</f>
        <v/>
      </c>
      <c r="FI84" s="292">
        <f>IF((RD[[#This Row],[33 kV_Wind_F2_Ex]]-ER83)*165000&lt;=0,"",(RD[[#This Row],[33 kV_Wind_F2_Ex]]-ER83)*165000)</f>
        <v>541365.00000001036</v>
      </c>
      <c r="FJ84" s="131">
        <f>IF((RD[[#This Row],[33 kV_Wind_F3_Ex]]-ES83)*225000&lt;=0,"",(RD[[#This Row],[33 kV_Wind_F3_Ex]]-ES83)*225000)</f>
        <v>158175.00000000067</v>
      </c>
      <c r="FK84" s="131">
        <f>IF((RD[[#This Row],[33 kV_Wind_F4_Ex]]-ET83)*165000&lt;=0,"",(RD[[#This Row],[33 kV_Wind_F4_Ex]]-ET83)*165000)</f>
        <v>510015.00000000134</v>
      </c>
      <c r="FL84" s="228">
        <f>IF((RD[[#This Row],[33 kV_Solar_F1_Ex]]-EU83)*225000&lt;=0,"",(RD[[#This Row],[33 kV_Solar_F1_Ex]]-EU83)*225000)</f>
        <v>127350.00000000057</v>
      </c>
      <c r="FM84" s="132">
        <f>IF((RD[[#This Row],[33kV_Solar_F2_Ex]]-EV83)*225000&lt;=0,"",(RD[[#This Row],[33kV_Solar_F2_Ex]]-EV83)*225000)</f>
        <v>120374.99999999284</v>
      </c>
      <c r="FN84" s="292"/>
      <c r="FO84" s="131">
        <f>IF((RD[[#This Row],[33kV_Solar_F4_Ex]]-EX83)*225000&lt;=0,"",(RD[[#This Row],[33kV_Solar_F4_Ex]]-EX83)*225000)</f>
        <v>122399.99999999932</v>
      </c>
      <c r="FP84" s="292">
        <f>IF((RD[[#This Row],[33kV_OG1_Ex]]-EY83)*1000&lt;=0,0,(RD[[#This Row],[33kV_OG1_Ex]]-EY83)*1000)</f>
        <v>371000</v>
      </c>
      <c r="FQ84" s="228">
        <f>IFERROR(IF((RD[[#This Row],[33kV_OG2_Ex]]-EZ83)*1000&lt;=0,0,(RD[[#This Row],[33kV_OG2_Ex]]-EZ83)*1000),0)</f>
        <v>1198000</v>
      </c>
      <c r="FR84" s="132">
        <f>IF((RD[[#This Row],[220kV_TX1_Ex]]-FA83)*800000&lt;=0,0,(RD[[#This Row],[220kV_TX1_Ex]]-FA83)*800000)</f>
        <v>366399.99999999872</v>
      </c>
      <c r="FS84" s="228">
        <f>IF((RD[[#This Row],[220kV_Tx2_Ex]]-FB83)*800000&lt;=0,0,(RD[[#This Row],[220kV_Tx2_Ex]]-FB83)*800000)</f>
        <v>1165599.9999999949</v>
      </c>
      <c r="FT84" s="292">
        <f>IF((RD[[#This Row],[220kV_TL_TVM_Ex]]-FC83)*1600000&lt;=0,0,(RD[[#This Row],[220kV_TL_TVM_Ex]]-FC83)*1600000)</f>
        <v>1569599.9999999912</v>
      </c>
      <c r="FU84" s="292">
        <f>IF((RD[[#This Row],[220kV_C&amp;R_PQM_Ex]]-FD83)*1600000&lt;=0,"",(RD[[#This Row],[220kV_C&amp;R_PQM_Ex]]-FD83)*1600000)</f>
        <v>1571199.9999999988</v>
      </c>
      <c r="FV84" s="228">
        <f>IFERROR(IF((RD[[#This Row],[220KV_C&amp;R_PQM_Im]]-FE83)*1600000&lt;=0,0,(RD[[#This Row],[220KV_C&amp;R_PQM_Im]]-FE83)*1600000),"")</f>
        <v>0</v>
      </c>
      <c r="FW84" s="228">
        <f>(RD[[#This Row],[33kV_Aux1_Im]]-FB81)</f>
        <v>-105.527</v>
      </c>
      <c r="FX84" s="228">
        <f>IF((RD[[#This Row],[33kV_Aux2_Im]]-FG83)*1000&lt;=0,"",(RD[[#This Row],[33kV_Aux2_Im]]-FG83)*1000)</f>
        <v>349.99999999999432</v>
      </c>
      <c r="FY84" s="292">
        <f>IFERROR(RD[[#This Row],[33kV_OG1_Energy (MWh)]]+RD[[#This Row],[33kV_OG2_Energy (MWh)]],"")</f>
        <v>1569000</v>
      </c>
      <c r="FZ84" s="292">
        <f>IFERROR(RD[[#This Row],[220kV_TL_TVM Energy (MWh)]]-RD[[#This Row],[220KV_C&amp;R_PQM_im (MWh)]],"")</f>
        <v>1569599.9999999912</v>
      </c>
      <c r="GA84" s="229">
        <f>IFERROR(RD[[#This Row],[33 kV Total Export (MWH)]]/RD[[#This Row],[220 KV Net Export (MWh)]]-1,"")</f>
        <v>-3.8226299693622234E-4</v>
      </c>
      <c r="GB84" s="230">
        <f>IFERROR((RD[[#This Row],[Sunset Time (POA&lt;20 W/m2)]]-RD[[#This Row],[Sunrise Time (POA&gt;20 W/m2)]])*24,0)</f>
        <v>12.150000000000002</v>
      </c>
      <c r="GC84" s="231">
        <f>IFERROR(SUM(RD[[#This Row],[33 kV_Solar_F1_Energy (kWh)]:[33 kV_Solar_F4_Energy (MWh)]])+(RD[[#This Row],[33 kV_Wind_F3_Energy (MWh)]])-(RD[[#This Row],[33 kV Line Loss (%)]]*RD[[#This Row],[220 KV Net Export (MWh)]]),"")</f>
        <v>528899.9999999844</v>
      </c>
      <c r="GD84" s="57">
        <f t="shared" si="198"/>
        <v>528299.99999999336</v>
      </c>
      <c r="GE84" s="143">
        <v>162.57</v>
      </c>
      <c r="GF84" s="57">
        <f t="shared" si="200"/>
        <v>1051380.0000000116</v>
      </c>
      <c r="GG84" s="8">
        <f>IFERROR(RD[[#This Row],[Wind Export (33 kV)]]*(1-RD[[#This Row],[33 kV Line Loss (%)]]),RD[[#This Row],[Wind Export (33 kV)]])</f>
        <v>1051781.9036697305</v>
      </c>
      <c r="GH84" s="144"/>
      <c r="GI84" s="144"/>
      <c r="GJ84" t="str">
        <f>IFERROR(RD[[#This Row],[E_AC (WPR)]]/RD[[#This Row],[E_DC (WPR)]],"")</f>
        <v/>
      </c>
    </row>
    <row r="85" spans="1:192">
      <c r="A85" s="124">
        <f t="shared" si="195"/>
        <v>45825</v>
      </c>
      <c r="B85" s="129">
        <f>YEAR(RD[[#This Row],[Date]])+IF(MONTH(RD[[#This Row],[Date]])&gt;=4,1,0)</f>
        <v>2026</v>
      </c>
      <c r="C85" s="129">
        <f>YEAR(RD[[#This Row],[Date]])</f>
        <v>2025</v>
      </c>
      <c r="D85" s="130">
        <f t="shared" si="199"/>
        <v>45809</v>
      </c>
      <c r="E85" s="129">
        <f>DAY(EOMONTH(RD[[#This Row],[Date]],0))</f>
        <v>30</v>
      </c>
      <c r="F85" s="136">
        <v>0.26111111111111113</v>
      </c>
      <c r="G85" s="136">
        <v>0.77986111111111112</v>
      </c>
      <c r="H85" s="126">
        <v>6572</v>
      </c>
      <c r="I85" s="126">
        <v>6686</v>
      </c>
      <c r="J85" s="126">
        <v>6329</v>
      </c>
      <c r="K85" s="126">
        <v>6038</v>
      </c>
      <c r="L85" s="126">
        <v>6259</v>
      </c>
      <c r="M85" s="126">
        <v>6222</v>
      </c>
      <c r="N85" s="126">
        <v>5964</v>
      </c>
      <c r="O85" s="126">
        <v>5855</v>
      </c>
      <c r="P85" s="126">
        <v>5814</v>
      </c>
      <c r="Q85" s="126">
        <v>5877</v>
      </c>
      <c r="R85" s="126">
        <v>5791</v>
      </c>
      <c r="S85" s="126">
        <v>5822</v>
      </c>
      <c r="T85" s="126">
        <v>5692</v>
      </c>
      <c r="U85" s="126">
        <v>6097</v>
      </c>
      <c r="V85" s="126">
        <v>4212</v>
      </c>
      <c r="W85" s="126">
        <v>3963</v>
      </c>
      <c r="X85" s="126">
        <v>4006</v>
      </c>
      <c r="Y85" s="126">
        <v>3830</v>
      </c>
      <c r="Z85" s="126">
        <v>6486</v>
      </c>
      <c r="AA85" s="126">
        <v>6440</v>
      </c>
      <c r="AB85" s="126">
        <v>5518</v>
      </c>
      <c r="AC85" s="126">
        <v>4215</v>
      </c>
      <c r="AD85" s="126">
        <v>6380</v>
      </c>
      <c r="AE85" s="126">
        <v>6396</v>
      </c>
      <c r="AF85" s="126">
        <v>7098</v>
      </c>
      <c r="AG85" s="126">
        <v>7484</v>
      </c>
      <c r="AH85" s="126">
        <v>6792</v>
      </c>
      <c r="AI85" s="126">
        <v>6987</v>
      </c>
      <c r="AJ85" s="126">
        <v>6673</v>
      </c>
      <c r="AK85" s="126">
        <v>6536</v>
      </c>
      <c r="AL85" s="126">
        <v>5977</v>
      </c>
      <c r="AM85" s="126">
        <v>6609</v>
      </c>
      <c r="AN85" s="126">
        <v>5460</v>
      </c>
      <c r="AO85" s="126">
        <v>5482</v>
      </c>
      <c r="AP85" s="126">
        <v>4917</v>
      </c>
      <c r="AQ85" s="126">
        <v>4953</v>
      </c>
      <c r="AR85" s="126">
        <v>5099</v>
      </c>
      <c r="AS85" s="126">
        <v>5345</v>
      </c>
      <c r="AT85" s="126">
        <v>5244</v>
      </c>
      <c r="AU85" s="126">
        <v>5275</v>
      </c>
      <c r="AV85" s="126">
        <v>5499</v>
      </c>
      <c r="AW85" s="126">
        <v>5344</v>
      </c>
      <c r="AX85" s="126">
        <v>5488</v>
      </c>
      <c r="AY85" s="126">
        <v>5555</v>
      </c>
      <c r="AZ85" s="126">
        <v>5815</v>
      </c>
      <c r="BA85" s="126">
        <v>1879</v>
      </c>
      <c r="BB85" s="126">
        <v>5461</v>
      </c>
      <c r="BC85" s="126">
        <v>5473</v>
      </c>
      <c r="BD85" s="126">
        <v>5082</v>
      </c>
      <c r="BE85" s="126">
        <v>5321</v>
      </c>
      <c r="BF85" s="126">
        <v>5445</v>
      </c>
      <c r="BG85" s="126">
        <v>5395</v>
      </c>
      <c r="BH85" s="126">
        <v>5687</v>
      </c>
      <c r="BI85" s="126">
        <v>4927</v>
      </c>
      <c r="BJ85" s="126">
        <v>5203</v>
      </c>
      <c r="BK85" s="126">
        <v>5287</v>
      </c>
      <c r="BL85" s="126">
        <v>5367</v>
      </c>
      <c r="BM85" s="126">
        <v>5383</v>
      </c>
      <c r="BN85" s="126">
        <v>4872</v>
      </c>
      <c r="BO85" s="126">
        <v>5256</v>
      </c>
      <c r="BP85" s="126">
        <v>5215</v>
      </c>
      <c r="BQ85" s="126">
        <v>5156</v>
      </c>
      <c r="BR85" s="126">
        <v>5312</v>
      </c>
      <c r="BS85" s="126">
        <v>5560</v>
      </c>
      <c r="BT85" s="126">
        <v>6406</v>
      </c>
      <c r="BU85" s="126">
        <v>5845</v>
      </c>
      <c r="BV85" s="126">
        <v>7786</v>
      </c>
      <c r="BW85" s="126">
        <v>7404</v>
      </c>
      <c r="BX85" s="126">
        <v>7448</v>
      </c>
      <c r="BY85" s="126">
        <v>6408</v>
      </c>
      <c r="BZ85" s="126">
        <v>7648</v>
      </c>
      <c r="CA85" s="126">
        <v>7372</v>
      </c>
      <c r="CB85" s="126">
        <v>5688</v>
      </c>
      <c r="CC85" s="126">
        <v>4630</v>
      </c>
      <c r="CD85" s="126">
        <v>5324</v>
      </c>
      <c r="CE85" s="126">
        <v>4435</v>
      </c>
      <c r="CF85" s="126">
        <v>3263</v>
      </c>
      <c r="CG85" s="126">
        <v>2981</v>
      </c>
      <c r="CH85" s="126">
        <v>7442</v>
      </c>
      <c r="CI85" s="126">
        <v>7795</v>
      </c>
      <c r="CJ85" s="126">
        <v>7304</v>
      </c>
      <c r="CK85" s="126">
        <v>9899</v>
      </c>
      <c r="CL85" s="126">
        <v>7655</v>
      </c>
      <c r="CM85" s="126">
        <v>4928</v>
      </c>
      <c r="CN85" s="126">
        <v>4603</v>
      </c>
      <c r="CO85" s="126">
        <v>4567</v>
      </c>
      <c r="CP85" s="126">
        <v>4465</v>
      </c>
      <c r="CQ85" s="126">
        <v>4327</v>
      </c>
      <c r="CR85" s="126">
        <v>3638</v>
      </c>
      <c r="CS85" s="126">
        <v>4684</v>
      </c>
      <c r="CT85" s="126">
        <v>4496</v>
      </c>
      <c r="CU85" s="126">
        <v>4313</v>
      </c>
      <c r="CV85" s="126">
        <v>0</v>
      </c>
      <c r="CW85" s="126">
        <v>0</v>
      </c>
      <c r="CX85" s="126">
        <v>0</v>
      </c>
      <c r="CY85" s="126">
        <v>0</v>
      </c>
      <c r="CZ85" s="126">
        <v>328</v>
      </c>
      <c r="DA85" s="126">
        <v>670</v>
      </c>
      <c r="DB85" s="126">
        <v>0</v>
      </c>
      <c r="DC85" s="126">
        <v>554</v>
      </c>
      <c r="DD85" s="289">
        <v>5.0936891390374353</v>
      </c>
      <c r="DE85" s="289">
        <v>5.0936891390374353</v>
      </c>
      <c r="DF85" s="289">
        <v>5.4329690364444385</v>
      </c>
      <c r="DG85" s="289"/>
      <c r="DH85" s="289"/>
      <c r="DI85" s="289">
        <v>0.71730192312834196</v>
      </c>
      <c r="DJ85" s="289"/>
      <c r="DK85" s="289"/>
      <c r="DL85" s="289">
        <v>4.8395623355614941</v>
      </c>
      <c r="DM85" s="289">
        <v>4.8395623355614941</v>
      </c>
      <c r="DN85" s="289">
        <v>0.89766047927807391</v>
      </c>
      <c r="DO85" s="289"/>
      <c r="DP85" s="289">
        <v>26.980773333333325</v>
      </c>
      <c r="DQ85" s="289"/>
      <c r="DR85" s="289">
        <v>42</v>
      </c>
      <c r="DS85" s="289"/>
      <c r="DT85" s="289">
        <v>69.566035182679215</v>
      </c>
      <c r="DU85" s="289"/>
      <c r="DV85" s="289">
        <v>4</v>
      </c>
      <c r="DW85" s="289"/>
      <c r="DX85" s="289">
        <v>6.6</v>
      </c>
      <c r="DY85" s="289"/>
      <c r="DZ85" s="289">
        <v>15.5</v>
      </c>
      <c r="EA85" s="289"/>
      <c r="EB85" s="127">
        <f>SUM(RD[[#This Row],[IS1_Inv1_M1]:[IS1_Inv1_M2]])</f>
        <v>13258</v>
      </c>
      <c r="EC85" s="127">
        <f>SUM(RD[[#This Row],[IS2_Inv1_M1]:[IS5_Inv1_M4]])</f>
        <v>87771</v>
      </c>
      <c r="ED85" s="127">
        <f>SUM(RD[[#This Row],[IS6_Inv1_M1]:[IS6_Inv2_M2]])+SUM(RD[[#This Row],[IS8_Inv1_M1]:[IS8_Inv4_M2]])</f>
        <v>76815</v>
      </c>
      <c r="EE85" s="127">
        <f>SUM(RD[[#This Row],[IS7_Inv1_M1]:[IS7_Inv1_M2]])</f>
        <v>12776</v>
      </c>
      <c r="EF85" s="127">
        <f>SUM(RD[[#This Row],[IS9_Inv1_M1]:[IS12_Inv2_M4]])</f>
        <v>166757</v>
      </c>
      <c r="EG85" s="127">
        <f>SUM(RD[[#This Row],[IS13_Inv1_M1]:[IS14_Inv1_M4]])</f>
        <v>76394</v>
      </c>
      <c r="EH85" s="127">
        <f>SUM(RD[[#This Row],[IS15_Inv1_M1]:[IS15_Inv2_M1]])</f>
        <v>6244</v>
      </c>
      <c r="EI85" s="127">
        <f>SUM(RD[[#This Row],[IS16_Inv1_M1]:[IS17_Inv2_M2]])</f>
        <v>45023</v>
      </c>
      <c r="EJ85" s="127">
        <f>SUM(RD[[#This Row],[IS18_Inv1_M1]:[IS19_Inv2_M2]])</f>
        <v>35093</v>
      </c>
      <c r="EK85" s="127">
        <f>SUM(RD[[#This Row],[IS20_Inv1_M1]:[IS20_Inv2_M2]])</f>
        <v>1552</v>
      </c>
      <c r="EL85" s="290">
        <f>SUM(RD[[#This Row],[O2R4_P1]:[O2R22_P3]])</f>
        <v>521683</v>
      </c>
      <c r="EM85" s="127">
        <f>IFERROR(AVERAGEIF(RD[[#This Row],[POA_UP_MCR (KWh/m2)]:[POA_UP_Ph3 (KWh/m2)2]],"&lt;&gt;0",RD[[#This Row],[POA_UP_MCR (KWh/m2)]:[POA_UP_Ph3 (KWh/m2)2]]),"")</f>
        <v>5.2067824381731027</v>
      </c>
      <c r="EN85" s="127">
        <f>IFERROR(AVERAGEIF(RD[[#This Row],[POA_Down_MCR (KWh/m2)]:[POA_Down_Ph3 (KWh/m2)22]],"&lt;&gt;0",RD[[#This Row],[POA_Down_MCR (KWh/m2)]:[POA_Down_Ph3 (KWh/m2)22]]),"")</f>
        <v>0.71730192312834196</v>
      </c>
      <c r="EO85" s="127">
        <f>IFERROR(AVERAGEIF(RD[[#This Row],[GHI_UP_MCR (KWh/m2)]:[GHI_UP_IS1 (KWh/m2)]],"&lt;&gt;0",RD[[#This Row],[GHI_UP_MCR (KWh/m2)]:[GHI_UP_IS1 (KWh/m2)]]),"")</f>
        <v>4.8395623355614941</v>
      </c>
      <c r="EP85" s="127">
        <f>IFERROR(AVERAGEIF(RD[[#This Row],[GHI_Down_MCR (KWh/m2)]:[GHI_Down_IS1 (KWh/m2)]],"&lt;&gt;0",RD[[#This Row],[GHI_Down_MCR (KWh/m2)]:[GHI_Down_IS1 (KWh/m2)]]),"")</f>
        <v>0.89766047927807391</v>
      </c>
      <c r="EQ85" s="128">
        <v>640.30499999999995</v>
      </c>
      <c r="ER85" s="128">
        <v>959.77499999999998</v>
      </c>
      <c r="ES85" s="128">
        <v>100.09699999999999</v>
      </c>
      <c r="ET85" s="128">
        <v>287.80099999999999</v>
      </c>
      <c r="EU85" s="128">
        <v>212.64400000000001</v>
      </c>
      <c r="EV85" s="128">
        <v>317.01400000000001</v>
      </c>
      <c r="EW85" s="128"/>
      <c r="EX85" s="128">
        <v>105.998</v>
      </c>
      <c r="EY85" s="128">
        <v>211387</v>
      </c>
      <c r="EZ85" s="128">
        <v>281552</v>
      </c>
      <c r="FA85" s="128">
        <v>149.32900000000001</v>
      </c>
      <c r="FB85" s="128">
        <v>110.622</v>
      </c>
      <c r="FC85" s="128">
        <v>305.68599999999998</v>
      </c>
      <c r="FD85" s="128">
        <v>130.79499999999999</v>
      </c>
      <c r="FE85" s="128">
        <v>0.122</v>
      </c>
      <c r="FF85" s="128">
        <v>0</v>
      </c>
      <c r="FG85" s="128">
        <v>238.78899999999999</v>
      </c>
      <c r="FH85" s="291" t="str">
        <f>IF((RD[[#This Row],[33 kV_Wind_F1_Ex]]-EQ84)*165000&lt;=0,"",(RD[[#This Row],[33 kV_Wind_F1_Ex]]-EQ84)*165000)</f>
        <v/>
      </c>
      <c r="FI85" s="292">
        <f>IF((RD[[#This Row],[33 kV_Wind_F2_Ex]]-ER84)*165000&lt;=0,"",(RD[[#This Row],[33 kV_Wind_F2_Ex]]-ER84)*165000)</f>
        <v>361184.99999999412</v>
      </c>
      <c r="FJ85" s="131">
        <f>IF((RD[[#This Row],[33 kV_Wind_F3_Ex]]-ES84)*225000&lt;=0,"",(RD[[#This Row],[33 kV_Wind_F3_Ex]]-ES84)*225000)</f>
        <v>159074.99999999857</v>
      </c>
      <c r="FK85" s="131">
        <f>IF((RD[[#This Row],[33 kV_Wind_F4_Ex]]-ET84)*165000&lt;=0,"",(RD[[#This Row],[33 kV_Wind_F4_Ex]]-ET84)*165000)</f>
        <v>336599.999999994</v>
      </c>
      <c r="FL85" s="228">
        <f>IF((RD[[#This Row],[33 kV_Solar_F1_Ex]]-EU84)*225000&lt;=0,"",(RD[[#This Row],[33 kV_Solar_F1_Ex]]-EU84)*225000)</f>
        <v>122400.0000000025</v>
      </c>
      <c r="FM85" s="132">
        <f>IF((RD[[#This Row],[33kV_Solar_F2_Ex]]-EV84)*225000&lt;=0,"",(RD[[#This Row],[33kV_Solar_F2_Ex]]-EV84)*225000)</f>
        <v>99225.000000006956</v>
      </c>
      <c r="FN85" s="292"/>
      <c r="FO85" s="131">
        <f>IF((RD[[#This Row],[33kV_Solar_F4_Ex]]-EX84)*225000&lt;=0,"",(RD[[#This Row],[33kV_Solar_F4_Ex]]-EX84)*225000)</f>
        <v>123075.00000000253</v>
      </c>
      <c r="FP85" s="292">
        <f>IF((RD[[#This Row],[33kV_OG1_Ex]]-EY84)*1000&lt;=0,0,(RD[[#This Row],[33kV_OG1_Ex]]-EY84)*1000)</f>
        <v>345000</v>
      </c>
      <c r="FQ85" s="228">
        <f>IFERROR(IF((RD[[#This Row],[33kV_OG2_Ex]]-EZ84)*1000&lt;=0,0,(RD[[#This Row],[33kV_OG2_Ex]]-EZ84)*1000),0)</f>
        <v>857000</v>
      </c>
      <c r="FR85" s="132">
        <f>IF((RD[[#This Row],[220kV_TX1_Ex]]-FA84)*800000&lt;=0,0,(RD[[#This Row],[220kV_TX1_Ex]]-FA84)*800000)</f>
        <v>341600.00000001676</v>
      </c>
      <c r="FS85" s="228">
        <f>IF((RD[[#This Row],[220kV_Tx2_Ex]]-FB84)*800000&lt;=0,0,(RD[[#This Row],[220kV_Tx2_Ex]]-FB84)*800000)</f>
        <v>850400.00000000186</v>
      </c>
      <c r="FT85" s="292">
        <f>IF((RD[[#This Row],[220kV_TL_TVM_Ex]]-FC84)*1600000&lt;=0,0,(RD[[#This Row],[220kV_TL_TVM_Ex]]-FC84)*1600000)</f>
        <v>1192000.0000000072</v>
      </c>
      <c r="FU85" s="292">
        <f>IF((RD[[#This Row],[220kV_C&amp;R_PQM_Ex]]-FD84)*1600000&lt;=0,"",(RD[[#This Row],[220kV_C&amp;R_PQM_Ex]]-FD84)*1600000)</f>
        <v>1196799.9999999846</v>
      </c>
      <c r="FV85" s="228">
        <f>IFERROR(IF((RD[[#This Row],[220KV_C&amp;R_PQM_Im]]-FE84)*1600000&lt;=0,0,(RD[[#This Row],[220KV_C&amp;R_PQM_Im]]-FE84)*1600000),"")</f>
        <v>0</v>
      </c>
      <c r="FW85" s="228">
        <f>(RD[[#This Row],[33kV_Aux1_Im]]-FB82)</f>
        <v>-106.818</v>
      </c>
      <c r="FX85" s="228">
        <f>IF((RD[[#This Row],[33kV_Aux2_Im]]-FG84)*1000&lt;=0,"",(RD[[#This Row],[33kV_Aux2_Im]]-FG84)*1000)</f>
        <v>349.99999999999432</v>
      </c>
      <c r="FY85" s="292">
        <f>IFERROR(RD[[#This Row],[33kV_OG1_Energy (MWh)]]+RD[[#This Row],[33kV_OG2_Energy (MWh)]],"")</f>
        <v>1202000</v>
      </c>
      <c r="FZ85" s="292">
        <f>IFERROR(RD[[#This Row],[220kV_TL_TVM Energy (MWh)]]-RD[[#This Row],[220KV_C&amp;R_PQM_im (MWh)]],"")</f>
        <v>1192000.0000000072</v>
      </c>
      <c r="GA85" s="229">
        <f>IFERROR(RD[[#This Row],[33 kV Total Export (MWH)]]/RD[[#This Row],[220 KV Net Export (MWh)]]-1,"")</f>
        <v>8.3892617449603524E-3</v>
      </c>
      <c r="GB85" s="230">
        <f>IFERROR((RD[[#This Row],[Sunset Time (POA&lt;20 W/m2)]]-RD[[#This Row],[Sunrise Time (POA&gt;20 W/m2)]])*24,0)</f>
        <v>12.450000000000001</v>
      </c>
      <c r="GC85" s="231">
        <f>IFERROR(SUM(RD[[#This Row],[33 kV_Solar_F1_Energy (kWh)]:[33 kV_Solar_F4_Energy (MWh)]])+(RD[[#This Row],[33 kV_Wind_F3_Energy (MWh)]])-(RD[[#This Row],[33 kV Line Loss (%)]]*RD[[#This Row],[220 KV Net Export (MWh)]]),"")</f>
        <v>493775.00000001781</v>
      </c>
      <c r="GD85" s="57">
        <f t="shared" si="198"/>
        <v>503775.00000001059</v>
      </c>
      <c r="GE85" s="143">
        <v>162.57</v>
      </c>
      <c r="GF85" s="57">
        <f t="shared" si="200"/>
        <v>697784.99999998813</v>
      </c>
      <c r="GG85" s="8">
        <f>IFERROR(RD[[#This Row],[Wind Export (33 kV)]]*(1-RD[[#This Row],[33 kV Line Loss (%)]]),RD[[#This Row],[Wind Export (33 kV)]])</f>
        <v>691931.09899328102</v>
      </c>
      <c r="GH85" s="144"/>
      <c r="GI85" s="144"/>
      <c r="GJ85" t="str">
        <f>IFERROR(RD[[#This Row],[E_AC (WPR)]]/RD[[#This Row],[E_DC (WPR)]],"")</f>
        <v/>
      </c>
    </row>
    <row r="86" spans="1:192">
      <c r="A86" s="124">
        <f t="shared" si="195"/>
        <v>45826</v>
      </c>
      <c r="B86" s="129">
        <f>YEAR(RD[[#This Row],[Date]])+IF(MONTH(RD[[#This Row],[Date]])&gt;=4,1,0)</f>
        <v>2026</v>
      </c>
      <c r="C86" s="129">
        <f>YEAR(RD[[#This Row],[Date]])</f>
        <v>2025</v>
      </c>
      <c r="D86" s="130">
        <f t="shared" si="199"/>
        <v>45809</v>
      </c>
      <c r="E86" s="129">
        <f>DAY(EOMONTH(RD[[#This Row],[Date]],0))</f>
        <v>30</v>
      </c>
      <c r="F86" s="136">
        <v>0.26458333333333334</v>
      </c>
      <c r="G86" s="136">
        <v>0.77847222222222223</v>
      </c>
      <c r="H86" s="126">
        <v>7985</v>
      </c>
      <c r="I86" s="126">
        <v>8091</v>
      </c>
      <c r="J86" s="126">
        <v>7958</v>
      </c>
      <c r="K86" s="126">
        <v>7640</v>
      </c>
      <c r="L86" s="126">
        <v>7907</v>
      </c>
      <c r="M86" s="126">
        <v>7834</v>
      </c>
      <c r="N86" s="126">
        <v>7512</v>
      </c>
      <c r="O86" s="126">
        <v>7378</v>
      </c>
      <c r="P86" s="126">
        <v>7330</v>
      </c>
      <c r="Q86" s="126">
        <v>7412</v>
      </c>
      <c r="R86" s="126">
        <v>7341</v>
      </c>
      <c r="S86" s="126">
        <v>7332</v>
      </c>
      <c r="T86" s="126">
        <v>7239</v>
      </c>
      <c r="U86" s="126">
        <v>7734</v>
      </c>
      <c r="V86" s="126">
        <v>5371</v>
      </c>
      <c r="W86" s="126">
        <v>5077</v>
      </c>
      <c r="X86" s="126">
        <v>5135</v>
      </c>
      <c r="Y86" s="126">
        <v>4857</v>
      </c>
      <c r="Z86" s="126">
        <v>8052</v>
      </c>
      <c r="AA86" s="126">
        <v>7838</v>
      </c>
      <c r="AB86" s="126">
        <v>6671</v>
      </c>
      <c r="AC86" s="126">
        <v>5122</v>
      </c>
      <c r="AD86" s="126">
        <v>8041</v>
      </c>
      <c r="AE86" s="126">
        <v>8058</v>
      </c>
      <c r="AF86" s="126">
        <v>8548</v>
      </c>
      <c r="AG86" s="126">
        <v>9073</v>
      </c>
      <c r="AH86" s="126">
        <v>8278</v>
      </c>
      <c r="AI86" s="126">
        <v>8574</v>
      </c>
      <c r="AJ86" s="126">
        <v>8122</v>
      </c>
      <c r="AK86" s="126">
        <v>7943</v>
      </c>
      <c r="AL86" s="126">
        <v>7204</v>
      </c>
      <c r="AM86" s="126">
        <v>7940</v>
      </c>
      <c r="AN86" s="126">
        <v>5925</v>
      </c>
      <c r="AO86" s="126">
        <v>5946</v>
      </c>
      <c r="AP86" s="126">
        <v>5327</v>
      </c>
      <c r="AQ86" s="126">
        <v>5420</v>
      </c>
      <c r="AR86" s="126">
        <v>5586</v>
      </c>
      <c r="AS86" s="126">
        <v>5841</v>
      </c>
      <c r="AT86" s="126">
        <v>5678</v>
      </c>
      <c r="AU86" s="126">
        <v>5691</v>
      </c>
      <c r="AV86" s="126">
        <v>6032</v>
      </c>
      <c r="AW86" s="126">
        <v>5735</v>
      </c>
      <c r="AX86" s="126">
        <v>5868</v>
      </c>
      <c r="AY86" s="126">
        <v>5977</v>
      </c>
      <c r="AZ86" s="126">
        <v>6297</v>
      </c>
      <c r="BA86" s="126">
        <v>2001</v>
      </c>
      <c r="BB86" s="126">
        <v>5826</v>
      </c>
      <c r="BC86" s="126">
        <v>5865</v>
      </c>
      <c r="BD86" s="126">
        <v>5340</v>
      </c>
      <c r="BE86" s="126">
        <v>5604</v>
      </c>
      <c r="BF86" s="126">
        <v>5757</v>
      </c>
      <c r="BG86" s="126">
        <v>5709</v>
      </c>
      <c r="BH86" s="126">
        <v>6065</v>
      </c>
      <c r="BI86" s="126">
        <v>5155</v>
      </c>
      <c r="BJ86" s="126">
        <v>5459</v>
      </c>
      <c r="BK86" s="126">
        <v>5550</v>
      </c>
      <c r="BL86" s="126">
        <v>5868</v>
      </c>
      <c r="BM86" s="126">
        <v>5682</v>
      </c>
      <c r="BN86" s="126">
        <v>5178</v>
      </c>
      <c r="BO86" s="126">
        <v>5695</v>
      </c>
      <c r="BP86" s="126">
        <v>5627</v>
      </c>
      <c r="BQ86" s="126">
        <v>5573</v>
      </c>
      <c r="BR86" s="126">
        <v>5786</v>
      </c>
      <c r="BS86" s="126">
        <v>5957</v>
      </c>
      <c r="BT86" s="126">
        <v>8108</v>
      </c>
      <c r="BU86" s="126">
        <v>6832</v>
      </c>
      <c r="BV86" s="126">
        <v>8065</v>
      </c>
      <c r="BW86" s="126">
        <v>7558</v>
      </c>
      <c r="BX86" s="126">
        <v>7536</v>
      </c>
      <c r="BY86" s="126">
        <v>6679</v>
      </c>
      <c r="BZ86" s="126">
        <v>7947</v>
      </c>
      <c r="CA86" s="126">
        <v>7627</v>
      </c>
      <c r="CB86" s="126">
        <v>5772</v>
      </c>
      <c r="CC86" s="126">
        <v>4597</v>
      </c>
      <c r="CD86" s="126">
        <v>5366</v>
      </c>
      <c r="CE86" s="126">
        <v>4394</v>
      </c>
      <c r="CF86" s="126">
        <v>3377</v>
      </c>
      <c r="CG86" s="126">
        <v>3075</v>
      </c>
      <c r="CH86" s="126">
        <v>7878</v>
      </c>
      <c r="CI86" s="126">
        <v>8228</v>
      </c>
      <c r="CJ86" s="126">
        <v>7708</v>
      </c>
      <c r="CK86" s="126">
        <v>8361</v>
      </c>
      <c r="CL86" s="126">
        <v>8071</v>
      </c>
      <c r="CM86" s="126">
        <v>5179</v>
      </c>
      <c r="CN86" s="126">
        <v>5125</v>
      </c>
      <c r="CO86" s="126">
        <v>5080</v>
      </c>
      <c r="CP86" s="126">
        <v>4963</v>
      </c>
      <c r="CQ86" s="126">
        <v>4785</v>
      </c>
      <c r="CR86" s="126">
        <v>4042</v>
      </c>
      <c r="CS86" s="126">
        <v>5205</v>
      </c>
      <c r="CT86" s="126">
        <v>4993</v>
      </c>
      <c r="CU86" s="126">
        <v>4768</v>
      </c>
      <c r="CV86" s="126">
        <v>0</v>
      </c>
      <c r="CW86" s="126">
        <v>0</v>
      </c>
      <c r="CX86" s="126">
        <v>0</v>
      </c>
      <c r="CY86" s="126">
        <v>0</v>
      </c>
      <c r="CZ86" s="126">
        <v>344</v>
      </c>
      <c r="DA86" s="126">
        <v>701</v>
      </c>
      <c r="DB86" s="126">
        <v>0</v>
      </c>
      <c r="DC86" s="126">
        <v>531</v>
      </c>
      <c r="DD86" s="289">
        <v>5.0297034367971225</v>
      </c>
      <c r="DE86" s="289">
        <v>5.0297034367971225</v>
      </c>
      <c r="DF86" s="289">
        <v>4.8786011927223765</v>
      </c>
      <c r="DG86" s="289"/>
      <c r="DH86" s="289"/>
      <c r="DI86" s="289">
        <v>0.91704425101214515</v>
      </c>
      <c r="DJ86" s="289"/>
      <c r="DK86" s="289"/>
      <c r="DL86" s="289">
        <v>4.7984411201079658</v>
      </c>
      <c r="DM86" s="289">
        <v>4.7984411201079658</v>
      </c>
      <c r="DN86" s="289">
        <v>0.70679736842105201</v>
      </c>
      <c r="DO86" s="289"/>
      <c r="DP86" s="289">
        <v>27.067398921832886</v>
      </c>
      <c r="DQ86" s="289"/>
      <c r="DR86" s="289">
        <v>44.439593964577696</v>
      </c>
      <c r="DS86" s="289"/>
      <c r="DT86" s="289">
        <v>72.464305177111711</v>
      </c>
      <c r="DU86" s="289"/>
      <c r="DV86" s="289">
        <v>2</v>
      </c>
      <c r="DW86" s="289"/>
      <c r="DX86" s="289">
        <v>6.8</v>
      </c>
      <c r="DY86" s="289"/>
      <c r="DZ86" s="289">
        <v>13.7</v>
      </c>
      <c r="EA86" s="289"/>
      <c r="EB86" s="127">
        <f>SUM(RD[[#This Row],[IS1_Inv1_M1]:[IS1_Inv1_M2]])</f>
        <v>16076</v>
      </c>
      <c r="EC86" s="127">
        <f>SUM(RD[[#This Row],[IS2_Inv1_M1]:[IS5_Inv1_M4]])</f>
        <v>111057</v>
      </c>
      <c r="ED86" s="127">
        <f>SUM(RD[[#This Row],[IS6_Inv1_M1]:[IS6_Inv2_M2]])+SUM(RD[[#This Row],[IS8_Inv1_M1]:[IS8_Inv4_M2]])</f>
        <v>93365</v>
      </c>
      <c r="EE86" s="127">
        <f>SUM(RD[[#This Row],[IS7_Inv1_M1]:[IS7_Inv1_M2]])</f>
        <v>16099</v>
      </c>
      <c r="EF86" s="127">
        <f>SUM(RD[[#This Row],[IS9_Inv1_M1]:[IS12_Inv2_M4]])</f>
        <v>179020</v>
      </c>
      <c r="EG86" s="127">
        <f>SUM(RD[[#This Row],[IS13_Inv1_M1]:[IS14_Inv1_M4]])</f>
        <v>80481</v>
      </c>
      <c r="EH86" s="127">
        <f>SUM(RD[[#This Row],[IS15_Inv1_M1]:[IS15_Inv2_M1]])</f>
        <v>6452</v>
      </c>
      <c r="EI86" s="127">
        <f>SUM(RD[[#This Row],[IS16_Inv1_M1]:[IS17_Inv2_M2]])</f>
        <v>45425</v>
      </c>
      <c r="EJ86" s="127">
        <f>SUM(RD[[#This Row],[IS18_Inv1_M1]:[IS19_Inv2_M2]])</f>
        <v>38961</v>
      </c>
      <c r="EK86" s="127">
        <f>SUM(RD[[#This Row],[IS20_Inv1_M1]:[IS20_Inv2_M2]])</f>
        <v>1576</v>
      </c>
      <c r="EL86" s="290">
        <f>SUM(RD[[#This Row],[O2R4_P1]:[O2R22_P3]])</f>
        <v>588512</v>
      </c>
      <c r="EM86" s="127">
        <f>IFERROR(AVERAGEIF(RD[[#This Row],[POA_UP_MCR (KWh/m2)]:[POA_UP_Ph3 (KWh/m2)2]],"&lt;&gt;0",RD[[#This Row],[POA_UP_MCR (KWh/m2)]:[POA_UP_Ph3 (KWh/m2)2]]),"")</f>
        <v>4.9793360221055405</v>
      </c>
      <c r="EN86" s="127">
        <f>IFERROR(AVERAGEIF(RD[[#This Row],[POA_Down_MCR (KWh/m2)]:[POA_Down_Ph3 (KWh/m2)22]],"&lt;&gt;0",RD[[#This Row],[POA_Down_MCR (KWh/m2)]:[POA_Down_Ph3 (KWh/m2)22]]),"")</f>
        <v>0.91704425101214515</v>
      </c>
      <c r="EO86" s="127">
        <f>IFERROR(AVERAGEIF(RD[[#This Row],[GHI_UP_MCR (KWh/m2)]:[GHI_UP_IS1 (KWh/m2)]],"&lt;&gt;0",RD[[#This Row],[GHI_UP_MCR (KWh/m2)]:[GHI_UP_IS1 (KWh/m2)]]),"")</f>
        <v>4.7984411201079658</v>
      </c>
      <c r="EP86" s="127">
        <f>IFERROR(AVERAGEIF(RD[[#This Row],[GHI_Down_MCR (KWh/m2)]:[GHI_Down_IS1 (KWh/m2)]],"&lt;&gt;0",RD[[#This Row],[GHI_Down_MCR (KWh/m2)]:[GHI_Down_IS1 (KWh/m2)]]),"")</f>
        <v>0.70679736842105201</v>
      </c>
      <c r="EQ86" s="128">
        <v>640.30499999999995</v>
      </c>
      <c r="ER86" s="128">
        <v>962.30600000000004</v>
      </c>
      <c r="ES86" s="128">
        <v>100.858</v>
      </c>
      <c r="ET86" s="128">
        <v>289.97399999999999</v>
      </c>
      <c r="EU86" s="128">
        <v>213.291</v>
      </c>
      <c r="EV86" s="128">
        <v>317.57100000000003</v>
      </c>
      <c r="EW86" s="128"/>
      <c r="EX86" s="128">
        <v>106.575</v>
      </c>
      <c r="EY86" s="128">
        <v>211787</v>
      </c>
      <c r="EZ86" s="128">
        <v>282498</v>
      </c>
      <c r="FA86" s="128">
        <v>149.82400000000001</v>
      </c>
      <c r="FB86" s="128">
        <v>111.792</v>
      </c>
      <c r="FC86" s="128">
        <v>306.52300000000002</v>
      </c>
      <c r="FD86" s="128">
        <v>131.631</v>
      </c>
      <c r="FE86" s="128">
        <v>0.122</v>
      </c>
      <c r="FF86" s="128">
        <v>0</v>
      </c>
      <c r="FG86" s="128">
        <v>239.16900000000001</v>
      </c>
      <c r="FH86" s="291" t="str">
        <f>IF((RD[[#This Row],[33 kV_Wind_F1_Ex]]-EQ85)*165000&lt;=0,"",(RD[[#This Row],[33 kV_Wind_F1_Ex]]-EQ85)*165000)</f>
        <v/>
      </c>
      <c r="FI86" s="292">
        <f>IF((RD[[#This Row],[33 kV_Wind_F2_Ex]]-ER85)*165000&lt;=0,"",(RD[[#This Row],[33 kV_Wind_F2_Ex]]-ER85)*165000)</f>
        <v>417615.00000001036</v>
      </c>
      <c r="FJ86" s="131">
        <f>IF((RD[[#This Row],[33 kV_Wind_F3_Ex]]-ES85)*225000&lt;=0,"",(RD[[#This Row],[33 kV_Wind_F3_Ex]]-ES85)*225000)</f>
        <v>171225.00000000221</v>
      </c>
      <c r="FK86" s="131">
        <f>IF((RD[[#This Row],[33 kV_Wind_F4_Ex]]-ET85)*165000&lt;=0,"",(RD[[#This Row],[33 kV_Wind_F4_Ex]]-ET85)*165000)</f>
        <v>358545.00000000029</v>
      </c>
      <c r="FL86" s="228">
        <f>IF((RD[[#This Row],[33 kV_Solar_F1_Ex]]-EU85)*225000&lt;=0,"",(RD[[#This Row],[33 kV_Solar_F1_Ex]]-EU85)*225000)</f>
        <v>145574.99999999805</v>
      </c>
      <c r="FM86" s="132">
        <f>IF((RD[[#This Row],[33kV_Solar_F2_Ex]]-EV85)*225000&lt;=0,"",(RD[[#This Row],[33kV_Solar_F2_Ex]]-EV85)*225000)</f>
        <v>125325.00000000368</v>
      </c>
      <c r="FN86" s="292"/>
      <c r="FO86" s="131">
        <f>IF((RD[[#This Row],[33kV_Solar_F4_Ex]]-EX85)*225000&lt;=0,"",(RD[[#This Row],[33kV_Solar_F4_Ex]]-EX85)*225000)</f>
        <v>129824.99999999959</v>
      </c>
      <c r="FP86" s="292">
        <f>IF((RD[[#This Row],[33kV_OG1_Ex]]-EY85)*1000&lt;=0,0,(RD[[#This Row],[33kV_OG1_Ex]]-EY85)*1000)</f>
        <v>400000</v>
      </c>
      <c r="FQ86" s="228">
        <f>IFERROR(IF((RD[[#This Row],[33kV_OG2_Ex]]-EZ85)*1000&lt;=0,0,(RD[[#This Row],[33kV_OG2_Ex]]-EZ85)*1000),0)</f>
        <v>946000</v>
      </c>
      <c r="FR86" s="132">
        <f>IF((RD[[#This Row],[220kV_TX1_Ex]]-FA85)*800000&lt;=0,0,(RD[[#This Row],[220kV_TX1_Ex]]-FA85)*800000)</f>
        <v>396000.00000000361</v>
      </c>
      <c r="FS86" s="228">
        <f>IF((RD[[#This Row],[220kV_Tx2_Ex]]-FB85)*800000&lt;=0,0,(RD[[#This Row],[220kV_Tx2_Ex]]-FB85)*800000)</f>
        <v>936000.0000000014</v>
      </c>
      <c r="FT86" s="292">
        <f>IF((RD[[#This Row],[220kV_TL_TVM_Ex]]-FC85)*1600000&lt;=0,0,(RD[[#This Row],[220kV_TL_TVM_Ex]]-FC85)*1600000)</f>
        <v>1339200.0000000736</v>
      </c>
      <c r="FU86" s="292">
        <f>IF((RD[[#This Row],[220kV_C&amp;R_PQM_Ex]]-FD85)*1600000&lt;=0,"",(RD[[#This Row],[220kV_C&amp;R_PQM_Ex]]-FD85)*1600000)</f>
        <v>1337600.0000000205</v>
      </c>
      <c r="FV86" s="228">
        <f>IFERROR(IF((RD[[#This Row],[220KV_C&amp;R_PQM_Im]]-FE85)*1600000&lt;=0,0,(RD[[#This Row],[220KV_C&amp;R_PQM_Im]]-FE85)*1600000),"")</f>
        <v>0</v>
      </c>
      <c r="FW86" s="228">
        <f>(RD[[#This Row],[33kV_Aux1_Im]]-FB83)</f>
        <v>-108.102</v>
      </c>
      <c r="FX86" s="228">
        <f>IF((RD[[#This Row],[33kV_Aux2_Im]]-FG85)*1000&lt;=0,"",(RD[[#This Row],[33kV_Aux2_Im]]-FG85)*1000)</f>
        <v>380.00000000002387</v>
      </c>
      <c r="FY86" s="292">
        <f>IFERROR(RD[[#This Row],[33kV_OG1_Energy (MWh)]]+RD[[#This Row],[33kV_OG2_Energy (MWh)]],"")</f>
        <v>1346000</v>
      </c>
      <c r="FZ86" s="292">
        <f>IFERROR(RD[[#This Row],[220kV_TL_TVM Energy (MWh)]]-RD[[#This Row],[220KV_C&amp;R_PQM_im (MWh)]],"")</f>
        <v>1339200.0000000736</v>
      </c>
      <c r="GA86" s="229">
        <f>IFERROR(RD[[#This Row],[33 kV Total Export (MWH)]]/RD[[#This Row],[220 KV Net Export (MWh)]]-1,"")</f>
        <v>5.0776583034095601E-3</v>
      </c>
      <c r="GB86" s="230">
        <f>IFERROR((RD[[#This Row],[Sunset Time (POA&lt;20 W/m2)]]-RD[[#This Row],[Sunrise Time (POA&gt;20 W/m2)]])*24,0)</f>
        <v>12.333333333333332</v>
      </c>
      <c r="GC86" s="231">
        <f>IFERROR(SUM(RD[[#This Row],[33 kV_Solar_F1_Energy (kWh)]:[33 kV_Solar_F4_Energy (MWh)]])+(RD[[#This Row],[33 kV_Wind_F3_Energy (MWh)]])-(RD[[#This Row],[33 kV Line Loss (%)]]*RD[[#This Row],[220 KV Net Export (MWh)]]),"")</f>
        <v>565150.00000007707</v>
      </c>
      <c r="GD86" s="57">
        <f t="shared" si="198"/>
        <v>571950.00000000349</v>
      </c>
      <c r="GE86" s="143">
        <v>162.57</v>
      </c>
      <c r="GF86" s="57">
        <f t="shared" si="200"/>
        <v>776160.00000001071</v>
      </c>
      <c r="GG86" s="8">
        <f>IFERROR(RD[[#This Row],[Wind Export (33 kV)]]*(1-RD[[#This Row],[33 kV Line Loss (%)]]),RD[[#This Row],[Wind Export (33 kV)]])</f>
        <v>772218.9247312363</v>
      </c>
      <c r="GH86" s="144"/>
      <c r="GI86" s="144"/>
      <c r="GJ86" t="str">
        <f>IFERROR(RD[[#This Row],[E_AC (WPR)]]/RD[[#This Row],[E_DC (WPR)]],"")</f>
        <v/>
      </c>
    </row>
    <row r="87" spans="1:192">
      <c r="A87" s="124">
        <f t="shared" si="195"/>
        <v>45827</v>
      </c>
      <c r="B87" s="129">
        <f>YEAR(RD[[#This Row],[Date]])+IF(MONTH(RD[[#This Row],[Date]])&gt;=4,1,0)</f>
        <v>2026</v>
      </c>
      <c r="C87" s="129">
        <f>YEAR(RD[[#This Row],[Date]])</f>
        <v>2025</v>
      </c>
      <c r="D87" s="130">
        <f t="shared" si="199"/>
        <v>45809</v>
      </c>
      <c r="E87" s="129">
        <f>DAY(EOMONTH(RD[[#This Row],[Date]],0))</f>
        <v>30</v>
      </c>
      <c r="F87" s="136">
        <v>0.26041666666666669</v>
      </c>
      <c r="G87" s="136">
        <v>0.77569444444444446</v>
      </c>
      <c r="H87" s="126">
        <v>7347</v>
      </c>
      <c r="I87" s="126">
        <v>7579</v>
      </c>
      <c r="J87" s="126">
        <v>5548</v>
      </c>
      <c r="K87" s="126">
        <v>5298</v>
      </c>
      <c r="L87" s="126">
        <v>5496</v>
      </c>
      <c r="M87" s="126">
        <v>5441</v>
      </c>
      <c r="N87" s="126">
        <v>5416</v>
      </c>
      <c r="O87" s="126">
        <v>5311</v>
      </c>
      <c r="P87" s="126">
        <v>5225</v>
      </c>
      <c r="Q87" s="126">
        <v>5286</v>
      </c>
      <c r="R87" s="126">
        <v>5255</v>
      </c>
      <c r="S87" s="126">
        <v>5255</v>
      </c>
      <c r="T87" s="126">
        <v>5193</v>
      </c>
      <c r="U87" s="126">
        <v>5554</v>
      </c>
      <c r="V87" s="126">
        <v>3753</v>
      </c>
      <c r="W87" s="126">
        <v>3543</v>
      </c>
      <c r="X87" s="126">
        <v>3604</v>
      </c>
      <c r="Y87" s="126">
        <v>3399</v>
      </c>
      <c r="Z87" s="126">
        <v>6082</v>
      </c>
      <c r="AA87" s="126">
        <v>5991</v>
      </c>
      <c r="AB87" s="126">
        <v>5152</v>
      </c>
      <c r="AC87" s="126">
        <v>3895</v>
      </c>
      <c r="AD87" s="126">
        <v>6990</v>
      </c>
      <c r="AE87" s="126">
        <v>7014</v>
      </c>
      <c r="AF87" s="126">
        <v>6882</v>
      </c>
      <c r="AG87" s="126">
        <v>7285</v>
      </c>
      <c r="AH87" s="126">
        <v>6639</v>
      </c>
      <c r="AI87" s="126">
        <v>6831</v>
      </c>
      <c r="AJ87" s="126">
        <v>6550</v>
      </c>
      <c r="AK87" s="126">
        <v>6413</v>
      </c>
      <c r="AL87" s="126">
        <v>7012</v>
      </c>
      <c r="AM87" s="126">
        <v>7580</v>
      </c>
      <c r="AN87" s="126">
        <v>6296</v>
      </c>
      <c r="AO87" s="126">
        <v>6276</v>
      </c>
      <c r="AP87" s="126">
        <v>5616</v>
      </c>
      <c r="AQ87" s="126">
        <v>5635</v>
      </c>
      <c r="AR87" s="126">
        <v>5813</v>
      </c>
      <c r="AS87" s="126">
        <v>6109</v>
      </c>
      <c r="AT87" s="126">
        <v>5977</v>
      </c>
      <c r="AU87" s="126">
        <v>6055</v>
      </c>
      <c r="AV87" s="126">
        <v>6323</v>
      </c>
      <c r="AW87" s="126">
        <v>6060</v>
      </c>
      <c r="AX87" s="126">
        <v>6230</v>
      </c>
      <c r="AY87" s="126">
        <v>6333</v>
      </c>
      <c r="AZ87" s="126">
        <v>6597</v>
      </c>
      <c r="BA87" s="126">
        <v>2098</v>
      </c>
      <c r="BB87" s="126">
        <v>6174</v>
      </c>
      <c r="BC87" s="126">
        <v>6182</v>
      </c>
      <c r="BD87" s="126">
        <v>5692</v>
      </c>
      <c r="BE87" s="126">
        <v>5981</v>
      </c>
      <c r="BF87" s="126">
        <v>6142</v>
      </c>
      <c r="BG87" s="126">
        <v>6093</v>
      </c>
      <c r="BH87" s="126">
        <v>6451</v>
      </c>
      <c r="BI87" s="126">
        <v>5481</v>
      </c>
      <c r="BJ87" s="126">
        <v>5817</v>
      </c>
      <c r="BK87" s="126">
        <v>5925</v>
      </c>
      <c r="BL87" s="126">
        <v>6203</v>
      </c>
      <c r="BM87" s="126">
        <v>6080</v>
      </c>
      <c r="BN87" s="126">
        <v>5510</v>
      </c>
      <c r="BO87" s="126">
        <v>6043</v>
      </c>
      <c r="BP87" s="126">
        <v>5960</v>
      </c>
      <c r="BQ87" s="126">
        <v>5914</v>
      </c>
      <c r="BR87" s="126">
        <v>6131</v>
      </c>
      <c r="BS87" s="126">
        <v>6462</v>
      </c>
      <c r="BT87" s="126">
        <v>7806</v>
      </c>
      <c r="BU87" s="126">
        <v>6875</v>
      </c>
      <c r="BV87" s="126">
        <v>8437</v>
      </c>
      <c r="BW87" s="126">
        <v>8073</v>
      </c>
      <c r="BX87" s="126">
        <v>7910</v>
      </c>
      <c r="BY87" s="126">
        <v>7065</v>
      </c>
      <c r="BZ87" s="126">
        <v>8421</v>
      </c>
      <c r="CA87" s="126">
        <v>8037</v>
      </c>
      <c r="CB87" s="126">
        <v>6188</v>
      </c>
      <c r="CC87" s="126">
        <v>4906</v>
      </c>
      <c r="CD87" s="126">
        <v>5755</v>
      </c>
      <c r="CE87" s="126">
        <v>4699</v>
      </c>
      <c r="CF87" s="126">
        <v>3615</v>
      </c>
      <c r="CG87" s="126">
        <v>3289</v>
      </c>
      <c r="CH87" s="126">
        <v>8688</v>
      </c>
      <c r="CI87" s="126">
        <v>9064</v>
      </c>
      <c r="CJ87" s="126">
        <v>8379</v>
      </c>
      <c r="CK87" s="126">
        <v>9046</v>
      </c>
      <c r="CL87" s="126">
        <v>8749</v>
      </c>
      <c r="CM87" s="126">
        <v>5617</v>
      </c>
      <c r="CN87" s="126">
        <v>5150</v>
      </c>
      <c r="CO87" s="126">
        <v>5140</v>
      </c>
      <c r="CP87" s="126">
        <v>4994</v>
      </c>
      <c r="CQ87" s="126">
        <v>4744</v>
      </c>
      <c r="CR87" s="126">
        <v>4044</v>
      </c>
      <c r="CS87" s="126">
        <v>5221</v>
      </c>
      <c r="CT87" s="126">
        <v>5008</v>
      </c>
      <c r="CU87" s="126">
        <v>4791</v>
      </c>
      <c r="CV87" s="126">
        <v>0</v>
      </c>
      <c r="CW87" s="126">
        <v>0</v>
      </c>
      <c r="CX87" s="126">
        <v>0</v>
      </c>
      <c r="CY87" s="126">
        <v>0</v>
      </c>
      <c r="CZ87" s="126">
        <v>379</v>
      </c>
      <c r="DA87" s="126">
        <v>769</v>
      </c>
      <c r="DB87" s="126">
        <v>0</v>
      </c>
      <c r="DC87" s="126">
        <v>652</v>
      </c>
      <c r="DD87" s="289">
        <v>5.1659388183041699</v>
      </c>
      <c r="DE87" s="289">
        <v>5.1659388183041699</v>
      </c>
      <c r="DF87" s="289">
        <v>5.7821746287061924</v>
      </c>
      <c r="DG87" s="289"/>
      <c r="DH87" s="289"/>
      <c r="DI87" s="289">
        <v>0.9537214943921043</v>
      </c>
      <c r="DJ87" s="289"/>
      <c r="DK87" s="289"/>
      <c r="DL87" s="289">
        <v>4.9951919353970391</v>
      </c>
      <c r="DM87" s="289">
        <v>4.9951919353970391</v>
      </c>
      <c r="DN87" s="289">
        <v>0.74772012427097323</v>
      </c>
      <c r="DO87" s="289"/>
      <c r="DP87" s="289">
        <v>27.999986522911037</v>
      </c>
      <c r="DQ87" s="289"/>
      <c r="DR87" s="289">
        <v>45.503279303882167</v>
      </c>
      <c r="DS87" s="289"/>
      <c r="DT87" s="289">
        <v>71.194686648501275</v>
      </c>
      <c r="DU87" s="289"/>
      <c r="DV87" s="289">
        <v>0</v>
      </c>
      <c r="DW87" s="289"/>
      <c r="DX87" s="289">
        <v>8.3000000000000007</v>
      </c>
      <c r="DY87" s="289"/>
      <c r="DZ87" s="289">
        <v>13.7</v>
      </c>
      <c r="EA87" s="289"/>
      <c r="EB87" s="127">
        <f>SUM(RD[[#This Row],[IS1_Inv1_M1]:[IS1_Inv1_M2]])</f>
        <v>14926</v>
      </c>
      <c r="EC87" s="127">
        <f>SUM(RD[[#This Row],[IS2_Inv1_M1]:[IS5_Inv1_M4]])</f>
        <v>78577</v>
      </c>
      <c r="ED87" s="127">
        <f>SUM(RD[[#This Row],[IS6_Inv1_M1]:[IS6_Inv2_M2]])+SUM(RD[[#This Row],[IS8_Inv1_M1]:[IS8_Inv4_M2]])</f>
        <v>76312</v>
      </c>
      <c r="EE87" s="127">
        <f>SUM(RD[[#This Row],[IS7_Inv1_M1]:[IS7_Inv1_M2]])</f>
        <v>14004</v>
      </c>
      <c r="EF87" s="127">
        <f>SUM(RD[[#This Row],[IS9_Inv1_M1]:[IS12_Inv2_M4]])</f>
        <v>189659</v>
      </c>
      <c r="EG87" s="127">
        <f>SUM(RD[[#This Row],[IS13_Inv1_M1]:[IS14_Inv1_M4]])</f>
        <v>84172</v>
      </c>
      <c r="EH87" s="127">
        <f>SUM(RD[[#This Row],[IS15_Inv1_M1]:[IS15_Inv2_M1]])</f>
        <v>6904</v>
      </c>
      <c r="EI87" s="127">
        <f>SUM(RD[[#This Row],[IS16_Inv1_M1]:[IS17_Inv2_M2]])</f>
        <v>49543</v>
      </c>
      <c r="EJ87" s="127">
        <f>SUM(RD[[#This Row],[IS18_Inv1_M1]:[IS19_Inv2_M2]])</f>
        <v>39092</v>
      </c>
      <c r="EK87" s="127">
        <f>SUM(RD[[#This Row],[IS20_Inv1_M1]:[IS20_Inv2_M2]])</f>
        <v>1800</v>
      </c>
      <c r="EL87" s="290">
        <f>SUM(RD[[#This Row],[O2R4_P1]:[O2R22_P3]])</f>
        <v>554989</v>
      </c>
      <c r="EM87" s="127">
        <f>IFERROR(AVERAGEIF(RD[[#This Row],[POA_UP_MCR (KWh/m2)]:[POA_UP_Ph3 (KWh/m2)2]],"&lt;&gt;0",RD[[#This Row],[POA_UP_MCR (KWh/m2)]:[POA_UP_Ph3 (KWh/m2)2]]),"")</f>
        <v>5.3713507551048449</v>
      </c>
      <c r="EN87" s="127">
        <f>IFERROR(AVERAGEIF(RD[[#This Row],[POA_Down_MCR (KWh/m2)]:[POA_Down_Ph3 (KWh/m2)22]],"&lt;&gt;0",RD[[#This Row],[POA_Down_MCR (KWh/m2)]:[POA_Down_Ph3 (KWh/m2)22]]),"")</f>
        <v>0.9537214943921043</v>
      </c>
      <c r="EO87" s="127">
        <f>IFERROR(AVERAGEIF(RD[[#This Row],[GHI_UP_MCR (KWh/m2)]:[GHI_UP_IS1 (KWh/m2)]],"&lt;&gt;0",RD[[#This Row],[GHI_UP_MCR (KWh/m2)]:[GHI_UP_IS1 (KWh/m2)]]),"")</f>
        <v>4.9951919353970391</v>
      </c>
      <c r="EP87" s="127">
        <f>IFERROR(AVERAGEIF(RD[[#This Row],[GHI_Down_MCR (KWh/m2)]:[GHI_Down_IS1 (KWh/m2)]],"&lt;&gt;0",RD[[#This Row],[GHI_Down_MCR (KWh/m2)]:[GHI_Down_IS1 (KWh/m2)]]),"")</f>
        <v>0.74772012427097323</v>
      </c>
      <c r="EQ87" s="128">
        <v>640.30499999999995</v>
      </c>
      <c r="ER87" s="128">
        <v>965.28599999999994</v>
      </c>
      <c r="ES87" s="128">
        <v>101.658</v>
      </c>
      <c r="ET87" s="128">
        <v>292.62599999999998</v>
      </c>
      <c r="EU87" s="128">
        <v>213.857</v>
      </c>
      <c r="EV87" s="128">
        <v>317.976</v>
      </c>
      <c r="EW87" s="128"/>
      <c r="EX87" s="128">
        <v>107.18600000000001</v>
      </c>
      <c r="EY87" s="128">
        <v>212144</v>
      </c>
      <c r="EZ87" s="128">
        <v>283608</v>
      </c>
      <c r="FA87" s="128">
        <v>150.26400000000001</v>
      </c>
      <c r="FB87" s="128">
        <v>113.169</v>
      </c>
      <c r="FC87" s="128">
        <v>307.43200000000002</v>
      </c>
      <c r="FD87" s="128">
        <v>132.54300000000001</v>
      </c>
      <c r="FE87" s="128">
        <v>0.122</v>
      </c>
      <c r="FF87" s="128">
        <v>0</v>
      </c>
      <c r="FG87" s="128">
        <v>239.54900000000001</v>
      </c>
      <c r="FH87" s="291" t="str">
        <f>IF((RD[[#This Row],[33 kV_Wind_F1_Ex]]-EQ86)*165000&lt;=0,"",(RD[[#This Row],[33 kV_Wind_F1_Ex]]-EQ86)*165000)</f>
        <v/>
      </c>
      <c r="FI87" s="292">
        <f>IF((RD[[#This Row],[33 kV_Wind_F2_Ex]]-ER86)*165000&lt;=0,"",(RD[[#This Row],[33 kV_Wind_F2_Ex]]-ER86)*165000)</f>
        <v>491699.99999998423</v>
      </c>
      <c r="FJ87" s="131">
        <f>IF((RD[[#This Row],[33 kV_Wind_F3_Ex]]-ES86)*225000&lt;=0,"",(RD[[#This Row],[33 kV_Wind_F3_Ex]]-ES86)*225000)</f>
        <v>179999.99999999936</v>
      </c>
      <c r="FK87" s="131">
        <f>IF((RD[[#This Row],[33 kV_Wind_F4_Ex]]-ET86)*165000&lt;=0,"",(RD[[#This Row],[33 kV_Wind_F4_Ex]]-ET86)*165000)</f>
        <v>437579.99999999785</v>
      </c>
      <c r="FL87" s="228">
        <f>IF((RD[[#This Row],[33 kV_Solar_F1_Ex]]-EU86)*225000&lt;=0,"",(RD[[#This Row],[33 kV_Solar_F1_Ex]]-EU86)*225000)</f>
        <v>127350.00000000057</v>
      </c>
      <c r="FM87" s="132">
        <f>IF((RD[[#This Row],[33kV_Solar_F2_Ex]]-EV86)*225000&lt;=0,"",(RD[[#This Row],[33kV_Solar_F2_Ex]]-EV86)*225000)</f>
        <v>91124.999999993859</v>
      </c>
      <c r="FN87" s="292"/>
      <c r="FO87" s="131">
        <f>IF((RD[[#This Row],[33kV_Solar_F4_Ex]]-EX86)*225000&lt;=0,"",(RD[[#This Row],[33kV_Solar_F4_Ex]]-EX86)*225000)</f>
        <v>137475.00000000096</v>
      </c>
      <c r="FP87" s="292">
        <f>IF((RD[[#This Row],[33kV_OG1_Ex]]-EY86)*1000&lt;=0,0,(RD[[#This Row],[33kV_OG1_Ex]]-EY86)*1000)</f>
        <v>357000</v>
      </c>
      <c r="FQ87" s="228">
        <f>IFERROR(IF((RD[[#This Row],[33kV_OG2_Ex]]-EZ86)*1000&lt;=0,0,(RD[[#This Row],[33kV_OG2_Ex]]-EZ86)*1000),0)</f>
        <v>1110000</v>
      </c>
      <c r="FR87" s="132">
        <f>IF((RD[[#This Row],[220kV_TX1_Ex]]-FA86)*800000&lt;=0,0,(RD[[#This Row],[220kV_TX1_Ex]]-FA86)*800000)</f>
        <v>351999.9999999982</v>
      </c>
      <c r="FS87" s="228">
        <f>IF((RD[[#This Row],[220kV_Tx2_Ex]]-FB86)*800000&lt;=0,0,(RD[[#This Row],[220kV_Tx2_Ex]]-FB86)*800000)</f>
        <v>1101599.9999999963</v>
      </c>
      <c r="FT87" s="292">
        <f>IF((RD[[#This Row],[220kV_TL_TVM_Ex]]-FC86)*1600000&lt;=0,0,(RD[[#This Row],[220kV_TL_TVM_Ex]]-FC86)*1600000)</f>
        <v>1454399.999999987</v>
      </c>
      <c r="FU87" s="292">
        <f>IF((RD[[#This Row],[220kV_C&amp;R_PQM_Ex]]-FD86)*1600000&lt;=0,"",(RD[[#This Row],[220kV_C&amp;R_PQM_Ex]]-FD86)*1600000)</f>
        <v>1459200.0000000098</v>
      </c>
      <c r="FV87" s="228">
        <f>IFERROR(IF((RD[[#This Row],[220KV_C&amp;R_PQM_Im]]-FE86)*1600000&lt;=0,0,(RD[[#This Row],[220KV_C&amp;R_PQM_Im]]-FE86)*1600000),"")</f>
        <v>0</v>
      </c>
      <c r="FW87" s="228">
        <f>(RD[[#This Row],[33kV_Aux1_Im]]-FB84)</f>
        <v>-109.559</v>
      </c>
      <c r="FX87" s="228">
        <f>IF((RD[[#This Row],[33kV_Aux2_Im]]-FG86)*1000&lt;=0,"",(RD[[#This Row],[33kV_Aux2_Im]]-FG86)*1000)</f>
        <v>379.99999999999545</v>
      </c>
      <c r="FY87" s="292">
        <f>IFERROR(RD[[#This Row],[33kV_OG1_Energy (MWh)]]+RD[[#This Row],[33kV_OG2_Energy (MWh)]],"")</f>
        <v>1467000</v>
      </c>
      <c r="FZ87" s="292">
        <f>IFERROR(RD[[#This Row],[220kV_TL_TVM Energy (MWh)]]-RD[[#This Row],[220KV_C&amp;R_PQM_im (MWh)]],"")</f>
        <v>1454399.999999987</v>
      </c>
      <c r="GA87" s="229">
        <f>IFERROR(RD[[#This Row],[33 kV Total Export (MWH)]]/RD[[#This Row],[220 KV Net Export (MWh)]]-1,"")</f>
        <v>8.6633663366426639E-3</v>
      </c>
      <c r="GB87" s="230">
        <f>IFERROR((RD[[#This Row],[Sunset Time (POA&lt;20 W/m2)]]-RD[[#This Row],[Sunrise Time (POA&gt;20 W/m2)]])*24,0)</f>
        <v>12.366666666666665</v>
      </c>
      <c r="GC87" s="231">
        <f>IFERROR(SUM(RD[[#This Row],[33 kV_Solar_F1_Energy (kWh)]:[33 kV_Solar_F4_Energy (MWh)]])+(RD[[#This Row],[33 kV_Wind_F3_Energy (MWh)]])-(RD[[#This Row],[33 kV Line Loss (%)]]*RD[[#This Row],[220 KV Net Export (MWh)]]),"")</f>
        <v>523349.99999998166</v>
      </c>
      <c r="GD87" s="57">
        <f t="shared" si="198"/>
        <v>535949.99999999476</v>
      </c>
      <c r="GE87" s="143">
        <v>162.57</v>
      </c>
      <c r="GF87" s="57">
        <f t="shared" si="200"/>
        <v>929279.99999998207</v>
      </c>
      <c r="GG87" s="8">
        <f>IFERROR(RD[[#This Row],[Wind Export (33 kV)]]*(1-RD[[#This Row],[33 kV Line Loss (%)]]),RD[[#This Row],[Wind Export (33 kV)]])</f>
        <v>921229.30693066691</v>
      </c>
      <c r="GH87" s="144"/>
      <c r="GI87" s="144"/>
      <c r="GJ87" t="str">
        <f>IFERROR(RD[[#This Row],[E_AC (WPR)]]/RD[[#This Row],[E_DC (WPR)]],"")</f>
        <v/>
      </c>
    </row>
    <row r="88" spans="1:192">
      <c r="A88" s="124">
        <f t="shared" si="195"/>
        <v>45828</v>
      </c>
      <c r="B88" s="129">
        <f>YEAR(RD[[#This Row],[Date]])+IF(MONTH(RD[[#This Row],[Date]])&gt;=4,1,0)</f>
        <v>2026</v>
      </c>
      <c r="C88" s="129">
        <f>YEAR(RD[[#This Row],[Date]])</f>
        <v>2025</v>
      </c>
      <c r="D88" s="130">
        <f t="shared" si="199"/>
        <v>45809</v>
      </c>
      <c r="E88" s="129">
        <f>DAY(EOMONTH(RD[[#This Row],[Date]],0))</f>
        <v>30</v>
      </c>
      <c r="F88" s="136">
        <v>0.2590277777777778</v>
      </c>
      <c r="G88" s="136">
        <v>0.77083333333333337</v>
      </c>
      <c r="H88" s="126">
        <v>7104</v>
      </c>
      <c r="I88" s="126">
        <v>7276</v>
      </c>
      <c r="J88" s="126">
        <v>7036</v>
      </c>
      <c r="K88" s="126">
        <v>6777</v>
      </c>
      <c r="L88" s="126">
        <v>6982</v>
      </c>
      <c r="M88" s="126">
        <v>6906</v>
      </c>
      <c r="N88" s="126">
        <v>7136</v>
      </c>
      <c r="O88" s="126">
        <v>6972</v>
      </c>
      <c r="P88" s="126">
        <v>6972</v>
      </c>
      <c r="Q88" s="126">
        <v>7026</v>
      </c>
      <c r="R88" s="126">
        <v>6901</v>
      </c>
      <c r="S88" s="126">
        <v>6875</v>
      </c>
      <c r="T88" s="126">
        <v>6811</v>
      </c>
      <c r="U88" s="126">
        <v>7270</v>
      </c>
      <c r="V88" s="126">
        <v>5090</v>
      </c>
      <c r="W88" s="126">
        <v>4807</v>
      </c>
      <c r="X88" s="126">
        <v>4861</v>
      </c>
      <c r="Y88" s="126">
        <v>4596</v>
      </c>
      <c r="Z88" s="126">
        <v>7170</v>
      </c>
      <c r="AA88" s="126">
        <v>7027</v>
      </c>
      <c r="AB88" s="126">
        <v>6027</v>
      </c>
      <c r="AC88" s="126">
        <v>4610</v>
      </c>
      <c r="AD88" s="126">
        <v>7046</v>
      </c>
      <c r="AE88" s="126">
        <v>7065</v>
      </c>
      <c r="AF88" s="126">
        <v>7847</v>
      </c>
      <c r="AG88" s="126">
        <v>8295</v>
      </c>
      <c r="AH88" s="126">
        <v>7705</v>
      </c>
      <c r="AI88" s="126">
        <v>8019</v>
      </c>
      <c r="AJ88" s="126">
        <v>7392</v>
      </c>
      <c r="AK88" s="126">
        <v>7223</v>
      </c>
      <c r="AL88" s="126">
        <v>6696</v>
      </c>
      <c r="AM88" s="126">
        <v>7243</v>
      </c>
      <c r="AN88" s="126">
        <v>5810</v>
      </c>
      <c r="AO88" s="126">
        <v>5782</v>
      </c>
      <c r="AP88" s="126">
        <v>5218</v>
      </c>
      <c r="AQ88" s="126">
        <v>5239</v>
      </c>
      <c r="AR88" s="126">
        <v>5439</v>
      </c>
      <c r="AS88" s="126">
        <v>5622</v>
      </c>
      <c r="AT88" s="126">
        <v>5498</v>
      </c>
      <c r="AU88" s="126">
        <v>5590</v>
      </c>
      <c r="AV88" s="126">
        <v>5880</v>
      </c>
      <c r="AW88" s="126">
        <v>5574</v>
      </c>
      <c r="AX88" s="126">
        <v>5740</v>
      </c>
      <c r="AY88" s="126">
        <v>5854</v>
      </c>
      <c r="AZ88" s="126">
        <v>6116</v>
      </c>
      <c r="BA88" s="126">
        <v>1965</v>
      </c>
      <c r="BB88" s="126">
        <v>5692</v>
      </c>
      <c r="BC88" s="126">
        <v>5684</v>
      </c>
      <c r="BD88" s="126">
        <v>5256</v>
      </c>
      <c r="BE88" s="126">
        <v>5511</v>
      </c>
      <c r="BF88" s="126">
        <v>5633</v>
      </c>
      <c r="BG88" s="126">
        <v>5599</v>
      </c>
      <c r="BH88" s="126">
        <v>5886</v>
      </c>
      <c r="BI88" s="126">
        <v>5065</v>
      </c>
      <c r="BJ88" s="126">
        <v>5367</v>
      </c>
      <c r="BK88" s="126">
        <v>5458</v>
      </c>
      <c r="BL88" s="126">
        <v>5744</v>
      </c>
      <c r="BM88" s="126">
        <v>5570</v>
      </c>
      <c r="BN88" s="126">
        <v>5068</v>
      </c>
      <c r="BO88" s="126">
        <v>5542</v>
      </c>
      <c r="BP88" s="126">
        <v>5502</v>
      </c>
      <c r="BQ88" s="126">
        <v>5453</v>
      </c>
      <c r="BR88" s="126">
        <v>5635</v>
      </c>
      <c r="BS88" s="126">
        <v>5978</v>
      </c>
      <c r="BT88" s="126">
        <v>8024</v>
      </c>
      <c r="BU88" s="126">
        <v>7517</v>
      </c>
      <c r="BV88" s="126">
        <v>8040</v>
      </c>
      <c r="BW88" s="126">
        <v>7752</v>
      </c>
      <c r="BX88" s="126">
        <v>7525</v>
      </c>
      <c r="BY88" s="126">
        <v>6859</v>
      </c>
      <c r="BZ88" s="126">
        <v>8012</v>
      </c>
      <c r="CA88" s="126">
        <v>7708</v>
      </c>
      <c r="CB88" s="126">
        <v>5821</v>
      </c>
      <c r="CC88" s="126">
        <v>4671</v>
      </c>
      <c r="CD88" s="126">
        <v>5429</v>
      </c>
      <c r="CE88" s="126">
        <v>4505</v>
      </c>
      <c r="CF88" s="126">
        <v>3429</v>
      </c>
      <c r="CG88" s="126">
        <v>3122</v>
      </c>
      <c r="CH88" s="126">
        <v>8172</v>
      </c>
      <c r="CI88" s="126">
        <v>8524</v>
      </c>
      <c r="CJ88" s="126">
        <v>8085</v>
      </c>
      <c r="CK88" s="126">
        <v>8712</v>
      </c>
      <c r="CL88" s="126">
        <v>8420</v>
      </c>
      <c r="CM88" s="126">
        <v>5422</v>
      </c>
      <c r="CN88" s="126">
        <v>5287</v>
      </c>
      <c r="CO88" s="126">
        <v>5250</v>
      </c>
      <c r="CP88" s="126">
        <v>5103</v>
      </c>
      <c r="CQ88" s="126">
        <v>4699</v>
      </c>
      <c r="CR88" s="126">
        <v>4154</v>
      </c>
      <c r="CS88" s="126">
        <v>5391</v>
      </c>
      <c r="CT88" s="126">
        <v>5213</v>
      </c>
      <c r="CU88" s="126">
        <v>4957</v>
      </c>
      <c r="CV88" s="126">
        <v>0</v>
      </c>
      <c r="CW88" s="126">
        <v>0</v>
      </c>
      <c r="CX88" s="126">
        <v>0</v>
      </c>
      <c r="CY88" s="126">
        <v>0</v>
      </c>
      <c r="CZ88" s="126">
        <v>357</v>
      </c>
      <c r="DA88" s="126">
        <v>730</v>
      </c>
      <c r="DB88" s="126">
        <v>0</v>
      </c>
      <c r="DC88" s="126">
        <v>1602</v>
      </c>
      <c r="DD88" s="289">
        <v>4.2553780813008109</v>
      </c>
      <c r="DE88" s="289">
        <v>4.2553780813008109</v>
      </c>
      <c r="DF88" s="289">
        <v>4.5816948540245575</v>
      </c>
      <c r="DG88" s="289"/>
      <c r="DH88" s="289"/>
      <c r="DI88" s="289">
        <v>0.79407638911472411</v>
      </c>
      <c r="DJ88" s="289"/>
      <c r="DK88" s="289"/>
      <c r="DL88" s="289">
        <v>4.1505761154019885</v>
      </c>
      <c r="DM88" s="289">
        <v>4.1505761154019885</v>
      </c>
      <c r="DN88" s="289">
        <v>0.61395628545618763</v>
      </c>
      <c r="DO88" s="289"/>
      <c r="DP88" s="289">
        <v>27.259836289222392</v>
      </c>
      <c r="DQ88" s="289"/>
      <c r="DR88" s="289">
        <v>42.575584424898501</v>
      </c>
      <c r="DS88" s="289"/>
      <c r="DT88" s="289">
        <v>74</v>
      </c>
      <c r="DU88" s="289"/>
      <c r="DV88" s="289">
        <v>3</v>
      </c>
      <c r="DW88" s="289"/>
      <c r="DX88" s="289">
        <v>7.2</v>
      </c>
      <c r="DY88" s="289"/>
      <c r="DZ88" s="289">
        <v>16.3</v>
      </c>
      <c r="EA88" s="289"/>
      <c r="EB88" s="127">
        <f>SUM(RD[[#This Row],[IS1_Inv1_M1]:[IS1_Inv1_M2]])</f>
        <v>14380</v>
      </c>
      <c r="EC88" s="127">
        <f>SUM(RD[[#This Row],[IS2_Inv1_M1]:[IS5_Inv1_M4]])</f>
        <v>103018</v>
      </c>
      <c r="ED88" s="127">
        <f>SUM(RD[[#This Row],[IS6_Inv1_M1]:[IS6_Inv2_M2]])+SUM(RD[[#This Row],[IS8_Inv1_M1]:[IS8_Inv4_M2]])</f>
        <v>85254</v>
      </c>
      <c r="EE88" s="127">
        <f>SUM(RD[[#This Row],[IS7_Inv1_M1]:[IS7_Inv1_M2]])</f>
        <v>14111</v>
      </c>
      <c r="EF88" s="127">
        <f>SUM(RD[[#This Row],[IS9_Inv1_M1]:[IS12_Inv2_M4]])</f>
        <v>174970</v>
      </c>
      <c r="EG88" s="127">
        <f>SUM(RD[[#This Row],[IS13_Inv1_M1]:[IS14_Inv1_M4]])</f>
        <v>81863</v>
      </c>
      <c r="EH88" s="127">
        <f>SUM(RD[[#This Row],[IS15_Inv1_M1]:[IS15_Inv2_M1]])</f>
        <v>6551</v>
      </c>
      <c r="EI88" s="127">
        <f>SUM(RD[[#This Row],[IS16_Inv1_M1]:[IS17_Inv2_M2]])</f>
        <v>47335</v>
      </c>
      <c r="EJ88" s="127">
        <f>SUM(RD[[#This Row],[IS18_Inv1_M1]:[IS19_Inv2_M2]])</f>
        <v>40054</v>
      </c>
      <c r="EK88" s="127">
        <f>SUM(RD[[#This Row],[IS20_Inv1_M1]:[IS20_Inv2_M2]])</f>
        <v>2689</v>
      </c>
      <c r="EL88" s="290">
        <f>SUM(RD[[#This Row],[O2R4_P1]:[O2R22_P3]])</f>
        <v>570225</v>
      </c>
      <c r="EM88" s="127">
        <f>IFERROR(AVERAGEIF(RD[[#This Row],[POA_UP_MCR (KWh/m2)]:[POA_UP_Ph3 (KWh/m2)2]],"&lt;&gt;0",RD[[#This Row],[POA_UP_MCR (KWh/m2)]:[POA_UP_Ph3 (KWh/m2)2]]),"")</f>
        <v>4.3641503388753931</v>
      </c>
      <c r="EN88" s="127">
        <f>IFERROR(AVERAGEIF(RD[[#This Row],[POA_Down_MCR (KWh/m2)]:[POA_Down_Ph3 (KWh/m2)22]],"&lt;&gt;0",RD[[#This Row],[POA_Down_MCR (KWh/m2)]:[POA_Down_Ph3 (KWh/m2)22]]),"")</f>
        <v>0.79407638911472411</v>
      </c>
      <c r="EO88" s="127">
        <f>IFERROR(AVERAGEIF(RD[[#This Row],[GHI_UP_MCR (KWh/m2)]:[GHI_UP_IS1 (KWh/m2)]],"&lt;&gt;0",RD[[#This Row],[GHI_UP_MCR (KWh/m2)]:[GHI_UP_IS1 (KWh/m2)]]),"")</f>
        <v>4.1505761154019885</v>
      </c>
      <c r="EP88" s="127">
        <f>IFERROR(AVERAGEIF(RD[[#This Row],[GHI_Down_MCR (KWh/m2)]:[GHI_Down_IS1 (KWh/m2)]],"&lt;&gt;0",RD[[#This Row],[GHI_Down_MCR (KWh/m2)]:[GHI_Down_IS1 (KWh/m2)]]),"")</f>
        <v>0.61395628545618763</v>
      </c>
      <c r="EQ88" s="128">
        <v>640.30499999999995</v>
      </c>
      <c r="ER88" s="128">
        <v>968.23</v>
      </c>
      <c r="ES88" s="128">
        <v>102.404</v>
      </c>
      <c r="ET88" s="128">
        <v>295.375</v>
      </c>
      <c r="EU88" s="128">
        <v>214.465</v>
      </c>
      <c r="EV88" s="128">
        <v>318.49</v>
      </c>
      <c r="EW88" s="128"/>
      <c r="EX88" s="128">
        <v>107.782</v>
      </c>
      <c r="EY88" s="128">
        <v>212531</v>
      </c>
      <c r="EZ88" s="128">
        <v>284714</v>
      </c>
      <c r="FA88" s="128">
        <v>150.74199999999999</v>
      </c>
      <c r="FB88" s="128">
        <v>114.539</v>
      </c>
      <c r="FC88" s="128">
        <v>308.36</v>
      </c>
      <c r="FD88" s="128">
        <v>133.47200000000001</v>
      </c>
      <c r="FE88" s="128">
        <v>0.122</v>
      </c>
      <c r="FF88" s="128">
        <v>0</v>
      </c>
      <c r="FG88" s="128">
        <v>239.929</v>
      </c>
      <c r="FH88" s="291" t="str">
        <f>IF((RD[[#This Row],[33 kV_Wind_F1_Ex]]-EQ87)*165000&lt;=0,"",(RD[[#This Row],[33 kV_Wind_F1_Ex]]-EQ87)*165000)</f>
        <v/>
      </c>
      <c r="FI88" s="292">
        <f>IF((RD[[#This Row],[33 kV_Wind_F2_Ex]]-ER87)*165000&lt;=0,"",(RD[[#This Row],[33 kV_Wind_F2_Ex]]-ER87)*165000)</f>
        <v>485760.00000001217</v>
      </c>
      <c r="FJ88" s="131">
        <f>IF((RD[[#This Row],[33 kV_Wind_F3_Ex]]-ES87)*225000&lt;=0,"",(RD[[#This Row],[33 kV_Wind_F3_Ex]]-ES87)*225000)</f>
        <v>167849.99999999889</v>
      </c>
      <c r="FK88" s="131">
        <f>IF((RD[[#This Row],[33 kV_Wind_F4_Ex]]-ET87)*165000&lt;=0,"",(RD[[#This Row],[33 kV_Wind_F4_Ex]]-ET87)*165000)</f>
        <v>453585.0000000039</v>
      </c>
      <c r="FL88" s="228">
        <f>IF((RD[[#This Row],[33 kV_Solar_F1_Ex]]-EU87)*225000&lt;=0,"",(RD[[#This Row],[33 kV_Solar_F1_Ex]]-EU87)*225000)</f>
        <v>136800.00000000093</v>
      </c>
      <c r="FM88" s="132">
        <f>IF((RD[[#This Row],[33kV_Solar_F2_Ex]]-EV87)*225000&lt;=0,"",(RD[[#This Row],[33kV_Solar_F2_Ex]]-EV87)*225000)</f>
        <v>115650.00000000226</v>
      </c>
      <c r="FN88" s="292"/>
      <c r="FO88" s="131">
        <f>IF((RD[[#This Row],[33kV_Solar_F4_Ex]]-EX87)*225000&lt;=0,"",(RD[[#This Row],[33kV_Solar_F4_Ex]]-EX87)*225000)</f>
        <v>134099.99999999761</v>
      </c>
      <c r="FP88" s="292">
        <f>IF((RD[[#This Row],[33kV_OG1_Ex]]-EY87)*1000&lt;=0,0,(RD[[#This Row],[33kV_OG1_Ex]]-EY87)*1000)</f>
        <v>387000</v>
      </c>
      <c r="FQ88" s="228">
        <f>IFERROR(IF((RD[[#This Row],[33kV_OG2_Ex]]-EZ87)*1000&lt;=0,0,(RD[[#This Row],[33kV_OG2_Ex]]-EZ87)*1000),0)</f>
        <v>1106000</v>
      </c>
      <c r="FR88" s="132">
        <f>IF((RD[[#This Row],[220kV_TX1_Ex]]-FA87)*800000&lt;=0,0,(RD[[#This Row],[220kV_TX1_Ex]]-FA87)*800000)</f>
        <v>382399.99999998417</v>
      </c>
      <c r="FS88" s="228">
        <f>IF((RD[[#This Row],[220kV_Tx2_Ex]]-FB87)*800000&lt;=0,0,(RD[[#This Row],[220kV_Tx2_Ex]]-FB87)*800000)</f>
        <v>1096000.0000000037</v>
      </c>
      <c r="FT88" s="292">
        <f>IF((RD[[#This Row],[220kV_TL_TVM_Ex]]-FC87)*1600000&lt;=0,0,(RD[[#This Row],[220kV_TL_TVM_Ex]]-FC87)*1600000)</f>
        <v>1484799.9999999956</v>
      </c>
      <c r="FU88" s="292">
        <f>IF((RD[[#This Row],[220kV_C&amp;R_PQM_Ex]]-FD87)*1600000&lt;=0,"",(RD[[#This Row],[220kV_C&amp;R_PQM_Ex]]-FD87)*1600000)</f>
        <v>1486400.0000000033</v>
      </c>
      <c r="FV88" s="228">
        <f>IFERROR(IF((RD[[#This Row],[220KV_C&amp;R_PQM_Im]]-FE87)*1600000&lt;=0,0,(RD[[#This Row],[220KV_C&amp;R_PQM_Im]]-FE87)*1600000),"")</f>
        <v>0</v>
      </c>
      <c r="FW88" s="228">
        <f>(RD[[#This Row],[33kV_Aux1_Im]]-FB85)</f>
        <v>-110.622</v>
      </c>
      <c r="FX88" s="228">
        <f>IF((RD[[#This Row],[33kV_Aux2_Im]]-FG87)*1000&lt;=0,"",(RD[[#This Row],[33kV_Aux2_Im]]-FG87)*1000)</f>
        <v>379.99999999999545</v>
      </c>
      <c r="FY88" s="292">
        <f>IFERROR(RD[[#This Row],[33kV_OG1_Energy (MWh)]]+RD[[#This Row],[33kV_OG2_Energy (MWh)]],"")</f>
        <v>1493000</v>
      </c>
      <c r="FZ88" s="292">
        <f>IFERROR(RD[[#This Row],[220kV_TL_TVM Energy (MWh)]]-RD[[#This Row],[220KV_C&amp;R_PQM_im (MWh)]],"")</f>
        <v>1484799.9999999956</v>
      </c>
      <c r="GA88" s="229">
        <f>IFERROR(RD[[#This Row],[33 kV Total Export (MWH)]]/RD[[#This Row],[220 KV Net Export (MWh)]]-1,"")</f>
        <v>5.5226293103478596E-3</v>
      </c>
      <c r="GB88" s="230">
        <f>IFERROR((RD[[#This Row],[Sunset Time (POA&lt;20 W/m2)]]-RD[[#This Row],[Sunrise Time (POA&gt;20 W/m2)]])*24,0)</f>
        <v>12.283333333333335</v>
      </c>
      <c r="GC88" s="231">
        <f>IFERROR(SUM(RD[[#This Row],[33 kV_Solar_F1_Energy (kWh)]:[33 kV_Solar_F4_Energy (MWh)]])+(RD[[#This Row],[33 kV_Wind_F3_Energy (MWh)]])-(RD[[#This Row],[33 kV Line Loss (%)]]*RD[[#This Row],[220 KV Net Export (MWh)]]),"")</f>
        <v>546199.99999999534</v>
      </c>
      <c r="GD88" s="57">
        <f t="shared" si="198"/>
        <v>554399.99999999977</v>
      </c>
      <c r="GE88" s="143">
        <v>162.72</v>
      </c>
      <c r="GF88" s="57">
        <f t="shared" si="200"/>
        <v>939345.00000001607</v>
      </c>
      <c r="GG88" s="8">
        <f>IFERROR(RD[[#This Row],[Wind Export (33 kV)]]*(1-RD[[#This Row],[33 kV Line Loss (%)]]),RD[[#This Row],[Wind Export (33 kV)]])</f>
        <v>934157.34577048721</v>
      </c>
      <c r="GH88" s="144"/>
      <c r="GI88" s="144"/>
      <c r="GJ88" t="str">
        <f>IFERROR(RD[[#This Row],[E_AC (WPR)]]/RD[[#This Row],[E_DC (WPR)]],"")</f>
        <v/>
      </c>
    </row>
    <row r="89" spans="1:192">
      <c r="A89" s="124">
        <f t="shared" si="195"/>
        <v>45829</v>
      </c>
      <c r="B89" s="129">
        <f>YEAR(RD[[#This Row],[Date]])+IF(MONTH(RD[[#This Row],[Date]])&gt;=4,1,0)</f>
        <v>2026</v>
      </c>
      <c r="C89" s="129">
        <f>YEAR(RD[[#This Row],[Date]])</f>
        <v>2025</v>
      </c>
      <c r="D89" s="130">
        <f t="shared" si="199"/>
        <v>45809</v>
      </c>
      <c r="E89" s="129">
        <f>DAY(EOMONTH(RD[[#This Row],[Date]],0))</f>
        <v>30</v>
      </c>
      <c r="F89" s="136">
        <v>0.27152777777777776</v>
      </c>
      <c r="G89" s="136">
        <v>0.7729166666666667</v>
      </c>
      <c r="H89" s="126">
        <v>8879</v>
      </c>
      <c r="I89" s="126">
        <v>8900</v>
      </c>
      <c r="J89" s="126">
        <v>8798</v>
      </c>
      <c r="K89" s="126">
        <v>8471</v>
      </c>
      <c r="L89" s="126">
        <v>8621</v>
      </c>
      <c r="M89" s="126">
        <v>8638</v>
      </c>
      <c r="N89" s="126">
        <v>8788</v>
      </c>
      <c r="O89" s="126">
        <v>8763</v>
      </c>
      <c r="P89" s="126">
        <v>8639</v>
      </c>
      <c r="Q89" s="126">
        <v>8711</v>
      </c>
      <c r="R89" s="126">
        <v>8629</v>
      </c>
      <c r="S89" s="126">
        <v>8684</v>
      </c>
      <c r="T89" s="126">
        <v>8510</v>
      </c>
      <c r="U89" s="126">
        <v>8880</v>
      </c>
      <c r="V89" s="126">
        <v>6295</v>
      </c>
      <c r="W89" s="126">
        <v>6010</v>
      </c>
      <c r="X89" s="126">
        <v>6094</v>
      </c>
      <c r="Y89" s="126">
        <v>5923</v>
      </c>
      <c r="Z89" s="126">
        <v>8897</v>
      </c>
      <c r="AA89" s="126">
        <v>8802</v>
      </c>
      <c r="AB89" s="126">
        <v>7833</v>
      </c>
      <c r="AC89" s="126">
        <v>6318</v>
      </c>
      <c r="AD89" s="126">
        <v>8940</v>
      </c>
      <c r="AE89" s="126">
        <v>8969</v>
      </c>
      <c r="AF89" s="126">
        <v>9012</v>
      </c>
      <c r="AG89" s="126">
        <v>9419</v>
      </c>
      <c r="AH89" s="126">
        <v>9815</v>
      </c>
      <c r="AI89" s="126">
        <v>10299</v>
      </c>
      <c r="AJ89" s="126">
        <v>8759</v>
      </c>
      <c r="AK89" s="126">
        <v>8588</v>
      </c>
      <c r="AL89" s="126">
        <v>8552</v>
      </c>
      <c r="AM89" s="126">
        <v>9124</v>
      </c>
      <c r="AN89" s="126">
        <v>6409</v>
      </c>
      <c r="AO89" s="126">
        <v>6405</v>
      </c>
      <c r="AP89" s="126">
        <v>5848</v>
      </c>
      <c r="AQ89" s="126">
        <v>5896</v>
      </c>
      <c r="AR89" s="126">
        <v>6148</v>
      </c>
      <c r="AS89" s="126">
        <v>6290</v>
      </c>
      <c r="AT89" s="126">
        <v>6170</v>
      </c>
      <c r="AU89" s="126">
        <v>6205</v>
      </c>
      <c r="AV89" s="126">
        <v>6613</v>
      </c>
      <c r="AW89" s="126">
        <v>6274</v>
      </c>
      <c r="AX89" s="126">
        <v>6391</v>
      </c>
      <c r="AY89" s="126">
        <v>6469</v>
      </c>
      <c r="AZ89" s="126">
        <v>6734</v>
      </c>
      <c r="BA89" s="126">
        <v>2385</v>
      </c>
      <c r="BB89" s="126">
        <v>6345</v>
      </c>
      <c r="BC89" s="126">
        <v>6390</v>
      </c>
      <c r="BD89" s="126">
        <v>5961</v>
      </c>
      <c r="BE89" s="126">
        <v>6184</v>
      </c>
      <c r="BF89" s="126">
        <v>6340</v>
      </c>
      <c r="BG89" s="126">
        <v>6245</v>
      </c>
      <c r="BH89" s="126">
        <v>6622</v>
      </c>
      <c r="BI89" s="126">
        <v>5816</v>
      </c>
      <c r="BJ89" s="126">
        <v>6056</v>
      </c>
      <c r="BK89" s="126">
        <v>6144</v>
      </c>
      <c r="BL89" s="126">
        <v>6325</v>
      </c>
      <c r="BM89" s="126">
        <v>6251</v>
      </c>
      <c r="BN89" s="126">
        <v>5790</v>
      </c>
      <c r="BO89" s="126">
        <v>6214</v>
      </c>
      <c r="BP89" s="126">
        <v>6188</v>
      </c>
      <c r="BQ89" s="126">
        <v>6136</v>
      </c>
      <c r="BR89" s="126">
        <v>6277</v>
      </c>
      <c r="BS89" s="126">
        <v>6548</v>
      </c>
      <c r="BT89" s="126">
        <v>9156</v>
      </c>
      <c r="BU89" s="126">
        <v>8710</v>
      </c>
      <c r="BV89" s="126">
        <v>9133</v>
      </c>
      <c r="BW89" s="126">
        <v>8900</v>
      </c>
      <c r="BX89" s="126">
        <v>8758</v>
      </c>
      <c r="BY89" s="126">
        <v>8056</v>
      </c>
      <c r="BZ89" s="126">
        <v>9177</v>
      </c>
      <c r="CA89" s="126">
        <v>8871</v>
      </c>
      <c r="CB89" s="126">
        <v>6685</v>
      </c>
      <c r="CC89" s="126">
        <v>5511</v>
      </c>
      <c r="CD89" s="126">
        <v>6252</v>
      </c>
      <c r="CE89" s="126">
        <v>5367</v>
      </c>
      <c r="CF89" s="126">
        <v>4176</v>
      </c>
      <c r="CG89" s="126">
        <v>3810</v>
      </c>
      <c r="CH89" s="126">
        <v>9756</v>
      </c>
      <c r="CI89" s="126">
        <v>10209</v>
      </c>
      <c r="CJ89" s="126">
        <v>9478</v>
      </c>
      <c r="CK89" s="126">
        <v>10332</v>
      </c>
      <c r="CL89" s="126">
        <v>10075</v>
      </c>
      <c r="CM89" s="126">
        <v>6437</v>
      </c>
      <c r="CN89" s="126">
        <v>5905</v>
      </c>
      <c r="CO89" s="126">
        <v>5862</v>
      </c>
      <c r="CP89" s="126">
        <v>5720</v>
      </c>
      <c r="CQ89" s="126">
        <v>5330</v>
      </c>
      <c r="CR89" s="126">
        <v>4707</v>
      </c>
      <c r="CS89" s="126">
        <v>6090</v>
      </c>
      <c r="CT89" s="126">
        <v>5917</v>
      </c>
      <c r="CU89" s="126">
        <v>5577</v>
      </c>
      <c r="CV89" s="126">
        <v>0</v>
      </c>
      <c r="CW89" s="126">
        <v>0</v>
      </c>
      <c r="CX89" s="126">
        <v>0</v>
      </c>
      <c r="CY89" s="126">
        <v>0</v>
      </c>
      <c r="CZ89" s="126">
        <v>429</v>
      </c>
      <c r="DA89" s="126">
        <v>872</v>
      </c>
      <c r="DB89" s="126">
        <v>0</v>
      </c>
      <c r="DC89" s="126">
        <v>1883</v>
      </c>
      <c r="DD89" s="289">
        <v>5.6544641655140637</v>
      </c>
      <c r="DE89" s="289">
        <v>5.6544641655140637</v>
      </c>
      <c r="DF89" s="289">
        <v>5.3577850783771321</v>
      </c>
      <c r="DG89" s="289"/>
      <c r="DH89" s="289"/>
      <c r="DI89" s="289">
        <v>1.0210672793914246</v>
      </c>
      <c r="DJ89" s="289"/>
      <c r="DK89" s="289"/>
      <c r="DL89" s="289">
        <v>5.4041040912863059</v>
      </c>
      <c r="DM89" s="289">
        <v>5.4041040912863059</v>
      </c>
      <c r="DN89" s="289">
        <v>0.79658136837252169</v>
      </c>
      <c r="DO89" s="289"/>
      <c r="DP89" s="289">
        <v>28.232406639004111</v>
      </c>
      <c r="DQ89" s="289"/>
      <c r="DR89" s="289">
        <v>49.024627179836536</v>
      </c>
      <c r="DS89" s="289"/>
      <c r="DT89" s="289">
        <v>67.283931133429093</v>
      </c>
      <c r="DU89" s="289"/>
      <c r="DV89" s="289">
        <v>0</v>
      </c>
      <c r="DW89" s="289"/>
      <c r="DX89" s="289">
        <v>7.3</v>
      </c>
      <c r="DY89" s="289"/>
      <c r="DZ89" s="289">
        <v>15.4</v>
      </c>
      <c r="EA89" s="289"/>
      <c r="EB89" s="127">
        <f>SUM(RD[[#This Row],[IS1_Inv1_M1]:[IS1_Inv1_M2]])</f>
        <v>17779</v>
      </c>
      <c r="EC89" s="127">
        <f>SUM(RD[[#This Row],[IS2_Inv1_M1]:[IS5_Inv1_M4]])</f>
        <v>128454</v>
      </c>
      <c r="ED89" s="127">
        <f>SUM(RD[[#This Row],[IS6_Inv1_M1]:[IS6_Inv2_M2]])+SUM(RD[[#This Row],[IS8_Inv1_M1]:[IS8_Inv4_M2]])</f>
        <v>105418</v>
      </c>
      <c r="EE89" s="127">
        <f>SUM(RD[[#This Row],[IS7_Inv1_M1]:[IS7_Inv1_M2]])</f>
        <v>17909</v>
      </c>
      <c r="EF89" s="127">
        <f>SUM(RD[[#This Row],[IS9_Inv1_M1]:[IS12_Inv2_M4]])</f>
        <v>196069</v>
      </c>
      <c r="EG89" s="127">
        <f>SUM(RD[[#This Row],[IS13_Inv1_M1]:[IS14_Inv1_M4]])</f>
        <v>94576</v>
      </c>
      <c r="EH89" s="127">
        <f>SUM(RD[[#This Row],[IS15_Inv1_M1]:[IS15_Inv2_M1]])</f>
        <v>7986</v>
      </c>
      <c r="EI89" s="127">
        <f>SUM(RD[[#This Row],[IS16_Inv1_M1]:[IS17_Inv2_M2]])</f>
        <v>56287</v>
      </c>
      <c r="EJ89" s="127">
        <f>SUM(RD[[#This Row],[IS18_Inv1_M1]:[IS19_Inv2_M2]])</f>
        <v>45108</v>
      </c>
      <c r="EK89" s="127">
        <f>SUM(RD[[#This Row],[IS20_Inv1_M1]:[IS20_Inv2_M2]])</f>
        <v>3184</v>
      </c>
      <c r="EL89" s="290">
        <f>SUM(RD[[#This Row],[O2R4_P1]:[O2R22_P3]])</f>
        <v>672770</v>
      </c>
      <c r="EM89" s="127">
        <f>IFERROR(AVERAGEIF(RD[[#This Row],[POA_UP_MCR (KWh/m2)]:[POA_UP_Ph3 (KWh/m2)2]],"&lt;&gt;0",RD[[#This Row],[POA_UP_MCR (KWh/m2)]:[POA_UP_Ph3 (KWh/m2)2]]),"")</f>
        <v>5.5555711364684202</v>
      </c>
      <c r="EN89" s="127">
        <f>IFERROR(AVERAGEIF(RD[[#This Row],[POA_Down_MCR (KWh/m2)]:[POA_Down_Ph3 (KWh/m2)22]],"&lt;&gt;0",RD[[#This Row],[POA_Down_MCR (KWh/m2)]:[POA_Down_Ph3 (KWh/m2)22]]),"")</f>
        <v>1.0210672793914246</v>
      </c>
      <c r="EO89" s="127">
        <f>IFERROR(AVERAGEIF(RD[[#This Row],[GHI_UP_MCR (KWh/m2)]:[GHI_UP_IS1 (KWh/m2)]],"&lt;&gt;0",RD[[#This Row],[GHI_UP_MCR (KWh/m2)]:[GHI_UP_IS1 (KWh/m2)]]),"")</f>
        <v>5.4041040912863059</v>
      </c>
      <c r="EP89" s="127">
        <f>IFERROR(AVERAGEIF(RD[[#This Row],[GHI_Down_MCR (KWh/m2)]:[GHI_Down_IS1 (KWh/m2)]],"&lt;&gt;0",RD[[#This Row],[GHI_Down_MCR (KWh/m2)]:[GHI_Down_IS1 (KWh/m2)]]),"")</f>
        <v>0.79658136837252169</v>
      </c>
      <c r="EQ89" s="128">
        <v>640.30499999999995</v>
      </c>
      <c r="ER89" s="128">
        <v>971.00699999999995</v>
      </c>
      <c r="ES89" s="128">
        <v>103.24</v>
      </c>
      <c r="ET89" s="128">
        <v>297.899</v>
      </c>
      <c r="EU89" s="128">
        <v>215.19800000000001</v>
      </c>
      <c r="EV89" s="128">
        <v>319.13099999999997</v>
      </c>
      <c r="EW89" s="128"/>
      <c r="EX89" s="128">
        <v>108.479</v>
      </c>
      <c r="EY89" s="128">
        <v>212997</v>
      </c>
      <c r="EZ89" s="128">
        <v>285777</v>
      </c>
      <c r="FA89" s="128">
        <v>151.31800000000001</v>
      </c>
      <c r="FB89" s="128">
        <v>115.85</v>
      </c>
      <c r="FC89" s="128">
        <v>309.31</v>
      </c>
      <c r="FD89" s="128">
        <v>134.41999999999999</v>
      </c>
      <c r="FE89" s="128">
        <v>0.122</v>
      </c>
      <c r="FF89" s="128">
        <v>0</v>
      </c>
      <c r="FG89" s="128">
        <v>240.29900000000001</v>
      </c>
      <c r="FH89" s="291" t="str">
        <f>IF((RD[[#This Row],[33 kV_Wind_F1_Ex]]-EQ88)*165000&lt;=0,"",(RD[[#This Row],[33 kV_Wind_F1_Ex]]-EQ88)*165000)</f>
        <v/>
      </c>
      <c r="FI89" s="292">
        <f>IF((RD[[#This Row],[33 kV_Wind_F2_Ex]]-ER88)*165000&lt;=0,"",(RD[[#This Row],[33 kV_Wind_F2_Ex]]-ER88)*165000)</f>
        <v>458204.99999998842</v>
      </c>
      <c r="FJ89" s="131">
        <f>IF((RD[[#This Row],[33 kV_Wind_F3_Ex]]-ES88)*225000&lt;=0,"",(RD[[#This Row],[33 kV_Wind_F3_Ex]]-ES88)*225000)</f>
        <v>188099.99999999968</v>
      </c>
      <c r="FK89" s="131">
        <f>IF((RD[[#This Row],[33 kV_Wind_F4_Ex]]-ET88)*165000&lt;=0,"",(RD[[#This Row],[33 kV_Wind_F4_Ex]]-ET88)*165000)</f>
        <v>416460.00000000017</v>
      </c>
      <c r="FL89" s="228">
        <f>IF((RD[[#This Row],[33 kV_Solar_F1_Ex]]-EU88)*225000&lt;=0,"",(RD[[#This Row],[33 kV_Solar_F1_Ex]]-EU88)*225000)</f>
        <v>164925.00000000093</v>
      </c>
      <c r="FM89" s="132">
        <f>IF((RD[[#This Row],[33kV_Solar_F2_Ex]]-EV88)*225000&lt;=0,"",(RD[[#This Row],[33kV_Solar_F2_Ex]]-EV88)*225000)</f>
        <v>144224.99999999162</v>
      </c>
      <c r="FN89" s="292"/>
      <c r="FO89" s="131">
        <f>IF((RD[[#This Row],[33kV_Solar_F4_Ex]]-EX88)*225000&lt;=0,"",(RD[[#This Row],[33kV_Solar_F4_Ex]]-EX88)*225000)</f>
        <v>156825.00000000061</v>
      </c>
      <c r="FP89" s="292">
        <f>IF((RD[[#This Row],[33kV_OG1_Ex]]-EY88)*1000&lt;=0,0,(RD[[#This Row],[33kV_OG1_Ex]]-EY88)*1000)</f>
        <v>466000</v>
      </c>
      <c r="FQ89" s="228">
        <f>IFERROR(IF((RD[[#This Row],[33kV_OG2_Ex]]-EZ88)*1000&lt;=0,0,(RD[[#This Row],[33kV_OG2_Ex]]-EZ88)*1000),0)</f>
        <v>1063000</v>
      </c>
      <c r="FR89" s="132">
        <f>IF((RD[[#This Row],[220kV_TX1_Ex]]-FA88)*800000&lt;=0,0,(RD[[#This Row],[220kV_TX1_Ex]]-FA88)*800000)</f>
        <v>460800.00000001746</v>
      </c>
      <c r="FS89" s="228">
        <f>IF((RD[[#This Row],[220kV_Tx2_Ex]]-FB88)*800000&lt;=0,0,(RD[[#This Row],[220kV_Tx2_Ex]]-FB88)*800000)</f>
        <v>1048799.9999999942</v>
      </c>
      <c r="FT89" s="292">
        <f>IF((RD[[#This Row],[220kV_TL_TVM_Ex]]-FC88)*1600000&lt;=0,0,(RD[[#This Row],[220kV_TL_TVM_Ex]]-FC88)*1600000)</f>
        <v>1519999.9999999818</v>
      </c>
      <c r="FU89" s="292">
        <f>IF((RD[[#This Row],[220kV_C&amp;R_PQM_Ex]]-FD88)*1600000&lt;=0,"",(RD[[#This Row],[220kV_C&amp;R_PQM_Ex]]-FD88)*1600000)</f>
        <v>1516799.9999999665</v>
      </c>
      <c r="FV89" s="228">
        <f>IFERROR(IF((RD[[#This Row],[220KV_C&amp;R_PQM_Im]]-FE88)*1600000&lt;=0,0,(RD[[#This Row],[220KV_C&amp;R_PQM_Im]]-FE88)*1600000),"")</f>
        <v>0</v>
      </c>
      <c r="FW89" s="228">
        <f>(RD[[#This Row],[33kV_Aux1_Im]]-FB86)</f>
        <v>-111.792</v>
      </c>
      <c r="FX89" s="228">
        <f>IF((RD[[#This Row],[33kV_Aux2_Im]]-FG88)*1000&lt;=0,"",(RD[[#This Row],[33kV_Aux2_Im]]-FG88)*1000)</f>
        <v>370.00000000000455</v>
      </c>
      <c r="FY89" s="292">
        <f>IFERROR(RD[[#This Row],[33kV_OG1_Energy (MWh)]]+RD[[#This Row],[33kV_OG2_Energy (MWh)]],"")</f>
        <v>1529000</v>
      </c>
      <c r="FZ89" s="292">
        <f>IFERROR(RD[[#This Row],[220kV_TL_TVM Energy (MWh)]]-RD[[#This Row],[220KV_C&amp;R_PQM_im (MWh)]],"")</f>
        <v>1519999.9999999818</v>
      </c>
      <c r="GA89" s="229">
        <f>IFERROR(RD[[#This Row],[33 kV Total Export (MWH)]]/RD[[#This Row],[220 KV Net Export (MWh)]]-1,"")</f>
        <v>5.9210526315909284E-3</v>
      </c>
      <c r="GB89" s="230">
        <f>IFERROR((RD[[#This Row],[Sunset Time (POA&lt;20 W/m2)]]-RD[[#This Row],[Sunrise Time (POA&gt;20 W/m2)]])*24,0)</f>
        <v>12.033333333333333</v>
      </c>
      <c r="GC89" s="231">
        <f>IFERROR(SUM(RD[[#This Row],[33 kV_Solar_F1_Energy (kWh)]:[33 kV_Solar_F4_Energy (MWh)]])+(RD[[#This Row],[33 kV_Wind_F3_Energy (MWh)]])-(RD[[#This Row],[33 kV Line Loss (%)]]*RD[[#This Row],[220 KV Net Export (MWh)]]),"")</f>
        <v>645074.99999997462</v>
      </c>
      <c r="GD89" s="57">
        <f t="shared" si="198"/>
        <v>654074.99999999278</v>
      </c>
      <c r="GE89" s="143">
        <v>162.72</v>
      </c>
      <c r="GF89" s="57">
        <f t="shared" si="200"/>
        <v>874664.99999998859</v>
      </c>
      <c r="GG89" s="8">
        <f>IFERROR(RD[[#This Row],[Wind Export (33 kV)]]*(1-RD[[#This Row],[33 kV Line Loss (%)]]),RD[[#This Row],[Wind Export (33 kV)]])</f>
        <v>869486.06249997823</v>
      </c>
      <c r="GH89" s="144"/>
      <c r="GI89" s="144"/>
      <c r="GJ89" t="str">
        <f>IFERROR(RD[[#This Row],[E_AC (WPR)]]/RD[[#This Row],[E_DC (WPR)]],"")</f>
        <v/>
      </c>
    </row>
    <row r="90" spans="1:192">
      <c r="A90" s="124">
        <f t="shared" si="195"/>
        <v>45830</v>
      </c>
      <c r="B90" s="129">
        <f>YEAR(RD[[#This Row],[Date]])+IF(MONTH(RD[[#This Row],[Date]])&gt;=4,1,0)</f>
        <v>2026</v>
      </c>
      <c r="C90" s="129">
        <f>YEAR(RD[[#This Row],[Date]])</f>
        <v>2025</v>
      </c>
      <c r="D90" s="130">
        <f t="shared" si="199"/>
        <v>45809</v>
      </c>
      <c r="E90" s="129">
        <f>DAY(EOMONTH(RD[[#This Row],[Date]],0))</f>
        <v>30</v>
      </c>
      <c r="F90" s="136">
        <v>0.26180555555555557</v>
      </c>
      <c r="G90" s="136">
        <v>0.76666666666666672</v>
      </c>
      <c r="H90" s="126">
        <v>7066</v>
      </c>
      <c r="I90" s="126">
        <v>7237</v>
      </c>
      <c r="J90" s="126">
        <v>7191</v>
      </c>
      <c r="K90" s="126">
        <v>6923</v>
      </c>
      <c r="L90" s="126">
        <v>7155</v>
      </c>
      <c r="M90" s="126">
        <v>7072</v>
      </c>
      <c r="N90" s="126">
        <v>7300</v>
      </c>
      <c r="O90" s="126">
        <v>7061</v>
      </c>
      <c r="P90" s="126">
        <v>7165</v>
      </c>
      <c r="Q90" s="126">
        <v>7208</v>
      </c>
      <c r="R90" s="126">
        <v>7044</v>
      </c>
      <c r="S90" s="126">
        <v>7020</v>
      </c>
      <c r="T90" s="126">
        <v>6949</v>
      </c>
      <c r="U90" s="126">
        <v>7412</v>
      </c>
      <c r="V90" s="126">
        <v>5141</v>
      </c>
      <c r="W90" s="126">
        <v>4847</v>
      </c>
      <c r="X90" s="126">
        <v>4916</v>
      </c>
      <c r="Y90" s="126">
        <v>4656</v>
      </c>
      <c r="Z90" s="126">
        <v>6180</v>
      </c>
      <c r="AA90" s="126">
        <v>6914</v>
      </c>
      <c r="AB90" s="126">
        <v>5953</v>
      </c>
      <c r="AC90" s="126">
        <v>4514</v>
      </c>
      <c r="AD90" s="126">
        <v>6999</v>
      </c>
      <c r="AE90" s="126">
        <v>7023</v>
      </c>
      <c r="AF90" s="126">
        <v>7306</v>
      </c>
      <c r="AG90" s="126">
        <v>8040</v>
      </c>
      <c r="AH90" s="126">
        <v>7380</v>
      </c>
      <c r="AI90" s="126">
        <v>7682</v>
      </c>
      <c r="AJ90" s="126">
        <v>7230</v>
      </c>
      <c r="AK90" s="126">
        <v>7066</v>
      </c>
      <c r="AL90" s="126">
        <v>4684</v>
      </c>
      <c r="AM90" s="126">
        <v>1181</v>
      </c>
      <c r="AN90" s="126">
        <v>5404</v>
      </c>
      <c r="AO90" s="126">
        <v>5370</v>
      </c>
      <c r="AP90" s="126">
        <v>4831</v>
      </c>
      <c r="AQ90" s="126">
        <v>4843</v>
      </c>
      <c r="AR90" s="126">
        <v>5076</v>
      </c>
      <c r="AS90" s="126">
        <v>5219</v>
      </c>
      <c r="AT90" s="126">
        <v>5102</v>
      </c>
      <c r="AU90" s="126">
        <v>5183</v>
      </c>
      <c r="AV90" s="126">
        <v>5475</v>
      </c>
      <c r="AW90" s="126">
        <v>5264</v>
      </c>
      <c r="AX90" s="126">
        <v>5337</v>
      </c>
      <c r="AY90" s="126">
        <v>5446</v>
      </c>
      <c r="AZ90" s="126">
        <v>5704</v>
      </c>
      <c r="BA90" s="126">
        <v>1798</v>
      </c>
      <c r="BB90" s="126">
        <v>5283</v>
      </c>
      <c r="BC90" s="126">
        <v>5280</v>
      </c>
      <c r="BD90" s="126">
        <v>4879</v>
      </c>
      <c r="BE90" s="126">
        <v>5110</v>
      </c>
      <c r="BF90" s="126">
        <v>5231</v>
      </c>
      <c r="BG90" s="126">
        <v>5212</v>
      </c>
      <c r="BH90" s="126">
        <v>5502</v>
      </c>
      <c r="BI90" s="126">
        <v>4687</v>
      </c>
      <c r="BJ90" s="126">
        <v>4955</v>
      </c>
      <c r="BK90" s="126">
        <v>5057</v>
      </c>
      <c r="BL90" s="126">
        <v>5265</v>
      </c>
      <c r="BM90" s="126">
        <v>5210</v>
      </c>
      <c r="BN90" s="126">
        <v>4746</v>
      </c>
      <c r="BO90" s="126">
        <v>5152</v>
      </c>
      <c r="BP90" s="126">
        <v>5104</v>
      </c>
      <c r="BQ90" s="126">
        <v>5060</v>
      </c>
      <c r="BR90" s="126">
        <v>5209</v>
      </c>
      <c r="BS90" s="126">
        <v>5516</v>
      </c>
      <c r="BT90" s="126">
        <v>7614</v>
      </c>
      <c r="BU90" s="126">
        <v>7170</v>
      </c>
      <c r="BV90" s="126">
        <v>7472</v>
      </c>
      <c r="BW90" s="126">
        <v>7241</v>
      </c>
      <c r="BX90" s="126">
        <v>7017</v>
      </c>
      <c r="BY90" s="126">
        <v>6387</v>
      </c>
      <c r="BZ90" s="126">
        <v>7451</v>
      </c>
      <c r="CA90" s="126">
        <v>7161</v>
      </c>
      <c r="CB90" s="126">
        <v>5321</v>
      </c>
      <c r="CC90" s="126">
        <v>4205</v>
      </c>
      <c r="CD90" s="126">
        <v>4923</v>
      </c>
      <c r="CE90" s="126">
        <v>4074</v>
      </c>
      <c r="CF90" s="126">
        <v>3131</v>
      </c>
      <c r="CG90" s="126">
        <v>2843</v>
      </c>
      <c r="CH90" s="126">
        <v>7431</v>
      </c>
      <c r="CI90" s="126">
        <v>7746</v>
      </c>
      <c r="CJ90" s="126">
        <v>7098</v>
      </c>
      <c r="CK90" s="126">
        <v>7750</v>
      </c>
      <c r="CL90" s="126">
        <v>7605</v>
      </c>
      <c r="CM90" s="126">
        <v>4702</v>
      </c>
      <c r="CN90" s="126">
        <v>4893</v>
      </c>
      <c r="CO90" s="126">
        <v>4866</v>
      </c>
      <c r="CP90" s="126">
        <v>4726</v>
      </c>
      <c r="CQ90" s="126">
        <v>4351</v>
      </c>
      <c r="CR90" s="126">
        <v>3815</v>
      </c>
      <c r="CS90" s="126">
        <v>4941</v>
      </c>
      <c r="CT90" s="126">
        <v>4833</v>
      </c>
      <c r="CU90" s="126">
        <v>4589</v>
      </c>
      <c r="CV90" s="126">
        <v>0</v>
      </c>
      <c r="CW90" s="126">
        <v>0</v>
      </c>
      <c r="CX90" s="126">
        <v>0</v>
      </c>
      <c r="CY90" s="126">
        <v>0</v>
      </c>
      <c r="CZ90" s="126">
        <v>365</v>
      </c>
      <c r="DA90" s="126">
        <v>652</v>
      </c>
      <c r="DB90" s="126">
        <v>373</v>
      </c>
      <c r="DC90" s="126">
        <v>2592</v>
      </c>
      <c r="DD90" s="289">
        <v>3.8798563628663039</v>
      </c>
      <c r="DE90" s="289">
        <v>3.8798563628663039</v>
      </c>
      <c r="DF90" s="289">
        <v>4.015707888888886</v>
      </c>
      <c r="DG90" s="289"/>
      <c r="DH90" s="289"/>
      <c r="DI90" s="289">
        <v>0.70138207119963414</v>
      </c>
      <c r="DJ90" s="289"/>
      <c r="DK90" s="289"/>
      <c r="DL90" s="289">
        <v>3.78937631959707</v>
      </c>
      <c r="DM90" s="289">
        <v>3.78937631959707</v>
      </c>
      <c r="DN90" s="289">
        <v>0.54040000457875415</v>
      </c>
      <c r="DO90" s="289"/>
      <c r="DP90" s="289">
        <v>26.333360655737689</v>
      </c>
      <c r="DQ90" s="289"/>
      <c r="DR90" s="289">
        <v>38.900597267759558</v>
      </c>
      <c r="DS90" s="289"/>
      <c r="DT90" s="289">
        <v>75.872540983606612</v>
      </c>
      <c r="DU90" s="289"/>
      <c r="DV90" s="289">
        <v>4</v>
      </c>
      <c r="DW90" s="289"/>
      <c r="DX90" s="289">
        <v>6.4</v>
      </c>
      <c r="DY90" s="289"/>
      <c r="DZ90" s="289">
        <v>16.100000000000001</v>
      </c>
      <c r="EA90" s="289"/>
      <c r="EB90" s="127">
        <f>SUM(RD[[#This Row],[IS1_Inv1_M1]:[IS1_Inv1_M2]])</f>
        <v>14303</v>
      </c>
      <c r="EC90" s="127">
        <f>SUM(RD[[#This Row],[IS2_Inv1_M1]:[IS5_Inv1_M4]])</f>
        <v>105060</v>
      </c>
      <c r="ED90" s="127">
        <f>SUM(RD[[#This Row],[IS6_Inv1_M1]:[IS6_Inv2_M2]])+SUM(RD[[#This Row],[IS8_Inv1_M1]:[IS8_Inv4_M2]])</f>
        <v>74130</v>
      </c>
      <c r="EE90" s="127">
        <f>SUM(RD[[#This Row],[IS7_Inv1_M1]:[IS7_Inv1_M2]])</f>
        <v>14022</v>
      </c>
      <c r="EF90" s="127">
        <f>SUM(RD[[#This Row],[IS9_Inv1_M1]:[IS12_Inv2_M4]])</f>
        <v>162510</v>
      </c>
      <c r="EG90" s="127">
        <f>SUM(RD[[#This Row],[IS13_Inv1_M1]:[IS14_Inv1_M4]])</f>
        <v>76036</v>
      </c>
      <c r="EH90" s="127">
        <f>SUM(RD[[#This Row],[IS15_Inv1_M1]:[IS15_Inv2_M1]])</f>
        <v>5974</v>
      </c>
      <c r="EI90" s="127">
        <f>SUM(RD[[#This Row],[IS16_Inv1_M1]:[IS17_Inv2_M2]])</f>
        <v>42332</v>
      </c>
      <c r="EJ90" s="127">
        <f>SUM(RD[[#This Row],[IS18_Inv1_M1]:[IS19_Inv2_M2]])</f>
        <v>37014</v>
      </c>
      <c r="EK90" s="127">
        <f>SUM(RD[[#This Row],[IS20_Inv1_M1]:[IS20_Inv2_M2]])</f>
        <v>3982</v>
      </c>
      <c r="EL90" s="290">
        <f>SUM(RD[[#This Row],[O2R4_P1]:[O2R22_P3]])</f>
        <v>535363</v>
      </c>
      <c r="EM90" s="127">
        <f>IFERROR(AVERAGEIF(RD[[#This Row],[POA_UP_MCR (KWh/m2)]:[POA_UP_Ph3 (KWh/m2)2]],"&lt;&gt;0",RD[[#This Row],[POA_UP_MCR (KWh/m2)]:[POA_UP_Ph3 (KWh/m2)2]]),"")</f>
        <v>3.9251402048738311</v>
      </c>
      <c r="EN90" s="127">
        <f>IFERROR(AVERAGEIF(RD[[#This Row],[POA_Down_MCR (KWh/m2)]:[POA_Down_Ph3 (KWh/m2)22]],"&lt;&gt;0",RD[[#This Row],[POA_Down_MCR (KWh/m2)]:[POA_Down_Ph3 (KWh/m2)22]]),"")</f>
        <v>0.70138207119963414</v>
      </c>
      <c r="EO90" s="127">
        <f>IFERROR(AVERAGEIF(RD[[#This Row],[GHI_UP_MCR (KWh/m2)]:[GHI_UP_IS1 (KWh/m2)]],"&lt;&gt;0",RD[[#This Row],[GHI_UP_MCR (KWh/m2)]:[GHI_UP_IS1 (KWh/m2)]]),"")</f>
        <v>3.78937631959707</v>
      </c>
      <c r="EP90" s="127">
        <f>IFERROR(AVERAGEIF(RD[[#This Row],[GHI_Down_MCR (KWh/m2)]:[GHI_Down_IS1 (KWh/m2)]],"&lt;&gt;0",RD[[#This Row],[GHI_Down_MCR (KWh/m2)]:[GHI_Down_IS1 (KWh/m2)]]),"")</f>
        <v>0.54040000457875415</v>
      </c>
      <c r="EQ90" s="128">
        <v>640.30499999999995</v>
      </c>
      <c r="ER90" s="128">
        <v>973.79499999999996</v>
      </c>
      <c r="ES90" s="128">
        <v>103.934</v>
      </c>
      <c r="ET90" s="128">
        <v>300.42899999999997</v>
      </c>
      <c r="EU90" s="128">
        <v>215.745</v>
      </c>
      <c r="EV90" s="128">
        <v>319.65300000000002</v>
      </c>
      <c r="EW90" s="128"/>
      <c r="EX90" s="128">
        <v>109.032</v>
      </c>
      <c r="EY90" s="128">
        <v>213362</v>
      </c>
      <c r="EZ90" s="128">
        <v>286811</v>
      </c>
      <c r="FA90" s="128">
        <v>151.77000000000001</v>
      </c>
      <c r="FB90" s="128">
        <v>117.13</v>
      </c>
      <c r="FC90" s="128">
        <v>310.178</v>
      </c>
      <c r="FD90" s="128">
        <v>135.29</v>
      </c>
      <c r="FE90" s="128">
        <v>0.122</v>
      </c>
      <c r="FF90" s="128">
        <v>0</v>
      </c>
      <c r="FG90" s="128">
        <v>240.649</v>
      </c>
      <c r="FH90" s="291" t="str">
        <f>IF((RD[[#This Row],[33 kV_Wind_F1_Ex]]-EQ89)*165000&lt;=0,"",(RD[[#This Row],[33 kV_Wind_F1_Ex]]-EQ89)*165000)</f>
        <v/>
      </c>
      <c r="FI90" s="292">
        <f>IF((RD[[#This Row],[33 kV_Wind_F2_Ex]]-ER89)*165000&lt;=0,"",(RD[[#This Row],[33 kV_Wind_F2_Ex]]-ER89)*165000)</f>
        <v>460020.0000000018</v>
      </c>
      <c r="FJ90" s="131">
        <f>IF((RD[[#This Row],[33 kV_Wind_F3_Ex]]-ES89)*225000&lt;=0,"",(RD[[#This Row],[33 kV_Wind_F3_Ex]]-ES89)*225000)</f>
        <v>156150.00000000058</v>
      </c>
      <c r="FK90" s="131">
        <f>IF((RD[[#This Row],[33 kV_Wind_F4_Ex]]-ET89)*165000&lt;=0,"",(RD[[#This Row],[33 kV_Wind_F4_Ex]]-ET89)*165000)</f>
        <v>417449.99999999552</v>
      </c>
      <c r="FL90" s="228">
        <f>IF((RD[[#This Row],[33 kV_Solar_F1_Ex]]-EU89)*225000&lt;=0,"",(RD[[#This Row],[33 kV_Solar_F1_Ex]]-EU89)*225000)</f>
        <v>123074.99999999933</v>
      </c>
      <c r="FM90" s="132">
        <f>IF((RD[[#This Row],[33kV_Solar_F2_Ex]]-EV89)*225000&lt;=0,"",(RD[[#This Row],[33kV_Solar_F2_Ex]]-EV89)*225000)</f>
        <v>117450.00000001084</v>
      </c>
      <c r="FN90" s="292"/>
      <c r="FO90" s="131">
        <f>IF((RD[[#This Row],[33kV_Solar_F4_Ex]]-EX89)*225000&lt;=0,"",(RD[[#This Row],[33kV_Solar_F4_Ex]]-EX89)*225000)</f>
        <v>124424.99999999939</v>
      </c>
      <c r="FP90" s="292">
        <f>IF((RD[[#This Row],[33kV_OG1_Ex]]-EY89)*1000&lt;=0,0,(RD[[#This Row],[33kV_OG1_Ex]]-EY89)*1000)</f>
        <v>365000</v>
      </c>
      <c r="FQ90" s="228">
        <f>IFERROR(IF((RD[[#This Row],[33kV_OG2_Ex]]-EZ89)*1000&lt;=0,0,(RD[[#This Row],[33kV_OG2_Ex]]-EZ89)*1000),0)</f>
        <v>1034000</v>
      </c>
      <c r="FR90" s="132">
        <f>IF((RD[[#This Row],[220kV_TX1_Ex]]-FA89)*800000&lt;=0,0,(RD[[#This Row],[220kV_TX1_Ex]]-FA89)*800000)</f>
        <v>361599.99999999854</v>
      </c>
      <c r="FS90" s="228">
        <f>IF((RD[[#This Row],[220kV_Tx2_Ex]]-FB89)*800000&lt;=0,0,(RD[[#This Row],[220kV_Tx2_Ex]]-FB89)*800000)</f>
        <v>1024000.0000000009</v>
      </c>
      <c r="FT90" s="292">
        <f>IF((RD[[#This Row],[220kV_TL_TVM_Ex]]-FC89)*1600000&lt;=0,0,(RD[[#This Row],[220kV_TL_TVM_Ex]]-FC89)*1600000)</f>
        <v>1388799.9999999921</v>
      </c>
      <c r="FU90" s="292">
        <f>IF((RD[[#This Row],[220kV_C&amp;R_PQM_Ex]]-FD89)*1600000&lt;=0,"",(RD[[#This Row],[220kV_C&amp;R_PQM_Ex]]-FD89)*1600000)</f>
        <v>1392000.0000000072</v>
      </c>
      <c r="FV90" s="228">
        <f>IFERROR(IF((RD[[#This Row],[220KV_C&amp;R_PQM_Im]]-FE89)*1600000&lt;=0,0,(RD[[#This Row],[220KV_C&amp;R_PQM_Im]]-FE89)*1600000),"")</f>
        <v>0</v>
      </c>
      <c r="FW90" s="228">
        <f>(RD[[#This Row],[33kV_Aux1_Im]]-FB87)</f>
        <v>-113.169</v>
      </c>
      <c r="FX90" s="228">
        <f>IF((RD[[#This Row],[33kV_Aux2_Im]]-FG89)*1000&lt;=0,"",(RD[[#This Row],[33kV_Aux2_Im]]-FG89)*1000)</f>
        <v>349.99999999999432</v>
      </c>
      <c r="FY90" s="292">
        <f>IFERROR(RD[[#This Row],[33kV_OG1_Energy (MWh)]]+RD[[#This Row],[33kV_OG2_Energy (MWh)]],"")</f>
        <v>1399000</v>
      </c>
      <c r="FZ90" s="292">
        <f>IFERROR(RD[[#This Row],[220kV_TL_TVM Energy (MWh)]]-RD[[#This Row],[220KV_C&amp;R_PQM_im (MWh)]],"")</f>
        <v>1388799.9999999921</v>
      </c>
      <c r="GA90" s="229">
        <f>IFERROR(RD[[#This Row],[33 kV Total Export (MWH)]]/RD[[#This Row],[220 KV Net Export (MWh)]]-1,"")</f>
        <v>7.3444700460887358E-3</v>
      </c>
      <c r="GB90" s="230">
        <f>IFERROR((RD[[#This Row],[Sunset Time (POA&lt;20 W/m2)]]-RD[[#This Row],[Sunrise Time (POA&gt;20 W/m2)]])*24,0)</f>
        <v>12.116666666666669</v>
      </c>
      <c r="GC90" s="231">
        <f>IFERROR(SUM(RD[[#This Row],[33 kV_Solar_F1_Energy (kWh)]:[33 kV_Solar_F4_Energy (MWh)]])+(RD[[#This Row],[33 kV_Wind_F3_Energy (MWh)]])-(RD[[#This Row],[33 kV Line Loss (%)]]*RD[[#This Row],[220 KV Net Export (MWh)]]),"")</f>
        <v>510900.00000000215</v>
      </c>
      <c r="GD90" s="57">
        <f t="shared" si="198"/>
        <v>521100.00000001013</v>
      </c>
      <c r="GE90" s="143">
        <v>162.72</v>
      </c>
      <c r="GF90" s="57">
        <f t="shared" si="200"/>
        <v>877469.99999999732</v>
      </c>
      <c r="GG90" s="8">
        <f>IFERROR(RD[[#This Row],[Wind Export (33 kV)]]*(1-RD[[#This Row],[33 kV Line Loss (%)]]),RD[[#This Row],[Wind Export (33 kV)]])</f>
        <v>871025.4478686559</v>
      </c>
      <c r="GH90" s="144"/>
      <c r="GI90" s="144"/>
      <c r="GJ90" t="str">
        <f>IFERROR(RD[[#This Row],[E_AC (WPR)]]/RD[[#This Row],[E_DC (WPR)]],"")</f>
        <v/>
      </c>
    </row>
    <row r="91" spans="1:192">
      <c r="A91" s="124">
        <f t="shared" ref="A91:A129" si="201">A90+1</f>
        <v>45831</v>
      </c>
      <c r="B91" s="129">
        <f>YEAR(RD[[#This Row],[Date]])+IF(MONTH(RD[[#This Row],[Date]])&gt;=4,1,0)</f>
        <v>2026</v>
      </c>
      <c r="C91" s="129">
        <f>YEAR(RD[[#This Row],[Date]])</f>
        <v>2025</v>
      </c>
      <c r="D91" s="130">
        <f t="shared" si="199"/>
        <v>45809</v>
      </c>
      <c r="E91" s="129">
        <f>DAY(EOMONTH(RD[[#This Row],[Date]],0))</f>
        <v>30</v>
      </c>
      <c r="F91" s="136">
        <v>0.26527777777777778</v>
      </c>
      <c r="G91" s="136">
        <v>0.77638888888888891</v>
      </c>
      <c r="H91" s="126">
        <v>6025</v>
      </c>
      <c r="I91" s="126">
        <v>6130</v>
      </c>
      <c r="J91" s="126">
        <v>6032</v>
      </c>
      <c r="K91" s="126">
        <v>5809</v>
      </c>
      <c r="L91" s="126">
        <v>5995</v>
      </c>
      <c r="M91" s="126">
        <v>5925</v>
      </c>
      <c r="N91" s="126">
        <v>6065</v>
      </c>
      <c r="O91" s="126">
        <v>5906</v>
      </c>
      <c r="P91" s="126">
        <v>5911</v>
      </c>
      <c r="Q91" s="126">
        <v>5974</v>
      </c>
      <c r="R91" s="126">
        <v>5866</v>
      </c>
      <c r="S91" s="126">
        <v>5872</v>
      </c>
      <c r="T91" s="126">
        <v>5780</v>
      </c>
      <c r="U91" s="126">
        <v>6163</v>
      </c>
      <c r="V91" s="126">
        <v>4249</v>
      </c>
      <c r="W91" s="126">
        <v>3978</v>
      </c>
      <c r="X91" s="126">
        <v>4049</v>
      </c>
      <c r="Y91" s="126">
        <v>3853</v>
      </c>
      <c r="Z91" s="126">
        <v>5947</v>
      </c>
      <c r="AA91" s="126">
        <v>5861</v>
      </c>
      <c r="AB91" s="126">
        <v>5033</v>
      </c>
      <c r="AC91" s="126">
        <v>3856</v>
      </c>
      <c r="AD91" s="126">
        <v>5920</v>
      </c>
      <c r="AE91" s="126">
        <v>5948</v>
      </c>
      <c r="AF91" s="126">
        <v>6384</v>
      </c>
      <c r="AG91" s="126">
        <v>6573</v>
      </c>
      <c r="AH91" s="126">
        <v>6085</v>
      </c>
      <c r="AI91" s="126">
        <v>6300</v>
      </c>
      <c r="AJ91" s="126">
        <v>5955</v>
      </c>
      <c r="AK91" s="126">
        <v>5822</v>
      </c>
      <c r="AL91" s="126">
        <v>5464</v>
      </c>
      <c r="AM91" s="126">
        <v>4339</v>
      </c>
      <c r="AN91" s="126">
        <v>4301</v>
      </c>
      <c r="AO91" s="126">
        <v>4276</v>
      </c>
      <c r="AP91" s="126">
        <v>3795</v>
      </c>
      <c r="AQ91" s="126">
        <v>3792</v>
      </c>
      <c r="AR91" s="126">
        <v>3998</v>
      </c>
      <c r="AS91" s="126">
        <v>4136</v>
      </c>
      <c r="AT91" s="126">
        <v>4057</v>
      </c>
      <c r="AU91" s="126">
        <v>4140</v>
      </c>
      <c r="AV91" s="126">
        <v>4386</v>
      </c>
      <c r="AW91" s="126">
        <v>4222</v>
      </c>
      <c r="AX91" s="126">
        <v>4287</v>
      </c>
      <c r="AY91" s="126">
        <v>4356</v>
      </c>
      <c r="AZ91" s="126">
        <v>4549</v>
      </c>
      <c r="BA91" s="126">
        <v>1403</v>
      </c>
      <c r="BB91" s="126">
        <v>4231</v>
      </c>
      <c r="BC91" s="126">
        <v>4248</v>
      </c>
      <c r="BD91" s="126">
        <v>3924</v>
      </c>
      <c r="BE91" s="126">
        <v>4127</v>
      </c>
      <c r="BF91" s="126">
        <v>4231</v>
      </c>
      <c r="BG91" s="126">
        <v>4210</v>
      </c>
      <c r="BH91" s="126">
        <v>4463</v>
      </c>
      <c r="BI91" s="126">
        <v>3793</v>
      </c>
      <c r="BJ91" s="126">
        <v>4028</v>
      </c>
      <c r="BK91" s="126">
        <v>4092</v>
      </c>
      <c r="BL91" s="126">
        <v>4342</v>
      </c>
      <c r="BM91" s="126">
        <v>4201</v>
      </c>
      <c r="BN91" s="126">
        <v>3839</v>
      </c>
      <c r="BO91" s="126">
        <v>4204</v>
      </c>
      <c r="BP91" s="126">
        <v>4160</v>
      </c>
      <c r="BQ91" s="126">
        <v>4125</v>
      </c>
      <c r="BR91" s="126">
        <v>4261</v>
      </c>
      <c r="BS91" s="126">
        <v>4564</v>
      </c>
      <c r="BT91" s="126">
        <v>6182</v>
      </c>
      <c r="BU91" s="126">
        <v>5779</v>
      </c>
      <c r="BV91" s="126">
        <v>6021</v>
      </c>
      <c r="BW91" s="126">
        <v>5774</v>
      </c>
      <c r="BX91" s="126">
        <v>5619</v>
      </c>
      <c r="BY91" s="126">
        <v>5089</v>
      </c>
      <c r="BZ91" s="126">
        <v>5985</v>
      </c>
      <c r="CA91" s="126">
        <v>5744</v>
      </c>
      <c r="CB91" s="126">
        <v>4256</v>
      </c>
      <c r="CC91" s="126">
        <v>3339</v>
      </c>
      <c r="CD91" s="126">
        <v>3913</v>
      </c>
      <c r="CE91" s="126">
        <v>3253</v>
      </c>
      <c r="CF91" s="126">
        <v>2452</v>
      </c>
      <c r="CG91" s="126">
        <v>2225</v>
      </c>
      <c r="CH91" s="126">
        <v>6125</v>
      </c>
      <c r="CI91" s="126">
        <v>6369</v>
      </c>
      <c r="CJ91" s="126">
        <v>6136</v>
      </c>
      <c r="CK91" s="126">
        <v>6462</v>
      </c>
      <c r="CL91" s="126">
        <v>6529</v>
      </c>
      <c r="CM91" s="126">
        <v>4088</v>
      </c>
      <c r="CN91" s="126">
        <v>1777</v>
      </c>
      <c r="CO91" s="126">
        <v>3543</v>
      </c>
      <c r="CP91" s="126">
        <v>3450</v>
      </c>
      <c r="CQ91" s="126">
        <v>3205</v>
      </c>
      <c r="CR91" s="126">
        <v>3049</v>
      </c>
      <c r="CS91" s="126">
        <v>3926</v>
      </c>
      <c r="CT91" s="126">
        <v>3829</v>
      </c>
      <c r="CU91" s="126">
        <v>3617</v>
      </c>
      <c r="CV91" s="126">
        <v>0</v>
      </c>
      <c r="CW91" s="126">
        <v>0</v>
      </c>
      <c r="CX91" s="126">
        <v>0</v>
      </c>
      <c r="CY91" s="126">
        <v>0</v>
      </c>
      <c r="CZ91" s="126">
        <v>364</v>
      </c>
      <c r="DA91" s="126">
        <v>548</v>
      </c>
      <c r="DB91" s="126">
        <v>649</v>
      </c>
      <c r="DC91" s="126">
        <v>2903</v>
      </c>
      <c r="DD91" s="289">
        <v>3.6360969841700581</v>
      </c>
      <c r="DE91" s="289">
        <v>3.6444089094399303</v>
      </c>
      <c r="DF91" s="289">
        <v>3.4956867941849805</v>
      </c>
      <c r="DG91" s="289"/>
      <c r="DH91" s="289"/>
      <c r="DI91" s="289">
        <v>0.64104403139114707</v>
      </c>
      <c r="DJ91" s="289"/>
      <c r="DK91" s="289"/>
      <c r="DL91" s="289">
        <v>3.5525148881338722</v>
      </c>
      <c r="DM91" s="289">
        <v>3.5523408322041541</v>
      </c>
      <c r="DN91" s="289">
        <v>0.63878611741293601</v>
      </c>
      <c r="DO91" s="289"/>
      <c r="DP91" s="289">
        <v>24.335386702849359</v>
      </c>
      <c r="DQ91" s="289"/>
      <c r="DR91" s="289">
        <v>37.638093351424743</v>
      </c>
      <c r="DS91" s="289"/>
      <c r="DT91" s="289">
        <v>84.697421981004126</v>
      </c>
      <c r="DU91" s="289"/>
      <c r="DV91" s="289">
        <v>69.599999999999994</v>
      </c>
      <c r="DW91" s="289"/>
      <c r="DX91" s="289">
        <v>7</v>
      </c>
      <c r="DY91" s="289"/>
      <c r="DZ91" s="289">
        <v>17.2</v>
      </c>
      <c r="EA91" s="289"/>
      <c r="EB91" s="127">
        <f>SUM(RD[[#This Row],[IS1_Inv1_M1]:[IS1_Inv1_M2]])</f>
        <v>12155</v>
      </c>
      <c r="EC91" s="127">
        <f>SUM(RD[[#This Row],[IS2_Inv1_M1]:[IS5_Inv1_M4]])</f>
        <v>87427</v>
      </c>
      <c r="ED91" s="127">
        <f>SUM(RD[[#This Row],[IS6_Inv1_M1]:[IS6_Inv2_M2]])+SUM(RD[[#This Row],[IS8_Inv1_M1]:[IS8_Inv4_M2]])</f>
        <v>67619</v>
      </c>
      <c r="EE91" s="127">
        <f>SUM(RD[[#This Row],[IS7_Inv1_M1]:[IS7_Inv1_M2]])</f>
        <v>11868</v>
      </c>
      <c r="EF91" s="127">
        <f>SUM(RD[[#This Row],[IS9_Inv1_M1]:[IS12_Inv2_M4]])</f>
        <v>130741</v>
      </c>
      <c r="EG91" s="127">
        <f>SUM(RD[[#This Row],[IS13_Inv1_M1]:[IS14_Inv1_M4]])</f>
        <v>60954</v>
      </c>
      <c r="EH91" s="127">
        <f>SUM(RD[[#This Row],[IS15_Inv1_M1]:[IS15_Inv2_M1]])</f>
        <v>4677</v>
      </c>
      <c r="EI91" s="127">
        <f>SUM(RD[[#This Row],[IS16_Inv1_M1]:[IS17_Inv2_M2]])</f>
        <v>35709</v>
      </c>
      <c r="EJ91" s="127">
        <f>SUM(RD[[#This Row],[IS18_Inv1_M1]:[IS19_Inv2_M2]])</f>
        <v>26396</v>
      </c>
      <c r="EK91" s="127">
        <f>SUM(RD[[#This Row],[IS20_Inv1_M1]:[IS20_Inv2_M2]])</f>
        <v>4464</v>
      </c>
      <c r="EL91" s="290">
        <f>SUM(RD[[#This Row],[O2R4_P1]:[O2R22_P3]])</f>
        <v>442010</v>
      </c>
      <c r="EM91" s="127">
        <f>IFERROR(AVERAGEIF(RD[[#This Row],[POA_UP_MCR (KWh/m2)]:[POA_UP_Ph3 (KWh/m2)2]],"&lt;&gt;0",RD[[#This Row],[POA_UP_MCR (KWh/m2)]:[POA_UP_Ph3 (KWh/m2)2]]),"")</f>
        <v>3.5920642292649898</v>
      </c>
      <c r="EN91" s="127">
        <f>IFERROR(AVERAGEIF(RD[[#This Row],[POA_Down_MCR (KWh/m2)]:[POA_Down_Ph3 (KWh/m2)22]],"&lt;&gt;0",RD[[#This Row],[POA_Down_MCR (KWh/m2)]:[POA_Down_Ph3 (KWh/m2)22]]),"")</f>
        <v>0.64104403139114707</v>
      </c>
      <c r="EO91" s="127">
        <f>IFERROR(AVERAGEIF(RD[[#This Row],[GHI_UP_MCR (KWh/m2)]:[GHI_UP_IS1 (KWh/m2)]],"&lt;&gt;0",RD[[#This Row],[GHI_UP_MCR (KWh/m2)]:[GHI_UP_IS1 (KWh/m2)]]),"")</f>
        <v>3.5524278601690131</v>
      </c>
      <c r="EP91" s="127">
        <f>IFERROR(AVERAGEIF(RD[[#This Row],[GHI_Down_MCR (KWh/m2)]:[GHI_Down_IS1 (KWh/m2)]],"&lt;&gt;0",RD[[#This Row],[GHI_Down_MCR (KWh/m2)]:[GHI_Down_IS1 (KWh/m2)]]),"")</f>
        <v>0.63878611741293601</v>
      </c>
      <c r="EQ91" s="128">
        <v>640.30499999999995</v>
      </c>
      <c r="ER91" s="128">
        <v>976.99199999999996</v>
      </c>
      <c r="ES91" s="128">
        <v>104.496</v>
      </c>
      <c r="ET91" s="128">
        <v>303.41899999999998</v>
      </c>
      <c r="EU91" s="128">
        <v>216.209</v>
      </c>
      <c r="EV91" s="128">
        <v>320.08800000000002</v>
      </c>
      <c r="EW91" s="128"/>
      <c r="EX91" s="128">
        <v>109.488</v>
      </c>
      <c r="EY91" s="128">
        <v>213667</v>
      </c>
      <c r="EZ91" s="128">
        <v>287957</v>
      </c>
      <c r="FA91" s="128">
        <v>152.14599999999999</v>
      </c>
      <c r="FB91" s="128">
        <v>118.54900000000001</v>
      </c>
      <c r="FC91" s="128">
        <v>311.08</v>
      </c>
      <c r="FD91" s="128">
        <v>136.19200000000001</v>
      </c>
      <c r="FE91" s="128">
        <v>0.122</v>
      </c>
      <c r="FF91" s="128">
        <v>0</v>
      </c>
      <c r="FG91" s="128">
        <v>240.989</v>
      </c>
      <c r="FH91" s="291" t="str">
        <f>IF((RD[[#This Row],[33 kV_Wind_F1_Ex]]-EQ90)*165000&lt;=0,"",(RD[[#This Row],[33 kV_Wind_F1_Ex]]-EQ90)*165000)</f>
        <v/>
      </c>
      <c r="FI91" s="292">
        <f>IF((RD[[#This Row],[33 kV_Wind_F2_Ex]]-ER90)*165000&lt;=0,"",(RD[[#This Row],[33 kV_Wind_F2_Ex]]-ER90)*165000)</f>
        <v>527505.00000000047</v>
      </c>
      <c r="FJ91" s="131">
        <f>IF((RD[[#This Row],[33 kV_Wind_F3_Ex]]-ES90)*225000&lt;=0,"",(RD[[#This Row],[33 kV_Wind_F3_Ex]]-ES90)*225000)</f>
        <v>126449.99999999946</v>
      </c>
      <c r="FK91" s="131">
        <f>IF((RD[[#This Row],[33 kV_Wind_F4_Ex]]-ET90)*165000&lt;=0,"",(RD[[#This Row],[33 kV_Wind_F4_Ex]]-ET90)*165000)</f>
        <v>493350.00000000151</v>
      </c>
      <c r="FL91" s="228">
        <f>IF((RD[[#This Row],[33 kV_Solar_F1_Ex]]-EU90)*225000&lt;=0,"",(RD[[#This Row],[33 kV_Solar_F1_Ex]]-EU90)*225000)</f>
        <v>104399.99999999969</v>
      </c>
      <c r="FM91" s="132">
        <f>IF((RD[[#This Row],[33kV_Solar_F2_Ex]]-EV90)*225000&lt;=0,"",(RD[[#This Row],[33kV_Solar_F2_Ex]]-EV90)*225000)</f>
        <v>97875.000000000509</v>
      </c>
      <c r="FN91" s="292"/>
      <c r="FO91" s="131">
        <f>IF((RD[[#This Row],[33kV_Solar_F4_Ex]]-EX90)*225000&lt;=0,"",(RD[[#This Row],[33kV_Solar_F4_Ex]]-EX90)*225000)</f>
        <v>102600.00000000068</v>
      </c>
      <c r="FP91" s="292">
        <f>IF((RD[[#This Row],[33kV_OG1_Ex]]-EY90)*1000&lt;=0,0,(RD[[#This Row],[33kV_OG1_Ex]]-EY90)*1000)</f>
        <v>305000</v>
      </c>
      <c r="FQ91" s="228">
        <f>IFERROR(IF((RD[[#This Row],[33kV_OG2_Ex]]-EZ90)*1000&lt;=0,0,(RD[[#This Row],[33kV_OG2_Ex]]-EZ90)*1000),0)</f>
        <v>1146000</v>
      </c>
      <c r="FR91" s="132">
        <f>IF((RD[[#This Row],[220kV_TX1_Ex]]-FA90)*800000&lt;=0,0,(RD[[#This Row],[220kV_TX1_Ex]]-FA90)*800000)</f>
        <v>300799.99999998108</v>
      </c>
      <c r="FS91" s="228">
        <f>IF((RD[[#This Row],[220kV_Tx2_Ex]]-FB90)*800000&lt;=0,0,(RD[[#This Row],[220kV_Tx2_Ex]]-FB90)*800000)</f>
        <v>1135200.0000000088</v>
      </c>
      <c r="FT91" s="292">
        <f>IF((RD[[#This Row],[220kV_TL_TVM_Ex]]-FC90)*1600000&lt;=0,0,(RD[[#This Row],[220kV_TL_TVM_Ex]]-FC90)*1600000)</f>
        <v>1443199.9999999788</v>
      </c>
      <c r="FU91" s="292">
        <f>IF((RD[[#This Row],[220kV_C&amp;R_PQM_Ex]]-FD90)*1600000&lt;=0,"",(RD[[#This Row],[220kV_C&amp;R_PQM_Ex]]-FD90)*1600000)</f>
        <v>1443200.0000000244</v>
      </c>
      <c r="FV91" s="228">
        <f>IFERROR(IF((RD[[#This Row],[220KV_C&amp;R_PQM_Im]]-FE90)*1600000&lt;=0,0,(RD[[#This Row],[220KV_C&amp;R_PQM_Im]]-FE90)*1600000),"")</f>
        <v>0</v>
      </c>
      <c r="FW91" s="228">
        <f>(RD[[#This Row],[33kV_Aux1_Im]]-FB88)</f>
        <v>-114.539</v>
      </c>
      <c r="FX91" s="228">
        <f>IF((RD[[#This Row],[33kV_Aux2_Im]]-FG90)*1000&lt;=0,"",(RD[[#This Row],[33kV_Aux2_Im]]-FG90)*1000)</f>
        <v>340.00000000000341</v>
      </c>
      <c r="FY91" s="292">
        <f>IFERROR(RD[[#This Row],[33kV_OG1_Energy (MWh)]]+RD[[#This Row],[33kV_OG2_Energy (MWh)]],"")</f>
        <v>1451000</v>
      </c>
      <c r="FZ91" s="292">
        <f>IFERROR(RD[[#This Row],[220kV_TL_TVM Energy (MWh)]]-RD[[#This Row],[220KV_C&amp;R_PQM_im (MWh)]],"")</f>
        <v>1443199.9999999788</v>
      </c>
      <c r="GA91" s="229">
        <f>IFERROR(RD[[#This Row],[33 kV Total Export (MWH)]]/RD[[#This Row],[220 KV Net Export (MWh)]]-1,"")</f>
        <v>5.4046563193053121E-3</v>
      </c>
      <c r="GB91" s="230">
        <f>IFERROR((RD[[#This Row],[Sunset Time (POA&lt;20 W/m2)]]-RD[[#This Row],[Sunrise Time (POA&gt;20 W/m2)]])*24,0)</f>
        <v>12.266666666666666</v>
      </c>
      <c r="GC91" s="231">
        <f>IFERROR(SUM(RD[[#This Row],[33 kV_Solar_F1_Energy (kWh)]:[33 kV_Solar_F4_Energy (MWh)]])+(RD[[#This Row],[33 kV_Wind_F3_Energy (MWh)]])-(RD[[#This Row],[33 kV Line Loss (%)]]*RD[[#This Row],[220 KV Net Export (MWh)]]),"")</f>
        <v>423524.99999997905</v>
      </c>
      <c r="GD91" s="57">
        <f t="shared" si="198"/>
        <v>431325.00000000035</v>
      </c>
      <c r="GE91" s="143">
        <v>166.28</v>
      </c>
      <c r="GF91" s="57">
        <f t="shared" si="200"/>
        <v>1020855.000000002</v>
      </c>
      <c r="GG91" s="8">
        <f>IFERROR(RD[[#This Row],[Wind Export (33 kV)]]*(1-RD[[#This Row],[33 kV Line Loss (%)]]),RD[[#This Row],[Wind Export (33 kV)]])</f>
        <v>1015337.6295731575</v>
      </c>
      <c r="GH91" s="144"/>
      <c r="GI91" s="144"/>
      <c r="GJ91" t="str">
        <f>IFERROR(RD[[#This Row],[E_AC (WPR)]]/RD[[#This Row],[E_DC (WPR)]],"")</f>
        <v/>
      </c>
    </row>
    <row r="92" spans="1:192">
      <c r="A92" s="124">
        <f t="shared" si="201"/>
        <v>45832</v>
      </c>
      <c r="B92" s="129">
        <f>YEAR(RD[[#This Row],[Date]])+IF(MONTH(RD[[#This Row],[Date]])&gt;=4,1,0)</f>
        <v>2026</v>
      </c>
      <c r="C92" s="129">
        <f>YEAR(RD[[#This Row],[Date]])</f>
        <v>2025</v>
      </c>
      <c r="D92" s="130">
        <f t="shared" si="199"/>
        <v>45809</v>
      </c>
      <c r="E92" s="129">
        <f>DAY(EOMONTH(RD[[#This Row],[Date]],0))</f>
        <v>30</v>
      </c>
      <c r="F92" s="136">
        <v>0.26805555555555555</v>
      </c>
      <c r="G92" s="136">
        <v>0.77708333333333335</v>
      </c>
      <c r="H92" s="126">
        <v>6813</v>
      </c>
      <c r="I92" s="126">
        <v>6887</v>
      </c>
      <c r="J92" s="126">
        <v>6734</v>
      </c>
      <c r="K92" s="126">
        <v>6418</v>
      </c>
      <c r="L92" s="126">
        <v>6664</v>
      </c>
      <c r="M92" s="126">
        <v>6608</v>
      </c>
      <c r="N92" s="126">
        <v>6786</v>
      </c>
      <c r="O92" s="126">
        <v>6665</v>
      </c>
      <c r="P92" s="126">
        <v>6593</v>
      </c>
      <c r="Q92" s="126">
        <v>6678</v>
      </c>
      <c r="R92" s="126">
        <v>6553</v>
      </c>
      <c r="S92" s="126">
        <v>6596</v>
      </c>
      <c r="T92" s="126">
        <v>6461</v>
      </c>
      <c r="U92" s="126">
        <v>6901</v>
      </c>
      <c r="V92" s="126">
        <v>4797</v>
      </c>
      <c r="W92" s="126">
        <v>4471</v>
      </c>
      <c r="X92" s="126">
        <v>4584</v>
      </c>
      <c r="Y92" s="126">
        <v>4376</v>
      </c>
      <c r="Z92" s="126">
        <v>6898</v>
      </c>
      <c r="AA92" s="126">
        <v>6726</v>
      </c>
      <c r="AB92" s="126">
        <v>5662</v>
      </c>
      <c r="AC92" s="126">
        <v>4362</v>
      </c>
      <c r="AD92" s="126">
        <v>6916</v>
      </c>
      <c r="AE92" s="126">
        <v>6946</v>
      </c>
      <c r="AF92" s="126">
        <v>7407</v>
      </c>
      <c r="AG92" s="126">
        <v>7594</v>
      </c>
      <c r="AH92" s="126">
        <v>6948</v>
      </c>
      <c r="AI92" s="126">
        <v>7202</v>
      </c>
      <c r="AJ92" s="126">
        <v>6809</v>
      </c>
      <c r="AK92" s="126">
        <v>6668</v>
      </c>
      <c r="AL92" s="126">
        <v>6302</v>
      </c>
      <c r="AM92" s="126">
        <v>4995</v>
      </c>
      <c r="AN92" s="126">
        <v>5238</v>
      </c>
      <c r="AO92" s="126">
        <v>5225</v>
      </c>
      <c r="AP92" s="126">
        <v>4629</v>
      </c>
      <c r="AQ92" s="126">
        <v>4668</v>
      </c>
      <c r="AR92" s="126">
        <v>4925</v>
      </c>
      <c r="AS92" s="126">
        <v>5090</v>
      </c>
      <c r="AT92" s="126">
        <v>4964</v>
      </c>
      <c r="AU92" s="126">
        <v>5029</v>
      </c>
      <c r="AV92" s="126">
        <v>5410</v>
      </c>
      <c r="AW92" s="126">
        <v>5175</v>
      </c>
      <c r="AX92" s="126">
        <v>5222</v>
      </c>
      <c r="AY92" s="126">
        <v>5307</v>
      </c>
      <c r="AZ92" s="126">
        <v>5565</v>
      </c>
      <c r="BA92" s="126">
        <v>1741</v>
      </c>
      <c r="BB92" s="126">
        <v>5073</v>
      </c>
      <c r="BC92" s="126">
        <v>5210</v>
      </c>
      <c r="BD92" s="126">
        <v>4758</v>
      </c>
      <c r="BE92" s="126">
        <v>5013</v>
      </c>
      <c r="BF92" s="126">
        <v>5158</v>
      </c>
      <c r="BG92" s="126">
        <v>5105</v>
      </c>
      <c r="BH92" s="126">
        <v>5441</v>
      </c>
      <c r="BI92" s="126">
        <v>4604</v>
      </c>
      <c r="BJ92" s="126">
        <v>4887</v>
      </c>
      <c r="BK92" s="126">
        <v>4963</v>
      </c>
      <c r="BL92" s="126">
        <v>5290</v>
      </c>
      <c r="BM92" s="126">
        <v>5117</v>
      </c>
      <c r="BN92" s="126">
        <v>4642</v>
      </c>
      <c r="BO92" s="126">
        <v>5120</v>
      </c>
      <c r="BP92" s="126">
        <v>5090</v>
      </c>
      <c r="BQ92" s="126">
        <v>5027</v>
      </c>
      <c r="BR92" s="126">
        <v>5203</v>
      </c>
      <c r="BS92" s="126">
        <v>5611</v>
      </c>
      <c r="BT92" s="126">
        <v>7485</v>
      </c>
      <c r="BU92" s="126">
        <v>6971</v>
      </c>
      <c r="BV92" s="126">
        <v>7326</v>
      </c>
      <c r="BW92" s="126">
        <v>7060</v>
      </c>
      <c r="BX92" s="126">
        <v>6924</v>
      </c>
      <c r="BY92" s="126">
        <v>6223</v>
      </c>
      <c r="BZ92" s="126">
        <v>7340</v>
      </c>
      <c r="CA92" s="126">
        <v>7039</v>
      </c>
      <c r="CB92" s="126">
        <v>5316</v>
      </c>
      <c r="CC92" s="126">
        <v>4205</v>
      </c>
      <c r="CD92" s="126">
        <v>4902</v>
      </c>
      <c r="CE92" s="126">
        <v>4049</v>
      </c>
      <c r="CF92" s="126">
        <v>2987</v>
      </c>
      <c r="CG92" s="126">
        <v>2721</v>
      </c>
      <c r="CH92" s="126">
        <v>7352</v>
      </c>
      <c r="CI92" s="126">
        <v>7604</v>
      </c>
      <c r="CJ92" s="126">
        <v>7507</v>
      </c>
      <c r="CK92" s="126">
        <v>7792</v>
      </c>
      <c r="CL92" s="126">
        <v>7931</v>
      </c>
      <c r="CM92" s="126">
        <v>4812</v>
      </c>
      <c r="CN92" s="126">
        <v>0</v>
      </c>
      <c r="CO92" s="126">
        <v>4635</v>
      </c>
      <c r="CP92" s="126">
        <v>4530</v>
      </c>
      <c r="CQ92" s="126">
        <v>4213</v>
      </c>
      <c r="CR92" s="126">
        <v>3708</v>
      </c>
      <c r="CS92" s="126">
        <v>4784</v>
      </c>
      <c r="CT92" s="126">
        <v>4649</v>
      </c>
      <c r="CU92" s="126">
        <v>4396</v>
      </c>
      <c r="CV92" s="126">
        <v>0</v>
      </c>
      <c r="CW92" s="126">
        <v>0</v>
      </c>
      <c r="CX92" s="126">
        <v>0</v>
      </c>
      <c r="CY92" s="126">
        <v>0</v>
      </c>
      <c r="CZ92" s="126">
        <v>427</v>
      </c>
      <c r="DA92" s="126">
        <v>645</v>
      </c>
      <c r="DB92" s="126">
        <v>762</v>
      </c>
      <c r="DC92" s="126">
        <v>3393</v>
      </c>
      <c r="DD92" s="289">
        <v>4.1398313748864597</v>
      </c>
      <c r="DE92" s="289">
        <v>4.0544573930348253</v>
      </c>
      <c r="DF92" s="289">
        <v>4.2241180369357068</v>
      </c>
      <c r="DG92" s="289"/>
      <c r="DH92" s="289"/>
      <c r="DI92" s="289">
        <v>0.71398840705563071</v>
      </c>
      <c r="DJ92" s="289"/>
      <c r="DK92" s="289"/>
      <c r="DL92" s="289">
        <v>4.0440134828998637</v>
      </c>
      <c r="DM92" s="289">
        <v>3.9476671551334244</v>
      </c>
      <c r="DN92" s="289">
        <v>0.72600815533605889</v>
      </c>
      <c r="DO92" s="289"/>
      <c r="DP92" s="289">
        <v>25.896689373296965</v>
      </c>
      <c r="DQ92" s="289"/>
      <c r="DR92" s="289">
        <v>39.452260367847416</v>
      </c>
      <c r="DS92" s="289"/>
      <c r="DT92" s="289">
        <v>78.572343324250781</v>
      </c>
      <c r="DU92" s="289"/>
      <c r="DV92" s="289">
        <v>2.4</v>
      </c>
      <c r="DW92" s="289"/>
      <c r="DX92" s="289">
        <v>8.6</v>
      </c>
      <c r="DY92" s="289"/>
      <c r="DZ92" s="289">
        <v>14.7</v>
      </c>
      <c r="EA92" s="289"/>
      <c r="EB92" s="127">
        <f>SUM(RD[[#This Row],[IS1_Inv1_M1]:[IS1_Inv1_M2]])</f>
        <v>13700</v>
      </c>
      <c r="EC92" s="127">
        <f>SUM(RD[[#This Row],[IS2_Inv1_M1]:[IS5_Inv1_M4]])</f>
        <v>97885</v>
      </c>
      <c r="ED92" s="127">
        <f>SUM(RD[[#This Row],[IS6_Inv1_M1]:[IS6_Inv2_M2]])+SUM(RD[[#This Row],[IS8_Inv1_M1]:[IS8_Inv4_M2]])</f>
        <v>77573</v>
      </c>
      <c r="EE92" s="127">
        <f>SUM(RD[[#This Row],[IS7_Inv1_M1]:[IS7_Inv1_M2]])</f>
        <v>13862</v>
      </c>
      <c r="EF92" s="127">
        <f>SUM(RD[[#This Row],[IS9_Inv1_M1]:[IS12_Inv2_M4]])</f>
        <v>159500</v>
      </c>
      <c r="EG92" s="127">
        <f>SUM(RD[[#This Row],[IS13_Inv1_M1]:[IS14_Inv1_M4]])</f>
        <v>74840</v>
      </c>
      <c r="EH92" s="127">
        <f>SUM(RD[[#This Row],[IS15_Inv1_M1]:[IS15_Inv2_M1]])</f>
        <v>5708</v>
      </c>
      <c r="EI92" s="127">
        <f>SUM(RD[[#This Row],[IS16_Inv1_M1]:[IS17_Inv2_M2]])</f>
        <v>42998</v>
      </c>
      <c r="EJ92" s="127">
        <f>SUM(RD[[#This Row],[IS18_Inv1_M1]:[IS19_Inv2_M2]])</f>
        <v>30915</v>
      </c>
      <c r="EK92" s="127">
        <f>SUM(RD[[#This Row],[IS20_Inv1_M1]:[IS20_Inv2_M2]])</f>
        <v>5227</v>
      </c>
      <c r="EL92" s="290">
        <f>SUM(RD[[#This Row],[O2R4_P1]:[O2R22_P3]])</f>
        <v>522208</v>
      </c>
      <c r="EM92" s="127">
        <f>IFERROR(AVERAGEIF(RD[[#This Row],[POA_UP_MCR (KWh/m2)]:[POA_UP_Ph3 (KWh/m2)2]],"&lt;&gt;0",RD[[#This Row],[POA_UP_MCR (KWh/m2)]:[POA_UP_Ph3 (KWh/m2)2]]),"")</f>
        <v>4.1394689349523306</v>
      </c>
      <c r="EN92" s="127">
        <f>IFERROR(AVERAGEIF(RD[[#This Row],[POA_Down_MCR (KWh/m2)]:[POA_Down_Ph3 (KWh/m2)22]],"&lt;&gt;0",RD[[#This Row],[POA_Down_MCR (KWh/m2)]:[POA_Down_Ph3 (KWh/m2)22]]),"")</f>
        <v>0.71398840705563071</v>
      </c>
      <c r="EO92" s="127">
        <f>IFERROR(AVERAGEIF(RD[[#This Row],[GHI_UP_MCR (KWh/m2)]:[GHI_UP_IS1 (KWh/m2)]],"&lt;&gt;0",RD[[#This Row],[GHI_UP_MCR (KWh/m2)]:[GHI_UP_IS1 (KWh/m2)]]),"")</f>
        <v>3.995840319016644</v>
      </c>
      <c r="EP92" s="127">
        <f>IFERROR(AVERAGEIF(RD[[#This Row],[GHI_Down_MCR (KWh/m2)]:[GHI_Down_IS1 (KWh/m2)]],"&lt;&gt;0",RD[[#This Row],[GHI_Down_MCR (KWh/m2)]:[GHI_Down_IS1 (KWh/m2)]]),"")</f>
        <v>0.72600815533605889</v>
      </c>
      <c r="EQ92" s="128">
        <v>640.30499999999995</v>
      </c>
      <c r="ER92" s="128">
        <v>980.298</v>
      </c>
      <c r="ES92" s="128">
        <v>105.17700000000001</v>
      </c>
      <c r="ET92" s="128">
        <v>306.49299999999999</v>
      </c>
      <c r="EU92" s="128">
        <v>216.74299999999999</v>
      </c>
      <c r="EV92" s="128">
        <v>320.57900000000001</v>
      </c>
      <c r="EW92" s="128"/>
      <c r="EX92" s="128">
        <v>110.042</v>
      </c>
      <c r="EY92" s="128">
        <v>214023</v>
      </c>
      <c r="EZ92" s="128">
        <v>289164</v>
      </c>
      <c r="FA92" s="128">
        <v>152.58600000000001</v>
      </c>
      <c r="FB92" s="128">
        <v>120.045</v>
      </c>
      <c r="FC92" s="128">
        <v>312.04899999999998</v>
      </c>
      <c r="FD92" s="128">
        <v>137.16399999999999</v>
      </c>
      <c r="FE92" s="128">
        <v>0.122</v>
      </c>
      <c r="FF92" s="128">
        <v>0</v>
      </c>
      <c r="FG92" s="128">
        <v>241.34899999999999</v>
      </c>
      <c r="FH92" s="291" t="str">
        <f>IF((RD[[#This Row],[33 kV_Wind_F1_Ex]]-EQ91)*165000&lt;=0,"",(RD[[#This Row],[33 kV_Wind_F1_Ex]]-EQ91)*165000)</f>
        <v/>
      </c>
      <c r="FI92" s="292">
        <f>IF((RD[[#This Row],[33 kV_Wind_F2_Ex]]-ER91)*165000&lt;=0,"",(RD[[#This Row],[33 kV_Wind_F2_Ex]]-ER91)*165000)</f>
        <v>545490.00000000664</v>
      </c>
      <c r="FJ92" s="131">
        <f>IF((RD[[#This Row],[33 kV_Wind_F3_Ex]]-ES91)*225000&lt;=0,"",(RD[[#This Row],[33 kV_Wind_F3_Ex]]-ES91)*225000)</f>
        <v>153225.00000000262</v>
      </c>
      <c r="FK92" s="131">
        <f>IF((RD[[#This Row],[33 kV_Wind_F4_Ex]]-ET91)*165000&lt;=0,"",(RD[[#This Row],[33 kV_Wind_F4_Ex]]-ET91)*165000)</f>
        <v>507210.00000000204</v>
      </c>
      <c r="FL92" s="228">
        <f>IF((RD[[#This Row],[33 kV_Solar_F1_Ex]]-EU91)*225000&lt;=0,"",(RD[[#This Row],[33 kV_Solar_F1_Ex]]-EU91)*225000)</f>
        <v>120149.99999999815</v>
      </c>
      <c r="FM92" s="132">
        <f>IF((RD[[#This Row],[33kV_Solar_F2_Ex]]-EV91)*225000&lt;=0,"",(RD[[#This Row],[33kV_Solar_F2_Ex]]-EV91)*225000)</f>
        <v>110474.99999999673</v>
      </c>
      <c r="FN92" s="292"/>
      <c r="FO92" s="131">
        <f>IF((RD[[#This Row],[33kV_Solar_F4_Ex]]-EX91)*225000&lt;=0,"",(RD[[#This Row],[33kV_Solar_F4_Ex]]-EX91)*225000)</f>
        <v>124650.00000000047</v>
      </c>
      <c r="FP92" s="292">
        <f>IF((RD[[#This Row],[33kV_OG1_Ex]]-EY91)*1000&lt;=0,0,(RD[[#This Row],[33kV_OG1_Ex]]-EY91)*1000)</f>
        <v>356000</v>
      </c>
      <c r="FQ92" s="228">
        <f>IFERROR(IF((RD[[#This Row],[33kV_OG2_Ex]]-EZ91)*1000&lt;=0,0,(RD[[#This Row],[33kV_OG2_Ex]]-EZ91)*1000),0)</f>
        <v>1207000</v>
      </c>
      <c r="FR92" s="132">
        <f>IF((RD[[#This Row],[220kV_TX1_Ex]]-FA91)*800000&lt;=0,0,(RD[[#This Row],[220kV_TX1_Ex]]-FA91)*800000)</f>
        <v>352000.0000000209</v>
      </c>
      <c r="FS92" s="228">
        <f>IF((RD[[#This Row],[220kV_Tx2_Ex]]-FB91)*800000&lt;=0,0,(RD[[#This Row],[220kV_Tx2_Ex]]-FB91)*800000)</f>
        <v>1196799.999999996</v>
      </c>
      <c r="FT92" s="292">
        <f>IF((RD[[#This Row],[220kV_TL_TVM_Ex]]-FC91)*1600000&lt;=0,0,(RD[[#This Row],[220kV_TL_TVM_Ex]]-FC91)*1600000)</f>
        <v>1550399.9999999905</v>
      </c>
      <c r="FU92" s="292">
        <f>IF((RD[[#This Row],[220kV_C&amp;R_PQM_Ex]]-FD91)*1600000&lt;=0,"",(RD[[#This Row],[220kV_C&amp;R_PQM_Ex]]-FD91)*1600000)</f>
        <v>1555199.9999999679</v>
      </c>
      <c r="FV92" s="228">
        <f>IFERROR(IF((RD[[#This Row],[220KV_C&amp;R_PQM_Im]]-FE91)*1600000&lt;=0,0,(RD[[#This Row],[220KV_C&amp;R_PQM_Im]]-FE91)*1600000),"")</f>
        <v>0</v>
      </c>
      <c r="FW92" s="228">
        <f>(RD[[#This Row],[33kV_Aux1_Im]]-FB89)</f>
        <v>-115.85</v>
      </c>
      <c r="FX92" s="228">
        <f>IF((RD[[#This Row],[33kV_Aux2_Im]]-FG91)*1000&lt;=0,"",(RD[[#This Row],[33kV_Aux2_Im]]-FG91)*1000)</f>
        <v>359.99999999998522</v>
      </c>
      <c r="FY92" s="292">
        <f>IFERROR(RD[[#This Row],[33kV_OG1_Energy (MWh)]]+RD[[#This Row],[33kV_OG2_Energy (MWh)]],"")</f>
        <v>1563000</v>
      </c>
      <c r="FZ92" s="292">
        <f>IFERROR(RD[[#This Row],[220kV_TL_TVM Energy (MWh)]]-RD[[#This Row],[220KV_C&amp;R_PQM_im (MWh)]],"")</f>
        <v>1550399.9999999905</v>
      </c>
      <c r="GA92" s="229">
        <f>IFERROR(RD[[#This Row],[33 kV Total Export (MWH)]]/RD[[#This Row],[220 KV Net Export (MWh)]]-1,"")</f>
        <v>8.1269349845263239E-3</v>
      </c>
      <c r="GB92" s="230">
        <f>IFERROR((RD[[#This Row],[Sunset Time (POA&lt;20 W/m2)]]-RD[[#This Row],[Sunrise Time (POA&gt;20 W/m2)]])*24,0)</f>
        <v>12.216666666666669</v>
      </c>
      <c r="GC92" s="231">
        <f>IFERROR(SUM(RD[[#This Row],[33 kV_Solar_F1_Energy (kWh)]:[33 kV_Solar_F4_Energy (MWh)]])+(RD[[#This Row],[33 kV_Wind_F3_Energy (MWh)]])-(RD[[#This Row],[33 kV Line Loss (%)]]*RD[[#This Row],[220 KV Net Export (MWh)]]),"")</f>
        <v>495899.99999998842</v>
      </c>
      <c r="GD92" s="57">
        <f t="shared" si="198"/>
        <v>508499.99999999796</v>
      </c>
      <c r="GE92" s="143">
        <v>166.28</v>
      </c>
      <c r="GF92" s="57">
        <f t="shared" si="200"/>
        <v>1052700.0000000086</v>
      </c>
      <c r="GG92" s="8">
        <f>IFERROR(RD[[#This Row],[Wind Export (33 kV)]]*(1-RD[[#This Row],[33 kV Line Loss (%)]]),RD[[#This Row],[Wind Export (33 kV)]])</f>
        <v>1044144.7755417976</v>
      </c>
      <c r="GH92" s="144"/>
      <c r="GI92" s="144"/>
      <c r="GJ92" t="str">
        <f>IFERROR(RD[[#This Row],[E_AC (WPR)]]/RD[[#This Row],[E_DC (WPR)]],"")</f>
        <v/>
      </c>
    </row>
    <row r="93" spans="1:192">
      <c r="A93" s="124">
        <f t="shared" si="201"/>
        <v>45833</v>
      </c>
      <c r="B93" s="129">
        <f>YEAR(RD[[#This Row],[Date]])+IF(MONTH(RD[[#This Row],[Date]])&gt;=4,1,0)</f>
        <v>2026</v>
      </c>
      <c r="C93" s="129">
        <f>YEAR(RD[[#This Row],[Date]])</f>
        <v>2025</v>
      </c>
      <c r="D93" s="130">
        <f t="shared" si="199"/>
        <v>45809</v>
      </c>
      <c r="E93" s="129">
        <f>DAY(EOMONTH(RD[[#This Row],[Date]],0))</f>
        <v>30</v>
      </c>
      <c r="F93" s="136">
        <v>0.27361111111111114</v>
      </c>
      <c r="G93" s="136">
        <v>0.76458333333333328</v>
      </c>
      <c r="H93" s="126">
        <v>5628</v>
      </c>
      <c r="I93" s="126">
        <v>5741</v>
      </c>
      <c r="J93" s="126">
        <v>5695</v>
      </c>
      <c r="K93" s="126">
        <v>5438</v>
      </c>
      <c r="L93" s="126">
        <v>5644</v>
      </c>
      <c r="M93" s="126">
        <v>5589</v>
      </c>
      <c r="N93" s="126">
        <v>5785</v>
      </c>
      <c r="O93" s="126">
        <v>5668</v>
      </c>
      <c r="P93" s="126">
        <v>5632</v>
      </c>
      <c r="Q93" s="126">
        <v>5694</v>
      </c>
      <c r="R93" s="126">
        <v>5363</v>
      </c>
      <c r="S93" s="126">
        <v>5550</v>
      </c>
      <c r="T93" s="126">
        <v>5449</v>
      </c>
      <c r="U93" s="126">
        <v>5826</v>
      </c>
      <c r="V93" s="126">
        <v>4011</v>
      </c>
      <c r="W93" s="126">
        <v>3735</v>
      </c>
      <c r="X93" s="126">
        <v>3829</v>
      </c>
      <c r="Y93" s="126">
        <v>3633</v>
      </c>
      <c r="Z93" s="126">
        <v>5623</v>
      </c>
      <c r="AA93" s="126">
        <v>5502</v>
      </c>
      <c r="AB93" s="126">
        <v>4673</v>
      </c>
      <c r="AC93" s="126">
        <v>3609</v>
      </c>
      <c r="AD93" s="126">
        <v>5705</v>
      </c>
      <c r="AE93" s="126">
        <v>5724</v>
      </c>
      <c r="AF93" s="126">
        <v>5934</v>
      </c>
      <c r="AG93" s="126">
        <v>6143</v>
      </c>
      <c r="AH93" s="126">
        <v>5678</v>
      </c>
      <c r="AI93" s="126">
        <v>5950</v>
      </c>
      <c r="AJ93" s="126">
        <v>5543</v>
      </c>
      <c r="AK93" s="126">
        <v>5403</v>
      </c>
      <c r="AL93" s="126">
        <v>5021</v>
      </c>
      <c r="AM93" s="126">
        <v>3963</v>
      </c>
      <c r="AN93" s="126">
        <v>3866</v>
      </c>
      <c r="AO93" s="126">
        <v>3873</v>
      </c>
      <c r="AP93" s="126">
        <v>3434</v>
      </c>
      <c r="AQ93" s="126">
        <v>3467</v>
      </c>
      <c r="AR93" s="126">
        <v>3652</v>
      </c>
      <c r="AS93" s="126">
        <v>3763</v>
      </c>
      <c r="AT93" s="126">
        <v>3647</v>
      </c>
      <c r="AU93" s="126">
        <v>3687</v>
      </c>
      <c r="AV93" s="126">
        <v>3941</v>
      </c>
      <c r="AW93" s="126">
        <v>3757</v>
      </c>
      <c r="AX93" s="126">
        <v>3788</v>
      </c>
      <c r="AY93" s="126">
        <v>3881</v>
      </c>
      <c r="AZ93" s="126">
        <v>4109</v>
      </c>
      <c r="BA93" s="126">
        <v>1233</v>
      </c>
      <c r="BB93" s="126">
        <v>3652</v>
      </c>
      <c r="BC93" s="126">
        <v>3759</v>
      </c>
      <c r="BD93" s="126">
        <v>3401</v>
      </c>
      <c r="BE93" s="126">
        <v>3573</v>
      </c>
      <c r="BF93" s="126">
        <v>3682</v>
      </c>
      <c r="BG93" s="126">
        <v>3631</v>
      </c>
      <c r="BH93" s="126">
        <v>3890</v>
      </c>
      <c r="BI93" s="126">
        <v>3231</v>
      </c>
      <c r="BJ93" s="126">
        <v>3427</v>
      </c>
      <c r="BK93" s="126">
        <v>3500</v>
      </c>
      <c r="BL93" s="126">
        <v>3690</v>
      </c>
      <c r="BM93" s="126">
        <v>3588</v>
      </c>
      <c r="BN93" s="126">
        <v>3225</v>
      </c>
      <c r="BO93" s="126">
        <v>3558</v>
      </c>
      <c r="BP93" s="126">
        <v>3474</v>
      </c>
      <c r="BQ93" s="126">
        <v>3457</v>
      </c>
      <c r="BR93" s="126">
        <v>3596</v>
      </c>
      <c r="BS93" s="126">
        <v>3898</v>
      </c>
      <c r="BT93" s="126">
        <v>5391</v>
      </c>
      <c r="BU93" s="126">
        <v>5085</v>
      </c>
      <c r="BV93" s="126">
        <v>5301</v>
      </c>
      <c r="BW93" s="126">
        <v>5120</v>
      </c>
      <c r="BX93" s="126">
        <v>4905</v>
      </c>
      <c r="BY93" s="126">
        <v>4461</v>
      </c>
      <c r="BZ93" s="126">
        <v>5307</v>
      </c>
      <c r="CA93" s="126">
        <v>5056</v>
      </c>
      <c r="CB93" s="126">
        <v>3797</v>
      </c>
      <c r="CC93" s="126">
        <v>2960</v>
      </c>
      <c r="CD93" s="126">
        <v>3496</v>
      </c>
      <c r="CE93" s="126">
        <v>2844</v>
      </c>
      <c r="CF93" s="126">
        <v>2178</v>
      </c>
      <c r="CG93" s="126">
        <v>1968</v>
      </c>
      <c r="CH93" s="126">
        <v>5485</v>
      </c>
      <c r="CI93" s="126">
        <v>5623</v>
      </c>
      <c r="CJ93" s="126">
        <v>5277</v>
      </c>
      <c r="CK93" s="126">
        <v>5487</v>
      </c>
      <c r="CL93" s="126">
        <v>5556</v>
      </c>
      <c r="CM93" s="126">
        <v>3356</v>
      </c>
      <c r="CN93" s="126">
        <v>3235</v>
      </c>
      <c r="CO93" s="126">
        <v>3388</v>
      </c>
      <c r="CP93" s="126">
        <v>3299</v>
      </c>
      <c r="CQ93" s="126">
        <v>3049</v>
      </c>
      <c r="CR93" s="126">
        <v>2718</v>
      </c>
      <c r="CS93" s="126">
        <v>3525</v>
      </c>
      <c r="CT93" s="126">
        <v>3425</v>
      </c>
      <c r="CU93" s="126">
        <v>3237</v>
      </c>
      <c r="CV93" s="126">
        <v>0</v>
      </c>
      <c r="CW93" s="126">
        <v>0</v>
      </c>
      <c r="CX93" s="126">
        <v>0</v>
      </c>
      <c r="CY93" s="126">
        <v>0</v>
      </c>
      <c r="CZ93" s="126">
        <v>300</v>
      </c>
      <c r="DA93" s="126">
        <v>459</v>
      </c>
      <c r="DB93" s="126">
        <v>542</v>
      </c>
      <c r="DC93" s="126">
        <v>2419</v>
      </c>
      <c r="DD93" s="289">
        <v>2.9779048039077201</v>
      </c>
      <c r="DE93" s="289">
        <v>2.958800018492175</v>
      </c>
      <c r="DF93" s="289">
        <v>2.661831200848658</v>
      </c>
      <c r="DG93" s="289"/>
      <c r="DH93" s="289"/>
      <c r="DI93" s="289">
        <v>0.52894052347083986</v>
      </c>
      <c r="DJ93" s="289"/>
      <c r="DK93" s="289"/>
      <c r="DL93" s="289">
        <v>2.9363328808646414</v>
      </c>
      <c r="DM93" s="289">
        <v>2.9210026941678513</v>
      </c>
      <c r="DN93" s="289">
        <v>0.52321981035781495</v>
      </c>
      <c r="DO93" s="289"/>
      <c r="DP93" s="289">
        <v>25.653361581920937</v>
      </c>
      <c r="DQ93" s="289"/>
      <c r="DR93" s="289">
        <v>37.625682387005597</v>
      </c>
      <c r="DS93" s="289"/>
      <c r="DT93" s="289">
        <v>81.050423728813485</v>
      </c>
      <c r="DU93" s="289"/>
      <c r="DV93" s="289">
        <v>8.4</v>
      </c>
      <c r="DW93" s="289"/>
      <c r="DX93" s="289">
        <v>7.2</v>
      </c>
      <c r="DY93" s="289"/>
      <c r="DZ93" s="289">
        <v>14.4</v>
      </c>
      <c r="EA93" s="289"/>
      <c r="EB93" s="127">
        <f>SUM(RD[[#This Row],[IS1_Inv1_M1]:[IS1_Inv1_M2]])</f>
        <v>11369</v>
      </c>
      <c r="EC93" s="127">
        <f>SUM(RD[[#This Row],[IS2_Inv1_M1]:[IS5_Inv1_M4]])</f>
        <v>82541</v>
      </c>
      <c r="ED93" s="127">
        <f>SUM(RD[[#This Row],[IS6_Inv1_M1]:[IS6_Inv2_M2]])+SUM(RD[[#This Row],[IS8_Inv1_M1]:[IS8_Inv4_M2]])</f>
        <v>63042</v>
      </c>
      <c r="EE93" s="127">
        <f>SUM(RD[[#This Row],[IS7_Inv1_M1]:[IS7_Inv1_M2]])</f>
        <v>11429</v>
      </c>
      <c r="EF93" s="127">
        <f>SUM(RD[[#This Row],[IS9_Inv1_M1]:[IS12_Inv2_M4]])</f>
        <v>114330</v>
      </c>
      <c r="EG93" s="127">
        <f>SUM(RD[[#This Row],[IS13_Inv1_M1]:[IS14_Inv1_M4]])</f>
        <v>53723</v>
      </c>
      <c r="EH93" s="127">
        <f>SUM(RD[[#This Row],[IS15_Inv1_M1]:[IS15_Inv2_M1]])</f>
        <v>4146</v>
      </c>
      <c r="EI93" s="127">
        <f>SUM(RD[[#This Row],[IS16_Inv1_M1]:[IS17_Inv2_M2]])</f>
        <v>30784</v>
      </c>
      <c r="EJ93" s="127">
        <f>SUM(RD[[#This Row],[IS18_Inv1_M1]:[IS19_Inv2_M2]])</f>
        <v>25876</v>
      </c>
      <c r="EK93" s="127">
        <f>SUM(RD[[#This Row],[IS20_Inv1_M1]:[IS20_Inv2_M2]])</f>
        <v>3720</v>
      </c>
      <c r="EL93" s="290">
        <f>SUM(RD[[#This Row],[O2R4_P1]:[O2R22_P3]])</f>
        <v>400960</v>
      </c>
      <c r="EM93" s="127">
        <f>IFERROR(AVERAGEIF(RD[[#This Row],[POA_UP_MCR (KWh/m2)]:[POA_UP_Ph3 (KWh/m2)2]],"&lt;&gt;0",RD[[#This Row],[POA_UP_MCR (KWh/m2)]:[POA_UP_Ph3 (KWh/m2)2]]),"")</f>
        <v>2.8661786744161843</v>
      </c>
      <c r="EN93" s="127">
        <f>IFERROR(AVERAGEIF(RD[[#This Row],[POA_Down_MCR (KWh/m2)]:[POA_Down_Ph3 (KWh/m2)22]],"&lt;&gt;0",RD[[#This Row],[POA_Down_MCR (KWh/m2)]:[POA_Down_Ph3 (KWh/m2)22]]),"")</f>
        <v>0.52894052347083986</v>
      </c>
      <c r="EO93" s="127">
        <f>IFERROR(AVERAGEIF(RD[[#This Row],[GHI_UP_MCR (KWh/m2)]:[GHI_UP_IS1 (KWh/m2)]],"&lt;&gt;0",RD[[#This Row],[GHI_UP_MCR (KWh/m2)]:[GHI_UP_IS1 (KWh/m2)]]),"")</f>
        <v>2.9286677875162463</v>
      </c>
      <c r="EP93" s="127">
        <f>IFERROR(AVERAGEIF(RD[[#This Row],[GHI_Down_MCR (KWh/m2)]:[GHI_Down_IS1 (KWh/m2)]],"&lt;&gt;0",RD[[#This Row],[GHI_Down_MCR (KWh/m2)]:[GHI_Down_IS1 (KWh/m2)]]),"")</f>
        <v>0.52321981035781495</v>
      </c>
      <c r="EQ93" s="128">
        <v>640.30499999999995</v>
      </c>
      <c r="ER93" s="128">
        <v>983.41499999999996</v>
      </c>
      <c r="ES93" s="128">
        <v>105.676</v>
      </c>
      <c r="ET93" s="128">
        <v>309.42099999999999</v>
      </c>
      <c r="EU93" s="128">
        <v>217.184</v>
      </c>
      <c r="EV93" s="128">
        <v>320.99299999999999</v>
      </c>
      <c r="EW93" s="128"/>
      <c r="EX93" s="128">
        <v>110.44499999999999</v>
      </c>
      <c r="EY93" s="128">
        <v>214306</v>
      </c>
      <c r="EZ93" s="128">
        <v>290274</v>
      </c>
      <c r="FA93" s="128">
        <v>152.93600000000001</v>
      </c>
      <c r="FB93" s="128">
        <v>121.41500000000001</v>
      </c>
      <c r="FC93" s="128">
        <v>312.91399999999999</v>
      </c>
      <c r="FD93" s="128">
        <v>138.029</v>
      </c>
      <c r="FE93" s="128">
        <v>0.122</v>
      </c>
      <c r="FF93" s="128">
        <v>0</v>
      </c>
      <c r="FG93" s="128">
        <v>241.709</v>
      </c>
      <c r="FH93" s="291" t="str">
        <f>IF((RD[[#This Row],[33 kV_Wind_F1_Ex]]-EQ92)*165000&lt;=0,"",(RD[[#This Row],[33 kV_Wind_F1_Ex]]-EQ92)*165000)</f>
        <v/>
      </c>
      <c r="FI93" s="292">
        <f>IF((RD[[#This Row],[33 kV_Wind_F2_Ex]]-ER92)*165000&lt;=0,"",(RD[[#This Row],[33 kV_Wind_F2_Ex]]-ER92)*165000)</f>
        <v>514304.99999999371</v>
      </c>
      <c r="FJ93" s="131">
        <f>IF((RD[[#This Row],[33 kV_Wind_F3_Ex]]-ES92)*225000&lt;=0,"",(RD[[#This Row],[33 kV_Wind_F3_Ex]]-ES92)*225000)</f>
        <v>112274.99999999892</v>
      </c>
      <c r="FK93" s="131">
        <f>IF((RD[[#This Row],[33 kV_Wind_F4_Ex]]-ET92)*165000&lt;=0,"",(RD[[#This Row],[33 kV_Wind_F4_Ex]]-ET92)*165000)</f>
        <v>483119.99999999953</v>
      </c>
      <c r="FL93" s="228">
        <f>IF((RD[[#This Row],[33 kV_Solar_F1_Ex]]-EU92)*225000&lt;=0,"",(RD[[#This Row],[33 kV_Solar_F1_Ex]]-EU92)*225000)</f>
        <v>99225.000000000568</v>
      </c>
      <c r="FM93" s="132">
        <f>IF((RD[[#This Row],[33kV_Solar_F2_Ex]]-EV92)*225000&lt;=0,"",(RD[[#This Row],[33kV_Solar_F2_Ex]]-EV92)*225000)</f>
        <v>93149.999999997133</v>
      </c>
      <c r="FN93" s="292"/>
      <c r="FO93" s="131">
        <f>IF((RD[[#This Row],[33kV_Solar_F4_Ex]]-EX92)*225000&lt;=0,"",(RD[[#This Row],[33kV_Solar_F4_Ex]]-EX92)*225000)</f>
        <v>90674.999999998108</v>
      </c>
      <c r="FP93" s="292">
        <f>IF((RD[[#This Row],[33kV_OG1_Ex]]-EY92)*1000&lt;=0,0,(RD[[#This Row],[33kV_OG1_Ex]]-EY92)*1000)</f>
        <v>283000</v>
      </c>
      <c r="FQ93" s="228">
        <f>IFERROR(IF((RD[[#This Row],[33kV_OG2_Ex]]-EZ92)*1000&lt;=0,0,(RD[[#This Row],[33kV_OG2_Ex]]-EZ92)*1000),0)</f>
        <v>1110000</v>
      </c>
      <c r="FR93" s="132">
        <f>IF((RD[[#This Row],[220kV_TX1_Ex]]-FA92)*800000&lt;=0,0,(RD[[#This Row],[220kV_TX1_Ex]]-FA92)*800000)</f>
        <v>279999.99999999546</v>
      </c>
      <c r="FS93" s="228">
        <f>IF((RD[[#This Row],[220kV_Tx2_Ex]]-FB92)*800000&lt;=0,0,(RD[[#This Row],[220kV_Tx2_Ex]]-FB92)*800000)</f>
        <v>1096000.0000000037</v>
      </c>
      <c r="FT93" s="292">
        <f>IF((RD[[#This Row],[220kV_TL_TVM_Ex]]-FC92)*1600000&lt;=0,0,(RD[[#This Row],[220kV_TL_TVM_Ex]]-FC92)*1600000)</f>
        <v>1384000.0000000144</v>
      </c>
      <c r="FU93" s="292">
        <f>IF((RD[[#This Row],[220kV_C&amp;R_PQM_Ex]]-FD92)*1600000&lt;=0,"",(RD[[#This Row],[220kV_C&amp;R_PQM_Ex]]-FD92)*1600000)</f>
        <v>1384000.0000000144</v>
      </c>
      <c r="FV93" s="228">
        <f>IFERROR(IF((RD[[#This Row],[220KV_C&amp;R_PQM_Im]]-FE92)*1600000&lt;=0,0,(RD[[#This Row],[220KV_C&amp;R_PQM_Im]]-FE92)*1600000),"")</f>
        <v>0</v>
      </c>
      <c r="FW93" s="228">
        <f>(RD[[#This Row],[33kV_Aux1_Im]]-FB90)</f>
        <v>-117.13</v>
      </c>
      <c r="FX93" s="228">
        <f>IF((RD[[#This Row],[33kV_Aux2_Im]]-FG92)*1000&lt;=0,"",(RD[[#This Row],[33kV_Aux2_Im]]-FG92)*1000)</f>
        <v>360.00000000001364</v>
      </c>
      <c r="FY93" s="292">
        <f>IFERROR(RD[[#This Row],[33kV_OG1_Energy (MWh)]]+RD[[#This Row],[33kV_OG2_Energy (MWh)]],"")</f>
        <v>1393000</v>
      </c>
      <c r="FZ93" s="292">
        <f>IFERROR(RD[[#This Row],[220kV_TL_TVM Energy (MWh)]]-RD[[#This Row],[220KV_C&amp;R_PQM_im (MWh)]],"")</f>
        <v>1384000.0000000144</v>
      </c>
      <c r="GA93" s="229">
        <f>IFERROR(RD[[#This Row],[33 kV Total Export (MWH)]]/RD[[#This Row],[220 KV Net Export (MWh)]]-1,"")</f>
        <v>6.502890173399889E-3</v>
      </c>
      <c r="GB93" s="230">
        <f>IFERROR((RD[[#This Row],[Sunset Time (POA&lt;20 W/m2)]]-RD[[#This Row],[Sunrise Time (POA&gt;20 W/m2)]])*24,0)</f>
        <v>11.783333333333331</v>
      </c>
      <c r="GC93" s="231">
        <f>IFERROR(SUM(RD[[#This Row],[33 kV_Solar_F1_Energy (kWh)]:[33 kV_Solar_F4_Energy (MWh)]])+(RD[[#This Row],[33 kV_Wind_F3_Energy (MWh)]])-(RD[[#This Row],[33 kV Line Loss (%)]]*RD[[#This Row],[220 KV Net Export (MWh)]]),"")</f>
        <v>386325.0000000092</v>
      </c>
      <c r="GD93" s="57">
        <f t="shared" si="198"/>
        <v>395324.99999999476</v>
      </c>
      <c r="GE93" s="143">
        <v>166.28</v>
      </c>
      <c r="GF93" s="57">
        <f t="shared" si="200"/>
        <v>997424.99999999325</v>
      </c>
      <c r="GG93" s="8">
        <f>IFERROR(RD[[#This Row],[Wind Export (33 kV)]]*(1-RD[[#This Row],[33 kV Line Loss (%)]]),RD[[#This Row],[Wind Export (33 kV)]])</f>
        <v>990938.85476878996</v>
      </c>
      <c r="GH93" s="144"/>
      <c r="GI93" s="144"/>
      <c r="GJ93" t="str">
        <f>IFERROR(RD[[#This Row],[E_AC (WPR)]]/RD[[#This Row],[E_DC (WPR)]],"")</f>
        <v/>
      </c>
    </row>
    <row r="94" spans="1:192">
      <c r="A94" s="124">
        <f t="shared" si="201"/>
        <v>45834</v>
      </c>
      <c r="B94" s="129">
        <f>YEAR(RD[[#This Row],[Date]])+IF(MONTH(RD[[#This Row],[Date]])&gt;=4,1,0)</f>
        <v>2026</v>
      </c>
      <c r="C94" s="129">
        <f>YEAR(RD[[#This Row],[Date]])</f>
        <v>2025</v>
      </c>
      <c r="D94" s="130">
        <f t="shared" si="199"/>
        <v>45809</v>
      </c>
      <c r="E94" s="129">
        <f>DAY(EOMONTH(RD[[#This Row],[Date]],0))</f>
        <v>30</v>
      </c>
      <c r="F94" s="136">
        <v>0.27916666666666667</v>
      </c>
      <c r="G94" s="136">
        <v>0.76249999999999996</v>
      </c>
      <c r="H94" s="126">
        <v>5581</v>
      </c>
      <c r="I94" s="126">
        <v>5640</v>
      </c>
      <c r="J94" s="126">
        <v>4047</v>
      </c>
      <c r="K94" s="126">
        <v>3811</v>
      </c>
      <c r="L94" s="126">
        <v>3976</v>
      </c>
      <c r="M94" s="126">
        <v>3967</v>
      </c>
      <c r="N94" s="126">
        <v>2550</v>
      </c>
      <c r="O94" s="126">
        <v>2560</v>
      </c>
      <c r="P94" s="126">
        <v>2460</v>
      </c>
      <c r="Q94" s="126">
        <v>2517</v>
      </c>
      <c r="R94" s="126">
        <v>3783</v>
      </c>
      <c r="S94" s="126">
        <v>3967</v>
      </c>
      <c r="T94" s="126">
        <v>3849</v>
      </c>
      <c r="U94" s="126">
        <v>4104</v>
      </c>
      <c r="V94" s="126">
        <v>2803</v>
      </c>
      <c r="W94" s="126">
        <v>2589</v>
      </c>
      <c r="X94" s="126">
        <v>2680</v>
      </c>
      <c r="Y94" s="126">
        <v>2570</v>
      </c>
      <c r="Z94" s="126">
        <v>5651</v>
      </c>
      <c r="AA94" s="126">
        <v>5474</v>
      </c>
      <c r="AB94" s="126">
        <v>4599</v>
      </c>
      <c r="AC94" s="126">
        <v>3584</v>
      </c>
      <c r="AD94" s="126">
        <v>4586</v>
      </c>
      <c r="AE94" s="126">
        <v>4609</v>
      </c>
      <c r="AF94" s="126">
        <v>5570</v>
      </c>
      <c r="AG94" s="126">
        <v>5789</v>
      </c>
      <c r="AH94" s="126">
        <v>5391</v>
      </c>
      <c r="AI94" s="126">
        <v>5735</v>
      </c>
      <c r="AJ94" s="126">
        <v>5275</v>
      </c>
      <c r="AK94" s="126">
        <v>5146</v>
      </c>
      <c r="AL94" s="126">
        <v>4686</v>
      </c>
      <c r="AM94" s="126">
        <v>3694</v>
      </c>
      <c r="AN94" s="126">
        <v>4056</v>
      </c>
      <c r="AO94" s="126">
        <v>4072</v>
      </c>
      <c r="AP94" s="126">
        <v>3590</v>
      </c>
      <c r="AQ94" s="126">
        <v>3649</v>
      </c>
      <c r="AR94" s="126">
        <v>3856</v>
      </c>
      <c r="AS94" s="126">
        <v>3983</v>
      </c>
      <c r="AT94" s="126">
        <v>3866</v>
      </c>
      <c r="AU94" s="126">
        <v>3885</v>
      </c>
      <c r="AV94" s="126">
        <v>4242</v>
      </c>
      <c r="AW94" s="126">
        <v>4014</v>
      </c>
      <c r="AX94" s="126">
        <v>4032</v>
      </c>
      <c r="AY94" s="126">
        <v>4103</v>
      </c>
      <c r="AZ94" s="126">
        <v>4320</v>
      </c>
      <c r="BA94" s="126">
        <v>1323</v>
      </c>
      <c r="BB94" s="126">
        <v>3899</v>
      </c>
      <c r="BC94" s="126">
        <v>4036</v>
      </c>
      <c r="BD94" s="126">
        <v>3637</v>
      </c>
      <c r="BE94" s="126">
        <v>3835</v>
      </c>
      <c r="BF94" s="126">
        <v>3964</v>
      </c>
      <c r="BG94" s="126">
        <v>3871</v>
      </c>
      <c r="BH94" s="126">
        <v>4190</v>
      </c>
      <c r="BI94" s="126">
        <v>3512</v>
      </c>
      <c r="BJ94" s="126">
        <v>3722</v>
      </c>
      <c r="BK94" s="126">
        <v>3759</v>
      </c>
      <c r="BL94" s="126">
        <v>3863</v>
      </c>
      <c r="BM94" s="126">
        <v>3855</v>
      </c>
      <c r="BN94" s="126">
        <v>3440</v>
      </c>
      <c r="BO94" s="126">
        <v>3766</v>
      </c>
      <c r="BP94" s="126">
        <v>3717</v>
      </c>
      <c r="BQ94" s="126">
        <v>3686</v>
      </c>
      <c r="BR94" s="126">
        <v>3805</v>
      </c>
      <c r="BS94" s="126">
        <v>4101</v>
      </c>
      <c r="BT94" s="126">
        <v>5920</v>
      </c>
      <c r="BU94" s="126">
        <v>5536</v>
      </c>
      <c r="BV94" s="126">
        <v>5845</v>
      </c>
      <c r="BW94" s="126">
        <v>5697</v>
      </c>
      <c r="BX94" s="126">
        <v>5549</v>
      </c>
      <c r="BY94" s="126">
        <v>4983</v>
      </c>
      <c r="BZ94" s="126">
        <v>5912</v>
      </c>
      <c r="CA94" s="126">
        <v>5642</v>
      </c>
      <c r="CB94" s="126">
        <v>4326</v>
      </c>
      <c r="CC94" s="126">
        <v>3400</v>
      </c>
      <c r="CD94" s="126">
        <v>3989</v>
      </c>
      <c r="CE94" s="126">
        <v>3242</v>
      </c>
      <c r="CF94" s="126">
        <v>2362</v>
      </c>
      <c r="CG94" s="126">
        <v>2151</v>
      </c>
      <c r="CH94" s="126">
        <v>5631</v>
      </c>
      <c r="CI94" s="126">
        <v>5808</v>
      </c>
      <c r="CJ94" s="126">
        <v>5418</v>
      </c>
      <c r="CK94" s="126">
        <v>5707</v>
      </c>
      <c r="CL94" s="126">
        <v>5818</v>
      </c>
      <c r="CM94" s="126">
        <v>3481</v>
      </c>
      <c r="CN94" s="126">
        <v>3079</v>
      </c>
      <c r="CO94" s="126">
        <v>3063</v>
      </c>
      <c r="CP94" s="126">
        <v>2980</v>
      </c>
      <c r="CQ94" s="126">
        <v>2756</v>
      </c>
      <c r="CR94" s="126">
        <v>2425</v>
      </c>
      <c r="CS94" s="126">
        <v>3145</v>
      </c>
      <c r="CT94" s="126">
        <v>3052</v>
      </c>
      <c r="CU94" s="126">
        <v>2888</v>
      </c>
      <c r="CV94" s="126">
        <v>0</v>
      </c>
      <c r="CW94" s="126">
        <v>0</v>
      </c>
      <c r="CX94" s="126">
        <v>0</v>
      </c>
      <c r="CY94" s="126">
        <v>0</v>
      </c>
      <c r="CZ94" s="126">
        <v>305</v>
      </c>
      <c r="DA94" s="126">
        <v>468</v>
      </c>
      <c r="DB94" s="126">
        <v>558</v>
      </c>
      <c r="DC94" s="126">
        <v>2497</v>
      </c>
      <c r="DD94" s="289">
        <v>2.9301871851076027</v>
      </c>
      <c r="DE94" s="289">
        <v>2.9433433069923383</v>
      </c>
      <c r="DF94" s="289">
        <v>2.8783953006992991</v>
      </c>
      <c r="DG94" s="289"/>
      <c r="DH94" s="289"/>
      <c r="DI94" s="289">
        <v>0.51198383261494329</v>
      </c>
      <c r="DJ94" s="289"/>
      <c r="DK94" s="289"/>
      <c r="DL94" s="289">
        <v>3.0118273285509289</v>
      </c>
      <c r="DM94" s="289">
        <v>2.8527220306513428</v>
      </c>
      <c r="DN94" s="289">
        <v>0.51567272424677157</v>
      </c>
      <c r="DO94" s="289"/>
      <c r="DP94" s="289">
        <v>24.966886657101888</v>
      </c>
      <c r="DQ94" s="289"/>
      <c r="DR94" s="289">
        <v>36.79157324246772</v>
      </c>
      <c r="DS94" s="289"/>
      <c r="DT94" s="289">
        <v>86.557245337159259</v>
      </c>
      <c r="DU94" s="289"/>
      <c r="DV94" s="289">
        <v>27.6</v>
      </c>
      <c r="DW94" s="289"/>
      <c r="DX94" s="289">
        <v>6.1</v>
      </c>
      <c r="DY94" s="289"/>
      <c r="DZ94" s="289">
        <v>12.2</v>
      </c>
      <c r="EA94" s="289"/>
      <c r="EB94" s="127">
        <f>SUM(RD[[#This Row],[IS1_Inv1_M1]:[IS1_Inv1_M2]])</f>
        <v>11221</v>
      </c>
      <c r="EC94" s="127">
        <f>SUM(RD[[#This Row],[IS2_Inv1_M1]:[IS5_Inv1_M4]])</f>
        <v>52233</v>
      </c>
      <c r="ED94" s="127">
        <f>SUM(RD[[#This Row],[IS6_Inv1_M1]:[IS6_Inv2_M2]])+SUM(RD[[#This Row],[IS8_Inv1_M1]:[IS8_Inv4_M2]])</f>
        <v>60594</v>
      </c>
      <c r="EE94" s="127">
        <f>SUM(RD[[#This Row],[IS7_Inv1_M1]:[IS7_Inv1_M2]])</f>
        <v>9195</v>
      </c>
      <c r="EF94" s="127">
        <f>SUM(RD[[#This Row],[IS9_Inv1_M1]:[IS12_Inv2_M4]])</f>
        <v>121649</v>
      </c>
      <c r="EG94" s="127">
        <f>SUM(RD[[#This Row],[IS13_Inv1_M1]:[IS14_Inv1_M4]])</f>
        <v>60041</v>
      </c>
      <c r="EH94" s="127">
        <f>SUM(RD[[#This Row],[IS15_Inv1_M1]:[IS15_Inv2_M1]])</f>
        <v>4513</v>
      </c>
      <c r="EI94" s="127">
        <f>SUM(RD[[#This Row],[IS16_Inv1_M1]:[IS17_Inv2_M2]])</f>
        <v>31863</v>
      </c>
      <c r="EJ94" s="127">
        <f>SUM(RD[[#This Row],[IS18_Inv1_M1]:[IS19_Inv2_M2]])</f>
        <v>23388</v>
      </c>
      <c r="EK94" s="127">
        <f>SUM(RD[[#This Row],[IS20_Inv1_M1]:[IS20_Inv2_M2]])</f>
        <v>3828</v>
      </c>
      <c r="EL94" s="290">
        <f>SUM(RD[[#This Row],[O2R4_P1]:[O2R22_P3]])</f>
        <v>378525</v>
      </c>
      <c r="EM94" s="127">
        <f>IFERROR(AVERAGEIF(RD[[#This Row],[POA_UP_MCR (KWh/m2)]:[POA_UP_Ph3 (KWh/m2)2]],"&lt;&gt;0",RD[[#This Row],[POA_UP_MCR (KWh/m2)]:[POA_UP_Ph3 (KWh/m2)2]]),"")</f>
        <v>2.9173085975997464</v>
      </c>
      <c r="EN94" s="127">
        <f>IFERROR(AVERAGEIF(RD[[#This Row],[POA_Down_MCR (KWh/m2)]:[POA_Down_Ph3 (KWh/m2)22]],"&lt;&gt;0",RD[[#This Row],[POA_Down_MCR (KWh/m2)]:[POA_Down_Ph3 (KWh/m2)22]]),"")</f>
        <v>0.51198383261494329</v>
      </c>
      <c r="EO94" s="127">
        <f>IFERROR(AVERAGEIF(RD[[#This Row],[GHI_UP_MCR (KWh/m2)]:[GHI_UP_IS1 (KWh/m2)]],"&lt;&gt;0",RD[[#This Row],[GHI_UP_MCR (KWh/m2)]:[GHI_UP_IS1 (KWh/m2)]]),"")</f>
        <v>2.9322746796011359</v>
      </c>
      <c r="EP94" s="127">
        <f>IFERROR(AVERAGEIF(RD[[#This Row],[GHI_Down_MCR (KWh/m2)]:[GHI_Down_IS1 (KWh/m2)]],"&lt;&gt;0",RD[[#This Row],[GHI_Down_MCR (KWh/m2)]:[GHI_Down_IS1 (KWh/m2)]]),"")</f>
        <v>0.51567272424677157</v>
      </c>
      <c r="EQ94" s="128">
        <v>640.30499999999995</v>
      </c>
      <c r="ER94" s="128">
        <v>986.56100000000004</v>
      </c>
      <c r="ES94" s="128">
        <v>106.203</v>
      </c>
      <c r="ET94" s="128">
        <v>312.30799999999999</v>
      </c>
      <c r="EU94" s="128">
        <v>217.602</v>
      </c>
      <c r="EV94" s="128">
        <v>321.26400000000001</v>
      </c>
      <c r="EW94" s="128"/>
      <c r="EX94" s="128">
        <v>110.879</v>
      </c>
      <c r="EY94" s="128">
        <v>214559</v>
      </c>
      <c r="EZ94" s="128">
        <v>291388</v>
      </c>
      <c r="FA94" s="128">
        <v>153.24799999999999</v>
      </c>
      <c r="FB94" s="128">
        <v>122.79900000000001</v>
      </c>
      <c r="FC94" s="128">
        <v>313.76299999999998</v>
      </c>
      <c r="FD94" s="128">
        <v>138.881</v>
      </c>
      <c r="FE94" s="128">
        <v>0.122</v>
      </c>
      <c r="FF94" s="128">
        <v>0</v>
      </c>
      <c r="FG94" s="128">
        <v>242.06899999999999</v>
      </c>
      <c r="FH94" s="291" t="str">
        <f>IF((RD[[#This Row],[33 kV_Wind_F1_Ex]]-EQ93)*165000&lt;=0,"",(RD[[#This Row],[33 kV_Wind_F1_Ex]]-EQ93)*165000)</f>
        <v/>
      </c>
      <c r="FI94" s="292">
        <f>IF((RD[[#This Row],[33 kV_Wind_F2_Ex]]-ER93)*165000&lt;=0,"",(RD[[#This Row],[33 kV_Wind_F2_Ex]]-ER93)*165000)</f>
        <v>519090.00000001187</v>
      </c>
      <c r="FJ94" s="131">
        <f>IF((RD[[#This Row],[33 kV_Wind_F3_Ex]]-ES93)*225000&lt;=0,"",(RD[[#This Row],[33 kV_Wind_F3_Ex]]-ES93)*225000)</f>
        <v>118575.00000000023</v>
      </c>
      <c r="FK94" s="131">
        <f>IF((RD[[#This Row],[33 kV_Wind_F4_Ex]]-ET93)*165000&lt;=0,"",(RD[[#This Row],[33 kV_Wind_F4_Ex]]-ET93)*165000)</f>
        <v>476355.00000000006</v>
      </c>
      <c r="FL94" s="228">
        <f>IF((RD[[#This Row],[33 kV_Solar_F1_Ex]]-EU93)*225000&lt;=0,"",(RD[[#This Row],[33 kV_Solar_F1_Ex]]-EU93)*225000)</f>
        <v>94050.000000001426</v>
      </c>
      <c r="FM94" s="132">
        <f>IF((RD[[#This Row],[33kV_Solar_F2_Ex]]-EV93)*225000&lt;=0,"",(RD[[#This Row],[33kV_Solar_F2_Ex]]-EV93)*225000)</f>
        <v>60975.000000003376</v>
      </c>
      <c r="FN94" s="292"/>
      <c r="FO94" s="131">
        <f>IF((RD[[#This Row],[33kV_Solar_F4_Ex]]-EX93)*225000&lt;=0,"",(RD[[#This Row],[33kV_Solar_F4_Ex]]-EX93)*225000)</f>
        <v>97650.000000002634</v>
      </c>
      <c r="FP94" s="292">
        <f>IF((RD[[#This Row],[33kV_OG1_Ex]]-EY93)*1000&lt;=0,0,(RD[[#This Row],[33kV_OG1_Ex]]-EY93)*1000)</f>
        <v>253000</v>
      </c>
      <c r="FQ94" s="228">
        <f>IFERROR(IF((RD[[#This Row],[33kV_OG2_Ex]]-EZ93)*1000&lt;=0,0,(RD[[#This Row],[33kV_OG2_Ex]]-EZ93)*1000),0)</f>
        <v>1114000</v>
      </c>
      <c r="FR94" s="132">
        <f>IF((RD[[#This Row],[220kV_TX1_Ex]]-FA93)*800000&lt;=0,0,(RD[[#This Row],[220kV_TX1_Ex]]-FA93)*800000)</f>
        <v>249599.99999998673</v>
      </c>
      <c r="FS94" s="228">
        <f>IF((RD[[#This Row],[220kV_Tx2_Ex]]-FB93)*800000&lt;=0,0,(RD[[#This Row],[220kV_Tx2_Ex]]-FB93)*800000)</f>
        <v>1107200.0000000002</v>
      </c>
      <c r="FT94" s="292">
        <f>IF((RD[[#This Row],[220kV_TL_TVM_Ex]]-FC93)*1600000&lt;=0,0,(RD[[#This Row],[220kV_TL_TVM_Ex]]-FC93)*1600000)</f>
        <v>1358399.9999999832</v>
      </c>
      <c r="FU94" s="292">
        <f>IF((RD[[#This Row],[220kV_C&amp;R_PQM_Ex]]-FD93)*1600000&lt;=0,"",(RD[[#This Row],[220kV_C&amp;R_PQM_Ex]]-FD93)*1600000)</f>
        <v>1363200.0000000063</v>
      </c>
      <c r="FV94" s="228">
        <f>IFERROR(IF((RD[[#This Row],[220KV_C&amp;R_PQM_Im]]-FE93)*1600000&lt;=0,0,(RD[[#This Row],[220KV_C&amp;R_PQM_Im]]-FE93)*1600000),"")</f>
        <v>0</v>
      </c>
      <c r="FW94" s="228">
        <f>(RD[[#This Row],[33kV_Aux1_Im]]-FB91)</f>
        <v>-118.54900000000001</v>
      </c>
      <c r="FX94" s="228">
        <f>IF((RD[[#This Row],[33kV_Aux2_Im]]-FG93)*1000&lt;=0,"",(RD[[#This Row],[33kV_Aux2_Im]]-FG93)*1000)</f>
        <v>359.99999999998522</v>
      </c>
      <c r="FY94" s="292">
        <f>IFERROR(RD[[#This Row],[33kV_OG1_Energy (MWh)]]+RD[[#This Row],[33kV_OG2_Energy (MWh)]],"")</f>
        <v>1367000</v>
      </c>
      <c r="FZ94" s="292">
        <f>IFERROR(RD[[#This Row],[220kV_TL_TVM Energy (MWh)]]-RD[[#This Row],[220KV_C&amp;R_PQM_im (MWh)]],"")</f>
        <v>1358399.9999999832</v>
      </c>
      <c r="GA94" s="229">
        <f>IFERROR(RD[[#This Row],[33 kV Total Export (MWH)]]/RD[[#This Row],[220 KV Net Export (MWh)]]-1,"")</f>
        <v>6.3309776207427504E-3</v>
      </c>
      <c r="GB94" s="230">
        <f>IFERROR((RD[[#This Row],[Sunset Time (POA&lt;20 W/m2)]]-RD[[#This Row],[Sunrise Time (POA&gt;20 W/m2)]])*24,0)</f>
        <v>11.599999999999998</v>
      </c>
      <c r="GC94" s="231">
        <f>IFERROR(SUM(RD[[#This Row],[33 kV_Solar_F1_Energy (kWh)]:[33 kV_Solar_F4_Energy (MWh)]])+(RD[[#This Row],[33 kV_Wind_F3_Energy (MWh)]])-(RD[[#This Row],[33 kV Line Loss (%)]]*RD[[#This Row],[220 KV Net Export (MWh)]]),"")</f>
        <v>362649.99999999086</v>
      </c>
      <c r="GD94" s="57">
        <f t="shared" si="198"/>
        <v>371250.00000000763</v>
      </c>
      <c r="GE94" s="143">
        <v>166.28</v>
      </c>
      <c r="GF94" s="57">
        <f t="shared" si="200"/>
        <v>995445.00000001187</v>
      </c>
      <c r="GG94" s="8">
        <f>IFERROR(RD[[#This Row],[Wind Export (33 kV)]]*(1-RD[[#This Row],[33 kV Line Loss (%)]]),RD[[#This Row],[Wind Export (33 kV)]])</f>
        <v>989142.85998233152</v>
      </c>
      <c r="GH94" s="144"/>
      <c r="GI94" s="144"/>
      <c r="GJ94" t="str">
        <f>IFERROR(RD[[#This Row],[E_AC (WPR)]]/RD[[#This Row],[E_DC (WPR)]],"")</f>
        <v/>
      </c>
    </row>
    <row r="95" spans="1:192">
      <c r="A95" s="124">
        <f t="shared" si="201"/>
        <v>45835</v>
      </c>
      <c r="B95" s="129">
        <f>YEAR(RD[[#This Row],[Date]])+IF(MONTH(RD[[#This Row],[Date]])&gt;=4,1,0)</f>
        <v>2026</v>
      </c>
      <c r="C95" s="129">
        <f>YEAR(RD[[#This Row],[Date]])</f>
        <v>2025</v>
      </c>
      <c r="D95" s="130">
        <f t="shared" si="199"/>
        <v>45809</v>
      </c>
      <c r="E95" s="129">
        <f>DAY(EOMONTH(RD[[#This Row],[Date]],0))</f>
        <v>30</v>
      </c>
      <c r="F95" s="136">
        <v>0.26805555555555555</v>
      </c>
      <c r="G95" s="136">
        <v>0.78055555555555556</v>
      </c>
      <c r="H95" s="126">
        <v>8951</v>
      </c>
      <c r="I95" s="126">
        <v>9071</v>
      </c>
      <c r="J95" s="126">
        <v>8567</v>
      </c>
      <c r="K95" s="126">
        <v>8154</v>
      </c>
      <c r="L95" s="126">
        <v>8516</v>
      </c>
      <c r="M95" s="126">
        <v>8425</v>
      </c>
      <c r="N95" s="126">
        <v>4259</v>
      </c>
      <c r="O95" s="126">
        <v>4186</v>
      </c>
      <c r="P95" s="126">
        <v>4123</v>
      </c>
      <c r="Q95" s="126">
        <v>4199</v>
      </c>
      <c r="R95" s="126">
        <v>8012</v>
      </c>
      <c r="S95" s="126">
        <v>8268</v>
      </c>
      <c r="T95" s="126">
        <v>8150</v>
      </c>
      <c r="U95" s="126">
        <v>8715</v>
      </c>
      <c r="V95" s="126">
        <v>6060</v>
      </c>
      <c r="W95" s="126">
        <v>5668</v>
      </c>
      <c r="X95" s="126">
        <v>5819</v>
      </c>
      <c r="Y95" s="126">
        <v>5506</v>
      </c>
      <c r="Z95" s="126">
        <v>8997</v>
      </c>
      <c r="AA95" s="126">
        <v>8817</v>
      </c>
      <c r="AB95" s="126">
        <v>7567</v>
      </c>
      <c r="AC95" s="126">
        <v>5847</v>
      </c>
      <c r="AD95" s="126">
        <v>8559</v>
      </c>
      <c r="AE95" s="126">
        <v>8590</v>
      </c>
      <c r="AF95" s="126">
        <v>9447</v>
      </c>
      <c r="AG95" s="126">
        <v>9757</v>
      </c>
      <c r="AH95" s="126">
        <v>9255</v>
      </c>
      <c r="AI95" s="126">
        <v>9641</v>
      </c>
      <c r="AJ95" s="126">
        <v>8943</v>
      </c>
      <c r="AK95" s="126">
        <v>8740</v>
      </c>
      <c r="AL95" s="126">
        <v>8289</v>
      </c>
      <c r="AM95" s="126">
        <v>6524</v>
      </c>
      <c r="AN95" s="126">
        <v>6584</v>
      </c>
      <c r="AO95" s="126">
        <v>6595</v>
      </c>
      <c r="AP95" s="126">
        <v>5913</v>
      </c>
      <c r="AQ95" s="126">
        <v>5981</v>
      </c>
      <c r="AR95" s="126">
        <v>6281</v>
      </c>
      <c r="AS95" s="126">
        <v>6447</v>
      </c>
      <c r="AT95" s="126">
        <v>6297</v>
      </c>
      <c r="AU95" s="126">
        <v>6338</v>
      </c>
      <c r="AV95" s="126">
        <v>6765</v>
      </c>
      <c r="AW95" s="126">
        <v>6502</v>
      </c>
      <c r="AX95" s="126">
        <v>6546</v>
      </c>
      <c r="AY95" s="126">
        <v>6642</v>
      </c>
      <c r="AZ95" s="126">
        <v>6977</v>
      </c>
      <c r="BA95" s="126">
        <v>2252</v>
      </c>
      <c r="BB95" s="126">
        <v>6371</v>
      </c>
      <c r="BC95" s="126">
        <v>6528</v>
      </c>
      <c r="BD95" s="126">
        <v>5998</v>
      </c>
      <c r="BE95" s="126">
        <v>6288</v>
      </c>
      <c r="BF95" s="126">
        <v>6446</v>
      </c>
      <c r="BG95" s="126">
        <v>6361</v>
      </c>
      <c r="BH95" s="126">
        <v>6758</v>
      </c>
      <c r="BI95" s="126">
        <v>5776</v>
      </c>
      <c r="BJ95" s="126">
        <v>6105</v>
      </c>
      <c r="BK95" s="126">
        <v>6201</v>
      </c>
      <c r="BL95" s="126">
        <v>6413</v>
      </c>
      <c r="BM95" s="126">
        <v>6346</v>
      </c>
      <c r="BN95" s="126">
        <v>5756</v>
      </c>
      <c r="BO95" s="126">
        <v>6259</v>
      </c>
      <c r="BP95" s="126">
        <v>6182</v>
      </c>
      <c r="BQ95" s="126">
        <v>6139</v>
      </c>
      <c r="BR95" s="126">
        <v>6316</v>
      </c>
      <c r="BS95" s="126">
        <v>6731</v>
      </c>
      <c r="BT95" s="126">
        <v>9402</v>
      </c>
      <c r="BU95" s="126">
        <v>8808</v>
      </c>
      <c r="BV95" s="126">
        <v>9286</v>
      </c>
      <c r="BW95" s="126">
        <v>9031</v>
      </c>
      <c r="BX95" s="126">
        <v>8828</v>
      </c>
      <c r="BY95" s="126">
        <v>8014</v>
      </c>
      <c r="BZ95" s="126">
        <v>9295</v>
      </c>
      <c r="CA95" s="126">
        <v>8953</v>
      </c>
      <c r="CB95" s="126">
        <v>6877</v>
      </c>
      <c r="CC95" s="126">
        <v>5571</v>
      </c>
      <c r="CD95" s="126">
        <v>6409</v>
      </c>
      <c r="CE95" s="126">
        <v>5350</v>
      </c>
      <c r="CF95" s="126">
        <v>3901</v>
      </c>
      <c r="CG95" s="126">
        <v>3563</v>
      </c>
      <c r="CH95" s="126">
        <v>9371</v>
      </c>
      <c r="CI95" s="126">
        <v>9640</v>
      </c>
      <c r="CJ95" s="126">
        <v>9289</v>
      </c>
      <c r="CK95" s="126">
        <v>9601</v>
      </c>
      <c r="CL95" s="126">
        <v>9664</v>
      </c>
      <c r="CM95" s="126">
        <v>5926</v>
      </c>
      <c r="CN95" s="126">
        <v>5483</v>
      </c>
      <c r="CO95" s="126">
        <v>5425</v>
      </c>
      <c r="CP95" s="126">
        <v>5304</v>
      </c>
      <c r="CQ95" s="126">
        <v>4941</v>
      </c>
      <c r="CR95" s="126">
        <v>4370</v>
      </c>
      <c r="CS95" s="126">
        <v>5648</v>
      </c>
      <c r="CT95" s="126">
        <v>5487</v>
      </c>
      <c r="CU95" s="126">
        <v>5175</v>
      </c>
      <c r="CV95" s="126">
        <v>0</v>
      </c>
      <c r="CW95" s="126">
        <v>0</v>
      </c>
      <c r="CX95" s="126">
        <v>0</v>
      </c>
      <c r="CY95" s="126">
        <v>0</v>
      </c>
      <c r="CZ95" s="126">
        <v>543</v>
      </c>
      <c r="DA95" s="126">
        <v>816</v>
      </c>
      <c r="DB95" s="126">
        <v>963</v>
      </c>
      <c r="DC95" s="126">
        <v>4238</v>
      </c>
      <c r="DD95" s="289">
        <v>5.209805309878214</v>
      </c>
      <c r="DE95" s="289">
        <v>5.1025872584573699</v>
      </c>
      <c r="DF95" s="289">
        <v>5.080461232158985</v>
      </c>
      <c r="DG95" s="289"/>
      <c r="DH95" s="289"/>
      <c r="DI95" s="289">
        <v>0.93827861975642635</v>
      </c>
      <c r="DJ95" s="289"/>
      <c r="DK95" s="289"/>
      <c r="DL95" s="289">
        <v>4.9944851586008099</v>
      </c>
      <c r="DM95" s="289">
        <v>4.9141983612990598</v>
      </c>
      <c r="DN95" s="289">
        <v>0.94010527794316501</v>
      </c>
      <c r="DO95" s="289">
        <v>0.73219653044654842</v>
      </c>
      <c r="DP95" s="289">
        <v>26.78177266576461</v>
      </c>
      <c r="DQ95" s="289"/>
      <c r="DR95" s="289">
        <v>42.570625304465501</v>
      </c>
      <c r="DS95" s="289"/>
      <c r="DT95" s="289">
        <v>74.599864682002831</v>
      </c>
      <c r="DU95" s="289"/>
      <c r="DV95" s="289">
        <v>0</v>
      </c>
      <c r="DW95" s="289"/>
      <c r="DX95" s="289">
        <v>7.3</v>
      </c>
      <c r="DY95" s="289"/>
      <c r="DZ95" s="289">
        <v>12.4</v>
      </c>
      <c r="EA95" s="289"/>
      <c r="EB95" s="127">
        <f>SUM(RD[[#This Row],[IS1_Inv1_M1]:[IS1_Inv1_M2]])</f>
        <v>18022</v>
      </c>
      <c r="EC95" s="127">
        <f>SUM(RD[[#This Row],[IS2_Inv1_M1]:[IS5_Inv1_M4]])</f>
        <v>106627</v>
      </c>
      <c r="ED95" s="127">
        <f>SUM(RD[[#This Row],[IS6_Inv1_M1]:[IS6_Inv2_M2]])+SUM(RD[[#This Row],[IS8_Inv1_M1]:[IS8_Inv4_M2]])</f>
        <v>101824</v>
      </c>
      <c r="EE95" s="127">
        <f>SUM(RD[[#This Row],[IS7_Inv1_M1]:[IS7_Inv1_M2]])</f>
        <v>17149</v>
      </c>
      <c r="EF95" s="127">
        <f>SUM(RD[[#This Row],[IS9_Inv1_M1]:[IS12_Inv2_M4]])</f>
        <v>199094</v>
      </c>
      <c r="EG95" s="127">
        <f>SUM(RD[[#This Row],[IS13_Inv1_M1]:[IS14_Inv1_M4]])</f>
        <v>95824</v>
      </c>
      <c r="EH95" s="127">
        <f>SUM(RD[[#This Row],[IS15_Inv1_M1]:[IS15_Inv2_M1]])</f>
        <v>7464</v>
      </c>
      <c r="EI95" s="127">
        <f>SUM(RD[[#This Row],[IS16_Inv1_M1]:[IS17_Inv2_M2]])</f>
        <v>53491</v>
      </c>
      <c r="EJ95" s="127">
        <f>SUM(RD[[#This Row],[IS18_Inv1_M1]:[IS19_Inv2_M2]])</f>
        <v>41833</v>
      </c>
      <c r="EK95" s="127">
        <f>SUM(RD[[#This Row],[IS20_Inv1_M1]:[IS20_Inv2_M2]])</f>
        <v>6560</v>
      </c>
      <c r="EL95" s="290">
        <f>SUM(RD[[#This Row],[O2R4_P1]:[O2R22_P3]])</f>
        <v>647888</v>
      </c>
      <c r="EM95" s="127">
        <f>IFERROR(AVERAGEIF(RD[[#This Row],[POA_UP_MCR (KWh/m2)]:[POA_UP_Ph3 (KWh/m2)2]],"&lt;&gt;0",RD[[#This Row],[POA_UP_MCR (KWh/m2)]:[POA_UP_Ph3 (KWh/m2)2]]),"")</f>
        <v>5.1309512668315227</v>
      </c>
      <c r="EN95" s="127">
        <f>IFERROR(AVERAGEIF(RD[[#This Row],[POA_Down_MCR (KWh/m2)]:[POA_Down_Ph3 (KWh/m2)22]],"&lt;&gt;0",RD[[#This Row],[POA_Down_MCR (KWh/m2)]:[POA_Down_Ph3 (KWh/m2)22]]),"")</f>
        <v>0.93827861975642635</v>
      </c>
      <c r="EO95" s="127">
        <f>IFERROR(AVERAGEIF(RD[[#This Row],[GHI_UP_MCR (KWh/m2)]:[GHI_UP_IS1 (KWh/m2)]],"&lt;&gt;0",RD[[#This Row],[GHI_UP_MCR (KWh/m2)]:[GHI_UP_IS1 (KWh/m2)]]),"")</f>
        <v>4.9543417599499353</v>
      </c>
      <c r="EP95" s="127">
        <f>IFERROR(AVERAGEIF(RD[[#This Row],[GHI_Down_MCR (KWh/m2)]:[GHI_Down_IS1 (KWh/m2)]],"&lt;&gt;0",RD[[#This Row],[GHI_Down_MCR (KWh/m2)]:[GHI_Down_IS1 (KWh/m2)]]),"")</f>
        <v>0.83615090419485671</v>
      </c>
      <c r="EQ95" s="128">
        <v>640.423</v>
      </c>
      <c r="ER95" s="128">
        <v>988.41</v>
      </c>
      <c r="ES95" s="128">
        <v>107.05</v>
      </c>
      <c r="ET95" s="128">
        <v>314.82</v>
      </c>
      <c r="EU95" s="128">
        <v>218.30699999999999</v>
      </c>
      <c r="EV95" s="128">
        <v>321.80700000000002</v>
      </c>
      <c r="EW95" s="128"/>
      <c r="EX95" s="128">
        <v>111.581</v>
      </c>
      <c r="EY95" s="128">
        <v>214998</v>
      </c>
      <c r="EZ95" s="128">
        <v>292319</v>
      </c>
      <c r="FA95" s="128">
        <v>153.791</v>
      </c>
      <c r="FB95" s="128">
        <v>123.947</v>
      </c>
      <c r="FC95" s="128">
        <v>314.61200000000002</v>
      </c>
      <c r="FD95" s="128">
        <v>139.73099999999999</v>
      </c>
      <c r="FE95" s="128">
        <v>0.123</v>
      </c>
      <c r="FF95" s="128">
        <v>0</v>
      </c>
      <c r="FG95" s="128">
        <v>242.429</v>
      </c>
      <c r="FH95" s="292">
        <f>IF((RD[[#This Row],[33 kV_Wind_F1_Ex]]-EQ94)*165000&lt;=0,"",(RD[[#This Row],[33 kV_Wind_F1_Ex]]-EQ94)*165000)</f>
        <v>19470.000000008553</v>
      </c>
      <c r="FI95" s="292">
        <f>IF((RD[[#This Row],[33 kV_Wind_F2_Ex]]-ER94)*165000&lt;=0,"",(RD[[#This Row],[33 kV_Wind_F2_Ex]]-ER94)*165000)</f>
        <v>305084.99999998888</v>
      </c>
      <c r="FJ95" s="131">
        <f>IF((RD[[#This Row],[33 kV_Wind_F3_Ex]]-ES94)*225000&lt;=0,"",(RD[[#This Row],[33 kV_Wind_F3_Ex]]-ES94)*225000)</f>
        <v>190574.99999999869</v>
      </c>
      <c r="FK95" s="131">
        <f>IF((RD[[#This Row],[33 kV_Wind_F4_Ex]]-ET94)*165000&lt;=0,"",(RD[[#This Row],[33 kV_Wind_F4_Ex]]-ET94)*165000)</f>
        <v>414480.00000000006</v>
      </c>
      <c r="FL95" s="228">
        <f>IF((RD[[#This Row],[33 kV_Solar_F1_Ex]]-EU94)*225000&lt;=0,"",(RD[[#This Row],[33 kV_Solar_F1_Ex]]-EU94)*225000)</f>
        <v>158624.99999999642</v>
      </c>
      <c r="FM95" s="132">
        <f>IF((RD[[#This Row],[33kV_Solar_F2_Ex]]-EV94)*225000&lt;=0,"",(RD[[#This Row],[33kV_Solar_F2_Ex]]-EV94)*225000)</f>
        <v>122175.00000000143</v>
      </c>
      <c r="FN95" s="292"/>
      <c r="FO95" s="131">
        <f>IF((RD[[#This Row],[33kV_Solar_F4_Ex]]-EX94)*225000&lt;=0,"",(RD[[#This Row],[33kV_Solar_F4_Ex]]-EX94)*225000)</f>
        <v>157949.99999999959</v>
      </c>
      <c r="FP95" s="292">
        <f>IF((RD[[#This Row],[33kV_OG1_Ex]]-EY94)*1000&lt;=0,0,(RD[[#This Row],[33kV_OG1_Ex]]-EY94)*1000)</f>
        <v>439000</v>
      </c>
      <c r="FQ95" s="228">
        <f>IFERROR(IF((RD[[#This Row],[33kV_OG2_Ex]]-EZ94)*1000&lt;=0,0,(RD[[#This Row],[33kV_OG2_Ex]]-EZ94)*1000),0)</f>
        <v>931000</v>
      </c>
      <c r="FR95" s="132">
        <f>IF((RD[[#This Row],[220kV_TX1_Ex]]-FA94)*800000&lt;=0,0,(RD[[#This Row],[220kV_TX1_Ex]]-FA94)*800000)</f>
        <v>434400.00000000512</v>
      </c>
      <c r="FS95" s="228">
        <f>IF((RD[[#This Row],[220kV_Tx2_Ex]]-FB94)*800000&lt;=0,0,(RD[[#This Row],[220kV_Tx2_Ex]]-FB94)*800000)</f>
        <v>918399.99999999686</v>
      </c>
      <c r="FT95" s="292">
        <f>IF((RD[[#This Row],[220kV_TL_TVM_Ex]]-FC94)*1600000&lt;=0,0,(RD[[#This Row],[220kV_TL_TVM_Ex]]-FC94)*1600000)</f>
        <v>1358400.0000000743</v>
      </c>
      <c r="FU95" s="292">
        <f>IF((RD[[#This Row],[220kV_C&amp;R_PQM_Ex]]-FD94)*1600000&lt;=0,"",(RD[[#This Row],[220kV_C&amp;R_PQM_Ex]]-FD94)*1600000)</f>
        <v>1359999.9999999909</v>
      </c>
      <c r="FV95" s="228">
        <f>IFERROR(IF((RD[[#This Row],[220KV_C&amp;R_PQM_Im]]-FE94)*1600000&lt;=0,0,(RD[[#This Row],[220KV_C&amp;R_PQM_Im]]-FE94)*1600000),"")</f>
        <v>1600.0000000000014</v>
      </c>
      <c r="FW95" s="228">
        <f>(RD[[#This Row],[33kV_Aux1_Im]]-FB92)</f>
        <v>-120.045</v>
      </c>
      <c r="FX95" s="228">
        <f>IF((RD[[#This Row],[33kV_Aux2_Im]]-FG94)*1000&lt;=0,"",(RD[[#This Row],[33kV_Aux2_Im]]-FG94)*1000)</f>
        <v>360.00000000001364</v>
      </c>
      <c r="FY95" s="292">
        <f>IFERROR(RD[[#This Row],[33kV_OG1_Energy (MWh)]]+RD[[#This Row],[33kV_OG2_Energy (MWh)]],"")</f>
        <v>1370000</v>
      </c>
      <c r="FZ95" s="292">
        <f>IFERROR(RD[[#This Row],[220kV_TL_TVM Energy (MWh)]]-RD[[#This Row],[220KV_C&amp;R_PQM_im (MWh)]],"")</f>
        <v>1356800.0000000743</v>
      </c>
      <c r="GA95" s="229">
        <f>IFERROR(RD[[#This Row],[33 kV Total Export (MWH)]]/RD[[#This Row],[220 KV Net Export (MWh)]]-1,"")</f>
        <v>9.7287735848503587E-3</v>
      </c>
      <c r="GB95" s="230">
        <f>IFERROR((RD[[#This Row],[Sunset Time (POA&lt;20 W/m2)]]-RD[[#This Row],[Sunrise Time (POA&gt;20 W/m2)]])*24,0)</f>
        <v>12.299999999999999</v>
      </c>
      <c r="GC95" s="231">
        <f>IFERROR(SUM(RD[[#This Row],[33 kV_Solar_F1_Energy (kWh)]:[33 kV_Solar_F4_Energy (MWh)]])+(RD[[#This Row],[33 kV_Wind_F3_Energy (MWh)]])-(RD[[#This Row],[33 kV Line Loss (%)]]*RD[[#This Row],[220 KV Net Export (MWh)]]),"")</f>
        <v>616125.00000007043</v>
      </c>
      <c r="GD95" s="57">
        <f t="shared" si="198"/>
        <v>629324.99999999604</v>
      </c>
      <c r="GE95" s="143">
        <v>166.28</v>
      </c>
      <c r="GF95" s="57">
        <f>SUM(FH95,FI95,FK95)</f>
        <v>739034.99999999744</v>
      </c>
      <c r="GG95" s="8">
        <f>IFERROR(RD[[#This Row],[Wind Export (33 kV)]]*(1-RD[[#This Row],[33 kV Line Loss (%)]]),RD[[#This Row],[Wind Export (33 kV)]])</f>
        <v>731845.09581371758</v>
      </c>
      <c r="GH95" s="144"/>
      <c r="GI95" s="144"/>
      <c r="GJ95" t="str">
        <f>IFERROR(RD[[#This Row],[E_AC (WPR)]]/RD[[#This Row],[E_DC (WPR)]],"")</f>
        <v/>
      </c>
    </row>
    <row r="96" spans="1:192">
      <c r="A96" s="124">
        <f t="shared" si="201"/>
        <v>45836</v>
      </c>
      <c r="B96" s="129">
        <f>YEAR(RD[[#This Row],[Date]])+IF(MONTH(RD[[#This Row],[Date]])&gt;=4,1,0)</f>
        <v>2026</v>
      </c>
      <c r="C96" s="129">
        <f>YEAR(RD[[#This Row],[Date]])</f>
        <v>2025</v>
      </c>
      <c r="D96" s="130">
        <f t="shared" si="199"/>
        <v>45809</v>
      </c>
      <c r="E96" s="129">
        <f>DAY(EOMONTH(RD[[#This Row],[Date]],0))</f>
        <v>30</v>
      </c>
      <c r="F96" s="136">
        <v>0.26319444444444445</v>
      </c>
      <c r="G96" s="136">
        <v>0.78125</v>
      </c>
      <c r="H96" s="126">
        <v>8655</v>
      </c>
      <c r="I96" s="126">
        <v>8791</v>
      </c>
      <c r="J96" s="126">
        <v>8619</v>
      </c>
      <c r="K96" s="126">
        <v>8185</v>
      </c>
      <c r="L96" s="126">
        <v>8516</v>
      </c>
      <c r="M96" s="126">
        <v>8455</v>
      </c>
      <c r="N96" s="126">
        <v>8762</v>
      </c>
      <c r="O96" s="126">
        <v>8598</v>
      </c>
      <c r="P96" s="126">
        <v>8546</v>
      </c>
      <c r="Q96" s="126">
        <v>8620</v>
      </c>
      <c r="R96" s="126">
        <v>8110</v>
      </c>
      <c r="S96" s="126">
        <v>8456</v>
      </c>
      <c r="T96" s="126">
        <v>8238</v>
      </c>
      <c r="U96" s="126">
        <v>8786</v>
      </c>
      <c r="V96" s="126">
        <v>6089</v>
      </c>
      <c r="W96" s="126">
        <v>5678</v>
      </c>
      <c r="X96" s="126">
        <v>5856</v>
      </c>
      <c r="Y96" s="126">
        <v>5604</v>
      </c>
      <c r="Z96" s="126">
        <v>8757</v>
      </c>
      <c r="AA96" s="126">
        <v>8494</v>
      </c>
      <c r="AB96" s="126">
        <v>7192</v>
      </c>
      <c r="AC96" s="126">
        <v>5543</v>
      </c>
      <c r="AD96" s="126">
        <v>8876</v>
      </c>
      <c r="AE96" s="126">
        <v>8906</v>
      </c>
      <c r="AF96" s="126">
        <v>9046</v>
      </c>
      <c r="AG96" s="126">
        <v>9297</v>
      </c>
      <c r="AH96" s="126">
        <v>8608</v>
      </c>
      <c r="AI96" s="126">
        <v>8867</v>
      </c>
      <c r="AJ96" s="126">
        <v>8454</v>
      </c>
      <c r="AK96" s="126">
        <v>8262</v>
      </c>
      <c r="AL96" s="126">
        <v>7754</v>
      </c>
      <c r="AM96" s="126">
        <v>6125</v>
      </c>
      <c r="AN96" s="126">
        <v>6504</v>
      </c>
      <c r="AO96" s="126">
        <v>6579</v>
      </c>
      <c r="AP96" s="126">
        <v>5878</v>
      </c>
      <c r="AQ96" s="126">
        <v>6007</v>
      </c>
      <c r="AR96" s="126">
        <v>6310</v>
      </c>
      <c r="AS96" s="126">
        <v>6009</v>
      </c>
      <c r="AT96" s="126">
        <v>6338</v>
      </c>
      <c r="AU96" s="126">
        <v>6325</v>
      </c>
      <c r="AV96" s="126">
        <v>6834</v>
      </c>
      <c r="AW96" s="126">
        <v>6549</v>
      </c>
      <c r="AX96" s="126">
        <v>6554</v>
      </c>
      <c r="AY96" s="126">
        <v>6595</v>
      </c>
      <c r="AZ96" s="126">
        <v>6923</v>
      </c>
      <c r="BA96" s="126">
        <v>2243</v>
      </c>
      <c r="BB96" s="126">
        <v>6388</v>
      </c>
      <c r="BC96" s="126">
        <v>6581</v>
      </c>
      <c r="BD96" s="126">
        <v>6051</v>
      </c>
      <c r="BE96" s="126">
        <v>6352</v>
      </c>
      <c r="BF96" s="126">
        <v>6538</v>
      </c>
      <c r="BG96" s="126">
        <v>6332</v>
      </c>
      <c r="BH96" s="126">
        <v>6860</v>
      </c>
      <c r="BI96" s="126">
        <v>5914</v>
      </c>
      <c r="BJ96" s="126">
        <v>6228</v>
      </c>
      <c r="BK96" s="126">
        <v>6242</v>
      </c>
      <c r="BL96" s="126">
        <v>6012</v>
      </c>
      <c r="BM96" s="126">
        <v>6340</v>
      </c>
      <c r="BN96" s="126">
        <v>5709</v>
      </c>
      <c r="BO96" s="126">
        <v>6133</v>
      </c>
      <c r="BP96" s="126">
        <v>6117</v>
      </c>
      <c r="BQ96" s="126">
        <v>6069</v>
      </c>
      <c r="BR96" s="126">
        <v>6191</v>
      </c>
      <c r="BS96" s="126">
        <v>6530</v>
      </c>
      <c r="BT96" s="126">
        <v>9789</v>
      </c>
      <c r="BU96" s="126">
        <v>9067</v>
      </c>
      <c r="BV96" s="126">
        <v>9621</v>
      </c>
      <c r="BW96" s="126">
        <v>9418</v>
      </c>
      <c r="BX96" s="126">
        <v>9155</v>
      </c>
      <c r="BY96" s="126">
        <v>8290</v>
      </c>
      <c r="BZ96" s="126">
        <v>9665</v>
      </c>
      <c r="CA96" s="126">
        <v>9317</v>
      </c>
      <c r="CB96" s="126">
        <v>7061</v>
      </c>
      <c r="CC96" s="126">
        <v>5655</v>
      </c>
      <c r="CD96" s="126">
        <v>6591</v>
      </c>
      <c r="CE96" s="126">
        <v>5431</v>
      </c>
      <c r="CF96" s="126">
        <v>3948</v>
      </c>
      <c r="CG96" s="126">
        <v>3604</v>
      </c>
      <c r="CH96" s="126">
        <v>8917</v>
      </c>
      <c r="CI96" s="126">
        <v>9190</v>
      </c>
      <c r="CJ96" s="126">
        <v>8760</v>
      </c>
      <c r="CK96" s="126">
        <v>9235</v>
      </c>
      <c r="CL96" s="126">
        <v>8718</v>
      </c>
      <c r="CM96" s="126">
        <v>5683</v>
      </c>
      <c r="CN96" s="126">
        <v>5769</v>
      </c>
      <c r="CO96" s="126">
        <v>5696</v>
      </c>
      <c r="CP96" s="126">
        <v>5581</v>
      </c>
      <c r="CQ96" s="126">
        <v>5208</v>
      </c>
      <c r="CR96" s="126">
        <v>4614</v>
      </c>
      <c r="CS96" s="126">
        <v>5953</v>
      </c>
      <c r="CT96" s="126">
        <v>5794</v>
      </c>
      <c r="CU96" s="126">
        <v>5463</v>
      </c>
      <c r="CV96" s="126">
        <v>0</v>
      </c>
      <c r="CW96" s="126">
        <v>0</v>
      </c>
      <c r="CX96" s="126">
        <v>0</v>
      </c>
      <c r="CY96" s="126">
        <v>0</v>
      </c>
      <c r="CZ96" s="126">
        <v>505</v>
      </c>
      <c r="DA96" s="126">
        <v>765</v>
      </c>
      <c r="DB96" s="126">
        <v>905</v>
      </c>
      <c r="DC96" s="126">
        <v>4035</v>
      </c>
      <c r="DD96" s="289">
        <v>4.9851656390004511</v>
      </c>
      <c r="DE96" s="289">
        <v>4.8301425871313644</v>
      </c>
      <c r="DF96" s="289">
        <v>5.1099312292780752</v>
      </c>
      <c r="DG96" s="289"/>
      <c r="DH96" s="289"/>
      <c r="DI96" s="289">
        <v>0.882019081769437</v>
      </c>
      <c r="DJ96" s="289"/>
      <c r="DK96" s="289"/>
      <c r="DL96" s="289">
        <v>4.7883119005064696</v>
      </c>
      <c r="DM96" s="289">
        <v>4.6690038806970549</v>
      </c>
      <c r="DN96" s="289">
        <v>0.91273604323962432</v>
      </c>
      <c r="DO96" s="289">
        <v>0.70999814901697966</v>
      </c>
      <c r="DP96" s="289">
        <v>27.181191432396279</v>
      </c>
      <c r="DQ96" s="289"/>
      <c r="DR96" s="289">
        <v>43.076460535475213</v>
      </c>
      <c r="DS96" s="289"/>
      <c r="DT96" s="289">
        <v>72.507630522088306</v>
      </c>
      <c r="DU96" s="289"/>
      <c r="DV96" s="289">
        <v>0</v>
      </c>
      <c r="DW96" s="289"/>
      <c r="DX96" s="289">
        <v>6.6</v>
      </c>
      <c r="DY96" s="289"/>
      <c r="DZ96" s="289">
        <v>11.5</v>
      </c>
      <c r="EA96" s="289"/>
      <c r="EB96" s="290">
        <f>SUM(RD[[#This Row],[IS1_Inv1_M1]:[IS1_Inv1_M2]])</f>
        <v>17446</v>
      </c>
      <c r="EC96" s="290">
        <f>SUM(RD[[#This Row],[IS2_Inv1_M1]:[IS5_Inv1_M4]])</f>
        <v>125118</v>
      </c>
      <c r="ED96" s="290">
        <f>SUM(RD[[#This Row],[IS6_Inv1_M1]:[IS6_Inv2_M2]])+SUM(RD[[#This Row],[IS8_Inv1_M1]:[IS8_Inv4_M2]])</f>
        <v>96399</v>
      </c>
      <c r="EE96" s="290">
        <f>SUM(RD[[#This Row],[IS7_Inv1_M1]:[IS7_Inv1_M2]])</f>
        <v>17782</v>
      </c>
      <c r="EF96" s="127">
        <f>SUM(RD[[#This Row],[IS9_Inv1_M1]:[IS12_Inv2_M4]])</f>
        <v>198235</v>
      </c>
      <c r="EG96" s="127">
        <f>SUM(RD[[#This Row],[IS13_Inv1_M1]:[IS14_Inv1_M4]])</f>
        <v>99060</v>
      </c>
      <c r="EH96" s="127">
        <f>SUM(RD[[#This Row],[IS15_Inv1_M1]:[IS15_Inv2_M1]])</f>
        <v>7552</v>
      </c>
      <c r="EI96" s="127">
        <f>SUM(RD[[#This Row],[IS16_Inv1_M1]:[IS17_Inv2_M2]])</f>
        <v>50503</v>
      </c>
      <c r="EJ96" s="127">
        <f>SUM(RD[[#This Row],[IS18_Inv1_M1]:[IS19_Inv2_M2]])</f>
        <v>44078</v>
      </c>
      <c r="EK96" s="127">
        <f>SUM(RD[[#This Row],[IS20_Inv1_M1]:[IS20_Inv2_M2]])</f>
        <v>6210</v>
      </c>
      <c r="EL96" s="290">
        <f>SUM(RD[[#This Row],[O2R4_P1]:[O2R22_P3]])</f>
        <v>662383</v>
      </c>
      <c r="EM96" s="127">
        <f>IFERROR(AVERAGEIF(RD[[#This Row],[POA_UP_MCR (KWh/m2)]:[POA_UP_Ph3 (KWh/m2)2]],"&lt;&gt;0",RD[[#This Row],[POA_UP_MCR (KWh/m2)]:[POA_UP_Ph3 (KWh/m2)2]]),"")</f>
        <v>4.9750798184699638</v>
      </c>
      <c r="EN96" s="127">
        <f>IFERROR(AVERAGEIF(RD[[#This Row],[POA_Down_MCR (KWh/m2)]:[POA_Down_Ph3 (KWh/m2)22]],"&lt;&gt;0",RD[[#This Row],[POA_Down_MCR (KWh/m2)]:[POA_Down_Ph3 (KWh/m2)22]]),"")</f>
        <v>0.882019081769437</v>
      </c>
      <c r="EO96" s="127">
        <f>IFERROR(AVERAGEIF(RD[[#This Row],[GHI_UP_MCR (KWh/m2)]:[GHI_UP_IS1 (KWh/m2)]],"&lt;&gt;0",RD[[#This Row],[GHI_UP_MCR (KWh/m2)]:[GHI_UP_IS1 (KWh/m2)]]),"")</f>
        <v>4.7286578906017622</v>
      </c>
      <c r="EP96" s="127">
        <f>IFERROR(AVERAGEIF(RD[[#This Row],[GHI_Down_MCR (KWh/m2)]:[GHI_Down_IS1 (KWh/m2)]],"&lt;&gt;0",RD[[#This Row],[GHI_Down_MCR (KWh/m2)]:[GHI_Down_IS1 (KWh/m2)]]),"")</f>
        <v>0.81136709612830193</v>
      </c>
      <c r="EQ96" s="128">
        <v>642.79999999999995</v>
      </c>
      <c r="ER96" s="128">
        <v>988.41</v>
      </c>
      <c r="ES96" s="128">
        <v>107.89100000000001</v>
      </c>
      <c r="ET96" s="128">
        <v>316.94400000000002</v>
      </c>
      <c r="EU96" s="128">
        <v>218.995</v>
      </c>
      <c r="EV96" s="128">
        <v>322.43299999999999</v>
      </c>
      <c r="EW96" s="128"/>
      <c r="EX96" s="128">
        <v>112.282</v>
      </c>
      <c r="EY96" s="128">
        <v>215452</v>
      </c>
      <c r="EZ96" s="128">
        <v>293256</v>
      </c>
      <c r="FA96" s="128">
        <v>154.351</v>
      </c>
      <c r="FB96" s="128">
        <v>125.10599999999999</v>
      </c>
      <c r="FC96" s="128">
        <v>315.47199999999998</v>
      </c>
      <c r="FD96" s="128">
        <v>140.59399999999999</v>
      </c>
      <c r="FE96" s="128">
        <v>0.123</v>
      </c>
      <c r="FF96" s="128">
        <v>0</v>
      </c>
      <c r="FG96" s="128">
        <v>242.809</v>
      </c>
      <c r="FH96" s="292">
        <f>IF((RD[[#This Row],[33 kV_Wind_F1_Ex]]-EQ95)*165000&lt;=0,"",(RD[[#This Row],[33 kV_Wind_F1_Ex]]-EQ95)*165000)</f>
        <v>392204.9999999922</v>
      </c>
      <c r="FI96" s="292" t="str">
        <f>IF((RD[[#This Row],[33 kV_Wind_F2_Ex]]-ER95)*165000&lt;=0,"",(RD[[#This Row],[33 kV_Wind_F2_Ex]]-ER95)*165000)</f>
        <v/>
      </c>
      <c r="FJ96" s="131">
        <f>IF((RD[[#This Row],[33 kV_Wind_F3_Ex]]-ES95)*225000&lt;=0,"",(RD[[#This Row],[33 kV_Wind_F3_Ex]]-ES95)*225000)</f>
        <v>189225.00000000183</v>
      </c>
      <c r="FK96" s="131">
        <f>IF((RD[[#This Row],[33 kV_Wind_F4_Ex]]-ET95)*165000&lt;=0,"",(RD[[#This Row],[33 kV_Wind_F4_Ex]]-ET95)*165000)</f>
        <v>350460.0000000039</v>
      </c>
      <c r="FL96" s="228">
        <f>IF((RD[[#This Row],[33 kV_Solar_F1_Ex]]-EU95)*225000&lt;=0,"",(RD[[#This Row],[33 kV_Solar_F1_Ex]]-EU95)*225000)</f>
        <v>154800.00000000373</v>
      </c>
      <c r="FM96" s="132">
        <f>IF((RD[[#This Row],[33kV_Solar_F2_Ex]]-EV95)*225000&lt;=0,"",(RD[[#This Row],[33kV_Solar_F2_Ex]]-EV95)*225000)</f>
        <v>140849.99999999467</v>
      </c>
      <c r="FN96" s="292"/>
      <c r="FO96" s="131">
        <f>IF((RD[[#This Row],[33kV_Solar_F4_Ex]]-EX95)*225000&lt;=0,"",(RD[[#This Row],[33kV_Solar_F4_Ex]]-EX95)*225000)</f>
        <v>157724.99999999852</v>
      </c>
      <c r="FP96" s="292">
        <f>IF((RD[[#This Row],[33kV_OG1_Ex]]-EY95)*1000&lt;=0,0,(RD[[#This Row],[33kV_OG1_Ex]]-EY95)*1000)</f>
        <v>454000</v>
      </c>
      <c r="FQ96" s="228">
        <f>IFERROR(IF((RD[[#This Row],[33kV_OG2_Ex]]-EZ95)*1000&lt;=0,0,(RD[[#This Row],[33kV_OG2_Ex]]-EZ95)*1000),0)</f>
        <v>937000</v>
      </c>
      <c r="FR96" s="132">
        <f>IF((RD[[#This Row],[220kV_TX1_Ex]]-FA95)*800000&lt;=0,0,(RD[[#This Row],[220kV_TX1_Ex]]-FA95)*800000)</f>
        <v>448000.0000000018</v>
      </c>
      <c r="FS96" s="228">
        <f>IF((RD[[#This Row],[220kV_Tx2_Ex]]-FB95)*800000&lt;=0,0,(RD[[#This Row],[220kV_Tx2_Ex]]-FB95)*800000)</f>
        <v>927199.99999999348</v>
      </c>
      <c r="FT96" s="292">
        <f>IF((RD[[#This Row],[220kV_TL_TVM_Ex]]-FC95)*1600000&lt;=0,0,(RD[[#This Row],[220kV_TL_TVM_Ex]]-FC95)*1600000)</f>
        <v>1375999.9999999308</v>
      </c>
      <c r="FU96" s="292">
        <f>IF((RD[[#This Row],[220kV_C&amp;R_PQM_Ex]]-FD95)*1600000&lt;=0,"",(RD[[#This Row],[220kV_C&amp;R_PQM_Ex]]-FD95)*1600000)</f>
        <v>1380799.9999999993</v>
      </c>
      <c r="FV96" s="228">
        <f>IFERROR(IF((RD[[#This Row],[220KV_C&amp;R_PQM_Im]]-FE95)*1600000&lt;=0,0,(RD[[#This Row],[220KV_C&amp;R_PQM_Im]]-FE95)*1600000),"")</f>
        <v>0</v>
      </c>
      <c r="FW96" s="228">
        <f>(RD[[#This Row],[33kV_Aux1_Im]]-FB93)</f>
        <v>-121.41500000000001</v>
      </c>
      <c r="FX96" s="228">
        <f>IF((RD[[#This Row],[33kV_Aux2_Im]]-FG95)*1000&lt;=0,"",(RD[[#This Row],[33kV_Aux2_Im]]-FG95)*1000)</f>
        <v>379.99999999999545</v>
      </c>
      <c r="FY96" s="292">
        <f>IFERROR(RD[[#This Row],[33kV_OG1_Energy (MWh)]]+RD[[#This Row],[33kV_OG2_Energy (MWh)]],"")</f>
        <v>1391000</v>
      </c>
      <c r="FZ96" s="292">
        <f>IFERROR(RD[[#This Row],[220kV_TL_TVM Energy (MWh)]]-RD[[#This Row],[220KV_C&amp;R_PQM_im (MWh)]],"")</f>
        <v>1375999.9999999308</v>
      </c>
      <c r="GA96" s="229">
        <f>IFERROR(RD[[#This Row],[33 kV Total Export (MWH)]]/RD[[#This Row],[220 KV Net Export (MWh)]]-1,"")</f>
        <v>1.0901162790748486E-2</v>
      </c>
      <c r="GB96" s="230">
        <f>IFERROR((RD[[#This Row],[Sunset Time (POA&lt;20 W/m2)]]-RD[[#This Row],[Sunrise Time (POA&gt;20 W/m2)]])*24,0)</f>
        <v>12.433333333333332</v>
      </c>
      <c r="GC96" s="231">
        <f>IFERROR(SUM(RD[[#This Row],[33 kV_Solar_F1_Energy (kWh)]:[33 kV_Solar_F4_Energy (MWh)]])+(RD[[#This Row],[33 kV_Wind_F3_Energy (MWh)]])-(RD[[#This Row],[33 kV Line Loss (%)]]*RD[[#This Row],[220 KV Net Export (MWh)]]),"")</f>
        <v>627599.99999992957</v>
      </c>
      <c r="GD96" s="57">
        <f t="shared" si="198"/>
        <v>642599.99999999872</v>
      </c>
      <c r="GE96" s="143">
        <v>166.28</v>
      </c>
      <c r="GF96" s="57">
        <f>SUM(FH96,FK96)</f>
        <v>742664.99999999604</v>
      </c>
      <c r="GG96" s="8">
        <f>IFERROR(RD[[#This Row],[Wind Export (33 kV)]]*(1-RD[[#This Row],[33 kV Line Loss (%)]]),RD[[#This Row],[Wind Export (33 kV)]])</f>
        <v>734569.08793600486</v>
      </c>
      <c r="GH96" s="144"/>
      <c r="GI96" s="144"/>
      <c r="GJ96" t="str">
        <f>IFERROR(RD[[#This Row],[E_AC (WPR)]]/RD[[#This Row],[E_DC (WPR)]],"")</f>
        <v/>
      </c>
    </row>
    <row r="97" spans="1:192">
      <c r="A97" s="124">
        <f t="shared" si="201"/>
        <v>45837</v>
      </c>
      <c r="B97" s="129">
        <f>YEAR(RD[[#This Row],[Date]])+IF(MONTH(RD[[#This Row],[Date]])&gt;=4,1,0)</f>
        <v>2026</v>
      </c>
      <c r="C97" s="129">
        <f>YEAR(RD[[#This Row],[Date]])</f>
        <v>2025</v>
      </c>
      <c r="D97" s="130">
        <f t="shared" ref="D97:D98" si="202">A97-DAY(A97)+1</f>
        <v>45809</v>
      </c>
      <c r="E97" s="129">
        <f>DAY(EOMONTH(RD[[#This Row],[Date]],0))</f>
        <v>30</v>
      </c>
      <c r="F97" s="317">
        <v>0.27708333333333335</v>
      </c>
      <c r="G97" s="317">
        <v>0.77916666666666667</v>
      </c>
      <c r="H97" s="126">
        <v>8743</v>
      </c>
      <c r="I97" s="126">
        <v>8754</v>
      </c>
      <c r="J97" s="126">
        <v>8508</v>
      </c>
      <c r="K97" s="126">
        <v>8048</v>
      </c>
      <c r="L97" s="126">
        <v>8386</v>
      </c>
      <c r="M97" s="126">
        <v>8351</v>
      </c>
      <c r="N97" s="126">
        <v>7849</v>
      </c>
      <c r="O97" s="126">
        <v>7728</v>
      </c>
      <c r="P97" s="126">
        <v>7655</v>
      </c>
      <c r="Q97" s="126">
        <v>7729</v>
      </c>
      <c r="R97" s="126">
        <v>8113</v>
      </c>
      <c r="S97" s="126">
        <v>8383</v>
      </c>
      <c r="T97" s="126">
        <v>8154</v>
      </c>
      <c r="U97" s="126">
        <v>8672</v>
      </c>
      <c r="V97" s="126">
        <v>6021</v>
      </c>
      <c r="W97" s="126">
        <v>5599</v>
      </c>
      <c r="X97" s="126">
        <v>5789</v>
      </c>
      <c r="Y97" s="126">
        <v>5580</v>
      </c>
      <c r="Z97" s="126">
        <v>8904</v>
      </c>
      <c r="AA97" s="126">
        <v>8617</v>
      </c>
      <c r="AB97" s="126">
        <v>7232</v>
      </c>
      <c r="AC97" s="126">
        <v>5620</v>
      </c>
      <c r="AD97" s="126">
        <v>8993</v>
      </c>
      <c r="AE97" s="126">
        <v>9029</v>
      </c>
      <c r="AF97" s="126">
        <v>9225</v>
      </c>
      <c r="AG97" s="126">
        <v>9494</v>
      </c>
      <c r="AH97" s="126">
        <v>8623</v>
      </c>
      <c r="AI97" s="126">
        <v>8912</v>
      </c>
      <c r="AJ97" s="126">
        <v>8529</v>
      </c>
      <c r="AK97" s="126">
        <v>8347</v>
      </c>
      <c r="AL97" s="126">
        <v>7914</v>
      </c>
      <c r="AM97" s="126">
        <v>6153</v>
      </c>
      <c r="AN97" s="126">
        <v>6770</v>
      </c>
      <c r="AO97" s="126">
        <v>6765</v>
      </c>
      <c r="AP97" s="126">
        <v>6070</v>
      </c>
      <c r="AQ97" s="126">
        <v>6107</v>
      </c>
      <c r="AR97" s="126">
        <v>6413</v>
      </c>
      <c r="AS97" s="126">
        <v>6488</v>
      </c>
      <c r="AT97" s="126">
        <v>6476</v>
      </c>
      <c r="AU97" s="126">
        <v>6553</v>
      </c>
      <c r="AV97" s="126">
        <v>6985</v>
      </c>
      <c r="AW97" s="126">
        <v>6734</v>
      </c>
      <c r="AX97" s="126">
        <v>6788</v>
      </c>
      <c r="AY97" s="126">
        <v>6862</v>
      </c>
      <c r="AZ97" s="126">
        <v>7193</v>
      </c>
      <c r="BA97" s="126">
        <v>2314</v>
      </c>
      <c r="BB97" s="126">
        <v>6637</v>
      </c>
      <c r="BC97" s="126">
        <v>6773</v>
      </c>
      <c r="BD97" s="126">
        <v>6273</v>
      </c>
      <c r="BE97" s="126">
        <v>6584</v>
      </c>
      <c r="BF97" s="126">
        <v>6762</v>
      </c>
      <c r="BG97" s="126">
        <v>6656</v>
      </c>
      <c r="BH97" s="126">
        <v>7086</v>
      </c>
      <c r="BI97" s="126">
        <v>6111</v>
      </c>
      <c r="BJ97" s="126">
        <v>6458</v>
      </c>
      <c r="BK97" s="126">
        <v>6535</v>
      </c>
      <c r="BL97" s="126">
        <v>6794</v>
      </c>
      <c r="BM97" s="126">
        <v>6668</v>
      </c>
      <c r="BN97" s="126">
        <v>6097</v>
      </c>
      <c r="BO97" s="126">
        <v>6630</v>
      </c>
      <c r="BP97" s="126">
        <v>6618</v>
      </c>
      <c r="BQ97" s="126">
        <v>6557</v>
      </c>
      <c r="BR97" s="126">
        <v>6726</v>
      </c>
      <c r="BS97" s="126">
        <v>7116</v>
      </c>
      <c r="BT97" s="126">
        <v>9916</v>
      </c>
      <c r="BU97" s="126">
        <v>9121</v>
      </c>
      <c r="BV97" s="126">
        <v>9748</v>
      </c>
      <c r="BW97" s="126">
        <v>9545</v>
      </c>
      <c r="BX97" s="126">
        <v>9427</v>
      </c>
      <c r="BY97" s="126">
        <v>8416</v>
      </c>
      <c r="BZ97" s="126">
        <v>9782</v>
      </c>
      <c r="CA97" s="126">
        <v>9384</v>
      </c>
      <c r="CB97" s="126">
        <v>7263</v>
      </c>
      <c r="CC97" s="126">
        <v>5962</v>
      </c>
      <c r="CD97" s="126">
        <v>6868</v>
      </c>
      <c r="CE97" s="126">
        <v>5638</v>
      </c>
      <c r="CF97" s="126">
        <v>4007</v>
      </c>
      <c r="CG97" s="126">
        <v>3656</v>
      </c>
      <c r="CH97" s="126">
        <v>9763</v>
      </c>
      <c r="CI97" s="126">
        <v>10078</v>
      </c>
      <c r="CJ97" s="126">
        <v>9601</v>
      </c>
      <c r="CK97" s="126">
        <v>10001</v>
      </c>
      <c r="CL97" s="126">
        <v>10183</v>
      </c>
      <c r="CM97" s="126">
        <v>6209</v>
      </c>
      <c r="CN97" s="126">
        <v>5859</v>
      </c>
      <c r="CO97" s="126">
        <v>5829</v>
      </c>
      <c r="CP97" s="126">
        <v>5678</v>
      </c>
      <c r="CQ97" s="126">
        <v>5256</v>
      </c>
      <c r="CR97" s="126">
        <v>4636</v>
      </c>
      <c r="CS97" s="126">
        <v>6003</v>
      </c>
      <c r="CT97" s="126">
        <v>5844</v>
      </c>
      <c r="CU97" s="126">
        <v>5521</v>
      </c>
      <c r="CV97" s="126">
        <v>0</v>
      </c>
      <c r="CW97" s="126">
        <v>0</v>
      </c>
      <c r="CX97" s="126">
        <v>0</v>
      </c>
      <c r="CY97" s="126">
        <v>0</v>
      </c>
      <c r="CZ97" s="126">
        <v>558</v>
      </c>
      <c r="DA97" s="126">
        <v>840</v>
      </c>
      <c r="DB97" s="126">
        <v>991</v>
      </c>
      <c r="DC97" s="126">
        <v>4370</v>
      </c>
      <c r="DD97" s="289">
        <v>5.0146106622928164</v>
      </c>
      <c r="DE97" s="289">
        <v>4.727796029696135</v>
      </c>
      <c r="DF97" s="289">
        <v>5.2528376652986841</v>
      </c>
      <c r="DG97" s="289"/>
      <c r="DH97" s="289"/>
      <c r="DI97" s="289">
        <v>0.87085100345303912</v>
      </c>
      <c r="DJ97" s="289"/>
      <c r="DK97" s="289"/>
      <c r="DL97" s="289">
        <v>4.8329765253321826</v>
      </c>
      <c r="DM97" s="289">
        <v>4.5729155821823175</v>
      </c>
      <c r="DN97" s="289">
        <v>0.94787200704419938</v>
      </c>
      <c r="DO97" s="289">
        <v>0.69835874861878522</v>
      </c>
      <c r="DP97" s="289">
        <v>27.35220994475134</v>
      </c>
      <c r="DQ97" s="289"/>
      <c r="DR97" s="289">
        <v>42.810113066298385</v>
      </c>
      <c r="DS97" s="289"/>
      <c r="DT97" s="289">
        <v>68.999171270718207</v>
      </c>
      <c r="DU97" s="289"/>
      <c r="DV97" s="289">
        <v>0</v>
      </c>
      <c r="DW97" s="289"/>
      <c r="DX97" s="289">
        <v>8.1</v>
      </c>
      <c r="DY97" s="289"/>
      <c r="DZ97" s="289">
        <v>13</v>
      </c>
      <c r="EA97" s="289"/>
      <c r="EB97" s="318">
        <f>SUM(RD[[#This Row],[IS1_Inv1_M1]:[IS1_Inv1_M2]])</f>
        <v>17497</v>
      </c>
      <c r="EC97" s="318">
        <f>SUM(RD[[#This Row],[IS2_Inv1_M1]:[IS5_Inv1_M4]])</f>
        <v>120565</v>
      </c>
      <c r="ED97" s="318">
        <f>SUM(RD[[#This Row],[IS6_Inv1_M1]:[IS6_Inv2_M2]])+SUM(RD[[#This Row],[IS8_Inv1_M1]:[IS8_Inv4_M2]])</f>
        <v>97570</v>
      </c>
      <c r="EE97" s="318">
        <f>SUM(RD[[#This Row],[IS7_Inv1_M1]:[IS7_Inv1_M2]])</f>
        <v>18022</v>
      </c>
      <c r="EF97" s="318">
        <f>SUM(RD[[#This Row],[IS9_Inv1_M1]:[IS12_Inv2_M4]])</f>
        <v>207599</v>
      </c>
      <c r="EG97" s="318">
        <f>SUM(RD[[#This Row],[IS13_Inv1_M1]:[IS14_Inv1_M4]])</f>
        <v>101070</v>
      </c>
      <c r="EH97" s="318">
        <f>SUM(RD[[#This Row],[IS15_Inv1_M1]:[IS15_Inv2_M1]])</f>
        <v>7663</v>
      </c>
      <c r="EI97" s="127">
        <f>SUM(RD[[#This Row],[IS16_Inv1_M1]:[IS17_Inv2_M2]])</f>
        <v>55835</v>
      </c>
      <c r="EJ97" s="127">
        <f>SUM(RD[[#This Row],[IS18_Inv1_M1]:[IS19_Inv2_M2]])</f>
        <v>44626</v>
      </c>
      <c r="EK97" s="127">
        <f>SUM(RD[[#This Row],[IS20_Inv1_M1]:[IS20_Inv2_M2]])</f>
        <v>6759</v>
      </c>
      <c r="EL97" s="290">
        <f>SUM(RD[[#This Row],[O2R4_P1]:[O2R22_P3]])</f>
        <v>677206</v>
      </c>
      <c r="EM97" s="127">
        <f>IFERROR(AVERAGEIF(RD[[#This Row],[POA_UP_MCR (KWh/m2)]:[POA_UP_Ph3 (KWh/m2)2]],"&lt;&gt;0",RD[[#This Row],[POA_UP_MCR (KWh/m2)]:[POA_UP_Ph3 (KWh/m2)2]]),"")</f>
        <v>4.9984147857625452</v>
      </c>
      <c r="EN97" s="127">
        <f>IFERROR(AVERAGEIF(RD[[#This Row],[POA_Down_MCR (KWh/m2)]:[POA_Down_Ph3 (KWh/m2)22]],"&lt;&gt;0",RD[[#This Row],[POA_Down_MCR (KWh/m2)]:[POA_Down_Ph3 (KWh/m2)22]]),"")</f>
        <v>0.87085100345303912</v>
      </c>
      <c r="EO97" s="127">
        <f>IFERROR(AVERAGEIF(RD[[#This Row],[GHI_UP_MCR (KWh/m2)]:[GHI_UP_IS1 (KWh/m2)]],"&lt;&gt;0",RD[[#This Row],[GHI_UP_MCR (KWh/m2)]:[GHI_UP_IS1 (KWh/m2)]]),"")</f>
        <v>4.7029460537572501</v>
      </c>
      <c r="EP97" s="127">
        <f>IFERROR(AVERAGEIF(RD[[#This Row],[GHI_Down_MCR (KWh/m2)]:[GHI_Down_IS1 (KWh/m2)]],"&lt;&gt;0",RD[[#This Row],[GHI_Down_MCR (KWh/m2)]:[GHI_Down_IS1 (KWh/m2)]]),"")</f>
        <v>0.82311537783149236</v>
      </c>
      <c r="EQ97" s="128">
        <v>645.39400000000001</v>
      </c>
      <c r="ER97" s="128">
        <v>988.41</v>
      </c>
      <c r="ES97" s="128">
        <v>108.76900000000001</v>
      </c>
      <c r="ET97" s="128">
        <v>319.75400000000002</v>
      </c>
      <c r="EU97" s="128">
        <v>219.69</v>
      </c>
      <c r="EV97" s="128">
        <v>323.04000000000002</v>
      </c>
      <c r="EW97" s="128"/>
      <c r="EX97" s="128">
        <v>113.01600000000001</v>
      </c>
      <c r="EY97" s="128">
        <v>215910</v>
      </c>
      <c r="EZ97" s="128">
        <v>294342</v>
      </c>
      <c r="FA97" s="128">
        <v>154.91800000000001</v>
      </c>
      <c r="FB97" s="128">
        <v>126.45</v>
      </c>
      <c r="FC97" s="128">
        <v>316.43200000000002</v>
      </c>
      <c r="FD97" s="128">
        <v>141.553</v>
      </c>
      <c r="FE97" s="128">
        <v>0.123</v>
      </c>
      <c r="FF97" s="128">
        <v>0</v>
      </c>
      <c r="FG97" s="128">
        <v>243.179</v>
      </c>
      <c r="FH97" s="292">
        <f>IF((RD[[#This Row],[33 kV_Wind_F1_Ex]]-EQ96)*165000&lt;=0,"",(RD[[#This Row],[33 kV_Wind_F1_Ex]]-EQ96)*165000)</f>
        <v>428010.00000000838</v>
      </c>
      <c r="FI97" s="292" t="str">
        <f>IF((RD[[#This Row],[33 kV_Wind_F2_Ex]]-ER96)*165000&lt;=0,"",(RD[[#This Row],[33 kV_Wind_F2_Ex]]-ER96)*165000)</f>
        <v/>
      </c>
      <c r="FJ97" s="131">
        <f>IF((RD[[#This Row],[33 kV_Wind_F3_Ex]]-ES96)*225000&lt;=0,"",(RD[[#This Row],[33 kV_Wind_F3_Ex]]-ES96)*225000)</f>
        <v>197550.00000000003</v>
      </c>
      <c r="FK97" s="131">
        <f>IF((RD[[#This Row],[33 kV_Wind_F4_Ex]]-ET96)*165000&lt;=0,"",(RD[[#This Row],[33 kV_Wind_F4_Ex]]-ET96)*165000)</f>
        <v>463650.00000000035</v>
      </c>
      <c r="FL97" s="228">
        <f>IF((RD[[#This Row],[33 kV_Solar_F1_Ex]]-EU96)*225000&lt;=0,"",(RD[[#This Row],[33 kV_Solar_F1_Ex]]-EU96)*225000)</f>
        <v>156374.99999999846</v>
      </c>
      <c r="FM97" s="132">
        <f>IF((RD[[#This Row],[33kV_Solar_F2_Ex]]-EV96)*225000&lt;=0,"",(RD[[#This Row],[33kV_Solar_F2_Ex]]-EV96)*225000)</f>
        <v>136575.00000000623</v>
      </c>
      <c r="FN97" s="320"/>
      <c r="FO97" s="131">
        <f>IF((RD[[#This Row],[33kV_Solar_F4_Ex]]-EX96)*225000&lt;=0,"",(RD[[#This Row],[33kV_Solar_F4_Ex]]-EX96)*225000)</f>
        <v>165150.00000000201</v>
      </c>
      <c r="FP97" s="292">
        <f>IF((RD[[#This Row],[33kV_OG1_Ex]]-EY96)*1000&lt;=0,0,(RD[[#This Row],[33kV_OG1_Ex]]-EY96)*1000)</f>
        <v>458000</v>
      </c>
      <c r="FQ97" s="228">
        <f>IFERROR(IF((RD[[#This Row],[33kV_OG2_Ex]]-EZ96)*1000&lt;=0,0,(RD[[#This Row],[33kV_OG2_Ex]]-EZ96)*1000),0)</f>
        <v>1086000</v>
      </c>
      <c r="FR97" s="132">
        <f>IF((RD[[#This Row],[220kV_TX1_Ex]]-FA96)*800000&lt;=0,0,(RD[[#This Row],[220kV_TX1_Ex]]-FA96)*800000)</f>
        <v>453600.00000000582</v>
      </c>
      <c r="FS97" s="228">
        <f>IF((RD[[#This Row],[220kV_Tx2_Ex]]-FB96)*800000&lt;=0,0,(RD[[#This Row],[220kV_Tx2_Ex]]-FB96)*800000)</f>
        <v>1075200.0000000068</v>
      </c>
      <c r="FT97" s="292">
        <f>IF((RD[[#This Row],[220kV_TL_TVM_Ex]]-FC96)*1600000&lt;=0,0,(RD[[#This Row],[220kV_TL_TVM_Ex]]-FC96)*1600000)</f>
        <v>1536000.0000000582</v>
      </c>
      <c r="FU97" s="292">
        <f>IF((RD[[#This Row],[220kV_C&amp;R_PQM_Ex]]-FD96)*1600000&lt;=0,"",(RD[[#This Row],[220kV_C&amp;R_PQM_Ex]]-FD96)*1600000)</f>
        <v>1534400.0000000051</v>
      </c>
      <c r="FV97" s="228">
        <f>IFERROR(IF((RD[[#This Row],[220KV_C&amp;R_PQM_Im]]-FE96)*1600000&lt;=0,0,(RD[[#This Row],[220KV_C&amp;R_PQM_Im]]-FE96)*1600000),"")</f>
        <v>0</v>
      </c>
      <c r="FW97" s="228">
        <f>(RD[[#This Row],[33kV_Aux1_Im]]-FB94)</f>
        <v>-122.79900000000001</v>
      </c>
      <c r="FX97" s="228">
        <f>IF((RD[[#This Row],[33kV_Aux2_Im]]-FG96)*1000&lt;=0,"",(RD[[#This Row],[33kV_Aux2_Im]]-FG96)*1000)</f>
        <v>370.00000000000455</v>
      </c>
      <c r="FY97" s="292">
        <f>IFERROR(RD[[#This Row],[33kV_OG1_Energy (MWh)]]+RD[[#This Row],[33kV_OG2_Energy (MWh)]],"")</f>
        <v>1544000</v>
      </c>
      <c r="FZ97" s="292">
        <f>IFERROR(RD[[#This Row],[220kV_TL_TVM Energy (MWh)]]-RD[[#This Row],[220KV_C&amp;R_PQM_im (MWh)]],"")</f>
        <v>1536000.0000000582</v>
      </c>
      <c r="GA97" s="229">
        <f>IFERROR(RD[[#This Row],[33 kV Total Export (MWH)]]/RD[[#This Row],[220 KV Net Export (MWh)]]-1,"")</f>
        <v>5.2083333332952897E-3</v>
      </c>
      <c r="GB97" s="230">
        <f>IFERROR((RD[[#This Row],[Sunset Time (POA&lt;20 W/m2)]]-RD[[#This Row],[Sunrise Time (POA&gt;20 W/m2)]])*24,0)</f>
        <v>12.05</v>
      </c>
      <c r="GC97" s="231">
        <f>IFERROR(SUM(RD[[#This Row],[33 kV_Solar_F1_Energy (kWh)]:[33 kV_Solar_F4_Energy (MWh)]])+(RD[[#This Row],[33 kV_Wind_F3_Energy (MWh)]])-(RD[[#This Row],[33 kV Line Loss (%)]]*RD[[#This Row],[220 KV Net Export (MWh)]]),"")</f>
        <v>647650.00000006473</v>
      </c>
      <c r="GD97" s="57">
        <f t="shared" si="198"/>
        <v>655650.00000000675</v>
      </c>
      <c r="GE97" s="143">
        <v>166.28</v>
      </c>
      <c r="GF97" s="57">
        <f>SUM(FH97,FK97)</f>
        <v>891660.00000000873</v>
      </c>
      <c r="GG97" s="8">
        <f>IFERROR(RD[[#This Row],[Wind Export (33 kV)]]*(1-RD[[#This Row],[33 kV Line Loss (%)]]),RD[[#This Row],[Wind Export (33 kV)]])</f>
        <v>887015.93750004261</v>
      </c>
      <c r="GH97" s="321"/>
      <c r="GI97" s="321"/>
      <c r="GJ97" t="str">
        <f>IFERROR(RD[[#This Row],[E_AC (WPR)]]/RD[[#This Row],[E_DC (WPR)]],"")</f>
        <v/>
      </c>
    </row>
    <row r="98" spans="1:192">
      <c r="A98" s="124">
        <f t="shared" si="201"/>
        <v>45838</v>
      </c>
      <c r="B98" s="129">
        <f>YEAR(RD[[#This Row],[Date]])+IF(MONTH(RD[[#This Row],[Date]])&gt;=4,1,0)</f>
        <v>2026</v>
      </c>
      <c r="C98" s="129">
        <f>YEAR(RD[[#This Row],[Date]])</f>
        <v>2025</v>
      </c>
      <c r="D98" s="130">
        <f t="shared" si="202"/>
        <v>45809</v>
      </c>
      <c r="E98" s="129">
        <f>DAY(EOMONTH(RD[[#This Row],[Date]],0))</f>
        <v>30</v>
      </c>
      <c r="F98" s="317">
        <v>0.26319444444444445</v>
      </c>
      <c r="G98" s="317">
        <v>0.7680555555555556</v>
      </c>
      <c r="H98" s="126">
        <v>8758</v>
      </c>
      <c r="I98" s="126">
        <v>8889</v>
      </c>
      <c r="J98" s="126">
        <v>8714</v>
      </c>
      <c r="K98" s="126">
        <v>8353</v>
      </c>
      <c r="L98" s="126">
        <v>8639</v>
      </c>
      <c r="M98" s="126">
        <v>8544</v>
      </c>
      <c r="N98" s="126">
        <v>8884</v>
      </c>
      <c r="O98" s="126">
        <v>8729</v>
      </c>
      <c r="P98" s="126">
        <v>8666</v>
      </c>
      <c r="Q98" s="126">
        <v>8756</v>
      </c>
      <c r="R98" s="126">
        <v>8489</v>
      </c>
      <c r="S98" s="126">
        <v>8525</v>
      </c>
      <c r="T98" s="126">
        <v>8363</v>
      </c>
      <c r="U98" s="126">
        <v>8917</v>
      </c>
      <c r="V98" s="126">
        <v>6218</v>
      </c>
      <c r="W98" s="126">
        <v>5821</v>
      </c>
      <c r="X98" s="126">
        <v>5981</v>
      </c>
      <c r="Y98" s="126">
        <v>5676</v>
      </c>
      <c r="Z98" s="126">
        <v>8815</v>
      </c>
      <c r="AA98" s="126">
        <v>8559</v>
      </c>
      <c r="AB98" s="126">
        <v>7278</v>
      </c>
      <c r="AC98" s="126">
        <v>5608</v>
      </c>
      <c r="AD98" s="126">
        <v>8954</v>
      </c>
      <c r="AE98" s="126">
        <v>8980</v>
      </c>
      <c r="AF98" s="126">
        <v>9308</v>
      </c>
      <c r="AG98" s="126">
        <v>9634</v>
      </c>
      <c r="AH98" s="126">
        <v>8753</v>
      </c>
      <c r="AI98" s="126">
        <v>9236</v>
      </c>
      <c r="AJ98" s="126">
        <v>8751</v>
      </c>
      <c r="AK98" s="126">
        <v>8570</v>
      </c>
      <c r="AL98" s="126">
        <v>8002</v>
      </c>
      <c r="AM98" s="126">
        <v>6262</v>
      </c>
      <c r="AN98" s="126">
        <v>6923</v>
      </c>
      <c r="AO98" s="126">
        <v>6897</v>
      </c>
      <c r="AP98" s="126">
        <v>6198</v>
      </c>
      <c r="AQ98" s="126">
        <v>6228</v>
      </c>
      <c r="AR98" s="126">
        <v>6532</v>
      </c>
      <c r="AS98" s="126">
        <v>6592</v>
      </c>
      <c r="AT98" s="126">
        <v>6565</v>
      </c>
      <c r="AU98" s="126">
        <v>6664</v>
      </c>
      <c r="AV98" s="126">
        <v>7046</v>
      </c>
      <c r="AW98" s="126">
        <v>6771</v>
      </c>
      <c r="AX98" s="126">
        <v>6859</v>
      </c>
      <c r="AY98" s="126">
        <v>6973</v>
      </c>
      <c r="AZ98" s="126">
        <v>7317</v>
      </c>
      <c r="BA98" s="126">
        <v>2328</v>
      </c>
      <c r="BB98" s="126">
        <v>6685</v>
      </c>
      <c r="BC98" s="126">
        <v>6794</v>
      </c>
      <c r="BD98" s="126">
        <v>6292</v>
      </c>
      <c r="BE98" s="126">
        <v>6599</v>
      </c>
      <c r="BF98" s="126">
        <v>6281</v>
      </c>
      <c r="BG98" s="126">
        <v>6658</v>
      </c>
      <c r="BH98" s="126">
        <v>6725</v>
      </c>
      <c r="BI98" s="126">
        <v>6063</v>
      </c>
      <c r="BJ98" s="126">
        <v>6407</v>
      </c>
      <c r="BK98" s="126">
        <v>6526</v>
      </c>
      <c r="BL98" s="126">
        <v>6777</v>
      </c>
      <c r="BM98" s="126">
        <v>6616</v>
      </c>
      <c r="BN98" s="126">
        <v>6009</v>
      </c>
      <c r="BO98" s="126">
        <v>6552</v>
      </c>
      <c r="BP98" s="126">
        <v>6514</v>
      </c>
      <c r="BQ98" s="126">
        <v>6457</v>
      </c>
      <c r="BR98" s="126">
        <v>6648</v>
      </c>
      <c r="BS98" s="126">
        <v>7094</v>
      </c>
      <c r="BT98" s="126">
        <v>9823</v>
      </c>
      <c r="BU98" s="126">
        <v>9099</v>
      </c>
      <c r="BV98" s="126">
        <v>9705</v>
      </c>
      <c r="BW98" s="126">
        <v>9377</v>
      </c>
      <c r="BX98" s="126">
        <v>9150</v>
      </c>
      <c r="BY98" s="126">
        <v>8386</v>
      </c>
      <c r="BZ98" s="126">
        <v>9745</v>
      </c>
      <c r="CA98" s="126">
        <v>9311</v>
      </c>
      <c r="CB98" s="126">
        <v>7035</v>
      </c>
      <c r="CC98" s="126">
        <v>5622</v>
      </c>
      <c r="CD98" s="126">
        <v>6530</v>
      </c>
      <c r="CE98" s="126">
        <v>5432</v>
      </c>
      <c r="CF98" s="126">
        <v>4035</v>
      </c>
      <c r="CG98" s="126">
        <v>3676</v>
      </c>
      <c r="CH98" s="126">
        <v>9662</v>
      </c>
      <c r="CI98" s="126">
        <v>9971</v>
      </c>
      <c r="CJ98" s="126">
        <v>9587</v>
      </c>
      <c r="CK98" s="126">
        <v>10008</v>
      </c>
      <c r="CL98" s="126">
        <v>10241</v>
      </c>
      <c r="CM98" s="126">
        <v>6256</v>
      </c>
      <c r="CN98" s="126">
        <v>5772</v>
      </c>
      <c r="CO98" s="126">
        <v>5747</v>
      </c>
      <c r="CP98" s="126">
        <v>5596</v>
      </c>
      <c r="CQ98" s="126">
        <v>5162</v>
      </c>
      <c r="CR98" s="126">
        <v>4535</v>
      </c>
      <c r="CS98" s="126">
        <v>5870</v>
      </c>
      <c r="CT98" s="126">
        <v>5716</v>
      </c>
      <c r="CU98" s="126">
        <v>5408</v>
      </c>
      <c r="CV98" s="126">
        <v>0</v>
      </c>
      <c r="CW98" s="126">
        <v>0</v>
      </c>
      <c r="CX98" s="126">
        <v>0</v>
      </c>
      <c r="CY98" s="126">
        <v>0</v>
      </c>
      <c r="CZ98" s="126">
        <v>568</v>
      </c>
      <c r="DA98" s="126">
        <v>855</v>
      </c>
      <c r="DB98" s="126">
        <v>1009</v>
      </c>
      <c r="DC98" s="126">
        <v>4443</v>
      </c>
      <c r="DD98" s="289">
        <v>4.9771200592948768</v>
      </c>
      <c r="DE98" s="289">
        <v>4.7784867290233866</v>
      </c>
      <c r="DF98" s="289">
        <v>5.2100534812760166</v>
      </c>
      <c r="DG98" s="289"/>
      <c r="DH98" s="289"/>
      <c r="DI98" s="289">
        <v>0.92224751994498022</v>
      </c>
      <c r="DJ98" s="289"/>
      <c r="DK98" s="289"/>
      <c r="DL98" s="289">
        <v>4.7975314787282519</v>
      </c>
      <c r="DM98" s="289">
        <v>4.6992255708390696</v>
      </c>
      <c r="DN98" s="289">
        <v>0.96068602783882895</v>
      </c>
      <c r="DO98" s="289">
        <v>0.70230846629986299</v>
      </c>
      <c r="DP98" s="289">
        <v>27.145810439560492</v>
      </c>
      <c r="DQ98" s="289"/>
      <c r="DR98" s="289">
        <v>42.344080494505469</v>
      </c>
      <c r="DS98" s="289"/>
      <c r="DT98" s="289">
        <v>68.424313186813222</v>
      </c>
      <c r="DU98" s="289"/>
      <c r="DV98" s="289">
        <v>0</v>
      </c>
      <c r="DW98" s="289"/>
      <c r="DX98" s="289">
        <v>8.1</v>
      </c>
      <c r="DY98" s="289"/>
      <c r="DZ98" s="289">
        <v>15.3</v>
      </c>
      <c r="EA98" s="289"/>
      <c r="EB98" s="319">
        <f>SUM(RD[[#This Row],[IS1_Inv1_M1]:[IS1_Inv1_M2]])</f>
        <v>17647</v>
      </c>
      <c r="EC98" s="319">
        <f>SUM(RD[[#This Row],[IS2_Inv1_M1]:[IS5_Inv1_M4]])</f>
        <v>127275</v>
      </c>
      <c r="ED98" s="319">
        <f>SUM(RD[[#This Row],[IS6_Inv1_M1]:[IS6_Inv2_M2]])+SUM(RD[[#This Row],[IS8_Inv1_M1]:[IS8_Inv4_M2]])</f>
        <v>98776</v>
      </c>
      <c r="EE98" s="319">
        <f>SUM(RD[[#This Row],[IS7_Inv1_M1]:[IS7_Inv1_M2]])</f>
        <v>17934</v>
      </c>
      <c r="EF98" s="318">
        <f>SUM(RD[[#This Row],[IS9_Inv1_M1]:[IS12_Inv2_M4]])</f>
        <v>207590</v>
      </c>
      <c r="EG98" s="318">
        <f>SUM(RD[[#This Row],[IS13_Inv1_M1]:[IS14_Inv1_M4]])</f>
        <v>99215</v>
      </c>
      <c r="EH98" s="318">
        <f>SUM(RD[[#This Row],[IS15_Inv1_M1]:[IS15_Inv2_M1]])</f>
        <v>7711</v>
      </c>
      <c r="EI98" s="127">
        <f>SUM(RD[[#This Row],[IS16_Inv1_M1]:[IS17_Inv2_M2]])</f>
        <v>55725</v>
      </c>
      <c r="EJ98" s="127">
        <f>SUM(RD[[#This Row],[IS18_Inv1_M1]:[IS19_Inv2_M2]])</f>
        <v>43806</v>
      </c>
      <c r="EK98" s="127">
        <f>SUM(RD[[#This Row],[IS20_Inv1_M1]:[IS20_Inv2_M2]])</f>
        <v>6875</v>
      </c>
      <c r="EL98" s="290">
        <f>SUM(RD[[#This Row],[O2R4_P1]:[O2R22_P3]])</f>
        <v>682554</v>
      </c>
      <c r="EM98" s="127">
        <f>IFERROR(AVERAGEIF(RD[[#This Row],[POA_UP_MCR (KWh/m2)]:[POA_UP_Ph3 (KWh/m2)2]],"&lt;&gt;0",RD[[#This Row],[POA_UP_MCR (KWh/m2)]:[POA_UP_Ph3 (KWh/m2)2]]),"")</f>
        <v>4.9885534231980939</v>
      </c>
      <c r="EN98" s="127">
        <f>IFERROR(AVERAGEIF(RD[[#This Row],[POA_Down_MCR (KWh/m2)]:[POA_Down_Ph3 (KWh/m2)22]],"&lt;&gt;0",RD[[#This Row],[POA_Down_MCR (KWh/m2)]:[POA_Down_Ph3 (KWh/m2)22]]),"")</f>
        <v>0.92224751994498022</v>
      </c>
      <c r="EO98" s="127">
        <f>IFERROR(AVERAGEIF(RD[[#This Row],[GHI_UP_MCR (KWh/m2)]:[GHI_UP_IS1 (KWh/m2)]],"&lt;&gt;0",RD[[#This Row],[GHI_UP_MCR (KWh/m2)]:[GHI_UP_IS1 (KWh/m2)]]),"")</f>
        <v>4.7483785247836607</v>
      </c>
      <c r="EP98" s="127">
        <f>IFERROR(AVERAGEIF(RD[[#This Row],[GHI_Down_MCR (KWh/m2)]:[GHI_Down_IS1 (KWh/m2)]],"&lt;&gt;0",RD[[#This Row],[GHI_Down_MCR (KWh/m2)]:[GHI_Down_IS1 (KWh/m2)]]),"")</f>
        <v>0.83149724706934602</v>
      </c>
      <c r="EQ98" s="128">
        <v>648.20399999999995</v>
      </c>
      <c r="ER98" s="128">
        <v>988.41</v>
      </c>
      <c r="ES98" s="128">
        <v>109.648</v>
      </c>
      <c r="ET98" s="128">
        <v>322.81099999999998</v>
      </c>
      <c r="EU98" s="128">
        <v>220.387</v>
      </c>
      <c r="EV98" s="128">
        <v>323.67599999999999</v>
      </c>
      <c r="EW98" s="128"/>
      <c r="EX98" s="128">
        <v>113.74299999999999</v>
      </c>
      <c r="EY98" s="128">
        <v>216374</v>
      </c>
      <c r="EZ98" s="128">
        <v>295505</v>
      </c>
      <c r="FA98" s="128">
        <v>155.49199999999999</v>
      </c>
      <c r="FB98" s="128">
        <v>127.895</v>
      </c>
      <c r="FC98" s="128">
        <v>317.44400000000002</v>
      </c>
      <c r="FD98" s="128">
        <v>142.56800000000001</v>
      </c>
      <c r="FE98" s="128">
        <v>0.123</v>
      </c>
      <c r="FF98" s="128">
        <v>0</v>
      </c>
      <c r="FG98" s="128">
        <v>243.57900000000001</v>
      </c>
      <c r="FH98" s="292">
        <f>IF((RD[[#This Row],[33 kV_Wind_F1_Ex]]-EQ97)*165000&lt;=0,"",(RD[[#This Row],[33 kV_Wind_F1_Ex]]-EQ97)*165000)</f>
        <v>463649.99999999098</v>
      </c>
      <c r="FI98" s="292" t="str">
        <f>IF((RD[[#This Row],[33 kV_Wind_F2_Ex]]-ER97)*165000&lt;=0,"",(RD[[#This Row],[33 kV_Wind_F2_Ex]]-ER97)*165000)</f>
        <v/>
      </c>
      <c r="FJ98" s="131">
        <f>IF((RD[[#This Row],[33 kV_Wind_F3_Ex]]-ES97)*225000&lt;=0,"",(RD[[#This Row],[33 kV_Wind_F3_Ex]]-ES97)*225000)</f>
        <v>197774.9999999979</v>
      </c>
      <c r="FK98" s="131">
        <f>IF((RD[[#This Row],[33 kV_Wind_F4_Ex]]-ET97)*165000&lt;=0,"",(RD[[#This Row],[33 kV_Wind_F4_Ex]]-ET97)*165000)</f>
        <v>504404.99999999331</v>
      </c>
      <c r="FL98" s="228">
        <f>IF((RD[[#This Row],[33 kV_Solar_F1_Ex]]-EU97)*225000&lt;=0,"",(RD[[#This Row],[33 kV_Solar_F1_Ex]]-EU97)*225000)</f>
        <v>156825.00000000061</v>
      </c>
      <c r="FM98" s="132">
        <f>IF((RD[[#This Row],[33kV_Solar_F2_Ex]]-EV97)*225000&lt;=0,"",(RD[[#This Row],[33kV_Solar_F2_Ex]]-EV97)*225000)</f>
        <v>143099.99999999264</v>
      </c>
      <c r="FN98" s="320"/>
      <c r="FO98" s="131">
        <f>IF((RD[[#This Row],[33kV_Solar_F4_Ex]]-EX97)*225000&lt;=0,"",(RD[[#This Row],[33kV_Solar_F4_Ex]]-EX97)*225000)</f>
        <v>163574.99999999767</v>
      </c>
      <c r="FP98" s="292">
        <f>IF((RD[[#This Row],[33kV_OG1_Ex]]-EY97)*1000&lt;=0,0,(RD[[#This Row],[33kV_OG1_Ex]]-EY97)*1000)</f>
        <v>464000</v>
      </c>
      <c r="FQ98" s="228">
        <f>IFERROR(IF((RD[[#This Row],[33kV_OG2_Ex]]-EZ97)*1000&lt;=0,0,(RD[[#This Row],[33kV_OG2_Ex]]-EZ97)*1000),0)</f>
        <v>1163000</v>
      </c>
      <c r="FR98" s="132">
        <f>IF((RD[[#This Row],[220kV_TX1_Ex]]-FA97)*800000&lt;=0,0,(RD[[#This Row],[220kV_TX1_Ex]]-FA97)*800000)</f>
        <v>459199.99999998708</v>
      </c>
      <c r="FS98" s="228">
        <f>IF((RD[[#This Row],[220kV_Tx2_Ex]]-FB97)*800000&lt;=0,0,(RD[[#This Row],[220kV_Tx2_Ex]]-FB97)*800000)</f>
        <v>1155999.9999999946</v>
      </c>
      <c r="FT98" s="292">
        <f>IF((RD[[#This Row],[220kV_TL_TVM_Ex]]-FC97)*1600000&lt;=0,0,(RD[[#This Row],[220kV_TL_TVM_Ex]]-FC97)*1600000)</f>
        <v>1619200.0000000007</v>
      </c>
      <c r="FU98" s="292">
        <f>IF((RD[[#This Row],[220kV_C&amp;R_PQM_Ex]]-FD97)*1600000&lt;=0,"",(RD[[#This Row],[220kV_C&amp;R_PQM_Ex]]-FD97)*1600000)</f>
        <v>1624000.0000000237</v>
      </c>
      <c r="FV98" s="228">
        <f>IFERROR(IF((RD[[#This Row],[220KV_C&amp;R_PQM_Im]]-FE97)*1600000&lt;=0,0,(RD[[#This Row],[220KV_C&amp;R_PQM_Im]]-FE97)*1600000),"")</f>
        <v>0</v>
      </c>
      <c r="FW98" s="228">
        <f>(RD[[#This Row],[33kV_Aux1_Im]]-FB95)</f>
        <v>-123.947</v>
      </c>
      <c r="FX98" s="228">
        <f>IF((RD[[#This Row],[33kV_Aux2_Im]]-FG97)*1000&lt;=0,"",(RD[[#This Row],[33kV_Aux2_Im]]-FG97)*1000)</f>
        <v>400.00000000000568</v>
      </c>
      <c r="FY98" s="292">
        <f>IFERROR(RD[[#This Row],[33kV_OG1_Energy (MWh)]]+RD[[#This Row],[33kV_OG2_Energy (MWh)]],"")</f>
        <v>1627000</v>
      </c>
      <c r="FZ98" s="292">
        <f>IFERROR(RD[[#This Row],[220kV_TL_TVM Energy (MWh)]]-RD[[#This Row],[220KV_C&amp;R_PQM_im (MWh)]],"")</f>
        <v>1619200.0000000007</v>
      </c>
      <c r="GA98" s="229">
        <f>IFERROR(RD[[#This Row],[33 kV Total Export (MWH)]]/RD[[#This Row],[220 KV Net Export (MWh)]]-1,"")</f>
        <v>4.8171936758889533E-3</v>
      </c>
      <c r="GB98" s="230">
        <f>IFERROR((RD[[#This Row],[Sunset Time (POA&lt;20 W/m2)]]-RD[[#This Row],[Sunrise Time (POA&gt;20 W/m2)]])*24,0)</f>
        <v>12.116666666666669</v>
      </c>
      <c r="GC98" s="231">
        <f>IFERROR(SUM(RD[[#This Row],[33 kV_Solar_F1_Energy (kWh)]:[33 kV_Solar_F4_Energy (MWh)]])+(RD[[#This Row],[33 kV_Wind_F3_Energy (MWh)]])-(RD[[#This Row],[33 kV Line Loss (%)]]*RD[[#This Row],[220 KV Net Export (MWh)]]),"")</f>
        <v>653474.99999998941</v>
      </c>
      <c r="GD98" s="57">
        <f t="shared" si="198"/>
        <v>661274.99999998882</v>
      </c>
      <c r="GE98" s="143">
        <v>166.28</v>
      </c>
      <c r="GF98" s="57">
        <f>SUM(FH98,FK98)</f>
        <v>968054.99999998428</v>
      </c>
      <c r="GG98" s="8">
        <f>IFERROR(RD[[#This Row],[Wind Export (33 kV)]]*(1-RD[[#This Row],[33 kV Line Loss (%)]]),RD[[#This Row],[Wind Export (33 kV)]])</f>
        <v>963391.69157607167</v>
      </c>
      <c r="GH98" s="321"/>
      <c r="GI98" s="321"/>
      <c r="GJ98" t="str">
        <f>IFERROR(RD[[#This Row],[E_AC (WPR)]]/RD[[#This Row],[E_DC (WPR)]],"")</f>
        <v/>
      </c>
    </row>
    <row r="99" spans="1:192">
      <c r="A99" s="124">
        <f t="shared" si="201"/>
        <v>45839</v>
      </c>
      <c r="B99" s="129">
        <f>YEAR(RD[[#This Row],[Date]])+IF(MONTH(RD[[#This Row],[Date]])&gt;=4,1,0)</f>
        <v>2026</v>
      </c>
      <c r="C99" s="129">
        <f>YEAR(RD[[#This Row],[Date]])</f>
        <v>2025</v>
      </c>
      <c r="D99" s="130">
        <f t="shared" ref="D99:D116" si="203">A99-DAY(A99)+1</f>
        <v>45839</v>
      </c>
      <c r="E99" s="129">
        <f>DAY(EOMONTH(RD[[#This Row],[Date]],0))</f>
        <v>31</v>
      </c>
      <c r="F99" s="317">
        <v>0.28541666666666665</v>
      </c>
      <c r="G99" s="317">
        <v>0.77500000000000002</v>
      </c>
      <c r="H99" s="126">
        <v>6724</v>
      </c>
      <c r="I99" s="126">
        <v>6823</v>
      </c>
      <c r="J99" s="126">
        <v>6648</v>
      </c>
      <c r="K99" s="126">
        <v>6265</v>
      </c>
      <c r="L99" s="126">
        <v>6568</v>
      </c>
      <c r="M99" s="126">
        <v>6527</v>
      </c>
      <c r="N99" s="126">
        <v>6633</v>
      </c>
      <c r="O99" s="126">
        <v>6552</v>
      </c>
      <c r="P99" s="126">
        <v>6162</v>
      </c>
      <c r="Q99" s="126">
        <v>6540</v>
      </c>
      <c r="R99" s="126">
        <v>6489</v>
      </c>
      <c r="S99" s="126">
        <v>6543</v>
      </c>
      <c r="T99" s="126">
        <v>6409</v>
      </c>
      <c r="U99" s="126">
        <v>6819</v>
      </c>
      <c r="V99" s="126">
        <v>4730</v>
      </c>
      <c r="W99" s="126">
        <v>4404</v>
      </c>
      <c r="X99" s="126">
        <v>4567</v>
      </c>
      <c r="Y99" s="126">
        <v>4372</v>
      </c>
      <c r="Z99" s="126">
        <v>6875</v>
      </c>
      <c r="AA99" s="126">
        <v>6694</v>
      </c>
      <c r="AB99" s="126">
        <v>5654</v>
      </c>
      <c r="AC99" s="126">
        <v>4365</v>
      </c>
      <c r="AD99" s="126">
        <v>6951</v>
      </c>
      <c r="AE99" s="126">
        <v>6893</v>
      </c>
      <c r="AF99" s="126">
        <v>7162</v>
      </c>
      <c r="AG99" s="126">
        <v>7432</v>
      </c>
      <c r="AH99" s="126">
        <v>6599</v>
      </c>
      <c r="AI99" s="126">
        <v>7130</v>
      </c>
      <c r="AJ99" s="126">
        <v>6672</v>
      </c>
      <c r="AK99" s="126">
        <v>6528</v>
      </c>
      <c r="AL99" s="126">
        <v>6039</v>
      </c>
      <c r="AM99" s="126">
        <v>4636</v>
      </c>
      <c r="AN99" s="126">
        <v>5181</v>
      </c>
      <c r="AO99" s="126">
        <v>5164</v>
      </c>
      <c r="AP99" s="126">
        <v>4576</v>
      </c>
      <c r="AQ99" s="126">
        <v>4599</v>
      </c>
      <c r="AR99" s="126">
        <v>4847</v>
      </c>
      <c r="AS99" s="126">
        <v>4913</v>
      </c>
      <c r="AT99" s="126">
        <v>4887</v>
      </c>
      <c r="AU99" s="126">
        <v>4965</v>
      </c>
      <c r="AV99" s="126">
        <v>5293</v>
      </c>
      <c r="AW99" s="126">
        <v>5054</v>
      </c>
      <c r="AX99" s="126">
        <v>5110</v>
      </c>
      <c r="AY99" s="126">
        <v>5227</v>
      </c>
      <c r="AZ99" s="126">
        <v>5479</v>
      </c>
      <c r="BA99" s="126">
        <v>1690</v>
      </c>
      <c r="BB99" s="126">
        <v>4947</v>
      </c>
      <c r="BC99" s="126">
        <v>5075</v>
      </c>
      <c r="BD99" s="126">
        <v>4624</v>
      </c>
      <c r="BE99" s="126">
        <v>4873</v>
      </c>
      <c r="BF99" s="126">
        <v>5021</v>
      </c>
      <c r="BG99" s="126">
        <v>4964</v>
      </c>
      <c r="BH99" s="126">
        <v>5321</v>
      </c>
      <c r="BI99" s="126">
        <v>4462</v>
      </c>
      <c r="BJ99" s="126">
        <v>4737</v>
      </c>
      <c r="BK99" s="126">
        <v>4808</v>
      </c>
      <c r="BL99" s="126">
        <v>5101</v>
      </c>
      <c r="BM99" s="126">
        <v>4948</v>
      </c>
      <c r="BN99" s="126">
        <v>4464</v>
      </c>
      <c r="BO99" s="126">
        <v>4923</v>
      </c>
      <c r="BP99" s="126">
        <v>4822</v>
      </c>
      <c r="BQ99" s="126">
        <v>4792</v>
      </c>
      <c r="BR99" s="126">
        <v>4975</v>
      </c>
      <c r="BS99" s="126">
        <v>5389</v>
      </c>
      <c r="BT99" s="126">
        <v>7361</v>
      </c>
      <c r="BU99" s="126">
        <v>6787</v>
      </c>
      <c r="BV99" s="126">
        <v>7256</v>
      </c>
      <c r="BW99" s="126">
        <v>6842</v>
      </c>
      <c r="BX99" s="126">
        <v>6851</v>
      </c>
      <c r="BY99" s="126">
        <v>6187</v>
      </c>
      <c r="BZ99" s="126">
        <v>7321</v>
      </c>
      <c r="CA99" s="126">
        <v>6876</v>
      </c>
      <c r="CB99" s="126">
        <v>5339</v>
      </c>
      <c r="CC99" s="126">
        <v>4199</v>
      </c>
      <c r="CD99" s="126">
        <v>4907</v>
      </c>
      <c r="CE99" s="126">
        <v>4033</v>
      </c>
      <c r="CF99" s="126">
        <v>2936</v>
      </c>
      <c r="CG99" s="126">
        <v>2675</v>
      </c>
      <c r="CH99" s="126">
        <v>7298</v>
      </c>
      <c r="CI99" s="126">
        <v>7580</v>
      </c>
      <c r="CJ99" s="126">
        <v>7062</v>
      </c>
      <c r="CK99" s="126">
        <v>7470</v>
      </c>
      <c r="CL99" s="126">
        <v>7197</v>
      </c>
      <c r="CM99" s="126">
        <v>4438</v>
      </c>
      <c r="CN99" s="126">
        <v>3762</v>
      </c>
      <c r="CO99" s="126">
        <v>3739</v>
      </c>
      <c r="CP99" s="126">
        <v>3648</v>
      </c>
      <c r="CQ99" s="126">
        <v>3382</v>
      </c>
      <c r="CR99" s="126">
        <v>2983</v>
      </c>
      <c r="CS99" s="126">
        <v>3869</v>
      </c>
      <c r="CT99" s="126">
        <v>3749</v>
      </c>
      <c r="CU99" s="126">
        <v>3539</v>
      </c>
      <c r="CV99" s="126">
        <v>0</v>
      </c>
      <c r="CW99" s="126">
        <v>0</v>
      </c>
      <c r="CX99" s="126">
        <v>0</v>
      </c>
      <c r="CY99" s="126">
        <v>0</v>
      </c>
      <c r="CZ99" s="126">
        <v>412</v>
      </c>
      <c r="DA99" s="126">
        <v>627</v>
      </c>
      <c r="DB99" s="126">
        <v>742</v>
      </c>
      <c r="DC99" s="126">
        <v>3285</v>
      </c>
      <c r="DD99" s="289">
        <v>3.6279103611897985</v>
      </c>
      <c r="DE99" s="289">
        <v>3.4722174320987644</v>
      </c>
      <c r="DF99" s="289">
        <v>3.5466696607815451</v>
      </c>
      <c r="DG99" s="289"/>
      <c r="DH99" s="289"/>
      <c r="DI99" s="289">
        <v>0.647613823836656</v>
      </c>
      <c r="DJ99" s="289"/>
      <c r="DK99" s="289"/>
      <c r="DL99" s="289">
        <v>3.5555538633533983</v>
      </c>
      <c r="DM99" s="289">
        <v>3.4049801816239298</v>
      </c>
      <c r="DN99" s="289">
        <v>0.71291503966005654</v>
      </c>
      <c r="DO99" s="289">
        <v>0.51546084449192808</v>
      </c>
      <c r="DP99" s="289">
        <v>26.35126062322944</v>
      </c>
      <c r="DQ99" s="289"/>
      <c r="DR99" s="289">
        <v>39.685160878186956</v>
      </c>
      <c r="DS99" s="289"/>
      <c r="DT99" s="289">
        <v>73.895750708215274</v>
      </c>
      <c r="DU99" s="289"/>
      <c r="DV99" s="289">
        <v>0</v>
      </c>
      <c r="DW99" s="289"/>
      <c r="DX99" s="289">
        <v>7</v>
      </c>
      <c r="DY99" s="289"/>
      <c r="DZ99" s="289">
        <v>13.3</v>
      </c>
      <c r="EA99" s="289"/>
      <c r="EB99" s="318">
        <f>SUM(RD[[#This Row],[IS1_Inv1_M1]:[IS1_Inv1_M2]])</f>
        <v>13547</v>
      </c>
      <c r="EC99" s="318">
        <f>SUM(RD[[#This Row],[IS2_Inv1_M1]:[IS5_Inv1_M4]])</f>
        <v>96228</v>
      </c>
      <c r="ED99" s="318">
        <f>SUM(RD[[#This Row],[IS6_Inv1_M1]:[IS6_Inv2_M2]])+SUM(RD[[#This Row],[IS8_Inv1_M1]:[IS8_Inv4_M2]])</f>
        <v>75786</v>
      </c>
      <c r="EE99" s="318">
        <f>SUM(RD[[#This Row],[IS7_Inv1_M1]:[IS7_Inv1_M2]])</f>
        <v>13844</v>
      </c>
      <c r="EF99" s="318">
        <f>SUM(RD[[#This Row],[IS9_Inv1_M1]:[IS12_Inv2_M4]])</f>
        <v>155231</v>
      </c>
      <c r="EG99" s="318">
        <f>SUM(RD[[#This Row],[IS13_Inv1_M1]:[IS14_Inv1_M4]])</f>
        <v>73959</v>
      </c>
      <c r="EH99" s="318">
        <f>SUM(RD[[#This Row],[IS15_Inv1_M1]:[IS15_Inv2_M1]])</f>
        <v>5611</v>
      </c>
      <c r="EI99" s="127">
        <f>SUM(RD[[#This Row],[IS16_Inv1_M1]:[IS17_Inv2_M2]])</f>
        <v>41045</v>
      </c>
      <c r="EJ99" s="127">
        <f>SUM(RD[[#This Row],[IS18_Inv1_M1]:[IS19_Inv2_M2]])</f>
        <v>28671</v>
      </c>
      <c r="EK99" s="127">
        <f>SUM(RD[[#This Row],[IS20_Inv1_M1]:[IS20_Inv2_M2]])</f>
        <v>5066</v>
      </c>
      <c r="EL99" s="290">
        <f>SUM(RD[[#This Row],[O2R4_P1]:[O2R22_P3]])</f>
        <v>508988</v>
      </c>
      <c r="EM99" s="127">
        <f>IFERROR(AVERAGEIF(RD[[#This Row],[POA_UP_MCR (KWh/m2)]:[POA_UP_Ph3 (KWh/m2)2]],"&lt;&gt;0",RD[[#This Row],[POA_UP_MCR (KWh/m2)]:[POA_UP_Ph3 (KWh/m2)2]]),"")</f>
        <v>3.5489324846900359</v>
      </c>
      <c r="EN99" s="127">
        <f>IFERROR(AVERAGEIF(RD[[#This Row],[POA_Down_MCR (KWh/m2)]:[POA_Down_Ph3 (KWh/m2)22]],"&lt;&gt;0",RD[[#This Row],[POA_Down_MCR (KWh/m2)]:[POA_Down_Ph3 (KWh/m2)22]]),"")</f>
        <v>0.647613823836656</v>
      </c>
      <c r="EO99" s="127">
        <f>IFERROR(AVERAGEIF(RD[[#This Row],[GHI_UP_MCR (KWh/m2)]:[GHI_UP_IS1 (KWh/m2)]],"&lt;&gt;0",RD[[#This Row],[GHI_UP_MCR (KWh/m2)]:[GHI_UP_IS1 (KWh/m2)]]),"")</f>
        <v>3.4802670224886638</v>
      </c>
      <c r="EP99" s="127">
        <f>IFERROR(AVERAGEIF(RD[[#This Row],[GHI_Down_MCR (KWh/m2)]:[GHI_Down_IS1 (KWh/m2)]],"&lt;&gt;0",RD[[#This Row],[GHI_Down_MCR (KWh/m2)]:[GHI_Down_IS1 (KWh/m2)]]),"")</f>
        <v>0.61418794207599237</v>
      </c>
      <c r="EQ99" s="128">
        <v>650.71500000000003</v>
      </c>
      <c r="ER99" s="128">
        <v>988.41</v>
      </c>
      <c r="ES99" s="128">
        <v>110.31399999999999</v>
      </c>
      <c r="ET99" s="128">
        <v>325.59699999999998</v>
      </c>
      <c r="EU99" s="128">
        <v>220.905</v>
      </c>
      <c r="EV99" s="128">
        <v>324.16000000000003</v>
      </c>
      <c r="EW99" s="128"/>
      <c r="EX99" s="128">
        <v>114.286</v>
      </c>
      <c r="EY99" s="128">
        <v>216722</v>
      </c>
      <c r="EZ99" s="128">
        <v>296540</v>
      </c>
      <c r="FA99" s="128">
        <v>155.92099999999999</v>
      </c>
      <c r="FB99" s="128">
        <v>129.16999999999999</v>
      </c>
      <c r="FC99" s="128">
        <v>318.29599999999999</v>
      </c>
      <c r="FD99" s="128">
        <v>143.41999999999999</v>
      </c>
      <c r="FE99" s="128">
        <v>0.123</v>
      </c>
      <c r="FF99" s="128">
        <v>0</v>
      </c>
      <c r="FG99" s="128">
        <v>243.959</v>
      </c>
      <c r="FH99" s="292">
        <f>IF((RD[[#This Row],[33 kV_Wind_F1_Ex]]-EQ98)*165000&lt;=0,"",(RD[[#This Row],[33 kV_Wind_F1_Ex]]-EQ98)*165000)</f>
        <v>414315.00000001333</v>
      </c>
      <c r="FI99" s="292" t="str">
        <f>IF((RD[[#This Row],[33 kV_Wind_F2_Ex]]-ER98)*165000&lt;=0,"",(RD[[#This Row],[33 kV_Wind_F2_Ex]]-ER98)*165000)</f>
        <v/>
      </c>
      <c r="FJ99" s="131">
        <f>IF((RD[[#This Row],[33 kV_Wind_F3_Ex]]-ES98)*225000&lt;=0,"",(RD[[#This Row],[33 kV_Wind_F3_Ex]]-ES98)*225000)</f>
        <v>149849.99999999927</v>
      </c>
      <c r="FK99" s="131">
        <f>IF((RD[[#This Row],[33 kV_Wind_F4_Ex]]-ET98)*165000&lt;=0,"",(RD[[#This Row],[33 kV_Wind_F4_Ex]]-ET98)*165000)</f>
        <v>459690.00000000023</v>
      </c>
      <c r="FL99" s="228">
        <f>IF((RD[[#This Row],[33 kV_Solar_F1_Ex]]-EU98)*225000&lt;=0,"",(RD[[#This Row],[33 kV_Solar_F1_Ex]]-EU98)*225000)</f>
        <v>116550.00000000016</v>
      </c>
      <c r="FM99" s="132">
        <f>IF((RD[[#This Row],[33kV_Solar_F2_Ex]]-EV98)*225000&lt;=0,"",(RD[[#This Row],[33kV_Solar_F2_Ex]]-EV98)*225000)</f>
        <v>108900.0000000084</v>
      </c>
      <c r="FN99" s="320"/>
      <c r="FO99" s="131">
        <f>IF((RD[[#This Row],[33kV_Solar_F4_Ex]]-EX98)*225000&lt;=0,"",(RD[[#This Row],[33kV_Solar_F4_Ex]]-EX98)*225000)</f>
        <v>122175.00000000143</v>
      </c>
      <c r="FP99" s="292">
        <f>IF((RD[[#This Row],[33kV_OG1_Ex]]-EY98)*1000&lt;=0,0,(RD[[#This Row],[33kV_OG1_Ex]]-EY98)*1000)</f>
        <v>348000</v>
      </c>
      <c r="FQ99" s="228">
        <f>IFERROR(IF((RD[[#This Row],[33kV_OG2_Ex]]-EZ98)*1000&lt;=0,0,(RD[[#This Row],[33kV_OG2_Ex]]-EZ98)*1000),0)</f>
        <v>1035000</v>
      </c>
      <c r="FR99" s="132">
        <f>IF((RD[[#This Row],[220kV_TX1_Ex]]-FA98)*800000&lt;=0,0,(RD[[#This Row],[220kV_TX1_Ex]]-FA98)*800000)</f>
        <v>343200.00000000163</v>
      </c>
      <c r="FS99" s="228">
        <f>IF((RD[[#This Row],[220kV_Tx2_Ex]]-FB98)*800000&lt;=0,0,(RD[[#This Row],[220kV_Tx2_Ex]]-FB98)*800000)</f>
        <v>1019999.9999999931</v>
      </c>
      <c r="FT99" s="292">
        <f>IF((RD[[#This Row],[220kV_TL_TVM_Ex]]-FC98)*1600000&lt;=0,0,(RD[[#This Row],[220kV_TL_TVM_Ex]]-FC98)*1600000)</f>
        <v>1363199.9999999607</v>
      </c>
      <c r="FU99" s="292">
        <f>IF((RD[[#This Row],[220kV_C&amp;R_PQM_Ex]]-FD98)*1600000&lt;=0,"",(RD[[#This Row],[220kV_C&amp;R_PQM_Ex]]-FD98)*1600000)</f>
        <v>1363199.9999999607</v>
      </c>
      <c r="FV99" s="228">
        <f>IFERROR(IF((RD[[#This Row],[220KV_C&amp;R_PQM_Im]]-FE98)*1600000&lt;=0,0,(RD[[#This Row],[220KV_C&amp;R_PQM_Im]]-FE98)*1600000),"")</f>
        <v>0</v>
      </c>
      <c r="FW99" s="228">
        <f>(RD[[#This Row],[33kV_Aux1_Im]]-FB96)</f>
        <v>-125.10599999999999</v>
      </c>
      <c r="FX99" s="228">
        <f>IF((RD[[#This Row],[33kV_Aux2_Im]]-FG98)*1000&lt;=0,"",(RD[[#This Row],[33kV_Aux2_Im]]-FG98)*1000)</f>
        <v>379.99999999999545</v>
      </c>
      <c r="FY99" s="292">
        <f>IFERROR(RD[[#This Row],[33kV_OG1_Energy (MWh)]]+RD[[#This Row],[33kV_OG2_Energy (MWh)]],"")</f>
        <v>1383000</v>
      </c>
      <c r="FZ99" s="292">
        <f>IFERROR(RD[[#This Row],[220kV_TL_TVM Energy (MWh)]]-RD[[#This Row],[220KV_C&amp;R_PQM_im (MWh)]],"")</f>
        <v>1363199.9999999607</v>
      </c>
      <c r="GA99" s="229">
        <f>IFERROR(RD[[#This Row],[33 kV Total Export (MWH)]]/RD[[#This Row],[220 KV Net Export (MWh)]]-1,"")</f>
        <v>1.4524647887353304E-2</v>
      </c>
      <c r="GB99" s="230">
        <f>IFERROR((RD[[#This Row],[Sunset Time (POA&lt;20 W/m2)]]-RD[[#This Row],[Sunrise Time (POA&gt;20 W/m2)]])*24,0)</f>
        <v>11.75</v>
      </c>
      <c r="GC99" s="231">
        <f>IFERROR(SUM(RD[[#This Row],[33 kV_Solar_F1_Energy (kWh)]:[33 kV_Solar_F4_Energy (MWh)]])+(RD[[#This Row],[33 kV_Wind_F3_Energy (MWh)]])-(RD[[#This Row],[33 kV Line Loss (%)]]*RD[[#This Row],[220 KV Net Export (MWh)]]),"")</f>
        <v>477674.99999996985</v>
      </c>
      <c r="GD99" s="57">
        <f t="shared" si="198"/>
        <v>497475.0000000092</v>
      </c>
      <c r="GE99" s="143">
        <v>166.28</v>
      </c>
      <c r="GF99" s="57">
        <f t="shared" ref="GF99:GF129" si="204">SUM(FH99,FK99)</f>
        <v>874005.0000000135</v>
      </c>
      <c r="GG99" s="8">
        <f>IFERROR(RD[[#This Row],[Wind Export (33 kV)]]*(1-RD[[#This Row],[33 kV Line Loss (%)]]),RD[[#This Row],[Wind Export (33 kV)]])</f>
        <v>861310.38512322714</v>
      </c>
      <c r="GH99" s="321"/>
      <c r="GI99" s="321"/>
      <c r="GJ99" t="str">
        <f>IFERROR(RD[[#This Row],[E_AC (WPR)]]/RD[[#This Row],[E_DC (WPR)]],"")</f>
        <v/>
      </c>
    </row>
    <row r="100" spans="1:192">
      <c r="A100" s="124">
        <f t="shared" si="201"/>
        <v>45840</v>
      </c>
      <c r="B100" s="129">
        <f>YEAR(RD[[#This Row],[Date]])+IF(MONTH(RD[[#This Row],[Date]])&gt;=4,1,0)</f>
        <v>2026</v>
      </c>
      <c r="C100" s="129">
        <f>YEAR(RD[[#This Row],[Date]])</f>
        <v>2025</v>
      </c>
      <c r="D100" s="130">
        <f t="shared" si="203"/>
        <v>45839</v>
      </c>
      <c r="E100" s="129">
        <f>DAY(EOMONTH(RD[[#This Row],[Date]],0))</f>
        <v>31</v>
      </c>
      <c r="F100" s="317">
        <v>0.28263888888888888</v>
      </c>
      <c r="G100" s="317">
        <v>0.75902777777777775</v>
      </c>
      <c r="H100" s="126">
        <v>7290</v>
      </c>
      <c r="I100" s="126">
        <v>7342</v>
      </c>
      <c r="J100" s="126">
        <v>7177</v>
      </c>
      <c r="K100" s="126">
        <v>6801</v>
      </c>
      <c r="L100" s="126">
        <v>7074</v>
      </c>
      <c r="M100" s="126">
        <v>7033</v>
      </c>
      <c r="N100" s="126">
        <v>7209</v>
      </c>
      <c r="O100" s="126">
        <v>7184</v>
      </c>
      <c r="P100" s="126">
        <v>6718</v>
      </c>
      <c r="Q100" s="126">
        <v>7109</v>
      </c>
      <c r="R100" s="126">
        <v>6925</v>
      </c>
      <c r="S100" s="126">
        <v>6922</v>
      </c>
      <c r="T100" s="126">
        <v>6827</v>
      </c>
      <c r="U100" s="126">
        <v>7238</v>
      </c>
      <c r="V100" s="126">
        <v>4991</v>
      </c>
      <c r="W100" s="126">
        <v>4627</v>
      </c>
      <c r="X100" s="126">
        <v>4817</v>
      </c>
      <c r="Y100" s="126">
        <v>4633</v>
      </c>
      <c r="Z100" s="126">
        <v>7311</v>
      </c>
      <c r="AA100" s="126">
        <v>7113</v>
      </c>
      <c r="AB100" s="126">
        <v>5893</v>
      </c>
      <c r="AC100" s="126">
        <v>4683</v>
      </c>
      <c r="AD100" s="126">
        <v>7490</v>
      </c>
      <c r="AE100" s="126">
        <v>7402</v>
      </c>
      <c r="AF100" s="126">
        <v>7207</v>
      </c>
      <c r="AG100" s="126">
        <v>7469</v>
      </c>
      <c r="AH100" s="126">
        <v>6771</v>
      </c>
      <c r="AI100" s="126">
        <v>7251</v>
      </c>
      <c r="AJ100" s="126">
        <v>6737</v>
      </c>
      <c r="AK100" s="126">
        <v>6585</v>
      </c>
      <c r="AL100" s="126">
        <v>5838</v>
      </c>
      <c r="AM100" s="126">
        <v>5083</v>
      </c>
      <c r="AN100" s="126">
        <v>4900</v>
      </c>
      <c r="AO100" s="126">
        <v>4904</v>
      </c>
      <c r="AP100" s="126">
        <v>4383</v>
      </c>
      <c r="AQ100" s="126">
        <v>4435</v>
      </c>
      <c r="AR100" s="126">
        <v>4653</v>
      </c>
      <c r="AS100" s="126">
        <v>4686</v>
      </c>
      <c r="AT100" s="126">
        <v>4648</v>
      </c>
      <c r="AU100" s="126">
        <v>4698</v>
      </c>
      <c r="AV100" s="126">
        <v>4997</v>
      </c>
      <c r="AW100" s="126">
        <v>4778</v>
      </c>
      <c r="AX100" s="126">
        <v>4817</v>
      </c>
      <c r="AY100" s="126">
        <v>4919</v>
      </c>
      <c r="AZ100" s="126">
        <v>5191</v>
      </c>
      <c r="BA100" s="126">
        <v>1615</v>
      </c>
      <c r="BB100" s="126">
        <v>4666</v>
      </c>
      <c r="BC100" s="126">
        <v>4790</v>
      </c>
      <c r="BD100" s="126">
        <v>4366</v>
      </c>
      <c r="BE100" s="126">
        <v>4593</v>
      </c>
      <c r="BF100" s="126">
        <v>4725</v>
      </c>
      <c r="BG100" s="126">
        <v>4671</v>
      </c>
      <c r="BH100" s="126">
        <v>4992</v>
      </c>
      <c r="BI100" s="126">
        <v>4202</v>
      </c>
      <c r="BJ100" s="126">
        <v>4463</v>
      </c>
      <c r="BK100" s="126">
        <v>4538</v>
      </c>
      <c r="BL100" s="126">
        <v>4740</v>
      </c>
      <c r="BM100" s="126">
        <v>4667</v>
      </c>
      <c r="BN100" s="126">
        <v>4214</v>
      </c>
      <c r="BO100" s="126">
        <v>4610</v>
      </c>
      <c r="BP100" s="126">
        <v>4549</v>
      </c>
      <c r="BQ100" s="126">
        <v>4521</v>
      </c>
      <c r="BR100" s="126">
        <v>4656</v>
      </c>
      <c r="BS100" s="126">
        <v>4991</v>
      </c>
      <c r="BT100" s="126">
        <v>6865</v>
      </c>
      <c r="BU100" s="126">
        <v>6437</v>
      </c>
      <c r="BV100" s="126">
        <v>6764</v>
      </c>
      <c r="BW100" s="126">
        <v>6523</v>
      </c>
      <c r="BX100" s="126">
        <v>6387</v>
      </c>
      <c r="BY100" s="126">
        <v>5775</v>
      </c>
      <c r="BZ100" s="126">
        <v>6793</v>
      </c>
      <c r="CA100" s="126">
        <v>6448</v>
      </c>
      <c r="CB100" s="126">
        <v>4953</v>
      </c>
      <c r="CC100" s="126">
        <v>3919</v>
      </c>
      <c r="CD100" s="126">
        <v>4575</v>
      </c>
      <c r="CE100" s="126">
        <v>3762</v>
      </c>
      <c r="CF100" s="126">
        <v>2810</v>
      </c>
      <c r="CG100" s="126">
        <v>2556</v>
      </c>
      <c r="CH100" s="126">
        <v>6879</v>
      </c>
      <c r="CI100" s="126">
        <v>7114</v>
      </c>
      <c r="CJ100" s="126">
        <v>6824</v>
      </c>
      <c r="CK100" s="126">
        <v>7143</v>
      </c>
      <c r="CL100" s="126">
        <v>6889</v>
      </c>
      <c r="CM100" s="126">
        <v>4161</v>
      </c>
      <c r="CN100" s="126">
        <v>3846</v>
      </c>
      <c r="CO100" s="126">
        <v>3828</v>
      </c>
      <c r="CP100" s="126">
        <v>3734</v>
      </c>
      <c r="CQ100" s="126">
        <v>3456</v>
      </c>
      <c r="CR100" s="126">
        <v>3029</v>
      </c>
      <c r="CS100" s="126">
        <v>3918</v>
      </c>
      <c r="CT100" s="126">
        <v>3802</v>
      </c>
      <c r="CU100" s="126">
        <v>3595</v>
      </c>
      <c r="CV100" s="126">
        <v>0</v>
      </c>
      <c r="CW100" s="126">
        <v>0</v>
      </c>
      <c r="CX100" s="126">
        <v>0</v>
      </c>
      <c r="CY100" s="126">
        <v>0</v>
      </c>
      <c r="CZ100" s="126">
        <v>390</v>
      </c>
      <c r="DA100" s="126">
        <v>591</v>
      </c>
      <c r="DB100" s="126">
        <v>697</v>
      </c>
      <c r="DC100" s="126">
        <v>3113</v>
      </c>
      <c r="DD100" s="289">
        <v>4.0725283697234298</v>
      </c>
      <c r="DE100" s="289">
        <v>3.9340643403790119</v>
      </c>
      <c r="DF100" s="289">
        <v>3.4986750734870302</v>
      </c>
      <c r="DG100" s="289"/>
      <c r="DH100" s="289"/>
      <c r="DI100" s="289">
        <v>0.73354396622934881</v>
      </c>
      <c r="DJ100" s="289"/>
      <c r="DK100" s="289"/>
      <c r="DL100" s="289">
        <v>3.9540555171247465</v>
      </c>
      <c r="DM100" s="289">
        <v>3.8553387682215705</v>
      </c>
      <c r="DN100" s="289">
        <v>0.7695890999999988</v>
      </c>
      <c r="DO100" s="289">
        <v>0.55775109815354751</v>
      </c>
      <c r="DP100" s="289">
        <v>25.791251819505121</v>
      </c>
      <c r="DQ100" s="289"/>
      <c r="DR100" s="289">
        <v>40.410486346433728</v>
      </c>
      <c r="DS100" s="289"/>
      <c r="DT100" s="289">
        <v>79.554002911208073</v>
      </c>
      <c r="DU100" s="289"/>
      <c r="DV100" s="289">
        <v>4.8</v>
      </c>
      <c r="DW100" s="289"/>
      <c r="DX100" s="289">
        <v>6.3</v>
      </c>
      <c r="DY100" s="289"/>
      <c r="DZ100" s="289">
        <v>15.2</v>
      </c>
      <c r="EA100" s="289"/>
      <c r="EB100" s="318">
        <f>SUM(RD[[#This Row],[IS1_Inv1_M1]:[IS1_Inv1_M2]])</f>
        <v>14632</v>
      </c>
      <c r="EC100" s="318">
        <f>SUM(RD[[#This Row],[IS2_Inv1_M1]:[IS5_Inv1_M4]])</f>
        <v>103285</v>
      </c>
      <c r="ED100" s="318">
        <f>SUM(RD[[#This Row],[IS6_Inv1_M1]:[IS6_Inv2_M2]])+SUM(RD[[#This Row],[IS8_Inv1_M1]:[IS8_Inv4_M2]])</f>
        <v>77941</v>
      </c>
      <c r="EE100" s="318">
        <f>SUM(RD[[#This Row],[IS7_Inv1_M1]:[IS7_Inv1_M2]])</f>
        <v>14892</v>
      </c>
      <c r="EF100" s="318">
        <f>SUM(RD[[#This Row],[IS9_Inv1_M1]:[IS12_Inv2_M4]])</f>
        <v>146578</v>
      </c>
      <c r="EG100" s="318">
        <f>SUM(RD[[#This Row],[IS13_Inv1_M1]:[IS14_Inv1_M4]])</f>
        <v>69201</v>
      </c>
      <c r="EH100" s="318">
        <f>SUM(RD[[#This Row],[IS15_Inv1_M1]:[IS15_Inv2_M1]])</f>
        <v>5366</v>
      </c>
      <c r="EI100" s="127">
        <f>SUM(RD[[#This Row],[IS16_Inv1_M1]:[IS17_Inv2_M2]])</f>
        <v>39010</v>
      </c>
      <c r="EJ100" s="127">
        <f>SUM(RD[[#This Row],[IS18_Inv1_M1]:[IS19_Inv2_M2]])</f>
        <v>29208</v>
      </c>
      <c r="EK100" s="127">
        <f>SUM(RD[[#This Row],[IS20_Inv1_M1]:[IS20_Inv2_M2]])</f>
        <v>4791</v>
      </c>
      <c r="EL100" s="290">
        <f>SUM(RD[[#This Row],[O2R4_P1]:[O2R22_P3]])</f>
        <v>504904</v>
      </c>
      <c r="EM100" s="127">
        <f>IFERROR(AVERAGEIF(RD[[#This Row],[POA_UP_MCR (KWh/m2)]:[POA_UP_Ph3 (KWh/m2)2]],"&lt;&gt;0",RD[[#This Row],[POA_UP_MCR (KWh/m2)]:[POA_UP_Ph3 (KWh/m2)2]]),"")</f>
        <v>3.8350892611964906</v>
      </c>
      <c r="EN100" s="127">
        <f>IFERROR(AVERAGEIF(RD[[#This Row],[POA_Down_MCR (KWh/m2)]:[POA_Down_Ph3 (KWh/m2)22]],"&lt;&gt;0",RD[[#This Row],[POA_Down_MCR (KWh/m2)]:[POA_Down_Ph3 (KWh/m2)22]]),"")</f>
        <v>0.73354396622934881</v>
      </c>
      <c r="EO100" s="127">
        <f>IFERROR(AVERAGEIF(RD[[#This Row],[GHI_UP_MCR (KWh/m2)]:[GHI_UP_IS1 (KWh/m2)]],"&lt;&gt;0",RD[[#This Row],[GHI_UP_MCR (KWh/m2)]:[GHI_UP_IS1 (KWh/m2)]]),"")</f>
        <v>3.9046971426731583</v>
      </c>
      <c r="EP100" s="127">
        <f>IFERROR(AVERAGEIF(RD[[#This Row],[GHI_Down_MCR (KWh/m2)]:[GHI_Down_IS1 (KWh/m2)]],"&lt;&gt;0",RD[[#This Row],[GHI_Down_MCR (KWh/m2)]:[GHI_Down_IS1 (KWh/m2)]]),"")</f>
        <v>0.66367009907677321</v>
      </c>
      <c r="EQ100" s="128">
        <v>653.19600000000003</v>
      </c>
      <c r="ER100" s="128">
        <v>988.41</v>
      </c>
      <c r="ES100" s="128">
        <v>110.944</v>
      </c>
      <c r="ET100" s="128">
        <v>328.30799999999999</v>
      </c>
      <c r="EU100" s="128">
        <v>221.43899999999999</v>
      </c>
      <c r="EV100" s="128">
        <v>324.678</v>
      </c>
      <c r="EW100" s="128"/>
      <c r="EX100" s="128">
        <v>114.797</v>
      </c>
      <c r="EY100" s="128">
        <v>217074</v>
      </c>
      <c r="EZ100" s="128">
        <v>297546</v>
      </c>
      <c r="FA100" s="128">
        <v>156.35599999999999</v>
      </c>
      <c r="FB100" s="128">
        <v>130.39400000000001</v>
      </c>
      <c r="FC100" s="128">
        <v>319.13400000000001</v>
      </c>
      <c r="FD100" s="128">
        <v>144.25800000000001</v>
      </c>
      <c r="FE100" s="128">
        <v>0.123</v>
      </c>
      <c r="FF100" s="128">
        <v>0</v>
      </c>
      <c r="FG100" s="128">
        <v>244.31899999999999</v>
      </c>
      <c r="FH100" s="292">
        <f>IF((RD[[#This Row],[33 kV_Wind_F1_Ex]]-EQ99)*165000&lt;=0,"",(RD[[#This Row],[33 kV_Wind_F1_Ex]]-EQ99)*165000)</f>
        <v>409364.99999999913</v>
      </c>
      <c r="FI100" s="292" t="str">
        <f>IF((RD[[#This Row],[33 kV_Wind_F2_Ex]]-ER99)*165000&lt;=0,"",(RD[[#This Row],[33 kV_Wind_F2_Ex]]-ER99)*165000)</f>
        <v/>
      </c>
      <c r="FJ100" s="131">
        <f>IF((RD[[#This Row],[33 kV_Wind_F3_Ex]]-ES99)*225000&lt;=0,"",(RD[[#This Row],[33 kV_Wind_F3_Ex]]-ES99)*225000)</f>
        <v>141750.00000000218</v>
      </c>
      <c r="FK100" s="131">
        <f>IF((RD[[#This Row],[33 kV_Wind_F4_Ex]]-ET99)*165000&lt;=0,"",(RD[[#This Row],[33 kV_Wind_F4_Ex]]-ET99)*165000)</f>
        <v>447315.0000000021</v>
      </c>
      <c r="FL100" s="228">
        <f>IF((RD[[#This Row],[33 kV_Solar_F1_Ex]]-EU99)*225000&lt;=0,"",(RD[[#This Row],[33 kV_Solar_F1_Ex]]-EU99)*225000)</f>
        <v>120149.99999999815</v>
      </c>
      <c r="FM100" s="132">
        <f>IF((RD[[#This Row],[33kV_Solar_F2_Ex]]-EV99)*225000&lt;=0,"",(RD[[#This Row],[33kV_Solar_F2_Ex]]-EV99)*225000)</f>
        <v>116549.99999999376</v>
      </c>
      <c r="FN100" s="320"/>
      <c r="FO100" s="131">
        <f>IF((RD[[#This Row],[33kV_Solar_F4_Ex]]-EX99)*225000&lt;=0,"",(RD[[#This Row],[33kV_Solar_F4_Ex]]-EX99)*225000)</f>
        <v>114974.99999999903</v>
      </c>
      <c r="FP100" s="292">
        <f>IF((RD[[#This Row],[33kV_OG1_Ex]]-EY99)*1000&lt;=0,0,(RD[[#This Row],[33kV_OG1_Ex]]-EY99)*1000)</f>
        <v>352000</v>
      </c>
      <c r="FQ100" s="228">
        <f>IFERROR(IF((RD[[#This Row],[33kV_OG2_Ex]]-EZ99)*1000&lt;=0,0,(RD[[#This Row],[33kV_OG2_Ex]]-EZ99)*1000),0)</f>
        <v>1006000</v>
      </c>
      <c r="FR100" s="132">
        <f>IF((RD[[#This Row],[220kV_TX1_Ex]]-FA99)*800000&lt;=0,0,(RD[[#This Row],[220kV_TX1_Ex]]-FA99)*800000)</f>
        <v>348000.0000000018</v>
      </c>
      <c r="FS100" s="228">
        <f>IF((RD[[#This Row],[220kV_Tx2_Ex]]-FB99)*800000&lt;=0,0,(RD[[#This Row],[220kV_Tx2_Ex]]-FB99)*800000)</f>
        <v>979200.00000001432</v>
      </c>
      <c r="FT100" s="292">
        <f>IF((RD[[#This Row],[220kV_TL_TVM_Ex]]-FC99)*1600000&lt;=0,0,(RD[[#This Row],[220kV_TL_TVM_Ex]]-FC99)*1600000)</f>
        <v>1340800.0000000356</v>
      </c>
      <c r="FU100" s="292">
        <f>IF((RD[[#This Row],[220kV_C&amp;R_PQM_Ex]]-FD99)*1600000&lt;=0,"",(RD[[#This Row],[220kV_C&amp;R_PQM_Ex]]-FD99)*1600000)</f>
        <v>1340800.0000000356</v>
      </c>
      <c r="FV100" s="228">
        <f>IFERROR(IF((RD[[#This Row],[220KV_C&amp;R_PQM_Im]]-FE99)*1600000&lt;=0,0,(RD[[#This Row],[220KV_C&amp;R_PQM_Im]]-FE99)*1600000),"")</f>
        <v>0</v>
      </c>
      <c r="FW100" s="228">
        <f>(RD[[#This Row],[33kV_Aux1_Im]]-FB97)</f>
        <v>-126.45</v>
      </c>
      <c r="FX100" s="228">
        <f>IF((RD[[#This Row],[33kV_Aux2_Im]]-FG99)*1000&lt;=0,"",(RD[[#This Row],[33kV_Aux2_Im]]-FG99)*1000)</f>
        <v>359.99999999998522</v>
      </c>
      <c r="FY100" s="292">
        <f>IFERROR(RD[[#This Row],[33kV_OG1_Energy (MWh)]]+RD[[#This Row],[33kV_OG2_Energy (MWh)]],"")</f>
        <v>1358000</v>
      </c>
      <c r="FZ100" s="292">
        <f>IFERROR(RD[[#This Row],[220kV_TL_TVM Energy (MWh)]]-RD[[#This Row],[220KV_C&amp;R_PQM_im (MWh)]],"")</f>
        <v>1340800.0000000356</v>
      </c>
      <c r="GA100" s="229">
        <f>IFERROR(RD[[#This Row],[33 kV Total Export (MWH)]]/RD[[#This Row],[220 KV Net Export (MWh)]]-1,"")</f>
        <v>1.2828162291142586E-2</v>
      </c>
      <c r="GB100" s="230">
        <f>IFERROR((RD[[#This Row],[Sunset Time (POA&lt;20 W/m2)]]-RD[[#This Row],[Sunrise Time (POA&gt;20 W/m2)]])*24,0)</f>
        <v>11.433333333333334</v>
      </c>
      <c r="GC100" s="231">
        <f>IFERROR(SUM(RD[[#This Row],[33 kV_Solar_F1_Energy (kWh)]:[33 kV_Solar_F4_Energy (MWh)]])+(RD[[#This Row],[33 kV_Wind_F3_Energy (MWh)]])-(RD[[#This Row],[33 kV Line Loss (%)]]*RD[[#This Row],[220 KV Net Export (MWh)]]),"")</f>
        <v>476225.0000000287</v>
      </c>
      <c r="GD100" s="57">
        <f t="shared" si="198"/>
        <v>493424.99999999313</v>
      </c>
      <c r="GE100" s="143">
        <v>166.28</v>
      </c>
      <c r="GF100" s="57">
        <f t="shared" si="204"/>
        <v>856680.00000000116</v>
      </c>
      <c r="GG100" s="8">
        <f>IFERROR(RD[[#This Row],[Wind Export (33 kV)]]*(1-RD[[#This Row],[33 kV Line Loss (%)]]),RD[[#This Row],[Wind Export (33 kV)]])</f>
        <v>845690.36992842506</v>
      </c>
      <c r="GH100" s="321"/>
      <c r="GI100" s="321"/>
      <c r="GJ100" t="str">
        <f>IFERROR(RD[[#This Row],[E_AC (WPR)]]/RD[[#This Row],[E_DC (WPR)]],"")</f>
        <v/>
      </c>
    </row>
    <row r="101" spans="1:192">
      <c r="A101" s="124">
        <f t="shared" si="201"/>
        <v>45841</v>
      </c>
      <c r="B101" s="129">
        <f>YEAR(RD[[#This Row],[Date]])+IF(MONTH(RD[[#This Row],[Date]])&gt;=4,1,0)</f>
        <v>2026</v>
      </c>
      <c r="C101" s="129">
        <f>YEAR(RD[[#This Row],[Date]])</f>
        <v>2025</v>
      </c>
      <c r="D101" s="130">
        <f t="shared" si="203"/>
        <v>45839</v>
      </c>
      <c r="E101" s="129">
        <f>DAY(EOMONTH(RD[[#This Row],[Date]],0))</f>
        <v>31</v>
      </c>
      <c r="F101" s="317">
        <v>0.26458333333333334</v>
      </c>
      <c r="G101" s="317">
        <v>0.77638888888888891</v>
      </c>
      <c r="H101" s="126">
        <v>7237</v>
      </c>
      <c r="I101" s="126">
        <v>7400</v>
      </c>
      <c r="J101" s="126">
        <v>7274</v>
      </c>
      <c r="K101" s="126">
        <v>6952</v>
      </c>
      <c r="L101" s="126">
        <v>7231</v>
      </c>
      <c r="M101" s="126">
        <v>7144</v>
      </c>
      <c r="N101" s="126">
        <v>7395</v>
      </c>
      <c r="O101" s="126">
        <v>7205</v>
      </c>
      <c r="P101" s="126">
        <v>6930</v>
      </c>
      <c r="Q101" s="126">
        <v>7283</v>
      </c>
      <c r="R101" s="126">
        <v>7089</v>
      </c>
      <c r="S101" s="126">
        <v>7001</v>
      </c>
      <c r="T101" s="126">
        <v>7006</v>
      </c>
      <c r="U101" s="126">
        <v>7482</v>
      </c>
      <c r="V101" s="126">
        <v>5187</v>
      </c>
      <c r="W101" s="126">
        <v>4819</v>
      </c>
      <c r="X101" s="126">
        <v>4983</v>
      </c>
      <c r="Y101" s="126">
        <v>4721</v>
      </c>
      <c r="Z101" s="126">
        <v>7278</v>
      </c>
      <c r="AA101" s="126">
        <v>7136</v>
      </c>
      <c r="AB101" s="126">
        <v>5990</v>
      </c>
      <c r="AC101" s="126">
        <v>6649</v>
      </c>
      <c r="AD101" s="126">
        <v>7334</v>
      </c>
      <c r="AE101" s="126">
        <v>7258</v>
      </c>
      <c r="AF101" s="126">
        <v>7878</v>
      </c>
      <c r="AG101" s="126">
        <v>8118</v>
      </c>
      <c r="AH101" s="126">
        <v>7273</v>
      </c>
      <c r="AI101" s="126">
        <v>7810</v>
      </c>
      <c r="AJ101" s="126">
        <v>7309</v>
      </c>
      <c r="AK101" s="126">
        <v>7143</v>
      </c>
      <c r="AL101" s="126">
        <v>6658</v>
      </c>
      <c r="AM101" s="126">
        <v>6963</v>
      </c>
      <c r="AN101" s="126">
        <v>4988</v>
      </c>
      <c r="AO101" s="126">
        <v>4983</v>
      </c>
      <c r="AP101" s="126">
        <v>4431</v>
      </c>
      <c r="AQ101" s="126">
        <v>4474</v>
      </c>
      <c r="AR101" s="126">
        <v>4702</v>
      </c>
      <c r="AS101" s="126">
        <v>4796</v>
      </c>
      <c r="AT101" s="126">
        <v>4686</v>
      </c>
      <c r="AU101" s="126">
        <v>4744</v>
      </c>
      <c r="AV101" s="126">
        <v>5033</v>
      </c>
      <c r="AW101" s="126">
        <v>4790</v>
      </c>
      <c r="AX101" s="126">
        <v>4834</v>
      </c>
      <c r="AY101" s="126">
        <v>4977</v>
      </c>
      <c r="AZ101" s="126">
        <v>5270</v>
      </c>
      <c r="BA101" s="126">
        <v>1595</v>
      </c>
      <c r="BB101" s="126">
        <v>4730</v>
      </c>
      <c r="BC101" s="126">
        <v>4790</v>
      </c>
      <c r="BD101" s="126">
        <v>4326</v>
      </c>
      <c r="BE101" s="126">
        <v>4550</v>
      </c>
      <c r="BF101" s="126">
        <v>4679</v>
      </c>
      <c r="BG101" s="126">
        <v>4643</v>
      </c>
      <c r="BH101" s="126">
        <v>4954</v>
      </c>
      <c r="BI101" s="126">
        <v>4107</v>
      </c>
      <c r="BJ101" s="126">
        <v>4358</v>
      </c>
      <c r="BK101" s="126">
        <v>4471</v>
      </c>
      <c r="BL101" s="126">
        <v>4737</v>
      </c>
      <c r="BM101" s="126">
        <v>4598</v>
      </c>
      <c r="BN101" s="126">
        <v>4129</v>
      </c>
      <c r="BO101" s="126">
        <v>4552</v>
      </c>
      <c r="BP101" s="126">
        <v>4435</v>
      </c>
      <c r="BQ101" s="126">
        <v>4421</v>
      </c>
      <c r="BR101" s="126">
        <v>4596</v>
      </c>
      <c r="BS101" s="126">
        <v>4993</v>
      </c>
      <c r="BT101" s="126">
        <v>6760</v>
      </c>
      <c r="BU101" s="126">
        <v>6394</v>
      </c>
      <c r="BV101" s="126">
        <v>6660</v>
      </c>
      <c r="BW101" s="126">
        <v>6440</v>
      </c>
      <c r="BX101" s="126">
        <v>6164</v>
      </c>
      <c r="BY101" s="126">
        <v>5608</v>
      </c>
      <c r="BZ101" s="126">
        <v>6674</v>
      </c>
      <c r="CA101" s="126">
        <v>6402</v>
      </c>
      <c r="CB101" s="126">
        <v>4813</v>
      </c>
      <c r="CC101" s="126">
        <v>3751</v>
      </c>
      <c r="CD101" s="126">
        <v>4427</v>
      </c>
      <c r="CE101" s="126">
        <v>3611</v>
      </c>
      <c r="CF101" s="126">
        <v>2767</v>
      </c>
      <c r="CG101" s="126">
        <v>2513</v>
      </c>
      <c r="CH101" s="126">
        <v>6979</v>
      </c>
      <c r="CI101" s="126">
        <v>7196</v>
      </c>
      <c r="CJ101" s="126">
        <v>6794</v>
      </c>
      <c r="CK101" s="126">
        <v>7086</v>
      </c>
      <c r="CL101" s="126">
        <v>7020</v>
      </c>
      <c r="CM101" s="126">
        <v>4251</v>
      </c>
      <c r="CN101" s="126">
        <v>4342</v>
      </c>
      <c r="CO101" s="126">
        <v>4323</v>
      </c>
      <c r="CP101" s="126">
        <v>4210</v>
      </c>
      <c r="CQ101" s="126">
        <v>3889</v>
      </c>
      <c r="CR101" s="126">
        <v>3423</v>
      </c>
      <c r="CS101" s="126">
        <v>4438</v>
      </c>
      <c r="CT101" s="126">
        <v>4302</v>
      </c>
      <c r="CU101" s="126">
        <v>4066</v>
      </c>
      <c r="CV101" s="126">
        <v>0</v>
      </c>
      <c r="CW101" s="126">
        <v>0</v>
      </c>
      <c r="CX101" s="126">
        <v>0</v>
      </c>
      <c r="CY101" s="126">
        <v>0</v>
      </c>
      <c r="CZ101" s="126">
        <v>391</v>
      </c>
      <c r="DA101" s="126">
        <v>592</v>
      </c>
      <c r="DB101" s="126">
        <v>697</v>
      </c>
      <c r="DC101" s="126">
        <v>3079</v>
      </c>
      <c r="DD101" s="289">
        <v>3.8518589470867206</v>
      </c>
      <c r="DE101" s="289">
        <v>3.8035233410013527</v>
      </c>
      <c r="DF101" s="289">
        <v>3.3650104211956551</v>
      </c>
      <c r="DG101" s="289"/>
      <c r="DH101" s="289"/>
      <c r="DI101" s="289">
        <v>0.71722398511501995</v>
      </c>
      <c r="DJ101" s="289"/>
      <c r="DK101" s="289"/>
      <c r="DL101" s="289">
        <v>3.7660372691941961</v>
      </c>
      <c r="DM101" s="289">
        <v>3.7667922787550738</v>
      </c>
      <c r="DN101" s="289">
        <v>0.75308735517163472</v>
      </c>
      <c r="DO101" s="289">
        <v>0.55152750608931</v>
      </c>
      <c r="DP101" s="289">
        <v>25.601476964769667</v>
      </c>
      <c r="DQ101" s="289"/>
      <c r="DR101" s="289">
        <v>39.165363672086677</v>
      </c>
      <c r="DS101" s="289"/>
      <c r="DT101" s="289">
        <v>77.447289972899753</v>
      </c>
      <c r="DU101" s="289"/>
      <c r="DV101" s="289">
        <v>0</v>
      </c>
      <c r="DW101" s="289"/>
      <c r="DX101" s="289">
        <v>6.8</v>
      </c>
      <c r="DY101" s="289"/>
      <c r="DZ101" s="289">
        <v>13.7</v>
      </c>
      <c r="EA101" s="289"/>
      <c r="EB101" s="318">
        <f>SUM(RD[[#This Row],[IS1_Inv1_M1]:[IS1_Inv1_M2]])</f>
        <v>14637</v>
      </c>
      <c r="EC101" s="318">
        <f>SUM(RD[[#This Row],[IS2_Inv1_M1]:[IS5_Inv1_M4]])</f>
        <v>105702</v>
      </c>
      <c r="ED101" s="318">
        <f>SUM(RD[[#This Row],[IS6_Inv1_M1]:[IS6_Inv2_M2]])+SUM(RD[[#This Row],[IS8_Inv1_M1]:[IS8_Inv4_M2]])</f>
        <v>86205</v>
      </c>
      <c r="EE101" s="318">
        <f>SUM(RD[[#This Row],[IS7_Inv1_M1]:[IS7_Inv1_M2]])</f>
        <v>14592</v>
      </c>
      <c r="EF101" s="318">
        <f>SUM(RD[[#This Row],[IS9_Inv1_M1]:[IS12_Inv2_M4]])</f>
        <v>146372</v>
      </c>
      <c r="EG101" s="318">
        <f>SUM(RD[[#This Row],[IS13_Inv1_M1]:[IS14_Inv1_M4]])</f>
        <v>67704</v>
      </c>
      <c r="EH101" s="318">
        <f>SUM(RD[[#This Row],[IS15_Inv1_M1]:[IS15_Inv2_M1]])</f>
        <v>5280</v>
      </c>
      <c r="EI101" s="127">
        <f>SUM(RD[[#This Row],[IS16_Inv1_M1]:[IS17_Inv2_M2]])</f>
        <v>39326</v>
      </c>
      <c r="EJ101" s="127">
        <f>SUM(RD[[#This Row],[IS18_Inv1_M1]:[IS19_Inv2_M2]])</f>
        <v>32993</v>
      </c>
      <c r="EK101" s="127">
        <f>SUM(RD[[#This Row],[IS20_Inv1_M1]:[IS20_Inv2_M2]])</f>
        <v>4759</v>
      </c>
      <c r="EL101" s="290">
        <f>SUM(RD[[#This Row],[O2R4_P1]:[O2R22_P3]])</f>
        <v>517570</v>
      </c>
      <c r="EM101" s="127">
        <f>IFERROR(AVERAGEIF(RD[[#This Row],[POA_UP_MCR (KWh/m2)]:[POA_UP_Ph3 (KWh/m2)2]],"&lt;&gt;0",RD[[#This Row],[POA_UP_MCR (KWh/m2)]:[POA_UP_Ph3 (KWh/m2)2]]),"")</f>
        <v>3.6734642364279098</v>
      </c>
      <c r="EN101" s="127">
        <f>IFERROR(AVERAGEIF(RD[[#This Row],[POA_Down_MCR (KWh/m2)]:[POA_Down_Ph3 (KWh/m2)22]],"&lt;&gt;0",RD[[#This Row],[POA_Down_MCR (KWh/m2)]:[POA_Down_Ph3 (KWh/m2)22]]),"")</f>
        <v>0.71722398511501995</v>
      </c>
      <c r="EO101" s="127">
        <f>IFERROR(AVERAGEIF(RD[[#This Row],[GHI_UP_MCR (KWh/m2)]:[GHI_UP_IS1 (KWh/m2)]],"&lt;&gt;0",RD[[#This Row],[GHI_UP_MCR (KWh/m2)]:[GHI_UP_IS1 (KWh/m2)]]),"")</f>
        <v>3.7664147739746348</v>
      </c>
      <c r="EP101" s="127">
        <f>IFERROR(AVERAGEIF(RD[[#This Row],[GHI_Down_MCR (KWh/m2)]:[GHI_Down_IS1 (KWh/m2)]],"&lt;&gt;0",RD[[#This Row],[GHI_Down_MCR (KWh/m2)]:[GHI_Down_IS1 (KWh/m2)]]),"")</f>
        <v>0.65230743063047236</v>
      </c>
      <c r="EQ101" s="128">
        <v>655.81100000000004</v>
      </c>
      <c r="ER101" s="128">
        <v>988.41</v>
      </c>
      <c r="ES101" s="128">
        <v>111.57599999999999</v>
      </c>
      <c r="ET101" s="128">
        <v>331.154</v>
      </c>
      <c r="EU101" s="128">
        <v>222.024</v>
      </c>
      <c r="EV101" s="128">
        <v>325.20699999999999</v>
      </c>
      <c r="EW101" s="128"/>
      <c r="EX101" s="128">
        <v>115.30500000000001</v>
      </c>
      <c r="EY101" s="128">
        <v>217439</v>
      </c>
      <c r="EZ101" s="128">
        <v>298599</v>
      </c>
      <c r="FA101" s="128">
        <v>156.80799999999999</v>
      </c>
      <c r="FB101" s="128">
        <v>131.69200000000001</v>
      </c>
      <c r="FC101" s="128">
        <v>320.00799999999998</v>
      </c>
      <c r="FD101" s="128">
        <v>145.11799999999999</v>
      </c>
      <c r="FE101" s="128">
        <v>0.123</v>
      </c>
      <c r="FF101" s="128">
        <v>0</v>
      </c>
      <c r="FG101" s="128">
        <v>244.68899999999999</v>
      </c>
      <c r="FH101" s="292">
        <f>IF((RD[[#This Row],[33 kV_Wind_F1_Ex]]-EQ100)*165000&lt;=0,"",(RD[[#This Row],[33 kV_Wind_F1_Ex]]-EQ100)*165000)</f>
        <v>431475.00000000151</v>
      </c>
      <c r="FI101" s="292" t="str">
        <f>IF((RD[[#This Row],[33 kV_Wind_F2_Ex]]-ER100)*165000&lt;=0,"",(RD[[#This Row],[33 kV_Wind_F2_Ex]]-ER100)*165000)</f>
        <v/>
      </c>
      <c r="FJ101" s="131">
        <f>IF((RD[[#This Row],[33 kV_Wind_F3_Ex]]-ES100)*225000&lt;=0,"",(RD[[#This Row],[33 kV_Wind_F3_Ex]]-ES100)*225000)</f>
        <v>142199.99999999793</v>
      </c>
      <c r="FK101" s="131">
        <f>IF((RD[[#This Row],[33 kV_Wind_F4_Ex]]-ET100)*165000&lt;=0,"",(RD[[#This Row],[33 kV_Wind_F4_Ex]]-ET100)*165000)</f>
        <v>469590.00000000058</v>
      </c>
      <c r="FL101" s="228">
        <f>IF((RD[[#This Row],[33 kV_Solar_F1_Ex]]-EU100)*225000&lt;=0,"",(RD[[#This Row],[33 kV_Solar_F1_Ex]]-EU100)*225000)</f>
        <v>131625.0000000018</v>
      </c>
      <c r="FM101" s="132">
        <f>IF((RD[[#This Row],[33kV_Solar_F2_Ex]]-EV100)*225000&lt;=0,"",(RD[[#This Row],[33kV_Solar_F2_Ex]]-EV100)*225000)</f>
        <v>119024.99999999919</v>
      </c>
      <c r="FN101" s="320"/>
      <c r="FO101" s="131">
        <f>IF((RD[[#This Row],[33kV_Solar_F4_Ex]]-EX100)*225000&lt;=0,"",(RD[[#This Row],[33kV_Solar_F4_Ex]]-EX100)*225000)</f>
        <v>114300.0000000022</v>
      </c>
      <c r="FP101" s="292">
        <f>IF((RD[[#This Row],[33kV_OG1_Ex]]-EY100)*1000&lt;=0,0,(RD[[#This Row],[33kV_OG1_Ex]]-EY100)*1000)</f>
        <v>365000</v>
      </c>
      <c r="FQ101" s="228">
        <f>IFERROR(IF((RD[[#This Row],[33kV_OG2_Ex]]-EZ100)*1000&lt;=0,0,(RD[[#This Row],[33kV_OG2_Ex]]-EZ100)*1000),0)</f>
        <v>1053000</v>
      </c>
      <c r="FR101" s="132">
        <f>IF((RD[[#This Row],[220kV_TX1_Ex]]-FA100)*800000&lt;=0,0,(RD[[#This Row],[220kV_TX1_Ex]]-FA100)*800000)</f>
        <v>361599.99999999854</v>
      </c>
      <c r="FS101" s="228">
        <f>IF((RD[[#This Row],[220kV_Tx2_Ex]]-FB100)*800000&lt;=0,0,(RD[[#This Row],[220kV_Tx2_Ex]]-FB100)*800000)</f>
        <v>1038400.0000000014</v>
      </c>
      <c r="FT101" s="292">
        <f>IF((RD[[#This Row],[220kV_TL_TVM_Ex]]-FC100)*1600000&lt;=0,0,(RD[[#This Row],[220kV_TL_TVM_Ex]]-FC100)*1600000)</f>
        <v>1398399.9999999469</v>
      </c>
      <c r="FU101" s="292">
        <f>IF((RD[[#This Row],[220kV_C&amp;R_PQM_Ex]]-FD100)*1600000&lt;=0,"",(RD[[#This Row],[220kV_C&amp;R_PQM_Ex]]-FD100)*1600000)</f>
        <v>1375999.9999999763</v>
      </c>
      <c r="FV101" s="228">
        <f>IFERROR(IF((RD[[#This Row],[220KV_C&amp;R_PQM_Im]]-FE100)*1600000&lt;=0,0,(RD[[#This Row],[220KV_C&amp;R_PQM_Im]]-FE100)*1600000),"")</f>
        <v>0</v>
      </c>
      <c r="FW101" s="228">
        <f>(RD[[#This Row],[33kV_Aux1_Im]]-FB98)</f>
        <v>-127.895</v>
      </c>
      <c r="FX101" s="228">
        <f>IF((RD[[#This Row],[33kV_Aux2_Im]]-FG100)*1000&lt;=0,"",(RD[[#This Row],[33kV_Aux2_Im]]-FG100)*1000)</f>
        <v>370.00000000000455</v>
      </c>
      <c r="FY101" s="292">
        <f>IFERROR(RD[[#This Row],[33kV_OG1_Energy (MWh)]]+RD[[#This Row],[33kV_OG2_Energy (MWh)]],"")</f>
        <v>1418000</v>
      </c>
      <c r="FZ101" s="292">
        <f>IFERROR(RD[[#This Row],[220kV_TL_TVM Energy (MWh)]]-RD[[#This Row],[220KV_C&amp;R_PQM_im (MWh)]],"")</f>
        <v>1398399.9999999469</v>
      </c>
      <c r="GA101" s="229">
        <f>IFERROR(RD[[#This Row],[33 kV Total Export (MWH)]]/RD[[#This Row],[220 KV Net Export (MWh)]]-1,"")</f>
        <v>1.4016018306674649E-2</v>
      </c>
      <c r="GB101" s="230">
        <f>IFERROR((RD[[#This Row],[Sunset Time (POA&lt;20 W/m2)]]-RD[[#This Row],[Sunrise Time (POA&gt;20 W/m2)]])*24,0)</f>
        <v>12.283333333333335</v>
      </c>
      <c r="GC101" s="231">
        <f>IFERROR(SUM(RD[[#This Row],[33 kV_Solar_F1_Energy (kWh)]:[33 kV_Solar_F4_Energy (MWh)]])+(RD[[#This Row],[33 kV_Wind_F3_Energy (MWh)]])-(RD[[#This Row],[33 kV Line Loss (%)]]*RD[[#This Row],[220 KV Net Export (MWh)]]),"")</f>
        <v>487549.99999994808</v>
      </c>
      <c r="GD101" s="57">
        <f t="shared" si="198"/>
        <v>507150.00000000116</v>
      </c>
      <c r="GE101" s="143">
        <v>168.03</v>
      </c>
      <c r="GF101" s="57">
        <f t="shared" si="204"/>
        <v>901065.0000000021</v>
      </c>
      <c r="GG101" s="8">
        <f>IFERROR(RD[[#This Row],[Wind Export (33 kV)]]*(1-RD[[#This Row],[33 kV Line Loss (%)]]),RD[[#This Row],[Wind Export (33 kV)]])</f>
        <v>888435.65646449826</v>
      </c>
      <c r="GH101" s="321"/>
      <c r="GI101" s="321"/>
      <c r="GJ101" t="str">
        <f>IFERROR(RD[[#This Row],[E_AC (WPR)]]/RD[[#This Row],[E_DC (WPR)]],"")</f>
        <v/>
      </c>
    </row>
    <row r="102" spans="1:192">
      <c r="A102" s="124">
        <f t="shared" si="201"/>
        <v>45842</v>
      </c>
      <c r="B102" s="129">
        <f>YEAR(RD[[#This Row],[Date]])+IF(MONTH(RD[[#This Row],[Date]])&gt;=4,1,0)</f>
        <v>2026</v>
      </c>
      <c r="C102" s="129">
        <f>YEAR(RD[[#This Row],[Date]])</f>
        <v>2025</v>
      </c>
      <c r="D102" s="130">
        <f t="shared" si="203"/>
        <v>45839</v>
      </c>
      <c r="E102" s="129">
        <f>DAY(EOMONTH(RD[[#This Row],[Date]],0))</f>
        <v>31</v>
      </c>
      <c r="F102" s="317">
        <v>0.26527777777777778</v>
      </c>
      <c r="G102" s="317">
        <v>0.77083333333333337</v>
      </c>
      <c r="H102" s="126">
        <v>7607</v>
      </c>
      <c r="I102" s="126">
        <v>7723</v>
      </c>
      <c r="J102" s="126">
        <v>7632</v>
      </c>
      <c r="K102" s="126">
        <v>7309</v>
      </c>
      <c r="L102" s="126">
        <v>7558</v>
      </c>
      <c r="M102" s="126">
        <v>7498</v>
      </c>
      <c r="N102" s="126">
        <v>7834</v>
      </c>
      <c r="O102" s="126">
        <v>7618</v>
      </c>
      <c r="P102" s="126">
        <v>7627</v>
      </c>
      <c r="Q102" s="126">
        <v>7707</v>
      </c>
      <c r="R102" s="126">
        <v>7451</v>
      </c>
      <c r="S102" s="126">
        <v>7475</v>
      </c>
      <c r="T102" s="126">
        <v>7338</v>
      </c>
      <c r="U102" s="126">
        <v>7825</v>
      </c>
      <c r="V102" s="126">
        <v>5430</v>
      </c>
      <c r="W102" s="126">
        <v>5019</v>
      </c>
      <c r="X102" s="126">
        <v>5213</v>
      </c>
      <c r="Y102" s="126">
        <v>4962</v>
      </c>
      <c r="Z102" s="126">
        <v>7741</v>
      </c>
      <c r="AA102" s="126">
        <v>7530</v>
      </c>
      <c r="AB102" s="126">
        <v>6367</v>
      </c>
      <c r="AC102" s="126">
        <v>7017</v>
      </c>
      <c r="AD102" s="126">
        <v>7806</v>
      </c>
      <c r="AE102" s="126">
        <v>7743</v>
      </c>
      <c r="AF102" s="126">
        <v>8327</v>
      </c>
      <c r="AG102" s="126">
        <v>8587</v>
      </c>
      <c r="AH102" s="126">
        <v>7726</v>
      </c>
      <c r="AI102" s="126">
        <v>8176</v>
      </c>
      <c r="AJ102" s="126">
        <v>7757</v>
      </c>
      <c r="AK102" s="126">
        <v>7604</v>
      </c>
      <c r="AL102" s="126">
        <v>7073</v>
      </c>
      <c r="AM102" s="126">
        <v>7425</v>
      </c>
      <c r="AN102" s="126">
        <v>5517</v>
      </c>
      <c r="AO102" s="126">
        <v>5476</v>
      </c>
      <c r="AP102" s="126">
        <v>4944</v>
      </c>
      <c r="AQ102" s="126">
        <v>4978</v>
      </c>
      <c r="AR102" s="126">
        <v>5215</v>
      </c>
      <c r="AS102" s="126">
        <v>5343</v>
      </c>
      <c r="AT102" s="126">
        <v>5200</v>
      </c>
      <c r="AU102" s="126">
        <v>5273</v>
      </c>
      <c r="AV102" s="126">
        <v>5580</v>
      </c>
      <c r="AW102" s="126">
        <v>5339</v>
      </c>
      <c r="AX102" s="126">
        <v>5393</v>
      </c>
      <c r="AY102" s="126">
        <v>5523</v>
      </c>
      <c r="AZ102" s="126">
        <v>5828</v>
      </c>
      <c r="BA102" s="126">
        <v>1830</v>
      </c>
      <c r="BB102" s="126">
        <v>5360</v>
      </c>
      <c r="BC102" s="126">
        <v>5359</v>
      </c>
      <c r="BD102" s="126">
        <v>4924</v>
      </c>
      <c r="BE102" s="126">
        <v>5170</v>
      </c>
      <c r="BF102" s="126">
        <v>5290</v>
      </c>
      <c r="BG102" s="126">
        <v>5275</v>
      </c>
      <c r="BH102" s="126">
        <v>5569</v>
      </c>
      <c r="BI102" s="126">
        <v>4720</v>
      </c>
      <c r="BJ102" s="126">
        <v>4999</v>
      </c>
      <c r="BK102" s="126">
        <v>5116</v>
      </c>
      <c r="BL102" s="126">
        <v>5357</v>
      </c>
      <c r="BM102" s="126">
        <v>5245</v>
      </c>
      <c r="BN102" s="126">
        <v>4764</v>
      </c>
      <c r="BO102" s="126">
        <v>5189</v>
      </c>
      <c r="BP102" s="126">
        <v>5088</v>
      </c>
      <c r="BQ102" s="126">
        <v>5069</v>
      </c>
      <c r="BR102" s="126">
        <v>5224</v>
      </c>
      <c r="BS102" s="126">
        <v>5594</v>
      </c>
      <c r="BT102" s="126">
        <v>7816</v>
      </c>
      <c r="BU102" s="126">
        <v>7354</v>
      </c>
      <c r="BV102" s="126">
        <v>7738</v>
      </c>
      <c r="BW102" s="126">
        <v>7606</v>
      </c>
      <c r="BX102" s="126">
        <v>7450</v>
      </c>
      <c r="BY102" s="126">
        <v>6733</v>
      </c>
      <c r="BZ102" s="126">
        <v>7824</v>
      </c>
      <c r="CA102" s="126">
        <v>7546</v>
      </c>
      <c r="CB102" s="126">
        <v>5803</v>
      </c>
      <c r="CC102" s="126">
        <v>4754</v>
      </c>
      <c r="CD102" s="126">
        <v>5471</v>
      </c>
      <c r="CE102" s="126">
        <v>4489</v>
      </c>
      <c r="CF102" s="126">
        <v>3211</v>
      </c>
      <c r="CG102" s="126">
        <v>2937</v>
      </c>
      <c r="CH102" s="126">
        <v>7780</v>
      </c>
      <c r="CI102" s="126">
        <v>8026</v>
      </c>
      <c r="CJ102" s="126">
        <v>7753</v>
      </c>
      <c r="CK102" s="126">
        <v>8032</v>
      </c>
      <c r="CL102" s="126">
        <v>8043</v>
      </c>
      <c r="CM102" s="126">
        <v>4938</v>
      </c>
      <c r="CN102" s="126">
        <v>4705</v>
      </c>
      <c r="CO102" s="126">
        <v>4695</v>
      </c>
      <c r="CP102" s="126">
        <v>4564</v>
      </c>
      <c r="CQ102" s="126">
        <v>4232</v>
      </c>
      <c r="CR102" s="126">
        <v>3723</v>
      </c>
      <c r="CS102" s="126">
        <v>4788</v>
      </c>
      <c r="CT102" s="126">
        <v>4639</v>
      </c>
      <c r="CU102" s="126">
        <v>4397</v>
      </c>
      <c r="CV102" s="126">
        <v>0</v>
      </c>
      <c r="CW102" s="126">
        <v>0</v>
      </c>
      <c r="CX102" s="126">
        <v>0</v>
      </c>
      <c r="CY102" s="126">
        <v>0</v>
      </c>
      <c r="CZ102" s="126">
        <v>451</v>
      </c>
      <c r="DA102" s="126">
        <v>682</v>
      </c>
      <c r="DB102" s="126">
        <v>804</v>
      </c>
      <c r="DC102" s="126">
        <v>3550</v>
      </c>
      <c r="DD102" s="289">
        <v>4.29</v>
      </c>
      <c r="DE102" s="289">
        <v>4.1729673740388957</v>
      </c>
      <c r="DF102" s="289">
        <v>4.0424075307377061</v>
      </c>
      <c r="DG102" s="289"/>
      <c r="DH102" s="289"/>
      <c r="DI102" s="289">
        <v>0.77553212121212112</v>
      </c>
      <c r="DJ102" s="289"/>
      <c r="DK102" s="289"/>
      <c r="DL102" s="289">
        <v>4.13</v>
      </c>
      <c r="DM102" s="289">
        <v>4.0526693224785193</v>
      </c>
      <c r="DN102" s="289">
        <v>0.84</v>
      </c>
      <c r="DO102" s="289">
        <v>0.6247248557213928</v>
      </c>
      <c r="DP102" s="289">
        <v>26.05</v>
      </c>
      <c r="DQ102" s="289"/>
      <c r="DR102" s="289">
        <v>40.130000000000003</v>
      </c>
      <c r="DS102" s="289"/>
      <c r="DT102" s="289">
        <v>77.760000000000005</v>
      </c>
      <c r="DU102" s="289"/>
      <c r="DV102" s="289">
        <v>2.4</v>
      </c>
      <c r="DW102" s="289"/>
      <c r="DX102" s="289">
        <v>7.4</v>
      </c>
      <c r="DY102" s="289"/>
      <c r="DZ102" s="289">
        <v>13.1</v>
      </c>
      <c r="EA102" s="289"/>
      <c r="EB102" s="318">
        <f>SUM(RD[[#This Row],[IS1_Inv1_M1]:[IS1_Inv1_M2]])</f>
        <v>15330</v>
      </c>
      <c r="EC102" s="318">
        <f>SUM(RD[[#This Row],[IS2_Inv1_M1]:[IS5_Inv1_M4]])</f>
        <v>111496</v>
      </c>
      <c r="ED102" s="318">
        <f>SUM(RD[[#This Row],[IS6_Inv1_M1]:[IS6_Inv2_M2]])+SUM(RD[[#This Row],[IS8_Inv1_M1]:[IS8_Inv4_M2]])</f>
        <v>91330</v>
      </c>
      <c r="EE102" s="318">
        <f>SUM(RD[[#This Row],[IS7_Inv1_M1]:[IS7_Inv1_M2]])</f>
        <v>15549</v>
      </c>
      <c r="EF102" s="318">
        <f>SUM(RD[[#This Row],[IS9_Inv1_M1]:[IS12_Inv2_M4]])</f>
        <v>164751</v>
      </c>
      <c r="EG102" s="318">
        <f>SUM(RD[[#This Row],[IS13_Inv1_M1]:[IS14_Inv1_M4]])</f>
        <v>80584</v>
      </c>
      <c r="EH102" s="318">
        <f>SUM(RD[[#This Row],[IS15_Inv1_M1]:[IS15_Inv2_M1]])</f>
        <v>6148</v>
      </c>
      <c r="EI102" s="127">
        <f>SUM(RD[[#This Row],[IS16_Inv1_M1]:[IS17_Inv2_M2]])</f>
        <v>44572</v>
      </c>
      <c r="EJ102" s="127">
        <f>SUM(RD[[#This Row],[IS18_Inv1_M1]:[IS19_Inv2_M2]])</f>
        <v>35743</v>
      </c>
      <c r="EK102" s="127">
        <f>SUM(RD[[#This Row],[IS20_Inv1_M1]:[IS20_Inv2_M2]])</f>
        <v>5487</v>
      </c>
      <c r="EL102" s="290">
        <f>SUM(RD[[#This Row],[O2R4_P1]:[O2R22_P3]])</f>
        <v>570990</v>
      </c>
      <c r="EM102" s="127">
        <f>IFERROR(AVERAGEIF(RD[[#This Row],[POA_UP_MCR (KWh/m2)]:[POA_UP_Ph3 (KWh/m2)2]],"&lt;&gt;0",RD[[#This Row],[POA_UP_MCR (KWh/m2)]:[POA_UP_Ph3 (KWh/m2)2]]),"")</f>
        <v>4.1684583015922003</v>
      </c>
      <c r="EN102" s="127">
        <f>IFERROR(AVERAGEIF(RD[[#This Row],[POA_Down_MCR (KWh/m2)]:[POA_Down_Ph3 (KWh/m2)22]],"&lt;&gt;0",RD[[#This Row],[POA_Down_MCR (KWh/m2)]:[POA_Down_Ph3 (KWh/m2)22]]),"")</f>
        <v>0.77553212121212112</v>
      </c>
      <c r="EO102" s="127">
        <f>IFERROR(AVERAGEIF(RD[[#This Row],[GHI_UP_MCR (KWh/m2)]:[GHI_UP_IS1 (KWh/m2)]],"&lt;&gt;0",RD[[#This Row],[GHI_UP_MCR (KWh/m2)]:[GHI_UP_IS1 (KWh/m2)]]),"")</f>
        <v>4.0913346612392596</v>
      </c>
      <c r="EP102" s="127">
        <f>IFERROR(AVERAGEIF(RD[[#This Row],[GHI_Down_MCR (KWh/m2)]:[GHI_Down_IS1 (KWh/m2)]],"&lt;&gt;0",RD[[#This Row],[GHI_Down_MCR (KWh/m2)]:[GHI_Down_IS1 (KWh/m2)]]),"")</f>
        <v>0.73236242786069639</v>
      </c>
      <c r="EQ102" s="128">
        <v>658.72</v>
      </c>
      <c r="ER102" s="128">
        <v>988.41</v>
      </c>
      <c r="ES102" s="128">
        <v>112.28</v>
      </c>
      <c r="ET102" s="128">
        <v>334.27</v>
      </c>
      <c r="EU102" s="128">
        <v>222.64599999999999</v>
      </c>
      <c r="EV102" s="128">
        <v>325.74599999999998</v>
      </c>
      <c r="EW102" s="128"/>
      <c r="EX102" s="128">
        <v>115.89400000000001</v>
      </c>
      <c r="EY102" s="128">
        <v>217837</v>
      </c>
      <c r="EZ102" s="128">
        <v>299725</v>
      </c>
      <c r="FA102" s="128">
        <v>157.29900000000001</v>
      </c>
      <c r="FB102" s="128">
        <v>133.11000000000001</v>
      </c>
      <c r="FC102" s="128">
        <v>320.971</v>
      </c>
      <c r="FD102" s="128">
        <v>146.096</v>
      </c>
      <c r="FE102" s="128">
        <v>0.123</v>
      </c>
      <c r="FF102" s="128">
        <v>0</v>
      </c>
      <c r="FG102" s="128">
        <v>245.03899999999999</v>
      </c>
      <c r="FH102" s="292">
        <f>IF((RD[[#This Row],[33 kV_Wind_F1_Ex]]-EQ101)*165000&lt;=0,"",(RD[[#This Row],[33 kV_Wind_F1_Ex]]-EQ101)*165000)</f>
        <v>479984.99999999866</v>
      </c>
      <c r="FI102" s="292" t="str">
        <f>IF((RD[[#This Row],[33 kV_Wind_F2_Ex]]-ER101)*165000&lt;=0,"",(RD[[#This Row],[33 kV_Wind_F2_Ex]]-ER101)*165000)</f>
        <v/>
      </c>
      <c r="FJ102" s="131">
        <f>IF((RD[[#This Row],[33 kV_Wind_F3_Ex]]-ES101)*225000&lt;=0,"",(RD[[#This Row],[33 kV_Wind_F3_Ex]]-ES101)*225000)</f>
        <v>158400.00000000175</v>
      </c>
      <c r="FK102" s="131">
        <f>IF((RD[[#This Row],[33 kV_Wind_F4_Ex]]-ET101)*165000&lt;=0,"",(RD[[#This Row],[33 kV_Wind_F4_Ex]]-ET101)*165000)</f>
        <v>514139.99999999761</v>
      </c>
      <c r="FL102" s="228">
        <f>IF((RD[[#This Row],[33 kV_Solar_F1_Ex]]-EU101)*225000&lt;=0,"",(RD[[#This Row],[33 kV_Solar_F1_Ex]]-EU101)*225000)</f>
        <v>139949.99999999677</v>
      </c>
      <c r="FM102" s="132">
        <f>IF((RD[[#This Row],[33kV_Solar_F2_Ex]]-EV101)*225000&lt;=0,"",(RD[[#This Row],[33kV_Solar_F2_Ex]]-EV101)*225000)</f>
        <v>121274.99999999713</v>
      </c>
      <c r="FN102" s="320"/>
      <c r="FO102" s="131">
        <f>IF((RD[[#This Row],[33kV_Solar_F4_Ex]]-EX101)*225000&lt;=0,"",(RD[[#This Row],[33kV_Solar_F4_Ex]]-EX101)*225000)</f>
        <v>132524.99999999968</v>
      </c>
      <c r="FP102" s="292">
        <f>IF((RD[[#This Row],[33kV_OG1_Ex]]-EY101)*1000&lt;=0,0,(RD[[#This Row],[33kV_OG1_Ex]]-EY101)*1000)</f>
        <v>398000</v>
      </c>
      <c r="FQ102" s="228">
        <f>IFERROR(IF((RD[[#This Row],[33kV_OG2_Ex]]-EZ101)*1000&lt;=0,0,(RD[[#This Row],[33kV_OG2_Ex]]-EZ101)*1000),0)</f>
        <v>1126000</v>
      </c>
      <c r="FR102" s="132">
        <f>IF((RD[[#This Row],[220kV_TX1_Ex]]-FA101)*800000&lt;=0,0,(RD[[#This Row],[220kV_TX1_Ex]]-FA101)*800000)</f>
        <v>392800.00000001112</v>
      </c>
      <c r="FS102" s="228">
        <f>IF((RD[[#This Row],[220kV_Tx2_Ex]]-FB101)*800000&lt;=0,0,(RD[[#This Row],[220kV_Tx2_Ex]]-FB101)*800000)</f>
        <v>1134400.0000000051</v>
      </c>
      <c r="FT102" s="292">
        <f>IF((RD[[#This Row],[220kV_TL_TVM_Ex]]-FC101)*1600000&lt;=0,0,(RD[[#This Row],[220kV_TL_TVM_Ex]]-FC101)*1600000)</f>
        <v>1540800.0000000356</v>
      </c>
      <c r="FU102" s="292">
        <f>IF((RD[[#This Row],[220kV_C&amp;R_PQM_Ex]]-FD101)*1600000&lt;=0,"",(RD[[#This Row],[220kV_C&amp;R_PQM_Ex]]-FD101)*1600000)</f>
        <v>1564800.0000000137</v>
      </c>
      <c r="FV102" s="228">
        <f>IFERROR(IF((RD[[#This Row],[220KV_C&amp;R_PQM_Im]]-FE101)*1600000&lt;=0,0,(RD[[#This Row],[220KV_C&amp;R_PQM_Im]]-FE101)*1600000),"")</f>
        <v>0</v>
      </c>
      <c r="FW102" s="228">
        <f>(RD[[#This Row],[33kV_Aux1_Im]]-FB99)</f>
        <v>-129.16999999999999</v>
      </c>
      <c r="FX102" s="228">
        <f>IF((RD[[#This Row],[33kV_Aux2_Im]]-FG101)*1000&lt;=0,"",(RD[[#This Row],[33kV_Aux2_Im]]-FG101)*1000)</f>
        <v>349.99999999999432</v>
      </c>
      <c r="FY102" s="292">
        <f>IFERROR(RD[[#This Row],[33kV_OG1_Energy (MWh)]]+RD[[#This Row],[33kV_OG2_Energy (MWh)]],"")</f>
        <v>1524000</v>
      </c>
      <c r="FZ102" s="292">
        <f>IFERROR(RD[[#This Row],[220kV_TL_TVM Energy (MWh)]]-RD[[#This Row],[220KV_C&amp;R_PQM_im (MWh)]],"")</f>
        <v>1540800.0000000356</v>
      </c>
      <c r="GA102" s="229">
        <f>IFERROR(RD[[#This Row],[33 kV Total Export (MWH)]]/RD[[#This Row],[220 KV Net Export (MWh)]]-1,"")</f>
        <v>-1.0903426791300075E-2</v>
      </c>
      <c r="GB102" s="230">
        <f>IFERROR((RD[[#This Row],[Sunset Time (POA&lt;20 W/m2)]]-RD[[#This Row],[Sunrise Time (POA&gt;20 W/m2)]])*24,0)</f>
        <v>12.133333333333333</v>
      </c>
      <c r="GC102" s="231">
        <f>IFERROR(SUM(RD[[#This Row],[33 kV_Solar_F1_Energy (kWh)]:[33 kV_Solar_F4_Energy (MWh)]])+(RD[[#This Row],[33 kV_Wind_F3_Energy (MWh)]])-(RD[[#This Row],[33 kV Line Loss (%)]]*RD[[#This Row],[220 KV Net Export (MWh)]]),"")</f>
        <v>568950.00000003085</v>
      </c>
      <c r="GD102" s="57">
        <f t="shared" si="198"/>
        <v>552149.99999999534</v>
      </c>
      <c r="GE102" s="143">
        <v>168.03</v>
      </c>
      <c r="GF102" s="57">
        <f t="shared" si="204"/>
        <v>994124.99999999627</v>
      </c>
      <c r="GG102" s="8">
        <f>IFERROR(RD[[#This Row],[Wind Export (33 kV)]]*(1-RD[[#This Row],[33 kV Line Loss (%)]]),RD[[#This Row],[Wind Export (33 kV)]])</f>
        <v>1004964.3691588973</v>
      </c>
      <c r="GH102" s="321"/>
      <c r="GI102" s="321"/>
      <c r="GJ102" t="str">
        <f>IFERROR(RD[[#This Row],[E_AC (WPR)]]/RD[[#This Row],[E_DC (WPR)]],"")</f>
        <v/>
      </c>
    </row>
    <row r="103" spans="1:192">
      <c r="A103" s="124">
        <f t="shared" si="201"/>
        <v>45843</v>
      </c>
      <c r="B103" s="129">
        <f>YEAR(RD[[#This Row],[Date]])+IF(MONTH(RD[[#This Row],[Date]])&gt;=4,1,0)</f>
        <v>2026</v>
      </c>
      <c r="C103" s="129">
        <f>YEAR(RD[[#This Row],[Date]])</f>
        <v>2025</v>
      </c>
      <c r="D103" s="130">
        <f t="shared" si="203"/>
        <v>45839</v>
      </c>
      <c r="E103" s="129">
        <f>DAY(EOMONTH(RD[[#This Row],[Date]],0))</f>
        <v>31</v>
      </c>
      <c r="F103" s="317">
        <v>0.27569444444444446</v>
      </c>
      <c r="G103" s="317">
        <v>0.77777777777777779</v>
      </c>
      <c r="H103" s="126">
        <v>7512</v>
      </c>
      <c r="I103" s="126">
        <v>7654</v>
      </c>
      <c r="J103" s="126">
        <v>7596</v>
      </c>
      <c r="K103" s="126">
        <v>7296</v>
      </c>
      <c r="L103" s="126">
        <v>7551</v>
      </c>
      <c r="M103" s="126">
        <v>7473</v>
      </c>
      <c r="N103" s="126">
        <v>7774</v>
      </c>
      <c r="O103" s="126">
        <v>7577</v>
      </c>
      <c r="P103" s="126">
        <v>7573</v>
      </c>
      <c r="Q103" s="126">
        <v>7659</v>
      </c>
      <c r="R103" s="126">
        <v>7432</v>
      </c>
      <c r="S103" s="126">
        <v>7439</v>
      </c>
      <c r="T103" s="126">
        <v>7338</v>
      </c>
      <c r="U103" s="126">
        <v>7797</v>
      </c>
      <c r="V103" s="126">
        <v>5396</v>
      </c>
      <c r="W103" s="126">
        <v>5009</v>
      </c>
      <c r="X103" s="126">
        <v>5213</v>
      </c>
      <c r="Y103" s="126">
        <v>4950</v>
      </c>
      <c r="Z103" s="126">
        <v>7537</v>
      </c>
      <c r="AA103" s="126">
        <v>7412</v>
      </c>
      <c r="AB103" s="126">
        <v>6323</v>
      </c>
      <c r="AC103" s="126">
        <v>6917</v>
      </c>
      <c r="AD103" s="126">
        <v>7584</v>
      </c>
      <c r="AE103" s="126">
        <v>7536</v>
      </c>
      <c r="AF103" s="126">
        <v>8034</v>
      </c>
      <c r="AG103" s="126">
        <v>8271</v>
      </c>
      <c r="AH103" s="126">
        <v>7531</v>
      </c>
      <c r="AI103" s="126">
        <v>7964</v>
      </c>
      <c r="AJ103" s="126">
        <v>7519</v>
      </c>
      <c r="AK103" s="126">
        <v>7366</v>
      </c>
      <c r="AL103" s="126">
        <v>6882</v>
      </c>
      <c r="AM103" s="126">
        <v>7166</v>
      </c>
      <c r="AN103" s="126">
        <v>5323</v>
      </c>
      <c r="AO103" s="126">
        <v>5355</v>
      </c>
      <c r="AP103" s="126">
        <v>4805</v>
      </c>
      <c r="AQ103" s="126">
        <v>4860</v>
      </c>
      <c r="AR103" s="126">
        <v>5092</v>
      </c>
      <c r="AS103" s="126">
        <v>5219</v>
      </c>
      <c r="AT103" s="126">
        <v>5097</v>
      </c>
      <c r="AU103" s="126">
        <v>5136</v>
      </c>
      <c r="AV103" s="126">
        <v>5355</v>
      </c>
      <c r="AW103" s="126">
        <v>5243</v>
      </c>
      <c r="AX103" s="126">
        <v>5283</v>
      </c>
      <c r="AY103" s="126">
        <v>5356</v>
      </c>
      <c r="AZ103" s="126">
        <v>5663</v>
      </c>
      <c r="BA103" s="126">
        <v>1781</v>
      </c>
      <c r="BB103" s="126">
        <v>5232</v>
      </c>
      <c r="BC103" s="126">
        <v>5264</v>
      </c>
      <c r="BD103" s="126">
        <v>4783</v>
      </c>
      <c r="BE103" s="126">
        <v>5082</v>
      </c>
      <c r="BF103" s="126">
        <v>5225</v>
      </c>
      <c r="BG103" s="126">
        <v>5101</v>
      </c>
      <c r="BH103" s="126">
        <v>5506</v>
      </c>
      <c r="BI103" s="126">
        <v>4687</v>
      </c>
      <c r="BJ103" s="126">
        <v>4959</v>
      </c>
      <c r="BK103" s="126">
        <v>4998</v>
      </c>
      <c r="BL103" s="126">
        <v>5171</v>
      </c>
      <c r="BM103" s="126">
        <v>5120</v>
      </c>
      <c r="BN103" s="126">
        <v>4636</v>
      </c>
      <c r="BO103" s="126">
        <v>5055</v>
      </c>
      <c r="BP103" s="126">
        <v>5025</v>
      </c>
      <c r="BQ103" s="126">
        <v>4973</v>
      </c>
      <c r="BR103" s="126">
        <v>5110</v>
      </c>
      <c r="BS103" s="126">
        <v>5454</v>
      </c>
      <c r="BT103" s="126">
        <v>7623</v>
      </c>
      <c r="BU103" s="126">
        <v>7144</v>
      </c>
      <c r="BV103" s="126">
        <v>7451</v>
      </c>
      <c r="BW103" s="126">
        <v>7115</v>
      </c>
      <c r="BX103" s="126">
        <v>6842</v>
      </c>
      <c r="BY103" s="126">
        <v>6242</v>
      </c>
      <c r="BZ103" s="126">
        <v>7362</v>
      </c>
      <c r="CA103" s="126">
        <v>7140</v>
      </c>
      <c r="CB103" s="126">
        <v>5277</v>
      </c>
      <c r="CC103" s="126">
        <v>4144</v>
      </c>
      <c r="CD103" s="126">
        <v>4853</v>
      </c>
      <c r="CE103" s="126">
        <v>4030</v>
      </c>
      <c r="CF103" s="126">
        <v>3073</v>
      </c>
      <c r="CG103" s="126">
        <v>2804</v>
      </c>
      <c r="CH103" s="126">
        <v>7455</v>
      </c>
      <c r="CI103" s="126">
        <v>7715</v>
      </c>
      <c r="CJ103" s="126">
        <v>7408</v>
      </c>
      <c r="CK103" s="126">
        <v>7750</v>
      </c>
      <c r="CL103" s="126">
        <v>7783</v>
      </c>
      <c r="CM103" s="126">
        <v>4694</v>
      </c>
      <c r="CN103" s="126">
        <v>4736</v>
      </c>
      <c r="CO103" s="126">
        <v>4723</v>
      </c>
      <c r="CP103" s="126">
        <v>4590</v>
      </c>
      <c r="CQ103" s="126">
        <v>4243</v>
      </c>
      <c r="CR103" s="126">
        <v>3724</v>
      </c>
      <c r="CS103" s="126">
        <v>4828</v>
      </c>
      <c r="CT103" s="126">
        <v>4680</v>
      </c>
      <c r="CU103" s="126">
        <v>4428</v>
      </c>
      <c r="CV103" s="126">
        <v>0</v>
      </c>
      <c r="CW103" s="126">
        <v>0</v>
      </c>
      <c r="CX103" s="126">
        <v>0</v>
      </c>
      <c r="CY103" s="126">
        <v>0</v>
      </c>
      <c r="CZ103" s="126">
        <v>418</v>
      </c>
      <c r="DA103" s="126">
        <v>635</v>
      </c>
      <c r="DB103" s="126">
        <v>751</v>
      </c>
      <c r="DC103" s="126">
        <v>3341</v>
      </c>
      <c r="DD103" s="289">
        <v>4.1869419323204458</v>
      </c>
      <c r="DE103" s="289">
        <v>4.156322223448278</v>
      </c>
      <c r="DF103" s="289">
        <v>3.9172524468232082</v>
      </c>
      <c r="DG103" s="289"/>
      <c r="DH103" s="289"/>
      <c r="DI103" s="289">
        <v>0.74454462344827588</v>
      </c>
      <c r="DJ103" s="289"/>
      <c r="DK103" s="289"/>
      <c r="DL103" s="289">
        <v>4.0652078563694749</v>
      </c>
      <c r="DM103" s="289">
        <v>4.0381559365517283</v>
      </c>
      <c r="DN103" s="289">
        <v>0.7748680932320442</v>
      </c>
      <c r="DO103" s="289">
        <v>0.59030333057471318</v>
      </c>
      <c r="DP103" s="289">
        <v>25.516146408839749</v>
      </c>
      <c r="DQ103" s="289"/>
      <c r="DR103" s="289">
        <v>39.421342651933664</v>
      </c>
      <c r="DS103" s="289"/>
      <c r="DT103" s="289">
        <v>81.78494475138136</v>
      </c>
      <c r="DU103" s="289"/>
      <c r="DV103" s="289">
        <v>18</v>
      </c>
      <c r="DW103" s="289"/>
      <c r="DX103" s="289">
        <v>6.9</v>
      </c>
      <c r="DY103" s="289"/>
      <c r="DZ103" s="289">
        <v>14.4</v>
      </c>
      <c r="EA103" s="289"/>
      <c r="EB103" s="318">
        <f>SUM(RD[[#This Row],[IS1_Inv1_M1]:[IS1_Inv1_M2]])</f>
        <v>15166</v>
      </c>
      <c r="EC103" s="318">
        <f>SUM(RD[[#This Row],[IS2_Inv1_M1]:[IS5_Inv1_M4]])</f>
        <v>111073</v>
      </c>
      <c r="ED103" s="318">
        <f>SUM(RD[[#This Row],[IS6_Inv1_M1]:[IS6_Inv2_M2]])+SUM(RD[[#This Row],[IS8_Inv1_M1]:[IS8_Inv4_M2]])</f>
        <v>88922</v>
      </c>
      <c r="EE103" s="318">
        <f>SUM(RD[[#This Row],[IS7_Inv1_M1]:[IS7_Inv1_M2]])</f>
        <v>15120</v>
      </c>
      <c r="EF103" s="318">
        <f>SUM(RD[[#This Row],[IS9_Inv1_M1]:[IS12_Inv2_M4]])</f>
        <v>160949</v>
      </c>
      <c r="EG103" s="318">
        <f>SUM(RD[[#This Row],[IS13_Inv1_M1]:[IS14_Inv1_M4]])</f>
        <v>75223</v>
      </c>
      <c r="EH103" s="318">
        <f>SUM(RD[[#This Row],[IS15_Inv1_M1]:[IS15_Inv2_M1]])</f>
        <v>5877</v>
      </c>
      <c r="EI103" s="127">
        <f>SUM(RD[[#This Row],[IS16_Inv1_M1]:[IS17_Inv2_M2]])</f>
        <v>42805</v>
      </c>
      <c r="EJ103" s="127">
        <f>SUM(RD[[#This Row],[IS18_Inv1_M1]:[IS19_Inv2_M2]])</f>
        <v>35952</v>
      </c>
      <c r="EK103" s="127">
        <f>SUM(RD[[#This Row],[IS20_Inv1_M1]:[IS20_Inv2_M2]])</f>
        <v>5145</v>
      </c>
      <c r="EL103" s="290">
        <f>SUM(RD[[#This Row],[O2R4_P1]:[O2R22_P3]])</f>
        <v>556232</v>
      </c>
      <c r="EM103" s="127">
        <f>IFERROR(AVERAGEIF(RD[[#This Row],[POA_UP_MCR (KWh/m2)]:[POA_UP_Ph3 (KWh/m2)2]],"&lt;&gt;0",RD[[#This Row],[POA_UP_MCR (KWh/m2)]:[POA_UP_Ph3 (KWh/m2)2]]),"")</f>
        <v>4.086838867530644</v>
      </c>
      <c r="EN103" s="127">
        <f>IFERROR(AVERAGEIF(RD[[#This Row],[POA_Down_MCR (KWh/m2)]:[POA_Down_Ph3 (KWh/m2)22]],"&lt;&gt;0",RD[[#This Row],[POA_Down_MCR (KWh/m2)]:[POA_Down_Ph3 (KWh/m2)22]]),"")</f>
        <v>0.74454462344827588</v>
      </c>
      <c r="EO103" s="127">
        <f>IFERROR(AVERAGEIF(RD[[#This Row],[GHI_UP_MCR (KWh/m2)]:[GHI_UP_IS1 (KWh/m2)]],"&lt;&gt;0",RD[[#This Row],[GHI_UP_MCR (KWh/m2)]:[GHI_UP_IS1 (KWh/m2)]]),"")</f>
        <v>4.0516818964606021</v>
      </c>
      <c r="EP103" s="127">
        <f>IFERROR(AVERAGEIF(RD[[#This Row],[GHI_Down_MCR (KWh/m2)]:[GHI_Down_IS1 (KWh/m2)]],"&lt;&gt;0",RD[[#This Row],[GHI_Down_MCR (KWh/m2)]:[GHI_Down_IS1 (KWh/m2)]]),"")</f>
        <v>0.68258571190337869</v>
      </c>
      <c r="EQ103" s="128">
        <v>661.60900000000004</v>
      </c>
      <c r="ER103" s="128">
        <v>988.41</v>
      </c>
      <c r="ES103" s="128">
        <v>112.967</v>
      </c>
      <c r="ET103" s="128">
        <v>337.41699999999997</v>
      </c>
      <c r="EU103" s="128">
        <v>223.256</v>
      </c>
      <c r="EV103" s="128">
        <v>326.31599999999997</v>
      </c>
      <c r="EW103" s="128"/>
      <c r="EX103" s="128">
        <v>116.45</v>
      </c>
      <c r="EY103" s="128">
        <v>218224</v>
      </c>
      <c r="EZ103" s="128">
        <v>300872</v>
      </c>
      <c r="FA103" s="128">
        <v>157.77699999999999</v>
      </c>
      <c r="FB103" s="128">
        <v>134.53</v>
      </c>
      <c r="FC103" s="128">
        <v>321.92599999999999</v>
      </c>
      <c r="FD103" s="128">
        <v>147.05099999999999</v>
      </c>
      <c r="FE103" s="128">
        <v>0.123</v>
      </c>
      <c r="FF103" s="128">
        <v>0</v>
      </c>
      <c r="FG103" s="128">
        <v>245.40899999999999</v>
      </c>
      <c r="FH103" s="292">
        <f>IF((RD[[#This Row],[33 kV_Wind_F1_Ex]]-EQ102)*165000&lt;=0,"",(RD[[#This Row],[33 kV_Wind_F1_Ex]]-EQ102)*165000)</f>
        <v>476685.00000000163</v>
      </c>
      <c r="FI103" s="292" t="str">
        <f>IF((RD[[#This Row],[33 kV_Wind_F2_Ex]]-ER102)*165000&lt;=0,"",(RD[[#This Row],[33 kV_Wind_F2_Ex]]-ER102)*165000)</f>
        <v/>
      </c>
      <c r="FJ103" s="131">
        <f>IF((RD[[#This Row],[33 kV_Wind_F3_Ex]]-ES102)*225000&lt;=0,"",(RD[[#This Row],[33 kV_Wind_F3_Ex]]-ES102)*225000)</f>
        <v>154574.99999999948</v>
      </c>
      <c r="FK103" s="131">
        <f>IF((RD[[#This Row],[33 kV_Wind_F4_Ex]]-ET102)*165000&lt;=0,"",(RD[[#This Row],[33 kV_Wind_F4_Ex]]-ET102)*165000)</f>
        <v>519254.9999999986</v>
      </c>
      <c r="FL103" s="228">
        <f>IF((RD[[#This Row],[33 kV_Solar_F1_Ex]]-EU102)*225000&lt;=0,"",(RD[[#This Row],[33 kV_Solar_F1_Ex]]-EU102)*225000)</f>
        <v>137250.00000000306</v>
      </c>
      <c r="FM103" s="132">
        <f>IF((RD[[#This Row],[33kV_Solar_F2_Ex]]-EV102)*225000&lt;=0,"",(RD[[#This Row],[33kV_Solar_F2_Ex]]-EV102)*225000)</f>
        <v>128249.99999999847</v>
      </c>
      <c r="FN103" s="320"/>
      <c r="FO103" s="131">
        <f>IF((RD[[#This Row],[33kV_Solar_F4_Ex]]-EX102)*225000&lt;=0,"",(RD[[#This Row],[33kV_Solar_F4_Ex]]-EX102)*225000)</f>
        <v>125099.99999999942</v>
      </c>
      <c r="FP103" s="292">
        <f>IF((RD[[#This Row],[33kV_OG1_Ex]]-EY102)*1000&lt;=0,0,(RD[[#This Row],[33kV_OG1_Ex]]-EY102)*1000)</f>
        <v>387000</v>
      </c>
      <c r="FQ103" s="228">
        <f>IFERROR(IF((RD[[#This Row],[33kV_OG2_Ex]]-EZ102)*1000&lt;=0,0,(RD[[#This Row],[33kV_OG2_Ex]]-EZ102)*1000),0)</f>
        <v>1147000</v>
      </c>
      <c r="FR103" s="132">
        <f>IF((RD[[#This Row],[220kV_TX1_Ex]]-FA102)*800000&lt;=0,0,(RD[[#This Row],[220kV_TX1_Ex]]-FA102)*800000)</f>
        <v>382399.99999998417</v>
      </c>
      <c r="FS103" s="228">
        <f>IF((RD[[#This Row],[220kV_Tx2_Ex]]-FB102)*800000&lt;=0,0,(RD[[#This Row],[220kV_Tx2_Ex]]-FB102)*800000)</f>
        <v>1135999.99999999</v>
      </c>
      <c r="FT103" s="292">
        <f>IF((RD[[#This Row],[220kV_TL_TVM_Ex]]-FC102)*1600000&lt;=0,0,(RD[[#This Row],[220kV_TL_TVM_Ex]]-FC102)*1600000)</f>
        <v>1527999.9999999746</v>
      </c>
      <c r="FU103" s="292">
        <f>IF((RD[[#This Row],[220kV_C&amp;R_PQM_Ex]]-FD102)*1600000&lt;=0,"",(RD[[#This Row],[220kV_C&amp;R_PQM_Ex]]-FD102)*1600000)</f>
        <v>1527999.9999999746</v>
      </c>
      <c r="FV103" s="228">
        <f>IFERROR(IF((RD[[#This Row],[220KV_C&amp;R_PQM_Im]]-FE102)*1600000&lt;=0,0,(RD[[#This Row],[220KV_C&amp;R_PQM_Im]]-FE102)*1600000),"")</f>
        <v>0</v>
      </c>
      <c r="FW103" s="228">
        <f>(RD[[#This Row],[33kV_Aux1_Im]]-FB100)</f>
        <v>-130.39400000000001</v>
      </c>
      <c r="FX103" s="228">
        <f>IF((RD[[#This Row],[33kV_Aux2_Im]]-FG102)*1000&lt;=0,"",(RD[[#This Row],[33kV_Aux2_Im]]-FG102)*1000)</f>
        <v>370.00000000000455</v>
      </c>
      <c r="FY103" s="292">
        <f>IFERROR(RD[[#This Row],[33kV_OG1_Energy (MWh)]]+RD[[#This Row],[33kV_OG2_Energy (MWh)]],"")</f>
        <v>1534000</v>
      </c>
      <c r="FZ103" s="292">
        <f>IFERROR(RD[[#This Row],[220kV_TL_TVM Energy (MWh)]]-RD[[#This Row],[220KV_C&amp;R_PQM_im (MWh)]],"")</f>
        <v>1527999.9999999746</v>
      </c>
      <c r="GA103" s="229">
        <f>IFERROR(RD[[#This Row],[33 kV Total Export (MWH)]]/RD[[#This Row],[220 KV Net Export (MWh)]]-1,"")</f>
        <v>3.9267015706974107E-3</v>
      </c>
      <c r="GB103" s="230">
        <f>IFERROR((RD[[#This Row],[Sunset Time (POA&lt;20 W/m2)]]-RD[[#This Row],[Sunrise Time (POA&gt;20 W/m2)]])*24,0)</f>
        <v>12.05</v>
      </c>
      <c r="GC103" s="231">
        <f>IFERROR(SUM(RD[[#This Row],[33 kV_Solar_F1_Energy (kWh)]:[33 kV_Solar_F4_Energy (MWh)]])+(RD[[#This Row],[33 kV_Wind_F3_Energy (MWh)]])-(RD[[#This Row],[33 kV Line Loss (%)]]*RD[[#This Row],[220 KV Net Export (MWh)]]),"")</f>
        <v>539174.99999997497</v>
      </c>
      <c r="GD103" s="57">
        <f t="shared" si="198"/>
        <v>545175.00000000047</v>
      </c>
      <c r="GE103" s="143">
        <v>168.03</v>
      </c>
      <c r="GF103" s="57">
        <f t="shared" si="204"/>
        <v>995940.00000000023</v>
      </c>
      <c r="GG103" s="8">
        <f>IFERROR(RD[[#This Row],[Wind Export (33 kV)]]*(1-RD[[#This Row],[33 kV Line Loss (%)]]),RD[[#This Row],[Wind Export (33 kV)]])</f>
        <v>992029.24083767983</v>
      </c>
      <c r="GH103" s="321"/>
      <c r="GI103" s="321"/>
      <c r="GJ103" t="str">
        <f>IFERROR(RD[[#This Row],[E_AC (WPR)]]/RD[[#This Row],[E_DC (WPR)]],"")</f>
        <v/>
      </c>
    </row>
    <row r="104" spans="1:192">
      <c r="A104" s="124">
        <f t="shared" si="201"/>
        <v>45844</v>
      </c>
      <c r="B104" s="129">
        <f>YEAR(RD[[#This Row],[Date]])+IF(MONTH(RD[[#This Row],[Date]])&gt;=4,1,0)</f>
        <v>2026</v>
      </c>
      <c r="C104" s="129">
        <f>YEAR(RD[[#This Row],[Date]])</f>
        <v>2025</v>
      </c>
      <c r="D104" s="130">
        <f t="shared" si="203"/>
        <v>45839</v>
      </c>
      <c r="E104" s="129">
        <f>DAY(EOMONTH(RD[[#This Row],[Date]],0))</f>
        <v>31</v>
      </c>
      <c r="F104" s="317">
        <v>0.28055555555555556</v>
      </c>
      <c r="G104" s="317">
        <v>0.77986111111111112</v>
      </c>
      <c r="H104" s="126">
        <v>7147</v>
      </c>
      <c r="I104" s="126">
        <v>7245</v>
      </c>
      <c r="J104" s="126">
        <v>7073</v>
      </c>
      <c r="K104" s="126">
        <v>6723</v>
      </c>
      <c r="L104" s="126">
        <v>6981</v>
      </c>
      <c r="M104" s="126">
        <v>6937</v>
      </c>
      <c r="N104" s="126">
        <v>7216</v>
      </c>
      <c r="O104" s="126">
        <v>7086</v>
      </c>
      <c r="P104" s="126">
        <v>6993</v>
      </c>
      <c r="Q104" s="126">
        <v>7092</v>
      </c>
      <c r="R104" s="126">
        <v>6857</v>
      </c>
      <c r="S104" s="126">
        <v>6941</v>
      </c>
      <c r="T104" s="126">
        <v>6754</v>
      </c>
      <c r="U104" s="126">
        <v>7199</v>
      </c>
      <c r="V104" s="126">
        <v>4987</v>
      </c>
      <c r="W104" s="126">
        <v>4585</v>
      </c>
      <c r="X104" s="126">
        <v>4786</v>
      </c>
      <c r="Y104" s="126">
        <v>4584</v>
      </c>
      <c r="Z104" s="126">
        <v>7226</v>
      </c>
      <c r="AA104" s="126">
        <v>7020</v>
      </c>
      <c r="AB104" s="126">
        <v>5901</v>
      </c>
      <c r="AC104" s="126">
        <v>6582</v>
      </c>
      <c r="AD104" s="126">
        <v>7334</v>
      </c>
      <c r="AE104" s="126">
        <v>7254</v>
      </c>
      <c r="AF104" s="126">
        <v>7346</v>
      </c>
      <c r="AG104" s="126">
        <v>7603</v>
      </c>
      <c r="AH104" s="126">
        <v>6861</v>
      </c>
      <c r="AI104" s="126">
        <v>7412</v>
      </c>
      <c r="AJ104" s="126">
        <v>6871</v>
      </c>
      <c r="AK104" s="126">
        <v>6705</v>
      </c>
      <c r="AL104" s="126">
        <v>6192</v>
      </c>
      <c r="AM104" s="126">
        <v>6467</v>
      </c>
      <c r="AN104" s="126">
        <v>5739</v>
      </c>
      <c r="AO104" s="126">
        <v>5727</v>
      </c>
      <c r="AP104" s="126">
        <v>5063</v>
      </c>
      <c r="AQ104" s="126">
        <v>5101</v>
      </c>
      <c r="AR104" s="126">
        <v>5382</v>
      </c>
      <c r="AS104" s="126">
        <v>5567</v>
      </c>
      <c r="AT104" s="126">
        <v>5425</v>
      </c>
      <c r="AU104" s="126">
        <v>5495</v>
      </c>
      <c r="AV104" s="126">
        <v>5873</v>
      </c>
      <c r="AW104" s="126">
        <v>5626</v>
      </c>
      <c r="AX104" s="126">
        <v>5687</v>
      </c>
      <c r="AY104" s="126">
        <v>5802</v>
      </c>
      <c r="AZ104" s="126">
        <v>6074</v>
      </c>
      <c r="BA104" s="126">
        <v>1877</v>
      </c>
      <c r="BB104" s="126">
        <v>5629</v>
      </c>
      <c r="BC104" s="126">
        <v>5660</v>
      </c>
      <c r="BD104" s="126">
        <v>5149</v>
      </c>
      <c r="BE104" s="126">
        <v>5443</v>
      </c>
      <c r="BF104" s="126">
        <v>5596</v>
      </c>
      <c r="BG104" s="126">
        <v>5531</v>
      </c>
      <c r="BH104" s="126">
        <v>5937</v>
      </c>
      <c r="BI104" s="126">
        <v>4965</v>
      </c>
      <c r="BJ104" s="126">
        <v>5274</v>
      </c>
      <c r="BK104" s="126">
        <v>5368</v>
      </c>
      <c r="BL104" s="126">
        <v>5704</v>
      </c>
      <c r="BM104" s="126">
        <v>5549</v>
      </c>
      <c r="BN104" s="126">
        <v>4998</v>
      </c>
      <c r="BO104" s="126">
        <v>5519</v>
      </c>
      <c r="BP104" s="126">
        <v>5436</v>
      </c>
      <c r="BQ104" s="126">
        <v>5397</v>
      </c>
      <c r="BR104" s="126">
        <v>5577</v>
      </c>
      <c r="BS104" s="126">
        <v>6018</v>
      </c>
      <c r="BT104" s="126">
        <v>8144</v>
      </c>
      <c r="BU104" s="126">
        <v>7606</v>
      </c>
      <c r="BV104" s="126">
        <v>8002</v>
      </c>
      <c r="BW104" s="126">
        <v>7717</v>
      </c>
      <c r="BX104" s="126">
        <v>7441</v>
      </c>
      <c r="BY104" s="126">
        <v>6740</v>
      </c>
      <c r="BZ104" s="126">
        <v>8027</v>
      </c>
      <c r="CA104" s="126">
        <v>7722</v>
      </c>
      <c r="CB104" s="126">
        <v>5851</v>
      </c>
      <c r="CC104" s="126">
        <v>4571</v>
      </c>
      <c r="CD104" s="126">
        <v>5312</v>
      </c>
      <c r="CE104" s="126">
        <v>4389</v>
      </c>
      <c r="CF104" s="126">
        <v>3257</v>
      </c>
      <c r="CG104" s="126">
        <v>2974</v>
      </c>
      <c r="CH104" s="126">
        <v>8178</v>
      </c>
      <c r="CI104" s="126">
        <v>8482</v>
      </c>
      <c r="CJ104" s="126">
        <v>8162</v>
      </c>
      <c r="CK104" s="126">
        <v>8530</v>
      </c>
      <c r="CL104" s="126">
        <v>8292</v>
      </c>
      <c r="CM104" s="126">
        <v>5083</v>
      </c>
      <c r="CN104" s="126">
        <v>4572</v>
      </c>
      <c r="CO104" s="126">
        <v>4521</v>
      </c>
      <c r="CP104" s="126">
        <v>4401</v>
      </c>
      <c r="CQ104" s="126">
        <v>4072</v>
      </c>
      <c r="CR104" s="126">
        <v>3605</v>
      </c>
      <c r="CS104" s="126">
        <v>4676</v>
      </c>
      <c r="CT104" s="126">
        <v>4561</v>
      </c>
      <c r="CU104" s="126">
        <v>4311</v>
      </c>
      <c r="CV104" s="126">
        <v>0</v>
      </c>
      <c r="CW104" s="126">
        <v>0</v>
      </c>
      <c r="CX104" s="126">
        <v>0</v>
      </c>
      <c r="CY104" s="126">
        <v>0</v>
      </c>
      <c r="CZ104" s="126">
        <v>464</v>
      </c>
      <c r="DA104" s="126">
        <v>702</v>
      </c>
      <c r="DB104" s="126">
        <v>829</v>
      </c>
      <c r="DC104" s="126">
        <v>3676</v>
      </c>
      <c r="DD104" s="289">
        <v>3.8747093078703743</v>
      </c>
      <c r="DE104" s="289">
        <v>3.7797055233148598</v>
      </c>
      <c r="DF104" s="289">
        <v>4.0426241043115452</v>
      </c>
      <c r="DG104" s="289"/>
      <c r="DH104" s="289"/>
      <c r="DI104" s="289">
        <v>0.71384608887349887</v>
      </c>
      <c r="DJ104" s="289"/>
      <c r="DK104" s="289"/>
      <c r="DL104" s="289">
        <v>3.7773630347375011</v>
      </c>
      <c r="DM104" s="289">
        <v>3.6864263979686074</v>
      </c>
      <c r="DN104" s="289">
        <v>0.75482077972222306</v>
      </c>
      <c r="DO104" s="289">
        <v>0.55929328116343413</v>
      </c>
      <c r="DP104" s="289">
        <v>25.720680555555528</v>
      </c>
      <c r="DQ104" s="289"/>
      <c r="DR104" s="289">
        <v>38.411989472222217</v>
      </c>
      <c r="DS104" s="289"/>
      <c r="DT104" s="289">
        <v>78.999999999999943</v>
      </c>
      <c r="DU104" s="289"/>
      <c r="DV104" s="289">
        <v>0</v>
      </c>
      <c r="DW104" s="289"/>
      <c r="DX104" s="289">
        <v>8.3000000000000007</v>
      </c>
      <c r="DY104" s="289"/>
      <c r="DZ104" s="289">
        <v>14.7</v>
      </c>
      <c r="EA104" s="289"/>
      <c r="EB104" s="318">
        <f>SUM(RD[[#This Row],[IS1_Inv1_M1]:[IS1_Inv1_M2]])</f>
        <v>14392</v>
      </c>
      <c r="EC104" s="318">
        <f>SUM(RD[[#This Row],[IS2_Inv1_M1]:[IS5_Inv1_M4]])</f>
        <v>102794</v>
      </c>
      <c r="ED104" s="318">
        <f>SUM(RD[[#This Row],[IS6_Inv1_M1]:[IS6_Inv2_M2]])+SUM(RD[[#This Row],[IS8_Inv1_M1]:[IS8_Inv4_M2]])</f>
        <v>82186</v>
      </c>
      <c r="EE104" s="318">
        <f>SUM(RD[[#This Row],[IS7_Inv1_M1]:[IS7_Inv1_M2]])</f>
        <v>14588</v>
      </c>
      <c r="EF104" s="318">
        <f>SUM(RD[[#This Row],[IS9_Inv1_M1]:[IS12_Inv2_M4]])</f>
        <v>173188</v>
      </c>
      <c r="EG104" s="318">
        <f>SUM(RD[[#This Row],[IS13_Inv1_M1]:[IS14_Inv1_M4]])</f>
        <v>81522</v>
      </c>
      <c r="EH104" s="318">
        <f>SUM(RD[[#This Row],[IS15_Inv1_M1]:[IS15_Inv2_M1]])</f>
        <v>6231</v>
      </c>
      <c r="EI104" s="127">
        <f>SUM(RD[[#This Row],[IS16_Inv1_M1]:[IS17_Inv2_M2]])</f>
        <v>46727</v>
      </c>
      <c r="EJ104" s="127">
        <f>SUM(RD[[#This Row],[IS18_Inv1_M1]:[IS19_Inv2_M2]])</f>
        <v>34719</v>
      </c>
      <c r="EK104" s="127">
        <f>SUM(RD[[#This Row],[IS20_Inv1_M1]:[IS20_Inv2_M2]])</f>
        <v>5671</v>
      </c>
      <c r="EL104" s="290">
        <f>SUM(RD[[#This Row],[O2R4_P1]:[O2R22_P3]])</f>
        <v>562018</v>
      </c>
      <c r="EM104" s="127">
        <f>IFERROR(AVERAGEIF(RD[[#This Row],[POA_UP_MCR (KWh/m2)]:[POA_UP_Ph3 (KWh/m2)2]],"&lt;&gt;0",RD[[#This Row],[POA_UP_MCR (KWh/m2)]:[POA_UP_Ph3 (KWh/m2)2]]),"")</f>
        <v>3.8990129784989258</v>
      </c>
      <c r="EN104" s="127">
        <f>IFERROR(AVERAGEIF(RD[[#This Row],[POA_Down_MCR (KWh/m2)]:[POA_Down_Ph3 (KWh/m2)22]],"&lt;&gt;0",RD[[#This Row],[POA_Down_MCR (KWh/m2)]:[POA_Down_Ph3 (KWh/m2)22]]),"")</f>
        <v>0.71384608887349887</v>
      </c>
      <c r="EO104" s="127">
        <f>IFERROR(AVERAGEIF(RD[[#This Row],[GHI_UP_MCR (KWh/m2)]:[GHI_UP_IS1 (KWh/m2)]],"&lt;&gt;0",RD[[#This Row],[GHI_UP_MCR (KWh/m2)]:[GHI_UP_IS1 (KWh/m2)]]),"")</f>
        <v>3.7318947163530543</v>
      </c>
      <c r="EP104" s="127">
        <f>IFERROR(AVERAGEIF(RD[[#This Row],[GHI_Down_MCR (KWh/m2)]:[GHI_Down_IS1 (KWh/m2)]],"&lt;&gt;0",RD[[#This Row],[GHI_Down_MCR (KWh/m2)]:[GHI_Down_IS1 (KWh/m2)]]),"")</f>
        <v>0.65705703044282859</v>
      </c>
      <c r="EQ104" s="128">
        <v>664.81200000000001</v>
      </c>
      <c r="ER104" s="128">
        <v>988.41</v>
      </c>
      <c r="ES104" s="128">
        <v>113.706</v>
      </c>
      <c r="ET104" s="128">
        <v>340.84500000000003</v>
      </c>
      <c r="EU104" s="128">
        <v>223.83</v>
      </c>
      <c r="EV104" s="128">
        <v>326.83199999999999</v>
      </c>
      <c r="EW104" s="128"/>
      <c r="EX104" s="128">
        <v>117.054</v>
      </c>
      <c r="EY104" s="128">
        <v>218606</v>
      </c>
      <c r="EZ104" s="128">
        <v>302135</v>
      </c>
      <c r="FA104" s="128">
        <v>158.249</v>
      </c>
      <c r="FB104" s="128">
        <v>136.1</v>
      </c>
      <c r="FC104" s="128">
        <v>322.94499999999999</v>
      </c>
      <c r="FD104" s="128">
        <v>148.07400000000001</v>
      </c>
      <c r="FE104" s="128">
        <v>0.123</v>
      </c>
      <c r="FF104" s="128">
        <v>0</v>
      </c>
      <c r="FG104" s="128">
        <v>245.76900000000001</v>
      </c>
      <c r="FH104" s="292">
        <f>IF((RD[[#This Row],[33 kV_Wind_F1_Ex]]-EQ103)*165000&lt;=0,"",(RD[[#This Row],[33 kV_Wind_F1_Ex]]-EQ103)*165000)</f>
        <v>528494.99999999581</v>
      </c>
      <c r="FI104" s="292" t="str">
        <f>IF((RD[[#This Row],[33 kV_Wind_F2_Ex]]-ER103)*165000&lt;=0,"",(RD[[#This Row],[33 kV_Wind_F2_Ex]]-ER103)*165000)</f>
        <v/>
      </c>
      <c r="FJ104" s="131">
        <f>IF((RD[[#This Row],[33 kV_Wind_F3_Ex]]-ES103)*225000&lt;=0,"",(RD[[#This Row],[33 kV_Wind_F3_Ex]]-ES103)*225000)</f>
        <v>166275.00000000096</v>
      </c>
      <c r="FK104" s="131">
        <f>IF((RD[[#This Row],[33 kV_Wind_F4_Ex]]-ET103)*165000&lt;=0,"",(RD[[#This Row],[33 kV_Wind_F4_Ex]]-ET103)*165000)</f>
        <v>565620.00000000896</v>
      </c>
      <c r="FL104" s="228">
        <f>IF((RD[[#This Row],[33 kV_Solar_F1_Ex]]-EU103)*225000&lt;=0,"",(RD[[#This Row],[33 kV_Solar_F1_Ex]]-EU103)*225000)</f>
        <v>129150.00000000276</v>
      </c>
      <c r="FM104" s="132">
        <f>IF((RD[[#This Row],[33kV_Solar_F2_Ex]]-EV103)*225000&lt;=0,"",(RD[[#This Row],[33kV_Solar_F2_Ex]]-EV103)*225000)</f>
        <v>116100.00000000439</v>
      </c>
      <c r="FN104" s="320"/>
      <c r="FO104" s="131">
        <f>IF((RD[[#This Row],[33kV_Solar_F4_Ex]]-EX103)*225000&lt;=0,"",(RD[[#This Row],[33kV_Solar_F4_Ex]]-EX103)*225000)</f>
        <v>135899.99999999983</v>
      </c>
      <c r="FP104" s="292">
        <f>IF((RD[[#This Row],[33kV_OG1_Ex]]-EY103)*1000&lt;=0,0,(RD[[#This Row],[33kV_OG1_Ex]]-EY103)*1000)</f>
        <v>382000</v>
      </c>
      <c r="FQ104" s="228">
        <f>IFERROR(IF((RD[[#This Row],[33kV_OG2_Ex]]-EZ103)*1000&lt;=0,0,(RD[[#This Row],[33kV_OG2_Ex]]-EZ103)*1000),0)</f>
        <v>1263000</v>
      </c>
      <c r="FR104" s="132">
        <f>IF((RD[[#This Row],[220kV_TX1_Ex]]-FA103)*800000&lt;=0,0,(RD[[#This Row],[220kV_TX1_Ex]]-FA103)*800000)</f>
        <v>377600.00000000675</v>
      </c>
      <c r="FS104" s="228">
        <f>IF((RD[[#This Row],[220kV_Tx2_Ex]]-FB103)*800000&lt;=0,0,(RD[[#This Row],[220kV_Tx2_Ex]]-FB103)*800000)</f>
        <v>1255999.9999999946</v>
      </c>
      <c r="FT104" s="292">
        <f>IF((RD[[#This Row],[220kV_TL_TVM_Ex]]-FC103)*1600000&lt;=0,0,(RD[[#This Row],[220kV_TL_TVM_Ex]]-FC103)*1600000)</f>
        <v>1630400.0000000088</v>
      </c>
      <c r="FU104" s="292">
        <f>IF((RD[[#This Row],[220kV_C&amp;R_PQM_Ex]]-FD103)*1600000&lt;=0,"",(RD[[#This Row],[220kV_C&amp;R_PQM_Ex]]-FD103)*1600000)</f>
        <v>1636800.0000000393</v>
      </c>
      <c r="FV104" s="228">
        <f>IFERROR(IF((RD[[#This Row],[220KV_C&amp;R_PQM_Im]]-FE103)*1600000&lt;=0,0,(RD[[#This Row],[220KV_C&amp;R_PQM_Im]]-FE103)*1600000),"")</f>
        <v>0</v>
      </c>
      <c r="FW104" s="228">
        <f>(RD[[#This Row],[33kV_Aux1_Im]]-FB101)</f>
        <v>-131.69200000000001</v>
      </c>
      <c r="FX104" s="228">
        <f>IF((RD[[#This Row],[33kV_Aux2_Im]]-FG103)*1000&lt;=0,"",(RD[[#This Row],[33kV_Aux2_Im]]-FG103)*1000)</f>
        <v>360.00000000001364</v>
      </c>
      <c r="FY104" s="292">
        <f>IFERROR(RD[[#This Row],[33kV_OG1_Energy (MWh)]]+RD[[#This Row],[33kV_OG2_Energy (MWh)]],"")</f>
        <v>1645000</v>
      </c>
      <c r="FZ104" s="292">
        <f>IFERROR(RD[[#This Row],[220kV_TL_TVM Energy (MWh)]]-RD[[#This Row],[220KV_C&amp;R_PQM_im (MWh)]],"")</f>
        <v>1630400.0000000088</v>
      </c>
      <c r="GA104" s="229">
        <f>IFERROR(RD[[#This Row],[33 kV Total Export (MWH)]]/RD[[#This Row],[220 KV Net Export (MWh)]]-1,"")</f>
        <v>8.954857703625585E-3</v>
      </c>
      <c r="GB104" s="230">
        <f>IFERROR((RD[[#This Row],[Sunset Time (POA&lt;20 W/m2)]]-RD[[#This Row],[Sunrise Time (POA&gt;20 W/m2)]])*24,0)</f>
        <v>11.983333333333334</v>
      </c>
      <c r="GC104" s="231">
        <f>IFERROR(SUM(RD[[#This Row],[33 kV_Solar_F1_Energy (kWh)]:[33 kV_Solar_F4_Energy (MWh)]])+(RD[[#This Row],[33 kV_Wind_F3_Energy (MWh)]])-(RD[[#This Row],[33 kV Line Loss (%)]]*RD[[#This Row],[220 KV Net Export (MWh)]]),"")</f>
        <v>532825.00000001665</v>
      </c>
      <c r="GD104" s="57">
        <f t="shared" si="198"/>
        <v>547425.00000000792</v>
      </c>
      <c r="GE104" s="143">
        <v>168.03</v>
      </c>
      <c r="GF104" s="57">
        <f t="shared" si="204"/>
        <v>1094115.0000000047</v>
      </c>
      <c r="GG104" s="8">
        <f>IFERROR(RD[[#This Row],[Wind Export (33 kV)]]*(1-RD[[#This Row],[33 kV Line Loss (%)]]),RD[[#This Row],[Wind Export (33 kV)]])</f>
        <v>1084317.3558636024</v>
      </c>
      <c r="GH104" s="321"/>
      <c r="GI104" s="321"/>
      <c r="GJ104" t="str">
        <f>IFERROR(RD[[#This Row],[E_AC (WPR)]]/RD[[#This Row],[E_DC (WPR)]],"")</f>
        <v/>
      </c>
    </row>
    <row r="105" spans="1:192">
      <c r="A105" s="124">
        <f t="shared" si="201"/>
        <v>45845</v>
      </c>
      <c r="B105" s="129">
        <f>YEAR(RD[[#This Row],[Date]])+IF(MONTH(RD[[#This Row],[Date]])&gt;=4,1,0)</f>
        <v>2026</v>
      </c>
      <c r="C105" s="129">
        <f>YEAR(RD[[#This Row],[Date]])</f>
        <v>2025</v>
      </c>
      <c r="D105" s="130">
        <f t="shared" si="203"/>
        <v>45839</v>
      </c>
      <c r="E105" s="129">
        <f>DAY(EOMONTH(RD[[#This Row],[Date]],0))</f>
        <v>31</v>
      </c>
      <c r="F105" s="317"/>
      <c r="G105" s="317"/>
      <c r="H105" s="126"/>
      <c r="I105" s="126"/>
      <c r="J105" s="126"/>
      <c r="K105" s="126"/>
      <c r="L105" s="126"/>
      <c r="M105" s="126"/>
      <c r="N105" s="126"/>
      <c r="O105" s="126"/>
      <c r="P105" s="126"/>
      <c r="Q105" s="126"/>
      <c r="R105" s="126"/>
      <c r="S105" s="126"/>
      <c r="T105" s="126"/>
      <c r="U105" s="126"/>
      <c r="V105" s="126"/>
      <c r="W105" s="126"/>
      <c r="X105" s="126"/>
      <c r="Y105" s="126"/>
      <c r="Z105" s="126"/>
      <c r="AA105" s="126"/>
      <c r="AB105" s="126"/>
      <c r="AC105" s="126"/>
      <c r="AD105" s="126"/>
      <c r="AE105" s="126"/>
      <c r="AF105" s="126"/>
      <c r="AG105" s="126"/>
      <c r="AH105" s="126"/>
      <c r="AI105" s="126"/>
      <c r="AJ105" s="126"/>
      <c r="AK105" s="126"/>
      <c r="AL105" s="126"/>
      <c r="AM105" s="126"/>
      <c r="AN105" s="126"/>
      <c r="AO105" s="126"/>
      <c r="AP105" s="126"/>
      <c r="AQ105" s="126"/>
      <c r="AR105" s="126"/>
      <c r="AS105" s="126"/>
      <c r="AT105" s="126"/>
      <c r="AU105" s="126"/>
      <c r="AV105" s="126"/>
      <c r="AW105" s="126"/>
      <c r="AX105" s="126"/>
      <c r="AY105" s="126"/>
      <c r="AZ105" s="126"/>
      <c r="BA105" s="126"/>
      <c r="BB105" s="126"/>
      <c r="BC105" s="126"/>
      <c r="BD105" s="126"/>
      <c r="BE105" s="126"/>
      <c r="BF105" s="126"/>
      <c r="BG105" s="126"/>
      <c r="BH105" s="126"/>
      <c r="BI105" s="126"/>
      <c r="BJ105" s="126"/>
      <c r="BK105" s="126"/>
      <c r="BL105" s="126"/>
      <c r="BM105" s="126"/>
      <c r="BN105" s="126"/>
      <c r="BO105" s="126"/>
      <c r="BP105" s="126"/>
      <c r="BQ105" s="126"/>
      <c r="BR105" s="126"/>
      <c r="BS105" s="126"/>
      <c r="BT105" s="126"/>
      <c r="BU105" s="126"/>
      <c r="BV105" s="126"/>
      <c r="BW105" s="126"/>
      <c r="BX105" s="126"/>
      <c r="BY105" s="126"/>
      <c r="BZ105" s="126"/>
      <c r="CA105" s="126"/>
      <c r="CB105" s="126"/>
      <c r="CC105" s="126"/>
      <c r="CD105" s="126"/>
      <c r="CE105" s="126"/>
      <c r="CF105" s="126"/>
      <c r="CG105" s="126"/>
      <c r="CH105" s="126"/>
      <c r="CI105" s="126"/>
      <c r="CJ105" s="126"/>
      <c r="CK105" s="126"/>
      <c r="CL105" s="126"/>
      <c r="CM105" s="126"/>
      <c r="CN105" s="126"/>
      <c r="CO105" s="126"/>
      <c r="CP105" s="126"/>
      <c r="CQ105" s="126"/>
      <c r="CR105" s="126"/>
      <c r="CS105" s="126"/>
      <c r="CT105" s="126"/>
      <c r="CU105" s="126"/>
      <c r="CV105" s="126"/>
      <c r="CW105" s="126"/>
      <c r="CX105" s="126"/>
      <c r="CY105" s="126"/>
      <c r="CZ105" s="126"/>
      <c r="DA105" s="126"/>
      <c r="DB105" s="126"/>
      <c r="DC105" s="126"/>
      <c r="DD105" s="289"/>
      <c r="DE105" s="289"/>
      <c r="DF105" s="289"/>
      <c r="DG105" s="289"/>
      <c r="DH105" s="289"/>
      <c r="DI105" s="289"/>
      <c r="DJ105" s="289"/>
      <c r="DK105" s="289"/>
      <c r="DL105" s="289"/>
      <c r="DM105" s="289"/>
      <c r="DN105" s="289"/>
      <c r="DO105" s="289"/>
      <c r="DP105" s="289"/>
      <c r="DQ105" s="289"/>
      <c r="DR105" s="289"/>
      <c r="DS105" s="289"/>
      <c r="DT105" s="289"/>
      <c r="DU105" s="289"/>
      <c r="DV105" s="289"/>
      <c r="DW105" s="289"/>
      <c r="DX105" s="289"/>
      <c r="DY105" s="289"/>
      <c r="DZ105" s="289"/>
      <c r="EA105" s="289"/>
      <c r="EB105" s="318">
        <f>SUM(RD[[#This Row],[IS1_Inv1_M1]:[IS1_Inv1_M2]])</f>
        <v>0</v>
      </c>
      <c r="EC105" s="318">
        <f>SUM(RD[[#This Row],[IS2_Inv1_M1]:[IS5_Inv1_M4]])</f>
        <v>0</v>
      </c>
      <c r="ED105" s="318">
        <f>SUM(RD[[#This Row],[IS6_Inv1_M1]:[IS6_Inv2_M2]])+SUM(RD[[#This Row],[IS8_Inv1_M1]:[IS8_Inv4_M2]])</f>
        <v>0</v>
      </c>
      <c r="EE105" s="318">
        <f>SUM(RD[[#This Row],[IS7_Inv1_M1]:[IS7_Inv1_M2]])</f>
        <v>0</v>
      </c>
      <c r="EF105" s="318">
        <f>SUM(RD[[#This Row],[IS9_Inv1_M1]:[IS12_Inv2_M4]])</f>
        <v>0</v>
      </c>
      <c r="EG105" s="318">
        <f>SUM(RD[[#This Row],[IS13_Inv1_M1]:[IS14_Inv1_M4]])</f>
        <v>0</v>
      </c>
      <c r="EH105" s="318">
        <f>SUM(RD[[#This Row],[IS15_Inv1_M1]:[IS15_Inv2_M1]])</f>
        <v>0</v>
      </c>
      <c r="EI105" s="127">
        <f>SUM(RD[[#This Row],[IS16_Inv1_M1]:[IS17_Inv2_M2]])</f>
        <v>0</v>
      </c>
      <c r="EJ105" s="127">
        <f>SUM(RD[[#This Row],[IS18_Inv1_M1]:[IS19_Inv2_M2]])</f>
        <v>0</v>
      </c>
      <c r="EK105" s="127">
        <f>SUM(RD[[#This Row],[IS20_Inv1_M1]:[IS20_Inv2_M2]])</f>
        <v>0</v>
      </c>
      <c r="EL105" s="290">
        <f>SUM(RD[[#This Row],[O2R4_P1]:[O2R22_P3]])</f>
        <v>0</v>
      </c>
      <c r="EM105" s="127" t="str">
        <f>IFERROR(AVERAGEIF(RD[[#This Row],[POA_UP_MCR (KWh/m2)]:[POA_UP_Ph3 (KWh/m2)2]],"&lt;&gt;0",RD[[#This Row],[POA_UP_MCR (KWh/m2)]:[POA_UP_Ph3 (KWh/m2)2]]),"")</f>
        <v/>
      </c>
      <c r="EN105" s="127" t="str">
        <f>IFERROR(AVERAGEIF(RD[[#This Row],[POA_Down_MCR (KWh/m2)]:[POA_Down_Ph3 (KWh/m2)22]],"&lt;&gt;0",RD[[#This Row],[POA_Down_MCR (KWh/m2)]:[POA_Down_Ph3 (KWh/m2)22]]),"")</f>
        <v/>
      </c>
      <c r="EO105" s="127" t="str">
        <f>IFERROR(AVERAGEIF(RD[[#This Row],[GHI_UP_MCR (KWh/m2)]:[GHI_UP_IS1 (KWh/m2)]],"&lt;&gt;0",RD[[#This Row],[GHI_UP_MCR (KWh/m2)]:[GHI_UP_IS1 (KWh/m2)]]),"")</f>
        <v/>
      </c>
      <c r="EP105" s="127" t="str">
        <f>IFERROR(AVERAGEIF(RD[[#This Row],[GHI_Down_MCR (KWh/m2)]:[GHI_Down_IS1 (KWh/m2)]],"&lt;&gt;0",RD[[#This Row],[GHI_Down_MCR (KWh/m2)]:[GHI_Down_IS1 (KWh/m2)]]),"")</f>
        <v/>
      </c>
      <c r="EQ105" s="128"/>
      <c r="ER105" s="128"/>
      <c r="ES105" s="128"/>
      <c r="ET105" s="128"/>
      <c r="EU105" s="128"/>
      <c r="EV105" s="128"/>
      <c r="EW105" s="128"/>
      <c r="EX105" s="128"/>
      <c r="EY105" s="128"/>
      <c r="EZ105" s="128"/>
      <c r="FA105" s="128"/>
      <c r="FB105" s="128"/>
      <c r="FC105" s="128"/>
      <c r="FD105" s="128"/>
      <c r="FE105" s="128"/>
      <c r="FF105" s="128"/>
      <c r="FG105" s="128"/>
      <c r="FH105" s="292" t="str">
        <f>IF((RD[[#This Row],[33 kV_Wind_F1_Ex]]-EQ104)*165000&lt;=0,"",(RD[[#This Row],[33 kV_Wind_F1_Ex]]-EQ104)*165000)</f>
        <v/>
      </c>
      <c r="FI105" s="292" t="str">
        <f>IF((RD[[#This Row],[33 kV_Wind_F2_Ex]]-ER104)*165000&lt;=0,"",(RD[[#This Row],[33 kV_Wind_F2_Ex]]-ER104)*165000)</f>
        <v/>
      </c>
      <c r="FJ105" s="131" t="str">
        <f>IF((RD[[#This Row],[33 kV_Wind_F3_Ex]]-ES104)*225000&lt;=0,"",(RD[[#This Row],[33 kV_Wind_F3_Ex]]-ES104)*225000)</f>
        <v/>
      </c>
      <c r="FK105" s="131" t="str">
        <f>IF((RD[[#This Row],[33 kV_Wind_F4_Ex]]-ET104)*165000&lt;=0,"",(RD[[#This Row],[33 kV_Wind_F4_Ex]]-ET104)*165000)</f>
        <v/>
      </c>
      <c r="FL105" s="228" t="str">
        <f>IF((RD[[#This Row],[33 kV_Solar_F1_Ex]]-EU104)*225000&lt;=0,"",(RD[[#This Row],[33 kV_Solar_F1_Ex]]-EU104)*225000)</f>
        <v/>
      </c>
      <c r="FM105" s="132" t="str">
        <f>IF((RD[[#This Row],[33kV_Solar_F2_Ex]]-EV104)*225000&lt;=0,"",(RD[[#This Row],[33kV_Solar_F2_Ex]]-EV104)*225000)</f>
        <v/>
      </c>
      <c r="FN105" s="320"/>
      <c r="FO105" s="131" t="str">
        <f>IF((RD[[#This Row],[33kV_Solar_F4_Ex]]-EX104)*225000&lt;=0,"",(RD[[#This Row],[33kV_Solar_F4_Ex]]-EX104)*225000)</f>
        <v/>
      </c>
      <c r="FP105" s="292">
        <f>IF((RD[[#This Row],[33kV_OG1_Ex]]-EY104)*1000&lt;=0,0,(RD[[#This Row],[33kV_OG1_Ex]]-EY104)*1000)</f>
        <v>0</v>
      </c>
      <c r="FQ105" s="228">
        <f>IFERROR(IF((RD[[#This Row],[33kV_OG2_Ex]]-EZ104)*1000&lt;=0,0,(RD[[#This Row],[33kV_OG2_Ex]]-EZ104)*1000),0)</f>
        <v>0</v>
      </c>
      <c r="FR105" s="132">
        <f>IF((RD[[#This Row],[220kV_TX1_Ex]]-FA104)*800000&lt;=0,0,(RD[[#This Row],[220kV_TX1_Ex]]-FA104)*800000)</f>
        <v>0</v>
      </c>
      <c r="FS105" s="228">
        <f>IF((RD[[#This Row],[220kV_Tx2_Ex]]-FB104)*800000&lt;=0,0,(RD[[#This Row],[220kV_Tx2_Ex]]-FB104)*800000)</f>
        <v>0</v>
      </c>
      <c r="FT105" s="292">
        <f>IF((RD[[#This Row],[220kV_TL_TVM_Ex]]-FC104)*1600000&lt;=0,0,(RD[[#This Row],[220kV_TL_TVM_Ex]]-FC104)*1600000)</f>
        <v>0</v>
      </c>
      <c r="FU105" s="292" t="str">
        <f>IF((RD[[#This Row],[220kV_C&amp;R_PQM_Ex]]-FD104)*1600000&lt;=0,"",(RD[[#This Row],[220kV_C&amp;R_PQM_Ex]]-FD104)*1600000)</f>
        <v/>
      </c>
      <c r="FV105" s="228">
        <f>IFERROR(IF((RD[[#This Row],[220KV_C&amp;R_PQM_Im]]-FE104)*1600000&lt;=0,0,(RD[[#This Row],[220KV_C&amp;R_PQM_Im]]-FE104)*1600000),"")</f>
        <v>0</v>
      </c>
      <c r="FW105" s="228">
        <f>(RD[[#This Row],[33kV_Aux1_Im]]-FB102)</f>
        <v>-133.11000000000001</v>
      </c>
      <c r="FX105" s="228" t="str">
        <f>IF((RD[[#This Row],[33kV_Aux2_Im]]-FG104)*1000&lt;=0,"",(RD[[#This Row],[33kV_Aux2_Im]]-FG104)*1000)</f>
        <v/>
      </c>
      <c r="FY105" s="292">
        <f>IFERROR(RD[[#This Row],[33kV_OG1_Energy (MWh)]]+RD[[#This Row],[33kV_OG2_Energy (MWh)]],"")</f>
        <v>0</v>
      </c>
      <c r="FZ105" s="292">
        <f>IFERROR(RD[[#This Row],[220kV_TL_TVM Energy (MWh)]]-RD[[#This Row],[220KV_C&amp;R_PQM_im (MWh)]],"")</f>
        <v>0</v>
      </c>
      <c r="GA105" s="229" t="str">
        <f>IFERROR(RD[[#This Row],[33 kV Total Export (MWH)]]/RD[[#This Row],[220 KV Net Export (MWh)]]-1,"")</f>
        <v/>
      </c>
      <c r="GB105" s="230">
        <f>IFERROR((RD[[#This Row],[Sunset Time (POA&lt;20 W/m2)]]-RD[[#This Row],[Sunrise Time (POA&gt;20 W/m2)]])*24,0)</f>
        <v>0</v>
      </c>
      <c r="GC10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05" s="57">
        <f t="shared" si="198"/>
        <v>0</v>
      </c>
      <c r="GE105" s="143">
        <v>168.03</v>
      </c>
      <c r="GF105" s="57">
        <f t="shared" si="204"/>
        <v>0</v>
      </c>
      <c r="GG105" s="8">
        <f>IFERROR(RD[[#This Row],[Wind Export (33 kV)]]*(1-RD[[#This Row],[33 kV Line Loss (%)]]),RD[[#This Row],[Wind Export (33 kV)]])</f>
        <v>0</v>
      </c>
      <c r="GH105" s="321"/>
      <c r="GI105" s="321"/>
      <c r="GJ105" t="str">
        <f>IFERROR(RD[[#This Row],[E_AC (WPR)]]/RD[[#This Row],[E_DC (WPR)]],"")</f>
        <v/>
      </c>
    </row>
    <row r="106" spans="1:192">
      <c r="A106" s="124">
        <f t="shared" si="201"/>
        <v>45846</v>
      </c>
      <c r="B106" s="129">
        <f>YEAR(RD[[#This Row],[Date]])+IF(MONTH(RD[[#This Row],[Date]])&gt;=4,1,0)</f>
        <v>2026</v>
      </c>
      <c r="C106" s="129">
        <f>YEAR(RD[[#This Row],[Date]])</f>
        <v>2025</v>
      </c>
      <c r="D106" s="130">
        <f t="shared" si="203"/>
        <v>45839</v>
      </c>
      <c r="E106" s="129">
        <f>DAY(EOMONTH(RD[[#This Row],[Date]],0))</f>
        <v>31</v>
      </c>
      <c r="F106" s="317"/>
      <c r="G106" s="317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126"/>
      <c r="AI106" s="126"/>
      <c r="AJ106" s="126"/>
      <c r="AK106" s="126"/>
      <c r="AL106" s="126"/>
      <c r="AM106" s="126"/>
      <c r="AN106" s="126"/>
      <c r="AO106" s="126"/>
      <c r="AP106" s="126"/>
      <c r="AQ106" s="126"/>
      <c r="AR106" s="126"/>
      <c r="AS106" s="126"/>
      <c r="AT106" s="126"/>
      <c r="AU106" s="126"/>
      <c r="AV106" s="126"/>
      <c r="AW106" s="126"/>
      <c r="AX106" s="126"/>
      <c r="AY106" s="126"/>
      <c r="AZ106" s="126"/>
      <c r="BA106" s="126"/>
      <c r="BB106" s="126"/>
      <c r="BC106" s="126"/>
      <c r="BD106" s="126"/>
      <c r="BE106" s="126"/>
      <c r="BF106" s="126"/>
      <c r="BG106" s="126"/>
      <c r="BH106" s="126"/>
      <c r="BI106" s="126"/>
      <c r="BJ106" s="126"/>
      <c r="BK106" s="126"/>
      <c r="BL106" s="126"/>
      <c r="BM106" s="126"/>
      <c r="BN106" s="126"/>
      <c r="BO106" s="126"/>
      <c r="BP106" s="126"/>
      <c r="BQ106" s="126"/>
      <c r="BR106" s="126"/>
      <c r="BS106" s="126"/>
      <c r="BT106" s="126"/>
      <c r="BU106" s="126"/>
      <c r="BV106" s="126"/>
      <c r="BW106" s="126"/>
      <c r="BX106" s="126"/>
      <c r="BY106" s="126"/>
      <c r="BZ106" s="126"/>
      <c r="CA106" s="126"/>
      <c r="CB106" s="126"/>
      <c r="CC106" s="126"/>
      <c r="CD106" s="126"/>
      <c r="CE106" s="126"/>
      <c r="CF106" s="126"/>
      <c r="CG106" s="126"/>
      <c r="CH106" s="126"/>
      <c r="CI106" s="126"/>
      <c r="CJ106" s="126"/>
      <c r="CK106" s="126"/>
      <c r="CL106" s="126"/>
      <c r="CM106" s="126"/>
      <c r="CN106" s="126"/>
      <c r="CO106" s="126"/>
      <c r="CP106" s="126"/>
      <c r="CQ106" s="126"/>
      <c r="CR106" s="126"/>
      <c r="CS106" s="126"/>
      <c r="CT106" s="126"/>
      <c r="CU106" s="126"/>
      <c r="CV106" s="126"/>
      <c r="CW106" s="126"/>
      <c r="CX106" s="126"/>
      <c r="CY106" s="126"/>
      <c r="CZ106" s="126"/>
      <c r="DA106" s="126"/>
      <c r="DB106" s="126"/>
      <c r="DC106" s="126"/>
      <c r="DD106" s="289"/>
      <c r="DE106" s="289"/>
      <c r="DF106" s="289"/>
      <c r="DG106" s="289"/>
      <c r="DH106" s="289"/>
      <c r="DI106" s="289"/>
      <c r="DJ106" s="289"/>
      <c r="DK106" s="289"/>
      <c r="DL106" s="289"/>
      <c r="DM106" s="289"/>
      <c r="DN106" s="289"/>
      <c r="DO106" s="289"/>
      <c r="DP106" s="289"/>
      <c r="DQ106" s="289"/>
      <c r="DR106" s="289"/>
      <c r="DS106" s="289"/>
      <c r="DT106" s="289"/>
      <c r="DU106" s="289"/>
      <c r="DV106" s="289"/>
      <c r="DW106" s="289"/>
      <c r="DX106" s="289"/>
      <c r="DY106" s="289"/>
      <c r="DZ106" s="289"/>
      <c r="EA106" s="289"/>
      <c r="EB106" s="318">
        <f>SUM(RD[[#This Row],[IS1_Inv1_M1]:[IS1_Inv1_M2]])</f>
        <v>0</v>
      </c>
      <c r="EC106" s="318">
        <f>SUM(RD[[#This Row],[IS2_Inv1_M1]:[IS5_Inv1_M4]])</f>
        <v>0</v>
      </c>
      <c r="ED106" s="318">
        <f>SUM(RD[[#This Row],[IS6_Inv1_M1]:[IS6_Inv2_M2]])+SUM(RD[[#This Row],[IS8_Inv1_M1]:[IS8_Inv4_M2]])</f>
        <v>0</v>
      </c>
      <c r="EE106" s="318">
        <f>SUM(RD[[#This Row],[IS7_Inv1_M1]:[IS7_Inv1_M2]])</f>
        <v>0</v>
      </c>
      <c r="EF106" s="318">
        <f>SUM(RD[[#This Row],[IS9_Inv1_M1]:[IS12_Inv2_M4]])</f>
        <v>0</v>
      </c>
      <c r="EG106" s="318">
        <f>SUM(RD[[#This Row],[IS13_Inv1_M1]:[IS14_Inv1_M4]])</f>
        <v>0</v>
      </c>
      <c r="EH106" s="318">
        <f>SUM(RD[[#This Row],[IS15_Inv1_M1]:[IS15_Inv2_M1]])</f>
        <v>0</v>
      </c>
      <c r="EI106" s="127">
        <f>SUM(RD[[#This Row],[IS16_Inv1_M1]:[IS17_Inv2_M2]])</f>
        <v>0</v>
      </c>
      <c r="EJ106" s="127">
        <f>SUM(RD[[#This Row],[IS18_Inv1_M1]:[IS19_Inv2_M2]])</f>
        <v>0</v>
      </c>
      <c r="EK106" s="127">
        <f>SUM(RD[[#This Row],[IS20_Inv1_M1]:[IS20_Inv2_M2]])</f>
        <v>0</v>
      </c>
      <c r="EL106" s="290">
        <f>SUM(RD[[#This Row],[O2R4_P1]:[O2R22_P3]])</f>
        <v>0</v>
      </c>
      <c r="EM106" s="127" t="str">
        <f>IFERROR(AVERAGEIF(RD[[#This Row],[POA_UP_MCR (KWh/m2)]:[POA_UP_Ph3 (KWh/m2)2]],"&lt;&gt;0",RD[[#This Row],[POA_UP_MCR (KWh/m2)]:[POA_UP_Ph3 (KWh/m2)2]]),"")</f>
        <v/>
      </c>
      <c r="EN106" s="127" t="str">
        <f>IFERROR(AVERAGEIF(RD[[#This Row],[POA_Down_MCR (KWh/m2)]:[POA_Down_Ph3 (KWh/m2)22]],"&lt;&gt;0",RD[[#This Row],[POA_Down_MCR (KWh/m2)]:[POA_Down_Ph3 (KWh/m2)22]]),"")</f>
        <v/>
      </c>
      <c r="EO106" s="127" t="str">
        <f>IFERROR(AVERAGEIF(RD[[#This Row],[GHI_UP_MCR (KWh/m2)]:[GHI_UP_IS1 (KWh/m2)]],"&lt;&gt;0",RD[[#This Row],[GHI_UP_MCR (KWh/m2)]:[GHI_UP_IS1 (KWh/m2)]]),"")</f>
        <v/>
      </c>
      <c r="EP106" s="127" t="str">
        <f>IFERROR(AVERAGEIF(RD[[#This Row],[GHI_Down_MCR (KWh/m2)]:[GHI_Down_IS1 (KWh/m2)]],"&lt;&gt;0",RD[[#This Row],[GHI_Down_MCR (KWh/m2)]:[GHI_Down_IS1 (KWh/m2)]]),"")</f>
        <v/>
      </c>
      <c r="EQ106" s="128"/>
      <c r="ER106" s="128"/>
      <c r="ES106" s="128"/>
      <c r="ET106" s="128"/>
      <c r="EU106" s="128"/>
      <c r="EV106" s="128"/>
      <c r="EW106" s="128"/>
      <c r="EX106" s="128"/>
      <c r="EY106" s="128"/>
      <c r="EZ106" s="128"/>
      <c r="FA106" s="128"/>
      <c r="FB106" s="128"/>
      <c r="FC106" s="128"/>
      <c r="FD106" s="128"/>
      <c r="FE106" s="128"/>
      <c r="FF106" s="128"/>
      <c r="FG106" s="128"/>
      <c r="FH106" s="292" t="str">
        <f>IF((RD[[#This Row],[33 kV_Wind_F1_Ex]]-EQ105)*165000&lt;=0,"",(RD[[#This Row],[33 kV_Wind_F1_Ex]]-EQ105)*165000)</f>
        <v/>
      </c>
      <c r="FI106" s="292" t="str">
        <f>IF((RD[[#This Row],[33 kV_Wind_F2_Ex]]-ER105)*165000&lt;=0,"",(RD[[#This Row],[33 kV_Wind_F2_Ex]]-ER105)*165000)</f>
        <v/>
      </c>
      <c r="FJ106" s="131" t="str">
        <f>IF((RD[[#This Row],[33 kV_Wind_F3_Ex]]-ES105)*225000&lt;=0,"",(RD[[#This Row],[33 kV_Wind_F3_Ex]]-ES105)*225000)</f>
        <v/>
      </c>
      <c r="FK106" s="131" t="str">
        <f>IF((RD[[#This Row],[33 kV_Wind_F4_Ex]]-ET105)*165000&lt;=0,"",(RD[[#This Row],[33 kV_Wind_F4_Ex]]-ET105)*165000)</f>
        <v/>
      </c>
      <c r="FL106" s="228" t="str">
        <f>IF((RD[[#This Row],[33 kV_Solar_F1_Ex]]-EU105)*225000&lt;=0,"",(RD[[#This Row],[33 kV_Solar_F1_Ex]]-EU105)*225000)</f>
        <v/>
      </c>
      <c r="FM106" s="132" t="str">
        <f>IF((RD[[#This Row],[33kV_Solar_F2_Ex]]-EV105)*225000&lt;=0,"",(RD[[#This Row],[33kV_Solar_F2_Ex]]-EV105)*225000)</f>
        <v/>
      </c>
      <c r="FN106" s="320"/>
      <c r="FO106" s="131" t="str">
        <f>IF((RD[[#This Row],[33kV_Solar_F4_Ex]]-EX105)*225000&lt;=0,"",(RD[[#This Row],[33kV_Solar_F4_Ex]]-EX105)*225000)</f>
        <v/>
      </c>
      <c r="FP106" s="292">
        <f>IF((RD[[#This Row],[33kV_OG1_Ex]]-EY105)*1000&lt;=0,0,(RD[[#This Row],[33kV_OG1_Ex]]-EY105)*1000)</f>
        <v>0</v>
      </c>
      <c r="FQ106" s="228">
        <f>IFERROR(IF((RD[[#This Row],[33kV_OG2_Ex]]-EZ105)*1000&lt;=0,0,(RD[[#This Row],[33kV_OG2_Ex]]-EZ105)*1000),0)</f>
        <v>0</v>
      </c>
      <c r="FR106" s="132">
        <f>IF((RD[[#This Row],[220kV_TX1_Ex]]-FA105)*800000&lt;=0,0,(RD[[#This Row],[220kV_TX1_Ex]]-FA105)*800000)</f>
        <v>0</v>
      </c>
      <c r="FS106" s="228">
        <f>IF((RD[[#This Row],[220kV_Tx2_Ex]]-FB105)*800000&lt;=0,0,(RD[[#This Row],[220kV_Tx2_Ex]]-FB105)*800000)</f>
        <v>0</v>
      </c>
      <c r="FT106" s="292">
        <f>IF((RD[[#This Row],[220kV_TL_TVM_Ex]]-FC105)*1600000&lt;=0,0,(RD[[#This Row],[220kV_TL_TVM_Ex]]-FC105)*1600000)</f>
        <v>0</v>
      </c>
      <c r="FU106" s="292" t="str">
        <f>IF((RD[[#This Row],[220kV_C&amp;R_PQM_Ex]]-FD105)*1600000&lt;=0,"",(RD[[#This Row],[220kV_C&amp;R_PQM_Ex]]-FD105)*1600000)</f>
        <v/>
      </c>
      <c r="FV106" s="228">
        <f>IFERROR(IF((RD[[#This Row],[220KV_C&amp;R_PQM_Im]]-FE105)*1600000&lt;=0,0,(RD[[#This Row],[220KV_C&amp;R_PQM_Im]]-FE105)*1600000),"")</f>
        <v>0</v>
      </c>
      <c r="FW106" s="228">
        <f>(RD[[#This Row],[33kV_Aux1_Im]]-FB103)</f>
        <v>-134.53</v>
      </c>
      <c r="FX106" s="228" t="str">
        <f>IF((RD[[#This Row],[33kV_Aux2_Im]]-FG105)*1000&lt;=0,"",(RD[[#This Row],[33kV_Aux2_Im]]-FG105)*1000)</f>
        <v/>
      </c>
      <c r="FY106" s="292">
        <f>IFERROR(RD[[#This Row],[33kV_OG1_Energy (MWh)]]+RD[[#This Row],[33kV_OG2_Energy (MWh)]],"")</f>
        <v>0</v>
      </c>
      <c r="FZ106" s="292">
        <f>IFERROR(RD[[#This Row],[220kV_TL_TVM Energy (MWh)]]-RD[[#This Row],[220KV_C&amp;R_PQM_im (MWh)]],"")</f>
        <v>0</v>
      </c>
      <c r="GA106" s="229" t="str">
        <f>IFERROR(RD[[#This Row],[33 kV Total Export (MWH)]]/RD[[#This Row],[220 KV Net Export (MWh)]]-1,"")</f>
        <v/>
      </c>
      <c r="GB106" s="230">
        <f>IFERROR((RD[[#This Row],[Sunset Time (POA&lt;20 W/m2)]]-RD[[#This Row],[Sunrise Time (POA&gt;20 W/m2)]])*24,0)</f>
        <v>0</v>
      </c>
      <c r="GC10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06" s="57">
        <f t="shared" si="198"/>
        <v>0</v>
      </c>
      <c r="GE106" s="143">
        <v>168.03</v>
      </c>
      <c r="GF106" s="57">
        <f t="shared" si="204"/>
        <v>0</v>
      </c>
      <c r="GG106" s="8">
        <f>IFERROR(RD[[#This Row],[Wind Export (33 kV)]]*(1-RD[[#This Row],[33 kV Line Loss (%)]]),RD[[#This Row],[Wind Export (33 kV)]])</f>
        <v>0</v>
      </c>
      <c r="GH106" s="321"/>
      <c r="GI106" s="321"/>
      <c r="GJ106" t="str">
        <f>IFERROR(RD[[#This Row],[E_AC (WPR)]]/RD[[#This Row],[E_DC (WPR)]],"")</f>
        <v/>
      </c>
    </row>
    <row r="107" spans="1:192">
      <c r="A107" s="124">
        <f t="shared" si="201"/>
        <v>45847</v>
      </c>
      <c r="B107" s="129">
        <f>YEAR(RD[[#This Row],[Date]])+IF(MONTH(RD[[#This Row],[Date]])&gt;=4,1,0)</f>
        <v>2026</v>
      </c>
      <c r="C107" s="129">
        <f>YEAR(RD[[#This Row],[Date]])</f>
        <v>2025</v>
      </c>
      <c r="D107" s="130">
        <f t="shared" si="203"/>
        <v>45839</v>
      </c>
      <c r="E107" s="129">
        <f>DAY(EOMONTH(RD[[#This Row],[Date]],0))</f>
        <v>31</v>
      </c>
      <c r="F107" s="317"/>
      <c r="G107" s="317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  <c r="AQ107" s="126"/>
      <c r="AR107" s="126"/>
      <c r="AS107" s="126"/>
      <c r="AT107" s="126"/>
      <c r="AU107" s="126"/>
      <c r="AV107" s="126"/>
      <c r="AW107" s="126"/>
      <c r="AX107" s="126"/>
      <c r="AY107" s="126"/>
      <c r="AZ107" s="126"/>
      <c r="BA107" s="126"/>
      <c r="BB107" s="126"/>
      <c r="BC107" s="126"/>
      <c r="BD107" s="126"/>
      <c r="BE107" s="126"/>
      <c r="BF107" s="126"/>
      <c r="BG107" s="126"/>
      <c r="BH107" s="126"/>
      <c r="BI107" s="126"/>
      <c r="BJ107" s="126"/>
      <c r="BK107" s="126"/>
      <c r="BL107" s="126"/>
      <c r="BM107" s="126"/>
      <c r="BN107" s="126"/>
      <c r="BO107" s="126"/>
      <c r="BP107" s="126"/>
      <c r="BQ107" s="126"/>
      <c r="BR107" s="126"/>
      <c r="BS107" s="126"/>
      <c r="BT107" s="126"/>
      <c r="BU107" s="126"/>
      <c r="BV107" s="126"/>
      <c r="BW107" s="126"/>
      <c r="BX107" s="126"/>
      <c r="BY107" s="126"/>
      <c r="BZ107" s="126"/>
      <c r="CA107" s="126"/>
      <c r="CB107" s="126"/>
      <c r="CC107" s="126"/>
      <c r="CD107" s="126"/>
      <c r="CE107" s="126"/>
      <c r="CF107" s="126"/>
      <c r="CG107" s="126"/>
      <c r="CH107" s="126"/>
      <c r="CI107" s="126"/>
      <c r="CJ107" s="126"/>
      <c r="CK107" s="126"/>
      <c r="CL107" s="126"/>
      <c r="CM107" s="126"/>
      <c r="CN107" s="126"/>
      <c r="CO107" s="126"/>
      <c r="CP107" s="126"/>
      <c r="CQ107" s="126"/>
      <c r="CR107" s="126"/>
      <c r="CS107" s="126"/>
      <c r="CT107" s="126"/>
      <c r="CU107" s="126"/>
      <c r="CV107" s="126"/>
      <c r="CW107" s="126"/>
      <c r="CX107" s="126"/>
      <c r="CY107" s="126"/>
      <c r="CZ107" s="126"/>
      <c r="DA107" s="126"/>
      <c r="DB107" s="126"/>
      <c r="DC107" s="126"/>
      <c r="DD107" s="289"/>
      <c r="DE107" s="289"/>
      <c r="DF107" s="289"/>
      <c r="DG107" s="289"/>
      <c r="DH107" s="289"/>
      <c r="DI107" s="289"/>
      <c r="DJ107" s="289"/>
      <c r="DK107" s="289"/>
      <c r="DL107" s="289"/>
      <c r="DM107" s="289"/>
      <c r="DN107" s="289"/>
      <c r="DO107" s="289"/>
      <c r="DP107" s="289"/>
      <c r="DQ107" s="289"/>
      <c r="DR107" s="289"/>
      <c r="DS107" s="289"/>
      <c r="DT107" s="289"/>
      <c r="DU107" s="289"/>
      <c r="DV107" s="289"/>
      <c r="DW107" s="289"/>
      <c r="DX107" s="289"/>
      <c r="DY107" s="289"/>
      <c r="DZ107" s="289"/>
      <c r="EA107" s="289"/>
      <c r="EB107" s="318">
        <f>SUM(RD[[#This Row],[IS1_Inv1_M1]:[IS1_Inv1_M2]])</f>
        <v>0</v>
      </c>
      <c r="EC107" s="318">
        <f>SUM(RD[[#This Row],[IS2_Inv1_M1]:[IS5_Inv1_M4]])</f>
        <v>0</v>
      </c>
      <c r="ED107" s="318">
        <f>SUM(RD[[#This Row],[IS6_Inv1_M1]:[IS6_Inv2_M2]])+SUM(RD[[#This Row],[IS8_Inv1_M1]:[IS8_Inv4_M2]])</f>
        <v>0</v>
      </c>
      <c r="EE107" s="318">
        <f>SUM(RD[[#This Row],[IS7_Inv1_M1]:[IS7_Inv1_M2]])</f>
        <v>0</v>
      </c>
      <c r="EF107" s="318">
        <f>SUM(RD[[#This Row],[IS9_Inv1_M1]:[IS12_Inv2_M4]])</f>
        <v>0</v>
      </c>
      <c r="EG107" s="318">
        <f>SUM(RD[[#This Row],[IS13_Inv1_M1]:[IS14_Inv1_M4]])</f>
        <v>0</v>
      </c>
      <c r="EH107" s="318">
        <f>SUM(RD[[#This Row],[IS15_Inv1_M1]:[IS15_Inv2_M1]])</f>
        <v>0</v>
      </c>
      <c r="EI107" s="127">
        <f>SUM(RD[[#This Row],[IS16_Inv1_M1]:[IS17_Inv2_M2]])</f>
        <v>0</v>
      </c>
      <c r="EJ107" s="127">
        <f>SUM(RD[[#This Row],[IS18_Inv1_M1]:[IS19_Inv2_M2]])</f>
        <v>0</v>
      </c>
      <c r="EK107" s="127">
        <f>SUM(RD[[#This Row],[IS20_Inv1_M1]:[IS20_Inv2_M2]])</f>
        <v>0</v>
      </c>
      <c r="EL107" s="290">
        <f>SUM(RD[[#This Row],[O2R4_P1]:[O2R22_P3]])</f>
        <v>0</v>
      </c>
      <c r="EM107" s="127" t="str">
        <f>IFERROR(AVERAGEIF(RD[[#This Row],[POA_UP_MCR (KWh/m2)]:[POA_UP_Ph3 (KWh/m2)2]],"&lt;&gt;0",RD[[#This Row],[POA_UP_MCR (KWh/m2)]:[POA_UP_Ph3 (KWh/m2)2]]),"")</f>
        <v/>
      </c>
      <c r="EN107" s="127" t="str">
        <f>IFERROR(AVERAGEIF(RD[[#This Row],[POA_Down_MCR (KWh/m2)]:[POA_Down_Ph3 (KWh/m2)22]],"&lt;&gt;0",RD[[#This Row],[POA_Down_MCR (KWh/m2)]:[POA_Down_Ph3 (KWh/m2)22]]),"")</f>
        <v/>
      </c>
      <c r="EO107" s="127" t="str">
        <f>IFERROR(AVERAGEIF(RD[[#This Row],[GHI_UP_MCR (KWh/m2)]:[GHI_UP_IS1 (KWh/m2)]],"&lt;&gt;0",RD[[#This Row],[GHI_UP_MCR (KWh/m2)]:[GHI_UP_IS1 (KWh/m2)]]),"")</f>
        <v/>
      </c>
      <c r="EP107" s="127" t="str">
        <f>IFERROR(AVERAGEIF(RD[[#This Row],[GHI_Down_MCR (KWh/m2)]:[GHI_Down_IS1 (KWh/m2)]],"&lt;&gt;0",RD[[#This Row],[GHI_Down_MCR (KWh/m2)]:[GHI_Down_IS1 (KWh/m2)]]),"")</f>
        <v/>
      </c>
      <c r="EQ107" s="128"/>
      <c r="ER107" s="128"/>
      <c r="ES107" s="128"/>
      <c r="ET107" s="128"/>
      <c r="EU107" s="128"/>
      <c r="EV107" s="128"/>
      <c r="EW107" s="128"/>
      <c r="EX107" s="128"/>
      <c r="EY107" s="128"/>
      <c r="EZ107" s="128"/>
      <c r="FA107" s="128"/>
      <c r="FB107" s="128"/>
      <c r="FC107" s="128"/>
      <c r="FD107" s="128"/>
      <c r="FE107" s="128"/>
      <c r="FF107" s="128"/>
      <c r="FG107" s="128"/>
      <c r="FH107" s="292" t="str">
        <f>IF((RD[[#This Row],[33 kV_Wind_F1_Ex]]-EQ106)*165000&lt;=0,"",(RD[[#This Row],[33 kV_Wind_F1_Ex]]-EQ106)*165000)</f>
        <v/>
      </c>
      <c r="FI107" s="292" t="str">
        <f>IF((RD[[#This Row],[33 kV_Wind_F2_Ex]]-ER106)*165000&lt;=0,"",(RD[[#This Row],[33 kV_Wind_F2_Ex]]-ER106)*165000)</f>
        <v/>
      </c>
      <c r="FJ107" s="131" t="str">
        <f>IF((RD[[#This Row],[33 kV_Wind_F3_Ex]]-ES106)*225000&lt;=0,"",(RD[[#This Row],[33 kV_Wind_F3_Ex]]-ES106)*225000)</f>
        <v/>
      </c>
      <c r="FK107" s="131" t="str">
        <f>IF((RD[[#This Row],[33 kV_Wind_F4_Ex]]-ET106)*165000&lt;=0,"",(RD[[#This Row],[33 kV_Wind_F4_Ex]]-ET106)*165000)</f>
        <v/>
      </c>
      <c r="FL107" s="228" t="str">
        <f>IF((RD[[#This Row],[33 kV_Solar_F1_Ex]]-EU106)*225000&lt;=0,"",(RD[[#This Row],[33 kV_Solar_F1_Ex]]-EU106)*225000)</f>
        <v/>
      </c>
      <c r="FM107" s="132" t="str">
        <f>IF((RD[[#This Row],[33kV_Solar_F2_Ex]]-EV106)*225000&lt;=0,"",(RD[[#This Row],[33kV_Solar_F2_Ex]]-EV106)*225000)</f>
        <v/>
      </c>
      <c r="FN107" s="320"/>
      <c r="FO107" s="131" t="str">
        <f>IF((RD[[#This Row],[33kV_Solar_F4_Ex]]-EX106)*225000&lt;=0,"",(RD[[#This Row],[33kV_Solar_F4_Ex]]-EX106)*225000)</f>
        <v/>
      </c>
      <c r="FP107" s="292">
        <f>IF((RD[[#This Row],[33kV_OG1_Ex]]-EY106)*1000&lt;=0,0,(RD[[#This Row],[33kV_OG1_Ex]]-EY106)*1000)</f>
        <v>0</v>
      </c>
      <c r="FQ107" s="228">
        <f>IFERROR(IF((RD[[#This Row],[33kV_OG2_Ex]]-EZ106)*1000&lt;=0,0,(RD[[#This Row],[33kV_OG2_Ex]]-EZ106)*1000),0)</f>
        <v>0</v>
      </c>
      <c r="FR107" s="132">
        <f>IF((RD[[#This Row],[220kV_TX1_Ex]]-FA106)*800000&lt;=0,0,(RD[[#This Row],[220kV_TX1_Ex]]-FA106)*800000)</f>
        <v>0</v>
      </c>
      <c r="FS107" s="228">
        <f>IF((RD[[#This Row],[220kV_Tx2_Ex]]-FB106)*800000&lt;=0,0,(RD[[#This Row],[220kV_Tx2_Ex]]-FB106)*800000)</f>
        <v>0</v>
      </c>
      <c r="FT107" s="292">
        <f>IF((RD[[#This Row],[220kV_TL_TVM_Ex]]-FC106)*1600000&lt;=0,0,(RD[[#This Row],[220kV_TL_TVM_Ex]]-FC106)*1600000)</f>
        <v>0</v>
      </c>
      <c r="FU107" s="292" t="str">
        <f>IF((RD[[#This Row],[220kV_C&amp;R_PQM_Ex]]-FD106)*1600000&lt;=0,"",(RD[[#This Row],[220kV_C&amp;R_PQM_Ex]]-FD106)*1600000)</f>
        <v/>
      </c>
      <c r="FV107" s="228">
        <f>IFERROR(IF((RD[[#This Row],[220KV_C&amp;R_PQM_Im]]-FE106)*1600000&lt;=0,0,(RD[[#This Row],[220KV_C&amp;R_PQM_Im]]-FE106)*1600000),"")</f>
        <v>0</v>
      </c>
      <c r="FW107" s="228">
        <f>(RD[[#This Row],[33kV_Aux1_Im]]-FB104)</f>
        <v>-136.1</v>
      </c>
      <c r="FX107" s="228" t="str">
        <f>IF((RD[[#This Row],[33kV_Aux2_Im]]-FG106)*1000&lt;=0,"",(RD[[#This Row],[33kV_Aux2_Im]]-FG106)*1000)</f>
        <v/>
      </c>
      <c r="FY107" s="292">
        <f>IFERROR(RD[[#This Row],[33kV_OG1_Energy (MWh)]]+RD[[#This Row],[33kV_OG2_Energy (MWh)]],"")</f>
        <v>0</v>
      </c>
      <c r="FZ107" s="292">
        <f>IFERROR(RD[[#This Row],[220kV_TL_TVM Energy (MWh)]]-RD[[#This Row],[220KV_C&amp;R_PQM_im (MWh)]],"")</f>
        <v>0</v>
      </c>
      <c r="GA107" s="229" t="str">
        <f>IFERROR(RD[[#This Row],[33 kV Total Export (MWH)]]/RD[[#This Row],[220 KV Net Export (MWh)]]-1,"")</f>
        <v/>
      </c>
      <c r="GB107" s="230">
        <f>IFERROR((RD[[#This Row],[Sunset Time (POA&lt;20 W/m2)]]-RD[[#This Row],[Sunrise Time (POA&gt;20 W/m2)]])*24,0)</f>
        <v>0</v>
      </c>
      <c r="GC10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07" s="57">
        <f t="shared" si="198"/>
        <v>0</v>
      </c>
      <c r="GE107" s="143">
        <v>168.03</v>
      </c>
      <c r="GF107" s="57">
        <f t="shared" si="204"/>
        <v>0</v>
      </c>
      <c r="GG107" s="8">
        <f>IFERROR(RD[[#This Row],[Wind Export (33 kV)]]*(1-RD[[#This Row],[33 kV Line Loss (%)]]),RD[[#This Row],[Wind Export (33 kV)]])</f>
        <v>0</v>
      </c>
      <c r="GH107" s="321"/>
      <c r="GI107" s="321"/>
      <c r="GJ107" t="str">
        <f>IFERROR(RD[[#This Row],[E_AC (WPR)]]/RD[[#This Row],[E_DC (WPR)]],"")</f>
        <v/>
      </c>
    </row>
    <row r="108" spans="1:192">
      <c r="A108" s="124">
        <f t="shared" si="201"/>
        <v>45848</v>
      </c>
      <c r="B108" s="129">
        <f>YEAR(RD[[#This Row],[Date]])+IF(MONTH(RD[[#This Row],[Date]])&gt;=4,1,0)</f>
        <v>2026</v>
      </c>
      <c r="C108" s="129">
        <f>YEAR(RD[[#This Row],[Date]])</f>
        <v>2025</v>
      </c>
      <c r="D108" s="130">
        <f t="shared" si="203"/>
        <v>45839</v>
      </c>
      <c r="E108" s="129">
        <f>DAY(EOMONTH(RD[[#This Row],[Date]],0))</f>
        <v>31</v>
      </c>
      <c r="F108" s="317"/>
      <c r="G108" s="317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G108" s="126"/>
      <c r="AH108" s="126"/>
      <c r="AI108" s="126"/>
      <c r="AJ108" s="126"/>
      <c r="AK108" s="126"/>
      <c r="AL108" s="126"/>
      <c r="AM108" s="126"/>
      <c r="AN108" s="126"/>
      <c r="AO108" s="126"/>
      <c r="AP108" s="126"/>
      <c r="AQ108" s="126"/>
      <c r="AR108" s="126"/>
      <c r="AS108" s="126"/>
      <c r="AT108" s="126"/>
      <c r="AU108" s="126"/>
      <c r="AV108" s="126"/>
      <c r="AW108" s="126"/>
      <c r="AX108" s="126"/>
      <c r="AY108" s="126"/>
      <c r="AZ108" s="126"/>
      <c r="BA108" s="126"/>
      <c r="BB108" s="126"/>
      <c r="BC108" s="126"/>
      <c r="BD108" s="126"/>
      <c r="BE108" s="126"/>
      <c r="BF108" s="126"/>
      <c r="BG108" s="126"/>
      <c r="BH108" s="126"/>
      <c r="BI108" s="126"/>
      <c r="BJ108" s="126"/>
      <c r="BK108" s="126"/>
      <c r="BL108" s="126"/>
      <c r="BM108" s="126"/>
      <c r="BN108" s="126"/>
      <c r="BO108" s="126"/>
      <c r="BP108" s="126"/>
      <c r="BQ108" s="126"/>
      <c r="BR108" s="126"/>
      <c r="BS108" s="126"/>
      <c r="BT108" s="126"/>
      <c r="BU108" s="126"/>
      <c r="BV108" s="126"/>
      <c r="BW108" s="126"/>
      <c r="BX108" s="126"/>
      <c r="BY108" s="126"/>
      <c r="BZ108" s="126"/>
      <c r="CA108" s="126"/>
      <c r="CB108" s="126"/>
      <c r="CC108" s="126"/>
      <c r="CD108" s="126"/>
      <c r="CE108" s="126"/>
      <c r="CF108" s="126"/>
      <c r="CG108" s="126"/>
      <c r="CH108" s="126"/>
      <c r="CI108" s="126"/>
      <c r="CJ108" s="126"/>
      <c r="CK108" s="126"/>
      <c r="CL108" s="126"/>
      <c r="CM108" s="126"/>
      <c r="CN108" s="126"/>
      <c r="CO108" s="126"/>
      <c r="CP108" s="126"/>
      <c r="CQ108" s="126"/>
      <c r="CR108" s="126"/>
      <c r="CS108" s="126"/>
      <c r="CT108" s="126"/>
      <c r="CU108" s="126"/>
      <c r="CV108" s="126"/>
      <c r="CW108" s="126"/>
      <c r="CX108" s="126"/>
      <c r="CY108" s="126"/>
      <c r="CZ108" s="126"/>
      <c r="DA108" s="126"/>
      <c r="DB108" s="126"/>
      <c r="DC108" s="126"/>
      <c r="DD108" s="289"/>
      <c r="DE108" s="289"/>
      <c r="DF108" s="289"/>
      <c r="DG108" s="289"/>
      <c r="DH108" s="289"/>
      <c r="DI108" s="289"/>
      <c r="DJ108" s="289"/>
      <c r="DK108" s="289"/>
      <c r="DL108" s="289"/>
      <c r="DM108" s="289"/>
      <c r="DN108" s="289"/>
      <c r="DO108" s="289"/>
      <c r="DP108" s="289"/>
      <c r="DQ108" s="289"/>
      <c r="DR108" s="289"/>
      <c r="DS108" s="289"/>
      <c r="DT108" s="289"/>
      <c r="DU108" s="289"/>
      <c r="DV108" s="289"/>
      <c r="DW108" s="289"/>
      <c r="DX108" s="289"/>
      <c r="DY108" s="289"/>
      <c r="DZ108" s="289"/>
      <c r="EA108" s="289"/>
      <c r="EB108" s="318">
        <f>SUM(RD[[#This Row],[IS1_Inv1_M1]:[IS1_Inv1_M2]])</f>
        <v>0</v>
      </c>
      <c r="EC108" s="318">
        <f>SUM(RD[[#This Row],[IS2_Inv1_M1]:[IS5_Inv1_M4]])</f>
        <v>0</v>
      </c>
      <c r="ED108" s="318">
        <f>SUM(RD[[#This Row],[IS6_Inv1_M1]:[IS6_Inv2_M2]])+SUM(RD[[#This Row],[IS8_Inv1_M1]:[IS8_Inv4_M2]])</f>
        <v>0</v>
      </c>
      <c r="EE108" s="318">
        <f>SUM(RD[[#This Row],[IS7_Inv1_M1]:[IS7_Inv1_M2]])</f>
        <v>0</v>
      </c>
      <c r="EF108" s="318">
        <f>SUM(RD[[#This Row],[IS9_Inv1_M1]:[IS12_Inv2_M4]])</f>
        <v>0</v>
      </c>
      <c r="EG108" s="318">
        <f>SUM(RD[[#This Row],[IS13_Inv1_M1]:[IS14_Inv1_M4]])</f>
        <v>0</v>
      </c>
      <c r="EH108" s="318">
        <f>SUM(RD[[#This Row],[IS15_Inv1_M1]:[IS15_Inv2_M1]])</f>
        <v>0</v>
      </c>
      <c r="EI108" s="127">
        <f>SUM(RD[[#This Row],[IS16_Inv1_M1]:[IS17_Inv2_M2]])</f>
        <v>0</v>
      </c>
      <c r="EJ108" s="127">
        <f>SUM(RD[[#This Row],[IS18_Inv1_M1]:[IS19_Inv2_M2]])</f>
        <v>0</v>
      </c>
      <c r="EK108" s="127">
        <f>SUM(RD[[#This Row],[IS20_Inv1_M1]:[IS20_Inv2_M2]])</f>
        <v>0</v>
      </c>
      <c r="EL108" s="290">
        <f>SUM(RD[[#This Row],[O2R4_P1]:[O2R22_P3]])</f>
        <v>0</v>
      </c>
      <c r="EM108" s="127" t="str">
        <f>IFERROR(AVERAGEIF(RD[[#This Row],[POA_UP_MCR (KWh/m2)]:[POA_UP_Ph3 (KWh/m2)2]],"&lt;&gt;0",RD[[#This Row],[POA_UP_MCR (KWh/m2)]:[POA_UP_Ph3 (KWh/m2)2]]),"")</f>
        <v/>
      </c>
      <c r="EN108" s="127" t="str">
        <f>IFERROR(AVERAGEIF(RD[[#This Row],[POA_Down_MCR (KWh/m2)]:[POA_Down_Ph3 (KWh/m2)22]],"&lt;&gt;0",RD[[#This Row],[POA_Down_MCR (KWh/m2)]:[POA_Down_Ph3 (KWh/m2)22]]),"")</f>
        <v/>
      </c>
      <c r="EO108" s="127" t="str">
        <f>IFERROR(AVERAGEIF(RD[[#This Row],[GHI_UP_MCR (KWh/m2)]:[GHI_UP_IS1 (KWh/m2)]],"&lt;&gt;0",RD[[#This Row],[GHI_UP_MCR (KWh/m2)]:[GHI_UP_IS1 (KWh/m2)]]),"")</f>
        <v/>
      </c>
      <c r="EP108" s="127" t="str">
        <f>IFERROR(AVERAGEIF(RD[[#This Row],[GHI_Down_MCR (KWh/m2)]:[GHI_Down_IS1 (KWh/m2)]],"&lt;&gt;0",RD[[#This Row],[GHI_Down_MCR (KWh/m2)]:[GHI_Down_IS1 (KWh/m2)]]),"")</f>
        <v/>
      </c>
      <c r="EQ108" s="128"/>
      <c r="ER108" s="128"/>
      <c r="ES108" s="128"/>
      <c r="ET108" s="128"/>
      <c r="EU108" s="128"/>
      <c r="EV108" s="128"/>
      <c r="EW108" s="128"/>
      <c r="EX108" s="128"/>
      <c r="EY108" s="128"/>
      <c r="EZ108" s="128"/>
      <c r="FA108" s="128"/>
      <c r="FB108" s="128"/>
      <c r="FC108" s="128"/>
      <c r="FD108" s="128"/>
      <c r="FE108" s="128"/>
      <c r="FF108" s="128"/>
      <c r="FG108" s="128"/>
      <c r="FH108" s="292" t="str">
        <f>IF((RD[[#This Row],[33 kV_Wind_F1_Ex]]-EQ107)*165000&lt;=0,"",(RD[[#This Row],[33 kV_Wind_F1_Ex]]-EQ107)*165000)</f>
        <v/>
      </c>
      <c r="FI108" s="292" t="str">
        <f>IF((RD[[#This Row],[33 kV_Wind_F2_Ex]]-ER107)*165000&lt;=0,"",(RD[[#This Row],[33 kV_Wind_F2_Ex]]-ER107)*165000)</f>
        <v/>
      </c>
      <c r="FJ108" s="131" t="str">
        <f>IF((RD[[#This Row],[33 kV_Wind_F3_Ex]]-ES107)*225000&lt;=0,"",(RD[[#This Row],[33 kV_Wind_F3_Ex]]-ES107)*225000)</f>
        <v/>
      </c>
      <c r="FK108" s="131" t="str">
        <f>IF((RD[[#This Row],[33 kV_Wind_F4_Ex]]-ET107)*165000&lt;=0,"",(RD[[#This Row],[33 kV_Wind_F4_Ex]]-ET107)*165000)</f>
        <v/>
      </c>
      <c r="FL108" s="228" t="str">
        <f>IF((RD[[#This Row],[33 kV_Solar_F1_Ex]]-EU107)*225000&lt;=0,"",(RD[[#This Row],[33 kV_Solar_F1_Ex]]-EU107)*225000)</f>
        <v/>
      </c>
      <c r="FM108" s="132" t="str">
        <f>IF((RD[[#This Row],[33kV_Solar_F2_Ex]]-EV107)*225000&lt;=0,"",(RD[[#This Row],[33kV_Solar_F2_Ex]]-EV107)*225000)</f>
        <v/>
      </c>
      <c r="FN108" s="320"/>
      <c r="FO108" s="131" t="str">
        <f>IF((RD[[#This Row],[33kV_Solar_F4_Ex]]-EX107)*225000&lt;=0,"",(RD[[#This Row],[33kV_Solar_F4_Ex]]-EX107)*225000)</f>
        <v/>
      </c>
      <c r="FP108" s="292">
        <f>IF((RD[[#This Row],[33kV_OG1_Ex]]-EY107)*1000&lt;=0,0,(RD[[#This Row],[33kV_OG1_Ex]]-EY107)*1000)</f>
        <v>0</v>
      </c>
      <c r="FQ108" s="228">
        <f>IFERROR(IF((RD[[#This Row],[33kV_OG2_Ex]]-EZ107)*1000&lt;=0,0,(RD[[#This Row],[33kV_OG2_Ex]]-EZ107)*1000),0)</f>
        <v>0</v>
      </c>
      <c r="FR108" s="132">
        <f>IF((RD[[#This Row],[220kV_TX1_Ex]]-FA107)*800000&lt;=0,0,(RD[[#This Row],[220kV_TX1_Ex]]-FA107)*800000)</f>
        <v>0</v>
      </c>
      <c r="FS108" s="228">
        <f>IF((RD[[#This Row],[220kV_Tx2_Ex]]-FB107)*800000&lt;=0,0,(RD[[#This Row],[220kV_Tx2_Ex]]-FB107)*800000)</f>
        <v>0</v>
      </c>
      <c r="FT108" s="292">
        <f>IF((RD[[#This Row],[220kV_TL_TVM_Ex]]-FC107)*1600000&lt;=0,0,(RD[[#This Row],[220kV_TL_TVM_Ex]]-FC107)*1600000)</f>
        <v>0</v>
      </c>
      <c r="FU108" s="292" t="str">
        <f>IF((RD[[#This Row],[220kV_C&amp;R_PQM_Ex]]-FD107)*1600000&lt;=0,"",(RD[[#This Row],[220kV_C&amp;R_PQM_Ex]]-FD107)*1600000)</f>
        <v/>
      </c>
      <c r="FV108" s="228">
        <f>IFERROR(IF((RD[[#This Row],[220KV_C&amp;R_PQM_Im]]-FE107)*1600000&lt;=0,0,(RD[[#This Row],[220KV_C&amp;R_PQM_Im]]-FE107)*1600000),"")</f>
        <v>0</v>
      </c>
      <c r="FW108" s="228">
        <f>(RD[[#This Row],[33kV_Aux1_Im]]-FB105)</f>
        <v>0</v>
      </c>
      <c r="FX108" s="228" t="str">
        <f>IF((RD[[#This Row],[33kV_Aux2_Im]]-FG107)*1000&lt;=0,"",(RD[[#This Row],[33kV_Aux2_Im]]-FG107)*1000)</f>
        <v/>
      </c>
      <c r="FY108" s="292">
        <f>IFERROR(RD[[#This Row],[33kV_OG1_Energy (MWh)]]+RD[[#This Row],[33kV_OG2_Energy (MWh)]],"")</f>
        <v>0</v>
      </c>
      <c r="FZ108" s="292">
        <f>IFERROR(RD[[#This Row],[220kV_TL_TVM Energy (MWh)]]-RD[[#This Row],[220KV_C&amp;R_PQM_im (MWh)]],"")</f>
        <v>0</v>
      </c>
      <c r="GA108" s="229" t="str">
        <f>IFERROR(RD[[#This Row],[33 kV Total Export (MWH)]]/RD[[#This Row],[220 KV Net Export (MWh)]]-1,"")</f>
        <v/>
      </c>
      <c r="GB108" s="230">
        <f>IFERROR((RD[[#This Row],[Sunset Time (POA&lt;20 W/m2)]]-RD[[#This Row],[Sunrise Time (POA&gt;20 W/m2)]])*24,0)</f>
        <v>0</v>
      </c>
      <c r="GC10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08" s="57">
        <f t="shared" si="198"/>
        <v>0</v>
      </c>
      <c r="GE108" s="143">
        <v>168.03</v>
      </c>
      <c r="GF108" s="57">
        <f t="shared" si="204"/>
        <v>0</v>
      </c>
      <c r="GG108" s="8">
        <f>IFERROR(RD[[#This Row],[Wind Export (33 kV)]]*(1-RD[[#This Row],[33 kV Line Loss (%)]]),RD[[#This Row],[Wind Export (33 kV)]])</f>
        <v>0</v>
      </c>
      <c r="GH108" s="321"/>
      <c r="GI108" s="321"/>
      <c r="GJ108" t="str">
        <f>IFERROR(RD[[#This Row],[E_AC (WPR)]]/RD[[#This Row],[E_DC (WPR)]],"")</f>
        <v/>
      </c>
    </row>
    <row r="109" spans="1:192">
      <c r="A109" s="124">
        <f t="shared" si="201"/>
        <v>45849</v>
      </c>
      <c r="B109" s="129">
        <f>YEAR(RD[[#This Row],[Date]])+IF(MONTH(RD[[#This Row],[Date]])&gt;=4,1,0)</f>
        <v>2026</v>
      </c>
      <c r="C109" s="129">
        <f>YEAR(RD[[#This Row],[Date]])</f>
        <v>2025</v>
      </c>
      <c r="D109" s="130">
        <f t="shared" si="203"/>
        <v>45839</v>
      </c>
      <c r="E109" s="129">
        <f>DAY(EOMONTH(RD[[#This Row],[Date]],0))</f>
        <v>31</v>
      </c>
      <c r="F109" s="317"/>
      <c r="G109" s="317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26"/>
      <c r="S109" s="126"/>
      <c r="T109" s="126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26"/>
      <c r="AO109" s="126"/>
      <c r="AP109" s="126"/>
      <c r="AQ109" s="126"/>
      <c r="AR109" s="126"/>
      <c r="AS109" s="126"/>
      <c r="AT109" s="126"/>
      <c r="AU109" s="126"/>
      <c r="AV109" s="126"/>
      <c r="AW109" s="126"/>
      <c r="AX109" s="126"/>
      <c r="AY109" s="126"/>
      <c r="AZ109" s="126"/>
      <c r="BA109" s="126"/>
      <c r="BB109" s="126"/>
      <c r="BC109" s="126"/>
      <c r="BD109" s="126"/>
      <c r="BE109" s="126"/>
      <c r="BF109" s="126"/>
      <c r="BG109" s="126"/>
      <c r="BH109" s="126"/>
      <c r="BI109" s="126"/>
      <c r="BJ109" s="126"/>
      <c r="BK109" s="126"/>
      <c r="BL109" s="126"/>
      <c r="BM109" s="126"/>
      <c r="BN109" s="126"/>
      <c r="BO109" s="126"/>
      <c r="BP109" s="126"/>
      <c r="BQ109" s="126"/>
      <c r="BR109" s="126"/>
      <c r="BS109" s="126"/>
      <c r="BT109" s="126"/>
      <c r="BU109" s="126"/>
      <c r="BV109" s="126"/>
      <c r="BW109" s="126"/>
      <c r="BX109" s="126"/>
      <c r="BY109" s="126"/>
      <c r="BZ109" s="126"/>
      <c r="CA109" s="126"/>
      <c r="CB109" s="126"/>
      <c r="CC109" s="126"/>
      <c r="CD109" s="126"/>
      <c r="CE109" s="126"/>
      <c r="CF109" s="126"/>
      <c r="CG109" s="126"/>
      <c r="CH109" s="126"/>
      <c r="CI109" s="126"/>
      <c r="CJ109" s="126"/>
      <c r="CK109" s="126"/>
      <c r="CL109" s="126"/>
      <c r="CM109" s="126"/>
      <c r="CN109" s="126"/>
      <c r="CO109" s="126"/>
      <c r="CP109" s="126"/>
      <c r="CQ109" s="126"/>
      <c r="CR109" s="126"/>
      <c r="CS109" s="126"/>
      <c r="CT109" s="126"/>
      <c r="CU109" s="126"/>
      <c r="CV109" s="126"/>
      <c r="CW109" s="126"/>
      <c r="CX109" s="126"/>
      <c r="CY109" s="126"/>
      <c r="CZ109" s="126"/>
      <c r="DA109" s="126"/>
      <c r="DB109" s="126"/>
      <c r="DC109" s="126"/>
      <c r="DD109" s="289"/>
      <c r="DE109" s="289"/>
      <c r="DF109" s="289"/>
      <c r="DG109" s="289"/>
      <c r="DH109" s="289"/>
      <c r="DI109" s="289"/>
      <c r="DJ109" s="289"/>
      <c r="DK109" s="289"/>
      <c r="DL109" s="289"/>
      <c r="DM109" s="289"/>
      <c r="DN109" s="289"/>
      <c r="DO109" s="289"/>
      <c r="DP109" s="289"/>
      <c r="DQ109" s="289"/>
      <c r="DR109" s="289"/>
      <c r="DS109" s="289"/>
      <c r="DT109" s="289"/>
      <c r="DU109" s="289"/>
      <c r="DV109" s="289"/>
      <c r="DW109" s="289"/>
      <c r="DX109" s="289"/>
      <c r="DY109" s="289"/>
      <c r="DZ109" s="289"/>
      <c r="EA109" s="289"/>
      <c r="EB109" s="318">
        <f>SUM(RD[[#This Row],[IS1_Inv1_M1]:[IS1_Inv1_M2]])</f>
        <v>0</v>
      </c>
      <c r="EC109" s="318">
        <f>SUM(RD[[#This Row],[IS2_Inv1_M1]:[IS5_Inv1_M4]])</f>
        <v>0</v>
      </c>
      <c r="ED109" s="318">
        <f>SUM(RD[[#This Row],[IS6_Inv1_M1]:[IS6_Inv2_M2]])+SUM(RD[[#This Row],[IS8_Inv1_M1]:[IS8_Inv4_M2]])</f>
        <v>0</v>
      </c>
      <c r="EE109" s="318">
        <f>SUM(RD[[#This Row],[IS7_Inv1_M1]:[IS7_Inv1_M2]])</f>
        <v>0</v>
      </c>
      <c r="EF109" s="318">
        <f>SUM(RD[[#This Row],[IS9_Inv1_M1]:[IS12_Inv2_M4]])</f>
        <v>0</v>
      </c>
      <c r="EG109" s="318">
        <f>SUM(RD[[#This Row],[IS13_Inv1_M1]:[IS14_Inv1_M4]])</f>
        <v>0</v>
      </c>
      <c r="EH109" s="318">
        <f>SUM(RD[[#This Row],[IS15_Inv1_M1]:[IS15_Inv2_M1]])</f>
        <v>0</v>
      </c>
      <c r="EI109" s="127">
        <f>SUM(RD[[#This Row],[IS16_Inv1_M1]:[IS17_Inv2_M2]])</f>
        <v>0</v>
      </c>
      <c r="EJ109" s="127">
        <f>SUM(RD[[#This Row],[IS18_Inv1_M1]:[IS19_Inv2_M2]])</f>
        <v>0</v>
      </c>
      <c r="EK109" s="127">
        <f>SUM(RD[[#This Row],[IS20_Inv1_M1]:[IS20_Inv2_M2]])</f>
        <v>0</v>
      </c>
      <c r="EL109" s="290">
        <f>SUM(RD[[#This Row],[O2R4_P1]:[O2R22_P3]])</f>
        <v>0</v>
      </c>
      <c r="EM109" s="127" t="str">
        <f>IFERROR(AVERAGEIF(RD[[#This Row],[POA_UP_MCR (KWh/m2)]:[POA_UP_Ph3 (KWh/m2)2]],"&lt;&gt;0",RD[[#This Row],[POA_UP_MCR (KWh/m2)]:[POA_UP_Ph3 (KWh/m2)2]]),"")</f>
        <v/>
      </c>
      <c r="EN109" s="127" t="str">
        <f>IFERROR(AVERAGEIF(RD[[#This Row],[POA_Down_MCR (KWh/m2)]:[POA_Down_Ph3 (KWh/m2)22]],"&lt;&gt;0",RD[[#This Row],[POA_Down_MCR (KWh/m2)]:[POA_Down_Ph3 (KWh/m2)22]]),"")</f>
        <v/>
      </c>
      <c r="EO109" s="127" t="str">
        <f>IFERROR(AVERAGEIF(RD[[#This Row],[GHI_UP_MCR (KWh/m2)]:[GHI_UP_IS1 (KWh/m2)]],"&lt;&gt;0",RD[[#This Row],[GHI_UP_MCR (KWh/m2)]:[GHI_UP_IS1 (KWh/m2)]]),"")</f>
        <v/>
      </c>
      <c r="EP109" s="127" t="str">
        <f>IFERROR(AVERAGEIF(RD[[#This Row],[GHI_Down_MCR (KWh/m2)]:[GHI_Down_IS1 (KWh/m2)]],"&lt;&gt;0",RD[[#This Row],[GHI_Down_MCR (KWh/m2)]:[GHI_Down_IS1 (KWh/m2)]]),"")</f>
        <v/>
      </c>
      <c r="EQ109" s="128"/>
      <c r="ER109" s="128"/>
      <c r="ES109" s="128"/>
      <c r="ET109" s="128"/>
      <c r="EU109" s="128"/>
      <c r="EV109" s="128"/>
      <c r="EW109" s="128"/>
      <c r="EX109" s="128"/>
      <c r="EY109" s="128"/>
      <c r="EZ109" s="128"/>
      <c r="FA109" s="128"/>
      <c r="FB109" s="128"/>
      <c r="FC109" s="128"/>
      <c r="FD109" s="128"/>
      <c r="FE109" s="128"/>
      <c r="FF109" s="128"/>
      <c r="FG109" s="128"/>
      <c r="FH109" s="292" t="str">
        <f>IF((RD[[#This Row],[33 kV_Wind_F1_Ex]]-EQ108)*165000&lt;=0,"",(RD[[#This Row],[33 kV_Wind_F1_Ex]]-EQ108)*165000)</f>
        <v/>
      </c>
      <c r="FI109" s="292" t="str">
        <f>IF((RD[[#This Row],[33 kV_Wind_F2_Ex]]-ER108)*165000&lt;=0,"",(RD[[#This Row],[33 kV_Wind_F2_Ex]]-ER108)*165000)</f>
        <v/>
      </c>
      <c r="FJ109" s="131" t="str">
        <f>IF((RD[[#This Row],[33 kV_Wind_F3_Ex]]-ES108)*225000&lt;=0,"",(RD[[#This Row],[33 kV_Wind_F3_Ex]]-ES108)*225000)</f>
        <v/>
      </c>
      <c r="FK109" s="131" t="str">
        <f>IF((RD[[#This Row],[33 kV_Wind_F4_Ex]]-ET108)*165000&lt;=0,"",(RD[[#This Row],[33 kV_Wind_F4_Ex]]-ET108)*165000)</f>
        <v/>
      </c>
      <c r="FL109" s="228" t="str">
        <f>IF((RD[[#This Row],[33 kV_Solar_F1_Ex]]-EU108)*225000&lt;=0,"",(RD[[#This Row],[33 kV_Solar_F1_Ex]]-EU108)*225000)</f>
        <v/>
      </c>
      <c r="FM109" s="132" t="str">
        <f>IF((RD[[#This Row],[33kV_Solar_F2_Ex]]-EV108)*225000&lt;=0,"",(RD[[#This Row],[33kV_Solar_F2_Ex]]-EV108)*225000)</f>
        <v/>
      </c>
      <c r="FN109" s="320"/>
      <c r="FO109" s="131" t="str">
        <f>IF((RD[[#This Row],[33kV_Solar_F4_Ex]]-EX108)*225000&lt;=0,"",(RD[[#This Row],[33kV_Solar_F4_Ex]]-EX108)*225000)</f>
        <v/>
      </c>
      <c r="FP109" s="292">
        <f>IF((RD[[#This Row],[33kV_OG1_Ex]]-EY108)*1000&lt;=0,0,(RD[[#This Row],[33kV_OG1_Ex]]-EY108)*1000)</f>
        <v>0</v>
      </c>
      <c r="FQ109" s="228">
        <f>IFERROR(IF((RD[[#This Row],[33kV_OG2_Ex]]-EZ108)*1000&lt;=0,0,(RD[[#This Row],[33kV_OG2_Ex]]-EZ108)*1000),0)</f>
        <v>0</v>
      </c>
      <c r="FR109" s="132">
        <f>IF((RD[[#This Row],[220kV_TX1_Ex]]-FA108)*800000&lt;=0,0,(RD[[#This Row],[220kV_TX1_Ex]]-FA108)*800000)</f>
        <v>0</v>
      </c>
      <c r="FS109" s="228">
        <f>IF((RD[[#This Row],[220kV_Tx2_Ex]]-FB108)*800000&lt;=0,0,(RD[[#This Row],[220kV_Tx2_Ex]]-FB108)*800000)</f>
        <v>0</v>
      </c>
      <c r="FT109" s="292">
        <f>IF((RD[[#This Row],[220kV_TL_TVM_Ex]]-FC108)*1600000&lt;=0,0,(RD[[#This Row],[220kV_TL_TVM_Ex]]-FC108)*1600000)</f>
        <v>0</v>
      </c>
      <c r="FU109" s="292" t="str">
        <f>IF((RD[[#This Row],[220kV_C&amp;R_PQM_Ex]]-FD108)*1600000&lt;=0,"",(RD[[#This Row],[220kV_C&amp;R_PQM_Ex]]-FD108)*1600000)</f>
        <v/>
      </c>
      <c r="FV109" s="228">
        <f>IFERROR(IF((RD[[#This Row],[220KV_C&amp;R_PQM_Im]]-FE108)*1600000&lt;=0,0,(RD[[#This Row],[220KV_C&amp;R_PQM_Im]]-FE108)*1600000),"")</f>
        <v>0</v>
      </c>
      <c r="FW109" s="228">
        <f>(RD[[#This Row],[33kV_Aux1_Im]]-FB106)</f>
        <v>0</v>
      </c>
      <c r="FX109" s="228" t="str">
        <f>IF((RD[[#This Row],[33kV_Aux2_Im]]-FG108)*1000&lt;=0,"",(RD[[#This Row],[33kV_Aux2_Im]]-FG108)*1000)</f>
        <v/>
      </c>
      <c r="FY109" s="292">
        <f>IFERROR(RD[[#This Row],[33kV_OG1_Energy (MWh)]]+RD[[#This Row],[33kV_OG2_Energy (MWh)]],"")</f>
        <v>0</v>
      </c>
      <c r="FZ109" s="292">
        <f>IFERROR(RD[[#This Row],[220kV_TL_TVM Energy (MWh)]]-RD[[#This Row],[220KV_C&amp;R_PQM_im (MWh)]],"")</f>
        <v>0</v>
      </c>
      <c r="GA109" s="229" t="str">
        <f>IFERROR(RD[[#This Row],[33 kV Total Export (MWH)]]/RD[[#This Row],[220 KV Net Export (MWh)]]-1,"")</f>
        <v/>
      </c>
      <c r="GB109" s="230">
        <f>IFERROR((RD[[#This Row],[Sunset Time (POA&lt;20 W/m2)]]-RD[[#This Row],[Sunrise Time (POA&gt;20 W/m2)]])*24,0)</f>
        <v>0</v>
      </c>
      <c r="GC10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09" s="57">
        <f t="shared" si="198"/>
        <v>0</v>
      </c>
      <c r="GE109" s="143">
        <v>168.03</v>
      </c>
      <c r="GF109" s="57">
        <f t="shared" si="204"/>
        <v>0</v>
      </c>
      <c r="GG109" s="8">
        <f>IFERROR(RD[[#This Row],[Wind Export (33 kV)]]*(1-RD[[#This Row],[33 kV Line Loss (%)]]),RD[[#This Row],[Wind Export (33 kV)]])</f>
        <v>0</v>
      </c>
      <c r="GH109" s="321"/>
      <c r="GI109" s="321"/>
      <c r="GJ109" t="str">
        <f>IFERROR(RD[[#This Row],[E_AC (WPR)]]/RD[[#This Row],[E_DC (WPR)]],"")</f>
        <v/>
      </c>
    </row>
    <row r="110" spans="1:192">
      <c r="A110" s="124">
        <f t="shared" si="201"/>
        <v>45850</v>
      </c>
      <c r="B110" s="129">
        <f>YEAR(RD[[#This Row],[Date]])+IF(MONTH(RD[[#This Row],[Date]])&gt;=4,1,0)</f>
        <v>2026</v>
      </c>
      <c r="C110" s="129">
        <f>YEAR(RD[[#This Row],[Date]])</f>
        <v>2025</v>
      </c>
      <c r="D110" s="130">
        <f t="shared" si="203"/>
        <v>45839</v>
      </c>
      <c r="E110" s="129">
        <f>DAY(EOMONTH(RD[[#This Row],[Date]],0))</f>
        <v>31</v>
      </c>
      <c r="F110" s="317"/>
      <c r="G110" s="317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126"/>
      <c r="BA110" s="126"/>
      <c r="BB110" s="126"/>
      <c r="BC110" s="126"/>
      <c r="BD110" s="126"/>
      <c r="BE110" s="126"/>
      <c r="BF110" s="126"/>
      <c r="BG110" s="126"/>
      <c r="BH110" s="126"/>
      <c r="BI110" s="126"/>
      <c r="BJ110" s="126"/>
      <c r="BK110" s="126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126"/>
      <c r="CI110" s="126"/>
      <c r="CJ110" s="126"/>
      <c r="CK110" s="126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126"/>
      <c r="DA110" s="126"/>
      <c r="DB110" s="126"/>
      <c r="DC110" s="126"/>
      <c r="DD110" s="289"/>
      <c r="DE110" s="289"/>
      <c r="DF110" s="289"/>
      <c r="DG110" s="289"/>
      <c r="DH110" s="289"/>
      <c r="DI110" s="289"/>
      <c r="DJ110" s="289"/>
      <c r="DK110" s="289"/>
      <c r="DL110" s="289"/>
      <c r="DM110" s="289"/>
      <c r="DN110" s="289"/>
      <c r="DO110" s="289"/>
      <c r="DP110" s="289"/>
      <c r="DQ110" s="289"/>
      <c r="DR110" s="289"/>
      <c r="DS110" s="289"/>
      <c r="DT110" s="289"/>
      <c r="DU110" s="289"/>
      <c r="DV110" s="289"/>
      <c r="DW110" s="289"/>
      <c r="DX110" s="289"/>
      <c r="DY110" s="289"/>
      <c r="DZ110" s="289"/>
      <c r="EA110" s="289"/>
      <c r="EB110" s="318">
        <f>SUM(RD[[#This Row],[IS1_Inv1_M1]:[IS1_Inv1_M2]])</f>
        <v>0</v>
      </c>
      <c r="EC110" s="318">
        <f>SUM(RD[[#This Row],[IS2_Inv1_M1]:[IS5_Inv1_M4]])</f>
        <v>0</v>
      </c>
      <c r="ED110" s="318">
        <f>SUM(RD[[#This Row],[IS6_Inv1_M1]:[IS6_Inv2_M2]])+SUM(RD[[#This Row],[IS8_Inv1_M1]:[IS8_Inv4_M2]])</f>
        <v>0</v>
      </c>
      <c r="EE110" s="318">
        <f>SUM(RD[[#This Row],[IS7_Inv1_M1]:[IS7_Inv1_M2]])</f>
        <v>0</v>
      </c>
      <c r="EF110" s="318">
        <f>SUM(RD[[#This Row],[IS9_Inv1_M1]:[IS12_Inv2_M4]])</f>
        <v>0</v>
      </c>
      <c r="EG110" s="318">
        <f>SUM(RD[[#This Row],[IS13_Inv1_M1]:[IS14_Inv1_M4]])</f>
        <v>0</v>
      </c>
      <c r="EH110" s="318">
        <f>SUM(RD[[#This Row],[IS15_Inv1_M1]:[IS15_Inv2_M1]])</f>
        <v>0</v>
      </c>
      <c r="EI110" s="127">
        <f>SUM(RD[[#This Row],[IS16_Inv1_M1]:[IS17_Inv2_M2]])</f>
        <v>0</v>
      </c>
      <c r="EJ110" s="127">
        <f>SUM(RD[[#This Row],[IS18_Inv1_M1]:[IS19_Inv2_M2]])</f>
        <v>0</v>
      </c>
      <c r="EK110" s="127">
        <f>SUM(RD[[#This Row],[IS20_Inv1_M1]:[IS20_Inv2_M2]])</f>
        <v>0</v>
      </c>
      <c r="EL110" s="290">
        <f>SUM(RD[[#This Row],[O2R4_P1]:[O2R22_P3]])</f>
        <v>0</v>
      </c>
      <c r="EM110" s="127" t="str">
        <f>IFERROR(AVERAGEIF(RD[[#This Row],[POA_UP_MCR (KWh/m2)]:[POA_UP_Ph3 (KWh/m2)2]],"&lt;&gt;0",RD[[#This Row],[POA_UP_MCR (KWh/m2)]:[POA_UP_Ph3 (KWh/m2)2]]),"")</f>
        <v/>
      </c>
      <c r="EN110" s="127" t="str">
        <f>IFERROR(AVERAGEIF(RD[[#This Row],[POA_Down_MCR (KWh/m2)]:[POA_Down_Ph3 (KWh/m2)22]],"&lt;&gt;0",RD[[#This Row],[POA_Down_MCR (KWh/m2)]:[POA_Down_Ph3 (KWh/m2)22]]),"")</f>
        <v/>
      </c>
      <c r="EO110" s="127" t="str">
        <f>IFERROR(AVERAGEIF(RD[[#This Row],[GHI_UP_MCR (KWh/m2)]:[GHI_UP_IS1 (KWh/m2)]],"&lt;&gt;0",RD[[#This Row],[GHI_UP_MCR (KWh/m2)]:[GHI_UP_IS1 (KWh/m2)]]),"")</f>
        <v/>
      </c>
      <c r="EP110" s="127" t="str">
        <f>IFERROR(AVERAGEIF(RD[[#This Row],[GHI_Down_MCR (KWh/m2)]:[GHI_Down_IS1 (KWh/m2)]],"&lt;&gt;0",RD[[#This Row],[GHI_Down_MCR (KWh/m2)]:[GHI_Down_IS1 (KWh/m2)]]),"")</f>
        <v/>
      </c>
      <c r="EQ110" s="128"/>
      <c r="ER110" s="128"/>
      <c r="ES110" s="128"/>
      <c r="ET110" s="128"/>
      <c r="EU110" s="128"/>
      <c r="EV110" s="128"/>
      <c r="EW110" s="128"/>
      <c r="EX110" s="128"/>
      <c r="EY110" s="128"/>
      <c r="EZ110" s="128"/>
      <c r="FA110" s="128"/>
      <c r="FB110" s="128"/>
      <c r="FC110" s="128"/>
      <c r="FD110" s="128"/>
      <c r="FE110" s="128"/>
      <c r="FF110" s="128"/>
      <c r="FG110" s="128"/>
      <c r="FH110" s="292" t="str">
        <f>IF((RD[[#This Row],[33 kV_Wind_F1_Ex]]-EQ109)*165000&lt;=0,"",(RD[[#This Row],[33 kV_Wind_F1_Ex]]-EQ109)*165000)</f>
        <v/>
      </c>
      <c r="FI110" s="292" t="str">
        <f>IF((RD[[#This Row],[33 kV_Wind_F2_Ex]]-ER109)*165000&lt;=0,"",(RD[[#This Row],[33 kV_Wind_F2_Ex]]-ER109)*165000)</f>
        <v/>
      </c>
      <c r="FJ110" s="131" t="str">
        <f>IF((RD[[#This Row],[33 kV_Wind_F3_Ex]]-ES109)*225000&lt;=0,"",(RD[[#This Row],[33 kV_Wind_F3_Ex]]-ES109)*225000)</f>
        <v/>
      </c>
      <c r="FK110" s="131" t="str">
        <f>IF((RD[[#This Row],[33 kV_Wind_F4_Ex]]-ET109)*165000&lt;=0,"",(RD[[#This Row],[33 kV_Wind_F4_Ex]]-ET109)*165000)</f>
        <v/>
      </c>
      <c r="FL110" s="228" t="str">
        <f>IF((RD[[#This Row],[33 kV_Solar_F1_Ex]]-EU109)*225000&lt;=0,"",(RD[[#This Row],[33 kV_Solar_F1_Ex]]-EU109)*225000)</f>
        <v/>
      </c>
      <c r="FM110" s="132" t="str">
        <f>IF((RD[[#This Row],[33kV_Solar_F2_Ex]]-EV109)*225000&lt;=0,"",(RD[[#This Row],[33kV_Solar_F2_Ex]]-EV109)*225000)</f>
        <v/>
      </c>
      <c r="FN110" s="320"/>
      <c r="FO110" s="131" t="str">
        <f>IF((RD[[#This Row],[33kV_Solar_F4_Ex]]-EX109)*225000&lt;=0,"",(RD[[#This Row],[33kV_Solar_F4_Ex]]-EX109)*225000)</f>
        <v/>
      </c>
      <c r="FP110" s="292">
        <f>IF((RD[[#This Row],[33kV_OG1_Ex]]-EY109)*1000&lt;=0,0,(RD[[#This Row],[33kV_OG1_Ex]]-EY109)*1000)</f>
        <v>0</v>
      </c>
      <c r="FQ110" s="228">
        <f>IFERROR(IF((RD[[#This Row],[33kV_OG2_Ex]]-EZ109)*1000&lt;=0,0,(RD[[#This Row],[33kV_OG2_Ex]]-EZ109)*1000),0)</f>
        <v>0</v>
      </c>
      <c r="FR110" s="132">
        <f>IF((RD[[#This Row],[220kV_TX1_Ex]]-FA109)*800000&lt;=0,0,(RD[[#This Row],[220kV_TX1_Ex]]-FA109)*800000)</f>
        <v>0</v>
      </c>
      <c r="FS110" s="228">
        <f>IF((RD[[#This Row],[220kV_Tx2_Ex]]-FB109)*800000&lt;=0,0,(RD[[#This Row],[220kV_Tx2_Ex]]-FB109)*800000)</f>
        <v>0</v>
      </c>
      <c r="FT110" s="292">
        <f>IF((RD[[#This Row],[220kV_TL_TVM_Ex]]-FC109)*1600000&lt;=0,0,(RD[[#This Row],[220kV_TL_TVM_Ex]]-FC109)*1600000)</f>
        <v>0</v>
      </c>
      <c r="FU110" s="292" t="str">
        <f>IF((RD[[#This Row],[220kV_C&amp;R_PQM_Ex]]-FD109)*1600000&lt;=0,"",(RD[[#This Row],[220kV_C&amp;R_PQM_Ex]]-FD109)*1600000)</f>
        <v/>
      </c>
      <c r="FV110" s="228">
        <f>IFERROR(IF((RD[[#This Row],[220KV_C&amp;R_PQM_Im]]-FE109)*1600000&lt;=0,0,(RD[[#This Row],[220KV_C&amp;R_PQM_Im]]-FE109)*1600000),"")</f>
        <v>0</v>
      </c>
      <c r="FW110" s="228">
        <f>(RD[[#This Row],[33kV_Aux1_Im]]-FB107)</f>
        <v>0</v>
      </c>
      <c r="FX110" s="228" t="str">
        <f>IF((RD[[#This Row],[33kV_Aux2_Im]]-FG109)*1000&lt;=0,"",(RD[[#This Row],[33kV_Aux2_Im]]-FG109)*1000)</f>
        <v/>
      </c>
      <c r="FY110" s="292">
        <f>IFERROR(RD[[#This Row],[33kV_OG1_Energy (MWh)]]+RD[[#This Row],[33kV_OG2_Energy (MWh)]],"")</f>
        <v>0</v>
      </c>
      <c r="FZ110" s="292">
        <f>IFERROR(RD[[#This Row],[220kV_TL_TVM Energy (MWh)]]-RD[[#This Row],[220KV_C&amp;R_PQM_im (MWh)]],"")</f>
        <v>0</v>
      </c>
      <c r="GA110" s="229" t="str">
        <f>IFERROR(RD[[#This Row],[33 kV Total Export (MWH)]]/RD[[#This Row],[220 KV Net Export (MWh)]]-1,"")</f>
        <v/>
      </c>
      <c r="GB110" s="230">
        <f>IFERROR((RD[[#This Row],[Sunset Time (POA&lt;20 W/m2)]]-RD[[#This Row],[Sunrise Time (POA&gt;20 W/m2)]])*24,0)</f>
        <v>0</v>
      </c>
      <c r="GC11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0" s="57">
        <f t="shared" si="198"/>
        <v>0</v>
      </c>
      <c r="GE110" s="143">
        <v>168.03</v>
      </c>
      <c r="GF110" s="57">
        <f t="shared" si="204"/>
        <v>0</v>
      </c>
      <c r="GG110" s="8">
        <f>IFERROR(RD[[#This Row],[Wind Export (33 kV)]]*(1-RD[[#This Row],[33 kV Line Loss (%)]]),RD[[#This Row],[Wind Export (33 kV)]])</f>
        <v>0</v>
      </c>
      <c r="GH110" s="321"/>
      <c r="GI110" s="321"/>
      <c r="GJ110" t="str">
        <f>IFERROR(RD[[#This Row],[E_AC (WPR)]]/RD[[#This Row],[E_DC (WPR)]],"")</f>
        <v/>
      </c>
    </row>
    <row r="111" spans="1:192">
      <c r="A111" s="124">
        <f t="shared" si="201"/>
        <v>45851</v>
      </c>
      <c r="B111" s="129">
        <f>YEAR(RD[[#This Row],[Date]])+IF(MONTH(RD[[#This Row],[Date]])&gt;=4,1,0)</f>
        <v>2026</v>
      </c>
      <c r="C111" s="129">
        <f>YEAR(RD[[#This Row],[Date]])</f>
        <v>2025</v>
      </c>
      <c r="D111" s="130">
        <f t="shared" si="203"/>
        <v>45839</v>
      </c>
      <c r="E111" s="129">
        <f>DAY(EOMONTH(RD[[#This Row],[Date]],0))</f>
        <v>31</v>
      </c>
      <c r="F111" s="317"/>
      <c r="G111" s="317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  <c r="AG111" s="126"/>
      <c r="AH111" s="126"/>
      <c r="AI111" s="126"/>
      <c r="AJ111" s="126"/>
      <c r="AK111" s="126"/>
      <c r="AL111" s="126"/>
      <c r="AM111" s="126"/>
      <c r="AN111" s="126"/>
      <c r="AO111" s="126"/>
      <c r="AP111" s="126"/>
      <c r="AQ111" s="126"/>
      <c r="AR111" s="126"/>
      <c r="AS111" s="126"/>
      <c r="AT111" s="126"/>
      <c r="AU111" s="126"/>
      <c r="AV111" s="126"/>
      <c r="AW111" s="126"/>
      <c r="AX111" s="126"/>
      <c r="AY111" s="126"/>
      <c r="AZ111" s="126"/>
      <c r="BA111" s="126"/>
      <c r="BB111" s="126"/>
      <c r="BC111" s="126"/>
      <c r="BD111" s="126"/>
      <c r="BE111" s="126"/>
      <c r="BF111" s="126"/>
      <c r="BG111" s="126"/>
      <c r="BH111" s="126"/>
      <c r="BI111" s="126"/>
      <c r="BJ111" s="126"/>
      <c r="BK111" s="126"/>
      <c r="BL111" s="126"/>
      <c r="BM111" s="126"/>
      <c r="BN111" s="126"/>
      <c r="BO111" s="126"/>
      <c r="BP111" s="126"/>
      <c r="BQ111" s="126"/>
      <c r="BR111" s="126"/>
      <c r="BS111" s="126"/>
      <c r="BT111" s="126"/>
      <c r="BU111" s="126"/>
      <c r="BV111" s="126"/>
      <c r="BW111" s="126"/>
      <c r="BX111" s="126"/>
      <c r="BY111" s="126"/>
      <c r="BZ111" s="126"/>
      <c r="CA111" s="126"/>
      <c r="CB111" s="126"/>
      <c r="CC111" s="126"/>
      <c r="CD111" s="126"/>
      <c r="CE111" s="126"/>
      <c r="CF111" s="126"/>
      <c r="CG111" s="126"/>
      <c r="CH111" s="126"/>
      <c r="CI111" s="126"/>
      <c r="CJ111" s="126"/>
      <c r="CK111" s="126"/>
      <c r="CL111" s="126"/>
      <c r="CM111" s="126"/>
      <c r="CN111" s="126"/>
      <c r="CO111" s="126"/>
      <c r="CP111" s="126"/>
      <c r="CQ111" s="126"/>
      <c r="CR111" s="126"/>
      <c r="CS111" s="126"/>
      <c r="CT111" s="126"/>
      <c r="CU111" s="126"/>
      <c r="CV111" s="126"/>
      <c r="CW111" s="126"/>
      <c r="CX111" s="126"/>
      <c r="CY111" s="126"/>
      <c r="CZ111" s="126"/>
      <c r="DA111" s="126"/>
      <c r="DB111" s="126"/>
      <c r="DC111" s="126"/>
      <c r="DD111" s="289"/>
      <c r="DE111" s="289"/>
      <c r="DF111" s="289"/>
      <c r="DG111" s="289"/>
      <c r="DH111" s="289"/>
      <c r="DI111" s="289"/>
      <c r="DJ111" s="289"/>
      <c r="DK111" s="289"/>
      <c r="DL111" s="289"/>
      <c r="DM111" s="289"/>
      <c r="DN111" s="289"/>
      <c r="DO111" s="289"/>
      <c r="DP111" s="289"/>
      <c r="DQ111" s="289"/>
      <c r="DR111" s="289"/>
      <c r="DS111" s="289"/>
      <c r="DT111" s="289"/>
      <c r="DU111" s="289"/>
      <c r="DV111" s="289"/>
      <c r="DW111" s="289"/>
      <c r="DX111" s="289"/>
      <c r="DY111" s="289"/>
      <c r="DZ111" s="289"/>
      <c r="EA111" s="289"/>
      <c r="EB111" s="318">
        <f>SUM(RD[[#This Row],[IS1_Inv1_M1]:[IS1_Inv1_M2]])</f>
        <v>0</v>
      </c>
      <c r="EC111" s="318">
        <f>SUM(RD[[#This Row],[IS2_Inv1_M1]:[IS5_Inv1_M4]])</f>
        <v>0</v>
      </c>
      <c r="ED111" s="318">
        <f>SUM(RD[[#This Row],[IS6_Inv1_M1]:[IS6_Inv2_M2]])+SUM(RD[[#This Row],[IS8_Inv1_M1]:[IS8_Inv4_M2]])</f>
        <v>0</v>
      </c>
      <c r="EE111" s="318">
        <f>SUM(RD[[#This Row],[IS7_Inv1_M1]:[IS7_Inv1_M2]])</f>
        <v>0</v>
      </c>
      <c r="EF111" s="318">
        <f>SUM(RD[[#This Row],[IS9_Inv1_M1]:[IS12_Inv2_M4]])</f>
        <v>0</v>
      </c>
      <c r="EG111" s="318">
        <f>SUM(RD[[#This Row],[IS13_Inv1_M1]:[IS14_Inv1_M4]])</f>
        <v>0</v>
      </c>
      <c r="EH111" s="318">
        <f>SUM(RD[[#This Row],[IS15_Inv1_M1]:[IS15_Inv2_M1]])</f>
        <v>0</v>
      </c>
      <c r="EI111" s="127">
        <f>SUM(RD[[#This Row],[IS16_Inv1_M1]:[IS17_Inv2_M2]])</f>
        <v>0</v>
      </c>
      <c r="EJ111" s="127">
        <f>SUM(RD[[#This Row],[IS18_Inv1_M1]:[IS19_Inv2_M2]])</f>
        <v>0</v>
      </c>
      <c r="EK111" s="127">
        <f>SUM(RD[[#This Row],[IS20_Inv1_M1]:[IS20_Inv2_M2]])</f>
        <v>0</v>
      </c>
      <c r="EL111" s="290">
        <f>SUM(RD[[#This Row],[O2R4_P1]:[O2R22_P3]])</f>
        <v>0</v>
      </c>
      <c r="EM111" s="127" t="str">
        <f>IFERROR(AVERAGEIF(RD[[#This Row],[POA_UP_MCR (KWh/m2)]:[POA_UP_Ph3 (KWh/m2)2]],"&lt;&gt;0",RD[[#This Row],[POA_UP_MCR (KWh/m2)]:[POA_UP_Ph3 (KWh/m2)2]]),"")</f>
        <v/>
      </c>
      <c r="EN111" s="127" t="str">
        <f>IFERROR(AVERAGEIF(RD[[#This Row],[POA_Down_MCR (KWh/m2)]:[POA_Down_Ph3 (KWh/m2)22]],"&lt;&gt;0",RD[[#This Row],[POA_Down_MCR (KWh/m2)]:[POA_Down_Ph3 (KWh/m2)22]]),"")</f>
        <v/>
      </c>
      <c r="EO111" s="127" t="str">
        <f>IFERROR(AVERAGEIF(RD[[#This Row],[GHI_UP_MCR (KWh/m2)]:[GHI_UP_IS1 (KWh/m2)]],"&lt;&gt;0",RD[[#This Row],[GHI_UP_MCR (KWh/m2)]:[GHI_UP_IS1 (KWh/m2)]]),"")</f>
        <v/>
      </c>
      <c r="EP111" s="127" t="str">
        <f>IFERROR(AVERAGEIF(RD[[#This Row],[GHI_Down_MCR (KWh/m2)]:[GHI_Down_IS1 (KWh/m2)]],"&lt;&gt;0",RD[[#This Row],[GHI_Down_MCR (KWh/m2)]:[GHI_Down_IS1 (KWh/m2)]]),"")</f>
        <v/>
      </c>
      <c r="EQ111" s="128"/>
      <c r="ER111" s="128"/>
      <c r="ES111" s="128"/>
      <c r="ET111" s="128"/>
      <c r="EU111" s="128"/>
      <c r="EV111" s="128"/>
      <c r="EW111" s="128"/>
      <c r="EX111" s="128"/>
      <c r="EY111" s="128"/>
      <c r="EZ111" s="128"/>
      <c r="FA111" s="128"/>
      <c r="FB111" s="128"/>
      <c r="FC111" s="128"/>
      <c r="FD111" s="128"/>
      <c r="FE111" s="128"/>
      <c r="FF111" s="128"/>
      <c r="FG111" s="128"/>
      <c r="FH111" s="292" t="str">
        <f>IF((RD[[#This Row],[33 kV_Wind_F1_Ex]]-EQ110)*165000&lt;=0,"",(RD[[#This Row],[33 kV_Wind_F1_Ex]]-EQ110)*165000)</f>
        <v/>
      </c>
      <c r="FI111" s="292" t="str">
        <f>IF((RD[[#This Row],[33 kV_Wind_F2_Ex]]-ER110)*165000&lt;=0,"",(RD[[#This Row],[33 kV_Wind_F2_Ex]]-ER110)*165000)</f>
        <v/>
      </c>
      <c r="FJ111" s="131" t="str">
        <f>IF((RD[[#This Row],[33 kV_Wind_F3_Ex]]-ES110)*225000&lt;=0,"",(RD[[#This Row],[33 kV_Wind_F3_Ex]]-ES110)*225000)</f>
        <v/>
      </c>
      <c r="FK111" s="131" t="str">
        <f>IF((RD[[#This Row],[33 kV_Wind_F4_Ex]]-ET110)*165000&lt;=0,"",(RD[[#This Row],[33 kV_Wind_F4_Ex]]-ET110)*165000)</f>
        <v/>
      </c>
      <c r="FL111" s="228" t="str">
        <f>IF((RD[[#This Row],[33 kV_Solar_F1_Ex]]-EU110)*225000&lt;=0,"",(RD[[#This Row],[33 kV_Solar_F1_Ex]]-EU110)*225000)</f>
        <v/>
      </c>
      <c r="FM111" s="132" t="str">
        <f>IF((RD[[#This Row],[33kV_Solar_F2_Ex]]-EV110)*225000&lt;=0,"",(RD[[#This Row],[33kV_Solar_F2_Ex]]-EV110)*225000)</f>
        <v/>
      </c>
      <c r="FN111" s="320"/>
      <c r="FO111" s="131" t="str">
        <f>IF((RD[[#This Row],[33kV_Solar_F4_Ex]]-EX110)*225000&lt;=0,"",(RD[[#This Row],[33kV_Solar_F4_Ex]]-EX110)*225000)</f>
        <v/>
      </c>
      <c r="FP111" s="292">
        <f>IF((RD[[#This Row],[33kV_OG1_Ex]]-EY110)*1000&lt;=0,0,(RD[[#This Row],[33kV_OG1_Ex]]-EY110)*1000)</f>
        <v>0</v>
      </c>
      <c r="FQ111" s="228">
        <f>IFERROR(IF((RD[[#This Row],[33kV_OG2_Ex]]-EZ110)*1000&lt;=0,0,(RD[[#This Row],[33kV_OG2_Ex]]-EZ110)*1000),0)</f>
        <v>0</v>
      </c>
      <c r="FR111" s="132">
        <f>IF((RD[[#This Row],[220kV_TX1_Ex]]-FA110)*800000&lt;=0,0,(RD[[#This Row],[220kV_TX1_Ex]]-FA110)*800000)</f>
        <v>0</v>
      </c>
      <c r="FS111" s="228">
        <f>IF((RD[[#This Row],[220kV_Tx2_Ex]]-FB110)*800000&lt;=0,0,(RD[[#This Row],[220kV_Tx2_Ex]]-FB110)*800000)</f>
        <v>0</v>
      </c>
      <c r="FT111" s="292">
        <f>IF((RD[[#This Row],[220kV_TL_TVM_Ex]]-FC110)*1600000&lt;=0,0,(RD[[#This Row],[220kV_TL_TVM_Ex]]-FC110)*1600000)</f>
        <v>0</v>
      </c>
      <c r="FU111" s="292" t="str">
        <f>IF((RD[[#This Row],[220kV_C&amp;R_PQM_Ex]]-FD110)*1600000&lt;=0,"",(RD[[#This Row],[220kV_C&amp;R_PQM_Ex]]-FD110)*1600000)</f>
        <v/>
      </c>
      <c r="FV111" s="228">
        <f>IFERROR(IF((RD[[#This Row],[220KV_C&amp;R_PQM_Im]]-FE110)*1600000&lt;=0,0,(RD[[#This Row],[220KV_C&amp;R_PQM_Im]]-FE110)*1600000),"")</f>
        <v>0</v>
      </c>
      <c r="FW111" s="228">
        <f>(RD[[#This Row],[33kV_Aux1_Im]]-FB108)</f>
        <v>0</v>
      </c>
      <c r="FX111" s="228" t="str">
        <f>IF((RD[[#This Row],[33kV_Aux2_Im]]-FG110)*1000&lt;=0,"",(RD[[#This Row],[33kV_Aux2_Im]]-FG110)*1000)</f>
        <v/>
      </c>
      <c r="FY111" s="292">
        <f>IFERROR(RD[[#This Row],[33kV_OG1_Energy (MWh)]]+RD[[#This Row],[33kV_OG2_Energy (MWh)]],"")</f>
        <v>0</v>
      </c>
      <c r="FZ111" s="292">
        <f>IFERROR(RD[[#This Row],[220kV_TL_TVM Energy (MWh)]]-RD[[#This Row],[220KV_C&amp;R_PQM_im (MWh)]],"")</f>
        <v>0</v>
      </c>
      <c r="GA111" s="229" t="str">
        <f>IFERROR(RD[[#This Row],[33 kV Total Export (MWH)]]/RD[[#This Row],[220 KV Net Export (MWh)]]-1,"")</f>
        <v/>
      </c>
      <c r="GB111" s="230">
        <f>IFERROR((RD[[#This Row],[Sunset Time (POA&lt;20 W/m2)]]-RD[[#This Row],[Sunrise Time (POA&gt;20 W/m2)]])*24,0)</f>
        <v>0</v>
      </c>
      <c r="GC11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1" s="57">
        <f t="shared" si="198"/>
        <v>0</v>
      </c>
      <c r="GE111" s="143">
        <v>168.03</v>
      </c>
      <c r="GF111" s="57">
        <f t="shared" si="204"/>
        <v>0</v>
      </c>
      <c r="GG111" s="8">
        <f>IFERROR(RD[[#This Row],[Wind Export (33 kV)]]*(1-RD[[#This Row],[33 kV Line Loss (%)]]),RD[[#This Row],[Wind Export (33 kV)]])</f>
        <v>0</v>
      </c>
      <c r="GH111" s="321"/>
      <c r="GI111" s="321"/>
      <c r="GJ111" t="str">
        <f>IFERROR(RD[[#This Row],[E_AC (WPR)]]/RD[[#This Row],[E_DC (WPR)]],"")</f>
        <v/>
      </c>
    </row>
    <row r="112" spans="1:192">
      <c r="A112" s="124">
        <f t="shared" si="201"/>
        <v>45852</v>
      </c>
      <c r="B112" s="129">
        <f>YEAR(RD[[#This Row],[Date]])+IF(MONTH(RD[[#This Row],[Date]])&gt;=4,1,0)</f>
        <v>2026</v>
      </c>
      <c r="C112" s="129">
        <f>YEAR(RD[[#This Row],[Date]])</f>
        <v>2025</v>
      </c>
      <c r="D112" s="130">
        <f t="shared" si="203"/>
        <v>45839</v>
      </c>
      <c r="E112" s="129">
        <f>DAY(EOMONTH(RD[[#This Row],[Date]],0))</f>
        <v>31</v>
      </c>
      <c r="F112" s="317"/>
      <c r="G112" s="317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26"/>
      <c r="S112" s="126"/>
      <c r="T112" s="126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  <c r="AG112" s="126"/>
      <c r="AH112" s="126"/>
      <c r="AI112" s="126"/>
      <c r="AJ112" s="126"/>
      <c r="AK112" s="126"/>
      <c r="AL112" s="126"/>
      <c r="AM112" s="126"/>
      <c r="AN112" s="126"/>
      <c r="AO112" s="126"/>
      <c r="AP112" s="126"/>
      <c r="AQ112" s="126"/>
      <c r="AR112" s="126"/>
      <c r="AS112" s="126"/>
      <c r="AT112" s="126"/>
      <c r="AU112" s="126"/>
      <c r="AV112" s="126"/>
      <c r="AW112" s="126"/>
      <c r="AX112" s="126"/>
      <c r="AY112" s="126"/>
      <c r="AZ112" s="126"/>
      <c r="BA112" s="126"/>
      <c r="BB112" s="126"/>
      <c r="BC112" s="126"/>
      <c r="BD112" s="126"/>
      <c r="BE112" s="126"/>
      <c r="BF112" s="126"/>
      <c r="BG112" s="126"/>
      <c r="BH112" s="126"/>
      <c r="BI112" s="126"/>
      <c r="BJ112" s="126"/>
      <c r="BK112" s="126"/>
      <c r="BL112" s="126"/>
      <c r="BM112" s="126"/>
      <c r="BN112" s="126"/>
      <c r="BO112" s="126"/>
      <c r="BP112" s="126"/>
      <c r="BQ112" s="126"/>
      <c r="BR112" s="126"/>
      <c r="BS112" s="126"/>
      <c r="BT112" s="126"/>
      <c r="BU112" s="126"/>
      <c r="BV112" s="126"/>
      <c r="BW112" s="126"/>
      <c r="BX112" s="126"/>
      <c r="BY112" s="126"/>
      <c r="BZ112" s="126"/>
      <c r="CA112" s="126"/>
      <c r="CB112" s="126"/>
      <c r="CC112" s="126"/>
      <c r="CD112" s="126"/>
      <c r="CE112" s="126"/>
      <c r="CF112" s="126"/>
      <c r="CG112" s="126"/>
      <c r="CH112" s="126"/>
      <c r="CI112" s="126"/>
      <c r="CJ112" s="126"/>
      <c r="CK112" s="126"/>
      <c r="CL112" s="126"/>
      <c r="CM112" s="126"/>
      <c r="CN112" s="126"/>
      <c r="CO112" s="126"/>
      <c r="CP112" s="126"/>
      <c r="CQ112" s="126"/>
      <c r="CR112" s="126"/>
      <c r="CS112" s="126"/>
      <c r="CT112" s="126"/>
      <c r="CU112" s="126"/>
      <c r="CV112" s="126"/>
      <c r="CW112" s="126"/>
      <c r="CX112" s="126"/>
      <c r="CY112" s="126"/>
      <c r="CZ112" s="126"/>
      <c r="DA112" s="126"/>
      <c r="DB112" s="126"/>
      <c r="DC112" s="126"/>
      <c r="DD112" s="289"/>
      <c r="DE112" s="289"/>
      <c r="DF112" s="289"/>
      <c r="DG112" s="289"/>
      <c r="DH112" s="289"/>
      <c r="DI112" s="289"/>
      <c r="DJ112" s="289"/>
      <c r="DK112" s="289"/>
      <c r="DL112" s="289"/>
      <c r="DM112" s="289"/>
      <c r="DN112" s="289"/>
      <c r="DO112" s="289"/>
      <c r="DP112" s="289"/>
      <c r="DQ112" s="289"/>
      <c r="DR112" s="289"/>
      <c r="DS112" s="289"/>
      <c r="DT112" s="289"/>
      <c r="DU112" s="289"/>
      <c r="DV112" s="289"/>
      <c r="DW112" s="289"/>
      <c r="DX112" s="289"/>
      <c r="DY112" s="289"/>
      <c r="DZ112" s="289"/>
      <c r="EA112" s="289"/>
      <c r="EB112" s="318">
        <f>SUM(RD[[#This Row],[IS1_Inv1_M1]:[IS1_Inv1_M2]])</f>
        <v>0</v>
      </c>
      <c r="EC112" s="318">
        <f>SUM(RD[[#This Row],[IS2_Inv1_M1]:[IS5_Inv1_M4]])</f>
        <v>0</v>
      </c>
      <c r="ED112" s="318">
        <f>SUM(RD[[#This Row],[IS6_Inv1_M1]:[IS6_Inv2_M2]])+SUM(RD[[#This Row],[IS8_Inv1_M1]:[IS8_Inv4_M2]])</f>
        <v>0</v>
      </c>
      <c r="EE112" s="318">
        <f>SUM(RD[[#This Row],[IS7_Inv1_M1]:[IS7_Inv1_M2]])</f>
        <v>0</v>
      </c>
      <c r="EF112" s="318">
        <f>SUM(RD[[#This Row],[IS9_Inv1_M1]:[IS12_Inv2_M4]])</f>
        <v>0</v>
      </c>
      <c r="EG112" s="318">
        <f>SUM(RD[[#This Row],[IS13_Inv1_M1]:[IS14_Inv1_M4]])</f>
        <v>0</v>
      </c>
      <c r="EH112" s="318">
        <f>SUM(RD[[#This Row],[IS15_Inv1_M1]:[IS15_Inv2_M1]])</f>
        <v>0</v>
      </c>
      <c r="EI112" s="127">
        <f>SUM(RD[[#This Row],[IS16_Inv1_M1]:[IS17_Inv2_M2]])</f>
        <v>0</v>
      </c>
      <c r="EJ112" s="127">
        <f>SUM(RD[[#This Row],[IS18_Inv1_M1]:[IS19_Inv2_M2]])</f>
        <v>0</v>
      </c>
      <c r="EK112" s="127">
        <f>SUM(RD[[#This Row],[IS20_Inv1_M1]:[IS20_Inv2_M2]])</f>
        <v>0</v>
      </c>
      <c r="EL112" s="290">
        <f>SUM(RD[[#This Row],[O2R4_P1]:[O2R22_P3]])</f>
        <v>0</v>
      </c>
      <c r="EM112" s="127" t="str">
        <f>IFERROR(AVERAGEIF(RD[[#This Row],[POA_UP_MCR (KWh/m2)]:[POA_UP_Ph3 (KWh/m2)2]],"&lt;&gt;0",RD[[#This Row],[POA_UP_MCR (KWh/m2)]:[POA_UP_Ph3 (KWh/m2)2]]),"")</f>
        <v/>
      </c>
      <c r="EN112" s="127" t="str">
        <f>IFERROR(AVERAGEIF(RD[[#This Row],[POA_Down_MCR (KWh/m2)]:[POA_Down_Ph3 (KWh/m2)22]],"&lt;&gt;0",RD[[#This Row],[POA_Down_MCR (KWh/m2)]:[POA_Down_Ph3 (KWh/m2)22]]),"")</f>
        <v/>
      </c>
      <c r="EO112" s="127" t="str">
        <f>IFERROR(AVERAGEIF(RD[[#This Row],[GHI_UP_MCR (KWh/m2)]:[GHI_UP_IS1 (KWh/m2)]],"&lt;&gt;0",RD[[#This Row],[GHI_UP_MCR (KWh/m2)]:[GHI_UP_IS1 (KWh/m2)]]),"")</f>
        <v/>
      </c>
      <c r="EP112" s="127" t="str">
        <f>IFERROR(AVERAGEIF(RD[[#This Row],[GHI_Down_MCR (KWh/m2)]:[GHI_Down_IS1 (KWh/m2)]],"&lt;&gt;0",RD[[#This Row],[GHI_Down_MCR (KWh/m2)]:[GHI_Down_IS1 (KWh/m2)]]),"")</f>
        <v/>
      </c>
      <c r="EQ112" s="128"/>
      <c r="ER112" s="128"/>
      <c r="ES112" s="128"/>
      <c r="ET112" s="128"/>
      <c r="EU112" s="128"/>
      <c r="EV112" s="128"/>
      <c r="EW112" s="128"/>
      <c r="EX112" s="128"/>
      <c r="EY112" s="128"/>
      <c r="EZ112" s="128"/>
      <c r="FA112" s="128"/>
      <c r="FB112" s="128"/>
      <c r="FC112" s="128"/>
      <c r="FD112" s="128"/>
      <c r="FE112" s="128"/>
      <c r="FF112" s="128"/>
      <c r="FG112" s="128"/>
      <c r="FH112" s="292" t="str">
        <f>IF((RD[[#This Row],[33 kV_Wind_F1_Ex]]-EQ111)*165000&lt;=0,"",(RD[[#This Row],[33 kV_Wind_F1_Ex]]-EQ111)*165000)</f>
        <v/>
      </c>
      <c r="FI112" s="292" t="str">
        <f>IF((RD[[#This Row],[33 kV_Wind_F2_Ex]]-ER111)*165000&lt;=0,"",(RD[[#This Row],[33 kV_Wind_F2_Ex]]-ER111)*165000)</f>
        <v/>
      </c>
      <c r="FJ112" s="131" t="str">
        <f>IF((RD[[#This Row],[33 kV_Wind_F3_Ex]]-ES111)*225000&lt;=0,"",(RD[[#This Row],[33 kV_Wind_F3_Ex]]-ES111)*225000)</f>
        <v/>
      </c>
      <c r="FK112" s="131" t="str">
        <f>IF((RD[[#This Row],[33 kV_Wind_F4_Ex]]-ET111)*165000&lt;=0,"",(RD[[#This Row],[33 kV_Wind_F4_Ex]]-ET111)*165000)</f>
        <v/>
      </c>
      <c r="FL112" s="228" t="str">
        <f>IF((RD[[#This Row],[33 kV_Solar_F1_Ex]]-EU111)*225000&lt;=0,"",(RD[[#This Row],[33 kV_Solar_F1_Ex]]-EU111)*225000)</f>
        <v/>
      </c>
      <c r="FM112" s="132" t="str">
        <f>IF((RD[[#This Row],[33kV_Solar_F2_Ex]]-EV111)*225000&lt;=0,"",(RD[[#This Row],[33kV_Solar_F2_Ex]]-EV111)*225000)</f>
        <v/>
      </c>
      <c r="FN112" s="320"/>
      <c r="FO112" s="131" t="str">
        <f>IF((RD[[#This Row],[33kV_Solar_F4_Ex]]-EX111)*225000&lt;=0,"",(RD[[#This Row],[33kV_Solar_F4_Ex]]-EX111)*225000)</f>
        <v/>
      </c>
      <c r="FP112" s="292">
        <f>IF((RD[[#This Row],[33kV_OG1_Ex]]-EY111)*1000&lt;=0,0,(RD[[#This Row],[33kV_OG1_Ex]]-EY111)*1000)</f>
        <v>0</v>
      </c>
      <c r="FQ112" s="228">
        <f>IFERROR(IF((RD[[#This Row],[33kV_OG2_Ex]]-EZ111)*1000&lt;=0,0,(RD[[#This Row],[33kV_OG2_Ex]]-EZ111)*1000),0)</f>
        <v>0</v>
      </c>
      <c r="FR112" s="132">
        <f>IF((RD[[#This Row],[220kV_TX1_Ex]]-FA111)*800000&lt;=0,0,(RD[[#This Row],[220kV_TX1_Ex]]-FA111)*800000)</f>
        <v>0</v>
      </c>
      <c r="FS112" s="228">
        <f>IF((RD[[#This Row],[220kV_Tx2_Ex]]-FB111)*800000&lt;=0,0,(RD[[#This Row],[220kV_Tx2_Ex]]-FB111)*800000)</f>
        <v>0</v>
      </c>
      <c r="FT112" s="292">
        <f>IF((RD[[#This Row],[220kV_TL_TVM_Ex]]-FC111)*1600000&lt;=0,0,(RD[[#This Row],[220kV_TL_TVM_Ex]]-FC111)*1600000)</f>
        <v>0</v>
      </c>
      <c r="FU112" s="292" t="str">
        <f>IF((RD[[#This Row],[220kV_C&amp;R_PQM_Ex]]-FD111)*1600000&lt;=0,"",(RD[[#This Row],[220kV_C&amp;R_PQM_Ex]]-FD111)*1600000)</f>
        <v/>
      </c>
      <c r="FV112" s="228">
        <f>IFERROR(IF((RD[[#This Row],[220KV_C&amp;R_PQM_Im]]-FE111)*1600000&lt;=0,0,(RD[[#This Row],[220KV_C&amp;R_PQM_Im]]-FE111)*1600000),"")</f>
        <v>0</v>
      </c>
      <c r="FW112" s="228">
        <f>(RD[[#This Row],[33kV_Aux1_Im]]-FB109)</f>
        <v>0</v>
      </c>
      <c r="FX112" s="228" t="str">
        <f>IF((RD[[#This Row],[33kV_Aux2_Im]]-FG111)*1000&lt;=0,"",(RD[[#This Row],[33kV_Aux2_Im]]-FG111)*1000)</f>
        <v/>
      </c>
      <c r="FY112" s="292">
        <f>IFERROR(RD[[#This Row],[33kV_OG1_Energy (MWh)]]+RD[[#This Row],[33kV_OG2_Energy (MWh)]],"")</f>
        <v>0</v>
      </c>
      <c r="FZ112" s="292">
        <f>IFERROR(RD[[#This Row],[220kV_TL_TVM Energy (MWh)]]-RD[[#This Row],[220KV_C&amp;R_PQM_im (MWh)]],"")</f>
        <v>0</v>
      </c>
      <c r="GA112" s="229" t="str">
        <f>IFERROR(RD[[#This Row],[33 kV Total Export (MWH)]]/RD[[#This Row],[220 KV Net Export (MWh)]]-1,"")</f>
        <v/>
      </c>
      <c r="GB112" s="230">
        <f>IFERROR((RD[[#This Row],[Sunset Time (POA&lt;20 W/m2)]]-RD[[#This Row],[Sunrise Time (POA&gt;20 W/m2)]])*24,0)</f>
        <v>0</v>
      </c>
      <c r="GC11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2" s="57">
        <f t="shared" si="198"/>
        <v>0</v>
      </c>
      <c r="GE112" s="143">
        <v>168.03</v>
      </c>
      <c r="GF112" s="57">
        <f t="shared" si="204"/>
        <v>0</v>
      </c>
      <c r="GG112" s="8">
        <f>IFERROR(RD[[#This Row],[Wind Export (33 kV)]]*(1-RD[[#This Row],[33 kV Line Loss (%)]]),RD[[#This Row],[Wind Export (33 kV)]])</f>
        <v>0</v>
      </c>
      <c r="GH112" s="321"/>
      <c r="GI112" s="321"/>
      <c r="GJ112" t="str">
        <f>IFERROR(RD[[#This Row],[E_AC (WPR)]]/RD[[#This Row],[E_DC (WPR)]],"")</f>
        <v/>
      </c>
    </row>
    <row r="113" spans="1:192">
      <c r="A113" s="124">
        <f t="shared" si="201"/>
        <v>45853</v>
      </c>
      <c r="B113" s="129">
        <f>YEAR(RD[[#This Row],[Date]])+IF(MONTH(RD[[#This Row],[Date]])&gt;=4,1,0)</f>
        <v>2026</v>
      </c>
      <c r="C113" s="129">
        <f>YEAR(RD[[#This Row],[Date]])</f>
        <v>2025</v>
      </c>
      <c r="D113" s="130">
        <f t="shared" si="203"/>
        <v>45839</v>
      </c>
      <c r="E113" s="129">
        <f>DAY(EOMONTH(RD[[#This Row],[Date]],0))</f>
        <v>31</v>
      </c>
      <c r="F113" s="317"/>
      <c r="G113" s="317"/>
      <c r="H113" s="126"/>
      <c r="I113" s="126"/>
      <c r="J113" s="126"/>
      <c r="K113" s="126"/>
      <c r="L113" s="126"/>
      <c r="M113" s="126"/>
      <c r="N113" s="126"/>
      <c r="O113" s="126"/>
      <c r="P113" s="126"/>
      <c r="Q113" s="126"/>
      <c r="R113" s="126"/>
      <c r="S113" s="126"/>
      <c r="T113" s="126"/>
      <c r="U113" s="126"/>
      <c r="V113" s="126"/>
      <c r="W113" s="126"/>
      <c r="X113" s="126"/>
      <c r="Y113" s="126"/>
      <c r="Z113" s="126"/>
      <c r="AA113" s="126"/>
      <c r="AB113" s="126"/>
      <c r="AC113" s="126"/>
      <c r="AD113" s="126"/>
      <c r="AE113" s="126"/>
      <c r="AF113" s="126"/>
      <c r="AG113" s="126"/>
      <c r="AH113" s="126"/>
      <c r="AI113" s="126"/>
      <c r="AJ113" s="126"/>
      <c r="AK113" s="126"/>
      <c r="AL113" s="126"/>
      <c r="AM113" s="126"/>
      <c r="AN113" s="126"/>
      <c r="AO113" s="126"/>
      <c r="AP113" s="126"/>
      <c r="AQ113" s="126"/>
      <c r="AR113" s="126"/>
      <c r="AS113" s="126"/>
      <c r="AT113" s="126"/>
      <c r="AU113" s="126"/>
      <c r="AV113" s="126"/>
      <c r="AW113" s="126"/>
      <c r="AX113" s="126"/>
      <c r="AY113" s="126"/>
      <c r="AZ113" s="126"/>
      <c r="BA113" s="126"/>
      <c r="BB113" s="126"/>
      <c r="BC113" s="126"/>
      <c r="BD113" s="126"/>
      <c r="BE113" s="126"/>
      <c r="BF113" s="126"/>
      <c r="BG113" s="126"/>
      <c r="BH113" s="126"/>
      <c r="BI113" s="126"/>
      <c r="BJ113" s="126"/>
      <c r="BK113" s="126"/>
      <c r="BL113" s="126"/>
      <c r="BM113" s="126"/>
      <c r="BN113" s="126"/>
      <c r="BO113" s="126"/>
      <c r="BP113" s="126"/>
      <c r="BQ113" s="126"/>
      <c r="BR113" s="126"/>
      <c r="BS113" s="126"/>
      <c r="BT113" s="126"/>
      <c r="BU113" s="126"/>
      <c r="BV113" s="126"/>
      <c r="BW113" s="126"/>
      <c r="BX113" s="126"/>
      <c r="BY113" s="126"/>
      <c r="BZ113" s="126"/>
      <c r="CA113" s="126"/>
      <c r="CB113" s="126"/>
      <c r="CC113" s="126"/>
      <c r="CD113" s="126"/>
      <c r="CE113" s="126"/>
      <c r="CF113" s="126"/>
      <c r="CG113" s="126"/>
      <c r="CH113" s="126"/>
      <c r="CI113" s="126"/>
      <c r="CJ113" s="126"/>
      <c r="CK113" s="126"/>
      <c r="CL113" s="126"/>
      <c r="CM113" s="126"/>
      <c r="CN113" s="126"/>
      <c r="CO113" s="126"/>
      <c r="CP113" s="126"/>
      <c r="CQ113" s="126"/>
      <c r="CR113" s="126"/>
      <c r="CS113" s="126"/>
      <c r="CT113" s="126"/>
      <c r="CU113" s="126"/>
      <c r="CV113" s="126"/>
      <c r="CW113" s="126"/>
      <c r="CX113" s="126"/>
      <c r="CY113" s="126"/>
      <c r="CZ113" s="126"/>
      <c r="DA113" s="126"/>
      <c r="DB113" s="126"/>
      <c r="DC113" s="126"/>
      <c r="DD113" s="289"/>
      <c r="DE113" s="289"/>
      <c r="DF113" s="289"/>
      <c r="DG113" s="289"/>
      <c r="DH113" s="289"/>
      <c r="DI113" s="289"/>
      <c r="DJ113" s="289"/>
      <c r="DK113" s="289"/>
      <c r="DL113" s="289"/>
      <c r="DM113" s="289"/>
      <c r="DN113" s="289"/>
      <c r="DO113" s="289"/>
      <c r="DP113" s="289"/>
      <c r="DQ113" s="289"/>
      <c r="DR113" s="289"/>
      <c r="DS113" s="289"/>
      <c r="DT113" s="289"/>
      <c r="DU113" s="289"/>
      <c r="DV113" s="289"/>
      <c r="DW113" s="289"/>
      <c r="DX113" s="289"/>
      <c r="DY113" s="289"/>
      <c r="DZ113" s="289"/>
      <c r="EA113" s="289"/>
      <c r="EB113" s="318">
        <f>SUM(RD[[#This Row],[IS1_Inv1_M1]:[IS1_Inv1_M2]])</f>
        <v>0</v>
      </c>
      <c r="EC113" s="318">
        <f>SUM(RD[[#This Row],[IS2_Inv1_M1]:[IS5_Inv1_M4]])</f>
        <v>0</v>
      </c>
      <c r="ED113" s="318">
        <f>SUM(RD[[#This Row],[IS6_Inv1_M1]:[IS6_Inv2_M2]])+SUM(RD[[#This Row],[IS8_Inv1_M1]:[IS8_Inv4_M2]])</f>
        <v>0</v>
      </c>
      <c r="EE113" s="318">
        <f>SUM(RD[[#This Row],[IS7_Inv1_M1]:[IS7_Inv1_M2]])</f>
        <v>0</v>
      </c>
      <c r="EF113" s="318">
        <f>SUM(RD[[#This Row],[IS9_Inv1_M1]:[IS12_Inv2_M4]])</f>
        <v>0</v>
      </c>
      <c r="EG113" s="318">
        <f>SUM(RD[[#This Row],[IS13_Inv1_M1]:[IS14_Inv1_M4]])</f>
        <v>0</v>
      </c>
      <c r="EH113" s="318">
        <f>SUM(RD[[#This Row],[IS15_Inv1_M1]:[IS15_Inv2_M1]])</f>
        <v>0</v>
      </c>
      <c r="EI113" s="127">
        <f>SUM(RD[[#This Row],[IS16_Inv1_M1]:[IS17_Inv2_M2]])</f>
        <v>0</v>
      </c>
      <c r="EJ113" s="127">
        <f>SUM(RD[[#This Row],[IS18_Inv1_M1]:[IS19_Inv2_M2]])</f>
        <v>0</v>
      </c>
      <c r="EK113" s="127">
        <f>SUM(RD[[#This Row],[IS20_Inv1_M1]:[IS20_Inv2_M2]])</f>
        <v>0</v>
      </c>
      <c r="EL113" s="290">
        <f>SUM(RD[[#This Row],[O2R4_P1]:[O2R22_P3]])</f>
        <v>0</v>
      </c>
      <c r="EM113" s="127" t="str">
        <f>IFERROR(AVERAGEIF(RD[[#This Row],[POA_UP_MCR (KWh/m2)]:[POA_UP_Ph3 (KWh/m2)2]],"&lt;&gt;0",RD[[#This Row],[POA_UP_MCR (KWh/m2)]:[POA_UP_Ph3 (KWh/m2)2]]),"")</f>
        <v/>
      </c>
      <c r="EN113" s="127" t="str">
        <f>IFERROR(AVERAGEIF(RD[[#This Row],[POA_Down_MCR (KWh/m2)]:[POA_Down_Ph3 (KWh/m2)22]],"&lt;&gt;0",RD[[#This Row],[POA_Down_MCR (KWh/m2)]:[POA_Down_Ph3 (KWh/m2)22]]),"")</f>
        <v/>
      </c>
      <c r="EO113" s="127" t="str">
        <f>IFERROR(AVERAGEIF(RD[[#This Row],[GHI_UP_MCR (KWh/m2)]:[GHI_UP_IS1 (KWh/m2)]],"&lt;&gt;0",RD[[#This Row],[GHI_UP_MCR (KWh/m2)]:[GHI_UP_IS1 (KWh/m2)]]),"")</f>
        <v/>
      </c>
      <c r="EP113" s="127" t="str">
        <f>IFERROR(AVERAGEIF(RD[[#This Row],[GHI_Down_MCR (KWh/m2)]:[GHI_Down_IS1 (KWh/m2)]],"&lt;&gt;0",RD[[#This Row],[GHI_Down_MCR (KWh/m2)]:[GHI_Down_IS1 (KWh/m2)]]),"")</f>
        <v/>
      </c>
      <c r="EQ113" s="128"/>
      <c r="ER113" s="128"/>
      <c r="ES113" s="128"/>
      <c r="ET113" s="128"/>
      <c r="EU113" s="128"/>
      <c r="EV113" s="128"/>
      <c r="EW113" s="128"/>
      <c r="EX113" s="128"/>
      <c r="EY113" s="128"/>
      <c r="EZ113" s="128"/>
      <c r="FA113" s="128"/>
      <c r="FB113" s="128"/>
      <c r="FC113" s="128"/>
      <c r="FD113" s="128"/>
      <c r="FE113" s="128"/>
      <c r="FF113" s="128"/>
      <c r="FG113" s="128"/>
      <c r="FH113" s="292" t="str">
        <f>IF((RD[[#This Row],[33 kV_Wind_F1_Ex]]-EQ112)*165000&lt;=0,"",(RD[[#This Row],[33 kV_Wind_F1_Ex]]-EQ112)*165000)</f>
        <v/>
      </c>
      <c r="FI113" s="292" t="str">
        <f>IF((RD[[#This Row],[33 kV_Wind_F2_Ex]]-ER112)*165000&lt;=0,"",(RD[[#This Row],[33 kV_Wind_F2_Ex]]-ER112)*165000)</f>
        <v/>
      </c>
      <c r="FJ113" s="131" t="str">
        <f>IF((RD[[#This Row],[33 kV_Wind_F3_Ex]]-ES112)*225000&lt;=0,"",(RD[[#This Row],[33 kV_Wind_F3_Ex]]-ES112)*225000)</f>
        <v/>
      </c>
      <c r="FK113" s="131" t="str">
        <f>IF((RD[[#This Row],[33 kV_Wind_F4_Ex]]-ET112)*165000&lt;=0,"",(RD[[#This Row],[33 kV_Wind_F4_Ex]]-ET112)*165000)</f>
        <v/>
      </c>
      <c r="FL113" s="228" t="str">
        <f>IF((RD[[#This Row],[33 kV_Solar_F1_Ex]]-EU112)*225000&lt;=0,"",(RD[[#This Row],[33 kV_Solar_F1_Ex]]-EU112)*225000)</f>
        <v/>
      </c>
      <c r="FM113" s="132" t="str">
        <f>IF((RD[[#This Row],[33kV_Solar_F2_Ex]]-EV112)*225000&lt;=0,"",(RD[[#This Row],[33kV_Solar_F2_Ex]]-EV112)*225000)</f>
        <v/>
      </c>
      <c r="FN113" s="320"/>
      <c r="FO113" s="131" t="str">
        <f>IF((RD[[#This Row],[33kV_Solar_F4_Ex]]-EX112)*225000&lt;=0,"",(RD[[#This Row],[33kV_Solar_F4_Ex]]-EX112)*225000)</f>
        <v/>
      </c>
      <c r="FP113" s="292">
        <f>IF((RD[[#This Row],[33kV_OG1_Ex]]-EY112)*1000&lt;=0,0,(RD[[#This Row],[33kV_OG1_Ex]]-EY112)*1000)</f>
        <v>0</v>
      </c>
      <c r="FQ113" s="228">
        <f>IFERROR(IF((RD[[#This Row],[33kV_OG2_Ex]]-EZ112)*1000&lt;=0,0,(RD[[#This Row],[33kV_OG2_Ex]]-EZ112)*1000),0)</f>
        <v>0</v>
      </c>
      <c r="FR113" s="132">
        <f>IF((RD[[#This Row],[220kV_TX1_Ex]]-FA112)*800000&lt;=0,0,(RD[[#This Row],[220kV_TX1_Ex]]-FA112)*800000)</f>
        <v>0</v>
      </c>
      <c r="FS113" s="228">
        <f>IF((RD[[#This Row],[220kV_Tx2_Ex]]-FB112)*800000&lt;=0,0,(RD[[#This Row],[220kV_Tx2_Ex]]-FB112)*800000)</f>
        <v>0</v>
      </c>
      <c r="FT113" s="292">
        <f>IF((RD[[#This Row],[220kV_TL_TVM_Ex]]-FC112)*1600000&lt;=0,0,(RD[[#This Row],[220kV_TL_TVM_Ex]]-FC112)*1600000)</f>
        <v>0</v>
      </c>
      <c r="FU113" s="292" t="str">
        <f>IF((RD[[#This Row],[220kV_C&amp;R_PQM_Ex]]-FD112)*1600000&lt;=0,"",(RD[[#This Row],[220kV_C&amp;R_PQM_Ex]]-FD112)*1600000)</f>
        <v/>
      </c>
      <c r="FV113" s="228">
        <f>IFERROR(IF((RD[[#This Row],[220KV_C&amp;R_PQM_Im]]-FE112)*1600000&lt;=0,0,(RD[[#This Row],[220KV_C&amp;R_PQM_Im]]-FE112)*1600000),"")</f>
        <v>0</v>
      </c>
      <c r="FW113" s="228">
        <f>(RD[[#This Row],[33kV_Aux1_Im]]-FB110)</f>
        <v>0</v>
      </c>
      <c r="FX113" s="228" t="str">
        <f>IF((RD[[#This Row],[33kV_Aux2_Im]]-FG112)*1000&lt;=0,"",(RD[[#This Row],[33kV_Aux2_Im]]-FG112)*1000)</f>
        <v/>
      </c>
      <c r="FY113" s="292">
        <f>IFERROR(RD[[#This Row],[33kV_OG1_Energy (MWh)]]+RD[[#This Row],[33kV_OG2_Energy (MWh)]],"")</f>
        <v>0</v>
      </c>
      <c r="FZ113" s="292">
        <f>IFERROR(RD[[#This Row],[220kV_TL_TVM Energy (MWh)]]-RD[[#This Row],[220KV_C&amp;R_PQM_im (MWh)]],"")</f>
        <v>0</v>
      </c>
      <c r="GA113" s="229" t="str">
        <f>IFERROR(RD[[#This Row],[33 kV Total Export (MWH)]]/RD[[#This Row],[220 KV Net Export (MWh)]]-1,"")</f>
        <v/>
      </c>
      <c r="GB113" s="230">
        <f>IFERROR((RD[[#This Row],[Sunset Time (POA&lt;20 W/m2)]]-RD[[#This Row],[Sunrise Time (POA&gt;20 W/m2)]])*24,0)</f>
        <v>0</v>
      </c>
      <c r="GC11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3" s="57">
        <f t="shared" si="198"/>
        <v>0</v>
      </c>
      <c r="GE113" s="143">
        <v>168.03</v>
      </c>
      <c r="GF113" s="57">
        <f t="shared" si="204"/>
        <v>0</v>
      </c>
      <c r="GG113" s="8">
        <f>IFERROR(RD[[#This Row],[Wind Export (33 kV)]]*(1-RD[[#This Row],[33 kV Line Loss (%)]]),RD[[#This Row],[Wind Export (33 kV)]])</f>
        <v>0</v>
      </c>
      <c r="GH113" s="321"/>
      <c r="GI113" s="321"/>
      <c r="GJ113" t="str">
        <f>IFERROR(RD[[#This Row],[E_AC (WPR)]]/RD[[#This Row],[E_DC (WPR)]],"")</f>
        <v/>
      </c>
    </row>
    <row r="114" spans="1:192">
      <c r="A114" s="124">
        <f t="shared" si="201"/>
        <v>45854</v>
      </c>
      <c r="B114" s="129">
        <f>YEAR(RD[[#This Row],[Date]])+IF(MONTH(RD[[#This Row],[Date]])&gt;=4,1,0)</f>
        <v>2026</v>
      </c>
      <c r="C114" s="129">
        <f>YEAR(RD[[#This Row],[Date]])</f>
        <v>2025</v>
      </c>
      <c r="D114" s="130">
        <f t="shared" si="203"/>
        <v>45839</v>
      </c>
      <c r="E114" s="129">
        <f>DAY(EOMONTH(RD[[#This Row],[Date]],0))</f>
        <v>31</v>
      </c>
      <c r="F114" s="317"/>
      <c r="G114" s="317"/>
      <c r="H114" s="126"/>
      <c r="I114" s="126"/>
      <c r="J114" s="126"/>
      <c r="K114" s="126"/>
      <c r="L114" s="126"/>
      <c r="M114" s="126"/>
      <c r="N114" s="126"/>
      <c r="O114" s="126"/>
      <c r="P114" s="126"/>
      <c r="Q114" s="126"/>
      <c r="R114" s="126"/>
      <c r="S114" s="126"/>
      <c r="T114" s="126"/>
      <c r="U114" s="126"/>
      <c r="V114" s="126"/>
      <c r="W114" s="126"/>
      <c r="X114" s="126"/>
      <c r="Y114" s="126"/>
      <c r="Z114" s="126"/>
      <c r="AA114" s="126"/>
      <c r="AB114" s="126"/>
      <c r="AC114" s="126"/>
      <c r="AD114" s="126"/>
      <c r="AE114" s="126"/>
      <c r="AF114" s="126"/>
      <c r="AG114" s="126"/>
      <c r="AH114" s="126"/>
      <c r="AI114" s="126"/>
      <c r="AJ114" s="126"/>
      <c r="AK114" s="126"/>
      <c r="AL114" s="126"/>
      <c r="AM114" s="126"/>
      <c r="AN114" s="126"/>
      <c r="AO114" s="126"/>
      <c r="AP114" s="126"/>
      <c r="AQ114" s="126"/>
      <c r="AR114" s="126"/>
      <c r="AS114" s="126"/>
      <c r="AT114" s="126"/>
      <c r="AU114" s="126"/>
      <c r="AV114" s="126"/>
      <c r="AW114" s="126"/>
      <c r="AX114" s="126"/>
      <c r="AY114" s="126"/>
      <c r="AZ114" s="126"/>
      <c r="BA114" s="126"/>
      <c r="BB114" s="126"/>
      <c r="BC114" s="126"/>
      <c r="BD114" s="126"/>
      <c r="BE114" s="126"/>
      <c r="BF114" s="126"/>
      <c r="BG114" s="126"/>
      <c r="BH114" s="126"/>
      <c r="BI114" s="126"/>
      <c r="BJ114" s="126"/>
      <c r="BK114" s="126"/>
      <c r="BL114" s="126"/>
      <c r="BM114" s="126"/>
      <c r="BN114" s="126"/>
      <c r="BO114" s="126"/>
      <c r="BP114" s="126"/>
      <c r="BQ114" s="126"/>
      <c r="BR114" s="126"/>
      <c r="BS114" s="126"/>
      <c r="BT114" s="126"/>
      <c r="BU114" s="126"/>
      <c r="BV114" s="126"/>
      <c r="BW114" s="126"/>
      <c r="BX114" s="126"/>
      <c r="BY114" s="126"/>
      <c r="BZ114" s="126"/>
      <c r="CA114" s="126"/>
      <c r="CB114" s="126"/>
      <c r="CC114" s="126"/>
      <c r="CD114" s="126"/>
      <c r="CE114" s="126"/>
      <c r="CF114" s="126"/>
      <c r="CG114" s="126"/>
      <c r="CH114" s="126"/>
      <c r="CI114" s="126"/>
      <c r="CJ114" s="126"/>
      <c r="CK114" s="126"/>
      <c r="CL114" s="126"/>
      <c r="CM114" s="126"/>
      <c r="CN114" s="126"/>
      <c r="CO114" s="126"/>
      <c r="CP114" s="126"/>
      <c r="CQ114" s="126"/>
      <c r="CR114" s="126"/>
      <c r="CS114" s="126"/>
      <c r="CT114" s="126"/>
      <c r="CU114" s="126"/>
      <c r="CV114" s="126"/>
      <c r="CW114" s="126"/>
      <c r="CX114" s="126"/>
      <c r="CY114" s="126"/>
      <c r="CZ114" s="126"/>
      <c r="DA114" s="126"/>
      <c r="DB114" s="126"/>
      <c r="DC114" s="126"/>
      <c r="DD114" s="289"/>
      <c r="DE114" s="289"/>
      <c r="DF114" s="289"/>
      <c r="DG114" s="289"/>
      <c r="DH114" s="289"/>
      <c r="DI114" s="289"/>
      <c r="DJ114" s="289"/>
      <c r="DK114" s="289"/>
      <c r="DL114" s="289"/>
      <c r="DM114" s="289"/>
      <c r="DN114" s="289"/>
      <c r="DO114" s="289"/>
      <c r="DP114" s="289"/>
      <c r="DQ114" s="289"/>
      <c r="DR114" s="289"/>
      <c r="DS114" s="289"/>
      <c r="DT114" s="289"/>
      <c r="DU114" s="289"/>
      <c r="DV114" s="289"/>
      <c r="DW114" s="289"/>
      <c r="DX114" s="289"/>
      <c r="DY114" s="289"/>
      <c r="DZ114" s="289"/>
      <c r="EA114" s="289"/>
      <c r="EB114" s="318">
        <f>SUM(RD[[#This Row],[IS1_Inv1_M1]:[IS1_Inv1_M2]])</f>
        <v>0</v>
      </c>
      <c r="EC114" s="318">
        <f>SUM(RD[[#This Row],[IS2_Inv1_M1]:[IS5_Inv1_M4]])</f>
        <v>0</v>
      </c>
      <c r="ED114" s="318">
        <f>SUM(RD[[#This Row],[IS6_Inv1_M1]:[IS6_Inv2_M2]])+SUM(RD[[#This Row],[IS8_Inv1_M1]:[IS8_Inv4_M2]])</f>
        <v>0</v>
      </c>
      <c r="EE114" s="318">
        <f>SUM(RD[[#This Row],[IS7_Inv1_M1]:[IS7_Inv1_M2]])</f>
        <v>0</v>
      </c>
      <c r="EF114" s="318">
        <f>SUM(RD[[#This Row],[IS9_Inv1_M1]:[IS12_Inv2_M4]])</f>
        <v>0</v>
      </c>
      <c r="EG114" s="318">
        <f>SUM(RD[[#This Row],[IS13_Inv1_M1]:[IS14_Inv1_M4]])</f>
        <v>0</v>
      </c>
      <c r="EH114" s="318">
        <f>SUM(RD[[#This Row],[IS15_Inv1_M1]:[IS15_Inv2_M1]])</f>
        <v>0</v>
      </c>
      <c r="EI114" s="127">
        <f>SUM(RD[[#This Row],[IS16_Inv1_M1]:[IS17_Inv2_M2]])</f>
        <v>0</v>
      </c>
      <c r="EJ114" s="127">
        <f>SUM(RD[[#This Row],[IS18_Inv1_M1]:[IS19_Inv2_M2]])</f>
        <v>0</v>
      </c>
      <c r="EK114" s="127">
        <f>SUM(RD[[#This Row],[IS20_Inv1_M1]:[IS20_Inv2_M2]])</f>
        <v>0</v>
      </c>
      <c r="EL114" s="290">
        <f>SUM(RD[[#This Row],[O2R4_P1]:[O2R22_P3]])</f>
        <v>0</v>
      </c>
      <c r="EM114" s="127" t="str">
        <f>IFERROR(AVERAGEIF(RD[[#This Row],[POA_UP_MCR (KWh/m2)]:[POA_UP_Ph3 (KWh/m2)2]],"&lt;&gt;0",RD[[#This Row],[POA_UP_MCR (KWh/m2)]:[POA_UP_Ph3 (KWh/m2)2]]),"")</f>
        <v/>
      </c>
      <c r="EN114" s="127" t="str">
        <f>IFERROR(AVERAGEIF(RD[[#This Row],[POA_Down_MCR (KWh/m2)]:[POA_Down_Ph3 (KWh/m2)22]],"&lt;&gt;0",RD[[#This Row],[POA_Down_MCR (KWh/m2)]:[POA_Down_Ph3 (KWh/m2)22]]),"")</f>
        <v/>
      </c>
      <c r="EO114" s="127" t="str">
        <f>IFERROR(AVERAGEIF(RD[[#This Row],[GHI_UP_MCR (KWh/m2)]:[GHI_UP_IS1 (KWh/m2)]],"&lt;&gt;0",RD[[#This Row],[GHI_UP_MCR (KWh/m2)]:[GHI_UP_IS1 (KWh/m2)]]),"")</f>
        <v/>
      </c>
      <c r="EP114" s="127" t="str">
        <f>IFERROR(AVERAGEIF(RD[[#This Row],[GHI_Down_MCR (KWh/m2)]:[GHI_Down_IS1 (KWh/m2)]],"&lt;&gt;0",RD[[#This Row],[GHI_Down_MCR (KWh/m2)]:[GHI_Down_IS1 (KWh/m2)]]),"")</f>
        <v/>
      </c>
      <c r="EQ114" s="128"/>
      <c r="ER114" s="128"/>
      <c r="ES114" s="128"/>
      <c r="ET114" s="128"/>
      <c r="EU114" s="128"/>
      <c r="EV114" s="128"/>
      <c r="EW114" s="128"/>
      <c r="EX114" s="128"/>
      <c r="EY114" s="128"/>
      <c r="EZ114" s="128"/>
      <c r="FA114" s="128"/>
      <c r="FB114" s="128"/>
      <c r="FC114" s="128"/>
      <c r="FD114" s="128"/>
      <c r="FE114" s="128"/>
      <c r="FF114" s="128"/>
      <c r="FG114" s="128"/>
      <c r="FH114" s="292" t="str">
        <f>IF((RD[[#This Row],[33 kV_Wind_F1_Ex]]-EQ113)*165000&lt;=0,"",(RD[[#This Row],[33 kV_Wind_F1_Ex]]-EQ113)*165000)</f>
        <v/>
      </c>
      <c r="FI114" s="292" t="str">
        <f>IF((RD[[#This Row],[33 kV_Wind_F2_Ex]]-ER113)*165000&lt;=0,"",(RD[[#This Row],[33 kV_Wind_F2_Ex]]-ER113)*165000)</f>
        <v/>
      </c>
      <c r="FJ114" s="131" t="str">
        <f>IF((RD[[#This Row],[33 kV_Wind_F3_Ex]]-ES113)*225000&lt;=0,"",(RD[[#This Row],[33 kV_Wind_F3_Ex]]-ES113)*225000)</f>
        <v/>
      </c>
      <c r="FK114" s="131" t="str">
        <f>IF((RD[[#This Row],[33 kV_Wind_F4_Ex]]-ET113)*165000&lt;=0,"",(RD[[#This Row],[33 kV_Wind_F4_Ex]]-ET113)*165000)</f>
        <v/>
      </c>
      <c r="FL114" s="228" t="str">
        <f>IF((RD[[#This Row],[33 kV_Solar_F1_Ex]]-EU113)*225000&lt;=0,"",(RD[[#This Row],[33 kV_Solar_F1_Ex]]-EU113)*225000)</f>
        <v/>
      </c>
      <c r="FM114" s="132" t="str">
        <f>IF((RD[[#This Row],[33kV_Solar_F2_Ex]]-EV113)*225000&lt;=0,"",(RD[[#This Row],[33kV_Solar_F2_Ex]]-EV113)*225000)</f>
        <v/>
      </c>
      <c r="FN114" s="320"/>
      <c r="FO114" s="131" t="str">
        <f>IF((RD[[#This Row],[33kV_Solar_F4_Ex]]-EX113)*225000&lt;=0,"",(RD[[#This Row],[33kV_Solar_F4_Ex]]-EX113)*225000)</f>
        <v/>
      </c>
      <c r="FP114" s="292">
        <f>IF((RD[[#This Row],[33kV_OG1_Ex]]-EY113)*1000&lt;=0,0,(RD[[#This Row],[33kV_OG1_Ex]]-EY113)*1000)</f>
        <v>0</v>
      </c>
      <c r="FQ114" s="228">
        <f>IFERROR(IF((RD[[#This Row],[33kV_OG2_Ex]]-EZ113)*1000&lt;=0,0,(RD[[#This Row],[33kV_OG2_Ex]]-EZ113)*1000),0)</f>
        <v>0</v>
      </c>
      <c r="FR114" s="132">
        <f>IF((RD[[#This Row],[220kV_TX1_Ex]]-FA113)*800000&lt;=0,0,(RD[[#This Row],[220kV_TX1_Ex]]-FA113)*800000)</f>
        <v>0</v>
      </c>
      <c r="FS114" s="228">
        <f>IF((RD[[#This Row],[220kV_Tx2_Ex]]-FB113)*800000&lt;=0,0,(RD[[#This Row],[220kV_Tx2_Ex]]-FB113)*800000)</f>
        <v>0</v>
      </c>
      <c r="FT114" s="292">
        <f>IF((RD[[#This Row],[220kV_TL_TVM_Ex]]-FC113)*1600000&lt;=0,0,(RD[[#This Row],[220kV_TL_TVM_Ex]]-FC113)*1600000)</f>
        <v>0</v>
      </c>
      <c r="FU114" s="292" t="str">
        <f>IF((RD[[#This Row],[220kV_C&amp;R_PQM_Ex]]-FD113)*1600000&lt;=0,"",(RD[[#This Row],[220kV_C&amp;R_PQM_Ex]]-FD113)*1600000)</f>
        <v/>
      </c>
      <c r="FV114" s="228">
        <f>IFERROR(IF((RD[[#This Row],[220KV_C&amp;R_PQM_Im]]-FE113)*1600000&lt;=0,0,(RD[[#This Row],[220KV_C&amp;R_PQM_Im]]-FE113)*1600000),"")</f>
        <v>0</v>
      </c>
      <c r="FW114" s="228">
        <f>(RD[[#This Row],[33kV_Aux1_Im]]-FB111)</f>
        <v>0</v>
      </c>
      <c r="FX114" s="228" t="str">
        <f>IF((RD[[#This Row],[33kV_Aux2_Im]]-FG113)*1000&lt;=0,"",(RD[[#This Row],[33kV_Aux2_Im]]-FG113)*1000)</f>
        <v/>
      </c>
      <c r="FY114" s="292">
        <f>IFERROR(RD[[#This Row],[33kV_OG1_Energy (MWh)]]+RD[[#This Row],[33kV_OG2_Energy (MWh)]],"")</f>
        <v>0</v>
      </c>
      <c r="FZ114" s="292">
        <f>IFERROR(RD[[#This Row],[220kV_TL_TVM Energy (MWh)]]-RD[[#This Row],[220KV_C&amp;R_PQM_im (MWh)]],"")</f>
        <v>0</v>
      </c>
      <c r="GA114" s="229" t="str">
        <f>IFERROR(RD[[#This Row],[33 kV Total Export (MWH)]]/RD[[#This Row],[220 KV Net Export (MWh)]]-1,"")</f>
        <v/>
      </c>
      <c r="GB114" s="230">
        <f>IFERROR((RD[[#This Row],[Sunset Time (POA&lt;20 W/m2)]]-RD[[#This Row],[Sunrise Time (POA&gt;20 W/m2)]])*24,0)</f>
        <v>0</v>
      </c>
      <c r="GC11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4" s="57">
        <f t="shared" si="198"/>
        <v>0</v>
      </c>
      <c r="GE114" s="143">
        <v>168.03</v>
      </c>
      <c r="GF114" s="57">
        <f t="shared" si="204"/>
        <v>0</v>
      </c>
      <c r="GG114" s="8">
        <f>IFERROR(RD[[#This Row],[Wind Export (33 kV)]]*(1-RD[[#This Row],[33 kV Line Loss (%)]]),RD[[#This Row],[Wind Export (33 kV)]])</f>
        <v>0</v>
      </c>
      <c r="GH114" s="321"/>
      <c r="GI114" s="321"/>
      <c r="GJ114" t="str">
        <f>IFERROR(RD[[#This Row],[E_AC (WPR)]]/RD[[#This Row],[E_DC (WPR)]],"")</f>
        <v/>
      </c>
    </row>
    <row r="115" spans="1:192">
      <c r="A115" s="124">
        <f t="shared" si="201"/>
        <v>45855</v>
      </c>
      <c r="B115" s="129">
        <f>YEAR(RD[[#This Row],[Date]])+IF(MONTH(RD[[#This Row],[Date]])&gt;=4,1,0)</f>
        <v>2026</v>
      </c>
      <c r="C115" s="129">
        <f>YEAR(RD[[#This Row],[Date]])</f>
        <v>2025</v>
      </c>
      <c r="D115" s="130">
        <f t="shared" si="203"/>
        <v>45839</v>
      </c>
      <c r="E115" s="129">
        <f>DAY(EOMONTH(RD[[#This Row],[Date]],0))</f>
        <v>31</v>
      </c>
      <c r="F115" s="317"/>
      <c r="G115" s="317"/>
      <c r="H115" s="126"/>
      <c r="I115" s="126"/>
      <c r="J115" s="126"/>
      <c r="K115" s="126"/>
      <c r="L115" s="126"/>
      <c r="M115" s="126"/>
      <c r="N115" s="126"/>
      <c r="O115" s="126"/>
      <c r="P115" s="126"/>
      <c r="Q115" s="126"/>
      <c r="R115" s="126"/>
      <c r="S115" s="126"/>
      <c r="T115" s="126"/>
      <c r="U115" s="126"/>
      <c r="V115" s="126"/>
      <c r="W115" s="126"/>
      <c r="X115" s="126"/>
      <c r="Y115" s="126"/>
      <c r="Z115" s="126"/>
      <c r="AA115" s="126"/>
      <c r="AB115" s="126"/>
      <c r="AC115" s="126"/>
      <c r="AD115" s="126"/>
      <c r="AE115" s="126"/>
      <c r="AF115" s="126"/>
      <c r="AG115" s="126"/>
      <c r="AH115" s="126"/>
      <c r="AI115" s="126"/>
      <c r="AJ115" s="126"/>
      <c r="AK115" s="126"/>
      <c r="AL115" s="126"/>
      <c r="AM115" s="126"/>
      <c r="AN115" s="126"/>
      <c r="AO115" s="126"/>
      <c r="AP115" s="126"/>
      <c r="AQ115" s="126"/>
      <c r="AR115" s="126"/>
      <c r="AS115" s="126"/>
      <c r="AT115" s="126"/>
      <c r="AU115" s="126"/>
      <c r="AV115" s="126"/>
      <c r="AW115" s="126"/>
      <c r="AX115" s="126"/>
      <c r="AY115" s="126"/>
      <c r="AZ115" s="126"/>
      <c r="BA115" s="126"/>
      <c r="BB115" s="126"/>
      <c r="BC115" s="126"/>
      <c r="BD115" s="126"/>
      <c r="BE115" s="126"/>
      <c r="BF115" s="126"/>
      <c r="BG115" s="126"/>
      <c r="BH115" s="126"/>
      <c r="BI115" s="126"/>
      <c r="BJ115" s="126"/>
      <c r="BK115" s="126"/>
      <c r="BL115" s="126"/>
      <c r="BM115" s="126"/>
      <c r="BN115" s="126"/>
      <c r="BO115" s="126"/>
      <c r="BP115" s="126"/>
      <c r="BQ115" s="126"/>
      <c r="BR115" s="126"/>
      <c r="BS115" s="126"/>
      <c r="BT115" s="126"/>
      <c r="BU115" s="126"/>
      <c r="BV115" s="126"/>
      <c r="BW115" s="126"/>
      <c r="BX115" s="126"/>
      <c r="BY115" s="126"/>
      <c r="BZ115" s="126"/>
      <c r="CA115" s="126"/>
      <c r="CB115" s="126"/>
      <c r="CC115" s="126"/>
      <c r="CD115" s="126"/>
      <c r="CE115" s="126"/>
      <c r="CF115" s="126"/>
      <c r="CG115" s="126"/>
      <c r="CH115" s="126"/>
      <c r="CI115" s="126"/>
      <c r="CJ115" s="126"/>
      <c r="CK115" s="126"/>
      <c r="CL115" s="126"/>
      <c r="CM115" s="126"/>
      <c r="CN115" s="126"/>
      <c r="CO115" s="126"/>
      <c r="CP115" s="126"/>
      <c r="CQ115" s="126"/>
      <c r="CR115" s="126"/>
      <c r="CS115" s="126"/>
      <c r="CT115" s="126"/>
      <c r="CU115" s="126"/>
      <c r="CV115" s="126"/>
      <c r="CW115" s="126"/>
      <c r="CX115" s="126"/>
      <c r="CY115" s="126"/>
      <c r="CZ115" s="126"/>
      <c r="DA115" s="126"/>
      <c r="DB115" s="126"/>
      <c r="DC115" s="126"/>
      <c r="DD115" s="289"/>
      <c r="DE115" s="289"/>
      <c r="DF115" s="289"/>
      <c r="DG115" s="289"/>
      <c r="DH115" s="289"/>
      <c r="DI115" s="289"/>
      <c r="DJ115" s="289"/>
      <c r="DK115" s="289"/>
      <c r="DL115" s="289"/>
      <c r="DM115" s="289"/>
      <c r="DN115" s="289"/>
      <c r="DO115" s="289"/>
      <c r="DP115" s="289"/>
      <c r="DQ115" s="289"/>
      <c r="DR115" s="289"/>
      <c r="DS115" s="289"/>
      <c r="DT115" s="289"/>
      <c r="DU115" s="289"/>
      <c r="DV115" s="289"/>
      <c r="DW115" s="289"/>
      <c r="DX115" s="289"/>
      <c r="DY115" s="289"/>
      <c r="DZ115" s="289"/>
      <c r="EA115" s="289"/>
      <c r="EB115" s="318">
        <f>SUM(RD[[#This Row],[IS1_Inv1_M1]:[IS1_Inv1_M2]])</f>
        <v>0</v>
      </c>
      <c r="EC115" s="318">
        <f>SUM(RD[[#This Row],[IS2_Inv1_M1]:[IS5_Inv1_M4]])</f>
        <v>0</v>
      </c>
      <c r="ED115" s="318">
        <f>SUM(RD[[#This Row],[IS6_Inv1_M1]:[IS6_Inv2_M2]])+SUM(RD[[#This Row],[IS8_Inv1_M1]:[IS8_Inv4_M2]])</f>
        <v>0</v>
      </c>
      <c r="EE115" s="318">
        <f>SUM(RD[[#This Row],[IS7_Inv1_M1]:[IS7_Inv1_M2]])</f>
        <v>0</v>
      </c>
      <c r="EF115" s="318">
        <f>SUM(RD[[#This Row],[IS9_Inv1_M1]:[IS12_Inv2_M4]])</f>
        <v>0</v>
      </c>
      <c r="EG115" s="318">
        <f>SUM(RD[[#This Row],[IS13_Inv1_M1]:[IS14_Inv1_M4]])</f>
        <v>0</v>
      </c>
      <c r="EH115" s="318">
        <f>SUM(RD[[#This Row],[IS15_Inv1_M1]:[IS15_Inv2_M1]])</f>
        <v>0</v>
      </c>
      <c r="EI115" s="127">
        <f>SUM(RD[[#This Row],[IS16_Inv1_M1]:[IS17_Inv2_M2]])</f>
        <v>0</v>
      </c>
      <c r="EJ115" s="127">
        <f>SUM(RD[[#This Row],[IS18_Inv1_M1]:[IS19_Inv2_M2]])</f>
        <v>0</v>
      </c>
      <c r="EK115" s="127">
        <f>SUM(RD[[#This Row],[IS20_Inv1_M1]:[IS20_Inv2_M2]])</f>
        <v>0</v>
      </c>
      <c r="EL115" s="290">
        <f>SUM(RD[[#This Row],[O2R4_P1]:[O2R22_P3]])</f>
        <v>0</v>
      </c>
      <c r="EM115" s="127" t="str">
        <f>IFERROR(AVERAGEIF(RD[[#This Row],[POA_UP_MCR (KWh/m2)]:[POA_UP_Ph3 (KWh/m2)2]],"&lt;&gt;0",RD[[#This Row],[POA_UP_MCR (KWh/m2)]:[POA_UP_Ph3 (KWh/m2)2]]),"")</f>
        <v/>
      </c>
      <c r="EN115" s="127" t="str">
        <f>IFERROR(AVERAGEIF(RD[[#This Row],[POA_Down_MCR (KWh/m2)]:[POA_Down_Ph3 (KWh/m2)22]],"&lt;&gt;0",RD[[#This Row],[POA_Down_MCR (KWh/m2)]:[POA_Down_Ph3 (KWh/m2)22]]),"")</f>
        <v/>
      </c>
      <c r="EO115" s="127" t="str">
        <f>IFERROR(AVERAGEIF(RD[[#This Row],[GHI_UP_MCR (KWh/m2)]:[GHI_UP_IS1 (KWh/m2)]],"&lt;&gt;0",RD[[#This Row],[GHI_UP_MCR (KWh/m2)]:[GHI_UP_IS1 (KWh/m2)]]),"")</f>
        <v/>
      </c>
      <c r="EP115" s="127" t="str">
        <f>IFERROR(AVERAGEIF(RD[[#This Row],[GHI_Down_MCR (KWh/m2)]:[GHI_Down_IS1 (KWh/m2)]],"&lt;&gt;0",RD[[#This Row],[GHI_Down_MCR (KWh/m2)]:[GHI_Down_IS1 (KWh/m2)]]),"")</f>
        <v/>
      </c>
      <c r="EQ115" s="128"/>
      <c r="ER115" s="128"/>
      <c r="ES115" s="128"/>
      <c r="ET115" s="128"/>
      <c r="EU115" s="128"/>
      <c r="EV115" s="128"/>
      <c r="EW115" s="128"/>
      <c r="EX115" s="128"/>
      <c r="EY115" s="128"/>
      <c r="EZ115" s="128"/>
      <c r="FA115" s="128"/>
      <c r="FB115" s="128"/>
      <c r="FC115" s="128"/>
      <c r="FD115" s="128"/>
      <c r="FE115" s="128"/>
      <c r="FF115" s="128"/>
      <c r="FG115" s="128"/>
      <c r="FH115" s="292" t="str">
        <f>IF((RD[[#This Row],[33 kV_Wind_F1_Ex]]-EQ114)*165000&lt;=0,"",(RD[[#This Row],[33 kV_Wind_F1_Ex]]-EQ114)*165000)</f>
        <v/>
      </c>
      <c r="FI115" s="292" t="str">
        <f>IF((RD[[#This Row],[33 kV_Wind_F2_Ex]]-ER114)*165000&lt;=0,"",(RD[[#This Row],[33 kV_Wind_F2_Ex]]-ER114)*165000)</f>
        <v/>
      </c>
      <c r="FJ115" s="131" t="str">
        <f>IF((RD[[#This Row],[33 kV_Wind_F3_Ex]]-ES114)*225000&lt;=0,"",(RD[[#This Row],[33 kV_Wind_F3_Ex]]-ES114)*225000)</f>
        <v/>
      </c>
      <c r="FK115" s="131" t="str">
        <f>IF((RD[[#This Row],[33 kV_Wind_F4_Ex]]-ET114)*165000&lt;=0,"",(RD[[#This Row],[33 kV_Wind_F4_Ex]]-ET114)*165000)</f>
        <v/>
      </c>
      <c r="FL115" s="228" t="str">
        <f>IF((RD[[#This Row],[33 kV_Solar_F1_Ex]]-EU114)*225000&lt;=0,"",(RD[[#This Row],[33 kV_Solar_F1_Ex]]-EU114)*225000)</f>
        <v/>
      </c>
      <c r="FM115" s="132" t="str">
        <f>IF((RD[[#This Row],[33kV_Solar_F2_Ex]]-EV114)*225000&lt;=0,"",(RD[[#This Row],[33kV_Solar_F2_Ex]]-EV114)*225000)</f>
        <v/>
      </c>
      <c r="FN115" s="320"/>
      <c r="FO115" s="131" t="str">
        <f>IF((RD[[#This Row],[33kV_Solar_F4_Ex]]-EX114)*225000&lt;=0,"",(RD[[#This Row],[33kV_Solar_F4_Ex]]-EX114)*225000)</f>
        <v/>
      </c>
      <c r="FP115" s="292">
        <f>IF((RD[[#This Row],[33kV_OG1_Ex]]-EY114)*1000&lt;=0,0,(RD[[#This Row],[33kV_OG1_Ex]]-EY114)*1000)</f>
        <v>0</v>
      </c>
      <c r="FQ115" s="228">
        <f>IFERROR(IF((RD[[#This Row],[33kV_OG2_Ex]]-EZ114)*1000&lt;=0,0,(RD[[#This Row],[33kV_OG2_Ex]]-EZ114)*1000),0)</f>
        <v>0</v>
      </c>
      <c r="FR115" s="132">
        <f>IF((RD[[#This Row],[220kV_TX1_Ex]]-FA114)*800000&lt;=0,0,(RD[[#This Row],[220kV_TX1_Ex]]-FA114)*800000)</f>
        <v>0</v>
      </c>
      <c r="FS115" s="228">
        <f>IF((RD[[#This Row],[220kV_Tx2_Ex]]-FB114)*800000&lt;=0,0,(RD[[#This Row],[220kV_Tx2_Ex]]-FB114)*800000)</f>
        <v>0</v>
      </c>
      <c r="FT115" s="292">
        <f>IF((RD[[#This Row],[220kV_TL_TVM_Ex]]-FC114)*1600000&lt;=0,0,(RD[[#This Row],[220kV_TL_TVM_Ex]]-FC114)*1600000)</f>
        <v>0</v>
      </c>
      <c r="FU115" s="292" t="str">
        <f>IF((RD[[#This Row],[220kV_C&amp;R_PQM_Ex]]-FD114)*1600000&lt;=0,"",(RD[[#This Row],[220kV_C&amp;R_PQM_Ex]]-FD114)*1600000)</f>
        <v/>
      </c>
      <c r="FV115" s="228">
        <f>IFERROR(IF((RD[[#This Row],[220KV_C&amp;R_PQM_Im]]-FE114)*1600000&lt;=0,0,(RD[[#This Row],[220KV_C&amp;R_PQM_Im]]-FE114)*1600000),"")</f>
        <v>0</v>
      </c>
      <c r="FW115" s="228">
        <f>(RD[[#This Row],[33kV_Aux1_Im]]-FB112)</f>
        <v>0</v>
      </c>
      <c r="FX115" s="228" t="str">
        <f>IF((RD[[#This Row],[33kV_Aux2_Im]]-FG114)*1000&lt;=0,"",(RD[[#This Row],[33kV_Aux2_Im]]-FG114)*1000)</f>
        <v/>
      </c>
      <c r="FY115" s="292">
        <f>IFERROR(RD[[#This Row],[33kV_OG1_Energy (MWh)]]+RD[[#This Row],[33kV_OG2_Energy (MWh)]],"")</f>
        <v>0</v>
      </c>
      <c r="FZ115" s="292">
        <f>IFERROR(RD[[#This Row],[220kV_TL_TVM Energy (MWh)]]-RD[[#This Row],[220KV_C&amp;R_PQM_im (MWh)]],"")</f>
        <v>0</v>
      </c>
      <c r="GA115" s="229" t="str">
        <f>IFERROR(RD[[#This Row],[33 kV Total Export (MWH)]]/RD[[#This Row],[220 KV Net Export (MWh)]]-1,"")</f>
        <v/>
      </c>
      <c r="GB115" s="230">
        <f>IFERROR((RD[[#This Row],[Sunset Time (POA&lt;20 W/m2)]]-RD[[#This Row],[Sunrise Time (POA&gt;20 W/m2)]])*24,0)</f>
        <v>0</v>
      </c>
      <c r="GC11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5" s="57">
        <f t="shared" si="198"/>
        <v>0</v>
      </c>
      <c r="GE115" s="143">
        <v>168.03</v>
      </c>
      <c r="GF115" s="57">
        <f t="shared" si="204"/>
        <v>0</v>
      </c>
      <c r="GG115" s="8">
        <f>IFERROR(RD[[#This Row],[Wind Export (33 kV)]]*(1-RD[[#This Row],[33 kV Line Loss (%)]]),RD[[#This Row],[Wind Export (33 kV)]])</f>
        <v>0</v>
      </c>
      <c r="GH115" s="321"/>
      <c r="GI115" s="321"/>
      <c r="GJ115" t="str">
        <f>IFERROR(RD[[#This Row],[E_AC (WPR)]]/RD[[#This Row],[E_DC (WPR)]],"")</f>
        <v/>
      </c>
    </row>
    <row r="116" spans="1:192">
      <c r="A116" s="124">
        <f t="shared" si="201"/>
        <v>45856</v>
      </c>
      <c r="B116" s="129">
        <f>YEAR(RD[[#This Row],[Date]])+IF(MONTH(RD[[#This Row],[Date]])&gt;=4,1,0)</f>
        <v>2026</v>
      </c>
      <c r="C116" s="129">
        <f>YEAR(RD[[#This Row],[Date]])</f>
        <v>2025</v>
      </c>
      <c r="D116" s="130">
        <f t="shared" si="203"/>
        <v>45839</v>
      </c>
      <c r="E116" s="129">
        <f>DAY(EOMONTH(RD[[#This Row],[Date]],0))</f>
        <v>31</v>
      </c>
      <c r="F116" s="317"/>
      <c r="G116" s="317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  <c r="AG116" s="126"/>
      <c r="AH116" s="126"/>
      <c r="AI116" s="126"/>
      <c r="AJ116" s="126"/>
      <c r="AK116" s="126"/>
      <c r="AL116" s="126"/>
      <c r="AM116" s="126"/>
      <c r="AN116" s="126"/>
      <c r="AO116" s="126"/>
      <c r="AP116" s="126"/>
      <c r="AQ116" s="126"/>
      <c r="AR116" s="126"/>
      <c r="AS116" s="126"/>
      <c r="AT116" s="126"/>
      <c r="AU116" s="126"/>
      <c r="AV116" s="126"/>
      <c r="AW116" s="126"/>
      <c r="AX116" s="126"/>
      <c r="AY116" s="126"/>
      <c r="AZ116" s="126"/>
      <c r="BA116" s="126"/>
      <c r="BB116" s="126"/>
      <c r="BC116" s="126"/>
      <c r="BD116" s="126"/>
      <c r="BE116" s="126"/>
      <c r="BF116" s="126"/>
      <c r="BG116" s="126"/>
      <c r="BH116" s="126"/>
      <c r="BI116" s="126"/>
      <c r="BJ116" s="126"/>
      <c r="BK116" s="126"/>
      <c r="BL116" s="126"/>
      <c r="BM116" s="126"/>
      <c r="BN116" s="126"/>
      <c r="BO116" s="126"/>
      <c r="BP116" s="126"/>
      <c r="BQ116" s="126"/>
      <c r="BR116" s="126"/>
      <c r="BS116" s="126"/>
      <c r="BT116" s="126"/>
      <c r="BU116" s="126"/>
      <c r="BV116" s="126"/>
      <c r="BW116" s="126"/>
      <c r="BX116" s="126"/>
      <c r="BY116" s="126"/>
      <c r="BZ116" s="126"/>
      <c r="CA116" s="126"/>
      <c r="CB116" s="126"/>
      <c r="CC116" s="126"/>
      <c r="CD116" s="126"/>
      <c r="CE116" s="126"/>
      <c r="CF116" s="126"/>
      <c r="CG116" s="126"/>
      <c r="CH116" s="126"/>
      <c r="CI116" s="126"/>
      <c r="CJ116" s="126"/>
      <c r="CK116" s="126"/>
      <c r="CL116" s="126"/>
      <c r="CM116" s="126"/>
      <c r="CN116" s="126"/>
      <c r="CO116" s="126"/>
      <c r="CP116" s="126"/>
      <c r="CQ116" s="126"/>
      <c r="CR116" s="126"/>
      <c r="CS116" s="126"/>
      <c r="CT116" s="126"/>
      <c r="CU116" s="126"/>
      <c r="CV116" s="126"/>
      <c r="CW116" s="126"/>
      <c r="CX116" s="126"/>
      <c r="CY116" s="126"/>
      <c r="CZ116" s="126"/>
      <c r="DA116" s="126"/>
      <c r="DB116" s="126"/>
      <c r="DC116" s="126"/>
      <c r="DD116" s="289"/>
      <c r="DE116" s="289"/>
      <c r="DF116" s="289"/>
      <c r="DG116" s="289"/>
      <c r="DH116" s="289"/>
      <c r="DI116" s="289"/>
      <c r="DJ116" s="289"/>
      <c r="DK116" s="289"/>
      <c r="DL116" s="289"/>
      <c r="DM116" s="289"/>
      <c r="DN116" s="289"/>
      <c r="DO116" s="289"/>
      <c r="DP116" s="289"/>
      <c r="DQ116" s="289"/>
      <c r="DR116" s="289"/>
      <c r="DS116" s="289"/>
      <c r="DT116" s="289"/>
      <c r="DU116" s="289"/>
      <c r="DV116" s="289"/>
      <c r="DW116" s="289"/>
      <c r="DX116" s="289"/>
      <c r="DY116" s="289"/>
      <c r="DZ116" s="289"/>
      <c r="EA116" s="289"/>
      <c r="EB116" s="319">
        <f>SUM(RD[[#This Row],[IS1_Inv1_M1]:[IS1_Inv1_M2]])</f>
        <v>0</v>
      </c>
      <c r="EC116" s="319">
        <f>SUM(RD[[#This Row],[IS2_Inv1_M1]:[IS5_Inv1_M4]])</f>
        <v>0</v>
      </c>
      <c r="ED116" s="319">
        <f>SUM(RD[[#This Row],[IS6_Inv1_M1]:[IS6_Inv2_M2]])+SUM(RD[[#This Row],[IS8_Inv1_M1]:[IS8_Inv4_M2]])</f>
        <v>0</v>
      </c>
      <c r="EE116" s="319">
        <f>SUM(RD[[#This Row],[IS7_Inv1_M1]:[IS7_Inv1_M2]])</f>
        <v>0</v>
      </c>
      <c r="EF116" s="318">
        <f>SUM(RD[[#This Row],[IS9_Inv1_M1]:[IS12_Inv2_M4]])</f>
        <v>0</v>
      </c>
      <c r="EG116" s="318">
        <f>SUM(RD[[#This Row],[IS13_Inv1_M1]:[IS14_Inv1_M4]])</f>
        <v>0</v>
      </c>
      <c r="EH116" s="318">
        <f>SUM(RD[[#This Row],[IS15_Inv1_M1]:[IS15_Inv2_M1]])</f>
        <v>0</v>
      </c>
      <c r="EI116" s="127">
        <f>SUM(RD[[#This Row],[IS16_Inv1_M1]:[IS17_Inv2_M2]])</f>
        <v>0</v>
      </c>
      <c r="EJ116" s="127">
        <f>SUM(RD[[#This Row],[IS18_Inv1_M1]:[IS19_Inv2_M2]])</f>
        <v>0</v>
      </c>
      <c r="EK116" s="127">
        <f>SUM(RD[[#This Row],[IS20_Inv1_M1]:[IS20_Inv2_M2]])</f>
        <v>0</v>
      </c>
      <c r="EL116" s="290">
        <f>SUM(RD[[#This Row],[O2R4_P1]:[O2R22_P3]])</f>
        <v>0</v>
      </c>
      <c r="EM116" s="127" t="str">
        <f>IFERROR(AVERAGEIF(RD[[#This Row],[POA_UP_MCR (KWh/m2)]:[POA_UP_Ph3 (KWh/m2)2]],"&lt;&gt;0",RD[[#This Row],[POA_UP_MCR (KWh/m2)]:[POA_UP_Ph3 (KWh/m2)2]]),"")</f>
        <v/>
      </c>
      <c r="EN116" s="127" t="str">
        <f>IFERROR(AVERAGEIF(RD[[#This Row],[POA_Down_MCR (KWh/m2)]:[POA_Down_Ph3 (KWh/m2)22]],"&lt;&gt;0",RD[[#This Row],[POA_Down_MCR (KWh/m2)]:[POA_Down_Ph3 (KWh/m2)22]]),"")</f>
        <v/>
      </c>
      <c r="EO116" s="127" t="str">
        <f>IFERROR(AVERAGEIF(RD[[#This Row],[GHI_UP_MCR (KWh/m2)]:[GHI_UP_IS1 (KWh/m2)]],"&lt;&gt;0",RD[[#This Row],[GHI_UP_MCR (KWh/m2)]:[GHI_UP_IS1 (KWh/m2)]]),"")</f>
        <v/>
      </c>
      <c r="EP116" s="127" t="str">
        <f>IFERROR(AVERAGEIF(RD[[#This Row],[GHI_Down_MCR (KWh/m2)]:[GHI_Down_IS1 (KWh/m2)]],"&lt;&gt;0",RD[[#This Row],[GHI_Down_MCR (KWh/m2)]:[GHI_Down_IS1 (KWh/m2)]]),"")</f>
        <v/>
      </c>
      <c r="EQ116" s="128"/>
      <c r="ER116" s="128"/>
      <c r="ES116" s="128"/>
      <c r="ET116" s="128"/>
      <c r="EU116" s="128"/>
      <c r="EV116" s="128"/>
      <c r="EW116" s="128"/>
      <c r="EX116" s="128"/>
      <c r="EY116" s="128"/>
      <c r="EZ116" s="128"/>
      <c r="FA116" s="128"/>
      <c r="FB116" s="128"/>
      <c r="FC116" s="128"/>
      <c r="FD116" s="128"/>
      <c r="FE116" s="128"/>
      <c r="FF116" s="128"/>
      <c r="FG116" s="128"/>
      <c r="FH116" s="292" t="str">
        <f>IF((RD[[#This Row],[33 kV_Wind_F1_Ex]]-EQ115)*165000&lt;=0,"",(RD[[#This Row],[33 kV_Wind_F1_Ex]]-EQ115)*165000)</f>
        <v/>
      </c>
      <c r="FI116" s="292" t="str">
        <f>IF((RD[[#This Row],[33 kV_Wind_F2_Ex]]-ER115)*165000&lt;=0,"",(RD[[#This Row],[33 kV_Wind_F2_Ex]]-ER115)*165000)</f>
        <v/>
      </c>
      <c r="FJ116" s="131" t="str">
        <f>IF((RD[[#This Row],[33 kV_Wind_F3_Ex]]-ES115)*225000&lt;=0,"",(RD[[#This Row],[33 kV_Wind_F3_Ex]]-ES115)*225000)</f>
        <v/>
      </c>
      <c r="FK116" s="131" t="str">
        <f>IF((RD[[#This Row],[33 kV_Wind_F4_Ex]]-ET115)*165000&lt;=0,"",(RD[[#This Row],[33 kV_Wind_F4_Ex]]-ET115)*165000)</f>
        <v/>
      </c>
      <c r="FL116" s="228" t="str">
        <f>IF((RD[[#This Row],[33 kV_Solar_F1_Ex]]-EU115)*225000&lt;=0,"",(RD[[#This Row],[33 kV_Solar_F1_Ex]]-EU115)*225000)</f>
        <v/>
      </c>
      <c r="FM116" s="132" t="str">
        <f>IF((RD[[#This Row],[33kV_Solar_F2_Ex]]-EV115)*225000&lt;=0,"",(RD[[#This Row],[33kV_Solar_F2_Ex]]-EV115)*225000)</f>
        <v/>
      </c>
      <c r="FN116" s="320"/>
      <c r="FO116" s="131" t="str">
        <f>IF((RD[[#This Row],[33kV_Solar_F4_Ex]]-EX115)*225000&lt;=0,"",(RD[[#This Row],[33kV_Solar_F4_Ex]]-EX115)*225000)</f>
        <v/>
      </c>
      <c r="FP116" s="292">
        <f>IF((RD[[#This Row],[33kV_OG1_Ex]]-EY115)*1000&lt;=0,0,(RD[[#This Row],[33kV_OG1_Ex]]-EY115)*1000)</f>
        <v>0</v>
      </c>
      <c r="FQ116" s="228">
        <f>IFERROR(IF((RD[[#This Row],[33kV_OG2_Ex]]-EZ115)*1000&lt;=0,0,(RD[[#This Row],[33kV_OG2_Ex]]-EZ115)*1000),0)</f>
        <v>0</v>
      </c>
      <c r="FR116" s="132">
        <f>IF((RD[[#This Row],[220kV_TX1_Ex]]-FA115)*800000&lt;=0,0,(RD[[#This Row],[220kV_TX1_Ex]]-FA115)*800000)</f>
        <v>0</v>
      </c>
      <c r="FS116" s="228">
        <f>IF((RD[[#This Row],[220kV_Tx2_Ex]]-FB115)*800000&lt;=0,0,(RD[[#This Row],[220kV_Tx2_Ex]]-FB115)*800000)</f>
        <v>0</v>
      </c>
      <c r="FT116" s="292">
        <f>IF((RD[[#This Row],[220kV_TL_TVM_Ex]]-FC115)*1600000&lt;=0,0,(RD[[#This Row],[220kV_TL_TVM_Ex]]-FC115)*1600000)</f>
        <v>0</v>
      </c>
      <c r="FU116" s="292" t="str">
        <f>IF((RD[[#This Row],[220kV_C&amp;R_PQM_Ex]]-FD115)*1600000&lt;=0,"",(RD[[#This Row],[220kV_C&amp;R_PQM_Ex]]-FD115)*1600000)</f>
        <v/>
      </c>
      <c r="FV116" s="228">
        <f>IFERROR(IF((RD[[#This Row],[220KV_C&amp;R_PQM_Im]]-FE115)*1600000&lt;=0,0,(RD[[#This Row],[220KV_C&amp;R_PQM_Im]]-FE115)*1600000),"")</f>
        <v>0</v>
      </c>
      <c r="FW116" s="228">
        <f>(RD[[#This Row],[33kV_Aux1_Im]]-FB113)</f>
        <v>0</v>
      </c>
      <c r="FX116" s="228" t="str">
        <f>IF((RD[[#This Row],[33kV_Aux2_Im]]-FG115)*1000&lt;=0,"",(RD[[#This Row],[33kV_Aux2_Im]]-FG115)*1000)</f>
        <v/>
      </c>
      <c r="FY116" s="292">
        <f>IFERROR(RD[[#This Row],[33kV_OG1_Energy (MWh)]]+RD[[#This Row],[33kV_OG2_Energy (MWh)]],"")</f>
        <v>0</v>
      </c>
      <c r="FZ116" s="292">
        <f>IFERROR(RD[[#This Row],[220kV_TL_TVM Energy (MWh)]]-RD[[#This Row],[220KV_C&amp;R_PQM_im (MWh)]],"")</f>
        <v>0</v>
      </c>
      <c r="GA116" s="229" t="str">
        <f>IFERROR(RD[[#This Row],[33 kV Total Export (MWH)]]/RD[[#This Row],[220 KV Net Export (MWh)]]-1,"")</f>
        <v/>
      </c>
      <c r="GB116" s="230">
        <f>IFERROR((RD[[#This Row],[Sunset Time (POA&lt;20 W/m2)]]-RD[[#This Row],[Sunrise Time (POA&gt;20 W/m2)]])*24,0)</f>
        <v>0</v>
      </c>
      <c r="GC11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6" s="57">
        <f t="shared" si="198"/>
        <v>0</v>
      </c>
      <c r="GE116" s="143">
        <v>168.03</v>
      </c>
      <c r="GF116" s="57">
        <f t="shared" si="204"/>
        <v>0</v>
      </c>
      <c r="GG116" s="8">
        <f>IFERROR(RD[[#This Row],[Wind Export (33 kV)]]*(1-RD[[#This Row],[33 kV Line Loss (%)]]),RD[[#This Row],[Wind Export (33 kV)]])</f>
        <v>0</v>
      </c>
      <c r="GH116" s="321"/>
      <c r="GI116" s="321"/>
      <c r="GJ116" t="str">
        <f>IFERROR(RD[[#This Row],[E_AC (WPR)]]/RD[[#This Row],[E_DC (WPR)]],"")</f>
        <v/>
      </c>
    </row>
    <row r="117" spans="1:192">
      <c r="A117" s="124">
        <f t="shared" si="201"/>
        <v>45857</v>
      </c>
      <c r="B117" s="129">
        <f>YEAR(RD[[#This Row],[Date]])+IF(MONTH(RD[[#This Row],[Date]])&gt;=4,1,0)</f>
        <v>2026</v>
      </c>
      <c r="C117" s="129">
        <f>YEAR(RD[[#This Row],[Date]])</f>
        <v>2025</v>
      </c>
      <c r="D117" s="130">
        <f t="shared" ref="D117:D125" si="205">A117-DAY(A117)+1</f>
        <v>45839</v>
      </c>
      <c r="E117" s="129">
        <f>DAY(EOMONTH(RD[[#This Row],[Date]],0))</f>
        <v>31</v>
      </c>
      <c r="F117" s="317"/>
      <c r="G117" s="317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  <c r="AG117" s="126"/>
      <c r="AH117" s="126"/>
      <c r="AI117" s="126"/>
      <c r="AJ117" s="126"/>
      <c r="AK117" s="126"/>
      <c r="AL117" s="126"/>
      <c r="AM117" s="126"/>
      <c r="AN117" s="126"/>
      <c r="AO117" s="126"/>
      <c r="AP117" s="126"/>
      <c r="AQ117" s="126"/>
      <c r="AR117" s="126"/>
      <c r="AS117" s="126"/>
      <c r="AT117" s="126"/>
      <c r="AU117" s="126"/>
      <c r="AV117" s="126"/>
      <c r="AW117" s="126"/>
      <c r="AX117" s="126"/>
      <c r="AY117" s="126"/>
      <c r="AZ117" s="126"/>
      <c r="BA117" s="126"/>
      <c r="BB117" s="126"/>
      <c r="BC117" s="126"/>
      <c r="BD117" s="126"/>
      <c r="BE117" s="126"/>
      <c r="BF117" s="126"/>
      <c r="BG117" s="126"/>
      <c r="BH117" s="126"/>
      <c r="BI117" s="126"/>
      <c r="BJ117" s="126"/>
      <c r="BK117" s="126"/>
      <c r="BL117" s="126"/>
      <c r="BM117" s="126"/>
      <c r="BN117" s="126"/>
      <c r="BO117" s="126"/>
      <c r="BP117" s="126"/>
      <c r="BQ117" s="126"/>
      <c r="BR117" s="126"/>
      <c r="BS117" s="126"/>
      <c r="BT117" s="126"/>
      <c r="BU117" s="126"/>
      <c r="BV117" s="126"/>
      <c r="BW117" s="126"/>
      <c r="BX117" s="126"/>
      <c r="BY117" s="126"/>
      <c r="BZ117" s="126"/>
      <c r="CA117" s="126"/>
      <c r="CB117" s="126"/>
      <c r="CC117" s="126"/>
      <c r="CD117" s="126"/>
      <c r="CE117" s="126"/>
      <c r="CF117" s="126"/>
      <c r="CG117" s="126"/>
      <c r="CH117" s="126"/>
      <c r="CI117" s="126"/>
      <c r="CJ117" s="126"/>
      <c r="CK117" s="126"/>
      <c r="CL117" s="126"/>
      <c r="CM117" s="126"/>
      <c r="CN117" s="126"/>
      <c r="CO117" s="126"/>
      <c r="CP117" s="126"/>
      <c r="CQ117" s="126"/>
      <c r="CR117" s="126"/>
      <c r="CS117" s="126"/>
      <c r="CT117" s="126"/>
      <c r="CU117" s="126"/>
      <c r="CV117" s="126"/>
      <c r="CW117" s="126"/>
      <c r="CX117" s="126"/>
      <c r="CY117" s="126"/>
      <c r="CZ117" s="126"/>
      <c r="DA117" s="126"/>
      <c r="DB117" s="126"/>
      <c r="DC117" s="126"/>
      <c r="DD117" s="289"/>
      <c r="DE117" s="289"/>
      <c r="DF117" s="289"/>
      <c r="DG117" s="289"/>
      <c r="DH117" s="289"/>
      <c r="DI117" s="289"/>
      <c r="DJ117" s="289"/>
      <c r="DK117" s="289"/>
      <c r="DL117" s="289"/>
      <c r="DM117" s="289"/>
      <c r="DN117" s="289"/>
      <c r="DO117" s="289"/>
      <c r="DP117" s="289"/>
      <c r="DQ117" s="289"/>
      <c r="DR117" s="289"/>
      <c r="DS117" s="289"/>
      <c r="DT117" s="289"/>
      <c r="DU117" s="289"/>
      <c r="DV117" s="289"/>
      <c r="DW117" s="289"/>
      <c r="DX117" s="289"/>
      <c r="DY117" s="289"/>
      <c r="DZ117" s="289"/>
      <c r="EA117" s="289"/>
      <c r="EB117" s="318">
        <f>SUM(RD[[#This Row],[IS1_Inv1_M1]:[IS1_Inv1_M2]])</f>
        <v>0</v>
      </c>
      <c r="EC117" s="318">
        <f>SUM(RD[[#This Row],[IS2_Inv1_M1]:[IS5_Inv1_M4]])</f>
        <v>0</v>
      </c>
      <c r="ED117" s="318">
        <f>SUM(RD[[#This Row],[IS6_Inv1_M1]:[IS6_Inv2_M2]])+SUM(RD[[#This Row],[IS8_Inv1_M1]:[IS8_Inv4_M2]])</f>
        <v>0</v>
      </c>
      <c r="EE117" s="318">
        <f>SUM(RD[[#This Row],[IS7_Inv1_M1]:[IS7_Inv1_M2]])</f>
        <v>0</v>
      </c>
      <c r="EF117" s="318">
        <f>SUM(RD[[#This Row],[IS9_Inv1_M1]:[IS12_Inv2_M4]])</f>
        <v>0</v>
      </c>
      <c r="EG117" s="318">
        <f>SUM(RD[[#This Row],[IS13_Inv1_M1]:[IS14_Inv1_M4]])</f>
        <v>0</v>
      </c>
      <c r="EH117" s="318">
        <f>SUM(RD[[#This Row],[IS15_Inv1_M1]:[IS15_Inv2_M1]])</f>
        <v>0</v>
      </c>
      <c r="EI117" s="127">
        <f>SUM(RD[[#This Row],[IS16_Inv1_M1]:[IS17_Inv2_M2]])</f>
        <v>0</v>
      </c>
      <c r="EJ117" s="127">
        <f>SUM(RD[[#This Row],[IS18_Inv1_M1]:[IS19_Inv2_M2]])</f>
        <v>0</v>
      </c>
      <c r="EK117" s="127">
        <f>SUM(RD[[#This Row],[IS20_Inv1_M1]:[IS20_Inv2_M2]])</f>
        <v>0</v>
      </c>
      <c r="EL117" s="290">
        <f>SUM(RD[[#This Row],[O2R4_P1]:[O2R22_P3]])</f>
        <v>0</v>
      </c>
      <c r="EM117" s="127" t="str">
        <f>IFERROR(AVERAGEIF(RD[[#This Row],[POA_UP_MCR (KWh/m2)]:[POA_UP_Ph3 (KWh/m2)2]],"&lt;&gt;0",RD[[#This Row],[POA_UP_MCR (KWh/m2)]:[POA_UP_Ph3 (KWh/m2)2]]),"")</f>
        <v/>
      </c>
      <c r="EN117" s="127" t="str">
        <f>IFERROR(AVERAGEIF(RD[[#This Row],[POA_Down_MCR (KWh/m2)]:[POA_Down_Ph3 (KWh/m2)22]],"&lt;&gt;0",RD[[#This Row],[POA_Down_MCR (KWh/m2)]:[POA_Down_Ph3 (KWh/m2)22]]),"")</f>
        <v/>
      </c>
      <c r="EO117" s="127" t="str">
        <f>IFERROR(AVERAGEIF(RD[[#This Row],[GHI_UP_MCR (KWh/m2)]:[GHI_UP_IS1 (KWh/m2)]],"&lt;&gt;0",RD[[#This Row],[GHI_UP_MCR (KWh/m2)]:[GHI_UP_IS1 (KWh/m2)]]),"")</f>
        <v/>
      </c>
      <c r="EP117" s="127" t="str">
        <f>IFERROR(AVERAGEIF(RD[[#This Row],[GHI_Down_MCR (KWh/m2)]:[GHI_Down_IS1 (KWh/m2)]],"&lt;&gt;0",RD[[#This Row],[GHI_Down_MCR (KWh/m2)]:[GHI_Down_IS1 (KWh/m2)]]),"")</f>
        <v/>
      </c>
      <c r="EQ117" s="128"/>
      <c r="ER117" s="128"/>
      <c r="ES117" s="128"/>
      <c r="ET117" s="128"/>
      <c r="EU117" s="128"/>
      <c r="EV117" s="128"/>
      <c r="EW117" s="128"/>
      <c r="EX117" s="128"/>
      <c r="EY117" s="128"/>
      <c r="EZ117" s="128"/>
      <c r="FA117" s="128"/>
      <c r="FB117" s="128"/>
      <c r="FC117" s="128"/>
      <c r="FD117" s="128"/>
      <c r="FE117" s="128"/>
      <c r="FF117" s="128"/>
      <c r="FG117" s="128"/>
      <c r="FH117" s="292" t="str">
        <f>IF((RD[[#This Row],[33 kV_Wind_F1_Ex]]-EQ116)*165000&lt;=0,"",(RD[[#This Row],[33 kV_Wind_F1_Ex]]-EQ116)*165000)</f>
        <v/>
      </c>
      <c r="FI117" s="292" t="str">
        <f>IF((RD[[#This Row],[33 kV_Wind_F2_Ex]]-ER116)*165000&lt;=0,"",(RD[[#This Row],[33 kV_Wind_F2_Ex]]-ER116)*165000)</f>
        <v/>
      </c>
      <c r="FJ117" s="131" t="str">
        <f>IF((RD[[#This Row],[33 kV_Wind_F3_Ex]]-ES116)*225000&lt;=0,"",(RD[[#This Row],[33 kV_Wind_F3_Ex]]-ES116)*225000)</f>
        <v/>
      </c>
      <c r="FK117" s="131" t="str">
        <f>IF((RD[[#This Row],[33 kV_Wind_F4_Ex]]-ET116)*165000&lt;=0,"",(RD[[#This Row],[33 kV_Wind_F4_Ex]]-ET116)*165000)</f>
        <v/>
      </c>
      <c r="FL117" s="228" t="str">
        <f>IF((RD[[#This Row],[33 kV_Solar_F1_Ex]]-EU116)*225000&lt;=0,"",(RD[[#This Row],[33 kV_Solar_F1_Ex]]-EU116)*225000)</f>
        <v/>
      </c>
      <c r="FM117" s="132" t="str">
        <f>IF((RD[[#This Row],[33kV_Solar_F2_Ex]]-EV116)*225000&lt;=0,"",(RD[[#This Row],[33kV_Solar_F2_Ex]]-EV116)*225000)</f>
        <v/>
      </c>
      <c r="FN117" s="320"/>
      <c r="FO117" s="131" t="str">
        <f>IF((RD[[#This Row],[33kV_Solar_F4_Ex]]-EX116)*225000&lt;=0,"",(RD[[#This Row],[33kV_Solar_F4_Ex]]-EX116)*225000)</f>
        <v/>
      </c>
      <c r="FP117" s="292">
        <f>IF((RD[[#This Row],[33kV_OG1_Ex]]-EY116)*1000&lt;=0,0,(RD[[#This Row],[33kV_OG1_Ex]]-EY116)*1000)</f>
        <v>0</v>
      </c>
      <c r="FQ117" s="228">
        <f>IFERROR(IF((RD[[#This Row],[33kV_OG2_Ex]]-EZ116)*1000&lt;=0,0,(RD[[#This Row],[33kV_OG2_Ex]]-EZ116)*1000),0)</f>
        <v>0</v>
      </c>
      <c r="FR117" s="132">
        <f>IF((RD[[#This Row],[220kV_TX1_Ex]]-FA116)*800000&lt;=0,0,(RD[[#This Row],[220kV_TX1_Ex]]-FA116)*800000)</f>
        <v>0</v>
      </c>
      <c r="FS117" s="228">
        <f>IF((RD[[#This Row],[220kV_Tx2_Ex]]-FB116)*800000&lt;=0,0,(RD[[#This Row],[220kV_Tx2_Ex]]-FB116)*800000)</f>
        <v>0</v>
      </c>
      <c r="FT117" s="292">
        <f>IF((RD[[#This Row],[220kV_TL_TVM_Ex]]-FC116)*1600000&lt;=0,0,(RD[[#This Row],[220kV_TL_TVM_Ex]]-FC116)*1600000)</f>
        <v>0</v>
      </c>
      <c r="FU117" s="292" t="str">
        <f>IF((RD[[#This Row],[220kV_C&amp;R_PQM_Ex]]-FD116)*1600000&lt;=0,"",(RD[[#This Row],[220kV_C&amp;R_PQM_Ex]]-FD116)*1600000)</f>
        <v/>
      </c>
      <c r="FV117" s="228">
        <f>IFERROR(IF((RD[[#This Row],[220KV_C&amp;R_PQM_Im]]-FE116)*1600000&lt;=0,0,(RD[[#This Row],[220KV_C&amp;R_PQM_Im]]-FE116)*1600000),"")</f>
        <v>0</v>
      </c>
      <c r="FW117" s="228">
        <f>(RD[[#This Row],[33kV_Aux1_Im]]-FB114)</f>
        <v>0</v>
      </c>
      <c r="FX117" s="228" t="str">
        <f>IF((RD[[#This Row],[33kV_Aux2_Im]]-FG116)*1000&lt;=0,"",(RD[[#This Row],[33kV_Aux2_Im]]-FG116)*1000)</f>
        <v/>
      </c>
      <c r="FY117" s="292">
        <f>IFERROR(RD[[#This Row],[33kV_OG1_Energy (MWh)]]+RD[[#This Row],[33kV_OG2_Energy (MWh)]],"")</f>
        <v>0</v>
      </c>
      <c r="FZ117" s="292">
        <f>IFERROR(RD[[#This Row],[220kV_TL_TVM Energy (MWh)]]-RD[[#This Row],[220KV_C&amp;R_PQM_im (MWh)]],"")</f>
        <v>0</v>
      </c>
      <c r="GA117" s="229" t="str">
        <f>IFERROR(RD[[#This Row],[33 kV Total Export (MWH)]]/RD[[#This Row],[220 KV Net Export (MWh)]]-1,"")</f>
        <v/>
      </c>
      <c r="GB117" s="230">
        <f>IFERROR((RD[[#This Row],[Sunset Time (POA&lt;20 W/m2)]]-RD[[#This Row],[Sunrise Time (POA&gt;20 W/m2)]])*24,0)</f>
        <v>0</v>
      </c>
      <c r="GC11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7" s="57">
        <f t="shared" si="198"/>
        <v>0</v>
      </c>
      <c r="GE117" s="143">
        <v>168.03</v>
      </c>
      <c r="GF117" s="57">
        <f t="shared" si="204"/>
        <v>0</v>
      </c>
      <c r="GG117" s="8">
        <f>IFERROR(RD[[#This Row],[Wind Export (33 kV)]]*(1-RD[[#This Row],[33 kV Line Loss (%)]]),RD[[#This Row],[Wind Export (33 kV)]])</f>
        <v>0</v>
      </c>
      <c r="GH117" s="321"/>
      <c r="GI117" s="321"/>
      <c r="GJ117" t="str">
        <f>IFERROR(RD[[#This Row],[E_AC (WPR)]]/RD[[#This Row],[E_DC (WPR)]],"")</f>
        <v/>
      </c>
    </row>
    <row r="118" spans="1:192">
      <c r="A118" s="124">
        <f t="shared" si="201"/>
        <v>45858</v>
      </c>
      <c r="B118" s="129">
        <f>YEAR(RD[[#This Row],[Date]])+IF(MONTH(RD[[#This Row],[Date]])&gt;=4,1,0)</f>
        <v>2026</v>
      </c>
      <c r="C118" s="129">
        <f>YEAR(RD[[#This Row],[Date]])</f>
        <v>2025</v>
      </c>
      <c r="D118" s="130">
        <f t="shared" si="205"/>
        <v>45839</v>
      </c>
      <c r="E118" s="129">
        <f>DAY(EOMONTH(RD[[#This Row],[Date]],0))</f>
        <v>31</v>
      </c>
      <c r="F118" s="317"/>
      <c r="G118" s="317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26"/>
      <c r="S118" s="126"/>
      <c r="T118" s="126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  <c r="AG118" s="126"/>
      <c r="AH118" s="126"/>
      <c r="AI118" s="126"/>
      <c r="AJ118" s="126"/>
      <c r="AK118" s="126"/>
      <c r="AL118" s="126"/>
      <c r="AM118" s="126"/>
      <c r="AN118" s="126"/>
      <c r="AO118" s="126"/>
      <c r="AP118" s="126"/>
      <c r="AQ118" s="126"/>
      <c r="AR118" s="126"/>
      <c r="AS118" s="126"/>
      <c r="AT118" s="126"/>
      <c r="AU118" s="126"/>
      <c r="AV118" s="126"/>
      <c r="AW118" s="126"/>
      <c r="AX118" s="126"/>
      <c r="AY118" s="126"/>
      <c r="AZ118" s="126"/>
      <c r="BA118" s="126"/>
      <c r="BB118" s="126"/>
      <c r="BC118" s="126"/>
      <c r="BD118" s="126"/>
      <c r="BE118" s="126"/>
      <c r="BF118" s="126"/>
      <c r="BG118" s="126"/>
      <c r="BH118" s="126"/>
      <c r="BI118" s="126"/>
      <c r="BJ118" s="126"/>
      <c r="BK118" s="126"/>
      <c r="BL118" s="126"/>
      <c r="BM118" s="126"/>
      <c r="BN118" s="126"/>
      <c r="BO118" s="126"/>
      <c r="BP118" s="126"/>
      <c r="BQ118" s="126"/>
      <c r="BR118" s="126"/>
      <c r="BS118" s="126"/>
      <c r="BT118" s="126"/>
      <c r="BU118" s="126"/>
      <c r="BV118" s="126"/>
      <c r="BW118" s="126"/>
      <c r="BX118" s="126"/>
      <c r="BY118" s="126"/>
      <c r="BZ118" s="126"/>
      <c r="CA118" s="126"/>
      <c r="CB118" s="126"/>
      <c r="CC118" s="126"/>
      <c r="CD118" s="126"/>
      <c r="CE118" s="126"/>
      <c r="CF118" s="126"/>
      <c r="CG118" s="126"/>
      <c r="CH118" s="126"/>
      <c r="CI118" s="126"/>
      <c r="CJ118" s="126"/>
      <c r="CK118" s="126"/>
      <c r="CL118" s="126"/>
      <c r="CM118" s="126"/>
      <c r="CN118" s="126"/>
      <c r="CO118" s="126"/>
      <c r="CP118" s="126"/>
      <c r="CQ118" s="126"/>
      <c r="CR118" s="126"/>
      <c r="CS118" s="126"/>
      <c r="CT118" s="126"/>
      <c r="CU118" s="126"/>
      <c r="CV118" s="126"/>
      <c r="CW118" s="126"/>
      <c r="CX118" s="126"/>
      <c r="CY118" s="126"/>
      <c r="CZ118" s="126"/>
      <c r="DA118" s="126"/>
      <c r="DB118" s="126"/>
      <c r="DC118" s="126"/>
      <c r="DD118" s="289"/>
      <c r="DE118" s="289"/>
      <c r="DF118" s="289"/>
      <c r="DG118" s="289"/>
      <c r="DH118" s="289"/>
      <c r="DI118" s="289"/>
      <c r="DJ118" s="289"/>
      <c r="DK118" s="289"/>
      <c r="DL118" s="289"/>
      <c r="DM118" s="289"/>
      <c r="DN118" s="289"/>
      <c r="DO118" s="289"/>
      <c r="DP118" s="289"/>
      <c r="DQ118" s="289"/>
      <c r="DR118" s="289"/>
      <c r="DS118" s="289"/>
      <c r="DT118" s="289"/>
      <c r="DU118" s="289"/>
      <c r="DV118" s="289"/>
      <c r="DW118" s="289"/>
      <c r="DX118" s="289"/>
      <c r="DY118" s="289"/>
      <c r="DZ118" s="289"/>
      <c r="EA118" s="289"/>
      <c r="EB118" s="318">
        <f>SUM(RD[[#This Row],[IS1_Inv1_M1]:[IS1_Inv1_M2]])</f>
        <v>0</v>
      </c>
      <c r="EC118" s="318">
        <f>SUM(RD[[#This Row],[IS2_Inv1_M1]:[IS5_Inv1_M4]])</f>
        <v>0</v>
      </c>
      <c r="ED118" s="318">
        <f>SUM(RD[[#This Row],[IS6_Inv1_M1]:[IS6_Inv2_M2]])+SUM(RD[[#This Row],[IS8_Inv1_M1]:[IS8_Inv4_M2]])</f>
        <v>0</v>
      </c>
      <c r="EE118" s="318">
        <f>SUM(RD[[#This Row],[IS7_Inv1_M1]:[IS7_Inv1_M2]])</f>
        <v>0</v>
      </c>
      <c r="EF118" s="318">
        <f>SUM(RD[[#This Row],[IS9_Inv1_M1]:[IS12_Inv2_M4]])</f>
        <v>0</v>
      </c>
      <c r="EG118" s="318">
        <f>SUM(RD[[#This Row],[IS13_Inv1_M1]:[IS14_Inv1_M4]])</f>
        <v>0</v>
      </c>
      <c r="EH118" s="318">
        <f>SUM(RD[[#This Row],[IS15_Inv1_M1]:[IS15_Inv2_M1]])</f>
        <v>0</v>
      </c>
      <c r="EI118" s="127">
        <f>SUM(RD[[#This Row],[IS16_Inv1_M1]:[IS17_Inv2_M2]])</f>
        <v>0</v>
      </c>
      <c r="EJ118" s="127">
        <f>SUM(RD[[#This Row],[IS18_Inv1_M1]:[IS19_Inv2_M2]])</f>
        <v>0</v>
      </c>
      <c r="EK118" s="127">
        <f>SUM(RD[[#This Row],[IS20_Inv1_M1]:[IS20_Inv2_M2]])</f>
        <v>0</v>
      </c>
      <c r="EL118" s="290">
        <f>SUM(RD[[#This Row],[O2R4_P1]:[O2R22_P3]])</f>
        <v>0</v>
      </c>
      <c r="EM118" s="127" t="str">
        <f>IFERROR(AVERAGEIF(RD[[#This Row],[POA_UP_MCR (KWh/m2)]:[POA_UP_Ph3 (KWh/m2)2]],"&lt;&gt;0",RD[[#This Row],[POA_UP_MCR (KWh/m2)]:[POA_UP_Ph3 (KWh/m2)2]]),"")</f>
        <v/>
      </c>
      <c r="EN118" s="127" t="str">
        <f>IFERROR(AVERAGEIF(RD[[#This Row],[POA_Down_MCR (KWh/m2)]:[POA_Down_Ph3 (KWh/m2)22]],"&lt;&gt;0",RD[[#This Row],[POA_Down_MCR (KWh/m2)]:[POA_Down_Ph3 (KWh/m2)22]]),"")</f>
        <v/>
      </c>
      <c r="EO118" s="127" t="str">
        <f>IFERROR(AVERAGEIF(RD[[#This Row],[GHI_UP_MCR (KWh/m2)]:[GHI_UP_IS1 (KWh/m2)]],"&lt;&gt;0",RD[[#This Row],[GHI_UP_MCR (KWh/m2)]:[GHI_UP_IS1 (KWh/m2)]]),"")</f>
        <v/>
      </c>
      <c r="EP118" s="127" t="str">
        <f>IFERROR(AVERAGEIF(RD[[#This Row],[GHI_Down_MCR (KWh/m2)]:[GHI_Down_IS1 (KWh/m2)]],"&lt;&gt;0",RD[[#This Row],[GHI_Down_MCR (KWh/m2)]:[GHI_Down_IS1 (KWh/m2)]]),"")</f>
        <v/>
      </c>
      <c r="EQ118" s="128"/>
      <c r="ER118" s="128"/>
      <c r="ES118" s="128"/>
      <c r="ET118" s="128"/>
      <c r="EU118" s="128"/>
      <c r="EV118" s="128"/>
      <c r="EW118" s="128"/>
      <c r="EX118" s="128"/>
      <c r="EY118" s="128"/>
      <c r="EZ118" s="128"/>
      <c r="FA118" s="128"/>
      <c r="FB118" s="128"/>
      <c r="FC118" s="128"/>
      <c r="FD118" s="128"/>
      <c r="FE118" s="128"/>
      <c r="FF118" s="128"/>
      <c r="FG118" s="128"/>
      <c r="FH118" s="292" t="str">
        <f>IF((RD[[#This Row],[33 kV_Wind_F1_Ex]]-EQ117)*165000&lt;=0,"",(RD[[#This Row],[33 kV_Wind_F1_Ex]]-EQ117)*165000)</f>
        <v/>
      </c>
      <c r="FI118" s="292" t="str">
        <f>IF((RD[[#This Row],[33 kV_Wind_F2_Ex]]-ER117)*165000&lt;=0,"",(RD[[#This Row],[33 kV_Wind_F2_Ex]]-ER117)*165000)</f>
        <v/>
      </c>
      <c r="FJ118" s="131" t="str">
        <f>IF((RD[[#This Row],[33 kV_Wind_F3_Ex]]-ES117)*225000&lt;=0,"",(RD[[#This Row],[33 kV_Wind_F3_Ex]]-ES117)*225000)</f>
        <v/>
      </c>
      <c r="FK118" s="131" t="str">
        <f>IF((RD[[#This Row],[33 kV_Wind_F4_Ex]]-ET117)*165000&lt;=0,"",(RD[[#This Row],[33 kV_Wind_F4_Ex]]-ET117)*165000)</f>
        <v/>
      </c>
      <c r="FL118" s="228" t="str">
        <f>IF((RD[[#This Row],[33 kV_Solar_F1_Ex]]-EU117)*225000&lt;=0,"",(RD[[#This Row],[33 kV_Solar_F1_Ex]]-EU117)*225000)</f>
        <v/>
      </c>
      <c r="FM118" s="132" t="str">
        <f>IF((RD[[#This Row],[33kV_Solar_F2_Ex]]-EV117)*225000&lt;=0,"",(RD[[#This Row],[33kV_Solar_F2_Ex]]-EV117)*225000)</f>
        <v/>
      </c>
      <c r="FN118" s="320"/>
      <c r="FO118" s="131" t="str">
        <f>IF((RD[[#This Row],[33kV_Solar_F4_Ex]]-EX117)*225000&lt;=0,"",(RD[[#This Row],[33kV_Solar_F4_Ex]]-EX117)*225000)</f>
        <v/>
      </c>
      <c r="FP118" s="292">
        <f>IF((RD[[#This Row],[33kV_OG1_Ex]]-EY117)*1000&lt;=0,0,(RD[[#This Row],[33kV_OG1_Ex]]-EY117)*1000)</f>
        <v>0</v>
      </c>
      <c r="FQ118" s="228">
        <f>IFERROR(IF((RD[[#This Row],[33kV_OG2_Ex]]-EZ117)*1000&lt;=0,0,(RD[[#This Row],[33kV_OG2_Ex]]-EZ117)*1000),0)</f>
        <v>0</v>
      </c>
      <c r="FR118" s="132">
        <f>IF((RD[[#This Row],[220kV_TX1_Ex]]-FA117)*800000&lt;=0,0,(RD[[#This Row],[220kV_TX1_Ex]]-FA117)*800000)</f>
        <v>0</v>
      </c>
      <c r="FS118" s="228">
        <f>IF((RD[[#This Row],[220kV_Tx2_Ex]]-FB117)*800000&lt;=0,0,(RD[[#This Row],[220kV_Tx2_Ex]]-FB117)*800000)</f>
        <v>0</v>
      </c>
      <c r="FT118" s="292">
        <f>IF((RD[[#This Row],[220kV_TL_TVM_Ex]]-FC117)*1600000&lt;=0,0,(RD[[#This Row],[220kV_TL_TVM_Ex]]-FC117)*1600000)</f>
        <v>0</v>
      </c>
      <c r="FU118" s="292" t="str">
        <f>IF((RD[[#This Row],[220kV_C&amp;R_PQM_Ex]]-FD117)*1600000&lt;=0,"",(RD[[#This Row],[220kV_C&amp;R_PQM_Ex]]-FD117)*1600000)</f>
        <v/>
      </c>
      <c r="FV118" s="228">
        <f>IFERROR(IF((RD[[#This Row],[220KV_C&amp;R_PQM_Im]]-FE117)*1600000&lt;=0,0,(RD[[#This Row],[220KV_C&amp;R_PQM_Im]]-FE117)*1600000),"")</f>
        <v>0</v>
      </c>
      <c r="FW118" s="228">
        <f>(RD[[#This Row],[33kV_Aux1_Im]]-FB115)</f>
        <v>0</v>
      </c>
      <c r="FX118" s="228" t="str">
        <f>IF((RD[[#This Row],[33kV_Aux2_Im]]-FG117)*1000&lt;=0,"",(RD[[#This Row],[33kV_Aux2_Im]]-FG117)*1000)</f>
        <v/>
      </c>
      <c r="FY118" s="292">
        <f>IFERROR(RD[[#This Row],[33kV_OG1_Energy (MWh)]]+RD[[#This Row],[33kV_OG2_Energy (MWh)]],"")</f>
        <v>0</v>
      </c>
      <c r="FZ118" s="292">
        <f>IFERROR(RD[[#This Row],[220kV_TL_TVM Energy (MWh)]]-RD[[#This Row],[220KV_C&amp;R_PQM_im (MWh)]],"")</f>
        <v>0</v>
      </c>
      <c r="GA118" s="229" t="str">
        <f>IFERROR(RD[[#This Row],[33 kV Total Export (MWH)]]/RD[[#This Row],[220 KV Net Export (MWh)]]-1,"")</f>
        <v/>
      </c>
      <c r="GB118" s="230">
        <f>IFERROR((RD[[#This Row],[Sunset Time (POA&lt;20 W/m2)]]-RD[[#This Row],[Sunrise Time (POA&gt;20 W/m2)]])*24,0)</f>
        <v>0</v>
      </c>
      <c r="GC11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8" s="57">
        <f t="shared" si="198"/>
        <v>0</v>
      </c>
      <c r="GE118" s="143">
        <v>168.03</v>
      </c>
      <c r="GF118" s="57">
        <f t="shared" si="204"/>
        <v>0</v>
      </c>
      <c r="GG118" s="8">
        <f>IFERROR(RD[[#This Row],[Wind Export (33 kV)]]*(1-RD[[#This Row],[33 kV Line Loss (%)]]),RD[[#This Row],[Wind Export (33 kV)]])</f>
        <v>0</v>
      </c>
      <c r="GH118" s="321"/>
      <c r="GI118" s="321"/>
      <c r="GJ118" t="str">
        <f>IFERROR(RD[[#This Row],[E_AC (WPR)]]/RD[[#This Row],[E_DC (WPR)]],"")</f>
        <v/>
      </c>
    </row>
    <row r="119" spans="1:192">
      <c r="A119" s="124">
        <f t="shared" si="201"/>
        <v>45859</v>
      </c>
      <c r="B119" s="129">
        <f>YEAR(RD[[#This Row],[Date]])+IF(MONTH(RD[[#This Row],[Date]])&gt;=4,1,0)</f>
        <v>2026</v>
      </c>
      <c r="C119" s="129">
        <f>YEAR(RD[[#This Row],[Date]])</f>
        <v>2025</v>
      </c>
      <c r="D119" s="130">
        <f t="shared" si="205"/>
        <v>45839</v>
      </c>
      <c r="E119" s="129">
        <f>DAY(EOMONTH(RD[[#This Row],[Date]],0))</f>
        <v>31</v>
      </c>
      <c r="F119" s="317"/>
      <c r="G119" s="317"/>
      <c r="H119" s="126"/>
      <c r="I119" s="126"/>
      <c r="J119" s="126"/>
      <c r="K119" s="126"/>
      <c r="L119" s="126"/>
      <c r="M119" s="126"/>
      <c r="N119" s="126"/>
      <c r="O119" s="126"/>
      <c r="P119" s="126"/>
      <c r="Q119" s="126"/>
      <c r="R119" s="126"/>
      <c r="S119" s="126"/>
      <c r="T119" s="126"/>
      <c r="U119" s="126"/>
      <c r="V119" s="126"/>
      <c r="W119" s="126"/>
      <c r="X119" s="126"/>
      <c r="Y119" s="126"/>
      <c r="Z119" s="126"/>
      <c r="AA119" s="126"/>
      <c r="AB119" s="126"/>
      <c r="AC119" s="126"/>
      <c r="AD119" s="126"/>
      <c r="AE119" s="126"/>
      <c r="AF119" s="126"/>
      <c r="AG119" s="126"/>
      <c r="AH119" s="126"/>
      <c r="AI119" s="126"/>
      <c r="AJ119" s="126"/>
      <c r="AK119" s="126"/>
      <c r="AL119" s="126"/>
      <c r="AM119" s="126"/>
      <c r="AN119" s="126"/>
      <c r="AO119" s="126"/>
      <c r="AP119" s="126"/>
      <c r="AQ119" s="126"/>
      <c r="AR119" s="126"/>
      <c r="AS119" s="126"/>
      <c r="AT119" s="126"/>
      <c r="AU119" s="126"/>
      <c r="AV119" s="126"/>
      <c r="AW119" s="126"/>
      <c r="AX119" s="126"/>
      <c r="AY119" s="126"/>
      <c r="AZ119" s="126"/>
      <c r="BA119" s="126"/>
      <c r="BB119" s="126"/>
      <c r="BC119" s="126"/>
      <c r="BD119" s="126"/>
      <c r="BE119" s="126"/>
      <c r="BF119" s="126"/>
      <c r="BG119" s="126"/>
      <c r="BH119" s="126"/>
      <c r="BI119" s="126"/>
      <c r="BJ119" s="126"/>
      <c r="BK119" s="126"/>
      <c r="BL119" s="126"/>
      <c r="BM119" s="126"/>
      <c r="BN119" s="126"/>
      <c r="BO119" s="126"/>
      <c r="BP119" s="126"/>
      <c r="BQ119" s="126"/>
      <c r="BR119" s="126"/>
      <c r="BS119" s="126"/>
      <c r="BT119" s="126"/>
      <c r="BU119" s="126"/>
      <c r="BV119" s="126"/>
      <c r="BW119" s="126"/>
      <c r="BX119" s="126"/>
      <c r="BY119" s="126"/>
      <c r="BZ119" s="126"/>
      <c r="CA119" s="126"/>
      <c r="CB119" s="126"/>
      <c r="CC119" s="126"/>
      <c r="CD119" s="126"/>
      <c r="CE119" s="126"/>
      <c r="CF119" s="126"/>
      <c r="CG119" s="126"/>
      <c r="CH119" s="126"/>
      <c r="CI119" s="126"/>
      <c r="CJ119" s="126"/>
      <c r="CK119" s="126"/>
      <c r="CL119" s="126"/>
      <c r="CM119" s="126"/>
      <c r="CN119" s="126"/>
      <c r="CO119" s="126"/>
      <c r="CP119" s="126"/>
      <c r="CQ119" s="126"/>
      <c r="CR119" s="126"/>
      <c r="CS119" s="126"/>
      <c r="CT119" s="126"/>
      <c r="CU119" s="126"/>
      <c r="CV119" s="126"/>
      <c r="CW119" s="126"/>
      <c r="CX119" s="126"/>
      <c r="CY119" s="126"/>
      <c r="CZ119" s="126"/>
      <c r="DA119" s="126"/>
      <c r="DB119" s="126"/>
      <c r="DC119" s="126"/>
      <c r="DD119" s="289"/>
      <c r="DE119" s="289"/>
      <c r="DF119" s="289"/>
      <c r="DG119" s="289"/>
      <c r="DH119" s="289"/>
      <c r="DI119" s="289"/>
      <c r="DJ119" s="289"/>
      <c r="DK119" s="289"/>
      <c r="DL119" s="289"/>
      <c r="DM119" s="289"/>
      <c r="DN119" s="289"/>
      <c r="DO119" s="289"/>
      <c r="DP119" s="289"/>
      <c r="DQ119" s="289"/>
      <c r="DR119" s="289"/>
      <c r="DS119" s="289"/>
      <c r="DT119" s="289"/>
      <c r="DU119" s="289"/>
      <c r="DV119" s="289"/>
      <c r="DW119" s="289"/>
      <c r="DX119" s="289"/>
      <c r="DY119" s="289"/>
      <c r="DZ119" s="289"/>
      <c r="EA119" s="289"/>
      <c r="EB119" s="318">
        <f>SUM(RD[[#This Row],[IS1_Inv1_M1]:[IS1_Inv1_M2]])</f>
        <v>0</v>
      </c>
      <c r="EC119" s="318">
        <f>SUM(RD[[#This Row],[IS2_Inv1_M1]:[IS5_Inv1_M4]])</f>
        <v>0</v>
      </c>
      <c r="ED119" s="318">
        <f>SUM(RD[[#This Row],[IS6_Inv1_M1]:[IS6_Inv2_M2]])+SUM(RD[[#This Row],[IS8_Inv1_M1]:[IS8_Inv4_M2]])</f>
        <v>0</v>
      </c>
      <c r="EE119" s="318">
        <f>SUM(RD[[#This Row],[IS7_Inv1_M1]:[IS7_Inv1_M2]])</f>
        <v>0</v>
      </c>
      <c r="EF119" s="318">
        <f>SUM(RD[[#This Row],[IS9_Inv1_M1]:[IS12_Inv2_M4]])</f>
        <v>0</v>
      </c>
      <c r="EG119" s="318">
        <f>SUM(RD[[#This Row],[IS13_Inv1_M1]:[IS14_Inv1_M4]])</f>
        <v>0</v>
      </c>
      <c r="EH119" s="318">
        <f>SUM(RD[[#This Row],[IS15_Inv1_M1]:[IS15_Inv2_M1]])</f>
        <v>0</v>
      </c>
      <c r="EI119" s="127">
        <f>SUM(RD[[#This Row],[IS16_Inv1_M1]:[IS17_Inv2_M2]])</f>
        <v>0</v>
      </c>
      <c r="EJ119" s="127">
        <f>SUM(RD[[#This Row],[IS18_Inv1_M1]:[IS19_Inv2_M2]])</f>
        <v>0</v>
      </c>
      <c r="EK119" s="127">
        <f>SUM(RD[[#This Row],[IS20_Inv1_M1]:[IS20_Inv2_M2]])</f>
        <v>0</v>
      </c>
      <c r="EL119" s="290">
        <f>SUM(RD[[#This Row],[O2R4_P1]:[O2R22_P3]])</f>
        <v>0</v>
      </c>
      <c r="EM119" s="127" t="str">
        <f>IFERROR(AVERAGEIF(RD[[#This Row],[POA_UP_MCR (KWh/m2)]:[POA_UP_Ph3 (KWh/m2)2]],"&lt;&gt;0",RD[[#This Row],[POA_UP_MCR (KWh/m2)]:[POA_UP_Ph3 (KWh/m2)2]]),"")</f>
        <v/>
      </c>
      <c r="EN119" s="127" t="str">
        <f>IFERROR(AVERAGEIF(RD[[#This Row],[POA_Down_MCR (KWh/m2)]:[POA_Down_Ph3 (KWh/m2)22]],"&lt;&gt;0",RD[[#This Row],[POA_Down_MCR (KWh/m2)]:[POA_Down_Ph3 (KWh/m2)22]]),"")</f>
        <v/>
      </c>
      <c r="EO119" s="127" t="str">
        <f>IFERROR(AVERAGEIF(RD[[#This Row],[GHI_UP_MCR (KWh/m2)]:[GHI_UP_IS1 (KWh/m2)]],"&lt;&gt;0",RD[[#This Row],[GHI_UP_MCR (KWh/m2)]:[GHI_UP_IS1 (KWh/m2)]]),"")</f>
        <v/>
      </c>
      <c r="EP119" s="127" t="str">
        <f>IFERROR(AVERAGEIF(RD[[#This Row],[GHI_Down_MCR (KWh/m2)]:[GHI_Down_IS1 (KWh/m2)]],"&lt;&gt;0",RD[[#This Row],[GHI_Down_MCR (KWh/m2)]:[GHI_Down_IS1 (KWh/m2)]]),"")</f>
        <v/>
      </c>
      <c r="EQ119" s="128"/>
      <c r="ER119" s="128"/>
      <c r="ES119" s="128"/>
      <c r="ET119" s="128"/>
      <c r="EU119" s="128"/>
      <c r="EV119" s="128"/>
      <c r="EW119" s="128"/>
      <c r="EX119" s="128"/>
      <c r="EY119" s="128"/>
      <c r="EZ119" s="128"/>
      <c r="FA119" s="128"/>
      <c r="FB119" s="128"/>
      <c r="FC119" s="128"/>
      <c r="FD119" s="128"/>
      <c r="FE119" s="128"/>
      <c r="FF119" s="128"/>
      <c r="FG119" s="128"/>
      <c r="FH119" s="292" t="str">
        <f>IF((RD[[#This Row],[33 kV_Wind_F1_Ex]]-EQ118)*165000&lt;=0,"",(RD[[#This Row],[33 kV_Wind_F1_Ex]]-EQ118)*165000)</f>
        <v/>
      </c>
      <c r="FI119" s="292" t="str">
        <f>IF((RD[[#This Row],[33 kV_Wind_F2_Ex]]-ER118)*165000&lt;=0,"",(RD[[#This Row],[33 kV_Wind_F2_Ex]]-ER118)*165000)</f>
        <v/>
      </c>
      <c r="FJ119" s="131" t="str">
        <f>IF((RD[[#This Row],[33 kV_Wind_F3_Ex]]-ES118)*225000&lt;=0,"",(RD[[#This Row],[33 kV_Wind_F3_Ex]]-ES118)*225000)</f>
        <v/>
      </c>
      <c r="FK119" s="131" t="str">
        <f>IF((RD[[#This Row],[33 kV_Wind_F4_Ex]]-ET118)*165000&lt;=0,"",(RD[[#This Row],[33 kV_Wind_F4_Ex]]-ET118)*165000)</f>
        <v/>
      </c>
      <c r="FL119" s="228" t="str">
        <f>IF((RD[[#This Row],[33 kV_Solar_F1_Ex]]-EU118)*225000&lt;=0,"",(RD[[#This Row],[33 kV_Solar_F1_Ex]]-EU118)*225000)</f>
        <v/>
      </c>
      <c r="FM119" s="132" t="str">
        <f>IF((RD[[#This Row],[33kV_Solar_F2_Ex]]-EV118)*225000&lt;=0,"",(RD[[#This Row],[33kV_Solar_F2_Ex]]-EV118)*225000)</f>
        <v/>
      </c>
      <c r="FN119" s="320"/>
      <c r="FO119" s="131" t="str">
        <f>IF((RD[[#This Row],[33kV_Solar_F4_Ex]]-EX118)*225000&lt;=0,"",(RD[[#This Row],[33kV_Solar_F4_Ex]]-EX118)*225000)</f>
        <v/>
      </c>
      <c r="FP119" s="292">
        <f>IF((RD[[#This Row],[33kV_OG1_Ex]]-EY118)*1000&lt;=0,0,(RD[[#This Row],[33kV_OG1_Ex]]-EY118)*1000)</f>
        <v>0</v>
      </c>
      <c r="FQ119" s="228">
        <f>IFERROR(IF((RD[[#This Row],[33kV_OG2_Ex]]-EZ118)*1000&lt;=0,0,(RD[[#This Row],[33kV_OG2_Ex]]-EZ118)*1000),0)</f>
        <v>0</v>
      </c>
      <c r="FR119" s="132">
        <f>IF((RD[[#This Row],[220kV_TX1_Ex]]-FA118)*800000&lt;=0,0,(RD[[#This Row],[220kV_TX1_Ex]]-FA118)*800000)</f>
        <v>0</v>
      </c>
      <c r="FS119" s="228">
        <f>IF((RD[[#This Row],[220kV_Tx2_Ex]]-FB118)*800000&lt;=0,0,(RD[[#This Row],[220kV_Tx2_Ex]]-FB118)*800000)</f>
        <v>0</v>
      </c>
      <c r="FT119" s="292">
        <f>IF((RD[[#This Row],[220kV_TL_TVM_Ex]]-FC118)*1600000&lt;=0,0,(RD[[#This Row],[220kV_TL_TVM_Ex]]-FC118)*1600000)</f>
        <v>0</v>
      </c>
      <c r="FU119" s="292" t="str">
        <f>IF((RD[[#This Row],[220kV_C&amp;R_PQM_Ex]]-FD118)*1600000&lt;=0,"",(RD[[#This Row],[220kV_C&amp;R_PQM_Ex]]-FD118)*1600000)</f>
        <v/>
      </c>
      <c r="FV119" s="228">
        <f>IFERROR(IF((RD[[#This Row],[220KV_C&amp;R_PQM_Im]]-FE118)*1600000&lt;=0,0,(RD[[#This Row],[220KV_C&amp;R_PQM_Im]]-FE118)*1600000),"")</f>
        <v>0</v>
      </c>
      <c r="FW119" s="228">
        <f>(RD[[#This Row],[33kV_Aux1_Im]]-FB116)</f>
        <v>0</v>
      </c>
      <c r="FX119" s="228" t="str">
        <f>IF((RD[[#This Row],[33kV_Aux2_Im]]-FG118)*1000&lt;=0,"",(RD[[#This Row],[33kV_Aux2_Im]]-FG118)*1000)</f>
        <v/>
      </c>
      <c r="FY119" s="292">
        <f>IFERROR(RD[[#This Row],[33kV_OG1_Energy (MWh)]]+RD[[#This Row],[33kV_OG2_Energy (MWh)]],"")</f>
        <v>0</v>
      </c>
      <c r="FZ119" s="292">
        <f>IFERROR(RD[[#This Row],[220kV_TL_TVM Energy (MWh)]]-RD[[#This Row],[220KV_C&amp;R_PQM_im (MWh)]],"")</f>
        <v>0</v>
      </c>
      <c r="GA119" s="229" t="str">
        <f>IFERROR(RD[[#This Row],[33 kV Total Export (MWH)]]/RD[[#This Row],[220 KV Net Export (MWh)]]-1,"")</f>
        <v/>
      </c>
      <c r="GB119" s="230">
        <f>IFERROR((RD[[#This Row],[Sunset Time (POA&lt;20 W/m2)]]-RD[[#This Row],[Sunrise Time (POA&gt;20 W/m2)]])*24,0)</f>
        <v>0</v>
      </c>
      <c r="GC11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19" s="57">
        <f t="shared" si="198"/>
        <v>0</v>
      </c>
      <c r="GE119" s="143">
        <v>168.03</v>
      </c>
      <c r="GF119" s="57">
        <f t="shared" si="204"/>
        <v>0</v>
      </c>
      <c r="GG119" s="8">
        <f>IFERROR(RD[[#This Row],[Wind Export (33 kV)]]*(1-RD[[#This Row],[33 kV Line Loss (%)]]),RD[[#This Row],[Wind Export (33 kV)]])</f>
        <v>0</v>
      </c>
      <c r="GH119" s="321"/>
      <c r="GI119" s="321"/>
      <c r="GJ119" t="str">
        <f>IFERROR(RD[[#This Row],[E_AC (WPR)]]/RD[[#This Row],[E_DC (WPR)]],"")</f>
        <v/>
      </c>
    </row>
    <row r="120" spans="1:192">
      <c r="A120" s="124">
        <f t="shared" si="201"/>
        <v>45860</v>
      </c>
      <c r="B120" s="129">
        <f>YEAR(RD[[#This Row],[Date]])+IF(MONTH(RD[[#This Row],[Date]])&gt;=4,1,0)</f>
        <v>2026</v>
      </c>
      <c r="C120" s="129">
        <f>YEAR(RD[[#This Row],[Date]])</f>
        <v>2025</v>
      </c>
      <c r="D120" s="130">
        <f t="shared" si="205"/>
        <v>45839</v>
      </c>
      <c r="E120" s="129">
        <f>DAY(EOMONTH(RD[[#This Row],[Date]],0))</f>
        <v>31</v>
      </c>
      <c r="F120" s="317"/>
      <c r="G120" s="317"/>
      <c r="H120" s="126"/>
      <c r="I120" s="126"/>
      <c r="J120" s="126"/>
      <c r="K120" s="126"/>
      <c r="L120" s="126"/>
      <c r="M120" s="126"/>
      <c r="N120" s="126"/>
      <c r="O120" s="126"/>
      <c r="P120" s="126"/>
      <c r="Q120" s="126"/>
      <c r="R120" s="126"/>
      <c r="S120" s="126"/>
      <c r="T120" s="126"/>
      <c r="U120" s="126"/>
      <c r="V120" s="126"/>
      <c r="W120" s="126"/>
      <c r="X120" s="126"/>
      <c r="Y120" s="126"/>
      <c r="Z120" s="126"/>
      <c r="AA120" s="126"/>
      <c r="AB120" s="126"/>
      <c r="AC120" s="126"/>
      <c r="AD120" s="126"/>
      <c r="AE120" s="126"/>
      <c r="AF120" s="126"/>
      <c r="AG120" s="126"/>
      <c r="AH120" s="126"/>
      <c r="AI120" s="126"/>
      <c r="AJ120" s="126"/>
      <c r="AK120" s="126"/>
      <c r="AL120" s="126"/>
      <c r="AM120" s="126"/>
      <c r="AN120" s="126"/>
      <c r="AO120" s="126"/>
      <c r="AP120" s="126"/>
      <c r="AQ120" s="126"/>
      <c r="AR120" s="126"/>
      <c r="AS120" s="126"/>
      <c r="AT120" s="126"/>
      <c r="AU120" s="126"/>
      <c r="AV120" s="126"/>
      <c r="AW120" s="126"/>
      <c r="AX120" s="126"/>
      <c r="AY120" s="126"/>
      <c r="AZ120" s="126"/>
      <c r="BA120" s="126"/>
      <c r="BB120" s="126"/>
      <c r="BC120" s="126"/>
      <c r="BD120" s="126"/>
      <c r="BE120" s="126"/>
      <c r="BF120" s="126"/>
      <c r="BG120" s="126"/>
      <c r="BH120" s="126"/>
      <c r="BI120" s="126"/>
      <c r="BJ120" s="126"/>
      <c r="BK120" s="126"/>
      <c r="BL120" s="126"/>
      <c r="BM120" s="126"/>
      <c r="BN120" s="126"/>
      <c r="BO120" s="126"/>
      <c r="BP120" s="126"/>
      <c r="BQ120" s="126"/>
      <c r="BR120" s="126"/>
      <c r="BS120" s="126"/>
      <c r="BT120" s="126"/>
      <c r="BU120" s="126"/>
      <c r="BV120" s="126"/>
      <c r="BW120" s="126"/>
      <c r="BX120" s="126"/>
      <c r="BY120" s="126"/>
      <c r="BZ120" s="126"/>
      <c r="CA120" s="126"/>
      <c r="CB120" s="126"/>
      <c r="CC120" s="126"/>
      <c r="CD120" s="126"/>
      <c r="CE120" s="126"/>
      <c r="CF120" s="126"/>
      <c r="CG120" s="126"/>
      <c r="CH120" s="126"/>
      <c r="CI120" s="126"/>
      <c r="CJ120" s="126"/>
      <c r="CK120" s="126"/>
      <c r="CL120" s="126"/>
      <c r="CM120" s="126"/>
      <c r="CN120" s="126"/>
      <c r="CO120" s="126"/>
      <c r="CP120" s="126"/>
      <c r="CQ120" s="126"/>
      <c r="CR120" s="126"/>
      <c r="CS120" s="126"/>
      <c r="CT120" s="126"/>
      <c r="CU120" s="126"/>
      <c r="CV120" s="126"/>
      <c r="CW120" s="126"/>
      <c r="CX120" s="126"/>
      <c r="CY120" s="126"/>
      <c r="CZ120" s="126"/>
      <c r="DA120" s="126"/>
      <c r="DB120" s="126"/>
      <c r="DC120" s="126"/>
      <c r="DD120" s="289"/>
      <c r="DE120" s="289"/>
      <c r="DF120" s="289"/>
      <c r="DG120" s="289"/>
      <c r="DH120" s="289"/>
      <c r="DI120" s="289"/>
      <c r="DJ120" s="289"/>
      <c r="DK120" s="289"/>
      <c r="DL120" s="289"/>
      <c r="DM120" s="289"/>
      <c r="DN120" s="289"/>
      <c r="DO120" s="289"/>
      <c r="DP120" s="289"/>
      <c r="DQ120" s="289"/>
      <c r="DR120" s="289"/>
      <c r="DS120" s="289"/>
      <c r="DT120" s="289"/>
      <c r="DU120" s="289"/>
      <c r="DV120" s="289"/>
      <c r="DW120" s="289"/>
      <c r="DX120" s="289"/>
      <c r="DY120" s="289"/>
      <c r="DZ120" s="289"/>
      <c r="EA120" s="289"/>
      <c r="EB120" s="318">
        <f>SUM(RD[[#This Row],[IS1_Inv1_M1]:[IS1_Inv1_M2]])</f>
        <v>0</v>
      </c>
      <c r="EC120" s="318">
        <f>SUM(RD[[#This Row],[IS2_Inv1_M1]:[IS5_Inv1_M4]])</f>
        <v>0</v>
      </c>
      <c r="ED120" s="318">
        <f>SUM(RD[[#This Row],[IS6_Inv1_M1]:[IS6_Inv2_M2]])+SUM(RD[[#This Row],[IS8_Inv1_M1]:[IS8_Inv4_M2]])</f>
        <v>0</v>
      </c>
      <c r="EE120" s="318">
        <f>SUM(RD[[#This Row],[IS7_Inv1_M1]:[IS7_Inv1_M2]])</f>
        <v>0</v>
      </c>
      <c r="EF120" s="318">
        <f>SUM(RD[[#This Row],[IS9_Inv1_M1]:[IS12_Inv2_M4]])</f>
        <v>0</v>
      </c>
      <c r="EG120" s="318">
        <f>SUM(RD[[#This Row],[IS13_Inv1_M1]:[IS14_Inv1_M4]])</f>
        <v>0</v>
      </c>
      <c r="EH120" s="318">
        <f>SUM(RD[[#This Row],[IS15_Inv1_M1]:[IS15_Inv2_M1]])</f>
        <v>0</v>
      </c>
      <c r="EI120" s="127">
        <f>SUM(RD[[#This Row],[IS16_Inv1_M1]:[IS17_Inv2_M2]])</f>
        <v>0</v>
      </c>
      <c r="EJ120" s="127">
        <f>SUM(RD[[#This Row],[IS18_Inv1_M1]:[IS19_Inv2_M2]])</f>
        <v>0</v>
      </c>
      <c r="EK120" s="127">
        <f>SUM(RD[[#This Row],[IS20_Inv1_M1]:[IS20_Inv2_M2]])</f>
        <v>0</v>
      </c>
      <c r="EL120" s="290">
        <f>SUM(RD[[#This Row],[O2R4_P1]:[O2R22_P3]])</f>
        <v>0</v>
      </c>
      <c r="EM120" s="127" t="str">
        <f>IFERROR(AVERAGEIF(RD[[#This Row],[POA_UP_MCR (KWh/m2)]:[POA_UP_Ph3 (KWh/m2)2]],"&lt;&gt;0",RD[[#This Row],[POA_UP_MCR (KWh/m2)]:[POA_UP_Ph3 (KWh/m2)2]]),"")</f>
        <v/>
      </c>
      <c r="EN120" s="127" t="str">
        <f>IFERROR(AVERAGEIF(RD[[#This Row],[POA_Down_MCR (KWh/m2)]:[POA_Down_Ph3 (KWh/m2)22]],"&lt;&gt;0",RD[[#This Row],[POA_Down_MCR (KWh/m2)]:[POA_Down_Ph3 (KWh/m2)22]]),"")</f>
        <v/>
      </c>
      <c r="EO120" s="127" t="str">
        <f>IFERROR(AVERAGEIF(RD[[#This Row],[GHI_UP_MCR (KWh/m2)]:[GHI_UP_IS1 (KWh/m2)]],"&lt;&gt;0",RD[[#This Row],[GHI_UP_MCR (KWh/m2)]:[GHI_UP_IS1 (KWh/m2)]]),"")</f>
        <v/>
      </c>
      <c r="EP120" s="127" t="str">
        <f>IFERROR(AVERAGEIF(RD[[#This Row],[GHI_Down_MCR (KWh/m2)]:[GHI_Down_IS1 (KWh/m2)]],"&lt;&gt;0",RD[[#This Row],[GHI_Down_MCR (KWh/m2)]:[GHI_Down_IS1 (KWh/m2)]]),"")</f>
        <v/>
      </c>
      <c r="EQ120" s="128"/>
      <c r="ER120" s="128"/>
      <c r="ES120" s="128"/>
      <c r="ET120" s="128"/>
      <c r="EU120" s="128"/>
      <c r="EV120" s="128"/>
      <c r="EW120" s="128"/>
      <c r="EX120" s="128"/>
      <c r="EY120" s="128"/>
      <c r="EZ120" s="128"/>
      <c r="FA120" s="128"/>
      <c r="FB120" s="128"/>
      <c r="FC120" s="128"/>
      <c r="FD120" s="128"/>
      <c r="FE120" s="128"/>
      <c r="FF120" s="128"/>
      <c r="FG120" s="128"/>
      <c r="FH120" s="292" t="str">
        <f>IF((RD[[#This Row],[33 kV_Wind_F1_Ex]]-EQ119)*165000&lt;=0,"",(RD[[#This Row],[33 kV_Wind_F1_Ex]]-EQ119)*165000)</f>
        <v/>
      </c>
      <c r="FI120" s="292" t="str">
        <f>IF((RD[[#This Row],[33 kV_Wind_F2_Ex]]-ER119)*165000&lt;=0,"",(RD[[#This Row],[33 kV_Wind_F2_Ex]]-ER119)*165000)</f>
        <v/>
      </c>
      <c r="FJ120" s="131" t="str">
        <f>IF((RD[[#This Row],[33 kV_Wind_F3_Ex]]-ES119)*225000&lt;=0,"",(RD[[#This Row],[33 kV_Wind_F3_Ex]]-ES119)*225000)</f>
        <v/>
      </c>
      <c r="FK120" s="131" t="str">
        <f>IF((RD[[#This Row],[33 kV_Wind_F4_Ex]]-ET119)*165000&lt;=0,"",(RD[[#This Row],[33 kV_Wind_F4_Ex]]-ET119)*165000)</f>
        <v/>
      </c>
      <c r="FL120" s="228" t="str">
        <f>IF((RD[[#This Row],[33 kV_Solar_F1_Ex]]-EU119)*225000&lt;=0,"",(RD[[#This Row],[33 kV_Solar_F1_Ex]]-EU119)*225000)</f>
        <v/>
      </c>
      <c r="FM120" s="132" t="str">
        <f>IF((RD[[#This Row],[33kV_Solar_F2_Ex]]-EV119)*225000&lt;=0,"",(RD[[#This Row],[33kV_Solar_F2_Ex]]-EV119)*225000)</f>
        <v/>
      </c>
      <c r="FN120" s="320"/>
      <c r="FO120" s="131" t="str">
        <f>IF((RD[[#This Row],[33kV_Solar_F4_Ex]]-EX119)*225000&lt;=0,"",(RD[[#This Row],[33kV_Solar_F4_Ex]]-EX119)*225000)</f>
        <v/>
      </c>
      <c r="FP120" s="292">
        <f>IF((RD[[#This Row],[33kV_OG1_Ex]]-EY119)*1000&lt;=0,0,(RD[[#This Row],[33kV_OG1_Ex]]-EY119)*1000)</f>
        <v>0</v>
      </c>
      <c r="FQ120" s="228">
        <f>IFERROR(IF((RD[[#This Row],[33kV_OG2_Ex]]-EZ119)*1000&lt;=0,0,(RD[[#This Row],[33kV_OG2_Ex]]-EZ119)*1000),0)</f>
        <v>0</v>
      </c>
      <c r="FR120" s="132">
        <f>IF((RD[[#This Row],[220kV_TX1_Ex]]-FA119)*800000&lt;=0,0,(RD[[#This Row],[220kV_TX1_Ex]]-FA119)*800000)</f>
        <v>0</v>
      </c>
      <c r="FS120" s="228">
        <f>IF((RD[[#This Row],[220kV_Tx2_Ex]]-FB119)*800000&lt;=0,0,(RD[[#This Row],[220kV_Tx2_Ex]]-FB119)*800000)</f>
        <v>0</v>
      </c>
      <c r="FT120" s="292">
        <f>IF((RD[[#This Row],[220kV_TL_TVM_Ex]]-FC119)*1600000&lt;=0,0,(RD[[#This Row],[220kV_TL_TVM_Ex]]-FC119)*1600000)</f>
        <v>0</v>
      </c>
      <c r="FU120" s="292" t="str">
        <f>IF((RD[[#This Row],[220kV_C&amp;R_PQM_Ex]]-FD119)*1600000&lt;=0,"",(RD[[#This Row],[220kV_C&amp;R_PQM_Ex]]-FD119)*1600000)</f>
        <v/>
      </c>
      <c r="FV120" s="228">
        <f>IFERROR(IF((RD[[#This Row],[220KV_C&amp;R_PQM_Im]]-FE119)*1600000&lt;=0,0,(RD[[#This Row],[220KV_C&amp;R_PQM_Im]]-FE119)*1600000),"")</f>
        <v>0</v>
      </c>
      <c r="FW120" s="228">
        <f>(RD[[#This Row],[33kV_Aux1_Im]]-FB117)</f>
        <v>0</v>
      </c>
      <c r="FX120" s="228" t="str">
        <f>IF((RD[[#This Row],[33kV_Aux2_Im]]-FG119)*1000&lt;=0,"",(RD[[#This Row],[33kV_Aux2_Im]]-FG119)*1000)</f>
        <v/>
      </c>
      <c r="FY120" s="292">
        <f>IFERROR(RD[[#This Row],[33kV_OG1_Energy (MWh)]]+RD[[#This Row],[33kV_OG2_Energy (MWh)]],"")</f>
        <v>0</v>
      </c>
      <c r="FZ120" s="292">
        <f>IFERROR(RD[[#This Row],[220kV_TL_TVM Energy (MWh)]]-RD[[#This Row],[220KV_C&amp;R_PQM_im (MWh)]],"")</f>
        <v>0</v>
      </c>
      <c r="GA120" s="229" t="str">
        <f>IFERROR(RD[[#This Row],[33 kV Total Export (MWH)]]/RD[[#This Row],[220 KV Net Export (MWh)]]-1,"")</f>
        <v/>
      </c>
      <c r="GB120" s="230">
        <f>IFERROR((RD[[#This Row],[Sunset Time (POA&lt;20 W/m2)]]-RD[[#This Row],[Sunrise Time (POA&gt;20 W/m2)]])*24,0)</f>
        <v>0</v>
      </c>
      <c r="GC120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0" s="57">
        <f t="shared" si="198"/>
        <v>0</v>
      </c>
      <c r="GE120" s="143">
        <v>168.03</v>
      </c>
      <c r="GF120" s="57">
        <f t="shared" si="204"/>
        <v>0</v>
      </c>
      <c r="GG120" s="8">
        <f>IFERROR(RD[[#This Row],[Wind Export (33 kV)]]*(1-RD[[#This Row],[33 kV Line Loss (%)]]),RD[[#This Row],[Wind Export (33 kV)]])</f>
        <v>0</v>
      </c>
      <c r="GH120" s="321"/>
      <c r="GI120" s="321"/>
      <c r="GJ120" t="str">
        <f>IFERROR(RD[[#This Row],[E_AC (WPR)]]/RD[[#This Row],[E_DC (WPR)]],"")</f>
        <v/>
      </c>
    </row>
    <row r="121" spans="1:192">
      <c r="A121" s="124">
        <f t="shared" si="201"/>
        <v>45861</v>
      </c>
      <c r="B121" s="129">
        <f>YEAR(RD[[#This Row],[Date]])+IF(MONTH(RD[[#This Row],[Date]])&gt;=4,1,0)</f>
        <v>2026</v>
      </c>
      <c r="C121" s="129">
        <f>YEAR(RD[[#This Row],[Date]])</f>
        <v>2025</v>
      </c>
      <c r="D121" s="130">
        <f t="shared" si="205"/>
        <v>45839</v>
      </c>
      <c r="E121" s="129">
        <f>DAY(EOMONTH(RD[[#This Row],[Date]],0))</f>
        <v>31</v>
      </c>
      <c r="F121" s="317"/>
      <c r="G121" s="317"/>
      <c r="H121" s="126"/>
      <c r="I121" s="126"/>
      <c r="J121" s="126"/>
      <c r="K121" s="126"/>
      <c r="L121" s="126"/>
      <c r="M121" s="126"/>
      <c r="N121" s="126"/>
      <c r="O121" s="126"/>
      <c r="P121" s="126"/>
      <c r="Q121" s="126"/>
      <c r="R121" s="126"/>
      <c r="S121" s="126"/>
      <c r="T121" s="126"/>
      <c r="U121" s="126"/>
      <c r="V121" s="126"/>
      <c r="W121" s="126"/>
      <c r="X121" s="126"/>
      <c r="Y121" s="126"/>
      <c r="Z121" s="126"/>
      <c r="AA121" s="126"/>
      <c r="AB121" s="126"/>
      <c r="AC121" s="126"/>
      <c r="AD121" s="126"/>
      <c r="AE121" s="126"/>
      <c r="AF121" s="126"/>
      <c r="AG121" s="126"/>
      <c r="AH121" s="126"/>
      <c r="AI121" s="126"/>
      <c r="AJ121" s="126"/>
      <c r="AK121" s="126"/>
      <c r="AL121" s="126"/>
      <c r="AM121" s="126"/>
      <c r="AN121" s="126"/>
      <c r="AO121" s="126"/>
      <c r="AP121" s="126"/>
      <c r="AQ121" s="126"/>
      <c r="AR121" s="126"/>
      <c r="AS121" s="126"/>
      <c r="AT121" s="126"/>
      <c r="AU121" s="126"/>
      <c r="AV121" s="126"/>
      <c r="AW121" s="126"/>
      <c r="AX121" s="126"/>
      <c r="AY121" s="126"/>
      <c r="AZ121" s="126"/>
      <c r="BA121" s="126"/>
      <c r="BB121" s="126"/>
      <c r="BC121" s="126"/>
      <c r="BD121" s="126"/>
      <c r="BE121" s="126"/>
      <c r="BF121" s="126"/>
      <c r="BG121" s="126"/>
      <c r="BH121" s="126"/>
      <c r="BI121" s="126"/>
      <c r="BJ121" s="126"/>
      <c r="BK121" s="126"/>
      <c r="BL121" s="126"/>
      <c r="BM121" s="126"/>
      <c r="BN121" s="126"/>
      <c r="BO121" s="126"/>
      <c r="BP121" s="126"/>
      <c r="BQ121" s="126"/>
      <c r="BR121" s="126"/>
      <c r="BS121" s="126"/>
      <c r="BT121" s="126"/>
      <c r="BU121" s="126"/>
      <c r="BV121" s="126"/>
      <c r="BW121" s="126"/>
      <c r="BX121" s="126"/>
      <c r="BY121" s="126"/>
      <c r="BZ121" s="126"/>
      <c r="CA121" s="126"/>
      <c r="CB121" s="126"/>
      <c r="CC121" s="126"/>
      <c r="CD121" s="126"/>
      <c r="CE121" s="126"/>
      <c r="CF121" s="126"/>
      <c r="CG121" s="126"/>
      <c r="CH121" s="126"/>
      <c r="CI121" s="126"/>
      <c r="CJ121" s="126"/>
      <c r="CK121" s="126"/>
      <c r="CL121" s="126"/>
      <c r="CM121" s="126"/>
      <c r="CN121" s="126"/>
      <c r="CO121" s="126"/>
      <c r="CP121" s="126"/>
      <c r="CQ121" s="126"/>
      <c r="CR121" s="126"/>
      <c r="CS121" s="126"/>
      <c r="CT121" s="126"/>
      <c r="CU121" s="126"/>
      <c r="CV121" s="126"/>
      <c r="CW121" s="126"/>
      <c r="CX121" s="126"/>
      <c r="CY121" s="126"/>
      <c r="CZ121" s="126"/>
      <c r="DA121" s="126"/>
      <c r="DB121" s="126"/>
      <c r="DC121" s="126"/>
      <c r="DD121" s="289"/>
      <c r="DE121" s="289"/>
      <c r="DF121" s="289"/>
      <c r="DG121" s="289"/>
      <c r="DH121" s="289"/>
      <c r="DI121" s="289"/>
      <c r="DJ121" s="289"/>
      <c r="DK121" s="289"/>
      <c r="DL121" s="289"/>
      <c r="DM121" s="289"/>
      <c r="DN121" s="289"/>
      <c r="DO121" s="289"/>
      <c r="DP121" s="289"/>
      <c r="DQ121" s="289"/>
      <c r="DR121" s="289"/>
      <c r="DS121" s="289"/>
      <c r="DT121" s="289"/>
      <c r="DU121" s="289"/>
      <c r="DV121" s="289"/>
      <c r="DW121" s="289"/>
      <c r="DX121" s="289"/>
      <c r="DY121" s="289"/>
      <c r="DZ121" s="289"/>
      <c r="EA121" s="289"/>
      <c r="EB121" s="318">
        <f>SUM(RD[[#This Row],[IS1_Inv1_M1]:[IS1_Inv1_M2]])</f>
        <v>0</v>
      </c>
      <c r="EC121" s="318">
        <f>SUM(RD[[#This Row],[IS2_Inv1_M1]:[IS5_Inv1_M4]])</f>
        <v>0</v>
      </c>
      <c r="ED121" s="318">
        <f>SUM(RD[[#This Row],[IS6_Inv1_M1]:[IS6_Inv2_M2]])+SUM(RD[[#This Row],[IS8_Inv1_M1]:[IS8_Inv4_M2]])</f>
        <v>0</v>
      </c>
      <c r="EE121" s="318">
        <f>SUM(RD[[#This Row],[IS7_Inv1_M1]:[IS7_Inv1_M2]])</f>
        <v>0</v>
      </c>
      <c r="EF121" s="318">
        <f>SUM(RD[[#This Row],[IS9_Inv1_M1]:[IS12_Inv2_M4]])</f>
        <v>0</v>
      </c>
      <c r="EG121" s="318">
        <f>SUM(RD[[#This Row],[IS13_Inv1_M1]:[IS14_Inv1_M4]])</f>
        <v>0</v>
      </c>
      <c r="EH121" s="318">
        <f>SUM(RD[[#This Row],[IS15_Inv1_M1]:[IS15_Inv2_M1]])</f>
        <v>0</v>
      </c>
      <c r="EI121" s="127">
        <f>SUM(RD[[#This Row],[IS16_Inv1_M1]:[IS17_Inv2_M2]])</f>
        <v>0</v>
      </c>
      <c r="EJ121" s="127">
        <f>SUM(RD[[#This Row],[IS18_Inv1_M1]:[IS19_Inv2_M2]])</f>
        <v>0</v>
      </c>
      <c r="EK121" s="127">
        <f>SUM(RD[[#This Row],[IS20_Inv1_M1]:[IS20_Inv2_M2]])</f>
        <v>0</v>
      </c>
      <c r="EL121" s="290">
        <f>SUM(RD[[#This Row],[O2R4_P1]:[O2R22_P3]])</f>
        <v>0</v>
      </c>
      <c r="EM121" s="127" t="str">
        <f>IFERROR(AVERAGEIF(RD[[#This Row],[POA_UP_MCR (KWh/m2)]:[POA_UP_Ph3 (KWh/m2)2]],"&lt;&gt;0",RD[[#This Row],[POA_UP_MCR (KWh/m2)]:[POA_UP_Ph3 (KWh/m2)2]]),"")</f>
        <v/>
      </c>
      <c r="EN121" s="127" t="str">
        <f>IFERROR(AVERAGEIF(RD[[#This Row],[POA_Down_MCR (KWh/m2)]:[POA_Down_Ph3 (KWh/m2)22]],"&lt;&gt;0",RD[[#This Row],[POA_Down_MCR (KWh/m2)]:[POA_Down_Ph3 (KWh/m2)22]]),"")</f>
        <v/>
      </c>
      <c r="EO121" s="127" t="str">
        <f>IFERROR(AVERAGEIF(RD[[#This Row],[GHI_UP_MCR (KWh/m2)]:[GHI_UP_IS1 (KWh/m2)]],"&lt;&gt;0",RD[[#This Row],[GHI_UP_MCR (KWh/m2)]:[GHI_UP_IS1 (KWh/m2)]]),"")</f>
        <v/>
      </c>
      <c r="EP121" s="127" t="str">
        <f>IFERROR(AVERAGEIF(RD[[#This Row],[GHI_Down_MCR (KWh/m2)]:[GHI_Down_IS1 (KWh/m2)]],"&lt;&gt;0",RD[[#This Row],[GHI_Down_MCR (KWh/m2)]:[GHI_Down_IS1 (KWh/m2)]]),"")</f>
        <v/>
      </c>
      <c r="EQ121" s="128"/>
      <c r="ER121" s="128"/>
      <c r="ES121" s="128"/>
      <c r="ET121" s="128"/>
      <c r="EU121" s="128"/>
      <c r="EV121" s="128"/>
      <c r="EW121" s="128"/>
      <c r="EX121" s="128"/>
      <c r="EY121" s="128"/>
      <c r="EZ121" s="128"/>
      <c r="FA121" s="128"/>
      <c r="FB121" s="128"/>
      <c r="FC121" s="128"/>
      <c r="FD121" s="128"/>
      <c r="FE121" s="128"/>
      <c r="FF121" s="128"/>
      <c r="FG121" s="128"/>
      <c r="FH121" s="292" t="str">
        <f>IF((RD[[#This Row],[33 kV_Wind_F1_Ex]]-EQ120)*165000&lt;=0,"",(RD[[#This Row],[33 kV_Wind_F1_Ex]]-EQ120)*165000)</f>
        <v/>
      </c>
      <c r="FI121" s="292" t="str">
        <f>IF((RD[[#This Row],[33 kV_Wind_F2_Ex]]-ER120)*165000&lt;=0,"",(RD[[#This Row],[33 kV_Wind_F2_Ex]]-ER120)*165000)</f>
        <v/>
      </c>
      <c r="FJ121" s="131" t="str">
        <f>IF((RD[[#This Row],[33 kV_Wind_F3_Ex]]-ES120)*225000&lt;=0,"",(RD[[#This Row],[33 kV_Wind_F3_Ex]]-ES120)*225000)</f>
        <v/>
      </c>
      <c r="FK121" s="131" t="str">
        <f>IF((RD[[#This Row],[33 kV_Wind_F4_Ex]]-ET120)*165000&lt;=0,"",(RD[[#This Row],[33 kV_Wind_F4_Ex]]-ET120)*165000)</f>
        <v/>
      </c>
      <c r="FL121" s="228" t="str">
        <f>IF((RD[[#This Row],[33 kV_Solar_F1_Ex]]-EU120)*225000&lt;=0,"",(RD[[#This Row],[33 kV_Solar_F1_Ex]]-EU120)*225000)</f>
        <v/>
      </c>
      <c r="FM121" s="132" t="str">
        <f>IF((RD[[#This Row],[33kV_Solar_F2_Ex]]-EV120)*225000&lt;=0,"",(RD[[#This Row],[33kV_Solar_F2_Ex]]-EV120)*225000)</f>
        <v/>
      </c>
      <c r="FN121" s="320"/>
      <c r="FO121" s="131" t="str">
        <f>IF((RD[[#This Row],[33kV_Solar_F4_Ex]]-EX120)*225000&lt;=0,"",(RD[[#This Row],[33kV_Solar_F4_Ex]]-EX120)*225000)</f>
        <v/>
      </c>
      <c r="FP121" s="292">
        <f>IF((RD[[#This Row],[33kV_OG1_Ex]]-EY120)*1000&lt;=0,0,(RD[[#This Row],[33kV_OG1_Ex]]-EY120)*1000)</f>
        <v>0</v>
      </c>
      <c r="FQ121" s="228">
        <f>IFERROR(IF((RD[[#This Row],[33kV_OG2_Ex]]-EZ120)*1000&lt;=0,0,(RD[[#This Row],[33kV_OG2_Ex]]-EZ120)*1000),0)</f>
        <v>0</v>
      </c>
      <c r="FR121" s="132">
        <f>IF((RD[[#This Row],[220kV_TX1_Ex]]-FA120)*800000&lt;=0,0,(RD[[#This Row],[220kV_TX1_Ex]]-FA120)*800000)</f>
        <v>0</v>
      </c>
      <c r="FS121" s="228">
        <f>IF((RD[[#This Row],[220kV_Tx2_Ex]]-FB120)*800000&lt;=0,0,(RD[[#This Row],[220kV_Tx2_Ex]]-FB120)*800000)</f>
        <v>0</v>
      </c>
      <c r="FT121" s="292">
        <f>IF((RD[[#This Row],[220kV_TL_TVM_Ex]]-FC120)*1600000&lt;=0,0,(RD[[#This Row],[220kV_TL_TVM_Ex]]-FC120)*1600000)</f>
        <v>0</v>
      </c>
      <c r="FU121" s="292" t="str">
        <f>IF((RD[[#This Row],[220kV_C&amp;R_PQM_Ex]]-FD120)*1600000&lt;=0,"",(RD[[#This Row],[220kV_C&amp;R_PQM_Ex]]-FD120)*1600000)</f>
        <v/>
      </c>
      <c r="FV121" s="228">
        <f>IFERROR(IF((RD[[#This Row],[220KV_C&amp;R_PQM_Im]]-FE120)*1600000&lt;=0,0,(RD[[#This Row],[220KV_C&amp;R_PQM_Im]]-FE120)*1600000),"")</f>
        <v>0</v>
      </c>
      <c r="FW121" s="228">
        <f>(RD[[#This Row],[33kV_Aux1_Im]]-FB118)</f>
        <v>0</v>
      </c>
      <c r="FX121" s="228" t="str">
        <f>IF((RD[[#This Row],[33kV_Aux2_Im]]-FG120)*1000&lt;=0,"",(RD[[#This Row],[33kV_Aux2_Im]]-FG120)*1000)</f>
        <v/>
      </c>
      <c r="FY121" s="292">
        <f>IFERROR(RD[[#This Row],[33kV_OG1_Energy (MWh)]]+RD[[#This Row],[33kV_OG2_Energy (MWh)]],"")</f>
        <v>0</v>
      </c>
      <c r="FZ121" s="292">
        <f>IFERROR(RD[[#This Row],[220kV_TL_TVM Energy (MWh)]]-RD[[#This Row],[220KV_C&amp;R_PQM_im (MWh)]],"")</f>
        <v>0</v>
      </c>
      <c r="GA121" s="229" t="str">
        <f>IFERROR(RD[[#This Row],[33 kV Total Export (MWH)]]/RD[[#This Row],[220 KV Net Export (MWh)]]-1,"")</f>
        <v/>
      </c>
      <c r="GB121" s="230">
        <f>IFERROR((RD[[#This Row],[Sunset Time (POA&lt;20 W/m2)]]-RD[[#This Row],[Sunrise Time (POA&gt;20 W/m2)]])*24,0)</f>
        <v>0</v>
      </c>
      <c r="GC121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1" s="57">
        <f t="shared" si="198"/>
        <v>0</v>
      </c>
      <c r="GE121" s="143">
        <v>168.03</v>
      </c>
      <c r="GF121" s="57">
        <f t="shared" si="204"/>
        <v>0</v>
      </c>
      <c r="GG121" s="8">
        <f>IFERROR(RD[[#This Row],[Wind Export (33 kV)]]*(1-RD[[#This Row],[33 kV Line Loss (%)]]),RD[[#This Row],[Wind Export (33 kV)]])</f>
        <v>0</v>
      </c>
      <c r="GH121" s="321"/>
      <c r="GI121" s="321"/>
      <c r="GJ121" t="str">
        <f>IFERROR(RD[[#This Row],[E_AC (WPR)]]/RD[[#This Row],[E_DC (WPR)]],"")</f>
        <v/>
      </c>
    </row>
    <row r="122" spans="1:192">
      <c r="A122" s="124">
        <f t="shared" si="201"/>
        <v>45862</v>
      </c>
      <c r="B122" s="129">
        <f>YEAR(RD[[#This Row],[Date]])+IF(MONTH(RD[[#This Row],[Date]])&gt;=4,1,0)</f>
        <v>2026</v>
      </c>
      <c r="C122" s="129">
        <f>YEAR(RD[[#This Row],[Date]])</f>
        <v>2025</v>
      </c>
      <c r="D122" s="130">
        <f t="shared" si="205"/>
        <v>45839</v>
      </c>
      <c r="E122" s="129">
        <f>DAY(EOMONTH(RD[[#This Row],[Date]],0))</f>
        <v>31</v>
      </c>
      <c r="F122" s="317"/>
      <c r="G122" s="317"/>
      <c r="H122" s="126"/>
      <c r="I122" s="126"/>
      <c r="J122" s="126"/>
      <c r="K122" s="126"/>
      <c r="L122" s="126"/>
      <c r="M122" s="126"/>
      <c r="N122" s="126"/>
      <c r="O122" s="126"/>
      <c r="P122" s="126"/>
      <c r="Q122" s="126"/>
      <c r="R122" s="126"/>
      <c r="S122" s="126"/>
      <c r="T122" s="126"/>
      <c r="U122" s="126"/>
      <c r="V122" s="126"/>
      <c r="W122" s="126"/>
      <c r="X122" s="126"/>
      <c r="Y122" s="126"/>
      <c r="Z122" s="126"/>
      <c r="AA122" s="126"/>
      <c r="AB122" s="126"/>
      <c r="AC122" s="126"/>
      <c r="AD122" s="126"/>
      <c r="AE122" s="126"/>
      <c r="AF122" s="126"/>
      <c r="AG122" s="126"/>
      <c r="AH122" s="126"/>
      <c r="AI122" s="126"/>
      <c r="AJ122" s="126"/>
      <c r="AK122" s="126"/>
      <c r="AL122" s="126"/>
      <c r="AM122" s="126"/>
      <c r="AN122" s="126"/>
      <c r="AO122" s="126"/>
      <c r="AP122" s="126"/>
      <c r="AQ122" s="126"/>
      <c r="AR122" s="126"/>
      <c r="AS122" s="126"/>
      <c r="AT122" s="126"/>
      <c r="AU122" s="126"/>
      <c r="AV122" s="126"/>
      <c r="AW122" s="126"/>
      <c r="AX122" s="126"/>
      <c r="AY122" s="126"/>
      <c r="AZ122" s="126"/>
      <c r="BA122" s="126"/>
      <c r="BB122" s="126"/>
      <c r="BC122" s="126"/>
      <c r="BD122" s="126"/>
      <c r="BE122" s="126"/>
      <c r="BF122" s="126"/>
      <c r="BG122" s="126"/>
      <c r="BH122" s="126"/>
      <c r="BI122" s="126"/>
      <c r="BJ122" s="126"/>
      <c r="BK122" s="126"/>
      <c r="BL122" s="126"/>
      <c r="BM122" s="126"/>
      <c r="BN122" s="126"/>
      <c r="BO122" s="126"/>
      <c r="BP122" s="126"/>
      <c r="BQ122" s="126"/>
      <c r="BR122" s="126"/>
      <c r="BS122" s="126"/>
      <c r="BT122" s="126"/>
      <c r="BU122" s="126"/>
      <c r="BV122" s="126"/>
      <c r="BW122" s="126"/>
      <c r="BX122" s="126"/>
      <c r="BY122" s="126"/>
      <c r="BZ122" s="126"/>
      <c r="CA122" s="126"/>
      <c r="CB122" s="126"/>
      <c r="CC122" s="126"/>
      <c r="CD122" s="126"/>
      <c r="CE122" s="126"/>
      <c r="CF122" s="126"/>
      <c r="CG122" s="126"/>
      <c r="CH122" s="126"/>
      <c r="CI122" s="126"/>
      <c r="CJ122" s="126"/>
      <c r="CK122" s="126"/>
      <c r="CL122" s="126"/>
      <c r="CM122" s="126"/>
      <c r="CN122" s="126"/>
      <c r="CO122" s="126"/>
      <c r="CP122" s="126"/>
      <c r="CQ122" s="126"/>
      <c r="CR122" s="126"/>
      <c r="CS122" s="126"/>
      <c r="CT122" s="126"/>
      <c r="CU122" s="126"/>
      <c r="CV122" s="126"/>
      <c r="CW122" s="126"/>
      <c r="CX122" s="126"/>
      <c r="CY122" s="126"/>
      <c r="CZ122" s="126"/>
      <c r="DA122" s="126"/>
      <c r="DB122" s="126"/>
      <c r="DC122" s="126"/>
      <c r="DD122" s="289"/>
      <c r="DE122" s="289"/>
      <c r="DF122" s="289"/>
      <c r="DG122" s="289"/>
      <c r="DH122" s="289"/>
      <c r="DI122" s="289"/>
      <c r="DJ122" s="289"/>
      <c r="DK122" s="289"/>
      <c r="DL122" s="289"/>
      <c r="DM122" s="289"/>
      <c r="DN122" s="289"/>
      <c r="DO122" s="289"/>
      <c r="DP122" s="289"/>
      <c r="DQ122" s="289"/>
      <c r="DR122" s="289"/>
      <c r="DS122" s="289"/>
      <c r="DT122" s="289"/>
      <c r="DU122" s="289"/>
      <c r="DV122" s="289"/>
      <c r="DW122" s="289"/>
      <c r="DX122" s="289"/>
      <c r="DY122" s="289"/>
      <c r="DZ122" s="289"/>
      <c r="EA122" s="289"/>
      <c r="EB122" s="318">
        <f>SUM(RD[[#This Row],[IS1_Inv1_M1]:[IS1_Inv1_M2]])</f>
        <v>0</v>
      </c>
      <c r="EC122" s="318">
        <f>SUM(RD[[#This Row],[IS2_Inv1_M1]:[IS5_Inv1_M4]])</f>
        <v>0</v>
      </c>
      <c r="ED122" s="318">
        <f>SUM(RD[[#This Row],[IS6_Inv1_M1]:[IS6_Inv2_M2]])+SUM(RD[[#This Row],[IS8_Inv1_M1]:[IS8_Inv4_M2]])</f>
        <v>0</v>
      </c>
      <c r="EE122" s="318">
        <f>SUM(RD[[#This Row],[IS7_Inv1_M1]:[IS7_Inv1_M2]])</f>
        <v>0</v>
      </c>
      <c r="EF122" s="318">
        <f>SUM(RD[[#This Row],[IS9_Inv1_M1]:[IS12_Inv2_M4]])</f>
        <v>0</v>
      </c>
      <c r="EG122" s="318">
        <f>SUM(RD[[#This Row],[IS13_Inv1_M1]:[IS14_Inv1_M4]])</f>
        <v>0</v>
      </c>
      <c r="EH122" s="318">
        <f>SUM(RD[[#This Row],[IS15_Inv1_M1]:[IS15_Inv2_M1]])</f>
        <v>0</v>
      </c>
      <c r="EI122" s="127">
        <f>SUM(RD[[#This Row],[IS16_Inv1_M1]:[IS17_Inv2_M2]])</f>
        <v>0</v>
      </c>
      <c r="EJ122" s="127">
        <f>SUM(RD[[#This Row],[IS18_Inv1_M1]:[IS19_Inv2_M2]])</f>
        <v>0</v>
      </c>
      <c r="EK122" s="127">
        <f>SUM(RD[[#This Row],[IS20_Inv1_M1]:[IS20_Inv2_M2]])</f>
        <v>0</v>
      </c>
      <c r="EL122" s="290">
        <f>SUM(RD[[#This Row],[O2R4_P1]:[O2R22_P3]])</f>
        <v>0</v>
      </c>
      <c r="EM122" s="127" t="str">
        <f>IFERROR(AVERAGEIF(RD[[#This Row],[POA_UP_MCR (KWh/m2)]:[POA_UP_Ph3 (KWh/m2)2]],"&lt;&gt;0",RD[[#This Row],[POA_UP_MCR (KWh/m2)]:[POA_UP_Ph3 (KWh/m2)2]]),"")</f>
        <v/>
      </c>
      <c r="EN122" s="127" t="str">
        <f>IFERROR(AVERAGEIF(RD[[#This Row],[POA_Down_MCR (KWh/m2)]:[POA_Down_Ph3 (KWh/m2)22]],"&lt;&gt;0",RD[[#This Row],[POA_Down_MCR (KWh/m2)]:[POA_Down_Ph3 (KWh/m2)22]]),"")</f>
        <v/>
      </c>
      <c r="EO122" s="127" t="str">
        <f>IFERROR(AVERAGEIF(RD[[#This Row],[GHI_UP_MCR (KWh/m2)]:[GHI_UP_IS1 (KWh/m2)]],"&lt;&gt;0",RD[[#This Row],[GHI_UP_MCR (KWh/m2)]:[GHI_UP_IS1 (KWh/m2)]]),"")</f>
        <v/>
      </c>
      <c r="EP122" s="127" t="str">
        <f>IFERROR(AVERAGEIF(RD[[#This Row],[GHI_Down_MCR (KWh/m2)]:[GHI_Down_IS1 (KWh/m2)]],"&lt;&gt;0",RD[[#This Row],[GHI_Down_MCR (KWh/m2)]:[GHI_Down_IS1 (KWh/m2)]]),"")</f>
        <v/>
      </c>
      <c r="EQ122" s="128"/>
      <c r="ER122" s="128"/>
      <c r="ES122" s="128"/>
      <c r="ET122" s="128"/>
      <c r="EU122" s="128"/>
      <c r="EV122" s="128"/>
      <c r="EW122" s="128"/>
      <c r="EX122" s="128"/>
      <c r="EY122" s="128"/>
      <c r="EZ122" s="128"/>
      <c r="FA122" s="128"/>
      <c r="FB122" s="128"/>
      <c r="FC122" s="128"/>
      <c r="FD122" s="128"/>
      <c r="FE122" s="128"/>
      <c r="FF122" s="128"/>
      <c r="FG122" s="128"/>
      <c r="FH122" s="292" t="str">
        <f>IF((RD[[#This Row],[33 kV_Wind_F1_Ex]]-EQ121)*165000&lt;=0,"",(RD[[#This Row],[33 kV_Wind_F1_Ex]]-EQ121)*165000)</f>
        <v/>
      </c>
      <c r="FI122" s="292" t="str">
        <f>IF((RD[[#This Row],[33 kV_Wind_F2_Ex]]-ER121)*165000&lt;=0,"",(RD[[#This Row],[33 kV_Wind_F2_Ex]]-ER121)*165000)</f>
        <v/>
      </c>
      <c r="FJ122" s="131" t="str">
        <f>IF((RD[[#This Row],[33 kV_Wind_F3_Ex]]-ES121)*225000&lt;=0,"",(RD[[#This Row],[33 kV_Wind_F3_Ex]]-ES121)*225000)</f>
        <v/>
      </c>
      <c r="FK122" s="131" t="str">
        <f>IF((RD[[#This Row],[33 kV_Wind_F4_Ex]]-ET121)*165000&lt;=0,"",(RD[[#This Row],[33 kV_Wind_F4_Ex]]-ET121)*165000)</f>
        <v/>
      </c>
      <c r="FL122" s="228" t="str">
        <f>IF((RD[[#This Row],[33 kV_Solar_F1_Ex]]-EU121)*225000&lt;=0,"",(RD[[#This Row],[33 kV_Solar_F1_Ex]]-EU121)*225000)</f>
        <v/>
      </c>
      <c r="FM122" s="132" t="str">
        <f>IF((RD[[#This Row],[33kV_Solar_F2_Ex]]-EV121)*225000&lt;=0,"",(RD[[#This Row],[33kV_Solar_F2_Ex]]-EV121)*225000)</f>
        <v/>
      </c>
      <c r="FN122" s="320"/>
      <c r="FO122" s="131" t="str">
        <f>IF((RD[[#This Row],[33kV_Solar_F4_Ex]]-EX121)*225000&lt;=0,"",(RD[[#This Row],[33kV_Solar_F4_Ex]]-EX121)*225000)</f>
        <v/>
      </c>
      <c r="FP122" s="292">
        <f>IF((RD[[#This Row],[33kV_OG1_Ex]]-EY121)*1000&lt;=0,0,(RD[[#This Row],[33kV_OG1_Ex]]-EY121)*1000)</f>
        <v>0</v>
      </c>
      <c r="FQ122" s="228">
        <f>IFERROR(IF((RD[[#This Row],[33kV_OG2_Ex]]-EZ121)*1000&lt;=0,0,(RD[[#This Row],[33kV_OG2_Ex]]-EZ121)*1000),0)</f>
        <v>0</v>
      </c>
      <c r="FR122" s="132">
        <f>IF((RD[[#This Row],[220kV_TX1_Ex]]-FA121)*800000&lt;=0,0,(RD[[#This Row],[220kV_TX1_Ex]]-FA121)*800000)</f>
        <v>0</v>
      </c>
      <c r="FS122" s="228">
        <f>IF((RD[[#This Row],[220kV_Tx2_Ex]]-FB121)*800000&lt;=0,0,(RD[[#This Row],[220kV_Tx2_Ex]]-FB121)*800000)</f>
        <v>0</v>
      </c>
      <c r="FT122" s="292">
        <f>IF((RD[[#This Row],[220kV_TL_TVM_Ex]]-FC121)*1600000&lt;=0,0,(RD[[#This Row],[220kV_TL_TVM_Ex]]-FC121)*1600000)</f>
        <v>0</v>
      </c>
      <c r="FU122" s="292" t="str">
        <f>IF((RD[[#This Row],[220kV_C&amp;R_PQM_Ex]]-FD121)*1600000&lt;=0,"",(RD[[#This Row],[220kV_C&amp;R_PQM_Ex]]-FD121)*1600000)</f>
        <v/>
      </c>
      <c r="FV122" s="228">
        <f>IFERROR(IF((RD[[#This Row],[220KV_C&amp;R_PQM_Im]]-FE121)*1600000&lt;=0,0,(RD[[#This Row],[220KV_C&amp;R_PQM_Im]]-FE121)*1600000),"")</f>
        <v>0</v>
      </c>
      <c r="FW122" s="228">
        <f>(RD[[#This Row],[33kV_Aux1_Im]]-FB119)</f>
        <v>0</v>
      </c>
      <c r="FX122" s="228" t="str">
        <f>IF((RD[[#This Row],[33kV_Aux2_Im]]-FG121)*1000&lt;=0,"",(RD[[#This Row],[33kV_Aux2_Im]]-FG121)*1000)</f>
        <v/>
      </c>
      <c r="FY122" s="292">
        <f>IFERROR(RD[[#This Row],[33kV_OG1_Energy (MWh)]]+RD[[#This Row],[33kV_OG2_Energy (MWh)]],"")</f>
        <v>0</v>
      </c>
      <c r="FZ122" s="292">
        <f>IFERROR(RD[[#This Row],[220kV_TL_TVM Energy (MWh)]]-RD[[#This Row],[220KV_C&amp;R_PQM_im (MWh)]],"")</f>
        <v>0</v>
      </c>
      <c r="GA122" s="229" t="str">
        <f>IFERROR(RD[[#This Row],[33 kV Total Export (MWH)]]/RD[[#This Row],[220 KV Net Export (MWh)]]-1,"")</f>
        <v/>
      </c>
      <c r="GB122" s="230">
        <f>IFERROR((RD[[#This Row],[Sunset Time (POA&lt;20 W/m2)]]-RD[[#This Row],[Sunrise Time (POA&gt;20 W/m2)]])*24,0)</f>
        <v>0</v>
      </c>
      <c r="GC122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2" s="57">
        <f t="shared" si="198"/>
        <v>0</v>
      </c>
      <c r="GE122" s="143">
        <v>168.03</v>
      </c>
      <c r="GF122" s="57">
        <f t="shared" si="204"/>
        <v>0</v>
      </c>
      <c r="GG122" s="8">
        <f>IFERROR(RD[[#This Row],[Wind Export (33 kV)]]*(1-RD[[#This Row],[33 kV Line Loss (%)]]),RD[[#This Row],[Wind Export (33 kV)]])</f>
        <v>0</v>
      </c>
      <c r="GH122" s="321"/>
      <c r="GI122" s="321"/>
      <c r="GJ122" t="str">
        <f>IFERROR(RD[[#This Row],[E_AC (WPR)]]/RD[[#This Row],[E_DC (WPR)]],"")</f>
        <v/>
      </c>
    </row>
    <row r="123" spans="1:192">
      <c r="A123" s="124">
        <f t="shared" si="201"/>
        <v>45863</v>
      </c>
      <c r="B123" s="129">
        <f>YEAR(RD[[#This Row],[Date]])+IF(MONTH(RD[[#This Row],[Date]])&gt;=4,1,0)</f>
        <v>2026</v>
      </c>
      <c r="C123" s="129">
        <f>YEAR(RD[[#This Row],[Date]])</f>
        <v>2025</v>
      </c>
      <c r="D123" s="130">
        <f t="shared" si="205"/>
        <v>45839</v>
      </c>
      <c r="E123" s="129">
        <f>DAY(EOMONTH(RD[[#This Row],[Date]],0))</f>
        <v>31</v>
      </c>
      <c r="F123" s="317"/>
      <c r="G123" s="317"/>
      <c r="H123" s="126"/>
      <c r="I123" s="126"/>
      <c r="J123" s="126"/>
      <c r="K123" s="126"/>
      <c r="L123" s="126"/>
      <c r="M123" s="126"/>
      <c r="N123" s="126"/>
      <c r="O123" s="126"/>
      <c r="P123" s="126"/>
      <c r="Q123" s="126"/>
      <c r="R123" s="126"/>
      <c r="S123" s="126"/>
      <c r="T123" s="126"/>
      <c r="U123" s="126"/>
      <c r="V123" s="126"/>
      <c r="W123" s="126"/>
      <c r="X123" s="126"/>
      <c r="Y123" s="126"/>
      <c r="Z123" s="126"/>
      <c r="AA123" s="126"/>
      <c r="AB123" s="126"/>
      <c r="AC123" s="126"/>
      <c r="AD123" s="126"/>
      <c r="AE123" s="126"/>
      <c r="AF123" s="126"/>
      <c r="AG123" s="126"/>
      <c r="AH123" s="126"/>
      <c r="AI123" s="126"/>
      <c r="AJ123" s="126"/>
      <c r="AK123" s="126"/>
      <c r="AL123" s="126"/>
      <c r="AM123" s="126"/>
      <c r="AN123" s="126"/>
      <c r="AO123" s="126"/>
      <c r="AP123" s="126"/>
      <c r="AQ123" s="126"/>
      <c r="AR123" s="126"/>
      <c r="AS123" s="126"/>
      <c r="AT123" s="126"/>
      <c r="AU123" s="126"/>
      <c r="AV123" s="126"/>
      <c r="AW123" s="126"/>
      <c r="AX123" s="126"/>
      <c r="AY123" s="126"/>
      <c r="AZ123" s="126"/>
      <c r="BA123" s="126"/>
      <c r="BB123" s="126"/>
      <c r="BC123" s="126"/>
      <c r="BD123" s="126"/>
      <c r="BE123" s="126"/>
      <c r="BF123" s="126"/>
      <c r="BG123" s="126"/>
      <c r="BH123" s="126"/>
      <c r="BI123" s="126"/>
      <c r="BJ123" s="126"/>
      <c r="BK123" s="126"/>
      <c r="BL123" s="126"/>
      <c r="BM123" s="126"/>
      <c r="BN123" s="126"/>
      <c r="BO123" s="126"/>
      <c r="BP123" s="126"/>
      <c r="BQ123" s="126"/>
      <c r="BR123" s="126"/>
      <c r="BS123" s="126"/>
      <c r="BT123" s="126"/>
      <c r="BU123" s="126"/>
      <c r="BV123" s="126"/>
      <c r="BW123" s="126"/>
      <c r="BX123" s="126"/>
      <c r="BY123" s="126"/>
      <c r="BZ123" s="126"/>
      <c r="CA123" s="126"/>
      <c r="CB123" s="126"/>
      <c r="CC123" s="126"/>
      <c r="CD123" s="126"/>
      <c r="CE123" s="126"/>
      <c r="CF123" s="126"/>
      <c r="CG123" s="126"/>
      <c r="CH123" s="126"/>
      <c r="CI123" s="126"/>
      <c r="CJ123" s="126"/>
      <c r="CK123" s="126"/>
      <c r="CL123" s="126"/>
      <c r="CM123" s="126"/>
      <c r="CN123" s="126"/>
      <c r="CO123" s="126"/>
      <c r="CP123" s="126"/>
      <c r="CQ123" s="126"/>
      <c r="CR123" s="126"/>
      <c r="CS123" s="126"/>
      <c r="CT123" s="126"/>
      <c r="CU123" s="126"/>
      <c r="CV123" s="126"/>
      <c r="CW123" s="126"/>
      <c r="CX123" s="126"/>
      <c r="CY123" s="126"/>
      <c r="CZ123" s="126"/>
      <c r="DA123" s="126"/>
      <c r="DB123" s="126"/>
      <c r="DC123" s="126"/>
      <c r="DD123" s="289"/>
      <c r="DE123" s="289"/>
      <c r="DF123" s="289"/>
      <c r="DG123" s="289"/>
      <c r="DH123" s="289"/>
      <c r="DI123" s="289"/>
      <c r="DJ123" s="289"/>
      <c r="DK123" s="289"/>
      <c r="DL123" s="289"/>
      <c r="DM123" s="289"/>
      <c r="DN123" s="289"/>
      <c r="DO123" s="289"/>
      <c r="DP123" s="289"/>
      <c r="DQ123" s="289"/>
      <c r="DR123" s="289"/>
      <c r="DS123" s="289"/>
      <c r="DT123" s="289"/>
      <c r="DU123" s="289"/>
      <c r="DV123" s="289"/>
      <c r="DW123" s="289"/>
      <c r="DX123" s="289"/>
      <c r="DY123" s="289"/>
      <c r="DZ123" s="289"/>
      <c r="EA123" s="289"/>
      <c r="EB123" s="318">
        <f>SUM(RD[[#This Row],[IS1_Inv1_M1]:[IS1_Inv1_M2]])</f>
        <v>0</v>
      </c>
      <c r="EC123" s="318">
        <f>SUM(RD[[#This Row],[IS2_Inv1_M1]:[IS5_Inv1_M4]])</f>
        <v>0</v>
      </c>
      <c r="ED123" s="318">
        <f>SUM(RD[[#This Row],[IS6_Inv1_M1]:[IS6_Inv2_M2]])+SUM(RD[[#This Row],[IS8_Inv1_M1]:[IS8_Inv4_M2]])</f>
        <v>0</v>
      </c>
      <c r="EE123" s="318">
        <f>SUM(RD[[#This Row],[IS7_Inv1_M1]:[IS7_Inv1_M2]])</f>
        <v>0</v>
      </c>
      <c r="EF123" s="318">
        <f>SUM(RD[[#This Row],[IS9_Inv1_M1]:[IS12_Inv2_M4]])</f>
        <v>0</v>
      </c>
      <c r="EG123" s="318">
        <f>SUM(RD[[#This Row],[IS13_Inv1_M1]:[IS14_Inv1_M4]])</f>
        <v>0</v>
      </c>
      <c r="EH123" s="318">
        <f>SUM(RD[[#This Row],[IS15_Inv1_M1]:[IS15_Inv2_M1]])</f>
        <v>0</v>
      </c>
      <c r="EI123" s="127">
        <f>SUM(RD[[#This Row],[IS16_Inv1_M1]:[IS17_Inv2_M2]])</f>
        <v>0</v>
      </c>
      <c r="EJ123" s="127">
        <f>SUM(RD[[#This Row],[IS18_Inv1_M1]:[IS19_Inv2_M2]])</f>
        <v>0</v>
      </c>
      <c r="EK123" s="127">
        <f>SUM(RD[[#This Row],[IS20_Inv1_M1]:[IS20_Inv2_M2]])</f>
        <v>0</v>
      </c>
      <c r="EL123" s="290">
        <f>SUM(RD[[#This Row],[O2R4_P1]:[O2R22_P3]])</f>
        <v>0</v>
      </c>
      <c r="EM123" s="127" t="str">
        <f>IFERROR(AVERAGEIF(RD[[#This Row],[POA_UP_MCR (KWh/m2)]:[POA_UP_Ph3 (KWh/m2)2]],"&lt;&gt;0",RD[[#This Row],[POA_UP_MCR (KWh/m2)]:[POA_UP_Ph3 (KWh/m2)2]]),"")</f>
        <v/>
      </c>
      <c r="EN123" s="127" t="str">
        <f>IFERROR(AVERAGEIF(RD[[#This Row],[POA_Down_MCR (KWh/m2)]:[POA_Down_Ph3 (KWh/m2)22]],"&lt;&gt;0",RD[[#This Row],[POA_Down_MCR (KWh/m2)]:[POA_Down_Ph3 (KWh/m2)22]]),"")</f>
        <v/>
      </c>
      <c r="EO123" s="127" t="str">
        <f>IFERROR(AVERAGEIF(RD[[#This Row],[GHI_UP_MCR (KWh/m2)]:[GHI_UP_IS1 (KWh/m2)]],"&lt;&gt;0",RD[[#This Row],[GHI_UP_MCR (KWh/m2)]:[GHI_UP_IS1 (KWh/m2)]]),"")</f>
        <v/>
      </c>
      <c r="EP123" s="127" t="str">
        <f>IFERROR(AVERAGEIF(RD[[#This Row],[GHI_Down_MCR (KWh/m2)]:[GHI_Down_IS1 (KWh/m2)]],"&lt;&gt;0",RD[[#This Row],[GHI_Down_MCR (KWh/m2)]:[GHI_Down_IS1 (KWh/m2)]]),"")</f>
        <v/>
      </c>
      <c r="EQ123" s="128"/>
      <c r="ER123" s="128"/>
      <c r="ES123" s="128"/>
      <c r="ET123" s="128"/>
      <c r="EU123" s="128"/>
      <c r="EV123" s="128"/>
      <c r="EW123" s="128"/>
      <c r="EX123" s="128"/>
      <c r="EY123" s="128"/>
      <c r="EZ123" s="128"/>
      <c r="FA123" s="128"/>
      <c r="FB123" s="128"/>
      <c r="FC123" s="128"/>
      <c r="FD123" s="128"/>
      <c r="FE123" s="128"/>
      <c r="FF123" s="128"/>
      <c r="FG123" s="128"/>
      <c r="FH123" s="292" t="str">
        <f>IF((RD[[#This Row],[33 kV_Wind_F1_Ex]]-EQ122)*165000&lt;=0,"",(RD[[#This Row],[33 kV_Wind_F1_Ex]]-EQ122)*165000)</f>
        <v/>
      </c>
      <c r="FI123" s="292" t="str">
        <f>IF((RD[[#This Row],[33 kV_Wind_F2_Ex]]-ER122)*165000&lt;=0,"",(RD[[#This Row],[33 kV_Wind_F2_Ex]]-ER122)*165000)</f>
        <v/>
      </c>
      <c r="FJ123" s="131" t="str">
        <f>IF((RD[[#This Row],[33 kV_Wind_F3_Ex]]-ES122)*225000&lt;=0,"",(RD[[#This Row],[33 kV_Wind_F3_Ex]]-ES122)*225000)</f>
        <v/>
      </c>
      <c r="FK123" s="131" t="str">
        <f>IF((RD[[#This Row],[33 kV_Wind_F4_Ex]]-ET122)*165000&lt;=0,"",(RD[[#This Row],[33 kV_Wind_F4_Ex]]-ET122)*165000)</f>
        <v/>
      </c>
      <c r="FL123" s="228" t="str">
        <f>IF((RD[[#This Row],[33 kV_Solar_F1_Ex]]-EU122)*225000&lt;=0,"",(RD[[#This Row],[33 kV_Solar_F1_Ex]]-EU122)*225000)</f>
        <v/>
      </c>
      <c r="FM123" s="132" t="str">
        <f>IF((RD[[#This Row],[33kV_Solar_F2_Ex]]-EV122)*225000&lt;=0,"",(RD[[#This Row],[33kV_Solar_F2_Ex]]-EV122)*225000)</f>
        <v/>
      </c>
      <c r="FN123" s="320"/>
      <c r="FO123" s="131" t="str">
        <f>IF((RD[[#This Row],[33kV_Solar_F4_Ex]]-EX122)*225000&lt;=0,"",(RD[[#This Row],[33kV_Solar_F4_Ex]]-EX122)*225000)</f>
        <v/>
      </c>
      <c r="FP123" s="292">
        <f>IF((RD[[#This Row],[33kV_OG1_Ex]]-EY122)*1000&lt;=0,0,(RD[[#This Row],[33kV_OG1_Ex]]-EY122)*1000)</f>
        <v>0</v>
      </c>
      <c r="FQ123" s="228">
        <f>IFERROR(IF((RD[[#This Row],[33kV_OG2_Ex]]-EZ122)*1000&lt;=0,0,(RD[[#This Row],[33kV_OG2_Ex]]-EZ122)*1000),0)</f>
        <v>0</v>
      </c>
      <c r="FR123" s="132">
        <f>IF((RD[[#This Row],[220kV_TX1_Ex]]-FA122)*800000&lt;=0,0,(RD[[#This Row],[220kV_TX1_Ex]]-FA122)*800000)</f>
        <v>0</v>
      </c>
      <c r="FS123" s="228">
        <f>IF((RD[[#This Row],[220kV_Tx2_Ex]]-FB122)*800000&lt;=0,0,(RD[[#This Row],[220kV_Tx2_Ex]]-FB122)*800000)</f>
        <v>0</v>
      </c>
      <c r="FT123" s="292">
        <f>IF((RD[[#This Row],[220kV_TL_TVM_Ex]]-FC122)*1600000&lt;=0,0,(RD[[#This Row],[220kV_TL_TVM_Ex]]-FC122)*1600000)</f>
        <v>0</v>
      </c>
      <c r="FU123" s="292" t="str">
        <f>IF((RD[[#This Row],[220kV_C&amp;R_PQM_Ex]]-FD122)*1600000&lt;=0,"",(RD[[#This Row],[220kV_C&amp;R_PQM_Ex]]-FD122)*1600000)</f>
        <v/>
      </c>
      <c r="FV123" s="228">
        <f>IFERROR(IF((RD[[#This Row],[220KV_C&amp;R_PQM_Im]]-FE122)*1600000&lt;=0,0,(RD[[#This Row],[220KV_C&amp;R_PQM_Im]]-FE122)*1600000),"")</f>
        <v>0</v>
      </c>
      <c r="FW123" s="228">
        <f>(RD[[#This Row],[33kV_Aux1_Im]]-FB120)</f>
        <v>0</v>
      </c>
      <c r="FX123" s="228" t="str">
        <f>IF((RD[[#This Row],[33kV_Aux2_Im]]-FG122)*1000&lt;=0,"",(RD[[#This Row],[33kV_Aux2_Im]]-FG122)*1000)</f>
        <v/>
      </c>
      <c r="FY123" s="292">
        <f>IFERROR(RD[[#This Row],[33kV_OG1_Energy (MWh)]]+RD[[#This Row],[33kV_OG2_Energy (MWh)]],"")</f>
        <v>0</v>
      </c>
      <c r="FZ123" s="292">
        <f>IFERROR(RD[[#This Row],[220kV_TL_TVM Energy (MWh)]]-RD[[#This Row],[220KV_C&amp;R_PQM_im (MWh)]],"")</f>
        <v>0</v>
      </c>
      <c r="GA123" s="229" t="str">
        <f>IFERROR(RD[[#This Row],[33 kV Total Export (MWH)]]/RD[[#This Row],[220 KV Net Export (MWh)]]-1,"")</f>
        <v/>
      </c>
      <c r="GB123" s="230">
        <f>IFERROR((RD[[#This Row],[Sunset Time (POA&lt;20 W/m2)]]-RD[[#This Row],[Sunrise Time (POA&gt;20 W/m2)]])*24,0)</f>
        <v>0</v>
      </c>
      <c r="GC123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3" s="57">
        <f t="shared" si="198"/>
        <v>0</v>
      </c>
      <c r="GE123" s="143">
        <v>168.03</v>
      </c>
      <c r="GF123" s="57">
        <f t="shared" si="204"/>
        <v>0</v>
      </c>
      <c r="GG123" s="8">
        <f>IFERROR(RD[[#This Row],[Wind Export (33 kV)]]*(1-RD[[#This Row],[33 kV Line Loss (%)]]),RD[[#This Row],[Wind Export (33 kV)]])</f>
        <v>0</v>
      </c>
      <c r="GH123" s="321"/>
      <c r="GI123" s="321"/>
      <c r="GJ123" t="str">
        <f>IFERROR(RD[[#This Row],[E_AC (WPR)]]/RD[[#This Row],[E_DC (WPR)]],"")</f>
        <v/>
      </c>
    </row>
    <row r="124" spans="1:192">
      <c r="A124" s="124">
        <f t="shared" si="201"/>
        <v>45864</v>
      </c>
      <c r="B124" s="129">
        <f>YEAR(RD[[#This Row],[Date]])+IF(MONTH(RD[[#This Row],[Date]])&gt;=4,1,0)</f>
        <v>2026</v>
      </c>
      <c r="C124" s="129">
        <f>YEAR(RD[[#This Row],[Date]])</f>
        <v>2025</v>
      </c>
      <c r="D124" s="130">
        <f t="shared" si="205"/>
        <v>45839</v>
      </c>
      <c r="E124" s="129">
        <f>DAY(EOMONTH(RD[[#This Row],[Date]],0))</f>
        <v>31</v>
      </c>
      <c r="F124" s="317"/>
      <c r="G124" s="317"/>
      <c r="H124" s="126"/>
      <c r="I124" s="126"/>
      <c r="J124" s="126"/>
      <c r="K124" s="126"/>
      <c r="L124" s="126"/>
      <c r="M124" s="126"/>
      <c r="N124" s="126"/>
      <c r="O124" s="126"/>
      <c r="P124" s="126"/>
      <c r="Q124" s="126"/>
      <c r="R124" s="126"/>
      <c r="S124" s="126"/>
      <c r="T124" s="126"/>
      <c r="U124" s="126"/>
      <c r="V124" s="126"/>
      <c r="W124" s="126"/>
      <c r="X124" s="126"/>
      <c r="Y124" s="126"/>
      <c r="Z124" s="126"/>
      <c r="AA124" s="126"/>
      <c r="AB124" s="126"/>
      <c r="AC124" s="126"/>
      <c r="AD124" s="126"/>
      <c r="AE124" s="126"/>
      <c r="AF124" s="126"/>
      <c r="AG124" s="126"/>
      <c r="AH124" s="126"/>
      <c r="AI124" s="126"/>
      <c r="AJ124" s="126"/>
      <c r="AK124" s="126"/>
      <c r="AL124" s="126"/>
      <c r="AM124" s="126"/>
      <c r="AN124" s="126"/>
      <c r="AO124" s="126"/>
      <c r="AP124" s="126"/>
      <c r="AQ124" s="126"/>
      <c r="AR124" s="126"/>
      <c r="AS124" s="126"/>
      <c r="AT124" s="126"/>
      <c r="AU124" s="126"/>
      <c r="AV124" s="126"/>
      <c r="AW124" s="126"/>
      <c r="AX124" s="126"/>
      <c r="AY124" s="126"/>
      <c r="AZ124" s="126"/>
      <c r="BA124" s="126"/>
      <c r="BB124" s="126"/>
      <c r="BC124" s="126"/>
      <c r="BD124" s="126"/>
      <c r="BE124" s="126"/>
      <c r="BF124" s="126"/>
      <c r="BG124" s="126"/>
      <c r="BH124" s="126"/>
      <c r="BI124" s="126"/>
      <c r="BJ124" s="126"/>
      <c r="BK124" s="126"/>
      <c r="BL124" s="126"/>
      <c r="BM124" s="126"/>
      <c r="BN124" s="126"/>
      <c r="BO124" s="126"/>
      <c r="BP124" s="126"/>
      <c r="BQ124" s="126"/>
      <c r="BR124" s="126"/>
      <c r="BS124" s="126"/>
      <c r="BT124" s="126"/>
      <c r="BU124" s="126"/>
      <c r="BV124" s="126"/>
      <c r="BW124" s="126"/>
      <c r="BX124" s="126"/>
      <c r="BY124" s="126"/>
      <c r="BZ124" s="126"/>
      <c r="CA124" s="126"/>
      <c r="CB124" s="126"/>
      <c r="CC124" s="126"/>
      <c r="CD124" s="126"/>
      <c r="CE124" s="126"/>
      <c r="CF124" s="126"/>
      <c r="CG124" s="126"/>
      <c r="CH124" s="126"/>
      <c r="CI124" s="126"/>
      <c r="CJ124" s="126"/>
      <c r="CK124" s="126"/>
      <c r="CL124" s="126"/>
      <c r="CM124" s="126"/>
      <c r="CN124" s="126"/>
      <c r="CO124" s="126"/>
      <c r="CP124" s="126"/>
      <c r="CQ124" s="126"/>
      <c r="CR124" s="126"/>
      <c r="CS124" s="126"/>
      <c r="CT124" s="126"/>
      <c r="CU124" s="126"/>
      <c r="CV124" s="126"/>
      <c r="CW124" s="126"/>
      <c r="CX124" s="126"/>
      <c r="CY124" s="126"/>
      <c r="CZ124" s="126"/>
      <c r="DA124" s="126"/>
      <c r="DB124" s="126"/>
      <c r="DC124" s="126"/>
      <c r="DD124" s="289"/>
      <c r="DE124" s="289"/>
      <c r="DF124" s="289"/>
      <c r="DG124" s="289"/>
      <c r="DH124" s="289"/>
      <c r="DI124" s="289"/>
      <c r="DJ124" s="289"/>
      <c r="DK124" s="289"/>
      <c r="DL124" s="289"/>
      <c r="DM124" s="289"/>
      <c r="DN124" s="289"/>
      <c r="DO124" s="289"/>
      <c r="DP124" s="289"/>
      <c r="DQ124" s="289"/>
      <c r="DR124" s="289"/>
      <c r="DS124" s="289"/>
      <c r="DT124" s="289"/>
      <c r="DU124" s="289"/>
      <c r="DV124" s="289"/>
      <c r="DW124" s="289"/>
      <c r="DX124" s="289"/>
      <c r="DY124" s="289"/>
      <c r="DZ124" s="289"/>
      <c r="EA124" s="289"/>
      <c r="EB124" s="318">
        <f>SUM(RD[[#This Row],[IS1_Inv1_M1]:[IS1_Inv1_M2]])</f>
        <v>0</v>
      </c>
      <c r="EC124" s="318">
        <f>SUM(RD[[#This Row],[IS2_Inv1_M1]:[IS5_Inv1_M4]])</f>
        <v>0</v>
      </c>
      <c r="ED124" s="318">
        <f>SUM(RD[[#This Row],[IS6_Inv1_M1]:[IS6_Inv2_M2]])+SUM(RD[[#This Row],[IS8_Inv1_M1]:[IS8_Inv4_M2]])</f>
        <v>0</v>
      </c>
      <c r="EE124" s="318">
        <f>SUM(RD[[#This Row],[IS7_Inv1_M1]:[IS7_Inv1_M2]])</f>
        <v>0</v>
      </c>
      <c r="EF124" s="318">
        <f>SUM(RD[[#This Row],[IS9_Inv1_M1]:[IS12_Inv2_M4]])</f>
        <v>0</v>
      </c>
      <c r="EG124" s="318">
        <f>SUM(RD[[#This Row],[IS13_Inv1_M1]:[IS14_Inv1_M4]])</f>
        <v>0</v>
      </c>
      <c r="EH124" s="318">
        <f>SUM(RD[[#This Row],[IS15_Inv1_M1]:[IS15_Inv2_M1]])</f>
        <v>0</v>
      </c>
      <c r="EI124" s="127">
        <f>SUM(RD[[#This Row],[IS16_Inv1_M1]:[IS17_Inv2_M2]])</f>
        <v>0</v>
      </c>
      <c r="EJ124" s="127">
        <f>SUM(RD[[#This Row],[IS18_Inv1_M1]:[IS19_Inv2_M2]])</f>
        <v>0</v>
      </c>
      <c r="EK124" s="127">
        <f>SUM(RD[[#This Row],[IS20_Inv1_M1]:[IS20_Inv2_M2]])</f>
        <v>0</v>
      </c>
      <c r="EL124" s="290">
        <f>SUM(RD[[#This Row],[O2R4_P1]:[O2R22_P3]])</f>
        <v>0</v>
      </c>
      <c r="EM124" s="127" t="str">
        <f>IFERROR(AVERAGEIF(RD[[#This Row],[POA_UP_MCR (KWh/m2)]:[POA_UP_Ph3 (KWh/m2)2]],"&lt;&gt;0",RD[[#This Row],[POA_UP_MCR (KWh/m2)]:[POA_UP_Ph3 (KWh/m2)2]]),"")</f>
        <v/>
      </c>
      <c r="EN124" s="127" t="str">
        <f>IFERROR(AVERAGEIF(RD[[#This Row],[POA_Down_MCR (KWh/m2)]:[POA_Down_Ph3 (KWh/m2)22]],"&lt;&gt;0",RD[[#This Row],[POA_Down_MCR (KWh/m2)]:[POA_Down_Ph3 (KWh/m2)22]]),"")</f>
        <v/>
      </c>
      <c r="EO124" s="127" t="str">
        <f>IFERROR(AVERAGEIF(RD[[#This Row],[GHI_UP_MCR (KWh/m2)]:[GHI_UP_IS1 (KWh/m2)]],"&lt;&gt;0",RD[[#This Row],[GHI_UP_MCR (KWh/m2)]:[GHI_UP_IS1 (KWh/m2)]]),"")</f>
        <v/>
      </c>
      <c r="EP124" s="127" t="str">
        <f>IFERROR(AVERAGEIF(RD[[#This Row],[GHI_Down_MCR (KWh/m2)]:[GHI_Down_IS1 (KWh/m2)]],"&lt;&gt;0",RD[[#This Row],[GHI_Down_MCR (KWh/m2)]:[GHI_Down_IS1 (KWh/m2)]]),"")</f>
        <v/>
      </c>
      <c r="EQ124" s="128"/>
      <c r="ER124" s="128"/>
      <c r="ES124" s="128"/>
      <c r="ET124" s="128"/>
      <c r="EU124" s="128"/>
      <c r="EV124" s="128"/>
      <c r="EW124" s="128"/>
      <c r="EX124" s="128"/>
      <c r="EY124" s="128"/>
      <c r="EZ124" s="128"/>
      <c r="FA124" s="128"/>
      <c r="FB124" s="128"/>
      <c r="FC124" s="128"/>
      <c r="FD124" s="128"/>
      <c r="FE124" s="128"/>
      <c r="FF124" s="128"/>
      <c r="FG124" s="128"/>
      <c r="FH124" s="292" t="str">
        <f>IF((RD[[#This Row],[33 kV_Wind_F1_Ex]]-EQ123)*165000&lt;=0,"",(RD[[#This Row],[33 kV_Wind_F1_Ex]]-EQ123)*165000)</f>
        <v/>
      </c>
      <c r="FI124" s="292" t="str">
        <f>IF((RD[[#This Row],[33 kV_Wind_F2_Ex]]-ER123)*165000&lt;=0,"",(RD[[#This Row],[33 kV_Wind_F2_Ex]]-ER123)*165000)</f>
        <v/>
      </c>
      <c r="FJ124" s="131" t="str">
        <f>IF((RD[[#This Row],[33 kV_Wind_F3_Ex]]-ES123)*225000&lt;=0,"",(RD[[#This Row],[33 kV_Wind_F3_Ex]]-ES123)*225000)</f>
        <v/>
      </c>
      <c r="FK124" s="131" t="str">
        <f>IF((RD[[#This Row],[33 kV_Wind_F4_Ex]]-ET123)*165000&lt;=0,"",(RD[[#This Row],[33 kV_Wind_F4_Ex]]-ET123)*165000)</f>
        <v/>
      </c>
      <c r="FL124" s="228" t="str">
        <f>IF((RD[[#This Row],[33 kV_Solar_F1_Ex]]-EU123)*225000&lt;=0,"",(RD[[#This Row],[33 kV_Solar_F1_Ex]]-EU123)*225000)</f>
        <v/>
      </c>
      <c r="FM124" s="132" t="str">
        <f>IF((RD[[#This Row],[33kV_Solar_F2_Ex]]-EV123)*225000&lt;=0,"",(RD[[#This Row],[33kV_Solar_F2_Ex]]-EV123)*225000)</f>
        <v/>
      </c>
      <c r="FN124" s="320"/>
      <c r="FO124" s="131" t="str">
        <f>IF((RD[[#This Row],[33kV_Solar_F4_Ex]]-EX123)*225000&lt;=0,"",(RD[[#This Row],[33kV_Solar_F4_Ex]]-EX123)*225000)</f>
        <v/>
      </c>
      <c r="FP124" s="292">
        <f>IF((RD[[#This Row],[33kV_OG1_Ex]]-EY123)*1000&lt;=0,0,(RD[[#This Row],[33kV_OG1_Ex]]-EY123)*1000)</f>
        <v>0</v>
      </c>
      <c r="FQ124" s="228">
        <f>IFERROR(IF((RD[[#This Row],[33kV_OG2_Ex]]-EZ123)*1000&lt;=0,0,(RD[[#This Row],[33kV_OG2_Ex]]-EZ123)*1000),0)</f>
        <v>0</v>
      </c>
      <c r="FR124" s="132">
        <f>IF((RD[[#This Row],[220kV_TX1_Ex]]-FA123)*800000&lt;=0,0,(RD[[#This Row],[220kV_TX1_Ex]]-FA123)*800000)</f>
        <v>0</v>
      </c>
      <c r="FS124" s="228">
        <f>IF((RD[[#This Row],[220kV_Tx2_Ex]]-FB123)*800000&lt;=0,0,(RD[[#This Row],[220kV_Tx2_Ex]]-FB123)*800000)</f>
        <v>0</v>
      </c>
      <c r="FT124" s="292">
        <f>IF((RD[[#This Row],[220kV_TL_TVM_Ex]]-FC123)*1600000&lt;=0,0,(RD[[#This Row],[220kV_TL_TVM_Ex]]-FC123)*1600000)</f>
        <v>0</v>
      </c>
      <c r="FU124" s="292" t="str">
        <f>IF((RD[[#This Row],[220kV_C&amp;R_PQM_Ex]]-FD123)*1600000&lt;=0,"",(RD[[#This Row],[220kV_C&amp;R_PQM_Ex]]-FD123)*1600000)</f>
        <v/>
      </c>
      <c r="FV124" s="228">
        <f>IFERROR(IF((RD[[#This Row],[220KV_C&amp;R_PQM_Im]]-FE123)*1600000&lt;=0,0,(RD[[#This Row],[220KV_C&amp;R_PQM_Im]]-FE123)*1600000),"")</f>
        <v>0</v>
      </c>
      <c r="FW124" s="228">
        <f>(RD[[#This Row],[33kV_Aux1_Im]]-FB121)</f>
        <v>0</v>
      </c>
      <c r="FX124" s="228" t="str">
        <f>IF((RD[[#This Row],[33kV_Aux2_Im]]-FG123)*1000&lt;=0,"",(RD[[#This Row],[33kV_Aux2_Im]]-FG123)*1000)</f>
        <v/>
      </c>
      <c r="FY124" s="292">
        <f>IFERROR(RD[[#This Row],[33kV_OG1_Energy (MWh)]]+RD[[#This Row],[33kV_OG2_Energy (MWh)]],"")</f>
        <v>0</v>
      </c>
      <c r="FZ124" s="292">
        <f>IFERROR(RD[[#This Row],[220kV_TL_TVM Energy (MWh)]]-RD[[#This Row],[220KV_C&amp;R_PQM_im (MWh)]],"")</f>
        <v>0</v>
      </c>
      <c r="GA124" s="229" t="str">
        <f>IFERROR(RD[[#This Row],[33 kV Total Export (MWH)]]/RD[[#This Row],[220 KV Net Export (MWh)]]-1,"")</f>
        <v/>
      </c>
      <c r="GB124" s="230">
        <f>IFERROR((RD[[#This Row],[Sunset Time (POA&lt;20 W/m2)]]-RD[[#This Row],[Sunrise Time (POA&gt;20 W/m2)]])*24,0)</f>
        <v>0</v>
      </c>
      <c r="GC124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4" s="57">
        <f t="shared" si="198"/>
        <v>0</v>
      </c>
      <c r="GE124" s="143">
        <v>168.03</v>
      </c>
      <c r="GF124" s="57">
        <f t="shared" si="204"/>
        <v>0</v>
      </c>
      <c r="GG124" s="8">
        <f>IFERROR(RD[[#This Row],[Wind Export (33 kV)]]*(1-RD[[#This Row],[33 kV Line Loss (%)]]),RD[[#This Row],[Wind Export (33 kV)]])</f>
        <v>0</v>
      </c>
      <c r="GH124" s="321"/>
      <c r="GI124" s="321"/>
      <c r="GJ124" t="str">
        <f>IFERROR(RD[[#This Row],[E_AC (WPR)]]/RD[[#This Row],[E_DC (WPR)]],"")</f>
        <v/>
      </c>
    </row>
    <row r="125" spans="1:192">
      <c r="A125" s="124">
        <f t="shared" si="201"/>
        <v>45865</v>
      </c>
      <c r="B125" s="129">
        <f>YEAR(RD[[#This Row],[Date]])+IF(MONTH(RD[[#This Row],[Date]])&gt;=4,1,0)</f>
        <v>2026</v>
      </c>
      <c r="C125" s="129">
        <f>YEAR(RD[[#This Row],[Date]])</f>
        <v>2025</v>
      </c>
      <c r="D125" s="130">
        <f t="shared" si="205"/>
        <v>45839</v>
      </c>
      <c r="E125" s="129">
        <f>DAY(EOMONTH(RD[[#This Row],[Date]],0))</f>
        <v>31</v>
      </c>
      <c r="F125" s="317"/>
      <c r="G125" s="317"/>
      <c r="H125" s="126"/>
      <c r="I125" s="126"/>
      <c r="J125" s="126"/>
      <c r="K125" s="126"/>
      <c r="L125" s="126"/>
      <c r="M125" s="126"/>
      <c r="N125" s="126"/>
      <c r="O125" s="126"/>
      <c r="P125" s="126"/>
      <c r="Q125" s="126"/>
      <c r="R125" s="126"/>
      <c r="S125" s="126"/>
      <c r="T125" s="126"/>
      <c r="U125" s="126"/>
      <c r="V125" s="126"/>
      <c r="W125" s="126"/>
      <c r="X125" s="126"/>
      <c r="Y125" s="126"/>
      <c r="Z125" s="126"/>
      <c r="AA125" s="126"/>
      <c r="AB125" s="126"/>
      <c r="AC125" s="126"/>
      <c r="AD125" s="126"/>
      <c r="AE125" s="126"/>
      <c r="AF125" s="126"/>
      <c r="AG125" s="126"/>
      <c r="AH125" s="126"/>
      <c r="AI125" s="126"/>
      <c r="AJ125" s="126"/>
      <c r="AK125" s="126"/>
      <c r="AL125" s="126"/>
      <c r="AM125" s="126"/>
      <c r="AN125" s="126"/>
      <c r="AO125" s="126"/>
      <c r="AP125" s="126"/>
      <c r="AQ125" s="126"/>
      <c r="AR125" s="126"/>
      <c r="AS125" s="126"/>
      <c r="AT125" s="126"/>
      <c r="AU125" s="126"/>
      <c r="AV125" s="126"/>
      <c r="AW125" s="126"/>
      <c r="AX125" s="126"/>
      <c r="AY125" s="126"/>
      <c r="AZ125" s="126"/>
      <c r="BA125" s="126"/>
      <c r="BB125" s="126"/>
      <c r="BC125" s="126"/>
      <c r="BD125" s="126"/>
      <c r="BE125" s="126"/>
      <c r="BF125" s="126"/>
      <c r="BG125" s="126"/>
      <c r="BH125" s="126"/>
      <c r="BI125" s="126"/>
      <c r="BJ125" s="126"/>
      <c r="BK125" s="126"/>
      <c r="BL125" s="126"/>
      <c r="BM125" s="126"/>
      <c r="BN125" s="126"/>
      <c r="BO125" s="126"/>
      <c r="BP125" s="126"/>
      <c r="BQ125" s="126"/>
      <c r="BR125" s="126"/>
      <c r="BS125" s="126"/>
      <c r="BT125" s="126"/>
      <c r="BU125" s="126"/>
      <c r="BV125" s="126"/>
      <c r="BW125" s="126"/>
      <c r="BX125" s="126"/>
      <c r="BY125" s="126"/>
      <c r="BZ125" s="126"/>
      <c r="CA125" s="126"/>
      <c r="CB125" s="126"/>
      <c r="CC125" s="126"/>
      <c r="CD125" s="126"/>
      <c r="CE125" s="126"/>
      <c r="CF125" s="126"/>
      <c r="CG125" s="126"/>
      <c r="CH125" s="126"/>
      <c r="CI125" s="126"/>
      <c r="CJ125" s="126"/>
      <c r="CK125" s="126"/>
      <c r="CL125" s="126"/>
      <c r="CM125" s="126"/>
      <c r="CN125" s="126"/>
      <c r="CO125" s="126"/>
      <c r="CP125" s="126"/>
      <c r="CQ125" s="126"/>
      <c r="CR125" s="126"/>
      <c r="CS125" s="126"/>
      <c r="CT125" s="126"/>
      <c r="CU125" s="126"/>
      <c r="CV125" s="126"/>
      <c r="CW125" s="126"/>
      <c r="CX125" s="126"/>
      <c r="CY125" s="126"/>
      <c r="CZ125" s="126"/>
      <c r="DA125" s="126"/>
      <c r="DB125" s="126"/>
      <c r="DC125" s="126"/>
      <c r="DD125" s="289"/>
      <c r="DE125" s="289"/>
      <c r="DF125" s="289"/>
      <c r="DG125" s="289"/>
      <c r="DH125" s="289"/>
      <c r="DI125" s="289"/>
      <c r="DJ125" s="289"/>
      <c r="DK125" s="289"/>
      <c r="DL125" s="289"/>
      <c r="DM125" s="289"/>
      <c r="DN125" s="289"/>
      <c r="DO125" s="289"/>
      <c r="DP125" s="289"/>
      <c r="DQ125" s="289"/>
      <c r="DR125" s="289"/>
      <c r="DS125" s="289"/>
      <c r="DT125" s="289"/>
      <c r="DU125" s="289"/>
      <c r="DV125" s="289"/>
      <c r="DW125" s="289"/>
      <c r="DX125" s="289"/>
      <c r="DY125" s="289"/>
      <c r="DZ125" s="289"/>
      <c r="EA125" s="289"/>
      <c r="EB125" s="319">
        <f>SUM(RD[[#This Row],[IS1_Inv1_M1]:[IS1_Inv1_M2]])</f>
        <v>0</v>
      </c>
      <c r="EC125" s="319">
        <f>SUM(RD[[#This Row],[IS2_Inv1_M1]:[IS5_Inv1_M4]])</f>
        <v>0</v>
      </c>
      <c r="ED125" s="319">
        <f>SUM(RD[[#This Row],[IS6_Inv1_M1]:[IS6_Inv2_M2]])+SUM(RD[[#This Row],[IS8_Inv1_M1]:[IS8_Inv4_M2]])</f>
        <v>0</v>
      </c>
      <c r="EE125" s="319">
        <f>SUM(RD[[#This Row],[IS7_Inv1_M1]:[IS7_Inv1_M2]])</f>
        <v>0</v>
      </c>
      <c r="EF125" s="318">
        <f>SUM(RD[[#This Row],[IS9_Inv1_M1]:[IS12_Inv2_M4]])</f>
        <v>0</v>
      </c>
      <c r="EG125" s="318">
        <f>SUM(RD[[#This Row],[IS13_Inv1_M1]:[IS14_Inv1_M4]])</f>
        <v>0</v>
      </c>
      <c r="EH125" s="318">
        <f>SUM(RD[[#This Row],[IS15_Inv1_M1]:[IS15_Inv2_M1]])</f>
        <v>0</v>
      </c>
      <c r="EI125" s="127">
        <f>SUM(RD[[#This Row],[IS16_Inv1_M1]:[IS17_Inv2_M2]])</f>
        <v>0</v>
      </c>
      <c r="EJ125" s="127">
        <f>SUM(RD[[#This Row],[IS18_Inv1_M1]:[IS19_Inv2_M2]])</f>
        <v>0</v>
      </c>
      <c r="EK125" s="127">
        <f>SUM(RD[[#This Row],[IS20_Inv1_M1]:[IS20_Inv2_M2]])</f>
        <v>0</v>
      </c>
      <c r="EL125" s="290">
        <f>SUM(RD[[#This Row],[O2R4_P1]:[O2R22_P3]])</f>
        <v>0</v>
      </c>
      <c r="EM125" s="127" t="str">
        <f>IFERROR(AVERAGEIF(RD[[#This Row],[POA_UP_MCR (KWh/m2)]:[POA_UP_Ph3 (KWh/m2)2]],"&lt;&gt;0",RD[[#This Row],[POA_UP_MCR (KWh/m2)]:[POA_UP_Ph3 (KWh/m2)2]]),"")</f>
        <v/>
      </c>
      <c r="EN125" s="127" t="str">
        <f>IFERROR(AVERAGEIF(RD[[#This Row],[POA_Down_MCR (KWh/m2)]:[POA_Down_Ph3 (KWh/m2)22]],"&lt;&gt;0",RD[[#This Row],[POA_Down_MCR (KWh/m2)]:[POA_Down_Ph3 (KWh/m2)22]]),"")</f>
        <v/>
      </c>
      <c r="EO125" s="127" t="str">
        <f>IFERROR(AVERAGEIF(RD[[#This Row],[GHI_UP_MCR (KWh/m2)]:[GHI_UP_IS1 (KWh/m2)]],"&lt;&gt;0",RD[[#This Row],[GHI_UP_MCR (KWh/m2)]:[GHI_UP_IS1 (KWh/m2)]]),"")</f>
        <v/>
      </c>
      <c r="EP125" s="127" t="str">
        <f>IFERROR(AVERAGEIF(RD[[#This Row],[GHI_Down_MCR (KWh/m2)]:[GHI_Down_IS1 (KWh/m2)]],"&lt;&gt;0",RD[[#This Row],[GHI_Down_MCR (KWh/m2)]:[GHI_Down_IS1 (KWh/m2)]]),"")</f>
        <v/>
      </c>
      <c r="EQ125" s="128"/>
      <c r="ER125" s="128"/>
      <c r="ES125" s="128"/>
      <c r="ET125" s="128"/>
      <c r="EU125" s="128"/>
      <c r="EV125" s="128"/>
      <c r="EW125" s="128"/>
      <c r="EX125" s="128"/>
      <c r="EY125" s="128"/>
      <c r="EZ125" s="128"/>
      <c r="FA125" s="128"/>
      <c r="FB125" s="128"/>
      <c r="FC125" s="128"/>
      <c r="FD125" s="128"/>
      <c r="FE125" s="128"/>
      <c r="FF125" s="128"/>
      <c r="FG125" s="128"/>
      <c r="FH125" s="292" t="str">
        <f>IF((RD[[#This Row],[33 kV_Wind_F1_Ex]]-EQ124)*165000&lt;=0,"",(RD[[#This Row],[33 kV_Wind_F1_Ex]]-EQ124)*165000)</f>
        <v/>
      </c>
      <c r="FI125" s="292" t="str">
        <f>IF((RD[[#This Row],[33 kV_Wind_F2_Ex]]-ER124)*165000&lt;=0,"",(RD[[#This Row],[33 kV_Wind_F2_Ex]]-ER124)*165000)</f>
        <v/>
      </c>
      <c r="FJ125" s="131" t="str">
        <f>IF((RD[[#This Row],[33 kV_Wind_F3_Ex]]-ES124)*225000&lt;=0,"",(RD[[#This Row],[33 kV_Wind_F3_Ex]]-ES124)*225000)</f>
        <v/>
      </c>
      <c r="FK125" s="131" t="str">
        <f>IF((RD[[#This Row],[33 kV_Wind_F4_Ex]]-ET124)*165000&lt;=0,"",(RD[[#This Row],[33 kV_Wind_F4_Ex]]-ET124)*165000)</f>
        <v/>
      </c>
      <c r="FL125" s="228" t="str">
        <f>IF((RD[[#This Row],[33 kV_Solar_F1_Ex]]-EU124)*225000&lt;=0,"",(RD[[#This Row],[33 kV_Solar_F1_Ex]]-EU124)*225000)</f>
        <v/>
      </c>
      <c r="FM125" s="132" t="str">
        <f>IF((RD[[#This Row],[33kV_Solar_F2_Ex]]-EV124)*225000&lt;=0,"",(RD[[#This Row],[33kV_Solar_F2_Ex]]-EV124)*225000)</f>
        <v/>
      </c>
      <c r="FN125" s="320"/>
      <c r="FO125" s="131" t="str">
        <f>IF((RD[[#This Row],[33kV_Solar_F4_Ex]]-EX124)*225000&lt;=0,"",(RD[[#This Row],[33kV_Solar_F4_Ex]]-EX124)*225000)</f>
        <v/>
      </c>
      <c r="FP125" s="292">
        <f>IF((RD[[#This Row],[33kV_OG1_Ex]]-EY124)*1000&lt;=0,0,(RD[[#This Row],[33kV_OG1_Ex]]-EY124)*1000)</f>
        <v>0</v>
      </c>
      <c r="FQ125" s="228">
        <f>IFERROR(IF((RD[[#This Row],[33kV_OG2_Ex]]-EZ124)*1000&lt;=0,0,(RD[[#This Row],[33kV_OG2_Ex]]-EZ124)*1000),0)</f>
        <v>0</v>
      </c>
      <c r="FR125" s="132">
        <f>IF((RD[[#This Row],[220kV_TX1_Ex]]-FA124)*800000&lt;=0,0,(RD[[#This Row],[220kV_TX1_Ex]]-FA124)*800000)</f>
        <v>0</v>
      </c>
      <c r="FS125" s="228">
        <f>IF((RD[[#This Row],[220kV_Tx2_Ex]]-FB124)*800000&lt;=0,0,(RD[[#This Row],[220kV_Tx2_Ex]]-FB124)*800000)</f>
        <v>0</v>
      </c>
      <c r="FT125" s="292">
        <f>IF((RD[[#This Row],[220kV_TL_TVM_Ex]]-FC124)*1600000&lt;=0,0,(RD[[#This Row],[220kV_TL_TVM_Ex]]-FC124)*1600000)</f>
        <v>0</v>
      </c>
      <c r="FU125" s="292" t="str">
        <f>IF((RD[[#This Row],[220kV_C&amp;R_PQM_Ex]]-FD124)*1600000&lt;=0,"",(RD[[#This Row],[220kV_C&amp;R_PQM_Ex]]-FD124)*1600000)</f>
        <v/>
      </c>
      <c r="FV125" s="228">
        <f>IFERROR(IF((RD[[#This Row],[220KV_C&amp;R_PQM_Im]]-FE124)*1600000&lt;=0,0,(RD[[#This Row],[220KV_C&amp;R_PQM_Im]]-FE124)*1600000),"")</f>
        <v>0</v>
      </c>
      <c r="FW125" s="228">
        <f>(RD[[#This Row],[33kV_Aux1_Im]]-FB122)</f>
        <v>0</v>
      </c>
      <c r="FX125" s="228" t="str">
        <f>IF((RD[[#This Row],[33kV_Aux2_Im]]-FG124)*1000&lt;=0,"",(RD[[#This Row],[33kV_Aux2_Im]]-FG124)*1000)</f>
        <v/>
      </c>
      <c r="FY125" s="292">
        <f>IFERROR(RD[[#This Row],[33kV_OG1_Energy (MWh)]]+RD[[#This Row],[33kV_OG2_Energy (MWh)]],"")</f>
        <v>0</v>
      </c>
      <c r="FZ125" s="292">
        <f>IFERROR(RD[[#This Row],[220kV_TL_TVM Energy (MWh)]]-RD[[#This Row],[220KV_C&amp;R_PQM_im (MWh)]],"")</f>
        <v>0</v>
      </c>
      <c r="GA125" s="229" t="str">
        <f>IFERROR(RD[[#This Row],[33 kV Total Export (MWH)]]/RD[[#This Row],[220 KV Net Export (MWh)]]-1,"")</f>
        <v/>
      </c>
      <c r="GB125" s="230">
        <f>IFERROR((RD[[#This Row],[Sunset Time (POA&lt;20 W/m2)]]-RD[[#This Row],[Sunrise Time (POA&gt;20 W/m2)]])*24,0)</f>
        <v>0</v>
      </c>
      <c r="GC125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5" s="57">
        <f t="shared" si="198"/>
        <v>0</v>
      </c>
      <c r="GE125" s="143">
        <v>168.03</v>
      </c>
      <c r="GF125" s="57">
        <f t="shared" si="204"/>
        <v>0</v>
      </c>
      <c r="GG125" s="8">
        <f>IFERROR(RD[[#This Row],[Wind Export (33 kV)]]*(1-RD[[#This Row],[33 kV Line Loss (%)]]),RD[[#This Row],[Wind Export (33 kV)]])</f>
        <v>0</v>
      </c>
      <c r="GH125" s="321"/>
      <c r="GI125" s="321"/>
      <c r="GJ125" t="str">
        <f>IFERROR(RD[[#This Row],[E_AC (WPR)]]/RD[[#This Row],[E_DC (WPR)]],"")</f>
        <v/>
      </c>
    </row>
    <row r="126" spans="1:192">
      <c r="A126" s="124">
        <f t="shared" si="201"/>
        <v>45866</v>
      </c>
      <c r="B126" s="129">
        <f>YEAR(RD[[#This Row],[Date]])+IF(MONTH(RD[[#This Row],[Date]])&gt;=4,1,0)</f>
        <v>2026</v>
      </c>
      <c r="C126" s="129">
        <f>YEAR(RD[[#This Row],[Date]])</f>
        <v>2025</v>
      </c>
      <c r="D126" s="130">
        <f t="shared" ref="D126:D127" si="206">A126-DAY(A126)+1</f>
        <v>45839</v>
      </c>
      <c r="E126" s="129">
        <f>DAY(EOMONTH(RD[[#This Row],[Date]],0))</f>
        <v>31</v>
      </c>
      <c r="F126" s="317"/>
      <c r="G126" s="317"/>
      <c r="H126" s="126"/>
      <c r="I126" s="126"/>
      <c r="J126" s="126"/>
      <c r="K126" s="126"/>
      <c r="L126" s="126"/>
      <c r="M126" s="126"/>
      <c r="N126" s="126"/>
      <c r="O126" s="126"/>
      <c r="P126" s="126"/>
      <c r="Q126" s="126"/>
      <c r="R126" s="126"/>
      <c r="S126" s="126"/>
      <c r="T126" s="126"/>
      <c r="U126" s="126"/>
      <c r="V126" s="126"/>
      <c r="W126" s="126"/>
      <c r="X126" s="126"/>
      <c r="Y126" s="126"/>
      <c r="Z126" s="126"/>
      <c r="AA126" s="126"/>
      <c r="AB126" s="126"/>
      <c r="AC126" s="126"/>
      <c r="AD126" s="126"/>
      <c r="AE126" s="126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126"/>
      <c r="BA126" s="126"/>
      <c r="BB126" s="126"/>
      <c r="BC126" s="126"/>
      <c r="BD126" s="126"/>
      <c r="BE126" s="126"/>
      <c r="BF126" s="126"/>
      <c r="BG126" s="126"/>
      <c r="BH126" s="126"/>
      <c r="BI126" s="126"/>
      <c r="BJ126" s="126"/>
      <c r="BK126" s="126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126"/>
      <c r="CI126" s="126"/>
      <c r="CJ126" s="126"/>
      <c r="CK126" s="126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289"/>
      <c r="DE126" s="289"/>
      <c r="DF126" s="289"/>
      <c r="DG126" s="289"/>
      <c r="DH126" s="289"/>
      <c r="DI126" s="289"/>
      <c r="DJ126" s="289"/>
      <c r="DK126" s="289"/>
      <c r="DL126" s="289"/>
      <c r="DM126" s="289"/>
      <c r="DN126" s="289"/>
      <c r="DO126" s="289"/>
      <c r="DP126" s="289"/>
      <c r="DQ126" s="289"/>
      <c r="DR126" s="289"/>
      <c r="DS126" s="289"/>
      <c r="DT126" s="289"/>
      <c r="DU126" s="289"/>
      <c r="DV126" s="289"/>
      <c r="DW126" s="289"/>
      <c r="DX126" s="289"/>
      <c r="DY126" s="289"/>
      <c r="DZ126" s="289"/>
      <c r="EA126" s="289"/>
      <c r="EB126" s="318">
        <f>SUM(RD[[#This Row],[IS1_Inv1_M1]:[IS1_Inv1_M2]])</f>
        <v>0</v>
      </c>
      <c r="EC126" s="318">
        <f>SUM(RD[[#This Row],[IS2_Inv1_M1]:[IS5_Inv1_M4]])</f>
        <v>0</v>
      </c>
      <c r="ED126" s="318">
        <f>SUM(RD[[#This Row],[IS6_Inv1_M1]:[IS6_Inv2_M2]])+SUM(RD[[#This Row],[IS8_Inv1_M1]:[IS8_Inv4_M2]])</f>
        <v>0</v>
      </c>
      <c r="EE126" s="318">
        <f>SUM(RD[[#This Row],[IS7_Inv1_M1]:[IS7_Inv1_M2]])</f>
        <v>0</v>
      </c>
      <c r="EF126" s="318">
        <f>SUM(RD[[#This Row],[IS9_Inv1_M1]:[IS12_Inv2_M4]])</f>
        <v>0</v>
      </c>
      <c r="EG126" s="318">
        <f>SUM(RD[[#This Row],[IS13_Inv1_M1]:[IS14_Inv1_M4]])</f>
        <v>0</v>
      </c>
      <c r="EH126" s="318">
        <f>SUM(RD[[#This Row],[IS15_Inv1_M1]:[IS15_Inv2_M1]])</f>
        <v>0</v>
      </c>
      <c r="EI126" s="127">
        <f>SUM(RD[[#This Row],[IS16_Inv1_M1]:[IS17_Inv2_M2]])</f>
        <v>0</v>
      </c>
      <c r="EJ126" s="127">
        <f>SUM(RD[[#This Row],[IS18_Inv1_M1]:[IS19_Inv2_M2]])</f>
        <v>0</v>
      </c>
      <c r="EK126" s="127">
        <f>SUM(RD[[#This Row],[IS20_Inv1_M1]:[IS20_Inv2_M2]])</f>
        <v>0</v>
      </c>
      <c r="EL126" s="290">
        <f>SUM(RD[[#This Row],[O2R4_P1]:[O2R22_P3]])</f>
        <v>0</v>
      </c>
      <c r="EM126" s="127" t="str">
        <f>IFERROR(AVERAGEIF(RD[[#This Row],[POA_UP_MCR (KWh/m2)]:[POA_UP_Ph3 (KWh/m2)2]],"&lt;&gt;0",RD[[#This Row],[POA_UP_MCR (KWh/m2)]:[POA_UP_Ph3 (KWh/m2)2]]),"")</f>
        <v/>
      </c>
      <c r="EN126" s="127" t="str">
        <f>IFERROR(AVERAGEIF(RD[[#This Row],[POA_Down_MCR (KWh/m2)]:[POA_Down_Ph3 (KWh/m2)22]],"&lt;&gt;0",RD[[#This Row],[POA_Down_MCR (KWh/m2)]:[POA_Down_Ph3 (KWh/m2)22]]),"")</f>
        <v/>
      </c>
      <c r="EO126" s="127" t="str">
        <f>IFERROR(AVERAGEIF(RD[[#This Row],[GHI_UP_MCR (KWh/m2)]:[GHI_UP_IS1 (KWh/m2)]],"&lt;&gt;0",RD[[#This Row],[GHI_UP_MCR (KWh/m2)]:[GHI_UP_IS1 (KWh/m2)]]),"")</f>
        <v/>
      </c>
      <c r="EP126" s="127" t="str">
        <f>IFERROR(AVERAGEIF(RD[[#This Row],[GHI_Down_MCR (KWh/m2)]:[GHI_Down_IS1 (KWh/m2)]],"&lt;&gt;0",RD[[#This Row],[GHI_Down_MCR (KWh/m2)]:[GHI_Down_IS1 (KWh/m2)]]),"")</f>
        <v/>
      </c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292" t="str">
        <f>IF((RD[[#This Row],[33 kV_Wind_F1_Ex]]-EQ125)*165000&lt;=0,"",(RD[[#This Row],[33 kV_Wind_F1_Ex]]-EQ125)*165000)</f>
        <v/>
      </c>
      <c r="FI126" s="292" t="str">
        <f>IF((RD[[#This Row],[33 kV_Wind_F2_Ex]]-ER125)*165000&lt;=0,"",(RD[[#This Row],[33 kV_Wind_F2_Ex]]-ER125)*165000)</f>
        <v/>
      </c>
      <c r="FJ126" s="131" t="str">
        <f>IF((RD[[#This Row],[33 kV_Wind_F3_Ex]]-ES125)*225000&lt;=0,"",(RD[[#This Row],[33 kV_Wind_F3_Ex]]-ES125)*225000)</f>
        <v/>
      </c>
      <c r="FK126" s="131" t="str">
        <f>IF((RD[[#This Row],[33 kV_Wind_F4_Ex]]-ET125)*165000&lt;=0,"",(RD[[#This Row],[33 kV_Wind_F4_Ex]]-ET125)*165000)</f>
        <v/>
      </c>
      <c r="FL126" s="228" t="str">
        <f>IF((RD[[#This Row],[33 kV_Solar_F1_Ex]]-EU125)*225000&lt;=0,"",(RD[[#This Row],[33 kV_Solar_F1_Ex]]-EU125)*225000)</f>
        <v/>
      </c>
      <c r="FM126" s="132" t="str">
        <f>IF((RD[[#This Row],[33kV_Solar_F2_Ex]]-EV125)*225000&lt;=0,"",(RD[[#This Row],[33kV_Solar_F2_Ex]]-EV125)*225000)</f>
        <v/>
      </c>
      <c r="FN126" s="320"/>
      <c r="FO126" s="131" t="str">
        <f>IF((RD[[#This Row],[33kV_Solar_F4_Ex]]-EX125)*225000&lt;=0,"",(RD[[#This Row],[33kV_Solar_F4_Ex]]-EX125)*225000)</f>
        <v/>
      </c>
      <c r="FP126" s="292">
        <f>IF((RD[[#This Row],[33kV_OG1_Ex]]-EY125)*1000&lt;=0,0,(RD[[#This Row],[33kV_OG1_Ex]]-EY125)*1000)</f>
        <v>0</v>
      </c>
      <c r="FQ126" s="228">
        <f>IFERROR(IF((RD[[#This Row],[33kV_OG2_Ex]]-EZ125)*1000&lt;=0,0,(RD[[#This Row],[33kV_OG2_Ex]]-EZ125)*1000),0)</f>
        <v>0</v>
      </c>
      <c r="FR126" s="132">
        <f>IF((RD[[#This Row],[220kV_TX1_Ex]]-FA125)*800000&lt;=0,0,(RD[[#This Row],[220kV_TX1_Ex]]-FA125)*800000)</f>
        <v>0</v>
      </c>
      <c r="FS126" s="228">
        <f>IF((RD[[#This Row],[220kV_Tx2_Ex]]-FB125)*800000&lt;=0,0,(RD[[#This Row],[220kV_Tx2_Ex]]-FB125)*800000)</f>
        <v>0</v>
      </c>
      <c r="FT126" s="292">
        <f>IF((RD[[#This Row],[220kV_TL_TVM_Ex]]-FC125)*1600000&lt;=0,0,(RD[[#This Row],[220kV_TL_TVM_Ex]]-FC125)*1600000)</f>
        <v>0</v>
      </c>
      <c r="FU126" s="292" t="str">
        <f>IF((RD[[#This Row],[220kV_C&amp;R_PQM_Ex]]-FD125)*1600000&lt;=0,"",(RD[[#This Row],[220kV_C&amp;R_PQM_Ex]]-FD125)*1600000)</f>
        <v/>
      </c>
      <c r="FV126" s="228">
        <f>IFERROR(IF((RD[[#This Row],[220KV_C&amp;R_PQM_Im]]-FE125)*1600000&lt;=0,0,(RD[[#This Row],[220KV_C&amp;R_PQM_Im]]-FE125)*1600000),"")</f>
        <v>0</v>
      </c>
      <c r="FW126" s="228">
        <f>(RD[[#This Row],[33kV_Aux1_Im]]-FB123)</f>
        <v>0</v>
      </c>
      <c r="FX126" s="228" t="str">
        <f>IF((RD[[#This Row],[33kV_Aux2_Im]]-FG125)*1000&lt;=0,"",(RD[[#This Row],[33kV_Aux2_Im]]-FG125)*1000)</f>
        <v/>
      </c>
      <c r="FY126" s="292">
        <f>IFERROR(RD[[#This Row],[33kV_OG1_Energy (MWh)]]+RD[[#This Row],[33kV_OG2_Energy (MWh)]],"")</f>
        <v>0</v>
      </c>
      <c r="FZ126" s="292">
        <f>IFERROR(RD[[#This Row],[220kV_TL_TVM Energy (MWh)]]-RD[[#This Row],[220KV_C&amp;R_PQM_im (MWh)]],"")</f>
        <v>0</v>
      </c>
      <c r="GA126" s="229" t="str">
        <f>IFERROR(RD[[#This Row],[33 kV Total Export (MWH)]]/RD[[#This Row],[220 KV Net Export (MWh)]]-1,"")</f>
        <v/>
      </c>
      <c r="GB126" s="230">
        <f>IFERROR((RD[[#This Row],[Sunset Time (POA&lt;20 W/m2)]]-RD[[#This Row],[Sunrise Time (POA&gt;20 W/m2)]])*24,0)</f>
        <v>0</v>
      </c>
      <c r="GC126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6" s="57">
        <f t="shared" si="198"/>
        <v>0</v>
      </c>
      <c r="GE126" s="143">
        <v>168.03</v>
      </c>
      <c r="GF126" s="57">
        <f t="shared" si="204"/>
        <v>0</v>
      </c>
      <c r="GG126" s="8">
        <f>IFERROR(RD[[#This Row],[Wind Export (33 kV)]]*(1-RD[[#This Row],[33 kV Line Loss (%)]]),RD[[#This Row],[Wind Export (33 kV)]])</f>
        <v>0</v>
      </c>
      <c r="GH126" s="321"/>
      <c r="GI126" s="321"/>
      <c r="GJ126" t="str">
        <f>IFERROR(RD[[#This Row],[E_AC (WPR)]]/RD[[#This Row],[E_DC (WPR)]],"")</f>
        <v/>
      </c>
    </row>
    <row r="127" spans="1:192">
      <c r="A127" s="124">
        <f t="shared" si="201"/>
        <v>45867</v>
      </c>
      <c r="B127" s="129">
        <f>YEAR(RD[[#This Row],[Date]])+IF(MONTH(RD[[#This Row],[Date]])&gt;=4,1,0)</f>
        <v>2026</v>
      </c>
      <c r="C127" s="129">
        <f>YEAR(RD[[#This Row],[Date]])</f>
        <v>2025</v>
      </c>
      <c r="D127" s="130">
        <f t="shared" si="206"/>
        <v>45839</v>
      </c>
      <c r="E127" s="129">
        <f>DAY(EOMONTH(RD[[#This Row],[Date]],0))</f>
        <v>31</v>
      </c>
      <c r="F127" s="317"/>
      <c r="G127" s="317"/>
      <c r="H127" s="126"/>
      <c r="I127" s="126"/>
      <c r="J127" s="126"/>
      <c r="K127" s="126"/>
      <c r="L127" s="126"/>
      <c r="M127" s="126"/>
      <c r="N127" s="126"/>
      <c r="O127" s="126"/>
      <c r="P127" s="126"/>
      <c r="Q127" s="126"/>
      <c r="R127" s="126"/>
      <c r="S127" s="126"/>
      <c r="T127" s="126"/>
      <c r="U127" s="126"/>
      <c r="V127" s="126"/>
      <c r="W127" s="126"/>
      <c r="X127" s="126"/>
      <c r="Y127" s="126"/>
      <c r="Z127" s="126"/>
      <c r="AA127" s="126"/>
      <c r="AB127" s="126"/>
      <c r="AC127" s="126"/>
      <c r="AD127" s="126"/>
      <c r="AE127" s="126"/>
      <c r="AF127" s="126"/>
      <c r="AG127" s="126"/>
      <c r="AH127" s="126"/>
      <c r="AI127" s="126"/>
      <c r="AJ127" s="126"/>
      <c r="AK127" s="126"/>
      <c r="AL127" s="126"/>
      <c r="AM127" s="126"/>
      <c r="AN127" s="126"/>
      <c r="AO127" s="126"/>
      <c r="AP127" s="126"/>
      <c r="AQ127" s="126"/>
      <c r="AR127" s="126"/>
      <c r="AS127" s="126"/>
      <c r="AT127" s="126"/>
      <c r="AU127" s="126"/>
      <c r="AV127" s="126"/>
      <c r="AW127" s="126"/>
      <c r="AX127" s="126"/>
      <c r="AY127" s="126"/>
      <c r="AZ127" s="126"/>
      <c r="BA127" s="126"/>
      <c r="BB127" s="126"/>
      <c r="BC127" s="126"/>
      <c r="BD127" s="126"/>
      <c r="BE127" s="126"/>
      <c r="BF127" s="126"/>
      <c r="BG127" s="126"/>
      <c r="BH127" s="126"/>
      <c r="BI127" s="126"/>
      <c r="BJ127" s="126"/>
      <c r="BK127" s="126"/>
      <c r="BL127" s="126"/>
      <c r="BM127" s="126"/>
      <c r="BN127" s="126"/>
      <c r="BO127" s="126"/>
      <c r="BP127" s="126"/>
      <c r="BQ127" s="126"/>
      <c r="BR127" s="126"/>
      <c r="BS127" s="126"/>
      <c r="BT127" s="126"/>
      <c r="BU127" s="126"/>
      <c r="BV127" s="126"/>
      <c r="BW127" s="126"/>
      <c r="BX127" s="126"/>
      <c r="BY127" s="126"/>
      <c r="BZ127" s="126"/>
      <c r="CA127" s="126"/>
      <c r="CB127" s="126"/>
      <c r="CC127" s="126"/>
      <c r="CD127" s="126"/>
      <c r="CE127" s="126"/>
      <c r="CF127" s="126"/>
      <c r="CG127" s="126"/>
      <c r="CH127" s="126"/>
      <c r="CI127" s="126"/>
      <c r="CJ127" s="126"/>
      <c r="CK127" s="126"/>
      <c r="CL127" s="126"/>
      <c r="CM127" s="126"/>
      <c r="CN127" s="126"/>
      <c r="CO127" s="126"/>
      <c r="CP127" s="126"/>
      <c r="CQ127" s="126"/>
      <c r="CR127" s="126"/>
      <c r="CS127" s="126"/>
      <c r="CT127" s="126"/>
      <c r="CU127" s="126"/>
      <c r="CV127" s="126"/>
      <c r="CW127" s="126"/>
      <c r="CX127" s="126"/>
      <c r="CY127" s="126"/>
      <c r="CZ127" s="126"/>
      <c r="DA127" s="126"/>
      <c r="DB127" s="126"/>
      <c r="DC127" s="126"/>
      <c r="DD127" s="289"/>
      <c r="DE127" s="289"/>
      <c r="DF127" s="289"/>
      <c r="DG127" s="289"/>
      <c r="DH127" s="289"/>
      <c r="DI127" s="289"/>
      <c r="DJ127" s="289"/>
      <c r="DK127" s="289"/>
      <c r="DL127" s="289"/>
      <c r="DM127" s="289"/>
      <c r="DN127" s="289"/>
      <c r="DO127" s="289"/>
      <c r="DP127" s="289"/>
      <c r="DQ127" s="289"/>
      <c r="DR127" s="289"/>
      <c r="DS127" s="289"/>
      <c r="DT127" s="289"/>
      <c r="DU127" s="289"/>
      <c r="DV127" s="289"/>
      <c r="DW127" s="289"/>
      <c r="DX127" s="289"/>
      <c r="DY127" s="289"/>
      <c r="DZ127" s="289"/>
      <c r="EA127" s="289"/>
      <c r="EB127" s="319">
        <f>SUM(RD[[#This Row],[IS1_Inv1_M1]:[IS1_Inv1_M2]])</f>
        <v>0</v>
      </c>
      <c r="EC127" s="319">
        <f>SUM(RD[[#This Row],[IS2_Inv1_M1]:[IS5_Inv1_M4]])</f>
        <v>0</v>
      </c>
      <c r="ED127" s="319">
        <f>SUM(RD[[#This Row],[IS6_Inv1_M1]:[IS6_Inv2_M2]])+SUM(RD[[#This Row],[IS8_Inv1_M1]:[IS8_Inv4_M2]])</f>
        <v>0</v>
      </c>
      <c r="EE127" s="319">
        <f>SUM(RD[[#This Row],[IS7_Inv1_M1]:[IS7_Inv1_M2]])</f>
        <v>0</v>
      </c>
      <c r="EF127" s="318">
        <f>SUM(RD[[#This Row],[IS9_Inv1_M1]:[IS12_Inv2_M4]])</f>
        <v>0</v>
      </c>
      <c r="EG127" s="318">
        <f>SUM(RD[[#This Row],[IS13_Inv1_M1]:[IS14_Inv1_M4]])</f>
        <v>0</v>
      </c>
      <c r="EH127" s="318">
        <f>SUM(RD[[#This Row],[IS15_Inv1_M1]:[IS15_Inv2_M1]])</f>
        <v>0</v>
      </c>
      <c r="EI127" s="127">
        <f>SUM(RD[[#This Row],[IS16_Inv1_M1]:[IS17_Inv2_M2]])</f>
        <v>0</v>
      </c>
      <c r="EJ127" s="127">
        <f>SUM(RD[[#This Row],[IS18_Inv1_M1]:[IS19_Inv2_M2]])</f>
        <v>0</v>
      </c>
      <c r="EK127" s="127">
        <f>SUM(RD[[#This Row],[IS20_Inv1_M1]:[IS20_Inv2_M2]])</f>
        <v>0</v>
      </c>
      <c r="EL127" s="290">
        <f>SUM(RD[[#This Row],[O2R4_P1]:[O2R22_P3]])</f>
        <v>0</v>
      </c>
      <c r="EM127" s="127" t="str">
        <f>IFERROR(AVERAGEIF(RD[[#This Row],[POA_UP_MCR (KWh/m2)]:[POA_UP_Ph3 (KWh/m2)2]],"&lt;&gt;0",RD[[#This Row],[POA_UP_MCR (KWh/m2)]:[POA_UP_Ph3 (KWh/m2)2]]),"")</f>
        <v/>
      </c>
      <c r="EN127" s="127" t="str">
        <f>IFERROR(AVERAGEIF(RD[[#This Row],[POA_Down_MCR (KWh/m2)]:[POA_Down_Ph3 (KWh/m2)22]],"&lt;&gt;0",RD[[#This Row],[POA_Down_MCR (KWh/m2)]:[POA_Down_Ph3 (KWh/m2)22]]),"")</f>
        <v/>
      </c>
      <c r="EO127" s="127" t="str">
        <f>IFERROR(AVERAGEIF(RD[[#This Row],[GHI_UP_MCR (KWh/m2)]:[GHI_UP_IS1 (KWh/m2)]],"&lt;&gt;0",RD[[#This Row],[GHI_UP_MCR (KWh/m2)]:[GHI_UP_IS1 (KWh/m2)]]),"")</f>
        <v/>
      </c>
      <c r="EP127" s="127" t="str">
        <f>IFERROR(AVERAGEIF(RD[[#This Row],[GHI_Down_MCR (KWh/m2)]:[GHI_Down_IS1 (KWh/m2)]],"&lt;&gt;0",RD[[#This Row],[GHI_Down_MCR (KWh/m2)]:[GHI_Down_IS1 (KWh/m2)]]),"")</f>
        <v/>
      </c>
      <c r="EQ127" s="128"/>
      <c r="ER127" s="128"/>
      <c r="ES127" s="128"/>
      <c r="ET127" s="128"/>
      <c r="EU127" s="128"/>
      <c r="EV127" s="128"/>
      <c r="EW127" s="128"/>
      <c r="EX127" s="128"/>
      <c r="EY127" s="128"/>
      <c r="EZ127" s="128"/>
      <c r="FA127" s="128"/>
      <c r="FB127" s="128"/>
      <c r="FC127" s="128"/>
      <c r="FD127" s="128"/>
      <c r="FE127" s="128"/>
      <c r="FF127" s="128"/>
      <c r="FG127" s="128"/>
      <c r="FH127" s="292" t="str">
        <f>IF((RD[[#This Row],[33 kV_Wind_F1_Ex]]-EQ126)*165000&lt;=0,"",(RD[[#This Row],[33 kV_Wind_F1_Ex]]-EQ126)*165000)</f>
        <v/>
      </c>
      <c r="FI127" s="292" t="str">
        <f>IF((RD[[#This Row],[33 kV_Wind_F2_Ex]]-ER126)*165000&lt;=0,"",(RD[[#This Row],[33 kV_Wind_F2_Ex]]-ER126)*165000)</f>
        <v/>
      </c>
      <c r="FJ127" s="131" t="str">
        <f>IF((RD[[#This Row],[33 kV_Wind_F3_Ex]]-ES126)*225000&lt;=0,"",(RD[[#This Row],[33 kV_Wind_F3_Ex]]-ES126)*225000)</f>
        <v/>
      </c>
      <c r="FK127" s="131" t="str">
        <f>IF((RD[[#This Row],[33 kV_Wind_F4_Ex]]-ET126)*165000&lt;=0,"",(RD[[#This Row],[33 kV_Wind_F4_Ex]]-ET126)*165000)</f>
        <v/>
      </c>
      <c r="FL127" s="228" t="str">
        <f>IF((RD[[#This Row],[33 kV_Solar_F1_Ex]]-EU126)*225000&lt;=0,"",(RD[[#This Row],[33 kV_Solar_F1_Ex]]-EU126)*225000)</f>
        <v/>
      </c>
      <c r="FM127" s="132" t="str">
        <f>IF((RD[[#This Row],[33kV_Solar_F2_Ex]]-EV126)*225000&lt;=0,"",(RD[[#This Row],[33kV_Solar_F2_Ex]]-EV126)*225000)</f>
        <v/>
      </c>
      <c r="FN127" s="320"/>
      <c r="FO127" s="131" t="str">
        <f>IF((RD[[#This Row],[33kV_Solar_F4_Ex]]-EX126)*225000&lt;=0,"",(RD[[#This Row],[33kV_Solar_F4_Ex]]-EX126)*225000)</f>
        <v/>
      </c>
      <c r="FP127" s="292">
        <f>IF((RD[[#This Row],[33kV_OG1_Ex]]-EY126)*1000&lt;=0,0,(RD[[#This Row],[33kV_OG1_Ex]]-EY126)*1000)</f>
        <v>0</v>
      </c>
      <c r="FQ127" s="228">
        <f>IFERROR(IF((RD[[#This Row],[33kV_OG2_Ex]]-EZ126)*1000&lt;=0,0,(RD[[#This Row],[33kV_OG2_Ex]]-EZ126)*1000),0)</f>
        <v>0</v>
      </c>
      <c r="FR127" s="132">
        <f>IF((RD[[#This Row],[220kV_TX1_Ex]]-FA126)*800000&lt;=0,0,(RD[[#This Row],[220kV_TX1_Ex]]-FA126)*800000)</f>
        <v>0</v>
      </c>
      <c r="FS127" s="228">
        <f>IF((RD[[#This Row],[220kV_Tx2_Ex]]-FB126)*800000&lt;=0,0,(RD[[#This Row],[220kV_Tx2_Ex]]-FB126)*800000)</f>
        <v>0</v>
      </c>
      <c r="FT127" s="292">
        <f>IF((RD[[#This Row],[220kV_TL_TVM_Ex]]-FC126)*1600000&lt;=0,0,(RD[[#This Row],[220kV_TL_TVM_Ex]]-FC126)*1600000)</f>
        <v>0</v>
      </c>
      <c r="FU127" s="292" t="str">
        <f>IF((RD[[#This Row],[220kV_C&amp;R_PQM_Ex]]-FD126)*1600000&lt;=0,"",(RD[[#This Row],[220kV_C&amp;R_PQM_Ex]]-FD126)*1600000)</f>
        <v/>
      </c>
      <c r="FV127" s="228">
        <f>IFERROR(IF((RD[[#This Row],[220KV_C&amp;R_PQM_Im]]-FE126)*1600000&lt;=0,0,(RD[[#This Row],[220KV_C&amp;R_PQM_Im]]-FE126)*1600000),"")</f>
        <v>0</v>
      </c>
      <c r="FW127" s="228">
        <f>(RD[[#This Row],[33kV_Aux1_Im]]-FB124)</f>
        <v>0</v>
      </c>
      <c r="FX127" s="228" t="str">
        <f>IF((RD[[#This Row],[33kV_Aux2_Im]]-FG126)*1000&lt;=0,"",(RD[[#This Row],[33kV_Aux2_Im]]-FG126)*1000)</f>
        <v/>
      </c>
      <c r="FY127" s="292">
        <f>IFERROR(RD[[#This Row],[33kV_OG1_Energy (MWh)]]+RD[[#This Row],[33kV_OG2_Energy (MWh)]],"")</f>
        <v>0</v>
      </c>
      <c r="FZ127" s="292">
        <f>IFERROR(RD[[#This Row],[220kV_TL_TVM Energy (MWh)]]-RD[[#This Row],[220KV_C&amp;R_PQM_im (MWh)]],"")</f>
        <v>0</v>
      </c>
      <c r="GA127" s="229" t="str">
        <f>IFERROR(RD[[#This Row],[33 kV Total Export (MWH)]]/RD[[#This Row],[220 KV Net Export (MWh)]]-1,"")</f>
        <v/>
      </c>
      <c r="GB127" s="230">
        <f>IFERROR((RD[[#This Row],[Sunset Time (POA&lt;20 W/m2)]]-RD[[#This Row],[Sunrise Time (POA&gt;20 W/m2)]])*24,0)</f>
        <v>0</v>
      </c>
      <c r="GC127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7" s="57">
        <f t="shared" si="198"/>
        <v>0</v>
      </c>
      <c r="GE127" s="143">
        <v>168.03</v>
      </c>
      <c r="GF127" s="57">
        <f t="shared" si="204"/>
        <v>0</v>
      </c>
      <c r="GG127" s="8">
        <f>IFERROR(RD[[#This Row],[Wind Export (33 kV)]]*(1-RD[[#This Row],[33 kV Line Loss (%)]]),RD[[#This Row],[Wind Export (33 kV)]])</f>
        <v>0</v>
      </c>
      <c r="GH127" s="321"/>
      <c r="GI127" s="321"/>
      <c r="GJ127" t="str">
        <f>IFERROR(RD[[#This Row],[E_AC (WPR)]]/RD[[#This Row],[E_DC (WPR)]],"")</f>
        <v/>
      </c>
    </row>
    <row r="128" spans="1:192">
      <c r="A128" s="124">
        <f t="shared" si="201"/>
        <v>45868</v>
      </c>
      <c r="B128" s="129">
        <f>YEAR(RD[[#This Row],[Date]])+IF(MONTH(RD[[#This Row],[Date]])&gt;=4,1,0)</f>
        <v>2026</v>
      </c>
      <c r="C128" s="129">
        <f>YEAR(RD[[#This Row],[Date]])</f>
        <v>2025</v>
      </c>
      <c r="D128" s="130">
        <f t="shared" ref="D128:D129" si="207">A128-DAY(A128)+1</f>
        <v>45839</v>
      </c>
      <c r="E128" s="129">
        <f>DAY(EOMONTH(RD[[#This Row],[Date]],0))</f>
        <v>31</v>
      </c>
      <c r="F128" s="317"/>
      <c r="G128" s="317"/>
      <c r="H128" s="126"/>
      <c r="I128" s="126"/>
      <c r="J128" s="126"/>
      <c r="K128" s="126"/>
      <c r="L128" s="126"/>
      <c r="M128" s="126"/>
      <c r="N128" s="126"/>
      <c r="O128" s="126"/>
      <c r="P128" s="126"/>
      <c r="Q128" s="126"/>
      <c r="R128" s="126"/>
      <c r="S128" s="126"/>
      <c r="T128" s="126"/>
      <c r="U128" s="126"/>
      <c r="V128" s="126"/>
      <c r="W128" s="126"/>
      <c r="X128" s="126"/>
      <c r="Y128" s="126"/>
      <c r="Z128" s="126"/>
      <c r="AA128" s="126"/>
      <c r="AB128" s="126"/>
      <c r="AC128" s="126"/>
      <c r="AD128" s="126"/>
      <c r="AE128" s="126"/>
      <c r="AF128" s="126"/>
      <c r="AG128" s="126"/>
      <c r="AH128" s="126"/>
      <c r="AI128" s="126"/>
      <c r="AJ128" s="126"/>
      <c r="AK128" s="126"/>
      <c r="AL128" s="126"/>
      <c r="AM128" s="126"/>
      <c r="AN128" s="126"/>
      <c r="AO128" s="126"/>
      <c r="AP128" s="126"/>
      <c r="AQ128" s="126"/>
      <c r="AR128" s="126"/>
      <c r="AS128" s="126"/>
      <c r="AT128" s="126"/>
      <c r="AU128" s="126"/>
      <c r="AV128" s="126"/>
      <c r="AW128" s="126"/>
      <c r="AX128" s="126"/>
      <c r="AY128" s="126"/>
      <c r="AZ128" s="126"/>
      <c r="BA128" s="126"/>
      <c r="BB128" s="126"/>
      <c r="BC128" s="126"/>
      <c r="BD128" s="126"/>
      <c r="BE128" s="126"/>
      <c r="BF128" s="126"/>
      <c r="BG128" s="126"/>
      <c r="BH128" s="126"/>
      <c r="BI128" s="126"/>
      <c r="BJ128" s="126"/>
      <c r="BK128" s="126"/>
      <c r="BL128" s="126"/>
      <c r="BM128" s="126"/>
      <c r="BN128" s="126"/>
      <c r="BO128" s="126"/>
      <c r="BP128" s="126"/>
      <c r="BQ128" s="126"/>
      <c r="BR128" s="126"/>
      <c r="BS128" s="126"/>
      <c r="BT128" s="126"/>
      <c r="BU128" s="126"/>
      <c r="BV128" s="126"/>
      <c r="BW128" s="126"/>
      <c r="BX128" s="126"/>
      <c r="BY128" s="126"/>
      <c r="BZ128" s="126"/>
      <c r="CA128" s="126"/>
      <c r="CB128" s="126"/>
      <c r="CC128" s="126"/>
      <c r="CD128" s="126"/>
      <c r="CE128" s="126"/>
      <c r="CF128" s="126"/>
      <c r="CG128" s="126"/>
      <c r="CH128" s="126"/>
      <c r="CI128" s="126"/>
      <c r="CJ128" s="126"/>
      <c r="CK128" s="126"/>
      <c r="CL128" s="126"/>
      <c r="CM128" s="126"/>
      <c r="CN128" s="126"/>
      <c r="CO128" s="126"/>
      <c r="CP128" s="126"/>
      <c r="CQ128" s="126"/>
      <c r="CR128" s="126"/>
      <c r="CS128" s="126"/>
      <c r="CT128" s="126"/>
      <c r="CU128" s="126"/>
      <c r="CV128" s="126"/>
      <c r="CW128" s="126"/>
      <c r="CX128" s="126"/>
      <c r="CY128" s="126"/>
      <c r="CZ128" s="126"/>
      <c r="DA128" s="126"/>
      <c r="DB128" s="126"/>
      <c r="DC128" s="126"/>
      <c r="DD128" s="289"/>
      <c r="DE128" s="289"/>
      <c r="DF128" s="289"/>
      <c r="DG128" s="289"/>
      <c r="DH128" s="289"/>
      <c r="DI128" s="289"/>
      <c r="DJ128" s="289"/>
      <c r="DK128" s="289"/>
      <c r="DL128" s="289"/>
      <c r="DM128" s="289"/>
      <c r="DN128" s="289"/>
      <c r="DO128" s="289"/>
      <c r="DP128" s="289"/>
      <c r="DQ128" s="289"/>
      <c r="DR128" s="289"/>
      <c r="DS128" s="289"/>
      <c r="DT128" s="289"/>
      <c r="DU128" s="289"/>
      <c r="DV128" s="289"/>
      <c r="DW128" s="289"/>
      <c r="DX128" s="289"/>
      <c r="DY128" s="289"/>
      <c r="DZ128" s="289"/>
      <c r="EA128" s="289"/>
      <c r="EB128" s="318">
        <f>SUM(RD[[#This Row],[IS1_Inv1_M1]:[IS1_Inv1_M2]])</f>
        <v>0</v>
      </c>
      <c r="EC128" s="318">
        <f>SUM(RD[[#This Row],[IS2_Inv1_M1]:[IS5_Inv1_M4]])</f>
        <v>0</v>
      </c>
      <c r="ED128" s="318">
        <f>SUM(RD[[#This Row],[IS6_Inv1_M1]:[IS6_Inv2_M2]])+SUM(RD[[#This Row],[IS8_Inv1_M1]:[IS8_Inv4_M2]])</f>
        <v>0</v>
      </c>
      <c r="EE128" s="318">
        <f>SUM(RD[[#This Row],[IS7_Inv1_M1]:[IS7_Inv1_M2]])</f>
        <v>0</v>
      </c>
      <c r="EF128" s="318">
        <f>SUM(RD[[#This Row],[IS9_Inv1_M1]:[IS12_Inv2_M4]])</f>
        <v>0</v>
      </c>
      <c r="EG128" s="318">
        <f>SUM(RD[[#This Row],[IS13_Inv1_M1]:[IS14_Inv1_M4]])</f>
        <v>0</v>
      </c>
      <c r="EH128" s="318">
        <f>SUM(RD[[#This Row],[IS15_Inv1_M1]:[IS15_Inv2_M1]])</f>
        <v>0</v>
      </c>
      <c r="EI128" s="127">
        <f>SUM(RD[[#This Row],[IS16_Inv1_M1]:[IS17_Inv2_M2]])</f>
        <v>0</v>
      </c>
      <c r="EJ128" s="127">
        <f>SUM(RD[[#This Row],[IS18_Inv1_M1]:[IS19_Inv2_M2]])</f>
        <v>0</v>
      </c>
      <c r="EK128" s="127">
        <f>SUM(RD[[#This Row],[IS20_Inv1_M1]:[IS20_Inv2_M2]])</f>
        <v>0</v>
      </c>
      <c r="EL128" s="290">
        <f>SUM(RD[[#This Row],[O2R4_P1]:[O2R22_P3]])</f>
        <v>0</v>
      </c>
      <c r="EM128" s="127" t="str">
        <f>IFERROR(AVERAGEIF(RD[[#This Row],[POA_UP_MCR (KWh/m2)]:[POA_UP_Ph3 (KWh/m2)2]],"&lt;&gt;0",RD[[#This Row],[POA_UP_MCR (KWh/m2)]:[POA_UP_Ph3 (KWh/m2)2]]),"")</f>
        <v/>
      </c>
      <c r="EN128" s="127" t="str">
        <f>IFERROR(AVERAGEIF(RD[[#This Row],[POA_Down_MCR (KWh/m2)]:[POA_Down_Ph3 (KWh/m2)22]],"&lt;&gt;0",RD[[#This Row],[POA_Down_MCR (KWh/m2)]:[POA_Down_Ph3 (KWh/m2)22]]),"")</f>
        <v/>
      </c>
      <c r="EO128" s="127" t="str">
        <f>IFERROR(AVERAGEIF(RD[[#This Row],[GHI_UP_MCR (KWh/m2)]:[GHI_UP_IS1 (KWh/m2)]],"&lt;&gt;0",RD[[#This Row],[GHI_UP_MCR (KWh/m2)]:[GHI_UP_IS1 (KWh/m2)]]),"")</f>
        <v/>
      </c>
      <c r="EP128" s="127" t="str">
        <f>IFERROR(AVERAGEIF(RD[[#This Row],[GHI_Down_MCR (KWh/m2)]:[GHI_Down_IS1 (KWh/m2)]],"&lt;&gt;0",RD[[#This Row],[GHI_Down_MCR (KWh/m2)]:[GHI_Down_IS1 (KWh/m2)]]),"")</f>
        <v/>
      </c>
      <c r="EQ128" s="128"/>
      <c r="ER128" s="128"/>
      <c r="ES128" s="128"/>
      <c r="ET128" s="128"/>
      <c r="EU128" s="128"/>
      <c r="EV128" s="128"/>
      <c r="EW128" s="128"/>
      <c r="EX128" s="128"/>
      <c r="EY128" s="128"/>
      <c r="EZ128" s="128"/>
      <c r="FA128" s="128"/>
      <c r="FB128" s="128"/>
      <c r="FC128" s="128"/>
      <c r="FD128" s="128"/>
      <c r="FE128" s="128"/>
      <c r="FF128" s="128"/>
      <c r="FG128" s="128"/>
      <c r="FH128" s="292" t="str">
        <f>IF((RD[[#This Row],[33 kV_Wind_F1_Ex]]-EQ127)*165000&lt;=0,"",(RD[[#This Row],[33 kV_Wind_F1_Ex]]-EQ127)*165000)</f>
        <v/>
      </c>
      <c r="FI128" s="292" t="str">
        <f>IF((RD[[#This Row],[33 kV_Wind_F2_Ex]]-ER127)*165000&lt;=0,"",(RD[[#This Row],[33 kV_Wind_F2_Ex]]-ER127)*165000)</f>
        <v/>
      </c>
      <c r="FJ128" s="131" t="str">
        <f>IF((RD[[#This Row],[33 kV_Wind_F3_Ex]]-ES127)*225000&lt;=0,"",(RD[[#This Row],[33 kV_Wind_F3_Ex]]-ES127)*225000)</f>
        <v/>
      </c>
      <c r="FK128" s="131" t="str">
        <f>IF((RD[[#This Row],[33 kV_Wind_F4_Ex]]-ET127)*165000&lt;=0,"",(RD[[#This Row],[33 kV_Wind_F4_Ex]]-ET127)*165000)</f>
        <v/>
      </c>
      <c r="FL128" s="228" t="str">
        <f>IF((RD[[#This Row],[33 kV_Solar_F1_Ex]]-EU127)*225000&lt;=0,"",(RD[[#This Row],[33 kV_Solar_F1_Ex]]-EU127)*225000)</f>
        <v/>
      </c>
      <c r="FM128" s="132" t="str">
        <f>IF((RD[[#This Row],[33kV_Solar_F2_Ex]]-EV127)*225000&lt;=0,"",(RD[[#This Row],[33kV_Solar_F2_Ex]]-EV127)*225000)</f>
        <v/>
      </c>
      <c r="FN128" s="320"/>
      <c r="FO128" s="131" t="str">
        <f>IF((RD[[#This Row],[33kV_Solar_F4_Ex]]-EX127)*225000&lt;=0,"",(RD[[#This Row],[33kV_Solar_F4_Ex]]-EX127)*225000)</f>
        <v/>
      </c>
      <c r="FP128" s="292">
        <f>IF((RD[[#This Row],[33kV_OG1_Ex]]-EY127)*1000&lt;=0,0,(RD[[#This Row],[33kV_OG1_Ex]]-EY127)*1000)</f>
        <v>0</v>
      </c>
      <c r="FQ128" s="228">
        <f>IFERROR(IF((RD[[#This Row],[33kV_OG2_Ex]]-EZ127)*1000&lt;=0,0,(RD[[#This Row],[33kV_OG2_Ex]]-EZ127)*1000),0)</f>
        <v>0</v>
      </c>
      <c r="FR128" s="132">
        <f>IF((RD[[#This Row],[220kV_TX1_Ex]]-FA127)*800000&lt;=0,0,(RD[[#This Row],[220kV_TX1_Ex]]-FA127)*800000)</f>
        <v>0</v>
      </c>
      <c r="FS128" s="228">
        <f>IF((RD[[#This Row],[220kV_Tx2_Ex]]-FB127)*800000&lt;=0,0,(RD[[#This Row],[220kV_Tx2_Ex]]-FB127)*800000)</f>
        <v>0</v>
      </c>
      <c r="FT128" s="292">
        <f>IF((RD[[#This Row],[220kV_TL_TVM_Ex]]-FC127)*1600000&lt;=0,0,(RD[[#This Row],[220kV_TL_TVM_Ex]]-FC127)*1600000)</f>
        <v>0</v>
      </c>
      <c r="FU128" s="292" t="str">
        <f>IF((RD[[#This Row],[220kV_C&amp;R_PQM_Ex]]-FD127)*1600000&lt;=0,"",(RD[[#This Row],[220kV_C&amp;R_PQM_Ex]]-FD127)*1600000)</f>
        <v/>
      </c>
      <c r="FV128" s="228">
        <f>IFERROR(IF((RD[[#This Row],[220KV_C&amp;R_PQM_Im]]-FE127)*1600000&lt;=0,0,(RD[[#This Row],[220KV_C&amp;R_PQM_Im]]-FE127)*1600000),"")</f>
        <v>0</v>
      </c>
      <c r="FW128" s="228">
        <f>(RD[[#This Row],[33kV_Aux1_Im]]-FB125)</f>
        <v>0</v>
      </c>
      <c r="FX128" s="228" t="str">
        <f>IF((RD[[#This Row],[33kV_Aux2_Im]]-FG127)*1000&lt;=0,"",(RD[[#This Row],[33kV_Aux2_Im]]-FG127)*1000)</f>
        <v/>
      </c>
      <c r="FY128" s="292">
        <f>IFERROR(RD[[#This Row],[33kV_OG1_Energy (MWh)]]+RD[[#This Row],[33kV_OG2_Energy (MWh)]],"")</f>
        <v>0</v>
      </c>
      <c r="FZ128" s="292">
        <f>IFERROR(RD[[#This Row],[220kV_TL_TVM Energy (MWh)]]-RD[[#This Row],[220KV_C&amp;R_PQM_im (MWh)]],"")</f>
        <v>0</v>
      </c>
      <c r="GA128" s="229" t="str">
        <f>IFERROR(RD[[#This Row],[33 kV Total Export (MWH)]]/RD[[#This Row],[220 KV Net Export (MWh)]]-1,"")</f>
        <v/>
      </c>
      <c r="GB128" s="230">
        <f>IFERROR((RD[[#This Row],[Sunset Time (POA&lt;20 W/m2)]]-RD[[#This Row],[Sunrise Time (POA&gt;20 W/m2)]])*24,0)</f>
        <v>0</v>
      </c>
      <c r="GC128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8" s="57">
        <f t="shared" si="198"/>
        <v>0</v>
      </c>
      <c r="GE128" s="143">
        <v>168.03</v>
      </c>
      <c r="GF128" s="57">
        <f t="shared" si="204"/>
        <v>0</v>
      </c>
      <c r="GG128" s="8">
        <f>IFERROR(RD[[#This Row],[Wind Export (33 kV)]]*(1-RD[[#This Row],[33 kV Line Loss (%)]]),RD[[#This Row],[Wind Export (33 kV)]])</f>
        <v>0</v>
      </c>
      <c r="GH128" s="321"/>
      <c r="GI128" s="321"/>
      <c r="GJ128" t="str">
        <f>IFERROR(RD[[#This Row],[E_AC (WPR)]]/RD[[#This Row],[E_DC (WPR)]],"")</f>
        <v/>
      </c>
    </row>
    <row r="129" spans="1:192">
      <c r="A129" s="124">
        <f t="shared" si="201"/>
        <v>45869</v>
      </c>
      <c r="B129" s="129">
        <f>YEAR(RD[[#This Row],[Date]])+IF(MONTH(RD[[#This Row],[Date]])&gt;=4,1,0)</f>
        <v>2026</v>
      </c>
      <c r="C129" s="129">
        <f>YEAR(RD[[#This Row],[Date]])</f>
        <v>2025</v>
      </c>
      <c r="D129" s="130">
        <f t="shared" si="207"/>
        <v>45839</v>
      </c>
      <c r="E129" s="129">
        <f>DAY(EOMONTH(RD[[#This Row],[Date]],0))</f>
        <v>31</v>
      </c>
      <c r="F129" s="317"/>
      <c r="G129" s="317"/>
      <c r="H129" s="126"/>
      <c r="I129" s="126"/>
      <c r="J129" s="126"/>
      <c r="K129" s="126"/>
      <c r="L129" s="126"/>
      <c r="M129" s="126"/>
      <c r="N129" s="126"/>
      <c r="O129" s="126"/>
      <c r="P129" s="126"/>
      <c r="Q129" s="126"/>
      <c r="R129" s="126"/>
      <c r="S129" s="126"/>
      <c r="T129" s="126"/>
      <c r="U129" s="126"/>
      <c r="V129" s="126"/>
      <c r="W129" s="126"/>
      <c r="X129" s="126"/>
      <c r="Y129" s="126"/>
      <c r="Z129" s="126"/>
      <c r="AA129" s="126"/>
      <c r="AB129" s="126"/>
      <c r="AC129" s="126"/>
      <c r="AD129" s="126"/>
      <c r="AE129" s="126"/>
      <c r="AF129" s="126"/>
      <c r="AG129" s="126"/>
      <c r="AH129" s="126"/>
      <c r="AI129" s="126"/>
      <c r="AJ129" s="126"/>
      <c r="AK129" s="126"/>
      <c r="AL129" s="126"/>
      <c r="AM129" s="126"/>
      <c r="AN129" s="126"/>
      <c r="AO129" s="126"/>
      <c r="AP129" s="126"/>
      <c r="AQ129" s="126"/>
      <c r="AR129" s="126"/>
      <c r="AS129" s="126"/>
      <c r="AT129" s="126"/>
      <c r="AU129" s="126"/>
      <c r="AV129" s="126"/>
      <c r="AW129" s="126"/>
      <c r="AX129" s="126"/>
      <c r="AY129" s="126"/>
      <c r="AZ129" s="126"/>
      <c r="BA129" s="126"/>
      <c r="BB129" s="126"/>
      <c r="BC129" s="126"/>
      <c r="BD129" s="126"/>
      <c r="BE129" s="126"/>
      <c r="BF129" s="126"/>
      <c r="BG129" s="126"/>
      <c r="BH129" s="126"/>
      <c r="BI129" s="126"/>
      <c r="BJ129" s="126"/>
      <c r="BK129" s="126"/>
      <c r="BL129" s="126"/>
      <c r="BM129" s="126"/>
      <c r="BN129" s="126"/>
      <c r="BO129" s="126"/>
      <c r="BP129" s="126"/>
      <c r="BQ129" s="126"/>
      <c r="BR129" s="126"/>
      <c r="BS129" s="126"/>
      <c r="BT129" s="126"/>
      <c r="BU129" s="126"/>
      <c r="BV129" s="126"/>
      <c r="BW129" s="126"/>
      <c r="BX129" s="126"/>
      <c r="BY129" s="126"/>
      <c r="BZ129" s="126"/>
      <c r="CA129" s="126"/>
      <c r="CB129" s="126"/>
      <c r="CC129" s="126"/>
      <c r="CD129" s="126"/>
      <c r="CE129" s="126"/>
      <c r="CF129" s="126"/>
      <c r="CG129" s="126"/>
      <c r="CH129" s="126"/>
      <c r="CI129" s="126"/>
      <c r="CJ129" s="126"/>
      <c r="CK129" s="126"/>
      <c r="CL129" s="126"/>
      <c r="CM129" s="126"/>
      <c r="CN129" s="126"/>
      <c r="CO129" s="126"/>
      <c r="CP129" s="126"/>
      <c r="CQ129" s="126"/>
      <c r="CR129" s="126"/>
      <c r="CS129" s="126"/>
      <c r="CT129" s="126"/>
      <c r="CU129" s="126"/>
      <c r="CV129" s="126"/>
      <c r="CW129" s="126"/>
      <c r="CX129" s="126"/>
      <c r="CY129" s="126"/>
      <c r="CZ129" s="126"/>
      <c r="DA129" s="126"/>
      <c r="DB129" s="126"/>
      <c r="DC129" s="126"/>
      <c r="DD129" s="289"/>
      <c r="DE129" s="289"/>
      <c r="DF129" s="289"/>
      <c r="DG129" s="289"/>
      <c r="DH129" s="289"/>
      <c r="DI129" s="289"/>
      <c r="DJ129" s="289"/>
      <c r="DK129" s="289"/>
      <c r="DL129" s="289"/>
      <c r="DM129" s="289"/>
      <c r="DN129" s="289"/>
      <c r="DO129" s="289"/>
      <c r="DP129" s="289"/>
      <c r="DQ129" s="289"/>
      <c r="DR129" s="289"/>
      <c r="DS129" s="289"/>
      <c r="DT129" s="289"/>
      <c r="DU129" s="289"/>
      <c r="DV129" s="289"/>
      <c r="DW129" s="289"/>
      <c r="DX129" s="289"/>
      <c r="DY129" s="289"/>
      <c r="DZ129" s="289"/>
      <c r="EA129" s="289"/>
      <c r="EB129" s="319">
        <f>SUM(RD[[#This Row],[IS1_Inv1_M1]:[IS1_Inv1_M2]])</f>
        <v>0</v>
      </c>
      <c r="EC129" s="319">
        <f>SUM(RD[[#This Row],[IS2_Inv1_M1]:[IS5_Inv1_M4]])</f>
        <v>0</v>
      </c>
      <c r="ED129" s="319">
        <f>SUM(RD[[#This Row],[IS6_Inv1_M1]:[IS6_Inv2_M2]])+SUM(RD[[#This Row],[IS8_Inv1_M1]:[IS8_Inv4_M2]])</f>
        <v>0</v>
      </c>
      <c r="EE129" s="319">
        <f>SUM(RD[[#This Row],[IS7_Inv1_M1]:[IS7_Inv1_M2]])</f>
        <v>0</v>
      </c>
      <c r="EF129" s="318">
        <f>SUM(RD[[#This Row],[IS9_Inv1_M1]:[IS12_Inv2_M4]])</f>
        <v>0</v>
      </c>
      <c r="EG129" s="318">
        <f>SUM(RD[[#This Row],[IS13_Inv1_M1]:[IS14_Inv1_M4]])</f>
        <v>0</v>
      </c>
      <c r="EH129" s="318">
        <f>SUM(RD[[#This Row],[IS15_Inv1_M1]:[IS15_Inv2_M1]])</f>
        <v>0</v>
      </c>
      <c r="EI129" s="127">
        <f>SUM(RD[[#This Row],[IS16_Inv1_M1]:[IS17_Inv2_M2]])</f>
        <v>0</v>
      </c>
      <c r="EJ129" s="127">
        <f>SUM(RD[[#This Row],[IS18_Inv1_M1]:[IS19_Inv2_M2]])</f>
        <v>0</v>
      </c>
      <c r="EK129" s="127">
        <f>SUM(RD[[#This Row],[IS20_Inv1_M1]:[IS20_Inv2_M2]])</f>
        <v>0</v>
      </c>
      <c r="EL129" s="290">
        <f>SUM(RD[[#This Row],[O2R4_P1]:[O2R22_P3]])</f>
        <v>0</v>
      </c>
      <c r="EM129" s="127" t="str">
        <f>IFERROR(AVERAGEIF(RD[[#This Row],[POA_UP_MCR (KWh/m2)]:[POA_UP_Ph3 (KWh/m2)2]],"&lt;&gt;0",RD[[#This Row],[POA_UP_MCR (KWh/m2)]:[POA_UP_Ph3 (KWh/m2)2]]),"")</f>
        <v/>
      </c>
      <c r="EN129" s="127" t="str">
        <f>IFERROR(AVERAGEIF(RD[[#This Row],[POA_Down_MCR (KWh/m2)]:[POA_Down_Ph3 (KWh/m2)22]],"&lt;&gt;0",RD[[#This Row],[POA_Down_MCR (KWh/m2)]:[POA_Down_Ph3 (KWh/m2)22]]),"")</f>
        <v/>
      </c>
      <c r="EO129" s="127" t="str">
        <f>IFERROR(AVERAGEIF(RD[[#This Row],[GHI_UP_MCR (KWh/m2)]:[GHI_UP_IS1 (KWh/m2)]],"&lt;&gt;0",RD[[#This Row],[GHI_UP_MCR (KWh/m2)]:[GHI_UP_IS1 (KWh/m2)]]),"")</f>
        <v/>
      </c>
      <c r="EP129" s="127" t="str">
        <f>IFERROR(AVERAGEIF(RD[[#This Row],[GHI_Down_MCR (KWh/m2)]:[GHI_Down_IS1 (KWh/m2)]],"&lt;&gt;0",RD[[#This Row],[GHI_Down_MCR (KWh/m2)]:[GHI_Down_IS1 (KWh/m2)]]),"")</f>
        <v/>
      </c>
      <c r="EQ129" s="128"/>
      <c r="ER129" s="128"/>
      <c r="ES129" s="128"/>
      <c r="ET129" s="128"/>
      <c r="EU129" s="128"/>
      <c r="EV129" s="128"/>
      <c r="EW129" s="128"/>
      <c r="EX129" s="128"/>
      <c r="EY129" s="128"/>
      <c r="EZ129" s="128"/>
      <c r="FA129" s="128"/>
      <c r="FB129" s="128"/>
      <c r="FC129" s="128"/>
      <c r="FD129" s="128"/>
      <c r="FE129" s="128"/>
      <c r="FF129" s="128"/>
      <c r="FG129" s="128"/>
      <c r="FH129" s="292" t="str">
        <f>IF((RD[[#This Row],[33 kV_Wind_F1_Ex]]-EQ128)*165000&lt;=0,"",(RD[[#This Row],[33 kV_Wind_F1_Ex]]-EQ128)*165000)</f>
        <v/>
      </c>
      <c r="FI129" s="292" t="str">
        <f>IF((RD[[#This Row],[33 kV_Wind_F2_Ex]]-ER128)*165000&lt;=0,"",(RD[[#This Row],[33 kV_Wind_F2_Ex]]-ER128)*165000)</f>
        <v/>
      </c>
      <c r="FJ129" s="131" t="str">
        <f>IF((RD[[#This Row],[33 kV_Wind_F3_Ex]]-ES128)*225000&lt;=0,"",(RD[[#This Row],[33 kV_Wind_F3_Ex]]-ES128)*225000)</f>
        <v/>
      </c>
      <c r="FK129" s="131" t="str">
        <f>IF((RD[[#This Row],[33 kV_Wind_F4_Ex]]-ET128)*165000&lt;=0,"",(RD[[#This Row],[33 kV_Wind_F4_Ex]]-ET128)*165000)</f>
        <v/>
      </c>
      <c r="FL129" s="228" t="str">
        <f>IF((RD[[#This Row],[33 kV_Solar_F1_Ex]]-EU128)*225000&lt;=0,"",(RD[[#This Row],[33 kV_Solar_F1_Ex]]-EU128)*225000)</f>
        <v/>
      </c>
      <c r="FM129" s="132" t="str">
        <f>IF((RD[[#This Row],[33kV_Solar_F2_Ex]]-EV128)*225000&lt;=0,"",(RD[[#This Row],[33kV_Solar_F2_Ex]]-EV128)*225000)</f>
        <v/>
      </c>
      <c r="FN129" s="320"/>
      <c r="FO129" s="131" t="str">
        <f>IF((RD[[#This Row],[33kV_Solar_F4_Ex]]-EX128)*225000&lt;=0,"",(RD[[#This Row],[33kV_Solar_F4_Ex]]-EX128)*225000)</f>
        <v/>
      </c>
      <c r="FP129" s="292">
        <f>IF((RD[[#This Row],[33kV_OG1_Ex]]-EY128)*1000&lt;=0,0,(RD[[#This Row],[33kV_OG1_Ex]]-EY128)*1000)</f>
        <v>0</v>
      </c>
      <c r="FQ129" s="228">
        <f>IFERROR(IF((RD[[#This Row],[33kV_OG2_Ex]]-EZ128)*1000&lt;=0,0,(RD[[#This Row],[33kV_OG2_Ex]]-EZ128)*1000),0)</f>
        <v>0</v>
      </c>
      <c r="FR129" s="132">
        <f>IF((RD[[#This Row],[220kV_TX1_Ex]]-FA128)*800000&lt;=0,0,(RD[[#This Row],[220kV_TX1_Ex]]-FA128)*800000)</f>
        <v>0</v>
      </c>
      <c r="FS129" s="228">
        <f>IF((RD[[#This Row],[220kV_Tx2_Ex]]-FB128)*800000&lt;=0,0,(RD[[#This Row],[220kV_Tx2_Ex]]-FB128)*800000)</f>
        <v>0</v>
      </c>
      <c r="FT129" s="292">
        <f>IF((RD[[#This Row],[220kV_TL_TVM_Ex]]-FC128)*1600000&lt;=0,0,(RD[[#This Row],[220kV_TL_TVM_Ex]]-FC128)*1600000)</f>
        <v>0</v>
      </c>
      <c r="FU129" s="292" t="str">
        <f>IF((RD[[#This Row],[220kV_C&amp;R_PQM_Ex]]-FD128)*1600000&lt;=0,"",(RD[[#This Row],[220kV_C&amp;R_PQM_Ex]]-FD128)*1600000)</f>
        <v/>
      </c>
      <c r="FV129" s="228">
        <f>IFERROR(IF((RD[[#This Row],[220KV_C&amp;R_PQM_Im]]-FE128)*1600000&lt;=0,0,(RD[[#This Row],[220KV_C&amp;R_PQM_Im]]-FE128)*1600000),"")</f>
        <v>0</v>
      </c>
      <c r="FW129" s="228">
        <f>(RD[[#This Row],[33kV_Aux1_Im]]-FB126)</f>
        <v>0</v>
      </c>
      <c r="FX129" s="228" t="str">
        <f>IF((RD[[#This Row],[33kV_Aux2_Im]]-FG128)*1000&lt;=0,"",(RD[[#This Row],[33kV_Aux2_Im]]-FG128)*1000)</f>
        <v/>
      </c>
      <c r="FY129" s="292">
        <f>IFERROR(RD[[#This Row],[33kV_OG1_Energy (MWh)]]+RD[[#This Row],[33kV_OG2_Energy (MWh)]],"")</f>
        <v>0</v>
      </c>
      <c r="FZ129" s="292">
        <f>IFERROR(RD[[#This Row],[220kV_TL_TVM Energy (MWh)]]-RD[[#This Row],[220KV_C&amp;R_PQM_im (MWh)]],"")</f>
        <v>0</v>
      </c>
      <c r="GA129" s="229" t="str">
        <f>IFERROR(RD[[#This Row],[33 kV Total Export (MWH)]]/RD[[#This Row],[220 KV Net Export (MWh)]]-1,"")</f>
        <v/>
      </c>
      <c r="GB129" s="230">
        <f>IFERROR((RD[[#This Row],[Sunset Time (POA&lt;20 W/m2)]]-RD[[#This Row],[Sunrise Time (POA&gt;20 W/m2)]])*24,0)</f>
        <v>0</v>
      </c>
      <c r="GC129" s="231" t="str">
        <f>IFERROR(SUM(RD[[#This Row],[33 kV_Solar_F1_Energy (kWh)]:[33 kV_Solar_F4_Energy (MWh)]])+(RD[[#This Row],[33 kV_Wind_F3_Energy (MWh)]])-(RD[[#This Row],[33 kV Line Loss (%)]]*RD[[#This Row],[220 KV Net Export (MWh)]]),"")</f>
        <v/>
      </c>
      <c r="GD129" s="57">
        <f t="shared" si="198"/>
        <v>0</v>
      </c>
      <c r="GE129" s="143">
        <v>168.03</v>
      </c>
      <c r="GF129" s="57">
        <f t="shared" si="204"/>
        <v>0</v>
      </c>
      <c r="GG129" s="8">
        <f>IFERROR(RD[[#This Row],[Wind Export (33 kV)]]*(1-RD[[#This Row],[33 kV Line Loss (%)]]),RD[[#This Row],[Wind Export (33 kV)]])</f>
        <v>0</v>
      </c>
      <c r="GH129" s="321"/>
      <c r="GI129" s="321"/>
      <c r="GJ129" t="str">
        <f>IFERROR(RD[[#This Row],[E_AC (WPR)]]/RD[[#This Row],[E_DC (WPR)]],"")</f>
        <v/>
      </c>
    </row>
    <row r="130" spans="1:192">
      <c r="AA130" s="126"/>
      <c r="AB130" s="126"/>
      <c r="AC130" s="126"/>
      <c r="AD130" s="126"/>
      <c r="AE130" s="126"/>
      <c r="AF130" s="126"/>
      <c r="AG130" s="126"/>
      <c r="AH130" s="126"/>
      <c r="AI130" s="126"/>
      <c r="AJ130" s="126"/>
      <c r="AK130" s="126"/>
      <c r="AL130" s="126"/>
      <c r="AM130" s="126"/>
      <c r="AN130" s="126"/>
      <c r="AO130" s="126"/>
      <c r="AP130" s="126"/>
      <c r="AQ130" s="126"/>
      <c r="AR130" s="126"/>
      <c r="AS130" s="126"/>
      <c r="AT130" s="126"/>
      <c r="AU130" s="126"/>
      <c r="AV130" s="126"/>
      <c r="AW130" s="126"/>
      <c r="AX130" s="126"/>
      <c r="AY130" s="126"/>
      <c r="AZ130" s="126"/>
      <c r="BA130" s="126"/>
      <c r="BB130" s="126"/>
      <c r="BC130" s="126"/>
      <c r="BD130" s="126"/>
      <c r="BE130" s="126"/>
      <c r="BF130" s="126"/>
      <c r="BG130" s="126"/>
      <c r="BH130" s="126"/>
      <c r="BI130" s="126"/>
      <c r="BJ130" s="126"/>
      <c r="BK130" s="126"/>
      <c r="BL130" s="126"/>
      <c r="BM130" s="126"/>
      <c r="BN130" s="126"/>
      <c r="BO130" s="126"/>
      <c r="BP130" s="126"/>
      <c r="BQ130" s="126"/>
      <c r="BR130" s="126"/>
      <c r="BS130" s="126"/>
      <c r="BT130" s="126"/>
      <c r="BU130" s="126"/>
      <c r="BV130" s="126"/>
      <c r="BW130" s="126"/>
      <c r="BX130" s="126"/>
      <c r="BY130" s="126"/>
      <c r="BZ130" s="126"/>
      <c r="CA130" s="126"/>
      <c r="CB130" s="126"/>
      <c r="CC130" s="126"/>
      <c r="CD130" s="126"/>
      <c r="CE130" s="126"/>
      <c r="CF130" s="126"/>
      <c r="CG130" s="126"/>
      <c r="CH130" s="126"/>
      <c r="CI130" s="126"/>
      <c r="CJ130" s="126"/>
      <c r="CK130" s="126"/>
      <c r="CL130" s="126"/>
      <c r="CM130" s="126"/>
      <c r="CN130" s="126"/>
      <c r="CO130" s="126"/>
      <c r="CP130" s="126"/>
      <c r="CQ130" s="126"/>
      <c r="CR130" s="126"/>
      <c r="CS130" s="126"/>
      <c r="CT130" s="126"/>
      <c r="CU130" s="126"/>
      <c r="CV130" s="126"/>
      <c r="CW130" s="126"/>
      <c r="CX130" s="126"/>
      <c r="CY130" s="126"/>
      <c r="CZ130" s="126"/>
      <c r="DA130" s="126"/>
      <c r="DB130" s="126"/>
      <c r="DC130" s="126"/>
      <c r="EA130" s="289"/>
      <c r="EQ130" s="128"/>
      <c r="ER130" s="128"/>
      <c r="ES130" s="128"/>
      <c r="ET130" s="128"/>
      <c r="EU130" s="128"/>
      <c r="EV130" s="128"/>
      <c r="EW130" s="128"/>
      <c r="EX130" s="128"/>
      <c r="EY130" s="128"/>
      <c r="EZ130" s="128"/>
      <c r="FA130" s="128"/>
      <c r="FB130" s="128"/>
      <c r="FC130" s="128"/>
      <c r="FD130" s="128"/>
      <c r="FE130" s="128"/>
      <c r="FF130" s="128"/>
      <c r="FG130" s="128"/>
      <c r="FH130" s="323"/>
    </row>
    <row r="131" spans="1:192">
      <c r="AA131" s="126"/>
      <c r="AB131" s="126"/>
      <c r="AC131" s="126"/>
      <c r="AD131" s="126"/>
      <c r="AE131" s="126"/>
      <c r="AF131" s="126"/>
      <c r="AG131" s="126"/>
      <c r="AH131" s="126"/>
      <c r="AI131" s="126"/>
      <c r="AJ131" s="126"/>
      <c r="AK131" s="126"/>
      <c r="AL131" s="126"/>
      <c r="AM131" s="126"/>
      <c r="AN131" s="126"/>
      <c r="AO131" s="126"/>
      <c r="AP131" s="126"/>
      <c r="AQ131" s="126"/>
      <c r="AR131" s="126"/>
      <c r="AS131" s="126"/>
      <c r="AT131" s="126"/>
      <c r="AU131" s="126"/>
      <c r="AV131" s="126"/>
      <c r="AW131" s="126"/>
      <c r="AX131" s="126"/>
      <c r="AY131" s="126"/>
      <c r="AZ131" s="126"/>
      <c r="BA131" s="126"/>
      <c r="BB131" s="126"/>
      <c r="BC131" s="126"/>
      <c r="BD131" s="126"/>
      <c r="BE131" s="126"/>
      <c r="BF131" s="126"/>
      <c r="BG131" s="126"/>
      <c r="BH131" s="126"/>
      <c r="BI131" s="126"/>
      <c r="BJ131" s="126"/>
      <c r="BK131" s="126"/>
      <c r="BL131" s="126"/>
      <c r="BM131" s="126"/>
      <c r="BN131" s="126"/>
      <c r="BO131" s="126"/>
      <c r="BP131" s="126"/>
      <c r="BQ131" s="126"/>
      <c r="BR131" s="126"/>
      <c r="BS131" s="126"/>
      <c r="BT131" s="126"/>
      <c r="BU131" s="126"/>
      <c r="BV131" s="126"/>
      <c r="BW131" s="126"/>
      <c r="BX131" s="126"/>
      <c r="BY131" s="126"/>
      <c r="BZ131" s="126"/>
      <c r="CA131" s="126"/>
      <c r="CB131" s="126"/>
      <c r="CC131" s="126"/>
      <c r="CD131" s="126"/>
      <c r="CE131" s="126"/>
      <c r="CF131" s="126"/>
      <c r="CG131" s="126"/>
      <c r="CH131" s="126"/>
      <c r="CI131" s="126"/>
      <c r="CJ131" s="126"/>
      <c r="CK131" s="126"/>
      <c r="CL131" s="126"/>
      <c r="CM131" s="126"/>
      <c r="CN131" s="126"/>
      <c r="CO131" s="126"/>
      <c r="CP131" s="126"/>
      <c r="CQ131" s="126"/>
      <c r="CR131" s="126"/>
      <c r="CS131" s="126"/>
      <c r="CT131" s="126"/>
      <c r="CU131" s="126"/>
      <c r="CV131" s="126"/>
      <c r="CW131" s="126"/>
      <c r="CX131" s="126"/>
      <c r="CY131" s="126"/>
      <c r="CZ131" s="126"/>
      <c r="DA131" s="126"/>
      <c r="DB131" s="126"/>
      <c r="DC131" s="126"/>
      <c r="EQ131" s="128"/>
      <c r="ER131" s="128"/>
      <c r="ES131" s="128"/>
      <c r="ET131" s="128"/>
      <c r="EU131" s="128"/>
      <c r="EV131" s="128"/>
      <c r="EW131" s="128"/>
      <c r="EX131" s="128"/>
      <c r="EY131" s="128"/>
      <c r="EZ131" s="128"/>
      <c r="FA131" s="128"/>
      <c r="FB131" s="128"/>
      <c r="FC131" s="128"/>
      <c r="FD131" s="128"/>
      <c r="FE131" s="128"/>
      <c r="FF131" s="128"/>
      <c r="FG131" s="128"/>
      <c r="FH131" s="323"/>
    </row>
    <row r="132" spans="1:192">
      <c r="AA132" s="126"/>
      <c r="AB132" s="126"/>
      <c r="AC132" s="126"/>
      <c r="AD132" s="126"/>
      <c r="AE132" s="126"/>
      <c r="AF132" s="126"/>
      <c r="AG132" s="126"/>
      <c r="AH132" s="126"/>
      <c r="AI132" s="126"/>
      <c r="AJ132" s="126"/>
      <c r="AK132" s="126"/>
      <c r="AL132" s="126"/>
      <c r="AM132" s="126"/>
      <c r="AN132" s="126"/>
      <c r="AO132" s="126"/>
      <c r="AP132" s="126"/>
      <c r="AQ132" s="126"/>
      <c r="AR132" s="126"/>
      <c r="AS132" s="126"/>
      <c r="AT132" s="126"/>
      <c r="AU132" s="126"/>
      <c r="AV132" s="126"/>
      <c r="AW132" s="126"/>
      <c r="AX132" s="126"/>
      <c r="AY132" s="126"/>
      <c r="AZ132" s="126"/>
      <c r="BA132" s="126"/>
      <c r="BB132" s="126"/>
      <c r="BC132" s="126"/>
      <c r="BD132" s="126"/>
      <c r="BE132" s="126"/>
      <c r="BF132" s="126"/>
      <c r="BG132" s="126"/>
      <c r="BH132" s="126"/>
      <c r="BI132" s="126"/>
      <c r="BJ132" s="126"/>
      <c r="BK132" s="126"/>
      <c r="BL132" s="126"/>
      <c r="BM132" s="126"/>
      <c r="BN132" s="126"/>
      <c r="BO132" s="126"/>
      <c r="BP132" s="126"/>
      <c r="BQ132" s="126"/>
      <c r="BR132" s="126"/>
      <c r="BS132" s="126"/>
      <c r="BT132" s="126"/>
      <c r="BU132" s="126"/>
      <c r="BV132" s="126"/>
      <c r="BW132" s="126"/>
      <c r="BX132" s="126"/>
      <c r="BY132" s="126"/>
      <c r="BZ132" s="126"/>
      <c r="CA132" s="126"/>
      <c r="CB132" s="126"/>
      <c r="CC132" s="126"/>
      <c r="CD132" s="126"/>
      <c r="CE132" s="126"/>
      <c r="CF132" s="126"/>
      <c r="CG132" s="126"/>
      <c r="CH132" s="126"/>
      <c r="CI132" s="126"/>
      <c r="CJ132" s="126"/>
      <c r="CK132" s="126"/>
      <c r="CL132" s="126"/>
      <c r="CM132" s="126"/>
      <c r="CN132" s="126"/>
      <c r="CO132" s="126"/>
      <c r="CP132" s="126"/>
      <c r="CQ132" s="126"/>
      <c r="CR132" s="126"/>
      <c r="CS132" s="126"/>
      <c r="CT132" s="126"/>
      <c r="CU132" s="126"/>
      <c r="CV132" s="126"/>
      <c r="CW132" s="126"/>
      <c r="CX132" s="126"/>
      <c r="CY132" s="126"/>
      <c r="CZ132" s="126"/>
      <c r="DA132" s="126"/>
      <c r="DB132" s="126"/>
      <c r="DC132" s="126"/>
      <c r="EQ132" s="128"/>
      <c r="ER132" s="128"/>
      <c r="ES132" s="128"/>
      <c r="ET132" s="128"/>
      <c r="EU132" s="128"/>
      <c r="EV132" s="128"/>
      <c r="EW132" s="128"/>
      <c r="EX132" s="128"/>
      <c r="EY132" s="128"/>
      <c r="EZ132" s="128"/>
      <c r="FA132" s="128"/>
      <c r="FB132" s="128"/>
      <c r="FC132" s="128"/>
      <c r="FD132" s="128"/>
      <c r="FE132" s="128"/>
      <c r="FF132" s="128"/>
      <c r="FG132" s="128"/>
    </row>
    <row r="133" spans="1:192">
      <c r="AA133" s="126"/>
      <c r="AB133" s="126"/>
      <c r="AC133" s="126"/>
      <c r="AD133" s="126"/>
      <c r="AE133" s="126"/>
      <c r="AF133" s="126"/>
      <c r="AG133" s="126"/>
      <c r="AH133" s="126"/>
      <c r="AI133" s="126"/>
      <c r="AJ133" s="126"/>
      <c r="AK133" s="126"/>
      <c r="AL133" s="126"/>
      <c r="AM133" s="126"/>
      <c r="AN133" s="126"/>
      <c r="AO133" s="126"/>
      <c r="AP133" s="126"/>
      <c r="AQ133" s="126"/>
      <c r="AR133" s="126"/>
      <c r="AS133" s="126"/>
      <c r="AT133" s="126"/>
      <c r="AU133" s="126"/>
      <c r="AV133" s="126"/>
      <c r="AW133" s="126"/>
      <c r="AX133" s="126"/>
      <c r="AY133" s="126"/>
      <c r="AZ133" s="126"/>
      <c r="BA133" s="126"/>
      <c r="BB133" s="126"/>
      <c r="BC133" s="126"/>
      <c r="BD133" s="126"/>
      <c r="BE133" s="126"/>
      <c r="BF133" s="126"/>
      <c r="BG133" s="126"/>
      <c r="BH133" s="126"/>
      <c r="BI133" s="126"/>
      <c r="BJ133" s="126"/>
      <c r="BK133" s="126"/>
      <c r="BL133" s="126"/>
      <c r="BM133" s="126"/>
      <c r="BN133" s="126"/>
      <c r="BO133" s="126"/>
      <c r="BP133" s="126"/>
      <c r="BQ133" s="126"/>
      <c r="BR133" s="126"/>
      <c r="BS133" s="126"/>
      <c r="BT133" s="126"/>
      <c r="BU133" s="126"/>
      <c r="BV133" s="126"/>
      <c r="BW133" s="126"/>
      <c r="BX133" s="126"/>
      <c r="BY133" s="126"/>
      <c r="BZ133" s="126"/>
      <c r="CA133" s="126"/>
      <c r="CB133" s="126"/>
      <c r="CC133" s="126"/>
      <c r="CD133" s="126"/>
      <c r="CE133" s="126"/>
      <c r="CF133" s="126"/>
      <c r="CG133" s="126"/>
      <c r="CH133" s="126"/>
      <c r="CI133" s="126"/>
      <c r="CJ133" s="126"/>
      <c r="CK133" s="126"/>
      <c r="CL133" s="126"/>
      <c r="CM133" s="126"/>
      <c r="CN133" s="126"/>
      <c r="CO133" s="126"/>
      <c r="CP133" s="126"/>
      <c r="CQ133" s="126"/>
      <c r="CR133" s="126"/>
      <c r="CS133" s="126"/>
      <c r="CT133" s="126"/>
      <c r="CU133" s="126"/>
      <c r="CV133" s="126"/>
      <c r="CW133" s="126"/>
      <c r="CX133" s="126"/>
      <c r="CY133" s="126"/>
      <c r="CZ133" s="126"/>
      <c r="DA133" s="126"/>
      <c r="DB133" s="126"/>
      <c r="DC133" s="126"/>
      <c r="EO133" s="297"/>
      <c r="EQ133" s="128"/>
      <c r="ER133" s="128"/>
      <c r="ES133" s="128"/>
      <c r="ET133" s="128"/>
      <c r="EU133" s="128"/>
      <c r="EV133" s="128"/>
      <c r="EW133" s="128"/>
      <c r="EX133" s="128"/>
      <c r="EY133" s="128"/>
      <c r="EZ133" s="128"/>
      <c r="FA133" s="128"/>
      <c r="FB133" s="128"/>
      <c r="FC133" s="128"/>
      <c r="FD133" s="128"/>
      <c r="FE133" s="128"/>
      <c r="FF133" s="128"/>
      <c r="FG133" s="128"/>
    </row>
    <row r="134" spans="1:192">
      <c r="AA134" s="126"/>
      <c r="AB134" s="126"/>
      <c r="AC134" s="126"/>
      <c r="AD134" s="126"/>
      <c r="AE134" s="126"/>
      <c r="AF134" s="126"/>
      <c r="AG134" s="126"/>
      <c r="AH134" s="126"/>
      <c r="AI134" s="126"/>
      <c r="AJ134" s="126"/>
      <c r="AK134" s="126"/>
      <c r="AL134" s="126"/>
      <c r="AM134" s="126"/>
      <c r="AN134" s="126"/>
      <c r="AO134" s="126"/>
      <c r="AP134" s="126"/>
      <c r="AQ134" s="126"/>
      <c r="AR134" s="126"/>
      <c r="AS134" s="126"/>
      <c r="AT134" s="126"/>
      <c r="AU134" s="126"/>
      <c r="AV134" s="126"/>
      <c r="AW134" s="126"/>
      <c r="AX134" s="126"/>
      <c r="AY134" s="126"/>
      <c r="AZ134" s="126"/>
      <c r="BA134" s="126"/>
      <c r="BB134" s="126"/>
      <c r="BC134" s="126"/>
      <c r="BD134" s="126"/>
      <c r="BE134" s="126"/>
      <c r="BF134" s="126"/>
      <c r="BG134" s="126"/>
      <c r="BH134" s="126"/>
      <c r="BI134" s="126"/>
      <c r="BJ134" s="126"/>
      <c r="BK134" s="126"/>
      <c r="BL134" s="126"/>
      <c r="BM134" s="126"/>
      <c r="BN134" s="126"/>
      <c r="BO134" s="126"/>
      <c r="BP134" s="126"/>
      <c r="BQ134" s="126"/>
      <c r="BR134" s="126"/>
      <c r="BS134" s="126"/>
      <c r="BT134" s="126"/>
      <c r="BU134" s="126"/>
      <c r="BV134" s="126"/>
      <c r="BW134" s="126"/>
      <c r="BX134" s="126"/>
      <c r="BY134" s="126"/>
      <c r="BZ134" s="126"/>
      <c r="CA134" s="126"/>
      <c r="CB134" s="126"/>
      <c r="CC134" s="126"/>
      <c r="CD134" s="126"/>
      <c r="CE134" s="126"/>
      <c r="CF134" s="126"/>
      <c r="CG134" s="126"/>
      <c r="CH134" s="126"/>
      <c r="CI134" s="126"/>
      <c r="CJ134" s="126"/>
      <c r="CK134" s="126"/>
      <c r="CL134" s="126"/>
      <c r="CM134" s="126"/>
      <c r="CN134" s="126"/>
      <c r="CO134" s="126"/>
      <c r="CP134" s="126"/>
      <c r="CQ134" s="126"/>
      <c r="CR134" s="126"/>
      <c r="CS134" s="126"/>
      <c r="CT134" s="126"/>
      <c r="CU134" s="126"/>
      <c r="CV134" s="126"/>
      <c r="CW134" s="126"/>
      <c r="CX134" s="126"/>
      <c r="CY134" s="126"/>
      <c r="CZ134" s="126"/>
      <c r="DA134" s="126"/>
      <c r="DB134" s="126"/>
      <c r="DC134" s="126"/>
      <c r="EQ134" s="128"/>
      <c r="ER134" s="128"/>
      <c r="ES134" s="128"/>
      <c r="ET134" s="128"/>
      <c r="EU134" s="128"/>
      <c r="EV134" s="128"/>
      <c r="EW134" s="128"/>
      <c r="EX134" s="128"/>
      <c r="EY134" s="128"/>
      <c r="EZ134" s="128"/>
      <c r="FA134" s="128"/>
      <c r="FB134" s="128"/>
      <c r="FC134" s="128"/>
      <c r="FD134" s="128"/>
      <c r="FE134" s="128"/>
      <c r="FF134" s="128"/>
      <c r="FG134" s="128"/>
    </row>
    <row r="135" spans="1:192">
      <c r="AA135" s="126"/>
      <c r="AB135" s="126"/>
      <c r="AC135" s="126"/>
      <c r="AD135" s="126"/>
      <c r="AE135" s="126"/>
      <c r="AF135" s="126"/>
      <c r="AG135" s="126"/>
      <c r="AH135" s="126"/>
      <c r="AI135" s="126"/>
      <c r="AJ135" s="126"/>
      <c r="AK135" s="126"/>
      <c r="AL135" s="126"/>
      <c r="AM135" s="126"/>
      <c r="AN135" s="126"/>
      <c r="AO135" s="126"/>
      <c r="AP135" s="126"/>
      <c r="AQ135" s="126"/>
      <c r="AR135" s="126"/>
      <c r="AS135" s="126"/>
      <c r="AT135" s="126"/>
      <c r="AU135" s="126"/>
      <c r="AV135" s="126"/>
      <c r="AW135" s="126"/>
      <c r="AX135" s="126"/>
      <c r="AY135" s="126"/>
      <c r="AZ135" s="126"/>
      <c r="BA135" s="126"/>
      <c r="BB135" s="126"/>
      <c r="BC135" s="126"/>
      <c r="BD135" s="126"/>
      <c r="BE135" s="126"/>
      <c r="BF135" s="126"/>
      <c r="BG135" s="126"/>
      <c r="BH135" s="126"/>
      <c r="BI135" s="126"/>
      <c r="BJ135" s="126"/>
      <c r="BK135" s="126"/>
      <c r="BL135" s="126"/>
      <c r="BM135" s="126"/>
      <c r="BN135" s="126"/>
      <c r="BO135" s="126"/>
      <c r="BP135" s="126"/>
      <c r="BQ135" s="126"/>
      <c r="BR135" s="126"/>
      <c r="BS135" s="126"/>
      <c r="BT135" s="126"/>
      <c r="BU135" s="126"/>
      <c r="BV135" s="126"/>
      <c r="BW135" s="126"/>
      <c r="BX135" s="126"/>
      <c r="BY135" s="126"/>
      <c r="BZ135" s="126"/>
      <c r="CA135" s="126"/>
      <c r="CB135" s="126"/>
      <c r="CC135" s="126"/>
      <c r="CD135" s="126"/>
      <c r="CE135" s="126"/>
      <c r="CF135" s="126"/>
      <c r="CG135" s="126"/>
      <c r="CH135" s="126"/>
      <c r="CI135" s="126"/>
      <c r="CJ135" s="126"/>
      <c r="CK135" s="126"/>
      <c r="CL135" s="126"/>
      <c r="CM135" s="126"/>
      <c r="CN135" s="126"/>
      <c r="CO135" s="126"/>
      <c r="CP135" s="126"/>
      <c r="CQ135" s="126"/>
      <c r="CR135" s="126"/>
      <c r="CS135" s="126"/>
      <c r="CT135" s="126"/>
      <c r="CU135" s="126"/>
      <c r="CV135" s="126"/>
      <c r="CW135" s="126"/>
      <c r="CX135" s="126"/>
      <c r="CY135" s="126"/>
      <c r="CZ135" s="126"/>
      <c r="DA135" s="126"/>
      <c r="DB135" s="126"/>
      <c r="DC135" s="126"/>
      <c r="EQ135" s="128"/>
      <c r="ER135" s="128"/>
      <c r="ES135" s="128"/>
      <c r="ET135" s="128"/>
      <c r="EU135" s="128"/>
      <c r="EV135" s="128"/>
      <c r="EW135" s="128"/>
      <c r="EX135" s="128"/>
      <c r="EY135" s="128"/>
      <c r="EZ135" s="128"/>
      <c r="FA135" s="128"/>
      <c r="FB135" s="128"/>
      <c r="FC135" s="128"/>
      <c r="FD135" s="128"/>
      <c r="FE135" s="128"/>
      <c r="FF135" s="128"/>
      <c r="FG135" s="128"/>
    </row>
    <row r="136" spans="1:192">
      <c r="AA136" s="126"/>
      <c r="AB136" s="126"/>
      <c r="AC136" s="126"/>
      <c r="AD136" s="126"/>
      <c r="AE136" s="126"/>
      <c r="AF136" s="126"/>
      <c r="AG136" s="126"/>
      <c r="AH136" s="126"/>
      <c r="AI136" s="126"/>
      <c r="AJ136" s="126"/>
      <c r="AK136" s="126"/>
      <c r="AL136" s="126"/>
      <c r="AM136" s="126"/>
      <c r="AN136" s="126"/>
      <c r="AO136" s="126"/>
      <c r="AP136" s="126"/>
      <c r="AQ136" s="126"/>
      <c r="AR136" s="126"/>
      <c r="AS136" s="126"/>
      <c r="AT136" s="126"/>
      <c r="AU136" s="126"/>
      <c r="AV136" s="126"/>
      <c r="AW136" s="126"/>
      <c r="AX136" s="126"/>
      <c r="AY136" s="126"/>
      <c r="AZ136" s="126"/>
      <c r="BA136" s="126"/>
      <c r="BB136" s="126"/>
      <c r="BC136" s="126"/>
      <c r="BD136" s="126"/>
      <c r="BE136" s="126"/>
      <c r="BF136" s="126"/>
      <c r="BG136" s="126"/>
      <c r="BH136" s="126"/>
      <c r="BI136" s="126"/>
      <c r="BJ136" s="126"/>
      <c r="BK136" s="126"/>
      <c r="BL136" s="126"/>
      <c r="BM136" s="126"/>
      <c r="BN136" s="126"/>
      <c r="BO136" s="126"/>
      <c r="BP136" s="126"/>
      <c r="BQ136" s="126"/>
      <c r="BR136" s="126"/>
      <c r="BS136" s="126"/>
      <c r="BT136" s="126"/>
      <c r="BU136" s="126"/>
      <c r="BV136" s="126"/>
      <c r="BW136" s="126"/>
      <c r="BX136" s="126"/>
      <c r="BY136" s="126"/>
      <c r="BZ136" s="126"/>
      <c r="CA136" s="126"/>
      <c r="CB136" s="126"/>
      <c r="CC136" s="126"/>
      <c r="CD136" s="126"/>
      <c r="CE136" s="126"/>
      <c r="CF136" s="126"/>
      <c r="CG136" s="126"/>
      <c r="CH136" s="126"/>
      <c r="CI136" s="126"/>
      <c r="CJ136" s="126"/>
      <c r="CK136" s="126"/>
      <c r="CL136" s="126"/>
      <c r="CM136" s="126"/>
      <c r="CN136" s="126"/>
      <c r="CO136" s="126"/>
      <c r="CP136" s="126"/>
      <c r="CQ136" s="126"/>
      <c r="CR136" s="126"/>
      <c r="CS136" s="126"/>
      <c r="CT136" s="126"/>
      <c r="CU136" s="126"/>
      <c r="CV136" s="126"/>
      <c r="CW136" s="126"/>
      <c r="CX136" s="126"/>
      <c r="CY136" s="126"/>
      <c r="CZ136" s="126"/>
      <c r="DA136" s="126"/>
      <c r="DB136" s="126"/>
      <c r="DC136" s="126"/>
      <c r="EQ136" s="128"/>
      <c r="ER136" s="128"/>
      <c r="ES136" s="128"/>
      <c r="ET136" s="128"/>
      <c r="EU136" s="128"/>
      <c r="EV136" s="128"/>
      <c r="EW136" s="128"/>
      <c r="EX136" s="128"/>
      <c r="EY136" s="128"/>
      <c r="EZ136" s="128"/>
      <c r="FA136" s="128"/>
      <c r="FB136" s="128"/>
      <c r="FC136" s="128"/>
      <c r="FD136" s="128"/>
      <c r="FE136" s="128"/>
      <c r="FF136" s="128"/>
      <c r="FG136" s="128"/>
    </row>
    <row r="137" spans="1:192">
      <c r="AA137" s="126"/>
      <c r="AB137" s="126"/>
      <c r="AC137" s="126"/>
      <c r="AD137" s="126"/>
      <c r="AE137" s="126"/>
      <c r="AF137" s="126"/>
      <c r="AG137" s="126"/>
      <c r="AH137" s="126"/>
      <c r="AI137" s="126"/>
      <c r="AJ137" s="126"/>
      <c r="AK137" s="126"/>
      <c r="AL137" s="126"/>
      <c r="AM137" s="126"/>
      <c r="AN137" s="126"/>
      <c r="AO137" s="126"/>
      <c r="AP137" s="126"/>
      <c r="AQ137" s="126"/>
      <c r="AR137" s="126"/>
      <c r="AS137" s="126"/>
      <c r="AT137" s="126"/>
      <c r="AU137" s="126"/>
      <c r="AV137" s="126"/>
      <c r="AW137" s="126"/>
      <c r="AX137" s="126"/>
      <c r="AY137" s="126"/>
      <c r="AZ137" s="126"/>
      <c r="BA137" s="126"/>
      <c r="BB137" s="126"/>
      <c r="BC137" s="126"/>
      <c r="BD137" s="126"/>
      <c r="BE137" s="126"/>
      <c r="BF137" s="126"/>
      <c r="BG137" s="126"/>
      <c r="BH137" s="126"/>
      <c r="BI137" s="126"/>
      <c r="BJ137" s="126"/>
      <c r="BK137" s="126"/>
      <c r="BL137" s="126"/>
      <c r="BM137" s="126"/>
      <c r="BN137" s="126"/>
      <c r="BO137" s="126"/>
      <c r="BP137" s="126"/>
      <c r="BQ137" s="126"/>
      <c r="BR137" s="126"/>
      <c r="BS137" s="126"/>
      <c r="BT137" s="126"/>
      <c r="BU137" s="126"/>
      <c r="BV137" s="126"/>
      <c r="BW137" s="126"/>
      <c r="BX137" s="126"/>
      <c r="BY137" s="126"/>
      <c r="BZ137" s="126"/>
      <c r="CA137" s="126"/>
      <c r="CB137" s="126"/>
      <c r="CC137" s="126"/>
      <c r="CD137" s="126"/>
      <c r="CE137" s="126"/>
      <c r="CF137" s="126"/>
      <c r="CG137" s="126"/>
      <c r="CH137" s="126"/>
      <c r="CI137" s="126"/>
      <c r="CJ137" s="126"/>
      <c r="CK137" s="126"/>
      <c r="CL137" s="126"/>
      <c r="CM137" s="126"/>
      <c r="CN137" s="126"/>
      <c r="CO137" s="126"/>
      <c r="CP137" s="126"/>
      <c r="CQ137" s="126"/>
      <c r="CR137" s="126"/>
      <c r="CS137" s="126"/>
      <c r="CT137" s="126"/>
      <c r="CU137" s="126"/>
      <c r="CV137" s="126"/>
      <c r="CW137" s="126"/>
      <c r="CX137" s="126"/>
      <c r="CY137" s="126"/>
      <c r="CZ137" s="126"/>
      <c r="DA137" s="126"/>
      <c r="DB137" s="126"/>
      <c r="DC137" s="126"/>
      <c r="EQ137" s="128"/>
      <c r="ER137" s="128"/>
      <c r="ES137" s="128"/>
      <c r="ET137" s="128"/>
      <c r="EU137" s="128"/>
      <c r="EV137" s="128"/>
      <c r="EW137" s="128"/>
      <c r="EX137" s="128"/>
      <c r="EY137" s="128"/>
      <c r="EZ137" s="128"/>
      <c r="FA137" s="128"/>
      <c r="FB137" s="128"/>
      <c r="FC137" s="128"/>
      <c r="FD137" s="128"/>
      <c r="FE137" s="128"/>
      <c r="FF137" s="128"/>
      <c r="FG137" s="128"/>
    </row>
    <row r="138" spans="1:192">
      <c r="AA138" s="126"/>
      <c r="AB138" s="126"/>
      <c r="AC138" s="126"/>
      <c r="AD138" s="126"/>
      <c r="AE138" s="126"/>
      <c r="AF138" s="126"/>
      <c r="AG138" s="126"/>
      <c r="AH138" s="126"/>
      <c r="AI138" s="126"/>
      <c r="AJ138" s="126"/>
      <c r="AK138" s="126"/>
      <c r="AL138" s="126"/>
      <c r="AM138" s="126"/>
      <c r="AN138" s="126"/>
      <c r="AO138" s="126"/>
      <c r="AP138" s="126"/>
      <c r="AQ138" s="126"/>
      <c r="AR138" s="126"/>
      <c r="AS138" s="126"/>
      <c r="AT138" s="126"/>
      <c r="AU138" s="126"/>
      <c r="AV138" s="126"/>
      <c r="AW138" s="126"/>
      <c r="AX138" s="126"/>
      <c r="AY138" s="126"/>
      <c r="AZ138" s="126"/>
      <c r="BA138" s="126"/>
      <c r="BB138" s="126"/>
      <c r="BC138" s="126"/>
      <c r="BD138" s="126"/>
      <c r="BE138" s="126"/>
      <c r="BF138" s="126"/>
      <c r="BG138" s="126"/>
      <c r="BH138" s="126"/>
      <c r="BI138" s="126"/>
      <c r="BJ138" s="126"/>
      <c r="BK138" s="126"/>
      <c r="BL138" s="126"/>
      <c r="BM138" s="126"/>
      <c r="BN138" s="126"/>
      <c r="BO138" s="126"/>
      <c r="BP138" s="126"/>
      <c r="BQ138" s="126"/>
      <c r="BR138" s="126"/>
      <c r="BS138" s="126"/>
      <c r="BT138" s="126"/>
      <c r="BU138" s="126"/>
      <c r="BV138" s="126"/>
      <c r="BW138" s="126"/>
      <c r="BX138" s="126"/>
      <c r="BY138" s="126"/>
      <c r="BZ138" s="126"/>
      <c r="CA138" s="126"/>
      <c r="CB138" s="126"/>
      <c r="CC138" s="126"/>
      <c r="CD138" s="126"/>
      <c r="CE138" s="126"/>
      <c r="CF138" s="126"/>
      <c r="CG138" s="126"/>
      <c r="CH138" s="126"/>
      <c r="CI138" s="126"/>
      <c r="CJ138" s="126"/>
      <c r="CK138" s="126"/>
      <c r="CL138" s="126"/>
      <c r="CM138" s="126"/>
      <c r="CN138" s="126"/>
      <c r="CO138" s="126"/>
      <c r="CP138" s="126"/>
      <c r="CQ138" s="126"/>
      <c r="CR138" s="126"/>
      <c r="CS138" s="126"/>
      <c r="CT138" s="126"/>
      <c r="CU138" s="126"/>
      <c r="CV138" s="126"/>
      <c r="CW138" s="126"/>
      <c r="CX138" s="126"/>
      <c r="CY138" s="126"/>
      <c r="CZ138" s="126"/>
      <c r="DA138" s="126"/>
      <c r="DB138" s="126"/>
      <c r="DC138" s="126"/>
      <c r="EQ138" s="128"/>
      <c r="ER138" s="128"/>
      <c r="ES138" s="128"/>
      <c r="ET138" s="128"/>
      <c r="EU138" s="128"/>
      <c r="EV138" s="128"/>
      <c r="EW138" s="128"/>
      <c r="EX138" s="128"/>
      <c r="EY138" s="128"/>
      <c r="EZ138" s="128"/>
      <c r="FA138" s="128"/>
      <c r="FB138" s="128"/>
      <c r="FC138" s="128"/>
      <c r="FD138" s="128"/>
      <c r="FE138" s="128"/>
      <c r="FF138" s="128"/>
      <c r="FG138" s="128"/>
    </row>
    <row r="139" spans="1:192">
      <c r="AA139" s="126"/>
      <c r="AB139" s="126"/>
      <c r="AC139" s="126"/>
      <c r="AD139" s="126"/>
      <c r="AE139" s="126"/>
      <c r="AF139" s="126"/>
      <c r="AG139" s="126"/>
      <c r="AH139" s="126"/>
      <c r="AI139" s="126"/>
      <c r="AJ139" s="126"/>
      <c r="AK139" s="126"/>
      <c r="AL139" s="126"/>
      <c r="AM139" s="126"/>
      <c r="AN139" s="126"/>
      <c r="AO139" s="126"/>
      <c r="AP139" s="126"/>
      <c r="AQ139" s="126"/>
      <c r="AR139" s="126"/>
      <c r="AS139" s="126"/>
      <c r="AT139" s="126"/>
      <c r="AU139" s="126"/>
      <c r="AV139" s="126"/>
      <c r="AW139" s="126"/>
      <c r="AX139" s="126"/>
      <c r="AY139" s="126"/>
      <c r="AZ139" s="126"/>
      <c r="BA139" s="126"/>
      <c r="BB139" s="126"/>
      <c r="BC139" s="126"/>
      <c r="BD139" s="126"/>
      <c r="BE139" s="126"/>
      <c r="BF139" s="126"/>
      <c r="BG139" s="126"/>
      <c r="BH139" s="126"/>
      <c r="BI139" s="126"/>
      <c r="BJ139" s="126"/>
      <c r="BK139" s="126"/>
      <c r="BL139" s="126"/>
      <c r="BM139" s="126"/>
      <c r="BN139" s="126"/>
      <c r="BO139" s="126"/>
      <c r="BP139" s="126"/>
      <c r="BQ139" s="126"/>
      <c r="BR139" s="126"/>
      <c r="BS139" s="126"/>
      <c r="BT139" s="126"/>
      <c r="BU139" s="126"/>
      <c r="BV139" s="126"/>
      <c r="BW139" s="126"/>
      <c r="BX139" s="126"/>
      <c r="BY139" s="126"/>
      <c r="BZ139" s="126"/>
      <c r="CA139" s="126"/>
      <c r="CB139" s="126"/>
      <c r="CC139" s="126"/>
      <c r="CD139" s="126"/>
      <c r="CE139" s="126"/>
      <c r="CF139" s="126"/>
      <c r="CG139" s="126"/>
      <c r="CH139" s="126"/>
      <c r="CI139" s="126"/>
      <c r="CJ139" s="126"/>
      <c r="CK139" s="126"/>
      <c r="CL139" s="126"/>
      <c r="CM139" s="126"/>
      <c r="CN139" s="126"/>
      <c r="CO139" s="126"/>
      <c r="CP139" s="126"/>
      <c r="CQ139" s="126"/>
      <c r="CR139" s="126"/>
      <c r="CS139" s="126"/>
      <c r="CT139" s="126"/>
      <c r="CU139" s="126"/>
      <c r="CV139" s="126"/>
      <c r="CW139" s="126"/>
      <c r="CX139" s="126"/>
      <c r="CY139" s="126"/>
      <c r="CZ139" s="126"/>
      <c r="DA139" s="126"/>
      <c r="DB139" s="126"/>
      <c r="DC139" s="126"/>
      <c r="EQ139" s="128"/>
      <c r="ER139" s="128"/>
      <c r="ES139" s="128"/>
      <c r="ET139" s="128"/>
      <c r="EU139" s="128"/>
      <c r="EV139" s="128"/>
      <c r="EW139" s="128"/>
      <c r="EX139" s="128"/>
      <c r="EY139" s="128"/>
      <c r="EZ139" s="128"/>
      <c r="FA139" s="128"/>
      <c r="FB139" s="128"/>
      <c r="FC139" s="128"/>
      <c r="FD139" s="128"/>
      <c r="FE139" s="128"/>
      <c r="FF139" s="128"/>
      <c r="FG139" s="128"/>
    </row>
    <row r="140" spans="1:192">
      <c r="AA140" s="126"/>
      <c r="AB140" s="126"/>
      <c r="AC140" s="126"/>
      <c r="AD140" s="126"/>
      <c r="AE140" s="126"/>
      <c r="AF140" s="126"/>
      <c r="AG140" s="126"/>
      <c r="AH140" s="126"/>
      <c r="AI140" s="126"/>
      <c r="AJ140" s="126"/>
      <c r="AK140" s="126"/>
      <c r="AL140" s="126"/>
      <c r="AM140" s="126"/>
      <c r="AN140" s="126"/>
      <c r="AO140" s="126"/>
      <c r="AP140" s="126"/>
      <c r="AQ140" s="126"/>
      <c r="AR140" s="126"/>
      <c r="AS140" s="126"/>
      <c r="AT140" s="126"/>
      <c r="AU140" s="126"/>
      <c r="AV140" s="126"/>
      <c r="AW140" s="126"/>
      <c r="AX140" s="126"/>
      <c r="AY140" s="126"/>
      <c r="AZ140" s="126"/>
      <c r="BA140" s="126"/>
      <c r="BB140" s="126"/>
      <c r="BC140" s="126"/>
      <c r="BD140" s="126"/>
      <c r="BE140" s="126"/>
      <c r="BF140" s="126"/>
      <c r="BG140" s="126"/>
      <c r="BH140" s="126"/>
      <c r="BI140" s="126"/>
      <c r="BJ140" s="126"/>
      <c r="BK140" s="126"/>
      <c r="BL140" s="126"/>
      <c r="BM140" s="126"/>
      <c r="BN140" s="126"/>
      <c r="BO140" s="126"/>
      <c r="BP140" s="126"/>
      <c r="BQ140" s="126"/>
      <c r="BR140" s="126"/>
      <c r="BS140" s="126"/>
      <c r="BT140" s="126"/>
      <c r="BU140" s="126"/>
      <c r="BV140" s="126"/>
      <c r="BW140" s="126"/>
      <c r="BX140" s="126"/>
      <c r="BY140" s="126"/>
      <c r="BZ140" s="126"/>
      <c r="CA140" s="126"/>
      <c r="CB140" s="126"/>
      <c r="CC140" s="126"/>
      <c r="CD140" s="126"/>
      <c r="CE140" s="126"/>
      <c r="CF140" s="126"/>
      <c r="CG140" s="126"/>
      <c r="CH140" s="126"/>
      <c r="CI140" s="126"/>
      <c r="CJ140" s="126"/>
      <c r="CK140" s="126"/>
      <c r="CL140" s="126"/>
      <c r="CM140" s="126"/>
      <c r="CN140" s="126"/>
      <c r="CO140" s="126"/>
      <c r="CP140" s="126"/>
      <c r="CQ140" s="126"/>
      <c r="CR140" s="126"/>
      <c r="CS140" s="126"/>
      <c r="CT140" s="126"/>
      <c r="CU140" s="126"/>
      <c r="CV140" s="126"/>
      <c r="CW140" s="126"/>
      <c r="CX140" s="126"/>
      <c r="CY140" s="126"/>
      <c r="CZ140" s="126"/>
      <c r="DA140" s="126"/>
      <c r="DB140" s="126"/>
      <c r="DC140" s="126"/>
      <c r="EQ140" s="128"/>
      <c r="ER140" s="128"/>
      <c r="ES140" s="128"/>
      <c r="ET140" s="128"/>
      <c r="EU140" s="128"/>
      <c r="EV140" s="128"/>
      <c r="EW140" s="128"/>
      <c r="EX140" s="128"/>
      <c r="EY140" s="128"/>
      <c r="EZ140" s="128"/>
      <c r="FA140" s="128"/>
      <c r="FB140" s="128"/>
      <c r="FC140" s="128"/>
      <c r="FD140" s="128"/>
      <c r="FE140" s="128"/>
      <c r="FF140" s="128"/>
      <c r="FG140" s="128"/>
    </row>
    <row r="141" spans="1:192">
      <c r="AA141" s="126"/>
      <c r="AB141" s="126"/>
      <c r="AC141" s="126"/>
      <c r="AD141" s="126"/>
      <c r="AE141" s="126"/>
      <c r="AF141" s="126"/>
      <c r="AG141" s="126"/>
      <c r="AH141" s="126"/>
      <c r="AI141" s="126"/>
      <c r="AJ141" s="126"/>
      <c r="AK141" s="126"/>
      <c r="AL141" s="126"/>
      <c r="AM141" s="126"/>
      <c r="AN141" s="126"/>
      <c r="AO141" s="126"/>
      <c r="AP141" s="126"/>
      <c r="AQ141" s="126"/>
      <c r="AR141" s="126"/>
      <c r="AS141" s="126"/>
      <c r="AT141" s="126"/>
      <c r="AU141" s="126"/>
      <c r="AV141" s="126"/>
      <c r="AW141" s="126"/>
      <c r="AX141" s="126"/>
      <c r="AY141" s="126"/>
      <c r="AZ141" s="126"/>
      <c r="BA141" s="126"/>
      <c r="BB141" s="126"/>
      <c r="BC141" s="126"/>
      <c r="BD141" s="126"/>
      <c r="BE141" s="126"/>
      <c r="BF141" s="126"/>
      <c r="BG141" s="126"/>
      <c r="BH141" s="126"/>
      <c r="BI141" s="126"/>
      <c r="BJ141" s="126"/>
      <c r="BK141" s="126"/>
      <c r="BL141" s="126"/>
      <c r="BM141" s="126"/>
      <c r="BN141" s="126"/>
      <c r="BO141" s="126"/>
      <c r="BP141" s="126"/>
      <c r="BQ141" s="126"/>
      <c r="BR141" s="126"/>
      <c r="BS141" s="126"/>
      <c r="BT141" s="126"/>
      <c r="BU141" s="126"/>
      <c r="BV141" s="126"/>
      <c r="BW141" s="126"/>
      <c r="BX141" s="126"/>
      <c r="BY141" s="126"/>
      <c r="BZ141" s="126"/>
      <c r="CA141" s="126"/>
      <c r="CB141" s="126"/>
      <c r="CC141" s="126"/>
      <c r="CD141" s="126"/>
      <c r="CE141" s="126"/>
      <c r="CF141" s="126"/>
      <c r="CG141" s="126"/>
      <c r="CH141" s="126"/>
      <c r="CI141" s="126"/>
      <c r="CJ141" s="126"/>
      <c r="CK141" s="126"/>
      <c r="CL141" s="126"/>
      <c r="CM141" s="126"/>
      <c r="CN141" s="126"/>
      <c r="CO141" s="126"/>
      <c r="CP141" s="126"/>
      <c r="CQ141" s="126"/>
      <c r="CR141" s="126"/>
      <c r="CS141" s="126"/>
      <c r="CT141" s="126"/>
      <c r="CU141" s="126"/>
      <c r="CV141" s="126"/>
      <c r="CW141" s="126"/>
      <c r="CX141" s="126"/>
      <c r="CY141" s="126"/>
      <c r="CZ141" s="126"/>
      <c r="DA141" s="126"/>
      <c r="DB141" s="126"/>
      <c r="DC141" s="126"/>
      <c r="EQ141" s="128"/>
      <c r="ER141" s="128"/>
      <c r="ES141" s="128"/>
      <c r="ET141" s="128"/>
      <c r="EU141" s="128"/>
      <c r="EV141" s="128"/>
      <c r="EW141" s="128"/>
      <c r="EX141" s="128"/>
      <c r="EY141" s="128"/>
      <c r="EZ141" s="128"/>
      <c r="FA141" s="128"/>
      <c r="FB141" s="128"/>
      <c r="FC141" s="128"/>
      <c r="FD141" s="128"/>
      <c r="FE141" s="128"/>
      <c r="FF141" s="128"/>
      <c r="FG141" s="128"/>
    </row>
    <row r="142" spans="1:192"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126"/>
      <c r="BA142" s="126"/>
      <c r="BB142" s="126"/>
      <c r="BC142" s="126"/>
      <c r="BD142" s="126"/>
      <c r="BE142" s="126"/>
      <c r="BF142" s="126"/>
      <c r="BG142" s="126"/>
      <c r="BH142" s="126"/>
      <c r="BI142" s="126"/>
      <c r="BJ142" s="126"/>
      <c r="BK142" s="126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126"/>
      <c r="CI142" s="126"/>
      <c r="CJ142" s="126"/>
      <c r="CK142" s="126"/>
      <c r="CL142" s="126"/>
      <c r="CM142" s="126"/>
      <c r="CN142" s="126"/>
      <c r="CO142" s="126"/>
      <c r="CP142" s="126"/>
      <c r="CQ142" s="126"/>
      <c r="CR142" s="126"/>
      <c r="CS142" s="126"/>
      <c r="CT142" s="126"/>
      <c r="CU142" s="126"/>
      <c r="CV142" s="126"/>
      <c r="CW142" s="126"/>
      <c r="CX142" s="126"/>
      <c r="CY142" s="126"/>
      <c r="CZ142" s="126"/>
      <c r="DA142" s="126"/>
      <c r="DB142" s="126"/>
      <c r="DC142" s="126"/>
      <c r="EQ142" s="128"/>
      <c r="ER142" s="128"/>
      <c r="ES142" s="128"/>
      <c r="ET142" s="128"/>
      <c r="EU142" s="128"/>
      <c r="EV142" s="128"/>
      <c r="EW142" s="128"/>
      <c r="EX142" s="128"/>
      <c r="EY142" s="128"/>
      <c r="EZ142" s="128"/>
      <c r="FA142" s="128"/>
      <c r="FB142" s="128"/>
      <c r="FC142" s="128"/>
      <c r="FD142" s="128"/>
      <c r="FE142" s="128"/>
      <c r="FF142" s="128"/>
      <c r="FG142" s="128"/>
    </row>
    <row r="143" spans="1:192">
      <c r="AA143" s="126"/>
      <c r="AB143" s="126"/>
      <c r="AC143" s="126"/>
      <c r="AD143" s="126"/>
      <c r="AE143" s="126"/>
      <c r="AF143" s="126"/>
      <c r="AG143" s="126"/>
      <c r="AH143" s="126"/>
      <c r="AI143" s="126"/>
      <c r="AJ143" s="126"/>
      <c r="AK143" s="126"/>
      <c r="AL143" s="126"/>
      <c r="AM143" s="126"/>
      <c r="AN143" s="126"/>
      <c r="AO143" s="126"/>
      <c r="AP143" s="126"/>
      <c r="AQ143" s="126"/>
      <c r="AR143" s="126"/>
      <c r="AS143" s="126"/>
      <c r="AT143" s="126"/>
      <c r="AU143" s="126"/>
      <c r="AV143" s="126"/>
      <c r="AW143" s="126"/>
      <c r="AX143" s="126"/>
      <c r="AY143" s="126"/>
      <c r="AZ143" s="126"/>
      <c r="BA143" s="126"/>
      <c r="BB143" s="126"/>
      <c r="BC143" s="126"/>
      <c r="BD143" s="126"/>
      <c r="BE143" s="126"/>
      <c r="BF143" s="126"/>
      <c r="BG143" s="126"/>
      <c r="BH143" s="126"/>
      <c r="BI143" s="126"/>
      <c r="BJ143" s="126"/>
      <c r="BK143" s="126"/>
      <c r="BL143" s="126"/>
      <c r="BM143" s="126"/>
      <c r="BN143" s="126"/>
      <c r="BO143" s="126"/>
      <c r="BP143" s="126"/>
      <c r="BQ143" s="126"/>
      <c r="BR143" s="126"/>
      <c r="BS143" s="126"/>
      <c r="BT143" s="126"/>
      <c r="BU143" s="126"/>
      <c r="BV143" s="126"/>
      <c r="BW143" s="126"/>
      <c r="BX143" s="126"/>
      <c r="BY143" s="126"/>
      <c r="BZ143" s="126"/>
      <c r="CA143" s="126"/>
      <c r="CB143" s="126"/>
      <c r="CC143" s="126"/>
      <c r="CD143" s="126"/>
      <c r="CE143" s="126"/>
      <c r="CF143" s="126"/>
      <c r="CG143" s="126"/>
      <c r="CH143" s="126"/>
      <c r="CI143" s="126"/>
      <c r="CJ143" s="126"/>
      <c r="CK143" s="126"/>
      <c r="CL143" s="126"/>
      <c r="CM143" s="126"/>
      <c r="CN143" s="126"/>
      <c r="CO143" s="126"/>
      <c r="CP143" s="126"/>
      <c r="CQ143" s="126"/>
      <c r="CR143" s="126"/>
      <c r="CS143" s="126"/>
      <c r="CT143" s="126"/>
      <c r="CU143" s="126"/>
      <c r="CV143" s="126"/>
      <c r="CW143" s="126"/>
      <c r="CX143" s="126"/>
      <c r="CY143" s="126"/>
      <c r="CZ143" s="126"/>
      <c r="DA143" s="126"/>
      <c r="DB143" s="126"/>
      <c r="DC143" s="126"/>
      <c r="EQ143" s="128"/>
      <c r="ER143" s="128"/>
      <c r="ES143" s="128"/>
      <c r="ET143" s="128"/>
      <c r="EU143" s="128"/>
      <c r="EV143" s="128"/>
      <c r="EW143" s="128"/>
      <c r="EX143" s="128"/>
      <c r="EY143" s="128"/>
      <c r="EZ143" s="128"/>
      <c r="FA143" s="128"/>
      <c r="FB143" s="128"/>
      <c r="FC143" s="128"/>
      <c r="FD143" s="128"/>
      <c r="FE143" s="128"/>
      <c r="FF143" s="128"/>
      <c r="FG143" s="128"/>
    </row>
    <row r="144" spans="1:192">
      <c r="AA144" s="126"/>
      <c r="AB144" s="126"/>
      <c r="AC144" s="126"/>
      <c r="AD144" s="126"/>
      <c r="AE144" s="126"/>
      <c r="AF144" s="126"/>
      <c r="AG144" s="126"/>
      <c r="AH144" s="126"/>
      <c r="AI144" s="126"/>
      <c r="AJ144" s="126"/>
      <c r="AK144" s="126"/>
      <c r="AL144" s="126"/>
      <c r="AM144" s="126"/>
      <c r="AN144" s="126"/>
      <c r="AO144" s="126"/>
      <c r="AP144" s="126"/>
      <c r="AQ144" s="126"/>
      <c r="AR144" s="126"/>
      <c r="AS144" s="126"/>
      <c r="AT144" s="126"/>
      <c r="AU144" s="126"/>
      <c r="AV144" s="126"/>
      <c r="AW144" s="126"/>
      <c r="AX144" s="126"/>
      <c r="AY144" s="126"/>
      <c r="AZ144" s="126"/>
      <c r="BA144" s="126"/>
      <c r="BB144" s="126"/>
      <c r="BC144" s="126"/>
      <c r="BD144" s="126"/>
      <c r="BE144" s="126"/>
      <c r="BF144" s="126"/>
      <c r="BG144" s="126"/>
      <c r="BH144" s="126"/>
      <c r="BI144" s="126"/>
      <c r="BJ144" s="126"/>
      <c r="BK144" s="126"/>
      <c r="BL144" s="126"/>
      <c r="BM144" s="126"/>
      <c r="BN144" s="126"/>
      <c r="BO144" s="126"/>
      <c r="BP144" s="126"/>
      <c r="BQ144" s="126"/>
      <c r="BR144" s="126"/>
      <c r="BS144" s="126"/>
      <c r="BT144" s="126"/>
      <c r="BU144" s="126"/>
      <c r="BV144" s="126"/>
      <c r="BW144" s="126"/>
      <c r="BX144" s="126"/>
      <c r="BY144" s="126"/>
      <c r="BZ144" s="126"/>
      <c r="CA144" s="126"/>
      <c r="CB144" s="126"/>
      <c r="CC144" s="126"/>
      <c r="CD144" s="126"/>
      <c r="CE144" s="126"/>
      <c r="CF144" s="126"/>
      <c r="CG144" s="126"/>
      <c r="CH144" s="126"/>
      <c r="CI144" s="126"/>
      <c r="CJ144" s="126"/>
      <c r="CK144" s="126"/>
      <c r="CL144" s="126"/>
      <c r="CM144" s="126"/>
      <c r="CN144" s="126"/>
      <c r="CO144" s="126"/>
      <c r="CP144" s="126"/>
      <c r="CQ144" s="126"/>
      <c r="CR144" s="126"/>
      <c r="CS144" s="126"/>
      <c r="CT144" s="126"/>
      <c r="CU144" s="126"/>
      <c r="CV144" s="126"/>
      <c r="CW144" s="126"/>
      <c r="CX144" s="126"/>
      <c r="CY144" s="126"/>
      <c r="CZ144" s="126"/>
      <c r="DA144" s="126"/>
      <c r="DB144" s="126"/>
      <c r="DC144" s="126"/>
      <c r="EQ144" s="128"/>
      <c r="ER144" s="128"/>
      <c r="ES144" s="128"/>
      <c r="ET144" s="128"/>
      <c r="EU144" s="128"/>
      <c r="EV144" s="128"/>
      <c r="EW144" s="128"/>
      <c r="EX144" s="128"/>
      <c r="EY144" s="128"/>
      <c r="EZ144" s="128"/>
      <c r="FA144" s="128"/>
      <c r="FB144" s="128"/>
      <c r="FC144" s="128"/>
      <c r="FD144" s="128"/>
      <c r="FE144" s="128"/>
      <c r="FF144" s="128"/>
      <c r="FG144" s="128"/>
    </row>
    <row r="145" spans="27:163">
      <c r="AA145" s="126"/>
      <c r="AB145" s="126"/>
      <c r="AC145" s="126"/>
      <c r="AD145" s="126"/>
      <c r="AE145" s="126"/>
      <c r="AF145" s="126"/>
      <c r="AG145" s="126"/>
      <c r="AH145" s="126"/>
      <c r="AI145" s="126"/>
      <c r="AJ145" s="126"/>
      <c r="AK145" s="126"/>
      <c r="AL145" s="126"/>
      <c r="AM145" s="126"/>
      <c r="AN145" s="126"/>
      <c r="AO145" s="126"/>
      <c r="AP145" s="126"/>
      <c r="AQ145" s="126"/>
      <c r="AR145" s="126"/>
      <c r="AS145" s="126"/>
      <c r="AT145" s="126"/>
      <c r="AU145" s="126"/>
      <c r="AV145" s="126"/>
      <c r="AW145" s="126"/>
      <c r="AX145" s="126"/>
      <c r="AY145" s="126"/>
      <c r="AZ145" s="126"/>
      <c r="BA145" s="126"/>
      <c r="BB145" s="126"/>
      <c r="BC145" s="126"/>
      <c r="BD145" s="126"/>
      <c r="BE145" s="126"/>
      <c r="BF145" s="126"/>
      <c r="BG145" s="126"/>
      <c r="BH145" s="126"/>
      <c r="BI145" s="126"/>
      <c r="BJ145" s="126"/>
      <c r="BK145" s="126"/>
      <c r="BL145" s="126"/>
      <c r="BM145" s="126"/>
      <c r="BN145" s="126"/>
      <c r="BO145" s="126"/>
      <c r="BP145" s="126"/>
      <c r="BQ145" s="126"/>
      <c r="BR145" s="126"/>
      <c r="BS145" s="126"/>
      <c r="BT145" s="126"/>
      <c r="BU145" s="126"/>
      <c r="BV145" s="126"/>
      <c r="BW145" s="126"/>
      <c r="BX145" s="126"/>
      <c r="BY145" s="126"/>
      <c r="BZ145" s="126"/>
      <c r="CA145" s="126"/>
      <c r="CB145" s="126"/>
      <c r="CC145" s="126"/>
      <c r="CD145" s="126"/>
      <c r="CE145" s="126"/>
      <c r="CF145" s="126"/>
      <c r="CG145" s="126"/>
      <c r="CH145" s="126"/>
      <c r="CI145" s="126"/>
      <c r="CJ145" s="126"/>
      <c r="CK145" s="126"/>
      <c r="CL145" s="126"/>
      <c r="CM145" s="126"/>
      <c r="CN145" s="126"/>
      <c r="CO145" s="126"/>
      <c r="CP145" s="126"/>
      <c r="CQ145" s="126"/>
      <c r="CR145" s="126"/>
      <c r="CS145" s="126"/>
      <c r="CT145" s="126"/>
      <c r="CU145" s="126"/>
      <c r="CV145" s="126"/>
      <c r="CW145" s="126"/>
      <c r="CX145" s="126"/>
      <c r="CY145" s="126"/>
      <c r="CZ145" s="126"/>
      <c r="DA145" s="126"/>
      <c r="DB145" s="126"/>
      <c r="DC145" s="126"/>
      <c r="EQ145" s="128"/>
      <c r="ER145" s="128"/>
      <c r="ES145" s="128"/>
      <c r="ET145" s="128"/>
      <c r="EU145" s="128"/>
      <c r="EV145" s="128"/>
      <c r="EW145" s="128"/>
      <c r="EX145" s="128"/>
      <c r="EY145" s="128"/>
      <c r="EZ145" s="128"/>
      <c r="FA145" s="128"/>
      <c r="FB145" s="128"/>
      <c r="FC145" s="128"/>
      <c r="FD145" s="128"/>
      <c r="FE145" s="128"/>
      <c r="FF145" s="128"/>
      <c r="FG145" s="128"/>
    </row>
    <row r="146" spans="27:163">
      <c r="AA146" s="126"/>
      <c r="AB146" s="126"/>
      <c r="AC146" s="126"/>
      <c r="AD146" s="126"/>
      <c r="AE146" s="126"/>
      <c r="AF146" s="126"/>
      <c r="AG146" s="126"/>
      <c r="AH146" s="126"/>
      <c r="AI146" s="126"/>
      <c r="AJ146" s="126"/>
      <c r="AK146" s="126"/>
      <c r="AL146" s="126"/>
      <c r="AM146" s="126"/>
      <c r="AN146" s="126"/>
      <c r="AO146" s="126"/>
      <c r="AP146" s="126"/>
      <c r="AQ146" s="126"/>
      <c r="AR146" s="126"/>
      <c r="AS146" s="126"/>
      <c r="AT146" s="126"/>
      <c r="AU146" s="126"/>
      <c r="AV146" s="126"/>
      <c r="AW146" s="126"/>
      <c r="AX146" s="126"/>
      <c r="AY146" s="126"/>
      <c r="AZ146" s="126"/>
      <c r="BA146" s="126"/>
      <c r="BB146" s="126"/>
      <c r="BC146" s="126"/>
      <c r="BD146" s="126"/>
      <c r="BE146" s="126"/>
      <c r="BF146" s="126"/>
      <c r="BG146" s="126"/>
      <c r="BH146" s="126"/>
      <c r="BI146" s="126"/>
      <c r="BJ146" s="126"/>
      <c r="BK146" s="126"/>
      <c r="BL146" s="126"/>
      <c r="BM146" s="126"/>
      <c r="BN146" s="126"/>
      <c r="BO146" s="126"/>
      <c r="BP146" s="126"/>
      <c r="BQ146" s="126"/>
      <c r="BR146" s="126"/>
      <c r="BS146" s="126"/>
      <c r="BT146" s="126"/>
      <c r="BU146" s="126"/>
      <c r="BV146" s="126"/>
      <c r="BW146" s="126"/>
      <c r="BX146" s="126"/>
      <c r="BY146" s="126"/>
      <c r="BZ146" s="126"/>
      <c r="CA146" s="126"/>
      <c r="CB146" s="126"/>
      <c r="CC146" s="126"/>
      <c r="CD146" s="126"/>
      <c r="CE146" s="126"/>
      <c r="CF146" s="126"/>
      <c r="CG146" s="126"/>
      <c r="CH146" s="126"/>
      <c r="CI146" s="126"/>
      <c r="CJ146" s="126"/>
      <c r="CK146" s="126"/>
      <c r="CL146" s="126"/>
      <c r="CM146" s="126"/>
      <c r="CN146" s="126"/>
      <c r="CO146" s="126"/>
      <c r="CP146" s="126"/>
      <c r="CQ146" s="126"/>
      <c r="CR146" s="126"/>
      <c r="CS146" s="126"/>
      <c r="CT146" s="126"/>
      <c r="CU146" s="126"/>
      <c r="CV146" s="126"/>
      <c r="CW146" s="126"/>
      <c r="CX146" s="126"/>
      <c r="CY146" s="126"/>
      <c r="CZ146" s="126"/>
      <c r="DA146" s="126"/>
      <c r="DB146" s="126"/>
      <c r="DC146" s="126"/>
      <c r="EQ146" s="128"/>
      <c r="ER146" s="128"/>
      <c r="ES146" s="128"/>
      <c r="ET146" s="128"/>
      <c r="EU146" s="128"/>
      <c r="EV146" s="128"/>
      <c r="EW146" s="128"/>
      <c r="EX146" s="128"/>
      <c r="EY146" s="128"/>
      <c r="EZ146" s="128"/>
      <c r="FA146" s="128"/>
      <c r="FB146" s="128"/>
      <c r="FC146" s="128"/>
      <c r="FD146" s="128"/>
      <c r="FE146" s="128"/>
      <c r="FF146" s="128"/>
      <c r="FG146" s="128"/>
    </row>
    <row r="147" spans="27:163">
      <c r="AA147" s="126"/>
      <c r="AB147" s="126"/>
      <c r="AC147" s="126"/>
      <c r="AD147" s="126"/>
      <c r="AE147" s="126"/>
      <c r="AF147" s="126"/>
      <c r="AG147" s="126"/>
      <c r="AH147" s="126"/>
      <c r="AI147" s="126"/>
      <c r="AJ147" s="126"/>
      <c r="AK147" s="126"/>
      <c r="AL147" s="126"/>
      <c r="AM147" s="126"/>
      <c r="AN147" s="126"/>
      <c r="AO147" s="126"/>
      <c r="AP147" s="126"/>
      <c r="AQ147" s="126"/>
      <c r="AR147" s="126"/>
      <c r="AS147" s="126"/>
      <c r="AT147" s="126"/>
      <c r="AU147" s="126"/>
      <c r="AV147" s="126"/>
      <c r="AW147" s="126"/>
      <c r="AX147" s="126"/>
      <c r="AY147" s="126"/>
      <c r="AZ147" s="126"/>
      <c r="BA147" s="126"/>
      <c r="BB147" s="126"/>
      <c r="BC147" s="126"/>
      <c r="BD147" s="126"/>
      <c r="BE147" s="126"/>
      <c r="BF147" s="126"/>
      <c r="BG147" s="126"/>
      <c r="BH147" s="126"/>
      <c r="BI147" s="126"/>
      <c r="BJ147" s="126"/>
      <c r="BK147" s="126"/>
      <c r="BL147" s="126"/>
      <c r="BM147" s="126"/>
      <c r="BN147" s="126"/>
      <c r="BO147" s="126"/>
      <c r="BP147" s="126"/>
      <c r="BQ147" s="126"/>
      <c r="BR147" s="126"/>
      <c r="BS147" s="126"/>
      <c r="BT147" s="126"/>
      <c r="BU147" s="126"/>
      <c r="BV147" s="126"/>
      <c r="BW147" s="126"/>
      <c r="BX147" s="126"/>
      <c r="BY147" s="126"/>
      <c r="BZ147" s="126"/>
      <c r="CA147" s="126"/>
      <c r="CB147" s="126"/>
      <c r="CC147" s="126"/>
      <c r="CD147" s="126"/>
      <c r="CE147" s="126"/>
      <c r="CF147" s="126"/>
      <c r="CG147" s="126"/>
      <c r="CH147" s="126"/>
      <c r="CI147" s="126"/>
      <c r="CJ147" s="126"/>
      <c r="CK147" s="126"/>
      <c r="CL147" s="126"/>
      <c r="CM147" s="126"/>
      <c r="CN147" s="126"/>
      <c r="CO147" s="126"/>
      <c r="CP147" s="126"/>
      <c r="CQ147" s="126"/>
      <c r="CR147" s="126"/>
      <c r="CS147" s="126"/>
      <c r="CT147" s="126"/>
      <c r="CU147" s="126"/>
      <c r="CV147" s="126"/>
      <c r="CW147" s="126"/>
      <c r="CX147" s="126"/>
      <c r="CY147" s="126"/>
      <c r="CZ147" s="126"/>
      <c r="DA147" s="126"/>
      <c r="DB147" s="126"/>
      <c r="DC147" s="126"/>
      <c r="EQ147" s="128"/>
      <c r="ER147" s="128"/>
      <c r="ES147" s="128"/>
      <c r="ET147" s="128"/>
      <c r="EU147" s="128"/>
      <c r="EV147" s="128"/>
      <c r="EW147" s="128"/>
      <c r="EX147" s="128"/>
      <c r="EY147" s="128"/>
      <c r="EZ147" s="128"/>
      <c r="FA147" s="128"/>
      <c r="FB147" s="128"/>
      <c r="FC147" s="128"/>
      <c r="FD147" s="128"/>
      <c r="FE147" s="128"/>
      <c r="FF147" s="128"/>
      <c r="FG147" s="128"/>
    </row>
    <row r="148" spans="27:163">
      <c r="AA148" s="126"/>
      <c r="AB148" s="126"/>
      <c r="AC148" s="126"/>
      <c r="AD148" s="126"/>
      <c r="AE148" s="126"/>
      <c r="AF148" s="126"/>
      <c r="AG148" s="126"/>
      <c r="AH148" s="126"/>
      <c r="AI148" s="126"/>
      <c r="AJ148" s="126"/>
      <c r="AK148" s="126"/>
      <c r="AL148" s="126"/>
      <c r="AM148" s="126"/>
      <c r="AN148" s="126"/>
      <c r="AO148" s="126"/>
      <c r="AP148" s="126"/>
      <c r="AQ148" s="126"/>
      <c r="AR148" s="126"/>
      <c r="AS148" s="126"/>
      <c r="AT148" s="126"/>
      <c r="AU148" s="126"/>
      <c r="AV148" s="126"/>
      <c r="AW148" s="126"/>
      <c r="AX148" s="126"/>
      <c r="AY148" s="126"/>
      <c r="AZ148" s="126"/>
      <c r="BA148" s="126"/>
      <c r="BB148" s="126"/>
      <c r="BC148" s="126"/>
      <c r="BD148" s="126"/>
      <c r="BE148" s="126"/>
      <c r="BF148" s="126"/>
      <c r="BG148" s="126"/>
      <c r="BH148" s="126"/>
      <c r="BI148" s="126"/>
      <c r="BJ148" s="126"/>
      <c r="BK148" s="126"/>
      <c r="BL148" s="126"/>
      <c r="BM148" s="126"/>
      <c r="BN148" s="126"/>
      <c r="BO148" s="126"/>
      <c r="BP148" s="126"/>
      <c r="BQ148" s="126"/>
      <c r="BR148" s="126"/>
      <c r="BS148" s="126"/>
      <c r="BT148" s="126"/>
      <c r="BU148" s="126"/>
      <c r="BV148" s="126"/>
      <c r="BW148" s="126"/>
      <c r="BX148" s="126"/>
      <c r="BY148" s="126"/>
      <c r="BZ148" s="126"/>
      <c r="CA148" s="126"/>
      <c r="CB148" s="126"/>
      <c r="CC148" s="126"/>
      <c r="CD148" s="126"/>
      <c r="CE148" s="126"/>
      <c r="CF148" s="126"/>
      <c r="CG148" s="126"/>
      <c r="CH148" s="126"/>
      <c r="CI148" s="126"/>
      <c r="CJ148" s="126"/>
      <c r="CK148" s="126"/>
      <c r="CL148" s="126"/>
      <c r="CM148" s="126"/>
      <c r="CN148" s="126"/>
      <c r="CO148" s="126"/>
      <c r="CP148" s="126"/>
      <c r="CQ148" s="126"/>
      <c r="CR148" s="126"/>
      <c r="CS148" s="126"/>
      <c r="CT148" s="126"/>
      <c r="CU148" s="126"/>
      <c r="CV148" s="126"/>
      <c r="CW148" s="126"/>
      <c r="CX148" s="126"/>
      <c r="CY148" s="126"/>
      <c r="CZ148" s="126"/>
      <c r="DA148" s="126"/>
      <c r="DB148" s="126"/>
      <c r="DC148" s="126"/>
      <c r="EQ148" s="128"/>
      <c r="ER148" s="128"/>
      <c r="ES148" s="128"/>
      <c r="ET148" s="128"/>
      <c r="EU148" s="128"/>
      <c r="EV148" s="128"/>
      <c r="EW148" s="128"/>
      <c r="EX148" s="128"/>
      <c r="EY148" s="128"/>
      <c r="EZ148" s="128"/>
      <c r="FA148" s="128"/>
      <c r="FB148" s="128"/>
      <c r="FC148" s="128"/>
      <c r="FD148" s="128"/>
      <c r="FE148" s="128"/>
      <c r="FF148" s="128"/>
      <c r="FG148" s="128"/>
    </row>
    <row r="149" spans="27:163">
      <c r="AA149" s="126"/>
      <c r="AB149" s="126"/>
      <c r="AC149" s="126"/>
      <c r="AD149" s="126"/>
      <c r="AE149" s="126"/>
      <c r="AF149" s="126"/>
      <c r="AG149" s="126"/>
      <c r="AH149" s="126"/>
      <c r="AI149" s="126"/>
      <c r="AJ149" s="126"/>
      <c r="AK149" s="126"/>
      <c r="AL149" s="126"/>
      <c r="AM149" s="126"/>
      <c r="AN149" s="126"/>
      <c r="AO149" s="126"/>
      <c r="AP149" s="126"/>
      <c r="AQ149" s="126"/>
      <c r="AR149" s="126"/>
      <c r="AS149" s="126"/>
      <c r="AT149" s="126"/>
      <c r="AU149" s="126"/>
      <c r="AV149" s="126"/>
      <c r="AW149" s="126"/>
      <c r="AX149" s="126"/>
      <c r="AY149" s="126"/>
      <c r="AZ149" s="126"/>
      <c r="BA149" s="126"/>
      <c r="BB149" s="126"/>
      <c r="BC149" s="126"/>
      <c r="BD149" s="126"/>
      <c r="BE149" s="126"/>
      <c r="BF149" s="126"/>
      <c r="BG149" s="126"/>
      <c r="BH149" s="126"/>
      <c r="BI149" s="126"/>
      <c r="BJ149" s="126"/>
      <c r="BK149" s="126"/>
      <c r="BL149" s="126"/>
      <c r="BM149" s="126"/>
      <c r="BN149" s="126"/>
      <c r="BO149" s="126"/>
      <c r="BP149" s="126"/>
      <c r="BQ149" s="126"/>
      <c r="BR149" s="126"/>
      <c r="BS149" s="126"/>
      <c r="BT149" s="126"/>
      <c r="BU149" s="126"/>
      <c r="BV149" s="126"/>
      <c r="BW149" s="126"/>
      <c r="BX149" s="126"/>
      <c r="BY149" s="126"/>
      <c r="BZ149" s="126"/>
      <c r="CA149" s="126"/>
      <c r="CB149" s="126"/>
      <c r="CC149" s="126"/>
      <c r="CD149" s="126"/>
      <c r="CE149" s="126"/>
      <c r="CF149" s="126"/>
      <c r="CG149" s="126"/>
      <c r="CH149" s="126"/>
      <c r="CI149" s="126"/>
      <c r="CJ149" s="126"/>
      <c r="CK149" s="126"/>
      <c r="CL149" s="126"/>
      <c r="CM149" s="126"/>
      <c r="CN149" s="126"/>
      <c r="CO149" s="126"/>
      <c r="CP149" s="126"/>
      <c r="CQ149" s="126"/>
      <c r="CR149" s="126"/>
      <c r="CS149" s="126"/>
      <c r="CT149" s="126"/>
      <c r="CU149" s="126"/>
      <c r="CV149" s="126"/>
      <c r="CW149" s="126"/>
      <c r="CX149" s="126"/>
      <c r="CY149" s="126"/>
      <c r="CZ149" s="126"/>
      <c r="DA149" s="126"/>
      <c r="DB149" s="126"/>
      <c r="DC149" s="126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</row>
    <row r="150" spans="27:163">
      <c r="AA150" s="126"/>
      <c r="AB150" s="126"/>
      <c r="AC150" s="126"/>
      <c r="AD150" s="126"/>
      <c r="AE150" s="126"/>
      <c r="AF150" s="126"/>
      <c r="AG150" s="126"/>
      <c r="AH150" s="126"/>
      <c r="AI150" s="126"/>
      <c r="AJ150" s="126"/>
      <c r="AK150" s="126"/>
      <c r="AL150" s="126"/>
      <c r="AM150" s="126"/>
      <c r="AN150" s="126"/>
      <c r="AO150" s="126"/>
      <c r="AP150" s="126"/>
      <c r="AQ150" s="126"/>
      <c r="AR150" s="126"/>
      <c r="AS150" s="126"/>
      <c r="AT150" s="126"/>
      <c r="AU150" s="126"/>
      <c r="AV150" s="126"/>
      <c r="AW150" s="126"/>
      <c r="AX150" s="126"/>
      <c r="AY150" s="126"/>
      <c r="AZ150" s="126"/>
      <c r="BA150" s="126"/>
      <c r="BB150" s="126"/>
      <c r="BC150" s="126"/>
      <c r="BD150" s="126"/>
      <c r="BE150" s="126"/>
      <c r="BF150" s="126"/>
      <c r="BG150" s="126"/>
      <c r="BH150" s="126"/>
      <c r="BI150" s="126"/>
      <c r="BJ150" s="126"/>
      <c r="BK150" s="126"/>
      <c r="BL150" s="126"/>
      <c r="BM150" s="126"/>
      <c r="BN150" s="126"/>
      <c r="BO150" s="126"/>
      <c r="BP150" s="126"/>
      <c r="BQ150" s="126"/>
      <c r="BR150" s="126"/>
      <c r="BS150" s="126"/>
      <c r="BT150" s="126"/>
      <c r="BU150" s="126"/>
      <c r="BV150" s="126"/>
      <c r="BW150" s="126"/>
      <c r="BX150" s="126"/>
      <c r="BY150" s="126"/>
      <c r="BZ150" s="126"/>
      <c r="CA150" s="126"/>
      <c r="CB150" s="126"/>
      <c r="CC150" s="126"/>
      <c r="CD150" s="126"/>
      <c r="CE150" s="126"/>
      <c r="CF150" s="126"/>
      <c r="CG150" s="126"/>
      <c r="CH150" s="126"/>
      <c r="CI150" s="126"/>
      <c r="CJ150" s="126"/>
      <c r="CK150" s="126"/>
      <c r="CL150" s="126"/>
      <c r="CM150" s="126"/>
      <c r="CN150" s="126"/>
      <c r="CO150" s="126"/>
      <c r="CP150" s="126"/>
      <c r="CQ150" s="126"/>
      <c r="CR150" s="126"/>
      <c r="CS150" s="126"/>
      <c r="CT150" s="126"/>
      <c r="CU150" s="126"/>
      <c r="CV150" s="126"/>
      <c r="CW150" s="126"/>
      <c r="CX150" s="126"/>
      <c r="CY150" s="126"/>
      <c r="CZ150" s="126"/>
      <c r="DA150" s="126"/>
      <c r="DB150" s="126"/>
      <c r="DC150" s="126"/>
      <c r="EQ150" s="128"/>
      <c r="ER150" s="128"/>
      <c r="ES150" s="128"/>
      <c r="ET150" s="128"/>
      <c r="EU150" s="128"/>
      <c r="EV150" s="128"/>
      <c r="EW150" s="128"/>
      <c r="EX150" s="128"/>
      <c r="EY150" s="128"/>
      <c r="EZ150" s="128"/>
      <c r="FA150" s="128"/>
      <c r="FB150" s="128"/>
      <c r="FC150" s="128"/>
      <c r="FD150" s="128"/>
      <c r="FE150" s="128"/>
      <c r="FF150" s="128"/>
      <c r="FG150" s="128"/>
    </row>
    <row r="151" spans="27:163">
      <c r="AA151" s="126"/>
      <c r="AB151" s="126"/>
      <c r="AC151" s="126"/>
      <c r="AD151" s="126"/>
      <c r="AE151" s="126"/>
      <c r="AF151" s="126"/>
      <c r="AG151" s="126"/>
      <c r="AH151" s="126"/>
      <c r="AI151" s="126"/>
      <c r="AJ151" s="126"/>
      <c r="AK151" s="126"/>
      <c r="AL151" s="126"/>
      <c r="AM151" s="126"/>
      <c r="AN151" s="126"/>
      <c r="AO151" s="126"/>
      <c r="AP151" s="126"/>
      <c r="AQ151" s="126"/>
      <c r="AR151" s="126"/>
      <c r="AS151" s="126"/>
      <c r="AT151" s="126"/>
      <c r="AU151" s="126"/>
      <c r="AV151" s="126"/>
      <c r="AW151" s="126"/>
      <c r="AX151" s="126"/>
      <c r="AY151" s="126"/>
      <c r="AZ151" s="126"/>
      <c r="BA151" s="126"/>
      <c r="BB151" s="126"/>
      <c r="BC151" s="126"/>
      <c r="BD151" s="126"/>
      <c r="BE151" s="126"/>
      <c r="BF151" s="126"/>
      <c r="BG151" s="126"/>
      <c r="BH151" s="126"/>
      <c r="BI151" s="126"/>
      <c r="BJ151" s="126"/>
      <c r="BK151" s="126"/>
      <c r="BL151" s="126"/>
      <c r="BM151" s="126"/>
      <c r="BN151" s="126"/>
      <c r="BO151" s="126"/>
      <c r="BP151" s="126"/>
      <c r="BQ151" s="126"/>
      <c r="BR151" s="126"/>
      <c r="BS151" s="126"/>
      <c r="BT151" s="126"/>
      <c r="BU151" s="126"/>
      <c r="BV151" s="126"/>
      <c r="BW151" s="126"/>
      <c r="BX151" s="126"/>
      <c r="BY151" s="126"/>
      <c r="BZ151" s="126"/>
      <c r="CA151" s="126"/>
      <c r="CB151" s="126"/>
      <c r="CC151" s="126"/>
      <c r="CD151" s="126"/>
      <c r="CE151" s="126"/>
      <c r="CF151" s="126"/>
      <c r="CG151" s="126"/>
      <c r="CH151" s="126"/>
      <c r="CI151" s="126"/>
      <c r="CJ151" s="126"/>
      <c r="CK151" s="126"/>
      <c r="CL151" s="126"/>
      <c r="CM151" s="126"/>
      <c r="CN151" s="126"/>
      <c r="CO151" s="126"/>
      <c r="CP151" s="126"/>
      <c r="CQ151" s="126"/>
      <c r="CR151" s="126"/>
      <c r="CS151" s="126"/>
      <c r="CT151" s="126"/>
      <c r="CU151" s="126"/>
      <c r="CV151" s="126"/>
      <c r="CW151" s="126"/>
      <c r="CX151" s="126"/>
      <c r="CY151" s="126"/>
      <c r="CZ151" s="126"/>
      <c r="DA151" s="126"/>
      <c r="DB151" s="126"/>
      <c r="DC151" s="126"/>
      <c r="EQ151" s="128"/>
      <c r="ER151" s="128"/>
      <c r="ES151" s="128"/>
      <c r="ET151" s="128"/>
      <c r="EU151" s="128"/>
      <c r="EV151" s="128"/>
      <c r="EW151" s="128"/>
      <c r="EX151" s="128"/>
      <c r="EY151" s="128"/>
      <c r="EZ151" s="128"/>
      <c r="FA151" s="128"/>
      <c r="FB151" s="128"/>
      <c r="FC151" s="128"/>
      <c r="FD151" s="128"/>
      <c r="FE151" s="128"/>
      <c r="FF151" s="128"/>
      <c r="FG151" s="128"/>
    </row>
    <row r="152" spans="27:163">
      <c r="AA152" s="126"/>
      <c r="AB152" s="126"/>
      <c r="AC152" s="126"/>
      <c r="AD152" s="126"/>
      <c r="AE152" s="126"/>
      <c r="AF152" s="126"/>
      <c r="AG152" s="126"/>
      <c r="AH152" s="126"/>
      <c r="AI152" s="126"/>
      <c r="AJ152" s="126"/>
      <c r="AK152" s="126"/>
      <c r="AL152" s="126"/>
      <c r="AM152" s="126"/>
      <c r="AN152" s="126"/>
      <c r="AO152" s="126"/>
      <c r="AP152" s="126"/>
      <c r="AQ152" s="126"/>
      <c r="AR152" s="126"/>
      <c r="AS152" s="126"/>
      <c r="AT152" s="126"/>
      <c r="AU152" s="126"/>
      <c r="AV152" s="126"/>
      <c r="AW152" s="126"/>
      <c r="AX152" s="126"/>
      <c r="AY152" s="126"/>
      <c r="AZ152" s="126"/>
      <c r="BA152" s="126"/>
      <c r="BB152" s="126"/>
      <c r="BC152" s="126"/>
      <c r="BD152" s="126"/>
      <c r="BE152" s="126"/>
      <c r="BF152" s="126"/>
      <c r="BG152" s="126"/>
      <c r="BH152" s="126"/>
      <c r="BI152" s="126"/>
      <c r="BJ152" s="126"/>
      <c r="BK152" s="126"/>
      <c r="BL152" s="126"/>
      <c r="BM152" s="126"/>
      <c r="BN152" s="126"/>
      <c r="BO152" s="126"/>
      <c r="BP152" s="126"/>
      <c r="BQ152" s="126"/>
      <c r="BR152" s="126"/>
      <c r="BS152" s="126"/>
      <c r="BT152" s="126"/>
      <c r="BU152" s="126"/>
      <c r="BV152" s="126"/>
      <c r="BW152" s="126"/>
      <c r="BX152" s="126"/>
      <c r="BY152" s="126"/>
      <c r="BZ152" s="126"/>
      <c r="CA152" s="126"/>
      <c r="CB152" s="126"/>
      <c r="CC152" s="126"/>
      <c r="CD152" s="126"/>
      <c r="CE152" s="126"/>
      <c r="CF152" s="126"/>
      <c r="CG152" s="126"/>
      <c r="CH152" s="126"/>
      <c r="CI152" s="126"/>
      <c r="CJ152" s="126"/>
      <c r="CK152" s="126"/>
      <c r="CL152" s="126"/>
      <c r="CM152" s="126"/>
      <c r="CN152" s="126"/>
      <c r="CO152" s="126"/>
      <c r="CP152" s="126"/>
      <c r="CQ152" s="126"/>
      <c r="CR152" s="126"/>
      <c r="CS152" s="126"/>
      <c r="CT152" s="126"/>
      <c r="CU152" s="126"/>
      <c r="CV152" s="126"/>
      <c r="CW152" s="126"/>
      <c r="CX152" s="126"/>
      <c r="CY152" s="126"/>
      <c r="CZ152" s="126"/>
      <c r="DA152" s="126"/>
      <c r="DB152" s="126"/>
      <c r="DC152" s="126"/>
      <c r="EQ152" s="128"/>
      <c r="ER152" s="128"/>
      <c r="ES152" s="128"/>
      <c r="ET152" s="128"/>
      <c r="EU152" s="128"/>
      <c r="EV152" s="128"/>
      <c r="EW152" s="128"/>
      <c r="EX152" s="128"/>
      <c r="EY152" s="128"/>
      <c r="EZ152" s="128"/>
      <c r="FA152" s="128"/>
      <c r="FB152" s="128"/>
      <c r="FC152" s="128"/>
      <c r="FD152" s="128"/>
      <c r="FE152" s="128"/>
      <c r="FF152" s="128"/>
      <c r="FG152" s="128"/>
    </row>
    <row r="153" spans="27:163">
      <c r="AA153" s="126"/>
      <c r="AB153" s="126"/>
      <c r="AC153" s="126"/>
      <c r="AD153" s="126"/>
      <c r="AE153" s="126"/>
      <c r="AF153" s="126"/>
      <c r="AG153" s="126"/>
      <c r="AH153" s="126"/>
      <c r="AI153" s="126"/>
      <c r="AJ153" s="126"/>
      <c r="AK153" s="126"/>
      <c r="AL153" s="126"/>
      <c r="AM153" s="126"/>
      <c r="AN153" s="126"/>
      <c r="AO153" s="126"/>
      <c r="AP153" s="126"/>
      <c r="AQ153" s="126"/>
      <c r="AR153" s="126"/>
      <c r="AS153" s="126"/>
      <c r="AT153" s="126"/>
      <c r="AU153" s="126"/>
      <c r="AV153" s="126"/>
      <c r="AW153" s="126"/>
      <c r="AX153" s="126"/>
      <c r="AY153" s="126"/>
      <c r="AZ153" s="126"/>
      <c r="BA153" s="126"/>
      <c r="BB153" s="126"/>
      <c r="BC153" s="126"/>
      <c r="BD153" s="126"/>
      <c r="BE153" s="126"/>
      <c r="BF153" s="126"/>
      <c r="BG153" s="126"/>
      <c r="BH153" s="126"/>
      <c r="BI153" s="126"/>
      <c r="BJ153" s="126"/>
      <c r="BK153" s="126"/>
      <c r="BL153" s="126"/>
      <c r="BM153" s="126"/>
      <c r="BN153" s="126"/>
      <c r="BO153" s="126"/>
      <c r="BP153" s="126"/>
      <c r="BQ153" s="126"/>
      <c r="BR153" s="126"/>
      <c r="BS153" s="126"/>
      <c r="BT153" s="126"/>
      <c r="BU153" s="126"/>
      <c r="BV153" s="126"/>
      <c r="BW153" s="126"/>
      <c r="BX153" s="126"/>
      <c r="BY153" s="126"/>
      <c r="BZ153" s="126"/>
      <c r="CA153" s="126"/>
      <c r="CB153" s="126"/>
      <c r="CC153" s="126"/>
      <c r="CD153" s="126"/>
      <c r="CE153" s="126"/>
      <c r="CF153" s="126"/>
      <c r="CG153" s="126"/>
      <c r="CH153" s="126"/>
      <c r="CI153" s="126"/>
      <c r="CJ153" s="126"/>
      <c r="CK153" s="126"/>
      <c r="CL153" s="126"/>
      <c r="CM153" s="126"/>
      <c r="CN153" s="126"/>
      <c r="CO153" s="126"/>
      <c r="CP153" s="126"/>
      <c r="CQ153" s="126"/>
      <c r="CR153" s="126"/>
      <c r="CS153" s="126"/>
      <c r="CT153" s="126"/>
      <c r="CU153" s="126"/>
      <c r="CV153" s="126"/>
      <c r="CW153" s="126"/>
      <c r="CX153" s="126"/>
      <c r="CY153" s="126"/>
      <c r="CZ153" s="126"/>
      <c r="DA153" s="126"/>
      <c r="DB153" s="126"/>
      <c r="DC153" s="126"/>
      <c r="EQ153" s="128"/>
      <c r="ER153" s="128"/>
      <c r="ES153" s="128"/>
      <c r="ET153" s="128"/>
      <c r="EU153" s="128"/>
      <c r="EV153" s="128"/>
      <c r="EW153" s="128"/>
      <c r="EX153" s="128"/>
      <c r="EY153" s="128"/>
      <c r="EZ153" s="128"/>
      <c r="FA153" s="128"/>
      <c r="FB153" s="128"/>
      <c r="FC153" s="128"/>
      <c r="FD153" s="128"/>
      <c r="FE153" s="128"/>
      <c r="FF153" s="128"/>
      <c r="FG153" s="128"/>
    </row>
    <row r="154" spans="27:163">
      <c r="AA154" s="126"/>
      <c r="AB154" s="126"/>
      <c r="AC154" s="126"/>
      <c r="AD154" s="126"/>
      <c r="AE154" s="126"/>
      <c r="AF154" s="126"/>
      <c r="AG154" s="126"/>
      <c r="AH154" s="126"/>
      <c r="AI154" s="126"/>
      <c r="AJ154" s="126"/>
      <c r="AK154" s="126"/>
      <c r="AL154" s="126"/>
      <c r="AM154" s="126"/>
      <c r="AN154" s="126"/>
      <c r="AO154" s="126"/>
      <c r="AP154" s="126"/>
      <c r="AQ154" s="126"/>
      <c r="AR154" s="126"/>
      <c r="AS154" s="126"/>
      <c r="AT154" s="126"/>
      <c r="AU154" s="126"/>
      <c r="AV154" s="126"/>
      <c r="AW154" s="126"/>
      <c r="AX154" s="126"/>
      <c r="AY154" s="126"/>
      <c r="AZ154" s="126"/>
      <c r="BA154" s="126"/>
      <c r="BB154" s="126"/>
      <c r="BC154" s="126"/>
      <c r="BD154" s="126"/>
      <c r="BE154" s="126"/>
      <c r="BF154" s="126"/>
      <c r="BG154" s="126"/>
      <c r="BH154" s="126"/>
      <c r="BI154" s="126"/>
      <c r="BJ154" s="126"/>
      <c r="BK154" s="126"/>
      <c r="BL154" s="126"/>
      <c r="BM154" s="126"/>
      <c r="BN154" s="126"/>
      <c r="BO154" s="126"/>
      <c r="BP154" s="126"/>
      <c r="BQ154" s="126"/>
      <c r="BR154" s="126"/>
      <c r="BS154" s="126"/>
      <c r="BT154" s="126"/>
      <c r="BU154" s="126"/>
      <c r="BV154" s="126"/>
      <c r="BW154" s="126"/>
      <c r="BX154" s="126"/>
      <c r="BY154" s="126"/>
      <c r="BZ154" s="126"/>
      <c r="CA154" s="126"/>
      <c r="CB154" s="126"/>
      <c r="CC154" s="126"/>
      <c r="CD154" s="126"/>
      <c r="CE154" s="126"/>
      <c r="CF154" s="126"/>
      <c r="CG154" s="126"/>
      <c r="CH154" s="126"/>
      <c r="CI154" s="126"/>
      <c r="CJ154" s="126"/>
      <c r="CK154" s="126"/>
      <c r="CL154" s="126"/>
      <c r="CM154" s="126"/>
      <c r="CN154" s="126"/>
      <c r="CO154" s="126"/>
      <c r="CP154" s="126"/>
      <c r="CQ154" s="126"/>
      <c r="CR154" s="126"/>
      <c r="CS154" s="126"/>
      <c r="CT154" s="126"/>
      <c r="CU154" s="126"/>
      <c r="CV154" s="126"/>
      <c r="CW154" s="126"/>
      <c r="CX154" s="126"/>
      <c r="CY154" s="126"/>
      <c r="CZ154" s="126"/>
      <c r="DA154" s="126"/>
      <c r="DB154" s="126"/>
      <c r="DC154" s="126"/>
      <c r="EQ154" s="128"/>
      <c r="ER154" s="128"/>
      <c r="ES154" s="128"/>
      <c r="ET154" s="128"/>
      <c r="EU154" s="128"/>
      <c r="EV154" s="128"/>
      <c r="EW154" s="128"/>
      <c r="EX154" s="128"/>
      <c r="EY154" s="128"/>
      <c r="EZ154" s="128"/>
      <c r="FA154" s="128"/>
      <c r="FB154" s="128"/>
      <c r="FC154" s="128"/>
      <c r="FD154" s="128"/>
      <c r="FE154" s="128"/>
      <c r="FF154" s="128"/>
      <c r="FG154" s="128"/>
    </row>
    <row r="155" spans="27:163">
      <c r="AA155" s="126"/>
      <c r="AB155" s="126"/>
      <c r="AC155" s="126"/>
      <c r="AD155" s="126"/>
      <c r="AE155" s="126"/>
      <c r="AF155" s="126"/>
      <c r="AG155" s="126"/>
      <c r="AH155" s="126"/>
      <c r="AI155" s="126"/>
      <c r="AJ155" s="126"/>
      <c r="AK155" s="126"/>
      <c r="AL155" s="126"/>
      <c r="AM155" s="126"/>
      <c r="AN155" s="126"/>
      <c r="AO155" s="126"/>
      <c r="AP155" s="126"/>
      <c r="AQ155" s="126"/>
      <c r="AR155" s="126"/>
      <c r="AS155" s="126"/>
      <c r="AT155" s="126"/>
      <c r="AU155" s="126"/>
      <c r="AV155" s="126"/>
      <c r="AW155" s="126"/>
      <c r="AX155" s="126"/>
      <c r="AY155" s="126"/>
      <c r="AZ155" s="126"/>
      <c r="BA155" s="126"/>
      <c r="BB155" s="126"/>
      <c r="BC155" s="126"/>
      <c r="BD155" s="126"/>
      <c r="BE155" s="126"/>
      <c r="BF155" s="126"/>
      <c r="BG155" s="126"/>
      <c r="BH155" s="126"/>
      <c r="BI155" s="126"/>
      <c r="BJ155" s="126"/>
      <c r="BK155" s="126"/>
      <c r="BL155" s="126"/>
      <c r="BM155" s="126"/>
      <c r="BN155" s="126"/>
      <c r="BO155" s="126"/>
      <c r="BP155" s="126"/>
      <c r="BQ155" s="126"/>
      <c r="BR155" s="126"/>
      <c r="BS155" s="126"/>
      <c r="BT155" s="126"/>
      <c r="BU155" s="126"/>
      <c r="BV155" s="126"/>
      <c r="BW155" s="126"/>
      <c r="BX155" s="126"/>
      <c r="BY155" s="126"/>
      <c r="BZ155" s="126"/>
      <c r="CA155" s="126"/>
      <c r="CB155" s="126"/>
      <c r="CC155" s="126"/>
      <c r="CD155" s="126"/>
      <c r="CE155" s="126"/>
      <c r="CF155" s="126"/>
      <c r="CG155" s="126"/>
      <c r="CH155" s="126"/>
      <c r="CI155" s="126"/>
      <c r="CJ155" s="126"/>
      <c r="CK155" s="126"/>
      <c r="CL155" s="126"/>
      <c r="CM155" s="126"/>
      <c r="CN155" s="126"/>
      <c r="CO155" s="126"/>
      <c r="CP155" s="126"/>
      <c r="CQ155" s="126"/>
      <c r="CR155" s="126"/>
      <c r="CS155" s="126"/>
      <c r="CT155" s="126"/>
      <c r="CU155" s="126"/>
      <c r="CV155" s="126"/>
      <c r="CW155" s="126"/>
      <c r="CX155" s="126"/>
      <c r="CY155" s="126"/>
      <c r="CZ155" s="126"/>
      <c r="DA155" s="126"/>
      <c r="DB155" s="126"/>
      <c r="DC155" s="126"/>
      <c r="EQ155" s="128"/>
      <c r="ER155" s="128"/>
      <c r="ES155" s="128"/>
      <c r="ET155" s="128"/>
      <c r="EU155" s="128"/>
      <c r="EV155" s="128"/>
      <c r="EW155" s="128"/>
      <c r="EX155" s="128"/>
      <c r="EY155" s="128"/>
      <c r="EZ155" s="128"/>
      <c r="FA155" s="128"/>
      <c r="FB155" s="128"/>
      <c r="FC155" s="128"/>
      <c r="FD155" s="128"/>
      <c r="FE155" s="128"/>
      <c r="FF155" s="128"/>
      <c r="FG155" s="128"/>
    </row>
    <row r="156" spans="27:163">
      <c r="AA156" s="126"/>
      <c r="AB156" s="126"/>
      <c r="AC156" s="126"/>
      <c r="AD156" s="126"/>
      <c r="AE156" s="126"/>
      <c r="AF156" s="126"/>
      <c r="AG156" s="126"/>
      <c r="AH156" s="126"/>
      <c r="AI156" s="126"/>
      <c r="AJ156" s="126"/>
      <c r="AK156" s="126"/>
      <c r="AL156" s="126"/>
      <c r="AM156" s="126"/>
      <c r="AN156" s="126"/>
      <c r="AO156" s="126"/>
      <c r="AP156" s="126"/>
      <c r="AQ156" s="126"/>
      <c r="AR156" s="126"/>
      <c r="AS156" s="126"/>
      <c r="AT156" s="126"/>
      <c r="AU156" s="126"/>
      <c r="AV156" s="126"/>
      <c r="AW156" s="126"/>
      <c r="AX156" s="126"/>
      <c r="AY156" s="126"/>
      <c r="AZ156" s="126"/>
      <c r="BA156" s="126"/>
      <c r="BB156" s="126"/>
      <c r="BC156" s="126"/>
      <c r="BD156" s="126"/>
      <c r="BE156" s="126"/>
      <c r="BF156" s="126"/>
      <c r="BG156" s="126"/>
      <c r="BH156" s="126"/>
      <c r="BI156" s="126"/>
      <c r="BJ156" s="126"/>
      <c r="BK156" s="126"/>
      <c r="BL156" s="126"/>
      <c r="BM156" s="126"/>
      <c r="BN156" s="126"/>
      <c r="BO156" s="126"/>
      <c r="BP156" s="126"/>
      <c r="BQ156" s="126"/>
      <c r="BR156" s="126"/>
      <c r="BS156" s="126"/>
      <c r="BT156" s="126"/>
      <c r="BU156" s="126"/>
      <c r="BV156" s="126"/>
      <c r="BW156" s="126"/>
      <c r="BX156" s="126"/>
      <c r="BY156" s="126"/>
      <c r="BZ156" s="126"/>
      <c r="CA156" s="126"/>
      <c r="CB156" s="126"/>
      <c r="CC156" s="126"/>
      <c r="CD156" s="126"/>
      <c r="CE156" s="126"/>
      <c r="CF156" s="126"/>
      <c r="CG156" s="126"/>
      <c r="CH156" s="126"/>
      <c r="CI156" s="126"/>
      <c r="CJ156" s="126"/>
      <c r="CK156" s="126"/>
      <c r="CL156" s="126"/>
      <c r="CM156" s="126"/>
      <c r="CN156" s="126"/>
      <c r="CO156" s="126"/>
      <c r="CP156" s="126"/>
      <c r="CQ156" s="126"/>
      <c r="CR156" s="126"/>
      <c r="CS156" s="126"/>
      <c r="CT156" s="126"/>
      <c r="CU156" s="126"/>
      <c r="CV156" s="126"/>
      <c r="CW156" s="126"/>
      <c r="CX156" s="126"/>
      <c r="CY156" s="126"/>
      <c r="CZ156" s="126"/>
      <c r="DA156" s="126"/>
      <c r="DB156" s="126"/>
      <c r="DC156" s="126"/>
      <c r="EQ156" s="128"/>
      <c r="ER156" s="128"/>
      <c r="ES156" s="128"/>
      <c r="ET156" s="128"/>
      <c r="EU156" s="128"/>
      <c r="EV156" s="128"/>
      <c r="EW156" s="128"/>
      <c r="EX156" s="128"/>
      <c r="EY156" s="128"/>
      <c r="EZ156" s="128"/>
      <c r="FA156" s="128"/>
      <c r="FB156" s="128"/>
      <c r="FC156" s="128"/>
      <c r="FD156" s="128"/>
      <c r="FE156" s="128"/>
      <c r="FF156" s="128"/>
      <c r="FG156" s="128"/>
    </row>
    <row r="157" spans="27:163">
      <c r="AA157" s="126"/>
      <c r="AB157" s="126"/>
      <c r="AC157" s="126"/>
      <c r="AD157" s="126"/>
      <c r="AE157" s="126"/>
      <c r="AF157" s="126"/>
      <c r="AG157" s="126"/>
      <c r="AH157" s="126"/>
      <c r="AI157" s="126"/>
      <c r="AJ157" s="126"/>
      <c r="AK157" s="126"/>
      <c r="AL157" s="126"/>
      <c r="AM157" s="126"/>
      <c r="AN157" s="126"/>
      <c r="AO157" s="126"/>
      <c r="AP157" s="126"/>
      <c r="AQ157" s="126"/>
      <c r="AR157" s="126"/>
      <c r="AS157" s="126"/>
      <c r="AT157" s="126"/>
      <c r="AU157" s="126"/>
      <c r="AV157" s="126"/>
      <c r="AW157" s="126"/>
      <c r="AX157" s="126"/>
      <c r="AY157" s="126"/>
      <c r="AZ157" s="126"/>
      <c r="BA157" s="126"/>
      <c r="BB157" s="126"/>
      <c r="BC157" s="126"/>
      <c r="BD157" s="126"/>
      <c r="BE157" s="126"/>
      <c r="BF157" s="126"/>
      <c r="BG157" s="126"/>
      <c r="BH157" s="126"/>
      <c r="BI157" s="126"/>
      <c r="BJ157" s="126"/>
      <c r="BK157" s="126"/>
      <c r="BL157" s="126"/>
      <c r="BM157" s="126"/>
      <c r="BN157" s="126"/>
      <c r="BO157" s="126"/>
      <c r="BP157" s="126"/>
      <c r="BQ157" s="126"/>
      <c r="BR157" s="126"/>
      <c r="BS157" s="126"/>
      <c r="BT157" s="126"/>
      <c r="BU157" s="126"/>
      <c r="BV157" s="126"/>
      <c r="BW157" s="126"/>
      <c r="BX157" s="126"/>
      <c r="BY157" s="126"/>
      <c r="BZ157" s="126"/>
      <c r="CA157" s="126"/>
      <c r="CB157" s="126"/>
      <c r="CC157" s="126"/>
      <c r="CD157" s="126"/>
      <c r="CE157" s="126"/>
      <c r="CF157" s="126"/>
      <c r="CG157" s="126"/>
      <c r="CH157" s="126"/>
      <c r="CI157" s="126"/>
      <c r="CJ157" s="126"/>
      <c r="CK157" s="126"/>
      <c r="CL157" s="126"/>
      <c r="CM157" s="126"/>
      <c r="CN157" s="126"/>
      <c r="CO157" s="126"/>
      <c r="CP157" s="126"/>
      <c r="CQ157" s="126"/>
      <c r="CR157" s="126"/>
      <c r="CS157" s="126"/>
      <c r="CT157" s="126"/>
      <c r="CU157" s="126"/>
      <c r="CV157" s="126"/>
      <c r="CW157" s="126"/>
      <c r="CX157" s="126"/>
      <c r="CY157" s="126"/>
      <c r="CZ157" s="126"/>
      <c r="DA157" s="126"/>
      <c r="DB157" s="126"/>
      <c r="DC157" s="126"/>
      <c r="EQ157" s="128"/>
      <c r="ER157" s="128"/>
      <c r="ES157" s="128"/>
      <c r="ET157" s="128"/>
      <c r="EU157" s="128"/>
      <c r="EV157" s="128"/>
      <c r="EW157" s="128"/>
      <c r="EX157" s="128"/>
      <c r="EY157" s="128"/>
      <c r="EZ157" s="128"/>
      <c r="FA157" s="128"/>
      <c r="FB157" s="128"/>
      <c r="FC157" s="128"/>
      <c r="FD157" s="128"/>
      <c r="FE157" s="128"/>
      <c r="FF157" s="128"/>
      <c r="FG157" s="128"/>
    </row>
    <row r="158" spans="27:163">
      <c r="AA158" s="126"/>
      <c r="AB158" s="126"/>
      <c r="AC158" s="126"/>
      <c r="AD158" s="126"/>
      <c r="AE158" s="126"/>
      <c r="AF158" s="126"/>
      <c r="AG158" s="126"/>
      <c r="AH158" s="126"/>
      <c r="AI158" s="126"/>
      <c r="AJ158" s="126"/>
      <c r="AK158" s="126"/>
      <c r="AL158" s="126"/>
      <c r="AM158" s="126"/>
      <c r="AN158" s="126"/>
      <c r="AO158" s="126"/>
      <c r="AP158" s="126"/>
      <c r="AQ158" s="126"/>
      <c r="AR158" s="126"/>
      <c r="AS158" s="126"/>
      <c r="AT158" s="126"/>
      <c r="AU158" s="126"/>
      <c r="AV158" s="126"/>
      <c r="AW158" s="126"/>
      <c r="AX158" s="126"/>
      <c r="AY158" s="126"/>
      <c r="AZ158" s="126"/>
      <c r="BA158" s="126"/>
      <c r="BB158" s="126"/>
      <c r="BC158" s="126"/>
      <c r="BD158" s="126"/>
      <c r="BE158" s="126"/>
      <c r="BF158" s="126"/>
      <c r="BG158" s="126"/>
      <c r="BH158" s="126"/>
      <c r="BI158" s="126"/>
      <c r="BJ158" s="126"/>
      <c r="BK158" s="126"/>
      <c r="BL158" s="126"/>
      <c r="BM158" s="126"/>
      <c r="BN158" s="126"/>
      <c r="BO158" s="126"/>
      <c r="BP158" s="126"/>
      <c r="BQ158" s="126"/>
      <c r="BR158" s="126"/>
      <c r="BS158" s="126"/>
      <c r="BT158" s="126"/>
      <c r="BU158" s="126"/>
      <c r="BV158" s="126"/>
      <c r="BW158" s="126"/>
      <c r="BX158" s="126"/>
      <c r="BY158" s="126"/>
      <c r="BZ158" s="126"/>
      <c r="CA158" s="126"/>
      <c r="CB158" s="126"/>
      <c r="CC158" s="126"/>
      <c r="CD158" s="126"/>
      <c r="CE158" s="126"/>
      <c r="CF158" s="126"/>
      <c r="CG158" s="126"/>
      <c r="CH158" s="126"/>
      <c r="CI158" s="126"/>
      <c r="CJ158" s="126"/>
      <c r="CK158" s="126"/>
      <c r="CL158" s="126"/>
      <c r="CM158" s="126"/>
      <c r="CN158" s="126"/>
      <c r="CO158" s="126"/>
      <c r="CP158" s="126"/>
      <c r="CQ158" s="126"/>
      <c r="CR158" s="126"/>
      <c r="CS158" s="126"/>
      <c r="CT158" s="126"/>
      <c r="CU158" s="126"/>
      <c r="CV158" s="126"/>
      <c r="CW158" s="126"/>
      <c r="CX158" s="126"/>
      <c r="CY158" s="126"/>
      <c r="CZ158" s="126"/>
      <c r="DA158" s="126"/>
      <c r="DB158" s="126"/>
      <c r="DC158" s="126"/>
      <c r="EQ158" s="128"/>
      <c r="ER158" s="128"/>
      <c r="ES158" s="128"/>
      <c r="ET158" s="128"/>
      <c r="EU158" s="128"/>
      <c r="EV158" s="128"/>
      <c r="EW158" s="128"/>
      <c r="EX158" s="128"/>
      <c r="EY158" s="128"/>
      <c r="EZ158" s="128"/>
      <c r="FA158" s="128"/>
      <c r="FB158" s="128"/>
      <c r="FC158" s="128"/>
      <c r="FD158" s="128"/>
      <c r="FE158" s="128"/>
      <c r="FF158" s="128"/>
      <c r="FG158" s="128"/>
    </row>
    <row r="159" spans="27:163">
      <c r="AA159" s="126"/>
      <c r="AB159" s="126"/>
      <c r="AC159" s="126"/>
      <c r="AD159" s="126"/>
      <c r="AE159" s="126"/>
      <c r="AF159" s="126"/>
      <c r="AG159" s="126"/>
      <c r="AH159" s="126"/>
      <c r="AI159" s="126"/>
      <c r="AJ159" s="126"/>
      <c r="AK159" s="126"/>
      <c r="AL159" s="126"/>
      <c r="AM159" s="126"/>
      <c r="AN159" s="126"/>
      <c r="AO159" s="126"/>
      <c r="AP159" s="126"/>
      <c r="AQ159" s="126"/>
      <c r="AR159" s="126"/>
      <c r="AS159" s="126"/>
      <c r="AT159" s="126"/>
      <c r="AU159" s="126"/>
      <c r="AV159" s="126"/>
      <c r="AW159" s="126"/>
      <c r="AX159" s="126"/>
      <c r="AY159" s="126"/>
      <c r="AZ159" s="126"/>
      <c r="BA159" s="126"/>
      <c r="BB159" s="126"/>
      <c r="BC159" s="126"/>
      <c r="BD159" s="126"/>
      <c r="BE159" s="126"/>
      <c r="BF159" s="126"/>
      <c r="BG159" s="126"/>
      <c r="BH159" s="126"/>
      <c r="BI159" s="126"/>
      <c r="BJ159" s="126"/>
      <c r="BK159" s="126"/>
      <c r="BL159" s="126"/>
      <c r="BM159" s="126"/>
      <c r="BN159" s="126"/>
      <c r="BO159" s="126"/>
      <c r="BP159" s="126"/>
      <c r="BQ159" s="126"/>
      <c r="BR159" s="126"/>
      <c r="BS159" s="126"/>
      <c r="BT159" s="126"/>
      <c r="BU159" s="126"/>
      <c r="BV159" s="126"/>
      <c r="BW159" s="126"/>
      <c r="BX159" s="126"/>
      <c r="BY159" s="126"/>
      <c r="BZ159" s="126"/>
      <c r="CA159" s="126"/>
      <c r="CB159" s="126"/>
      <c r="CC159" s="126"/>
      <c r="CD159" s="126"/>
      <c r="CE159" s="126"/>
      <c r="CF159" s="126"/>
      <c r="CG159" s="126"/>
      <c r="CH159" s="126"/>
      <c r="CI159" s="126"/>
      <c r="CJ159" s="126"/>
      <c r="CK159" s="126"/>
      <c r="CL159" s="126"/>
      <c r="CM159" s="126"/>
      <c r="CN159" s="126"/>
      <c r="CO159" s="126"/>
      <c r="CP159" s="126"/>
      <c r="CQ159" s="126"/>
      <c r="CR159" s="126"/>
      <c r="CS159" s="126"/>
      <c r="CT159" s="126"/>
      <c r="CU159" s="126"/>
      <c r="CV159" s="126"/>
      <c r="CW159" s="126"/>
      <c r="CX159" s="126"/>
      <c r="CY159" s="126"/>
      <c r="CZ159" s="126"/>
      <c r="DA159" s="126"/>
      <c r="DB159" s="126"/>
      <c r="DC159" s="126"/>
      <c r="EQ159" s="128"/>
      <c r="ER159" s="128"/>
      <c r="ES159" s="128"/>
      <c r="ET159" s="128"/>
      <c r="EU159" s="128"/>
      <c r="EV159" s="128"/>
      <c r="EW159" s="128"/>
      <c r="EX159" s="128"/>
      <c r="EY159" s="128"/>
      <c r="EZ159" s="128"/>
      <c r="FA159" s="128"/>
      <c r="FB159" s="128"/>
      <c r="FC159" s="128"/>
      <c r="FD159" s="128"/>
      <c r="FE159" s="128"/>
      <c r="FF159" s="128"/>
      <c r="FG159" s="128"/>
    </row>
    <row r="160" spans="27:163">
      <c r="AA160" s="126"/>
      <c r="AB160" s="126"/>
      <c r="AC160" s="126"/>
      <c r="AD160" s="126"/>
      <c r="AE160" s="126"/>
      <c r="AF160" s="126"/>
      <c r="AG160" s="126"/>
      <c r="AH160" s="126"/>
      <c r="AI160" s="126"/>
      <c r="AJ160" s="126"/>
      <c r="AK160" s="126"/>
      <c r="AL160" s="126"/>
      <c r="AM160" s="126"/>
      <c r="AN160" s="126"/>
      <c r="AO160" s="126"/>
      <c r="AP160" s="126"/>
      <c r="AQ160" s="126"/>
      <c r="AR160" s="126"/>
      <c r="AS160" s="126"/>
      <c r="AT160" s="126"/>
      <c r="AU160" s="126"/>
      <c r="AV160" s="126"/>
      <c r="AW160" s="126"/>
      <c r="AX160" s="126"/>
      <c r="AY160" s="126"/>
      <c r="AZ160" s="126"/>
      <c r="BA160" s="126"/>
      <c r="BB160" s="126"/>
      <c r="BC160" s="126"/>
      <c r="BD160" s="126"/>
      <c r="BE160" s="126"/>
      <c r="BF160" s="126"/>
      <c r="BG160" s="126"/>
      <c r="BH160" s="126"/>
      <c r="BI160" s="126"/>
      <c r="BJ160" s="126"/>
      <c r="BK160" s="126"/>
      <c r="BL160" s="126"/>
      <c r="BM160" s="126"/>
      <c r="BN160" s="126"/>
      <c r="BO160" s="126"/>
      <c r="BP160" s="126"/>
      <c r="BQ160" s="126"/>
      <c r="BR160" s="126"/>
      <c r="BS160" s="126"/>
      <c r="BT160" s="126"/>
      <c r="BU160" s="126"/>
      <c r="BV160" s="126"/>
      <c r="BW160" s="126"/>
      <c r="BX160" s="126"/>
      <c r="BY160" s="126"/>
      <c r="BZ160" s="126"/>
      <c r="CA160" s="126"/>
      <c r="CB160" s="126"/>
      <c r="CC160" s="126"/>
      <c r="CD160" s="126"/>
      <c r="CE160" s="126"/>
      <c r="CF160" s="126"/>
      <c r="CG160" s="126"/>
      <c r="CH160" s="126"/>
      <c r="CI160" s="126"/>
      <c r="CJ160" s="126"/>
      <c r="CK160" s="126"/>
      <c r="CL160" s="126"/>
      <c r="CM160" s="126"/>
      <c r="CN160" s="126"/>
      <c r="CO160" s="126"/>
      <c r="CP160" s="126"/>
      <c r="CQ160" s="126"/>
      <c r="CR160" s="126"/>
      <c r="CS160" s="126"/>
      <c r="CT160" s="126"/>
      <c r="CU160" s="126"/>
      <c r="CV160" s="126"/>
      <c r="CW160" s="126"/>
      <c r="CX160" s="126"/>
      <c r="CY160" s="126"/>
      <c r="CZ160" s="126"/>
      <c r="DA160" s="126"/>
      <c r="DB160" s="126"/>
      <c r="DC160" s="126"/>
      <c r="EQ160" s="128"/>
      <c r="ER160" s="128"/>
      <c r="ES160" s="128"/>
      <c r="ET160" s="128"/>
      <c r="EU160" s="128"/>
      <c r="EV160" s="128"/>
      <c r="EW160" s="128"/>
      <c r="EX160" s="128"/>
      <c r="EY160" s="128"/>
      <c r="EZ160" s="128"/>
      <c r="FA160" s="128"/>
      <c r="FB160" s="128"/>
      <c r="FC160" s="128"/>
      <c r="FD160" s="128"/>
      <c r="FE160" s="128"/>
      <c r="FF160" s="128"/>
      <c r="FG160" s="128"/>
    </row>
    <row r="161" spans="27:163">
      <c r="AA161" s="126"/>
      <c r="AB161" s="126"/>
      <c r="AC161" s="126"/>
      <c r="AD161" s="126"/>
      <c r="AE161" s="126"/>
      <c r="AF161" s="126"/>
      <c r="AG161" s="126"/>
      <c r="AH161" s="126"/>
      <c r="AI161" s="126"/>
      <c r="AJ161" s="126"/>
      <c r="AK161" s="126"/>
      <c r="AL161" s="126"/>
      <c r="AM161" s="126"/>
      <c r="AN161" s="126"/>
      <c r="AO161" s="126"/>
      <c r="AP161" s="126"/>
      <c r="AQ161" s="126"/>
      <c r="AR161" s="126"/>
      <c r="AS161" s="126"/>
      <c r="AT161" s="126"/>
      <c r="AU161" s="126"/>
      <c r="AV161" s="126"/>
      <c r="AW161" s="126"/>
      <c r="AX161" s="126"/>
      <c r="AY161" s="126"/>
      <c r="AZ161" s="126"/>
      <c r="BA161" s="126"/>
      <c r="BB161" s="126"/>
      <c r="BC161" s="126"/>
      <c r="BD161" s="126"/>
      <c r="BE161" s="126"/>
      <c r="BF161" s="126"/>
      <c r="BG161" s="126"/>
      <c r="BH161" s="126"/>
      <c r="BI161" s="126"/>
      <c r="BJ161" s="126"/>
      <c r="BK161" s="126"/>
      <c r="BL161" s="126"/>
      <c r="BM161" s="126"/>
      <c r="BN161" s="126"/>
      <c r="BO161" s="126"/>
      <c r="BP161" s="126"/>
      <c r="BQ161" s="126"/>
      <c r="BR161" s="126"/>
      <c r="BS161" s="126"/>
      <c r="BT161" s="126"/>
      <c r="BU161" s="126"/>
      <c r="BV161" s="126"/>
      <c r="BW161" s="126"/>
      <c r="BX161" s="126"/>
      <c r="BY161" s="126"/>
      <c r="BZ161" s="126"/>
      <c r="CA161" s="126"/>
      <c r="CB161" s="126"/>
      <c r="CC161" s="126"/>
      <c r="CD161" s="126"/>
      <c r="CE161" s="126"/>
      <c r="CF161" s="126"/>
      <c r="CG161" s="126"/>
      <c r="CH161" s="126"/>
      <c r="CI161" s="126"/>
      <c r="CJ161" s="126"/>
      <c r="CK161" s="126"/>
      <c r="CL161" s="126"/>
      <c r="CM161" s="126"/>
      <c r="CN161" s="126"/>
      <c r="CO161" s="126"/>
      <c r="CP161" s="126"/>
      <c r="CQ161" s="126"/>
      <c r="CR161" s="126"/>
      <c r="CS161" s="126"/>
      <c r="CT161" s="126"/>
      <c r="CU161" s="126"/>
      <c r="CV161" s="126"/>
      <c r="CW161" s="126"/>
      <c r="CX161" s="126"/>
      <c r="CY161" s="126"/>
      <c r="CZ161" s="126"/>
      <c r="DA161" s="126"/>
      <c r="DB161" s="126"/>
      <c r="DC161" s="126"/>
      <c r="EQ161" s="128"/>
      <c r="ER161" s="128"/>
      <c r="ES161" s="128"/>
      <c r="ET161" s="128"/>
      <c r="EU161" s="128"/>
      <c r="EV161" s="128"/>
      <c r="EW161" s="128"/>
      <c r="EX161" s="128"/>
      <c r="EY161" s="128"/>
      <c r="EZ161" s="128"/>
      <c r="FA161" s="128"/>
      <c r="FB161" s="128"/>
      <c r="FC161" s="128"/>
      <c r="FD161" s="128"/>
      <c r="FE161" s="128"/>
      <c r="FF161" s="128"/>
      <c r="FG161" s="128"/>
    </row>
    <row r="162" spans="27:163">
      <c r="AA162" s="126"/>
      <c r="AB162" s="126"/>
      <c r="AC162" s="126"/>
      <c r="AD162" s="126"/>
      <c r="AE162" s="126"/>
      <c r="AF162" s="126"/>
      <c r="AG162" s="126"/>
      <c r="AH162" s="126"/>
      <c r="AI162" s="126"/>
      <c r="AJ162" s="126"/>
      <c r="AK162" s="126"/>
      <c r="AL162" s="126"/>
      <c r="AM162" s="126"/>
      <c r="AN162" s="126"/>
      <c r="AO162" s="126"/>
      <c r="AP162" s="126"/>
      <c r="AQ162" s="126"/>
      <c r="AR162" s="126"/>
      <c r="AS162" s="126"/>
      <c r="AT162" s="126"/>
      <c r="AU162" s="126"/>
      <c r="AV162" s="126"/>
      <c r="AW162" s="126"/>
      <c r="AX162" s="126"/>
      <c r="AY162" s="126"/>
      <c r="AZ162" s="126"/>
      <c r="BA162" s="126"/>
      <c r="BB162" s="126"/>
      <c r="BC162" s="126"/>
      <c r="BD162" s="126"/>
      <c r="BE162" s="126"/>
      <c r="BF162" s="126"/>
      <c r="BG162" s="126"/>
      <c r="BH162" s="126"/>
      <c r="BI162" s="126"/>
      <c r="BJ162" s="126"/>
      <c r="BK162" s="126"/>
      <c r="BL162" s="126"/>
      <c r="BM162" s="126"/>
      <c r="BN162" s="126"/>
      <c r="BO162" s="126"/>
      <c r="BP162" s="126"/>
      <c r="BQ162" s="126"/>
      <c r="BR162" s="126"/>
      <c r="BS162" s="126"/>
      <c r="BT162" s="126"/>
      <c r="BU162" s="126"/>
      <c r="BV162" s="126"/>
      <c r="BW162" s="126"/>
      <c r="BX162" s="126"/>
      <c r="BY162" s="126"/>
      <c r="BZ162" s="126"/>
      <c r="CA162" s="126"/>
      <c r="CB162" s="126"/>
      <c r="CC162" s="126"/>
      <c r="CD162" s="126"/>
      <c r="CE162" s="126"/>
      <c r="CF162" s="126"/>
      <c r="CG162" s="126"/>
      <c r="CH162" s="126"/>
      <c r="CI162" s="126"/>
      <c r="CJ162" s="126"/>
      <c r="CK162" s="126"/>
      <c r="CL162" s="126"/>
      <c r="CM162" s="126"/>
      <c r="CN162" s="126"/>
      <c r="CO162" s="126"/>
      <c r="CP162" s="126"/>
      <c r="CQ162" s="126"/>
      <c r="CR162" s="126"/>
      <c r="CS162" s="126"/>
      <c r="CT162" s="126"/>
      <c r="CU162" s="126"/>
      <c r="CV162" s="126"/>
      <c r="CW162" s="126"/>
      <c r="CX162" s="126"/>
      <c r="CY162" s="126"/>
      <c r="CZ162" s="126"/>
      <c r="DA162" s="126"/>
      <c r="DB162" s="126"/>
      <c r="DC162" s="126"/>
      <c r="EQ162" s="128"/>
      <c r="ER162" s="128"/>
      <c r="ES162" s="128"/>
      <c r="ET162" s="128"/>
      <c r="EU162" s="128"/>
      <c r="EV162" s="128"/>
      <c r="EW162" s="128"/>
      <c r="EX162" s="128"/>
      <c r="EY162" s="128"/>
      <c r="EZ162" s="128"/>
      <c r="FA162" s="128"/>
      <c r="FB162" s="128"/>
      <c r="FC162" s="128"/>
      <c r="FD162" s="128"/>
      <c r="FE162" s="128"/>
      <c r="FF162" s="128"/>
      <c r="FG162" s="128"/>
    </row>
    <row r="163" spans="27:163">
      <c r="AA163" s="126"/>
      <c r="AB163" s="126"/>
      <c r="AC163" s="126"/>
      <c r="AD163" s="126"/>
      <c r="AE163" s="126"/>
      <c r="AF163" s="126"/>
      <c r="AG163" s="126"/>
      <c r="AH163" s="126"/>
      <c r="AI163" s="126"/>
      <c r="AJ163" s="126"/>
      <c r="AK163" s="126"/>
      <c r="AL163" s="126"/>
      <c r="AM163" s="126"/>
      <c r="AN163" s="126"/>
      <c r="AO163" s="126"/>
      <c r="AP163" s="126"/>
      <c r="AQ163" s="126"/>
      <c r="AR163" s="126"/>
      <c r="AS163" s="126"/>
      <c r="AT163" s="126"/>
      <c r="AU163" s="126"/>
      <c r="AV163" s="126"/>
      <c r="AW163" s="126"/>
      <c r="AX163" s="126"/>
      <c r="AY163" s="126"/>
      <c r="AZ163" s="126"/>
      <c r="BA163" s="126"/>
      <c r="BB163" s="126"/>
      <c r="BC163" s="126"/>
      <c r="BD163" s="126"/>
      <c r="BE163" s="126"/>
      <c r="BF163" s="126"/>
      <c r="BG163" s="126"/>
      <c r="BH163" s="126"/>
      <c r="BI163" s="126"/>
      <c r="BJ163" s="126"/>
      <c r="BK163" s="126"/>
      <c r="BL163" s="126"/>
      <c r="BM163" s="126"/>
      <c r="BN163" s="126"/>
      <c r="BO163" s="126"/>
      <c r="BP163" s="126"/>
      <c r="BQ163" s="126"/>
      <c r="BR163" s="126"/>
      <c r="BS163" s="126"/>
      <c r="BT163" s="126"/>
      <c r="BU163" s="126"/>
      <c r="BV163" s="126"/>
      <c r="BW163" s="126"/>
      <c r="BX163" s="126"/>
      <c r="BY163" s="126"/>
      <c r="BZ163" s="126"/>
      <c r="CA163" s="126"/>
      <c r="CB163" s="126"/>
      <c r="CC163" s="126"/>
      <c r="CD163" s="126"/>
      <c r="CE163" s="126"/>
      <c r="CF163" s="126"/>
      <c r="CG163" s="126"/>
      <c r="CH163" s="126"/>
      <c r="CI163" s="126"/>
      <c r="CJ163" s="126"/>
      <c r="CK163" s="126"/>
      <c r="CL163" s="126"/>
      <c r="CM163" s="126"/>
      <c r="CN163" s="126"/>
      <c r="CO163" s="126"/>
      <c r="CP163" s="126"/>
      <c r="CQ163" s="126"/>
      <c r="CR163" s="126"/>
      <c r="CS163" s="126"/>
      <c r="CT163" s="126"/>
      <c r="CU163" s="126"/>
      <c r="CV163" s="126"/>
      <c r="CW163" s="126"/>
      <c r="CX163" s="126"/>
      <c r="CY163" s="126"/>
      <c r="CZ163" s="126"/>
      <c r="DA163" s="126"/>
      <c r="DB163" s="126"/>
      <c r="DC163" s="126"/>
      <c r="EQ163" s="128"/>
      <c r="ER163" s="128"/>
      <c r="ES163" s="128"/>
      <c r="ET163" s="128"/>
      <c r="EU163" s="128"/>
      <c r="EV163" s="128"/>
      <c r="EW163" s="128"/>
      <c r="EX163" s="128"/>
      <c r="EY163" s="128"/>
      <c r="EZ163" s="128"/>
      <c r="FA163" s="128"/>
      <c r="FB163" s="128"/>
      <c r="FC163" s="128"/>
      <c r="FD163" s="128"/>
      <c r="FE163" s="128"/>
      <c r="FF163" s="128"/>
      <c r="FG163" s="128"/>
    </row>
    <row r="164" spans="27:163">
      <c r="AA164" s="126"/>
      <c r="AB164" s="126"/>
      <c r="AC164" s="126"/>
      <c r="AD164" s="126"/>
      <c r="AE164" s="126"/>
      <c r="AF164" s="126"/>
      <c r="AG164" s="126"/>
      <c r="AH164" s="126"/>
      <c r="AI164" s="126"/>
      <c r="AJ164" s="126"/>
      <c r="AK164" s="126"/>
      <c r="AL164" s="126"/>
      <c r="AM164" s="126"/>
      <c r="AN164" s="126"/>
      <c r="AO164" s="126"/>
      <c r="AP164" s="126"/>
      <c r="AQ164" s="126"/>
      <c r="AR164" s="126"/>
      <c r="AS164" s="126"/>
      <c r="AT164" s="126"/>
      <c r="AU164" s="126"/>
      <c r="AV164" s="126"/>
      <c r="AW164" s="126"/>
      <c r="AX164" s="126"/>
      <c r="AY164" s="126"/>
      <c r="AZ164" s="126"/>
      <c r="BA164" s="126"/>
      <c r="BB164" s="126"/>
      <c r="BC164" s="126"/>
      <c r="BD164" s="126"/>
      <c r="BE164" s="126"/>
      <c r="BF164" s="126"/>
      <c r="BG164" s="126"/>
      <c r="BH164" s="126"/>
      <c r="BI164" s="126"/>
      <c r="BJ164" s="126"/>
      <c r="BK164" s="126"/>
      <c r="BL164" s="126"/>
      <c r="BM164" s="126"/>
      <c r="BN164" s="126"/>
      <c r="BO164" s="126"/>
      <c r="BP164" s="126"/>
      <c r="BQ164" s="126"/>
      <c r="BR164" s="126"/>
      <c r="BS164" s="126"/>
      <c r="BT164" s="126"/>
      <c r="BU164" s="126"/>
      <c r="BV164" s="126"/>
      <c r="BW164" s="126"/>
      <c r="BX164" s="126"/>
      <c r="BY164" s="126"/>
      <c r="BZ164" s="126"/>
      <c r="CA164" s="126"/>
      <c r="CB164" s="126"/>
      <c r="CC164" s="126"/>
      <c r="CD164" s="126"/>
      <c r="CE164" s="126"/>
      <c r="CF164" s="126"/>
      <c r="CG164" s="126"/>
      <c r="CH164" s="126"/>
      <c r="CI164" s="126"/>
      <c r="CJ164" s="126"/>
      <c r="CK164" s="126"/>
      <c r="CL164" s="126"/>
      <c r="CM164" s="126"/>
      <c r="CN164" s="126"/>
      <c r="CO164" s="126"/>
      <c r="CP164" s="126"/>
      <c r="CQ164" s="126"/>
      <c r="CR164" s="126"/>
      <c r="CS164" s="126"/>
      <c r="CT164" s="126"/>
      <c r="CU164" s="126"/>
      <c r="CV164" s="126"/>
      <c r="CW164" s="126"/>
      <c r="CX164" s="126"/>
      <c r="CY164" s="126"/>
      <c r="CZ164" s="126"/>
      <c r="DA164" s="126"/>
      <c r="DB164" s="126"/>
      <c r="DC164" s="126"/>
      <c r="EQ164" s="128"/>
      <c r="ER164" s="128"/>
      <c r="ES164" s="128"/>
      <c r="ET164" s="128"/>
      <c r="EU164" s="128"/>
      <c r="EV164" s="128"/>
      <c r="EW164" s="128"/>
      <c r="EX164" s="128"/>
      <c r="EY164" s="128"/>
      <c r="EZ164" s="128"/>
      <c r="FA164" s="128"/>
      <c r="FB164" s="128"/>
      <c r="FC164" s="128"/>
      <c r="FD164" s="128"/>
      <c r="FE164" s="128"/>
      <c r="FF164" s="128"/>
      <c r="FG164" s="128"/>
    </row>
    <row r="165" spans="27:163">
      <c r="AA165" s="126"/>
      <c r="AB165" s="126"/>
      <c r="AC165" s="126"/>
      <c r="AD165" s="126"/>
      <c r="AE165" s="126"/>
      <c r="AF165" s="126"/>
      <c r="AG165" s="126"/>
      <c r="AH165" s="126"/>
      <c r="AI165" s="126"/>
      <c r="AJ165" s="126"/>
      <c r="AK165" s="126"/>
      <c r="AL165" s="126"/>
      <c r="AM165" s="126"/>
      <c r="AN165" s="126"/>
      <c r="AO165" s="126"/>
      <c r="AP165" s="126"/>
      <c r="AQ165" s="126"/>
      <c r="AR165" s="126"/>
      <c r="AS165" s="126"/>
      <c r="AT165" s="126"/>
      <c r="AU165" s="126"/>
      <c r="AV165" s="126"/>
      <c r="AW165" s="126"/>
      <c r="AX165" s="126"/>
      <c r="AY165" s="126"/>
      <c r="AZ165" s="126"/>
      <c r="BA165" s="126"/>
      <c r="BB165" s="126"/>
      <c r="BC165" s="126"/>
      <c r="BD165" s="126"/>
      <c r="BE165" s="126"/>
      <c r="BF165" s="126"/>
      <c r="BG165" s="126"/>
      <c r="BH165" s="126"/>
      <c r="BI165" s="126"/>
      <c r="BJ165" s="126"/>
      <c r="BK165" s="126"/>
      <c r="BL165" s="126"/>
      <c r="BM165" s="126"/>
      <c r="BN165" s="126"/>
      <c r="BO165" s="126"/>
      <c r="BP165" s="126"/>
      <c r="BQ165" s="126"/>
      <c r="BR165" s="126"/>
      <c r="BS165" s="126"/>
      <c r="BT165" s="126"/>
      <c r="BU165" s="126"/>
      <c r="BV165" s="126"/>
      <c r="BW165" s="126"/>
      <c r="BX165" s="126"/>
      <c r="BY165" s="126"/>
      <c r="BZ165" s="126"/>
      <c r="CA165" s="126"/>
      <c r="CB165" s="126"/>
      <c r="CC165" s="126"/>
      <c r="CD165" s="126"/>
      <c r="CE165" s="126"/>
      <c r="CF165" s="126"/>
      <c r="CG165" s="126"/>
      <c r="CH165" s="126"/>
      <c r="CI165" s="126"/>
      <c r="CJ165" s="126"/>
      <c r="CK165" s="126"/>
      <c r="CL165" s="126"/>
      <c r="CM165" s="126"/>
      <c r="CN165" s="126"/>
      <c r="CO165" s="126"/>
      <c r="CP165" s="126"/>
      <c r="CQ165" s="126"/>
      <c r="CR165" s="126"/>
      <c r="CS165" s="126"/>
      <c r="CT165" s="126"/>
      <c r="CU165" s="126"/>
      <c r="CV165" s="126"/>
      <c r="CW165" s="126"/>
      <c r="CX165" s="126"/>
      <c r="CY165" s="126"/>
      <c r="CZ165" s="126"/>
      <c r="DA165" s="126"/>
      <c r="DB165" s="126"/>
      <c r="DC165" s="126"/>
      <c r="EQ165" s="128"/>
      <c r="ER165" s="128"/>
      <c r="ES165" s="128"/>
      <c r="ET165" s="128"/>
      <c r="EU165" s="128"/>
      <c r="EV165" s="128"/>
      <c r="EW165" s="128"/>
      <c r="EX165" s="128"/>
      <c r="EY165" s="128"/>
      <c r="EZ165" s="128"/>
      <c r="FA165" s="128"/>
      <c r="FB165" s="128"/>
      <c r="FC165" s="128"/>
      <c r="FD165" s="128"/>
      <c r="FE165" s="128"/>
      <c r="FF165" s="128"/>
      <c r="FG165" s="128"/>
    </row>
    <row r="166" spans="27:163">
      <c r="AA166" s="126"/>
      <c r="AB166" s="126"/>
      <c r="AC166" s="126"/>
      <c r="AD166" s="126"/>
      <c r="AE166" s="126"/>
      <c r="AF166" s="126"/>
      <c r="AG166" s="126"/>
      <c r="AH166" s="126"/>
      <c r="AI166" s="126"/>
      <c r="AJ166" s="126"/>
      <c r="AK166" s="126"/>
      <c r="AL166" s="126"/>
      <c r="AM166" s="126"/>
      <c r="AN166" s="126"/>
      <c r="AO166" s="126"/>
      <c r="AP166" s="126"/>
      <c r="AQ166" s="126"/>
      <c r="AR166" s="126"/>
      <c r="AS166" s="126"/>
      <c r="AT166" s="126"/>
      <c r="AU166" s="126"/>
      <c r="AV166" s="126"/>
      <c r="AW166" s="126"/>
      <c r="AX166" s="126"/>
      <c r="AY166" s="126"/>
      <c r="AZ166" s="126"/>
      <c r="BA166" s="126"/>
      <c r="BB166" s="126"/>
      <c r="BC166" s="126"/>
      <c r="BD166" s="126"/>
      <c r="BE166" s="126"/>
      <c r="BF166" s="126"/>
      <c r="BG166" s="126"/>
      <c r="BH166" s="126"/>
      <c r="BI166" s="126"/>
      <c r="BJ166" s="126"/>
      <c r="BK166" s="126"/>
      <c r="BL166" s="126"/>
      <c r="BM166" s="126"/>
      <c r="BN166" s="126"/>
      <c r="BO166" s="126"/>
      <c r="BP166" s="126"/>
      <c r="BQ166" s="126"/>
      <c r="BR166" s="126"/>
      <c r="BS166" s="126"/>
      <c r="BT166" s="126"/>
      <c r="BU166" s="126"/>
      <c r="BV166" s="126"/>
      <c r="BW166" s="126"/>
      <c r="BX166" s="126"/>
      <c r="BY166" s="126"/>
      <c r="BZ166" s="126"/>
      <c r="CA166" s="126"/>
      <c r="CB166" s="126"/>
      <c r="CC166" s="126"/>
      <c r="CD166" s="126"/>
      <c r="CE166" s="126"/>
      <c r="CF166" s="126"/>
      <c r="CG166" s="126"/>
      <c r="CH166" s="126"/>
      <c r="CI166" s="126"/>
      <c r="CJ166" s="126"/>
      <c r="CK166" s="126"/>
      <c r="CL166" s="126"/>
      <c r="CM166" s="126"/>
      <c r="CN166" s="126"/>
      <c r="CO166" s="126"/>
      <c r="CP166" s="126"/>
      <c r="CQ166" s="126"/>
      <c r="CR166" s="126"/>
      <c r="CS166" s="126"/>
      <c r="CT166" s="126"/>
      <c r="CU166" s="126"/>
      <c r="CV166" s="126"/>
      <c r="CW166" s="126"/>
      <c r="CX166" s="126"/>
      <c r="CY166" s="126"/>
      <c r="CZ166" s="126"/>
      <c r="DA166" s="126"/>
      <c r="DB166" s="126"/>
      <c r="DC166" s="126"/>
      <c r="EQ166" s="128"/>
      <c r="ER166" s="128"/>
      <c r="ES166" s="128"/>
      <c r="ET166" s="128"/>
      <c r="EU166" s="128"/>
      <c r="EV166" s="128"/>
      <c r="EW166" s="128"/>
      <c r="EX166" s="128"/>
      <c r="EY166" s="128"/>
      <c r="EZ166" s="128"/>
      <c r="FA166" s="128"/>
      <c r="FB166" s="128"/>
      <c r="FC166" s="128"/>
      <c r="FD166" s="128"/>
      <c r="FE166" s="128"/>
      <c r="FF166" s="128"/>
      <c r="FG166" s="128"/>
    </row>
    <row r="167" spans="27:163">
      <c r="AA167" s="126"/>
      <c r="AB167" s="126"/>
      <c r="AC167" s="126"/>
      <c r="AD167" s="126"/>
      <c r="AE167" s="126"/>
      <c r="AF167" s="126"/>
      <c r="AG167" s="126"/>
      <c r="AH167" s="126"/>
      <c r="AI167" s="126"/>
      <c r="AJ167" s="126"/>
      <c r="AK167" s="126"/>
      <c r="AL167" s="126"/>
      <c r="AM167" s="126"/>
      <c r="AN167" s="126"/>
      <c r="AO167" s="126"/>
      <c r="AP167" s="126"/>
      <c r="AQ167" s="126"/>
      <c r="AR167" s="126"/>
      <c r="AS167" s="126"/>
      <c r="AT167" s="126"/>
      <c r="AU167" s="126"/>
      <c r="AV167" s="126"/>
      <c r="AW167" s="126"/>
      <c r="AX167" s="126"/>
      <c r="AY167" s="126"/>
      <c r="AZ167" s="126"/>
      <c r="BA167" s="126"/>
      <c r="BB167" s="126"/>
      <c r="BC167" s="126"/>
      <c r="BD167" s="126"/>
      <c r="BE167" s="126"/>
      <c r="BF167" s="126"/>
      <c r="BG167" s="126"/>
      <c r="BH167" s="126"/>
      <c r="BI167" s="126"/>
      <c r="BJ167" s="126"/>
      <c r="BK167" s="126"/>
      <c r="BL167" s="126"/>
      <c r="BM167" s="126"/>
      <c r="BN167" s="126"/>
      <c r="BO167" s="126"/>
      <c r="BP167" s="126"/>
      <c r="BQ167" s="126"/>
      <c r="BR167" s="126"/>
      <c r="BS167" s="126"/>
      <c r="BT167" s="126"/>
      <c r="BU167" s="126"/>
      <c r="BV167" s="126"/>
      <c r="BW167" s="126"/>
      <c r="BX167" s="126"/>
      <c r="BY167" s="126"/>
      <c r="BZ167" s="126"/>
      <c r="CA167" s="126"/>
      <c r="CB167" s="126"/>
      <c r="CC167" s="126"/>
      <c r="CD167" s="126"/>
      <c r="CE167" s="126"/>
      <c r="CF167" s="126"/>
      <c r="CG167" s="126"/>
      <c r="CH167" s="126"/>
      <c r="CI167" s="126"/>
      <c r="CJ167" s="126"/>
      <c r="CK167" s="126"/>
      <c r="CL167" s="126"/>
      <c r="CM167" s="126"/>
      <c r="CN167" s="126"/>
      <c r="CO167" s="126"/>
      <c r="CP167" s="126"/>
      <c r="CQ167" s="126"/>
      <c r="CR167" s="126"/>
      <c r="CS167" s="126"/>
      <c r="CT167" s="126"/>
      <c r="CU167" s="126"/>
      <c r="CV167" s="126"/>
      <c r="CW167" s="126"/>
      <c r="CX167" s="126"/>
      <c r="CY167" s="126"/>
      <c r="CZ167" s="126"/>
      <c r="DA167" s="126"/>
      <c r="DB167" s="126"/>
      <c r="DC167" s="126"/>
      <c r="EQ167" s="128"/>
      <c r="ER167" s="128"/>
      <c r="ES167" s="128"/>
      <c r="ET167" s="128"/>
      <c r="EU167" s="128"/>
      <c r="EV167" s="128"/>
      <c r="EW167" s="128"/>
      <c r="EX167" s="128"/>
      <c r="EY167" s="128"/>
      <c r="EZ167" s="128"/>
      <c r="FA167" s="128"/>
      <c r="FB167" s="128"/>
      <c r="FC167" s="128"/>
      <c r="FD167" s="128"/>
      <c r="FE167" s="128"/>
      <c r="FF167" s="128"/>
      <c r="FG167" s="128"/>
    </row>
    <row r="168" spans="27:163">
      <c r="AA168" s="126"/>
      <c r="AB168" s="126"/>
      <c r="AC168" s="126"/>
      <c r="AD168" s="126"/>
      <c r="AE168" s="126"/>
      <c r="AF168" s="126"/>
      <c r="AG168" s="126"/>
      <c r="AH168" s="126"/>
      <c r="AI168" s="126"/>
      <c r="AJ168" s="126"/>
      <c r="AK168" s="126"/>
      <c r="AL168" s="126"/>
      <c r="AM168" s="126"/>
      <c r="AN168" s="126"/>
      <c r="AO168" s="126"/>
      <c r="AP168" s="126"/>
      <c r="AQ168" s="126"/>
      <c r="AR168" s="126"/>
      <c r="AS168" s="126"/>
      <c r="AT168" s="126"/>
      <c r="AU168" s="126"/>
      <c r="AV168" s="126"/>
      <c r="AW168" s="126"/>
      <c r="AX168" s="126"/>
      <c r="AY168" s="126"/>
      <c r="AZ168" s="126"/>
      <c r="BA168" s="126"/>
      <c r="BB168" s="126"/>
      <c r="BC168" s="126"/>
      <c r="BD168" s="126"/>
      <c r="BE168" s="126"/>
      <c r="BF168" s="126"/>
      <c r="BG168" s="126"/>
      <c r="BH168" s="126"/>
      <c r="BI168" s="126"/>
      <c r="BJ168" s="126"/>
      <c r="BK168" s="126"/>
      <c r="BL168" s="126"/>
      <c r="BM168" s="126"/>
      <c r="BN168" s="126"/>
      <c r="BO168" s="126"/>
      <c r="BP168" s="126"/>
      <c r="BQ168" s="126"/>
      <c r="BR168" s="126"/>
      <c r="BS168" s="126"/>
      <c r="BT168" s="126"/>
      <c r="BU168" s="126"/>
      <c r="BV168" s="126"/>
      <c r="BW168" s="126"/>
      <c r="BX168" s="126"/>
      <c r="BY168" s="126"/>
      <c r="BZ168" s="126"/>
      <c r="CA168" s="126"/>
      <c r="CB168" s="126"/>
      <c r="CC168" s="126"/>
      <c r="CD168" s="126"/>
      <c r="CE168" s="126"/>
      <c r="CF168" s="126"/>
      <c r="CG168" s="126"/>
      <c r="CH168" s="126"/>
      <c r="CI168" s="126"/>
      <c r="CJ168" s="126"/>
      <c r="CK168" s="126"/>
      <c r="CL168" s="126"/>
      <c r="CM168" s="126"/>
      <c r="CN168" s="126"/>
      <c r="CO168" s="126"/>
      <c r="CP168" s="126"/>
      <c r="CQ168" s="126"/>
      <c r="CR168" s="126"/>
      <c r="CS168" s="126"/>
      <c r="CT168" s="126"/>
      <c r="CU168" s="126"/>
      <c r="CV168" s="126"/>
      <c r="CW168" s="126"/>
      <c r="CX168" s="126"/>
      <c r="CY168" s="126"/>
      <c r="CZ168" s="126"/>
      <c r="DA168" s="126"/>
      <c r="DB168" s="126"/>
      <c r="DC168" s="126"/>
      <c r="EQ168" s="128"/>
      <c r="ER168" s="128"/>
      <c r="ES168" s="128"/>
      <c r="ET168" s="128"/>
      <c r="EU168" s="128"/>
      <c r="EV168" s="128"/>
      <c r="EW168" s="128"/>
      <c r="EX168" s="128"/>
      <c r="EY168" s="128"/>
      <c r="EZ168" s="128"/>
      <c r="FA168" s="128"/>
      <c r="FB168" s="128"/>
      <c r="FC168" s="128"/>
      <c r="FD168" s="128"/>
      <c r="FE168" s="128"/>
      <c r="FF168" s="128"/>
      <c r="FG168" s="128"/>
    </row>
    <row r="169" spans="27:163">
      <c r="AA169" s="126"/>
      <c r="AB169" s="126"/>
      <c r="AC169" s="126"/>
      <c r="AD169" s="126"/>
      <c r="AE169" s="126"/>
      <c r="AF169" s="126"/>
      <c r="AG169" s="126"/>
      <c r="AH169" s="126"/>
      <c r="AI169" s="126"/>
      <c r="AJ169" s="126"/>
      <c r="AK169" s="126"/>
      <c r="AL169" s="126"/>
      <c r="AM169" s="126"/>
      <c r="AN169" s="126"/>
      <c r="AO169" s="126"/>
      <c r="AP169" s="126"/>
      <c r="AQ169" s="126"/>
      <c r="AR169" s="126"/>
      <c r="AS169" s="126"/>
      <c r="AT169" s="126"/>
      <c r="AU169" s="126"/>
      <c r="AV169" s="126"/>
      <c r="AW169" s="126"/>
      <c r="AX169" s="126"/>
      <c r="AY169" s="126"/>
      <c r="AZ169" s="126"/>
      <c r="BA169" s="126"/>
      <c r="BB169" s="126"/>
      <c r="BC169" s="126"/>
      <c r="BD169" s="126"/>
      <c r="BE169" s="126"/>
      <c r="BF169" s="126"/>
      <c r="BG169" s="126"/>
      <c r="BH169" s="126"/>
      <c r="BI169" s="126"/>
      <c r="BJ169" s="126"/>
      <c r="BK169" s="126"/>
      <c r="BL169" s="126"/>
      <c r="BM169" s="126"/>
      <c r="BN169" s="126"/>
      <c r="BO169" s="126"/>
      <c r="BP169" s="126"/>
      <c r="BQ169" s="126"/>
      <c r="BR169" s="126"/>
      <c r="BS169" s="126"/>
      <c r="BT169" s="126"/>
      <c r="BU169" s="126"/>
      <c r="BV169" s="126"/>
      <c r="BW169" s="126"/>
      <c r="BX169" s="126"/>
      <c r="BY169" s="126"/>
      <c r="BZ169" s="126"/>
      <c r="CA169" s="126"/>
      <c r="CB169" s="126"/>
      <c r="CC169" s="126"/>
      <c r="CD169" s="126"/>
      <c r="CE169" s="126"/>
      <c r="CF169" s="126"/>
      <c r="CG169" s="126"/>
      <c r="CH169" s="126"/>
      <c r="CI169" s="126"/>
      <c r="CJ169" s="126"/>
      <c r="CK169" s="126"/>
      <c r="CL169" s="126"/>
      <c r="CM169" s="126"/>
      <c r="CN169" s="126"/>
      <c r="CO169" s="126"/>
      <c r="CP169" s="126"/>
      <c r="CQ169" s="126"/>
      <c r="CR169" s="126"/>
      <c r="CS169" s="126"/>
      <c r="CT169" s="126"/>
      <c r="CU169" s="126"/>
      <c r="CV169" s="126"/>
      <c r="CW169" s="126"/>
      <c r="CX169" s="126"/>
      <c r="CY169" s="126"/>
      <c r="CZ169" s="126"/>
      <c r="DA169" s="126"/>
      <c r="DB169" s="126"/>
      <c r="DC169" s="126"/>
      <c r="EQ169" s="128"/>
      <c r="ER169" s="128"/>
      <c r="ES169" s="128"/>
      <c r="ET169" s="128"/>
      <c r="EU169" s="128"/>
      <c r="EV169" s="128"/>
      <c r="EW169" s="128"/>
      <c r="EX169" s="128"/>
      <c r="EY169" s="128"/>
      <c r="EZ169" s="128"/>
      <c r="FA169" s="128"/>
      <c r="FB169" s="128"/>
      <c r="FC169" s="128"/>
      <c r="FD169" s="128"/>
      <c r="FE169" s="128"/>
      <c r="FF169" s="128"/>
      <c r="FG169" s="128"/>
    </row>
    <row r="170" spans="27:163">
      <c r="AA170" s="126"/>
      <c r="AB170" s="126"/>
      <c r="AC170" s="126"/>
      <c r="AD170" s="126"/>
      <c r="AE170" s="126"/>
      <c r="AF170" s="126"/>
      <c r="AG170" s="126"/>
      <c r="AH170" s="126"/>
      <c r="AI170" s="126"/>
      <c r="AJ170" s="126"/>
      <c r="AK170" s="126"/>
      <c r="AL170" s="126"/>
      <c r="AM170" s="126"/>
      <c r="AN170" s="126"/>
      <c r="AO170" s="126"/>
      <c r="AP170" s="126"/>
      <c r="AQ170" s="126"/>
      <c r="AR170" s="126"/>
      <c r="AS170" s="126"/>
      <c r="AT170" s="126"/>
      <c r="AU170" s="126"/>
      <c r="AV170" s="126"/>
      <c r="AW170" s="126"/>
      <c r="AX170" s="126"/>
      <c r="AY170" s="126"/>
      <c r="AZ170" s="126"/>
      <c r="BA170" s="126"/>
      <c r="BB170" s="126"/>
      <c r="BC170" s="126"/>
      <c r="BD170" s="126"/>
      <c r="BE170" s="126"/>
      <c r="BF170" s="126"/>
      <c r="BG170" s="126"/>
      <c r="BH170" s="126"/>
      <c r="BI170" s="126"/>
      <c r="BJ170" s="126"/>
      <c r="BK170" s="126"/>
      <c r="BL170" s="126"/>
      <c r="BM170" s="126"/>
      <c r="BN170" s="126"/>
      <c r="BO170" s="126"/>
      <c r="BP170" s="126"/>
      <c r="BQ170" s="126"/>
      <c r="BR170" s="126"/>
      <c r="BS170" s="126"/>
      <c r="BT170" s="126"/>
      <c r="BU170" s="126"/>
      <c r="BV170" s="126"/>
      <c r="BW170" s="126"/>
      <c r="BX170" s="126"/>
      <c r="BY170" s="126"/>
      <c r="BZ170" s="126"/>
      <c r="CA170" s="126"/>
      <c r="CB170" s="126"/>
      <c r="CC170" s="126"/>
      <c r="CD170" s="126"/>
      <c r="CE170" s="126"/>
      <c r="CF170" s="126"/>
      <c r="CG170" s="126"/>
      <c r="CH170" s="126"/>
      <c r="CI170" s="126"/>
      <c r="CJ170" s="126"/>
      <c r="CK170" s="126"/>
      <c r="CL170" s="126"/>
      <c r="CM170" s="126"/>
      <c r="CN170" s="126"/>
      <c r="CO170" s="126"/>
      <c r="CP170" s="126"/>
      <c r="CQ170" s="126"/>
      <c r="CR170" s="126"/>
      <c r="CS170" s="126"/>
      <c r="CT170" s="126"/>
      <c r="CU170" s="126"/>
      <c r="CV170" s="126"/>
      <c r="CW170" s="126"/>
      <c r="CX170" s="126"/>
      <c r="CY170" s="126"/>
      <c r="CZ170" s="126"/>
      <c r="DA170" s="126"/>
      <c r="DB170" s="126"/>
      <c r="DC170" s="126"/>
      <c r="EQ170" s="128"/>
      <c r="ER170" s="128"/>
      <c r="ES170" s="128"/>
      <c r="ET170" s="128"/>
      <c r="EU170" s="128"/>
      <c r="EV170" s="128"/>
      <c r="EW170" s="128"/>
      <c r="EX170" s="128"/>
      <c r="EY170" s="128"/>
      <c r="EZ170" s="128"/>
      <c r="FA170" s="128"/>
      <c r="FB170" s="128"/>
      <c r="FC170" s="128"/>
      <c r="FD170" s="128"/>
      <c r="FE170" s="128"/>
      <c r="FF170" s="128"/>
      <c r="FG170" s="128"/>
    </row>
    <row r="171" spans="27:163">
      <c r="AA171" s="126"/>
      <c r="AB171" s="126"/>
      <c r="AC171" s="126"/>
      <c r="AD171" s="126"/>
      <c r="AE171" s="126"/>
      <c r="AF171" s="126"/>
      <c r="AG171" s="126"/>
      <c r="AH171" s="126"/>
      <c r="AI171" s="126"/>
      <c r="AJ171" s="126"/>
      <c r="AK171" s="126"/>
      <c r="AL171" s="126"/>
      <c r="AM171" s="126"/>
      <c r="AN171" s="126"/>
      <c r="AO171" s="126"/>
      <c r="AP171" s="126"/>
      <c r="AQ171" s="126"/>
      <c r="AR171" s="126"/>
      <c r="AS171" s="126"/>
      <c r="AT171" s="126"/>
      <c r="AU171" s="126"/>
      <c r="AV171" s="126"/>
      <c r="AW171" s="126"/>
      <c r="AX171" s="126"/>
      <c r="AY171" s="126"/>
      <c r="AZ171" s="126"/>
      <c r="BA171" s="126"/>
      <c r="BB171" s="126"/>
      <c r="BC171" s="126"/>
      <c r="BD171" s="126"/>
      <c r="BE171" s="126"/>
      <c r="BF171" s="126"/>
      <c r="BG171" s="126"/>
      <c r="BH171" s="126"/>
      <c r="BI171" s="126"/>
      <c r="BJ171" s="126"/>
      <c r="BK171" s="126"/>
      <c r="BL171" s="126"/>
      <c r="BM171" s="126"/>
      <c r="BN171" s="126"/>
      <c r="BO171" s="126"/>
      <c r="BP171" s="126"/>
      <c r="BQ171" s="126"/>
      <c r="BR171" s="126"/>
      <c r="BS171" s="126"/>
      <c r="BT171" s="126"/>
      <c r="BU171" s="126"/>
      <c r="BV171" s="126"/>
      <c r="BW171" s="126"/>
      <c r="BX171" s="126"/>
      <c r="BY171" s="126"/>
      <c r="BZ171" s="126"/>
      <c r="CA171" s="126"/>
      <c r="CB171" s="126"/>
      <c r="CC171" s="126"/>
      <c r="CD171" s="126"/>
      <c r="CE171" s="126"/>
      <c r="CF171" s="126"/>
      <c r="CG171" s="126"/>
      <c r="CH171" s="126"/>
      <c r="CI171" s="126"/>
      <c r="CJ171" s="126"/>
      <c r="CK171" s="126"/>
      <c r="CL171" s="126"/>
      <c r="CM171" s="126"/>
      <c r="CN171" s="126"/>
      <c r="CO171" s="126"/>
      <c r="CP171" s="126"/>
      <c r="CQ171" s="126"/>
      <c r="CR171" s="126"/>
      <c r="CS171" s="126"/>
      <c r="CT171" s="126"/>
      <c r="CU171" s="126"/>
      <c r="CV171" s="126"/>
      <c r="CW171" s="126"/>
      <c r="CX171" s="126"/>
      <c r="CY171" s="126"/>
      <c r="CZ171" s="126"/>
      <c r="DA171" s="126"/>
      <c r="DB171" s="126"/>
      <c r="DC171" s="126"/>
      <c r="EQ171" s="128"/>
      <c r="ER171" s="128"/>
      <c r="ES171" s="128"/>
      <c r="ET171" s="128"/>
      <c r="EU171" s="128"/>
      <c r="EV171" s="128"/>
      <c r="EW171" s="128"/>
      <c r="EX171" s="128"/>
      <c r="EY171" s="128"/>
      <c r="EZ171" s="128"/>
      <c r="FA171" s="128"/>
      <c r="FB171" s="128"/>
      <c r="FC171" s="128"/>
      <c r="FD171" s="128"/>
      <c r="FE171" s="128"/>
      <c r="FF171" s="128"/>
      <c r="FG171" s="128"/>
    </row>
    <row r="172" spans="27:163">
      <c r="AA172" s="126"/>
      <c r="AB172" s="126"/>
      <c r="AC172" s="126"/>
      <c r="AD172" s="126"/>
      <c r="AE172" s="126"/>
      <c r="AF172" s="126"/>
      <c r="AG172" s="126"/>
      <c r="AH172" s="126"/>
      <c r="AI172" s="126"/>
      <c r="AJ172" s="126"/>
      <c r="AK172" s="126"/>
      <c r="AL172" s="126"/>
      <c r="AM172" s="126"/>
      <c r="AN172" s="126"/>
      <c r="AO172" s="126"/>
      <c r="AP172" s="126"/>
      <c r="AQ172" s="126"/>
      <c r="AR172" s="126"/>
      <c r="AS172" s="126"/>
      <c r="AT172" s="126"/>
      <c r="AU172" s="126"/>
      <c r="AV172" s="126"/>
      <c r="AW172" s="126"/>
      <c r="AX172" s="126"/>
      <c r="AY172" s="126"/>
      <c r="AZ172" s="126"/>
      <c r="BA172" s="126"/>
      <c r="BB172" s="126"/>
      <c r="BC172" s="126"/>
      <c r="BD172" s="126"/>
      <c r="BE172" s="126"/>
      <c r="BF172" s="126"/>
      <c r="BG172" s="126"/>
      <c r="BH172" s="126"/>
      <c r="BI172" s="126"/>
      <c r="BJ172" s="126"/>
      <c r="BK172" s="126"/>
      <c r="BL172" s="126"/>
      <c r="BM172" s="126"/>
      <c r="BN172" s="126"/>
      <c r="BO172" s="126"/>
      <c r="BP172" s="126"/>
      <c r="BQ172" s="126"/>
      <c r="BR172" s="126"/>
      <c r="BS172" s="126"/>
      <c r="BT172" s="126"/>
      <c r="BU172" s="126"/>
      <c r="BV172" s="126"/>
      <c r="BW172" s="126"/>
      <c r="BX172" s="126"/>
      <c r="BY172" s="126"/>
      <c r="BZ172" s="126"/>
      <c r="CA172" s="126"/>
      <c r="CB172" s="126"/>
      <c r="CC172" s="126"/>
      <c r="CD172" s="126"/>
      <c r="CE172" s="126"/>
      <c r="CF172" s="126"/>
      <c r="CG172" s="126"/>
      <c r="CH172" s="126"/>
      <c r="CI172" s="126"/>
      <c r="CJ172" s="126"/>
      <c r="CK172" s="126"/>
      <c r="CL172" s="126"/>
      <c r="CM172" s="126"/>
      <c r="CN172" s="126"/>
      <c r="CO172" s="126"/>
      <c r="CP172" s="126"/>
      <c r="CQ172" s="126"/>
      <c r="CR172" s="126"/>
      <c r="CS172" s="126"/>
      <c r="CT172" s="126"/>
      <c r="CU172" s="126"/>
      <c r="CV172" s="126"/>
      <c r="CW172" s="126"/>
      <c r="CX172" s="126"/>
      <c r="CY172" s="126"/>
      <c r="CZ172" s="126"/>
      <c r="DA172" s="126"/>
      <c r="DB172" s="126"/>
      <c r="DC172" s="126"/>
      <c r="EQ172" s="128"/>
      <c r="ER172" s="128"/>
      <c r="ES172" s="128"/>
      <c r="ET172" s="128"/>
      <c r="EU172" s="128"/>
      <c r="EV172" s="128"/>
      <c r="EW172" s="128"/>
      <c r="EX172" s="128"/>
      <c r="EY172" s="128"/>
      <c r="EZ172" s="128"/>
      <c r="FA172" s="128"/>
      <c r="FB172" s="128"/>
      <c r="FC172" s="128"/>
      <c r="FD172" s="128"/>
      <c r="FE172" s="128"/>
      <c r="FF172" s="128"/>
      <c r="FG172" s="128"/>
    </row>
    <row r="173" spans="27:163">
      <c r="AA173" s="126"/>
      <c r="AB173" s="126"/>
      <c r="AC173" s="126"/>
      <c r="AD173" s="126"/>
      <c r="AE173" s="126"/>
      <c r="AF173" s="126"/>
      <c r="AG173" s="126"/>
      <c r="AH173" s="126"/>
      <c r="AI173" s="126"/>
      <c r="AJ173" s="126"/>
      <c r="AK173" s="126"/>
      <c r="AL173" s="126"/>
      <c r="AM173" s="126"/>
      <c r="AN173" s="126"/>
      <c r="AO173" s="126"/>
      <c r="AP173" s="126"/>
      <c r="AQ173" s="126"/>
      <c r="AR173" s="126"/>
      <c r="AS173" s="126"/>
      <c r="AT173" s="126"/>
      <c r="AU173" s="126"/>
      <c r="AV173" s="126"/>
      <c r="AW173" s="126"/>
      <c r="AX173" s="126"/>
      <c r="AY173" s="126"/>
      <c r="AZ173" s="126"/>
      <c r="BA173" s="126"/>
      <c r="BB173" s="126"/>
      <c r="BC173" s="126"/>
      <c r="BD173" s="126"/>
      <c r="BE173" s="126"/>
      <c r="BF173" s="126"/>
      <c r="BG173" s="126"/>
      <c r="BH173" s="126"/>
      <c r="BI173" s="126"/>
      <c r="BJ173" s="126"/>
      <c r="BK173" s="126"/>
      <c r="BL173" s="126"/>
      <c r="BM173" s="126"/>
      <c r="BN173" s="126"/>
      <c r="BO173" s="126"/>
      <c r="BP173" s="126"/>
      <c r="BQ173" s="126"/>
      <c r="BR173" s="126"/>
      <c r="BS173" s="126"/>
      <c r="BT173" s="126"/>
      <c r="BU173" s="126"/>
      <c r="BV173" s="126"/>
      <c r="BW173" s="126"/>
      <c r="BX173" s="126"/>
      <c r="BY173" s="126"/>
      <c r="BZ173" s="126"/>
      <c r="CA173" s="126"/>
      <c r="CB173" s="126"/>
      <c r="CC173" s="126"/>
      <c r="CD173" s="126"/>
      <c r="CE173" s="126"/>
      <c r="CF173" s="126"/>
      <c r="CG173" s="126"/>
      <c r="CH173" s="126"/>
      <c r="CI173" s="126"/>
      <c r="CJ173" s="126"/>
      <c r="CK173" s="126"/>
      <c r="CL173" s="126"/>
      <c r="CM173" s="126"/>
      <c r="CN173" s="126"/>
      <c r="CO173" s="126"/>
      <c r="CP173" s="126"/>
      <c r="CQ173" s="126"/>
      <c r="CR173" s="126"/>
      <c r="CS173" s="126"/>
      <c r="CT173" s="126"/>
      <c r="CU173" s="126"/>
      <c r="CV173" s="126"/>
      <c r="CW173" s="126"/>
      <c r="CX173" s="126"/>
      <c r="CY173" s="126"/>
      <c r="CZ173" s="126"/>
      <c r="DA173" s="126"/>
      <c r="DB173" s="126"/>
      <c r="DC173" s="126"/>
      <c r="EQ173" s="128"/>
      <c r="ER173" s="128"/>
      <c r="ES173" s="128"/>
      <c r="ET173" s="128"/>
      <c r="EU173" s="128"/>
      <c r="EV173" s="128"/>
      <c r="EW173" s="128"/>
      <c r="EX173" s="128"/>
      <c r="EY173" s="128"/>
      <c r="EZ173" s="128"/>
      <c r="FA173" s="128"/>
      <c r="FB173" s="128"/>
      <c r="FC173" s="128"/>
      <c r="FD173" s="128"/>
      <c r="FE173" s="128"/>
      <c r="FF173" s="128"/>
      <c r="FG173" s="128"/>
    </row>
    <row r="174" spans="27:163">
      <c r="AA174" s="126"/>
      <c r="AB174" s="126"/>
      <c r="AC174" s="126"/>
      <c r="AD174" s="126"/>
      <c r="AE174" s="126"/>
      <c r="AF174" s="126"/>
      <c r="AG174" s="126"/>
      <c r="AH174" s="126"/>
      <c r="AI174" s="126"/>
      <c r="AJ174" s="126"/>
      <c r="AK174" s="126"/>
      <c r="AL174" s="126"/>
      <c r="AM174" s="126"/>
      <c r="AN174" s="126"/>
      <c r="AO174" s="126"/>
      <c r="AP174" s="126"/>
      <c r="AQ174" s="126"/>
      <c r="AR174" s="126"/>
      <c r="AS174" s="126"/>
      <c r="AT174" s="126"/>
      <c r="AU174" s="126"/>
      <c r="AV174" s="126"/>
      <c r="AW174" s="126"/>
      <c r="AX174" s="126"/>
      <c r="AY174" s="126"/>
      <c r="AZ174" s="126"/>
      <c r="BA174" s="126"/>
      <c r="BB174" s="126"/>
      <c r="BC174" s="126"/>
      <c r="BD174" s="126"/>
      <c r="BE174" s="126"/>
      <c r="BF174" s="126"/>
      <c r="BG174" s="126"/>
      <c r="BH174" s="126"/>
      <c r="BI174" s="126"/>
      <c r="BJ174" s="126"/>
      <c r="BK174" s="126"/>
      <c r="BL174" s="126"/>
      <c r="BM174" s="126"/>
      <c r="BN174" s="126"/>
      <c r="BO174" s="126"/>
      <c r="BP174" s="126"/>
      <c r="BQ174" s="126"/>
      <c r="BR174" s="126"/>
      <c r="BS174" s="126"/>
      <c r="BT174" s="126"/>
      <c r="BU174" s="126"/>
      <c r="BV174" s="126"/>
      <c r="BW174" s="126"/>
      <c r="BX174" s="126"/>
      <c r="BY174" s="126"/>
      <c r="BZ174" s="126"/>
      <c r="CA174" s="126"/>
      <c r="CB174" s="126"/>
      <c r="CC174" s="126"/>
      <c r="CD174" s="126"/>
      <c r="CE174" s="126"/>
      <c r="CF174" s="126"/>
      <c r="CG174" s="126"/>
      <c r="CH174" s="126"/>
      <c r="CI174" s="126"/>
      <c r="CJ174" s="126"/>
      <c r="CK174" s="126"/>
      <c r="CL174" s="126"/>
      <c r="CM174" s="126"/>
      <c r="CN174" s="126"/>
      <c r="CO174" s="126"/>
      <c r="CP174" s="126"/>
      <c r="CQ174" s="126"/>
      <c r="CR174" s="126"/>
      <c r="CS174" s="126"/>
      <c r="CT174" s="126"/>
      <c r="CU174" s="126"/>
      <c r="CV174" s="126"/>
      <c r="CW174" s="126"/>
      <c r="CX174" s="126"/>
      <c r="CY174" s="126"/>
      <c r="CZ174" s="126"/>
      <c r="DA174" s="126"/>
      <c r="DB174" s="126"/>
      <c r="DC174" s="126"/>
      <c r="EQ174" s="128"/>
      <c r="ER174" s="128"/>
      <c r="ES174" s="128"/>
      <c r="ET174" s="128"/>
      <c r="EU174" s="128"/>
      <c r="EV174" s="128"/>
      <c r="EW174" s="128"/>
      <c r="EX174" s="128"/>
      <c r="EY174" s="128"/>
      <c r="EZ174" s="128"/>
      <c r="FA174" s="128"/>
      <c r="FB174" s="128"/>
      <c r="FC174" s="128"/>
      <c r="FD174" s="128"/>
      <c r="FE174" s="128"/>
      <c r="FF174" s="128"/>
      <c r="FG174" s="128"/>
    </row>
    <row r="175" spans="27:163">
      <c r="AA175" s="126"/>
      <c r="AB175" s="126"/>
      <c r="AC175" s="126"/>
      <c r="AD175" s="126"/>
      <c r="AE175" s="126"/>
      <c r="AF175" s="126"/>
      <c r="AG175" s="126"/>
      <c r="AH175" s="126"/>
      <c r="AI175" s="126"/>
      <c r="AJ175" s="126"/>
      <c r="AK175" s="126"/>
      <c r="AL175" s="126"/>
      <c r="AM175" s="126"/>
      <c r="AN175" s="126"/>
      <c r="AO175" s="126"/>
      <c r="AP175" s="126"/>
      <c r="AQ175" s="126"/>
      <c r="AR175" s="126"/>
      <c r="AS175" s="126"/>
      <c r="AT175" s="126"/>
      <c r="AU175" s="126"/>
      <c r="AV175" s="126"/>
      <c r="AW175" s="126"/>
      <c r="AX175" s="126"/>
      <c r="AY175" s="126"/>
      <c r="AZ175" s="126"/>
      <c r="BA175" s="126"/>
      <c r="BB175" s="126"/>
      <c r="BC175" s="126"/>
      <c r="BD175" s="126"/>
      <c r="BE175" s="126"/>
      <c r="BF175" s="126"/>
      <c r="BG175" s="126"/>
      <c r="BH175" s="126"/>
      <c r="BI175" s="126"/>
      <c r="BJ175" s="126"/>
      <c r="BK175" s="126"/>
      <c r="BL175" s="126"/>
      <c r="BM175" s="126"/>
      <c r="BN175" s="126"/>
      <c r="BO175" s="126"/>
      <c r="BP175" s="126"/>
      <c r="BQ175" s="126"/>
      <c r="BR175" s="126"/>
      <c r="BS175" s="126"/>
      <c r="BT175" s="126"/>
      <c r="BU175" s="126"/>
      <c r="BV175" s="126"/>
      <c r="BW175" s="126"/>
      <c r="BX175" s="126"/>
      <c r="BY175" s="126"/>
      <c r="BZ175" s="126"/>
      <c r="CA175" s="126"/>
      <c r="CB175" s="126"/>
      <c r="CC175" s="126"/>
      <c r="CD175" s="126"/>
      <c r="CE175" s="126"/>
      <c r="CF175" s="126"/>
      <c r="CG175" s="126"/>
      <c r="CH175" s="126"/>
      <c r="CI175" s="126"/>
      <c r="CJ175" s="126"/>
      <c r="CK175" s="126"/>
      <c r="CL175" s="126"/>
      <c r="CM175" s="126"/>
      <c r="CN175" s="126"/>
      <c r="CO175" s="126"/>
      <c r="CP175" s="126"/>
      <c r="CQ175" s="126"/>
      <c r="CR175" s="126"/>
      <c r="CS175" s="126"/>
      <c r="CT175" s="126"/>
      <c r="CU175" s="126"/>
      <c r="CV175" s="126"/>
      <c r="CW175" s="126"/>
      <c r="CX175" s="126"/>
      <c r="CY175" s="126"/>
      <c r="CZ175" s="126"/>
      <c r="DA175" s="126"/>
      <c r="DB175" s="126"/>
      <c r="DC175" s="126"/>
      <c r="EQ175" s="128"/>
      <c r="ER175" s="128"/>
      <c r="ES175" s="128"/>
      <c r="ET175" s="128"/>
      <c r="EU175" s="128"/>
      <c r="EV175" s="128"/>
      <c r="EW175" s="128"/>
      <c r="EX175" s="128"/>
      <c r="EY175" s="128"/>
      <c r="EZ175" s="128"/>
      <c r="FA175" s="128"/>
      <c r="FB175" s="128"/>
      <c r="FC175" s="128"/>
      <c r="FD175" s="128"/>
      <c r="FE175" s="128"/>
      <c r="FF175" s="128"/>
      <c r="FG175" s="128"/>
    </row>
    <row r="176" spans="27:163">
      <c r="AA176" s="126"/>
      <c r="AB176" s="126"/>
      <c r="AC176" s="126"/>
      <c r="AD176" s="126"/>
      <c r="AE176" s="126"/>
      <c r="AF176" s="126"/>
      <c r="AG176" s="126"/>
      <c r="AH176" s="126"/>
      <c r="AI176" s="126"/>
      <c r="AJ176" s="126"/>
      <c r="AK176" s="126"/>
      <c r="AL176" s="126"/>
      <c r="AM176" s="126"/>
      <c r="AN176" s="126"/>
      <c r="AO176" s="126"/>
      <c r="AP176" s="126"/>
      <c r="AQ176" s="126"/>
      <c r="AR176" s="126"/>
      <c r="AS176" s="126"/>
      <c r="AT176" s="126"/>
      <c r="AU176" s="126"/>
      <c r="AV176" s="126"/>
      <c r="AW176" s="126"/>
      <c r="AX176" s="126"/>
      <c r="AY176" s="126"/>
      <c r="AZ176" s="126"/>
      <c r="BA176" s="126"/>
      <c r="BB176" s="126"/>
      <c r="BC176" s="126"/>
      <c r="BD176" s="126"/>
      <c r="BE176" s="126"/>
      <c r="BF176" s="126"/>
      <c r="BG176" s="126"/>
      <c r="BH176" s="126"/>
      <c r="BI176" s="126"/>
      <c r="BJ176" s="126"/>
      <c r="BK176" s="126"/>
      <c r="BL176" s="126"/>
      <c r="BM176" s="126"/>
      <c r="BN176" s="126"/>
      <c r="BO176" s="126"/>
      <c r="BP176" s="126"/>
      <c r="BQ176" s="126"/>
      <c r="BR176" s="126"/>
      <c r="BS176" s="126"/>
      <c r="BT176" s="126"/>
      <c r="BU176" s="126"/>
      <c r="BV176" s="126"/>
      <c r="BW176" s="126"/>
      <c r="BX176" s="126"/>
      <c r="BY176" s="126"/>
      <c r="BZ176" s="126"/>
      <c r="CA176" s="126"/>
      <c r="CB176" s="126"/>
      <c r="CC176" s="126"/>
      <c r="CD176" s="126"/>
      <c r="CE176" s="126"/>
      <c r="CF176" s="126"/>
      <c r="CG176" s="126"/>
      <c r="CH176" s="126"/>
      <c r="CI176" s="126"/>
      <c r="CJ176" s="126"/>
      <c r="CK176" s="126"/>
      <c r="CL176" s="126"/>
      <c r="CM176" s="126"/>
      <c r="CN176" s="126"/>
      <c r="CO176" s="126"/>
      <c r="CP176" s="126"/>
      <c r="CQ176" s="126"/>
      <c r="CR176" s="126"/>
      <c r="CS176" s="126"/>
      <c r="CT176" s="126"/>
      <c r="CU176" s="126"/>
      <c r="CV176" s="126"/>
      <c r="CW176" s="126"/>
      <c r="CX176" s="126"/>
      <c r="CY176" s="126"/>
      <c r="CZ176" s="126"/>
      <c r="DA176" s="126"/>
      <c r="DB176" s="126"/>
      <c r="DC176" s="126"/>
      <c r="EQ176" s="128"/>
      <c r="ER176" s="128"/>
      <c r="ES176" s="128"/>
      <c r="ET176" s="128"/>
      <c r="EU176" s="128"/>
      <c r="EV176" s="128"/>
      <c r="EW176" s="128"/>
      <c r="EX176" s="128"/>
      <c r="EY176" s="128"/>
      <c r="EZ176" s="128"/>
      <c r="FA176" s="128"/>
      <c r="FB176" s="128"/>
      <c r="FC176" s="128"/>
      <c r="FD176" s="128"/>
      <c r="FE176" s="128"/>
      <c r="FF176" s="128"/>
      <c r="FG176" s="128"/>
    </row>
    <row r="177" spans="27:163">
      <c r="AA177" s="126"/>
      <c r="AB177" s="126"/>
      <c r="AC177" s="126"/>
      <c r="AD177" s="126"/>
      <c r="AE177" s="126"/>
      <c r="AF177" s="126"/>
      <c r="AG177" s="126"/>
      <c r="AH177" s="126"/>
      <c r="AI177" s="126"/>
      <c r="AJ177" s="126"/>
      <c r="AK177" s="126"/>
      <c r="AL177" s="126"/>
      <c r="AM177" s="126"/>
      <c r="AN177" s="126"/>
      <c r="AO177" s="126"/>
      <c r="AP177" s="126"/>
      <c r="AQ177" s="126"/>
      <c r="AR177" s="126"/>
      <c r="AS177" s="126"/>
      <c r="AT177" s="126"/>
      <c r="AU177" s="126"/>
      <c r="AV177" s="126"/>
      <c r="AW177" s="126"/>
      <c r="AX177" s="126"/>
      <c r="AY177" s="126"/>
      <c r="AZ177" s="126"/>
      <c r="BA177" s="126"/>
      <c r="BB177" s="126"/>
      <c r="BC177" s="126"/>
      <c r="BD177" s="126"/>
      <c r="BE177" s="126"/>
      <c r="BF177" s="126"/>
      <c r="BG177" s="126"/>
      <c r="BH177" s="126"/>
      <c r="BI177" s="126"/>
      <c r="BJ177" s="126"/>
      <c r="BK177" s="126"/>
      <c r="BL177" s="126"/>
      <c r="BM177" s="126"/>
      <c r="BN177" s="126"/>
      <c r="BO177" s="126"/>
      <c r="BP177" s="126"/>
      <c r="BQ177" s="126"/>
      <c r="BR177" s="126"/>
      <c r="BS177" s="126"/>
      <c r="BT177" s="126"/>
      <c r="BU177" s="126"/>
      <c r="BV177" s="126"/>
      <c r="BW177" s="126"/>
      <c r="BX177" s="126"/>
      <c r="BY177" s="126"/>
      <c r="BZ177" s="126"/>
      <c r="CA177" s="126"/>
      <c r="CB177" s="126"/>
      <c r="CC177" s="126"/>
      <c r="CD177" s="126"/>
      <c r="CE177" s="126"/>
      <c r="CF177" s="126"/>
      <c r="CG177" s="126"/>
      <c r="CH177" s="126"/>
      <c r="CI177" s="126"/>
      <c r="CJ177" s="126"/>
      <c r="CK177" s="126"/>
      <c r="CL177" s="126"/>
      <c r="CM177" s="126"/>
      <c r="CN177" s="126"/>
      <c r="CO177" s="126"/>
      <c r="CP177" s="126"/>
      <c r="CQ177" s="126"/>
      <c r="CR177" s="126"/>
      <c r="CS177" s="126"/>
      <c r="CT177" s="126"/>
      <c r="CU177" s="126"/>
      <c r="CV177" s="126"/>
      <c r="CW177" s="126"/>
      <c r="CX177" s="126"/>
      <c r="CY177" s="126"/>
      <c r="CZ177" s="126"/>
      <c r="DA177" s="126"/>
      <c r="DB177" s="126"/>
      <c r="DC177" s="126"/>
      <c r="EQ177" s="128"/>
      <c r="ER177" s="128"/>
      <c r="ES177" s="128"/>
      <c r="ET177" s="128"/>
      <c r="EU177" s="128"/>
      <c r="EV177" s="128"/>
      <c r="EW177" s="128"/>
      <c r="EX177" s="128"/>
      <c r="EY177" s="128"/>
      <c r="EZ177" s="128"/>
      <c r="FA177" s="128"/>
      <c r="FB177" s="128"/>
      <c r="FC177" s="128"/>
      <c r="FD177" s="128"/>
      <c r="FE177" s="128"/>
      <c r="FF177" s="128"/>
      <c r="FG177" s="128"/>
    </row>
    <row r="178" spans="27:163">
      <c r="AA178" s="126"/>
      <c r="AB178" s="126"/>
      <c r="AC178" s="126"/>
      <c r="AD178" s="126"/>
      <c r="AE178" s="126"/>
      <c r="AF178" s="126"/>
      <c r="AG178" s="126"/>
      <c r="AH178" s="126"/>
      <c r="AI178" s="126"/>
      <c r="AJ178" s="126"/>
      <c r="AK178" s="126"/>
      <c r="AL178" s="126"/>
      <c r="AM178" s="126"/>
      <c r="AN178" s="126"/>
      <c r="AO178" s="126"/>
      <c r="AP178" s="126"/>
      <c r="AQ178" s="126"/>
      <c r="AR178" s="126"/>
      <c r="AS178" s="126"/>
      <c r="AT178" s="126"/>
      <c r="AU178" s="126"/>
      <c r="AV178" s="126"/>
      <c r="AW178" s="126"/>
      <c r="AX178" s="126"/>
      <c r="AY178" s="126"/>
      <c r="AZ178" s="126"/>
      <c r="BA178" s="126"/>
      <c r="BB178" s="126"/>
      <c r="BC178" s="126"/>
      <c r="BD178" s="126"/>
      <c r="BE178" s="126"/>
      <c r="BF178" s="126"/>
      <c r="BG178" s="126"/>
      <c r="BH178" s="126"/>
      <c r="BI178" s="126"/>
      <c r="BJ178" s="126"/>
      <c r="BK178" s="126"/>
      <c r="BL178" s="126"/>
      <c r="BM178" s="126"/>
      <c r="BN178" s="126"/>
      <c r="BO178" s="126"/>
      <c r="BP178" s="126"/>
      <c r="BQ178" s="126"/>
      <c r="BR178" s="126"/>
      <c r="BS178" s="126"/>
      <c r="BT178" s="126"/>
      <c r="BU178" s="126"/>
      <c r="BV178" s="126"/>
      <c r="BW178" s="126"/>
      <c r="BX178" s="126"/>
      <c r="BY178" s="126"/>
      <c r="BZ178" s="126"/>
      <c r="CA178" s="126"/>
      <c r="CB178" s="126"/>
      <c r="CC178" s="126"/>
      <c r="CD178" s="126"/>
      <c r="CE178" s="126"/>
      <c r="CF178" s="126"/>
      <c r="CG178" s="126"/>
      <c r="CH178" s="126"/>
      <c r="CI178" s="126"/>
      <c r="CJ178" s="126"/>
      <c r="CK178" s="126"/>
      <c r="CL178" s="126"/>
      <c r="CM178" s="126"/>
      <c r="CN178" s="126"/>
      <c r="CO178" s="126"/>
      <c r="CP178" s="126"/>
      <c r="CQ178" s="126"/>
      <c r="CR178" s="126"/>
      <c r="CS178" s="126"/>
      <c r="CT178" s="126"/>
      <c r="CU178" s="126"/>
      <c r="CV178" s="126"/>
      <c r="CW178" s="126"/>
      <c r="CX178" s="126"/>
      <c r="CY178" s="126"/>
      <c r="CZ178" s="126"/>
      <c r="DA178" s="126"/>
      <c r="DB178" s="126"/>
      <c r="DC178" s="126"/>
      <c r="EQ178" s="128"/>
      <c r="ER178" s="128"/>
      <c r="ES178" s="128"/>
      <c r="ET178" s="128"/>
      <c r="EU178" s="128"/>
      <c r="EV178" s="128"/>
      <c r="EW178" s="128"/>
      <c r="EX178" s="128"/>
      <c r="EY178" s="128"/>
      <c r="EZ178" s="128"/>
      <c r="FA178" s="128"/>
      <c r="FB178" s="128"/>
      <c r="FC178" s="128"/>
      <c r="FD178" s="128"/>
      <c r="FE178" s="128"/>
      <c r="FF178" s="128"/>
      <c r="FG178" s="128"/>
    </row>
    <row r="179" spans="27:163">
      <c r="AA179" s="126"/>
      <c r="AB179" s="126"/>
      <c r="AC179" s="126"/>
      <c r="AD179" s="126"/>
      <c r="AE179" s="126"/>
      <c r="AF179" s="126"/>
      <c r="AG179" s="126"/>
      <c r="AH179" s="126"/>
      <c r="AI179" s="126"/>
      <c r="AJ179" s="126"/>
      <c r="AK179" s="126"/>
      <c r="AL179" s="126"/>
      <c r="AM179" s="126"/>
      <c r="AN179" s="126"/>
      <c r="AO179" s="126"/>
      <c r="AP179" s="126"/>
      <c r="AQ179" s="126"/>
      <c r="AR179" s="126"/>
      <c r="AS179" s="126"/>
      <c r="AT179" s="126"/>
      <c r="AU179" s="126"/>
      <c r="AV179" s="126"/>
      <c r="AW179" s="126"/>
      <c r="AX179" s="126"/>
      <c r="AY179" s="126"/>
      <c r="AZ179" s="126"/>
      <c r="BA179" s="126"/>
      <c r="BB179" s="126"/>
      <c r="BC179" s="126"/>
      <c r="BD179" s="126"/>
      <c r="BE179" s="126"/>
      <c r="BF179" s="126"/>
      <c r="BG179" s="126"/>
      <c r="BH179" s="126"/>
      <c r="BI179" s="126"/>
      <c r="BJ179" s="126"/>
      <c r="BK179" s="126"/>
      <c r="BL179" s="126"/>
      <c r="BM179" s="126"/>
      <c r="BN179" s="126"/>
      <c r="BO179" s="126"/>
      <c r="BP179" s="126"/>
      <c r="BQ179" s="126"/>
      <c r="BR179" s="126"/>
      <c r="BS179" s="126"/>
      <c r="BT179" s="126"/>
      <c r="BU179" s="126"/>
      <c r="BV179" s="126"/>
      <c r="BW179" s="126"/>
      <c r="BX179" s="126"/>
      <c r="BY179" s="126"/>
      <c r="BZ179" s="126"/>
      <c r="CA179" s="126"/>
      <c r="CB179" s="126"/>
      <c r="CC179" s="126"/>
      <c r="CD179" s="126"/>
      <c r="CE179" s="126"/>
      <c r="CF179" s="126"/>
      <c r="CG179" s="126"/>
      <c r="CH179" s="126"/>
      <c r="CI179" s="126"/>
      <c r="CJ179" s="126"/>
      <c r="CK179" s="126"/>
      <c r="CL179" s="126"/>
      <c r="CM179" s="126"/>
      <c r="CN179" s="126"/>
      <c r="CO179" s="126"/>
      <c r="CP179" s="126"/>
      <c r="CQ179" s="126"/>
      <c r="CR179" s="126"/>
      <c r="CS179" s="126"/>
      <c r="CT179" s="126"/>
      <c r="CU179" s="126"/>
      <c r="CV179" s="126"/>
      <c r="CW179" s="126"/>
      <c r="CX179" s="126"/>
      <c r="CY179" s="126"/>
      <c r="CZ179" s="126"/>
      <c r="DA179" s="126"/>
      <c r="DB179" s="126"/>
      <c r="DC179" s="126"/>
      <c r="EQ179" s="128"/>
      <c r="ER179" s="128"/>
      <c r="ES179" s="128"/>
      <c r="ET179" s="128"/>
      <c r="EU179" s="128"/>
      <c r="EV179" s="128"/>
      <c r="EW179" s="128"/>
      <c r="EX179" s="128"/>
      <c r="EY179" s="128"/>
      <c r="EZ179" s="128"/>
      <c r="FA179" s="128"/>
      <c r="FB179" s="128"/>
      <c r="FC179" s="128"/>
      <c r="FD179" s="128"/>
      <c r="FE179" s="128"/>
      <c r="FF179" s="128"/>
      <c r="FG179" s="128"/>
    </row>
    <row r="180" spans="27:163">
      <c r="AA180" s="126"/>
      <c r="AB180" s="126"/>
      <c r="AC180" s="126"/>
      <c r="AD180" s="126"/>
      <c r="AE180" s="126"/>
      <c r="AF180" s="126"/>
      <c r="AG180" s="126"/>
      <c r="AH180" s="126"/>
      <c r="AI180" s="126"/>
      <c r="AJ180" s="126"/>
      <c r="AK180" s="126"/>
      <c r="AL180" s="126"/>
      <c r="AM180" s="126"/>
      <c r="AN180" s="126"/>
      <c r="AO180" s="126"/>
      <c r="AP180" s="126"/>
      <c r="AQ180" s="126"/>
      <c r="AR180" s="126"/>
      <c r="AS180" s="126"/>
      <c r="AT180" s="126"/>
      <c r="AU180" s="126"/>
      <c r="AV180" s="126"/>
      <c r="AW180" s="126"/>
      <c r="AX180" s="126"/>
      <c r="AY180" s="126"/>
      <c r="AZ180" s="126"/>
      <c r="BA180" s="126"/>
      <c r="BB180" s="126"/>
      <c r="BC180" s="126"/>
      <c r="BD180" s="126"/>
      <c r="BE180" s="126"/>
      <c r="BF180" s="126"/>
      <c r="BG180" s="126"/>
      <c r="BH180" s="126"/>
      <c r="BI180" s="126"/>
      <c r="BJ180" s="126"/>
      <c r="BK180" s="126"/>
      <c r="BL180" s="126"/>
      <c r="BM180" s="126"/>
      <c r="BN180" s="126"/>
      <c r="BO180" s="126"/>
      <c r="BP180" s="126"/>
      <c r="BQ180" s="126"/>
      <c r="BR180" s="126"/>
      <c r="BS180" s="126"/>
      <c r="BT180" s="126"/>
      <c r="BU180" s="126"/>
      <c r="BV180" s="126"/>
      <c r="BW180" s="126"/>
      <c r="BX180" s="126"/>
      <c r="BY180" s="126"/>
      <c r="BZ180" s="126"/>
      <c r="CA180" s="126"/>
      <c r="CB180" s="126"/>
      <c r="CC180" s="126"/>
      <c r="CD180" s="126"/>
      <c r="CE180" s="126"/>
      <c r="CF180" s="126"/>
      <c r="CG180" s="126"/>
      <c r="CH180" s="126"/>
      <c r="CI180" s="126"/>
      <c r="CJ180" s="126"/>
      <c r="CK180" s="126"/>
      <c r="CL180" s="126"/>
      <c r="CM180" s="126"/>
      <c r="CN180" s="126"/>
      <c r="CO180" s="126"/>
      <c r="CP180" s="126"/>
      <c r="CQ180" s="126"/>
      <c r="CR180" s="126"/>
      <c r="CS180" s="126"/>
      <c r="CT180" s="126"/>
      <c r="CU180" s="126"/>
      <c r="CV180" s="126"/>
      <c r="CW180" s="126"/>
      <c r="CX180" s="126"/>
      <c r="CY180" s="126"/>
      <c r="CZ180" s="126"/>
      <c r="DA180" s="126"/>
      <c r="DB180" s="126"/>
      <c r="DC180" s="126"/>
      <c r="EQ180" s="128"/>
      <c r="ER180" s="128"/>
      <c r="ES180" s="128"/>
      <c r="ET180" s="128"/>
      <c r="EU180" s="128"/>
      <c r="EV180" s="128"/>
      <c r="EW180" s="128"/>
      <c r="EX180" s="128"/>
      <c r="EY180" s="128"/>
      <c r="EZ180" s="128"/>
      <c r="FA180" s="128"/>
      <c r="FB180" s="128"/>
      <c r="FC180" s="128"/>
      <c r="FD180" s="128"/>
      <c r="FE180" s="128"/>
      <c r="FF180" s="128"/>
      <c r="FG180" s="128"/>
    </row>
    <row r="181" spans="27:163">
      <c r="AA181" s="126"/>
      <c r="AB181" s="126"/>
      <c r="AC181" s="126"/>
      <c r="AD181" s="126"/>
      <c r="AE181" s="126"/>
      <c r="AF181" s="126"/>
      <c r="AG181" s="126"/>
      <c r="AH181" s="126"/>
      <c r="AI181" s="126"/>
      <c r="AJ181" s="126"/>
      <c r="AK181" s="126"/>
      <c r="AL181" s="126"/>
      <c r="AM181" s="126"/>
      <c r="AN181" s="126"/>
      <c r="AO181" s="126"/>
      <c r="AP181" s="126"/>
      <c r="AQ181" s="126"/>
      <c r="AR181" s="126"/>
      <c r="AS181" s="126"/>
      <c r="AT181" s="126"/>
      <c r="AU181" s="126"/>
      <c r="AV181" s="126"/>
      <c r="AW181" s="126"/>
      <c r="AX181" s="126"/>
      <c r="AY181" s="126"/>
      <c r="AZ181" s="126"/>
      <c r="BA181" s="126"/>
      <c r="BB181" s="126"/>
      <c r="BC181" s="126"/>
      <c r="BD181" s="126"/>
      <c r="BE181" s="126"/>
      <c r="BF181" s="126"/>
      <c r="BG181" s="126"/>
      <c r="BH181" s="126"/>
      <c r="BI181" s="126"/>
      <c r="BJ181" s="126"/>
      <c r="BK181" s="126"/>
      <c r="BL181" s="126"/>
      <c r="BM181" s="126"/>
      <c r="BN181" s="126"/>
      <c r="BO181" s="126"/>
      <c r="BP181" s="126"/>
      <c r="BQ181" s="126"/>
      <c r="BR181" s="126"/>
      <c r="BS181" s="126"/>
      <c r="BT181" s="126"/>
      <c r="BU181" s="126"/>
      <c r="BV181" s="126"/>
      <c r="BW181" s="126"/>
      <c r="BX181" s="126"/>
      <c r="BY181" s="126"/>
      <c r="BZ181" s="126"/>
      <c r="CA181" s="126"/>
      <c r="CB181" s="126"/>
      <c r="CC181" s="126"/>
      <c r="CD181" s="126"/>
      <c r="CE181" s="126"/>
      <c r="CF181" s="126"/>
      <c r="CG181" s="126"/>
      <c r="CH181" s="126"/>
      <c r="CI181" s="126"/>
      <c r="CJ181" s="126"/>
      <c r="CK181" s="126"/>
      <c r="CL181" s="126"/>
      <c r="CM181" s="126"/>
      <c r="CN181" s="126"/>
      <c r="CO181" s="126"/>
      <c r="CP181" s="126"/>
      <c r="CQ181" s="126"/>
      <c r="CR181" s="126"/>
      <c r="CS181" s="126"/>
      <c r="CT181" s="126"/>
      <c r="CU181" s="126"/>
      <c r="CV181" s="126"/>
      <c r="CW181" s="126"/>
      <c r="CX181" s="126"/>
      <c r="CY181" s="126"/>
      <c r="CZ181" s="126"/>
      <c r="DA181" s="126"/>
      <c r="DB181" s="126"/>
      <c r="DC181" s="126"/>
      <c r="EQ181" s="128"/>
      <c r="ER181" s="128"/>
      <c r="ES181" s="128"/>
      <c r="ET181" s="128"/>
      <c r="EU181" s="128"/>
      <c r="EV181" s="128"/>
      <c r="EW181" s="128"/>
      <c r="EX181" s="128"/>
      <c r="EY181" s="128"/>
      <c r="EZ181" s="128"/>
      <c r="FA181" s="128"/>
      <c r="FB181" s="128"/>
      <c r="FC181" s="128"/>
      <c r="FD181" s="128"/>
      <c r="FE181" s="128"/>
      <c r="FF181" s="128"/>
      <c r="FG181" s="128"/>
    </row>
    <row r="182" spans="27:163">
      <c r="AA182" s="126"/>
      <c r="AB182" s="126"/>
      <c r="AC182" s="126"/>
      <c r="AD182" s="126"/>
      <c r="AE182" s="126"/>
      <c r="AF182" s="126"/>
      <c r="AG182" s="126"/>
      <c r="AH182" s="126"/>
      <c r="AI182" s="126"/>
      <c r="AJ182" s="126"/>
      <c r="AK182" s="126"/>
      <c r="AL182" s="126"/>
      <c r="AM182" s="126"/>
      <c r="AN182" s="126"/>
      <c r="AO182" s="126"/>
      <c r="AP182" s="126"/>
      <c r="AQ182" s="126"/>
      <c r="AR182" s="126"/>
      <c r="AS182" s="126"/>
      <c r="AT182" s="126"/>
      <c r="AU182" s="126"/>
      <c r="AV182" s="126"/>
      <c r="AW182" s="126"/>
      <c r="AX182" s="126"/>
      <c r="AY182" s="126"/>
      <c r="AZ182" s="126"/>
      <c r="BA182" s="126"/>
      <c r="BB182" s="126"/>
      <c r="BC182" s="126"/>
      <c r="BD182" s="126"/>
      <c r="BE182" s="126"/>
      <c r="BF182" s="126"/>
      <c r="BG182" s="126"/>
      <c r="BH182" s="126"/>
      <c r="BI182" s="126"/>
      <c r="BJ182" s="126"/>
      <c r="BK182" s="126"/>
      <c r="BL182" s="126"/>
      <c r="BM182" s="126"/>
      <c r="BN182" s="126"/>
      <c r="BO182" s="126"/>
      <c r="BP182" s="126"/>
      <c r="BQ182" s="126"/>
      <c r="BR182" s="126"/>
      <c r="BS182" s="126"/>
      <c r="BT182" s="126"/>
      <c r="BU182" s="126"/>
      <c r="BV182" s="126"/>
      <c r="BW182" s="126"/>
      <c r="BX182" s="126"/>
      <c r="BY182" s="126"/>
      <c r="BZ182" s="126"/>
      <c r="CA182" s="126"/>
      <c r="CB182" s="126"/>
      <c r="CC182" s="126"/>
      <c r="CD182" s="126"/>
      <c r="CE182" s="126"/>
      <c r="CF182" s="126"/>
      <c r="CG182" s="126"/>
      <c r="CH182" s="126"/>
      <c r="CI182" s="126"/>
      <c r="CJ182" s="126"/>
      <c r="CK182" s="126"/>
      <c r="CL182" s="126"/>
      <c r="CM182" s="126"/>
      <c r="CN182" s="126"/>
      <c r="CO182" s="126"/>
      <c r="CP182" s="126"/>
      <c r="CQ182" s="126"/>
      <c r="CR182" s="126"/>
      <c r="CS182" s="126"/>
      <c r="CT182" s="126"/>
      <c r="CU182" s="126"/>
      <c r="CV182" s="126"/>
      <c r="CW182" s="126"/>
      <c r="CX182" s="126"/>
      <c r="CY182" s="126"/>
      <c r="CZ182" s="126"/>
      <c r="DA182" s="126"/>
      <c r="DB182" s="126"/>
      <c r="DC182" s="126"/>
      <c r="EQ182" s="128"/>
      <c r="ER182" s="128"/>
      <c r="ES182" s="128"/>
      <c r="ET182" s="128"/>
      <c r="EU182" s="128"/>
      <c r="EV182" s="128"/>
      <c r="EW182" s="128"/>
      <c r="EX182" s="128"/>
      <c r="EY182" s="128"/>
      <c r="EZ182" s="128"/>
      <c r="FA182" s="128"/>
      <c r="FB182" s="128"/>
      <c r="FC182" s="128"/>
      <c r="FD182" s="128"/>
      <c r="FE182" s="128"/>
      <c r="FF182" s="128"/>
      <c r="FG182" s="128"/>
    </row>
    <row r="183" spans="27:163">
      <c r="AA183" s="126"/>
      <c r="AB183" s="126"/>
      <c r="AC183" s="126"/>
      <c r="AD183" s="126"/>
      <c r="AE183" s="126"/>
      <c r="AF183" s="126"/>
      <c r="AG183" s="126"/>
      <c r="AH183" s="126"/>
      <c r="AI183" s="126"/>
      <c r="AJ183" s="126"/>
      <c r="AK183" s="126"/>
      <c r="AL183" s="126"/>
      <c r="AM183" s="126"/>
      <c r="AN183" s="126"/>
      <c r="AO183" s="126"/>
      <c r="AP183" s="126"/>
      <c r="AQ183" s="126"/>
      <c r="AR183" s="126"/>
      <c r="AS183" s="126"/>
      <c r="AT183" s="126"/>
      <c r="AU183" s="126"/>
      <c r="AV183" s="126"/>
      <c r="AW183" s="126"/>
      <c r="AX183" s="126"/>
      <c r="AY183" s="126"/>
      <c r="AZ183" s="126"/>
      <c r="BA183" s="126"/>
      <c r="BB183" s="126"/>
      <c r="BC183" s="126"/>
      <c r="BD183" s="126"/>
      <c r="BE183" s="126"/>
      <c r="BF183" s="126"/>
      <c r="BG183" s="126"/>
      <c r="BH183" s="126"/>
      <c r="BI183" s="126"/>
      <c r="BJ183" s="126"/>
      <c r="BK183" s="126"/>
      <c r="BL183" s="126"/>
      <c r="BM183" s="126"/>
      <c r="BN183" s="126"/>
      <c r="BO183" s="126"/>
      <c r="BP183" s="126"/>
      <c r="BQ183" s="126"/>
      <c r="BR183" s="126"/>
      <c r="BS183" s="126"/>
      <c r="BT183" s="126"/>
      <c r="BU183" s="126"/>
      <c r="BV183" s="126"/>
      <c r="BW183" s="126"/>
      <c r="BX183" s="126"/>
      <c r="BY183" s="126"/>
      <c r="BZ183" s="126"/>
      <c r="CA183" s="126"/>
      <c r="CB183" s="126"/>
      <c r="CC183" s="126"/>
      <c r="CD183" s="126"/>
      <c r="CE183" s="126"/>
      <c r="CF183" s="126"/>
      <c r="CG183" s="126"/>
      <c r="CH183" s="126"/>
      <c r="CI183" s="126"/>
      <c r="CJ183" s="126"/>
      <c r="CK183" s="126"/>
      <c r="CL183" s="126"/>
      <c r="CM183" s="126"/>
      <c r="CN183" s="126"/>
      <c r="CO183" s="126"/>
      <c r="CP183" s="126"/>
      <c r="CQ183" s="126"/>
      <c r="CR183" s="126"/>
      <c r="CS183" s="126"/>
      <c r="CT183" s="126"/>
      <c r="CU183" s="126"/>
      <c r="CV183" s="126"/>
      <c r="CW183" s="126"/>
      <c r="CX183" s="126"/>
      <c r="CY183" s="126"/>
      <c r="CZ183" s="126"/>
      <c r="DA183" s="126"/>
      <c r="DB183" s="126"/>
      <c r="DC183" s="126"/>
      <c r="EQ183" s="128"/>
      <c r="ER183" s="128"/>
      <c r="ES183" s="128"/>
      <c r="ET183" s="128"/>
      <c r="EU183" s="128"/>
      <c r="EV183" s="128"/>
      <c r="EW183" s="128"/>
      <c r="EX183" s="128"/>
      <c r="EY183" s="128"/>
      <c r="EZ183" s="128"/>
      <c r="FA183" s="128"/>
      <c r="FB183" s="128"/>
      <c r="FC183" s="128"/>
      <c r="FD183" s="128"/>
      <c r="FE183" s="128"/>
      <c r="FF183" s="128"/>
      <c r="FG183" s="128"/>
    </row>
    <row r="184" spans="27:163">
      <c r="AA184" s="126"/>
      <c r="AB184" s="126"/>
      <c r="AC184" s="126"/>
      <c r="AD184" s="126"/>
      <c r="AE184" s="126"/>
      <c r="AF184" s="126"/>
      <c r="AG184" s="126"/>
      <c r="AH184" s="126"/>
      <c r="AI184" s="126"/>
      <c r="AJ184" s="126"/>
      <c r="AK184" s="126"/>
      <c r="AL184" s="126"/>
      <c r="AM184" s="126"/>
      <c r="AN184" s="126"/>
      <c r="AO184" s="126"/>
      <c r="AP184" s="126"/>
      <c r="AQ184" s="126"/>
      <c r="AR184" s="126"/>
      <c r="AS184" s="126"/>
      <c r="AT184" s="126"/>
      <c r="AU184" s="126"/>
      <c r="AV184" s="126"/>
      <c r="AW184" s="126"/>
      <c r="AX184" s="126"/>
      <c r="AY184" s="126"/>
      <c r="AZ184" s="126"/>
      <c r="BA184" s="126"/>
      <c r="BB184" s="126"/>
      <c r="BC184" s="126"/>
      <c r="BD184" s="126"/>
      <c r="BE184" s="126"/>
      <c r="BF184" s="126"/>
      <c r="BG184" s="126"/>
      <c r="BH184" s="126"/>
      <c r="BI184" s="126"/>
      <c r="BJ184" s="126"/>
      <c r="BK184" s="126"/>
      <c r="BL184" s="126"/>
      <c r="BM184" s="126"/>
      <c r="BN184" s="126"/>
      <c r="BO184" s="126"/>
      <c r="BP184" s="126"/>
      <c r="BQ184" s="126"/>
      <c r="BR184" s="126"/>
      <c r="BS184" s="126"/>
      <c r="BT184" s="126"/>
      <c r="BU184" s="126"/>
      <c r="BV184" s="126"/>
      <c r="BW184" s="126"/>
      <c r="BX184" s="126"/>
      <c r="BY184" s="126"/>
      <c r="BZ184" s="126"/>
      <c r="CA184" s="126"/>
      <c r="CB184" s="126"/>
      <c r="CC184" s="126"/>
      <c r="CD184" s="126"/>
      <c r="CE184" s="126"/>
      <c r="CF184" s="126"/>
      <c r="CG184" s="126"/>
      <c r="CH184" s="126"/>
      <c r="CI184" s="126"/>
      <c r="CJ184" s="126"/>
      <c r="CK184" s="126"/>
      <c r="CL184" s="126"/>
      <c r="CM184" s="126"/>
      <c r="CN184" s="126"/>
      <c r="CO184" s="126"/>
      <c r="CP184" s="126"/>
      <c r="CQ184" s="126"/>
      <c r="CR184" s="126"/>
      <c r="CS184" s="126"/>
      <c r="CT184" s="126"/>
      <c r="CU184" s="126"/>
      <c r="CV184" s="126"/>
      <c r="CW184" s="126"/>
      <c r="CX184" s="126"/>
      <c r="CY184" s="126"/>
      <c r="CZ184" s="126"/>
      <c r="DA184" s="126"/>
      <c r="DB184" s="126"/>
      <c r="DC184" s="126"/>
      <c r="EQ184" s="128"/>
      <c r="ER184" s="128"/>
      <c r="ES184" s="128"/>
      <c r="ET184" s="128"/>
      <c r="EU184" s="128"/>
      <c r="EV184" s="128"/>
      <c r="EW184" s="128"/>
      <c r="EX184" s="128"/>
      <c r="EY184" s="128"/>
      <c r="EZ184" s="128"/>
      <c r="FA184" s="128"/>
      <c r="FB184" s="128"/>
      <c r="FC184" s="128"/>
      <c r="FD184" s="128"/>
      <c r="FE184" s="128"/>
      <c r="FF184" s="128"/>
      <c r="FG184" s="128"/>
    </row>
    <row r="185" spans="27:163">
      <c r="AA185" s="126"/>
      <c r="AB185" s="126"/>
      <c r="AC185" s="126"/>
      <c r="AD185" s="126"/>
      <c r="AE185" s="126"/>
      <c r="AF185" s="126"/>
      <c r="AG185" s="126"/>
      <c r="AH185" s="126"/>
      <c r="AI185" s="126"/>
      <c r="AJ185" s="126"/>
      <c r="AK185" s="126"/>
      <c r="AL185" s="126"/>
      <c r="AM185" s="126"/>
      <c r="AN185" s="126"/>
      <c r="AO185" s="126"/>
      <c r="AP185" s="126"/>
      <c r="AQ185" s="126"/>
      <c r="AR185" s="126"/>
      <c r="AS185" s="126"/>
      <c r="AT185" s="126"/>
      <c r="AU185" s="126"/>
      <c r="AV185" s="126"/>
      <c r="AW185" s="126"/>
      <c r="AX185" s="126"/>
      <c r="AY185" s="126"/>
      <c r="AZ185" s="126"/>
      <c r="BA185" s="126"/>
      <c r="BB185" s="126"/>
      <c r="BC185" s="126"/>
      <c r="BD185" s="126"/>
      <c r="BE185" s="126"/>
      <c r="BF185" s="126"/>
      <c r="BG185" s="126"/>
      <c r="BH185" s="126"/>
      <c r="BI185" s="126"/>
      <c r="BJ185" s="126"/>
      <c r="BK185" s="126"/>
      <c r="BL185" s="126"/>
      <c r="BM185" s="126"/>
      <c r="BN185" s="126"/>
      <c r="BO185" s="126"/>
      <c r="BP185" s="126"/>
      <c r="BQ185" s="126"/>
      <c r="BR185" s="126"/>
      <c r="BS185" s="126"/>
      <c r="BT185" s="126"/>
      <c r="BU185" s="126"/>
      <c r="BV185" s="126"/>
      <c r="BW185" s="126"/>
      <c r="BX185" s="126"/>
      <c r="BY185" s="126"/>
      <c r="BZ185" s="126"/>
      <c r="CA185" s="126"/>
      <c r="CB185" s="126"/>
      <c r="CC185" s="126"/>
      <c r="CD185" s="126"/>
      <c r="CE185" s="126"/>
      <c r="CF185" s="126"/>
      <c r="CG185" s="126"/>
      <c r="CH185" s="126"/>
      <c r="CI185" s="126"/>
      <c r="CJ185" s="126"/>
      <c r="CK185" s="126"/>
      <c r="CL185" s="126"/>
      <c r="CM185" s="126"/>
      <c r="CN185" s="126"/>
      <c r="CO185" s="126"/>
      <c r="CP185" s="126"/>
      <c r="CQ185" s="126"/>
      <c r="CR185" s="126"/>
      <c r="CS185" s="126"/>
      <c r="CT185" s="126"/>
      <c r="CU185" s="126"/>
      <c r="CV185" s="126"/>
      <c r="CW185" s="126"/>
      <c r="CX185" s="126"/>
      <c r="CY185" s="126"/>
      <c r="CZ185" s="126"/>
      <c r="DA185" s="126"/>
      <c r="DB185" s="126"/>
      <c r="DC185" s="126"/>
      <c r="EQ185" s="128"/>
      <c r="ER185" s="128"/>
      <c r="ES185" s="128"/>
      <c r="ET185" s="128"/>
      <c r="EU185" s="128"/>
      <c r="EV185" s="128"/>
      <c r="EW185" s="128"/>
      <c r="EX185" s="128"/>
      <c r="EY185" s="128"/>
      <c r="EZ185" s="128"/>
      <c r="FA185" s="128"/>
      <c r="FB185" s="128"/>
      <c r="FC185" s="128"/>
      <c r="FD185" s="128"/>
      <c r="FE185" s="128"/>
      <c r="FF185" s="128"/>
      <c r="FG185" s="128"/>
    </row>
    <row r="186" spans="27:163">
      <c r="AA186" s="126"/>
      <c r="AB186" s="126"/>
      <c r="AC186" s="126"/>
      <c r="AD186" s="126"/>
      <c r="AE186" s="126"/>
      <c r="AF186" s="126"/>
      <c r="AG186" s="126"/>
      <c r="AH186" s="126"/>
      <c r="AI186" s="126"/>
      <c r="AJ186" s="126"/>
      <c r="AK186" s="126"/>
      <c r="AL186" s="126"/>
      <c r="AM186" s="126"/>
      <c r="AN186" s="126"/>
      <c r="AO186" s="126"/>
      <c r="AP186" s="126"/>
      <c r="AQ186" s="126"/>
      <c r="AR186" s="126"/>
      <c r="AS186" s="126"/>
      <c r="AT186" s="126"/>
      <c r="AU186" s="126"/>
      <c r="AV186" s="126"/>
      <c r="AW186" s="126"/>
      <c r="AX186" s="126"/>
      <c r="AY186" s="126"/>
      <c r="AZ186" s="126"/>
      <c r="BA186" s="126"/>
      <c r="BB186" s="126"/>
      <c r="BC186" s="126"/>
      <c r="BD186" s="126"/>
      <c r="BE186" s="126"/>
      <c r="BF186" s="126"/>
      <c r="BG186" s="126"/>
      <c r="BH186" s="126"/>
      <c r="BI186" s="126"/>
      <c r="BJ186" s="126"/>
      <c r="BK186" s="126"/>
      <c r="BL186" s="126"/>
      <c r="BM186" s="126"/>
      <c r="BN186" s="126"/>
      <c r="BO186" s="126"/>
      <c r="BP186" s="126"/>
      <c r="BQ186" s="126"/>
      <c r="BR186" s="126"/>
      <c r="BS186" s="126"/>
      <c r="BT186" s="126"/>
      <c r="BU186" s="126"/>
      <c r="BV186" s="126"/>
      <c r="BW186" s="126"/>
      <c r="BX186" s="126"/>
      <c r="BY186" s="126"/>
      <c r="BZ186" s="126"/>
      <c r="CA186" s="126"/>
      <c r="CB186" s="126"/>
      <c r="CC186" s="126"/>
      <c r="CD186" s="126"/>
      <c r="CE186" s="126"/>
      <c r="CF186" s="126"/>
      <c r="CG186" s="126"/>
      <c r="CH186" s="126"/>
      <c r="CI186" s="126"/>
      <c r="CJ186" s="126"/>
      <c r="CK186" s="126"/>
      <c r="CL186" s="126"/>
      <c r="CM186" s="126"/>
      <c r="CN186" s="126"/>
      <c r="CO186" s="126"/>
      <c r="CP186" s="126"/>
      <c r="CQ186" s="126"/>
      <c r="CR186" s="126"/>
      <c r="CS186" s="126"/>
      <c r="CT186" s="126"/>
      <c r="CU186" s="126"/>
      <c r="CV186" s="126"/>
      <c r="CW186" s="126"/>
      <c r="CX186" s="126"/>
      <c r="CY186" s="126"/>
      <c r="CZ186" s="126"/>
      <c r="DA186" s="126"/>
      <c r="DB186" s="126"/>
      <c r="DC186" s="126"/>
      <c r="EQ186" s="128"/>
      <c r="ER186" s="128"/>
      <c r="ES186" s="128"/>
      <c r="ET186" s="128"/>
      <c r="EU186" s="128"/>
      <c r="EV186" s="128"/>
      <c r="EW186" s="128"/>
      <c r="EX186" s="128"/>
      <c r="EY186" s="128"/>
      <c r="EZ186" s="128"/>
      <c r="FA186" s="128"/>
      <c r="FB186" s="128"/>
      <c r="FC186" s="128"/>
      <c r="FD186" s="128"/>
      <c r="FE186" s="128"/>
      <c r="FF186" s="128"/>
      <c r="FG186" s="128"/>
    </row>
    <row r="187" spans="27:163">
      <c r="AA187" s="126"/>
      <c r="AB187" s="126"/>
      <c r="AC187" s="126"/>
      <c r="AD187" s="126"/>
      <c r="AE187" s="126"/>
      <c r="AF187" s="126"/>
      <c r="AG187" s="126"/>
      <c r="AH187" s="126"/>
      <c r="AI187" s="126"/>
      <c r="AJ187" s="126"/>
      <c r="AK187" s="126"/>
      <c r="AL187" s="126"/>
      <c r="AM187" s="126"/>
      <c r="AN187" s="126"/>
      <c r="AO187" s="126"/>
      <c r="AP187" s="126"/>
      <c r="AQ187" s="126"/>
      <c r="AR187" s="126"/>
      <c r="AS187" s="126"/>
      <c r="AT187" s="126"/>
      <c r="AU187" s="126"/>
      <c r="AV187" s="126"/>
      <c r="AW187" s="126"/>
      <c r="AX187" s="126"/>
      <c r="AY187" s="126"/>
      <c r="AZ187" s="126"/>
      <c r="BA187" s="126"/>
      <c r="BB187" s="126"/>
      <c r="BC187" s="126"/>
      <c r="BD187" s="126"/>
      <c r="BE187" s="126"/>
      <c r="BF187" s="126"/>
      <c r="BG187" s="126"/>
      <c r="BH187" s="126"/>
      <c r="BI187" s="126"/>
      <c r="BJ187" s="126"/>
      <c r="BK187" s="126"/>
      <c r="BL187" s="126"/>
      <c r="BM187" s="126"/>
      <c r="BN187" s="126"/>
      <c r="BO187" s="126"/>
      <c r="BP187" s="126"/>
      <c r="BQ187" s="126"/>
      <c r="BR187" s="126"/>
      <c r="BS187" s="126"/>
      <c r="BT187" s="126"/>
      <c r="BU187" s="126"/>
      <c r="BV187" s="126"/>
      <c r="BW187" s="126"/>
      <c r="BX187" s="126"/>
      <c r="BY187" s="126"/>
      <c r="BZ187" s="126"/>
      <c r="CA187" s="126"/>
      <c r="CB187" s="126"/>
      <c r="CC187" s="126"/>
      <c r="CD187" s="126"/>
      <c r="CE187" s="126"/>
      <c r="CF187" s="126"/>
      <c r="CG187" s="126"/>
      <c r="CH187" s="126"/>
      <c r="CI187" s="126"/>
      <c r="CJ187" s="126"/>
      <c r="CK187" s="126"/>
      <c r="CL187" s="126"/>
      <c r="CM187" s="126"/>
      <c r="CN187" s="126"/>
      <c r="CO187" s="126"/>
      <c r="CP187" s="126"/>
      <c r="CQ187" s="126"/>
      <c r="CR187" s="126"/>
      <c r="CS187" s="126"/>
      <c r="CT187" s="126"/>
      <c r="CU187" s="126"/>
      <c r="CV187" s="126"/>
      <c r="CW187" s="126"/>
      <c r="CX187" s="126"/>
      <c r="CY187" s="126"/>
      <c r="CZ187" s="126"/>
      <c r="DA187" s="126"/>
      <c r="DB187" s="126"/>
      <c r="DC187" s="126"/>
      <c r="EQ187" s="128"/>
      <c r="ER187" s="128"/>
      <c r="ES187" s="128"/>
      <c r="ET187" s="128"/>
      <c r="EU187" s="128"/>
      <c r="EV187" s="128"/>
      <c r="EW187" s="128"/>
      <c r="EX187" s="128"/>
      <c r="EY187" s="128"/>
      <c r="EZ187" s="128"/>
      <c r="FA187" s="128"/>
      <c r="FB187" s="128"/>
      <c r="FC187" s="128"/>
      <c r="FD187" s="128"/>
      <c r="FE187" s="128"/>
      <c r="FF187" s="128"/>
      <c r="FG187" s="128"/>
    </row>
    <row r="188" spans="27:163">
      <c r="AA188" s="126"/>
      <c r="AB188" s="126"/>
      <c r="AC188" s="126"/>
      <c r="AD188" s="126"/>
      <c r="AE188" s="126"/>
      <c r="AF188" s="126"/>
      <c r="AG188" s="126"/>
      <c r="AH188" s="126"/>
      <c r="AI188" s="126"/>
      <c r="AJ188" s="126"/>
      <c r="AK188" s="126"/>
      <c r="AL188" s="126"/>
      <c r="AM188" s="126"/>
      <c r="AN188" s="126"/>
      <c r="AO188" s="126"/>
      <c r="AP188" s="126"/>
      <c r="AQ188" s="126"/>
      <c r="AR188" s="126"/>
      <c r="AS188" s="126"/>
      <c r="AT188" s="126"/>
      <c r="AU188" s="126"/>
      <c r="AV188" s="126"/>
      <c r="AW188" s="126"/>
      <c r="AX188" s="126"/>
      <c r="AY188" s="126"/>
      <c r="AZ188" s="126"/>
      <c r="BA188" s="126"/>
      <c r="BB188" s="126"/>
      <c r="BC188" s="126"/>
      <c r="BD188" s="126"/>
      <c r="BE188" s="126"/>
      <c r="BF188" s="126"/>
      <c r="BG188" s="126"/>
      <c r="BH188" s="126"/>
      <c r="BI188" s="126"/>
      <c r="BJ188" s="126"/>
      <c r="BK188" s="126"/>
      <c r="BL188" s="126"/>
      <c r="BM188" s="126"/>
      <c r="BN188" s="126"/>
      <c r="BO188" s="126"/>
      <c r="BP188" s="126"/>
      <c r="BQ188" s="126"/>
      <c r="BR188" s="126"/>
      <c r="BS188" s="126"/>
      <c r="BT188" s="126"/>
      <c r="BU188" s="126"/>
      <c r="BV188" s="126"/>
      <c r="BW188" s="126"/>
      <c r="BX188" s="126"/>
      <c r="BY188" s="126"/>
      <c r="BZ188" s="126"/>
      <c r="CA188" s="126"/>
      <c r="CB188" s="126"/>
      <c r="CC188" s="126"/>
      <c r="CD188" s="126"/>
      <c r="CE188" s="126"/>
      <c r="CF188" s="126"/>
      <c r="CG188" s="126"/>
      <c r="CH188" s="126"/>
      <c r="CI188" s="126"/>
      <c r="CJ188" s="126"/>
      <c r="CK188" s="126"/>
      <c r="CL188" s="126"/>
      <c r="CM188" s="126"/>
      <c r="CN188" s="126"/>
      <c r="CO188" s="126"/>
      <c r="CP188" s="126"/>
      <c r="CQ188" s="126"/>
      <c r="CR188" s="126"/>
      <c r="CS188" s="126"/>
      <c r="CT188" s="126"/>
      <c r="CU188" s="126"/>
      <c r="CV188" s="126"/>
      <c r="CW188" s="126"/>
      <c r="CX188" s="126"/>
      <c r="CY188" s="126"/>
      <c r="CZ188" s="126"/>
      <c r="DA188" s="126"/>
      <c r="DB188" s="126"/>
      <c r="DC188" s="126"/>
      <c r="EQ188" s="128"/>
      <c r="ER188" s="128"/>
      <c r="ES188" s="128"/>
      <c r="ET188" s="128"/>
      <c r="EU188" s="128"/>
      <c r="EV188" s="128"/>
      <c r="EW188" s="128"/>
      <c r="EX188" s="128"/>
      <c r="EY188" s="128"/>
      <c r="EZ188" s="128"/>
      <c r="FA188" s="128"/>
      <c r="FB188" s="128"/>
      <c r="FC188" s="128"/>
      <c r="FD188" s="128"/>
      <c r="FE188" s="128"/>
      <c r="FF188" s="128"/>
      <c r="FG188" s="128"/>
    </row>
    <row r="189" spans="27:163">
      <c r="AA189" s="126"/>
      <c r="AB189" s="126"/>
      <c r="AC189" s="126"/>
      <c r="AD189" s="126"/>
      <c r="AE189" s="126"/>
      <c r="AF189" s="126"/>
      <c r="AG189" s="126"/>
      <c r="AH189" s="126"/>
      <c r="AI189" s="126"/>
      <c r="AJ189" s="126"/>
      <c r="AK189" s="126"/>
      <c r="AL189" s="126"/>
      <c r="AM189" s="126"/>
      <c r="AN189" s="126"/>
      <c r="AO189" s="126"/>
      <c r="AP189" s="126"/>
      <c r="AQ189" s="126"/>
      <c r="AR189" s="126"/>
      <c r="AS189" s="126"/>
      <c r="AT189" s="126"/>
      <c r="AU189" s="126"/>
      <c r="AV189" s="126"/>
      <c r="AW189" s="126"/>
      <c r="AX189" s="126"/>
      <c r="AY189" s="126"/>
      <c r="AZ189" s="126"/>
      <c r="BA189" s="126"/>
      <c r="BB189" s="126"/>
      <c r="BC189" s="126"/>
      <c r="BD189" s="126"/>
      <c r="BE189" s="126"/>
      <c r="BF189" s="126"/>
      <c r="BG189" s="126"/>
      <c r="BH189" s="126"/>
      <c r="BI189" s="126"/>
      <c r="BJ189" s="126"/>
      <c r="BK189" s="126"/>
      <c r="BL189" s="126"/>
      <c r="BM189" s="126"/>
      <c r="BN189" s="126"/>
      <c r="BO189" s="126"/>
      <c r="BP189" s="126"/>
      <c r="BQ189" s="126"/>
      <c r="BR189" s="126"/>
      <c r="BS189" s="126"/>
      <c r="BT189" s="126"/>
      <c r="BU189" s="126"/>
      <c r="BV189" s="126"/>
      <c r="BW189" s="126"/>
      <c r="BX189" s="126"/>
      <c r="BY189" s="126"/>
      <c r="BZ189" s="126"/>
      <c r="CA189" s="126"/>
      <c r="CB189" s="126"/>
      <c r="CC189" s="126"/>
      <c r="CD189" s="126"/>
      <c r="CE189" s="126"/>
      <c r="CF189" s="126"/>
      <c r="CG189" s="126"/>
      <c r="CH189" s="126"/>
      <c r="CI189" s="126"/>
      <c r="CJ189" s="126"/>
      <c r="CK189" s="126"/>
      <c r="CL189" s="126"/>
      <c r="CM189" s="126"/>
      <c r="CN189" s="126"/>
      <c r="CO189" s="126"/>
      <c r="CP189" s="126"/>
      <c r="CQ189" s="126"/>
      <c r="CR189" s="126"/>
      <c r="CS189" s="126"/>
      <c r="CT189" s="126"/>
      <c r="CU189" s="126"/>
      <c r="CV189" s="126"/>
      <c r="CW189" s="126"/>
      <c r="CX189" s="126"/>
      <c r="CY189" s="126"/>
      <c r="CZ189" s="126"/>
      <c r="DA189" s="126"/>
      <c r="DB189" s="126"/>
      <c r="DC189" s="126"/>
      <c r="EQ189" s="128"/>
      <c r="ER189" s="128"/>
      <c r="ES189" s="128"/>
      <c r="ET189" s="128"/>
      <c r="EU189" s="128"/>
      <c r="EV189" s="128"/>
      <c r="EW189" s="128"/>
      <c r="EX189" s="128"/>
      <c r="EY189" s="128"/>
      <c r="EZ189" s="128"/>
      <c r="FA189" s="128"/>
      <c r="FB189" s="128"/>
      <c r="FC189" s="128"/>
      <c r="FD189" s="128"/>
      <c r="FE189" s="128"/>
      <c r="FF189" s="128"/>
      <c r="FG189" s="128"/>
    </row>
    <row r="190" spans="27:163">
      <c r="AA190" s="126"/>
      <c r="AB190" s="126"/>
      <c r="AC190" s="126"/>
      <c r="AD190" s="126"/>
      <c r="AE190" s="126"/>
      <c r="AF190" s="126"/>
      <c r="AG190" s="126"/>
      <c r="AH190" s="126"/>
      <c r="AI190" s="126"/>
      <c r="AJ190" s="126"/>
      <c r="AK190" s="126"/>
      <c r="AL190" s="126"/>
      <c r="AM190" s="126"/>
      <c r="AN190" s="126"/>
      <c r="AO190" s="126"/>
      <c r="AP190" s="126"/>
      <c r="AQ190" s="126"/>
      <c r="AR190" s="126"/>
      <c r="AS190" s="126"/>
      <c r="AT190" s="126"/>
      <c r="AU190" s="126"/>
      <c r="AV190" s="126"/>
      <c r="AW190" s="126"/>
      <c r="AX190" s="126"/>
      <c r="AY190" s="126"/>
      <c r="AZ190" s="126"/>
      <c r="BA190" s="126"/>
      <c r="BB190" s="126"/>
      <c r="BC190" s="126"/>
      <c r="BD190" s="126"/>
      <c r="BE190" s="126"/>
      <c r="BF190" s="126"/>
      <c r="BG190" s="126"/>
      <c r="BH190" s="126"/>
      <c r="BI190" s="126"/>
      <c r="BJ190" s="126"/>
      <c r="BK190" s="126"/>
      <c r="BL190" s="126"/>
      <c r="BM190" s="126"/>
      <c r="BN190" s="126"/>
      <c r="BO190" s="126"/>
      <c r="BP190" s="126"/>
      <c r="BQ190" s="126"/>
      <c r="BR190" s="126"/>
      <c r="BS190" s="126"/>
      <c r="BT190" s="126"/>
      <c r="BU190" s="126"/>
      <c r="BV190" s="126"/>
      <c r="BW190" s="126"/>
      <c r="BX190" s="126"/>
      <c r="BY190" s="126"/>
      <c r="BZ190" s="126"/>
      <c r="CA190" s="126"/>
      <c r="CB190" s="126"/>
      <c r="CC190" s="126"/>
      <c r="CD190" s="126"/>
      <c r="CE190" s="126"/>
      <c r="CF190" s="126"/>
      <c r="CG190" s="126"/>
      <c r="CH190" s="126"/>
      <c r="CI190" s="126"/>
      <c r="CJ190" s="126"/>
      <c r="CK190" s="126"/>
      <c r="CL190" s="126"/>
      <c r="CM190" s="126"/>
      <c r="CN190" s="126"/>
      <c r="CO190" s="126"/>
      <c r="CP190" s="126"/>
      <c r="CQ190" s="126"/>
      <c r="CR190" s="126"/>
      <c r="CS190" s="126"/>
      <c r="CT190" s="126"/>
      <c r="CU190" s="126"/>
      <c r="CV190" s="126"/>
      <c r="CW190" s="126"/>
      <c r="CX190" s="126"/>
      <c r="CY190" s="126"/>
      <c r="CZ190" s="126"/>
      <c r="DA190" s="126"/>
      <c r="DB190" s="126"/>
      <c r="DC190" s="126"/>
      <c r="EQ190" s="128"/>
      <c r="ER190" s="128"/>
      <c r="ES190" s="128"/>
      <c r="ET190" s="128"/>
      <c r="EU190" s="128"/>
      <c r="EV190" s="128"/>
      <c r="EW190" s="128"/>
      <c r="EX190" s="128"/>
      <c r="EY190" s="128"/>
      <c r="EZ190" s="128"/>
      <c r="FA190" s="128"/>
      <c r="FB190" s="128"/>
      <c r="FC190" s="128"/>
      <c r="FD190" s="128"/>
      <c r="FE190" s="128"/>
      <c r="FF190" s="128"/>
      <c r="FG190" s="128"/>
    </row>
    <row r="191" spans="27:163">
      <c r="AA191" s="126"/>
      <c r="AB191" s="126"/>
      <c r="AC191" s="126"/>
      <c r="AD191" s="126"/>
      <c r="AE191" s="126"/>
      <c r="AF191" s="126"/>
      <c r="AG191" s="126"/>
      <c r="AH191" s="126"/>
      <c r="AI191" s="126"/>
      <c r="AJ191" s="126"/>
      <c r="AK191" s="126"/>
      <c r="AL191" s="126"/>
      <c r="AM191" s="126"/>
      <c r="AN191" s="126"/>
      <c r="AO191" s="126"/>
      <c r="AP191" s="126"/>
      <c r="AQ191" s="126"/>
      <c r="AR191" s="126"/>
      <c r="AS191" s="126"/>
      <c r="AT191" s="126"/>
      <c r="AU191" s="126"/>
      <c r="AV191" s="126"/>
      <c r="AW191" s="126"/>
      <c r="AX191" s="126"/>
      <c r="AY191" s="126"/>
      <c r="AZ191" s="126"/>
      <c r="BA191" s="126"/>
      <c r="BB191" s="126"/>
      <c r="BC191" s="126"/>
      <c r="BD191" s="126"/>
      <c r="BE191" s="126"/>
      <c r="BF191" s="126"/>
      <c r="BG191" s="126"/>
      <c r="BH191" s="126"/>
      <c r="BI191" s="126"/>
      <c r="BJ191" s="126"/>
      <c r="BK191" s="126"/>
      <c r="BL191" s="126"/>
      <c r="BM191" s="126"/>
      <c r="BN191" s="126"/>
      <c r="BO191" s="126"/>
      <c r="BP191" s="126"/>
      <c r="BQ191" s="126"/>
      <c r="BR191" s="126"/>
      <c r="BS191" s="126"/>
      <c r="BT191" s="126"/>
      <c r="BU191" s="126"/>
      <c r="BV191" s="126"/>
      <c r="BW191" s="126"/>
      <c r="BX191" s="126"/>
      <c r="BY191" s="126"/>
      <c r="BZ191" s="126"/>
      <c r="CA191" s="126"/>
      <c r="CB191" s="126"/>
      <c r="CC191" s="126"/>
      <c r="CD191" s="126"/>
      <c r="CE191" s="126"/>
      <c r="CF191" s="126"/>
      <c r="CG191" s="126"/>
      <c r="CH191" s="126"/>
      <c r="CI191" s="126"/>
      <c r="CJ191" s="126"/>
      <c r="CK191" s="126"/>
      <c r="CL191" s="126"/>
      <c r="CM191" s="126"/>
      <c r="CN191" s="126"/>
      <c r="CO191" s="126"/>
      <c r="CP191" s="126"/>
      <c r="CQ191" s="126"/>
      <c r="CR191" s="126"/>
      <c r="CS191" s="126"/>
      <c r="CT191" s="126"/>
      <c r="CU191" s="126"/>
      <c r="CV191" s="126"/>
      <c r="CW191" s="126"/>
      <c r="CX191" s="126"/>
      <c r="CY191" s="126"/>
      <c r="CZ191" s="126"/>
      <c r="DA191" s="126"/>
      <c r="DB191" s="126"/>
      <c r="DC191" s="126"/>
      <c r="EQ191" s="128"/>
      <c r="ER191" s="128"/>
      <c r="ES191" s="128"/>
      <c r="ET191" s="128"/>
      <c r="EU191" s="128"/>
      <c r="EV191" s="128"/>
      <c r="EW191" s="128"/>
      <c r="EX191" s="128"/>
      <c r="EY191" s="128"/>
      <c r="EZ191" s="128"/>
      <c r="FA191" s="128"/>
      <c r="FB191" s="128"/>
      <c r="FC191" s="128"/>
      <c r="FD191" s="128"/>
      <c r="FE191" s="128"/>
      <c r="FF191" s="128"/>
      <c r="FG191" s="128"/>
    </row>
    <row r="192" spans="27:163">
      <c r="AA192" s="126"/>
      <c r="AB192" s="126"/>
      <c r="AC192" s="126"/>
      <c r="AD192" s="126"/>
      <c r="AE192" s="126"/>
      <c r="AF192" s="126"/>
      <c r="AG192" s="126"/>
      <c r="AH192" s="126"/>
      <c r="AI192" s="126"/>
      <c r="AJ192" s="126"/>
      <c r="AK192" s="126"/>
      <c r="AL192" s="126"/>
      <c r="AM192" s="126"/>
      <c r="AN192" s="126"/>
      <c r="AO192" s="126"/>
      <c r="AP192" s="126"/>
      <c r="AQ192" s="126"/>
      <c r="AR192" s="126"/>
      <c r="AS192" s="126"/>
      <c r="AT192" s="126"/>
      <c r="AU192" s="126"/>
      <c r="AV192" s="126"/>
      <c r="AW192" s="126"/>
      <c r="AX192" s="126"/>
      <c r="AY192" s="126"/>
      <c r="AZ192" s="126"/>
      <c r="BA192" s="126"/>
      <c r="BB192" s="126"/>
      <c r="BC192" s="126"/>
      <c r="BD192" s="126"/>
      <c r="BE192" s="126"/>
      <c r="BF192" s="126"/>
      <c r="BG192" s="126"/>
      <c r="BH192" s="126"/>
      <c r="BI192" s="126"/>
      <c r="BJ192" s="126"/>
      <c r="BK192" s="126"/>
      <c r="BL192" s="126"/>
      <c r="BM192" s="126"/>
      <c r="BN192" s="126"/>
      <c r="BO192" s="126"/>
      <c r="BP192" s="126"/>
      <c r="BQ192" s="126"/>
      <c r="BR192" s="126"/>
      <c r="BS192" s="126"/>
      <c r="BT192" s="126"/>
      <c r="BU192" s="126"/>
      <c r="BV192" s="126"/>
      <c r="BW192" s="126"/>
      <c r="BX192" s="126"/>
      <c r="BY192" s="126"/>
      <c r="BZ192" s="126"/>
      <c r="CA192" s="126"/>
      <c r="CB192" s="126"/>
      <c r="CC192" s="126"/>
      <c r="CD192" s="126"/>
      <c r="CE192" s="126"/>
      <c r="CF192" s="126"/>
      <c r="CG192" s="126"/>
      <c r="CH192" s="126"/>
      <c r="CI192" s="126"/>
      <c r="CJ192" s="126"/>
      <c r="CK192" s="126"/>
      <c r="CL192" s="126"/>
      <c r="CM192" s="126"/>
      <c r="CN192" s="126"/>
      <c r="CO192" s="126"/>
      <c r="CP192" s="126"/>
      <c r="CQ192" s="126"/>
      <c r="CR192" s="126"/>
      <c r="CS192" s="126"/>
      <c r="CT192" s="126"/>
      <c r="CU192" s="126"/>
      <c r="CV192" s="126"/>
      <c r="CW192" s="126"/>
      <c r="CX192" s="126"/>
      <c r="CY192" s="126"/>
      <c r="CZ192" s="126"/>
      <c r="DA192" s="126"/>
      <c r="DB192" s="126"/>
      <c r="DC192" s="126"/>
      <c r="EQ192" s="128"/>
      <c r="ER192" s="128"/>
      <c r="ES192" s="128"/>
      <c r="ET192" s="128"/>
      <c r="EU192" s="128"/>
      <c r="EV192" s="128"/>
      <c r="EW192" s="128"/>
      <c r="EX192" s="128"/>
      <c r="EY192" s="128"/>
      <c r="EZ192" s="128"/>
      <c r="FA192" s="128"/>
      <c r="FB192" s="128"/>
      <c r="FC192" s="128"/>
      <c r="FD192" s="128"/>
      <c r="FE192" s="128"/>
      <c r="FF192" s="128"/>
      <c r="FG192" s="128"/>
    </row>
    <row r="193" spans="27:163">
      <c r="AA193" s="126"/>
      <c r="AB193" s="126"/>
      <c r="AC193" s="126"/>
      <c r="AD193" s="126"/>
      <c r="AE193" s="126"/>
      <c r="AF193" s="126"/>
      <c r="AG193" s="126"/>
      <c r="AH193" s="126"/>
      <c r="AI193" s="126"/>
      <c r="AJ193" s="126"/>
      <c r="AK193" s="126"/>
      <c r="AL193" s="126"/>
      <c r="AM193" s="126"/>
      <c r="AN193" s="126"/>
      <c r="AO193" s="126"/>
      <c r="AP193" s="126"/>
      <c r="AQ193" s="126"/>
      <c r="AR193" s="126"/>
      <c r="AS193" s="126"/>
      <c r="AT193" s="126"/>
      <c r="AU193" s="126"/>
      <c r="AV193" s="126"/>
      <c r="AW193" s="126"/>
      <c r="AX193" s="126"/>
      <c r="AY193" s="126"/>
      <c r="AZ193" s="126"/>
      <c r="BA193" s="126"/>
      <c r="BB193" s="126"/>
      <c r="BC193" s="126"/>
      <c r="BD193" s="126"/>
      <c r="BE193" s="126"/>
      <c r="BF193" s="126"/>
      <c r="BG193" s="126"/>
      <c r="BH193" s="126"/>
      <c r="BI193" s="126"/>
      <c r="BJ193" s="126"/>
      <c r="BK193" s="126"/>
      <c r="BL193" s="126"/>
      <c r="BM193" s="126"/>
      <c r="BN193" s="126"/>
      <c r="BO193" s="126"/>
      <c r="BP193" s="126"/>
      <c r="BQ193" s="126"/>
      <c r="BR193" s="126"/>
      <c r="BS193" s="126"/>
      <c r="BT193" s="126"/>
      <c r="BU193" s="126"/>
      <c r="BV193" s="126"/>
      <c r="BW193" s="126"/>
      <c r="BX193" s="126"/>
      <c r="BY193" s="126"/>
      <c r="BZ193" s="126"/>
      <c r="CA193" s="126"/>
      <c r="CB193" s="126"/>
      <c r="CC193" s="126"/>
      <c r="CD193" s="126"/>
      <c r="CE193" s="126"/>
      <c r="CF193" s="126"/>
      <c r="CG193" s="126"/>
      <c r="CH193" s="126"/>
      <c r="CI193" s="126"/>
      <c r="CJ193" s="126"/>
      <c r="CK193" s="126"/>
      <c r="CL193" s="126"/>
      <c r="CM193" s="126"/>
      <c r="CN193" s="126"/>
      <c r="CO193" s="126"/>
      <c r="CP193" s="126"/>
      <c r="CQ193" s="126"/>
      <c r="CR193" s="126"/>
      <c r="CS193" s="126"/>
      <c r="CT193" s="126"/>
      <c r="CU193" s="126"/>
      <c r="CV193" s="126"/>
      <c r="CW193" s="126"/>
      <c r="CX193" s="126"/>
      <c r="CY193" s="126"/>
      <c r="CZ193" s="126"/>
      <c r="DA193" s="126"/>
      <c r="DB193" s="126"/>
      <c r="DC193" s="126"/>
      <c r="EQ193" s="128"/>
      <c r="ER193" s="128"/>
      <c r="ES193" s="128"/>
      <c r="ET193" s="128"/>
      <c r="EU193" s="128"/>
      <c r="EV193" s="128"/>
      <c r="EW193" s="128"/>
      <c r="EX193" s="128"/>
      <c r="EY193" s="128"/>
      <c r="EZ193" s="128"/>
      <c r="FA193" s="128"/>
      <c r="FB193" s="128"/>
      <c r="FC193" s="128"/>
      <c r="FD193" s="128"/>
      <c r="FE193" s="128"/>
      <c r="FF193" s="128"/>
      <c r="FG193" s="128"/>
    </row>
    <row r="194" spans="27:163">
      <c r="AA194" s="126"/>
      <c r="AB194" s="126"/>
      <c r="AC194" s="126"/>
      <c r="AD194" s="126"/>
      <c r="AE194" s="126"/>
      <c r="AF194" s="126"/>
      <c r="AG194" s="126"/>
      <c r="AH194" s="126"/>
      <c r="AI194" s="126"/>
      <c r="AJ194" s="126"/>
      <c r="AK194" s="126"/>
      <c r="AL194" s="126"/>
      <c r="AM194" s="126"/>
      <c r="AN194" s="126"/>
      <c r="AO194" s="126"/>
      <c r="AP194" s="126"/>
      <c r="AQ194" s="126"/>
      <c r="AR194" s="126"/>
      <c r="AS194" s="126"/>
      <c r="AT194" s="126"/>
      <c r="AU194" s="126"/>
      <c r="AV194" s="126"/>
      <c r="AW194" s="126"/>
      <c r="AX194" s="126"/>
      <c r="AY194" s="126"/>
      <c r="AZ194" s="126"/>
      <c r="BA194" s="126"/>
      <c r="BB194" s="126"/>
      <c r="BC194" s="126"/>
      <c r="BD194" s="126"/>
      <c r="BE194" s="126"/>
      <c r="BF194" s="126"/>
      <c r="BG194" s="126"/>
      <c r="BH194" s="126"/>
      <c r="BI194" s="126"/>
      <c r="BJ194" s="126"/>
      <c r="BK194" s="126"/>
      <c r="BL194" s="126"/>
      <c r="BM194" s="126"/>
      <c r="BN194" s="126"/>
      <c r="BO194" s="126"/>
      <c r="BP194" s="126"/>
      <c r="BQ194" s="126"/>
      <c r="BR194" s="126"/>
      <c r="BS194" s="126"/>
      <c r="BT194" s="126"/>
      <c r="BU194" s="126"/>
      <c r="BV194" s="126"/>
      <c r="BW194" s="126"/>
      <c r="BX194" s="126"/>
      <c r="BY194" s="126"/>
      <c r="BZ194" s="126"/>
      <c r="CA194" s="126"/>
      <c r="CB194" s="126"/>
      <c r="CC194" s="126"/>
      <c r="CD194" s="126"/>
      <c r="CE194" s="126"/>
      <c r="CF194" s="126"/>
      <c r="CG194" s="126"/>
      <c r="CH194" s="126"/>
      <c r="CI194" s="126"/>
      <c r="CJ194" s="126"/>
      <c r="CK194" s="126"/>
      <c r="CL194" s="126"/>
      <c r="CM194" s="126"/>
      <c r="CN194" s="126"/>
      <c r="CO194" s="126"/>
      <c r="CP194" s="126"/>
      <c r="CQ194" s="126"/>
      <c r="CR194" s="126"/>
      <c r="CS194" s="126"/>
      <c r="CT194" s="126"/>
      <c r="CU194" s="126"/>
      <c r="CV194" s="126"/>
      <c r="CW194" s="126"/>
      <c r="CX194" s="126"/>
      <c r="CY194" s="126"/>
      <c r="CZ194" s="126"/>
      <c r="DA194" s="126"/>
      <c r="DB194" s="126"/>
      <c r="DC194" s="126"/>
      <c r="EQ194" s="128"/>
      <c r="ER194" s="128"/>
      <c r="ES194" s="128"/>
      <c r="ET194" s="128"/>
      <c r="EU194" s="128"/>
      <c r="EV194" s="128"/>
      <c r="EW194" s="128"/>
      <c r="EX194" s="128"/>
      <c r="EY194" s="128"/>
      <c r="EZ194" s="128"/>
      <c r="FA194" s="128"/>
      <c r="FB194" s="128"/>
      <c r="FC194" s="128"/>
      <c r="FD194" s="128"/>
      <c r="FE194" s="128"/>
      <c r="FF194" s="128"/>
      <c r="FG194" s="128"/>
    </row>
    <row r="195" spans="27:163">
      <c r="AA195" s="126"/>
      <c r="AB195" s="126"/>
      <c r="AC195" s="126"/>
      <c r="AD195" s="126"/>
      <c r="AE195" s="126"/>
      <c r="AF195" s="126"/>
      <c r="AG195" s="126"/>
      <c r="AH195" s="126"/>
      <c r="AI195" s="126"/>
      <c r="AJ195" s="126"/>
      <c r="AK195" s="126"/>
      <c r="AL195" s="126"/>
      <c r="AM195" s="126"/>
      <c r="AN195" s="126"/>
      <c r="AO195" s="126"/>
      <c r="AP195" s="126"/>
      <c r="AQ195" s="126"/>
      <c r="AR195" s="126"/>
      <c r="AS195" s="126"/>
      <c r="AT195" s="126"/>
      <c r="AU195" s="126"/>
      <c r="AV195" s="126"/>
      <c r="AW195" s="126"/>
      <c r="AX195" s="126"/>
      <c r="AY195" s="126"/>
      <c r="AZ195" s="126"/>
      <c r="BA195" s="126"/>
      <c r="BB195" s="126"/>
      <c r="BC195" s="126"/>
      <c r="BD195" s="126"/>
      <c r="BE195" s="126"/>
      <c r="BF195" s="126"/>
      <c r="BG195" s="126"/>
      <c r="BH195" s="126"/>
      <c r="BI195" s="126"/>
      <c r="BJ195" s="126"/>
      <c r="BK195" s="126"/>
      <c r="BL195" s="126"/>
      <c r="BM195" s="126"/>
      <c r="BN195" s="126"/>
      <c r="BO195" s="126"/>
      <c r="BP195" s="126"/>
      <c r="BQ195" s="126"/>
      <c r="BR195" s="126"/>
      <c r="BS195" s="126"/>
      <c r="BT195" s="126"/>
      <c r="BU195" s="126"/>
      <c r="BV195" s="126"/>
      <c r="BW195" s="126"/>
      <c r="BX195" s="126"/>
      <c r="BY195" s="126"/>
      <c r="BZ195" s="126"/>
      <c r="CA195" s="126"/>
      <c r="CB195" s="126"/>
      <c r="CC195" s="126"/>
      <c r="CD195" s="126"/>
      <c r="CE195" s="126"/>
      <c r="CF195" s="126"/>
      <c r="CG195" s="126"/>
      <c r="CH195" s="126"/>
      <c r="CI195" s="126"/>
      <c r="CJ195" s="126"/>
      <c r="CK195" s="126"/>
      <c r="CL195" s="126"/>
      <c r="CM195" s="126"/>
      <c r="CN195" s="126"/>
      <c r="CO195" s="126"/>
      <c r="CP195" s="126"/>
      <c r="CQ195" s="126"/>
      <c r="CR195" s="126"/>
      <c r="CS195" s="126"/>
      <c r="CT195" s="126"/>
      <c r="CU195" s="126"/>
      <c r="CV195" s="126"/>
      <c r="CW195" s="126"/>
      <c r="CX195" s="126"/>
      <c r="CY195" s="126"/>
      <c r="CZ195" s="126"/>
      <c r="DA195" s="126"/>
      <c r="DB195" s="126"/>
      <c r="DC195" s="126"/>
      <c r="EQ195" s="128"/>
      <c r="ER195" s="128"/>
      <c r="ES195" s="128"/>
      <c r="ET195" s="128"/>
      <c r="EU195" s="128"/>
      <c r="EV195" s="128"/>
      <c r="EW195" s="128"/>
      <c r="EX195" s="128"/>
      <c r="EY195" s="128"/>
      <c r="EZ195" s="128"/>
      <c r="FA195" s="128"/>
      <c r="FB195" s="128"/>
      <c r="FC195" s="128"/>
      <c r="FD195" s="128"/>
      <c r="FE195" s="128"/>
      <c r="FF195" s="128"/>
      <c r="FG195" s="128"/>
    </row>
    <row r="196" spans="27:163">
      <c r="AA196" s="126"/>
      <c r="AB196" s="126"/>
      <c r="AC196" s="126"/>
      <c r="AD196" s="126"/>
      <c r="AE196" s="126"/>
      <c r="AF196" s="126"/>
      <c r="AG196" s="126"/>
      <c r="AH196" s="126"/>
      <c r="AI196" s="126"/>
      <c r="AJ196" s="126"/>
      <c r="AK196" s="126"/>
      <c r="AL196" s="126"/>
      <c r="AM196" s="126"/>
      <c r="AN196" s="126"/>
      <c r="AO196" s="126"/>
      <c r="AP196" s="126"/>
      <c r="AQ196" s="126"/>
      <c r="AR196" s="126"/>
      <c r="AS196" s="126"/>
      <c r="AT196" s="126"/>
      <c r="AU196" s="126"/>
      <c r="AV196" s="126"/>
      <c r="AW196" s="126"/>
      <c r="AX196" s="126"/>
      <c r="AY196" s="126"/>
      <c r="AZ196" s="126"/>
      <c r="BA196" s="126"/>
      <c r="BB196" s="126"/>
      <c r="BC196" s="126"/>
      <c r="BD196" s="126"/>
      <c r="BE196" s="126"/>
      <c r="BF196" s="126"/>
      <c r="BG196" s="126"/>
      <c r="BH196" s="126"/>
      <c r="BI196" s="126"/>
      <c r="BJ196" s="126"/>
      <c r="BK196" s="126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126"/>
      <c r="CH196" s="126"/>
      <c r="CI196" s="126"/>
      <c r="CJ196" s="126"/>
      <c r="CK196" s="126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EQ196" s="128"/>
      <c r="ER196" s="128"/>
      <c r="ES196" s="128"/>
      <c r="ET196" s="128"/>
      <c r="EU196" s="128"/>
      <c r="EV196" s="128"/>
      <c r="EW196" s="128"/>
      <c r="EX196" s="128"/>
      <c r="EY196" s="128"/>
      <c r="EZ196" s="128"/>
      <c r="FA196" s="128"/>
      <c r="FB196" s="128"/>
      <c r="FC196" s="128"/>
      <c r="FD196" s="128"/>
      <c r="FE196" s="128"/>
      <c r="FF196" s="128"/>
      <c r="FG196" s="128"/>
    </row>
    <row r="197" spans="27:163">
      <c r="AA197" s="126"/>
      <c r="AB197" s="126"/>
      <c r="AC197" s="126"/>
      <c r="AD197" s="126"/>
      <c r="AE197" s="126"/>
      <c r="AF197" s="126"/>
      <c r="AG197" s="126"/>
      <c r="AH197" s="126"/>
      <c r="AI197" s="126"/>
      <c r="AJ197" s="126"/>
      <c r="AK197" s="126"/>
      <c r="AL197" s="126"/>
      <c r="AM197" s="126"/>
      <c r="AN197" s="126"/>
      <c r="AO197" s="126"/>
      <c r="AP197" s="126"/>
      <c r="AQ197" s="126"/>
      <c r="AR197" s="126"/>
      <c r="AS197" s="126"/>
      <c r="AT197" s="126"/>
      <c r="AU197" s="126"/>
      <c r="AV197" s="126"/>
      <c r="AW197" s="126"/>
      <c r="AX197" s="126"/>
      <c r="AY197" s="126"/>
      <c r="AZ197" s="126"/>
      <c r="BA197" s="126"/>
      <c r="BB197" s="126"/>
      <c r="BC197" s="126"/>
      <c r="BD197" s="126"/>
      <c r="BE197" s="126"/>
      <c r="BF197" s="126"/>
      <c r="BG197" s="126"/>
      <c r="BH197" s="126"/>
      <c r="BI197" s="126"/>
      <c r="BJ197" s="126"/>
      <c r="BK197" s="126"/>
      <c r="BL197" s="126"/>
      <c r="BM197" s="126"/>
      <c r="BN197" s="126"/>
      <c r="BO197" s="126"/>
      <c r="BP197" s="126"/>
      <c r="BQ197" s="126"/>
      <c r="BR197" s="126"/>
      <c r="BS197" s="126"/>
      <c r="BT197" s="126"/>
      <c r="BU197" s="126"/>
      <c r="BV197" s="126"/>
      <c r="BW197" s="126"/>
      <c r="BX197" s="126"/>
      <c r="BY197" s="126"/>
      <c r="BZ197" s="126"/>
      <c r="CA197" s="126"/>
      <c r="CB197" s="126"/>
      <c r="CC197" s="126"/>
      <c r="CD197" s="126"/>
      <c r="CE197" s="126"/>
      <c r="CF197" s="126"/>
      <c r="CG197" s="126"/>
      <c r="CH197" s="126"/>
      <c r="CI197" s="126"/>
      <c r="CJ197" s="126"/>
      <c r="CK197" s="126"/>
      <c r="CL197" s="126"/>
      <c r="CM197" s="126"/>
      <c r="CN197" s="126"/>
      <c r="CO197" s="126"/>
      <c r="CP197" s="126"/>
      <c r="CQ197" s="126"/>
      <c r="CR197" s="126"/>
      <c r="CS197" s="126"/>
      <c r="CT197" s="126"/>
      <c r="CU197" s="126"/>
      <c r="CV197" s="126"/>
      <c r="CW197" s="126"/>
      <c r="CX197" s="126"/>
      <c r="CY197" s="126"/>
      <c r="CZ197" s="126"/>
      <c r="DA197" s="126"/>
      <c r="DB197" s="126"/>
      <c r="DC197" s="126"/>
      <c r="EQ197" s="128"/>
      <c r="ER197" s="128"/>
      <c r="ES197" s="128"/>
      <c r="ET197" s="128"/>
      <c r="EU197" s="128"/>
      <c r="EV197" s="128"/>
      <c r="EW197" s="128"/>
      <c r="EX197" s="128"/>
      <c r="EY197" s="128"/>
      <c r="EZ197" s="128"/>
      <c r="FA197" s="128"/>
      <c r="FB197" s="128"/>
      <c r="FC197" s="128"/>
      <c r="FD197" s="128"/>
      <c r="FE197" s="128"/>
      <c r="FF197" s="128"/>
      <c r="FG197" s="128"/>
    </row>
    <row r="198" spans="27:163">
      <c r="AA198" s="126"/>
      <c r="AB198" s="126"/>
      <c r="AC198" s="126"/>
      <c r="AD198" s="126"/>
      <c r="AE198" s="126"/>
      <c r="AF198" s="126"/>
      <c r="AG198" s="126"/>
      <c r="AH198" s="126"/>
      <c r="AI198" s="126"/>
      <c r="AJ198" s="126"/>
      <c r="AK198" s="126"/>
      <c r="AL198" s="126"/>
      <c r="AM198" s="126"/>
      <c r="AN198" s="126"/>
      <c r="AO198" s="126"/>
      <c r="AP198" s="126"/>
      <c r="AQ198" s="126"/>
      <c r="AR198" s="126"/>
      <c r="AS198" s="126"/>
      <c r="AT198" s="126"/>
      <c r="AU198" s="126"/>
      <c r="AV198" s="126"/>
      <c r="AW198" s="126"/>
      <c r="AX198" s="126"/>
      <c r="AY198" s="126"/>
      <c r="AZ198" s="126"/>
      <c r="BA198" s="126"/>
      <c r="BB198" s="126"/>
      <c r="BC198" s="126"/>
      <c r="BD198" s="126"/>
      <c r="BE198" s="126"/>
      <c r="BF198" s="126"/>
      <c r="BG198" s="126"/>
      <c r="BH198" s="126"/>
      <c r="BI198" s="126"/>
      <c r="BJ198" s="126"/>
      <c r="BK198" s="126"/>
      <c r="BL198" s="126"/>
      <c r="BM198" s="126"/>
      <c r="BN198" s="126"/>
      <c r="BO198" s="126"/>
      <c r="BP198" s="126"/>
      <c r="BQ198" s="126"/>
      <c r="BR198" s="126"/>
      <c r="BS198" s="126"/>
      <c r="BT198" s="126"/>
      <c r="BU198" s="126"/>
      <c r="BV198" s="126"/>
      <c r="BW198" s="126"/>
      <c r="BX198" s="126"/>
      <c r="BY198" s="126"/>
      <c r="BZ198" s="126"/>
      <c r="CA198" s="126"/>
      <c r="CB198" s="126"/>
      <c r="CC198" s="126"/>
      <c r="CD198" s="126"/>
      <c r="CE198" s="126"/>
      <c r="CF198" s="126"/>
      <c r="CG198" s="126"/>
      <c r="CH198" s="126"/>
      <c r="CI198" s="126"/>
      <c r="CJ198" s="126"/>
      <c r="CK198" s="126"/>
      <c r="CL198" s="126"/>
      <c r="CM198" s="126"/>
      <c r="CN198" s="126"/>
      <c r="CO198" s="126"/>
      <c r="CP198" s="126"/>
      <c r="CQ198" s="126"/>
      <c r="CR198" s="126"/>
      <c r="CS198" s="126"/>
      <c r="CT198" s="126"/>
      <c r="CU198" s="126"/>
      <c r="CV198" s="126"/>
      <c r="CW198" s="126"/>
      <c r="CX198" s="126"/>
      <c r="CY198" s="126"/>
      <c r="CZ198" s="126"/>
      <c r="DA198" s="126"/>
      <c r="DB198" s="126"/>
      <c r="DC198" s="126"/>
      <c r="EQ198" s="128"/>
      <c r="ER198" s="128"/>
      <c r="ES198" s="128"/>
      <c r="ET198" s="128"/>
      <c r="EU198" s="128"/>
      <c r="EV198" s="128"/>
      <c r="EW198" s="128"/>
      <c r="EX198" s="128"/>
      <c r="EY198" s="128"/>
      <c r="EZ198" s="128"/>
      <c r="FA198" s="128"/>
      <c r="FB198" s="128"/>
      <c r="FC198" s="128"/>
      <c r="FD198" s="128"/>
      <c r="FE198" s="128"/>
      <c r="FF198" s="128"/>
      <c r="FG198" s="128"/>
    </row>
    <row r="199" spans="27:163">
      <c r="AA199" s="126"/>
      <c r="AB199" s="126"/>
      <c r="AC199" s="126"/>
      <c r="AD199" s="126"/>
      <c r="AE199" s="126"/>
      <c r="AF199" s="126"/>
      <c r="AG199" s="126"/>
      <c r="AH199" s="126"/>
      <c r="AI199" s="126"/>
      <c r="AJ199" s="126"/>
      <c r="AK199" s="126"/>
      <c r="AL199" s="126"/>
      <c r="AM199" s="126"/>
      <c r="AN199" s="126"/>
      <c r="AO199" s="126"/>
      <c r="AP199" s="126"/>
      <c r="AQ199" s="126"/>
      <c r="AR199" s="126"/>
      <c r="AS199" s="126"/>
      <c r="AT199" s="126"/>
      <c r="AU199" s="126"/>
      <c r="AV199" s="126"/>
      <c r="AW199" s="126"/>
      <c r="AX199" s="126"/>
      <c r="AY199" s="126"/>
      <c r="AZ199" s="126"/>
      <c r="BA199" s="126"/>
      <c r="BB199" s="126"/>
      <c r="BC199" s="126"/>
      <c r="BD199" s="126"/>
      <c r="BE199" s="126"/>
      <c r="BF199" s="126"/>
      <c r="BG199" s="126"/>
      <c r="BH199" s="126"/>
      <c r="BI199" s="126"/>
      <c r="BJ199" s="126"/>
      <c r="BK199" s="126"/>
      <c r="BL199" s="126"/>
      <c r="BM199" s="126"/>
      <c r="BN199" s="126"/>
      <c r="BO199" s="126"/>
      <c r="BP199" s="126"/>
      <c r="BQ199" s="126"/>
      <c r="BR199" s="126"/>
      <c r="BS199" s="126"/>
      <c r="BT199" s="126"/>
      <c r="BU199" s="126"/>
      <c r="BV199" s="126"/>
      <c r="BW199" s="126"/>
      <c r="BX199" s="126"/>
      <c r="BY199" s="126"/>
      <c r="BZ199" s="126"/>
      <c r="CA199" s="126"/>
      <c r="CB199" s="126"/>
      <c r="CC199" s="126"/>
      <c r="CD199" s="126"/>
      <c r="CE199" s="126"/>
      <c r="CF199" s="126"/>
      <c r="CG199" s="126"/>
      <c r="CH199" s="126"/>
      <c r="CI199" s="126"/>
      <c r="CJ199" s="126"/>
      <c r="CK199" s="126"/>
      <c r="CL199" s="126"/>
      <c r="CM199" s="126"/>
      <c r="CN199" s="126"/>
      <c r="CO199" s="126"/>
      <c r="CP199" s="126"/>
      <c r="CQ199" s="126"/>
      <c r="CR199" s="126"/>
      <c r="CS199" s="126"/>
      <c r="CT199" s="126"/>
      <c r="CU199" s="126"/>
      <c r="CV199" s="126"/>
      <c r="CW199" s="126"/>
      <c r="CX199" s="126"/>
      <c r="CY199" s="126"/>
      <c r="CZ199" s="126"/>
      <c r="DA199" s="126"/>
      <c r="DB199" s="126"/>
      <c r="DC199" s="126"/>
      <c r="EQ199" s="128"/>
      <c r="ER199" s="128"/>
      <c r="ES199" s="128"/>
      <c r="ET199" s="128"/>
      <c r="EU199" s="128"/>
      <c r="EV199" s="128"/>
      <c r="EW199" s="128"/>
      <c r="EX199" s="128"/>
      <c r="EY199" s="128"/>
      <c r="EZ199" s="128"/>
      <c r="FA199" s="128"/>
      <c r="FB199" s="128"/>
      <c r="FC199" s="128"/>
      <c r="FD199" s="128"/>
      <c r="FE199" s="128"/>
      <c r="FF199" s="128"/>
      <c r="FG199" s="128"/>
    </row>
    <row r="200" spans="27:163">
      <c r="AA200" s="126"/>
      <c r="AB200" s="126"/>
      <c r="AC200" s="126"/>
      <c r="AD200" s="126"/>
      <c r="AE200" s="126"/>
      <c r="AF200" s="126"/>
      <c r="AG200" s="126"/>
      <c r="AH200" s="126"/>
      <c r="AI200" s="126"/>
      <c r="AJ200" s="126"/>
      <c r="AK200" s="126"/>
      <c r="AL200" s="126"/>
      <c r="AM200" s="126"/>
      <c r="AN200" s="126"/>
      <c r="AO200" s="126"/>
      <c r="AP200" s="126"/>
      <c r="AQ200" s="126"/>
      <c r="AR200" s="126"/>
      <c r="AS200" s="126"/>
      <c r="AT200" s="126"/>
      <c r="AU200" s="126"/>
      <c r="AV200" s="126"/>
      <c r="AW200" s="126"/>
      <c r="AX200" s="126"/>
      <c r="AY200" s="126"/>
      <c r="AZ200" s="126"/>
      <c r="BA200" s="126"/>
      <c r="BB200" s="126"/>
      <c r="BC200" s="126"/>
      <c r="BD200" s="126"/>
      <c r="BE200" s="126"/>
      <c r="BF200" s="126"/>
      <c r="BG200" s="126"/>
      <c r="BH200" s="126"/>
      <c r="BI200" s="126"/>
      <c r="BJ200" s="126"/>
      <c r="BK200" s="126"/>
      <c r="BL200" s="126"/>
      <c r="BM200" s="126"/>
      <c r="BN200" s="126"/>
      <c r="BO200" s="126"/>
      <c r="BP200" s="126"/>
      <c r="BQ200" s="126"/>
      <c r="BR200" s="126"/>
      <c r="BS200" s="126"/>
      <c r="BT200" s="126"/>
      <c r="BU200" s="126"/>
      <c r="BV200" s="126"/>
      <c r="BW200" s="126"/>
      <c r="BX200" s="126"/>
      <c r="BY200" s="126"/>
      <c r="BZ200" s="126"/>
      <c r="CA200" s="126"/>
      <c r="CB200" s="126"/>
      <c r="CC200" s="126"/>
      <c r="CD200" s="126"/>
      <c r="CE200" s="126"/>
      <c r="CF200" s="126"/>
      <c r="CG200" s="126"/>
      <c r="CH200" s="126"/>
      <c r="CI200" s="126"/>
      <c r="CJ200" s="126"/>
      <c r="CK200" s="126"/>
      <c r="CL200" s="126"/>
      <c r="CM200" s="126"/>
      <c r="CN200" s="126"/>
      <c r="CO200" s="126"/>
      <c r="CP200" s="126"/>
      <c r="CQ200" s="126"/>
      <c r="CR200" s="126"/>
      <c r="CS200" s="126"/>
      <c r="CT200" s="126"/>
      <c r="CU200" s="126"/>
      <c r="CV200" s="126"/>
      <c r="CW200" s="126"/>
      <c r="CX200" s="126"/>
      <c r="CY200" s="126"/>
      <c r="CZ200" s="126"/>
      <c r="DA200" s="126"/>
      <c r="DB200" s="126"/>
      <c r="DC200" s="126"/>
      <c r="EQ200" s="128"/>
      <c r="ER200" s="128"/>
      <c r="ES200" s="128"/>
      <c r="ET200" s="128"/>
      <c r="EU200" s="128"/>
      <c r="EV200" s="128"/>
      <c r="EW200" s="128"/>
      <c r="EX200" s="128"/>
      <c r="EY200" s="128"/>
      <c r="EZ200" s="128"/>
      <c r="FA200" s="128"/>
      <c r="FB200" s="128"/>
      <c r="FC200" s="128"/>
      <c r="FD200" s="128"/>
      <c r="FE200" s="128"/>
      <c r="FF200" s="128"/>
      <c r="FG200" s="128"/>
    </row>
    <row r="201" spans="27:163">
      <c r="AA201" s="126"/>
      <c r="AB201" s="126"/>
      <c r="AC201" s="126"/>
      <c r="AD201" s="126"/>
      <c r="AE201" s="126"/>
      <c r="AF201" s="126"/>
      <c r="AG201" s="126"/>
      <c r="AH201" s="126"/>
      <c r="AI201" s="126"/>
      <c r="AJ201" s="126"/>
      <c r="AK201" s="126"/>
      <c r="AL201" s="126"/>
      <c r="AM201" s="126"/>
      <c r="AN201" s="126"/>
      <c r="AO201" s="126"/>
      <c r="AP201" s="126"/>
      <c r="AQ201" s="126"/>
      <c r="AR201" s="126"/>
      <c r="AS201" s="126"/>
      <c r="AT201" s="126"/>
      <c r="AU201" s="126"/>
      <c r="AV201" s="126"/>
      <c r="AW201" s="126"/>
      <c r="AX201" s="126"/>
      <c r="AY201" s="126"/>
      <c r="AZ201" s="126"/>
      <c r="BA201" s="126"/>
      <c r="BB201" s="126"/>
      <c r="BC201" s="126"/>
      <c r="BD201" s="126"/>
      <c r="BE201" s="126"/>
      <c r="BF201" s="126"/>
      <c r="BG201" s="126"/>
      <c r="BH201" s="126"/>
      <c r="BI201" s="126"/>
      <c r="BJ201" s="126"/>
      <c r="BK201" s="126"/>
      <c r="BL201" s="126"/>
      <c r="BM201" s="126"/>
      <c r="BN201" s="126"/>
      <c r="BO201" s="126"/>
      <c r="BP201" s="126"/>
      <c r="BQ201" s="126"/>
      <c r="BR201" s="126"/>
      <c r="BS201" s="126"/>
      <c r="BT201" s="126"/>
      <c r="BU201" s="126"/>
      <c r="BV201" s="126"/>
      <c r="BW201" s="126"/>
      <c r="BX201" s="126"/>
      <c r="BY201" s="126"/>
      <c r="BZ201" s="126"/>
      <c r="CA201" s="126"/>
      <c r="CB201" s="126"/>
      <c r="CC201" s="126"/>
      <c r="CD201" s="126"/>
      <c r="CE201" s="126"/>
      <c r="CF201" s="126"/>
      <c r="CG201" s="126"/>
      <c r="CH201" s="126"/>
      <c r="CI201" s="126"/>
      <c r="CJ201" s="126"/>
      <c r="CK201" s="126"/>
      <c r="CL201" s="126"/>
      <c r="CM201" s="126"/>
      <c r="CN201" s="126"/>
      <c r="CO201" s="126"/>
      <c r="CP201" s="126"/>
      <c r="CQ201" s="126"/>
      <c r="CR201" s="126"/>
      <c r="CS201" s="126"/>
      <c r="CT201" s="126"/>
      <c r="CU201" s="126"/>
      <c r="CV201" s="126"/>
      <c r="CW201" s="126"/>
      <c r="CX201" s="126"/>
      <c r="CY201" s="126"/>
      <c r="CZ201" s="126"/>
      <c r="DA201" s="126"/>
      <c r="DB201" s="126"/>
      <c r="DC201" s="126"/>
      <c r="EQ201" s="128"/>
      <c r="ER201" s="128"/>
      <c r="ES201" s="128"/>
      <c r="ET201" s="128"/>
      <c r="EU201" s="128"/>
      <c r="EV201" s="128"/>
      <c r="EW201" s="128"/>
      <c r="EX201" s="128"/>
      <c r="EY201" s="128"/>
      <c r="EZ201" s="128"/>
      <c r="FA201" s="128"/>
      <c r="FB201" s="128"/>
      <c r="FC201" s="128"/>
      <c r="FD201" s="128"/>
      <c r="FE201" s="128"/>
      <c r="FF201" s="128"/>
      <c r="FG201" s="128"/>
    </row>
    <row r="202" spans="27:163">
      <c r="AA202" s="126"/>
      <c r="AB202" s="126"/>
      <c r="AC202" s="126"/>
      <c r="AD202" s="126"/>
      <c r="AE202" s="126"/>
      <c r="AF202" s="126"/>
      <c r="AG202" s="126"/>
      <c r="AH202" s="126"/>
      <c r="AI202" s="126"/>
      <c r="AJ202" s="126"/>
      <c r="AK202" s="126"/>
      <c r="AL202" s="126"/>
      <c r="AM202" s="126"/>
      <c r="AN202" s="126"/>
      <c r="AO202" s="126"/>
      <c r="AP202" s="126"/>
      <c r="AQ202" s="126"/>
      <c r="AR202" s="126"/>
      <c r="AS202" s="126"/>
      <c r="AT202" s="126"/>
      <c r="AU202" s="126"/>
      <c r="AV202" s="126"/>
      <c r="AW202" s="126"/>
      <c r="AX202" s="126"/>
      <c r="AY202" s="126"/>
      <c r="AZ202" s="126"/>
      <c r="BA202" s="126"/>
      <c r="BB202" s="126"/>
      <c r="BC202" s="126"/>
      <c r="BD202" s="126"/>
      <c r="BE202" s="126"/>
      <c r="BF202" s="126"/>
      <c r="BG202" s="126"/>
      <c r="BH202" s="126"/>
      <c r="BI202" s="126"/>
      <c r="BJ202" s="126"/>
      <c r="BK202" s="126"/>
      <c r="BL202" s="126"/>
      <c r="BM202" s="126"/>
      <c r="BN202" s="126"/>
      <c r="BO202" s="126"/>
      <c r="BP202" s="126"/>
      <c r="BQ202" s="126"/>
      <c r="BR202" s="126"/>
      <c r="BS202" s="126"/>
      <c r="BT202" s="126"/>
      <c r="BU202" s="126"/>
      <c r="BV202" s="126"/>
      <c r="BW202" s="126"/>
      <c r="BX202" s="126"/>
      <c r="BY202" s="126"/>
      <c r="BZ202" s="126"/>
      <c r="CA202" s="126"/>
      <c r="CB202" s="126"/>
      <c r="CC202" s="126"/>
      <c r="CD202" s="126"/>
      <c r="CE202" s="126"/>
      <c r="CF202" s="126"/>
      <c r="CG202" s="126"/>
      <c r="CH202" s="126"/>
      <c r="CI202" s="126"/>
      <c r="CJ202" s="126"/>
      <c r="CK202" s="126"/>
      <c r="CL202" s="126"/>
      <c r="CM202" s="126"/>
      <c r="CN202" s="126"/>
      <c r="CO202" s="126"/>
      <c r="CP202" s="126"/>
      <c r="CQ202" s="126"/>
      <c r="CR202" s="126"/>
      <c r="CS202" s="126"/>
      <c r="CT202" s="126"/>
      <c r="CU202" s="126"/>
      <c r="CV202" s="126"/>
      <c r="CW202" s="126"/>
      <c r="CX202" s="126"/>
      <c r="CY202" s="126"/>
      <c r="CZ202" s="126"/>
      <c r="DA202" s="126"/>
      <c r="DB202" s="126"/>
      <c r="DC202" s="126"/>
      <c r="EQ202" s="128"/>
      <c r="ER202" s="128"/>
      <c r="ES202" s="128"/>
      <c r="ET202" s="128"/>
      <c r="EU202" s="128"/>
      <c r="EV202" s="128"/>
      <c r="EW202" s="128"/>
      <c r="EX202" s="128"/>
      <c r="EY202" s="128"/>
      <c r="EZ202" s="128"/>
      <c r="FA202" s="128"/>
      <c r="FB202" s="128"/>
      <c r="FC202" s="128"/>
      <c r="FD202" s="128"/>
      <c r="FE202" s="128"/>
      <c r="FF202" s="128"/>
      <c r="FG202" s="128"/>
    </row>
    <row r="203" spans="27:163">
      <c r="AA203" s="126"/>
      <c r="AB203" s="126"/>
      <c r="AC203" s="126"/>
      <c r="AD203" s="126"/>
      <c r="AE203" s="126"/>
      <c r="AF203" s="126"/>
      <c r="AG203" s="126"/>
      <c r="AH203" s="126"/>
      <c r="AI203" s="126"/>
      <c r="AJ203" s="126"/>
      <c r="AK203" s="126"/>
      <c r="AL203" s="126"/>
      <c r="AM203" s="126"/>
      <c r="AN203" s="126"/>
      <c r="AO203" s="126"/>
      <c r="AP203" s="126"/>
      <c r="AQ203" s="126"/>
      <c r="AR203" s="126"/>
      <c r="AS203" s="126"/>
      <c r="AT203" s="126"/>
      <c r="AU203" s="126"/>
      <c r="AV203" s="126"/>
      <c r="AW203" s="126"/>
      <c r="AX203" s="126"/>
      <c r="AY203" s="126"/>
      <c r="AZ203" s="126"/>
      <c r="BA203" s="126"/>
      <c r="BB203" s="126"/>
      <c r="BC203" s="126"/>
      <c r="BD203" s="126"/>
      <c r="BE203" s="126"/>
      <c r="BF203" s="126"/>
      <c r="BG203" s="126"/>
      <c r="BH203" s="126"/>
      <c r="BI203" s="126"/>
      <c r="BJ203" s="126"/>
      <c r="BK203" s="126"/>
      <c r="BL203" s="126"/>
      <c r="BM203" s="126"/>
      <c r="BN203" s="126"/>
      <c r="BO203" s="126"/>
      <c r="BP203" s="126"/>
      <c r="BQ203" s="126"/>
      <c r="BR203" s="126"/>
      <c r="BS203" s="126"/>
      <c r="BT203" s="126"/>
      <c r="BU203" s="126"/>
      <c r="BV203" s="126"/>
      <c r="BW203" s="126"/>
      <c r="BX203" s="126"/>
      <c r="BY203" s="126"/>
      <c r="BZ203" s="126"/>
      <c r="CA203" s="126"/>
      <c r="CB203" s="126"/>
      <c r="CC203" s="126"/>
      <c r="CD203" s="126"/>
      <c r="CE203" s="126"/>
      <c r="CF203" s="126"/>
      <c r="CG203" s="126"/>
      <c r="CH203" s="126"/>
      <c r="CI203" s="126"/>
      <c r="CJ203" s="126"/>
      <c r="CK203" s="126"/>
      <c r="CL203" s="126"/>
      <c r="CM203" s="126"/>
      <c r="CN203" s="126"/>
      <c r="CO203" s="126"/>
      <c r="CP203" s="126"/>
      <c r="CQ203" s="126"/>
      <c r="CR203" s="126"/>
      <c r="CS203" s="126"/>
      <c r="CT203" s="126"/>
      <c r="CU203" s="126"/>
      <c r="CV203" s="126"/>
      <c r="CW203" s="126"/>
      <c r="CX203" s="126"/>
      <c r="CY203" s="126"/>
      <c r="CZ203" s="126"/>
      <c r="DA203" s="126"/>
      <c r="DB203" s="126"/>
      <c r="DC203" s="126"/>
      <c r="EQ203" s="128"/>
      <c r="ER203" s="128"/>
      <c r="ES203" s="128"/>
      <c r="ET203" s="128"/>
      <c r="EU203" s="128"/>
      <c r="EV203" s="128"/>
      <c r="EW203" s="128"/>
      <c r="EX203" s="128"/>
      <c r="EY203" s="128"/>
      <c r="EZ203" s="128"/>
      <c r="FA203" s="128"/>
      <c r="FB203" s="128"/>
      <c r="FC203" s="128"/>
      <c r="FD203" s="128"/>
      <c r="FE203" s="128"/>
      <c r="FF203" s="128"/>
      <c r="FG203" s="128"/>
    </row>
    <row r="204" spans="27:163">
      <c r="AA204" s="126"/>
      <c r="AB204" s="126"/>
      <c r="AC204" s="126"/>
      <c r="AD204" s="126"/>
      <c r="AE204" s="126"/>
      <c r="AF204" s="126"/>
      <c r="AG204" s="126"/>
      <c r="AH204" s="126"/>
      <c r="AI204" s="126"/>
      <c r="AJ204" s="126"/>
      <c r="AK204" s="126"/>
      <c r="AL204" s="126"/>
      <c r="AM204" s="126"/>
      <c r="AN204" s="126"/>
      <c r="AO204" s="126"/>
      <c r="AP204" s="126"/>
      <c r="AQ204" s="126"/>
      <c r="AR204" s="126"/>
      <c r="AS204" s="126"/>
      <c r="AT204" s="126"/>
      <c r="AU204" s="126"/>
      <c r="AV204" s="126"/>
      <c r="AW204" s="126"/>
      <c r="AX204" s="126"/>
      <c r="AY204" s="126"/>
      <c r="AZ204" s="126"/>
      <c r="BA204" s="126"/>
      <c r="BB204" s="126"/>
      <c r="BC204" s="126"/>
      <c r="BD204" s="126"/>
      <c r="BE204" s="126"/>
      <c r="BF204" s="126"/>
      <c r="BG204" s="126"/>
      <c r="BH204" s="126"/>
      <c r="BI204" s="126"/>
      <c r="BJ204" s="126"/>
      <c r="BK204" s="126"/>
      <c r="BL204" s="126"/>
      <c r="BM204" s="126"/>
      <c r="BN204" s="126"/>
      <c r="BO204" s="126"/>
      <c r="BP204" s="126"/>
      <c r="BQ204" s="126"/>
      <c r="BR204" s="126"/>
      <c r="BS204" s="126"/>
      <c r="BT204" s="126"/>
      <c r="BU204" s="126"/>
      <c r="BV204" s="126"/>
      <c r="BW204" s="126"/>
      <c r="BX204" s="126"/>
      <c r="BY204" s="126"/>
      <c r="BZ204" s="126"/>
      <c r="CA204" s="126"/>
      <c r="CB204" s="126"/>
      <c r="CC204" s="126"/>
      <c r="CD204" s="126"/>
      <c r="CE204" s="126"/>
      <c r="CF204" s="126"/>
      <c r="CG204" s="126"/>
      <c r="CH204" s="126"/>
      <c r="CI204" s="126"/>
      <c r="CJ204" s="126"/>
      <c r="CK204" s="126"/>
      <c r="CL204" s="126"/>
      <c r="CM204" s="126"/>
      <c r="CN204" s="126"/>
      <c r="CO204" s="126"/>
      <c r="CP204" s="126"/>
      <c r="CQ204" s="126"/>
      <c r="CR204" s="126"/>
      <c r="CS204" s="126"/>
      <c r="CT204" s="126"/>
      <c r="CU204" s="126"/>
      <c r="CV204" s="126"/>
      <c r="CW204" s="126"/>
      <c r="CX204" s="126"/>
      <c r="CY204" s="126"/>
      <c r="CZ204" s="126"/>
      <c r="DA204" s="126"/>
      <c r="DB204" s="126"/>
      <c r="DC204" s="126"/>
      <c r="EQ204" s="128"/>
      <c r="ER204" s="128"/>
      <c r="ES204" s="128"/>
      <c r="ET204" s="128"/>
      <c r="EU204" s="128"/>
      <c r="EV204" s="128"/>
      <c r="EW204" s="128"/>
      <c r="EX204" s="128"/>
      <c r="EY204" s="128"/>
      <c r="EZ204" s="128"/>
      <c r="FA204" s="128"/>
      <c r="FB204" s="128"/>
      <c r="FC204" s="128"/>
      <c r="FD204" s="128"/>
      <c r="FE204" s="128"/>
      <c r="FF204" s="128"/>
      <c r="FG204" s="128"/>
    </row>
    <row r="205" spans="27:163">
      <c r="AA205" s="126"/>
      <c r="AB205" s="126"/>
      <c r="AC205" s="126"/>
      <c r="AD205" s="126"/>
      <c r="AE205" s="126"/>
      <c r="AF205" s="126"/>
      <c r="AG205" s="126"/>
      <c r="AH205" s="126"/>
      <c r="AI205" s="126"/>
      <c r="AJ205" s="126"/>
      <c r="AK205" s="126"/>
      <c r="AL205" s="126"/>
      <c r="AM205" s="126"/>
      <c r="AN205" s="126"/>
      <c r="AO205" s="126"/>
      <c r="AP205" s="126"/>
      <c r="AQ205" s="126"/>
      <c r="AR205" s="126"/>
      <c r="AS205" s="126"/>
      <c r="AT205" s="126"/>
      <c r="AU205" s="126"/>
      <c r="AV205" s="126"/>
      <c r="AW205" s="126"/>
      <c r="AX205" s="126"/>
      <c r="AY205" s="126"/>
      <c r="AZ205" s="126"/>
      <c r="BA205" s="126"/>
      <c r="BB205" s="126"/>
      <c r="BC205" s="126"/>
      <c r="BD205" s="126"/>
      <c r="BE205" s="126"/>
      <c r="BF205" s="126"/>
      <c r="BG205" s="126"/>
      <c r="BH205" s="126"/>
      <c r="BI205" s="126"/>
      <c r="BJ205" s="126"/>
      <c r="BK205" s="126"/>
      <c r="BL205" s="126"/>
      <c r="BM205" s="126"/>
      <c r="BN205" s="126"/>
      <c r="BO205" s="126"/>
      <c r="BP205" s="126"/>
      <c r="BQ205" s="126"/>
      <c r="BR205" s="126"/>
      <c r="BS205" s="126"/>
      <c r="BT205" s="126"/>
      <c r="BU205" s="126"/>
      <c r="BV205" s="126"/>
      <c r="BW205" s="126"/>
      <c r="BX205" s="126"/>
      <c r="BY205" s="126"/>
      <c r="BZ205" s="126"/>
      <c r="CA205" s="126"/>
      <c r="CB205" s="126"/>
      <c r="CC205" s="126"/>
      <c r="CD205" s="126"/>
      <c r="CE205" s="126"/>
      <c r="CF205" s="126"/>
      <c r="CG205" s="126"/>
      <c r="CH205" s="126"/>
      <c r="CI205" s="126"/>
      <c r="CJ205" s="126"/>
      <c r="CK205" s="126"/>
      <c r="CL205" s="126"/>
      <c r="CM205" s="126"/>
      <c r="CN205" s="126"/>
      <c r="CO205" s="126"/>
      <c r="CP205" s="126"/>
      <c r="CQ205" s="126"/>
      <c r="CR205" s="126"/>
      <c r="CS205" s="126"/>
      <c r="CT205" s="126"/>
      <c r="CU205" s="126"/>
      <c r="CV205" s="126"/>
      <c r="CW205" s="126"/>
      <c r="CX205" s="126"/>
      <c r="CY205" s="126"/>
      <c r="CZ205" s="126"/>
      <c r="DA205" s="126"/>
      <c r="DB205" s="126"/>
      <c r="DC205" s="126"/>
      <c r="EQ205" s="128"/>
      <c r="ER205" s="128"/>
      <c r="ES205" s="128"/>
      <c r="ET205" s="128"/>
      <c r="EU205" s="128"/>
      <c r="EV205" s="128"/>
      <c r="EW205" s="128"/>
      <c r="EX205" s="128"/>
      <c r="EY205" s="128"/>
      <c r="EZ205" s="128"/>
      <c r="FA205" s="128"/>
      <c r="FB205" s="128"/>
      <c r="FC205" s="128"/>
      <c r="FD205" s="128"/>
      <c r="FE205" s="128"/>
      <c r="FF205" s="128"/>
      <c r="FG205" s="128"/>
    </row>
    <row r="206" spans="27:163">
      <c r="AA206" s="126"/>
      <c r="AB206" s="126"/>
      <c r="AC206" s="126"/>
      <c r="AD206" s="126"/>
      <c r="AE206" s="126"/>
      <c r="AF206" s="126"/>
      <c r="AG206" s="126"/>
      <c r="AH206" s="126"/>
      <c r="AI206" s="126"/>
      <c r="AJ206" s="126"/>
      <c r="AK206" s="126"/>
      <c r="AL206" s="126"/>
      <c r="AM206" s="126"/>
      <c r="AN206" s="126"/>
      <c r="AO206" s="126"/>
      <c r="AP206" s="126"/>
      <c r="AQ206" s="126"/>
      <c r="AR206" s="126"/>
      <c r="AS206" s="126"/>
      <c r="AT206" s="126"/>
      <c r="AU206" s="126"/>
      <c r="AV206" s="126"/>
      <c r="AW206" s="126"/>
      <c r="AX206" s="126"/>
      <c r="AY206" s="126"/>
      <c r="AZ206" s="126"/>
      <c r="BA206" s="126"/>
      <c r="BB206" s="126"/>
      <c r="BC206" s="126"/>
      <c r="BD206" s="126"/>
      <c r="BE206" s="126"/>
      <c r="BF206" s="126"/>
      <c r="BG206" s="126"/>
      <c r="BH206" s="126"/>
      <c r="BI206" s="126"/>
      <c r="BJ206" s="126"/>
      <c r="BK206" s="126"/>
      <c r="BL206" s="126"/>
      <c r="BM206" s="126"/>
      <c r="BN206" s="126"/>
      <c r="BO206" s="126"/>
      <c r="BP206" s="126"/>
      <c r="BQ206" s="126"/>
      <c r="BR206" s="126"/>
      <c r="BS206" s="126"/>
      <c r="BT206" s="126"/>
      <c r="BU206" s="126"/>
      <c r="BV206" s="126"/>
      <c r="BW206" s="126"/>
      <c r="BX206" s="126"/>
      <c r="BY206" s="126"/>
      <c r="BZ206" s="126"/>
      <c r="CA206" s="126"/>
      <c r="CB206" s="126"/>
      <c r="CC206" s="126"/>
      <c r="CD206" s="126"/>
      <c r="CE206" s="126"/>
      <c r="CF206" s="126"/>
      <c r="CG206" s="126"/>
      <c r="CH206" s="126"/>
      <c r="CI206" s="126"/>
      <c r="CJ206" s="126"/>
      <c r="CK206" s="126"/>
      <c r="CL206" s="126"/>
      <c r="CM206" s="126"/>
      <c r="CN206" s="126"/>
      <c r="CO206" s="126"/>
      <c r="CP206" s="126"/>
      <c r="CQ206" s="126"/>
      <c r="CR206" s="126"/>
      <c r="CS206" s="126"/>
      <c r="CT206" s="126"/>
      <c r="CU206" s="126"/>
      <c r="CV206" s="126"/>
      <c r="CW206" s="126"/>
      <c r="CX206" s="126"/>
      <c r="CY206" s="126"/>
      <c r="CZ206" s="126"/>
      <c r="DA206" s="126"/>
      <c r="DB206" s="126"/>
      <c r="DC206" s="126"/>
      <c r="EQ206" s="128"/>
      <c r="ER206" s="128"/>
      <c r="ES206" s="128"/>
      <c r="ET206" s="128"/>
      <c r="EU206" s="128"/>
      <c r="EV206" s="128"/>
      <c r="EW206" s="128"/>
      <c r="EX206" s="128"/>
      <c r="EY206" s="128"/>
      <c r="EZ206" s="128"/>
      <c r="FA206" s="128"/>
      <c r="FB206" s="128"/>
      <c r="FC206" s="128"/>
      <c r="FD206" s="128"/>
      <c r="FE206" s="128"/>
      <c r="FF206" s="128"/>
      <c r="FG206" s="128"/>
    </row>
    <row r="207" spans="27:163">
      <c r="AA207" s="126"/>
      <c r="AB207" s="126"/>
      <c r="AC207" s="126"/>
      <c r="AD207" s="126"/>
      <c r="AE207" s="126"/>
      <c r="AF207" s="126"/>
      <c r="AG207" s="126"/>
      <c r="AH207" s="126"/>
      <c r="AI207" s="126"/>
      <c r="AJ207" s="126"/>
      <c r="AK207" s="126"/>
      <c r="AL207" s="126"/>
      <c r="AM207" s="126"/>
      <c r="AN207" s="126"/>
      <c r="AO207" s="126"/>
      <c r="AP207" s="126"/>
      <c r="AQ207" s="126"/>
      <c r="AR207" s="126"/>
      <c r="AS207" s="126"/>
      <c r="AT207" s="126"/>
      <c r="AU207" s="126"/>
      <c r="AV207" s="126"/>
      <c r="AW207" s="126"/>
      <c r="AX207" s="126"/>
      <c r="AY207" s="126"/>
      <c r="AZ207" s="126"/>
      <c r="BA207" s="126"/>
      <c r="BB207" s="126"/>
      <c r="BC207" s="126"/>
      <c r="BD207" s="126"/>
      <c r="BE207" s="126"/>
      <c r="BF207" s="126"/>
      <c r="BG207" s="126"/>
      <c r="BH207" s="126"/>
      <c r="BI207" s="126"/>
      <c r="BJ207" s="126"/>
      <c r="BK207" s="126"/>
      <c r="BL207" s="126"/>
      <c r="BM207" s="126"/>
      <c r="BN207" s="126"/>
      <c r="BO207" s="126"/>
      <c r="BP207" s="126"/>
      <c r="BQ207" s="126"/>
      <c r="BR207" s="126"/>
      <c r="BS207" s="126"/>
      <c r="BT207" s="126"/>
      <c r="BU207" s="126"/>
      <c r="BV207" s="126"/>
      <c r="BW207" s="126"/>
      <c r="BX207" s="126"/>
      <c r="BY207" s="126"/>
      <c r="BZ207" s="126"/>
      <c r="CA207" s="126"/>
      <c r="CB207" s="126"/>
      <c r="CC207" s="126"/>
      <c r="CD207" s="126"/>
      <c r="CE207" s="126"/>
      <c r="CF207" s="126"/>
      <c r="CG207" s="126"/>
      <c r="CH207" s="126"/>
      <c r="CI207" s="126"/>
      <c r="CJ207" s="126"/>
      <c r="CK207" s="126"/>
      <c r="CL207" s="126"/>
      <c r="CM207" s="126"/>
      <c r="CN207" s="126"/>
      <c r="CO207" s="126"/>
      <c r="CP207" s="126"/>
      <c r="CQ207" s="126"/>
      <c r="CR207" s="126"/>
      <c r="CS207" s="126"/>
      <c r="CT207" s="126"/>
      <c r="CU207" s="126"/>
      <c r="CV207" s="126"/>
      <c r="CW207" s="126"/>
      <c r="CX207" s="126"/>
      <c r="CY207" s="126"/>
      <c r="CZ207" s="126"/>
      <c r="DA207" s="126"/>
      <c r="DB207" s="126"/>
      <c r="DC207" s="126"/>
      <c r="EQ207" s="128"/>
      <c r="ER207" s="128"/>
      <c r="ES207" s="128"/>
      <c r="ET207" s="128"/>
      <c r="EU207" s="128"/>
      <c r="EV207" s="128"/>
      <c r="EW207" s="128"/>
      <c r="EX207" s="128"/>
      <c r="EY207" s="128"/>
      <c r="EZ207" s="128"/>
      <c r="FA207" s="128"/>
      <c r="FB207" s="128"/>
      <c r="FC207" s="128"/>
      <c r="FD207" s="128"/>
      <c r="FE207" s="128"/>
      <c r="FF207" s="128"/>
      <c r="FG207" s="128"/>
    </row>
    <row r="208" spans="27:163">
      <c r="AA208" s="126"/>
      <c r="AB208" s="126"/>
      <c r="AC208" s="126"/>
      <c r="AD208" s="126"/>
      <c r="AE208" s="126"/>
      <c r="AF208" s="126"/>
      <c r="AG208" s="126"/>
      <c r="AH208" s="126"/>
      <c r="AI208" s="126"/>
      <c r="AJ208" s="126"/>
      <c r="AK208" s="126"/>
      <c r="AL208" s="126"/>
      <c r="AM208" s="126"/>
      <c r="AN208" s="126"/>
      <c r="AO208" s="126"/>
      <c r="AP208" s="126"/>
      <c r="AQ208" s="126"/>
      <c r="AR208" s="126"/>
      <c r="AS208" s="126"/>
      <c r="AT208" s="126"/>
      <c r="AU208" s="126"/>
      <c r="AV208" s="126"/>
      <c r="AW208" s="126"/>
      <c r="AX208" s="126"/>
      <c r="AY208" s="126"/>
      <c r="AZ208" s="126"/>
      <c r="BA208" s="126"/>
      <c r="BB208" s="126"/>
      <c r="BC208" s="126"/>
      <c r="BD208" s="126"/>
      <c r="BE208" s="126"/>
      <c r="BF208" s="126"/>
      <c r="BG208" s="126"/>
      <c r="BH208" s="126"/>
      <c r="BI208" s="126"/>
      <c r="BJ208" s="126"/>
      <c r="BK208" s="126"/>
      <c r="BL208" s="126"/>
      <c r="BM208" s="126"/>
      <c r="BN208" s="126"/>
      <c r="BO208" s="126"/>
      <c r="BP208" s="126"/>
      <c r="BQ208" s="126"/>
      <c r="BR208" s="126"/>
      <c r="BS208" s="126"/>
      <c r="BT208" s="126"/>
      <c r="BU208" s="126"/>
      <c r="BV208" s="126"/>
      <c r="BW208" s="126"/>
      <c r="BX208" s="126"/>
      <c r="BY208" s="126"/>
      <c r="BZ208" s="126"/>
      <c r="CA208" s="126"/>
      <c r="CB208" s="126"/>
      <c r="CC208" s="126"/>
      <c r="CD208" s="126"/>
      <c r="CE208" s="126"/>
      <c r="CF208" s="126"/>
      <c r="CG208" s="126"/>
      <c r="CH208" s="126"/>
      <c r="CI208" s="126"/>
      <c r="CJ208" s="126"/>
      <c r="CK208" s="126"/>
      <c r="CL208" s="126"/>
      <c r="CM208" s="126"/>
      <c r="CN208" s="126"/>
      <c r="CO208" s="126"/>
      <c r="CP208" s="126"/>
      <c r="CQ208" s="126"/>
      <c r="CR208" s="126"/>
      <c r="CS208" s="126"/>
      <c r="CT208" s="126"/>
      <c r="CU208" s="126"/>
      <c r="CV208" s="126"/>
      <c r="CW208" s="126"/>
      <c r="CX208" s="126"/>
      <c r="CY208" s="126"/>
      <c r="CZ208" s="126"/>
      <c r="DA208" s="126"/>
      <c r="DB208" s="126"/>
      <c r="DC208" s="126"/>
      <c r="EQ208" s="128"/>
      <c r="ER208" s="128"/>
      <c r="ES208" s="128"/>
      <c r="ET208" s="128"/>
      <c r="EU208" s="128"/>
      <c r="EV208" s="128"/>
      <c r="EW208" s="128"/>
      <c r="EX208" s="128"/>
      <c r="EY208" s="128"/>
      <c r="EZ208" s="128"/>
      <c r="FA208" s="128"/>
      <c r="FB208" s="128"/>
      <c r="FC208" s="128"/>
      <c r="FD208" s="128"/>
      <c r="FE208" s="128"/>
      <c r="FF208" s="128"/>
      <c r="FG208" s="128"/>
    </row>
    <row r="209" spans="27:163">
      <c r="AA209" s="126"/>
      <c r="AB209" s="126"/>
      <c r="AC209" s="126"/>
      <c r="AD209" s="126"/>
      <c r="AE209" s="126"/>
      <c r="AF209" s="126"/>
      <c r="AG209" s="126"/>
      <c r="AH209" s="126"/>
      <c r="AI209" s="126"/>
      <c r="AJ209" s="126"/>
      <c r="AK209" s="126"/>
      <c r="AL209" s="126"/>
      <c r="AM209" s="126"/>
      <c r="AN209" s="126"/>
      <c r="AO209" s="126"/>
      <c r="AP209" s="126"/>
      <c r="AQ209" s="126"/>
      <c r="AR209" s="126"/>
      <c r="AS209" s="126"/>
      <c r="AT209" s="126"/>
      <c r="AU209" s="126"/>
      <c r="AV209" s="126"/>
      <c r="AW209" s="126"/>
      <c r="AX209" s="126"/>
      <c r="AY209" s="126"/>
      <c r="AZ209" s="126"/>
      <c r="BA209" s="126"/>
      <c r="BB209" s="126"/>
      <c r="BC209" s="126"/>
      <c r="BD209" s="126"/>
      <c r="BE209" s="126"/>
      <c r="BF209" s="126"/>
      <c r="BG209" s="126"/>
      <c r="BH209" s="126"/>
      <c r="BI209" s="126"/>
      <c r="BJ209" s="126"/>
      <c r="BK209" s="126"/>
      <c r="BL209" s="126"/>
      <c r="BM209" s="126"/>
      <c r="BN209" s="126"/>
      <c r="BO209" s="126"/>
      <c r="BP209" s="126"/>
      <c r="BQ209" s="126"/>
      <c r="BR209" s="126"/>
      <c r="BS209" s="126"/>
      <c r="BT209" s="126"/>
      <c r="BU209" s="126"/>
      <c r="BV209" s="126"/>
      <c r="BW209" s="126"/>
      <c r="BX209" s="126"/>
      <c r="BY209" s="126"/>
      <c r="BZ209" s="126"/>
      <c r="CA209" s="126"/>
      <c r="CB209" s="126"/>
      <c r="CC209" s="126"/>
      <c r="CD209" s="126"/>
      <c r="CE209" s="126"/>
      <c r="CF209" s="126"/>
      <c r="CG209" s="126"/>
      <c r="CH209" s="126"/>
      <c r="CI209" s="126"/>
      <c r="CJ209" s="126"/>
      <c r="CK209" s="126"/>
      <c r="CL209" s="126"/>
      <c r="CM209" s="126"/>
      <c r="CN209" s="126"/>
      <c r="CO209" s="126"/>
      <c r="CP209" s="126"/>
      <c r="CQ209" s="126"/>
      <c r="CR209" s="126"/>
      <c r="CS209" s="126"/>
      <c r="CT209" s="126"/>
      <c r="CU209" s="126"/>
      <c r="CV209" s="126"/>
      <c r="CW209" s="126"/>
      <c r="CX209" s="126"/>
      <c r="CY209" s="126"/>
      <c r="CZ209" s="126"/>
      <c r="DA209" s="126"/>
      <c r="DB209" s="126"/>
      <c r="DC209" s="126"/>
      <c r="EQ209" s="128"/>
      <c r="ER209" s="128"/>
      <c r="ES209" s="128"/>
      <c r="ET209" s="128"/>
      <c r="EU209" s="128"/>
      <c r="EV209" s="128"/>
      <c r="EW209" s="128"/>
      <c r="EX209" s="128"/>
      <c r="EY209" s="128"/>
      <c r="EZ209" s="128"/>
      <c r="FA209" s="128"/>
      <c r="FB209" s="128"/>
      <c r="FC209" s="128"/>
      <c r="FD209" s="128"/>
      <c r="FE209" s="128"/>
      <c r="FF209" s="128"/>
      <c r="FG209" s="128"/>
    </row>
    <row r="210" spans="27:163">
      <c r="AA210" s="126"/>
      <c r="AB210" s="126"/>
      <c r="AC210" s="126"/>
      <c r="AD210" s="126"/>
      <c r="AE210" s="126"/>
      <c r="AF210" s="126"/>
      <c r="AG210" s="126"/>
      <c r="AH210" s="126"/>
      <c r="AI210" s="126"/>
      <c r="AJ210" s="126"/>
      <c r="AK210" s="126"/>
      <c r="AL210" s="126"/>
      <c r="AM210" s="126"/>
      <c r="AN210" s="126"/>
      <c r="AO210" s="126"/>
      <c r="AP210" s="126"/>
      <c r="AQ210" s="126"/>
      <c r="AR210" s="126"/>
      <c r="AS210" s="126"/>
      <c r="AT210" s="126"/>
      <c r="AU210" s="126"/>
      <c r="AV210" s="126"/>
      <c r="AW210" s="126"/>
      <c r="AX210" s="126"/>
      <c r="AY210" s="126"/>
      <c r="AZ210" s="126"/>
      <c r="BA210" s="126"/>
      <c r="BB210" s="126"/>
      <c r="BC210" s="126"/>
      <c r="BD210" s="126"/>
      <c r="BE210" s="126"/>
      <c r="BF210" s="126"/>
      <c r="BG210" s="126"/>
      <c r="BH210" s="126"/>
      <c r="BI210" s="126"/>
      <c r="BJ210" s="126"/>
      <c r="BK210" s="126"/>
      <c r="BL210" s="126"/>
      <c r="BM210" s="126"/>
      <c r="BN210" s="126"/>
      <c r="BO210" s="126"/>
      <c r="BP210" s="126"/>
      <c r="BQ210" s="126"/>
      <c r="BR210" s="126"/>
      <c r="BS210" s="126"/>
      <c r="BT210" s="126"/>
      <c r="BU210" s="126"/>
      <c r="BV210" s="126"/>
      <c r="BW210" s="126"/>
      <c r="BX210" s="126"/>
      <c r="BY210" s="126"/>
      <c r="BZ210" s="126"/>
      <c r="CA210" s="126"/>
      <c r="CB210" s="126"/>
      <c r="CC210" s="126"/>
      <c r="CD210" s="126"/>
      <c r="CE210" s="126"/>
      <c r="CF210" s="126"/>
      <c r="CG210" s="126"/>
      <c r="CH210" s="126"/>
      <c r="CI210" s="126"/>
      <c r="CJ210" s="126"/>
      <c r="CK210" s="126"/>
      <c r="CL210" s="126"/>
      <c r="CM210" s="126"/>
      <c r="CN210" s="126"/>
      <c r="CO210" s="126"/>
      <c r="CP210" s="126"/>
      <c r="CQ210" s="126"/>
      <c r="CR210" s="126"/>
      <c r="CS210" s="126"/>
      <c r="CT210" s="126"/>
      <c r="CU210" s="126"/>
      <c r="CV210" s="126"/>
      <c r="CW210" s="126"/>
      <c r="CX210" s="126"/>
      <c r="CY210" s="126"/>
      <c r="CZ210" s="126"/>
      <c r="DA210" s="126"/>
      <c r="DB210" s="126"/>
      <c r="DC210" s="126"/>
      <c r="EQ210" s="128"/>
      <c r="ER210" s="128"/>
      <c r="ES210" s="128"/>
      <c r="ET210" s="128"/>
      <c r="EU210" s="128"/>
      <c r="EV210" s="128"/>
      <c r="EW210" s="128"/>
      <c r="EX210" s="128"/>
      <c r="EY210" s="128"/>
      <c r="EZ210" s="128"/>
      <c r="FA210" s="128"/>
      <c r="FB210" s="128"/>
      <c r="FC210" s="128"/>
      <c r="FD210" s="128"/>
      <c r="FE210" s="128"/>
      <c r="FF210" s="128"/>
      <c r="FG210" s="128"/>
    </row>
    <row r="211" spans="27:163">
      <c r="AA211" s="126"/>
      <c r="AB211" s="126"/>
      <c r="AC211" s="126"/>
      <c r="AD211" s="126"/>
      <c r="AE211" s="126"/>
      <c r="AF211" s="126"/>
      <c r="AG211" s="126"/>
      <c r="AH211" s="126"/>
      <c r="AI211" s="126"/>
      <c r="AJ211" s="126"/>
      <c r="AK211" s="126"/>
      <c r="AL211" s="126"/>
      <c r="AM211" s="126"/>
      <c r="AN211" s="126"/>
      <c r="AO211" s="126"/>
      <c r="AP211" s="126"/>
      <c r="AQ211" s="126"/>
      <c r="AR211" s="126"/>
      <c r="AS211" s="126"/>
      <c r="AT211" s="126"/>
      <c r="AU211" s="126"/>
      <c r="AV211" s="126"/>
      <c r="AW211" s="126"/>
      <c r="AX211" s="126"/>
      <c r="AY211" s="126"/>
      <c r="AZ211" s="126"/>
      <c r="BA211" s="126"/>
      <c r="BB211" s="126"/>
      <c r="BC211" s="126"/>
      <c r="BD211" s="126"/>
      <c r="BE211" s="126"/>
      <c r="BF211" s="126"/>
      <c r="BG211" s="126"/>
      <c r="BH211" s="126"/>
      <c r="BI211" s="126"/>
      <c r="BJ211" s="126"/>
      <c r="BK211" s="126"/>
      <c r="BL211" s="126"/>
      <c r="BM211" s="126"/>
      <c r="BN211" s="126"/>
      <c r="BO211" s="126"/>
      <c r="BP211" s="126"/>
      <c r="BQ211" s="126"/>
      <c r="BR211" s="126"/>
      <c r="BS211" s="126"/>
      <c r="BT211" s="126"/>
      <c r="BU211" s="126"/>
      <c r="BV211" s="126"/>
      <c r="BW211" s="126"/>
      <c r="BX211" s="126"/>
      <c r="BY211" s="126"/>
      <c r="BZ211" s="126"/>
      <c r="CA211" s="126"/>
      <c r="CB211" s="126"/>
      <c r="CC211" s="126"/>
      <c r="CD211" s="126"/>
      <c r="CE211" s="126"/>
      <c r="CF211" s="126"/>
      <c r="CG211" s="126"/>
      <c r="CH211" s="126"/>
      <c r="CI211" s="126"/>
      <c r="CJ211" s="126"/>
      <c r="CK211" s="126"/>
      <c r="CL211" s="126"/>
      <c r="CM211" s="126"/>
      <c r="CN211" s="126"/>
      <c r="CO211" s="126"/>
      <c r="CP211" s="126"/>
      <c r="CQ211" s="126"/>
      <c r="CR211" s="126"/>
      <c r="CS211" s="126"/>
      <c r="CT211" s="126"/>
      <c r="CU211" s="126"/>
      <c r="CV211" s="126"/>
      <c r="CW211" s="126"/>
      <c r="CX211" s="126"/>
      <c r="CY211" s="126"/>
      <c r="CZ211" s="126"/>
      <c r="DA211" s="126"/>
      <c r="DB211" s="126"/>
      <c r="DC211" s="126"/>
      <c r="EQ211" s="128"/>
      <c r="ER211" s="128"/>
      <c r="ES211" s="128"/>
      <c r="ET211" s="128"/>
      <c r="EU211" s="128"/>
      <c r="EV211" s="128"/>
      <c r="EW211" s="128"/>
      <c r="EX211" s="128"/>
      <c r="EY211" s="128"/>
      <c r="EZ211" s="128"/>
      <c r="FA211" s="128"/>
      <c r="FB211" s="128"/>
      <c r="FC211" s="128"/>
      <c r="FD211" s="128"/>
      <c r="FE211" s="128"/>
      <c r="FF211" s="128"/>
      <c r="FG211" s="128"/>
    </row>
    <row r="212" spans="27:163"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126"/>
      <c r="BB212" s="126"/>
      <c r="BC212" s="126"/>
      <c r="BD212" s="126"/>
      <c r="BE212" s="126"/>
      <c r="BF212" s="126"/>
      <c r="BG212" s="126"/>
      <c r="BH212" s="126"/>
      <c r="BI212" s="126"/>
      <c r="BJ212" s="126"/>
      <c r="BK212" s="126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126"/>
      <c r="CI212" s="126"/>
      <c r="CJ212" s="126"/>
      <c r="CK212" s="126"/>
      <c r="CL212" s="126"/>
      <c r="CM212" s="126"/>
      <c r="CN212" s="126"/>
      <c r="CO212" s="126"/>
      <c r="CP212" s="126"/>
      <c r="CQ212" s="126"/>
      <c r="CR212" s="126"/>
      <c r="CS212" s="126"/>
      <c r="CT212" s="126"/>
      <c r="CU212" s="126"/>
      <c r="CV212" s="126"/>
      <c r="CW212" s="126"/>
      <c r="CX212" s="126"/>
      <c r="CY212" s="126"/>
      <c r="CZ212" s="126"/>
      <c r="DA212" s="126"/>
      <c r="DB212" s="126"/>
      <c r="DC212" s="126"/>
      <c r="EQ212" s="128"/>
      <c r="ER212" s="128"/>
      <c r="ES212" s="128"/>
      <c r="ET212" s="128"/>
      <c r="EU212" s="128"/>
      <c r="EV212" s="128"/>
      <c r="EW212" s="128"/>
      <c r="EX212" s="128"/>
      <c r="EY212" s="128"/>
      <c r="EZ212" s="128"/>
      <c r="FA212" s="128"/>
      <c r="FB212" s="128"/>
      <c r="FC212" s="128"/>
      <c r="FD212" s="128"/>
      <c r="FE212" s="128"/>
      <c r="FF212" s="128"/>
      <c r="FG212" s="128"/>
    </row>
    <row r="213" spans="27:163">
      <c r="AA213" s="126"/>
      <c r="AB213" s="126"/>
      <c r="AC213" s="126"/>
      <c r="AD213" s="126"/>
      <c r="AE213" s="126"/>
      <c r="AF213" s="126"/>
      <c r="AG213" s="126"/>
      <c r="AH213" s="126"/>
      <c r="AI213" s="126"/>
      <c r="AJ213" s="126"/>
      <c r="AK213" s="126"/>
      <c r="AL213" s="126"/>
      <c r="AM213" s="126"/>
      <c r="AN213" s="126"/>
      <c r="AO213" s="126"/>
      <c r="AP213" s="126"/>
      <c r="AQ213" s="126"/>
      <c r="AR213" s="126"/>
      <c r="AS213" s="126"/>
      <c r="AT213" s="126"/>
      <c r="AU213" s="126"/>
      <c r="AV213" s="126"/>
      <c r="AW213" s="126"/>
      <c r="AX213" s="126"/>
      <c r="AY213" s="126"/>
      <c r="AZ213" s="126"/>
      <c r="BA213" s="126"/>
      <c r="BB213" s="126"/>
      <c r="BC213" s="126"/>
      <c r="BD213" s="126"/>
      <c r="BE213" s="126"/>
      <c r="BF213" s="126"/>
      <c r="BG213" s="126"/>
      <c r="BH213" s="126"/>
      <c r="BI213" s="126"/>
      <c r="BJ213" s="126"/>
      <c r="BK213" s="126"/>
      <c r="BL213" s="126"/>
      <c r="BM213" s="126"/>
      <c r="BN213" s="126"/>
      <c r="BO213" s="126"/>
      <c r="BP213" s="126"/>
      <c r="BQ213" s="126"/>
      <c r="BR213" s="126"/>
      <c r="BS213" s="126"/>
      <c r="BT213" s="126"/>
      <c r="BU213" s="126"/>
      <c r="BV213" s="126"/>
      <c r="BW213" s="126"/>
      <c r="BX213" s="126"/>
      <c r="BY213" s="126"/>
      <c r="BZ213" s="126"/>
      <c r="CA213" s="126"/>
      <c r="CB213" s="126"/>
      <c r="CC213" s="126"/>
      <c r="CD213" s="126"/>
      <c r="CE213" s="126"/>
      <c r="CF213" s="126"/>
      <c r="CG213" s="126"/>
      <c r="CH213" s="126"/>
      <c r="CI213" s="126"/>
      <c r="CJ213" s="126"/>
      <c r="CK213" s="126"/>
      <c r="CL213" s="126"/>
      <c r="CM213" s="126"/>
      <c r="CN213" s="126"/>
      <c r="CO213" s="126"/>
      <c r="CP213" s="126"/>
      <c r="CQ213" s="126"/>
      <c r="CR213" s="126"/>
      <c r="CS213" s="126"/>
      <c r="CT213" s="126"/>
      <c r="CU213" s="126"/>
      <c r="CV213" s="126"/>
      <c r="CW213" s="126"/>
      <c r="CX213" s="126"/>
      <c r="CY213" s="126"/>
      <c r="CZ213" s="126"/>
      <c r="DA213" s="126"/>
      <c r="DB213" s="126"/>
      <c r="DC213" s="126"/>
      <c r="EQ213" s="128"/>
      <c r="ER213" s="128"/>
      <c r="ES213" s="128"/>
      <c r="ET213" s="128"/>
      <c r="EU213" s="128"/>
      <c r="EV213" s="128"/>
      <c r="EW213" s="128"/>
      <c r="EX213" s="128"/>
      <c r="EY213" s="128"/>
      <c r="EZ213" s="128"/>
      <c r="FA213" s="128"/>
      <c r="FB213" s="128"/>
      <c r="FC213" s="128"/>
      <c r="FD213" s="128"/>
      <c r="FE213" s="128"/>
      <c r="FF213" s="128"/>
      <c r="FG213" s="128"/>
    </row>
    <row r="214" spans="27:163">
      <c r="AA214" s="126"/>
      <c r="AB214" s="126"/>
      <c r="AC214" s="126"/>
      <c r="AD214" s="126"/>
      <c r="AE214" s="126"/>
      <c r="AF214" s="126"/>
      <c r="AG214" s="126"/>
      <c r="AH214" s="126"/>
      <c r="AI214" s="126"/>
      <c r="AJ214" s="126"/>
      <c r="AK214" s="126"/>
      <c r="AL214" s="126"/>
      <c r="AM214" s="126"/>
      <c r="AN214" s="126"/>
      <c r="AO214" s="126"/>
      <c r="AP214" s="126"/>
      <c r="AQ214" s="126"/>
      <c r="AR214" s="126"/>
      <c r="AS214" s="126"/>
      <c r="AT214" s="126"/>
      <c r="AU214" s="126"/>
      <c r="AV214" s="126"/>
      <c r="AW214" s="126"/>
      <c r="AX214" s="126"/>
      <c r="AY214" s="126"/>
      <c r="AZ214" s="126"/>
      <c r="BA214" s="126"/>
      <c r="BB214" s="126"/>
      <c r="BC214" s="126"/>
      <c r="BD214" s="126"/>
      <c r="BE214" s="126"/>
      <c r="BF214" s="126"/>
      <c r="BG214" s="126"/>
      <c r="BH214" s="126"/>
      <c r="BI214" s="126"/>
      <c r="BJ214" s="126"/>
      <c r="BK214" s="126"/>
      <c r="BL214" s="126"/>
      <c r="BM214" s="126"/>
      <c r="BN214" s="126"/>
      <c r="BO214" s="126"/>
      <c r="BP214" s="126"/>
      <c r="BQ214" s="126"/>
      <c r="BR214" s="126"/>
      <c r="BS214" s="126"/>
      <c r="BT214" s="126"/>
      <c r="BU214" s="126"/>
      <c r="BV214" s="126"/>
      <c r="BW214" s="126"/>
      <c r="BX214" s="126"/>
      <c r="BY214" s="126"/>
      <c r="BZ214" s="126"/>
      <c r="CA214" s="126"/>
      <c r="CB214" s="126"/>
      <c r="CC214" s="126"/>
      <c r="CD214" s="126"/>
      <c r="CE214" s="126"/>
      <c r="CF214" s="126"/>
      <c r="CG214" s="126"/>
      <c r="CH214" s="126"/>
      <c r="CI214" s="126"/>
      <c r="CJ214" s="126"/>
      <c r="CK214" s="126"/>
      <c r="CL214" s="126"/>
      <c r="CM214" s="126"/>
      <c r="CN214" s="126"/>
      <c r="CO214" s="126"/>
      <c r="CP214" s="126"/>
      <c r="CQ214" s="126"/>
      <c r="CR214" s="126"/>
      <c r="CS214" s="126"/>
      <c r="CT214" s="126"/>
      <c r="CU214" s="126"/>
      <c r="CV214" s="126"/>
      <c r="CW214" s="126"/>
      <c r="CX214" s="126"/>
      <c r="CY214" s="126"/>
      <c r="CZ214" s="126"/>
      <c r="DA214" s="126"/>
      <c r="DB214" s="126"/>
      <c r="DC214" s="126"/>
      <c r="EQ214" s="128"/>
      <c r="ER214" s="128"/>
      <c r="ES214" s="128"/>
      <c r="ET214" s="128"/>
      <c r="EU214" s="128"/>
      <c r="EV214" s="128"/>
      <c r="EW214" s="128"/>
      <c r="EX214" s="128"/>
      <c r="EY214" s="128"/>
      <c r="EZ214" s="128"/>
      <c r="FA214" s="128"/>
      <c r="FB214" s="128"/>
      <c r="FC214" s="128"/>
      <c r="FD214" s="128"/>
      <c r="FE214" s="128"/>
      <c r="FF214" s="128"/>
      <c r="FG214" s="128"/>
    </row>
    <row r="215" spans="27:163">
      <c r="AA215" s="126"/>
      <c r="AB215" s="126"/>
      <c r="AC215" s="126"/>
      <c r="AD215" s="126"/>
      <c r="AE215" s="126"/>
      <c r="AF215" s="126"/>
      <c r="AG215" s="126"/>
      <c r="AH215" s="126"/>
      <c r="AI215" s="126"/>
      <c r="AJ215" s="126"/>
      <c r="AK215" s="126"/>
      <c r="AL215" s="126"/>
      <c r="AM215" s="126"/>
      <c r="AN215" s="126"/>
      <c r="AO215" s="126"/>
      <c r="AP215" s="126"/>
      <c r="AQ215" s="126"/>
      <c r="AR215" s="126"/>
      <c r="AS215" s="126"/>
      <c r="AT215" s="126"/>
      <c r="AU215" s="126"/>
      <c r="AV215" s="126"/>
      <c r="AW215" s="126"/>
      <c r="AX215" s="126"/>
      <c r="AY215" s="126"/>
      <c r="AZ215" s="126"/>
      <c r="BA215" s="126"/>
      <c r="BB215" s="126"/>
      <c r="BC215" s="126"/>
      <c r="BD215" s="126"/>
      <c r="BE215" s="126"/>
      <c r="BF215" s="126"/>
      <c r="BG215" s="126"/>
      <c r="BH215" s="126"/>
      <c r="BI215" s="126"/>
      <c r="BJ215" s="126"/>
      <c r="BK215" s="126"/>
      <c r="BL215" s="126"/>
      <c r="BM215" s="126"/>
      <c r="BN215" s="126"/>
      <c r="BO215" s="126"/>
      <c r="BP215" s="126"/>
      <c r="BQ215" s="126"/>
      <c r="BR215" s="126"/>
      <c r="BS215" s="126"/>
      <c r="BT215" s="126"/>
      <c r="BU215" s="126"/>
      <c r="BV215" s="126"/>
      <c r="BW215" s="126"/>
      <c r="BX215" s="126"/>
      <c r="BY215" s="126"/>
      <c r="BZ215" s="126"/>
      <c r="CA215" s="126"/>
      <c r="CB215" s="126"/>
      <c r="CC215" s="126"/>
      <c r="CD215" s="126"/>
      <c r="CE215" s="126"/>
      <c r="CF215" s="126"/>
      <c r="CG215" s="126"/>
      <c r="CH215" s="126"/>
      <c r="CI215" s="126"/>
      <c r="CJ215" s="126"/>
      <c r="CK215" s="126"/>
      <c r="CL215" s="126"/>
      <c r="CM215" s="126"/>
      <c r="CN215" s="126"/>
      <c r="CO215" s="126"/>
      <c r="CP215" s="126"/>
      <c r="CQ215" s="126"/>
      <c r="CR215" s="126"/>
      <c r="CS215" s="126"/>
      <c r="CT215" s="126"/>
      <c r="CU215" s="126"/>
      <c r="CV215" s="126"/>
      <c r="CW215" s="126"/>
      <c r="CX215" s="126"/>
      <c r="CY215" s="126"/>
      <c r="CZ215" s="126"/>
      <c r="DA215" s="126"/>
      <c r="DB215" s="126"/>
      <c r="DC215" s="126"/>
      <c r="EQ215" s="128"/>
      <c r="ER215" s="128"/>
      <c r="ES215" s="128"/>
      <c r="ET215" s="128"/>
      <c r="EU215" s="128"/>
      <c r="EV215" s="128"/>
      <c r="EW215" s="128"/>
      <c r="EX215" s="128"/>
      <c r="EY215" s="128"/>
      <c r="EZ215" s="128"/>
      <c r="FA215" s="128"/>
      <c r="FB215" s="128"/>
      <c r="FC215" s="128"/>
      <c r="FD215" s="128"/>
      <c r="FE215" s="128"/>
      <c r="FF215" s="128"/>
      <c r="FG215" s="128"/>
    </row>
    <row r="216" spans="27:163">
      <c r="AA216" s="126"/>
      <c r="AB216" s="126"/>
      <c r="AC216" s="126"/>
      <c r="AD216" s="126"/>
      <c r="AE216" s="126"/>
      <c r="AF216" s="126"/>
      <c r="AG216" s="126"/>
      <c r="AH216" s="126"/>
      <c r="AI216" s="126"/>
      <c r="AJ216" s="126"/>
      <c r="AK216" s="126"/>
      <c r="AL216" s="126"/>
      <c r="AM216" s="126"/>
      <c r="AN216" s="126"/>
      <c r="AO216" s="126"/>
      <c r="AP216" s="126"/>
      <c r="AQ216" s="126"/>
      <c r="AR216" s="126"/>
      <c r="AS216" s="126"/>
      <c r="AT216" s="126"/>
      <c r="AU216" s="126"/>
      <c r="AV216" s="126"/>
      <c r="AW216" s="126"/>
      <c r="AX216" s="126"/>
      <c r="AY216" s="126"/>
      <c r="AZ216" s="126"/>
      <c r="BA216" s="126"/>
      <c r="BB216" s="126"/>
      <c r="BC216" s="126"/>
      <c r="BD216" s="126"/>
      <c r="BE216" s="126"/>
      <c r="BF216" s="126"/>
      <c r="BG216" s="126"/>
      <c r="BH216" s="126"/>
      <c r="BI216" s="126"/>
      <c r="BJ216" s="126"/>
      <c r="BK216" s="126"/>
      <c r="BL216" s="126"/>
      <c r="BM216" s="126"/>
      <c r="BN216" s="126"/>
      <c r="BO216" s="126"/>
      <c r="BP216" s="126"/>
      <c r="BQ216" s="126"/>
      <c r="BR216" s="126"/>
      <c r="BS216" s="126"/>
      <c r="BT216" s="126"/>
      <c r="BU216" s="126"/>
      <c r="BV216" s="126"/>
      <c r="BW216" s="126"/>
      <c r="BX216" s="126"/>
      <c r="BY216" s="126"/>
      <c r="BZ216" s="126"/>
      <c r="CA216" s="126"/>
      <c r="CB216" s="126"/>
      <c r="CC216" s="126"/>
      <c r="CD216" s="126"/>
      <c r="CE216" s="126"/>
      <c r="CF216" s="126"/>
      <c r="CG216" s="126"/>
      <c r="CH216" s="126"/>
      <c r="CI216" s="126"/>
      <c r="CJ216" s="126"/>
      <c r="CK216" s="126"/>
      <c r="CL216" s="126"/>
      <c r="CM216" s="126"/>
      <c r="CN216" s="126"/>
      <c r="CO216" s="126"/>
      <c r="CP216" s="126"/>
      <c r="CQ216" s="126"/>
      <c r="CR216" s="126"/>
      <c r="CS216" s="126"/>
      <c r="CT216" s="126"/>
      <c r="CU216" s="126"/>
      <c r="CV216" s="126"/>
      <c r="CW216" s="126"/>
      <c r="CX216" s="126"/>
      <c r="CY216" s="126"/>
      <c r="CZ216" s="126"/>
      <c r="DA216" s="126"/>
      <c r="DB216" s="126"/>
      <c r="DC216" s="126"/>
      <c r="EQ216" s="128"/>
      <c r="ER216" s="128"/>
      <c r="ES216" s="128"/>
      <c r="ET216" s="128"/>
      <c r="EU216" s="128"/>
      <c r="EV216" s="128"/>
      <c r="EW216" s="128"/>
      <c r="EX216" s="128"/>
      <c r="EY216" s="128"/>
      <c r="EZ216" s="128"/>
      <c r="FA216" s="128"/>
      <c r="FB216" s="128"/>
      <c r="FC216" s="128"/>
      <c r="FD216" s="128"/>
      <c r="FE216" s="128"/>
      <c r="FF216" s="128"/>
      <c r="FG216" s="128"/>
    </row>
    <row r="217" spans="27:163">
      <c r="AA217" s="126"/>
      <c r="AB217" s="126"/>
      <c r="AC217" s="126"/>
      <c r="AD217" s="126"/>
      <c r="AE217" s="126"/>
      <c r="AF217" s="126"/>
      <c r="AG217" s="126"/>
      <c r="AH217" s="126"/>
      <c r="AI217" s="126"/>
      <c r="AJ217" s="126"/>
      <c r="AK217" s="126"/>
      <c r="AL217" s="126"/>
      <c r="AM217" s="126"/>
      <c r="AN217" s="126"/>
      <c r="AO217" s="126"/>
      <c r="AP217" s="126"/>
      <c r="AQ217" s="126"/>
      <c r="AR217" s="126"/>
      <c r="AS217" s="126"/>
      <c r="AT217" s="126"/>
      <c r="AU217" s="126"/>
      <c r="AV217" s="126"/>
      <c r="AW217" s="126"/>
      <c r="AX217" s="126"/>
      <c r="AY217" s="126"/>
      <c r="AZ217" s="126"/>
      <c r="BA217" s="126"/>
      <c r="BB217" s="126"/>
      <c r="BC217" s="126"/>
      <c r="BD217" s="126"/>
      <c r="BE217" s="126"/>
      <c r="BF217" s="126"/>
      <c r="BG217" s="126"/>
      <c r="BH217" s="126"/>
      <c r="BI217" s="126"/>
      <c r="BJ217" s="126"/>
      <c r="BK217" s="126"/>
      <c r="BL217" s="126"/>
      <c r="BM217" s="126"/>
      <c r="BN217" s="126"/>
      <c r="BO217" s="126"/>
      <c r="BP217" s="126"/>
      <c r="BQ217" s="126"/>
      <c r="BR217" s="126"/>
      <c r="BS217" s="126"/>
      <c r="BT217" s="126"/>
      <c r="BU217" s="126"/>
      <c r="BV217" s="126"/>
      <c r="BW217" s="126"/>
      <c r="BX217" s="126"/>
      <c r="BY217" s="126"/>
      <c r="BZ217" s="126"/>
      <c r="CA217" s="126"/>
      <c r="CB217" s="126"/>
      <c r="CC217" s="126"/>
      <c r="CD217" s="126"/>
      <c r="CE217" s="126"/>
      <c r="CF217" s="126"/>
      <c r="CG217" s="126"/>
      <c r="CH217" s="126"/>
      <c r="CI217" s="126"/>
      <c r="CJ217" s="126"/>
      <c r="CK217" s="126"/>
      <c r="CL217" s="126"/>
      <c r="CM217" s="126"/>
      <c r="CN217" s="126"/>
      <c r="CO217" s="126"/>
      <c r="CP217" s="126"/>
      <c r="CQ217" s="126"/>
      <c r="CR217" s="126"/>
      <c r="CS217" s="126"/>
      <c r="CT217" s="126"/>
      <c r="CU217" s="126"/>
      <c r="CV217" s="126"/>
      <c r="CW217" s="126"/>
      <c r="CX217" s="126"/>
      <c r="CY217" s="126"/>
      <c r="CZ217" s="126"/>
      <c r="DA217" s="126"/>
      <c r="DB217" s="126"/>
      <c r="DC217" s="126"/>
      <c r="EQ217" s="128"/>
      <c r="ER217" s="128"/>
      <c r="ES217" s="128"/>
      <c r="ET217" s="128"/>
      <c r="EU217" s="128"/>
      <c r="EV217" s="128"/>
      <c r="EW217" s="128"/>
      <c r="EX217" s="128"/>
      <c r="EY217" s="128"/>
      <c r="EZ217" s="128"/>
      <c r="FA217" s="128"/>
      <c r="FB217" s="128"/>
      <c r="FC217" s="128"/>
      <c r="FD217" s="128"/>
      <c r="FE217" s="128"/>
      <c r="FF217" s="128"/>
      <c r="FG217" s="128"/>
    </row>
    <row r="218" spans="27:163">
      <c r="AA218" s="126"/>
      <c r="AB218" s="126"/>
      <c r="AC218" s="126"/>
      <c r="AD218" s="126"/>
      <c r="AE218" s="126"/>
      <c r="AF218" s="126"/>
      <c r="AG218" s="126"/>
      <c r="AH218" s="126"/>
      <c r="AI218" s="126"/>
      <c r="AJ218" s="126"/>
      <c r="AK218" s="126"/>
      <c r="AL218" s="126"/>
      <c r="AM218" s="126"/>
      <c r="AN218" s="126"/>
      <c r="AO218" s="126"/>
      <c r="AP218" s="126"/>
      <c r="AQ218" s="126"/>
      <c r="AR218" s="126"/>
      <c r="AS218" s="126"/>
      <c r="AT218" s="126"/>
      <c r="AU218" s="126"/>
      <c r="AV218" s="126"/>
      <c r="AW218" s="126"/>
      <c r="AX218" s="126"/>
      <c r="AY218" s="126"/>
      <c r="AZ218" s="126"/>
      <c r="BA218" s="126"/>
      <c r="BB218" s="126"/>
      <c r="BC218" s="126"/>
      <c r="BD218" s="126"/>
      <c r="BE218" s="126"/>
      <c r="BF218" s="126"/>
      <c r="BG218" s="126"/>
      <c r="BH218" s="126"/>
      <c r="BI218" s="126"/>
      <c r="BJ218" s="126"/>
      <c r="BK218" s="126"/>
      <c r="BL218" s="126"/>
      <c r="BM218" s="126"/>
      <c r="BN218" s="126"/>
      <c r="BO218" s="126"/>
      <c r="BP218" s="126"/>
      <c r="BQ218" s="126"/>
      <c r="BR218" s="126"/>
      <c r="BS218" s="126"/>
      <c r="BT218" s="126"/>
      <c r="BU218" s="126"/>
      <c r="BV218" s="126"/>
      <c r="BW218" s="126"/>
      <c r="BX218" s="126"/>
      <c r="BY218" s="126"/>
      <c r="BZ218" s="126"/>
      <c r="CA218" s="126"/>
      <c r="CB218" s="126"/>
      <c r="CC218" s="126"/>
      <c r="CD218" s="126"/>
      <c r="CE218" s="126"/>
      <c r="CF218" s="126"/>
      <c r="CG218" s="126"/>
      <c r="CH218" s="126"/>
      <c r="CI218" s="126"/>
      <c r="CJ218" s="126"/>
      <c r="CK218" s="126"/>
      <c r="CL218" s="126"/>
      <c r="CM218" s="126"/>
      <c r="CN218" s="126"/>
      <c r="CO218" s="126"/>
      <c r="CP218" s="126"/>
      <c r="CQ218" s="126"/>
      <c r="CR218" s="126"/>
      <c r="CS218" s="126"/>
      <c r="CT218" s="126"/>
      <c r="CU218" s="126"/>
      <c r="CV218" s="126"/>
      <c r="CW218" s="126"/>
      <c r="CX218" s="126"/>
      <c r="CY218" s="126"/>
      <c r="CZ218" s="126"/>
      <c r="DA218" s="126"/>
      <c r="DB218" s="126"/>
      <c r="DC218" s="126"/>
      <c r="EQ218" s="128"/>
      <c r="ER218" s="128"/>
      <c r="ES218" s="128"/>
      <c r="ET218" s="128"/>
      <c r="EU218" s="128"/>
      <c r="EV218" s="128"/>
      <c r="EW218" s="128"/>
      <c r="EX218" s="128"/>
      <c r="EY218" s="128"/>
      <c r="EZ218" s="128"/>
      <c r="FA218" s="128"/>
      <c r="FB218" s="128"/>
      <c r="FC218" s="128"/>
      <c r="FD218" s="128"/>
      <c r="FE218" s="128"/>
      <c r="FF218" s="128"/>
      <c r="FG218" s="128"/>
    </row>
    <row r="219" spans="27:163">
      <c r="AA219" s="126"/>
      <c r="AB219" s="126"/>
      <c r="AC219" s="126"/>
      <c r="AD219" s="126"/>
      <c r="AE219" s="126"/>
      <c r="AF219" s="126"/>
      <c r="AG219" s="126"/>
      <c r="AH219" s="126"/>
      <c r="AI219" s="126"/>
      <c r="AJ219" s="126"/>
      <c r="AK219" s="126"/>
      <c r="AL219" s="126"/>
      <c r="AM219" s="126"/>
      <c r="AN219" s="126"/>
      <c r="AO219" s="126"/>
      <c r="AP219" s="126"/>
      <c r="AQ219" s="126"/>
      <c r="AR219" s="126"/>
      <c r="AS219" s="126"/>
      <c r="AT219" s="126"/>
      <c r="AU219" s="126"/>
      <c r="AV219" s="126"/>
      <c r="AW219" s="126"/>
      <c r="AX219" s="126"/>
      <c r="AY219" s="126"/>
      <c r="AZ219" s="126"/>
      <c r="BA219" s="126"/>
      <c r="BB219" s="126"/>
      <c r="BC219" s="126"/>
      <c r="BD219" s="126"/>
      <c r="BE219" s="126"/>
      <c r="BF219" s="126"/>
      <c r="BG219" s="126"/>
      <c r="BH219" s="126"/>
      <c r="BI219" s="126"/>
      <c r="BJ219" s="126"/>
      <c r="BK219" s="126"/>
      <c r="BL219" s="126"/>
      <c r="BM219" s="126"/>
      <c r="BN219" s="126"/>
      <c r="BO219" s="126"/>
      <c r="BP219" s="126"/>
      <c r="BQ219" s="126"/>
      <c r="BR219" s="126"/>
      <c r="BS219" s="126"/>
      <c r="BT219" s="126"/>
      <c r="BU219" s="126"/>
      <c r="BV219" s="126"/>
      <c r="BW219" s="126"/>
      <c r="BX219" s="126"/>
      <c r="BY219" s="126"/>
      <c r="BZ219" s="126"/>
      <c r="CA219" s="126"/>
      <c r="CB219" s="126"/>
      <c r="CC219" s="126"/>
      <c r="CD219" s="126"/>
      <c r="CE219" s="126"/>
      <c r="CF219" s="126"/>
      <c r="CG219" s="126"/>
      <c r="CH219" s="126"/>
      <c r="CI219" s="126"/>
      <c r="CJ219" s="126"/>
      <c r="CK219" s="126"/>
      <c r="CL219" s="126"/>
      <c r="CM219" s="126"/>
      <c r="CN219" s="126"/>
      <c r="CO219" s="126"/>
      <c r="CP219" s="126"/>
      <c r="CQ219" s="126"/>
      <c r="CR219" s="126"/>
      <c r="CS219" s="126"/>
      <c r="CT219" s="126"/>
      <c r="CU219" s="126"/>
      <c r="CV219" s="126"/>
      <c r="CW219" s="126"/>
      <c r="CX219" s="126"/>
      <c r="CY219" s="126"/>
      <c r="CZ219" s="126"/>
      <c r="DA219" s="126"/>
      <c r="DB219" s="126"/>
      <c r="DC219" s="126"/>
      <c r="EQ219" s="128"/>
      <c r="ER219" s="128"/>
      <c r="ES219" s="128"/>
      <c r="ET219" s="128"/>
      <c r="EU219" s="128"/>
      <c r="EV219" s="128"/>
      <c r="EW219" s="128"/>
      <c r="EX219" s="128"/>
      <c r="EY219" s="128"/>
      <c r="EZ219" s="128"/>
      <c r="FA219" s="128"/>
      <c r="FB219" s="128"/>
      <c r="FC219" s="128"/>
      <c r="FD219" s="128"/>
      <c r="FE219" s="128"/>
      <c r="FF219" s="128"/>
      <c r="FG219" s="128"/>
    </row>
    <row r="220" spans="27:163">
      <c r="AA220" s="126"/>
      <c r="AB220" s="126"/>
      <c r="AC220" s="126"/>
      <c r="AD220" s="126"/>
      <c r="AE220" s="126"/>
      <c r="AF220" s="126"/>
      <c r="AG220" s="126"/>
      <c r="AH220" s="126"/>
      <c r="AI220" s="126"/>
      <c r="AJ220" s="126"/>
      <c r="AK220" s="126"/>
      <c r="AL220" s="126"/>
      <c r="AM220" s="126"/>
      <c r="AN220" s="126"/>
      <c r="AO220" s="126"/>
      <c r="AP220" s="126"/>
      <c r="AQ220" s="126"/>
      <c r="AR220" s="126"/>
      <c r="AS220" s="126"/>
      <c r="AT220" s="126"/>
      <c r="AU220" s="126"/>
      <c r="AV220" s="126"/>
      <c r="AW220" s="126"/>
      <c r="AX220" s="126"/>
      <c r="AY220" s="126"/>
      <c r="AZ220" s="126"/>
      <c r="BA220" s="126"/>
      <c r="BB220" s="126"/>
      <c r="BC220" s="126"/>
      <c r="BD220" s="126"/>
      <c r="BE220" s="126"/>
      <c r="BF220" s="126"/>
      <c r="BG220" s="126"/>
      <c r="BH220" s="126"/>
      <c r="BI220" s="126"/>
      <c r="BJ220" s="126"/>
      <c r="BK220" s="126"/>
      <c r="BL220" s="126"/>
      <c r="BM220" s="126"/>
      <c r="BN220" s="126"/>
      <c r="BO220" s="126"/>
      <c r="BP220" s="126"/>
      <c r="BQ220" s="126"/>
      <c r="BR220" s="126"/>
      <c r="BS220" s="126"/>
      <c r="BT220" s="126"/>
      <c r="BU220" s="126"/>
      <c r="BV220" s="126"/>
      <c r="BW220" s="126"/>
      <c r="BX220" s="126"/>
      <c r="BY220" s="126"/>
      <c r="BZ220" s="126"/>
      <c r="CA220" s="126"/>
      <c r="CB220" s="126"/>
      <c r="CC220" s="126"/>
      <c r="CD220" s="126"/>
      <c r="CE220" s="126"/>
      <c r="CF220" s="126"/>
      <c r="CG220" s="126"/>
      <c r="CH220" s="126"/>
      <c r="CI220" s="126"/>
      <c r="CJ220" s="126"/>
      <c r="CK220" s="126"/>
      <c r="CL220" s="126"/>
      <c r="CM220" s="126"/>
      <c r="CN220" s="126"/>
      <c r="CO220" s="126"/>
      <c r="CP220" s="126"/>
      <c r="CQ220" s="126"/>
      <c r="CR220" s="126"/>
      <c r="CS220" s="126"/>
      <c r="CT220" s="126"/>
      <c r="CU220" s="126"/>
      <c r="CV220" s="126"/>
      <c r="CW220" s="126"/>
      <c r="CX220" s="126"/>
      <c r="CY220" s="126"/>
      <c r="CZ220" s="126"/>
      <c r="DA220" s="126"/>
      <c r="DB220" s="126"/>
      <c r="DC220" s="126"/>
      <c r="EQ220" s="128"/>
      <c r="ER220" s="128"/>
      <c r="ES220" s="128"/>
      <c r="ET220" s="128"/>
      <c r="EU220" s="128"/>
      <c r="EV220" s="128"/>
      <c r="EW220" s="128"/>
      <c r="EX220" s="128"/>
      <c r="EY220" s="128"/>
      <c r="EZ220" s="128"/>
      <c r="FA220" s="128"/>
      <c r="FB220" s="128"/>
      <c r="FC220" s="128"/>
      <c r="FD220" s="128"/>
      <c r="FE220" s="128"/>
      <c r="FF220" s="128"/>
      <c r="FG220" s="128"/>
    </row>
    <row r="221" spans="27:163">
      <c r="AA221" s="126"/>
      <c r="AB221" s="126"/>
      <c r="AC221" s="126"/>
      <c r="AD221" s="126"/>
      <c r="AE221" s="126"/>
      <c r="AF221" s="126"/>
      <c r="AG221" s="126"/>
      <c r="AH221" s="126"/>
      <c r="AI221" s="126"/>
      <c r="AJ221" s="126"/>
      <c r="AK221" s="126"/>
      <c r="AL221" s="126"/>
      <c r="AM221" s="126"/>
      <c r="AN221" s="126"/>
      <c r="AO221" s="126"/>
      <c r="AP221" s="126"/>
      <c r="AQ221" s="126"/>
      <c r="AR221" s="126"/>
      <c r="AS221" s="126"/>
      <c r="AT221" s="126"/>
      <c r="AU221" s="126"/>
      <c r="AV221" s="126"/>
      <c r="AW221" s="126"/>
      <c r="AX221" s="126"/>
      <c r="AY221" s="126"/>
      <c r="AZ221" s="126"/>
      <c r="BA221" s="126"/>
      <c r="BB221" s="126"/>
      <c r="BC221" s="126"/>
      <c r="BD221" s="126"/>
      <c r="BE221" s="126"/>
      <c r="BF221" s="126"/>
      <c r="BG221" s="126"/>
      <c r="BH221" s="126"/>
      <c r="BI221" s="126"/>
      <c r="BJ221" s="126"/>
      <c r="BK221" s="126"/>
      <c r="BL221" s="126"/>
      <c r="BM221" s="126"/>
      <c r="BN221" s="126"/>
      <c r="BO221" s="126"/>
      <c r="BP221" s="126"/>
      <c r="BQ221" s="126"/>
      <c r="BR221" s="126"/>
      <c r="BS221" s="126"/>
      <c r="BT221" s="126"/>
      <c r="BU221" s="126"/>
      <c r="BV221" s="126"/>
      <c r="BW221" s="126"/>
      <c r="BX221" s="126"/>
      <c r="BY221" s="126"/>
      <c r="BZ221" s="126"/>
      <c r="CA221" s="126"/>
      <c r="CB221" s="126"/>
      <c r="CC221" s="126"/>
      <c r="CD221" s="126"/>
      <c r="CE221" s="126"/>
      <c r="CF221" s="126"/>
      <c r="CG221" s="126"/>
      <c r="CH221" s="126"/>
      <c r="CI221" s="126"/>
      <c r="CJ221" s="126"/>
      <c r="CK221" s="126"/>
      <c r="CL221" s="126"/>
      <c r="CM221" s="126"/>
      <c r="CN221" s="126"/>
      <c r="CO221" s="126"/>
      <c r="CP221" s="126"/>
      <c r="CQ221" s="126"/>
      <c r="CR221" s="126"/>
      <c r="CS221" s="126"/>
      <c r="CT221" s="126"/>
      <c r="CU221" s="126"/>
      <c r="CV221" s="126"/>
      <c r="CW221" s="126"/>
      <c r="CX221" s="126"/>
      <c r="CY221" s="126"/>
      <c r="CZ221" s="126"/>
      <c r="DA221" s="126"/>
      <c r="DB221" s="126"/>
      <c r="DC221" s="126"/>
      <c r="EQ221" s="128"/>
      <c r="ER221" s="128"/>
      <c r="ES221" s="128"/>
      <c r="ET221" s="128"/>
      <c r="EU221" s="128"/>
      <c r="EV221" s="128"/>
      <c r="EW221" s="128"/>
      <c r="EX221" s="128"/>
      <c r="EY221" s="128"/>
      <c r="EZ221" s="128"/>
      <c r="FA221" s="128"/>
      <c r="FB221" s="128"/>
      <c r="FC221" s="128"/>
      <c r="FD221" s="128"/>
      <c r="FE221" s="128"/>
      <c r="FF221" s="128"/>
      <c r="FG221" s="128"/>
    </row>
    <row r="222" spans="27:163">
      <c r="AA222" s="126"/>
      <c r="AB222" s="126"/>
      <c r="AC222" s="126"/>
      <c r="AD222" s="126"/>
      <c r="AE222" s="126"/>
      <c r="AF222" s="126"/>
      <c r="AG222" s="126"/>
      <c r="AH222" s="126"/>
      <c r="AI222" s="126"/>
      <c r="AJ222" s="126"/>
      <c r="AK222" s="126"/>
      <c r="AL222" s="126"/>
      <c r="AM222" s="126"/>
      <c r="AN222" s="126"/>
      <c r="AO222" s="126"/>
      <c r="AP222" s="126"/>
      <c r="AQ222" s="126"/>
      <c r="AR222" s="126"/>
      <c r="AS222" s="126"/>
      <c r="AT222" s="126"/>
      <c r="AU222" s="126"/>
      <c r="AV222" s="126"/>
      <c r="AW222" s="126"/>
      <c r="AX222" s="126"/>
      <c r="AY222" s="126"/>
      <c r="AZ222" s="126"/>
      <c r="BA222" s="126"/>
      <c r="BB222" s="126"/>
      <c r="BC222" s="126"/>
      <c r="BD222" s="126"/>
      <c r="BE222" s="126"/>
      <c r="BF222" s="126"/>
      <c r="BG222" s="126"/>
      <c r="BH222" s="126"/>
      <c r="BI222" s="126"/>
      <c r="BJ222" s="126"/>
      <c r="BK222" s="126"/>
      <c r="BL222" s="126"/>
      <c r="BM222" s="126"/>
      <c r="BN222" s="126"/>
      <c r="BO222" s="126"/>
      <c r="BP222" s="126"/>
      <c r="BQ222" s="126"/>
      <c r="BR222" s="126"/>
      <c r="BS222" s="126"/>
      <c r="BT222" s="126"/>
      <c r="BU222" s="126"/>
      <c r="BV222" s="126"/>
      <c r="BW222" s="126"/>
      <c r="BX222" s="126"/>
      <c r="BY222" s="126"/>
      <c r="BZ222" s="126"/>
      <c r="CA222" s="126"/>
      <c r="CB222" s="126"/>
      <c r="CC222" s="126"/>
      <c r="CD222" s="126"/>
      <c r="CE222" s="126"/>
      <c r="CF222" s="126"/>
      <c r="CG222" s="126"/>
      <c r="CH222" s="126"/>
      <c r="CI222" s="126"/>
      <c r="CJ222" s="126"/>
      <c r="CK222" s="126"/>
      <c r="CL222" s="126"/>
      <c r="CM222" s="126"/>
      <c r="CN222" s="126"/>
      <c r="CO222" s="126"/>
      <c r="CP222" s="126"/>
      <c r="CQ222" s="126"/>
      <c r="CR222" s="126"/>
      <c r="CS222" s="126"/>
      <c r="CT222" s="126"/>
      <c r="CU222" s="126"/>
      <c r="CV222" s="126"/>
      <c r="CW222" s="126"/>
      <c r="CX222" s="126"/>
      <c r="CY222" s="126"/>
      <c r="CZ222" s="126"/>
      <c r="DA222" s="126"/>
      <c r="DB222" s="126"/>
      <c r="DC222" s="126"/>
      <c r="EQ222" s="128"/>
      <c r="ER222" s="128"/>
      <c r="ES222" s="128"/>
      <c r="ET222" s="128"/>
      <c r="EU222" s="128"/>
      <c r="EV222" s="128"/>
      <c r="EW222" s="128"/>
      <c r="EX222" s="128"/>
      <c r="EY222" s="128"/>
      <c r="EZ222" s="128"/>
      <c r="FA222" s="128"/>
      <c r="FB222" s="128"/>
      <c r="FC222" s="128"/>
      <c r="FD222" s="128"/>
      <c r="FE222" s="128"/>
      <c r="FF222" s="128"/>
      <c r="FG222" s="128"/>
    </row>
    <row r="223" spans="27:163">
      <c r="AA223" s="126"/>
      <c r="AB223" s="126"/>
      <c r="AC223" s="126"/>
      <c r="AD223" s="126"/>
      <c r="AE223" s="126"/>
      <c r="AF223" s="126"/>
      <c r="AG223" s="126"/>
      <c r="AH223" s="126"/>
      <c r="AI223" s="126"/>
      <c r="AJ223" s="126"/>
      <c r="AK223" s="126"/>
      <c r="AL223" s="126"/>
      <c r="AM223" s="126"/>
      <c r="AN223" s="126"/>
      <c r="AO223" s="126"/>
      <c r="AP223" s="126"/>
      <c r="AQ223" s="126"/>
      <c r="AR223" s="126"/>
      <c r="AS223" s="126"/>
      <c r="AT223" s="126"/>
      <c r="AU223" s="126"/>
      <c r="AV223" s="126"/>
      <c r="AW223" s="126"/>
      <c r="AX223" s="126"/>
      <c r="AY223" s="126"/>
      <c r="AZ223" s="126"/>
      <c r="BA223" s="126"/>
      <c r="BB223" s="126"/>
      <c r="BC223" s="126"/>
      <c r="BD223" s="126"/>
      <c r="BE223" s="126"/>
      <c r="BF223" s="126"/>
      <c r="BG223" s="126"/>
      <c r="BH223" s="126"/>
      <c r="BI223" s="126"/>
      <c r="BJ223" s="126"/>
      <c r="BK223" s="126"/>
      <c r="BL223" s="126"/>
      <c r="BM223" s="126"/>
      <c r="BN223" s="126"/>
      <c r="BO223" s="126"/>
      <c r="BP223" s="126"/>
      <c r="BQ223" s="126"/>
      <c r="BR223" s="126"/>
      <c r="BS223" s="126"/>
      <c r="BT223" s="126"/>
      <c r="BU223" s="126"/>
      <c r="BV223" s="126"/>
      <c r="BW223" s="126"/>
      <c r="BX223" s="126"/>
      <c r="BY223" s="126"/>
      <c r="BZ223" s="126"/>
      <c r="CA223" s="126"/>
      <c r="CB223" s="126"/>
      <c r="CC223" s="126"/>
      <c r="CD223" s="126"/>
      <c r="CE223" s="126"/>
      <c r="CF223" s="126"/>
      <c r="CG223" s="126"/>
      <c r="CH223" s="126"/>
      <c r="CI223" s="126"/>
      <c r="CJ223" s="126"/>
      <c r="CK223" s="126"/>
      <c r="CL223" s="126"/>
      <c r="CM223" s="126"/>
      <c r="CN223" s="126"/>
      <c r="CO223" s="126"/>
      <c r="CP223" s="126"/>
      <c r="CQ223" s="126"/>
      <c r="CR223" s="126"/>
      <c r="CS223" s="126"/>
      <c r="CT223" s="126"/>
      <c r="CU223" s="126"/>
      <c r="CV223" s="126"/>
      <c r="CW223" s="126"/>
      <c r="CX223" s="126"/>
      <c r="CY223" s="126"/>
      <c r="CZ223" s="126"/>
      <c r="DA223" s="126"/>
      <c r="DB223" s="126"/>
      <c r="DC223" s="126"/>
      <c r="EQ223" s="128"/>
      <c r="ER223" s="128"/>
      <c r="ES223" s="128"/>
      <c r="ET223" s="128"/>
      <c r="EU223" s="128"/>
      <c r="EV223" s="128"/>
      <c r="EW223" s="128"/>
      <c r="EX223" s="128"/>
      <c r="EY223" s="128"/>
      <c r="EZ223" s="128"/>
      <c r="FA223" s="128"/>
      <c r="FB223" s="128"/>
      <c r="FC223" s="128"/>
      <c r="FD223" s="128"/>
      <c r="FE223" s="128"/>
      <c r="FF223" s="128"/>
      <c r="FG223" s="128"/>
    </row>
    <row r="224" spans="27:163">
      <c r="AA224" s="126"/>
      <c r="AB224" s="126"/>
      <c r="AC224" s="126"/>
      <c r="AD224" s="126"/>
      <c r="AE224" s="126"/>
      <c r="AF224" s="126"/>
      <c r="AG224" s="126"/>
      <c r="AH224" s="126"/>
      <c r="AI224" s="126"/>
      <c r="AJ224" s="126"/>
      <c r="AK224" s="126"/>
      <c r="AL224" s="126"/>
      <c r="AM224" s="126"/>
      <c r="AN224" s="126"/>
      <c r="AO224" s="126"/>
      <c r="AP224" s="126"/>
      <c r="AQ224" s="126"/>
      <c r="AR224" s="126"/>
      <c r="AS224" s="126"/>
      <c r="AT224" s="126"/>
      <c r="AU224" s="126"/>
      <c r="AV224" s="126"/>
      <c r="AW224" s="126"/>
      <c r="AX224" s="126"/>
      <c r="AY224" s="126"/>
      <c r="AZ224" s="126"/>
      <c r="BA224" s="126"/>
      <c r="BB224" s="126"/>
      <c r="BC224" s="126"/>
      <c r="BD224" s="126"/>
      <c r="BE224" s="126"/>
      <c r="BF224" s="126"/>
      <c r="BG224" s="126"/>
      <c r="BH224" s="126"/>
      <c r="BI224" s="126"/>
      <c r="BJ224" s="126"/>
      <c r="BK224" s="126"/>
      <c r="BL224" s="126"/>
      <c r="BM224" s="126"/>
      <c r="BN224" s="126"/>
      <c r="BO224" s="126"/>
      <c r="BP224" s="126"/>
      <c r="BQ224" s="126"/>
      <c r="BR224" s="126"/>
      <c r="BS224" s="126"/>
      <c r="BT224" s="126"/>
      <c r="BU224" s="126"/>
      <c r="BV224" s="126"/>
      <c r="BW224" s="126"/>
      <c r="BX224" s="126"/>
      <c r="BY224" s="126"/>
      <c r="BZ224" s="126"/>
      <c r="CA224" s="126"/>
      <c r="CB224" s="126"/>
      <c r="CC224" s="126"/>
      <c r="CD224" s="126"/>
      <c r="CE224" s="126"/>
      <c r="CF224" s="126"/>
      <c r="CG224" s="126"/>
      <c r="CH224" s="126"/>
      <c r="CI224" s="126"/>
      <c r="CJ224" s="126"/>
      <c r="CK224" s="126"/>
      <c r="CL224" s="126"/>
      <c r="CM224" s="126"/>
      <c r="CN224" s="126"/>
      <c r="CO224" s="126"/>
      <c r="CP224" s="126"/>
      <c r="CQ224" s="126"/>
      <c r="CR224" s="126"/>
      <c r="CS224" s="126"/>
      <c r="CT224" s="126"/>
      <c r="CU224" s="126"/>
      <c r="CV224" s="126"/>
      <c r="CW224" s="126"/>
      <c r="CX224" s="126"/>
      <c r="CY224" s="126"/>
      <c r="CZ224" s="126"/>
      <c r="DA224" s="126"/>
      <c r="DB224" s="126"/>
      <c r="DC224" s="126"/>
      <c r="EQ224" s="128"/>
      <c r="ER224" s="128"/>
      <c r="ES224" s="128"/>
      <c r="ET224" s="128"/>
      <c r="EU224" s="128"/>
      <c r="EV224" s="128"/>
      <c r="EW224" s="128"/>
      <c r="EX224" s="128"/>
      <c r="EY224" s="128"/>
      <c r="EZ224" s="128"/>
      <c r="FA224" s="128"/>
      <c r="FB224" s="128"/>
      <c r="FC224" s="128"/>
      <c r="FD224" s="128"/>
      <c r="FE224" s="128"/>
      <c r="FF224" s="128"/>
      <c r="FG224" s="128"/>
    </row>
    <row r="225" spans="27:163">
      <c r="AA225" s="126"/>
      <c r="AB225" s="126"/>
      <c r="AC225" s="126"/>
      <c r="AD225" s="126"/>
      <c r="AE225" s="126"/>
      <c r="AF225" s="126"/>
      <c r="AG225" s="126"/>
      <c r="AH225" s="126"/>
      <c r="AI225" s="126"/>
      <c r="AJ225" s="126"/>
      <c r="AK225" s="126"/>
      <c r="AL225" s="126"/>
      <c r="AM225" s="126"/>
      <c r="AN225" s="126"/>
      <c r="AO225" s="126"/>
      <c r="AP225" s="126"/>
      <c r="AQ225" s="126"/>
      <c r="AR225" s="126"/>
      <c r="AS225" s="126"/>
      <c r="AT225" s="126"/>
      <c r="AU225" s="126"/>
      <c r="AV225" s="126"/>
      <c r="AW225" s="126"/>
      <c r="AX225" s="126"/>
      <c r="AY225" s="126"/>
      <c r="AZ225" s="126"/>
      <c r="BA225" s="126"/>
      <c r="BB225" s="126"/>
      <c r="BC225" s="126"/>
      <c r="BD225" s="126"/>
      <c r="BE225" s="126"/>
      <c r="BF225" s="126"/>
      <c r="BG225" s="126"/>
      <c r="BH225" s="126"/>
      <c r="BI225" s="126"/>
      <c r="BJ225" s="126"/>
      <c r="BK225" s="126"/>
      <c r="BL225" s="126"/>
      <c r="BM225" s="126"/>
      <c r="BN225" s="126"/>
      <c r="BO225" s="126"/>
      <c r="BP225" s="126"/>
      <c r="BQ225" s="126"/>
      <c r="BR225" s="126"/>
      <c r="BS225" s="126"/>
      <c r="BT225" s="126"/>
      <c r="BU225" s="126"/>
      <c r="BV225" s="126"/>
      <c r="BW225" s="126"/>
      <c r="BX225" s="126"/>
      <c r="BY225" s="126"/>
      <c r="BZ225" s="126"/>
      <c r="CA225" s="126"/>
      <c r="CB225" s="126"/>
      <c r="CC225" s="126"/>
      <c r="CD225" s="126"/>
      <c r="CE225" s="126"/>
      <c r="CF225" s="126"/>
      <c r="CG225" s="126"/>
      <c r="CH225" s="126"/>
      <c r="CI225" s="126"/>
      <c r="CJ225" s="126"/>
      <c r="CK225" s="126"/>
      <c r="CL225" s="126"/>
      <c r="CM225" s="126"/>
      <c r="CN225" s="126"/>
      <c r="CO225" s="126"/>
      <c r="CP225" s="126"/>
      <c r="CQ225" s="126"/>
      <c r="CR225" s="126"/>
      <c r="CS225" s="126"/>
      <c r="CT225" s="126"/>
      <c r="CU225" s="126"/>
      <c r="CV225" s="126"/>
      <c r="CW225" s="126"/>
      <c r="CX225" s="126"/>
      <c r="CY225" s="126"/>
      <c r="CZ225" s="126"/>
      <c r="DA225" s="126"/>
      <c r="DB225" s="126"/>
      <c r="DC225" s="126"/>
      <c r="EQ225" s="128"/>
      <c r="ER225" s="128"/>
      <c r="ES225" s="128"/>
      <c r="ET225" s="128"/>
      <c r="EU225" s="128"/>
      <c r="EV225" s="128"/>
      <c r="EW225" s="128"/>
      <c r="EX225" s="128"/>
      <c r="EY225" s="128"/>
      <c r="EZ225" s="128"/>
      <c r="FA225" s="128"/>
      <c r="FB225" s="128"/>
      <c r="FC225" s="128"/>
      <c r="FD225" s="128"/>
      <c r="FE225" s="128"/>
      <c r="FF225" s="128"/>
      <c r="FG225" s="128"/>
    </row>
    <row r="226" spans="27:163">
      <c r="AA226" s="126"/>
      <c r="AB226" s="126"/>
      <c r="AC226" s="126"/>
      <c r="AD226" s="126"/>
      <c r="AE226" s="126"/>
      <c r="AF226" s="126"/>
      <c r="AG226" s="126"/>
      <c r="AH226" s="126"/>
      <c r="AI226" s="126"/>
      <c r="AJ226" s="126"/>
      <c r="AK226" s="126"/>
      <c r="AL226" s="126"/>
      <c r="AM226" s="126"/>
      <c r="AN226" s="126"/>
      <c r="AO226" s="126"/>
      <c r="AP226" s="126"/>
      <c r="AQ226" s="126"/>
      <c r="AR226" s="126"/>
      <c r="AS226" s="126"/>
      <c r="AT226" s="126"/>
      <c r="AU226" s="126"/>
      <c r="AV226" s="126"/>
      <c r="AW226" s="126"/>
      <c r="AX226" s="126"/>
      <c r="AY226" s="126"/>
      <c r="AZ226" s="126"/>
      <c r="BA226" s="126"/>
      <c r="BB226" s="126"/>
      <c r="BC226" s="126"/>
      <c r="BD226" s="126"/>
      <c r="BE226" s="126"/>
      <c r="BF226" s="126"/>
      <c r="BG226" s="126"/>
      <c r="BH226" s="126"/>
      <c r="BI226" s="126"/>
      <c r="BJ226" s="126"/>
      <c r="BK226" s="126"/>
      <c r="BL226" s="126"/>
      <c r="BM226" s="126"/>
      <c r="BN226" s="126"/>
      <c r="BO226" s="126"/>
      <c r="BP226" s="126"/>
      <c r="BQ226" s="126"/>
      <c r="BR226" s="126"/>
      <c r="BS226" s="126"/>
      <c r="BT226" s="126"/>
      <c r="BU226" s="126"/>
      <c r="BV226" s="126"/>
      <c r="BW226" s="126"/>
      <c r="BX226" s="126"/>
      <c r="BY226" s="126"/>
      <c r="BZ226" s="126"/>
      <c r="CA226" s="126"/>
      <c r="CB226" s="126"/>
      <c r="CC226" s="126"/>
      <c r="CD226" s="126"/>
      <c r="CE226" s="126"/>
      <c r="CF226" s="126"/>
      <c r="CG226" s="126"/>
      <c r="CH226" s="126"/>
      <c r="CI226" s="126"/>
      <c r="CJ226" s="126"/>
      <c r="CK226" s="126"/>
      <c r="CL226" s="126"/>
      <c r="CM226" s="126"/>
      <c r="CN226" s="126"/>
      <c r="CO226" s="126"/>
      <c r="CP226" s="126"/>
      <c r="CQ226" s="126"/>
      <c r="CR226" s="126"/>
      <c r="CS226" s="126"/>
      <c r="CT226" s="126"/>
      <c r="CU226" s="126"/>
      <c r="CV226" s="126"/>
      <c r="CW226" s="126"/>
      <c r="CX226" s="126"/>
      <c r="CY226" s="126"/>
      <c r="CZ226" s="126"/>
      <c r="DA226" s="126"/>
      <c r="DB226" s="126"/>
      <c r="DC226" s="126"/>
      <c r="EQ226" s="128"/>
      <c r="ER226" s="128"/>
      <c r="ES226" s="128"/>
      <c r="ET226" s="128"/>
      <c r="EU226" s="128"/>
      <c r="EV226" s="128"/>
      <c r="EW226" s="128"/>
      <c r="EX226" s="128"/>
      <c r="EY226" s="128"/>
      <c r="EZ226" s="128"/>
      <c r="FA226" s="128"/>
      <c r="FB226" s="128"/>
      <c r="FC226" s="128"/>
      <c r="FD226" s="128"/>
      <c r="FE226" s="128"/>
      <c r="FF226" s="128"/>
      <c r="FG226" s="128"/>
    </row>
    <row r="227" spans="27:163">
      <c r="AA227" s="126"/>
      <c r="AB227" s="126"/>
      <c r="AC227" s="126"/>
      <c r="AD227" s="126"/>
      <c r="AE227" s="126"/>
      <c r="AF227" s="126"/>
      <c r="AG227" s="126"/>
      <c r="AH227" s="126"/>
      <c r="AI227" s="126"/>
      <c r="AJ227" s="126"/>
      <c r="AK227" s="126"/>
      <c r="AL227" s="126"/>
      <c r="AM227" s="126"/>
      <c r="AN227" s="126"/>
      <c r="AO227" s="126"/>
      <c r="AP227" s="126"/>
      <c r="AQ227" s="126"/>
      <c r="AR227" s="126"/>
      <c r="AS227" s="126"/>
      <c r="AT227" s="126"/>
      <c r="AU227" s="126"/>
      <c r="AV227" s="126"/>
      <c r="AW227" s="126"/>
      <c r="AX227" s="126"/>
      <c r="AY227" s="126"/>
      <c r="AZ227" s="126"/>
      <c r="BA227" s="126"/>
      <c r="BB227" s="126"/>
      <c r="BC227" s="126"/>
      <c r="BD227" s="126"/>
      <c r="BE227" s="126"/>
      <c r="BF227" s="126"/>
      <c r="BG227" s="126"/>
      <c r="BH227" s="126"/>
      <c r="BI227" s="126"/>
      <c r="BJ227" s="126"/>
      <c r="BK227" s="126"/>
      <c r="BL227" s="126"/>
      <c r="BM227" s="126"/>
      <c r="BN227" s="126"/>
      <c r="BO227" s="126"/>
      <c r="BP227" s="126"/>
      <c r="BQ227" s="126"/>
      <c r="BR227" s="126"/>
      <c r="BS227" s="126"/>
      <c r="BT227" s="126"/>
      <c r="BU227" s="126"/>
      <c r="BV227" s="126"/>
      <c r="BW227" s="126"/>
      <c r="BX227" s="126"/>
      <c r="BY227" s="126"/>
      <c r="BZ227" s="126"/>
      <c r="CA227" s="126"/>
      <c r="CB227" s="126"/>
      <c r="CC227" s="126"/>
      <c r="CD227" s="126"/>
      <c r="CE227" s="126"/>
      <c r="CF227" s="126"/>
      <c r="CG227" s="126"/>
      <c r="CH227" s="126"/>
      <c r="CI227" s="126"/>
      <c r="CJ227" s="126"/>
      <c r="CK227" s="126"/>
      <c r="CL227" s="126"/>
      <c r="CM227" s="126"/>
      <c r="CN227" s="126"/>
      <c r="CO227" s="126"/>
      <c r="CP227" s="126"/>
      <c r="CQ227" s="126"/>
      <c r="CR227" s="126"/>
      <c r="CS227" s="126"/>
      <c r="CT227" s="126"/>
      <c r="CU227" s="126"/>
      <c r="CV227" s="126"/>
      <c r="CW227" s="126"/>
      <c r="CX227" s="126"/>
      <c r="CY227" s="126"/>
      <c r="CZ227" s="126"/>
      <c r="DA227" s="126"/>
      <c r="DB227" s="126"/>
      <c r="DC227" s="126"/>
      <c r="EQ227" s="128"/>
      <c r="ER227" s="128"/>
      <c r="ES227" s="128"/>
      <c r="ET227" s="128"/>
      <c r="EU227" s="128"/>
      <c r="EV227" s="128"/>
      <c r="EW227" s="128"/>
      <c r="EX227" s="128"/>
      <c r="EY227" s="128"/>
      <c r="EZ227" s="128"/>
      <c r="FA227" s="128"/>
      <c r="FB227" s="128"/>
      <c r="FC227" s="128"/>
      <c r="FD227" s="128"/>
      <c r="FE227" s="128"/>
      <c r="FF227" s="128"/>
      <c r="FG227" s="128"/>
    </row>
    <row r="228" spans="27:163">
      <c r="AA228" s="126"/>
      <c r="AB228" s="126"/>
      <c r="AC228" s="126"/>
      <c r="AD228" s="126"/>
      <c r="AE228" s="126"/>
      <c r="AF228" s="126"/>
      <c r="AG228" s="126"/>
      <c r="AH228" s="126"/>
      <c r="AI228" s="126"/>
      <c r="AJ228" s="126"/>
      <c r="AK228" s="126"/>
      <c r="AL228" s="126"/>
      <c r="AM228" s="126"/>
      <c r="AN228" s="126"/>
      <c r="AO228" s="126"/>
      <c r="AP228" s="126"/>
      <c r="AQ228" s="126"/>
      <c r="AR228" s="126"/>
      <c r="AS228" s="126"/>
      <c r="AT228" s="126"/>
      <c r="AU228" s="126"/>
      <c r="AV228" s="126"/>
      <c r="AW228" s="126"/>
      <c r="AX228" s="126"/>
      <c r="AY228" s="126"/>
      <c r="AZ228" s="126"/>
      <c r="BA228" s="126"/>
      <c r="BB228" s="126"/>
      <c r="BC228" s="126"/>
      <c r="BD228" s="126"/>
      <c r="BE228" s="126"/>
      <c r="BF228" s="126"/>
      <c r="BG228" s="126"/>
      <c r="BH228" s="126"/>
      <c r="BI228" s="126"/>
      <c r="BJ228" s="126"/>
      <c r="BK228" s="126"/>
      <c r="BL228" s="126"/>
      <c r="BM228" s="126"/>
      <c r="BN228" s="126"/>
      <c r="BO228" s="126"/>
      <c r="BP228" s="126"/>
      <c r="BQ228" s="126"/>
      <c r="BR228" s="126"/>
      <c r="BS228" s="126"/>
      <c r="BT228" s="126"/>
      <c r="BU228" s="126"/>
      <c r="BV228" s="126"/>
      <c r="BW228" s="126"/>
      <c r="BX228" s="126"/>
      <c r="BY228" s="126"/>
      <c r="BZ228" s="126"/>
      <c r="CA228" s="126"/>
      <c r="CB228" s="126"/>
      <c r="CC228" s="126"/>
      <c r="CD228" s="126"/>
      <c r="CE228" s="126"/>
      <c r="CF228" s="126"/>
      <c r="CG228" s="126"/>
      <c r="CH228" s="126"/>
      <c r="CI228" s="126"/>
      <c r="CJ228" s="126"/>
      <c r="CK228" s="126"/>
      <c r="CL228" s="126"/>
      <c r="CM228" s="126"/>
      <c r="CN228" s="126"/>
      <c r="CO228" s="126"/>
      <c r="CP228" s="126"/>
      <c r="CQ228" s="126"/>
      <c r="CR228" s="126"/>
      <c r="CS228" s="126"/>
      <c r="CT228" s="126"/>
      <c r="CU228" s="126"/>
      <c r="CV228" s="126"/>
      <c r="CW228" s="126"/>
      <c r="CX228" s="126"/>
      <c r="CY228" s="126"/>
      <c r="CZ228" s="126"/>
      <c r="DA228" s="126"/>
      <c r="DB228" s="126"/>
      <c r="DC228" s="126"/>
      <c r="EQ228" s="128"/>
      <c r="ER228" s="128"/>
      <c r="ES228" s="128"/>
      <c r="ET228" s="128"/>
      <c r="EU228" s="128"/>
      <c r="EV228" s="128"/>
      <c r="EW228" s="128"/>
      <c r="EX228" s="128"/>
      <c r="EY228" s="128"/>
      <c r="EZ228" s="128"/>
      <c r="FA228" s="128"/>
      <c r="FB228" s="128"/>
      <c r="FC228" s="128"/>
      <c r="FD228" s="128"/>
      <c r="FE228" s="128"/>
      <c r="FF228" s="128"/>
      <c r="FG228" s="128"/>
    </row>
    <row r="229" spans="27:163">
      <c r="EQ229" s="128"/>
      <c r="ER229" s="128"/>
      <c r="ES229" s="128"/>
      <c r="ET229" s="128"/>
      <c r="EU229" s="128"/>
      <c r="EV229" s="128"/>
      <c r="EW229" s="128"/>
      <c r="EX229" s="128"/>
      <c r="EY229" s="128"/>
      <c r="EZ229" s="128"/>
      <c r="FA229" s="128"/>
      <c r="FB229" s="128"/>
      <c r="FC229" s="128"/>
      <c r="FD229" s="128"/>
      <c r="FE229" s="128"/>
      <c r="FF229" s="128"/>
      <c r="FG229" s="128"/>
    </row>
    <row r="230" spans="27:163">
      <c r="EQ230" s="128"/>
      <c r="ER230" s="128"/>
      <c r="ES230" s="128"/>
      <c r="ET230" s="128"/>
      <c r="EU230" s="128"/>
      <c r="EV230" s="128"/>
      <c r="EW230" s="128"/>
      <c r="EX230" s="128"/>
      <c r="EY230" s="128"/>
      <c r="EZ230" s="128"/>
      <c r="FA230" s="128"/>
      <c r="FB230" s="128"/>
      <c r="FC230" s="128"/>
      <c r="FD230" s="128"/>
      <c r="FE230" s="128"/>
      <c r="FF230" s="128"/>
      <c r="FG230" s="128"/>
    </row>
    <row r="231" spans="27:163">
      <c r="EQ231" s="128"/>
      <c r="ER231" s="128"/>
      <c r="ES231" s="128"/>
      <c r="ET231" s="128"/>
      <c r="EU231" s="128"/>
      <c r="EV231" s="128"/>
      <c r="EW231" s="128"/>
      <c r="EX231" s="128"/>
      <c r="EY231" s="128"/>
      <c r="EZ231" s="128"/>
      <c r="FA231" s="128"/>
      <c r="FB231" s="128"/>
      <c r="FC231" s="128"/>
      <c r="FD231" s="128"/>
      <c r="FE231" s="128"/>
      <c r="FF231" s="128"/>
      <c r="FG231" s="128"/>
    </row>
    <row r="232" spans="27:163">
      <c r="EQ232" s="128"/>
      <c r="ER232" s="128"/>
      <c r="ES232" s="128"/>
      <c r="ET232" s="128"/>
      <c r="EU232" s="128"/>
      <c r="EV232" s="128"/>
      <c r="EW232" s="128"/>
      <c r="EX232" s="128"/>
      <c r="EY232" s="128"/>
      <c r="EZ232" s="128"/>
      <c r="FA232" s="128"/>
      <c r="FB232" s="128"/>
      <c r="FC232" s="128"/>
      <c r="FD232" s="128"/>
      <c r="FE232" s="128"/>
      <c r="FF232" s="128"/>
      <c r="FG232" s="128"/>
    </row>
    <row r="233" spans="27:163">
      <c r="EQ233" s="128"/>
      <c r="ER233" s="128"/>
      <c r="ES233" s="128"/>
      <c r="ET233" s="128"/>
      <c r="EU233" s="128"/>
      <c r="EV233" s="128"/>
      <c r="EW233" s="128"/>
      <c r="EX233" s="128"/>
      <c r="EY233" s="128"/>
      <c r="EZ233" s="128"/>
      <c r="FA233" s="128"/>
      <c r="FB233" s="128"/>
      <c r="FC233" s="128"/>
      <c r="FD233" s="128"/>
      <c r="FE233" s="128"/>
      <c r="FF233" s="128"/>
      <c r="FG233" s="128"/>
    </row>
    <row r="234" spans="27:163">
      <c r="EQ234" s="128"/>
      <c r="ER234" s="128"/>
      <c r="ES234" s="128"/>
      <c r="ET234" s="128"/>
      <c r="EU234" s="128"/>
      <c r="EV234" s="128"/>
      <c r="EW234" s="128"/>
      <c r="EX234" s="128"/>
      <c r="EY234" s="128"/>
      <c r="EZ234" s="128"/>
      <c r="FA234" s="128"/>
      <c r="FB234" s="128"/>
      <c r="FC234" s="128"/>
      <c r="FD234" s="128"/>
      <c r="FE234" s="128"/>
      <c r="FF234" s="128"/>
      <c r="FG234" s="128"/>
    </row>
    <row r="235" spans="27:163">
      <c r="EQ235" s="128"/>
      <c r="ER235" s="128"/>
      <c r="ES235" s="128"/>
      <c r="ET235" s="128"/>
      <c r="EU235" s="128"/>
      <c r="EV235" s="128"/>
      <c r="EW235" s="128"/>
      <c r="EX235" s="128"/>
      <c r="EY235" s="128"/>
      <c r="EZ235" s="128"/>
      <c r="FA235" s="128"/>
      <c r="FB235" s="128"/>
      <c r="FC235" s="128"/>
      <c r="FD235" s="128"/>
      <c r="FE235" s="128"/>
      <c r="FF235" s="128"/>
      <c r="FG235" s="128"/>
    </row>
    <row r="236" spans="27:163">
      <c r="EQ236" s="128"/>
      <c r="ER236" s="128"/>
      <c r="ES236" s="128"/>
      <c r="ET236" s="128"/>
      <c r="EU236" s="128"/>
      <c r="EV236" s="128"/>
      <c r="EW236" s="128"/>
      <c r="EX236" s="128"/>
      <c r="EY236" s="128"/>
      <c r="EZ236" s="128"/>
      <c r="FA236" s="128"/>
      <c r="FB236" s="128"/>
      <c r="FC236" s="128"/>
      <c r="FD236" s="128"/>
      <c r="FE236" s="128"/>
      <c r="FF236" s="128"/>
      <c r="FG236" s="128"/>
    </row>
    <row r="237" spans="27:163">
      <c r="EQ237" s="128"/>
      <c r="ER237" s="128"/>
      <c r="ES237" s="128"/>
      <c r="ET237" s="128"/>
      <c r="EU237" s="128"/>
      <c r="EV237" s="128"/>
      <c r="EW237" s="128"/>
      <c r="EX237" s="128"/>
      <c r="EY237" s="128"/>
      <c r="EZ237" s="128"/>
      <c r="FA237" s="128"/>
      <c r="FB237" s="128"/>
      <c r="FC237" s="128"/>
      <c r="FD237" s="128"/>
      <c r="FE237" s="128"/>
      <c r="FF237" s="128"/>
      <c r="FG237" s="128"/>
    </row>
    <row r="238" spans="27:163">
      <c r="EQ238" s="128"/>
      <c r="ER238" s="128"/>
      <c r="ES238" s="128"/>
      <c r="ET238" s="128"/>
      <c r="EU238" s="128"/>
      <c r="EV238" s="128"/>
      <c r="EW238" s="128"/>
      <c r="EX238" s="128"/>
      <c r="EY238" s="128"/>
      <c r="EZ238" s="128"/>
      <c r="FA238" s="128"/>
      <c r="FB238" s="128"/>
      <c r="FC238" s="128"/>
      <c r="FD238" s="128"/>
      <c r="FE238" s="128"/>
      <c r="FF238" s="128"/>
      <c r="FG238" s="128"/>
    </row>
    <row r="239" spans="27:163">
      <c r="EQ239" s="128"/>
      <c r="ER239" s="128"/>
      <c r="ES239" s="128"/>
      <c r="ET239" s="128"/>
      <c r="EU239" s="128"/>
      <c r="EV239" s="128"/>
      <c r="EW239" s="128"/>
      <c r="EX239" s="128"/>
      <c r="EY239" s="128"/>
      <c r="EZ239" s="128"/>
      <c r="FA239" s="128"/>
      <c r="FB239" s="128"/>
      <c r="FC239" s="128"/>
      <c r="FD239" s="128"/>
      <c r="FE239" s="128"/>
      <c r="FF239" s="128"/>
      <c r="FG239" s="128"/>
    </row>
    <row r="240" spans="27:163">
      <c r="EQ240" s="128"/>
      <c r="ER240" s="128"/>
      <c r="ES240" s="128"/>
      <c r="ET240" s="128"/>
      <c r="EU240" s="128"/>
      <c r="EV240" s="128"/>
      <c r="EW240" s="128"/>
      <c r="EX240" s="128"/>
      <c r="EY240" s="128"/>
      <c r="EZ240" s="128"/>
      <c r="FA240" s="128"/>
      <c r="FB240" s="128"/>
      <c r="FC240" s="128"/>
      <c r="FD240" s="128"/>
      <c r="FE240" s="128"/>
      <c r="FF240" s="128"/>
      <c r="FG240" s="128"/>
    </row>
    <row r="241" spans="147:163">
      <c r="EQ241" s="128"/>
      <c r="ER241" s="128"/>
      <c r="ES241" s="128"/>
      <c r="ET241" s="128"/>
      <c r="EU241" s="128"/>
      <c r="EV241" s="128"/>
      <c r="EW241" s="128"/>
      <c r="EX241" s="128"/>
      <c r="EY241" s="128"/>
      <c r="EZ241" s="128"/>
      <c r="FA241" s="128"/>
      <c r="FB241" s="128"/>
      <c r="FC241" s="128"/>
      <c r="FD241" s="128"/>
      <c r="FE241" s="128"/>
      <c r="FF241" s="128"/>
      <c r="FG241" s="128"/>
    </row>
    <row r="242" spans="147:163">
      <c r="EQ242" s="128"/>
      <c r="ER242" s="128"/>
      <c r="ES242" s="128"/>
      <c r="ET242" s="128"/>
      <c r="EU242" s="128"/>
      <c r="EV242" s="128"/>
      <c r="EW242" s="128"/>
      <c r="EX242" s="128"/>
      <c r="EY242" s="128"/>
      <c r="EZ242" s="128"/>
      <c r="FA242" s="128"/>
      <c r="FB242" s="128"/>
      <c r="FC242" s="128"/>
      <c r="FD242" s="128"/>
      <c r="FE242" s="128"/>
      <c r="FF242" s="128"/>
      <c r="FG242" s="128"/>
    </row>
    <row r="243" spans="147:163">
      <c r="EQ243" s="128"/>
      <c r="ER243" s="128"/>
      <c r="ES243" s="128"/>
      <c r="ET243" s="128"/>
      <c r="EU243" s="128"/>
      <c r="EV243" s="128"/>
      <c r="EW243" s="128"/>
      <c r="EX243" s="128"/>
      <c r="EY243" s="128"/>
      <c r="EZ243" s="128"/>
      <c r="FA243" s="128"/>
      <c r="FB243" s="128"/>
      <c r="FC243" s="128"/>
      <c r="FD243" s="128"/>
      <c r="FE243" s="128"/>
      <c r="FF243" s="128"/>
      <c r="FG243" s="128"/>
    </row>
    <row r="244" spans="147:163">
      <c r="EQ244" s="128"/>
      <c r="ER244" s="128"/>
      <c r="ES244" s="128"/>
      <c r="ET244" s="128"/>
      <c r="EU244" s="128"/>
      <c r="EV244" s="128"/>
      <c r="EW244" s="128"/>
      <c r="EX244" s="128"/>
      <c r="EY244" s="128"/>
      <c r="EZ244" s="128"/>
      <c r="FA244" s="128"/>
      <c r="FB244" s="128"/>
      <c r="FC244" s="128"/>
      <c r="FD244" s="128"/>
      <c r="FE244" s="128"/>
      <c r="FF244" s="128"/>
      <c r="FG244" s="128"/>
    </row>
    <row r="245" spans="147:163">
      <c r="EQ245" s="128"/>
      <c r="ER245" s="128"/>
      <c r="ES245" s="128"/>
      <c r="ET245" s="128"/>
      <c r="EU245" s="128"/>
      <c r="EV245" s="128"/>
      <c r="EW245" s="128"/>
      <c r="EX245" s="128"/>
      <c r="EY245" s="128"/>
      <c r="EZ245" s="128"/>
      <c r="FA245" s="128"/>
      <c r="FB245" s="128"/>
      <c r="FC245" s="128"/>
      <c r="FD245" s="128"/>
      <c r="FE245" s="128"/>
      <c r="FF245" s="128"/>
      <c r="FG245" s="128"/>
    </row>
  </sheetData>
  <mergeCells count="1">
    <mergeCell ref="FD3:FW3"/>
  </mergeCells>
  <phoneticPr fontId="57" type="noConversion"/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5" calculatedColumn="1"/>
  </ignoredError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B1:CU182"/>
  <sheetViews>
    <sheetView tabSelected="1" zoomScale="80" zoomScaleNormal="80" workbookViewId="0">
      <pane xSplit="2" ySplit="3" topLeftCell="CG137" activePane="bottomRight" state="frozen"/>
      <selection pane="topRight" activeCell="C1" sqref="C1"/>
      <selection pane="bottomLeft" activeCell="A4" sqref="A4"/>
      <selection pane="bottomRight" activeCell="CU3" sqref="CU3"/>
    </sheetView>
  </sheetViews>
  <sheetFormatPr defaultColWidth="8.81640625" defaultRowHeight="14.5"/>
  <cols>
    <col min="1" max="1" width="1.1796875" customWidth="1"/>
    <col min="2" max="2" width="12" bestFit="1" customWidth="1"/>
    <col min="3" max="3" width="19.453125" bestFit="1" customWidth="1"/>
    <col min="4" max="5" width="20" bestFit="1" customWidth="1"/>
    <col min="6" max="7" width="20.453125" bestFit="1" customWidth="1"/>
    <col min="8" max="8" width="21" bestFit="1" customWidth="1"/>
    <col min="9" max="9" width="20" bestFit="1" customWidth="1"/>
    <col min="10" max="11" width="20.453125" bestFit="1" customWidth="1"/>
    <col min="12" max="12" width="21" bestFit="1" customWidth="1"/>
    <col min="13" max="13" width="20" bestFit="1" customWidth="1"/>
    <col min="14" max="15" width="20.453125" bestFit="1" customWidth="1"/>
    <col min="16" max="16" width="21" bestFit="1" customWidth="1"/>
    <col min="17" max="17" width="19.453125" bestFit="1" customWidth="1"/>
    <col min="18" max="20" width="20.1796875" bestFit="1" customWidth="1"/>
    <col min="21" max="21" width="20" bestFit="1" customWidth="1"/>
    <col min="22" max="23" width="20.453125" bestFit="1" customWidth="1"/>
    <col min="24" max="24" width="21" bestFit="1" customWidth="1"/>
    <col min="25" max="25" width="19.453125" bestFit="1" customWidth="1"/>
    <col min="26" max="26" width="20.1796875" bestFit="1" customWidth="1"/>
    <col min="27" max="27" width="20" bestFit="1" customWidth="1"/>
    <col min="28" max="29" width="20.453125" bestFit="1" customWidth="1"/>
    <col min="30" max="30" width="21" bestFit="1" customWidth="1"/>
    <col min="31" max="31" width="20.453125" bestFit="1" customWidth="1"/>
    <col min="32" max="32" width="21" bestFit="1" customWidth="1"/>
    <col min="33" max="33" width="20.453125" bestFit="1" customWidth="1"/>
    <col min="34" max="34" width="21" bestFit="1" customWidth="1"/>
    <col min="35" max="81" width="21" customWidth="1"/>
    <col min="87" max="90" width="14.453125" bestFit="1" customWidth="1"/>
  </cols>
  <sheetData>
    <row r="1" spans="2:99">
      <c r="C1">
        <v>2074.0800000000004</v>
      </c>
      <c r="D1">
        <v>2111.4899999999998</v>
      </c>
      <c r="E1">
        <v>2073.5</v>
      </c>
      <c r="F1">
        <v>2089.4499999999998</v>
      </c>
      <c r="G1">
        <v>2073.5</v>
      </c>
      <c r="H1">
        <v>2073.5</v>
      </c>
      <c r="I1">
        <v>2153.25</v>
      </c>
      <c r="J1">
        <v>2105.4</v>
      </c>
      <c r="K1">
        <v>2089.4499999999998</v>
      </c>
      <c r="L1">
        <v>2105.4</v>
      </c>
      <c r="M1">
        <v>2038.845</v>
      </c>
      <c r="N1">
        <v>2054.65</v>
      </c>
      <c r="O1">
        <v>2023.04</v>
      </c>
      <c r="P1">
        <v>2212.6999999999998</v>
      </c>
      <c r="Q1">
        <v>1548.8900000000003</v>
      </c>
      <c r="R1">
        <v>1469.8650000000002</v>
      </c>
      <c r="S1">
        <v>1501.4749999999999</v>
      </c>
      <c r="T1">
        <v>1390.84</v>
      </c>
      <c r="U1">
        <v>1991.43</v>
      </c>
      <c r="V1">
        <v>1928.21</v>
      </c>
      <c r="W1">
        <v>1691.1350000000002</v>
      </c>
      <c r="X1">
        <v>1961.85</v>
      </c>
      <c r="Y1">
        <v>2105.4</v>
      </c>
      <c r="Z1">
        <v>2137.3000000000002</v>
      </c>
      <c r="AA1">
        <v>2328.6999999999998</v>
      </c>
      <c r="AB1">
        <v>2312.75</v>
      </c>
      <c r="AC1">
        <v>2089.4500000000003</v>
      </c>
      <c r="AD1">
        <v>2296.7999999999997</v>
      </c>
      <c r="AE1">
        <v>2086.2600000000002</v>
      </c>
      <c r="AF1">
        <v>1991.4300000000003</v>
      </c>
      <c r="AG1">
        <v>1866.15</v>
      </c>
      <c r="AH1">
        <v>2041.6000000000001</v>
      </c>
      <c r="AI1">
        <v>1563.1</v>
      </c>
      <c r="AJ1">
        <v>1563.1</v>
      </c>
      <c r="AK1">
        <v>1387.65</v>
      </c>
      <c r="AL1">
        <v>1403.6</v>
      </c>
      <c r="AM1">
        <v>1499.3</v>
      </c>
      <c r="AN1">
        <v>1531.2</v>
      </c>
      <c r="AO1">
        <v>1499.3</v>
      </c>
      <c r="AP1">
        <v>1499.3</v>
      </c>
      <c r="AQ1">
        <v>1595</v>
      </c>
      <c r="AR1">
        <v>1451.4499999999998</v>
      </c>
      <c r="AS1">
        <v>1403.6</v>
      </c>
      <c r="AT1">
        <v>1579.05</v>
      </c>
      <c r="AU1">
        <v>1595</v>
      </c>
      <c r="AV1">
        <v>542.29999999999995</v>
      </c>
      <c r="AW1">
        <v>1531.2</v>
      </c>
      <c r="AX1">
        <v>1499.3000000000002</v>
      </c>
      <c r="AY1">
        <v>1387.65</v>
      </c>
      <c r="AZ1">
        <v>1403.6</v>
      </c>
      <c r="BA1">
        <v>1499.2999999999997</v>
      </c>
      <c r="BB1">
        <v>1531.1999999999998</v>
      </c>
      <c r="BC1">
        <v>1595</v>
      </c>
      <c r="BD1">
        <v>1371.7</v>
      </c>
      <c r="BE1">
        <v>1403.6000000000001</v>
      </c>
      <c r="BF1">
        <v>1451.4500000000003</v>
      </c>
      <c r="BG1">
        <v>1467.4</v>
      </c>
      <c r="BH1">
        <v>1403.6000000000001</v>
      </c>
      <c r="BI1">
        <v>1355.75</v>
      </c>
      <c r="BJ1">
        <v>1435.4999999999998</v>
      </c>
      <c r="BK1">
        <v>1499.3000000000002</v>
      </c>
      <c r="BL1">
        <v>1467.3999999999999</v>
      </c>
      <c r="BM1">
        <v>1499.3</v>
      </c>
      <c r="BN1">
        <v>1547.15</v>
      </c>
      <c r="BO1">
        <v>2212.7000000000003</v>
      </c>
      <c r="BP1">
        <v>2086.2600000000002</v>
      </c>
      <c r="BQ1">
        <v>2165.2849999999999</v>
      </c>
      <c r="BR1">
        <v>2086.2600000000002</v>
      </c>
      <c r="BS1">
        <v>2070.4549999999999</v>
      </c>
      <c r="BT1">
        <v>1833.3800000000003</v>
      </c>
      <c r="BU1">
        <v>2196.895</v>
      </c>
      <c r="BV1">
        <v>2149.48</v>
      </c>
      <c r="BW1">
        <v>1564.6950000000002</v>
      </c>
      <c r="BX1">
        <v>1232.79</v>
      </c>
      <c r="BY1">
        <v>1438.2549999999999</v>
      </c>
      <c r="BZ1">
        <v>1185.375</v>
      </c>
      <c r="CA1">
        <v>916.69</v>
      </c>
      <c r="CB1">
        <v>853.47</v>
      </c>
      <c r="CC1">
        <v>2023.04</v>
      </c>
      <c r="CD1">
        <v>2054.6500000000005</v>
      </c>
      <c r="CE1">
        <v>1864.99</v>
      </c>
      <c r="CF1">
        <v>2086.2600000000002</v>
      </c>
      <c r="CG1">
        <v>2275.92</v>
      </c>
      <c r="CH1">
        <v>1264.4000000000001</v>
      </c>
      <c r="CI1">
        <v>1232.79</v>
      </c>
      <c r="CJ1">
        <v>1296.01</v>
      </c>
      <c r="CK1">
        <v>1232.79</v>
      </c>
      <c r="CL1">
        <v>1216.9849999999999</v>
      </c>
      <c r="CM1">
        <v>1011.52</v>
      </c>
      <c r="CN1">
        <v>1264.4000000000001</v>
      </c>
      <c r="CO1">
        <v>1264.3999999999999</v>
      </c>
      <c r="CP1">
        <v>1264.4000000000001</v>
      </c>
      <c r="CQ1">
        <v>1991.43</v>
      </c>
      <c r="CR1">
        <v>2070.4549999999999</v>
      </c>
      <c r="CS1">
        <v>1991.4299999999998</v>
      </c>
      <c r="CT1">
        <v>1896.6000000000001</v>
      </c>
    </row>
    <row r="2" spans="2:99">
      <c r="C2">
        <v>8</v>
      </c>
      <c r="D2">
        <f>C2+1</f>
        <v>9</v>
      </c>
      <c r="E2">
        <f t="shared" ref="E2:AI2" si="0">D2+1</f>
        <v>10</v>
      </c>
      <c r="F2">
        <f t="shared" si="0"/>
        <v>11</v>
      </c>
      <c r="G2">
        <f t="shared" si="0"/>
        <v>12</v>
      </c>
      <c r="H2">
        <f t="shared" si="0"/>
        <v>13</v>
      </c>
      <c r="I2">
        <f t="shared" si="0"/>
        <v>14</v>
      </c>
      <c r="J2">
        <f t="shared" si="0"/>
        <v>15</v>
      </c>
      <c r="K2">
        <f t="shared" si="0"/>
        <v>16</v>
      </c>
      <c r="L2">
        <f t="shared" si="0"/>
        <v>17</v>
      </c>
      <c r="M2">
        <f t="shared" si="0"/>
        <v>18</v>
      </c>
      <c r="N2">
        <f t="shared" si="0"/>
        <v>19</v>
      </c>
      <c r="O2">
        <f t="shared" si="0"/>
        <v>20</v>
      </c>
      <c r="P2">
        <f t="shared" si="0"/>
        <v>21</v>
      </c>
      <c r="Q2">
        <f t="shared" si="0"/>
        <v>22</v>
      </c>
      <c r="R2">
        <f t="shared" si="0"/>
        <v>23</v>
      </c>
      <c r="S2">
        <f t="shared" si="0"/>
        <v>24</v>
      </c>
      <c r="T2">
        <f t="shared" si="0"/>
        <v>25</v>
      </c>
      <c r="U2">
        <f t="shared" si="0"/>
        <v>26</v>
      </c>
      <c r="V2">
        <f t="shared" si="0"/>
        <v>27</v>
      </c>
      <c r="W2">
        <f t="shared" si="0"/>
        <v>28</v>
      </c>
      <c r="X2">
        <f t="shared" si="0"/>
        <v>29</v>
      </c>
      <c r="Y2">
        <f t="shared" si="0"/>
        <v>30</v>
      </c>
      <c r="Z2">
        <f t="shared" si="0"/>
        <v>31</v>
      </c>
      <c r="AA2">
        <f t="shared" si="0"/>
        <v>32</v>
      </c>
      <c r="AB2">
        <f t="shared" si="0"/>
        <v>33</v>
      </c>
      <c r="AC2">
        <f t="shared" si="0"/>
        <v>34</v>
      </c>
      <c r="AD2">
        <f t="shared" si="0"/>
        <v>35</v>
      </c>
      <c r="AE2">
        <f t="shared" si="0"/>
        <v>36</v>
      </c>
      <c r="AF2">
        <f t="shared" si="0"/>
        <v>37</v>
      </c>
      <c r="AG2">
        <f t="shared" si="0"/>
        <v>38</v>
      </c>
      <c r="AH2">
        <f t="shared" si="0"/>
        <v>39</v>
      </c>
      <c r="AI2">
        <f t="shared" si="0"/>
        <v>40</v>
      </c>
      <c r="AJ2">
        <f t="shared" ref="AJ2" si="1">AI2+1</f>
        <v>41</v>
      </c>
      <c r="AK2">
        <f t="shared" ref="AK2" si="2">AJ2+1</f>
        <v>42</v>
      </c>
      <c r="AL2">
        <f t="shared" ref="AL2" si="3">AK2+1</f>
        <v>43</v>
      </c>
      <c r="AM2">
        <f t="shared" ref="AM2" si="4">AL2+1</f>
        <v>44</v>
      </c>
      <c r="AN2">
        <f t="shared" ref="AN2" si="5">AM2+1</f>
        <v>45</v>
      </c>
      <c r="AO2">
        <f t="shared" ref="AO2" si="6">AN2+1</f>
        <v>46</v>
      </c>
      <c r="AP2">
        <f t="shared" ref="AP2" si="7">AO2+1</f>
        <v>47</v>
      </c>
      <c r="AQ2">
        <f t="shared" ref="AQ2" si="8">AP2+1</f>
        <v>48</v>
      </c>
      <c r="AR2">
        <f t="shared" ref="AR2" si="9">AQ2+1</f>
        <v>49</v>
      </c>
      <c r="AS2">
        <f t="shared" ref="AS2" si="10">AR2+1</f>
        <v>50</v>
      </c>
      <c r="AT2">
        <f t="shared" ref="AT2" si="11">AS2+1</f>
        <v>51</v>
      </c>
      <c r="AU2">
        <f t="shared" ref="AU2" si="12">AT2+1</f>
        <v>52</v>
      </c>
      <c r="AV2">
        <f t="shared" ref="AV2" si="13">AU2+1</f>
        <v>53</v>
      </c>
      <c r="AW2">
        <f t="shared" ref="AW2" si="14">AV2+1</f>
        <v>54</v>
      </c>
      <c r="AX2">
        <f t="shared" ref="AX2" si="15">AW2+1</f>
        <v>55</v>
      </c>
      <c r="AY2">
        <f t="shared" ref="AY2" si="16">AX2+1</f>
        <v>56</v>
      </c>
      <c r="AZ2">
        <f t="shared" ref="AZ2" si="17">AY2+1</f>
        <v>57</v>
      </c>
      <c r="BA2">
        <f t="shared" ref="BA2" si="18">AZ2+1</f>
        <v>58</v>
      </c>
      <c r="BB2">
        <f t="shared" ref="BB2" si="19">BA2+1</f>
        <v>59</v>
      </c>
      <c r="BC2">
        <f t="shared" ref="BC2" si="20">BB2+1</f>
        <v>60</v>
      </c>
      <c r="BD2">
        <f t="shared" ref="BD2" si="21">BC2+1</f>
        <v>61</v>
      </c>
      <c r="BE2">
        <f t="shared" ref="BE2" si="22">BD2+1</f>
        <v>62</v>
      </c>
      <c r="BF2">
        <f t="shared" ref="BF2" si="23">BE2+1</f>
        <v>63</v>
      </c>
      <c r="BG2">
        <f t="shared" ref="BG2" si="24">BF2+1</f>
        <v>64</v>
      </c>
      <c r="BH2">
        <f t="shared" ref="BH2" si="25">BG2+1</f>
        <v>65</v>
      </c>
      <c r="BI2">
        <f t="shared" ref="BI2" si="26">BH2+1</f>
        <v>66</v>
      </c>
      <c r="BJ2">
        <f t="shared" ref="BJ2" si="27">BI2+1</f>
        <v>67</v>
      </c>
      <c r="BK2">
        <f t="shared" ref="BK2" si="28">BJ2+1</f>
        <v>68</v>
      </c>
      <c r="BL2">
        <f t="shared" ref="BL2" si="29">BK2+1</f>
        <v>69</v>
      </c>
      <c r="BM2">
        <f t="shared" ref="BM2" si="30">BL2+1</f>
        <v>70</v>
      </c>
      <c r="BN2">
        <f t="shared" ref="BN2" si="31">BM2+1</f>
        <v>71</v>
      </c>
      <c r="BO2">
        <f t="shared" ref="BO2" si="32">BN2+1</f>
        <v>72</v>
      </c>
      <c r="BP2">
        <f t="shared" ref="BP2" si="33">BO2+1</f>
        <v>73</v>
      </c>
      <c r="BQ2">
        <f t="shared" ref="BQ2" si="34">BP2+1</f>
        <v>74</v>
      </c>
      <c r="BR2">
        <f t="shared" ref="BR2" si="35">BQ2+1</f>
        <v>75</v>
      </c>
      <c r="BS2">
        <f t="shared" ref="BS2" si="36">BR2+1</f>
        <v>76</v>
      </c>
      <c r="BT2">
        <f t="shared" ref="BT2" si="37">BS2+1</f>
        <v>77</v>
      </c>
      <c r="BU2">
        <f t="shared" ref="BU2" si="38">BT2+1</f>
        <v>78</v>
      </c>
      <c r="BV2">
        <f t="shared" ref="BV2" si="39">BU2+1</f>
        <v>79</v>
      </c>
      <c r="BW2">
        <f t="shared" ref="BW2" si="40">BV2+1</f>
        <v>80</v>
      </c>
      <c r="BX2">
        <f t="shared" ref="BX2" si="41">BW2+1</f>
        <v>81</v>
      </c>
      <c r="BY2">
        <f t="shared" ref="BY2" si="42">BX2+1</f>
        <v>82</v>
      </c>
      <c r="BZ2">
        <f t="shared" ref="BZ2" si="43">BY2+1</f>
        <v>83</v>
      </c>
      <c r="CA2">
        <f t="shared" ref="CA2" si="44">BZ2+1</f>
        <v>84</v>
      </c>
      <c r="CB2">
        <f t="shared" ref="CB2" si="45">CA2+1</f>
        <v>85</v>
      </c>
      <c r="CC2">
        <f t="shared" ref="CC2" si="46">CB2+1</f>
        <v>86</v>
      </c>
      <c r="CD2">
        <f t="shared" ref="CD2" si="47">CC2+1</f>
        <v>87</v>
      </c>
      <c r="CE2">
        <f t="shared" ref="CE2" si="48">CD2+1</f>
        <v>88</v>
      </c>
      <c r="CF2">
        <f t="shared" ref="CF2" si="49">CE2+1</f>
        <v>89</v>
      </c>
      <c r="CG2">
        <f t="shared" ref="CG2" si="50">CF2+1</f>
        <v>90</v>
      </c>
      <c r="CH2">
        <f t="shared" ref="CH2" si="51">CG2+1</f>
        <v>91</v>
      </c>
      <c r="CI2">
        <f t="shared" ref="CI2" si="52">CH2+1</f>
        <v>92</v>
      </c>
      <c r="CJ2">
        <f t="shared" ref="CJ2" si="53">CI2+1</f>
        <v>93</v>
      </c>
      <c r="CK2">
        <f t="shared" ref="CK2" si="54">CJ2+1</f>
        <v>94</v>
      </c>
      <c r="CL2">
        <f t="shared" ref="CL2" si="55">CK2+1</f>
        <v>95</v>
      </c>
      <c r="CM2">
        <f t="shared" ref="CM2" si="56">CL2+1</f>
        <v>96</v>
      </c>
      <c r="CN2">
        <f t="shared" ref="CN2" si="57">CM2+1</f>
        <v>97</v>
      </c>
      <c r="CO2">
        <f t="shared" ref="CO2" si="58">CN2+1</f>
        <v>98</v>
      </c>
      <c r="CP2">
        <f t="shared" ref="CP2" si="59">CO2+1</f>
        <v>99</v>
      </c>
      <c r="CQ2">
        <f t="shared" ref="CQ2" si="60">CP2+1</f>
        <v>100</v>
      </c>
      <c r="CR2">
        <f t="shared" ref="CR2" si="61">CQ2+1</f>
        <v>101</v>
      </c>
      <c r="CS2">
        <f t="shared" ref="CS2" si="62">CR2+1</f>
        <v>102</v>
      </c>
      <c r="CT2">
        <f t="shared" ref="CT2" si="63">CS2+1</f>
        <v>103</v>
      </c>
      <c r="CU2">
        <f t="shared" ref="CU2" si="64">CT2+1</f>
        <v>104</v>
      </c>
    </row>
    <row r="3" spans="2:99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223</v>
      </c>
      <c r="CT3" s="151" t="s">
        <v>224</v>
      </c>
      <c r="CU3" s="151" t="s">
        <v>346</v>
      </c>
    </row>
    <row r="4" spans="2:99">
      <c r="B4" s="164">
        <v>45696</v>
      </c>
      <c r="C4" s="165" t="str">
        <f>IFERROR(VLOOKUP($B4,RD[[#All],[Date]:[IS19_Inv2_M2]],C$2,0)/C$1,"")</f>
        <v/>
      </c>
      <c r="D4" s="165" t="str">
        <f>IFERROR(VLOOKUP($B4,RD[[#All],[Date]:[IS19_Inv2_M2]],D$2,0)/D$1,"")</f>
        <v/>
      </c>
      <c r="E4" s="165" t="str">
        <f>IFERROR(VLOOKUP($B4,RD[[#All],[Date]:[IS19_Inv2_M2]],E$2,0)/E$1,"")</f>
        <v/>
      </c>
      <c r="F4" s="165" t="str">
        <f>IFERROR(VLOOKUP($B4,RD[[#All],[Date]:[IS19_Inv2_M2]],F$2,0)/F$1,"")</f>
        <v/>
      </c>
      <c r="G4" s="165" t="str">
        <f>IFERROR(VLOOKUP($B4,RD[[#All],[Date]:[IS19_Inv2_M2]],G$2,0)/G$1,"")</f>
        <v/>
      </c>
      <c r="H4" s="165" t="str">
        <f>IFERROR(VLOOKUP($B4,RD[[#All],[Date]:[IS19_Inv2_M2]],H$2,0)/H$1,"")</f>
        <v/>
      </c>
      <c r="I4" s="165" t="str">
        <f>IFERROR(VLOOKUP($B4,RD[[#All],[Date]:[IS19_Inv2_M2]],I$2,0)/I$1,"")</f>
        <v/>
      </c>
      <c r="J4" s="165" t="str">
        <f>IFERROR(VLOOKUP($B4,RD[[#All],[Date]:[IS19_Inv2_M2]],J$2,0)/J$1,"")</f>
        <v/>
      </c>
      <c r="K4" s="165" t="str">
        <f>IFERROR(VLOOKUP($B4,RD[[#All],[Date]:[IS19_Inv2_M2]],K$2,0)/K$1,"")</f>
        <v/>
      </c>
      <c r="L4" s="165" t="str">
        <f>IFERROR(VLOOKUP($B4,RD[[#All],[Date]:[IS19_Inv2_M2]],L$2,0)/L$1,"")</f>
        <v/>
      </c>
      <c r="M4" s="165" t="str">
        <f>IFERROR(VLOOKUP($B4,RD[[#All],[Date]:[IS19_Inv2_M2]],M$2,0)/M$1,"")</f>
        <v/>
      </c>
      <c r="N4" s="165" t="str">
        <f>IFERROR(VLOOKUP($B4,RD[[#All],[Date]:[IS19_Inv2_M2]],N$2,0)/N$1,"")</f>
        <v/>
      </c>
      <c r="O4" s="165" t="str">
        <f>IFERROR(VLOOKUP($B4,RD[[#All],[Date]:[IS19_Inv2_M2]],O$2,0)/O$1,"")</f>
        <v/>
      </c>
      <c r="P4" s="165" t="str">
        <f>IFERROR(VLOOKUP($B4,RD[[#All],[Date]:[IS19_Inv2_M2]],P$2,0)/P$1,"")</f>
        <v/>
      </c>
      <c r="Q4" s="165" t="str">
        <f>IFERROR(VLOOKUP($B4,RD[[#All],[Date]:[IS19_Inv2_M2]],Q$2,0)/Q$1,"")</f>
        <v/>
      </c>
      <c r="R4" s="165" t="str">
        <f>IFERROR(VLOOKUP($B4,RD[[#All],[Date]:[IS19_Inv2_M2]],R$2,0)/R$1,"")</f>
        <v/>
      </c>
      <c r="S4" s="165" t="str">
        <f>IFERROR(VLOOKUP($B4,RD[[#All],[Date]:[IS19_Inv2_M2]],S$2,0)/S$1,"")</f>
        <v/>
      </c>
      <c r="T4" s="165" t="str">
        <f>IFERROR(VLOOKUP($B4,RD[[#All],[Date]:[IS19_Inv2_M2]],T$2,0)/T$1,"")</f>
        <v/>
      </c>
      <c r="U4" s="165" t="str">
        <f>IFERROR(VLOOKUP($B4,RD[[#All],[Date]:[IS19_Inv2_M2]],U$2,0)/U$1,"")</f>
        <v/>
      </c>
      <c r="V4" s="165" t="str">
        <f>IFERROR(VLOOKUP($B4,RD[[#All],[Date]:[IS19_Inv2_M2]],V$2,0)/V$1,"")</f>
        <v/>
      </c>
      <c r="W4" s="165" t="str">
        <f>IFERROR(VLOOKUP($B4,RD[[#All],[Date]:[IS19_Inv2_M2]],W$2,0)/W$1,"")</f>
        <v/>
      </c>
      <c r="X4" s="165" t="str">
        <f>IFERROR(VLOOKUP($B4,RD[[#All],[Date]:[IS19_Inv2_M2]],X$2,0)/X$1,"")</f>
        <v/>
      </c>
      <c r="Y4" s="165" t="str">
        <f>IFERROR(VLOOKUP($B4,RD[[#All],[Date]:[IS19_Inv2_M2]],Y$2,0)/Y$1,"")</f>
        <v/>
      </c>
      <c r="Z4" s="165" t="str">
        <f>IFERROR(VLOOKUP($B4,RD[[#All],[Date]:[IS19_Inv2_M2]],Z$2,0)/Z$1,"")</f>
        <v/>
      </c>
      <c r="AA4" s="165" t="str">
        <f>IFERROR(VLOOKUP($B4,RD[[#All],[Date]:[IS19_Inv2_M2]],AA$2,0)/AA$1,"")</f>
        <v/>
      </c>
      <c r="AB4" s="165" t="str">
        <f>IFERROR(VLOOKUP($B4,RD[[#All],[Date]:[IS19_Inv2_M2]],AB$2,0)/AB$1,"")</f>
        <v/>
      </c>
      <c r="AC4" s="165" t="str">
        <f>IFERROR(VLOOKUP($B4,RD[[#All],[Date]:[IS19_Inv2_M2]],AC$2,0)/AC$1,"")</f>
        <v/>
      </c>
      <c r="AD4" s="165" t="str">
        <f>IFERROR(VLOOKUP($B4,RD[[#All],[Date]:[IS19_Inv2_M2]],AD$2,0)/AD$1,"")</f>
        <v/>
      </c>
      <c r="AE4" s="165" t="str">
        <f>IFERROR(VLOOKUP($B4,RD[[#All],[Date]:[IS19_Inv2_M2]],AE$2,0)/AE$1,"")</f>
        <v/>
      </c>
      <c r="AF4" s="165" t="str">
        <f>IFERROR(VLOOKUP($B4,RD[[#All],[Date]:[IS19_Inv2_M2]],AF$2,0)/AF$1,"")</f>
        <v/>
      </c>
      <c r="AG4" s="165" t="str">
        <f>IFERROR(VLOOKUP($B4,RD[[#All],[Date]:[IS19_Inv2_M2]],AG$2,0)/AG$1,"")</f>
        <v/>
      </c>
      <c r="AH4" s="165" t="str">
        <f>IFERROR(VLOOKUP($B4,RD[[#All],[Date]:[IS19_Inv2_M2]],AH$2,0)/AH$1,"")</f>
        <v/>
      </c>
      <c r="AI4" s="165" t="str">
        <f>IFERROR(VLOOKUP($B4,RD[[#All],[Date]:[IS19_Inv2_M2]],AI$2,0)/AI$1,"")</f>
        <v/>
      </c>
      <c r="AJ4" s="165" t="str">
        <f>IFERROR(VLOOKUP($B4,RD[[#All],[Date]:[IS19_Inv2_M2]],AJ$2,0)/AJ$1,"")</f>
        <v/>
      </c>
      <c r="AK4" s="165" t="str">
        <f>IFERROR(VLOOKUP($B4,RD[[#All],[Date]:[IS19_Inv2_M2]],AK$2,0)/AK$1,"")</f>
        <v/>
      </c>
      <c r="AL4" s="165" t="str">
        <f>IFERROR(VLOOKUP($B4,RD[[#All],[Date]:[IS19_Inv2_M2]],AL$2,0)/AL$1,"")</f>
        <v/>
      </c>
      <c r="AM4" s="165" t="str">
        <f>IFERROR(VLOOKUP($B4,RD[[#All],[Date]:[IS19_Inv2_M2]],AM$2,0)/AM$1,"")</f>
        <v/>
      </c>
      <c r="AN4" s="165" t="str">
        <f>IFERROR(VLOOKUP($B4,RD[[#All],[Date]:[IS19_Inv2_M2]],AN$2,0)/AN$1,"")</f>
        <v/>
      </c>
      <c r="AO4" s="165" t="str">
        <f>IFERROR(VLOOKUP($B4,RD[[#All],[Date]:[IS19_Inv2_M2]],AO$2,0)/AO$1,"")</f>
        <v/>
      </c>
      <c r="AP4" s="165" t="str">
        <f>IFERROR(VLOOKUP($B4,RD[[#All],[Date]:[IS19_Inv2_M2]],AP$2,0)/AP$1,"")</f>
        <v/>
      </c>
      <c r="AQ4" s="165" t="str">
        <f>IFERROR(VLOOKUP($B4,RD[[#All],[Date]:[IS19_Inv2_M2]],AQ$2,0)/AQ$1,"")</f>
        <v/>
      </c>
      <c r="AR4" s="165" t="str">
        <f>IFERROR(VLOOKUP($B4,RD[[#All],[Date]:[IS19_Inv2_M2]],AR$2,0)/AR$1,"")</f>
        <v/>
      </c>
      <c r="AS4" s="165" t="str">
        <f>IFERROR(VLOOKUP($B4,RD[[#All],[Date]:[IS19_Inv2_M2]],AS$2,0)/AS$1,"")</f>
        <v/>
      </c>
      <c r="AT4" s="165" t="str">
        <f>IFERROR(VLOOKUP($B4,RD[[#All],[Date]:[IS19_Inv2_M2]],AT$2,0)/AT$1,"")</f>
        <v/>
      </c>
      <c r="AU4" s="165" t="str">
        <f>IFERROR(VLOOKUP($B4,RD[[#All],[Date]:[IS19_Inv2_M2]],AU$2,0)/AU$1,"")</f>
        <v/>
      </c>
      <c r="AV4" s="165" t="str">
        <f>IFERROR(VLOOKUP($B4,RD[[#All],[Date]:[IS19_Inv2_M2]],AV$2,0)/AV$1,"")</f>
        <v/>
      </c>
      <c r="AW4" s="165" t="str">
        <f>IFERROR(VLOOKUP($B4,RD[[#All],[Date]:[IS19_Inv2_M2]],AW$2,0)/AW$1,"")</f>
        <v/>
      </c>
      <c r="AX4" s="165" t="str">
        <f>IFERROR(VLOOKUP($B4,RD[[#All],[Date]:[IS19_Inv2_M2]],AX$2,0)/AX$1,"")</f>
        <v/>
      </c>
      <c r="AY4" s="165" t="str">
        <f>IFERROR(VLOOKUP($B4,RD[[#All],[Date]:[IS19_Inv2_M2]],AY$2,0)/AY$1,"")</f>
        <v/>
      </c>
      <c r="AZ4" s="165" t="str">
        <f>IFERROR(VLOOKUP($B4,RD[[#All],[Date]:[IS19_Inv2_M2]],AZ$2,0)/AZ$1,"")</f>
        <v/>
      </c>
      <c r="BA4" s="165" t="str">
        <f>IFERROR(VLOOKUP($B4,RD[[#All],[Date]:[IS19_Inv2_M2]],BA$2,0)/BA$1,"")</f>
        <v/>
      </c>
      <c r="BB4" s="165" t="str">
        <f>IFERROR(VLOOKUP($B4,RD[[#All],[Date]:[IS19_Inv2_M2]],BB$2,0)/BB$1,"")</f>
        <v/>
      </c>
      <c r="BC4" s="165" t="str">
        <f>IFERROR(VLOOKUP($B4,RD[[#All],[Date]:[IS19_Inv2_M2]],BC$2,0)/BC$1,"")</f>
        <v/>
      </c>
      <c r="BD4" s="165" t="str">
        <f>IFERROR(VLOOKUP($B4,RD[[#All],[Date]:[IS19_Inv2_M2]],BD$2,0)/BD$1,"")</f>
        <v/>
      </c>
      <c r="BE4" s="165" t="str">
        <f>IFERROR(VLOOKUP($B4,RD[[#All],[Date]:[IS19_Inv2_M2]],BE$2,0)/BE$1,"")</f>
        <v/>
      </c>
      <c r="BF4" s="165" t="str">
        <f>IFERROR(VLOOKUP($B4,RD[[#All],[Date]:[IS19_Inv2_M2]],BF$2,0)/BF$1,"")</f>
        <v/>
      </c>
      <c r="BG4" s="165" t="str">
        <f>IFERROR(VLOOKUP($B4,RD[[#All],[Date]:[IS19_Inv2_M2]],BG$2,0)/BG$1,"")</f>
        <v/>
      </c>
      <c r="BH4" s="165" t="str">
        <f>IFERROR(VLOOKUP($B4,RD[[#All],[Date]:[IS19_Inv2_M2]],BH$2,0)/BH$1,"")</f>
        <v/>
      </c>
      <c r="BI4" s="165" t="str">
        <f>IFERROR(VLOOKUP($B4,RD[[#All],[Date]:[IS19_Inv2_M2]],BI$2,0)/BI$1,"")</f>
        <v/>
      </c>
      <c r="BJ4" s="165" t="str">
        <f>IFERROR(VLOOKUP($B4,RD[[#All],[Date]:[IS19_Inv2_M2]],BJ$2,0)/BJ$1,"")</f>
        <v/>
      </c>
      <c r="BK4" s="165" t="str">
        <f>IFERROR(VLOOKUP($B4,RD[[#All],[Date]:[IS19_Inv2_M2]],BK$2,0)/BK$1,"")</f>
        <v/>
      </c>
      <c r="BL4" s="165" t="str">
        <f>IFERROR(VLOOKUP($B4,RD[[#All],[Date]:[IS19_Inv2_M2]],BL$2,0)/BL$1,"")</f>
        <v/>
      </c>
      <c r="BM4" s="165" t="str">
        <f>IFERROR(VLOOKUP($B4,RD[[#All],[Date]:[IS19_Inv2_M2]],BM$2,0)/BM$1,"")</f>
        <v/>
      </c>
      <c r="BN4" s="165" t="str">
        <f>IFERROR(VLOOKUP($B4,RD[[#All],[Date]:[IS19_Inv2_M2]],BN$2,0)/BN$1,"")</f>
        <v/>
      </c>
      <c r="BO4" s="165" t="str">
        <f>IFERROR(VLOOKUP($B4,RD[[#All],[Date]:[IS19_Inv2_M2]],BO$2,0)/BO$1,"")</f>
        <v/>
      </c>
      <c r="BP4" s="165" t="str">
        <f>IFERROR(VLOOKUP($B4,RD[[#All],[Date]:[IS19_Inv2_M2]],BP$2,0)/BP$1,"")</f>
        <v/>
      </c>
      <c r="BQ4" s="165" t="str">
        <f>IFERROR(VLOOKUP($B4,RD[[#All],[Date]:[IS19_Inv2_M2]],BQ$2,0)/BQ$1,"")</f>
        <v/>
      </c>
      <c r="BR4" s="165" t="str">
        <f>IFERROR(VLOOKUP($B4,RD[[#All],[Date]:[IS19_Inv2_M2]],BR$2,0)/BR$1,"")</f>
        <v/>
      </c>
      <c r="BS4" s="165" t="str">
        <f>IFERROR(VLOOKUP($B4,RD[[#All],[Date]:[IS19_Inv2_M2]],BS$2,0)/BS$1,"")</f>
        <v/>
      </c>
      <c r="BT4" s="165" t="str">
        <f>IFERROR(VLOOKUP($B4,RD[[#All],[Date]:[IS19_Inv2_M2]],BT$2,0)/BT$1,"")</f>
        <v/>
      </c>
      <c r="BU4" s="165" t="str">
        <f>IFERROR(VLOOKUP($B4,RD[[#All],[Date]:[IS19_Inv2_M2]],BU$2,0)/BU$1,"")</f>
        <v/>
      </c>
      <c r="BV4" s="165" t="str">
        <f>IFERROR(VLOOKUP($B4,RD[[#All],[Date]:[IS19_Inv2_M2]],BV$2,0)/BV$1,"")</f>
        <v/>
      </c>
      <c r="BW4" s="165" t="str">
        <f>IFERROR(VLOOKUP($B4,RD[[#All],[Date]:[IS19_Inv2_M2]],BW$2,0)/BW$1,"")</f>
        <v/>
      </c>
      <c r="BX4" s="165" t="str">
        <f>IFERROR(VLOOKUP($B4,RD[[#All],[Date]:[IS19_Inv2_M2]],BX$2,0)/BX$1,"")</f>
        <v/>
      </c>
      <c r="BY4" s="165" t="str">
        <f>IFERROR(VLOOKUP($B4,RD[[#All],[Date]:[IS19_Inv2_M2]],BY$2,0)/BY$1,"")</f>
        <v/>
      </c>
      <c r="BZ4" s="165" t="str">
        <f>IFERROR(VLOOKUP($B4,RD[[#All],[Date]:[IS19_Inv2_M2]],BZ$2,0)/BZ$1,"")</f>
        <v/>
      </c>
      <c r="CA4" s="165" t="str">
        <f>IFERROR(VLOOKUP($B4,RD[[#All],[Date]:[IS19_Inv2_M2]],CA$2,0)/CA$1,"")</f>
        <v/>
      </c>
      <c r="CB4" s="165" t="str">
        <f>IFERROR(VLOOKUP($B4,RD[[#All],[Date]:[IS19_Inv2_M2]],CB$2,0)/CB$1,"")</f>
        <v/>
      </c>
      <c r="CC4" s="165" t="str">
        <f>IFERROR(VLOOKUP($B4,RD[[#All],[Date]:[IS19_Inv2_M2]],CC$2,0)/CC$1,"")</f>
        <v/>
      </c>
      <c r="CD4" s="165" t="str">
        <f>IFERROR(VLOOKUP($B4,RD[[#All],[Date]:[IS19_Inv2_M2]],CD$2,0)/CD$1,"")</f>
        <v/>
      </c>
      <c r="CE4" s="165" t="str">
        <f>IFERROR(VLOOKUP($B4,RD[[#All],[Date]:[IS19_Inv2_M2]],CE$2,0)/CE$1,"")</f>
        <v/>
      </c>
      <c r="CF4" s="165" t="str">
        <f>IFERROR(VLOOKUP($B4,RD[[#All],[Date]:[IS19_Inv2_M2]],CF$2,0)/CF$1,"")</f>
        <v/>
      </c>
      <c r="CG4" s="165" t="str">
        <f>IFERROR(VLOOKUP($B4,RD[[#All],[Date]:[IS19_Inv2_M2]],CG$2,0)/CG$1,"")</f>
        <v/>
      </c>
      <c r="CH4" s="165" t="str">
        <f>IFERROR(VLOOKUP($B4,RD[[#All],[Date]:[IS19_Inv2_M2]],CH$2,0)/CH$1,"")</f>
        <v/>
      </c>
      <c r="CI4" s="165" t="str">
        <f>IFERROR(VLOOKUP($B4,RD[[#All],[Date]:[IS19_Inv2_M2]],CI$2,0)/CI$1,"")</f>
        <v/>
      </c>
      <c r="CJ4" s="165" t="str">
        <f>IFERROR(VLOOKUP($B4,RD[[#All],[Date]:[IS19_Inv2_M2]],CJ$2,0)/CJ$1,"")</f>
        <v/>
      </c>
      <c r="CK4" s="165" t="str">
        <f>IFERROR(VLOOKUP($B4,RD[[#All],[Date]:[IS19_Inv2_M2]],CK$2,0)/CK$1,"")</f>
        <v/>
      </c>
      <c r="CL4" s="165" t="str">
        <f>IFERROR(VLOOKUP($B4,RD[[#All],[Date]:[IS19_Inv2_M2]],CL$2,0)/CL$1,"")</f>
        <v/>
      </c>
      <c r="CM4" s="165" t="str">
        <f>IFERROR(VLOOKUP($B4,RD[[#All],[Date]:[IS19_Inv2_M2]],CM$2,0)/CM$1,"")</f>
        <v/>
      </c>
      <c r="CN4" s="165" t="str">
        <f>IFERROR(VLOOKUP($B4,RD[[#All],[Date]:[IS19_Inv2_M2]],CN$2,0)/CN$1,"")</f>
        <v/>
      </c>
      <c r="CO4" s="165" t="str">
        <f>IFERROR(VLOOKUP($B4,RD[[#All],[Date]:[IS19_Inv2_M2]],CO$2,0)/CO$1,"")</f>
        <v/>
      </c>
      <c r="CP4" s="165" t="str">
        <f>IFERROR(VLOOKUP($B4,RD[[#All],[Date]:[IS19_Inv2_M2]],CP$2,0)/CP$1,"")</f>
        <v/>
      </c>
      <c r="CQ4" s="165" t="str">
        <f>IFERROR(VLOOKUP($B4,RD[[#All],[Date]:[IS19_Inv2_M2]],CQ$2,0)/CQ$1,"")</f>
        <v/>
      </c>
      <c r="CR4" s="165" t="str">
        <f>IFERROR(VLOOKUP($B4,RD[[#All],[Date]:[IS19_Inv2_M2]],CR$2,0)/CR$1,"")</f>
        <v/>
      </c>
      <c r="CS4" s="165" t="str">
        <f>IFERROR(VLOOKUP($B4,RD[[#All],[Date]:[IS19_Inv2_M2]],CS$2,0)/CS$1,"")</f>
        <v/>
      </c>
      <c r="CT4" s="165" t="str">
        <f>IFERROR(VLOOKUP($B4,RD[[#All],[Date]:[IS19_Inv2_M2]],CT$2,0)/CT$1,"")</f>
        <v/>
      </c>
      <c r="CU4" s="166" t="str">
        <f>IFERROR(AVERAGEIF(Inv_SY_B[[#This Row],[IS1_Inv1_M1]:[IS19_Inv2_M2]],"&gt;="&amp;0.1,Inv_SY_B[[#This Row],[IS1_Inv1_M1]:[IS19_Inv2_M2]]),"")</f>
        <v/>
      </c>
    </row>
    <row r="5" spans="2:99">
      <c r="B5" s="164">
        <f>B4+1</f>
        <v>45697</v>
      </c>
      <c r="C5" s="165" t="str">
        <f>IFERROR(VLOOKUP($B5,RD[[#All],[Date]:[IS19_Inv2_M2]],C$2,0)/C$1,"")</f>
        <v/>
      </c>
      <c r="D5" s="165" t="str">
        <f>IFERROR(VLOOKUP($B5,RD[[#All],[Date]:[IS19_Inv2_M2]],D$2,0)/D$1,"")</f>
        <v/>
      </c>
      <c r="E5" s="165" t="str">
        <f>IFERROR(VLOOKUP($B5,RD[[#All],[Date]:[IS19_Inv2_M2]],E$2,0)/E$1,"")</f>
        <v/>
      </c>
      <c r="F5" s="165" t="str">
        <f>IFERROR(VLOOKUP($B5,RD[[#All],[Date]:[IS19_Inv2_M2]],F$2,0)/F$1,"")</f>
        <v/>
      </c>
      <c r="G5" s="165" t="str">
        <f>IFERROR(VLOOKUP($B5,RD[[#All],[Date]:[IS19_Inv2_M2]],G$2,0)/G$1,"")</f>
        <v/>
      </c>
      <c r="H5" s="165" t="str">
        <f>IFERROR(VLOOKUP($B5,RD[[#All],[Date]:[IS19_Inv2_M2]],H$2,0)/H$1,"")</f>
        <v/>
      </c>
      <c r="I5" s="165" t="str">
        <f>IFERROR(VLOOKUP($B5,RD[[#All],[Date]:[IS19_Inv2_M2]],I$2,0)/I$1,"")</f>
        <v/>
      </c>
      <c r="J5" s="165" t="str">
        <f>IFERROR(VLOOKUP($B5,RD[[#All],[Date]:[IS19_Inv2_M2]],J$2,0)/J$1,"")</f>
        <v/>
      </c>
      <c r="K5" s="165" t="str">
        <f>IFERROR(VLOOKUP($B5,RD[[#All],[Date]:[IS19_Inv2_M2]],K$2,0)/K$1,"")</f>
        <v/>
      </c>
      <c r="L5" s="165" t="str">
        <f>IFERROR(VLOOKUP($B5,RD[[#All],[Date]:[IS19_Inv2_M2]],L$2,0)/L$1,"")</f>
        <v/>
      </c>
      <c r="M5" s="165" t="str">
        <f>IFERROR(VLOOKUP($B5,RD[[#All],[Date]:[IS19_Inv2_M2]],M$2,0)/M$1,"")</f>
        <v/>
      </c>
      <c r="N5" s="165" t="str">
        <f>IFERROR(VLOOKUP($B5,RD[[#All],[Date]:[IS19_Inv2_M2]],N$2,0)/N$1,"")</f>
        <v/>
      </c>
      <c r="O5" s="165" t="str">
        <f>IFERROR(VLOOKUP($B5,RD[[#All],[Date]:[IS19_Inv2_M2]],O$2,0)/O$1,"")</f>
        <v/>
      </c>
      <c r="P5" s="165" t="str">
        <f>IFERROR(VLOOKUP($B5,RD[[#All],[Date]:[IS19_Inv2_M2]],P$2,0)/P$1,"")</f>
        <v/>
      </c>
      <c r="Q5" s="165" t="str">
        <f>IFERROR(VLOOKUP($B5,RD[[#All],[Date]:[IS19_Inv2_M2]],Q$2,0)/Q$1,"")</f>
        <v/>
      </c>
      <c r="R5" s="165" t="str">
        <f>IFERROR(VLOOKUP($B5,RD[[#All],[Date]:[IS19_Inv2_M2]],R$2,0)/R$1,"")</f>
        <v/>
      </c>
      <c r="S5" s="165" t="str">
        <f>IFERROR(VLOOKUP($B5,RD[[#All],[Date]:[IS19_Inv2_M2]],S$2,0)/S$1,"")</f>
        <v/>
      </c>
      <c r="T5" s="165" t="str">
        <f>IFERROR(VLOOKUP($B5,RD[[#All],[Date]:[IS19_Inv2_M2]],T$2,0)/T$1,"")</f>
        <v/>
      </c>
      <c r="U5" s="165" t="str">
        <f>IFERROR(VLOOKUP($B5,RD[[#All],[Date]:[IS19_Inv2_M2]],U$2,0)/U$1,"")</f>
        <v/>
      </c>
      <c r="V5" s="165" t="str">
        <f>IFERROR(VLOOKUP($B5,RD[[#All],[Date]:[IS19_Inv2_M2]],V$2,0)/V$1,"")</f>
        <v/>
      </c>
      <c r="W5" s="165" t="str">
        <f>IFERROR(VLOOKUP($B5,RD[[#All],[Date]:[IS19_Inv2_M2]],W$2,0)/W$1,"")</f>
        <v/>
      </c>
      <c r="X5" s="165" t="str">
        <f>IFERROR(VLOOKUP($B5,RD[[#All],[Date]:[IS19_Inv2_M2]],X$2,0)/X$1,"")</f>
        <v/>
      </c>
      <c r="Y5" s="165" t="str">
        <f>IFERROR(VLOOKUP($B5,RD[[#All],[Date]:[IS19_Inv2_M2]],Y$2,0)/Y$1,"")</f>
        <v/>
      </c>
      <c r="Z5" s="165" t="str">
        <f>IFERROR(VLOOKUP($B5,RD[[#All],[Date]:[IS19_Inv2_M2]],Z$2,0)/Z$1,"")</f>
        <v/>
      </c>
      <c r="AA5" s="165" t="str">
        <f>IFERROR(VLOOKUP($B5,RD[[#All],[Date]:[IS19_Inv2_M2]],AA$2,0)/AA$1,"")</f>
        <v/>
      </c>
      <c r="AB5" s="165" t="str">
        <f>IFERROR(VLOOKUP($B5,RD[[#All],[Date]:[IS19_Inv2_M2]],AB$2,0)/AB$1,"")</f>
        <v/>
      </c>
      <c r="AC5" s="165" t="str">
        <f>IFERROR(VLOOKUP($B5,RD[[#All],[Date]:[IS19_Inv2_M2]],AC$2,0)/AC$1,"")</f>
        <v/>
      </c>
      <c r="AD5" s="165" t="str">
        <f>IFERROR(VLOOKUP($B5,RD[[#All],[Date]:[IS19_Inv2_M2]],AD$2,0)/AD$1,"")</f>
        <v/>
      </c>
      <c r="AE5" s="165" t="str">
        <f>IFERROR(VLOOKUP($B5,RD[[#All],[Date]:[IS19_Inv2_M2]],AE$2,0)/AE$1,"")</f>
        <v/>
      </c>
      <c r="AF5" s="165" t="str">
        <f>IFERROR(VLOOKUP($B5,RD[[#All],[Date]:[IS19_Inv2_M2]],AF$2,0)/AF$1,"")</f>
        <v/>
      </c>
      <c r="AG5" s="165" t="str">
        <f>IFERROR(VLOOKUP($B5,RD[[#All],[Date]:[IS19_Inv2_M2]],AG$2,0)/AG$1,"")</f>
        <v/>
      </c>
      <c r="AH5" s="165" t="str">
        <f>IFERROR(VLOOKUP($B5,RD[[#All],[Date]:[IS19_Inv2_M2]],AH$2,0)/AH$1,"")</f>
        <v/>
      </c>
      <c r="AI5" s="165" t="str">
        <f>IFERROR(VLOOKUP($B5,RD[[#All],[Date]:[IS19_Inv2_M2]],AI$2,0)/AI$1,"")</f>
        <v/>
      </c>
      <c r="AJ5" s="165" t="str">
        <f>IFERROR(VLOOKUP($B5,RD[[#All],[Date]:[IS19_Inv2_M2]],AJ$2,0)/AJ$1,"")</f>
        <v/>
      </c>
      <c r="AK5" s="165" t="str">
        <f>IFERROR(VLOOKUP($B5,RD[[#All],[Date]:[IS19_Inv2_M2]],AK$2,0)/AK$1,"")</f>
        <v/>
      </c>
      <c r="AL5" s="165" t="str">
        <f>IFERROR(VLOOKUP($B5,RD[[#All],[Date]:[IS19_Inv2_M2]],AL$2,0)/AL$1,"")</f>
        <v/>
      </c>
      <c r="AM5" s="165" t="str">
        <f>IFERROR(VLOOKUP($B5,RD[[#All],[Date]:[IS19_Inv2_M2]],AM$2,0)/AM$1,"")</f>
        <v/>
      </c>
      <c r="AN5" s="165" t="str">
        <f>IFERROR(VLOOKUP($B5,RD[[#All],[Date]:[IS19_Inv2_M2]],AN$2,0)/AN$1,"")</f>
        <v/>
      </c>
      <c r="AO5" s="165" t="str">
        <f>IFERROR(VLOOKUP($B5,RD[[#All],[Date]:[IS19_Inv2_M2]],AO$2,0)/AO$1,"")</f>
        <v/>
      </c>
      <c r="AP5" s="165" t="str">
        <f>IFERROR(VLOOKUP($B5,RD[[#All],[Date]:[IS19_Inv2_M2]],AP$2,0)/AP$1,"")</f>
        <v/>
      </c>
      <c r="AQ5" s="165" t="str">
        <f>IFERROR(VLOOKUP($B5,RD[[#All],[Date]:[IS19_Inv2_M2]],AQ$2,0)/AQ$1,"")</f>
        <v/>
      </c>
      <c r="AR5" s="165" t="str">
        <f>IFERROR(VLOOKUP($B5,RD[[#All],[Date]:[IS19_Inv2_M2]],AR$2,0)/AR$1,"")</f>
        <v/>
      </c>
      <c r="AS5" s="165" t="str">
        <f>IFERROR(VLOOKUP($B5,RD[[#All],[Date]:[IS19_Inv2_M2]],AS$2,0)/AS$1,"")</f>
        <v/>
      </c>
      <c r="AT5" s="165" t="str">
        <f>IFERROR(VLOOKUP($B5,RD[[#All],[Date]:[IS19_Inv2_M2]],AT$2,0)/AT$1,"")</f>
        <v/>
      </c>
      <c r="AU5" s="165" t="str">
        <f>IFERROR(VLOOKUP($B5,RD[[#All],[Date]:[IS19_Inv2_M2]],AU$2,0)/AU$1,"")</f>
        <v/>
      </c>
      <c r="AV5" s="165" t="str">
        <f>IFERROR(VLOOKUP($B5,RD[[#All],[Date]:[IS19_Inv2_M2]],AV$2,0)/AV$1,"")</f>
        <v/>
      </c>
      <c r="AW5" s="165" t="str">
        <f>IFERROR(VLOOKUP($B5,RD[[#All],[Date]:[IS19_Inv2_M2]],AW$2,0)/AW$1,"")</f>
        <v/>
      </c>
      <c r="AX5" s="165" t="str">
        <f>IFERROR(VLOOKUP($B5,RD[[#All],[Date]:[IS19_Inv2_M2]],AX$2,0)/AX$1,"")</f>
        <v/>
      </c>
      <c r="AY5" s="165" t="str">
        <f>IFERROR(VLOOKUP($B5,RD[[#All],[Date]:[IS19_Inv2_M2]],AY$2,0)/AY$1,"")</f>
        <v/>
      </c>
      <c r="AZ5" s="165" t="str">
        <f>IFERROR(VLOOKUP($B5,RD[[#All],[Date]:[IS19_Inv2_M2]],AZ$2,0)/AZ$1,"")</f>
        <v/>
      </c>
      <c r="BA5" s="165" t="str">
        <f>IFERROR(VLOOKUP($B5,RD[[#All],[Date]:[IS19_Inv2_M2]],BA$2,0)/BA$1,"")</f>
        <v/>
      </c>
      <c r="BB5" s="165" t="str">
        <f>IFERROR(VLOOKUP($B5,RD[[#All],[Date]:[IS19_Inv2_M2]],BB$2,0)/BB$1,"")</f>
        <v/>
      </c>
      <c r="BC5" s="165" t="str">
        <f>IFERROR(VLOOKUP($B5,RD[[#All],[Date]:[IS19_Inv2_M2]],BC$2,0)/BC$1,"")</f>
        <v/>
      </c>
      <c r="BD5" s="165" t="str">
        <f>IFERROR(VLOOKUP($B5,RD[[#All],[Date]:[IS19_Inv2_M2]],BD$2,0)/BD$1,"")</f>
        <v/>
      </c>
      <c r="BE5" s="165" t="str">
        <f>IFERROR(VLOOKUP($B5,RD[[#All],[Date]:[IS19_Inv2_M2]],BE$2,0)/BE$1,"")</f>
        <v/>
      </c>
      <c r="BF5" s="165" t="str">
        <f>IFERROR(VLOOKUP($B5,RD[[#All],[Date]:[IS19_Inv2_M2]],BF$2,0)/BF$1,"")</f>
        <v/>
      </c>
      <c r="BG5" s="165" t="str">
        <f>IFERROR(VLOOKUP($B5,RD[[#All],[Date]:[IS19_Inv2_M2]],BG$2,0)/BG$1,"")</f>
        <v/>
      </c>
      <c r="BH5" s="165" t="str">
        <f>IFERROR(VLOOKUP($B5,RD[[#All],[Date]:[IS19_Inv2_M2]],BH$2,0)/BH$1,"")</f>
        <v/>
      </c>
      <c r="BI5" s="165" t="str">
        <f>IFERROR(VLOOKUP($B5,RD[[#All],[Date]:[IS19_Inv2_M2]],BI$2,0)/BI$1,"")</f>
        <v/>
      </c>
      <c r="BJ5" s="165" t="str">
        <f>IFERROR(VLOOKUP($B5,RD[[#All],[Date]:[IS19_Inv2_M2]],BJ$2,0)/BJ$1,"")</f>
        <v/>
      </c>
      <c r="BK5" s="165" t="str">
        <f>IFERROR(VLOOKUP($B5,RD[[#All],[Date]:[IS19_Inv2_M2]],BK$2,0)/BK$1,"")</f>
        <v/>
      </c>
      <c r="BL5" s="165" t="str">
        <f>IFERROR(VLOOKUP($B5,RD[[#All],[Date]:[IS19_Inv2_M2]],BL$2,0)/BL$1,"")</f>
        <v/>
      </c>
      <c r="BM5" s="165" t="str">
        <f>IFERROR(VLOOKUP($B5,RD[[#All],[Date]:[IS19_Inv2_M2]],BM$2,0)/BM$1,"")</f>
        <v/>
      </c>
      <c r="BN5" s="165" t="str">
        <f>IFERROR(VLOOKUP($B5,RD[[#All],[Date]:[IS19_Inv2_M2]],BN$2,0)/BN$1,"")</f>
        <v/>
      </c>
      <c r="BO5" s="165" t="str">
        <f>IFERROR(VLOOKUP($B5,RD[[#All],[Date]:[IS19_Inv2_M2]],BO$2,0)/BO$1,"")</f>
        <v/>
      </c>
      <c r="BP5" s="165" t="str">
        <f>IFERROR(VLOOKUP($B5,RD[[#All],[Date]:[IS19_Inv2_M2]],BP$2,0)/BP$1,"")</f>
        <v/>
      </c>
      <c r="BQ5" s="165" t="str">
        <f>IFERROR(VLOOKUP($B5,RD[[#All],[Date]:[IS19_Inv2_M2]],BQ$2,0)/BQ$1,"")</f>
        <v/>
      </c>
      <c r="BR5" s="165" t="str">
        <f>IFERROR(VLOOKUP($B5,RD[[#All],[Date]:[IS19_Inv2_M2]],BR$2,0)/BR$1,"")</f>
        <v/>
      </c>
      <c r="BS5" s="165" t="str">
        <f>IFERROR(VLOOKUP($B5,RD[[#All],[Date]:[IS19_Inv2_M2]],BS$2,0)/BS$1,"")</f>
        <v/>
      </c>
      <c r="BT5" s="165" t="str">
        <f>IFERROR(VLOOKUP($B5,RD[[#All],[Date]:[IS19_Inv2_M2]],BT$2,0)/BT$1,"")</f>
        <v/>
      </c>
      <c r="BU5" s="165" t="str">
        <f>IFERROR(VLOOKUP($B5,RD[[#All],[Date]:[IS19_Inv2_M2]],BU$2,0)/BU$1,"")</f>
        <v/>
      </c>
      <c r="BV5" s="165" t="str">
        <f>IFERROR(VLOOKUP($B5,RD[[#All],[Date]:[IS19_Inv2_M2]],BV$2,0)/BV$1,"")</f>
        <v/>
      </c>
      <c r="BW5" s="165" t="str">
        <f>IFERROR(VLOOKUP($B5,RD[[#All],[Date]:[IS19_Inv2_M2]],BW$2,0)/BW$1,"")</f>
        <v/>
      </c>
      <c r="BX5" s="165" t="str">
        <f>IFERROR(VLOOKUP($B5,RD[[#All],[Date]:[IS19_Inv2_M2]],BX$2,0)/BX$1,"")</f>
        <v/>
      </c>
      <c r="BY5" s="165" t="str">
        <f>IFERROR(VLOOKUP($B5,RD[[#All],[Date]:[IS19_Inv2_M2]],BY$2,0)/BY$1,"")</f>
        <v/>
      </c>
      <c r="BZ5" s="165" t="str">
        <f>IFERROR(VLOOKUP($B5,RD[[#All],[Date]:[IS19_Inv2_M2]],BZ$2,0)/BZ$1,"")</f>
        <v/>
      </c>
      <c r="CA5" s="165" t="str">
        <f>IFERROR(VLOOKUP($B5,RD[[#All],[Date]:[IS19_Inv2_M2]],CA$2,0)/CA$1,"")</f>
        <v/>
      </c>
      <c r="CB5" s="165" t="str">
        <f>IFERROR(VLOOKUP($B5,RD[[#All],[Date]:[IS19_Inv2_M2]],CB$2,0)/CB$1,"")</f>
        <v/>
      </c>
      <c r="CC5" s="165" t="str">
        <f>IFERROR(VLOOKUP($B5,RD[[#All],[Date]:[IS19_Inv2_M2]],CC$2,0)/CC$1,"")</f>
        <v/>
      </c>
      <c r="CD5" s="165" t="str">
        <f>IFERROR(VLOOKUP($B5,RD[[#All],[Date]:[IS19_Inv2_M2]],CD$2,0)/CD$1,"")</f>
        <v/>
      </c>
      <c r="CE5" s="165" t="str">
        <f>IFERROR(VLOOKUP($B5,RD[[#All],[Date]:[IS19_Inv2_M2]],CE$2,0)/CE$1,"")</f>
        <v/>
      </c>
      <c r="CF5" s="165" t="str">
        <f>IFERROR(VLOOKUP($B5,RD[[#All],[Date]:[IS19_Inv2_M2]],CF$2,0)/CF$1,"")</f>
        <v/>
      </c>
      <c r="CG5" s="165" t="str">
        <f>IFERROR(VLOOKUP($B5,RD[[#All],[Date]:[IS19_Inv2_M2]],CG$2,0)/CG$1,"")</f>
        <v/>
      </c>
      <c r="CH5" s="165" t="str">
        <f>IFERROR(VLOOKUP($B5,RD[[#All],[Date]:[IS19_Inv2_M2]],CH$2,0)/CH$1,"")</f>
        <v/>
      </c>
      <c r="CI5" s="165" t="str">
        <f>IFERROR(VLOOKUP($B5,RD[[#All],[Date]:[IS19_Inv2_M2]],CI$2,0)/CI$1,"")</f>
        <v/>
      </c>
      <c r="CJ5" s="165" t="str">
        <f>IFERROR(VLOOKUP($B5,RD[[#All],[Date]:[IS19_Inv2_M2]],CJ$2,0)/CJ$1,"")</f>
        <v/>
      </c>
      <c r="CK5" s="165" t="str">
        <f>IFERROR(VLOOKUP($B5,RD[[#All],[Date]:[IS19_Inv2_M2]],CK$2,0)/CK$1,"")</f>
        <v/>
      </c>
      <c r="CL5" s="165" t="str">
        <f>IFERROR(VLOOKUP($B5,RD[[#All],[Date]:[IS19_Inv2_M2]],CL$2,0)/CL$1,"")</f>
        <v/>
      </c>
      <c r="CM5" s="165" t="str">
        <f>IFERROR(VLOOKUP($B5,RD[[#All],[Date]:[IS19_Inv2_M2]],CM$2,0)/CM$1,"")</f>
        <v/>
      </c>
      <c r="CN5" s="165" t="str">
        <f>IFERROR(VLOOKUP($B5,RD[[#All],[Date]:[IS19_Inv2_M2]],CN$2,0)/CN$1,"")</f>
        <v/>
      </c>
      <c r="CO5" s="165" t="str">
        <f>IFERROR(VLOOKUP($B5,RD[[#All],[Date]:[IS19_Inv2_M2]],CO$2,0)/CO$1,"")</f>
        <v/>
      </c>
      <c r="CP5" s="165" t="str">
        <f>IFERROR(VLOOKUP($B5,RD[[#All],[Date]:[IS19_Inv2_M2]],CP$2,0)/CP$1,"")</f>
        <v/>
      </c>
      <c r="CQ5" s="165" t="str">
        <f>IFERROR(VLOOKUP($B5,RD[[#All],[Date]:[IS19_Inv2_M2]],CQ$2,0)/CQ$1,"")</f>
        <v/>
      </c>
      <c r="CR5" s="165" t="str">
        <f>IFERROR(VLOOKUP($B5,RD[[#All],[Date]:[IS19_Inv2_M2]],CR$2,0)/CR$1,"")</f>
        <v/>
      </c>
      <c r="CS5" s="165" t="str">
        <f>IFERROR(VLOOKUP($B5,RD[[#All],[Date]:[IS19_Inv2_M2]],CS$2,0)/CS$1,"")</f>
        <v/>
      </c>
      <c r="CT5" s="165" t="str">
        <f>IFERROR(VLOOKUP($B5,RD[[#All],[Date]:[IS19_Inv2_M2]],CT$2,0)/CT$1,"")</f>
        <v/>
      </c>
      <c r="CU5" s="166" t="str">
        <f>IFERROR(AVERAGEIF(Inv_SY_B[[#This Row],[IS1_Inv1_M1]:[IS19_Inv2_M2]],"&gt;="&amp;0.1,Inv_SY_B[[#This Row],[IS1_Inv1_M1]:[IS19_Inv2_M2]]),"")</f>
        <v/>
      </c>
    </row>
    <row r="6" spans="2:99">
      <c r="B6" s="164">
        <f t="shared" ref="B6:B34" si="65">B5+1</f>
        <v>45698</v>
      </c>
      <c r="C6" s="165" t="str">
        <f>IFERROR(VLOOKUP($B6,RD[[#All],[Date]:[IS19_Inv2_M2]],C$2,0)/C$1,"")</f>
        <v/>
      </c>
      <c r="D6" s="165" t="str">
        <f>IFERROR(VLOOKUP($B6,RD[[#All],[Date]:[IS19_Inv2_M2]],D$2,0)/D$1,"")</f>
        <v/>
      </c>
      <c r="E6" s="165" t="str">
        <f>IFERROR(VLOOKUP($B6,RD[[#All],[Date]:[IS19_Inv2_M2]],E$2,0)/E$1,"")</f>
        <v/>
      </c>
      <c r="F6" s="165" t="str">
        <f>IFERROR(VLOOKUP($B6,RD[[#All],[Date]:[IS19_Inv2_M2]],F$2,0)/F$1,"")</f>
        <v/>
      </c>
      <c r="G6" s="165" t="str">
        <f>IFERROR(VLOOKUP($B6,RD[[#All],[Date]:[IS19_Inv2_M2]],G$2,0)/G$1,"")</f>
        <v/>
      </c>
      <c r="H6" s="165" t="str">
        <f>IFERROR(VLOOKUP($B6,RD[[#All],[Date]:[IS19_Inv2_M2]],H$2,0)/H$1,"")</f>
        <v/>
      </c>
      <c r="I6" s="165" t="str">
        <f>IFERROR(VLOOKUP($B6,RD[[#All],[Date]:[IS19_Inv2_M2]],I$2,0)/I$1,"")</f>
        <v/>
      </c>
      <c r="J6" s="165" t="str">
        <f>IFERROR(VLOOKUP($B6,RD[[#All],[Date]:[IS19_Inv2_M2]],J$2,0)/J$1,"")</f>
        <v/>
      </c>
      <c r="K6" s="165" t="str">
        <f>IFERROR(VLOOKUP($B6,RD[[#All],[Date]:[IS19_Inv2_M2]],K$2,0)/K$1,"")</f>
        <v/>
      </c>
      <c r="L6" s="165" t="str">
        <f>IFERROR(VLOOKUP($B6,RD[[#All],[Date]:[IS19_Inv2_M2]],L$2,0)/L$1,"")</f>
        <v/>
      </c>
      <c r="M6" s="165" t="str">
        <f>IFERROR(VLOOKUP($B6,RD[[#All],[Date]:[IS19_Inv2_M2]],M$2,0)/M$1,"")</f>
        <v/>
      </c>
      <c r="N6" s="165" t="str">
        <f>IFERROR(VLOOKUP($B6,RD[[#All],[Date]:[IS19_Inv2_M2]],N$2,0)/N$1,"")</f>
        <v/>
      </c>
      <c r="O6" s="165" t="str">
        <f>IFERROR(VLOOKUP($B6,RD[[#All],[Date]:[IS19_Inv2_M2]],O$2,0)/O$1,"")</f>
        <v/>
      </c>
      <c r="P6" s="165" t="str">
        <f>IFERROR(VLOOKUP($B6,RD[[#All],[Date]:[IS19_Inv2_M2]],P$2,0)/P$1,"")</f>
        <v/>
      </c>
      <c r="Q6" s="165" t="str">
        <f>IFERROR(VLOOKUP($B6,RD[[#All],[Date]:[IS19_Inv2_M2]],Q$2,0)/Q$1,"")</f>
        <v/>
      </c>
      <c r="R6" s="165" t="str">
        <f>IFERROR(VLOOKUP($B6,RD[[#All],[Date]:[IS19_Inv2_M2]],R$2,0)/R$1,"")</f>
        <v/>
      </c>
      <c r="S6" s="165" t="str">
        <f>IFERROR(VLOOKUP($B6,RD[[#All],[Date]:[IS19_Inv2_M2]],S$2,0)/S$1,"")</f>
        <v/>
      </c>
      <c r="T6" s="165" t="str">
        <f>IFERROR(VLOOKUP($B6,RD[[#All],[Date]:[IS19_Inv2_M2]],T$2,0)/T$1,"")</f>
        <v/>
      </c>
      <c r="U6" s="165" t="str">
        <f>IFERROR(VLOOKUP($B6,RD[[#All],[Date]:[IS19_Inv2_M2]],U$2,0)/U$1,"")</f>
        <v/>
      </c>
      <c r="V6" s="165" t="str">
        <f>IFERROR(VLOOKUP($B6,RD[[#All],[Date]:[IS19_Inv2_M2]],V$2,0)/V$1,"")</f>
        <v/>
      </c>
      <c r="W6" s="165" t="str">
        <f>IFERROR(VLOOKUP($B6,RD[[#All],[Date]:[IS19_Inv2_M2]],W$2,0)/W$1,"")</f>
        <v/>
      </c>
      <c r="X6" s="165" t="str">
        <f>IFERROR(VLOOKUP($B6,RD[[#All],[Date]:[IS19_Inv2_M2]],X$2,0)/X$1,"")</f>
        <v/>
      </c>
      <c r="Y6" s="165" t="str">
        <f>IFERROR(VLOOKUP($B6,RD[[#All],[Date]:[IS19_Inv2_M2]],Y$2,0)/Y$1,"")</f>
        <v/>
      </c>
      <c r="Z6" s="165" t="str">
        <f>IFERROR(VLOOKUP($B6,RD[[#All],[Date]:[IS19_Inv2_M2]],Z$2,0)/Z$1,"")</f>
        <v/>
      </c>
      <c r="AA6" s="165" t="str">
        <f>IFERROR(VLOOKUP($B6,RD[[#All],[Date]:[IS19_Inv2_M2]],AA$2,0)/AA$1,"")</f>
        <v/>
      </c>
      <c r="AB6" s="165" t="str">
        <f>IFERROR(VLOOKUP($B6,RD[[#All],[Date]:[IS19_Inv2_M2]],AB$2,0)/AB$1,"")</f>
        <v/>
      </c>
      <c r="AC6" s="165" t="str">
        <f>IFERROR(VLOOKUP($B6,RD[[#All],[Date]:[IS19_Inv2_M2]],AC$2,0)/AC$1,"")</f>
        <v/>
      </c>
      <c r="AD6" s="165" t="str">
        <f>IFERROR(VLOOKUP($B6,RD[[#All],[Date]:[IS19_Inv2_M2]],AD$2,0)/AD$1,"")</f>
        <v/>
      </c>
      <c r="AE6" s="165" t="str">
        <f>IFERROR(VLOOKUP($B6,RD[[#All],[Date]:[IS19_Inv2_M2]],AE$2,0)/AE$1,"")</f>
        <v/>
      </c>
      <c r="AF6" s="165" t="str">
        <f>IFERROR(VLOOKUP($B6,RD[[#All],[Date]:[IS19_Inv2_M2]],AF$2,0)/AF$1,"")</f>
        <v/>
      </c>
      <c r="AG6" s="165" t="str">
        <f>IFERROR(VLOOKUP($B6,RD[[#All],[Date]:[IS19_Inv2_M2]],AG$2,0)/AG$1,"")</f>
        <v/>
      </c>
      <c r="AH6" s="165" t="str">
        <f>IFERROR(VLOOKUP($B6,RD[[#All],[Date]:[IS19_Inv2_M2]],AH$2,0)/AH$1,"")</f>
        <v/>
      </c>
      <c r="AI6" s="165" t="str">
        <f>IFERROR(VLOOKUP($B6,RD[[#All],[Date]:[IS19_Inv2_M2]],AI$2,0)/AI$1,"")</f>
        <v/>
      </c>
      <c r="AJ6" s="165" t="str">
        <f>IFERROR(VLOOKUP($B6,RD[[#All],[Date]:[IS19_Inv2_M2]],AJ$2,0)/AJ$1,"")</f>
        <v/>
      </c>
      <c r="AK6" s="165" t="str">
        <f>IFERROR(VLOOKUP($B6,RD[[#All],[Date]:[IS19_Inv2_M2]],AK$2,0)/AK$1,"")</f>
        <v/>
      </c>
      <c r="AL6" s="165" t="str">
        <f>IFERROR(VLOOKUP($B6,RD[[#All],[Date]:[IS19_Inv2_M2]],AL$2,0)/AL$1,"")</f>
        <v/>
      </c>
      <c r="AM6" s="165" t="str">
        <f>IFERROR(VLOOKUP($B6,RD[[#All],[Date]:[IS19_Inv2_M2]],AM$2,0)/AM$1,"")</f>
        <v/>
      </c>
      <c r="AN6" s="165" t="str">
        <f>IFERROR(VLOOKUP($B6,RD[[#All],[Date]:[IS19_Inv2_M2]],AN$2,0)/AN$1,"")</f>
        <v/>
      </c>
      <c r="AO6" s="165" t="str">
        <f>IFERROR(VLOOKUP($B6,RD[[#All],[Date]:[IS19_Inv2_M2]],AO$2,0)/AO$1,"")</f>
        <v/>
      </c>
      <c r="AP6" s="165" t="str">
        <f>IFERROR(VLOOKUP($B6,RD[[#All],[Date]:[IS19_Inv2_M2]],AP$2,0)/AP$1,"")</f>
        <v/>
      </c>
      <c r="AQ6" s="165" t="str">
        <f>IFERROR(VLOOKUP($B6,RD[[#All],[Date]:[IS19_Inv2_M2]],AQ$2,0)/AQ$1,"")</f>
        <v/>
      </c>
      <c r="AR6" s="165" t="str">
        <f>IFERROR(VLOOKUP($B6,RD[[#All],[Date]:[IS19_Inv2_M2]],AR$2,0)/AR$1,"")</f>
        <v/>
      </c>
      <c r="AS6" s="165" t="str">
        <f>IFERROR(VLOOKUP($B6,RD[[#All],[Date]:[IS19_Inv2_M2]],AS$2,0)/AS$1,"")</f>
        <v/>
      </c>
      <c r="AT6" s="165" t="str">
        <f>IFERROR(VLOOKUP($B6,RD[[#All],[Date]:[IS19_Inv2_M2]],AT$2,0)/AT$1,"")</f>
        <v/>
      </c>
      <c r="AU6" s="165" t="str">
        <f>IFERROR(VLOOKUP($B6,RD[[#All],[Date]:[IS19_Inv2_M2]],AU$2,0)/AU$1,"")</f>
        <v/>
      </c>
      <c r="AV6" s="165" t="str">
        <f>IFERROR(VLOOKUP($B6,RD[[#All],[Date]:[IS19_Inv2_M2]],AV$2,0)/AV$1,"")</f>
        <v/>
      </c>
      <c r="AW6" s="165" t="str">
        <f>IFERROR(VLOOKUP($B6,RD[[#All],[Date]:[IS19_Inv2_M2]],AW$2,0)/AW$1,"")</f>
        <v/>
      </c>
      <c r="AX6" s="165" t="str">
        <f>IFERROR(VLOOKUP($B6,RD[[#All],[Date]:[IS19_Inv2_M2]],AX$2,0)/AX$1,"")</f>
        <v/>
      </c>
      <c r="AY6" s="165" t="str">
        <f>IFERROR(VLOOKUP($B6,RD[[#All],[Date]:[IS19_Inv2_M2]],AY$2,0)/AY$1,"")</f>
        <v/>
      </c>
      <c r="AZ6" s="165" t="str">
        <f>IFERROR(VLOOKUP($B6,RD[[#All],[Date]:[IS19_Inv2_M2]],AZ$2,0)/AZ$1,"")</f>
        <v/>
      </c>
      <c r="BA6" s="165" t="str">
        <f>IFERROR(VLOOKUP($B6,RD[[#All],[Date]:[IS19_Inv2_M2]],BA$2,0)/BA$1,"")</f>
        <v/>
      </c>
      <c r="BB6" s="165" t="str">
        <f>IFERROR(VLOOKUP($B6,RD[[#All],[Date]:[IS19_Inv2_M2]],BB$2,0)/BB$1,"")</f>
        <v/>
      </c>
      <c r="BC6" s="165" t="str">
        <f>IFERROR(VLOOKUP($B6,RD[[#All],[Date]:[IS19_Inv2_M2]],BC$2,0)/BC$1,"")</f>
        <v/>
      </c>
      <c r="BD6" s="165" t="str">
        <f>IFERROR(VLOOKUP($B6,RD[[#All],[Date]:[IS19_Inv2_M2]],BD$2,0)/BD$1,"")</f>
        <v/>
      </c>
      <c r="BE6" s="165" t="str">
        <f>IFERROR(VLOOKUP($B6,RD[[#All],[Date]:[IS19_Inv2_M2]],BE$2,0)/BE$1,"")</f>
        <v/>
      </c>
      <c r="BF6" s="165" t="str">
        <f>IFERROR(VLOOKUP($B6,RD[[#All],[Date]:[IS19_Inv2_M2]],BF$2,0)/BF$1,"")</f>
        <v/>
      </c>
      <c r="BG6" s="165" t="str">
        <f>IFERROR(VLOOKUP($B6,RD[[#All],[Date]:[IS19_Inv2_M2]],BG$2,0)/BG$1,"")</f>
        <v/>
      </c>
      <c r="BH6" s="165" t="str">
        <f>IFERROR(VLOOKUP($B6,RD[[#All],[Date]:[IS19_Inv2_M2]],BH$2,0)/BH$1,"")</f>
        <v/>
      </c>
      <c r="BI6" s="165" t="str">
        <f>IFERROR(VLOOKUP($B6,RD[[#All],[Date]:[IS19_Inv2_M2]],BI$2,0)/BI$1,"")</f>
        <v/>
      </c>
      <c r="BJ6" s="165" t="str">
        <f>IFERROR(VLOOKUP($B6,RD[[#All],[Date]:[IS19_Inv2_M2]],BJ$2,0)/BJ$1,"")</f>
        <v/>
      </c>
      <c r="BK6" s="165" t="str">
        <f>IFERROR(VLOOKUP($B6,RD[[#All],[Date]:[IS19_Inv2_M2]],BK$2,0)/BK$1,"")</f>
        <v/>
      </c>
      <c r="BL6" s="165" t="str">
        <f>IFERROR(VLOOKUP($B6,RD[[#All],[Date]:[IS19_Inv2_M2]],BL$2,0)/BL$1,"")</f>
        <v/>
      </c>
      <c r="BM6" s="165" t="str">
        <f>IFERROR(VLOOKUP($B6,RD[[#All],[Date]:[IS19_Inv2_M2]],BM$2,0)/BM$1,"")</f>
        <v/>
      </c>
      <c r="BN6" s="165" t="str">
        <f>IFERROR(VLOOKUP($B6,RD[[#All],[Date]:[IS19_Inv2_M2]],BN$2,0)/BN$1,"")</f>
        <v/>
      </c>
      <c r="BO6" s="165" t="str">
        <f>IFERROR(VLOOKUP($B6,RD[[#All],[Date]:[IS19_Inv2_M2]],BO$2,0)/BO$1,"")</f>
        <v/>
      </c>
      <c r="BP6" s="165" t="str">
        <f>IFERROR(VLOOKUP($B6,RD[[#All],[Date]:[IS19_Inv2_M2]],BP$2,0)/BP$1,"")</f>
        <v/>
      </c>
      <c r="BQ6" s="165" t="str">
        <f>IFERROR(VLOOKUP($B6,RD[[#All],[Date]:[IS19_Inv2_M2]],BQ$2,0)/BQ$1,"")</f>
        <v/>
      </c>
      <c r="BR6" s="165" t="str">
        <f>IFERROR(VLOOKUP($B6,RD[[#All],[Date]:[IS19_Inv2_M2]],BR$2,0)/BR$1,"")</f>
        <v/>
      </c>
      <c r="BS6" s="165" t="str">
        <f>IFERROR(VLOOKUP($B6,RD[[#All],[Date]:[IS19_Inv2_M2]],BS$2,0)/BS$1,"")</f>
        <v/>
      </c>
      <c r="BT6" s="165" t="str">
        <f>IFERROR(VLOOKUP($B6,RD[[#All],[Date]:[IS19_Inv2_M2]],BT$2,0)/BT$1,"")</f>
        <v/>
      </c>
      <c r="BU6" s="165" t="str">
        <f>IFERROR(VLOOKUP($B6,RD[[#All],[Date]:[IS19_Inv2_M2]],BU$2,0)/BU$1,"")</f>
        <v/>
      </c>
      <c r="BV6" s="165" t="str">
        <f>IFERROR(VLOOKUP($B6,RD[[#All],[Date]:[IS19_Inv2_M2]],BV$2,0)/BV$1,"")</f>
        <v/>
      </c>
      <c r="BW6" s="165" t="str">
        <f>IFERROR(VLOOKUP($B6,RD[[#All],[Date]:[IS19_Inv2_M2]],BW$2,0)/BW$1,"")</f>
        <v/>
      </c>
      <c r="BX6" s="165" t="str">
        <f>IFERROR(VLOOKUP($B6,RD[[#All],[Date]:[IS19_Inv2_M2]],BX$2,0)/BX$1,"")</f>
        <v/>
      </c>
      <c r="BY6" s="165" t="str">
        <f>IFERROR(VLOOKUP($B6,RD[[#All],[Date]:[IS19_Inv2_M2]],BY$2,0)/BY$1,"")</f>
        <v/>
      </c>
      <c r="BZ6" s="165" t="str">
        <f>IFERROR(VLOOKUP($B6,RD[[#All],[Date]:[IS19_Inv2_M2]],BZ$2,0)/BZ$1,"")</f>
        <v/>
      </c>
      <c r="CA6" s="165" t="str">
        <f>IFERROR(VLOOKUP($B6,RD[[#All],[Date]:[IS19_Inv2_M2]],CA$2,0)/CA$1,"")</f>
        <v/>
      </c>
      <c r="CB6" s="165" t="str">
        <f>IFERROR(VLOOKUP($B6,RD[[#All],[Date]:[IS19_Inv2_M2]],CB$2,0)/CB$1,"")</f>
        <v/>
      </c>
      <c r="CC6" s="165" t="str">
        <f>IFERROR(VLOOKUP($B6,RD[[#All],[Date]:[IS19_Inv2_M2]],CC$2,0)/CC$1,"")</f>
        <v/>
      </c>
      <c r="CD6" s="165" t="str">
        <f>IFERROR(VLOOKUP($B6,RD[[#All],[Date]:[IS19_Inv2_M2]],CD$2,0)/CD$1,"")</f>
        <v/>
      </c>
      <c r="CE6" s="165" t="str">
        <f>IFERROR(VLOOKUP($B6,RD[[#All],[Date]:[IS19_Inv2_M2]],CE$2,0)/CE$1,"")</f>
        <v/>
      </c>
      <c r="CF6" s="165" t="str">
        <f>IFERROR(VLOOKUP($B6,RD[[#All],[Date]:[IS19_Inv2_M2]],CF$2,0)/CF$1,"")</f>
        <v/>
      </c>
      <c r="CG6" s="165" t="str">
        <f>IFERROR(VLOOKUP($B6,RD[[#All],[Date]:[IS19_Inv2_M2]],CG$2,0)/CG$1,"")</f>
        <v/>
      </c>
      <c r="CH6" s="165" t="str">
        <f>IFERROR(VLOOKUP($B6,RD[[#All],[Date]:[IS19_Inv2_M2]],CH$2,0)/CH$1,"")</f>
        <v/>
      </c>
      <c r="CI6" s="165" t="str">
        <f>IFERROR(VLOOKUP($B6,RD[[#All],[Date]:[IS19_Inv2_M2]],CI$2,0)/CI$1,"")</f>
        <v/>
      </c>
      <c r="CJ6" s="165" t="str">
        <f>IFERROR(VLOOKUP($B6,RD[[#All],[Date]:[IS19_Inv2_M2]],CJ$2,0)/CJ$1,"")</f>
        <v/>
      </c>
      <c r="CK6" s="165" t="str">
        <f>IFERROR(VLOOKUP($B6,RD[[#All],[Date]:[IS19_Inv2_M2]],CK$2,0)/CK$1,"")</f>
        <v/>
      </c>
      <c r="CL6" s="165" t="str">
        <f>IFERROR(VLOOKUP($B6,RD[[#All],[Date]:[IS19_Inv2_M2]],CL$2,0)/CL$1,"")</f>
        <v/>
      </c>
      <c r="CM6" s="165" t="str">
        <f>IFERROR(VLOOKUP($B6,RD[[#All],[Date]:[IS19_Inv2_M2]],CM$2,0)/CM$1,"")</f>
        <v/>
      </c>
      <c r="CN6" s="165" t="str">
        <f>IFERROR(VLOOKUP($B6,RD[[#All],[Date]:[IS19_Inv2_M2]],CN$2,0)/CN$1,"")</f>
        <v/>
      </c>
      <c r="CO6" s="165" t="str">
        <f>IFERROR(VLOOKUP($B6,RD[[#All],[Date]:[IS19_Inv2_M2]],CO$2,0)/CO$1,"")</f>
        <v/>
      </c>
      <c r="CP6" s="165" t="str">
        <f>IFERROR(VLOOKUP($B6,RD[[#All],[Date]:[IS19_Inv2_M2]],CP$2,0)/CP$1,"")</f>
        <v/>
      </c>
      <c r="CQ6" s="165" t="str">
        <f>IFERROR(VLOOKUP($B6,RD[[#All],[Date]:[IS19_Inv2_M2]],CQ$2,0)/CQ$1,"")</f>
        <v/>
      </c>
      <c r="CR6" s="165" t="str">
        <f>IFERROR(VLOOKUP($B6,RD[[#All],[Date]:[IS19_Inv2_M2]],CR$2,0)/CR$1,"")</f>
        <v/>
      </c>
      <c r="CS6" s="165" t="str">
        <f>IFERROR(VLOOKUP($B6,RD[[#All],[Date]:[IS19_Inv2_M2]],CS$2,0)/CS$1,"")</f>
        <v/>
      </c>
      <c r="CT6" s="165" t="str">
        <f>IFERROR(VLOOKUP($B6,RD[[#All],[Date]:[IS19_Inv2_M2]],CT$2,0)/CT$1,"")</f>
        <v/>
      </c>
      <c r="CU6" s="166" t="str">
        <f>IFERROR(AVERAGEIF(Inv_SY_B[[#This Row],[IS1_Inv1_M1]:[IS19_Inv2_M2]],"&gt;="&amp;0.1,Inv_SY_B[[#This Row],[IS1_Inv1_M1]:[IS19_Inv2_M2]]),"")</f>
        <v/>
      </c>
    </row>
    <row r="7" spans="2:99">
      <c r="B7" s="164">
        <f t="shared" si="65"/>
        <v>45699</v>
      </c>
      <c r="C7" s="165" t="str">
        <f>IFERROR(VLOOKUP($B7,RD[[#All],[Date]:[IS19_Inv2_M2]],C$2,0)/C$1,"")</f>
        <v/>
      </c>
      <c r="D7" s="165" t="str">
        <f>IFERROR(VLOOKUP($B7,RD[[#All],[Date]:[IS19_Inv2_M2]],D$2,0)/D$1,"")</f>
        <v/>
      </c>
      <c r="E7" s="165" t="str">
        <f>IFERROR(VLOOKUP($B7,RD[[#All],[Date]:[IS19_Inv2_M2]],E$2,0)/E$1,"")</f>
        <v/>
      </c>
      <c r="F7" s="165" t="str">
        <f>IFERROR(VLOOKUP($B7,RD[[#All],[Date]:[IS19_Inv2_M2]],F$2,0)/F$1,"")</f>
        <v/>
      </c>
      <c r="G7" s="165" t="str">
        <f>IFERROR(VLOOKUP($B7,RD[[#All],[Date]:[IS19_Inv2_M2]],G$2,0)/G$1,"")</f>
        <v/>
      </c>
      <c r="H7" s="165" t="str">
        <f>IFERROR(VLOOKUP($B7,RD[[#All],[Date]:[IS19_Inv2_M2]],H$2,0)/H$1,"")</f>
        <v/>
      </c>
      <c r="I7" s="165" t="str">
        <f>IFERROR(VLOOKUP($B7,RD[[#All],[Date]:[IS19_Inv2_M2]],I$2,0)/I$1,"")</f>
        <v/>
      </c>
      <c r="J7" s="165" t="str">
        <f>IFERROR(VLOOKUP($B7,RD[[#All],[Date]:[IS19_Inv2_M2]],J$2,0)/J$1,"")</f>
        <v/>
      </c>
      <c r="K7" s="165" t="str">
        <f>IFERROR(VLOOKUP($B7,RD[[#All],[Date]:[IS19_Inv2_M2]],K$2,0)/K$1,"")</f>
        <v/>
      </c>
      <c r="L7" s="165" t="str">
        <f>IFERROR(VLOOKUP($B7,RD[[#All],[Date]:[IS19_Inv2_M2]],L$2,0)/L$1,"")</f>
        <v/>
      </c>
      <c r="M7" s="165" t="str">
        <f>IFERROR(VLOOKUP($B7,RD[[#All],[Date]:[IS19_Inv2_M2]],M$2,0)/M$1,"")</f>
        <v/>
      </c>
      <c r="N7" s="165" t="str">
        <f>IFERROR(VLOOKUP($B7,RD[[#All],[Date]:[IS19_Inv2_M2]],N$2,0)/N$1,"")</f>
        <v/>
      </c>
      <c r="O7" s="165" t="str">
        <f>IFERROR(VLOOKUP($B7,RD[[#All],[Date]:[IS19_Inv2_M2]],O$2,0)/O$1,"")</f>
        <v/>
      </c>
      <c r="P7" s="165" t="str">
        <f>IFERROR(VLOOKUP($B7,RD[[#All],[Date]:[IS19_Inv2_M2]],P$2,0)/P$1,"")</f>
        <v/>
      </c>
      <c r="Q7" s="165" t="str">
        <f>IFERROR(VLOOKUP($B7,RD[[#All],[Date]:[IS19_Inv2_M2]],Q$2,0)/Q$1,"")</f>
        <v/>
      </c>
      <c r="R7" s="165" t="str">
        <f>IFERROR(VLOOKUP($B7,RD[[#All],[Date]:[IS19_Inv2_M2]],R$2,0)/R$1,"")</f>
        <v/>
      </c>
      <c r="S7" s="165" t="str">
        <f>IFERROR(VLOOKUP($B7,RD[[#All],[Date]:[IS19_Inv2_M2]],S$2,0)/S$1,"")</f>
        <v/>
      </c>
      <c r="T7" s="165" t="str">
        <f>IFERROR(VLOOKUP($B7,RD[[#All],[Date]:[IS19_Inv2_M2]],T$2,0)/T$1,"")</f>
        <v/>
      </c>
      <c r="U7" s="165" t="str">
        <f>IFERROR(VLOOKUP($B7,RD[[#All],[Date]:[IS19_Inv2_M2]],U$2,0)/U$1,"")</f>
        <v/>
      </c>
      <c r="V7" s="165" t="str">
        <f>IFERROR(VLOOKUP($B7,RD[[#All],[Date]:[IS19_Inv2_M2]],V$2,0)/V$1,"")</f>
        <v/>
      </c>
      <c r="W7" s="165" t="str">
        <f>IFERROR(VLOOKUP($B7,RD[[#All],[Date]:[IS19_Inv2_M2]],W$2,0)/W$1,"")</f>
        <v/>
      </c>
      <c r="X7" s="165" t="str">
        <f>IFERROR(VLOOKUP($B7,RD[[#All],[Date]:[IS19_Inv2_M2]],X$2,0)/X$1,"")</f>
        <v/>
      </c>
      <c r="Y7" s="165" t="str">
        <f>IFERROR(VLOOKUP($B7,RD[[#All],[Date]:[IS19_Inv2_M2]],Y$2,0)/Y$1,"")</f>
        <v/>
      </c>
      <c r="Z7" s="165" t="str">
        <f>IFERROR(VLOOKUP($B7,RD[[#All],[Date]:[IS19_Inv2_M2]],Z$2,0)/Z$1,"")</f>
        <v/>
      </c>
      <c r="AA7" s="165" t="str">
        <f>IFERROR(VLOOKUP($B7,RD[[#All],[Date]:[IS19_Inv2_M2]],AA$2,0)/AA$1,"")</f>
        <v/>
      </c>
      <c r="AB7" s="165" t="str">
        <f>IFERROR(VLOOKUP($B7,RD[[#All],[Date]:[IS19_Inv2_M2]],AB$2,0)/AB$1,"")</f>
        <v/>
      </c>
      <c r="AC7" s="165" t="str">
        <f>IFERROR(VLOOKUP($B7,RD[[#All],[Date]:[IS19_Inv2_M2]],AC$2,0)/AC$1,"")</f>
        <v/>
      </c>
      <c r="AD7" s="165" t="str">
        <f>IFERROR(VLOOKUP($B7,RD[[#All],[Date]:[IS19_Inv2_M2]],AD$2,0)/AD$1,"")</f>
        <v/>
      </c>
      <c r="AE7" s="165" t="str">
        <f>IFERROR(VLOOKUP($B7,RD[[#All],[Date]:[IS19_Inv2_M2]],AE$2,0)/AE$1,"")</f>
        <v/>
      </c>
      <c r="AF7" s="165" t="str">
        <f>IFERROR(VLOOKUP($B7,RD[[#All],[Date]:[IS19_Inv2_M2]],AF$2,0)/AF$1,"")</f>
        <v/>
      </c>
      <c r="AG7" s="165" t="str">
        <f>IFERROR(VLOOKUP($B7,RD[[#All],[Date]:[IS19_Inv2_M2]],AG$2,0)/AG$1,"")</f>
        <v/>
      </c>
      <c r="AH7" s="165" t="str">
        <f>IFERROR(VLOOKUP($B7,RD[[#All],[Date]:[IS19_Inv2_M2]],AH$2,0)/AH$1,"")</f>
        <v/>
      </c>
      <c r="AI7" s="165" t="str">
        <f>IFERROR(VLOOKUP($B7,RD[[#All],[Date]:[IS19_Inv2_M2]],AI$2,0)/AI$1,"")</f>
        <v/>
      </c>
      <c r="AJ7" s="165" t="str">
        <f>IFERROR(VLOOKUP($B7,RD[[#All],[Date]:[IS19_Inv2_M2]],AJ$2,0)/AJ$1,"")</f>
        <v/>
      </c>
      <c r="AK7" s="165" t="str">
        <f>IFERROR(VLOOKUP($B7,RD[[#All],[Date]:[IS19_Inv2_M2]],AK$2,0)/AK$1,"")</f>
        <v/>
      </c>
      <c r="AL7" s="165" t="str">
        <f>IFERROR(VLOOKUP($B7,RD[[#All],[Date]:[IS19_Inv2_M2]],AL$2,0)/AL$1,"")</f>
        <v/>
      </c>
      <c r="AM7" s="165" t="str">
        <f>IFERROR(VLOOKUP($B7,RD[[#All],[Date]:[IS19_Inv2_M2]],AM$2,0)/AM$1,"")</f>
        <v/>
      </c>
      <c r="AN7" s="165" t="str">
        <f>IFERROR(VLOOKUP($B7,RD[[#All],[Date]:[IS19_Inv2_M2]],AN$2,0)/AN$1,"")</f>
        <v/>
      </c>
      <c r="AO7" s="165" t="str">
        <f>IFERROR(VLOOKUP($B7,RD[[#All],[Date]:[IS19_Inv2_M2]],AO$2,0)/AO$1,"")</f>
        <v/>
      </c>
      <c r="AP7" s="165" t="str">
        <f>IFERROR(VLOOKUP($B7,RD[[#All],[Date]:[IS19_Inv2_M2]],AP$2,0)/AP$1,"")</f>
        <v/>
      </c>
      <c r="AQ7" s="165" t="str">
        <f>IFERROR(VLOOKUP($B7,RD[[#All],[Date]:[IS19_Inv2_M2]],AQ$2,0)/AQ$1,"")</f>
        <v/>
      </c>
      <c r="AR7" s="165" t="str">
        <f>IFERROR(VLOOKUP($B7,RD[[#All],[Date]:[IS19_Inv2_M2]],AR$2,0)/AR$1,"")</f>
        <v/>
      </c>
      <c r="AS7" s="165" t="str">
        <f>IFERROR(VLOOKUP($B7,RD[[#All],[Date]:[IS19_Inv2_M2]],AS$2,0)/AS$1,"")</f>
        <v/>
      </c>
      <c r="AT7" s="165" t="str">
        <f>IFERROR(VLOOKUP($B7,RD[[#All],[Date]:[IS19_Inv2_M2]],AT$2,0)/AT$1,"")</f>
        <v/>
      </c>
      <c r="AU7" s="165" t="str">
        <f>IFERROR(VLOOKUP($B7,RD[[#All],[Date]:[IS19_Inv2_M2]],AU$2,0)/AU$1,"")</f>
        <v/>
      </c>
      <c r="AV7" s="165" t="str">
        <f>IFERROR(VLOOKUP($B7,RD[[#All],[Date]:[IS19_Inv2_M2]],AV$2,0)/AV$1,"")</f>
        <v/>
      </c>
      <c r="AW7" s="165" t="str">
        <f>IFERROR(VLOOKUP($B7,RD[[#All],[Date]:[IS19_Inv2_M2]],AW$2,0)/AW$1,"")</f>
        <v/>
      </c>
      <c r="AX7" s="165" t="str">
        <f>IFERROR(VLOOKUP($B7,RD[[#All],[Date]:[IS19_Inv2_M2]],AX$2,0)/AX$1,"")</f>
        <v/>
      </c>
      <c r="AY7" s="165" t="str">
        <f>IFERROR(VLOOKUP($B7,RD[[#All],[Date]:[IS19_Inv2_M2]],AY$2,0)/AY$1,"")</f>
        <v/>
      </c>
      <c r="AZ7" s="165" t="str">
        <f>IFERROR(VLOOKUP($B7,RD[[#All],[Date]:[IS19_Inv2_M2]],AZ$2,0)/AZ$1,"")</f>
        <v/>
      </c>
      <c r="BA7" s="165" t="str">
        <f>IFERROR(VLOOKUP($B7,RD[[#All],[Date]:[IS19_Inv2_M2]],BA$2,0)/BA$1,"")</f>
        <v/>
      </c>
      <c r="BB7" s="165" t="str">
        <f>IFERROR(VLOOKUP($B7,RD[[#All],[Date]:[IS19_Inv2_M2]],BB$2,0)/BB$1,"")</f>
        <v/>
      </c>
      <c r="BC7" s="165" t="str">
        <f>IFERROR(VLOOKUP($B7,RD[[#All],[Date]:[IS19_Inv2_M2]],BC$2,0)/BC$1,"")</f>
        <v/>
      </c>
      <c r="BD7" s="165" t="str">
        <f>IFERROR(VLOOKUP($B7,RD[[#All],[Date]:[IS19_Inv2_M2]],BD$2,0)/BD$1,"")</f>
        <v/>
      </c>
      <c r="BE7" s="165" t="str">
        <f>IFERROR(VLOOKUP($B7,RD[[#All],[Date]:[IS19_Inv2_M2]],BE$2,0)/BE$1,"")</f>
        <v/>
      </c>
      <c r="BF7" s="165" t="str">
        <f>IFERROR(VLOOKUP($B7,RD[[#All],[Date]:[IS19_Inv2_M2]],BF$2,0)/BF$1,"")</f>
        <v/>
      </c>
      <c r="BG7" s="165" t="str">
        <f>IFERROR(VLOOKUP($B7,RD[[#All],[Date]:[IS19_Inv2_M2]],BG$2,0)/BG$1,"")</f>
        <v/>
      </c>
      <c r="BH7" s="165" t="str">
        <f>IFERROR(VLOOKUP($B7,RD[[#All],[Date]:[IS19_Inv2_M2]],BH$2,0)/BH$1,"")</f>
        <v/>
      </c>
      <c r="BI7" s="165" t="str">
        <f>IFERROR(VLOOKUP($B7,RD[[#All],[Date]:[IS19_Inv2_M2]],BI$2,0)/BI$1,"")</f>
        <v/>
      </c>
      <c r="BJ7" s="165" t="str">
        <f>IFERROR(VLOOKUP($B7,RD[[#All],[Date]:[IS19_Inv2_M2]],BJ$2,0)/BJ$1,"")</f>
        <v/>
      </c>
      <c r="BK7" s="165" t="str">
        <f>IFERROR(VLOOKUP($B7,RD[[#All],[Date]:[IS19_Inv2_M2]],BK$2,0)/BK$1,"")</f>
        <v/>
      </c>
      <c r="BL7" s="165" t="str">
        <f>IFERROR(VLOOKUP($B7,RD[[#All],[Date]:[IS19_Inv2_M2]],BL$2,0)/BL$1,"")</f>
        <v/>
      </c>
      <c r="BM7" s="165" t="str">
        <f>IFERROR(VLOOKUP($B7,RD[[#All],[Date]:[IS19_Inv2_M2]],BM$2,0)/BM$1,"")</f>
        <v/>
      </c>
      <c r="BN7" s="165" t="str">
        <f>IFERROR(VLOOKUP($B7,RD[[#All],[Date]:[IS19_Inv2_M2]],BN$2,0)/BN$1,"")</f>
        <v/>
      </c>
      <c r="BO7" s="165" t="str">
        <f>IFERROR(VLOOKUP($B7,RD[[#All],[Date]:[IS19_Inv2_M2]],BO$2,0)/BO$1,"")</f>
        <v/>
      </c>
      <c r="BP7" s="165" t="str">
        <f>IFERROR(VLOOKUP($B7,RD[[#All],[Date]:[IS19_Inv2_M2]],BP$2,0)/BP$1,"")</f>
        <v/>
      </c>
      <c r="BQ7" s="165" t="str">
        <f>IFERROR(VLOOKUP($B7,RD[[#All],[Date]:[IS19_Inv2_M2]],BQ$2,0)/BQ$1,"")</f>
        <v/>
      </c>
      <c r="BR7" s="165" t="str">
        <f>IFERROR(VLOOKUP($B7,RD[[#All],[Date]:[IS19_Inv2_M2]],BR$2,0)/BR$1,"")</f>
        <v/>
      </c>
      <c r="BS7" s="165" t="str">
        <f>IFERROR(VLOOKUP($B7,RD[[#All],[Date]:[IS19_Inv2_M2]],BS$2,0)/BS$1,"")</f>
        <v/>
      </c>
      <c r="BT7" s="165" t="str">
        <f>IFERROR(VLOOKUP($B7,RD[[#All],[Date]:[IS19_Inv2_M2]],BT$2,0)/BT$1,"")</f>
        <v/>
      </c>
      <c r="BU7" s="165" t="str">
        <f>IFERROR(VLOOKUP($B7,RD[[#All],[Date]:[IS19_Inv2_M2]],BU$2,0)/BU$1,"")</f>
        <v/>
      </c>
      <c r="BV7" s="165" t="str">
        <f>IFERROR(VLOOKUP($B7,RD[[#All],[Date]:[IS19_Inv2_M2]],BV$2,0)/BV$1,"")</f>
        <v/>
      </c>
      <c r="BW7" s="165" t="str">
        <f>IFERROR(VLOOKUP($B7,RD[[#All],[Date]:[IS19_Inv2_M2]],BW$2,0)/BW$1,"")</f>
        <v/>
      </c>
      <c r="BX7" s="165" t="str">
        <f>IFERROR(VLOOKUP($B7,RD[[#All],[Date]:[IS19_Inv2_M2]],BX$2,0)/BX$1,"")</f>
        <v/>
      </c>
      <c r="BY7" s="165" t="str">
        <f>IFERROR(VLOOKUP($B7,RD[[#All],[Date]:[IS19_Inv2_M2]],BY$2,0)/BY$1,"")</f>
        <v/>
      </c>
      <c r="BZ7" s="165" t="str">
        <f>IFERROR(VLOOKUP($B7,RD[[#All],[Date]:[IS19_Inv2_M2]],BZ$2,0)/BZ$1,"")</f>
        <v/>
      </c>
      <c r="CA7" s="165" t="str">
        <f>IFERROR(VLOOKUP($B7,RD[[#All],[Date]:[IS19_Inv2_M2]],CA$2,0)/CA$1,"")</f>
        <v/>
      </c>
      <c r="CB7" s="165" t="str">
        <f>IFERROR(VLOOKUP($B7,RD[[#All],[Date]:[IS19_Inv2_M2]],CB$2,0)/CB$1,"")</f>
        <v/>
      </c>
      <c r="CC7" s="165" t="str">
        <f>IFERROR(VLOOKUP($B7,RD[[#All],[Date]:[IS19_Inv2_M2]],CC$2,0)/CC$1,"")</f>
        <v/>
      </c>
      <c r="CD7" s="165" t="str">
        <f>IFERROR(VLOOKUP($B7,RD[[#All],[Date]:[IS19_Inv2_M2]],CD$2,0)/CD$1,"")</f>
        <v/>
      </c>
      <c r="CE7" s="165" t="str">
        <f>IFERROR(VLOOKUP($B7,RD[[#All],[Date]:[IS19_Inv2_M2]],CE$2,0)/CE$1,"")</f>
        <v/>
      </c>
      <c r="CF7" s="165" t="str">
        <f>IFERROR(VLOOKUP($B7,RD[[#All],[Date]:[IS19_Inv2_M2]],CF$2,0)/CF$1,"")</f>
        <v/>
      </c>
      <c r="CG7" s="165" t="str">
        <f>IFERROR(VLOOKUP($B7,RD[[#All],[Date]:[IS19_Inv2_M2]],CG$2,0)/CG$1,"")</f>
        <v/>
      </c>
      <c r="CH7" s="165" t="str">
        <f>IFERROR(VLOOKUP($B7,RD[[#All],[Date]:[IS19_Inv2_M2]],CH$2,0)/CH$1,"")</f>
        <v/>
      </c>
      <c r="CI7" s="165" t="str">
        <f>IFERROR(VLOOKUP($B7,RD[[#All],[Date]:[IS19_Inv2_M2]],CI$2,0)/CI$1,"")</f>
        <v/>
      </c>
      <c r="CJ7" s="165" t="str">
        <f>IFERROR(VLOOKUP($B7,RD[[#All],[Date]:[IS19_Inv2_M2]],CJ$2,0)/CJ$1,"")</f>
        <v/>
      </c>
      <c r="CK7" s="165" t="str">
        <f>IFERROR(VLOOKUP($B7,RD[[#All],[Date]:[IS19_Inv2_M2]],CK$2,0)/CK$1,"")</f>
        <v/>
      </c>
      <c r="CL7" s="165" t="str">
        <f>IFERROR(VLOOKUP($B7,RD[[#All],[Date]:[IS19_Inv2_M2]],CL$2,0)/CL$1,"")</f>
        <v/>
      </c>
      <c r="CM7" s="165" t="str">
        <f>IFERROR(VLOOKUP($B7,RD[[#All],[Date]:[IS19_Inv2_M2]],CM$2,0)/CM$1,"")</f>
        <v/>
      </c>
      <c r="CN7" s="165" t="str">
        <f>IFERROR(VLOOKUP($B7,RD[[#All],[Date]:[IS19_Inv2_M2]],CN$2,0)/CN$1,"")</f>
        <v/>
      </c>
      <c r="CO7" s="165" t="str">
        <f>IFERROR(VLOOKUP($B7,RD[[#All],[Date]:[IS19_Inv2_M2]],CO$2,0)/CO$1,"")</f>
        <v/>
      </c>
      <c r="CP7" s="165" t="str">
        <f>IFERROR(VLOOKUP($B7,RD[[#All],[Date]:[IS19_Inv2_M2]],CP$2,0)/CP$1,"")</f>
        <v/>
      </c>
      <c r="CQ7" s="165" t="str">
        <f>IFERROR(VLOOKUP($B7,RD[[#All],[Date]:[IS19_Inv2_M2]],CQ$2,0)/CQ$1,"")</f>
        <v/>
      </c>
      <c r="CR7" s="165" t="str">
        <f>IFERROR(VLOOKUP($B7,RD[[#All],[Date]:[IS19_Inv2_M2]],CR$2,0)/CR$1,"")</f>
        <v/>
      </c>
      <c r="CS7" s="165" t="str">
        <f>IFERROR(VLOOKUP($B7,RD[[#All],[Date]:[IS19_Inv2_M2]],CS$2,0)/CS$1,"")</f>
        <v/>
      </c>
      <c r="CT7" s="165" t="str">
        <f>IFERROR(VLOOKUP($B7,RD[[#All],[Date]:[IS19_Inv2_M2]],CT$2,0)/CT$1,"")</f>
        <v/>
      </c>
      <c r="CU7" s="166" t="str">
        <f>IFERROR(AVERAGEIF(Inv_SY_B[[#This Row],[IS1_Inv1_M1]:[IS19_Inv2_M2]],"&gt;="&amp;0.1,Inv_SY_B[[#This Row],[IS1_Inv1_M1]:[IS19_Inv2_M2]]),"")</f>
        <v/>
      </c>
    </row>
    <row r="8" spans="2:99">
      <c r="B8" s="164">
        <f t="shared" si="65"/>
        <v>45700</v>
      </c>
      <c r="C8" s="165" t="str">
        <f>IFERROR(VLOOKUP($B8,RD[[#All],[Date]:[IS19_Inv2_M2]],C$2,0)/C$1,"")</f>
        <v/>
      </c>
      <c r="D8" s="165" t="str">
        <f>IFERROR(VLOOKUP($B8,RD[[#All],[Date]:[IS19_Inv2_M2]],D$2,0)/D$1,"")</f>
        <v/>
      </c>
      <c r="E8" s="165" t="str">
        <f>IFERROR(VLOOKUP($B8,RD[[#All],[Date]:[IS19_Inv2_M2]],E$2,0)/E$1,"")</f>
        <v/>
      </c>
      <c r="F8" s="165" t="str">
        <f>IFERROR(VLOOKUP($B8,RD[[#All],[Date]:[IS19_Inv2_M2]],F$2,0)/F$1,"")</f>
        <v/>
      </c>
      <c r="G8" s="165" t="str">
        <f>IFERROR(VLOOKUP($B8,RD[[#All],[Date]:[IS19_Inv2_M2]],G$2,0)/G$1,"")</f>
        <v/>
      </c>
      <c r="H8" s="165" t="str">
        <f>IFERROR(VLOOKUP($B8,RD[[#All],[Date]:[IS19_Inv2_M2]],H$2,0)/H$1,"")</f>
        <v/>
      </c>
      <c r="I8" s="165" t="str">
        <f>IFERROR(VLOOKUP($B8,RD[[#All],[Date]:[IS19_Inv2_M2]],I$2,0)/I$1,"")</f>
        <v/>
      </c>
      <c r="J8" s="165" t="str">
        <f>IFERROR(VLOOKUP($B8,RD[[#All],[Date]:[IS19_Inv2_M2]],J$2,0)/J$1,"")</f>
        <v/>
      </c>
      <c r="K8" s="165" t="str">
        <f>IFERROR(VLOOKUP($B8,RD[[#All],[Date]:[IS19_Inv2_M2]],K$2,0)/K$1,"")</f>
        <v/>
      </c>
      <c r="L8" s="165" t="str">
        <f>IFERROR(VLOOKUP($B8,RD[[#All],[Date]:[IS19_Inv2_M2]],L$2,0)/L$1,"")</f>
        <v/>
      </c>
      <c r="M8" s="165" t="str">
        <f>IFERROR(VLOOKUP($B8,RD[[#All],[Date]:[IS19_Inv2_M2]],M$2,0)/M$1,"")</f>
        <v/>
      </c>
      <c r="N8" s="165" t="str">
        <f>IFERROR(VLOOKUP($B8,RD[[#All],[Date]:[IS19_Inv2_M2]],N$2,0)/N$1,"")</f>
        <v/>
      </c>
      <c r="O8" s="165" t="str">
        <f>IFERROR(VLOOKUP($B8,RD[[#All],[Date]:[IS19_Inv2_M2]],O$2,0)/O$1,"")</f>
        <v/>
      </c>
      <c r="P8" s="165" t="str">
        <f>IFERROR(VLOOKUP($B8,RD[[#All],[Date]:[IS19_Inv2_M2]],P$2,0)/P$1,"")</f>
        <v/>
      </c>
      <c r="Q8" s="165" t="str">
        <f>IFERROR(VLOOKUP($B8,RD[[#All],[Date]:[IS19_Inv2_M2]],Q$2,0)/Q$1,"")</f>
        <v/>
      </c>
      <c r="R8" s="165" t="str">
        <f>IFERROR(VLOOKUP($B8,RD[[#All],[Date]:[IS19_Inv2_M2]],R$2,0)/R$1,"")</f>
        <v/>
      </c>
      <c r="S8" s="165" t="str">
        <f>IFERROR(VLOOKUP($B8,RD[[#All],[Date]:[IS19_Inv2_M2]],S$2,0)/S$1,"")</f>
        <v/>
      </c>
      <c r="T8" s="165" t="str">
        <f>IFERROR(VLOOKUP($B8,RD[[#All],[Date]:[IS19_Inv2_M2]],T$2,0)/T$1,"")</f>
        <v/>
      </c>
      <c r="U8" s="165" t="str">
        <f>IFERROR(VLOOKUP($B8,RD[[#All],[Date]:[IS19_Inv2_M2]],U$2,0)/U$1,"")</f>
        <v/>
      </c>
      <c r="V8" s="165" t="str">
        <f>IFERROR(VLOOKUP($B8,RD[[#All],[Date]:[IS19_Inv2_M2]],V$2,0)/V$1,"")</f>
        <v/>
      </c>
      <c r="W8" s="165" t="str">
        <f>IFERROR(VLOOKUP($B8,RD[[#All],[Date]:[IS19_Inv2_M2]],W$2,0)/W$1,"")</f>
        <v/>
      </c>
      <c r="X8" s="165" t="str">
        <f>IFERROR(VLOOKUP($B8,RD[[#All],[Date]:[IS19_Inv2_M2]],X$2,0)/X$1,"")</f>
        <v/>
      </c>
      <c r="Y8" s="165" t="str">
        <f>IFERROR(VLOOKUP($B8,RD[[#All],[Date]:[IS19_Inv2_M2]],Y$2,0)/Y$1,"")</f>
        <v/>
      </c>
      <c r="Z8" s="165" t="str">
        <f>IFERROR(VLOOKUP($B8,RD[[#All],[Date]:[IS19_Inv2_M2]],Z$2,0)/Z$1,"")</f>
        <v/>
      </c>
      <c r="AA8" s="165" t="str">
        <f>IFERROR(VLOOKUP($B8,RD[[#All],[Date]:[IS19_Inv2_M2]],AA$2,0)/AA$1,"")</f>
        <v/>
      </c>
      <c r="AB8" s="165" t="str">
        <f>IFERROR(VLOOKUP($B8,RD[[#All],[Date]:[IS19_Inv2_M2]],AB$2,0)/AB$1,"")</f>
        <v/>
      </c>
      <c r="AC8" s="165" t="str">
        <f>IFERROR(VLOOKUP($B8,RD[[#All],[Date]:[IS19_Inv2_M2]],AC$2,0)/AC$1,"")</f>
        <v/>
      </c>
      <c r="AD8" s="165" t="str">
        <f>IFERROR(VLOOKUP($B8,RD[[#All],[Date]:[IS19_Inv2_M2]],AD$2,0)/AD$1,"")</f>
        <v/>
      </c>
      <c r="AE8" s="165" t="str">
        <f>IFERROR(VLOOKUP($B8,RD[[#All],[Date]:[IS19_Inv2_M2]],AE$2,0)/AE$1,"")</f>
        <v/>
      </c>
      <c r="AF8" s="165" t="str">
        <f>IFERROR(VLOOKUP($B8,RD[[#All],[Date]:[IS19_Inv2_M2]],AF$2,0)/AF$1,"")</f>
        <v/>
      </c>
      <c r="AG8" s="165" t="str">
        <f>IFERROR(VLOOKUP($B8,RD[[#All],[Date]:[IS19_Inv2_M2]],AG$2,0)/AG$1,"")</f>
        <v/>
      </c>
      <c r="AH8" s="165" t="str">
        <f>IFERROR(VLOOKUP($B8,RD[[#All],[Date]:[IS19_Inv2_M2]],AH$2,0)/AH$1,"")</f>
        <v/>
      </c>
      <c r="AI8" s="165" t="str">
        <f>IFERROR(VLOOKUP($B8,RD[[#All],[Date]:[IS19_Inv2_M2]],AI$2,0)/AI$1,"")</f>
        <v/>
      </c>
      <c r="AJ8" s="165" t="str">
        <f>IFERROR(VLOOKUP($B8,RD[[#All],[Date]:[IS19_Inv2_M2]],AJ$2,0)/AJ$1,"")</f>
        <v/>
      </c>
      <c r="AK8" s="165" t="str">
        <f>IFERROR(VLOOKUP($B8,RD[[#All],[Date]:[IS19_Inv2_M2]],AK$2,0)/AK$1,"")</f>
        <v/>
      </c>
      <c r="AL8" s="165" t="str">
        <f>IFERROR(VLOOKUP($B8,RD[[#All],[Date]:[IS19_Inv2_M2]],AL$2,0)/AL$1,"")</f>
        <v/>
      </c>
      <c r="AM8" s="165" t="str">
        <f>IFERROR(VLOOKUP($B8,RD[[#All],[Date]:[IS19_Inv2_M2]],AM$2,0)/AM$1,"")</f>
        <v/>
      </c>
      <c r="AN8" s="165" t="str">
        <f>IFERROR(VLOOKUP($B8,RD[[#All],[Date]:[IS19_Inv2_M2]],AN$2,0)/AN$1,"")</f>
        <v/>
      </c>
      <c r="AO8" s="165" t="str">
        <f>IFERROR(VLOOKUP($B8,RD[[#All],[Date]:[IS19_Inv2_M2]],AO$2,0)/AO$1,"")</f>
        <v/>
      </c>
      <c r="AP8" s="165" t="str">
        <f>IFERROR(VLOOKUP($B8,RD[[#All],[Date]:[IS19_Inv2_M2]],AP$2,0)/AP$1,"")</f>
        <v/>
      </c>
      <c r="AQ8" s="165" t="str">
        <f>IFERROR(VLOOKUP($B8,RD[[#All],[Date]:[IS19_Inv2_M2]],AQ$2,0)/AQ$1,"")</f>
        <v/>
      </c>
      <c r="AR8" s="165" t="str">
        <f>IFERROR(VLOOKUP($B8,RD[[#All],[Date]:[IS19_Inv2_M2]],AR$2,0)/AR$1,"")</f>
        <v/>
      </c>
      <c r="AS8" s="165" t="str">
        <f>IFERROR(VLOOKUP($B8,RD[[#All],[Date]:[IS19_Inv2_M2]],AS$2,0)/AS$1,"")</f>
        <v/>
      </c>
      <c r="AT8" s="165" t="str">
        <f>IFERROR(VLOOKUP($B8,RD[[#All],[Date]:[IS19_Inv2_M2]],AT$2,0)/AT$1,"")</f>
        <v/>
      </c>
      <c r="AU8" s="165" t="str">
        <f>IFERROR(VLOOKUP($B8,RD[[#All],[Date]:[IS19_Inv2_M2]],AU$2,0)/AU$1,"")</f>
        <v/>
      </c>
      <c r="AV8" s="165" t="str">
        <f>IFERROR(VLOOKUP($B8,RD[[#All],[Date]:[IS19_Inv2_M2]],AV$2,0)/AV$1,"")</f>
        <v/>
      </c>
      <c r="AW8" s="165" t="str">
        <f>IFERROR(VLOOKUP($B8,RD[[#All],[Date]:[IS19_Inv2_M2]],AW$2,0)/AW$1,"")</f>
        <v/>
      </c>
      <c r="AX8" s="165" t="str">
        <f>IFERROR(VLOOKUP($B8,RD[[#All],[Date]:[IS19_Inv2_M2]],AX$2,0)/AX$1,"")</f>
        <v/>
      </c>
      <c r="AY8" s="165" t="str">
        <f>IFERROR(VLOOKUP($B8,RD[[#All],[Date]:[IS19_Inv2_M2]],AY$2,0)/AY$1,"")</f>
        <v/>
      </c>
      <c r="AZ8" s="165" t="str">
        <f>IFERROR(VLOOKUP($B8,RD[[#All],[Date]:[IS19_Inv2_M2]],AZ$2,0)/AZ$1,"")</f>
        <v/>
      </c>
      <c r="BA8" s="165" t="str">
        <f>IFERROR(VLOOKUP($B8,RD[[#All],[Date]:[IS19_Inv2_M2]],BA$2,0)/BA$1,"")</f>
        <v/>
      </c>
      <c r="BB8" s="165" t="str">
        <f>IFERROR(VLOOKUP($B8,RD[[#All],[Date]:[IS19_Inv2_M2]],BB$2,0)/BB$1,"")</f>
        <v/>
      </c>
      <c r="BC8" s="165" t="str">
        <f>IFERROR(VLOOKUP($B8,RD[[#All],[Date]:[IS19_Inv2_M2]],BC$2,0)/BC$1,"")</f>
        <v/>
      </c>
      <c r="BD8" s="165" t="str">
        <f>IFERROR(VLOOKUP($B8,RD[[#All],[Date]:[IS19_Inv2_M2]],BD$2,0)/BD$1,"")</f>
        <v/>
      </c>
      <c r="BE8" s="165" t="str">
        <f>IFERROR(VLOOKUP($B8,RD[[#All],[Date]:[IS19_Inv2_M2]],BE$2,0)/BE$1,"")</f>
        <v/>
      </c>
      <c r="BF8" s="165" t="str">
        <f>IFERROR(VLOOKUP($B8,RD[[#All],[Date]:[IS19_Inv2_M2]],BF$2,0)/BF$1,"")</f>
        <v/>
      </c>
      <c r="BG8" s="165" t="str">
        <f>IFERROR(VLOOKUP($B8,RD[[#All],[Date]:[IS19_Inv2_M2]],BG$2,0)/BG$1,"")</f>
        <v/>
      </c>
      <c r="BH8" s="165" t="str">
        <f>IFERROR(VLOOKUP($B8,RD[[#All],[Date]:[IS19_Inv2_M2]],BH$2,0)/BH$1,"")</f>
        <v/>
      </c>
      <c r="BI8" s="165" t="str">
        <f>IFERROR(VLOOKUP($B8,RD[[#All],[Date]:[IS19_Inv2_M2]],BI$2,0)/BI$1,"")</f>
        <v/>
      </c>
      <c r="BJ8" s="165" t="str">
        <f>IFERROR(VLOOKUP($B8,RD[[#All],[Date]:[IS19_Inv2_M2]],BJ$2,0)/BJ$1,"")</f>
        <v/>
      </c>
      <c r="BK8" s="165" t="str">
        <f>IFERROR(VLOOKUP($B8,RD[[#All],[Date]:[IS19_Inv2_M2]],BK$2,0)/BK$1,"")</f>
        <v/>
      </c>
      <c r="BL8" s="165" t="str">
        <f>IFERROR(VLOOKUP($B8,RD[[#All],[Date]:[IS19_Inv2_M2]],BL$2,0)/BL$1,"")</f>
        <v/>
      </c>
      <c r="BM8" s="165" t="str">
        <f>IFERROR(VLOOKUP($B8,RD[[#All],[Date]:[IS19_Inv2_M2]],BM$2,0)/BM$1,"")</f>
        <v/>
      </c>
      <c r="BN8" s="165" t="str">
        <f>IFERROR(VLOOKUP($B8,RD[[#All],[Date]:[IS19_Inv2_M2]],BN$2,0)/BN$1,"")</f>
        <v/>
      </c>
      <c r="BO8" s="165" t="str">
        <f>IFERROR(VLOOKUP($B8,RD[[#All],[Date]:[IS19_Inv2_M2]],BO$2,0)/BO$1,"")</f>
        <v/>
      </c>
      <c r="BP8" s="165" t="str">
        <f>IFERROR(VLOOKUP($B8,RD[[#All],[Date]:[IS19_Inv2_M2]],BP$2,0)/BP$1,"")</f>
        <v/>
      </c>
      <c r="BQ8" s="165" t="str">
        <f>IFERROR(VLOOKUP($B8,RD[[#All],[Date]:[IS19_Inv2_M2]],BQ$2,0)/BQ$1,"")</f>
        <v/>
      </c>
      <c r="BR8" s="165" t="str">
        <f>IFERROR(VLOOKUP($B8,RD[[#All],[Date]:[IS19_Inv2_M2]],BR$2,0)/BR$1,"")</f>
        <v/>
      </c>
      <c r="BS8" s="165" t="str">
        <f>IFERROR(VLOOKUP($B8,RD[[#All],[Date]:[IS19_Inv2_M2]],BS$2,0)/BS$1,"")</f>
        <v/>
      </c>
      <c r="BT8" s="165" t="str">
        <f>IFERROR(VLOOKUP($B8,RD[[#All],[Date]:[IS19_Inv2_M2]],BT$2,0)/BT$1,"")</f>
        <v/>
      </c>
      <c r="BU8" s="165" t="str">
        <f>IFERROR(VLOOKUP($B8,RD[[#All],[Date]:[IS19_Inv2_M2]],BU$2,0)/BU$1,"")</f>
        <v/>
      </c>
      <c r="BV8" s="165" t="str">
        <f>IFERROR(VLOOKUP($B8,RD[[#All],[Date]:[IS19_Inv2_M2]],BV$2,0)/BV$1,"")</f>
        <v/>
      </c>
      <c r="BW8" s="165" t="str">
        <f>IFERROR(VLOOKUP($B8,RD[[#All],[Date]:[IS19_Inv2_M2]],BW$2,0)/BW$1,"")</f>
        <v/>
      </c>
      <c r="BX8" s="165" t="str">
        <f>IFERROR(VLOOKUP($B8,RD[[#All],[Date]:[IS19_Inv2_M2]],BX$2,0)/BX$1,"")</f>
        <v/>
      </c>
      <c r="BY8" s="165" t="str">
        <f>IFERROR(VLOOKUP($B8,RD[[#All],[Date]:[IS19_Inv2_M2]],BY$2,0)/BY$1,"")</f>
        <v/>
      </c>
      <c r="BZ8" s="165" t="str">
        <f>IFERROR(VLOOKUP($B8,RD[[#All],[Date]:[IS19_Inv2_M2]],BZ$2,0)/BZ$1,"")</f>
        <v/>
      </c>
      <c r="CA8" s="165" t="str">
        <f>IFERROR(VLOOKUP($B8,RD[[#All],[Date]:[IS19_Inv2_M2]],CA$2,0)/CA$1,"")</f>
        <v/>
      </c>
      <c r="CB8" s="165" t="str">
        <f>IFERROR(VLOOKUP($B8,RD[[#All],[Date]:[IS19_Inv2_M2]],CB$2,0)/CB$1,"")</f>
        <v/>
      </c>
      <c r="CC8" s="165" t="str">
        <f>IFERROR(VLOOKUP($B8,RD[[#All],[Date]:[IS19_Inv2_M2]],CC$2,0)/CC$1,"")</f>
        <v/>
      </c>
      <c r="CD8" s="165" t="str">
        <f>IFERROR(VLOOKUP($B8,RD[[#All],[Date]:[IS19_Inv2_M2]],CD$2,0)/CD$1,"")</f>
        <v/>
      </c>
      <c r="CE8" s="165" t="str">
        <f>IFERROR(VLOOKUP($B8,RD[[#All],[Date]:[IS19_Inv2_M2]],CE$2,0)/CE$1,"")</f>
        <v/>
      </c>
      <c r="CF8" s="165" t="str">
        <f>IFERROR(VLOOKUP($B8,RD[[#All],[Date]:[IS19_Inv2_M2]],CF$2,0)/CF$1,"")</f>
        <v/>
      </c>
      <c r="CG8" s="165" t="str">
        <f>IFERROR(VLOOKUP($B8,RD[[#All],[Date]:[IS19_Inv2_M2]],CG$2,0)/CG$1,"")</f>
        <v/>
      </c>
      <c r="CH8" s="165" t="str">
        <f>IFERROR(VLOOKUP($B8,RD[[#All],[Date]:[IS19_Inv2_M2]],CH$2,0)/CH$1,"")</f>
        <v/>
      </c>
      <c r="CI8" s="165" t="str">
        <f>IFERROR(VLOOKUP($B8,RD[[#All],[Date]:[IS19_Inv2_M2]],CI$2,0)/CI$1,"")</f>
        <v/>
      </c>
      <c r="CJ8" s="165" t="str">
        <f>IFERROR(VLOOKUP($B8,RD[[#All],[Date]:[IS19_Inv2_M2]],CJ$2,0)/CJ$1,"")</f>
        <v/>
      </c>
      <c r="CK8" s="165" t="str">
        <f>IFERROR(VLOOKUP($B8,RD[[#All],[Date]:[IS19_Inv2_M2]],CK$2,0)/CK$1,"")</f>
        <v/>
      </c>
      <c r="CL8" s="165" t="str">
        <f>IFERROR(VLOOKUP($B8,RD[[#All],[Date]:[IS19_Inv2_M2]],CL$2,0)/CL$1,"")</f>
        <v/>
      </c>
      <c r="CM8" s="165" t="str">
        <f>IFERROR(VLOOKUP($B8,RD[[#All],[Date]:[IS19_Inv2_M2]],CM$2,0)/CM$1,"")</f>
        <v/>
      </c>
      <c r="CN8" s="165" t="str">
        <f>IFERROR(VLOOKUP($B8,RD[[#All],[Date]:[IS19_Inv2_M2]],CN$2,0)/CN$1,"")</f>
        <v/>
      </c>
      <c r="CO8" s="165" t="str">
        <f>IFERROR(VLOOKUP($B8,RD[[#All],[Date]:[IS19_Inv2_M2]],CO$2,0)/CO$1,"")</f>
        <v/>
      </c>
      <c r="CP8" s="165" t="str">
        <f>IFERROR(VLOOKUP($B8,RD[[#All],[Date]:[IS19_Inv2_M2]],CP$2,0)/CP$1,"")</f>
        <v/>
      </c>
      <c r="CQ8" s="165" t="str">
        <f>IFERROR(VLOOKUP($B8,RD[[#All],[Date]:[IS19_Inv2_M2]],CQ$2,0)/CQ$1,"")</f>
        <v/>
      </c>
      <c r="CR8" s="165" t="str">
        <f>IFERROR(VLOOKUP($B8,RD[[#All],[Date]:[IS19_Inv2_M2]],CR$2,0)/CR$1,"")</f>
        <v/>
      </c>
      <c r="CS8" s="165" t="str">
        <f>IFERROR(VLOOKUP($B8,RD[[#All],[Date]:[IS19_Inv2_M2]],CS$2,0)/CS$1,"")</f>
        <v/>
      </c>
      <c r="CT8" s="165" t="str">
        <f>IFERROR(VLOOKUP($B8,RD[[#All],[Date]:[IS19_Inv2_M2]],CT$2,0)/CT$1,"")</f>
        <v/>
      </c>
      <c r="CU8" s="166" t="str">
        <f>IFERROR(AVERAGEIF(Inv_SY_B[[#This Row],[IS1_Inv1_M1]:[IS19_Inv2_M2]],"&gt;="&amp;0.1,Inv_SY_B[[#This Row],[IS1_Inv1_M1]:[IS19_Inv2_M2]]),"")</f>
        <v/>
      </c>
    </row>
    <row r="9" spans="2:99">
      <c r="B9" s="164">
        <f t="shared" si="65"/>
        <v>45701</v>
      </c>
      <c r="C9" s="165" t="str">
        <f>IFERROR(VLOOKUP($B9,RD[[#All],[Date]:[IS19_Inv2_M2]],C$2,0)/C$1,"")</f>
        <v/>
      </c>
      <c r="D9" s="165" t="str">
        <f>IFERROR(VLOOKUP($B9,RD[[#All],[Date]:[IS19_Inv2_M2]],D$2,0)/D$1,"")</f>
        <v/>
      </c>
      <c r="E9" s="165" t="str">
        <f>IFERROR(VLOOKUP($B9,RD[[#All],[Date]:[IS19_Inv2_M2]],E$2,0)/E$1,"")</f>
        <v/>
      </c>
      <c r="F9" s="165" t="str">
        <f>IFERROR(VLOOKUP($B9,RD[[#All],[Date]:[IS19_Inv2_M2]],F$2,0)/F$1,"")</f>
        <v/>
      </c>
      <c r="G9" s="165" t="str">
        <f>IFERROR(VLOOKUP($B9,RD[[#All],[Date]:[IS19_Inv2_M2]],G$2,0)/G$1,"")</f>
        <v/>
      </c>
      <c r="H9" s="165" t="str">
        <f>IFERROR(VLOOKUP($B9,RD[[#All],[Date]:[IS19_Inv2_M2]],H$2,0)/H$1,"")</f>
        <v/>
      </c>
      <c r="I9" s="165" t="str">
        <f>IFERROR(VLOOKUP($B9,RD[[#All],[Date]:[IS19_Inv2_M2]],I$2,0)/I$1,"")</f>
        <v/>
      </c>
      <c r="J9" s="165" t="str">
        <f>IFERROR(VLOOKUP($B9,RD[[#All],[Date]:[IS19_Inv2_M2]],J$2,0)/J$1,"")</f>
        <v/>
      </c>
      <c r="K9" s="165" t="str">
        <f>IFERROR(VLOOKUP($B9,RD[[#All],[Date]:[IS19_Inv2_M2]],K$2,0)/K$1,"")</f>
        <v/>
      </c>
      <c r="L9" s="165" t="str">
        <f>IFERROR(VLOOKUP($B9,RD[[#All],[Date]:[IS19_Inv2_M2]],L$2,0)/L$1,"")</f>
        <v/>
      </c>
      <c r="M9" s="165" t="str">
        <f>IFERROR(VLOOKUP($B9,RD[[#All],[Date]:[IS19_Inv2_M2]],M$2,0)/M$1,"")</f>
        <v/>
      </c>
      <c r="N9" s="165" t="str">
        <f>IFERROR(VLOOKUP($B9,RD[[#All],[Date]:[IS19_Inv2_M2]],N$2,0)/N$1,"")</f>
        <v/>
      </c>
      <c r="O9" s="165" t="str">
        <f>IFERROR(VLOOKUP($B9,RD[[#All],[Date]:[IS19_Inv2_M2]],O$2,0)/O$1,"")</f>
        <v/>
      </c>
      <c r="P9" s="165" t="str">
        <f>IFERROR(VLOOKUP($B9,RD[[#All],[Date]:[IS19_Inv2_M2]],P$2,0)/P$1,"")</f>
        <v/>
      </c>
      <c r="Q9" s="165" t="str">
        <f>IFERROR(VLOOKUP($B9,RD[[#All],[Date]:[IS19_Inv2_M2]],Q$2,0)/Q$1,"")</f>
        <v/>
      </c>
      <c r="R9" s="165" t="str">
        <f>IFERROR(VLOOKUP($B9,RD[[#All],[Date]:[IS19_Inv2_M2]],R$2,0)/R$1,"")</f>
        <v/>
      </c>
      <c r="S9" s="165" t="str">
        <f>IFERROR(VLOOKUP($B9,RD[[#All],[Date]:[IS19_Inv2_M2]],S$2,0)/S$1,"")</f>
        <v/>
      </c>
      <c r="T9" s="165" t="str">
        <f>IFERROR(VLOOKUP($B9,RD[[#All],[Date]:[IS19_Inv2_M2]],T$2,0)/T$1,"")</f>
        <v/>
      </c>
      <c r="U9" s="165" t="str">
        <f>IFERROR(VLOOKUP($B9,RD[[#All],[Date]:[IS19_Inv2_M2]],U$2,0)/U$1,"")</f>
        <v/>
      </c>
      <c r="V9" s="165" t="str">
        <f>IFERROR(VLOOKUP($B9,RD[[#All],[Date]:[IS19_Inv2_M2]],V$2,0)/V$1,"")</f>
        <v/>
      </c>
      <c r="W9" s="165" t="str">
        <f>IFERROR(VLOOKUP($B9,RD[[#All],[Date]:[IS19_Inv2_M2]],W$2,0)/W$1,"")</f>
        <v/>
      </c>
      <c r="X9" s="165" t="str">
        <f>IFERROR(VLOOKUP($B9,RD[[#All],[Date]:[IS19_Inv2_M2]],X$2,0)/X$1,"")</f>
        <v/>
      </c>
      <c r="Y9" s="165" t="str">
        <f>IFERROR(VLOOKUP($B9,RD[[#All],[Date]:[IS19_Inv2_M2]],Y$2,0)/Y$1,"")</f>
        <v/>
      </c>
      <c r="Z9" s="165" t="str">
        <f>IFERROR(VLOOKUP($B9,RD[[#All],[Date]:[IS19_Inv2_M2]],Z$2,0)/Z$1,"")</f>
        <v/>
      </c>
      <c r="AA9" s="165" t="str">
        <f>IFERROR(VLOOKUP($B9,RD[[#All],[Date]:[IS19_Inv2_M2]],AA$2,0)/AA$1,"")</f>
        <v/>
      </c>
      <c r="AB9" s="165" t="str">
        <f>IFERROR(VLOOKUP($B9,RD[[#All],[Date]:[IS19_Inv2_M2]],AB$2,0)/AB$1,"")</f>
        <v/>
      </c>
      <c r="AC9" s="165" t="str">
        <f>IFERROR(VLOOKUP($B9,RD[[#All],[Date]:[IS19_Inv2_M2]],AC$2,0)/AC$1,"")</f>
        <v/>
      </c>
      <c r="AD9" s="165" t="str">
        <f>IFERROR(VLOOKUP($B9,RD[[#All],[Date]:[IS19_Inv2_M2]],AD$2,0)/AD$1,"")</f>
        <v/>
      </c>
      <c r="AE9" s="165" t="str">
        <f>IFERROR(VLOOKUP($B9,RD[[#All],[Date]:[IS19_Inv2_M2]],AE$2,0)/AE$1,"")</f>
        <v/>
      </c>
      <c r="AF9" s="165" t="str">
        <f>IFERROR(VLOOKUP($B9,RD[[#All],[Date]:[IS19_Inv2_M2]],AF$2,0)/AF$1,"")</f>
        <v/>
      </c>
      <c r="AG9" s="165" t="str">
        <f>IFERROR(VLOOKUP($B9,RD[[#All],[Date]:[IS19_Inv2_M2]],AG$2,0)/AG$1,"")</f>
        <v/>
      </c>
      <c r="AH9" s="165" t="str">
        <f>IFERROR(VLOOKUP($B9,RD[[#All],[Date]:[IS19_Inv2_M2]],AH$2,0)/AH$1,"")</f>
        <v/>
      </c>
      <c r="AI9" s="165" t="str">
        <f>IFERROR(VLOOKUP($B9,RD[[#All],[Date]:[IS19_Inv2_M2]],AI$2,0)/AI$1,"")</f>
        <v/>
      </c>
      <c r="AJ9" s="165" t="str">
        <f>IFERROR(VLOOKUP($B9,RD[[#All],[Date]:[IS19_Inv2_M2]],AJ$2,0)/AJ$1,"")</f>
        <v/>
      </c>
      <c r="AK9" s="165" t="str">
        <f>IFERROR(VLOOKUP($B9,RD[[#All],[Date]:[IS19_Inv2_M2]],AK$2,0)/AK$1,"")</f>
        <v/>
      </c>
      <c r="AL9" s="165" t="str">
        <f>IFERROR(VLOOKUP($B9,RD[[#All],[Date]:[IS19_Inv2_M2]],AL$2,0)/AL$1,"")</f>
        <v/>
      </c>
      <c r="AM9" s="165" t="str">
        <f>IFERROR(VLOOKUP($B9,RD[[#All],[Date]:[IS19_Inv2_M2]],AM$2,0)/AM$1,"")</f>
        <v/>
      </c>
      <c r="AN9" s="165" t="str">
        <f>IFERROR(VLOOKUP($B9,RD[[#All],[Date]:[IS19_Inv2_M2]],AN$2,0)/AN$1,"")</f>
        <v/>
      </c>
      <c r="AO9" s="165" t="str">
        <f>IFERROR(VLOOKUP($B9,RD[[#All],[Date]:[IS19_Inv2_M2]],AO$2,0)/AO$1,"")</f>
        <v/>
      </c>
      <c r="AP9" s="165" t="str">
        <f>IFERROR(VLOOKUP($B9,RD[[#All],[Date]:[IS19_Inv2_M2]],AP$2,0)/AP$1,"")</f>
        <v/>
      </c>
      <c r="AQ9" s="165" t="str">
        <f>IFERROR(VLOOKUP($B9,RD[[#All],[Date]:[IS19_Inv2_M2]],AQ$2,0)/AQ$1,"")</f>
        <v/>
      </c>
      <c r="AR9" s="165" t="str">
        <f>IFERROR(VLOOKUP($B9,RD[[#All],[Date]:[IS19_Inv2_M2]],AR$2,0)/AR$1,"")</f>
        <v/>
      </c>
      <c r="AS9" s="165" t="str">
        <f>IFERROR(VLOOKUP($B9,RD[[#All],[Date]:[IS19_Inv2_M2]],AS$2,0)/AS$1,"")</f>
        <v/>
      </c>
      <c r="AT9" s="165" t="str">
        <f>IFERROR(VLOOKUP($B9,RD[[#All],[Date]:[IS19_Inv2_M2]],AT$2,0)/AT$1,"")</f>
        <v/>
      </c>
      <c r="AU9" s="165" t="str">
        <f>IFERROR(VLOOKUP($B9,RD[[#All],[Date]:[IS19_Inv2_M2]],AU$2,0)/AU$1,"")</f>
        <v/>
      </c>
      <c r="AV9" s="165" t="str">
        <f>IFERROR(VLOOKUP($B9,RD[[#All],[Date]:[IS19_Inv2_M2]],AV$2,0)/AV$1,"")</f>
        <v/>
      </c>
      <c r="AW9" s="165" t="str">
        <f>IFERROR(VLOOKUP($B9,RD[[#All],[Date]:[IS19_Inv2_M2]],AW$2,0)/AW$1,"")</f>
        <v/>
      </c>
      <c r="AX9" s="165" t="str">
        <f>IFERROR(VLOOKUP($B9,RD[[#All],[Date]:[IS19_Inv2_M2]],AX$2,0)/AX$1,"")</f>
        <v/>
      </c>
      <c r="AY9" s="165" t="str">
        <f>IFERROR(VLOOKUP($B9,RD[[#All],[Date]:[IS19_Inv2_M2]],AY$2,0)/AY$1,"")</f>
        <v/>
      </c>
      <c r="AZ9" s="165" t="str">
        <f>IFERROR(VLOOKUP($B9,RD[[#All],[Date]:[IS19_Inv2_M2]],AZ$2,0)/AZ$1,"")</f>
        <v/>
      </c>
      <c r="BA9" s="165" t="str">
        <f>IFERROR(VLOOKUP($B9,RD[[#All],[Date]:[IS19_Inv2_M2]],BA$2,0)/BA$1,"")</f>
        <v/>
      </c>
      <c r="BB9" s="165" t="str">
        <f>IFERROR(VLOOKUP($B9,RD[[#All],[Date]:[IS19_Inv2_M2]],BB$2,0)/BB$1,"")</f>
        <v/>
      </c>
      <c r="BC9" s="165" t="str">
        <f>IFERROR(VLOOKUP($B9,RD[[#All],[Date]:[IS19_Inv2_M2]],BC$2,0)/BC$1,"")</f>
        <v/>
      </c>
      <c r="BD9" s="165" t="str">
        <f>IFERROR(VLOOKUP($B9,RD[[#All],[Date]:[IS19_Inv2_M2]],BD$2,0)/BD$1,"")</f>
        <v/>
      </c>
      <c r="BE9" s="165" t="str">
        <f>IFERROR(VLOOKUP($B9,RD[[#All],[Date]:[IS19_Inv2_M2]],BE$2,0)/BE$1,"")</f>
        <v/>
      </c>
      <c r="BF9" s="165" t="str">
        <f>IFERROR(VLOOKUP($B9,RD[[#All],[Date]:[IS19_Inv2_M2]],BF$2,0)/BF$1,"")</f>
        <v/>
      </c>
      <c r="BG9" s="165" t="str">
        <f>IFERROR(VLOOKUP($B9,RD[[#All],[Date]:[IS19_Inv2_M2]],BG$2,0)/BG$1,"")</f>
        <v/>
      </c>
      <c r="BH9" s="165" t="str">
        <f>IFERROR(VLOOKUP($B9,RD[[#All],[Date]:[IS19_Inv2_M2]],BH$2,0)/BH$1,"")</f>
        <v/>
      </c>
      <c r="BI9" s="165" t="str">
        <f>IFERROR(VLOOKUP($B9,RD[[#All],[Date]:[IS19_Inv2_M2]],BI$2,0)/BI$1,"")</f>
        <v/>
      </c>
      <c r="BJ9" s="165" t="str">
        <f>IFERROR(VLOOKUP($B9,RD[[#All],[Date]:[IS19_Inv2_M2]],BJ$2,0)/BJ$1,"")</f>
        <v/>
      </c>
      <c r="BK9" s="165" t="str">
        <f>IFERROR(VLOOKUP($B9,RD[[#All],[Date]:[IS19_Inv2_M2]],BK$2,0)/BK$1,"")</f>
        <v/>
      </c>
      <c r="BL9" s="165" t="str">
        <f>IFERROR(VLOOKUP($B9,RD[[#All],[Date]:[IS19_Inv2_M2]],BL$2,0)/BL$1,"")</f>
        <v/>
      </c>
      <c r="BM9" s="165" t="str">
        <f>IFERROR(VLOOKUP($B9,RD[[#All],[Date]:[IS19_Inv2_M2]],BM$2,0)/BM$1,"")</f>
        <v/>
      </c>
      <c r="BN9" s="165" t="str">
        <f>IFERROR(VLOOKUP($B9,RD[[#All],[Date]:[IS19_Inv2_M2]],BN$2,0)/BN$1,"")</f>
        <v/>
      </c>
      <c r="BO9" s="165" t="str">
        <f>IFERROR(VLOOKUP($B9,RD[[#All],[Date]:[IS19_Inv2_M2]],BO$2,0)/BO$1,"")</f>
        <v/>
      </c>
      <c r="BP9" s="165" t="str">
        <f>IFERROR(VLOOKUP($B9,RD[[#All],[Date]:[IS19_Inv2_M2]],BP$2,0)/BP$1,"")</f>
        <v/>
      </c>
      <c r="BQ9" s="165" t="str">
        <f>IFERROR(VLOOKUP($B9,RD[[#All],[Date]:[IS19_Inv2_M2]],BQ$2,0)/BQ$1,"")</f>
        <v/>
      </c>
      <c r="BR9" s="165" t="str">
        <f>IFERROR(VLOOKUP($B9,RD[[#All],[Date]:[IS19_Inv2_M2]],BR$2,0)/BR$1,"")</f>
        <v/>
      </c>
      <c r="BS9" s="165" t="str">
        <f>IFERROR(VLOOKUP($B9,RD[[#All],[Date]:[IS19_Inv2_M2]],BS$2,0)/BS$1,"")</f>
        <v/>
      </c>
      <c r="BT9" s="165" t="str">
        <f>IFERROR(VLOOKUP($B9,RD[[#All],[Date]:[IS19_Inv2_M2]],BT$2,0)/BT$1,"")</f>
        <v/>
      </c>
      <c r="BU9" s="165" t="str">
        <f>IFERROR(VLOOKUP($B9,RD[[#All],[Date]:[IS19_Inv2_M2]],BU$2,0)/BU$1,"")</f>
        <v/>
      </c>
      <c r="BV9" s="165" t="str">
        <f>IFERROR(VLOOKUP($B9,RD[[#All],[Date]:[IS19_Inv2_M2]],BV$2,0)/BV$1,"")</f>
        <v/>
      </c>
      <c r="BW9" s="165" t="str">
        <f>IFERROR(VLOOKUP($B9,RD[[#All],[Date]:[IS19_Inv2_M2]],BW$2,0)/BW$1,"")</f>
        <v/>
      </c>
      <c r="BX9" s="165" t="str">
        <f>IFERROR(VLOOKUP($B9,RD[[#All],[Date]:[IS19_Inv2_M2]],BX$2,0)/BX$1,"")</f>
        <v/>
      </c>
      <c r="BY9" s="165" t="str">
        <f>IFERROR(VLOOKUP($B9,RD[[#All],[Date]:[IS19_Inv2_M2]],BY$2,0)/BY$1,"")</f>
        <v/>
      </c>
      <c r="BZ9" s="165" t="str">
        <f>IFERROR(VLOOKUP($B9,RD[[#All],[Date]:[IS19_Inv2_M2]],BZ$2,0)/BZ$1,"")</f>
        <v/>
      </c>
      <c r="CA9" s="165" t="str">
        <f>IFERROR(VLOOKUP($B9,RD[[#All],[Date]:[IS19_Inv2_M2]],CA$2,0)/CA$1,"")</f>
        <v/>
      </c>
      <c r="CB9" s="165" t="str">
        <f>IFERROR(VLOOKUP($B9,RD[[#All],[Date]:[IS19_Inv2_M2]],CB$2,0)/CB$1,"")</f>
        <v/>
      </c>
      <c r="CC9" s="165" t="str">
        <f>IFERROR(VLOOKUP($B9,RD[[#All],[Date]:[IS19_Inv2_M2]],CC$2,0)/CC$1,"")</f>
        <v/>
      </c>
      <c r="CD9" s="165" t="str">
        <f>IFERROR(VLOOKUP($B9,RD[[#All],[Date]:[IS19_Inv2_M2]],CD$2,0)/CD$1,"")</f>
        <v/>
      </c>
      <c r="CE9" s="165" t="str">
        <f>IFERROR(VLOOKUP($B9,RD[[#All],[Date]:[IS19_Inv2_M2]],CE$2,0)/CE$1,"")</f>
        <v/>
      </c>
      <c r="CF9" s="165" t="str">
        <f>IFERROR(VLOOKUP($B9,RD[[#All],[Date]:[IS19_Inv2_M2]],CF$2,0)/CF$1,"")</f>
        <v/>
      </c>
      <c r="CG9" s="165" t="str">
        <f>IFERROR(VLOOKUP($B9,RD[[#All],[Date]:[IS19_Inv2_M2]],CG$2,0)/CG$1,"")</f>
        <v/>
      </c>
      <c r="CH9" s="165" t="str">
        <f>IFERROR(VLOOKUP($B9,RD[[#All],[Date]:[IS19_Inv2_M2]],CH$2,0)/CH$1,"")</f>
        <v/>
      </c>
      <c r="CI9" s="165" t="str">
        <f>IFERROR(VLOOKUP($B9,RD[[#All],[Date]:[IS19_Inv2_M2]],CI$2,0)/CI$1,"")</f>
        <v/>
      </c>
      <c r="CJ9" s="165" t="str">
        <f>IFERROR(VLOOKUP($B9,RD[[#All],[Date]:[IS19_Inv2_M2]],CJ$2,0)/CJ$1,"")</f>
        <v/>
      </c>
      <c r="CK9" s="165" t="str">
        <f>IFERROR(VLOOKUP($B9,RD[[#All],[Date]:[IS19_Inv2_M2]],CK$2,0)/CK$1,"")</f>
        <v/>
      </c>
      <c r="CL9" s="165" t="str">
        <f>IFERROR(VLOOKUP($B9,RD[[#All],[Date]:[IS19_Inv2_M2]],CL$2,0)/CL$1,"")</f>
        <v/>
      </c>
      <c r="CM9" s="165" t="str">
        <f>IFERROR(VLOOKUP($B9,RD[[#All],[Date]:[IS19_Inv2_M2]],CM$2,0)/CM$1,"")</f>
        <v/>
      </c>
      <c r="CN9" s="165" t="str">
        <f>IFERROR(VLOOKUP($B9,RD[[#All],[Date]:[IS19_Inv2_M2]],CN$2,0)/CN$1,"")</f>
        <v/>
      </c>
      <c r="CO9" s="165" t="str">
        <f>IFERROR(VLOOKUP($B9,RD[[#All],[Date]:[IS19_Inv2_M2]],CO$2,0)/CO$1,"")</f>
        <v/>
      </c>
      <c r="CP9" s="165" t="str">
        <f>IFERROR(VLOOKUP($B9,RD[[#All],[Date]:[IS19_Inv2_M2]],CP$2,0)/CP$1,"")</f>
        <v/>
      </c>
      <c r="CQ9" s="165" t="str">
        <f>IFERROR(VLOOKUP($B9,RD[[#All],[Date]:[IS19_Inv2_M2]],CQ$2,0)/CQ$1,"")</f>
        <v/>
      </c>
      <c r="CR9" s="165" t="str">
        <f>IFERROR(VLOOKUP($B9,RD[[#All],[Date]:[IS19_Inv2_M2]],CR$2,0)/CR$1,"")</f>
        <v/>
      </c>
      <c r="CS9" s="165" t="str">
        <f>IFERROR(VLOOKUP($B9,RD[[#All],[Date]:[IS19_Inv2_M2]],CS$2,0)/CS$1,"")</f>
        <v/>
      </c>
      <c r="CT9" s="165" t="str">
        <f>IFERROR(VLOOKUP($B9,RD[[#All],[Date]:[IS19_Inv2_M2]],CT$2,0)/CT$1,"")</f>
        <v/>
      </c>
      <c r="CU9" s="166" t="str">
        <f>IFERROR(AVERAGEIF(Inv_SY_B[[#This Row],[IS1_Inv1_M1]:[IS19_Inv2_M2]],"&gt;="&amp;0.1,Inv_SY_B[[#This Row],[IS1_Inv1_M1]:[IS19_Inv2_M2]]),"")</f>
        <v/>
      </c>
    </row>
    <row r="10" spans="2:99">
      <c r="B10" s="164">
        <f t="shared" si="65"/>
        <v>45702</v>
      </c>
      <c r="C10" s="165" t="str">
        <f>IFERROR(VLOOKUP($B10,RD[[#All],[Date]:[IS19_Inv2_M2]],C$2,0)/C$1,"")</f>
        <v/>
      </c>
      <c r="D10" s="165" t="str">
        <f>IFERROR(VLOOKUP($B10,RD[[#All],[Date]:[IS19_Inv2_M2]],D$2,0)/D$1,"")</f>
        <v/>
      </c>
      <c r="E10" s="165" t="str">
        <f>IFERROR(VLOOKUP($B10,RD[[#All],[Date]:[IS19_Inv2_M2]],E$2,0)/E$1,"")</f>
        <v/>
      </c>
      <c r="F10" s="165" t="str">
        <f>IFERROR(VLOOKUP($B10,RD[[#All],[Date]:[IS19_Inv2_M2]],F$2,0)/F$1,"")</f>
        <v/>
      </c>
      <c r="G10" s="165" t="str">
        <f>IFERROR(VLOOKUP($B10,RD[[#All],[Date]:[IS19_Inv2_M2]],G$2,0)/G$1,"")</f>
        <v/>
      </c>
      <c r="H10" s="165" t="str">
        <f>IFERROR(VLOOKUP($B10,RD[[#All],[Date]:[IS19_Inv2_M2]],H$2,0)/H$1,"")</f>
        <v/>
      </c>
      <c r="I10" s="165" t="str">
        <f>IFERROR(VLOOKUP($B10,RD[[#All],[Date]:[IS19_Inv2_M2]],I$2,0)/I$1,"")</f>
        <v/>
      </c>
      <c r="J10" s="165" t="str">
        <f>IFERROR(VLOOKUP($B10,RD[[#All],[Date]:[IS19_Inv2_M2]],J$2,0)/J$1,"")</f>
        <v/>
      </c>
      <c r="K10" s="165" t="str">
        <f>IFERROR(VLOOKUP($B10,RD[[#All],[Date]:[IS19_Inv2_M2]],K$2,0)/K$1,"")</f>
        <v/>
      </c>
      <c r="L10" s="165" t="str">
        <f>IFERROR(VLOOKUP($B10,RD[[#All],[Date]:[IS19_Inv2_M2]],L$2,0)/L$1,"")</f>
        <v/>
      </c>
      <c r="M10" s="165" t="str">
        <f>IFERROR(VLOOKUP($B10,RD[[#All],[Date]:[IS19_Inv2_M2]],M$2,0)/M$1,"")</f>
        <v/>
      </c>
      <c r="N10" s="165" t="str">
        <f>IFERROR(VLOOKUP($B10,RD[[#All],[Date]:[IS19_Inv2_M2]],N$2,0)/N$1,"")</f>
        <v/>
      </c>
      <c r="O10" s="165" t="str">
        <f>IFERROR(VLOOKUP($B10,RD[[#All],[Date]:[IS19_Inv2_M2]],O$2,0)/O$1,"")</f>
        <v/>
      </c>
      <c r="P10" s="165" t="str">
        <f>IFERROR(VLOOKUP($B10,RD[[#All],[Date]:[IS19_Inv2_M2]],P$2,0)/P$1,"")</f>
        <v/>
      </c>
      <c r="Q10" s="165" t="str">
        <f>IFERROR(VLOOKUP($B10,RD[[#All],[Date]:[IS19_Inv2_M2]],Q$2,0)/Q$1,"")</f>
        <v/>
      </c>
      <c r="R10" s="165" t="str">
        <f>IFERROR(VLOOKUP($B10,RD[[#All],[Date]:[IS19_Inv2_M2]],R$2,0)/R$1,"")</f>
        <v/>
      </c>
      <c r="S10" s="165" t="str">
        <f>IFERROR(VLOOKUP($B10,RD[[#All],[Date]:[IS19_Inv2_M2]],S$2,0)/S$1,"")</f>
        <v/>
      </c>
      <c r="T10" s="165" t="str">
        <f>IFERROR(VLOOKUP($B10,RD[[#All],[Date]:[IS19_Inv2_M2]],T$2,0)/T$1,"")</f>
        <v/>
      </c>
      <c r="U10" s="165" t="str">
        <f>IFERROR(VLOOKUP($B10,RD[[#All],[Date]:[IS19_Inv2_M2]],U$2,0)/U$1,"")</f>
        <v/>
      </c>
      <c r="V10" s="165" t="str">
        <f>IFERROR(VLOOKUP($B10,RD[[#All],[Date]:[IS19_Inv2_M2]],V$2,0)/V$1,"")</f>
        <v/>
      </c>
      <c r="W10" s="165" t="str">
        <f>IFERROR(VLOOKUP($B10,RD[[#All],[Date]:[IS19_Inv2_M2]],W$2,0)/W$1,"")</f>
        <v/>
      </c>
      <c r="X10" s="165" t="str">
        <f>IFERROR(VLOOKUP($B10,RD[[#All],[Date]:[IS19_Inv2_M2]],X$2,0)/X$1,"")</f>
        <v/>
      </c>
      <c r="Y10" s="165" t="str">
        <f>IFERROR(VLOOKUP($B10,RD[[#All],[Date]:[IS19_Inv2_M2]],Y$2,0)/Y$1,"")</f>
        <v/>
      </c>
      <c r="Z10" s="165" t="str">
        <f>IFERROR(VLOOKUP($B10,RD[[#All],[Date]:[IS19_Inv2_M2]],Z$2,0)/Z$1,"")</f>
        <v/>
      </c>
      <c r="AA10" s="165" t="str">
        <f>IFERROR(VLOOKUP($B10,RD[[#All],[Date]:[IS19_Inv2_M2]],AA$2,0)/AA$1,"")</f>
        <v/>
      </c>
      <c r="AB10" s="165" t="str">
        <f>IFERROR(VLOOKUP($B10,RD[[#All],[Date]:[IS19_Inv2_M2]],AB$2,0)/AB$1,"")</f>
        <v/>
      </c>
      <c r="AC10" s="165" t="str">
        <f>IFERROR(VLOOKUP($B10,RD[[#All],[Date]:[IS19_Inv2_M2]],AC$2,0)/AC$1,"")</f>
        <v/>
      </c>
      <c r="AD10" s="165" t="str">
        <f>IFERROR(VLOOKUP($B10,RD[[#All],[Date]:[IS19_Inv2_M2]],AD$2,0)/AD$1,"")</f>
        <v/>
      </c>
      <c r="AE10" s="165" t="str">
        <f>IFERROR(VLOOKUP($B10,RD[[#All],[Date]:[IS19_Inv2_M2]],AE$2,0)/AE$1,"")</f>
        <v/>
      </c>
      <c r="AF10" s="165" t="str">
        <f>IFERROR(VLOOKUP($B10,RD[[#All],[Date]:[IS19_Inv2_M2]],AF$2,0)/AF$1,"")</f>
        <v/>
      </c>
      <c r="AG10" s="165" t="str">
        <f>IFERROR(VLOOKUP($B10,RD[[#All],[Date]:[IS19_Inv2_M2]],AG$2,0)/AG$1,"")</f>
        <v/>
      </c>
      <c r="AH10" s="165" t="str">
        <f>IFERROR(VLOOKUP($B10,RD[[#All],[Date]:[IS19_Inv2_M2]],AH$2,0)/AH$1,"")</f>
        <v/>
      </c>
      <c r="AI10" s="165" t="str">
        <f>IFERROR(VLOOKUP($B10,RD[[#All],[Date]:[IS19_Inv2_M2]],AI$2,0)/AI$1,"")</f>
        <v/>
      </c>
      <c r="AJ10" s="165" t="str">
        <f>IFERROR(VLOOKUP($B10,RD[[#All],[Date]:[IS19_Inv2_M2]],AJ$2,0)/AJ$1,"")</f>
        <v/>
      </c>
      <c r="AK10" s="165" t="str">
        <f>IFERROR(VLOOKUP($B10,RD[[#All],[Date]:[IS19_Inv2_M2]],AK$2,0)/AK$1,"")</f>
        <v/>
      </c>
      <c r="AL10" s="165" t="str">
        <f>IFERROR(VLOOKUP($B10,RD[[#All],[Date]:[IS19_Inv2_M2]],AL$2,0)/AL$1,"")</f>
        <v/>
      </c>
      <c r="AM10" s="165" t="str">
        <f>IFERROR(VLOOKUP($B10,RD[[#All],[Date]:[IS19_Inv2_M2]],AM$2,0)/AM$1,"")</f>
        <v/>
      </c>
      <c r="AN10" s="165" t="str">
        <f>IFERROR(VLOOKUP($B10,RD[[#All],[Date]:[IS19_Inv2_M2]],AN$2,0)/AN$1,"")</f>
        <v/>
      </c>
      <c r="AO10" s="165" t="str">
        <f>IFERROR(VLOOKUP($B10,RD[[#All],[Date]:[IS19_Inv2_M2]],AO$2,0)/AO$1,"")</f>
        <v/>
      </c>
      <c r="AP10" s="165" t="str">
        <f>IFERROR(VLOOKUP($B10,RD[[#All],[Date]:[IS19_Inv2_M2]],AP$2,0)/AP$1,"")</f>
        <v/>
      </c>
      <c r="AQ10" s="165" t="str">
        <f>IFERROR(VLOOKUP($B10,RD[[#All],[Date]:[IS19_Inv2_M2]],AQ$2,0)/AQ$1,"")</f>
        <v/>
      </c>
      <c r="AR10" s="165" t="str">
        <f>IFERROR(VLOOKUP($B10,RD[[#All],[Date]:[IS19_Inv2_M2]],AR$2,0)/AR$1,"")</f>
        <v/>
      </c>
      <c r="AS10" s="165" t="str">
        <f>IFERROR(VLOOKUP($B10,RD[[#All],[Date]:[IS19_Inv2_M2]],AS$2,0)/AS$1,"")</f>
        <v/>
      </c>
      <c r="AT10" s="165" t="str">
        <f>IFERROR(VLOOKUP($B10,RD[[#All],[Date]:[IS19_Inv2_M2]],AT$2,0)/AT$1,"")</f>
        <v/>
      </c>
      <c r="AU10" s="165" t="str">
        <f>IFERROR(VLOOKUP($B10,RD[[#All],[Date]:[IS19_Inv2_M2]],AU$2,0)/AU$1,"")</f>
        <v/>
      </c>
      <c r="AV10" s="165" t="str">
        <f>IFERROR(VLOOKUP($B10,RD[[#All],[Date]:[IS19_Inv2_M2]],AV$2,0)/AV$1,"")</f>
        <v/>
      </c>
      <c r="AW10" s="165" t="str">
        <f>IFERROR(VLOOKUP($B10,RD[[#All],[Date]:[IS19_Inv2_M2]],AW$2,0)/AW$1,"")</f>
        <v/>
      </c>
      <c r="AX10" s="165" t="str">
        <f>IFERROR(VLOOKUP($B10,RD[[#All],[Date]:[IS19_Inv2_M2]],AX$2,0)/AX$1,"")</f>
        <v/>
      </c>
      <c r="AY10" s="165" t="str">
        <f>IFERROR(VLOOKUP($B10,RD[[#All],[Date]:[IS19_Inv2_M2]],AY$2,0)/AY$1,"")</f>
        <v/>
      </c>
      <c r="AZ10" s="165" t="str">
        <f>IFERROR(VLOOKUP($B10,RD[[#All],[Date]:[IS19_Inv2_M2]],AZ$2,0)/AZ$1,"")</f>
        <v/>
      </c>
      <c r="BA10" s="165" t="str">
        <f>IFERROR(VLOOKUP($B10,RD[[#All],[Date]:[IS19_Inv2_M2]],BA$2,0)/BA$1,"")</f>
        <v/>
      </c>
      <c r="BB10" s="165" t="str">
        <f>IFERROR(VLOOKUP($B10,RD[[#All],[Date]:[IS19_Inv2_M2]],BB$2,0)/BB$1,"")</f>
        <v/>
      </c>
      <c r="BC10" s="165" t="str">
        <f>IFERROR(VLOOKUP($B10,RD[[#All],[Date]:[IS19_Inv2_M2]],BC$2,0)/BC$1,"")</f>
        <v/>
      </c>
      <c r="BD10" s="165" t="str">
        <f>IFERROR(VLOOKUP($B10,RD[[#All],[Date]:[IS19_Inv2_M2]],BD$2,0)/BD$1,"")</f>
        <v/>
      </c>
      <c r="BE10" s="165" t="str">
        <f>IFERROR(VLOOKUP($B10,RD[[#All],[Date]:[IS19_Inv2_M2]],BE$2,0)/BE$1,"")</f>
        <v/>
      </c>
      <c r="BF10" s="165" t="str">
        <f>IFERROR(VLOOKUP($B10,RD[[#All],[Date]:[IS19_Inv2_M2]],BF$2,0)/BF$1,"")</f>
        <v/>
      </c>
      <c r="BG10" s="165" t="str">
        <f>IFERROR(VLOOKUP($B10,RD[[#All],[Date]:[IS19_Inv2_M2]],BG$2,0)/BG$1,"")</f>
        <v/>
      </c>
      <c r="BH10" s="165" t="str">
        <f>IFERROR(VLOOKUP($B10,RD[[#All],[Date]:[IS19_Inv2_M2]],BH$2,0)/BH$1,"")</f>
        <v/>
      </c>
      <c r="BI10" s="165" t="str">
        <f>IFERROR(VLOOKUP($B10,RD[[#All],[Date]:[IS19_Inv2_M2]],BI$2,0)/BI$1,"")</f>
        <v/>
      </c>
      <c r="BJ10" s="165" t="str">
        <f>IFERROR(VLOOKUP($B10,RD[[#All],[Date]:[IS19_Inv2_M2]],BJ$2,0)/BJ$1,"")</f>
        <v/>
      </c>
      <c r="BK10" s="165" t="str">
        <f>IFERROR(VLOOKUP($B10,RD[[#All],[Date]:[IS19_Inv2_M2]],BK$2,0)/BK$1,"")</f>
        <v/>
      </c>
      <c r="BL10" s="165" t="str">
        <f>IFERROR(VLOOKUP($B10,RD[[#All],[Date]:[IS19_Inv2_M2]],BL$2,0)/BL$1,"")</f>
        <v/>
      </c>
      <c r="BM10" s="165" t="str">
        <f>IFERROR(VLOOKUP($B10,RD[[#All],[Date]:[IS19_Inv2_M2]],BM$2,0)/BM$1,"")</f>
        <v/>
      </c>
      <c r="BN10" s="165" t="str">
        <f>IFERROR(VLOOKUP($B10,RD[[#All],[Date]:[IS19_Inv2_M2]],BN$2,0)/BN$1,"")</f>
        <v/>
      </c>
      <c r="BO10" s="165" t="str">
        <f>IFERROR(VLOOKUP($B10,RD[[#All],[Date]:[IS19_Inv2_M2]],BO$2,0)/BO$1,"")</f>
        <v/>
      </c>
      <c r="BP10" s="165" t="str">
        <f>IFERROR(VLOOKUP($B10,RD[[#All],[Date]:[IS19_Inv2_M2]],BP$2,0)/BP$1,"")</f>
        <v/>
      </c>
      <c r="BQ10" s="165" t="str">
        <f>IFERROR(VLOOKUP($B10,RD[[#All],[Date]:[IS19_Inv2_M2]],BQ$2,0)/BQ$1,"")</f>
        <v/>
      </c>
      <c r="BR10" s="165" t="str">
        <f>IFERROR(VLOOKUP($B10,RD[[#All],[Date]:[IS19_Inv2_M2]],BR$2,0)/BR$1,"")</f>
        <v/>
      </c>
      <c r="BS10" s="165" t="str">
        <f>IFERROR(VLOOKUP($B10,RD[[#All],[Date]:[IS19_Inv2_M2]],BS$2,0)/BS$1,"")</f>
        <v/>
      </c>
      <c r="BT10" s="165" t="str">
        <f>IFERROR(VLOOKUP($B10,RD[[#All],[Date]:[IS19_Inv2_M2]],BT$2,0)/BT$1,"")</f>
        <v/>
      </c>
      <c r="BU10" s="165" t="str">
        <f>IFERROR(VLOOKUP($B10,RD[[#All],[Date]:[IS19_Inv2_M2]],BU$2,0)/BU$1,"")</f>
        <v/>
      </c>
      <c r="BV10" s="165" t="str">
        <f>IFERROR(VLOOKUP($B10,RD[[#All],[Date]:[IS19_Inv2_M2]],BV$2,0)/BV$1,"")</f>
        <v/>
      </c>
      <c r="BW10" s="165" t="str">
        <f>IFERROR(VLOOKUP($B10,RD[[#All],[Date]:[IS19_Inv2_M2]],BW$2,0)/BW$1,"")</f>
        <v/>
      </c>
      <c r="BX10" s="165" t="str">
        <f>IFERROR(VLOOKUP($B10,RD[[#All],[Date]:[IS19_Inv2_M2]],BX$2,0)/BX$1,"")</f>
        <v/>
      </c>
      <c r="BY10" s="165" t="str">
        <f>IFERROR(VLOOKUP($B10,RD[[#All],[Date]:[IS19_Inv2_M2]],BY$2,0)/BY$1,"")</f>
        <v/>
      </c>
      <c r="BZ10" s="165" t="str">
        <f>IFERROR(VLOOKUP($B10,RD[[#All],[Date]:[IS19_Inv2_M2]],BZ$2,0)/BZ$1,"")</f>
        <v/>
      </c>
      <c r="CA10" s="165" t="str">
        <f>IFERROR(VLOOKUP($B10,RD[[#All],[Date]:[IS19_Inv2_M2]],CA$2,0)/CA$1,"")</f>
        <v/>
      </c>
      <c r="CB10" s="165" t="str">
        <f>IFERROR(VLOOKUP($B10,RD[[#All],[Date]:[IS19_Inv2_M2]],CB$2,0)/CB$1,"")</f>
        <v/>
      </c>
      <c r="CC10" s="165" t="str">
        <f>IFERROR(VLOOKUP($B10,RD[[#All],[Date]:[IS19_Inv2_M2]],CC$2,0)/CC$1,"")</f>
        <v/>
      </c>
      <c r="CD10" s="165" t="str">
        <f>IFERROR(VLOOKUP($B10,RD[[#All],[Date]:[IS19_Inv2_M2]],CD$2,0)/CD$1,"")</f>
        <v/>
      </c>
      <c r="CE10" s="165" t="str">
        <f>IFERROR(VLOOKUP($B10,RD[[#All],[Date]:[IS19_Inv2_M2]],CE$2,0)/CE$1,"")</f>
        <v/>
      </c>
      <c r="CF10" s="165" t="str">
        <f>IFERROR(VLOOKUP($B10,RD[[#All],[Date]:[IS19_Inv2_M2]],CF$2,0)/CF$1,"")</f>
        <v/>
      </c>
      <c r="CG10" s="165" t="str">
        <f>IFERROR(VLOOKUP($B10,RD[[#All],[Date]:[IS19_Inv2_M2]],CG$2,0)/CG$1,"")</f>
        <v/>
      </c>
      <c r="CH10" s="165" t="str">
        <f>IFERROR(VLOOKUP($B10,RD[[#All],[Date]:[IS19_Inv2_M2]],CH$2,0)/CH$1,"")</f>
        <v/>
      </c>
      <c r="CI10" s="165" t="str">
        <f>IFERROR(VLOOKUP($B10,RD[[#All],[Date]:[IS19_Inv2_M2]],CI$2,0)/CI$1,"")</f>
        <v/>
      </c>
      <c r="CJ10" s="165" t="str">
        <f>IFERROR(VLOOKUP($B10,RD[[#All],[Date]:[IS19_Inv2_M2]],CJ$2,0)/CJ$1,"")</f>
        <v/>
      </c>
      <c r="CK10" s="165" t="str">
        <f>IFERROR(VLOOKUP($B10,RD[[#All],[Date]:[IS19_Inv2_M2]],CK$2,0)/CK$1,"")</f>
        <v/>
      </c>
      <c r="CL10" s="165" t="str">
        <f>IFERROR(VLOOKUP($B10,RD[[#All],[Date]:[IS19_Inv2_M2]],CL$2,0)/CL$1,"")</f>
        <v/>
      </c>
      <c r="CM10" s="165" t="str">
        <f>IFERROR(VLOOKUP($B10,RD[[#All],[Date]:[IS19_Inv2_M2]],CM$2,0)/CM$1,"")</f>
        <v/>
      </c>
      <c r="CN10" s="165" t="str">
        <f>IFERROR(VLOOKUP($B10,RD[[#All],[Date]:[IS19_Inv2_M2]],CN$2,0)/CN$1,"")</f>
        <v/>
      </c>
      <c r="CO10" s="165" t="str">
        <f>IFERROR(VLOOKUP($B10,RD[[#All],[Date]:[IS19_Inv2_M2]],CO$2,0)/CO$1,"")</f>
        <v/>
      </c>
      <c r="CP10" s="165" t="str">
        <f>IFERROR(VLOOKUP($B10,RD[[#All],[Date]:[IS19_Inv2_M2]],CP$2,0)/CP$1,"")</f>
        <v/>
      </c>
      <c r="CQ10" s="165" t="str">
        <f>IFERROR(VLOOKUP($B10,RD[[#All],[Date]:[IS19_Inv2_M2]],CQ$2,0)/CQ$1,"")</f>
        <v/>
      </c>
      <c r="CR10" s="165" t="str">
        <f>IFERROR(VLOOKUP($B10,RD[[#All],[Date]:[IS19_Inv2_M2]],CR$2,0)/CR$1,"")</f>
        <v/>
      </c>
      <c r="CS10" s="165" t="str">
        <f>IFERROR(VLOOKUP($B10,RD[[#All],[Date]:[IS19_Inv2_M2]],CS$2,0)/CS$1,"")</f>
        <v/>
      </c>
      <c r="CT10" s="165" t="str">
        <f>IFERROR(VLOOKUP($B10,RD[[#All],[Date]:[IS19_Inv2_M2]],CT$2,0)/CT$1,"")</f>
        <v/>
      </c>
      <c r="CU10" s="166" t="str">
        <f>IFERROR(AVERAGEIF(Inv_SY_B[[#This Row],[IS1_Inv1_M1]:[IS19_Inv2_M2]],"&gt;="&amp;0.1,Inv_SY_B[[#This Row],[IS1_Inv1_M1]:[IS19_Inv2_M2]]),"")</f>
        <v/>
      </c>
    </row>
    <row r="11" spans="2:99">
      <c r="B11" s="164">
        <f t="shared" si="65"/>
        <v>45703</v>
      </c>
      <c r="C11" s="165" t="str">
        <f>IFERROR(VLOOKUP($B11,RD[[#All],[Date]:[IS19_Inv2_M2]],C$2,0)/C$1,"")</f>
        <v/>
      </c>
      <c r="D11" s="165" t="str">
        <f>IFERROR(VLOOKUP($B11,RD[[#All],[Date]:[IS19_Inv2_M2]],D$2,0)/D$1,"")</f>
        <v/>
      </c>
      <c r="E11" s="165" t="str">
        <f>IFERROR(VLOOKUP($B11,RD[[#All],[Date]:[IS19_Inv2_M2]],E$2,0)/E$1,"")</f>
        <v/>
      </c>
      <c r="F11" s="165" t="str">
        <f>IFERROR(VLOOKUP($B11,RD[[#All],[Date]:[IS19_Inv2_M2]],F$2,0)/F$1,"")</f>
        <v/>
      </c>
      <c r="G11" s="165" t="str">
        <f>IFERROR(VLOOKUP($B11,RD[[#All],[Date]:[IS19_Inv2_M2]],G$2,0)/G$1,"")</f>
        <v/>
      </c>
      <c r="H11" s="165" t="str">
        <f>IFERROR(VLOOKUP($B11,RD[[#All],[Date]:[IS19_Inv2_M2]],H$2,0)/H$1,"")</f>
        <v/>
      </c>
      <c r="I11" s="165" t="str">
        <f>IFERROR(VLOOKUP($B11,RD[[#All],[Date]:[IS19_Inv2_M2]],I$2,0)/I$1,"")</f>
        <v/>
      </c>
      <c r="J11" s="165" t="str">
        <f>IFERROR(VLOOKUP($B11,RD[[#All],[Date]:[IS19_Inv2_M2]],J$2,0)/J$1,"")</f>
        <v/>
      </c>
      <c r="K11" s="165" t="str">
        <f>IFERROR(VLOOKUP($B11,RD[[#All],[Date]:[IS19_Inv2_M2]],K$2,0)/K$1,"")</f>
        <v/>
      </c>
      <c r="L11" s="165" t="str">
        <f>IFERROR(VLOOKUP($B11,RD[[#All],[Date]:[IS19_Inv2_M2]],L$2,0)/L$1,"")</f>
        <v/>
      </c>
      <c r="M11" s="165" t="str">
        <f>IFERROR(VLOOKUP($B11,RD[[#All],[Date]:[IS19_Inv2_M2]],M$2,0)/M$1,"")</f>
        <v/>
      </c>
      <c r="N11" s="165" t="str">
        <f>IFERROR(VLOOKUP($B11,RD[[#All],[Date]:[IS19_Inv2_M2]],N$2,0)/N$1,"")</f>
        <v/>
      </c>
      <c r="O11" s="165" t="str">
        <f>IFERROR(VLOOKUP($B11,RD[[#All],[Date]:[IS19_Inv2_M2]],O$2,0)/O$1,"")</f>
        <v/>
      </c>
      <c r="P11" s="165" t="str">
        <f>IFERROR(VLOOKUP($B11,RD[[#All],[Date]:[IS19_Inv2_M2]],P$2,0)/P$1,"")</f>
        <v/>
      </c>
      <c r="Q11" s="165" t="str">
        <f>IFERROR(VLOOKUP($B11,RD[[#All],[Date]:[IS19_Inv2_M2]],Q$2,0)/Q$1,"")</f>
        <v/>
      </c>
      <c r="R11" s="165" t="str">
        <f>IFERROR(VLOOKUP($B11,RD[[#All],[Date]:[IS19_Inv2_M2]],R$2,0)/R$1,"")</f>
        <v/>
      </c>
      <c r="S11" s="165" t="str">
        <f>IFERROR(VLOOKUP($B11,RD[[#All],[Date]:[IS19_Inv2_M2]],S$2,0)/S$1,"")</f>
        <v/>
      </c>
      <c r="T11" s="165" t="str">
        <f>IFERROR(VLOOKUP($B11,RD[[#All],[Date]:[IS19_Inv2_M2]],T$2,0)/T$1,"")</f>
        <v/>
      </c>
      <c r="U11" s="165" t="str">
        <f>IFERROR(VLOOKUP($B11,RD[[#All],[Date]:[IS19_Inv2_M2]],U$2,0)/U$1,"")</f>
        <v/>
      </c>
      <c r="V11" s="165" t="str">
        <f>IFERROR(VLOOKUP($B11,RD[[#All],[Date]:[IS19_Inv2_M2]],V$2,0)/V$1,"")</f>
        <v/>
      </c>
      <c r="W11" s="165" t="str">
        <f>IFERROR(VLOOKUP($B11,RD[[#All],[Date]:[IS19_Inv2_M2]],W$2,0)/W$1,"")</f>
        <v/>
      </c>
      <c r="X11" s="165" t="str">
        <f>IFERROR(VLOOKUP($B11,RD[[#All],[Date]:[IS19_Inv2_M2]],X$2,0)/X$1,"")</f>
        <v/>
      </c>
      <c r="Y11" s="165" t="str">
        <f>IFERROR(VLOOKUP($B11,RD[[#All],[Date]:[IS19_Inv2_M2]],Y$2,0)/Y$1,"")</f>
        <v/>
      </c>
      <c r="Z11" s="165" t="str">
        <f>IFERROR(VLOOKUP($B11,RD[[#All],[Date]:[IS19_Inv2_M2]],Z$2,0)/Z$1,"")</f>
        <v/>
      </c>
      <c r="AA11" s="165" t="str">
        <f>IFERROR(VLOOKUP($B11,RD[[#All],[Date]:[IS19_Inv2_M2]],AA$2,0)/AA$1,"")</f>
        <v/>
      </c>
      <c r="AB11" s="165" t="str">
        <f>IFERROR(VLOOKUP($B11,RD[[#All],[Date]:[IS19_Inv2_M2]],AB$2,0)/AB$1,"")</f>
        <v/>
      </c>
      <c r="AC11" s="165" t="str">
        <f>IFERROR(VLOOKUP($B11,RD[[#All],[Date]:[IS19_Inv2_M2]],AC$2,0)/AC$1,"")</f>
        <v/>
      </c>
      <c r="AD11" s="165" t="str">
        <f>IFERROR(VLOOKUP($B11,RD[[#All],[Date]:[IS19_Inv2_M2]],AD$2,0)/AD$1,"")</f>
        <v/>
      </c>
      <c r="AE11" s="165" t="str">
        <f>IFERROR(VLOOKUP($B11,RD[[#All],[Date]:[IS19_Inv2_M2]],AE$2,0)/AE$1,"")</f>
        <v/>
      </c>
      <c r="AF11" s="165" t="str">
        <f>IFERROR(VLOOKUP($B11,RD[[#All],[Date]:[IS19_Inv2_M2]],AF$2,0)/AF$1,"")</f>
        <v/>
      </c>
      <c r="AG11" s="165" t="str">
        <f>IFERROR(VLOOKUP($B11,RD[[#All],[Date]:[IS19_Inv2_M2]],AG$2,0)/AG$1,"")</f>
        <v/>
      </c>
      <c r="AH11" s="165" t="str">
        <f>IFERROR(VLOOKUP($B11,RD[[#All],[Date]:[IS19_Inv2_M2]],AH$2,0)/AH$1,"")</f>
        <v/>
      </c>
      <c r="AI11" s="165" t="str">
        <f>IFERROR(VLOOKUP($B11,RD[[#All],[Date]:[IS19_Inv2_M2]],AI$2,0)/AI$1,"")</f>
        <v/>
      </c>
      <c r="AJ11" s="165" t="str">
        <f>IFERROR(VLOOKUP($B11,RD[[#All],[Date]:[IS19_Inv2_M2]],AJ$2,0)/AJ$1,"")</f>
        <v/>
      </c>
      <c r="AK11" s="165" t="str">
        <f>IFERROR(VLOOKUP($B11,RD[[#All],[Date]:[IS19_Inv2_M2]],AK$2,0)/AK$1,"")</f>
        <v/>
      </c>
      <c r="AL11" s="165" t="str">
        <f>IFERROR(VLOOKUP($B11,RD[[#All],[Date]:[IS19_Inv2_M2]],AL$2,0)/AL$1,"")</f>
        <v/>
      </c>
      <c r="AM11" s="165" t="str">
        <f>IFERROR(VLOOKUP($B11,RD[[#All],[Date]:[IS19_Inv2_M2]],AM$2,0)/AM$1,"")</f>
        <v/>
      </c>
      <c r="AN11" s="165" t="str">
        <f>IFERROR(VLOOKUP($B11,RD[[#All],[Date]:[IS19_Inv2_M2]],AN$2,0)/AN$1,"")</f>
        <v/>
      </c>
      <c r="AO11" s="165" t="str">
        <f>IFERROR(VLOOKUP($B11,RD[[#All],[Date]:[IS19_Inv2_M2]],AO$2,0)/AO$1,"")</f>
        <v/>
      </c>
      <c r="AP11" s="165" t="str">
        <f>IFERROR(VLOOKUP($B11,RD[[#All],[Date]:[IS19_Inv2_M2]],AP$2,0)/AP$1,"")</f>
        <v/>
      </c>
      <c r="AQ11" s="165" t="str">
        <f>IFERROR(VLOOKUP($B11,RD[[#All],[Date]:[IS19_Inv2_M2]],AQ$2,0)/AQ$1,"")</f>
        <v/>
      </c>
      <c r="AR11" s="165" t="str">
        <f>IFERROR(VLOOKUP($B11,RD[[#All],[Date]:[IS19_Inv2_M2]],AR$2,0)/AR$1,"")</f>
        <v/>
      </c>
      <c r="AS11" s="165" t="str">
        <f>IFERROR(VLOOKUP($B11,RD[[#All],[Date]:[IS19_Inv2_M2]],AS$2,0)/AS$1,"")</f>
        <v/>
      </c>
      <c r="AT11" s="165" t="str">
        <f>IFERROR(VLOOKUP($B11,RD[[#All],[Date]:[IS19_Inv2_M2]],AT$2,0)/AT$1,"")</f>
        <v/>
      </c>
      <c r="AU11" s="165" t="str">
        <f>IFERROR(VLOOKUP($B11,RD[[#All],[Date]:[IS19_Inv2_M2]],AU$2,0)/AU$1,"")</f>
        <v/>
      </c>
      <c r="AV11" s="165" t="str">
        <f>IFERROR(VLOOKUP($B11,RD[[#All],[Date]:[IS19_Inv2_M2]],AV$2,0)/AV$1,"")</f>
        <v/>
      </c>
      <c r="AW11" s="165" t="str">
        <f>IFERROR(VLOOKUP($B11,RD[[#All],[Date]:[IS19_Inv2_M2]],AW$2,0)/AW$1,"")</f>
        <v/>
      </c>
      <c r="AX11" s="165" t="str">
        <f>IFERROR(VLOOKUP($B11,RD[[#All],[Date]:[IS19_Inv2_M2]],AX$2,0)/AX$1,"")</f>
        <v/>
      </c>
      <c r="AY11" s="165" t="str">
        <f>IFERROR(VLOOKUP($B11,RD[[#All],[Date]:[IS19_Inv2_M2]],AY$2,0)/AY$1,"")</f>
        <v/>
      </c>
      <c r="AZ11" s="165" t="str">
        <f>IFERROR(VLOOKUP($B11,RD[[#All],[Date]:[IS19_Inv2_M2]],AZ$2,0)/AZ$1,"")</f>
        <v/>
      </c>
      <c r="BA11" s="165" t="str">
        <f>IFERROR(VLOOKUP($B11,RD[[#All],[Date]:[IS19_Inv2_M2]],BA$2,0)/BA$1,"")</f>
        <v/>
      </c>
      <c r="BB11" s="165" t="str">
        <f>IFERROR(VLOOKUP($B11,RD[[#All],[Date]:[IS19_Inv2_M2]],BB$2,0)/BB$1,"")</f>
        <v/>
      </c>
      <c r="BC11" s="165" t="str">
        <f>IFERROR(VLOOKUP($B11,RD[[#All],[Date]:[IS19_Inv2_M2]],BC$2,0)/BC$1,"")</f>
        <v/>
      </c>
      <c r="BD11" s="165" t="str">
        <f>IFERROR(VLOOKUP($B11,RD[[#All],[Date]:[IS19_Inv2_M2]],BD$2,0)/BD$1,"")</f>
        <v/>
      </c>
      <c r="BE11" s="165" t="str">
        <f>IFERROR(VLOOKUP($B11,RD[[#All],[Date]:[IS19_Inv2_M2]],BE$2,0)/BE$1,"")</f>
        <v/>
      </c>
      <c r="BF11" s="165" t="str">
        <f>IFERROR(VLOOKUP($B11,RD[[#All],[Date]:[IS19_Inv2_M2]],BF$2,0)/BF$1,"")</f>
        <v/>
      </c>
      <c r="BG11" s="165" t="str">
        <f>IFERROR(VLOOKUP($B11,RD[[#All],[Date]:[IS19_Inv2_M2]],BG$2,0)/BG$1,"")</f>
        <v/>
      </c>
      <c r="BH11" s="165" t="str">
        <f>IFERROR(VLOOKUP($B11,RD[[#All],[Date]:[IS19_Inv2_M2]],BH$2,0)/BH$1,"")</f>
        <v/>
      </c>
      <c r="BI11" s="165" t="str">
        <f>IFERROR(VLOOKUP($B11,RD[[#All],[Date]:[IS19_Inv2_M2]],BI$2,0)/BI$1,"")</f>
        <v/>
      </c>
      <c r="BJ11" s="165" t="str">
        <f>IFERROR(VLOOKUP($B11,RD[[#All],[Date]:[IS19_Inv2_M2]],BJ$2,0)/BJ$1,"")</f>
        <v/>
      </c>
      <c r="BK11" s="165" t="str">
        <f>IFERROR(VLOOKUP($B11,RD[[#All],[Date]:[IS19_Inv2_M2]],BK$2,0)/BK$1,"")</f>
        <v/>
      </c>
      <c r="BL11" s="165" t="str">
        <f>IFERROR(VLOOKUP($B11,RD[[#All],[Date]:[IS19_Inv2_M2]],BL$2,0)/BL$1,"")</f>
        <v/>
      </c>
      <c r="BM11" s="165" t="str">
        <f>IFERROR(VLOOKUP($B11,RD[[#All],[Date]:[IS19_Inv2_M2]],BM$2,0)/BM$1,"")</f>
        <v/>
      </c>
      <c r="BN11" s="165" t="str">
        <f>IFERROR(VLOOKUP($B11,RD[[#All],[Date]:[IS19_Inv2_M2]],BN$2,0)/BN$1,"")</f>
        <v/>
      </c>
      <c r="BO11" s="165" t="str">
        <f>IFERROR(VLOOKUP($B11,RD[[#All],[Date]:[IS19_Inv2_M2]],BO$2,0)/BO$1,"")</f>
        <v/>
      </c>
      <c r="BP11" s="165" t="str">
        <f>IFERROR(VLOOKUP($B11,RD[[#All],[Date]:[IS19_Inv2_M2]],BP$2,0)/BP$1,"")</f>
        <v/>
      </c>
      <c r="BQ11" s="165" t="str">
        <f>IFERROR(VLOOKUP($B11,RD[[#All],[Date]:[IS19_Inv2_M2]],BQ$2,0)/BQ$1,"")</f>
        <v/>
      </c>
      <c r="BR11" s="165" t="str">
        <f>IFERROR(VLOOKUP($B11,RD[[#All],[Date]:[IS19_Inv2_M2]],BR$2,0)/BR$1,"")</f>
        <v/>
      </c>
      <c r="BS11" s="165" t="str">
        <f>IFERROR(VLOOKUP($B11,RD[[#All],[Date]:[IS19_Inv2_M2]],BS$2,0)/BS$1,"")</f>
        <v/>
      </c>
      <c r="BT11" s="165" t="str">
        <f>IFERROR(VLOOKUP($B11,RD[[#All],[Date]:[IS19_Inv2_M2]],BT$2,0)/BT$1,"")</f>
        <v/>
      </c>
      <c r="BU11" s="165" t="str">
        <f>IFERROR(VLOOKUP($B11,RD[[#All],[Date]:[IS19_Inv2_M2]],BU$2,0)/BU$1,"")</f>
        <v/>
      </c>
      <c r="BV11" s="165" t="str">
        <f>IFERROR(VLOOKUP($B11,RD[[#All],[Date]:[IS19_Inv2_M2]],BV$2,0)/BV$1,"")</f>
        <v/>
      </c>
      <c r="BW11" s="165" t="str">
        <f>IFERROR(VLOOKUP($B11,RD[[#All],[Date]:[IS19_Inv2_M2]],BW$2,0)/BW$1,"")</f>
        <v/>
      </c>
      <c r="BX11" s="165" t="str">
        <f>IFERROR(VLOOKUP($B11,RD[[#All],[Date]:[IS19_Inv2_M2]],BX$2,0)/BX$1,"")</f>
        <v/>
      </c>
      <c r="BY11" s="165" t="str">
        <f>IFERROR(VLOOKUP($B11,RD[[#All],[Date]:[IS19_Inv2_M2]],BY$2,0)/BY$1,"")</f>
        <v/>
      </c>
      <c r="BZ11" s="165" t="str">
        <f>IFERROR(VLOOKUP($B11,RD[[#All],[Date]:[IS19_Inv2_M2]],BZ$2,0)/BZ$1,"")</f>
        <v/>
      </c>
      <c r="CA11" s="165" t="str">
        <f>IFERROR(VLOOKUP($B11,RD[[#All],[Date]:[IS19_Inv2_M2]],CA$2,0)/CA$1,"")</f>
        <v/>
      </c>
      <c r="CB11" s="165" t="str">
        <f>IFERROR(VLOOKUP($B11,RD[[#All],[Date]:[IS19_Inv2_M2]],CB$2,0)/CB$1,"")</f>
        <v/>
      </c>
      <c r="CC11" s="165" t="str">
        <f>IFERROR(VLOOKUP($B11,RD[[#All],[Date]:[IS19_Inv2_M2]],CC$2,0)/CC$1,"")</f>
        <v/>
      </c>
      <c r="CD11" s="165" t="str">
        <f>IFERROR(VLOOKUP($B11,RD[[#All],[Date]:[IS19_Inv2_M2]],CD$2,0)/CD$1,"")</f>
        <v/>
      </c>
      <c r="CE11" s="165" t="str">
        <f>IFERROR(VLOOKUP($B11,RD[[#All],[Date]:[IS19_Inv2_M2]],CE$2,0)/CE$1,"")</f>
        <v/>
      </c>
      <c r="CF11" s="165" t="str">
        <f>IFERROR(VLOOKUP($B11,RD[[#All],[Date]:[IS19_Inv2_M2]],CF$2,0)/CF$1,"")</f>
        <v/>
      </c>
      <c r="CG11" s="165" t="str">
        <f>IFERROR(VLOOKUP($B11,RD[[#All],[Date]:[IS19_Inv2_M2]],CG$2,0)/CG$1,"")</f>
        <v/>
      </c>
      <c r="CH11" s="165" t="str">
        <f>IFERROR(VLOOKUP($B11,RD[[#All],[Date]:[IS19_Inv2_M2]],CH$2,0)/CH$1,"")</f>
        <v/>
      </c>
      <c r="CI11" s="165" t="str">
        <f>IFERROR(VLOOKUP($B11,RD[[#All],[Date]:[IS19_Inv2_M2]],CI$2,0)/CI$1,"")</f>
        <v/>
      </c>
      <c r="CJ11" s="165" t="str">
        <f>IFERROR(VLOOKUP($B11,RD[[#All],[Date]:[IS19_Inv2_M2]],CJ$2,0)/CJ$1,"")</f>
        <v/>
      </c>
      <c r="CK11" s="165" t="str">
        <f>IFERROR(VLOOKUP($B11,RD[[#All],[Date]:[IS19_Inv2_M2]],CK$2,0)/CK$1,"")</f>
        <v/>
      </c>
      <c r="CL11" s="165" t="str">
        <f>IFERROR(VLOOKUP($B11,RD[[#All],[Date]:[IS19_Inv2_M2]],CL$2,0)/CL$1,"")</f>
        <v/>
      </c>
      <c r="CM11" s="165" t="str">
        <f>IFERROR(VLOOKUP($B11,RD[[#All],[Date]:[IS19_Inv2_M2]],CM$2,0)/CM$1,"")</f>
        <v/>
      </c>
      <c r="CN11" s="165" t="str">
        <f>IFERROR(VLOOKUP($B11,RD[[#All],[Date]:[IS19_Inv2_M2]],CN$2,0)/CN$1,"")</f>
        <v/>
      </c>
      <c r="CO11" s="165" t="str">
        <f>IFERROR(VLOOKUP($B11,RD[[#All],[Date]:[IS19_Inv2_M2]],CO$2,0)/CO$1,"")</f>
        <v/>
      </c>
      <c r="CP11" s="165" t="str">
        <f>IFERROR(VLOOKUP($B11,RD[[#All],[Date]:[IS19_Inv2_M2]],CP$2,0)/CP$1,"")</f>
        <v/>
      </c>
      <c r="CQ11" s="165" t="str">
        <f>IFERROR(VLOOKUP($B11,RD[[#All],[Date]:[IS19_Inv2_M2]],CQ$2,0)/CQ$1,"")</f>
        <v/>
      </c>
      <c r="CR11" s="165" t="str">
        <f>IFERROR(VLOOKUP($B11,RD[[#All],[Date]:[IS19_Inv2_M2]],CR$2,0)/CR$1,"")</f>
        <v/>
      </c>
      <c r="CS11" s="165" t="str">
        <f>IFERROR(VLOOKUP($B11,RD[[#All],[Date]:[IS19_Inv2_M2]],CS$2,0)/CS$1,"")</f>
        <v/>
      </c>
      <c r="CT11" s="165" t="str">
        <f>IFERROR(VLOOKUP($B11,RD[[#All],[Date]:[IS19_Inv2_M2]],CT$2,0)/CT$1,"")</f>
        <v/>
      </c>
      <c r="CU11" s="166" t="str">
        <f>IFERROR(AVERAGEIF(Inv_SY_B[[#This Row],[IS1_Inv1_M1]:[IS19_Inv2_M2]],"&gt;="&amp;0.1,Inv_SY_B[[#This Row],[IS1_Inv1_M1]:[IS19_Inv2_M2]]),"")</f>
        <v/>
      </c>
    </row>
    <row r="12" spans="2:99">
      <c r="B12" s="164">
        <f t="shared" si="65"/>
        <v>45704</v>
      </c>
      <c r="C12" s="165" t="str">
        <f>IFERROR(VLOOKUP($B12,RD[[#All],[Date]:[IS19_Inv2_M2]],C$2,0)/C$1,"")</f>
        <v/>
      </c>
      <c r="D12" s="165" t="str">
        <f>IFERROR(VLOOKUP($B12,RD[[#All],[Date]:[IS19_Inv2_M2]],D$2,0)/D$1,"")</f>
        <v/>
      </c>
      <c r="E12" s="165" t="str">
        <f>IFERROR(VLOOKUP($B12,RD[[#All],[Date]:[IS19_Inv2_M2]],E$2,0)/E$1,"")</f>
        <v/>
      </c>
      <c r="F12" s="165" t="str">
        <f>IFERROR(VLOOKUP($B12,RD[[#All],[Date]:[IS19_Inv2_M2]],F$2,0)/F$1,"")</f>
        <v/>
      </c>
      <c r="G12" s="165" t="str">
        <f>IFERROR(VLOOKUP($B12,RD[[#All],[Date]:[IS19_Inv2_M2]],G$2,0)/G$1,"")</f>
        <v/>
      </c>
      <c r="H12" s="165" t="str">
        <f>IFERROR(VLOOKUP($B12,RD[[#All],[Date]:[IS19_Inv2_M2]],H$2,0)/H$1,"")</f>
        <v/>
      </c>
      <c r="I12" s="165" t="str">
        <f>IFERROR(VLOOKUP($B12,RD[[#All],[Date]:[IS19_Inv2_M2]],I$2,0)/I$1,"")</f>
        <v/>
      </c>
      <c r="J12" s="165" t="str">
        <f>IFERROR(VLOOKUP($B12,RD[[#All],[Date]:[IS19_Inv2_M2]],J$2,0)/J$1,"")</f>
        <v/>
      </c>
      <c r="K12" s="165" t="str">
        <f>IFERROR(VLOOKUP($B12,RD[[#All],[Date]:[IS19_Inv2_M2]],K$2,0)/K$1,"")</f>
        <v/>
      </c>
      <c r="L12" s="165" t="str">
        <f>IFERROR(VLOOKUP($B12,RD[[#All],[Date]:[IS19_Inv2_M2]],L$2,0)/L$1,"")</f>
        <v/>
      </c>
      <c r="M12" s="165" t="str">
        <f>IFERROR(VLOOKUP($B12,RD[[#All],[Date]:[IS19_Inv2_M2]],M$2,0)/M$1,"")</f>
        <v/>
      </c>
      <c r="N12" s="165" t="str">
        <f>IFERROR(VLOOKUP($B12,RD[[#All],[Date]:[IS19_Inv2_M2]],N$2,0)/N$1,"")</f>
        <v/>
      </c>
      <c r="O12" s="165" t="str">
        <f>IFERROR(VLOOKUP($B12,RD[[#All],[Date]:[IS19_Inv2_M2]],O$2,0)/O$1,"")</f>
        <v/>
      </c>
      <c r="P12" s="165" t="str">
        <f>IFERROR(VLOOKUP($B12,RD[[#All],[Date]:[IS19_Inv2_M2]],P$2,0)/P$1,"")</f>
        <v/>
      </c>
      <c r="Q12" s="165" t="str">
        <f>IFERROR(VLOOKUP($B12,RD[[#All],[Date]:[IS19_Inv2_M2]],Q$2,0)/Q$1,"")</f>
        <v/>
      </c>
      <c r="R12" s="165" t="str">
        <f>IFERROR(VLOOKUP($B12,RD[[#All],[Date]:[IS19_Inv2_M2]],R$2,0)/R$1,"")</f>
        <v/>
      </c>
      <c r="S12" s="165" t="str">
        <f>IFERROR(VLOOKUP($B12,RD[[#All],[Date]:[IS19_Inv2_M2]],S$2,0)/S$1,"")</f>
        <v/>
      </c>
      <c r="T12" s="165" t="str">
        <f>IFERROR(VLOOKUP($B12,RD[[#All],[Date]:[IS19_Inv2_M2]],T$2,0)/T$1,"")</f>
        <v/>
      </c>
      <c r="U12" s="165" t="str">
        <f>IFERROR(VLOOKUP($B12,RD[[#All],[Date]:[IS19_Inv2_M2]],U$2,0)/U$1,"")</f>
        <v/>
      </c>
      <c r="V12" s="165" t="str">
        <f>IFERROR(VLOOKUP($B12,RD[[#All],[Date]:[IS19_Inv2_M2]],V$2,0)/V$1,"")</f>
        <v/>
      </c>
      <c r="W12" s="165" t="str">
        <f>IFERROR(VLOOKUP($B12,RD[[#All],[Date]:[IS19_Inv2_M2]],W$2,0)/W$1,"")</f>
        <v/>
      </c>
      <c r="X12" s="165" t="str">
        <f>IFERROR(VLOOKUP($B12,RD[[#All],[Date]:[IS19_Inv2_M2]],X$2,0)/X$1,"")</f>
        <v/>
      </c>
      <c r="Y12" s="165" t="str">
        <f>IFERROR(VLOOKUP($B12,RD[[#All],[Date]:[IS19_Inv2_M2]],Y$2,0)/Y$1,"")</f>
        <v/>
      </c>
      <c r="Z12" s="165" t="str">
        <f>IFERROR(VLOOKUP($B12,RD[[#All],[Date]:[IS19_Inv2_M2]],Z$2,0)/Z$1,"")</f>
        <v/>
      </c>
      <c r="AA12" s="165" t="str">
        <f>IFERROR(VLOOKUP($B12,RD[[#All],[Date]:[IS19_Inv2_M2]],AA$2,0)/AA$1,"")</f>
        <v/>
      </c>
      <c r="AB12" s="165" t="str">
        <f>IFERROR(VLOOKUP($B12,RD[[#All],[Date]:[IS19_Inv2_M2]],AB$2,0)/AB$1,"")</f>
        <v/>
      </c>
      <c r="AC12" s="165" t="str">
        <f>IFERROR(VLOOKUP($B12,RD[[#All],[Date]:[IS19_Inv2_M2]],AC$2,0)/AC$1,"")</f>
        <v/>
      </c>
      <c r="AD12" s="165" t="str">
        <f>IFERROR(VLOOKUP($B12,RD[[#All],[Date]:[IS19_Inv2_M2]],AD$2,0)/AD$1,"")</f>
        <v/>
      </c>
      <c r="AE12" s="165" t="str">
        <f>IFERROR(VLOOKUP($B12,RD[[#All],[Date]:[IS19_Inv2_M2]],AE$2,0)/AE$1,"")</f>
        <v/>
      </c>
      <c r="AF12" s="165" t="str">
        <f>IFERROR(VLOOKUP($B12,RD[[#All],[Date]:[IS19_Inv2_M2]],AF$2,0)/AF$1,"")</f>
        <v/>
      </c>
      <c r="AG12" s="165" t="str">
        <f>IFERROR(VLOOKUP($B12,RD[[#All],[Date]:[IS19_Inv2_M2]],AG$2,0)/AG$1,"")</f>
        <v/>
      </c>
      <c r="AH12" s="165" t="str">
        <f>IFERROR(VLOOKUP($B12,RD[[#All],[Date]:[IS19_Inv2_M2]],AH$2,0)/AH$1,"")</f>
        <v/>
      </c>
      <c r="AI12" s="165" t="str">
        <f>IFERROR(VLOOKUP($B12,RD[[#All],[Date]:[IS19_Inv2_M2]],AI$2,0)/AI$1,"")</f>
        <v/>
      </c>
      <c r="AJ12" s="165" t="str">
        <f>IFERROR(VLOOKUP($B12,RD[[#All],[Date]:[IS19_Inv2_M2]],AJ$2,0)/AJ$1,"")</f>
        <v/>
      </c>
      <c r="AK12" s="165" t="str">
        <f>IFERROR(VLOOKUP($B12,RD[[#All],[Date]:[IS19_Inv2_M2]],AK$2,0)/AK$1,"")</f>
        <v/>
      </c>
      <c r="AL12" s="165" t="str">
        <f>IFERROR(VLOOKUP($B12,RD[[#All],[Date]:[IS19_Inv2_M2]],AL$2,0)/AL$1,"")</f>
        <v/>
      </c>
      <c r="AM12" s="165" t="str">
        <f>IFERROR(VLOOKUP($B12,RD[[#All],[Date]:[IS19_Inv2_M2]],AM$2,0)/AM$1,"")</f>
        <v/>
      </c>
      <c r="AN12" s="165" t="str">
        <f>IFERROR(VLOOKUP($B12,RD[[#All],[Date]:[IS19_Inv2_M2]],AN$2,0)/AN$1,"")</f>
        <v/>
      </c>
      <c r="AO12" s="165" t="str">
        <f>IFERROR(VLOOKUP($B12,RD[[#All],[Date]:[IS19_Inv2_M2]],AO$2,0)/AO$1,"")</f>
        <v/>
      </c>
      <c r="AP12" s="165" t="str">
        <f>IFERROR(VLOOKUP($B12,RD[[#All],[Date]:[IS19_Inv2_M2]],AP$2,0)/AP$1,"")</f>
        <v/>
      </c>
      <c r="AQ12" s="165" t="str">
        <f>IFERROR(VLOOKUP($B12,RD[[#All],[Date]:[IS19_Inv2_M2]],AQ$2,0)/AQ$1,"")</f>
        <v/>
      </c>
      <c r="AR12" s="165" t="str">
        <f>IFERROR(VLOOKUP($B12,RD[[#All],[Date]:[IS19_Inv2_M2]],AR$2,0)/AR$1,"")</f>
        <v/>
      </c>
      <c r="AS12" s="165" t="str">
        <f>IFERROR(VLOOKUP($B12,RD[[#All],[Date]:[IS19_Inv2_M2]],AS$2,0)/AS$1,"")</f>
        <v/>
      </c>
      <c r="AT12" s="165" t="str">
        <f>IFERROR(VLOOKUP($B12,RD[[#All],[Date]:[IS19_Inv2_M2]],AT$2,0)/AT$1,"")</f>
        <v/>
      </c>
      <c r="AU12" s="165" t="str">
        <f>IFERROR(VLOOKUP($B12,RD[[#All],[Date]:[IS19_Inv2_M2]],AU$2,0)/AU$1,"")</f>
        <v/>
      </c>
      <c r="AV12" s="165" t="str">
        <f>IFERROR(VLOOKUP($B12,RD[[#All],[Date]:[IS19_Inv2_M2]],AV$2,0)/AV$1,"")</f>
        <v/>
      </c>
      <c r="AW12" s="165" t="str">
        <f>IFERROR(VLOOKUP($B12,RD[[#All],[Date]:[IS19_Inv2_M2]],AW$2,0)/AW$1,"")</f>
        <v/>
      </c>
      <c r="AX12" s="165" t="str">
        <f>IFERROR(VLOOKUP($B12,RD[[#All],[Date]:[IS19_Inv2_M2]],AX$2,0)/AX$1,"")</f>
        <v/>
      </c>
      <c r="AY12" s="165" t="str">
        <f>IFERROR(VLOOKUP($B12,RD[[#All],[Date]:[IS19_Inv2_M2]],AY$2,0)/AY$1,"")</f>
        <v/>
      </c>
      <c r="AZ12" s="165" t="str">
        <f>IFERROR(VLOOKUP($B12,RD[[#All],[Date]:[IS19_Inv2_M2]],AZ$2,0)/AZ$1,"")</f>
        <v/>
      </c>
      <c r="BA12" s="165" t="str">
        <f>IFERROR(VLOOKUP($B12,RD[[#All],[Date]:[IS19_Inv2_M2]],BA$2,0)/BA$1,"")</f>
        <v/>
      </c>
      <c r="BB12" s="165" t="str">
        <f>IFERROR(VLOOKUP($B12,RD[[#All],[Date]:[IS19_Inv2_M2]],BB$2,0)/BB$1,"")</f>
        <v/>
      </c>
      <c r="BC12" s="165" t="str">
        <f>IFERROR(VLOOKUP($B12,RD[[#All],[Date]:[IS19_Inv2_M2]],BC$2,0)/BC$1,"")</f>
        <v/>
      </c>
      <c r="BD12" s="165" t="str">
        <f>IFERROR(VLOOKUP($B12,RD[[#All],[Date]:[IS19_Inv2_M2]],BD$2,0)/BD$1,"")</f>
        <v/>
      </c>
      <c r="BE12" s="165" t="str">
        <f>IFERROR(VLOOKUP($B12,RD[[#All],[Date]:[IS19_Inv2_M2]],BE$2,0)/BE$1,"")</f>
        <v/>
      </c>
      <c r="BF12" s="165" t="str">
        <f>IFERROR(VLOOKUP($B12,RD[[#All],[Date]:[IS19_Inv2_M2]],BF$2,0)/BF$1,"")</f>
        <v/>
      </c>
      <c r="BG12" s="165" t="str">
        <f>IFERROR(VLOOKUP($B12,RD[[#All],[Date]:[IS19_Inv2_M2]],BG$2,0)/BG$1,"")</f>
        <v/>
      </c>
      <c r="BH12" s="165" t="str">
        <f>IFERROR(VLOOKUP($B12,RD[[#All],[Date]:[IS19_Inv2_M2]],BH$2,0)/BH$1,"")</f>
        <v/>
      </c>
      <c r="BI12" s="165" t="str">
        <f>IFERROR(VLOOKUP($B12,RD[[#All],[Date]:[IS19_Inv2_M2]],BI$2,0)/BI$1,"")</f>
        <v/>
      </c>
      <c r="BJ12" s="165" t="str">
        <f>IFERROR(VLOOKUP($B12,RD[[#All],[Date]:[IS19_Inv2_M2]],BJ$2,0)/BJ$1,"")</f>
        <v/>
      </c>
      <c r="BK12" s="165" t="str">
        <f>IFERROR(VLOOKUP($B12,RD[[#All],[Date]:[IS19_Inv2_M2]],BK$2,0)/BK$1,"")</f>
        <v/>
      </c>
      <c r="BL12" s="165" t="str">
        <f>IFERROR(VLOOKUP($B12,RD[[#All],[Date]:[IS19_Inv2_M2]],BL$2,0)/BL$1,"")</f>
        <v/>
      </c>
      <c r="BM12" s="165" t="str">
        <f>IFERROR(VLOOKUP($B12,RD[[#All],[Date]:[IS19_Inv2_M2]],BM$2,0)/BM$1,"")</f>
        <v/>
      </c>
      <c r="BN12" s="165" t="str">
        <f>IFERROR(VLOOKUP($B12,RD[[#All],[Date]:[IS19_Inv2_M2]],BN$2,0)/BN$1,"")</f>
        <v/>
      </c>
      <c r="BO12" s="165" t="str">
        <f>IFERROR(VLOOKUP($B12,RD[[#All],[Date]:[IS19_Inv2_M2]],BO$2,0)/BO$1,"")</f>
        <v/>
      </c>
      <c r="BP12" s="165" t="str">
        <f>IFERROR(VLOOKUP($B12,RD[[#All],[Date]:[IS19_Inv2_M2]],BP$2,0)/BP$1,"")</f>
        <v/>
      </c>
      <c r="BQ12" s="165" t="str">
        <f>IFERROR(VLOOKUP($B12,RD[[#All],[Date]:[IS19_Inv2_M2]],BQ$2,0)/BQ$1,"")</f>
        <v/>
      </c>
      <c r="BR12" s="165" t="str">
        <f>IFERROR(VLOOKUP($B12,RD[[#All],[Date]:[IS19_Inv2_M2]],BR$2,0)/BR$1,"")</f>
        <v/>
      </c>
      <c r="BS12" s="165" t="str">
        <f>IFERROR(VLOOKUP($B12,RD[[#All],[Date]:[IS19_Inv2_M2]],BS$2,0)/BS$1,"")</f>
        <v/>
      </c>
      <c r="BT12" s="165" t="str">
        <f>IFERROR(VLOOKUP($B12,RD[[#All],[Date]:[IS19_Inv2_M2]],BT$2,0)/BT$1,"")</f>
        <v/>
      </c>
      <c r="BU12" s="165" t="str">
        <f>IFERROR(VLOOKUP($B12,RD[[#All],[Date]:[IS19_Inv2_M2]],BU$2,0)/BU$1,"")</f>
        <v/>
      </c>
      <c r="BV12" s="165" t="str">
        <f>IFERROR(VLOOKUP($B12,RD[[#All],[Date]:[IS19_Inv2_M2]],BV$2,0)/BV$1,"")</f>
        <v/>
      </c>
      <c r="BW12" s="165" t="str">
        <f>IFERROR(VLOOKUP($B12,RD[[#All],[Date]:[IS19_Inv2_M2]],BW$2,0)/BW$1,"")</f>
        <v/>
      </c>
      <c r="BX12" s="165" t="str">
        <f>IFERROR(VLOOKUP($B12,RD[[#All],[Date]:[IS19_Inv2_M2]],BX$2,0)/BX$1,"")</f>
        <v/>
      </c>
      <c r="BY12" s="165" t="str">
        <f>IFERROR(VLOOKUP($B12,RD[[#All],[Date]:[IS19_Inv2_M2]],BY$2,0)/BY$1,"")</f>
        <v/>
      </c>
      <c r="BZ12" s="165" t="str">
        <f>IFERROR(VLOOKUP($B12,RD[[#All],[Date]:[IS19_Inv2_M2]],BZ$2,0)/BZ$1,"")</f>
        <v/>
      </c>
      <c r="CA12" s="165" t="str">
        <f>IFERROR(VLOOKUP($B12,RD[[#All],[Date]:[IS19_Inv2_M2]],CA$2,0)/CA$1,"")</f>
        <v/>
      </c>
      <c r="CB12" s="165" t="str">
        <f>IFERROR(VLOOKUP($B12,RD[[#All],[Date]:[IS19_Inv2_M2]],CB$2,0)/CB$1,"")</f>
        <v/>
      </c>
      <c r="CC12" s="165" t="str">
        <f>IFERROR(VLOOKUP($B12,RD[[#All],[Date]:[IS19_Inv2_M2]],CC$2,0)/CC$1,"")</f>
        <v/>
      </c>
      <c r="CD12" s="165" t="str">
        <f>IFERROR(VLOOKUP($B12,RD[[#All],[Date]:[IS19_Inv2_M2]],CD$2,0)/CD$1,"")</f>
        <v/>
      </c>
      <c r="CE12" s="165" t="str">
        <f>IFERROR(VLOOKUP($B12,RD[[#All],[Date]:[IS19_Inv2_M2]],CE$2,0)/CE$1,"")</f>
        <v/>
      </c>
      <c r="CF12" s="165" t="str">
        <f>IFERROR(VLOOKUP($B12,RD[[#All],[Date]:[IS19_Inv2_M2]],CF$2,0)/CF$1,"")</f>
        <v/>
      </c>
      <c r="CG12" s="165" t="str">
        <f>IFERROR(VLOOKUP($B12,RD[[#All],[Date]:[IS19_Inv2_M2]],CG$2,0)/CG$1,"")</f>
        <v/>
      </c>
      <c r="CH12" s="165" t="str">
        <f>IFERROR(VLOOKUP($B12,RD[[#All],[Date]:[IS19_Inv2_M2]],CH$2,0)/CH$1,"")</f>
        <v/>
      </c>
      <c r="CI12" s="165" t="str">
        <f>IFERROR(VLOOKUP($B12,RD[[#All],[Date]:[IS19_Inv2_M2]],CI$2,0)/CI$1,"")</f>
        <v/>
      </c>
      <c r="CJ12" s="165" t="str">
        <f>IFERROR(VLOOKUP($B12,RD[[#All],[Date]:[IS19_Inv2_M2]],CJ$2,0)/CJ$1,"")</f>
        <v/>
      </c>
      <c r="CK12" s="165" t="str">
        <f>IFERROR(VLOOKUP($B12,RD[[#All],[Date]:[IS19_Inv2_M2]],CK$2,0)/CK$1,"")</f>
        <v/>
      </c>
      <c r="CL12" s="165" t="str">
        <f>IFERROR(VLOOKUP($B12,RD[[#All],[Date]:[IS19_Inv2_M2]],CL$2,0)/CL$1,"")</f>
        <v/>
      </c>
      <c r="CM12" s="165" t="str">
        <f>IFERROR(VLOOKUP($B12,RD[[#All],[Date]:[IS19_Inv2_M2]],CM$2,0)/CM$1,"")</f>
        <v/>
      </c>
      <c r="CN12" s="165" t="str">
        <f>IFERROR(VLOOKUP($B12,RD[[#All],[Date]:[IS19_Inv2_M2]],CN$2,0)/CN$1,"")</f>
        <v/>
      </c>
      <c r="CO12" s="165" t="str">
        <f>IFERROR(VLOOKUP($B12,RD[[#All],[Date]:[IS19_Inv2_M2]],CO$2,0)/CO$1,"")</f>
        <v/>
      </c>
      <c r="CP12" s="165" t="str">
        <f>IFERROR(VLOOKUP($B12,RD[[#All],[Date]:[IS19_Inv2_M2]],CP$2,0)/CP$1,"")</f>
        <v/>
      </c>
      <c r="CQ12" s="165" t="str">
        <f>IFERROR(VLOOKUP($B12,RD[[#All],[Date]:[IS19_Inv2_M2]],CQ$2,0)/CQ$1,"")</f>
        <v/>
      </c>
      <c r="CR12" s="165" t="str">
        <f>IFERROR(VLOOKUP($B12,RD[[#All],[Date]:[IS19_Inv2_M2]],CR$2,0)/CR$1,"")</f>
        <v/>
      </c>
      <c r="CS12" s="165" t="str">
        <f>IFERROR(VLOOKUP($B12,RD[[#All],[Date]:[IS19_Inv2_M2]],CS$2,0)/CS$1,"")</f>
        <v/>
      </c>
      <c r="CT12" s="165" t="str">
        <f>IFERROR(VLOOKUP($B12,RD[[#All],[Date]:[IS19_Inv2_M2]],CT$2,0)/CT$1,"")</f>
        <v/>
      </c>
      <c r="CU12" s="166" t="str">
        <f>IFERROR(AVERAGEIF(Inv_SY_B[[#This Row],[IS1_Inv1_M1]:[IS19_Inv2_M2]],"&gt;="&amp;0.1,Inv_SY_B[[#This Row],[IS1_Inv1_M1]:[IS19_Inv2_M2]]),"")</f>
        <v/>
      </c>
    </row>
    <row r="13" spans="2:99">
      <c r="B13" s="164">
        <f t="shared" si="65"/>
        <v>45705</v>
      </c>
      <c r="C13" s="165" t="str">
        <f>IFERROR(VLOOKUP($B13,RD[[#All],[Date]:[IS19_Inv2_M2]],C$2,0)/C$1,"")</f>
        <v/>
      </c>
      <c r="D13" s="165" t="str">
        <f>IFERROR(VLOOKUP($B13,RD[[#All],[Date]:[IS19_Inv2_M2]],D$2,0)/D$1,"")</f>
        <v/>
      </c>
      <c r="E13" s="165" t="str">
        <f>IFERROR(VLOOKUP($B13,RD[[#All],[Date]:[IS19_Inv2_M2]],E$2,0)/E$1,"")</f>
        <v/>
      </c>
      <c r="F13" s="165" t="str">
        <f>IFERROR(VLOOKUP($B13,RD[[#All],[Date]:[IS19_Inv2_M2]],F$2,0)/F$1,"")</f>
        <v/>
      </c>
      <c r="G13" s="165" t="str">
        <f>IFERROR(VLOOKUP($B13,RD[[#All],[Date]:[IS19_Inv2_M2]],G$2,0)/G$1,"")</f>
        <v/>
      </c>
      <c r="H13" s="165" t="str">
        <f>IFERROR(VLOOKUP($B13,RD[[#All],[Date]:[IS19_Inv2_M2]],H$2,0)/H$1,"")</f>
        <v/>
      </c>
      <c r="I13" s="165" t="str">
        <f>IFERROR(VLOOKUP($B13,RD[[#All],[Date]:[IS19_Inv2_M2]],I$2,0)/I$1,"")</f>
        <v/>
      </c>
      <c r="J13" s="165" t="str">
        <f>IFERROR(VLOOKUP($B13,RD[[#All],[Date]:[IS19_Inv2_M2]],J$2,0)/J$1,"")</f>
        <v/>
      </c>
      <c r="K13" s="165" t="str">
        <f>IFERROR(VLOOKUP($B13,RD[[#All],[Date]:[IS19_Inv2_M2]],K$2,0)/K$1,"")</f>
        <v/>
      </c>
      <c r="L13" s="165" t="str">
        <f>IFERROR(VLOOKUP($B13,RD[[#All],[Date]:[IS19_Inv2_M2]],L$2,0)/L$1,"")</f>
        <v/>
      </c>
      <c r="M13" s="165" t="str">
        <f>IFERROR(VLOOKUP($B13,RD[[#All],[Date]:[IS19_Inv2_M2]],M$2,0)/M$1,"")</f>
        <v/>
      </c>
      <c r="N13" s="165" t="str">
        <f>IFERROR(VLOOKUP($B13,RD[[#All],[Date]:[IS19_Inv2_M2]],N$2,0)/N$1,"")</f>
        <v/>
      </c>
      <c r="O13" s="165" t="str">
        <f>IFERROR(VLOOKUP($B13,RD[[#All],[Date]:[IS19_Inv2_M2]],O$2,0)/O$1,"")</f>
        <v/>
      </c>
      <c r="P13" s="165" t="str">
        <f>IFERROR(VLOOKUP($B13,RD[[#All],[Date]:[IS19_Inv2_M2]],P$2,0)/P$1,"")</f>
        <v/>
      </c>
      <c r="Q13" s="165" t="str">
        <f>IFERROR(VLOOKUP($B13,RD[[#All],[Date]:[IS19_Inv2_M2]],Q$2,0)/Q$1,"")</f>
        <v/>
      </c>
      <c r="R13" s="165" t="str">
        <f>IFERROR(VLOOKUP($B13,RD[[#All],[Date]:[IS19_Inv2_M2]],R$2,0)/R$1,"")</f>
        <v/>
      </c>
      <c r="S13" s="165" t="str">
        <f>IFERROR(VLOOKUP($B13,RD[[#All],[Date]:[IS19_Inv2_M2]],S$2,0)/S$1,"")</f>
        <v/>
      </c>
      <c r="T13" s="165" t="str">
        <f>IFERROR(VLOOKUP($B13,RD[[#All],[Date]:[IS19_Inv2_M2]],T$2,0)/T$1,"")</f>
        <v/>
      </c>
      <c r="U13" s="165" t="str">
        <f>IFERROR(VLOOKUP($B13,RD[[#All],[Date]:[IS19_Inv2_M2]],U$2,0)/U$1,"")</f>
        <v/>
      </c>
      <c r="V13" s="165" t="str">
        <f>IFERROR(VLOOKUP($B13,RD[[#All],[Date]:[IS19_Inv2_M2]],V$2,0)/V$1,"")</f>
        <v/>
      </c>
      <c r="W13" s="165" t="str">
        <f>IFERROR(VLOOKUP($B13,RD[[#All],[Date]:[IS19_Inv2_M2]],W$2,0)/W$1,"")</f>
        <v/>
      </c>
      <c r="X13" s="165" t="str">
        <f>IFERROR(VLOOKUP($B13,RD[[#All],[Date]:[IS19_Inv2_M2]],X$2,0)/X$1,"")</f>
        <v/>
      </c>
      <c r="Y13" s="165" t="str">
        <f>IFERROR(VLOOKUP($B13,RD[[#All],[Date]:[IS19_Inv2_M2]],Y$2,0)/Y$1,"")</f>
        <v/>
      </c>
      <c r="Z13" s="165" t="str">
        <f>IFERROR(VLOOKUP($B13,RD[[#All],[Date]:[IS19_Inv2_M2]],Z$2,0)/Z$1,"")</f>
        <v/>
      </c>
      <c r="AA13" s="165" t="str">
        <f>IFERROR(VLOOKUP($B13,RD[[#All],[Date]:[IS19_Inv2_M2]],AA$2,0)/AA$1,"")</f>
        <v/>
      </c>
      <c r="AB13" s="165" t="str">
        <f>IFERROR(VLOOKUP($B13,RD[[#All],[Date]:[IS19_Inv2_M2]],AB$2,0)/AB$1,"")</f>
        <v/>
      </c>
      <c r="AC13" s="165" t="str">
        <f>IFERROR(VLOOKUP($B13,RD[[#All],[Date]:[IS19_Inv2_M2]],AC$2,0)/AC$1,"")</f>
        <v/>
      </c>
      <c r="AD13" s="165" t="str">
        <f>IFERROR(VLOOKUP($B13,RD[[#All],[Date]:[IS19_Inv2_M2]],AD$2,0)/AD$1,"")</f>
        <v/>
      </c>
      <c r="AE13" s="165" t="str">
        <f>IFERROR(VLOOKUP($B13,RD[[#All],[Date]:[IS19_Inv2_M2]],AE$2,0)/AE$1,"")</f>
        <v/>
      </c>
      <c r="AF13" s="165" t="str">
        <f>IFERROR(VLOOKUP($B13,RD[[#All],[Date]:[IS19_Inv2_M2]],AF$2,0)/AF$1,"")</f>
        <v/>
      </c>
      <c r="AG13" s="165" t="str">
        <f>IFERROR(VLOOKUP($B13,RD[[#All],[Date]:[IS19_Inv2_M2]],AG$2,0)/AG$1,"")</f>
        <v/>
      </c>
      <c r="AH13" s="165" t="str">
        <f>IFERROR(VLOOKUP($B13,RD[[#All],[Date]:[IS19_Inv2_M2]],AH$2,0)/AH$1,"")</f>
        <v/>
      </c>
      <c r="AI13" s="165" t="str">
        <f>IFERROR(VLOOKUP($B13,RD[[#All],[Date]:[IS19_Inv2_M2]],AI$2,0)/AI$1,"")</f>
        <v/>
      </c>
      <c r="AJ13" s="165" t="str">
        <f>IFERROR(VLOOKUP($B13,RD[[#All],[Date]:[IS19_Inv2_M2]],AJ$2,0)/AJ$1,"")</f>
        <v/>
      </c>
      <c r="AK13" s="165" t="str">
        <f>IFERROR(VLOOKUP($B13,RD[[#All],[Date]:[IS19_Inv2_M2]],AK$2,0)/AK$1,"")</f>
        <v/>
      </c>
      <c r="AL13" s="165" t="str">
        <f>IFERROR(VLOOKUP($B13,RD[[#All],[Date]:[IS19_Inv2_M2]],AL$2,0)/AL$1,"")</f>
        <v/>
      </c>
      <c r="AM13" s="165" t="str">
        <f>IFERROR(VLOOKUP($B13,RD[[#All],[Date]:[IS19_Inv2_M2]],AM$2,0)/AM$1,"")</f>
        <v/>
      </c>
      <c r="AN13" s="165" t="str">
        <f>IFERROR(VLOOKUP($B13,RD[[#All],[Date]:[IS19_Inv2_M2]],AN$2,0)/AN$1,"")</f>
        <v/>
      </c>
      <c r="AO13" s="165" t="str">
        <f>IFERROR(VLOOKUP($B13,RD[[#All],[Date]:[IS19_Inv2_M2]],AO$2,0)/AO$1,"")</f>
        <v/>
      </c>
      <c r="AP13" s="165" t="str">
        <f>IFERROR(VLOOKUP($B13,RD[[#All],[Date]:[IS19_Inv2_M2]],AP$2,0)/AP$1,"")</f>
        <v/>
      </c>
      <c r="AQ13" s="165" t="str">
        <f>IFERROR(VLOOKUP($B13,RD[[#All],[Date]:[IS19_Inv2_M2]],AQ$2,0)/AQ$1,"")</f>
        <v/>
      </c>
      <c r="AR13" s="165" t="str">
        <f>IFERROR(VLOOKUP($B13,RD[[#All],[Date]:[IS19_Inv2_M2]],AR$2,0)/AR$1,"")</f>
        <v/>
      </c>
      <c r="AS13" s="165" t="str">
        <f>IFERROR(VLOOKUP($B13,RD[[#All],[Date]:[IS19_Inv2_M2]],AS$2,0)/AS$1,"")</f>
        <v/>
      </c>
      <c r="AT13" s="165" t="str">
        <f>IFERROR(VLOOKUP($B13,RD[[#All],[Date]:[IS19_Inv2_M2]],AT$2,0)/AT$1,"")</f>
        <v/>
      </c>
      <c r="AU13" s="165" t="str">
        <f>IFERROR(VLOOKUP($B13,RD[[#All],[Date]:[IS19_Inv2_M2]],AU$2,0)/AU$1,"")</f>
        <v/>
      </c>
      <c r="AV13" s="165" t="str">
        <f>IFERROR(VLOOKUP($B13,RD[[#All],[Date]:[IS19_Inv2_M2]],AV$2,0)/AV$1,"")</f>
        <v/>
      </c>
      <c r="AW13" s="165" t="str">
        <f>IFERROR(VLOOKUP($B13,RD[[#All],[Date]:[IS19_Inv2_M2]],AW$2,0)/AW$1,"")</f>
        <v/>
      </c>
      <c r="AX13" s="165" t="str">
        <f>IFERROR(VLOOKUP($B13,RD[[#All],[Date]:[IS19_Inv2_M2]],AX$2,0)/AX$1,"")</f>
        <v/>
      </c>
      <c r="AY13" s="165" t="str">
        <f>IFERROR(VLOOKUP($B13,RD[[#All],[Date]:[IS19_Inv2_M2]],AY$2,0)/AY$1,"")</f>
        <v/>
      </c>
      <c r="AZ13" s="165" t="str">
        <f>IFERROR(VLOOKUP($B13,RD[[#All],[Date]:[IS19_Inv2_M2]],AZ$2,0)/AZ$1,"")</f>
        <v/>
      </c>
      <c r="BA13" s="165" t="str">
        <f>IFERROR(VLOOKUP($B13,RD[[#All],[Date]:[IS19_Inv2_M2]],BA$2,0)/BA$1,"")</f>
        <v/>
      </c>
      <c r="BB13" s="165" t="str">
        <f>IFERROR(VLOOKUP($B13,RD[[#All],[Date]:[IS19_Inv2_M2]],BB$2,0)/BB$1,"")</f>
        <v/>
      </c>
      <c r="BC13" s="165" t="str">
        <f>IFERROR(VLOOKUP($B13,RD[[#All],[Date]:[IS19_Inv2_M2]],BC$2,0)/BC$1,"")</f>
        <v/>
      </c>
      <c r="BD13" s="165" t="str">
        <f>IFERROR(VLOOKUP($B13,RD[[#All],[Date]:[IS19_Inv2_M2]],BD$2,0)/BD$1,"")</f>
        <v/>
      </c>
      <c r="BE13" s="165" t="str">
        <f>IFERROR(VLOOKUP($B13,RD[[#All],[Date]:[IS19_Inv2_M2]],BE$2,0)/BE$1,"")</f>
        <v/>
      </c>
      <c r="BF13" s="165" t="str">
        <f>IFERROR(VLOOKUP($B13,RD[[#All],[Date]:[IS19_Inv2_M2]],BF$2,0)/BF$1,"")</f>
        <v/>
      </c>
      <c r="BG13" s="165" t="str">
        <f>IFERROR(VLOOKUP($B13,RD[[#All],[Date]:[IS19_Inv2_M2]],BG$2,0)/BG$1,"")</f>
        <v/>
      </c>
      <c r="BH13" s="165" t="str">
        <f>IFERROR(VLOOKUP($B13,RD[[#All],[Date]:[IS19_Inv2_M2]],BH$2,0)/BH$1,"")</f>
        <v/>
      </c>
      <c r="BI13" s="165" t="str">
        <f>IFERROR(VLOOKUP($B13,RD[[#All],[Date]:[IS19_Inv2_M2]],BI$2,0)/BI$1,"")</f>
        <v/>
      </c>
      <c r="BJ13" s="165" t="str">
        <f>IFERROR(VLOOKUP($B13,RD[[#All],[Date]:[IS19_Inv2_M2]],BJ$2,0)/BJ$1,"")</f>
        <v/>
      </c>
      <c r="BK13" s="165" t="str">
        <f>IFERROR(VLOOKUP($B13,RD[[#All],[Date]:[IS19_Inv2_M2]],BK$2,0)/BK$1,"")</f>
        <v/>
      </c>
      <c r="BL13" s="165" t="str">
        <f>IFERROR(VLOOKUP($B13,RD[[#All],[Date]:[IS19_Inv2_M2]],BL$2,0)/BL$1,"")</f>
        <v/>
      </c>
      <c r="BM13" s="165" t="str">
        <f>IFERROR(VLOOKUP($B13,RD[[#All],[Date]:[IS19_Inv2_M2]],BM$2,0)/BM$1,"")</f>
        <v/>
      </c>
      <c r="BN13" s="165" t="str">
        <f>IFERROR(VLOOKUP($B13,RD[[#All],[Date]:[IS19_Inv2_M2]],BN$2,0)/BN$1,"")</f>
        <v/>
      </c>
      <c r="BO13" s="165" t="str">
        <f>IFERROR(VLOOKUP($B13,RD[[#All],[Date]:[IS19_Inv2_M2]],BO$2,0)/BO$1,"")</f>
        <v/>
      </c>
      <c r="BP13" s="165" t="str">
        <f>IFERROR(VLOOKUP($B13,RD[[#All],[Date]:[IS19_Inv2_M2]],BP$2,0)/BP$1,"")</f>
        <v/>
      </c>
      <c r="BQ13" s="165" t="str">
        <f>IFERROR(VLOOKUP($B13,RD[[#All],[Date]:[IS19_Inv2_M2]],BQ$2,0)/BQ$1,"")</f>
        <v/>
      </c>
      <c r="BR13" s="165" t="str">
        <f>IFERROR(VLOOKUP($B13,RD[[#All],[Date]:[IS19_Inv2_M2]],BR$2,0)/BR$1,"")</f>
        <v/>
      </c>
      <c r="BS13" s="165" t="str">
        <f>IFERROR(VLOOKUP($B13,RD[[#All],[Date]:[IS19_Inv2_M2]],BS$2,0)/BS$1,"")</f>
        <v/>
      </c>
      <c r="BT13" s="165" t="str">
        <f>IFERROR(VLOOKUP($B13,RD[[#All],[Date]:[IS19_Inv2_M2]],BT$2,0)/BT$1,"")</f>
        <v/>
      </c>
      <c r="BU13" s="165" t="str">
        <f>IFERROR(VLOOKUP($B13,RD[[#All],[Date]:[IS19_Inv2_M2]],BU$2,0)/BU$1,"")</f>
        <v/>
      </c>
      <c r="BV13" s="165" t="str">
        <f>IFERROR(VLOOKUP($B13,RD[[#All],[Date]:[IS19_Inv2_M2]],BV$2,0)/BV$1,"")</f>
        <v/>
      </c>
      <c r="BW13" s="165" t="str">
        <f>IFERROR(VLOOKUP($B13,RD[[#All],[Date]:[IS19_Inv2_M2]],BW$2,0)/BW$1,"")</f>
        <v/>
      </c>
      <c r="BX13" s="165" t="str">
        <f>IFERROR(VLOOKUP($B13,RD[[#All],[Date]:[IS19_Inv2_M2]],BX$2,0)/BX$1,"")</f>
        <v/>
      </c>
      <c r="BY13" s="165" t="str">
        <f>IFERROR(VLOOKUP($B13,RD[[#All],[Date]:[IS19_Inv2_M2]],BY$2,0)/BY$1,"")</f>
        <v/>
      </c>
      <c r="BZ13" s="165" t="str">
        <f>IFERROR(VLOOKUP($B13,RD[[#All],[Date]:[IS19_Inv2_M2]],BZ$2,0)/BZ$1,"")</f>
        <v/>
      </c>
      <c r="CA13" s="165" t="str">
        <f>IFERROR(VLOOKUP($B13,RD[[#All],[Date]:[IS19_Inv2_M2]],CA$2,0)/CA$1,"")</f>
        <v/>
      </c>
      <c r="CB13" s="165" t="str">
        <f>IFERROR(VLOOKUP($B13,RD[[#All],[Date]:[IS19_Inv2_M2]],CB$2,0)/CB$1,"")</f>
        <v/>
      </c>
      <c r="CC13" s="165" t="str">
        <f>IFERROR(VLOOKUP($B13,RD[[#All],[Date]:[IS19_Inv2_M2]],CC$2,0)/CC$1,"")</f>
        <v/>
      </c>
      <c r="CD13" s="165" t="str">
        <f>IFERROR(VLOOKUP($B13,RD[[#All],[Date]:[IS19_Inv2_M2]],CD$2,0)/CD$1,"")</f>
        <v/>
      </c>
      <c r="CE13" s="165" t="str">
        <f>IFERROR(VLOOKUP($B13,RD[[#All],[Date]:[IS19_Inv2_M2]],CE$2,0)/CE$1,"")</f>
        <v/>
      </c>
      <c r="CF13" s="165" t="str">
        <f>IFERROR(VLOOKUP($B13,RD[[#All],[Date]:[IS19_Inv2_M2]],CF$2,0)/CF$1,"")</f>
        <v/>
      </c>
      <c r="CG13" s="165" t="str">
        <f>IFERROR(VLOOKUP($B13,RD[[#All],[Date]:[IS19_Inv2_M2]],CG$2,0)/CG$1,"")</f>
        <v/>
      </c>
      <c r="CH13" s="165" t="str">
        <f>IFERROR(VLOOKUP($B13,RD[[#All],[Date]:[IS19_Inv2_M2]],CH$2,0)/CH$1,"")</f>
        <v/>
      </c>
      <c r="CI13" s="165" t="str">
        <f>IFERROR(VLOOKUP($B13,RD[[#All],[Date]:[IS19_Inv2_M2]],CI$2,0)/CI$1,"")</f>
        <v/>
      </c>
      <c r="CJ13" s="165" t="str">
        <f>IFERROR(VLOOKUP($B13,RD[[#All],[Date]:[IS19_Inv2_M2]],CJ$2,0)/CJ$1,"")</f>
        <v/>
      </c>
      <c r="CK13" s="165" t="str">
        <f>IFERROR(VLOOKUP($B13,RD[[#All],[Date]:[IS19_Inv2_M2]],CK$2,0)/CK$1,"")</f>
        <v/>
      </c>
      <c r="CL13" s="165" t="str">
        <f>IFERROR(VLOOKUP($B13,RD[[#All],[Date]:[IS19_Inv2_M2]],CL$2,0)/CL$1,"")</f>
        <v/>
      </c>
      <c r="CM13" s="165" t="str">
        <f>IFERROR(VLOOKUP($B13,RD[[#All],[Date]:[IS19_Inv2_M2]],CM$2,0)/CM$1,"")</f>
        <v/>
      </c>
      <c r="CN13" s="165" t="str">
        <f>IFERROR(VLOOKUP($B13,RD[[#All],[Date]:[IS19_Inv2_M2]],CN$2,0)/CN$1,"")</f>
        <v/>
      </c>
      <c r="CO13" s="165" t="str">
        <f>IFERROR(VLOOKUP($B13,RD[[#All],[Date]:[IS19_Inv2_M2]],CO$2,0)/CO$1,"")</f>
        <v/>
      </c>
      <c r="CP13" s="165" t="str">
        <f>IFERROR(VLOOKUP($B13,RD[[#All],[Date]:[IS19_Inv2_M2]],CP$2,0)/CP$1,"")</f>
        <v/>
      </c>
      <c r="CQ13" s="165" t="str">
        <f>IFERROR(VLOOKUP($B13,RD[[#All],[Date]:[IS19_Inv2_M2]],CQ$2,0)/CQ$1,"")</f>
        <v/>
      </c>
      <c r="CR13" s="165" t="str">
        <f>IFERROR(VLOOKUP($B13,RD[[#All],[Date]:[IS19_Inv2_M2]],CR$2,0)/CR$1,"")</f>
        <v/>
      </c>
      <c r="CS13" s="165" t="str">
        <f>IFERROR(VLOOKUP($B13,RD[[#All],[Date]:[IS19_Inv2_M2]],CS$2,0)/CS$1,"")</f>
        <v/>
      </c>
      <c r="CT13" s="165" t="str">
        <f>IFERROR(VLOOKUP($B13,RD[[#All],[Date]:[IS19_Inv2_M2]],CT$2,0)/CT$1,"")</f>
        <v/>
      </c>
      <c r="CU13" s="166" t="str">
        <f>IFERROR(AVERAGEIF(Inv_SY_B[[#This Row],[IS1_Inv1_M1]:[IS19_Inv2_M2]],"&gt;="&amp;0.1,Inv_SY_B[[#This Row],[IS1_Inv1_M1]:[IS19_Inv2_M2]]),"")</f>
        <v/>
      </c>
    </row>
    <row r="14" spans="2:99">
      <c r="B14" s="164">
        <f t="shared" si="65"/>
        <v>45706</v>
      </c>
      <c r="C14" s="165" t="str">
        <f>IFERROR(VLOOKUP($B14,RD[[#All],[Date]:[IS19_Inv2_M2]],C$2,0)/C$1,"")</f>
        <v/>
      </c>
      <c r="D14" s="165" t="str">
        <f>IFERROR(VLOOKUP($B14,RD[[#All],[Date]:[IS19_Inv2_M2]],D$2,0)/D$1,"")</f>
        <v/>
      </c>
      <c r="E14" s="165" t="str">
        <f>IFERROR(VLOOKUP($B14,RD[[#All],[Date]:[IS19_Inv2_M2]],E$2,0)/E$1,"")</f>
        <v/>
      </c>
      <c r="F14" s="165" t="str">
        <f>IFERROR(VLOOKUP($B14,RD[[#All],[Date]:[IS19_Inv2_M2]],F$2,0)/F$1,"")</f>
        <v/>
      </c>
      <c r="G14" s="165" t="str">
        <f>IFERROR(VLOOKUP($B14,RD[[#All],[Date]:[IS19_Inv2_M2]],G$2,0)/G$1,"")</f>
        <v/>
      </c>
      <c r="H14" s="165" t="str">
        <f>IFERROR(VLOOKUP($B14,RD[[#All],[Date]:[IS19_Inv2_M2]],H$2,0)/H$1,"")</f>
        <v/>
      </c>
      <c r="I14" s="165" t="str">
        <f>IFERROR(VLOOKUP($B14,RD[[#All],[Date]:[IS19_Inv2_M2]],I$2,0)/I$1,"")</f>
        <v/>
      </c>
      <c r="J14" s="165" t="str">
        <f>IFERROR(VLOOKUP($B14,RD[[#All],[Date]:[IS19_Inv2_M2]],J$2,0)/J$1,"")</f>
        <v/>
      </c>
      <c r="K14" s="165" t="str">
        <f>IFERROR(VLOOKUP($B14,RD[[#All],[Date]:[IS19_Inv2_M2]],K$2,0)/K$1,"")</f>
        <v/>
      </c>
      <c r="L14" s="165" t="str">
        <f>IFERROR(VLOOKUP($B14,RD[[#All],[Date]:[IS19_Inv2_M2]],L$2,0)/L$1,"")</f>
        <v/>
      </c>
      <c r="M14" s="165" t="str">
        <f>IFERROR(VLOOKUP($B14,RD[[#All],[Date]:[IS19_Inv2_M2]],M$2,0)/M$1,"")</f>
        <v/>
      </c>
      <c r="N14" s="165" t="str">
        <f>IFERROR(VLOOKUP($B14,RD[[#All],[Date]:[IS19_Inv2_M2]],N$2,0)/N$1,"")</f>
        <v/>
      </c>
      <c r="O14" s="165" t="str">
        <f>IFERROR(VLOOKUP($B14,RD[[#All],[Date]:[IS19_Inv2_M2]],O$2,0)/O$1,"")</f>
        <v/>
      </c>
      <c r="P14" s="165" t="str">
        <f>IFERROR(VLOOKUP($B14,RD[[#All],[Date]:[IS19_Inv2_M2]],P$2,0)/P$1,"")</f>
        <v/>
      </c>
      <c r="Q14" s="165" t="str">
        <f>IFERROR(VLOOKUP($B14,RD[[#All],[Date]:[IS19_Inv2_M2]],Q$2,0)/Q$1,"")</f>
        <v/>
      </c>
      <c r="R14" s="165" t="str">
        <f>IFERROR(VLOOKUP($B14,RD[[#All],[Date]:[IS19_Inv2_M2]],R$2,0)/R$1,"")</f>
        <v/>
      </c>
      <c r="S14" s="165" t="str">
        <f>IFERROR(VLOOKUP($B14,RD[[#All],[Date]:[IS19_Inv2_M2]],S$2,0)/S$1,"")</f>
        <v/>
      </c>
      <c r="T14" s="165" t="str">
        <f>IFERROR(VLOOKUP($B14,RD[[#All],[Date]:[IS19_Inv2_M2]],T$2,0)/T$1,"")</f>
        <v/>
      </c>
      <c r="U14" s="165" t="str">
        <f>IFERROR(VLOOKUP($B14,RD[[#All],[Date]:[IS19_Inv2_M2]],U$2,0)/U$1,"")</f>
        <v/>
      </c>
      <c r="V14" s="165" t="str">
        <f>IFERROR(VLOOKUP($B14,RD[[#All],[Date]:[IS19_Inv2_M2]],V$2,0)/V$1,"")</f>
        <v/>
      </c>
      <c r="W14" s="165" t="str">
        <f>IFERROR(VLOOKUP($B14,RD[[#All],[Date]:[IS19_Inv2_M2]],W$2,0)/W$1,"")</f>
        <v/>
      </c>
      <c r="X14" s="165" t="str">
        <f>IFERROR(VLOOKUP($B14,RD[[#All],[Date]:[IS19_Inv2_M2]],X$2,0)/X$1,"")</f>
        <v/>
      </c>
      <c r="Y14" s="165" t="str">
        <f>IFERROR(VLOOKUP($B14,RD[[#All],[Date]:[IS19_Inv2_M2]],Y$2,0)/Y$1,"")</f>
        <v/>
      </c>
      <c r="Z14" s="165" t="str">
        <f>IFERROR(VLOOKUP($B14,RD[[#All],[Date]:[IS19_Inv2_M2]],Z$2,0)/Z$1,"")</f>
        <v/>
      </c>
      <c r="AA14" s="165" t="str">
        <f>IFERROR(VLOOKUP($B14,RD[[#All],[Date]:[IS19_Inv2_M2]],AA$2,0)/AA$1,"")</f>
        <v/>
      </c>
      <c r="AB14" s="165" t="str">
        <f>IFERROR(VLOOKUP($B14,RD[[#All],[Date]:[IS19_Inv2_M2]],AB$2,0)/AB$1,"")</f>
        <v/>
      </c>
      <c r="AC14" s="165" t="str">
        <f>IFERROR(VLOOKUP($B14,RD[[#All],[Date]:[IS19_Inv2_M2]],AC$2,0)/AC$1,"")</f>
        <v/>
      </c>
      <c r="AD14" s="165" t="str">
        <f>IFERROR(VLOOKUP($B14,RD[[#All],[Date]:[IS19_Inv2_M2]],AD$2,0)/AD$1,"")</f>
        <v/>
      </c>
      <c r="AE14" s="165" t="str">
        <f>IFERROR(VLOOKUP($B14,RD[[#All],[Date]:[IS19_Inv2_M2]],AE$2,0)/AE$1,"")</f>
        <v/>
      </c>
      <c r="AF14" s="165" t="str">
        <f>IFERROR(VLOOKUP($B14,RD[[#All],[Date]:[IS19_Inv2_M2]],AF$2,0)/AF$1,"")</f>
        <v/>
      </c>
      <c r="AG14" s="165" t="str">
        <f>IFERROR(VLOOKUP($B14,RD[[#All],[Date]:[IS19_Inv2_M2]],AG$2,0)/AG$1,"")</f>
        <v/>
      </c>
      <c r="AH14" s="165" t="str">
        <f>IFERROR(VLOOKUP($B14,RD[[#All],[Date]:[IS19_Inv2_M2]],AH$2,0)/AH$1,"")</f>
        <v/>
      </c>
      <c r="AI14" s="165" t="str">
        <f>IFERROR(VLOOKUP($B14,RD[[#All],[Date]:[IS19_Inv2_M2]],AI$2,0)/AI$1,"")</f>
        <v/>
      </c>
      <c r="AJ14" s="165" t="str">
        <f>IFERROR(VLOOKUP($B14,RD[[#All],[Date]:[IS19_Inv2_M2]],AJ$2,0)/AJ$1,"")</f>
        <v/>
      </c>
      <c r="AK14" s="165" t="str">
        <f>IFERROR(VLOOKUP($B14,RD[[#All],[Date]:[IS19_Inv2_M2]],AK$2,0)/AK$1,"")</f>
        <v/>
      </c>
      <c r="AL14" s="165" t="str">
        <f>IFERROR(VLOOKUP($B14,RD[[#All],[Date]:[IS19_Inv2_M2]],AL$2,0)/AL$1,"")</f>
        <v/>
      </c>
      <c r="AM14" s="165" t="str">
        <f>IFERROR(VLOOKUP($B14,RD[[#All],[Date]:[IS19_Inv2_M2]],AM$2,0)/AM$1,"")</f>
        <v/>
      </c>
      <c r="AN14" s="165" t="str">
        <f>IFERROR(VLOOKUP($B14,RD[[#All],[Date]:[IS19_Inv2_M2]],AN$2,0)/AN$1,"")</f>
        <v/>
      </c>
      <c r="AO14" s="165" t="str">
        <f>IFERROR(VLOOKUP($B14,RD[[#All],[Date]:[IS19_Inv2_M2]],AO$2,0)/AO$1,"")</f>
        <v/>
      </c>
      <c r="AP14" s="165" t="str">
        <f>IFERROR(VLOOKUP($B14,RD[[#All],[Date]:[IS19_Inv2_M2]],AP$2,0)/AP$1,"")</f>
        <v/>
      </c>
      <c r="AQ14" s="165" t="str">
        <f>IFERROR(VLOOKUP($B14,RD[[#All],[Date]:[IS19_Inv2_M2]],AQ$2,0)/AQ$1,"")</f>
        <v/>
      </c>
      <c r="AR14" s="165" t="str">
        <f>IFERROR(VLOOKUP($B14,RD[[#All],[Date]:[IS19_Inv2_M2]],AR$2,0)/AR$1,"")</f>
        <v/>
      </c>
      <c r="AS14" s="165" t="str">
        <f>IFERROR(VLOOKUP($B14,RD[[#All],[Date]:[IS19_Inv2_M2]],AS$2,0)/AS$1,"")</f>
        <v/>
      </c>
      <c r="AT14" s="165" t="str">
        <f>IFERROR(VLOOKUP($B14,RD[[#All],[Date]:[IS19_Inv2_M2]],AT$2,0)/AT$1,"")</f>
        <v/>
      </c>
      <c r="AU14" s="165" t="str">
        <f>IFERROR(VLOOKUP($B14,RD[[#All],[Date]:[IS19_Inv2_M2]],AU$2,0)/AU$1,"")</f>
        <v/>
      </c>
      <c r="AV14" s="165" t="str">
        <f>IFERROR(VLOOKUP($B14,RD[[#All],[Date]:[IS19_Inv2_M2]],AV$2,0)/AV$1,"")</f>
        <v/>
      </c>
      <c r="AW14" s="165" t="str">
        <f>IFERROR(VLOOKUP($B14,RD[[#All],[Date]:[IS19_Inv2_M2]],AW$2,0)/AW$1,"")</f>
        <v/>
      </c>
      <c r="AX14" s="165" t="str">
        <f>IFERROR(VLOOKUP($B14,RD[[#All],[Date]:[IS19_Inv2_M2]],AX$2,0)/AX$1,"")</f>
        <v/>
      </c>
      <c r="AY14" s="165" t="str">
        <f>IFERROR(VLOOKUP($B14,RD[[#All],[Date]:[IS19_Inv2_M2]],AY$2,0)/AY$1,"")</f>
        <v/>
      </c>
      <c r="AZ14" s="165" t="str">
        <f>IFERROR(VLOOKUP($B14,RD[[#All],[Date]:[IS19_Inv2_M2]],AZ$2,0)/AZ$1,"")</f>
        <v/>
      </c>
      <c r="BA14" s="165" t="str">
        <f>IFERROR(VLOOKUP($B14,RD[[#All],[Date]:[IS19_Inv2_M2]],BA$2,0)/BA$1,"")</f>
        <v/>
      </c>
      <c r="BB14" s="165" t="str">
        <f>IFERROR(VLOOKUP($B14,RD[[#All],[Date]:[IS19_Inv2_M2]],BB$2,0)/BB$1,"")</f>
        <v/>
      </c>
      <c r="BC14" s="165" t="str">
        <f>IFERROR(VLOOKUP($B14,RD[[#All],[Date]:[IS19_Inv2_M2]],BC$2,0)/BC$1,"")</f>
        <v/>
      </c>
      <c r="BD14" s="165" t="str">
        <f>IFERROR(VLOOKUP($B14,RD[[#All],[Date]:[IS19_Inv2_M2]],BD$2,0)/BD$1,"")</f>
        <v/>
      </c>
      <c r="BE14" s="165" t="str">
        <f>IFERROR(VLOOKUP($B14,RD[[#All],[Date]:[IS19_Inv2_M2]],BE$2,0)/BE$1,"")</f>
        <v/>
      </c>
      <c r="BF14" s="165" t="str">
        <f>IFERROR(VLOOKUP($B14,RD[[#All],[Date]:[IS19_Inv2_M2]],BF$2,0)/BF$1,"")</f>
        <v/>
      </c>
      <c r="BG14" s="165" t="str">
        <f>IFERROR(VLOOKUP($B14,RD[[#All],[Date]:[IS19_Inv2_M2]],BG$2,0)/BG$1,"")</f>
        <v/>
      </c>
      <c r="BH14" s="165" t="str">
        <f>IFERROR(VLOOKUP($B14,RD[[#All],[Date]:[IS19_Inv2_M2]],BH$2,0)/BH$1,"")</f>
        <v/>
      </c>
      <c r="BI14" s="165" t="str">
        <f>IFERROR(VLOOKUP($B14,RD[[#All],[Date]:[IS19_Inv2_M2]],BI$2,0)/BI$1,"")</f>
        <v/>
      </c>
      <c r="BJ14" s="165" t="str">
        <f>IFERROR(VLOOKUP($B14,RD[[#All],[Date]:[IS19_Inv2_M2]],BJ$2,0)/BJ$1,"")</f>
        <v/>
      </c>
      <c r="BK14" s="165" t="str">
        <f>IFERROR(VLOOKUP($B14,RD[[#All],[Date]:[IS19_Inv2_M2]],BK$2,0)/BK$1,"")</f>
        <v/>
      </c>
      <c r="BL14" s="165" t="str">
        <f>IFERROR(VLOOKUP($B14,RD[[#All],[Date]:[IS19_Inv2_M2]],BL$2,0)/BL$1,"")</f>
        <v/>
      </c>
      <c r="BM14" s="165" t="str">
        <f>IFERROR(VLOOKUP($B14,RD[[#All],[Date]:[IS19_Inv2_M2]],BM$2,0)/BM$1,"")</f>
        <v/>
      </c>
      <c r="BN14" s="165" t="str">
        <f>IFERROR(VLOOKUP($B14,RD[[#All],[Date]:[IS19_Inv2_M2]],BN$2,0)/BN$1,"")</f>
        <v/>
      </c>
      <c r="BO14" s="165" t="str">
        <f>IFERROR(VLOOKUP($B14,RD[[#All],[Date]:[IS19_Inv2_M2]],BO$2,0)/BO$1,"")</f>
        <v/>
      </c>
      <c r="BP14" s="165" t="str">
        <f>IFERROR(VLOOKUP($B14,RD[[#All],[Date]:[IS19_Inv2_M2]],BP$2,0)/BP$1,"")</f>
        <v/>
      </c>
      <c r="BQ14" s="165" t="str">
        <f>IFERROR(VLOOKUP($B14,RD[[#All],[Date]:[IS19_Inv2_M2]],BQ$2,0)/BQ$1,"")</f>
        <v/>
      </c>
      <c r="BR14" s="165" t="str">
        <f>IFERROR(VLOOKUP($B14,RD[[#All],[Date]:[IS19_Inv2_M2]],BR$2,0)/BR$1,"")</f>
        <v/>
      </c>
      <c r="BS14" s="165" t="str">
        <f>IFERROR(VLOOKUP($B14,RD[[#All],[Date]:[IS19_Inv2_M2]],BS$2,0)/BS$1,"")</f>
        <v/>
      </c>
      <c r="BT14" s="165" t="str">
        <f>IFERROR(VLOOKUP($B14,RD[[#All],[Date]:[IS19_Inv2_M2]],BT$2,0)/BT$1,"")</f>
        <v/>
      </c>
      <c r="BU14" s="165" t="str">
        <f>IFERROR(VLOOKUP($B14,RD[[#All],[Date]:[IS19_Inv2_M2]],BU$2,0)/BU$1,"")</f>
        <v/>
      </c>
      <c r="BV14" s="165" t="str">
        <f>IFERROR(VLOOKUP($B14,RD[[#All],[Date]:[IS19_Inv2_M2]],BV$2,0)/BV$1,"")</f>
        <v/>
      </c>
      <c r="BW14" s="165" t="str">
        <f>IFERROR(VLOOKUP($B14,RD[[#All],[Date]:[IS19_Inv2_M2]],BW$2,0)/BW$1,"")</f>
        <v/>
      </c>
      <c r="BX14" s="165" t="str">
        <f>IFERROR(VLOOKUP($B14,RD[[#All],[Date]:[IS19_Inv2_M2]],BX$2,0)/BX$1,"")</f>
        <v/>
      </c>
      <c r="BY14" s="165" t="str">
        <f>IFERROR(VLOOKUP($B14,RD[[#All],[Date]:[IS19_Inv2_M2]],BY$2,0)/BY$1,"")</f>
        <v/>
      </c>
      <c r="BZ14" s="165" t="str">
        <f>IFERROR(VLOOKUP($B14,RD[[#All],[Date]:[IS19_Inv2_M2]],BZ$2,0)/BZ$1,"")</f>
        <v/>
      </c>
      <c r="CA14" s="165" t="str">
        <f>IFERROR(VLOOKUP($B14,RD[[#All],[Date]:[IS19_Inv2_M2]],CA$2,0)/CA$1,"")</f>
        <v/>
      </c>
      <c r="CB14" s="165" t="str">
        <f>IFERROR(VLOOKUP($B14,RD[[#All],[Date]:[IS19_Inv2_M2]],CB$2,0)/CB$1,"")</f>
        <v/>
      </c>
      <c r="CC14" s="165" t="str">
        <f>IFERROR(VLOOKUP($B14,RD[[#All],[Date]:[IS19_Inv2_M2]],CC$2,0)/CC$1,"")</f>
        <v/>
      </c>
      <c r="CD14" s="165" t="str">
        <f>IFERROR(VLOOKUP($B14,RD[[#All],[Date]:[IS19_Inv2_M2]],CD$2,0)/CD$1,"")</f>
        <v/>
      </c>
      <c r="CE14" s="165" t="str">
        <f>IFERROR(VLOOKUP($B14,RD[[#All],[Date]:[IS19_Inv2_M2]],CE$2,0)/CE$1,"")</f>
        <v/>
      </c>
      <c r="CF14" s="165" t="str">
        <f>IFERROR(VLOOKUP($B14,RD[[#All],[Date]:[IS19_Inv2_M2]],CF$2,0)/CF$1,"")</f>
        <v/>
      </c>
      <c r="CG14" s="165" t="str">
        <f>IFERROR(VLOOKUP($B14,RD[[#All],[Date]:[IS19_Inv2_M2]],CG$2,0)/CG$1,"")</f>
        <v/>
      </c>
      <c r="CH14" s="165" t="str">
        <f>IFERROR(VLOOKUP($B14,RD[[#All],[Date]:[IS19_Inv2_M2]],CH$2,0)/CH$1,"")</f>
        <v/>
      </c>
      <c r="CI14" s="165" t="str">
        <f>IFERROR(VLOOKUP($B14,RD[[#All],[Date]:[IS19_Inv2_M2]],CI$2,0)/CI$1,"")</f>
        <v/>
      </c>
      <c r="CJ14" s="165" t="str">
        <f>IFERROR(VLOOKUP($B14,RD[[#All],[Date]:[IS19_Inv2_M2]],CJ$2,0)/CJ$1,"")</f>
        <v/>
      </c>
      <c r="CK14" s="165" t="str">
        <f>IFERROR(VLOOKUP($B14,RD[[#All],[Date]:[IS19_Inv2_M2]],CK$2,0)/CK$1,"")</f>
        <v/>
      </c>
      <c r="CL14" s="165" t="str">
        <f>IFERROR(VLOOKUP($B14,RD[[#All],[Date]:[IS19_Inv2_M2]],CL$2,0)/CL$1,"")</f>
        <v/>
      </c>
      <c r="CM14" s="165" t="str">
        <f>IFERROR(VLOOKUP($B14,RD[[#All],[Date]:[IS19_Inv2_M2]],CM$2,0)/CM$1,"")</f>
        <v/>
      </c>
      <c r="CN14" s="165" t="str">
        <f>IFERROR(VLOOKUP($B14,RD[[#All],[Date]:[IS19_Inv2_M2]],CN$2,0)/CN$1,"")</f>
        <v/>
      </c>
      <c r="CO14" s="165" t="str">
        <f>IFERROR(VLOOKUP($B14,RD[[#All],[Date]:[IS19_Inv2_M2]],CO$2,0)/CO$1,"")</f>
        <v/>
      </c>
      <c r="CP14" s="165" t="str">
        <f>IFERROR(VLOOKUP($B14,RD[[#All],[Date]:[IS19_Inv2_M2]],CP$2,0)/CP$1,"")</f>
        <v/>
      </c>
      <c r="CQ14" s="165" t="str">
        <f>IFERROR(VLOOKUP($B14,RD[[#All],[Date]:[IS19_Inv2_M2]],CQ$2,0)/CQ$1,"")</f>
        <v/>
      </c>
      <c r="CR14" s="165" t="str">
        <f>IFERROR(VLOOKUP($B14,RD[[#All],[Date]:[IS19_Inv2_M2]],CR$2,0)/CR$1,"")</f>
        <v/>
      </c>
      <c r="CS14" s="165" t="str">
        <f>IFERROR(VLOOKUP($B14,RD[[#All],[Date]:[IS19_Inv2_M2]],CS$2,0)/CS$1,"")</f>
        <v/>
      </c>
      <c r="CT14" s="165" t="str">
        <f>IFERROR(VLOOKUP($B14,RD[[#All],[Date]:[IS19_Inv2_M2]],CT$2,0)/CT$1,"")</f>
        <v/>
      </c>
      <c r="CU14" s="166" t="str">
        <f>IFERROR(AVERAGEIF(Inv_SY_B[[#This Row],[IS1_Inv1_M1]:[IS19_Inv2_M2]],"&gt;="&amp;0.1,Inv_SY_B[[#This Row],[IS1_Inv1_M1]:[IS19_Inv2_M2]]),"")</f>
        <v/>
      </c>
    </row>
    <row r="15" spans="2:99">
      <c r="B15" s="164">
        <f t="shared" si="65"/>
        <v>45707</v>
      </c>
      <c r="C15" s="165" t="str">
        <f>IFERROR(VLOOKUP($B15,RD[[#All],[Date]:[IS19_Inv2_M2]],C$2,0)/C$1,"")</f>
        <v/>
      </c>
      <c r="D15" s="165" t="str">
        <f>IFERROR(VLOOKUP($B15,RD[[#All],[Date]:[IS19_Inv2_M2]],D$2,0)/D$1,"")</f>
        <v/>
      </c>
      <c r="E15" s="165" t="str">
        <f>IFERROR(VLOOKUP($B15,RD[[#All],[Date]:[IS19_Inv2_M2]],E$2,0)/E$1,"")</f>
        <v/>
      </c>
      <c r="F15" s="165" t="str">
        <f>IFERROR(VLOOKUP($B15,RD[[#All],[Date]:[IS19_Inv2_M2]],F$2,0)/F$1,"")</f>
        <v/>
      </c>
      <c r="G15" s="165" t="str">
        <f>IFERROR(VLOOKUP($B15,RD[[#All],[Date]:[IS19_Inv2_M2]],G$2,0)/G$1,"")</f>
        <v/>
      </c>
      <c r="H15" s="165" t="str">
        <f>IFERROR(VLOOKUP($B15,RD[[#All],[Date]:[IS19_Inv2_M2]],H$2,0)/H$1,"")</f>
        <v/>
      </c>
      <c r="I15" s="165" t="str">
        <f>IFERROR(VLOOKUP($B15,RD[[#All],[Date]:[IS19_Inv2_M2]],I$2,0)/I$1,"")</f>
        <v/>
      </c>
      <c r="J15" s="165" t="str">
        <f>IFERROR(VLOOKUP($B15,RD[[#All],[Date]:[IS19_Inv2_M2]],J$2,0)/J$1,"")</f>
        <v/>
      </c>
      <c r="K15" s="165" t="str">
        <f>IFERROR(VLOOKUP($B15,RD[[#All],[Date]:[IS19_Inv2_M2]],K$2,0)/K$1,"")</f>
        <v/>
      </c>
      <c r="L15" s="165" t="str">
        <f>IFERROR(VLOOKUP($B15,RD[[#All],[Date]:[IS19_Inv2_M2]],L$2,0)/L$1,"")</f>
        <v/>
      </c>
      <c r="M15" s="165" t="str">
        <f>IFERROR(VLOOKUP($B15,RD[[#All],[Date]:[IS19_Inv2_M2]],M$2,0)/M$1,"")</f>
        <v/>
      </c>
      <c r="N15" s="165" t="str">
        <f>IFERROR(VLOOKUP($B15,RD[[#All],[Date]:[IS19_Inv2_M2]],N$2,0)/N$1,"")</f>
        <v/>
      </c>
      <c r="O15" s="165" t="str">
        <f>IFERROR(VLOOKUP($B15,RD[[#All],[Date]:[IS19_Inv2_M2]],O$2,0)/O$1,"")</f>
        <v/>
      </c>
      <c r="P15" s="165" t="str">
        <f>IFERROR(VLOOKUP($B15,RD[[#All],[Date]:[IS19_Inv2_M2]],P$2,0)/P$1,"")</f>
        <v/>
      </c>
      <c r="Q15" s="165" t="str">
        <f>IFERROR(VLOOKUP($B15,RD[[#All],[Date]:[IS19_Inv2_M2]],Q$2,0)/Q$1,"")</f>
        <v/>
      </c>
      <c r="R15" s="165" t="str">
        <f>IFERROR(VLOOKUP($B15,RD[[#All],[Date]:[IS19_Inv2_M2]],R$2,0)/R$1,"")</f>
        <v/>
      </c>
      <c r="S15" s="165" t="str">
        <f>IFERROR(VLOOKUP($B15,RD[[#All],[Date]:[IS19_Inv2_M2]],S$2,0)/S$1,"")</f>
        <v/>
      </c>
      <c r="T15" s="165" t="str">
        <f>IFERROR(VLOOKUP($B15,RD[[#All],[Date]:[IS19_Inv2_M2]],T$2,0)/T$1,"")</f>
        <v/>
      </c>
      <c r="U15" s="165" t="str">
        <f>IFERROR(VLOOKUP($B15,RD[[#All],[Date]:[IS19_Inv2_M2]],U$2,0)/U$1,"")</f>
        <v/>
      </c>
      <c r="V15" s="165" t="str">
        <f>IFERROR(VLOOKUP($B15,RD[[#All],[Date]:[IS19_Inv2_M2]],V$2,0)/V$1,"")</f>
        <v/>
      </c>
      <c r="W15" s="165" t="str">
        <f>IFERROR(VLOOKUP($B15,RD[[#All],[Date]:[IS19_Inv2_M2]],W$2,0)/W$1,"")</f>
        <v/>
      </c>
      <c r="X15" s="165" t="str">
        <f>IFERROR(VLOOKUP($B15,RD[[#All],[Date]:[IS19_Inv2_M2]],X$2,0)/X$1,"")</f>
        <v/>
      </c>
      <c r="Y15" s="165" t="str">
        <f>IFERROR(VLOOKUP($B15,RD[[#All],[Date]:[IS19_Inv2_M2]],Y$2,0)/Y$1,"")</f>
        <v/>
      </c>
      <c r="Z15" s="165" t="str">
        <f>IFERROR(VLOOKUP($B15,RD[[#All],[Date]:[IS19_Inv2_M2]],Z$2,0)/Z$1,"")</f>
        <v/>
      </c>
      <c r="AA15" s="165" t="str">
        <f>IFERROR(VLOOKUP($B15,RD[[#All],[Date]:[IS19_Inv2_M2]],AA$2,0)/AA$1,"")</f>
        <v/>
      </c>
      <c r="AB15" s="165" t="str">
        <f>IFERROR(VLOOKUP($B15,RD[[#All],[Date]:[IS19_Inv2_M2]],AB$2,0)/AB$1,"")</f>
        <v/>
      </c>
      <c r="AC15" s="165" t="str">
        <f>IFERROR(VLOOKUP($B15,RD[[#All],[Date]:[IS19_Inv2_M2]],AC$2,0)/AC$1,"")</f>
        <v/>
      </c>
      <c r="AD15" s="165" t="str">
        <f>IFERROR(VLOOKUP($B15,RD[[#All],[Date]:[IS19_Inv2_M2]],AD$2,0)/AD$1,"")</f>
        <v/>
      </c>
      <c r="AE15" s="165" t="str">
        <f>IFERROR(VLOOKUP($B15,RD[[#All],[Date]:[IS19_Inv2_M2]],AE$2,0)/AE$1,"")</f>
        <v/>
      </c>
      <c r="AF15" s="165" t="str">
        <f>IFERROR(VLOOKUP($B15,RD[[#All],[Date]:[IS19_Inv2_M2]],AF$2,0)/AF$1,"")</f>
        <v/>
      </c>
      <c r="AG15" s="165" t="str">
        <f>IFERROR(VLOOKUP($B15,RD[[#All],[Date]:[IS19_Inv2_M2]],AG$2,0)/AG$1,"")</f>
        <v/>
      </c>
      <c r="AH15" s="165" t="str">
        <f>IFERROR(VLOOKUP($B15,RD[[#All],[Date]:[IS19_Inv2_M2]],AH$2,0)/AH$1,"")</f>
        <v/>
      </c>
      <c r="AI15" s="165" t="str">
        <f>IFERROR(VLOOKUP($B15,RD[[#All],[Date]:[IS19_Inv2_M2]],AI$2,0)/AI$1,"")</f>
        <v/>
      </c>
      <c r="AJ15" s="165" t="str">
        <f>IFERROR(VLOOKUP($B15,RD[[#All],[Date]:[IS19_Inv2_M2]],AJ$2,0)/AJ$1,"")</f>
        <v/>
      </c>
      <c r="AK15" s="165" t="str">
        <f>IFERROR(VLOOKUP($B15,RD[[#All],[Date]:[IS19_Inv2_M2]],AK$2,0)/AK$1,"")</f>
        <v/>
      </c>
      <c r="AL15" s="165" t="str">
        <f>IFERROR(VLOOKUP($B15,RD[[#All],[Date]:[IS19_Inv2_M2]],AL$2,0)/AL$1,"")</f>
        <v/>
      </c>
      <c r="AM15" s="165" t="str">
        <f>IFERROR(VLOOKUP($B15,RD[[#All],[Date]:[IS19_Inv2_M2]],AM$2,0)/AM$1,"")</f>
        <v/>
      </c>
      <c r="AN15" s="165" t="str">
        <f>IFERROR(VLOOKUP($B15,RD[[#All],[Date]:[IS19_Inv2_M2]],AN$2,0)/AN$1,"")</f>
        <v/>
      </c>
      <c r="AO15" s="165" t="str">
        <f>IFERROR(VLOOKUP($B15,RD[[#All],[Date]:[IS19_Inv2_M2]],AO$2,0)/AO$1,"")</f>
        <v/>
      </c>
      <c r="AP15" s="165" t="str">
        <f>IFERROR(VLOOKUP($B15,RD[[#All],[Date]:[IS19_Inv2_M2]],AP$2,0)/AP$1,"")</f>
        <v/>
      </c>
      <c r="AQ15" s="165" t="str">
        <f>IFERROR(VLOOKUP($B15,RD[[#All],[Date]:[IS19_Inv2_M2]],AQ$2,0)/AQ$1,"")</f>
        <v/>
      </c>
      <c r="AR15" s="165" t="str">
        <f>IFERROR(VLOOKUP($B15,RD[[#All],[Date]:[IS19_Inv2_M2]],AR$2,0)/AR$1,"")</f>
        <v/>
      </c>
      <c r="AS15" s="165" t="str">
        <f>IFERROR(VLOOKUP($B15,RD[[#All],[Date]:[IS19_Inv2_M2]],AS$2,0)/AS$1,"")</f>
        <v/>
      </c>
      <c r="AT15" s="165" t="str">
        <f>IFERROR(VLOOKUP($B15,RD[[#All],[Date]:[IS19_Inv2_M2]],AT$2,0)/AT$1,"")</f>
        <v/>
      </c>
      <c r="AU15" s="165" t="str">
        <f>IFERROR(VLOOKUP($B15,RD[[#All],[Date]:[IS19_Inv2_M2]],AU$2,0)/AU$1,"")</f>
        <v/>
      </c>
      <c r="AV15" s="165" t="str">
        <f>IFERROR(VLOOKUP($B15,RD[[#All],[Date]:[IS19_Inv2_M2]],AV$2,0)/AV$1,"")</f>
        <v/>
      </c>
      <c r="AW15" s="165" t="str">
        <f>IFERROR(VLOOKUP($B15,RD[[#All],[Date]:[IS19_Inv2_M2]],AW$2,0)/AW$1,"")</f>
        <v/>
      </c>
      <c r="AX15" s="165" t="str">
        <f>IFERROR(VLOOKUP($B15,RD[[#All],[Date]:[IS19_Inv2_M2]],AX$2,0)/AX$1,"")</f>
        <v/>
      </c>
      <c r="AY15" s="165" t="str">
        <f>IFERROR(VLOOKUP($B15,RD[[#All],[Date]:[IS19_Inv2_M2]],AY$2,0)/AY$1,"")</f>
        <v/>
      </c>
      <c r="AZ15" s="165" t="str">
        <f>IFERROR(VLOOKUP($B15,RD[[#All],[Date]:[IS19_Inv2_M2]],AZ$2,0)/AZ$1,"")</f>
        <v/>
      </c>
      <c r="BA15" s="165" t="str">
        <f>IFERROR(VLOOKUP($B15,RD[[#All],[Date]:[IS19_Inv2_M2]],BA$2,0)/BA$1,"")</f>
        <v/>
      </c>
      <c r="BB15" s="165" t="str">
        <f>IFERROR(VLOOKUP($B15,RD[[#All],[Date]:[IS19_Inv2_M2]],BB$2,0)/BB$1,"")</f>
        <v/>
      </c>
      <c r="BC15" s="165" t="str">
        <f>IFERROR(VLOOKUP($B15,RD[[#All],[Date]:[IS19_Inv2_M2]],BC$2,0)/BC$1,"")</f>
        <v/>
      </c>
      <c r="BD15" s="165" t="str">
        <f>IFERROR(VLOOKUP($B15,RD[[#All],[Date]:[IS19_Inv2_M2]],BD$2,0)/BD$1,"")</f>
        <v/>
      </c>
      <c r="BE15" s="165" t="str">
        <f>IFERROR(VLOOKUP($B15,RD[[#All],[Date]:[IS19_Inv2_M2]],BE$2,0)/BE$1,"")</f>
        <v/>
      </c>
      <c r="BF15" s="165" t="str">
        <f>IFERROR(VLOOKUP($B15,RD[[#All],[Date]:[IS19_Inv2_M2]],BF$2,0)/BF$1,"")</f>
        <v/>
      </c>
      <c r="BG15" s="165" t="str">
        <f>IFERROR(VLOOKUP($B15,RD[[#All],[Date]:[IS19_Inv2_M2]],BG$2,0)/BG$1,"")</f>
        <v/>
      </c>
      <c r="BH15" s="165" t="str">
        <f>IFERROR(VLOOKUP($B15,RD[[#All],[Date]:[IS19_Inv2_M2]],BH$2,0)/BH$1,"")</f>
        <v/>
      </c>
      <c r="BI15" s="165" t="str">
        <f>IFERROR(VLOOKUP($B15,RD[[#All],[Date]:[IS19_Inv2_M2]],BI$2,0)/BI$1,"")</f>
        <v/>
      </c>
      <c r="BJ15" s="165" t="str">
        <f>IFERROR(VLOOKUP($B15,RD[[#All],[Date]:[IS19_Inv2_M2]],BJ$2,0)/BJ$1,"")</f>
        <v/>
      </c>
      <c r="BK15" s="165" t="str">
        <f>IFERROR(VLOOKUP($B15,RD[[#All],[Date]:[IS19_Inv2_M2]],BK$2,0)/BK$1,"")</f>
        <v/>
      </c>
      <c r="BL15" s="165" t="str">
        <f>IFERROR(VLOOKUP($B15,RD[[#All],[Date]:[IS19_Inv2_M2]],BL$2,0)/BL$1,"")</f>
        <v/>
      </c>
      <c r="BM15" s="165" t="str">
        <f>IFERROR(VLOOKUP($B15,RD[[#All],[Date]:[IS19_Inv2_M2]],BM$2,0)/BM$1,"")</f>
        <v/>
      </c>
      <c r="BN15" s="165" t="str">
        <f>IFERROR(VLOOKUP($B15,RD[[#All],[Date]:[IS19_Inv2_M2]],BN$2,0)/BN$1,"")</f>
        <v/>
      </c>
      <c r="BO15" s="165" t="str">
        <f>IFERROR(VLOOKUP($B15,RD[[#All],[Date]:[IS19_Inv2_M2]],BO$2,0)/BO$1,"")</f>
        <v/>
      </c>
      <c r="BP15" s="165" t="str">
        <f>IFERROR(VLOOKUP($B15,RD[[#All],[Date]:[IS19_Inv2_M2]],BP$2,0)/BP$1,"")</f>
        <v/>
      </c>
      <c r="BQ15" s="165" t="str">
        <f>IFERROR(VLOOKUP($B15,RD[[#All],[Date]:[IS19_Inv2_M2]],BQ$2,0)/BQ$1,"")</f>
        <v/>
      </c>
      <c r="BR15" s="165" t="str">
        <f>IFERROR(VLOOKUP($B15,RD[[#All],[Date]:[IS19_Inv2_M2]],BR$2,0)/BR$1,"")</f>
        <v/>
      </c>
      <c r="BS15" s="165" t="str">
        <f>IFERROR(VLOOKUP($B15,RD[[#All],[Date]:[IS19_Inv2_M2]],BS$2,0)/BS$1,"")</f>
        <v/>
      </c>
      <c r="BT15" s="165" t="str">
        <f>IFERROR(VLOOKUP($B15,RD[[#All],[Date]:[IS19_Inv2_M2]],BT$2,0)/BT$1,"")</f>
        <v/>
      </c>
      <c r="BU15" s="165" t="str">
        <f>IFERROR(VLOOKUP($B15,RD[[#All],[Date]:[IS19_Inv2_M2]],BU$2,0)/BU$1,"")</f>
        <v/>
      </c>
      <c r="BV15" s="165" t="str">
        <f>IFERROR(VLOOKUP($B15,RD[[#All],[Date]:[IS19_Inv2_M2]],BV$2,0)/BV$1,"")</f>
        <v/>
      </c>
      <c r="BW15" s="165" t="str">
        <f>IFERROR(VLOOKUP($B15,RD[[#All],[Date]:[IS19_Inv2_M2]],BW$2,0)/BW$1,"")</f>
        <v/>
      </c>
      <c r="BX15" s="165" t="str">
        <f>IFERROR(VLOOKUP($B15,RD[[#All],[Date]:[IS19_Inv2_M2]],BX$2,0)/BX$1,"")</f>
        <v/>
      </c>
      <c r="BY15" s="165" t="str">
        <f>IFERROR(VLOOKUP($B15,RD[[#All],[Date]:[IS19_Inv2_M2]],BY$2,0)/BY$1,"")</f>
        <v/>
      </c>
      <c r="BZ15" s="165" t="str">
        <f>IFERROR(VLOOKUP($B15,RD[[#All],[Date]:[IS19_Inv2_M2]],BZ$2,0)/BZ$1,"")</f>
        <v/>
      </c>
      <c r="CA15" s="165" t="str">
        <f>IFERROR(VLOOKUP($B15,RD[[#All],[Date]:[IS19_Inv2_M2]],CA$2,0)/CA$1,"")</f>
        <v/>
      </c>
      <c r="CB15" s="165" t="str">
        <f>IFERROR(VLOOKUP($B15,RD[[#All],[Date]:[IS19_Inv2_M2]],CB$2,0)/CB$1,"")</f>
        <v/>
      </c>
      <c r="CC15" s="165" t="str">
        <f>IFERROR(VLOOKUP($B15,RD[[#All],[Date]:[IS19_Inv2_M2]],CC$2,0)/CC$1,"")</f>
        <v/>
      </c>
      <c r="CD15" s="165" t="str">
        <f>IFERROR(VLOOKUP($B15,RD[[#All],[Date]:[IS19_Inv2_M2]],CD$2,0)/CD$1,"")</f>
        <v/>
      </c>
      <c r="CE15" s="165" t="str">
        <f>IFERROR(VLOOKUP($B15,RD[[#All],[Date]:[IS19_Inv2_M2]],CE$2,0)/CE$1,"")</f>
        <v/>
      </c>
      <c r="CF15" s="165" t="str">
        <f>IFERROR(VLOOKUP($B15,RD[[#All],[Date]:[IS19_Inv2_M2]],CF$2,0)/CF$1,"")</f>
        <v/>
      </c>
      <c r="CG15" s="165" t="str">
        <f>IFERROR(VLOOKUP($B15,RD[[#All],[Date]:[IS19_Inv2_M2]],CG$2,0)/CG$1,"")</f>
        <v/>
      </c>
      <c r="CH15" s="165" t="str">
        <f>IFERROR(VLOOKUP($B15,RD[[#All],[Date]:[IS19_Inv2_M2]],CH$2,0)/CH$1,"")</f>
        <v/>
      </c>
      <c r="CI15" s="165" t="str">
        <f>IFERROR(VLOOKUP($B15,RD[[#All],[Date]:[IS19_Inv2_M2]],CI$2,0)/CI$1,"")</f>
        <v/>
      </c>
      <c r="CJ15" s="165" t="str">
        <f>IFERROR(VLOOKUP($B15,RD[[#All],[Date]:[IS19_Inv2_M2]],CJ$2,0)/CJ$1,"")</f>
        <v/>
      </c>
      <c r="CK15" s="165" t="str">
        <f>IFERROR(VLOOKUP($B15,RD[[#All],[Date]:[IS19_Inv2_M2]],CK$2,0)/CK$1,"")</f>
        <v/>
      </c>
      <c r="CL15" s="165" t="str">
        <f>IFERROR(VLOOKUP($B15,RD[[#All],[Date]:[IS19_Inv2_M2]],CL$2,0)/CL$1,"")</f>
        <v/>
      </c>
      <c r="CM15" s="165" t="str">
        <f>IFERROR(VLOOKUP($B15,RD[[#All],[Date]:[IS19_Inv2_M2]],CM$2,0)/CM$1,"")</f>
        <v/>
      </c>
      <c r="CN15" s="165" t="str">
        <f>IFERROR(VLOOKUP($B15,RD[[#All],[Date]:[IS19_Inv2_M2]],CN$2,0)/CN$1,"")</f>
        <v/>
      </c>
      <c r="CO15" s="165" t="str">
        <f>IFERROR(VLOOKUP($B15,RD[[#All],[Date]:[IS19_Inv2_M2]],CO$2,0)/CO$1,"")</f>
        <v/>
      </c>
      <c r="CP15" s="165" t="str">
        <f>IFERROR(VLOOKUP($B15,RD[[#All],[Date]:[IS19_Inv2_M2]],CP$2,0)/CP$1,"")</f>
        <v/>
      </c>
      <c r="CQ15" s="165" t="str">
        <f>IFERROR(VLOOKUP($B15,RD[[#All],[Date]:[IS19_Inv2_M2]],CQ$2,0)/CQ$1,"")</f>
        <v/>
      </c>
      <c r="CR15" s="165" t="str">
        <f>IFERROR(VLOOKUP($B15,RD[[#All],[Date]:[IS19_Inv2_M2]],CR$2,0)/CR$1,"")</f>
        <v/>
      </c>
      <c r="CS15" s="165" t="str">
        <f>IFERROR(VLOOKUP($B15,RD[[#All],[Date]:[IS19_Inv2_M2]],CS$2,0)/CS$1,"")</f>
        <v/>
      </c>
      <c r="CT15" s="165" t="str">
        <f>IFERROR(VLOOKUP($B15,RD[[#All],[Date]:[IS19_Inv2_M2]],CT$2,0)/CT$1,"")</f>
        <v/>
      </c>
      <c r="CU15" s="166" t="str">
        <f>IFERROR(AVERAGEIF(Inv_SY_B[[#This Row],[IS1_Inv1_M1]:[IS19_Inv2_M2]],"&gt;="&amp;0.1,Inv_SY_B[[#This Row],[IS1_Inv1_M1]:[IS19_Inv2_M2]]),"")</f>
        <v/>
      </c>
    </row>
    <row r="16" spans="2:99">
      <c r="B16" s="164">
        <f t="shared" si="65"/>
        <v>45708</v>
      </c>
      <c r="C16" s="165" t="str">
        <f>IFERROR(VLOOKUP($B16,RD[[#All],[Date]:[IS19_Inv2_M2]],C$2,0)/C$1,"")</f>
        <v/>
      </c>
      <c r="D16" s="165" t="str">
        <f>IFERROR(VLOOKUP($B16,RD[[#All],[Date]:[IS19_Inv2_M2]],D$2,0)/D$1,"")</f>
        <v/>
      </c>
      <c r="E16" s="165" t="str">
        <f>IFERROR(VLOOKUP($B16,RD[[#All],[Date]:[IS19_Inv2_M2]],E$2,0)/E$1,"")</f>
        <v/>
      </c>
      <c r="F16" s="165" t="str">
        <f>IFERROR(VLOOKUP($B16,RD[[#All],[Date]:[IS19_Inv2_M2]],F$2,0)/F$1,"")</f>
        <v/>
      </c>
      <c r="G16" s="165" t="str">
        <f>IFERROR(VLOOKUP($B16,RD[[#All],[Date]:[IS19_Inv2_M2]],G$2,0)/G$1,"")</f>
        <v/>
      </c>
      <c r="H16" s="165" t="str">
        <f>IFERROR(VLOOKUP($B16,RD[[#All],[Date]:[IS19_Inv2_M2]],H$2,0)/H$1,"")</f>
        <v/>
      </c>
      <c r="I16" s="165" t="str">
        <f>IFERROR(VLOOKUP($B16,RD[[#All],[Date]:[IS19_Inv2_M2]],I$2,0)/I$1,"")</f>
        <v/>
      </c>
      <c r="J16" s="165" t="str">
        <f>IFERROR(VLOOKUP($B16,RD[[#All],[Date]:[IS19_Inv2_M2]],J$2,0)/J$1,"")</f>
        <v/>
      </c>
      <c r="K16" s="165" t="str">
        <f>IFERROR(VLOOKUP($B16,RD[[#All],[Date]:[IS19_Inv2_M2]],K$2,0)/K$1,"")</f>
        <v/>
      </c>
      <c r="L16" s="165" t="str">
        <f>IFERROR(VLOOKUP($B16,RD[[#All],[Date]:[IS19_Inv2_M2]],L$2,0)/L$1,"")</f>
        <v/>
      </c>
      <c r="M16" s="165" t="str">
        <f>IFERROR(VLOOKUP($B16,RD[[#All],[Date]:[IS19_Inv2_M2]],M$2,0)/M$1,"")</f>
        <v/>
      </c>
      <c r="N16" s="165" t="str">
        <f>IFERROR(VLOOKUP($B16,RD[[#All],[Date]:[IS19_Inv2_M2]],N$2,0)/N$1,"")</f>
        <v/>
      </c>
      <c r="O16" s="165" t="str">
        <f>IFERROR(VLOOKUP($B16,RD[[#All],[Date]:[IS19_Inv2_M2]],O$2,0)/O$1,"")</f>
        <v/>
      </c>
      <c r="P16" s="165" t="str">
        <f>IFERROR(VLOOKUP($B16,RD[[#All],[Date]:[IS19_Inv2_M2]],P$2,0)/P$1,"")</f>
        <v/>
      </c>
      <c r="Q16" s="165" t="str">
        <f>IFERROR(VLOOKUP($B16,RD[[#All],[Date]:[IS19_Inv2_M2]],Q$2,0)/Q$1,"")</f>
        <v/>
      </c>
      <c r="R16" s="165" t="str">
        <f>IFERROR(VLOOKUP($B16,RD[[#All],[Date]:[IS19_Inv2_M2]],R$2,0)/R$1,"")</f>
        <v/>
      </c>
      <c r="S16" s="165" t="str">
        <f>IFERROR(VLOOKUP($B16,RD[[#All],[Date]:[IS19_Inv2_M2]],S$2,0)/S$1,"")</f>
        <v/>
      </c>
      <c r="T16" s="165" t="str">
        <f>IFERROR(VLOOKUP($B16,RD[[#All],[Date]:[IS19_Inv2_M2]],T$2,0)/T$1,"")</f>
        <v/>
      </c>
      <c r="U16" s="165" t="str">
        <f>IFERROR(VLOOKUP($B16,RD[[#All],[Date]:[IS19_Inv2_M2]],U$2,0)/U$1,"")</f>
        <v/>
      </c>
      <c r="V16" s="165" t="str">
        <f>IFERROR(VLOOKUP($B16,RD[[#All],[Date]:[IS19_Inv2_M2]],V$2,0)/V$1,"")</f>
        <v/>
      </c>
      <c r="W16" s="165" t="str">
        <f>IFERROR(VLOOKUP($B16,RD[[#All],[Date]:[IS19_Inv2_M2]],W$2,0)/W$1,"")</f>
        <v/>
      </c>
      <c r="X16" s="165" t="str">
        <f>IFERROR(VLOOKUP($B16,RD[[#All],[Date]:[IS19_Inv2_M2]],X$2,0)/X$1,"")</f>
        <v/>
      </c>
      <c r="Y16" s="165" t="str">
        <f>IFERROR(VLOOKUP($B16,RD[[#All],[Date]:[IS19_Inv2_M2]],Y$2,0)/Y$1,"")</f>
        <v/>
      </c>
      <c r="Z16" s="165" t="str">
        <f>IFERROR(VLOOKUP($B16,RD[[#All],[Date]:[IS19_Inv2_M2]],Z$2,0)/Z$1,"")</f>
        <v/>
      </c>
      <c r="AA16" s="165" t="str">
        <f>IFERROR(VLOOKUP($B16,RD[[#All],[Date]:[IS19_Inv2_M2]],AA$2,0)/AA$1,"")</f>
        <v/>
      </c>
      <c r="AB16" s="165" t="str">
        <f>IFERROR(VLOOKUP($B16,RD[[#All],[Date]:[IS19_Inv2_M2]],AB$2,0)/AB$1,"")</f>
        <v/>
      </c>
      <c r="AC16" s="165" t="str">
        <f>IFERROR(VLOOKUP($B16,RD[[#All],[Date]:[IS19_Inv2_M2]],AC$2,0)/AC$1,"")</f>
        <v/>
      </c>
      <c r="AD16" s="165" t="str">
        <f>IFERROR(VLOOKUP($B16,RD[[#All],[Date]:[IS19_Inv2_M2]],AD$2,0)/AD$1,"")</f>
        <v/>
      </c>
      <c r="AE16" s="165" t="str">
        <f>IFERROR(VLOOKUP($B16,RD[[#All],[Date]:[IS19_Inv2_M2]],AE$2,0)/AE$1,"")</f>
        <v/>
      </c>
      <c r="AF16" s="165" t="str">
        <f>IFERROR(VLOOKUP($B16,RD[[#All],[Date]:[IS19_Inv2_M2]],AF$2,0)/AF$1,"")</f>
        <v/>
      </c>
      <c r="AG16" s="165" t="str">
        <f>IFERROR(VLOOKUP($B16,RD[[#All],[Date]:[IS19_Inv2_M2]],AG$2,0)/AG$1,"")</f>
        <v/>
      </c>
      <c r="AH16" s="165" t="str">
        <f>IFERROR(VLOOKUP($B16,RD[[#All],[Date]:[IS19_Inv2_M2]],AH$2,0)/AH$1,"")</f>
        <v/>
      </c>
      <c r="AI16" s="165" t="str">
        <f>IFERROR(VLOOKUP($B16,RD[[#All],[Date]:[IS19_Inv2_M2]],AI$2,0)/AI$1,"")</f>
        <v/>
      </c>
      <c r="AJ16" s="165" t="str">
        <f>IFERROR(VLOOKUP($B16,RD[[#All],[Date]:[IS19_Inv2_M2]],AJ$2,0)/AJ$1,"")</f>
        <v/>
      </c>
      <c r="AK16" s="165" t="str">
        <f>IFERROR(VLOOKUP($B16,RD[[#All],[Date]:[IS19_Inv2_M2]],AK$2,0)/AK$1,"")</f>
        <v/>
      </c>
      <c r="AL16" s="165" t="str">
        <f>IFERROR(VLOOKUP($B16,RD[[#All],[Date]:[IS19_Inv2_M2]],AL$2,0)/AL$1,"")</f>
        <v/>
      </c>
      <c r="AM16" s="165" t="str">
        <f>IFERROR(VLOOKUP($B16,RD[[#All],[Date]:[IS19_Inv2_M2]],AM$2,0)/AM$1,"")</f>
        <v/>
      </c>
      <c r="AN16" s="165" t="str">
        <f>IFERROR(VLOOKUP($B16,RD[[#All],[Date]:[IS19_Inv2_M2]],AN$2,0)/AN$1,"")</f>
        <v/>
      </c>
      <c r="AO16" s="165" t="str">
        <f>IFERROR(VLOOKUP($B16,RD[[#All],[Date]:[IS19_Inv2_M2]],AO$2,0)/AO$1,"")</f>
        <v/>
      </c>
      <c r="AP16" s="165" t="str">
        <f>IFERROR(VLOOKUP($B16,RD[[#All],[Date]:[IS19_Inv2_M2]],AP$2,0)/AP$1,"")</f>
        <v/>
      </c>
      <c r="AQ16" s="165" t="str">
        <f>IFERROR(VLOOKUP($B16,RD[[#All],[Date]:[IS19_Inv2_M2]],AQ$2,0)/AQ$1,"")</f>
        <v/>
      </c>
      <c r="AR16" s="165" t="str">
        <f>IFERROR(VLOOKUP($B16,RD[[#All],[Date]:[IS19_Inv2_M2]],AR$2,0)/AR$1,"")</f>
        <v/>
      </c>
      <c r="AS16" s="165" t="str">
        <f>IFERROR(VLOOKUP($B16,RD[[#All],[Date]:[IS19_Inv2_M2]],AS$2,0)/AS$1,"")</f>
        <v/>
      </c>
      <c r="AT16" s="165" t="str">
        <f>IFERROR(VLOOKUP($B16,RD[[#All],[Date]:[IS19_Inv2_M2]],AT$2,0)/AT$1,"")</f>
        <v/>
      </c>
      <c r="AU16" s="165" t="str">
        <f>IFERROR(VLOOKUP($B16,RD[[#All],[Date]:[IS19_Inv2_M2]],AU$2,0)/AU$1,"")</f>
        <v/>
      </c>
      <c r="AV16" s="165" t="str">
        <f>IFERROR(VLOOKUP($B16,RD[[#All],[Date]:[IS19_Inv2_M2]],AV$2,0)/AV$1,"")</f>
        <v/>
      </c>
      <c r="AW16" s="165" t="str">
        <f>IFERROR(VLOOKUP($B16,RD[[#All],[Date]:[IS19_Inv2_M2]],AW$2,0)/AW$1,"")</f>
        <v/>
      </c>
      <c r="AX16" s="165" t="str">
        <f>IFERROR(VLOOKUP($B16,RD[[#All],[Date]:[IS19_Inv2_M2]],AX$2,0)/AX$1,"")</f>
        <v/>
      </c>
      <c r="AY16" s="165" t="str">
        <f>IFERROR(VLOOKUP($B16,RD[[#All],[Date]:[IS19_Inv2_M2]],AY$2,0)/AY$1,"")</f>
        <v/>
      </c>
      <c r="AZ16" s="165" t="str">
        <f>IFERROR(VLOOKUP($B16,RD[[#All],[Date]:[IS19_Inv2_M2]],AZ$2,0)/AZ$1,"")</f>
        <v/>
      </c>
      <c r="BA16" s="165" t="str">
        <f>IFERROR(VLOOKUP($B16,RD[[#All],[Date]:[IS19_Inv2_M2]],BA$2,0)/BA$1,"")</f>
        <v/>
      </c>
      <c r="BB16" s="165" t="str">
        <f>IFERROR(VLOOKUP($B16,RD[[#All],[Date]:[IS19_Inv2_M2]],BB$2,0)/BB$1,"")</f>
        <v/>
      </c>
      <c r="BC16" s="165" t="str">
        <f>IFERROR(VLOOKUP($B16,RD[[#All],[Date]:[IS19_Inv2_M2]],BC$2,0)/BC$1,"")</f>
        <v/>
      </c>
      <c r="BD16" s="165" t="str">
        <f>IFERROR(VLOOKUP($B16,RD[[#All],[Date]:[IS19_Inv2_M2]],BD$2,0)/BD$1,"")</f>
        <v/>
      </c>
      <c r="BE16" s="165" t="str">
        <f>IFERROR(VLOOKUP($B16,RD[[#All],[Date]:[IS19_Inv2_M2]],BE$2,0)/BE$1,"")</f>
        <v/>
      </c>
      <c r="BF16" s="165" t="str">
        <f>IFERROR(VLOOKUP($B16,RD[[#All],[Date]:[IS19_Inv2_M2]],BF$2,0)/BF$1,"")</f>
        <v/>
      </c>
      <c r="BG16" s="165" t="str">
        <f>IFERROR(VLOOKUP($B16,RD[[#All],[Date]:[IS19_Inv2_M2]],BG$2,0)/BG$1,"")</f>
        <v/>
      </c>
      <c r="BH16" s="165" t="str">
        <f>IFERROR(VLOOKUP($B16,RD[[#All],[Date]:[IS19_Inv2_M2]],BH$2,0)/BH$1,"")</f>
        <v/>
      </c>
      <c r="BI16" s="165" t="str">
        <f>IFERROR(VLOOKUP($B16,RD[[#All],[Date]:[IS19_Inv2_M2]],BI$2,0)/BI$1,"")</f>
        <v/>
      </c>
      <c r="BJ16" s="165" t="str">
        <f>IFERROR(VLOOKUP($B16,RD[[#All],[Date]:[IS19_Inv2_M2]],BJ$2,0)/BJ$1,"")</f>
        <v/>
      </c>
      <c r="BK16" s="165" t="str">
        <f>IFERROR(VLOOKUP($B16,RD[[#All],[Date]:[IS19_Inv2_M2]],BK$2,0)/BK$1,"")</f>
        <v/>
      </c>
      <c r="BL16" s="165" t="str">
        <f>IFERROR(VLOOKUP($B16,RD[[#All],[Date]:[IS19_Inv2_M2]],BL$2,0)/BL$1,"")</f>
        <v/>
      </c>
      <c r="BM16" s="165" t="str">
        <f>IFERROR(VLOOKUP($B16,RD[[#All],[Date]:[IS19_Inv2_M2]],BM$2,0)/BM$1,"")</f>
        <v/>
      </c>
      <c r="BN16" s="165" t="str">
        <f>IFERROR(VLOOKUP($B16,RD[[#All],[Date]:[IS19_Inv2_M2]],BN$2,0)/BN$1,"")</f>
        <v/>
      </c>
      <c r="BO16" s="165" t="str">
        <f>IFERROR(VLOOKUP($B16,RD[[#All],[Date]:[IS19_Inv2_M2]],BO$2,0)/BO$1,"")</f>
        <v/>
      </c>
      <c r="BP16" s="165" t="str">
        <f>IFERROR(VLOOKUP($B16,RD[[#All],[Date]:[IS19_Inv2_M2]],BP$2,0)/BP$1,"")</f>
        <v/>
      </c>
      <c r="BQ16" s="165" t="str">
        <f>IFERROR(VLOOKUP($B16,RD[[#All],[Date]:[IS19_Inv2_M2]],BQ$2,0)/BQ$1,"")</f>
        <v/>
      </c>
      <c r="BR16" s="165" t="str">
        <f>IFERROR(VLOOKUP($B16,RD[[#All],[Date]:[IS19_Inv2_M2]],BR$2,0)/BR$1,"")</f>
        <v/>
      </c>
      <c r="BS16" s="165" t="str">
        <f>IFERROR(VLOOKUP($B16,RD[[#All],[Date]:[IS19_Inv2_M2]],BS$2,0)/BS$1,"")</f>
        <v/>
      </c>
      <c r="BT16" s="165" t="str">
        <f>IFERROR(VLOOKUP($B16,RD[[#All],[Date]:[IS19_Inv2_M2]],BT$2,0)/BT$1,"")</f>
        <v/>
      </c>
      <c r="BU16" s="165" t="str">
        <f>IFERROR(VLOOKUP($B16,RD[[#All],[Date]:[IS19_Inv2_M2]],BU$2,0)/BU$1,"")</f>
        <v/>
      </c>
      <c r="BV16" s="165" t="str">
        <f>IFERROR(VLOOKUP($B16,RD[[#All],[Date]:[IS19_Inv2_M2]],BV$2,0)/BV$1,"")</f>
        <v/>
      </c>
      <c r="BW16" s="165" t="str">
        <f>IFERROR(VLOOKUP($B16,RD[[#All],[Date]:[IS19_Inv2_M2]],BW$2,0)/BW$1,"")</f>
        <v/>
      </c>
      <c r="BX16" s="165" t="str">
        <f>IFERROR(VLOOKUP($B16,RD[[#All],[Date]:[IS19_Inv2_M2]],BX$2,0)/BX$1,"")</f>
        <v/>
      </c>
      <c r="BY16" s="165" t="str">
        <f>IFERROR(VLOOKUP($B16,RD[[#All],[Date]:[IS19_Inv2_M2]],BY$2,0)/BY$1,"")</f>
        <v/>
      </c>
      <c r="BZ16" s="165" t="str">
        <f>IFERROR(VLOOKUP($B16,RD[[#All],[Date]:[IS19_Inv2_M2]],BZ$2,0)/BZ$1,"")</f>
        <v/>
      </c>
      <c r="CA16" s="165" t="str">
        <f>IFERROR(VLOOKUP($B16,RD[[#All],[Date]:[IS19_Inv2_M2]],CA$2,0)/CA$1,"")</f>
        <v/>
      </c>
      <c r="CB16" s="165" t="str">
        <f>IFERROR(VLOOKUP($B16,RD[[#All],[Date]:[IS19_Inv2_M2]],CB$2,0)/CB$1,"")</f>
        <v/>
      </c>
      <c r="CC16" s="165" t="str">
        <f>IFERROR(VLOOKUP($B16,RD[[#All],[Date]:[IS19_Inv2_M2]],CC$2,0)/CC$1,"")</f>
        <v/>
      </c>
      <c r="CD16" s="165" t="str">
        <f>IFERROR(VLOOKUP($B16,RD[[#All],[Date]:[IS19_Inv2_M2]],CD$2,0)/CD$1,"")</f>
        <v/>
      </c>
      <c r="CE16" s="165" t="str">
        <f>IFERROR(VLOOKUP($B16,RD[[#All],[Date]:[IS19_Inv2_M2]],CE$2,0)/CE$1,"")</f>
        <v/>
      </c>
      <c r="CF16" s="165" t="str">
        <f>IFERROR(VLOOKUP($B16,RD[[#All],[Date]:[IS19_Inv2_M2]],CF$2,0)/CF$1,"")</f>
        <v/>
      </c>
      <c r="CG16" s="165" t="str">
        <f>IFERROR(VLOOKUP($B16,RD[[#All],[Date]:[IS19_Inv2_M2]],CG$2,0)/CG$1,"")</f>
        <v/>
      </c>
      <c r="CH16" s="165" t="str">
        <f>IFERROR(VLOOKUP($B16,RD[[#All],[Date]:[IS19_Inv2_M2]],CH$2,0)/CH$1,"")</f>
        <v/>
      </c>
      <c r="CI16" s="165" t="str">
        <f>IFERROR(VLOOKUP($B16,RD[[#All],[Date]:[IS19_Inv2_M2]],CI$2,0)/CI$1,"")</f>
        <v/>
      </c>
      <c r="CJ16" s="165" t="str">
        <f>IFERROR(VLOOKUP($B16,RD[[#All],[Date]:[IS19_Inv2_M2]],CJ$2,0)/CJ$1,"")</f>
        <v/>
      </c>
      <c r="CK16" s="165" t="str">
        <f>IFERROR(VLOOKUP($B16,RD[[#All],[Date]:[IS19_Inv2_M2]],CK$2,0)/CK$1,"")</f>
        <v/>
      </c>
      <c r="CL16" s="165" t="str">
        <f>IFERROR(VLOOKUP($B16,RD[[#All],[Date]:[IS19_Inv2_M2]],CL$2,0)/CL$1,"")</f>
        <v/>
      </c>
      <c r="CM16" s="165" t="str">
        <f>IFERROR(VLOOKUP($B16,RD[[#All],[Date]:[IS19_Inv2_M2]],CM$2,0)/CM$1,"")</f>
        <v/>
      </c>
      <c r="CN16" s="165" t="str">
        <f>IFERROR(VLOOKUP($B16,RD[[#All],[Date]:[IS19_Inv2_M2]],CN$2,0)/CN$1,"")</f>
        <v/>
      </c>
      <c r="CO16" s="165" t="str">
        <f>IFERROR(VLOOKUP($B16,RD[[#All],[Date]:[IS19_Inv2_M2]],CO$2,0)/CO$1,"")</f>
        <v/>
      </c>
      <c r="CP16" s="165" t="str">
        <f>IFERROR(VLOOKUP($B16,RD[[#All],[Date]:[IS19_Inv2_M2]],CP$2,0)/CP$1,"")</f>
        <v/>
      </c>
      <c r="CQ16" s="165" t="str">
        <f>IFERROR(VLOOKUP($B16,RD[[#All],[Date]:[IS19_Inv2_M2]],CQ$2,0)/CQ$1,"")</f>
        <v/>
      </c>
      <c r="CR16" s="165" t="str">
        <f>IFERROR(VLOOKUP($B16,RD[[#All],[Date]:[IS19_Inv2_M2]],CR$2,0)/CR$1,"")</f>
        <v/>
      </c>
      <c r="CS16" s="165" t="str">
        <f>IFERROR(VLOOKUP($B16,RD[[#All],[Date]:[IS19_Inv2_M2]],CS$2,0)/CS$1,"")</f>
        <v/>
      </c>
      <c r="CT16" s="165" t="str">
        <f>IFERROR(VLOOKUP($B16,RD[[#All],[Date]:[IS19_Inv2_M2]],CT$2,0)/CT$1,"")</f>
        <v/>
      </c>
      <c r="CU16" s="166" t="str">
        <f>IFERROR(AVERAGEIF(Inv_SY_B[[#This Row],[IS1_Inv1_M1]:[IS19_Inv2_M2]],"&gt;="&amp;0.1,Inv_SY_B[[#This Row],[IS1_Inv1_M1]:[IS19_Inv2_M2]]),"")</f>
        <v/>
      </c>
    </row>
    <row r="17" spans="2:99">
      <c r="B17" s="164">
        <f t="shared" si="65"/>
        <v>45709</v>
      </c>
      <c r="C17" s="165" t="str">
        <f>IFERROR(VLOOKUP($B17,RD[[#All],[Date]:[IS19_Inv2_M2]],C$2,0)/C$1,"")</f>
        <v/>
      </c>
      <c r="D17" s="165" t="str">
        <f>IFERROR(VLOOKUP($B17,RD[[#All],[Date]:[IS19_Inv2_M2]],D$2,0)/D$1,"")</f>
        <v/>
      </c>
      <c r="E17" s="165" t="str">
        <f>IFERROR(VLOOKUP($B17,RD[[#All],[Date]:[IS19_Inv2_M2]],E$2,0)/E$1,"")</f>
        <v/>
      </c>
      <c r="F17" s="165" t="str">
        <f>IFERROR(VLOOKUP($B17,RD[[#All],[Date]:[IS19_Inv2_M2]],F$2,0)/F$1,"")</f>
        <v/>
      </c>
      <c r="G17" s="165" t="str">
        <f>IFERROR(VLOOKUP($B17,RD[[#All],[Date]:[IS19_Inv2_M2]],G$2,0)/G$1,"")</f>
        <v/>
      </c>
      <c r="H17" s="165" t="str">
        <f>IFERROR(VLOOKUP($B17,RD[[#All],[Date]:[IS19_Inv2_M2]],H$2,0)/H$1,"")</f>
        <v/>
      </c>
      <c r="I17" s="165" t="str">
        <f>IFERROR(VLOOKUP($B17,RD[[#All],[Date]:[IS19_Inv2_M2]],I$2,0)/I$1,"")</f>
        <v/>
      </c>
      <c r="J17" s="165" t="str">
        <f>IFERROR(VLOOKUP($B17,RD[[#All],[Date]:[IS19_Inv2_M2]],J$2,0)/J$1,"")</f>
        <v/>
      </c>
      <c r="K17" s="165" t="str">
        <f>IFERROR(VLOOKUP($B17,RD[[#All],[Date]:[IS19_Inv2_M2]],K$2,0)/K$1,"")</f>
        <v/>
      </c>
      <c r="L17" s="165" t="str">
        <f>IFERROR(VLOOKUP($B17,RD[[#All],[Date]:[IS19_Inv2_M2]],L$2,0)/L$1,"")</f>
        <v/>
      </c>
      <c r="M17" s="165" t="str">
        <f>IFERROR(VLOOKUP($B17,RD[[#All],[Date]:[IS19_Inv2_M2]],M$2,0)/M$1,"")</f>
        <v/>
      </c>
      <c r="N17" s="165" t="str">
        <f>IFERROR(VLOOKUP($B17,RD[[#All],[Date]:[IS19_Inv2_M2]],N$2,0)/N$1,"")</f>
        <v/>
      </c>
      <c r="O17" s="165" t="str">
        <f>IFERROR(VLOOKUP($B17,RD[[#All],[Date]:[IS19_Inv2_M2]],O$2,0)/O$1,"")</f>
        <v/>
      </c>
      <c r="P17" s="165" t="str">
        <f>IFERROR(VLOOKUP($B17,RD[[#All],[Date]:[IS19_Inv2_M2]],P$2,0)/P$1,"")</f>
        <v/>
      </c>
      <c r="Q17" s="165" t="str">
        <f>IFERROR(VLOOKUP($B17,RD[[#All],[Date]:[IS19_Inv2_M2]],Q$2,0)/Q$1,"")</f>
        <v/>
      </c>
      <c r="R17" s="165" t="str">
        <f>IFERROR(VLOOKUP($B17,RD[[#All],[Date]:[IS19_Inv2_M2]],R$2,0)/R$1,"")</f>
        <v/>
      </c>
      <c r="S17" s="165" t="str">
        <f>IFERROR(VLOOKUP($B17,RD[[#All],[Date]:[IS19_Inv2_M2]],S$2,0)/S$1,"")</f>
        <v/>
      </c>
      <c r="T17" s="165" t="str">
        <f>IFERROR(VLOOKUP($B17,RD[[#All],[Date]:[IS19_Inv2_M2]],T$2,0)/T$1,"")</f>
        <v/>
      </c>
      <c r="U17" s="165" t="str">
        <f>IFERROR(VLOOKUP($B17,RD[[#All],[Date]:[IS19_Inv2_M2]],U$2,0)/U$1,"")</f>
        <v/>
      </c>
      <c r="V17" s="165" t="str">
        <f>IFERROR(VLOOKUP($B17,RD[[#All],[Date]:[IS19_Inv2_M2]],V$2,0)/V$1,"")</f>
        <v/>
      </c>
      <c r="W17" s="165" t="str">
        <f>IFERROR(VLOOKUP($B17,RD[[#All],[Date]:[IS19_Inv2_M2]],W$2,0)/W$1,"")</f>
        <v/>
      </c>
      <c r="X17" s="165" t="str">
        <f>IFERROR(VLOOKUP($B17,RD[[#All],[Date]:[IS19_Inv2_M2]],X$2,0)/X$1,"")</f>
        <v/>
      </c>
      <c r="Y17" s="165" t="str">
        <f>IFERROR(VLOOKUP($B17,RD[[#All],[Date]:[IS19_Inv2_M2]],Y$2,0)/Y$1,"")</f>
        <v/>
      </c>
      <c r="Z17" s="165" t="str">
        <f>IFERROR(VLOOKUP($B17,RD[[#All],[Date]:[IS19_Inv2_M2]],Z$2,0)/Z$1,"")</f>
        <v/>
      </c>
      <c r="AA17" s="165" t="str">
        <f>IFERROR(VLOOKUP($B17,RD[[#All],[Date]:[IS19_Inv2_M2]],AA$2,0)/AA$1,"")</f>
        <v/>
      </c>
      <c r="AB17" s="165" t="str">
        <f>IFERROR(VLOOKUP($B17,RD[[#All],[Date]:[IS19_Inv2_M2]],AB$2,0)/AB$1,"")</f>
        <v/>
      </c>
      <c r="AC17" s="165" t="str">
        <f>IFERROR(VLOOKUP($B17,RD[[#All],[Date]:[IS19_Inv2_M2]],AC$2,0)/AC$1,"")</f>
        <v/>
      </c>
      <c r="AD17" s="165" t="str">
        <f>IFERROR(VLOOKUP($B17,RD[[#All],[Date]:[IS19_Inv2_M2]],AD$2,0)/AD$1,"")</f>
        <v/>
      </c>
      <c r="AE17" s="165" t="str">
        <f>IFERROR(VLOOKUP($B17,RD[[#All],[Date]:[IS19_Inv2_M2]],AE$2,0)/AE$1,"")</f>
        <v/>
      </c>
      <c r="AF17" s="165" t="str">
        <f>IFERROR(VLOOKUP($B17,RD[[#All],[Date]:[IS19_Inv2_M2]],AF$2,0)/AF$1,"")</f>
        <v/>
      </c>
      <c r="AG17" s="165" t="str">
        <f>IFERROR(VLOOKUP($B17,RD[[#All],[Date]:[IS19_Inv2_M2]],AG$2,0)/AG$1,"")</f>
        <v/>
      </c>
      <c r="AH17" s="165" t="str">
        <f>IFERROR(VLOOKUP($B17,RD[[#All],[Date]:[IS19_Inv2_M2]],AH$2,0)/AH$1,"")</f>
        <v/>
      </c>
      <c r="AI17" s="165" t="str">
        <f>IFERROR(VLOOKUP($B17,RD[[#All],[Date]:[IS19_Inv2_M2]],AI$2,0)/AI$1,"")</f>
        <v/>
      </c>
      <c r="AJ17" s="165" t="str">
        <f>IFERROR(VLOOKUP($B17,RD[[#All],[Date]:[IS19_Inv2_M2]],AJ$2,0)/AJ$1,"")</f>
        <v/>
      </c>
      <c r="AK17" s="165" t="str">
        <f>IFERROR(VLOOKUP($B17,RD[[#All],[Date]:[IS19_Inv2_M2]],AK$2,0)/AK$1,"")</f>
        <v/>
      </c>
      <c r="AL17" s="165" t="str">
        <f>IFERROR(VLOOKUP($B17,RD[[#All],[Date]:[IS19_Inv2_M2]],AL$2,0)/AL$1,"")</f>
        <v/>
      </c>
      <c r="AM17" s="165" t="str">
        <f>IFERROR(VLOOKUP($B17,RD[[#All],[Date]:[IS19_Inv2_M2]],AM$2,0)/AM$1,"")</f>
        <v/>
      </c>
      <c r="AN17" s="165" t="str">
        <f>IFERROR(VLOOKUP($B17,RD[[#All],[Date]:[IS19_Inv2_M2]],AN$2,0)/AN$1,"")</f>
        <v/>
      </c>
      <c r="AO17" s="165" t="str">
        <f>IFERROR(VLOOKUP($B17,RD[[#All],[Date]:[IS19_Inv2_M2]],AO$2,0)/AO$1,"")</f>
        <v/>
      </c>
      <c r="AP17" s="165" t="str">
        <f>IFERROR(VLOOKUP($B17,RD[[#All],[Date]:[IS19_Inv2_M2]],AP$2,0)/AP$1,"")</f>
        <v/>
      </c>
      <c r="AQ17" s="165" t="str">
        <f>IFERROR(VLOOKUP($B17,RD[[#All],[Date]:[IS19_Inv2_M2]],AQ$2,0)/AQ$1,"")</f>
        <v/>
      </c>
      <c r="AR17" s="165" t="str">
        <f>IFERROR(VLOOKUP($B17,RD[[#All],[Date]:[IS19_Inv2_M2]],AR$2,0)/AR$1,"")</f>
        <v/>
      </c>
      <c r="AS17" s="165" t="str">
        <f>IFERROR(VLOOKUP($B17,RD[[#All],[Date]:[IS19_Inv2_M2]],AS$2,0)/AS$1,"")</f>
        <v/>
      </c>
      <c r="AT17" s="165" t="str">
        <f>IFERROR(VLOOKUP($B17,RD[[#All],[Date]:[IS19_Inv2_M2]],AT$2,0)/AT$1,"")</f>
        <v/>
      </c>
      <c r="AU17" s="165" t="str">
        <f>IFERROR(VLOOKUP($B17,RD[[#All],[Date]:[IS19_Inv2_M2]],AU$2,0)/AU$1,"")</f>
        <v/>
      </c>
      <c r="AV17" s="165" t="str">
        <f>IFERROR(VLOOKUP($B17,RD[[#All],[Date]:[IS19_Inv2_M2]],AV$2,0)/AV$1,"")</f>
        <v/>
      </c>
      <c r="AW17" s="165" t="str">
        <f>IFERROR(VLOOKUP($B17,RD[[#All],[Date]:[IS19_Inv2_M2]],AW$2,0)/AW$1,"")</f>
        <v/>
      </c>
      <c r="AX17" s="165" t="str">
        <f>IFERROR(VLOOKUP($B17,RD[[#All],[Date]:[IS19_Inv2_M2]],AX$2,0)/AX$1,"")</f>
        <v/>
      </c>
      <c r="AY17" s="165" t="str">
        <f>IFERROR(VLOOKUP($B17,RD[[#All],[Date]:[IS19_Inv2_M2]],AY$2,0)/AY$1,"")</f>
        <v/>
      </c>
      <c r="AZ17" s="165" t="str">
        <f>IFERROR(VLOOKUP($B17,RD[[#All],[Date]:[IS19_Inv2_M2]],AZ$2,0)/AZ$1,"")</f>
        <v/>
      </c>
      <c r="BA17" s="165" t="str">
        <f>IFERROR(VLOOKUP($B17,RD[[#All],[Date]:[IS19_Inv2_M2]],BA$2,0)/BA$1,"")</f>
        <v/>
      </c>
      <c r="BB17" s="165" t="str">
        <f>IFERROR(VLOOKUP($B17,RD[[#All],[Date]:[IS19_Inv2_M2]],BB$2,0)/BB$1,"")</f>
        <v/>
      </c>
      <c r="BC17" s="165" t="str">
        <f>IFERROR(VLOOKUP($B17,RD[[#All],[Date]:[IS19_Inv2_M2]],BC$2,0)/BC$1,"")</f>
        <v/>
      </c>
      <c r="BD17" s="165" t="str">
        <f>IFERROR(VLOOKUP($B17,RD[[#All],[Date]:[IS19_Inv2_M2]],BD$2,0)/BD$1,"")</f>
        <v/>
      </c>
      <c r="BE17" s="165" t="str">
        <f>IFERROR(VLOOKUP($B17,RD[[#All],[Date]:[IS19_Inv2_M2]],BE$2,0)/BE$1,"")</f>
        <v/>
      </c>
      <c r="BF17" s="165" t="str">
        <f>IFERROR(VLOOKUP($B17,RD[[#All],[Date]:[IS19_Inv2_M2]],BF$2,0)/BF$1,"")</f>
        <v/>
      </c>
      <c r="BG17" s="165" t="str">
        <f>IFERROR(VLOOKUP($B17,RD[[#All],[Date]:[IS19_Inv2_M2]],BG$2,0)/BG$1,"")</f>
        <v/>
      </c>
      <c r="BH17" s="165" t="str">
        <f>IFERROR(VLOOKUP($B17,RD[[#All],[Date]:[IS19_Inv2_M2]],BH$2,0)/BH$1,"")</f>
        <v/>
      </c>
      <c r="BI17" s="165" t="str">
        <f>IFERROR(VLOOKUP($B17,RD[[#All],[Date]:[IS19_Inv2_M2]],BI$2,0)/BI$1,"")</f>
        <v/>
      </c>
      <c r="BJ17" s="165" t="str">
        <f>IFERROR(VLOOKUP($B17,RD[[#All],[Date]:[IS19_Inv2_M2]],BJ$2,0)/BJ$1,"")</f>
        <v/>
      </c>
      <c r="BK17" s="165" t="str">
        <f>IFERROR(VLOOKUP($B17,RD[[#All],[Date]:[IS19_Inv2_M2]],BK$2,0)/BK$1,"")</f>
        <v/>
      </c>
      <c r="BL17" s="165" t="str">
        <f>IFERROR(VLOOKUP($B17,RD[[#All],[Date]:[IS19_Inv2_M2]],BL$2,0)/BL$1,"")</f>
        <v/>
      </c>
      <c r="BM17" s="165" t="str">
        <f>IFERROR(VLOOKUP($B17,RD[[#All],[Date]:[IS19_Inv2_M2]],BM$2,0)/BM$1,"")</f>
        <v/>
      </c>
      <c r="BN17" s="165" t="str">
        <f>IFERROR(VLOOKUP($B17,RD[[#All],[Date]:[IS19_Inv2_M2]],BN$2,0)/BN$1,"")</f>
        <v/>
      </c>
      <c r="BO17" s="165" t="str">
        <f>IFERROR(VLOOKUP($B17,RD[[#All],[Date]:[IS19_Inv2_M2]],BO$2,0)/BO$1,"")</f>
        <v/>
      </c>
      <c r="BP17" s="165" t="str">
        <f>IFERROR(VLOOKUP($B17,RD[[#All],[Date]:[IS19_Inv2_M2]],BP$2,0)/BP$1,"")</f>
        <v/>
      </c>
      <c r="BQ17" s="165" t="str">
        <f>IFERROR(VLOOKUP($B17,RD[[#All],[Date]:[IS19_Inv2_M2]],BQ$2,0)/BQ$1,"")</f>
        <v/>
      </c>
      <c r="BR17" s="165" t="str">
        <f>IFERROR(VLOOKUP($B17,RD[[#All],[Date]:[IS19_Inv2_M2]],BR$2,0)/BR$1,"")</f>
        <v/>
      </c>
      <c r="BS17" s="165" t="str">
        <f>IFERROR(VLOOKUP($B17,RD[[#All],[Date]:[IS19_Inv2_M2]],BS$2,0)/BS$1,"")</f>
        <v/>
      </c>
      <c r="BT17" s="165" t="str">
        <f>IFERROR(VLOOKUP($B17,RD[[#All],[Date]:[IS19_Inv2_M2]],BT$2,0)/BT$1,"")</f>
        <v/>
      </c>
      <c r="BU17" s="165" t="str">
        <f>IFERROR(VLOOKUP($B17,RD[[#All],[Date]:[IS19_Inv2_M2]],BU$2,0)/BU$1,"")</f>
        <v/>
      </c>
      <c r="BV17" s="165" t="str">
        <f>IFERROR(VLOOKUP($B17,RD[[#All],[Date]:[IS19_Inv2_M2]],BV$2,0)/BV$1,"")</f>
        <v/>
      </c>
      <c r="BW17" s="165" t="str">
        <f>IFERROR(VLOOKUP($B17,RD[[#All],[Date]:[IS19_Inv2_M2]],BW$2,0)/BW$1,"")</f>
        <v/>
      </c>
      <c r="BX17" s="165" t="str">
        <f>IFERROR(VLOOKUP($B17,RD[[#All],[Date]:[IS19_Inv2_M2]],BX$2,0)/BX$1,"")</f>
        <v/>
      </c>
      <c r="BY17" s="165" t="str">
        <f>IFERROR(VLOOKUP($B17,RD[[#All],[Date]:[IS19_Inv2_M2]],BY$2,0)/BY$1,"")</f>
        <v/>
      </c>
      <c r="BZ17" s="165" t="str">
        <f>IFERROR(VLOOKUP($B17,RD[[#All],[Date]:[IS19_Inv2_M2]],BZ$2,0)/BZ$1,"")</f>
        <v/>
      </c>
      <c r="CA17" s="165" t="str">
        <f>IFERROR(VLOOKUP($B17,RD[[#All],[Date]:[IS19_Inv2_M2]],CA$2,0)/CA$1,"")</f>
        <v/>
      </c>
      <c r="CB17" s="165" t="str">
        <f>IFERROR(VLOOKUP($B17,RD[[#All],[Date]:[IS19_Inv2_M2]],CB$2,0)/CB$1,"")</f>
        <v/>
      </c>
      <c r="CC17" s="165" t="str">
        <f>IFERROR(VLOOKUP($B17,RD[[#All],[Date]:[IS19_Inv2_M2]],CC$2,0)/CC$1,"")</f>
        <v/>
      </c>
      <c r="CD17" s="165" t="str">
        <f>IFERROR(VLOOKUP($B17,RD[[#All],[Date]:[IS19_Inv2_M2]],CD$2,0)/CD$1,"")</f>
        <v/>
      </c>
      <c r="CE17" s="165" t="str">
        <f>IFERROR(VLOOKUP($B17,RD[[#All],[Date]:[IS19_Inv2_M2]],CE$2,0)/CE$1,"")</f>
        <v/>
      </c>
      <c r="CF17" s="165" t="str">
        <f>IFERROR(VLOOKUP($B17,RD[[#All],[Date]:[IS19_Inv2_M2]],CF$2,0)/CF$1,"")</f>
        <v/>
      </c>
      <c r="CG17" s="165" t="str">
        <f>IFERROR(VLOOKUP($B17,RD[[#All],[Date]:[IS19_Inv2_M2]],CG$2,0)/CG$1,"")</f>
        <v/>
      </c>
      <c r="CH17" s="165" t="str">
        <f>IFERROR(VLOOKUP($B17,RD[[#All],[Date]:[IS19_Inv2_M2]],CH$2,0)/CH$1,"")</f>
        <v/>
      </c>
      <c r="CI17" s="165" t="str">
        <f>IFERROR(VLOOKUP($B17,RD[[#All],[Date]:[IS19_Inv2_M2]],CI$2,0)/CI$1,"")</f>
        <v/>
      </c>
      <c r="CJ17" s="165" t="str">
        <f>IFERROR(VLOOKUP($B17,RD[[#All],[Date]:[IS19_Inv2_M2]],CJ$2,0)/CJ$1,"")</f>
        <v/>
      </c>
      <c r="CK17" s="165" t="str">
        <f>IFERROR(VLOOKUP($B17,RD[[#All],[Date]:[IS19_Inv2_M2]],CK$2,0)/CK$1,"")</f>
        <v/>
      </c>
      <c r="CL17" s="165" t="str">
        <f>IFERROR(VLOOKUP($B17,RD[[#All],[Date]:[IS19_Inv2_M2]],CL$2,0)/CL$1,"")</f>
        <v/>
      </c>
      <c r="CM17" s="165" t="str">
        <f>IFERROR(VLOOKUP($B17,RD[[#All],[Date]:[IS19_Inv2_M2]],CM$2,0)/CM$1,"")</f>
        <v/>
      </c>
      <c r="CN17" s="165" t="str">
        <f>IFERROR(VLOOKUP($B17,RD[[#All],[Date]:[IS19_Inv2_M2]],CN$2,0)/CN$1,"")</f>
        <v/>
      </c>
      <c r="CO17" s="165" t="str">
        <f>IFERROR(VLOOKUP($B17,RD[[#All],[Date]:[IS19_Inv2_M2]],CO$2,0)/CO$1,"")</f>
        <v/>
      </c>
      <c r="CP17" s="165" t="str">
        <f>IFERROR(VLOOKUP($B17,RD[[#All],[Date]:[IS19_Inv2_M2]],CP$2,0)/CP$1,"")</f>
        <v/>
      </c>
      <c r="CQ17" s="165" t="str">
        <f>IFERROR(VLOOKUP($B17,RD[[#All],[Date]:[IS19_Inv2_M2]],CQ$2,0)/CQ$1,"")</f>
        <v/>
      </c>
      <c r="CR17" s="165" t="str">
        <f>IFERROR(VLOOKUP($B17,RD[[#All],[Date]:[IS19_Inv2_M2]],CR$2,0)/CR$1,"")</f>
        <v/>
      </c>
      <c r="CS17" s="165" t="str">
        <f>IFERROR(VLOOKUP($B17,RD[[#All],[Date]:[IS19_Inv2_M2]],CS$2,0)/CS$1,"")</f>
        <v/>
      </c>
      <c r="CT17" s="165" t="str">
        <f>IFERROR(VLOOKUP($B17,RD[[#All],[Date]:[IS19_Inv2_M2]],CT$2,0)/CT$1,"")</f>
        <v/>
      </c>
      <c r="CU17" s="166" t="str">
        <f>IFERROR(AVERAGEIF(Inv_SY_B[[#This Row],[IS1_Inv1_M1]:[IS19_Inv2_M2]],"&gt;="&amp;0.1,Inv_SY_B[[#This Row],[IS1_Inv1_M1]:[IS19_Inv2_M2]]),"")</f>
        <v/>
      </c>
    </row>
    <row r="18" spans="2:99">
      <c r="B18" s="164">
        <f t="shared" si="65"/>
        <v>45710</v>
      </c>
      <c r="C18" s="165" t="str">
        <f>IFERROR(VLOOKUP($B18,RD[[#All],[Date]:[IS19_Inv2_M2]],C$2,0)/C$1,"")</f>
        <v/>
      </c>
      <c r="D18" s="165" t="str">
        <f>IFERROR(VLOOKUP($B18,RD[[#All],[Date]:[IS19_Inv2_M2]],D$2,0)/D$1,"")</f>
        <v/>
      </c>
      <c r="E18" s="165" t="str">
        <f>IFERROR(VLOOKUP($B18,RD[[#All],[Date]:[IS19_Inv2_M2]],E$2,0)/E$1,"")</f>
        <v/>
      </c>
      <c r="F18" s="165" t="str">
        <f>IFERROR(VLOOKUP($B18,RD[[#All],[Date]:[IS19_Inv2_M2]],F$2,0)/F$1,"")</f>
        <v/>
      </c>
      <c r="G18" s="165" t="str">
        <f>IFERROR(VLOOKUP($B18,RD[[#All],[Date]:[IS19_Inv2_M2]],G$2,0)/G$1,"")</f>
        <v/>
      </c>
      <c r="H18" s="165" t="str">
        <f>IFERROR(VLOOKUP($B18,RD[[#All],[Date]:[IS19_Inv2_M2]],H$2,0)/H$1,"")</f>
        <v/>
      </c>
      <c r="I18" s="165" t="str">
        <f>IFERROR(VLOOKUP($B18,RD[[#All],[Date]:[IS19_Inv2_M2]],I$2,0)/I$1,"")</f>
        <v/>
      </c>
      <c r="J18" s="165" t="str">
        <f>IFERROR(VLOOKUP($B18,RD[[#All],[Date]:[IS19_Inv2_M2]],J$2,0)/J$1,"")</f>
        <v/>
      </c>
      <c r="K18" s="165" t="str">
        <f>IFERROR(VLOOKUP($B18,RD[[#All],[Date]:[IS19_Inv2_M2]],K$2,0)/K$1,"")</f>
        <v/>
      </c>
      <c r="L18" s="165" t="str">
        <f>IFERROR(VLOOKUP($B18,RD[[#All],[Date]:[IS19_Inv2_M2]],L$2,0)/L$1,"")</f>
        <v/>
      </c>
      <c r="M18" s="165" t="str">
        <f>IFERROR(VLOOKUP($B18,RD[[#All],[Date]:[IS19_Inv2_M2]],M$2,0)/M$1,"")</f>
        <v/>
      </c>
      <c r="N18" s="165" t="str">
        <f>IFERROR(VLOOKUP($B18,RD[[#All],[Date]:[IS19_Inv2_M2]],N$2,0)/N$1,"")</f>
        <v/>
      </c>
      <c r="O18" s="165" t="str">
        <f>IFERROR(VLOOKUP($B18,RD[[#All],[Date]:[IS19_Inv2_M2]],O$2,0)/O$1,"")</f>
        <v/>
      </c>
      <c r="P18" s="165" t="str">
        <f>IFERROR(VLOOKUP($B18,RD[[#All],[Date]:[IS19_Inv2_M2]],P$2,0)/P$1,"")</f>
        <v/>
      </c>
      <c r="Q18" s="165" t="str">
        <f>IFERROR(VLOOKUP($B18,RD[[#All],[Date]:[IS19_Inv2_M2]],Q$2,0)/Q$1,"")</f>
        <v/>
      </c>
      <c r="R18" s="165" t="str">
        <f>IFERROR(VLOOKUP($B18,RD[[#All],[Date]:[IS19_Inv2_M2]],R$2,0)/R$1,"")</f>
        <v/>
      </c>
      <c r="S18" s="165" t="str">
        <f>IFERROR(VLOOKUP($B18,RD[[#All],[Date]:[IS19_Inv2_M2]],S$2,0)/S$1,"")</f>
        <v/>
      </c>
      <c r="T18" s="165" t="str">
        <f>IFERROR(VLOOKUP($B18,RD[[#All],[Date]:[IS19_Inv2_M2]],T$2,0)/T$1,"")</f>
        <v/>
      </c>
      <c r="U18" s="165" t="str">
        <f>IFERROR(VLOOKUP($B18,RD[[#All],[Date]:[IS19_Inv2_M2]],U$2,0)/U$1,"")</f>
        <v/>
      </c>
      <c r="V18" s="165" t="str">
        <f>IFERROR(VLOOKUP($B18,RD[[#All],[Date]:[IS19_Inv2_M2]],V$2,0)/V$1,"")</f>
        <v/>
      </c>
      <c r="W18" s="165" t="str">
        <f>IFERROR(VLOOKUP($B18,RD[[#All],[Date]:[IS19_Inv2_M2]],W$2,0)/W$1,"")</f>
        <v/>
      </c>
      <c r="X18" s="165" t="str">
        <f>IFERROR(VLOOKUP($B18,RD[[#All],[Date]:[IS19_Inv2_M2]],X$2,0)/X$1,"")</f>
        <v/>
      </c>
      <c r="Y18" s="165" t="str">
        <f>IFERROR(VLOOKUP($B18,RD[[#All],[Date]:[IS19_Inv2_M2]],Y$2,0)/Y$1,"")</f>
        <v/>
      </c>
      <c r="Z18" s="165" t="str">
        <f>IFERROR(VLOOKUP($B18,RD[[#All],[Date]:[IS19_Inv2_M2]],Z$2,0)/Z$1,"")</f>
        <v/>
      </c>
      <c r="AA18" s="165" t="str">
        <f>IFERROR(VLOOKUP($B18,RD[[#All],[Date]:[IS19_Inv2_M2]],AA$2,0)/AA$1,"")</f>
        <v/>
      </c>
      <c r="AB18" s="165" t="str">
        <f>IFERROR(VLOOKUP($B18,RD[[#All],[Date]:[IS19_Inv2_M2]],AB$2,0)/AB$1,"")</f>
        <v/>
      </c>
      <c r="AC18" s="165" t="str">
        <f>IFERROR(VLOOKUP($B18,RD[[#All],[Date]:[IS19_Inv2_M2]],AC$2,0)/AC$1,"")</f>
        <v/>
      </c>
      <c r="AD18" s="165" t="str">
        <f>IFERROR(VLOOKUP($B18,RD[[#All],[Date]:[IS19_Inv2_M2]],AD$2,0)/AD$1,"")</f>
        <v/>
      </c>
      <c r="AE18" s="165" t="str">
        <f>IFERROR(VLOOKUP($B18,RD[[#All],[Date]:[IS19_Inv2_M2]],AE$2,0)/AE$1,"")</f>
        <v/>
      </c>
      <c r="AF18" s="165" t="str">
        <f>IFERROR(VLOOKUP($B18,RD[[#All],[Date]:[IS19_Inv2_M2]],AF$2,0)/AF$1,"")</f>
        <v/>
      </c>
      <c r="AG18" s="165" t="str">
        <f>IFERROR(VLOOKUP($B18,RD[[#All],[Date]:[IS19_Inv2_M2]],AG$2,0)/AG$1,"")</f>
        <v/>
      </c>
      <c r="AH18" s="165" t="str">
        <f>IFERROR(VLOOKUP($B18,RD[[#All],[Date]:[IS19_Inv2_M2]],AH$2,0)/AH$1,"")</f>
        <v/>
      </c>
      <c r="AI18" s="165" t="str">
        <f>IFERROR(VLOOKUP($B18,RD[[#All],[Date]:[IS19_Inv2_M2]],AI$2,0)/AI$1,"")</f>
        <v/>
      </c>
      <c r="AJ18" s="165" t="str">
        <f>IFERROR(VLOOKUP($B18,RD[[#All],[Date]:[IS19_Inv2_M2]],AJ$2,0)/AJ$1,"")</f>
        <v/>
      </c>
      <c r="AK18" s="165" t="str">
        <f>IFERROR(VLOOKUP($B18,RD[[#All],[Date]:[IS19_Inv2_M2]],AK$2,0)/AK$1,"")</f>
        <v/>
      </c>
      <c r="AL18" s="165" t="str">
        <f>IFERROR(VLOOKUP($B18,RD[[#All],[Date]:[IS19_Inv2_M2]],AL$2,0)/AL$1,"")</f>
        <v/>
      </c>
      <c r="AM18" s="165" t="str">
        <f>IFERROR(VLOOKUP($B18,RD[[#All],[Date]:[IS19_Inv2_M2]],AM$2,0)/AM$1,"")</f>
        <v/>
      </c>
      <c r="AN18" s="165" t="str">
        <f>IFERROR(VLOOKUP($B18,RD[[#All],[Date]:[IS19_Inv2_M2]],AN$2,0)/AN$1,"")</f>
        <v/>
      </c>
      <c r="AO18" s="165" t="str">
        <f>IFERROR(VLOOKUP($B18,RD[[#All],[Date]:[IS19_Inv2_M2]],AO$2,0)/AO$1,"")</f>
        <v/>
      </c>
      <c r="AP18" s="165" t="str">
        <f>IFERROR(VLOOKUP($B18,RD[[#All],[Date]:[IS19_Inv2_M2]],AP$2,0)/AP$1,"")</f>
        <v/>
      </c>
      <c r="AQ18" s="165" t="str">
        <f>IFERROR(VLOOKUP($B18,RD[[#All],[Date]:[IS19_Inv2_M2]],AQ$2,0)/AQ$1,"")</f>
        <v/>
      </c>
      <c r="AR18" s="165" t="str">
        <f>IFERROR(VLOOKUP($B18,RD[[#All],[Date]:[IS19_Inv2_M2]],AR$2,0)/AR$1,"")</f>
        <v/>
      </c>
      <c r="AS18" s="165" t="str">
        <f>IFERROR(VLOOKUP($B18,RD[[#All],[Date]:[IS19_Inv2_M2]],AS$2,0)/AS$1,"")</f>
        <v/>
      </c>
      <c r="AT18" s="165" t="str">
        <f>IFERROR(VLOOKUP($B18,RD[[#All],[Date]:[IS19_Inv2_M2]],AT$2,0)/AT$1,"")</f>
        <v/>
      </c>
      <c r="AU18" s="165" t="str">
        <f>IFERROR(VLOOKUP($B18,RD[[#All],[Date]:[IS19_Inv2_M2]],AU$2,0)/AU$1,"")</f>
        <v/>
      </c>
      <c r="AV18" s="165" t="str">
        <f>IFERROR(VLOOKUP($B18,RD[[#All],[Date]:[IS19_Inv2_M2]],AV$2,0)/AV$1,"")</f>
        <v/>
      </c>
      <c r="AW18" s="165" t="str">
        <f>IFERROR(VLOOKUP($B18,RD[[#All],[Date]:[IS19_Inv2_M2]],AW$2,0)/AW$1,"")</f>
        <v/>
      </c>
      <c r="AX18" s="165" t="str">
        <f>IFERROR(VLOOKUP($B18,RD[[#All],[Date]:[IS19_Inv2_M2]],AX$2,0)/AX$1,"")</f>
        <v/>
      </c>
      <c r="AY18" s="165" t="str">
        <f>IFERROR(VLOOKUP($B18,RD[[#All],[Date]:[IS19_Inv2_M2]],AY$2,0)/AY$1,"")</f>
        <v/>
      </c>
      <c r="AZ18" s="165" t="str">
        <f>IFERROR(VLOOKUP($B18,RD[[#All],[Date]:[IS19_Inv2_M2]],AZ$2,0)/AZ$1,"")</f>
        <v/>
      </c>
      <c r="BA18" s="165" t="str">
        <f>IFERROR(VLOOKUP($B18,RD[[#All],[Date]:[IS19_Inv2_M2]],BA$2,0)/BA$1,"")</f>
        <v/>
      </c>
      <c r="BB18" s="165" t="str">
        <f>IFERROR(VLOOKUP($B18,RD[[#All],[Date]:[IS19_Inv2_M2]],BB$2,0)/BB$1,"")</f>
        <v/>
      </c>
      <c r="BC18" s="165" t="str">
        <f>IFERROR(VLOOKUP($B18,RD[[#All],[Date]:[IS19_Inv2_M2]],BC$2,0)/BC$1,"")</f>
        <v/>
      </c>
      <c r="BD18" s="165" t="str">
        <f>IFERROR(VLOOKUP($B18,RD[[#All],[Date]:[IS19_Inv2_M2]],BD$2,0)/BD$1,"")</f>
        <v/>
      </c>
      <c r="BE18" s="165" t="str">
        <f>IFERROR(VLOOKUP($B18,RD[[#All],[Date]:[IS19_Inv2_M2]],BE$2,0)/BE$1,"")</f>
        <v/>
      </c>
      <c r="BF18" s="165" t="str">
        <f>IFERROR(VLOOKUP($B18,RD[[#All],[Date]:[IS19_Inv2_M2]],BF$2,0)/BF$1,"")</f>
        <v/>
      </c>
      <c r="BG18" s="165" t="str">
        <f>IFERROR(VLOOKUP($B18,RD[[#All],[Date]:[IS19_Inv2_M2]],BG$2,0)/BG$1,"")</f>
        <v/>
      </c>
      <c r="BH18" s="165" t="str">
        <f>IFERROR(VLOOKUP($B18,RD[[#All],[Date]:[IS19_Inv2_M2]],BH$2,0)/BH$1,"")</f>
        <v/>
      </c>
      <c r="BI18" s="165" t="str">
        <f>IFERROR(VLOOKUP($B18,RD[[#All],[Date]:[IS19_Inv2_M2]],BI$2,0)/BI$1,"")</f>
        <v/>
      </c>
      <c r="BJ18" s="165" t="str">
        <f>IFERROR(VLOOKUP($B18,RD[[#All],[Date]:[IS19_Inv2_M2]],BJ$2,0)/BJ$1,"")</f>
        <v/>
      </c>
      <c r="BK18" s="165" t="str">
        <f>IFERROR(VLOOKUP($B18,RD[[#All],[Date]:[IS19_Inv2_M2]],BK$2,0)/BK$1,"")</f>
        <v/>
      </c>
      <c r="BL18" s="165" t="str">
        <f>IFERROR(VLOOKUP($B18,RD[[#All],[Date]:[IS19_Inv2_M2]],BL$2,0)/BL$1,"")</f>
        <v/>
      </c>
      <c r="BM18" s="165" t="str">
        <f>IFERROR(VLOOKUP($B18,RD[[#All],[Date]:[IS19_Inv2_M2]],BM$2,0)/BM$1,"")</f>
        <v/>
      </c>
      <c r="BN18" s="165" t="str">
        <f>IFERROR(VLOOKUP($B18,RD[[#All],[Date]:[IS19_Inv2_M2]],BN$2,0)/BN$1,"")</f>
        <v/>
      </c>
      <c r="BO18" s="165" t="str">
        <f>IFERROR(VLOOKUP($B18,RD[[#All],[Date]:[IS19_Inv2_M2]],BO$2,0)/BO$1,"")</f>
        <v/>
      </c>
      <c r="BP18" s="165" t="str">
        <f>IFERROR(VLOOKUP($B18,RD[[#All],[Date]:[IS19_Inv2_M2]],BP$2,0)/BP$1,"")</f>
        <v/>
      </c>
      <c r="BQ18" s="165" t="str">
        <f>IFERROR(VLOOKUP($B18,RD[[#All],[Date]:[IS19_Inv2_M2]],BQ$2,0)/BQ$1,"")</f>
        <v/>
      </c>
      <c r="BR18" s="165" t="str">
        <f>IFERROR(VLOOKUP($B18,RD[[#All],[Date]:[IS19_Inv2_M2]],BR$2,0)/BR$1,"")</f>
        <v/>
      </c>
      <c r="BS18" s="165" t="str">
        <f>IFERROR(VLOOKUP($B18,RD[[#All],[Date]:[IS19_Inv2_M2]],BS$2,0)/BS$1,"")</f>
        <v/>
      </c>
      <c r="BT18" s="165" t="str">
        <f>IFERROR(VLOOKUP($B18,RD[[#All],[Date]:[IS19_Inv2_M2]],BT$2,0)/BT$1,"")</f>
        <v/>
      </c>
      <c r="BU18" s="165" t="str">
        <f>IFERROR(VLOOKUP($B18,RD[[#All],[Date]:[IS19_Inv2_M2]],BU$2,0)/BU$1,"")</f>
        <v/>
      </c>
      <c r="BV18" s="165" t="str">
        <f>IFERROR(VLOOKUP($B18,RD[[#All],[Date]:[IS19_Inv2_M2]],BV$2,0)/BV$1,"")</f>
        <v/>
      </c>
      <c r="BW18" s="165" t="str">
        <f>IFERROR(VLOOKUP($B18,RD[[#All],[Date]:[IS19_Inv2_M2]],BW$2,0)/BW$1,"")</f>
        <v/>
      </c>
      <c r="BX18" s="165" t="str">
        <f>IFERROR(VLOOKUP($B18,RD[[#All],[Date]:[IS19_Inv2_M2]],BX$2,0)/BX$1,"")</f>
        <v/>
      </c>
      <c r="BY18" s="165" t="str">
        <f>IFERROR(VLOOKUP($B18,RD[[#All],[Date]:[IS19_Inv2_M2]],BY$2,0)/BY$1,"")</f>
        <v/>
      </c>
      <c r="BZ18" s="165" t="str">
        <f>IFERROR(VLOOKUP($B18,RD[[#All],[Date]:[IS19_Inv2_M2]],BZ$2,0)/BZ$1,"")</f>
        <v/>
      </c>
      <c r="CA18" s="165" t="str">
        <f>IFERROR(VLOOKUP($B18,RD[[#All],[Date]:[IS19_Inv2_M2]],CA$2,0)/CA$1,"")</f>
        <v/>
      </c>
      <c r="CB18" s="165" t="str">
        <f>IFERROR(VLOOKUP($B18,RD[[#All],[Date]:[IS19_Inv2_M2]],CB$2,0)/CB$1,"")</f>
        <v/>
      </c>
      <c r="CC18" s="165" t="str">
        <f>IFERROR(VLOOKUP($B18,RD[[#All],[Date]:[IS19_Inv2_M2]],CC$2,0)/CC$1,"")</f>
        <v/>
      </c>
      <c r="CD18" s="165" t="str">
        <f>IFERROR(VLOOKUP($B18,RD[[#All],[Date]:[IS19_Inv2_M2]],CD$2,0)/CD$1,"")</f>
        <v/>
      </c>
      <c r="CE18" s="165" t="str">
        <f>IFERROR(VLOOKUP($B18,RD[[#All],[Date]:[IS19_Inv2_M2]],CE$2,0)/CE$1,"")</f>
        <v/>
      </c>
      <c r="CF18" s="165" t="str">
        <f>IFERROR(VLOOKUP($B18,RD[[#All],[Date]:[IS19_Inv2_M2]],CF$2,0)/CF$1,"")</f>
        <v/>
      </c>
      <c r="CG18" s="165" t="str">
        <f>IFERROR(VLOOKUP($B18,RD[[#All],[Date]:[IS19_Inv2_M2]],CG$2,0)/CG$1,"")</f>
        <v/>
      </c>
      <c r="CH18" s="165" t="str">
        <f>IFERROR(VLOOKUP($B18,RD[[#All],[Date]:[IS19_Inv2_M2]],CH$2,0)/CH$1,"")</f>
        <v/>
      </c>
      <c r="CI18" s="165" t="str">
        <f>IFERROR(VLOOKUP($B18,RD[[#All],[Date]:[IS19_Inv2_M2]],CI$2,0)/CI$1,"")</f>
        <v/>
      </c>
      <c r="CJ18" s="165" t="str">
        <f>IFERROR(VLOOKUP($B18,RD[[#All],[Date]:[IS19_Inv2_M2]],CJ$2,0)/CJ$1,"")</f>
        <v/>
      </c>
      <c r="CK18" s="165" t="str">
        <f>IFERROR(VLOOKUP($B18,RD[[#All],[Date]:[IS19_Inv2_M2]],CK$2,0)/CK$1,"")</f>
        <v/>
      </c>
      <c r="CL18" s="165" t="str">
        <f>IFERROR(VLOOKUP($B18,RD[[#All],[Date]:[IS19_Inv2_M2]],CL$2,0)/CL$1,"")</f>
        <v/>
      </c>
      <c r="CM18" s="165" t="str">
        <f>IFERROR(VLOOKUP($B18,RD[[#All],[Date]:[IS19_Inv2_M2]],CM$2,0)/CM$1,"")</f>
        <v/>
      </c>
      <c r="CN18" s="165" t="str">
        <f>IFERROR(VLOOKUP($B18,RD[[#All],[Date]:[IS19_Inv2_M2]],CN$2,0)/CN$1,"")</f>
        <v/>
      </c>
      <c r="CO18" s="165" t="str">
        <f>IFERROR(VLOOKUP($B18,RD[[#All],[Date]:[IS19_Inv2_M2]],CO$2,0)/CO$1,"")</f>
        <v/>
      </c>
      <c r="CP18" s="165" t="str">
        <f>IFERROR(VLOOKUP($B18,RD[[#All],[Date]:[IS19_Inv2_M2]],CP$2,0)/CP$1,"")</f>
        <v/>
      </c>
      <c r="CQ18" s="165" t="str">
        <f>IFERROR(VLOOKUP($B18,RD[[#All],[Date]:[IS19_Inv2_M2]],CQ$2,0)/CQ$1,"")</f>
        <v/>
      </c>
      <c r="CR18" s="165" t="str">
        <f>IFERROR(VLOOKUP($B18,RD[[#All],[Date]:[IS19_Inv2_M2]],CR$2,0)/CR$1,"")</f>
        <v/>
      </c>
      <c r="CS18" s="165" t="str">
        <f>IFERROR(VLOOKUP($B18,RD[[#All],[Date]:[IS19_Inv2_M2]],CS$2,0)/CS$1,"")</f>
        <v/>
      </c>
      <c r="CT18" s="165" t="str">
        <f>IFERROR(VLOOKUP($B18,RD[[#All],[Date]:[IS19_Inv2_M2]],CT$2,0)/CT$1,"")</f>
        <v/>
      </c>
      <c r="CU18" s="166" t="str">
        <f>IFERROR(AVERAGEIF(Inv_SY_B[[#This Row],[IS1_Inv1_M1]:[IS19_Inv2_M2]],"&gt;="&amp;0.1,Inv_SY_B[[#This Row],[IS1_Inv1_M1]:[IS19_Inv2_M2]]),"")</f>
        <v/>
      </c>
    </row>
    <row r="19" spans="2:99">
      <c r="B19" s="164">
        <f t="shared" si="65"/>
        <v>45711</v>
      </c>
      <c r="C19" s="165" t="str">
        <f>IFERROR(VLOOKUP($B19,RD[[#All],[Date]:[IS19_Inv2_M2]],C$2,0)/C$1,"")</f>
        <v/>
      </c>
      <c r="D19" s="165" t="str">
        <f>IFERROR(VLOOKUP($B19,RD[[#All],[Date]:[IS19_Inv2_M2]],D$2,0)/D$1,"")</f>
        <v/>
      </c>
      <c r="E19" s="165" t="str">
        <f>IFERROR(VLOOKUP($B19,RD[[#All],[Date]:[IS19_Inv2_M2]],E$2,0)/E$1,"")</f>
        <v/>
      </c>
      <c r="F19" s="165" t="str">
        <f>IFERROR(VLOOKUP($B19,RD[[#All],[Date]:[IS19_Inv2_M2]],F$2,0)/F$1,"")</f>
        <v/>
      </c>
      <c r="G19" s="165" t="str">
        <f>IFERROR(VLOOKUP($B19,RD[[#All],[Date]:[IS19_Inv2_M2]],G$2,0)/G$1,"")</f>
        <v/>
      </c>
      <c r="H19" s="165" t="str">
        <f>IFERROR(VLOOKUP($B19,RD[[#All],[Date]:[IS19_Inv2_M2]],H$2,0)/H$1,"")</f>
        <v/>
      </c>
      <c r="I19" s="165" t="str">
        <f>IFERROR(VLOOKUP($B19,RD[[#All],[Date]:[IS19_Inv2_M2]],I$2,0)/I$1,"")</f>
        <v/>
      </c>
      <c r="J19" s="165" t="str">
        <f>IFERROR(VLOOKUP($B19,RD[[#All],[Date]:[IS19_Inv2_M2]],J$2,0)/J$1,"")</f>
        <v/>
      </c>
      <c r="K19" s="165" t="str">
        <f>IFERROR(VLOOKUP($B19,RD[[#All],[Date]:[IS19_Inv2_M2]],K$2,0)/K$1,"")</f>
        <v/>
      </c>
      <c r="L19" s="165" t="str">
        <f>IFERROR(VLOOKUP($B19,RD[[#All],[Date]:[IS19_Inv2_M2]],L$2,0)/L$1,"")</f>
        <v/>
      </c>
      <c r="M19" s="165" t="str">
        <f>IFERROR(VLOOKUP($B19,RD[[#All],[Date]:[IS19_Inv2_M2]],M$2,0)/M$1,"")</f>
        <v/>
      </c>
      <c r="N19" s="165" t="str">
        <f>IFERROR(VLOOKUP($B19,RD[[#All],[Date]:[IS19_Inv2_M2]],N$2,0)/N$1,"")</f>
        <v/>
      </c>
      <c r="O19" s="165" t="str">
        <f>IFERROR(VLOOKUP($B19,RD[[#All],[Date]:[IS19_Inv2_M2]],O$2,0)/O$1,"")</f>
        <v/>
      </c>
      <c r="P19" s="165" t="str">
        <f>IFERROR(VLOOKUP($B19,RD[[#All],[Date]:[IS19_Inv2_M2]],P$2,0)/P$1,"")</f>
        <v/>
      </c>
      <c r="Q19" s="165" t="str">
        <f>IFERROR(VLOOKUP($B19,RD[[#All],[Date]:[IS19_Inv2_M2]],Q$2,0)/Q$1,"")</f>
        <v/>
      </c>
      <c r="R19" s="165" t="str">
        <f>IFERROR(VLOOKUP($B19,RD[[#All],[Date]:[IS19_Inv2_M2]],R$2,0)/R$1,"")</f>
        <v/>
      </c>
      <c r="S19" s="165" t="str">
        <f>IFERROR(VLOOKUP($B19,RD[[#All],[Date]:[IS19_Inv2_M2]],S$2,0)/S$1,"")</f>
        <v/>
      </c>
      <c r="T19" s="165" t="str">
        <f>IFERROR(VLOOKUP($B19,RD[[#All],[Date]:[IS19_Inv2_M2]],T$2,0)/T$1,"")</f>
        <v/>
      </c>
      <c r="U19" s="165" t="str">
        <f>IFERROR(VLOOKUP($B19,RD[[#All],[Date]:[IS19_Inv2_M2]],U$2,0)/U$1,"")</f>
        <v/>
      </c>
      <c r="V19" s="165" t="str">
        <f>IFERROR(VLOOKUP($B19,RD[[#All],[Date]:[IS19_Inv2_M2]],V$2,0)/V$1,"")</f>
        <v/>
      </c>
      <c r="W19" s="165" t="str">
        <f>IFERROR(VLOOKUP($B19,RD[[#All],[Date]:[IS19_Inv2_M2]],W$2,0)/W$1,"")</f>
        <v/>
      </c>
      <c r="X19" s="165" t="str">
        <f>IFERROR(VLOOKUP($B19,RD[[#All],[Date]:[IS19_Inv2_M2]],X$2,0)/X$1,"")</f>
        <v/>
      </c>
      <c r="Y19" s="165" t="str">
        <f>IFERROR(VLOOKUP($B19,RD[[#All],[Date]:[IS19_Inv2_M2]],Y$2,0)/Y$1,"")</f>
        <v/>
      </c>
      <c r="Z19" s="165" t="str">
        <f>IFERROR(VLOOKUP($B19,RD[[#All],[Date]:[IS19_Inv2_M2]],Z$2,0)/Z$1,"")</f>
        <v/>
      </c>
      <c r="AA19" s="165" t="str">
        <f>IFERROR(VLOOKUP($B19,RD[[#All],[Date]:[IS19_Inv2_M2]],AA$2,0)/AA$1,"")</f>
        <v/>
      </c>
      <c r="AB19" s="165" t="str">
        <f>IFERROR(VLOOKUP($B19,RD[[#All],[Date]:[IS19_Inv2_M2]],AB$2,0)/AB$1,"")</f>
        <v/>
      </c>
      <c r="AC19" s="165" t="str">
        <f>IFERROR(VLOOKUP($B19,RD[[#All],[Date]:[IS19_Inv2_M2]],AC$2,0)/AC$1,"")</f>
        <v/>
      </c>
      <c r="AD19" s="165" t="str">
        <f>IFERROR(VLOOKUP($B19,RD[[#All],[Date]:[IS19_Inv2_M2]],AD$2,0)/AD$1,"")</f>
        <v/>
      </c>
      <c r="AE19" s="165" t="str">
        <f>IFERROR(VLOOKUP($B19,RD[[#All],[Date]:[IS19_Inv2_M2]],AE$2,0)/AE$1,"")</f>
        <v/>
      </c>
      <c r="AF19" s="165" t="str">
        <f>IFERROR(VLOOKUP($B19,RD[[#All],[Date]:[IS19_Inv2_M2]],AF$2,0)/AF$1,"")</f>
        <v/>
      </c>
      <c r="AG19" s="165" t="str">
        <f>IFERROR(VLOOKUP($B19,RD[[#All],[Date]:[IS19_Inv2_M2]],AG$2,0)/AG$1,"")</f>
        <v/>
      </c>
      <c r="AH19" s="165" t="str">
        <f>IFERROR(VLOOKUP($B19,RD[[#All],[Date]:[IS19_Inv2_M2]],AH$2,0)/AH$1,"")</f>
        <v/>
      </c>
      <c r="AI19" s="165" t="str">
        <f>IFERROR(VLOOKUP($B19,RD[[#All],[Date]:[IS19_Inv2_M2]],AI$2,0)/AI$1,"")</f>
        <v/>
      </c>
      <c r="AJ19" s="165" t="str">
        <f>IFERROR(VLOOKUP($B19,RD[[#All],[Date]:[IS19_Inv2_M2]],AJ$2,0)/AJ$1,"")</f>
        <v/>
      </c>
      <c r="AK19" s="165" t="str">
        <f>IFERROR(VLOOKUP($B19,RD[[#All],[Date]:[IS19_Inv2_M2]],AK$2,0)/AK$1,"")</f>
        <v/>
      </c>
      <c r="AL19" s="165" t="str">
        <f>IFERROR(VLOOKUP($B19,RD[[#All],[Date]:[IS19_Inv2_M2]],AL$2,0)/AL$1,"")</f>
        <v/>
      </c>
      <c r="AM19" s="165" t="str">
        <f>IFERROR(VLOOKUP($B19,RD[[#All],[Date]:[IS19_Inv2_M2]],AM$2,0)/AM$1,"")</f>
        <v/>
      </c>
      <c r="AN19" s="165" t="str">
        <f>IFERROR(VLOOKUP($B19,RD[[#All],[Date]:[IS19_Inv2_M2]],AN$2,0)/AN$1,"")</f>
        <v/>
      </c>
      <c r="AO19" s="165" t="str">
        <f>IFERROR(VLOOKUP($B19,RD[[#All],[Date]:[IS19_Inv2_M2]],AO$2,0)/AO$1,"")</f>
        <v/>
      </c>
      <c r="AP19" s="165" t="str">
        <f>IFERROR(VLOOKUP($B19,RD[[#All],[Date]:[IS19_Inv2_M2]],AP$2,0)/AP$1,"")</f>
        <v/>
      </c>
      <c r="AQ19" s="165" t="str">
        <f>IFERROR(VLOOKUP($B19,RD[[#All],[Date]:[IS19_Inv2_M2]],AQ$2,0)/AQ$1,"")</f>
        <v/>
      </c>
      <c r="AR19" s="165" t="str">
        <f>IFERROR(VLOOKUP($B19,RD[[#All],[Date]:[IS19_Inv2_M2]],AR$2,0)/AR$1,"")</f>
        <v/>
      </c>
      <c r="AS19" s="165" t="str">
        <f>IFERROR(VLOOKUP($B19,RD[[#All],[Date]:[IS19_Inv2_M2]],AS$2,0)/AS$1,"")</f>
        <v/>
      </c>
      <c r="AT19" s="165" t="str">
        <f>IFERROR(VLOOKUP($B19,RD[[#All],[Date]:[IS19_Inv2_M2]],AT$2,0)/AT$1,"")</f>
        <v/>
      </c>
      <c r="AU19" s="165" t="str">
        <f>IFERROR(VLOOKUP($B19,RD[[#All],[Date]:[IS19_Inv2_M2]],AU$2,0)/AU$1,"")</f>
        <v/>
      </c>
      <c r="AV19" s="165" t="str">
        <f>IFERROR(VLOOKUP($B19,RD[[#All],[Date]:[IS19_Inv2_M2]],AV$2,0)/AV$1,"")</f>
        <v/>
      </c>
      <c r="AW19" s="165" t="str">
        <f>IFERROR(VLOOKUP($B19,RD[[#All],[Date]:[IS19_Inv2_M2]],AW$2,0)/AW$1,"")</f>
        <v/>
      </c>
      <c r="AX19" s="165" t="str">
        <f>IFERROR(VLOOKUP($B19,RD[[#All],[Date]:[IS19_Inv2_M2]],AX$2,0)/AX$1,"")</f>
        <v/>
      </c>
      <c r="AY19" s="165" t="str">
        <f>IFERROR(VLOOKUP($B19,RD[[#All],[Date]:[IS19_Inv2_M2]],AY$2,0)/AY$1,"")</f>
        <v/>
      </c>
      <c r="AZ19" s="165" t="str">
        <f>IFERROR(VLOOKUP($B19,RD[[#All],[Date]:[IS19_Inv2_M2]],AZ$2,0)/AZ$1,"")</f>
        <v/>
      </c>
      <c r="BA19" s="165" t="str">
        <f>IFERROR(VLOOKUP($B19,RD[[#All],[Date]:[IS19_Inv2_M2]],BA$2,0)/BA$1,"")</f>
        <v/>
      </c>
      <c r="BB19" s="165" t="str">
        <f>IFERROR(VLOOKUP($B19,RD[[#All],[Date]:[IS19_Inv2_M2]],BB$2,0)/BB$1,"")</f>
        <v/>
      </c>
      <c r="BC19" s="165" t="str">
        <f>IFERROR(VLOOKUP($B19,RD[[#All],[Date]:[IS19_Inv2_M2]],BC$2,0)/BC$1,"")</f>
        <v/>
      </c>
      <c r="BD19" s="165" t="str">
        <f>IFERROR(VLOOKUP($B19,RD[[#All],[Date]:[IS19_Inv2_M2]],BD$2,0)/BD$1,"")</f>
        <v/>
      </c>
      <c r="BE19" s="165" t="str">
        <f>IFERROR(VLOOKUP($B19,RD[[#All],[Date]:[IS19_Inv2_M2]],BE$2,0)/BE$1,"")</f>
        <v/>
      </c>
      <c r="BF19" s="165" t="str">
        <f>IFERROR(VLOOKUP($B19,RD[[#All],[Date]:[IS19_Inv2_M2]],BF$2,0)/BF$1,"")</f>
        <v/>
      </c>
      <c r="BG19" s="165" t="str">
        <f>IFERROR(VLOOKUP($B19,RD[[#All],[Date]:[IS19_Inv2_M2]],BG$2,0)/BG$1,"")</f>
        <v/>
      </c>
      <c r="BH19" s="165" t="str">
        <f>IFERROR(VLOOKUP($B19,RD[[#All],[Date]:[IS19_Inv2_M2]],BH$2,0)/BH$1,"")</f>
        <v/>
      </c>
      <c r="BI19" s="165" t="str">
        <f>IFERROR(VLOOKUP($B19,RD[[#All],[Date]:[IS19_Inv2_M2]],BI$2,0)/BI$1,"")</f>
        <v/>
      </c>
      <c r="BJ19" s="165" t="str">
        <f>IFERROR(VLOOKUP($B19,RD[[#All],[Date]:[IS19_Inv2_M2]],BJ$2,0)/BJ$1,"")</f>
        <v/>
      </c>
      <c r="BK19" s="165" t="str">
        <f>IFERROR(VLOOKUP($B19,RD[[#All],[Date]:[IS19_Inv2_M2]],BK$2,0)/BK$1,"")</f>
        <v/>
      </c>
      <c r="BL19" s="165" t="str">
        <f>IFERROR(VLOOKUP($B19,RD[[#All],[Date]:[IS19_Inv2_M2]],BL$2,0)/BL$1,"")</f>
        <v/>
      </c>
      <c r="BM19" s="165" t="str">
        <f>IFERROR(VLOOKUP($B19,RD[[#All],[Date]:[IS19_Inv2_M2]],BM$2,0)/BM$1,"")</f>
        <v/>
      </c>
      <c r="BN19" s="165" t="str">
        <f>IFERROR(VLOOKUP($B19,RD[[#All],[Date]:[IS19_Inv2_M2]],BN$2,0)/BN$1,"")</f>
        <v/>
      </c>
      <c r="BO19" s="165" t="str">
        <f>IFERROR(VLOOKUP($B19,RD[[#All],[Date]:[IS19_Inv2_M2]],BO$2,0)/BO$1,"")</f>
        <v/>
      </c>
      <c r="BP19" s="165" t="str">
        <f>IFERROR(VLOOKUP($B19,RD[[#All],[Date]:[IS19_Inv2_M2]],BP$2,0)/BP$1,"")</f>
        <v/>
      </c>
      <c r="BQ19" s="165" t="str">
        <f>IFERROR(VLOOKUP($B19,RD[[#All],[Date]:[IS19_Inv2_M2]],BQ$2,0)/BQ$1,"")</f>
        <v/>
      </c>
      <c r="BR19" s="165" t="str">
        <f>IFERROR(VLOOKUP($B19,RD[[#All],[Date]:[IS19_Inv2_M2]],BR$2,0)/BR$1,"")</f>
        <v/>
      </c>
      <c r="BS19" s="165" t="str">
        <f>IFERROR(VLOOKUP($B19,RD[[#All],[Date]:[IS19_Inv2_M2]],BS$2,0)/BS$1,"")</f>
        <v/>
      </c>
      <c r="BT19" s="165" t="str">
        <f>IFERROR(VLOOKUP($B19,RD[[#All],[Date]:[IS19_Inv2_M2]],BT$2,0)/BT$1,"")</f>
        <v/>
      </c>
      <c r="BU19" s="165" t="str">
        <f>IFERROR(VLOOKUP($B19,RD[[#All],[Date]:[IS19_Inv2_M2]],BU$2,0)/BU$1,"")</f>
        <v/>
      </c>
      <c r="BV19" s="165" t="str">
        <f>IFERROR(VLOOKUP($B19,RD[[#All],[Date]:[IS19_Inv2_M2]],BV$2,0)/BV$1,"")</f>
        <v/>
      </c>
      <c r="BW19" s="165" t="str">
        <f>IFERROR(VLOOKUP($B19,RD[[#All],[Date]:[IS19_Inv2_M2]],BW$2,0)/BW$1,"")</f>
        <v/>
      </c>
      <c r="BX19" s="165" t="str">
        <f>IFERROR(VLOOKUP($B19,RD[[#All],[Date]:[IS19_Inv2_M2]],BX$2,0)/BX$1,"")</f>
        <v/>
      </c>
      <c r="BY19" s="165" t="str">
        <f>IFERROR(VLOOKUP($B19,RD[[#All],[Date]:[IS19_Inv2_M2]],BY$2,0)/BY$1,"")</f>
        <v/>
      </c>
      <c r="BZ19" s="165" t="str">
        <f>IFERROR(VLOOKUP($B19,RD[[#All],[Date]:[IS19_Inv2_M2]],BZ$2,0)/BZ$1,"")</f>
        <v/>
      </c>
      <c r="CA19" s="165" t="str">
        <f>IFERROR(VLOOKUP($B19,RD[[#All],[Date]:[IS19_Inv2_M2]],CA$2,0)/CA$1,"")</f>
        <v/>
      </c>
      <c r="CB19" s="165" t="str">
        <f>IFERROR(VLOOKUP($B19,RD[[#All],[Date]:[IS19_Inv2_M2]],CB$2,0)/CB$1,"")</f>
        <v/>
      </c>
      <c r="CC19" s="165" t="str">
        <f>IFERROR(VLOOKUP($B19,RD[[#All],[Date]:[IS19_Inv2_M2]],CC$2,0)/CC$1,"")</f>
        <v/>
      </c>
      <c r="CD19" s="165" t="str">
        <f>IFERROR(VLOOKUP($B19,RD[[#All],[Date]:[IS19_Inv2_M2]],CD$2,0)/CD$1,"")</f>
        <v/>
      </c>
      <c r="CE19" s="165" t="str">
        <f>IFERROR(VLOOKUP($B19,RD[[#All],[Date]:[IS19_Inv2_M2]],CE$2,0)/CE$1,"")</f>
        <v/>
      </c>
      <c r="CF19" s="165" t="str">
        <f>IFERROR(VLOOKUP($B19,RD[[#All],[Date]:[IS19_Inv2_M2]],CF$2,0)/CF$1,"")</f>
        <v/>
      </c>
      <c r="CG19" s="165" t="str">
        <f>IFERROR(VLOOKUP($B19,RD[[#All],[Date]:[IS19_Inv2_M2]],CG$2,0)/CG$1,"")</f>
        <v/>
      </c>
      <c r="CH19" s="165" t="str">
        <f>IFERROR(VLOOKUP($B19,RD[[#All],[Date]:[IS19_Inv2_M2]],CH$2,0)/CH$1,"")</f>
        <v/>
      </c>
      <c r="CI19" s="165" t="str">
        <f>IFERROR(VLOOKUP($B19,RD[[#All],[Date]:[IS19_Inv2_M2]],CI$2,0)/CI$1,"")</f>
        <v/>
      </c>
      <c r="CJ19" s="165" t="str">
        <f>IFERROR(VLOOKUP($B19,RD[[#All],[Date]:[IS19_Inv2_M2]],CJ$2,0)/CJ$1,"")</f>
        <v/>
      </c>
      <c r="CK19" s="165" t="str">
        <f>IFERROR(VLOOKUP($B19,RD[[#All],[Date]:[IS19_Inv2_M2]],CK$2,0)/CK$1,"")</f>
        <v/>
      </c>
      <c r="CL19" s="165" t="str">
        <f>IFERROR(VLOOKUP($B19,RD[[#All],[Date]:[IS19_Inv2_M2]],CL$2,0)/CL$1,"")</f>
        <v/>
      </c>
      <c r="CM19" s="165" t="str">
        <f>IFERROR(VLOOKUP($B19,RD[[#All],[Date]:[IS19_Inv2_M2]],CM$2,0)/CM$1,"")</f>
        <v/>
      </c>
      <c r="CN19" s="165" t="str">
        <f>IFERROR(VLOOKUP($B19,RD[[#All],[Date]:[IS19_Inv2_M2]],CN$2,0)/CN$1,"")</f>
        <v/>
      </c>
      <c r="CO19" s="165" t="str">
        <f>IFERROR(VLOOKUP($B19,RD[[#All],[Date]:[IS19_Inv2_M2]],CO$2,0)/CO$1,"")</f>
        <v/>
      </c>
      <c r="CP19" s="165" t="str">
        <f>IFERROR(VLOOKUP($B19,RD[[#All],[Date]:[IS19_Inv2_M2]],CP$2,0)/CP$1,"")</f>
        <v/>
      </c>
      <c r="CQ19" s="165" t="str">
        <f>IFERROR(VLOOKUP($B19,RD[[#All],[Date]:[IS19_Inv2_M2]],CQ$2,0)/CQ$1,"")</f>
        <v/>
      </c>
      <c r="CR19" s="165" t="str">
        <f>IFERROR(VLOOKUP($B19,RD[[#All],[Date]:[IS19_Inv2_M2]],CR$2,0)/CR$1,"")</f>
        <v/>
      </c>
      <c r="CS19" s="165" t="str">
        <f>IFERROR(VLOOKUP($B19,RD[[#All],[Date]:[IS19_Inv2_M2]],CS$2,0)/CS$1,"")</f>
        <v/>
      </c>
      <c r="CT19" s="165" t="str">
        <f>IFERROR(VLOOKUP($B19,RD[[#All],[Date]:[IS19_Inv2_M2]],CT$2,0)/CT$1,"")</f>
        <v/>
      </c>
      <c r="CU19" s="166" t="str">
        <f>IFERROR(AVERAGEIF(Inv_SY_B[[#This Row],[IS1_Inv1_M1]:[IS19_Inv2_M2]],"&gt;="&amp;0.1,Inv_SY_B[[#This Row],[IS1_Inv1_M1]:[IS19_Inv2_M2]]),"")</f>
        <v/>
      </c>
    </row>
    <row r="20" spans="2:99">
      <c r="B20" s="164">
        <f t="shared" si="65"/>
        <v>45712</v>
      </c>
      <c r="C20" s="165" t="str">
        <f>IFERROR(VLOOKUP($B20,RD[[#All],[Date]:[IS19_Inv2_M2]],C$2,0)/C$1,"")</f>
        <v/>
      </c>
      <c r="D20" s="165" t="str">
        <f>IFERROR(VLOOKUP($B20,RD[[#All],[Date]:[IS19_Inv2_M2]],D$2,0)/D$1,"")</f>
        <v/>
      </c>
      <c r="E20" s="165" t="str">
        <f>IFERROR(VLOOKUP($B20,RD[[#All],[Date]:[IS19_Inv2_M2]],E$2,0)/E$1,"")</f>
        <v/>
      </c>
      <c r="F20" s="165" t="str">
        <f>IFERROR(VLOOKUP($B20,RD[[#All],[Date]:[IS19_Inv2_M2]],F$2,0)/F$1,"")</f>
        <v/>
      </c>
      <c r="G20" s="165" t="str">
        <f>IFERROR(VLOOKUP($B20,RD[[#All],[Date]:[IS19_Inv2_M2]],G$2,0)/G$1,"")</f>
        <v/>
      </c>
      <c r="H20" s="165" t="str">
        <f>IFERROR(VLOOKUP($B20,RD[[#All],[Date]:[IS19_Inv2_M2]],H$2,0)/H$1,"")</f>
        <v/>
      </c>
      <c r="I20" s="165" t="str">
        <f>IFERROR(VLOOKUP($B20,RD[[#All],[Date]:[IS19_Inv2_M2]],I$2,0)/I$1,"")</f>
        <v/>
      </c>
      <c r="J20" s="165" t="str">
        <f>IFERROR(VLOOKUP($B20,RD[[#All],[Date]:[IS19_Inv2_M2]],J$2,0)/J$1,"")</f>
        <v/>
      </c>
      <c r="K20" s="165" t="str">
        <f>IFERROR(VLOOKUP($B20,RD[[#All],[Date]:[IS19_Inv2_M2]],K$2,0)/K$1,"")</f>
        <v/>
      </c>
      <c r="L20" s="165" t="str">
        <f>IFERROR(VLOOKUP($B20,RD[[#All],[Date]:[IS19_Inv2_M2]],L$2,0)/L$1,"")</f>
        <v/>
      </c>
      <c r="M20" s="165" t="str">
        <f>IFERROR(VLOOKUP($B20,RD[[#All],[Date]:[IS19_Inv2_M2]],M$2,0)/M$1,"")</f>
        <v/>
      </c>
      <c r="N20" s="165" t="str">
        <f>IFERROR(VLOOKUP($B20,RD[[#All],[Date]:[IS19_Inv2_M2]],N$2,0)/N$1,"")</f>
        <v/>
      </c>
      <c r="O20" s="165" t="str">
        <f>IFERROR(VLOOKUP($B20,RD[[#All],[Date]:[IS19_Inv2_M2]],O$2,0)/O$1,"")</f>
        <v/>
      </c>
      <c r="P20" s="165" t="str">
        <f>IFERROR(VLOOKUP($B20,RD[[#All],[Date]:[IS19_Inv2_M2]],P$2,0)/P$1,"")</f>
        <v/>
      </c>
      <c r="Q20" s="165" t="str">
        <f>IFERROR(VLOOKUP($B20,RD[[#All],[Date]:[IS19_Inv2_M2]],Q$2,0)/Q$1,"")</f>
        <v/>
      </c>
      <c r="R20" s="165" t="str">
        <f>IFERROR(VLOOKUP($B20,RD[[#All],[Date]:[IS19_Inv2_M2]],R$2,0)/R$1,"")</f>
        <v/>
      </c>
      <c r="S20" s="165" t="str">
        <f>IFERROR(VLOOKUP($B20,RD[[#All],[Date]:[IS19_Inv2_M2]],S$2,0)/S$1,"")</f>
        <v/>
      </c>
      <c r="T20" s="165" t="str">
        <f>IFERROR(VLOOKUP($B20,RD[[#All],[Date]:[IS19_Inv2_M2]],T$2,0)/T$1,"")</f>
        <v/>
      </c>
      <c r="U20" s="165" t="str">
        <f>IFERROR(VLOOKUP($B20,RD[[#All],[Date]:[IS19_Inv2_M2]],U$2,0)/U$1,"")</f>
        <v/>
      </c>
      <c r="V20" s="165" t="str">
        <f>IFERROR(VLOOKUP($B20,RD[[#All],[Date]:[IS19_Inv2_M2]],V$2,0)/V$1,"")</f>
        <v/>
      </c>
      <c r="W20" s="165" t="str">
        <f>IFERROR(VLOOKUP($B20,RD[[#All],[Date]:[IS19_Inv2_M2]],W$2,0)/W$1,"")</f>
        <v/>
      </c>
      <c r="X20" s="165" t="str">
        <f>IFERROR(VLOOKUP($B20,RD[[#All],[Date]:[IS19_Inv2_M2]],X$2,0)/X$1,"")</f>
        <v/>
      </c>
      <c r="Y20" s="165" t="str">
        <f>IFERROR(VLOOKUP($B20,RD[[#All],[Date]:[IS19_Inv2_M2]],Y$2,0)/Y$1,"")</f>
        <v/>
      </c>
      <c r="Z20" s="165" t="str">
        <f>IFERROR(VLOOKUP($B20,RD[[#All],[Date]:[IS19_Inv2_M2]],Z$2,0)/Z$1,"")</f>
        <v/>
      </c>
      <c r="AA20" s="165" t="str">
        <f>IFERROR(VLOOKUP($B20,RD[[#All],[Date]:[IS19_Inv2_M2]],AA$2,0)/AA$1,"")</f>
        <v/>
      </c>
      <c r="AB20" s="165" t="str">
        <f>IFERROR(VLOOKUP($B20,RD[[#All],[Date]:[IS19_Inv2_M2]],AB$2,0)/AB$1,"")</f>
        <v/>
      </c>
      <c r="AC20" s="165" t="str">
        <f>IFERROR(VLOOKUP($B20,RD[[#All],[Date]:[IS19_Inv2_M2]],AC$2,0)/AC$1,"")</f>
        <v/>
      </c>
      <c r="AD20" s="165" t="str">
        <f>IFERROR(VLOOKUP($B20,RD[[#All],[Date]:[IS19_Inv2_M2]],AD$2,0)/AD$1,"")</f>
        <v/>
      </c>
      <c r="AE20" s="165" t="str">
        <f>IFERROR(VLOOKUP($B20,RD[[#All],[Date]:[IS19_Inv2_M2]],AE$2,0)/AE$1,"")</f>
        <v/>
      </c>
      <c r="AF20" s="165" t="str">
        <f>IFERROR(VLOOKUP($B20,RD[[#All],[Date]:[IS19_Inv2_M2]],AF$2,0)/AF$1,"")</f>
        <v/>
      </c>
      <c r="AG20" s="165" t="str">
        <f>IFERROR(VLOOKUP($B20,RD[[#All],[Date]:[IS19_Inv2_M2]],AG$2,0)/AG$1,"")</f>
        <v/>
      </c>
      <c r="AH20" s="165" t="str">
        <f>IFERROR(VLOOKUP($B20,RD[[#All],[Date]:[IS19_Inv2_M2]],AH$2,0)/AH$1,"")</f>
        <v/>
      </c>
      <c r="AI20" s="165" t="str">
        <f>IFERROR(VLOOKUP($B20,RD[[#All],[Date]:[IS19_Inv2_M2]],AI$2,0)/AI$1,"")</f>
        <v/>
      </c>
      <c r="AJ20" s="165" t="str">
        <f>IFERROR(VLOOKUP($B20,RD[[#All],[Date]:[IS19_Inv2_M2]],AJ$2,0)/AJ$1,"")</f>
        <v/>
      </c>
      <c r="AK20" s="165" t="str">
        <f>IFERROR(VLOOKUP($B20,RD[[#All],[Date]:[IS19_Inv2_M2]],AK$2,0)/AK$1,"")</f>
        <v/>
      </c>
      <c r="AL20" s="165" t="str">
        <f>IFERROR(VLOOKUP($B20,RD[[#All],[Date]:[IS19_Inv2_M2]],AL$2,0)/AL$1,"")</f>
        <v/>
      </c>
      <c r="AM20" s="165" t="str">
        <f>IFERROR(VLOOKUP($B20,RD[[#All],[Date]:[IS19_Inv2_M2]],AM$2,0)/AM$1,"")</f>
        <v/>
      </c>
      <c r="AN20" s="165" t="str">
        <f>IFERROR(VLOOKUP($B20,RD[[#All],[Date]:[IS19_Inv2_M2]],AN$2,0)/AN$1,"")</f>
        <v/>
      </c>
      <c r="AO20" s="165" t="str">
        <f>IFERROR(VLOOKUP($B20,RD[[#All],[Date]:[IS19_Inv2_M2]],AO$2,0)/AO$1,"")</f>
        <v/>
      </c>
      <c r="AP20" s="165" t="str">
        <f>IFERROR(VLOOKUP($B20,RD[[#All],[Date]:[IS19_Inv2_M2]],AP$2,0)/AP$1,"")</f>
        <v/>
      </c>
      <c r="AQ20" s="165" t="str">
        <f>IFERROR(VLOOKUP($B20,RD[[#All],[Date]:[IS19_Inv2_M2]],AQ$2,0)/AQ$1,"")</f>
        <v/>
      </c>
      <c r="AR20" s="165" t="str">
        <f>IFERROR(VLOOKUP($B20,RD[[#All],[Date]:[IS19_Inv2_M2]],AR$2,0)/AR$1,"")</f>
        <v/>
      </c>
      <c r="AS20" s="165" t="str">
        <f>IFERROR(VLOOKUP($B20,RD[[#All],[Date]:[IS19_Inv2_M2]],AS$2,0)/AS$1,"")</f>
        <v/>
      </c>
      <c r="AT20" s="165" t="str">
        <f>IFERROR(VLOOKUP($B20,RD[[#All],[Date]:[IS19_Inv2_M2]],AT$2,0)/AT$1,"")</f>
        <v/>
      </c>
      <c r="AU20" s="165" t="str">
        <f>IFERROR(VLOOKUP($B20,RD[[#All],[Date]:[IS19_Inv2_M2]],AU$2,0)/AU$1,"")</f>
        <v/>
      </c>
      <c r="AV20" s="165" t="str">
        <f>IFERROR(VLOOKUP($B20,RD[[#All],[Date]:[IS19_Inv2_M2]],AV$2,0)/AV$1,"")</f>
        <v/>
      </c>
      <c r="AW20" s="165" t="str">
        <f>IFERROR(VLOOKUP($B20,RD[[#All],[Date]:[IS19_Inv2_M2]],AW$2,0)/AW$1,"")</f>
        <v/>
      </c>
      <c r="AX20" s="165" t="str">
        <f>IFERROR(VLOOKUP($B20,RD[[#All],[Date]:[IS19_Inv2_M2]],AX$2,0)/AX$1,"")</f>
        <v/>
      </c>
      <c r="AY20" s="165" t="str">
        <f>IFERROR(VLOOKUP($B20,RD[[#All],[Date]:[IS19_Inv2_M2]],AY$2,0)/AY$1,"")</f>
        <v/>
      </c>
      <c r="AZ20" s="165" t="str">
        <f>IFERROR(VLOOKUP($B20,RD[[#All],[Date]:[IS19_Inv2_M2]],AZ$2,0)/AZ$1,"")</f>
        <v/>
      </c>
      <c r="BA20" s="165" t="str">
        <f>IFERROR(VLOOKUP($B20,RD[[#All],[Date]:[IS19_Inv2_M2]],BA$2,0)/BA$1,"")</f>
        <v/>
      </c>
      <c r="BB20" s="165" t="str">
        <f>IFERROR(VLOOKUP($B20,RD[[#All],[Date]:[IS19_Inv2_M2]],BB$2,0)/BB$1,"")</f>
        <v/>
      </c>
      <c r="BC20" s="165" t="str">
        <f>IFERROR(VLOOKUP($B20,RD[[#All],[Date]:[IS19_Inv2_M2]],BC$2,0)/BC$1,"")</f>
        <v/>
      </c>
      <c r="BD20" s="165" t="str">
        <f>IFERROR(VLOOKUP($B20,RD[[#All],[Date]:[IS19_Inv2_M2]],BD$2,0)/BD$1,"")</f>
        <v/>
      </c>
      <c r="BE20" s="165" t="str">
        <f>IFERROR(VLOOKUP($B20,RD[[#All],[Date]:[IS19_Inv2_M2]],BE$2,0)/BE$1,"")</f>
        <v/>
      </c>
      <c r="BF20" s="165" t="str">
        <f>IFERROR(VLOOKUP($B20,RD[[#All],[Date]:[IS19_Inv2_M2]],BF$2,0)/BF$1,"")</f>
        <v/>
      </c>
      <c r="BG20" s="165" t="str">
        <f>IFERROR(VLOOKUP($B20,RD[[#All],[Date]:[IS19_Inv2_M2]],BG$2,0)/BG$1,"")</f>
        <v/>
      </c>
      <c r="BH20" s="165" t="str">
        <f>IFERROR(VLOOKUP($B20,RD[[#All],[Date]:[IS19_Inv2_M2]],BH$2,0)/BH$1,"")</f>
        <v/>
      </c>
      <c r="BI20" s="165" t="str">
        <f>IFERROR(VLOOKUP($B20,RD[[#All],[Date]:[IS19_Inv2_M2]],BI$2,0)/BI$1,"")</f>
        <v/>
      </c>
      <c r="BJ20" s="165" t="str">
        <f>IFERROR(VLOOKUP($B20,RD[[#All],[Date]:[IS19_Inv2_M2]],BJ$2,0)/BJ$1,"")</f>
        <v/>
      </c>
      <c r="BK20" s="165" t="str">
        <f>IFERROR(VLOOKUP($B20,RD[[#All],[Date]:[IS19_Inv2_M2]],BK$2,0)/BK$1,"")</f>
        <v/>
      </c>
      <c r="BL20" s="165" t="str">
        <f>IFERROR(VLOOKUP($B20,RD[[#All],[Date]:[IS19_Inv2_M2]],BL$2,0)/BL$1,"")</f>
        <v/>
      </c>
      <c r="BM20" s="165" t="str">
        <f>IFERROR(VLOOKUP($B20,RD[[#All],[Date]:[IS19_Inv2_M2]],BM$2,0)/BM$1,"")</f>
        <v/>
      </c>
      <c r="BN20" s="165" t="str">
        <f>IFERROR(VLOOKUP($B20,RD[[#All],[Date]:[IS19_Inv2_M2]],BN$2,0)/BN$1,"")</f>
        <v/>
      </c>
      <c r="BO20" s="165" t="str">
        <f>IFERROR(VLOOKUP($B20,RD[[#All],[Date]:[IS19_Inv2_M2]],BO$2,0)/BO$1,"")</f>
        <v/>
      </c>
      <c r="BP20" s="165" t="str">
        <f>IFERROR(VLOOKUP($B20,RD[[#All],[Date]:[IS19_Inv2_M2]],BP$2,0)/BP$1,"")</f>
        <v/>
      </c>
      <c r="BQ20" s="165" t="str">
        <f>IFERROR(VLOOKUP($B20,RD[[#All],[Date]:[IS19_Inv2_M2]],BQ$2,0)/BQ$1,"")</f>
        <v/>
      </c>
      <c r="BR20" s="165" t="str">
        <f>IFERROR(VLOOKUP($B20,RD[[#All],[Date]:[IS19_Inv2_M2]],BR$2,0)/BR$1,"")</f>
        <v/>
      </c>
      <c r="BS20" s="165" t="str">
        <f>IFERROR(VLOOKUP($B20,RD[[#All],[Date]:[IS19_Inv2_M2]],BS$2,0)/BS$1,"")</f>
        <v/>
      </c>
      <c r="BT20" s="165" t="str">
        <f>IFERROR(VLOOKUP($B20,RD[[#All],[Date]:[IS19_Inv2_M2]],BT$2,0)/BT$1,"")</f>
        <v/>
      </c>
      <c r="BU20" s="165" t="str">
        <f>IFERROR(VLOOKUP($B20,RD[[#All],[Date]:[IS19_Inv2_M2]],BU$2,0)/BU$1,"")</f>
        <v/>
      </c>
      <c r="BV20" s="165" t="str">
        <f>IFERROR(VLOOKUP($B20,RD[[#All],[Date]:[IS19_Inv2_M2]],BV$2,0)/BV$1,"")</f>
        <v/>
      </c>
      <c r="BW20" s="165" t="str">
        <f>IFERROR(VLOOKUP($B20,RD[[#All],[Date]:[IS19_Inv2_M2]],BW$2,0)/BW$1,"")</f>
        <v/>
      </c>
      <c r="BX20" s="165" t="str">
        <f>IFERROR(VLOOKUP($B20,RD[[#All],[Date]:[IS19_Inv2_M2]],BX$2,0)/BX$1,"")</f>
        <v/>
      </c>
      <c r="BY20" s="165" t="str">
        <f>IFERROR(VLOOKUP($B20,RD[[#All],[Date]:[IS19_Inv2_M2]],BY$2,0)/BY$1,"")</f>
        <v/>
      </c>
      <c r="BZ20" s="165" t="str">
        <f>IFERROR(VLOOKUP($B20,RD[[#All],[Date]:[IS19_Inv2_M2]],BZ$2,0)/BZ$1,"")</f>
        <v/>
      </c>
      <c r="CA20" s="165" t="str">
        <f>IFERROR(VLOOKUP($B20,RD[[#All],[Date]:[IS19_Inv2_M2]],CA$2,0)/CA$1,"")</f>
        <v/>
      </c>
      <c r="CB20" s="165" t="str">
        <f>IFERROR(VLOOKUP($B20,RD[[#All],[Date]:[IS19_Inv2_M2]],CB$2,0)/CB$1,"")</f>
        <v/>
      </c>
      <c r="CC20" s="165" t="str">
        <f>IFERROR(VLOOKUP($B20,RD[[#All],[Date]:[IS19_Inv2_M2]],CC$2,0)/CC$1,"")</f>
        <v/>
      </c>
      <c r="CD20" s="165" t="str">
        <f>IFERROR(VLOOKUP($B20,RD[[#All],[Date]:[IS19_Inv2_M2]],CD$2,0)/CD$1,"")</f>
        <v/>
      </c>
      <c r="CE20" s="165" t="str">
        <f>IFERROR(VLOOKUP($B20,RD[[#All],[Date]:[IS19_Inv2_M2]],CE$2,0)/CE$1,"")</f>
        <v/>
      </c>
      <c r="CF20" s="165" t="str">
        <f>IFERROR(VLOOKUP($B20,RD[[#All],[Date]:[IS19_Inv2_M2]],CF$2,0)/CF$1,"")</f>
        <v/>
      </c>
      <c r="CG20" s="165" t="str">
        <f>IFERROR(VLOOKUP($B20,RD[[#All],[Date]:[IS19_Inv2_M2]],CG$2,0)/CG$1,"")</f>
        <v/>
      </c>
      <c r="CH20" s="165" t="str">
        <f>IFERROR(VLOOKUP($B20,RD[[#All],[Date]:[IS19_Inv2_M2]],CH$2,0)/CH$1,"")</f>
        <v/>
      </c>
      <c r="CI20" s="165" t="str">
        <f>IFERROR(VLOOKUP($B20,RD[[#All],[Date]:[IS19_Inv2_M2]],CI$2,0)/CI$1,"")</f>
        <v/>
      </c>
      <c r="CJ20" s="165" t="str">
        <f>IFERROR(VLOOKUP($B20,RD[[#All],[Date]:[IS19_Inv2_M2]],CJ$2,0)/CJ$1,"")</f>
        <v/>
      </c>
      <c r="CK20" s="165" t="str">
        <f>IFERROR(VLOOKUP($B20,RD[[#All],[Date]:[IS19_Inv2_M2]],CK$2,0)/CK$1,"")</f>
        <v/>
      </c>
      <c r="CL20" s="165" t="str">
        <f>IFERROR(VLOOKUP($B20,RD[[#All],[Date]:[IS19_Inv2_M2]],CL$2,0)/CL$1,"")</f>
        <v/>
      </c>
      <c r="CM20" s="165" t="str">
        <f>IFERROR(VLOOKUP($B20,RD[[#All],[Date]:[IS19_Inv2_M2]],CM$2,0)/CM$1,"")</f>
        <v/>
      </c>
      <c r="CN20" s="165" t="str">
        <f>IFERROR(VLOOKUP($B20,RD[[#All],[Date]:[IS19_Inv2_M2]],CN$2,0)/CN$1,"")</f>
        <v/>
      </c>
      <c r="CO20" s="165" t="str">
        <f>IFERROR(VLOOKUP($B20,RD[[#All],[Date]:[IS19_Inv2_M2]],CO$2,0)/CO$1,"")</f>
        <v/>
      </c>
      <c r="CP20" s="165" t="str">
        <f>IFERROR(VLOOKUP($B20,RD[[#All],[Date]:[IS19_Inv2_M2]],CP$2,0)/CP$1,"")</f>
        <v/>
      </c>
      <c r="CQ20" s="165" t="str">
        <f>IFERROR(VLOOKUP($B20,RD[[#All],[Date]:[IS19_Inv2_M2]],CQ$2,0)/CQ$1,"")</f>
        <v/>
      </c>
      <c r="CR20" s="165" t="str">
        <f>IFERROR(VLOOKUP($B20,RD[[#All],[Date]:[IS19_Inv2_M2]],CR$2,0)/CR$1,"")</f>
        <v/>
      </c>
      <c r="CS20" s="165" t="str">
        <f>IFERROR(VLOOKUP($B20,RD[[#All],[Date]:[IS19_Inv2_M2]],CS$2,0)/CS$1,"")</f>
        <v/>
      </c>
      <c r="CT20" s="165" t="str">
        <f>IFERROR(VLOOKUP($B20,RD[[#All],[Date]:[IS19_Inv2_M2]],CT$2,0)/CT$1,"")</f>
        <v/>
      </c>
      <c r="CU20" s="166" t="str">
        <f>IFERROR(AVERAGEIF(Inv_SY_B[[#This Row],[IS1_Inv1_M1]:[IS19_Inv2_M2]],"&gt;="&amp;0.1,Inv_SY_B[[#This Row],[IS1_Inv1_M1]:[IS19_Inv2_M2]]),"")</f>
        <v/>
      </c>
    </row>
    <row r="21" spans="2:99">
      <c r="B21" s="164">
        <f t="shared" si="65"/>
        <v>45713</v>
      </c>
      <c r="C21" s="165" t="str">
        <f>IFERROR(VLOOKUP($B21,RD[[#All],[Date]:[IS19_Inv2_M2]],C$2,0)/C$1,"")</f>
        <v/>
      </c>
      <c r="D21" s="165" t="str">
        <f>IFERROR(VLOOKUP($B21,RD[[#All],[Date]:[IS19_Inv2_M2]],D$2,0)/D$1,"")</f>
        <v/>
      </c>
      <c r="E21" s="165" t="str">
        <f>IFERROR(VLOOKUP($B21,RD[[#All],[Date]:[IS19_Inv2_M2]],E$2,0)/E$1,"")</f>
        <v/>
      </c>
      <c r="F21" s="165" t="str">
        <f>IFERROR(VLOOKUP($B21,RD[[#All],[Date]:[IS19_Inv2_M2]],F$2,0)/F$1,"")</f>
        <v/>
      </c>
      <c r="G21" s="165" t="str">
        <f>IFERROR(VLOOKUP($B21,RD[[#All],[Date]:[IS19_Inv2_M2]],G$2,0)/G$1,"")</f>
        <v/>
      </c>
      <c r="H21" s="165" t="str">
        <f>IFERROR(VLOOKUP($B21,RD[[#All],[Date]:[IS19_Inv2_M2]],H$2,0)/H$1,"")</f>
        <v/>
      </c>
      <c r="I21" s="165" t="str">
        <f>IFERROR(VLOOKUP($B21,RD[[#All],[Date]:[IS19_Inv2_M2]],I$2,0)/I$1,"")</f>
        <v/>
      </c>
      <c r="J21" s="165" t="str">
        <f>IFERROR(VLOOKUP($B21,RD[[#All],[Date]:[IS19_Inv2_M2]],J$2,0)/J$1,"")</f>
        <v/>
      </c>
      <c r="K21" s="165" t="str">
        <f>IFERROR(VLOOKUP($B21,RD[[#All],[Date]:[IS19_Inv2_M2]],K$2,0)/K$1,"")</f>
        <v/>
      </c>
      <c r="L21" s="165" t="str">
        <f>IFERROR(VLOOKUP($B21,RD[[#All],[Date]:[IS19_Inv2_M2]],L$2,0)/L$1,"")</f>
        <v/>
      </c>
      <c r="M21" s="165" t="str">
        <f>IFERROR(VLOOKUP($B21,RD[[#All],[Date]:[IS19_Inv2_M2]],M$2,0)/M$1,"")</f>
        <v/>
      </c>
      <c r="N21" s="165" t="str">
        <f>IFERROR(VLOOKUP($B21,RD[[#All],[Date]:[IS19_Inv2_M2]],N$2,0)/N$1,"")</f>
        <v/>
      </c>
      <c r="O21" s="165" t="str">
        <f>IFERROR(VLOOKUP($B21,RD[[#All],[Date]:[IS19_Inv2_M2]],O$2,0)/O$1,"")</f>
        <v/>
      </c>
      <c r="P21" s="165" t="str">
        <f>IFERROR(VLOOKUP($B21,RD[[#All],[Date]:[IS19_Inv2_M2]],P$2,0)/P$1,"")</f>
        <v/>
      </c>
      <c r="Q21" s="165" t="str">
        <f>IFERROR(VLOOKUP($B21,RD[[#All],[Date]:[IS19_Inv2_M2]],Q$2,0)/Q$1,"")</f>
        <v/>
      </c>
      <c r="R21" s="165" t="str">
        <f>IFERROR(VLOOKUP($B21,RD[[#All],[Date]:[IS19_Inv2_M2]],R$2,0)/R$1,"")</f>
        <v/>
      </c>
      <c r="S21" s="165" t="str">
        <f>IFERROR(VLOOKUP($B21,RD[[#All],[Date]:[IS19_Inv2_M2]],S$2,0)/S$1,"")</f>
        <v/>
      </c>
      <c r="T21" s="165" t="str">
        <f>IFERROR(VLOOKUP($B21,RD[[#All],[Date]:[IS19_Inv2_M2]],T$2,0)/T$1,"")</f>
        <v/>
      </c>
      <c r="U21" s="165" t="str">
        <f>IFERROR(VLOOKUP($B21,RD[[#All],[Date]:[IS19_Inv2_M2]],U$2,0)/U$1,"")</f>
        <v/>
      </c>
      <c r="V21" s="165" t="str">
        <f>IFERROR(VLOOKUP($B21,RD[[#All],[Date]:[IS19_Inv2_M2]],V$2,0)/V$1,"")</f>
        <v/>
      </c>
      <c r="W21" s="165" t="str">
        <f>IFERROR(VLOOKUP($B21,RD[[#All],[Date]:[IS19_Inv2_M2]],W$2,0)/W$1,"")</f>
        <v/>
      </c>
      <c r="X21" s="165" t="str">
        <f>IFERROR(VLOOKUP($B21,RD[[#All],[Date]:[IS19_Inv2_M2]],X$2,0)/X$1,"")</f>
        <v/>
      </c>
      <c r="Y21" s="165" t="str">
        <f>IFERROR(VLOOKUP($B21,RD[[#All],[Date]:[IS19_Inv2_M2]],Y$2,0)/Y$1,"")</f>
        <v/>
      </c>
      <c r="Z21" s="165" t="str">
        <f>IFERROR(VLOOKUP($B21,RD[[#All],[Date]:[IS19_Inv2_M2]],Z$2,0)/Z$1,"")</f>
        <v/>
      </c>
      <c r="AA21" s="165" t="str">
        <f>IFERROR(VLOOKUP($B21,RD[[#All],[Date]:[IS19_Inv2_M2]],AA$2,0)/AA$1,"")</f>
        <v/>
      </c>
      <c r="AB21" s="165" t="str">
        <f>IFERROR(VLOOKUP($B21,RD[[#All],[Date]:[IS19_Inv2_M2]],AB$2,0)/AB$1,"")</f>
        <v/>
      </c>
      <c r="AC21" s="165" t="str">
        <f>IFERROR(VLOOKUP($B21,RD[[#All],[Date]:[IS19_Inv2_M2]],AC$2,0)/AC$1,"")</f>
        <v/>
      </c>
      <c r="AD21" s="165" t="str">
        <f>IFERROR(VLOOKUP($B21,RD[[#All],[Date]:[IS19_Inv2_M2]],AD$2,0)/AD$1,"")</f>
        <v/>
      </c>
      <c r="AE21" s="165" t="str">
        <f>IFERROR(VLOOKUP($B21,RD[[#All],[Date]:[IS19_Inv2_M2]],AE$2,0)/AE$1,"")</f>
        <v/>
      </c>
      <c r="AF21" s="165" t="str">
        <f>IFERROR(VLOOKUP($B21,RD[[#All],[Date]:[IS19_Inv2_M2]],AF$2,0)/AF$1,"")</f>
        <v/>
      </c>
      <c r="AG21" s="165" t="str">
        <f>IFERROR(VLOOKUP($B21,RD[[#All],[Date]:[IS19_Inv2_M2]],AG$2,0)/AG$1,"")</f>
        <v/>
      </c>
      <c r="AH21" s="165" t="str">
        <f>IFERROR(VLOOKUP($B21,RD[[#All],[Date]:[IS19_Inv2_M2]],AH$2,0)/AH$1,"")</f>
        <v/>
      </c>
      <c r="AI21" s="165" t="str">
        <f>IFERROR(VLOOKUP($B21,RD[[#All],[Date]:[IS19_Inv2_M2]],AI$2,0)/AI$1,"")</f>
        <v/>
      </c>
      <c r="AJ21" s="165" t="str">
        <f>IFERROR(VLOOKUP($B21,RD[[#All],[Date]:[IS19_Inv2_M2]],AJ$2,0)/AJ$1,"")</f>
        <v/>
      </c>
      <c r="AK21" s="165" t="str">
        <f>IFERROR(VLOOKUP($B21,RD[[#All],[Date]:[IS19_Inv2_M2]],AK$2,0)/AK$1,"")</f>
        <v/>
      </c>
      <c r="AL21" s="165" t="str">
        <f>IFERROR(VLOOKUP($B21,RD[[#All],[Date]:[IS19_Inv2_M2]],AL$2,0)/AL$1,"")</f>
        <v/>
      </c>
      <c r="AM21" s="165" t="str">
        <f>IFERROR(VLOOKUP($B21,RD[[#All],[Date]:[IS19_Inv2_M2]],AM$2,0)/AM$1,"")</f>
        <v/>
      </c>
      <c r="AN21" s="165" t="str">
        <f>IFERROR(VLOOKUP($B21,RD[[#All],[Date]:[IS19_Inv2_M2]],AN$2,0)/AN$1,"")</f>
        <v/>
      </c>
      <c r="AO21" s="165" t="str">
        <f>IFERROR(VLOOKUP($B21,RD[[#All],[Date]:[IS19_Inv2_M2]],AO$2,0)/AO$1,"")</f>
        <v/>
      </c>
      <c r="AP21" s="165" t="str">
        <f>IFERROR(VLOOKUP($B21,RD[[#All],[Date]:[IS19_Inv2_M2]],AP$2,0)/AP$1,"")</f>
        <v/>
      </c>
      <c r="AQ21" s="165" t="str">
        <f>IFERROR(VLOOKUP($B21,RD[[#All],[Date]:[IS19_Inv2_M2]],AQ$2,0)/AQ$1,"")</f>
        <v/>
      </c>
      <c r="AR21" s="165" t="str">
        <f>IFERROR(VLOOKUP($B21,RD[[#All],[Date]:[IS19_Inv2_M2]],AR$2,0)/AR$1,"")</f>
        <v/>
      </c>
      <c r="AS21" s="165" t="str">
        <f>IFERROR(VLOOKUP($B21,RD[[#All],[Date]:[IS19_Inv2_M2]],AS$2,0)/AS$1,"")</f>
        <v/>
      </c>
      <c r="AT21" s="165" t="str">
        <f>IFERROR(VLOOKUP($B21,RD[[#All],[Date]:[IS19_Inv2_M2]],AT$2,0)/AT$1,"")</f>
        <v/>
      </c>
      <c r="AU21" s="165" t="str">
        <f>IFERROR(VLOOKUP($B21,RD[[#All],[Date]:[IS19_Inv2_M2]],AU$2,0)/AU$1,"")</f>
        <v/>
      </c>
      <c r="AV21" s="165" t="str">
        <f>IFERROR(VLOOKUP($B21,RD[[#All],[Date]:[IS19_Inv2_M2]],AV$2,0)/AV$1,"")</f>
        <v/>
      </c>
      <c r="AW21" s="165" t="str">
        <f>IFERROR(VLOOKUP($B21,RD[[#All],[Date]:[IS19_Inv2_M2]],AW$2,0)/AW$1,"")</f>
        <v/>
      </c>
      <c r="AX21" s="165" t="str">
        <f>IFERROR(VLOOKUP($B21,RD[[#All],[Date]:[IS19_Inv2_M2]],AX$2,0)/AX$1,"")</f>
        <v/>
      </c>
      <c r="AY21" s="165" t="str">
        <f>IFERROR(VLOOKUP($B21,RD[[#All],[Date]:[IS19_Inv2_M2]],AY$2,0)/AY$1,"")</f>
        <v/>
      </c>
      <c r="AZ21" s="165" t="str">
        <f>IFERROR(VLOOKUP($B21,RD[[#All],[Date]:[IS19_Inv2_M2]],AZ$2,0)/AZ$1,"")</f>
        <v/>
      </c>
      <c r="BA21" s="165" t="str">
        <f>IFERROR(VLOOKUP($B21,RD[[#All],[Date]:[IS19_Inv2_M2]],BA$2,0)/BA$1,"")</f>
        <v/>
      </c>
      <c r="BB21" s="165" t="str">
        <f>IFERROR(VLOOKUP($B21,RD[[#All],[Date]:[IS19_Inv2_M2]],BB$2,0)/BB$1,"")</f>
        <v/>
      </c>
      <c r="BC21" s="165" t="str">
        <f>IFERROR(VLOOKUP($B21,RD[[#All],[Date]:[IS19_Inv2_M2]],BC$2,0)/BC$1,"")</f>
        <v/>
      </c>
      <c r="BD21" s="165" t="str">
        <f>IFERROR(VLOOKUP($B21,RD[[#All],[Date]:[IS19_Inv2_M2]],BD$2,0)/BD$1,"")</f>
        <v/>
      </c>
      <c r="BE21" s="165" t="str">
        <f>IFERROR(VLOOKUP($B21,RD[[#All],[Date]:[IS19_Inv2_M2]],BE$2,0)/BE$1,"")</f>
        <v/>
      </c>
      <c r="BF21" s="165" t="str">
        <f>IFERROR(VLOOKUP($B21,RD[[#All],[Date]:[IS19_Inv2_M2]],BF$2,0)/BF$1,"")</f>
        <v/>
      </c>
      <c r="BG21" s="165" t="str">
        <f>IFERROR(VLOOKUP($B21,RD[[#All],[Date]:[IS19_Inv2_M2]],BG$2,0)/BG$1,"")</f>
        <v/>
      </c>
      <c r="BH21" s="165" t="str">
        <f>IFERROR(VLOOKUP($B21,RD[[#All],[Date]:[IS19_Inv2_M2]],BH$2,0)/BH$1,"")</f>
        <v/>
      </c>
      <c r="BI21" s="165" t="str">
        <f>IFERROR(VLOOKUP($B21,RD[[#All],[Date]:[IS19_Inv2_M2]],BI$2,0)/BI$1,"")</f>
        <v/>
      </c>
      <c r="BJ21" s="165" t="str">
        <f>IFERROR(VLOOKUP($B21,RD[[#All],[Date]:[IS19_Inv2_M2]],BJ$2,0)/BJ$1,"")</f>
        <v/>
      </c>
      <c r="BK21" s="165" t="str">
        <f>IFERROR(VLOOKUP($B21,RD[[#All],[Date]:[IS19_Inv2_M2]],BK$2,0)/BK$1,"")</f>
        <v/>
      </c>
      <c r="BL21" s="165" t="str">
        <f>IFERROR(VLOOKUP($B21,RD[[#All],[Date]:[IS19_Inv2_M2]],BL$2,0)/BL$1,"")</f>
        <v/>
      </c>
      <c r="BM21" s="165" t="str">
        <f>IFERROR(VLOOKUP($B21,RD[[#All],[Date]:[IS19_Inv2_M2]],BM$2,0)/BM$1,"")</f>
        <v/>
      </c>
      <c r="BN21" s="165" t="str">
        <f>IFERROR(VLOOKUP($B21,RD[[#All],[Date]:[IS19_Inv2_M2]],BN$2,0)/BN$1,"")</f>
        <v/>
      </c>
      <c r="BO21" s="165" t="str">
        <f>IFERROR(VLOOKUP($B21,RD[[#All],[Date]:[IS19_Inv2_M2]],BO$2,0)/BO$1,"")</f>
        <v/>
      </c>
      <c r="BP21" s="165" t="str">
        <f>IFERROR(VLOOKUP($B21,RD[[#All],[Date]:[IS19_Inv2_M2]],BP$2,0)/BP$1,"")</f>
        <v/>
      </c>
      <c r="BQ21" s="165" t="str">
        <f>IFERROR(VLOOKUP($B21,RD[[#All],[Date]:[IS19_Inv2_M2]],BQ$2,0)/BQ$1,"")</f>
        <v/>
      </c>
      <c r="BR21" s="165" t="str">
        <f>IFERROR(VLOOKUP($B21,RD[[#All],[Date]:[IS19_Inv2_M2]],BR$2,0)/BR$1,"")</f>
        <v/>
      </c>
      <c r="BS21" s="165" t="str">
        <f>IFERROR(VLOOKUP($B21,RD[[#All],[Date]:[IS19_Inv2_M2]],BS$2,0)/BS$1,"")</f>
        <v/>
      </c>
      <c r="BT21" s="165" t="str">
        <f>IFERROR(VLOOKUP($B21,RD[[#All],[Date]:[IS19_Inv2_M2]],BT$2,0)/BT$1,"")</f>
        <v/>
      </c>
      <c r="BU21" s="165" t="str">
        <f>IFERROR(VLOOKUP($B21,RD[[#All],[Date]:[IS19_Inv2_M2]],BU$2,0)/BU$1,"")</f>
        <v/>
      </c>
      <c r="BV21" s="165" t="str">
        <f>IFERROR(VLOOKUP($B21,RD[[#All],[Date]:[IS19_Inv2_M2]],BV$2,0)/BV$1,"")</f>
        <v/>
      </c>
      <c r="BW21" s="165" t="str">
        <f>IFERROR(VLOOKUP($B21,RD[[#All],[Date]:[IS19_Inv2_M2]],BW$2,0)/BW$1,"")</f>
        <v/>
      </c>
      <c r="BX21" s="165" t="str">
        <f>IFERROR(VLOOKUP($B21,RD[[#All],[Date]:[IS19_Inv2_M2]],BX$2,0)/BX$1,"")</f>
        <v/>
      </c>
      <c r="BY21" s="165" t="str">
        <f>IFERROR(VLOOKUP($B21,RD[[#All],[Date]:[IS19_Inv2_M2]],BY$2,0)/BY$1,"")</f>
        <v/>
      </c>
      <c r="BZ21" s="165" t="str">
        <f>IFERROR(VLOOKUP($B21,RD[[#All],[Date]:[IS19_Inv2_M2]],BZ$2,0)/BZ$1,"")</f>
        <v/>
      </c>
      <c r="CA21" s="165" t="str">
        <f>IFERROR(VLOOKUP($B21,RD[[#All],[Date]:[IS19_Inv2_M2]],CA$2,0)/CA$1,"")</f>
        <v/>
      </c>
      <c r="CB21" s="165" t="str">
        <f>IFERROR(VLOOKUP($B21,RD[[#All],[Date]:[IS19_Inv2_M2]],CB$2,0)/CB$1,"")</f>
        <v/>
      </c>
      <c r="CC21" s="165" t="str">
        <f>IFERROR(VLOOKUP($B21,RD[[#All],[Date]:[IS19_Inv2_M2]],CC$2,0)/CC$1,"")</f>
        <v/>
      </c>
      <c r="CD21" s="165" t="str">
        <f>IFERROR(VLOOKUP($B21,RD[[#All],[Date]:[IS19_Inv2_M2]],CD$2,0)/CD$1,"")</f>
        <v/>
      </c>
      <c r="CE21" s="165" t="str">
        <f>IFERROR(VLOOKUP($B21,RD[[#All],[Date]:[IS19_Inv2_M2]],CE$2,0)/CE$1,"")</f>
        <v/>
      </c>
      <c r="CF21" s="165" t="str">
        <f>IFERROR(VLOOKUP($B21,RD[[#All],[Date]:[IS19_Inv2_M2]],CF$2,0)/CF$1,"")</f>
        <v/>
      </c>
      <c r="CG21" s="165" t="str">
        <f>IFERROR(VLOOKUP($B21,RD[[#All],[Date]:[IS19_Inv2_M2]],CG$2,0)/CG$1,"")</f>
        <v/>
      </c>
      <c r="CH21" s="165" t="str">
        <f>IFERROR(VLOOKUP($B21,RD[[#All],[Date]:[IS19_Inv2_M2]],CH$2,0)/CH$1,"")</f>
        <v/>
      </c>
      <c r="CI21" s="165" t="str">
        <f>IFERROR(VLOOKUP($B21,RD[[#All],[Date]:[IS19_Inv2_M2]],CI$2,0)/CI$1,"")</f>
        <v/>
      </c>
      <c r="CJ21" s="165" t="str">
        <f>IFERROR(VLOOKUP($B21,RD[[#All],[Date]:[IS19_Inv2_M2]],CJ$2,0)/CJ$1,"")</f>
        <v/>
      </c>
      <c r="CK21" s="165" t="str">
        <f>IFERROR(VLOOKUP($B21,RD[[#All],[Date]:[IS19_Inv2_M2]],CK$2,0)/CK$1,"")</f>
        <v/>
      </c>
      <c r="CL21" s="165" t="str">
        <f>IFERROR(VLOOKUP($B21,RD[[#All],[Date]:[IS19_Inv2_M2]],CL$2,0)/CL$1,"")</f>
        <v/>
      </c>
      <c r="CM21" s="165" t="str">
        <f>IFERROR(VLOOKUP($B21,RD[[#All],[Date]:[IS19_Inv2_M2]],CM$2,0)/CM$1,"")</f>
        <v/>
      </c>
      <c r="CN21" s="165" t="str">
        <f>IFERROR(VLOOKUP($B21,RD[[#All],[Date]:[IS19_Inv2_M2]],CN$2,0)/CN$1,"")</f>
        <v/>
      </c>
      <c r="CO21" s="165" t="str">
        <f>IFERROR(VLOOKUP($B21,RD[[#All],[Date]:[IS19_Inv2_M2]],CO$2,0)/CO$1,"")</f>
        <v/>
      </c>
      <c r="CP21" s="165" t="str">
        <f>IFERROR(VLOOKUP($B21,RD[[#All],[Date]:[IS19_Inv2_M2]],CP$2,0)/CP$1,"")</f>
        <v/>
      </c>
      <c r="CQ21" s="165" t="str">
        <f>IFERROR(VLOOKUP($B21,RD[[#All],[Date]:[IS19_Inv2_M2]],CQ$2,0)/CQ$1,"")</f>
        <v/>
      </c>
      <c r="CR21" s="165" t="str">
        <f>IFERROR(VLOOKUP($B21,RD[[#All],[Date]:[IS19_Inv2_M2]],CR$2,0)/CR$1,"")</f>
        <v/>
      </c>
      <c r="CS21" s="165" t="str">
        <f>IFERROR(VLOOKUP($B21,RD[[#All],[Date]:[IS19_Inv2_M2]],CS$2,0)/CS$1,"")</f>
        <v/>
      </c>
      <c r="CT21" s="165" t="str">
        <f>IFERROR(VLOOKUP($B21,RD[[#All],[Date]:[IS19_Inv2_M2]],CT$2,0)/CT$1,"")</f>
        <v/>
      </c>
      <c r="CU21" s="166" t="str">
        <f>IFERROR(AVERAGEIF(Inv_SY_B[[#This Row],[IS1_Inv1_M1]:[IS19_Inv2_M2]],"&gt;="&amp;0.1,Inv_SY_B[[#This Row],[IS1_Inv1_M1]:[IS19_Inv2_M2]]),"")</f>
        <v/>
      </c>
    </row>
    <row r="22" spans="2:99">
      <c r="B22" s="164">
        <f t="shared" si="65"/>
        <v>45714</v>
      </c>
      <c r="C22" s="165" t="str">
        <f>IFERROR(VLOOKUP($B22,RD[[#All],[Date]:[IS19_Inv2_M2]],C$2,0)/C$1,"")</f>
        <v/>
      </c>
      <c r="D22" s="165" t="str">
        <f>IFERROR(VLOOKUP($B22,RD[[#All],[Date]:[IS19_Inv2_M2]],D$2,0)/D$1,"")</f>
        <v/>
      </c>
      <c r="E22" s="165" t="str">
        <f>IFERROR(VLOOKUP($B22,RD[[#All],[Date]:[IS19_Inv2_M2]],E$2,0)/E$1,"")</f>
        <v/>
      </c>
      <c r="F22" s="165" t="str">
        <f>IFERROR(VLOOKUP($B22,RD[[#All],[Date]:[IS19_Inv2_M2]],F$2,0)/F$1,"")</f>
        <v/>
      </c>
      <c r="G22" s="165" t="str">
        <f>IFERROR(VLOOKUP($B22,RD[[#All],[Date]:[IS19_Inv2_M2]],G$2,0)/G$1,"")</f>
        <v/>
      </c>
      <c r="H22" s="165" t="str">
        <f>IFERROR(VLOOKUP($B22,RD[[#All],[Date]:[IS19_Inv2_M2]],H$2,0)/H$1,"")</f>
        <v/>
      </c>
      <c r="I22" s="165" t="str">
        <f>IFERROR(VLOOKUP($B22,RD[[#All],[Date]:[IS19_Inv2_M2]],I$2,0)/I$1,"")</f>
        <v/>
      </c>
      <c r="J22" s="165" t="str">
        <f>IFERROR(VLOOKUP($B22,RD[[#All],[Date]:[IS19_Inv2_M2]],J$2,0)/J$1,"")</f>
        <v/>
      </c>
      <c r="K22" s="165" t="str">
        <f>IFERROR(VLOOKUP($B22,RD[[#All],[Date]:[IS19_Inv2_M2]],K$2,0)/K$1,"")</f>
        <v/>
      </c>
      <c r="L22" s="165" t="str">
        <f>IFERROR(VLOOKUP($B22,RD[[#All],[Date]:[IS19_Inv2_M2]],L$2,0)/L$1,"")</f>
        <v/>
      </c>
      <c r="M22" s="165" t="str">
        <f>IFERROR(VLOOKUP($B22,RD[[#All],[Date]:[IS19_Inv2_M2]],M$2,0)/M$1,"")</f>
        <v/>
      </c>
      <c r="N22" s="165" t="str">
        <f>IFERROR(VLOOKUP($B22,RD[[#All],[Date]:[IS19_Inv2_M2]],N$2,0)/N$1,"")</f>
        <v/>
      </c>
      <c r="O22" s="165" t="str">
        <f>IFERROR(VLOOKUP($B22,RD[[#All],[Date]:[IS19_Inv2_M2]],O$2,0)/O$1,"")</f>
        <v/>
      </c>
      <c r="P22" s="165" t="str">
        <f>IFERROR(VLOOKUP($B22,RD[[#All],[Date]:[IS19_Inv2_M2]],P$2,0)/P$1,"")</f>
        <v/>
      </c>
      <c r="Q22" s="165" t="str">
        <f>IFERROR(VLOOKUP($B22,RD[[#All],[Date]:[IS19_Inv2_M2]],Q$2,0)/Q$1,"")</f>
        <v/>
      </c>
      <c r="R22" s="165" t="str">
        <f>IFERROR(VLOOKUP($B22,RD[[#All],[Date]:[IS19_Inv2_M2]],R$2,0)/R$1,"")</f>
        <v/>
      </c>
      <c r="S22" s="165" t="str">
        <f>IFERROR(VLOOKUP($B22,RD[[#All],[Date]:[IS19_Inv2_M2]],S$2,0)/S$1,"")</f>
        <v/>
      </c>
      <c r="T22" s="165" t="str">
        <f>IFERROR(VLOOKUP($B22,RD[[#All],[Date]:[IS19_Inv2_M2]],T$2,0)/T$1,"")</f>
        <v/>
      </c>
      <c r="U22" s="165" t="str">
        <f>IFERROR(VLOOKUP($B22,RD[[#All],[Date]:[IS19_Inv2_M2]],U$2,0)/U$1,"")</f>
        <v/>
      </c>
      <c r="V22" s="165" t="str">
        <f>IFERROR(VLOOKUP($B22,RD[[#All],[Date]:[IS19_Inv2_M2]],V$2,0)/V$1,"")</f>
        <v/>
      </c>
      <c r="W22" s="165" t="str">
        <f>IFERROR(VLOOKUP($B22,RD[[#All],[Date]:[IS19_Inv2_M2]],W$2,0)/W$1,"")</f>
        <v/>
      </c>
      <c r="X22" s="165" t="str">
        <f>IFERROR(VLOOKUP($B22,RD[[#All],[Date]:[IS19_Inv2_M2]],X$2,0)/X$1,"")</f>
        <v/>
      </c>
      <c r="Y22" s="165" t="str">
        <f>IFERROR(VLOOKUP($B22,RD[[#All],[Date]:[IS19_Inv2_M2]],Y$2,0)/Y$1,"")</f>
        <v/>
      </c>
      <c r="Z22" s="165" t="str">
        <f>IFERROR(VLOOKUP($B22,RD[[#All],[Date]:[IS19_Inv2_M2]],Z$2,0)/Z$1,"")</f>
        <v/>
      </c>
      <c r="AA22" s="165" t="str">
        <f>IFERROR(VLOOKUP($B22,RD[[#All],[Date]:[IS19_Inv2_M2]],AA$2,0)/AA$1,"")</f>
        <v/>
      </c>
      <c r="AB22" s="165" t="str">
        <f>IFERROR(VLOOKUP($B22,RD[[#All],[Date]:[IS19_Inv2_M2]],AB$2,0)/AB$1,"")</f>
        <v/>
      </c>
      <c r="AC22" s="165" t="str">
        <f>IFERROR(VLOOKUP($B22,RD[[#All],[Date]:[IS19_Inv2_M2]],AC$2,0)/AC$1,"")</f>
        <v/>
      </c>
      <c r="AD22" s="165" t="str">
        <f>IFERROR(VLOOKUP($B22,RD[[#All],[Date]:[IS19_Inv2_M2]],AD$2,0)/AD$1,"")</f>
        <v/>
      </c>
      <c r="AE22" s="165" t="str">
        <f>IFERROR(VLOOKUP($B22,RD[[#All],[Date]:[IS19_Inv2_M2]],AE$2,0)/AE$1,"")</f>
        <v/>
      </c>
      <c r="AF22" s="165" t="str">
        <f>IFERROR(VLOOKUP($B22,RD[[#All],[Date]:[IS19_Inv2_M2]],AF$2,0)/AF$1,"")</f>
        <v/>
      </c>
      <c r="AG22" s="165" t="str">
        <f>IFERROR(VLOOKUP($B22,RD[[#All],[Date]:[IS19_Inv2_M2]],AG$2,0)/AG$1,"")</f>
        <v/>
      </c>
      <c r="AH22" s="165" t="str">
        <f>IFERROR(VLOOKUP($B22,RD[[#All],[Date]:[IS19_Inv2_M2]],AH$2,0)/AH$1,"")</f>
        <v/>
      </c>
      <c r="AI22" s="165" t="str">
        <f>IFERROR(VLOOKUP($B22,RD[[#All],[Date]:[IS19_Inv2_M2]],AI$2,0)/AI$1,"")</f>
        <v/>
      </c>
      <c r="AJ22" s="165" t="str">
        <f>IFERROR(VLOOKUP($B22,RD[[#All],[Date]:[IS19_Inv2_M2]],AJ$2,0)/AJ$1,"")</f>
        <v/>
      </c>
      <c r="AK22" s="165" t="str">
        <f>IFERROR(VLOOKUP($B22,RD[[#All],[Date]:[IS19_Inv2_M2]],AK$2,0)/AK$1,"")</f>
        <v/>
      </c>
      <c r="AL22" s="165" t="str">
        <f>IFERROR(VLOOKUP($B22,RD[[#All],[Date]:[IS19_Inv2_M2]],AL$2,0)/AL$1,"")</f>
        <v/>
      </c>
      <c r="AM22" s="165" t="str">
        <f>IFERROR(VLOOKUP($B22,RD[[#All],[Date]:[IS19_Inv2_M2]],AM$2,0)/AM$1,"")</f>
        <v/>
      </c>
      <c r="AN22" s="165" t="str">
        <f>IFERROR(VLOOKUP($B22,RD[[#All],[Date]:[IS19_Inv2_M2]],AN$2,0)/AN$1,"")</f>
        <v/>
      </c>
      <c r="AO22" s="165" t="str">
        <f>IFERROR(VLOOKUP($B22,RD[[#All],[Date]:[IS19_Inv2_M2]],AO$2,0)/AO$1,"")</f>
        <v/>
      </c>
      <c r="AP22" s="165" t="str">
        <f>IFERROR(VLOOKUP($B22,RD[[#All],[Date]:[IS19_Inv2_M2]],AP$2,0)/AP$1,"")</f>
        <v/>
      </c>
      <c r="AQ22" s="165" t="str">
        <f>IFERROR(VLOOKUP($B22,RD[[#All],[Date]:[IS19_Inv2_M2]],AQ$2,0)/AQ$1,"")</f>
        <v/>
      </c>
      <c r="AR22" s="165" t="str">
        <f>IFERROR(VLOOKUP($B22,RD[[#All],[Date]:[IS19_Inv2_M2]],AR$2,0)/AR$1,"")</f>
        <v/>
      </c>
      <c r="AS22" s="165" t="str">
        <f>IFERROR(VLOOKUP($B22,RD[[#All],[Date]:[IS19_Inv2_M2]],AS$2,0)/AS$1,"")</f>
        <v/>
      </c>
      <c r="AT22" s="165" t="str">
        <f>IFERROR(VLOOKUP($B22,RD[[#All],[Date]:[IS19_Inv2_M2]],AT$2,0)/AT$1,"")</f>
        <v/>
      </c>
      <c r="AU22" s="165" t="str">
        <f>IFERROR(VLOOKUP($B22,RD[[#All],[Date]:[IS19_Inv2_M2]],AU$2,0)/AU$1,"")</f>
        <v/>
      </c>
      <c r="AV22" s="165" t="str">
        <f>IFERROR(VLOOKUP($B22,RD[[#All],[Date]:[IS19_Inv2_M2]],AV$2,0)/AV$1,"")</f>
        <v/>
      </c>
      <c r="AW22" s="165" t="str">
        <f>IFERROR(VLOOKUP($B22,RD[[#All],[Date]:[IS19_Inv2_M2]],AW$2,0)/AW$1,"")</f>
        <v/>
      </c>
      <c r="AX22" s="165" t="str">
        <f>IFERROR(VLOOKUP($B22,RD[[#All],[Date]:[IS19_Inv2_M2]],AX$2,0)/AX$1,"")</f>
        <v/>
      </c>
      <c r="AY22" s="165" t="str">
        <f>IFERROR(VLOOKUP($B22,RD[[#All],[Date]:[IS19_Inv2_M2]],AY$2,0)/AY$1,"")</f>
        <v/>
      </c>
      <c r="AZ22" s="165" t="str">
        <f>IFERROR(VLOOKUP($B22,RD[[#All],[Date]:[IS19_Inv2_M2]],AZ$2,0)/AZ$1,"")</f>
        <v/>
      </c>
      <c r="BA22" s="165" t="str">
        <f>IFERROR(VLOOKUP($B22,RD[[#All],[Date]:[IS19_Inv2_M2]],BA$2,0)/BA$1,"")</f>
        <v/>
      </c>
      <c r="BB22" s="165" t="str">
        <f>IFERROR(VLOOKUP($B22,RD[[#All],[Date]:[IS19_Inv2_M2]],BB$2,0)/BB$1,"")</f>
        <v/>
      </c>
      <c r="BC22" s="165" t="str">
        <f>IFERROR(VLOOKUP($B22,RD[[#All],[Date]:[IS19_Inv2_M2]],BC$2,0)/BC$1,"")</f>
        <v/>
      </c>
      <c r="BD22" s="165" t="str">
        <f>IFERROR(VLOOKUP($B22,RD[[#All],[Date]:[IS19_Inv2_M2]],BD$2,0)/BD$1,"")</f>
        <v/>
      </c>
      <c r="BE22" s="165" t="str">
        <f>IFERROR(VLOOKUP($B22,RD[[#All],[Date]:[IS19_Inv2_M2]],BE$2,0)/BE$1,"")</f>
        <v/>
      </c>
      <c r="BF22" s="165" t="str">
        <f>IFERROR(VLOOKUP($B22,RD[[#All],[Date]:[IS19_Inv2_M2]],BF$2,0)/BF$1,"")</f>
        <v/>
      </c>
      <c r="BG22" s="165" t="str">
        <f>IFERROR(VLOOKUP($B22,RD[[#All],[Date]:[IS19_Inv2_M2]],BG$2,0)/BG$1,"")</f>
        <v/>
      </c>
      <c r="BH22" s="165" t="str">
        <f>IFERROR(VLOOKUP($B22,RD[[#All],[Date]:[IS19_Inv2_M2]],BH$2,0)/BH$1,"")</f>
        <v/>
      </c>
      <c r="BI22" s="165" t="str">
        <f>IFERROR(VLOOKUP($B22,RD[[#All],[Date]:[IS19_Inv2_M2]],BI$2,0)/BI$1,"")</f>
        <v/>
      </c>
      <c r="BJ22" s="165" t="str">
        <f>IFERROR(VLOOKUP($B22,RD[[#All],[Date]:[IS19_Inv2_M2]],BJ$2,0)/BJ$1,"")</f>
        <v/>
      </c>
      <c r="BK22" s="165" t="str">
        <f>IFERROR(VLOOKUP($B22,RD[[#All],[Date]:[IS19_Inv2_M2]],BK$2,0)/BK$1,"")</f>
        <v/>
      </c>
      <c r="BL22" s="165" t="str">
        <f>IFERROR(VLOOKUP($B22,RD[[#All],[Date]:[IS19_Inv2_M2]],BL$2,0)/BL$1,"")</f>
        <v/>
      </c>
      <c r="BM22" s="165" t="str">
        <f>IFERROR(VLOOKUP($B22,RD[[#All],[Date]:[IS19_Inv2_M2]],BM$2,0)/BM$1,"")</f>
        <v/>
      </c>
      <c r="BN22" s="165" t="str">
        <f>IFERROR(VLOOKUP($B22,RD[[#All],[Date]:[IS19_Inv2_M2]],BN$2,0)/BN$1,"")</f>
        <v/>
      </c>
      <c r="BO22" s="165" t="str">
        <f>IFERROR(VLOOKUP($B22,RD[[#All],[Date]:[IS19_Inv2_M2]],BO$2,0)/BO$1,"")</f>
        <v/>
      </c>
      <c r="BP22" s="165" t="str">
        <f>IFERROR(VLOOKUP($B22,RD[[#All],[Date]:[IS19_Inv2_M2]],BP$2,0)/BP$1,"")</f>
        <v/>
      </c>
      <c r="BQ22" s="165" t="str">
        <f>IFERROR(VLOOKUP($B22,RD[[#All],[Date]:[IS19_Inv2_M2]],BQ$2,0)/BQ$1,"")</f>
        <v/>
      </c>
      <c r="BR22" s="165" t="str">
        <f>IFERROR(VLOOKUP($B22,RD[[#All],[Date]:[IS19_Inv2_M2]],BR$2,0)/BR$1,"")</f>
        <v/>
      </c>
      <c r="BS22" s="165" t="str">
        <f>IFERROR(VLOOKUP($B22,RD[[#All],[Date]:[IS19_Inv2_M2]],BS$2,0)/BS$1,"")</f>
        <v/>
      </c>
      <c r="BT22" s="165" t="str">
        <f>IFERROR(VLOOKUP($B22,RD[[#All],[Date]:[IS19_Inv2_M2]],BT$2,0)/BT$1,"")</f>
        <v/>
      </c>
      <c r="BU22" s="165" t="str">
        <f>IFERROR(VLOOKUP($B22,RD[[#All],[Date]:[IS19_Inv2_M2]],BU$2,0)/BU$1,"")</f>
        <v/>
      </c>
      <c r="BV22" s="165" t="str">
        <f>IFERROR(VLOOKUP($B22,RD[[#All],[Date]:[IS19_Inv2_M2]],BV$2,0)/BV$1,"")</f>
        <v/>
      </c>
      <c r="BW22" s="165" t="str">
        <f>IFERROR(VLOOKUP($B22,RD[[#All],[Date]:[IS19_Inv2_M2]],BW$2,0)/BW$1,"")</f>
        <v/>
      </c>
      <c r="BX22" s="165" t="str">
        <f>IFERROR(VLOOKUP($B22,RD[[#All],[Date]:[IS19_Inv2_M2]],BX$2,0)/BX$1,"")</f>
        <v/>
      </c>
      <c r="BY22" s="165" t="str">
        <f>IFERROR(VLOOKUP($B22,RD[[#All],[Date]:[IS19_Inv2_M2]],BY$2,0)/BY$1,"")</f>
        <v/>
      </c>
      <c r="BZ22" s="165" t="str">
        <f>IFERROR(VLOOKUP($B22,RD[[#All],[Date]:[IS19_Inv2_M2]],BZ$2,0)/BZ$1,"")</f>
        <v/>
      </c>
      <c r="CA22" s="165" t="str">
        <f>IFERROR(VLOOKUP($B22,RD[[#All],[Date]:[IS19_Inv2_M2]],CA$2,0)/CA$1,"")</f>
        <v/>
      </c>
      <c r="CB22" s="165" t="str">
        <f>IFERROR(VLOOKUP($B22,RD[[#All],[Date]:[IS19_Inv2_M2]],CB$2,0)/CB$1,"")</f>
        <v/>
      </c>
      <c r="CC22" s="165" t="str">
        <f>IFERROR(VLOOKUP($B22,RD[[#All],[Date]:[IS19_Inv2_M2]],CC$2,0)/CC$1,"")</f>
        <v/>
      </c>
      <c r="CD22" s="165" t="str">
        <f>IFERROR(VLOOKUP($B22,RD[[#All],[Date]:[IS19_Inv2_M2]],CD$2,0)/CD$1,"")</f>
        <v/>
      </c>
      <c r="CE22" s="165" t="str">
        <f>IFERROR(VLOOKUP($B22,RD[[#All],[Date]:[IS19_Inv2_M2]],CE$2,0)/CE$1,"")</f>
        <v/>
      </c>
      <c r="CF22" s="165" t="str">
        <f>IFERROR(VLOOKUP($B22,RD[[#All],[Date]:[IS19_Inv2_M2]],CF$2,0)/CF$1,"")</f>
        <v/>
      </c>
      <c r="CG22" s="165" t="str">
        <f>IFERROR(VLOOKUP($B22,RD[[#All],[Date]:[IS19_Inv2_M2]],CG$2,0)/CG$1,"")</f>
        <v/>
      </c>
      <c r="CH22" s="165" t="str">
        <f>IFERROR(VLOOKUP($B22,RD[[#All],[Date]:[IS19_Inv2_M2]],CH$2,0)/CH$1,"")</f>
        <v/>
      </c>
      <c r="CI22" s="165" t="str">
        <f>IFERROR(VLOOKUP($B22,RD[[#All],[Date]:[IS19_Inv2_M2]],CI$2,0)/CI$1,"")</f>
        <v/>
      </c>
      <c r="CJ22" s="165" t="str">
        <f>IFERROR(VLOOKUP($B22,RD[[#All],[Date]:[IS19_Inv2_M2]],CJ$2,0)/CJ$1,"")</f>
        <v/>
      </c>
      <c r="CK22" s="165" t="str">
        <f>IFERROR(VLOOKUP($B22,RD[[#All],[Date]:[IS19_Inv2_M2]],CK$2,0)/CK$1,"")</f>
        <v/>
      </c>
      <c r="CL22" s="165" t="str">
        <f>IFERROR(VLOOKUP($B22,RD[[#All],[Date]:[IS19_Inv2_M2]],CL$2,0)/CL$1,"")</f>
        <v/>
      </c>
      <c r="CM22" s="165" t="str">
        <f>IFERROR(VLOOKUP($B22,RD[[#All],[Date]:[IS19_Inv2_M2]],CM$2,0)/CM$1,"")</f>
        <v/>
      </c>
      <c r="CN22" s="165" t="str">
        <f>IFERROR(VLOOKUP($B22,RD[[#All],[Date]:[IS19_Inv2_M2]],CN$2,0)/CN$1,"")</f>
        <v/>
      </c>
      <c r="CO22" s="165" t="str">
        <f>IFERROR(VLOOKUP($B22,RD[[#All],[Date]:[IS19_Inv2_M2]],CO$2,0)/CO$1,"")</f>
        <v/>
      </c>
      <c r="CP22" s="165" t="str">
        <f>IFERROR(VLOOKUP($B22,RD[[#All],[Date]:[IS19_Inv2_M2]],CP$2,0)/CP$1,"")</f>
        <v/>
      </c>
      <c r="CQ22" s="165" t="str">
        <f>IFERROR(VLOOKUP($B22,RD[[#All],[Date]:[IS19_Inv2_M2]],CQ$2,0)/CQ$1,"")</f>
        <v/>
      </c>
      <c r="CR22" s="165" t="str">
        <f>IFERROR(VLOOKUP($B22,RD[[#All],[Date]:[IS19_Inv2_M2]],CR$2,0)/CR$1,"")</f>
        <v/>
      </c>
      <c r="CS22" s="165" t="str">
        <f>IFERROR(VLOOKUP($B22,RD[[#All],[Date]:[IS19_Inv2_M2]],CS$2,0)/CS$1,"")</f>
        <v/>
      </c>
      <c r="CT22" s="165" t="str">
        <f>IFERROR(VLOOKUP($B22,RD[[#All],[Date]:[IS19_Inv2_M2]],CT$2,0)/CT$1,"")</f>
        <v/>
      </c>
      <c r="CU22" s="166" t="str">
        <f>IFERROR(AVERAGEIF(Inv_SY_B[[#This Row],[IS1_Inv1_M1]:[IS19_Inv2_M2]],"&gt;="&amp;0.1,Inv_SY_B[[#This Row],[IS1_Inv1_M1]:[IS19_Inv2_M2]]),"")</f>
        <v/>
      </c>
    </row>
    <row r="23" spans="2:99">
      <c r="B23" s="164">
        <f t="shared" si="65"/>
        <v>45715</v>
      </c>
      <c r="C23" s="165" t="str">
        <f>IFERROR(VLOOKUP($B23,RD[[#All],[Date]:[IS19_Inv2_M2]],C$2,0)/C$1,"")</f>
        <v/>
      </c>
      <c r="D23" s="165" t="str">
        <f>IFERROR(VLOOKUP($B23,RD[[#All],[Date]:[IS19_Inv2_M2]],D$2,0)/D$1,"")</f>
        <v/>
      </c>
      <c r="E23" s="165" t="str">
        <f>IFERROR(VLOOKUP($B23,RD[[#All],[Date]:[IS19_Inv2_M2]],E$2,0)/E$1,"")</f>
        <v/>
      </c>
      <c r="F23" s="165" t="str">
        <f>IFERROR(VLOOKUP($B23,RD[[#All],[Date]:[IS19_Inv2_M2]],F$2,0)/F$1,"")</f>
        <v/>
      </c>
      <c r="G23" s="165" t="str">
        <f>IFERROR(VLOOKUP($B23,RD[[#All],[Date]:[IS19_Inv2_M2]],G$2,0)/G$1,"")</f>
        <v/>
      </c>
      <c r="H23" s="165" t="str">
        <f>IFERROR(VLOOKUP($B23,RD[[#All],[Date]:[IS19_Inv2_M2]],H$2,0)/H$1,"")</f>
        <v/>
      </c>
      <c r="I23" s="165" t="str">
        <f>IFERROR(VLOOKUP($B23,RD[[#All],[Date]:[IS19_Inv2_M2]],I$2,0)/I$1,"")</f>
        <v/>
      </c>
      <c r="J23" s="165" t="str">
        <f>IFERROR(VLOOKUP($B23,RD[[#All],[Date]:[IS19_Inv2_M2]],J$2,0)/J$1,"")</f>
        <v/>
      </c>
      <c r="K23" s="165" t="str">
        <f>IFERROR(VLOOKUP($B23,RD[[#All],[Date]:[IS19_Inv2_M2]],K$2,0)/K$1,"")</f>
        <v/>
      </c>
      <c r="L23" s="165" t="str">
        <f>IFERROR(VLOOKUP($B23,RD[[#All],[Date]:[IS19_Inv2_M2]],L$2,0)/L$1,"")</f>
        <v/>
      </c>
      <c r="M23" s="165" t="str">
        <f>IFERROR(VLOOKUP($B23,RD[[#All],[Date]:[IS19_Inv2_M2]],M$2,0)/M$1,"")</f>
        <v/>
      </c>
      <c r="N23" s="165" t="str">
        <f>IFERROR(VLOOKUP($B23,RD[[#All],[Date]:[IS19_Inv2_M2]],N$2,0)/N$1,"")</f>
        <v/>
      </c>
      <c r="O23" s="165" t="str">
        <f>IFERROR(VLOOKUP($B23,RD[[#All],[Date]:[IS19_Inv2_M2]],O$2,0)/O$1,"")</f>
        <v/>
      </c>
      <c r="P23" s="165" t="str">
        <f>IFERROR(VLOOKUP($B23,RD[[#All],[Date]:[IS19_Inv2_M2]],P$2,0)/P$1,"")</f>
        <v/>
      </c>
      <c r="Q23" s="165" t="str">
        <f>IFERROR(VLOOKUP($B23,RD[[#All],[Date]:[IS19_Inv2_M2]],Q$2,0)/Q$1,"")</f>
        <v/>
      </c>
      <c r="R23" s="165" t="str">
        <f>IFERROR(VLOOKUP($B23,RD[[#All],[Date]:[IS19_Inv2_M2]],R$2,0)/R$1,"")</f>
        <v/>
      </c>
      <c r="S23" s="165" t="str">
        <f>IFERROR(VLOOKUP($B23,RD[[#All],[Date]:[IS19_Inv2_M2]],S$2,0)/S$1,"")</f>
        <v/>
      </c>
      <c r="T23" s="165" t="str">
        <f>IFERROR(VLOOKUP($B23,RD[[#All],[Date]:[IS19_Inv2_M2]],T$2,0)/T$1,"")</f>
        <v/>
      </c>
      <c r="U23" s="165" t="str">
        <f>IFERROR(VLOOKUP($B23,RD[[#All],[Date]:[IS19_Inv2_M2]],U$2,0)/U$1,"")</f>
        <v/>
      </c>
      <c r="V23" s="165" t="str">
        <f>IFERROR(VLOOKUP($B23,RD[[#All],[Date]:[IS19_Inv2_M2]],V$2,0)/V$1,"")</f>
        <v/>
      </c>
      <c r="W23" s="165" t="str">
        <f>IFERROR(VLOOKUP($B23,RD[[#All],[Date]:[IS19_Inv2_M2]],W$2,0)/W$1,"")</f>
        <v/>
      </c>
      <c r="X23" s="165" t="str">
        <f>IFERROR(VLOOKUP($B23,RD[[#All],[Date]:[IS19_Inv2_M2]],X$2,0)/X$1,"")</f>
        <v/>
      </c>
      <c r="Y23" s="165" t="str">
        <f>IFERROR(VLOOKUP($B23,RD[[#All],[Date]:[IS19_Inv2_M2]],Y$2,0)/Y$1,"")</f>
        <v/>
      </c>
      <c r="Z23" s="165" t="str">
        <f>IFERROR(VLOOKUP($B23,RD[[#All],[Date]:[IS19_Inv2_M2]],Z$2,0)/Z$1,"")</f>
        <v/>
      </c>
      <c r="AA23" s="165" t="str">
        <f>IFERROR(VLOOKUP($B23,RD[[#All],[Date]:[IS19_Inv2_M2]],AA$2,0)/AA$1,"")</f>
        <v/>
      </c>
      <c r="AB23" s="165" t="str">
        <f>IFERROR(VLOOKUP($B23,RD[[#All],[Date]:[IS19_Inv2_M2]],AB$2,0)/AB$1,"")</f>
        <v/>
      </c>
      <c r="AC23" s="165" t="str">
        <f>IFERROR(VLOOKUP($B23,RD[[#All],[Date]:[IS19_Inv2_M2]],AC$2,0)/AC$1,"")</f>
        <v/>
      </c>
      <c r="AD23" s="165" t="str">
        <f>IFERROR(VLOOKUP($B23,RD[[#All],[Date]:[IS19_Inv2_M2]],AD$2,0)/AD$1,"")</f>
        <v/>
      </c>
      <c r="AE23" s="165" t="str">
        <f>IFERROR(VLOOKUP($B23,RD[[#All],[Date]:[IS19_Inv2_M2]],AE$2,0)/AE$1,"")</f>
        <v/>
      </c>
      <c r="AF23" s="165" t="str">
        <f>IFERROR(VLOOKUP($B23,RD[[#All],[Date]:[IS19_Inv2_M2]],AF$2,0)/AF$1,"")</f>
        <v/>
      </c>
      <c r="AG23" s="165" t="str">
        <f>IFERROR(VLOOKUP($B23,RD[[#All],[Date]:[IS19_Inv2_M2]],AG$2,0)/AG$1,"")</f>
        <v/>
      </c>
      <c r="AH23" s="165" t="str">
        <f>IFERROR(VLOOKUP($B23,RD[[#All],[Date]:[IS19_Inv2_M2]],AH$2,0)/AH$1,"")</f>
        <v/>
      </c>
      <c r="AI23" s="165" t="str">
        <f>IFERROR(VLOOKUP($B23,RD[[#All],[Date]:[IS19_Inv2_M2]],AI$2,0)/AI$1,"")</f>
        <v/>
      </c>
      <c r="AJ23" s="165" t="str">
        <f>IFERROR(VLOOKUP($B23,RD[[#All],[Date]:[IS19_Inv2_M2]],AJ$2,0)/AJ$1,"")</f>
        <v/>
      </c>
      <c r="AK23" s="165" t="str">
        <f>IFERROR(VLOOKUP($B23,RD[[#All],[Date]:[IS19_Inv2_M2]],AK$2,0)/AK$1,"")</f>
        <v/>
      </c>
      <c r="AL23" s="165" t="str">
        <f>IFERROR(VLOOKUP($B23,RD[[#All],[Date]:[IS19_Inv2_M2]],AL$2,0)/AL$1,"")</f>
        <v/>
      </c>
      <c r="AM23" s="165" t="str">
        <f>IFERROR(VLOOKUP($B23,RD[[#All],[Date]:[IS19_Inv2_M2]],AM$2,0)/AM$1,"")</f>
        <v/>
      </c>
      <c r="AN23" s="165" t="str">
        <f>IFERROR(VLOOKUP($B23,RD[[#All],[Date]:[IS19_Inv2_M2]],AN$2,0)/AN$1,"")</f>
        <v/>
      </c>
      <c r="AO23" s="165" t="str">
        <f>IFERROR(VLOOKUP($B23,RD[[#All],[Date]:[IS19_Inv2_M2]],AO$2,0)/AO$1,"")</f>
        <v/>
      </c>
      <c r="AP23" s="165" t="str">
        <f>IFERROR(VLOOKUP($B23,RD[[#All],[Date]:[IS19_Inv2_M2]],AP$2,0)/AP$1,"")</f>
        <v/>
      </c>
      <c r="AQ23" s="165" t="str">
        <f>IFERROR(VLOOKUP($B23,RD[[#All],[Date]:[IS19_Inv2_M2]],AQ$2,0)/AQ$1,"")</f>
        <v/>
      </c>
      <c r="AR23" s="165" t="str">
        <f>IFERROR(VLOOKUP($B23,RD[[#All],[Date]:[IS19_Inv2_M2]],AR$2,0)/AR$1,"")</f>
        <v/>
      </c>
      <c r="AS23" s="165" t="str">
        <f>IFERROR(VLOOKUP($B23,RD[[#All],[Date]:[IS19_Inv2_M2]],AS$2,0)/AS$1,"")</f>
        <v/>
      </c>
      <c r="AT23" s="165" t="str">
        <f>IFERROR(VLOOKUP($B23,RD[[#All],[Date]:[IS19_Inv2_M2]],AT$2,0)/AT$1,"")</f>
        <v/>
      </c>
      <c r="AU23" s="165" t="str">
        <f>IFERROR(VLOOKUP($B23,RD[[#All],[Date]:[IS19_Inv2_M2]],AU$2,0)/AU$1,"")</f>
        <v/>
      </c>
      <c r="AV23" s="165" t="str">
        <f>IFERROR(VLOOKUP($B23,RD[[#All],[Date]:[IS19_Inv2_M2]],AV$2,0)/AV$1,"")</f>
        <v/>
      </c>
      <c r="AW23" s="165" t="str">
        <f>IFERROR(VLOOKUP($B23,RD[[#All],[Date]:[IS19_Inv2_M2]],AW$2,0)/AW$1,"")</f>
        <v/>
      </c>
      <c r="AX23" s="165" t="str">
        <f>IFERROR(VLOOKUP($B23,RD[[#All],[Date]:[IS19_Inv2_M2]],AX$2,0)/AX$1,"")</f>
        <v/>
      </c>
      <c r="AY23" s="165" t="str">
        <f>IFERROR(VLOOKUP($B23,RD[[#All],[Date]:[IS19_Inv2_M2]],AY$2,0)/AY$1,"")</f>
        <v/>
      </c>
      <c r="AZ23" s="165" t="str">
        <f>IFERROR(VLOOKUP($B23,RD[[#All],[Date]:[IS19_Inv2_M2]],AZ$2,0)/AZ$1,"")</f>
        <v/>
      </c>
      <c r="BA23" s="165" t="str">
        <f>IFERROR(VLOOKUP($B23,RD[[#All],[Date]:[IS19_Inv2_M2]],BA$2,0)/BA$1,"")</f>
        <v/>
      </c>
      <c r="BB23" s="165" t="str">
        <f>IFERROR(VLOOKUP($B23,RD[[#All],[Date]:[IS19_Inv2_M2]],BB$2,0)/BB$1,"")</f>
        <v/>
      </c>
      <c r="BC23" s="165" t="str">
        <f>IFERROR(VLOOKUP($B23,RD[[#All],[Date]:[IS19_Inv2_M2]],BC$2,0)/BC$1,"")</f>
        <v/>
      </c>
      <c r="BD23" s="165" t="str">
        <f>IFERROR(VLOOKUP($B23,RD[[#All],[Date]:[IS19_Inv2_M2]],BD$2,0)/BD$1,"")</f>
        <v/>
      </c>
      <c r="BE23" s="165" t="str">
        <f>IFERROR(VLOOKUP($B23,RD[[#All],[Date]:[IS19_Inv2_M2]],BE$2,0)/BE$1,"")</f>
        <v/>
      </c>
      <c r="BF23" s="165" t="str">
        <f>IFERROR(VLOOKUP($B23,RD[[#All],[Date]:[IS19_Inv2_M2]],BF$2,0)/BF$1,"")</f>
        <v/>
      </c>
      <c r="BG23" s="165" t="str">
        <f>IFERROR(VLOOKUP($B23,RD[[#All],[Date]:[IS19_Inv2_M2]],BG$2,0)/BG$1,"")</f>
        <v/>
      </c>
      <c r="BH23" s="165" t="str">
        <f>IFERROR(VLOOKUP($B23,RD[[#All],[Date]:[IS19_Inv2_M2]],BH$2,0)/BH$1,"")</f>
        <v/>
      </c>
      <c r="BI23" s="165" t="str">
        <f>IFERROR(VLOOKUP($B23,RD[[#All],[Date]:[IS19_Inv2_M2]],BI$2,0)/BI$1,"")</f>
        <v/>
      </c>
      <c r="BJ23" s="165" t="str">
        <f>IFERROR(VLOOKUP($B23,RD[[#All],[Date]:[IS19_Inv2_M2]],BJ$2,0)/BJ$1,"")</f>
        <v/>
      </c>
      <c r="BK23" s="165" t="str">
        <f>IFERROR(VLOOKUP($B23,RD[[#All],[Date]:[IS19_Inv2_M2]],BK$2,0)/BK$1,"")</f>
        <v/>
      </c>
      <c r="BL23" s="165" t="str">
        <f>IFERROR(VLOOKUP($B23,RD[[#All],[Date]:[IS19_Inv2_M2]],BL$2,0)/BL$1,"")</f>
        <v/>
      </c>
      <c r="BM23" s="165" t="str">
        <f>IFERROR(VLOOKUP($B23,RD[[#All],[Date]:[IS19_Inv2_M2]],BM$2,0)/BM$1,"")</f>
        <v/>
      </c>
      <c r="BN23" s="165" t="str">
        <f>IFERROR(VLOOKUP($B23,RD[[#All],[Date]:[IS19_Inv2_M2]],BN$2,0)/BN$1,"")</f>
        <v/>
      </c>
      <c r="BO23" s="165" t="str">
        <f>IFERROR(VLOOKUP($B23,RD[[#All],[Date]:[IS19_Inv2_M2]],BO$2,0)/BO$1,"")</f>
        <v/>
      </c>
      <c r="BP23" s="165" t="str">
        <f>IFERROR(VLOOKUP($B23,RD[[#All],[Date]:[IS19_Inv2_M2]],BP$2,0)/BP$1,"")</f>
        <v/>
      </c>
      <c r="BQ23" s="165" t="str">
        <f>IFERROR(VLOOKUP($B23,RD[[#All],[Date]:[IS19_Inv2_M2]],BQ$2,0)/BQ$1,"")</f>
        <v/>
      </c>
      <c r="BR23" s="165" t="str">
        <f>IFERROR(VLOOKUP($B23,RD[[#All],[Date]:[IS19_Inv2_M2]],BR$2,0)/BR$1,"")</f>
        <v/>
      </c>
      <c r="BS23" s="165" t="str">
        <f>IFERROR(VLOOKUP($B23,RD[[#All],[Date]:[IS19_Inv2_M2]],BS$2,0)/BS$1,"")</f>
        <v/>
      </c>
      <c r="BT23" s="165" t="str">
        <f>IFERROR(VLOOKUP($B23,RD[[#All],[Date]:[IS19_Inv2_M2]],BT$2,0)/BT$1,"")</f>
        <v/>
      </c>
      <c r="BU23" s="165" t="str">
        <f>IFERROR(VLOOKUP($B23,RD[[#All],[Date]:[IS19_Inv2_M2]],BU$2,0)/BU$1,"")</f>
        <v/>
      </c>
      <c r="BV23" s="165" t="str">
        <f>IFERROR(VLOOKUP($B23,RD[[#All],[Date]:[IS19_Inv2_M2]],BV$2,0)/BV$1,"")</f>
        <v/>
      </c>
      <c r="BW23" s="165" t="str">
        <f>IFERROR(VLOOKUP($B23,RD[[#All],[Date]:[IS19_Inv2_M2]],BW$2,0)/BW$1,"")</f>
        <v/>
      </c>
      <c r="BX23" s="165" t="str">
        <f>IFERROR(VLOOKUP($B23,RD[[#All],[Date]:[IS19_Inv2_M2]],BX$2,0)/BX$1,"")</f>
        <v/>
      </c>
      <c r="BY23" s="165" t="str">
        <f>IFERROR(VLOOKUP($B23,RD[[#All],[Date]:[IS19_Inv2_M2]],BY$2,0)/BY$1,"")</f>
        <v/>
      </c>
      <c r="BZ23" s="165" t="str">
        <f>IFERROR(VLOOKUP($B23,RD[[#All],[Date]:[IS19_Inv2_M2]],BZ$2,0)/BZ$1,"")</f>
        <v/>
      </c>
      <c r="CA23" s="165" t="str">
        <f>IFERROR(VLOOKUP($B23,RD[[#All],[Date]:[IS19_Inv2_M2]],CA$2,0)/CA$1,"")</f>
        <v/>
      </c>
      <c r="CB23" s="165" t="str">
        <f>IFERROR(VLOOKUP($B23,RD[[#All],[Date]:[IS19_Inv2_M2]],CB$2,0)/CB$1,"")</f>
        <v/>
      </c>
      <c r="CC23" s="165" t="str">
        <f>IFERROR(VLOOKUP($B23,RD[[#All],[Date]:[IS19_Inv2_M2]],CC$2,0)/CC$1,"")</f>
        <v/>
      </c>
      <c r="CD23" s="165" t="str">
        <f>IFERROR(VLOOKUP($B23,RD[[#All],[Date]:[IS19_Inv2_M2]],CD$2,0)/CD$1,"")</f>
        <v/>
      </c>
      <c r="CE23" s="165" t="str">
        <f>IFERROR(VLOOKUP($B23,RD[[#All],[Date]:[IS19_Inv2_M2]],CE$2,0)/CE$1,"")</f>
        <v/>
      </c>
      <c r="CF23" s="165" t="str">
        <f>IFERROR(VLOOKUP($B23,RD[[#All],[Date]:[IS19_Inv2_M2]],CF$2,0)/CF$1,"")</f>
        <v/>
      </c>
      <c r="CG23" s="165" t="str">
        <f>IFERROR(VLOOKUP($B23,RD[[#All],[Date]:[IS19_Inv2_M2]],CG$2,0)/CG$1,"")</f>
        <v/>
      </c>
      <c r="CH23" s="165" t="str">
        <f>IFERROR(VLOOKUP($B23,RD[[#All],[Date]:[IS19_Inv2_M2]],CH$2,0)/CH$1,"")</f>
        <v/>
      </c>
      <c r="CI23" s="165" t="str">
        <f>IFERROR(VLOOKUP($B23,RD[[#All],[Date]:[IS19_Inv2_M2]],CI$2,0)/CI$1,"")</f>
        <v/>
      </c>
      <c r="CJ23" s="165" t="str">
        <f>IFERROR(VLOOKUP($B23,RD[[#All],[Date]:[IS19_Inv2_M2]],CJ$2,0)/CJ$1,"")</f>
        <v/>
      </c>
      <c r="CK23" s="165" t="str">
        <f>IFERROR(VLOOKUP($B23,RD[[#All],[Date]:[IS19_Inv2_M2]],CK$2,0)/CK$1,"")</f>
        <v/>
      </c>
      <c r="CL23" s="165" t="str">
        <f>IFERROR(VLOOKUP($B23,RD[[#All],[Date]:[IS19_Inv2_M2]],CL$2,0)/CL$1,"")</f>
        <v/>
      </c>
      <c r="CM23" s="165" t="str">
        <f>IFERROR(VLOOKUP($B23,RD[[#All],[Date]:[IS19_Inv2_M2]],CM$2,0)/CM$1,"")</f>
        <v/>
      </c>
      <c r="CN23" s="165" t="str">
        <f>IFERROR(VLOOKUP($B23,RD[[#All],[Date]:[IS19_Inv2_M2]],CN$2,0)/CN$1,"")</f>
        <v/>
      </c>
      <c r="CO23" s="165" t="str">
        <f>IFERROR(VLOOKUP($B23,RD[[#All],[Date]:[IS19_Inv2_M2]],CO$2,0)/CO$1,"")</f>
        <v/>
      </c>
      <c r="CP23" s="165" t="str">
        <f>IFERROR(VLOOKUP($B23,RD[[#All],[Date]:[IS19_Inv2_M2]],CP$2,0)/CP$1,"")</f>
        <v/>
      </c>
      <c r="CQ23" s="165" t="str">
        <f>IFERROR(VLOOKUP($B23,RD[[#All],[Date]:[IS19_Inv2_M2]],CQ$2,0)/CQ$1,"")</f>
        <v/>
      </c>
      <c r="CR23" s="165" t="str">
        <f>IFERROR(VLOOKUP($B23,RD[[#All],[Date]:[IS19_Inv2_M2]],CR$2,0)/CR$1,"")</f>
        <v/>
      </c>
      <c r="CS23" s="165" t="str">
        <f>IFERROR(VLOOKUP($B23,RD[[#All],[Date]:[IS19_Inv2_M2]],CS$2,0)/CS$1,"")</f>
        <v/>
      </c>
      <c r="CT23" s="165" t="str">
        <f>IFERROR(VLOOKUP($B23,RD[[#All],[Date]:[IS19_Inv2_M2]],CT$2,0)/CT$1,"")</f>
        <v/>
      </c>
      <c r="CU23" s="166" t="str">
        <f>IFERROR(AVERAGEIF(Inv_SY_B[[#This Row],[IS1_Inv1_M1]:[IS19_Inv2_M2]],"&gt;="&amp;0.1,Inv_SY_B[[#This Row],[IS1_Inv1_M1]:[IS19_Inv2_M2]]),"")</f>
        <v/>
      </c>
    </row>
    <row r="24" spans="2:99">
      <c r="B24" s="164">
        <f t="shared" si="65"/>
        <v>45716</v>
      </c>
      <c r="C24" s="165" t="str">
        <f>IFERROR(VLOOKUP($B24,RD[[#All],[Date]:[IS19_Inv2_M2]],C$2,0)/C$1,"")</f>
        <v/>
      </c>
      <c r="D24" s="165" t="str">
        <f>IFERROR(VLOOKUP($B24,RD[[#All],[Date]:[IS19_Inv2_M2]],D$2,0)/D$1,"")</f>
        <v/>
      </c>
      <c r="E24" s="165" t="str">
        <f>IFERROR(VLOOKUP($B24,RD[[#All],[Date]:[IS19_Inv2_M2]],E$2,0)/E$1,"")</f>
        <v/>
      </c>
      <c r="F24" s="165" t="str">
        <f>IFERROR(VLOOKUP($B24,RD[[#All],[Date]:[IS19_Inv2_M2]],F$2,0)/F$1,"")</f>
        <v/>
      </c>
      <c r="G24" s="165" t="str">
        <f>IFERROR(VLOOKUP($B24,RD[[#All],[Date]:[IS19_Inv2_M2]],G$2,0)/G$1,"")</f>
        <v/>
      </c>
      <c r="H24" s="165" t="str">
        <f>IFERROR(VLOOKUP($B24,RD[[#All],[Date]:[IS19_Inv2_M2]],H$2,0)/H$1,"")</f>
        <v/>
      </c>
      <c r="I24" s="165" t="str">
        <f>IFERROR(VLOOKUP($B24,RD[[#All],[Date]:[IS19_Inv2_M2]],I$2,0)/I$1,"")</f>
        <v/>
      </c>
      <c r="J24" s="165" t="str">
        <f>IFERROR(VLOOKUP($B24,RD[[#All],[Date]:[IS19_Inv2_M2]],J$2,0)/J$1,"")</f>
        <v/>
      </c>
      <c r="K24" s="165" t="str">
        <f>IFERROR(VLOOKUP($B24,RD[[#All],[Date]:[IS19_Inv2_M2]],K$2,0)/K$1,"")</f>
        <v/>
      </c>
      <c r="L24" s="165" t="str">
        <f>IFERROR(VLOOKUP($B24,RD[[#All],[Date]:[IS19_Inv2_M2]],L$2,0)/L$1,"")</f>
        <v/>
      </c>
      <c r="M24" s="165" t="str">
        <f>IFERROR(VLOOKUP($B24,RD[[#All],[Date]:[IS19_Inv2_M2]],M$2,0)/M$1,"")</f>
        <v/>
      </c>
      <c r="N24" s="165" t="str">
        <f>IFERROR(VLOOKUP($B24,RD[[#All],[Date]:[IS19_Inv2_M2]],N$2,0)/N$1,"")</f>
        <v/>
      </c>
      <c r="O24" s="165" t="str">
        <f>IFERROR(VLOOKUP($B24,RD[[#All],[Date]:[IS19_Inv2_M2]],O$2,0)/O$1,"")</f>
        <v/>
      </c>
      <c r="P24" s="165" t="str">
        <f>IFERROR(VLOOKUP($B24,RD[[#All],[Date]:[IS19_Inv2_M2]],P$2,0)/P$1,"")</f>
        <v/>
      </c>
      <c r="Q24" s="165" t="str">
        <f>IFERROR(VLOOKUP($B24,RD[[#All],[Date]:[IS19_Inv2_M2]],Q$2,0)/Q$1,"")</f>
        <v/>
      </c>
      <c r="R24" s="165" t="str">
        <f>IFERROR(VLOOKUP($B24,RD[[#All],[Date]:[IS19_Inv2_M2]],R$2,0)/R$1,"")</f>
        <v/>
      </c>
      <c r="S24" s="165" t="str">
        <f>IFERROR(VLOOKUP($B24,RD[[#All],[Date]:[IS19_Inv2_M2]],S$2,0)/S$1,"")</f>
        <v/>
      </c>
      <c r="T24" s="165" t="str">
        <f>IFERROR(VLOOKUP($B24,RD[[#All],[Date]:[IS19_Inv2_M2]],T$2,0)/T$1,"")</f>
        <v/>
      </c>
      <c r="U24" s="165" t="str">
        <f>IFERROR(VLOOKUP($B24,RD[[#All],[Date]:[IS19_Inv2_M2]],U$2,0)/U$1,"")</f>
        <v/>
      </c>
      <c r="V24" s="165" t="str">
        <f>IFERROR(VLOOKUP($B24,RD[[#All],[Date]:[IS19_Inv2_M2]],V$2,0)/V$1,"")</f>
        <v/>
      </c>
      <c r="W24" s="165" t="str">
        <f>IFERROR(VLOOKUP($B24,RD[[#All],[Date]:[IS19_Inv2_M2]],W$2,0)/W$1,"")</f>
        <v/>
      </c>
      <c r="X24" s="165" t="str">
        <f>IFERROR(VLOOKUP($B24,RD[[#All],[Date]:[IS19_Inv2_M2]],X$2,0)/X$1,"")</f>
        <v/>
      </c>
      <c r="Y24" s="165" t="str">
        <f>IFERROR(VLOOKUP($B24,RD[[#All],[Date]:[IS19_Inv2_M2]],Y$2,0)/Y$1,"")</f>
        <v/>
      </c>
      <c r="Z24" s="165" t="str">
        <f>IFERROR(VLOOKUP($B24,RD[[#All],[Date]:[IS19_Inv2_M2]],Z$2,0)/Z$1,"")</f>
        <v/>
      </c>
      <c r="AA24" s="165" t="str">
        <f>IFERROR(VLOOKUP($B24,RD[[#All],[Date]:[IS19_Inv2_M2]],AA$2,0)/AA$1,"")</f>
        <v/>
      </c>
      <c r="AB24" s="165" t="str">
        <f>IFERROR(VLOOKUP($B24,RD[[#All],[Date]:[IS19_Inv2_M2]],AB$2,0)/AB$1,"")</f>
        <v/>
      </c>
      <c r="AC24" s="165" t="str">
        <f>IFERROR(VLOOKUP($B24,RD[[#All],[Date]:[IS19_Inv2_M2]],AC$2,0)/AC$1,"")</f>
        <v/>
      </c>
      <c r="AD24" s="165" t="str">
        <f>IFERROR(VLOOKUP($B24,RD[[#All],[Date]:[IS19_Inv2_M2]],AD$2,0)/AD$1,"")</f>
        <v/>
      </c>
      <c r="AE24" s="165" t="str">
        <f>IFERROR(VLOOKUP($B24,RD[[#All],[Date]:[IS19_Inv2_M2]],AE$2,0)/AE$1,"")</f>
        <v/>
      </c>
      <c r="AF24" s="165" t="str">
        <f>IFERROR(VLOOKUP($B24,RD[[#All],[Date]:[IS19_Inv2_M2]],AF$2,0)/AF$1,"")</f>
        <v/>
      </c>
      <c r="AG24" s="165" t="str">
        <f>IFERROR(VLOOKUP($B24,RD[[#All],[Date]:[IS19_Inv2_M2]],AG$2,0)/AG$1,"")</f>
        <v/>
      </c>
      <c r="AH24" s="165" t="str">
        <f>IFERROR(VLOOKUP($B24,RD[[#All],[Date]:[IS19_Inv2_M2]],AH$2,0)/AH$1,"")</f>
        <v/>
      </c>
      <c r="AI24" s="165" t="str">
        <f>IFERROR(VLOOKUP($B24,RD[[#All],[Date]:[IS19_Inv2_M2]],AI$2,0)/AI$1,"")</f>
        <v/>
      </c>
      <c r="AJ24" s="165" t="str">
        <f>IFERROR(VLOOKUP($B24,RD[[#All],[Date]:[IS19_Inv2_M2]],AJ$2,0)/AJ$1,"")</f>
        <v/>
      </c>
      <c r="AK24" s="165" t="str">
        <f>IFERROR(VLOOKUP($B24,RD[[#All],[Date]:[IS19_Inv2_M2]],AK$2,0)/AK$1,"")</f>
        <v/>
      </c>
      <c r="AL24" s="165" t="str">
        <f>IFERROR(VLOOKUP($B24,RD[[#All],[Date]:[IS19_Inv2_M2]],AL$2,0)/AL$1,"")</f>
        <v/>
      </c>
      <c r="AM24" s="165" t="str">
        <f>IFERROR(VLOOKUP($B24,RD[[#All],[Date]:[IS19_Inv2_M2]],AM$2,0)/AM$1,"")</f>
        <v/>
      </c>
      <c r="AN24" s="165" t="str">
        <f>IFERROR(VLOOKUP($B24,RD[[#All],[Date]:[IS19_Inv2_M2]],AN$2,0)/AN$1,"")</f>
        <v/>
      </c>
      <c r="AO24" s="165" t="str">
        <f>IFERROR(VLOOKUP($B24,RD[[#All],[Date]:[IS19_Inv2_M2]],AO$2,0)/AO$1,"")</f>
        <v/>
      </c>
      <c r="AP24" s="165" t="str">
        <f>IFERROR(VLOOKUP($B24,RD[[#All],[Date]:[IS19_Inv2_M2]],AP$2,0)/AP$1,"")</f>
        <v/>
      </c>
      <c r="AQ24" s="165" t="str">
        <f>IFERROR(VLOOKUP($B24,RD[[#All],[Date]:[IS19_Inv2_M2]],AQ$2,0)/AQ$1,"")</f>
        <v/>
      </c>
      <c r="AR24" s="165" t="str">
        <f>IFERROR(VLOOKUP($B24,RD[[#All],[Date]:[IS19_Inv2_M2]],AR$2,0)/AR$1,"")</f>
        <v/>
      </c>
      <c r="AS24" s="165" t="str">
        <f>IFERROR(VLOOKUP($B24,RD[[#All],[Date]:[IS19_Inv2_M2]],AS$2,0)/AS$1,"")</f>
        <v/>
      </c>
      <c r="AT24" s="165" t="str">
        <f>IFERROR(VLOOKUP($B24,RD[[#All],[Date]:[IS19_Inv2_M2]],AT$2,0)/AT$1,"")</f>
        <v/>
      </c>
      <c r="AU24" s="165" t="str">
        <f>IFERROR(VLOOKUP($B24,RD[[#All],[Date]:[IS19_Inv2_M2]],AU$2,0)/AU$1,"")</f>
        <v/>
      </c>
      <c r="AV24" s="165" t="str">
        <f>IFERROR(VLOOKUP($B24,RD[[#All],[Date]:[IS19_Inv2_M2]],AV$2,0)/AV$1,"")</f>
        <v/>
      </c>
      <c r="AW24" s="165" t="str">
        <f>IFERROR(VLOOKUP($B24,RD[[#All],[Date]:[IS19_Inv2_M2]],AW$2,0)/AW$1,"")</f>
        <v/>
      </c>
      <c r="AX24" s="165" t="str">
        <f>IFERROR(VLOOKUP($B24,RD[[#All],[Date]:[IS19_Inv2_M2]],AX$2,0)/AX$1,"")</f>
        <v/>
      </c>
      <c r="AY24" s="165" t="str">
        <f>IFERROR(VLOOKUP($B24,RD[[#All],[Date]:[IS19_Inv2_M2]],AY$2,0)/AY$1,"")</f>
        <v/>
      </c>
      <c r="AZ24" s="165" t="str">
        <f>IFERROR(VLOOKUP($B24,RD[[#All],[Date]:[IS19_Inv2_M2]],AZ$2,0)/AZ$1,"")</f>
        <v/>
      </c>
      <c r="BA24" s="165" t="str">
        <f>IFERROR(VLOOKUP($B24,RD[[#All],[Date]:[IS19_Inv2_M2]],BA$2,0)/BA$1,"")</f>
        <v/>
      </c>
      <c r="BB24" s="165" t="str">
        <f>IFERROR(VLOOKUP($B24,RD[[#All],[Date]:[IS19_Inv2_M2]],BB$2,0)/BB$1,"")</f>
        <v/>
      </c>
      <c r="BC24" s="165" t="str">
        <f>IFERROR(VLOOKUP($B24,RD[[#All],[Date]:[IS19_Inv2_M2]],BC$2,0)/BC$1,"")</f>
        <v/>
      </c>
      <c r="BD24" s="165" t="str">
        <f>IFERROR(VLOOKUP($B24,RD[[#All],[Date]:[IS19_Inv2_M2]],BD$2,0)/BD$1,"")</f>
        <v/>
      </c>
      <c r="BE24" s="165" t="str">
        <f>IFERROR(VLOOKUP($B24,RD[[#All],[Date]:[IS19_Inv2_M2]],BE$2,0)/BE$1,"")</f>
        <v/>
      </c>
      <c r="BF24" s="165" t="str">
        <f>IFERROR(VLOOKUP($B24,RD[[#All],[Date]:[IS19_Inv2_M2]],BF$2,0)/BF$1,"")</f>
        <v/>
      </c>
      <c r="BG24" s="165" t="str">
        <f>IFERROR(VLOOKUP($B24,RD[[#All],[Date]:[IS19_Inv2_M2]],BG$2,0)/BG$1,"")</f>
        <v/>
      </c>
      <c r="BH24" s="165" t="str">
        <f>IFERROR(VLOOKUP($B24,RD[[#All],[Date]:[IS19_Inv2_M2]],BH$2,0)/BH$1,"")</f>
        <v/>
      </c>
      <c r="BI24" s="165" t="str">
        <f>IFERROR(VLOOKUP($B24,RD[[#All],[Date]:[IS19_Inv2_M2]],BI$2,0)/BI$1,"")</f>
        <v/>
      </c>
      <c r="BJ24" s="165" t="str">
        <f>IFERROR(VLOOKUP($B24,RD[[#All],[Date]:[IS19_Inv2_M2]],BJ$2,0)/BJ$1,"")</f>
        <v/>
      </c>
      <c r="BK24" s="165" t="str">
        <f>IFERROR(VLOOKUP($B24,RD[[#All],[Date]:[IS19_Inv2_M2]],BK$2,0)/BK$1,"")</f>
        <v/>
      </c>
      <c r="BL24" s="165" t="str">
        <f>IFERROR(VLOOKUP($B24,RD[[#All],[Date]:[IS19_Inv2_M2]],BL$2,0)/BL$1,"")</f>
        <v/>
      </c>
      <c r="BM24" s="165" t="str">
        <f>IFERROR(VLOOKUP($B24,RD[[#All],[Date]:[IS19_Inv2_M2]],BM$2,0)/BM$1,"")</f>
        <v/>
      </c>
      <c r="BN24" s="165" t="str">
        <f>IFERROR(VLOOKUP($B24,RD[[#All],[Date]:[IS19_Inv2_M2]],BN$2,0)/BN$1,"")</f>
        <v/>
      </c>
      <c r="BO24" s="165" t="str">
        <f>IFERROR(VLOOKUP($B24,RD[[#All],[Date]:[IS19_Inv2_M2]],BO$2,0)/BO$1,"")</f>
        <v/>
      </c>
      <c r="BP24" s="165" t="str">
        <f>IFERROR(VLOOKUP($B24,RD[[#All],[Date]:[IS19_Inv2_M2]],BP$2,0)/BP$1,"")</f>
        <v/>
      </c>
      <c r="BQ24" s="165" t="str">
        <f>IFERROR(VLOOKUP($B24,RD[[#All],[Date]:[IS19_Inv2_M2]],BQ$2,0)/BQ$1,"")</f>
        <v/>
      </c>
      <c r="BR24" s="165" t="str">
        <f>IFERROR(VLOOKUP($B24,RD[[#All],[Date]:[IS19_Inv2_M2]],BR$2,0)/BR$1,"")</f>
        <v/>
      </c>
      <c r="BS24" s="165" t="str">
        <f>IFERROR(VLOOKUP($B24,RD[[#All],[Date]:[IS19_Inv2_M2]],BS$2,0)/BS$1,"")</f>
        <v/>
      </c>
      <c r="BT24" s="165" t="str">
        <f>IFERROR(VLOOKUP($B24,RD[[#All],[Date]:[IS19_Inv2_M2]],BT$2,0)/BT$1,"")</f>
        <v/>
      </c>
      <c r="BU24" s="165" t="str">
        <f>IFERROR(VLOOKUP($B24,RD[[#All],[Date]:[IS19_Inv2_M2]],BU$2,0)/BU$1,"")</f>
        <v/>
      </c>
      <c r="BV24" s="165" t="str">
        <f>IFERROR(VLOOKUP($B24,RD[[#All],[Date]:[IS19_Inv2_M2]],BV$2,0)/BV$1,"")</f>
        <v/>
      </c>
      <c r="BW24" s="165" t="str">
        <f>IFERROR(VLOOKUP($B24,RD[[#All],[Date]:[IS19_Inv2_M2]],BW$2,0)/BW$1,"")</f>
        <v/>
      </c>
      <c r="BX24" s="165" t="str">
        <f>IFERROR(VLOOKUP($B24,RD[[#All],[Date]:[IS19_Inv2_M2]],BX$2,0)/BX$1,"")</f>
        <v/>
      </c>
      <c r="BY24" s="165" t="str">
        <f>IFERROR(VLOOKUP($B24,RD[[#All],[Date]:[IS19_Inv2_M2]],BY$2,0)/BY$1,"")</f>
        <v/>
      </c>
      <c r="BZ24" s="165" t="str">
        <f>IFERROR(VLOOKUP($B24,RD[[#All],[Date]:[IS19_Inv2_M2]],BZ$2,0)/BZ$1,"")</f>
        <v/>
      </c>
      <c r="CA24" s="165" t="str">
        <f>IFERROR(VLOOKUP($B24,RD[[#All],[Date]:[IS19_Inv2_M2]],CA$2,0)/CA$1,"")</f>
        <v/>
      </c>
      <c r="CB24" s="165" t="str">
        <f>IFERROR(VLOOKUP($B24,RD[[#All],[Date]:[IS19_Inv2_M2]],CB$2,0)/CB$1,"")</f>
        <v/>
      </c>
      <c r="CC24" s="165" t="str">
        <f>IFERROR(VLOOKUP($B24,RD[[#All],[Date]:[IS19_Inv2_M2]],CC$2,0)/CC$1,"")</f>
        <v/>
      </c>
      <c r="CD24" s="165" t="str">
        <f>IFERROR(VLOOKUP($B24,RD[[#All],[Date]:[IS19_Inv2_M2]],CD$2,0)/CD$1,"")</f>
        <v/>
      </c>
      <c r="CE24" s="165" t="str">
        <f>IFERROR(VLOOKUP($B24,RD[[#All],[Date]:[IS19_Inv2_M2]],CE$2,0)/CE$1,"")</f>
        <v/>
      </c>
      <c r="CF24" s="165" t="str">
        <f>IFERROR(VLOOKUP($B24,RD[[#All],[Date]:[IS19_Inv2_M2]],CF$2,0)/CF$1,"")</f>
        <v/>
      </c>
      <c r="CG24" s="165" t="str">
        <f>IFERROR(VLOOKUP($B24,RD[[#All],[Date]:[IS19_Inv2_M2]],CG$2,0)/CG$1,"")</f>
        <v/>
      </c>
      <c r="CH24" s="165" t="str">
        <f>IFERROR(VLOOKUP($B24,RD[[#All],[Date]:[IS19_Inv2_M2]],CH$2,0)/CH$1,"")</f>
        <v/>
      </c>
      <c r="CI24" s="165" t="str">
        <f>IFERROR(VLOOKUP($B24,RD[[#All],[Date]:[IS19_Inv2_M2]],CI$2,0)/CI$1,"")</f>
        <v/>
      </c>
      <c r="CJ24" s="165" t="str">
        <f>IFERROR(VLOOKUP($B24,RD[[#All],[Date]:[IS19_Inv2_M2]],CJ$2,0)/CJ$1,"")</f>
        <v/>
      </c>
      <c r="CK24" s="165" t="str">
        <f>IFERROR(VLOOKUP($B24,RD[[#All],[Date]:[IS19_Inv2_M2]],CK$2,0)/CK$1,"")</f>
        <v/>
      </c>
      <c r="CL24" s="165" t="str">
        <f>IFERROR(VLOOKUP($B24,RD[[#All],[Date]:[IS19_Inv2_M2]],CL$2,0)/CL$1,"")</f>
        <v/>
      </c>
      <c r="CM24" s="165" t="str">
        <f>IFERROR(VLOOKUP($B24,RD[[#All],[Date]:[IS19_Inv2_M2]],CM$2,0)/CM$1,"")</f>
        <v/>
      </c>
      <c r="CN24" s="165" t="str">
        <f>IFERROR(VLOOKUP($B24,RD[[#All],[Date]:[IS19_Inv2_M2]],CN$2,0)/CN$1,"")</f>
        <v/>
      </c>
      <c r="CO24" s="165" t="str">
        <f>IFERROR(VLOOKUP($B24,RD[[#All],[Date]:[IS19_Inv2_M2]],CO$2,0)/CO$1,"")</f>
        <v/>
      </c>
      <c r="CP24" s="165" t="str">
        <f>IFERROR(VLOOKUP($B24,RD[[#All],[Date]:[IS19_Inv2_M2]],CP$2,0)/CP$1,"")</f>
        <v/>
      </c>
      <c r="CQ24" s="165" t="str">
        <f>IFERROR(VLOOKUP($B24,RD[[#All],[Date]:[IS19_Inv2_M2]],CQ$2,0)/CQ$1,"")</f>
        <v/>
      </c>
      <c r="CR24" s="165" t="str">
        <f>IFERROR(VLOOKUP($B24,RD[[#All],[Date]:[IS19_Inv2_M2]],CR$2,0)/CR$1,"")</f>
        <v/>
      </c>
      <c r="CS24" s="165" t="str">
        <f>IFERROR(VLOOKUP($B24,RD[[#All],[Date]:[IS19_Inv2_M2]],CS$2,0)/CS$1,"")</f>
        <v/>
      </c>
      <c r="CT24" s="165" t="str">
        <f>IFERROR(VLOOKUP($B24,RD[[#All],[Date]:[IS19_Inv2_M2]],CT$2,0)/CT$1,"")</f>
        <v/>
      </c>
      <c r="CU24" s="166" t="str">
        <f>IFERROR(AVERAGEIF(Inv_SY_B[[#This Row],[IS1_Inv1_M1]:[IS19_Inv2_M2]],"&gt;="&amp;0.1,Inv_SY_B[[#This Row],[IS1_Inv1_M1]:[IS19_Inv2_M2]]),"")</f>
        <v/>
      </c>
    </row>
    <row r="25" spans="2:99">
      <c r="B25" s="164">
        <f t="shared" si="65"/>
        <v>45717</v>
      </c>
      <c r="C25" s="165" t="str">
        <f>IFERROR(VLOOKUP($B25,RD[[#All],[Date]:[IS19_Inv2_M2]],C$2,0)/C$1,"")</f>
        <v/>
      </c>
      <c r="D25" s="165" t="str">
        <f>IFERROR(VLOOKUP($B25,RD[[#All],[Date]:[IS19_Inv2_M2]],D$2,0)/D$1,"")</f>
        <v/>
      </c>
      <c r="E25" s="165" t="str">
        <f>IFERROR(VLOOKUP($B25,RD[[#All],[Date]:[IS19_Inv2_M2]],E$2,0)/E$1,"")</f>
        <v/>
      </c>
      <c r="F25" s="165" t="str">
        <f>IFERROR(VLOOKUP($B25,RD[[#All],[Date]:[IS19_Inv2_M2]],F$2,0)/F$1,"")</f>
        <v/>
      </c>
      <c r="G25" s="165" t="str">
        <f>IFERROR(VLOOKUP($B25,RD[[#All],[Date]:[IS19_Inv2_M2]],G$2,0)/G$1,"")</f>
        <v/>
      </c>
      <c r="H25" s="165" t="str">
        <f>IFERROR(VLOOKUP($B25,RD[[#All],[Date]:[IS19_Inv2_M2]],H$2,0)/H$1,"")</f>
        <v/>
      </c>
      <c r="I25" s="165" t="str">
        <f>IFERROR(VLOOKUP($B25,RD[[#All],[Date]:[IS19_Inv2_M2]],I$2,0)/I$1,"")</f>
        <v/>
      </c>
      <c r="J25" s="165" t="str">
        <f>IFERROR(VLOOKUP($B25,RD[[#All],[Date]:[IS19_Inv2_M2]],J$2,0)/J$1,"")</f>
        <v/>
      </c>
      <c r="K25" s="165" t="str">
        <f>IFERROR(VLOOKUP($B25,RD[[#All],[Date]:[IS19_Inv2_M2]],K$2,0)/K$1,"")</f>
        <v/>
      </c>
      <c r="L25" s="165" t="str">
        <f>IFERROR(VLOOKUP($B25,RD[[#All],[Date]:[IS19_Inv2_M2]],L$2,0)/L$1,"")</f>
        <v/>
      </c>
      <c r="M25" s="165" t="str">
        <f>IFERROR(VLOOKUP($B25,RD[[#All],[Date]:[IS19_Inv2_M2]],M$2,0)/M$1,"")</f>
        <v/>
      </c>
      <c r="N25" s="165" t="str">
        <f>IFERROR(VLOOKUP($B25,RD[[#All],[Date]:[IS19_Inv2_M2]],N$2,0)/N$1,"")</f>
        <v/>
      </c>
      <c r="O25" s="165" t="str">
        <f>IFERROR(VLOOKUP($B25,RD[[#All],[Date]:[IS19_Inv2_M2]],O$2,0)/O$1,"")</f>
        <v/>
      </c>
      <c r="P25" s="165" t="str">
        <f>IFERROR(VLOOKUP($B25,RD[[#All],[Date]:[IS19_Inv2_M2]],P$2,0)/P$1,"")</f>
        <v/>
      </c>
      <c r="Q25" s="165" t="str">
        <f>IFERROR(VLOOKUP($B25,RD[[#All],[Date]:[IS19_Inv2_M2]],Q$2,0)/Q$1,"")</f>
        <v/>
      </c>
      <c r="R25" s="165" t="str">
        <f>IFERROR(VLOOKUP($B25,RD[[#All],[Date]:[IS19_Inv2_M2]],R$2,0)/R$1,"")</f>
        <v/>
      </c>
      <c r="S25" s="165" t="str">
        <f>IFERROR(VLOOKUP($B25,RD[[#All],[Date]:[IS19_Inv2_M2]],S$2,0)/S$1,"")</f>
        <v/>
      </c>
      <c r="T25" s="165" t="str">
        <f>IFERROR(VLOOKUP($B25,RD[[#All],[Date]:[IS19_Inv2_M2]],T$2,0)/T$1,"")</f>
        <v/>
      </c>
      <c r="U25" s="165" t="str">
        <f>IFERROR(VLOOKUP($B25,RD[[#All],[Date]:[IS19_Inv2_M2]],U$2,0)/U$1,"")</f>
        <v/>
      </c>
      <c r="V25" s="165" t="str">
        <f>IFERROR(VLOOKUP($B25,RD[[#All],[Date]:[IS19_Inv2_M2]],V$2,0)/V$1,"")</f>
        <v/>
      </c>
      <c r="W25" s="165" t="str">
        <f>IFERROR(VLOOKUP($B25,RD[[#All],[Date]:[IS19_Inv2_M2]],W$2,0)/W$1,"")</f>
        <v/>
      </c>
      <c r="X25" s="165" t="str">
        <f>IFERROR(VLOOKUP($B25,RD[[#All],[Date]:[IS19_Inv2_M2]],X$2,0)/X$1,"")</f>
        <v/>
      </c>
      <c r="Y25" s="165" t="str">
        <f>IFERROR(VLOOKUP($B25,RD[[#All],[Date]:[IS19_Inv2_M2]],Y$2,0)/Y$1,"")</f>
        <v/>
      </c>
      <c r="Z25" s="165" t="str">
        <f>IFERROR(VLOOKUP($B25,RD[[#All],[Date]:[IS19_Inv2_M2]],Z$2,0)/Z$1,"")</f>
        <v/>
      </c>
      <c r="AA25" s="165" t="str">
        <f>IFERROR(VLOOKUP($B25,RD[[#All],[Date]:[IS19_Inv2_M2]],AA$2,0)/AA$1,"")</f>
        <v/>
      </c>
      <c r="AB25" s="165" t="str">
        <f>IFERROR(VLOOKUP($B25,RD[[#All],[Date]:[IS19_Inv2_M2]],AB$2,0)/AB$1,"")</f>
        <v/>
      </c>
      <c r="AC25" s="165" t="str">
        <f>IFERROR(VLOOKUP($B25,RD[[#All],[Date]:[IS19_Inv2_M2]],AC$2,0)/AC$1,"")</f>
        <v/>
      </c>
      <c r="AD25" s="165" t="str">
        <f>IFERROR(VLOOKUP($B25,RD[[#All],[Date]:[IS19_Inv2_M2]],AD$2,0)/AD$1,"")</f>
        <v/>
      </c>
      <c r="AE25" s="165" t="str">
        <f>IFERROR(VLOOKUP($B25,RD[[#All],[Date]:[IS19_Inv2_M2]],AE$2,0)/AE$1,"")</f>
        <v/>
      </c>
      <c r="AF25" s="165" t="str">
        <f>IFERROR(VLOOKUP($B25,RD[[#All],[Date]:[IS19_Inv2_M2]],AF$2,0)/AF$1,"")</f>
        <v/>
      </c>
      <c r="AG25" s="165" t="str">
        <f>IFERROR(VLOOKUP($B25,RD[[#All],[Date]:[IS19_Inv2_M2]],AG$2,0)/AG$1,"")</f>
        <v/>
      </c>
      <c r="AH25" s="165" t="str">
        <f>IFERROR(VLOOKUP($B25,RD[[#All],[Date]:[IS19_Inv2_M2]],AH$2,0)/AH$1,"")</f>
        <v/>
      </c>
      <c r="AI25" s="165" t="str">
        <f>IFERROR(VLOOKUP($B25,RD[[#All],[Date]:[IS19_Inv2_M2]],AI$2,0)/AI$1,"")</f>
        <v/>
      </c>
      <c r="AJ25" s="165" t="str">
        <f>IFERROR(VLOOKUP($B25,RD[[#All],[Date]:[IS19_Inv2_M2]],AJ$2,0)/AJ$1,"")</f>
        <v/>
      </c>
      <c r="AK25" s="165" t="str">
        <f>IFERROR(VLOOKUP($B25,RD[[#All],[Date]:[IS19_Inv2_M2]],AK$2,0)/AK$1,"")</f>
        <v/>
      </c>
      <c r="AL25" s="165" t="str">
        <f>IFERROR(VLOOKUP($B25,RD[[#All],[Date]:[IS19_Inv2_M2]],AL$2,0)/AL$1,"")</f>
        <v/>
      </c>
      <c r="AM25" s="165" t="str">
        <f>IFERROR(VLOOKUP($B25,RD[[#All],[Date]:[IS19_Inv2_M2]],AM$2,0)/AM$1,"")</f>
        <v/>
      </c>
      <c r="AN25" s="165" t="str">
        <f>IFERROR(VLOOKUP($B25,RD[[#All],[Date]:[IS19_Inv2_M2]],AN$2,0)/AN$1,"")</f>
        <v/>
      </c>
      <c r="AO25" s="165" t="str">
        <f>IFERROR(VLOOKUP($B25,RD[[#All],[Date]:[IS19_Inv2_M2]],AO$2,0)/AO$1,"")</f>
        <v/>
      </c>
      <c r="AP25" s="165" t="str">
        <f>IFERROR(VLOOKUP($B25,RD[[#All],[Date]:[IS19_Inv2_M2]],AP$2,0)/AP$1,"")</f>
        <v/>
      </c>
      <c r="AQ25" s="165" t="str">
        <f>IFERROR(VLOOKUP($B25,RD[[#All],[Date]:[IS19_Inv2_M2]],AQ$2,0)/AQ$1,"")</f>
        <v/>
      </c>
      <c r="AR25" s="165" t="str">
        <f>IFERROR(VLOOKUP($B25,RD[[#All],[Date]:[IS19_Inv2_M2]],AR$2,0)/AR$1,"")</f>
        <v/>
      </c>
      <c r="AS25" s="165" t="str">
        <f>IFERROR(VLOOKUP($B25,RD[[#All],[Date]:[IS19_Inv2_M2]],AS$2,0)/AS$1,"")</f>
        <v/>
      </c>
      <c r="AT25" s="165" t="str">
        <f>IFERROR(VLOOKUP($B25,RD[[#All],[Date]:[IS19_Inv2_M2]],AT$2,0)/AT$1,"")</f>
        <v/>
      </c>
      <c r="AU25" s="165" t="str">
        <f>IFERROR(VLOOKUP($B25,RD[[#All],[Date]:[IS19_Inv2_M2]],AU$2,0)/AU$1,"")</f>
        <v/>
      </c>
      <c r="AV25" s="165" t="str">
        <f>IFERROR(VLOOKUP($B25,RD[[#All],[Date]:[IS19_Inv2_M2]],AV$2,0)/AV$1,"")</f>
        <v/>
      </c>
      <c r="AW25" s="165" t="str">
        <f>IFERROR(VLOOKUP($B25,RD[[#All],[Date]:[IS19_Inv2_M2]],AW$2,0)/AW$1,"")</f>
        <v/>
      </c>
      <c r="AX25" s="165" t="str">
        <f>IFERROR(VLOOKUP($B25,RD[[#All],[Date]:[IS19_Inv2_M2]],AX$2,0)/AX$1,"")</f>
        <v/>
      </c>
      <c r="AY25" s="165" t="str">
        <f>IFERROR(VLOOKUP($B25,RD[[#All],[Date]:[IS19_Inv2_M2]],AY$2,0)/AY$1,"")</f>
        <v/>
      </c>
      <c r="AZ25" s="165" t="str">
        <f>IFERROR(VLOOKUP($B25,RD[[#All],[Date]:[IS19_Inv2_M2]],AZ$2,0)/AZ$1,"")</f>
        <v/>
      </c>
      <c r="BA25" s="165" t="str">
        <f>IFERROR(VLOOKUP($B25,RD[[#All],[Date]:[IS19_Inv2_M2]],BA$2,0)/BA$1,"")</f>
        <v/>
      </c>
      <c r="BB25" s="165" t="str">
        <f>IFERROR(VLOOKUP($B25,RD[[#All],[Date]:[IS19_Inv2_M2]],BB$2,0)/BB$1,"")</f>
        <v/>
      </c>
      <c r="BC25" s="165" t="str">
        <f>IFERROR(VLOOKUP($B25,RD[[#All],[Date]:[IS19_Inv2_M2]],BC$2,0)/BC$1,"")</f>
        <v/>
      </c>
      <c r="BD25" s="165" t="str">
        <f>IFERROR(VLOOKUP($B25,RD[[#All],[Date]:[IS19_Inv2_M2]],BD$2,0)/BD$1,"")</f>
        <v/>
      </c>
      <c r="BE25" s="165" t="str">
        <f>IFERROR(VLOOKUP($B25,RD[[#All],[Date]:[IS19_Inv2_M2]],BE$2,0)/BE$1,"")</f>
        <v/>
      </c>
      <c r="BF25" s="165" t="str">
        <f>IFERROR(VLOOKUP($B25,RD[[#All],[Date]:[IS19_Inv2_M2]],BF$2,0)/BF$1,"")</f>
        <v/>
      </c>
      <c r="BG25" s="165" t="str">
        <f>IFERROR(VLOOKUP($B25,RD[[#All],[Date]:[IS19_Inv2_M2]],BG$2,0)/BG$1,"")</f>
        <v/>
      </c>
      <c r="BH25" s="165" t="str">
        <f>IFERROR(VLOOKUP($B25,RD[[#All],[Date]:[IS19_Inv2_M2]],BH$2,0)/BH$1,"")</f>
        <v/>
      </c>
      <c r="BI25" s="165" t="str">
        <f>IFERROR(VLOOKUP($B25,RD[[#All],[Date]:[IS19_Inv2_M2]],BI$2,0)/BI$1,"")</f>
        <v/>
      </c>
      <c r="BJ25" s="165" t="str">
        <f>IFERROR(VLOOKUP($B25,RD[[#All],[Date]:[IS19_Inv2_M2]],BJ$2,0)/BJ$1,"")</f>
        <v/>
      </c>
      <c r="BK25" s="165" t="str">
        <f>IFERROR(VLOOKUP($B25,RD[[#All],[Date]:[IS19_Inv2_M2]],BK$2,0)/BK$1,"")</f>
        <v/>
      </c>
      <c r="BL25" s="165" t="str">
        <f>IFERROR(VLOOKUP($B25,RD[[#All],[Date]:[IS19_Inv2_M2]],BL$2,0)/BL$1,"")</f>
        <v/>
      </c>
      <c r="BM25" s="165" t="str">
        <f>IFERROR(VLOOKUP($B25,RD[[#All],[Date]:[IS19_Inv2_M2]],BM$2,0)/BM$1,"")</f>
        <v/>
      </c>
      <c r="BN25" s="165" t="str">
        <f>IFERROR(VLOOKUP($B25,RD[[#All],[Date]:[IS19_Inv2_M2]],BN$2,0)/BN$1,"")</f>
        <v/>
      </c>
      <c r="BO25" s="165" t="str">
        <f>IFERROR(VLOOKUP($B25,RD[[#All],[Date]:[IS19_Inv2_M2]],BO$2,0)/BO$1,"")</f>
        <v/>
      </c>
      <c r="BP25" s="165" t="str">
        <f>IFERROR(VLOOKUP($B25,RD[[#All],[Date]:[IS19_Inv2_M2]],BP$2,0)/BP$1,"")</f>
        <v/>
      </c>
      <c r="BQ25" s="165" t="str">
        <f>IFERROR(VLOOKUP($B25,RD[[#All],[Date]:[IS19_Inv2_M2]],BQ$2,0)/BQ$1,"")</f>
        <v/>
      </c>
      <c r="BR25" s="165" t="str">
        <f>IFERROR(VLOOKUP($B25,RD[[#All],[Date]:[IS19_Inv2_M2]],BR$2,0)/BR$1,"")</f>
        <v/>
      </c>
      <c r="BS25" s="165" t="str">
        <f>IFERROR(VLOOKUP($B25,RD[[#All],[Date]:[IS19_Inv2_M2]],BS$2,0)/BS$1,"")</f>
        <v/>
      </c>
      <c r="BT25" s="165" t="str">
        <f>IFERROR(VLOOKUP($B25,RD[[#All],[Date]:[IS19_Inv2_M2]],BT$2,0)/BT$1,"")</f>
        <v/>
      </c>
      <c r="BU25" s="165" t="str">
        <f>IFERROR(VLOOKUP($B25,RD[[#All],[Date]:[IS19_Inv2_M2]],BU$2,0)/BU$1,"")</f>
        <v/>
      </c>
      <c r="BV25" s="165" t="str">
        <f>IFERROR(VLOOKUP($B25,RD[[#All],[Date]:[IS19_Inv2_M2]],BV$2,0)/BV$1,"")</f>
        <v/>
      </c>
      <c r="BW25" s="165" t="str">
        <f>IFERROR(VLOOKUP($B25,RD[[#All],[Date]:[IS19_Inv2_M2]],BW$2,0)/BW$1,"")</f>
        <v/>
      </c>
      <c r="BX25" s="165" t="str">
        <f>IFERROR(VLOOKUP($B25,RD[[#All],[Date]:[IS19_Inv2_M2]],BX$2,0)/BX$1,"")</f>
        <v/>
      </c>
      <c r="BY25" s="165" t="str">
        <f>IFERROR(VLOOKUP($B25,RD[[#All],[Date]:[IS19_Inv2_M2]],BY$2,0)/BY$1,"")</f>
        <v/>
      </c>
      <c r="BZ25" s="165" t="str">
        <f>IFERROR(VLOOKUP($B25,RD[[#All],[Date]:[IS19_Inv2_M2]],BZ$2,0)/BZ$1,"")</f>
        <v/>
      </c>
      <c r="CA25" s="165" t="str">
        <f>IFERROR(VLOOKUP($B25,RD[[#All],[Date]:[IS19_Inv2_M2]],CA$2,0)/CA$1,"")</f>
        <v/>
      </c>
      <c r="CB25" s="165" t="str">
        <f>IFERROR(VLOOKUP($B25,RD[[#All],[Date]:[IS19_Inv2_M2]],CB$2,0)/CB$1,"")</f>
        <v/>
      </c>
      <c r="CC25" s="165" t="str">
        <f>IFERROR(VLOOKUP($B25,RD[[#All],[Date]:[IS19_Inv2_M2]],CC$2,0)/CC$1,"")</f>
        <v/>
      </c>
      <c r="CD25" s="165" t="str">
        <f>IFERROR(VLOOKUP($B25,RD[[#All],[Date]:[IS19_Inv2_M2]],CD$2,0)/CD$1,"")</f>
        <v/>
      </c>
      <c r="CE25" s="165" t="str">
        <f>IFERROR(VLOOKUP($B25,RD[[#All],[Date]:[IS19_Inv2_M2]],CE$2,0)/CE$1,"")</f>
        <v/>
      </c>
      <c r="CF25" s="165" t="str">
        <f>IFERROR(VLOOKUP($B25,RD[[#All],[Date]:[IS19_Inv2_M2]],CF$2,0)/CF$1,"")</f>
        <v/>
      </c>
      <c r="CG25" s="165" t="str">
        <f>IFERROR(VLOOKUP($B25,RD[[#All],[Date]:[IS19_Inv2_M2]],CG$2,0)/CG$1,"")</f>
        <v/>
      </c>
      <c r="CH25" s="165" t="str">
        <f>IFERROR(VLOOKUP($B25,RD[[#All],[Date]:[IS19_Inv2_M2]],CH$2,0)/CH$1,"")</f>
        <v/>
      </c>
      <c r="CI25" s="165" t="str">
        <f>IFERROR(VLOOKUP($B25,RD[[#All],[Date]:[IS19_Inv2_M2]],CI$2,0)/CI$1,"")</f>
        <v/>
      </c>
      <c r="CJ25" s="165" t="str">
        <f>IFERROR(VLOOKUP($B25,RD[[#All],[Date]:[IS19_Inv2_M2]],CJ$2,0)/CJ$1,"")</f>
        <v/>
      </c>
      <c r="CK25" s="165" t="str">
        <f>IFERROR(VLOOKUP($B25,RD[[#All],[Date]:[IS19_Inv2_M2]],CK$2,0)/CK$1,"")</f>
        <v/>
      </c>
      <c r="CL25" s="165" t="str">
        <f>IFERROR(VLOOKUP($B25,RD[[#All],[Date]:[IS19_Inv2_M2]],CL$2,0)/CL$1,"")</f>
        <v/>
      </c>
      <c r="CM25" s="165" t="str">
        <f>IFERROR(VLOOKUP($B25,RD[[#All],[Date]:[IS19_Inv2_M2]],CM$2,0)/CM$1,"")</f>
        <v/>
      </c>
      <c r="CN25" s="165" t="str">
        <f>IFERROR(VLOOKUP($B25,RD[[#All],[Date]:[IS19_Inv2_M2]],CN$2,0)/CN$1,"")</f>
        <v/>
      </c>
      <c r="CO25" s="165" t="str">
        <f>IFERROR(VLOOKUP($B25,RD[[#All],[Date]:[IS19_Inv2_M2]],CO$2,0)/CO$1,"")</f>
        <v/>
      </c>
      <c r="CP25" s="165" t="str">
        <f>IFERROR(VLOOKUP($B25,RD[[#All],[Date]:[IS19_Inv2_M2]],CP$2,0)/CP$1,"")</f>
        <v/>
      </c>
      <c r="CQ25" s="165" t="str">
        <f>IFERROR(VLOOKUP($B25,RD[[#All],[Date]:[IS19_Inv2_M2]],CQ$2,0)/CQ$1,"")</f>
        <v/>
      </c>
      <c r="CR25" s="165" t="str">
        <f>IFERROR(VLOOKUP($B25,RD[[#All],[Date]:[IS19_Inv2_M2]],CR$2,0)/CR$1,"")</f>
        <v/>
      </c>
      <c r="CS25" s="165" t="str">
        <f>IFERROR(VLOOKUP($B25,RD[[#All],[Date]:[IS19_Inv2_M2]],CS$2,0)/CS$1,"")</f>
        <v/>
      </c>
      <c r="CT25" s="165" t="str">
        <f>IFERROR(VLOOKUP($B25,RD[[#All],[Date]:[IS19_Inv2_M2]],CT$2,0)/CT$1,"")</f>
        <v/>
      </c>
      <c r="CU25" s="166" t="str">
        <f>IFERROR(AVERAGEIF(Inv_SY_B[[#This Row],[IS1_Inv1_M1]:[IS19_Inv2_M2]],"&gt;="&amp;0.1,Inv_SY_B[[#This Row],[IS1_Inv1_M1]:[IS19_Inv2_M2]]),"")</f>
        <v/>
      </c>
    </row>
    <row r="26" spans="2:99">
      <c r="B26" s="164">
        <f t="shared" si="65"/>
        <v>45718</v>
      </c>
      <c r="C26" s="165" t="str">
        <f>IFERROR(VLOOKUP($B26,RD[[#All],[Date]:[IS19_Inv2_M2]],C$2,0)/C$1,"")</f>
        <v/>
      </c>
      <c r="D26" s="165" t="str">
        <f>IFERROR(VLOOKUP($B26,RD[[#All],[Date]:[IS19_Inv2_M2]],D$2,0)/D$1,"")</f>
        <v/>
      </c>
      <c r="E26" s="165" t="str">
        <f>IFERROR(VLOOKUP($B26,RD[[#All],[Date]:[IS19_Inv2_M2]],E$2,0)/E$1,"")</f>
        <v/>
      </c>
      <c r="F26" s="165" t="str">
        <f>IFERROR(VLOOKUP($B26,RD[[#All],[Date]:[IS19_Inv2_M2]],F$2,0)/F$1,"")</f>
        <v/>
      </c>
      <c r="G26" s="165" t="str">
        <f>IFERROR(VLOOKUP($B26,RD[[#All],[Date]:[IS19_Inv2_M2]],G$2,0)/G$1,"")</f>
        <v/>
      </c>
      <c r="H26" s="165" t="str">
        <f>IFERROR(VLOOKUP($B26,RD[[#All],[Date]:[IS19_Inv2_M2]],H$2,0)/H$1,"")</f>
        <v/>
      </c>
      <c r="I26" s="165" t="str">
        <f>IFERROR(VLOOKUP($B26,RD[[#All],[Date]:[IS19_Inv2_M2]],I$2,0)/I$1,"")</f>
        <v/>
      </c>
      <c r="J26" s="165" t="str">
        <f>IFERROR(VLOOKUP($B26,RD[[#All],[Date]:[IS19_Inv2_M2]],J$2,0)/J$1,"")</f>
        <v/>
      </c>
      <c r="K26" s="165" t="str">
        <f>IFERROR(VLOOKUP($B26,RD[[#All],[Date]:[IS19_Inv2_M2]],K$2,0)/K$1,"")</f>
        <v/>
      </c>
      <c r="L26" s="165" t="str">
        <f>IFERROR(VLOOKUP($B26,RD[[#All],[Date]:[IS19_Inv2_M2]],L$2,0)/L$1,"")</f>
        <v/>
      </c>
      <c r="M26" s="165" t="str">
        <f>IFERROR(VLOOKUP($B26,RD[[#All],[Date]:[IS19_Inv2_M2]],M$2,0)/M$1,"")</f>
        <v/>
      </c>
      <c r="N26" s="165" t="str">
        <f>IFERROR(VLOOKUP($B26,RD[[#All],[Date]:[IS19_Inv2_M2]],N$2,0)/N$1,"")</f>
        <v/>
      </c>
      <c r="O26" s="165" t="str">
        <f>IFERROR(VLOOKUP($B26,RD[[#All],[Date]:[IS19_Inv2_M2]],O$2,0)/O$1,"")</f>
        <v/>
      </c>
      <c r="P26" s="165" t="str">
        <f>IFERROR(VLOOKUP($B26,RD[[#All],[Date]:[IS19_Inv2_M2]],P$2,0)/P$1,"")</f>
        <v/>
      </c>
      <c r="Q26" s="165" t="str">
        <f>IFERROR(VLOOKUP($B26,RD[[#All],[Date]:[IS19_Inv2_M2]],Q$2,0)/Q$1,"")</f>
        <v/>
      </c>
      <c r="R26" s="165" t="str">
        <f>IFERROR(VLOOKUP($B26,RD[[#All],[Date]:[IS19_Inv2_M2]],R$2,0)/R$1,"")</f>
        <v/>
      </c>
      <c r="S26" s="165" t="str">
        <f>IFERROR(VLOOKUP($B26,RD[[#All],[Date]:[IS19_Inv2_M2]],S$2,0)/S$1,"")</f>
        <v/>
      </c>
      <c r="T26" s="165" t="str">
        <f>IFERROR(VLOOKUP($B26,RD[[#All],[Date]:[IS19_Inv2_M2]],T$2,0)/T$1,"")</f>
        <v/>
      </c>
      <c r="U26" s="165" t="str">
        <f>IFERROR(VLOOKUP($B26,RD[[#All],[Date]:[IS19_Inv2_M2]],U$2,0)/U$1,"")</f>
        <v/>
      </c>
      <c r="V26" s="165" t="str">
        <f>IFERROR(VLOOKUP($B26,RD[[#All],[Date]:[IS19_Inv2_M2]],V$2,0)/V$1,"")</f>
        <v/>
      </c>
      <c r="W26" s="165" t="str">
        <f>IFERROR(VLOOKUP($B26,RD[[#All],[Date]:[IS19_Inv2_M2]],W$2,0)/W$1,"")</f>
        <v/>
      </c>
      <c r="X26" s="165" t="str">
        <f>IFERROR(VLOOKUP($B26,RD[[#All],[Date]:[IS19_Inv2_M2]],X$2,0)/X$1,"")</f>
        <v/>
      </c>
      <c r="Y26" s="165" t="str">
        <f>IFERROR(VLOOKUP($B26,RD[[#All],[Date]:[IS19_Inv2_M2]],Y$2,0)/Y$1,"")</f>
        <v/>
      </c>
      <c r="Z26" s="165" t="str">
        <f>IFERROR(VLOOKUP($B26,RD[[#All],[Date]:[IS19_Inv2_M2]],Z$2,0)/Z$1,"")</f>
        <v/>
      </c>
      <c r="AA26" s="165" t="str">
        <f>IFERROR(VLOOKUP($B26,RD[[#All],[Date]:[IS19_Inv2_M2]],AA$2,0)/AA$1,"")</f>
        <v/>
      </c>
      <c r="AB26" s="165" t="str">
        <f>IFERROR(VLOOKUP($B26,RD[[#All],[Date]:[IS19_Inv2_M2]],AB$2,0)/AB$1,"")</f>
        <v/>
      </c>
      <c r="AC26" s="165" t="str">
        <f>IFERROR(VLOOKUP($B26,RD[[#All],[Date]:[IS19_Inv2_M2]],AC$2,0)/AC$1,"")</f>
        <v/>
      </c>
      <c r="AD26" s="165" t="str">
        <f>IFERROR(VLOOKUP($B26,RD[[#All],[Date]:[IS19_Inv2_M2]],AD$2,0)/AD$1,"")</f>
        <v/>
      </c>
      <c r="AE26" s="165" t="str">
        <f>IFERROR(VLOOKUP($B26,RD[[#All],[Date]:[IS19_Inv2_M2]],AE$2,0)/AE$1,"")</f>
        <v/>
      </c>
      <c r="AF26" s="165" t="str">
        <f>IFERROR(VLOOKUP($B26,RD[[#All],[Date]:[IS19_Inv2_M2]],AF$2,0)/AF$1,"")</f>
        <v/>
      </c>
      <c r="AG26" s="165" t="str">
        <f>IFERROR(VLOOKUP($B26,RD[[#All],[Date]:[IS19_Inv2_M2]],AG$2,0)/AG$1,"")</f>
        <v/>
      </c>
      <c r="AH26" s="165" t="str">
        <f>IFERROR(VLOOKUP($B26,RD[[#All],[Date]:[IS19_Inv2_M2]],AH$2,0)/AH$1,"")</f>
        <v/>
      </c>
      <c r="AI26" s="165" t="str">
        <f>IFERROR(VLOOKUP($B26,RD[[#All],[Date]:[IS19_Inv2_M2]],AI$2,0)/AI$1,"")</f>
        <v/>
      </c>
      <c r="AJ26" s="165" t="str">
        <f>IFERROR(VLOOKUP($B26,RD[[#All],[Date]:[IS19_Inv2_M2]],AJ$2,0)/AJ$1,"")</f>
        <v/>
      </c>
      <c r="AK26" s="165" t="str">
        <f>IFERROR(VLOOKUP($B26,RD[[#All],[Date]:[IS19_Inv2_M2]],AK$2,0)/AK$1,"")</f>
        <v/>
      </c>
      <c r="AL26" s="165" t="str">
        <f>IFERROR(VLOOKUP($B26,RD[[#All],[Date]:[IS19_Inv2_M2]],AL$2,0)/AL$1,"")</f>
        <v/>
      </c>
      <c r="AM26" s="165" t="str">
        <f>IFERROR(VLOOKUP($B26,RD[[#All],[Date]:[IS19_Inv2_M2]],AM$2,0)/AM$1,"")</f>
        <v/>
      </c>
      <c r="AN26" s="165" t="str">
        <f>IFERROR(VLOOKUP($B26,RD[[#All],[Date]:[IS19_Inv2_M2]],AN$2,0)/AN$1,"")</f>
        <v/>
      </c>
      <c r="AO26" s="165" t="str">
        <f>IFERROR(VLOOKUP($B26,RD[[#All],[Date]:[IS19_Inv2_M2]],AO$2,0)/AO$1,"")</f>
        <v/>
      </c>
      <c r="AP26" s="165" t="str">
        <f>IFERROR(VLOOKUP($B26,RD[[#All],[Date]:[IS19_Inv2_M2]],AP$2,0)/AP$1,"")</f>
        <v/>
      </c>
      <c r="AQ26" s="165" t="str">
        <f>IFERROR(VLOOKUP($B26,RD[[#All],[Date]:[IS19_Inv2_M2]],AQ$2,0)/AQ$1,"")</f>
        <v/>
      </c>
      <c r="AR26" s="165" t="str">
        <f>IFERROR(VLOOKUP($B26,RD[[#All],[Date]:[IS19_Inv2_M2]],AR$2,0)/AR$1,"")</f>
        <v/>
      </c>
      <c r="AS26" s="165" t="str">
        <f>IFERROR(VLOOKUP($B26,RD[[#All],[Date]:[IS19_Inv2_M2]],AS$2,0)/AS$1,"")</f>
        <v/>
      </c>
      <c r="AT26" s="165" t="str">
        <f>IFERROR(VLOOKUP($B26,RD[[#All],[Date]:[IS19_Inv2_M2]],AT$2,0)/AT$1,"")</f>
        <v/>
      </c>
      <c r="AU26" s="165" t="str">
        <f>IFERROR(VLOOKUP($B26,RD[[#All],[Date]:[IS19_Inv2_M2]],AU$2,0)/AU$1,"")</f>
        <v/>
      </c>
      <c r="AV26" s="165" t="str">
        <f>IFERROR(VLOOKUP($B26,RD[[#All],[Date]:[IS19_Inv2_M2]],AV$2,0)/AV$1,"")</f>
        <v/>
      </c>
      <c r="AW26" s="165" t="str">
        <f>IFERROR(VLOOKUP($B26,RD[[#All],[Date]:[IS19_Inv2_M2]],AW$2,0)/AW$1,"")</f>
        <v/>
      </c>
      <c r="AX26" s="165" t="str">
        <f>IFERROR(VLOOKUP($B26,RD[[#All],[Date]:[IS19_Inv2_M2]],AX$2,0)/AX$1,"")</f>
        <v/>
      </c>
      <c r="AY26" s="165" t="str">
        <f>IFERROR(VLOOKUP($B26,RD[[#All],[Date]:[IS19_Inv2_M2]],AY$2,0)/AY$1,"")</f>
        <v/>
      </c>
      <c r="AZ26" s="165" t="str">
        <f>IFERROR(VLOOKUP($B26,RD[[#All],[Date]:[IS19_Inv2_M2]],AZ$2,0)/AZ$1,"")</f>
        <v/>
      </c>
      <c r="BA26" s="165" t="str">
        <f>IFERROR(VLOOKUP($B26,RD[[#All],[Date]:[IS19_Inv2_M2]],BA$2,0)/BA$1,"")</f>
        <v/>
      </c>
      <c r="BB26" s="165" t="str">
        <f>IFERROR(VLOOKUP($B26,RD[[#All],[Date]:[IS19_Inv2_M2]],BB$2,0)/BB$1,"")</f>
        <v/>
      </c>
      <c r="BC26" s="165" t="str">
        <f>IFERROR(VLOOKUP($B26,RD[[#All],[Date]:[IS19_Inv2_M2]],BC$2,0)/BC$1,"")</f>
        <v/>
      </c>
      <c r="BD26" s="165" t="str">
        <f>IFERROR(VLOOKUP($B26,RD[[#All],[Date]:[IS19_Inv2_M2]],BD$2,0)/BD$1,"")</f>
        <v/>
      </c>
      <c r="BE26" s="165" t="str">
        <f>IFERROR(VLOOKUP($B26,RD[[#All],[Date]:[IS19_Inv2_M2]],BE$2,0)/BE$1,"")</f>
        <v/>
      </c>
      <c r="BF26" s="165" t="str">
        <f>IFERROR(VLOOKUP($B26,RD[[#All],[Date]:[IS19_Inv2_M2]],BF$2,0)/BF$1,"")</f>
        <v/>
      </c>
      <c r="BG26" s="165" t="str">
        <f>IFERROR(VLOOKUP($B26,RD[[#All],[Date]:[IS19_Inv2_M2]],BG$2,0)/BG$1,"")</f>
        <v/>
      </c>
      <c r="BH26" s="165" t="str">
        <f>IFERROR(VLOOKUP($B26,RD[[#All],[Date]:[IS19_Inv2_M2]],BH$2,0)/BH$1,"")</f>
        <v/>
      </c>
      <c r="BI26" s="165" t="str">
        <f>IFERROR(VLOOKUP($B26,RD[[#All],[Date]:[IS19_Inv2_M2]],BI$2,0)/BI$1,"")</f>
        <v/>
      </c>
      <c r="BJ26" s="165" t="str">
        <f>IFERROR(VLOOKUP($B26,RD[[#All],[Date]:[IS19_Inv2_M2]],BJ$2,0)/BJ$1,"")</f>
        <v/>
      </c>
      <c r="BK26" s="165" t="str">
        <f>IFERROR(VLOOKUP($B26,RD[[#All],[Date]:[IS19_Inv2_M2]],BK$2,0)/BK$1,"")</f>
        <v/>
      </c>
      <c r="BL26" s="165" t="str">
        <f>IFERROR(VLOOKUP($B26,RD[[#All],[Date]:[IS19_Inv2_M2]],BL$2,0)/BL$1,"")</f>
        <v/>
      </c>
      <c r="BM26" s="165" t="str">
        <f>IFERROR(VLOOKUP($B26,RD[[#All],[Date]:[IS19_Inv2_M2]],BM$2,0)/BM$1,"")</f>
        <v/>
      </c>
      <c r="BN26" s="165" t="str">
        <f>IFERROR(VLOOKUP($B26,RD[[#All],[Date]:[IS19_Inv2_M2]],BN$2,0)/BN$1,"")</f>
        <v/>
      </c>
      <c r="BO26" s="165" t="str">
        <f>IFERROR(VLOOKUP($B26,RD[[#All],[Date]:[IS19_Inv2_M2]],BO$2,0)/BO$1,"")</f>
        <v/>
      </c>
      <c r="BP26" s="165" t="str">
        <f>IFERROR(VLOOKUP($B26,RD[[#All],[Date]:[IS19_Inv2_M2]],BP$2,0)/BP$1,"")</f>
        <v/>
      </c>
      <c r="BQ26" s="165" t="str">
        <f>IFERROR(VLOOKUP($B26,RD[[#All],[Date]:[IS19_Inv2_M2]],BQ$2,0)/BQ$1,"")</f>
        <v/>
      </c>
      <c r="BR26" s="165" t="str">
        <f>IFERROR(VLOOKUP($B26,RD[[#All],[Date]:[IS19_Inv2_M2]],BR$2,0)/BR$1,"")</f>
        <v/>
      </c>
      <c r="BS26" s="165" t="str">
        <f>IFERROR(VLOOKUP($B26,RD[[#All],[Date]:[IS19_Inv2_M2]],BS$2,0)/BS$1,"")</f>
        <v/>
      </c>
      <c r="BT26" s="165" t="str">
        <f>IFERROR(VLOOKUP($B26,RD[[#All],[Date]:[IS19_Inv2_M2]],BT$2,0)/BT$1,"")</f>
        <v/>
      </c>
      <c r="BU26" s="165" t="str">
        <f>IFERROR(VLOOKUP($B26,RD[[#All],[Date]:[IS19_Inv2_M2]],BU$2,0)/BU$1,"")</f>
        <v/>
      </c>
      <c r="BV26" s="165" t="str">
        <f>IFERROR(VLOOKUP($B26,RD[[#All],[Date]:[IS19_Inv2_M2]],BV$2,0)/BV$1,"")</f>
        <v/>
      </c>
      <c r="BW26" s="165" t="str">
        <f>IFERROR(VLOOKUP($B26,RD[[#All],[Date]:[IS19_Inv2_M2]],BW$2,0)/BW$1,"")</f>
        <v/>
      </c>
      <c r="BX26" s="165" t="str">
        <f>IFERROR(VLOOKUP($B26,RD[[#All],[Date]:[IS19_Inv2_M2]],BX$2,0)/BX$1,"")</f>
        <v/>
      </c>
      <c r="BY26" s="165" t="str">
        <f>IFERROR(VLOOKUP($B26,RD[[#All],[Date]:[IS19_Inv2_M2]],BY$2,0)/BY$1,"")</f>
        <v/>
      </c>
      <c r="BZ26" s="165" t="str">
        <f>IFERROR(VLOOKUP($B26,RD[[#All],[Date]:[IS19_Inv2_M2]],BZ$2,0)/BZ$1,"")</f>
        <v/>
      </c>
      <c r="CA26" s="165" t="str">
        <f>IFERROR(VLOOKUP($B26,RD[[#All],[Date]:[IS19_Inv2_M2]],CA$2,0)/CA$1,"")</f>
        <v/>
      </c>
      <c r="CB26" s="165" t="str">
        <f>IFERROR(VLOOKUP($B26,RD[[#All],[Date]:[IS19_Inv2_M2]],CB$2,0)/CB$1,"")</f>
        <v/>
      </c>
      <c r="CC26" s="165" t="str">
        <f>IFERROR(VLOOKUP($B26,RD[[#All],[Date]:[IS19_Inv2_M2]],CC$2,0)/CC$1,"")</f>
        <v/>
      </c>
      <c r="CD26" s="165" t="str">
        <f>IFERROR(VLOOKUP($B26,RD[[#All],[Date]:[IS19_Inv2_M2]],CD$2,0)/CD$1,"")</f>
        <v/>
      </c>
      <c r="CE26" s="165" t="str">
        <f>IFERROR(VLOOKUP($B26,RD[[#All],[Date]:[IS19_Inv2_M2]],CE$2,0)/CE$1,"")</f>
        <v/>
      </c>
      <c r="CF26" s="165" t="str">
        <f>IFERROR(VLOOKUP($B26,RD[[#All],[Date]:[IS19_Inv2_M2]],CF$2,0)/CF$1,"")</f>
        <v/>
      </c>
      <c r="CG26" s="165" t="str">
        <f>IFERROR(VLOOKUP($B26,RD[[#All],[Date]:[IS19_Inv2_M2]],CG$2,0)/CG$1,"")</f>
        <v/>
      </c>
      <c r="CH26" s="165" t="str">
        <f>IFERROR(VLOOKUP($B26,RD[[#All],[Date]:[IS19_Inv2_M2]],CH$2,0)/CH$1,"")</f>
        <v/>
      </c>
      <c r="CI26" s="165" t="str">
        <f>IFERROR(VLOOKUP($B26,RD[[#All],[Date]:[IS19_Inv2_M2]],CI$2,0)/CI$1,"")</f>
        <v/>
      </c>
      <c r="CJ26" s="165" t="str">
        <f>IFERROR(VLOOKUP($B26,RD[[#All],[Date]:[IS19_Inv2_M2]],CJ$2,0)/CJ$1,"")</f>
        <v/>
      </c>
      <c r="CK26" s="165" t="str">
        <f>IFERROR(VLOOKUP($B26,RD[[#All],[Date]:[IS19_Inv2_M2]],CK$2,0)/CK$1,"")</f>
        <v/>
      </c>
      <c r="CL26" s="165" t="str">
        <f>IFERROR(VLOOKUP($B26,RD[[#All],[Date]:[IS19_Inv2_M2]],CL$2,0)/CL$1,"")</f>
        <v/>
      </c>
      <c r="CM26" s="165" t="str">
        <f>IFERROR(VLOOKUP($B26,RD[[#All],[Date]:[IS19_Inv2_M2]],CM$2,0)/CM$1,"")</f>
        <v/>
      </c>
      <c r="CN26" s="165" t="str">
        <f>IFERROR(VLOOKUP($B26,RD[[#All],[Date]:[IS19_Inv2_M2]],CN$2,0)/CN$1,"")</f>
        <v/>
      </c>
      <c r="CO26" s="165" t="str">
        <f>IFERROR(VLOOKUP($B26,RD[[#All],[Date]:[IS19_Inv2_M2]],CO$2,0)/CO$1,"")</f>
        <v/>
      </c>
      <c r="CP26" s="165" t="str">
        <f>IFERROR(VLOOKUP($B26,RD[[#All],[Date]:[IS19_Inv2_M2]],CP$2,0)/CP$1,"")</f>
        <v/>
      </c>
      <c r="CQ26" s="165" t="str">
        <f>IFERROR(VLOOKUP($B26,RD[[#All],[Date]:[IS19_Inv2_M2]],CQ$2,0)/CQ$1,"")</f>
        <v/>
      </c>
      <c r="CR26" s="165" t="str">
        <f>IFERROR(VLOOKUP($B26,RD[[#All],[Date]:[IS19_Inv2_M2]],CR$2,0)/CR$1,"")</f>
        <v/>
      </c>
      <c r="CS26" s="165" t="str">
        <f>IFERROR(VLOOKUP($B26,RD[[#All],[Date]:[IS19_Inv2_M2]],CS$2,0)/CS$1,"")</f>
        <v/>
      </c>
      <c r="CT26" s="165" t="str">
        <f>IFERROR(VLOOKUP($B26,RD[[#All],[Date]:[IS19_Inv2_M2]],CT$2,0)/CT$1,"")</f>
        <v/>
      </c>
      <c r="CU26" s="166" t="str">
        <f>IFERROR(AVERAGEIF(Inv_SY_B[[#This Row],[IS1_Inv1_M1]:[IS19_Inv2_M2]],"&gt;="&amp;0.1,Inv_SY_B[[#This Row],[IS1_Inv1_M1]:[IS19_Inv2_M2]]),"")</f>
        <v/>
      </c>
    </row>
    <row r="27" spans="2:99">
      <c r="B27" s="164">
        <f t="shared" si="65"/>
        <v>45719</v>
      </c>
      <c r="C27" s="165" t="str">
        <f>IFERROR(VLOOKUP($B27,RD[[#All],[Date]:[IS19_Inv2_M2]],C$2,0)/C$1,"")</f>
        <v/>
      </c>
      <c r="D27" s="165" t="str">
        <f>IFERROR(VLOOKUP($B27,RD[[#All],[Date]:[IS19_Inv2_M2]],D$2,0)/D$1,"")</f>
        <v/>
      </c>
      <c r="E27" s="165" t="str">
        <f>IFERROR(VLOOKUP($B27,RD[[#All],[Date]:[IS19_Inv2_M2]],E$2,0)/E$1,"")</f>
        <v/>
      </c>
      <c r="F27" s="165" t="str">
        <f>IFERROR(VLOOKUP($B27,RD[[#All],[Date]:[IS19_Inv2_M2]],F$2,0)/F$1,"")</f>
        <v/>
      </c>
      <c r="G27" s="165" t="str">
        <f>IFERROR(VLOOKUP($B27,RD[[#All],[Date]:[IS19_Inv2_M2]],G$2,0)/G$1,"")</f>
        <v/>
      </c>
      <c r="H27" s="165" t="str">
        <f>IFERROR(VLOOKUP($B27,RD[[#All],[Date]:[IS19_Inv2_M2]],H$2,0)/H$1,"")</f>
        <v/>
      </c>
      <c r="I27" s="165" t="str">
        <f>IFERROR(VLOOKUP($B27,RD[[#All],[Date]:[IS19_Inv2_M2]],I$2,0)/I$1,"")</f>
        <v/>
      </c>
      <c r="J27" s="165" t="str">
        <f>IFERROR(VLOOKUP($B27,RD[[#All],[Date]:[IS19_Inv2_M2]],J$2,0)/J$1,"")</f>
        <v/>
      </c>
      <c r="K27" s="165" t="str">
        <f>IFERROR(VLOOKUP($B27,RD[[#All],[Date]:[IS19_Inv2_M2]],K$2,0)/K$1,"")</f>
        <v/>
      </c>
      <c r="L27" s="165" t="str">
        <f>IFERROR(VLOOKUP($B27,RD[[#All],[Date]:[IS19_Inv2_M2]],L$2,0)/L$1,"")</f>
        <v/>
      </c>
      <c r="M27" s="165" t="str">
        <f>IFERROR(VLOOKUP($B27,RD[[#All],[Date]:[IS19_Inv2_M2]],M$2,0)/M$1,"")</f>
        <v/>
      </c>
      <c r="N27" s="165" t="str">
        <f>IFERROR(VLOOKUP($B27,RD[[#All],[Date]:[IS19_Inv2_M2]],N$2,0)/N$1,"")</f>
        <v/>
      </c>
      <c r="O27" s="165" t="str">
        <f>IFERROR(VLOOKUP($B27,RD[[#All],[Date]:[IS19_Inv2_M2]],O$2,0)/O$1,"")</f>
        <v/>
      </c>
      <c r="P27" s="165" t="str">
        <f>IFERROR(VLOOKUP($B27,RD[[#All],[Date]:[IS19_Inv2_M2]],P$2,0)/P$1,"")</f>
        <v/>
      </c>
      <c r="Q27" s="165" t="str">
        <f>IFERROR(VLOOKUP($B27,RD[[#All],[Date]:[IS19_Inv2_M2]],Q$2,0)/Q$1,"")</f>
        <v/>
      </c>
      <c r="R27" s="165" t="str">
        <f>IFERROR(VLOOKUP($B27,RD[[#All],[Date]:[IS19_Inv2_M2]],R$2,0)/R$1,"")</f>
        <v/>
      </c>
      <c r="S27" s="165" t="str">
        <f>IFERROR(VLOOKUP($B27,RD[[#All],[Date]:[IS19_Inv2_M2]],S$2,0)/S$1,"")</f>
        <v/>
      </c>
      <c r="T27" s="165" t="str">
        <f>IFERROR(VLOOKUP($B27,RD[[#All],[Date]:[IS19_Inv2_M2]],T$2,0)/T$1,"")</f>
        <v/>
      </c>
      <c r="U27" s="165" t="str">
        <f>IFERROR(VLOOKUP($B27,RD[[#All],[Date]:[IS19_Inv2_M2]],U$2,0)/U$1,"")</f>
        <v/>
      </c>
      <c r="V27" s="165" t="str">
        <f>IFERROR(VLOOKUP($B27,RD[[#All],[Date]:[IS19_Inv2_M2]],V$2,0)/V$1,"")</f>
        <v/>
      </c>
      <c r="W27" s="165" t="str">
        <f>IFERROR(VLOOKUP($B27,RD[[#All],[Date]:[IS19_Inv2_M2]],W$2,0)/W$1,"")</f>
        <v/>
      </c>
      <c r="X27" s="165" t="str">
        <f>IFERROR(VLOOKUP($B27,RD[[#All],[Date]:[IS19_Inv2_M2]],X$2,0)/X$1,"")</f>
        <v/>
      </c>
      <c r="Y27" s="165" t="str">
        <f>IFERROR(VLOOKUP($B27,RD[[#All],[Date]:[IS19_Inv2_M2]],Y$2,0)/Y$1,"")</f>
        <v/>
      </c>
      <c r="Z27" s="165" t="str">
        <f>IFERROR(VLOOKUP($B27,RD[[#All],[Date]:[IS19_Inv2_M2]],Z$2,0)/Z$1,"")</f>
        <v/>
      </c>
      <c r="AA27" s="165" t="str">
        <f>IFERROR(VLOOKUP($B27,RD[[#All],[Date]:[IS19_Inv2_M2]],AA$2,0)/AA$1,"")</f>
        <v/>
      </c>
      <c r="AB27" s="165" t="str">
        <f>IFERROR(VLOOKUP($B27,RD[[#All],[Date]:[IS19_Inv2_M2]],AB$2,0)/AB$1,"")</f>
        <v/>
      </c>
      <c r="AC27" s="165" t="str">
        <f>IFERROR(VLOOKUP($B27,RD[[#All],[Date]:[IS19_Inv2_M2]],AC$2,0)/AC$1,"")</f>
        <v/>
      </c>
      <c r="AD27" s="165" t="str">
        <f>IFERROR(VLOOKUP($B27,RD[[#All],[Date]:[IS19_Inv2_M2]],AD$2,0)/AD$1,"")</f>
        <v/>
      </c>
      <c r="AE27" s="165" t="str">
        <f>IFERROR(VLOOKUP($B27,RD[[#All],[Date]:[IS19_Inv2_M2]],AE$2,0)/AE$1,"")</f>
        <v/>
      </c>
      <c r="AF27" s="165" t="str">
        <f>IFERROR(VLOOKUP($B27,RD[[#All],[Date]:[IS19_Inv2_M2]],AF$2,0)/AF$1,"")</f>
        <v/>
      </c>
      <c r="AG27" s="165" t="str">
        <f>IFERROR(VLOOKUP($B27,RD[[#All],[Date]:[IS19_Inv2_M2]],AG$2,0)/AG$1,"")</f>
        <v/>
      </c>
      <c r="AH27" s="165" t="str">
        <f>IFERROR(VLOOKUP($B27,RD[[#All],[Date]:[IS19_Inv2_M2]],AH$2,0)/AH$1,"")</f>
        <v/>
      </c>
      <c r="AI27" s="165" t="str">
        <f>IFERROR(VLOOKUP($B27,RD[[#All],[Date]:[IS19_Inv2_M2]],AI$2,0)/AI$1,"")</f>
        <v/>
      </c>
      <c r="AJ27" s="165" t="str">
        <f>IFERROR(VLOOKUP($B27,RD[[#All],[Date]:[IS19_Inv2_M2]],AJ$2,0)/AJ$1,"")</f>
        <v/>
      </c>
      <c r="AK27" s="165" t="str">
        <f>IFERROR(VLOOKUP($B27,RD[[#All],[Date]:[IS19_Inv2_M2]],AK$2,0)/AK$1,"")</f>
        <v/>
      </c>
      <c r="AL27" s="165" t="str">
        <f>IFERROR(VLOOKUP($B27,RD[[#All],[Date]:[IS19_Inv2_M2]],AL$2,0)/AL$1,"")</f>
        <v/>
      </c>
      <c r="AM27" s="165" t="str">
        <f>IFERROR(VLOOKUP($B27,RD[[#All],[Date]:[IS19_Inv2_M2]],AM$2,0)/AM$1,"")</f>
        <v/>
      </c>
      <c r="AN27" s="165" t="str">
        <f>IFERROR(VLOOKUP($B27,RD[[#All],[Date]:[IS19_Inv2_M2]],AN$2,0)/AN$1,"")</f>
        <v/>
      </c>
      <c r="AO27" s="165" t="str">
        <f>IFERROR(VLOOKUP($B27,RD[[#All],[Date]:[IS19_Inv2_M2]],AO$2,0)/AO$1,"")</f>
        <v/>
      </c>
      <c r="AP27" s="165" t="str">
        <f>IFERROR(VLOOKUP($B27,RD[[#All],[Date]:[IS19_Inv2_M2]],AP$2,0)/AP$1,"")</f>
        <v/>
      </c>
      <c r="AQ27" s="165" t="str">
        <f>IFERROR(VLOOKUP($B27,RD[[#All],[Date]:[IS19_Inv2_M2]],AQ$2,0)/AQ$1,"")</f>
        <v/>
      </c>
      <c r="AR27" s="165" t="str">
        <f>IFERROR(VLOOKUP($B27,RD[[#All],[Date]:[IS19_Inv2_M2]],AR$2,0)/AR$1,"")</f>
        <v/>
      </c>
      <c r="AS27" s="165" t="str">
        <f>IFERROR(VLOOKUP($B27,RD[[#All],[Date]:[IS19_Inv2_M2]],AS$2,0)/AS$1,"")</f>
        <v/>
      </c>
      <c r="AT27" s="165" t="str">
        <f>IFERROR(VLOOKUP($B27,RD[[#All],[Date]:[IS19_Inv2_M2]],AT$2,0)/AT$1,"")</f>
        <v/>
      </c>
      <c r="AU27" s="165" t="str">
        <f>IFERROR(VLOOKUP($B27,RD[[#All],[Date]:[IS19_Inv2_M2]],AU$2,0)/AU$1,"")</f>
        <v/>
      </c>
      <c r="AV27" s="165" t="str">
        <f>IFERROR(VLOOKUP($B27,RD[[#All],[Date]:[IS19_Inv2_M2]],AV$2,0)/AV$1,"")</f>
        <v/>
      </c>
      <c r="AW27" s="165" t="str">
        <f>IFERROR(VLOOKUP($B27,RD[[#All],[Date]:[IS19_Inv2_M2]],AW$2,0)/AW$1,"")</f>
        <v/>
      </c>
      <c r="AX27" s="165" t="str">
        <f>IFERROR(VLOOKUP($B27,RD[[#All],[Date]:[IS19_Inv2_M2]],AX$2,0)/AX$1,"")</f>
        <v/>
      </c>
      <c r="AY27" s="165" t="str">
        <f>IFERROR(VLOOKUP($B27,RD[[#All],[Date]:[IS19_Inv2_M2]],AY$2,0)/AY$1,"")</f>
        <v/>
      </c>
      <c r="AZ27" s="165" t="str">
        <f>IFERROR(VLOOKUP($B27,RD[[#All],[Date]:[IS19_Inv2_M2]],AZ$2,0)/AZ$1,"")</f>
        <v/>
      </c>
      <c r="BA27" s="165" t="str">
        <f>IFERROR(VLOOKUP($B27,RD[[#All],[Date]:[IS19_Inv2_M2]],BA$2,0)/BA$1,"")</f>
        <v/>
      </c>
      <c r="BB27" s="165" t="str">
        <f>IFERROR(VLOOKUP($B27,RD[[#All],[Date]:[IS19_Inv2_M2]],BB$2,0)/BB$1,"")</f>
        <v/>
      </c>
      <c r="BC27" s="165" t="str">
        <f>IFERROR(VLOOKUP($B27,RD[[#All],[Date]:[IS19_Inv2_M2]],BC$2,0)/BC$1,"")</f>
        <v/>
      </c>
      <c r="BD27" s="165" t="str">
        <f>IFERROR(VLOOKUP($B27,RD[[#All],[Date]:[IS19_Inv2_M2]],BD$2,0)/BD$1,"")</f>
        <v/>
      </c>
      <c r="BE27" s="165" t="str">
        <f>IFERROR(VLOOKUP($B27,RD[[#All],[Date]:[IS19_Inv2_M2]],BE$2,0)/BE$1,"")</f>
        <v/>
      </c>
      <c r="BF27" s="165" t="str">
        <f>IFERROR(VLOOKUP($B27,RD[[#All],[Date]:[IS19_Inv2_M2]],BF$2,0)/BF$1,"")</f>
        <v/>
      </c>
      <c r="BG27" s="165" t="str">
        <f>IFERROR(VLOOKUP($B27,RD[[#All],[Date]:[IS19_Inv2_M2]],BG$2,0)/BG$1,"")</f>
        <v/>
      </c>
      <c r="BH27" s="165" t="str">
        <f>IFERROR(VLOOKUP($B27,RD[[#All],[Date]:[IS19_Inv2_M2]],BH$2,0)/BH$1,"")</f>
        <v/>
      </c>
      <c r="BI27" s="165" t="str">
        <f>IFERROR(VLOOKUP($B27,RD[[#All],[Date]:[IS19_Inv2_M2]],BI$2,0)/BI$1,"")</f>
        <v/>
      </c>
      <c r="BJ27" s="165" t="str">
        <f>IFERROR(VLOOKUP($B27,RD[[#All],[Date]:[IS19_Inv2_M2]],BJ$2,0)/BJ$1,"")</f>
        <v/>
      </c>
      <c r="BK27" s="165" t="str">
        <f>IFERROR(VLOOKUP($B27,RD[[#All],[Date]:[IS19_Inv2_M2]],BK$2,0)/BK$1,"")</f>
        <v/>
      </c>
      <c r="BL27" s="165" t="str">
        <f>IFERROR(VLOOKUP($B27,RD[[#All],[Date]:[IS19_Inv2_M2]],BL$2,0)/BL$1,"")</f>
        <v/>
      </c>
      <c r="BM27" s="165" t="str">
        <f>IFERROR(VLOOKUP($B27,RD[[#All],[Date]:[IS19_Inv2_M2]],BM$2,0)/BM$1,"")</f>
        <v/>
      </c>
      <c r="BN27" s="165" t="str">
        <f>IFERROR(VLOOKUP($B27,RD[[#All],[Date]:[IS19_Inv2_M2]],BN$2,0)/BN$1,"")</f>
        <v/>
      </c>
      <c r="BO27" s="165" t="str">
        <f>IFERROR(VLOOKUP($B27,RD[[#All],[Date]:[IS19_Inv2_M2]],BO$2,0)/BO$1,"")</f>
        <v/>
      </c>
      <c r="BP27" s="165" t="str">
        <f>IFERROR(VLOOKUP($B27,RD[[#All],[Date]:[IS19_Inv2_M2]],BP$2,0)/BP$1,"")</f>
        <v/>
      </c>
      <c r="BQ27" s="165" t="str">
        <f>IFERROR(VLOOKUP($B27,RD[[#All],[Date]:[IS19_Inv2_M2]],BQ$2,0)/BQ$1,"")</f>
        <v/>
      </c>
      <c r="BR27" s="165" t="str">
        <f>IFERROR(VLOOKUP($B27,RD[[#All],[Date]:[IS19_Inv2_M2]],BR$2,0)/BR$1,"")</f>
        <v/>
      </c>
      <c r="BS27" s="165" t="str">
        <f>IFERROR(VLOOKUP($B27,RD[[#All],[Date]:[IS19_Inv2_M2]],BS$2,0)/BS$1,"")</f>
        <v/>
      </c>
      <c r="BT27" s="165" t="str">
        <f>IFERROR(VLOOKUP($B27,RD[[#All],[Date]:[IS19_Inv2_M2]],BT$2,0)/BT$1,"")</f>
        <v/>
      </c>
      <c r="BU27" s="165" t="str">
        <f>IFERROR(VLOOKUP($B27,RD[[#All],[Date]:[IS19_Inv2_M2]],BU$2,0)/BU$1,"")</f>
        <v/>
      </c>
      <c r="BV27" s="165" t="str">
        <f>IFERROR(VLOOKUP($B27,RD[[#All],[Date]:[IS19_Inv2_M2]],BV$2,0)/BV$1,"")</f>
        <v/>
      </c>
      <c r="BW27" s="165" t="str">
        <f>IFERROR(VLOOKUP($B27,RD[[#All],[Date]:[IS19_Inv2_M2]],BW$2,0)/BW$1,"")</f>
        <v/>
      </c>
      <c r="BX27" s="165" t="str">
        <f>IFERROR(VLOOKUP($B27,RD[[#All],[Date]:[IS19_Inv2_M2]],BX$2,0)/BX$1,"")</f>
        <v/>
      </c>
      <c r="BY27" s="165" t="str">
        <f>IFERROR(VLOOKUP($B27,RD[[#All],[Date]:[IS19_Inv2_M2]],BY$2,0)/BY$1,"")</f>
        <v/>
      </c>
      <c r="BZ27" s="165" t="str">
        <f>IFERROR(VLOOKUP($B27,RD[[#All],[Date]:[IS19_Inv2_M2]],BZ$2,0)/BZ$1,"")</f>
        <v/>
      </c>
      <c r="CA27" s="165" t="str">
        <f>IFERROR(VLOOKUP($B27,RD[[#All],[Date]:[IS19_Inv2_M2]],CA$2,0)/CA$1,"")</f>
        <v/>
      </c>
      <c r="CB27" s="165" t="str">
        <f>IFERROR(VLOOKUP($B27,RD[[#All],[Date]:[IS19_Inv2_M2]],CB$2,0)/CB$1,"")</f>
        <v/>
      </c>
      <c r="CC27" s="165" t="str">
        <f>IFERROR(VLOOKUP($B27,RD[[#All],[Date]:[IS19_Inv2_M2]],CC$2,0)/CC$1,"")</f>
        <v/>
      </c>
      <c r="CD27" s="165" t="str">
        <f>IFERROR(VLOOKUP($B27,RD[[#All],[Date]:[IS19_Inv2_M2]],CD$2,0)/CD$1,"")</f>
        <v/>
      </c>
      <c r="CE27" s="165" t="str">
        <f>IFERROR(VLOOKUP($B27,RD[[#All],[Date]:[IS19_Inv2_M2]],CE$2,0)/CE$1,"")</f>
        <v/>
      </c>
      <c r="CF27" s="165" t="str">
        <f>IFERROR(VLOOKUP($B27,RD[[#All],[Date]:[IS19_Inv2_M2]],CF$2,0)/CF$1,"")</f>
        <v/>
      </c>
      <c r="CG27" s="165" t="str">
        <f>IFERROR(VLOOKUP($B27,RD[[#All],[Date]:[IS19_Inv2_M2]],CG$2,0)/CG$1,"")</f>
        <v/>
      </c>
      <c r="CH27" s="165" t="str">
        <f>IFERROR(VLOOKUP($B27,RD[[#All],[Date]:[IS19_Inv2_M2]],CH$2,0)/CH$1,"")</f>
        <v/>
      </c>
      <c r="CI27" s="165" t="str">
        <f>IFERROR(VLOOKUP($B27,RD[[#All],[Date]:[IS19_Inv2_M2]],CI$2,0)/CI$1,"")</f>
        <v/>
      </c>
      <c r="CJ27" s="165" t="str">
        <f>IFERROR(VLOOKUP($B27,RD[[#All],[Date]:[IS19_Inv2_M2]],CJ$2,0)/CJ$1,"")</f>
        <v/>
      </c>
      <c r="CK27" s="165" t="str">
        <f>IFERROR(VLOOKUP($B27,RD[[#All],[Date]:[IS19_Inv2_M2]],CK$2,0)/CK$1,"")</f>
        <v/>
      </c>
      <c r="CL27" s="165" t="str">
        <f>IFERROR(VLOOKUP($B27,RD[[#All],[Date]:[IS19_Inv2_M2]],CL$2,0)/CL$1,"")</f>
        <v/>
      </c>
      <c r="CM27" s="165" t="str">
        <f>IFERROR(VLOOKUP($B27,RD[[#All],[Date]:[IS19_Inv2_M2]],CM$2,0)/CM$1,"")</f>
        <v/>
      </c>
      <c r="CN27" s="165" t="str">
        <f>IFERROR(VLOOKUP($B27,RD[[#All],[Date]:[IS19_Inv2_M2]],CN$2,0)/CN$1,"")</f>
        <v/>
      </c>
      <c r="CO27" s="165" t="str">
        <f>IFERROR(VLOOKUP($B27,RD[[#All],[Date]:[IS19_Inv2_M2]],CO$2,0)/CO$1,"")</f>
        <v/>
      </c>
      <c r="CP27" s="165" t="str">
        <f>IFERROR(VLOOKUP($B27,RD[[#All],[Date]:[IS19_Inv2_M2]],CP$2,0)/CP$1,"")</f>
        <v/>
      </c>
      <c r="CQ27" s="165" t="str">
        <f>IFERROR(VLOOKUP($B27,RD[[#All],[Date]:[IS19_Inv2_M2]],CQ$2,0)/CQ$1,"")</f>
        <v/>
      </c>
      <c r="CR27" s="165" t="str">
        <f>IFERROR(VLOOKUP($B27,RD[[#All],[Date]:[IS19_Inv2_M2]],CR$2,0)/CR$1,"")</f>
        <v/>
      </c>
      <c r="CS27" s="165" t="str">
        <f>IFERROR(VLOOKUP($B27,RD[[#All],[Date]:[IS19_Inv2_M2]],CS$2,0)/CS$1,"")</f>
        <v/>
      </c>
      <c r="CT27" s="165" t="str">
        <f>IFERROR(VLOOKUP($B27,RD[[#All],[Date]:[IS19_Inv2_M2]],CT$2,0)/CT$1,"")</f>
        <v/>
      </c>
      <c r="CU27" s="166" t="str">
        <f>IFERROR(AVERAGEIF(Inv_SY_B[[#This Row],[IS1_Inv1_M1]:[IS19_Inv2_M2]],"&gt;="&amp;0.1,Inv_SY_B[[#This Row],[IS1_Inv1_M1]:[IS19_Inv2_M2]]),"")</f>
        <v/>
      </c>
    </row>
    <row r="28" spans="2:99">
      <c r="B28" s="164">
        <f t="shared" si="65"/>
        <v>45720</v>
      </c>
      <c r="C28" s="165" t="str">
        <f>IFERROR(VLOOKUP($B28,RD[[#All],[Date]:[IS19_Inv2_M2]],C$2,0)/C$1,"")</f>
        <v/>
      </c>
      <c r="D28" s="165" t="str">
        <f>IFERROR(VLOOKUP($B28,RD[[#All],[Date]:[IS19_Inv2_M2]],D$2,0)/D$1,"")</f>
        <v/>
      </c>
      <c r="E28" s="165" t="str">
        <f>IFERROR(VLOOKUP($B28,RD[[#All],[Date]:[IS19_Inv2_M2]],E$2,0)/E$1,"")</f>
        <v/>
      </c>
      <c r="F28" s="165" t="str">
        <f>IFERROR(VLOOKUP($B28,RD[[#All],[Date]:[IS19_Inv2_M2]],F$2,0)/F$1,"")</f>
        <v/>
      </c>
      <c r="G28" s="165" t="str">
        <f>IFERROR(VLOOKUP($B28,RD[[#All],[Date]:[IS19_Inv2_M2]],G$2,0)/G$1,"")</f>
        <v/>
      </c>
      <c r="H28" s="165" t="str">
        <f>IFERROR(VLOOKUP($B28,RD[[#All],[Date]:[IS19_Inv2_M2]],H$2,0)/H$1,"")</f>
        <v/>
      </c>
      <c r="I28" s="165" t="str">
        <f>IFERROR(VLOOKUP($B28,RD[[#All],[Date]:[IS19_Inv2_M2]],I$2,0)/I$1,"")</f>
        <v/>
      </c>
      <c r="J28" s="165" t="str">
        <f>IFERROR(VLOOKUP($B28,RD[[#All],[Date]:[IS19_Inv2_M2]],J$2,0)/J$1,"")</f>
        <v/>
      </c>
      <c r="K28" s="165" t="str">
        <f>IFERROR(VLOOKUP($B28,RD[[#All],[Date]:[IS19_Inv2_M2]],K$2,0)/K$1,"")</f>
        <v/>
      </c>
      <c r="L28" s="165" t="str">
        <f>IFERROR(VLOOKUP($B28,RD[[#All],[Date]:[IS19_Inv2_M2]],L$2,0)/L$1,"")</f>
        <v/>
      </c>
      <c r="M28" s="165" t="str">
        <f>IFERROR(VLOOKUP($B28,RD[[#All],[Date]:[IS19_Inv2_M2]],M$2,0)/M$1,"")</f>
        <v/>
      </c>
      <c r="N28" s="165" t="str">
        <f>IFERROR(VLOOKUP($B28,RD[[#All],[Date]:[IS19_Inv2_M2]],N$2,0)/N$1,"")</f>
        <v/>
      </c>
      <c r="O28" s="165" t="str">
        <f>IFERROR(VLOOKUP($B28,RD[[#All],[Date]:[IS19_Inv2_M2]],O$2,0)/O$1,"")</f>
        <v/>
      </c>
      <c r="P28" s="165" t="str">
        <f>IFERROR(VLOOKUP($B28,RD[[#All],[Date]:[IS19_Inv2_M2]],P$2,0)/P$1,"")</f>
        <v/>
      </c>
      <c r="Q28" s="165" t="str">
        <f>IFERROR(VLOOKUP($B28,RD[[#All],[Date]:[IS19_Inv2_M2]],Q$2,0)/Q$1,"")</f>
        <v/>
      </c>
      <c r="R28" s="165" t="str">
        <f>IFERROR(VLOOKUP($B28,RD[[#All],[Date]:[IS19_Inv2_M2]],R$2,0)/R$1,"")</f>
        <v/>
      </c>
      <c r="S28" s="165" t="str">
        <f>IFERROR(VLOOKUP($B28,RD[[#All],[Date]:[IS19_Inv2_M2]],S$2,0)/S$1,"")</f>
        <v/>
      </c>
      <c r="T28" s="165" t="str">
        <f>IFERROR(VLOOKUP($B28,RD[[#All],[Date]:[IS19_Inv2_M2]],T$2,0)/T$1,"")</f>
        <v/>
      </c>
      <c r="U28" s="165" t="str">
        <f>IFERROR(VLOOKUP($B28,RD[[#All],[Date]:[IS19_Inv2_M2]],U$2,0)/U$1,"")</f>
        <v/>
      </c>
      <c r="V28" s="165" t="str">
        <f>IFERROR(VLOOKUP($B28,RD[[#All],[Date]:[IS19_Inv2_M2]],V$2,0)/V$1,"")</f>
        <v/>
      </c>
      <c r="W28" s="165" t="str">
        <f>IFERROR(VLOOKUP($B28,RD[[#All],[Date]:[IS19_Inv2_M2]],W$2,0)/W$1,"")</f>
        <v/>
      </c>
      <c r="X28" s="165" t="str">
        <f>IFERROR(VLOOKUP($B28,RD[[#All],[Date]:[IS19_Inv2_M2]],X$2,0)/X$1,"")</f>
        <v/>
      </c>
      <c r="Y28" s="165" t="str">
        <f>IFERROR(VLOOKUP($B28,RD[[#All],[Date]:[IS19_Inv2_M2]],Y$2,0)/Y$1,"")</f>
        <v/>
      </c>
      <c r="Z28" s="165" t="str">
        <f>IFERROR(VLOOKUP($B28,RD[[#All],[Date]:[IS19_Inv2_M2]],Z$2,0)/Z$1,"")</f>
        <v/>
      </c>
      <c r="AA28" s="165" t="str">
        <f>IFERROR(VLOOKUP($B28,RD[[#All],[Date]:[IS19_Inv2_M2]],AA$2,0)/AA$1,"")</f>
        <v/>
      </c>
      <c r="AB28" s="165" t="str">
        <f>IFERROR(VLOOKUP($B28,RD[[#All],[Date]:[IS19_Inv2_M2]],AB$2,0)/AB$1,"")</f>
        <v/>
      </c>
      <c r="AC28" s="165" t="str">
        <f>IFERROR(VLOOKUP($B28,RD[[#All],[Date]:[IS19_Inv2_M2]],AC$2,0)/AC$1,"")</f>
        <v/>
      </c>
      <c r="AD28" s="165" t="str">
        <f>IFERROR(VLOOKUP($B28,RD[[#All],[Date]:[IS19_Inv2_M2]],AD$2,0)/AD$1,"")</f>
        <v/>
      </c>
      <c r="AE28" s="165" t="str">
        <f>IFERROR(VLOOKUP($B28,RD[[#All],[Date]:[IS19_Inv2_M2]],AE$2,0)/AE$1,"")</f>
        <v/>
      </c>
      <c r="AF28" s="165" t="str">
        <f>IFERROR(VLOOKUP($B28,RD[[#All],[Date]:[IS19_Inv2_M2]],AF$2,0)/AF$1,"")</f>
        <v/>
      </c>
      <c r="AG28" s="165" t="str">
        <f>IFERROR(VLOOKUP($B28,RD[[#All],[Date]:[IS19_Inv2_M2]],AG$2,0)/AG$1,"")</f>
        <v/>
      </c>
      <c r="AH28" s="165" t="str">
        <f>IFERROR(VLOOKUP($B28,RD[[#All],[Date]:[IS19_Inv2_M2]],AH$2,0)/AH$1,"")</f>
        <v/>
      </c>
      <c r="AI28" s="165" t="str">
        <f>IFERROR(VLOOKUP($B28,RD[[#All],[Date]:[IS19_Inv2_M2]],AI$2,0)/AI$1,"")</f>
        <v/>
      </c>
      <c r="AJ28" s="165" t="str">
        <f>IFERROR(VLOOKUP($B28,RD[[#All],[Date]:[IS19_Inv2_M2]],AJ$2,0)/AJ$1,"")</f>
        <v/>
      </c>
      <c r="AK28" s="165" t="str">
        <f>IFERROR(VLOOKUP($B28,RD[[#All],[Date]:[IS19_Inv2_M2]],AK$2,0)/AK$1,"")</f>
        <v/>
      </c>
      <c r="AL28" s="165" t="str">
        <f>IFERROR(VLOOKUP($B28,RD[[#All],[Date]:[IS19_Inv2_M2]],AL$2,0)/AL$1,"")</f>
        <v/>
      </c>
      <c r="AM28" s="165" t="str">
        <f>IFERROR(VLOOKUP($B28,RD[[#All],[Date]:[IS19_Inv2_M2]],AM$2,0)/AM$1,"")</f>
        <v/>
      </c>
      <c r="AN28" s="165" t="str">
        <f>IFERROR(VLOOKUP($B28,RD[[#All],[Date]:[IS19_Inv2_M2]],AN$2,0)/AN$1,"")</f>
        <v/>
      </c>
      <c r="AO28" s="165" t="str">
        <f>IFERROR(VLOOKUP($B28,RD[[#All],[Date]:[IS19_Inv2_M2]],AO$2,0)/AO$1,"")</f>
        <v/>
      </c>
      <c r="AP28" s="165" t="str">
        <f>IFERROR(VLOOKUP($B28,RD[[#All],[Date]:[IS19_Inv2_M2]],AP$2,0)/AP$1,"")</f>
        <v/>
      </c>
      <c r="AQ28" s="165" t="str">
        <f>IFERROR(VLOOKUP($B28,RD[[#All],[Date]:[IS19_Inv2_M2]],AQ$2,0)/AQ$1,"")</f>
        <v/>
      </c>
      <c r="AR28" s="165" t="str">
        <f>IFERROR(VLOOKUP($B28,RD[[#All],[Date]:[IS19_Inv2_M2]],AR$2,0)/AR$1,"")</f>
        <v/>
      </c>
      <c r="AS28" s="165" t="str">
        <f>IFERROR(VLOOKUP($B28,RD[[#All],[Date]:[IS19_Inv2_M2]],AS$2,0)/AS$1,"")</f>
        <v/>
      </c>
      <c r="AT28" s="165" t="str">
        <f>IFERROR(VLOOKUP($B28,RD[[#All],[Date]:[IS19_Inv2_M2]],AT$2,0)/AT$1,"")</f>
        <v/>
      </c>
      <c r="AU28" s="165" t="str">
        <f>IFERROR(VLOOKUP($B28,RD[[#All],[Date]:[IS19_Inv2_M2]],AU$2,0)/AU$1,"")</f>
        <v/>
      </c>
      <c r="AV28" s="165" t="str">
        <f>IFERROR(VLOOKUP($B28,RD[[#All],[Date]:[IS19_Inv2_M2]],AV$2,0)/AV$1,"")</f>
        <v/>
      </c>
      <c r="AW28" s="165" t="str">
        <f>IFERROR(VLOOKUP($B28,RD[[#All],[Date]:[IS19_Inv2_M2]],AW$2,0)/AW$1,"")</f>
        <v/>
      </c>
      <c r="AX28" s="165" t="str">
        <f>IFERROR(VLOOKUP($B28,RD[[#All],[Date]:[IS19_Inv2_M2]],AX$2,0)/AX$1,"")</f>
        <v/>
      </c>
      <c r="AY28" s="165" t="str">
        <f>IFERROR(VLOOKUP($B28,RD[[#All],[Date]:[IS19_Inv2_M2]],AY$2,0)/AY$1,"")</f>
        <v/>
      </c>
      <c r="AZ28" s="165" t="str">
        <f>IFERROR(VLOOKUP($B28,RD[[#All],[Date]:[IS19_Inv2_M2]],AZ$2,0)/AZ$1,"")</f>
        <v/>
      </c>
      <c r="BA28" s="165" t="str">
        <f>IFERROR(VLOOKUP($B28,RD[[#All],[Date]:[IS19_Inv2_M2]],BA$2,0)/BA$1,"")</f>
        <v/>
      </c>
      <c r="BB28" s="165" t="str">
        <f>IFERROR(VLOOKUP($B28,RD[[#All],[Date]:[IS19_Inv2_M2]],BB$2,0)/BB$1,"")</f>
        <v/>
      </c>
      <c r="BC28" s="165" t="str">
        <f>IFERROR(VLOOKUP($B28,RD[[#All],[Date]:[IS19_Inv2_M2]],BC$2,0)/BC$1,"")</f>
        <v/>
      </c>
      <c r="BD28" s="165" t="str">
        <f>IFERROR(VLOOKUP($B28,RD[[#All],[Date]:[IS19_Inv2_M2]],BD$2,0)/BD$1,"")</f>
        <v/>
      </c>
      <c r="BE28" s="165" t="str">
        <f>IFERROR(VLOOKUP($B28,RD[[#All],[Date]:[IS19_Inv2_M2]],BE$2,0)/BE$1,"")</f>
        <v/>
      </c>
      <c r="BF28" s="165" t="str">
        <f>IFERROR(VLOOKUP($B28,RD[[#All],[Date]:[IS19_Inv2_M2]],BF$2,0)/BF$1,"")</f>
        <v/>
      </c>
      <c r="BG28" s="165" t="str">
        <f>IFERROR(VLOOKUP($B28,RD[[#All],[Date]:[IS19_Inv2_M2]],BG$2,0)/BG$1,"")</f>
        <v/>
      </c>
      <c r="BH28" s="165" t="str">
        <f>IFERROR(VLOOKUP($B28,RD[[#All],[Date]:[IS19_Inv2_M2]],BH$2,0)/BH$1,"")</f>
        <v/>
      </c>
      <c r="BI28" s="165" t="str">
        <f>IFERROR(VLOOKUP($B28,RD[[#All],[Date]:[IS19_Inv2_M2]],BI$2,0)/BI$1,"")</f>
        <v/>
      </c>
      <c r="BJ28" s="165" t="str">
        <f>IFERROR(VLOOKUP($B28,RD[[#All],[Date]:[IS19_Inv2_M2]],BJ$2,0)/BJ$1,"")</f>
        <v/>
      </c>
      <c r="BK28" s="165" t="str">
        <f>IFERROR(VLOOKUP($B28,RD[[#All],[Date]:[IS19_Inv2_M2]],BK$2,0)/BK$1,"")</f>
        <v/>
      </c>
      <c r="BL28" s="165" t="str">
        <f>IFERROR(VLOOKUP($B28,RD[[#All],[Date]:[IS19_Inv2_M2]],BL$2,0)/BL$1,"")</f>
        <v/>
      </c>
      <c r="BM28" s="165" t="str">
        <f>IFERROR(VLOOKUP($B28,RD[[#All],[Date]:[IS19_Inv2_M2]],BM$2,0)/BM$1,"")</f>
        <v/>
      </c>
      <c r="BN28" s="165" t="str">
        <f>IFERROR(VLOOKUP($B28,RD[[#All],[Date]:[IS19_Inv2_M2]],BN$2,0)/BN$1,"")</f>
        <v/>
      </c>
      <c r="BO28" s="165" t="str">
        <f>IFERROR(VLOOKUP($B28,RD[[#All],[Date]:[IS19_Inv2_M2]],BO$2,0)/BO$1,"")</f>
        <v/>
      </c>
      <c r="BP28" s="165" t="str">
        <f>IFERROR(VLOOKUP($B28,RD[[#All],[Date]:[IS19_Inv2_M2]],BP$2,0)/BP$1,"")</f>
        <v/>
      </c>
      <c r="BQ28" s="165" t="str">
        <f>IFERROR(VLOOKUP($B28,RD[[#All],[Date]:[IS19_Inv2_M2]],BQ$2,0)/BQ$1,"")</f>
        <v/>
      </c>
      <c r="BR28" s="165" t="str">
        <f>IFERROR(VLOOKUP($B28,RD[[#All],[Date]:[IS19_Inv2_M2]],BR$2,0)/BR$1,"")</f>
        <v/>
      </c>
      <c r="BS28" s="165" t="str">
        <f>IFERROR(VLOOKUP($B28,RD[[#All],[Date]:[IS19_Inv2_M2]],BS$2,0)/BS$1,"")</f>
        <v/>
      </c>
      <c r="BT28" s="165" t="str">
        <f>IFERROR(VLOOKUP($B28,RD[[#All],[Date]:[IS19_Inv2_M2]],BT$2,0)/BT$1,"")</f>
        <v/>
      </c>
      <c r="BU28" s="165" t="str">
        <f>IFERROR(VLOOKUP($B28,RD[[#All],[Date]:[IS19_Inv2_M2]],BU$2,0)/BU$1,"")</f>
        <v/>
      </c>
      <c r="BV28" s="165" t="str">
        <f>IFERROR(VLOOKUP($B28,RD[[#All],[Date]:[IS19_Inv2_M2]],BV$2,0)/BV$1,"")</f>
        <v/>
      </c>
      <c r="BW28" s="165" t="str">
        <f>IFERROR(VLOOKUP($B28,RD[[#All],[Date]:[IS19_Inv2_M2]],BW$2,0)/BW$1,"")</f>
        <v/>
      </c>
      <c r="BX28" s="165" t="str">
        <f>IFERROR(VLOOKUP($B28,RD[[#All],[Date]:[IS19_Inv2_M2]],BX$2,0)/BX$1,"")</f>
        <v/>
      </c>
      <c r="BY28" s="165" t="str">
        <f>IFERROR(VLOOKUP($B28,RD[[#All],[Date]:[IS19_Inv2_M2]],BY$2,0)/BY$1,"")</f>
        <v/>
      </c>
      <c r="BZ28" s="165" t="str">
        <f>IFERROR(VLOOKUP($B28,RD[[#All],[Date]:[IS19_Inv2_M2]],BZ$2,0)/BZ$1,"")</f>
        <v/>
      </c>
      <c r="CA28" s="165" t="str">
        <f>IFERROR(VLOOKUP($B28,RD[[#All],[Date]:[IS19_Inv2_M2]],CA$2,0)/CA$1,"")</f>
        <v/>
      </c>
      <c r="CB28" s="165" t="str">
        <f>IFERROR(VLOOKUP($B28,RD[[#All],[Date]:[IS19_Inv2_M2]],CB$2,0)/CB$1,"")</f>
        <v/>
      </c>
      <c r="CC28" s="165" t="str">
        <f>IFERROR(VLOOKUP($B28,RD[[#All],[Date]:[IS19_Inv2_M2]],CC$2,0)/CC$1,"")</f>
        <v/>
      </c>
      <c r="CD28" s="165" t="str">
        <f>IFERROR(VLOOKUP($B28,RD[[#All],[Date]:[IS19_Inv2_M2]],CD$2,0)/CD$1,"")</f>
        <v/>
      </c>
      <c r="CE28" s="165" t="str">
        <f>IFERROR(VLOOKUP($B28,RD[[#All],[Date]:[IS19_Inv2_M2]],CE$2,0)/CE$1,"")</f>
        <v/>
      </c>
      <c r="CF28" s="165" t="str">
        <f>IFERROR(VLOOKUP($B28,RD[[#All],[Date]:[IS19_Inv2_M2]],CF$2,0)/CF$1,"")</f>
        <v/>
      </c>
      <c r="CG28" s="165" t="str">
        <f>IFERROR(VLOOKUP($B28,RD[[#All],[Date]:[IS19_Inv2_M2]],CG$2,0)/CG$1,"")</f>
        <v/>
      </c>
      <c r="CH28" s="165" t="str">
        <f>IFERROR(VLOOKUP($B28,RD[[#All],[Date]:[IS19_Inv2_M2]],CH$2,0)/CH$1,"")</f>
        <v/>
      </c>
      <c r="CI28" s="165" t="str">
        <f>IFERROR(VLOOKUP($B28,RD[[#All],[Date]:[IS19_Inv2_M2]],CI$2,0)/CI$1,"")</f>
        <v/>
      </c>
      <c r="CJ28" s="165" t="str">
        <f>IFERROR(VLOOKUP($B28,RD[[#All],[Date]:[IS19_Inv2_M2]],CJ$2,0)/CJ$1,"")</f>
        <v/>
      </c>
      <c r="CK28" s="165" t="str">
        <f>IFERROR(VLOOKUP($B28,RD[[#All],[Date]:[IS19_Inv2_M2]],CK$2,0)/CK$1,"")</f>
        <v/>
      </c>
      <c r="CL28" s="165" t="str">
        <f>IFERROR(VLOOKUP($B28,RD[[#All],[Date]:[IS19_Inv2_M2]],CL$2,0)/CL$1,"")</f>
        <v/>
      </c>
      <c r="CM28" s="165" t="str">
        <f>IFERROR(VLOOKUP($B28,RD[[#All],[Date]:[IS19_Inv2_M2]],CM$2,0)/CM$1,"")</f>
        <v/>
      </c>
      <c r="CN28" s="165" t="str">
        <f>IFERROR(VLOOKUP($B28,RD[[#All],[Date]:[IS19_Inv2_M2]],CN$2,0)/CN$1,"")</f>
        <v/>
      </c>
      <c r="CO28" s="165" t="str">
        <f>IFERROR(VLOOKUP($B28,RD[[#All],[Date]:[IS19_Inv2_M2]],CO$2,0)/CO$1,"")</f>
        <v/>
      </c>
      <c r="CP28" s="165" t="str">
        <f>IFERROR(VLOOKUP($B28,RD[[#All],[Date]:[IS19_Inv2_M2]],CP$2,0)/CP$1,"")</f>
        <v/>
      </c>
      <c r="CQ28" s="165" t="str">
        <f>IFERROR(VLOOKUP($B28,RD[[#All],[Date]:[IS19_Inv2_M2]],CQ$2,0)/CQ$1,"")</f>
        <v/>
      </c>
      <c r="CR28" s="165" t="str">
        <f>IFERROR(VLOOKUP($B28,RD[[#All],[Date]:[IS19_Inv2_M2]],CR$2,0)/CR$1,"")</f>
        <v/>
      </c>
      <c r="CS28" s="165" t="str">
        <f>IFERROR(VLOOKUP($B28,RD[[#All],[Date]:[IS19_Inv2_M2]],CS$2,0)/CS$1,"")</f>
        <v/>
      </c>
      <c r="CT28" s="165" t="str">
        <f>IFERROR(VLOOKUP($B28,RD[[#All],[Date]:[IS19_Inv2_M2]],CT$2,0)/CT$1,"")</f>
        <v/>
      </c>
      <c r="CU28" s="166" t="str">
        <f>IFERROR(AVERAGEIF(Inv_SY_B[[#This Row],[IS1_Inv1_M1]:[IS19_Inv2_M2]],"&gt;="&amp;0.1,Inv_SY_B[[#This Row],[IS1_Inv1_M1]:[IS19_Inv2_M2]]),"")</f>
        <v/>
      </c>
    </row>
    <row r="29" spans="2:99">
      <c r="B29" s="164">
        <f t="shared" si="65"/>
        <v>45721</v>
      </c>
      <c r="C29" s="165" t="str">
        <f>IFERROR(VLOOKUP($B29,RD[[#All],[Date]:[IS19_Inv2_M2]],C$2,0)/C$1,"")</f>
        <v/>
      </c>
      <c r="D29" s="165" t="str">
        <f>IFERROR(VLOOKUP($B29,RD[[#All],[Date]:[IS19_Inv2_M2]],D$2,0)/D$1,"")</f>
        <v/>
      </c>
      <c r="E29" s="165" t="str">
        <f>IFERROR(VLOOKUP($B29,RD[[#All],[Date]:[IS19_Inv2_M2]],E$2,0)/E$1,"")</f>
        <v/>
      </c>
      <c r="F29" s="165" t="str">
        <f>IFERROR(VLOOKUP($B29,RD[[#All],[Date]:[IS19_Inv2_M2]],F$2,0)/F$1,"")</f>
        <v/>
      </c>
      <c r="G29" s="165" t="str">
        <f>IFERROR(VLOOKUP($B29,RD[[#All],[Date]:[IS19_Inv2_M2]],G$2,0)/G$1,"")</f>
        <v/>
      </c>
      <c r="H29" s="165" t="str">
        <f>IFERROR(VLOOKUP($B29,RD[[#All],[Date]:[IS19_Inv2_M2]],H$2,0)/H$1,"")</f>
        <v/>
      </c>
      <c r="I29" s="165" t="str">
        <f>IFERROR(VLOOKUP($B29,RD[[#All],[Date]:[IS19_Inv2_M2]],I$2,0)/I$1,"")</f>
        <v/>
      </c>
      <c r="J29" s="165" t="str">
        <f>IFERROR(VLOOKUP($B29,RD[[#All],[Date]:[IS19_Inv2_M2]],J$2,0)/J$1,"")</f>
        <v/>
      </c>
      <c r="K29" s="165" t="str">
        <f>IFERROR(VLOOKUP($B29,RD[[#All],[Date]:[IS19_Inv2_M2]],K$2,0)/K$1,"")</f>
        <v/>
      </c>
      <c r="L29" s="165" t="str">
        <f>IFERROR(VLOOKUP($B29,RD[[#All],[Date]:[IS19_Inv2_M2]],L$2,0)/L$1,"")</f>
        <v/>
      </c>
      <c r="M29" s="165" t="str">
        <f>IFERROR(VLOOKUP($B29,RD[[#All],[Date]:[IS19_Inv2_M2]],M$2,0)/M$1,"")</f>
        <v/>
      </c>
      <c r="N29" s="165" t="str">
        <f>IFERROR(VLOOKUP($B29,RD[[#All],[Date]:[IS19_Inv2_M2]],N$2,0)/N$1,"")</f>
        <v/>
      </c>
      <c r="O29" s="165" t="str">
        <f>IFERROR(VLOOKUP($B29,RD[[#All],[Date]:[IS19_Inv2_M2]],O$2,0)/O$1,"")</f>
        <v/>
      </c>
      <c r="P29" s="165" t="str">
        <f>IFERROR(VLOOKUP($B29,RD[[#All],[Date]:[IS19_Inv2_M2]],P$2,0)/P$1,"")</f>
        <v/>
      </c>
      <c r="Q29" s="165" t="str">
        <f>IFERROR(VLOOKUP($B29,RD[[#All],[Date]:[IS19_Inv2_M2]],Q$2,0)/Q$1,"")</f>
        <v/>
      </c>
      <c r="R29" s="165" t="str">
        <f>IFERROR(VLOOKUP($B29,RD[[#All],[Date]:[IS19_Inv2_M2]],R$2,0)/R$1,"")</f>
        <v/>
      </c>
      <c r="S29" s="165" t="str">
        <f>IFERROR(VLOOKUP($B29,RD[[#All],[Date]:[IS19_Inv2_M2]],S$2,0)/S$1,"")</f>
        <v/>
      </c>
      <c r="T29" s="165" t="str">
        <f>IFERROR(VLOOKUP($B29,RD[[#All],[Date]:[IS19_Inv2_M2]],T$2,0)/T$1,"")</f>
        <v/>
      </c>
      <c r="U29" s="165" t="str">
        <f>IFERROR(VLOOKUP($B29,RD[[#All],[Date]:[IS19_Inv2_M2]],U$2,0)/U$1,"")</f>
        <v/>
      </c>
      <c r="V29" s="165" t="str">
        <f>IFERROR(VLOOKUP($B29,RD[[#All],[Date]:[IS19_Inv2_M2]],V$2,0)/V$1,"")</f>
        <v/>
      </c>
      <c r="W29" s="165" t="str">
        <f>IFERROR(VLOOKUP($B29,RD[[#All],[Date]:[IS19_Inv2_M2]],W$2,0)/W$1,"")</f>
        <v/>
      </c>
      <c r="X29" s="165" t="str">
        <f>IFERROR(VLOOKUP($B29,RD[[#All],[Date]:[IS19_Inv2_M2]],X$2,0)/X$1,"")</f>
        <v/>
      </c>
      <c r="Y29" s="165" t="str">
        <f>IFERROR(VLOOKUP($B29,RD[[#All],[Date]:[IS19_Inv2_M2]],Y$2,0)/Y$1,"")</f>
        <v/>
      </c>
      <c r="Z29" s="165" t="str">
        <f>IFERROR(VLOOKUP($B29,RD[[#All],[Date]:[IS19_Inv2_M2]],Z$2,0)/Z$1,"")</f>
        <v/>
      </c>
      <c r="AA29" s="165" t="str">
        <f>IFERROR(VLOOKUP($B29,RD[[#All],[Date]:[IS19_Inv2_M2]],AA$2,0)/AA$1,"")</f>
        <v/>
      </c>
      <c r="AB29" s="165" t="str">
        <f>IFERROR(VLOOKUP($B29,RD[[#All],[Date]:[IS19_Inv2_M2]],AB$2,0)/AB$1,"")</f>
        <v/>
      </c>
      <c r="AC29" s="165" t="str">
        <f>IFERROR(VLOOKUP($B29,RD[[#All],[Date]:[IS19_Inv2_M2]],AC$2,0)/AC$1,"")</f>
        <v/>
      </c>
      <c r="AD29" s="165" t="str">
        <f>IFERROR(VLOOKUP($B29,RD[[#All],[Date]:[IS19_Inv2_M2]],AD$2,0)/AD$1,"")</f>
        <v/>
      </c>
      <c r="AE29" s="165" t="str">
        <f>IFERROR(VLOOKUP($B29,RD[[#All],[Date]:[IS19_Inv2_M2]],AE$2,0)/AE$1,"")</f>
        <v/>
      </c>
      <c r="AF29" s="165" t="str">
        <f>IFERROR(VLOOKUP($B29,RD[[#All],[Date]:[IS19_Inv2_M2]],AF$2,0)/AF$1,"")</f>
        <v/>
      </c>
      <c r="AG29" s="165" t="str">
        <f>IFERROR(VLOOKUP($B29,RD[[#All],[Date]:[IS19_Inv2_M2]],AG$2,0)/AG$1,"")</f>
        <v/>
      </c>
      <c r="AH29" s="165" t="str">
        <f>IFERROR(VLOOKUP($B29,RD[[#All],[Date]:[IS19_Inv2_M2]],AH$2,0)/AH$1,"")</f>
        <v/>
      </c>
      <c r="AI29" s="165" t="str">
        <f>IFERROR(VLOOKUP($B29,RD[[#All],[Date]:[IS19_Inv2_M2]],AI$2,0)/AI$1,"")</f>
        <v/>
      </c>
      <c r="AJ29" s="165" t="str">
        <f>IFERROR(VLOOKUP($B29,RD[[#All],[Date]:[IS19_Inv2_M2]],AJ$2,0)/AJ$1,"")</f>
        <v/>
      </c>
      <c r="AK29" s="165" t="str">
        <f>IFERROR(VLOOKUP($B29,RD[[#All],[Date]:[IS19_Inv2_M2]],AK$2,0)/AK$1,"")</f>
        <v/>
      </c>
      <c r="AL29" s="165" t="str">
        <f>IFERROR(VLOOKUP($B29,RD[[#All],[Date]:[IS19_Inv2_M2]],AL$2,0)/AL$1,"")</f>
        <v/>
      </c>
      <c r="AM29" s="165" t="str">
        <f>IFERROR(VLOOKUP($B29,RD[[#All],[Date]:[IS19_Inv2_M2]],AM$2,0)/AM$1,"")</f>
        <v/>
      </c>
      <c r="AN29" s="165" t="str">
        <f>IFERROR(VLOOKUP($B29,RD[[#All],[Date]:[IS19_Inv2_M2]],AN$2,0)/AN$1,"")</f>
        <v/>
      </c>
      <c r="AO29" s="165" t="str">
        <f>IFERROR(VLOOKUP($B29,RD[[#All],[Date]:[IS19_Inv2_M2]],AO$2,0)/AO$1,"")</f>
        <v/>
      </c>
      <c r="AP29" s="165" t="str">
        <f>IFERROR(VLOOKUP($B29,RD[[#All],[Date]:[IS19_Inv2_M2]],AP$2,0)/AP$1,"")</f>
        <v/>
      </c>
      <c r="AQ29" s="165" t="str">
        <f>IFERROR(VLOOKUP($B29,RD[[#All],[Date]:[IS19_Inv2_M2]],AQ$2,0)/AQ$1,"")</f>
        <v/>
      </c>
      <c r="AR29" s="165" t="str">
        <f>IFERROR(VLOOKUP($B29,RD[[#All],[Date]:[IS19_Inv2_M2]],AR$2,0)/AR$1,"")</f>
        <v/>
      </c>
      <c r="AS29" s="165" t="str">
        <f>IFERROR(VLOOKUP($B29,RD[[#All],[Date]:[IS19_Inv2_M2]],AS$2,0)/AS$1,"")</f>
        <v/>
      </c>
      <c r="AT29" s="165" t="str">
        <f>IFERROR(VLOOKUP($B29,RD[[#All],[Date]:[IS19_Inv2_M2]],AT$2,0)/AT$1,"")</f>
        <v/>
      </c>
      <c r="AU29" s="165" t="str">
        <f>IFERROR(VLOOKUP($B29,RD[[#All],[Date]:[IS19_Inv2_M2]],AU$2,0)/AU$1,"")</f>
        <v/>
      </c>
      <c r="AV29" s="165" t="str">
        <f>IFERROR(VLOOKUP($B29,RD[[#All],[Date]:[IS19_Inv2_M2]],AV$2,0)/AV$1,"")</f>
        <v/>
      </c>
      <c r="AW29" s="165" t="str">
        <f>IFERROR(VLOOKUP($B29,RD[[#All],[Date]:[IS19_Inv2_M2]],AW$2,0)/AW$1,"")</f>
        <v/>
      </c>
      <c r="AX29" s="165" t="str">
        <f>IFERROR(VLOOKUP($B29,RD[[#All],[Date]:[IS19_Inv2_M2]],AX$2,0)/AX$1,"")</f>
        <v/>
      </c>
      <c r="AY29" s="165" t="str">
        <f>IFERROR(VLOOKUP($B29,RD[[#All],[Date]:[IS19_Inv2_M2]],AY$2,0)/AY$1,"")</f>
        <v/>
      </c>
      <c r="AZ29" s="165" t="str">
        <f>IFERROR(VLOOKUP($B29,RD[[#All],[Date]:[IS19_Inv2_M2]],AZ$2,0)/AZ$1,"")</f>
        <v/>
      </c>
      <c r="BA29" s="165" t="str">
        <f>IFERROR(VLOOKUP($B29,RD[[#All],[Date]:[IS19_Inv2_M2]],BA$2,0)/BA$1,"")</f>
        <v/>
      </c>
      <c r="BB29" s="165" t="str">
        <f>IFERROR(VLOOKUP($B29,RD[[#All],[Date]:[IS19_Inv2_M2]],BB$2,0)/BB$1,"")</f>
        <v/>
      </c>
      <c r="BC29" s="165" t="str">
        <f>IFERROR(VLOOKUP($B29,RD[[#All],[Date]:[IS19_Inv2_M2]],BC$2,0)/BC$1,"")</f>
        <v/>
      </c>
      <c r="BD29" s="165" t="str">
        <f>IFERROR(VLOOKUP($B29,RD[[#All],[Date]:[IS19_Inv2_M2]],BD$2,0)/BD$1,"")</f>
        <v/>
      </c>
      <c r="BE29" s="165" t="str">
        <f>IFERROR(VLOOKUP($B29,RD[[#All],[Date]:[IS19_Inv2_M2]],BE$2,0)/BE$1,"")</f>
        <v/>
      </c>
      <c r="BF29" s="165" t="str">
        <f>IFERROR(VLOOKUP($B29,RD[[#All],[Date]:[IS19_Inv2_M2]],BF$2,0)/BF$1,"")</f>
        <v/>
      </c>
      <c r="BG29" s="165" t="str">
        <f>IFERROR(VLOOKUP($B29,RD[[#All],[Date]:[IS19_Inv2_M2]],BG$2,0)/BG$1,"")</f>
        <v/>
      </c>
      <c r="BH29" s="165" t="str">
        <f>IFERROR(VLOOKUP($B29,RD[[#All],[Date]:[IS19_Inv2_M2]],BH$2,0)/BH$1,"")</f>
        <v/>
      </c>
      <c r="BI29" s="165" t="str">
        <f>IFERROR(VLOOKUP($B29,RD[[#All],[Date]:[IS19_Inv2_M2]],BI$2,0)/BI$1,"")</f>
        <v/>
      </c>
      <c r="BJ29" s="165" t="str">
        <f>IFERROR(VLOOKUP($B29,RD[[#All],[Date]:[IS19_Inv2_M2]],BJ$2,0)/BJ$1,"")</f>
        <v/>
      </c>
      <c r="BK29" s="165" t="str">
        <f>IFERROR(VLOOKUP($B29,RD[[#All],[Date]:[IS19_Inv2_M2]],BK$2,0)/BK$1,"")</f>
        <v/>
      </c>
      <c r="BL29" s="165" t="str">
        <f>IFERROR(VLOOKUP($B29,RD[[#All],[Date]:[IS19_Inv2_M2]],BL$2,0)/BL$1,"")</f>
        <v/>
      </c>
      <c r="BM29" s="165" t="str">
        <f>IFERROR(VLOOKUP($B29,RD[[#All],[Date]:[IS19_Inv2_M2]],BM$2,0)/BM$1,"")</f>
        <v/>
      </c>
      <c r="BN29" s="165" t="str">
        <f>IFERROR(VLOOKUP($B29,RD[[#All],[Date]:[IS19_Inv2_M2]],BN$2,0)/BN$1,"")</f>
        <v/>
      </c>
      <c r="BO29" s="165" t="str">
        <f>IFERROR(VLOOKUP($B29,RD[[#All],[Date]:[IS19_Inv2_M2]],BO$2,0)/BO$1,"")</f>
        <v/>
      </c>
      <c r="BP29" s="165" t="str">
        <f>IFERROR(VLOOKUP($B29,RD[[#All],[Date]:[IS19_Inv2_M2]],BP$2,0)/BP$1,"")</f>
        <v/>
      </c>
      <c r="BQ29" s="165" t="str">
        <f>IFERROR(VLOOKUP($B29,RD[[#All],[Date]:[IS19_Inv2_M2]],BQ$2,0)/BQ$1,"")</f>
        <v/>
      </c>
      <c r="BR29" s="165" t="str">
        <f>IFERROR(VLOOKUP($B29,RD[[#All],[Date]:[IS19_Inv2_M2]],BR$2,0)/BR$1,"")</f>
        <v/>
      </c>
      <c r="BS29" s="165" t="str">
        <f>IFERROR(VLOOKUP($B29,RD[[#All],[Date]:[IS19_Inv2_M2]],BS$2,0)/BS$1,"")</f>
        <v/>
      </c>
      <c r="BT29" s="165" t="str">
        <f>IFERROR(VLOOKUP($B29,RD[[#All],[Date]:[IS19_Inv2_M2]],BT$2,0)/BT$1,"")</f>
        <v/>
      </c>
      <c r="BU29" s="165" t="str">
        <f>IFERROR(VLOOKUP($B29,RD[[#All],[Date]:[IS19_Inv2_M2]],BU$2,0)/BU$1,"")</f>
        <v/>
      </c>
      <c r="BV29" s="165" t="str">
        <f>IFERROR(VLOOKUP($B29,RD[[#All],[Date]:[IS19_Inv2_M2]],BV$2,0)/BV$1,"")</f>
        <v/>
      </c>
      <c r="BW29" s="165" t="str">
        <f>IFERROR(VLOOKUP($B29,RD[[#All],[Date]:[IS19_Inv2_M2]],BW$2,0)/BW$1,"")</f>
        <v/>
      </c>
      <c r="BX29" s="165" t="str">
        <f>IFERROR(VLOOKUP($B29,RD[[#All],[Date]:[IS19_Inv2_M2]],BX$2,0)/BX$1,"")</f>
        <v/>
      </c>
      <c r="BY29" s="165" t="str">
        <f>IFERROR(VLOOKUP($B29,RD[[#All],[Date]:[IS19_Inv2_M2]],BY$2,0)/BY$1,"")</f>
        <v/>
      </c>
      <c r="BZ29" s="165" t="str">
        <f>IFERROR(VLOOKUP($B29,RD[[#All],[Date]:[IS19_Inv2_M2]],BZ$2,0)/BZ$1,"")</f>
        <v/>
      </c>
      <c r="CA29" s="165" t="str">
        <f>IFERROR(VLOOKUP($B29,RD[[#All],[Date]:[IS19_Inv2_M2]],CA$2,0)/CA$1,"")</f>
        <v/>
      </c>
      <c r="CB29" s="165" t="str">
        <f>IFERROR(VLOOKUP($B29,RD[[#All],[Date]:[IS19_Inv2_M2]],CB$2,0)/CB$1,"")</f>
        <v/>
      </c>
      <c r="CC29" s="165" t="str">
        <f>IFERROR(VLOOKUP($B29,RD[[#All],[Date]:[IS19_Inv2_M2]],CC$2,0)/CC$1,"")</f>
        <v/>
      </c>
      <c r="CD29" s="165" t="str">
        <f>IFERROR(VLOOKUP($B29,RD[[#All],[Date]:[IS19_Inv2_M2]],CD$2,0)/CD$1,"")</f>
        <v/>
      </c>
      <c r="CE29" s="165" t="str">
        <f>IFERROR(VLOOKUP($B29,RD[[#All],[Date]:[IS19_Inv2_M2]],CE$2,0)/CE$1,"")</f>
        <v/>
      </c>
      <c r="CF29" s="165" t="str">
        <f>IFERROR(VLOOKUP($B29,RD[[#All],[Date]:[IS19_Inv2_M2]],CF$2,0)/CF$1,"")</f>
        <v/>
      </c>
      <c r="CG29" s="165" t="str">
        <f>IFERROR(VLOOKUP($B29,RD[[#All],[Date]:[IS19_Inv2_M2]],CG$2,0)/CG$1,"")</f>
        <v/>
      </c>
      <c r="CH29" s="165" t="str">
        <f>IFERROR(VLOOKUP($B29,RD[[#All],[Date]:[IS19_Inv2_M2]],CH$2,0)/CH$1,"")</f>
        <v/>
      </c>
      <c r="CI29" s="165" t="str">
        <f>IFERROR(VLOOKUP($B29,RD[[#All],[Date]:[IS19_Inv2_M2]],CI$2,0)/CI$1,"")</f>
        <v/>
      </c>
      <c r="CJ29" s="165" t="str">
        <f>IFERROR(VLOOKUP($B29,RD[[#All],[Date]:[IS19_Inv2_M2]],CJ$2,0)/CJ$1,"")</f>
        <v/>
      </c>
      <c r="CK29" s="165" t="str">
        <f>IFERROR(VLOOKUP($B29,RD[[#All],[Date]:[IS19_Inv2_M2]],CK$2,0)/CK$1,"")</f>
        <v/>
      </c>
      <c r="CL29" s="165" t="str">
        <f>IFERROR(VLOOKUP($B29,RD[[#All],[Date]:[IS19_Inv2_M2]],CL$2,0)/CL$1,"")</f>
        <v/>
      </c>
      <c r="CM29" s="165" t="str">
        <f>IFERROR(VLOOKUP($B29,RD[[#All],[Date]:[IS19_Inv2_M2]],CM$2,0)/CM$1,"")</f>
        <v/>
      </c>
      <c r="CN29" s="165" t="str">
        <f>IFERROR(VLOOKUP($B29,RD[[#All],[Date]:[IS19_Inv2_M2]],CN$2,0)/CN$1,"")</f>
        <v/>
      </c>
      <c r="CO29" s="165" t="str">
        <f>IFERROR(VLOOKUP($B29,RD[[#All],[Date]:[IS19_Inv2_M2]],CO$2,0)/CO$1,"")</f>
        <v/>
      </c>
      <c r="CP29" s="165" t="str">
        <f>IFERROR(VLOOKUP($B29,RD[[#All],[Date]:[IS19_Inv2_M2]],CP$2,0)/CP$1,"")</f>
        <v/>
      </c>
      <c r="CQ29" s="165" t="str">
        <f>IFERROR(VLOOKUP($B29,RD[[#All],[Date]:[IS19_Inv2_M2]],CQ$2,0)/CQ$1,"")</f>
        <v/>
      </c>
      <c r="CR29" s="165" t="str">
        <f>IFERROR(VLOOKUP($B29,RD[[#All],[Date]:[IS19_Inv2_M2]],CR$2,0)/CR$1,"")</f>
        <v/>
      </c>
      <c r="CS29" s="165" t="str">
        <f>IFERROR(VLOOKUP($B29,RD[[#All],[Date]:[IS19_Inv2_M2]],CS$2,0)/CS$1,"")</f>
        <v/>
      </c>
      <c r="CT29" s="165" t="str">
        <f>IFERROR(VLOOKUP($B29,RD[[#All],[Date]:[IS19_Inv2_M2]],CT$2,0)/CT$1,"")</f>
        <v/>
      </c>
      <c r="CU29" s="166" t="str">
        <f>IFERROR(AVERAGEIF(Inv_SY_B[[#This Row],[IS1_Inv1_M1]:[IS19_Inv2_M2]],"&gt;="&amp;0.1,Inv_SY_B[[#This Row],[IS1_Inv1_M1]:[IS19_Inv2_M2]]),"")</f>
        <v/>
      </c>
    </row>
    <row r="30" spans="2:99">
      <c r="B30" s="164">
        <f t="shared" si="65"/>
        <v>45722</v>
      </c>
      <c r="C30" s="165" t="str">
        <f>IFERROR(VLOOKUP($B30,RD[[#All],[Date]:[IS19_Inv2_M2]],C$2,0)/C$1,"")</f>
        <v/>
      </c>
      <c r="D30" s="165" t="str">
        <f>IFERROR(VLOOKUP($B30,RD[[#All],[Date]:[IS19_Inv2_M2]],D$2,0)/D$1,"")</f>
        <v/>
      </c>
      <c r="E30" s="165" t="str">
        <f>IFERROR(VLOOKUP($B30,RD[[#All],[Date]:[IS19_Inv2_M2]],E$2,0)/E$1,"")</f>
        <v/>
      </c>
      <c r="F30" s="165" t="str">
        <f>IFERROR(VLOOKUP($B30,RD[[#All],[Date]:[IS19_Inv2_M2]],F$2,0)/F$1,"")</f>
        <v/>
      </c>
      <c r="G30" s="165" t="str">
        <f>IFERROR(VLOOKUP($B30,RD[[#All],[Date]:[IS19_Inv2_M2]],G$2,0)/G$1,"")</f>
        <v/>
      </c>
      <c r="H30" s="165" t="str">
        <f>IFERROR(VLOOKUP($B30,RD[[#All],[Date]:[IS19_Inv2_M2]],H$2,0)/H$1,"")</f>
        <v/>
      </c>
      <c r="I30" s="165" t="str">
        <f>IFERROR(VLOOKUP($B30,RD[[#All],[Date]:[IS19_Inv2_M2]],I$2,0)/I$1,"")</f>
        <v/>
      </c>
      <c r="J30" s="165" t="str">
        <f>IFERROR(VLOOKUP($B30,RD[[#All],[Date]:[IS19_Inv2_M2]],J$2,0)/J$1,"")</f>
        <v/>
      </c>
      <c r="K30" s="165" t="str">
        <f>IFERROR(VLOOKUP($B30,RD[[#All],[Date]:[IS19_Inv2_M2]],K$2,0)/K$1,"")</f>
        <v/>
      </c>
      <c r="L30" s="165" t="str">
        <f>IFERROR(VLOOKUP($B30,RD[[#All],[Date]:[IS19_Inv2_M2]],L$2,0)/L$1,"")</f>
        <v/>
      </c>
      <c r="M30" s="165" t="str">
        <f>IFERROR(VLOOKUP($B30,RD[[#All],[Date]:[IS19_Inv2_M2]],M$2,0)/M$1,"")</f>
        <v/>
      </c>
      <c r="N30" s="165" t="str">
        <f>IFERROR(VLOOKUP($B30,RD[[#All],[Date]:[IS19_Inv2_M2]],N$2,0)/N$1,"")</f>
        <v/>
      </c>
      <c r="O30" s="165" t="str">
        <f>IFERROR(VLOOKUP($B30,RD[[#All],[Date]:[IS19_Inv2_M2]],O$2,0)/O$1,"")</f>
        <v/>
      </c>
      <c r="P30" s="165" t="str">
        <f>IFERROR(VLOOKUP($B30,RD[[#All],[Date]:[IS19_Inv2_M2]],P$2,0)/P$1,"")</f>
        <v/>
      </c>
      <c r="Q30" s="165" t="str">
        <f>IFERROR(VLOOKUP($B30,RD[[#All],[Date]:[IS19_Inv2_M2]],Q$2,0)/Q$1,"")</f>
        <v/>
      </c>
      <c r="R30" s="165" t="str">
        <f>IFERROR(VLOOKUP($B30,RD[[#All],[Date]:[IS19_Inv2_M2]],R$2,0)/R$1,"")</f>
        <v/>
      </c>
      <c r="S30" s="165" t="str">
        <f>IFERROR(VLOOKUP($B30,RD[[#All],[Date]:[IS19_Inv2_M2]],S$2,0)/S$1,"")</f>
        <v/>
      </c>
      <c r="T30" s="165" t="str">
        <f>IFERROR(VLOOKUP($B30,RD[[#All],[Date]:[IS19_Inv2_M2]],T$2,0)/T$1,"")</f>
        <v/>
      </c>
      <c r="U30" s="165" t="str">
        <f>IFERROR(VLOOKUP($B30,RD[[#All],[Date]:[IS19_Inv2_M2]],U$2,0)/U$1,"")</f>
        <v/>
      </c>
      <c r="V30" s="165" t="str">
        <f>IFERROR(VLOOKUP($B30,RD[[#All],[Date]:[IS19_Inv2_M2]],V$2,0)/V$1,"")</f>
        <v/>
      </c>
      <c r="W30" s="165" t="str">
        <f>IFERROR(VLOOKUP($B30,RD[[#All],[Date]:[IS19_Inv2_M2]],W$2,0)/W$1,"")</f>
        <v/>
      </c>
      <c r="X30" s="165" t="str">
        <f>IFERROR(VLOOKUP($B30,RD[[#All],[Date]:[IS19_Inv2_M2]],X$2,0)/X$1,"")</f>
        <v/>
      </c>
      <c r="Y30" s="165" t="str">
        <f>IFERROR(VLOOKUP($B30,RD[[#All],[Date]:[IS19_Inv2_M2]],Y$2,0)/Y$1,"")</f>
        <v/>
      </c>
      <c r="Z30" s="165" t="str">
        <f>IFERROR(VLOOKUP($B30,RD[[#All],[Date]:[IS19_Inv2_M2]],Z$2,0)/Z$1,"")</f>
        <v/>
      </c>
      <c r="AA30" s="165" t="str">
        <f>IFERROR(VLOOKUP($B30,RD[[#All],[Date]:[IS19_Inv2_M2]],AA$2,0)/AA$1,"")</f>
        <v/>
      </c>
      <c r="AB30" s="165" t="str">
        <f>IFERROR(VLOOKUP($B30,RD[[#All],[Date]:[IS19_Inv2_M2]],AB$2,0)/AB$1,"")</f>
        <v/>
      </c>
      <c r="AC30" s="165" t="str">
        <f>IFERROR(VLOOKUP($B30,RD[[#All],[Date]:[IS19_Inv2_M2]],AC$2,0)/AC$1,"")</f>
        <v/>
      </c>
      <c r="AD30" s="165" t="str">
        <f>IFERROR(VLOOKUP($B30,RD[[#All],[Date]:[IS19_Inv2_M2]],AD$2,0)/AD$1,"")</f>
        <v/>
      </c>
      <c r="AE30" s="165" t="str">
        <f>IFERROR(VLOOKUP($B30,RD[[#All],[Date]:[IS19_Inv2_M2]],AE$2,0)/AE$1,"")</f>
        <v/>
      </c>
      <c r="AF30" s="165" t="str">
        <f>IFERROR(VLOOKUP($B30,RD[[#All],[Date]:[IS19_Inv2_M2]],AF$2,0)/AF$1,"")</f>
        <v/>
      </c>
      <c r="AG30" s="165" t="str">
        <f>IFERROR(VLOOKUP($B30,RD[[#All],[Date]:[IS19_Inv2_M2]],AG$2,0)/AG$1,"")</f>
        <v/>
      </c>
      <c r="AH30" s="165" t="str">
        <f>IFERROR(VLOOKUP($B30,RD[[#All],[Date]:[IS19_Inv2_M2]],AH$2,0)/AH$1,"")</f>
        <v/>
      </c>
      <c r="AI30" s="165" t="str">
        <f>IFERROR(VLOOKUP($B30,RD[[#All],[Date]:[IS19_Inv2_M2]],AI$2,0)/AI$1,"")</f>
        <v/>
      </c>
      <c r="AJ30" s="165" t="str">
        <f>IFERROR(VLOOKUP($B30,RD[[#All],[Date]:[IS19_Inv2_M2]],AJ$2,0)/AJ$1,"")</f>
        <v/>
      </c>
      <c r="AK30" s="165" t="str">
        <f>IFERROR(VLOOKUP($B30,RD[[#All],[Date]:[IS19_Inv2_M2]],AK$2,0)/AK$1,"")</f>
        <v/>
      </c>
      <c r="AL30" s="165" t="str">
        <f>IFERROR(VLOOKUP($B30,RD[[#All],[Date]:[IS19_Inv2_M2]],AL$2,0)/AL$1,"")</f>
        <v/>
      </c>
      <c r="AM30" s="165" t="str">
        <f>IFERROR(VLOOKUP($B30,RD[[#All],[Date]:[IS19_Inv2_M2]],AM$2,0)/AM$1,"")</f>
        <v/>
      </c>
      <c r="AN30" s="165" t="str">
        <f>IFERROR(VLOOKUP($B30,RD[[#All],[Date]:[IS19_Inv2_M2]],AN$2,0)/AN$1,"")</f>
        <v/>
      </c>
      <c r="AO30" s="165" t="str">
        <f>IFERROR(VLOOKUP($B30,RD[[#All],[Date]:[IS19_Inv2_M2]],AO$2,0)/AO$1,"")</f>
        <v/>
      </c>
      <c r="AP30" s="165" t="str">
        <f>IFERROR(VLOOKUP($B30,RD[[#All],[Date]:[IS19_Inv2_M2]],AP$2,0)/AP$1,"")</f>
        <v/>
      </c>
      <c r="AQ30" s="165" t="str">
        <f>IFERROR(VLOOKUP($B30,RD[[#All],[Date]:[IS19_Inv2_M2]],AQ$2,0)/AQ$1,"")</f>
        <v/>
      </c>
      <c r="AR30" s="165" t="str">
        <f>IFERROR(VLOOKUP($B30,RD[[#All],[Date]:[IS19_Inv2_M2]],AR$2,0)/AR$1,"")</f>
        <v/>
      </c>
      <c r="AS30" s="165" t="str">
        <f>IFERROR(VLOOKUP($B30,RD[[#All],[Date]:[IS19_Inv2_M2]],AS$2,0)/AS$1,"")</f>
        <v/>
      </c>
      <c r="AT30" s="165" t="str">
        <f>IFERROR(VLOOKUP($B30,RD[[#All],[Date]:[IS19_Inv2_M2]],AT$2,0)/AT$1,"")</f>
        <v/>
      </c>
      <c r="AU30" s="165" t="str">
        <f>IFERROR(VLOOKUP($B30,RD[[#All],[Date]:[IS19_Inv2_M2]],AU$2,0)/AU$1,"")</f>
        <v/>
      </c>
      <c r="AV30" s="165" t="str">
        <f>IFERROR(VLOOKUP($B30,RD[[#All],[Date]:[IS19_Inv2_M2]],AV$2,0)/AV$1,"")</f>
        <v/>
      </c>
      <c r="AW30" s="165" t="str">
        <f>IFERROR(VLOOKUP($B30,RD[[#All],[Date]:[IS19_Inv2_M2]],AW$2,0)/AW$1,"")</f>
        <v/>
      </c>
      <c r="AX30" s="165" t="str">
        <f>IFERROR(VLOOKUP($B30,RD[[#All],[Date]:[IS19_Inv2_M2]],AX$2,0)/AX$1,"")</f>
        <v/>
      </c>
      <c r="AY30" s="165" t="str">
        <f>IFERROR(VLOOKUP($B30,RD[[#All],[Date]:[IS19_Inv2_M2]],AY$2,0)/AY$1,"")</f>
        <v/>
      </c>
      <c r="AZ30" s="165" t="str">
        <f>IFERROR(VLOOKUP($B30,RD[[#All],[Date]:[IS19_Inv2_M2]],AZ$2,0)/AZ$1,"")</f>
        <v/>
      </c>
      <c r="BA30" s="165" t="str">
        <f>IFERROR(VLOOKUP($B30,RD[[#All],[Date]:[IS19_Inv2_M2]],BA$2,0)/BA$1,"")</f>
        <v/>
      </c>
      <c r="BB30" s="165" t="str">
        <f>IFERROR(VLOOKUP($B30,RD[[#All],[Date]:[IS19_Inv2_M2]],BB$2,0)/BB$1,"")</f>
        <v/>
      </c>
      <c r="BC30" s="165" t="str">
        <f>IFERROR(VLOOKUP($B30,RD[[#All],[Date]:[IS19_Inv2_M2]],BC$2,0)/BC$1,"")</f>
        <v/>
      </c>
      <c r="BD30" s="165" t="str">
        <f>IFERROR(VLOOKUP($B30,RD[[#All],[Date]:[IS19_Inv2_M2]],BD$2,0)/BD$1,"")</f>
        <v/>
      </c>
      <c r="BE30" s="165" t="str">
        <f>IFERROR(VLOOKUP($B30,RD[[#All],[Date]:[IS19_Inv2_M2]],BE$2,0)/BE$1,"")</f>
        <v/>
      </c>
      <c r="BF30" s="165" t="str">
        <f>IFERROR(VLOOKUP($B30,RD[[#All],[Date]:[IS19_Inv2_M2]],BF$2,0)/BF$1,"")</f>
        <v/>
      </c>
      <c r="BG30" s="165" t="str">
        <f>IFERROR(VLOOKUP($B30,RD[[#All],[Date]:[IS19_Inv2_M2]],BG$2,0)/BG$1,"")</f>
        <v/>
      </c>
      <c r="BH30" s="165" t="str">
        <f>IFERROR(VLOOKUP($B30,RD[[#All],[Date]:[IS19_Inv2_M2]],BH$2,0)/BH$1,"")</f>
        <v/>
      </c>
      <c r="BI30" s="165" t="str">
        <f>IFERROR(VLOOKUP($B30,RD[[#All],[Date]:[IS19_Inv2_M2]],BI$2,0)/BI$1,"")</f>
        <v/>
      </c>
      <c r="BJ30" s="165" t="str">
        <f>IFERROR(VLOOKUP($B30,RD[[#All],[Date]:[IS19_Inv2_M2]],BJ$2,0)/BJ$1,"")</f>
        <v/>
      </c>
      <c r="BK30" s="165" t="str">
        <f>IFERROR(VLOOKUP($B30,RD[[#All],[Date]:[IS19_Inv2_M2]],BK$2,0)/BK$1,"")</f>
        <v/>
      </c>
      <c r="BL30" s="165" t="str">
        <f>IFERROR(VLOOKUP($B30,RD[[#All],[Date]:[IS19_Inv2_M2]],BL$2,0)/BL$1,"")</f>
        <v/>
      </c>
      <c r="BM30" s="165" t="str">
        <f>IFERROR(VLOOKUP($B30,RD[[#All],[Date]:[IS19_Inv2_M2]],BM$2,0)/BM$1,"")</f>
        <v/>
      </c>
      <c r="BN30" s="165" t="str">
        <f>IFERROR(VLOOKUP($B30,RD[[#All],[Date]:[IS19_Inv2_M2]],BN$2,0)/BN$1,"")</f>
        <v/>
      </c>
      <c r="BO30" s="165" t="str">
        <f>IFERROR(VLOOKUP($B30,RD[[#All],[Date]:[IS19_Inv2_M2]],BO$2,0)/BO$1,"")</f>
        <v/>
      </c>
      <c r="BP30" s="165" t="str">
        <f>IFERROR(VLOOKUP($B30,RD[[#All],[Date]:[IS19_Inv2_M2]],BP$2,0)/BP$1,"")</f>
        <v/>
      </c>
      <c r="BQ30" s="165" t="str">
        <f>IFERROR(VLOOKUP($B30,RD[[#All],[Date]:[IS19_Inv2_M2]],BQ$2,0)/BQ$1,"")</f>
        <v/>
      </c>
      <c r="BR30" s="165" t="str">
        <f>IFERROR(VLOOKUP($B30,RD[[#All],[Date]:[IS19_Inv2_M2]],BR$2,0)/BR$1,"")</f>
        <v/>
      </c>
      <c r="BS30" s="165" t="str">
        <f>IFERROR(VLOOKUP($B30,RD[[#All],[Date]:[IS19_Inv2_M2]],BS$2,0)/BS$1,"")</f>
        <v/>
      </c>
      <c r="BT30" s="165" t="str">
        <f>IFERROR(VLOOKUP($B30,RD[[#All],[Date]:[IS19_Inv2_M2]],BT$2,0)/BT$1,"")</f>
        <v/>
      </c>
      <c r="BU30" s="165" t="str">
        <f>IFERROR(VLOOKUP($B30,RD[[#All],[Date]:[IS19_Inv2_M2]],BU$2,0)/BU$1,"")</f>
        <v/>
      </c>
      <c r="BV30" s="165" t="str">
        <f>IFERROR(VLOOKUP($B30,RD[[#All],[Date]:[IS19_Inv2_M2]],BV$2,0)/BV$1,"")</f>
        <v/>
      </c>
      <c r="BW30" s="165" t="str">
        <f>IFERROR(VLOOKUP($B30,RD[[#All],[Date]:[IS19_Inv2_M2]],BW$2,0)/BW$1,"")</f>
        <v/>
      </c>
      <c r="BX30" s="165" t="str">
        <f>IFERROR(VLOOKUP($B30,RD[[#All],[Date]:[IS19_Inv2_M2]],BX$2,0)/BX$1,"")</f>
        <v/>
      </c>
      <c r="BY30" s="165" t="str">
        <f>IFERROR(VLOOKUP($B30,RD[[#All],[Date]:[IS19_Inv2_M2]],BY$2,0)/BY$1,"")</f>
        <v/>
      </c>
      <c r="BZ30" s="165" t="str">
        <f>IFERROR(VLOOKUP($B30,RD[[#All],[Date]:[IS19_Inv2_M2]],BZ$2,0)/BZ$1,"")</f>
        <v/>
      </c>
      <c r="CA30" s="165" t="str">
        <f>IFERROR(VLOOKUP($B30,RD[[#All],[Date]:[IS19_Inv2_M2]],CA$2,0)/CA$1,"")</f>
        <v/>
      </c>
      <c r="CB30" s="165" t="str">
        <f>IFERROR(VLOOKUP($B30,RD[[#All],[Date]:[IS19_Inv2_M2]],CB$2,0)/CB$1,"")</f>
        <v/>
      </c>
      <c r="CC30" s="165" t="str">
        <f>IFERROR(VLOOKUP($B30,RD[[#All],[Date]:[IS19_Inv2_M2]],CC$2,0)/CC$1,"")</f>
        <v/>
      </c>
      <c r="CD30" s="165" t="str">
        <f>IFERROR(VLOOKUP($B30,RD[[#All],[Date]:[IS19_Inv2_M2]],CD$2,0)/CD$1,"")</f>
        <v/>
      </c>
      <c r="CE30" s="165" t="str">
        <f>IFERROR(VLOOKUP($B30,RD[[#All],[Date]:[IS19_Inv2_M2]],CE$2,0)/CE$1,"")</f>
        <v/>
      </c>
      <c r="CF30" s="165" t="str">
        <f>IFERROR(VLOOKUP($B30,RD[[#All],[Date]:[IS19_Inv2_M2]],CF$2,0)/CF$1,"")</f>
        <v/>
      </c>
      <c r="CG30" s="165" t="str">
        <f>IFERROR(VLOOKUP($B30,RD[[#All],[Date]:[IS19_Inv2_M2]],CG$2,0)/CG$1,"")</f>
        <v/>
      </c>
      <c r="CH30" s="165" t="str">
        <f>IFERROR(VLOOKUP($B30,RD[[#All],[Date]:[IS19_Inv2_M2]],CH$2,0)/CH$1,"")</f>
        <v/>
      </c>
      <c r="CI30" s="165" t="str">
        <f>IFERROR(VLOOKUP($B30,RD[[#All],[Date]:[IS19_Inv2_M2]],CI$2,0)/CI$1,"")</f>
        <v/>
      </c>
      <c r="CJ30" s="165" t="str">
        <f>IFERROR(VLOOKUP($B30,RD[[#All],[Date]:[IS19_Inv2_M2]],CJ$2,0)/CJ$1,"")</f>
        <v/>
      </c>
      <c r="CK30" s="165" t="str">
        <f>IFERROR(VLOOKUP($B30,RD[[#All],[Date]:[IS19_Inv2_M2]],CK$2,0)/CK$1,"")</f>
        <v/>
      </c>
      <c r="CL30" s="165" t="str">
        <f>IFERROR(VLOOKUP($B30,RD[[#All],[Date]:[IS19_Inv2_M2]],CL$2,0)/CL$1,"")</f>
        <v/>
      </c>
      <c r="CM30" s="165" t="str">
        <f>IFERROR(VLOOKUP($B30,RD[[#All],[Date]:[IS19_Inv2_M2]],CM$2,0)/CM$1,"")</f>
        <v/>
      </c>
      <c r="CN30" s="165" t="str">
        <f>IFERROR(VLOOKUP($B30,RD[[#All],[Date]:[IS19_Inv2_M2]],CN$2,0)/CN$1,"")</f>
        <v/>
      </c>
      <c r="CO30" s="165" t="str">
        <f>IFERROR(VLOOKUP($B30,RD[[#All],[Date]:[IS19_Inv2_M2]],CO$2,0)/CO$1,"")</f>
        <v/>
      </c>
      <c r="CP30" s="165" t="str">
        <f>IFERROR(VLOOKUP($B30,RD[[#All],[Date]:[IS19_Inv2_M2]],CP$2,0)/CP$1,"")</f>
        <v/>
      </c>
      <c r="CQ30" s="165" t="str">
        <f>IFERROR(VLOOKUP($B30,RD[[#All],[Date]:[IS19_Inv2_M2]],CQ$2,0)/CQ$1,"")</f>
        <v/>
      </c>
      <c r="CR30" s="165" t="str">
        <f>IFERROR(VLOOKUP($B30,RD[[#All],[Date]:[IS19_Inv2_M2]],CR$2,0)/CR$1,"")</f>
        <v/>
      </c>
      <c r="CS30" s="165" t="str">
        <f>IFERROR(VLOOKUP($B30,RD[[#All],[Date]:[IS19_Inv2_M2]],CS$2,0)/CS$1,"")</f>
        <v/>
      </c>
      <c r="CT30" s="165" t="str">
        <f>IFERROR(VLOOKUP($B30,RD[[#All],[Date]:[IS19_Inv2_M2]],CT$2,0)/CT$1,"")</f>
        <v/>
      </c>
      <c r="CU30" s="166" t="str">
        <f>IFERROR(AVERAGEIF(Inv_SY_B[[#This Row],[IS1_Inv1_M1]:[IS19_Inv2_M2]],"&gt;="&amp;0.1,Inv_SY_B[[#This Row],[IS1_Inv1_M1]:[IS19_Inv2_M2]]),"")</f>
        <v/>
      </c>
    </row>
    <row r="31" spans="2:99">
      <c r="B31" s="164">
        <f t="shared" si="65"/>
        <v>45723</v>
      </c>
      <c r="C31" s="165" t="str">
        <f>IFERROR(VLOOKUP($B31,RD[[#All],[Date]:[IS19_Inv2_M2]],C$2,0)/C$1,"")</f>
        <v/>
      </c>
      <c r="D31" s="165" t="str">
        <f>IFERROR(VLOOKUP($B31,RD[[#All],[Date]:[IS19_Inv2_M2]],D$2,0)/D$1,"")</f>
        <v/>
      </c>
      <c r="E31" s="165" t="str">
        <f>IFERROR(VLOOKUP($B31,RD[[#All],[Date]:[IS19_Inv2_M2]],E$2,0)/E$1,"")</f>
        <v/>
      </c>
      <c r="F31" s="165" t="str">
        <f>IFERROR(VLOOKUP($B31,RD[[#All],[Date]:[IS19_Inv2_M2]],F$2,0)/F$1,"")</f>
        <v/>
      </c>
      <c r="G31" s="165" t="str">
        <f>IFERROR(VLOOKUP($B31,RD[[#All],[Date]:[IS19_Inv2_M2]],G$2,0)/G$1,"")</f>
        <v/>
      </c>
      <c r="H31" s="165" t="str">
        <f>IFERROR(VLOOKUP($B31,RD[[#All],[Date]:[IS19_Inv2_M2]],H$2,0)/H$1,"")</f>
        <v/>
      </c>
      <c r="I31" s="165" t="str">
        <f>IFERROR(VLOOKUP($B31,RD[[#All],[Date]:[IS19_Inv2_M2]],I$2,0)/I$1,"")</f>
        <v/>
      </c>
      <c r="J31" s="165" t="str">
        <f>IFERROR(VLOOKUP($B31,RD[[#All],[Date]:[IS19_Inv2_M2]],J$2,0)/J$1,"")</f>
        <v/>
      </c>
      <c r="K31" s="165" t="str">
        <f>IFERROR(VLOOKUP($B31,RD[[#All],[Date]:[IS19_Inv2_M2]],K$2,0)/K$1,"")</f>
        <v/>
      </c>
      <c r="L31" s="165" t="str">
        <f>IFERROR(VLOOKUP($B31,RD[[#All],[Date]:[IS19_Inv2_M2]],L$2,0)/L$1,"")</f>
        <v/>
      </c>
      <c r="M31" s="165" t="str">
        <f>IFERROR(VLOOKUP($B31,RD[[#All],[Date]:[IS19_Inv2_M2]],M$2,0)/M$1,"")</f>
        <v/>
      </c>
      <c r="N31" s="165" t="str">
        <f>IFERROR(VLOOKUP($B31,RD[[#All],[Date]:[IS19_Inv2_M2]],N$2,0)/N$1,"")</f>
        <v/>
      </c>
      <c r="O31" s="165" t="str">
        <f>IFERROR(VLOOKUP($B31,RD[[#All],[Date]:[IS19_Inv2_M2]],O$2,0)/O$1,"")</f>
        <v/>
      </c>
      <c r="P31" s="165" t="str">
        <f>IFERROR(VLOOKUP($B31,RD[[#All],[Date]:[IS19_Inv2_M2]],P$2,0)/P$1,"")</f>
        <v/>
      </c>
      <c r="Q31" s="165" t="str">
        <f>IFERROR(VLOOKUP($B31,RD[[#All],[Date]:[IS19_Inv2_M2]],Q$2,0)/Q$1,"")</f>
        <v/>
      </c>
      <c r="R31" s="165" t="str">
        <f>IFERROR(VLOOKUP($B31,RD[[#All],[Date]:[IS19_Inv2_M2]],R$2,0)/R$1,"")</f>
        <v/>
      </c>
      <c r="S31" s="165" t="str">
        <f>IFERROR(VLOOKUP($B31,RD[[#All],[Date]:[IS19_Inv2_M2]],S$2,0)/S$1,"")</f>
        <v/>
      </c>
      <c r="T31" s="165" t="str">
        <f>IFERROR(VLOOKUP($B31,RD[[#All],[Date]:[IS19_Inv2_M2]],T$2,0)/T$1,"")</f>
        <v/>
      </c>
      <c r="U31" s="165" t="str">
        <f>IFERROR(VLOOKUP($B31,RD[[#All],[Date]:[IS19_Inv2_M2]],U$2,0)/U$1,"")</f>
        <v/>
      </c>
      <c r="V31" s="165" t="str">
        <f>IFERROR(VLOOKUP($B31,RD[[#All],[Date]:[IS19_Inv2_M2]],V$2,0)/V$1,"")</f>
        <v/>
      </c>
      <c r="W31" s="165" t="str">
        <f>IFERROR(VLOOKUP($B31,RD[[#All],[Date]:[IS19_Inv2_M2]],W$2,0)/W$1,"")</f>
        <v/>
      </c>
      <c r="X31" s="165" t="str">
        <f>IFERROR(VLOOKUP($B31,RD[[#All],[Date]:[IS19_Inv2_M2]],X$2,0)/X$1,"")</f>
        <v/>
      </c>
      <c r="Y31" s="165" t="str">
        <f>IFERROR(VLOOKUP($B31,RD[[#All],[Date]:[IS19_Inv2_M2]],Y$2,0)/Y$1,"")</f>
        <v/>
      </c>
      <c r="Z31" s="165" t="str">
        <f>IFERROR(VLOOKUP($B31,RD[[#All],[Date]:[IS19_Inv2_M2]],Z$2,0)/Z$1,"")</f>
        <v/>
      </c>
      <c r="AA31" s="165" t="str">
        <f>IFERROR(VLOOKUP($B31,RD[[#All],[Date]:[IS19_Inv2_M2]],AA$2,0)/AA$1,"")</f>
        <v/>
      </c>
      <c r="AB31" s="165" t="str">
        <f>IFERROR(VLOOKUP($B31,RD[[#All],[Date]:[IS19_Inv2_M2]],AB$2,0)/AB$1,"")</f>
        <v/>
      </c>
      <c r="AC31" s="165" t="str">
        <f>IFERROR(VLOOKUP($B31,RD[[#All],[Date]:[IS19_Inv2_M2]],AC$2,0)/AC$1,"")</f>
        <v/>
      </c>
      <c r="AD31" s="165" t="str">
        <f>IFERROR(VLOOKUP($B31,RD[[#All],[Date]:[IS19_Inv2_M2]],AD$2,0)/AD$1,"")</f>
        <v/>
      </c>
      <c r="AE31" s="165" t="str">
        <f>IFERROR(VLOOKUP($B31,RD[[#All],[Date]:[IS19_Inv2_M2]],AE$2,0)/AE$1,"")</f>
        <v/>
      </c>
      <c r="AF31" s="165" t="str">
        <f>IFERROR(VLOOKUP($B31,RD[[#All],[Date]:[IS19_Inv2_M2]],AF$2,0)/AF$1,"")</f>
        <v/>
      </c>
      <c r="AG31" s="165" t="str">
        <f>IFERROR(VLOOKUP($B31,RD[[#All],[Date]:[IS19_Inv2_M2]],AG$2,0)/AG$1,"")</f>
        <v/>
      </c>
      <c r="AH31" s="165" t="str">
        <f>IFERROR(VLOOKUP($B31,RD[[#All],[Date]:[IS19_Inv2_M2]],AH$2,0)/AH$1,"")</f>
        <v/>
      </c>
      <c r="AI31" s="165" t="str">
        <f>IFERROR(VLOOKUP($B31,RD[[#All],[Date]:[IS19_Inv2_M2]],AI$2,0)/AI$1,"")</f>
        <v/>
      </c>
      <c r="AJ31" s="165" t="str">
        <f>IFERROR(VLOOKUP($B31,RD[[#All],[Date]:[IS19_Inv2_M2]],AJ$2,0)/AJ$1,"")</f>
        <v/>
      </c>
      <c r="AK31" s="165" t="str">
        <f>IFERROR(VLOOKUP($B31,RD[[#All],[Date]:[IS19_Inv2_M2]],AK$2,0)/AK$1,"")</f>
        <v/>
      </c>
      <c r="AL31" s="165" t="str">
        <f>IFERROR(VLOOKUP($B31,RD[[#All],[Date]:[IS19_Inv2_M2]],AL$2,0)/AL$1,"")</f>
        <v/>
      </c>
      <c r="AM31" s="165" t="str">
        <f>IFERROR(VLOOKUP($B31,RD[[#All],[Date]:[IS19_Inv2_M2]],AM$2,0)/AM$1,"")</f>
        <v/>
      </c>
      <c r="AN31" s="165" t="str">
        <f>IFERROR(VLOOKUP($B31,RD[[#All],[Date]:[IS19_Inv2_M2]],AN$2,0)/AN$1,"")</f>
        <v/>
      </c>
      <c r="AO31" s="165" t="str">
        <f>IFERROR(VLOOKUP($B31,RD[[#All],[Date]:[IS19_Inv2_M2]],AO$2,0)/AO$1,"")</f>
        <v/>
      </c>
      <c r="AP31" s="165" t="str">
        <f>IFERROR(VLOOKUP($B31,RD[[#All],[Date]:[IS19_Inv2_M2]],AP$2,0)/AP$1,"")</f>
        <v/>
      </c>
      <c r="AQ31" s="165" t="str">
        <f>IFERROR(VLOOKUP($B31,RD[[#All],[Date]:[IS19_Inv2_M2]],AQ$2,0)/AQ$1,"")</f>
        <v/>
      </c>
      <c r="AR31" s="165" t="str">
        <f>IFERROR(VLOOKUP($B31,RD[[#All],[Date]:[IS19_Inv2_M2]],AR$2,0)/AR$1,"")</f>
        <v/>
      </c>
      <c r="AS31" s="165" t="str">
        <f>IFERROR(VLOOKUP($B31,RD[[#All],[Date]:[IS19_Inv2_M2]],AS$2,0)/AS$1,"")</f>
        <v/>
      </c>
      <c r="AT31" s="165" t="str">
        <f>IFERROR(VLOOKUP($B31,RD[[#All],[Date]:[IS19_Inv2_M2]],AT$2,0)/AT$1,"")</f>
        <v/>
      </c>
      <c r="AU31" s="165" t="str">
        <f>IFERROR(VLOOKUP($B31,RD[[#All],[Date]:[IS19_Inv2_M2]],AU$2,0)/AU$1,"")</f>
        <v/>
      </c>
      <c r="AV31" s="165" t="str">
        <f>IFERROR(VLOOKUP($B31,RD[[#All],[Date]:[IS19_Inv2_M2]],AV$2,0)/AV$1,"")</f>
        <v/>
      </c>
      <c r="AW31" s="165" t="str">
        <f>IFERROR(VLOOKUP($B31,RD[[#All],[Date]:[IS19_Inv2_M2]],AW$2,0)/AW$1,"")</f>
        <v/>
      </c>
      <c r="AX31" s="165" t="str">
        <f>IFERROR(VLOOKUP($B31,RD[[#All],[Date]:[IS19_Inv2_M2]],AX$2,0)/AX$1,"")</f>
        <v/>
      </c>
      <c r="AY31" s="165" t="str">
        <f>IFERROR(VLOOKUP($B31,RD[[#All],[Date]:[IS19_Inv2_M2]],AY$2,0)/AY$1,"")</f>
        <v/>
      </c>
      <c r="AZ31" s="165" t="str">
        <f>IFERROR(VLOOKUP($B31,RD[[#All],[Date]:[IS19_Inv2_M2]],AZ$2,0)/AZ$1,"")</f>
        <v/>
      </c>
      <c r="BA31" s="165" t="str">
        <f>IFERROR(VLOOKUP($B31,RD[[#All],[Date]:[IS19_Inv2_M2]],BA$2,0)/BA$1,"")</f>
        <v/>
      </c>
      <c r="BB31" s="165" t="str">
        <f>IFERROR(VLOOKUP($B31,RD[[#All],[Date]:[IS19_Inv2_M2]],BB$2,0)/BB$1,"")</f>
        <v/>
      </c>
      <c r="BC31" s="165" t="str">
        <f>IFERROR(VLOOKUP($B31,RD[[#All],[Date]:[IS19_Inv2_M2]],BC$2,0)/BC$1,"")</f>
        <v/>
      </c>
      <c r="BD31" s="165" t="str">
        <f>IFERROR(VLOOKUP($B31,RD[[#All],[Date]:[IS19_Inv2_M2]],BD$2,0)/BD$1,"")</f>
        <v/>
      </c>
      <c r="BE31" s="165" t="str">
        <f>IFERROR(VLOOKUP($B31,RD[[#All],[Date]:[IS19_Inv2_M2]],BE$2,0)/BE$1,"")</f>
        <v/>
      </c>
      <c r="BF31" s="165" t="str">
        <f>IFERROR(VLOOKUP($B31,RD[[#All],[Date]:[IS19_Inv2_M2]],BF$2,0)/BF$1,"")</f>
        <v/>
      </c>
      <c r="BG31" s="165" t="str">
        <f>IFERROR(VLOOKUP($B31,RD[[#All],[Date]:[IS19_Inv2_M2]],BG$2,0)/BG$1,"")</f>
        <v/>
      </c>
      <c r="BH31" s="165" t="str">
        <f>IFERROR(VLOOKUP($B31,RD[[#All],[Date]:[IS19_Inv2_M2]],BH$2,0)/BH$1,"")</f>
        <v/>
      </c>
      <c r="BI31" s="165" t="str">
        <f>IFERROR(VLOOKUP($B31,RD[[#All],[Date]:[IS19_Inv2_M2]],BI$2,0)/BI$1,"")</f>
        <v/>
      </c>
      <c r="BJ31" s="165" t="str">
        <f>IFERROR(VLOOKUP($B31,RD[[#All],[Date]:[IS19_Inv2_M2]],BJ$2,0)/BJ$1,"")</f>
        <v/>
      </c>
      <c r="BK31" s="165" t="str">
        <f>IFERROR(VLOOKUP($B31,RD[[#All],[Date]:[IS19_Inv2_M2]],BK$2,0)/BK$1,"")</f>
        <v/>
      </c>
      <c r="BL31" s="165" t="str">
        <f>IFERROR(VLOOKUP($B31,RD[[#All],[Date]:[IS19_Inv2_M2]],BL$2,0)/BL$1,"")</f>
        <v/>
      </c>
      <c r="BM31" s="165" t="str">
        <f>IFERROR(VLOOKUP($B31,RD[[#All],[Date]:[IS19_Inv2_M2]],BM$2,0)/BM$1,"")</f>
        <v/>
      </c>
      <c r="BN31" s="165" t="str">
        <f>IFERROR(VLOOKUP($B31,RD[[#All],[Date]:[IS19_Inv2_M2]],BN$2,0)/BN$1,"")</f>
        <v/>
      </c>
      <c r="BO31" s="165" t="str">
        <f>IFERROR(VLOOKUP($B31,RD[[#All],[Date]:[IS19_Inv2_M2]],BO$2,0)/BO$1,"")</f>
        <v/>
      </c>
      <c r="BP31" s="165" t="str">
        <f>IFERROR(VLOOKUP($B31,RD[[#All],[Date]:[IS19_Inv2_M2]],BP$2,0)/BP$1,"")</f>
        <v/>
      </c>
      <c r="BQ31" s="165" t="str">
        <f>IFERROR(VLOOKUP($B31,RD[[#All],[Date]:[IS19_Inv2_M2]],BQ$2,0)/BQ$1,"")</f>
        <v/>
      </c>
      <c r="BR31" s="165" t="str">
        <f>IFERROR(VLOOKUP($B31,RD[[#All],[Date]:[IS19_Inv2_M2]],BR$2,0)/BR$1,"")</f>
        <v/>
      </c>
      <c r="BS31" s="165" t="str">
        <f>IFERROR(VLOOKUP($B31,RD[[#All],[Date]:[IS19_Inv2_M2]],BS$2,0)/BS$1,"")</f>
        <v/>
      </c>
      <c r="BT31" s="165" t="str">
        <f>IFERROR(VLOOKUP($B31,RD[[#All],[Date]:[IS19_Inv2_M2]],BT$2,0)/BT$1,"")</f>
        <v/>
      </c>
      <c r="BU31" s="165" t="str">
        <f>IFERROR(VLOOKUP($B31,RD[[#All],[Date]:[IS19_Inv2_M2]],BU$2,0)/BU$1,"")</f>
        <v/>
      </c>
      <c r="BV31" s="165" t="str">
        <f>IFERROR(VLOOKUP($B31,RD[[#All],[Date]:[IS19_Inv2_M2]],BV$2,0)/BV$1,"")</f>
        <v/>
      </c>
      <c r="BW31" s="165" t="str">
        <f>IFERROR(VLOOKUP($B31,RD[[#All],[Date]:[IS19_Inv2_M2]],BW$2,0)/BW$1,"")</f>
        <v/>
      </c>
      <c r="BX31" s="165" t="str">
        <f>IFERROR(VLOOKUP($B31,RD[[#All],[Date]:[IS19_Inv2_M2]],BX$2,0)/BX$1,"")</f>
        <v/>
      </c>
      <c r="BY31" s="165" t="str">
        <f>IFERROR(VLOOKUP($B31,RD[[#All],[Date]:[IS19_Inv2_M2]],BY$2,0)/BY$1,"")</f>
        <v/>
      </c>
      <c r="BZ31" s="165" t="str">
        <f>IFERROR(VLOOKUP($B31,RD[[#All],[Date]:[IS19_Inv2_M2]],BZ$2,0)/BZ$1,"")</f>
        <v/>
      </c>
      <c r="CA31" s="165" t="str">
        <f>IFERROR(VLOOKUP($B31,RD[[#All],[Date]:[IS19_Inv2_M2]],CA$2,0)/CA$1,"")</f>
        <v/>
      </c>
      <c r="CB31" s="165" t="str">
        <f>IFERROR(VLOOKUP($B31,RD[[#All],[Date]:[IS19_Inv2_M2]],CB$2,0)/CB$1,"")</f>
        <v/>
      </c>
      <c r="CC31" s="165" t="str">
        <f>IFERROR(VLOOKUP($B31,RD[[#All],[Date]:[IS19_Inv2_M2]],CC$2,0)/CC$1,"")</f>
        <v/>
      </c>
      <c r="CD31" s="165" t="str">
        <f>IFERROR(VLOOKUP($B31,RD[[#All],[Date]:[IS19_Inv2_M2]],CD$2,0)/CD$1,"")</f>
        <v/>
      </c>
      <c r="CE31" s="165" t="str">
        <f>IFERROR(VLOOKUP($B31,RD[[#All],[Date]:[IS19_Inv2_M2]],CE$2,0)/CE$1,"")</f>
        <v/>
      </c>
      <c r="CF31" s="165" t="str">
        <f>IFERROR(VLOOKUP($B31,RD[[#All],[Date]:[IS19_Inv2_M2]],CF$2,0)/CF$1,"")</f>
        <v/>
      </c>
      <c r="CG31" s="165" t="str">
        <f>IFERROR(VLOOKUP($B31,RD[[#All],[Date]:[IS19_Inv2_M2]],CG$2,0)/CG$1,"")</f>
        <v/>
      </c>
      <c r="CH31" s="165" t="str">
        <f>IFERROR(VLOOKUP($B31,RD[[#All],[Date]:[IS19_Inv2_M2]],CH$2,0)/CH$1,"")</f>
        <v/>
      </c>
      <c r="CI31" s="165" t="str">
        <f>IFERROR(VLOOKUP($B31,RD[[#All],[Date]:[IS19_Inv2_M2]],CI$2,0)/CI$1,"")</f>
        <v/>
      </c>
      <c r="CJ31" s="165" t="str">
        <f>IFERROR(VLOOKUP($B31,RD[[#All],[Date]:[IS19_Inv2_M2]],CJ$2,0)/CJ$1,"")</f>
        <v/>
      </c>
      <c r="CK31" s="165" t="str">
        <f>IFERROR(VLOOKUP($B31,RD[[#All],[Date]:[IS19_Inv2_M2]],CK$2,0)/CK$1,"")</f>
        <v/>
      </c>
      <c r="CL31" s="165" t="str">
        <f>IFERROR(VLOOKUP($B31,RD[[#All],[Date]:[IS19_Inv2_M2]],CL$2,0)/CL$1,"")</f>
        <v/>
      </c>
      <c r="CM31" s="165" t="str">
        <f>IFERROR(VLOOKUP($B31,RD[[#All],[Date]:[IS19_Inv2_M2]],CM$2,0)/CM$1,"")</f>
        <v/>
      </c>
      <c r="CN31" s="165" t="str">
        <f>IFERROR(VLOOKUP($B31,RD[[#All],[Date]:[IS19_Inv2_M2]],CN$2,0)/CN$1,"")</f>
        <v/>
      </c>
      <c r="CO31" s="165" t="str">
        <f>IFERROR(VLOOKUP($B31,RD[[#All],[Date]:[IS19_Inv2_M2]],CO$2,0)/CO$1,"")</f>
        <v/>
      </c>
      <c r="CP31" s="165" t="str">
        <f>IFERROR(VLOOKUP($B31,RD[[#All],[Date]:[IS19_Inv2_M2]],CP$2,0)/CP$1,"")</f>
        <v/>
      </c>
      <c r="CQ31" s="165" t="str">
        <f>IFERROR(VLOOKUP($B31,RD[[#All],[Date]:[IS19_Inv2_M2]],CQ$2,0)/CQ$1,"")</f>
        <v/>
      </c>
      <c r="CR31" s="165" t="str">
        <f>IFERROR(VLOOKUP($B31,RD[[#All],[Date]:[IS19_Inv2_M2]],CR$2,0)/CR$1,"")</f>
        <v/>
      </c>
      <c r="CS31" s="165" t="str">
        <f>IFERROR(VLOOKUP($B31,RD[[#All],[Date]:[IS19_Inv2_M2]],CS$2,0)/CS$1,"")</f>
        <v/>
      </c>
      <c r="CT31" s="165" t="str">
        <f>IFERROR(VLOOKUP($B31,RD[[#All],[Date]:[IS19_Inv2_M2]],CT$2,0)/CT$1,"")</f>
        <v/>
      </c>
      <c r="CU31" s="166" t="str">
        <f>IFERROR(AVERAGEIF(Inv_SY_B[[#This Row],[IS1_Inv1_M1]:[IS19_Inv2_M2]],"&gt;="&amp;0.1,Inv_SY_B[[#This Row],[IS1_Inv1_M1]:[IS19_Inv2_M2]]),"")</f>
        <v/>
      </c>
    </row>
    <row r="32" spans="2:99">
      <c r="B32" s="164">
        <f>B31+1</f>
        <v>45724</v>
      </c>
      <c r="C32" s="165" t="str">
        <f>IFERROR(VLOOKUP($B32,RD[[#All],[Date]:[IS19_Inv2_M2]],C$2,0)/C$1,"")</f>
        <v/>
      </c>
      <c r="D32" s="165" t="str">
        <f>IFERROR(VLOOKUP($B32,RD[[#All],[Date]:[IS19_Inv2_M2]],D$2,0)/D$1,"")</f>
        <v/>
      </c>
      <c r="E32" s="165" t="str">
        <f>IFERROR(VLOOKUP($B32,RD[[#All],[Date]:[IS19_Inv2_M2]],E$2,0)/E$1,"")</f>
        <v/>
      </c>
      <c r="F32" s="165" t="str">
        <f>IFERROR(VLOOKUP($B32,RD[[#All],[Date]:[IS19_Inv2_M2]],F$2,0)/F$1,"")</f>
        <v/>
      </c>
      <c r="G32" s="165" t="str">
        <f>IFERROR(VLOOKUP($B32,RD[[#All],[Date]:[IS19_Inv2_M2]],G$2,0)/G$1,"")</f>
        <v/>
      </c>
      <c r="H32" s="165" t="str">
        <f>IFERROR(VLOOKUP($B32,RD[[#All],[Date]:[IS19_Inv2_M2]],H$2,0)/H$1,"")</f>
        <v/>
      </c>
      <c r="I32" s="165" t="str">
        <f>IFERROR(VLOOKUP($B32,RD[[#All],[Date]:[IS19_Inv2_M2]],I$2,0)/I$1,"")</f>
        <v/>
      </c>
      <c r="J32" s="165" t="str">
        <f>IFERROR(VLOOKUP($B32,RD[[#All],[Date]:[IS19_Inv2_M2]],J$2,0)/J$1,"")</f>
        <v/>
      </c>
      <c r="K32" s="165" t="str">
        <f>IFERROR(VLOOKUP($B32,RD[[#All],[Date]:[IS19_Inv2_M2]],K$2,0)/K$1,"")</f>
        <v/>
      </c>
      <c r="L32" s="165" t="str">
        <f>IFERROR(VLOOKUP($B32,RD[[#All],[Date]:[IS19_Inv2_M2]],L$2,0)/L$1,"")</f>
        <v/>
      </c>
      <c r="M32" s="165" t="str">
        <f>IFERROR(VLOOKUP($B32,RD[[#All],[Date]:[IS19_Inv2_M2]],M$2,0)/M$1,"")</f>
        <v/>
      </c>
      <c r="N32" s="165" t="str">
        <f>IFERROR(VLOOKUP($B32,RD[[#All],[Date]:[IS19_Inv2_M2]],N$2,0)/N$1,"")</f>
        <v/>
      </c>
      <c r="O32" s="165" t="str">
        <f>IFERROR(VLOOKUP($B32,RD[[#All],[Date]:[IS19_Inv2_M2]],O$2,0)/O$1,"")</f>
        <v/>
      </c>
      <c r="P32" s="165" t="str">
        <f>IFERROR(VLOOKUP($B32,RD[[#All],[Date]:[IS19_Inv2_M2]],P$2,0)/P$1,"")</f>
        <v/>
      </c>
      <c r="Q32" s="165" t="str">
        <f>IFERROR(VLOOKUP($B32,RD[[#All],[Date]:[IS19_Inv2_M2]],Q$2,0)/Q$1,"")</f>
        <v/>
      </c>
      <c r="R32" s="165" t="str">
        <f>IFERROR(VLOOKUP($B32,RD[[#All],[Date]:[IS19_Inv2_M2]],R$2,0)/R$1,"")</f>
        <v/>
      </c>
      <c r="S32" s="165" t="str">
        <f>IFERROR(VLOOKUP($B32,RD[[#All],[Date]:[IS19_Inv2_M2]],S$2,0)/S$1,"")</f>
        <v/>
      </c>
      <c r="T32" s="165" t="str">
        <f>IFERROR(VLOOKUP($B32,RD[[#All],[Date]:[IS19_Inv2_M2]],T$2,0)/T$1,"")</f>
        <v/>
      </c>
      <c r="U32" s="165" t="str">
        <f>IFERROR(VLOOKUP($B32,RD[[#All],[Date]:[IS19_Inv2_M2]],U$2,0)/U$1,"")</f>
        <v/>
      </c>
      <c r="V32" s="165" t="str">
        <f>IFERROR(VLOOKUP($B32,RD[[#All],[Date]:[IS19_Inv2_M2]],V$2,0)/V$1,"")</f>
        <v/>
      </c>
      <c r="W32" s="165" t="str">
        <f>IFERROR(VLOOKUP($B32,RD[[#All],[Date]:[IS19_Inv2_M2]],W$2,0)/W$1,"")</f>
        <v/>
      </c>
      <c r="X32" s="165" t="str">
        <f>IFERROR(VLOOKUP($B32,RD[[#All],[Date]:[IS19_Inv2_M2]],X$2,0)/X$1,"")</f>
        <v/>
      </c>
      <c r="Y32" s="165" t="str">
        <f>IFERROR(VLOOKUP($B32,RD[[#All],[Date]:[IS19_Inv2_M2]],Y$2,0)/Y$1,"")</f>
        <v/>
      </c>
      <c r="Z32" s="165" t="str">
        <f>IFERROR(VLOOKUP($B32,RD[[#All],[Date]:[IS19_Inv2_M2]],Z$2,0)/Z$1,"")</f>
        <v/>
      </c>
      <c r="AA32" s="165" t="str">
        <f>IFERROR(VLOOKUP($B32,RD[[#All],[Date]:[IS19_Inv2_M2]],AA$2,0)/AA$1,"")</f>
        <v/>
      </c>
      <c r="AB32" s="165" t="str">
        <f>IFERROR(VLOOKUP($B32,RD[[#All],[Date]:[IS19_Inv2_M2]],AB$2,0)/AB$1,"")</f>
        <v/>
      </c>
      <c r="AC32" s="165" t="str">
        <f>IFERROR(VLOOKUP($B32,RD[[#All],[Date]:[IS19_Inv2_M2]],AC$2,0)/AC$1,"")</f>
        <v/>
      </c>
      <c r="AD32" s="165" t="str">
        <f>IFERROR(VLOOKUP($B32,RD[[#All],[Date]:[IS19_Inv2_M2]],AD$2,0)/AD$1,"")</f>
        <v/>
      </c>
      <c r="AE32" s="165" t="str">
        <f>IFERROR(VLOOKUP($B32,RD[[#All],[Date]:[IS19_Inv2_M2]],AE$2,0)/AE$1,"")</f>
        <v/>
      </c>
      <c r="AF32" s="165" t="str">
        <f>IFERROR(VLOOKUP($B32,RD[[#All],[Date]:[IS19_Inv2_M2]],AF$2,0)/AF$1,"")</f>
        <v/>
      </c>
      <c r="AG32" s="165" t="str">
        <f>IFERROR(VLOOKUP($B32,RD[[#All],[Date]:[IS19_Inv2_M2]],AG$2,0)/AG$1,"")</f>
        <v/>
      </c>
      <c r="AH32" s="165" t="str">
        <f>IFERROR(VLOOKUP($B32,RD[[#All],[Date]:[IS19_Inv2_M2]],AH$2,0)/AH$1,"")</f>
        <v/>
      </c>
      <c r="AI32" s="165" t="str">
        <f>IFERROR(VLOOKUP($B32,RD[[#All],[Date]:[IS19_Inv2_M2]],AI$2,0)/AI$1,"")</f>
        <v/>
      </c>
      <c r="AJ32" s="165" t="str">
        <f>IFERROR(VLOOKUP($B32,RD[[#All],[Date]:[IS19_Inv2_M2]],AJ$2,0)/AJ$1,"")</f>
        <v/>
      </c>
      <c r="AK32" s="165" t="str">
        <f>IFERROR(VLOOKUP($B32,RD[[#All],[Date]:[IS19_Inv2_M2]],AK$2,0)/AK$1,"")</f>
        <v/>
      </c>
      <c r="AL32" s="165" t="str">
        <f>IFERROR(VLOOKUP($B32,RD[[#All],[Date]:[IS19_Inv2_M2]],AL$2,0)/AL$1,"")</f>
        <v/>
      </c>
      <c r="AM32" s="165" t="str">
        <f>IFERROR(VLOOKUP($B32,RD[[#All],[Date]:[IS19_Inv2_M2]],AM$2,0)/AM$1,"")</f>
        <v/>
      </c>
      <c r="AN32" s="165" t="str">
        <f>IFERROR(VLOOKUP($B32,RD[[#All],[Date]:[IS19_Inv2_M2]],AN$2,0)/AN$1,"")</f>
        <v/>
      </c>
      <c r="AO32" s="165" t="str">
        <f>IFERROR(VLOOKUP($B32,RD[[#All],[Date]:[IS19_Inv2_M2]],AO$2,0)/AO$1,"")</f>
        <v/>
      </c>
      <c r="AP32" s="165" t="str">
        <f>IFERROR(VLOOKUP($B32,RD[[#All],[Date]:[IS19_Inv2_M2]],AP$2,0)/AP$1,"")</f>
        <v/>
      </c>
      <c r="AQ32" s="165" t="str">
        <f>IFERROR(VLOOKUP($B32,RD[[#All],[Date]:[IS19_Inv2_M2]],AQ$2,0)/AQ$1,"")</f>
        <v/>
      </c>
      <c r="AR32" s="165" t="str">
        <f>IFERROR(VLOOKUP($B32,RD[[#All],[Date]:[IS19_Inv2_M2]],AR$2,0)/AR$1,"")</f>
        <v/>
      </c>
      <c r="AS32" s="165" t="str">
        <f>IFERROR(VLOOKUP($B32,RD[[#All],[Date]:[IS19_Inv2_M2]],AS$2,0)/AS$1,"")</f>
        <v/>
      </c>
      <c r="AT32" s="165" t="str">
        <f>IFERROR(VLOOKUP($B32,RD[[#All],[Date]:[IS19_Inv2_M2]],AT$2,0)/AT$1,"")</f>
        <v/>
      </c>
      <c r="AU32" s="165" t="str">
        <f>IFERROR(VLOOKUP($B32,RD[[#All],[Date]:[IS19_Inv2_M2]],AU$2,0)/AU$1,"")</f>
        <v/>
      </c>
      <c r="AV32" s="165" t="str">
        <f>IFERROR(VLOOKUP($B32,RD[[#All],[Date]:[IS19_Inv2_M2]],AV$2,0)/AV$1,"")</f>
        <v/>
      </c>
      <c r="AW32" s="165" t="str">
        <f>IFERROR(VLOOKUP($B32,RD[[#All],[Date]:[IS19_Inv2_M2]],AW$2,0)/AW$1,"")</f>
        <v/>
      </c>
      <c r="AX32" s="165" t="str">
        <f>IFERROR(VLOOKUP($B32,RD[[#All],[Date]:[IS19_Inv2_M2]],AX$2,0)/AX$1,"")</f>
        <v/>
      </c>
      <c r="AY32" s="165" t="str">
        <f>IFERROR(VLOOKUP($B32,RD[[#All],[Date]:[IS19_Inv2_M2]],AY$2,0)/AY$1,"")</f>
        <v/>
      </c>
      <c r="AZ32" s="165" t="str">
        <f>IFERROR(VLOOKUP($B32,RD[[#All],[Date]:[IS19_Inv2_M2]],AZ$2,0)/AZ$1,"")</f>
        <v/>
      </c>
      <c r="BA32" s="165" t="str">
        <f>IFERROR(VLOOKUP($B32,RD[[#All],[Date]:[IS19_Inv2_M2]],BA$2,0)/BA$1,"")</f>
        <v/>
      </c>
      <c r="BB32" s="165" t="str">
        <f>IFERROR(VLOOKUP($B32,RD[[#All],[Date]:[IS19_Inv2_M2]],BB$2,0)/BB$1,"")</f>
        <v/>
      </c>
      <c r="BC32" s="165" t="str">
        <f>IFERROR(VLOOKUP($B32,RD[[#All],[Date]:[IS19_Inv2_M2]],BC$2,0)/BC$1,"")</f>
        <v/>
      </c>
      <c r="BD32" s="165" t="str">
        <f>IFERROR(VLOOKUP($B32,RD[[#All],[Date]:[IS19_Inv2_M2]],BD$2,0)/BD$1,"")</f>
        <v/>
      </c>
      <c r="BE32" s="165" t="str">
        <f>IFERROR(VLOOKUP($B32,RD[[#All],[Date]:[IS19_Inv2_M2]],BE$2,0)/BE$1,"")</f>
        <v/>
      </c>
      <c r="BF32" s="165" t="str">
        <f>IFERROR(VLOOKUP($B32,RD[[#All],[Date]:[IS19_Inv2_M2]],BF$2,0)/BF$1,"")</f>
        <v/>
      </c>
      <c r="BG32" s="165" t="str">
        <f>IFERROR(VLOOKUP($B32,RD[[#All],[Date]:[IS19_Inv2_M2]],BG$2,0)/BG$1,"")</f>
        <v/>
      </c>
      <c r="BH32" s="165" t="str">
        <f>IFERROR(VLOOKUP($B32,RD[[#All],[Date]:[IS19_Inv2_M2]],BH$2,0)/BH$1,"")</f>
        <v/>
      </c>
      <c r="BI32" s="165" t="str">
        <f>IFERROR(VLOOKUP($B32,RD[[#All],[Date]:[IS19_Inv2_M2]],BI$2,0)/BI$1,"")</f>
        <v/>
      </c>
      <c r="BJ32" s="165" t="str">
        <f>IFERROR(VLOOKUP($B32,RD[[#All],[Date]:[IS19_Inv2_M2]],BJ$2,0)/BJ$1,"")</f>
        <v/>
      </c>
      <c r="BK32" s="165" t="str">
        <f>IFERROR(VLOOKUP($B32,RD[[#All],[Date]:[IS19_Inv2_M2]],BK$2,0)/BK$1,"")</f>
        <v/>
      </c>
      <c r="BL32" s="165" t="str">
        <f>IFERROR(VLOOKUP($B32,RD[[#All],[Date]:[IS19_Inv2_M2]],BL$2,0)/BL$1,"")</f>
        <v/>
      </c>
      <c r="BM32" s="165" t="str">
        <f>IFERROR(VLOOKUP($B32,RD[[#All],[Date]:[IS19_Inv2_M2]],BM$2,0)/BM$1,"")</f>
        <v/>
      </c>
      <c r="BN32" s="165" t="str">
        <f>IFERROR(VLOOKUP($B32,RD[[#All],[Date]:[IS19_Inv2_M2]],BN$2,0)/BN$1,"")</f>
        <v/>
      </c>
      <c r="BO32" s="165" t="str">
        <f>IFERROR(VLOOKUP($B32,RD[[#All],[Date]:[IS19_Inv2_M2]],BO$2,0)/BO$1,"")</f>
        <v/>
      </c>
      <c r="BP32" s="165" t="str">
        <f>IFERROR(VLOOKUP($B32,RD[[#All],[Date]:[IS19_Inv2_M2]],BP$2,0)/BP$1,"")</f>
        <v/>
      </c>
      <c r="BQ32" s="165" t="str">
        <f>IFERROR(VLOOKUP($B32,RD[[#All],[Date]:[IS19_Inv2_M2]],BQ$2,0)/BQ$1,"")</f>
        <v/>
      </c>
      <c r="BR32" s="165" t="str">
        <f>IFERROR(VLOOKUP($B32,RD[[#All],[Date]:[IS19_Inv2_M2]],BR$2,0)/BR$1,"")</f>
        <v/>
      </c>
      <c r="BS32" s="165" t="str">
        <f>IFERROR(VLOOKUP($B32,RD[[#All],[Date]:[IS19_Inv2_M2]],BS$2,0)/BS$1,"")</f>
        <v/>
      </c>
      <c r="BT32" s="165" t="str">
        <f>IFERROR(VLOOKUP($B32,RD[[#All],[Date]:[IS19_Inv2_M2]],BT$2,0)/BT$1,"")</f>
        <v/>
      </c>
      <c r="BU32" s="165" t="str">
        <f>IFERROR(VLOOKUP($B32,RD[[#All],[Date]:[IS19_Inv2_M2]],BU$2,0)/BU$1,"")</f>
        <v/>
      </c>
      <c r="BV32" s="165" t="str">
        <f>IFERROR(VLOOKUP($B32,RD[[#All],[Date]:[IS19_Inv2_M2]],BV$2,0)/BV$1,"")</f>
        <v/>
      </c>
      <c r="BW32" s="165" t="str">
        <f>IFERROR(VLOOKUP($B32,RD[[#All],[Date]:[IS19_Inv2_M2]],BW$2,0)/BW$1,"")</f>
        <v/>
      </c>
      <c r="BX32" s="165" t="str">
        <f>IFERROR(VLOOKUP($B32,RD[[#All],[Date]:[IS19_Inv2_M2]],BX$2,0)/BX$1,"")</f>
        <v/>
      </c>
      <c r="BY32" s="165" t="str">
        <f>IFERROR(VLOOKUP($B32,RD[[#All],[Date]:[IS19_Inv2_M2]],BY$2,0)/BY$1,"")</f>
        <v/>
      </c>
      <c r="BZ32" s="165" t="str">
        <f>IFERROR(VLOOKUP($B32,RD[[#All],[Date]:[IS19_Inv2_M2]],BZ$2,0)/BZ$1,"")</f>
        <v/>
      </c>
      <c r="CA32" s="165" t="str">
        <f>IFERROR(VLOOKUP($B32,RD[[#All],[Date]:[IS19_Inv2_M2]],CA$2,0)/CA$1,"")</f>
        <v/>
      </c>
      <c r="CB32" s="165" t="str">
        <f>IFERROR(VLOOKUP($B32,RD[[#All],[Date]:[IS19_Inv2_M2]],CB$2,0)/CB$1,"")</f>
        <v/>
      </c>
      <c r="CC32" s="165" t="str">
        <f>IFERROR(VLOOKUP($B32,RD[[#All],[Date]:[IS19_Inv2_M2]],CC$2,0)/CC$1,"")</f>
        <v/>
      </c>
      <c r="CD32" s="165" t="str">
        <f>IFERROR(VLOOKUP($B32,RD[[#All],[Date]:[IS19_Inv2_M2]],CD$2,0)/CD$1,"")</f>
        <v/>
      </c>
      <c r="CE32" s="165" t="str">
        <f>IFERROR(VLOOKUP($B32,RD[[#All],[Date]:[IS19_Inv2_M2]],CE$2,0)/CE$1,"")</f>
        <v/>
      </c>
      <c r="CF32" s="165" t="str">
        <f>IFERROR(VLOOKUP($B32,RD[[#All],[Date]:[IS19_Inv2_M2]],CF$2,0)/CF$1,"")</f>
        <v/>
      </c>
      <c r="CG32" s="165" t="str">
        <f>IFERROR(VLOOKUP($B32,RD[[#All],[Date]:[IS19_Inv2_M2]],CG$2,0)/CG$1,"")</f>
        <v/>
      </c>
      <c r="CH32" s="165" t="str">
        <f>IFERROR(VLOOKUP($B32,RD[[#All],[Date]:[IS19_Inv2_M2]],CH$2,0)/CH$1,"")</f>
        <v/>
      </c>
      <c r="CI32" s="165" t="str">
        <f>IFERROR(VLOOKUP($B32,RD[[#All],[Date]:[IS19_Inv2_M2]],CI$2,0)/CI$1,"")</f>
        <v/>
      </c>
      <c r="CJ32" s="165" t="str">
        <f>IFERROR(VLOOKUP($B32,RD[[#All],[Date]:[IS19_Inv2_M2]],CJ$2,0)/CJ$1,"")</f>
        <v/>
      </c>
      <c r="CK32" s="165" t="str">
        <f>IFERROR(VLOOKUP($B32,RD[[#All],[Date]:[IS19_Inv2_M2]],CK$2,0)/CK$1,"")</f>
        <v/>
      </c>
      <c r="CL32" s="165" t="str">
        <f>IFERROR(VLOOKUP($B32,RD[[#All],[Date]:[IS19_Inv2_M2]],CL$2,0)/CL$1,"")</f>
        <v/>
      </c>
      <c r="CM32" s="165" t="str">
        <f>IFERROR(VLOOKUP($B32,RD[[#All],[Date]:[IS19_Inv2_M2]],CM$2,0)/CM$1,"")</f>
        <v/>
      </c>
      <c r="CN32" s="165" t="str">
        <f>IFERROR(VLOOKUP($B32,RD[[#All],[Date]:[IS19_Inv2_M2]],CN$2,0)/CN$1,"")</f>
        <v/>
      </c>
      <c r="CO32" s="165" t="str">
        <f>IFERROR(VLOOKUP($B32,RD[[#All],[Date]:[IS19_Inv2_M2]],CO$2,0)/CO$1,"")</f>
        <v/>
      </c>
      <c r="CP32" s="165" t="str">
        <f>IFERROR(VLOOKUP($B32,RD[[#All],[Date]:[IS19_Inv2_M2]],CP$2,0)/CP$1,"")</f>
        <v/>
      </c>
      <c r="CQ32" s="165" t="str">
        <f>IFERROR(VLOOKUP($B32,RD[[#All],[Date]:[IS19_Inv2_M2]],CQ$2,0)/CQ$1,"")</f>
        <v/>
      </c>
      <c r="CR32" s="165" t="str">
        <f>IFERROR(VLOOKUP($B32,RD[[#All],[Date]:[IS19_Inv2_M2]],CR$2,0)/CR$1,"")</f>
        <v/>
      </c>
      <c r="CS32" s="165" t="str">
        <f>IFERROR(VLOOKUP($B32,RD[[#All],[Date]:[IS19_Inv2_M2]],CS$2,0)/CS$1,"")</f>
        <v/>
      </c>
      <c r="CT32" s="165" t="str">
        <f>IFERROR(VLOOKUP($B32,RD[[#All],[Date]:[IS19_Inv2_M2]],CT$2,0)/CT$1,"")</f>
        <v/>
      </c>
      <c r="CU32" s="166" t="str">
        <f>IFERROR(AVERAGEIF(Inv_SY_B[[#This Row],[IS1_Inv1_M1]:[IS19_Inv2_M2]],"&gt;="&amp;0.1,Inv_SY_B[[#This Row],[IS1_Inv1_M1]:[IS19_Inv2_M2]]),"")</f>
        <v/>
      </c>
    </row>
    <row r="33" spans="2:99">
      <c r="B33" s="164">
        <f t="shared" si="65"/>
        <v>45725</v>
      </c>
      <c r="C33" s="165" t="str">
        <f>IFERROR(VLOOKUP($B33,RD[[#All],[Date]:[IS19_Inv2_M2]],C$2,0)/C$1,"")</f>
        <v/>
      </c>
      <c r="D33" s="165" t="str">
        <f>IFERROR(VLOOKUP($B33,RD[[#All],[Date]:[IS19_Inv2_M2]],D$2,0)/D$1,"")</f>
        <v/>
      </c>
      <c r="E33" s="165" t="str">
        <f>IFERROR(VLOOKUP($B33,RD[[#All],[Date]:[IS19_Inv2_M2]],E$2,0)/E$1,"")</f>
        <v/>
      </c>
      <c r="F33" s="165" t="str">
        <f>IFERROR(VLOOKUP($B33,RD[[#All],[Date]:[IS19_Inv2_M2]],F$2,0)/F$1,"")</f>
        <v/>
      </c>
      <c r="G33" s="165" t="str">
        <f>IFERROR(VLOOKUP($B33,RD[[#All],[Date]:[IS19_Inv2_M2]],G$2,0)/G$1,"")</f>
        <v/>
      </c>
      <c r="H33" s="165" t="str">
        <f>IFERROR(VLOOKUP($B33,RD[[#All],[Date]:[IS19_Inv2_M2]],H$2,0)/H$1,"")</f>
        <v/>
      </c>
      <c r="I33" s="165" t="str">
        <f>IFERROR(VLOOKUP($B33,RD[[#All],[Date]:[IS19_Inv2_M2]],I$2,0)/I$1,"")</f>
        <v/>
      </c>
      <c r="J33" s="165" t="str">
        <f>IFERROR(VLOOKUP($B33,RD[[#All],[Date]:[IS19_Inv2_M2]],J$2,0)/J$1,"")</f>
        <v/>
      </c>
      <c r="K33" s="165" t="str">
        <f>IFERROR(VLOOKUP($B33,RD[[#All],[Date]:[IS19_Inv2_M2]],K$2,0)/K$1,"")</f>
        <v/>
      </c>
      <c r="L33" s="165" t="str">
        <f>IFERROR(VLOOKUP($B33,RD[[#All],[Date]:[IS19_Inv2_M2]],L$2,0)/L$1,"")</f>
        <v/>
      </c>
      <c r="M33" s="165" t="str">
        <f>IFERROR(VLOOKUP($B33,RD[[#All],[Date]:[IS19_Inv2_M2]],M$2,0)/M$1,"")</f>
        <v/>
      </c>
      <c r="N33" s="165" t="str">
        <f>IFERROR(VLOOKUP($B33,RD[[#All],[Date]:[IS19_Inv2_M2]],N$2,0)/N$1,"")</f>
        <v/>
      </c>
      <c r="O33" s="165" t="str">
        <f>IFERROR(VLOOKUP($B33,RD[[#All],[Date]:[IS19_Inv2_M2]],O$2,0)/O$1,"")</f>
        <v/>
      </c>
      <c r="P33" s="165" t="str">
        <f>IFERROR(VLOOKUP($B33,RD[[#All],[Date]:[IS19_Inv2_M2]],P$2,0)/P$1,"")</f>
        <v/>
      </c>
      <c r="Q33" s="165" t="str">
        <f>IFERROR(VLOOKUP($B33,RD[[#All],[Date]:[IS19_Inv2_M2]],Q$2,0)/Q$1,"")</f>
        <v/>
      </c>
      <c r="R33" s="165" t="str">
        <f>IFERROR(VLOOKUP($B33,RD[[#All],[Date]:[IS19_Inv2_M2]],R$2,0)/R$1,"")</f>
        <v/>
      </c>
      <c r="S33" s="165" t="str">
        <f>IFERROR(VLOOKUP($B33,RD[[#All],[Date]:[IS19_Inv2_M2]],S$2,0)/S$1,"")</f>
        <v/>
      </c>
      <c r="T33" s="165" t="str">
        <f>IFERROR(VLOOKUP($B33,RD[[#All],[Date]:[IS19_Inv2_M2]],T$2,0)/T$1,"")</f>
        <v/>
      </c>
      <c r="U33" s="165" t="str">
        <f>IFERROR(VLOOKUP($B33,RD[[#All],[Date]:[IS19_Inv2_M2]],U$2,0)/U$1,"")</f>
        <v/>
      </c>
      <c r="V33" s="165" t="str">
        <f>IFERROR(VLOOKUP($B33,RD[[#All],[Date]:[IS19_Inv2_M2]],V$2,0)/V$1,"")</f>
        <v/>
      </c>
      <c r="W33" s="165" t="str">
        <f>IFERROR(VLOOKUP($B33,RD[[#All],[Date]:[IS19_Inv2_M2]],W$2,0)/W$1,"")</f>
        <v/>
      </c>
      <c r="X33" s="165" t="str">
        <f>IFERROR(VLOOKUP($B33,RD[[#All],[Date]:[IS19_Inv2_M2]],X$2,0)/X$1,"")</f>
        <v/>
      </c>
      <c r="Y33" s="165" t="str">
        <f>IFERROR(VLOOKUP($B33,RD[[#All],[Date]:[IS19_Inv2_M2]],Y$2,0)/Y$1,"")</f>
        <v/>
      </c>
      <c r="Z33" s="165" t="str">
        <f>IFERROR(VLOOKUP($B33,RD[[#All],[Date]:[IS19_Inv2_M2]],Z$2,0)/Z$1,"")</f>
        <v/>
      </c>
      <c r="AA33" s="165" t="str">
        <f>IFERROR(VLOOKUP($B33,RD[[#All],[Date]:[IS19_Inv2_M2]],AA$2,0)/AA$1,"")</f>
        <v/>
      </c>
      <c r="AB33" s="165" t="str">
        <f>IFERROR(VLOOKUP($B33,RD[[#All],[Date]:[IS19_Inv2_M2]],AB$2,0)/AB$1,"")</f>
        <v/>
      </c>
      <c r="AC33" s="165" t="str">
        <f>IFERROR(VLOOKUP($B33,RD[[#All],[Date]:[IS19_Inv2_M2]],AC$2,0)/AC$1,"")</f>
        <v/>
      </c>
      <c r="AD33" s="165" t="str">
        <f>IFERROR(VLOOKUP($B33,RD[[#All],[Date]:[IS19_Inv2_M2]],AD$2,0)/AD$1,"")</f>
        <v/>
      </c>
      <c r="AE33" s="165" t="str">
        <f>IFERROR(VLOOKUP($B33,RD[[#All],[Date]:[IS19_Inv2_M2]],AE$2,0)/AE$1,"")</f>
        <v/>
      </c>
      <c r="AF33" s="165" t="str">
        <f>IFERROR(VLOOKUP($B33,RD[[#All],[Date]:[IS19_Inv2_M2]],AF$2,0)/AF$1,"")</f>
        <v/>
      </c>
      <c r="AG33" s="165" t="str">
        <f>IFERROR(VLOOKUP($B33,RD[[#All],[Date]:[IS19_Inv2_M2]],AG$2,0)/AG$1,"")</f>
        <v/>
      </c>
      <c r="AH33" s="165" t="str">
        <f>IFERROR(VLOOKUP($B33,RD[[#All],[Date]:[IS19_Inv2_M2]],AH$2,0)/AH$1,"")</f>
        <v/>
      </c>
      <c r="AI33" s="165" t="str">
        <f>IFERROR(VLOOKUP($B33,RD[[#All],[Date]:[IS19_Inv2_M2]],AI$2,0)/AI$1,"")</f>
        <v/>
      </c>
      <c r="AJ33" s="165" t="str">
        <f>IFERROR(VLOOKUP($B33,RD[[#All],[Date]:[IS19_Inv2_M2]],AJ$2,0)/AJ$1,"")</f>
        <v/>
      </c>
      <c r="AK33" s="165" t="str">
        <f>IFERROR(VLOOKUP($B33,RD[[#All],[Date]:[IS19_Inv2_M2]],AK$2,0)/AK$1,"")</f>
        <v/>
      </c>
      <c r="AL33" s="165" t="str">
        <f>IFERROR(VLOOKUP($B33,RD[[#All],[Date]:[IS19_Inv2_M2]],AL$2,0)/AL$1,"")</f>
        <v/>
      </c>
      <c r="AM33" s="165" t="str">
        <f>IFERROR(VLOOKUP($B33,RD[[#All],[Date]:[IS19_Inv2_M2]],AM$2,0)/AM$1,"")</f>
        <v/>
      </c>
      <c r="AN33" s="165" t="str">
        <f>IFERROR(VLOOKUP($B33,RD[[#All],[Date]:[IS19_Inv2_M2]],AN$2,0)/AN$1,"")</f>
        <v/>
      </c>
      <c r="AO33" s="165" t="str">
        <f>IFERROR(VLOOKUP($B33,RD[[#All],[Date]:[IS19_Inv2_M2]],AO$2,0)/AO$1,"")</f>
        <v/>
      </c>
      <c r="AP33" s="165" t="str">
        <f>IFERROR(VLOOKUP($B33,RD[[#All],[Date]:[IS19_Inv2_M2]],AP$2,0)/AP$1,"")</f>
        <v/>
      </c>
      <c r="AQ33" s="165" t="str">
        <f>IFERROR(VLOOKUP($B33,RD[[#All],[Date]:[IS19_Inv2_M2]],AQ$2,0)/AQ$1,"")</f>
        <v/>
      </c>
      <c r="AR33" s="165" t="str">
        <f>IFERROR(VLOOKUP($B33,RD[[#All],[Date]:[IS19_Inv2_M2]],AR$2,0)/AR$1,"")</f>
        <v/>
      </c>
      <c r="AS33" s="165" t="str">
        <f>IFERROR(VLOOKUP($B33,RD[[#All],[Date]:[IS19_Inv2_M2]],AS$2,0)/AS$1,"")</f>
        <v/>
      </c>
      <c r="AT33" s="165" t="str">
        <f>IFERROR(VLOOKUP($B33,RD[[#All],[Date]:[IS19_Inv2_M2]],AT$2,0)/AT$1,"")</f>
        <v/>
      </c>
      <c r="AU33" s="165" t="str">
        <f>IFERROR(VLOOKUP($B33,RD[[#All],[Date]:[IS19_Inv2_M2]],AU$2,0)/AU$1,"")</f>
        <v/>
      </c>
      <c r="AV33" s="165" t="str">
        <f>IFERROR(VLOOKUP($B33,RD[[#All],[Date]:[IS19_Inv2_M2]],AV$2,0)/AV$1,"")</f>
        <v/>
      </c>
      <c r="AW33" s="165" t="str">
        <f>IFERROR(VLOOKUP($B33,RD[[#All],[Date]:[IS19_Inv2_M2]],AW$2,0)/AW$1,"")</f>
        <v/>
      </c>
      <c r="AX33" s="165" t="str">
        <f>IFERROR(VLOOKUP($B33,RD[[#All],[Date]:[IS19_Inv2_M2]],AX$2,0)/AX$1,"")</f>
        <v/>
      </c>
      <c r="AY33" s="165" t="str">
        <f>IFERROR(VLOOKUP($B33,RD[[#All],[Date]:[IS19_Inv2_M2]],AY$2,0)/AY$1,"")</f>
        <v/>
      </c>
      <c r="AZ33" s="165" t="str">
        <f>IFERROR(VLOOKUP($B33,RD[[#All],[Date]:[IS19_Inv2_M2]],AZ$2,0)/AZ$1,"")</f>
        <v/>
      </c>
      <c r="BA33" s="165" t="str">
        <f>IFERROR(VLOOKUP($B33,RD[[#All],[Date]:[IS19_Inv2_M2]],BA$2,0)/BA$1,"")</f>
        <v/>
      </c>
      <c r="BB33" s="165" t="str">
        <f>IFERROR(VLOOKUP($B33,RD[[#All],[Date]:[IS19_Inv2_M2]],BB$2,0)/BB$1,"")</f>
        <v/>
      </c>
      <c r="BC33" s="165" t="str">
        <f>IFERROR(VLOOKUP($B33,RD[[#All],[Date]:[IS19_Inv2_M2]],BC$2,0)/BC$1,"")</f>
        <v/>
      </c>
      <c r="BD33" s="165" t="str">
        <f>IFERROR(VLOOKUP($B33,RD[[#All],[Date]:[IS19_Inv2_M2]],BD$2,0)/BD$1,"")</f>
        <v/>
      </c>
      <c r="BE33" s="165" t="str">
        <f>IFERROR(VLOOKUP($B33,RD[[#All],[Date]:[IS19_Inv2_M2]],BE$2,0)/BE$1,"")</f>
        <v/>
      </c>
      <c r="BF33" s="165" t="str">
        <f>IFERROR(VLOOKUP($B33,RD[[#All],[Date]:[IS19_Inv2_M2]],BF$2,0)/BF$1,"")</f>
        <v/>
      </c>
      <c r="BG33" s="165" t="str">
        <f>IFERROR(VLOOKUP($B33,RD[[#All],[Date]:[IS19_Inv2_M2]],BG$2,0)/BG$1,"")</f>
        <v/>
      </c>
      <c r="BH33" s="165" t="str">
        <f>IFERROR(VLOOKUP($B33,RD[[#All],[Date]:[IS19_Inv2_M2]],BH$2,0)/BH$1,"")</f>
        <v/>
      </c>
      <c r="BI33" s="165" t="str">
        <f>IFERROR(VLOOKUP($B33,RD[[#All],[Date]:[IS19_Inv2_M2]],BI$2,0)/BI$1,"")</f>
        <v/>
      </c>
      <c r="BJ33" s="165" t="str">
        <f>IFERROR(VLOOKUP($B33,RD[[#All],[Date]:[IS19_Inv2_M2]],BJ$2,0)/BJ$1,"")</f>
        <v/>
      </c>
      <c r="BK33" s="165" t="str">
        <f>IFERROR(VLOOKUP($B33,RD[[#All],[Date]:[IS19_Inv2_M2]],BK$2,0)/BK$1,"")</f>
        <v/>
      </c>
      <c r="BL33" s="165" t="str">
        <f>IFERROR(VLOOKUP($B33,RD[[#All],[Date]:[IS19_Inv2_M2]],BL$2,0)/BL$1,"")</f>
        <v/>
      </c>
      <c r="BM33" s="165" t="str">
        <f>IFERROR(VLOOKUP($B33,RD[[#All],[Date]:[IS19_Inv2_M2]],BM$2,0)/BM$1,"")</f>
        <v/>
      </c>
      <c r="BN33" s="165" t="str">
        <f>IFERROR(VLOOKUP($B33,RD[[#All],[Date]:[IS19_Inv2_M2]],BN$2,0)/BN$1,"")</f>
        <v/>
      </c>
      <c r="BO33" s="165" t="str">
        <f>IFERROR(VLOOKUP($B33,RD[[#All],[Date]:[IS19_Inv2_M2]],BO$2,0)/BO$1,"")</f>
        <v/>
      </c>
      <c r="BP33" s="165" t="str">
        <f>IFERROR(VLOOKUP($B33,RD[[#All],[Date]:[IS19_Inv2_M2]],BP$2,0)/BP$1,"")</f>
        <v/>
      </c>
      <c r="BQ33" s="165" t="str">
        <f>IFERROR(VLOOKUP($B33,RD[[#All],[Date]:[IS19_Inv2_M2]],BQ$2,0)/BQ$1,"")</f>
        <v/>
      </c>
      <c r="BR33" s="165" t="str">
        <f>IFERROR(VLOOKUP($B33,RD[[#All],[Date]:[IS19_Inv2_M2]],BR$2,0)/BR$1,"")</f>
        <v/>
      </c>
      <c r="BS33" s="165" t="str">
        <f>IFERROR(VLOOKUP($B33,RD[[#All],[Date]:[IS19_Inv2_M2]],BS$2,0)/BS$1,"")</f>
        <v/>
      </c>
      <c r="BT33" s="165" t="str">
        <f>IFERROR(VLOOKUP($B33,RD[[#All],[Date]:[IS19_Inv2_M2]],BT$2,0)/BT$1,"")</f>
        <v/>
      </c>
      <c r="BU33" s="165" t="str">
        <f>IFERROR(VLOOKUP($B33,RD[[#All],[Date]:[IS19_Inv2_M2]],BU$2,0)/BU$1,"")</f>
        <v/>
      </c>
      <c r="BV33" s="165" t="str">
        <f>IFERROR(VLOOKUP($B33,RD[[#All],[Date]:[IS19_Inv2_M2]],BV$2,0)/BV$1,"")</f>
        <v/>
      </c>
      <c r="BW33" s="165" t="str">
        <f>IFERROR(VLOOKUP($B33,RD[[#All],[Date]:[IS19_Inv2_M2]],BW$2,0)/BW$1,"")</f>
        <v/>
      </c>
      <c r="BX33" s="165" t="str">
        <f>IFERROR(VLOOKUP($B33,RD[[#All],[Date]:[IS19_Inv2_M2]],BX$2,0)/BX$1,"")</f>
        <v/>
      </c>
      <c r="BY33" s="165" t="str">
        <f>IFERROR(VLOOKUP($B33,RD[[#All],[Date]:[IS19_Inv2_M2]],BY$2,0)/BY$1,"")</f>
        <v/>
      </c>
      <c r="BZ33" s="165" t="str">
        <f>IFERROR(VLOOKUP($B33,RD[[#All],[Date]:[IS19_Inv2_M2]],BZ$2,0)/BZ$1,"")</f>
        <v/>
      </c>
      <c r="CA33" s="165" t="str">
        <f>IFERROR(VLOOKUP($B33,RD[[#All],[Date]:[IS19_Inv2_M2]],CA$2,0)/CA$1,"")</f>
        <v/>
      </c>
      <c r="CB33" s="165" t="str">
        <f>IFERROR(VLOOKUP($B33,RD[[#All],[Date]:[IS19_Inv2_M2]],CB$2,0)/CB$1,"")</f>
        <v/>
      </c>
      <c r="CC33" s="165" t="str">
        <f>IFERROR(VLOOKUP($B33,RD[[#All],[Date]:[IS19_Inv2_M2]],CC$2,0)/CC$1,"")</f>
        <v/>
      </c>
      <c r="CD33" s="165" t="str">
        <f>IFERROR(VLOOKUP($B33,RD[[#All],[Date]:[IS19_Inv2_M2]],CD$2,0)/CD$1,"")</f>
        <v/>
      </c>
      <c r="CE33" s="165" t="str">
        <f>IFERROR(VLOOKUP($B33,RD[[#All],[Date]:[IS19_Inv2_M2]],CE$2,0)/CE$1,"")</f>
        <v/>
      </c>
      <c r="CF33" s="165" t="str">
        <f>IFERROR(VLOOKUP($B33,RD[[#All],[Date]:[IS19_Inv2_M2]],CF$2,0)/CF$1,"")</f>
        <v/>
      </c>
      <c r="CG33" s="165" t="str">
        <f>IFERROR(VLOOKUP($B33,RD[[#All],[Date]:[IS19_Inv2_M2]],CG$2,0)/CG$1,"")</f>
        <v/>
      </c>
      <c r="CH33" s="165" t="str">
        <f>IFERROR(VLOOKUP($B33,RD[[#All],[Date]:[IS19_Inv2_M2]],CH$2,0)/CH$1,"")</f>
        <v/>
      </c>
      <c r="CI33" s="165" t="str">
        <f>IFERROR(VLOOKUP($B33,RD[[#All],[Date]:[IS19_Inv2_M2]],CI$2,0)/CI$1,"")</f>
        <v/>
      </c>
      <c r="CJ33" s="165" t="str">
        <f>IFERROR(VLOOKUP($B33,RD[[#All],[Date]:[IS19_Inv2_M2]],CJ$2,0)/CJ$1,"")</f>
        <v/>
      </c>
      <c r="CK33" s="165" t="str">
        <f>IFERROR(VLOOKUP($B33,RD[[#All],[Date]:[IS19_Inv2_M2]],CK$2,0)/CK$1,"")</f>
        <v/>
      </c>
      <c r="CL33" s="165" t="str">
        <f>IFERROR(VLOOKUP($B33,RD[[#All],[Date]:[IS19_Inv2_M2]],CL$2,0)/CL$1,"")</f>
        <v/>
      </c>
      <c r="CM33" s="165" t="str">
        <f>IFERROR(VLOOKUP($B33,RD[[#All],[Date]:[IS19_Inv2_M2]],CM$2,0)/CM$1,"")</f>
        <v/>
      </c>
      <c r="CN33" s="165" t="str">
        <f>IFERROR(VLOOKUP($B33,RD[[#All],[Date]:[IS19_Inv2_M2]],CN$2,0)/CN$1,"")</f>
        <v/>
      </c>
      <c r="CO33" s="165" t="str">
        <f>IFERROR(VLOOKUP($B33,RD[[#All],[Date]:[IS19_Inv2_M2]],CO$2,0)/CO$1,"")</f>
        <v/>
      </c>
      <c r="CP33" s="165" t="str">
        <f>IFERROR(VLOOKUP($B33,RD[[#All],[Date]:[IS19_Inv2_M2]],CP$2,0)/CP$1,"")</f>
        <v/>
      </c>
      <c r="CQ33" s="165" t="str">
        <f>IFERROR(VLOOKUP($B33,RD[[#All],[Date]:[IS19_Inv2_M2]],CQ$2,0)/CQ$1,"")</f>
        <v/>
      </c>
      <c r="CR33" s="165" t="str">
        <f>IFERROR(VLOOKUP($B33,RD[[#All],[Date]:[IS19_Inv2_M2]],CR$2,0)/CR$1,"")</f>
        <v/>
      </c>
      <c r="CS33" s="165" t="str">
        <f>IFERROR(VLOOKUP($B33,RD[[#All],[Date]:[IS19_Inv2_M2]],CS$2,0)/CS$1,"")</f>
        <v/>
      </c>
      <c r="CT33" s="165" t="str">
        <f>IFERROR(VLOOKUP($B33,RD[[#All],[Date]:[IS19_Inv2_M2]],CT$2,0)/CT$1,"")</f>
        <v/>
      </c>
      <c r="CU33" s="166" t="str">
        <f>IFERROR(AVERAGEIF(Inv_SY_B[[#This Row],[IS1_Inv1_M1]:[IS19_Inv2_M2]],"&gt;="&amp;0.1,Inv_SY_B[[#This Row],[IS1_Inv1_M1]:[IS19_Inv2_M2]]),"")</f>
        <v/>
      </c>
    </row>
    <row r="34" spans="2:99">
      <c r="B34" s="164">
        <f t="shared" si="65"/>
        <v>45726</v>
      </c>
      <c r="C34" s="165" t="str">
        <f>IFERROR(VLOOKUP($B34,RD[[#All],[Date]:[IS19_Inv2_M2]],C$2,0)/C$1,"")</f>
        <v/>
      </c>
      <c r="D34" s="165" t="str">
        <f>IFERROR(VLOOKUP($B34,RD[[#All],[Date]:[IS19_Inv2_M2]],D$2,0)/D$1,"")</f>
        <v/>
      </c>
      <c r="E34" s="165" t="str">
        <f>IFERROR(VLOOKUP($B34,RD[[#All],[Date]:[IS19_Inv2_M2]],E$2,0)/E$1,"")</f>
        <v/>
      </c>
      <c r="F34" s="165" t="str">
        <f>IFERROR(VLOOKUP($B34,RD[[#All],[Date]:[IS19_Inv2_M2]],F$2,0)/F$1,"")</f>
        <v/>
      </c>
      <c r="G34" s="165" t="str">
        <f>IFERROR(VLOOKUP($B34,RD[[#All],[Date]:[IS19_Inv2_M2]],G$2,0)/G$1,"")</f>
        <v/>
      </c>
      <c r="H34" s="165" t="str">
        <f>IFERROR(VLOOKUP($B34,RD[[#All],[Date]:[IS19_Inv2_M2]],H$2,0)/H$1,"")</f>
        <v/>
      </c>
      <c r="I34" s="165" t="str">
        <f>IFERROR(VLOOKUP($B34,RD[[#All],[Date]:[IS19_Inv2_M2]],I$2,0)/I$1,"")</f>
        <v/>
      </c>
      <c r="J34" s="165" t="str">
        <f>IFERROR(VLOOKUP($B34,RD[[#All],[Date]:[IS19_Inv2_M2]],J$2,0)/J$1,"")</f>
        <v/>
      </c>
      <c r="K34" s="165" t="str">
        <f>IFERROR(VLOOKUP($B34,RD[[#All],[Date]:[IS19_Inv2_M2]],K$2,0)/K$1,"")</f>
        <v/>
      </c>
      <c r="L34" s="165" t="str">
        <f>IFERROR(VLOOKUP($B34,RD[[#All],[Date]:[IS19_Inv2_M2]],L$2,0)/L$1,"")</f>
        <v/>
      </c>
      <c r="M34" s="165" t="str">
        <f>IFERROR(VLOOKUP($B34,RD[[#All],[Date]:[IS19_Inv2_M2]],M$2,0)/M$1,"")</f>
        <v/>
      </c>
      <c r="N34" s="165" t="str">
        <f>IFERROR(VLOOKUP($B34,RD[[#All],[Date]:[IS19_Inv2_M2]],N$2,0)/N$1,"")</f>
        <v/>
      </c>
      <c r="O34" s="165" t="str">
        <f>IFERROR(VLOOKUP($B34,RD[[#All],[Date]:[IS19_Inv2_M2]],O$2,0)/O$1,"")</f>
        <v/>
      </c>
      <c r="P34" s="165" t="str">
        <f>IFERROR(VLOOKUP($B34,RD[[#All],[Date]:[IS19_Inv2_M2]],P$2,0)/P$1,"")</f>
        <v/>
      </c>
      <c r="Q34" s="165" t="str">
        <f>IFERROR(VLOOKUP($B34,RD[[#All],[Date]:[IS19_Inv2_M2]],Q$2,0)/Q$1,"")</f>
        <v/>
      </c>
      <c r="R34" s="165" t="str">
        <f>IFERROR(VLOOKUP($B34,RD[[#All],[Date]:[IS19_Inv2_M2]],R$2,0)/R$1,"")</f>
        <v/>
      </c>
      <c r="S34" s="165" t="str">
        <f>IFERROR(VLOOKUP($B34,RD[[#All],[Date]:[IS19_Inv2_M2]],S$2,0)/S$1,"")</f>
        <v/>
      </c>
      <c r="T34" s="165" t="str">
        <f>IFERROR(VLOOKUP($B34,RD[[#All],[Date]:[IS19_Inv2_M2]],T$2,0)/T$1,"")</f>
        <v/>
      </c>
      <c r="U34" s="165" t="str">
        <f>IFERROR(VLOOKUP($B34,RD[[#All],[Date]:[IS19_Inv2_M2]],U$2,0)/U$1,"")</f>
        <v/>
      </c>
      <c r="V34" s="165" t="str">
        <f>IFERROR(VLOOKUP($B34,RD[[#All],[Date]:[IS19_Inv2_M2]],V$2,0)/V$1,"")</f>
        <v/>
      </c>
      <c r="W34" s="165" t="str">
        <f>IFERROR(VLOOKUP($B34,RD[[#All],[Date]:[IS19_Inv2_M2]],W$2,0)/W$1,"")</f>
        <v/>
      </c>
      <c r="X34" s="165" t="str">
        <f>IFERROR(VLOOKUP($B34,RD[[#All],[Date]:[IS19_Inv2_M2]],X$2,0)/X$1,"")</f>
        <v/>
      </c>
      <c r="Y34" s="165" t="str">
        <f>IFERROR(VLOOKUP($B34,RD[[#All],[Date]:[IS19_Inv2_M2]],Y$2,0)/Y$1,"")</f>
        <v/>
      </c>
      <c r="Z34" s="165" t="str">
        <f>IFERROR(VLOOKUP($B34,RD[[#All],[Date]:[IS19_Inv2_M2]],Z$2,0)/Z$1,"")</f>
        <v/>
      </c>
      <c r="AA34" s="165" t="str">
        <f>IFERROR(VLOOKUP($B34,RD[[#All],[Date]:[IS19_Inv2_M2]],AA$2,0)/AA$1,"")</f>
        <v/>
      </c>
      <c r="AB34" s="165" t="str">
        <f>IFERROR(VLOOKUP($B34,RD[[#All],[Date]:[IS19_Inv2_M2]],AB$2,0)/AB$1,"")</f>
        <v/>
      </c>
      <c r="AC34" s="165" t="str">
        <f>IFERROR(VLOOKUP($B34,RD[[#All],[Date]:[IS19_Inv2_M2]],AC$2,0)/AC$1,"")</f>
        <v/>
      </c>
      <c r="AD34" s="165" t="str">
        <f>IFERROR(VLOOKUP($B34,RD[[#All],[Date]:[IS19_Inv2_M2]],AD$2,0)/AD$1,"")</f>
        <v/>
      </c>
      <c r="AE34" s="165" t="str">
        <f>IFERROR(VLOOKUP($B34,RD[[#All],[Date]:[IS19_Inv2_M2]],AE$2,0)/AE$1,"")</f>
        <v/>
      </c>
      <c r="AF34" s="165" t="str">
        <f>IFERROR(VLOOKUP($B34,RD[[#All],[Date]:[IS19_Inv2_M2]],AF$2,0)/AF$1,"")</f>
        <v/>
      </c>
      <c r="AG34" s="165" t="str">
        <f>IFERROR(VLOOKUP($B34,RD[[#All],[Date]:[IS19_Inv2_M2]],AG$2,0)/AG$1,"")</f>
        <v/>
      </c>
      <c r="AH34" s="165" t="str">
        <f>IFERROR(VLOOKUP($B34,RD[[#All],[Date]:[IS19_Inv2_M2]],AH$2,0)/AH$1,"")</f>
        <v/>
      </c>
      <c r="AI34" s="165" t="str">
        <f>IFERROR(VLOOKUP($B34,RD[[#All],[Date]:[IS19_Inv2_M2]],AI$2,0)/AI$1,"")</f>
        <v/>
      </c>
      <c r="AJ34" s="165" t="str">
        <f>IFERROR(VLOOKUP($B34,RD[[#All],[Date]:[IS19_Inv2_M2]],AJ$2,0)/AJ$1,"")</f>
        <v/>
      </c>
      <c r="AK34" s="165" t="str">
        <f>IFERROR(VLOOKUP($B34,RD[[#All],[Date]:[IS19_Inv2_M2]],AK$2,0)/AK$1,"")</f>
        <v/>
      </c>
      <c r="AL34" s="165" t="str">
        <f>IFERROR(VLOOKUP($B34,RD[[#All],[Date]:[IS19_Inv2_M2]],AL$2,0)/AL$1,"")</f>
        <v/>
      </c>
      <c r="AM34" s="165" t="str">
        <f>IFERROR(VLOOKUP($B34,RD[[#All],[Date]:[IS19_Inv2_M2]],AM$2,0)/AM$1,"")</f>
        <v/>
      </c>
      <c r="AN34" s="165" t="str">
        <f>IFERROR(VLOOKUP($B34,RD[[#All],[Date]:[IS19_Inv2_M2]],AN$2,0)/AN$1,"")</f>
        <v/>
      </c>
      <c r="AO34" s="165" t="str">
        <f>IFERROR(VLOOKUP($B34,RD[[#All],[Date]:[IS19_Inv2_M2]],AO$2,0)/AO$1,"")</f>
        <v/>
      </c>
      <c r="AP34" s="165" t="str">
        <f>IFERROR(VLOOKUP($B34,RD[[#All],[Date]:[IS19_Inv2_M2]],AP$2,0)/AP$1,"")</f>
        <v/>
      </c>
      <c r="AQ34" s="165" t="str">
        <f>IFERROR(VLOOKUP($B34,RD[[#All],[Date]:[IS19_Inv2_M2]],AQ$2,0)/AQ$1,"")</f>
        <v/>
      </c>
      <c r="AR34" s="165" t="str">
        <f>IFERROR(VLOOKUP($B34,RD[[#All],[Date]:[IS19_Inv2_M2]],AR$2,0)/AR$1,"")</f>
        <v/>
      </c>
      <c r="AS34" s="165" t="str">
        <f>IFERROR(VLOOKUP($B34,RD[[#All],[Date]:[IS19_Inv2_M2]],AS$2,0)/AS$1,"")</f>
        <v/>
      </c>
      <c r="AT34" s="165" t="str">
        <f>IFERROR(VLOOKUP($B34,RD[[#All],[Date]:[IS19_Inv2_M2]],AT$2,0)/AT$1,"")</f>
        <v/>
      </c>
      <c r="AU34" s="165" t="str">
        <f>IFERROR(VLOOKUP($B34,RD[[#All],[Date]:[IS19_Inv2_M2]],AU$2,0)/AU$1,"")</f>
        <v/>
      </c>
      <c r="AV34" s="165" t="str">
        <f>IFERROR(VLOOKUP($B34,RD[[#All],[Date]:[IS19_Inv2_M2]],AV$2,0)/AV$1,"")</f>
        <v/>
      </c>
      <c r="AW34" s="165" t="str">
        <f>IFERROR(VLOOKUP($B34,RD[[#All],[Date]:[IS19_Inv2_M2]],AW$2,0)/AW$1,"")</f>
        <v/>
      </c>
      <c r="AX34" s="165" t="str">
        <f>IFERROR(VLOOKUP($B34,RD[[#All],[Date]:[IS19_Inv2_M2]],AX$2,0)/AX$1,"")</f>
        <v/>
      </c>
      <c r="AY34" s="165" t="str">
        <f>IFERROR(VLOOKUP($B34,RD[[#All],[Date]:[IS19_Inv2_M2]],AY$2,0)/AY$1,"")</f>
        <v/>
      </c>
      <c r="AZ34" s="165" t="str">
        <f>IFERROR(VLOOKUP($B34,RD[[#All],[Date]:[IS19_Inv2_M2]],AZ$2,0)/AZ$1,"")</f>
        <v/>
      </c>
      <c r="BA34" s="165" t="str">
        <f>IFERROR(VLOOKUP($B34,RD[[#All],[Date]:[IS19_Inv2_M2]],BA$2,0)/BA$1,"")</f>
        <v/>
      </c>
      <c r="BB34" s="165" t="str">
        <f>IFERROR(VLOOKUP($B34,RD[[#All],[Date]:[IS19_Inv2_M2]],BB$2,0)/BB$1,"")</f>
        <v/>
      </c>
      <c r="BC34" s="165" t="str">
        <f>IFERROR(VLOOKUP($B34,RD[[#All],[Date]:[IS19_Inv2_M2]],BC$2,0)/BC$1,"")</f>
        <v/>
      </c>
      <c r="BD34" s="165" t="str">
        <f>IFERROR(VLOOKUP($B34,RD[[#All],[Date]:[IS19_Inv2_M2]],BD$2,0)/BD$1,"")</f>
        <v/>
      </c>
      <c r="BE34" s="165" t="str">
        <f>IFERROR(VLOOKUP($B34,RD[[#All],[Date]:[IS19_Inv2_M2]],BE$2,0)/BE$1,"")</f>
        <v/>
      </c>
      <c r="BF34" s="165" t="str">
        <f>IFERROR(VLOOKUP($B34,RD[[#All],[Date]:[IS19_Inv2_M2]],BF$2,0)/BF$1,"")</f>
        <v/>
      </c>
      <c r="BG34" s="165" t="str">
        <f>IFERROR(VLOOKUP($B34,RD[[#All],[Date]:[IS19_Inv2_M2]],BG$2,0)/BG$1,"")</f>
        <v/>
      </c>
      <c r="BH34" s="165" t="str">
        <f>IFERROR(VLOOKUP($B34,RD[[#All],[Date]:[IS19_Inv2_M2]],BH$2,0)/BH$1,"")</f>
        <v/>
      </c>
      <c r="BI34" s="165" t="str">
        <f>IFERROR(VLOOKUP($B34,RD[[#All],[Date]:[IS19_Inv2_M2]],BI$2,0)/BI$1,"")</f>
        <v/>
      </c>
      <c r="BJ34" s="165" t="str">
        <f>IFERROR(VLOOKUP($B34,RD[[#All],[Date]:[IS19_Inv2_M2]],BJ$2,0)/BJ$1,"")</f>
        <v/>
      </c>
      <c r="BK34" s="165" t="str">
        <f>IFERROR(VLOOKUP($B34,RD[[#All],[Date]:[IS19_Inv2_M2]],BK$2,0)/BK$1,"")</f>
        <v/>
      </c>
      <c r="BL34" s="165" t="str">
        <f>IFERROR(VLOOKUP($B34,RD[[#All],[Date]:[IS19_Inv2_M2]],BL$2,0)/BL$1,"")</f>
        <v/>
      </c>
      <c r="BM34" s="165" t="str">
        <f>IFERROR(VLOOKUP($B34,RD[[#All],[Date]:[IS19_Inv2_M2]],BM$2,0)/BM$1,"")</f>
        <v/>
      </c>
      <c r="BN34" s="165" t="str">
        <f>IFERROR(VLOOKUP($B34,RD[[#All],[Date]:[IS19_Inv2_M2]],BN$2,0)/BN$1,"")</f>
        <v/>
      </c>
      <c r="BO34" s="165" t="str">
        <f>IFERROR(VLOOKUP($B34,RD[[#All],[Date]:[IS19_Inv2_M2]],BO$2,0)/BO$1,"")</f>
        <v/>
      </c>
      <c r="BP34" s="165" t="str">
        <f>IFERROR(VLOOKUP($B34,RD[[#All],[Date]:[IS19_Inv2_M2]],BP$2,0)/BP$1,"")</f>
        <v/>
      </c>
      <c r="BQ34" s="165" t="str">
        <f>IFERROR(VLOOKUP($B34,RD[[#All],[Date]:[IS19_Inv2_M2]],BQ$2,0)/BQ$1,"")</f>
        <v/>
      </c>
      <c r="BR34" s="165" t="str">
        <f>IFERROR(VLOOKUP($B34,RD[[#All],[Date]:[IS19_Inv2_M2]],BR$2,0)/BR$1,"")</f>
        <v/>
      </c>
      <c r="BS34" s="165" t="str">
        <f>IFERROR(VLOOKUP($B34,RD[[#All],[Date]:[IS19_Inv2_M2]],BS$2,0)/BS$1,"")</f>
        <v/>
      </c>
      <c r="BT34" s="165" t="str">
        <f>IFERROR(VLOOKUP($B34,RD[[#All],[Date]:[IS19_Inv2_M2]],BT$2,0)/BT$1,"")</f>
        <v/>
      </c>
      <c r="BU34" s="165" t="str">
        <f>IFERROR(VLOOKUP($B34,RD[[#All],[Date]:[IS19_Inv2_M2]],BU$2,0)/BU$1,"")</f>
        <v/>
      </c>
      <c r="BV34" s="165" t="str">
        <f>IFERROR(VLOOKUP($B34,RD[[#All],[Date]:[IS19_Inv2_M2]],BV$2,0)/BV$1,"")</f>
        <v/>
      </c>
      <c r="BW34" s="165" t="str">
        <f>IFERROR(VLOOKUP($B34,RD[[#All],[Date]:[IS19_Inv2_M2]],BW$2,0)/BW$1,"")</f>
        <v/>
      </c>
      <c r="BX34" s="165" t="str">
        <f>IFERROR(VLOOKUP($B34,RD[[#All],[Date]:[IS19_Inv2_M2]],BX$2,0)/BX$1,"")</f>
        <v/>
      </c>
      <c r="BY34" s="165" t="str">
        <f>IFERROR(VLOOKUP($B34,RD[[#All],[Date]:[IS19_Inv2_M2]],BY$2,0)/BY$1,"")</f>
        <v/>
      </c>
      <c r="BZ34" s="165" t="str">
        <f>IFERROR(VLOOKUP($B34,RD[[#All],[Date]:[IS19_Inv2_M2]],BZ$2,0)/BZ$1,"")</f>
        <v/>
      </c>
      <c r="CA34" s="165" t="str">
        <f>IFERROR(VLOOKUP($B34,RD[[#All],[Date]:[IS19_Inv2_M2]],CA$2,0)/CA$1,"")</f>
        <v/>
      </c>
      <c r="CB34" s="165" t="str">
        <f>IFERROR(VLOOKUP($B34,RD[[#All],[Date]:[IS19_Inv2_M2]],CB$2,0)/CB$1,"")</f>
        <v/>
      </c>
      <c r="CC34" s="165" t="str">
        <f>IFERROR(VLOOKUP($B34,RD[[#All],[Date]:[IS19_Inv2_M2]],CC$2,0)/CC$1,"")</f>
        <v/>
      </c>
      <c r="CD34" s="165" t="str">
        <f>IFERROR(VLOOKUP($B34,RD[[#All],[Date]:[IS19_Inv2_M2]],CD$2,0)/CD$1,"")</f>
        <v/>
      </c>
      <c r="CE34" s="165" t="str">
        <f>IFERROR(VLOOKUP($B34,RD[[#All],[Date]:[IS19_Inv2_M2]],CE$2,0)/CE$1,"")</f>
        <v/>
      </c>
      <c r="CF34" s="165" t="str">
        <f>IFERROR(VLOOKUP($B34,RD[[#All],[Date]:[IS19_Inv2_M2]],CF$2,0)/CF$1,"")</f>
        <v/>
      </c>
      <c r="CG34" s="165" t="str">
        <f>IFERROR(VLOOKUP($B34,RD[[#All],[Date]:[IS19_Inv2_M2]],CG$2,0)/CG$1,"")</f>
        <v/>
      </c>
      <c r="CH34" s="165" t="str">
        <f>IFERROR(VLOOKUP($B34,RD[[#All],[Date]:[IS19_Inv2_M2]],CH$2,0)/CH$1,"")</f>
        <v/>
      </c>
      <c r="CI34" s="165" t="str">
        <f>IFERROR(VLOOKUP($B34,RD[[#All],[Date]:[IS19_Inv2_M2]],CI$2,0)/CI$1,"")</f>
        <v/>
      </c>
      <c r="CJ34" s="165" t="str">
        <f>IFERROR(VLOOKUP($B34,RD[[#All],[Date]:[IS19_Inv2_M2]],CJ$2,0)/CJ$1,"")</f>
        <v/>
      </c>
      <c r="CK34" s="165" t="str">
        <f>IFERROR(VLOOKUP($B34,RD[[#All],[Date]:[IS19_Inv2_M2]],CK$2,0)/CK$1,"")</f>
        <v/>
      </c>
      <c r="CL34" s="165" t="str">
        <f>IFERROR(VLOOKUP($B34,RD[[#All],[Date]:[IS19_Inv2_M2]],CL$2,0)/CL$1,"")</f>
        <v/>
      </c>
      <c r="CM34" s="165" t="str">
        <f>IFERROR(VLOOKUP($B34,RD[[#All],[Date]:[IS19_Inv2_M2]],CM$2,0)/CM$1,"")</f>
        <v/>
      </c>
      <c r="CN34" s="165" t="str">
        <f>IFERROR(VLOOKUP($B34,RD[[#All],[Date]:[IS19_Inv2_M2]],CN$2,0)/CN$1,"")</f>
        <v/>
      </c>
      <c r="CO34" s="165" t="str">
        <f>IFERROR(VLOOKUP($B34,RD[[#All],[Date]:[IS19_Inv2_M2]],CO$2,0)/CO$1,"")</f>
        <v/>
      </c>
      <c r="CP34" s="165" t="str">
        <f>IFERROR(VLOOKUP($B34,RD[[#All],[Date]:[IS19_Inv2_M2]],CP$2,0)/CP$1,"")</f>
        <v/>
      </c>
      <c r="CQ34" s="165" t="str">
        <f>IFERROR(VLOOKUP($B34,RD[[#All],[Date]:[IS19_Inv2_M2]],CQ$2,0)/CQ$1,"")</f>
        <v/>
      </c>
      <c r="CR34" s="165" t="str">
        <f>IFERROR(VLOOKUP($B34,RD[[#All],[Date]:[IS19_Inv2_M2]],CR$2,0)/CR$1,"")</f>
        <v/>
      </c>
      <c r="CS34" s="165" t="str">
        <f>IFERROR(VLOOKUP($B34,RD[[#All],[Date]:[IS19_Inv2_M2]],CS$2,0)/CS$1,"")</f>
        <v/>
      </c>
      <c r="CT34" s="165" t="str">
        <f>IFERROR(VLOOKUP($B34,RD[[#All],[Date]:[IS19_Inv2_M2]],CT$2,0)/CT$1,"")</f>
        <v/>
      </c>
      <c r="CU34" s="166" t="str">
        <f>IFERROR(AVERAGEIF(Inv_SY_B[[#This Row],[IS1_Inv1_M1]:[IS19_Inv2_M2]],"&gt;="&amp;0.1,Inv_SY_B[[#This Row],[IS1_Inv1_M1]:[IS19_Inv2_M2]]),"")</f>
        <v/>
      </c>
    </row>
    <row r="35" spans="2:99">
      <c r="B35" s="167">
        <f>B34+1</f>
        <v>45727</v>
      </c>
      <c r="C35" s="165" t="str">
        <f>IFERROR(VLOOKUP($B35,RD[[#All],[Date]:[IS19_Inv2_M2]],C$2,0)/C$1,"")</f>
        <v/>
      </c>
      <c r="D35" s="165" t="str">
        <f>IFERROR(VLOOKUP($B35,RD[[#All],[Date]:[IS19_Inv2_M2]],D$2,0)/D$1,"")</f>
        <v/>
      </c>
      <c r="E35" s="165" t="str">
        <f>IFERROR(VLOOKUP($B35,RD[[#All],[Date]:[IS19_Inv2_M2]],E$2,0)/E$1,"")</f>
        <v/>
      </c>
      <c r="F35" s="165" t="str">
        <f>IFERROR(VLOOKUP($B35,RD[[#All],[Date]:[IS19_Inv2_M2]],F$2,0)/F$1,"")</f>
        <v/>
      </c>
      <c r="G35" s="165" t="str">
        <f>IFERROR(VLOOKUP($B35,RD[[#All],[Date]:[IS19_Inv2_M2]],G$2,0)/G$1,"")</f>
        <v/>
      </c>
      <c r="H35" s="165" t="str">
        <f>IFERROR(VLOOKUP($B35,RD[[#All],[Date]:[IS19_Inv2_M2]],H$2,0)/H$1,"")</f>
        <v/>
      </c>
      <c r="I35" s="165" t="str">
        <f>IFERROR(VLOOKUP($B35,RD[[#All],[Date]:[IS19_Inv2_M2]],I$2,0)/I$1,"")</f>
        <v/>
      </c>
      <c r="J35" s="165" t="str">
        <f>IFERROR(VLOOKUP($B35,RD[[#All],[Date]:[IS19_Inv2_M2]],J$2,0)/J$1,"")</f>
        <v/>
      </c>
      <c r="K35" s="165" t="str">
        <f>IFERROR(VLOOKUP($B35,RD[[#All],[Date]:[IS19_Inv2_M2]],K$2,0)/K$1,"")</f>
        <v/>
      </c>
      <c r="L35" s="165" t="str">
        <f>IFERROR(VLOOKUP($B35,RD[[#All],[Date]:[IS19_Inv2_M2]],L$2,0)/L$1,"")</f>
        <v/>
      </c>
      <c r="M35" s="165" t="str">
        <f>IFERROR(VLOOKUP($B35,RD[[#All],[Date]:[IS19_Inv2_M2]],M$2,0)/M$1,"")</f>
        <v/>
      </c>
      <c r="N35" s="165" t="str">
        <f>IFERROR(VLOOKUP($B35,RD[[#All],[Date]:[IS19_Inv2_M2]],N$2,0)/N$1,"")</f>
        <v/>
      </c>
      <c r="O35" s="165" t="str">
        <f>IFERROR(VLOOKUP($B35,RD[[#All],[Date]:[IS19_Inv2_M2]],O$2,0)/O$1,"")</f>
        <v/>
      </c>
      <c r="P35" s="165" t="str">
        <f>IFERROR(VLOOKUP($B35,RD[[#All],[Date]:[IS19_Inv2_M2]],P$2,0)/P$1,"")</f>
        <v/>
      </c>
      <c r="Q35" s="165" t="str">
        <f>IFERROR(VLOOKUP($B35,RD[[#All],[Date]:[IS19_Inv2_M2]],Q$2,0)/Q$1,"")</f>
        <v/>
      </c>
      <c r="R35" s="165" t="str">
        <f>IFERROR(VLOOKUP($B35,RD[[#All],[Date]:[IS19_Inv2_M2]],R$2,0)/R$1,"")</f>
        <v/>
      </c>
      <c r="S35" s="165" t="str">
        <f>IFERROR(VLOOKUP($B35,RD[[#All],[Date]:[IS19_Inv2_M2]],S$2,0)/S$1,"")</f>
        <v/>
      </c>
      <c r="T35" s="165" t="str">
        <f>IFERROR(VLOOKUP($B35,RD[[#All],[Date]:[IS19_Inv2_M2]],T$2,0)/T$1,"")</f>
        <v/>
      </c>
      <c r="U35" s="165" t="str">
        <f>IFERROR(VLOOKUP($B35,RD[[#All],[Date]:[IS19_Inv2_M2]],U$2,0)/U$1,"")</f>
        <v/>
      </c>
      <c r="V35" s="165" t="str">
        <f>IFERROR(VLOOKUP($B35,RD[[#All],[Date]:[IS19_Inv2_M2]],V$2,0)/V$1,"")</f>
        <v/>
      </c>
      <c r="W35" s="165" t="str">
        <f>IFERROR(VLOOKUP($B35,RD[[#All],[Date]:[IS19_Inv2_M2]],W$2,0)/W$1,"")</f>
        <v/>
      </c>
      <c r="X35" s="165" t="str">
        <f>IFERROR(VLOOKUP($B35,RD[[#All],[Date]:[IS19_Inv2_M2]],X$2,0)/X$1,"")</f>
        <v/>
      </c>
      <c r="Y35" s="165" t="str">
        <f>IFERROR(VLOOKUP($B35,RD[[#All],[Date]:[IS19_Inv2_M2]],Y$2,0)/Y$1,"")</f>
        <v/>
      </c>
      <c r="Z35" s="165" t="str">
        <f>IFERROR(VLOOKUP($B35,RD[[#All],[Date]:[IS19_Inv2_M2]],Z$2,0)/Z$1,"")</f>
        <v/>
      </c>
      <c r="AA35" s="165" t="str">
        <f>IFERROR(VLOOKUP($B35,RD[[#All],[Date]:[IS19_Inv2_M2]],AA$2,0)/AA$1,"")</f>
        <v/>
      </c>
      <c r="AB35" s="165" t="str">
        <f>IFERROR(VLOOKUP($B35,RD[[#All],[Date]:[IS19_Inv2_M2]],AB$2,0)/AB$1,"")</f>
        <v/>
      </c>
      <c r="AC35" s="165" t="str">
        <f>IFERROR(VLOOKUP($B35,RD[[#All],[Date]:[IS19_Inv2_M2]],AC$2,0)/AC$1,"")</f>
        <v/>
      </c>
      <c r="AD35" s="165" t="str">
        <f>IFERROR(VLOOKUP($B35,RD[[#All],[Date]:[IS19_Inv2_M2]],AD$2,0)/AD$1,"")</f>
        <v/>
      </c>
      <c r="AE35" s="165" t="str">
        <f>IFERROR(VLOOKUP($B35,RD[[#All],[Date]:[IS19_Inv2_M2]],AE$2,0)/AE$1,"")</f>
        <v/>
      </c>
      <c r="AF35" s="165" t="str">
        <f>IFERROR(VLOOKUP($B35,RD[[#All],[Date]:[IS19_Inv2_M2]],AF$2,0)/AF$1,"")</f>
        <v/>
      </c>
      <c r="AG35" s="165" t="str">
        <f>IFERROR(VLOOKUP($B35,RD[[#All],[Date]:[IS19_Inv2_M2]],AG$2,0)/AG$1,"")</f>
        <v/>
      </c>
      <c r="AH35" s="165" t="str">
        <f>IFERROR(VLOOKUP($B35,RD[[#All],[Date]:[IS19_Inv2_M2]],AH$2,0)/AH$1,"")</f>
        <v/>
      </c>
      <c r="AI35" s="165" t="str">
        <f>IFERROR(VLOOKUP($B35,RD[[#All],[Date]:[IS19_Inv2_M2]],AI$2,0)/AI$1,"")</f>
        <v/>
      </c>
      <c r="AJ35" s="165" t="str">
        <f>IFERROR(VLOOKUP($B35,RD[[#All],[Date]:[IS19_Inv2_M2]],AJ$2,0)/AJ$1,"")</f>
        <v/>
      </c>
      <c r="AK35" s="165" t="str">
        <f>IFERROR(VLOOKUP($B35,RD[[#All],[Date]:[IS19_Inv2_M2]],AK$2,0)/AK$1,"")</f>
        <v/>
      </c>
      <c r="AL35" s="165" t="str">
        <f>IFERROR(VLOOKUP($B35,RD[[#All],[Date]:[IS19_Inv2_M2]],AL$2,0)/AL$1,"")</f>
        <v/>
      </c>
      <c r="AM35" s="165" t="str">
        <f>IFERROR(VLOOKUP($B35,RD[[#All],[Date]:[IS19_Inv2_M2]],AM$2,0)/AM$1,"")</f>
        <v/>
      </c>
      <c r="AN35" s="165" t="str">
        <f>IFERROR(VLOOKUP($B35,RD[[#All],[Date]:[IS19_Inv2_M2]],AN$2,0)/AN$1,"")</f>
        <v/>
      </c>
      <c r="AO35" s="165" t="str">
        <f>IFERROR(VLOOKUP($B35,RD[[#All],[Date]:[IS19_Inv2_M2]],AO$2,0)/AO$1,"")</f>
        <v/>
      </c>
      <c r="AP35" s="165" t="str">
        <f>IFERROR(VLOOKUP($B35,RD[[#All],[Date]:[IS19_Inv2_M2]],AP$2,0)/AP$1,"")</f>
        <v/>
      </c>
      <c r="AQ35" s="165" t="str">
        <f>IFERROR(VLOOKUP($B35,RD[[#All],[Date]:[IS19_Inv2_M2]],AQ$2,0)/AQ$1,"")</f>
        <v/>
      </c>
      <c r="AR35" s="165" t="str">
        <f>IFERROR(VLOOKUP($B35,RD[[#All],[Date]:[IS19_Inv2_M2]],AR$2,0)/AR$1,"")</f>
        <v/>
      </c>
      <c r="AS35" s="165" t="str">
        <f>IFERROR(VLOOKUP($B35,RD[[#All],[Date]:[IS19_Inv2_M2]],AS$2,0)/AS$1,"")</f>
        <v/>
      </c>
      <c r="AT35" s="165" t="str">
        <f>IFERROR(VLOOKUP($B35,RD[[#All],[Date]:[IS19_Inv2_M2]],AT$2,0)/AT$1,"")</f>
        <v/>
      </c>
      <c r="AU35" s="165" t="str">
        <f>IFERROR(VLOOKUP($B35,RD[[#All],[Date]:[IS19_Inv2_M2]],AU$2,0)/AU$1,"")</f>
        <v/>
      </c>
      <c r="AV35" s="165" t="str">
        <f>IFERROR(VLOOKUP($B35,RD[[#All],[Date]:[IS19_Inv2_M2]],AV$2,0)/AV$1,"")</f>
        <v/>
      </c>
      <c r="AW35" s="165" t="str">
        <f>IFERROR(VLOOKUP($B35,RD[[#All],[Date]:[IS19_Inv2_M2]],AW$2,0)/AW$1,"")</f>
        <v/>
      </c>
      <c r="AX35" s="165" t="str">
        <f>IFERROR(VLOOKUP($B35,RD[[#All],[Date]:[IS19_Inv2_M2]],AX$2,0)/AX$1,"")</f>
        <v/>
      </c>
      <c r="AY35" s="165" t="str">
        <f>IFERROR(VLOOKUP($B35,RD[[#All],[Date]:[IS19_Inv2_M2]],AY$2,0)/AY$1,"")</f>
        <v/>
      </c>
      <c r="AZ35" s="165" t="str">
        <f>IFERROR(VLOOKUP($B35,RD[[#All],[Date]:[IS19_Inv2_M2]],AZ$2,0)/AZ$1,"")</f>
        <v/>
      </c>
      <c r="BA35" s="165" t="str">
        <f>IFERROR(VLOOKUP($B35,RD[[#All],[Date]:[IS19_Inv2_M2]],BA$2,0)/BA$1,"")</f>
        <v/>
      </c>
      <c r="BB35" s="165" t="str">
        <f>IFERROR(VLOOKUP($B35,RD[[#All],[Date]:[IS19_Inv2_M2]],BB$2,0)/BB$1,"")</f>
        <v/>
      </c>
      <c r="BC35" s="165" t="str">
        <f>IFERROR(VLOOKUP($B35,RD[[#All],[Date]:[IS19_Inv2_M2]],BC$2,0)/BC$1,"")</f>
        <v/>
      </c>
      <c r="BD35" s="165" t="str">
        <f>IFERROR(VLOOKUP($B35,RD[[#All],[Date]:[IS19_Inv2_M2]],BD$2,0)/BD$1,"")</f>
        <v/>
      </c>
      <c r="BE35" s="165" t="str">
        <f>IFERROR(VLOOKUP($B35,RD[[#All],[Date]:[IS19_Inv2_M2]],BE$2,0)/BE$1,"")</f>
        <v/>
      </c>
      <c r="BF35" s="165" t="str">
        <f>IFERROR(VLOOKUP($B35,RD[[#All],[Date]:[IS19_Inv2_M2]],BF$2,0)/BF$1,"")</f>
        <v/>
      </c>
      <c r="BG35" s="165" t="str">
        <f>IFERROR(VLOOKUP($B35,RD[[#All],[Date]:[IS19_Inv2_M2]],BG$2,0)/BG$1,"")</f>
        <v/>
      </c>
      <c r="BH35" s="165" t="str">
        <f>IFERROR(VLOOKUP($B35,RD[[#All],[Date]:[IS19_Inv2_M2]],BH$2,0)/BH$1,"")</f>
        <v/>
      </c>
      <c r="BI35" s="165" t="str">
        <f>IFERROR(VLOOKUP($B35,RD[[#All],[Date]:[IS19_Inv2_M2]],BI$2,0)/BI$1,"")</f>
        <v/>
      </c>
      <c r="BJ35" s="165" t="str">
        <f>IFERROR(VLOOKUP($B35,RD[[#All],[Date]:[IS19_Inv2_M2]],BJ$2,0)/BJ$1,"")</f>
        <v/>
      </c>
      <c r="BK35" s="165" t="str">
        <f>IFERROR(VLOOKUP($B35,RD[[#All],[Date]:[IS19_Inv2_M2]],BK$2,0)/BK$1,"")</f>
        <v/>
      </c>
      <c r="BL35" s="165" t="str">
        <f>IFERROR(VLOOKUP($B35,RD[[#All],[Date]:[IS19_Inv2_M2]],BL$2,0)/BL$1,"")</f>
        <v/>
      </c>
      <c r="BM35" s="165" t="str">
        <f>IFERROR(VLOOKUP($B35,RD[[#All],[Date]:[IS19_Inv2_M2]],BM$2,0)/BM$1,"")</f>
        <v/>
      </c>
      <c r="BN35" s="165" t="str">
        <f>IFERROR(VLOOKUP($B35,RD[[#All],[Date]:[IS19_Inv2_M2]],BN$2,0)/BN$1,"")</f>
        <v/>
      </c>
      <c r="BO35" s="165" t="str">
        <f>IFERROR(VLOOKUP($B35,RD[[#All],[Date]:[IS19_Inv2_M2]],BO$2,0)/BO$1,"")</f>
        <v/>
      </c>
      <c r="BP35" s="165" t="str">
        <f>IFERROR(VLOOKUP($B35,RD[[#All],[Date]:[IS19_Inv2_M2]],BP$2,0)/BP$1,"")</f>
        <v/>
      </c>
      <c r="BQ35" s="165" t="str">
        <f>IFERROR(VLOOKUP($B35,RD[[#All],[Date]:[IS19_Inv2_M2]],BQ$2,0)/BQ$1,"")</f>
        <v/>
      </c>
      <c r="BR35" s="165" t="str">
        <f>IFERROR(VLOOKUP($B35,RD[[#All],[Date]:[IS19_Inv2_M2]],BR$2,0)/BR$1,"")</f>
        <v/>
      </c>
      <c r="BS35" s="165" t="str">
        <f>IFERROR(VLOOKUP($B35,RD[[#All],[Date]:[IS19_Inv2_M2]],BS$2,0)/BS$1,"")</f>
        <v/>
      </c>
      <c r="BT35" s="165" t="str">
        <f>IFERROR(VLOOKUP($B35,RD[[#All],[Date]:[IS19_Inv2_M2]],BT$2,0)/BT$1,"")</f>
        <v/>
      </c>
      <c r="BU35" s="165" t="str">
        <f>IFERROR(VLOOKUP($B35,RD[[#All],[Date]:[IS19_Inv2_M2]],BU$2,0)/BU$1,"")</f>
        <v/>
      </c>
      <c r="BV35" s="165" t="str">
        <f>IFERROR(VLOOKUP($B35,RD[[#All],[Date]:[IS19_Inv2_M2]],BV$2,0)/BV$1,"")</f>
        <v/>
      </c>
      <c r="BW35" s="165" t="str">
        <f>IFERROR(VLOOKUP($B35,RD[[#All],[Date]:[IS19_Inv2_M2]],BW$2,0)/BW$1,"")</f>
        <v/>
      </c>
      <c r="BX35" s="165" t="str">
        <f>IFERROR(VLOOKUP($B35,RD[[#All],[Date]:[IS19_Inv2_M2]],BX$2,0)/BX$1,"")</f>
        <v/>
      </c>
      <c r="BY35" s="165" t="str">
        <f>IFERROR(VLOOKUP($B35,RD[[#All],[Date]:[IS19_Inv2_M2]],BY$2,0)/BY$1,"")</f>
        <v/>
      </c>
      <c r="BZ35" s="165" t="str">
        <f>IFERROR(VLOOKUP($B35,RD[[#All],[Date]:[IS19_Inv2_M2]],BZ$2,0)/BZ$1,"")</f>
        <v/>
      </c>
      <c r="CA35" s="165" t="str">
        <f>IFERROR(VLOOKUP($B35,RD[[#All],[Date]:[IS19_Inv2_M2]],CA$2,0)/CA$1,"")</f>
        <v/>
      </c>
      <c r="CB35" s="165" t="str">
        <f>IFERROR(VLOOKUP($B35,RD[[#All],[Date]:[IS19_Inv2_M2]],CB$2,0)/CB$1,"")</f>
        <v/>
      </c>
      <c r="CC35" s="165" t="str">
        <f>IFERROR(VLOOKUP($B35,RD[[#All],[Date]:[IS19_Inv2_M2]],CC$2,0)/CC$1,"")</f>
        <v/>
      </c>
      <c r="CD35" s="165" t="str">
        <f>IFERROR(VLOOKUP($B35,RD[[#All],[Date]:[IS19_Inv2_M2]],CD$2,0)/CD$1,"")</f>
        <v/>
      </c>
      <c r="CE35" s="165" t="str">
        <f>IFERROR(VLOOKUP($B35,RD[[#All],[Date]:[IS19_Inv2_M2]],CE$2,0)/CE$1,"")</f>
        <v/>
      </c>
      <c r="CF35" s="165" t="str">
        <f>IFERROR(VLOOKUP($B35,RD[[#All],[Date]:[IS19_Inv2_M2]],CF$2,0)/CF$1,"")</f>
        <v/>
      </c>
      <c r="CG35" s="165" t="str">
        <f>IFERROR(VLOOKUP($B35,RD[[#All],[Date]:[IS19_Inv2_M2]],CG$2,0)/CG$1,"")</f>
        <v/>
      </c>
      <c r="CH35" s="165" t="str">
        <f>IFERROR(VLOOKUP($B35,RD[[#All],[Date]:[IS19_Inv2_M2]],CH$2,0)/CH$1,"")</f>
        <v/>
      </c>
      <c r="CI35" s="165" t="str">
        <f>IFERROR(VLOOKUP($B35,RD[[#All],[Date]:[IS19_Inv2_M2]],CI$2,0)/CI$1,"")</f>
        <v/>
      </c>
      <c r="CJ35" s="165" t="str">
        <f>IFERROR(VLOOKUP($B35,RD[[#All],[Date]:[IS19_Inv2_M2]],CJ$2,0)/CJ$1,"")</f>
        <v/>
      </c>
      <c r="CK35" s="165" t="str">
        <f>IFERROR(VLOOKUP($B35,RD[[#All],[Date]:[IS19_Inv2_M2]],CK$2,0)/CK$1,"")</f>
        <v/>
      </c>
      <c r="CL35" s="165" t="str">
        <f>IFERROR(VLOOKUP($B35,RD[[#All],[Date]:[IS19_Inv2_M2]],CL$2,0)/CL$1,"")</f>
        <v/>
      </c>
      <c r="CM35" s="165" t="str">
        <f>IFERROR(VLOOKUP($B35,RD[[#All],[Date]:[IS19_Inv2_M2]],CM$2,0)/CM$1,"")</f>
        <v/>
      </c>
      <c r="CN35" s="165" t="str">
        <f>IFERROR(VLOOKUP($B35,RD[[#All],[Date]:[IS19_Inv2_M2]],CN$2,0)/CN$1,"")</f>
        <v/>
      </c>
      <c r="CO35" s="165" t="str">
        <f>IFERROR(VLOOKUP($B35,RD[[#All],[Date]:[IS19_Inv2_M2]],CO$2,0)/CO$1,"")</f>
        <v/>
      </c>
      <c r="CP35" s="165" t="str">
        <f>IFERROR(VLOOKUP($B35,RD[[#All],[Date]:[IS19_Inv2_M2]],CP$2,0)/CP$1,"")</f>
        <v/>
      </c>
      <c r="CQ35" s="165" t="str">
        <f>IFERROR(VLOOKUP($B35,RD[[#All],[Date]:[IS19_Inv2_M2]],CQ$2,0)/CQ$1,"")</f>
        <v/>
      </c>
      <c r="CR35" s="165" t="str">
        <f>IFERROR(VLOOKUP($B35,RD[[#All],[Date]:[IS19_Inv2_M2]],CR$2,0)/CR$1,"")</f>
        <v/>
      </c>
      <c r="CS35" s="165" t="str">
        <f>IFERROR(VLOOKUP($B35,RD[[#All],[Date]:[IS19_Inv2_M2]],CS$2,0)/CS$1,"")</f>
        <v/>
      </c>
      <c r="CT35" s="165" t="str">
        <f>IFERROR(VLOOKUP($B35,RD[[#All],[Date]:[IS19_Inv2_M2]],CT$2,0)/CT$1,"")</f>
        <v/>
      </c>
      <c r="CU35" s="166" t="str">
        <f>IFERROR(AVERAGEIF(Inv_SY_B[[#This Row],[IS1_Inv1_M1]:[IS19_Inv2_M2]],"&gt;="&amp;0.1,Inv_SY_B[[#This Row],[IS1_Inv1_M1]:[IS19_Inv2_M2]]),"")</f>
        <v/>
      </c>
    </row>
    <row r="36" spans="2:99">
      <c r="B36" s="167">
        <f t="shared" ref="B36:B99" si="66">B35+1</f>
        <v>45728</v>
      </c>
      <c r="C36" s="165" t="str">
        <f>IFERROR(VLOOKUP($B36,RD[[#All],[Date]:[IS19_Inv2_M2]],C$2,0)/C$1,"")</f>
        <v/>
      </c>
      <c r="D36" s="165" t="str">
        <f>IFERROR(VLOOKUP($B36,RD[[#All],[Date]:[IS19_Inv2_M2]],D$2,0)/D$1,"")</f>
        <v/>
      </c>
      <c r="E36" s="165" t="str">
        <f>IFERROR(VLOOKUP($B36,RD[[#All],[Date]:[IS19_Inv2_M2]],E$2,0)/E$1,"")</f>
        <v/>
      </c>
      <c r="F36" s="165" t="str">
        <f>IFERROR(VLOOKUP($B36,RD[[#All],[Date]:[IS19_Inv2_M2]],F$2,0)/F$1,"")</f>
        <v/>
      </c>
      <c r="G36" s="165" t="str">
        <f>IFERROR(VLOOKUP($B36,RD[[#All],[Date]:[IS19_Inv2_M2]],G$2,0)/G$1,"")</f>
        <v/>
      </c>
      <c r="H36" s="165" t="str">
        <f>IFERROR(VLOOKUP($B36,RD[[#All],[Date]:[IS19_Inv2_M2]],H$2,0)/H$1,"")</f>
        <v/>
      </c>
      <c r="I36" s="165" t="str">
        <f>IFERROR(VLOOKUP($B36,RD[[#All],[Date]:[IS19_Inv2_M2]],I$2,0)/I$1,"")</f>
        <v/>
      </c>
      <c r="J36" s="165" t="str">
        <f>IFERROR(VLOOKUP($B36,RD[[#All],[Date]:[IS19_Inv2_M2]],J$2,0)/J$1,"")</f>
        <v/>
      </c>
      <c r="K36" s="165" t="str">
        <f>IFERROR(VLOOKUP($B36,RD[[#All],[Date]:[IS19_Inv2_M2]],K$2,0)/K$1,"")</f>
        <v/>
      </c>
      <c r="L36" s="165" t="str">
        <f>IFERROR(VLOOKUP($B36,RD[[#All],[Date]:[IS19_Inv2_M2]],L$2,0)/L$1,"")</f>
        <v/>
      </c>
      <c r="M36" s="165" t="str">
        <f>IFERROR(VLOOKUP($B36,RD[[#All],[Date]:[IS19_Inv2_M2]],M$2,0)/M$1,"")</f>
        <v/>
      </c>
      <c r="N36" s="165" t="str">
        <f>IFERROR(VLOOKUP($B36,RD[[#All],[Date]:[IS19_Inv2_M2]],N$2,0)/N$1,"")</f>
        <v/>
      </c>
      <c r="O36" s="165" t="str">
        <f>IFERROR(VLOOKUP($B36,RD[[#All],[Date]:[IS19_Inv2_M2]],O$2,0)/O$1,"")</f>
        <v/>
      </c>
      <c r="P36" s="165" t="str">
        <f>IFERROR(VLOOKUP($B36,RD[[#All],[Date]:[IS19_Inv2_M2]],P$2,0)/P$1,"")</f>
        <v/>
      </c>
      <c r="Q36" s="165" t="str">
        <f>IFERROR(VLOOKUP($B36,RD[[#All],[Date]:[IS19_Inv2_M2]],Q$2,0)/Q$1,"")</f>
        <v/>
      </c>
      <c r="R36" s="165" t="str">
        <f>IFERROR(VLOOKUP($B36,RD[[#All],[Date]:[IS19_Inv2_M2]],R$2,0)/R$1,"")</f>
        <v/>
      </c>
      <c r="S36" s="165" t="str">
        <f>IFERROR(VLOOKUP($B36,RD[[#All],[Date]:[IS19_Inv2_M2]],S$2,0)/S$1,"")</f>
        <v/>
      </c>
      <c r="T36" s="165" t="str">
        <f>IFERROR(VLOOKUP($B36,RD[[#All],[Date]:[IS19_Inv2_M2]],T$2,0)/T$1,"")</f>
        <v/>
      </c>
      <c r="U36" s="165" t="str">
        <f>IFERROR(VLOOKUP($B36,RD[[#All],[Date]:[IS19_Inv2_M2]],U$2,0)/U$1,"")</f>
        <v/>
      </c>
      <c r="V36" s="165" t="str">
        <f>IFERROR(VLOOKUP($B36,RD[[#All],[Date]:[IS19_Inv2_M2]],V$2,0)/V$1,"")</f>
        <v/>
      </c>
      <c r="W36" s="165" t="str">
        <f>IFERROR(VLOOKUP($B36,RD[[#All],[Date]:[IS19_Inv2_M2]],W$2,0)/W$1,"")</f>
        <v/>
      </c>
      <c r="X36" s="165" t="str">
        <f>IFERROR(VLOOKUP($B36,RD[[#All],[Date]:[IS19_Inv2_M2]],X$2,0)/X$1,"")</f>
        <v/>
      </c>
      <c r="Y36" s="165" t="str">
        <f>IFERROR(VLOOKUP($B36,RD[[#All],[Date]:[IS19_Inv2_M2]],Y$2,0)/Y$1,"")</f>
        <v/>
      </c>
      <c r="Z36" s="165" t="str">
        <f>IFERROR(VLOOKUP($B36,RD[[#All],[Date]:[IS19_Inv2_M2]],Z$2,0)/Z$1,"")</f>
        <v/>
      </c>
      <c r="AA36" s="165" t="str">
        <f>IFERROR(VLOOKUP($B36,RD[[#All],[Date]:[IS19_Inv2_M2]],AA$2,0)/AA$1,"")</f>
        <v/>
      </c>
      <c r="AB36" s="165" t="str">
        <f>IFERROR(VLOOKUP($B36,RD[[#All],[Date]:[IS19_Inv2_M2]],AB$2,0)/AB$1,"")</f>
        <v/>
      </c>
      <c r="AC36" s="165" t="str">
        <f>IFERROR(VLOOKUP($B36,RD[[#All],[Date]:[IS19_Inv2_M2]],AC$2,0)/AC$1,"")</f>
        <v/>
      </c>
      <c r="AD36" s="165" t="str">
        <f>IFERROR(VLOOKUP($B36,RD[[#All],[Date]:[IS19_Inv2_M2]],AD$2,0)/AD$1,"")</f>
        <v/>
      </c>
      <c r="AE36" s="165" t="str">
        <f>IFERROR(VLOOKUP($B36,RD[[#All],[Date]:[IS19_Inv2_M2]],AE$2,0)/AE$1,"")</f>
        <v/>
      </c>
      <c r="AF36" s="165" t="str">
        <f>IFERROR(VLOOKUP($B36,RD[[#All],[Date]:[IS19_Inv2_M2]],AF$2,0)/AF$1,"")</f>
        <v/>
      </c>
      <c r="AG36" s="165" t="str">
        <f>IFERROR(VLOOKUP($B36,RD[[#All],[Date]:[IS19_Inv2_M2]],AG$2,0)/AG$1,"")</f>
        <v/>
      </c>
      <c r="AH36" s="165" t="str">
        <f>IFERROR(VLOOKUP($B36,RD[[#All],[Date]:[IS19_Inv2_M2]],AH$2,0)/AH$1,"")</f>
        <v/>
      </c>
      <c r="AI36" s="165" t="str">
        <f>IFERROR(VLOOKUP($B36,RD[[#All],[Date]:[IS19_Inv2_M2]],AI$2,0)/AI$1,"")</f>
        <v/>
      </c>
      <c r="AJ36" s="165" t="str">
        <f>IFERROR(VLOOKUP($B36,RD[[#All],[Date]:[IS19_Inv2_M2]],AJ$2,0)/AJ$1,"")</f>
        <v/>
      </c>
      <c r="AK36" s="165" t="str">
        <f>IFERROR(VLOOKUP($B36,RD[[#All],[Date]:[IS19_Inv2_M2]],AK$2,0)/AK$1,"")</f>
        <v/>
      </c>
      <c r="AL36" s="165" t="str">
        <f>IFERROR(VLOOKUP($B36,RD[[#All],[Date]:[IS19_Inv2_M2]],AL$2,0)/AL$1,"")</f>
        <v/>
      </c>
      <c r="AM36" s="165" t="str">
        <f>IFERROR(VLOOKUP($B36,RD[[#All],[Date]:[IS19_Inv2_M2]],AM$2,0)/AM$1,"")</f>
        <v/>
      </c>
      <c r="AN36" s="165" t="str">
        <f>IFERROR(VLOOKUP($B36,RD[[#All],[Date]:[IS19_Inv2_M2]],AN$2,0)/AN$1,"")</f>
        <v/>
      </c>
      <c r="AO36" s="165" t="str">
        <f>IFERROR(VLOOKUP($B36,RD[[#All],[Date]:[IS19_Inv2_M2]],AO$2,0)/AO$1,"")</f>
        <v/>
      </c>
      <c r="AP36" s="165" t="str">
        <f>IFERROR(VLOOKUP($B36,RD[[#All],[Date]:[IS19_Inv2_M2]],AP$2,0)/AP$1,"")</f>
        <v/>
      </c>
      <c r="AQ36" s="165" t="str">
        <f>IFERROR(VLOOKUP($B36,RD[[#All],[Date]:[IS19_Inv2_M2]],AQ$2,0)/AQ$1,"")</f>
        <v/>
      </c>
      <c r="AR36" s="165" t="str">
        <f>IFERROR(VLOOKUP($B36,RD[[#All],[Date]:[IS19_Inv2_M2]],AR$2,0)/AR$1,"")</f>
        <v/>
      </c>
      <c r="AS36" s="165" t="str">
        <f>IFERROR(VLOOKUP($B36,RD[[#All],[Date]:[IS19_Inv2_M2]],AS$2,0)/AS$1,"")</f>
        <v/>
      </c>
      <c r="AT36" s="165" t="str">
        <f>IFERROR(VLOOKUP($B36,RD[[#All],[Date]:[IS19_Inv2_M2]],AT$2,0)/AT$1,"")</f>
        <v/>
      </c>
      <c r="AU36" s="165" t="str">
        <f>IFERROR(VLOOKUP($B36,RD[[#All],[Date]:[IS19_Inv2_M2]],AU$2,0)/AU$1,"")</f>
        <v/>
      </c>
      <c r="AV36" s="165" t="str">
        <f>IFERROR(VLOOKUP($B36,RD[[#All],[Date]:[IS19_Inv2_M2]],AV$2,0)/AV$1,"")</f>
        <v/>
      </c>
      <c r="AW36" s="165" t="str">
        <f>IFERROR(VLOOKUP($B36,RD[[#All],[Date]:[IS19_Inv2_M2]],AW$2,0)/AW$1,"")</f>
        <v/>
      </c>
      <c r="AX36" s="165" t="str">
        <f>IFERROR(VLOOKUP($B36,RD[[#All],[Date]:[IS19_Inv2_M2]],AX$2,0)/AX$1,"")</f>
        <v/>
      </c>
      <c r="AY36" s="165" t="str">
        <f>IFERROR(VLOOKUP($B36,RD[[#All],[Date]:[IS19_Inv2_M2]],AY$2,0)/AY$1,"")</f>
        <v/>
      </c>
      <c r="AZ36" s="165" t="str">
        <f>IFERROR(VLOOKUP($B36,RD[[#All],[Date]:[IS19_Inv2_M2]],AZ$2,0)/AZ$1,"")</f>
        <v/>
      </c>
      <c r="BA36" s="165" t="str">
        <f>IFERROR(VLOOKUP($B36,RD[[#All],[Date]:[IS19_Inv2_M2]],BA$2,0)/BA$1,"")</f>
        <v/>
      </c>
      <c r="BB36" s="165" t="str">
        <f>IFERROR(VLOOKUP($B36,RD[[#All],[Date]:[IS19_Inv2_M2]],BB$2,0)/BB$1,"")</f>
        <v/>
      </c>
      <c r="BC36" s="165" t="str">
        <f>IFERROR(VLOOKUP($B36,RD[[#All],[Date]:[IS19_Inv2_M2]],BC$2,0)/BC$1,"")</f>
        <v/>
      </c>
      <c r="BD36" s="165" t="str">
        <f>IFERROR(VLOOKUP($B36,RD[[#All],[Date]:[IS19_Inv2_M2]],BD$2,0)/BD$1,"")</f>
        <v/>
      </c>
      <c r="BE36" s="165" t="str">
        <f>IFERROR(VLOOKUP($B36,RD[[#All],[Date]:[IS19_Inv2_M2]],BE$2,0)/BE$1,"")</f>
        <v/>
      </c>
      <c r="BF36" s="165" t="str">
        <f>IFERROR(VLOOKUP($B36,RD[[#All],[Date]:[IS19_Inv2_M2]],BF$2,0)/BF$1,"")</f>
        <v/>
      </c>
      <c r="BG36" s="165" t="str">
        <f>IFERROR(VLOOKUP($B36,RD[[#All],[Date]:[IS19_Inv2_M2]],BG$2,0)/BG$1,"")</f>
        <v/>
      </c>
      <c r="BH36" s="165" t="str">
        <f>IFERROR(VLOOKUP($B36,RD[[#All],[Date]:[IS19_Inv2_M2]],BH$2,0)/BH$1,"")</f>
        <v/>
      </c>
      <c r="BI36" s="165" t="str">
        <f>IFERROR(VLOOKUP($B36,RD[[#All],[Date]:[IS19_Inv2_M2]],BI$2,0)/BI$1,"")</f>
        <v/>
      </c>
      <c r="BJ36" s="165" t="str">
        <f>IFERROR(VLOOKUP($B36,RD[[#All],[Date]:[IS19_Inv2_M2]],BJ$2,0)/BJ$1,"")</f>
        <v/>
      </c>
      <c r="BK36" s="165" t="str">
        <f>IFERROR(VLOOKUP($B36,RD[[#All],[Date]:[IS19_Inv2_M2]],BK$2,0)/BK$1,"")</f>
        <v/>
      </c>
      <c r="BL36" s="165" t="str">
        <f>IFERROR(VLOOKUP($B36,RD[[#All],[Date]:[IS19_Inv2_M2]],BL$2,0)/BL$1,"")</f>
        <v/>
      </c>
      <c r="BM36" s="165" t="str">
        <f>IFERROR(VLOOKUP($B36,RD[[#All],[Date]:[IS19_Inv2_M2]],BM$2,0)/BM$1,"")</f>
        <v/>
      </c>
      <c r="BN36" s="165" t="str">
        <f>IFERROR(VLOOKUP($B36,RD[[#All],[Date]:[IS19_Inv2_M2]],BN$2,0)/BN$1,"")</f>
        <v/>
      </c>
      <c r="BO36" s="165" t="str">
        <f>IFERROR(VLOOKUP($B36,RD[[#All],[Date]:[IS19_Inv2_M2]],BO$2,0)/BO$1,"")</f>
        <v/>
      </c>
      <c r="BP36" s="165" t="str">
        <f>IFERROR(VLOOKUP($B36,RD[[#All],[Date]:[IS19_Inv2_M2]],BP$2,0)/BP$1,"")</f>
        <v/>
      </c>
      <c r="BQ36" s="165" t="str">
        <f>IFERROR(VLOOKUP($B36,RD[[#All],[Date]:[IS19_Inv2_M2]],BQ$2,0)/BQ$1,"")</f>
        <v/>
      </c>
      <c r="BR36" s="165" t="str">
        <f>IFERROR(VLOOKUP($B36,RD[[#All],[Date]:[IS19_Inv2_M2]],BR$2,0)/BR$1,"")</f>
        <v/>
      </c>
      <c r="BS36" s="165" t="str">
        <f>IFERROR(VLOOKUP($B36,RD[[#All],[Date]:[IS19_Inv2_M2]],BS$2,0)/BS$1,"")</f>
        <v/>
      </c>
      <c r="BT36" s="165" t="str">
        <f>IFERROR(VLOOKUP($B36,RD[[#All],[Date]:[IS19_Inv2_M2]],BT$2,0)/BT$1,"")</f>
        <v/>
      </c>
      <c r="BU36" s="165" t="str">
        <f>IFERROR(VLOOKUP($B36,RD[[#All],[Date]:[IS19_Inv2_M2]],BU$2,0)/BU$1,"")</f>
        <v/>
      </c>
      <c r="BV36" s="165" t="str">
        <f>IFERROR(VLOOKUP($B36,RD[[#All],[Date]:[IS19_Inv2_M2]],BV$2,0)/BV$1,"")</f>
        <v/>
      </c>
      <c r="BW36" s="165" t="str">
        <f>IFERROR(VLOOKUP($B36,RD[[#All],[Date]:[IS19_Inv2_M2]],BW$2,0)/BW$1,"")</f>
        <v/>
      </c>
      <c r="BX36" s="165" t="str">
        <f>IFERROR(VLOOKUP($B36,RD[[#All],[Date]:[IS19_Inv2_M2]],BX$2,0)/BX$1,"")</f>
        <v/>
      </c>
      <c r="BY36" s="165" t="str">
        <f>IFERROR(VLOOKUP($B36,RD[[#All],[Date]:[IS19_Inv2_M2]],BY$2,0)/BY$1,"")</f>
        <v/>
      </c>
      <c r="BZ36" s="165" t="str">
        <f>IFERROR(VLOOKUP($B36,RD[[#All],[Date]:[IS19_Inv2_M2]],BZ$2,0)/BZ$1,"")</f>
        <v/>
      </c>
      <c r="CA36" s="165" t="str">
        <f>IFERROR(VLOOKUP($B36,RD[[#All],[Date]:[IS19_Inv2_M2]],CA$2,0)/CA$1,"")</f>
        <v/>
      </c>
      <c r="CB36" s="165" t="str">
        <f>IFERROR(VLOOKUP($B36,RD[[#All],[Date]:[IS19_Inv2_M2]],CB$2,0)/CB$1,"")</f>
        <v/>
      </c>
      <c r="CC36" s="165" t="str">
        <f>IFERROR(VLOOKUP($B36,RD[[#All],[Date]:[IS19_Inv2_M2]],CC$2,0)/CC$1,"")</f>
        <v/>
      </c>
      <c r="CD36" s="165" t="str">
        <f>IFERROR(VLOOKUP($B36,RD[[#All],[Date]:[IS19_Inv2_M2]],CD$2,0)/CD$1,"")</f>
        <v/>
      </c>
      <c r="CE36" s="165" t="str">
        <f>IFERROR(VLOOKUP($B36,RD[[#All],[Date]:[IS19_Inv2_M2]],CE$2,0)/CE$1,"")</f>
        <v/>
      </c>
      <c r="CF36" s="165" t="str">
        <f>IFERROR(VLOOKUP($B36,RD[[#All],[Date]:[IS19_Inv2_M2]],CF$2,0)/CF$1,"")</f>
        <v/>
      </c>
      <c r="CG36" s="165" t="str">
        <f>IFERROR(VLOOKUP($B36,RD[[#All],[Date]:[IS19_Inv2_M2]],CG$2,0)/CG$1,"")</f>
        <v/>
      </c>
      <c r="CH36" s="165" t="str">
        <f>IFERROR(VLOOKUP($B36,RD[[#All],[Date]:[IS19_Inv2_M2]],CH$2,0)/CH$1,"")</f>
        <v/>
      </c>
      <c r="CI36" s="165" t="str">
        <f>IFERROR(VLOOKUP($B36,RD[[#All],[Date]:[IS19_Inv2_M2]],CI$2,0)/CI$1,"")</f>
        <v/>
      </c>
      <c r="CJ36" s="165" t="str">
        <f>IFERROR(VLOOKUP($B36,RD[[#All],[Date]:[IS19_Inv2_M2]],CJ$2,0)/CJ$1,"")</f>
        <v/>
      </c>
      <c r="CK36" s="165" t="str">
        <f>IFERROR(VLOOKUP($B36,RD[[#All],[Date]:[IS19_Inv2_M2]],CK$2,0)/CK$1,"")</f>
        <v/>
      </c>
      <c r="CL36" s="165" t="str">
        <f>IFERROR(VLOOKUP($B36,RD[[#All],[Date]:[IS19_Inv2_M2]],CL$2,0)/CL$1,"")</f>
        <v/>
      </c>
      <c r="CM36" s="165" t="str">
        <f>IFERROR(VLOOKUP($B36,RD[[#All],[Date]:[IS19_Inv2_M2]],CM$2,0)/CM$1,"")</f>
        <v/>
      </c>
      <c r="CN36" s="165" t="str">
        <f>IFERROR(VLOOKUP($B36,RD[[#All],[Date]:[IS19_Inv2_M2]],CN$2,0)/CN$1,"")</f>
        <v/>
      </c>
      <c r="CO36" s="165" t="str">
        <f>IFERROR(VLOOKUP($B36,RD[[#All],[Date]:[IS19_Inv2_M2]],CO$2,0)/CO$1,"")</f>
        <v/>
      </c>
      <c r="CP36" s="165" t="str">
        <f>IFERROR(VLOOKUP($B36,RD[[#All],[Date]:[IS19_Inv2_M2]],CP$2,0)/CP$1,"")</f>
        <v/>
      </c>
      <c r="CQ36" s="165" t="str">
        <f>IFERROR(VLOOKUP($B36,RD[[#All],[Date]:[IS19_Inv2_M2]],CQ$2,0)/CQ$1,"")</f>
        <v/>
      </c>
      <c r="CR36" s="165" t="str">
        <f>IFERROR(VLOOKUP($B36,RD[[#All],[Date]:[IS19_Inv2_M2]],CR$2,0)/CR$1,"")</f>
        <v/>
      </c>
      <c r="CS36" s="165" t="str">
        <f>IFERROR(VLOOKUP($B36,RD[[#All],[Date]:[IS19_Inv2_M2]],CS$2,0)/CS$1,"")</f>
        <v/>
      </c>
      <c r="CT36" s="165" t="str">
        <f>IFERROR(VLOOKUP($B36,RD[[#All],[Date]:[IS19_Inv2_M2]],CT$2,0)/CT$1,"")</f>
        <v/>
      </c>
      <c r="CU36" s="166" t="str">
        <f>IFERROR(AVERAGEIF(Inv_SY_B[[#This Row],[IS1_Inv1_M1]:[IS19_Inv2_M2]],"&gt;="&amp;0.1,Inv_SY_B[[#This Row],[IS1_Inv1_M1]:[IS19_Inv2_M2]]),"")</f>
        <v/>
      </c>
    </row>
    <row r="37" spans="2:99">
      <c r="B37" s="167">
        <f t="shared" si="66"/>
        <v>45729</v>
      </c>
      <c r="C37" s="165" t="str">
        <f>IFERROR(VLOOKUP($B37,RD[[#All],[Date]:[IS19_Inv2_M2]],C$2,0)/C$1,"")</f>
        <v/>
      </c>
      <c r="D37" s="165" t="str">
        <f>IFERROR(VLOOKUP($B37,RD[[#All],[Date]:[IS19_Inv2_M2]],D$2,0)/D$1,"")</f>
        <v/>
      </c>
      <c r="E37" s="165" t="str">
        <f>IFERROR(VLOOKUP($B37,RD[[#All],[Date]:[IS19_Inv2_M2]],E$2,0)/E$1,"")</f>
        <v/>
      </c>
      <c r="F37" s="165" t="str">
        <f>IFERROR(VLOOKUP($B37,RD[[#All],[Date]:[IS19_Inv2_M2]],F$2,0)/F$1,"")</f>
        <v/>
      </c>
      <c r="G37" s="165" t="str">
        <f>IFERROR(VLOOKUP($B37,RD[[#All],[Date]:[IS19_Inv2_M2]],G$2,0)/G$1,"")</f>
        <v/>
      </c>
      <c r="H37" s="165" t="str">
        <f>IFERROR(VLOOKUP($B37,RD[[#All],[Date]:[IS19_Inv2_M2]],H$2,0)/H$1,"")</f>
        <v/>
      </c>
      <c r="I37" s="165" t="str">
        <f>IFERROR(VLOOKUP($B37,RD[[#All],[Date]:[IS19_Inv2_M2]],I$2,0)/I$1,"")</f>
        <v/>
      </c>
      <c r="J37" s="165" t="str">
        <f>IFERROR(VLOOKUP($B37,RD[[#All],[Date]:[IS19_Inv2_M2]],J$2,0)/J$1,"")</f>
        <v/>
      </c>
      <c r="K37" s="165" t="str">
        <f>IFERROR(VLOOKUP($B37,RD[[#All],[Date]:[IS19_Inv2_M2]],K$2,0)/K$1,"")</f>
        <v/>
      </c>
      <c r="L37" s="165" t="str">
        <f>IFERROR(VLOOKUP($B37,RD[[#All],[Date]:[IS19_Inv2_M2]],L$2,0)/L$1,"")</f>
        <v/>
      </c>
      <c r="M37" s="165" t="str">
        <f>IFERROR(VLOOKUP($B37,RD[[#All],[Date]:[IS19_Inv2_M2]],M$2,0)/M$1,"")</f>
        <v/>
      </c>
      <c r="N37" s="165" t="str">
        <f>IFERROR(VLOOKUP($B37,RD[[#All],[Date]:[IS19_Inv2_M2]],N$2,0)/N$1,"")</f>
        <v/>
      </c>
      <c r="O37" s="165" t="str">
        <f>IFERROR(VLOOKUP($B37,RD[[#All],[Date]:[IS19_Inv2_M2]],O$2,0)/O$1,"")</f>
        <v/>
      </c>
      <c r="P37" s="165" t="str">
        <f>IFERROR(VLOOKUP($B37,RD[[#All],[Date]:[IS19_Inv2_M2]],P$2,0)/P$1,"")</f>
        <v/>
      </c>
      <c r="Q37" s="165" t="str">
        <f>IFERROR(VLOOKUP($B37,RD[[#All],[Date]:[IS19_Inv2_M2]],Q$2,0)/Q$1,"")</f>
        <v/>
      </c>
      <c r="R37" s="165" t="str">
        <f>IFERROR(VLOOKUP($B37,RD[[#All],[Date]:[IS19_Inv2_M2]],R$2,0)/R$1,"")</f>
        <v/>
      </c>
      <c r="S37" s="165" t="str">
        <f>IFERROR(VLOOKUP($B37,RD[[#All],[Date]:[IS19_Inv2_M2]],S$2,0)/S$1,"")</f>
        <v/>
      </c>
      <c r="T37" s="165" t="str">
        <f>IFERROR(VLOOKUP($B37,RD[[#All],[Date]:[IS19_Inv2_M2]],T$2,0)/T$1,"")</f>
        <v/>
      </c>
      <c r="U37" s="165" t="str">
        <f>IFERROR(VLOOKUP($B37,RD[[#All],[Date]:[IS19_Inv2_M2]],U$2,0)/U$1,"")</f>
        <v/>
      </c>
      <c r="V37" s="165" t="str">
        <f>IFERROR(VLOOKUP($B37,RD[[#All],[Date]:[IS19_Inv2_M2]],V$2,0)/V$1,"")</f>
        <v/>
      </c>
      <c r="W37" s="165" t="str">
        <f>IFERROR(VLOOKUP($B37,RD[[#All],[Date]:[IS19_Inv2_M2]],W$2,0)/W$1,"")</f>
        <v/>
      </c>
      <c r="X37" s="165" t="str">
        <f>IFERROR(VLOOKUP($B37,RD[[#All],[Date]:[IS19_Inv2_M2]],X$2,0)/X$1,"")</f>
        <v/>
      </c>
      <c r="Y37" s="165" t="str">
        <f>IFERROR(VLOOKUP($B37,RD[[#All],[Date]:[IS19_Inv2_M2]],Y$2,0)/Y$1,"")</f>
        <v/>
      </c>
      <c r="Z37" s="165" t="str">
        <f>IFERROR(VLOOKUP($B37,RD[[#All],[Date]:[IS19_Inv2_M2]],Z$2,0)/Z$1,"")</f>
        <v/>
      </c>
      <c r="AA37" s="165" t="str">
        <f>IFERROR(VLOOKUP($B37,RD[[#All],[Date]:[IS19_Inv2_M2]],AA$2,0)/AA$1,"")</f>
        <v/>
      </c>
      <c r="AB37" s="165" t="str">
        <f>IFERROR(VLOOKUP($B37,RD[[#All],[Date]:[IS19_Inv2_M2]],AB$2,0)/AB$1,"")</f>
        <v/>
      </c>
      <c r="AC37" s="165" t="str">
        <f>IFERROR(VLOOKUP($B37,RD[[#All],[Date]:[IS19_Inv2_M2]],AC$2,0)/AC$1,"")</f>
        <v/>
      </c>
      <c r="AD37" s="165" t="str">
        <f>IFERROR(VLOOKUP($B37,RD[[#All],[Date]:[IS19_Inv2_M2]],AD$2,0)/AD$1,"")</f>
        <v/>
      </c>
      <c r="AE37" s="165" t="str">
        <f>IFERROR(VLOOKUP($B37,RD[[#All],[Date]:[IS19_Inv2_M2]],AE$2,0)/AE$1,"")</f>
        <v/>
      </c>
      <c r="AF37" s="165" t="str">
        <f>IFERROR(VLOOKUP($B37,RD[[#All],[Date]:[IS19_Inv2_M2]],AF$2,0)/AF$1,"")</f>
        <v/>
      </c>
      <c r="AG37" s="165" t="str">
        <f>IFERROR(VLOOKUP($B37,RD[[#All],[Date]:[IS19_Inv2_M2]],AG$2,0)/AG$1,"")</f>
        <v/>
      </c>
      <c r="AH37" s="165" t="str">
        <f>IFERROR(VLOOKUP($B37,RD[[#All],[Date]:[IS19_Inv2_M2]],AH$2,0)/AH$1,"")</f>
        <v/>
      </c>
      <c r="AI37" s="165" t="str">
        <f>IFERROR(VLOOKUP($B37,RD[[#All],[Date]:[IS19_Inv2_M2]],AI$2,0)/AI$1,"")</f>
        <v/>
      </c>
      <c r="AJ37" s="165" t="str">
        <f>IFERROR(VLOOKUP($B37,RD[[#All],[Date]:[IS19_Inv2_M2]],AJ$2,0)/AJ$1,"")</f>
        <v/>
      </c>
      <c r="AK37" s="165" t="str">
        <f>IFERROR(VLOOKUP($B37,RD[[#All],[Date]:[IS19_Inv2_M2]],AK$2,0)/AK$1,"")</f>
        <v/>
      </c>
      <c r="AL37" s="165" t="str">
        <f>IFERROR(VLOOKUP($B37,RD[[#All],[Date]:[IS19_Inv2_M2]],AL$2,0)/AL$1,"")</f>
        <v/>
      </c>
      <c r="AM37" s="165" t="str">
        <f>IFERROR(VLOOKUP($B37,RD[[#All],[Date]:[IS19_Inv2_M2]],AM$2,0)/AM$1,"")</f>
        <v/>
      </c>
      <c r="AN37" s="165" t="str">
        <f>IFERROR(VLOOKUP($B37,RD[[#All],[Date]:[IS19_Inv2_M2]],AN$2,0)/AN$1,"")</f>
        <v/>
      </c>
      <c r="AO37" s="165" t="str">
        <f>IFERROR(VLOOKUP($B37,RD[[#All],[Date]:[IS19_Inv2_M2]],AO$2,0)/AO$1,"")</f>
        <v/>
      </c>
      <c r="AP37" s="165" t="str">
        <f>IFERROR(VLOOKUP($B37,RD[[#All],[Date]:[IS19_Inv2_M2]],AP$2,0)/AP$1,"")</f>
        <v/>
      </c>
      <c r="AQ37" s="165" t="str">
        <f>IFERROR(VLOOKUP($B37,RD[[#All],[Date]:[IS19_Inv2_M2]],AQ$2,0)/AQ$1,"")</f>
        <v/>
      </c>
      <c r="AR37" s="165" t="str">
        <f>IFERROR(VLOOKUP($B37,RD[[#All],[Date]:[IS19_Inv2_M2]],AR$2,0)/AR$1,"")</f>
        <v/>
      </c>
      <c r="AS37" s="165" t="str">
        <f>IFERROR(VLOOKUP($B37,RD[[#All],[Date]:[IS19_Inv2_M2]],AS$2,0)/AS$1,"")</f>
        <v/>
      </c>
      <c r="AT37" s="165" t="str">
        <f>IFERROR(VLOOKUP($B37,RD[[#All],[Date]:[IS19_Inv2_M2]],AT$2,0)/AT$1,"")</f>
        <v/>
      </c>
      <c r="AU37" s="165" t="str">
        <f>IFERROR(VLOOKUP($B37,RD[[#All],[Date]:[IS19_Inv2_M2]],AU$2,0)/AU$1,"")</f>
        <v/>
      </c>
      <c r="AV37" s="165" t="str">
        <f>IFERROR(VLOOKUP($B37,RD[[#All],[Date]:[IS19_Inv2_M2]],AV$2,0)/AV$1,"")</f>
        <v/>
      </c>
      <c r="AW37" s="165" t="str">
        <f>IFERROR(VLOOKUP($B37,RD[[#All],[Date]:[IS19_Inv2_M2]],AW$2,0)/AW$1,"")</f>
        <v/>
      </c>
      <c r="AX37" s="165" t="str">
        <f>IFERROR(VLOOKUP($B37,RD[[#All],[Date]:[IS19_Inv2_M2]],AX$2,0)/AX$1,"")</f>
        <v/>
      </c>
      <c r="AY37" s="165" t="str">
        <f>IFERROR(VLOOKUP($B37,RD[[#All],[Date]:[IS19_Inv2_M2]],AY$2,0)/AY$1,"")</f>
        <v/>
      </c>
      <c r="AZ37" s="165" t="str">
        <f>IFERROR(VLOOKUP($B37,RD[[#All],[Date]:[IS19_Inv2_M2]],AZ$2,0)/AZ$1,"")</f>
        <v/>
      </c>
      <c r="BA37" s="165" t="str">
        <f>IFERROR(VLOOKUP($B37,RD[[#All],[Date]:[IS19_Inv2_M2]],BA$2,0)/BA$1,"")</f>
        <v/>
      </c>
      <c r="BB37" s="165" t="str">
        <f>IFERROR(VLOOKUP($B37,RD[[#All],[Date]:[IS19_Inv2_M2]],BB$2,0)/BB$1,"")</f>
        <v/>
      </c>
      <c r="BC37" s="165" t="str">
        <f>IFERROR(VLOOKUP($B37,RD[[#All],[Date]:[IS19_Inv2_M2]],BC$2,0)/BC$1,"")</f>
        <v/>
      </c>
      <c r="BD37" s="165" t="str">
        <f>IFERROR(VLOOKUP($B37,RD[[#All],[Date]:[IS19_Inv2_M2]],BD$2,0)/BD$1,"")</f>
        <v/>
      </c>
      <c r="BE37" s="165" t="str">
        <f>IFERROR(VLOOKUP($B37,RD[[#All],[Date]:[IS19_Inv2_M2]],BE$2,0)/BE$1,"")</f>
        <v/>
      </c>
      <c r="BF37" s="165" t="str">
        <f>IFERROR(VLOOKUP($B37,RD[[#All],[Date]:[IS19_Inv2_M2]],BF$2,0)/BF$1,"")</f>
        <v/>
      </c>
      <c r="BG37" s="165" t="str">
        <f>IFERROR(VLOOKUP($B37,RD[[#All],[Date]:[IS19_Inv2_M2]],BG$2,0)/BG$1,"")</f>
        <v/>
      </c>
      <c r="BH37" s="165" t="str">
        <f>IFERROR(VLOOKUP($B37,RD[[#All],[Date]:[IS19_Inv2_M2]],BH$2,0)/BH$1,"")</f>
        <v/>
      </c>
      <c r="BI37" s="165" t="str">
        <f>IFERROR(VLOOKUP($B37,RD[[#All],[Date]:[IS19_Inv2_M2]],BI$2,0)/BI$1,"")</f>
        <v/>
      </c>
      <c r="BJ37" s="165" t="str">
        <f>IFERROR(VLOOKUP($B37,RD[[#All],[Date]:[IS19_Inv2_M2]],BJ$2,0)/BJ$1,"")</f>
        <v/>
      </c>
      <c r="BK37" s="165" t="str">
        <f>IFERROR(VLOOKUP($B37,RD[[#All],[Date]:[IS19_Inv2_M2]],BK$2,0)/BK$1,"")</f>
        <v/>
      </c>
      <c r="BL37" s="165" t="str">
        <f>IFERROR(VLOOKUP($B37,RD[[#All],[Date]:[IS19_Inv2_M2]],BL$2,0)/BL$1,"")</f>
        <v/>
      </c>
      <c r="BM37" s="165" t="str">
        <f>IFERROR(VLOOKUP($B37,RD[[#All],[Date]:[IS19_Inv2_M2]],BM$2,0)/BM$1,"")</f>
        <v/>
      </c>
      <c r="BN37" s="165" t="str">
        <f>IFERROR(VLOOKUP($B37,RD[[#All],[Date]:[IS19_Inv2_M2]],BN$2,0)/BN$1,"")</f>
        <v/>
      </c>
      <c r="BO37" s="165" t="str">
        <f>IFERROR(VLOOKUP($B37,RD[[#All],[Date]:[IS19_Inv2_M2]],BO$2,0)/BO$1,"")</f>
        <v/>
      </c>
      <c r="BP37" s="165" t="str">
        <f>IFERROR(VLOOKUP($B37,RD[[#All],[Date]:[IS19_Inv2_M2]],BP$2,0)/BP$1,"")</f>
        <v/>
      </c>
      <c r="BQ37" s="165" t="str">
        <f>IFERROR(VLOOKUP($B37,RD[[#All],[Date]:[IS19_Inv2_M2]],BQ$2,0)/BQ$1,"")</f>
        <v/>
      </c>
      <c r="BR37" s="165" t="str">
        <f>IFERROR(VLOOKUP($B37,RD[[#All],[Date]:[IS19_Inv2_M2]],BR$2,0)/BR$1,"")</f>
        <v/>
      </c>
      <c r="BS37" s="165" t="str">
        <f>IFERROR(VLOOKUP($B37,RD[[#All],[Date]:[IS19_Inv2_M2]],BS$2,0)/BS$1,"")</f>
        <v/>
      </c>
      <c r="BT37" s="165" t="str">
        <f>IFERROR(VLOOKUP($B37,RD[[#All],[Date]:[IS19_Inv2_M2]],BT$2,0)/BT$1,"")</f>
        <v/>
      </c>
      <c r="BU37" s="165" t="str">
        <f>IFERROR(VLOOKUP($B37,RD[[#All],[Date]:[IS19_Inv2_M2]],BU$2,0)/BU$1,"")</f>
        <v/>
      </c>
      <c r="BV37" s="165" t="str">
        <f>IFERROR(VLOOKUP($B37,RD[[#All],[Date]:[IS19_Inv2_M2]],BV$2,0)/BV$1,"")</f>
        <v/>
      </c>
      <c r="BW37" s="165" t="str">
        <f>IFERROR(VLOOKUP($B37,RD[[#All],[Date]:[IS19_Inv2_M2]],BW$2,0)/BW$1,"")</f>
        <v/>
      </c>
      <c r="BX37" s="165" t="str">
        <f>IFERROR(VLOOKUP($B37,RD[[#All],[Date]:[IS19_Inv2_M2]],BX$2,0)/BX$1,"")</f>
        <v/>
      </c>
      <c r="BY37" s="165" t="str">
        <f>IFERROR(VLOOKUP($B37,RD[[#All],[Date]:[IS19_Inv2_M2]],BY$2,0)/BY$1,"")</f>
        <v/>
      </c>
      <c r="BZ37" s="165" t="str">
        <f>IFERROR(VLOOKUP($B37,RD[[#All],[Date]:[IS19_Inv2_M2]],BZ$2,0)/BZ$1,"")</f>
        <v/>
      </c>
      <c r="CA37" s="165" t="str">
        <f>IFERROR(VLOOKUP($B37,RD[[#All],[Date]:[IS19_Inv2_M2]],CA$2,0)/CA$1,"")</f>
        <v/>
      </c>
      <c r="CB37" s="165" t="str">
        <f>IFERROR(VLOOKUP($B37,RD[[#All],[Date]:[IS19_Inv2_M2]],CB$2,0)/CB$1,"")</f>
        <v/>
      </c>
      <c r="CC37" s="165" t="str">
        <f>IFERROR(VLOOKUP($B37,RD[[#All],[Date]:[IS19_Inv2_M2]],CC$2,0)/CC$1,"")</f>
        <v/>
      </c>
      <c r="CD37" s="165" t="str">
        <f>IFERROR(VLOOKUP($B37,RD[[#All],[Date]:[IS19_Inv2_M2]],CD$2,0)/CD$1,"")</f>
        <v/>
      </c>
      <c r="CE37" s="165" t="str">
        <f>IFERROR(VLOOKUP($B37,RD[[#All],[Date]:[IS19_Inv2_M2]],CE$2,0)/CE$1,"")</f>
        <v/>
      </c>
      <c r="CF37" s="165" t="str">
        <f>IFERROR(VLOOKUP($B37,RD[[#All],[Date]:[IS19_Inv2_M2]],CF$2,0)/CF$1,"")</f>
        <v/>
      </c>
      <c r="CG37" s="165" t="str">
        <f>IFERROR(VLOOKUP($B37,RD[[#All],[Date]:[IS19_Inv2_M2]],CG$2,0)/CG$1,"")</f>
        <v/>
      </c>
      <c r="CH37" s="165" t="str">
        <f>IFERROR(VLOOKUP($B37,RD[[#All],[Date]:[IS19_Inv2_M2]],CH$2,0)/CH$1,"")</f>
        <v/>
      </c>
      <c r="CI37" s="165" t="str">
        <f>IFERROR(VLOOKUP($B37,RD[[#All],[Date]:[IS19_Inv2_M2]],CI$2,0)/CI$1,"")</f>
        <v/>
      </c>
      <c r="CJ37" s="165" t="str">
        <f>IFERROR(VLOOKUP($B37,RD[[#All],[Date]:[IS19_Inv2_M2]],CJ$2,0)/CJ$1,"")</f>
        <v/>
      </c>
      <c r="CK37" s="165" t="str">
        <f>IFERROR(VLOOKUP($B37,RD[[#All],[Date]:[IS19_Inv2_M2]],CK$2,0)/CK$1,"")</f>
        <v/>
      </c>
      <c r="CL37" s="165" t="str">
        <f>IFERROR(VLOOKUP($B37,RD[[#All],[Date]:[IS19_Inv2_M2]],CL$2,0)/CL$1,"")</f>
        <v/>
      </c>
      <c r="CM37" s="165" t="str">
        <f>IFERROR(VLOOKUP($B37,RD[[#All],[Date]:[IS19_Inv2_M2]],CM$2,0)/CM$1,"")</f>
        <v/>
      </c>
      <c r="CN37" s="165" t="str">
        <f>IFERROR(VLOOKUP($B37,RD[[#All],[Date]:[IS19_Inv2_M2]],CN$2,0)/CN$1,"")</f>
        <v/>
      </c>
      <c r="CO37" s="165" t="str">
        <f>IFERROR(VLOOKUP($B37,RD[[#All],[Date]:[IS19_Inv2_M2]],CO$2,0)/CO$1,"")</f>
        <v/>
      </c>
      <c r="CP37" s="165" t="str">
        <f>IFERROR(VLOOKUP($B37,RD[[#All],[Date]:[IS19_Inv2_M2]],CP$2,0)/CP$1,"")</f>
        <v/>
      </c>
      <c r="CQ37" s="165" t="str">
        <f>IFERROR(VLOOKUP($B37,RD[[#All],[Date]:[IS19_Inv2_M2]],CQ$2,0)/CQ$1,"")</f>
        <v/>
      </c>
      <c r="CR37" s="165" t="str">
        <f>IFERROR(VLOOKUP($B37,RD[[#All],[Date]:[IS19_Inv2_M2]],CR$2,0)/CR$1,"")</f>
        <v/>
      </c>
      <c r="CS37" s="165" t="str">
        <f>IFERROR(VLOOKUP($B37,RD[[#All],[Date]:[IS19_Inv2_M2]],CS$2,0)/CS$1,"")</f>
        <v/>
      </c>
      <c r="CT37" s="165" t="str">
        <f>IFERROR(VLOOKUP($B37,RD[[#All],[Date]:[IS19_Inv2_M2]],CT$2,0)/CT$1,"")</f>
        <v/>
      </c>
      <c r="CU37" s="166" t="str">
        <f>IFERROR(AVERAGEIF(Inv_SY_B[[#This Row],[IS1_Inv1_M1]:[IS19_Inv2_M2]],"&gt;="&amp;0.1,Inv_SY_B[[#This Row],[IS1_Inv1_M1]:[IS19_Inv2_M2]]),"")</f>
        <v/>
      </c>
    </row>
    <row r="38" spans="2:99">
      <c r="B38" s="167">
        <f t="shared" si="66"/>
        <v>45730</v>
      </c>
      <c r="C38" s="165" t="str">
        <f>IFERROR(VLOOKUP($B38,RD[[#All],[Date]:[IS19_Inv2_M2]],C$2,0)/C$1,"")</f>
        <v/>
      </c>
      <c r="D38" s="165" t="str">
        <f>IFERROR(VLOOKUP($B38,RD[[#All],[Date]:[IS19_Inv2_M2]],D$2,0)/D$1,"")</f>
        <v/>
      </c>
      <c r="E38" s="165" t="str">
        <f>IFERROR(VLOOKUP($B38,RD[[#All],[Date]:[IS19_Inv2_M2]],E$2,0)/E$1,"")</f>
        <v/>
      </c>
      <c r="F38" s="165" t="str">
        <f>IFERROR(VLOOKUP($B38,RD[[#All],[Date]:[IS19_Inv2_M2]],F$2,0)/F$1,"")</f>
        <v/>
      </c>
      <c r="G38" s="165" t="str">
        <f>IFERROR(VLOOKUP($B38,RD[[#All],[Date]:[IS19_Inv2_M2]],G$2,0)/G$1,"")</f>
        <v/>
      </c>
      <c r="H38" s="165" t="str">
        <f>IFERROR(VLOOKUP($B38,RD[[#All],[Date]:[IS19_Inv2_M2]],H$2,0)/H$1,"")</f>
        <v/>
      </c>
      <c r="I38" s="165" t="str">
        <f>IFERROR(VLOOKUP($B38,RD[[#All],[Date]:[IS19_Inv2_M2]],I$2,0)/I$1,"")</f>
        <v/>
      </c>
      <c r="J38" s="165" t="str">
        <f>IFERROR(VLOOKUP($B38,RD[[#All],[Date]:[IS19_Inv2_M2]],J$2,0)/J$1,"")</f>
        <v/>
      </c>
      <c r="K38" s="165" t="str">
        <f>IFERROR(VLOOKUP($B38,RD[[#All],[Date]:[IS19_Inv2_M2]],K$2,0)/K$1,"")</f>
        <v/>
      </c>
      <c r="L38" s="165" t="str">
        <f>IFERROR(VLOOKUP($B38,RD[[#All],[Date]:[IS19_Inv2_M2]],L$2,0)/L$1,"")</f>
        <v/>
      </c>
      <c r="M38" s="165" t="str">
        <f>IFERROR(VLOOKUP($B38,RD[[#All],[Date]:[IS19_Inv2_M2]],M$2,0)/M$1,"")</f>
        <v/>
      </c>
      <c r="N38" s="165" t="str">
        <f>IFERROR(VLOOKUP($B38,RD[[#All],[Date]:[IS19_Inv2_M2]],N$2,0)/N$1,"")</f>
        <v/>
      </c>
      <c r="O38" s="165" t="str">
        <f>IFERROR(VLOOKUP($B38,RD[[#All],[Date]:[IS19_Inv2_M2]],O$2,0)/O$1,"")</f>
        <v/>
      </c>
      <c r="P38" s="165" t="str">
        <f>IFERROR(VLOOKUP($B38,RD[[#All],[Date]:[IS19_Inv2_M2]],P$2,0)/P$1,"")</f>
        <v/>
      </c>
      <c r="Q38" s="165" t="str">
        <f>IFERROR(VLOOKUP($B38,RD[[#All],[Date]:[IS19_Inv2_M2]],Q$2,0)/Q$1,"")</f>
        <v/>
      </c>
      <c r="R38" s="165" t="str">
        <f>IFERROR(VLOOKUP($B38,RD[[#All],[Date]:[IS19_Inv2_M2]],R$2,0)/R$1,"")</f>
        <v/>
      </c>
      <c r="S38" s="165" t="str">
        <f>IFERROR(VLOOKUP($B38,RD[[#All],[Date]:[IS19_Inv2_M2]],S$2,0)/S$1,"")</f>
        <v/>
      </c>
      <c r="T38" s="165" t="str">
        <f>IFERROR(VLOOKUP($B38,RD[[#All],[Date]:[IS19_Inv2_M2]],T$2,0)/T$1,"")</f>
        <v/>
      </c>
      <c r="U38" s="165" t="str">
        <f>IFERROR(VLOOKUP($B38,RD[[#All],[Date]:[IS19_Inv2_M2]],U$2,0)/U$1,"")</f>
        <v/>
      </c>
      <c r="V38" s="165" t="str">
        <f>IFERROR(VLOOKUP($B38,RD[[#All],[Date]:[IS19_Inv2_M2]],V$2,0)/V$1,"")</f>
        <v/>
      </c>
      <c r="W38" s="165" t="str">
        <f>IFERROR(VLOOKUP($B38,RD[[#All],[Date]:[IS19_Inv2_M2]],W$2,0)/W$1,"")</f>
        <v/>
      </c>
      <c r="X38" s="165" t="str">
        <f>IFERROR(VLOOKUP($B38,RD[[#All],[Date]:[IS19_Inv2_M2]],X$2,0)/X$1,"")</f>
        <v/>
      </c>
      <c r="Y38" s="165" t="str">
        <f>IFERROR(VLOOKUP($B38,RD[[#All],[Date]:[IS19_Inv2_M2]],Y$2,0)/Y$1,"")</f>
        <v/>
      </c>
      <c r="Z38" s="165" t="str">
        <f>IFERROR(VLOOKUP($B38,RD[[#All],[Date]:[IS19_Inv2_M2]],Z$2,0)/Z$1,"")</f>
        <v/>
      </c>
      <c r="AA38" s="165" t="str">
        <f>IFERROR(VLOOKUP($B38,RD[[#All],[Date]:[IS19_Inv2_M2]],AA$2,0)/AA$1,"")</f>
        <v/>
      </c>
      <c r="AB38" s="165" t="str">
        <f>IFERROR(VLOOKUP($B38,RD[[#All],[Date]:[IS19_Inv2_M2]],AB$2,0)/AB$1,"")</f>
        <v/>
      </c>
      <c r="AC38" s="165" t="str">
        <f>IFERROR(VLOOKUP($B38,RD[[#All],[Date]:[IS19_Inv2_M2]],AC$2,0)/AC$1,"")</f>
        <v/>
      </c>
      <c r="AD38" s="165" t="str">
        <f>IFERROR(VLOOKUP($B38,RD[[#All],[Date]:[IS19_Inv2_M2]],AD$2,0)/AD$1,"")</f>
        <v/>
      </c>
      <c r="AE38" s="165" t="str">
        <f>IFERROR(VLOOKUP($B38,RD[[#All],[Date]:[IS19_Inv2_M2]],AE$2,0)/AE$1,"")</f>
        <v/>
      </c>
      <c r="AF38" s="165" t="str">
        <f>IFERROR(VLOOKUP($B38,RD[[#All],[Date]:[IS19_Inv2_M2]],AF$2,0)/AF$1,"")</f>
        <v/>
      </c>
      <c r="AG38" s="165" t="str">
        <f>IFERROR(VLOOKUP($B38,RD[[#All],[Date]:[IS19_Inv2_M2]],AG$2,0)/AG$1,"")</f>
        <v/>
      </c>
      <c r="AH38" s="165" t="str">
        <f>IFERROR(VLOOKUP($B38,RD[[#All],[Date]:[IS19_Inv2_M2]],AH$2,0)/AH$1,"")</f>
        <v/>
      </c>
      <c r="AI38" s="165" t="str">
        <f>IFERROR(VLOOKUP($B38,RD[[#All],[Date]:[IS19_Inv2_M2]],AI$2,0)/AI$1,"")</f>
        <v/>
      </c>
      <c r="AJ38" s="165" t="str">
        <f>IFERROR(VLOOKUP($B38,RD[[#All],[Date]:[IS19_Inv2_M2]],AJ$2,0)/AJ$1,"")</f>
        <v/>
      </c>
      <c r="AK38" s="165" t="str">
        <f>IFERROR(VLOOKUP($B38,RD[[#All],[Date]:[IS19_Inv2_M2]],AK$2,0)/AK$1,"")</f>
        <v/>
      </c>
      <c r="AL38" s="165" t="str">
        <f>IFERROR(VLOOKUP($B38,RD[[#All],[Date]:[IS19_Inv2_M2]],AL$2,0)/AL$1,"")</f>
        <v/>
      </c>
      <c r="AM38" s="165" t="str">
        <f>IFERROR(VLOOKUP($B38,RD[[#All],[Date]:[IS19_Inv2_M2]],AM$2,0)/AM$1,"")</f>
        <v/>
      </c>
      <c r="AN38" s="165" t="str">
        <f>IFERROR(VLOOKUP($B38,RD[[#All],[Date]:[IS19_Inv2_M2]],AN$2,0)/AN$1,"")</f>
        <v/>
      </c>
      <c r="AO38" s="165" t="str">
        <f>IFERROR(VLOOKUP($B38,RD[[#All],[Date]:[IS19_Inv2_M2]],AO$2,0)/AO$1,"")</f>
        <v/>
      </c>
      <c r="AP38" s="165" t="str">
        <f>IFERROR(VLOOKUP($B38,RD[[#All],[Date]:[IS19_Inv2_M2]],AP$2,0)/AP$1,"")</f>
        <v/>
      </c>
      <c r="AQ38" s="165" t="str">
        <f>IFERROR(VLOOKUP($B38,RD[[#All],[Date]:[IS19_Inv2_M2]],AQ$2,0)/AQ$1,"")</f>
        <v/>
      </c>
      <c r="AR38" s="165" t="str">
        <f>IFERROR(VLOOKUP($B38,RD[[#All],[Date]:[IS19_Inv2_M2]],AR$2,0)/AR$1,"")</f>
        <v/>
      </c>
      <c r="AS38" s="165" t="str">
        <f>IFERROR(VLOOKUP($B38,RD[[#All],[Date]:[IS19_Inv2_M2]],AS$2,0)/AS$1,"")</f>
        <v/>
      </c>
      <c r="AT38" s="165" t="str">
        <f>IFERROR(VLOOKUP($B38,RD[[#All],[Date]:[IS19_Inv2_M2]],AT$2,0)/AT$1,"")</f>
        <v/>
      </c>
      <c r="AU38" s="165" t="str">
        <f>IFERROR(VLOOKUP($B38,RD[[#All],[Date]:[IS19_Inv2_M2]],AU$2,0)/AU$1,"")</f>
        <v/>
      </c>
      <c r="AV38" s="165" t="str">
        <f>IFERROR(VLOOKUP($B38,RD[[#All],[Date]:[IS19_Inv2_M2]],AV$2,0)/AV$1,"")</f>
        <v/>
      </c>
      <c r="AW38" s="165" t="str">
        <f>IFERROR(VLOOKUP($B38,RD[[#All],[Date]:[IS19_Inv2_M2]],AW$2,0)/AW$1,"")</f>
        <v/>
      </c>
      <c r="AX38" s="165" t="str">
        <f>IFERROR(VLOOKUP($B38,RD[[#All],[Date]:[IS19_Inv2_M2]],AX$2,0)/AX$1,"")</f>
        <v/>
      </c>
      <c r="AY38" s="165" t="str">
        <f>IFERROR(VLOOKUP($B38,RD[[#All],[Date]:[IS19_Inv2_M2]],AY$2,0)/AY$1,"")</f>
        <v/>
      </c>
      <c r="AZ38" s="165" t="str">
        <f>IFERROR(VLOOKUP($B38,RD[[#All],[Date]:[IS19_Inv2_M2]],AZ$2,0)/AZ$1,"")</f>
        <v/>
      </c>
      <c r="BA38" s="165" t="str">
        <f>IFERROR(VLOOKUP($B38,RD[[#All],[Date]:[IS19_Inv2_M2]],BA$2,0)/BA$1,"")</f>
        <v/>
      </c>
      <c r="BB38" s="165" t="str">
        <f>IFERROR(VLOOKUP($B38,RD[[#All],[Date]:[IS19_Inv2_M2]],BB$2,0)/BB$1,"")</f>
        <v/>
      </c>
      <c r="BC38" s="165" t="str">
        <f>IFERROR(VLOOKUP($B38,RD[[#All],[Date]:[IS19_Inv2_M2]],BC$2,0)/BC$1,"")</f>
        <v/>
      </c>
      <c r="BD38" s="165" t="str">
        <f>IFERROR(VLOOKUP($B38,RD[[#All],[Date]:[IS19_Inv2_M2]],BD$2,0)/BD$1,"")</f>
        <v/>
      </c>
      <c r="BE38" s="165" t="str">
        <f>IFERROR(VLOOKUP($B38,RD[[#All],[Date]:[IS19_Inv2_M2]],BE$2,0)/BE$1,"")</f>
        <v/>
      </c>
      <c r="BF38" s="165" t="str">
        <f>IFERROR(VLOOKUP($B38,RD[[#All],[Date]:[IS19_Inv2_M2]],BF$2,0)/BF$1,"")</f>
        <v/>
      </c>
      <c r="BG38" s="165" t="str">
        <f>IFERROR(VLOOKUP($B38,RD[[#All],[Date]:[IS19_Inv2_M2]],BG$2,0)/BG$1,"")</f>
        <v/>
      </c>
      <c r="BH38" s="165" t="str">
        <f>IFERROR(VLOOKUP($B38,RD[[#All],[Date]:[IS19_Inv2_M2]],BH$2,0)/BH$1,"")</f>
        <v/>
      </c>
      <c r="BI38" s="165" t="str">
        <f>IFERROR(VLOOKUP($B38,RD[[#All],[Date]:[IS19_Inv2_M2]],BI$2,0)/BI$1,"")</f>
        <v/>
      </c>
      <c r="BJ38" s="165" t="str">
        <f>IFERROR(VLOOKUP($B38,RD[[#All],[Date]:[IS19_Inv2_M2]],BJ$2,0)/BJ$1,"")</f>
        <v/>
      </c>
      <c r="BK38" s="165" t="str">
        <f>IFERROR(VLOOKUP($B38,RD[[#All],[Date]:[IS19_Inv2_M2]],BK$2,0)/BK$1,"")</f>
        <v/>
      </c>
      <c r="BL38" s="165" t="str">
        <f>IFERROR(VLOOKUP($B38,RD[[#All],[Date]:[IS19_Inv2_M2]],BL$2,0)/BL$1,"")</f>
        <v/>
      </c>
      <c r="BM38" s="165" t="str">
        <f>IFERROR(VLOOKUP($B38,RD[[#All],[Date]:[IS19_Inv2_M2]],BM$2,0)/BM$1,"")</f>
        <v/>
      </c>
      <c r="BN38" s="165" t="str">
        <f>IFERROR(VLOOKUP($B38,RD[[#All],[Date]:[IS19_Inv2_M2]],BN$2,0)/BN$1,"")</f>
        <v/>
      </c>
      <c r="BO38" s="165" t="str">
        <f>IFERROR(VLOOKUP($B38,RD[[#All],[Date]:[IS19_Inv2_M2]],BO$2,0)/BO$1,"")</f>
        <v/>
      </c>
      <c r="BP38" s="165" t="str">
        <f>IFERROR(VLOOKUP($B38,RD[[#All],[Date]:[IS19_Inv2_M2]],BP$2,0)/BP$1,"")</f>
        <v/>
      </c>
      <c r="BQ38" s="165" t="str">
        <f>IFERROR(VLOOKUP($B38,RD[[#All],[Date]:[IS19_Inv2_M2]],BQ$2,0)/BQ$1,"")</f>
        <v/>
      </c>
      <c r="BR38" s="165" t="str">
        <f>IFERROR(VLOOKUP($B38,RD[[#All],[Date]:[IS19_Inv2_M2]],BR$2,0)/BR$1,"")</f>
        <v/>
      </c>
      <c r="BS38" s="165" t="str">
        <f>IFERROR(VLOOKUP($B38,RD[[#All],[Date]:[IS19_Inv2_M2]],BS$2,0)/BS$1,"")</f>
        <v/>
      </c>
      <c r="BT38" s="165" t="str">
        <f>IFERROR(VLOOKUP($B38,RD[[#All],[Date]:[IS19_Inv2_M2]],BT$2,0)/BT$1,"")</f>
        <v/>
      </c>
      <c r="BU38" s="165" t="str">
        <f>IFERROR(VLOOKUP($B38,RD[[#All],[Date]:[IS19_Inv2_M2]],BU$2,0)/BU$1,"")</f>
        <v/>
      </c>
      <c r="BV38" s="165" t="str">
        <f>IFERROR(VLOOKUP($B38,RD[[#All],[Date]:[IS19_Inv2_M2]],BV$2,0)/BV$1,"")</f>
        <v/>
      </c>
      <c r="BW38" s="165" t="str">
        <f>IFERROR(VLOOKUP($B38,RD[[#All],[Date]:[IS19_Inv2_M2]],BW$2,0)/BW$1,"")</f>
        <v/>
      </c>
      <c r="BX38" s="165" t="str">
        <f>IFERROR(VLOOKUP($B38,RD[[#All],[Date]:[IS19_Inv2_M2]],BX$2,0)/BX$1,"")</f>
        <v/>
      </c>
      <c r="BY38" s="165" t="str">
        <f>IFERROR(VLOOKUP($B38,RD[[#All],[Date]:[IS19_Inv2_M2]],BY$2,0)/BY$1,"")</f>
        <v/>
      </c>
      <c r="BZ38" s="165" t="str">
        <f>IFERROR(VLOOKUP($B38,RD[[#All],[Date]:[IS19_Inv2_M2]],BZ$2,0)/BZ$1,"")</f>
        <v/>
      </c>
      <c r="CA38" s="165" t="str">
        <f>IFERROR(VLOOKUP($B38,RD[[#All],[Date]:[IS19_Inv2_M2]],CA$2,0)/CA$1,"")</f>
        <v/>
      </c>
      <c r="CB38" s="165" t="str">
        <f>IFERROR(VLOOKUP($B38,RD[[#All],[Date]:[IS19_Inv2_M2]],CB$2,0)/CB$1,"")</f>
        <v/>
      </c>
      <c r="CC38" s="165" t="str">
        <f>IFERROR(VLOOKUP($B38,RD[[#All],[Date]:[IS19_Inv2_M2]],CC$2,0)/CC$1,"")</f>
        <v/>
      </c>
      <c r="CD38" s="165" t="str">
        <f>IFERROR(VLOOKUP($B38,RD[[#All],[Date]:[IS19_Inv2_M2]],CD$2,0)/CD$1,"")</f>
        <v/>
      </c>
      <c r="CE38" s="165" t="str">
        <f>IFERROR(VLOOKUP($B38,RD[[#All],[Date]:[IS19_Inv2_M2]],CE$2,0)/CE$1,"")</f>
        <v/>
      </c>
      <c r="CF38" s="165" t="str">
        <f>IFERROR(VLOOKUP($B38,RD[[#All],[Date]:[IS19_Inv2_M2]],CF$2,0)/CF$1,"")</f>
        <v/>
      </c>
      <c r="CG38" s="165" t="str">
        <f>IFERROR(VLOOKUP($B38,RD[[#All],[Date]:[IS19_Inv2_M2]],CG$2,0)/CG$1,"")</f>
        <v/>
      </c>
      <c r="CH38" s="165" t="str">
        <f>IFERROR(VLOOKUP($B38,RD[[#All],[Date]:[IS19_Inv2_M2]],CH$2,0)/CH$1,"")</f>
        <v/>
      </c>
      <c r="CI38" s="165" t="str">
        <f>IFERROR(VLOOKUP($B38,RD[[#All],[Date]:[IS19_Inv2_M2]],CI$2,0)/CI$1,"")</f>
        <v/>
      </c>
      <c r="CJ38" s="165" t="str">
        <f>IFERROR(VLOOKUP($B38,RD[[#All],[Date]:[IS19_Inv2_M2]],CJ$2,0)/CJ$1,"")</f>
        <v/>
      </c>
      <c r="CK38" s="165" t="str">
        <f>IFERROR(VLOOKUP($B38,RD[[#All],[Date]:[IS19_Inv2_M2]],CK$2,0)/CK$1,"")</f>
        <v/>
      </c>
      <c r="CL38" s="165" t="str">
        <f>IFERROR(VLOOKUP($B38,RD[[#All],[Date]:[IS19_Inv2_M2]],CL$2,0)/CL$1,"")</f>
        <v/>
      </c>
      <c r="CM38" s="165" t="str">
        <f>IFERROR(VLOOKUP($B38,RD[[#All],[Date]:[IS19_Inv2_M2]],CM$2,0)/CM$1,"")</f>
        <v/>
      </c>
      <c r="CN38" s="165" t="str">
        <f>IFERROR(VLOOKUP($B38,RD[[#All],[Date]:[IS19_Inv2_M2]],CN$2,0)/CN$1,"")</f>
        <v/>
      </c>
      <c r="CO38" s="165" t="str">
        <f>IFERROR(VLOOKUP($B38,RD[[#All],[Date]:[IS19_Inv2_M2]],CO$2,0)/CO$1,"")</f>
        <v/>
      </c>
      <c r="CP38" s="165" t="str">
        <f>IFERROR(VLOOKUP($B38,RD[[#All],[Date]:[IS19_Inv2_M2]],CP$2,0)/CP$1,"")</f>
        <v/>
      </c>
      <c r="CQ38" s="165" t="str">
        <f>IFERROR(VLOOKUP($B38,RD[[#All],[Date]:[IS19_Inv2_M2]],CQ$2,0)/CQ$1,"")</f>
        <v/>
      </c>
      <c r="CR38" s="165" t="str">
        <f>IFERROR(VLOOKUP($B38,RD[[#All],[Date]:[IS19_Inv2_M2]],CR$2,0)/CR$1,"")</f>
        <v/>
      </c>
      <c r="CS38" s="165" t="str">
        <f>IFERROR(VLOOKUP($B38,RD[[#All],[Date]:[IS19_Inv2_M2]],CS$2,0)/CS$1,"")</f>
        <v/>
      </c>
      <c r="CT38" s="165" t="str">
        <f>IFERROR(VLOOKUP($B38,RD[[#All],[Date]:[IS19_Inv2_M2]],CT$2,0)/CT$1,"")</f>
        <v/>
      </c>
      <c r="CU38" s="166" t="str">
        <f>IFERROR(AVERAGEIF(Inv_SY_B[[#This Row],[IS1_Inv1_M1]:[IS19_Inv2_M2]],"&gt;="&amp;0.1,Inv_SY_B[[#This Row],[IS1_Inv1_M1]:[IS19_Inv2_M2]]),"")</f>
        <v/>
      </c>
    </row>
    <row r="39" spans="2:99">
      <c r="B39" s="167">
        <f t="shared" si="66"/>
        <v>45731</v>
      </c>
      <c r="C39" s="165" t="str">
        <f>IFERROR(VLOOKUP($B39,RD[[#All],[Date]:[IS19_Inv2_M2]],C$2,0)/C$1,"")</f>
        <v/>
      </c>
      <c r="D39" s="165" t="str">
        <f>IFERROR(VLOOKUP($B39,RD[[#All],[Date]:[IS19_Inv2_M2]],D$2,0)/D$1,"")</f>
        <v/>
      </c>
      <c r="E39" s="165" t="str">
        <f>IFERROR(VLOOKUP($B39,RD[[#All],[Date]:[IS19_Inv2_M2]],E$2,0)/E$1,"")</f>
        <v/>
      </c>
      <c r="F39" s="165" t="str">
        <f>IFERROR(VLOOKUP($B39,RD[[#All],[Date]:[IS19_Inv2_M2]],F$2,0)/F$1,"")</f>
        <v/>
      </c>
      <c r="G39" s="165" t="str">
        <f>IFERROR(VLOOKUP($B39,RD[[#All],[Date]:[IS19_Inv2_M2]],G$2,0)/G$1,"")</f>
        <v/>
      </c>
      <c r="H39" s="165" t="str">
        <f>IFERROR(VLOOKUP($B39,RD[[#All],[Date]:[IS19_Inv2_M2]],H$2,0)/H$1,"")</f>
        <v/>
      </c>
      <c r="I39" s="165" t="str">
        <f>IFERROR(VLOOKUP($B39,RD[[#All],[Date]:[IS19_Inv2_M2]],I$2,0)/I$1,"")</f>
        <v/>
      </c>
      <c r="J39" s="165" t="str">
        <f>IFERROR(VLOOKUP($B39,RD[[#All],[Date]:[IS19_Inv2_M2]],J$2,0)/J$1,"")</f>
        <v/>
      </c>
      <c r="K39" s="165" t="str">
        <f>IFERROR(VLOOKUP($B39,RD[[#All],[Date]:[IS19_Inv2_M2]],K$2,0)/K$1,"")</f>
        <v/>
      </c>
      <c r="L39" s="165" t="str">
        <f>IFERROR(VLOOKUP($B39,RD[[#All],[Date]:[IS19_Inv2_M2]],L$2,0)/L$1,"")</f>
        <v/>
      </c>
      <c r="M39" s="165" t="str">
        <f>IFERROR(VLOOKUP($B39,RD[[#All],[Date]:[IS19_Inv2_M2]],M$2,0)/M$1,"")</f>
        <v/>
      </c>
      <c r="N39" s="165" t="str">
        <f>IFERROR(VLOOKUP($B39,RD[[#All],[Date]:[IS19_Inv2_M2]],N$2,0)/N$1,"")</f>
        <v/>
      </c>
      <c r="O39" s="165" t="str">
        <f>IFERROR(VLOOKUP($B39,RD[[#All],[Date]:[IS19_Inv2_M2]],O$2,0)/O$1,"")</f>
        <v/>
      </c>
      <c r="P39" s="165" t="str">
        <f>IFERROR(VLOOKUP($B39,RD[[#All],[Date]:[IS19_Inv2_M2]],P$2,0)/P$1,"")</f>
        <v/>
      </c>
      <c r="Q39" s="165" t="str">
        <f>IFERROR(VLOOKUP($B39,RD[[#All],[Date]:[IS19_Inv2_M2]],Q$2,0)/Q$1,"")</f>
        <v/>
      </c>
      <c r="R39" s="165" t="str">
        <f>IFERROR(VLOOKUP($B39,RD[[#All],[Date]:[IS19_Inv2_M2]],R$2,0)/R$1,"")</f>
        <v/>
      </c>
      <c r="S39" s="165" t="str">
        <f>IFERROR(VLOOKUP($B39,RD[[#All],[Date]:[IS19_Inv2_M2]],S$2,0)/S$1,"")</f>
        <v/>
      </c>
      <c r="T39" s="165" t="str">
        <f>IFERROR(VLOOKUP($B39,RD[[#All],[Date]:[IS19_Inv2_M2]],T$2,0)/T$1,"")</f>
        <v/>
      </c>
      <c r="U39" s="165" t="str">
        <f>IFERROR(VLOOKUP($B39,RD[[#All],[Date]:[IS19_Inv2_M2]],U$2,0)/U$1,"")</f>
        <v/>
      </c>
      <c r="V39" s="165" t="str">
        <f>IFERROR(VLOOKUP($B39,RD[[#All],[Date]:[IS19_Inv2_M2]],V$2,0)/V$1,"")</f>
        <v/>
      </c>
      <c r="W39" s="165" t="str">
        <f>IFERROR(VLOOKUP($B39,RD[[#All],[Date]:[IS19_Inv2_M2]],W$2,0)/W$1,"")</f>
        <v/>
      </c>
      <c r="X39" s="165" t="str">
        <f>IFERROR(VLOOKUP($B39,RD[[#All],[Date]:[IS19_Inv2_M2]],X$2,0)/X$1,"")</f>
        <v/>
      </c>
      <c r="Y39" s="165" t="str">
        <f>IFERROR(VLOOKUP($B39,RD[[#All],[Date]:[IS19_Inv2_M2]],Y$2,0)/Y$1,"")</f>
        <v/>
      </c>
      <c r="Z39" s="165" t="str">
        <f>IFERROR(VLOOKUP($B39,RD[[#All],[Date]:[IS19_Inv2_M2]],Z$2,0)/Z$1,"")</f>
        <v/>
      </c>
      <c r="AA39" s="165" t="str">
        <f>IFERROR(VLOOKUP($B39,RD[[#All],[Date]:[IS19_Inv2_M2]],AA$2,0)/AA$1,"")</f>
        <v/>
      </c>
      <c r="AB39" s="165" t="str">
        <f>IFERROR(VLOOKUP($B39,RD[[#All],[Date]:[IS19_Inv2_M2]],AB$2,0)/AB$1,"")</f>
        <v/>
      </c>
      <c r="AC39" s="165" t="str">
        <f>IFERROR(VLOOKUP($B39,RD[[#All],[Date]:[IS19_Inv2_M2]],AC$2,0)/AC$1,"")</f>
        <v/>
      </c>
      <c r="AD39" s="165" t="str">
        <f>IFERROR(VLOOKUP($B39,RD[[#All],[Date]:[IS19_Inv2_M2]],AD$2,0)/AD$1,"")</f>
        <v/>
      </c>
      <c r="AE39" s="165" t="str">
        <f>IFERROR(VLOOKUP($B39,RD[[#All],[Date]:[IS19_Inv2_M2]],AE$2,0)/AE$1,"")</f>
        <v/>
      </c>
      <c r="AF39" s="165" t="str">
        <f>IFERROR(VLOOKUP($B39,RD[[#All],[Date]:[IS19_Inv2_M2]],AF$2,0)/AF$1,"")</f>
        <v/>
      </c>
      <c r="AG39" s="165" t="str">
        <f>IFERROR(VLOOKUP($B39,RD[[#All],[Date]:[IS19_Inv2_M2]],AG$2,0)/AG$1,"")</f>
        <v/>
      </c>
      <c r="AH39" s="165" t="str">
        <f>IFERROR(VLOOKUP($B39,RD[[#All],[Date]:[IS19_Inv2_M2]],AH$2,0)/AH$1,"")</f>
        <v/>
      </c>
      <c r="AI39" s="165" t="str">
        <f>IFERROR(VLOOKUP($B39,RD[[#All],[Date]:[IS19_Inv2_M2]],AI$2,0)/AI$1,"")</f>
        <v/>
      </c>
      <c r="AJ39" s="165" t="str">
        <f>IFERROR(VLOOKUP($B39,RD[[#All],[Date]:[IS19_Inv2_M2]],AJ$2,0)/AJ$1,"")</f>
        <v/>
      </c>
      <c r="AK39" s="165" t="str">
        <f>IFERROR(VLOOKUP($B39,RD[[#All],[Date]:[IS19_Inv2_M2]],AK$2,0)/AK$1,"")</f>
        <v/>
      </c>
      <c r="AL39" s="165" t="str">
        <f>IFERROR(VLOOKUP($B39,RD[[#All],[Date]:[IS19_Inv2_M2]],AL$2,0)/AL$1,"")</f>
        <v/>
      </c>
      <c r="AM39" s="165" t="str">
        <f>IFERROR(VLOOKUP($B39,RD[[#All],[Date]:[IS19_Inv2_M2]],AM$2,0)/AM$1,"")</f>
        <v/>
      </c>
      <c r="AN39" s="165" t="str">
        <f>IFERROR(VLOOKUP($B39,RD[[#All],[Date]:[IS19_Inv2_M2]],AN$2,0)/AN$1,"")</f>
        <v/>
      </c>
      <c r="AO39" s="165" t="str">
        <f>IFERROR(VLOOKUP($B39,RD[[#All],[Date]:[IS19_Inv2_M2]],AO$2,0)/AO$1,"")</f>
        <v/>
      </c>
      <c r="AP39" s="165" t="str">
        <f>IFERROR(VLOOKUP($B39,RD[[#All],[Date]:[IS19_Inv2_M2]],AP$2,0)/AP$1,"")</f>
        <v/>
      </c>
      <c r="AQ39" s="165" t="str">
        <f>IFERROR(VLOOKUP($B39,RD[[#All],[Date]:[IS19_Inv2_M2]],AQ$2,0)/AQ$1,"")</f>
        <v/>
      </c>
      <c r="AR39" s="165" t="str">
        <f>IFERROR(VLOOKUP($B39,RD[[#All],[Date]:[IS19_Inv2_M2]],AR$2,0)/AR$1,"")</f>
        <v/>
      </c>
      <c r="AS39" s="165" t="str">
        <f>IFERROR(VLOOKUP($B39,RD[[#All],[Date]:[IS19_Inv2_M2]],AS$2,0)/AS$1,"")</f>
        <v/>
      </c>
      <c r="AT39" s="165" t="str">
        <f>IFERROR(VLOOKUP($B39,RD[[#All],[Date]:[IS19_Inv2_M2]],AT$2,0)/AT$1,"")</f>
        <v/>
      </c>
      <c r="AU39" s="165" t="str">
        <f>IFERROR(VLOOKUP($B39,RD[[#All],[Date]:[IS19_Inv2_M2]],AU$2,0)/AU$1,"")</f>
        <v/>
      </c>
      <c r="AV39" s="165" t="str">
        <f>IFERROR(VLOOKUP($B39,RD[[#All],[Date]:[IS19_Inv2_M2]],AV$2,0)/AV$1,"")</f>
        <v/>
      </c>
      <c r="AW39" s="165" t="str">
        <f>IFERROR(VLOOKUP($B39,RD[[#All],[Date]:[IS19_Inv2_M2]],AW$2,0)/AW$1,"")</f>
        <v/>
      </c>
      <c r="AX39" s="165" t="str">
        <f>IFERROR(VLOOKUP($B39,RD[[#All],[Date]:[IS19_Inv2_M2]],AX$2,0)/AX$1,"")</f>
        <v/>
      </c>
      <c r="AY39" s="165" t="str">
        <f>IFERROR(VLOOKUP($B39,RD[[#All],[Date]:[IS19_Inv2_M2]],AY$2,0)/AY$1,"")</f>
        <v/>
      </c>
      <c r="AZ39" s="165" t="str">
        <f>IFERROR(VLOOKUP($B39,RD[[#All],[Date]:[IS19_Inv2_M2]],AZ$2,0)/AZ$1,"")</f>
        <v/>
      </c>
      <c r="BA39" s="165" t="str">
        <f>IFERROR(VLOOKUP($B39,RD[[#All],[Date]:[IS19_Inv2_M2]],BA$2,0)/BA$1,"")</f>
        <v/>
      </c>
      <c r="BB39" s="165" t="str">
        <f>IFERROR(VLOOKUP($B39,RD[[#All],[Date]:[IS19_Inv2_M2]],BB$2,0)/BB$1,"")</f>
        <v/>
      </c>
      <c r="BC39" s="165" t="str">
        <f>IFERROR(VLOOKUP($B39,RD[[#All],[Date]:[IS19_Inv2_M2]],BC$2,0)/BC$1,"")</f>
        <v/>
      </c>
      <c r="BD39" s="165" t="str">
        <f>IFERROR(VLOOKUP($B39,RD[[#All],[Date]:[IS19_Inv2_M2]],BD$2,0)/BD$1,"")</f>
        <v/>
      </c>
      <c r="BE39" s="165" t="str">
        <f>IFERROR(VLOOKUP($B39,RD[[#All],[Date]:[IS19_Inv2_M2]],BE$2,0)/BE$1,"")</f>
        <v/>
      </c>
      <c r="BF39" s="165" t="str">
        <f>IFERROR(VLOOKUP($B39,RD[[#All],[Date]:[IS19_Inv2_M2]],BF$2,0)/BF$1,"")</f>
        <v/>
      </c>
      <c r="BG39" s="165" t="str">
        <f>IFERROR(VLOOKUP($B39,RD[[#All],[Date]:[IS19_Inv2_M2]],BG$2,0)/BG$1,"")</f>
        <v/>
      </c>
      <c r="BH39" s="165" t="str">
        <f>IFERROR(VLOOKUP($B39,RD[[#All],[Date]:[IS19_Inv2_M2]],BH$2,0)/BH$1,"")</f>
        <v/>
      </c>
      <c r="BI39" s="165" t="str">
        <f>IFERROR(VLOOKUP($B39,RD[[#All],[Date]:[IS19_Inv2_M2]],BI$2,0)/BI$1,"")</f>
        <v/>
      </c>
      <c r="BJ39" s="165" t="str">
        <f>IFERROR(VLOOKUP($B39,RD[[#All],[Date]:[IS19_Inv2_M2]],BJ$2,0)/BJ$1,"")</f>
        <v/>
      </c>
      <c r="BK39" s="165" t="str">
        <f>IFERROR(VLOOKUP($B39,RD[[#All],[Date]:[IS19_Inv2_M2]],BK$2,0)/BK$1,"")</f>
        <v/>
      </c>
      <c r="BL39" s="165" t="str">
        <f>IFERROR(VLOOKUP($B39,RD[[#All],[Date]:[IS19_Inv2_M2]],BL$2,0)/BL$1,"")</f>
        <v/>
      </c>
      <c r="BM39" s="165" t="str">
        <f>IFERROR(VLOOKUP($B39,RD[[#All],[Date]:[IS19_Inv2_M2]],BM$2,0)/BM$1,"")</f>
        <v/>
      </c>
      <c r="BN39" s="165" t="str">
        <f>IFERROR(VLOOKUP($B39,RD[[#All],[Date]:[IS19_Inv2_M2]],BN$2,0)/BN$1,"")</f>
        <v/>
      </c>
      <c r="BO39" s="165" t="str">
        <f>IFERROR(VLOOKUP($B39,RD[[#All],[Date]:[IS19_Inv2_M2]],BO$2,0)/BO$1,"")</f>
        <v/>
      </c>
      <c r="BP39" s="165" t="str">
        <f>IFERROR(VLOOKUP($B39,RD[[#All],[Date]:[IS19_Inv2_M2]],BP$2,0)/BP$1,"")</f>
        <v/>
      </c>
      <c r="BQ39" s="165" t="str">
        <f>IFERROR(VLOOKUP($B39,RD[[#All],[Date]:[IS19_Inv2_M2]],BQ$2,0)/BQ$1,"")</f>
        <v/>
      </c>
      <c r="BR39" s="165" t="str">
        <f>IFERROR(VLOOKUP($B39,RD[[#All],[Date]:[IS19_Inv2_M2]],BR$2,0)/BR$1,"")</f>
        <v/>
      </c>
      <c r="BS39" s="165" t="str">
        <f>IFERROR(VLOOKUP($B39,RD[[#All],[Date]:[IS19_Inv2_M2]],BS$2,0)/BS$1,"")</f>
        <v/>
      </c>
      <c r="BT39" s="165" t="str">
        <f>IFERROR(VLOOKUP($B39,RD[[#All],[Date]:[IS19_Inv2_M2]],BT$2,0)/BT$1,"")</f>
        <v/>
      </c>
      <c r="BU39" s="165" t="str">
        <f>IFERROR(VLOOKUP($B39,RD[[#All],[Date]:[IS19_Inv2_M2]],BU$2,0)/BU$1,"")</f>
        <v/>
      </c>
      <c r="BV39" s="165" t="str">
        <f>IFERROR(VLOOKUP($B39,RD[[#All],[Date]:[IS19_Inv2_M2]],BV$2,0)/BV$1,"")</f>
        <v/>
      </c>
      <c r="BW39" s="165" t="str">
        <f>IFERROR(VLOOKUP($B39,RD[[#All],[Date]:[IS19_Inv2_M2]],BW$2,0)/BW$1,"")</f>
        <v/>
      </c>
      <c r="BX39" s="165" t="str">
        <f>IFERROR(VLOOKUP($B39,RD[[#All],[Date]:[IS19_Inv2_M2]],BX$2,0)/BX$1,"")</f>
        <v/>
      </c>
      <c r="BY39" s="165" t="str">
        <f>IFERROR(VLOOKUP($B39,RD[[#All],[Date]:[IS19_Inv2_M2]],BY$2,0)/BY$1,"")</f>
        <v/>
      </c>
      <c r="BZ39" s="165" t="str">
        <f>IFERROR(VLOOKUP($B39,RD[[#All],[Date]:[IS19_Inv2_M2]],BZ$2,0)/BZ$1,"")</f>
        <v/>
      </c>
      <c r="CA39" s="165" t="str">
        <f>IFERROR(VLOOKUP($B39,RD[[#All],[Date]:[IS19_Inv2_M2]],CA$2,0)/CA$1,"")</f>
        <v/>
      </c>
      <c r="CB39" s="165" t="str">
        <f>IFERROR(VLOOKUP($B39,RD[[#All],[Date]:[IS19_Inv2_M2]],CB$2,0)/CB$1,"")</f>
        <v/>
      </c>
      <c r="CC39" s="165" t="str">
        <f>IFERROR(VLOOKUP($B39,RD[[#All],[Date]:[IS19_Inv2_M2]],CC$2,0)/CC$1,"")</f>
        <v/>
      </c>
      <c r="CD39" s="165" t="str">
        <f>IFERROR(VLOOKUP($B39,RD[[#All],[Date]:[IS19_Inv2_M2]],CD$2,0)/CD$1,"")</f>
        <v/>
      </c>
      <c r="CE39" s="165" t="str">
        <f>IFERROR(VLOOKUP($B39,RD[[#All],[Date]:[IS19_Inv2_M2]],CE$2,0)/CE$1,"")</f>
        <v/>
      </c>
      <c r="CF39" s="165" t="str">
        <f>IFERROR(VLOOKUP($B39,RD[[#All],[Date]:[IS19_Inv2_M2]],CF$2,0)/CF$1,"")</f>
        <v/>
      </c>
      <c r="CG39" s="165" t="str">
        <f>IFERROR(VLOOKUP($B39,RD[[#All],[Date]:[IS19_Inv2_M2]],CG$2,0)/CG$1,"")</f>
        <v/>
      </c>
      <c r="CH39" s="165" t="str">
        <f>IFERROR(VLOOKUP($B39,RD[[#All],[Date]:[IS19_Inv2_M2]],CH$2,0)/CH$1,"")</f>
        <v/>
      </c>
      <c r="CI39" s="165" t="str">
        <f>IFERROR(VLOOKUP($B39,RD[[#All],[Date]:[IS19_Inv2_M2]],CI$2,0)/CI$1,"")</f>
        <v/>
      </c>
      <c r="CJ39" s="165" t="str">
        <f>IFERROR(VLOOKUP($B39,RD[[#All],[Date]:[IS19_Inv2_M2]],CJ$2,0)/CJ$1,"")</f>
        <v/>
      </c>
      <c r="CK39" s="165" t="str">
        <f>IFERROR(VLOOKUP($B39,RD[[#All],[Date]:[IS19_Inv2_M2]],CK$2,0)/CK$1,"")</f>
        <v/>
      </c>
      <c r="CL39" s="165" t="str">
        <f>IFERROR(VLOOKUP($B39,RD[[#All],[Date]:[IS19_Inv2_M2]],CL$2,0)/CL$1,"")</f>
        <v/>
      </c>
      <c r="CM39" s="165" t="str">
        <f>IFERROR(VLOOKUP($B39,RD[[#All],[Date]:[IS19_Inv2_M2]],CM$2,0)/CM$1,"")</f>
        <v/>
      </c>
      <c r="CN39" s="165" t="str">
        <f>IFERROR(VLOOKUP($B39,RD[[#All],[Date]:[IS19_Inv2_M2]],CN$2,0)/CN$1,"")</f>
        <v/>
      </c>
      <c r="CO39" s="165" t="str">
        <f>IFERROR(VLOOKUP($B39,RD[[#All],[Date]:[IS19_Inv2_M2]],CO$2,0)/CO$1,"")</f>
        <v/>
      </c>
      <c r="CP39" s="165" t="str">
        <f>IFERROR(VLOOKUP($B39,RD[[#All],[Date]:[IS19_Inv2_M2]],CP$2,0)/CP$1,"")</f>
        <v/>
      </c>
      <c r="CQ39" s="165" t="str">
        <f>IFERROR(VLOOKUP($B39,RD[[#All],[Date]:[IS19_Inv2_M2]],CQ$2,0)/CQ$1,"")</f>
        <v/>
      </c>
      <c r="CR39" s="165" t="str">
        <f>IFERROR(VLOOKUP($B39,RD[[#All],[Date]:[IS19_Inv2_M2]],CR$2,0)/CR$1,"")</f>
        <v/>
      </c>
      <c r="CS39" s="165" t="str">
        <f>IFERROR(VLOOKUP($B39,RD[[#All],[Date]:[IS19_Inv2_M2]],CS$2,0)/CS$1,"")</f>
        <v/>
      </c>
      <c r="CT39" s="165" t="str">
        <f>IFERROR(VLOOKUP($B39,RD[[#All],[Date]:[IS19_Inv2_M2]],CT$2,0)/CT$1,"")</f>
        <v/>
      </c>
      <c r="CU39" s="166" t="str">
        <f>IFERROR(AVERAGEIF(Inv_SY_B[[#This Row],[IS1_Inv1_M1]:[IS19_Inv2_M2]],"&gt;="&amp;0.1,Inv_SY_B[[#This Row],[IS1_Inv1_M1]:[IS19_Inv2_M2]]),"")</f>
        <v/>
      </c>
    </row>
    <row r="40" spans="2:99">
      <c r="B40" s="167">
        <f t="shared" si="66"/>
        <v>45732</v>
      </c>
      <c r="C40" s="165" t="str">
        <f>IFERROR(VLOOKUP($B40,RD[[#All],[Date]:[IS19_Inv2_M2]],C$2,0)/C$1,"")</f>
        <v/>
      </c>
      <c r="D40" s="165" t="str">
        <f>IFERROR(VLOOKUP($B40,RD[[#All],[Date]:[IS19_Inv2_M2]],D$2,0)/D$1,"")</f>
        <v/>
      </c>
      <c r="E40" s="165" t="str">
        <f>IFERROR(VLOOKUP($B40,RD[[#All],[Date]:[IS19_Inv2_M2]],E$2,0)/E$1,"")</f>
        <v/>
      </c>
      <c r="F40" s="165" t="str">
        <f>IFERROR(VLOOKUP($B40,RD[[#All],[Date]:[IS19_Inv2_M2]],F$2,0)/F$1,"")</f>
        <v/>
      </c>
      <c r="G40" s="165" t="str">
        <f>IFERROR(VLOOKUP($B40,RD[[#All],[Date]:[IS19_Inv2_M2]],G$2,0)/G$1,"")</f>
        <v/>
      </c>
      <c r="H40" s="165" t="str">
        <f>IFERROR(VLOOKUP($B40,RD[[#All],[Date]:[IS19_Inv2_M2]],H$2,0)/H$1,"")</f>
        <v/>
      </c>
      <c r="I40" s="165" t="str">
        <f>IFERROR(VLOOKUP($B40,RD[[#All],[Date]:[IS19_Inv2_M2]],I$2,0)/I$1,"")</f>
        <v/>
      </c>
      <c r="J40" s="165" t="str">
        <f>IFERROR(VLOOKUP($B40,RD[[#All],[Date]:[IS19_Inv2_M2]],J$2,0)/J$1,"")</f>
        <v/>
      </c>
      <c r="K40" s="165" t="str">
        <f>IFERROR(VLOOKUP($B40,RD[[#All],[Date]:[IS19_Inv2_M2]],K$2,0)/K$1,"")</f>
        <v/>
      </c>
      <c r="L40" s="165" t="str">
        <f>IFERROR(VLOOKUP($B40,RD[[#All],[Date]:[IS19_Inv2_M2]],L$2,0)/L$1,"")</f>
        <v/>
      </c>
      <c r="M40" s="165" t="str">
        <f>IFERROR(VLOOKUP($B40,RD[[#All],[Date]:[IS19_Inv2_M2]],M$2,0)/M$1,"")</f>
        <v/>
      </c>
      <c r="N40" s="165" t="str">
        <f>IFERROR(VLOOKUP($B40,RD[[#All],[Date]:[IS19_Inv2_M2]],N$2,0)/N$1,"")</f>
        <v/>
      </c>
      <c r="O40" s="165" t="str">
        <f>IFERROR(VLOOKUP($B40,RD[[#All],[Date]:[IS19_Inv2_M2]],O$2,0)/O$1,"")</f>
        <v/>
      </c>
      <c r="P40" s="165" t="str">
        <f>IFERROR(VLOOKUP($B40,RD[[#All],[Date]:[IS19_Inv2_M2]],P$2,0)/P$1,"")</f>
        <v/>
      </c>
      <c r="Q40" s="165" t="str">
        <f>IFERROR(VLOOKUP($B40,RD[[#All],[Date]:[IS19_Inv2_M2]],Q$2,0)/Q$1,"")</f>
        <v/>
      </c>
      <c r="R40" s="165" t="str">
        <f>IFERROR(VLOOKUP($B40,RD[[#All],[Date]:[IS19_Inv2_M2]],R$2,0)/R$1,"")</f>
        <v/>
      </c>
      <c r="S40" s="165" t="str">
        <f>IFERROR(VLOOKUP($B40,RD[[#All],[Date]:[IS19_Inv2_M2]],S$2,0)/S$1,"")</f>
        <v/>
      </c>
      <c r="T40" s="165" t="str">
        <f>IFERROR(VLOOKUP($B40,RD[[#All],[Date]:[IS19_Inv2_M2]],T$2,0)/T$1,"")</f>
        <v/>
      </c>
      <c r="U40" s="165" t="str">
        <f>IFERROR(VLOOKUP($B40,RD[[#All],[Date]:[IS19_Inv2_M2]],U$2,0)/U$1,"")</f>
        <v/>
      </c>
      <c r="V40" s="165" t="str">
        <f>IFERROR(VLOOKUP($B40,RD[[#All],[Date]:[IS19_Inv2_M2]],V$2,0)/V$1,"")</f>
        <v/>
      </c>
      <c r="W40" s="165" t="str">
        <f>IFERROR(VLOOKUP($B40,RD[[#All],[Date]:[IS19_Inv2_M2]],W$2,0)/W$1,"")</f>
        <v/>
      </c>
      <c r="X40" s="165" t="str">
        <f>IFERROR(VLOOKUP($B40,RD[[#All],[Date]:[IS19_Inv2_M2]],X$2,0)/X$1,"")</f>
        <v/>
      </c>
      <c r="Y40" s="165" t="str">
        <f>IFERROR(VLOOKUP($B40,RD[[#All],[Date]:[IS19_Inv2_M2]],Y$2,0)/Y$1,"")</f>
        <v/>
      </c>
      <c r="Z40" s="165" t="str">
        <f>IFERROR(VLOOKUP($B40,RD[[#All],[Date]:[IS19_Inv2_M2]],Z$2,0)/Z$1,"")</f>
        <v/>
      </c>
      <c r="AA40" s="165" t="str">
        <f>IFERROR(VLOOKUP($B40,RD[[#All],[Date]:[IS19_Inv2_M2]],AA$2,0)/AA$1,"")</f>
        <v/>
      </c>
      <c r="AB40" s="165" t="str">
        <f>IFERROR(VLOOKUP($B40,RD[[#All],[Date]:[IS19_Inv2_M2]],AB$2,0)/AB$1,"")</f>
        <v/>
      </c>
      <c r="AC40" s="165" t="str">
        <f>IFERROR(VLOOKUP($B40,RD[[#All],[Date]:[IS19_Inv2_M2]],AC$2,0)/AC$1,"")</f>
        <v/>
      </c>
      <c r="AD40" s="165" t="str">
        <f>IFERROR(VLOOKUP($B40,RD[[#All],[Date]:[IS19_Inv2_M2]],AD$2,0)/AD$1,"")</f>
        <v/>
      </c>
      <c r="AE40" s="165" t="str">
        <f>IFERROR(VLOOKUP($B40,RD[[#All],[Date]:[IS19_Inv2_M2]],AE$2,0)/AE$1,"")</f>
        <v/>
      </c>
      <c r="AF40" s="165" t="str">
        <f>IFERROR(VLOOKUP($B40,RD[[#All],[Date]:[IS19_Inv2_M2]],AF$2,0)/AF$1,"")</f>
        <v/>
      </c>
      <c r="AG40" s="165" t="str">
        <f>IFERROR(VLOOKUP($B40,RD[[#All],[Date]:[IS19_Inv2_M2]],AG$2,0)/AG$1,"")</f>
        <v/>
      </c>
      <c r="AH40" s="165" t="str">
        <f>IFERROR(VLOOKUP($B40,RD[[#All],[Date]:[IS19_Inv2_M2]],AH$2,0)/AH$1,"")</f>
        <v/>
      </c>
      <c r="AI40" s="165" t="str">
        <f>IFERROR(VLOOKUP($B40,RD[[#All],[Date]:[IS19_Inv2_M2]],AI$2,0)/AI$1,"")</f>
        <v/>
      </c>
      <c r="AJ40" s="165" t="str">
        <f>IFERROR(VLOOKUP($B40,RD[[#All],[Date]:[IS19_Inv2_M2]],AJ$2,0)/AJ$1,"")</f>
        <v/>
      </c>
      <c r="AK40" s="165" t="str">
        <f>IFERROR(VLOOKUP($B40,RD[[#All],[Date]:[IS19_Inv2_M2]],AK$2,0)/AK$1,"")</f>
        <v/>
      </c>
      <c r="AL40" s="165" t="str">
        <f>IFERROR(VLOOKUP($B40,RD[[#All],[Date]:[IS19_Inv2_M2]],AL$2,0)/AL$1,"")</f>
        <v/>
      </c>
      <c r="AM40" s="165" t="str">
        <f>IFERROR(VLOOKUP($B40,RD[[#All],[Date]:[IS19_Inv2_M2]],AM$2,0)/AM$1,"")</f>
        <v/>
      </c>
      <c r="AN40" s="165" t="str">
        <f>IFERROR(VLOOKUP($B40,RD[[#All],[Date]:[IS19_Inv2_M2]],AN$2,0)/AN$1,"")</f>
        <v/>
      </c>
      <c r="AO40" s="165" t="str">
        <f>IFERROR(VLOOKUP($B40,RD[[#All],[Date]:[IS19_Inv2_M2]],AO$2,0)/AO$1,"")</f>
        <v/>
      </c>
      <c r="AP40" s="165" t="str">
        <f>IFERROR(VLOOKUP($B40,RD[[#All],[Date]:[IS19_Inv2_M2]],AP$2,0)/AP$1,"")</f>
        <v/>
      </c>
      <c r="AQ40" s="165" t="str">
        <f>IFERROR(VLOOKUP($B40,RD[[#All],[Date]:[IS19_Inv2_M2]],AQ$2,0)/AQ$1,"")</f>
        <v/>
      </c>
      <c r="AR40" s="165" t="str">
        <f>IFERROR(VLOOKUP($B40,RD[[#All],[Date]:[IS19_Inv2_M2]],AR$2,0)/AR$1,"")</f>
        <v/>
      </c>
      <c r="AS40" s="165" t="str">
        <f>IFERROR(VLOOKUP($B40,RD[[#All],[Date]:[IS19_Inv2_M2]],AS$2,0)/AS$1,"")</f>
        <v/>
      </c>
      <c r="AT40" s="165" t="str">
        <f>IFERROR(VLOOKUP($B40,RD[[#All],[Date]:[IS19_Inv2_M2]],AT$2,0)/AT$1,"")</f>
        <v/>
      </c>
      <c r="AU40" s="165" t="str">
        <f>IFERROR(VLOOKUP($B40,RD[[#All],[Date]:[IS19_Inv2_M2]],AU$2,0)/AU$1,"")</f>
        <v/>
      </c>
      <c r="AV40" s="165" t="str">
        <f>IFERROR(VLOOKUP($B40,RD[[#All],[Date]:[IS19_Inv2_M2]],AV$2,0)/AV$1,"")</f>
        <v/>
      </c>
      <c r="AW40" s="165" t="str">
        <f>IFERROR(VLOOKUP($B40,RD[[#All],[Date]:[IS19_Inv2_M2]],AW$2,0)/AW$1,"")</f>
        <v/>
      </c>
      <c r="AX40" s="165" t="str">
        <f>IFERROR(VLOOKUP($B40,RD[[#All],[Date]:[IS19_Inv2_M2]],AX$2,0)/AX$1,"")</f>
        <v/>
      </c>
      <c r="AY40" s="165" t="str">
        <f>IFERROR(VLOOKUP($B40,RD[[#All],[Date]:[IS19_Inv2_M2]],AY$2,0)/AY$1,"")</f>
        <v/>
      </c>
      <c r="AZ40" s="165" t="str">
        <f>IFERROR(VLOOKUP($B40,RD[[#All],[Date]:[IS19_Inv2_M2]],AZ$2,0)/AZ$1,"")</f>
        <v/>
      </c>
      <c r="BA40" s="165" t="str">
        <f>IFERROR(VLOOKUP($B40,RD[[#All],[Date]:[IS19_Inv2_M2]],BA$2,0)/BA$1,"")</f>
        <v/>
      </c>
      <c r="BB40" s="165" t="str">
        <f>IFERROR(VLOOKUP($B40,RD[[#All],[Date]:[IS19_Inv2_M2]],BB$2,0)/BB$1,"")</f>
        <v/>
      </c>
      <c r="BC40" s="165" t="str">
        <f>IFERROR(VLOOKUP($B40,RD[[#All],[Date]:[IS19_Inv2_M2]],BC$2,0)/BC$1,"")</f>
        <v/>
      </c>
      <c r="BD40" s="165" t="str">
        <f>IFERROR(VLOOKUP($B40,RD[[#All],[Date]:[IS19_Inv2_M2]],BD$2,0)/BD$1,"")</f>
        <v/>
      </c>
      <c r="BE40" s="165" t="str">
        <f>IFERROR(VLOOKUP($B40,RD[[#All],[Date]:[IS19_Inv2_M2]],BE$2,0)/BE$1,"")</f>
        <v/>
      </c>
      <c r="BF40" s="165" t="str">
        <f>IFERROR(VLOOKUP($B40,RD[[#All],[Date]:[IS19_Inv2_M2]],BF$2,0)/BF$1,"")</f>
        <v/>
      </c>
      <c r="BG40" s="165" t="str">
        <f>IFERROR(VLOOKUP($B40,RD[[#All],[Date]:[IS19_Inv2_M2]],BG$2,0)/BG$1,"")</f>
        <v/>
      </c>
      <c r="BH40" s="165" t="str">
        <f>IFERROR(VLOOKUP($B40,RD[[#All],[Date]:[IS19_Inv2_M2]],BH$2,0)/BH$1,"")</f>
        <v/>
      </c>
      <c r="BI40" s="165" t="str">
        <f>IFERROR(VLOOKUP($B40,RD[[#All],[Date]:[IS19_Inv2_M2]],BI$2,0)/BI$1,"")</f>
        <v/>
      </c>
      <c r="BJ40" s="165" t="str">
        <f>IFERROR(VLOOKUP($B40,RD[[#All],[Date]:[IS19_Inv2_M2]],BJ$2,0)/BJ$1,"")</f>
        <v/>
      </c>
      <c r="BK40" s="165" t="str">
        <f>IFERROR(VLOOKUP($B40,RD[[#All],[Date]:[IS19_Inv2_M2]],BK$2,0)/BK$1,"")</f>
        <v/>
      </c>
      <c r="BL40" s="165" t="str">
        <f>IFERROR(VLOOKUP($B40,RD[[#All],[Date]:[IS19_Inv2_M2]],BL$2,0)/BL$1,"")</f>
        <v/>
      </c>
      <c r="BM40" s="165" t="str">
        <f>IFERROR(VLOOKUP($B40,RD[[#All],[Date]:[IS19_Inv2_M2]],BM$2,0)/BM$1,"")</f>
        <v/>
      </c>
      <c r="BN40" s="165" t="str">
        <f>IFERROR(VLOOKUP($B40,RD[[#All],[Date]:[IS19_Inv2_M2]],BN$2,0)/BN$1,"")</f>
        <v/>
      </c>
      <c r="BO40" s="165" t="str">
        <f>IFERROR(VLOOKUP($B40,RD[[#All],[Date]:[IS19_Inv2_M2]],BO$2,0)/BO$1,"")</f>
        <v/>
      </c>
      <c r="BP40" s="165" t="str">
        <f>IFERROR(VLOOKUP($B40,RD[[#All],[Date]:[IS19_Inv2_M2]],BP$2,0)/BP$1,"")</f>
        <v/>
      </c>
      <c r="BQ40" s="165" t="str">
        <f>IFERROR(VLOOKUP($B40,RD[[#All],[Date]:[IS19_Inv2_M2]],BQ$2,0)/BQ$1,"")</f>
        <v/>
      </c>
      <c r="BR40" s="165" t="str">
        <f>IFERROR(VLOOKUP($B40,RD[[#All],[Date]:[IS19_Inv2_M2]],BR$2,0)/BR$1,"")</f>
        <v/>
      </c>
      <c r="BS40" s="165" t="str">
        <f>IFERROR(VLOOKUP($B40,RD[[#All],[Date]:[IS19_Inv2_M2]],BS$2,0)/BS$1,"")</f>
        <v/>
      </c>
      <c r="BT40" s="165" t="str">
        <f>IFERROR(VLOOKUP($B40,RD[[#All],[Date]:[IS19_Inv2_M2]],BT$2,0)/BT$1,"")</f>
        <v/>
      </c>
      <c r="BU40" s="165" t="str">
        <f>IFERROR(VLOOKUP($B40,RD[[#All],[Date]:[IS19_Inv2_M2]],BU$2,0)/BU$1,"")</f>
        <v/>
      </c>
      <c r="BV40" s="165" t="str">
        <f>IFERROR(VLOOKUP($B40,RD[[#All],[Date]:[IS19_Inv2_M2]],BV$2,0)/BV$1,"")</f>
        <v/>
      </c>
      <c r="BW40" s="165" t="str">
        <f>IFERROR(VLOOKUP($B40,RD[[#All],[Date]:[IS19_Inv2_M2]],BW$2,0)/BW$1,"")</f>
        <v/>
      </c>
      <c r="BX40" s="165" t="str">
        <f>IFERROR(VLOOKUP($B40,RD[[#All],[Date]:[IS19_Inv2_M2]],BX$2,0)/BX$1,"")</f>
        <v/>
      </c>
      <c r="BY40" s="165" t="str">
        <f>IFERROR(VLOOKUP($B40,RD[[#All],[Date]:[IS19_Inv2_M2]],BY$2,0)/BY$1,"")</f>
        <v/>
      </c>
      <c r="BZ40" s="165" t="str">
        <f>IFERROR(VLOOKUP($B40,RD[[#All],[Date]:[IS19_Inv2_M2]],BZ$2,0)/BZ$1,"")</f>
        <v/>
      </c>
      <c r="CA40" s="165" t="str">
        <f>IFERROR(VLOOKUP($B40,RD[[#All],[Date]:[IS19_Inv2_M2]],CA$2,0)/CA$1,"")</f>
        <v/>
      </c>
      <c r="CB40" s="165" t="str">
        <f>IFERROR(VLOOKUP($B40,RD[[#All],[Date]:[IS19_Inv2_M2]],CB$2,0)/CB$1,"")</f>
        <v/>
      </c>
      <c r="CC40" s="165" t="str">
        <f>IFERROR(VLOOKUP($B40,RD[[#All],[Date]:[IS19_Inv2_M2]],CC$2,0)/CC$1,"")</f>
        <v/>
      </c>
      <c r="CD40" s="165" t="str">
        <f>IFERROR(VLOOKUP($B40,RD[[#All],[Date]:[IS19_Inv2_M2]],CD$2,0)/CD$1,"")</f>
        <v/>
      </c>
      <c r="CE40" s="165" t="str">
        <f>IFERROR(VLOOKUP($B40,RD[[#All],[Date]:[IS19_Inv2_M2]],CE$2,0)/CE$1,"")</f>
        <v/>
      </c>
      <c r="CF40" s="165" t="str">
        <f>IFERROR(VLOOKUP($B40,RD[[#All],[Date]:[IS19_Inv2_M2]],CF$2,0)/CF$1,"")</f>
        <v/>
      </c>
      <c r="CG40" s="165" t="str">
        <f>IFERROR(VLOOKUP($B40,RD[[#All],[Date]:[IS19_Inv2_M2]],CG$2,0)/CG$1,"")</f>
        <v/>
      </c>
      <c r="CH40" s="165" t="str">
        <f>IFERROR(VLOOKUP($B40,RD[[#All],[Date]:[IS19_Inv2_M2]],CH$2,0)/CH$1,"")</f>
        <v/>
      </c>
      <c r="CI40" s="165" t="str">
        <f>IFERROR(VLOOKUP($B40,RD[[#All],[Date]:[IS19_Inv2_M2]],CI$2,0)/CI$1,"")</f>
        <v/>
      </c>
      <c r="CJ40" s="165" t="str">
        <f>IFERROR(VLOOKUP($B40,RD[[#All],[Date]:[IS19_Inv2_M2]],CJ$2,0)/CJ$1,"")</f>
        <v/>
      </c>
      <c r="CK40" s="165" t="str">
        <f>IFERROR(VLOOKUP($B40,RD[[#All],[Date]:[IS19_Inv2_M2]],CK$2,0)/CK$1,"")</f>
        <v/>
      </c>
      <c r="CL40" s="165" t="str">
        <f>IFERROR(VLOOKUP($B40,RD[[#All],[Date]:[IS19_Inv2_M2]],CL$2,0)/CL$1,"")</f>
        <v/>
      </c>
      <c r="CM40" s="165" t="str">
        <f>IFERROR(VLOOKUP($B40,RD[[#All],[Date]:[IS19_Inv2_M2]],CM$2,0)/CM$1,"")</f>
        <v/>
      </c>
      <c r="CN40" s="165" t="str">
        <f>IFERROR(VLOOKUP($B40,RD[[#All],[Date]:[IS19_Inv2_M2]],CN$2,0)/CN$1,"")</f>
        <v/>
      </c>
      <c r="CO40" s="165" t="str">
        <f>IFERROR(VLOOKUP($B40,RD[[#All],[Date]:[IS19_Inv2_M2]],CO$2,0)/CO$1,"")</f>
        <v/>
      </c>
      <c r="CP40" s="165" t="str">
        <f>IFERROR(VLOOKUP($B40,RD[[#All],[Date]:[IS19_Inv2_M2]],CP$2,0)/CP$1,"")</f>
        <v/>
      </c>
      <c r="CQ40" s="165" t="str">
        <f>IFERROR(VLOOKUP($B40,RD[[#All],[Date]:[IS19_Inv2_M2]],CQ$2,0)/CQ$1,"")</f>
        <v/>
      </c>
      <c r="CR40" s="165" t="str">
        <f>IFERROR(VLOOKUP($B40,RD[[#All],[Date]:[IS19_Inv2_M2]],CR$2,0)/CR$1,"")</f>
        <v/>
      </c>
      <c r="CS40" s="165" t="str">
        <f>IFERROR(VLOOKUP($B40,RD[[#All],[Date]:[IS19_Inv2_M2]],CS$2,0)/CS$1,"")</f>
        <v/>
      </c>
      <c r="CT40" s="165" t="str">
        <f>IFERROR(VLOOKUP($B40,RD[[#All],[Date]:[IS19_Inv2_M2]],CT$2,0)/CT$1,"")</f>
        <v/>
      </c>
      <c r="CU40" s="166" t="str">
        <f>IFERROR(AVERAGEIF(Inv_SY_B[[#This Row],[IS1_Inv1_M1]:[IS19_Inv2_M2]],"&gt;="&amp;0.1,Inv_SY_B[[#This Row],[IS1_Inv1_M1]:[IS19_Inv2_M2]]),"")</f>
        <v/>
      </c>
    </row>
    <row r="41" spans="2:99">
      <c r="B41" s="167">
        <f t="shared" si="66"/>
        <v>45733</v>
      </c>
      <c r="C41" s="165" t="str">
        <f>IFERROR(VLOOKUP($B41,RD[[#All],[Date]:[IS19_Inv2_M2]],C$2,0)/C$1,"")</f>
        <v/>
      </c>
      <c r="D41" s="165" t="str">
        <f>IFERROR(VLOOKUP($B41,RD[[#All],[Date]:[IS19_Inv2_M2]],D$2,0)/D$1,"")</f>
        <v/>
      </c>
      <c r="E41" s="165" t="str">
        <f>IFERROR(VLOOKUP($B41,RD[[#All],[Date]:[IS19_Inv2_M2]],E$2,0)/E$1,"")</f>
        <v/>
      </c>
      <c r="F41" s="165" t="str">
        <f>IFERROR(VLOOKUP($B41,RD[[#All],[Date]:[IS19_Inv2_M2]],F$2,0)/F$1,"")</f>
        <v/>
      </c>
      <c r="G41" s="165" t="str">
        <f>IFERROR(VLOOKUP($B41,RD[[#All],[Date]:[IS19_Inv2_M2]],G$2,0)/G$1,"")</f>
        <v/>
      </c>
      <c r="H41" s="165" t="str">
        <f>IFERROR(VLOOKUP($B41,RD[[#All],[Date]:[IS19_Inv2_M2]],H$2,0)/H$1,"")</f>
        <v/>
      </c>
      <c r="I41" s="165" t="str">
        <f>IFERROR(VLOOKUP($B41,RD[[#All],[Date]:[IS19_Inv2_M2]],I$2,0)/I$1,"")</f>
        <v/>
      </c>
      <c r="J41" s="165" t="str">
        <f>IFERROR(VLOOKUP($B41,RD[[#All],[Date]:[IS19_Inv2_M2]],J$2,0)/J$1,"")</f>
        <v/>
      </c>
      <c r="K41" s="165" t="str">
        <f>IFERROR(VLOOKUP($B41,RD[[#All],[Date]:[IS19_Inv2_M2]],K$2,0)/K$1,"")</f>
        <v/>
      </c>
      <c r="L41" s="165" t="str">
        <f>IFERROR(VLOOKUP($B41,RD[[#All],[Date]:[IS19_Inv2_M2]],L$2,0)/L$1,"")</f>
        <v/>
      </c>
      <c r="M41" s="165" t="str">
        <f>IFERROR(VLOOKUP($B41,RD[[#All],[Date]:[IS19_Inv2_M2]],M$2,0)/M$1,"")</f>
        <v/>
      </c>
      <c r="N41" s="165" t="str">
        <f>IFERROR(VLOOKUP($B41,RD[[#All],[Date]:[IS19_Inv2_M2]],N$2,0)/N$1,"")</f>
        <v/>
      </c>
      <c r="O41" s="165" t="str">
        <f>IFERROR(VLOOKUP($B41,RD[[#All],[Date]:[IS19_Inv2_M2]],O$2,0)/O$1,"")</f>
        <v/>
      </c>
      <c r="P41" s="165" t="str">
        <f>IFERROR(VLOOKUP($B41,RD[[#All],[Date]:[IS19_Inv2_M2]],P$2,0)/P$1,"")</f>
        <v/>
      </c>
      <c r="Q41" s="165" t="str">
        <f>IFERROR(VLOOKUP($B41,RD[[#All],[Date]:[IS19_Inv2_M2]],Q$2,0)/Q$1,"")</f>
        <v/>
      </c>
      <c r="R41" s="165" t="str">
        <f>IFERROR(VLOOKUP($B41,RD[[#All],[Date]:[IS19_Inv2_M2]],R$2,0)/R$1,"")</f>
        <v/>
      </c>
      <c r="S41" s="165" t="str">
        <f>IFERROR(VLOOKUP($B41,RD[[#All],[Date]:[IS19_Inv2_M2]],S$2,0)/S$1,"")</f>
        <v/>
      </c>
      <c r="T41" s="165" t="str">
        <f>IFERROR(VLOOKUP($B41,RD[[#All],[Date]:[IS19_Inv2_M2]],T$2,0)/T$1,"")</f>
        <v/>
      </c>
      <c r="U41" s="165" t="str">
        <f>IFERROR(VLOOKUP($B41,RD[[#All],[Date]:[IS19_Inv2_M2]],U$2,0)/U$1,"")</f>
        <v/>
      </c>
      <c r="V41" s="165" t="str">
        <f>IFERROR(VLOOKUP($B41,RD[[#All],[Date]:[IS19_Inv2_M2]],V$2,0)/V$1,"")</f>
        <v/>
      </c>
      <c r="W41" s="165" t="str">
        <f>IFERROR(VLOOKUP($B41,RD[[#All],[Date]:[IS19_Inv2_M2]],W$2,0)/W$1,"")</f>
        <v/>
      </c>
      <c r="X41" s="165" t="str">
        <f>IFERROR(VLOOKUP($B41,RD[[#All],[Date]:[IS19_Inv2_M2]],X$2,0)/X$1,"")</f>
        <v/>
      </c>
      <c r="Y41" s="165" t="str">
        <f>IFERROR(VLOOKUP($B41,RD[[#All],[Date]:[IS19_Inv2_M2]],Y$2,0)/Y$1,"")</f>
        <v/>
      </c>
      <c r="Z41" s="165" t="str">
        <f>IFERROR(VLOOKUP($B41,RD[[#All],[Date]:[IS19_Inv2_M2]],Z$2,0)/Z$1,"")</f>
        <v/>
      </c>
      <c r="AA41" s="165" t="str">
        <f>IFERROR(VLOOKUP($B41,RD[[#All],[Date]:[IS19_Inv2_M2]],AA$2,0)/AA$1,"")</f>
        <v/>
      </c>
      <c r="AB41" s="165" t="str">
        <f>IFERROR(VLOOKUP($B41,RD[[#All],[Date]:[IS19_Inv2_M2]],AB$2,0)/AB$1,"")</f>
        <v/>
      </c>
      <c r="AC41" s="165" t="str">
        <f>IFERROR(VLOOKUP($B41,RD[[#All],[Date]:[IS19_Inv2_M2]],AC$2,0)/AC$1,"")</f>
        <v/>
      </c>
      <c r="AD41" s="165" t="str">
        <f>IFERROR(VLOOKUP($B41,RD[[#All],[Date]:[IS19_Inv2_M2]],AD$2,0)/AD$1,"")</f>
        <v/>
      </c>
      <c r="AE41" s="165" t="str">
        <f>IFERROR(VLOOKUP($B41,RD[[#All],[Date]:[IS19_Inv2_M2]],AE$2,0)/AE$1,"")</f>
        <v/>
      </c>
      <c r="AF41" s="165" t="str">
        <f>IFERROR(VLOOKUP($B41,RD[[#All],[Date]:[IS19_Inv2_M2]],AF$2,0)/AF$1,"")</f>
        <v/>
      </c>
      <c r="AG41" s="165" t="str">
        <f>IFERROR(VLOOKUP($B41,RD[[#All],[Date]:[IS19_Inv2_M2]],AG$2,0)/AG$1,"")</f>
        <v/>
      </c>
      <c r="AH41" s="165" t="str">
        <f>IFERROR(VLOOKUP($B41,RD[[#All],[Date]:[IS19_Inv2_M2]],AH$2,0)/AH$1,"")</f>
        <v/>
      </c>
      <c r="AI41" s="165" t="str">
        <f>IFERROR(VLOOKUP($B41,RD[[#All],[Date]:[IS19_Inv2_M2]],AI$2,0)/AI$1,"")</f>
        <v/>
      </c>
      <c r="AJ41" s="165" t="str">
        <f>IFERROR(VLOOKUP($B41,RD[[#All],[Date]:[IS19_Inv2_M2]],AJ$2,0)/AJ$1,"")</f>
        <v/>
      </c>
      <c r="AK41" s="165" t="str">
        <f>IFERROR(VLOOKUP($B41,RD[[#All],[Date]:[IS19_Inv2_M2]],AK$2,0)/AK$1,"")</f>
        <v/>
      </c>
      <c r="AL41" s="165" t="str">
        <f>IFERROR(VLOOKUP($B41,RD[[#All],[Date]:[IS19_Inv2_M2]],AL$2,0)/AL$1,"")</f>
        <v/>
      </c>
      <c r="AM41" s="165" t="str">
        <f>IFERROR(VLOOKUP($B41,RD[[#All],[Date]:[IS19_Inv2_M2]],AM$2,0)/AM$1,"")</f>
        <v/>
      </c>
      <c r="AN41" s="165" t="str">
        <f>IFERROR(VLOOKUP($B41,RD[[#All],[Date]:[IS19_Inv2_M2]],AN$2,0)/AN$1,"")</f>
        <v/>
      </c>
      <c r="AO41" s="165" t="str">
        <f>IFERROR(VLOOKUP($B41,RD[[#All],[Date]:[IS19_Inv2_M2]],AO$2,0)/AO$1,"")</f>
        <v/>
      </c>
      <c r="AP41" s="165" t="str">
        <f>IFERROR(VLOOKUP($B41,RD[[#All],[Date]:[IS19_Inv2_M2]],AP$2,0)/AP$1,"")</f>
        <v/>
      </c>
      <c r="AQ41" s="165" t="str">
        <f>IFERROR(VLOOKUP($B41,RD[[#All],[Date]:[IS19_Inv2_M2]],AQ$2,0)/AQ$1,"")</f>
        <v/>
      </c>
      <c r="AR41" s="165" t="str">
        <f>IFERROR(VLOOKUP($B41,RD[[#All],[Date]:[IS19_Inv2_M2]],AR$2,0)/AR$1,"")</f>
        <v/>
      </c>
      <c r="AS41" s="165" t="str">
        <f>IFERROR(VLOOKUP($B41,RD[[#All],[Date]:[IS19_Inv2_M2]],AS$2,0)/AS$1,"")</f>
        <v/>
      </c>
      <c r="AT41" s="165" t="str">
        <f>IFERROR(VLOOKUP($B41,RD[[#All],[Date]:[IS19_Inv2_M2]],AT$2,0)/AT$1,"")</f>
        <v/>
      </c>
      <c r="AU41" s="165" t="str">
        <f>IFERROR(VLOOKUP($B41,RD[[#All],[Date]:[IS19_Inv2_M2]],AU$2,0)/AU$1,"")</f>
        <v/>
      </c>
      <c r="AV41" s="165" t="str">
        <f>IFERROR(VLOOKUP($B41,RD[[#All],[Date]:[IS19_Inv2_M2]],AV$2,0)/AV$1,"")</f>
        <v/>
      </c>
      <c r="AW41" s="165" t="str">
        <f>IFERROR(VLOOKUP($B41,RD[[#All],[Date]:[IS19_Inv2_M2]],AW$2,0)/AW$1,"")</f>
        <v/>
      </c>
      <c r="AX41" s="165" t="str">
        <f>IFERROR(VLOOKUP($B41,RD[[#All],[Date]:[IS19_Inv2_M2]],AX$2,0)/AX$1,"")</f>
        <v/>
      </c>
      <c r="AY41" s="165" t="str">
        <f>IFERROR(VLOOKUP($B41,RD[[#All],[Date]:[IS19_Inv2_M2]],AY$2,0)/AY$1,"")</f>
        <v/>
      </c>
      <c r="AZ41" s="165" t="str">
        <f>IFERROR(VLOOKUP($B41,RD[[#All],[Date]:[IS19_Inv2_M2]],AZ$2,0)/AZ$1,"")</f>
        <v/>
      </c>
      <c r="BA41" s="165" t="str">
        <f>IFERROR(VLOOKUP($B41,RD[[#All],[Date]:[IS19_Inv2_M2]],BA$2,0)/BA$1,"")</f>
        <v/>
      </c>
      <c r="BB41" s="165" t="str">
        <f>IFERROR(VLOOKUP($B41,RD[[#All],[Date]:[IS19_Inv2_M2]],BB$2,0)/BB$1,"")</f>
        <v/>
      </c>
      <c r="BC41" s="165" t="str">
        <f>IFERROR(VLOOKUP($B41,RD[[#All],[Date]:[IS19_Inv2_M2]],BC$2,0)/BC$1,"")</f>
        <v/>
      </c>
      <c r="BD41" s="165" t="str">
        <f>IFERROR(VLOOKUP($B41,RD[[#All],[Date]:[IS19_Inv2_M2]],BD$2,0)/BD$1,"")</f>
        <v/>
      </c>
      <c r="BE41" s="165" t="str">
        <f>IFERROR(VLOOKUP($B41,RD[[#All],[Date]:[IS19_Inv2_M2]],BE$2,0)/BE$1,"")</f>
        <v/>
      </c>
      <c r="BF41" s="165" t="str">
        <f>IFERROR(VLOOKUP($B41,RD[[#All],[Date]:[IS19_Inv2_M2]],BF$2,0)/BF$1,"")</f>
        <v/>
      </c>
      <c r="BG41" s="165" t="str">
        <f>IFERROR(VLOOKUP($B41,RD[[#All],[Date]:[IS19_Inv2_M2]],BG$2,0)/BG$1,"")</f>
        <v/>
      </c>
      <c r="BH41" s="165" t="str">
        <f>IFERROR(VLOOKUP($B41,RD[[#All],[Date]:[IS19_Inv2_M2]],BH$2,0)/BH$1,"")</f>
        <v/>
      </c>
      <c r="BI41" s="165" t="str">
        <f>IFERROR(VLOOKUP($B41,RD[[#All],[Date]:[IS19_Inv2_M2]],BI$2,0)/BI$1,"")</f>
        <v/>
      </c>
      <c r="BJ41" s="165" t="str">
        <f>IFERROR(VLOOKUP($B41,RD[[#All],[Date]:[IS19_Inv2_M2]],BJ$2,0)/BJ$1,"")</f>
        <v/>
      </c>
      <c r="BK41" s="165" t="str">
        <f>IFERROR(VLOOKUP($B41,RD[[#All],[Date]:[IS19_Inv2_M2]],BK$2,0)/BK$1,"")</f>
        <v/>
      </c>
      <c r="BL41" s="165" t="str">
        <f>IFERROR(VLOOKUP($B41,RD[[#All],[Date]:[IS19_Inv2_M2]],BL$2,0)/BL$1,"")</f>
        <v/>
      </c>
      <c r="BM41" s="165" t="str">
        <f>IFERROR(VLOOKUP($B41,RD[[#All],[Date]:[IS19_Inv2_M2]],BM$2,0)/BM$1,"")</f>
        <v/>
      </c>
      <c r="BN41" s="165" t="str">
        <f>IFERROR(VLOOKUP($B41,RD[[#All],[Date]:[IS19_Inv2_M2]],BN$2,0)/BN$1,"")</f>
        <v/>
      </c>
      <c r="BO41" s="165" t="str">
        <f>IFERROR(VLOOKUP($B41,RD[[#All],[Date]:[IS19_Inv2_M2]],BO$2,0)/BO$1,"")</f>
        <v/>
      </c>
      <c r="BP41" s="165" t="str">
        <f>IFERROR(VLOOKUP($B41,RD[[#All],[Date]:[IS19_Inv2_M2]],BP$2,0)/BP$1,"")</f>
        <v/>
      </c>
      <c r="BQ41" s="165" t="str">
        <f>IFERROR(VLOOKUP($B41,RD[[#All],[Date]:[IS19_Inv2_M2]],BQ$2,0)/BQ$1,"")</f>
        <v/>
      </c>
      <c r="BR41" s="165" t="str">
        <f>IFERROR(VLOOKUP($B41,RD[[#All],[Date]:[IS19_Inv2_M2]],BR$2,0)/BR$1,"")</f>
        <v/>
      </c>
      <c r="BS41" s="165" t="str">
        <f>IFERROR(VLOOKUP($B41,RD[[#All],[Date]:[IS19_Inv2_M2]],BS$2,0)/BS$1,"")</f>
        <v/>
      </c>
      <c r="BT41" s="165" t="str">
        <f>IFERROR(VLOOKUP($B41,RD[[#All],[Date]:[IS19_Inv2_M2]],BT$2,0)/BT$1,"")</f>
        <v/>
      </c>
      <c r="BU41" s="165" t="str">
        <f>IFERROR(VLOOKUP($B41,RD[[#All],[Date]:[IS19_Inv2_M2]],BU$2,0)/BU$1,"")</f>
        <v/>
      </c>
      <c r="BV41" s="165" t="str">
        <f>IFERROR(VLOOKUP($B41,RD[[#All],[Date]:[IS19_Inv2_M2]],BV$2,0)/BV$1,"")</f>
        <v/>
      </c>
      <c r="BW41" s="165" t="str">
        <f>IFERROR(VLOOKUP($B41,RD[[#All],[Date]:[IS19_Inv2_M2]],BW$2,0)/BW$1,"")</f>
        <v/>
      </c>
      <c r="BX41" s="165" t="str">
        <f>IFERROR(VLOOKUP($B41,RD[[#All],[Date]:[IS19_Inv2_M2]],BX$2,0)/BX$1,"")</f>
        <v/>
      </c>
      <c r="BY41" s="165" t="str">
        <f>IFERROR(VLOOKUP($B41,RD[[#All],[Date]:[IS19_Inv2_M2]],BY$2,0)/BY$1,"")</f>
        <v/>
      </c>
      <c r="BZ41" s="165" t="str">
        <f>IFERROR(VLOOKUP($B41,RD[[#All],[Date]:[IS19_Inv2_M2]],BZ$2,0)/BZ$1,"")</f>
        <v/>
      </c>
      <c r="CA41" s="165" t="str">
        <f>IFERROR(VLOOKUP($B41,RD[[#All],[Date]:[IS19_Inv2_M2]],CA$2,0)/CA$1,"")</f>
        <v/>
      </c>
      <c r="CB41" s="165" t="str">
        <f>IFERROR(VLOOKUP($B41,RD[[#All],[Date]:[IS19_Inv2_M2]],CB$2,0)/CB$1,"")</f>
        <v/>
      </c>
      <c r="CC41" s="165" t="str">
        <f>IFERROR(VLOOKUP($B41,RD[[#All],[Date]:[IS19_Inv2_M2]],CC$2,0)/CC$1,"")</f>
        <v/>
      </c>
      <c r="CD41" s="165" t="str">
        <f>IFERROR(VLOOKUP($B41,RD[[#All],[Date]:[IS19_Inv2_M2]],CD$2,0)/CD$1,"")</f>
        <v/>
      </c>
      <c r="CE41" s="165" t="str">
        <f>IFERROR(VLOOKUP($B41,RD[[#All],[Date]:[IS19_Inv2_M2]],CE$2,0)/CE$1,"")</f>
        <v/>
      </c>
      <c r="CF41" s="165" t="str">
        <f>IFERROR(VLOOKUP($B41,RD[[#All],[Date]:[IS19_Inv2_M2]],CF$2,0)/CF$1,"")</f>
        <v/>
      </c>
      <c r="CG41" s="165" t="str">
        <f>IFERROR(VLOOKUP($B41,RD[[#All],[Date]:[IS19_Inv2_M2]],CG$2,0)/CG$1,"")</f>
        <v/>
      </c>
      <c r="CH41" s="165" t="str">
        <f>IFERROR(VLOOKUP($B41,RD[[#All],[Date]:[IS19_Inv2_M2]],CH$2,0)/CH$1,"")</f>
        <v/>
      </c>
      <c r="CI41" s="165" t="str">
        <f>IFERROR(VLOOKUP($B41,RD[[#All],[Date]:[IS19_Inv2_M2]],CI$2,0)/CI$1,"")</f>
        <v/>
      </c>
      <c r="CJ41" s="165" t="str">
        <f>IFERROR(VLOOKUP($B41,RD[[#All],[Date]:[IS19_Inv2_M2]],CJ$2,0)/CJ$1,"")</f>
        <v/>
      </c>
      <c r="CK41" s="165" t="str">
        <f>IFERROR(VLOOKUP($B41,RD[[#All],[Date]:[IS19_Inv2_M2]],CK$2,0)/CK$1,"")</f>
        <v/>
      </c>
      <c r="CL41" s="165" t="str">
        <f>IFERROR(VLOOKUP($B41,RD[[#All],[Date]:[IS19_Inv2_M2]],CL$2,0)/CL$1,"")</f>
        <v/>
      </c>
      <c r="CM41" s="165" t="str">
        <f>IFERROR(VLOOKUP($B41,RD[[#All],[Date]:[IS19_Inv2_M2]],CM$2,0)/CM$1,"")</f>
        <v/>
      </c>
      <c r="CN41" s="165" t="str">
        <f>IFERROR(VLOOKUP($B41,RD[[#All],[Date]:[IS19_Inv2_M2]],CN$2,0)/CN$1,"")</f>
        <v/>
      </c>
      <c r="CO41" s="165" t="str">
        <f>IFERROR(VLOOKUP($B41,RD[[#All],[Date]:[IS19_Inv2_M2]],CO$2,0)/CO$1,"")</f>
        <v/>
      </c>
      <c r="CP41" s="165" t="str">
        <f>IFERROR(VLOOKUP($B41,RD[[#All],[Date]:[IS19_Inv2_M2]],CP$2,0)/CP$1,"")</f>
        <v/>
      </c>
      <c r="CQ41" s="165" t="str">
        <f>IFERROR(VLOOKUP($B41,RD[[#All],[Date]:[IS19_Inv2_M2]],CQ$2,0)/CQ$1,"")</f>
        <v/>
      </c>
      <c r="CR41" s="165" t="str">
        <f>IFERROR(VLOOKUP($B41,RD[[#All],[Date]:[IS19_Inv2_M2]],CR$2,0)/CR$1,"")</f>
        <v/>
      </c>
      <c r="CS41" s="165" t="str">
        <f>IFERROR(VLOOKUP($B41,RD[[#All],[Date]:[IS19_Inv2_M2]],CS$2,0)/CS$1,"")</f>
        <v/>
      </c>
      <c r="CT41" s="165" t="str">
        <f>IFERROR(VLOOKUP($B41,RD[[#All],[Date]:[IS19_Inv2_M2]],CT$2,0)/CT$1,"")</f>
        <v/>
      </c>
      <c r="CU41" s="166" t="str">
        <f>IFERROR(AVERAGEIF(Inv_SY_B[[#This Row],[IS1_Inv1_M1]:[IS19_Inv2_M2]],"&gt;="&amp;0.1,Inv_SY_B[[#This Row],[IS1_Inv1_M1]:[IS19_Inv2_M2]]),"")</f>
        <v/>
      </c>
    </row>
    <row r="42" spans="2:99">
      <c r="B42" s="167">
        <f t="shared" si="66"/>
        <v>45734</v>
      </c>
      <c r="C42" s="165" t="str">
        <f>IFERROR(VLOOKUP($B42,RD[[#All],[Date]:[IS19_Inv2_M2]],C$2,0)/C$1,"")</f>
        <v/>
      </c>
      <c r="D42" s="165" t="str">
        <f>IFERROR(VLOOKUP($B42,RD[[#All],[Date]:[IS19_Inv2_M2]],D$2,0)/D$1,"")</f>
        <v/>
      </c>
      <c r="E42" s="165" t="str">
        <f>IFERROR(VLOOKUP($B42,RD[[#All],[Date]:[IS19_Inv2_M2]],E$2,0)/E$1,"")</f>
        <v/>
      </c>
      <c r="F42" s="165" t="str">
        <f>IFERROR(VLOOKUP($B42,RD[[#All],[Date]:[IS19_Inv2_M2]],F$2,0)/F$1,"")</f>
        <v/>
      </c>
      <c r="G42" s="165" t="str">
        <f>IFERROR(VLOOKUP($B42,RD[[#All],[Date]:[IS19_Inv2_M2]],G$2,0)/G$1,"")</f>
        <v/>
      </c>
      <c r="H42" s="165" t="str">
        <f>IFERROR(VLOOKUP($B42,RD[[#All],[Date]:[IS19_Inv2_M2]],H$2,0)/H$1,"")</f>
        <v/>
      </c>
      <c r="I42" s="165" t="str">
        <f>IFERROR(VLOOKUP($B42,RD[[#All],[Date]:[IS19_Inv2_M2]],I$2,0)/I$1,"")</f>
        <v/>
      </c>
      <c r="J42" s="165" t="str">
        <f>IFERROR(VLOOKUP($B42,RD[[#All],[Date]:[IS19_Inv2_M2]],J$2,0)/J$1,"")</f>
        <v/>
      </c>
      <c r="K42" s="165" t="str">
        <f>IFERROR(VLOOKUP($B42,RD[[#All],[Date]:[IS19_Inv2_M2]],K$2,0)/K$1,"")</f>
        <v/>
      </c>
      <c r="L42" s="165" t="str">
        <f>IFERROR(VLOOKUP($B42,RD[[#All],[Date]:[IS19_Inv2_M2]],L$2,0)/L$1,"")</f>
        <v/>
      </c>
      <c r="M42" s="165" t="str">
        <f>IFERROR(VLOOKUP($B42,RD[[#All],[Date]:[IS19_Inv2_M2]],M$2,0)/M$1,"")</f>
        <v/>
      </c>
      <c r="N42" s="165" t="str">
        <f>IFERROR(VLOOKUP($B42,RD[[#All],[Date]:[IS19_Inv2_M2]],N$2,0)/N$1,"")</f>
        <v/>
      </c>
      <c r="O42" s="165" t="str">
        <f>IFERROR(VLOOKUP($B42,RD[[#All],[Date]:[IS19_Inv2_M2]],O$2,0)/O$1,"")</f>
        <v/>
      </c>
      <c r="P42" s="165" t="str">
        <f>IFERROR(VLOOKUP($B42,RD[[#All],[Date]:[IS19_Inv2_M2]],P$2,0)/P$1,"")</f>
        <v/>
      </c>
      <c r="Q42" s="165" t="str">
        <f>IFERROR(VLOOKUP($B42,RD[[#All],[Date]:[IS19_Inv2_M2]],Q$2,0)/Q$1,"")</f>
        <v/>
      </c>
      <c r="R42" s="165" t="str">
        <f>IFERROR(VLOOKUP($B42,RD[[#All],[Date]:[IS19_Inv2_M2]],R$2,0)/R$1,"")</f>
        <v/>
      </c>
      <c r="S42" s="165" t="str">
        <f>IFERROR(VLOOKUP($B42,RD[[#All],[Date]:[IS19_Inv2_M2]],S$2,0)/S$1,"")</f>
        <v/>
      </c>
      <c r="T42" s="165" t="str">
        <f>IFERROR(VLOOKUP($B42,RD[[#All],[Date]:[IS19_Inv2_M2]],T$2,0)/T$1,"")</f>
        <v/>
      </c>
      <c r="U42" s="165" t="str">
        <f>IFERROR(VLOOKUP($B42,RD[[#All],[Date]:[IS19_Inv2_M2]],U$2,0)/U$1,"")</f>
        <v/>
      </c>
      <c r="V42" s="165" t="str">
        <f>IFERROR(VLOOKUP($B42,RD[[#All],[Date]:[IS19_Inv2_M2]],V$2,0)/V$1,"")</f>
        <v/>
      </c>
      <c r="W42" s="165" t="str">
        <f>IFERROR(VLOOKUP($B42,RD[[#All],[Date]:[IS19_Inv2_M2]],W$2,0)/W$1,"")</f>
        <v/>
      </c>
      <c r="X42" s="165" t="str">
        <f>IFERROR(VLOOKUP($B42,RD[[#All],[Date]:[IS19_Inv2_M2]],X$2,0)/X$1,"")</f>
        <v/>
      </c>
      <c r="Y42" s="165" t="str">
        <f>IFERROR(VLOOKUP($B42,RD[[#All],[Date]:[IS19_Inv2_M2]],Y$2,0)/Y$1,"")</f>
        <v/>
      </c>
      <c r="Z42" s="165" t="str">
        <f>IFERROR(VLOOKUP($B42,RD[[#All],[Date]:[IS19_Inv2_M2]],Z$2,0)/Z$1,"")</f>
        <v/>
      </c>
      <c r="AA42" s="165" t="str">
        <f>IFERROR(VLOOKUP($B42,RD[[#All],[Date]:[IS19_Inv2_M2]],AA$2,0)/AA$1,"")</f>
        <v/>
      </c>
      <c r="AB42" s="165" t="str">
        <f>IFERROR(VLOOKUP($B42,RD[[#All],[Date]:[IS19_Inv2_M2]],AB$2,0)/AB$1,"")</f>
        <v/>
      </c>
      <c r="AC42" s="165" t="str">
        <f>IFERROR(VLOOKUP($B42,RD[[#All],[Date]:[IS19_Inv2_M2]],AC$2,0)/AC$1,"")</f>
        <v/>
      </c>
      <c r="AD42" s="165" t="str">
        <f>IFERROR(VLOOKUP($B42,RD[[#All],[Date]:[IS19_Inv2_M2]],AD$2,0)/AD$1,"")</f>
        <v/>
      </c>
      <c r="AE42" s="165" t="str">
        <f>IFERROR(VLOOKUP($B42,RD[[#All],[Date]:[IS19_Inv2_M2]],AE$2,0)/AE$1,"")</f>
        <v/>
      </c>
      <c r="AF42" s="165" t="str">
        <f>IFERROR(VLOOKUP($B42,RD[[#All],[Date]:[IS19_Inv2_M2]],AF$2,0)/AF$1,"")</f>
        <v/>
      </c>
      <c r="AG42" s="165" t="str">
        <f>IFERROR(VLOOKUP($B42,RD[[#All],[Date]:[IS19_Inv2_M2]],AG$2,0)/AG$1,"")</f>
        <v/>
      </c>
      <c r="AH42" s="165" t="str">
        <f>IFERROR(VLOOKUP($B42,RD[[#All],[Date]:[IS19_Inv2_M2]],AH$2,0)/AH$1,"")</f>
        <v/>
      </c>
      <c r="AI42" s="165" t="str">
        <f>IFERROR(VLOOKUP($B42,RD[[#All],[Date]:[IS19_Inv2_M2]],AI$2,0)/AI$1,"")</f>
        <v/>
      </c>
      <c r="AJ42" s="165" t="str">
        <f>IFERROR(VLOOKUP($B42,RD[[#All],[Date]:[IS19_Inv2_M2]],AJ$2,0)/AJ$1,"")</f>
        <v/>
      </c>
      <c r="AK42" s="165" t="str">
        <f>IFERROR(VLOOKUP($B42,RD[[#All],[Date]:[IS19_Inv2_M2]],AK$2,0)/AK$1,"")</f>
        <v/>
      </c>
      <c r="AL42" s="165" t="str">
        <f>IFERROR(VLOOKUP($B42,RD[[#All],[Date]:[IS19_Inv2_M2]],AL$2,0)/AL$1,"")</f>
        <v/>
      </c>
      <c r="AM42" s="165" t="str">
        <f>IFERROR(VLOOKUP($B42,RD[[#All],[Date]:[IS19_Inv2_M2]],AM$2,0)/AM$1,"")</f>
        <v/>
      </c>
      <c r="AN42" s="165" t="str">
        <f>IFERROR(VLOOKUP($B42,RD[[#All],[Date]:[IS19_Inv2_M2]],AN$2,0)/AN$1,"")</f>
        <v/>
      </c>
      <c r="AO42" s="165" t="str">
        <f>IFERROR(VLOOKUP($B42,RD[[#All],[Date]:[IS19_Inv2_M2]],AO$2,0)/AO$1,"")</f>
        <v/>
      </c>
      <c r="AP42" s="165" t="str">
        <f>IFERROR(VLOOKUP($B42,RD[[#All],[Date]:[IS19_Inv2_M2]],AP$2,0)/AP$1,"")</f>
        <v/>
      </c>
      <c r="AQ42" s="165" t="str">
        <f>IFERROR(VLOOKUP($B42,RD[[#All],[Date]:[IS19_Inv2_M2]],AQ$2,0)/AQ$1,"")</f>
        <v/>
      </c>
      <c r="AR42" s="165" t="str">
        <f>IFERROR(VLOOKUP($B42,RD[[#All],[Date]:[IS19_Inv2_M2]],AR$2,0)/AR$1,"")</f>
        <v/>
      </c>
      <c r="AS42" s="165" t="str">
        <f>IFERROR(VLOOKUP($B42,RD[[#All],[Date]:[IS19_Inv2_M2]],AS$2,0)/AS$1,"")</f>
        <v/>
      </c>
      <c r="AT42" s="165" t="str">
        <f>IFERROR(VLOOKUP($B42,RD[[#All],[Date]:[IS19_Inv2_M2]],AT$2,0)/AT$1,"")</f>
        <v/>
      </c>
      <c r="AU42" s="165" t="str">
        <f>IFERROR(VLOOKUP($B42,RD[[#All],[Date]:[IS19_Inv2_M2]],AU$2,0)/AU$1,"")</f>
        <v/>
      </c>
      <c r="AV42" s="165" t="str">
        <f>IFERROR(VLOOKUP($B42,RD[[#All],[Date]:[IS19_Inv2_M2]],AV$2,0)/AV$1,"")</f>
        <v/>
      </c>
      <c r="AW42" s="165" t="str">
        <f>IFERROR(VLOOKUP($B42,RD[[#All],[Date]:[IS19_Inv2_M2]],AW$2,0)/AW$1,"")</f>
        <v/>
      </c>
      <c r="AX42" s="165" t="str">
        <f>IFERROR(VLOOKUP($B42,RD[[#All],[Date]:[IS19_Inv2_M2]],AX$2,0)/AX$1,"")</f>
        <v/>
      </c>
      <c r="AY42" s="165" t="str">
        <f>IFERROR(VLOOKUP($B42,RD[[#All],[Date]:[IS19_Inv2_M2]],AY$2,0)/AY$1,"")</f>
        <v/>
      </c>
      <c r="AZ42" s="165" t="str">
        <f>IFERROR(VLOOKUP($B42,RD[[#All],[Date]:[IS19_Inv2_M2]],AZ$2,0)/AZ$1,"")</f>
        <v/>
      </c>
      <c r="BA42" s="165" t="str">
        <f>IFERROR(VLOOKUP($B42,RD[[#All],[Date]:[IS19_Inv2_M2]],BA$2,0)/BA$1,"")</f>
        <v/>
      </c>
      <c r="BB42" s="165" t="str">
        <f>IFERROR(VLOOKUP($B42,RD[[#All],[Date]:[IS19_Inv2_M2]],BB$2,0)/BB$1,"")</f>
        <v/>
      </c>
      <c r="BC42" s="165" t="str">
        <f>IFERROR(VLOOKUP($B42,RD[[#All],[Date]:[IS19_Inv2_M2]],BC$2,0)/BC$1,"")</f>
        <v/>
      </c>
      <c r="BD42" s="165" t="str">
        <f>IFERROR(VLOOKUP($B42,RD[[#All],[Date]:[IS19_Inv2_M2]],BD$2,0)/BD$1,"")</f>
        <v/>
      </c>
      <c r="BE42" s="165" t="str">
        <f>IFERROR(VLOOKUP($B42,RD[[#All],[Date]:[IS19_Inv2_M2]],BE$2,0)/BE$1,"")</f>
        <v/>
      </c>
      <c r="BF42" s="165" t="str">
        <f>IFERROR(VLOOKUP($B42,RD[[#All],[Date]:[IS19_Inv2_M2]],BF$2,0)/BF$1,"")</f>
        <v/>
      </c>
      <c r="BG42" s="165" t="str">
        <f>IFERROR(VLOOKUP($B42,RD[[#All],[Date]:[IS19_Inv2_M2]],BG$2,0)/BG$1,"")</f>
        <v/>
      </c>
      <c r="BH42" s="165" t="str">
        <f>IFERROR(VLOOKUP($B42,RD[[#All],[Date]:[IS19_Inv2_M2]],BH$2,0)/BH$1,"")</f>
        <v/>
      </c>
      <c r="BI42" s="165" t="str">
        <f>IFERROR(VLOOKUP($B42,RD[[#All],[Date]:[IS19_Inv2_M2]],BI$2,0)/BI$1,"")</f>
        <v/>
      </c>
      <c r="BJ42" s="165" t="str">
        <f>IFERROR(VLOOKUP($B42,RD[[#All],[Date]:[IS19_Inv2_M2]],BJ$2,0)/BJ$1,"")</f>
        <v/>
      </c>
      <c r="BK42" s="165" t="str">
        <f>IFERROR(VLOOKUP($B42,RD[[#All],[Date]:[IS19_Inv2_M2]],BK$2,0)/BK$1,"")</f>
        <v/>
      </c>
      <c r="BL42" s="165" t="str">
        <f>IFERROR(VLOOKUP($B42,RD[[#All],[Date]:[IS19_Inv2_M2]],BL$2,0)/BL$1,"")</f>
        <v/>
      </c>
      <c r="BM42" s="165" t="str">
        <f>IFERROR(VLOOKUP($B42,RD[[#All],[Date]:[IS19_Inv2_M2]],BM$2,0)/BM$1,"")</f>
        <v/>
      </c>
      <c r="BN42" s="165" t="str">
        <f>IFERROR(VLOOKUP($B42,RD[[#All],[Date]:[IS19_Inv2_M2]],BN$2,0)/BN$1,"")</f>
        <v/>
      </c>
      <c r="BO42" s="165" t="str">
        <f>IFERROR(VLOOKUP($B42,RD[[#All],[Date]:[IS19_Inv2_M2]],BO$2,0)/BO$1,"")</f>
        <v/>
      </c>
      <c r="BP42" s="165" t="str">
        <f>IFERROR(VLOOKUP($B42,RD[[#All],[Date]:[IS19_Inv2_M2]],BP$2,0)/BP$1,"")</f>
        <v/>
      </c>
      <c r="BQ42" s="165" t="str">
        <f>IFERROR(VLOOKUP($B42,RD[[#All],[Date]:[IS19_Inv2_M2]],BQ$2,0)/BQ$1,"")</f>
        <v/>
      </c>
      <c r="BR42" s="165" t="str">
        <f>IFERROR(VLOOKUP($B42,RD[[#All],[Date]:[IS19_Inv2_M2]],BR$2,0)/BR$1,"")</f>
        <v/>
      </c>
      <c r="BS42" s="165" t="str">
        <f>IFERROR(VLOOKUP($B42,RD[[#All],[Date]:[IS19_Inv2_M2]],BS$2,0)/BS$1,"")</f>
        <v/>
      </c>
      <c r="BT42" s="165" t="str">
        <f>IFERROR(VLOOKUP($B42,RD[[#All],[Date]:[IS19_Inv2_M2]],BT$2,0)/BT$1,"")</f>
        <v/>
      </c>
      <c r="BU42" s="165" t="str">
        <f>IFERROR(VLOOKUP($B42,RD[[#All],[Date]:[IS19_Inv2_M2]],BU$2,0)/BU$1,"")</f>
        <v/>
      </c>
      <c r="BV42" s="165" t="str">
        <f>IFERROR(VLOOKUP($B42,RD[[#All],[Date]:[IS19_Inv2_M2]],BV$2,0)/BV$1,"")</f>
        <v/>
      </c>
      <c r="BW42" s="165" t="str">
        <f>IFERROR(VLOOKUP($B42,RD[[#All],[Date]:[IS19_Inv2_M2]],BW$2,0)/BW$1,"")</f>
        <v/>
      </c>
      <c r="BX42" s="165" t="str">
        <f>IFERROR(VLOOKUP($B42,RD[[#All],[Date]:[IS19_Inv2_M2]],BX$2,0)/BX$1,"")</f>
        <v/>
      </c>
      <c r="BY42" s="165" t="str">
        <f>IFERROR(VLOOKUP($B42,RD[[#All],[Date]:[IS19_Inv2_M2]],BY$2,0)/BY$1,"")</f>
        <v/>
      </c>
      <c r="BZ42" s="165" t="str">
        <f>IFERROR(VLOOKUP($B42,RD[[#All],[Date]:[IS19_Inv2_M2]],BZ$2,0)/BZ$1,"")</f>
        <v/>
      </c>
      <c r="CA42" s="165" t="str">
        <f>IFERROR(VLOOKUP($B42,RD[[#All],[Date]:[IS19_Inv2_M2]],CA$2,0)/CA$1,"")</f>
        <v/>
      </c>
      <c r="CB42" s="165" t="str">
        <f>IFERROR(VLOOKUP($B42,RD[[#All],[Date]:[IS19_Inv2_M2]],CB$2,0)/CB$1,"")</f>
        <v/>
      </c>
      <c r="CC42" s="165" t="str">
        <f>IFERROR(VLOOKUP($B42,RD[[#All],[Date]:[IS19_Inv2_M2]],CC$2,0)/CC$1,"")</f>
        <v/>
      </c>
      <c r="CD42" s="165" t="str">
        <f>IFERROR(VLOOKUP($B42,RD[[#All],[Date]:[IS19_Inv2_M2]],CD$2,0)/CD$1,"")</f>
        <v/>
      </c>
      <c r="CE42" s="165" t="str">
        <f>IFERROR(VLOOKUP($B42,RD[[#All],[Date]:[IS19_Inv2_M2]],CE$2,0)/CE$1,"")</f>
        <v/>
      </c>
      <c r="CF42" s="165" t="str">
        <f>IFERROR(VLOOKUP($B42,RD[[#All],[Date]:[IS19_Inv2_M2]],CF$2,0)/CF$1,"")</f>
        <v/>
      </c>
      <c r="CG42" s="165" t="str">
        <f>IFERROR(VLOOKUP($B42,RD[[#All],[Date]:[IS19_Inv2_M2]],CG$2,0)/CG$1,"")</f>
        <v/>
      </c>
      <c r="CH42" s="165" t="str">
        <f>IFERROR(VLOOKUP($B42,RD[[#All],[Date]:[IS19_Inv2_M2]],CH$2,0)/CH$1,"")</f>
        <v/>
      </c>
      <c r="CI42" s="165" t="str">
        <f>IFERROR(VLOOKUP($B42,RD[[#All],[Date]:[IS19_Inv2_M2]],CI$2,0)/CI$1,"")</f>
        <v/>
      </c>
      <c r="CJ42" s="165" t="str">
        <f>IFERROR(VLOOKUP($B42,RD[[#All],[Date]:[IS19_Inv2_M2]],CJ$2,0)/CJ$1,"")</f>
        <v/>
      </c>
      <c r="CK42" s="165" t="str">
        <f>IFERROR(VLOOKUP($B42,RD[[#All],[Date]:[IS19_Inv2_M2]],CK$2,0)/CK$1,"")</f>
        <v/>
      </c>
      <c r="CL42" s="165" t="str">
        <f>IFERROR(VLOOKUP($B42,RD[[#All],[Date]:[IS19_Inv2_M2]],CL$2,0)/CL$1,"")</f>
        <v/>
      </c>
      <c r="CM42" s="165" t="str">
        <f>IFERROR(VLOOKUP($B42,RD[[#All],[Date]:[IS19_Inv2_M2]],CM$2,0)/CM$1,"")</f>
        <v/>
      </c>
      <c r="CN42" s="165" t="str">
        <f>IFERROR(VLOOKUP($B42,RD[[#All],[Date]:[IS19_Inv2_M2]],CN$2,0)/CN$1,"")</f>
        <v/>
      </c>
      <c r="CO42" s="165" t="str">
        <f>IFERROR(VLOOKUP($B42,RD[[#All],[Date]:[IS19_Inv2_M2]],CO$2,0)/CO$1,"")</f>
        <v/>
      </c>
      <c r="CP42" s="165" t="str">
        <f>IFERROR(VLOOKUP($B42,RD[[#All],[Date]:[IS19_Inv2_M2]],CP$2,0)/CP$1,"")</f>
        <v/>
      </c>
      <c r="CQ42" s="165" t="str">
        <f>IFERROR(VLOOKUP($B42,RD[[#All],[Date]:[IS19_Inv2_M2]],CQ$2,0)/CQ$1,"")</f>
        <v/>
      </c>
      <c r="CR42" s="165" t="str">
        <f>IFERROR(VLOOKUP($B42,RD[[#All],[Date]:[IS19_Inv2_M2]],CR$2,0)/CR$1,"")</f>
        <v/>
      </c>
      <c r="CS42" s="165" t="str">
        <f>IFERROR(VLOOKUP($B42,RD[[#All],[Date]:[IS19_Inv2_M2]],CS$2,0)/CS$1,"")</f>
        <v/>
      </c>
      <c r="CT42" s="165" t="str">
        <f>IFERROR(VLOOKUP($B42,RD[[#All],[Date]:[IS19_Inv2_M2]],CT$2,0)/CT$1,"")</f>
        <v/>
      </c>
      <c r="CU42" s="166" t="str">
        <f>IFERROR(AVERAGEIF(Inv_SY_B[[#This Row],[IS1_Inv1_M1]:[IS19_Inv2_M2]],"&gt;="&amp;0.1,Inv_SY_B[[#This Row],[IS1_Inv1_M1]:[IS19_Inv2_M2]]),"")</f>
        <v/>
      </c>
    </row>
    <row r="43" spans="2:99">
      <c r="B43" s="167">
        <f t="shared" si="66"/>
        <v>45735</v>
      </c>
      <c r="C43" s="165" t="str">
        <f>IFERROR(VLOOKUP($B43,RD[[#All],[Date]:[IS19_Inv2_M2]],C$2,0)/C$1,"")</f>
        <v/>
      </c>
      <c r="D43" s="165" t="str">
        <f>IFERROR(VLOOKUP($B43,RD[[#All],[Date]:[IS19_Inv2_M2]],D$2,0)/D$1,"")</f>
        <v/>
      </c>
      <c r="E43" s="165" t="str">
        <f>IFERROR(VLOOKUP($B43,RD[[#All],[Date]:[IS19_Inv2_M2]],E$2,0)/E$1,"")</f>
        <v/>
      </c>
      <c r="F43" s="165" t="str">
        <f>IFERROR(VLOOKUP($B43,RD[[#All],[Date]:[IS19_Inv2_M2]],F$2,0)/F$1,"")</f>
        <v/>
      </c>
      <c r="G43" s="165" t="str">
        <f>IFERROR(VLOOKUP($B43,RD[[#All],[Date]:[IS19_Inv2_M2]],G$2,0)/G$1,"")</f>
        <v/>
      </c>
      <c r="H43" s="165" t="str">
        <f>IFERROR(VLOOKUP($B43,RD[[#All],[Date]:[IS19_Inv2_M2]],H$2,0)/H$1,"")</f>
        <v/>
      </c>
      <c r="I43" s="165" t="str">
        <f>IFERROR(VLOOKUP($B43,RD[[#All],[Date]:[IS19_Inv2_M2]],I$2,0)/I$1,"")</f>
        <v/>
      </c>
      <c r="J43" s="165" t="str">
        <f>IFERROR(VLOOKUP($B43,RD[[#All],[Date]:[IS19_Inv2_M2]],J$2,0)/J$1,"")</f>
        <v/>
      </c>
      <c r="K43" s="165" t="str">
        <f>IFERROR(VLOOKUP($B43,RD[[#All],[Date]:[IS19_Inv2_M2]],K$2,0)/K$1,"")</f>
        <v/>
      </c>
      <c r="L43" s="165" t="str">
        <f>IFERROR(VLOOKUP($B43,RD[[#All],[Date]:[IS19_Inv2_M2]],L$2,0)/L$1,"")</f>
        <v/>
      </c>
      <c r="M43" s="165" t="str">
        <f>IFERROR(VLOOKUP($B43,RD[[#All],[Date]:[IS19_Inv2_M2]],M$2,0)/M$1,"")</f>
        <v/>
      </c>
      <c r="N43" s="165" t="str">
        <f>IFERROR(VLOOKUP($B43,RD[[#All],[Date]:[IS19_Inv2_M2]],N$2,0)/N$1,"")</f>
        <v/>
      </c>
      <c r="O43" s="165" t="str">
        <f>IFERROR(VLOOKUP($B43,RD[[#All],[Date]:[IS19_Inv2_M2]],O$2,0)/O$1,"")</f>
        <v/>
      </c>
      <c r="P43" s="165" t="str">
        <f>IFERROR(VLOOKUP($B43,RD[[#All],[Date]:[IS19_Inv2_M2]],P$2,0)/P$1,"")</f>
        <v/>
      </c>
      <c r="Q43" s="165" t="str">
        <f>IFERROR(VLOOKUP($B43,RD[[#All],[Date]:[IS19_Inv2_M2]],Q$2,0)/Q$1,"")</f>
        <v/>
      </c>
      <c r="R43" s="165" t="str">
        <f>IFERROR(VLOOKUP($B43,RD[[#All],[Date]:[IS19_Inv2_M2]],R$2,0)/R$1,"")</f>
        <v/>
      </c>
      <c r="S43" s="165" t="str">
        <f>IFERROR(VLOOKUP($B43,RD[[#All],[Date]:[IS19_Inv2_M2]],S$2,0)/S$1,"")</f>
        <v/>
      </c>
      <c r="T43" s="165" t="str">
        <f>IFERROR(VLOOKUP($B43,RD[[#All],[Date]:[IS19_Inv2_M2]],T$2,0)/T$1,"")</f>
        <v/>
      </c>
      <c r="U43" s="165" t="str">
        <f>IFERROR(VLOOKUP($B43,RD[[#All],[Date]:[IS19_Inv2_M2]],U$2,0)/U$1,"")</f>
        <v/>
      </c>
      <c r="V43" s="165" t="str">
        <f>IFERROR(VLOOKUP($B43,RD[[#All],[Date]:[IS19_Inv2_M2]],V$2,0)/V$1,"")</f>
        <v/>
      </c>
      <c r="W43" s="165" t="str">
        <f>IFERROR(VLOOKUP($B43,RD[[#All],[Date]:[IS19_Inv2_M2]],W$2,0)/W$1,"")</f>
        <v/>
      </c>
      <c r="X43" s="165" t="str">
        <f>IFERROR(VLOOKUP($B43,RD[[#All],[Date]:[IS19_Inv2_M2]],X$2,0)/X$1,"")</f>
        <v/>
      </c>
      <c r="Y43" s="165" t="str">
        <f>IFERROR(VLOOKUP($B43,RD[[#All],[Date]:[IS19_Inv2_M2]],Y$2,0)/Y$1,"")</f>
        <v/>
      </c>
      <c r="Z43" s="165" t="str">
        <f>IFERROR(VLOOKUP($B43,RD[[#All],[Date]:[IS19_Inv2_M2]],Z$2,0)/Z$1,"")</f>
        <v/>
      </c>
      <c r="AA43" s="165" t="str">
        <f>IFERROR(VLOOKUP($B43,RD[[#All],[Date]:[IS19_Inv2_M2]],AA$2,0)/AA$1,"")</f>
        <v/>
      </c>
      <c r="AB43" s="165" t="str">
        <f>IFERROR(VLOOKUP($B43,RD[[#All],[Date]:[IS19_Inv2_M2]],AB$2,0)/AB$1,"")</f>
        <v/>
      </c>
      <c r="AC43" s="165" t="str">
        <f>IFERROR(VLOOKUP($B43,RD[[#All],[Date]:[IS19_Inv2_M2]],AC$2,0)/AC$1,"")</f>
        <v/>
      </c>
      <c r="AD43" s="165" t="str">
        <f>IFERROR(VLOOKUP($B43,RD[[#All],[Date]:[IS19_Inv2_M2]],AD$2,0)/AD$1,"")</f>
        <v/>
      </c>
      <c r="AE43" s="165" t="str">
        <f>IFERROR(VLOOKUP($B43,RD[[#All],[Date]:[IS19_Inv2_M2]],AE$2,0)/AE$1,"")</f>
        <v/>
      </c>
      <c r="AF43" s="165" t="str">
        <f>IFERROR(VLOOKUP($B43,RD[[#All],[Date]:[IS19_Inv2_M2]],AF$2,0)/AF$1,"")</f>
        <v/>
      </c>
      <c r="AG43" s="165" t="str">
        <f>IFERROR(VLOOKUP($B43,RD[[#All],[Date]:[IS19_Inv2_M2]],AG$2,0)/AG$1,"")</f>
        <v/>
      </c>
      <c r="AH43" s="165" t="str">
        <f>IFERROR(VLOOKUP($B43,RD[[#All],[Date]:[IS19_Inv2_M2]],AH$2,0)/AH$1,"")</f>
        <v/>
      </c>
      <c r="AI43" s="165" t="str">
        <f>IFERROR(VLOOKUP($B43,RD[[#All],[Date]:[IS19_Inv2_M2]],AI$2,0)/AI$1,"")</f>
        <v/>
      </c>
      <c r="AJ43" s="165" t="str">
        <f>IFERROR(VLOOKUP($B43,RD[[#All],[Date]:[IS19_Inv2_M2]],AJ$2,0)/AJ$1,"")</f>
        <v/>
      </c>
      <c r="AK43" s="165" t="str">
        <f>IFERROR(VLOOKUP($B43,RD[[#All],[Date]:[IS19_Inv2_M2]],AK$2,0)/AK$1,"")</f>
        <v/>
      </c>
      <c r="AL43" s="165" t="str">
        <f>IFERROR(VLOOKUP($B43,RD[[#All],[Date]:[IS19_Inv2_M2]],AL$2,0)/AL$1,"")</f>
        <v/>
      </c>
      <c r="AM43" s="165" t="str">
        <f>IFERROR(VLOOKUP($B43,RD[[#All],[Date]:[IS19_Inv2_M2]],AM$2,0)/AM$1,"")</f>
        <v/>
      </c>
      <c r="AN43" s="165" t="str">
        <f>IFERROR(VLOOKUP($B43,RD[[#All],[Date]:[IS19_Inv2_M2]],AN$2,0)/AN$1,"")</f>
        <v/>
      </c>
      <c r="AO43" s="165" t="str">
        <f>IFERROR(VLOOKUP($B43,RD[[#All],[Date]:[IS19_Inv2_M2]],AO$2,0)/AO$1,"")</f>
        <v/>
      </c>
      <c r="AP43" s="165" t="str">
        <f>IFERROR(VLOOKUP($B43,RD[[#All],[Date]:[IS19_Inv2_M2]],AP$2,0)/AP$1,"")</f>
        <v/>
      </c>
      <c r="AQ43" s="165" t="str">
        <f>IFERROR(VLOOKUP($B43,RD[[#All],[Date]:[IS19_Inv2_M2]],AQ$2,0)/AQ$1,"")</f>
        <v/>
      </c>
      <c r="AR43" s="165" t="str">
        <f>IFERROR(VLOOKUP($B43,RD[[#All],[Date]:[IS19_Inv2_M2]],AR$2,0)/AR$1,"")</f>
        <v/>
      </c>
      <c r="AS43" s="165" t="str">
        <f>IFERROR(VLOOKUP($B43,RD[[#All],[Date]:[IS19_Inv2_M2]],AS$2,0)/AS$1,"")</f>
        <v/>
      </c>
      <c r="AT43" s="165" t="str">
        <f>IFERROR(VLOOKUP($B43,RD[[#All],[Date]:[IS19_Inv2_M2]],AT$2,0)/AT$1,"")</f>
        <v/>
      </c>
      <c r="AU43" s="165" t="str">
        <f>IFERROR(VLOOKUP($B43,RD[[#All],[Date]:[IS19_Inv2_M2]],AU$2,0)/AU$1,"")</f>
        <v/>
      </c>
      <c r="AV43" s="165" t="str">
        <f>IFERROR(VLOOKUP($B43,RD[[#All],[Date]:[IS19_Inv2_M2]],AV$2,0)/AV$1,"")</f>
        <v/>
      </c>
      <c r="AW43" s="165" t="str">
        <f>IFERROR(VLOOKUP($B43,RD[[#All],[Date]:[IS19_Inv2_M2]],AW$2,0)/AW$1,"")</f>
        <v/>
      </c>
      <c r="AX43" s="165" t="str">
        <f>IFERROR(VLOOKUP($B43,RD[[#All],[Date]:[IS19_Inv2_M2]],AX$2,0)/AX$1,"")</f>
        <v/>
      </c>
      <c r="AY43" s="165" t="str">
        <f>IFERROR(VLOOKUP($B43,RD[[#All],[Date]:[IS19_Inv2_M2]],AY$2,0)/AY$1,"")</f>
        <v/>
      </c>
      <c r="AZ43" s="165" t="str">
        <f>IFERROR(VLOOKUP($B43,RD[[#All],[Date]:[IS19_Inv2_M2]],AZ$2,0)/AZ$1,"")</f>
        <v/>
      </c>
      <c r="BA43" s="165" t="str">
        <f>IFERROR(VLOOKUP($B43,RD[[#All],[Date]:[IS19_Inv2_M2]],BA$2,0)/BA$1,"")</f>
        <v/>
      </c>
      <c r="BB43" s="165" t="str">
        <f>IFERROR(VLOOKUP($B43,RD[[#All],[Date]:[IS19_Inv2_M2]],BB$2,0)/BB$1,"")</f>
        <v/>
      </c>
      <c r="BC43" s="165" t="str">
        <f>IFERROR(VLOOKUP($B43,RD[[#All],[Date]:[IS19_Inv2_M2]],BC$2,0)/BC$1,"")</f>
        <v/>
      </c>
      <c r="BD43" s="165" t="str">
        <f>IFERROR(VLOOKUP($B43,RD[[#All],[Date]:[IS19_Inv2_M2]],BD$2,0)/BD$1,"")</f>
        <v/>
      </c>
      <c r="BE43" s="165" t="str">
        <f>IFERROR(VLOOKUP($B43,RD[[#All],[Date]:[IS19_Inv2_M2]],BE$2,0)/BE$1,"")</f>
        <v/>
      </c>
      <c r="BF43" s="165" t="str">
        <f>IFERROR(VLOOKUP($B43,RD[[#All],[Date]:[IS19_Inv2_M2]],BF$2,0)/BF$1,"")</f>
        <v/>
      </c>
      <c r="BG43" s="165" t="str">
        <f>IFERROR(VLOOKUP($B43,RD[[#All],[Date]:[IS19_Inv2_M2]],BG$2,0)/BG$1,"")</f>
        <v/>
      </c>
      <c r="BH43" s="165" t="str">
        <f>IFERROR(VLOOKUP($B43,RD[[#All],[Date]:[IS19_Inv2_M2]],BH$2,0)/BH$1,"")</f>
        <v/>
      </c>
      <c r="BI43" s="165" t="str">
        <f>IFERROR(VLOOKUP($B43,RD[[#All],[Date]:[IS19_Inv2_M2]],BI$2,0)/BI$1,"")</f>
        <v/>
      </c>
      <c r="BJ43" s="165" t="str">
        <f>IFERROR(VLOOKUP($B43,RD[[#All],[Date]:[IS19_Inv2_M2]],BJ$2,0)/BJ$1,"")</f>
        <v/>
      </c>
      <c r="BK43" s="165" t="str">
        <f>IFERROR(VLOOKUP($B43,RD[[#All],[Date]:[IS19_Inv2_M2]],BK$2,0)/BK$1,"")</f>
        <v/>
      </c>
      <c r="BL43" s="165" t="str">
        <f>IFERROR(VLOOKUP($B43,RD[[#All],[Date]:[IS19_Inv2_M2]],BL$2,0)/BL$1,"")</f>
        <v/>
      </c>
      <c r="BM43" s="165" t="str">
        <f>IFERROR(VLOOKUP($B43,RD[[#All],[Date]:[IS19_Inv2_M2]],BM$2,0)/BM$1,"")</f>
        <v/>
      </c>
      <c r="BN43" s="165" t="str">
        <f>IFERROR(VLOOKUP($B43,RD[[#All],[Date]:[IS19_Inv2_M2]],BN$2,0)/BN$1,"")</f>
        <v/>
      </c>
      <c r="BO43" s="165" t="str">
        <f>IFERROR(VLOOKUP($B43,RD[[#All],[Date]:[IS19_Inv2_M2]],BO$2,0)/BO$1,"")</f>
        <v/>
      </c>
      <c r="BP43" s="165" t="str">
        <f>IFERROR(VLOOKUP($B43,RD[[#All],[Date]:[IS19_Inv2_M2]],BP$2,0)/BP$1,"")</f>
        <v/>
      </c>
      <c r="BQ43" s="165" t="str">
        <f>IFERROR(VLOOKUP($B43,RD[[#All],[Date]:[IS19_Inv2_M2]],BQ$2,0)/BQ$1,"")</f>
        <v/>
      </c>
      <c r="BR43" s="165" t="str">
        <f>IFERROR(VLOOKUP($B43,RD[[#All],[Date]:[IS19_Inv2_M2]],BR$2,0)/BR$1,"")</f>
        <v/>
      </c>
      <c r="BS43" s="165" t="str">
        <f>IFERROR(VLOOKUP($B43,RD[[#All],[Date]:[IS19_Inv2_M2]],BS$2,0)/BS$1,"")</f>
        <v/>
      </c>
      <c r="BT43" s="165" t="str">
        <f>IFERROR(VLOOKUP($B43,RD[[#All],[Date]:[IS19_Inv2_M2]],BT$2,0)/BT$1,"")</f>
        <v/>
      </c>
      <c r="BU43" s="165" t="str">
        <f>IFERROR(VLOOKUP($B43,RD[[#All],[Date]:[IS19_Inv2_M2]],BU$2,0)/BU$1,"")</f>
        <v/>
      </c>
      <c r="BV43" s="165" t="str">
        <f>IFERROR(VLOOKUP($B43,RD[[#All],[Date]:[IS19_Inv2_M2]],BV$2,0)/BV$1,"")</f>
        <v/>
      </c>
      <c r="BW43" s="165" t="str">
        <f>IFERROR(VLOOKUP($B43,RD[[#All],[Date]:[IS19_Inv2_M2]],BW$2,0)/BW$1,"")</f>
        <v/>
      </c>
      <c r="BX43" s="165" t="str">
        <f>IFERROR(VLOOKUP($B43,RD[[#All],[Date]:[IS19_Inv2_M2]],BX$2,0)/BX$1,"")</f>
        <v/>
      </c>
      <c r="BY43" s="165" t="str">
        <f>IFERROR(VLOOKUP($B43,RD[[#All],[Date]:[IS19_Inv2_M2]],BY$2,0)/BY$1,"")</f>
        <v/>
      </c>
      <c r="BZ43" s="165" t="str">
        <f>IFERROR(VLOOKUP($B43,RD[[#All],[Date]:[IS19_Inv2_M2]],BZ$2,0)/BZ$1,"")</f>
        <v/>
      </c>
      <c r="CA43" s="165" t="str">
        <f>IFERROR(VLOOKUP($B43,RD[[#All],[Date]:[IS19_Inv2_M2]],CA$2,0)/CA$1,"")</f>
        <v/>
      </c>
      <c r="CB43" s="165" t="str">
        <f>IFERROR(VLOOKUP($B43,RD[[#All],[Date]:[IS19_Inv2_M2]],CB$2,0)/CB$1,"")</f>
        <v/>
      </c>
      <c r="CC43" s="165" t="str">
        <f>IFERROR(VLOOKUP($B43,RD[[#All],[Date]:[IS19_Inv2_M2]],CC$2,0)/CC$1,"")</f>
        <v/>
      </c>
      <c r="CD43" s="165" t="str">
        <f>IFERROR(VLOOKUP($B43,RD[[#All],[Date]:[IS19_Inv2_M2]],CD$2,0)/CD$1,"")</f>
        <v/>
      </c>
      <c r="CE43" s="165" t="str">
        <f>IFERROR(VLOOKUP($B43,RD[[#All],[Date]:[IS19_Inv2_M2]],CE$2,0)/CE$1,"")</f>
        <v/>
      </c>
      <c r="CF43" s="165" t="str">
        <f>IFERROR(VLOOKUP($B43,RD[[#All],[Date]:[IS19_Inv2_M2]],CF$2,0)/CF$1,"")</f>
        <v/>
      </c>
      <c r="CG43" s="165" t="str">
        <f>IFERROR(VLOOKUP($B43,RD[[#All],[Date]:[IS19_Inv2_M2]],CG$2,0)/CG$1,"")</f>
        <v/>
      </c>
      <c r="CH43" s="165" t="str">
        <f>IFERROR(VLOOKUP($B43,RD[[#All],[Date]:[IS19_Inv2_M2]],CH$2,0)/CH$1,"")</f>
        <v/>
      </c>
      <c r="CI43" s="165" t="str">
        <f>IFERROR(VLOOKUP($B43,RD[[#All],[Date]:[IS19_Inv2_M2]],CI$2,0)/CI$1,"")</f>
        <v/>
      </c>
      <c r="CJ43" s="165" t="str">
        <f>IFERROR(VLOOKUP($B43,RD[[#All],[Date]:[IS19_Inv2_M2]],CJ$2,0)/CJ$1,"")</f>
        <v/>
      </c>
      <c r="CK43" s="165" t="str">
        <f>IFERROR(VLOOKUP($B43,RD[[#All],[Date]:[IS19_Inv2_M2]],CK$2,0)/CK$1,"")</f>
        <v/>
      </c>
      <c r="CL43" s="165" t="str">
        <f>IFERROR(VLOOKUP($B43,RD[[#All],[Date]:[IS19_Inv2_M2]],CL$2,0)/CL$1,"")</f>
        <v/>
      </c>
      <c r="CM43" s="165" t="str">
        <f>IFERROR(VLOOKUP($B43,RD[[#All],[Date]:[IS19_Inv2_M2]],CM$2,0)/CM$1,"")</f>
        <v/>
      </c>
      <c r="CN43" s="165" t="str">
        <f>IFERROR(VLOOKUP($B43,RD[[#All],[Date]:[IS19_Inv2_M2]],CN$2,0)/CN$1,"")</f>
        <v/>
      </c>
      <c r="CO43" s="165" t="str">
        <f>IFERROR(VLOOKUP($B43,RD[[#All],[Date]:[IS19_Inv2_M2]],CO$2,0)/CO$1,"")</f>
        <v/>
      </c>
      <c r="CP43" s="165" t="str">
        <f>IFERROR(VLOOKUP($B43,RD[[#All],[Date]:[IS19_Inv2_M2]],CP$2,0)/CP$1,"")</f>
        <v/>
      </c>
      <c r="CQ43" s="165" t="str">
        <f>IFERROR(VLOOKUP($B43,RD[[#All],[Date]:[IS19_Inv2_M2]],CQ$2,0)/CQ$1,"")</f>
        <v/>
      </c>
      <c r="CR43" s="165" t="str">
        <f>IFERROR(VLOOKUP($B43,RD[[#All],[Date]:[IS19_Inv2_M2]],CR$2,0)/CR$1,"")</f>
        <v/>
      </c>
      <c r="CS43" s="165" t="str">
        <f>IFERROR(VLOOKUP($B43,RD[[#All],[Date]:[IS19_Inv2_M2]],CS$2,0)/CS$1,"")</f>
        <v/>
      </c>
      <c r="CT43" s="165" t="str">
        <f>IFERROR(VLOOKUP($B43,RD[[#All],[Date]:[IS19_Inv2_M2]],CT$2,0)/CT$1,"")</f>
        <v/>
      </c>
      <c r="CU43" s="166" t="str">
        <f>IFERROR(AVERAGEIF(Inv_SY_B[[#This Row],[IS1_Inv1_M1]:[IS19_Inv2_M2]],"&gt;="&amp;0.1,Inv_SY_B[[#This Row],[IS1_Inv1_M1]:[IS19_Inv2_M2]]),"")</f>
        <v/>
      </c>
    </row>
    <row r="44" spans="2:99">
      <c r="B44" s="167">
        <f t="shared" si="66"/>
        <v>45736</v>
      </c>
      <c r="C44" s="165" t="str">
        <f>IFERROR(VLOOKUP($B44,RD[[#All],[Date]:[IS19_Inv2_M2]],C$2,0)/C$1,"")</f>
        <v/>
      </c>
      <c r="D44" s="165" t="str">
        <f>IFERROR(VLOOKUP($B44,RD[[#All],[Date]:[IS19_Inv2_M2]],D$2,0)/D$1,"")</f>
        <v/>
      </c>
      <c r="E44" s="165" t="str">
        <f>IFERROR(VLOOKUP($B44,RD[[#All],[Date]:[IS19_Inv2_M2]],E$2,0)/E$1,"")</f>
        <v/>
      </c>
      <c r="F44" s="165" t="str">
        <f>IFERROR(VLOOKUP($B44,RD[[#All],[Date]:[IS19_Inv2_M2]],F$2,0)/F$1,"")</f>
        <v/>
      </c>
      <c r="G44" s="165" t="str">
        <f>IFERROR(VLOOKUP($B44,RD[[#All],[Date]:[IS19_Inv2_M2]],G$2,0)/G$1,"")</f>
        <v/>
      </c>
      <c r="H44" s="165" t="str">
        <f>IFERROR(VLOOKUP($B44,RD[[#All],[Date]:[IS19_Inv2_M2]],H$2,0)/H$1,"")</f>
        <v/>
      </c>
      <c r="I44" s="165" t="str">
        <f>IFERROR(VLOOKUP($B44,RD[[#All],[Date]:[IS19_Inv2_M2]],I$2,0)/I$1,"")</f>
        <v/>
      </c>
      <c r="J44" s="165" t="str">
        <f>IFERROR(VLOOKUP($B44,RD[[#All],[Date]:[IS19_Inv2_M2]],J$2,0)/J$1,"")</f>
        <v/>
      </c>
      <c r="K44" s="165" t="str">
        <f>IFERROR(VLOOKUP($B44,RD[[#All],[Date]:[IS19_Inv2_M2]],K$2,0)/K$1,"")</f>
        <v/>
      </c>
      <c r="L44" s="165" t="str">
        <f>IFERROR(VLOOKUP($B44,RD[[#All],[Date]:[IS19_Inv2_M2]],L$2,0)/L$1,"")</f>
        <v/>
      </c>
      <c r="M44" s="165" t="str">
        <f>IFERROR(VLOOKUP($B44,RD[[#All],[Date]:[IS19_Inv2_M2]],M$2,0)/M$1,"")</f>
        <v/>
      </c>
      <c r="N44" s="165" t="str">
        <f>IFERROR(VLOOKUP($B44,RD[[#All],[Date]:[IS19_Inv2_M2]],N$2,0)/N$1,"")</f>
        <v/>
      </c>
      <c r="O44" s="165" t="str">
        <f>IFERROR(VLOOKUP($B44,RD[[#All],[Date]:[IS19_Inv2_M2]],O$2,0)/O$1,"")</f>
        <v/>
      </c>
      <c r="P44" s="165" t="str">
        <f>IFERROR(VLOOKUP($B44,RD[[#All],[Date]:[IS19_Inv2_M2]],P$2,0)/P$1,"")</f>
        <v/>
      </c>
      <c r="Q44" s="165" t="str">
        <f>IFERROR(VLOOKUP($B44,RD[[#All],[Date]:[IS19_Inv2_M2]],Q$2,0)/Q$1,"")</f>
        <v/>
      </c>
      <c r="R44" s="165" t="str">
        <f>IFERROR(VLOOKUP($B44,RD[[#All],[Date]:[IS19_Inv2_M2]],R$2,0)/R$1,"")</f>
        <v/>
      </c>
      <c r="S44" s="165" t="str">
        <f>IFERROR(VLOOKUP($B44,RD[[#All],[Date]:[IS19_Inv2_M2]],S$2,0)/S$1,"")</f>
        <v/>
      </c>
      <c r="T44" s="165" t="str">
        <f>IFERROR(VLOOKUP($B44,RD[[#All],[Date]:[IS19_Inv2_M2]],T$2,0)/T$1,"")</f>
        <v/>
      </c>
      <c r="U44" s="165" t="str">
        <f>IFERROR(VLOOKUP($B44,RD[[#All],[Date]:[IS19_Inv2_M2]],U$2,0)/U$1,"")</f>
        <v/>
      </c>
      <c r="V44" s="165" t="str">
        <f>IFERROR(VLOOKUP($B44,RD[[#All],[Date]:[IS19_Inv2_M2]],V$2,0)/V$1,"")</f>
        <v/>
      </c>
      <c r="W44" s="165" t="str">
        <f>IFERROR(VLOOKUP($B44,RD[[#All],[Date]:[IS19_Inv2_M2]],W$2,0)/W$1,"")</f>
        <v/>
      </c>
      <c r="X44" s="165" t="str">
        <f>IFERROR(VLOOKUP($B44,RD[[#All],[Date]:[IS19_Inv2_M2]],X$2,0)/X$1,"")</f>
        <v/>
      </c>
      <c r="Y44" s="165" t="str">
        <f>IFERROR(VLOOKUP($B44,RD[[#All],[Date]:[IS19_Inv2_M2]],Y$2,0)/Y$1,"")</f>
        <v/>
      </c>
      <c r="Z44" s="165" t="str">
        <f>IFERROR(VLOOKUP($B44,RD[[#All],[Date]:[IS19_Inv2_M2]],Z$2,0)/Z$1,"")</f>
        <v/>
      </c>
      <c r="AA44" s="165" t="str">
        <f>IFERROR(VLOOKUP($B44,RD[[#All],[Date]:[IS19_Inv2_M2]],AA$2,0)/AA$1,"")</f>
        <v/>
      </c>
      <c r="AB44" s="165" t="str">
        <f>IFERROR(VLOOKUP($B44,RD[[#All],[Date]:[IS19_Inv2_M2]],AB$2,0)/AB$1,"")</f>
        <v/>
      </c>
      <c r="AC44" s="165" t="str">
        <f>IFERROR(VLOOKUP($B44,RD[[#All],[Date]:[IS19_Inv2_M2]],AC$2,0)/AC$1,"")</f>
        <v/>
      </c>
      <c r="AD44" s="165" t="str">
        <f>IFERROR(VLOOKUP($B44,RD[[#All],[Date]:[IS19_Inv2_M2]],AD$2,0)/AD$1,"")</f>
        <v/>
      </c>
      <c r="AE44" s="165" t="str">
        <f>IFERROR(VLOOKUP($B44,RD[[#All],[Date]:[IS19_Inv2_M2]],AE$2,0)/AE$1,"")</f>
        <v/>
      </c>
      <c r="AF44" s="165" t="str">
        <f>IFERROR(VLOOKUP($B44,RD[[#All],[Date]:[IS19_Inv2_M2]],AF$2,0)/AF$1,"")</f>
        <v/>
      </c>
      <c r="AG44" s="165" t="str">
        <f>IFERROR(VLOOKUP($B44,RD[[#All],[Date]:[IS19_Inv2_M2]],AG$2,0)/AG$1,"")</f>
        <v/>
      </c>
      <c r="AH44" s="165" t="str">
        <f>IFERROR(VLOOKUP($B44,RD[[#All],[Date]:[IS19_Inv2_M2]],AH$2,0)/AH$1,"")</f>
        <v/>
      </c>
      <c r="AI44" s="165" t="str">
        <f>IFERROR(VLOOKUP($B44,RD[[#All],[Date]:[IS19_Inv2_M2]],AI$2,0)/AI$1,"")</f>
        <v/>
      </c>
      <c r="AJ44" s="165" t="str">
        <f>IFERROR(VLOOKUP($B44,RD[[#All],[Date]:[IS19_Inv2_M2]],AJ$2,0)/AJ$1,"")</f>
        <v/>
      </c>
      <c r="AK44" s="165" t="str">
        <f>IFERROR(VLOOKUP($B44,RD[[#All],[Date]:[IS19_Inv2_M2]],AK$2,0)/AK$1,"")</f>
        <v/>
      </c>
      <c r="AL44" s="165" t="str">
        <f>IFERROR(VLOOKUP($B44,RD[[#All],[Date]:[IS19_Inv2_M2]],AL$2,0)/AL$1,"")</f>
        <v/>
      </c>
      <c r="AM44" s="165" t="str">
        <f>IFERROR(VLOOKUP($B44,RD[[#All],[Date]:[IS19_Inv2_M2]],AM$2,0)/AM$1,"")</f>
        <v/>
      </c>
      <c r="AN44" s="165" t="str">
        <f>IFERROR(VLOOKUP($B44,RD[[#All],[Date]:[IS19_Inv2_M2]],AN$2,0)/AN$1,"")</f>
        <v/>
      </c>
      <c r="AO44" s="165" t="str">
        <f>IFERROR(VLOOKUP($B44,RD[[#All],[Date]:[IS19_Inv2_M2]],AO$2,0)/AO$1,"")</f>
        <v/>
      </c>
      <c r="AP44" s="165" t="str">
        <f>IFERROR(VLOOKUP($B44,RD[[#All],[Date]:[IS19_Inv2_M2]],AP$2,0)/AP$1,"")</f>
        <v/>
      </c>
      <c r="AQ44" s="165" t="str">
        <f>IFERROR(VLOOKUP($B44,RD[[#All],[Date]:[IS19_Inv2_M2]],AQ$2,0)/AQ$1,"")</f>
        <v/>
      </c>
      <c r="AR44" s="165" t="str">
        <f>IFERROR(VLOOKUP($B44,RD[[#All],[Date]:[IS19_Inv2_M2]],AR$2,0)/AR$1,"")</f>
        <v/>
      </c>
      <c r="AS44" s="165" t="str">
        <f>IFERROR(VLOOKUP($B44,RD[[#All],[Date]:[IS19_Inv2_M2]],AS$2,0)/AS$1,"")</f>
        <v/>
      </c>
      <c r="AT44" s="165" t="str">
        <f>IFERROR(VLOOKUP($B44,RD[[#All],[Date]:[IS19_Inv2_M2]],AT$2,0)/AT$1,"")</f>
        <v/>
      </c>
      <c r="AU44" s="165" t="str">
        <f>IFERROR(VLOOKUP($B44,RD[[#All],[Date]:[IS19_Inv2_M2]],AU$2,0)/AU$1,"")</f>
        <v/>
      </c>
      <c r="AV44" s="165" t="str">
        <f>IFERROR(VLOOKUP($B44,RD[[#All],[Date]:[IS19_Inv2_M2]],AV$2,0)/AV$1,"")</f>
        <v/>
      </c>
      <c r="AW44" s="165" t="str">
        <f>IFERROR(VLOOKUP($B44,RD[[#All],[Date]:[IS19_Inv2_M2]],AW$2,0)/AW$1,"")</f>
        <v/>
      </c>
      <c r="AX44" s="165" t="str">
        <f>IFERROR(VLOOKUP($B44,RD[[#All],[Date]:[IS19_Inv2_M2]],AX$2,0)/AX$1,"")</f>
        <v/>
      </c>
      <c r="AY44" s="165" t="str">
        <f>IFERROR(VLOOKUP($B44,RD[[#All],[Date]:[IS19_Inv2_M2]],AY$2,0)/AY$1,"")</f>
        <v/>
      </c>
      <c r="AZ44" s="165" t="str">
        <f>IFERROR(VLOOKUP($B44,RD[[#All],[Date]:[IS19_Inv2_M2]],AZ$2,0)/AZ$1,"")</f>
        <v/>
      </c>
      <c r="BA44" s="165" t="str">
        <f>IFERROR(VLOOKUP($B44,RD[[#All],[Date]:[IS19_Inv2_M2]],BA$2,0)/BA$1,"")</f>
        <v/>
      </c>
      <c r="BB44" s="165" t="str">
        <f>IFERROR(VLOOKUP($B44,RD[[#All],[Date]:[IS19_Inv2_M2]],BB$2,0)/BB$1,"")</f>
        <v/>
      </c>
      <c r="BC44" s="165" t="str">
        <f>IFERROR(VLOOKUP($B44,RD[[#All],[Date]:[IS19_Inv2_M2]],BC$2,0)/BC$1,"")</f>
        <v/>
      </c>
      <c r="BD44" s="165" t="str">
        <f>IFERROR(VLOOKUP($B44,RD[[#All],[Date]:[IS19_Inv2_M2]],BD$2,0)/BD$1,"")</f>
        <v/>
      </c>
      <c r="BE44" s="165" t="str">
        <f>IFERROR(VLOOKUP($B44,RD[[#All],[Date]:[IS19_Inv2_M2]],BE$2,0)/BE$1,"")</f>
        <v/>
      </c>
      <c r="BF44" s="165" t="str">
        <f>IFERROR(VLOOKUP($B44,RD[[#All],[Date]:[IS19_Inv2_M2]],BF$2,0)/BF$1,"")</f>
        <v/>
      </c>
      <c r="BG44" s="165" t="str">
        <f>IFERROR(VLOOKUP($B44,RD[[#All],[Date]:[IS19_Inv2_M2]],BG$2,0)/BG$1,"")</f>
        <v/>
      </c>
      <c r="BH44" s="165" t="str">
        <f>IFERROR(VLOOKUP($B44,RD[[#All],[Date]:[IS19_Inv2_M2]],BH$2,0)/BH$1,"")</f>
        <v/>
      </c>
      <c r="BI44" s="165" t="str">
        <f>IFERROR(VLOOKUP($B44,RD[[#All],[Date]:[IS19_Inv2_M2]],BI$2,0)/BI$1,"")</f>
        <v/>
      </c>
      <c r="BJ44" s="165" t="str">
        <f>IFERROR(VLOOKUP($B44,RD[[#All],[Date]:[IS19_Inv2_M2]],BJ$2,0)/BJ$1,"")</f>
        <v/>
      </c>
      <c r="BK44" s="165" t="str">
        <f>IFERROR(VLOOKUP($B44,RD[[#All],[Date]:[IS19_Inv2_M2]],BK$2,0)/BK$1,"")</f>
        <v/>
      </c>
      <c r="BL44" s="165" t="str">
        <f>IFERROR(VLOOKUP($B44,RD[[#All],[Date]:[IS19_Inv2_M2]],BL$2,0)/BL$1,"")</f>
        <v/>
      </c>
      <c r="BM44" s="165" t="str">
        <f>IFERROR(VLOOKUP($B44,RD[[#All],[Date]:[IS19_Inv2_M2]],BM$2,0)/BM$1,"")</f>
        <v/>
      </c>
      <c r="BN44" s="165" t="str">
        <f>IFERROR(VLOOKUP($B44,RD[[#All],[Date]:[IS19_Inv2_M2]],BN$2,0)/BN$1,"")</f>
        <v/>
      </c>
      <c r="BO44" s="165" t="str">
        <f>IFERROR(VLOOKUP($B44,RD[[#All],[Date]:[IS19_Inv2_M2]],BO$2,0)/BO$1,"")</f>
        <v/>
      </c>
      <c r="BP44" s="165" t="str">
        <f>IFERROR(VLOOKUP($B44,RD[[#All],[Date]:[IS19_Inv2_M2]],BP$2,0)/BP$1,"")</f>
        <v/>
      </c>
      <c r="BQ44" s="165" t="str">
        <f>IFERROR(VLOOKUP($B44,RD[[#All],[Date]:[IS19_Inv2_M2]],BQ$2,0)/BQ$1,"")</f>
        <v/>
      </c>
      <c r="BR44" s="165" t="str">
        <f>IFERROR(VLOOKUP($B44,RD[[#All],[Date]:[IS19_Inv2_M2]],BR$2,0)/BR$1,"")</f>
        <v/>
      </c>
      <c r="BS44" s="165" t="str">
        <f>IFERROR(VLOOKUP($B44,RD[[#All],[Date]:[IS19_Inv2_M2]],BS$2,0)/BS$1,"")</f>
        <v/>
      </c>
      <c r="BT44" s="165" t="str">
        <f>IFERROR(VLOOKUP($B44,RD[[#All],[Date]:[IS19_Inv2_M2]],BT$2,0)/BT$1,"")</f>
        <v/>
      </c>
      <c r="BU44" s="165" t="str">
        <f>IFERROR(VLOOKUP($B44,RD[[#All],[Date]:[IS19_Inv2_M2]],BU$2,0)/BU$1,"")</f>
        <v/>
      </c>
      <c r="BV44" s="165" t="str">
        <f>IFERROR(VLOOKUP($B44,RD[[#All],[Date]:[IS19_Inv2_M2]],BV$2,0)/BV$1,"")</f>
        <v/>
      </c>
      <c r="BW44" s="165" t="str">
        <f>IFERROR(VLOOKUP($B44,RD[[#All],[Date]:[IS19_Inv2_M2]],BW$2,0)/BW$1,"")</f>
        <v/>
      </c>
      <c r="BX44" s="165" t="str">
        <f>IFERROR(VLOOKUP($B44,RD[[#All],[Date]:[IS19_Inv2_M2]],BX$2,0)/BX$1,"")</f>
        <v/>
      </c>
      <c r="BY44" s="165" t="str">
        <f>IFERROR(VLOOKUP($B44,RD[[#All],[Date]:[IS19_Inv2_M2]],BY$2,0)/BY$1,"")</f>
        <v/>
      </c>
      <c r="BZ44" s="165" t="str">
        <f>IFERROR(VLOOKUP($B44,RD[[#All],[Date]:[IS19_Inv2_M2]],BZ$2,0)/BZ$1,"")</f>
        <v/>
      </c>
      <c r="CA44" s="165" t="str">
        <f>IFERROR(VLOOKUP($B44,RD[[#All],[Date]:[IS19_Inv2_M2]],CA$2,0)/CA$1,"")</f>
        <v/>
      </c>
      <c r="CB44" s="165" t="str">
        <f>IFERROR(VLOOKUP($B44,RD[[#All],[Date]:[IS19_Inv2_M2]],CB$2,0)/CB$1,"")</f>
        <v/>
      </c>
      <c r="CC44" s="165" t="str">
        <f>IFERROR(VLOOKUP($B44,RD[[#All],[Date]:[IS19_Inv2_M2]],CC$2,0)/CC$1,"")</f>
        <v/>
      </c>
      <c r="CD44" s="165" t="str">
        <f>IFERROR(VLOOKUP($B44,RD[[#All],[Date]:[IS19_Inv2_M2]],CD$2,0)/CD$1,"")</f>
        <v/>
      </c>
      <c r="CE44" s="165" t="str">
        <f>IFERROR(VLOOKUP($B44,RD[[#All],[Date]:[IS19_Inv2_M2]],CE$2,0)/CE$1,"")</f>
        <v/>
      </c>
      <c r="CF44" s="165" t="str">
        <f>IFERROR(VLOOKUP($B44,RD[[#All],[Date]:[IS19_Inv2_M2]],CF$2,0)/CF$1,"")</f>
        <v/>
      </c>
      <c r="CG44" s="165" t="str">
        <f>IFERROR(VLOOKUP($B44,RD[[#All],[Date]:[IS19_Inv2_M2]],CG$2,0)/CG$1,"")</f>
        <v/>
      </c>
      <c r="CH44" s="165" t="str">
        <f>IFERROR(VLOOKUP($B44,RD[[#All],[Date]:[IS19_Inv2_M2]],CH$2,0)/CH$1,"")</f>
        <v/>
      </c>
      <c r="CI44" s="165" t="str">
        <f>IFERROR(VLOOKUP($B44,RD[[#All],[Date]:[IS19_Inv2_M2]],CI$2,0)/CI$1,"")</f>
        <v/>
      </c>
      <c r="CJ44" s="165" t="str">
        <f>IFERROR(VLOOKUP($B44,RD[[#All],[Date]:[IS19_Inv2_M2]],CJ$2,0)/CJ$1,"")</f>
        <v/>
      </c>
      <c r="CK44" s="165" t="str">
        <f>IFERROR(VLOOKUP($B44,RD[[#All],[Date]:[IS19_Inv2_M2]],CK$2,0)/CK$1,"")</f>
        <v/>
      </c>
      <c r="CL44" s="165" t="str">
        <f>IFERROR(VLOOKUP($B44,RD[[#All],[Date]:[IS19_Inv2_M2]],CL$2,0)/CL$1,"")</f>
        <v/>
      </c>
      <c r="CM44" s="165" t="str">
        <f>IFERROR(VLOOKUP($B44,RD[[#All],[Date]:[IS19_Inv2_M2]],CM$2,0)/CM$1,"")</f>
        <v/>
      </c>
      <c r="CN44" s="165" t="str">
        <f>IFERROR(VLOOKUP($B44,RD[[#All],[Date]:[IS19_Inv2_M2]],CN$2,0)/CN$1,"")</f>
        <v/>
      </c>
      <c r="CO44" s="165" t="str">
        <f>IFERROR(VLOOKUP($B44,RD[[#All],[Date]:[IS19_Inv2_M2]],CO$2,0)/CO$1,"")</f>
        <v/>
      </c>
      <c r="CP44" s="165" t="str">
        <f>IFERROR(VLOOKUP($B44,RD[[#All],[Date]:[IS19_Inv2_M2]],CP$2,0)/CP$1,"")</f>
        <v/>
      </c>
      <c r="CQ44" s="165" t="str">
        <f>IFERROR(VLOOKUP($B44,RD[[#All],[Date]:[IS19_Inv2_M2]],CQ$2,0)/CQ$1,"")</f>
        <v/>
      </c>
      <c r="CR44" s="165" t="str">
        <f>IFERROR(VLOOKUP($B44,RD[[#All],[Date]:[IS19_Inv2_M2]],CR$2,0)/CR$1,"")</f>
        <v/>
      </c>
      <c r="CS44" s="165" t="str">
        <f>IFERROR(VLOOKUP($B44,RD[[#All],[Date]:[IS19_Inv2_M2]],CS$2,0)/CS$1,"")</f>
        <v/>
      </c>
      <c r="CT44" s="165" t="str">
        <f>IFERROR(VLOOKUP($B44,RD[[#All],[Date]:[IS19_Inv2_M2]],CT$2,0)/CT$1,"")</f>
        <v/>
      </c>
      <c r="CU44" s="166" t="str">
        <f>IFERROR(AVERAGEIF(Inv_SY_B[[#This Row],[IS1_Inv1_M1]:[IS19_Inv2_M2]],"&gt;="&amp;0.1,Inv_SY_B[[#This Row],[IS1_Inv1_M1]:[IS19_Inv2_M2]]),"")</f>
        <v/>
      </c>
    </row>
    <row r="45" spans="2:99">
      <c r="B45" s="167">
        <f t="shared" si="66"/>
        <v>45737</v>
      </c>
      <c r="C45" s="165" t="str">
        <f>IFERROR(VLOOKUP($B45,RD[[#All],[Date]:[IS19_Inv2_M2]],C$2,0)/C$1,"")</f>
        <v/>
      </c>
      <c r="D45" s="165" t="str">
        <f>IFERROR(VLOOKUP($B45,RD[[#All],[Date]:[IS19_Inv2_M2]],D$2,0)/D$1,"")</f>
        <v/>
      </c>
      <c r="E45" s="165" t="str">
        <f>IFERROR(VLOOKUP($B45,RD[[#All],[Date]:[IS19_Inv2_M2]],E$2,0)/E$1,"")</f>
        <v/>
      </c>
      <c r="F45" s="165" t="str">
        <f>IFERROR(VLOOKUP($B45,RD[[#All],[Date]:[IS19_Inv2_M2]],F$2,0)/F$1,"")</f>
        <v/>
      </c>
      <c r="G45" s="165" t="str">
        <f>IFERROR(VLOOKUP($B45,RD[[#All],[Date]:[IS19_Inv2_M2]],G$2,0)/G$1,"")</f>
        <v/>
      </c>
      <c r="H45" s="165" t="str">
        <f>IFERROR(VLOOKUP($B45,RD[[#All],[Date]:[IS19_Inv2_M2]],H$2,0)/H$1,"")</f>
        <v/>
      </c>
      <c r="I45" s="165" t="str">
        <f>IFERROR(VLOOKUP($B45,RD[[#All],[Date]:[IS19_Inv2_M2]],I$2,0)/I$1,"")</f>
        <v/>
      </c>
      <c r="J45" s="165" t="str">
        <f>IFERROR(VLOOKUP($B45,RD[[#All],[Date]:[IS19_Inv2_M2]],J$2,0)/J$1,"")</f>
        <v/>
      </c>
      <c r="K45" s="165" t="str">
        <f>IFERROR(VLOOKUP($B45,RD[[#All],[Date]:[IS19_Inv2_M2]],K$2,0)/K$1,"")</f>
        <v/>
      </c>
      <c r="L45" s="165" t="str">
        <f>IFERROR(VLOOKUP($B45,RD[[#All],[Date]:[IS19_Inv2_M2]],L$2,0)/L$1,"")</f>
        <v/>
      </c>
      <c r="M45" s="165" t="str">
        <f>IFERROR(VLOOKUP($B45,RD[[#All],[Date]:[IS19_Inv2_M2]],M$2,0)/M$1,"")</f>
        <v/>
      </c>
      <c r="N45" s="165" t="str">
        <f>IFERROR(VLOOKUP($B45,RD[[#All],[Date]:[IS19_Inv2_M2]],N$2,0)/N$1,"")</f>
        <v/>
      </c>
      <c r="O45" s="165" t="str">
        <f>IFERROR(VLOOKUP($B45,RD[[#All],[Date]:[IS19_Inv2_M2]],O$2,0)/O$1,"")</f>
        <v/>
      </c>
      <c r="P45" s="165" t="str">
        <f>IFERROR(VLOOKUP($B45,RD[[#All],[Date]:[IS19_Inv2_M2]],P$2,0)/P$1,"")</f>
        <v/>
      </c>
      <c r="Q45" s="165" t="str">
        <f>IFERROR(VLOOKUP($B45,RD[[#All],[Date]:[IS19_Inv2_M2]],Q$2,0)/Q$1,"")</f>
        <v/>
      </c>
      <c r="R45" s="165" t="str">
        <f>IFERROR(VLOOKUP($B45,RD[[#All],[Date]:[IS19_Inv2_M2]],R$2,0)/R$1,"")</f>
        <v/>
      </c>
      <c r="S45" s="165" t="str">
        <f>IFERROR(VLOOKUP($B45,RD[[#All],[Date]:[IS19_Inv2_M2]],S$2,0)/S$1,"")</f>
        <v/>
      </c>
      <c r="T45" s="165" t="str">
        <f>IFERROR(VLOOKUP($B45,RD[[#All],[Date]:[IS19_Inv2_M2]],T$2,0)/T$1,"")</f>
        <v/>
      </c>
      <c r="U45" s="165" t="str">
        <f>IFERROR(VLOOKUP($B45,RD[[#All],[Date]:[IS19_Inv2_M2]],U$2,0)/U$1,"")</f>
        <v/>
      </c>
      <c r="V45" s="165" t="str">
        <f>IFERROR(VLOOKUP($B45,RD[[#All],[Date]:[IS19_Inv2_M2]],V$2,0)/V$1,"")</f>
        <v/>
      </c>
      <c r="W45" s="165" t="str">
        <f>IFERROR(VLOOKUP($B45,RD[[#All],[Date]:[IS19_Inv2_M2]],W$2,0)/W$1,"")</f>
        <v/>
      </c>
      <c r="X45" s="165" t="str">
        <f>IFERROR(VLOOKUP($B45,RD[[#All],[Date]:[IS19_Inv2_M2]],X$2,0)/X$1,"")</f>
        <v/>
      </c>
      <c r="Y45" s="165" t="str">
        <f>IFERROR(VLOOKUP($B45,RD[[#All],[Date]:[IS19_Inv2_M2]],Y$2,0)/Y$1,"")</f>
        <v/>
      </c>
      <c r="Z45" s="165" t="str">
        <f>IFERROR(VLOOKUP($B45,RD[[#All],[Date]:[IS19_Inv2_M2]],Z$2,0)/Z$1,"")</f>
        <v/>
      </c>
      <c r="AA45" s="165" t="str">
        <f>IFERROR(VLOOKUP($B45,RD[[#All],[Date]:[IS19_Inv2_M2]],AA$2,0)/AA$1,"")</f>
        <v/>
      </c>
      <c r="AB45" s="165" t="str">
        <f>IFERROR(VLOOKUP($B45,RD[[#All],[Date]:[IS19_Inv2_M2]],AB$2,0)/AB$1,"")</f>
        <v/>
      </c>
      <c r="AC45" s="165" t="str">
        <f>IFERROR(VLOOKUP($B45,RD[[#All],[Date]:[IS19_Inv2_M2]],AC$2,0)/AC$1,"")</f>
        <v/>
      </c>
      <c r="AD45" s="165" t="str">
        <f>IFERROR(VLOOKUP($B45,RD[[#All],[Date]:[IS19_Inv2_M2]],AD$2,0)/AD$1,"")</f>
        <v/>
      </c>
      <c r="AE45" s="165" t="str">
        <f>IFERROR(VLOOKUP($B45,RD[[#All],[Date]:[IS19_Inv2_M2]],AE$2,0)/AE$1,"")</f>
        <v/>
      </c>
      <c r="AF45" s="165" t="str">
        <f>IFERROR(VLOOKUP($B45,RD[[#All],[Date]:[IS19_Inv2_M2]],AF$2,0)/AF$1,"")</f>
        <v/>
      </c>
      <c r="AG45" s="165" t="str">
        <f>IFERROR(VLOOKUP($B45,RD[[#All],[Date]:[IS19_Inv2_M2]],AG$2,0)/AG$1,"")</f>
        <v/>
      </c>
      <c r="AH45" s="165" t="str">
        <f>IFERROR(VLOOKUP($B45,RD[[#All],[Date]:[IS19_Inv2_M2]],AH$2,0)/AH$1,"")</f>
        <v/>
      </c>
      <c r="AI45" s="165" t="str">
        <f>IFERROR(VLOOKUP($B45,RD[[#All],[Date]:[IS19_Inv2_M2]],AI$2,0)/AI$1,"")</f>
        <v/>
      </c>
      <c r="AJ45" s="165" t="str">
        <f>IFERROR(VLOOKUP($B45,RD[[#All],[Date]:[IS19_Inv2_M2]],AJ$2,0)/AJ$1,"")</f>
        <v/>
      </c>
      <c r="AK45" s="165" t="str">
        <f>IFERROR(VLOOKUP($B45,RD[[#All],[Date]:[IS19_Inv2_M2]],AK$2,0)/AK$1,"")</f>
        <v/>
      </c>
      <c r="AL45" s="165" t="str">
        <f>IFERROR(VLOOKUP($B45,RD[[#All],[Date]:[IS19_Inv2_M2]],AL$2,0)/AL$1,"")</f>
        <v/>
      </c>
      <c r="AM45" s="165" t="str">
        <f>IFERROR(VLOOKUP($B45,RD[[#All],[Date]:[IS19_Inv2_M2]],AM$2,0)/AM$1,"")</f>
        <v/>
      </c>
      <c r="AN45" s="165" t="str">
        <f>IFERROR(VLOOKUP($B45,RD[[#All],[Date]:[IS19_Inv2_M2]],AN$2,0)/AN$1,"")</f>
        <v/>
      </c>
      <c r="AO45" s="165" t="str">
        <f>IFERROR(VLOOKUP($B45,RD[[#All],[Date]:[IS19_Inv2_M2]],AO$2,0)/AO$1,"")</f>
        <v/>
      </c>
      <c r="AP45" s="165" t="str">
        <f>IFERROR(VLOOKUP($B45,RD[[#All],[Date]:[IS19_Inv2_M2]],AP$2,0)/AP$1,"")</f>
        <v/>
      </c>
      <c r="AQ45" s="165" t="str">
        <f>IFERROR(VLOOKUP($B45,RD[[#All],[Date]:[IS19_Inv2_M2]],AQ$2,0)/AQ$1,"")</f>
        <v/>
      </c>
      <c r="AR45" s="165" t="str">
        <f>IFERROR(VLOOKUP($B45,RD[[#All],[Date]:[IS19_Inv2_M2]],AR$2,0)/AR$1,"")</f>
        <v/>
      </c>
      <c r="AS45" s="165" t="str">
        <f>IFERROR(VLOOKUP($B45,RD[[#All],[Date]:[IS19_Inv2_M2]],AS$2,0)/AS$1,"")</f>
        <v/>
      </c>
      <c r="AT45" s="165" t="str">
        <f>IFERROR(VLOOKUP($B45,RD[[#All],[Date]:[IS19_Inv2_M2]],AT$2,0)/AT$1,"")</f>
        <v/>
      </c>
      <c r="AU45" s="165" t="str">
        <f>IFERROR(VLOOKUP($B45,RD[[#All],[Date]:[IS19_Inv2_M2]],AU$2,0)/AU$1,"")</f>
        <v/>
      </c>
      <c r="AV45" s="165" t="str">
        <f>IFERROR(VLOOKUP($B45,RD[[#All],[Date]:[IS19_Inv2_M2]],AV$2,0)/AV$1,"")</f>
        <v/>
      </c>
      <c r="AW45" s="165" t="str">
        <f>IFERROR(VLOOKUP($B45,RD[[#All],[Date]:[IS19_Inv2_M2]],AW$2,0)/AW$1,"")</f>
        <v/>
      </c>
      <c r="AX45" s="165" t="str">
        <f>IFERROR(VLOOKUP($B45,RD[[#All],[Date]:[IS19_Inv2_M2]],AX$2,0)/AX$1,"")</f>
        <v/>
      </c>
      <c r="AY45" s="165" t="str">
        <f>IFERROR(VLOOKUP($B45,RD[[#All],[Date]:[IS19_Inv2_M2]],AY$2,0)/AY$1,"")</f>
        <v/>
      </c>
      <c r="AZ45" s="165" t="str">
        <f>IFERROR(VLOOKUP($B45,RD[[#All],[Date]:[IS19_Inv2_M2]],AZ$2,0)/AZ$1,"")</f>
        <v/>
      </c>
      <c r="BA45" s="165" t="str">
        <f>IFERROR(VLOOKUP($B45,RD[[#All],[Date]:[IS19_Inv2_M2]],BA$2,0)/BA$1,"")</f>
        <v/>
      </c>
      <c r="BB45" s="165" t="str">
        <f>IFERROR(VLOOKUP($B45,RD[[#All],[Date]:[IS19_Inv2_M2]],BB$2,0)/BB$1,"")</f>
        <v/>
      </c>
      <c r="BC45" s="165" t="str">
        <f>IFERROR(VLOOKUP($B45,RD[[#All],[Date]:[IS19_Inv2_M2]],BC$2,0)/BC$1,"")</f>
        <v/>
      </c>
      <c r="BD45" s="165" t="str">
        <f>IFERROR(VLOOKUP($B45,RD[[#All],[Date]:[IS19_Inv2_M2]],BD$2,0)/BD$1,"")</f>
        <v/>
      </c>
      <c r="BE45" s="165" t="str">
        <f>IFERROR(VLOOKUP($B45,RD[[#All],[Date]:[IS19_Inv2_M2]],BE$2,0)/BE$1,"")</f>
        <v/>
      </c>
      <c r="BF45" s="165" t="str">
        <f>IFERROR(VLOOKUP($B45,RD[[#All],[Date]:[IS19_Inv2_M2]],BF$2,0)/BF$1,"")</f>
        <v/>
      </c>
      <c r="BG45" s="165" t="str">
        <f>IFERROR(VLOOKUP($B45,RD[[#All],[Date]:[IS19_Inv2_M2]],BG$2,0)/BG$1,"")</f>
        <v/>
      </c>
      <c r="BH45" s="165" t="str">
        <f>IFERROR(VLOOKUP($B45,RD[[#All],[Date]:[IS19_Inv2_M2]],BH$2,0)/BH$1,"")</f>
        <v/>
      </c>
      <c r="BI45" s="165" t="str">
        <f>IFERROR(VLOOKUP($B45,RD[[#All],[Date]:[IS19_Inv2_M2]],BI$2,0)/BI$1,"")</f>
        <v/>
      </c>
      <c r="BJ45" s="165" t="str">
        <f>IFERROR(VLOOKUP($B45,RD[[#All],[Date]:[IS19_Inv2_M2]],BJ$2,0)/BJ$1,"")</f>
        <v/>
      </c>
      <c r="BK45" s="165" t="str">
        <f>IFERROR(VLOOKUP($B45,RD[[#All],[Date]:[IS19_Inv2_M2]],BK$2,0)/BK$1,"")</f>
        <v/>
      </c>
      <c r="BL45" s="165" t="str">
        <f>IFERROR(VLOOKUP($B45,RD[[#All],[Date]:[IS19_Inv2_M2]],BL$2,0)/BL$1,"")</f>
        <v/>
      </c>
      <c r="BM45" s="165" t="str">
        <f>IFERROR(VLOOKUP($B45,RD[[#All],[Date]:[IS19_Inv2_M2]],BM$2,0)/BM$1,"")</f>
        <v/>
      </c>
      <c r="BN45" s="165" t="str">
        <f>IFERROR(VLOOKUP($B45,RD[[#All],[Date]:[IS19_Inv2_M2]],BN$2,0)/BN$1,"")</f>
        <v/>
      </c>
      <c r="BO45" s="165" t="str">
        <f>IFERROR(VLOOKUP($B45,RD[[#All],[Date]:[IS19_Inv2_M2]],BO$2,0)/BO$1,"")</f>
        <v/>
      </c>
      <c r="BP45" s="165" t="str">
        <f>IFERROR(VLOOKUP($B45,RD[[#All],[Date]:[IS19_Inv2_M2]],BP$2,0)/BP$1,"")</f>
        <v/>
      </c>
      <c r="BQ45" s="165" t="str">
        <f>IFERROR(VLOOKUP($B45,RD[[#All],[Date]:[IS19_Inv2_M2]],BQ$2,0)/BQ$1,"")</f>
        <v/>
      </c>
      <c r="BR45" s="165" t="str">
        <f>IFERROR(VLOOKUP($B45,RD[[#All],[Date]:[IS19_Inv2_M2]],BR$2,0)/BR$1,"")</f>
        <v/>
      </c>
      <c r="BS45" s="165" t="str">
        <f>IFERROR(VLOOKUP($B45,RD[[#All],[Date]:[IS19_Inv2_M2]],BS$2,0)/BS$1,"")</f>
        <v/>
      </c>
      <c r="BT45" s="165" t="str">
        <f>IFERROR(VLOOKUP($B45,RD[[#All],[Date]:[IS19_Inv2_M2]],BT$2,0)/BT$1,"")</f>
        <v/>
      </c>
      <c r="BU45" s="165" t="str">
        <f>IFERROR(VLOOKUP($B45,RD[[#All],[Date]:[IS19_Inv2_M2]],BU$2,0)/BU$1,"")</f>
        <v/>
      </c>
      <c r="BV45" s="165" t="str">
        <f>IFERROR(VLOOKUP($B45,RD[[#All],[Date]:[IS19_Inv2_M2]],BV$2,0)/BV$1,"")</f>
        <v/>
      </c>
      <c r="BW45" s="165" t="str">
        <f>IFERROR(VLOOKUP($B45,RD[[#All],[Date]:[IS19_Inv2_M2]],BW$2,0)/BW$1,"")</f>
        <v/>
      </c>
      <c r="BX45" s="165" t="str">
        <f>IFERROR(VLOOKUP($B45,RD[[#All],[Date]:[IS19_Inv2_M2]],BX$2,0)/BX$1,"")</f>
        <v/>
      </c>
      <c r="BY45" s="165" t="str">
        <f>IFERROR(VLOOKUP($B45,RD[[#All],[Date]:[IS19_Inv2_M2]],BY$2,0)/BY$1,"")</f>
        <v/>
      </c>
      <c r="BZ45" s="165" t="str">
        <f>IFERROR(VLOOKUP($B45,RD[[#All],[Date]:[IS19_Inv2_M2]],BZ$2,0)/BZ$1,"")</f>
        <v/>
      </c>
      <c r="CA45" s="165" t="str">
        <f>IFERROR(VLOOKUP($B45,RD[[#All],[Date]:[IS19_Inv2_M2]],CA$2,0)/CA$1,"")</f>
        <v/>
      </c>
      <c r="CB45" s="165" t="str">
        <f>IFERROR(VLOOKUP($B45,RD[[#All],[Date]:[IS19_Inv2_M2]],CB$2,0)/CB$1,"")</f>
        <v/>
      </c>
      <c r="CC45" s="165" t="str">
        <f>IFERROR(VLOOKUP($B45,RD[[#All],[Date]:[IS19_Inv2_M2]],CC$2,0)/CC$1,"")</f>
        <v/>
      </c>
      <c r="CD45" s="165" t="str">
        <f>IFERROR(VLOOKUP($B45,RD[[#All],[Date]:[IS19_Inv2_M2]],CD$2,0)/CD$1,"")</f>
        <v/>
      </c>
      <c r="CE45" s="165" t="str">
        <f>IFERROR(VLOOKUP($B45,RD[[#All],[Date]:[IS19_Inv2_M2]],CE$2,0)/CE$1,"")</f>
        <v/>
      </c>
      <c r="CF45" s="165" t="str">
        <f>IFERROR(VLOOKUP($B45,RD[[#All],[Date]:[IS19_Inv2_M2]],CF$2,0)/CF$1,"")</f>
        <v/>
      </c>
      <c r="CG45" s="165" t="str">
        <f>IFERROR(VLOOKUP($B45,RD[[#All],[Date]:[IS19_Inv2_M2]],CG$2,0)/CG$1,"")</f>
        <v/>
      </c>
      <c r="CH45" s="165" t="str">
        <f>IFERROR(VLOOKUP($B45,RD[[#All],[Date]:[IS19_Inv2_M2]],CH$2,0)/CH$1,"")</f>
        <v/>
      </c>
      <c r="CI45" s="165" t="str">
        <f>IFERROR(VLOOKUP($B45,RD[[#All],[Date]:[IS19_Inv2_M2]],CI$2,0)/CI$1,"")</f>
        <v/>
      </c>
      <c r="CJ45" s="165" t="str">
        <f>IFERROR(VLOOKUP($B45,RD[[#All],[Date]:[IS19_Inv2_M2]],CJ$2,0)/CJ$1,"")</f>
        <v/>
      </c>
      <c r="CK45" s="165" t="str">
        <f>IFERROR(VLOOKUP($B45,RD[[#All],[Date]:[IS19_Inv2_M2]],CK$2,0)/CK$1,"")</f>
        <v/>
      </c>
      <c r="CL45" s="165" t="str">
        <f>IFERROR(VLOOKUP($B45,RD[[#All],[Date]:[IS19_Inv2_M2]],CL$2,0)/CL$1,"")</f>
        <v/>
      </c>
      <c r="CM45" s="165" t="str">
        <f>IFERROR(VLOOKUP($B45,RD[[#All],[Date]:[IS19_Inv2_M2]],CM$2,0)/CM$1,"")</f>
        <v/>
      </c>
      <c r="CN45" s="165" t="str">
        <f>IFERROR(VLOOKUP($B45,RD[[#All],[Date]:[IS19_Inv2_M2]],CN$2,0)/CN$1,"")</f>
        <v/>
      </c>
      <c r="CO45" s="165" t="str">
        <f>IFERROR(VLOOKUP($B45,RD[[#All],[Date]:[IS19_Inv2_M2]],CO$2,0)/CO$1,"")</f>
        <v/>
      </c>
      <c r="CP45" s="165" t="str">
        <f>IFERROR(VLOOKUP($B45,RD[[#All],[Date]:[IS19_Inv2_M2]],CP$2,0)/CP$1,"")</f>
        <v/>
      </c>
      <c r="CQ45" s="165" t="str">
        <f>IFERROR(VLOOKUP($B45,RD[[#All],[Date]:[IS19_Inv2_M2]],CQ$2,0)/CQ$1,"")</f>
        <v/>
      </c>
      <c r="CR45" s="165" t="str">
        <f>IFERROR(VLOOKUP($B45,RD[[#All],[Date]:[IS19_Inv2_M2]],CR$2,0)/CR$1,"")</f>
        <v/>
      </c>
      <c r="CS45" s="165" t="str">
        <f>IFERROR(VLOOKUP($B45,RD[[#All],[Date]:[IS19_Inv2_M2]],CS$2,0)/CS$1,"")</f>
        <v/>
      </c>
      <c r="CT45" s="165" t="str">
        <f>IFERROR(VLOOKUP($B45,RD[[#All],[Date]:[IS19_Inv2_M2]],CT$2,0)/CT$1,"")</f>
        <v/>
      </c>
      <c r="CU45" s="166" t="str">
        <f>IFERROR(AVERAGEIF(Inv_SY_B[[#This Row],[IS1_Inv1_M1]:[IS19_Inv2_M2]],"&gt;="&amp;0.1,Inv_SY_B[[#This Row],[IS1_Inv1_M1]:[IS19_Inv2_M2]]),"")</f>
        <v/>
      </c>
    </row>
    <row r="46" spans="2:99">
      <c r="B46" s="167">
        <f t="shared" si="66"/>
        <v>45738</v>
      </c>
      <c r="C46" s="165" t="str">
        <f>IFERROR(VLOOKUP($B46,RD[[#All],[Date]:[IS19_Inv2_M2]],C$2,0)/C$1,"")</f>
        <v/>
      </c>
      <c r="D46" s="165" t="str">
        <f>IFERROR(VLOOKUP($B46,RD[[#All],[Date]:[IS19_Inv2_M2]],D$2,0)/D$1,"")</f>
        <v/>
      </c>
      <c r="E46" s="165" t="str">
        <f>IFERROR(VLOOKUP($B46,RD[[#All],[Date]:[IS19_Inv2_M2]],E$2,0)/E$1,"")</f>
        <v/>
      </c>
      <c r="F46" s="165" t="str">
        <f>IFERROR(VLOOKUP($B46,RD[[#All],[Date]:[IS19_Inv2_M2]],F$2,0)/F$1,"")</f>
        <v/>
      </c>
      <c r="G46" s="165" t="str">
        <f>IFERROR(VLOOKUP($B46,RD[[#All],[Date]:[IS19_Inv2_M2]],G$2,0)/G$1,"")</f>
        <v/>
      </c>
      <c r="H46" s="165" t="str">
        <f>IFERROR(VLOOKUP($B46,RD[[#All],[Date]:[IS19_Inv2_M2]],H$2,0)/H$1,"")</f>
        <v/>
      </c>
      <c r="I46" s="165" t="str">
        <f>IFERROR(VLOOKUP($B46,RD[[#All],[Date]:[IS19_Inv2_M2]],I$2,0)/I$1,"")</f>
        <v/>
      </c>
      <c r="J46" s="165" t="str">
        <f>IFERROR(VLOOKUP($B46,RD[[#All],[Date]:[IS19_Inv2_M2]],J$2,0)/J$1,"")</f>
        <v/>
      </c>
      <c r="K46" s="165" t="str">
        <f>IFERROR(VLOOKUP($B46,RD[[#All],[Date]:[IS19_Inv2_M2]],K$2,0)/K$1,"")</f>
        <v/>
      </c>
      <c r="L46" s="165" t="str">
        <f>IFERROR(VLOOKUP($B46,RD[[#All],[Date]:[IS19_Inv2_M2]],L$2,0)/L$1,"")</f>
        <v/>
      </c>
      <c r="M46" s="165" t="str">
        <f>IFERROR(VLOOKUP($B46,RD[[#All],[Date]:[IS19_Inv2_M2]],M$2,0)/M$1,"")</f>
        <v/>
      </c>
      <c r="N46" s="165" t="str">
        <f>IFERROR(VLOOKUP($B46,RD[[#All],[Date]:[IS19_Inv2_M2]],N$2,0)/N$1,"")</f>
        <v/>
      </c>
      <c r="O46" s="165" t="str">
        <f>IFERROR(VLOOKUP($B46,RD[[#All],[Date]:[IS19_Inv2_M2]],O$2,0)/O$1,"")</f>
        <v/>
      </c>
      <c r="P46" s="165" t="str">
        <f>IFERROR(VLOOKUP($B46,RD[[#All],[Date]:[IS19_Inv2_M2]],P$2,0)/P$1,"")</f>
        <v/>
      </c>
      <c r="Q46" s="165" t="str">
        <f>IFERROR(VLOOKUP($B46,RD[[#All],[Date]:[IS19_Inv2_M2]],Q$2,0)/Q$1,"")</f>
        <v/>
      </c>
      <c r="R46" s="165" t="str">
        <f>IFERROR(VLOOKUP($B46,RD[[#All],[Date]:[IS19_Inv2_M2]],R$2,0)/R$1,"")</f>
        <v/>
      </c>
      <c r="S46" s="165" t="str">
        <f>IFERROR(VLOOKUP($B46,RD[[#All],[Date]:[IS19_Inv2_M2]],S$2,0)/S$1,"")</f>
        <v/>
      </c>
      <c r="T46" s="165" t="str">
        <f>IFERROR(VLOOKUP($B46,RD[[#All],[Date]:[IS19_Inv2_M2]],T$2,0)/T$1,"")</f>
        <v/>
      </c>
      <c r="U46" s="165" t="str">
        <f>IFERROR(VLOOKUP($B46,RD[[#All],[Date]:[IS19_Inv2_M2]],U$2,0)/U$1,"")</f>
        <v/>
      </c>
      <c r="V46" s="165" t="str">
        <f>IFERROR(VLOOKUP($B46,RD[[#All],[Date]:[IS19_Inv2_M2]],V$2,0)/V$1,"")</f>
        <v/>
      </c>
      <c r="W46" s="165" t="str">
        <f>IFERROR(VLOOKUP($B46,RD[[#All],[Date]:[IS19_Inv2_M2]],W$2,0)/W$1,"")</f>
        <v/>
      </c>
      <c r="X46" s="165" t="str">
        <f>IFERROR(VLOOKUP($B46,RD[[#All],[Date]:[IS19_Inv2_M2]],X$2,0)/X$1,"")</f>
        <v/>
      </c>
      <c r="Y46" s="165" t="str">
        <f>IFERROR(VLOOKUP($B46,RD[[#All],[Date]:[IS19_Inv2_M2]],Y$2,0)/Y$1,"")</f>
        <v/>
      </c>
      <c r="Z46" s="165" t="str">
        <f>IFERROR(VLOOKUP($B46,RD[[#All],[Date]:[IS19_Inv2_M2]],Z$2,0)/Z$1,"")</f>
        <v/>
      </c>
      <c r="AA46" s="165" t="str">
        <f>IFERROR(VLOOKUP($B46,RD[[#All],[Date]:[IS19_Inv2_M2]],AA$2,0)/AA$1,"")</f>
        <v/>
      </c>
      <c r="AB46" s="165" t="str">
        <f>IFERROR(VLOOKUP($B46,RD[[#All],[Date]:[IS19_Inv2_M2]],AB$2,0)/AB$1,"")</f>
        <v/>
      </c>
      <c r="AC46" s="165" t="str">
        <f>IFERROR(VLOOKUP($B46,RD[[#All],[Date]:[IS19_Inv2_M2]],AC$2,0)/AC$1,"")</f>
        <v/>
      </c>
      <c r="AD46" s="165" t="str">
        <f>IFERROR(VLOOKUP($B46,RD[[#All],[Date]:[IS19_Inv2_M2]],AD$2,0)/AD$1,"")</f>
        <v/>
      </c>
      <c r="AE46" s="165" t="str">
        <f>IFERROR(VLOOKUP($B46,RD[[#All],[Date]:[IS19_Inv2_M2]],AE$2,0)/AE$1,"")</f>
        <v/>
      </c>
      <c r="AF46" s="165" t="str">
        <f>IFERROR(VLOOKUP($B46,RD[[#All],[Date]:[IS19_Inv2_M2]],AF$2,0)/AF$1,"")</f>
        <v/>
      </c>
      <c r="AG46" s="165" t="str">
        <f>IFERROR(VLOOKUP($B46,RD[[#All],[Date]:[IS19_Inv2_M2]],AG$2,0)/AG$1,"")</f>
        <v/>
      </c>
      <c r="AH46" s="165" t="str">
        <f>IFERROR(VLOOKUP($B46,RD[[#All],[Date]:[IS19_Inv2_M2]],AH$2,0)/AH$1,"")</f>
        <v/>
      </c>
      <c r="AI46" s="165" t="str">
        <f>IFERROR(VLOOKUP($B46,RD[[#All],[Date]:[IS19_Inv2_M2]],AI$2,0)/AI$1,"")</f>
        <v/>
      </c>
      <c r="AJ46" s="165" t="str">
        <f>IFERROR(VLOOKUP($B46,RD[[#All],[Date]:[IS19_Inv2_M2]],AJ$2,0)/AJ$1,"")</f>
        <v/>
      </c>
      <c r="AK46" s="165" t="str">
        <f>IFERROR(VLOOKUP($B46,RD[[#All],[Date]:[IS19_Inv2_M2]],AK$2,0)/AK$1,"")</f>
        <v/>
      </c>
      <c r="AL46" s="165" t="str">
        <f>IFERROR(VLOOKUP($B46,RD[[#All],[Date]:[IS19_Inv2_M2]],AL$2,0)/AL$1,"")</f>
        <v/>
      </c>
      <c r="AM46" s="165" t="str">
        <f>IFERROR(VLOOKUP($B46,RD[[#All],[Date]:[IS19_Inv2_M2]],AM$2,0)/AM$1,"")</f>
        <v/>
      </c>
      <c r="AN46" s="165" t="str">
        <f>IFERROR(VLOOKUP($B46,RD[[#All],[Date]:[IS19_Inv2_M2]],AN$2,0)/AN$1,"")</f>
        <v/>
      </c>
      <c r="AO46" s="165" t="str">
        <f>IFERROR(VLOOKUP($B46,RD[[#All],[Date]:[IS19_Inv2_M2]],AO$2,0)/AO$1,"")</f>
        <v/>
      </c>
      <c r="AP46" s="165" t="str">
        <f>IFERROR(VLOOKUP($B46,RD[[#All],[Date]:[IS19_Inv2_M2]],AP$2,0)/AP$1,"")</f>
        <v/>
      </c>
      <c r="AQ46" s="165" t="str">
        <f>IFERROR(VLOOKUP($B46,RD[[#All],[Date]:[IS19_Inv2_M2]],AQ$2,0)/AQ$1,"")</f>
        <v/>
      </c>
      <c r="AR46" s="165" t="str">
        <f>IFERROR(VLOOKUP($B46,RD[[#All],[Date]:[IS19_Inv2_M2]],AR$2,0)/AR$1,"")</f>
        <v/>
      </c>
      <c r="AS46" s="165" t="str">
        <f>IFERROR(VLOOKUP($B46,RD[[#All],[Date]:[IS19_Inv2_M2]],AS$2,0)/AS$1,"")</f>
        <v/>
      </c>
      <c r="AT46" s="165" t="str">
        <f>IFERROR(VLOOKUP($B46,RD[[#All],[Date]:[IS19_Inv2_M2]],AT$2,0)/AT$1,"")</f>
        <v/>
      </c>
      <c r="AU46" s="165" t="str">
        <f>IFERROR(VLOOKUP($B46,RD[[#All],[Date]:[IS19_Inv2_M2]],AU$2,0)/AU$1,"")</f>
        <v/>
      </c>
      <c r="AV46" s="165" t="str">
        <f>IFERROR(VLOOKUP($B46,RD[[#All],[Date]:[IS19_Inv2_M2]],AV$2,0)/AV$1,"")</f>
        <v/>
      </c>
      <c r="AW46" s="165" t="str">
        <f>IFERROR(VLOOKUP($B46,RD[[#All],[Date]:[IS19_Inv2_M2]],AW$2,0)/AW$1,"")</f>
        <v/>
      </c>
      <c r="AX46" s="165" t="str">
        <f>IFERROR(VLOOKUP($B46,RD[[#All],[Date]:[IS19_Inv2_M2]],AX$2,0)/AX$1,"")</f>
        <v/>
      </c>
      <c r="AY46" s="165" t="str">
        <f>IFERROR(VLOOKUP($B46,RD[[#All],[Date]:[IS19_Inv2_M2]],AY$2,0)/AY$1,"")</f>
        <v/>
      </c>
      <c r="AZ46" s="165" t="str">
        <f>IFERROR(VLOOKUP($B46,RD[[#All],[Date]:[IS19_Inv2_M2]],AZ$2,0)/AZ$1,"")</f>
        <v/>
      </c>
      <c r="BA46" s="165" t="str">
        <f>IFERROR(VLOOKUP($B46,RD[[#All],[Date]:[IS19_Inv2_M2]],BA$2,0)/BA$1,"")</f>
        <v/>
      </c>
      <c r="BB46" s="165" t="str">
        <f>IFERROR(VLOOKUP($B46,RD[[#All],[Date]:[IS19_Inv2_M2]],BB$2,0)/BB$1,"")</f>
        <v/>
      </c>
      <c r="BC46" s="165" t="str">
        <f>IFERROR(VLOOKUP($B46,RD[[#All],[Date]:[IS19_Inv2_M2]],BC$2,0)/BC$1,"")</f>
        <v/>
      </c>
      <c r="BD46" s="165" t="str">
        <f>IFERROR(VLOOKUP($B46,RD[[#All],[Date]:[IS19_Inv2_M2]],BD$2,0)/BD$1,"")</f>
        <v/>
      </c>
      <c r="BE46" s="165" t="str">
        <f>IFERROR(VLOOKUP($B46,RD[[#All],[Date]:[IS19_Inv2_M2]],BE$2,0)/BE$1,"")</f>
        <v/>
      </c>
      <c r="BF46" s="165" t="str">
        <f>IFERROR(VLOOKUP($B46,RD[[#All],[Date]:[IS19_Inv2_M2]],BF$2,0)/BF$1,"")</f>
        <v/>
      </c>
      <c r="BG46" s="165" t="str">
        <f>IFERROR(VLOOKUP($B46,RD[[#All],[Date]:[IS19_Inv2_M2]],BG$2,0)/BG$1,"")</f>
        <v/>
      </c>
      <c r="BH46" s="165" t="str">
        <f>IFERROR(VLOOKUP($B46,RD[[#All],[Date]:[IS19_Inv2_M2]],BH$2,0)/BH$1,"")</f>
        <v/>
      </c>
      <c r="BI46" s="165" t="str">
        <f>IFERROR(VLOOKUP($B46,RD[[#All],[Date]:[IS19_Inv2_M2]],BI$2,0)/BI$1,"")</f>
        <v/>
      </c>
      <c r="BJ46" s="165" t="str">
        <f>IFERROR(VLOOKUP($B46,RD[[#All],[Date]:[IS19_Inv2_M2]],BJ$2,0)/BJ$1,"")</f>
        <v/>
      </c>
      <c r="BK46" s="165" t="str">
        <f>IFERROR(VLOOKUP($B46,RD[[#All],[Date]:[IS19_Inv2_M2]],BK$2,0)/BK$1,"")</f>
        <v/>
      </c>
      <c r="BL46" s="165" t="str">
        <f>IFERROR(VLOOKUP($B46,RD[[#All],[Date]:[IS19_Inv2_M2]],BL$2,0)/BL$1,"")</f>
        <v/>
      </c>
      <c r="BM46" s="165" t="str">
        <f>IFERROR(VLOOKUP($B46,RD[[#All],[Date]:[IS19_Inv2_M2]],BM$2,0)/BM$1,"")</f>
        <v/>
      </c>
      <c r="BN46" s="165" t="str">
        <f>IFERROR(VLOOKUP($B46,RD[[#All],[Date]:[IS19_Inv2_M2]],BN$2,0)/BN$1,"")</f>
        <v/>
      </c>
      <c r="BO46" s="165" t="str">
        <f>IFERROR(VLOOKUP($B46,RD[[#All],[Date]:[IS19_Inv2_M2]],BO$2,0)/BO$1,"")</f>
        <v/>
      </c>
      <c r="BP46" s="165" t="str">
        <f>IFERROR(VLOOKUP($B46,RD[[#All],[Date]:[IS19_Inv2_M2]],BP$2,0)/BP$1,"")</f>
        <v/>
      </c>
      <c r="BQ46" s="165" t="str">
        <f>IFERROR(VLOOKUP($B46,RD[[#All],[Date]:[IS19_Inv2_M2]],BQ$2,0)/BQ$1,"")</f>
        <v/>
      </c>
      <c r="BR46" s="165" t="str">
        <f>IFERROR(VLOOKUP($B46,RD[[#All],[Date]:[IS19_Inv2_M2]],BR$2,0)/BR$1,"")</f>
        <v/>
      </c>
      <c r="BS46" s="165" t="str">
        <f>IFERROR(VLOOKUP($B46,RD[[#All],[Date]:[IS19_Inv2_M2]],BS$2,0)/BS$1,"")</f>
        <v/>
      </c>
      <c r="BT46" s="165" t="str">
        <f>IFERROR(VLOOKUP($B46,RD[[#All],[Date]:[IS19_Inv2_M2]],BT$2,0)/BT$1,"")</f>
        <v/>
      </c>
      <c r="BU46" s="165" t="str">
        <f>IFERROR(VLOOKUP($B46,RD[[#All],[Date]:[IS19_Inv2_M2]],BU$2,0)/BU$1,"")</f>
        <v/>
      </c>
      <c r="BV46" s="165" t="str">
        <f>IFERROR(VLOOKUP($B46,RD[[#All],[Date]:[IS19_Inv2_M2]],BV$2,0)/BV$1,"")</f>
        <v/>
      </c>
      <c r="BW46" s="165" t="str">
        <f>IFERROR(VLOOKUP($B46,RD[[#All],[Date]:[IS19_Inv2_M2]],BW$2,0)/BW$1,"")</f>
        <v/>
      </c>
      <c r="BX46" s="165" t="str">
        <f>IFERROR(VLOOKUP($B46,RD[[#All],[Date]:[IS19_Inv2_M2]],BX$2,0)/BX$1,"")</f>
        <v/>
      </c>
      <c r="BY46" s="165" t="str">
        <f>IFERROR(VLOOKUP($B46,RD[[#All],[Date]:[IS19_Inv2_M2]],BY$2,0)/BY$1,"")</f>
        <v/>
      </c>
      <c r="BZ46" s="165" t="str">
        <f>IFERROR(VLOOKUP($B46,RD[[#All],[Date]:[IS19_Inv2_M2]],BZ$2,0)/BZ$1,"")</f>
        <v/>
      </c>
      <c r="CA46" s="165" t="str">
        <f>IFERROR(VLOOKUP($B46,RD[[#All],[Date]:[IS19_Inv2_M2]],CA$2,0)/CA$1,"")</f>
        <v/>
      </c>
      <c r="CB46" s="165" t="str">
        <f>IFERROR(VLOOKUP($B46,RD[[#All],[Date]:[IS19_Inv2_M2]],CB$2,0)/CB$1,"")</f>
        <v/>
      </c>
      <c r="CC46" s="165" t="str">
        <f>IFERROR(VLOOKUP($B46,RD[[#All],[Date]:[IS19_Inv2_M2]],CC$2,0)/CC$1,"")</f>
        <v/>
      </c>
      <c r="CD46" s="165" t="str">
        <f>IFERROR(VLOOKUP($B46,RD[[#All],[Date]:[IS19_Inv2_M2]],CD$2,0)/CD$1,"")</f>
        <v/>
      </c>
      <c r="CE46" s="165" t="str">
        <f>IFERROR(VLOOKUP($B46,RD[[#All],[Date]:[IS19_Inv2_M2]],CE$2,0)/CE$1,"")</f>
        <v/>
      </c>
      <c r="CF46" s="165" t="str">
        <f>IFERROR(VLOOKUP($B46,RD[[#All],[Date]:[IS19_Inv2_M2]],CF$2,0)/CF$1,"")</f>
        <v/>
      </c>
      <c r="CG46" s="165" t="str">
        <f>IFERROR(VLOOKUP($B46,RD[[#All],[Date]:[IS19_Inv2_M2]],CG$2,0)/CG$1,"")</f>
        <v/>
      </c>
      <c r="CH46" s="165" t="str">
        <f>IFERROR(VLOOKUP($B46,RD[[#All],[Date]:[IS19_Inv2_M2]],CH$2,0)/CH$1,"")</f>
        <v/>
      </c>
      <c r="CI46" s="165" t="str">
        <f>IFERROR(VLOOKUP($B46,RD[[#All],[Date]:[IS19_Inv2_M2]],CI$2,0)/CI$1,"")</f>
        <v/>
      </c>
      <c r="CJ46" s="165" t="str">
        <f>IFERROR(VLOOKUP($B46,RD[[#All],[Date]:[IS19_Inv2_M2]],CJ$2,0)/CJ$1,"")</f>
        <v/>
      </c>
      <c r="CK46" s="165" t="str">
        <f>IFERROR(VLOOKUP($B46,RD[[#All],[Date]:[IS19_Inv2_M2]],CK$2,0)/CK$1,"")</f>
        <v/>
      </c>
      <c r="CL46" s="165" t="str">
        <f>IFERROR(VLOOKUP($B46,RD[[#All],[Date]:[IS19_Inv2_M2]],CL$2,0)/CL$1,"")</f>
        <v/>
      </c>
      <c r="CM46" s="165" t="str">
        <f>IFERROR(VLOOKUP($B46,RD[[#All],[Date]:[IS19_Inv2_M2]],CM$2,0)/CM$1,"")</f>
        <v/>
      </c>
      <c r="CN46" s="165" t="str">
        <f>IFERROR(VLOOKUP($B46,RD[[#All],[Date]:[IS19_Inv2_M2]],CN$2,0)/CN$1,"")</f>
        <v/>
      </c>
      <c r="CO46" s="165" t="str">
        <f>IFERROR(VLOOKUP($B46,RD[[#All],[Date]:[IS19_Inv2_M2]],CO$2,0)/CO$1,"")</f>
        <v/>
      </c>
      <c r="CP46" s="165" t="str">
        <f>IFERROR(VLOOKUP($B46,RD[[#All],[Date]:[IS19_Inv2_M2]],CP$2,0)/CP$1,"")</f>
        <v/>
      </c>
      <c r="CQ46" s="165" t="str">
        <f>IFERROR(VLOOKUP($B46,RD[[#All],[Date]:[IS19_Inv2_M2]],CQ$2,0)/CQ$1,"")</f>
        <v/>
      </c>
      <c r="CR46" s="165" t="str">
        <f>IFERROR(VLOOKUP($B46,RD[[#All],[Date]:[IS19_Inv2_M2]],CR$2,0)/CR$1,"")</f>
        <v/>
      </c>
      <c r="CS46" s="165" t="str">
        <f>IFERROR(VLOOKUP($B46,RD[[#All],[Date]:[IS19_Inv2_M2]],CS$2,0)/CS$1,"")</f>
        <v/>
      </c>
      <c r="CT46" s="165" t="str">
        <f>IFERROR(VLOOKUP($B46,RD[[#All],[Date]:[IS19_Inv2_M2]],CT$2,0)/CT$1,"")</f>
        <v/>
      </c>
      <c r="CU46" s="166" t="str">
        <f>IFERROR(AVERAGEIF(Inv_SY_B[[#This Row],[IS1_Inv1_M1]:[IS19_Inv2_M2]],"&gt;="&amp;0.1,Inv_SY_B[[#This Row],[IS1_Inv1_M1]:[IS19_Inv2_M2]]),"")</f>
        <v/>
      </c>
    </row>
    <row r="47" spans="2:99">
      <c r="B47" s="167">
        <f t="shared" si="66"/>
        <v>45739</v>
      </c>
      <c r="C47" s="165" t="str">
        <f>IFERROR(VLOOKUP($B47,RD[[#All],[Date]:[IS19_Inv2_M2]],C$2,0)/C$1,"")</f>
        <v/>
      </c>
      <c r="D47" s="165" t="str">
        <f>IFERROR(VLOOKUP($B47,RD[[#All],[Date]:[IS19_Inv2_M2]],D$2,0)/D$1,"")</f>
        <v/>
      </c>
      <c r="E47" s="165" t="str">
        <f>IFERROR(VLOOKUP($B47,RD[[#All],[Date]:[IS19_Inv2_M2]],E$2,0)/E$1,"")</f>
        <v/>
      </c>
      <c r="F47" s="165" t="str">
        <f>IFERROR(VLOOKUP($B47,RD[[#All],[Date]:[IS19_Inv2_M2]],F$2,0)/F$1,"")</f>
        <v/>
      </c>
      <c r="G47" s="165" t="str">
        <f>IFERROR(VLOOKUP($B47,RD[[#All],[Date]:[IS19_Inv2_M2]],G$2,0)/G$1,"")</f>
        <v/>
      </c>
      <c r="H47" s="165" t="str">
        <f>IFERROR(VLOOKUP($B47,RD[[#All],[Date]:[IS19_Inv2_M2]],H$2,0)/H$1,"")</f>
        <v/>
      </c>
      <c r="I47" s="165" t="str">
        <f>IFERROR(VLOOKUP($B47,RD[[#All],[Date]:[IS19_Inv2_M2]],I$2,0)/I$1,"")</f>
        <v/>
      </c>
      <c r="J47" s="165" t="str">
        <f>IFERROR(VLOOKUP($B47,RD[[#All],[Date]:[IS19_Inv2_M2]],J$2,0)/J$1,"")</f>
        <v/>
      </c>
      <c r="K47" s="165" t="str">
        <f>IFERROR(VLOOKUP($B47,RD[[#All],[Date]:[IS19_Inv2_M2]],K$2,0)/K$1,"")</f>
        <v/>
      </c>
      <c r="L47" s="165" t="str">
        <f>IFERROR(VLOOKUP($B47,RD[[#All],[Date]:[IS19_Inv2_M2]],L$2,0)/L$1,"")</f>
        <v/>
      </c>
      <c r="M47" s="165" t="str">
        <f>IFERROR(VLOOKUP($B47,RD[[#All],[Date]:[IS19_Inv2_M2]],M$2,0)/M$1,"")</f>
        <v/>
      </c>
      <c r="N47" s="165" t="str">
        <f>IFERROR(VLOOKUP($B47,RD[[#All],[Date]:[IS19_Inv2_M2]],N$2,0)/N$1,"")</f>
        <v/>
      </c>
      <c r="O47" s="165" t="str">
        <f>IFERROR(VLOOKUP($B47,RD[[#All],[Date]:[IS19_Inv2_M2]],O$2,0)/O$1,"")</f>
        <v/>
      </c>
      <c r="P47" s="165" t="str">
        <f>IFERROR(VLOOKUP($B47,RD[[#All],[Date]:[IS19_Inv2_M2]],P$2,0)/P$1,"")</f>
        <v/>
      </c>
      <c r="Q47" s="165" t="str">
        <f>IFERROR(VLOOKUP($B47,RD[[#All],[Date]:[IS19_Inv2_M2]],Q$2,0)/Q$1,"")</f>
        <v/>
      </c>
      <c r="R47" s="165" t="str">
        <f>IFERROR(VLOOKUP($B47,RD[[#All],[Date]:[IS19_Inv2_M2]],R$2,0)/R$1,"")</f>
        <v/>
      </c>
      <c r="S47" s="165" t="str">
        <f>IFERROR(VLOOKUP($B47,RD[[#All],[Date]:[IS19_Inv2_M2]],S$2,0)/S$1,"")</f>
        <v/>
      </c>
      <c r="T47" s="165" t="str">
        <f>IFERROR(VLOOKUP($B47,RD[[#All],[Date]:[IS19_Inv2_M2]],T$2,0)/T$1,"")</f>
        <v/>
      </c>
      <c r="U47" s="165" t="str">
        <f>IFERROR(VLOOKUP($B47,RD[[#All],[Date]:[IS19_Inv2_M2]],U$2,0)/U$1,"")</f>
        <v/>
      </c>
      <c r="V47" s="165" t="str">
        <f>IFERROR(VLOOKUP($B47,RD[[#All],[Date]:[IS19_Inv2_M2]],V$2,0)/V$1,"")</f>
        <v/>
      </c>
      <c r="W47" s="165" t="str">
        <f>IFERROR(VLOOKUP($B47,RD[[#All],[Date]:[IS19_Inv2_M2]],W$2,0)/W$1,"")</f>
        <v/>
      </c>
      <c r="X47" s="165" t="str">
        <f>IFERROR(VLOOKUP($B47,RD[[#All],[Date]:[IS19_Inv2_M2]],X$2,0)/X$1,"")</f>
        <v/>
      </c>
      <c r="Y47" s="165" t="str">
        <f>IFERROR(VLOOKUP($B47,RD[[#All],[Date]:[IS19_Inv2_M2]],Y$2,0)/Y$1,"")</f>
        <v/>
      </c>
      <c r="Z47" s="165" t="str">
        <f>IFERROR(VLOOKUP($B47,RD[[#All],[Date]:[IS19_Inv2_M2]],Z$2,0)/Z$1,"")</f>
        <v/>
      </c>
      <c r="AA47" s="165" t="str">
        <f>IFERROR(VLOOKUP($B47,RD[[#All],[Date]:[IS19_Inv2_M2]],AA$2,0)/AA$1,"")</f>
        <v/>
      </c>
      <c r="AB47" s="165" t="str">
        <f>IFERROR(VLOOKUP($B47,RD[[#All],[Date]:[IS19_Inv2_M2]],AB$2,0)/AB$1,"")</f>
        <v/>
      </c>
      <c r="AC47" s="165" t="str">
        <f>IFERROR(VLOOKUP($B47,RD[[#All],[Date]:[IS19_Inv2_M2]],AC$2,0)/AC$1,"")</f>
        <v/>
      </c>
      <c r="AD47" s="165" t="str">
        <f>IFERROR(VLOOKUP($B47,RD[[#All],[Date]:[IS19_Inv2_M2]],AD$2,0)/AD$1,"")</f>
        <v/>
      </c>
      <c r="AE47" s="165" t="str">
        <f>IFERROR(VLOOKUP($B47,RD[[#All],[Date]:[IS19_Inv2_M2]],AE$2,0)/AE$1,"")</f>
        <v/>
      </c>
      <c r="AF47" s="165" t="str">
        <f>IFERROR(VLOOKUP($B47,RD[[#All],[Date]:[IS19_Inv2_M2]],AF$2,0)/AF$1,"")</f>
        <v/>
      </c>
      <c r="AG47" s="165" t="str">
        <f>IFERROR(VLOOKUP($B47,RD[[#All],[Date]:[IS19_Inv2_M2]],AG$2,0)/AG$1,"")</f>
        <v/>
      </c>
      <c r="AH47" s="165" t="str">
        <f>IFERROR(VLOOKUP($B47,RD[[#All],[Date]:[IS19_Inv2_M2]],AH$2,0)/AH$1,"")</f>
        <v/>
      </c>
      <c r="AI47" s="165" t="str">
        <f>IFERROR(VLOOKUP($B47,RD[[#All],[Date]:[IS19_Inv2_M2]],AI$2,0)/AI$1,"")</f>
        <v/>
      </c>
      <c r="AJ47" s="165" t="str">
        <f>IFERROR(VLOOKUP($B47,RD[[#All],[Date]:[IS19_Inv2_M2]],AJ$2,0)/AJ$1,"")</f>
        <v/>
      </c>
      <c r="AK47" s="165" t="str">
        <f>IFERROR(VLOOKUP($B47,RD[[#All],[Date]:[IS19_Inv2_M2]],AK$2,0)/AK$1,"")</f>
        <v/>
      </c>
      <c r="AL47" s="165" t="str">
        <f>IFERROR(VLOOKUP($B47,RD[[#All],[Date]:[IS19_Inv2_M2]],AL$2,0)/AL$1,"")</f>
        <v/>
      </c>
      <c r="AM47" s="165" t="str">
        <f>IFERROR(VLOOKUP($B47,RD[[#All],[Date]:[IS19_Inv2_M2]],AM$2,0)/AM$1,"")</f>
        <v/>
      </c>
      <c r="AN47" s="165" t="str">
        <f>IFERROR(VLOOKUP($B47,RD[[#All],[Date]:[IS19_Inv2_M2]],AN$2,0)/AN$1,"")</f>
        <v/>
      </c>
      <c r="AO47" s="165" t="str">
        <f>IFERROR(VLOOKUP($B47,RD[[#All],[Date]:[IS19_Inv2_M2]],AO$2,0)/AO$1,"")</f>
        <v/>
      </c>
      <c r="AP47" s="165" t="str">
        <f>IFERROR(VLOOKUP($B47,RD[[#All],[Date]:[IS19_Inv2_M2]],AP$2,0)/AP$1,"")</f>
        <v/>
      </c>
      <c r="AQ47" s="165" t="str">
        <f>IFERROR(VLOOKUP($B47,RD[[#All],[Date]:[IS19_Inv2_M2]],AQ$2,0)/AQ$1,"")</f>
        <v/>
      </c>
      <c r="AR47" s="165" t="str">
        <f>IFERROR(VLOOKUP($B47,RD[[#All],[Date]:[IS19_Inv2_M2]],AR$2,0)/AR$1,"")</f>
        <v/>
      </c>
      <c r="AS47" s="165" t="str">
        <f>IFERROR(VLOOKUP($B47,RD[[#All],[Date]:[IS19_Inv2_M2]],AS$2,0)/AS$1,"")</f>
        <v/>
      </c>
      <c r="AT47" s="165" t="str">
        <f>IFERROR(VLOOKUP($B47,RD[[#All],[Date]:[IS19_Inv2_M2]],AT$2,0)/AT$1,"")</f>
        <v/>
      </c>
      <c r="AU47" s="165" t="str">
        <f>IFERROR(VLOOKUP($B47,RD[[#All],[Date]:[IS19_Inv2_M2]],AU$2,0)/AU$1,"")</f>
        <v/>
      </c>
      <c r="AV47" s="165" t="str">
        <f>IFERROR(VLOOKUP($B47,RD[[#All],[Date]:[IS19_Inv2_M2]],AV$2,0)/AV$1,"")</f>
        <v/>
      </c>
      <c r="AW47" s="165" t="str">
        <f>IFERROR(VLOOKUP($B47,RD[[#All],[Date]:[IS19_Inv2_M2]],AW$2,0)/AW$1,"")</f>
        <v/>
      </c>
      <c r="AX47" s="165" t="str">
        <f>IFERROR(VLOOKUP($B47,RD[[#All],[Date]:[IS19_Inv2_M2]],AX$2,0)/AX$1,"")</f>
        <v/>
      </c>
      <c r="AY47" s="165" t="str">
        <f>IFERROR(VLOOKUP($B47,RD[[#All],[Date]:[IS19_Inv2_M2]],AY$2,0)/AY$1,"")</f>
        <v/>
      </c>
      <c r="AZ47" s="165" t="str">
        <f>IFERROR(VLOOKUP($B47,RD[[#All],[Date]:[IS19_Inv2_M2]],AZ$2,0)/AZ$1,"")</f>
        <v/>
      </c>
      <c r="BA47" s="165" t="str">
        <f>IFERROR(VLOOKUP($B47,RD[[#All],[Date]:[IS19_Inv2_M2]],BA$2,0)/BA$1,"")</f>
        <v/>
      </c>
      <c r="BB47" s="165" t="str">
        <f>IFERROR(VLOOKUP($B47,RD[[#All],[Date]:[IS19_Inv2_M2]],BB$2,0)/BB$1,"")</f>
        <v/>
      </c>
      <c r="BC47" s="165" t="str">
        <f>IFERROR(VLOOKUP($B47,RD[[#All],[Date]:[IS19_Inv2_M2]],BC$2,0)/BC$1,"")</f>
        <v/>
      </c>
      <c r="BD47" s="165" t="str">
        <f>IFERROR(VLOOKUP($B47,RD[[#All],[Date]:[IS19_Inv2_M2]],BD$2,0)/BD$1,"")</f>
        <v/>
      </c>
      <c r="BE47" s="165" t="str">
        <f>IFERROR(VLOOKUP($B47,RD[[#All],[Date]:[IS19_Inv2_M2]],BE$2,0)/BE$1,"")</f>
        <v/>
      </c>
      <c r="BF47" s="165" t="str">
        <f>IFERROR(VLOOKUP($B47,RD[[#All],[Date]:[IS19_Inv2_M2]],BF$2,0)/BF$1,"")</f>
        <v/>
      </c>
      <c r="BG47" s="165" t="str">
        <f>IFERROR(VLOOKUP($B47,RD[[#All],[Date]:[IS19_Inv2_M2]],BG$2,0)/BG$1,"")</f>
        <v/>
      </c>
      <c r="BH47" s="165" t="str">
        <f>IFERROR(VLOOKUP($B47,RD[[#All],[Date]:[IS19_Inv2_M2]],BH$2,0)/BH$1,"")</f>
        <v/>
      </c>
      <c r="BI47" s="165" t="str">
        <f>IFERROR(VLOOKUP($B47,RD[[#All],[Date]:[IS19_Inv2_M2]],BI$2,0)/BI$1,"")</f>
        <v/>
      </c>
      <c r="BJ47" s="165" t="str">
        <f>IFERROR(VLOOKUP($B47,RD[[#All],[Date]:[IS19_Inv2_M2]],BJ$2,0)/BJ$1,"")</f>
        <v/>
      </c>
      <c r="BK47" s="165" t="str">
        <f>IFERROR(VLOOKUP($B47,RD[[#All],[Date]:[IS19_Inv2_M2]],BK$2,0)/BK$1,"")</f>
        <v/>
      </c>
      <c r="BL47" s="165" t="str">
        <f>IFERROR(VLOOKUP($B47,RD[[#All],[Date]:[IS19_Inv2_M2]],BL$2,0)/BL$1,"")</f>
        <v/>
      </c>
      <c r="BM47" s="165" t="str">
        <f>IFERROR(VLOOKUP($B47,RD[[#All],[Date]:[IS19_Inv2_M2]],BM$2,0)/BM$1,"")</f>
        <v/>
      </c>
      <c r="BN47" s="165" t="str">
        <f>IFERROR(VLOOKUP($B47,RD[[#All],[Date]:[IS19_Inv2_M2]],BN$2,0)/BN$1,"")</f>
        <v/>
      </c>
      <c r="BO47" s="165" t="str">
        <f>IFERROR(VLOOKUP($B47,RD[[#All],[Date]:[IS19_Inv2_M2]],BO$2,0)/BO$1,"")</f>
        <v/>
      </c>
      <c r="BP47" s="165" t="str">
        <f>IFERROR(VLOOKUP($B47,RD[[#All],[Date]:[IS19_Inv2_M2]],BP$2,0)/BP$1,"")</f>
        <v/>
      </c>
      <c r="BQ47" s="165" t="str">
        <f>IFERROR(VLOOKUP($B47,RD[[#All],[Date]:[IS19_Inv2_M2]],BQ$2,0)/BQ$1,"")</f>
        <v/>
      </c>
      <c r="BR47" s="165" t="str">
        <f>IFERROR(VLOOKUP($B47,RD[[#All],[Date]:[IS19_Inv2_M2]],BR$2,0)/BR$1,"")</f>
        <v/>
      </c>
      <c r="BS47" s="165" t="str">
        <f>IFERROR(VLOOKUP($B47,RD[[#All],[Date]:[IS19_Inv2_M2]],BS$2,0)/BS$1,"")</f>
        <v/>
      </c>
      <c r="BT47" s="165" t="str">
        <f>IFERROR(VLOOKUP($B47,RD[[#All],[Date]:[IS19_Inv2_M2]],BT$2,0)/BT$1,"")</f>
        <v/>
      </c>
      <c r="BU47" s="165" t="str">
        <f>IFERROR(VLOOKUP($B47,RD[[#All],[Date]:[IS19_Inv2_M2]],BU$2,0)/BU$1,"")</f>
        <v/>
      </c>
      <c r="BV47" s="165" t="str">
        <f>IFERROR(VLOOKUP($B47,RD[[#All],[Date]:[IS19_Inv2_M2]],BV$2,0)/BV$1,"")</f>
        <v/>
      </c>
      <c r="BW47" s="165" t="str">
        <f>IFERROR(VLOOKUP($B47,RD[[#All],[Date]:[IS19_Inv2_M2]],BW$2,0)/BW$1,"")</f>
        <v/>
      </c>
      <c r="BX47" s="165" t="str">
        <f>IFERROR(VLOOKUP($B47,RD[[#All],[Date]:[IS19_Inv2_M2]],BX$2,0)/BX$1,"")</f>
        <v/>
      </c>
      <c r="BY47" s="165" t="str">
        <f>IFERROR(VLOOKUP($B47,RD[[#All],[Date]:[IS19_Inv2_M2]],BY$2,0)/BY$1,"")</f>
        <v/>
      </c>
      <c r="BZ47" s="165" t="str">
        <f>IFERROR(VLOOKUP($B47,RD[[#All],[Date]:[IS19_Inv2_M2]],BZ$2,0)/BZ$1,"")</f>
        <v/>
      </c>
      <c r="CA47" s="165" t="str">
        <f>IFERROR(VLOOKUP($B47,RD[[#All],[Date]:[IS19_Inv2_M2]],CA$2,0)/CA$1,"")</f>
        <v/>
      </c>
      <c r="CB47" s="165" t="str">
        <f>IFERROR(VLOOKUP($B47,RD[[#All],[Date]:[IS19_Inv2_M2]],CB$2,0)/CB$1,"")</f>
        <v/>
      </c>
      <c r="CC47" s="165" t="str">
        <f>IFERROR(VLOOKUP($B47,RD[[#All],[Date]:[IS19_Inv2_M2]],CC$2,0)/CC$1,"")</f>
        <v/>
      </c>
      <c r="CD47" s="165" t="str">
        <f>IFERROR(VLOOKUP($B47,RD[[#All],[Date]:[IS19_Inv2_M2]],CD$2,0)/CD$1,"")</f>
        <v/>
      </c>
      <c r="CE47" s="165" t="str">
        <f>IFERROR(VLOOKUP($B47,RD[[#All],[Date]:[IS19_Inv2_M2]],CE$2,0)/CE$1,"")</f>
        <v/>
      </c>
      <c r="CF47" s="165" t="str">
        <f>IFERROR(VLOOKUP($B47,RD[[#All],[Date]:[IS19_Inv2_M2]],CF$2,0)/CF$1,"")</f>
        <v/>
      </c>
      <c r="CG47" s="165" t="str">
        <f>IFERROR(VLOOKUP($B47,RD[[#All],[Date]:[IS19_Inv2_M2]],CG$2,0)/CG$1,"")</f>
        <v/>
      </c>
      <c r="CH47" s="165" t="str">
        <f>IFERROR(VLOOKUP($B47,RD[[#All],[Date]:[IS19_Inv2_M2]],CH$2,0)/CH$1,"")</f>
        <v/>
      </c>
      <c r="CI47" s="165" t="str">
        <f>IFERROR(VLOOKUP($B47,RD[[#All],[Date]:[IS19_Inv2_M2]],CI$2,0)/CI$1,"")</f>
        <v/>
      </c>
      <c r="CJ47" s="165" t="str">
        <f>IFERROR(VLOOKUP($B47,RD[[#All],[Date]:[IS19_Inv2_M2]],CJ$2,0)/CJ$1,"")</f>
        <v/>
      </c>
      <c r="CK47" s="165" t="str">
        <f>IFERROR(VLOOKUP($B47,RD[[#All],[Date]:[IS19_Inv2_M2]],CK$2,0)/CK$1,"")</f>
        <v/>
      </c>
      <c r="CL47" s="165" t="str">
        <f>IFERROR(VLOOKUP($B47,RD[[#All],[Date]:[IS19_Inv2_M2]],CL$2,0)/CL$1,"")</f>
        <v/>
      </c>
      <c r="CM47" s="165" t="str">
        <f>IFERROR(VLOOKUP($B47,RD[[#All],[Date]:[IS19_Inv2_M2]],CM$2,0)/CM$1,"")</f>
        <v/>
      </c>
      <c r="CN47" s="165" t="str">
        <f>IFERROR(VLOOKUP($B47,RD[[#All],[Date]:[IS19_Inv2_M2]],CN$2,0)/CN$1,"")</f>
        <v/>
      </c>
      <c r="CO47" s="165" t="str">
        <f>IFERROR(VLOOKUP($B47,RD[[#All],[Date]:[IS19_Inv2_M2]],CO$2,0)/CO$1,"")</f>
        <v/>
      </c>
      <c r="CP47" s="165" t="str">
        <f>IFERROR(VLOOKUP($B47,RD[[#All],[Date]:[IS19_Inv2_M2]],CP$2,0)/CP$1,"")</f>
        <v/>
      </c>
      <c r="CQ47" s="165" t="str">
        <f>IFERROR(VLOOKUP($B47,RD[[#All],[Date]:[IS19_Inv2_M2]],CQ$2,0)/CQ$1,"")</f>
        <v/>
      </c>
      <c r="CR47" s="165" t="str">
        <f>IFERROR(VLOOKUP($B47,RD[[#All],[Date]:[IS19_Inv2_M2]],CR$2,0)/CR$1,"")</f>
        <v/>
      </c>
      <c r="CS47" s="165" t="str">
        <f>IFERROR(VLOOKUP($B47,RD[[#All],[Date]:[IS19_Inv2_M2]],CS$2,0)/CS$1,"")</f>
        <v/>
      </c>
      <c r="CT47" s="165" t="str">
        <f>IFERROR(VLOOKUP($B47,RD[[#All],[Date]:[IS19_Inv2_M2]],CT$2,0)/CT$1,"")</f>
        <v/>
      </c>
      <c r="CU47" s="166" t="str">
        <f>IFERROR(AVERAGEIF(Inv_SY_B[[#This Row],[IS1_Inv1_M1]:[IS19_Inv2_M2]],"&gt;="&amp;0.1,Inv_SY_B[[#This Row],[IS1_Inv1_M1]:[IS19_Inv2_M2]]),"")</f>
        <v/>
      </c>
    </row>
    <row r="48" spans="2:99">
      <c r="B48" s="167">
        <f t="shared" si="66"/>
        <v>45740</v>
      </c>
      <c r="C48" s="165" t="str">
        <f>IFERROR(VLOOKUP($B48,RD[[#All],[Date]:[IS19_Inv2_M2]],C$2,0)/C$1,"")</f>
        <v/>
      </c>
      <c r="D48" s="165" t="str">
        <f>IFERROR(VLOOKUP($B48,RD[[#All],[Date]:[IS19_Inv2_M2]],D$2,0)/D$1,"")</f>
        <v/>
      </c>
      <c r="E48" s="165" t="str">
        <f>IFERROR(VLOOKUP($B48,RD[[#All],[Date]:[IS19_Inv2_M2]],E$2,0)/E$1,"")</f>
        <v/>
      </c>
      <c r="F48" s="165" t="str">
        <f>IFERROR(VLOOKUP($B48,RD[[#All],[Date]:[IS19_Inv2_M2]],F$2,0)/F$1,"")</f>
        <v/>
      </c>
      <c r="G48" s="165" t="str">
        <f>IFERROR(VLOOKUP($B48,RD[[#All],[Date]:[IS19_Inv2_M2]],G$2,0)/G$1,"")</f>
        <v/>
      </c>
      <c r="H48" s="165" t="str">
        <f>IFERROR(VLOOKUP($B48,RD[[#All],[Date]:[IS19_Inv2_M2]],H$2,0)/H$1,"")</f>
        <v/>
      </c>
      <c r="I48" s="165" t="str">
        <f>IFERROR(VLOOKUP($B48,RD[[#All],[Date]:[IS19_Inv2_M2]],I$2,0)/I$1,"")</f>
        <v/>
      </c>
      <c r="J48" s="165" t="str">
        <f>IFERROR(VLOOKUP($B48,RD[[#All],[Date]:[IS19_Inv2_M2]],J$2,0)/J$1,"")</f>
        <v/>
      </c>
      <c r="K48" s="165" t="str">
        <f>IFERROR(VLOOKUP($B48,RD[[#All],[Date]:[IS19_Inv2_M2]],K$2,0)/K$1,"")</f>
        <v/>
      </c>
      <c r="L48" s="165" t="str">
        <f>IFERROR(VLOOKUP($B48,RD[[#All],[Date]:[IS19_Inv2_M2]],L$2,0)/L$1,"")</f>
        <v/>
      </c>
      <c r="M48" s="165" t="str">
        <f>IFERROR(VLOOKUP($B48,RD[[#All],[Date]:[IS19_Inv2_M2]],M$2,0)/M$1,"")</f>
        <v/>
      </c>
      <c r="N48" s="165" t="str">
        <f>IFERROR(VLOOKUP($B48,RD[[#All],[Date]:[IS19_Inv2_M2]],N$2,0)/N$1,"")</f>
        <v/>
      </c>
      <c r="O48" s="165" t="str">
        <f>IFERROR(VLOOKUP($B48,RD[[#All],[Date]:[IS19_Inv2_M2]],O$2,0)/O$1,"")</f>
        <v/>
      </c>
      <c r="P48" s="165" t="str">
        <f>IFERROR(VLOOKUP($B48,RD[[#All],[Date]:[IS19_Inv2_M2]],P$2,0)/P$1,"")</f>
        <v/>
      </c>
      <c r="Q48" s="165" t="str">
        <f>IFERROR(VLOOKUP($B48,RD[[#All],[Date]:[IS19_Inv2_M2]],Q$2,0)/Q$1,"")</f>
        <v/>
      </c>
      <c r="R48" s="165" t="str">
        <f>IFERROR(VLOOKUP($B48,RD[[#All],[Date]:[IS19_Inv2_M2]],R$2,0)/R$1,"")</f>
        <v/>
      </c>
      <c r="S48" s="165" t="str">
        <f>IFERROR(VLOOKUP($B48,RD[[#All],[Date]:[IS19_Inv2_M2]],S$2,0)/S$1,"")</f>
        <v/>
      </c>
      <c r="T48" s="165" t="str">
        <f>IFERROR(VLOOKUP($B48,RD[[#All],[Date]:[IS19_Inv2_M2]],T$2,0)/T$1,"")</f>
        <v/>
      </c>
      <c r="U48" s="165" t="str">
        <f>IFERROR(VLOOKUP($B48,RD[[#All],[Date]:[IS19_Inv2_M2]],U$2,0)/U$1,"")</f>
        <v/>
      </c>
      <c r="V48" s="165" t="str">
        <f>IFERROR(VLOOKUP($B48,RD[[#All],[Date]:[IS19_Inv2_M2]],V$2,0)/V$1,"")</f>
        <v/>
      </c>
      <c r="W48" s="165" t="str">
        <f>IFERROR(VLOOKUP($B48,RD[[#All],[Date]:[IS19_Inv2_M2]],W$2,0)/W$1,"")</f>
        <v/>
      </c>
      <c r="X48" s="165" t="str">
        <f>IFERROR(VLOOKUP($B48,RD[[#All],[Date]:[IS19_Inv2_M2]],X$2,0)/X$1,"")</f>
        <v/>
      </c>
      <c r="Y48" s="165" t="str">
        <f>IFERROR(VLOOKUP($B48,RD[[#All],[Date]:[IS19_Inv2_M2]],Y$2,0)/Y$1,"")</f>
        <v/>
      </c>
      <c r="Z48" s="165" t="str">
        <f>IFERROR(VLOOKUP($B48,RD[[#All],[Date]:[IS19_Inv2_M2]],Z$2,0)/Z$1,"")</f>
        <v/>
      </c>
      <c r="AA48" s="165" t="str">
        <f>IFERROR(VLOOKUP($B48,RD[[#All],[Date]:[IS19_Inv2_M2]],AA$2,0)/AA$1,"")</f>
        <v/>
      </c>
      <c r="AB48" s="165" t="str">
        <f>IFERROR(VLOOKUP($B48,RD[[#All],[Date]:[IS19_Inv2_M2]],AB$2,0)/AB$1,"")</f>
        <v/>
      </c>
      <c r="AC48" s="165" t="str">
        <f>IFERROR(VLOOKUP($B48,RD[[#All],[Date]:[IS19_Inv2_M2]],AC$2,0)/AC$1,"")</f>
        <v/>
      </c>
      <c r="AD48" s="165" t="str">
        <f>IFERROR(VLOOKUP($B48,RD[[#All],[Date]:[IS19_Inv2_M2]],AD$2,0)/AD$1,"")</f>
        <v/>
      </c>
      <c r="AE48" s="165" t="str">
        <f>IFERROR(VLOOKUP($B48,RD[[#All],[Date]:[IS19_Inv2_M2]],AE$2,0)/AE$1,"")</f>
        <v/>
      </c>
      <c r="AF48" s="165" t="str">
        <f>IFERROR(VLOOKUP($B48,RD[[#All],[Date]:[IS19_Inv2_M2]],AF$2,0)/AF$1,"")</f>
        <v/>
      </c>
      <c r="AG48" s="165" t="str">
        <f>IFERROR(VLOOKUP($B48,RD[[#All],[Date]:[IS19_Inv2_M2]],AG$2,0)/AG$1,"")</f>
        <v/>
      </c>
      <c r="AH48" s="165" t="str">
        <f>IFERROR(VLOOKUP($B48,RD[[#All],[Date]:[IS19_Inv2_M2]],AH$2,0)/AH$1,"")</f>
        <v/>
      </c>
      <c r="AI48" s="165" t="str">
        <f>IFERROR(VLOOKUP($B48,RD[[#All],[Date]:[IS19_Inv2_M2]],AI$2,0)/AI$1,"")</f>
        <v/>
      </c>
      <c r="AJ48" s="165" t="str">
        <f>IFERROR(VLOOKUP($B48,RD[[#All],[Date]:[IS19_Inv2_M2]],AJ$2,0)/AJ$1,"")</f>
        <v/>
      </c>
      <c r="AK48" s="165" t="str">
        <f>IFERROR(VLOOKUP($B48,RD[[#All],[Date]:[IS19_Inv2_M2]],AK$2,0)/AK$1,"")</f>
        <v/>
      </c>
      <c r="AL48" s="165" t="str">
        <f>IFERROR(VLOOKUP($B48,RD[[#All],[Date]:[IS19_Inv2_M2]],AL$2,0)/AL$1,"")</f>
        <v/>
      </c>
      <c r="AM48" s="165" t="str">
        <f>IFERROR(VLOOKUP($B48,RD[[#All],[Date]:[IS19_Inv2_M2]],AM$2,0)/AM$1,"")</f>
        <v/>
      </c>
      <c r="AN48" s="165" t="str">
        <f>IFERROR(VLOOKUP($B48,RD[[#All],[Date]:[IS19_Inv2_M2]],AN$2,0)/AN$1,"")</f>
        <v/>
      </c>
      <c r="AO48" s="165" t="str">
        <f>IFERROR(VLOOKUP($B48,RD[[#All],[Date]:[IS19_Inv2_M2]],AO$2,0)/AO$1,"")</f>
        <v/>
      </c>
      <c r="AP48" s="165" t="str">
        <f>IFERROR(VLOOKUP($B48,RD[[#All],[Date]:[IS19_Inv2_M2]],AP$2,0)/AP$1,"")</f>
        <v/>
      </c>
      <c r="AQ48" s="165" t="str">
        <f>IFERROR(VLOOKUP($B48,RD[[#All],[Date]:[IS19_Inv2_M2]],AQ$2,0)/AQ$1,"")</f>
        <v/>
      </c>
      <c r="AR48" s="165" t="str">
        <f>IFERROR(VLOOKUP($B48,RD[[#All],[Date]:[IS19_Inv2_M2]],AR$2,0)/AR$1,"")</f>
        <v/>
      </c>
      <c r="AS48" s="165" t="str">
        <f>IFERROR(VLOOKUP($B48,RD[[#All],[Date]:[IS19_Inv2_M2]],AS$2,0)/AS$1,"")</f>
        <v/>
      </c>
      <c r="AT48" s="165" t="str">
        <f>IFERROR(VLOOKUP($B48,RD[[#All],[Date]:[IS19_Inv2_M2]],AT$2,0)/AT$1,"")</f>
        <v/>
      </c>
      <c r="AU48" s="165" t="str">
        <f>IFERROR(VLOOKUP($B48,RD[[#All],[Date]:[IS19_Inv2_M2]],AU$2,0)/AU$1,"")</f>
        <v/>
      </c>
      <c r="AV48" s="165" t="str">
        <f>IFERROR(VLOOKUP($B48,RD[[#All],[Date]:[IS19_Inv2_M2]],AV$2,0)/AV$1,"")</f>
        <v/>
      </c>
      <c r="AW48" s="165" t="str">
        <f>IFERROR(VLOOKUP($B48,RD[[#All],[Date]:[IS19_Inv2_M2]],AW$2,0)/AW$1,"")</f>
        <v/>
      </c>
      <c r="AX48" s="165" t="str">
        <f>IFERROR(VLOOKUP($B48,RD[[#All],[Date]:[IS19_Inv2_M2]],AX$2,0)/AX$1,"")</f>
        <v/>
      </c>
      <c r="AY48" s="165" t="str">
        <f>IFERROR(VLOOKUP($B48,RD[[#All],[Date]:[IS19_Inv2_M2]],AY$2,0)/AY$1,"")</f>
        <v/>
      </c>
      <c r="AZ48" s="165" t="str">
        <f>IFERROR(VLOOKUP($B48,RD[[#All],[Date]:[IS19_Inv2_M2]],AZ$2,0)/AZ$1,"")</f>
        <v/>
      </c>
      <c r="BA48" s="165" t="str">
        <f>IFERROR(VLOOKUP($B48,RD[[#All],[Date]:[IS19_Inv2_M2]],BA$2,0)/BA$1,"")</f>
        <v/>
      </c>
      <c r="BB48" s="165" t="str">
        <f>IFERROR(VLOOKUP($B48,RD[[#All],[Date]:[IS19_Inv2_M2]],BB$2,0)/BB$1,"")</f>
        <v/>
      </c>
      <c r="BC48" s="165" t="str">
        <f>IFERROR(VLOOKUP($B48,RD[[#All],[Date]:[IS19_Inv2_M2]],BC$2,0)/BC$1,"")</f>
        <v/>
      </c>
      <c r="BD48" s="165" t="str">
        <f>IFERROR(VLOOKUP($B48,RD[[#All],[Date]:[IS19_Inv2_M2]],BD$2,0)/BD$1,"")</f>
        <v/>
      </c>
      <c r="BE48" s="165" t="str">
        <f>IFERROR(VLOOKUP($B48,RD[[#All],[Date]:[IS19_Inv2_M2]],BE$2,0)/BE$1,"")</f>
        <v/>
      </c>
      <c r="BF48" s="165" t="str">
        <f>IFERROR(VLOOKUP($B48,RD[[#All],[Date]:[IS19_Inv2_M2]],BF$2,0)/BF$1,"")</f>
        <v/>
      </c>
      <c r="BG48" s="165" t="str">
        <f>IFERROR(VLOOKUP($B48,RD[[#All],[Date]:[IS19_Inv2_M2]],BG$2,0)/BG$1,"")</f>
        <v/>
      </c>
      <c r="BH48" s="165" t="str">
        <f>IFERROR(VLOOKUP($B48,RD[[#All],[Date]:[IS19_Inv2_M2]],BH$2,0)/BH$1,"")</f>
        <v/>
      </c>
      <c r="BI48" s="165" t="str">
        <f>IFERROR(VLOOKUP($B48,RD[[#All],[Date]:[IS19_Inv2_M2]],BI$2,0)/BI$1,"")</f>
        <v/>
      </c>
      <c r="BJ48" s="165" t="str">
        <f>IFERROR(VLOOKUP($B48,RD[[#All],[Date]:[IS19_Inv2_M2]],BJ$2,0)/BJ$1,"")</f>
        <v/>
      </c>
      <c r="BK48" s="165" t="str">
        <f>IFERROR(VLOOKUP($B48,RD[[#All],[Date]:[IS19_Inv2_M2]],BK$2,0)/BK$1,"")</f>
        <v/>
      </c>
      <c r="BL48" s="165" t="str">
        <f>IFERROR(VLOOKUP($B48,RD[[#All],[Date]:[IS19_Inv2_M2]],BL$2,0)/BL$1,"")</f>
        <v/>
      </c>
      <c r="BM48" s="165" t="str">
        <f>IFERROR(VLOOKUP($B48,RD[[#All],[Date]:[IS19_Inv2_M2]],BM$2,0)/BM$1,"")</f>
        <v/>
      </c>
      <c r="BN48" s="165" t="str">
        <f>IFERROR(VLOOKUP($B48,RD[[#All],[Date]:[IS19_Inv2_M2]],BN$2,0)/BN$1,"")</f>
        <v/>
      </c>
      <c r="BO48" s="165" t="str">
        <f>IFERROR(VLOOKUP($B48,RD[[#All],[Date]:[IS19_Inv2_M2]],BO$2,0)/BO$1,"")</f>
        <v/>
      </c>
      <c r="BP48" s="165" t="str">
        <f>IFERROR(VLOOKUP($B48,RD[[#All],[Date]:[IS19_Inv2_M2]],BP$2,0)/BP$1,"")</f>
        <v/>
      </c>
      <c r="BQ48" s="165" t="str">
        <f>IFERROR(VLOOKUP($B48,RD[[#All],[Date]:[IS19_Inv2_M2]],BQ$2,0)/BQ$1,"")</f>
        <v/>
      </c>
      <c r="BR48" s="165" t="str">
        <f>IFERROR(VLOOKUP($B48,RD[[#All],[Date]:[IS19_Inv2_M2]],BR$2,0)/BR$1,"")</f>
        <v/>
      </c>
      <c r="BS48" s="165" t="str">
        <f>IFERROR(VLOOKUP($B48,RD[[#All],[Date]:[IS19_Inv2_M2]],BS$2,0)/BS$1,"")</f>
        <v/>
      </c>
      <c r="BT48" s="165" t="str">
        <f>IFERROR(VLOOKUP($B48,RD[[#All],[Date]:[IS19_Inv2_M2]],BT$2,0)/BT$1,"")</f>
        <v/>
      </c>
      <c r="BU48" s="165" t="str">
        <f>IFERROR(VLOOKUP($B48,RD[[#All],[Date]:[IS19_Inv2_M2]],BU$2,0)/BU$1,"")</f>
        <v/>
      </c>
      <c r="BV48" s="165" t="str">
        <f>IFERROR(VLOOKUP($B48,RD[[#All],[Date]:[IS19_Inv2_M2]],BV$2,0)/BV$1,"")</f>
        <v/>
      </c>
      <c r="BW48" s="165" t="str">
        <f>IFERROR(VLOOKUP($B48,RD[[#All],[Date]:[IS19_Inv2_M2]],BW$2,0)/BW$1,"")</f>
        <v/>
      </c>
      <c r="BX48" s="165" t="str">
        <f>IFERROR(VLOOKUP($B48,RD[[#All],[Date]:[IS19_Inv2_M2]],BX$2,0)/BX$1,"")</f>
        <v/>
      </c>
      <c r="BY48" s="165" t="str">
        <f>IFERROR(VLOOKUP($B48,RD[[#All],[Date]:[IS19_Inv2_M2]],BY$2,0)/BY$1,"")</f>
        <v/>
      </c>
      <c r="BZ48" s="165" t="str">
        <f>IFERROR(VLOOKUP($B48,RD[[#All],[Date]:[IS19_Inv2_M2]],BZ$2,0)/BZ$1,"")</f>
        <v/>
      </c>
      <c r="CA48" s="165" t="str">
        <f>IFERROR(VLOOKUP($B48,RD[[#All],[Date]:[IS19_Inv2_M2]],CA$2,0)/CA$1,"")</f>
        <v/>
      </c>
      <c r="CB48" s="165" t="str">
        <f>IFERROR(VLOOKUP($B48,RD[[#All],[Date]:[IS19_Inv2_M2]],CB$2,0)/CB$1,"")</f>
        <v/>
      </c>
      <c r="CC48" s="165" t="str">
        <f>IFERROR(VLOOKUP($B48,RD[[#All],[Date]:[IS19_Inv2_M2]],CC$2,0)/CC$1,"")</f>
        <v/>
      </c>
      <c r="CD48" s="165" t="str">
        <f>IFERROR(VLOOKUP($B48,RD[[#All],[Date]:[IS19_Inv2_M2]],CD$2,0)/CD$1,"")</f>
        <v/>
      </c>
      <c r="CE48" s="165" t="str">
        <f>IFERROR(VLOOKUP($B48,RD[[#All],[Date]:[IS19_Inv2_M2]],CE$2,0)/CE$1,"")</f>
        <v/>
      </c>
      <c r="CF48" s="165" t="str">
        <f>IFERROR(VLOOKUP($B48,RD[[#All],[Date]:[IS19_Inv2_M2]],CF$2,0)/CF$1,"")</f>
        <v/>
      </c>
      <c r="CG48" s="165" t="str">
        <f>IFERROR(VLOOKUP($B48,RD[[#All],[Date]:[IS19_Inv2_M2]],CG$2,0)/CG$1,"")</f>
        <v/>
      </c>
      <c r="CH48" s="165" t="str">
        <f>IFERROR(VLOOKUP($B48,RD[[#All],[Date]:[IS19_Inv2_M2]],CH$2,0)/CH$1,"")</f>
        <v/>
      </c>
      <c r="CI48" s="165" t="str">
        <f>IFERROR(VLOOKUP($B48,RD[[#All],[Date]:[IS19_Inv2_M2]],CI$2,0)/CI$1,"")</f>
        <v/>
      </c>
      <c r="CJ48" s="165" t="str">
        <f>IFERROR(VLOOKUP($B48,RD[[#All],[Date]:[IS19_Inv2_M2]],CJ$2,0)/CJ$1,"")</f>
        <v/>
      </c>
      <c r="CK48" s="165" t="str">
        <f>IFERROR(VLOOKUP($B48,RD[[#All],[Date]:[IS19_Inv2_M2]],CK$2,0)/CK$1,"")</f>
        <v/>
      </c>
      <c r="CL48" s="165" t="str">
        <f>IFERROR(VLOOKUP($B48,RD[[#All],[Date]:[IS19_Inv2_M2]],CL$2,0)/CL$1,"")</f>
        <v/>
      </c>
      <c r="CM48" s="165" t="str">
        <f>IFERROR(VLOOKUP($B48,RD[[#All],[Date]:[IS19_Inv2_M2]],CM$2,0)/CM$1,"")</f>
        <v/>
      </c>
      <c r="CN48" s="165" t="str">
        <f>IFERROR(VLOOKUP($B48,RD[[#All],[Date]:[IS19_Inv2_M2]],CN$2,0)/CN$1,"")</f>
        <v/>
      </c>
      <c r="CO48" s="165" t="str">
        <f>IFERROR(VLOOKUP($B48,RD[[#All],[Date]:[IS19_Inv2_M2]],CO$2,0)/CO$1,"")</f>
        <v/>
      </c>
      <c r="CP48" s="165" t="str">
        <f>IFERROR(VLOOKUP($B48,RD[[#All],[Date]:[IS19_Inv2_M2]],CP$2,0)/CP$1,"")</f>
        <v/>
      </c>
      <c r="CQ48" s="165" t="str">
        <f>IFERROR(VLOOKUP($B48,RD[[#All],[Date]:[IS19_Inv2_M2]],CQ$2,0)/CQ$1,"")</f>
        <v/>
      </c>
      <c r="CR48" s="165" t="str">
        <f>IFERROR(VLOOKUP($B48,RD[[#All],[Date]:[IS19_Inv2_M2]],CR$2,0)/CR$1,"")</f>
        <v/>
      </c>
      <c r="CS48" s="165" t="str">
        <f>IFERROR(VLOOKUP($B48,RD[[#All],[Date]:[IS19_Inv2_M2]],CS$2,0)/CS$1,"")</f>
        <v/>
      </c>
      <c r="CT48" s="165" t="str">
        <f>IFERROR(VLOOKUP($B48,RD[[#All],[Date]:[IS19_Inv2_M2]],CT$2,0)/CT$1,"")</f>
        <v/>
      </c>
      <c r="CU48" s="166" t="str">
        <f>IFERROR(AVERAGEIF(Inv_SY_B[[#This Row],[IS1_Inv1_M1]:[IS19_Inv2_M2]],"&gt;="&amp;0.1,Inv_SY_B[[#This Row],[IS1_Inv1_M1]:[IS19_Inv2_M2]]),"")</f>
        <v/>
      </c>
    </row>
    <row r="49" spans="2:99">
      <c r="B49" s="167">
        <f t="shared" si="66"/>
        <v>45741</v>
      </c>
      <c r="C49" s="165" t="str">
        <f>IFERROR(VLOOKUP($B49,RD[[#All],[Date]:[IS19_Inv2_M2]],C$2,0)/C$1,"")</f>
        <v/>
      </c>
      <c r="D49" s="165" t="str">
        <f>IFERROR(VLOOKUP($B49,RD[[#All],[Date]:[IS19_Inv2_M2]],D$2,0)/D$1,"")</f>
        <v/>
      </c>
      <c r="E49" s="165" t="str">
        <f>IFERROR(VLOOKUP($B49,RD[[#All],[Date]:[IS19_Inv2_M2]],E$2,0)/E$1,"")</f>
        <v/>
      </c>
      <c r="F49" s="165" t="str">
        <f>IFERROR(VLOOKUP($B49,RD[[#All],[Date]:[IS19_Inv2_M2]],F$2,0)/F$1,"")</f>
        <v/>
      </c>
      <c r="G49" s="165" t="str">
        <f>IFERROR(VLOOKUP($B49,RD[[#All],[Date]:[IS19_Inv2_M2]],G$2,0)/G$1,"")</f>
        <v/>
      </c>
      <c r="H49" s="165" t="str">
        <f>IFERROR(VLOOKUP($B49,RD[[#All],[Date]:[IS19_Inv2_M2]],H$2,0)/H$1,"")</f>
        <v/>
      </c>
      <c r="I49" s="165" t="str">
        <f>IFERROR(VLOOKUP($B49,RD[[#All],[Date]:[IS19_Inv2_M2]],I$2,0)/I$1,"")</f>
        <v/>
      </c>
      <c r="J49" s="165" t="str">
        <f>IFERROR(VLOOKUP($B49,RD[[#All],[Date]:[IS19_Inv2_M2]],J$2,0)/J$1,"")</f>
        <v/>
      </c>
      <c r="K49" s="165" t="str">
        <f>IFERROR(VLOOKUP($B49,RD[[#All],[Date]:[IS19_Inv2_M2]],K$2,0)/K$1,"")</f>
        <v/>
      </c>
      <c r="L49" s="165" t="str">
        <f>IFERROR(VLOOKUP($B49,RD[[#All],[Date]:[IS19_Inv2_M2]],L$2,0)/L$1,"")</f>
        <v/>
      </c>
      <c r="M49" s="165" t="str">
        <f>IFERROR(VLOOKUP($B49,RD[[#All],[Date]:[IS19_Inv2_M2]],M$2,0)/M$1,"")</f>
        <v/>
      </c>
      <c r="N49" s="165" t="str">
        <f>IFERROR(VLOOKUP($B49,RD[[#All],[Date]:[IS19_Inv2_M2]],N$2,0)/N$1,"")</f>
        <v/>
      </c>
      <c r="O49" s="165" t="str">
        <f>IFERROR(VLOOKUP($B49,RD[[#All],[Date]:[IS19_Inv2_M2]],O$2,0)/O$1,"")</f>
        <v/>
      </c>
      <c r="P49" s="165" t="str">
        <f>IFERROR(VLOOKUP($B49,RD[[#All],[Date]:[IS19_Inv2_M2]],P$2,0)/P$1,"")</f>
        <v/>
      </c>
      <c r="Q49" s="165" t="str">
        <f>IFERROR(VLOOKUP($B49,RD[[#All],[Date]:[IS19_Inv2_M2]],Q$2,0)/Q$1,"")</f>
        <v/>
      </c>
      <c r="R49" s="165" t="str">
        <f>IFERROR(VLOOKUP($B49,RD[[#All],[Date]:[IS19_Inv2_M2]],R$2,0)/R$1,"")</f>
        <v/>
      </c>
      <c r="S49" s="165" t="str">
        <f>IFERROR(VLOOKUP($B49,RD[[#All],[Date]:[IS19_Inv2_M2]],S$2,0)/S$1,"")</f>
        <v/>
      </c>
      <c r="T49" s="165" t="str">
        <f>IFERROR(VLOOKUP($B49,RD[[#All],[Date]:[IS19_Inv2_M2]],T$2,0)/T$1,"")</f>
        <v/>
      </c>
      <c r="U49" s="165" t="str">
        <f>IFERROR(VLOOKUP($B49,RD[[#All],[Date]:[IS19_Inv2_M2]],U$2,0)/U$1,"")</f>
        <v/>
      </c>
      <c r="V49" s="165" t="str">
        <f>IFERROR(VLOOKUP($B49,RD[[#All],[Date]:[IS19_Inv2_M2]],V$2,0)/V$1,"")</f>
        <v/>
      </c>
      <c r="W49" s="165" t="str">
        <f>IFERROR(VLOOKUP($B49,RD[[#All],[Date]:[IS19_Inv2_M2]],W$2,0)/W$1,"")</f>
        <v/>
      </c>
      <c r="X49" s="165" t="str">
        <f>IFERROR(VLOOKUP($B49,RD[[#All],[Date]:[IS19_Inv2_M2]],X$2,0)/X$1,"")</f>
        <v/>
      </c>
      <c r="Y49" s="165" t="str">
        <f>IFERROR(VLOOKUP($B49,RD[[#All],[Date]:[IS19_Inv2_M2]],Y$2,0)/Y$1,"")</f>
        <v/>
      </c>
      <c r="Z49" s="165" t="str">
        <f>IFERROR(VLOOKUP($B49,RD[[#All],[Date]:[IS19_Inv2_M2]],Z$2,0)/Z$1,"")</f>
        <v/>
      </c>
      <c r="AA49" s="165" t="str">
        <f>IFERROR(VLOOKUP($B49,RD[[#All],[Date]:[IS19_Inv2_M2]],AA$2,0)/AA$1,"")</f>
        <v/>
      </c>
      <c r="AB49" s="165" t="str">
        <f>IFERROR(VLOOKUP($B49,RD[[#All],[Date]:[IS19_Inv2_M2]],AB$2,0)/AB$1,"")</f>
        <v/>
      </c>
      <c r="AC49" s="165" t="str">
        <f>IFERROR(VLOOKUP($B49,RD[[#All],[Date]:[IS19_Inv2_M2]],AC$2,0)/AC$1,"")</f>
        <v/>
      </c>
      <c r="AD49" s="165" t="str">
        <f>IFERROR(VLOOKUP($B49,RD[[#All],[Date]:[IS19_Inv2_M2]],AD$2,0)/AD$1,"")</f>
        <v/>
      </c>
      <c r="AE49" s="165" t="str">
        <f>IFERROR(VLOOKUP($B49,RD[[#All],[Date]:[IS19_Inv2_M2]],AE$2,0)/AE$1,"")</f>
        <v/>
      </c>
      <c r="AF49" s="165" t="str">
        <f>IFERROR(VLOOKUP($B49,RD[[#All],[Date]:[IS19_Inv2_M2]],AF$2,0)/AF$1,"")</f>
        <v/>
      </c>
      <c r="AG49" s="165" t="str">
        <f>IFERROR(VLOOKUP($B49,RD[[#All],[Date]:[IS19_Inv2_M2]],AG$2,0)/AG$1,"")</f>
        <v/>
      </c>
      <c r="AH49" s="165" t="str">
        <f>IFERROR(VLOOKUP($B49,RD[[#All],[Date]:[IS19_Inv2_M2]],AH$2,0)/AH$1,"")</f>
        <v/>
      </c>
      <c r="AI49" s="165" t="str">
        <f>IFERROR(VLOOKUP($B49,RD[[#All],[Date]:[IS19_Inv2_M2]],AI$2,0)/AI$1,"")</f>
        <v/>
      </c>
      <c r="AJ49" s="165" t="str">
        <f>IFERROR(VLOOKUP($B49,RD[[#All],[Date]:[IS19_Inv2_M2]],AJ$2,0)/AJ$1,"")</f>
        <v/>
      </c>
      <c r="AK49" s="165" t="str">
        <f>IFERROR(VLOOKUP($B49,RD[[#All],[Date]:[IS19_Inv2_M2]],AK$2,0)/AK$1,"")</f>
        <v/>
      </c>
      <c r="AL49" s="165" t="str">
        <f>IFERROR(VLOOKUP($B49,RD[[#All],[Date]:[IS19_Inv2_M2]],AL$2,0)/AL$1,"")</f>
        <v/>
      </c>
      <c r="AM49" s="165" t="str">
        <f>IFERROR(VLOOKUP($B49,RD[[#All],[Date]:[IS19_Inv2_M2]],AM$2,0)/AM$1,"")</f>
        <v/>
      </c>
      <c r="AN49" s="165" t="str">
        <f>IFERROR(VLOOKUP($B49,RD[[#All],[Date]:[IS19_Inv2_M2]],AN$2,0)/AN$1,"")</f>
        <v/>
      </c>
      <c r="AO49" s="165" t="str">
        <f>IFERROR(VLOOKUP($B49,RD[[#All],[Date]:[IS19_Inv2_M2]],AO$2,0)/AO$1,"")</f>
        <v/>
      </c>
      <c r="AP49" s="165" t="str">
        <f>IFERROR(VLOOKUP($B49,RD[[#All],[Date]:[IS19_Inv2_M2]],AP$2,0)/AP$1,"")</f>
        <v/>
      </c>
      <c r="AQ49" s="165" t="str">
        <f>IFERROR(VLOOKUP($B49,RD[[#All],[Date]:[IS19_Inv2_M2]],AQ$2,0)/AQ$1,"")</f>
        <v/>
      </c>
      <c r="AR49" s="165" t="str">
        <f>IFERROR(VLOOKUP($B49,RD[[#All],[Date]:[IS19_Inv2_M2]],AR$2,0)/AR$1,"")</f>
        <v/>
      </c>
      <c r="AS49" s="165" t="str">
        <f>IFERROR(VLOOKUP($B49,RD[[#All],[Date]:[IS19_Inv2_M2]],AS$2,0)/AS$1,"")</f>
        <v/>
      </c>
      <c r="AT49" s="165" t="str">
        <f>IFERROR(VLOOKUP($B49,RD[[#All],[Date]:[IS19_Inv2_M2]],AT$2,0)/AT$1,"")</f>
        <v/>
      </c>
      <c r="AU49" s="165" t="str">
        <f>IFERROR(VLOOKUP($B49,RD[[#All],[Date]:[IS19_Inv2_M2]],AU$2,0)/AU$1,"")</f>
        <v/>
      </c>
      <c r="AV49" s="165" t="str">
        <f>IFERROR(VLOOKUP($B49,RD[[#All],[Date]:[IS19_Inv2_M2]],AV$2,0)/AV$1,"")</f>
        <v/>
      </c>
      <c r="AW49" s="165" t="str">
        <f>IFERROR(VLOOKUP($B49,RD[[#All],[Date]:[IS19_Inv2_M2]],AW$2,0)/AW$1,"")</f>
        <v/>
      </c>
      <c r="AX49" s="165" t="str">
        <f>IFERROR(VLOOKUP($B49,RD[[#All],[Date]:[IS19_Inv2_M2]],AX$2,0)/AX$1,"")</f>
        <v/>
      </c>
      <c r="AY49" s="165" t="str">
        <f>IFERROR(VLOOKUP($B49,RD[[#All],[Date]:[IS19_Inv2_M2]],AY$2,0)/AY$1,"")</f>
        <v/>
      </c>
      <c r="AZ49" s="165" t="str">
        <f>IFERROR(VLOOKUP($B49,RD[[#All],[Date]:[IS19_Inv2_M2]],AZ$2,0)/AZ$1,"")</f>
        <v/>
      </c>
      <c r="BA49" s="165" t="str">
        <f>IFERROR(VLOOKUP($B49,RD[[#All],[Date]:[IS19_Inv2_M2]],BA$2,0)/BA$1,"")</f>
        <v/>
      </c>
      <c r="BB49" s="165" t="str">
        <f>IFERROR(VLOOKUP($B49,RD[[#All],[Date]:[IS19_Inv2_M2]],BB$2,0)/BB$1,"")</f>
        <v/>
      </c>
      <c r="BC49" s="165" t="str">
        <f>IFERROR(VLOOKUP($B49,RD[[#All],[Date]:[IS19_Inv2_M2]],BC$2,0)/BC$1,"")</f>
        <v/>
      </c>
      <c r="BD49" s="165" t="str">
        <f>IFERROR(VLOOKUP($B49,RD[[#All],[Date]:[IS19_Inv2_M2]],BD$2,0)/BD$1,"")</f>
        <v/>
      </c>
      <c r="BE49" s="165" t="str">
        <f>IFERROR(VLOOKUP($B49,RD[[#All],[Date]:[IS19_Inv2_M2]],BE$2,0)/BE$1,"")</f>
        <v/>
      </c>
      <c r="BF49" s="165" t="str">
        <f>IFERROR(VLOOKUP($B49,RD[[#All],[Date]:[IS19_Inv2_M2]],BF$2,0)/BF$1,"")</f>
        <v/>
      </c>
      <c r="BG49" s="165" t="str">
        <f>IFERROR(VLOOKUP($B49,RD[[#All],[Date]:[IS19_Inv2_M2]],BG$2,0)/BG$1,"")</f>
        <v/>
      </c>
      <c r="BH49" s="165" t="str">
        <f>IFERROR(VLOOKUP($B49,RD[[#All],[Date]:[IS19_Inv2_M2]],BH$2,0)/BH$1,"")</f>
        <v/>
      </c>
      <c r="BI49" s="165" t="str">
        <f>IFERROR(VLOOKUP($B49,RD[[#All],[Date]:[IS19_Inv2_M2]],BI$2,0)/BI$1,"")</f>
        <v/>
      </c>
      <c r="BJ49" s="165" t="str">
        <f>IFERROR(VLOOKUP($B49,RD[[#All],[Date]:[IS19_Inv2_M2]],BJ$2,0)/BJ$1,"")</f>
        <v/>
      </c>
      <c r="BK49" s="165" t="str">
        <f>IFERROR(VLOOKUP($B49,RD[[#All],[Date]:[IS19_Inv2_M2]],BK$2,0)/BK$1,"")</f>
        <v/>
      </c>
      <c r="BL49" s="165" t="str">
        <f>IFERROR(VLOOKUP($B49,RD[[#All],[Date]:[IS19_Inv2_M2]],BL$2,0)/BL$1,"")</f>
        <v/>
      </c>
      <c r="BM49" s="165" t="str">
        <f>IFERROR(VLOOKUP($B49,RD[[#All],[Date]:[IS19_Inv2_M2]],BM$2,0)/BM$1,"")</f>
        <v/>
      </c>
      <c r="BN49" s="165" t="str">
        <f>IFERROR(VLOOKUP($B49,RD[[#All],[Date]:[IS19_Inv2_M2]],BN$2,0)/BN$1,"")</f>
        <v/>
      </c>
      <c r="BO49" s="165" t="str">
        <f>IFERROR(VLOOKUP($B49,RD[[#All],[Date]:[IS19_Inv2_M2]],BO$2,0)/BO$1,"")</f>
        <v/>
      </c>
      <c r="BP49" s="165" t="str">
        <f>IFERROR(VLOOKUP($B49,RD[[#All],[Date]:[IS19_Inv2_M2]],BP$2,0)/BP$1,"")</f>
        <v/>
      </c>
      <c r="BQ49" s="165" t="str">
        <f>IFERROR(VLOOKUP($B49,RD[[#All],[Date]:[IS19_Inv2_M2]],BQ$2,0)/BQ$1,"")</f>
        <v/>
      </c>
      <c r="BR49" s="165" t="str">
        <f>IFERROR(VLOOKUP($B49,RD[[#All],[Date]:[IS19_Inv2_M2]],BR$2,0)/BR$1,"")</f>
        <v/>
      </c>
      <c r="BS49" s="165" t="str">
        <f>IFERROR(VLOOKUP($B49,RD[[#All],[Date]:[IS19_Inv2_M2]],BS$2,0)/BS$1,"")</f>
        <v/>
      </c>
      <c r="BT49" s="165" t="str">
        <f>IFERROR(VLOOKUP($B49,RD[[#All],[Date]:[IS19_Inv2_M2]],BT$2,0)/BT$1,"")</f>
        <v/>
      </c>
      <c r="BU49" s="165" t="str">
        <f>IFERROR(VLOOKUP($B49,RD[[#All],[Date]:[IS19_Inv2_M2]],BU$2,0)/BU$1,"")</f>
        <v/>
      </c>
      <c r="BV49" s="165" t="str">
        <f>IFERROR(VLOOKUP($B49,RD[[#All],[Date]:[IS19_Inv2_M2]],BV$2,0)/BV$1,"")</f>
        <v/>
      </c>
      <c r="BW49" s="165" t="str">
        <f>IFERROR(VLOOKUP($B49,RD[[#All],[Date]:[IS19_Inv2_M2]],BW$2,0)/BW$1,"")</f>
        <v/>
      </c>
      <c r="BX49" s="165" t="str">
        <f>IFERROR(VLOOKUP($B49,RD[[#All],[Date]:[IS19_Inv2_M2]],BX$2,0)/BX$1,"")</f>
        <v/>
      </c>
      <c r="BY49" s="165" t="str">
        <f>IFERROR(VLOOKUP($B49,RD[[#All],[Date]:[IS19_Inv2_M2]],BY$2,0)/BY$1,"")</f>
        <v/>
      </c>
      <c r="BZ49" s="165" t="str">
        <f>IFERROR(VLOOKUP($B49,RD[[#All],[Date]:[IS19_Inv2_M2]],BZ$2,0)/BZ$1,"")</f>
        <v/>
      </c>
      <c r="CA49" s="165" t="str">
        <f>IFERROR(VLOOKUP($B49,RD[[#All],[Date]:[IS19_Inv2_M2]],CA$2,0)/CA$1,"")</f>
        <v/>
      </c>
      <c r="CB49" s="165" t="str">
        <f>IFERROR(VLOOKUP($B49,RD[[#All],[Date]:[IS19_Inv2_M2]],CB$2,0)/CB$1,"")</f>
        <v/>
      </c>
      <c r="CC49" s="165" t="str">
        <f>IFERROR(VLOOKUP($B49,RD[[#All],[Date]:[IS19_Inv2_M2]],CC$2,0)/CC$1,"")</f>
        <v/>
      </c>
      <c r="CD49" s="165" t="str">
        <f>IFERROR(VLOOKUP($B49,RD[[#All],[Date]:[IS19_Inv2_M2]],CD$2,0)/CD$1,"")</f>
        <v/>
      </c>
      <c r="CE49" s="165" t="str">
        <f>IFERROR(VLOOKUP($B49,RD[[#All],[Date]:[IS19_Inv2_M2]],CE$2,0)/CE$1,"")</f>
        <v/>
      </c>
      <c r="CF49" s="165" t="str">
        <f>IFERROR(VLOOKUP($B49,RD[[#All],[Date]:[IS19_Inv2_M2]],CF$2,0)/CF$1,"")</f>
        <v/>
      </c>
      <c r="CG49" s="165" t="str">
        <f>IFERROR(VLOOKUP($B49,RD[[#All],[Date]:[IS19_Inv2_M2]],CG$2,0)/CG$1,"")</f>
        <v/>
      </c>
      <c r="CH49" s="165" t="str">
        <f>IFERROR(VLOOKUP($B49,RD[[#All],[Date]:[IS19_Inv2_M2]],CH$2,0)/CH$1,"")</f>
        <v/>
      </c>
      <c r="CI49" s="165" t="str">
        <f>IFERROR(VLOOKUP($B49,RD[[#All],[Date]:[IS19_Inv2_M2]],CI$2,0)/CI$1,"")</f>
        <v/>
      </c>
      <c r="CJ49" s="165" t="str">
        <f>IFERROR(VLOOKUP($B49,RD[[#All],[Date]:[IS19_Inv2_M2]],CJ$2,0)/CJ$1,"")</f>
        <v/>
      </c>
      <c r="CK49" s="165" t="str">
        <f>IFERROR(VLOOKUP($B49,RD[[#All],[Date]:[IS19_Inv2_M2]],CK$2,0)/CK$1,"")</f>
        <v/>
      </c>
      <c r="CL49" s="165" t="str">
        <f>IFERROR(VLOOKUP($B49,RD[[#All],[Date]:[IS19_Inv2_M2]],CL$2,0)/CL$1,"")</f>
        <v/>
      </c>
      <c r="CM49" s="165" t="str">
        <f>IFERROR(VLOOKUP($B49,RD[[#All],[Date]:[IS19_Inv2_M2]],CM$2,0)/CM$1,"")</f>
        <v/>
      </c>
      <c r="CN49" s="165" t="str">
        <f>IFERROR(VLOOKUP($B49,RD[[#All],[Date]:[IS19_Inv2_M2]],CN$2,0)/CN$1,"")</f>
        <v/>
      </c>
      <c r="CO49" s="165" t="str">
        <f>IFERROR(VLOOKUP($B49,RD[[#All],[Date]:[IS19_Inv2_M2]],CO$2,0)/CO$1,"")</f>
        <v/>
      </c>
      <c r="CP49" s="165" t="str">
        <f>IFERROR(VLOOKUP($B49,RD[[#All],[Date]:[IS19_Inv2_M2]],CP$2,0)/CP$1,"")</f>
        <v/>
      </c>
      <c r="CQ49" s="165" t="str">
        <f>IFERROR(VLOOKUP($B49,RD[[#All],[Date]:[IS19_Inv2_M2]],CQ$2,0)/CQ$1,"")</f>
        <v/>
      </c>
      <c r="CR49" s="165" t="str">
        <f>IFERROR(VLOOKUP($B49,RD[[#All],[Date]:[IS19_Inv2_M2]],CR$2,0)/CR$1,"")</f>
        <v/>
      </c>
      <c r="CS49" s="165" t="str">
        <f>IFERROR(VLOOKUP($B49,RD[[#All],[Date]:[IS19_Inv2_M2]],CS$2,0)/CS$1,"")</f>
        <v/>
      </c>
      <c r="CT49" s="165" t="str">
        <f>IFERROR(VLOOKUP($B49,RD[[#All],[Date]:[IS19_Inv2_M2]],CT$2,0)/CT$1,"")</f>
        <v/>
      </c>
      <c r="CU49" s="166" t="str">
        <f>IFERROR(AVERAGEIF(Inv_SY_B[[#This Row],[IS1_Inv1_M1]:[IS19_Inv2_M2]],"&gt;="&amp;0.1,Inv_SY_B[[#This Row],[IS1_Inv1_M1]:[IS19_Inv2_M2]]),"")</f>
        <v/>
      </c>
    </row>
    <row r="50" spans="2:99">
      <c r="B50" s="167">
        <f t="shared" si="66"/>
        <v>45742</v>
      </c>
      <c r="C50" s="165" t="str">
        <f>IFERROR(VLOOKUP($B50,RD[[#All],[Date]:[IS19_Inv2_M2]],C$2,0)/C$1,"")</f>
        <v/>
      </c>
      <c r="D50" s="165" t="str">
        <f>IFERROR(VLOOKUP($B50,RD[[#All],[Date]:[IS19_Inv2_M2]],D$2,0)/D$1,"")</f>
        <v/>
      </c>
      <c r="E50" s="165" t="str">
        <f>IFERROR(VLOOKUP($B50,RD[[#All],[Date]:[IS19_Inv2_M2]],E$2,0)/E$1,"")</f>
        <v/>
      </c>
      <c r="F50" s="165" t="str">
        <f>IFERROR(VLOOKUP($B50,RD[[#All],[Date]:[IS19_Inv2_M2]],F$2,0)/F$1,"")</f>
        <v/>
      </c>
      <c r="G50" s="165" t="str">
        <f>IFERROR(VLOOKUP($B50,RD[[#All],[Date]:[IS19_Inv2_M2]],G$2,0)/G$1,"")</f>
        <v/>
      </c>
      <c r="H50" s="165" t="str">
        <f>IFERROR(VLOOKUP($B50,RD[[#All],[Date]:[IS19_Inv2_M2]],H$2,0)/H$1,"")</f>
        <v/>
      </c>
      <c r="I50" s="165" t="str">
        <f>IFERROR(VLOOKUP($B50,RD[[#All],[Date]:[IS19_Inv2_M2]],I$2,0)/I$1,"")</f>
        <v/>
      </c>
      <c r="J50" s="165" t="str">
        <f>IFERROR(VLOOKUP($B50,RD[[#All],[Date]:[IS19_Inv2_M2]],J$2,0)/J$1,"")</f>
        <v/>
      </c>
      <c r="K50" s="165" t="str">
        <f>IFERROR(VLOOKUP($B50,RD[[#All],[Date]:[IS19_Inv2_M2]],K$2,0)/K$1,"")</f>
        <v/>
      </c>
      <c r="L50" s="165" t="str">
        <f>IFERROR(VLOOKUP($B50,RD[[#All],[Date]:[IS19_Inv2_M2]],L$2,0)/L$1,"")</f>
        <v/>
      </c>
      <c r="M50" s="165" t="str">
        <f>IFERROR(VLOOKUP($B50,RD[[#All],[Date]:[IS19_Inv2_M2]],M$2,0)/M$1,"")</f>
        <v/>
      </c>
      <c r="N50" s="165" t="str">
        <f>IFERROR(VLOOKUP($B50,RD[[#All],[Date]:[IS19_Inv2_M2]],N$2,0)/N$1,"")</f>
        <v/>
      </c>
      <c r="O50" s="165" t="str">
        <f>IFERROR(VLOOKUP($B50,RD[[#All],[Date]:[IS19_Inv2_M2]],O$2,0)/O$1,"")</f>
        <v/>
      </c>
      <c r="P50" s="165" t="str">
        <f>IFERROR(VLOOKUP($B50,RD[[#All],[Date]:[IS19_Inv2_M2]],P$2,0)/P$1,"")</f>
        <v/>
      </c>
      <c r="Q50" s="165" t="str">
        <f>IFERROR(VLOOKUP($B50,RD[[#All],[Date]:[IS19_Inv2_M2]],Q$2,0)/Q$1,"")</f>
        <v/>
      </c>
      <c r="R50" s="165" t="str">
        <f>IFERROR(VLOOKUP($B50,RD[[#All],[Date]:[IS19_Inv2_M2]],R$2,0)/R$1,"")</f>
        <v/>
      </c>
      <c r="S50" s="165" t="str">
        <f>IFERROR(VLOOKUP($B50,RD[[#All],[Date]:[IS19_Inv2_M2]],S$2,0)/S$1,"")</f>
        <v/>
      </c>
      <c r="T50" s="165" t="str">
        <f>IFERROR(VLOOKUP($B50,RD[[#All],[Date]:[IS19_Inv2_M2]],T$2,0)/T$1,"")</f>
        <v/>
      </c>
      <c r="U50" s="165" t="str">
        <f>IFERROR(VLOOKUP($B50,RD[[#All],[Date]:[IS19_Inv2_M2]],U$2,0)/U$1,"")</f>
        <v/>
      </c>
      <c r="V50" s="165" t="str">
        <f>IFERROR(VLOOKUP($B50,RD[[#All],[Date]:[IS19_Inv2_M2]],V$2,0)/V$1,"")</f>
        <v/>
      </c>
      <c r="W50" s="165" t="str">
        <f>IFERROR(VLOOKUP($B50,RD[[#All],[Date]:[IS19_Inv2_M2]],W$2,0)/W$1,"")</f>
        <v/>
      </c>
      <c r="X50" s="165" t="str">
        <f>IFERROR(VLOOKUP($B50,RD[[#All],[Date]:[IS19_Inv2_M2]],X$2,0)/X$1,"")</f>
        <v/>
      </c>
      <c r="Y50" s="165" t="str">
        <f>IFERROR(VLOOKUP($B50,RD[[#All],[Date]:[IS19_Inv2_M2]],Y$2,0)/Y$1,"")</f>
        <v/>
      </c>
      <c r="Z50" s="165" t="str">
        <f>IFERROR(VLOOKUP($B50,RD[[#All],[Date]:[IS19_Inv2_M2]],Z$2,0)/Z$1,"")</f>
        <v/>
      </c>
      <c r="AA50" s="165" t="str">
        <f>IFERROR(VLOOKUP($B50,RD[[#All],[Date]:[IS19_Inv2_M2]],AA$2,0)/AA$1,"")</f>
        <v/>
      </c>
      <c r="AB50" s="165" t="str">
        <f>IFERROR(VLOOKUP($B50,RD[[#All],[Date]:[IS19_Inv2_M2]],AB$2,0)/AB$1,"")</f>
        <v/>
      </c>
      <c r="AC50" s="165" t="str">
        <f>IFERROR(VLOOKUP($B50,RD[[#All],[Date]:[IS19_Inv2_M2]],AC$2,0)/AC$1,"")</f>
        <v/>
      </c>
      <c r="AD50" s="165" t="str">
        <f>IFERROR(VLOOKUP($B50,RD[[#All],[Date]:[IS19_Inv2_M2]],AD$2,0)/AD$1,"")</f>
        <v/>
      </c>
      <c r="AE50" s="165" t="str">
        <f>IFERROR(VLOOKUP($B50,RD[[#All],[Date]:[IS19_Inv2_M2]],AE$2,0)/AE$1,"")</f>
        <v/>
      </c>
      <c r="AF50" s="165" t="str">
        <f>IFERROR(VLOOKUP($B50,RD[[#All],[Date]:[IS19_Inv2_M2]],AF$2,0)/AF$1,"")</f>
        <v/>
      </c>
      <c r="AG50" s="165" t="str">
        <f>IFERROR(VLOOKUP($B50,RD[[#All],[Date]:[IS19_Inv2_M2]],AG$2,0)/AG$1,"")</f>
        <v/>
      </c>
      <c r="AH50" s="165" t="str">
        <f>IFERROR(VLOOKUP($B50,RD[[#All],[Date]:[IS19_Inv2_M2]],AH$2,0)/AH$1,"")</f>
        <v/>
      </c>
      <c r="AI50" s="165" t="str">
        <f>IFERROR(VLOOKUP($B50,RD[[#All],[Date]:[IS19_Inv2_M2]],AI$2,0)/AI$1,"")</f>
        <v/>
      </c>
      <c r="AJ50" s="165" t="str">
        <f>IFERROR(VLOOKUP($B50,RD[[#All],[Date]:[IS19_Inv2_M2]],AJ$2,0)/AJ$1,"")</f>
        <v/>
      </c>
      <c r="AK50" s="165" t="str">
        <f>IFERROR(VLOOKUP($B50,RD[[#All],[Date]:[IS19_Inv2_M2]],AK$2,0)/AK$1,"")</f>
        <v/>
      </c>
      <c r="AL50" s="165" t="str">
        <f>IFERROR(VLOOKUP($B50,RD[[#All],[Date]:[IS19_Inv2_M2]],AL$2,0)/AL$1,"")</f>
        <v/>
      </c>
      <c r="AM50" s="165" t="str">
        <f>IFERROR(VLOOKUP($B50,RD[[#All],[Date]:[IS19_Inv2_M2]],AM$2,0)/AM$1,"")</f>
        <v/>
      </c>
      <c r="AN50" s="165" t="str">
        <f>IFERROR(VLOOKUP($B50,RD[[#All],[Date]:[IS19_Inv2_M2]],AN$2,0)/AN$1,"")</f>
        <v/>
      </c>
      <c r="AO50" s="165" t="str">
        <f>IFERROR(VLOOKUP($B50,RD[[#All],[Date]:[IS19_Inv2_M2]],AO$2,0)/AO$1,"")</f>
        <v/>
      </c>
      <c r="AP50" s="165" t="str">
        <f>IFERROR(VLOOKUP($B50,RD[[#All],[Date]:[IS19_Inv2_M2]],AP$2,0)/AP$1,"")</f>
        <v/>
      </c>
      <c r="AQ50" s="165" t="str">
        <f>IFERROR(VLOOKUP($B50,RD[[#All],[Date]:[IS19_Inv2_M2]],AQ$2,0)/AQ$1,"")</f>
        <v/>
      </c>
      <c r="AR50" s="165" t="str">
        <f>IFERROR(VLOOKUP($B50,RD[[#All],[Date]:[IS19_Inv2_M2]],AR$2,0)/AR$1,"")</f>
        <v/>
      </c>
      <c r="AS50" s="165" t="str">
        <f>IFERROR(VLOOKUP($B50,RD[[#All],[Date]:[IS19_Inv2_M2]],AS$2,0)/AS$1,"")</f>
        <v/>
      </c>
      <c r="AT50" s="165" t="str">
        <f>IFERROR(VLOOKUP($B50,RD[[#All],[Date]:[IS19_Inv2_M2]],AT$2,0)/AT$1,"")</f>
        <v/>
      </c>
      <c r="AU50" s="165" t="str">
        <f>IFERROR(VLOOKUP($B50,RD[[#All],[Date]:[IS19_Inv2_M2]],AU$2,0)/AU$1,"")</f>
        <v/>
      </c>
      <c r="AV50" s="165" t="str">
        <f>IFERROR(VLOOKUP($B50,RD[[#All],[Date]:[IS19_Inv2_M2]],AV$2,0)/AV$1,"")</f>
        <v/>
      </c>
      <c r="AW50" s="165" t="str">
        <f>IFERROR(VLOOKUP($B50,RD[[#All],[Date]:[IS19_Inv2_M2]],AW$2,0)/AW$1,"")</f>
        <v/>
      </c>
      <c r="AX50" s="165" t="str">
        <f>IFERROR(VLOOKUP($B50,RD[[#All],[Date]:[IS19_Inv2_M2]],AX$2,0)/AX$1,"")</f>
        <v/>
      </c>
      <c r="AY50" s="165" t="str">
        <f>IFERROR(VLOOKUP($B50,RD[[#All],[Date]:[IS19_Inv2_M2]],AY$2,0)/AY$1,"")</f>
        <v/>
      </c>
      <c r="AZ50" s="165" t="str">
        <f>IFERROR(VLOOKUP($B50,RD[[#All],[Date]:[IS19_Inv2_M2]],AZ$2,0)/AZ$1,"")</f>
        <v/>
      </c>
      <c r="BA50" s="165" t="str">
        <f>IFERROR(VLOOKUP($B50,RD[[#All],[Date]:[IS19_Inv2_M2]],BA$2,0)/BA$1,"")</f>
        <v/>
      </c>
      <c r="BB50" s="165" t="str">
        <f>IFERROR(VLOOKUP($B50,RD[[#All],[Date]:[IS19_Inv2_M2]],BB$2,0)/BB$1,"")</f>
        <v/>
      </c>
      <c r="BC50" s="165" t="str">
        <f>IFERROR(VLOOKUP($B50,RD[[#All],[Date]:[IS19_Inv2_M2]],BC$2,0)/BC$1,"")</f>
        <v/>
      </c>
      <c r="BD50" s="165" t="str">
        <f>IFERROR(VLOOKUP($B50,RD[[#All],[Date]:[IS19_Inv2_M2]],BD$2,0)/BD$1,"")</f>
        <v/>
      </c>
      <c r="BE50" s="165" t="str">
        <f>IFERROR(VLOOKUP($B50,RD[[#All],[Date]:[IS19_Inv2_M2]],BE$2,0)/BE$1,"")</f>
        <v/>
      </c>
      <c r="BF50" s="165" t="str">
        <f>IFERROR(VLOOKUP($B50,RD[[#All],[Date]:[IS19_Inv2_M2]],BF$2,0)/BF$1,"")</f>
        <v/>
      </c>
      <c r="BG50" s="165" t="str">
        <f>IFERROR(VLOOKUP($B50,RD[[#All],[Date]:[IS19_Inv2_M2]],BG$2,0)/BG$1,"")</f>
        <v/>
      </c>
      <c r="BH50" s="165" t="str">
        <f>IFERROR(VLOOKUP($B50,RD[[#All],[Date]:[IS19_Inv2_M2]],BH$2,0)/BH$1,"")</f>
        <v/>
      </c>
      <c r="BI50" s="165" t="str">
        <f>IFERROR(VLOOKUP($B50,RD[[#All],[Date]:[IS19_Inv2_M2]],BI$2,0)/BI$1,"")</f>
        <v/>
      </c>
      <c r="BJ50" s="165" t="str">
        <f>IFERROR(VLOOKUP($B50,RD[[#All],[Date]:[IS19_Inv2_M2]],BJ$2,0)/BJ$1,"")</f>
        <v/>
      </c>
      <c r="BK50" s="165" t="str">
        <f>IFERROR(VLOOKUP($B50,RD[[#All],[Date]:[IS19_Inv2_M2]],BK$2,0)/BK$1,"")</f>
        <v/>
      </c>
      <c r="BL50" s="165" t="str">
        <f>IFERROR(VLOOKUP($B50,RD[[#All],[Date]:[IS19_Inv2_M2]],BL$2,0)/BL$1,"")</f>
        <v/>
      </c>
      <c r="BM50" s="165" t="str">
        <f>IFERROR(VLOOKUP($B50,RD[[#All],[Date]:[IS19_Inv2_M2]],BM$2,0)/BM$1,"")</f>
        <v/>
      </c>
      <c r="BN50" s="165" t="str">
        <f>IFERROR(VLOOKUP($B50,RD[[#All],[Date]:[IS19_Inv2_M2]],BN$2,0)/BN$1,"")</f>
        <v/>
      </c>
      <c r="BO50" s="165" t="str">
        <f>IFERROR(VLOOKUP($B50,RD[[#All],[Date]:[IS19_Inv2_M2]],BO$2,0)/BO$1,"")</f>
        <v/>
      </c>
      <c r="BP50" s="165" t="str">
        <f>IFERROR(VLOOKUP($B50,RD[[#All],[Date]:[IS19_Inv2_M2]],BP$2,0)/BP$1,"")</f>
        <v/>
      </c>
      <c r="BQ50" s="165" t="str">
        <f>IFERROR(VLOOKUP($B50,RD[[#All],[Date]:[IS19_Inv2_M2]],BQ$2,0)/BQ$1,"")</f>
        <v/>
      </c>
      <c r="BR50" s="165" t="str">
        <f>IFERROR(VLOOKUP($B50,RD[[#All],[Date]:[IS19_Inv2_M2]],BR$2,0)/BR$1,"")</f>
        <v/>
      </c>
      <c r="BS50" s="165" t="str">
        <f>IFERROR(VLOOKUP($B50,RD[[#All],[Date]:[IS19_Inv2_M2]],BS$2,0)/BS$1,"")</f>
        <v/>
      </c>
      <c r="BT50" s="165" t="str">
        <f>IFERROR(VLOOKUP($B50,RD[[#All],[Date]:[IS19_Inv2_M2]],BT$2,0)/BT$1,"")</f>
        <v/>
      </c>
      <c r="BU50" s="165" t="str">
        <f>IFERROR(VLOOKUP($B50,RD[[#All],[Date]:[IS19_Inv2_M2]],BU$2,0)/BU$1,"")</f>
        <v/>
      </c>
      <c r="BV50" s="165" t="str">
        <f>IFERROR(VLOOKUP($B50,RD[[#All],[Date]:[IS19_Inv2_M2]],BV$2,0)/BV$1,"")</f>
        <v/>
      </c>
      <c r="BW50" s="165" t="str">
        <f>IFERROR(VLOOKUP($B50,RD[[#All],[Date]:[IS19_Inv2_M2]],BW$2,0)/BW$1,"")</f>
        <v/>
      </c>
      <c r="BX50" s="165" t="str">
        <f>IFERROR(VLOOKUP($B50,RD[[#All],[Date]:[IS19_Inv2_M2]],BX$2,0)/BX$1,"")</f>
        <v/>
      </c>
      <c r="BY50" s="165" t="str">
        <f>IFERROR(VLOOKUP($B50,RD[[#All],[Date]:[IS19_Inv2_M2]],BY$2,0)/BY$1,"")</f>
        <v/>
      </c>
      <c r="BZ50" s="165" t="str">
        <f>IFERROR(VLOOKUP($B50,RD[[#All],[Date]:[IS19_Inv2_M2]],BZ$2,0)/BZ$1,"")</f>
        <v/>
      </c>
      <c r="CA50" s="165" t="str">
        <f>IFERROR(VLOOKUP($B50,RD[[#All],[Date]:[IS19_Inv2_M2]],CA$2,0)/CA$1,"")</f>
        <v/>
      </c>
      <c r="CB50" s="165" t="str">
        <f>IFERROR(VLOOKUP($B50,RD[[#All],[Date]:[IS19_Inv2_M2]],CB$2,0)/CB$1,"")</f>
        <v/>
      </c>
      <c r="CC50" s="165" t="str">
        <f>IFERROR(VLOOKUP($B50,RD[[#All],[Date]:[IS19_Inv2_M2]],CC$2,0)/CC$1,"")</f>
        <v/>
      </c>
      <c r="CD50" s="165" t="str">
        <f>IFERROR(VLOOKUP($B50,RD[[#All],[Date]:[IS19_Inv2_M2]],CD$2,0)/CD$1,"")</f>
        <v/>
      </c>
      <c r="CE50" s="165" t="str">
        <f>IFERROR(VLOOKUP($B50,RD[[#All],[Date]:[IS19_Inv2_M2]],CE$2,0)/CE$1,"")</f>
        <v/>
      </c>
      <c r="CF50" s="165" t="str">
        <f>IFERROR(VLOOKUP($B50,RD[[#All],[Date]:[IS19_Inv2_M2]],CF$2,0)/CF$1,"")</f>
        <v/>
      </c>
      <c r="CG50" s="165" t="str">
        <f>IFERROR(VLOOKUP($B50,RD[[#All],[Date]:[IS19_Inv2_M2]],CG$2,0)/CG$1,"")</f>
        <v/>
      </c>
      <c r="CH50" s="165" t="str">
        <f>IFERROR(VLOOKUP($B50,RD[[#All],[Date]:[IS19_Inv2_M2]],CH$2,0)/CH$1,"")</f>
        <v/>
      </c>
      <c r="CI50" s="165" t="str">
        <f>IFERROR(VLOOKUP($B50,RD[[#All],[Date]:[IS19_Inv2_M2]],CI$2,0)/CI$1,"")</f>
        <v/>
      </c>
      <c r="CJ50" s="165" t="str">
        <f>IFERROR(VLOOKUP($B50,RD[[#All],[Date]:[IS19_Inv2_M2]],CJ$2,0)/CJ$1,"")</f>
        <v/>
      </c>
      <c r="CK50" s="165" t="str">
        <f>IFERROR(VLOOKUP($B50,RD[[#All],[Date]:[IS19_Inv2_M2]],CK$2,0)/CK$1,"")</f>
        <v/>
      </c>
      <c r="CL50" s="165" t="str">
        <f>IFERROR(VLOOKUP($B50,RD[[#All],[Date]:[IS19_Inv2_M2]],CL$2,0)/CL$1,"")</f>
        <v/>
      </c>
      <c r="CM50" s="165" t="str">
        <f>IFERROR(VLOOKUP($B50,RD[[#All],[Date]:[IS19_Inv2_M2]],CM$2,0)/CM$1,"")</f>
        <v/>
      </c>
      <c r="CN50" s="165" t="str">
        <f>IFERROR(VLOOKUP($B50,RD[[#All],[Date]:[IS19_Inv2_M2]],CN$2,0)/CN$1,"")</f>
        <v/>
      </c>
      <c r="CO50" s="165" t="str">
        <f>IFERROR(VLOOKUP($B50,RD[[#All],[Date]:[IS19_Inv2_M2]],CO$2,0)/CO$1,"")</f>
        <v/>
      </c>
      <c r="CP50" s="165" t="str">
        <f>IFERROR(VLOOKUP($B50,RD[[#All],[Date]:[IS19_Inv2_M2]],CP$2,0)/CP$1,"")</f>
        <v/>
      </c>
      <c r="CQ50" s="165" t="str">
        <f>IFERROR(VLOOKUP($B50,RD[[#All],[Date]:[IS19_Inv2_M2]],CQ$2,0)/CQ$1,"")</f>
        <v/>
      </c>
      <c r="CR50" s="165" t="str">
        <f>IFERROR(VLOOKUP($B50,RD[[#All],[Date]:[IS19_Inv2_M2]],CR$2,0)/CR$1,"")</f>
        <v/>
      </c>
      <c r="CS50" s="165" t="str">
        <f>IFERROR(VLOOKUP($B50,RD[[#All],[Date]:[IS19_Inv2_M2]],CS$2,0)/CS$1,"")</f>
        <v/>
      </c>
      <c r="CT50" s="165" t="str">
        <f>IFERROR(VLOOKUP($B50,RD[[#All],[Date]:[IS19_Inv2_M2]],CT$2,0)/CT$1,"")</f>
        <v/>
      </c>
      <c r="CU50" s="166" t="str">
        <f>IFERROR(AVERAGEIF(Inv_SY_B[[#This Row],[IS1_Inv1_M1]:[IS19_Inv2_M2]],"&gt;="&amp;0.1,Inv_SY_B[[#This Row],[IS1_Inv1_M1]:[IS19_Inv2_M2]]),"")</f>
        <v/>
      </c>
    </row>
    <row r="51" spans="2:99">
      <c r="B51" s="167">
        <f t="shared" si="66"/>
        <v>45743</v>
      </c>
      <c r="C51" s="165" t="str">
        <f>IFERROR(VLOOKUP($B51,RD[[#All],[Date]:[IS19_Inv2_M2]],C$2,0)/C$1,"")</f>
        <v/>
      </c>
      <c r="D51" s="165" t="str">
        <f>IFERROR(VLOOKUP($B51,RD[[#All],[Date]:[IS19_Inv2_M2]],D$2,0)/D$1,"")</f>
        <v/>
      </c>
      <c r="E51" s="165" t="str">
        <f>IFERROR(VLOOKUP($B51,RD[[#All],[Date]:[IS19_Inv2_M2]],E$2,0)/E$1,"")</f>
        <v/>
      </c>
      <c r="F51" s="165" t="str">
        <f>IFERROR(VLOOKUP($B51,RD[[#All],[Date]:[IS19_Inv2_M2]],F$2,0)/F$1,"")</f>
        <v/>
      </c>
      <c r="G51" s="165" t="str">
        <f>IFERROR(VLOOKUP($B51,RD[[#All],[Date]:[IS19_Inv2_M2]],G$2,0)/G$1,"")</f>
        <v/>
      </c>
      <c r="H51" s="165" t="str">
        <f>IFERROR(VLOOKUP($B51,RD[[#All],[Date]:[IS19_Inv2_M2]],H$2,0)/H$1,"")</f>
        <v/>
      </c>
      <c r="I51" s="165" t="str">
        <f>IFERROR(VLOOKUP($B51,RD[[#All],[Date]:[IS19_Inv2_M2]],I$2,0)/I$1,"")</f>
        <v/>
      </c>
      <c r="J51" s="165" t="str">
        <f>IFERROR(VLOOKUP($B51,RD[[#All],[Date]:[IS19_Inv2_M2]],J$2,0)/J$1,"")</f>
        <v/>
      </c>
      <c r="K51" s="165" t="str">
        <f>IFERROR(VLOOKUP($B51,RD[[#All],[Date]:[IS19_Inv2_M2]],K$2,0)/K$1,"")</f>
        <v/>
      </c>
      <c r="L51" s="165" t="str">
        <f>IFERROR(VLOOKUP($B51,RD[[#All],[Date]:[IS19_Inv2_M2]],L$2,0)/L$1,"")</f>
        <v/>
      </c>
      <c r="M51" s="165" t="str">
        <f>IFERROR(VLOOKUP($B51,RD[[#All],[Date]:[IS19_Inv2_M2]],M$2,0)/M$1,"")</f>
        <v/>
      </c>
      <c r="N51" s="165" t="str">
        <f>IFERROR(VLOOKUP($B51,RD[[#All],[Date]:[IS19_Inv2_M2]],N$2,0)/N$1,"")</f>
        <v/>
      </c>
      <c r="O51" s="165" t="str">
        <f>IFERROR(VLOOKUP($B51,RD[[#All],[Date]:[IS19_Inv2_M2]],O$2,0)/O$1,"")</f>
        <v/>
      </c>
      <c r="P51" s="165" t="str">
        <f>IFERROR(VLOOKUP($B51,RD[[#All],[Date]:[IS19_Inv2_M2]],P$2,0)/P$1,"")</f>
        <v/>
      </c>
      <c r="Q51" s="165" t="str">
        <f>IFERROR(VLOOKUP($B51,RD[[#All],[Date]:[IS19_Inv2_M2]],Q$2,0)/Q$1,"")</f>
        <v/>
      </c>
      <c r="R51" s="165" t="str">
        <f>IFERROR(VLOOKUP($B51,RD[[#All],[Date]:[IS19_Inv2_M2]],R$2,0)/R$1,"")</f>
        <v/>
      </c>
      <c r="S51" s="165" t="str">
        <f>IFERROR(VLOOKUP($B51,RD[[#All],[Date]:[IS19_Inv2_M2]],S$2,0)/S$1,"")</f>
        <v/>
      </c>
      <c r="T51" s="165" t="str">
        <f>IFERROR(VLOOKUP($B51,RD[[#All],[Date]:[IS19_Inv2_M2]],T$2,0)/T$1,"")</f>
        <v/>
      </c>
      <c r="U51" s="165" t="str">
        <f>IFERROR(VLOOKUP($B51,RD[[#All],[Date]:[IS19_Inv2_M2]],U$2,0)/U$1,"")</f>
        <v/>
      </c>
      <c r="V51" s="165" t="str">
        <f>IFERROR(VLOOKUP($B51,RD[[#All],[Date]:[IS19_Inv2_M2]],V$2,0)/V$1,"")</f>
        <v/>
      </c>
      <c r="W51" s="165" t="str">
        <f>IFERROR(VLOOKUP($B51,RD[[#All],[Date]:[IS19_Inv2_M2]],W$2,0)/W$1,"")</f>
        <v/>
      </c>
      <c r="X51" s="165" t="str">
        <f>IFERROR(VLOOKUP($B51,RD[[#All],[Date]:[IS19_Inv2_M2]],X$2,0)/X$1,"")</f>
        <v/>
      </c>
      <c r="Y51" s="165" t="str">
        <f>IFERROR(VLOOKUP($B51,RD[[#All],[Date]:[IS19_Inv2_M2]],Y$2,0)/Y$1,"")</f>
        <v/>
      </c>
      <c r="Z51" s="165" t="str">
        <f>IFERROR(VLOOKUP($B51,RD[[#All],[Date]:[IS19_Inv2_M2]],Z$2,0)/Z$1,"")</f>
        <v/>
      </c>
      <c r="AA51" s="165" t="str">
        <f>IFERROR(VLOOKUP($B51,RD[[#All],[Date]:[IS19_Inv2_M2]],AA$2,0)/AA$1,"")</f>
        <v/>
      </c>
      <c r="AB51" s="165" t="str">
        <f>IFERROR(VLOOKUP($B51,RD[[#All],[Date]:[IS19_Inv2_M2]],AB$2,0)/AB$1,"")</f>
        <v/>
      </c>
      <c r="AC51" s="165" t="str">
        <f>IFERROR(VLOOKUP($B51,RD[[#All],[Date]:[IS19_Inv2_M2]],AC$2,0)/AC$1,"")</f>
        <v/>
      </c>
      <c r="AD51" s="165" t="str">
        <f>IFERROR(VLOOKUP($B51,RD[[#All],[Date]:[IS19_Inv2_M2]],AD$2,0)/AD$1,"")</f>
        <v/>
      </c>
      <c r="AE51" s="165" t="str">
        <f>IFERROR(VLOOKUP($B51,RD[[#All],[Date]:[IS19_Inv2_M2]],AE$2,0)/AE$1,"")</f>
        <v/>
      </c>
      <c r="AF51" s="165" t="str">
        <f>IFERROR(VLOOKUP($B51,RD[[#All],[Date]:[IS19_Inv2_M2]],AF$2,0)/AF$1,"")</f>
        <v/>
      </c>
      <c r="AG51" s="165" t="str">
        <f>IFERROR(VLOOKUP($B51,RD[[#All],[Date]:[IS19_Inv2_M2]],AG$2,0)/AG$1,"")</f>
        <v/>
      </c>
      <c r="AH51" s="165" t="str">
        <f>IFERROR(VLOOKUP($B51,RD[[#All],[Date]:[IS19_Inv2_M2]],AH$2,0)/AH$1,"")</f>
        <v/>
      </c>
      <c r="AI51" s="165" t="str">
        <f>IFERROR(VLOOKUP($B51,RD[[#All],[Date]:[IS19_Inv2_M2]],AI$2,0)/AI$1,"")</f>
        <v/>
      </c>
      <c r="AJ51" s="165" t="str">
        <f>IFERROR(VLOOKUP($B51,RD[[#All],[Date]:[IS19_Inv2_M2]],AJ$2,0)/AJ$1,"")</f>
        <v/>
      </c>
      <c r="AK51" s="165" t="str">
        <f>IFERROR(VLOOKUP($B51,RD[[#All],[Date]:[IS19_Inv2_M2]],AK$2,0)/AK$1,"")</f>
        <v/>
      </c>
      <c r="AL51" s="165" t="str">
        <f>IFERROR(VLOOKUP($B51,RD[[#All],[Date]:[IS19_Inv2_M2]],AL$2,0)/AL$1,"")</f>
        <v/>
      </c>
      <c r="AM51" s="165" t="str">
        <f>IFERROR(VLOOKUP($B51,RD[[#All],[Date]:[IS19_Inv2_M2]],AM$2,0)/AM$1,"")</f>
        <v/>
      </c>
      <c r="AN51" s="165" t="str">
        <f>IFERROR(VLOOKUP($B51,RD[[#All],[Date]:[IS19_Inv2_M2]],AN$2,0)/AN$1,"")</f>
        <v/>
      </c>
      <c r="AO51" s="165" t="str">
        <f>IFERROR(VLOOKUP($B51,RD[[#All],[Date]:[IS19_Inv2_M2]],AO$2,0)/AO$1,"")</f>
        <v/>
      </c>
      <c r="AP51" s="165" t="str">
        <f>IFERROR(VLOOKUP($B51,RD[[#All],[Date]:[IS19_Inv2_M2]],AP$2,0)/AP$1,"")</f>
        <v/>
      </c>
      <c r="AQ51" s="165" t="str">
        <f>IFERROR(VLOOKUP($B51,RD[[#All],[Date]:[IS19_Inv2_M2]],AQ$2,0)/AQ$1,"")</f>
        <v/>
      </c>
      <c r="AR51" s="165" t="str">
        <f>IFERROR(VLOOKUP($B51,RD[[#All],[Date]:[IS19_Inv2_M2]],AR$2,0)/AR$1,"")</f>
        <v/>
      </c>
      <c r="AS51" s="165" t="str">
        <f>IFERROR(VLOOKUP($B51,RD[[#All],[Date]:[IS19_Inv2_M2]],AS$2,0)/AS$1,"")</f>
        <v/>
      </c>
      <c r="AT51" s="165" t="str">
        <f>IFERROR(VLOOKUP($B51,RD[[#All],[Date]:[IS19_Inv2_M2]],AT$2,0)/AT$1,"")</f>
        <v/>
      </c>
      <c r="AU51" s="165" t="str">
        <f>IFERROR(VLOOKUP($B51,RD[[#All],[Date]:[IS19_Inv2_M2]],AU$2,0)/AU$1,"")</f>
        <v/>
      </c>
      <c r="AV51" s="165" t="str">
        <f>IFERROR(VLOOKUP($B51,RD[[#All],[Date]:[IS19_Inv2_M2]],AV$2,0)/AV$1,"")</f>
        <v/>
      </c>
      <c r="AW51" s="165" t="str">
        <f>IFERROR(VLOOKUP($B51,RD[[#All],[Date]:[IS19_Inv2_M2]],AW$2,0)/AW$1,"")</f>
        <v/>
      </c>
      <c r="AX51" s="165" t="str">
        <f>IFERROR(VLOOKUP($B51,RD[[#All],[Date]:[IS19_Inv2_M2]],AX$2,0)/AX$1,"")</f>
        <v/>
      </c>
      <c r="AY51" s="165" t="str">
        <f>IFERROR(VLOOKUP($B51,RD[[#All],[Date]:[IS19_Inv2_M2]],AY$2,0)/AY$1,"")</f>
        <v/>
      </c>
      <c r="AZ51" s="165" t="str">
        <f>IFERROR(VLOOKUP($B51,RD[[#All],[Date]:[IS19_Inv2_M2]],AZ$2,0)/AZ$1,"")</f>
        <v/>
      </c>
      <c r="BA51" s="165" t="str">
        <f>IFERROR(VLOOKUP($B51,RD[[#All],[Date]:[IS19_Inv2_M2]],BA$2,0)/BA$1,"")</f>
        <v/>
      </c>
      <c r="BB51" s="165" t="str">
        <f>IFERROR(VLOOKUP($B51,RD[[#All],[Date]:[IS19_Inv2_M2]],BB$2,0)/BB$1,"")</f>
        <v/>
      </c>
      <c r="BC51" s="165" t="str">
        <f>IFERROR(VLOOKUP($B51,RD[[#All],[Date]:[IS19_Inv2_M2]],BC$2,0)/BC$1,"")</f>
        <v/>
      </c>
      <c r="BD51" s="165" t="str">
        <f>IFERROR(VLOOKUP($B51,RD[[#All],[Date]:[IS19_Inv2_M2]],BD$2,0)/BD$1,"")</f>
        <v/>
      </c>
      <c r="BE51" s="165" t="str">
        <f>IFERROR(VLOOKUP($B51,RD[[#All],[Date]:[IS19_Inv2_M2]],BE$2,0)/BE$1,"")</f>
        <v/>
      </c>
      <c r="BF51" s="165" t="str">
        <f>IFERROR(VLOOKUP($B51,RD[[#All],[Date]:[IS19_Inv2_M2]],BF$2,0)/BF$1,"")</f>
        <v/>
      </c>
      <c r="BG51" s="165" t="str">
        <f>IFERROR(VLOOKUP($B51,RD[[#All],[Date]:[IS19_Inv2_M2]],BG$2,0)/BG$1,"")</f>
        <v/>
      </c>
      <c r="BH51" s="165" t="str">
        <f>IFERROR(VLOOKUP($B51,RD[[#All],[Date]:[IS19_Inv2_M2]],BH$2,0)/BH$1,"")</f>
        <v/>
      </c>
      <c r="BI51" s="165" t="str">
        <f>IFERROR(VLOOKUP($B51,RD[[#All],[Date]:[IS19_Inv2_M2]],BI$2,0)/BI$1,"")</f>
        <v/>
      </c>
      <c r="BJ51" s="165" t="str">
        <f>IFERROR(VLOOKUP($B51,RD[[#All],[Date]:[IS19_Inv2_M2]],BJ$2,0)/BJ$1,"")</f>
        <v/>
      </c>
      <c r="BK51" s="165" t="str">
        <f>IFERROR(VLOOKUP($B51,RD[[#All],[Date]:[IS19_Inv2_M2]],BK$2,0)/BK$1,"")</f>
        <v/>
      </c>
      <c r="BL51" s="165" t="str">
        <f>IFERROR(VLOOKUP($B51,RD[[#All],[Date]:[IS19_Inv2_M2]],BL$2,0)/BL$1,"")</f>
        <v/>
      </c>
      <c r="BM51" s="165" t="str">
        <f>IFERROR(VLOOKUP($B51,RD[[#All],[Date]:[IS19_Inv2_M2]],BM$2,0)/BM$1,"")</f>
        <v/>
      </c>
      <c r="BN51" s="165" t="str">
        <f>IFERROR(VLOOKUP($B51,RD[[#All],[Date]:[IS19_Inv2_M2]],BN$2,0)/BN$1,"")</f>
        <v/>
      </c>
      <c r="BO51" s="165" t="str">
        <f>IFERROR(VLOOKUP($B51,RD[[#All],[Date]:[IS19_Inv2_M2]],BO$2,0)/BO$1,"")</f>
        <v/>
      </c>
      <c r="BP51" s="165" t="str">
        <f>IFERROR(VLOOKUP($B51,RD[[#All],[Date]:[IS19_Inv2_M2]],BP$2,0)/BP$1,"")</f>
        <v/>
      </c>
      <c r="BQ51" s="165" t="str">
        <f>IFERROR(VLOOKUP($B51,RD[[#All],[Date]:[IS19_Inv2_M2]],BQ$2,0)/BQ$1,"")</f>
        <v/>
      </c>
      <c r="BR51" s="165" t="str">
        <f>IFERROR(VLOOKUP($B51,RD[[#All],[Date]:[IS19_Inv2_M2]],BR$2,0)/BR$1,"")</f>
        <v/>
      </c>
      <c r="BS51" s="165" t="str">
        <f>IFERROR(VLOOKUP($B51,RD[[#All],[Date]:[IS19_Inv2_M2]],BS$2,0)/BS$1,"")</f>
        <v/>
      </c>
      <c r="BT51" s="165" t="str">
        <f>IFERROR(VLOOKUP($B51,RD[[#All],[Date]:[IS19_Inv2_M2]],BT$2,0)/BT$1,"")</f>
        <v/>
      </c>
      <c r="BU51" s="165" t="str">
        <f>IFERROR(VLOOKUP($B51,RD[[#All],[Date]:[IS19_Inv2_M2]],BU$2,0)/BU$1,"")</f>
        <v/>
      </c>
      <c r="BV51" s="165" t="str">
        <f>IFERROR(VLOOKUP($B51,RD[[#All],[Date]:[IS19_Inv2_M2]],BV$2,0)/BV$1,"")</f>
        <v/>
      </c>
      <c r="BW51" s="165" t="str">
        <f>IFERROR(VLOOKUP($B51,RD[[#All],[Date]:[IS19_Inv2_M2]],BW$2,0)/BW$1,"")</f>
        <v/>
      </c>
      <c r="BX51" s="165" t="str">
        <f>IFERROR(VLOOKUP($B51,RD[[#All],[Date]:[IS19_Inv2_M2]],BX$2,0)/BX$1,"")</f>
        <v/>
      </c>
      <c r="BY51" s="165" t="str">
        <f>IFERROR(VLOOKUP($B51,RD[[#All],[Date]:[IS19_Inv2_M2]],BY$2,0)/BY$1,"")</f>
        <v/>
      </c>
      <c r="BZ51" s="165" t="str">
        <f>IFERROR(VLOOKUP($B51,RD[[#All],[Date]:[IS19_Inv2_M2]],BZ$2,0)/BZ$1,"")</f>
        <v/>
      </c>
      <c r="CA51" s="165" t="str">
        <f>IFERROR(VLOOKUP($B51,RD[[#All],[Date]:[IS19_Inv2_M2]],CA$2,0)/CA$1,"")</f>
        <v/>
      </c>
      <c r="CB51" s="165" t="str">
        <f>IFERROR(VLOOKUP($B51,RD[[#All],[Date]:[IS19_Inv2_M2]],CB$2,0)/CB$1,"")</f>
        <v/>
      </c>
      <c r="CC51" s="165" t="str">
        <f>IFERROR(VLOOKUP($B51,RD[[#All],[Date]:[IS19_Inv2_M2]],CC$2,0)/CC$1,"")</f>
        <v/>
      </c>
      <c r="CD51" s="165" t="str">
        <f>IFERROR(VLOOKUP($B51,RD[[#All],[Date]:[IS19_Inv2_M2]],CD$2,0)/CD$1,"")</f>
        <v/>
      </c>
      <c r="CE51" s="165" t="str">
        <f>IFERROR(VLOOKUP($B51,RD[[#All],[Date]:[IS19_Inv2_M2]],CE$2,0)/CE$1,"")</f>
        <v/>
      </c>
      <c r="CF51" s="165" t="str">
        <f>IFERROR(VLOOKUP($B51,RD[[#All],[Date]:[IS19_Inv2_M2]],CF$2,0)/CF$1,"")</f>
        <v/>
      </c>
      <c r="CG51" s="165" t="str">
        <f>IFERROR(VLOOKUP($B51,RD[[#All],[Date]:[IS19_Inv2_M2]],CG$2,0)/CG$1,"")</f>
        <v/>
      </c>
      <c r="CH51" s="165" t="str">
        <f>IFERROR(VLOOKUP($B51,RD[[#All],[Date]:[IS19_Inv2_M2]],CH$2,0)/CH$1,"")</f>
        <v/>
      </c>
      <c r="CI51" s="165" t="str">
        <f>IFERROR(VLOOKUP($B51,RD[[#All],[Date]:[IS19_Inv2_M2]],CI$2,0)/CI$1,"")</f>
        <v/>
      </c>
      <c r="CJ51" s="165" t="str">
        <f>IFERROR(VLOOKUP($B51,RD[[#All],[Date]:[IS19_Inv2_M2]],CJ$2,0)/CJ$1,"")</f>
        <v/>
      </c>
      <c r="CK51" s="165" t="str">
        <f>IFERROR(VLOOKUP($B51,RD[[#All],[Date]:[IS19_Inv2_M2]],CK$2,0)/CK$1,"")</f>
        <v/>
      </c>
      <c r="CL51" s="165" t="str">
        <f>IFERROR(VLOOKUP($B51,RD[[#All],[Date]:[IS19_Inv2_M2]],CL$2,0)/CL$1,"")</f>
        <v/>
      </c>
      <c r="CM51" s="165" t="str">
        <f>IFERROR(VLOOKUP($B51,RD[[#All],[Date]:[IS19_Inv2_M2]],CM$2,0)/CM$1,"")</f>
        <v/>
      </c>
      <c r="CN51" s="165" t="str">
        <f>IFERROR(VLOOKUP($B51,RD[[#All],[Date]:[IS19_Inv2_M2]],CN$2,0)/CN$1,"")</f>
        <v/>
      </c>
      <c r="CO51" s="165" t="str">
        <f>IFERROR(VLOOKUP($B51,RD[[#All],[Date]:[IS19_Inv2_M2]],CO$2,0)/CO$1,"")</f>
        <v/>
      </c>
      <c r="CP51" s="165" t="str">
        <f>IFERROR(VLOOKUP($B51,RD[[#All],[Date]:[IS19_Inv2_M2]],CP$2,0)/CP$1,"")</f>
        <v/>
      </c>
      <c r="CQ51" s="165" t="str">
        <f>IFERROR(VLOOKUP($B51,RD[[#All],[Date]:[IS19_Inv2_M2]],CQ$2,0)/CQ$1,"")</f>
        <v/>
      </c>
      <c r="CR51" s="165" t="str">
        <f>IFERROR(VLOOKUP($B51,RD[[#All],[Date]:[IS19_Inv2_M2]],CR$2,0)/CR$1,"")</f>
        <v/>
      </c>
      <c r="CS51" s="165" t="str">
        <f>IFERROR(VLOOKUP($B51,RD[[#All],[Date]:[IS19_Inv2_M2]],CS$2,0)/CS$1,"")</f>
        <v/>
      </c>
      <c r="CT51" s="165" t="str">
        <f>IFERROR(VLOOKUP($B51,RD[[#All],[Date]:[IS19_Inv2_M2]],CT$2,0)/CT$1,"")</f>
        <v/>
      </c>
      <c r="CU51" s="166" t="str">
        <f>IFERROR(AVERAGEIF(Inv_SY_B[[#This Row],[IS1_Inv1_M1]:[IS19_Inv2_M2]],"&gt;="&amp;0.1,Inv_SY_B[[#This Row],[IS1_Inv1_M1]:[IS19_Inv2_M2]]),"")</f>
        <v/>
      </c>
    </row>
    <row r="52" spans="2:99">
      <c r="B52" s="167">
        <f t="shared" si="66"/>
        <v>45744</v>
      </c>
      <c r="C52" s="165" t="str">
        <f>IFERROR(VLOOKUP($B52,RD[[#All],[Date]:[IS19_Inv2_M2]],C$2,0)/C$1,"")</f>
        <v/>
      </c>
      <c r="D52" s="165" t="str">
        <f>IFERROR(VLOOKUP($B52,RD[[#All],[Date]:[IS19_Inv2_M2]],D$2,0)/D$1,"")</f>
        <v/>
      </c>
      <c r="E52" s="165" t="str">
        <f>IFERROR(VLOOKUP($B52,RD[[#All],[Date]:[IS19_Inv2_M2]],E$2,0)/E$1,"")</f>
        <v/>
      </c>
      <c r="F52" s="165" t="str">
        <f>IFERROR(VLOOKUP($B52,RD[[#All],[Date]:[IS19_Inv2_M2]],F$2,0)/F$1,"")</f>
        <v/>
      </c>
      <c r="G52" s="165" t="str">
        <f>IFERROR(VLOOKUP($B52,RD[[#All],[Date]:[IS19_Inv2_M2]],G$2,0)/G$1,"")</f>
        <v/>
      </c>
      <c r="H52" s="165" t="str">
        <f>IFERROR(VLOOKUP($B52,RD[[#All],[Date]:[IS19_Inv2_M2]],H$2,0)/H$1,"")</f>
        <v/>
      </c>
      <c r="I52" s="165" t="str">
        <f>IFERROR(VLOOKUP($B52,RD[[#All],[Date]:[IS19_Inv2_M2]],I$2,0)/I$1,"")</f>
        <v/>
      </c>
      <c r="J52" s="165" t="str">
        <f>IFERROR(VLOOKUP($B52,RD[[#All],[Date]:[IS19_Inv2_M2]],J$2,0)/J$1,"")</f>
        <v/>
      </c>
      <c r="K52" s="165" t="str">
        <f>IFERROR(VLOOKUP($B52,RD[[#All],[Date]:[IS19_Inv2_M2]],K$2,0)/K$1,"")</f>
        <v/>
      </c>
      <c r="L52" s="165" t="str">
        <f>IFERROR(VLOOKUP($B52,RD[[#All],[Date]:[IS19_Inv2_M2]],L$2,0)/L$1,"")</f>
        <v/>
      </c>
      <c r="M52" s="165" t="str">
        <f>IFERROR(VLOOKUP($B52,RD[[#All],[Date]:[IS19_Inv2_M2]],M$2,0)/M$1,"")</f>
        <v/>
      </c>
      <c r="N52" s="165" t="str">
        <f>IFERROR(VLOOKUP($B52,RD[[#All],[Date]:[IS19_Inv2_M2]],N$2,0)/N$1,"")</f>
        <v/>
      </c>
      <c r="O52" s="165" t="str">
        <f>IFERROR(VLOOKUP($B52,RD[[#All],[Date]:[IS19_Inv2_M2]],O$2,0)/O$1,"")</f>
        <v/>
      </c>
      <c r="P52" s="165" t="str">
        <f>IFERROR(VLOOKUP($B52,RD[[#All],[Date]:[IS19_Inv2_M2]],P$2,0)/P$1,"")</f>
        <v/>
      </c>
      <c r="Q52" s="165" t="str">
        <f>IFERROR(VLOOKUP($B52,RD[[#All],[Date]:[IS19_Inv2_M2]],Q$2,0)/Q$1,"")</f>
        <v/>
      </c>
      <c r="R52" s="165" t="str">
        <f>IFERROR(VLOOKUP($B52,RD[[#All],[Date]:[IS19_Inv2_M2]],R$2,0)/R$1,"")</f>
        <v/>
      </c>
      <c r="S52" s="165" t="str">
        <f>IFERROR(VLOOKUP($B52,RD[[#All],[Date]:[IS19_Inv2_M2]],S$2,0)/S$1,"")</f>
        <v/>
      </c>
      <c r="T52" s="165" t="str">
        <f>IFERROR(VLOOKUP($B52,RD[[#All],[Date]:[IS19_Inv2_M2]],T$2,0)/T$1,"")</f>
        <v/>
      </c>
      <c r="U52" s="165" t="str">
        <f>IFERROR(VLOOKUP($B52,RD[[#All],[Date]:[IS19_Inv2_M2]],U$2,0)/U$1,"")</f>
        <v/>
      </c>
      <c r="V52" s="165" t="str">
        <f>IFERROR(VLOOKUP($B52,RD[[#All],[Date]:[IS19_Inv2_M2]],V$2,0)/V$1,"")</f>
        <v/>
      </c>
      <c r="W52" s="165" t="str">
        <f>IFERROR(VLOOKUP($B52,RD[[#All],[Date]:[IS19_Inv2_M2]],W$2,0)/W$1,"")</f>
        <v/>
      </c>
      <c r="X52" s="165" t="str">
        <f>IFERROR(VLOOKUP($B52,RD[[#All],[Date]:[IS19_Inv2_M2]],X$2,0)/X$1,"")</f>
        <v/>
      </c>
      <c r="Y52" s="165" t="str">
        <f>IFERROR(VLOOKUP($B52,RD[[#All],[Date]:[IS19_Inv2_M2]],Y$2,0)/Y$1,"")</f>
        <v/>
      </c>
      <c r="Z52" s="165" t="str">
        <f>IFERROR(VLOOKUP($B52,RD[[#All],[Date]:[IS19_Inv2_M2]],Z$2,0)/Z$1,"")</f>
        <v/>
      </c>
      <c r="AA52" s="165" t="str">
        <f>IFERROR(VLOOKUP($B52,RD[[#All],[Date]:[IS19_Inv2_M2]],AA$2,0)/AA$1,"")</f>
        <v/>
      </c>
      <c r="AB52" s="165" t="str">
        <f>IFERROR(VLOOKUP($B52,RD[[#All],[Date]:[IS19_Inv2_M2]],AB$2,0)/AB$1,"")</f>
        <v/>
      </c>
      <c r="AC52" s="165" t="str">
        <f>IFERROR(VLOOKUP($B52,RD[[#All],[Date]:[IS19_Inv2_M2]],AC$2,0)/AC$1,"")</f>
        <v/>
      </c>
      <c r="AD52" s="165" t="str">
        <f>IFERROR(VLOOKUP($B52,RD[[#All],[Date]:[IS19_Inv2_M2]],AD$2,0)/AD$1,"")</f>
        <v/>
      </c>
      <c r="AE52" s="165" t="str">
        <f>IFERROR(VLOOKUP($B52,RD[[#All],[Date]:[IS19_Inv2_M2]],AE$2,0)/AE$1,"")</f>
        <v/>
      </c>
      <c r="AF52" s="165" t="str">
        <f>IFERROR(VLOOKUP($B52,RD[[#All],[Date]:[IS19_Inv2_M2]],AF$2,0)/AF$1,"")</f>
        <v/>
      </c>
      <c r="AG52" s="165" t="str">
        <f>IFERROR(VLOOKUP($B52,RD[[#All],[Date]:[IS19_Inv2_M2]],AG$2,0)/AG$1,"")</f>
        <v/>
      </c>
      <c r="AH52" s="165" t="str">
        <f>IFERROR(VLOOKUP($B52,RD[[#All],[Date]:[IS19_Inv2_M2]],AH$2,0)/AH$1,"")</f>
        <v/>
      </c>
      <c r="AI52" s="165" t="str">
        <f>IFERROR(VLOOKUP($B52,RD[[#All],[Date]:[IS19_Inv2_M2]],AI$2,0)/AI$1,"")</f>
        <v/>
      </c>
      <c r="AJ52" s="165" t="str">
        <f>IFERROR(VLOOKUP($B52,RD[[#All],[Date]:[IS19_Inv2_M2]],AJ$2,0)/AJ$1,"")</f>
        <v/>
      </c>
      <c r="AK52" s="165" t="str">
        <f>IFERROR(VLOOKUP($B52,RD[[#All],[Date]:[IS19_Inv2_M2]],AK$2,0)/AK$1,"")</f>
        <v/>
      </c>
      <c r="AL52" s="165" t="str">
        <f>IFERROR(VLOOKUP($B52,RD[[#All],[Date]:[IS19_Inv2_M2]],AL$2,0)/AL$1,"")</f>
        <v/>
      </c>
      <c r="AM52" s="165" t="str">
        <f>IFERROR(VLOOKUP($B52,RD[[#All],[Date]:[IS19_Inv2_M2]],AM$2,0)/AM$1,"")</f>
        <v/>
      </c>
      <c r="AN52" s="165" t="str">
        <f>IFERROR(VLOOKUP($B52,RD[[#All],[Date]:[IS19_Inv2_M2]],AN$2,0)/AN$1,"")</f>
        <v/>
      </c>
      <c r="AO52" s="165" t="str">
        <f>IFERROR(VLOOKUP($B52,RD[[#All],[Date]:[IS19_Inv2_M2]],AO$2,0)/AO$1,"")</f>
        <v/>
      </c>
      <c r="AP52" s="165" t="str">
        <f>IFERROR(VLOOKUP($B52,RD[[#All],[Date]:[IS19_Inv2_M2]],AP$2,0)/AP$1,"")</f>
        <v/>
      </c>
      <c r="AQ52" s="165" t="str">
        <f>IFERROR(VLOOKUP($B52,RD[[#All],[Date]:[IS19_Inv2_M2]],AQ$2,0)/AQ$1,"")</f>
        <v/>
      </c>
      <c r="AR52" s="165" t="str">
        <f>IFERROR(VLOOKUP($B52,RD[[#All],[Date]:[IS19_Inv2_M2]],AR$2,0)/AR$1,"")</f>
        <v/>
      </c>
      <c r="AS52" s="165" t="str">
        <f>IFERROR(VLOOKUP($B52,RD[[#All],[Date]:[IS19_Inv2_M2]],AS$2,0)/AS$1,"")</f>
        <v/>
      </c>
      <c r="AT52" s="165" t="str">
        <f>IFERROR(VLOOKUP($B52,RD[[#All],[Date]:[IS19_Inv2_M2]],AT$2,0)/AT$1,"")</f>
        <v/>
      </c>
      <c r="AU52" s="165" t="str">
        <f>IFERROR(VLOOKUP($B52,RD[[#All],[Date]:[IS19_Inv2_M2]],AU$2,0)/AU$1,"")</f>
        <v/>
      </c>
      <c r="AV52" s="165" t="str">
        <f>IFERROR(VLOOKUP($B52,RD[[#All],[Date]:[IS19_Inv2_M2]],AV$2,0)/AV$1,"")</f>
        <v/>
      </c>
      <c r="AW52" s="165" t="str">
        <f>IFERROR(VLOOKUP($B52,RD[[#All],[Date]:[IS19_Inv2_M2]],AW$2,0)/AW$1,"")</f>
        <v/>
      </c>
      <c r="AX52" s="165" t="str">
        <f>IFERROR(VLOOKUP($B52,RD[[#All],[Date]:[IS19_Inv2_M2]],AX$2,0)/AX$1,"")</f>
        <v/>
      </c>
      <c r="AY52" s="165" t="str">
        <f>IFERROR(VLOOKUP($B52,RD[[#All],[Date]:[IS19_Inv2_M2]],AY$2,0)/AY$1,"")</f>
        <v/>
      </c>
      <c r="AZ52" s="165" t="str">
        <f>IFERROR(VLOOKUP($B52,RD[[#All],[Date]:[IS19_Inv2_M2]],AZ$2,0)/AZ$1,"")</f>
        <v/>
      </c>
      <c r="BA52" s="165" t="str">
        <f>IFERROR(VLOOKUP($B52,RD[[#All],[Date]:[IS19_Inv2_M2]],BA$2,0)/BA$1,"")</f>
        <v/>
      </c>
      <c r="BB52" s="165" t="str">
        <f>IFERROR(VLOOKUP($B52,RD[[#All],[Date]:[IS19_Inv2_M2]],BB$2,0)/BB$1,"")</f>
        <v/>
      </c>
      <c r="BC52" s="165" t="str">
        <f>IFERROR(VLOOKUP($B52,RD[[#All],[Date]:[IS19_Inv2_M2]],BC$2,0)/BC$1,"")</f>
        <v/>
      </c>
      <c r="BD52" s="165" t="str">
        <f>IFERROR(VLOOKUP($B52,RD[[#All],[Date]:[IS19_Inv2_M2]],BD$2,0)/BD$1,"")</f>
        <v/>
      </c>
      <c r="BE52" s="165" t="str">
        <f>IFERROR(VLOOKUP($B52,RD[[#All],[Date]:[IS19_Inv2_M2]],BE$2,0)/BE$1,"")</f>
        <v/>
      </c>
      <c r="BF52" s="165" t="str">
        <f>IFERROR(VLOOKUP($B52,RD[[#All],[Date]:[IS19_Inv2_M2]],BF$2,0)/BF$1,"")</f>
        <v/>
      </c>
      <c r="BG52" s="165" t="str">
        <f>IFERROR(VLOOKUP($B52,RD[[#All],[Date]:[IS19_Inv2_M2]],BG$2,0)/BG$1,"")</f>
        <v/>
      </c>
      <c r="BH52" s="165" t="str">
        <f>IFERROR(VLOOKUP($B52,RD[[#All],[Date]:[IS19_Inv2_M2]],BH$2,0)/BH$1,"")</f>
        <v/>
      </c>
      <c r="BI52" s="165" t="str">
        <f>IFERROR(VLOOKUP($B52,RD[[#All],[Date]:[IS19_Inv2_M2]],BI$2,0)/BI$1,"")</f>
        <v/>
      </c>
      <c r="BJ52" s="165" t="str">
        <f>IFERROR(VLOOKUP($B52,RD[[#All],[Date]:[IS19_Inv2_M2]],BJ$2,0)/BJ$1,"")</f>
        <v/>
      </c>
      <c r="BK52" s="165" t="str">
        <f>IFERROR(VLOOKUP($B52,RD[[#All],[Date]:[IS19_Inv2_M2]],BK$2,0)/BK$1,"")</f>
        <v/>
      </c>
      <c r="BL52" s="165" t="str">
        <f>IFERROR(VLOOKUP($B52,RD[[#All],[Date]:[IS19_Inv2_M2]],BL$2,0)/BL$1,"")</f>
        <v/>
      </c>
      <c r="BM52" s="165" t="str">
        <f>IFERROR(VLOOKUP($B52,RD[[#All],[Date]:[IS19_Inv2_M2]],BM$2,0)/BM$1,"")</f>
        <v/>
      </c>
      <c r="BN52" s="165" t="str">
        <f>IFERROR(VLOOKUP($B52,RD[[#All],[Date]:[IS19_Inv2_M2]],BN$2,0)/BN$1,"")</f>
        <v/>
      </c>
      <c r="BO52" s="165" t="str">
        <f>IFERROR(VLOOKUP($B52,RD[[#All],[Date]:[IS19_Inv2_M2]],BO$2,0)/BO$1,"")</f>
        <v/>
      </c>
      <c r="BP52" s="165" t="str">
        <f>IFERROR(VLOOKUP($B52,RD[[#All],[Date]:[IS19_Inv2_M2]],BP$2,0)/BP$1,"")</f>
        <v/>
      </c>
      <c r="BQ52" s="165" t="str">
        <f>IFERROR(VLOOKUP($B52,RD[[#All],[Date]:[IS19_Inv2_M2]],BQ$2,0)/BQ$1,"")</f>
        <v/>
      </c>
      <c r="BR52" s="165" t="str">
        <f>IFERROR(VLOOKUP($B52,RD[[#All],[Date]:[IS19_Inv2_M2]],BR$2,0)/BR$1,"")</f>
        <v/>
      </c>
      <c r="BS52" s="165" t="str">
        <f>IFERROR(VLOOKUP($B52,RD[[#All],[Date]:[IS19_Inv2_M2]],BS$2,0)/BS$1,"")</f>
        <v/>
      </c>
      <c r="BT52" s="165" t="str">
        <f>IFERROR(VLOOKUP($B52,RD[[#All],[Date]:[IS19_Inv2_M2]],BT$2,0)/BT$1,"")</f>
        <v/>
      </c>
      <c r="BU52" s="165" t="str">
        <f>IFERROR(VLOOKUP($B52,RD[[#All],[Date]:[IS19_Inv2_M2]],BU$2,0)/BU$1,"")</f>
        <v/>
      </c>
      <c r="BV52" s="165" t="str">
        <f>IFERROR(VLOOKUP($B52,RD[[#All],[Date]:[IS19_Inv2_M2]],BV$2,0)/BV$1,"")</f>
        <v/>
      </c>
      <c r="BW52" s="165" t="str">
        <f>IFERROR(VLOOKUP($B52,RD[[#All],[Date]:[IS19_Inv2_M2]],BW$2,0)/BW$1,"")</f>
        <v/>
      </c>
      <c r="BX52" s="165" t="str">
        <f>IFERROR(VLOOKUP($B52,RD[[#All],[Date]:[IS19_Inv2_M2]],BX$2,0)/BX$1,"")</f>
        <v/>
      </c>
      <c r="BY52" s="165" t="str">
        <f>IFERROR(VLOOKUP($B52,RD[[#All],[Date]:[IS19_Inv2_M2]],BY$2,0)/BY$1,"")</f>
        <v/>
      </c>
      <c r="BZ52" s="165" t="str">
        <f>IFERROR(VLOOKUP($B52,RD[[#All],[Date]:[IS19_Inv2_M2]],BZ$2,0)/BZ$1,"")</f>
        <v/>
      </c>
      <c r="CA52" s="165" t="str">
        <f>IFERROR(VLOOKUP($B52,RD[[#All],[Date]:[IS19_Inv2_M2]],CA$2,0)/CA$1,"")</f>
        <v/>
      </c>
      <c r="CB52" s="165" t="str">
        <f>IFERROR(VLOOKUP($B52,RD[[#All],[Date]:[IS19_Inv2_M2]],CB$2,0)/CB$1,"")</f>
        <v/>
      </c>
      <c r="CC52" s="165" t="str">
        <f>IFERROR(VLOOKUP($B52,RD[[#All],[Date]:[IS19_Inv2_M2]],CC$2,0)/CC$1,"")</f>
        <v/>
      </c>
      <c r="CD52" s="165" t="str">
        <f>IFERROR(VLOOKUP($B52,RD[[#All],[Date]:[IS19_Inv2_M2]],CD$2,0)/CD$1,"")</f>
        <v/>
      </c>
      <c r="CE52" s="165" t="str">
        <f>IFERROR(VLOOKUP($B52,RD[[#All],[Date]:[IS19_Inv2_M2]],CE$2,0)/CE$1,"")</f>
        <v/>
      </c>
      <c r="CF52" s="165" t="str">
        <f>IFERROR(VLOOKUP($B52,RD[[#All],[Date]:[IS19_Inv2_M2]],CF$2,0)/CF$1,"")</f>
        <v/>
      </c>
      <c r="CG52" s="165" t="str">
        <f>IFERROR(VLOOKUP($B52,RD[[#All],[Date]:[IS19_Inv2_M2]],CG$2,0)/CG$1,"")</f>
        <v/>
      </c>
      <c r="CH52" s="165" t="str">
        <f>IFERROR(VLOOKUP($B52,RD[[#All],[Date]:[IS19_Inv2_M2]],CH$2,0)/CH$1,"")</f>
        <v/>
      </c>
      <c r="CI52" s="165" t="str">
        <f>IFERROR(VLOOKUP($B52,RD[[#All],[Date]:[IS19_Inv2_M2]],CI$2,0)/CI$1,"")</f>
        <v/>
      </c>
      <c r="CJ52" s="165" t="str">
        <f>IFERROR(VLOOKUP($B52,RD[[#All],[Date]:[IS19_Inv2_M2]],CJ$2,0)/CJ$1,"")</f>
        <v/>
      </c>
      <c r="CK52" s="165" t="str">
        <f>IFERROR(VLOOKUP($B52,RD[[#All],[Date]:[IS19_Inv2_M2]],CK$2,0)/CK$1,"")</f>
        <v/>
      </c>
      <c r="CL52" s="165" t="str">
        <f>IFERROR(VLOOKUP($B52,RD[[#All],[Date]:[IS19_Inv2_M2]],CL$2,0)/CL$1,"")</f>
        <v/>
      </c>
      <c r="CM52" s="165" t="str">
        <f>IFERROR(VLOOKUP($B52,RD[[#All],[Date]:[IS19_Inv2_M2]],CM$2,0)/CM$1,"")</f>
        <v/>
      </c>
      <c r="CN52" s="165" t="str">
        <f>IFERROR(VLOOKUP($B52,RD[[#All],[Date]:[IS19_Inv2_M2]],CN$2,0)/CN$1,"")</f>
        <v/>
      </c>
      <c r="CO52" s="165" t="str">
        <f>IFERROR(VLOOKUP($B52,RD[[#All],[Date]:[IS19_Inv2_M2]],CO$2,0)/CO$1,"")</f>
        <v/>
      </c>
      <c r="CP52" s="165" t="str">
        <f>IFERROR(VLOOKUP($B52,RD[[#All],[Date]:[IS19_Inv2_M2]],CP$2,0)/CP$1,"")</f>
        <v/>
      </c>
      <c r="CQ52" s="165" t="str">
        <f>IFERROR(VLOOKUP($B52,RD[[#All],[Date]:[IS19_Inv2_M2]],CQ$2,0)/CQ$1,"")</f>
        <v/>
      </c>
      <c r="CR52" s="165" t="str">
        <f>IFERROR(VLOOKUP($B52,RD[[#All],[Date]:[IS19_Inv2_M2]],CR$2,0)/CR$1,"")</f>
        <v/>
      </c>
      <c r="CS52" s="165" t="str">
        <f>IFERROR(VLOOKUP($B52,RD[[#All],[Date]:[IS19_Inv2_M2]],CS$2,0)/CS$1,"")</f>
        <v/>
      </c>
      <c r="CT52" s="165" t="str">
        <f>IFERROR(VLOOKUP($B52,RD[[#All],[Date]:[IS19_Inv2_M2]],CT$2,0)/CT$1,"")</f>
        <v/>
      </c>
      <c r="CU52" s="166" t="str">
        <f>IFERROR(AVERAGEIF(Inv_SY_B[[#This Row],[IS1_Inv1_M1]:[IS19_Inv2_M2]],"&gt;="&amp;0.1,Inv_SY_B[[#This Row],[IS1_Inv1_M1]:[IS19_Inv2_M2]]),"")</f>
        <v/>
      </c>
    </row>
    <row r="53" spans="2:99">
      <c r="B53" s="167">
        <f t="shared" si="66"/>
        <v>45745</v>
      </c>
      <c r="C53" s="165">
        <f>IFERROR(VLOOKUP($B53,RD[[#All],[Date]:[IS19_Inv2_M2]],C$2,0)/C$1,"")</f>
        <v>4.9028967060094102</v>
      </c>
      <c r="D53" s="165">
        <f>IFERROR(VLOOKUP($B53,RD[[#All],[Date]:[IS19_Inv2_M2]],D$2,0)/D$1,"")</f>
        <v>4.8425519419935688</v>
      </c>
      <c r="E53" s="165">
        <f>IFERROR(VLOOKUP($B53,RD[[#All],[Date]:[IS19_Inv2_M2]],E$2,0)/E$1,"")</f>
        <v>4.8140824692548829</v>
      </c>
      <c r="F53" s="165">
        <f>IFERROR(VLOOKUP($B53,RD[[#All],[Date]:[IS19_Inv2_M2]],F$2,0)/F$1,"")</f>
        <v>4.4796477541936879</v>
      </c>
      <c r="G53" s="165">
        <f>IFERROR(VLOOKUP($B53,RD[[#All],[Date]:[IS19_Inv2_M2]],G$2,0)/G$1,"")</f>
        <v>4.7644080057873159</v>
      </c>
      <c r="H53" s="165">
        <f>IFERROR(VLOOKUP($B53,RD[[#All],[Date]:[IS19_Inv2_M2]],H$2,0)/H$1,"")</f>
        <v>4.7340245960935619</v>
      </c>
      <c r="I53" s="165">
        <f>IFERROR(VLOOKUP($B53,RD[[#All],[Date]:[IS19_Inv2_M2]],I$2,0)/I$1,"")</f>
        <v>4.6255660048763501</v>
      </c>
      <c r="J53" s="165">
        <f>IFERROR(VLOOKUP($B53,RD[[#All],[Date]:[IS19_Inv2_M2]],J$2,0)/J$1,"")</f>
        <v>4.6812957157784743</v>
      </c>
      <c r="K53" s="165">
        <f>IFERROR(VLOOKUP($B53,RD[[#All],[Date]:[IS19_Inv2_M2]],K$2,0)/K$1,"")</f>
        <v>4.6528990882768193</v>
      </c>
      <c r="L53" s="165">
        <f>IFERROR(VLOOKUP($B53,RD[[#All],[Date]:[IS19_Inv2_M2]],L$2,0)/L$1,"")</f>
        <v>4.6831955922865012</v>
      </c>
      <c r="M53" s="165">
        <f>IFERROR(VLOOKUP($B53,RD[[#All],[Date]:[IS19_Inv2_M2]],M$2,0)/M$1,"")</f>
        <v>4.8169429260193883</v>
      </c>
      <c r="N53" s="165">
        <f>IFERROR(VLOOKUP($B53,RD[[#All],[Date]:[IS19_Inv2_M2]],N$2,0)/N$1,"")</f>
        <v>4.7706422018348622</v>
      </c>
      <c r="O53" s="165">
        <f>IFERROR(VLOOKUP($B53,RD[[#All],[Date]:[IS19_Inv2_M2]],O$2,0)/O$1,"")</f>
        <v>4.7824066751028154</v>
      </c>
      <c r="P53" s="165">
        <f>IFERROR(VLOOKUP($B53,RD[[#All],[Date]:[IS19_Inv2_M2]],P$2,0)/P$1,"")</f>
        <v>4.6861300673385458</v>
      </c>
      <c r="Q53" s="165">
        <f>IFERROR(VLOOKUP($B53,RD[[#All],[Date]:[IS19_Inv2_M2]],Q$2,0)/Q$1,"")</f>
        <v>4.7317756586975177</v>
      </c>
      <c r="R53" s="165">
        <f>IFERROR(VLOOKUP($B53,RD[[#All],[Date]:[IS19_Inv2_M2]],R$2,0)/R$1,"")</f>
        <v>4.7684651311514994</v>
      </c>
      <c r="S53" s="165">
        <f>IFERROR(VLOOKUP($B53,RD[[#All],[Date]:[IS19_Inv2_M2]],S$2,0)/S$1,"")</f>
        <v>4.7859604722023343</v>
      </c>
      <c r="T53" s="165">
        <f>IFERROR(VLOOKUP($B53,RD[[#All],[Date]:[IS19_Inv2_M2]],T$2,0)/T$1,"")</f>
        <v>4.8028529521727883</v>
      </c>
      <c r="U53" s="165">
        <f>IFERROR(VLOOKUP($B53,RD[[#All],[Date]:[IS19_Inv2_M2]],U$2,0)/U$1,"")</f>
        <v>5.3433964538045524</v>
      </c>
      <c r="V53" s="165">
        <f>IFERROR(VLOOKUP($B53,RD[[#All],[Date]:[IS19_Inv2_M2]],V$2,0)/V$1,"")</f>
        <v>5.422127257923151</v>
      </c>
      <c r="W53" s="165">
        <f>IFERROR(VLOOKUP($B53,RD[[#All],[Date]:[IS19_Inv2_M2]],W$2,0)/W$1,"")</f>
        <v>5.6967657815609032</v>
      </c>
      <c r="X53" s="165">
        <f>IFERROR(VLOOKUP($B53,RD[[#All],[Date]:[IS19_Inv2_M2]],X$2,0)/X$1,"")</f>
        <v>4.8438973417947349</v>
      </c>
      <c r="Y53" s="165">
        <f>IFERROR(VLOOKUP($B53,RD[[#All],[Date]:[IS19_Inv2_M2]],Y$2,0)/Y$1,"")</f>
        <v>4.9686520376175549</v>
      </c>
      <c r="Z53" s="165">
        <f>IFERROR(VLOOKUP($B53,RD[[#All],[Date]:[IS19_Inv2_M2]],Z$2,0)/Z$1,"")</f>
        <v>4.9656108173864215</v>
      </c>
      <c r="AA53" s="165">
        <f>IFERROR(VLOOKUP($B53,RD[[#All],[Date]:[IS19_Inv2_M2]],AA$2,0)/AA$1,"")</f>
        <v>4.4866234379696834</v>
      </c>
      <c r="AB53" s="165">
        <f>IFERROR(VLOOKUP($B53,RD[[#All],[Date]:[IS19_Inv2_M2]],AB$2,0)/AB$1,"")</f>
        <v>4.562101394443844</v>
      </c>
      <c r="AC53" s="165">
        <f>IFERROR(VLOOKUP($B53,RD[[#All],[Date]:[IS19_Inv2_M2]],AC$2,0)/AC$1,"")</f>
        <v>4.8424226471080898</v>
      </c>
      <c r="AD53" s="165">
        <f>IFERROR(VLOOKUP($B53,RD[[#All],[Date]:[IS19_Inv2_M2]],AD$2,0)/AD$1,"")</f>
        <v>4.5254266805990948</v>
      </c>
      <c r="AE53" s="165">
        <f>IFERROR(VLOOKUP($B53,RD[[#All],[Date]:[IS19_Inv2_M2]],AE$2,0)/AE$1,"")</f>
        <v>4.7621101876084468</v>
      </c>
      <c r="AF53" s="165">
        <f>IFERROR(VLOOKUP($B53,RD[[#All],[Date]:[IS19_Inv2_M2]],AF$2,0)/AF$1,"")</f>
        <v>4.8814168712934922</v>
      </c>
      <c r="AG53" s="165">
        <f>IFERROR(VLOOKUP($B53,RD[[#All],[Date]:[IS19_Inv2_M2]],AG$2,0)/AG$1,"")</f>
        <v>4.9240414757656135</v>
      </c>
      <c r="AH53" s="165">
        <f>IFERROR(VLOOKUP($B53,RD[[#All],[Date]:[IS19_Inv2_M2]],AH$2,0)/AH$1,"")</f>
        <v>4.6022727272727266</v>
      </c>
      <c r="AI53" s="165">
        <f>IFERROR(VLOOKUP($B53,RD[[#All],[Date]:[IS19_Inv2_M2]],AI$2,0)/AI$1,"")</f>
        <v>4.5588893864755935</v>
      </c>
      <c r="AJ53" s="165">
        <f>IFERROR(VLOOKUP($B53,RD[[#All],[Date]:[IS19_Inv2_M2]],AJ$2,0)/AJ$1,"")</f>
        <v>4.6215853112404837</v>
      </c>
      <c r="AK53" s="165">
        <f>IFERROR(VLOOKUP($B53,RD[[#All],[Date]:[IS19_Inv2_M2]],AK$2,0)/AK$1,"")</f>
        <v>4.6322920044679847</v>
      </c>
      <c r="AL53" s="165">
        <f>IFERROR(VLOOKUP($B53,RD[[#All],[Date]:[IS19_Inv2_M2]],AL$2,0)/AL$1,"")</f>
        <v>4.6729837560558565</v>
      </c>
      <c r="AM53" s="165">
        <f>IFERROR(VLOOKUP($B53,RD[[#All],[Date]:[IS19_Inv2_M2]],AM$2,0)/AM$1,"")</f>
        <v>4.6354965650636961</v>
      </c>
      <c r="AN53" s="165">
        <f>IFERROR(VLOOKUP($B53,RD[[#All],[Date]:[IS19_Inv2_M2]],AN$2,0)/AN$1,"")</f>
        <v>4.6375391849529777</v>
      </c>
      <c r="AO53" s="165">
        <f>IFERROR(VLOOKUP($B53,RD[[#All],[Date]:[IS19_Inv2_M2]],AO$2,0)/AO$1,"")</f>
        <v>4.6915227105982797</v>
      </c>
      <c r="AP53" s="165">
        <f>IFERROR(VLOOKUP($B53,RD[[#All],[Date]:[IS19_Inv2_M2]],AP$2,0)/AP$1,"")</f>
        <v>4.6815180417528177</v>
      </c>
      <c r="AQ53" s="165">
        <f>IFERROR(VLOOKUP($B53,RD[[#All],[Date]:[IS19_Inv2_M2]],AQ$2,0)/AQ$1,"")</f>
        <v>4.518495297805643</v>
      </c>
      <c r="AR53" s="165">
        <f>IFERROR(VLOOKUP($B53,RD[[#All],[Date]:[IS19_Inv2_M2]],AR$2,0)/AR$1,"")</f>
        <v>4.5340866030521205</v>
      </c>
      <c r="AS53" s="165">
        <f>IFERROR(VLOOKUP($B53,RD[[#All],[Date]:[IS19_Inv2_M2]],AS$2,0)/AS$1,"")</f>
        <v>4.6708463949843262</v>
      </c>
      <c r="AT53" s="165">
        <f>IFERROR(VLOOKUP($B53,RD[[#All],[Date]:[IS19_Inv2_M2]],AT$2,0)/AT$1,"")</f>
        <v>4.5521041132326401</v>
      </c>
      <c r="AU53" s="165">
        <f>IFERROR(VLOOKUP($B53,RD[[#All],[Date]:[IS19_Inv2_M2]],AU$2,0)/AU$1,"")</f>
        <v>4.5592476489028213</v>
      </c>
      <c r="AV53" s="165">
        <f>IFERROR(VLOOKUP($B53,RD[[#All],[Date]:[IS19_Inv2_M2]],AV$2,0)/AV$1,"")</f>
        <v>4.4200626959247655</v>
      </c>
      <c r="AW53" s="165">
        <f>IFERROR(VLOOKUP($B53,RD[[#All],[Date]:[IS19_Inv2_M2]],AW$2,0)/AW$1,"")</f>
        <v>4.3129571577847434</v>
      </c>
      <c r="AX53" s="165">
        <f>IFERROR(VLOOKUP($B53,RD[[#All],[Date]:[IS19_Inv2_M2]],AX$2,0)/AX$1,"")</f>
        <v>4.5054358700727004</v>
      </c>
      <c r="AY53" s="165">
        <f>IFERROR(VLOOKUP($B53,RD[[#All],[Date]:[IS19_Inv2_M2]],AY$2,0)/AY$1,"")</f>
        <v>4.6459842179223863</v>
      </c>
      <c r="AZ53" s="165">
        <f>IFERROR(VLOOKUP($B53,RD[[#All],[Date]:[IS19_Inv2_M2]],AZ$2,0)/AZ$1,"")</f>
        <v>4.5497292675976064</v>
      </c>
      <c r="BA53" s="165">
        <f>IFERROR(VLOOKUP($B53,RD[[#All],[Date]:[IS19_Inv2_M2]],BA$2,0)/BA$1,"")</f>
        <v>4.4927632895351168</v>
      </c>
      <c r="BB53" s="165">
        <f>IFERROR(VLOOKUP($B53,RD[[#All],[Date]:[IS19_Inv2_M2]],BB$2,0)/BB$1,"")</f>
        <v>4.5082288401253923</v>
      </c>
      <c r="BC53" s="165">
        <f>IFERROR(VLOOKUP($B53,RD[[#All],[Date]:[IS19_Inv2_M2]],BC$2,0)/BC$1,"")</f>
        <v>4.5423197492163006</v>
      </c>
      <c r="BD53" s="165">
        <f>IFERROR(VLOOKUP($B53,RD[[#All],[Date]:[IS19_Inv2_M2]],BD$2,0)/BD$1,"")</f>
        <v>4.6117955821243708</v>
      </c>
      <c r="BE53" s="165">
        <f>IFERROR(VLOOKUP($B53,RD[[#All],[Date]:[IS19_Inv2_M2]],BE$2,0)/BE$1,"")</f>
        <v>4.7271302365346246</v>
      </c>
      <c r="BF53" s="165">
        <f>IFERROR(VLOOKUP($B53,RD[[#All],[Date]:[IS19_Inv2_M2]],BF$2,0)/BF$1,"")</f>
        <v>4.6174515140032373</v>
      </c>
      <c r="BG53" s="165">
        <f>IFERROR(VLOOKUP($B53,RD[[#All],[Date]:[IS19_Inv2_M2]],BG$2,0)/BG$1,"")</f>
        <v>4.7076461769115436</v>
      </c>
      <c r="BH53" s="165">
        <f>IFERROR(VLOOKUP($B53,RD[[#All],[Date]:[IS19_Inv2_M2]],BH$2,0)/BH$1,"")</f>
        <v>4.9337418067825585</v>
      </c>
      <c r="BI53" s="165">
        <f>IFERROR(VLOOKUP($B53,RD[[#All],[Date]:[IS19_Inv2_M2]],BI$2,0)/BI$1,"")</f>
        <v>4.4868154158215008</v>
      </c>
      <c r="BJ53" s="165">
        <f>IFERROR(VLOOKUP($B53,RD[[#All],[Date]:[IS19_Inv2_M2]],BJ$2,0)/BJ$1,"")</f>
        <v>4.7927551375827244</v>
      </c>
      <c r="BK53" s="165">
        <f>IFERROR(VLOOKUP($B53,RD[[#All],[Date]:[IS19_Inv2_M2]],BK$2,0)/BK$1,"")</f>
        <v>4.5494564129927291</v>
      </c>
      <c r="BL53" s="165">
        <f>IFERROR(VLOOKUP($B53,RD[[#All],[Date]:[IS19_Inv2_M2]],BL$2,0)/BL$1,"")</f>
        <v>4.415292353823089</v>
      </c>
      <c r="BM53" s="165">
        <f>IFERROR(VLOOKUP($B53,RD[[#All],[Date]:[IS19_Inv2_M2]],BM$2,0)/BM$1,"")</f>
        <v>4.6915227105982797</v>
      </c>
      <c r="BN53" s="165">
        <f>IFERROR(VLOOKUP($B53,RD[[#All],[Date]:[IS19_Inv2_M2]],BN$2,0)/BN$1,"")</f>
        <v>3.6712665223152245</v>
      </c>
      <c r="BO53" s="165">
        <f>IFERROR(VLOOKUP($B53,RD[[#All],[Date]:[IS19_Inv2_M2]],BO$2,0)/BO$1,"")</f>
        <v>4.4262665521760738</v>
      </c>
      <c r="BP53" s="165">
        <f>IFERROR(VLOOKUP($B53,RD[[#All],[Date]:[IS19_Inv2_M2]],BP$2,0)/BP$1,"")</f>
        <v>4.2487513540977631</v>
      </c>
      <c r="BQ53" s="165">
        <f>IFERROR(VLOOKUP($B53,RD[[#All],[Date]:[IS19_Inv2_M2]],BQ$2,0)/BQ$1,"")</f>
        <v>4.6723641460592953</v>
      </c>
      <c r="BR53" s="165">
        <f>IFERROR(VLOOKUP($B53,RD[[#All],[Date]:[IS19_Inv2_M2]],BR$2,0)/BR$1,"")</f>
        <v>4.5368266658997438</v>
      </c>
      <c r="BS53" s="165">
        <f>IFERROR(VLOOKUP($B53,RD[[#All],[Date]:[IS19_Inv2_M2]],BS$2,0)/BS$1,"")</f>
        <v>4.5159155837726495</v>
      </c>
      <c r="BT53" s="165">
        <f>IFERROR(VLOOKUP($B53,RD[[#All],[Date]:[IS19_Inv2_M2]],BT$2,0)/BT$1,"")</f>
        <v>4.6787899944365048</v>
      </c>
      <c r="BU53" s="165">
        <f>IFERROR(VLOOKUP($B53,RD[[#All],[Date]:[IS19_Inv2_M2]],BU$2,0)/BU$1,"")</f>
        <v>4.6033151334041911</v>
      </c>
      <c r="BV53" s="165">
        <f>IFERROR(VLOOKUP($B53,RD[[#All],[Date]:[IS19_Inv2_M2]],BV$2,0)/BV$1,"")</f>
        <v>4.5959953104937004</v>
      </c>
      <c r="BW53" s="165">
        <f>IFERROR(VLOOKUP($B53,RD[[#All],[Date]:[IS19_Inv2_M2]],BW$2,0)/BW$1,"")</f>
        <v>4.5970620472360419</v>
      </c>
      <c r="BX53" s="165">
        <f>IFERROR(VLOOKUP($B53,RD[[#All],[Date]:[IS19_Inv2_M2]],BX$2,0)/BX$1,"")</f>
        <v>4.6958524971811908</v>
      </c>
      <c r="BY53" s="165">
        <f>IFERROR(VLOOKUP($B53,RD[[#All],[Date]:[IS19_Inv2_M2]],BY$2,0)/BY$1,"")</f>
        <v>4.5499581089584256</v>
      </c>
      <c r="BZ53" s="165">
        <f>IFERROR(VLOOKUP($B53,RD[[#All],[Date]:[IS19_Inv2_M2]],BZ$2,0)/BZ$1,"")</f>
        <v>4.4230728672361064</v>
      </c>
      <c r="CA53" s="165">
        <f>IFERROR(VLOOKUP($B53,RD[[#All],[Date]:[IS19_Inv2_M2]],CA$2,0)/CA$1,"")</f>
        <v>4.3515255975302445</v>
      </c>
      <c r="CB53" s="165">
        <f>IFERROR(VLOOKUP($B53,RD[[#All],[Date]:[IS19_Inv2_M2]],CB$2,0)/CB$1,"")</f>
        <v>0</v>
      </c>
      <c r="CC53" s="165">
        <f>IFERROR(VLOOKUP($B53,RD[[#All],[Date]:[IS19_Inv2_M2]],CC$2,0)/CC$1,"")</f>
        <v>4.6514156912369504</v>
      </c>
      <c r="CD53" s="165">
        <f>IFERROR(VLOOKUP($B53,RD[[#All],[Date]:[IS19_Inv2_M2]],CD$2,0)/CD$1,"")</f>
        <v>4.6596743970992618</v>
      </c>
      <c r="CE53" s="165">
        <f>IFERROR(VLOOKUP($B53,RD[[#All],[Date]:[IS19_Inv2_M2]],CE$2,0)/CE$1,"")</f>
        <v>4.7758969216993119</v>
      </c>
      <c r="CF53" s="165">
        <f>IFERROR(VLOOKUP($B53,RD[[#All],[Date]:[IS19_Inv2_M2]],CF$2,0)/CF$1,"")</f>
        <v>4.1404235330208117</v>
      </c>
      <c r="CG53" s="165">
        <f>IFERROR(VLOOKUP($B53,RD[[#All],[Date]:[IS19_Inv2_M2]],CG$2,0)/CG$1,"")</f>
        <v>4.3226475447291639</v>
      </c>
      <c r="CH53" s="165">
        <f>IFERROR(VLOOKUP($B53,RD[[#All],[Date]:[IS19_Inv2_M2]],CH$2,0)/CH$1,"")</f>
        <v>2.999841822208162</v>
      </c>
      <c r="CI53" s="165">
        <f>IFERROR(VLOOKUP($B53,RD[[#All],[Date]:[IS19_Inv2_M2]],CI$2,0)/CI$1,"")</f>
        <v>0</v>
      </c>
      <c r="CJ53" s="165">
        <f>IFERROR(VLOOKUP($B53,RD[[#All],[Date]:[IS19_Inv2_M2]],CJ$2,0)/CJ$1,"")</f>
        <v>0</v>
      </c>
      <c r="CK53" s="165">
        <f>IFERROR(VLOOKUP($B53,RD[[#All],[Date]:[IS19_Inv2_M2]],CK$2,0)/CK$1,"")</f>
        <v>0</v>
      </c>
      <c r="CL53" s="165">
        <f>IFERROR(VLOOKUP($B53,RD[[#All],[Date]:[IS19_Inv2_M2]],CL$2,0)/CL$1,"")</f>
        <v>0</v>
      </c>
      <c r="CM53" s="165">
        <f>IFERROR(VLOOKUP($B53,RD[[#All],[Date]:[IS19_Inv2_M2]],CM$2,0)/CM$1,"")</f>
        <v>0</v>
      </c>
      <c r="CN53" s="165">
        <f>IFERROR(VLOOKUP($B53,RD[[#All],[Date]:[IS19_Inv2_M2]],CN$2,0)/CN$1,"")</f>
        <v>0</v>
      </c>
      <c r="CO53" s="165">
        <f>IFERROR(VLOOKUP($B53,RD[[#All],[Date]:[IS19_Inv2_M2]],CO$2,0)/CO$1,"")</f>
        <v>0</v>
      </c>
      <c r="CP53" s="165">
        <f>IFERROR(VLOOKUP($B53,RD[[#All],[Date]:[IS19_Inv2_M2]],CP$2,0)/CP$1,"")</f>
        <v>0</v>
      </c>
      <c r="CQ53" s="165">
        <f>IFERROR(VLOOKUP($B53,RD[[#All],[Date]:[IS19_Inv2_M2]],CQ$2,0)/CQ$1,"")</f>
        <v>4.004157816242599</v>
      </c>
      <c r="CR53" s="165">
        <f>IFERROR(VLOOKUP($B53,RD[[#All],[Date]:[IS19_Inv2_M2]],CR$2,0)/CR$1,"")</f>
        <v>1.5151259022775188</v>
      </c>
      <c r="CS53" s="165">
        <f>IFERROR(VLOOKUP($B53,RD[[#All],[Date]:[IS19_Inv2_M2]],CS$2,0)/CS$1,"")</f>
        <v>0.67037254636115762</v>
      </c>
      <c r="CT53" s="165">
        <f>IFERROR(VLOOKUP($B53,RD[[#All],[Date]:[IS19_Inv2_M2]],CT$2,0)/CT$1,"")</f>
        <v>2.1296003374459556</v>
      </c>
      <c r="CU53" s="166">
        <f>IFERROR(AVERAGEIF(Inv_SY_B[[#This Row],[IS1_Inv1_M1]:[IS19_Inv2_M2]],"&gt;="&amp;0.1,Inv_SY_B[[#This Row],[IS1_Inv1_M1]:[IS19_Inv2_M2]]),"")</f>
        <v>4.5180048668767299</v>
      </c>
    </row>
    <row r="54" spans="2:99">
      <c r="B54" s="167">
        <f t="shared" si="66"/>
        <v>45746</v>
      </c>
      <c r="C54" s="165">
        <f>IFERROR(VLOOKUP($B54,RD[[#All],[Date]:[IS19_Inv2_M2]],C$2,0)/C$1,"")</f>
        <v>5.0325927640206736</v>
      </c>
      <c r="D54" s="165">
        <f>IFERROR(VLOOKUP($B54,RD[[#All],[Date]:[IS19_Inv2_M2]],D$2,0)/D$1,"")</f>
        <v>5.0300972299182103</v>
      </c>
      <c r="E54" s="165">
        <f>IFERROR(VLOOKUP($B54,RD[[#All],[Date]:[IS19_Inv2_M2]],E$2,0)/E$1,"")</f>
        <v>5.0132625994694964</v>
      </c>
      <c r="F54" s="165">
        <f>IFERROR(VLOOKUP($B54,RD[[#All],[Date]:[IS19_Inv2_M2]],F$2,0)/F$1,"")</f>
        <v>4.6897508913829</v>
      </c>
      <c r="G54" s="165">
        <f>IFERROR(VLOOKUP($B54,RD[[#All],[Date]:[IS19_Inv2_M2]],G$2,0)/G$1,"")</f>
        <v>4.9790209790209792</v>
      </c>
      <c r="H54" s="165">
        <f>IFERROR(VLOOKUP($B54,RD[[#All],[Date]:[IS19_Inv2_M2]],H$2,0)/H$1,"")</f>
        <v>4.9288642392090667</v>
      </c>
      <c r="I54" s="165">
        <f>IFERROR(VLOOKUP($B54,RD[[#All],[Date]:[IS19_Inv2_M2]],I$2,0)/I$1,"")</f>
        <v>4.884244746313712</v>
      </c>
      <c r="J54" s="165">
        <f>IFERROR(VLOOKUP($B54,RD[[#All],[Date]:[IS19_Inv2_M2]],J$2,0)/J$1,"")</f>
        <v>4.9012064215825966</v>
      </c>
      <c r="K54" s="165">
        <f>IFERROR(VLOOKUP($B54,RD[[#All],[Date]:[IS19_Inv2_M2]],K$2,0)/K$1,"")</f>
        <v>4.8974610543444452</v>
      </c>
      <c r="L54" s="165">
        <f>IFERROR(VLOOKUP($B54,RD[[#All],[Date]:[IS19_Inv2_M2]],L$2,0)/L$1,"")</f>
        <v>4.9145055571387859</v>
      </c>
      <c r="M54" s="165">
        <f>IFERROR(VLOOKUP($B54,RD[[#All],[Date]:[IS19_Inv2_M2]],M$2,0)/M$1,"")</f>
        <v>5.002342012266749</v>
      </c>
      <c r="N54" s="165">
        <f>IFERROR(VLOOKUP($B54,RD[[#All],[Date]:[IS19_Inv2_M2]],N$2,0)/N$1,"")</f>
        <v>4.9414742170199304</v>
      </c>
      <c r="O54" s="165">
        <f>IFERROR(VLOOKUP($B54,RD[[#All],[Date]:[IS19_Inv2_M2]],O$2,0)/O$1,"")</f>
        <v>4.9554136349256561</v>
      </c>
      <c r="P54" s="165">
        <f>IFERROR(VLOOKUP($B54,RD[[#All],[Date]:[IS19_Inv2_M2]],P$2,0)/P$1,"")</f>
        <v>4.9604555520404938</v>
      </c>
      <c r="Q54" s="165">
        <f>IFERROR(VLOOKUP($B54,RD[[#All],[Date]:[IS19_Inv2_M2]],Q$2,0)/Q$1,"")</f>
        <v>4.9319189871456324</v>
      </c>
      <c r="R54" s="165">
        <f>IFERROR(VLOOKUP($B54,RD[[#All],[Date]:[IS19_Inv2_M2]],R$2,0)/R$1,"")</f>
        <v>4.9399094474662633</v>
      </c>
      <c r="S54" s="165">
        <f>IFERROR(VLOOKUP($B54,RD[[#All],[Date]:[IS19_Inv2_M2]],S$2,0)/S$1,"")</f>
        <v>4.9491333522036669</v>
      </c>
      <c r="T54" s="165">
        <f>IFERROR(VLOOKUP($B54,RD[[#All],[Date]:[IS19_Inv2_M2]],T$2,0)/T$1,"")</f>
        <v>4.9610307440108139</v>
      </c>
      <c r="U54" s="165">
        <f>IFERROR(VLOOKUP($B54,RD[[#All],[Date]:[IS19_Inv2_M2]],U$2,0)/U$1,"")</f>
        <v>5.5558066314156154</v>
      </c>
      <c r="V54" s="165">
        <f>IFERROR(VLOOKUP($B54,RD[[#All],[Date]:[IS19_Inv2_M2]],V$2,0)/V$1,"")</f>
        <v>5.6285363108790021</v>
      </c>
      <c r="W54" s="165">
        <f>IFERROR(VLOOKUP($B54,RD[[#All],[Date]:[IS19_Inv2_M2]],W$2,0)/W$1,"")</f>
        <v>5.8534652762789481</v>
      </c>
      <c r="X54" s="165">
        <f>IFERROR(VLOOKUP($B54,RD[[#All],[Date]:[IS19_Inv2_M2]],X$2,0)/X$1,"")</f>
        <v>4.9453322119428096</v>
      </c>
      <c r="Y54" s="165">
        <f>IFERROR(VLOOKUP($B54,RD[[#All],[Date]:[IS19_Inv2_M2]],Y$2,0)/Y$1,"")</f>
        <v>5.0764700294480853</v>
      </c>
      <c r="Z54" s="165">
        <f>IFERROR(VLOOKUP($B54,RD[[#All],[Date]:[IS19_Inv2_M2]],Z$2,0)/Z$1,"")</f>
        <v>5.1055069480185278</v>
      </c>
      <c r="AA54" s="165">
        <f>IFERROR(VLOOKUP($B54,RD[[#All],[Date]:[IS19_Inv2_M2]],AA$2,0)/AA$1,"")</f>
        <v>4.9817494739554258</v>
      </c>
      <c r="AB54" s="165">
        <f>IFERROR(VLOOKUP($B54,RD[[#All],[Date]:[IS19_Inv2_M2]],AB$2,0)/AB$1,"")</f>
        <v>5.0662631066911681</v>
      </c>
      <c r="AC54" s="165">
        <f>IFERROR(VLOOKUP($B54,RD[[#All],[Date]:[IS19_Inv2_M2]],AC$2,0)/AC$1,"")</f>
        <v>5.1147431142166591</v>
      </c>
      <c r="AD54" s="165">
        <f>IFERROR(VLOOKUP($B54,RD[[#All],[Date]:[IS19_Inv2_M2]],AD$2,0)/AD$1,"")</f>
        <v>4.8040752351097185</v>
      </c>
      <c r="AE54" s="165">
        <f>IFERROR(VLOOKUP($B54,RD[[#All],[Date]:[IS19_Inv2_M2]],AE$2,0)/AE$1,"")</f>
        <v>5.0060874483525541</v>
      </c>
      <c r="AF54" s="165">
        <f>IFERROR(VLOOKUP($B54,RD[[#All],[Date]:[IS19_Inv2_M2]],AF$2,0)/AF$1,"")</f>
        <v>5.1314884279136095</v>
      </c>
      <c r="AG54" s="165">
        <f>IFERROR(VLOOKUP($B54,RD[[#All],[Date]:[IS19_Inv2_M2]],AG$2,0)/AG$1,"")</f>
        <v>5.1351713420678937</v>
      </c>
      <c r="AH54" s="165">
        <f>IFERROR(VLOOKUP($B54,RD[[#All],[Date]:[IS19_Inv2_M2]],AH$2,0)/AH$1,"")</f>
        <v>4.8364028213166144</v>
      </c>
      <c r="AI54" s="165">
        <f>IFERROR(VLOOKUP($B54,RD[[#All],[Date]:[IS19_Inv2_M2]],AI$2,0)/AI$1,"")</f>
        <v>4.9772887211310861</v>
      </c>
      <c r="AJ54" s="165">
        <f>IFERROR(VLOOKUP($B54,RD[[#All],[Date]:[IS19_Inv2_M2]],AJ$2,0)/AJ$1,"")</f>
        <v>5.0585375215917088</v>
      </c>
      <c r="AK54" s="165">
        <f>IFERROR(VLOOKUP($B54,RD[[#All],[Date]:[IS19_Inv2_M2]],AK$2,0)/AK$1,"")</f>
        <v>4.9414477714120997</v>
      </c>
      <c r="AL54" s="165">
        <f>IFERROR(VLOOKUP($B54,RD[[#All],[Date]:[IS19_Inv2_M2]],AL$2,0)/AL$1,"")</f>
        <v>4.9843260188087779</v>
      </c>
      <c r="AM54" s="165">
        <f>IFERROR(VLOOKUP($B54,RD[[#All],[Date]:[IS19_Inv2_M2]],AM$2,0)/AM$1,"")</f>
        <v>4.9643166811178547</v>
      </c>
      <c r="AN54" s="165">
        <f>IFERROR(VLOOKUP($B54,RD[[#All],[Date]:[IS19_Inv2_M2]],AN$2,0)/AN$1,"")</f>
        <v>5.0176332288401255</v>
      </c>
      <c r="AO54" s="165">
        <f>IFERROR(VLOOKUP($B54,RD[[#All],[Date]:[IS19_Inv2_M2]],AO$2,0)/AO$1,"")</f>
        <v>5.0530247448809442</v>
      </c>
      <c r="AP54" s="165">
        <f>IFERROR(VLOOKUP($B54,RD[[#All],[Date]:[IS19_Inv2_M2]],AP$2,0)/AP$1,"")</f>
        <v>5.0563596344960979</v>
      </c>
      <c r="AQ54" s="165">
        <f>IFERROR(VLOOKUP($B54,RD[[#All],[Date]:[IS19_Inv2_M2]],AQ$2,0)/AQ$1,"")</f>
        <v>4.9354231974921632</v>
      </c>
      <c r="AR54" s="165">
        <f>IFERROR(VLOOKUP($B54,RD[[#All],[Date]:[IS19_Inv2_M2]],AR$2,0)/AR$1,"")</f>
        <v>4.8572117537634787</v>
      </c>
      <c r="AS54" s="165">
        <f>IFERROR(VLOOKUP($B54,RD[[#All],[Date]:[IS19_Inv2_M2]],AS$2,0)/AS$1,"")</f>
        <v>5.0113992590481624</v>
      </c>
      <c r="AT54" s="165">
        <f>IFERROR(VLOOKUP($B54,RD[[#All],[Date]:[IS19_Inv2_M2]],AT$2,0)/AT$1,"")</f>
        <v>4.9846426648934488</v>
      </c>
      <c r="AU54" s="165">
        <f>IFERROR(VLOOKUP($B54,RD[[#All],[Date]:[IS19_Inv2_M2]],AU$2,0)/AU$1,"")</f>
        <v>4.9924764890282134</v>
      </c>
      <c r="AV54" s="165">
        <f>IFERROR(VLOOKUP($B54,RD[[#All],[Date]:[IS19_Inv2_M2]],AV$2,0)/AV$1,"")</f>
        <v>4.7427623086852302</v>
      </c>
      <c r="AW54" s="165">
        <f>IFERROR(VLOOKUP($B54,RD[[#All],[Date]:[IS19_Inv2_M2]],AW$2,0)/AW$1,"")</f>
        <v>4.6231713688610236</v>
      </c>
      <c r="AX54" s="165">
        <f>IFERROR(VLOOKUP($B54,RD[[#All],[Date]:[IS19_Inv2_M2]],AX$2,0)/AX$1,"")</f>
        <v>4.8362569198959511</v>
      </c>
      <c r="AY54" s="165">
        <f>IFERROR(VLOOKUP($B54,RD[[#All],[Date]:[IS19_Inv2_M2]],AY$2,0)/AY$1,"")</f>
        <v>4.9825244117753034</v>
      </c>
      <c r="AZ54" s="165">
        <f>IFERROR(VLOOKUP($B54,RD[[#All],[Date]:[IS19_Inv2_M2]],AZ$2,0)/AZ$1,"")</f>
        <v>4.8838700484468509</v>
      </c>
      <c r="BA54" s="165">
        <f>IFERROR(VLOOKUP($B54,RD[[#All],[Date]:[IS19_Inv2_M2]],BA$2,0)/BA$1,"")</f>
        <v>4.8049089575135069</v>
      </c>
      <c r="BB54" s="165">
        <f>IFERROR(VLOOKUP($B54,RD[[#All],[Date]:[IS19_Inv2_M2]],BB$2,0)/BB$1,"")</f>
        <v>4.8746081504702197</v>
      </c>
      <c r="BC54" s="165">
        <f>IFERROR(VLOOKUP($B54,RD[[#All],[Date]:[IS19_Inv2_M2]],BC$2,0)/BC$1,"")</f>
        <v>4.9498432601880875</v>
      </c>
      <c r="BD54" s="165">
        <f>IFERROR(VLOOKUP($B54,RD[[#All],[Date]:[IS19_Inv2_M2]],BD$2,0)/BD$1,"")</f>
        <v>4.9034045345192094</v>
      </c>
      <c r="BE54" s="165">
        <f>IFERROR(VLOOKUP($B54,RD[[#All],[Date]:[IS19_Inv2_M2]],BE$2,0)/BE$1,"")</f>
        <v>5.0092618979766312</v>
      </c>
      <c r="BF54" s="165">
        <f>IFERROR(VLOOKUP($B54,RD[[#All],[Date]:[IS19_Inv2_M2]],BF$2,0)/BF$1,"")</f>
        <v>4.9261083743842358</v>
      </c>
      <c r="BG54" s="165">
        <f>IFERROR(VLOOKUP($B54,RD[[#All],[Date]:[IS19_Inv2_M2]],BG$2,0)/BG$1,"")</f>
        <v>4.9379855526782057</v>
      </c>
      <c r="BH54" s="165">
        <f>IFERROR(VLOOKUP($B54,RD[[#All],[Date]:[IS19_Inv2_M2]],BH$2,0)/BH$1,"")</f>
        <v>5.2529210601310909</v>
      </c>
      <c r="BI54" s="165">
        <f>IFERROR(VLOOKUP($B54,RD[[#All],[Date]:[IS19_Inv2_M2]],BI$2,0)/BI$1,"")</f>
        <v>4.7862806564632123</v>
      </c>
      <c r="BJ54" s="165">
        <f>IFERROR(VLOOKUP($B54,RD[[#All],[Date]:[IS19_Inv2_M2]],BJ$2,0)/BJ$1,"")</f>
        <v>5.0811563915012199</v>
      </c>
      <c r="BK54" s="165">
        <f>IFERROR(VLOOKUP($B54,RD[[#All],[Date]:[IS19_Inv2_M2]],BK$2,0)/BK$1,"")</f>
        <v>4.7768958847462146</v>
      </c>
      <c r="BL54" s="165">
        <f>IFERROR(VLOOKUP($B54,RD[[#All],[Date]:[IS19_Inv2_M2]],BL$2,0)/BL$1,"")</f>
        <v>4.9025487256371818</v>
      </c>
      <c r="BM54" s="165">
        <f>IFERROR(VLOOKUP($B54,RD[[#All],[Date]:[IS19_Inv2_M2]],BM$2,0)/BM$1,"")</f>
        <v>4.937637564196625</v>
      </c>
      <c r="BN54" s="165">
        <f>IFERROR(VLOOKUP($B54,RD[[#All],[Date]:[IS19_Inv2_M2]],BN$2,0)/BN$1,"")</f>
        <v>4.8211227094981091</v>
      </c>
      <c r="BO54" s="165">
        <f>IFERROR(VLOOKUP($B54,RD[[#All],[Date]:[IS19_Inv2_M2]],BO$2,0)/BO$1,"")</f>
        <v>4.7295159759569749</v>
      </c>
      <c r="BP54" s="165">
        <f>IFERROR(VLOOKUP($B54,RD[[#All],[Date]:[IS19_Inv2_M2]],BP$2,0)/BP$1,"")</f>
        <v>4.5258021531352748</v>
      </c>
      <c r="BQ54" s="165">
        <f>IFERROR(VLOOKUP($B54,RD[[#All],[Date]:[IS19_Inv2_M2]],BQ$2,0)/BQ$1,"")</f>
        <v>5.0695404992876227</v>
      </c>
      <c r="BR54" s="165">
        <f>IFERROR(VLOOKUP($B54,RD[[#All],[Date]:[IS19_Inv2_M2]],BR$2,0)/BR$1,"")</f>
        <v>4.8584548426370633</v>
      </c>
      <c r="BS54" s="165">
        <f>IFERROR(VLOOKUP($B54,RD[[#All],[Date]:[IS19_Inv2_M2]],BS$2,0)/BS$1,"")</f>
        <v>4.8506246211581514</v>
      </c>
      <c r="BT54" s="165">
        <f>IFERROR(VLOOKUP($B54,RD[[#All],[Date]:[IS19_Inv2_M2]],BT$2,0)/BT$1,"")</f>
        <v>5.0011454253891712</v>
      </c>
      <c r="BU54" s="165">
        <f>IFERROR(VLOOKUP($B54,RD[[#All],[Date]:[IS19_Inv2_M2]],BU$2,0)/BU$1,"")</f>
        <v>5.012073858787061</v>
      </c>
      <c r="BV54" s="165">
        <f>IFERROR(VLOOKUP($B54,RD[[#All],[Date]:[IS19_Inv2_M2]],BV$2,0)/BV$1,"")</f>
        <v>4.9211902413607014</v>
      </c>
      <c r="BW54" s="165">
        <f>IFERROR(VLOOKUP($B54,RD[[#All],[Date]:[IS19_Inv2_M2]],BW$2,0)/BW$1,"")</f>
        <v>5.0917271417113232</v>
      </c>
      <c r="BX54" s="165">
        <f>IFERROR(VLOOKUP($B54,RD[[#All],[Date]:[IS19_Inv2_M2]],BX$2,0)/BX$1,"")</f>
        <v>5.0649340114699184</v>
      </c>
      <c r="BY54" s="165">
        <f>IFERROR(VLOOKUP($B54,RD[[#All],[Date]:[IS19_Inv2_M2]],BY$2,0)/BY$1,"")</f>
        <v>4.9351471053464095</v>
      </c>
      <c r="BZ54" s="165">
        <f>IFERROR(VLOOKUP($B54,RD[[#All],[Date]:[IS19_Inv2_M2]],BZ$2,0)/BZ$1,"")</f>
        <v>4.8499420014763261</v>
      </c>
      <c r="CA54" s="165">
        <f>IFERROR(VLOOKUP($B54,RD[[#All],[Date]:[IS19_Inv2_M2]],CA$2,0)/CA$1,"")</f>
        <v>4.6613358932681708</v>
      </c>
      <c r="CB54" s="165">
        <f>IFERROR(VLOOKUP($B54,RD[[#All],[Date]:[IS19_Inv2_M2]],CB$2,0)/CB$1,"")</f>
        <v>0</v>
      </c>
      <c r="CC54" s="165">
        <f>IFERROR(VLOOKUP($B54,RD[[#All],[Date]:[IS19_Inv2_M2]],CC$2,0)/CC$1,"")</f>
        <v>4.9252609933565328</v>
      </c>
      <c r="CD54" s="165">
        <f>IFERROR(VLOOKUP($B54,RD[[#All],[Date]:[IS19_Inv2_M2]],CD$2,0)/CD$1,"")</f>
        <v>4.9224928819993661</v>
      </c>
      <c r="CE54" s="165">
        <f>IFERROR(VLOOKUP($B54,RD[[#All],[Date]:[IS19_Inv2_M2]],CE$2,0)/CE$1,"")</f>
        <v>4.9544501579096938</v>
      </c>
      <c r="CF54" s="165">
        <f>IFERROR(VLOOKUP($B54,RD[[#All],[Date]:[IS19_Inv2_M2]],CF$2,0)/CF$1,"")</f>
        <v>4.2904527719459695</v>
      </c>
      <c r="CG54" s="165">
        <f>IFERROR(VLOOKUP($B54,RD[[#All],[Date]:[IS19_Inv2_M2]],CG$2,0)/CG$1,"")</f>
        <v>4.5665049738127879</v>
      </c>
      <c r="CH54" s="165">
        <f>IFERROR(VLOOKUP($B54,RD[[#All],[Date]:[IS19_Inv2_M2]],CH$2,0)/CH$1,"")</f>
        <v>3.0963302752293576</v>
      </c>
      <c r="CI54" s="165">
        <f>IFERROR(VLOOKUP($B54,RD[[#All],[Date]:[IS19_Inv2_M2]],CI$2,0)/CI$1,"")</f>
        <v>0</v>
      </c>
      <c r="CJ54" s="165">
        <f>IFERROR(VLOOKUP($B54,RD[[#All],[Date]:[IS19_Inv2_M2]],CJ$2,0)/CJ$1,"")</f>
        <v>0</v>
      </c>
      <c r="CK54" s="165">
        <f>IFERROR(VLOOKUP($B54,RD[[#All],[Date]:[IS19_Inv2_M2]],CK$2,0)/CK$1,"")</f>
        <v>0</v>
      </c>
      <c r="CL54" s="165">
        <f>IFERROR(VLOOKUP($B54,RD[[#All],[Date]:[IS19_Inv2_M2]],CL$2,0)/CL$1,"")</f>
        <v>0</v>
      </c>
      <c r="CM54" s="165">
        <f>IFERROR(VLOOKUP($B54,RD[[#All],[Date]:[IS19_Inv2_M2]],CM$2,0)/CM$1,"")</f>
        <v>0</v>
      </c>
      <c r="CN54" s="165">
        <f>IFERROR(VLOOKUP($B54,RD[[#All],[Date]:[IS19_Inv2_M2]],CN$2,0)/CN$1,"")</f>
        <v>0</v>
      </c>
      <c r="CO54" s="165">
        <f>IFERROR(VLOOKUP($B54,RD[[#All],[Date]:[IS19_Inv2_M2]],CO$2,0)/CO$1,"")</f>
        <v>0</v>
      </c>
      <c r="CP54" s="165">
        <f>IFERROR(VLOOKUP($B54,RD[[#All],[Date]:[IS19_Inv2_M2]],CP$2,0)/CP$1,"")</f>
        <v>0</v>
      </c>
      <c r="CQ54" s="165">
        <f>IFERROR(VLOOKUP($B54,RD[[#All],[Date]:[IS19_Inv2_M2]],CQ$2,0)/CQ$1,"")</f>
        <v>4.3591790823679464</v>
      </c>
      <c r="CR54" s="165">
        <f>IFERROR(VLOOKUP($B54,RD[[#All],[Date]:[IS19_Inv2_M2]],CR$2,0)/CR$1,"")</f>
        <v>2.1318985440398368</v>
      </c>
      <c r="CS54" s="165">
        <f>IFERROR(VLOOKUP($B54,RD[[#All],[Date]:[IS19_Inv2_M2]],CS$2,0)/CS$1,"")</f>
        <v>1.9940444805993685</v>
      </c>
      <c r="CT54" s="165">
        <f>IFERROR(VLOOKUP($B54,RD[[#All],[Date]:[IS19_Inv2_M2]],CT$2,0)/CT$1,"")</f>
        <v>2.1754718970789835</v>
      </c>
      <c r="CU54" s="166">
        <f>IFERROR(AVERAGEIF(Inv_SY_B[[#This Row],[IS1_Inv1_M1]:[IS19_Inv2_M2]],"&gt;="&amp;0.1,Inv_SY_B[[#This Row],[IS1_Inv1_M1]:[IS19_Inv2_M2]]),"")</f>
        <v>4.8276857367871608</v>
      </c>
    </row>
    <row r="55" spans="2:99">
      <c r="B55" s="167">
        <f t="shared" si="66"/>
        <v>45747</v>
      </c>
      <c r="C55" s="165">
        <f>IFERROR(VLOOKUP($B55,RD[[#All],[Date]:[IS19_Inv2_M2]],C$2,0)/C$1,"")</f>
        <v>5.0788783460618676</v>
      </c>
      <c r="D55" s="165">
        <f>IFERROR(VLOOKUP($B55,RD[[#All],[Date]:[IS19_Inv2_M2]],D$2,0)/D$1,"")</f>
        <v>5.0651435716010971</v>
      </c>
      <c r="E55" s="165">
        <f>IFERROR(VLOOKUP($B55,RD[[#All],[Date]:[IS19_Inv2_M2]],E$2,0)/E$1,"")</f>
        <v>5.0325536532433084</v>
      </c>
      <c r="F55" s="165">
        <f>IFERROR(VLOOKUP($B55,RD[[#All],[Date]:[IS19_Inv2_M2]],F$2,0)/F$1,"")</f>
        <v>4.6969298140659026</v>
      </c>
      <c r="G55" s="165">
        <f>IFERROR(VLOOKUP($B55,RD[[#All],[Date]:[IS19_Inv2_M2]],G$2,0)/G$1,"")</f>
        <v>4.9872196768748491</v>
      </c>
      <c r="H55" s="165">
        <f>IFERROR(VLOOKUP($B55,RD[[#All],[Date]:[IS19_Inv2_M2]],H$2,0)/H$1,"")</f>
        <v>4.9476730166385341</v>
      </c>
      <c r="I55" s="165">
        <f>IFERROR(VLOOKUP($B55,RD[[#All],[Date]:[IS19_Inv2_M2]],I$2,0)/I$1,"")</f>
        <v>4.9042145593869728</v>
      </c>
      <c r="J55" s="165">
        <f>IFERROR(VLOOKUP($B55,RD[[#All],[Date]:[IS19_Inv2_M2]],J$2,0)/J$1,"")</f>
        <v>4.9287546309489878</v>
      </c>
      <c r="K55" s="165">
        <f>IFERROR(VLOOKUP($B55,RD[[#All],[Date]:[IS19_Inv2_M2]],K$2,0)/K$1,"")</f>
        <v>4.9003326234176461</v>
      </c>
      <c r="L55" s="165">
        <f>IFERROR(VLOOKUP($B55,RD[[#All],[Date]:[IS19_Inv2_M2]],L$2,0)/L$1,"")</f>
        <v>4.9368291061081031</v>
      </c>
      <c r="M55" s="165">
        <f>IFERROR(VLOOKUP($B55,RD[[#All],[Date]:[IS19_Inv2_M2]],M$2,0)/M$1,"")</f>
        <v>5.0150943303684192</v>
      </c>
      <c r="N55" s="165">
        <f>IFERROR(VLOOKUP($B55,RD[[#All],[Date]:[IS19_Inv2_M2]],N$2,0)/N$1,"")</f>
        <v>4.9672693646119779</v>
      </c>
      <c r="O55" s="165">
        <f>IFERROR(VLOOKUP($B55,RD[[#All],[Date]:[IS19_Inv2_M2]],O$2,0)/O$1,"")</f>
        <v>4.9618396077190763</v>
      </c>
      <c r="P55" s="165">
        <f>IFERROR(VLOOKUP($B55,RD[[#All],[Date]:[IS19_Inv2_M2]],P$2,0)/P$1,"")</f>
        <v>4.9649749175215803</v>
      </c>
      <c r="Q55" s="165">
        <f>IFERROR(VLOOKUP($B55,RD[[#All],[Date]:[IS19_Inv2_M2]],Q$2,0)/Q$1,"")</f>
        <v>4.9261083743842358</v>
      </c>
      <c r="R55" s="165">
        <f>IFERROR(VLOOKUP($B55,RD[[#All],[Date]:[IS19_Inv2_M2]],R$2,0)/R$1,"")</f>
        <v>4.9351471053464087</v>
      </c>
      <c r="S55" s="165">
        <f>IFERROR(VLOOKUP($B55,RD[[#All],[Date]:[IS19_Inv2_M2]],S$2,0)/S$1,"")</f>
        <v>4.9544614462445269</v>
      </c>
      <c r="T55" s="165">
        <f>IFERROR(VLOOKUP($B55,RD[[#All],[Date]:[IS19_Inv2_M2]],T$2,0)/T$1,"")</f>
        <v>4.9833194328607178</v>
      </c>
      <c r="U55" s="165">
        <f>IFERROR(VLOOKUP($B55,RD[[#All],[Date]:[IS19_Inv2_M2]],U$2,0)/U$1,"")</f>
        <v>5.5949744655850315</v>
      </c>
      <c r="V55" s="165">
        <f>IFERROR(VLOOKUP($B55,RD[[#All],[Date]:[IS19_Inv2_M2]],V$2,0)/V$1,"")</f>
        <v>5.6663952577779391</v>
      </c>
      <c r="W55" s="165">
        <f>IFERROR(VLOOKUP($B55,RD[[#All],[Date]:[IS19_Inv2_M2]],W$2,0)/W$1,"")</f>
        <v>5.8972228710304018</v>
      </c>
      <c r="X55" s="165">
        <f>IFERROR(VLOOKUP($B55,RD[[#All],[Date]:[IS19_Inv2_M2]],X$2,0)/X$1,"")</f>
        <v>4.9810128195325847</v>
      </c>
      <c r="Y55" s="165">
        <f>IFERROR(VLOOKUP($B55,RD[[#All],[Date]:[IS19_Inv2_M2]],Y$2,0)/Y$1,"")</f>
        <v>5.0978436401633891</v>
      </c>
      <c r="Z55" s="165">
        <f>IFERROR(VLOOKUP($B55,RD[[#All],[Date]:[IS19_Inv2_M2]],Z$2,0)/Z$1,"")</f>
        <v>5.1223506292986478</v>
      </c>
      <c r="AA55" s="165">
        <f>IFERROR(VLOOKUP($B55,RD[[#All],[Date]:[IS19_Inv2_M2]],AA$2,0)/AA$1,"")</f>
        <v>4.9602782668441625</v>
      </c>
      <c r="AB55" s="165">
        <f>IFERROR(VLOOKUP($B55,RD[[#All],[Date]:[IS19_Inv2_M2]],AB$2,0)/AB$1,"")</f>
        <v>5.0485352934817858</v>
      </c>
      <c r="AC55" s="165">
        <f>IFERROR(VLOOKUP($B55,RD[[#All],[Date]:[IS19_Inv2_M2]],AC$2,0)/AC$1,"")</f>
        <v>5.0955993203953183</v>
      </c>
      <c r="AD55" s="165">
        <f>IFERROR(VLOOKUP($B55,RD[[#All],[Date]:[IS19_Inv2_M2]],AD$2,0)/AD$1,"")</f>
        <v>4.7918843608498785</v>
      </c>
      <c r="AE55" s="165">
        <f>IFERROR(VLOOKUP($B55,RD[[#All],[Date]:[IS19_Inv2_M2]],AE$2,0)/AE$1,"")</f>
        <v>4.9950629355880851</v>
      </c>
      <c r="AF55" s="165">
        <f>IFERROR(VLOOKUP($B55,RD[[#All],[Date]:[IS19_Inv2_M2]],AF$2,0)/AF$1,"")</f>
        <v>5.1209432417910739</v>
      </c>
      <c r="AG55" s="165">
        <f>IFERROR(VLOOKUP($B55,RD[[#All],[Date]:[IS19_Inv2_M2]],AG$2,0)/AG$1,"")</f>
        <v>5.2348417865659238</v>
      </c>
      <c r="AH55" s="165">
        <f>IFERROR(VLOOKUP($B55,RD[[#All],[Date]:[IS19_Inv2_M2]],AH$2,0)/AH$1,"")</f>
        <v>4.9250587774294665</v>
      </c>
      <c r="AI55" s="165">
        <f>IFERROR(VLOOKUP($B55,RD[[#All],[Date]:[IS19_Inv2_M2]],AI$2,0)/AI$1,"")</f>
        <v>4.9830465101401069</v>
      </c>
      <c r="AJ55" s="165">
        <f>IFERROR(VLOOKUP($B55,RD[[#All],[Date]:[IS19_Inv2_M2]],AJ$2,0)/AJ$1,"")</f>
        <v>5.0630158019320586</v>
      </c>
      <c r="AK55" s="165">
        <f>IFERROR(VLOOKUP($B55,RD[[#All],[Date]:[IS19_Inv2_M2]],AK$2,0)/AK$1,"")</f>
        <v>4.9508161279861636</v>
      </c>
      <c r="AL55" s="165">
        <f>IFERROR(VLOOKUP($B55,RD[[#All],[Date]:[IS19_Inv2_M2]],AL$2,0)/AL$1,"")</f>
        <v>4.9964377315474495</v>
      </c>
      <c r="AM55" s="165">
        <f>IFERROR(VLOOKUP($B55,RD[[#All],[Date]:[IS19_Inv2_M2]],AM$2,0)/AM$1,"")</f>
        <v>4.9696525045021014</v>
      </c>
      <c r="AN55" s="165">
        <f>IFERROR(VLOOKUP($B55,RD[[#All],[Date]:[IS19_Inv2_M2]],AN$2,0)/AN$1,"")</f>
        <v>5.0182863113897591</v>
      </c>
      <c r="AO55" s="165">
        <f>IFERROR(VLOOKUP($B55,RD[[#All],[Date]:[IS19_Inv2_M2]],AO$2,0)/AO$1,"")</f>
        <v>5.045021009804576</v>
      </c>
      <c r="AP55" s="165">
        <f>IFERROR(VLOOKUP($B55,RD[[#All],[Date]:[IS19_Inv2_M2]],AP$2,0)/AP$1,"")</f>
        <v>5.045021009804576</v>
      </c>
      <c r="AQ55" s="165">
        <f>IFERROR(VLOOKUP($B55,RD[[#All],[Date]:[IS19_Inv2_M2]],AQ$2,0)/AQ$1,"")</f>
        <v>4.9235109717868335</v>
      </c>
      <c r="AR55" s="165">
        <f>IFERROR(VLOOKUP($B55,RD[[#All],[Date]:[IS19_Inv2_M2]],AR$2,0)/AR$1,"")</f>
        <v>4.8434324296393267</v>
      </c>
      <c r="AS55" s="165">
        <f>IFERROR(VLOOKUP($B55,RD[[#All],[Date]:[IS19_Inv2_M2]],AS$2,0)/AS$1,"")</f>
        <v>4.992875463094899</v>
      </c>
      <c r="AT55" s="165">
        <f>IFERROR(VLOOKUP($B55,RD[[#All],[Date]:[IS19_Inv2_M2]],AT$2,0)/AT$1,"")</f>
        <v>4.9745099901839716</v>
      </c>
      <c r="AU55" s="165">
        <f>IFERROR(VLOOKUP($B55,RD[[#All],[Date]:[IS19_Inv2_M2]],AU$2,0)/AU$1,"")</f>
        <v>4.9824451410658304</v>
      </c>
      <c r="AV55" s="165">
        <f>IFERROR(VLOOKUP($B55,RD[[#All],[Date]:[IS19_Inv2_M2]],AV$2,0)/AV$1,"")</f>
        <v>4.7759542688548775</v>
      </c>
      <c r="AW55" s="165">
        <f>IFERROR(VLOOKUP($B55,RD[[#All],[Date]:[IS19_Inv2_M2]],AW$2,0)/AW$1,"")</f>
        <v>4.5977011494252871</v>
      </c>
      <c r="AX55" s="165">
        <f>IFERROR(VLOOKUP($B55,RD[[#All],[Date]:[IS19_Inv2_M2]],AX$2,0)/AX$1,"")</f>
        <v>4.8182485159741208</v>
      </c>
      <c r="AY55" s="165">
        <f>IFERROR(VLOOKUP($B55,RD[[#All],[Date]:[IS19_Inv2_M2]],AY$2,0)/AY$1,"")</f>
        <v>4.9623464130003958</v>
      </c>
      <c r="AZ55" s="165">
        <f>IFERROR(VLOOKUP($B55,RD[[#All],[Date]:[IS19_Inv2_M2]],AZ$2,0)/AZ$1,"")</f>
        <v>4.8553719008264462</v>
      </c>
      <c r="BA55" s="165">
        <f>IFERROR(VLOOKUP($B55,RD[[#All],[Date]:[IS19_Inv2_M2]],BA$2,0)/BA$1,"")</f>
        <v>4.7808977522844005</v>
      </c>
      <c r="BB55" s="165">
        <f>IFERROR(VLOOKUP($B55,RD[[#All],[Date]:[IS19_Inv2_M2]],BB$2,0)/BB$1,"")</f>
        <v>4.8524033437826546</v>
      </c>
      <c r="BC55" s="165">
        <f>IFERROR(VLOOKUP($B55,RD[[#All],[Date]:[IS19_Inv2_M2]],BC$2,0)/BC$1,"")</f>
        <v>4.9203761755485891</v>
      </c>
      <c r="BD55" s="165">
        <f>IFERROR(VLOOKUP($B55,RD[[#All],[Date]:[IS19_Inv2_M2]],BD$2,0)/BD$1,"")</f>
        <v>4.8727855945177518</v>
      </c>
      <c r="BE55" s="165">
        <f>IFERROR(VLOOKUP($B55,RD[[#All],[Date]:[IS19_Inv2_M2]],BE$2,0)/BE$1,"")</f>
        <v>4.9650897691650036</v>
      </c>
      <c r="BF55" s="165">
        <f>IFERROR(VLOOKUP($B55,RD[[#All],[Date]:[IS19_Inv2_M2]],BF$2,0)/BF$1,"")</f>
        <v>4.8930379964862718</v>
      </c>
      <c r="BG55" s="165">
        <f>IFERROR(VLOOKUP($B55,RD[[#All],[Date]:[IS19_Inv2_M2]],BG$2,0)/BG$1,"")</f>
        <v>4.9148153196129201</v>
      </c>
      <c r="BH55" s="165">
        <f>IFERROR(VLOOKUP($B55,RD[[#All],[Date]:[IS19_Inv2_M2]],BH$2,0)/BH$1,"")</f>
        <v>5.2023368481048724</v>
      </c>
      <c r="BI55" s="165">
        <f>IFERROR(VLOOKUP($B55,RD[[#All],[Date]:[IS19_Inv2_M2]],BI$2,0)/BI$1,"")</f>
        <v>4.7486631016042784</v>
      </c>
      <c r="BJ55" s="165">
        <f>IFERROR(VLOOKUP($B55,RD[[#All],[Date]:[IS19_Inv2_M2]],BJ$2,0)/BJ$1,"")</f>
        <v>5.0470219435736681</v>
      </c>
      <c r="BK55" s="165">
        <f>IFERROR(VLOOKUP($B55,RD[[#All],[Date]:[IS19_Inv2_M2]],BK$2,0)/BK$1,"")</f>
        <v>4.7935703328219832</v>
      </c>
      <c r="BL55" s="165">
        <f>IFERROR(VLOOKUP($B55,RD[[#All],[Date]:[IS19_Inv2_M2]],BL$2,0)/BL$1,"")</f>
        <v>4.8589341692789976</v>
      </c>
      <c r="BM55" s="165">
        <f>IFERROR(VLOOKUP($B55,RD[[#All],[Date]:[IS19_Inv2_M2]],BM$2,0)/BM$1,"")</f>
        <v>4.9042886680450879</v>
      </c>
      <c r="BN55" s="165">
        <f>IFERROR(VLOOKUP($B55,RD[[#All],[Date]:[IS19_Inv2_M2]],BN$2,0)/BN$1,"")</f>
        <v>4.8670135410270499</v>
      </c>
      <c r="BO55" s="165">
        <f>IFERROR(VLOOKUP($B55,RD[[#All],[Date]:[IS19_Inv2_M2]],BO$2,0)/BO$1,"")</f>
        <v>4.6969765444931522</v>
      </c>
      <c r="BP55" s="165">
        <f>IFERROR(VLOOKUP($B55,RD[[#All],[Date]:[IS19_Inv2_M2]],BP$2,0)/BP$1,"")</f>
        <v>4.5071084140998723</v>
      </c>
      <c r="BQ55" s="165">
        <f>IFERROR(VLOOKUP($B55,RD[[#All],[Date]:[IS19_Inv2_M2]],BQ$2,0)/BQ$1,"")</f>
        <v>5.039521356311063</v>
      </c>
      <c r="BR55" s="165">
        <f>IFERROR(VLOOKUP($B55,RD[[#All],[Date]:[IS19_Inv2_M2]],BR$2,0)/BR$1,"")</f>
        <v>4.8268192842694582</v>
      </c>
      <c r="BS55" s="165">
        <f>IFERROR(VLOOKUP($B55,RD[[#All],[Date]:[IS19_Inv2_M2]],BS$2,0)/BS$1,"")</f>
        <v>4.7970132169015987</v>
      </c>
      <c r="BT55" s="165">
        <f>IFERROR(VLOOKUP($B55,RD[[#All],[Date]:[IS19_Inv2_M2]],BT$2,0)/BT$1,"")</f>
        <v>4.9618736977604199</v>
      </c>
      <c r="BU55" s="165">
        <f>IFERROR(VLOOKUP($B55,RD[[#All],[Date]:[IS19_Inv2_M2]],BU$2,0)/BU$1,"")</f>
        <v>4.9697413850001935</v>
      </c>
      <c r="BV55" s="165">
        <f>IFERROR(VLOOKUP($B55,RD[[#All],[Date]:[IS19_Inv2_M2]],BV$2,0)/BV$1,"")</f>
        <v>4.8742021326088167</v>
      </c>
      <c r="BW55" s="165">
        <f>IFERROR(VLOOKUP($B55,RD[[#All],[Date]:[IS19_Inv2_M2]],BW$2,0)/BW$1,"")</f>
        <v>5.0214259008944229</v>
      </c>
      <c r="BX55" s="165">
        <f>IFERROR(VLOOKUP($B55,RD[[#All],[Date]:[IS19_Inv2_M2]],BX$2,0)/BX$1,"")</f>
        <v>4.99436238126526</v>
      </c>
      <c r="BY55" s="165">
        <f>IFERROR(VLOOKUP($B55,RD[[#All],[Date]:[IS19_Inv2_M2]],BY$2,0)/BY$1,"")</f>
        <v>4.8927345985239059</v>
      </c>
      <c r="BZ55" s="165">
        <f>IFERROR(VLOOKUP($B55,RD[[#All],[Date]:[IS19_Inv2_M2]],BZ$2,0)/BZ$1,"")</f>
        <v>4.8423494674681011</v>
      </c>
      <c r="CA55" s="165">
        <f>IFERROR(VLOOKUP($B55,RD[[#All],[Date]:[IS19_Inv2_M2]],CA$2,0)/CA$1,"")</f>
        <v>4.6460635547458793</v>
      </c>
      <c r="CB55" s="165">
        <f>IFERROR(VLOOKUP($B55,RD[[#All],[Date]:[IS19_Inv2_M2]],CB$2,0)/CB$1,"")</f>
        <v>0</v>
      </c>
      <c r="CC55" s="165">
        <f>IFERROR(VLOOKUP($B55,RD[[#All],[Date]:[IS19_Inv2_M2]],CC$2,0)/CC$1,"")</f>
        <v>4.931192660550459</v>
      </c>
      <c r="CD55" s="165">
        <f>IFERROR(VLOOKUP($B55,RD[[#All],[Date]:[IS19_Inv2_M2]],CD$2,0)/CD$1,"")</f>
        <v>4.9190859757136236</v>
      </c>
      <c r="CE55" s="165">
        <f>IFERROR(VLOOKUP($B55,RD[[#All],[Date]:[IS19_Inv2_M2]],CE$2,0)/CE$1,"")</f>
        <v>4.9405090643917662</v>
      </c>
      <c r="CF55" s="165">
        <f>IFERROR(VLOOKUP($B55,RD[[#All],[Date]:[IS19_Inv2_M2]],CF$2,0)/CF$1,"")</f>
        <v>4.2688830730589666</v>
      </c>
      <c r="CG55" s="165">
        <f>IFERROR(VLOOKUP($B55,RD[[#All],[Date]:[IS19_Inv2_M2]],CG$2,0)/CG$1,"")</f>
        <v>4.540581391261556</v>
      </c>
      <c r="CH55" s="165">
        <f>IFERROR(VLOOKUP($B55,RD[[#All],[Date]:[IS19_Inv2_M2]],CH$2,0)/CH$1,"")</f>
        <v>3.0836760518823154</v>
      </c>
      <c r="CI55" s="165">
        <f>IFERROR(VLOOKUP($B55,RD[[#All],[Date]:[IS19_Inv2_M2]],CI$2,0)/CI$1,"")</f>
        <v>0</v>
      </c>
      <c r="CJ55" s="165">
        <f>IFERROR(VLOOKUP($B55,RD[[#All],[Date]:[IS19_Inv2_M2]],CJ$2,0)/CJ$1,"")</f>
        <v>0</v>
      </c>
      <c r="CK55" s="165">
        <f>IFERROR(VLOOKUP($B55,RD[[#All],[Date]:[IS19_Inv2_M2]],CK$2,0)/CK$1,"")</f>
        <v>0</v>
      </c>
      <c r="CL55" s="165">
        <f>IFERROR(VLOOKUP($B55,RD[[#All],[Date]:[IS19_Inv2_M2]],CL$2,0)/CL$1,"")</f>
        <v>0</v>
      </c>
      <c r="CM55" s="165">
        <f>IFERROR(VLOOKUP($B55,RD[[#All],[Date]:[IS19_Inv2_M2]],CM$2,0)/CM$1,"")</f>
        <v>0</v>
      </c>
      <c r="CN55" s="165">
        <f>IFERROR(VLOOKUP($B55,RD[[#All],[Date]:[IS19_Inv2_M2]],CN$2,0)/CN$1,"")</f>
        <v>0</v>
      </c>
      <c r="CO55" s="165">
        <f>IFERROR(VLOOKUP($B55,RD[[#All],[Date]:[IS19_Inv2_M2]],CO$2,0)/CO$1,"")</f>
        <v>0</v>
      </c>
      <c r="CP55" s="165">
        <f>IFERROR(VLOOKUP($B55,RD[[#All],[Date]:[IS19_Inv2_M2]],CP$2,0)/CP$1,"")</f>
        <v>0</v>
      </c>
      <c r="CQ55" s="165">
        <f>IFERROR(VLOOKUP($B55,RD[[#All],[Date]:[IS19_Inv2_M2]],CQ$2,0)/CQ$1,"")</f>
        <v>4.2200830558945075</v>
      </c>
      <c r="CR55" s="165">
        <f>IFERROR(VLOOKUP($B55,RD[[#All],[Date]:[IS19_Inv2_M2]],CR$2,0)/CR$1,"")</f>
        <v>2.0763551972875529</v>
      </c>
      <c r="CS55" s="165">
        <f>IFERROR(VLOOKUP($B55,RD[[#All],[Date]:[IS19_Inv2_M2]],CS$2,0)/CS$1,"")</f>
        <v>1.948850825788504</v>
      </c>
      <c r="CT55" s="165">
        <f>IFERROR(VLOOKUP($B55,RD[[#All],[Date]:[IS19_Inv2_M2]],CT$2,0)/CT$1,"")</f>
        <v>2.1106190024253926</v>
      </c>
      <c r="CU55" s="166">
        <f>IFERROR(AVERAGEIF(Inv_SY_B[[#This Row],[IS1_Inv1_M1]:[IS19_Inv2_M2]],"&gt;="&amp;0.1,Inv_SY_B[[#This Row],[IS1_Inv1_M1]:[IS19_Inv2_M2]]),"")</f>
        <v>4.8189391181970942</v>
      </c>
    </row>
    <row r="56" spans="2:99">
      <c r="B56" s="167">
        <f t="shared" si="66"/>
        <v>45748</v>
      </c>
      <c r="C56" s="165">
        <f>IFERROR(VLOOKUP($B56,RD[[#All],[Date]:[IS19_Inv2_M2]],C$2,0)/C$1,"")</f>
        <v>5.4202345136156742</v>
      </c>
      <c r="D56" s="165">
        <f>IFERROR(VLOOKUP($B56,RD[[#All],[Date]:[IS19_Inv2_M2]],D$2,0)/D$1,"")</f>
        <v>5.4061350041913538</v>
      </c>
      <c r="E56" s="165">
        <f>IFERROR(VLOOKUP($B56,RD[[#All],[Date]:[IS19_Inv2_M2]],E$2,0)/E$1,"")</f>
        <v>5.382686279238003</v>
      </c>
      <c r="F56" s="165">
        <f>IFERROR(VLOOKUP($B56,RD[[#All],[Date]:[IS19_Inv2_M2]],F$2,0)/F$1,"")</f>
        <v>5.0218957141831586</v>
      </c>
      <c r="G56" s="165">
        <f>IFERROR(VLOOKUP($B56,RD[[#All],[Date]:[IS19_Inv2_M2]],G$2,0)/G$1,"")</f>
        <v>5.3580901856763923</v>
      </c>
      <c r="H56" s="165">
        <f>IFERROR(VLOOKUP($B56,RD[[#All],[Date]:[IS19_Inv2_M2]],H$2,0)/H$1,"")</f>
        <v>5.2978056426332287</v>
      </c>
      <c r="I56" s="165">
        <f>IFERROR(VLOOKUP($B56,RD[[#All],[Date]:[IS19_Inv2_M2]],I$2,0)/I$1,"")</f>
        <v>5.2511320097526992</v>
      </c>
      <c r="J56" s="165">
        <f>IFERROR(VLOOKUP($B56,RD[[#All],[Date]:[IS19_Inv2_M2]],J$2,0)/J$1,"")</f>
        <v>5.2612330198537096</v>
      </c>
      <c r="K56" s="165">
        <f>IFERROR(VLOOKUP($B56,RD[[#All],[Date]:[IS19_Inv2_M2]],K$2,0)/K$1,"")</f>
        <v>5.2487496709660437</v>
      </c>
      <c r="L56" s="165">
        <f>IFERROR(VLOOKUP($B56,RD[[#All],[Date]:[IS19_Inv2_M2]],L$2,0)/L$1,"")</f>
        <v>5.2802317849339788</v>
      </c>
      <c r="M56" s="165">
        <f>IFERROR(VLOOKUP($B56,RD[[#All],[Date]:[IS19_Inv2_M2]],M$2,0)/M$1,"")</f>
        <v>5.3751020798540345</v>
      </c>
      <c r="N56" s="165">
        <f>IFERROR(VLOOKUP($B56,RD[[#All],[Date]:[IS19_Inv2_M2]],N$2,0)/N$1,"")</f>
        <v>5.3021195824106293</v>
      </c>
      <c r="O56" s="165">
        <f>IFERROR(VLOOKUP($B56,RD[[#All],[Date]:[IS19_Inv2_M2]],O$2,0)/O$1,"")</f>
        <v>5.3271314457450174</v>
      </c>
      <c r="P56" s="165">
        <f>IFERROR(VLOOKUP($B56,RD[[#All],[Date]:[IS19_Inv2_M2]],P$2,0)/P$1,"")</f>
        <v>5.324264473267954</v>
      </c>
      <c r="Q56" s="165">
        <f>IFERROR(VLOOKUP($B56,RD[[#All],[Date]:[IS19_Inv2_M2]],Q$2,0)/Q$1,"")</f>
        <v>5.263769538185409</v>
      </c>
      <c r="R56" s="165">
        <f>IFERROR(VLOOKUP($B56,RD[[#All],[Date]:[IS19_Inv2_M2]],R$2,0)/R$1,"")</f>
        <v>5.286880087627094</v>
      </c>
      <c r="S56" s="165">
        <f>IFERROR(VLOOKUP($B56,RD[[#All],[Date]:[IS19_Inv2_M2]],S$2,0)/S$1,"")</f>
        <v>5.3007875589004145</v>
      </c>
      <c r="T56" s="165">
        <f>IFERROR(VLOOKUP($B56,RD[[#All],[Date]:[IS19_Inv2_M2]],T$2,0)/T$1,"")</f>
        <v>5.3262776451640734</v>
      </c>
      <c r="U56" s="165">
        <f>IFERROR(VLOOKUP($B56,RD[[#All],[Date]:[IS19_Inv2_M2]],U$2,0)/U$1,"")</f>
        <v>5.9560215523518272</v>
      </c>
      <c r="V56" s="165">
        <f>IFERROR(VLOOKUP($B56,RD[[#All],[Date]:[IS19_Inv2_M2]],V$2,0)/V$1,"")</f>
        <v>6.0408358010797576</v>
      </c>
      <c r="W56" s="165">
        <f>IFERROR(VLOOKUP($B56,RD[[#All],[Date]:[IS19_Inv2_M2]],W$2,0)/W$1,"")</f>
        <v>6.2857193541615537</v>
      </c>
      <c r="X56" s="165">
        <f>IFERROR(VLOOKUP($B56,RD[[#All],[Date]:[IS19_Inv2_M2]],X$2,0)/X$1,"")</f>
        <v>5.3067257945306725</v>
      </c>
      <c r="Y56" s="165">
        <f>IFERROR(VLOOKUP($B56,RD[[#All],[Date]:[IS19_Inv2_M2]],Y$2,0)/Y$1,"")</f>
        <v>5.4398214116082455</v>
      </c>
      <c r="Z56" s="165">
        <f>IFERROR(VLOOKUP($B56,RD[[#All],[Date]:[IS19_Inv2_M2]],Z$2,0)/Z$1,"")</f>
        <v>5.4582884948299251</v>
      </c>
      <c r="AA56" s="165">
        <f>IFERROR(VLOOKUP($B56,RD[[#All],[Date]:[IS19_Inv2_M2]],AA$2,0)/AA$1,"")</f>
        <v>5.2883583115042736</v>
      </c>
      <c r="AB56" s="165">
        <f>IFERROR(VLOOKUP($B56,RD[[#All],[Date]:[IS19_Inv2_M2]],AB$2,0)/AB$1,"")</f>
        <v>5.3819046589557882</v>
      </c>
      <c r="AC56" s="165">
        <f>IFERROR(VLOOKUP($B56,RD[[#All],[Date]:[IS19_Inv2_M2]],AC$2,0)/AC$1,"")</f>
        <v>5.4492809112445855</v>
      </c>
      <c r="AD56" s="165">
        <f>IFERROR(VLOOKUP($B56,RD[[#All],[Date]:[IS19_Inv2_M2]],AD$2,0)/AD$1,"")</f>
        <v>5.1175548589341702</v>
      </c>
      <c r="AE56" s="165">
        <f>IFERROR(VLOOKUP($B56,RD[[#All],[Date]:[IS19_Inv2_M2]],AE$2,0)/AE$1,"")</f>
        <v>5.3396987911382086</v>
      </c>
      <c r="AF56" s="165">
        <f>IFERROR(VLOOKUP($B56,RD[[#All],[Date]:[IS19_Inv2_M2]],AF$2,0)/AF$1,"")</f>
        <v>5.4699386872749729</v>
      </c>
      <c r="AG56" s="165">
        <f>IFERROR(VLOOKUP($B56,RD[[#All],[Date]:[IS19_Inv2_M2]],AG$2,0)/AG$1,"")</f>
        <v>5.5826166170993758</v>
      </c>
      <c r="AH56" s="165">
        <f>IFERROR(VLOOKUP($B56,RD[[#All],[Date]:[IS19_Inv2_M2]],AH$2,0)/AH$1,"")</f>
        <v>5.2493142633228835</v>
      </c>
      <c r="AI56" s="165">
        <f>IFERROR(VLOOKUP($B56,RD[[#All],[Date]:[IS19_Inv2_M2]],AI$2,0)/AI$1,"")</f>
        <v>5.2645384172477776</v>
      </c>
      <c r="AJ56" s="165">
        <f>IFERROR(VLOOKUP($B56,RD[[#All],[Date]:[IS19_Inv2_M2]],AJ$2,0)/AJ$1,"")</f>
        <v>5.3387499200307085</v>
      </c>
      <c r="AK56" s="165">
        <f>IFERROR(VLOOKUP($B56,RD[[#All],[Date]:[IS19_Inv2_M2]],AK$2,0)/AK$1,"")</f>
        <v>5.2642957518106144</v>
      </c>
      <c r="AL56" s="165">
        <f>IFERROR(VLOOKUP($B56,RD[[#All],[Date]:[IS19_Inv2_M2]],AL$2,0)/AL$1,"")</f>
        <v>5.2992305500142498</v>
      </c>
      <c r="AM56" s="165">
        <f>IFERROR(VLOOKUP($B56,RD[[#All],[Date]:[IS19_Inv2_M2]],AM$2,0)/AM$1,"")</f>
        <v>5.2724604815580607</v>
      </c>
      <c r="AN56" s="165">
        <f>IFERROR(VLOOKUP($B56,RD[[#All],[Date]:[IS19_Inv2_M2]],AN$2,0)/AN$1,"")</f>
        <v>5.3147857889237198</v>
      </c>
      <c r="AO56" s="165">
        <f>IFERROR(VLOOKUP($B56,RD[[#All],[Date]:[IS19_Inv2_M2]],AO$2,0)/AO$1,"")</f>
        <v>5.3531648102447811</v>
      </c>
      <c r="AP56" s="165">
        <f>IFERROR(VLOOKUP($B56,RD[[#All],[Date]:[IS19_Inv2_M2]],AP$2,0)/AP$1,"")</f>
        <v>5.3571666777829652</v>
      </c>
      <c r="AQ56" s="165">
        <f>IFERROR(VLOOKUP($B56,RD[[#All],[Date]:[IS19_Inv2_M2]],AQ$2,0)/AQ$1,"")</f>
        <v>5.2282131661442008</v>
      </c>
      <c r="AR56" s="165">
        <f>IFERROR(VLOOKUP($B56,RD[[#All],[Date]:[IS19_Inv2_M2]],AR$2,0)/AR$1,"")</f>
        <v>5.1569120534637785</v>
      </c>
      <c r="AS56" s="165">
        <f>IFERROR(VLOOKUP($B56,RD[[#All],[Date]:[IS19_Inv2_M2]],AS$2,0)/AS$1,"")</f>
        <v>5.3213166144200628</v>
      </c>
      <c r="AT56" s="165">
        <f>IFERROR(VLOOKUP($B56,RD[[#All],[Date]:[IS19_Inv2_M2]],AT$2,0)/AT$1,"")</f>
        <v>5.1138342674392829</v>
      </c>
      <c r="AU56" s="165">
        <f>IFERROR(VLOOKUP($B56,RD[[#All],[Date]:[IS19_Inv2_M2]],AU$2,0)/AU$1,"")</f>
        <v>5.2683385579937303</v>
      </c>
      <c r="AV56" s="165">
        <f>IFERROR(VLOOKUP($B56,RD[[#All],[Date]:[IS19_Inv2_M2]],AV$2,0)/AV$1,"")</f>
        <v>5.1963857643370837</v>
      </c>
      <c r="AW56" s="165">
        <f>IFERROR(VLOOKUP($B56,RD[[#All],[Date]:[IS19_Inv2_M2]],AW$2,0)/AW$1,"")</f>
        <v>4.9555903866248689</v>
      </c>
      <c r="AX56" s="165">
        <f>IFERROR(VLOOKUP($B56,RD[[#All],[Date]:[IS19_Inv2_M2]],AX$2,0)/AX$1,"")</f>
        <v>5.1504035216434332</v>
      </c>
      <c r="AY56" s="165">
        <f>IFERROR(VLOOKUP($B56,RD[[#All],[Date]:[IS19_Inv2_M2]],AY$2,0)/AY$1,"")</f>
        <v>5.289518250279249</v>
      </c>
      <c r="AZ56" s="165">
        <f>IFERROR(VLOOKUP($B56,RD[[#All],[Date]:[IS19_Inv2_M2]],AZ$2,0)/AZ$1,"")</f>
        <v>5.1738387004844686</v>
      </c>
      <c r="BA56" s="165">
        <f>IFERROR(VLOOKUP($B56,RD[[#All],[Date]:[IS19_Inv2_M2]],BA$2,0)/BA$1,"")</f>
        <v>5.0910424864936976</v>
      </c>
      <c r="BB56" s="165">
        <f>IFERROR(VLOOKUP($B56,RD[[#All],[Date]:[IS19_Inv2_M2]],BB$2,0)/BB$1,"")</f>
        <v>5.1691483803552778</v>
      </c>
      <c r="BC56" s="165">
        <f>IFERROR(VLOOKUP($B56,RD[[#All],[Date]:[IS19_Inv2_M2]],BC$2,0)/BC$1,"")</f>
        <v>5.2006269592476491</v>
      </c>
      <c r="BD56" s="165">
        <f>IFERROR(VLOOKUP($B56,RD[[#All],[Date]:[IS19_Inv2_M2]],BD$2,0)/BD$1,"")</f>
        <v>5.1855361959612161</v>
      </c>
      <c r="BE56" s="165">
        <f>IFERROR(VLOOKUP($B56,RD[[#All],[Date]:[IS19_Inv2_M2]],BE$2,0)/BE$1,"")</f>
        <v>5.2878312909660865</v>
      </c>
      <c r="BF56" s="165">
        <f>IFERROR(VLOOKUP($B56,RD[[#All],[Date]:[IS19_Inv2_M2]],BF$2,0)/BF$1,"")</f>
        <v>5.2147852147852136</v>
      </c>
      <c r="BG56" s="165">
        <f>IFERROR(VLOOKUP($B56,RD[[#All],[Date]:[IS19_Inv2_M2]],BG$2,0)/BG$1,"")</f>
        <v>5.2344282404252418</v>
      </c>
      <c r="BH56" s="165">
        <f>IFERROR(VLOOKUP($B56,RD[[#All],[Date]:[IS19_Inv2_M2]],BH$2,0)/BH$1,"")</f>
        <v>5.5592761470504408</v>
      </c>
      <c r="BI56" s="165">
        <f>IFERROR(VLOOKUP($B56,RD[[#All],[Date]:[IS19_Inv2_M2]],BI$2,0)/BI$1,"")</f>
        <v>5.0768947077263507</v>
      </c>
      <c r="BJ56" s="165">
        <f>IFERROR(VLOOKUP($B56,RD[[#All],[Date]:[IS19_Inv2_M2]],BJ$2,0)/BJ$1,"")</f>
        <v>5.3848833159177998</v>
      </c>
      <c r="BK56" s="165">
        <f>IFERROR(VLOOKUP($B56,RD[[#All],[Date]:[IS19_Inv2_M2]],BK$2,0)/BK$1,"")</f>
        <v>5.261121856866537</v>
      </c>
      <c r="BL56" s="165">
        <f>IFERROR(VLOOKUP($B56,RD[[#All],[Date]:[IS19_Inv2_M2]],BL$2,0)/BL$1,"")</f>
        <v>5.2058061878151838</v>
      </c>
      <c r="BM56" s="165">
        <f>IFERROR(VLOOKUP($B56,RD[[#All],[Date]:[IS19_Inv2_M2]],BM$2,0)/BM$1,"")</f>
        <v>5.2224371373307541</v>
      </c>
      <c r="BN56" s="165">
        <f>IFERROR(VLOOKUP($B56,RD[[#All],[Date]:[IS19_Inv2_M2]],BN$2,0)/BN$1,"")</f>
        <v>5.1966519083476062</v>
      </c>
      <c r="BO56" s="165">
        <f>IFERROR(VLOOKUP($B56,RD[[#All],[Date]:[IS19_Inv2_M2]],BO$2,0)/BO$1,"")</f>
        <v>4.9826004428978168</v>
      </c>
      <c r="BP56" s="165">
        <f>IFERROR(VLOOKUP($B56,RD[[#All],[Date]:[IS19_Inv2_M2]],BP$2,0)/BP$1,"")</f>
        <v>4.7832005598535172</v>
      </c>
      <c r="BQ56" s="165">
        <f>IFERROR(VLOOKUP($B56,RD[[#All],[Date]:[IS19_Inv2_M2]],BQ$2,0)/BQ$1,"")</f>
        <v>5.3420219509210112</v>
      </c>
      <c r="BR56" s="165">
        <f>IFERROR(VLOOKUP($B56,RD[[#All],[Date]:[IS19_Inv2_M2]],BR$2,0)/BR$1,"")</f>
        <v>5.1077046964424371</v>
      </c>
      <c r="BS56" s="165">
        <f>IFERROR(VLOOKUP($B56,RD[[#All],[Date]:[IS19_Inv2_M2]],BS$2,0)/BS$1,"")</f>
        <v>5.062655310064696</v>
      </c>
      <c r="BT56" s="165">
        <f>IFERROR(VLOOKUP($B56,RD[[#All],[Date]:[IS19_Inv2_M2]],BT$2,0)/BT$1,"")</f>
        <v>5.2498663670379289</v>
      </c>
      <c r="BU56" s="165">
        <f>IFERROR(VLOOKUP($B56,RD[[#All],[Date]:[IS19_Inv2_M2]],BU$2,0)/BU$1,"")</f>
        <v>5.2574201315948192</v>
      </c>
      <c r="BV56" s="165">
        <f>IFERROR(VLOOKUP($B56,RD[[#All],[Date]:[IS19_Inv2_M2]],BV$2,0)/BV$1,"")</f>
        <v>5.154269869922028</v>
      </c>
      <c r="BW56" s="165">
        <f>IFERROR(VLOOKUP($B56,RD[[#All],[Date]:[IS19_Inv2_M2]],BW$2,0)/BW$1,"")</f>
        <v>5.2559764043471722</v>
      </c>
      <c r="BX56" s="165">
        <f>IFERROR(VLOOKUP($B56,RD[[#All],[Date]:[IS19_Inv2_M2]],BX$2,0)/BX$1,"")</f>
        <v>5.2377128302468385</v>
      </c>
      <c r="BY56" s="165">
        <f>IFERROR(VLOOKUP($B56,RD[[#All],[Date]:[IS19_Inv2_M2]],BY$2,0)/BY$1,"")</f>
        <v>5.1534672224327398</v>
      </c>
      <c r="BZ56" s="165">
        <f>IFERROR(VLOOKUP($B56,RD[[#All],[Date]:[IS19_Inv2_M2]],BZ$2,0)/BZ$1,"")</f>
        <v>5.1173679215438153</v>
      </c>
      <c r="CA56" s="165">
        <f>IFERROR(VLOOKUP($B56,RD[[#All],[Date]:[IS19_Inv2_M2]],CA$2,0)/CA$1,"")</f>
        <v>4.947146799899639</v>
      </c>
      <c r="CB56" s="165">
        <f>IFERROR(VLOOKUP($B56,RD[[#All],[Date]:[IS19_Inv2_M2]],CB$2,0)/CB$1,"")</f>
        <v>0</v>
      </c>
      <c r="CC56" s="165">
        <f>IFERROR(VLOOKUP($B56,RD[[#All],[Date]:[IS19_Inv2_M2]],CC$2,0)/CC$1,"")</f>
        <v>5.2529856058209425</v>
      </c>
      <c r="CD56" s="165">
        <f>IFERROR(VLOOKUP($B56,RD[[#All],[Date]:[IS19_Inv2_M2]],CD$2,0)/CD$1,"")</f>
        <v>5.2349548584917125</v>
      </c>
      <c r="CE56" s="165">
        <f>IFERROR(VLOOKUP($B56,RD[[#All],[Date]:[IS19_Inv2_M2]],CE$2,0)/CE$1,"")</f>
        <v>5.2386339873136052</v>
      </c>
      <c r="CF56" s="165">
        <f>IFERROR(VLOOKUP($B56,RD[[#All],[Date]:[IS19_Inv2_M2]],CF$2,0)/CF$1,"")</f>
        <v>4.696921764305503</v>
      </c>
      <c r="CG56" s="165">
        <f>IFERROR(VLOOKUP($B56,RD[[#All],[Date]:[IS19_Inv2_M2]],CG$2,0)/CG$1,"")</f>
        <v>4.8630883335090864</v>
      </c>
      <c r="CH56" s="165">
        <f>IFERROR(VLOOKUP($B56,RD[[#All],[Date]:[IS19_Inv2_M2]],CH$2,0)/CH$1,"")</f>
        <v>3.2774438468838971</v>
      </c>
      <c r="CI56" s="165">
        <f>IFERROR(VLOOKUP($B56,RD[[#All],[Date]:[IS19_Inv2_M2]],CI$2,0)/CI$1,"")</f>
        <v>0</v>
      </c>
      <c r="CJ56" s="165">
        <f>IFERROR(VLOOKUP($B56,RD[[#All],[Date]:[IS19_Inv2_M2]],CJ$2,0)/CJ$1,"")</f>
        <v>0</v>
      </c>
      <c r="CK56" s="165">
        <f>IFERROR(VLOOKUP($B56,RD[[#All],[Date]:[IS19_Inv2_M2]],CK$2,0)/CK$1,"")</f>
        <v>0</v>
      </c>
      <c r="CL56" s="165">
        <f>IFERROR(VLOOKUP($B56,RD[[#All],[Date]:[IS19_Inv2_M2]],CL$2,0)/CL$1,"")</f>
        <v>0</v>
      </c>
      <c r="CM56" s="165">
        <f>IFERROR(VLOOKUP($B56,RD[[#All],[Date]:[IS19_Inv2_M2]],CM$2,0)/CM$1,"")</f>
        <v>0</v>
      </c>
      <c r="CN56" s="165">
        <f>IFERROR(VLOOKUP($B56,RD[[#All],[Date]:[IS19_Inv2_M2]],CN$2,0)/CN$1,"")</f>
        <v>0</v>
      </c>
      <c r="CO56" s="165">
        <f>IFERROR(VLOOKUP($B56,RD[[#All],[Date]:[IS19_Inv2_M2]],CO$2,0)/CO$1,"")</f>
        <v>0</v>
      </c>
      <c r="CP56" s="165">
        <f>IFERROR(VLOOKUP($B56,RD[[#All],[Date]:[IS19_Inv2_M2]],CP$2,0)/CP$1,"")</f>
        <v>0</v>
      </c>
      <c r="CQ56" s="165">
        <f>IFERROR(VLOOKUP($B56,RD[[#All],[Date]:[IS19_Inv2_M2]],CQ$2,0)/CQ$1,"")</f>
        <v>4.5520053428943017</v>
      </c>
      <c r="CR56" s="165">
        <f>IFERROR(VLOOKUP($B56,RD[[#All],[Date]:[IS19_Inv2_M2]],CR$2,0)/CR$1,"")</f>
        <v>2.3197799517497364</v>
      </c>
      <c r="CS56" s="165">
        <f>IFERROR(VLOOKUP($B56,RD[[#All],[Date]:[IS19_Inv2_M2]],CS$2,0)/CS$1,"")</f>
        <v>1.0685788604168864</v>
      </c>
      <c r="CT56" s="165">
        <f>IFERROR(VLOOKUP($B56,RD[[#All],[Date]:[IS19_Inv2_M2]],CT$2,0)/CT$1,"")</f>
        <v>2.2714330907940523</v>
      </c>
      <c r="CU56" s="166">
        <f>IFERROR(AVERAGEIF(Inv_SY_B[[#This Row],[IS1_Inv1_M1]:[IS19_Inv2_M2]],"&gt;="&amp;0.1,Inv_SY_B[[#This Row],[IS1_Inv1_M1]:[IS19_Inv2_M2]]),"")</f>
        <v>5.1245638575097878</v>
      </c>
    </row>
    <row r="57" spans="2:99">
      <c r="B57" s="167">
        <f t="shared" si="66"/>
        <v>45749</v>
      </c>
      <c r="C57" s="165">
        <f>IFERROR(VLOOKUP($B57,RD[[#All],[Date]:[IS19_Inv2_M2]],C$2,0)/C$1,"")</f>
        <v>4.9207359407544544</v>
      </c>
      <c r="D57" s="165">
        <f>IFERROR(VLOOKUP($B57,RD[[#All],[Date]:[IS19_Inv2_M2]],D$2,0)/D$1,"")</f>
        <v>4.867179101013976</v>
      </c>
      <c r="E57" s="165">
        <f>IFERROR(VLOOKUP($B57,RD[[#All],[Date]:[IS19_Inv2_M2]],E$2,0)/E$1,"")</f>
        <v>4.8184229563539906</v>
      </c>
      <c r="F57" s="165">
        <f>IFERROR(VLOOKUP($B57,RD[[#All],[Date]:[IS19_Inv2_M2]],F$2,0)/F$1,"")</f>
        <v>4.4810835387302879</v>
      </c>
      <c r="G57" s="165">
        <f>IFERROR(VLOOKUP($B57,RD[[#All],[Date]:[IS19_Inv2_M2]],G$2,0)/G$1,"")</f>
        <v>4.8401253918495302</v>
      </c>
      <c r="H57" s="165">
        <f>IFERROR(VLOOKUP($B57,RD[[#All],[Date]:[IS19_Inv2_M2]],H$2,0)/H$1,"")</f>
        <v>4.7533156498673739</v>
      </c>
      <c r="I57" s="165">
        <f>IFERROR(VLOOKUP($B57,RD[[#All],[Date]:[IS19_Inv2_M2]],I$2,0)/I$1,"")</f>
        <v>4.6357831185417391</v>
      </c>
      <c r="J57" s="165">
        <f>IFERROR(VLOOKUP($B57,RD[[#All],[Date]:[IS19_Inv2_M2]],J$2,0)/J$1,"")</f>
        <v>4.6627719198252109</v>
      </c>
      <c r="K57" s="165">
        <f>IFERROR(VLOOKUP($B57,RD[[#All],[Date]:[IS19_Inv2_M2]],K$2,0)/K$1,"")</f>
        <v>4.6485917346670185</v>
      </c>
      <c r="L57" s="165">
        <f>IFERROR(VLOOKUP($B57,RD[[#All],[Date]:[IS19_Inv2_M2]],L$2,0)/L$1,"")</f>
        <v>4.6741711788733733</v>
      </c>
      <c r="M57" s="165">
        <f>IFERROR(VLOOKUP($B57,RD[[#All],[Date]:[IS19_Inv2_M2]],M$2,0)/M$1,"")</f>
        <v>4.8424475622227288</v>
      </c>
      <c r="N57" s="165">
        <f>IFERROR(VLOOKUP($B57,RD[[#All],[Date]:[IS19_Inv2_M2]],N$2,0)/N$1,"")</f>
        <v>4.7638283892633781</v>
      </c>
      <c r="O57" s="165">
        <f>IFERROR(VLOOKUP($B57,RD[[#All],[Date]:[IS19_Inv2_M2]],O$2,0)/O$1,"")</f>
        <v>4.8273884846567539</v>
      </c>
      <c r="P57" s="165">
        <f>IFERROR(VLOOKUP($B57,RD[[#All],[Date]:[IS19_Inv2_M2]],P$2,0)/P$1,"")</f>
        <v>4.8063451891354454</v>
      </c>
      <c r="Q57" s="165">
        <f>IFERROR(VLOOKUP($B57,RD[[#All],[Date]:[IS19_Inv2_M2]],Q$2,0)/Q$1,"")</f>
        <v>4.7104700785723956</v>
      </c>
      <c r="R57" s="165">
        <f>IFERROR(VLOOKUP($B57,RD[[#All],[Date]:[IS19_Inv2_M2]],R$2,0)/R$1,"")</f>
        <v>4.7480550934949797</v>
      </c>
      <c r="S57" s="165">
        <f>IFERROR(VLOOKUP($B57,RD[[#All],[Date]:[IS19_Inv2_M2]],S$2,0)/S$1,"")</f>
        <v>4.7513278609367458</v>
      </c>
      <c r="T57" s="165">
        <f>IFERROR(VLOOKUP($B57,RD[[#All],[Date]:[IS19_Inv2_M2]],T$2,0)/T$1,"")</f>
        <v>4.8179517413936903</v>
      </c>
      <c r="U57" s="165">
        <f>IFERROR(VLOOKUP($B57,RD[[#All],[Date]:[IS19_Inv2_M2]],U$2,0)/U$1,"")</f>
        <v>5.1480594346775934</v>
      </c>
      <c r="V57" s="165">
        <f>IFERROR(VLOOKUP($B57,RD[[#All],[Date]:[IS19_Inv2_M2]],V$2,0)/V$1,"")</f>
        <v>5.1986038865061381</v>
      </c>
      <c r="W57" s="165">
        <f>IFERROR(VLOOKUP($B57,RD[[#All],[Date]:[IS19_Inv2_M2]],W$2,0)/W$1,"")</f>
        <v>5.314773805757671</v>
      </c>
      <c r="X57" s="165">
        <f>IFERROR(VLOOKUP($B57,RD[[#All],[Date]:[IS19_Inv2_M2]],X$2,0)/X$1,"")</f>
        <v>4.4865815429314173</v>
      </c>
      <c r="Y57" s="165">
        <f>IFERROR(VLOOKUP($B57,RD[[#All],[Date]:[IS19_Inv2_M2]],Y$2,0)/Y$1,"")</f>
        <v>5.0194737342072759</v>
      </c>
      <c r="Z57" s="165">
        <f>IFERROR(VLOOKUP($B57,RD[[#All],[Date]:[IS19_Inv2_M2]],Z$2,0)/Z$1,"")</f>
        <v>5.0559116642492858</v>
      </c>
      <c r="AA57" s="165">
        <f>IFERROR(VLOOKUP($B57,RD[[#All],[Date]:[IS19_Inv2_M2]],AA$2,0)/AA$1,"")</f>
        <v>4.8786876798213603</v>
      </c>
      <c r="AB57" s="165">
        <f>IFERROR(VLOOKUP($B57,RD[[#All],[Date]:[IS19_Inv2_M2]],AB$2,0)/AB$1,"")</f>
        <v>4.9858393687168956</v>
      </c>
      <c r="AC57" s="165">
        <f>IFERROR(VLOOKUP($B57,RD[[#All],[Date]:[IS19_Inv2_M2]],AC$2,0)/AC$1,"")</f>
        <v>5.0180669554188899</v>
      </c>
      <c r="AD57" s="165">
        <f>IFERROR(VLOOKUP($B57,RD[[#All],[Date]:[IS19_Inv2_M2]],AD$2,0)/AD$1,"")</f>
        <v>4.653430860327413</v>
      </c>
      <c r="AE57" s="165">
        <f>IFERROR(VLOOKUP($B57,RD[[#All],[Date]:[IS19_Inv2_M2]],AE$2,0)/AE$1,"")</f>
        <v>4.9639067038624134</v>
      </c>
      <c r="AF57" s="165">
        <f>IFERROR(VLOOKUP($B57,RD[[#All],[Date]:[IS19_Inv2_M2]],AF$2,0)/AF$1,"")</f>
        <v>5.1139131177093837</v>
      </c>
      <c r="AG57" s="165">
        <f>IFERROR(VLOOKUP($B57,RD[[#All],[Date]:[IS19_Inv2_M2]],AG$2,0)/AG$1,"")</f>
        <v>5.2085845189293458</v>
      </c>
      <c r="AH57" s="165">
        <f>IFERROR(VLOOKUP($B57,RD[[#All],[Date]:[IS19_Inv2_M2]],AH$2,0)/AH$1,"")</f>
        <v>4.8942006269592477</v>
      </c>
      <c r="AI57" s="165">
        <f>IFERROR(VLOOKUP($B57,RD[[#All],[Date]:[IS19_Inv2_M2]],AI$2,0)/AI$1,"")</f>
        <v>4.9190710767065449</v>
      </c>
      <c r="AJ57" s="165">
        <f>IFERROR(VLOOKUP($B57,RD[[#All],[Date]:[IS19_Inv2_M2]],AJ$2,0)/AJ$1,"")</f>
        <v>5.0118354551852091</v>
      </c>
      <c r="AK57" s="165">
        <f>IFERROR(VLOOKUP($B57,RD[[#All],[Date]:[IS19_Inv2_M2]],AK$2,0)/AK$1,"")</f>
        <v>4.958022556120059</v>
      </c>
      <c r="AL57" s="165">
        <f>IFERROR(VLOOKUP($B57,RD[[#All],[Date]:[IS19_Inv2_M2]],AL$2,0)/AL$1,"")</f>
        <v>4.9907381020233688</v>
      </c>
      <c r="AM57" s="165">
        <f>IFERROR(VLOOKUP($B57,RD[[#All],[Date]:[IS19_Inv2_M2]],AM$2,0)/AM$1,"")</f>
        <v>4.958980857733609</v>
      </c>
      <c r="AN57" s="165">
        <f>IFERROR(VLOOKUP($B57,RD[[#All],[Date]:[IS19_Inv2_M2]],AN$2,0)/AN$1,"")</f>
        <v>5.011755485893417</v>
      </c>
      <c r="AO57" s="165">
        <f>IFERROR(VLOOKUP($B57,RD[[#All],[Date]:[IS19_Inv2_M2]],AO$2,0)/AO$1,"")</f>
        <v>5.0770359501100515</v>
      </c>
      <c r="AP57" s="165">
        <f>IFERROR(VLOOKUP($B57,RD[[#All],[Date]:[IS19_Inv2_M2]],AP$2,0)/AP$1,"")</f>
        <v>5.0490228773427601</v>
      </c>
      <c r="AQ57" s="165">
        <f>IFERROR(VLOOKUP($B57,RD[[#All],[Date]:[IS19_Inv2_M2]],AQ$2,0)/AQ$1,"")</f>
        <v>4.9768025078369904</v>
      </c>
      <c r="AR57" s="165">
        <f>IFERROR(VLOOKUP($B57,RD[[#All],[Date]:[IS19_Inv2_M2]],AR$2,0)/AR$1,"")</f>
        <v>4.9426435633332195</v>
      </c>
      <c r="AS57" s="165">
        <f>IFERROR(VLOOKUP($B57,RD[[#All],[Date]:[IS19_Inv2_M2]],AS$2,0)/AS$1,"")</f>
        <v>5.100455970361927</v>
      </c>
      <c r="AT57" s="165">
        <f>IFERROR(VLOOKUP($B57,RD[[#All],[Date]:[IS19_Inv2_M2]],AT$2,0)/AT$1,"")</f>
        <v>4.8655837370570918</v>
      </c>
      <c r="AU57" s="165">
        <f>IFERROR(VLOOKUP($B57,RD[[#All],[Date]:[IS19_Inv2_M2]],AU$2,0)/AU$1,"")</f>
        <v>4.9623824451410661</v>
      </c>
      <c r="AV57" s="165">
        <f>IFERROR(VLOOKUP($B57,RD[[#All],[Date]:[IS19_Inv2_M2]],AV$2,0)/AV$1,"")</f>
        <v>4.9621980453623458</v>
      </c>
      <c r="AW57" s="165">
        <f>IFERROR(VLOOKUP($B57,RD[[#All],[Date]:[IS19_Inv2_M2]],AW$2,0)/AW$1,"")</f>
        <v>4.7635841170323925</v>
      </c>
      <c r="AX57" s="165">
        <f>IFERROR(VLOOKUP($B57,RD[[#All],[Date]:[IS19_Inv2_M2]],AX$2,0)/AX$1,"")</f>
        <v>4.9476422330420853</v>
      </c>
      <c r="AY57" s="165">
        <f>IFERROR(VLOOKUP($B57,RD[[#All],[Date]:[IS19_Inv2_M2]],AY$2,0)/AY$1,"")</f>
        <v>5.017115266818001</v>
      </c>
      <c r="AZ57" s="165">
        <f>IFERROR(VLOOKUP($B57,RD[[#All],[Date]:[IS19_Inv2_M2]],AZ$2,0)/AZ$1,"")</f>
        <v>4.8938444001139931</v>
      </c>
      <c r="BA57" s="165">
        <f>IFERROR(VLOOKUP($B57,RD[[#All],[Date]:[IS19_Inv2_M2]],BA$2,0)/BA$1,"")</f>
        <v>4.7902354432068304</v>
      </c>
      <c r="BB57" s="165">
        <f>IFERROR(VLOOKUP($B57,RD[[#All],[Date]:[IS19_Inv2_M2]],BB$2,0)/BB$1,"")</f>
        <v>4.8909352142110771</v>
      </c>
      <c r="BC57" s="165">
        <f>IFERROR(VLOOKUP($B57,RD[[#All],[Date]:[IS19_Inv2_M2]],BC$2,0)/BC$1,"")</f>
        <v>4.8300940438871471</v>
      </c>
      <c r="BD57" s="165">
        <f>IFERROR(VLOOKUP($B57,RD[[#All],[Date]:[IS19_Inv2_M2]],BD$2,0)/BD$1,"")</f>
        <v>4.864766348326893</v>
      </c>
      <c r="BE57" s="165">
        <f>IFERROR(VLOOKUP($B57,RD[[#All],[Date]:[IS19_Inv2_M2]],BE$2,0)/BE$1,"")</f>
        <v>4.9565403248788824</v>
      </c>
      <c r="BF57" s="165">
        <f>IFERROR(VLOOKUP($B57,RD[[#All],[Date]:[IS19_Inv2_M2]],BF$2,0)/BF$1,"")</f>
        <v>4.8916600640738563</v>
      </c>
      <c r="BG57" s="165">
        <f>IFERROR(VLOOKUP($B57,RD[[#All],[Date]:[IS19_Inv2_M2]],BG$2,0)/BG$1,"")</f>
        <v>5.0320294398255418</v>
      </c>
      <c r="BH57" s="165">
        <f>IFERROR(VLOOKUP($B57,RD[[#All],[Date]:[IS19_Inv2_M2]],BH$2,0)/BH$1,"")</f>
        <v>5.2001994870333421</v>
      </c>
      <c r="BI57" s="165">
        <f>IFERROR(VLOOKUP($B57,RD[[#All],[Date]:[IS19_Inv2_M2]],BI$2,0)/BI$1,"")</f>
        <v>4.8128342245989302</v>
      </c>
      <c r="BJ57" s="165">
        <f>IFERROR(VLOOKUP($B57,RD[[#All],[Date]:[IS19_Inv2_M2]],BJ$2,0)/BJ$1,"")</f>
        <v>5.0637408568443059</v>
      </c>
      <c r="BK57" s="165">
        <f>IFERROR(VLOOKUP($B57,RD[[#All],[Date]:[IS19_Inv2_M2]],BK$2,0)/BK$1,"")</f>
        <v>4.9122924031214561</v>
      </c>
      <c r="BL57" s="165">
        <f>IFERROR(VLOOKUP($B57,RD[[#All],[Date]:[IS19_Inv2_M2]],BL$2,0)/BL$1,"")</f>
        <v>4.8746081504702197</v>
      </c>
      <c r="BM57" s="165">
        <f>IFERROR(VLOOKUP($B57,RD[[#All],[Date]:[IS19_Inv2_M2]],BM$2,0)/BM$1,"")</f>
        <v>4.8782765290468886</v>
      </c>
      <c r="BN57" s="165">
        <f>IFERROR(VLOOKUP($B57,RD[[#All],[Date]:[IS19_Inv2_M2]],BN$2,0)/BN$1,"")</f>
        <v>4.8424522509129684</v>
      </c>
      <c r="BO57" s="165">
        <f>IFERROR(VLOOKUP($B57,RD[[#All],[Date]:[IS19_Inv2_M2]],BO$2,0)/BO$1,"")</f>
        <v>4.5519049125502775</v>
      </c>
      <c r="BP57" s="165">
        <f>IFERROR(VLOOKUP($B57,RD[[#All],[Date]:[IS19_Inv2_M2]],BP$2,0)/BP$1,"")</f>
        <v>4.4783488155838675</v>
      </c>
      <c r="BQ57" s="165">
        <f>IFERROR(VLOOKUP($B57,RD[[#All],[Date]:[IS19_Inv2_M2]],BQ$2,0)/BQ$1,"")</f>
        <v>4.8852691447084338</v>
      </c>
      <c r="BR57" s="165">
        <f>IFERROR(VLOOKUP($B57,RD[[#All],[Date]:[IS19_Inv2_M2]],BR$2,0)/BR$1,"")</f>
        <v>4.7184914631925068</v>
      </c>
      <c r="BS57" s="165">
        <f>IFERROR(VLOOKUP($B57,RD[[#All],[Date]:[IS19_Inv2_M2]],BS$2,0)/BS$1,"")</f>
        <v>4.7535445107476377</v>
      </c>
      <c r="BT57" s="165">
        <f>IFERROR(VLOOKUP($B57,RD[[#All],[Date]:[IS19_Inv2_M2]],BT$2,0)/BT$1,"")</f>
        <v>4.8396949895820827</v>
      </c>
      <c r="BU57" s="165">
        <f>IFERROR(VLOOKUP($B57,RD[[#All],[Date]:[IS19_Inv2_M2]],BU$2,0)/BU$1,"")</f>
        <v>4.8177086296796157</v>
      </c>
      <c r="BV57" s="165">
        <f>IFERROR(VLOOKUP($B57,RD[[#All],[Date]:[IS19_Inv2_M2]],BV$2,0)/BV$1,"")</f>
        <v>4.7467294415393493</v>
      </c>
      <c r="BW57" s="165">
        <f>IFERROR(VLOOKUP($B57,RD[[#All],[Date]:[IS19_Inv2_M2]],BW$2,0)/BW$1,"")</f>
        <v>4.988831689242951</v>
      </c>
      <c r="BX57" s="165">
        <f>IFERROR(VLOOKUP($B57,RD[[#All],[Date]:[IS19_Inv2_M2]],BX$2,0)/BX$1,"")</f>
        <v>5.0941360653477075</v>
      </c>
      <c r="BY57" s="165">
        <f>IFERROR(VLOOKUP($B57,RD[[#All],[Date]:[IS19_Inv2_M2]],BY$2,0)/BY$1,"")</f>
        <v>4.9511387062794849</v>
      </c>
      <c r="BZ57" s="165">
        <f>IFERROR(VLOOKUP($B57,RD[[#All],[Date]:[IS19_Inv2_M2]],BZ$2,0)/BZ$1,"")</f>
        <v>4.8415058525782984</v>
      </c>
      <c r="CA57" s="165">
        <f>IFERROR(VLOOKUP($B57,RD[[#All],[Date]:[IS19_Inv2_M2]],CA$2,0)/CA$1,"")</f>
        <v>4.7780601948314043</v>
      </c>
      <c r="CB57" s="165">
        <f>IFERROR(VLOOKUP($B57,RD[[#All],[Date]:[IS19_Inv2_M2]],CB$2,0)/CB$1,"")</f>
        <v>0</v>
      </c>
      <c r="CC57" s="165">
        <f>IFERROR(VLOOKUP($B57,RD[[#All],[Date]:[IS19_Inv2_M2]],CC$2,0)/CC$1,"")</f>
        <v>4.9593680797216075</v>
      </c>
      <c r="CD57" s="165">
        <f>IFERROR(VLOOKUP($B57,RD[[#All],[Date]:[IS19_Inv2_M2]],CD$2,0)/CD$1,"")</f>
        <v>4.9434210206117815</v>
      </c>
      <c r="CE57" s="165">
        <f>IFERROR(VLOOKUP($B57,RD[[#All],[Date]:[IS19_Inv2_M2]],CE$2,0)/CE$1,"")</f>
        <v>5.0134317074086185</v>
      </c>
      <c r="CF57" s="165">
        <f>IFERROR(VLOOKUP($B57,RD[[#All],[Date]:[IS19_Inv2_M2]],CF$2,0)/CF$1,"")</f>
        <v>4.5027944743224717</v>
      </c>
      <c r="CG57" s="165">
        <f>IFERROR(VLOOKUP($B57,RD[[#All],[Date]:[IS19_Inv2_M2]],CG$2,0)/CG$1,"")</f>
        <v>4.7976203029983475</v>
      </c>
      <c r="CH57" s="165">
        <f>IFERROR(VLOOKUP($B57,RD[[#All],[Date]:[IS19_Inv2_M2]],CH$2,0)/CH$1,"")</f>
        <v>3.1437836127807652</v>
      </c>
      <c r="CI57" s="165">
        <f>IFERROR(VLOOKUP($B57,RD[[#All],[Date]:[IS19_Inv2_M2]],CI$2,0)/CI$1,"")</f>
        <v>0</v>
      </c>
      <c r="CJ57" s="165">
        <f>IFERROR(VLOOKUP($B57,RD[[#All],[Date]:[IS19_Inv2_M2]],CJ$2,0)/CJ$1,"")</f>
        <v>0</v>
      </c>
      <c r="CK57" s="165">
        <f>IFERROR(VLOOKUP($B57,RD[[#All],[Date]:[IS19_Inv2_M2]],CK$2,0)/CK$1,"")</f>
        <v>0</v>
      </c>
      <c r="CL57" s="165">
        <f>IFERROR(VLOOKUP($B57,RD[[#All],[Date]:[IS19_Inv2_M2]],CL$2,0)/CL$1,"")</f>
        <v>0</v>
      </c>
      <c r="CM57" s="165">
        <f>IFERROR(VLOOKUP($B57,RD[[#All],[Date]:[IS19_Inv2_M2]],CM$2,0)/CM$1,"")</f>
        <v>0</v>
      </c>
      <c r="CN57" s="165">
        <f>IFERROR(VLOOKUP($B57,RD[[#All],[Date]:[IS19_Inv2_M2]],CN$2,0)/CN$1,"")</f>
        <v>0</v>
      </c>
      <c r="CO57" s="165">
        <f>IFERROR(VLOOKUP($B57,RD[[#All],[Date]:[IS19_Inv2_M2]],CO$2,0)/CO$1,"")</f>
        <v>0</v>
      </c>
      <c r="CP57" s="165">
        <f>IFERROR(VLOOKUP($B57,RD[[#All],[Date]:[IS19_Inv2_M2]],CP$2,0)/CP$1,"")</f>
        <v>0</v>
      </c>
      <c r="CQ57" s="165">
        <f>IFERROR(VLOOKUP($B57,RD[[#All],[Date]:[IS19_Inv2_M2]],CQ$2,0)/CQ$1,"")</f>
        <v>4.101575249946019</v>
      </c>
      <c r="CR57" s="165">
        <f>IFERROR(VLOOKUP($B57,RD[[#All],[Date]:[IS19_Inv2_M2]],CR$2,0)/CR$1,"")</f>
        <v>4.119384386523735</v>
      </c>
      <c r="CS57" s="165">
        <f>IFERROR(VLOOKUP($B57,RD[[#All],[Date]:[IS19_Inv2_M2]],CS$2,0)/CS$1,"")</f>
        <v>3.0390222101705811</v>
      </c>
      <c r="CT57" s="165">
        <f>IFERROR(VLOOKUP($B57,RD[[#All],[Date]:[IS19_Inv2_M2]],CT$2,0)/CT$1,"")</f>
        <v>2.0526204787514497</v>
      </c>
      <c r="CU57" s="166">
        <f>IFERROR(AVERAGEIF(Inv_SY_B[[#This Row],[IS1_Inv1_M1]:[IS19_Inv2_M2]],"&gt;="&amp;0.1,Inv_SY_B[[#This Row],[IS1_Inv1_M1]:[IS19_Inv2_M2]]),"")</f>
        <v>4.7916987838733194</v>
      </c>
    </row>
    <row r="58" spans="2:99">
      <c r="B58" s="167">
        <f t="shared" si="66"/>
        <v>45750</v>
      </c>
      <c r="C58" s="165">
        <f>IFERROR(VLOOKUP($B58,RD[[#All],[Date]:[IS19_Inv2_M2]],C$2,0)/C$1,"")</f>
        <v>5.1078068348376142</v>
      </c>
      <c r="D58" s="165">
        <f>IFERROR(VLOOKUP($B58,RD[[#All],[Date]:[IS19_Inv2_M2]],D$2,0)/D$1,"")</f>
        <v>5.0798251471709559</v>
      </c>
      <c r="E58" s="165">
        <f>IFERROR(VLOOKUP($B58,RD[[#All],[Date]:[IS19_Inv2_M2]],E$2,0)/E$1,"")</f>
        <v>5.0388232457197972</v>
      </c>
      <c r="F58" s="165">
        <f>IFERROR(VLOOKUP($B58,RD[[#All],[Date]:[IS19_Inv2_M2]],F$2,0)/F$1,"")</f>
        <v>4.7663260666682623</v>
      </c>
      <c r="G58" s="165">
        <f>IFERROR(VLOOKUP($B58,RD[[#All],[Date]:[IS19_Inv2_M2]],G$2,0)/G$1,"")</f>
        <v>5.0233904027007474</v>
      </c>
      <c r="H58" s="165">
        <f>IFERROR(VLOOKUP($B58,RD[[#All],[Date]:[IS19_Inv2_M2]],H$2,0)/H$1,"")</f>
        <v>4.9529780564263319</v>
      </c>
      <c r="I58" s="165">
        <f>IFERROR(VLOOKUP($B58,RD[[#All],[Date]:[IS19_Inv2_M2]],I$2,0)/I$1,"")</f>
        <v>4.9780564263322882</v>
      </c>
      <c r="J58" s="165">
        <f>IFERROR(VLOOKUP($B58,RD[[#All],[Date]:[IS19_Inv2_M2]],J$2,0)/J$1,"")</f>
        <v>5.0094993825401346</v>
      </c>
      <c r="K58" s="165">
        <f>IFERROR(VLOOKUP($B58,RD[[#All],[Date]:[IS19_Inv2_M2]],K$2,0)/K$1,"")</f>
        <v>4.9898298595324135</v>
      </c>
      <c r="L58" s="165">
        <f>IFERROR(VLOOKUP($B58,RD[[#All],[Date]:[IS19_Inv2_M2]],L$2,0)/L$1,"")</f>
        <v>5.0170988885722423</v>
      </c>
      <c r="M58" s="165">
        <f>IFERROR(VLOOKUP($B58,RD[[#All],[Date]:[IS19_Inv2_M2]],M$2,0)/M$1,"")</f>
        <v>4.9812516400216786</v>
      </c>
      <c r="N58" s="165">
        <f>IFERROR(VLOOKUP($B58,RD[[#All],[Date]:[IS19_Inv2_M2]],N$2,0)/N$1,"")</f>
        <v>4.9575353466527146</v>
      </c>
      <c r="O58" s="165">
        <f>IFERROR(VLOOKUP($B58,RD[[#All],[Date]:[IS19_Inv2_M2]],O$2,0)/O$1,"")</f>
        <v>4.9351471053464095</v>
      </c>
      <c r="P58" s="165">
        <f>IFERROR(VLOOKUP($B58,RD[[#All],[Date]:[IS19_Inv2_M2]],P$2,0)/P$1,"")</f>
        <v>4.939666470827496</v>
      </c>
      <c r="Q58" s="165">
        <f>IFERROR(VLOOKUP($B58,RD[[#All],[Date]:[IS19_Inv2_M2]],Q$2,0)/Q$1,"")</f>
        <v>4.8660653758498009</v>
      </c>
      <c r="R58" s="165">
        <f>IFERROR(VLOOKUP($B58,RD[[#All],[Date]:[IS19_Inv2_M2]],R$2,0)/R$1,"")</f>
        <v>4.8439822704806215</v>
      </c>
      <c r="S58" s="165">
        <f>IFERROR(VLOOKUP($B58,RD[[#All],[Date]:[IS19_Inv2_M2]],S$2,0)/S$1,"")</f>
        <v>4.851895635957975</v>
      </c>
      <c r="T58" s="165">
        <f>IFERROR(VLOOKUP($B58,RD[[#All],[Date]:[IS19_Inv2_M2]],T$2,0)/T$1,"")</f>
        <v>4.930833165569009</v>
      </c>
      <c r="U58" s="165">
        <f>IFERROR(VLOOKUP($B58,RD[[#All],[Date]:[IS19_Inv2_M2]],U$2,0)/U$1,"")</f>
        <v>4.9441858363085824</v>
      </c>
      <c r="V58" s="165">
        <f>IFERROR(VLOOKUP($B58,RD[[#All],[Date]:[IS19_Inv2_M2]],V$2,0)/V$1,"")</f>
        <v>4.9813039036204563</v>
      </c>
      <c r="W58" s="165">
        <f>IFERROR(VLOOKUP($B58,RD[[#All],[Date]:[IS19_Inv2_M2]],W$2,0)/W$1,"")</f>
        <v>5.3082692984297521</v>
      </c>
      <c r="X58" s="165">
        <f>IFERROR(VLOOKUP($B58,RD[[#All],[Date]:[IS19_Inv2_M2]],X$2,0)/X$1,"")</f>
        <v>4.5676274944567625</v>
      </c>
      <c r="Y58" s="165">
        <f>IFERROR(VLOOKUP($B58,RD[[#All],[Date]:[IS19_Inv2_M2]],Y$2,0)/Y$1,"")</f>
        <v>5.1234919730217534</v>
      </c>
      <c r="Z58" s="165">
        <f>IFERROR(VLOOKUP($B58,RD[[#All],[Date]:[IS19_Inv2_M2]],Z$2,0)/Z$1,"")</f>
        <v>5.1485519112899452</v>
      </c>
      <c r="AA58" s="165">
        <f>IFERROR(VLOOKUP($B58,RD[[#All],[Date]:[IS19_Inv2_M2]],AA$2,0)/AA$1,"")</f>
        <v>4.3848499162622927</v>
      </c>
      <c r="AB58" s="165">
        <f>IFERROR(VLOOKUP($B58,RD[[#All],[Date]:[IS19_Inv2_M2]],AB$2,0)/AB$1,"")</f>
        <v>4.5089179548156952</v>
      </c>
      <c r="AC58" s="165">
        <f>IFERROR(VLOOKUP($B58,RD[[#All],[Date]:[IS19_Inv2_M2]],AC$2,0)/AC$1,"")</f>
        <v>4.6040824140324004</v>
      </c>
      <c r="AD58" s="165">
        <f>IFERROR(VLOOKUP($B58,RD[[#All],[Date]:[IS19_Inv2_M2]],AD$2,0)/AD$1,"")</f>
        <v>4.2985893416927903</v>
      </c>
      <c r="AE58" s="165">
        <f>IFERROR(VLOOKUP($B58,RD[[#All],[Date]:[IS19_Inv2_M2]],AE$2,0)/AE$1,"")</f>
        <v>4.524843499851408</v>
      </c>
      <c r="AF58" s="165">
        <f>IFERROR(VLOOKUP($B58,RD[[#All],[Date]:[IS19_Inv2_M2]],AF$2,0)/AF$1,"")</f>
        <v>4.6549464455190481</v>
      </c>
      <c r="AG58" s="165">
        <f>IFERROR(VLOOKUP($B58,RD[[#All],[Date]:[IS19_Inv2_M2]],AG$2,0)/AG$1,"")</f>
        <v>4.6528949977225835</v>
      </c>
      <c r="AH58" s="165">
        <f>IFERROR(VLOOKUP($B58,RD[[#All],[Date]:[IS19_Inv2_M2]],AH$2,0)/AH$1,"")</f>
        <v>4.3603056426332287</v>
      </c>
      <c r="AI58" s="165">
        <f>IFERROR(VLOOKUP($B58,RD[[#All],[Date]:[IS19_Inv2_M2]],AI$2,0)/AI$1,"")</f>
        <v>5.0329473482182845</v>
      </c>
      <c r="AJ58" s="165">
        <f>IFERROR(VLOOKUP($B58,RD[[#All],[Date]:[IS19_Inv2_M2]],AJ$2,0)/AJ$1,"")</f>
        <v>5.0521399782483529</v>
      </c>
      <c r="AK58" s="165">
        <f>IFERROR(VLOOKUP($B58,RD[[#All],[Date]:[IS19_Inv2_M2]],AK$2,0)/AK$1,"")</f>
        <v>5.0913414765971243</v>
      </c>
      <c r="AL58" s="165">
        <f>IFERROR(VLOOKUP($B58,RD[[#All],[Date]:[IS19_Inv2_M2]],AL$2,0)/AL$1,"")</f>
        <v>5.1040182388144775</v>
      </c>
      <c r="AM58" s="165">
        <f>IFERROR(VLOOKUP($B58,RD[[#All],[Date]:[IS19_Inv2_M2]],AM$2,0)/AM$1,"")</f>
        <v>5.0310144734209299</v>
      </c>
      <c r="AN58" s="165">
        <f>IFERROR(VLOOKUP($B58,RD[[#All],[Date]:[IS19_Inv2_M2]],AN$2,0)/AN$1,"")</f>
        <v>5.0352664576802511</v>
      </c>
      <c r="AO58" s="165">
        <f>IFERROR(VLOOKUP($B58,RD[[#All],[Date]:[IS19_Inv2_M2]],AO$2,0)/AO$1,"")</f>
        <v>5.0870406189555126</v>
      </c>
      <c r="AP58" s="165">
        <f>IFERROR(VLOOKUP($B58,RD[[#All],[Date]:[IS19_Inv2_M2]],AP$2,0)/AP$1,"")</f>
        <v>5.1524044554125261</v>
      </c>
      <c r="AQ58" s="165">
        <f>IFERROR(VLOOKUP($B58,RD[[#All],[Date]:[IS19_Inv2_M2]],AQ$2,0)/AQ$1,"")</f>
        <v>4.9862068965517246</v>
      </c>
      <c r="AR58" s="165">
        <f>IFERROR(VLOOKUP($B58,RD[[#All],[Date]:[IS19_Inv2_M2]],AR$2,0)/AR$1,"")</f>
        <v>4.9874263667367122</v>
      </c>
      <c r="AS58" s="165">
        <f>IFERROR(VLOOKUP($B58,RD[[#All],[Date]:[IS19_Inv2_M2]],AS$2,0)/AS$1,"")</f>
        <v>5.1603020803647768</v>
      </c>
      <c r="AT58" s="165">
        <f>IFERROR(VLOOKUP($B58,RD[[#All],[Date]:[IS19_Inv2_M2]],AT$2,0)/AT$1,"")</f>
        <v>4.9992083847883224</v>
      </c>
      <c r="AU58" s="165">
        <f>IFERROR(VLOOKUP($B58,RD[[#All],[Date]:[IS19_Inv2_M2]],AU$2,0)/AU$1,"")</f>
        <v>5.0495297805642636</v>
      </c>
      <c r="AV58" s="165">
        <f>IFERROR(VLOOKUP($B58,RD[[#All],[Date]:[IS19_Inv2_M2]],AV$2,0)/AV$1,"")</f>
        <v>4.9787940254471703</v>
      </c>
      <c r="AW58" s="165">
        <f>IFERROR(VLOOKUP($B58,RD[[#All],[Date]:[IS19_Inv2_M2]],AW$2,0)/AW$1,"")</f>
        <v>4.7537878787878789</v>
      </c>
      <c r="AX58" s="165">
        <f>IFERROR(VLOOKUP($B58,RD[[#All],[Date]:[IS19_Inv2_M2]],AX$2,0)/AX$1,"")</f>
        <v>4.980324151270592</v>
      </c>
      <c r="AY58" s="165">
        <f>IFERROR(VLOOKUP($B58,RD[[#All],[Date]:[IS19_Inv2_M2]],AY$2,0)/AY$1,"")</f>
        <v>5.1043130472381364</v>
      </c>
      <c r="AZ58" s="165">
        <f>IFERROR(VLOOKUP($B58,RD[[#All],[Date]:[IS19_Inv2_M2]],AZ$2,0)/AZ$1,"")</f>
        <v>4.9836135651182678</v>
      </c>
      <c r="BA58" s="165">
        <f>IFERROR(VLOOKUP($B58,RD[[#All],[Date]:[IS19_Inv2_M2]],BA$2,0)/BA$1,"")</f>
        <v>4.8942839991996276</v>
      </c>
      <c r="BB58" s="165">
        <f>IFERROR(VLOOKUP($B58,RD[[#All],[Date]:[IS19_Inv2_M2]],BB$2,0)/BB$1,"")</f>
        <v>4.2535266457680256</v>
      </c>
      <c r="BC58" s="165">
        <f>IFERROR(VLOOKUP($B58,RD[[#All],[Date]:[IS19_Inv2_M2]],BC$2,0)/BC$1,"")</f>
        <v>4.9216300940438868</v>
      </c>
      <c r="BD58" s="165">
        <f>IFERROR(VLOOKUP($B58,RD[[#All],[Date]:[IS19_Inv2_M2]],BD$2,0)/BD$1,"")</f>
        <v>4.9901581978566742</v>
      </c>
      <c r="BE58" s="165">
        <f>IFERROR(VLOOKUP($B58,RD[[#All],[Date]:[IS19_Inv2_M2]],BE$2,0)/BE$1,"")</f>
        <v>5.0904816186947848</v>
      </c>
      <c r="BF58" s="165">
        <f>IFERROR(VLOOKUP($B58,RD[[#All],[Date]:[IS19_Inv2_M2]],BF$2,0)/BF$1,"")</f>
        <v>4.9888042991491259</v>
      </c>
      <c r="BG58" s="165">
        <f>IFERROR(VLOOKUP($B58,RD[[#All],[Date]:[IS19_Inv2_M2]],BG$2,0)/BG$1,"")</f>
        <v>5.1008586615783011</v>
      </c>
      <c r="BH58" s="165">
        <f>IFERROR(VLOOKUP($B58,RD[[#All],[Date]:[IS19_Inv2_M2]],BH$2,0)/BH$1,"")</f>
        <v>5.2785693929894553</v>
      </c>
      <c r="BI58" s="165">
        <f>IFERROR(VLOOKUP($B58,RD[[#All],[Date]:[IS19_Inv2_M2]],BI$2,0)/BI$1,"")</f>
        <v>4.8548773741471507</v>
      </c>
      <c r="BJ58" s="165">
        <f>IFERROR(VLOOKUP($B58,RD[[#All],[Date]:[IS19_Inv2_M2]],BJ$2,0)/BJ$1,"")</f>
        <v>5.1549982584465353</v>
      </c>
      <c r="BK58" s="165">
        <f>IFERROR(VLOOKUP($B58,RD[[#All],[Date]:[IS19_Inv2_M2]],BK$2,0)/BK$1,"")</f>
        <v>4.9509771226572399</v>
      </c>
      <c r="BL58" s="165">
        <f>IFERROR(VLOOKUP($B58,RD[[#All],[Date]:[IS19_Inv2_M2]],BL$2,0)/BL$1,"")</f>
        <v>4.9529780564263328</v>
      </c>
      <c r="BM58" s="165">
        <f>IFERROR(VLOOKUP($B58,RD[[#All],[Date]:[IS19_Inv2_M2]],BM$2,0)/BM$1,"")</f>
        <v>4.988327886346962</v>
      </c>
      <c r="BN58" s="165">
        <f>IFERROR(VLOOKUP($B58,RD[[#All],[Date]:[IS19_Inv2_M2]],BN$2,0)/BN$1,"")</f>
        <v>4.9251850176130301</v>
      </c>
      <c r="BO58" s="165">
        <f>IFERROR(VLOOKUP($B58,RD[[#All],[Date]:[IS19_Inv2_M2]],BO$2,0)/BO$1,"")</f>
        <v>4.3489854024494958</v>
      </c>
      <c r="BP58" s="165">
        <f>IFERROR(VLOOKUP($B58,RD[[#All],[Date]:[IS19_Inv2_M2]],BP$2,0)/BP$1,"")</f>
        <v>3.899801558770239</v>
      </c>
      <c r="BQ58" s="165">
        <f>IFERROR(VLOOKUP($B58,RD[[#All],[Date]:[IS19_Inv2_M2]],BQ$2,0)/BQ$1,"")</f>
        <v>4.9919525605174382</v>
      </c>
      <c r="BR58" s="165">
        <f>IFERROR(VLOOKUP($B58,RD[[#All],[Date]:[IS19_Inv2_M2]],BR$2,0)/BR$1,"")</f>
        <v>4.6978804175893698</v>
      </c>
      <c r="BS58" s="165">
        <f>IFERROR(VLOOKUP($B58,RD[[#All],[Date]:[IS19_Inv2_M2]],BS$2,0)/BS$1,"")</f>
        <v>4.7342250857903219</v>
      </c>
      <c r="BT58" s="165">
        <f>IFERROR(VLOOKUP($B58,RD[[#All],[Date]:[IS19_Inv2_M2]],BT$2,0)/BT$1,"")</f>
        <v>3.6233623144138143</v>
      </c>
      <c r="BU58" s="165">
        <f>IFERROR(VLOOKUP($B58,RD[[#All],[Date]:[IS19_Inv2_M2]],BU$2,0)/BU$1,"")</f>
        <v>4.9187603412998797</v>
      </c>
      <c r="BV58" s="165">
        <f>IFERROR(VLOOKUP($B58,RD[[#All],[Date]:[IS19_Inv2_M2]],BV$2,0)/BV$1,"")</f>
        <v>4.8714107598116749</v>
      </c>
      <c r="BW58" s="165">
        <f>IFERROR(VLOOKUP($B58,RD[[#All],[Date]:[IS19_Inv2_M2]],BW$2,0)/BW$1,"")</f>
        <v>4.8520638207446174</v>
      </c>
      <c r="BX58" s="165">
        <f>IFERROR(VLOOKUP($B58,RD[[#All],[Date]:[IS19_Inv2_M2]],BX$2,0)/BX$1,"")</f>
        <v>4.9465034596322166</v>
      </c>
      <c r="BY58" s="165">
        <f>IFERROR(VLOOKUP($B58,RD[[#All],[Date]:[IS19_Inv2_M2]],BY$2,0)/BY$1,"")</f>
        <v>4.8141671678527107</v>
      </c>
      <c r="BZ58" s="165">
        <f>IFERROR(VLOOKUP($B58,RD[[#All],[Date]:[IS19_Inv2_M2]],BZ$2,0)/BZ$1,"")</f>
        <v>4.7908889591901298</v>
      </c>
      <c r="CA58" s="165">
        <f>IFERROR(VLOOKUP($B58,RD[[#All],[Date]:[IS19_Inv2_M2]],CA$2,0)/CA$1,"")</f>
        <v>4.6569723679760875</v>
      </c>
      <c r="CB58" s="165">
        <f>IFERROR(VLOOKUP($B58,RD[[#All],[Date]:[IS19_Inv2_M2]],CB$2,0)/CB$1,"")</f>
        <v>0</v>
      </c>
      <c r="CC58" s="165">
        <f>IFERROR(VLOOKUP($B58,RD[[#All],[Date]:[IS19_Inv2_M2]],CC$2,0)/CC$1,"")</f>
        <v>5.0957964251819048</v>
      </c>
      <c r="CD58" s="165">
        <f>IFERROR(VLOOKUP($B58,RD[[#All],[Date]:[IS19_Inv2_M2]],CD$2,0)/CD$1,"")</f>
        <v>5.0495218163677498</v>
      </c>
      <c r="CE58" s="165">
        <f>IFERROR(VLOOKUP($B58,RD[[#All],[Date]:[IS19_Inv2_M2]],CE$2,0)/CE$1,"")</f>
        <v>5.0718770610030077</v>
      </c>
      <c r="CF58" s="165">
        <f>IFERROR(VLOOKUP($B58,RD[[#All],[Date]:[IS19_Inv2_M2]],CF$2,0)/CF$1,"")</f>
        <v>4.5258021531352748</v>
      </c>
      <c r="CG58" s="165">
        <f>IFERROR(VLOOKUP($B58,RD[[#All],[Date]:[IS19_Inv2_M2]],CG$2,0)/CG$1,"")</f>
        <v>4.8301346268761645</v>
      </c>
      <c r="CH58" s="165">
        <f>IFERROR(VLOOKUP($B58,RD[[#All],[Date]:[IS19_Inv2_M2]],CH$2,0)/CH$1,"")</f>
        <v>3.1327111673521038</v>
      </c>
      <c r="CI58" s="165">
        <f>IFERROR(VLOOKUP($B58,RD[[#All],[Date]:[IS19_Inv2_M2]],CI$2,0)/CI$1,"")</f>
        <v>0</v>
      </c>
      <c r="CJ58" s="165">
        <f>IFERROR(VLOOKUP($B58,RD[[#All],[Date]:[IS19_Inv2_M2]],CJ$2,0)/CJ$1,"")</f>
        <v>0</v>
      </c>
      <c r="CK58" s="165">
        <f>IFERROR(VLOOKUP($B58,RD[[#All],[Date]:[IS19_Inv2_M2]],CK$2,0)/CK$1,"")</f>
        <v>0</v>
      </c>
      <c r="CL58" s="165">
        <f>IFERROR(VLOOKUP($B58,RD[[#All],[Date]:[IS19_Inv2_M2]],CL$2,0)/CL$1,"")</f>
        <v>0</v>
      </c>
      <c r="CM58" s="165">
        <f>IFERROR(VLOOKUP($B58,RD[[#All],[Date]:[IS19_Inv2_M2]],CM$2,0)/CM$1,"")</f>
        <v>0</v>
      </c>
      <c r="CN58" s="165">
        <f>IFERROR(VLOOKUP($B58,RD[[#All],[Date]:[IS19_Inv2_M2]],CN$2,0)/CN$1,"")</f>
        <v>0</v>
      </c>
      <c r="CO58" s="165">
        <f>IFERROR(VLOOKUP($B58,RD[[#All],[Date]:[IS19_Inv2_M2]],CO$2,0)/CO$1,"")</f>
        <v>0</v>
      </c>
      <c r="CP58" s="165">
        <f>IFERROR(VLOOKUP($B58,RD[[#All],[Date]:[IS19_Inv2_M2]],CP$2,0)/CP$1,"")</f>
        <v>0</v>
      </c>
      <c r="CQ58" s="165">
        <f>IFERROR(VLOOKUP($B58,RD[[#All],[Date]:[IS19_Inv2_M2]],CQ$2,0)/CQ$1,"")</f>
        <v>4.500283715721868</v>
      </c>
      <c r="CR58" s="165">
        <f>IFERROR(VLOOKUP($B58,RD[[#All],[Date]:[IS19_Inv2_M2]],CR$2,0)/CR$1,"")</f>
        <v>4.4854874894648766</v>
      </c>
      <c r="CS58" s="165">
        <f>IFERROR(VLOOKUP($B58,RD[[#All],[Date]:[IS19_Inv2_M2]],CS$2,0)/CS$1,"")</f>
        <v>3.4236704277830508</v>
      </c>
      <c r="CT58" s="165">
        <f>IFERROR(VLOOKUP($B58,RD[[#All],[Date]:[IS19_Inv2_M2]],CT$2,0)/CT$1,"")</f>
        <v>2.3220499841822209</v>
      </c>
      <c r="CU58" s="166">
        <f>IFERROR(AVERAGEIF(Inv_SY_B[[#This Row],[IS1_Inv1_M1]:[IS19_Inv2_M2]],"&gt;="&amp;0.1,Inv_SY_B[[#This Row],[IS1_Inv1_M1]:[IS19_Inv2_M2]]),"")</f>
        <v>4.802672607851747</v>
      </c>
    </row>
    <row r="59" spans="2:99">
      <c r="B59" s="167">
        <f t="shared" si="66"/>
        <v>45751</v>
      </c>
      <c r="C59" s="165">
        <f>IFERROR(VLOOKUP($B59,RD[[#All],[Date]:[IS19_Inv2_M2]],C$2,0)/C$1,"")</f>
        <v>6.0610005399984557</v>
      </c>
      <c r="D59" s="165">
        <f>IFERROR(VLOOKUP($B59,RD[[#All],[Date]:[IS19_Inv2_M2]],D$2,0)/D$1,"")</f>
        <v>6.0516507300531854</v>
      </c>
      <c r="E59" s="165">
        <f>IFERROR(VLOOKUP($B59,RD[[#All],[Date]:[IS19_Inv2_M2]],E$2,0)/E$1,"")</f>
        <v>5.9609356161080296</v>
      </c>
      <c r="F59" s="165">
        <f>IFERROR(VLOOKUP($B59,RD[[#All],[Date]:[IS19_Inv2_M2]],F$2,0)/F$1,"")</f>
        <v>5.5775443298475684</v>
      </c>
      <c r="G59" s="165">
        <f>IFERROR(VLOOKUP($B59,RD[[#All],[Date]:[IS19_Inv2_M2]],G$2,0)/G$1,"")</f>
        <v>5.9160839160839158</v>
      </c>
      <c r="H59" s="165">
        <f>IFERROR(VLOOKUP($B59,RD[[#All],[Date]:[IS19_Inv2_M2]],H$2,0)/H$1,"")</f>
        <v>5.8630335182059321</v>
      </c>
      <c r="I59" s="165">
        <f>IFERROR(VLOOKUP($B59,RD[[#All],[Date]:[IS19_Inv2_M2]],I$2,0)/I$1,"")</f>
        <v>5.5771508185301286</v>
      </c>
      <c r="J59" s="165">
        <f>IFERROR(VLOOKUP($B59,RD[[#All],[Date]:[IS19_Inv2_M2]],J$2,0)/J$1,"")</f>
        <v>5.8373705709128902</v>
      </c>
      <c r="K59" s="165">
        <f>IFERROR(VLOOKUP($B59,RD[[#All],[Date]:[IS19_Inv2_M2]],K$2,0)/K$1,"")</f>
        <v>5.8139701835411239</v>
      </c>
      <c r="L59" s="165">
        <f>IFERROR(VLOOKUP($B59,RD[[#All],[Date]:[IS19_Inv2_M2]],L$2,0)/L$1,"")</f>
        <v>5.8387954782939104</v>
      </c>
      <c r="M59" s="165">
        <f>IFERROR(VLOOKUP($B59,RD[[#All],[Date]:[IS19_Inv2_M2]],M$2,0)/M$1,"")</f>
        <v>5.9357136025543875</v>
      </c>
      <c r="N59" s="165">
        <f>IFERROR(VLOOKUP($B59,RD[[#All],[Date]:[IS19_Inv2_M2]],N$2,0)/N$1,"")</f>
        <v>5.8973547806195699</v>
      </c>
      <c r="O59" s="165">
        <f>IFERROR(VLOOKUP($B59,RD[[#All],[Date]:[IS19_Inv2_M2]],O$2,0)/O$1,"")</f>
        <v>5.8896512179689973</v>
      </c>
      <c r="P59" s="165">
        <f>IFERROR(VLOOKUP($B59,RD[[#All],[Date]:[IS19_Inv2_M2]],P$2,0)/P$1,"")</f>
        <v>5.8760789985086097</v>
      </c>
      <c r="Q59" s="165">
        <f>IFERROR(VLOOKUP($B59,RD[[#All],[Date]:[IS19_Inv2_M2]],Q$2,0)/Q$1,"")</f>
        <v>5.7763947084686444</v>
      </c>
      <c r="R59" s="165">
        <f>IFERROR(VLOOKUP($B59,RD[[#All],[Date]:[IS19_Inv2_M2]],R$2,0)/R$1,"")</f>
        <v>5.8440741156500762</v>
      </c>
      <c r="S59" s="165">
        <f>IFERROR(VLOOKUP($B59,RD[[#All],[Date]:[IS19_Inv2_M2]],S$2,0)/S$1,"")</f>
        <v>5.840923092292579</v>
      </c>
      <c r="T59" s="165">
        <f>IFERROR(VLOOKUP($B59,RD[[#All],[Date]:[IS19_Inv2_M2]],T$2,0)/T$1,"")</f>
        <v>5.8885277961519664</v>
      </c>
      <c r="U59" s="165">
        <f>IFERROR(VLOOKUP($B59,RD[[#All],[Date]:[IS19_Inv2_M2]],U$2,0)/U$1,"")</f>
        <v>6.4104688590610763</v>
      </c>
      <c r="V59" s="165">
        <f>IFERROR(VLOOKUP($B59,RD[[#All],[Date]:[IS19_Inv2_M2]],V$2,0)/V$1,"")</f>
        <v>6.5599701277350491</v>
      </c>
      <c r="W59" s="165">
        <f>IFERROR(VLOOKUP($B59,RD[[#All],[Date]:[IS19_Inv2_M2]],W$2,0)/W$1,"")</f>
        <v>6.9562749277851852</v>
      </c>
      <c r="X59" s="165">
        <f>IFERROR(VLOOKUP($B59,RD[[#All],[Date]:[IS19_Inv2_M2]],X$2,0)/X$1,"")</f>
        <v>5.9576420215612815</v>
      </c>
      <c r="Y59" s="165">
        <f>IFERROR(VLOOKUP($B59,RD[[#All],[Date]:[IS19_Inv2_M2]],Y$2,0)/Y$1,"")</f>
        <v>6.0150090244134127</v>
      </c>
      <c r="Z59" s="165">
        <f>IFERROR(VLOOKUP($B59,RD[[#All],[Date]:[IS19_Inv2_M2]],Z$2,0)/Z$1,"")</f>
        <v>6.0454779394563225</v>
      </c>
      <c r="AA59" s="165">
        <f>IFERROR(VLOOKUP($B59,RD[[#All],[Date]:[IS19_Inv2_M2]],AA$2,0)/AA$1,"")</f>
        <v>5.6374801391334222</v>
      </c>
      <c r="AB59" s="165">
        <f>IFERROR(VLOOKUP($B59,RD[[#All],[Date]:[IS19_Inv2_M2]],AB$2,0)/AB$1,"")</f>
        <v>5.6694411414982167</v>
      </c>
      <c r="AC59" s="165">
        <f>IFERROR(VLOOKUP($B59,RD[[#All],[Date]:[IS19_Inv2_M2]],AC$2,0)/AC$1,"")</f>
        <v>6.0724114001292202</v>
      </c>
      <c r="AD59" s="165">
        <f>IFERROR(VLOOKUP($B59,RD[[#All],[Date]:[IS19_Inv2_M2]],AD$2,0)/AD$1,"")</f>
        <v>5.6661442006269596</v>
      </c>
      <c r="AE59" s="165">
        <f>IFERROR(VLOOKUP($B59,RD[[#All],[Date]:[IS19_Inv2_M2]],AE$2,0)/AE$1,"")</f>
        <v>5.9748065916999789</v>
      </c>
      <c r="AF59" s="165">
        <f>IFERROR(VLOOKUP($B59,RD[[#All],[Date]:[IS19_Inv2_M2]],AF$2,0)/AF$1,"")</f>
        <v>6.1322768061141986</v>
      </c>
      <c r="AG59" s="165">
        <f>IFERROR(VLOOKUP($B59,RD[[#All],[Date]:[IS19_Inv2_M2]],AG$2,0)/AG$1,"")</f>
        <v>6.2369048575945127</v>
      </c>
      <c r="AH59" s="165">
        <f>IFERROR(VLOOKUP($B59,RD[[#All],[Date]:[IS19_Inv2_M2]],AH$2,0)/AH$1,"")</f>
        <v>5.8370885579937299</v>
      </c>
      <c r="AI59" s="165">
        <f>IFERROR(VLOOKUP($B59,RD[[#All],[Date]:[IS19_Inv2_M2]],AI$2,0)/AI$1,"")</f>
        <v>5.9772247456976526</v>
      </c>
      <c r="AJ59" s="165">
        <f>IFERROR(VLOOKUP($B59,RD[[#All],[Date]:[IS19_Inv2_M2]],AJ$2,0)/AJ$1,"")</f>
        <v>4.5435352824515389</v>
      </c>
      <c r="AK59" s="165">
        <f>IFERROR(VLOOKUP($B59,RD[[#All],[Date]:[IS19_Inv2_M2]],AK$2,0)/AK$1,"")</f>
        <v>6.0375454905775952</v>
      </c>
      <c r="AL59" s="165">
        <f>IFERROR(VLOOKUP($B59,RD[[#All],[Date]:[IS19_Inv2_M2]],AL$2,0)/AL$1,"")</f>
        <v>6.0729552579082364</v>
      </c>
      <c r="AM59" s="165">
        <f>IFERROR(VLOOKUP($B59,RD[[#All],[Date]:[IS19_Inv2_M2]],AM$2,0)/AM$1,"")</f>
        <v>6.0321483358900823</v>
      </c>
      <c r="AN59" s="165">
        <f>IFERROR(VLOOKUP($B59,RD[[#All],[Date]:[IS19_Inv2_M2]],AN$2,0)/AN$1,"")</f>
        <v>6.046891327063741</v>
      </c>
      <c r="AO59" s="165">
        <f>IFERROR(VLOOKUP($B59,RD[[#All],[Date]:[IS19_Inv2_M2]],AO$2,0)/AO$1,"")</f>
        <v>6.0948442606549724</v>
      </c>
      <c r="AP59" s="165">
        <f>IFERROR(VLOOKUP($B59,RD[[#All],[Date]:[IS19_Inv2_M2]],AP$2,0)/AP$1,"")</f>
        <v>6.1328620022677249</v>
      </c>
      <c r="AQ59" s="165">
        <f>IFERROR(VLOOKUP($B59,RD[[#All],[Date]:[IS19_Inv2_M2]],AQ$2,0)/AQ$1,"")</f>
        <v>5.947335423197492</v>
      </c>
      <c r="AR59" s="165">
        <f>IFERROR(VLOOKUP($B59,RD[[#All],[Date]:[IS19_Inv2_M2]],AR$2,0)/AR$1,"")</f>
        <v>5.9223535085604055</v>
      </c>
      <c r="AS59" s="165">
        <f>IFERROR(VLOOKUP($B59,RD[[#All],[Date]:[IS19_Inv2_M2]],AS$2,0)/AS$1,"")</f>
        <v>6.0857794243374181</v>
      </c>
      <c r="AT59" s="165">
        <f>IFERROR(VLOOKUP($B59,RD[[#All],[Date]:[IS19_Inv2_M2]],AT$2,0)/AT$1,"")</f>
        <v>5.8237547892720309</v>
      </c>
      <c r="AU59" s="165">
        <f>IFERROR(VLOOKUP($B59,RD[[#All],[Date]:[IS19_Inv2_M2]],AU$2,0)/AU$1,"")</f>
        <v>5.8244514106583072</v>
      </c>
      <c r="AV59" s="165">
        <f>IFERROR(VLOOKUP($B59,RD[[#All],[Date]:[IS19_Inv2_M2]],AV$2,0)/AV$1,"")</f>
        <v>5.9579568504517804</v>
      </c>
      <c r="AW59" s="165">
        <f>IFERROR(VLOOKUP($B59,RD[[#All],[Date]:[IS19_Inv2_M2]],AW$2,0)/AW$1,"")</f>
        <v>5.6628787878787881</v>
      </c>
      <c r="AX59" s="165">
        <f>IFERROR(VLOOKUP($B59,RD[[#All],[Date]:[IS19_Inv2_M2]],AX$2,0)/AX$1,"")</f>
        <v>5.9494430734342689</v>
      </c>
      <c r="AY59" s="165">
        <f>IFERROR(VLOOKUP($B59,RD[[#All],[Date]:[IS19_Inv2_M2]],AY$2,0)/AY$1,"")</f>
        <v>5.7435232227146615</v>
      </c>
      <c r="AZ59" s="165">
        <f>IFERROR(VLOOKUP($B59,RD[[#All],[Date]:[IS19_Inv2_M2]],AZ$2,0)/AZ$1,"")</f>
        <v>5.2785693929894562</v>
      </c>
      <c r="BA59" s="165">
        <f>IFERROR(VLOOKUP($B59,RD[[#All],[Date]:[IS19_Inv2_M2]],BA$2,0)/BA$1,"")</f>
        <v>5.7480157406789845</v>
      </c>
      <c r="BB59" s="165">
        <f>IFERROR(VLOOKUP($B59,RD[[#All],[Date]:[IS19_Inv2_M2]],BB$2,0)/BB$1,"")</f>
        <v>5.8561912225705335</v>
      </c>
      <c r="BC59" s="165">
        <f>IFERROR(VLOOKUP($B59,RD[[#All],[Date]:[IS19_Inv2_M2]],BC$2,0)/BC$1,"")</f>
        <v>3.8695924764890282</v>
      </c>
      <c r="BD59" s="165">
        <f>IFERROR(VLOOKUP($B59,RD[[#All],[Date]:[IS19_Inv2_M2]],BD$2,0)/BD$1,"")</f>
        <v>4.29831595829992</v>
      </c>
      <c r="BE59" s="165">
        <f>IFERROR(VLOOKUP($B59,RD[[#All],[Date]:[IS19_Inv2_M2]],BE$2,0)/BE$1,"")</f>
        <v>5.9853234539754911</v>
      </c>
      <c r="BF59" s="165">
        <f>IFERROR(VLOOKUP($B59,RD[[#All],[Date]:[IS19_Inv2_M2]],BF$2,0)/BF$1,"")</f>
        <v>5.8417444624341162</v>
      </c>
      <c r="BG59" s="165">
        <f>IFERROR(VLOOKUP($B59,RD[[#All],[Date]:[IS19_Inv2_M2]],BG$2,0)/BG$1,"")</f>
        <v>6.1026305029303529</v>
      </c>
      <c r="BH59" s="165">
        <f>IFERROR(VLOOKUP($B59,RD[[#All],[Date]:[IS19_Inv2_M2]],BH$2,0)/BH$1,"")</f>
        <v>6.3842975206611561</v>
      </c>
      <c r="BI59" s="165">
        <f>IFERROR(VLOOKUP($B59,RD[[#All],[Date]:[IS19_Inv2_M2]],BI$2,0)/BI$1,"")</f>
        <v>5.7776138668633594</v>
      </c>
      <c r="BJ59" s="165">
        <f>IFERROR(VLOOKUP($B59,RD[[#All],[Date]:[IS19_Inv2_M2]],BJ$2,0)/BJ$1,"")</f>
        <v>6.1853012887495655</v>
      </c>
      <c r="BK59" s="165">
        <f>IFERROR(VLOOKUP($B59,RD[[#All],[Date]:[IS19_Inv2_M2]],BK$2,0)/BK$1,"")</f>
        <v>6.0014673514306667</v>
      </c>
      <c r="BL59" s="165">
        <f>IFERROR(VLOOKUP($B59,RD[[#All],[Date]:[IS19_Inv2_M2]],BL$2,0)/BL$1,"")</f>
        <v>5.9642905819817367</v>
      </c>
      <c r="BM59" s="165">
        <f>IFERROR(VLOOKUP($B59,RD[[#All],[Date]:[IS19_Inv2_M2]],BM$2,0)/BM$1,"")</f>
        <v>5.9947975722003601</v>
      </c>
      <c r="BN59" s="165">
        <f>IFERROR(VLOOKUP($B59,RD[[#All],[Date]:[IS19_Inv2_M2]],BN$2,0)/BN$1,"")</f>
        <v>5.9470639563067573</v>
      </c>
      <c r="BO59" s="165">
        <f>IFERROR(VLOOKUP($B59,RD[[#All],[Date]:[IS19_Inv2_M2]],BO$2,0)/BO$1,"")</f>
        <v>5.5791566864012285</v>
      </c>
      <c r="BP59" s="165">
        <f>IFERROR(VLOOKUP($B59,RD[[#All],[Date]:[IS19_Inv2_M2]],BP$2,0)/BP$1,"")</f>
        <v>5.1532407274261116</v>
      </c>
      <c r="BQ59" s="165">
        <f>IFERROR(VLOOKUP($B59,RD[[#All],[Date]:[IS19_Inv2_M2]],BQ$2,0)/BQ$1,"")</f>
        <v>5.9599544632692698</v>
      </c>
      <c r="BR59" s="165">
        <f>IFERROR(VLOOKUP($B59,RD[[#All],[Date]:[IS19_Inv2_M2]],BR$2,0)/BR$1,"")</f>
        <v>5.6220221832369877</v>
      </c>
      <c r="BS59" s="165">
        <f>IFERROR(VLOOKUP($B59,RD[[#All],[Date]:[IS19_Inv2_M2]],BS$2,0)/BS$1,"")</f>
        <v>5.7079241036390558</v>
      </c>
      <c r="BT59" s="165">
        <f>IFERROR(VLOOKUP($B59,RD[[#All],[Date]:[IS19_Inv2_M2]],BT$2,0)/BT$1,"")</f>
        <v>5.734763115120705</v>
      </c>
      <c r="BU59" s="165">
        <f>IFERROR(VLOOKUP($B59,RD[[#All],[Date]:[IS19_Inv2_M2]],BU$2,0)/BU$1,"")</f>
        <v>5.8701030317789424</v>
      </c>
      <c r="BV59" s="165">
        <f>IFERROR(VLOOKUP($B59,RD[[#All],[Date]:[IS19_Inv2_M2]],BV$2,0)/BV$1,"")</f>
        <v>5.7586020805031914</v>
      </c>
      <c r="BW59" s="165">
        <f>IFERROR(VLOOKUP($B59,RD[[#All],[Date]:[IS19_Inv2_M2]],BW$2,0)/BW$1,"")</f>
        <v>5.8490632359661143</v>
      </c>
      <c r="BX59" s="165">
        <f>IFERROR(VLOOKUP($B59,RD[[#All],[Date]:[IS19_Inv2_M2]],BX$2,0)/BX$1,"")</f>
        <v>5.9945327265795472</v>
      </c>
      <c r="BY59" s="165">
        <f>IFERROR(VLOOKUP($B59,RD[[#All],[Date]:[IS19_Inv2_M2]],BY$2,0)/BY$1,"")</f>
        <v>5.8619646724676784</v>
      </c>
      <c r="BZ59" s="165">
        <f>IFERROR(VLOOKUP($B59,RD[[#All],[Date]:[IS19_Inv2_M2]],BZ$2,0)/BZ$1,"")</f>
        <v>5.8175682800801436</v>
      </c>
      <c r="CA59" s="165">
        <f>IFERROR(VLOOKUP($B59,RD[[#All],[Date]:[IS19_Inv2_M2]],CA$2,0)/CA$1,"")</f>
        <v>5.6267658641416398</v>
      </c>
      <c r="CB59" s="165">
        <f>IFERROR(VLOOKUP($B59,RD[[#All],[Date]:[IS19_Inv2_M2]],CB$2,0)/CB$1,"")</f>
        <v>0</v>
      </c>
      <c r="CC59" s="165">
        <f>IFERROR(VLOOKUP($B59,RD[[#All],[Date]:[IS19_Inv2_M2]],CC$2,0)/CC$1,"")</f>
        <v>5.9548995571021832</v>
      </c>
      <c r="CD59" s="165">
        <f>IFERROR(VLOOKUP($B59,RD[[#All],[Date]:[IS19_Inv2_M2]],CD$2,0)/CD$1,"")</f>
        <v>5.9192563210279108</v>
      </c>
      <c r="CE59" s="165">
        <f>IFERROR(VLOOKUP($B59,RD[[#All],[Date]:[IS19_Inv2_M2]],CE$2,0)/CE$1,"")</f>
        <v>6.055260349921447</v>
      </c>
      <c r="CF59" s="165">
        <f>IFERROR(VLOOKUP($B59,RD[[#All],[Date]:[IS19_Inv2_M2]],CF$2,0)/CF$1,"")</f>
        <v>5.4183083604152884</v>
      </c>
      <c r="CG59" s="165">
        <f>IFERROR(VLOOKUP($B59,RD[[#All],[Date]:[IS19_Inv2_M2]],CG$2,0)/CG$1,"")</f>
        <v>5.7168090266793206</v>
      </c>
      <c r="CH59" s="165">
        <f>IFERROR(VLOOKUP($B59,RD[[#All],[Date]:[IS19_Inv2_M2]],CH$2,0)/CH$1,"")</f>
        <v>3.7828218918063903</v>
      </c>
      <c r="CI59" s="165">
        <f>IFERROR(VLOOKUP($B59,RD[[#All],[Date]:[IS19_Inv2_M2]],CI$2,0)/CI$1,"")</f>
        <v>0</v>
      </c>
      <c r="CJ59" s="165">
        <f>IFERROR(VLOOKUP($B59,RD[[#All],[Date]:[IS19_Inv2_M2]],CJ$2,0)/CJ$1,"")</f>
        <v>0</v>
      </c>
      <c r="CK59" s="165">
        <f>IFERROR(VLOOKUP($B59,RD[[#All],[Date]:[IS19_Inv2_M2]],CK$2,0)/CK$1,"")</f>
        <v>0</v>
      </c>
      <c r="CL59" s="165">
        <f>IFERROR(VLOOKUP($B59,RD[[#All],[Date]:[IS19_Inv2_M2]],CL$2,0)/CL$1,"")</f>
        <v>0</v>
      </c>
      <c r="CM59" s="165">
        <f>IFERROR(VLOOKUP($B59,RD[[#All],[Date]:[IS19_Inv2_M2]],CM$2,0)/CM$1,"")</f>
        <v>0</v>
      </c>
      <c r="CN59" s="165">
        <f>IFERROR(VLOOKUP($B59,RD[[#All],[Date]:[IS19_Inv2_M2]],CN$2,0)/CN$1,"")</f>
        <v>0</v>
      </c>
      <c r="CO59" s="165">
        <f>IFERROR(VLOOKUP($B59,RD[[#All],[Date]:[IS19_Inv2_M2]],CO$2,0)/CO$1,"")</f>
        <v>0</v>
      </c>
      <c r="CP59" s="165">
        <f>IFERROR(VLOOKUP($B59,RD[[#All],[Date]:[IS19_Inv2_M2]],CP$2,0)/CP$1,"")</f>
        <v>0</v>
      </c>
      <c r="CQ59" s="165">
        <f>IFERROR(VLOOKUP($B59,RD[[#All],[Date]:[IS19_Inv2_M2]],CQ$2,0)/CQ$1,"")</f>
        <v>5.1505701932781971</v>
      </c>
      <c r="CR59" s="165">
        <f>IFERROR(VLOOKUP($B59,RD[[#All],[Date]:[IS19_Inv2_M2]],CR$2,0)/CR$1,"")</f>
        <v>5.109021929962255</v>
      </c>
      <c r="CS59" s="165">
        <f>IFERROR(VLOOKUP($B59,RD[[#All],[Date]:[IS19_Inv2_M2]],CS$2,0)/CS$1,"")</f>
        <v>3.9202984789824402</v>
      </c>
      <c r="CT59" s="165">
        <f>IFERROR(VLOOKUP($B59,RD[[#All],[Date]:[IS19_Inv2_M2]],CT$2,0)/CT$1,"")</f>
        <v>2.1807444901402508</v>
      </c>
      <c r="CU59" s="166">
        <f>IFERROR(AVERAGEIF(Inv_SY_B[[#This Row],[IS1_Inv1_M1]:[IS19_Inv2_M2]],"&gt;="&amp;0.1,Inv_SY_B[[#This Row],[IS1_Inv1_M1]:[IS19_Inv2_M2]]),"")</f>
        <v>5.740827596782724</v>
      </c>
    </row>
    <row r="60" spans="2:99">
      <c r="B60" s="167">
        <f t="shared" si="66"/>
        <v>45752</v>
      </c>
      <c r="C60" s="165">
        <f>IFERROR(VLOOKUP($B60,RD[[#All],[Date]:[IS19_Inv2_M2]],C$2,0)/C$1,"")</f>
        <v>5.4356630409627389</v>
      </c>
      <c r="D60" s="165">
        <f>IFERROR(VLOOKUP($B60,RD[[#All],[Date]:[IS19_Inv2_M2]],D$2,0)/D$1,"")</f>
        <v>5.4473381356293427</v>
      </c>
      <c r="E60" s="165">
        <f>IFERROR(VLOOKUP($B60,RD[[#All],[Date]:[IS19_Inv2_M2]],E$2,0)/E$1,"")</f>
        <v>5.3754521340728241</v>
      </c>
      <c r="F60" s="165">
        <f>IFERROR(VLOOKUP($B60,RD[[#All],[Date]:[IS19_Inv2_M2]],F$2,0)/F$1,"")</f>
        <v>5.0448682667687672</v>
      </c>
      <c r="G60" s="165">
        <f>IFERROR(VLOOKUP($B60,RD[[#All],[Date]:[IS19_Inv2_M2]],G$2,0)/G$1,"")</f>
        <v>5.3576079093320477</v>
      </c>
      <c r="H60" s="165">
        <f>IFERROR(VLOOKUP($B60,RD[[#All],[Date]:[IS19_Inv2_M2]],H$2,0)/H$1,"")</f>
        <v>5.293465155534121</v>
      </c>
      <c r="I60" s="165">
        <f>IFERROR(VLOOKUP($B60,RD[[#All],[Date]:[IS19_Inv2_M2]],I$2,0)/I$1,"")</f>
        <v>4.9845582259375361</v>
      </c>
      <c r="J60" s="165">
        <f>IFERROR(VLOOKUP($B60,RD[[#All],[Date]:[IS19_Inv2_M2]],J$2,0)/J$1,"")</f>
        <v>5.2365346252493588</v>
      </c>
      <c r="K60" s="165">
        <f>IFERROR(VLOOKUP($B60,RD[[#All],[Date]:[IS19_Inv2_M2]],K$2,0)/K$1,"")</f>
        <v>5.1989758070305587</v>
      </c>
      <c r="L60" s="165">
        <f>IFERROR(VLOOKUP($B60,RD[[#All],[Date]:[IS19_Inv2_M2]],L$2,0)/L$1,"")</f>
        <v>5.2317849339792915</v>
      </c>
      <c r="M60" s="165">
        <f>IFERROR(VLOOKUP($B60,RD[[#All],[Date]:[IS19_Inv2_M2]],M$2,0)/M$1,"")</f>
        <v>5.3976638734185283</v>
      </c>
      <c r="N60" s="165">
        <f>IFERROR(VLOOKUP($B60,RD[[#All],[Date]:[IS19_Inv2_M2]],N$2,0)/N$1,"")</f>
        <v>5.3366753461660137</v>
      </c>
      <c r="O60" s="165">
        <f>IFERROR(VLOOKUP($B60,RD[[#All],[Date]:[IS19_Inv2_M2]],O$2,0)/O$1,"")</f>
        <v>5.3785392280923761</v>
      </c>
      <c r="P60" s="165">
        <f>IFERROR(VLOOKUP($B60,RD[[#All],[Date]:[IS19_Inv2_M2]],P$2,0)/P$1,"")</f>
        <v>5.304379265151173</v>
      </c>
      <c r="Q60" s="165">
        <f>IFERROR(VLOOKUP($B60,RD[[#All],[Date]:[IS19_Inv2_M2]],Q$2,0)/Q$1,"")</f>
        <v>5.1475572829574716</v>
      </c>
      <c r="R60" s="165">
        <f>IFERROR(VLOOKUP($B60,RD[[#All],[Date]:[IS19_Inv2_M2]],R$2,0)/R$1,"")</f>
        <v>5.2807570763301381</v>
      </c>
      <c r="S60" s="165">
        <f>IFERROR(VLOOKUP($B60,RD[[#All],[Date]:[IS19_Inv2_M2]],S$2,0)/S$1,"")</f>
        <v>5.2628248888592886</v>
      </c>
      <c r="T60" s="165">
        <f>IFERROR(VLOOKUP($B60,RD[[#All],[Date]:[IS19_Inv2_M2]],T$2,0)/T$1,"")</f>
        <v>5.3679790630122808</v>
      </c>
      <c r="U60" s="165">
        <f>IFERROR(VLOOKUP($B60,RD[[#All],[Date]:[IS19_Inv2_M2]],U$2,0)/U$1,"")</f>
        <v>5.6276143273928785</v>
      </c>
      <c r="V60" s="165">
        <f>IFERROR(VLOOKUP($B60,RD[[#All],[Date]:[IS19_Inv2_M2]],V$2,0)/V$1,"")</f>
        <v>5.8064214997329131</v>
      </c>
      <c r="W60" s="165">
        <f>IFERROR(VLOOKUP($B60,RD[[#All],[Date]:[IS19_Inv2_M2]],W$2,0)/W$1,"")</f>
        <v>6.3028676007533395</v>
      </c>
      <c r="X60" s="165">
        <f>IFERROR(VLOOKUP($B60,RD[[#All],[Date]:[IS19_Inv2_M2]],X$2,0)/X$1,"")</f>
        <v>5.355149476259653</v>
      </c>
      <c r="Y60" s="165">
        <f>IFERROR(VLOOKUP($B60,RD[[#All],[Date]:[IS19_Inv2_M2]],Y$2,0)/Y$1,"")</f>
        <v>4.9876508026978241</v>
      </c>
      <c r="Z60" s="165">
        <f>IFERROR(VLOOKUP($B60,RD[[#All],[Date]:[IS19_Inv2_M2]],Z$2,0)/Z$1,"")</f>
        <v>5.3576942871847653</v>
      </c>
      <c r="AA60" s="165">
        <f>IFERROR(VLOOKUP($B60,RD[[#All],[Date]:[IS19_Inv2_M2]],AA$2,0)/AA$1,"")</f>
        <v>5.1084295959118826</v>
      </c>
      <c r="AB60" s="165">
        <f>IFERROR(VLOOKUP($B60,RD[[#All],[Date]:[IS19_Inv2_M2]],AB$2,0)/AB$1,"")</f>
        <v>4.8120203221273377</v>
      </c>
      <c r="AC60" s="165">
        <f>IFERROR(VLOOKUP($B60,RD[[#All],[Date]:[IS19_Inv2_M2]],AC$2,0)/AC$1,"")</f>
        <v>5.5162841896192774</v>
      </c>
      <c r="AD60" s="165">
        <f>IFERROR(VLOOKUP($B60,RD[[#All],[Date]:[IS19_Inv2_M2]],AD$2,0)/AD$1,"")</f>
        <v>5.1266980146290493</v>
      </c>
      <c r="AE60" s="165">
        <f>IFERROR(VLOOKUP($B60,RD[[#All],[Date]:[IS19_Inv2_M2]],AE$2,0)/AE$1,"")</f>
        <v>5.4695963111021628</v>
      </c>
      <c r="AF60" s="165">
        <f>IFERROR(VLOOKUP($B60,RD[[#All],[Date]:[IS19_Inv2_M2]],AF$2,0)/AF$1,"")</f>
        <v>5.6020045896667208</v>
      </c>
      <c r="AG60" s="165">
        <f>IFERROR(VLOOKUP($B60,RD[[#All],[Date]:[IS19_Inv2_M2]],AG$2,0)/AG$1,"")</f>
        <v>5.843045843045843</v>
      </c>
      <c r="AH60" s="165">
        <f>IFERROR(VLOOKUP($B60,RD[[#All],[Date]:[IS19_Inv2_M2]],AH$2,0)/AH$1,"")</f>
        <v>5.4560148902821313</v>
      </c>
      <c r="AI60" s="165">
        <f>IFERROR(VLOOKUP($B60,RD[[#All],[Date]:[IS19_Inv2_M2]],AI$2,0)/AI$1,"")</f>
        <v>5.1314695157059695</v>
      </c>
      <c r="AJ60" s="165">
        <f>IFERROR(VLOOKUP($B60,RD[[#All],[Date]:[IS19_Inv2_M2]],AJ$2,0)/AJ$1,"")</f>
        <v>5.1800908451154761</v>
      </c>
      <c r="AK60" s="165">
        <f>IFERROR(VLOOKUP($B60,RD[[#All],[Date]:[IS19_Inv2_M2]],AK$2,0)/AK$1,"")</f>
        <v>5.2902388930926385</v>
      </c>
      <c r="AL60" s="165">
        <f>IFERROR(VLOOKUP($B60,RD[[#All],[Date]:[IS19_Inv2_M2]],AL$2,0)/AL$1,"")</f>
        <v>5.3063550869193508</v>
      </c>
      <c r="AM60" s="165">
        <f>IFERROR(VLOOKUP($B60,RD[[#All],[Date]:[IS19_Inv2_M2]],AM$2,0)/AM$1,"")</f>
        <v>5.2050957113319551</v>
      </c>
      <c r="AN60" s="165">
        <f>IFERROR(VLOOKUP($B60,RD[[#All],[Date]:[IS19_Inv2_M2]],AN$2,0)/AN$1,"")</f>
        <v>5.2076802507836986</v>
      </c>
      <c r="AO60" s="165">
        <f>IFERROR(VLOOKUP($B60,RD[[#All],[Date]:[IS19_Inv2_M2]],AO$2,0)/AO$1,"")</f>
        <v>5.2804642166344298</v>
      </c>
      <c r="AP60" s="165">
        <f>IFERROR(VLOOKUP($B60,RD[[#All],[Date]:[IS19_Inv2_M2]],AP$2,0)/AP$1,"")</f>
        <v>5.2837991062495835</v>
      </c>
      <c r="AQ60" s="165">
        <f>IFERROR(VLOOKUP($B60,RD[[#All],[Date]:[IS19_Inv2_M2]],AQ$2,0)/AQ$1,"")</f>
        <v>5.1887147335423194</v>
      </c>
      <c r="AR60" s="165">
        <f>IFERROR(VLOOKUP($B60,RD[[#All],[Date]:[IS19_Inv2_M2]],AR$2,0)/AR$1,"")</f>
        <v>5.3332874022529202</v>
      </c>
      <c r="AS60" s="165">
        <f>IFERROR(VLOOKUP($B60,RD[[#All],[Date]:[IS19_Inv2_M2]],AS$2,0)/AS$1,"")</f>
        <v>5.3840125391849529</v>
      </c>
      <c r="AT60" s="165">
        <f>IFERROR(VLOOKUP($B60,RD[[#All],[Date]:[IS19_Inv2_M2]],AT$2,0)/AT$1,"")</f>
        <v>5.0372059149488617</v>
      </c>
      <c r="AU60" s="165">
        <f>IFERROR(VLOOKUP($B60,RD[[#All],[Date]:[IS19_Inv2_M2]],AU$2,0)/AU$1,"")</f>
        <v>5.0288401253918495</v>
      </c>
      <c r="AV60" s="165">
        <f>IFERROR(VLOOKUP($B60,RD[[#All],[Date]:[IS19_Inv2_M2]],AV$2,0)/AV$1,"")</f>
        <v>5.2627696846763792</v>
      </c>
      <c r="AW60" s="165">
        <f>IFERROR(VLOOKUP($B60,RD[[#All],[Date]:[IS19_Inv2_M2]],AW$2,0)/AW$1,"")</f>
        <v>5.0574712643678161</v>
      </c>
      <c r="AX60" s="165">
        <f>IFERROR(VLOOKUP($B60,RD[[#All],[Date]:[IS19_Inv2_M2]],AX$2,0)/AX$1,"")</f>
        <v>5.231774828253184</v>
      </c>
      <c r="AY60" s="165">
        <f>IFERROR(VLOOKUP($B60,RD[[#All],[Date]:[IS19_Inv2_M2]],AY$2,0)/AY$1,"")</f>
        <v>5.1698915432565844</v>
      </c>
      <c r="AZ60" s="165">
        <f>IFERROR(VLOOKUP($B60,RD[[#All],[Date]:[IS19_Inv2_M2]],AZ$2,0)/AZ$1,"")</f>
        <v>5.3334283271587353</v>
      </c>
      <c r="BA60" s="165">
        <f>IFERROR(VLOOKUP($B60,RD[[#All],[Date]:[IS19_Inv2_M2]],BA$2,0)/BA$1,"")</f>
        <v>5.1937570866404332</v>
      </c>
      <c r="BB60" s="165">
        <f>IFERROR(VLOOKUP($B60,RD[[#All],[Date]:[IS19_Inv2_M2]],BB$2,0)/BB$1,"")</f>
        <v>5.1750261233019863</v>
      </c>
      <c r="BC60" s="165">
        <f>IFERROR(VLOOKUP($B60,RD[[#All],[Date]:[IS19_Inv2_M2]],BC$2,0)/BC$1,"")</f>
        <v>5.2181818181818178</v>
      </c>
      <c r="BD60" s="165">
        <f>IFERROR(VLOOKUP($B60,RD[[#All],[Date]:[IS19_Inv2_M2]],BD$2,0)/BD$1,"")</f>
        <v>5.3488372093023253</v>
      </c>
      <c r="BE60" s="165">
        <f>IFERROR(VLOOKUP($B60,RD[[#All],[Date]:[IS19_Inv2_M2]],BE$2,0)/BE$1,"")</f>
        <v>5.5037047591906525</v>
      </c>
      <c r="BF60" s="165">
        <f>IFERROR(VLOOKUP($B60,RD[[#All],[Date]:[IS19_Inv2_M2]],BF$2,0)/BF$1,"")</f>
        <v>5.282303902993557</v>
      </c>
      <c r="BG60" s="165">
        <f>IFERROR(VLOOKUP($B60,RD[[#All],[Date]:[IS19_Inv2_M2]],BG$2,0)/BG$1,"")</f>
        <v>5.2562355186043339</v>
      </c>
      <c r="BH60" s="165">
        <f>IFERROR(VLOOKUP($B60,RD[[#All],[Date]:[IS19_Inv2_M2]],BH$2,0)/BH$1,"")</f>
        <v>5.5664006839555427</v>
      </c>
      <c r="BI60" s="165">
        <f>IFERROR(VLOOKUP($B60,RD[[#All],[Date]:[IS19_Inv2_M2]],BI$2,0)/BI$1,"")</f>
        <v>5.1572930112483863</v>
      </c>
      <c r="BJ60" s="165">
        <f>IFERROR(VLOOKUP($B60,RD[[#All],[Date]:[IS19_Inv2_M2]],BJ$2,0)/BJ$1,"")</f>
        <v>5.3423894113549295</v>
      </c>
      <c r="BK60" s="165">
        <f>IFERROR(VLOOKUP($B60,RD[[#All],[Date]:[IS19_Inv2_M2]],BK$2,0)/BK$1,"")</f>
        <v>5.1930901087174011</v>
      </c>
      <c r="BL60" s="165">
        <f>IFERROR(VLOOKUP($B60,RD[[#All],[Date]:[IS19_Inv2_M2]],BL$2,0)/BL$1,"")</f>
        <v>5.1942210712825414</v>
      </c>
      <c r="BM60" s="165">
        <f>IFERROR(VLOOKUP($B60,RD[[#All],[Date]:[IS19_Inv2_M2]],BM$2,0)/BM$1,"")</f>
        <v>5.1797505502567871</v>
      </c>
      <c r="BN60" s="165">
        <f>IFERROR(VLOOKUP($B60,RD[[#All],[Date]:[IS19_Inv2_M2]],BN$2,0)/BN$1,"")</f>
        <v>5.1617490223960178</v>
      </c>
      <c r="BO60" s="165">
        <f>IFERROR(VLOOKUP($B60,RD[[#All],[Date]:[IS19_Inv2_M2]],BO$2,0)/BO$1,"")</f>
        <v>5.1579518235639714</v>
      </c>
      <c r="BP60" s="165">
        <f>IFERROR(VLOOKUP($B60,RD[[#All],[Date]:[IS19_Inv2_M2]],BP$2,0)/BP$1,"")</f>
        <v>4.7616308609665134</v>
      </c>
      <c r="BQ60" s="165">
        <f>IFERROR(VLOOKUP($B60,RD[[#All],[Date]:[IS19_Inv2_M2]],BQ$2,0)/BQ$1,"")</f>
        <v>5.473644347049003</v>
      </c>
      <c r="BR60" s="165">
        <f>IFERROR(VLOOKUP($B60,RD[[#All],[Date]:[IS19_Inv2_M2]],BR$2,0)/BR$1,"")</f>
        <v>5.1915868587807843</v>
      </c>
      <c r="BS60" s="165">
        <f>IFERROR(VLOOKUP($B60,RD[[#All],[Date]:[IS19_Inv2_M2]],BS$2,0)/BS$1,"")</f>
        <v>5.292556467056758</v>
      </c>
      <c r="BT60" s="165">
        <f>IFERROR(VLOOKUP($B60,RD[[#All],[Date]:[IS19_Inv2_M2]],BT$2,0)/BT$1,"")</f>
        <v>5.3333187882490254</v>
      </c>
      <c r="BU60" s="165">
        <f>IFERROR(VLOOKUP($B60,RD[[#All],[Date]:[IS19_Inv2_M2]],BU$2,0)/BU$1,"")</f>
        <v>5.3407195154980096</v>
      </c>
      <c r="BV60" s="165">
        <f>IFERROR(VLOOKUP($B60,RD[[#All],[Date]:[IS19_Inv2_M2]],BV$2,0)/BV$1,"")</f>
        <v>5.288255764184826</v>
      </c>
      <c r="BW60" s="165">
        <f>IFERROR(VLOOKUP($B60,RD[[#All],[Date]:[IS19_Inv2_M2]],BW$2,0)/BW$1,"")</f>
        <v>5.2431943605622813</v>
      </c>
      <c r="BX60" s="165">
        <f>IFERROR(VLOOKUP($B60,RD[[#All],[Date]:[IS19_Inv2_M2]],BX$2,0)/BX$1,"")</f>
        <v>5.5646136000454254</v>
      </c>
      <c r="BY60" s="165">
        <f>IFERROR(VLOOKUP($B60,RD[[#All],[Date]:[IS19_Inv2_M2]],BY$2,0)/BY$1,"")</f>
        <v>5.3884742274492359</v>
      </c>
      <c r="BZ60" s="165">
        <f>IFERROR(VLOOKUP($B60,RD[[#All],[Date]:[IS19_Inv2_M2]],BZ$2,0)/BZ$1,"")</f>
        <v>5.4058842138563747</v>
      </c>
      <c r="CA60" s="165">
        <f>IFERROR(VLOOKUP($B60,RD[[#All],[Date]:[IS19_Inv2_M2]],CA$2,0)/CA$1,"")</f>
        <v>5.1151425236448524</v>
      </c>
      <c r="CB60" s="165">
        <f>IFERROR(VLOOKUP($B60,RD[[#All],[Date]:[IS19_Inv2_M2]],CB$2,0)/CB$1,"")</f>
        <v>0</v>
      </c>
      <c r="CC60" s="165">
        <f>IFERROR(VLOOKUP($B60,RD[[#All],[Date]:[IS19_Inv2_M2]],CC$2,0)/CC$1,"")</f>
        <v>5.15066434672572</v>
      </c>
      <c r="CD60" s="165">
        <f>IFERROR(VLOOKUP($B60,RD[[#All],[Date]:[IS19_Inv2_M2]],CD$2,0)/CD$1,"")</f>
        <v>5.14199498698075</v>
      </c>
      <c r="CE60" s="165">
        <f>IFERROR(VLOOKUP($B60,RD[[#All],[Date]:[IS19_Inv2_M2]],CE$2,0)/CE$1,"")</f>
        <v>5.2981517327170655</v>
      </c>
      <c r="CF60" s="165">
        <f>IFERROR(VLOOKUP($B60,RD[[#All],[Date]:[IS19_Inv2_M2]],CF$2,0)/CF$1,"")</f>
        <v>5.053061459262028</v>
      </c>
      <c r="CG60" s="165">
        <f>IFERROR(VLOOKUP($B60,RD[[#All],[Date]:[IS19_Inv2_M2]],CG$2,0)/CG$1,"")</f>
        <v>4.9518436500404235</v>
      </c>
      <c r="CH60" s="165">
        <f>IFERROR(VLOOKUP($B60,RD[[#All],[Date]:[IS19_Inv2_M2]],CH$2,0)/CH$1,"")</f>
        <v>4.3815248339133186</v>
      </c>
      <c r="CI60" s="165">
        <f>IFERROR(VLOOKUP($B60,RD[[#All],[Date]:[IS19_Inv2_M2]],CI$2,0)/CI$1,"")</f>
        <v>0</v>
      </c>
      <c r="CJ60" s="165">
        <f>IFERROR(VLOOKUP($B60,RD[[#All],[Date]:[IS19_Inv2_M2]],CJ$2,0)/CJ$1,"")</f>
        <v>0</v>
      </c>
      <c r="CK60" s="165">
        <f>IFERROR(VLOOKUP($B60,RD[[#All],[Date]:[IS19_Inv2_M2]],CK$2,0)/CK$1,"")</f>
        <v>0</v>
      </c>
      <c r="CL60" s="165">
        <f>IFERROR(VLOOKUP($B60,RD[[#All],[Date]:[IS19_Inv2_M2]],CL$2,0)/CL$1,"")</f>
        <v>0</v>
      </c>
      <c r="CM60" s="165">
        <f>IFERROR(VLOOKUP($B60,RD[[#All],[Date]:[IS19_Inv2_M2]],CM$2,0)/CM$1,"")</f>
        <v>0</v>
      </c>
      <c r="CN60" s="165">
        <f>IFERROR(VLOOKUP($B60,RD[[#All],[Date]:[IS19_Inv2_M2]],CN$2,0)/CN$1,"")</f>
        <v>0</v>
      </c>
      <c r="CO60" s="165">
        <f>IFERROR(VLOOKUP($B60,RD[[#All],[Date]:[IS19_Inv2_M2]],CO$2,0)/CO$1,"")</f>
        <v>0</v>
      </c>
      <c r="CP60" s="165">
        <f>IFERROR(VLOOKUP($B60,RD[[#All],[Date]:[IS19_Inv2_M2]],CP$2,0)/CP$1,"")</f>
        <v>0</v>
      </c>
      <c r="CQ60" s="165">
        <f>IFERROR(VLOOKUP($B60,RD[[#All],[Date]:[IS19_Inv2_M2]],CQ$2,0)/CQ$1,"")</f>
        <v>4.6644873282013428</v>
      </c>
      <c r="CR60" s="165">
        <f>IFERROR(VLOOKUP($B60,RD[[#All],[Date]:[IS19_Inv2_M2]],CR$2,0)/CR$1,"")</f>
        <v>4.6043019529523708</v>
      </c>
      <c r="CS60" s="165">
        <f>IFERROR(VLOOKUP($B60,RD[[#All],[Date]:[IS19_Inv2_M2]],CS$2,0)/CS$1,"")</f>
        <v>3.4979888823609167</v>
      </c>
      <c r="CT60" s="165">
        <f>IFERROR(VLOOKUP($B60,RD[[#All],[Date]:[IS19_Inv2_M2]],CT$2,0)/CT$1,"")</f>
        <v>1.9128967626278603</v>
      </c>
      <c r="CU60" s="166">
        <f>IFERROR(AVERAGEIF(Inv_SY_B[[#This Row],[IS1_Inv1_M1]:[IS19_Inv2_M2]],"&gt;="&amp;0.1,Inv_SY_B[[#This Row],[IS1_Inv1_M1]:[IS19_Inv2_M2]]),"")</f>
        <v>5.1994659259985267</v>
      </c>
    </row>
    <row r="61" spans="2:99">
      <c r="B61" s="167">
        <f t="shared" si="66"/>
        <v>45753</v>
      </c>
      <c r="C61" s="165">
        <f>IFERROR(VLOOKUP($B61,RD[[#All],[Date]:[IS19_Inv2_M2]],C$2,0)/C$1,"")</f>
        <v>5.6791444881586042</v>
      </c>
      <c r="D61" s="165">
        <f>IFERROR(VLOOKUP($B61,RD[[#All],[Date]:[IS19_Inv2_M2]],D$2,0)/D$1,"")</f>
        <v>5.6680353683891473</v>
      </c>
      <c r="E61" s="165">
        <f>IFERROR(VLOOKUP($B61,RD[[#All],[Date]:[IS19_Inv2_M2]],E$2,0)/E$1,"")</f>
        <v>5.6556546901374487</v>
      </c>
      <c r="F61" s="165">
        <f>IFERROR(VLOOKUP($B61,RD[[#All],[Date]:[IS19_Inv2_M2]],F$2,0)/F$1,"")</f>
        <v>5.2841656895355245</v>
      </c>
      <c r="G61" s="165">
        <f>IFERROR(VLOOKUP($B61,RD[[#All],[Date]:[IS19_Inv2_M2]],G$2,0)/G$1,"")</f>
        <v>5.6127320954907161</v>
      </c>
      <c r="H61" s="165">
        <f>IFERROR(VLOOKUP($B61,RD[[#All],[Date]:[IS19_Inv2_M2]],H$2,0)/H$1,"")</f>
        <v>5.5640221847118401</v>
      </c>
      <c r="I61" s="165">
        <f>IFERROR(VLOOKUP($B61,RD[[#All],[Date]:[IS19_Inv2_M2]],I$2,0)/I$1,"")</f>
        <v>5.3175432485777314</v>
      </c>
      <c r="J61" s="165">
        <f>IFERROR(VLOOKUP($B61,RD[[#All],[Date]:[IS19_Inv2_M2]],J$2,0)/J$1,"")</f>
        <v>5.5305405148665336</v>
      </c>
      <c r="K61" s="165">
        <f>IFERROR(VLOOKUP($B61,RD[[#All],[Date]:[IS19_Inv2_M2]],K$2,0)/K$1,"")</f>
        <v>5.5229845174567478</v>
      </c>
      <c r="L61" s="165">
        <f>IFERROR(VLOOKUP($B61,RD[[#All],[Date]:[IS19_Inv2_M2]],L$2,0)/L$1,"")</f>
        <v>5.5500142490738096</v>
      </c>
      <c r="M61" s="165">
        <f>IFERROR(VLOOKUP($B61,RD[[#All],[Date]:[IS19_Inv2_M2]],M$2,0)/M$1,"")</f>
        <v>5.6350531796188523</v>
      </c>
      <c r="N61" s="165">
        <f>IFERROR(VLOOKUP($B61,RD[[#All],[Date]:[IS19_Inv2_M2]],N$2,0)/N$1,"")</f>
        <v>5.5931667193925971</v>
      </c>
      <c r="O61" s="165">
        <f>IFERROR(VLOOKUP($B61,RD[[#All],[Date]:[IS19_Inv2_M2]],O$2,0)/O$1,"")</f>
        <v>5.5594550775071179</v>
      </c>
      <c r="P61" s="165">
        <f>IFERROR(VLOOKUP($B61,RD[[#All],[Date]:[IS19_Inv2_M2]],P$2,0)/P$1,"")</f>
        <v>5.5371265874271254</v>
      </c>
      <c r="Q61" s="165">
        <f>IFERROR(VLOOKUP($B61,RD[[#All],[Date]:[IS19_Inv2_M2]],Q$2,0)/Q$1,"")</f>
        <v>5.4122629754211067</v>
      </c>
      <c r="R61" s="165">
        <f>IFERROR(VLOOKUP($B61,RD[[#All],[Date]:[IS19_Inv2_M2]],R$2,0)/R$1,"")</f>
        <v>5.4630867460617125</v>
      </c>
      <c r="S61" s="165">
        <f>IFERROR(VLOOKUP($B61,RD[[#All],[Date]:[IS19_Inv2_M2]],S$2,0)/S$1,"")</f>
        <v>5.4659584741670697</v>
      </c>
      <c r="T61" s="165">
        <f>IFERROR(VLOOKUP($B61,RD[[#All],[Date]:[IS19_Inv2_M2]],T$2,0)/T$1,"")</f>
        <v>5.5477265537373102</v>
      </c>
      <c r="U61" s="165">
        <f>IFERROR(VLOOKUP($B61,RD[[#All],[Date]:[IS19_Inv2_M2]],U$2,0)/U$1,"")</f>
        <v>6.127757440633113</v>
      </c>
      <c r="V61" s="165">
        <f>IFERROR(VLOOKUP($B61,RD[[#All],[Date]:[IS19_Inv2_M2]],V$2,0)/V$1,"")</f>
        <v>6.2347980769729441</v>
      </c>
      <c r="W61" s="165">
        <f>IFERROR(VLOOKUP($B61,RD[[#All],[Date]:[IS19_Inv2_M2]],W$2,0)/W$1,"")</f>
        <v>6.5092378787027636</v>
      </c>
      <c r="X61" s="165">
        <f>IFERROR(VLOOKUP($B61,RD[[#All],[Date]:[IS19_Inv2_M2]],X$2,0)/X$1,"")</f>
        <v>5.6156179116650105</v>
      </c>
      <c r="Y61" s="165">
        <f>IFERROR(VLOOKUP($B61,RD[[#All],[Date]:[IS19_Inv2_M2]],Y$2,0)/Y$1,"")</f>
        <v>5.5889617174883632</v>
      </c>
      <c r="Z61" s="165">
        <f>IFERROR(VLOOKUP($B61,RD[[#All],[Date]:[IS19_Inv2_M2]],Z$2,0)/Z$1,"")</f>
        <v>5.6594769101202447</v>
      </c>
      <c r="AA61" s="165">
        <f>IFERROR(VLOOKUP($B61,RD[[#All],[Date]:[IS19_Inv2_M2]],AA$2,0)/AA$1,"")</f>
        <v>5.2728990423841635</v>
      </c>
      <c r="AB61" s="165">
        <f>IFERROR(VLOOKUP($B61,RD[[#All],[Date]:[IS19_Inv2_M2]],AB$2,0)/AB$1,"")</f>
        <v>5.3732569451951138</v>
      </c>
      <c r="AC61" s="165">
        <f>IFERROR(VLOOKUP($B61,RD[[#All],[Date]:[IS19_Inv2_M2]],AC$2,0)/AC$1,"")</f>
        <v>5.6282753834741195</v>
      </c>
      <c r="AD61" s="165">
        <f>IFERROR(VLOOKUP($B61,RD[[#All],[Date]:[IS19_Inv2_M2]],AD$2,0)/AD$1,"")</f>
        <v>5.2838732149076986</v>
      </c>
      <c r="AE61" s="165">
        <f>IFERROR(VLOOKUP($B61,RD[[#All],[Date]:[IS19_Inv2_M2]],AE$2,0)/AE$1,"")</f>
        <v>5.5275948347761057</v>
      </c>
      <c r="AF61" s="165">
        <f>IFERROR(VLOOKUP($B61,RD[[#All],[Date]:[IS19_Inv2_M2]],AF$2,0)/AF$1,"")</f>
        <v>5.6677864650025347</v>
      </c>
      <c r="AG61" s="165">
        <f>IFERROR(VLOOKUP($B61,RD[[#All],[Date]:[IS19_Inv2_M2]],AG$2,0)/AG$1,"")</f>
        <v>5.7299788334271087</v>
      </c>
      <c r="AH61" s="165">
        <f>IFERROR(VLOOKUP($B61,RD[[#All],[Date]:[IS19_Inv2_M2]],AH$2,0)/AH$1,"")</f>
        <v>5.3698079937304071</v>
      </c>
      <c r="AI61" s="165">
        <f>IFERROR(VLOOKUP($B61,RD[[#All],[Date]:[IS19_Inv2_M2]],AI$2,0)/AI$1,"")</f>
        <v>5.287569573283859</v>
      </c>
      <c r="AJ61" s="165">
        <f>IFERROR(VLOOKUP($B61,RD[[#All],[Date]:[IS19_Inv2_M2]],AJ$2,0)/AJ$1,"")</f>
        <v>5.3483462350457431</v>
      </c>
      <c r="AK61" s="165">
        <f>IFERROR(VLOOKUP($B61,RD[[#All],[Date]:[IS19_Inv2_M2]],AK$2,0)/AK$1,"")</f>
        <v>5.4069830288617444</v>
      </c>
      <c r="AL61" s="165">
        <f>IFERROR(VLOOKUP($B61,RD[[#All],[Date]:[IS19_Inv2_M2]],AL$2,0)/AL$1,"")</f>
        <v>5.4324593901396412</v>
      </c>
      <c r="AM61" s="165">
        <f>IFERROR(VLOOKUP($B61,RD[[#All],[Date]:[IS19_Inv2_M2]],AM$2,0)/AM$1,"")</f>
        <v>5.3585006336290268</v>
      </c>
      <c r="AN61" s="165">
        <f>IFERROR(VLOOKUP($B61,RD[[#All],[Date]:[IS19_Inv2_M2]],AN$2,0)/AN$1,"")</f>
        <v>5.3689916405433644</v>
      </c>
      <c r="AO61" s="165">
        <f>IFERROR(VLOOKUP($B61,RD[[#All],[Date]:[IS19_Inv2_M2]],AO$2,0)/AO$1,"")</f>
        <v>5.3965183752417794</v>
      </c>
      <c r="AP61" s="165">
        <f>IFERROR(VLOOKUP($B61,RD[[#All],[Date]:[IS19_Inv2_M2]],AP$2,0)/AP$1,"")</f>
        <v>5.4292002934702861</v>
      </c>
      <c r="AQ61" s="165">
        <f>IFERROR(VLOOKUP($B61,RD[[#All],[Date]:[IS19_Inv2_M2]],AQ$2,0)/AQ$1,"")</f>
        <v>5.3479623824451412</v>
      </c>
      <c r="AR61" s="165">
        <f>IFERROR(VLOOKUP($B61,RD[[#All],[Date]:[IS19_Inv2_M2]],AR$2,0)/AR$1,"")</f>
        <v>5.4180302456164533</v>
      </c>
      <c r="AS61" s="165">
        <f>IFERROR(VLOOKUP($B61,RD[[#All],[Date]:[IS19_Inv2_M2]],AS$2,0)/AS$1,"")</f>
        <v>5.4645198062125964</v>
      </c>
      <c r="AT61" s="165">
        <f>IFERROR(VLOOKUP($B61,RD[[#All],[Date]:[IS19_Inv2_M2]],AT$2,0)/AT$1,"")</f>
        <v>5.1220670656407332</v>
      </c>
      <c r="AU61" s="165">
        <f>IFERROR(VLOOKUP($B61,RD[[#All],[Date]:[IS19_Inv2_M2]],AU$2,0)/AU$1,"")</f>
        <v>5.2526645768025082</v>
      </c>
      <c r="AV61" s="165">
        <f>IFERROR(VLOOKUP($B61,RD[[#All],[Date]:[IS19_Inv2_M2]],AV$2,0)/AV$1,"")</f>
        <v>5.3365295961644854</v>
      </c>
      <c r="AW61" s="165">
        <f>IFERROR(VLOOKUP($B61,RD[[#All],[Date]:[IS19_Inv2_M2]],AW$2,0)/AW$1,"")</f>
        <v>5.1763322884012535</v>
      </c>
      <c r="AX61" s="165">
        <f>IFERROR(VLOOKUP($B61,RD[[#All],[Date]:[IS19_Inv2_M2]],AX$2,0)/AX$1,"")</f>
        <v>5.3791769492429795</v>
      </c>
      <c r="AY61" s="165">
        <f>IFERROR(VLOOKUP($B61,RD[[#All],[Date]:[IS19_Inv2_M2]],AY$2,0)/AY$1,"")</f>
        <v>5.2088062551796197</v>
      </c>
      <c r="AZ61" s="165">
        <f>IFERROR(VLOOKUP($B61,RD[[#All],[Date]:[IS19_Inv2_M2]],AZ$2,0)/AZ$1,"")</f>
        <v>5.3811627244229125</v>
      </c>
      <c r="BA61" s="165">
        <f>IFERROR(VLOOKUP($B61,RD[[#All],[Date]:[IS19_Inv2_M2]],BA$2,0)/BA$1,"")</f>
        <v>5.2524511438671393</v>
      </c>
      <c r="BB61" s="165">
        <f>IFERROR(VLOOKUP($B61,RD[[#All],[Date]:[IS19_Inv2_M2]],BB$2,0)/BB$1,"")</f>
        <v>5.2978056426332296</v>
      </c>
      <c r="BC61" s="165">
        <f>IFERROR(VLOOKUP($B61,RD[[#All],[Date]:[IS19_Inv2_M2]],BC$2,0)/BC$1,"")</f>
        <v>5.2840125391849533</v>
      </c>
      <c r="BD61" s="165">
        <f>IFERROR(VLOOKUP($B61,RD[[#All],[Date]:[IS19_Inv2_M2]],BD$2,0)/BD$1,"")</f>
        <v>5.4129911788291896</v>
      </c>
      <c r="BE61" s="165">
        <f>IFERROR(VLOOKUP($B61,RD[[#All],[Date]:[IS19_Inv2_M2]],BE$2,0)/BE$1,"")</f>
        <v>5.4937304075235103</v>
      </c>
      <c r="BF61" s="165">
        <f>IFERROR(VLOOKUP($B61,RD[[#All],[Date]:[IS19_Inv2_M2]],BF$2,0)/BF$1,"")</f>
        <v>5.3477556925832781</v>
      </c>
      <c r="BG61" s="165">
        <f>IFERROR(VLOOKUP($B61,RD[[#All],[Date]:[IS19_Inv2_M2]],BG$2,0)/BG$1,"")</f>
        <v>5.3863977102357907</v>
      </c>
      <c r="BH61" s="165">
        <f>IFERROR(VLOOKUP($B61,RD[[#All],[Date]:[IS19_Inv2_M2]],BH$2,0)/BH$1,"")</f>
        <v>5.684667996580222</v>
      </c>
      <c r="BI61" s="165">
        <f>IFERROR(VLOOKUP($B61,RD[[#All],[Date]:[IS19_Inv2_M2]],BI$2,0)/BI$1,"")</f>
        <v>5.2524432970680435</v>
      </c>
      <c r="BJ61" s="165">
        <f>IFERROR(VLOOKUP($B61,RD[[#All],[Date]:[IS19_Inv2_M2]],BJ$2,0)/BJ$1,"")</f>
        <v>5.499825844653432</v>
      </c>
      <c r="BK61" s="165">
        <f>IFERROR(VLOOKUP($B61,RD[[#All],[Date]:[IS19_Inv2_M2]],BK$2,0)/BK$1,"")</f>
        <v>5.3471620089375032</v>
      </c>
      <c r="BL61" s="165">
        <f>IFERROR(VLOOKUP($B61,RD[[#All],[Date]:[IS19_Inv2_M2]],BL$2,0)/BL$1,"")</f>
        <v>5.3243832629139982</v>
      </c>
      <c r="BM61" s="165">
        <f>IFERROR(VLOOKUP($B61,RD[[#All],[Date]:[IS19_Inv2_M2]],BM$2,0)/BM$1,"")</f>
        <v>5.327819649169613</v>
      </c>
      <c r="BN61" s="165">
        <f>IFERROR(VLOOKUP($B61,RD[[#All],[Date]:[IS19_Inv2_M2]],BN$2,0)/BN$1,"")</f>
        <v>5.43709401156966</v>
      </c>
      <c r="BO61" s="165">
        <f>IFERROR(VLOOKUP($B61,RD[[#All],[Date]:[IS19_Inv2_M2]],BO$2,0)/BO$1,"")</f>
        <v>5.2085687169521391</v>
      </c>
      <c r="BP61" s="165">
        <f>IFERROR(VLOOKUP($B61,RD[[#All],[Date]:[IS19_Inv2_M2]],BP$2,0)/BP$1,"")</f>
        <v>4.8234639977759235</v>
      </c>
      <c r="BQ61" s="165">
        <f>IFERROR(VLOOKUP($B61,RD[[#All],[Date]:[IS19_Inv2_M2]],BQ$2,0)/BQ$1,"")</f>
        <v>5.5734002683249555</v>
      </c>
      <c r="BR61" s="165">
        <f>IFERROR(VLOOKUP($B61,RD[[#All],[Date]:[IS19_Inv2_M2]],BR$2,0)/BR$1,"")</f>
        <v>5.5477265537373093</v>
      </c>
      <c r="BS61" s="165">
        <f>IFERROR(VLOOKUP($B61,RD[[#All],[Date]:[IS19_Inv2_M2]],BS$2,0)/BS$1,"")</f>
        <v>5.374181037501419</v>
      </c>
      <c r="BT61" s="165">
        <f>IFERROR(VLOOKUP($B61,RD[[#All],[Date]:[IS19_Inv2_M2]],BT$2,0)/BT$1,"")</f>
        <v>5.4767696822262693</v>
      </c>
      <c r="BU61" s="165">
        <f>IFERROR(VLOOKUP($B61,RD[[#All],[Date]:[IS19_Inv2_M2]],BU$2,0)/BU$1,"")</f>
        <v>5.4713584399800625</v>
      </c>
      <c r="BV61" s="165">
        <f>IFERROR(VLOOKUP($B61,RD[[#All],[Date]:[IS19_Inv2_M2]],BV$2,0)/BV$1,"")</f>
        <v>5.3510616521205128</v>
      </c>
      <c r="BW61" s="165">
        <f>IFERROR(VLOOKUP($B61,RD[[#All],[Date]:[IS19_Inv2_M2]],BW$2,0)/BW$1,"")</f>
        <v>5.5033089515848133</v>
      </c>
      <c r="BX61" s="165">
        <f>IFERROR(VLOOKUP($B61,RD[[#All],[Date]:[IS19_Inv2_M2]],BX$2,0)/BX$1,"")</f>
        <v>5.6246400441275481</v>
      </c>
      <c r="BY61" s="165">
        <f>IFERROR(VLOOKUP($B61,RD[[#All],[Date]:[IS19_Inv2_M2]],BY$2,0)/BY$1,"")</f>
        <v>5.6241765194628215</v>
      </c>
      <c r="BZ61" s="165">
        <f>IFERROR(VLOOKUP($B61,RD[[#All],[Date]:[IS19_Inv2_M2]],BZ$2,0)/BZ$1,"")</f>
        <v>5.7011494252873565</v>
      </c>
      <c r="CA61" s="165">
        <f>IFERROR(VLOOKUP($B61,RD[[#All],[Date]:[IS19_Inv2_M2]],CA$2,0)/CA$1,"")</f>
        <v>5.0704163894009966</v>
      </c>
      <c r="CB61" s="165">
        <f>IFERROR(VLOOKUP($B61,RD[[#All],[Date]:[IS19_Inv2_M2]],CB$2,0)/CB$1,"")</f>
        <v>0</v>
      </c>
      <c r="CC61" s="165">
        <f>IFERROR(VLOOKUP($B61,RD[[#All],[Date]:[IS19_Inv2_M2]],CC$2,0)/CC$1,"")</f>
        <v>5.3241656121480547</v>
      </c>
      <c r="CD61" s="165">
        <f>IFERROR(VLOOKUP($B61,RD[[#All],[Date]:[IS19_Inv2_M2]],CD$2,0)/CD$1,"")</f>
        <v>5.2977392743289595</v>
      </c>
      <c r="CE61" s="165">
        <f>IFERROR(VLOOKUP($B61,RD[[#All],[Date]:[IS19_Inv2_M2]],CE$2,0)/CE$1,"")</f>
        <v>5.3930584078198809</v>
      </c>
      <c r="CF61" s="165">
        <f>IFERROR(VLOOKUP($B61,RD[[#All],[Date]:[IS19_Inv2_M2]],CF$2,0)/CF$1,"")</f>
        <v>5.2098012711742543</v>
      </c>
      <c r="CG61" s="165">
        <f>IFERROR(VLOOKUP($B61,RD[[#All],[Date]:[IS19_Inv2_M2]],CG$2,0)/CG$1,"")</f>
        <v>5.2123976238180605</v>
      </c>
      <c r="CH61" s="165">
        <f>IFERROR(VLOOKUP($B61,RD[[#All],[Date]:[IS19_Inv2_M2]],CH$2,0)/CH$1,"")</f>
        <v>4.430559949383106</v>
      </c>
      <c r="CI61" s="165">
        <f>IFERROR(VLOOKUP($B61,RD[[#All],[Date]:[IS19_Inv2_M2]],CI$2,0)/CI$1,"")</f>
        <v>0</v>
      </c>
      <c r="CJ61" s="165">
        <f>IFERROR(VLOOKUP($B61,RD[[#All],[Date]:[IS19_Inv2_M2]],CJ$2,0)/CJ$1,"")</f>
        <v>0</v>
      </c>
      <c r="CK61" s="165">
        <f>IFERROR(VLOOKUP($B61,RD[[#All],[Date]:[IS19_Inv2_M2]],CK$2,0)/CK$1,"")</f>
        <v>0</v>
      </c>
      <c r="CL61" s="165">
        <f>IFERROR(VLOOKUP($B61,RD[[#All],[Date]:[IS19_Inv2_M2]],CL$2,0)/CL$1,"")</f>
        <v>0</v>
      </c>
      <c r="CM61" s="165">
        <f>IFERROR(VLOOKUP($B61,RD[[#All],[Date]:[IS19_Inv2_M2]],CM$2,0)/CM$1,"")</f>
        <v>0</v>
      </c>
      <c r="CN61" s="165">
        <f>IFERROR(VLOOKUP($B61,RD[[#All],[Date]:[IS19_Inv2_M2]],CN$2,0)/CN$1,"")</f>
        <v>0</v>
      </c>
      <c r="CO61" s="165">
        <f>IFERROR(VLOOKUP($B61,RD[[#All],[Date]:[IS19_Inv2_M2]],CO$2,0)/CO$1,"")</f>
        <v>0</v>
      </c>
      <c r="CP61" s="165">
        <f>IFERROR(VLOOKUP($B61,RD[[#All],[Date]:[IS19_Inv2_M2]],CP$2,0)/CP$1,"")</f>
        <v>0</v>
      </c>
      <c r="CQ61" s="165">
        <f>IFERROR(VLOOKUP($B61,RD[[#All],[Date]:[IS19_Inv2_M2]],CQ$2,0)/CQ$1,"")</f>
        <v>4.7147025002134146</v>
      </c>
      <c r="CR61" s="165">
        <f>IFERROR(VLOOKUP($B61,RD[[#All],[Date]:[IS19_Inv2_M2]],CR$2,0)/CR$1,"")</f>
        <v>4.770449007585289</v>
      </c>
      <c r="CS61" s="165">
        <f>IFERROR(VLOOKUP($B61,RD[[#All],[Date]:[IS19_Inv2_M2]],CS$2,0)/CS$1,"")</f>
        <v>3.5974149229448189</v>
      </c>
      <c r="CT61" s="165">
        <f>IFERROR(VLOOKUP($B61,RD[[#All],[Date]:[IS19_Inv2_M2]],CT$2,0)/CT$1,"")</f>
        <v>1.9355689127913107</v>
      </c>
      <c r="CU61" s="166">
        <f>IFERROR(AVERAGEIF(Inv_SY_B[[#This Row],[IS1_Inv1_M1]:[IS19_Inv2_M2]],"&gt;="&amp;0.1,Inv_SY_B[[#This Row],[IS1_Inv1_M1]:[IS19_Inv2_M2]]),"")</f>
        <v>5.3665337541953315</v>
      </c>
    </row>
    <row r="62" spans="2:99">
      <c r="B62" s="167">
        <f t="shared" si="66"/>
        <v>45754</v>
      </c>
      <c r="C62" s="165">
        <f>IFERROR(VLOOKUP($B62,RD[[#All],[Date]:[IS19_Inv2_M2]],C$2,0)/C$1,"")</f>
        <v>5.2972884363187527</v>
      </c>
      <c r="D62" s="165">
        <f>IFERROR(VLOOKUP($B62,RD[[#All],[Date]:[IS19_Inv2_M2]],D$2,0)/D$1,"")</f>
        <v>5.313783157864826</v>
      </c>
      <c r="E62" s="165">
        <f>IFERROR(VLOOKUP($B62,RD[[#All],[Date]:[IS19_Inv2_M2]],E$2,0)/E$1,"")</f>
        <v>5.2394502049674463</v>
      </c>
      <c r="F62" s="165">
        <f>IFERROR(VLOOKUP($B62,RD[[#All],[Date]:[IS19_Inv2_M2]],F$2,0)/F$1,"")</f>
        <v>4.8979396491899783</v>
      </c>
      <c r="G62" s="165">
        <f>IFERROR(VLOOKUP($B62,RD[[#All],[Date]:[IS19_Inv2_M2]],G$2,0)/G$1,"")</f>
        <v>5.1849529780564261</v>
      </c>
      <c r="H62" s="165">
        <f>IFERROR(VLOOKUP($B62,RD[[#All],[Date]:[IS19_Inv2_M2]],H$2,0)/H$1,"")</f>
        <v>5.1492645285748733</v>
      </c>
      <c r="I62" s="165">
        <f>IFERROR(VLOOKUP($B62,RD[[#All],[Date]:[IS19_Inv2_M2]],I$2,0)/I$1,"")</f>
        <v>5.1039126901195866</v>
      </c>
      <c r="J62" s="165">
        <f>IFERROR(VLOOKUP($B62,RD[[#All],[Date]:[IS19_Inv2_M2]],J$2,0)/J$1,"")</f>
        <v>5.1163674361166525</v>
      </c>
      <c r="K62" s="165">
        <f>IFERROR(VLOOKUP($B62,RD[[#All],[Date]:[IS19_Inv2_M2]],K$2,0)/K$1,"")</f>
        <v>5.1219220368996634</v>
      </c>
      <c r="L62" s="165">
        <f>IFERROR(VLOOKUP($B62,RD[[#All],[Date]:[IS19_Inv2_M2]],L$2,0)/L$1,"")</f>
        <v>5.1320414173078746</v>
      </c>
      <c r="M62" s="165">
        <f>IFERROR(VLOOKUP($B62,RD[[#All],[Date]:[IS19_Inv2_M2]],M$2,0)/M$1,"")</f>
        <v>5.2127552609443093</v>
      </c>
      <c r="N62" s="165">
        <f>IFERROR(VLOOKUP($B62,RD[[#All],[Date]:[IS19_Inv2_M2]],N$2,0)/N$1,"")</f>
        <v>5.1882315722872505</v>
      </c>
      <c r="O62" s="165">
        <f>IFERROR(VLOOKUP($B62,RD[[#All],[Date]:[IS19_Inv2_M2]],O$2,0)/O$1,"")</f>
        <v>5.1654935147105343</v>
      </c>
      <c r="P62" s="165">
        <f>IFERROR(VLOOKUP($B62,RD[[#All],[Date]:[IS19_Inv2_M2]],P$2,0)/P$1,"")</f>
        <v>5.1525285849866682</v>
      </c>
      <c r="Q62" s="165">
        <f>IFERROR(VLOOKUP($B62,RD[[#All],[Date]:[IS19_Inv2_M2]],Q$2,0)/Q$1,"")</f>
        <v>5.0733105643396224</v>
      </c>
      <c r="R62" s="165">
        <f>IFERROR(VLOOKUP($B62,RD[[#All],[Date]:[IS19_Inv2_M2]],R$2,0)/R$1,"")</f>
        <v>5.1433294894429071</v>
      </c>
      <c r="S62" s="165">
        <f>IFERROR(VLOOKUP($B62,RD[[#All],[Date]:[IS19_Inv2_M2]],S$2,0)/S$1,"")</f>
        <v>5.1382806906541907</v>
      </c>
      <c r="T62" s="165">
        <f>IFERROR(VLOOKUP($B62,RD[[#All],[Date]:[IS19_Inv2_M2]],T$2,0)/T$1,"")</f>
        <v>5.1350263150326425</v>
      </c>
      <c r="U62" s="165">
        <f>IFERROR(VLOOKUP($B62,RD[[#All],[Date]:[IS19_Inv2_M2]],U$2,0)/U$1,"")</f>
        <v>5.7275425196969012</v>
      </c>
      <c r="V62" s="165">
        <f>IFERROR(VLOOKUP($B62,RD[[#All],[Date]:[IS19_Inv2_M2]],V$2,0)/V$1,"")</f>
        <v>5.8193868925065217</v>
      </c>
      <c r="W62" s="165">
        <f>IFERROR(VLOOKUP($B62,RD[[#All],[Date]:[IS19_Inv2_M2]],W$2,0)/W$1,"")</f>
        <v>6.015486640628926</v>
      </c>
      <c r="X62" s="165">
        <f>IFERROR(VLOOKUP($B62,RD[[#All],[Date]:[IS19_Inv2_M2]],X$2,0)/X$1,"")</f>
        <v>5.2001936947269165</v>
      </c>
      <c r="Y62" s="165">
        <f>IFERROR(VLOOKUP($B62,RD[[#All],[Date]:[IS19_Inv2_M2]],Y$2,0)/Y$1,"")</f>
        <v>5.2541084829486078</v>
      </c>
      <c r="Z62" s="165">
        <f>IFERROR(VLOOKUP($B62,RD[[#All],[Date]:[IS19_Inv2_M2]],Z$2,0)/Z$1,"")</f>
        <v>5.269732840499695</v>
      </c>
      <c r="AA62" s="165">
        <f>IFERROR(VLOOKUP($B62,RD[[#All],[Date]:[IS19_Inv2_M2]],AA$2,0)/AA$1,"")</f>
        <v>5.0659166058315801</v>
      </c>
      <c r="AB62" s="165">
        <f>IFERROR(VLOOKUP($B62,RD[[#All],[Date]:[IS19_Inv2_M2]],AB$2,0)/AB$1,"")</f>
        <v>5.1427953734731382</v>
      </c>
      <c r="AC62" s="165">
        <f>IFERROR(VLOOKUP($B62,RD[[#All],[Date]:[IS19_Inv2_M2]],AC$2,0)/AC$1,"")</f>
        <v>5.3798846586422258</v>
      </c>
      <c r="AD62" s="165">
        <f>IFERROR(VLOOKUP($B62,RD[[#All],[Date]:[IS19_Inv2_M2]],AD$2,0)/AD$1,"")</f>
        <v>5.046151166840823</v>
      </c>
      <c r="AE62" s="165">
        <f>IFERROR(VLOOKUP($B62,RD[[#All],[Date]:[IS19_Inv2_M2]],AE$2,0)/AE$1,"")</f>
        <v>5.2668411415643295</v>
      </c>
      <c r="AF62" s="165">
        <f>IFERROR(VLOOKUP($B62,RD[[#All],[Date]:[IS19_Inv2_M2]],AF$2,0)/AF$1,"")</f>
        <v>5.4157063015019347</v>
      </c>
      <c r="AG62" s="165">
        <f>IFERROR(VLOOKUP($B62,RD[[#All],[Date]:[IS19_Inv2_M2]],AG$2,0)/AG$1,"")</f>
        <v>5.5365324330841572</v>
      </c>
      <c r="AH62" s="165">
        <f>IFERROR(VLOOKUP($B62,RD[[#All],[Date]:[IS19_Inv2_M2]],AH$2,0)/AH$1,"")</f>
        <v>5.2022923197492164</v>
      </c>
      <c r="AI62" s="165">
        <f>IFERROR(VLOOKUP($B62,RD[[#All],[Date]:[IS19_Inv2_M2]],AI$2,0)/AI$1,"")</f>
        <v>5.1960847034738666</v>
      </c>
      <c r="AJ62" s="165">
        <f>IFERROR(VLOOKUP($B62,RD[[#All],[Date]:[IS19_Inv2_M2]],AJ$2,0)/AJ$1,"")</f>
        <v>5.2651781715821127</v>
      </c>
      <c r="AK62" s="165">
        <f>IFERROR(VLOOKUP($B62,RD[[#All],[Date]:[IS19_Inv2_M2]],AK$2,0)/AK$1,"")</f>
        <v>5.3327568190826211</v>
      </c>
      <c r="AL62" s="165">
        <f>IFERROR(VLOOKUP($B62,RD[[#All],[Date]:[IS19_Inv2_M2]],AL$2,0)/AL$1,"")</f>
        <v>5.3726132801367914</v>
      </c>
      <c r="AM62" s="165">
        <f>IFERROR(VLOOKUP($B62,RD[[#All],[Date]:[IS19_Inv2_M2]],AM$2,0)/AM$1,"")</f>
        <v>5.3031414660174754</v>
      </c>
      <c r="AN62" s="165">
        <f>IFERROR(VLOOKUP($B62,RD[[#All],[Date]:[IS19_Inv2_M2]],AN$2,0)/AN$1,"")</f>
        <v>5.3004179728317657</v>
      </c>
      <c r="AO62" s="165">
        <f>IFERROR(VLOOKUP($B62,RD[[#All],[Date]:[IS19_Inv2_M2]],AO$2,0)/AO$1,"")</f>
        <v>5.3418261855532583</v>
      </c>
      <c r="AP62" s="165">
        <f>IFERROR(VLOOKUP($B62,RD[[#All],[Date]:[IS19_Inv2_M2]],AP$2,0)/AP$1,"")</f>
        <v>5.3598345894750885</v>
      </c>
      <c r="AQ62" s="165">
        <f>IFERROR(VLOOKUP($B62,RD[[#All],[Date]:[IS19_Inv2_M2]],AQ$2,0)/AQ$1,"")</f>
        <v>5.2094043887147334</v>
      </c>
      <c r="AR62" s="165">
        <f>IFERROR(VLOOKUP($B62,RD[[#All],[Date]:[IS19_Inv2_M2]],AR$2,0)/AR$1,"")</f>
        <v>5.3277756726032592</v>
      </c>
      <c r="AS62" s="165">
        <f>IFERROR(VLOOKUP($B62,RD[[#All],[Date]:[IS19_Inv2_M2]],AS$2,0)/AS$1,"")</f>
        <v>5.3505272157309776</v>
      </c>
      <c r="AT62" s="165">
        <f>IFERROR(VLOOKUP($B62,RD[[#All],[Date]:[IS19_Inv2_M2]],AT$2,0)/AT$1,"")</f>
        <v>5.1018017162217788</v>
      </c>
      <c r="AU62" s="165">
        <f>IFERROR(VLOOKUP($B62,RD[[#All],[Date]:[IS19_Inv2_M2]],AU$2,0)/AU$1,"")</f>
        <v>5.1203761755485893</v>
      </c>
      <c r="AV62" s="165">
        <f>IFERROR(VLOOKUP($B62,RD[[#All],[Date]:[IS19_Inv2_M2]],AV$2,0)/AV$1,"")</f>
        <v>5.229577724506731</v>
      </c>
      <c r="AW62" s="165">
        <f>IFERROR(VLOOKUP($B62,RD[[#All],[Date]:[IS19_Inv2_M2]],AW$2,0)/AW$1,"")</f>
        <v>5.0737983281086727</v>
      </c>
      <c r="AX62" s="165">
        <f>IFERROR(VLOOKUP($B62,RD[[#All],[Date]:[IS19_Inv2_M2]],AX$2,0)/AX$1,"")</f>
        <v>5.2637897685586603</v>
      </c>
      <c r="AY62" s="165">
        <f>IFERROR(VLOOKUP($B62,RD[[#All],[Date]:[IS19_Inv2_M2]],AY$2,0)/AY$1,"")</f>
        <v>5.0790905487695017</v>
      </c>
      <c r="AZ62" s="165">
        <f>IFERROR(VLOOKUP($B62,RD[[#All],[Date]:[IS19_Inv2_M2]],AZ$2,0)/AZ$1,"")</f>
        <v>5.2493587916785414</v>
      </c>
      <c r="BA62" s="165">
        <f>IFERROR(VLOOKUP($B62,RD[[#All],[Date]:[IS19_Inv2_M2]],BA$2,0)/BA$1,"")</f>
        <v>5.1537384112585887</v>
      </c>
      <c r="BB62" s="165">
        <f>IFERROR(VLOOKUP($B62,RD[[#All],[Date]:[IS19_Inv2_M2]],BB$2,0)/BB$1,"")</f>
        <v>5.1985370950888194</v>
      </c>
      <c r="BC62" s="165">
        <f>IFERROR(VLOOKUP($B62,RD[[#All],[Date]:[IS19_Inv2_M2]],BC$2,0)/BC$1,"")</f>
        <v>5.1724137931034484</v>
      </c>
      <c r="BD62" s="165">
        <f>IFERROR(VLOOKUP($B62,RD[[#All],[Date]:[IS19_Inv2_M2]],BD$2,0)/BD$1,"")</f>
        <v>5.302179776919151</v>
      </c>
      <c r="BE62" s="165">
        <f>IFERROR(VLOOKUP($B62,RD[[#All],[Date]:[IS19_Inv2_M2]],BE$2,0)/BE$1,"")</f>
        <v>5.4075235109717861</v>
      </c>
      <c r="BF62" s="165">
        <f>IFERROR(VLOOKUP($B62,RD[[#All],[Date]:[IS19_Inv2_M2]],BF$2,0)/BF$1,"")</f>
        <v>5.246477660270763</v>
      </c>
      <c r="BG62" s="165">
        <f>IFERROR(VLOOKUP($B62,RD[[#All],[Date]:[IS19_Inv2_M2]],BG$2,0)/BG$1,"")</f>
        <v>5.3237017854709006</v>
      </c>
      <c r="BH62" s="165">
        <f>IFERROR(VLOOKUP($B62,RD[[#All],[Date]:[IS19_Inv2_M2]],BH$2,0)/BH$1,"")</f>
        <v>5.5728127671701335</v>
      </c>
      <c r="BI62" s="165">
        <f>IFERROR(VLOOKUP($B62,RD[[#All],[Date]:[IS19_Inv2_M2]],BI$2,0)/BI$1,"")</f>
        <v>5.0437027475567033</v>
      </c>
      <c r="BJ62" s="165">
        <f>IFERROR(VLOOKUP($B62,RD[[#All],[Date]:[IS19_Inv2_M2]],BJ$2,0)/BJ$1,"")</f>
        <v>5.4022988505747138</v>
      </c>
      <c r="BK62" s="165">
        <f>IFERROR(VLOOKUP($B62,RD[[#All],[Date]:[IS19_Inv2_M2]],BK$2,0)/BK$1,"")</f>
        <v>5.2637897685586603</v>
      </c>
      <c r="BL62" s="165">
        <f>IFERROR(VLOOKUP($B62,RD[[#All],[Date]:[IS19_Inv2_M2]],BL$2,0)/BL$1,"")</f>
        <v>5.2466948344009818</v>
      </c>
      <c r="BM62" s="165">
        <f>IFERROR(VLOOKUP($B62,RD[[#All],[Date]:[IS19_Inv2_M2]],BM$2,0)/BM$1,"")</f>
        <v>5.2471153204828918</v>
      </c>
      <c r="BN62" s="165">
        <f>IFERROR(VLOOKUP($B62,RD[[#All],[Date]:[IS19_Inv2_M2]],BN$2,0)/BN$1,"")</f>
        <v>5.32398280709692</v>
      </c>
      <c r="BO62" s="165">
        <f>IFERROR(VLOOKUP($B62,RD[[#All],[Date]:[IS19_Inv2_M2]],BO$2,0)/BO$1,"")</f>
        <v>5.4137479097934644</v>
      </c>
      <c r="BP62" s="165">
        <f>IFERROR(VLOOKUP($B62,RD[[#All],[Date]:[IS19_Inv2_M2]],BP$2,0)/BP$1,"")</f>
        <v>4.8378437970339263</v>
      </c>
      <c r="BQ62" s="165">
        <f>IFERROR(VLOOKUP($B62,RD[[#All],[Date]:[IS19_Inv2_M2]],BQ$2,0)/BQ$1,"")</f>
        <v>5.4427015381347035</v>
      </c>
      <c r="BR62" s="165">
        <f>IFERROR(VLOOKUP($B62,RD[[#All],[Date]:[IS19_Inv2_M2]],BR$2,0)/BR$1,"")</f>
        <v>5.4413160392280915</v>
      </c>
      <c r="BS62" s="165">
        <f>IFERROR(VLOOKUP($B62,RD[[#All],[Date]:[IS19_Inv2_M2]],BS$2,0)/BS$1,"")</f>
        <v>5.3447189144415121</v>
      </c>
      <c r="BT62" s="165">
        <f>IFERROR(VLOOKUP($B62,RD[[#All],[Date]:[IS19_Inv2_M2]],BT$2,0)/BT$1,"")</f>
        <v>5.4669517503190814</v>
      </c>
      <c r="BU62" s="165">
        <f>IFERROR(VLOOKUP($B62,RD[[#All],[Date]:[IS19_Inv2_M2]],BU$2,0)/BU$1,"")</f>
        <v>5.4035354443430386</v>
      </c>
      <c r="BV62" s="165">
        <f>IFERROR(VLOOKUP($B62,RD[[#All],[Date]:[IS19_Inv2_M2]],BV$2,0)/BV$1,"")</f>
        <v>5.2538288330200791</v>
      </c>
      <c r="BW62" s="165">
        <f>IFERROR(VLOOKUP($B62,RD[[#All],[Date]:[IS19_Inv2_M2]],BW$2,0)/BW$1,"")</f>
        <v>5.2662020393750852</v>
      </c>
      <c r="BX62" s="165">
        <f>IFERROR(VLOOKUP($B62,RD[[#All],[Date]:[IS19_Inv2_M2]],BX$2,0)/BX$1,"")</f>
        <v>5.3504652049416368</v>
      </c>
      <c r="BY62" s="165">
        <f>IFERROR(VLOOKUP($B62,RD[[#All],[Date]:[IS19_Inv2_M2]],BY$2,0)/BY$1,"")</f>
        <v>5.3836072184696047</v>
      </c>
      <c r="BZ62" s="165">
        <f>IFERROR(VLOOKUP($B62,RD[[#All],[Date]:[IS19_Inv2_M2]],BZ$2,0)/BZ$1,"")</f>
        <v>5.4101022883053886</v>
      </c>
      <c r="CA62" s="165">
        <f>IFERROR(VLOOKUP($B62,RD[[#All],[Date]:[IS19_Inv2_M2]],CA$2,0)/CA$1,"")</f>
        <v>4.9569647318068268</v>
      </c>
      <c r="CB62" s="165">
        <f>IFERROR(VLOOKUP($B62,RD[[#All],[Date]:[IS19_Inv2_M2]],CB$2,0)/CB$1,"")</f>
        <v>0</v>
      </c>
      <c r="CC62" s="165">
        <f>IFERROR(VLOOKUP($B62,RD[[#All],[Date]:[IS19_Inv2_M2]],CC$2,0)/CC$1,"")</f>
        <v>5.3024161657703264</v>
      </c>
      <c r="CD62" s="165">
        <f>IFERROR(VLOOKUP($B62,RD[[#All],[Date]:[IS19_Inv2_M2]],CD$2,0)/CD$1,"")</f>
        <v>5.2656170150633912</v>
      </c>
      <c r="CE62" s="165">
        <f>IFERROR(VLOOKUP($B62,RD[[#All],[Date]:[IS19_Inv2_M2]],CE$2,0)/CE$1,"")</f>
        <v>5.3592780658341335</v>
      </c>
      <c r="CF62" s="165">
        <f>IFERROR(VLOOKUP($B62,RD[[#All],[Date]:[IS19_Inv2_M2]],CF$2,0)/CF$1,"")</f>
        <v>5.1982974317678519</v>
      </c>
      <c r="CG62" s="165">
        <f>IFERROR(VLOOKUP($B62,RD[[#All],[Date]:[IS19_Inv2_M2]],CG$2,0)/CG$1,"")</f>
        <v>5.0810221800414777</v>
      </c>
      <c r="CH62" s="165">
        <f>IFERROR(VLOOKUP($B62,RD[[#All],[Date]:[IS19_Inv2_M2]],CH$2,0)/CH$1,"")</f>
        <v>4.3981335020563108</v>
      </c>
      <c r="CI62" s="165">
        <f>IFERROR(VLOOKUP($B62,RD[[#All],[Date]:[IS19_Inv2_M2]],CI$2,0)/CI$1,"")</f>
        <v>0</v>
      </c>
      <c r="CJ62" s="165">
        <f>IFERROR(VLOOKUP($B62,RD[[#All],[Date]:[IS19_Inv2_M2]],CJ$2,0)/CJ$1,"")</f>
        <v>0</v>
      </c>
      <c r="CK62" s="165">
        <f>IFERROR(VLOOKUP($B62,RD[[#All],[Date]:[IS19_Inv2_M2]],CK$2,0)/CK$1,"")</f>
        <v>0</v>
      </c>
      <c r="CL62" s="165">
        <f>IFERROR(VLOOKUP($B62,RD[[#All],[Date]:[IS19_Inv2_M2]],CL$2,0)/CL$1,"")</f>
        <v>0</v>
      </c>
      <c r="CM62" s="165">
        <f>IFERROR(VLOOKUP($B62,RD[[#All],[Date]:[IS19_Inv2_M2]],CM$2,0)/CM$1,"")</f>
        <v>0</v>
      </c>
      <c r="CN62" s="165">
        <f>IFERROR(VLOOKUP($B62,RD[[#All],[Date]:[IS19_Inv2_M2]],CN$2,0)/CN$1,"")</f>
        <v>0</v>
      </c>
      <c r="CO62" s="165">
        <f>IFERROR(VLOOKUP($B62,RD[[#All],[Date]:[IS19_Inv2_M2]],CO$2,0)/CO$1,"")</f>
        <v>0</v>
      </c>
      <c r="CP62" s="165">
        <f>IFERROR(VLOOKUP($B62,RD[[#All],[Date]:[IS19_Inv2_M2]],CP$2,0)/CP$1,"")</f>
        <v>0</v>
      </c>
      <c r="CQ62" s="165">
        <f>IFERROR(VLOOKUP($B62,RD[[#All],[Date]:[IS19_Inv2_M2]],CQ$2,0)/CQ$1,"")</f>
        <v>4.7990639891936953</v>
      </c>
      <c r="CR62" s="165">
        <f>IFERROR(VLOOKUP($B62,RD[[#All],[Date]:[IS19_Inv2_M2]],CR$2,0)/CR$1,"")</f>
        <v>4.7945982887819349</v>
      </c>
      <c r="CS62" s="165">
        <f>IFERROR(VLOOKUP($B62,RD[[#All],[Date]:[IS19_Inv2_M2]],CS$2,0)/CS$1,"")</f>
        <v>3.6340719985136314</v>
      </c>
      <c r="CT62" s="165">
        <f>IFERROR(VLOOKUP($B62,RD[[#All],[Date]:[IS19_Inv2_M2]],CT$2,0)/CT$1,"")</f>
        <v>1.9751133607508171</v>
      </c>
      <c r="CU62" s="166">
        <f>IFERROR(AVERAGEIF(Inv_SY_B[[#This Row],[IS1_Inv1_M1]:[IS19_Inv2_M2]],"&gt;="&amp;0.1,Inv_SY_B[[#This Row],[IS1_Inv1_M1]:[IS19_Inv2_M2]]),"")</f>
        <v>5.1870157465978624</v>
      </c>
    </row>
    <row r="63" spans="2:99">
      <c r="B63" s="167">
        <f t="shared" si="66"/>
        <v>45755</v>
      </c>
      <c r="C63" s="165">
        <f>IFERROR(VLOOKUP($B63,RD[[#All],[Date]:[IS19_Inv2_M2]],C$2,0)/C$1,"")</f>
        <v>5.3016277096351141</v>
      </c>
      <c r="D63" s="165">
        <f>IFERROR(VLOOKUP($B63,RD[[#All],[Date]:[IS19_Inv2_M2]],D$2,0)/D$1,"")</f>
        <v>5.3062055704739315</v>
      </c>
      <c r="E63" s="165">
        <f>IFERROR(VLOOKUP($B63,RD[[#All],[Date]:[IS19_Inv2_M2]],E$2,0)/E$1,"")</f>
        <v>5.2264287436701231</v>
      </c>
      <c r="F63" s="165">
        <f>IFERROR(VLOOKUP($B63,RD[[#All],[Date]:[IS19_Inv2_M2]],F$2,0)/F$1,"")</f>
        <v>4.885496183206107</v>
      </c>
      <c r="G63" s="165">
        <f>IFERROR(VLOOKUP($B63,RD[[#All],[Date]:[IS19_Inv2_M2]],G$2,0)/G$1,"")</f>
        <v>5.1782011092355917</v>
      </c>
      <c r="H63" s="165">
        <f>IFERROR(VLOOKUP($B63,RD[[#All],[Date]:[IS19_Inv2_M2]],H$2,0)/H$1,"")</f>
        <v>5.134313961900169</v>
      </c>
      <c r="I63" s="165">
        <f>IFERROR(VLOOKUP($B63,RD[[#All],[Date]:[IS19_Inv2_M2]],I$2,0)/I$1,"")</f>
        <v>5.0774410774410779</v>
      </c>
      <c r="J63" s="165">
        <f>IFERROR(VLOOKUP($B63,RD[[#All],[Date]:[IS19_Inv2_M2]],J$2,0)/J$1,"")</f>
        <v>5.1120927139735919</v>
      </c>
      <c r="K63" s="165">
        <f>IFERROR(VLOOKUP($B63,RD[[#All],[Date]:[IS19_Inv2_M2]],K$2,0)/K$1,"")</f>
        <v>5.0989494843140548</v>
      </c>
      <c r="L63" s="165">
        <f>IFERROR(VLOOKUP($B63,RD[[#All],[Date]:[IS19_Inv2_M2]],L$2,0)/L$1,"")</f>
        <v>5.1135176213546121</v>
      </c>
      <c r="M63" s="165">
        <f>IFERROR(VLOOKUP($B63,RD[[#All],[Date]:[IS19_Inv2_M2]],M$2,0)/M$1,"")</f>
        <v>5.1955886788843682</v>
      </c>
      <c r="N63" s="165">
        <f>IFERROR(VLOOKUP($B63,RD[[#All],[Date]:[IS19_Inv2_M2]],N$2,0)/N$1,"")</f>
        <v>5.1750906480422456</v>
      </c>
      <c r="O63" s="165">
        <f>IFERROR(VLOOKUP($B63,RD[[#All],[Date]:[IS19_Inv2_M2]],O$2,0)/O$1,"")</f>
        <v>5.1481928187282504</v>
      </c>
      <c r="P63" s="165">
        <f>IFERROR(VLOOKUP($B63,RD[[#All],[Date]:[IS19_Inv2_M2]],P$2,0)/P$1,"")</f>
        <v>5.1344511230623224</v>
      </c>
      <c r="Q63" s="165">
        <f>IFERROR(VLOOKUP($B63,RD[[#All],[Date]:[IS19_Inv2_M2]],Q$2,0)/Q$1,"")</f>
        <v>5.1120479827489351</v>
      </c>
      <c r="R63" s="165">
        <f>IFERROR(VLOOKUP($B63,RD[[#All],[Date]:[IS19_Inv2_M2]],R$2,0)/R$1,"")</f>
        <v>5.1229194517863874</v>
      </c>
      <c r="S63" s="165">
        <f>IFERROR(VLOOKUP($B63,RD[[#All],[Date]:[IS19_Inv2_M2]],S$2,0)/S$1,"")</f>
        <v>5.1396127141644055</v>
      </c>
      <c r="T63" s="165">
        <f>IFERROR(VLOOKUP($B63,RD[[#All],[Date]:[IS19_Inv2_M2]],T$2,0)/T$1,"")</f>
        <v>5.1307123752552419</v>
      </c>
      <c r="U63" s="165">
        <f>IFERROR(VLOOKUP($B63,RD[[#All],[Date]:[IS19_Inv2_M2]],U$2,0)/U$1,"")</f>
        <v>5.7104693612127964</v>
      </c>
      <c r="V63" s="165">
        <f>IFERROR(VLOOKUP($B63,RD[[#All],[Date]:[IS19_Inv2_M2]],V$2,0)/V$1,"")</f>
        <v>5.7919002598264715</v>
      </c>
      <c r="W63" s="165">
        <f>IFERROR(VLOOKUP($B63,RD[[#All],[Date]:[IS19_Inv2_M2]],W$2,0)/W$1,"")</f>
        <v>6.0143040029329411</v>
      </c>
      <c r="X63" s="165">
        <f>IFERROR(VLOOKUP($B63,RD[[#All],[Date]:[IS19_Inv2_M2]],X$2,0)/X$1,"")</f>
        <v>5.2042714784514619</v>
      </c>
      <c r="Y63" s="165">
        <f>IFERROR(VLOOKUP($B63,RD[[#All],[Date]:[IS19_Inv2_M2]],Y$2,0)/Y$1,"")</f>
        <v>5.2298850574712645</v>
      </c>
      <c r="Z63" s="165">
        <f>IFERROR(VLOOKUP($B63,RD[[#All],[Date]:[IS19_Inv2_M2]],Z$2,0)/Z$1,"")</f>
        <v>5.234641837832779</v>
      </c>
      <c r="AA63" s="165">
        <f>IFERROR(VLOOKUP($B63,RD[[#All],[Date]:[IS19_Inv2_M2]],AA$2,0)/AA$1,"")</f>
        <v>5.0714991196805093</v>
      </c>
      <c r="AB63" s="165">
        <f>IFERROR(VLOOKUP($B63,RD[[#All],[Date]:[IS19_Inv2_M2]],AB$2,0)/AB$1,"")</f>
        <v>5.1298238028321261</v>
      </c>
      <c r="AC63" s="165">
        <f>IFERROR(VLOOKUP($B63,RD[[#All],[Date]:[IS19_Inv2_M2]],AC$2,0)/AC$1,"")</f>
        <v>5.3214960874871373</v>
      </c>
      <c r="AD63" s="165">
        <f>IFERROR(VLOOKUP($B63,RD[[#All],[Date]:[IS19_Inv2_M2]],AD$2,0)/AD$1,"")</f>
        <v>5.009578544061303</v>
      </c>
      <c r="AE63" s="165">
        <f>IFERROR(VLOOKUP($B63,RD[[#All],[Date]:[IS19_Inv2_M2]],AE$2,0)/AE$1,"")</f>
        <v>5.2002147383355855</v>
      </c>
      <c r="AF63" s="165">
        <f>IFERROR(VLOOKUP($B63,RD[[#All],[Date]:[IS19_Inv2_M2]],AF$2,0)/AF$1,"")</f>
        <v>5.3423921503643106</v>
      </c>
      <c r="AG63" s="165">
        <f>IFERROR(VLOOKUP($B63,RD[[#All],[Date]:[IS19_Inv2_M2]],AG$2,0)/AG$1,"")</f>
        <v>5.4513302789164859</v>
      </c>
      <c r="AH63" s="165">
        <f>IFERROR(VLOOKUP($B63,RD[[#All],[Date]:[IS19_Inv2_M2]],AH$2,0)/AH$1,"")</f>
        <v>5.1253918495297803</v>
      </c>
      <c r="AI63" s="165">
        <f>IFERROR(VLOOKUP($B63,RD[[#All],[Date]:[IS19_Inv2_M2]],AI$2,0)/AI$1,"")</f>
        <v>5.3054826946452565</v>
      </c>
      <c r="AJ63" s="165">
        <f>IFERROR(VLOOKUP($B63,RD[[#All],[Date]:[IS19_Inv2_M2]],AJ$2,0)/AJ$1,"")</f>
        <v>5.2798925212718322</v>
      </c>
      <c r="AK63" s="165">
        <f>IFERROR(VLOOKUP($B63,RD[[#All],[Date]:[IS19_Inv2_M2]],AK$2,0)/AK$1,"")</f>
        <v>5.283032464958743</v>
      </c>
      <c r="AL63" s="165">
        <f>IFERROR(VLOOKUP($B63,RD[[#All],[Date]:[IS19_Inv2_M2]],AL$2,0)/AL$1,"")</f>
        <v>5.3369905956112857</v>
      </c>
      <c r="AM63" s="165">
        <f>IFERROR(VLOOKUP($B63,RD[[#All],[Date]:[IS19_Inv2_M2]],AM$2,0)/AM$1,"")</f>
        <v>5.2277729607150007</v>
      </c>
      <c r="AN63" s="165">
        <f>IFERROR(VLOOKUP($B63,RD[[#All],[Date]:[IS19_Inv2_M2]],AN$2,0)/AN$1,"")</f>
        <v>5.398380355276907</v>
      </c>
      <c r="AO63" s="165">
        <f>IFERROR(VLOOKUP($B63,RD[[#All],[Date]:[IS19_Inv2_M2]],AO$2,0)/AO$1,"")</f>
        <v>5.4145267791636096</v>
      </c>
      <c r="AP63" s="165">
        <f>IFERROR(VLOOKUP($B63,RD[[#All],[Date]:[IS19_Inv2_M2]],AP$2,0)/AP$1,"")</f>
        <v>5.3658373907823655</v>
      </c>
      <c r="AQ63" s="165">
        <f>IFERROR(VLOOKUP($B63,RD[[#All],[Date]:[IS19_Inv2_M2]],AQ$2,0)/AQ$1,"")</f>
        <v>4.8996865203761759</v>
      </c>
      <c r="AR63" s="165">
        <f>IFERROR(VLOOKUP($B63,RD[[#All],[Date]:[IS19_Inv2_M2]],AR$2,0)/AR$1,"")</f>
        <v>4.3528884908195256</v>
      </c>
      <c r="AS63" s="165">
        <f>IFERROR(VLOOKUP($B63,RD[[#All],[Date]:[IS19_Inv2_M2]],AS$2,0)/AS$1,"")</f>
        <v>3.4276147050441725</v>
      </c>
      <c r="AT63" s="165">
        <f>IFERROR(VLOOKUP($B63,RD[[#All],[Date]:[IS19_Inv2_M2]],AT$2,0)/AT$1,"")</f>
        <v>4.0619359741616794</v>
      </c>
      <c r="AU63" s="165">
        <f>IFERROR(VLOOKUP($B63,RD[[#All],[Date]:[IS19_Inv2_M2]],AU$2,0)/AU$1,"")</f>
        <v>5.1699059561128529</v>
      </c>
      <c r="AV63" s="165">
        <f>IFERROR(VLOOKUP($B63,RD[[#All],[Date]:[IS19_Inv2_M2]],AV$2,0)/AV$1,"")</f>
        <v>5.2443297068043524</v>
      </c>
      <c r="AW63" s="165">
        <f>IFERROR(VLOOKUP($B63,RD[[#All],[Date]:[IS19_Inv2_M2]],AW$2,0)/AW$1,"")</f>
        <v>4.9529780564263319</v>
      </c>
      <c r="AX63" s="165">
        <f>IFERROR(VLOOKUP($B63,RD[[#All],[Date]:[IS19_Inv2_M2]],AX$2,0)/AX$1,"")</f>
        <v>5.265123724404722</v>
      </c>
      <c r="AY63" s="165">
        <f>IFERROR(VLOOKUP($B63,RD[[#All],[Date]:[IS19_Inv2_M2]],AY$2,0)/AY$1,"")</f>
        <v>4.9457716282924364</v>
      </c>
      <c r="AZ63" s="165">
        <f>IFERROR(VLOOKUP($B63,RD[[#All],[Date]:[IS19_Inv2_M2]],AZ$2,0)/AZ$1,"")</f>
        <v>5.2294100883442578</v>
      </c>
      <c r="BA63" s="165">
        <f>IFERROR(VLOOKUP($B63,RD[[#All],[Date]:[IS19_Inv2_M2]],BA$2,0)/BA$1,"")</f>
        <v>5.1243913826452356</v>
      </c>
      <c r="BB63" s="165">
        <f>IFERROR(VLOOKUP($B63,RD[[#All],[Date]:[IS19_Inv2_M2]],BB$2,0)/BB$1,"")</f>
        <v>5.207027168234065</v>
      </c>
      <c r="BC63" s="165">
        <f>IFERROR(VLOOKUP($B63,RD[[#All],[Date]:[IS19_Inv2_M2]],BC$2,0)/BC$1,"")</f>
        <v>5.031974921630094</v>
      </c>
      <c r="BD63" s="165">
        <f>IFERROR(VLOOKUP($B63,RD[[#All],[Date]:[IS19_Inv2_M2]],BD$2,0)/BD$1,"")</f>
        <v>5.143252897863964</v>
      </c>
      <c r="BE63" s="165">
        <f>IFERROR(VLOOKUP($B63,RD[[#All],[Date]:[IS19_Inv2_M2]],BE$2,0)/BE$1,"")</f>
        <v>5.3426902251353656</v>
      </c>
      <c r="BF63" s="165">
        <f>IFERROR(VLOOKUP($B63,RD[[#All],[Date]:[IS19_Inv2_M2]],BF$2,0)/BF$1,"")</f>
        <v>5.1796479382686273</v>
      </c>
      <c r="BG63" s="165">
        <f>IFERROR(VLOOKUP($B63,RD[[#All],[Date]:[IS19_Inv2_M2]],BG$2,0)/BG$1,"")</f>
        <v>5.2705465449093634</v>
      </c>
      <c r="BH63" s="165">
        <f>IFERROR(VLOOKUP($B63,RD[[#All],[Date]:[IS19_Inv2_M2]],BH$2,0)/BH$1,"")</f>
        <v>5.5336278141920774</v>
      </c>
      <c r="BI63" s="165">
        <f>IFERROR(VLOOKUP($B63,RD[[#All],[Date]:[IS19_Inv2_M2]],BI$2,0)/BI$1,"")</f>
        <v>5.0717315139221837</v>
      </c>
      <c r="BJ63" s="165">
        <f>IFERROR(VLOOKUP($B63,RD[[#All],[Date]:[IS19_Inv2_M2]],BJ$2,0)/BJ$1,"")</f>
        <v>5.4510623476140729</v>
      </c>
      <c r="BK63" s="165">
        <f>IFERROR(VLOOKUP($B63,RD[[#All],[Date]:[IS19_Inv2_M2]],BK$2,0)/BK$1,"")</f>
        <v>5.2817981724804905</v>
      </c>
      <c r="BL63" s="165">
        <f>IFERROR(VLOOKUP($B63,RD[[#All],[Date]:[IS19_Inv2_M2]],BL$2,0)/BL$1,"")</f>
        <v>5.1362954886193268</v>
      </c>
      <c r="BM63" s="165">
        <f>IFERROR(VLOOKUP($B63,RD[[#All],[Date]:[IS19_Inv2_M2]],BM$2,0)/BM$1,"")</f>
        <v>5.2037617554858935</v>
      </c>
      <c r="BN63" s="165">
        <f>IFERROR(VLOOKUP($B63,RD[[#All],[Date]:[IS19_Inv2_M2]],BN$2,0)/BN$1,"")</f>
        <v>5.4700578483017157</v>
      </c>
      <c r="BO63" s="165">
        <f>IFERROR(VLOOKUP($B63,RD[[#All],[Date]:[IS19_Inv2_M2]],BO$2,0)/BO$1,"")</f>
        <v>5.3943146382247926</v>
      </c>
      <c r="BP63" s="165">
        <f>IFERROR(VLOOKUP($B63,RD[[#All],[Date]:[IS19_Inv2_M2]],BP$2,0)/BP$1,"")</f>
        <v>4.4500685437097962</v>
      </c>
      <c r="BQ63" s="165">
        <f>IFERROR(VLOOKUP($B63,RD[[#All],[Date]:[IS19_Inv2_M2]],BQ$2,0)/BQ$1,"")</f>
        <v>5.4463962018856646</v>
      </c>
      <c r="BR63" s="165">
        <f>IFERROR(VLOOKUP($B63,RD[[#All],[Date]:[IS19_Inv2_M2]],BR$2,0)/BR$1,"")</f>
        <v>5.4307708531055567</v>
      </c>
      <c r="BS63" s="165">
        <f>IFERROR(VLOOKUP($B63,RD[[#All],[Date]:[IS19_Inv2_M2]],BS$2,0)/BS$1,"")</f>
        <v>5.4147518299117827</v>
      </c>
      <c r="BT63" s="165">
        <f>IFERROR(VLOOKUP($B63,RD[[#All],[Date]:[IS19_Inv2_M2]],BT$2,0)/BT$1,"")</f>
        <v>5.448406767827727</v>
      </c>
      <c r="BU63" s="165">
        <f>IFERROR(VLOOKUP($B63,RD[[#All],[Date]:[IS19_Inv2_M2]],BU$2,0)/BU$1,"")</f>
        <v>5.4149151415975734</v>
      </c>
      <c r="BV63" s="165">
        <f>IFERROR(VLOOKUP($B63,RD[[#All],[Date]:[IS19_Inv2_M2]],BV$2,0)/BV$1,"")</f>
        <v>5.1137949643634739</v>
      </c>
      <c r="BW63" s="165">
        <f>IFERROR(VLOOKUP($B63,RD[[#All],[Date]:[IS19_Inv2_M2]],BW$2,0)/BW$1,"")</f>
        <v>5.4643237180408955</v>
      </c>
      <c r="BX63" s="165">
        <f>IFERROR(VLOOKUP($B63,RD[[#All],[Date]:[IS19_Inv2_M2]],BX$2,0)/BX$1,"")</f>
        <v>5.5337892098410926</v>
      </c>
      <c r="BY63" s="165">
        <f>IFERROR(VLOOKUP($B63,RD[[#All],[Date]:[IS19_Inv2_M2]],BY$2,0)/BY$1,"")</f>
        <v>5.5518666717654384</v>
      </c>
      <c r="BZ63" s="165">
        <f>IFERROR(VLOOKUP($B63,RD[[#All],[Date]:[IS19_Inv2_M2]],BZ$2,0)/BZ$1,"")</f>
        <v>5.5425498260044286</v>
      </c>
      <c r="CA63" s="165">
        <f>IFERROR(VLOOKUP($B63,RD[[#All],[Date]:[IS19_Inv2_M2]],CA$2,0)/CA$1,"")</f>
        <v>5.0660528641089133</v>
      </c>
      <c r="CB63" s="165">
        <f>IFERROR(VLOOKUP($B63,RD[[#All],[Date]:[IS19_Inv2_M2]],CB$2,0)/CB$1,"")</f>
        <v>0</v>
      </c>
      <c r="CC63" s="165">
        <f>IFERROR(VLOOKUP($B63,RD[[#All],[Date]:[IS19_Inv2_M2]],CC$2,0)/CC$1,"")</f>
        <v>5.3355346409364124</v>
      </c>
      <c r="CD63" s="165">
        <f>IFERROR(VLOOKUP($B63,RD[[#All],[Date]:[IS19_Inv2_M2]],CD$2,0)/CD$1,"")</f>
        <v>5.30552648869637</v>
      </c>
      <c r="CE63" s="165">
        <f>IFERROR(VLOOKUP($B63,RD[[#All],[Date]:[IS19_Inv2_M2]],CE$2,0)/CE$1,"")</f>
        <v>5.3356854460345629</v>
      </c>
      <c r="CF63" s="165">
        <f>IFERROR(VLOOKUP($B63,RD[[#All],[Date]:[IS19_Inv2_M2]],CF$2,0)/CF$1,"")</f>
        <v>5.2246603970741896</v>
      </c>
      <c r="CG63" s="165">
        <f>IFERROR(VLOOKUP($B63,RD[[#All],[Date]:[IS19_Inv2_M2]],CG$2,0)/CG$1,"")</f>
        <v>5.1807620654504554</v>
      </c>
      <c r="CH63" s="165">
        <f>IFERROR(VLOOKUP($B63,RD[[#All],[Date]:[IS19_Inv2_M2]],CH$2,0)/CH$1,"")</f>
        <v>4.3680797216070859</v>
      </c>
      <c r="CI63" s="165">
        <f>IFERROR(VLOOKUP($B63,RD[[#All],[Date]:[IS19_Inv2_M2]],CI$2,0)/CI$1,"")</f>
        <v>0</v>
      </c>
      <c r="CJ63" s="165">
        <f>IFERROR(VLOOKUP($B63,RD[[#All],[Date]:[IS19_Inv2_M2]],CJ$2,0)/CJ$1,"")</f>
        <v>0</v>
      </c>
      <c r="CK63" s="165">
        <f>IFERROR(VLOOKUP($B63,RD[[#All],[Date]:[IS19_Inv2_M2]],CK$2,0)/CK$1,"")</f>
        <v>0</v>
      </c>
      <c r="CL63" s="165">
        <f>IFERROR(VLOOKUP($B63,RD[[#All],[Date]:[IS19_Inv2_M2]],CL$2,0)/CL$1,"")</f>
        <v>0</v>
      </c>
      <c r="CM63" s="165">
        <f>IFERROR(VLOOKUP($B63,RD[[#All],[Date]:[IS19_Inv2_M2]],CM$2,0)/CM$1,"")</f>
        <v>0</v>
      </c>
      <c r="CN63" s="165">
        <f>IFERROR(VLOOKUP($B63,RD[[#All],[Date]:[IS19_Inv2_M2]],CN$2,0)/CN$1,"")</f>
        <v>0</v>
      </c>
      <c r="CO63" s="165">
        <f>IFERROR(VLOOKUP($B63,RD[[#All],[Date]:[IS19_Inv2_M2]],CO$2,0)/CO$1,"")</f>
        <v>0</v>
      </c>
      <c r="CP63" s="165">
        <f>IFERROR(VLOOKUP($B63,RD[[#All],[Date]:[IS19_Inv2_M2]],CP$2,0)/CP$1,"")</f>
        <v>0</v>
      </c>
      <c r="CQ63" s="165">
        <f>IFERROR(VLOOKUP($B63,RD[[#All],[Date]:[IS19_Inv2_M2]],CQ$2,0)/CQ$1,"")</f>
        <v>4.9723063326353421</v>
      </c>
      <c r="CR63" s="165">
        <f>IFERROR(VLOOKUP($B63,RD[[#All],[Date]:[IS19_Inv2_M2]],CR$2,0)/CR$1,"")</f>
        <v>4.6931713077560246</v>
      </c>
      <c r="CS63" s="165">
        <f>IFERROR(VLOOKUP($B63,RD[[#All],[Date]:[IS19_Inv2_M2]],CS$2,0)/CS$1,"")</f>
        <v>3.5391653234108156</v>
      </c>
      <c r="CT63" s="165">
        <f>IFERROR(VLOOKUP($B63,RD[[#All],[Date]:[IS19_Inv2_M2]],CT$2,0)/CT$1,"")</f>
        <v>3.7820310028472002</v>
      </c>
      <c r="CU63" s="166">
        <f>IFERROR(AVERAGEIF(Inv_SY_B[[#This Row],[IS1_Inv1_M1]:[IS19_Inv2_M2]],"&gt;="&amp;0.1,Inv_SY_B[[#This Row],[IS1_Inv1_M1]:[IS19_Inv2_M2]]),"")</f>
        <v>5.1499820589213927</v>
      </c>
    </row>
    <row r="64" spans="2:99">
      <c r="B64" s="167">
        <f t="shared" si="66"/>
        <v>45756</v>
      </c>
      <c r="C64" s="165">
        <f>IFERROR(VLOOKUP($B64,RD[[#All],[Date]:[IS19_Inv2_M2]],C$2,0)/C$1,"")</f>
        <v>5.6396088868317511</v>
      </c>
      <c r="D64" s="165">
        <f>IFERROR(VLOOKUP($B64,RD[[#All],[Date]:[IS19_Inv2_M2]],D$2,0)/D$1,"")</f>
        <v>5.6363042211897767</v>
      </c>
      <c r="E64" s="165">
        <f>IFERROR(VLOOKUP($B64,RD[[#All],[Date]:[IS19_Inv2_M2]],E$2,0)/E$1,"")</f>
        <v>5.5727031589100555</v>
      </c>
      <c r="F64" s="165">
        <f>IFERROR(VLOOKUP($B64,RD[[#All],[Date]:[IS19_Inv2_M2]],F$2,0)/F$1,"")</f>
        <v>5.2248199286893682</v>
      </c>
      <c r="G64" s="165">
        <f>IFERROR(VLOOKUP($B64,RD[[#All],[Date]:[IS19_Inv2_M2]],G$2,0)/G$1,"")</f>
        <v>5.5206173137207619</v>
      </c>
      <c r="H64" s="165">
        <f>IFERROR(VLOOKUP($B64,RD[[#All],[Date]:[IS19_Inv2_M2]],H$2,0)/H$1,"")</f>
        <v>5.4719074029418859</v>
      </c>
      <c r="I64" s="165">
        <f>IFERROR(VLOOKUP($B64,RD[[#All],[Date]:[IS19_Inv2_M2]],I$2,0)/I$1,"")</f>
        <v>5.4596540113781495</v>
      </c>
      <c r="J64" s="165">
        <f>IFERROR(VLOOKUP($B64,RD[[#All],[Date]:[IS19_Inv2_M2]],J$2,0)/J$1,"")</f>
        <v>5.4811437256578319</v>
      </c>
      <c r="K64" s="165">
        <f>IFERROR(VLOOKUP($B64,RD[[#All],[Date]:[IS19_Inv2_M2]],K$2,0)/K$1,"")</f>
        <v>5.4727320586757289</v>
      </c>
      <c r="L64" s="165">
        <f>IFERROR(VLOOKUP($B64,RD[[#All],[Date]:[IS19_Inv2_M2]],L$2,0)/L$1,"")</f>
        <v>5.4934929229600078</v>
      </c>
      <c r="M64" s="165">
        <f>IFERROR(VLOOKUP($B64,RD[[#All],[Date]:[IS19_Inv2_M2]],M$2,0)/M$1,"")</f>
        <v>5.5217537380232438</v>
      </c>
      <c r="N64" s="165">
        <f>IFERROR(VLOOKUP($B64,RD[[#All],[Date]:[IS19_Inv2_M2]],N$2,0)/N$1,"")</f>
        <v>5.4992334460857082</v>
      </c>
      <c r="O64" s="165">
        <f>IFERROR(VLOOKUP($B64,RD[[#All],[Date]:[IS19_Inv2_M2]],O$2,0)/O$1,"")</f>
        <v>5.4729515975956975</v>
      </c>
      <c r="P64" s="165">
        <f>IFERROR(VLOOKUP($B64,RD[[#All],[Date]:[IS19_Inv2_M2]],P$2,0)/P$1,"")</f>
        <v>5.4670764224702859</v>
      </c>
      <c r="Q64" s="165">
        <f>IFERROR(VLOOKUP($B64,RD[[#All],[Date]:[IS19_Inv2_M2]],Q$2,0)/Q$1,"")</f>
        <v>5.4374422973871601</v>
      </c>
      <c r="R64" s="165">
        <f>IFERROR(VLOOKUP($B64,RD[[#All],[Date]:[IS19_Inv2_M2]],R$2,0)/R$1,"")</f>
        <v>5.4487997197021487</v>
      </c>
      <c r="S64" s="165">
        <f>IFERROR(VLOOKUP($B64,RD[[#All],[Date]:[IS19_Inv2_M2]],S$2,0)/S$1,"")</f>
        <v>5.4666244859221766</v>
      </c>
      <c r="T64" s="165">
        <f>IFERROR(VLOOKUP($B64,RD[[#All],[Date]:[IS19_Inv2_M2]],T$2,0)/T$1,"")</f>
        <v>5.4736705875585976</v>
      </c>
      <c r="U64" s="165">
        <f>IFERROR(VLOOKUP($B64,RD[[#All],[Date]:[IS19_Inv2_M2]],U$2,0)/U$1,"")</f>
        <v>6.1468392059976997</v>
      </c>
      <c r="V64" s="165">
        <f>IFERROR(VLOOKUP($B64,RD[[#All],[Date]:[IS19_Inv2_M2]],V$2,0)/V$1,"")</f>
        <v>6.2192396056446135</v>
      </c>
      <c r="W64" s="165">
        <f>IFERROR(VLOOKUP($B64,RD[[#All],[Date]:[IS19_Inv2_M2]],W$2,0)/W$1,"")</f>
        <v>6.4223140080478487</v>
      </c>
      <c r="X64" s="165">
        <f>IFERROR(VLOOKUP($B64,RD[[#All],[Date]:[IS19_Inv2_M2]],X$2,0)/X$1,"")</f>
        <v>5.5478247572444381</v>
      </c>
      <c r="Y64" s="165">
        <f>IFERROR(VLOOKUP($B64,RD[[#All],[Date]:[IS19_Inv2_M2]],Y$2,0)/Y$1,"")</f>
        <v>5.6184098033627814</v>
      </c>
      <c r="Z64" s="165">
        <f>IFERROR(VLOOKUP($B64,RD[[#All],[Date]:[IS19_Inv2_M2]],Z$2,0)/Z$1,"")</f>
        <v>5.6365507883778596</v>
      </c>
      <c r="AA64" s="165">
        <f>IFERROR(VLOOKUP($B64,RD[[#All],[Date]:[IS19_Inv2_M2]],AA$2,0)/AA$1,"")</f>
        <v>5.4154678576029545</v>
      </c>
      <c r="AB64" s="165">
        <f>IFERROR(VLOOKUP($B64,RD[[#All],[Date]:[IS19_Inv2_M2]],AB$2,0)/AB$1,"")</f>
        <v>5.4856772240838829</v>
      </c>
      <c r="AC64" s="165">
        <f>IFERROR(VLOOKUP($B64,RD[[#All],[Date]:[IS19_Inv2_M2]],AC$2,0)/AC$1,"")</f>
        <v>5.7043719639139479</v>
      </c>
      <c r="AD64" s="165">
        <f>IFERROR(VLOOKUP($B64,RD[[#All],[Date]:[IS19_Inv2_M2]],AD$2,0)/AD$1,"")</f>
        <v>5.3761755485893428</v>
      </c>
      <c r="AE64" s="165">
        <f>IFERROR(VLOOKUP($B64,RD[[#All],[Date]:[IS19_Inv2_M2]],AE$2,0)/AE$1,"")</f>
        <v>5.6023697909177184</v>
      </c>
      <c r="AF64" s="165">
        <f>IFERROR(VLOOKUP($B64,RD[[#All],[Date]:[IS19_Inv2_M2]],AF$2,0)/AF$1,"")</f>
        <v>5.7606845332248673</v>
      </c>
      <c r="AG64" s="165">
        <f>IFERROR(VLOOKUP($B64,RD[[#All],[Date]:[IS19_Inv2_M2]],AG$2,0)/AG$1,"")</f>
        <v>5.8092864989416713</v>
      </c>
      <c r="AH64" s="165">
        <f>IFERROR(VLOOKUP($B64,RD[[#All],[Date]:[IS19_Inv2_M2]],AH$2,0)/AH$1,"")</f>
        <v>5.4677703761755483</v>
      </c>
      <c r="AI64" s="165">
        <f>IFERROR(VLOOKUP($B64,RD[[#All],[Date]:[IS19_Inv2_M2]],AI$2,0)/AI$1,"")</f>
        <v>5.4807753822532153</v>
      </c>
      <c r="AJ64" s="165">
        <f>IFERROR(VLOOKUP($B64,RD[[#All],[Date]:[IS19_Inv2_M2]],AJ$2,0)/AJ$1,"")</f>
        <v>5.5166016249760093</v>
      </c>
      <c r="AK64" s="165">
        <f>IFERROR(VLOOKUP($B64,RD[[#All],[Date]:[IS19_Inv2_M2]],AK$2,0)/AK$1,"")</f>
        <v>5.5121968796166181</v>
      </c>
      <c r="AL64" s="165">
        <f>IFERROR(VLOOKUP($B64,RD[[#All],[Date]:[IS19_Inv2_M2]],AL$2,0)/AL$1,"")</f>
        <v>5.5421772584781994</v>
      </c>
      <c r="AM64" s="165">
        <f>IFERROR(VLOOKUP($B64,RD[[#All],[Date]:[IS19_Inv2_M2]],AM$2,0)/AM$1,"")</f>
        <v>5.5065697325418528</v>
      </c>
      <c r="AN64" s="165">
        <f>IFERROR(VLOOKUP($B64,RD[[#All],[Date]:[IS19_Inv2_M2]],AN$2,0)/AN$1,"")</f>
        <v>5.5289968652037613</v>
      </c>
      <c r="AO64" s="165">
        <f>IFERROR(VLOOKUP($B64,RD[[#All],[Date]:[IS19_Inv2_M2]],AO$2,0)/AO$1,"")</f>
        <v>5.557927032615221</v>
      </c>
      <c r="AP64" s="165">
        <f>IFERROR(VLOOKUP($B64,RD[[#All],[Date]:[IS19_Inv2_M2]],AP$2,0)/AP$1,"")</f>
        <v>5.6032815313813114</v>
      </c>
      <c r="AQ64" s="165">
        <f>IFERROR(VLOOKUP($B64,RD[[#All],[Date]:[IS19_Inv2_M2]],AQ$2,0)/AQ$1,"")</f>
        <v>5.1949843260188091</v>
      </c>
      <c r="AR64" s="165">
        <f>IFERROR(VLOOKUP($B64,RD[[#All],[Date]:[IS19_Inv2_M2]],AR$2,0)/AR$1,"")</f>
        <v>5.3746253746253752</v>
      </c>
      <c r="AS64" s="165">
        <f>IFERROR(VLOOKUP($B64,RD[[#All],[Date]:[IS19_Inv2_M2]],AS$2,0)/AS$1,"")</f>
        <v>5.3177543459675123</v>
      </c>
      <c r="AT64" s="165">
        <f>IFERROR(VLOOKUP($B64,RD[[#All],[Date]:[IS19_Inv2_M2]],AT$2,0)/AT$1,"")</f>
        <v>5.3424527405718631</v>
      </c>
      <c r="AU64" s="165">
        <f>IFERROR(VLOOKUP($B64,RD[[#All],[Date]:[IS19_Inv2_M2]],AU$2,0)/AU$1,"")</f>
        <v>5.3730407523510975</v>
      </c>
      <c r="AV64" s="165">
        <f>IFERROR(VLOOKUP($B64,RD[[#All],[Date]:[IS19_Inv2_M2]],AV$2,0)/AV$1,"")</f>
        <v>5.4084455098653885</v>
      </c>
      <c r="AW64" s="165">
        <f>IFERROR(VLOOKUP($B64,RD[[#All],[Date]:[IS19_Inv2_M2]],AW$2,0)/AW$1,"")</f>
        <v>5.2135579937304071</v>
      </c>
      <c r="AX64" s="165">
        <f>IFERROR(VLOOKUP($B64,RD[[#All],[Date]:[IS19_Inv2_M2]],AX$2,0)/AX$1,"")</f>
        <v>5.5125725338491289</v>
      </c>
      <c r="AY64" s="165">
        <f>IFERROR(VLOOKUP($B64,RD[[#All],[Date]:[IS19_Inv2_M2]],AY$2,0)/AY$1,"")</f>
        <v>5.2758260368248475</v>
      </c>
      <c r="AZ64" s="165">
        <f>IFERROR(VLOOKUP($B64,RD[[#All],[Date]:[IS19_Inv2_M2]],AZ$2,0)/AZ$1,"")</f>
        <v>5.4174978626389292</v>
      </c>
      <c r="BA64" s="165">
        <f>IFERROR(VLOOKUP($B64,RD[[#All],[Date]:[IS19_Inv2_M2]],BA$2,0)/BA$1,"")</f>
        <v>5.4111918895484568</v>
      </c>
      <c r="BB64" s="165">
        <f>IFERROR(VLOOKUP($B64,RD[[#All],[Date]:[IS19_Inv2_M2]],BB$2,0)/BB$1,"")</f>
        <v>5.431034482758621</v>
      </c>
      <c r="BC64" s="165">
        <f>IFERROR(VLOOKUP($B64,RD[[#All],[Date]:[IS19_Inv2_M2]],BC$2,0)/BC$1,"")</f>
        <v>5.3730407523510975</v>
      </c>
      <c r="BD64" s="165">
        <f>IFERROR(VLOOKUP($B64,RD[[#All],[Date]:[IS19_Inv2_M2]],BD$2,0)/BD$1,"")</f>
        <v>5.4406940293066999</v>
      </c>
      <c r="BE64" s="165">
        <f>IFERROR(VLOOKUP($B64,RD[[#All],[Date]:[IS19_Inv2_M2]],BE$2,0)/BE$1,"")</f>
        <v>5.5813622114562547</v>
      </c>
      <c r="BF64" s="165">
        <f>IFERROR(VLOOKUP($B64,RD[[#All],[Date]:[IS19_Inv2_M2]],BF$2,0)/BF$1,"")</f>
        <v>5.44696682627717</v>
      </c>
      <c r="BG64" s="165">
        <f>IFERROR(VLOOKUP($B64,RD[[#All],[Date]:[IS19_Inv2_M2]],BG$2,0)/BG$1,"")</f>
        <v>5.5513152514651765</v>
      </c>
      <c r="BH64" s="165">
        <f>IFERROR(VLOOKUP($B64,RD[[#All],[Date]:[IS19_Inv2_M2]],BH$2,0)/BH$1,"")</f>
        <v>5.8043602165859216</v>
      </c>
      <c r="BI64" s="165">
        <f>IFERROR(VLOOKUP($B64,RD[[#All],[Date]:[IS19_Inv2_M2]],BI$2,0)/BI$1,"")</f>
        <v>5.2399041121150658</v>
      </c>
      <c r="BJ64" s="165">
        <f>IFERROR(VLOOKUP($B64,RD[[#All],[Date]:[IS19_Inv2_M2]],BJ$2,0)/BJ$1,"")</f>
        <v>5.6266109369557658</v>
      </c>
      <c r="BK64" s="165">
        <f>IFERROR(VLOOKUP($B64,RD[[#All],[Date]:[IS19_Inv2_M2]],BK$2,0)/BK$1,"")</f>
        <v>5.4598812779296999</v>
      </c>
      <c r="BL64" s="165">
        <f>IFERROR(VLOOKUP($B64,RD[[#All],[Date]:[IS19_Inv2_M2]],BL$2,0)/BL$1,"")</f>
        <v>5.394575439552951</v>
      </c>
      <c r="BM64" s="165">
        <f>IFERROR(VLOOKUP($B64,RD[[#All],[Date]:[IS19_Inv2_M2]],BM$2,0)/BM$1,"")</f>
        <v>5.4538784766224238</v>
      </c>
      <c r="BN64" s="165">
        <f>IFERROR(VLOOKUP($B64,RD[[#All],[Date]:[IS19_Inv2_M2]],BN$2,0)/BN$1,"")</f>
        <v>5.5986814465307173</v>
      </c>
      <c r="BO64" s="165">
        <f>IFERROR(VLOOKUP($B64,RD[[#All],[Date]:[IS19_Inv2_M2]],BO$2,0)/BO$1,"")</f>
        <v>5.5307994757536036</v>
      </c>
      <c r="BP64" s="165">
        <f>IFERROR(VLOOKUP($B64,RD[[#All],[Date]:[IS19_Inv2_M2]],BP$2,0)/BP$1,"")</f>
        <v>5.2093219445323209</v>
      </c>
      <c r="BQ64" s="165">
        <f>IFERROR(VLOOKUP($B64,RD[[#All],[Date]:[IS19_Inv2_M2]],BQ$2,0)/BQ$1,"")</f>
        <v>5.566934606760773</v>
      </c>
      <c r="BR64" s="165">
        <f>IFERROR(VLOOKUP($B64,RD[[#All],[Date]:[IS19_Inv2_M2]],BR$2,0)/BR$1,"")</f>
        <v>5.5827173985984482</v>
      </c>
      <c r="BS64" s="165">
        <f>IFERROR(VLOOKUP($B64,RD[[#All],[Date]:[IS19_Inv2_M2]],BS$2,0)/BS$1,"")</f>
        <v>5.4881656447495839</v>
      </c>
      <c r="BT64" s="165">
        <f>IFERROR(VLOOKUP($B64,RD[[#All],[Date]:[IS19_Inv2_M2]],BT$2,0)/BT$1,"")</f>
        <v>5.5362227143309068</v>
      </c>
      <c r="BU64" s="165">
        <f>IFERROR(VLOOKUP($B64,RD[[#All],[Date]:[IS19_Inv2_M2]],BU$2,0)/BU$1,"")</f>
        <v>5.5314432414840038</v>
      </c>
      <c r="BV64" s="165">
        <f>IFERROR(VLOOKUP($B64,RD[[#All],[Date]:[IS19_Inv2_M2]],BV$2,0)/BV$1,"")</f>
        <v>5.4552729032138005</v>
      </c>
      <c r="BW64" s="165">
        <f>IFERROR(VLOOKUP($B64,RD[[#All],[Date]:[IS19_Inv2_M2]],BW$2,0)/BW$1,"")</f>
        <v>5.5256775282083721</v>
      </c>
      <c r="BX64" s="165">
        <f>IFERROR(VLOOKUP($B64,RD[[#All],[Date]:[IS19_Inv2_M2]],BX$2,0)/BX$1,"")</f>
        <v>5.5573130865759781</v>
      </c>
      <c r="BY64" s="165">
        <f>IFERROR(VLOOKUP($B64,RD[[#All],[Date]:[IS19_Inv2_M2]],BY$2,0)/BY$1,"")</f>
        <v>5.615833075497739</v>
      </c>
      <c r="BZ64" s="165">
        <f>IFERROR(VLOOKUP($B64,RD[[#All],[Date]:[IS19_Inv2_M2]],BZ$2,0)/BZ$1,"")</f>
        <v>5.6311293894337231</v>
      </c>
      <c r="CA64" s="165">
        <f>IFERROR(VLOOKUP($B64,RD[[#All],[Date]:[IS19_Inv2_M2]],CA$2,0)/CA$1,"")</f>
        <v>5.3889537357230903</v>
      </c>
      <c r="CB64" s="165">
        <f>IFERROR(VLOOKUP($B64,RD[[#All],[Date]:[IS19_Inv2_M2]],CB$2,0)/CB$1,"")</f>
        <v>0</v>
      </c>
      <c r="CC64" s="165">
        <f>IFERROR(VLOOKUP($B64,RD[[#All],[Date]:[IS19_Inv2_M2]],CC$2,0)/CC$1,"")</f>
        <v>5.5401771591268583</v>
      </c>
      <c r="CD64" s="165">
        <f>IFERROR(VLOOKUP($B64,RD[[#All],[Date]:[IS19_Inv2_M2]],CD$2,0)/CD$1,"")</f>
        <v>5.5245418927797907</v>
      </c>
      <c r="CE64" s="165">
        <f>IFERROR(VLOOKUP($B64,RD[[#All],[Date]:[IS19_Inv2_M2]],CE$2,0)/CE$1,"")</f>
        <v>5.5351503225218366</v>
      </c>
      <c r="CF64" s="165">
        <f>IFERROR(VLOOKUP($B64,RD[[#All],[Date]:[IS19_Inv2_M2]],CF$2,0)/CF$1,"")</f>
        <v>5.4159117272056214</v>
      </c>
      <c r="CG64" s="165">
        <f>IFERROR(VLOOKUP($B64,RD[[#All],[Date]:[IS19_Inv2_M2]],CG$2,0)/CG$1,"")</f>
        <v>5.355197019227389</v>
      </c>
      <c r="CH64" s="165">
        <f>IFERROR(VLOOKUP($B64,RD[[#All],[Date]:[IS19_Inv2_M2]],CH$2,0)/CH$1,"")</f>
        <v>4.5270484024043025</v>
      </c>
      <c r="CI64" s="165">
        <f>IFERROR(VLOOKUP($B64,RD[[#All],[Date]:[IS19_Inv2_M2]],CI$2,0)/CI$1,"")</f>
        <v>0</v>
      </c>
      <c r="CJ64" s="165">
        <f>IFERROR(VLOOKUP($B64,RD[[#All],[Date]:[IS19_Inv2_M2]],CJ$2,0)/CJ$1,"")</f>
        <v>0</v>
      </c>
      <c r="CK64" s="165">
        <f>IFERROR(VLOOKUP($B64,RD[[#All],[Date]:[IS19_Inv2_M2]],CK$2,0)/CK$1,"")</f>
        <v>0</v>
      </c>
      <c r="CL64" s="165">
        <f>IFERROR(VLOOKUP($B64,RD[[#All],[Date]:[IS19_Inv2_M2]],CL$2,0)/CL$1,"")</f>
        <v>0</v>
      </c>
      <c r="CM64" s="165">
        <f>IFERROR(VLOOKUP($B64,RD[[#All],[Date]:[IS19_Inv2_M2]],CM$2,0)/CM$1,"")</f>
        <v>0</v>
      </c>
      <c r="CN64" s="165">
        <f>IFERROR(VLOOKUP($B64,RD[[#All],[Date]:[IS19_Inv2_M2]],CN$2,0)/CN$1,"")</f>
        <v>0</v>
      </c>
      <c r="CO64" s="165">
        <f>IFERROR(VLOOKUP($B64,RD[[#All],[Date]:[IS19_Inv2_M2]],CO$2,0)/CO$1,"")</f>
        <v>0</v>
      </c>
      <c r="CP64" s="165">
        <f>IFERROR(VLOOKUP($B64,RD[[#All],[Date]:[IS19_Inv2_M2]],CP$2,0)/CP$1,"")</f>
        <v>0</v>
      </c>
      <c r="CQ64" s="165">
        <f>IFERROR(VLOOKUP($B64,RD[[#All],[Date]:[IS19_Inv2_M2]],CQ$2,0)/CQ$1,"")</f>
        <v>5.7039413888512271</v>
      </c>
      <c r="CR64" s="165">
        <f>IFERROR(VLOOKUP($B64,RD[[#All],[Date]:[IS19_Inv2_M2]],CR$2,0)/CR$1,"")</f>
        <v>5.5210086671770213</v>
      </c>
      <c r="CS64" s="165">
        <f>IFERROR(VLOOKUP($B64,RD[[#All],[Date]:[IS19_Inv2_M2]],CS$2,0)/CS$1,"")</f>
        <v>4.5022923226023517</v>
      </c>
      <c r="CT64" s="165">
        <f>IFERROR(VLOOKUP($B64,RD[[#All],[Date]:[IS19_Inv2_M2]],CT$2,0)/CT$1,"")</f>
        <v>4.820731835916904</v>
      </c>
      <c r="CU64" s="166">
        <f>IFERROR(AVERAGEIF(Inv_SY_B[[#This Row],[IS1_Inv1_M1]:[IS19_Inv2_M2]],"&gt;="&amp;0.1,Inv_SY_B[[#This Row],[IS1_Inv1_M1]:[IS19_Inv2_M2]]),"")</f>
        <v>5.4888745345226058</v>
      </c>
    </row>
    <row r="65" spans="2:99">
      <c r="B65" s="167">
        <f t="shared" si="66"/>
        <v>45757</v>
      </c>
      <c r="C65" s="165">
        <f>IFERROR(VLOOKUP($B65,RD[[#All],[Date]:[IS19_Inv2_M2]],C$2,0)/C$1,"")</f>
        <v>5.1844673300933417</v>
      </c>
      <c r="D65" s="165">
        <f>IFERROR(VLOOKUP($B65,RD[[#All],[Date]:[IS19_Inv2_M2]],D$2,0)/D$1,"")</f>
        <v>5.1641258068946581</v>
      </c>
      <c r="E65" s="165">
        <f>IFERROR(VLOOKUP($B65,RD[[#All],[Date]:[IS19_Inv2_M2]],E$2,0)/E$1,"")</f>
        <v>5.125150711357608</v>
      </c>
      <c r="F65" s="165">
        <f>IFERROR(VLOOKUP($B65,RD[[#All],[Date]:[IS19_Inv2_M2]],F$2,0)/F$1,"")</f>
        <v>4.7601043336763267</v>
      </c>
      <c r="G65" s="165">
        <f>IFERROR(VLOOKUP($B65,RD[[#All],[Date]:[IS19_Inv2_M2]],G$2,0)/G$1,"")</f>
        <v>5.054256088738847</v>
      </c>
      <c r="H65" s="165">
        <f>IFERROR(VLOOKUP($B65,RD[[#All],[Date]:[IS19_Inv2_M2]],H$2,0)/H$1,"")</f>
        <v>5.0233904027007474</v>
      </c>
      <c r="I65" s="165">
        <f>IFERROR(VLOOKUP($B65,RD[[#All],[Date]:[IS19_Inv2_M2]],I$2,0)/I$1,"")</f>
        <v>4.9288285150354119</v>
      </c>
      <c r="J65" s="165">
        <f>IFERROR(VLOOKUP($B65,RD[[#All],[Date]:[IS19_Inv2_M2]],J$2,0)/J$1,"")</f>
        <v>5.0085494442861211</v>
      </c>
      <c r="K65" s="165">
        <f>IFERROR(VLOOKUP($B65,RD[[#All],[Date]:[IS19_Inv2_M2]],K$2,0)/K$1,"")</f>
        <v>4.934791452296059</v>
      </c>
      <c r="L65" s="165">
        <f>IFERROR(VLOOKUP($B65,RD[[#All],[Date]:[IS19_Inv2_M2]],L$2,0)/L$1,"")</f>
        <v>4.9743516671416357</v>
      </c>
      <c r="M65" s="165">
        <f>IFERROR(VLOOKUP($B65,RD[[#All],[Date]:[IS19_Inv2_M2]],M$2,0)/M$1,"")</f>
        <v>5.0670845503213826</v>
      </c>
      <c r="N65" s="165">
        <f>IFERROR(VLOOKUP($B65,RD[[#All],[Date]:[IS19_Inv2_M2]],N$2,0)/N$1,"")</f>
        <v>5.0509819190616403</v>
      </c>
      <c r="O65" s="165">
        <f>IFERROR(VLOOKUP($B65,RD[[#All],[Date]:[IS19_Inv2_M2]],O$2,0)/O$1,"")</f>
        <v>5.0270879468522622</v>
      </c>
      <c r="P65" s="165">
        <f>IFERROR(VLOOKUP($B65,RD[[#All],[Date]:[IS19_Inv2_M2]],P$2,0)/P$1,"")</f>
        <v>5.0128801916210968</v>
      </c>
      <c r="Q65" s="165">
        <f>IFERROR(VLOOKUP($B65,RD[[#All],[Date]:[IS19_Inv2_M2]],Q$2,0)/Q$1,"")</f>
        <v>4.9551614381912197</v>
      </c>
      <c r="R65" s="165">
        <f>IFERROR(VLOOKUP($B65,RD[[#All],[Date]:[IS19_Inv2_M2]],R$2,0)/R$1,"")</f>
        <v>4.9827705265449538</v>
      </c>
      <c r="S65" s="165">
        <f>IFERROR(VLOOKUP($B65,RD[[#All],[Date]:[IS19_Inv2_M2]],S$2,0)/S$1,"")</f>
        <v>5.0050783396326946</v>
      </c>
      <c r="T65" s="165">
        <f>IFERROR(VLOOKUP($B65,RD[[#All],[Date]:[IS19_Inv2_M2]],T$2,0)/T$1,"")</f>
        <v>5.0099220614880222</v>
      </c>
      <c r="U65" s="165">
        <f>IFERROR(VLOOKUP($B65,RD[[#All],[Date]:[IS19_Inv2_M2]],U$2,0)/U$1,"")</f>
        <v>5.6110433206288945</v>
      </c>
      <c r="V65" s="165">
        <f>IFERROR(VLOOKUP($B65,RD[[#All],[Date]:[IS19_Inv2_M2]],V$2,0)/V$1,"")</f>
        <v>5.6886957333485464</v>
      </c>
      <c r="W65" s="165">
        <f>IFERROR(VLOOKUP($B65,RD[[#All],[Date]:[IS19_Inv2_M2]],W$2,0)/W$1,"")</f>
        <v>5.8836225375265716</v>
      </c>
      <c r="X65" s="165">
        <f>IFERROR(VLOOKUP($B65,RD[[#All],[Date]:[IS19_Inv2_M2]],X$2,0)/X$1,"")</f>
        <v>5.1084435609246377</v>
      </c>
      <c r="Y65" s="165">
        <f>IFERROR(VLOOKUP($B65,RD[[#All],[Date]:[IS19_Inv2_M2]],Y$2,0)/Y$1,"")</f>
        <v>5.1534150280231783</v>
      </c>
      <c r="Z65" s="165">
        <f>IFERROR(VLOOKUP($B65,RD[[#All],[Date]:[IS19_Inv2_M2]],Z$2,0)/Z$1,"")</f>
        <v>5.1770925934590366</v>
      </c>
      <c r="AA65" s="165">
        <f>IFERROR(VLOOKUP($B65,RD[[#All],[Date]:[IS19_Inv2_M2]],AA$2,0)/AA$1,"")</f>
        <v>4.9031648559282006</v>
      </c>
      <c r="AB65" s="165">
        <f>IFERROR(VLOOKUP($B65,RD[[#All],[Date]:[IS19_Inv2_M2]],AB$2,0)/AB$1,"")</f>
        <v>4.9663820127553775</v>
      </c>
      <c r="AC65" s="165">
        <f>IFERROR(VLOOKUP($B65,RD[[#All],[Date]:[IS19_Inv2_M2]],AC$2,0)/AC$1,"")</f>
        <v>5.2267343080715012</v>
      </c>
      <c r="AD65" s="165">
        <f>IFERROR(VLOOKUP($B65,RD[[#All],[Date]:[IS19_Inv2_M2]],AD$2,0)/AD$1,"")</f>
        <v>4.9381748519679558</v>
      </c>
      <c r="AE65" s="165">
        <f>IFERROR(VLOOKUP($B65,RD[[#All],[Date]:[IS19_Inv2_M2]],AE$2,0)/AE$1,"")</f>
        <v>5.1340676617487748</v>
      </c>
      <c r="AF65" s="165">
        <f>IFERROR(VLOOKUP($B65,RD[[#All],[Date]:[IS19_Inv2_M2]],AF$2,0)/AF$1,"")</f>
        <v>5.2645586337455992</v>
      </c>
      <c r="AG65" s="165">
        <f>IFERROR(VLOOKUP($B65,RD[[#All],[Date]:[IS19_Inv2_M2]],AG$2,0)/AG$1,"")</f>
        <v>5.3382632692977516</v>
      </c>
      <c r="AH65" s="165">
        <f>IFERROR(VLOOKUP($B65,RD[[#All],[Date]:[IS19_Inv2_M2]],AH$2,0)/AH$1,"")</f>
        <v>5.0073471786833856</v>
      </c>
      <c r="AI65" s="165">
        <f>IFERROR(VLOOKUP($B65,RD[[#All],[Date]:[IS19_Inv2_M2]],AI$2,0)/AI$1,"")</f>
        <v>5.082208431962127</v>
      </c>
      <c r="AJ65" s="165">
        <f>IFERROR(VLOOKUP($B65,RD[[#All],[Date]:[IS19_Inv2_M2]],AJ$2,0)/AJ$1,"")</f>
        <v>5.114196148678908</v>
      </c>
      <c r="AK65" s="165">
        <f>IFERROR(VLOOKUP($B65,RD[[#All],[Date]:[IS19_Inv2_M2]],AK$2,0)/AK$1,"")</f>
        <v>5.1432277591611717</v>
      </c>
      <c r="AL65" s="165">
        <f>IFERROR(VLOOKUP($B65,RD[[#All],[Date]:[IS19_Inv2_M2]],AL$2,0)/AL$1,"")</f>
        <v>5.1831005984611007</v>
      </c>
      <c r="AM65" s="165">
        <f>IFERROR(VLOOKUP($B65,RD[[#All],[Date]:[IS19_Inv2_M2]],AM$2,0)/AM$1,"")</f>
        <v>5.1263923164143268</v>
      </c>
      <c r="AN65" s="165">
        <f>IFERROR(VLOOKUP($B65,RD[[#All],[Date]:[IS19_Inv2_M2]],AN$2,0)/AN$1,"")</f>
        <v>5.1201671891327063</v>
      </c>
      <c r="AO65" s="165">
        <f>IFERROR(VLOOKUP($B65,RD[[#All],[Date]:[IS19_Inv2_M2]],AO$2,0)/AO$1,"")</f>
        <v>5.1744147268725404</v>
      </c>
      <c r="AP65" s="165">
        <f>IFERROR(VLOOKUP($B65,RD[[#All],[Date]:[IS19_Inv2_M2]],AP$2,0)/AP$1,"")</f>
        <v>5.21843526979257</v>
      </c>
      <c r="AQ65" s="165">
        <f>IFERROR(VLOOKUP($B65,RD[[#All],[Date]:[IS19_Inv2_M2]],AQ$2,0)/AQ$1,"")</f>
        <v>4.931034482758621</v>
      </c>
      <c r="AR65" s="165">
        <f>IFERROR(VLOOKUP($B65,RD[[#All],[Date]:[IS19_Inv2_M2]],AR$2,0)/AR$1,"")</f>
        <v>5.4579902855764928</v>
      </c>
      <c r="AS65" s="165">
        <f>IFERROR(VLOOKUP($B65,RD[[#All],[Date]:[IS19_Inv2_M2]],AS$2,0)/AS$1,"")</f>
        <v>5.5607010544314619</v>
      </c>
      <c r="AT65" s="165">
        <f>IFERROR(VLOOKUP($B65,RD[[#All],[Date]:[IS19_Inv2_M2]],AT$2,0)/AT$1,"")</f>
        <v>4.9662771919825213</v>
      </c>
      <c r="AU65" s="165">
        <f>IFERROR(VLOOKUP($B65,RD[[#All],[Date]:[IS19_Inv2_M2]],AU$2,0)/AU$1,"")</f>
        <v>5.0050156739811911</v>
      </c>
      <c r="AV65" s="165">
        <f>IFERROR(VLOOKUP($B65,RD[[#All],[Date]:[IS19_Inv2_M2]],AV$2,0)/AV$1,"")</f>
        <v>5.0599299280840864</v>
      </c>
      <c r="AW65" s="165">
        <f>IFERROR(VLOOKUP($B65,RD[[#All],[Date]:[IS19_Inv2_M2]],AW$2,0)/AW$1,"")</f>
        <v>4.7035005224660393</v>
      </c>
      <c r="AX65" s="165">
        <f>IFERROR(VLOOKUP($B65,RD[[#All],[Date]:[IS19_Inv2_M2]],AX$2,0)/AX$1,"")</f>
        <v>5.2471153204828918</v>
      </c>
      <c r="AY65" s="165">
        <f>IFERROR(VLOOKUP($B65,RD[[#All],[Date]:[IS19_Inv2_M2]],AY$2,0)/AY$1,"")</f>
        <v>5.0041436961769898</v>
      </c>
      <c r="AZ65" s="165">
        <f>IFERROR(VLOOKUP($B65,RD[[#All],[Date]:[IS19_Inv2_M2]],AZ$2,0)/AZ$1,"")</f>
        <v>5.1660017098888575</v>
      </c>
      <c r="BA65" s="165">
        <f>IFERROR(VLOOKUP($B65,RD[[#All],[Date]:[IS19_Inv2_M2]],BA$2,0)/BA$1,"")</f>
        <v>5.1624091242579881</v>
      </c>
      <c r="BB65" s="165">
        <f>IFERROR(VLOOKUP($B65,RD[[#All],[Date]:[IS19_Inv2_M2]],BB$2,0)/BB$1,"")</f>
        <v>5.0816353187042846</v>
      </c>
      <c r="BC65" s="165">
        <f>IFERROR(VLOOKUP($B65,RD[[#All],[Date]:[IS19_Inv2_M2]],BC$2,0)/BC$1,"")</f>
        <v>4.9617554858934172</v>
      </c>
      <c r="BD65" s="165">
        <f>IFERROR(VLOOKUP($B65,RD[[#All],[Date]:[IS19_Inv2_M2]],BD$2,0)/BD$1,"")</f>
        <v>5.1600204126266673</v>
      </c>
      <c r="BE65" s="165">
        <f>IFERROR(VLOOKUP($B65,RD[[#All],[Date]:[IS19_Inv2_M2]],BE$2,0)/BE$1,"")</f>
        <v>5.3704759190652602</v>
      </c>
      <c r="BF65" s="165">
        <f>IFERROR(VLOOKUP($B65,RD[[#All],[Date]:[IS19_Inv2_M2]],BF$2,0)/BF$1,"")</f>
        <v>5.1651796479382677</v>
      </c>
      <c r="BG65" s="165">
        <f>IFERROR(VLOOKUP($B65,RD[[#All],[Date]:[IS19_Inv2_M2]],BG$2,0)/BG$1,"")</f>
        <v>5.1437917404933895</v>
      </c>
      <c r="BH65" s="165">
        <f>IFERROR(VLOOKUP($B65,RD[[#All],[Date]:[IS19_Inv2_M2]],BH$2,0)/BH$1,"")</f>
        <v>5.4467084639498431</v>
      </c>
      <c r="BI65" s="165">
        <f>IFERROR(VLOOKUP($B65,RD[[#All],[Date]:[IS19_Inv2_M2]],BI$2,0)/BI$1,"")</f>
        <v>4.9020837174995391</v>
      </c>
      <c r="BJ65" s="165">
        <f>IFERROR(VLOOKUP($B65,RD[[#All],[Date]:[IS19_Inv2_M2]],BJ$2,0)/BJ$1,"")</f>
        <v>5.2567049808429127</v>
      </c>
      <c r="BK65" s="165">
        <f>IFERROR(VLOOKUP($B65,RD[[#All],[Date]:[IS19_Inv2_M2]],BK$2,0)/BK$1,"")</f>
        <v>5.0757019942639889</v>
      </c>
      <c r="BL65" s="165">
        <f>IFERROR(VLOOKUP($B65,RD[[#All],[Date]:[IS19_Inv2_M2]],BL$2,0)/BL$1,"")</f>
        <v>5.0395256916996054</v>
      </c>
      <c r="BM65" s="165">
        <f>IFERROR(VLOOKUP($B65,RD[[#All],[Date]:[IS19_Inv2_M2]],BM$2,0)/BM$1,"")</f>
        <v>5.0676982591876207</v>
      </c>
      <c r="BN65" s="165">
        <f>IFERROR(VLOOKUP($B65,RD[[#All],[Date]:[IS19_Inv2_M2]],BN$2,0)/BN$1,"")</f>
        <v>5.1423585302006911</v>
      </c>
      <c r="BO65" s="165">
        <f>IFERROR(VLOOKUP($B65,RD[[#All],[Date]:[IS19_Inv2_M2]],BO$2,0)/BO$1,"")</f>
        <v>5.2099245265964651</v>
      </c>
      <c r="BP65" s="165">
        <f>IFERROR(VLOOKUP($B65,RD[[#All],[Date]:[IS19_Inv2_M2]],BP$2,0)/BP$1,"")</f>
        <v>5.1038700833069699</v>
      </c>
      <c r="BQ65" s="165">
        <f>IFERROR(VLOOKUP($B65,RD[[#All],[Date]:[IS19_Inv2_M2]],BQ$2,0)/BQ$1,"")</f>
        <v>5.2348767021431364</v>
      </c>
      <c r="BR65" s="165">
        <f>IFERROR(VLOOKUP($B65,RD[[#All],[Date]:[IS19_Inv2_M2]],BR$2,0)/BR$1,"")</f>
        <v>5.2567752820837281</v>
      </c>
      <c r="BS65" s="165">
        <f>IFERROR(VLOOKUP($B65,RD[[#All],[Date]:[IS19_Inv2_M2]],BS$2,0)/BS$1,"")</f>
        <v>5.1959593422701777</v>
      </c>
      <c r="BT65" s="165">
        <f>IFERROR(VLOOKUP($B65,RD[[#All],[Date]:[IS19_Inv2_M2]],BT$2,0)/BT$1,"")</f>
        <v>5.2155036053627715</v>
      </c>
      <c r="BU65" s="165">
        <f>IFERROR(VLOOKUP($B65,RD[[#All],[Date]:[IS19_Inv2_M2]],BU$2,0)/BU$1,"")</f>
        <v>5.1909626996283391</v>
      </c>
      <c r="BV65" s="165">
        <f>IFERROR(VLOOKUP($B65,RD[[#All],[Date]:[IS19_Inv2_M2]],BV$2,0)/BV$1,"")</f>
        <v>5.1500828107263148</v>
      </c>
      <c r="BW65" s="165">
        <f>IFERROR(VLOOKUP($B65,RD[[#All],[Date]:[IS19_Inv2_M2]],BW$2,0)/BW$1,"")</f>
        <v>5.2796231853492213</v>
      </c>
      <c r="BX65" s="165">
        <f>IFERROR(VLOOKUP($B65,RD[[#All],[Date]:[IS19_Inv2_M2]],BX$2,0)/BX$1,"")</f>
        <v>5.3261301600434789</v>
      </c>
      <c r="BY65" s="165">
        <f>IFERROR(VLOOKUP($B65,RD[[#All],[Date]:[IS19_Inv2_M2]],BY$2,0)/BY$1,"")</f>
        <v>5.3314606936878377</v>
      </c>
      <c r="BZ65" s="165">
        <f>IFERROR(VLOOKUP($B65,RD[[#All],[Date]:[IS19_Inv2_M2]],BZ$2,0)/BZ$1,"")</f>
        <v>5.3443003269007701</v>
      </c>
      <c r="CA65" s="165">
        <f>IFERROR(VLOOKUP($B65,RD[[#All],[Date]:[IS19_Inv2_M2]],CA$2,0)/CA$1,"")</f>
        <v>5.0071452726657864</v>
      </c>
      <c r="CB65" s="165">
        <f>IFERROR(VLOOKUP($B65,RD[[#All],[Date]:[IS19_Inv2_M2]],CB$2,0)/CB$1,"")</f>
        <v>0</v>
      </c>
      <c r="CC65" s="165">
        <f>IFERROR(VLOOKUP($B65,RD[[#All],[Date]:[IS19_Inv2_M2]],CC$2,0)/CC$1,"")</f>
        <v>5.1526415691236949</v>
      </c>
      <c r="CD65" s="165">
        <f>IFERROR(VLOOKUP($B65,RD[[#All],[Date]:[IS19_Inv2_M2]],CD$2,0)/CD$1,"")</f>
        <v>5.1405348842868603</v>
      </c>
      <c r="CE65" s="165">
        <f>IFERROR(VLOOKUP($B65,RD[[#All],[Date]:[IS19_Inv2_M2]],CE$2,0)/CE$1,"")</f>
        <v>5.0933248971844352</v>
      </c>
      <c r="CF65" s="165">
        <f>IFERROR(VLOOKUP($B65,RD[[#All],[Date]:[IS19_Inv2_M2]],CF$2,0)/CF$1,"")</f>
        <v>4.9447336381850775</v>
      </c>
      <c r="CG65" s="165">
        <f>IFERROR(VLOOKUP($B65,RD[[#All],[Date]:[IS19_Inv2_M2]],CG$2,0)/CG$1,"")</f>
        <v>4.8683609265703538</v>
      </c>
      <c r="CH65" s="165">
        <f>IFERROR(VLOOKUP($B65,RD[[#All],[Date]:[IS19_Inv2_M2]],CH$2,0)/CH$1,"")</f>
        <v>4.1600759253400819</v>
      </c>
      <c r="CI65" s="165">
        <f>IFERROR(VLOOKUP($B65,RD[[#All],[Date]:[IS19_Inv2_M2]],CI$2,0)/CI$1,"")</f>
        <v>0</v>
      </c>
      <c r="CJ65" s="165">
        <f>IFERROR(VLOOKUP($B65,RD[[#All],[Date]:[IS19_Inv2_M2]],CJ$2,0)/CJ$1,"")</f>
        <v>0</v>
      </c>
      <c r="CK65" s="165">
        <f>IFERROR(VLOOKUP($B65,RD[[#All],[Date]:[IS19_Inv2_M2]],CK$2,0)/CK$1,"")</f>
        <v>0</v>
      </c>
      <c r="CL65" s="165">
        <f>IFERROR(VLOOKUP($B65,RD[[#All],[Date]:[IS19_Inv2_M2]],CL$2,0)/CL$1,"")</f>
        <v>0</v>
      </c>
      <c r="CM65" s="165">
        <f>IFERROR(VLOOKUP($B65,RD[[#All],[Date]:[IS19_Inv2_M2]],CM$2,0)/CM$1,"")</f>
        <v>0</v>
      </c>
      <c r="CN65" s="165">
        <f>IFERROR(VLOOKUP($B65,RD[[#All],[Date]:[IS19_Inv2_M2]],CN$2,0)/CN$1,"")</f>
        <v>0</v>
      </c>
      <c r="CO65" s="165">
        <f>IFERROR(VLOOKUP($B65,RD[[#All],[Date]:[IS19_Inv2_M2]],CO$2,0)/CO$1,"")</f>
        <v>0</v>
      </c>
      <c r="CP65" s="165">
        <f>IFERROR(VLOOKUP($B65,RD[[#All],[Date]:[IS19_Inv2_M2]],CP$2,0)/CP$1,"")</f>
        <v>0</v>
      </c>
      <c r="CQ65" s="165">
        <f>IFERROR(VLOOKUP($B65,RD[[#All],[Date]:[IS19_Inv2_M2]],CQ$2,0)/CQ$1,"")</f>
        <v>5.2906705231918769</v>
      </c>
      <c r="CR65" s="165">
        <f>IFERROR(VLOOKUP($B65,RD[[#All],[Date]:[IS19_Inv2_M2]],CR$2,0)/CR$1,"")</f>
        <v>5.1935444141505132</v>
      </c>
      <c r="CS65" s="165">
        <f>IFERROR(VLOOKUP($B65,RD[[#All],[Date]:[IS19_Inv2_M2]],CS$2,0)/CS$1,"")</f>
        <v>4.7870123479107978</v>
      </c>
      <c r="CT65" s="165">
        <f>IFERROR(VLOOKUP($B65,RD[[#All],[Date]:[IS19_Inv2_M2]],CT$2,0)/CT$1,"")</f>
        <v>5.1386691975113354</v>
      </c>
      <c r="CU65" s="166">
        <f>IFERROR(AVERAGEIF(Inv_SY_B[[#This Row],[IS1_Inv1_M1]:[IS19_Inv2_M2]],"&gt;="&amp;0.1,Inv_SY_B[[#This Row],[IS1_Inv1_M1]:[IS19_Inv2_M2]]),"")</f>
        <v>5.1209893434389837</v>
      </c>
    </row>
    <row r="66" spans="2:99">
      <c r="B66" s="167">
        <f t="shared" si="66"/>
        <v>45758</v>
      </c>
      <c r="C66" s="165">
        <f>IFERROR(VLOOKUP($B66,RD[[#All],[Date]:[IS19_Inv2_M2]],C$2,0)/C$1,"")</f>
        <v>5.228824346216153</v>
      </c>
      <c r="D66" s="165">
        <f>IFERROR(VLOOKUP($B66,RD[[#All],[Date]:[IS19_Inv2_M2]],D$2,0)/D$1,"")</f>
        <v>5.1660202037423817</v>
      </c>
      <c r="E66" s="165">
        <f>IFERROR(VLOOKUP($B66,RD[[#All],[Date]:[IS19_Inv2_M2]],E$2,0)/E$1,"")</f>
        <v>5.1772365565469016</v>
      </c>
      <c r="F66" s="165">
        <f>IFERROR(VLOOKUP($B66,RD[[#All],[Date]:[IS19_Inv2_M2]],F$2,0)/F$1,"")</f>
        <v>4.8893249419703757</v>
      </c>
      <c r="G66" s="165">
        <f>IFERROR(VLOOKUP($B66,RD[[#All],[Date]:[IS19_Inv2_M2]],G$2,0)/G$1,"")</f>
        <v>5.1044128285507595</v>
      </c>
      <c r="H66" s="165">
        <f>IFERROR(VLOOKUP($B66,RD[[#All],[Date]:[IS19_Inv2_M2]],H$2,0)/H$1,"")</f>
        <v>5.0706534844465878</v>
      </c>
      <c r="I66" s="165">
        <f>IFERROR(VLOOKUP($B66,RD[[#All],[Date]:[IS19_Inv2_M2]],I$2,0)/I$1,"")</f>
        <v>5.1471032160687331</v>
      </c>
      <c r="J66" s="165">
        <f>IFERROR(VLOOKUP($B66,RD[[#All],[Date]:[IS19_Inv2_M2]],J$2,0)/J$1,"")</f>
        <v>5.1709888857224282</v>
      </c>
      <c r="K66" s="165">
        <f>IFERROR(VLOOKUP($B66,RD[[#All],[Date]:[IS19_Inv2_M2]],K$2,0)/K$1,"")</f>
        <v>5.1544664863959424</v>
      </c>
      <c r="L66" s="165">
        <f>IFERROR(VLOOKUP($B66,RD[[#All],[Date]:[IS19_Inv2_M2]],L$2,0)/L$1,"")</f>
        <v>5.176688515246509</v>
      </c>
      <c r="M66" s="165">
        <f>IFERROR(VLOOKUP($B66,RD[[#All],[Date]:[IS19_Inv2_M2]],M$2,0)/M$1,"")</f>
        <v>5.0935701340710056</v>
      </c>
      <c r="N66" s="165">
        <f>IFERROR(VLOOKUP($B66,RD[[#All],[Date]:[IS19_Inv2_M2]],N$2,0)/N$1,"")</f>
        <v>5.0904046917966559</v>
      </c>
      <c r="O66" s="165">
        <f>IFERROR(VLOOKUP($B66,RD[[#All],[Date]:[IS19_Inv2_M2]],O$2,0)/O$1,"")</f>
        <v>5.036974058842139</v>
      </c>
      <c r="P66" s="165">
        <f>IFERROR(VLOOKUP($B66,RD[[#All],[Date]:[IS19_Inv2_M2]],P$2,0)/P$1,"")</f>
        <v>5.0219189225832697</v>
      </c>
      <c r="Q66" s="165">
        <f>IFERROR(VLOOKUP($B66,RD[[#All],[Date]:[IS19_Inv2_M2]],Q$2,0)/Q$1,"")</f>
        <v>4.9603264273124612</v>
      </c>
      <c r="R66" s="165">
        <f>IFERROR(VLOOKUP($B66,RD[[#All],[Date]:[IS19_Inv2_M2]],R$2,0)/R$1,"")</f>
        <v>5.0487629816343667</v>
      </c>
      <c r="S66" s="165">
        <f>IFERROR(VLOOKUP($B66,RD[[#All],[Date]:[IS19_Inv2_M2]],S$2,0)/S$1,"")</f>
        <v>5.035048868612531</v>
      </c>
      <c r="T66" s="165">
        <f>IFERROR(VLOOKUP($B66,RD[[#All],[Date]:[IS19_Inv2_M2]],T$2,0)/T$1,"")</f>
        <v>5.0120790313767225</v>
      </c>
      <c r="U66" s="165">
        <f>IFERROR(VLOOKUP($B66,RD[[#All],[Date]:[IS19_Inv2_M2]],U$2,0)/U$1,"")</f>
        <v>5.5452614452930806</v>
      </c>
      <c r="V66" s="165">
        <f>IFERROR(VLOOKUP($B66,RD[[#All],[Date]:[IS19_Inv2_M2]],V$2,0)/V$1,"")</f>
        <v>5.6596532535356623</v>
      </c>
      <c r="W66" s="165">
        <f>IFERROR(VLOOKUP($B66,RD[[#All],[Date]:[IS19_Inv2_M2]],W$2,0)/W$1,"")</f>
        <v>5.894857595638431</v>
      </c>
      <c r="X66" s="165">
        <f>IFERROR(VLOOKUP($B66,RD[[#All],[Date]:[IS19_Inv2_M2]],X$2,0)/X$1,"")</f>
        <v>5.1313810943752074</v>
      </c>
      <c r="Y66" s="165">
        <f>IFERROR(VLOOKUP($B66,RD[[#All],[Date]:[IS19_Inv2_M2]],Y$2,0)/Y$1,"")</f>
        <v>5.2032867863588868</v>
      </c>
      <c r="Z66" s="165">
        <f>IFERROR(VLOOKUP($B66,RD[[#All],[Date]:[IS19_Inv2_M2]],Z$2,0)/Z$1,"")</f>
        <v>5.2037617554858926</v>
      </c>
      <c r="AA66" s="165">
        <f>IFERROR(VLOOKUP($B66,RD[[#All],[Date]:[IS19_Inv2_M2]],AA$2,0)/AA$1,"")</f>
        <v>5.0414394297247398</v>
      </c>
      <c r="AB66" s="165">
        <f>IFERROR(VLOOKUP($B66,RD[[#All],[Date]:[IS19_Inv2_M2]],AB$2,0)/AB$1,"")</f>
        <v>5.1164198465030806</v>
      </c>
      <c r="AC66" s="165">
        <f>IFERROR(VLOOKUP($B66,RD[[#All],[Date]:[IS19_Inv2_M2]],AC$2,0)/AC$1,"")</f>
        <v>5.3487759936825476</v>
      </c>
      <c r="AD66" s="165">
        <f>IFERROR(VLOOKUP($B66,RD[[#All],[Date]:[IS19_Inv2_M2]],AD$2,0)/AD$1,"")</f>
        <v>4.998258446534309</v>
      </c>
      <c r="AE66" s="165">
        <f>IFERROR(VLOOKUP($B66,RD[[#All],[Date]:[IS19_Inv2_M2]],AE$2,0)/AE$1,"")</f>
        <v>5.2443127893934598</v>
      </c>
      <c r="AF66" s="165">
        <f>IFERROR(VLOOKUP($B66,RD[[#All],[Date]:[IS19_Inv2_M2]],AF$2,0)/AF$1,"")</f>
        <v>5.3780449224928812</v>
      </c>
      <c r="AG66" s="165">
        <f>IFERROR(VLOOKUP($B66,RD[[#All],[Date]:[IS19_Inv2_M2]],AG$2,0)/AG$1,"")</f>
        <v>5.4668702944565011</v>
      </c>
      <c r="AH66" s="165">
        <f>IFERROR(VLOOKUP($B66,RD[[#All],[Date]:[IS19_Inv2_M2]],AH$2,0)/AH$1,"")</f>
        <v>5.15625</v>
      </c>
      <c r="AI66" s="165">
        <f>IFERROR(VLOOKUP($B66,RD[[#All],[Date]:[IS19_Inv2_M2]],AI$2,0)/AI$1,"")</f>
        <v>5.1762523191094623</v>
      </c>
      <c r="AJ66" s="165">
        <f>IFERROR(VLOOKUP($B66,RD[[#All],[Date]:[IS19_Inv2_M2]],AJ$2,0)/AJ$1,"")</f>
        <v>5.2402277525430234</v>
      </c>
      <c r="AK66" s="165">
        <f>IFERROR(VLOOKUP($B66,RD[[#All],[Date]:[IS19_Inv2_M2]],AK$2,0)/AK$1,"")</f>
        <v>5.2419558245955384</v>
      </c>
      <c r="AL66" s="165">
        <f>IFERROR(VLOOKUP($B66,RD[[#All],[Date]:[IS19_Inv2_M2]],AL$2,0)/AL$1,"")</f>
        <v>5.2828441151325167</v>
      </c>
      <c r="AM66" s="165">
        <f>IFERROR(VLOOKUP($B66,RD[[#All],[Date]:[IS19_Inv2_M2]],AM$2,0)/AM$1,"")</f>
        <v>5.2404455412525843</v>
      </c>
      <c r="AN66" s="165">
        <f>IFERROR(VLOOKUP($B66,RD[[#All],[Date]:[IS19_Inv2_M2]],AN$2,0)/AN$1,"")</f>
        <v>5.2449059561128522</v>
      </c>
      <c r="AO66" s="165">
        <f>IFERROR(VLOOKUP($B66,RD[[#All],[Date]:[IS19_Inv2_M2]],AO$2,0)/AO$1,"")</f>
        <v>5.2664576802507836</v>
      </c>
      <c r="AP66" s="165">
        <f>IFERROR(VLOOKUP($B66,RD[[#All],[Date]:[IS19_Inv2_M2]],AP$2,0)/AP$1,"")</f>
        <v>5.2717935036350294</v>
      </c>
      <c r="AQ66" s="165">
        <f>IFERROR(VLOOKUP($B66,RD[[#All],[Date]:[IS19_Inv2_M2]],AQ$2,0)/AQ$1,"")</f>
        <v>5.1724137931034484</v>
      </c>
      <c r="AR66" s="165">
        <f>IFERROR(VLOOKUP($B66,RD[[#All],[Date]:[IS19_Inv2_M2]],AR$2,0)/AR$1,"")</f>
        <v>5.5330876020531203</v>
      </c>
      <c r="AS66" s="165">
        <f>IFERROR(VLOOKUP($B66,RD[[#All],[Date]:[IS19_Inv2_M2]],AS$2,0)/AS$1,"")</f>
        <v>5.7751496152750077</v>
      </c>
      <c r="AT66" s="165">
        <f>IFERROR(VLOOKUP($B66,RD[[#All],[Date]:[IS19_Inv2_M2]],AT$2,0)/AT$1,"")</f>
        <v>5.0188404420379342</v>
      </c>
      <c r="AU66" s="165">
        <f>IFERROR(VLOOKUP($B66,RD[[#All],[Date]:[IS19_Inv2_M2]],AU$2,0)/AU$1,"")</f>
        <v>5.1448275862068966</v>
      </c>
      <c r="AV66" s="165">
        <f>IFERROR(VLOOKUP($B66,RD[[#All],[Date]:[IS19_Inv2_M2]],AV$2,0)/AV$1,"")</f>
        <v>5.1724137931034484</v>
      </c>
      <c r="AW66" s="165">
        <f>IFERROR(VLOOKUP($B66,RD[[#All],[Date]:[IS19_Inv2_M2]],AW$2,0)/AW$1,"")</f>
        <v>4.4187565308254966</v>
      </c>
      <c r="AX66" s="165">
        <f>IFERROR(VLOOKUP($B66,RD[[#All],[Date]:[IS19_Inv2_M2]],AX$2,0)/AX$1,"")</f>
        <v>5.3691722803975184</v>
      </c>
      <c r="AY66" s="165">
        <f>IFERROR(VLOOKUP($B66,RD[[#All],[Date]:[IS19_Inv2_M2]],AY$2,0)/AY$1,"")</f>
        <v>5.073325406262386</v>
      </c>
      <c r="AZ66" s="165">
        <f>IFERROR(VLOOKUP($B66,RD[[#All],[Date]:[IS19_Inv2_M2]],AZ$2,0)/AZ$1,"")</f>
        <v>5.331290966087205</v>
      </c>
      <c r="BA66" s="165">
        <f>IFERROR(VLOOKUP($B66,RD[[#All],[Date]:[IS19_Inv2_M2]],BA$2,0)/BA$1,"")</f>
        <v>5.2097645567931714</v>
      </c>
      <c r="BB66" s="165">
        <f>IFERROR(VLOOKUP($B66,RD[[#All],[Date]:[IS19_Inv2_M2]],BB$2,0)/BB$1,"")</f>
        <v>5.1201671891327072</v>
      </c>
      <c r="BC66" s="165">
        <f>IFERROR(VLOOKUP($B66,RD[[#All],[Date]:[IS19_Inv2_M2]],BC$2,0)/BC$1,"")</f>
        <v>5.0996865203761752</v>
      </c>
      <c r="BD66" s="165">
        <f>IFERROR(VLOOKUP($B66,RD[[#All],[Date]:[IS19_Inv2_M2]],BD$2,0)/BD$1,"")</f>
        <v>5.1403368083400158</v>
      </c>
      <c r="BE66" s="165">
        <f>IFERROR(VLOOKUP($B66,RD[[#All],[Date]:[IS19_Inv2_M2]],BE$2,0)/BE$1,"")</f>
        <v>5.3519521231119969</v>
      </c>
      <c r="BF66" s="165">
        <f>IFERROR(VLOOKUP($B66,RD[[#All],[Date]:[IS19_Inv2_M2]],BF$2,0)/BF$1,"")</f>
        <v>5.1679355127630977</v>
      </c>
      <c r="BG66" s="165">
        <f>IFERROR(VLOOKUP($B66,RD[[#All],[Date]:[IS19_Inv2_M2]],BG$2,0)/BG$1,"")</f>
        <v>5.1301621916314568</v>
      </c>
      <c r="BH66" s="165">
        <f>IFERROR(VLOOKUP($B66,RD[[#All],[Date]:[IS19_Inv2_M2]],BH$2,0)/BH$1,"")</f>
        <v>5.4125106868053567</v>
      </c>
      <c r="BI66" s="165">
        <f>IFERROR(VLOOKUP($B66,RD[[#All],[Date]:[IS19_Inv2_M2]],BI$2,0)/BI$1,"")</f>
        <v>5.0459155449013462</v>
      </c>
      <c r="BJ66" s="165">
        <f>IFERROR(VLOOKUP($B66,RD[[#All],[Date]:[IS19_Inv2_M2]],BJ$2,0)/BJ$1,"")</f>
        <v>5.1960989202368522</v>
      </c>
      <c r="BK66" s="165">
        <f>IFERROR(VLOOKUP($B66,RD[[#All],[Date]:[IS19_Inv2_M2]],BK$2,0)/BK$1,"")</f>
        <v>5.037017274728206</v>
      </c>
      <c r="BL66" s="165">
        <f>IFERROR(VLOOKUP($B66,RD[[#All],[Date]:[IS19_Inv2_M2]],BL$2,0)/BL$1,"")</f>
        <v>4.8384898459860981</v>
      </c>
      <c r="BM66" s="165">
        <f>IFERROR(VLOOKUP($B66,RD[[#All],[Date]:[IS19_Inv2_M2]],BM$2,0)/BM$1,"")</f>
        <v>5.0283465617288066</v>
      </c>
      <c r="BN66" s="165">
        <f>IFERROR(VLOOKUP($B66,RD[[#All],[Date]:[IS19_Inv2_M2]],BN$2,0)/BN$1,"")</f>
        <v>5.1720906182335256</v>
      </c>
      <c r="BO66" s="165">
        <f>IFERROR(VLOOKUP($B66,RD[[#All],[Date]:[IS19_Inv2_M2]],BO$2,0)/BO$1,"")</f>
        <v>5.2329732905500057</v>
      </c>
      <c r="BP66" s="165">
        <f>IFERROR(VLOOKUP($B66,RD[[#All],[Date]:[IS19_Inv2_M2]],BP$2,0)/BP$1,"")</f>
        <v>5.1925455120646511</v>
      </c>
      <c r="BQ66" s="165">
        <f>IFERROR(VLOOKUP($B66,RD[[#All],[Date]:[IS19_Inv2_M2]],BQ$2,0)/BQ$1,"")</f>
        <v>5.3226249662284646</v>
      </c>
      <c r="BR66" s="165">
        <f>IFERROR(VLOOKUP($B66,RD[[#All],[Date]:[IS19_Inv2_M2]],BR$2,0)/BR$1,"")</f>
        <v>5.3732516560735473</v>
      </c>
      <c r="BS66" s="165">
        <f>IFERROR(VLOOKUP($B66,RD[[#All],[Date]:[IS19_Inv2_M2]],BS$2,0)/BS$1,"")</f>
        <v>5.2495707465267296</v>
      </c>
      <c r="BT66" s="165">
        <f>IFERROR(VLOOKUP($B66,RD[[#All],[Date]:[IS19_Inv2_M2]],BT$2,0)/BT$1,"")</f>
        <v>5.3136829244346497</v>
      </c>
      <c r="BU66" s="165">
        <f>IFERROR(VLOOKUP($B66,RD[[#All],[Date]:[IS19_Inv2_M2]],BU$2,0)/BU$1,"")</f>
        <v>5.2018872089926917</v>
      </c>
      <c r="BV66" s="165">
        <f>IFERROR(VLOOKUP($B66,RD[[#All],[Date]:[IS19_Inv2_M2]],BV$2,0)/BV$1,"")</f>
        <v>5.1449652939315555</v>
      </c>
      <c r="BW66" s="165">
        <f>IFERROR(VLOOKUP($B66,RD[[#All],[Date]:[IS19_Inv2_M2]],BW$2,0)/BW$1,"")</f>
        <v>5.2904879225663786</v>
      </c>
      <c r="BX66" s="165">
        <f>IFERROR(VLOOKUP($B66,RD[[#All],[Date]:[IS19_Inv2_M2]],BX$2,0)/BX$1,"")</f>
        <v>5.3407311869823735</v>
      </c>
      <c r="BY66" s="165">
        <f>IFERROR(VLOOKUP($B66,RD[[#All],[Date]:[IS19_Inv2_M2]],BY$2,0)/BY$1,"")</f>
        <v>5.3662250435423484</v>
      </c>
      <c r="BZ66" s="165">
        <f>IFERROR(VLOOKUP($B66,RD[[#All],[Date]:[IS19_Inv2_M2]],BZ$2,0)/BZ$1,"")</f>
        <v>5.405040598966572</v>
      </c>
      <c r="CA66" s="165">
        <f>IFERROR(VLOOKUP($B66,RD[[#All],[Date]:[IS19_Inv2_M2]],CA$2,0)/CA$1,"")</f>
        <v>5.1151425236448524</v>
      </c>
      <c r="CB66" s="165">
        <f>IFERROR(VLOOKUP($B66,RD[[#All],[Date]:[IS19_Inv2_M2]],CB$2,0)/CB$1,"")</f>
        <v>0</v>
      </c>
      <c r="CC66" s="165">
        <f>IFERROR(VLOOKUP($B66,RD[[#All],[Date]:[IS19_Inv2_M2]],CC$2,0)/CC$1,"")</f>
        <v>5.1837828218918061</v>
      </c>
      <c r="CD66" s="165">
        <f>IFERROR(VLOOKUP($B66,RD[[#All],[Date]:[IS19_Inv2_M2]],CD$2,0)/CD$1,"")</f>
        <v>5.1575694157155709</v>
      </c>
      <c r="CE66" s="165">
        <f>IFERROR(VLOOKUP($B66,RD[[#All],[Date]:[IS19_Inv2_M2]],CE$2,0)/CE$1,"")</f>
        <v>5.1539150343969675</v>
      </c>
      <c r="CF66" s="165">
        <f>IFERROR(VLOOKUP($B66,RD[[#All],[Date]:[IS19_Inv2_M2]],CF$2,0)/CF$1,"")</f>
        <v>4.9826004428978168</v>
      </c>
      <c r="CG66" s="165">
        <f>IFERROR(VLOOKUP($B66,RD[[#All],[Date]:[IS19_Inv2_M2]],CG$2,0)/CG$1,"")</f>
        <v>4.9505255017751058</v>
      </c>
      <c r="CH66" s="165">
        <f>IFERROR(VLOOKUP($B66,RD[[#All],[Date]:[IS19_Inv2_M2]],CH$2,0)/CH$1,"")</f>
        <v>4.2273014868712426</v>
      </c>
      <c r="CI66" s="165">
        <f>IFERROR(VLOOKUP($B66,RD[[#All],[Date]:[IS19_Inv2_M2]],CI$2,0)/CI$1,"")</f>
        <v>0</v>
      </c>
      <c r="CJ66" s="165">
        <f>IFERROR(VLOOKUP($B66,RD[[#All],[Date]:[IS19_Inv2_M2]],CJ$2,0)/CJ$1,"")</f>
        <v>0</v>
      </c>
      <c r="CK66" s="165">
        <f>IFERROR(VLOOKUP($B66,RD[[#All],[Date]:[IS19_Inv2_M2]],CK$2,0)/CK$1,"")</f>
        <v>0</v>
      </c>
      <c r="CL66" s="165">
        <f>IFERROR(VLOOKUP($B66,RD[[#All],[Date]:[IS19_Inv2_M2]],CL$2,0)/CL$1,"")</f>
        <v>0</v>
      </c>
      <c r="CM66" s="165">
        <f>IFERROR(VLOOKUP($B66,RD[[#All],[Date]:[IS19_Inv2_M2]],CM$2,0)/CM$1,"")</f>
        <v>0</v>
      </c>
      <c r="CN66" s="165">
        <f>IFERROR(VLOOKUP($B66,RD[[#All],[Date]:[IS19_Inv2_M2]],CN$2,0)/CN$1,"")</f>
        <v>0</v>
      </c>
      <c r="CO66" s="165">
        <f>IFERROR(VLOOKUP($B66,RD[[#All],[Date]:[IS19_Inv2_M2]],CO$2,0)/CO$1,"")</f>
        <v>0</v>
      </c>
      <c r="CP66" s="165">
        <f>IFERROR(VLOOKUP($B66,RD[[#All],[Date]:[IS19_Inv2_M2]],CP$2,0)/CP$1,"")</f>
        <v>0</v>
      </c>
      <c r="CQ66" s="165">
        <f>IFERROR(VLOOKUP($B66,RD[[#All],[Date]:[IS19_Inv2_M2]],CQ$2,0)/CQ$1,"")</f>
        <v>5.0466247872132088</v>
      </c>
      <c r="CR66" s="165">
        <f>IFERROR(VLOOKUP($B66,RD[[#All],[Date]:[IS19_Inv2_M2]],CR$2,0)/CR$1,"")</f>
        <v>4.9037530397907707</v>
      </c>
      <c r="CS66" s="165">
        <f>IFERROR(VLOOKUP($B66,RD[[#All],[Date]:[IS19_Inv2_M2]],CS$2,0)/CS$1,"")</f>
        <v>5.4714451424353356</v>
      </c>
      <c r="CT66" s="165">
        <f>IFERROR(VLOOKUP($B66,RD[[#All],[Date]:[IS19_Inv2_M2]],CT$2,0)/CT$1,"")</f>
        <v>5.9147948961299166</v>
      </c>
      <c r="CU66" s="166">
        <f>IFERROR(AVERAGEIF(Inv_SY_B[[#This Row],[IS1_Inv1_M1]:[IS19_Inv2_M2]],"&gt;="&amp;0.1,Inv_SY_B[[#This Row],[IS1_Inv1_M1]:[IS19_Inv2_M2]]),"")</f>
        <v>5.1889592498963957</v>
      </c>
    </row>
    <row r="67" spans="2:99">
      <c r="B67" s="167">
        <f t="shared" si="66"/>
        <v>45759</v>
      </c>
      <c r="C67" s="165">
        <f>IFERROR(VLOOKUP($B67,RD[[#All],[Date]:[IS19_Inv2_M2]],C$2,0)/C$1,"")</f>
        <v>5.2032708477975769</v>
      </c>
      <c r="D67" s="165">
        <f>IFERROR(VLOOKUP($B67,RD[[#All],[Date]:[IS19_Inv2_M2]],D$2,0)/D$1,"")</f>
        <v>5.1783337832525849</v>
      </c>
      <c r="E67" s="165">
        <f>IFERROR(VLOOKUP($B67,RD[[#All],[Date]:[IS19_Inv2_M2]],E$2,0)/E$1,"")</f>
        <v>5.1381721726549312</v>
      </c>
      <c r="F67" s="165">
        <f>IFERROR(VLOOKUP($B67,RD[[#All],[Date]:[IS19_Inv2_M2]],F$2,0)/F$1,"")</f>
        <v>4.8261504223599516</v>
      </c>
      <c r="G67" s="165">
        <f>IFERROR(VLOOKUP($B67,RD[[#All],[Date]:[IS19_Inv2_M2]],G$2,0)/G$1,"")</f>
        <v>5.0788521823004578</v>
      </c>
      <c r="H67" s="165">
        <f>IFERROR(VLOOKUP($B67,RD[[#All],[Date]:[IS19_Inv2_M2]],H$2,0)/H$1,"")</f>
        <v>5.0388232457197972</v>
      </c>
      <c r="I67" s="165">
        <f>IFERROR(VLOOKUP($B67,RD[[#All],[Date]:[IS19_Inv2_M2]],I$2,0)/I$1,"")</f>
        <v>5.0249622663415767</v>
      </c>
      <c r="J67" s="165">
        <f>IFERROR(VLOOKUP($B67,RD[[#All],[Date]:[IS19_Inv2_M2]],J$2,0)/J$1,"")</f>
        <v>5.0417972831765931</v>
      </c>
      <c r="K67" s="165">
        <f>IFERROR(VLOOKUP($B67,RD[[#All],[Date]:[IS19_Inv2_M2]],K$2,0)/K$1,"")</f>
        <v>5.0238100935652925</v>
      </c>
      <c r="L67" s="165">
        <f>IFERROR(VLOOKUP($B67,RD[[#All],[Date]:[IS19_Inv2_M2]],L$2,0)/L$1,"")</f>
        <v>5.0622209556378834</v>
      </c>
      <c r="M67" s="165">
        <f>IFERROR(VLOOKUP($B67,RD[[#All],[Date]:[IS19_Inv2_M2]],M$2,0)/M$1,"")</f>
        <v>5.0965129767098531</v>
      </c>
      <c r="N67" s="165">
        <f>IFERROR(VLOOKUP($B67,RD[[#All],[Date]:[IS19_Inv2_M2]],N$2,0)/N$1,"")</f>
        <v>5.0806706738373926</v>
      </c>
      <c r="O67" s="165">
        <f>IFERROR(VLOOKUP($B67,RD[[#All],[Date]:[IS19_Inv2_M2]],O$2,0)/O$1,"")</f>
        <v>5.0503203100284724</v>
      </c>
      <c r="P67" s="165">
        <f>IFERROR(VLOOKUP($B67,RD[[#All],[Date]:[IS19_Inv2_M2]],P$2,0)/P$1,"")</f>
        <v>5.036832828670855</v>
      </c>
      <c r="Q67" s="165">
        <f>IFERROR(VLOOKUP($B67,RD[[#All],[Date]:[IS19_Inv2_M2]],Q$2,0)/Q$1,"")</f>
        <v>5.0035832112028604</v>
      </c>
      <c r="R67" s="165">
        <f>IFERROR(VLOOKUP($B67,RD[[#All],[Date]:[IS19_Inv2_M2]],R$2,0)/R$1,"")</f>
        <v>5.0167872559724866</v>
      </c>
      <c r="S67" s="165">
        <f>IFERROR(VLOOKUP($B67,RD[[#All],[Date]:[IS19_Inv2_M2]],S$2,0)/S$1,"")</f>
        <v>5.0390449391431762</v>
      </c>
      <c r="T67" s="165">
        <f>IFERROR(VLOOKUP($B67,RD[[#All],[Date]:[IS19_Inv2_M2]],T$2,0)/T$1,"")</f>
        <v>5.0573753990394295</v>
      </c>
      <c r="U67" s="165">
        <f>IFERROR(VLOOKUP($B67,RD[[#All],[Date]:[IS19_Inv2_M2]],U$2,0)/U$1,"")</f>
        <v>5.4920333629602842</v>
      </c>
      <c r="V67" s="165">
        <f>IFERROR(VLOOKUP($B67,RD[[#All],[Date]:[IS19_Inv2_M2]],V$2,0)/V$1,"")</f>
        <v>5.6918074276142123</v>
      </c>
      <c r="W67" s="165">
        <f>IFERROR(VLOOKUP($B67,RD[[#All],[Date]:[IS19_Inv2_M2]],W$2,0)/W$1,"")</f>
        <v>5.9220582626460923</v>
      </c>
      <c r="X67" s="165">
        <f>IFERROR(VLOOKUP($B67,RD[[#All],[Date]:[IS19_Inv2_M2]],X$2,0)/X$1,"")</f>
        <v>5.0885643652674775</v>
      </c>
      <c r="Y67" s="165">
        <f>IFERROR(VLOOKUP($B67,RD[[#All],[Date]:[IS19_Inv2_M2]],Y$2,0)/Y$1,"")</f>
        <v>5.0983186092903958</v>
      </c>
      <c r="Z67" s="165">
        <f>IFERROR(VLOOKUP($B67,RD[[#All],[Date]:[IS19_Inv2_M2]],Z$2,0)/Z$1,"")</f>
        <v>5.1148645487297051</v>
      </c>
      <c r="AA67" s="165">
        <f>IFERROR(VLOOKUP($B67,RD[[#All],[Date]:[IS19_Inv2_M2]],AA$2,0)/AA$1,"")</f>
        <v>5.0259801606046297</v>
      </c>
      <c r="AB67" s="165">
        <f>IFERROR(VLOOKUP($B67,RD[[#All],[Date]:[IS19_Inv2_M2]],AB$2,0)/AB$1,"")</f>
        <v>5.0762079775159439</v>
      </c>
      <c r="AC67" s="165">
        <f>IFERROR(VLOOKUP($B67,RD[[#All],[Date]:[IS19_Inv2_M2]],AC$2,0)/AC$1,"")</f>
        <v>5.7421809567110955</v>
      </c>
      <c r="AD67" s="165">
        <f>IFERROR(VLOOKUP($B67,RD[[#All],[Date]:[IS19_Inv2_M2]],AD$2,0)/AD$1,"")</f>
        <v>4.9590734935562528</v>
      </c>
      <c r="AE67" s="165">
        <f>IFERROR(VLOOKUP($B67,RD[[#All],[Date]:[IS19_Inv2_M2]],AE$2,0)/AE$1,"")</f>
        <v>5.1613892803389794</v>
      </c>
      <c r="AF67" s="165">
        <f>IFERROR(VLOOKUP($B67,RD[[#All],[Date]:[IS19_Inv2_M2]],AF$2,0)/AF$1,"")</f>
        <v>5.2836403991101868</v>
      </c>
      <c r="AG67" s="165">
        <f>IFERROR(VLOOKUP($B67,RD[[#All],[Date]:[IS19_Inv2_M2]],AG$2,0)/AG$1,"")</f>
        <v>5.3747019264260638</v>
      </c>
      <c r="AH67" s="165">
        <f>IFERROR(VLOOKUP($B67,RD[[#All],[Date]:[IS19_Inv2_M2]],AH$2,0)/AH$1,"")</f>
        <v>5.0671042319749215</v>
      </c>
      <c r="AI67" s="165">
        <f>IFERROR(VLOOKUP($B67,RD[[#All],[Date]:[IS19_Inv2_M2]],AI$2,0)/AI$1,"")</f>
        <v>4.9376239524022782</v>
      </c>
      <c r="AJ67" s="165">
        <f>IFERROR(VLOOKUP($B67,RD[[#All],[Date]:[IS19_Inv2_M2]],AJ$2,0)/AJ$1,"")</f>
        <v>4.9670526517817164</v>
      </c>
      <c r="AK67" s="165">
        <f>IFERROR(VLOOKUP($B67,RD[[#All],[Date]:[IS19_Inv2_M2]],AK$2,0)/AK$1,"")</f>
        <v>4.9544193420531109</v>
      </c>
      <c r="AL67" s="165">
        <f>IFERROR(VLOOKUP($B67,RD[[#All],[Date]:[IS19_Inv2_M2]],AL$2,0)/AL$1,"")</f>
        <v>4.9964377315474495</v>
      </c>
      <c r="AM67" s="165">
        <f>IFERROR(VLOOKUP($B67,RD[[#All],[Date]:[IS19_Inv2_M2]],AM$2,0)/AM$1,"")</f>
        <v>4.9429733875808708</v>
      </c>
      <c r="AN67" s="165">
        <f>IFERROR(VLOOKUP($B67,RD[[#All],[Date]:[IS19_Inv2_M2]],AN$2,0)/AN$1,"")</f>
        <v>4.9568965517241379</v>
      </c>
      <c r="AO67" s="165">
        <f>IFERROR(VLOOKUP($B67,RD[[#All],[Date]:[IS19_Inv2_M2]],AO$2,0)/AO$1,"")</f>
        <v>5.0090042019609156</v>
      </c>
      <c r="AP67" s="165">
        <f>IFERROR(VLOOKUP($B67,RD[[#All],[Date]:[IS19_Inv2_M2]],AP$2,0)/AP$1,"")</f>
        <v>5.0556926565730675</v>
      </c>
      <c r="AQ67" s="165">
        <f>IFERROR(VLOOKUP($B67,RD[[#All],[Date]:[IS19_Inv2_M2]],AQ$2,0)/AQ$1,"")</f>
        <v>4.8827586206896552</v>
      </c>
      <c r="AR67" s="165">
        <f>IFERROR(VLOOKUP($B67,RD[[#All],[Date]:[IS19_Inv2_M2]],AR$2,0)/AR$1,"")</f>
        <v>5.2547452547452558</v>
      </c>
      <c r="AS67" s="165">
        <f>IFERROR(VLOOKUP($B67,RD[[#All],[Date]:[IS19_Inv2_M2]],AS$2,0)/AS$1,"")</f>
        <v>5.5029923055001433</v>
      </c>
      <c r="AT67" s="165">
        <f>IFERROR(VLOOKUP($B67,RD[[#All],[Date]:[IS19_Inv2_M2]],AT$2,0)/AT$1,"")</f>
        <v>4.8440518032994522</v>
      </c>
      <c r="AU67" s="165">
        <f>IFERROR(VLOOKUP($B67,RD[[#All],[Date]:[IS19_Inv2_M2]],AU$2,0)/AU$1,"")</f>
        <v>4.8815047021943574</v>
      </c>
      <c r="AV67" s="165">
        <f>IFERROR(VLOOKUP($B67,RD[[#All],[Date]:[IS19_Inv2_M2]],AV$2,0)/AV$1,"")</f>
        <v>4.8552461737045922</v>
      </c>
      <c r="AW67" s="165">
        <f>IFERROR(VLOOKUP($B67,RD[[#All],[Date]:[IS19_Inv2_M2]],AW$2,0)/AW$1,"")</f>
        <v>4.2078108672936256</v>
      </c>
      <c r="AX67" s="165">
        <f>IFERROR(VLOOKUP($B67,RD[[#All],[Date]:[IS19_Inv2_M2]],AX$2,0)/AX$1,"")</f>
        <v>5.0863736410324814</v>
      </c>
      <c r="AY67" s="165">
        <f>IFERROR(VLOOKUP($B67,RD[[#All],[Date]:[IS19_Inv2_M2]],AY$2,0)/AY$1,"")</f>
        <v>4.786509566533347</v>
      </c>
      <c r="AZ67" s="165">
        <f>IFERROR(VLOOKUP($B67,RD[[#All],[Date]:[IS19_Inv2_M2]],AZ$2,0)/AZ$1,"")</f>
        <v>5.0491593046451984</v>
      </c>
      <c r="BA67" s="165">
        <f>IFERROR(VLOOKUP($B67,RD[[#All],[Date]:[IS19_Inv2_M2]],BA$2,0)/BA$1,"")</f>
        <v>4.9449743213499646</v>
      </c>
      <c r="BB67" s="165">
        <f>IFERROR(VLOOKUP($B67,RD[[#All],[Date]:[IS19_Inv2_M2]],BB$2,0)/BB$1,"")</f>
        <v>4.8889759665621737</v>
      </c>
      <c r="BC67" s="165">
        <f>IFERROR(VLOOKUP($B67,RD[[#All],[Date]:[IS19_Inv2_M2]],BC$2,0)/BC$1,"")</f>
        <v>4.7021943573667713</v>
      </c>
      <c r="BD67" s="165">
        <f>IFERROR(VLOOKUP($B67,RD[[#All],[Date]:[IS19_Inv2_M2]],BD$2,0)/BD$1,"")</f>
        <v>4.9726616607129834</v>
      </c>
      <c r="BE67" s="165">
        <f>IFERROR(VLOOKUP($B67,RD[[#All],[Date]:[IS19_Inv2_M2]],BE$2,0)/BE$1,"")</f>
        <v>5.2244229125106862</v>
      </c>
      <c r="BF67" s="165">
        <f>IFERROR(VLOOKUP($B67,RD[[#All],[Date]:[IS19_Inv2_M2]],BF$2,0)/BF$1,"")</f>
        <v>4.955733921251162</v>
      </c>
      <c r="BG67" s="165">
        <f>IFERROR(VLOOKUP($B67,RD[[#All],[Date]:[IS19_Inv2_M2]],BG$2,0)/BG$1,"")</f>
        <v>4.9666076052882646</v>
      </c>
      <c r="BH67" s="165">
        <f>IFERROR(VLOOKUP($B67,RD[[#All],[Date]:[IS19_Inv2_M2]],BH$2,0)/BH$1,"")</f>
        <v>5.238671986320889</v>
      </c>
      <c r="BI67" s="165">
        <f>IFERROR(VLOOKUP($B67,RD[[#All],[Date]:[IS19_Inv2_M2]],BI$2,0)/BI$1,"")</f>
        <v>4.9035589157293007</v>
      </c>
      <c r="BJ67" s="165">
        <f>IFERROR(VLOOKUP($B67,RD[[#All],[Date]:[IS19_Inv2_M2]],BJ$2,0)/BJ$1,"")</f>
        <v>5.0477185649599452</v>
      </c>
      <c r="BK67" s="165">
        <f>IFERROR(VLOOKUP($B67,RD[[#All],[Date]:[IS19_Inv2_M2]],BK$2,0)/BK$1,"")</f>
        <v>4.9656506369639155</v>
      </c>
      <c r="BL67" s="165">
        <f>IFERROR(VLOOKUP($B67,RD[[#All],[Date]:[IS19_Inv2_M2]],BL$2,0)/BL$1,"")</f>
        <v>4.8834673572304759</v>
      </c>
      <c r="BM67" s="165">
        <f>IFERROR(VLOOKUP($B67,RD[[#All],[Date]:[IS19_Inv2_M2]],BM$2,0)/BM$1,"")</f>
        <v>4.890949109584473</v>
      </c>
      <c r="BN67" s="165">
        <f>IFERROR(VLOOKUP($B67,RD[[#All],[Date]:[IS19_Inv2_M2]],BN$2,0)/BN$1,"")</f>
        <v>5.0370035226060814</v>
      </c>
      <c r="BO67" s="165">
        <f>IFERROR(VLOOKUP($B67,RD[[#All],[Date]:[IS19_Inv2_M2]],BO$2,0)/BO$1,"")</f>
        <v>5.0404483210557229</v>
      </c>
      <c r="BP67" s="165">
        <f>IFERROR(VLOOKUP($B67,RD[[#All],[Date]:[IS19_Inv2_M2]],BP$2,0)/BP$1,"")</f>
        <v>4.9049495269046037</v>
      </c>
      <c r="BQ67" s="165">
        <f>IFERROR(VLOOKUP($B67,RD[[#All],[Date]:[IS19_Inv2_M2]],BQ$2,0)/BQ$1,"")</f>
        <v>5.0806244905405062</v>
      </c>
      <c r="BR67" s="165">
        <f>IFERROR(VLOOKUP($B67,RD[[#All],[Date]:[IS19_Inv2_M2]],BR$2,0)/BR$1,"")</f>
        <v>5.0962008570360355</v>
      </c>
      <c r="BS67" s="165">
        <f>IFERROR(VLOOKUP($B67,RD[[#All],[Date]:[IS19_Inv2_M2]],BS$2,0)/BS$1,"")</f>
        <v>4.9873095527311628</v>
      </c>
      <c r="BT67" s="165">
        <f>IFERROR(VLOOKUP($B67,RD[[#All],[Date]:[IS19_Inv2_M2]],BT$2,0)/BT$1,"")</f>
        <v>5.0556894915402149</v>
      </c>
      <c r="BU67" s="165">
        <f>IFERROR(VLOOKUP($B67,RD[[#All],[Date]:[IS19_Inv2_M2]],BU$2,0)/BU$1,"")</f>
        <v>5.0189016771397812</v>
      </c>
      <c r="BV67" s="165">
        <f>IFERROR(VLOOKUP($B67,RD[[#All],[Date]:[IS19_Inv2_M2]],BV$2,0)/BV$1,"")</f>
        <v>4.9784133837021045</v>
      </c>
      <c r="BW67" s="165">
        <f>IFERROR(VLOOKUP($B67,RD[[#All],[Date]:[IS19_Inv2_M2]],BW$2,0)/BW$1,"")</f>
        <v>5.0815015066834111</v>
      </c>
      <c r="BX67" s="165">
        <f>IFERROR(VLOOKUP($B67,RD[[#All],[Date]:[IS19_Inv2_M2]],BX$2,0)/BX$1,"")</f>
        <v>5.1119817649396895</v>
      </c>
      <c r="BY67" s="165">
        <f>IFERROR(VLOOKUP($B67,RD[[#All],[Date]:[IS19_Inv2_M2]],BY$2,0)/BY$1,"")</f>
        <v>5.1388661954938453</v>
      </c>
      <c r="BZ67" s="165">
        <f>IFERROR(VLOOKUP($B67,RD[[#All],[Date]:[IS19_Inv2_M2]],BZ$2,0)/BZ$1,"")</f>
        <v>5.1393019086786884</v>
      </c>
      <c r="CA67" s="165">
        <f>IFERROR(VLOOKUP($B67,RD[[#All],[Date]:[IS19_Inv2_M2]],CA$2,0)/CA$1,"")</f>
        <v>4.8991480216867203</v>
      </c>
      <c r="CB67" s="165">
        <f>IFERROR(VLOOKUP($B67,RD[[#All],[Date]:[IS19_Inv2_M2]],CB$2,0)/CB$1,"")</f>
        <v>0</v>
      </c>
      <c r="CC67" s="165">
        <f>IFERROR(VLOOKUP($B67,RD[[#All],[Date]:[IS19_Inv2_M2]],CC$2,0)/CC$1,"")</f>
        <v>4.9410787725403358</v>
      </c>
      <c r="CD67" s="165">
        <f>IFERROR(VLOOKUP($B67,RD[[#All],[Date]:[IS19_Inv2_M2]],CD$2,0)/CD$1,"")</f>
        <v>4.9302800963667766</v>
      </c>
      <c r="CE67" s="165">
        <f>IFERROR(VLOOKUP($B67,RD[[#All],[Date]:[IS19_Inv2_M2]],CE$2,0)/CE$1,"")</f>
        <v>4.9464072193416584</v>
      </c>
      <c r="CF67" s="165">
        <f>IFERROR(VLOOKUP($B67,RD[[#All],[Date]:[IS19_Inv2_M2]],CF$2,0)/CF$1,"")</f>
        <v>4.8186707313565895</v>
      </c>
      <c r="CG67" s="165">
        <f>IFERROR(VLOOKUP($B67,RD[[#All],[Date]:[IS19_Inv2_M2]],CG$2,0)/CG$1,"")</f>
        <v>4.7791662272839117</v>
      </c>
      <c r="CH67" s="165">
        <f>IFERROR(VLOOKUP($B67,RD[[#All],[Date]:[IS19_Inv2_M2]],CH$2,0)/CH$1,"")</f>
        <v>4.9043024359379936</v>
      </c>
      <c r="CI67" s="165">
        <f>IFERROR(VLOOKUP($B67,RD[[#All],[Date]:[IS19_Inv2_M2]],CI$2,0)/CI$1,"")</f>
        <v>0</v>
      </c>
      <c r="CJ67" s="165">
        <f>IFERROR(VLOOKUP($B67,RD[[#All],[Date]:[IS19_Inv2_M2]],CJ$2,0)/CJ$1,"")</f>
        <v>0</v>
      </c>
      <c r="CK67" s="165">
        <f>IFERROR(VLOOKUP($B67,RD[[#All],[Date]:[IS19_Inv2_M2]],CK$2,0)/CK$1,"")</f>
        <v>0</v>
      </c>
      <c r="CL67" s="165">
        <f>IFERROR(VLOOKUP($B67,RD[[#All],[Date]:[IS19_Inv2_M2]],CL$2,0)/CL$1,"")</f>
        <v>0</v>
      </c>
      <c r="CM67" s="165">
        <f>IFERROR(VLOOKUP($B67,RD[[#All],[Date]:[IS19_Inv2_M2]],CM$2,0)/CM$1,"")</f>
        <v>0</v>
      </c>
      <c r="CN67" s="165">
        <f>IFERROR(VLOOKUP($B67,RD[[#All],[Date]:[IS19_Inv2_M2]],CN$2,0)/CN$1,"")</f>
        <v>0</v>
      </c>
      <c r="CO67" s="165">
        <f>IFERROR(VLOOKUP($B67,RD[[#All],[Date]:[IS19_Inv2_M2]],CO$2,0)/CO$1,"")</f>
        <v>0</v>
      </c>
      <c r="CP67" s="165">
        <f>IFERROR(VLOOKUP($B67,RD[[#All],[Date]:[IS19_Inv2_M2]],CP$2,0)/CP$1,"")</f>
        <v>0</v>
      </c>
      <c r="CQ67" s="165">
        <f>IFERROR(VLOOKUP($B67,RD[[#All],[Date]:[IS19_Inv2_M2]],CQ$2,0)/CQ$1,"")</f>
        <v>4.9296234364250813</v>
      </c>
      <c r="CR67" s="165">
        <f>IFERROR(VLOOKUP($B67,RD[[#All],[Date]:[IS19_Inv2_M2]],CR$2,0)/CR$1,"")</f>
        <v>4.8332371386965667</v>
      </c>
      <c r="CS67" s="165">
        <f>IFERROR(VLOOKUP($B67,RD[[#All],[Date]:[IS19_Inv2_M2]],CS$2,0)/CS$1,"")</f>
        <v>4.572593563419252</v>
      </c>
      <c r="CT67" s="165">
        <f>IFERROR(VLOOKUP($B67,RD[[#All],[Date]:[IS19_Inv2_M2]],CT$2,0)/CT$1,"")</f>
        <v>4.8133502056311288</v>
      </c>
      <c r="CU67" s="166">
        <f>IFERROR(AVERAGEIF(Inv_SY_B[[#This Row],[IS1_Inv1_M1]:[IS19_Inv2_M2]],"&gt;="&amp;0.1,Inv_SY_B[[#This Row],[IS1_Inv1_M1]:[IS19_Inv2_M2]]),"")</f>
        <v>5.0332337463102066</v>
      </c>
    </row>
    <row r="68" spans="2:99">
      <c r="B68" s="167">
        <f t="shared" si="66"/>
        <v>45760</v>
      </c>
      <c r="C68" s="165">
        <f>IFERROR(VLOOKUP($B68,RD[[#All],[Date]:[IS19_Inv2_M2]],C$2,0)/C$1,"")</f>
        <v>5.4964128673918067</v>
      </c>
      <c r="D68" s="165">
        <f>IFERROR(VLOOKUP($B68,RD[[#All],[Date]:[IS19_Inv2_M2]],D$2,0)/D$1,"")</f>
        <v>5.4605989135634081</v>
      </c>
      <c r="E68" s="165">
        <f>IFERROR(VLOOKUP($B68,RD[[#All],[Date]:[IS19_Inv2_M2]],E$2,0)/E$1,"")</f>
        <v>5.4106583072100314</v>
      </c>
      <c r="F68" s="165">
        <f>IFERROR(VLOOKUP($B68,RD[[#All],[Date]:[IS19_Inv2_M2]],F$2,0)/F$1,"")</f>
        <v>5.1204862523630625</v>
      </c>
      <c r="G68" s="165">
        <f>IFERROR(VLOOKUP($B68,RD[[#All],[Date]:[IS19_Inv2_M2]],G$2,0)/G$1,"")</f>
        <v>5.3532674222329391</v>
      </c>
      <c r="H68" s="165">
        <f>IFERROR(VLOOKUP($B68,RD[[#All],[Date]:[IS19_Inv2_M2]],H$2,0)/H$1,"")</f>
        <v>5.3209549071618039</v>
      </c>
      <c r="I68" s="165">
        <f>IFERROR(VLOOKUP($B68,RD[[#All],[Date]:[IS19_Inv2_M2]],I$2,0)/I$1,"")</f>
        <v>5.3379774759085103</v>
      </c>
      <c r="J68" s="165">
        <f>IFERROR(VLOOKUP($B68,RD[[#All],[Date]:[IS19_Inv2_M2]],J$2,0)/J$1,"")</f>
        <v>5.2883062600930941</v>
      </c>
      <c r="K68" s="165">
        <f>IFERROR(VLOOKUP($B68,RD[[#All],[Date]:[IS19_Inv2_M2]],K$2,0)/K$1,"")</f>
        <v>5.3612194596664198</v>
      </c>
      <c r="L68" s="165">
        <f>IFERROR(VLOOKUP($B68,RD[[#All],[Date]:[IS19_Inv2_M2]],L$2,0)/L$1,"")</f>
        <v>5.3761755485893419</v>
      </c>
      <c r="M68" s="165">
        <f>IFERROR(VLOOKUP($B68,RD[[#All],[Date]:[IS19_Inv2_M2]],M$2,0)/M$1,"")</f>
        <v>5.389325819275129</v>
      </c>
      <c r="N68" s="165">
        <f>IFERROR(VLOOKUP($B68,RD[[#All],[Date]:[IS19_Inv2_M2]],N$2,0)/N$1,"")</f>
        <v>5.3610103910641715</v>
      </c>
      <c r="O68" s="165">
        <f>IFERROR(VLOOKUP($B68,RD[[#All],[Date]:[IS19_Inv2_M2]],O$2,0)/O$1,"")</f>
        <v>5.3360289465359063</v>
      </c>
      <c r="P68" s="165">
        <f>IFERROR(VLOOKUP($B68,RD[[#All],[Date]:[IS19_Inv2_M2]],P$2,0)/P$1,"")</f>
        <v>5.3283319022009312</v>
      </c>
      <c r="Q68" s="165">
        <f>IFERROR(VLOOKUP($B68,RD[[#All],[Date]:[IS19_Inv2_M2]],Q$2,0)/Q$1,"")</f>
        <v>5.2799101291892896</v>
      </c>
      <c r="R68" s="165">
        <f>IFERROR(VLOOKUP($B68,RD[[#All],[Date]:[IS19_Inv2_M2]],R$2,0)/R$1,"")</f>
        <v>5.3236181554088295</v>
      </c>
      <c r="S68" s="165">
        <f>IFERROR(VLOOKUP($B68,RD[[#All],[Date]:[IS19_Inv2_M2]],S$2,0)/S$1,"")</f>
        <v>5.330092076125144</v>
      </c>
      <c r="T68" s="165">
        <f>IFERROR(VLOOKUP($B68,RD[[#All],[Date]:[IS19_Inv2_M2]],T$2,0)/T$1,"")</f>
        <v>5.3557562336429783</v>
      </c>
      <c r="U68" s="165">
        <f>IFERROR(VLOOKUP($B68,RD[[#All],[Date]:[IS19_Inv2_M2]],U$2,0)/U$1,"")</f>
        <v>5.9258924491445848</v>
      </c>
      <c r="V68" s="165">
        <f>IFERROR(VLOOKUP($B68,RD[[#All],[Date]:[IS19_Inv2_M2]],V$2,0)/V$1,"")</f>
        <v>6.0330565654155928</v>
      </c>
      <c r="W68" s="165">
        <f>IFERROR(VLOOKUP($B68,RD[[#All],[Date]:[IS19_Inv2_M2]],W$2,0)/W$1,"")</f>
        <v>6.2224482374263435</v>
      </c>
      <c r="X68" s="165">
        <f>IFERROR(VLOOKUP($B68,RD[[#All],[Date]:[IS19_Inv2_M2]],X$2,0)/X$1,"")</f>
        <v>5.4015342661263608</v>
      </c>
      <c r="Y68" s="165">
        <f>IFERROR(VLOOKUP($B68,RD[[#All],[Date]:[IS19_Inv2_M2]],Y$2,0)/Y$1,"")</f>
        <v>5.4208226465279754</v>
      </c>
      <c r="Z68" s="165">
        <f>IFERROR(VLOOKUP($B68,RD[[#All],[Date]:[IS19_Inv2_M2]],Z$2,0)/Z$1,"")</f>
        <v>5.4503345342254246</v>
      </c>
      <c r="AA68" s="165">
        <f>IFERROR(VLOOKUP($B68,RD[[#All],[Date]:[IS19_Inv2_M2]],AA$2,0)/AA$1,"")</f>
        <v>5.4025851333361965</v>
      </c>
      <c r="AB68" s="165">
        <f>IFERROR(VLOOKUP($B68,RD[[#All],[Date]:[IS19_Inv2_M2]],AB$2,0)/AB$1,"")</f>
        <v>5.4510863690411844</v>
      </c>
      <c r="AC68" s="165">
        <f>IFERROR(VLOOKUP($B68,RD[[#All],[Date]:[IS19_Inv2_M2]],AC$2,0)/AC$1,"")</f>
        <v>5.6612984278159315</v>
      </c>
      <c r="AD68" s="165">
        <f>IFERROR(VLOOKUP($B68,RD[[#All],[Date]:[IS19_Inv2_M2]],AD$2,0)/AD$1,"")</f>
        <v>5.2825670498084296</v>
      </c>
      <c r="AE68" s="165">
        <f>IFERROR(VLOOKUP($B68,RD[[#All],[Date]:[IS19_Inv2_M2]],AE$2,0)/AE$1,"")</f>
        <v>5.5712135591920466</v>
      </c>
      <c r="AF68" s="165">
        <f>IFERROR(VLOOKUP($B68,RD[[#All],[Date]:[IS19_Inv2_M2]],AF$2,0)/AF$1,"")</f>
        <v>5.7104693612127964</v>
      </c>
      <c r="AG68" s="165">
        <f>IFERROR(VLOOKUP($B68,RD[[#All],[Date]:[IS19_Inv2_M2]],AG$2,0)/AG$1,"")</f>
        <v>5.8435817056506707</v>
      </c>
      <c r="AH68" s="165">
        <f>IFERROR(VLOOKUP($B68,RD[[#All],[Date]:[IS19_Inv2_M2]],AH$2,0)/AH$1,"")</f>
        <v>5.5069553291536044</v>
      </c>
      <c r="AI68" s="165">
        <f>IFERROR(VLOOKUP($B68,RD[[#All],[Date]:[IS19_Inv2_M2]],AI$2,0)/AI$1,"")</f>
        <v>5.3598618130637838</v>
      </c>
      <c r="AJ68" s="165">
        <f>IFERROR(VLOOKUP($B68,RD[[#All],[Date]:[IS19_Inv2_M2]],AJ$2,0)/AJ$1,"")</f>
        <v>5.3931290384492359</v>
      </c>
      <c r="AK68" s="165">
        <f>IFERROR(VLOOKUP($B68,RD[[#All],[Date]:[IS19_Inv2_M2]],AK$2,0)/AK$1,"")</f>
        <v>5.3759953878859941</v>
      </c>
      <c r="AL68" s="165">
        <f>IFERROR(VLOOKUP($B68,RD[[#All],[Date]:[IS19_Inv2_M2]],AL$2,0)/AL$1,"")</f>
        <v>5.3882872613280144</v>
      </c>
      <c r="AM68" s="165">
        <f>IFERROR(VLOOKUP($B68,RD[[#All],[Date]:[IS19_Inv2_M2]],AM$2,0)/AM$1,"")</f>
        <v>5.3418261855532583</v>
      </c>
      <c r="AN68" s="165">
        <f>IFERROR(VLOOKUP($B68,RD[[#All],[Date]:[IS19_Inv2_M2]],AN$2,0)/AN$1,"")</f>
        <v>5.3729101358411704</v>
      </c>
      <c r="AO68" s="165">
        <f>IFERROR(VLOOKUP($B68,RD[[#All],[Date]:[IS19_Inv2_M2]],AO$2,0)/AO$1,"")</f>
        <v>5.4145267791636096</v>
      </c>
      <c r="AP68" s="165">
        <f>IFERROR(VLOOKUP($B68,RD[[#All],[Date]:[IS19_Inv2_M2]],AP$2,0)/AP$1,"")</f>
        <v>5.4745547922363773</v>
      </c>
      <c r="AQ68" s="165">
        <f>IFERROR(VLOOKUP($B68,RD[[#All],[Date]:[IS19_Inv2_M2]],AQ$2,0)/AQ$1,"")</f>
        <v>5.3623824451410655</v>
      </c>
      <c r="AR68" s="165">
        <f>IFERROR(VLOOKUP($B68,RD[[#All],[Date]:[IS19_Inv2_M2]],AR$2,0)/AR$1,"")</f>
        <v>5.742533328740226</v>
      </c>
      <c r="AS68" s="165">
        <f>IFERROR(VLOOKUP($B68,RD[[#All],[Date]:[IS19_Inv2_M2]],AS$2,0)/AS$1,"")</f>
        <v>5.9169278996865211</v>
      </c>
      <c r="AT68" s="165">
        <f>IFERROR(VLOOKUP($B68,RD[[#All],[Date]:[IS19_Inv2_M2]],AT$2,0)/AT$1,"")</f>
        <v>5.2873563218390807</v>
      </c>
      <c r="AU68" s="165">
        <f>IFERROR(VLOOKUP($B68,RD[[#All],[Date]:[IS19_Inv2_M2]],AU$2,0)/AU$1,"")</f>
        <v>5.3316614420062693</v>
      </c>
      <c r="AV68" s="165">
        <f>IFERROR(VLOOKUP($B68,RD[[#All],[Date]:[IS19_Inv2_M2]],AV$2,0)/AV$1,"")</f>
        <v>5.3199336160796609</v>
      </c>
      <c r="AW68" s="165">
        <f>IFERROR(VLOOKUP($B68,RD[[#All],[Date]:[IS19_Inv2_M2]],AW$2,0)/AW$1,"")</f>
        <v>4.6303552769070011</v>
      </c>
      <c r="AX68" s="165">
        <f>IFERROR(VLOOKUP($B68,RD[[#All],[Date]:[IS19_Inv2_M2]],AX$2,0)/AX$1,"")</f>
        <v>5.590608950843726</v>
      </c>
      <c r="AY68" s="165">
        <f>IFERROR(VLOOKUP($B68,RD[[#All],[Date]:[IS19_Inv2_M2]],AY$2,0)/AY$1,"")</f>
        <v>5.290959535906028</v>
      </c>
      <c r="AZ68" s="165">
        <f>IFERROR(VLOOKUP($B68,RD[[#All],[Date]:[IS19_Inv2_M2]],AZ$2,0)/AZ$1,"")</f>
        <v>5.600598461100029</v>
      </c>
      <c r="BA68" s="165">
        <f>IFERROR(VLOOKUP($B68,RD[[#All],[Date]:[IS19_Inv2_M2]],BA$2,0)/BA$1,"")</f>
        <v>5.4538784766224246</v>
      </c>
      <c r="BB68" s="165">
        <f>IFERROR(VLOOKUP($B68,RD[[#All],[Date]:[IS19_Inv2_M2]],BB$2,0)/BB$1,"")</f>
        <v>5.3859717868338564</v>
      </c>
      <c r="BC68" s="165">
        <f>IFERROR(VLOOKUP($B68,RD[[#All],[Date]:[IS19_Inv2_M2]],BC$2,0)/BC$1,"")</f>
        <v>5.4068965517241381</v>
      </c>
      <c r="BD68" s="165">
        <f>IFERROR(VLOOKUP($B68,RD[[#All],[Date]:[IS19_Inv2_M2]],BD$2,0)/BD$1,"")</f>
        <v>5.4596486112123639</v>
      </c>
      <c r="BE68" s="165">
        <f>IFERROR(VLOOKUP($B68,RD[[#All],[Date]:[IS19_Inv2_M2]],BE$2,0)/BE$1,"")</f>
        <v>5.6882302650327725</v>
      </c>
      <c r="BF68" s="165">
        <f>IFERROR(VLOOKUP($B68,RD[[#All],[Date]:[IS19_Inv2_M2]],BF$2,0)/BF$1,"")</f>
        <v>5.4676358124633975</v>
      </c>
      <c r="BG68" s="165">
        <f>IFERROR(VLOOKUP($B68,RD[[#All],[Date]:[IS19_Inv2_M2]],BG$2,0)/BG$1,"")</f>
        <v>5.4995229657898319</v>
      </c>
      <c r="BH68" s="165">
        <f>IFERROR(VLOOKUP($B68,RD[[#All],[Date]:[IS19_Inv2_M2]],BH$2,0)/BH$1,"")</f>
        <v>5.7772869763465371</v>
      </c>
      <c r="BI68" s="165">
        <f>IFERROR(VLOOKUP($B68,RD[[#All],[Date]:[IS19_Inv2_M2]],BI$2,0)/BI$1,"")</f>
        <v>5.4139775032269961</v>
      </c>
      <c r="BJ68" s="165">
        <f>IFERROR(VLOOKUP($B68,RD[[#All],[Date]:[IS19_Inv2_M2]],BJ$2,0)/BJ$1,"")</f>
        <v>5.5869035179380013</v>
      </c>
      <c r="BK68" s="165">
        <f>IFERROR(VLOOKUP($B68,RD[[#All],[Date]:[IS19_Inv2_M2]],BK$2,0)/BK$1,"")</f>
        <v>5.4558794103915158</v>
      </c>
      <c r="BL68" s="165">
        <f>IFERROR(VLOOKUP($B68,RD[[#All],[Date]:[IS19_Inv2_M2]],BL$2,0)/BL$1,"")</f>
        <v>5.4007087365408211</v>
      </c>
      <c r="BM68" s="165">
        <f>IFERROR(VLOOKUP($B68,RD[[#All],[Date]:[IS19_Inv2_M2]],BM$2,0)/BM$1,"")</f>
        <v>5.4652171013139466</v>
      </c>
      <c r="BN68" s="165">
        <f>IFERROR(VLOOKUP($B68,RD[[#All],[Date]:[IS19_Inv2_M2]],BN$2,0)/BN$1,"")</f>
        <v>5.572827456936948</v>
      </c>
      <c r="BO68" s="165">
        <f>IFERROR(VLOOKUP($B68,RD[[#All],[Date]:[IS19_Inv2_M2]],BO$2,0)/BO$1,"")</f>
        <v>5.5466172549374058</v>
      </c>
      <c r="BP68" s="165">
        <f>IFERROR(VLOOKUP($B68,RD[[#All],[Date]:[IS19_Inv2_M2]],BP$2,0)/BP$1,"")</f>
        <v>5.3857141487638156</v>
      </c>
      <c r="BQ68" s="165">
        <f>IFERROR(VLOOKUP($B68,RD[[#All],[Date]:[IS19_Inv2_M2]],BQ$2,0)/BQ$1,"")</f>
        <v>5.4842665053330162</v>
      </c>
      <c r="BR68" s="165">
        <f>IFERROR(VLOOKUP($B68,RD[[#All],[Date]:[IS19_Inv2_M2]],BR$2,0)/BR$1,"")</f>
        <v>5.5980558511403178</v>
      </c>
      <c r="BS68" s="165">
        <f>IFERROR(VLOOKUP($B68,RD[[#All],[Date]:[IS19_Inv2_M2]],BS$2,0)/BS$1,"")</f>
        <v>5.5350152502710754</v>
      </c>
      <c r="BT68" s="165">
        <f>IFERROR(VLOOKUP($B68,RD[[#All],[Date]:[IS19_Inv2_M2]],BT$2,0)/BT$1,"")</f>
        <v>5.5569494594683038</v>
      </c>
      <c r="BU68" s="165">
        <f>IFERROR(VLOOKUP($B68,RD[[#All],[Date]:[IS19_Inv2_M2]],BU$2,0)/BU$1,"")</f>
        <v>5.5282569262527339</v>
      </c>
      <c r="BV68" s="165">
        <f>IFERROR(VLOOKUP($B68,RD[[#All],[Date]:[IS19_Inv2_M2]],BV$2,0)/BV$1,"")</f>
        <v>5.4762081991923628</v>
      </c>
      <c r="BW68" s="165">
        <f>IFERROR(VLOOKUP($B68,RD[[#All],[Date]:[IS19_Inv2_M2]],BW$2,0)/BW$1,"")</f>
        <v>5.6413550244616353</v>
      </c>
      <c r="BX68" s="165">
        <f>IFERROR(VLOOKUP($B68,RD[[#All],[Date]:[IS19_Inv2_M2]],BX$2,0)/BX$1,"")</f>
        <v>5.7179243829038198</v>
      </c>
      <c r="BY68" s="165">
        <f>IFERROR(VLOOKUP($B68,RD[[#All],[Date]:[IS19_Inv2_M2]],BY$2,0)/BY$1,"")</f>
        <v>5.690924071183483</v>
      </c>
      <c r="BZ68" s="165">
        <f>IFERROR(VLOOKUP($B68,RD[[#All],[Date]:[IS19_Inv2_M2]],BZ$2,0)/BZ$1,"")</f>
        <v>5.6842771274913</v>
      </c>
      <c r="CA68" s="165">
        <f>IFERROR(VLOOKUP($B68,RD[[#All],[Date]:[IS19_Inv2_M2]],CA$2,0)/CA$1,"")</f>
        <v>5.2678659088677744</v>
      </c>
      <c r="CB68" s="165">
        <f>IFERROR(VLOOKUP($B68,RD[[#All],[Date]:[IS19_Inv2_M2]],CB$2,0)/CB$1,"")</f>
        <v>0</v>
      </c>
      <c r="CC68" s="165">
        <f>IFERROR(VLOOKUP($B68,RD[[#All],[Date]:[IS19_Inv2_M2]],CC$2,0)/CC$1,"")</f>
        <v>5.4858035431825369</v>
      </c>
      <c r="CD68" s="165">
        <f>IFERROR(VLOOKUP($B68,RD[[#All],[Date]:[IS19_Inv2_M2]],CD$2,0)/CD$1,"")</f>
        <v>5.4612707760445804</v>
      </c>
      <c r="CE68" s="165">
        <f>IFERROR(VLOOKUP($B68,RD[[#All],[Date]:[IS19_Inv2_M2]],CE$2,0)/CE$1,"")</f>
        <v>5.4922546501589817</v>
      </c>
      <c r="CF68" s="165">
        <f>IFERROR(VLOOKUP($B68,RD[[#All],[Date]:[IS19_Inv2_M2]],CF$2,0)/CF$1,"")</f>
        <v>5.3564752236058775</v>
      </c>
      <c r="CG68" s="165">
        <f>IFERROR(VLOOKUP($B68,RD[[#All],[Date]:[IS19_Inv2_M2]],CG$2,0)/CG$1,"")</f>
        <v>5.2910471369819678</v>
      </c>
      <c r="CH68" s="165">
        <f>IFERROR(VLOOKUP($B68,RD[[#All],[Date]:[IS19_Inv2_M2]],CH$2,0)/CH$1,"")</f>
        <v>5.4341980385953805</v>
      </c>
      <c r="CI68" s="165">
        <f>IFERROR(VLOOKUP($B68,RD[[#All],[Date]:[IS19_Inv2_M2]],CI$2,0)/CI$1,"")</f>
        <v>0</v>
      </c>
      <c r="CJ68" s="165">
        <f>IFERROR(VLOOKUP($B68,RD[[#All],[Date]:[IS19_Inv2_M2]],CJ$2,0)/CJ$1,"")</f>
        <v>0</v>
      </c>
      <c r="CK68" s="165">
        <f>IFERROR(VLOOKUP($B68,RD[[#All],[Date]:[IS19_Inv2_M2]],CK$2,0)/CK$1,"")</f>
        <v>0</v>
      </c>
      <c r="CL68" s="165">
        <f>IFERROR(VLOOKUP($B68,RD[[#All],[Date]:[IS19_Inv2_M2]],CL$2,0)/CL$1,"")</f>
        <v>0</v>
      </c>
      <c r="CM68" s="165">
        <f>IFERROR(VLOOKUP($B68,RD[[#All],[Date]:[IS19_Inv2_M2]],CM$2,0)/CM$1,"")</f>
        <v>0</v>
      </c>
      <c r="CN68" s="165">
        <f>IFERROR(VLOOKUP($B68,RD[[#All],[Date]:[IS19_Inv2_M2]],CN$2,0)/CN$1,"")</f>
        <v>0</v>
      </c>
      <c r="CO68" s="165">
        <f>IFERROR(VLOOKUP($B68,RD[[#All],[Date]:[IS19_Inv2_M2]],CO$2,0)/CO$1,"")</f>
        <v>0</v>
      </c>
      <c r="CP68" s="165">
        <f>IFERROR(VLOOKUP($B68,RD[[#All],[Date]:[IS19_Inv2_M2]],CP$2,0)/CP$1,"")</f>
        <v>0</v>
      </c>
      <c r="CQ68" s="165">
        <f>IFERROR(VLOOKUP($B68,RD[[#All],[Date]:[IS19_Inv2_M2]],CQ$2,0)/CQ$1,"")</f>
        <v>4.9296234364250813</v>
      </c>
      <c r="CR68" s="165">
        <f>IFERROR(VLOOKUP($B68,RD[[#All],[Date]:[IS19_Inv2_M2]],CR$2,0)/CR$1,"")</f>
        <v>4.8332371386965667</v>
      </c>
      <c r="CS68" s="165">
        <f>IFERROR(VLOOKUP($B68,RD[[#All],[Date]:[IS19_Inv2_M2]],CS$2,0)/CS$1,"")</f>
        <v>4.572593563419252</v>
      </c>
      <c r="CT68" s="165">
        <f>IFERROR(VLOOKUP($B68,RD[[#All],[Date]:[IS19_Inv2_M2]],CT$2,0)/CT$1,"")</f>
        <v>4.8133502056311288</v>
      </c>
      <c r="CU68" s="166">
        <f>IFERROR(AVERAGEIF(Inv_SY_B[[#This Row],[IS1_Inv1_M1]:[IS19_Inv2_M2]],"&gt;="&amp;0.1,Inv_SY_B[[#This Row],[IS1_Inv1_M1]:[IS19_Inv2_M2]]),"")</f>
        <v>5.438232808837391</v>
      </c>
    </row>
    <row r="69" spans="2:99">
      <c r="B69" s="167">
        <f t="shared" si="66"/>
        <v>45761</v>
      </c>
      <c r="C69" s="165">
        <f>IFERROR(VLOOKUP($B69,RD[[#All],[Date]:[IS19_Inv2_M2]],C$2,0)/C$1,"")</f>
        <v>5.6502159993828576</v>
      </c>
      <c r="D69" s="165">
        <f>IFERROR(VLOOKUP($B69,RD[[#All],[Date]:[IS19_Inv2_M2]],D$2,0)/D$1,"")</f>
        <v>5.6107298637455072</v>
      </c>
      <c r="E69" s="165">
        <f>IFERROR(VLOOKUP($B69,RD[[#All],[Date]:[IS19_Inv2_M2]],E$2,0)/E$1,"")</f>
        <v>5.5992283578490474</v>
      </c>
      <c r="F69" s="165">
        <f>IFERROR(VLOOKUP($B69,RD[[#All],[Date]:[IS19_Inv2_M2]],F$2,0)/F$1,"")</f>
        <v>5.2554499988035133</v>
      </c>
      <c r="G69" s="165">
        <f>IFERROR(VLOOKUP($B69,RD[[#All],[Date]:[IS19_Inv2_M2]],G$2,0)/G$1,"")</f>
        <v>5.5268869061972508</v>
      </c>
      <c r="H69" s="165">
        <f>IFERROR(VLOOKUP($B69,RD[[#All],[Date]:[IS19_Inv2_M2]],H$2,0)/H$1,"")</f>
        <v>5.491198456715698</v>
      </c>
      <c r="I69" s="165">
        <f>IFERROR(VLOOKUP($B69,RD[[#All],[Date]:[IS19_Inv2_M2]],I$2,0)/I$1,"")</f>
        <v>5.4884476953442469</v>
      </c>
      <c r="J69" s="165">
        <f>IFERROR(VLOOKUP($B69,RD[[#All],[Date]:[IS19_Inv2_M2]],J$2,0)/J$1,"")</f>
        <v>5.4716443431176973</v>
      </c>
      <c r="K69" s="165">
        <f>IFERROR(VLOOKUP($B69,RD[[#All],[Date]:[IS19_Inv2_M2]],K$2,0)/K$1,"")</f>
        <v>5.4732106535212619</v>
      </c>
      <c r="L69" s="165">
        <f>IFERROR(VLOOKUP($B69,RD[[#All],[Date]:[IS19_Inv2_M2]],L$2,0)/L$1,"")</f>
        <v>5.5143915645483039</v>
      </c>
      <c r="M69" s="165">
        <f>IFERROR(VLOOKUP($B69,RD[[#All],[Date]:[IS19_Inv2_M2]],M$2,0)/M$1,"")</f>
        <v>5.5595202185551136</v>
      </c>
      <c r="N69" s="165">
        <f>IFERROR(VLOOKUP($B69,RD[[#All],[Date]:[IS19_Inv2_M2]],N$2,0)/N$1,"")</f>
        <v>5.5260019954736812</v>
      </c>
      <c r="O69" s="165">
        <f>IFERROR(VLOOKUP($B69,RD[[#All],[Date]:[IS19_Inv2_M2]],O$2,0)/O$1,"")</f>
        <v>5.476906042391648</v>
      </c>
      <c r="P69" s="165">
        <f>IFERROR(VLOOKUP($B69,RD[[#All],[Date]:[IS19_Inv2_M2]],P$2,0)/P$1,"")</f>
        <v>5.4887693767795005</v>
      </c>
      <c r="Q69" s="165">
        <f>IFERROR(VLOOKUP($B69,RD[[#All],[Date]:[IS19_Inv2_M2]],Q$2,0)/Q$1,"")</f>
        <v>5.4593935011524373</v>
      </c>
      <c r="R69" s="165">
        <f>IFERROR(VLOOKUP($B69,RD[[#All],[Date]:[IS19_Inv2_M2]],R$2,0)/R$1,"")</f>
        <v>5.4957428063121432</v>
      </c>
      <c r="S69" s="165">
        <f>IFERROR(VLOOKUP($B69,RD[[#All],[Date]:[IS19_Inv2_M2]],S$2,0)/S$1,"")</f>
        <v>5.5012570971877661</v>
      </c>
      <c r="T69" s="165">
        <f>IFERROR(VLOOKUP($B69,RD[[#All],[Date]:[IS19_Inv2_M2]],T$2,0)/T$1,"")</f>
        <v>5.5146530154439048</v>
      </c>
      <c r="U69" s="165">
        <f>IFERROR(VLOOKUP($B69,RD[[#All],[Date]:[IS19_Inv2_M2]],U$2,0)/U$1,"")</f>
        <v>6.1367961715952859</v>
      </c>
      <c r="V69" s="165">
        <f>IFERROR(VLOOKUP($B69,RD[[#All],[Date]:[IS19_Inv2_M2]],V$2,0)/V$1,"")</f>
        <v>6.2918458051768216</v>
      </c>
      <c r="W69" s="165">
        <f>IFERROR(VLOOKUP($B69,RD[[#All],[Date]:[IS19_Inv2_M2]],W$2,0)/W$1,"")</f>
        <v>6.4329577473117157</v>
      </c>
      <c r="X69" s="165">
        <f>IFERROR(VLOOKUP($B69,RD[[#All],[Date]:[IS19_Inv2_M2]],X$2,0)/X$1,"")</f>
        <v>5.5437469735198919</v>
      </c>
      <c r="Y69" s="165">
        <f>IFERROR(VLOOKUP($B69,RD[[#All],[Date]:[IS19_Inv2_M2]],Y$2,0)/Y$1,"")</f>
        <v>5.5808872423292479</v>
      </c>
      <c r="Z69" s="165">
        <f>IFERROR(VLOOKUP($B69,RD[[#All],[Date]:[IS19_Inv2_M2]],Z$2,0)/Z$1,"")</f>
        <v>5.6056707060309732</v>
      </c>
      <c r="AA69" s="165">
        <f>IFERROR(VLOOKUP($B69,RD[[#All],[Date]:[IS19_Inv2_M2]],AA$2,0)/AA$1,"")</f>
        <v>5.419762099025208</v>
      </c>
      <c r="AB69" s="165">
        <f>IFERROR(VLOOKUP($B69,RD[[#All],[Date]:[IS19_Inv2_M2]],AB$2,0)/AB$1,"")</f>
        <v>5.5185385363744457</v>
      </c>
      <c r="AC69" s="165">
        <f>IFERROR(VLOOKUP($B69,RD[[#All],[Date]:[IS19_Inv2_M2]],AC$2,0)/AC$1,"")</f>
        <v>5.7641963196056372</v>
      </c>
      <c r="AD69" s="165">
        <f>IFERROR(VLOOKUP($B69,RD[[#All],[Date]:[IS19_Inv2_M2]],AD$2,0)/AD$1,"")</f>
        <v>5.428422152560084</v>
      </c>
      <c r="AE69" s="165">
        <f>IFERROR(VLOOKUP($B69,RD[[#All],[Date]:[IS19_Inv2_M2]],AE$2,0)/AE$1,"")</f>
        <v>5.6838553200463986</v>
      </c>
      <c r="AF69" s="165">
        <f>IFERROR(VLOOKUP($B69,RD[[#All],[Date]:[IS19_Inv2_M2]],AF$2,0)/AF$1,"")</f>
        <v>5.8505696911264762</v>
      </c>
      <c r="AG69" s="165">
        <f>IFERROR(VLOOKUP($B69,RD[[#All],[Date]:[IS19_Inv2_M2]],AG$2,0)/AG$1,"")</f>
        <v>5.8848431262224361</v>
      </c>
      <c r="AH69" s="165">
        <f>IFERROR(VLOOKUP($B69,RD[[#All],[Date]:[IS19_Inv2_M2]],AH$2,0)/AH$1,"")</f>
        <v>5.5265478056426325</v>
      </c>
      <c r="AI69" s="165">
        <f>IFERROR(VLOOKUP($B69,RD[[#All],[Date]:[IS19_Inv2_M2]],AI$2,0)/AI$1,"")</f>
        <v>5.4487876655364342</v>
      </c>
      <c r="AJ69" s="165">
        <f>IFERROR(VLOOKUP($B69,RD[[#All],[Date]:[IS19_Inv2_M2]],AJ$2,0)/AJ$1,"")</f>
        <v>5.3848122321028731</v>
      </c>
      <c r="AK69" s="165">
        <f>IFERROR(VLOOKUP($B69,RD[[#All],[Date]:[IS19_Inv2_M2]],AK$2,0)/AK$1,"")</f>
        <v>5.4365293842107159</v>
      </c>
      <c r="AL69" s="165">
        <f>IFERROR(VLOOKUP($B69,RD[[#All],[Date]:[IS19_Inv2_M2]],AL$2,0)/AL$1,"")</f>
        <v>5.4367341122827018</v>
      </c>
      <c r="AM69" s="165">
        <f>IFERROR(VLOOKUP($B69,RD[[#All],[Date]:[IS19_Inv2_M2]],AM$2,0)/AM$1,"")</f>
        <v>5.3851797505502565</v>
      </c>
      <c r="AN69" s="165">
        <f>IFERROR(VLOOKUP($B69,RD[[#All],[Date]:[IS19_Inv2_M2]],AN$2,0)/AN$1,"")</f>
        <v>5.391849529780564</v>
      </c>
      <c r="AO69" s="165">
        <f>IFERROR(VLOOKUP($B69,RD[[#All],[Date]:[IS19_Inv2_M2]],AO$2,0)/AO$1,"")</f>
        <v>5.3991862869339027</v>
      </c>
      <c r="AP69" s="165">
        <f>IFERROR(VLOOKUP($B69,RD[[#All],[Date]:[IS19_Inv2_M2]],AP$2,0)/AP$1,"")</f>
        <v>5.4812245714666847</v>
      </c>
      <c r="AQ69" s="165">
        <f>IFERROR(VLOOKUP($B69,RD[[#All],[Date]:[IS19_Inv2_M2]],AQ$2,0)/AQ$1,"")</f>
        <v>5.3021943573667709</v>
      </c>
      <c r="AR69" s="165">
        <f>IFERROR(VLOOKUP($B69,RD[[#All],[Date]:[IS19_Inv2_M2]],AR$2,0)/AR$1,"")</f>
        <v>5.6929277618932801</v>
      </c>
      <c r="AS69" s="165">
        <f>IFERROR(VLOOKUP($B69,RD[[#All],[Date]:[IS19_Inv2_M2]],AS$2,0)/AS$1,"")</f>
        <v>5.8200341977771446</v>
      </c>
      <c r="AT69" s="165">
        <f>IFERROR(VLOOKUP($B69,RD[[#All],[Date]:[IS19_Inv2_M2]],AT$2,0)/AT$1,"")</f>
        <v>5.2645578037427567</v>
      </c>
      <c r="AU69" s="165">
        <f>IFERROR(VLOOKUP($B69,RD[[#All],[Date]:[IS19_Inv2_M2]],AU$2,0)/AU$1,"")</f>
        <v>5.1404388714733544</v>
      </c>
      <c r="AV69" s="165">
        <f>IFERROR(VLOOKUP($B69,RD[[#All],[Date]:[IS19_Inv2_M2]],AV$2,0)/AV$1,"")</f>
        <v>5.2775216669739997</v>
      </c>
      <c r="AW69" s="165">
        <f>IFERROR(VLOOKUP($B69,RD[[#All],[Date]:[IS19_Inv2_M2]],AW$2,0)/AW$1,"")</f>
        <v>4.5363113897596659</v>
      </c>
      <c r="AX69" s="165">
        <f>IFERROR(VLOOKUP($B69,RD[[#All],[Date]:[IS19_Inv2_M2]],AX$2,0)/AX$1,"")</f>
        <v>5.5065697325418519</v>
      </c>
      <c r="AY69" s="165">
        <f>IFERROR(VLOOKUP($B69,RD[[#All],[Date]:[IS19_Inv2_M2]],AY$2,0)/AY$1,"")</f>
        <v>5.095665333477462</v>
      </c>
      <c r="AZ69" s="165">
        <f>IFERROR(VLOOKUP($B69,RD[[#All],[Date]:[IS19_Inv2_M2]],AZ$2,0)/AZ$1,"")</f>
        <v>5.4623824451410661</v>
      </c>
      <c r="BA69" s="165">
        <f>IFERROR(VLOOKUP($B69,RD[[#All],[Date]:[IS19_Inv2_M2]],BA$2,0)/BA$1,"")</f>
        <v>5.355165744013874</v>
      </c>
      <c r="BB69" s="165">
        <f>IFERROR(VLOOKUP($B69,RD[[#All],[Date]:[IS19_Inv2_M2]],BB$2,0)/BB$1,"")</f>
        <v>5.227925809822362</v>
      </c>
      <c r="BC69" s="165">
        <f>IFERROR(VLOOKUP($B69,RD[[#All],[Date]:[IS19_Inv2_M2]],BC$2,0)/BC$1,"")</f>
        <v>4.724764890282132</v>
      </c>
      <c r="BD69" s="165">
        <f>IFERROR(VLOOKUP($B69,RD[[#All],[Date]:[IS19_Inv2_M2]],BD$2,0)/BD$1,"")</f>
        <v>5.3772690821608222</v>
      </c>
      <c r="BE69" s="165">
        <f>IFERROR(VLOOKUP($B69,RD[[#All],[Date]:[IS19_Inv2_M2]],BE$2,0)/BE$1,"")</f>
        <v>5.6825306355086918</v>
      </c>
      <c r="BF69" s="165">
        <f>IFERROR(VLOOKUP($B69,RD[[#All],[Date]:[IS19_Inv2_M2]],BF$2,0)/BF$1,"")</f>
        <v>5.3835819353060721</v>
      </c>
      <c r="BG69" s="165">
        <f>IFERROR(VLOOKUP($B69,RD[[#All],[Date]:[IS19_Inv2_M2]],BG$2,0)/BG$1,"")</f>
        <v>5.4545454545454541</v>
      </c>
      <c r="BH69" s="165">
        <f>IFERROR(VLOOKUP($B69,RD[[#All],[Date]:[IS19_Inv2_M2]],BH$2,0)/BH$1,"")</f>
        <v>5.661157024793388</v>
      </c>
      <c r="BI69" s="165">
        <f>IFERROR(VLOOKUP($B69,RD[[#All],[Date]:[IS19_Inv2_M2]],BI$2,0)/BI$1,"")</f>
        <v>5.3453807855430577</v>
      </c>
      <c r="BJ69" s="165">
        <f>IFERROR(VLOOKUP($B69,RD[[#All],[Date]:[IS19_Inv2_M2]],BJ$2,0)/BJ$1,"")</f>
        <v>5.533960292580983</v>
      </c>
      <c r="BK69" s="165">
        <f>IFERROR(VLOOKUP($B69,RD[[#All],[Date]:[IS19_Inv2_M2]],BK$2,0)/BK$1,"")</f>
        <v>5.4578803441606079</v>
      </c>
      <c r="BL69" s="165">
        <f>IFERROR(VLOOKUP($B69,RD[[#All],[Date]:[IS19_Inv2_M2]],BL$2,0)/BL$1,"")</f>
        <v>5.3707237290445695</v>
      </c>
      <c r="BM69" s="165">
        <f>IFERROR(VLOOKUP($B69,RD[[#All],[Date]:[IS19_Inv2_M2]],BM$2,0)/BM$1,"")</f>
        <v>5.4352030947775631</v>
      </c>
      <c r="BN69" s="165">
        <f>IFERROR(VLOOKUP($B69,RD[[#All],[Date]:[IS19_Inv2_M2]],BN$2,0)/BN$1,"")</f>
        <v>5.5605468118799077</v>
      </c>
      <c r="BO69" s="165">
        <f>IFERROR(VLOOKUP($B69,RD[[#All],[Date]:[IS19_Inv2_M2]],BO$2,0)/BO$1,"")</f>
        <v>5.5307994757536036</v>
      </c>
      <c r="BP69" s="165">
        <f>IFERROR(VLOOKUP($B69,RD[[#All],[Date]:[IS19_Inv2_M2]],BP$2,0)/BP$1,"")</f>
        <v>5.319567072177005</v>
      </c>
      <c r="BQ69" s="165">
        <f>IFERROR(VLOOKUP($B69,RD[[#All],[Date]:[IS19_Inv2_M2]],BQ$2,0)/BQ$1,"")</f>
        <v>5.4801100086131855</v>
      </c>
      <c r="BR69" s="165">
        <f>IFERROR(VLOOKUP($B69,RD[[#All],[Date]:[IS19_Inv2_M2]],BR$2,0)/BR$1,"")</f>
        <v>5.5894279715855157</v>
      </c>
      <c r="BS69" s="165">
        <f>IFERROR(VLOOKUP($B69,RD[[#All],[Date]:[IS19_Inv2_M2]],BS$2,0)/BS$1,"")</f>
        <v>5.5553006464762582</v>
      </c>
      <c r="BT69" s="165">
        <f>IFERROR(VLOOKUP($B69,RD[[#All],[Date]:[IS19_Inv2_M2]],BT$2,0)/BT$1,"")</f>
        <v>5.5749490012981475</v>
      </c>
      <c r="BU69" s="165">
        <f>IFERROR(VLOOKUP($B69,RD[[#All],[Date]:[IS19_Inv2_M2]],BU$2,0)/BU$1,"")</f>
        <v>5.6019973644621155</v>
      </c>
      <c r="BV69" s="165">
        <f>IFERROR(VLOOKUP($B69,RD[[#All],[Date]:[IS19_Inv2_M2]],BV$2,0)/BV$1,"")</f>
        <v>5.5464577479204271</v>
      </c>
      <c r="BW69" s="165">
        <f>IFERROR(VLOOKUP($B69,RD[[#All],[Date]:[IS19_Inv2_M2]],BW$2,0)/BW$1,"")</f>
        <v>5.6496633529218148</v>
      </c>
      <c r="BX69" s="165">
        <f>IFERROR(VLOOKUP($B69,RD[[#All],[Date]:[IS19_Inv2_M2]],BX$2,0)/BX$1,"")</f>
        <v>5.7154908784140046</v>
      </c>
      <c r="BY69" s="165">
        <f>IFERROR(VLOOKUP($B69,RD[[#All],[Date]:[IS19_Inv2_M2]],BY$2,0)/BY$1,"")</f>
        <v>5.6777136182387693</v>
      </c>
      <c r="BZ69" s="165">
        <f>IFERROR(VLOOKUP($B69,RD[[#All],[Date]:[IS19_Inv2_M2]],BZ$2,0)/BZ$1,"")</f>
        <v>5.6834335126014972</v>
      </c>
      <c r="CA69" s="165">
        <f>IFERROR(VLOOKUP($B69,RD[[#All],[Date]:[IS19_Inv2_M2]],CA$2,0)/CA$1,"")</f>
        <v>5.1642321831807916</v>
      </c>
      <c r="CB69" s="165">
        <f>IFERROR(VLOOKUP($B69,RD[[#All],[Date]:[IS19_Inv2_M2]],CB$2,0)/CB$1,"")</f>
        <v>0</v>
      </c>
      <c r="CC69" s="165">
        <f>IFERROR(VLOOKUP($B69,RD[[#All],[Date]:[IS19_Inv2_M2]],CC$2,0)/CC$1,"")</f>
        <v>5.5050814615627965</v>
      </c>
      <c r="CD69" s="165">
        <f>IFERROR(VLOOKUP($B69,RD[[#All],[Date]:[IS19_Inv2_M2]],CD$2,0)/CD$1,"")</f>
        <v>5.460297374248654</v>
      </c>
      <c r="CE69" s="165">
        <f>IFERROR(VLOOKUP($B69,RD[[#All],[Date]:[IS19_Inv2_M2]],CE$2,0)/CE$1,"")</f>
        <v>5.5490914160397642</v>
      </c>
      <c r="CF69" s="165">
        <f>IFERROR(VLOOKUP($B69,RD[[#All],[Date]:[IS19_Inv2_M2]],CF$2,0)/CF$1,"")</f>
        <v>5.3847554954799488</v>
      </c>
      <c r="CG69" s="165">
        <f>IFERROR(VLOOKUP($B69,RD[[#All],[Date]:[IS19_Inv2_M2]],CG$2,0)/CG$1,"")</f>
        <v>5.297637878308552</v>
      </c>
      <c r="CH69" s="165">
        <f>IFERROR(VLOOKUP($B69,RD[[#All],[Date]:[IS19_Inv2_M2]],CH$2,0)/CH$1,"")</f>
        <v>5.4555520404935143</v>
      </c>
      <c r="CI69" s="165">
        <f>IFERROR(VLOOKUP($B69,RD[[#All],[Date]:[IS19_Inv2_M2]],CI$2,0)/CI$1,"")</f>
        <v>0</v>
      </c>
      <c r="CJ69" s="165">
        <f>IFERROR(VLOOKUP($B69,RD[[#All],[Date]:[IS19_Inv2_M2]],CJ$2,0)/CJ$1,"")</f>
        <v>0</v>
      </c>
      <c r="CK69" s="165">
        <f>IFERROR(VLOOKUP($B69,RD[[#All],[Date]:[IS19_Inv2_M2]],CK$2,0)/CK$1,"")</f>
        <v>0</v>
      </c>
      <c r="CL69" s="165">
        <f>IFERROR(VLOOKUP($B69,RD[[#All],[Date]:[IS19_Inv2_M2]],CL$2,0)/CL$1,"")</f>
        <v>0</v>
      </c>
      <c r="CM69" s="165">
        <f>IFERROR(VLOOKUP($B69,RD[[#All],[Date]:[IS19_Inv2_M2]],CM$2,0)/CM$1,"")</f>
        <v>0</v>
      </c>
      <c r="CN69" s="165">
        <f>IFERROR(VLOOKUP($B69,RD[[#All],[Date]:[IS19_Inv2_M2]],CN$2,0)/CN$1,"")</f>
        <v>0</v>
      </c>
      <c r="CO69" s="165">
        <f>IFERROR(VLOOKUP($B69,RD[[#All],[Date]:[IS19_Inv2_M2]],CO$2,0)/CO$1,"")</f>
        <v>0</v>
      </c>
      <c r="CP69" s="165">
        <f>IFERROR(VLOOKUP($B69,RD[[#All],[Date]:[IS19_Inv2_M2]],CP$2,0)/CP$1,"")</f>
        <v>0</v>
      </c>
      <c r="CQ69" s="165">
        <f>IFERROR(VLOOKUP($B69,RD[[#All],[Date]:[IS19_Inv2_M2]],CQ$2,0)/CQ$1,"")</f>
        <v>5.8144147672777855</v>
      </c>
      <c r="CR69" s="165">
        <f>IFERROR(VLOOKUP($B69,RD[[#All],[Date]:[IS19_Inv2_M2]],CR$2,0)/CR$1,"")</f>
        <v>5.781337918476857</v>
      </c>
      <c r="CS69" s="165">
        <f>IFERROR(VLOOKUP($B69,RD[[#All],[Date]:[IS19_Inv2_M2]],CS$2,0)/CS$1,"")</f>
        <v>5.6833531683262786</v>
      </c>
      <c r="CT69" s="165">
        <f>IFERROR(VLOOKUP($B69,RD[[#All],[Date]:[IS19_Inv2_M2]],CT$2,0)/CT$1,"")</f>
        <v>5.7813982916798476</v>
      </c>
      <c r="CU69" s="166">
        <f>IFERROR(AVERAGEIF(Inv_SY_B[[#This Row],[IS1_Inv1_M1]:[IS19_Inv2_M2]],"&gt;="&amp;0.1,Inv_SY_B[[#This Row],[IS1_Inv1_M1]:[IS19_Inv2_M2]]),"")</f>
        <v>5.5127344018627245</v>
      </c>
    </row>
    <row r="70" spans="2:99">
      <c r="B70" s="167">
        <f t="shared" si="66"/>
        <v>45762</v>
      </c>
      <c r="C70" s="165">
        <f>IFERROR(VLOOKUP($B70,RD[[#All],[Date]:[IS19_Inv2_M2]],C$2,0)/C$1,"")</f>
        <v>5.3050026999922846</v>
      </c>
      <c r="D70" s="165">
        <f>IFERROR(VLOOKUP($B70,RD[[#All],[Date]:[IS19_Inv2_M2]],D$2,0)/D$1,"")</f>
        <v>5.2825256098773856</v>
      </c>
      <c r="E70" s="165">
        <f>IFERROR(VLOOKUP($B70,RD[[#All],[Date]:[IS19_Inv2_M2]],E$2,0)/E$1,"")</f>
        <v>5.2920183265010854</v>
      </c>
      <c r="F70" s="165">
        <f>IFERROR(VLOOKUP($B70,RD[[#All],[Date]:[IS19_Inv2_M2]],F$2,0)/F$1,"")</f>
        <v>4.9429275646701285</v>
      </c>
      <c r="G70" s="165">
        <f>IFERROR(VLOOKUP($B70,RD[[#All],[Date]:[IS19_Inv2_M2]],G$2,0)/G$1,"")</f>
        <v>5.2317337834579209</v>
      </c>
      <c r="H70" s="165">
        <f>IFERROR(VLOOKUP($B70,RD[[#All],[Date]:[IS19_Inv2_M2]],H$2,0)/H$1,"")</f>
        <v>5.1835061490233905</v>
      </c>
      <c r="I70" s="165">
        <f>IFERROR(VLOOKUP($B70,RD[[#All],[Date]:[IS19_Inv2_M2]],I$2,0)/I$1,"")</f>
        <v>5.1327063740856849</v>
      </c>
      <c r="J70" s="165">
        <f>IFERROR(VLOOKUP($B70,RD[[#All],[Date]:[IS19_Inv2_M2]],J$2,0)/J$1,"")</f>
        <v>5.1358411703239284</v>
      </c>
      <c r="K70" s="165">
        <f>IFERROR(VLOOKUP($B70,RD[[#All],[Date]:[IS19_Inv2_M2]],K$2,0)/K$1,"")</f>
        <v>5.128143769891599</v>
      </c>
      <c r="L70" s="165">
        <f>IFERROR(VLOOKUP($B70,RD[[#All],[Date]:[IS19_Inv2_M2]],L$2,0)/L$1,"")</f>
        <v>5.1757385769924955</v>
      </c>
      <c r="M70" s="165">
        <f>IFERROR(VLOOKUP($B70,RD[[#All],[Date]:[IS19_Inv2_M2]],M$2,0)/M$1,"")</f>
        <v>5.2367884758282264</v>
      </c>
      <c r="N70" s="165">
        <f>IFERROR(VLOOKUP($B70,RD[[#All],[Date]:[IS19_Inv2_M2]],N$2,0)/N$1,"")</f>
        <v>5.2081863091037404</v>
      </c>
      <c r="O70" s="165">
        <f>IFERROR(VLOOKUP($B70,RD[[#All],[Date]:[IS19_Inv2_M2]],O$2,0)/O$1,"")</f>
        <v>5.1892201834862384</v>
      </c>
      <c r="P70" s="165">
        <f>IFERROR(VLOOKUP($B70,RD[[#All],[Date]:[IS19_Inv2_M2]],P$2,0)/P$1,"")</f>
        <v>5.1841641433542733</v>
      </c>
      <c r="Q70" s="165">
        <f>IFERROR(VLOOKUP($B70,RD[[#All],[Date]:[IS19_Inv2_M2]],Q$2,0)/Q$1,"")</f>
        <v>5.1327079392339021</v>
      </c>
      <c r="R70" s="165">
        <f>IFERROR(VLOOKUP($B70,RD[[#All],[Date]:[IS19_Inv2_M2]],R$2,0)/R$1,"")</f>
        <v>5.0916240607130581</v>
      </c>
      <c r="S70" s="165">
        <f>IFERROR(VLOOKUP($B70,RD[[#All],[Date]:[IS19_Inv2_M2]],S$2,0)/S$1,"")</f>
        <v>5.1189663497560733</v>
      </c>
      <c r="T70" s="165">
        <f>IFERROR(VLOOKUP($B70,RD[[#All],[Date]:[IS19_Inv2_M2]],T$2,0)/T$1,"")</f>
        <v>5.1422162146616435</v>
      </c>
      <c r="U70" s="165">
        <f>IFERROR(VLOOKUP($B70,RD[[#All],[Date]:[IS19_Inv2_M2]],U$2,0)/U$1,"")</f>
        <v>5.7079586026121927</v>
      </c>
      <c r="V70" s="165">
        <f>IFERROR(VLOOKUP($B70,RD[[#All],[Date]:[IS19_Inv2_M2]],V$2,0)/V$1,"")</f>
        <v>5.8245730496159647</v>
      </c>
      <c r="W70" s="165">
        <f>IFERROR(VLOOKUP($B70,RD[[#All],[Date]:[IS19_Inv2_M2]],W$2,0)/W$1,"")</f>
        <v>5.9811901474453544</v>
      </c>
      <c r="X70" s="165">
        <f>IFERROR(VLOOKUP($B70,RD[[#All],[Date]:[IS19_Inv2_M2]],X$2,0)/X$1,"")</f>
        <v>5.1859214516910059</v>
      </c>
      <c r="Y70" s="165">
        <f>IFERROR(VLOOKUP($B70,RD[[#All],[Date]:[IS19_Inv2_M2]],Y$2,0)/Y$1,"")</f>
        <v>5.1956872803267782</v>
      </c>
      <c r="Z70" s="165">
        <f>IFERROR(VLOOKUP($B70,RD[[#All],[Date]:[IS19_Inv2_M2]],Z$2,0)/Z$1,"")</f>
        <v>5.2075047957703644</v>
      </c>
      <c r="AA70" s="165">
        <f>IFERROR(VLOOKUP($B70,RD[[#All],[Date]:[IS19_Inv2_M2]],AA$2,0)/AA$1,"")</f>
        <v>4.8426160518744368</v>
      </c>
      <c r="AB70" s="165">
        <f>IFERROR(VLOOKUP($B70,RD[[#All],[Date]:[IS19_Inv2_M2]],AB$2,0)/AB$1,"")</f>
        <v>4.8137498648794725</v>
      </c>
      <c r="AC70" s="165">
        <f>IFERROR(VLOOKUP($B70,RD[[#All],[Date]:[IS19_Inv2_M2]],AC$2,0)/AC$1,"")</f>
        <v>5.1425016152576033</v>
      </c>
      <c r="AD70" s="165">
        <f>IFERROR(VLOOKUP($B70,RD[[#All],[Date]:[IS19_Inv2_M2]],AD$2,0)/AD$1,"")</f>
        <v>4.9029083942877056</v>
      </c>
      <c r="AE70" s="165">
        <f>IFERROR(VLOOKUP($B70,RD[[#All],[Date]:[IS19_Inv2_M2]],AE$2,0)/AE$1,"")</f>
        <v>4.9514442111721451</v>
      </c>
      <c r="AF70" s="165">
        <f>IFERROR(VLOOKUP($B70,RD[[#All],[Date]:[IS19_Inv2_M2]],AF$2,0)/AF$1,"")</f>
        <v>4.9999246772419808</v>
      </c>
      <c r="AG70" s="165">
        <f>IFERROR(VLOOKUP($B70,RD[[#All],[Date]:[IS19_Inv2_M2]],AG$2,0)/AG$1,"")</f>
        <v>5.1726817244058623</v>
      </c>
      <c r="AH70" s="165">
        <f>IFERROR(VLOOKUP($B70,RD[[#All],[Date]:[IS19_Inv2_M2]],AH$2,0)/AH$1,"")</f>
        <v>4.869710031347962</v>
      </c>
      <c r="AI70" s="165">
        <f>IFERROR(VLOOKUP($B70,RD[[#All],[Date]:[IS19_Inv2_M2]],AI$2,0)/AI$1,"")</f>
        <v>4.6702066406499902</v>
      </c>
      <c r="AJ70" s="165">
        <f>IFERROR(VLOOKUP($B70,RD[[#All],[Date]:[IS19_Inv2_M2]],AJ$2,0)/AJ$1,"")</f>
        <v>4.168639242530868</v>
      </c>
      <c r="AK70" s="165">
        <f>IFERROR(VLOOKUP($B70,RD[[#All],[Date]:[IS19_Inv2_M2]],AK$2,0)/AK$1,"")</f>
        <v>4.6366158613483224</v>
      </c>
      <c r="AL70" s="165">
        <f>IFERROR(VLOOKUP($B70,RD[[#All],[Date]:[IS19_Inv2_M2]],AL$2,0)/AL$1,"")</f>
        <v>4.6893701909375896</v>
      </c>
      <c r="AM70" s="165">
        <f>IFERROR(VLOOKUP($B70,RD[[#All],[Date]:[IS19_Inv2_M2]],AM$2,0)/AM$1,"")</f>
        <v>4.428733408924165</v>
      </c>
      <c r="AN70" s="165">
        <f>IFERROR(VLOOKUP($B70,RD[[#All],[Date]:[IS19_Inv2_M2]],AN$2,0)/AN$1,"")</f>
        <v>4.7061128526645764</v>
      </c>
      <c r="AO70" s="165">
        <f>IFERROR(VLOOKUP($B70,RD[[#All],[Date]:[IS19_Inv2_M2]],AO$2,0)/AO$1,"")</f>
        <v>4.6721803508303879</v>
      </c>
      <c r="AP70" s="165">
        <f>IFERROR(VLOOKUP($B70,RD[[#All],[Date]:[IS19_Inv2_M2]],AP$2,0)/AP$1,"")</f>
        <v>4.7515507236710466</v>
      </c>
      <c r="AQ70" s="165">
        <f>IFERROR(VLOOKUP($B70,RD[[#All],[Date]:[IS19_Inv2_M2]],AQ$2,0)/AQ$1,"")</f>
        <v>4.6068965517241383</v>
      </c>
      <c r="AR70" s="165">
        <f>IFERROR(VLOOKUP($B70,RD[[#All],[Date]:[IS19_Inv2_M2]],AR$2,0)/AR$1,"")</f>
        <v>4.9447104619518418</v>
      </c>
      <c r="AS70" s="165">
        <f>IFERROR(VLOOKUP($B70,RD[[#All],[Date]:[IS19_Inv2_M2]],AS$2,0)/AS$1,"")</f>
        <v>4.5433171843830156</v>
      </c>
      <c r="AT70" s="165">
        <f>IFERROR(VLOOKUP($B70,RD[[#All],[Date]:[IS19_Inv2_M2]],AT$2,0)/AT$1,"")</f>
        <v>4.4393781070897056</v>
      </c>
      <c r="AU70" s="165">
        <f>IFERROR(VLOOKUP($B70,RD[[#All],[Date]:[IS19_Inv2_M2]],AU$2,0)/AU$1,"")</f>
        <v>4.2344827586206897</v>
      </c>
      <c r="AV70" s="165">
        <f>IFERROR(VLOOKUP($B70,RD[[#All],[Date]:[IS19_Inv2_M2]],AV$2,0)/AV$1,"")</f>
        <v>4.5325465609441276</v>
      </c>
      <c r="AW70" s="165">
        <f>IFERROR(VLOOKUP($B70,RD[[#All],[Date]:[IS19_Inv2_M2]],AW$2,0)/AW$1,"")</f>
        <v>3.6272204806687562</v>
      </c>
      <c r="AX70" s="165">
        <f>IFERROR(VLOOKUP($B70,RD[[#All],[Date]:[IS19_Inv2_M2]],AX$2,0)/AX$1,"")</f>
        <v>4.8042419795904747</v>
      </c>
      <c r="AY70" s="165">
        <f>IFERROR(VLOOKUP($B70,RD[[#All],[Date]:[IS19_Inv2_M2]],AY$2,0)/AY$1,"")</f>
        <v>3.8626454797679526</v>
      </c>
      <c r="AZ70" s="165">
        <f>IFERROR(VLOOKUP($B70,RD[[#All],[Date]:[IS19_Inv2_M2]],AZ$2,0)/AZ$1,"")</f>
        <v>4.8425477343972645</v>
      </c>
      <c r="BA70" s="165">
        <f>IFERROR(VLOOKUP($B70,RD[[#All],[Date]:[IS19_Inv2_M2]],BA$2,0)/BA$1,"")</f>
        <v>4.7328753418261869</v>
      </c>
      <c r="BB70" s="165">
        <f>IFERROR(VLOOKUP($B70,RD[[#All],[Date]:[IS19_Inv2_M2]],BB$2,0)/BB$1,"")</f>
        <v>4.4357366771159876</v>
      </c>
      <c r="BC70" s="165">
        <f>IFERROR(VLOOKUP($B70,RD[[#All],[Date]:[IS19_Inv2_M2]],BC$2,0)/BC$1,"")</f>
        <v>3.1893416927899687</v>
      </c>
      <c r="BD70" s="165">
        <f>IFERROR(VLOOKUP($B70,RD[[#All],[Date]:[IS19_Inv2_M2]],BD$2,0)/BD$1,"")</f>
        <v>4.6263760297441126</v>
      </c>
      <c r="BE70" s="165">
        <f>IFERROR(VLOOKUP($B70,RD[[#All],[Date]:[IS19_Inv2_M2]],BE$2,0)/BE$1,"")</f>
        <v>4.9088059276147042</v>
      </c>
      <c r="BF70" s="165">
        <f>IFERROR(VLOOKUP($B70,RD[[#All],[Date]:[IS19_Inv2_M2]],BF$2,0)/BF$1,"")</f>
        <v>4.7642013159254528</v>
      </c>
      <c r="BG70" s="165">
        <f>IFERROR(VLOOKUP($B70,RD[[#All],[Date]:[IS19_Inv2_M2]],BG$2,0)/BG$1,"")</f>
        <v>4.0111762300667841</v>
      </c>
      <c r="BH70" s="165">
        <f>IFERROR(VLOOKUP($B70,RD[[#All],[Date]:[IS19_Inv2_M2]],BH$2,0)/BH$1,"")</f>
        <v>4.9023938444001134</v>
      </c>
      <c r="BI70" s="165">
        <f>IFERROR(VLOOKUP($B70,RD[[#All],[Date]:[IS19_Inv2_M2]],BI$2,0)/BI$1,"")</f>
        <v>4.6247464503042597</v>
      </c>
      <c r="BJ70" s="165">
        <f>IFERROR(VLOOKUP($B70,RD[[#All],[Date]:[IS19_Inv2_M2]],BJ$2,0)/BJ$1,"")</f>
        <v>4.8596307906652738</v>
      </c>
      <c r="BK70" s="165">
        <f>IFERROR(VLOOKUP($B70,RD[[#All],[Date]:[IS19_Inv2_M2]],BK$2,0)/BK$1,"")</f>
        <v>4.7382111652104308</v>
      </c>
      <c r="BL70" s="165">
        <f>IFERROR(VLOOKUP($B70,RD[[#All],[Date]:[IS19_Inv2_M2]],BL$2,0)/BL$1,"")</f>
        <v>4.2190268502112582</v>
      </c>
      <c r="BM70" s="165">
        <f>IFERROR(VLOOKUP($B70,RD[[#All],[Date]:[IS19_Inv2_M2]],BM$2,0)/BM$1,"")</f>
        <v>4.6755152404455416</v>
      </c>
      <c r="BN70" s="165">
        <f>IFERROR(VLOOKUP($B70,RD[[#All],[Date]:[IS19_Inv2_M2]],BN$2,0)/BN$1,"")</f>
        <v>4.8909284814012857</v>
      </c>
      <c r="BO70" s="165">
        <f>IFERROR(VLOOKUP($B70,RD[[#All],[Date]:[IS19_Inv2_M2]],BO$2,0)/BO$1,"")</f>
        <v>4.7457856916888863</v>
      </c>
      <c r="BP70" s="165">
        <f>IFERROR(VLOOKUP($B70,RD[[#All],[Date]:[IS19_Inv2_M2]],BP$2,0)/BP$1,"")</f>
        <v>4.6451544869766943</v>
      </c>
      <c r="BQ70" s="165">
        <f>IFERROR(VLOOKUP($B70,RD[[#All],[Date]:[IS19_Inv2_M2]],BQ$2,0)/BQ$1,"")</f>
        <v>4.7527230826427012</v>
      </c>
      <c r="BR70" s="165">
        <f>IFERROR(VLOOKUP($B70,RD[[#All],[Date]:[IS19_Inv2_M2]],BR$2,0)/BR$1,"")</f>
        <v>4.7285573226731081</v>
      </c>
      <c r="BS70" s="165">
        <f>IFERROR(VLOOKUP($B70,RD[[#All],[Date]:[IS19_Inv2_M2]],BS$2,0)/BS$1,"")</f>
        <v>4.6236213779096866</v>
      </c>
      <c r="BT70" s="165">
        <f>IFERROR(VLOOKUP($B70,RD[[#All],[Date]:[IS19_Inv2_M2]],BT$2,0)/BT$1,"")</f>
        <v>4.6836989603900987</v>
      </c>
      <c r="BU70" s="165">
        <f>IFERROR(VLOOKUP($B70,RD[[#All],[Date]:[IS19_Inv2_M2]],BU$2,0)/BU$1,"")</f>
        <v>4.6938975235502838</v>
      </c>
      <c r="BV70" s="165">
        <f>IFERROR(VLOOKUP($B70,RD[[#All],[Date]:[IS19_Inv2_M2]],BV$2,0)/BV$1,"")</f>
        <v>4.6234438096655932</v>
      </c>
      <c r="BW70" s="165">
        <f>IFERROR(VLOOKUP($B70,RD[[#All],[Date]:[IS19_Inv2_M2]],BW$2,0)/BW$1,"")</f>
        <v>4.6858972515410349</v>
      </c>
      <c r="BX70" s="165">
        <f>IFERROR(VLOOKUP($B70,RD[[#All],[Date]:[IS19_Inv2_M2]],BX$2,0)/BX$1,"")</f>
        <v>4.7420890824876905</v>
      </c>
      <c r="BY70" s="165">
        <f>IFERROR(VLOOKUP($B70,RD[[#All],[Date]:[IS19_Inv2_M2]],BY$2,0)/BY$1,"")</f>
        <v>4.7314280151989738</v>
      </c>
      <c r="BZ70" s="165">
        <f>IFERROR(VLOOKUP($B70,RD[[#All],[Date]:[IS19_Inv2_M2]],BZ$2,0)/BZ$1,"")</f>
        <v>4.725930612675314</v>
      </c>
      <c r="CA70" s="165">
        <f>IFERROR(VLOOKUP($B70,RD[[#All],[Date]:[IS19_Inv2_M2]],CA$2,0)/CA$1,"")</f>
        <v>4.5107942706912914</v>
      </c>
      <c r="CB70" s="165">
        <f>IFERROR(VLOOKUP($B70,RD[[#All],[Date]:[IS19_Inv2_M2]],CB$2,0)/CB$1,"")</f>
        <v>0</v>
      </c>
      <c r="CC70" s="165">
        <f>IFERROR(VLOOKUP($B70,RD[[#All],[Date]:[IS19_Inv2_M2]],CC$2,0)/CC$1,"")</f>
        <v>4.8273884846567539</v>
      </c>
      <c r="CD70" s="165">
        <f>IFERROR(VLOOKUP($B70,RD[[#All],[Date]:[IS19_Inv2_M2]],CD$2,0)/CD$1,"")</f>
        <v>4.7998442557126504</v>
      </c>
      <c r="CE70" s="165">
        <f>IFERROR(VLOOKUP($B70,RD[[#All],[Date]:[IS19_Inv2_M2]],CE$2,0)/CE$1,"")</f>
        <v>4.7753607257947763</v>
      </c>
      <c r="CF70" s="165">
        <f>IFERROR(VLOOKUP($B70,RD[[#All],[Date]:[IS19_Inv2_M2]],CF$2,0)/CF$1,"")</f>
        <v>4.7180121365505734</v>
      </c>
      <c r="CG70" s="165">
        <f>IFERROR(VLOOKUP($B70,RD[[#All],[Date]:[IS19_Inv2_M2]],CG$2,0)/CG$1,"")</f>
        <v>4.5832015185068018</v>
      </c>
      <c r="CH70" s="165">
        <f>IFERROR(VLOOKUP($B70,RD[[#All],[Date]:[IS19_Inv2_M2]],CH$2,0)/CH$1,"")</f>
        <v>4.7674786459981018</v>
      </c>
      <c r="CI70" s="165">
        <f>IFERROR(VLOOKUP($B70,RD[[#All],[Date]:[IS19_Inv2_M2]],CI$2,0)/CI$1,"")</f>
        <v>0</v>
      </c>
      <c r="CJ70" s="165">
        <f>IFERROR(VLOOKUP($B70,RD[[#All],[Date]:[IS19_Inv2_M2]],CJ$2,0)/CJ$1,"")</f>
        <v>0</v>
      </c>
      <c r="CK70" s="165">
        <f>IFERROR(VLOOKUP($B70,RD[[#All],[Date]:[IS19_Inv2_M2]],CK$2,0)/CK$1,"")</f>
        <v>0</v>
      </c>
      <c r="CL70" s="165">
        <f>IFERROR(VLOOKUP($B70,RD[[#All],[Date]:[IS19_Inv2_M2]],CL$2,0)/CL$1,"")</f>
        <v>0</v>
      </c>
      <c r="CM70" s="165">
        <f>IFERROR(VLOOKUP($B70,RD[[#All],[Date]:[IS19_Inv2_M2]],CM$2,0)/CM$1,"")</f>
        <v>0</v>
      </c>
      <c r="CN70" s="165">
        <f>IFERROR(VLOOKUP($B70,RD[[#All],[Date]:[IS19_Inv2_M2]],CN$2,0)/CN$1,"")</f>
        <v>0</v>
      </c>
      <c r="CO70" s="165">
        <f>IFERROR(VLOOKUP($B70,RD[[#All],[Date]:[IS19_Inv2_M2]],CO$2,0)/CO$1,"")</f>
        <v>0</v>
      </c>
      <c r="CP70" s="165">
        <f>IFERROR(VLOOKUP($B70,RD[[#All],[Date]:[IS19_Inv2_M2]],CP$2,0)/CP$1,"")</f>
        <v>0</v>
      </c>
      <c r="CQ70" s="165">
        <f>IFERROR(VLOOKUP($B70,RD[[#All],[Date]:[IS19_Inv2_M2]],CQ$2,0)/CQ$1,"")</f>
        <v>5.0878012282631069</v>
      </c>
      <c r="CR70" s="165">
        <f>IFERROR(VLOOKUP($B70,RD[[#All],[Date]:[IS19_Inv2_M2]],CR$2,0)/CR$1,"")</f>
        <v>5.0471997700988434</v>
      </c>
      <c r="CS70" s="165">
        <f>IFERROR(VLOOKUP($B70,RD[[#All],[Date]:[IS19_Inv2_M2]],CS$2,0)/CS$1,"")</f>
        <v>4.9512159603902726</v>
      </c>
      <c r="CT70" s="165">
        <f>IFERROR(VLOOKUP($B70,RD[[#All],[Date]:[IS19_Inv2_M2]],CT$2,0)/CT$1,"")</f>
        <v>5.0537804492249281</v>
      </c>
      <c r="CU70" s="166">
        <f>IFERROR(AVERAGEIF(Inv_SY_B[[#This Row],[IS1_Inv1_M1]:[IS19_Inv2_M2]],"&gt;="&amp;0.1,Inv_SY_B[[#This Row],[IS1_Inv1_M1]:[IS19_Inv2_M2]]),"")</f>
        <v>4.8293914582826005</v>
      </c>
    </row>
    <row r="71" spans="2:99">
      <c r="B71" s="167">
        <f t="shared" si="66"/>
        <v>45763</v>
      </c>
      <c r="C71" s="165">
        <f>IFERROR(VLOOKUP($B71,RD[[#All],[Date]:[IS19_Inv2_M2]],C$2,0)/C$1,"")</f>
        <v>5.5446270153513835</v>
      </c>
      <c r="D71" s="165">
        <f>IFERROR(VLOOKUP($B71,RD[[#All],[Date]:[IS19_Inv2_M2]],D$2,0)/D$1,"")</f>
        <v>5.5207460134786341</v>
      </c>
      <c r="E71" s="165">
        <f>IFERROR(VLOOKUP($B71,RD[[#All],[Date]:[IS19_Inv2_M2]],E$2,0)/E$1,"")</f>
        <v>5.5461779599710637</v>
      </c>
      <c r="F71" s="165">
        <f>IFERROR(VLOOKUP($B71,RD[[#All],[Date]:[IS19_Inv2_M2]],F$2,0)/F$1,"")</f>
        <v>5.2554499988035133</v>
      </c>
      <c r="G71" s="165">
        <f>IFERROR(VLOOKUP($B71,RD[[#All],[Date]:[IS19_Inv2_M2]],G$2,0)/G$1,"")</f>
        <v>5.491198456715698</v>
      </c>
      <c r="H71" s="165">
        <f>IFERROR(VLOOKUP($B71,RD[[#All],[Date]:[IS19_Inv2_M2]],H$2,0)/H$1,"")</f>
        <v>5.4352544007716421</v>
      </c>
      <c r="I71" s="165">
        <f>IFERROR(VLOOKUP($B71,RD[[#All],[Date]:[IS19_Inv2_M2]],I$2,0)/I$1,"")</f>
        <v>5.4745152676187159</v>
      </c>
      <c r="J71" s="165">
        <f>IFERROR(VLOOKUP($B71,RD[[#All],[Date]:[IS19_Inv2_M2]],J$2,0)/J$1,"")</f>
        <v>5.4431461954972926</v>
      </c>
      <c r="K71" s="165">
        <f>IFERROR(VLOOKUP($B71,RD[[#All],[Date]:[IS19_Inv2_M2]],K$2,0)/K$1,"")</f>
        <v>5.4937902318792036</v>
      </c>
      <c r="L71" s="165">
        <f>IFERROR(VLOOKUP($B71,RD[[#All],[Date]:[IS19_Inv2_M2]],L$2,0)/L$1,"")</f>
        <v>5.5210411323263981</v>
      </c>
      <c r="M71" s="165">
        <f>IFERROR(VLOOKUP($B71,RD[[#All],[Date]:[IS19_Inv2_M2]],M$2,0)/M$1,"")</f>
        <v>5.4982109969124675</v>
      </c>
      <c r="N71" s="165">
        <f>IFERROR(VLOOKUP($B71,RD[[#All],[Date]:[IS19_Inv2_M2]],N$2,0)/N$1,"")</f>
        <v>5.4486165526975396</v>
      </c>
      <c r="O71" s="165">
        <f>IFERROR(VLOOKUP($B71,RD[[#All],[Date]:[IS19_Inv2_M2]],O$2,0)/O$1,"")</f>
        <v>5.4378559000316358</v>
      </c>
      <c r="P71" s="165">
        <f>IFERROR(VLOOKUP($B71,RD[[#All],[Date]:[IS19_Inv2_M2]],P$2,0)/P$1,"")</f>
        <v>5.443575721968636</v>
      </c>
      <c r="Q71" s="165">
        <f>IFERROR(VLOOKUP($B71,RD[[#All],[Date]:[IS19_Inv2_M2]],Q$2,0)/Q$1,"")</f>
        <v>5.4096804808604864</v>
      </c>
      <c r="R71" s="165">
        <f>IFERROR(VLOOKUP($B71,RD[[#All],[Date]:[IS19_Inv2_M2]],R$2,0)/R$1,"")</f>
        <v>5.3399461855340444</v>
      </c>
      <c r="S71" s="165">
        <f>IFERROR(VLOOKUP($B71,RD[[#All],[Date]:[IS19_Inv2_M2]],S$2,0)/S$1,"")</f>
        <v>5.3587305815947657</v>
      </c>
      <c r="T71" s="165">
        <f>IFERROR(VLOOKUP($B71,RD[[#All],[Date]:[IS19_Inv2_M2]],T$2,0)/T$1,"")</f>
        <v>5.3658220931235805</v>
      </c>
      <c r="U71" s="165">
        <f>IFERROR(VLOOKUP($B71,RD[[#All],[Date]:[IS19_Inv2_M2]],U$2,0)/U$1,"")</f>
        <v>6.0122625450053473</v>
      </c>
      <c r="V71" s="165">
        <f>IFERROR(VLOOKUP($B71,RD[[#All],[Date]:[IS19_Inv2_M2]],V$2,0)/V$1,"")</f>
        <v>6.1181095420104654</v>
      </c>
      <c r="W71" s="165">
        <f>IFERROR(VLOOKUP($B71,RD[[#All],[Date]:[IS19_Inv2_M2]],W$2,0)/W$1,"")</f>
        <v>6.2585186871538925</v>
      </c>
      <c r="X71" s="165">
        <f>IFERROR(VLOOKUP($B71,RD[[#All],[Date]:[IS19_Inv2_M2]],X$2,0)/X$1,"")</f>
        <v>5.4331370899915896</v>
      </c>
      <c r="Y71" s="165">
        <f>IFERROR(VLOOKUP($B71,RD[[#All],[Date]:[IS19_Inv2_M2]],Y$2,0)/Y$1,"")</f>
        <v>5.4545454545454541</v>
      </c>
      <c r="Z71" s="165">
        <f>IFERROR(VLOOKUP($B71,RD[[#All],[Date]:[IS19_Inv2_M2]],Z$2,0)/Z$1,"")</f>
        <v>5.4835540167501051</v>
      </c>
      <c r="AA71" s="165">
        <f>IFERROR(VLOOKUP($B71,RD[[#All],[Date]:[IS19_Inv2_M2]],AA$2,0)/AA$1,"")</f>
        <v>5.3519130845536136</v>
      </c>
      <c r="AB71" s="165">
        <f>IFERROR(VLOOKUP($B71,RD[[#All],[Date]:[IS19_Inv2_M2]],AB$2,0)/AB$1,"")</f>
        <v>5.4311966273916337</v>
      </c>
      <c r="AC71" s="165">
        <f>IFERROR(VLOOKUP($B71,RD[[#All],[Date]:[IS19_Inv2_M2]],AC$2,0)/AC$1,"")</f>
        <v>5.5966881236689074</v>
      </c>
      <c r="AD71" s="165">
        <f>IFERROR(VLOOKUP($B71,RD[[#All],[Date]:[IS19_Inv2_M2]],AD$2,0)/AD$1,"")</f>
        <v>5.2311912225705335</v>
      </c>
      <c r="AE71" s="165">
        <f>IFERROR(VLOOKUP($B71,RD[[#All],[Date]:[IS19_Inv2_M2]],AE$2,0)/AE$1,"")</f>
        <v>5.494041969840767</v>
      </c>
      <c r="AF71" s="165">
        <f>IFERROR(VLOOKUP($B71,RD[[#All],[Date]:[IS19_Inv2_M2]],AF$2,0)/AF$1,"")</f>
        <v>5.6461939410373443</v>
      </c>
      <c r="AG71" s="165">
        <f>IFERROR(VLOOKUP($B71,RD[[#All],[Date]:[IS19_Inv2_M2]],AG$2,0)/AG$1,"")</f>
        <v>5.7481981619912652</v>
      </c>
      <c r="AH71" s="165">
        <f>IFERROR(VLOOKUP($B71,RD[[#All],[Date]:[IS19_Inv2_M2]],AH$2,0)/AH$1,"")</f>
        <v>5.3894004702194351</v>
      </c>
      <c r="AI71" s="165">
        <f>IFERROR(VLOOKUP($B71,RD[[#All],[Date]:[IS19_Inv2_M2]],AI$2,0)/AI$1,"")</f>
        <v>5.5818565670782423</v>
      </c>
      <c r="AJ71" s="165">
        <f>IFERROR(VLOOKUP($B71,RD[[#All],[Date]:[IS19_Inv2_M2]],AJ$2,0)/AJ$1,"")</f>
        <v>5.6528692981894952</v>
      </c>
      <c r="AK71" s="165">
        <f>IFERROR(VLOOKUP($B71,RD[[#All],[Date]:[IS19_Inv2_M2]],AK$2,0)/AK$1,"")</f>
        <v>5.5554354484199902</v>
      </c>
      <c r="AL71" s="165">
        <f>IFERROR(VLOOKUP($B71,RD[[#All],[Date]:[IS19_Inv2_M2]],AL$2,0)/AL$1,"")</f>
        <v>5.6276717013394135</v>
      </c>
      <c r="AM71" s="165">
        <f>IFERROR(VLOOKUP($B71,RD[[#All],[Date]:[IS19_Inv2_M2]],AM$2,0)/AM$1,"")</f>
        <v>5.57526845861402</v>
      </c>
      <c r="AN71" s="165">
        <f>IFERROR(VLOOKUP($B71,RD[[#All],[Date]:[IS19_Inv2_M2]],AN$2,0)/AN$1,"")</f>
        <v>5.6583072100313476</v>
      </c>
      <c r="AO71" s="165">
        <f>IFERROR(VLOOKUP($B71,RD[[#All],[Date]:[IS19_Inv2_M2]],AO$2,0)/AO$1,"")</f>
        <v>5.631961582071634</v>
      </c>
      <c r="AP71" s="165">
        <f>IFERROR(VLOOKUP($B71,RD[[#All],[Date]:[IS19_Inv2_M2]],AP$2,0)/AP$1,"")</f>
        <v>5.6566397652237717</v>
      </c>
      <c r="AQ71" s="165">
        <f>IFERROR(VLOOKUP($B71,RD[[#All],[Date]:[IS19_Inv2_M2]],AQ$2,0)/AQ$1,"")</f>
        <v>5.5793103448275865</v>
      </c>
      <c r="AR71" s="165">
        <f>IFERROR(VLOOKUP($B71,RD[[#All],[Date]:[IS19_Inv2_M2]],AR$2,0)/AR$1,"")</f>
        <v>5.9816046022942579</v>
      </c>
      <c r="AS71" s="165">
        <f>IFERROR(VLOOKUP($B71,RD[[#All],[Date]:[IS19_Inv2_M2]],AS$2,0)/AS$1,"")</f>
        <v>6.246793958392705</v>
      </c>
      <c r="AT71" s="165">
        <f>IFERROR(VLOOKUP($B71,RD[[#All],[Date]:[IS19_Inv2_M2]],AT$2,0)/AT$1,"")</f>
        <v>5.3354865267090972</v>
      </c>
      <c r="AU71" s="165">
        <f>IFERROR(VLOOKUP($B71,RD[[#All],[Date]:[IS19_Inv2_M2]],AU$2,0)/AU$1,"")</f>
        <v>5.6288401253918492</v>
      </c>
      <c r="AV71" s="165">
        <f>IFERROR(VLOOKUP($B71,RD[[#All],[Date]:[IS19_Inv2_M2]],AV$2,0)/AV$1,"")</f>
        <v>5.5043333947999269</v>
      </c>
      <c r="AW71" s="165">
        <f>IFERROR(VLOOKUP($B71,RD[[#All],[Date]:[IS19_Inv2_M2]],AW$2,0)/AW$1,"")</f>
        <v>5.6772466039707421</v>
      </c>
      <c r="AX71" s="165">
        <f>IFERROR(VLOOKUP($B71,RD[[#All],[Date]:[IS19_Inv2_M2]],AX$2,0)/AX$1,"")</f>
        <v>5.8067097979056888</v>
      </c>
      <c r="AY71" s="165">
        <f>IFERROR(VLOOKUP($B71,RD[[#All],[Date]:[IS19_Inv2_M2]],AY$2,0)/AY$1,"")</f>
        <v>5.6347061578928397</v>
      </c>
      <c r="AZ71" s="165">
        <f>IFERROR(VLOOKUP($B71,RD[[#All],[Date]:[IS19_Inv2_M2]],AZ$2,0)/AZ$1,"")</f>
        <v>5.8364206326588777</v>
      </c>
      <c r="BA71" s="165">
        <f>IFERROR(VLOOKUP($B71,RD[[#All],[Date]:[IS19_Inv2_M2]],BA$2,0)/BA$1,"")</f>
        <v>5.7006603081438012</v>
      </c>
      <c r="BB71" s="165">
        <f>IFERROR(VLOOKUP($B71,RD[[#All],[Date]:[IS19_Inv2_M2]],BB$2,0)/BB$1,"")</f>
        <v>5.5590386624869392</v>
      </c>
      <c r="BC71" s="165">
        <f>IFERROR(VLOOKUP($B71,RD[[#All],[Date]:[IS19_Inv2_M2]],BC$2,0)/BC$1,"")</f>
        <v>5.7065830721003135</v>
      </c>
      <c r="BD71" s="165">
        <f>IFERROR(VLOOKUP($B71,RD[[#All],[Date]:[IS19_Inv2_M2]],BD$2,0)/BD$1,"")</f>
        <v>5.610556244076693</v>
      </c>
      <c r="BE71" s="165">
        <f>IFERROR(VLOOKUP($B71,RD[[#All],[Date]:[IS19_Inv2_M2]],BE$2,0)/BE$1,"")</f>
        <v>5.8748931319464228</v>
      </c>
      <c r="BF71" s="165">
        <f>IFERROR(VLOOKUP($B71,RD[[#All],[Date]:[IS19_Inv2_M2]],BF$2,0)/BF$1,"")</f>
        <v>5.6998174239553538</v>
      </c>
      <c r="BG71" s="165">
        <f>IFERROR(VLOOKUP($B71,RD[[#All],[Date]:[IS19_Inv2_M2]],BG$2,0)/BG$1,"")</f>
        <v>5.6637590295761209</v>
      </c>
      <c r="BH71" s="165">
        <f>IFERROR(VLOOKUP($B71,RD[[#All],[Date]:[IS19_Inv2_M2]],BH$2,0)/BH$1,"")</f>
        <v>5.9603875748076369</v>
      </c>
      <c r="BI71" s="165">
        <f>IFERROR(VLOOKUP($B71,RD[[#All],[Date]:[IS19_Inv2_M2]],BI$2,0)/BI$1,"")</f>
        <v>5.5651853217776139</v>
      </c>
      <c r="BJ71" s="165">
        <f>IFERROR(VLOOKUP($B71,RD[[#All],[Date]:[IS19_Inv2_M2]],BJ$2,0)/BJ$1,"")</f>
        <v>5.7715081853012897</v>
      </c>
      <c r="BK71" s="165">
        <f>IFERROR(VLOOKUP($B71,RD[[#All],[Date]:[IS19_Inv2_M2]],BK$2,0)/BK$1,"")</f>
        <v>5.6052824651504025</v>
      </c>
      <c r="BL71" s="165">
        <f>IFERROR(VLOOKUP($B71,RD[[#All],[Date]:[IS19_Inv2_M2]],BL$2,0)/BL$1,"")</f>
        <v>5.5519967289082732</v>
      </c>
      <c r="BM71" s="165">
        <f>IFERROR(VLOOKUP($B71,RD[[#All],[Date]:[IS19_Inv2_M2]],BM$2,0)/BM$1,"")</f>
        <v>5.5966117521510039</v>
      </c>
      <c r="BN71" s="165">
        <f>IFERROR(VLOOKUP($B71,RD[[#All],[Date]:[IS19_Inv2_M2]],BN$2,0)/BN$1,"")</f>
        <v>5.6833532624503116</v>
      </c>
      <c r="BO71" s="165">
        <f>IFERROR(VLOOKUP($B71,RD[[#All],[Date]:[IS19_Inv2_M2]],BO$2,0)/BO$1,"")</f>
        <v>5.6831020924662168</v>
      </c>
      <c r="BP71" s="165">
        <f>IFERROR(VLOOKUP($B71,RD[[#All],[Date]:[IS19_Inv2_M2]],BP$2,0)/BP$1,"")</f>
        <v>5.5544371267243768</v>
      </c>
      <c r="BQ71" s="165">
        <f>IFERROR(VLOOKUP($B71,RD[[#All],[Date]:[IS19_Inv2_M2]],BQ$2,0)/BQ$1,"")</f>
        <v>5.7040989985152075</v>
      </c>
      <c r="BR71" s="165">
        <f>IFERROR(VLOOKUP($B71,RD[[#All],[Date]:[IS19_Inv2_M2]],BR$2,0)/BR$1,"")</f>
        <v>5.7063836722172683</v>
      </c>
      <c r="BS71" s="165">
        <f>IFERROR(VLOOKUP($B71,RD[[#All],[Date]:[IS19_Inv2_M2]],BS$2,0)/BS$1,"")</f>
        <v>5.6156738494678704</v>
      </c>
      <c r="BT71" s="165">
        <f>IFERROR(VLOOKUP($B71,RD[[#All],[Date]:[IS19_Inv2_M2]],BT$2,0)/BT$1,"")</f>
        <v>5.6704011170624735</v>
      </c>
      <c r="BU71" s="165">
        <f>IFERROR(VLOOKUP($B71,RD[[#All],[Date]:[IS19_Inv2_M2]],BU$2,0)/BU$1,"")</f>
        <v>5.6802896815733117</v>
      </c>
      <c r="BV71" s="165">
        <f>IFERROR(VLOOKUP($B71,RD[[#All],[Date]:[IS19_Inv2_M2]],BV$2,0)/BV$1,"")</f>
        <v>5.598563373467071</v>
      </c>
      <c r="BW71" s="165">
        <f>IFERROR(VLOOKUP($B71,RD[[#All],[Date]:[IS19_Inv2_M2]],BW$2,0)/BW$1,"")</f>
        <v>5.7512806010116986</v>
      </c>
      <c r="BX71" s="165">
        <f>IFERROR(VLOOKUP($B71,RD[[#All],[Date]:[IS19_Inv2_M2]],BX$2,0)/BX$1,"")</f>
        <v>5.7852513404553898</v>
      </c>
      <c r="BY71" s="165">
        <f>IFERROR(VLOOKUP($B71,RD[[#All],[Date]:[IS19_Inv2_M2]],BY$2,0)/BY$1,"")</f>
        <v>5.787568963779024</v>
      </c>
      <c r="BZ71" s="165">
        <f>IFERROR(VLOOKUP($B71,RD[[#All],[Date]:[IS19_Inv2_M2]],BZ$2,0)/BZ$1,"")</f>
        <v>5.7728566909205945</v>
      </c>
      <c r="CA71" s="165">
        <f>IFERROR(VLOOKUP($B71,RD[[#All],[Date]:[IS19_Inv2_M2]],CA$2,0)/CA$1,"")</f>
        <v>5.4500430898122589</v>
      </c>
      <c r="CB71" s="165">
        <f>IFERROR(VLOOKUP($B71,RD[[#All],[Date]:[IS19_Inv2_M2]],CB$2,0)/CB$1,"")</f>
        <v>0</v>
      </c>
      <c r="CC71" s="165">
        <f>IFERROR(VLOOKUP($B71,RD[[#All],[Date]:[IS19_Inv2_M2]],CC$2,0)/CC$1,"")</f>
        <v>5.5816988294843402</v>
      </c>
      <c r="CD71" s="165">
        <f>IFERROR(VLOOKUP($B71,RD[[#All],[Date]:[IS19_Inv2_M2]],CD$2,0)/CD$1,"")</f>
        <v>5.5800257951475905</v>
      </c>
      <c r="CE71" s="165">
        <f>IFERROR(VLOOKUP($B71,RD[[#All],[Date]:[IS19_Inv2_M2]],CE$2,0)/CE$1,"")</f>
        <v>5.5201368371948378</v>
      </c>
      <c r="CF71" s="165">
        <f>IFERROR(VLOOKUP($B71,RD[[#All],[Date]:[IS19_Inv2_M2]],CF$2,0)/CF$1,"")</f>
        <v>5.4906866833472332</v>
      </c>
      <c r="CG71" s="165">
        <f>IFERROR(VLOOKUP($B71,RD[[#All],[Date]:[IS19_Inv2_M2]],CG$2,0)/CG$1,"")</f>
        <v>5.4057260360645367</v>
      </c>
      <c r="CH71" s="165">
        <f>IFERROR(VLOOKUP($B71,RD[[#All],[Date]:[IS19_Inv2_M2]],CH$2,0)/CH$1,"")</f>
        <v>5.5567858272698505</v>
      </c>
      <c r="CI71" s="165">
        <f>IFERROR(VLOOKUP($B71,RD[[#All],[Date]:[IS19_Inv2_M2]],CI$2,0)/CI$1,"")</f>
        <v>0</v>
      </c>
      <c r="CJ71" s="165">
        <f>IFERROR(VLOOKUP($B71,RD[[#All],[Date]:[IS19_Inv2_M2]],CJ$2,0)/CJ$1,"")</f>
        <v>0</v>
      </c>
      <c r="CK71" s="165">
        <f>IFERROR(VLOOKUP($B71,RD[[#All],[Date]:[IS19_Inv2_M2]],CK$2,0)/CK$1,"")</f>
        <v>0</v>
      </c>
      <c r="CL71" s="165">
        <f>IFERROR(VLOOKUP($B71,RD[[#All],[Date]:[IS19_Inv2_M2]],CL$2,0)/CL$1,"")</f>
        <v>0</v>
      </c>
      <c r="CM71" s="165">
        <f>IFERROR(VLOOKUP($B71,RD[[#All],[Date]:[IS19_Inv2_M2]],CM$2,0)/CM$1,"")</f>
        <v>0</v>
      </c>
      <c r="CN71" s="165">
        <f>IFERROR(VLOOKUP($B71,RD[[#All],[Date]:[IS19_Inv2_M2]],CN$2,0)/CN$1,"")</f>
        <v>0</v>
      </c>
      <c r="CO71" s="165">
        <f>IFERROR(VLOOKUP($B71,RD[[#All],[Date]:[IS19_Inv2_M2]],CO$2,0)/CO$1,"")</f>
        <v>0</v>
      </c>
      <c r="CP71" s="165">
        <f>IFERROR(VLOOKUP($B71,RD[[#All],[Date]:[IS19_Inv2_M2]],CP$2,0)/CP$1,"")</f>
        <v>0</v>
      </c>
      <c r="CQ71" s="165">
        <f>IFERROR(VLOOKUP($B71,RD[[#All],[Date]:[IS19_Inv2_M2]],CQ$2,0)/CQ$1,"")</f>
        <v>5.6286186308331194</v>
      </c>
      <c r="CR71" s="165">
        <f>IFERROR(VLOOKUP($B71,RD[[#All],[Date]:[IS19_Inv2_M2]],CR$2,0)/CR$1,"")</f>
        <v>5.6137419069721393</v>
      </c>
      <c r="CS71" s="165">
        <f>IFERROR(VLOOKUP($B71,RD[[#All],[Date]:[IS19_Inv2_M2]],CS$2,0)/CS$1,"")</f>
        <v>5.5312011971297013</v>
      </c>
      <c r="CT71" s="165">
        <f>IFERROR(VLOOKUP($B71,RD[[#All],[Date]:[IS19_Inv2_M2]],CT$2,0)/CT$1,"")</f>
        <v>5.6374565011072439</v>
      </c>
      <c r="CU71" s="166">
        <f>IFERROR(AVERAGEIF(Inv_SY_B[[#This Row],[IS1_Inv1_M1]:[IS19_Inv2_M2]],"&gt;="&amp;0.1,Inv_SY_B[[#This Row],[IS1_Inv1_M1]:[IS19_Inv2_M2]]),"")</f>
        <v>5.6057983942820018</v>
      </c>
    </row>
    <row r="72" spans="2:99">
      <c r="B72" s="167">
        <f t="shared" si="66"/>
        <v>45764</v>
      </c>
      <c r="C72" s="165">
        <f>IFERROR(VLOOKUP($B72,RD[[#All],[Date]:[IS19_Inv2_M2]],C$2,0)/C$1,"")</f>
        <v>5.7095194013731376</v>
      </c>
      <c r="D72" s="165">
        <f>IFERROR(VLOOKUP($B72,RD[[#All],[Date]:[IS19_Inv2_M2]],D$2,0)/D$1,"")</f>
        <v>5.6855585392305912</v>
      </c>
      <c r="E72" s="165">
        <f>IFERROR(VLOOKUP($B72,RD[[#All],[Date]:[IS19_Inv2_M2]],E$2,0)/E$1,"")</f>
        <v>5.6276826621654203</v>
      </c>
      <c r="F72" s="165">
        <f>IFERROR(VLOOKUP($B72,RD[[#All],[Date]:[IS19_Inv2_M2]],F$2,0)/F$1,"")</f>
        <v>5.2841656895355245</v>
      </c>
      <c r="G72" s="165">
        <f>IFERROR(VLOOKUP($B72,RD[[#All],[Date]:[IS19_Inv2_M2]],G$2,0)/G$1,"")</f>
        <v>5.5760790933204722</v>
      </c>
      <c r="H72" s="165">
        <f>IFERROR(VLOOKUP($B72,RD[[#All],[Date]:[IS19_Inv2_M2]],H$2,0)/H$1,"")</f>
        <v>5.5307451169520139</v>
      </c>
      <c r="I72" s="165">
        <f>IFERROR(VLOOKUP($B72,RD[[#All],[Date]:[IS19_Inv2_M2]],I$2,0)/I$1,"")</f>
        <v>5.5158481365377918</v>
      </c>
      <c r="J72" s="165">
        <f>IFERROR(VLOOKUP($B72,RD[[#All],[Date]:[IS19_Inv2_M2]],J$2,0)/J$1,"")</f>
        <v>5.5400398974066682</v>
      </c>
      <c r="K72" s="165">
        <f>IFERROR(VLOOKUP($B72,RD[[#All],[Date]:[IS19_Inv2_M2]],K$2,0)/K$1,"")</f>
        <v>5.5186771638469461</v>
      </c>
      <c r="L72" s="165">
        <f>IFERROR(VLOOKUP($B72,RD[[#All],[Date]:[IS19_Inv2_M2]],L$2,0)/L$1,"")</f>
        <v>5.5514391564548298</v>
      </c>
      <c r="M72" s="165">
        <f>IFERROR(VLOOKUP($B72,RD[[#All],[Date]:[IS19_Inv2_M2]],M$2,0)/M$1,"")</f>
        <v>5.5884581711704424</v>
      </c>
      <c r="N72" s="165">
        <f>IFERROR(VLOOKUP($B72,RD[[#All],[Date]:[IS19_Inv2_M2]],N$2,0)/N$1,"")</f>
        <v>5.5576375538412863</v>
      </c>
      <c r="O72" s="165">
        <f>IFERROR(VLOOKUP($B72,RD[[#All],[Date]:[IS19_Inv2_M2]],O$2,0)/O$1,"")</f>
        <v>5.5362227143309077</v>
      </c>
      <c r="P72" s="165">
        <f>IFERROR(VLOOKUP($B72,RD[[#All],[Date]:[IS19_Inv2_M2]],P$2,0)/P$1,"")</f>
        <v>5.5303475392054962</v>
      </c>
      <c r="Q72" s="165">
        <f>IFERROR(VLOOKUP($B72,RD[[#All],[Date]:[IS19_Inv2_M2]],Q$2,0)/Q$1,"")</f>
        <v>5.5084608978042331</v>
      </c>
      <c r="R72" s="165">
        <f>IFERROR(VLOOKUP($B72,RD[[#All],[Date]:[IS19_Inv2_M2]],R$2,0)/R$1,"")</f>
        <v>5.5005051484319978</v>
      </c>
      <c r="S72" s="165">
        <f>IFERROR(VLOOKUP($B72,RD[[#All],[Date]:[IS19_Inv2_M2]],S$2,0)/S$1,"")</f>
        <v>5.5199054263307747</v>
      </c>
      <c r="T72" s="165">
        <f>IFERROR(VLOOKUP($B72,RD[[#All],[Date]:[IS19_Inv2_M2]],T$2,0)/T$1,"")</f>
        <v>5.5239998849616061</v>
      </c>
      <c r="U72" s="165">
        <f>IFERROR(VLOOKUP($B72,RD[[#All],[Date]:[IS19_Inv2_M2]],U$2,0)/U$1,"")</f>
        <v>6.1910285573683232</v>
      </c>
      <c r="V72" s="165">
        <f>IFERROR(VLOOKUP($B72,RD[[#All],[Date]:[IS19_Inv2_M2]],V$2,0)/V$1,"")</f>
        <v>6.2788804124032129</v>
      </c>
      <c r="W72" s="165">
        <f>IFERROR(VLOOKUP($B72,RD[[#All],[Date]:[IS19_Inv2_M2]],W$2,0)/W$1,"")</f>
        <v>6.3957046598881808</v>
      </c>
      <c r="X72" s="165">
        <f>IFERROR(VLOOKUP($B72,RD[[#All],[Date]:[IS19_Inv2_M2]],X$2,0)/X$1,"")</f>
        <v>5.6044040064225094</v>
      </c>
      <c r="Y72" s="165">
        <f>IFERROR(VLOOKUP($B72,RD[[#All],[Date]:[IS19_Inv2_M2]],Y$2,0)/Y$1,"")</f>
        <v>5.6606820556663813</v>
      </c>
      <c r="Z72" s="165">
        <f>IFERROR(VLOOKUP($B72,RD[[#All],[Date]:[IS19_Inv2_M2]],Z$2,0)/Z$1,"")</f>
        <v>5.6767884714359234</v>
      </c>
      <c r="AA72" s="165">
        <f>IFERROR(VLOOKUP($B72,RD[[#All],[Date]:[IS19_Inv2_M2]],AA$2,0)/AA$1,"")</f>
        <v>5.4030145574784223</v>
      </c>
      <c r="AB72" s="165">
        <f>IFERROR(VLOOKUP($B72,RD[[#All],[Date]:[IS19_Inv2_M2]],AB$2,0)/AB$1,"")</f>
        <v>5.5219976218787155</v>
      </c>
      <c r="AC72" s="165">
        <f>IFERROR(VLOOKUP($B72,RD[[#All],[Date]:[IS19_Inv2_M2]],AC$2,0)/AC$1,"")</f>
        <v>5.7043719639139479</v>
      </c>
      <c r="AD72" s="165">
        <f>IFERROR(VLOOKUP($B72,RD[[#All],[Date]:[IS19_Inv2_M2]],AD$2,0)/AD$1,"")</f>
        <v>5.3879310344827589</v>
      </c>
      <c r="AE72" s="165">
        <f>IFERROR(VLOOKUP($B72,RD[[#All],[Date]:[IS19_Inv2_M2]],AE$2,0)/AE$1,"")</f>
        <v>5.5985351777822512</v>
      </c>
      <c r="AF72" s="165">
        <f>IFERROR(VLOOKUP($B72,RD[[#All],[Date]:[IS19_Inv2_M2]],AF$2,0)/AF$1,"")</f>
        <v>5.7501393471023325</v>
      </c>
      <c r="AG72" s="165">
        <f>IFERROR(VLOOKUP($B72,RD[[#All],[Date]:[IS19_Inv2_M2]],AG$2,0)/AG$1,"")</f>
        <v>5.8141092623851245</v>
      </c>
      <c r="AH72" s="165">
        <f>IFERROR(VLOOKUP($B72,RD[[#All],[Date]:[IS19_Inv2_M2]],AH$2,0)/AH$1,"")</f>
        <v>5.4579741379310338</v>
      </c>
      <c r="AI72" s="165">
        <f>IFERROR(VLOOKUP($B72,RD[[#All],[Date]:[IS19_Inv2_M2]],AI$2,0)/AI$1,"")</f>
        <v>5.5517881133644682</v>
      </c>
      <c r="AJ72" s="165">
        <f>IFERROR(VLOOKUP($B72,RD[[#All],[Date]:[IS19_Inv2_M2]],AJ$2,0)/AJ$1,"")</f>
        <v>5.5748192694005505</v>
      </c>
      <c r="AK72" s="165">
        <f>IFERROR(VLOOKUP($B72,RD[[#All],[Date]:[IS19_Inv2_M2]],AK$2,0)/AK$1,"")</f>
        <v>5.5525528771664323</v>
      </c>
      <c r="AL72" s="165">
        <f>IFERROR(VLOOKUP($B72,RD[[#All],[Date]:[IS19_Inv2_M2]],AL$2,0)/AL$1,"")</f>
        <v>5.6262467939583933</v>
      </c>
      <c r="AM72" s="165">
        <f>IFERROR(VLOOKUP($B72,RD[[#All],[Date]:[IS19_Inv2_M2]],AM$2,0)/AM$1,"")</f>
        <v>5.5005669312345766</v>
      </c>
      <c r="AN72" s="165">
        <f>IFERROR(VLOOKUP($B72,RD[[#All],[Date]:[IS19_Inv2_M2]],AN$2,0)/AN$1,"")</f>
        <v>5.6387147335423196</v>
      </c>
      <c r="AO72" s="165">
        <f>IFERROR(VLOOKUP($B72,RD[[#All],[Date]:[IS19_Inv2_M2]],AO$2,0)/AO$1,"")</f>
        <v>5.6212899353031416</v>
      </c>
      <c r="AP72" s="165">
        <f>IFERROR(VLOOKUP($B72,RD[[#All],[Date]:[IS19_Inv2_M2]],AP$2,0)/AP$1,"")</f>
        <v>5.6366304275328485</v>
      </c>
      <c r="AQ72" s="165">
        <f>IFERROR(VLOOKUP($B72,RD[[#All],[Date]:[IS19_Inv2_M2]],AQ$2,0)/AQ$1,"")</f>
        <v>5.5523510971786836</v>
      </c>
      <c r="AR72" s="165">
        <f>IFERROR(VLOOKUP($B72,RD[[#All],[Date]:[IS19_Inv2_M2]],AR$2,0)/AR$1,"")</f>
        <v>5.9499121568087094</v>
      </c>
      <c r="AS72" s="165">
        <f>IFERROR(VLOOKUP($B72,RD[[#All],[Date]:[IS19_Inv2_M2]],AS$2,0)/AS$1,"")</f>
        <v>6.2332573382730123</v>
      </c>
      <c r="AT72" s="165">
        <f>IFERROR(VLOOKUP($B72,RD[[#All],[Date]:[IS19_Inv2_M2]],AT$2,0)/AT$1,"")</f>
        <v>5.3310534815237007</v>
      </c>
      <c r="AU72" s="165">
        <f>IFERROR(VLOOKUP($B72,RD[[#All],[Date]:[IS19_Inv2_M2]],AU$2,0)/AU$1,"")</f>
        <v>5.656426332288401</v>
      </c>
      <c r="AV72" s="165">
        <f>IFERROR(VLOOKUP($B72,RD[[#All],[Date]:[IS19_Inv2_M2]],AV$2,0)/AV$1,"")</f>
        <v>5.4692974368430765</v>
      </c>
      <c r="AW72" s="165">
        <f>IFERROR(VLOOKUP($B72,RD[[#All],[Date]:[IS19_Inv2_M2]],AW$2,0)/AW$1,"")</f>
        <v>5.6589602925809821</v>
      </c>
      <c r="AX72" s="165">
        <f>IFERROR(VLOOKUP($B72,RD[[#All],[Date]:[IS19_Inv2_M2]],AX$2,0)/AX$1,"")</f>
        <v>5.7226705796038146</v>
      </c>
      <c r="AY72" s="165">
        <f>IFERROR(VLOOKUP($B72,RD[[#All],[Date]:[IS19_Inv2_M2]],AY$2,0)/AY$1,"")</f>
        <v>5.5842611609555721</v>
      </c>
      <c r="AZ72" s="165">
        <f>IFERROR(VLOOKUP($B72,RD[[#All],[Date]:[IS19_Inv2_M2]],AZ$2,0)/AZ$1,"")</f>
        <v>5.7609005414648049</v>
      </c>
      <c r="BA72" s="165">
        <f>IFERROR(VLOOKUP($B72,RD[[#All],[Date]:[IS19_Inv2_M2]],BA$2,0)/BA$1,"")</f>
        <v>5.6259587807643578</v>
      </c>
      <c r="BB72" s="165">
        <f>IFERROR(VLOOKUP($B72,RD[[#All],[Date]:[IS19_Inv2_M2]],BB$2,0)/BB$1,"")</f>
        <v>5.5094043887147341</v>
      </c>
      <c r="BC72" s="165">
        <f>IFERROR(VLOOKUP($B72,RD[[#All],[Date]:[IS19_Inv2_M2]],BC$2,0)/BC$1,"")</f>
        <v>5.5956112852664575</v>
      </c>
      <c r="BD72" s="165">
        <f>IFERROR(VLOOKUP($B72,RD[[#All],[Date]:[IS19_Inv2_M2]],BD$2,0)/BD$1,"")</f>
        <v>5.533279871692061</v>
      </c>
      <c r="BE72" s="165">
        <f>IFERROR(VLOOKUP($B72,RD[[#All],[Date]:[IS19_Inv2_M2]],BE$2,0)/BE$1,"")</f>
        <v>5.7779994300370472</v>
      </c>
      <c r="BF72" s="165">
        <f>IFERROR(VLOOKUP($B72,RD[[#All],[Date]:[IS19_Inv2_M2]],BF$2,0)/BF$1,"")</f>
        <v>5.6171414792104439</v>
      </c>
      <c r="BG72" s="165">
        <f>IFERROR(VLOOKUP($B72,RD[[#All],[Date]:[IS19_Inv2_M2]],BG$2,0)/BG$1,"")</f>
        <v>5.2957612103039384</v>
      </c>
      <c r="BH72" s="165">
        <f>IFERROR(VLOOKUP($B72,RD[[#All],[Date]:[IS19_Inv2_M2]],BH$2,0)/BH$1,"")</f>
        <v>5.8741806782559127</v>
      </c>
      <c r="BI72" s="165">
        <f>IFERROR(VLOOKUP($B72,RD[[#All],[Date]:[IS19_Inv2_M2]],BI$2,0)/BI$1,"")</f>
        <v>5.4869998156002211</v>
      </c>
      <c r="BJ72" s="165">
        <f>IFERROR(VLOOKUP($B72,RD[[#All],[Date]:[IS19_Inv2_M2]],BJ$2,0)/BJ$1,"")</f>
        <v>5.6983629397422506</v>
      </c>
      <c r="BK72" s="165">
        <f>IFERROR(VLOOKUP($B72,RD[[#All],[Date]:[IS19_Inv2_M2]],BK$2,0)/BK$1,"")</f>
        <v>5.5219102247715597</v>
      </c>
      <c r="BL72" s="165">
        <f>IFERROR(VLOOKUP($B72,RD[[#All],[Date]:[IS19_Inv2_M2]],BL$2,0)/BL$1,"")</f>
        <v>5.4034346463132072</v>
      </c>
      <c r="BM72" s="165">
        <f>IFERROR(VLOOKUP($B72,RD[[#All],[Date]:[IS19_Inv2_M2]],BM$2,0)/BM$1,"")</f>
        <v>5.4845594610818384</v>
      </c>
      <c r="BN72" s="165">
        <f>IFERROR(VLOOKUP($B72,RD[[#All],[Date]:[IS19_Inv2_M2]],BN$2,0)/BN$1,"")</f>
        <v>5.5941569983518082</v>
      </c>
      <c r="BO72" s="165">
        <f>IFERROR(VLOOKUP($B72,RD[[#All],[Date]:[IS19_Inv2_M2]],BO$2,0)/BO$1,"")</f>
        <v>5.451258643286482</v>
      </c>
      <c r="BP72" s="165">
        <f>IFERROR(VLOOKUP($B72,RD[[#All],[Date]:[IS19_Inv2_M2]],BP$2,0)/BP$1,"")</f>
        <v>4.9945836089461517</v>
      </c>
      <c r="BQ72" s="165">
        <f>IFERROR(VLOOKUP($B72,RD[[#All],[Date]:[IS19_Inv2_M2]],BQ$2,0)/BQ$1,"")</f>
        <v>5.6579157016281929</v>
      </c>
      <c r="BR72" s="165">
        <f>IFERROR(VLOOKUP($B72,RD[[#All],[Date]:[IS19_Inv2_M2]],BR$2,0)/BR$1,"")</f>
        <v>5.6747481138496632</v>
      </c>
      <c r="BS72" s="165">
        <f>IFERROR(VLOOKUP($B72,RD[[#All],[Date]:[IS19_Inv2_M2]],BS$2,0)/BS$1,"")</f>
        <v>5.5823478414165004</v>
      </c>
      <c r="BT72" s="165">
        <f>IFERROR(VLOOKUP($B72,RD[[#All],[Date]:[IS19_Inv2_M2]],BT$2,0)/BT$1,"")</f>
        <v>5.6300385081107018</v>
      </c>
      <c r="BU72" s="165">
        <f>IFERROR(VLOOKUP($B72,RD[[#All],[Date]:[IS19_Inv2_M2]],BU$2,0)/BU$1,"")</f>
        <v>5.6384123956766254</v>
      </c>
      <c r="BV72" s="165">
        <f>IFERROR(VLOOKUP($B72,RD[[#All],[Date]:[IS19_Inv2_M2]],BV$2,0)/BV$1,"")</f>
        <v>5.5501795783166159</v>
      </c>
      <c r="BW72" s="165">
        <f>IFERROR(VLOOKUP($B72,RD[[#All],[Date]:[IS19_Inv2_M2]],BW$2,0)/BW$1,"")</f>
        <v>5.7020697324398677</v>
      </c>
      <c r="BX72" s="165">
        <f>IFERROR(VLOOKUP($B72,RD[[#All],[Date]:[IS19_Inv2_M2]],BX$2,0)/BX$1,"")</f>
        <v>5.716302046577276</v>
      </c>
      <c r="BY72" s="165">
        <f>IFERROR(VLOOKUP($B72,RD[[#All],[Date]:[IS19_Inv2_M2]],BY$2,0)/BY$1,"")</f>
        <v>5.6575502953231522</v>
      </c>
      <c r="BZ72" s="165">
        <f>IFERROR(VLOOKUP($B72,RD[[#All],[Date]:[IS19_Inv2_M2]],BZ$2,0)/BZ$1,"")</f>
        <v>5.7264578719814407</v>
      </c>
      <c r="CA72" s="165">
        <f>IFERROR(VLOOKUP($B72,RD[[#All],[Date]:[IS19_Inv2_M2]],CA$2,0)/CA$1,"")</f>
        <v>5.4304072259978833</v>
      </c>
      <c r="CB72" s="165">
        <f>IFERROR(VLOOKUP($B72,RD[[#All],[Date]:[IS19_Inv2_M2]],CB$2,0)/CB$1,"")</f>
        <v>0</v>
      </c>
      <c r="CC72" s="165">
        <f>IFERROR(VLOOKUP($B72,RD[[#All],[Date]:[IS19_Inv2_M2]],CC$2,0)/CC$1,"")</f>
        <v>5.4516964568174631</v>
      </c>
      <c r="CD72" s="165">
        <f>IFERROR(VLOOKUP($B72,RD[[#All],[Date]:[IS19_Inv2_M2]],CD$2,0)/CD$1,"")</f>
        <v>5.5444966295962805</v>
      </c>
      <c r="CE72" s="165">
        <f>IFERROR(VLOOKUP($B72,RD[[#All],[Date]:[IS19_Inv2_M2]],CE$2,0)/CE$1,"")</f>
        <v>5.4579381122686987</v>
      </c>
      <c r="CF72" s="165">
        <f>IFERROR(VLOOKUP($B72,RD[[#All],[Date]:[IS19_Inv2_M2]],CF$2,0)/CF$1,"")</f>
        <v>5.1465301544390432</v>
      </c>
      <c r="CG72" s="165">
        <f>IFERROR(VLOOKUP($B72,RD[[#All],[Date]:[IS19_Inv2_M2]],CG$2,0)/CG$1,"")</f>
        <v>5.3411367710640087</v>
      </c>
      <c r="CH72" s="165">
        <f>IFERROR(VLOOKUP($B72,RD[[#All],[Date]:[IS19_Inv2_M2]],CH$2,0)/CH$1,"")</f>
        <v>5.1043973426130966</v>
      </c>
      <c r="CI72" s="165">
        <f>IFERROR(VLOOKUP($B72,RD[[#All],[Date]:[IS19_Inv2_M2]],CI$2,0)/CI$1,"")</f>
        <v>0</v>
      </c>
      <c r="CJ72" s="165">
        <f>IFERROR(VLOOKUP($B72,RD[[#All],[Date]:[IS19_Inv2_M2]],CJ$2,0)/CJ$1,"")</f>
        <v>0</v>
      </c>
      <c r="CK72" s="165">
        <f>IFERROR(VLOOKUP($B72,RD[[#All],[Date]:[IS19_Inv2_M2]],CK$2,0)/CK$1,"")</f>
        <v>0</v>
      </c>
      <c r="CL72" s="165">
        <f>IFERROR(VLOOKUP($B72,RD[[#All],[Date]:[IS19_Inv2_M2]],CL$2,0)/CL$1,"")</f>
        <v>0</v>
      </c>
      <c r="CM72" s="165">
        <f>IFERROR(VLOOKUP($B72,RD[[#All],[Date]:[IS19_Inv2_M2]],CM$2,0)/CM$1,"")</f>
        <v>0</v>
      </c>
      <c r="CN72" s="165">
        <f>IFERROR(VLOOKUP($B72,RD[[#All],[Date]:[IS19_Inv2_M2]],CN$2,0)/CN$1,"")</f>
        <v>0</v>
      </c>
      <c r="CO72" s="165">
        <f>IFERROR(VLOOKUP($B72,RD[[#All],[Date]:[IS19_Inv2_M2]],CO$2,0)/CO$1,"")</f>
        <v>0</v>
      </c>
      <c r="CP72" s="165">
        <f>IFERROR(VLOOKUP($B72,RD[[#All],[Date]:[IS19_Inv2_M2]],CP$2,0)/CP$1,"")</f>
        <v>0</v>
      </c>
      <c r="CQ72" s="165">
        <f>IFERROR(VLOOKUP($B72,RD[[#All],[Date]:[IS19_Inv2_M2]],CQ$2,0)/CQ$1,"")</f>
        <v>5.468432232114611</v>
      </c>
      <c r="CR72" s="165">
        <f>IFERROR(VLOOKUP($B72,RD[[#All],[Date]:[IS19_Inv2_M2]],CR$2,0)/CR$1,"")</f>
        <v>5.1196476136887785</v>
      </c>
      <c r="CS72" s="165">
        <f>IFERROR(VLOOKUP($B72,RD[[#All],[Date]:[IS19_Inv2_M2]],CS$2,0)/CS$1,"")</f>
        <v>5.15910677252025</v>
      </c>
      <c r="CT72" s="165">
        <f>IFERROR(VLOOKUP($B72,RD[[#All],[Date]:[IS19_Inv2_M2]],CT$2,0)/CT$1,"")</f>
        <v>5.1866497943688703</v>
      </c>
      <c r="CU72" s="166">
        <f>IFERROR(AVERAGEIF(Inv_SY_B[[#This Row],[IS1_Inv1_M1]:[IS19_Inv2_M2]],"&gt;="&amp;0.1,Inv_SY_B[[#This Row],[IS1_Inv1_M1]:[IS19_Inv2_M2]]),"")</f>
        <v>5.5779726162208068</v>
      </c>
    </row>
    <row r="73" spans="2:99">
      <c r="B73" s="167">
        <f t="shared" si="66"/>
        <v>45765</v>
      </c>
      <c r="C73" s="165">
        <f>IFERROR(VLOOKUP($B73,RD[[#All],[Date]:[IS19_Inv2_M2]],C$2,0)/C$1,"")</f>
        <v>5.4226452210136529</v>
      </c>
      <c r="D73" s="165">
        <f>IFERROR(VLOOKUP($B73,RD[[#All],[Date]:[IS19_Inv2_M2]],D$2,0)/D$1,"")</f>
        <v>5.3654054719652953</v>
      </c>
      <c r="E73" s="165">
        <f>IFERROR(VLOOKUP($B73,RD[[#All],[Date]:[IS19_Inv2_M2]],E$2,0)/E$1,"")</f>
        <v>5.2843019049915601</v>
      </c>
      <c r="F73" s="165">
        <f>IFERROR(VLOOKUP($B73,RD[[#All],[Date]:[IS19_Inv2_M2]],F$2,0)/F$1,"")</f>
        <v>4.9702074708655388</v>
      </c>
      <c r="G73" s="165">
        <f>IFERROR(VLOOKUP($B73,RD[[#All],[Date]:[IS19_Inv2_M2]],G$2,0)/G$1,"")</f>
        <v>5.2322160598022665</v>
      </c>
      <c r="H73" s="165">
        <f>IFERROR(VLOOKUP($B73,RD[[#All],[Date]:[IS19_Inv2_M2]],H$2,0)/H$1,"")</f>
        <v>5.1892934651555338</v>
      </c>
      <c r="I73" s="165">
        <f>IFERROR(VLOOKUP($B73,RD[[#All],[Date]:[IS19_Inv2_M2]],I$2,0)/I$1,"")</f>
        <v>5.1879716707302919</v>
      </c>
      <c r="J73" s="165">
        <f>IFERROR(VLOOKUP($B73,RD[[#All],[Date]:[IS19_Inv2_M2]],J$2,0)/J$1,"")</f>
        <v>5.222285551439156</v>
      </c>
      <c r="K73" s="165">
        <f>IFERROR(VLOOKUP($B73,RD[[#All],[Date]:[IS19_Inv2_M2]],K$2,0)/K$1,"")</f>
        <v>5.1879681255832883</v>
      </c>
      <c r="L73" s="165">
        <f>IFERROR(VLOOKUP($B73,RD[[#All],[Date]:[IS19_Inv2_M2]],L$2,0)/L$1,"")</f>
        <v>5.2265602735822165</v>
      </c>
      <c r="M73" s="165">
        <f>IFERROR(VLOOKUP($B73,RD[[#All],[Date]:[IS19_Inv2_M2]],M$2,0)/M$1,"")</f>
        <v>5.2534645841150258</v>
      </c>
      <c r="N73" s="165">
        <f>IFERROR(VLOOKUP($B73,RD[[#All],[Date]:[IS19_Inv2_M2]],N$2,0)/N$1,"")</f>
        <v>5.2286277468181925</v>
      </c>
      <c r="O73" s="165">
        <f>IFERROR(VLOOKUP($B73,RD[[#All],[Date]:[IS19_Inv2_M2]],O$2,0)/O$1,"")</f>
        <v>5.2075094906675101</v>
      </c>
      <c r="P73" s="165">
        <f>IFERROR(VLOOKUP($B73,RD[[#All],[Date]:[IS19_Inv2_M2]],P$2,0)/P$1,"")</f>
        <v>5.1959144936050983</v>
      </c>
      <c r="Q73" s="165">
        <f>IFERROR(VLOOKUP($B73,RD[[#All],[Date]:[IS19_Inv2_M2]],Q$2,0)/Q$1,"")</f>
        <v>5.1927509377683361</v>
      </c>
      <c r="R73" s="165">
        <f>IFERROR(VLOOKUP($B73,RD[[#All],[Date]:[IS19_Inv2_M2]],R$2,0)/R$1,"")</f>
        <v>5.179387222636092</v>
      </c>
      <c r="S73" s="165">
        <f>IFERROR(VLOOKUP($B73,RD[[#All],[Date]:[IS19_Inv2_M2]],S$2,0)/S$1,"")</f>
        <v>5.2028838308996157</v>
      </c>
      <c r="T73" s="165">
        <f>IFERROR(VLOOKUP($B73,RD[[#All],[Date]:[IS19_Inv2_M2]],T$2,0)/T$1,"")</f>
        <v>5.2083632912484541</v>
      </c>
      <c r="U73" s="165">
        <f>IFERROR(VLOOKUP($B73,RD[[#All],[Date]:[IS19_Inv2_M2]],U$2,0)/U$1,"")</f>
        <v>5.8897375252958923</v>
      </c>
      <c r="V73" s="165">
        <f>IFERROR(VLOOKUP($B73,RD[[#All],[Date]:[IS19_Inv2_M2]],V$2,0)/V$1,"")</f>
        <v>5.9365940431799435</v>
      </c>
      <c r="W73" s="165">
        <f>IFERROR(VLOOKUP($B73,RD[[#All],[Date]:[IS19_Inv2_M2]],W$2,0)/W$1,"")</f>
        <v>6.126654584051539</v>
      </c>
      <c r="X73" s="165">
        <f>IFERROR(VLOOKUP($B73,RD[[#All],[Date]:[IS19_Inv2_M2]],X$2,0)/X$1,"")</f>
        <v>5.3352702806024928</v>
      </c>
      <c r="Y73" s="165">
        <f>IFERROR(VLOOKUP($B73,RD[[#All],[Date]:[IS19_Inv2_M2]],Y$2,0)/Y$1,"")</f>
        <v>5.3752256103353275</v>
      </c>
      <c r="Z73" s="165">
        <f>IFERROR(VLOOKUP($B73,RD[[#All],[Date]:[IS19_Inv2_M2]],Z$2,0)/Z$1,"")</f>
        <v>5.3965283301361531</v>
      </c>
      <c r="AA73" s="165">
        <f>IFERROR(VLOOKUP($B73,RD[[#All],[Date]:[IS19_Inv2_M2]],AA$2,0)/AA$1,"")</f>
        <v>5.1204534718941899</v>
      </c>
      <c r="AB73" s="165">
        <f>IFERROR(VLOOKUP($B73,RD[[#All],[Date]:[IS19_Inv2_M2]],AB$2,0)/AB$1,"")</f>
        <v>5.2154361690628042</v>
      </c>
      <c r="AC73" s="165">
        <f>IFERROR(VLOOKUP($B73,RD[[#All],[Date]:[IS19_Inv2_M2]],AC$2,0)/AC$1,"")</f>
        <v>5.3774916844145579</v>
      </c>
      <c r="AD73" s="165">
        <f>IFERROR(VLOOKUP($B73,RD[[#All],[Date]:[IS19_Inv2_M2]],AD$2,0)/AD$1,"")</f>
        <v>5.0957854406130272</v>
      </c>
      <c r="AE73" s="165">
        <f>IFERROR(VLOOKUP($B73,RD[[#All],[Date]:[IS19_Inv2_M2]],AE$2,0)/AE$1,"")</f>
        <v>5.2625272017869289</v>
      </c>
      <c r="AF73" s="165">
        <f>IFERROR(VLOOKUP($B73,RD[[#All],[Date]:[IS19_Inv2_M2]],AF$2,0)/AF$1,"")</f>
        <v>5.4051611153793999</v>
      </c>
      <c r="AG73" s="165">
        <f>IFERROR(VLOOKUP($B73,RD[[#All],[Date]:[IS19_Inv2_M2]],AG$2,0)/AG$1,"")</f>
        <v>5.4690137448758138</v>
      </c>
      <c r="AH73" s="165">
        <f>IFERROR(VLOOKUP($B73,RD[[#All],[Date]:[IS19_Inv2_M2]],AH$2,0)/AH$1,"")</f>
        <v>5.1503722570532915</v>
      </c>
      <c r="AI73" s="165">
        <f>IFERROR(VLOOKUP($B73,RD[[#All],[Date]:[IS19_Inv2_M2]],AI$2,0)/AI$1,"")</f>
        <v>5.3515450067174211</v>
      </c>
      <c r="AJ73" s="165">
        <f>IFERROR(VLOOKUP($B73,RD[[#All],[Date]:[IS19_Inv2_M2]],AJ$2,0)/AJ$1,"")</f>
        <v>5.4148806858166472</v>
      </c>
      <c r="AK73" s="165">
        <f>IFERROR(VLOOKUP($B73,RD[[#All],[Date]:[IS19_Inv2_M2]],AK$2,0)/AK$1,"")</f>
        <v>5.3140201059344934</v>
      </c>
      <c r="AL73" s="165">
        <f>IFERROR(VLOOKUP($B73,RD[[#All],[Date]:[IS19_Inv2_M2]],AL$2,0)/AL$1,"")</f>
        <v>5.3662011969222005</v>
      </c>
      <c r="AM73" s="165">
        <f>IFERROR(VLOOKUP($B73,RD[[#All],[Date]:[IS19_Inv2_M2]],AM$2,0)/AM$1,"")</f>
        <v>5.3111452010938436</v>
      </c>
      <c r="AN73" s="165">
        <f>IFERROR(VLOOKUP($B73,RD[[#All],[Date]:[IS19_Inv2_M2]],AN$2,0)/AN$1,"")</f>
        <v>5.3833594566353185</v>
      </c>
      <c r="AO73" s="165">
        <f>IFERROR(VLOOKUP($B73,RD[[#All],[Date]:[IS19_Inv2_M2]],AO$2,0)/AO$1,"")</f>
        <v>5.3564996998599348</v>
      </c>
      <c r="AP73" s="165">
        <f>IFERROR(VLOOKUP($B73,RD[[#All],[Date]:[IS19_Inv2_M2]],AP$2,0)/AP$1,"")</f>
        <v>5.2884679517107989</v>
      </c>
      <c r="AQ73" s="165">
        <f>IFERROR(VLOOKUP($B73,RD[[#All],[Date]:[IS19_Inv2_M2]],AQ$2,0)/AQ$1,"")</f>
        <v>5.2852664576802511</v>
      </c>
      <c r="AR73" s="165">
        <f>IFERROR(VLOOKUP($B73,RD[[#All],[Date]:[IS19_Inv2_M2]],AR$2,0)/AR$1,"")</f>
        <v>5.6626132488201462</v>
      </c>
      <c r="AS73" s="165">
        <f>IFERROR(VLOOKUP($B73,RD[[#All],[Date]:[IS19_Inv2_M2]],AS$2,0)/AS$1,"")</f>
        <v>5.9340267882587634</v>
      </c>
      <c r="AT73" s="165">
        <f>IFERROR(VLOOKUP($B73,RD[[#All],[Date]:[IS19_Inv2_M2]],AT$2,0)/AT$1,"")</f>
        <v>5.0695038155853203</v>
      </c>
      <c r="AU73" s="165">
        <f>IFERROR(VLOOKUP($B73,RD[[#All],[Date]:[IS19_Inv2_M2]],AU$2,0)/AU$1,"")</f>
        <v>5.3887147335423196</v>
      </c>
      <c r="AV73" s="165">
        <f>IFERROR(VLOOKUP($B73,RD[[#All],[Date]:[IS19_Inv2_M2]],AV$2,0)/AV$1,"")</f>
        <v>5.2074497510602988</v>
      </c>
      <c r="AW73" s="165">
        <f>IFERROR(VLOOKUP($B73,RD[[#All],[Date]:[IS19_Inv2_M2]],AW$2,0)/AW$1,"")</f>
        <v>5.3833594566353185</v>
      </c>
      <c r="AX73" s="165">
        <f>IFERROR(VLOOKUP($B73,RD[[#All],[Date]:[IS19_Inv2_M2]],AX$2,0)/AX$1,"")</f>
        <v>5.4452077636230234</v>
      </c>
      <c r="AY73" s="165">
        <f>IFERROR(VLOOKUP($B73,RD[[#All],[Date]:[IS19_Inv2_M2]],AY$2,0)/AY$1,"")</f>
        <v>5.2996072496667024</v>
      </c>
      <c r="AZ73" s="165">
        <f>IFERROR(VLOOKUP($B73,RD[[#All],[Date]:[IS19_Inv2_M2]],AZ$2,0)/AZ$1,"")</f>
        <v>5.4709318894271872</v>
      </c>
      <c r="BA73" s="165">
        <f>IFERROR(VLOOKUP($B73,RD[[#All],[Date]:[IS19_Inv2_M2]],BA$2,0)/BA$1,"")</f>
        <v>5.3324884946308284</v>
      </c>
      <c r="BB73" s="165">
        <f>IFERROR(VLOOKUP($B73,RD[[#All],[Date]:[IS19_Inv2_M2]],BB$2,0)/BB$1,"")</f>
        <v>5.234456635318705</v>
      </c>
      <c r="BC73" s="165">
        <f>IFERROR(VLOOKUP($B73,RD[[#All],[Date]:[IS19_Inv2_M2]],BC$2,0)/BC$1,"")</f>
        <v>5.3611285266457678</v>
      </c>
      <c r="BD73" s="165">
        <f>IFERROR(VLOOKUP($B73,RD[[#All],[Date]:[IS19_Inv2_M2]],BD$2,0)/BD$1,"")</f>
        <v>5.2453160312021581</v>
      </c>
      <c r="BE73" s="165">
        <f>IFERROR(VLOOKUP($B73,RD[[#All],[Date]:[IS19_Inv2_M2]],BE$2,0)/BE$1,"")</f>
        <v>5.5015673981191213</v>
      </c>
      <c r="BF73" s="165">
        <f>IFERROR(VLOOKUP($B73,RD[[#All],[Date]:[IS19_Inv2_M2]],BF$2,0)/BF$1,"")</f>
        <v>5.3539563884391459</v>
      </c>
      <c r="BG73" s="165">
        <f>IFERROR(VLOOKUP($B73,RD[[#All],[Date]:[IS19_Inv2_M2]],BG$2,0)/BG$1,"")</f>
        <v>5.1874062968515737</v>
      </c>
      <c r="BH73" s="165">
        <f>IFERROR(VLOOKUP($B73,RD[[#All],[Date]:[IS19_Inv2_M2]],BH$2,0)/BH$1,"")</f>
        <v>5.5991735537190079</v>
      </c>
      <c r="BI73" s="165">
        <f>IFERROR(VLOOKUP($B73,RD[[#All],[Date]:[IS19_Inv2_M2]],BI$2,0)/BI$1,"")</f>
        <v>5.2244145307025631</v>
      </c>
      <c r="BJ73" s="165">
        <f>IFERROR(VLOOKUP($B73,RD[[#All],[Date]:[IS19_Inv2_M2]],BJ$2,0)/BJ$1,"")</f>
        <v>5.4322535701846055</v>
      </c>
      <c r="BK73" s="165">
        <f>IFERROR(VLOOKUP($B73,RD[[#All],[Date]:[IS19_Inv2_M2]],BK$2,0)/BK$1,"")</f>
        <v>5.2644567464816907</v>
      </c>
      <c r="BL73" s="165">
        <f>IFERROR(VLOOKUP($B73,RD[[#All],[Date]:[IS19_Inv2_M2]],BL$2,0)/BL$1,"")</f>
        <v>5.1676434510017719</v>
      </c>
      <c r="BM73" s="165">
        <f>IFERROR(VLOOKUP($B73,RD[[#All],[Date]:[IS19_Inv2_M2]],BM$2,0)/BM$1,"")</f>
        <v>5.2157673581004467</v>
      </c>
      <c r="BN73" s="165">
        <f>IFERROR(VLOOKUP($B73,RD[[#All],[Date]:[IS19_Inv2_M2]],BN$2,0)/BN$1,"")</f>
        <v>5.3310926542352064</v>
      </c>
      <c r="BO73" s="165">
        <f>IFERROR(VLOOKUP($B73,RD[[#All],[Date]:[IS19_Inv2_M2]],BO$2,0)/BO$1,"")</f>
        <v>5.3256202829122783</v>
      </c>
      <c r="BP73" s="165">
        <f>IFERROR(VLOOKUP($B73,RD[[#All],[Date]:[IS19_Inv2_M2]],BP$2,0)/BP$1,"")</f>
        <v>5.2035700248291192</v>
      </c>
      <c r="BQ73" s="165">
        <f>IFERROR(VLOOKUP($B73,RD[[#All],[Date]:[IS19_Inv2_M2]],BQ$2,0)/BQ$1,"")</f>
        <v>5.3447929487342316</v>
      </c>
      <c r="BR73" s="165">
        <f>IFERROR(VLOOKUP($B73,RD[[#All],[Date]:[IS19_Inv2_M2]],BR$2,0)/BR$1,"")</f>
        <v>5.3651031031606795</v>
      </c>
      <c r="BS73" s="165">
        <f>IFERROR(VLOOKUP($B73,RD[[#All],[Date]:[IS19_Inv2_M2]],BS$2,0)/BS$1,"")</f>
        <v>5.3007672226636178</v>
      </c>
      <c r="BT73" s="165">
        <f>IFERROR(VLOOKUP($B73,RD[[#All],[Date]:[IS19_Inv2_M2]],BT$2,0)/BT$1,"")</f>
        <v>5.3278643816339208</v>
      </c>
      <c r="BU73" s="165">
        <f>IFERROR(VLOOKUP($B73,RD[[#All],[Date]:[IS19_Inv2_M2]],BU$2,0)/BU$1,"")</f>
        <v>5.3329813213649269</v>
      </c>
      <c r="BV73" s="165">
        <f>IFERROR(VLOOKUP($B73,RD[[#All],[Date]:[IS19_Inv2_M2]],BV$2,0)/BV$1,"")</f>
        <v>5.2552245194186504</v>
      </c>
      <c r="BW73" s="165">
        <f>IFERROR(VLOOKUP($B73,RD[[#All],[Date]:[IS19_Inv2_M2]],BW$2,0)/BW$1,"")</f>
        <v>5.4739102508795634</v>
      </c>
      <c r="BX73" s="165">
        <f>IFERROR(VLOOKUP($B73,RD[[#All],[Date]:[IS19_Inv2_M2]],BX$2,0)/BX$1,"")</f>
        <v>5.4883637926978643</v>
      </c>
      <c r="BY73" s="165">
        <f>IFERROR(VLOOKUP($B73,RD[[#All],[Date]:[IS19_Inv2_M2]],BY$2,0)/BY$1,"")</f>
        <v>5.3898648014434158</v>
      </c>
      <c r="BZ73" s="165">
        <f>IFERROR(VLOOKUP($B73,RD[[#All],[Date]:[IS19_Inv2_M2]],BZ$2,0)/BZ$1,"")</f>
        <v>5.4590319519139516</v>
      </c>
      <c r="CA73" s="165">
        <f>IFERROR(VLOOKUP($B73,RD[[#All],[Date]:[IS19_Inv2_M2]],CA$2,0)/CA$1,"")</f>
        <v>5.1500507259815205</v>
      </c>
      <c r="CB73" s="165">
        <f>IFERROR(VLOOKUP($B73,RD[[#All],[Date]:[IS19_Inv2_M2]],CB$2,0)/CB$1,"")</f>
        <v>0</v>
      </c>
      <c r="CC73" s="165">
        <f>IFERROR(VLOOKUP($B73,RD[[#All],[Date]:[IS19_Inv2_M2]],CC$2,0)/CC$1,"")</f>
        <v>5.2905528313824739</v>
      </c>
      <c r="CD73" s="165">
        <f>IFERROR(VLOOKUP($B73,RD[[#All],[Date]:[IS19_Inv2_M2]],CD$2,0)/CD$1,"")</f>
        <v>5.3318083371863807</v>
      </c>
      <c r="CE73" s="165">
        <f>IFERROR(VLOOKUP($B73,RD[[#All],[Date]:[IS19_Inv2_M2]],CE$2,0)/CE$1,"")</f>
        <v>5.2075346248505356</v>
      </c>
      <c r="CF73" s="165">
        <f>IFERROR(VLOOKUP($B73,RD[[#All],[Date]:[IS19_Inv2_M2]],CF$2,0)/CF$1,"")</f>
        <v>5.1810416726582496</v>
      </c>
      <c r="CG73" s="165">
        <f>IFERROR(VLOOKUP($B73,RD[[#All],[Date]:[IS19_Inv2_M2]],CG$2,0)/CG$1,"")</f>
        <v>5.1245210727969344</v>
      </c>
      <c r="CH73" s="165">
        <f>IFERROR(VLOOKUP($B73,RD[[#All],[Date]:[IS19_Inv2_M2]],CH$2,0)/CH$1,"")</f>
        <v>5.1589686807972157</v>
      </c>
      <c r="CI73" s="165">
        <f>IFERROR(VLOOKUP($B73,RD[[#All],[Date]:[IS19_Inv2_M2]],CI$2,0)/CI$1,"")</f>
        <v>0</v>
      </c>
      <c r="CJ73" s="165">
        <f>IFERROR(VLOOKUP($B73,RD[[#All],[Date]:[IS19_Inv2_M2]],CJ$2,0)/CJ$1,"")</f>
        <v>0</v>
      </c>
      <c r="CK73" s="165">
        <f>IFERROR(VLOOKUP($B73,RD[[#All],[Date]:[IS19_Inv2_M2]],CK$2,0)/CK$1,"")</f>
        <v>0</v>
      </c>
      <c r="CL73" s="165">
        <f>IFERROR(VLOOKUP($B73,RD[[#All],[Date]:[IS19_Inv2_M2]],CL$2,0)/CL$1,"")</f>
        <v>0</v>
      </c>
      <c r="CM73" s="165">
        <f>IFERROR(VLOOKUP($B73,RD[[#All],[Date]:[IS19_Inv2_M2]],CM$2,0)/CM$1,"")</f>
        <v>0</v>
      </c>
      <c r="CN73" s="165">
        <f>IFERROR(VLOOKUP($B73,RD[[#All],[Date]:[IS19_Inv2_M2]],CN$2,0)/CN$1,"")</f>
        <v>0</v>
      </c>
      <c r="CO73" s="165">
        <f>IFERROR(VLOOKUP($B73,RD[[#All],[Date]:[IS19_Inv2_M2]],CO$2,0)/CO$1,"")</f>
        <v>0</v>
      </c>
      <c r="CP73" s="165">
        <f>IFERROR(VLOOKUP($B73,RD[[#All],[Date]:[IS19_Inv2_M2]],CP$2,0)/CP$1,"")</f>
        <v>0</v>
      </c>
      <c r="CQ73" s="165">
        <f>IFERROR(VLOOKUP($B73,RD[[#All],[Date]:[IS19_Inv2_M2]],CQ$2,0)/CQ$1,"")</f>
        <v>4.8131242373570746</v>
      </c>
      <c r="CR73" s="165">
        <f>IFERROR(VLOOKUP($B73,RD[[#All],[Date]:[IS19_Inv2_M2]],CR$2,0)/CR$1,"")</f>
        <v>4.6158936079267603</v>
      </c>
      <c r="CS73" s="165">
        <f>IFERROR(VLOOKUP($B73,RD[[#All],[Date]:[IS19_Inv2_M2]],CS$2,0)/CS$1,"")</f>
        <v>5.248991930421858</v>
      </c>
      <c r="CT73" s="165">
        <f>IFERROR(VLOOKUP($B73,RD[[#All],[Date]:[IS19_Inv2_M2]],CT$2,0)/CT$1,"")</f>
        <v>5.3221554360434462</v>
      </c>
      <c r="CU73" s="166">
        <f>IFERROR(AVERAGEIF(Inv_SY_B[[#This Row],[IS1_Inv1_M1]:[IS19_Inv2_M2]],"&gt;="&amp;0.1,Inv_SY_B[[#This Row],[IS1_Inv1_M1]:[IS19_Inv2_M2]]),"")</f>
        <v>5.3127548060373062</v>
      </c>
    </row>
    <row r="74" spans="2:99">
      <c r="B74" s="167">
        <f t="shared" si="66"/>
        <v>45766</v>
      </c>
      <c r="C74" s="165">
        <f>IFERROR(VLOOKUP($B74,RD[[#All],[Date]:[IS19_Inv2_M2]],C$2,0)/C$1,"")</f>
        <v>5.700358713260818</v>
      </c>
      <c r="D74" s="165">
        <f>IFERROR(VLOOKUP($B74,RD[[#All],[Date]:[IS19_Inv2_M2]],D$2,0)/D$1,"")</f>
        <v>5.6576161857266678</v>
      </c>
      <c r="E74" s="165">
        <f>IFERROR(VLOOKUP($B74,RD[[#All],[Date]:[IS19_Inv2_M2]],E$2,0)/E$1,"")</f>
        <v>5.6103207137689894</v>
      </c>
      <c r="F74" s="165">
        <f>IFERROR(VLOOKUP($B74,RD[[#All],[Date]:[IS19_Inv2_M2]],F$2,0)/F$1,"")</f>
        <v>5.2784225513891219</v>
      </c>
      <c r="G74" s="165">
        <f>IFERROR(VLOOKUP($B74,RD[[#All],[Date]:[IS19_Inv2_M2]],G$2,0)/G$1,"")</f>
        <v>5.5558234868579692</v>
      </c>
      <c r="H74" s="165">
        <f>IFERROR(VLOOKUP($B74,RD[[#All],[Date]:[IS19_Inv2_M2]],H$2,0)/H$1,"")</f>
        <v>5.5104895104895109</v>
      </c>
      <c r="I74" s="165">
        <f>IFERROR(VLOOKUP($B74,RD[[#All],[Date]:[IS19_Inv2_M2]],I$2,0)/I$1,"")</f>
        <v>5.4926274236619061</v>
      </c>
      <c r="J74" s="165">
        <f>IFERROR(VLOOKUP($B74,RD[[#All],[Date]:[IS19_Inv2_M2]],J$2,0)/J$1,"")</f>
        <v>5.5267407618504798</v>
      </c>
      <c r="K74" s="165">
        <f>IFERROR(VLOOKUP($B74,RD[[#All],[Date]:[IS19_Inv2_M2]],K$2,0)/K$1,"")</f>
        <v>5.5076694823996748</v>
      </c>
      <c r="L74" s="165">
        <f>IFERROR(VLOOKUP($B74,RD[[#All],[Date]:[IS19_Inv2_M2]],L$2,0)/L$1,"")</f>
        <v>5.5257908235964663</v>
      </c>
      <c r="M74" s="165">
        <f>IFERROR(VLOOKUP($B74,RD[[#All],[Date]:[IS19_Inv2_M2]],M$2,0)/M$1,"")</f>
        <v>5.5722725366567838</v>
      </c>
      <c r="N74" s="165">
        <f>IFERROR(VLOOKUP($B74,RD[[#All],[Date]:[IS19_Inv2_M2]],N$2,0)/N$1,"")</f>
        <v>5.5425498260044286</v>
      </c>
      <c r="O74" s="165">
        <f>IFERROR(VLOOKUP($B74,RD[[#All],[Date]:[IS19_Inv2_M2]],O$2,0)/O$1,"")</f>
        <v>5.5159561847516612</v>
      </c>
      <c r="P74" s="165">
        <f>IFERROR(VLOOKUP($B74,RD[[#All],[Date]:[IS19_Inv2_M2]],P$2,0)/P$1,"")</f>
        <v>5.5091065214443899</v>
      </c>
      <c r="Q74" s="165">
        <f>IFERROR(VLOOKUP($B74,RD[[#All],[Date]:[IS19_Inv2_M2]],Q$2,0)/Q$1,"")</f>
        <v>5.506524026883767</v>
      </c>
      <c r="R74" s="165">
        <f>IFERROR(VLOOKUP($B74,RD[[#All],[Date]:[IS19_Inv2_M2]],R$2,0)/R$1,"")</f>
        <v>5.4875787912495353</v>
      </c>
      <c r="S74" s="165">
        <f>IFERROR(VLOOKUP($B74,RD[[#All],[Date]:[IS19_Inv2_M2]],S$2,0)/S$1,"")</f>
        <v>5.4985930501673357</v>
      </c>
      <c r="T74" s="165">
        <f>IFERROR(VLOOKUP($B74,RD[[#All],[Date]:[IS19_Inv2_M2]],T$2,0)/T$1,"")</f>
        <v>5.4981162462972017</v>
      </c>
      <c r="U74" s="165">
        <f>IFERROR(VLOOKUP($B74,RD[[#All],[Date]:[IS19_Inv2_M2]],U$2,0)/U$1,"")</f>
        <v>6.1799812195256676</v>
      </c>
      <c r="V74" s="165">
        <f>IFERROR(VLOOKUP($B74,RD[[#All],[Date]:[IS19_Inv2_M2]],V$2,0)/V$1,"")</f>
        <v>6.2467262383246638</v>
      </c>
      <c r="W74" s="165">
        <f>IFERROR(VLOOKUP($B74,RD[[#All],[Date]:[IS19_Inv2_M2]],W$2,0)/W$1,"")</f>
        <v>6.4938635886549561</v>
      </c>
      <c r="X74" s="165">
        <f>IFERROR(VLOOKUP($B74,RD[[#All],[Date]:[IS19_Inv2_M2]],X$2,0)/X$1,"")</f>
        <v>5.6079720671814872</v>
      </c>
      <c r="Y74" s="165">
        <f>IFERROR(VLOOKUP($B74,RD[[#All],[Date]:[IS19_Inv2_M2]],Y$2,0)/Y$1,"")</f>
        <v>5.6478578892371996</v>
      </c>
      <c r="Z74" s="165">
        <f>IFERROR(VLOOKUP($B74,RD[[#All],[Date]:[IS19_Inv2_M2]],Z$2,0)/Z$1,"")</f>
        <v>5.6693023908669815</v>
      </c>
      <c r="AA74" s="165">
        <f>IFERROR(VLOOKUP($B74,RD[[#All],[Date]:[IS19_Inv2_M2]],AA$2,0)/AA$1,"")</f>
        <v>5.4124618886073783</v>
      </c>
      <c r="AB74" s="165">
        <f>IFERROR(VLOOKUP($B74,RD[[#All],[Date]:[IS19_Inv2_M2]],AB$2,0)/AB$1,"")</f>
        <v>5.5250243216949517</v>
      </c>
      <c r="AC74" s="165">
        <f>IFERROR(VLOOKUP($B74,RD[[#All],[Date]:[IS19_Inv2_M2]],AC$2,0)/AC$1,"")</f>
        <v>5.7062863432960818</v>
      </c>
      <c r="AD74" s="165">
        <f>IFERROR(VLOOKUP($B74,RD[[#All],[Date]:[IS19_Inv2_M2]],AD$2,0)/AD$1,"")</f>
        <v>5.3879310344827589</v>
      </c>
      <c r="AE74" s="165">
        <f>IFERROR(VLOOKUP($B74,RD[[#All],[Date]:[IS19_Inv2_M2]],AE$2,0)/AE$1,"")</f>
        <v>5.5923039314371161</v>
      </c>
      <c r="AF74" s="165">
        <f>IFERROR(VLOOKUP($B74,RD[[#All],[Date]:[IS19_Inv2_M2]],AF$2,0)/AF$1,"")</f>
        <v>5.7260360645365385</v>
      </c>
      <c r="AG74" s="165">
        <f>IFERROR(VLOOKUP($B74,RD[[#All],[Date]:[IS19_Inv2_M2]],AG$2,0)/AG$1,"")</f>
        <v>5.8178603006189213</v>
      </c>
      <c r="AH74" s="165">
        <f>IFERROR(VLOOKUP($B74,RD[[#All],[Date]:[IS19_Inv2_M2]],AH$2,0)/AH$1,"")</f>
        <v>5.4741379310344822</v>
      </c>
      <c r="AI74" s="165">
        <f>IFERROR(VLOOKUP($B74,RD[[#All],[Date]:[IS19_Inv2_M2]],AI$2,0)/AI$1,"")</f>
        <v>3.5340029428699382</v>
      </c>
      <c r="AJ74" s="165">
        <f>IFERROR(VLOOKUP($B74,RD[[#All],[Date]:[IS19_Inv2_M2]],AJ$2,0)/AJ$1,"")</f>
        <v>3.5685496769240612</v>
      </c>
      <c r="AK74" s="165">
        <f>IFERROR(VLOOKUP($B74,RD[[#All],[Date]:[IS19_Inv2_M2]],AK$2,0)/AK$1,"")</f>
        <v>3.5297084999819837</v>
      </c>
      <c r="AL74" s="165">
        <f>IFERROR(VLOOKUP($B74,RD[[#All],[Date]:[IS19_Inv2_M2]],AL$2,0)/AL$1,"")</f>
        <v>3.565830721003135</v>
      </c>
      <c r="AM74" s="165">
        <f>IFERROR(VLOOKUP($B74,RD[[#All],[Date]:[IS19_Inv2_M2]],AM$2,0)/AM$1,"")</f>
        <v>3.529647168678717</v>
      </c>
      <c r="AN74" s="165">
        <f>IFERROR(VLOOKUP($B74,RD[[#All],[Date]:[IS19_Inv2_M2]],AN$2,0)/AN$1,"")</f>
        <v>3.5684430512016716</v>
      </c>
      <c r="AO74" s="165">
        <f>IFERROR(VLOOKUP($B74,RD[[#All],[Date]:[IS19_Inv2_M2]],AO$2,0)/AO$1,"")</f>
        <v>3.5469885946775164</v>
      </c>
      <c r="AP74" s="165">
        <f>IFERROR(VLOOKUP($B74,RD[[#All],[Date]:[IS19_Inv2_M2]],AP$2,0)/AP$1,"")</f>
        <v>3.5109717868338559</v>
      </c>
      <c r="AQ74" s="165">
        <f>IFERROR(VLOOKUP($B74,RD[[#All],[Date]:[IS19_Inv2_M2]],AQ$2,0)/AQ$1,"")</f>
        <v>3.4965517241379311</v>
      </c>
      <c r="AR74" s="165">
        <f>IFERROR(VLOOKUP($B74,RD[[#All],[Date]:[IS19_Inv2_M2]],AR$2,0)/AR$1,"")</f>
        <v>3.6956147300974891</v>
      </c>
      <c r="AS74" s="165">
        <f>IFERROR(VLOOKUP($B74,RD[[#All],[Date]:[IS19_Inv2_M2]],AS$2,0)/AS$1,"")</f>
        <v>3.9412938159019668</v>
      </c>
      <c r="AT74" s="165">
        <f>IFERROR(VLOOKUP($B74,RD[[#All],[Date]:[IS19_Inv2_M2]],AT$2,0)/AT$1,"")</f>
        <v>3.3767138469332827</v>
      </c>
      <c r="AU74" s="165">
        <f>IFERROR(VLOOKUP($B74,RD[[#All],[Date]:[IS19_Inv2_M2]],AU$2,0)/AU$1,"")</f>
        <v>3.5730407523510972</v>
      </c>
      <c r="AV74" s="165">
        <f>IFERROR(VLOOKUP($B74,RD[[#All],[Date]:[IS19_Inv2_M2]],AV$2,0)/AV$1,"")</f>
        <v>3.4648718421537898</v>
      </c>
      <c r="AW74" s="165">
        <f>IFERROR(VLOOKUP($B74,RD[[#All],[Date]:[IS19_Inv2_M2]],AW$2,0)/AW$1,"")</f>
        <v>3.5762800417972831</v>
      </c>
      <c r="AX74" s="165">
        <f>IFERROR(VLOOKUP($B74,RD[[#All],[Date]:[IS19_Inv2_M2]],AX$2,0)/AX$1,"")</f>
        <v>3.6336957246715129</v>
      </c>
      <c r="AY74" s="165">
        <f>IFERROR(VLOOKUP($B74,RD[[#All],[Date]:[IS19_Inv2_M2]],AY$2,0)/AY$1,"")</f>
        <v>3.5203401434079198</v>
      </c>
      <c r="AZ74" s="165">
        <f>IFERROR(VLOOKUP($B74,RD[[#All],[Date]:[IS19_Inv2_M2]],AZ$2,0)/AZ$1,"")</f>
        <v>3.6335138216015963</v>
      </c>
      <c r="BA74" s="165">
        <f>IFERROR(VLOOKUP($B74,RD[[#All],[Date]:[IS19_Inv2_M2]],BA$2,0)/BA$1,"")</f>
        <v>3.5456546388314552</v>
      </c>
      <c r="BB74" s="165">
        <f>IFERROR(VLOOKUP($B74,RD[[#All],[Date]:[IS19_Inv2_M2]],BB$2,0)/BB$1,"")</f>
        <v>3.4770114942528738</v>
      </c>
      <c r="BC74" s="165">
        <f>IFERROR(VLOOKUP($B74,RD[[#All],[Date]:[IS19_Inv2_M2]],BC$2,0)/BC$1,"")</f>
        <v>3.542319749216301</v>
      </c>
      <c r="BD74" s="165">
        <f>IFERROR(VLOOKUP($B74,RD[[#All],[Date]:[IS19_Inv2_M2]],BD$2,0)/BD$1,"")</f>
        <v>3.4934752496901655</v>
      </c>
      <c r="BE74" s="165">
        <f>IFERROR(VLOOKUP($B74,RD[[#All],[Date]:[IS19_Inv2_M2]],BE$2,0)/BE$1,"")</f>
        <v>3.649187802792818</v>
      </c>
      <c r="BF74" s="165">
        <f>IFERROR(VLOOKUP($B74,RD[[#All],[Date]:[IS19_Inv2_M2]],BF$2,0)/BF$1,"")</f>
        <v>3.4703227806676078</v>
      </c>
      <c r="BG74" s="165">
        <f>IFERROR(VLOOKUP($B74,RD[[#All],[Date]:[IS19_Inv2_M2]],BG$2,0)/BG$1,"")</f>
        <v>3.62750442960338</v>
      </c>
      <c r="BH74" s="165">
        <f>IFERROR(VLOOKUP($B74,RD[[#All],[Date]:[IS19_Inv2_M2]],BH$2,0)/BH$1,"")</f>
        <v>3.6990595611285264</v>
      </c>
      <c r="BI74" s="165">
        <f>IFERROR(VLOOKUP($B74,RD[[#All],[Date]:[IS19_Inv2_M2]],BI$2,0)/BI$1,"")</f>
        <v>3.4696662364005162</v>
      </c>
      <c r="BJ74" s="165">
        <f>IFERROR(VLOOKUP($B74,RD[[#All],[Date]:[IS19_Inv2_M2]],BJ$2,0)/BJ$1,"")</f>
        <v>3.6147683733890634</v>
      </c>
      <c r="BK74" s="165">
        <f>IFERROR(VLOOKUP($B74,RD[[#All],[Date]:[IS19_Inv2_M2]],BK$2,0)/BK$1,"")</f>
        <v>3.4342693256853196</v>
      </c>
      <c r="BL74" s="165">
        <f>IFERROR(VLOOKUP($B74,RD[[#All],[Date]:[IS19_Inv2_M2]],BL$2,0)/BL$1,"")</f>
        <v>3.4850756439961841</v>
      </c>
      <c r="BM74" s="165">
        <f>IFERROR(VLOOKUP($B74,RD[[#All],[Date]:[IS19_Inv2_M2]],BM$2,0)/BM$1,"")</f>
        <v>3.5156406322950713</v>
      </c>
      <c r="BN74" s="165">
        <f>IFERROR(VLOOKUP($B74,RD[[#All],[Date]:[IS19_Inv2_M2]],BN$2,0)/BN$1,"")</f>
        <v>3.644119833241767</v>
      </c>
      <c r="BO74" s="165">
        <f>IFERROR(VLOOKUP($B74,RD[[#All],[Date]:[IS19_Inv2_M2]],BO$2,0)/BO$1,"")</f>
        <v>5.6211867853753326</v>
      </c>
      <c r="BP74" s="165">
        <f>IFERROR(VLOOKUP($B74,RD[[#All],[Date]:[IS19_Inv2_M2]],BP$2,0)/BP$1,"")</f>
        <v>5.4959592764085006</v>
      </c>
      <c r="BQ74" s="165">
        <f>IFERROR(VLOOKUP($B74,RD[[#All],[Date]:[IS19_Inv2_M2]],BQ$2,0)/BQ$1,"")</f>
        <v>5.6315912224025944</v>
      </c>
      <c r="BR74" s="165">
        <f>IFERROR(VLOOKUP($B74,RD[[#All],[Date]:[IS19_Inv2_M2]],BR$2,0)/BR$1,"")</f>
        <v>5.6752274404915966</v>
      </c>
      <c r="BS74" s="165">
        <f>IFERROR(VLOOKUP($B74,RD[[#All],[Date]:[IS19_Inv2_M2]],BS$2,0)/BS$1,"")</f>
        <v>5.5881436689036956</v>
      </c>
      <c r="BT74" s="165">
        <f>IFERROR(VLOOKUP($B74,RD[[#All],[Date]:[IS19_Inv2_M2]],BT$2,0)/BT$1,"")</f>
        <v>5.543858883592053</v>
      </c>
      <c r="BU74" s="165">
        <f>IFERROR(VLOOKUP($B74,RD[[#All],[Date]:[IS19_Inv2_M2]],BU$2,0)/BU$1,"")</f>
        <v>5.6238463831908216</v>
      </c>
      <c r="BV74" s="165">
        <f>IFERROR(VLOOKUP($B74,RD[[#All],[Date]:[IS19_Inv2_M2]],BV$2,0)/BV$1,"")</f>
        <v>5.5525057223142342</v>
      </c>
      <c r="BW74" s="165">
        <f>IFERROR(VLOOKUP($B74,RD[[#All],[Date]:[IS19_Inv2_M2]],BW$2,0)/BW$1,"")</f>
        <v>5.7384985572268068</v>
      </c>
      <c r="BX74" s="165">
        <f>IFERROR(VLOOKUP($B74,RD[[#All],[Date]:[IS19_Inv2_M2]],BX$2,0)/BX$1,"")</f>
        <v>5.7390147551488901</v>
      </c>
      <c r="BY74" s="165">
        <f>IFERROR(VLOOKUP($B74,RD[[#All],[Date]:[IS19_Inv2_M2]],BY$2,0)/BY$1,"")</f>
        <v>5.6561597213289723</v>
      </c>
      <c r="BZ74" s="165">
        <f>IFERROR(VLOOKUP($B74,RD[[#All],[Date]:[IS19_Inv2_M2]],BZ$2,0)/BZ$1,"")</f>
        <v>5.7602024675735528</v>
      </c>
      <c r="CA74" s="165">
        <f>IFERROR(VLOOKUP($B74,RD[[#All],[Date]:[IS19_Inv2_M2]],CA$2,0)/CA$1,"")</f>
        <v>5.3824084477849654</v>
      </c>
      <c r="CB74" s="165">
        <f>IFERROR(VLOOKUP($B74,RD[[#All],[Date]:[IS19_Inv2_M2]],CB$2,0)/CB$1,"")</f>
        <v>0</v>
      </c>
      <c r="CC74" s="165">
        <f>IFERROR(VLOOKUP($B74,RD[[#All],[Date]:[IS19_Inv2_M2]],CC$2,0)/CC$1,"")</f>
        <v>5.5871361910787725</v>
      </c>
      <c r="CD74" s="165">
        <f>IFERROR(VLOOKUP($B74,RD[[#All],[Date]:[IS19_Inv2_M2]],CD$2,0)/CD$1,"")</f>
        <v>5.5556907502494326</v>
      </c>
      <c r="CE74" s="165">
        <f>IFERROR(VLOOKUP($B74,RD[[#All],[Date]:[IS19_Inv2_M2]],CE$2,0)/CE$1,"")</f>
        <v>5.7088777955913974</v>
      </c>
      <c r="CF74" s="165">
        <f>IFERROR(VLOOKUP($B74,RD[[#All],[Date]:[IS19_Inv2_M2]],CF$2,0)/CF$1,"")</f>
        <v>5.6354433292111237</v>
      </c>
      <c r="CG74" s="165">
        <f>IFERROR(VLOOKUP($B74,RD[[#All],[Date]:[IS19_Inv2_M2]],CG$2,0)/CG$1,"")</f>
        <v>5.4057260360645367</v>
      </c>
      <c r="CH74" s="165">
        <f>IFERROR(VLOOKUP($B74,RD[[#All],[Date]:[IS19_Inv2_M2]],CH$2,0)/CH$1,"")</f>
        <v>5.4721607086365074</v>
      </c>
      <c r="CI74" s="165">
        <f>IFERROR(VLOOKUP($B74,RD[[#All],[Date]:[IS19_Inv2_M2]],CI$2,0)/CI$1,"")</f>
        <v>0</v>
      </c>
      <c r="CJ74" s="165">
        <f>IFERROR(VLOOKUP($B74,RD[[#All],[Date]:[IS19_Inv2_M2]],CJ$2,0)/CJ$1,"")</f>
        <v>0</v>
      </c>
      <c r="CK74" s="165">
        <f>IFERROR(VLOOKUP($B74,RD[[#All],[Date]:[IS19_Inv2_M2]],CK$2,0)/CK$1,"")</f>
        <v>0</v>
      </c>
      <c r="CL74" s="165">
        <f>IFERROR(VLOOKUP($B74,RD[[#All],[Date]:[IS19_Inv2_M2]],CL$2,0)/CL$1,"")</f>
        <v>0</v>
      </c>
      <c r="CM74" s="165">
        <f>IFERROR(VLOOKUP($B74,RD[[#All],[Date]:[IS19_Inv2_M2]],CM$2,0)/CM$1,"")</f>
        <v>0</v>
      </c>
      <c r="CN74" s="165">
        <f>IFERROR(VLOOKUP($B74,RD[[#All],[Date]:[IS19_Inv2_M2]],CN$2,0)/CN$1,"")</f>
        <v>0</v>
      </c>
      <c r="CO74" s="165">
        <f>IFERROR(VLOOKUP($B74,RD[[#All],[Date]:[IS19_Inv2_M2]],CO$2,0)/CO$1,"")</f>
        <v>0</v>
      </c>
      <c r="CP74" s="165">
        <f>IFERROR(VLOOKUP($B74,RD[[#All],[Date]:[IS19_Inv2_M2]],CP$2,0)/CP$1,"")</f>
        <v>0</v>
      </c>
      <c r="CQ74" s="165">
        <f>IFERROR(VLOOKUP($B74,RD[[#All],[Date]:[IS19_Inv2_M2]],CQ$2,0)/CQ$1,"")</f>
        <v>5.1284755175928858</v>
      </c>
      <c r="CR74" s="165">
        <f>IFERROR(VLOOKUP($B74,RD[[#All],[Date]:[IS19_Inv2_M2]],CR$2,0)/CR$1,"")</f>
        <v>4.9109978241497645</v>
      </c>
      <c r="CS74" s="165">
        <f>IFERROR(VLOOKUP($B74,RD[[#All],[Date]:[IS19_Inv2_M2]],CS$2,0)/CS$1,"")</f>
        <v>2.4926811386792407</v>
      </c>
      <c r="CT74" s="165">
        <f>IFERROR(VLOOKUP($B74,RD[[#All],[Date]:[IS19_Inv2_M2]],CT$2,0)/CT$1,"")</f>
        <v>4.4078877992196563</v>
      </c>
      <c r="CU74" s="166">
        <f>IFERROR(AVERAGEIF(Inv_SY_B[[#This Row],[IS1_Inv1_M1]:[IS19_Inv2_M2]],"&gt;="&amp;0.1,Inv_SY_B[[#This Row],[IS1_Inv1_M1]:[IS19_Inv2_M2]]),"")</f>
        <v>4.795771460972265</v>
      </c>
    </row>
    <row r="75" spans="2:99">
      <c r="B75" s="167">
        <f t="shared" si="66"/>
        <v>45767</v>
      </c>
      <c r="C75" s="165">
        <f>IFERROR(VLOOKUP($B75,RD[[#All],[Date]:[IS19_Inv2_M2]],C$2,0)/C$1,"")</f>
        <v>5.5571626938208736</v>
      </c>
      <c r="D75" s="165">
        <f>IFERROR(VLOOKUP($B75,RD[[#All],[Date]:[IS19_Inv2_M2]],D$2,0)/D$1,"")</f>
        <v>5.5354275890484921</v>
      </c>
      <c r="E75" s="165">
        <f>IFERROR(VLOOKUP($B75,RD[[#All],[Date]:[IS19_Inv2_M2]],E$2,0)/E$1,"")</f>
        <v>5.4969857728478422</v>
      </c>
      <c r="F75" s="165">
        <f>IFERROR(VLOOKUP($B75,RD[[#All],[Date]:[IS19_Inv2_M2]],F$2,0)/F$1,"")</f>
        <v>5.1745674699083493</v>
      </c>
      <c r="G75" s="165">
        <f>IFERROR(VLOOKUP($B75,RD[[#All],[Date]:[IS19_Inv2_M2]],G$2,0)/G$1,"")</f>
        <v>5.4521340728237284</v>
      </c>
      <c r="H75" s="165">
        <f>IFERROR(VLOOKUP($B75,RD[[#All],[Date]:[IS19_Inv2_M2]],H$2,0)/H$1,"")</f>
        <v>5.402941885700506</v>
      </c>
      <c r="I75" s="165">
        <f>IFERROR(VLOOKUP($B75,RD[[#All],[Date]:[IS19_Inv2_M2]],I$2,0)/I$1,"")</f>
        <v>5.3486590038314175</v>
      </c>
      <c r="J75" s="165">
        <f>IFERROR(VLOOKUP($B75,RD[[#All],[Date]:[IS19_Inv2_M2]],J$2,0)/J$1,"")</f>
        <v>5.3448275862068959</v>
      </c>
      <c r="K75" s="165">
        <f>IFERROR(VLOOKUP($B75,RD[[#All],[Date]:[IS19_Inv2_M2]],K$2,0)/K$1,"")</f>
        <v>5.3626552442030206</v>
      </c>
      <c r="L75" s="165">
        <f>IFERROR(VLOOKUP($B75,RD[[#All],[Date]:[IS19_Inv2_M2]],L$2,0)/L$1,"")</f>
        <v>5.3790253633513823</v>
      </c>
      <c r="M75" s="165">
        <f>IFERROR(VLOOKUP($B75,RD[[#All],[Date]:[IS19_Inv2_M2]],M$2,0)/M$1,"")</f>
        <v>5.4594635688343152</v>
      </c>
      <c r="N75" s="165">
        <f>IFERROR(VLOOKUP($B75,RD[[#All],[Date]:[IS19_Inv2_M2]],N$2,0)/N$1,"")</f>
        <v>5.4306086194729026</v>
      </c>
      <c r="O75" s="165">
        <f>IFERROR(VLOOKUP($B75,RD[[#All],[Date]:[IS19_Inv2_M2]],O$2,0)/O$1,"")</f>
        <v>5.4067146472635246</v>
      </c>
      <c r="P75" s="165">
        <f>IFERROR(VLOOKUP($B75,RD[[#All],[Date]:[IS19_Inv2_M2]],P$2,0)/P$1,"")</f>
        <v>5.3983820671577716</v>
      </c>
      <c r="Q75" s="165">
        <f>IFERROR(VLOOKUP($B75,RD[[#All],[Date]:[IS19_Inv2_M2]],Q$2,0)/Q$1,"")</f>
        <v>5.3819186643338117</v>
      </c>
      <c r="R75" s="165">
        <f>IFERROR(VLOOKUP($B75,RD[[#All],[Date]:[IS19_Inv2_M2]],R$2,0)/R$1,"")</f>
        <v>5.3807662608470839</v>
      </c>
      <c r="S75" s="165">
        <f>IFERROR(VLOOKUP($B75,RD[[#All],[Date]:[IS19_Inv2_M2]],S$2,0)/S$1,"")</f>
        <v>5.3973592633909995</v>
      </c>
      <c r="T75" s="165">
        <f>IFERROR(VLOOKUP($B75,RD[[#All],[Date]:[IS19_Inv2_M2]],T$2,0)/T$1,"")</f>
        <v>5.3967386615282855</v>
      </c>
      <c r="U75" s="165">
        <f>IFERROR(VLOOKUP($B75,RD[[#All],[Date]:[IS19_Inv2_M2]],U$2,0)/U$1,"")</f>
        <v>6.022305579407762</v>
      </c>
      <c r="V75" s="165">
        <f>IFERROR(VLOOKUP($B75,RD[[#All],[Date]:[IS19_Inv2_M2]],V$2,0)/V$1,"")</f>
        <v>6.0937346035960811</v>
      </c>
      <c r="W75" s="165">
        <f>IFERROR(VLOOKUP($B75,RD[[#All],[Date]:[IS19_Inv2_M2]],W$2,0)/W$1,"")</f>
        <v>6.3448512389608158</v>
      </c>
      <c r="X75" s="165">
        <f>IFERROR(VLOOKUP($B75,RD[[#All],[Date]:[IS19_Inv2_M2]],X$2,0)/X$1,"")</f>
        <v>5.4647399138568193</v>
      </c>
      <c r="Y75" s="165">
        <f>IFERROR(VLOOKUP($B75,RD[[#All],[Date]:[IS19_Inv2_M2]],Y$2,0)/Y$1,"")</f>
        <v>5.474019188752731</v>
      </c>
      <c r="Z75" s="165">
        <f>IFERROR(VLOOKUP($B75,RD[[#All],[Date]:[IS19_Inv2_M2]],Z$2,0)/Z$1,"")</f>
        <v>5.4929116174612824</v>
      </c>
      <c r="AA75" s="165">
        <f>IFERROR(VLOOKUP($B75,RD[[#All],[Date]:[IS19_Inv2_M2]],AA$2,0)/AA$1,"")</f>
        <v>5.3089706703310862</v>
      </c>
      <c r="AB75" s="165">
        <f>IFERROR(VLOOKUP($B75,RD[[#All],[Date]:[IS19_Inv2_M2]],AB$2,0)/AB$1,"")</f>
        <v>5.397470543725003</v>
      </c>
      <c r="AC75" s="165">
        <f>IFERROR(VLOOKUP($B75,RD[[#All],[Date]:[IS19_Inv2_M2]],AC$2,0)/AC$1,"")</f>
        <v>5.5718011917011649</v>
      </c>
      <c r="AD75" s="165">
        <f>IFERROR(VLOOKUP($B75,RD[[#All],[Date]:[IS19_Inv2_M2]],AD$2,0)/AD$1,"")</f>
        <v>5.2991118077324977</v>
      </c>
      <c r="AE75" s="165">
        <f>IFERROR(VLOOKUP($B75,RD[[#All],[Date]:[IS19_Inv2_M2]],AE$2,0)/AE$1,"")</f>
        <v>5.4288535465378231</v>
      </c>
      <c r="AF75" s="165">
        <f>IFERROR(VLOOKUP($B75,RD[[#All],[Date]:[IS19_Inv2_M2]],AF$2,0)/AF$1,"")</f>
        <v>5.5457635970132007</v>
      </c>
      <c r="AG75" s="165">
        <f>IFERROR(VLOOKUP($B75,RD[[#All],[Date]:[IS19_Inv2_M2]],AG$2,0)/AG$1,"")</f>
        <v>5.6587091069849684</v>
      </c>
      <c r="AH75" s="165">
        <f>IFERROR(VLOOKUP($B75,RD[[#All],[Date]:[IS19_Inv2_M2]],AH$2,0)/AH$1,"")</f>
        <v>5.314949059561128</v>
      </c>
      <c r="AI75" s="165">
        <f>IFERROR(VLOOKUP($B75,RD[[#All],[Date]:[IS19_Inv2_M2]],AI$2,0)/AI$1,"")</f>
        <v>5.0431834175676542</v>
      </c>
      <c r="AJ75" s="165">
        <f>IFERROR(VLOOKUP($B75,RD[[#All],[Date]:[IS19_Inv2_M2]],AJ$2,0)/AJ$1,"")</f>
        <v>5.1109973770072292</v>
      </c>
      <c r="AK75" s="165">
        <f>IFERROR(VLOOKUP($B75,RD[[#All],[Date]:[IS19_Inv2_M2]],AK$2,0)/AK$1,"")</f>
        <v>4.9609051273736169</v>
      </c>
      <c r="AL75" s="165">
        <f>IFERROR(VLOOKUP($B75,RD[[#All],[Date]:[IS19_Inv2_M2]],AL$2,0)/AL$1,"")</f>
        <v>5.0121117127386725</v>
      </c>
      <c r="AM75" s="165">
        <f>IFERROR(VLOOKUP($B75,RD[[#All],[Date]:[IS19_Inv2_M2]],AM$2,0)/AM$1,"")</f>
        <v>4.9963316214233311</v>
      </c>
      <c r="AN75" s="165">
        <f>IFERROR(VLOOKUP($B75,RD[[#All],[Date]:[IS19_Inv2_M2]],AN$2,0)/AN$1,"")</f>
        <v>5.1142894461859978</v>
      </c>
      <c r="AO75" s="165">
        <f>IFERROR(VLOOKUP($B75,RD[[#All],[Date]:[IS19_Inv2_M2]],AO$2,0)/AO$1,"")</f>
        <v>5.0850396851864206</v>
      </c>
      <c r="AP75" s="165">
        <f>IFERROR(VLOOKUP($B75,RD[[#All],[Date]:[IS19_Inv2_M2]],AP$2,0)/AP$1,"")</f>
        <v>4.8869472420462881</v>
      </c>
      <c r="AQ75" s="165">
        <f>IFERROR(VLOOKUP($B75,RD[[#All],[Date]:[IS19_Inv2_M2]],AQ$2,0)/AQ$1,"")</f>
        <v>5.0495297805642636</v>
      </c>
      <c r="AR75" s="165">
        <f>IFERROR(VLOOKUP($B75,RD[[#All],[Date]:[IS19_Inv2_M2]],AR$2,0)/AR$1,"")</f>
        <v>5.3677357125632996</v>
      </c>
      <c r="AS75" s="165">
        <f>IFERROR(VLOOKUP($B75,RD[[#All],[Date]:[IS19_Inv2_M2]],AS$2,0)/AS$1,"")</f>
        <v>5.6098603590766603</v>
      </c>
      <c r="AT75" s="165">
        <f>IFERROR(VLOOKUP($B75,RD[[#All],[Date]:[IS19_Inv2_M2]],AT$2,0)/AT$1,"")</f>
        <v>4.7946550140907513</v>
      </c>
      <c r="AU75" s="165">
        <f>IFERROR(VLOOKUP($B75,RD[[#All],[Date]:[IS19_Inv2_M2]],AU$2,0)/AU$1,"")</f>
        <v>5.1304075235109714</v>
      </c>
      <c r="AV75" s="165">
        <f>IFERROR(VLOOKUP($B75,RD[[#All],[Date]:[IS19_Inv2_M2]],AV$2,0)/AV$1,"")</f>
        <v>4.9253180896182931</v>
      </c>
      <c r="AW75" s="165">
        <f>IFERROR(VLOOKUP($B75,RD[[#All],[Date]:[IS19_Inv2_M2]],AW$2,0)/AW$1,"")</f>
        <v>5.0927377220480663</v>
      </c>
      <c r="AX75" s="165">
        <f>IFERROR(VLOOKUP($B75,RD[[#All],[Date]:[IS19_Inv2_M2]],AX$2,0)/AX$1,"")</f>
        <v>5.2264390048689382</v>
      </c>
      <c r="AY75" s="165">
        <f>IFERROR(VLOOKUP($B75,RD[[#All],[Date]:[IS19_Inv2_M2]],AY$2,0)/AY$1,"")</f>
        <v>5.0228804093251176</v>
      </c>
      <c r="AZ75" s="165">
        <f>IFERROR(VLOOKUP($B75,RD[[#All],[Date]:[IS19_Inv2_M2]],AZ$2,0)/AZ$1,"")</f>
        <v>5.1831005984611007</v>
      </c>
      <c r="BA75" s="165">
        <f>IFERROR(VLOOKUP($B75,RD[[#All],[Date]:[IS19_Inv2_M2]],BA$2,0)/BA$1,"")</f>
        <v>5.0797038618021757</v>
      </c>
      <c r="BB75" s="165">
        <f>IFERROR(VLOOKUP($B75,RD[[#All],[Date]:[IS19_Inv2_M2]],BB$2,0)/BB$1,"")</f>
        <v>4.9529780564263328</v>
      </c>
      <c r="BC75" s="165">
        <f>IFERROR(VLOOKUP($B75,RD[[#All],[Date]:[IS19_Inv2_M2]],BC$2,0)/BC$1,"")</f>
        <v>5.1504702194357366</v>
      </c>
      <c r="BD75" s="165">
        <f>IFERROR(VLOOKUP($B75,RD[[#All],[Date]:[IS19_Inv2_M2]],BD$2,0)/BD$1,"")</f>
        <v>5.0798279507180872</v>
      </c>
      <c r="BE75" s="165">
        <f>IFERROR(VLOOKUP($B75,RD[[#All],[Date]:[IS19_Inv2_M2]],BE$2,0)/BE$1,"")</f>
        <v>5.322029068110572</v>
      </c>
      <c r="BF75" s="165">
        <f>IFERROR(VLOOKUP($B75,RD[[#All],[Date]:[IS19_Inv2_M2]],BF$2,0)/BF$1,"")</f>
        <v>4.9922491301801637</v>
      </c>
      <c r="BG75" s="165">
        <f>IFERROR(VLOOKUP($B75,RD[[#All],[Date]:[IS19_Inv2_M2]],BG$2,0)/BG$1,"")</f>
        <v>5.2030802780427967</v>
      </c>
      <c r="BH75" s="165">
        <f>IFERROR(VLOOKUP($B75,RD[[#All],[Date]:[IS19_Inv2_M2]],BH$2,0)/BH$1,"")</f>
        <v>5.3448275862068959</v>
      </c>
      <c r="BI75" s="165">
        <f>IFERROR(VLOOKUP($B75,RD[[#All],[Date]:[IS19_Inv2_M2]],BI$2,0)/BI$1,"")</f>
        <v>4.9824820210215748</v>
      </c>
      <c r="BJ75" s="165">
        <f>IFERROR(VLOOKUP($B75,RD[[#All],[Date]:[IS19_Inv2_M2]],BJ$2,0)/BJ$1,"")</f>
        <v>5.184952978056427</v>
      </c>
      <c r="BK75" s="165">
        <f>IFERROR(VLOOKUP($B75,RD[[#All],[Date]:[IS19_Inv2_M2]],BK$2,0)/BK$1,"")</f>
        <v>4.9749883278863463</v>
      </c>
      <c r="BL75" s="165">
        <f>IFERROR(VLOOKUP($B75,RD[[#All],[Date]:[IS19_Inv2_M2]],BL$2,0)/BL$1,"")</f>
        <v>5.0183998909636092</v>
      </c>
      <c r="BM75" s="165">
        <f>IFERROR(VLOOKUP($B75,RD[[#All],[Date]:[IS19_Inv2_M2]],BM$2,0)/BM$1,"")</f>
        <v>5.0570266124191292</v>
      </c>
      <c r="BN75" s="165">
        <f>IFERROR(VLOOKUP($B75,RD[[#All],[Date]:[IS19_Inv2_M2]],BN$2,0)/BN$1,"")</f>
        <v>5.0021006366544931</v>
      </c>
      <c r="BO75" s="165">
        <f>IFERROR(VLOOKUP($B75,RD[[#All],[Date]:[IS19_Inv2_M2]],BO$2,0)/BO$1,"")</f>
        <v>5.1344511230623215</v>
      </c>
      <c r="BP75" s="165">
        <f>IFERROR(VLOOKUP($B75,RD[[#All],[Date]:[IS19_Inv2_M2]],BP$2,0)/BP$1,"")</f>
        <v>5.0166326344750889</v>
      </c>
      <c r="BQ75" s="165">
        <f>IFERROR(VLOOKUP($B75,RD[[#All],[Date]:[IS19_Inv2_M2]],BQ$2,0)/BQ$1,"")</f>
        <v>5.1545177655597305</v>
      </c>
      <c r="BR75" s="165">
        <f>IFERROR(VLOOKUP($B75,RD[[#All],[Date]:[IS19_Inv2_M2]],BR$2,0)/BR$1,"")</f>
        <v>5.1767277328808481</v>
      </c>
      <c r="BS75" s="165">
        <f>IFERROR(VLOOKUP($B75,RD[[#All],[Date]:[IS19_Inv2_M2]],BS$2,0)/BS$1,"")</f>
        <v>5.1128858149537182</v>
      </c>
      <c r="BT75" s="165">
        <f>IFERROR(VLOOKUP($B75,RD[[#All],[Date]:[IS19_Inv2_M2]],BT$2,0)/BT$1,"")</f>
        <v>5.141323675397353</v>
      </c>
      <c r="BU75" s="165">
        <f>IFERROR(VLOOKUP($B75,RD[[#All],[Date]:[IS19_Inv2_M2]],BU$2,0)/BU$1,"")</f>
        <v>5.1540924805236479</v>
      </c>
      <c r="BV75" s="165">
        <f>IFERROR(VLOOKUP($B75,RD[[#All],[Date]:[IS19_Inv2_M2]],BV$2,0)/BV$1,"")</f>
        <v>5.07843757559968</v>
      </c>
      <c r="BW75" s="165">
        <f>IFERROR(VLOOKUP($B75,RD[[#All],[Date]:[IS19_Inv2_M2]],BW$2,0)/BW$1,"")</f>
        <v>5.2540590977794386</v>
      </c>
      <c r="BX75" s="165">
        <f>IFERROR(VLOOKUP($B75,RD[[#All],[Date]:[IS19_Inv2_M2]],BX$2,0)/BX$1,"")</f>
        <v>5.2158112898384967</v>
      </c>
      <c r="BY75" s="165">
        <f>IFERROR(VLOOKUP($B75,RD[[#All],[Date]:[IS19_Inv2_M2]],BY$2,0)/BY$1,"")</f>
        <v>5.1555530834240111</v>
      </c>
      <c r="BZ75" s="165">
        <f>IFERROR(VLOOKUP($B75,RD[[#All],[Date]:[IS19_Inv2_M2]],BZ$2,0)/BZ$1,"")</f>
        <v>5.2455973847938413</v>
      </c>
      <c r="CA75" s="165">
        <f>IFERROR(VLOOKUP($B75,RD[[#All],[Date]:[IS19_Inv2_M2]],CA$2,0)/CA$1,"")</f>
        <v>4.9078750722708877</v>
      </c>
      <c r="CB75" s="165">
        <f>IFERROR(VLOOKUP($B75,RD[[#All],[Date]:[IS19_Inv2_M2]],CB$2,0)/CB$1,"")</f>
        <v>0</v>
      </c>
      <c r="CC75" s="165">
        <f>IFERROR(VLOOKUP($B75,RD[[#All],[Date]:[IS19_Inv2_M2]],CC$2,0)/CC$1,"")</f>
        <v>5.069103922809238</v>
      </c>
      <c r="CD75" s="165">
        <f>IFERROR(VLOOKUP($B75,RD[[#All],[Date]:[IS19_Inv2_M2]],CD$2,0)/CD$1,"")</f>
        <v>5.0422213028983025</v>
      </c>
      <c r="CE75" s="165">
        <f>IFERROR(VLOOKUP($B75,RD[[#All],[Date]:[IS19_Inv2_M2]],CE$2,0)/CE$1,"")</f>
        <v>5.2525750808315328</v>
      </c>
      <c r="CF75" s="165">
        <f>IFERROR(VLOOKUP($B75,RD[[#All],[Date]:[IS19_Inv2_M2]],CF$2,0)/CF$1,"")</f>
        <v>5.2241810704322562</v>
      </c>
      <c r="CG75" s="165">
        <f>IFERROR(VLOOKUP($B75,RD[[#All],[Date]:[IS19_Inv2_M2]],CG$2,0)/CG$1,"")</f>
        <v>5.0181904460613724</v>
      </c>
      <c r="CH75" s="165">
        <f>IFERROR(VLOOKUP($B75,RD[[#All],[Date]:[IS19_Inv2_M2]],CH$2,0)/CH$1,"")</f>
        <v>5.0545713381841182</v>
      </c>
      <c r="CI75" s="165">
        <f>IFERROR(VLOOKUP($B75,RD[[#All],[Date]:[IS19_Inv2_M2]],CI$2,0)/CI$1,"")</f>
        <v>0</v>
      </c>
      <c r="CJ75" s="165">
        <f>IFERROR(VLOOKUP($B75,RD[[#All],[Date]:[IS19_Inv2_M2]],CJ$2,0)/CJ$1,"")</f>
        <v>0</v>
      </c>
      <c r="CK75" s="165">
        <f>IFERROR(VLOOKUP($B75,RD[[#All],[Date]:[IS19_Inv2_M2]],CK$2,0)/CK$1,"")</f>
        <v>0</v>
      </c>
      <c r="CL75" s="165">
        <f>IFERROR(VLOOKUP($B75,RD[[#All],[Date]:[IS19_Inv2_M2]],CL$2,0)/CL$1,"")</f>
        <v>0</v>
      </c>
      <c r="CM75" s="165">
        <f>IFERROR(VLOOKUP($B75,RD[[#All],[Date]:[IS19_Inv2_M2]],CM$2,0)/CM$1,"")</f>
        <v>0</v>
      </c>
      <c r="CN75" s="165">
        <f>IFERROR(VLOOKUP($B75,RD[[#All],[Date]:[IS19_Inv2_M2]],CN$2,0)/CN$1,"")</f>
        <v>0</v>
      </c>
      <c r="CO75" s="165">
        <f>IFERROR(VLOOKUP($B75,RD[[#All],[Date]:[IS19_Inv2_M2]],CO$2,0)/CO$1,"")</f>
        <v>0</v>
      </c>
      <c r="CP75" s="165">
        <f>IFERROR(VLOOKUP($B75,RD[[#All],[Date]:[IS19_Inv2_M2]],CP$2,0)/CP$1,"")</f>
        <v>0</v>
      </c>
      <c r="CQ75" s="165">
        <f>IFERROR(VLOOKUP($B75,RD[[#All],[Date]:[IS19_Inv2_M2]],CQ$2,0)/CQ$1,"")</f>
        <v>4.9858644290786014</v>
      </c>
      <c r="CR75" s="165">
        <f>IFERROR(VLOOKUP($B75,RD[[#All],[Date]:[IS19_Inv2_M2]],CR$2,0)/CR$1,"")</f>
        <v>4.7849385763032766</v>
      </c>
      <c r="CS75" s="165">
        <f>IFERROR(VLOOKUP($B75,RD[[#All],[Date]:[IS19_Inv2_M2]],CS$2,0)/CS$1,"")</f>
        <v>5.1450465243568697</v>
      </c>
      <c r="CT75" s="165">
        <f>IFERROR(VLOOKUP($B75,RD[[#All],[Date]:[IS19_Inv2_M2]],CT$2,0)/CT$1,"")</f>
        <v>5.5140778234735839</v>
      </c>
      <c r="CU75" s="166">
        <f>IFERROR(AVERAGEIF(Inv_SY_B[[#This Row],[IS1_Inv1_M1]:[IS19_Inv2_M2]],"&gt;="&amp;0.1,Inv_SY_B[[#This Row],[IS1_Inv1_M1]:[IS19_Inv2_M2]]),"")</f>
        <v>5.247366112721414</v>
      </c>
    </row>
    <row r="76" spans="2:99">
      <c r="B76" s="167">
        <f t="shared" si="66"/>
        <v>45768</v>
      </c>
      <c r="C76" s="165">
        <f>IFERROR(VLOOKUP($B76,RD[[#All],[Date]:[IS19_Inv2_M2]],C$2,0)/C$1,"")</f>
        <v>5.8310190542312723</v>
      </c>
      <c r="D76" s="165">
        <f>IFERROR(VLOOKUP($B76,RD[[#All],[Date]:[IS19_Inv2_M2]],D$2,0)/D$1,"")</f>
        <v>5.8020639453655951</v>
      </c>
      <c r="E76" s="165">
        <f>IFERROR(VLOOKUP($B76,RD[[#All],[Date]:[IS19_Inv2_M2]],E$2,0)/E$1,"")</f>
        <v>5.0513624306727758</v>
      </c>
      <c r="F76" s="165">
        <f>IFERROR(VLOOKUP($B76,RD[[#All],[Date]:[IS19_Inv2_M2]],F$2,0)/F$1,"")</f>
        <v>4.7931273780181396</v>
      </c>
      <c r="G76" s="165">
        <f>IFERROR(VLOOKUP($B76,RD[[#All],[Date]:[IS19_Inv2_M2]],G$2,0)/G$1,"")</f>
        <v>5.0103689414034243</v>
      </c>
      <c r="H76" s="165">
        <f>IFERROR(VLOOKUP($B76,RD[[#All],[Date]:[IS19_Inv2_M2]],H$2,0)/H$1,"")</f>
        <v>4.9713045575114538</v>
      </c>
      <c r="I76" s="165">
        <f>IFERROR(VLOOKUP($B76,RD[[#All],[Date]:[IS19_Inv2_M2]],I$2,0)/I$1,"")</f>
        <v>4.8252641356089629</v>
      </c>
      <c r="J76" s="165">
        <f>IFERROR(VLOOKUP($B76,RD[[#All],[Date]:[IS19_Inv2_M2]],J$2,0)/J$1,"")</f>
        <v>4.835660682055666</v>
      </c>
      <c r="K76" s="165">
        <f>IFERROR(VLOOKUP($B76,RD[[#All],[Date]:[IS19_Inv2_M2]],K$2,0)/K$1,"")</f>
        <v>4.7888200244083379</v>
      </c>
      <c r="L76" s="165">
        <f>IFERROR(VLOOKUP($B76,RD[[#All],[Date]:[IS19_Inv2_M2]],L$2,0)/L$1,"")</f>
        <v>4.8532345397549159</v>
      </c>
      <c r="M76" s="165">
        <f>IFERROR(VLOOKUP($B76,RD[[#All],[Date]:[IS19_Inv2_M2]],M$2,0)/M$1,"")</f>
        <v>5.0239228582849602</v>
      </c>
      <c r="N76" s="165">
        <f>IFERROR(VLOOKUP($B76,RD[[#All],[Date]:[IS19_Inv2_M2]],N$2,0)/N$1,"")</f>
        <v>4.9078918550604724</v>
      </c>
      <c r="O76" s="165">
        <f>IFERROR(VLOOKUP($B76,RD[[#All],[Date]:[IS19_Inv2_M2]],O$2,0)/O$1,"")</f>
        <v>4.9628282189180641</v>
      </c>
      <c r="P76" s="165">
        <f>IFERROR(VLOOKUP($B76,RD[[#All],[Date]:[IS19_Inv2_M2]],P$2,0)/P$1,"")</f>
        <v>4.9572919962037334</v>
      </c>
      <c r="Q76" s="165">
        <f>IFERROR(VLOOKUP($B76,RD[[#All],[Date]:[IS19_Inv2_M2]],Q$2,0)/Q$1,"")</f>
        <v>5.6117606802290663</v>
      </c>
      <c r="R76" s="165">
        <f>IFERROR(VLOOKUP($B76,RD[[#All],[Date]:[IS19_Inv2_M2]],R$2,0)/R$1,"")</f>
        <v>5.647457419558938</v>
      </c>
      <c r="S76" s="165">
        <f>IFERROR(VLOOKUP($B76,RD[[#All],[Date]:[IS19_Inv2_M2]],S$2,0)/S$1,"")</f>
        <v>5.6650959889442056</v>
      </c>
      <c r="T76" s="165">
        <f>IFERROR(VLOOKUP($B76,RD[[#All],[Date]:[IS19_Inv2_M2]],T$2,0)/T$1,"")</f>
        <v>5.6613269678755289</v>
      </c>
      <c r="U76" s="165">
        <f>IFERROR(VLOOKUP($B76,RD[[#All],[Date]:[IS19_Inv2_M2]],U$2,0)/U$1,"")</f>
        <v>6.3170686391186228</v>
      </c>
      <c r="V76" s="165">
        <f>IFERROR(VLOOKUP($B76,RD[[#All],[Date]:[IS19_Inv2_M2]],V$2,0)/V$1,"")</f>
        <v>6.4038667987408013</v>
      </c>
      <c r="W76" s="165">
        <f>IFERROR(VLOOKUP($B76,RD[[#All],[Date]:[IS19_Inv2_M2]],W$2,0)/W$1,"")</f>
        <v>6.6375540687171624</v>
      </c>
      <c r="X76" s="165">
        <f>IFERROR(VLOOKUP($B76,RD[[#All],[Date]:[IS19_Inv2_M2]],X$2,0)/X$1,"")</f>
        <v>5.7348930856079727</v>
      </c>
      <c r="Y76" s="165">
        <f>IFERROR(VLOOKUP($B76,RD[[#All],[Date]:[IS19_Inv2_M2]],Y$2,0)/Y$1,"")</f>
        <v>5.0166239194452356</v>
      </c>
      <c r="Z76" s="165">
        <f>IFERROR(VLOOKUP($B76,RD[[#All],[Date]:[IS19_Inv2_M2]],Z$2,0)/Z$1,"")</f>
        <v>3.2606559678098535</v>
      </c>
      <c r="AA76" s="165">
        <f>IFERROR(VLOOKUP($B76,RD[[#All],[Date]:[IS19_Inv2_M2]],AA$2,0)/AA$1,"")</f>
        <v>5.4871816893545757</v>
      </c>
      <c r="AB76" s="165">
        <f>IFERROR(VLOOKUP($B76,RD[[#All],[Date]:[IS19_Inv2_M2]],AB$2,0)/AB$1,"")</f>
        <v>5.5583180196735489</v>
      </c>
      <c r="AC76" s="165">
        <f>IFERROR(VLOOKUP($B76,RD[[#All],[Date]:[IS19_Inv2_M2]],AC$2,0)/AC$1,"")</f>
        <v>5.6550766948239959</v>
      </c>
      <c r="AD76" s="165">
        <f>IFERROR(VLOOKUP($B76,RD[[#All],[Date]:[IS19_Inv2_M2]],AD$2,0)/AD$1,"")</f>
        <v>5.4710902124695231</v>
      </c>
      <c r="AE76" s="165">
        <f>IFERROR(VLOOKUP($B76,RD[[#All],[Date]:[IS19_Inv2_M2]],AE$2,0)/AE$1,"")</f>
        <v>5.7006317525140675</v>
      </c>
      <c r="AF76" s="165">
        <f>IFERROR(VLOOKUP($B76,RD[[#All],[Date]:[IS19_Inv2_M2]],AF$2,0)/AF$1,"")</f>
        <v>5.8415309601643033</v>
      </c>
      <c r="AG76" s="165">
        <f>IFERROR(VLOOKUP($B76,RD[[#All],[Date]:[IS19_Inv2_M2]],AG$2,0)/AG$1,"")</f>
        <v>5.8741258741258742</v>
      </c>
      <c r="AH76" s="165">
        <f>IFERROR(VLOOKUP($B76,RD[[#All],[Date]:[IS19_Inv2_M2]],AH$2,0)/AH$1,"")</f>
        <v>5.2502938871473352</v>
      </c>
      <c r="AI76" s="165">
        <f>IFERROR(VLOOKUP($B76,RD[[#All],[Date]:[IS19_Inv2_M2]],AI$2,0)/AI$1,"")</f>
        <v>5.5498688503614613</v>
      </c>
      <c r="AJ76" s="165">
        <f>IFERROR(VLOOKUP($B76,RD[[#All],[Date]:[IS19_Inv2_M2]],AJ$2,0)/AJ$1,"")</f>
        <v>5.5831360757469133</v>
      </c>
      <c r="AK76" s="165">
        <f>IFERROR(VLOOKUP($B76,RD[[#All],[Date]:[IS19_Inv2_M2]],AK$2,0)/AK$1,"")</f>
        <v>5.5539941627932112</v>
      </c>
      <c r="AL76" s="165">
        <f>IFERROR(VLOOKUP($B76,RD[[#All],[Date]:[IS19_Inv2_M2]],AL$2,0)/AL$1,"")</f>
        <v>5.6141350812197208</v>
      </c>
      <c r="AM76" s="165">
        <f>IFERROR(VLOOKUP($B76,RD[[#All],[Date]:[IS19_Inv2_M2]],AM$2,0)/AM$1,"")</f>
        <v>5.579270326152205</v>
      </c>
      <c r="AN76" s="165">
        <f>IFERROR(VLOOKUP($B76,RD[[#All],[Date]:[IS19_Inv2_M2]],AN$2,0)/AN$1,"")</f>
        <v>5.6308777429467085</v>
      </c>
      <c r="AO76" s="165">
        <f>IFERROR(VLOOKUP($B76,RD[[#All],[Date]:[IS19_Inv2_M2]],AO$2,0)/AO$1,"")</f>
        <v>5.5432535183085445</v>
      </c>
      <c r="AP76" s="165">
        <f>IFERROR(VLOOKUP($B76,RD[[#All],[Date]:[IS19_Inv2_M2]],AP$2,0)/AP$1,"")</f>
        <v>5.339158273861135</v>
      </c>
      <c r="AQ76" s="165">
        <f>IFERROR(VLOOKUP($B76,RD[[#All],[Date]:[IS19_Inv2_M2]],AQ$2,0)/AQ$1,"")</f>
        <v>5.2338557993730408</v>
      </c>
      <c r="AR76" s="165">
        <f>IFERROR(VLOOKUP($B76,RD[[#All],[Date]:[IS19_Inv2_M2]],AR$2,0)/AR$1,"")</f>
        <v>5.8796376037755351</v>
      </c>
      <c r="AS76" s="165">
        <f>IFERROR(VLOOKUP($B76,RD[[#All],[Date]:[IS19_Inv2_M2]],AS$2,0)/AS$1,"")</f>
        <v>6.2140210886292397</v>
      </c>
      <c r="AT76" s="165">
        <f>IFERROR(VLOOKUP($B76,RD[[#All],[Date]:[IS19_Inv2_M2]],AT$2,0)/AT$1,"")</f>
        <v>5.1100345144232291</v>
      </c>
      <c r="AU76" s="165">
        <f>IFERROR(VLOOKUP($B76,RD[[#All],[Date]:[IS19_Inv2_M2]],AU$2,0)/AU$1,"")</f>
        <v>5.6106583072100316</v>
      </c>
      <c r="AV76" s="165">
        <f>IFERROR(VLOOKUP($B76,RD[[#All],[Date]:[IS19_Inv2_M2]],AV$2,0)/AV$1,"")</f>
        <v>5.4527014567582519</v>
      </c>
      <c r="AW76" s="165">
        <f>IFERROR(VLOOKUP($B76,RD[[#All],[Date]:[IS19_Inv2_M2]],AW$2,0)/AW$1,"")</f>
        <v>4.7544409613375125</v>
      </c>
      <c r="AX76" s="165">
        <f>IFERROR(VLOOKUP($B76,RD[[#All],[Date]:[IS19_Inv2_M2]],AX$2,0)/AX$1,"")</f>
        <v>5.7106649769892606</v>
      </c>
      <c r="AY76" s="165">
        <f>IFERROR(VLOOKUP($B76,RD[[#All],[Date]:[IS19_Inv2_M2]],AY$2,0)/AY$1,"")</f>
        <v>5.5439051634057579</v>
      </c>
      <c r="AZ76" s="165">
        <f>IFERROR(VLOOKUP($B76,RD[[#All],[Date]:[IS19_Inv2_M2]],AZ$2,0)/AZ$1,"")</f>
        <v>5.7259903106298093</v>
      </c>
      <c r="BA76" s="165">
        <f>IFERROR(VLOOKUP($B76,RD[[#All],[Date]:[IS19_Inv2_M2]],BA$2,0)/BA$1,"")</f>
        <v>5.6159541119188967</v>
      </c>
      <c r="BB76" s="165">
        <f>IFERROR(VLOOKUP($B76,RD[[#All],[Date]:[IS19_Inv2_M2]],BB$2,0)/BB$1,"")</f>
        <v>5.4917711598746086</v>
      </c>
      <c r="BC76" s="165">
        <f>IFERROR(VLOOKUP($B76,RD[[#All],[Date]:[IS19_Inv2_M2]],BC$2,0)/BC$1,"")</f>
        <v>5.5047021943573666</v>
      </c>
      <c r="BD76" s="165">
        <f>IFERROR(VLOOKUP($B76,RD[[#All],[Date]:[IS19_Inv2_M2]],BD$2,0)/BD$1,"")</f>
        <v>5.5216155135962675</v>
      </c>
      <c r="BE76" s="165">
        <f>IFERROR(VLOOKUP($B76,RD[[#All],[Date]:[IS19_Inv2_M2]],BE$2,0)/BE$1,"")</f>
        <v>5.7794243374180674</v>
      </c>
      <c r="BF76" s="165">
        <f>IFERROR(VLOOKUP($B76,RD[[#All],[Date]:[IS19_Inv2_M2]],BF$2,0)/BF$1,"")</f>
        <v>5.5041510213924001</v>
      </c>
      <c r="BG76" s="165">
        <f>IFERROR(VLOOKUP($B76,RD[[#All],[Date]:[IS19_Inv2_M2]],BG$2,0)/BG$1,"")</f>
        <v>5.7946026986506745</v>
      </c>
      <c r="BH76" s="165">
        <f>IFERROR(VLOOKUP($B76,RD[[#All],[Date]:[IS19_Inv2_M2]],BH$2,0)/BH$1,"")</f>
        <v>5.8805927614705036</v>
      </c>
      <c r="BI76" s="165">
        <f>IFERROR(VLOOKUP($B76,RD[[#All],[Date]:[IS19_Inv2_M2]],BI$2,0)/BI$1,"")</f>
        <v>5.5342061589526095</v>
      </c>
      <c r="BJ76" s="165">
        <f>IFERROR(VLOOKUP($B76,RD[[#All],[Date]:[IS19_Inv2_M2]],BJ$2,0)/BJ$1,"")</f>
        <v>5.7485196795541631</v>
      </c>
      <c r="BK76" s="165">
        <f>IFERROR(VLOOKUP($B76,RD[[#All],[Date]:[IS19_Inv2_M2]],BK$2,0)/BK$1,"")</f>
        <v>5.4892283065430529</v>
      </c>
      <c r="BL76" s="165">
        <f>IFERROR(VLOOKUP($B76,RD[[#All],[Date]:[IS19_Inv2_M2]],BL$2,0)/BL$1,"")</f>
        <v>5.5192858116396355</v>
      </c>
      <c r="BM76" s="165">
        <f>IFERROR(VLOOKUP($B76,RD[[#All],[Date]:[IS19_Inv2_M2]],BM$2,0)/BM$1,"")</f>
        <v>5.5806042819982657</v>
      </c>
      <c r="BN76" s="165">
        <f>IFERROR(VLOOKUP($B76,RD[[#All],[Date]:[IS19_Inv2_M2]],BN$2,0)/BN$1,"")</f>
        <v>5.7001583556862618</v>
      </c>
      <c r="BO76" s="165">
        <f>IFERROR(VLOOKUP($B76,RD[[#All],[Date]:[IS19_Inv2_M2]],BO$2,0)/BO$1,"")</f>
        <v>5.6189271026347898</v>
      </c>
      <c r="BP76" s="165">
        <f>IFERROR(VLOOKUP($B76,RD[[#All],[Date]:[IS19_Inv2_M2]],BP$2,0)/BP$1,"")</f>
        <v>5.4724722709537632</v>
      </c>
      <c r="BQ76" s="165">
        <f>IFERROR(VLOOKUP($B76,RD[[#All],[Date]:[IS19_Inv2_M2]],BQ$2,0)/BQ$1,"")</f>
        <v>5.638056883966776</v>
      </c>
      <c r="BR76" s="165">
        <f>IFERROR(VLOOKUP($B76,RD[[#All],[Date]:[IS19_Inv2_M2]],BR$2,0)/BR$1,"")</f>
        <v>5.6809793601947973</v>
      </c>
      <c r="BS76" s="165">
        <f>IFERROR(VLOOKUP($B76,RD[[#All],[Date]:[IS19_Inv2_M2]],BS$2,0)/BS$1,"")</f>
        <v>5.6262995331943948</v>
      </c>
      <c r="BT76" s="165">
        <f>IFERROR(VLOOKUP($B76,RD[[#All],[Date]:[IS19_Inv2_M2]],BT$2,0)/BT$1,"")</f>
        <v>5.6507652532480979</v>
      </c>
      <c r="BU76" s="165">
        <f>IFERROR(VLOOKUP($B76,RD[[#All],[Date]:[IS19_Inv2_M2]],BU$2,0)/BU$1,"")</f>
        <v>5.6174737527282828</v>
      </c>
      <c r="BV76" s="165">
        <f>IFERROR(VLOOKUP($B76,RD[[#All],[Date]:[IS19_Inv2_M2]],BV$2,0)/BV$1,"")</f>
        <v>5.4343376072352383</v>
      </c>
      <c r="BW76" s="165">
        <f>IFERROR(VLOOKUP($B76,RD[[#All],[Date]:[IS19_Inv2_M2]],BW$2,0)/BW$1,"")</f>
        <v>5.5774448055371808</v>
      </c>
      <c r="BX76" s="165">
        <f>IFERROR(VLOOKUP($B76,RD[[#All],[Date]:[IS19_Inv2_M2]],BX$2,0)/BX$1,"")</f>
        <v>5.6368075665766275</v>
      </c>
      <c r="BY76" s="165">
        <f>IFERROR(VLOOKUP($B76,RD[[#All],[Date]:[IS19_Inv2_M2]],BY$2,0)/BY$1,"")</f>
        <v>5.5171023219109276</v>
      </c>
      <c r="BZ76" s="165">
        <f>IFERROR(VLOOKUP($B76,RD[[#All],[Date]:[IS19_Inv2_M2]],BZ$2,0)/BZ$1,"")</f>
        <v>5.597384793841611</v>
      </c>
      <c r="CA76" s="165">
        <f>IFERROR(VLOOKUP($B76,RD[[#All],[Date]:[IS19_Inv2_M2]],CA$2,0)/CA$1,"")</f>
        <v>5.391135498369132</v>
      </c>
      <c r="CB76" s="165">
        <f>IFERROR(VLOOKUP($B76,RD[[#All],[Date]:[IS19_Inv2_M2]],CB$2,0)/CB$1,"")</f>
        <v>0</v>
      </c>
      <c r="CC76" s="165">
        <f>IFERROR(VLOOKUP($B76,RD[[#All],[Date]:[IS19_Inv2_M2]],CC$2,0)/CC$1,"")</f>
        <v>5.5881248022777603</v>
      </c>
      <c r="CD76" s="165">
        <f>IFERROR(VLOOKUP($B76,RD[[#All],[Date]:[IS19_Inv2_M2]],CD$2,0)/CD$1,"")</f>
        <v>5.574672085269996</v>
      </c>
      <c r="CE76" s="165">
        <f>IFERROR(VLOOKUP($B76,RD[[#All],[Date]:[IS19_Inv2_M2]],CE$2,0)/CE$1,"")</f>
        <v>5.731398023581896</v>
      </c>
      <c r="CF76" s="165">
        <f>IFERROR(VLOOKUP($B76,RD[[#All],[Date]:[IS19_Inv2_M2]],CF$2,0)/CF$1,"")</f>
        <v>4.5732554906866829</v>
      </c>
      <c r="CG76" s="165">
        <f>IFERROR(VLOOKUP($B76,RD[[#All],[Date]:[IS19_Inv2_M2]],CG$2,0)/CG$1,"")</f>
        <v>5.4048472705543249</v>
      </c>
      <c r="CH76" s="165">
        <f>IFERROR(VLOOKUP($B76,RD[[#All],[Date]:[IS19_Inv2_M2]],CH$2,0)/CH$1,"")</f>
        <v>5.599493831066118</v>
      </c>
      <c r="CI76" s="165">
        <f>IFERROR(VLOOKUP($B76,RD[[#All],[Date]:[IS19_Inv2_M2]],CI$2,0)/CI$1,"")</f>
        <v>0</v>
      </c>
      <c r="CJ76" s="165">
        <f>IFERROR(VLOOKUP($B76,RD[[#All],[Date]:[IS19_Inv2_M2]],CJ$2,0)/CJ$1,"")</f>
        <v>0</v>
      </c>
      <c r="CK76" s="165">
        <f>IFERROR(VLOOKUP($B76,RD[[#All],[Date]:[IS19_Inv2_M2]],CK$2,0)/CK$1,"")</f>
        <v>0</v>
      </c>
      <c r="CL76" s="165">
        <f>IFERROR(VLOOKUP($B76,RD[[#All],[Date]:[IS19_Inv2_M2]],CL$2,0)/CL$1,"")</f>
        <v>0</v>
      </c>
      <c r="CM76" s="165">
        <f>IFERROR(VLOOKUP($B76,RD[[#All],[Date]:[IS19_Inv2_M2]],CM$2,0)/CM$1,"")</f>
        <v>0</v>
      </c>
      <c r="CN76" s="165">
        <f>IFERROR(VLOOKUP($B76,RD[[#All],[Date]:[IS19_Inv2_M2]],CN$2,0)/CN$1,"")</f>
        <v>0</v>
      </c>
      <c r="CO76" s="165">
        <f>IFERROR(VLOOKUP($B76,RD[[#All],[Date]:[IS19_Inv2_M2]],CO$2,0)/CO$1,"")</f>
        <v>0</v>
      </c>
      <c r="CP76" s="165">
        <f>IFERROR(VLOOKUP($B76,RD[[#All],[Date]:[IS19_Inv2_M2]],CP$2,0)/CP$1,"")</f>
        <v>0</v>
      </c>
      <c r="CQ76" s="165">
        <f>IFERROR(VLOOKUP($B76,RD[[#All],[Date]:[IS19_Inv2_M2]],CQ$2,0)/CQ$1,"")</f>
        <v>5.2183606754944938</v>
      </c>
      <c r="CR76" s="165">
        <f>IFERROR(VLOOKUP($B76,RD[[#All],[Date]:[IS19_Inv2_M2]],CR$2,0)/CR$1,"")</f>
        <v>4.9781328258764379</v>
      </c>
      <c r="CS76" s="165">
        <f>IFERROR(VLOOKUP($B76,RD[[#All],[Date]:[IS19_Inv2_M2]],CS$2,0)/CS$1,"")</f>
        <v>3.848992934725298</v>
      </c>
      <c r="CT76" s="165">
        <f>IFERROR(VLOOKUP($B76,RD[[#All],[Date]:[IS19_Inv2_M2]],CT$2,0)/CT$1,"")</f>
        <v>5.6400927976378776</v>
      </c>
      <c r="CU76" s="166">
        <f>IFERROR(AVERAGEIF(Inv_SY_B[[#This Row],[IS1_Inv1_M1]:[IS19_Inv2_M2]],"&gt;="&amp;0.1,Inv_SY_B[[#This Row],[IS1_Inv1_M1]:[IS19_Inv2_M2]]),"")</f>
        <v>5.4519504751535086</v>
      </c>
    </row>
    <row r="77" spans="2:99">
      <c r="B77" s="167">
        <f t="shared" si="66"/>
        <v>45769</v>
      </c>
      <c r="C77" s="165">
        <f>IFERROR(VLOOKUP($B77,RD[[#All],[Date]:[IS19_Inv2_M2]],C$2,0)/C$1,"")</f>
        <v>5.6357517549949847</v>
      </c>
      <c r="D77" s="165">
        <f>IFERROR(VLOOKUP($B77,RD[[#All],[Date]:[IS19_Inv2_M2]],D$2,0)/D$1,"")</f>
        <v>5.6126242605932308</v>
      </c>
      <c r="E77" s="165">
        <f>IFERROR(VLOOKUP($B77,RD[[#All],[Date]:[IS19_Inv2_M2]],E$2,0)/E$1,"")</f>
        <v>5.5389438148058838</v>
      </c>
      <c r="F77" s="165">
        <f>IFERROR(VLOOKUP($B77,RD[[#All],[Date]:[IS19_Inv2_M2]],F$2,0)/F$1,"")</f>
        <v>5.2276914977625699</v>
      </c>
      <c r="G77" s="165">
        <f>IFERROR(VLOOKUP($B77,RD[[#All],[Date]:[IS19_Inv2_M2]],G$2,0)/G$1,"")</f>
        <v>5.4931275620930791</v>
      </c>
      <c r="H77" s="165">
        <f>IFERROR(VLOOKUP($B77,RD[[#All],[Date]:[IS19_Inv2_M2]],H$2,0)/H$1,"")</f>
        <v>5.4473113093802752</v>
      </c>
      <c r="I77" s="165">
        <f>IFERROR(VLOOKUP($B77,RD[[#All],[Date]:[IS19_Inv2_M2]],I$2,0)/I$1,"")</f>
        <v>5.4011378149309186</v>
      </c>
      <c r="J77" s="165">
        <f>IFERROR(VLOOKUP($B77,RD[[#All],[Date]:[IS19_Inv2_M2]],J$2,0)/J$1,"")</f>
        <v>5.4246223995440292</v>
      </c>
      <c r="K77" s="165">
        <f>IFERROR(VLOOKUP($B77,RD[[#All],[Date]:[IS19_Inv2_M2]],K$2,0)/K$1,"")</f>
        <v>5.3463830194548807</v>
      </c>
      <c r="L77" s="165">
        <f>IFERROR(VLOOKUP($B77,RD[[#All],[Date]:[IS19_Inv2_M2]],L$2,0)/L$1,"")</f>
        <v>5.4189227700199485</v>
      </c>
      <c r="M77" s="165">
        <f>IFERROR(VLOOKUP($B77,RD[[#All],[Date]:[IS19_Inv2_M2]],M$2,0)/M$1,"")</f>
        <v>5.4815348886256681</v>
      </c>
      <c r="N77" s="165">
        <f>IFERROR(VLOOKUP($B77,RD[[#All],[Date]:[IS19_Inv2_M2]],N$2,0)/N$1,"")</f>
        <v>4.9706762708977195</v>
      </c>
      <c r="O77" s="165">
        <f>IFERROR(VLOOKUP($B77,RD[[#All],[Date]:[IS19_Inv2_M2]],O$2,0)/O$1,"")</f>
        <v>5.4492249288199934</v>
      </c>
      <c r="P77" s="165">
        <f>IFERROR(VLOOKUP($B77,RD[[#All],[Date]:[IS19_Inv2_M2]],P$2,0)/P$1,"")</f>
        <v>5.4367966737470059</v>
      </c>
      <c r="Q77" s="165">
        <f>IFERROR(VLOOKUP($B77,RD[[#All],[Date]:[IS19_Inv2_M2]],Q$2,0)/Q$1,"")</f>
        <v>5.3832099116141228</v>
      </c>
      <c r="R77" s="165">
        <f>IFERROR(VLOOKUP($B77,RD[[#All],[Date]:[IS19_Inv2_M2]],R$2,0)/R$1,"")</f>
        <v>5.4419963738166421</v>
      </c>
      <c r="S77" s="165">
        <f>IFERROR(VLOOKUP($B77,RD[[#All],[Date]:[IS19_Inv2_M2]],S$2,0)/S$1,"")</f>
        <v>5.448642168534275</v>
      </c>
      <c r="T77" s="165">
        <f>IFERROR(VLOOKUP($B77,RD[[#All],[Date]:[IS19_Inv2_M2]],T$2,0)/T$1,"")</f>
        <v>5.461447758189296</v>
      </c>
      <c r="U77" s="165">
        <f>IFERROR(VLOOKUP($B77,RD[[#All],[Date]:[IS19_Inv2_M2]],U$2,0)/U$1,"")</f>
        <v>6.0705121445393511</v>
      </c>
      <c r="V77" s="165">
        <f>IFERROR(VLOOKUP($B77,RD[[#All],[Date]:[IS19_Inv2_M2]],V$2,0)/V$1,"")</f>
        <v>6.167378034550179</v>
      </c>
      <c r="W77" s="165">
        <f>IFERROR(VLOOKUP($B77,RD[[#All],[Date]:[IS19_Inv2_M2]],W$2,0)/W$1,"")</f>
        <v>6.3566776159206677</v>
      </c>
      <c r="X77" s="165">
        <f>IFERROR(VLOOKUP($B77,RD[[#All],[Date]:[IS19_Inv2_M2]],X$2,0)/X$1,"")</f>
        <v>5.3235466523944242</v>
      </c>
      <c r="Y77" s="165">
        <f>IFERROR(VLOOKUP($B77,RD[[#All],[Date]:[IS19_Inv2_M2]],Y$2,0)/Y$1,"")</f>
        <v>5.3666761660492064</v>
      </c>
      <c r="Z77" s="165">
        <f>IFERROR(VLOOKUP($B77,RD[[#All],[Date]:[IS19_Inv2_M2]],Z$2,0)/Z$1,"")</f>
        <v>4.7471108407804232</v>
      </c>
      <c r="AA77" s="165">
        <f>IFERROR(VLOOKUP($B77,RD[[#All],[Date]:[IS19_Inv2_M2]],AA$2,0)/AA$1,"")</f>
        <v>5.20505002791257</v>
      </c>
      <c r="AB77" s="165">
        <f>IFERROR(VLOOKUP($B77,RD[[#All],[Date]:[IS19_Inv2_M2]],AB$2,0)/AB$1,"")</f>
        <v>5.1903577991568479</v>
      </c>
      <c r="AC77" s="165">
        <f>IFERROR(VLOOKUP($B77,RD[[#All],[Date]:[IS19_Inv2_M2]],AC$2,0)/AC$1,"")</f>
        <v>5.4593314030007889</v>
      </c>
      <c r="AD77" s="165">
        <f>IFERROR(VLOOKUP($B77,RD[[#All],[Date]:[IS19_Inv2_M2]],AD$2,0)/AD$1,"")</f>
        <v>5.2986764193660756</v>
      </c>
      <c r="AE77" s="165">
        <f>IFERROR(VLOOKUP($B77,RD[[#All],[Date]:[IS19_Inv2_M2]],AE$2,0)/AE$1,"")</f>
        <v>5.5089010957407032</v>
      </c>
      <c r="AF77" s="165">
        <f>IFERROR(VLOOKUP($B77,RD[[#All],[Date]:[IS19_Inv2_M2]],AF$2,0)/AF$1,"")</f>
        <v>5.6617606443610864</v>
      </c>
      <c r="AG77" s="165">
        <f>IFERROR(VLOOKUP($B77,RD[[#All],[Date]:[IS19_Inv2_M2]],AG$2,0)/AG$1,"")</f>
        <v>5.6704980842911876</v>
      </c>
      <c r="AH77" s="165">
        <f>IFERROR(VLOOKUP($B77,RD[[#All],[Date]:[IS19_Inv2_M2]],AH$2,0)/AH$1,"")</f>
        <v>5.1993534482758621</v>
      </c>
      <c r="AI77" s="165">
        <f>IFERROR(VLOOKUP($B77,RD[[#All],[Date]:[IS19_Inv2_M2]],AI$2,0)/AI$1,"")</f>
        <v>5.321476553003647</v>
      </c>
      <c r="AJ77" s="165">
        <f>IFERROR(VLOOKUP($B77,RD[[#All],[Date]:[IS19_Inv2_M2]],AJ$2,0)/AJ$1,"")</f>
        <v>5.3413089373680513</v>
      </c>
      <c r="AK77" s="165">
        <f>IFERROR(VLOOKUP($B77,RD[[#All],[Date]:[IS19_Inv2_M2]],AK$2,0)/AK$1,"")</f>
        <v>5.3990559579144595</v>
      </c>
      <c r="AL77" s="165">
        <f>IFERROR(VLOOKUP($B77,RD[[#All],[Date]:[IS19_Inv2_M2]],AL$2,0)/AL$1,"")</f>
        <v>5.4887432316899405</v>
      </c>
      <c r="AM77" s="165">
        <f>IFERROR(VLOOKUP($B77,RD[[#All],[Date]:[IS19_Inv2_M2]],AM$2,0)/AM$1,"")</f>
        <v>5.4051890882411797</v>
      </c>
      <c r="AN77" s="165">
        <f>IFERROR(VLOOKUP($B77,RD[[#All],[Date]:[IS19_Inv2_M2]],AN$2,0)/AN$1,"")</f>
        <v>5.398380355276907</v>
      </c>
      <c r="AO77" s="165">
        <f>IFERROR(VLOOKUP($B77,RD[[#All],[Date]:[IS19_Inv2_M2]],AO$2,0)/AO$1,"")</f>
        <v>5.3271526712465818</v>
      </c>
      <c r="AP77" s="165">
        <f>IFERROR(VLOOKUP($B77,RD[[#All],[Date]:[IS19_Inv2_M2]],AP$2,0)/AP$1,"")</f>
        <v>5.1484025878743411</v>
      </c>
      <c r="AQ77" s="165">
        <f>IFERROR(VLOOKUP($B77,RD[[#All],[Date]:[IS19_Inv2_M2]],AQ$2,0)/AQ$1,"")</f>
        <v>5.2639498432601881</v>
      </c>
      <c r="AR77" s="165">
        <f>IFERROR(VLOOKUP($B77,RD[[#All],[Date]:[IS19_Inv2_M2]],AR$2,0)/AR$1,"")</f>
        <v>5.6722587757070526</v>
      </c>
      <c r="AS77" s="165">
        <f>IFERROR(VLOOKUP($B77,RD[[#All],[Date]:[IS19_Inv2_M2]],AS$2,0)/AS$1,"")</f>
        <v>5.9247648902821322</v>
      </c>
      <c r="AT77" s="165">
        <f>IFERROR(VLOOKUP($B77,RD[[#All],[Date]:[IS19_Inv2_M2]],AT$2,0)/AT$1,"")</f>
        <v>5.0169405655299073</v>
      </c>
      <c r="AU77" s="165">
        <f>IFERROR(VLOOKUP($B77,RD[[#All],[Date]:[IS19_Inv2_M2]],AU$2,0)/AU$1,"")</f>
        <v>5.3893416927899684</v>
      </c>
      <c r="AV77" s="165">
        <f>IFERROR(VLOOKUP($B77,RD[[#All],[Date]:[IS19_Inv2_M2]],AV$2,0)/AV$1,"")</f>
        <v>5.2922736492716211</v>
      </c>
      <c r="AW77" s="165">
        <f>IFERROR(VLOOKUP($B77,RD[[#All],[Date]:[IS19_Inv2_M2]],AW$2,0)/AW$1,"")</f>
        <v>5.385318704284221</v>
      </c>
      <c r="AX77" s="165">
        <f>IFERROR(VLOOKUP($B77,RD[[#All],[Date]:[IS19_Inv2_M2]],AX$2,0)/AX$1,"")</f>
        <v>5.4838924831588072</v>
      </c>
      <c r="AY77" s="165">
        <f>IFERROR(VLOOKUP($B77,RD[[#All],[Date]:[IS19_Inv2_M2]],AY$2,0)/AY$1,"")</f>
        <v>5.3651857456851504</v>
      </c>
      <c r="AZ77" s="165">
        <f>IFERROR(VLOOKUP($B77,RD[[#All],[Date]:[IS19_Inv2_M2]],AZ$2,0)/AZ$1,"")</f>
        <v>5.5407523510971792</v>
      </c>
      <c r="BA77" s="165">
        <f>IFERROR(VLOOKUP($B77,RD[[#All],[Date]:[IS19_Inv2_M2]],BA$2,0)/BA$1,"")</f>
        <v>5.3665043687053968</v>
      </c>
      <c r="BB77" s="165">
        <f>IFERROR(VLOOKUP($B77,RD[[#All],[Date]:[IS19_Inv2_M2]],BB$2,0)/BB$1,"")</f>
        <v>5.257967607105539</v>
      </c>
      <c r="BC77" s="165">
        <f>IFERROR(VLOOKUP($B77,RD[[#All],[Date]:[IS19_Inv2_M2]],BC$2,0)/BC$1,"")</f>
        <v>5.2871473354231977</v>
      </c>
      <c r="BD77" s="165">
        <f>IFERROR(VLOOKUP($B77,RD[[#All],[Date]:[IS19_Inv2_M2]],BD$2,0)/BD$1,"")</f>
        <v>5.3204053364438284</v>
      </c>
      <c r="BE77" s="165">
        <f>IFERROR(VLOOKUP($B77,RD[[#All],[Date]:[IS19_Inv2_M2]],BE$2,0)/BE$1,"")</f>
        <v>5.5628384155029922</v>
      </c>
      <c r="BF77" s="165">
        <f>IFERROR(VLOOKUP($B77,RD[[#All],[Date]:[IS19_Inv2_M2]],BF$2,0)/BF$1,"")</f>
        <v>5.2699025112818205</v>
      </c>
      <c r="BG77" s="165">
        <f>IFERROR(VLOOKUP($B77,RD[[#All],[Date]:[IS19_Inv2_M2]],BG$2,0)/BG$1,"")</f>
        <v>5.4852119394848025</v>
      </c>
      <c r="BH77" s="165">
        <f>IFERROR(VLOOKUP($B77,RD[[#All],[Date]:[IS19_Inv2_M2]],BH$2,0)/BH$1,"")</f>
        <v>5.6347962382445136</v>
      </c>
      <c r="BI77" s="165">
        <f>IFERROR(VLOOKUP($B77,RD[[#All],[Date]:[IS19_Inv2_M2]],BI$2,0)/BI$1,"")</f>
        <v>5.2834224598930479</v>
      </c>
      <c r="BJ77" s="165">
        <f>IFERROR(VLOOKUP($B77,RD[[#All],[Date]:[IS19_Inv2_M2]],BJ$2,0)/BJ$1,"")</f>
        <v>5.4872866597004535</v>
      </c>
      <c r="BK77" s="165">
        <f>IFERROR(VLOOKUP($B77,RD[[#All],[Date]:[IS19_Inv2_M2]],BK$2,0)/BK$1,"")</f>
        <v>5.1157206696458344</v>
      </c>
      <c r="BL77" s="165">
        <f>IFERROR(VLOOKUP($B77,RD[[#All],[Date]:[IS19_Inv2_M2]],BL$2,0)/BL$1,"")</f>
        <v>5.0579255826632146</v>
      </c>
      <c r="BM77" s="165">
        <f>IFERROR(VLOOKUP($B77,RD[[#All],[Date]:[IS19_Inv2_M2]],BM$2,0)/BM$1,"")</f>
        <v>5.2991395984792904</v>
      </c>
      <c r="BN77" s="165">
        <f>IFERROR(VLOOKUP($B77,RD[[#All],[Date]:[IS19_Inv2_M2]],BN$2,0)/BN$1,"")</f>
        <v>5.4429111592282577</v>
      </c>
      <c r="BO77" s="165">
        <f>IFERROR(VLOOKUP($B77,RD[[#All],[Date]:[IS19_Inv2_M2]],BO$2,0)/BO$1,"")</f>
        <v>5.3870836534550541</v>
      </c>
      <c r="BP77" s="165">
        <f>IFERROR(VLOOKUP($B77,RD[[#All],[Date]:[IS19_Inv2_M2]],BP$2,0)/BP$1,"")</f>
        <v>5.2601305685772619</v>
      </c>
      <c r="BQ77" s="165">
        <f>IFERROR(VLOOKUP($B77,RD[[#All],[Date]:[IS19_Inv2_M2]],BQ$2,0)/BQ$1,"")</f>
        <v>5.4246900523487671</v>
      </c>
      <c r="BR77" s="165">
        <f>IFERROR(VLOOKUP($B77,RD[[#All],[Date]:[IS19_Inv2_M2]],BR$2,0)/BR$1,"")</f>
        <v>5.4609684315473617</v>
      </c>
      <c r="BS77" s="165">
        <f>IFERROR(VLOOKUP($B77,RD[[#All],[Date]:[IS19_Inv2_M2]],BS$2,0)/BS$1,"")</f>
        <v>5.3423039863218476</v>
      </c>
      <c r="BT77" s="165">
        <f>IFERROR(VLOOKUP($B77,RD[[#All],[Date]:[IS19_Inv2_M2]],BT$2,0)/BT$1,"")</f>
        <v>5.3747722785238183</v>
      </c>
      <c r="BU77" s="165">
        <f>IFERROR(VLOOKUP($B77,RD[[#All],[Date]:[IS19_Inv2_M2]],BU$2,0)/BU$1,"")</f>
        <v>5.376224170932157</v>
      </c>
      <c r="BV77" s="165">
        <f>IFERROR(VLOOKUP($B77,RD[[#All],[Date]:[IS19_Inv2_M2]],BV$2,0)/BV$1,"")</f>
        <v>5.0384278988406495</v>
      </c>
      <c r="BW77" s="165">
        <f>IFERROR(VLOOKUP($B77,RD[[#All],[Date]:[IS19_Inv2_M2]],BW$2,0)/BW$1,"")</f>
        <v>5.202930922639875</v>
      </c>
      <c r="BX77" s="165">
        <f>IFERROR(VLOOKUP($B77,RD[[#All],[Date]:[IS19_Inv2_M2]],BX$2,0)/BX$1,"")</f>
        <v>5.2750265657573472</v>
      </c>
      <c r="BY77" s="165">
        <f>IFERROR(VLOOKUP($B77,RD[[#All],[Date]:[IS19_Inv2_M2]],BY$2,0)/BY$1,"")</f>
        <v>5.2216053481475821</v>
      </c>
      <c r="BZ77" s="165">
        <f>IFERROR(VLOOKUP($B77,RD[[#All],[Date]:[IS19_Inv2_M2]],BZ$2,0)/BZ$1,"")</f>
        <v>5.3594853949172201</v>
      </c>
      <c r="CA77" s="165">
        <f>IFERROR(VLOOKUP($B77,RD[[#All],[Date]:[IS19_Inv2_M2]],CA$2,0)/CA$1,"")</f>
        <v>5.2242306559469389</v>
      </c>
      <c r="CB77" s="165">
        <f>IFERROR(VLOOKUP($B77,RD[[#All],[Date]:[IS19_Inv2_M2]],CB$2,0)/CB$1,"")</f>
        <v>0</v>
      </c>
      <c r="CC77" s="165">
        <f>IFERROR(VLOOKUP($B77,RD[[#All],[Date]:[IS19_Inv2_M2]],CC$2,0)/CC$1,"")</f>
        <v>5.3469036697247709</v>
      </c>
      <c r="CD77" s="165">
        <f>IFERROR(VLOOKUP($B77,RD[[#All],[Date]:[IS19_Inv2_M2]],CD$2,0)/CD$1,"")</f>
        <v>5.3420290560436072</v>
      </c>
      <c r="CE77" s="165">
        <f>IFERROR(VLOOKUP($B77,RD[[#All],[Date]:[IS19_Inv2_M2]],CE$2,0)/CE$1,"")</f>
        <v>5.3952031914380241</v>
      </c>
      <c r="CF77" s="165">
        <f>IFERROR(VLOOKUP($B77,RD[[#All],[Date]:[IS19_Inv2_M2]],CF$2,0)/CF$1,"")</f>
        <v>5.2807416141803989</v>
      </c>
      <c r="CG77" s="165">
        <f>IFERROR(VLOOKUP($B77,RD[[#All],[Date]:[IS19_Inv2_M2]],CG$2,0)/CG$1,"")</f>
        <v>5.0594924250413023</v>
      </c>
      <c r="CH77" s="165">
        <f>IFERROR(VLOOKUP($B77,RD[[#All],[Date]:[IS19_Inv2_M2]],CH$2,0)/CH$1,"")</f>
        <v>5.2119582410629546</v>
      </c>
      <c r="CI77" s="165">
        <f>IFERROR(VLOOKUP($B77,RD[[#All],[Date]:[IS19_Inv2_M2]],CI$2,0)/CI$1,"")</f>
        <v>0</v>
      </c>
      <c r="CJ77" s="165">
        <f>IFERROR(VLOOKUP($B77,RD[[#All],[Date]:[IS19_Inv2_M2]],CJ$2,0)/CJ$1,"")</f>
        <v>0</v>
      </c>
      <c r="CK77" s="165">
        <f>IFERROR(VLOOKUP($B77,RD[[#All],[Date]:[IS19_Inv2_M2]],CK$2,0)/CK$1,"")</f>
        <v>0</v>
      </c>
      <c r="CL77" s="165">
        <f>IFERROR(VLOOKUP($B77,RD[[#All],[Date]:[IS19_Inv2_M2]],CL$2,0)/CL$1,"")</f>
        <v>0</v>
      </c>
      <c r="CM77" s="165">
        <f>IFERROR(VLOOKUP($B77,RD[[#All],[Date]:[IS19_Inv2_M2]],CM$2,0)/CM$1,"")</f>
        <v>0</v>
      </c>
      <c r="CN77" s="165">
        <f>IFERROR(VLOOKUP($B77,RD[[#All],[Date]:[IS19_Inv2_M2]],CN$2,0)/CN$1,"")</f>
        <v>0</v>
      </c>
      <c r="CO77" s="165">
        <f>IFERROR(VLOOKUP($B77,RD[[#All],[Date]:[IS19_Inv2_M2]],CO$2,0)/CO$1,"")</f>
        <v>0</v>
      </c>
      <c r="CP77" s="165">
        <f>IFERROR(VLOOKUP($B77,RD[[#All],[Date]:[IS19_Inv2_M2]],CP$2,0)/CP$1,"")</f>
        <v>0</v>
      </c>
      <c r="CQ77" s="165">
        <f>IFERROR(VLOOKUP($B77,RD[[#All],[Date]:[IS19_Inv2_M2]],CQ$2,0)/CQ$1,"")</f>
        <v>5.0360796010906732</v>
      </c>
      <c r="CR77" s="165">
        <f>IFERROR(VLOOKUP($B77,RD[[#All],[Date]:[IS19_Inv2_M2]],CR$2,0)/CR$1,"")</f>
        <v>4.8206795124743111</v>
      </c>
      <c r="CS77" s="165">
        <f>IFERROR(VLOOKUP($B77,RD[[#All],[Date]:[IS19_Inv2_M2]],CS$2,0)/CS$1,"")</f>
        <v>5.2329230753779949</v>
      </c>
      <c r="CT77" s="165">
        <f>IFERROR(VLOOKUP($B77,RD[[#All],[Date]:[IS19_Inv2_M2]],CT$2,0)/CT$1,"")</f>
        <v>5.5546767900453435</v>
      </c>
      <c r="CU77" s="166">
        <f>IFERROR(AVERAGEIF(Inv_SY_B[[#This Row],[IS1_Inv1_M1]:[IS19_Inv2_M2]],"&gt;="&amp;0.1,Inv_SY_B[[#This Row],[IS1_Inv1_M1]:[IS19_Inv2_M2]]),"")</f>
        <v>5.3805748347595728</v>
      </c>
    </row>
    <row r="78" spans="2:99">
      <c r="B78" s="167">
        <f t="shared" si="66"/>
        <v>45770</v>
      </c>
      <c r="C78" s="165">
        <f>IFERROR(VLOOKUP($B78,RD[[#All],[Date]:[IS19_Inv2_M2]],C$2,0)/C$1,"")</f>
        <v>5.7027694206587967</v>
      </c>
      <c r="D78" s="165">
        <f>IFERROR(VLOOKUP($B78,RD[[#All],[Date]:[IS19_Inv2_M2]],D$2,0)/D$1,"")</f>
        <v>5.6737185589323182</v>
      </c>
      <c r="E78" s="165">
        <f>IFERROR(VLOOKUP($B78,RD[[#All],[Date]:[IS19_Inv2_M2]],E$2,0)/E$1,"")</f>
        <v>5.6112852664576804</v>
      </c>
      <c r="F78" s="165">
        <f>IFERROR(VLOOKUP($B78,RD[[#All],[Date]:[IS19_Inv2_M2]],F$2,0)/F$1,"")</f>
        <v>5.3200603029505373</v>
      </c>
      <c r="G78" s="165">
        <f>IFERROR(VLOOKUP($B78,RD[[#All],[Date]:[IS19_Inv2_M2]],G$2,0)/G$1,"")</f>
        <v>5.5664335664335667</v>
      </c>
      <c r="H78" s="165">
        <f>IFERROR(VLOOKUP($B78,RD[[#All],[Date]:[IS19_Inv2_M2]],H$2,0)/H$1,"")</f>
        <v>5.5143477212442731</v>
      </c>
      <c r="I78" s="165">
        <f>IFERROR(VLOOKUP($B78,RD[[#All],[Date]:[IS19_Inv2_M2]],I$2,0)/I$1,"")</f>
        <v>5.5037733658423313</v>
      </c>
      <c r="J78" s="165">
        <f>IFERROR(VLOOKUP($B78,RD[[#All],[Date]:[IS19_Inv2_M2]],J$2,0)/J$1,"")</f>
        <v>5.5053671511351761</v>
      </c>
      <c r="K78" s="165">
        <f>IFERROR(VLOOKUP($B78,RD[[#All],[Date]:[IS19_Inv2_M2]],K$2,0)/K$1,"")</f>
        <v>5.4693818947569941</v>
      </c>
      <c r="L78" s="165">
        <f>IFERROR(VLOOKUP($B78,RD[[#All],[Date]:[IS19_Inv2_M2]],L$2,0)/L$1,"")</f>
        <v>5.5376650517716346</v>
      </c>
      <c r="M78" s="165">
        <f>IFERROR(VLOOKUP($B78,RD[[#All],[Date]:[IS19_Inv2_M2]],M$2,0)/M$1,"")</f>
        <v>5.5815915383464656</v>
      </c>
      <c r="N78" s="165">
        <f>IFERROR(VLOOKUP($B78,RD[[#All],[Date]:[IS19_Inv2_M2]],N$2,0)/N$1,"")</f>
        <v>5.3220743192271192</v>
      </c>
      <c r="O78" s="165">
        <f>IFERROR(VLOOKUP($B78,RD[[#All],[Date]:[IS19_Inv2_M2]],O$2,0)/O$1,"")</f>
        <v>5.5080472951597601</v>
      </c>
      <c r="P78" s="165">
        <f>IFERROR(VLOOKUP($B78,RD[[#All],[Date]:[IS19_Inv2_M2]],P$2,0)/P$1,"")</f>
        <v>5.5113662041849327</v>
      </c>
      <c r="Q78" s="165">
        <f>IFERROR(VLOOKUP($B78,RD[[#All],[Date]:[IS19_Inv2_M2]],Q$2,0)/Q$1,"")</f>
        <v>5.4994221668420602</v>
      </c>
      <c r="R78" s="165">
        <f>IFERROR(VLOOKUP($B78,RD[[#All],[Date]:[IS19_Inv2_M2]],R$2,0)/R$1,"")</f>
        <v>5.5161528439686629</v>
      </c>
      <c r="S78" s="165">
        <f>IFERROR(VLOOKUP($B78,RD[[#All],[Date]:[IS19_Inv2_M2]],S$2,0)/S$1,"")</f>
        <v>5.5325596496778173</v>
      </c>
      <c r="T78" s="165">
        <f>IFERROR(VLOOKUP($B78,RD[[#All],[Date]:[IS19_Inv2_M2]],T$2,0)/T$1,"")</f>
        <v>5.5175289752955052</v>
      </c>
      <c r="U78" s="165">
        <f>IFERROR(VLOOKUP($B78,RD[[#All],[Date]:[IS19_Inv2_M2]],U$2,0)/U$1,"")</f>
        <v>6.1659209713622873</v>
      </c>
      <c r="V78" s="165">
        <f>IFERROR(VLOOKUP($B78,RD[[#All],[Date]:[IS19_Inv2_M2]],V$2,0)/V$1,"")</f>
        <v>6.2373911555276651</v>
      </c>
      <c r="W78" s="165">
        <f>IFERROR(VLOOKUP($B78,RD[[#All],[Date]:[IS19_Inv2_M2]],W$2,0)/W$1,"")</f>
        <v>6.4566105012314203</v>
      </c>
      <c r="X78" s="165">
        <f>IFERROR(VLOOKUP($B78,RD[[#All],[Date]:[IS19_Inv2_M2]],X$2,0)/X$1,"")</f>
        <v>5.606442898284782</v>
      </c>
      <c r="Y78" s="165">
        <f>IFERROR(VLOOKUP($B78,RD[[#All],[Date]:[IS19_Inv2_M2]],Y$2,0)/Y$1,"")</f>
        <v>5.4569203001804878</v>
      </c>
      <c r="Z78" s="165">
        <f>IFERROR(VLOOKUP($B78,RD[[#All],[Date]:[IS19_Inv2_M2]],Z$2,0)/Z$1,"")</f>
        <v>4.8303934871099043</v>
      </c>
      <c r="AA78" s="165">
        <f>IFERROR(VLOOKUP($B78,RD[[#All],[Date]:[IS19_Inv2_M2]],AA$2,0)/AA$1,"")</f>
        <v>5.3918495297805649</v>
      </c>
      <c r="AB78" s="165">
        <f>IFERROR(VLOOKUP($B78,RD[[#All],[Date]:[IS19_Inv2_M2]],AB$2,0)/AB$1,"")</f>
        <v>5.4947573235325908</v>
      </c>
      <c r="AC78" s="165">
        <f>IFERROR(VLOOKUP($B78,RD[[#All],[Date]:[IS19_Inv2_M2]],AC$2,0)/AC$1,"")</f>
        <v>5.5536145875708911</v>
      </c>
      <c r="AD78" s="165">
        <f>IFERROR(VLOOKUP($B78,RD[[#All],[Date]:[IS19_Inv2_M2]],AD$2,0)/AD$1,"")</f>
        <v>5.4070881226053649</v>
      </c>
      <c r="AE78" s="165">
        <f>IFERROR(VLOOKUP($B78,RD[[#All],[Date]:[IS19_Inv2_M2]],AE$2,0)/AE$1,"")</f>
        <v>5.5927832580790495</v>
      </c>
      <c r="AF78" s="165">
        <f>IFERROR(VLOOKUP($B78,RD[[#All],[Date]:[IS19_Inv2_M2]],AF$2,0)/AF$1,"")</f>
        <v>5.7441135264608842</v>
      </c>
      <c r="AG78" s="165">
        <f>IFERROR(VLOOKUP($B78,RD[[#All],[Date]:[IS19_Inv2_M2]],AG$2,0)/AG$1,"")</f>
        <v>5.8323285909492801</v>
      </c>
      <c r="AH78" s="165">
        <f>IFERROR(VLOOKUP($B78,RD[[#All],[Date]:[IS19_Inv2_M2]],AH$2,0)/AH$1,"")</f>
        <v>5.4951998432601874</v>
      </c>
      <c r="AI78" s="165">
        <f>IFERROR(VLOOKUP($B78,RD[[#All],[Date]:[IS19_Inv2_M2]],AI$2,0)/AI$1,"")</f>
        <v>5.6048877231143246</v>
      </c>
      <c r="AJ78" s="165">
        <f>IFERROR(VLOOKUP($B78,RD[[#All],[Date]:[IS19_Inv2_M2]],AJ$2,0)/AJ$1,"")</f>
        <v>5.625359861813064</v>
      </c>
      <c r="AK78" s="165">
        <f>IFERROR(VLOOKUP($B78,RD[[#All],[Date]:[IS19_Inv2_M2]],AK$2,0)/AK$1,"")</f>
        <v>5.6188520159982698</v>
      </c>
      <c r="AL78" s="165">
        <f>IFERROR(VLOOKUP($B78,RD[[#All],[Date]:[IS19_Inv2_M2]],AL$2,0)/AL$1,"")</f>
        <v>5.6882302650327734</v>
      </c>
      <c r="AM78" s="165">
        <f>IFERROR(VLOOKUP($B78,RD[[#All],[Date]:[IS19_Inv2_M2]],AM$2,0)/AM$1,"")</f>
        <v>5.6352964716867877</v>
      </c>
      <c r="AN78" s="165">
        <f>IFERROR(VLOOKUP($B78,RD[[#All],[Date]:[IS19_Inv2_M2]],AN$2,0)/AN$1,"")</f>
        <v>5.6837774294670842</v>
      </c>
      <c r="AO78" s="165">
        <f>IFERROR(VLOOKUP($B78,RD[[#All],[Date]:[IS19_Inv2_M2]],AO$2,0)/AO$1,"")</f>
        <v>5.600613619689188</v>
      </c>
      <c r="AP78" s="165">
        <f>IFERROR(VLOOKUP($B78,RD[[#All],[Date]:[IS19_Inv2_M2]],AP$2,0)/AP$1,"")</f>
        <v>5.4005202427799643</v>
      </c>
      <c r="AQ78" s="165">
        <f>IFERROR(VLOOKUP($B78,RD[[#All],[Date]:[IS19_Inv2_M2]],AQ$2,0)/AQ$1,"")</f>
        <v>5.5899686520376175</v>
      </c>
      <c r="AR78" s="165">
        <f>IFERROR(VLOOKUP($B78,RD[[#All],[Date]:[IS19_Inv2_M2]],AR$2,0)/AR$1,"")</f>
        <v>5.9933170277997876</v>
      </c>
      <c r="AS78" s="165">
        <f>IFERROR(VLOOKUP($B78,RD[[#All],[Date]:[IS19_Inv2_M2]],AS$2,0)/AS$1,"")</f>
        <v>6.284554003989741</v>
      </c>
      <c r="AT78" s="165">
        <f>IFERROR(VLOOKUP($B78,RD[[#All],[Date]:[IS19_Inv2_M2]],AT$2,0)/AT$1,"")</f>
        <v>5.2734238941135496</v>
      </c>
      <c r="AU78" s="165">
        <f>IFERROR(VLOOKUP($B78,RD[[#All],[Date]:[IS19_Inv2_M2]],AU$2,0)/AU$1,"")</f>
        <v>5.7040752351097179</v>
      </c>
      <c r="AV78" s="165">
        <f>IFERROR(VLOOKUP($B78,RD[[#All],[Date]:[IS19_Inv2_M2]],AV$2,0)/AV$1,"")</f>
        <v>5.5301493638207635</v>
      </c>
      <c r="AW78" s="165">
        <f>IFERROR(VLOOKUP($B78,RD[[#All],[Date]:[IS19_Inv2_M2]],AW$2,0)/AW$1,"")</f>
        <v>5.6981452455590382</v>
      </c>
      <c r="AX78" s="165">
        <f>IFERROR(VLOOKUP($B78,RD[[#All],[Date]:[IS19_Inv2_M2]],AX$2,0)/AX$1,"")</f>
        <v>5.8147135329820578</v>
      </c>
      <c r="AY78" s="165">
        <f>IFERROR(VLOOKUP($B78,RD[[#All],[Date]:[IS19_Inv2_M2]],AY$2,0)/AY$1,"")</f>
        <v>5.6383093719597879</v>
      </c>
      <c r="AZ78" s="165">
        <f>IFERROR(VLOOKUP($B78,RD[[#All],[Date]:[IS19_Inv2_M2]],AZ$2,0)/AZ$1,"")</f>
        <v>5.8235964662296951</v>
      </c>
      <c r="BA78" s="165">
        <f>IFERROR(VLOOKUP($B78,RD[[#All],[Date]:[IS19_Inv2_M2]],BA$2,0)/BA$1,"")</f>
        <v>5.6759821249916635</v>
      </c>
      <c r="BB78" s="165">
        <f>IFERROR(VLOOKUP($B78,RD[[#All],[Date]:[IS19_Inv2_M2]],BB$2,0)/BB$1,"")</f>
        <v>5.5544670846394988</v>
      </c>
      <c r="BC78" s="165">
        <f>IFERROR(VLOOKUP($B78,RD[[#All],[Date]:[IS19_Inv2_M2]],BC$2,0)/BC$1,"")</f>
        <v>5.6263322884012537</v>
      </c>
      <c r="BD78" s="165">
        <f>IFERROR(VLOOKUP($B78,RD[[#All],[Date]:[IS19_Inv2_M2]],BD$2,0)/BD$1,"")</f>
        <v>5.6010789531238609</v>
      </c>
      <c r="BE78" s="165">
        <f>IFERROR(VLOOKUP($B78,RD[[#All],[Date]:[IS19_Inv2_M2]],BE$2,0)/BE$1,"")</f>
        <v>5.8442576232544878</v>
      </c>
      <c r="BF78" s="165">
        <f>IFERROR(VLOOKUP($B78,RD[[#All],[Date]:[IS19_Inv2_M2]],BF$2,0)/BF$1,"")</f>
        <v>5.5503117572083083</v>
      </c>
      <c r="BG78" s="165">
        <f>IFERROR(VLOOKUP($B78,RD[[#All],[Date]:[IS19_Inv2_M2]],BG$2,0)/BG$1,"")</f>
        <v>5.6991958566171457</v>
      </c>
      <c r="BH78" s="165">
        <f>IFERROR(VLOOKUP($B78,RD[[#All],[Date]:[IS19_Inv2_M2]],BH$2,0)/BH$1,"")</f>
        <v>5.8271587346822447</v>
      </c>
      <c r="BI78" s="165">
        <f>IFERROR(VLOOKUP($B78,RD[[#All],[Date]:[IS19_Inv2_M2]],BI$2,0)/BI$1,"")</f>
        <v>5.4818366217960541</v>
      </c>
      <c r="BJ78" s="165">
        <f>IFERROR(VLOOKUP($B78,RD[[#All],[Date]:[IS19_Inv2_M2]],BJ$2,0)/BJ$1,"")</f>
        <v>5.6900034831069322</v>
      </c>
      <c r="BK78" s="165">
        <f>IFERROR(VLOOKUP($B78,RD[[#All],[Date]:[IS19_Inv2_M2]],BK$2,0)/BK$1,"")</f>
        <v>5.4645501233909153</v>
      </c>
      <c r="BL78" s="165">
        <f>IFERROR(VLOOKUP($B78,RD[[#All],[Date]:[IS19_Inv2_M2]],BL$2,0)/BL$1,"")</f>
        <v>5.5410930898187276</v>
      </c>
      <c r="BM78" s="165">
        <f>IFERROR(VLOOKUP($B78,RD[[#All],[Date]:[IS19_Inv2_M2]],BM$2,0)/BM$1,"")</f>
        <v>5.5826052157673587</v>
      </c>
      <c r="BN78" s="165">
        <f>IFERROR(VLOOKUP($B78,RD[[#All],[Date]:[IS19_Inv2_M2]],BN$2,0)/BN$1,"")</f>
        <v>5.7693177778495937</v>
      </c>
      <c r="BO78" s="165">
        <f>IFERROR(VLOOKUP($B78,RD[[#All],[Date]:[IS19_Inv2_M2]],BO$2,0)/BO$1,"")</f>
        <v>5.6596013919645678</v>
      </c>
      <c r="BP78" s="165">
        <f>IFERROR(VLOOKUP($B78,RD[[#All],[Date]:[IS19_Inv2_M2]],BP$2,0)/BP$1,"")</f>
        <v>5.5410159807502417</v>
      </c>
      <c r="BQ78" s="165">
        <f>IFERROR(VLOOKUP($B78,RD[[#All],[Date]:[IS19_Inv2_M2]],BQ$2,0)/BQ$1,"")</f>
        <v>5.6745416885075182</v>
      </c>
      <c r="BR78" s="165">
        <f>IFERROR(VLOOKUP($B78,RD[[#All],[Date]:[IS19_Inv2_M2]],BR$2,0)/BR$1,"")</f>
        <v>5.7059043455753349</v>
      </c>
      <c r="BS78" s="165">
        <f>IFERROR(VLOOKUP($B78,RD[[#All],[Date]:[IS19_Inv2_M2]],BS$2,0)/BS$1,"")</f>
        <v>5.6118099644764072</v>
      </c>
      <c r="BT78" s="165">
        <f>IFERROR(VLOOKUP($B78,RD[[#All],[Date]:[IS19_Inv2_M2]],BT$2,0)/BT$1,"")</f>
        <v>5.6622195071398176</v>
      </c>
      <c r="BU78" s="165">
        <f>IFERROR(VLOOKUP($B78,RD[[#All],[Date]:[IS19_Inv2_M2]],BU$2,0)/BU$1,"")</f>
        <v>5.6670892327580518</v>
      </c>
      <c r="BV78" s="165">
        <f>IFERROR(VLOOKUP($B78,RD[[#All],[Date]:[IS19_Inv2_M2]],BV$2,0)/BV$1,"")</f>
        <v>5.5906544838751699</v>
      </c>
      <c r="BW78" s="165">
        <f>IFERROR(VLOOKUP($B78,RD[[#All],[Date]:[IS19_Inv2_M2]],BW$2,0)/BW$1,"")</f>
        <v>5.7212427981172045</v>
      </c>
      <c r="BX78" s="165">
        <f>IFERROR(VLOOKUP($B78,RD[[#All],[Date]:[IS19_Inv2_M2]],BX$2,0)/BX$1,"")</f>
        <v>5.7657833045368641</v>
      </c>
      <c r="BY78" s="165">
        <f>IFERROR(VLOOKUP($B78,RD[[#All],[Date]:[IS19_Inv2_M2]],BY$2,0)/BY$1,"")</f>
        <v>5.6867523492009422</v>
      </c>
      <c r="BZ78" s="165">
        <f>IFERROR(VLOOKUP($B78,RD[[#All],[Date]:[IS19_Inv2_M2]],BZ$2,0)/BZ$1,"")</f>
        <v>5.7981651376146788</v>
      </c>
      <c r="CA78" s="165">
        <f>IFERROR(VLOOKUP($B78,RD[[#All],[Date]:[IS19_Inv2_M2]],CA$2,0)/CA$1,"")</f>
        <v>5.4631336656885097</v>
      </c>
      <c r="CB78" s="165">
        <f>IFERROR(VLOOKUP($B78,RD[[#All],[Date]:[IS19_Inv2_M2]],CB$2,0)/CB$1,"")</f>
        <v>0</v>
      </c>
      <c r="CC78" s="165">
        <f>IFERROR(VLOOKUP($B78,RD[[#All],[Date]:[IS19_Inv2_M2]],CC$2,0)/CC$1,"")</f>
        <v>5.6469471686175261</v>
      </c>
      <c r="CD78" s="165">
        <f>IFERROR(VLOOKUP($B78,RD[[#All],[Date]:[IS19_Inv2_M2]],CD$2,0)/CD$1,"")</f>
        <v>5.6389166038011327</v>
      </c>
      <c r="CE78" s="165">
        <f>IFERROR(VLOOKUP($B78,RD[[#All],[Date]:[IS19_Inv2_M2]],CE$2,0)/CE$1,"")</f>
        <v>5.739977158054467</v>
      </c>
      <c r="CF78" s="165">
        <f>IFERROR(VLOOKUP($B78,RD[[#All],[Date]:[IS19_Inv2_M2]],CF$2,0)/CF$1,"")</f>
        <v>5.6608476412335946</v>
      </c>
      <c r="CG78" s="165">
        <f>IFERROR(VLOOKUP($B78,RD[[#All],[Date]:[IS19_Inv2_M2]],CG$2,0)/CG$1,"")</f>
        <v>5.453179373615944</v>
      </c>
      <c r="CH78" s="165">
        <f>IFERROR(VLOOKUP($B78,RD[[#All],[Date]:[IS19_Inv2_M2]],CH$2,0)/CH$1,"")</f>
        <v>5.5844669408415051</v>
      </c>
      <c r="CI78" s="165">
        <f>IFERROR(VLOOKUP($B78,RD[[#All],[Date]:[IS19_Inv2_M2]],CI$2,0)/CI$1,"")</f>
        <v>0</v>
      </c>
      <c r="CJ78" s="165">
        <f>IFERROR(VLOOKUP($B78,RD[[#All],[Date]:[IS19_Inv2_M2]],CJ$2,0)/CJ$1,"")</f>
        <v>0</v>
      </c>
      <c r="CK78" s="165">
        <f>IFERROR(VLOOKUP($B78,RD[[#All],[Date]:[IS19_Inv2_M2]],CK$2,0)/CK$1,"")</f>
        <v>0</v>
      </c>
      <c r="CL78" s="165">
        <f>IFERROR(VLOOKUP($B78,RD[[#All],[Date]:[IS19_Inv2_M2]],CL$2,0)/CL$1,"")</f>
        <v>0</v>
      </c>
      <c r="CM78" s="165">
        <f>IFERROR(VLOOKUP($B78,RD[[#All],[Date]:[IS19_Inv2_M2]],CM$2,0)/CM$1,"")</f>
        <v>0</v>
      </c>
      <c r="CN78" s="165">
        <f>IFERROR(VLOOKUP($B78,RD[[#All],[Date]:[IS19_Inv2_M2]],CN$2,0)/CN$1,"")</f>
        <v>0</v>
      </c>
      <c r="CO78" s="165">
        <f>IFERROR(VLOOKUP($B78,RD[[#All],[Date]:[IS19_Inv2_M2]],CO$2,0)/CO$1,"")</f>
        <v>0</v>
      </c>
      <c r="CP78" s="165">
        <f>IFERROR(VLOOKUP($B78,RD[[#All],[Date]:[IS19_Inv2_M2]],CP$2,0)/CP$1,"")</f>
        <v>0</v>
      </c>
      <c r="CQ78" s="165">
        <f>IFERROR(VLOOKUP($B78,RD[[#All],[Date]:[IS19_Inv2_M2]],CQ$2,0)/CQ$1,"")</f>
        <v>5.1455486760769897</v>
      </c>
      <c r="CR78" s="165">
        <f>IFERROR(VLOOKUP($B78,RD[[#All],[Date]:[IS19_Inv2_M2]],CR$2,0)/CR$1,"")</f>
        <v>4.9361130765942756</v>
      </c>
      <c r="CS78" s="165">
        <f>IFERROR(VLOOKUP($B78,RD[[#All],[Date]:[IS19_Inv2_M2]],CS$2,0)/CS$1,"")</f>
        <v>5.314271654037551</v>
      </c>
      <c r="CT78" s="165">
        <f>IFERROR(VLOOKUP($B78,RD[[#All],[Date]:[IS19_Inv2_M2]],CT$2,0)/CT$1,"")</f>
        <v>5.663292207107455</v>
      </c>
      <c r="CU78" s="166">
        <f>IFERROR(AVERAGEIF(Inv_SY_B[[#This Row],[IS1_Inv1_M1]:[IS19_Inv2_M2]],"&gt;="&amp;0.1,Inv_SY_B[[#This Row],[IS1_Inv1_M1]:[IS19_Inv2_M2]]),"")</f>
        <v>5.6104185620326215</v>
      </c>
    </row>
    <row r="79" spans="2:99">
      <c r="B79" s="167">
        <f t="shared" si="66"/>
        <v>45771</v>
      </c>
      <c r="C79" s="165">
        <f>IFERROR(VLOOKUP($B79,RD[[#All],[Date]:[IS19_Inv2_M2]],C$2,0)/C$1,"")</f>
        <v>5.7553228419347366</v>
      </c>
      <c r="D79" s="165">
        <f>IFERROR(VLOOKUP($B79,RD[[#All],[Date]:[IS19_Inv2_M2]],D$2,0)/D$1,"")</f>
        <v>5.7045025077078275</v>
      </c>
      <c r="E79" s="165">
        <f>IFERROR(VLOOKUP($B79,RD[[#All],[Date]:[IS19_Inv2_M2]],E$2,0)/E$1,"")</f>
        <v>5.6575837955148298</v>
      </c>
      <c r="F79" s="165">
        <f>IFERROR(VLOOKUP($B79,RD[[#All],[Date]:[IS19_Inv2_M2]],F$2,0)/F$1,"")</f>
        <v>5.3593050802842859</v>
      </c>
      <c r="G79" s="165">
        <f>IFERROR(VLOOKUP($B79,RD[[#All],[Date]:[IS19_Inv2_M2]],G$2,0)/G$1,"")</f>
        <v>5.6045333976368461</v>
      </c>
      <c r="H79" s="165">
        <f>IFERROR(VLOOKUP($B79,RD[[#All],[Date]:[IS19_Inv2_M2]],H$2,0)/H$1,"")</f>
        <v>5.552929828791898</v>
      </c>
      <c r="I79" s="165">
        <f>IFERROR(VLOOKUP($B79,RD[[#All],[Date]:[IS19_Inv2_M2]],I$2,0)/I$1,"")</f>
        <v>5.554394519911761</v>
      </c>
      <c r="J79" s="165">
        <f>IFERROR(VLOOKUP($B79,RD[[#All],[Date]:[IS19_Inv2_M2]],J$2,0)/J$1,"")</f>
        <v>5.573762705424147</v>
      </c>
      <c r="K79" s="165">
        <f>IFERROR(VLOOKUP($B79,RD[[#All],[Date]:[IS19_Inv2_M2]],K$2,0)/K$1,"")</f>
        <v>5.5134126205460774</v>
      </c>
      <c r="L79" s="165">
        <f>IFERROR(VLOOKUP($B79,RD[[#All],[Date]:[IS19_Inv2_M2]],L$2,0)/L$1,"")</f>
        <v>5.5903866248693834</v>
      </c>
      <c r="M79" s="165">
        <f>IFERROR(VLOOKUP($B79,RD[[#All],[Date]:[IS19_Inv2_M2]],M$2,0)/M$1,"")</f>
        <v>5.5737439579762071</v>
      </c>
      <c r="N79" s="165">
        <f>IFERROR(VLOOKUP($B79,RD[[#All],[Date]:[IS19_Inv2_M2]],N$2,0)/N$1,"")</f>
        <v>5.458350570656803</v>
      </c>
      <c r="O79" s="165">
        <f>IFERROR(VLOOKUP($B79,RD[[#All],[Date]:[IS19_Inv2_M2]],O$2,0)/O$1,"")</f>
        <v>5.54166007592534</v>
      </c>
      <c r="P79" s="165">
        <f>IFERROR(VLOOKUP($B79,RD[[#All],[Date]:[IS19_Inv2_M2]],P$2,0)/P$1,"")</f>
        <v>5.5289917295611701</v>
      </c>
      <c r="Q79" s="165">
        <f>IFERROR(VLOOKUP($B79,RD[[#All],[Date]:[IS19_Inv2_M2]],Q$2,0)/Q$1,"")</f>
        <v>5.5039415323231466</v>
      </c>
      <c r="R79" s="165">
        <f>IFERROR(VLOOKUP($B79,RD[[#All],[Date]:[IS19_Inv2_M2]],R$2,0)/R$1,"")</f>
        <v>5.5290792011511254</v>
      </c>
      <c r="S79" s="165">
        <f>IFERROR(VLOOKUP($B79,RD[[#All],[Date]:[IS19_Inv2_M2]],S$2,0)/S$1,"")</f>
        <v>5.5485439318003964</v>
      </c>
      <c r="T79" s="165">
        <f>IFERROR(VLOOKUP($B79,RD[[#All],[Date]:[IS19_Inv2_M2]],T$2,0)/T$1,"")</f>
        <v>5.5606683730695119</v>
      </c>
      <c r="U79" s="165">
        <f>IFERROR(VLOOKUP($B79,RD[[#All],[Date]:[IS19_Inv2_M2]],U$2,0)/U$1,"")</f>
        <v>6.2327071501383422</v>
      </c>
      <c r="V79" s="165">
        <f>IFERROR(VLOOKUP($B79,RD[[#All],[Date]:[IS19_Inv2_M2]],V$2,0)/V$1,"")</f>
        <v>6.311553202192707</v>
      </c>
      <c r="W79" s="165">
        <f>IFERROR(VLOOKUP($B79,RD[[#All],[Date]:[IS19_Inv2_M2]],W$2,0)/W$1,"")</f>
        <v>6.5050986467668155</v>
      </c>
      <c r="X79" s="165">
        <f>IFERROR(VLOOKUP($B79,RD[[#All],[Date]:[IS19_Inv2_M2]],X$2,0)/X$1,"")</f>
        <v>5.6273415398730791</v>
      </c>
      <c r="Y79" s="165">
        <f>IFERROR(VLOOKUP($B79,RD[[#All],[Date]:[IS19_Inv2_M2]],Y$2,0)/Y$1,"")</f>
        <v>5.7252778569392984</v>
      </c>
      <c r="Z79" s="165">
        <f>IFERROR(VLOOKUP($B79,RD[[#All],[Date]:[IS19_Inv2_M2]],Z$2,0)/Z$1,"")</f>
        <v>5.7319983156318717</v>
      </c>
      <c r="AA79" s="165">
        <f>IFERROR(VLOOKUP($B79,RD[[#All],[Date]:[IS19_Inv2_M2]],AA$2,0)/AA$1,"")</f>
        <v>5.4657104822433125</v>
      </c>
      <c r="AB79" s="165">
        <f>IFERROR(VLOOKUP($B79,RD[[#All],[Date]:[IS19_Inv2_M2]],AB$2,0)/AB$1,"")</f>
        <v>5.5760458328829312</v>
      </c>
      <c r="AC79" s="165">
        <f>IFERROR(VLOOKUP($B79,RD[[#All],[Date]:[IS19_Inv2_M2]],AC$2,0)/AC$1,"")</f>
        <v>5.5885520112948379</v>
      </c>
      <c r="AD79" s="165">
        <f>IFERROR(VLOOKUP($B79,RD[[#All],[Date]:[IS19_Inv2_M2]],AD$2,0)/AD$1,"")</f>
        <v>5.4266805990943929</v>
      </c>
      <c r="AE79" s="165">
        <f>IFERROR(VLOOKUP($B79,RD[[#All],[Date]:[IS19_Inv2_M2]],AE$2,0)/AE$1,"")</f>
        <v>5.6296914095079229</v>
      </c>
      <c r="AF79" s="165">
        <f>IFERROR(VLOOKUP($B79,RD[[#All],[Date]:[IS19_Inv2_M2]],AF$2,0)/AF$1,"")</f>
        <v>5.7832813606303004</v>
      </c>
      <c r="AG79" s="165">
        <f>IFERROR(VLOOKUP($B79,RD[[#All],[Date]:[IS19_Inv2_M2]],AG$2,0)/AG$1,"")</f>
        <v>5.8789486375693265</v>
      </c>
      <c r="AH79" s="165">
        <f>IFERROR(VLOOKUP($B79,RD[[#All],[Date]:[IS19_Inv2_M2]],AH$2,0)/AH$1,"")</f>
        <v>5.5495689655172411</v>
      </c>
      <c r="AI79" s="165">
        <f>IFERROR(VLOOKUP($B79,RD[[#All],[Date]:[IS19_Inv2_M2]],AI$2,0)/AI$1,"")</f>
        <v>5.390570021111893</v>
      </c>
      <c r="AJ79" s="165">
        <f>IFERROR(VLOOKUP($B79,RD[[#All],[Date]:[IS19_Inv2_M2]],AJ$2,0)/AJ$1,"")</f>
        <v>5.4148806858166472</v>
      </c>
      <c r="AK79" s="165">
        <f>IFERROR(VLOOKUP($B79,RD[[#All],[Date]:[IS19_Inv2_M2]],AK$2,0)/AK$1,"")</f>
        <v>5.3932908154073429</v>
      </c>
      <c r="AL79" s="165">
        <f>IFERROR(VLOOKUP($B79,RD[[#All],[Date]:[IS19_Inv2_M2]],AL$2,0)/AL$1,"")</f>
        <v>5.4965802222855515</v>
      </c>
      <c r="AM79" s="165">
        <f>IFERROR(VLOOKUP($B79,RD[[#All],[Date]:[IS19_Inv2_M2]],AM$2,0)/AM$1,"")</f>
        <v>5.4412058960848402</v>
      </c>
      <c r="AN79" s="165">
        <f>IFERROR(VLOOKUP($B79,RD[[#All],[Date]:[IS19_Inv2_M2]],AN$2,0)/AN$1,"")</f>
        <v>5.4708725182863116</v>
      </c>
      <c r="AO79" s="165">
        <f>IFERROR(VLOOKUP($B79,RD[[#All],[Date]:[IS19_Inv2_M2]],AO$2,0)/AO$1,"")</f>
        <v>5.4325351830854398</v>
      </c>
      <c r="AP79" s="165">
        <f>IFERROR(VLOOKUP($B79,RD[[#All],[Date]:[IS19_Inv2_M2]],AP$2,0)/AP$1,"")</f>
        <v>5.3191489361702127</v>
      </c>
      <c r="AQ79" s="165">
        <f>IFERROR(VLOOKUP($B79,RD[[#All],[Date]:[IS19_Inv2_M2]],AQ$2,0)/AQ$1,"")</f>
        <v>5.4106583072100314</v>
      </c>
      <c r="AR79" s="165">
        <f>IFERROR(VLOOKUP($B79,RD[[#All],[Date]:[IS19_Inv2_M2]],AR$2,0)/AR$1,"")</f>
        <v>5.7824933687002655</v>
      </c>
      <c r="AS79" s="165">
        <f>IFERROR(VLOOKUP($B79,RD[[#All],[Date]:[IS19_Inv2_M2]],AS$2,0)/AS$1,"")</f>
        <v>6.0644058136221153</v>
      </c>
      <c r="AT79" s="165">
        <f>IFERROR(VLOOKUP($B79,RD[[#All],[Date]:[IS19_Inv2_M2]],AT$2,0)/AT$1,"")</f>
        <v>5.1302998638421835</v>
      </c>
      <c r="AU79" s="165">
        <f>IFERROR(VLOOKUP($B79,RD[[#All],[Date]:[IS19_Inv2_M2]],AU$2,0)/AU$1,"")</f>
        <v>5.5034482758620689</v>
      </c>
      <c r="AV79" s="165">
        <f>IFERROR(VLOOKUP($B79,RD[[#All],[Date]:[IS19_Inv2_M2]],AV$2,0)/AV$1,"")</f>
        <v>5.3365295961644854</v>
      </c>
      <c r="AW79" s="165">
        <f>IFERROR(VLOOKUP($B79,RD[[#All],[Date]:[IS19_Inv2_M2]],AW$2,0)/AW$1,"")</f>
        <v>5.5192006269592477</v>
      </c>
      <c r="AX79" s="165">
        <f>IFERROR(VLOOKUP($B79,RD[[#All],[Date]:[IS19_Inv2_M2]],AX$2,0)/AX$1,"")</f>
        <v>5.6172880677649566</v>
      </c>
      <c r="AY79" s="165">
        <f>IFERROR(VLOOKUP($B79,RD[[#All],[Date]:[IS19_Inv2_M2]],AY$2,0)/AY$1,"")</f>
        <v>5.4682376679998557</v>
      </c>
      <c r="AZ79" s="165">
        <f>IFERROR(VLOOKUP($B79,RD[[#All],[Date]:[IS19_Inv2_M2]],AZ$2,0)/AZ$1,"")</f>
        <v>5.6704189227700201</v>
      </c>
      <c r="BA79" s="165">
        <f>IFERROR(VLOOKUP($B79,RD[[#All],[Date]:[IS19_Inv2_M2]],BA$2,0)/BA$1,"")</f>
        <v>5.5352497832321763</v>
      </c>
      <c r="BB79" s="165">
        <f>IFERROR(VLOOKUP($B79,RD[[#All],[Date]:[IS19_Inv2_M2]],BB$2,0)/BB$1,"")</f>
        <v>5.3859717868338564</v>
      </c>
      <c r="BC79" s="165">
        <f>IFERROR(VLOOKUP($B79,RD[[#All],[Date]:[IS19_Inv2_M2]],BC$2,0)/BC$1,"")</f>
        <v>5.5166144200626963</v>
      </c>
      <c r="BD79" s="165">
        <f>IFERROR(VLOOKUP($B79,RD[[#All],[Date]:[IS19_Inv2_M2]],BD$2,0)/BD$1,"")</f>
        <v>5.511409200262448</v>
      </c>
      <c r="BE79" s="165">
        <f>IFERROR(VLOOKUP($B79,RD[[#All],[Date]:[IS19_Inv2_M2]],BE$2,0)/BE$1,"")</f>
        <v>5.7409518381305213</v>
      </c>
      <c r="BF79" s="165">
        <f>IFERROR(VLOOKUP($B79,RD[[#All],[Date]:[IS19_Inv2_M2]],BF$2,0)/BF$1,"")</f>
        <v>5.405628853904715</v>
      </c>
      <c r="BG79" s="165">
        <f>IFERROR(VLOOKUP($B79,RD[[#All],[Date]:[IS19_Inv2_M2]],BG$2,0)/BG$1,"")</f>
        <v>5.5254191086275037</v>
      </c>
      <c r="BH79" s="165">
        <f>IFERROR(VLOOKUP($B79,RD[[#All],[Date]:[IS19_Inv2_M2]],BH$2,0)/BH$1,"")</f>
        <v>5.7701624394414361</v>
      </c>
      <c r="BI79" s="165">
        <f>IFERROR(VLOOKUP($B79,RD[[#All],[Date]:[IS19_Inv2_M2]],BI$2,0)/BI$1,"")</f>
        <v>5.3416927899686524</v>
      </c>
      <c r="BJ79" s="165">
        <f>IFERROR(VLOOKUP($B79,RD[[#All],[Date]:[IS19_Inv2_M2]],BJ$2,0)/BJ$1,"")</f>
        <v>5.5297805642633238</v>
      </c>
      <c r="BK79" s="165">
        <f>IFERROR(VLOOKUP($B79,RD[[#All],[Date]:[IS19_Inv2_M2]],BK$2,0)/BK$1,"")</f>
        <v>5.341159207630227</v>
      </c>
      <c r="BL79" s="165">
        <f>IFERROR(VLOOKUP($B79,RD[[#All],[Date]:[IS19_Inv2_M2]],BL$2,0)/BL$1,"")</f>
        <v>5.3645904320566995</v>
      </c>
      <c r="BM79" s="165">
        <f>IFERROR(VLOOKUP($B79,RD[[#All],[Date]:[IS19_Inv2_M2]],BM$2,0)/BM$1,"")</f>
        <v>5.3851797505502565</v>
      </c>
      <c r="BN79" s="165">
        <f>IFERROR(VLOOKUP($B79,RD[[#All],[Date]:[IS19_Inv2_M2]],BN$2,0)/BN$1,"")</f>
        <v>5.5760592056361693</v>
      </c>
      <c r="BO79" s="165">
        <f>IFERROR(VLOOKUP($B79,RD[[#All],[Date]:[IS19_Inv2_M2]],BO$2,0)/BO$1,"")</f>
        <v>5.5583676051882307</v>
      </c>
      <c r="BP79" s="165">
        <f>IFERROR(VLOOKUP($B79,RD[[#All],[Date]:[IS19_Inv2_M2]],BP$2,0)/BP$1,"")</f>
        <v>5.4159117272056214</v>
      </c>
      <c r="BQ79" s="165">
        <f>IFERROR(VLOOKUP($B79,RD[[#All],[Date]:[IS19_Inv2_M2]],BQ$2,0)/BQ$1,"")</f>
        <v>5.5332208000332521</v>
      </c>
      <c r="BR79" s="165">
        <f>IFERROR(VLOOKUP($B79,RD[[#All],[Date]:[IS19_Inv2_M2]],BR$2,0)/BR$1,"")</f>
        <v>5.4729515975956966</v>
      </c>
      <c r="BS79" s="165">
        <f>IFERROR(VLOOKUP($B79,RD[[#All],[Date]:[IS19_Inv2_M2]],BS$2,0)/BS$1,"")</f>
        <v>5.3717661093817544</v>
      </c>
      <c r="BT79" s="165">
        <f>IFERROR(VLOOKUP($B79,RD[[#All],[Date]:[IS19_Inv2_M2]],BT$2,0)/BT$1,"")</f>
        <v>5.4260437007057991</v>
      </c>
      <c r="BU79" s="165">
        <f>IFERROR(VLOOKUP($B79,RD[[#All],[Date]:[IS19_Inv2_M2]],BU$2,0)/BU$1,"")</f>
        <v>5.4549716759335336</v>
      </c>
      <c r="BV79" s="165">
        <f>IFERROR(VLOOKUP($B79,RD[[#All],[Date]:[IS19_Inv2_M2]],BV$2,0)/BV$1,"")</f>
        <v>5.4022368200681097</v>
      </c>
      <c r="BW79" s="165">
        <f>IFERROR(VLOOKUP($B79,RD[[#All],[Date]:[IS19_Inv2_M2]],BW$2,0)/BW$1,"")</f>
        <v>5.4783839662042757</v>
      </c>
      <c r="BX79" s="165">
        <f>IFERROR(VLOOKUP($B79,RD[[#All],[Date]:[IS19_Inv2_M2]],BX$2,0)/BX$1,"")</f>
        <v>5.4916084653509518</v>
      </c>
      <c r="BY79" s="165">
        <f>IFERROR(VLOOKUP($B79,RD[[#All],[Date]:[IS19_Inv2_M2]],BY$2,0)/BY$1,"")</f>
        <v>5.4002941063997696</v>
      </c>
      <c r="BZ79" s="165">
        <f>IFERROR(VLOOKUP($B79,RD[[#All],[Date]:[IS19_Inv2_M2]],BZ$2,0)/BZ$1,"")</f>
        <v>5.5088052304123165</v>
      </c>
      <c r="CA79" s="165">
        <f>IFERROR(VLOOKUP($B79,RD[[#All],[Date]:[IS19_Inv2_M2]],CA$2,0)/CA$1,"")</f>
        <v>5.294047060620275</v>
      </c>
      <c r="CB79" s="165">
        <f>IFERROR(VLOOKUP($B79,RD[[#All],[Date]:[IS19_Inv2_M2]],CB$2,0)/CB$1,"")</f>
        <v>0</v>
      </c>
      <c r="CC79" s="165">
        <f>IFERROR(VLOOKUP($B79,RD[[#All],[Date]:[IS19_Inv2_M2]],CC$2,0)/CC$1,"")</f>
        <v>5.403748813666561</v>
      </c>
      <c r="CD79" s="165">
        <f>IFERROR(VLOOKUP($B79,RD[[#All],[Date]:[IS19_Inv2_M2]],CD$2,0)/CD$1,"")</f>
        <v>5.3858321368602908</v>
      </c>
      <c r="CE79" s="165">
        <f>IFERROR(VLOOKUP($B79,RD[[#All],[Date]:[IS19_Inv2_M2]],CE$2,0)/CE$1,"")</f>
        <v>5.5206730330993734</v>
      </c>
      <c r="CF79" s="165">
        <f>IFERROR(VLOOKUP($B79,RD[[#All],[Date]:[IS19_Inv2_M2]],CF$2,0)/CF$1,"")</f>
        <v>5.4269362399700896</v>
      </c>
      <c r="CG79" s="165">
        <f>IFERROR(VLOOKUP($B79,RD[[#All],[Date]:[IS19_Inv2_M2]],CG$2,0)/CG$1,"")</f>
        <v>5.2383212063692923</v>
      </c>
      <c r="CH79" s="165">
        <f>IFERROR(VLOOKUP($B79,RD[[#All],[Date]:[IS19_Inv2_M2]],CH$2,0)/CH$1,"")</f>
        <v>5.3574818095539385</v>
      </c>
      <c r="CI79" s="165">
        <f>IFERROR(VLOOKUP($B79,RD[[#All],[Date]:[IS19_Inv2_M2]],CI$2,0)/CI$1,"")</f>
        <v>0</v>
      </c>
      <c r="CJ79" s="165">
        <f>IFERROR(VLOOKUP($B79,RD[[#All],[Date]:[IS19_Inv2_M2]],CJ$2,0)/CJ$1,"")</f>
        <v>0</v>
      </c>
      <c r="CK79" s="165">
        <f>IFERROR(VLOOKUP($B79,RD[[#All],[Date]:[IS19_Inv2_M2]],CK$2,0)/CK$1,"")</f>
        <v>0</v>
      </c>
      <c r="CL79" s="165">
        <f>IFERROR(VLOOKUP($B79,RD[[#All],[Date]:[IS19_Inv2_M2]],CL$2,0)/CL$1,"")</f>
        <v>0</v>
      </c>
      <c r="CM79" s="165">
        <f>IFERROR(VLOOKUP($B79,RD[[#All],[Date]:[IS19_Inv2_M2]],CM$2,0)/CM$1,"")</f>
        <v>0</v>
      </c>
      <c r="CN79" s="165">
        <f>IFERROR(VLOOKUP($B79,RD[[#All],[Date]:[IS19_Inv2_M2]],CN$2,0)/CN$1,"")</f>
        <v>0</v>
      </c>
      <c r="CO79" s="165">
        <f>IFERROR(VLOOKUP($B79,RD[[#All],[Date]:[IS19_Inv2_M2]],CO$2,0)/CO$1,"")</f>
        <v>0</v>
      </c>
      <c r="CP79" s="165">
        <f>IFERROR(VLOOKUP($B79,RD[[#All],[Date]:[IS19_Inv2_M2]],CP$2,0)/CP$1,"")</f>
        <v>0</v>
      </c>
      <c r="CQ79" s="165">
        <f>IFERROR(VLOOKUP($B79,RD[[#All],[Date]:[IS19_Inv2_M2]],CQ$2,0)/CQ$1,"")</f>
        <v>5.0009289806822235</v>
      </c>
      <c r="CR79" s="165">
        <f>IFERROR(VLOOKUP($B79,RD[[#All],[Date]:[IS19_Inv2_M2]],CR$2,0)/CR$1,"")</f>
        <v>4.7878364900468737</v>
      </c>
      <c r="CS79" s="165">
        <f>IFERROR(VLOOKUP($B79,RD[[#All],[Date]:[IS19_Inv2_M2]],CS$2,0)/CS$1,"")</f>
        <v>5.1435400691965079</v>
      </c>
      <c r="CT79" s="165">
        <f>IFERROR(VLOOKUP($B79,RD[[#All],[Date]:[IS19_Inv2_M2]],CT$2,0)/CT$1,"")</f>
        <v>5.5119687862490769</v>
      </c>
      <c r="CU79" s="166">
        <f>IFERROR(AVERAGEIF(Inv_SY_B[[#This Row],[IS1_Inv1_M1]:[IS19_Inv2_M2]],"&gt;="&amp;0.1,Inv_SY_B[[#This Row],[IS1_Inv1_M1]:[IS19_Inv2_M2]]),"")</f>
        <v>5.5232342517920197</v>
      </c>
    </row>
    <row r="80" spans="2:99">
      <c r="B80" s="167">
        <f t="shared" si="66"/>
        <v>45772</v>
      </c>
      <c r="C80" s="165">
        <f>IFERROR(VLOOKUP($B80,RD[[#All],[Date]:[IS19_Inv2_M2]],C$2,0)/C$1,"")</f>
        <v>5.4322880506055684</v>
      </c>
      <c r="D80" s="165">
        <f>IFERROR(VLOOKUP($B80,RD[[#All],[Date]:[IS19_Inv2_M2]],D$2,0)/D$1,"")</f>
        <v>5.4231845758208665</v>
      </c>
      <c r="E80" s="165">
        <f>IFERROR(VLOOKUP($B80,RD[[#All],[Date]:[IS19_Inv2_M2]],E$2,0)/E$1,"")</f>
        <v>5.3648420544972266</v>
      </c>
      <c r="F80" s="165">
        <f>IFERROR(VLOOKUP($B80,RD[[#All],[Date]:[IS19_Inv2_M2]],F$2,0)/F$1,"")</f>
        <v>5.1152217090621939</v>
      </c>
      <c r="G80" s="165">
        <f>IFERROR(VLOOKUP($B80,RD[[#All],[Date]:[IS19_Inv2_M2]],G$2,0)/G$1,"")</f>
        <v>5.3460332770677601</v>
      </c>
      <c r="H80" s="165">
        <f>IFERROR(VLOOKUP($B80,RD[[#All],[Date]:[IS19_Inv2_M2]],H$2,0)/H$1,"")</f>
        <v>5.2775500361707257</v>
      </c>
      <c r="I80" s="165">
        <f>IFERROR(VLOOKUP($B80,RD[[#All],[Date]:[IS19_Inv2_M2]],I$2,0)/I$1,"")</f>
        <v>5.285034250551492</v>
      </c>
      <c r="J80" s="165">
        <f>IFERROR(VLOOKUP($B80,RD[[#All],[Date]:[IS19_Inv2_M2]],J$2,0)/J$1,"")</f>
        <v>5.2773819701719384</v>
      </c>
      <c r="K80" s="165">
        <f>IFERROR(VLOOKUP($B80,RD[[#All],[Date]:[IS19_Inv2_M2]],K$2,0)/K$1,"")</f>
        <v>5.0022733255162848</v>
      </c>
      <c r="L80" s="165">
        <f>IFERROR(VLOOKUP($B80,RD[[#All],[Date]:[IS19_Inv2_M2]],L$2,0)/L$1,"")</f>
        <v>5.3244039137456065</v>
      </c>
      <c r="M80" s="165">
        <f>IFERROR(VLOOKUP($B80,RD[[#All],[Date]:[IS19_Inv2_M2]],M$2,0)/M$1,"")</f>
        <v>5.3844210815437172</v>
      </c>
      <c r="N80" s="165">
        <f>IFERROR(VLOOKUP($B80,RD[[#All],[Date]:[IS19_Inv2_M2]],N$2,0)/N$1,"")</f>
        <v>5.25442289441024</v>
      </c>
      <c r="O80" s="165">
        <f>IFERROR(VLOOKUP($B80,RD[[#All],[Date]:[IS19_Inv2_M2]],O$2,0)/O$1,"")</f>
        <v>5.3656872825055366</v>
      </c>
      <c r="P80" s="165">
        <f>IFERROR(VLOOKUP($B80,RD[[#All],[Date]:[IS19_Inv2_M2]],P$2,0)/P$1,"")</f>
        <v>5.3631310164052968</v>
      </c>
      <c r="Q80" s="165">
        <f>IFERROR(VLOOKUP($B80,RD[[#All],[Date]:[IS19_Inv2_M2]],Q$2,0)/Q$1,"")</f>
        <v>5.3509287296063626</v>
      </c>
      <c r="R80" s="165">
        <f>IFERROR(VLOOKUP($B80,RD[[#All],[Date]:[IS19_Inv2_M2]],R$2,0)/R$1,"")</f>
        <v>5.4100206481547612</v>
      </c>
      <c r="S80" s="165">
        <f>IFERROR(VLOOKUP($B80,RD[[#All],[Date]:[IS19_Inv2_M2]],S$2,0)/S$1,"")</f>
        <v>5.3926971811052464</v>
      </c>
      <c r="T80" s="165">
        <f>IFERROR(VLOOKUP($B80,RD[[#All],[Date]:[IS19_Inv2_M2]],T$2,0)/T$1,"")</f>
        <v>5.3492853239768774</v>
      </c>
      <c r="U80" s="165">
        <f>IFERROR(VLOOKUP($B80,RD[[#All],[Date]:[IS19_Inv2_M2]],U$2,0)/U$1,"")</f>
        <v>5.9243859939842221</v>
      </c>
      <c r="V80" s="165">
        <f>IFERROR(VLOOKUP($B80,RD[[#All],[Date]:[IS19_Inv2_M2]],V$2,0)/V$1,"")</f>
        <v>6.0579501195409211</v>
      </c>
      <c r="W80" s="165">
        <f>IFERROR(VLOOKUP($B80,RD[[#All],[Date]:[IS19_Inv2_M2]],W$2,0)/W$1,"")</f>
        <v>6.2194916431863803</v>
      </c>
      <c r="X80" s="165">
        <f>IFERROR(VLOOKUP($B80,RD[[#All],[Date]:[IS19_Inv2_M2]],X$2,0)/X$1,"")</f>
        <v>5.0075184137421314</v>
      </c>
      <c r="Y80" s="165">
        <f>IFERROR(VLOOKUP($B80,RD[[#All],[Date]:[IS19_Inv2_M2]],Y$2,0)/Y$1,"")</f>
        <v>5.253633513821601</v>
      </c>
      <c r="Z80" s="165">
        <f>IFERROR(VLOOKUP($B80,RD[[#All],[Date]:[IS19_Inv2_M2]],Z$2,0)/Z$1,"")</f>
        <v>4.2357179619145651</v>
      </c>
      <c r="AA80" s="165">
        <f>IFERROR(VLOOKUP($B80,RD[[#All],[Date]:[IS19_Inv2_M2]],AA$2,0)/AA$1,"")</f>
        <v>5.0749345128183112</v>
      </c>
      <c r="AB80" s="165">
        <f>IFERROR(VLOOKUP($B80,RD[[#All],[Date]:[IS19_Inv2_M2]],AB$2,0)/AB$1,"")</f>
        <v>5.1981407415414553</v>
      </c>
      <c r="AC80" s="165">
        <f>IFERROR(VLOOKUP($B80,RD[[#All],[Date]:[IS19_Inv2_M2]],AC$2,0)/AC$1,"")</f>
        <v>5.3540405369834163</v>
      </c>
      <c r="AD80" s="165">
        <f>IFERROR(VLOOKUP($B80,RD[[#All],[Date]:[IS19_Inv2_M2]],AD$2,0)/AD$1,"")</f>
        <v>5.2799547196098926</v>
      </c>
      <c r="AE80" s="165">
        <f>IFERROR(VLOOKUP($B80,RD[[#All],[Date]:[IS19_Inv2_M2]],AE$2,0)/AE$1,"")</f>
        <v>5.3833175155541486</v>
      </c>
      <c r="AF80" s="165">
        <f>IFERROR(VLOOKUP($B80,RD[[#All],[Date]:[IS19_Inv2_M2]],AF$2,0)/AF$1,"")</f>
        <v>5.5116172800449919</v>
      </c>
      <c r="AG80" s="165">
        <f>IFERROR(VLOOKUP($B80,RD[[#All],[Date]:[IS19_Inv2_M2]],AG$2,0)/AG$1,"")</f>
        <v>5.432039225142673</v>
      </c>
      <c r="AH80" s="165">
        <f>IFERROR(VLOOKUP($B80,RD[[#All],[Date]:[IS19_Inv2_M2]],AH$2,0)/AH$1,"")</f>
        <v>5.0827782131661436</v>
      </c>
      <c r="AI80" s="165">
        <f>IFERROR(VLOOKUP($B80,RD[[#All],[Date]:[IS19_Inv2_M2]],AI$2,0)/AI$1,"")</f>
        <v>5.0815686776277911</v>
      </c>
      <c r="AJ80" s="165">
        <f>IFERROR(VLOOKUP($B80,RD[[#All],[Date]:[IS19_Inv2_M2]],AJ$2,0)/AJ$1,"")</f>
        <v>5.0758108886187703</v>
      </c>
      <c r="AK80" s="165">
        <f>IFERROR(VLOOKUP($B80,RD[[#All],[Date]:[IS19_Inv2_M2]],AK$2,0)/AK$1,"")</f>
        <v>5.1381832594674446</v>
      </c>
      <c r="AL80" s="165">
        <f>IFERROR(VLOOKUP($B80,RD[[#All],[Date]:[IS19_Inv2_M2]],AL$2,0)/AL$1,"")</f>
        <v>5.1795383300085494</v>
      </c>
      <c r="AM80" s="165">
        <f>IFERROR(VLOOKUP($B80,RD[[#All],[Date]:[IS19_Inv2_M2]],AM$2,0)/AM$1,"")</f>
        <v>5.0863736410324822</v>
      </c>
      <c r="AN80" s="165">
        <f>IFERROR(VLOOKUP($B80,RD[[#All],[Date]:[IS19_Inv2_M2]],AN$2,0)/AN$1,"")</f>
        <v>5.1273510971786829</v>
      </c>
      <c r="AO80" s="165">
        <f>IFERROR(VLOOKUP($B80,RD[[#All],[Date]:[IS19_Inv2_M2]],AO$2,0)/AO$1,"")</f>
        <v>5.1757486827186021</v>
      </c>
      <c r="AP80" s="165">
        <f>IFERROR(VLOOKUP($B80,RD[[#All],[Date]:[IS19_Inv2_M2]],AP$2,0)/AP$1,"")</f>
        <v>5.195091042486494</v>
      </c>
      <c r="AQ80" s="165">
        <f>IFERROR(VLOOKUP($B80,RD[[#All],[Date]:[IS19_Inv2_M2]],AQ$2,0)/AQ$1,"")</f>
        <v>5.0927899686520375</v>
      </c>
      <c r="AR80" s="165">
        <f>IFERROR(VLOOKUP($B80,RD[[#All],[Date]:[IS19_Inv2_M2]],AR$2,0)/AR$1,"")</f>
        <v>5.4579902855764928</v>
      </c>
      <c r="AS80" s="165">
        <f>IFERROR(VLOOKUP($B80,RD[[#All],[Date]:[IS19_Inv2_M2]],AS$2,0)/AS$1,"")</f>
        <v>5.6027358221715593</v>
      </c>
      <c r="AT80" s="165">
        <f>IFERROR(VLOOKUP($B80,RD[[#All],[Date]:[IS19_Inv2_M2]],AT$2,0)/AT$1,"")</f>
        <v>5.008707767328457</v>
      </c>
      <c r="AU80" s="165">
        <f>IFERROR(VLOOKUP($B80,RD[[#All],[Date]:[IS19_Inv2_M2]],AU$2,0)/AU$1,"")</f>
        <v>5.1266457680250781</v>
      </c>
      <c r="AV80" s="165">
        <f>IFERROR(VLOOKUP($B80,RD[[#All],[Date]:[IS19_Inv2_M2]],AV$2,0)/AV$1,"")</f>
        <v>5.0451779457864658</v>
      </c>
      <c r="AW80" s="165">
        <f>IFERROR(VLOOKUP($B80,RD[[#All],[Date]:[IS19_Inv2_M2]],AW$2,0)/AW$1,"")</f>
        <v>5.1221264367816088</v>
      </c>
      <c r="AX80" s="165">
        <f>IFERROR(VLOOKUP($B80,RD[[#All],[Date]:[IS19_Inv2_M2]],AX$2,0)/AX$1,"")</f>
        <v>5.3218168478623351</v>
      </c>
      <c r="AY80" s="165">
        <f>IFERROR(VLOOKUP($B80,RD[[#All],[Date]:[IS19_Inv2_M2]],AY$2,0)/AY$1,"")</f>
        <v>5.1331387597737175</v>
      </c>
      <c r="AZ80" s="165">
        <f>IFERROR(VLOOKUP($B80,RD[[#All],[Date]:[IS19_Inv2_M2]],AZ$2,0)/AZ$1,"")</f>
        <v>5.2165859219150761</v>
      </c>
      <c r="BA80" s="165">
        <f>IFERROR(VLOOKUP($B80,RD[[#All],[Date]:[IS19_Inv2_M2]],BA$2,0)/BA$1,"")</f>
        <v>5.0636963916494375</v>
      </c>
      <c r="BB80" s="165">
        <f>IFERROR(VLOOKUP($B80,RD[[#All],[Date]:[IS19_Inv2_M2]],BB$2,0)/BB$1,"")</f>
        <v>4.9190177638453507</v>
      </c>
      <c r="BC80" s="165">
        <f>IFERROR(VLOOKUP($B80,RD[[#All],[Date]:[IS19_Inv2_M2]],BC$2,0)/BC$1,"")</f>
        <v>4.8877742946708462</v>
      </c>
      <c r="BD80" s="165">
        <f>IFERROR(VLOOKUP($B80,RD[[#All],[Date]:[IS19_Inv2_M2]],BD$2,0)/BD$1,"")</f>
        <v>4.9894291754756868</v>
      </c>
      <c r="BE80" s="165">
        <f>IFERROR(VLOOKUP($B80,RD[[#All],[Date]:[IS19_Inv2_M2]],BE$2,0)/BE$1,"")</f>
        <v>5.1781134226275283</v>
      </c>
      <c r="BF80" s="165">
        <f>IFERROR(VLOOKUP($B80,RD[[#All],[Date]:[IS19_Inv2_M2]],BF$2,0)/BF$1,"")</f>
        <v>4.9316201040338958</v>
      </c>
      <c r="BG80" s="165">
        <f>IFERROR(VLOOKUP($B80,RD[[#All],[Date]:[IS19_Inv2_M2]],BG$2,0)/BG$1,"")</f>
        <v>5.1117623006678476</v>
      </c>
      <c r="BH80" s="165">
        <f>IFERROR(VLOOKUP($B80,RD[[#All],[Date]:[IS19_Inv2_M2]],BH$2,0)/BH$1,"")</f>
        <v>5.3092049016813903</v>
      </c>
      <c r="BI80" s="165">
        <f>IFERROR(VLOOKUP($B80,RD[[#All],[Date]:[IS19_Inv2_M2]],BI$2,0)/BI$1,"")</f>
        <v>4.9913332104001471</v>
      </c>
      <c r="BJ80" s="165">
        <f>IFERROR(VLOOKUP($B80,RD[[#All],[Date]:[IS19_Inv2_M2]],BJ$2,0)/BJ$1,"")</f>
        <v>5.1884360849878099</v>
      </c>
      <c r="BK80" s="165">
        <f>IFERROR(VLOOKUP($B80,RD[[#All],[Date]:[IS19_Inv2_M2]],BK$2,0)/BK$1,"")</f>
        <v>4.9269659174281326</v>
      </c>
      <c r="BL80" s="165">
        <f>IFERROR(VLOOKUP($B80,RD[[#All],[Date]:[IS19_Inv2_M2]],BL$2,0)/BL$1,"")</f>
        <v>4.9700149925037485</v>
      </c>
      <c r="BM80" s="165">
        <f>IFERROR(VLOOKUP($B80,RD[[#All],[Date]:[IS19_Inv2_M2]],BM$2,0)/BM$1,"")</f>
        <v>5.0210098045754687</v>
      </c>
      <c r="BN80" s="165">
        <f>IFERROR(VLOOKUP($B80,RD[[#All],[Date]:[IS19_Inv2_M2]],BN$2,0)/BN$1,"")</f>
        <v>5.1255534369647417</v>
      </c>
      <c r="BO80" s="165">
        <f>IFERROR(VLOOKUP($B80,RD[[#All],[Date]:[IS19_Inv2_M2]],BO$2,0)/BO$1,"")</f>
        <v>5.125864328648257</v>
      </c>
      <c r="BP80" s="165">
        <f>IFERROR(VLOOKUP($B80,RD[[#All],[Date]:[IS19_Inv2_M2]],BP$2,0)/BP$1,"")</f>
        <v>5.0334090669427587</v>
      </c>
      <c r="BQ80" s="165">
        <f>IFERROR(VLOOKUP($B80,RD[[#All],[Date]:[IS19_Inv2_M2]],BQ$2,0)/BQ$1,"")</f>
        <v>5.1397391105558858</v>
      </c>
      <c r="BR80" s="165">
        <f>IFERROR(VLOOKUP($B80,RD[[#All],[Date]:[IS19_Inv2_M2]],BR$2,0)/BR$1,"")</f>
        <v>5.1623479336228462</v>
      </c>
      <c r="BS80" s="165">
        <f>IFERROR(VLOOKUP($B80,RD[[#All],[Date]:[IS19_Inv2_M2]],BS$2,0)/BS$1,"")</f>
        <v>5.145245851757223</v>
      </c>
      <c r="BT80" s="165">
        <f>IFERROR(VLOOKUP($B80,RD[[#All],[Date]:[IS19_Inv2_M2]],BT$2,0)/BT$1,"")</f>
        <v>5.1260513368750606</v>
      </c>
      <c r="BU80" s="165">
        <f>IFERROR(VLOOKUP($B80,RD[[#All],[Date]:[IS19_Inv2_M2]],BU$2,0)/BU$1,"")</f>
        <v>5.0453025747703011</v>
      </c>
      <c r="BV80" s="165">
        <f>IFERROR(VLOOKUP($B80,RD[[#All],[Date]:[IS19_Inv2_M2]],BV$2,0)/BV$1,"")</f>
        <v>5.0100489420697096</v>
      </c>
      <c r="BW80" s="165">
        <f>IFERROR(VLOOKUP($B80,RD[[#All],[Date]:[IS19_Inv2_M2]],BW$2,0)/BW$1,"")</f>
        <v>5.252141791211705</v>
      </c>
      <c r="BX80" s="165">
        <f>IFERROR(VLOOKUP($B80,RD[[#All],[Date]:[IS19_Inv2_M2]],BX$2,0)/BX$1,"")</f>
        <v>5.3902124449419615</v>
      </c>
      <c r="BY80" s="165">
        <f>IFERROR(VLOOKUP($B80,RD[[#All],[Date]:[IS19_Inv2_M2]],BY$2,0)/BY$1,"")</f>
        <v>5.2897434738624236</v>
      </c>
      <c r="BZ80" s="165">
        <f>IFERROR(VLOOKUP($B80,RD[[#All],[Date]:[IS19_Inv2_M2]],BZ$2,0)/BZ$1,"")</f>
        <v>5.3392386375619534</v>
      </c>
      <c r="CA80" s="165">
        <f>IFERROR(VLOOKUP($B80,RD[[#All],[Date]:[IS19_Inv2_M2]],CA$2,0)/CA$1,"")</f>
        <v>4.9995091034046402</v>
      </c>
      <c r="CB80" s="165">
        <f>IFERROR(VLOOKUP($B80,RD[[#All],[Date]:[IS19_Inv2_M2]],CB$2,0)/CB$1,"")</f>
        <v>0</v>
      </c>
      <c r="CC80" s="165">
        <f>IFERROR(VLOOKUP($B80,RD[[#All],[Date]:[IS19_Inv2_M2]],CC$2,0)/CC$1,"")</f>
        <v>4.9652997469155329</v>
      </c>
      <c r="CD80" s="165">
        <f>IFERROR(VLOOKUP($B80,RD[[#All],[Date]:[IS19_Inv2_M2]],CD$2,0)/CD$1,"")</f>
        <v>4.9930645122040236</v>
      </c>
      <c r="CE80" s="165">
        <f>IFERROR(VLOOKUP($B80,RD[[#All],[Date]:[IS19_Inv2_M2]],CE$2,0)/CE$1,"")</f>
        <v>5.0220108418811895</v>
      </c>
      <c r="CF80" s="165">
        <f>IFERROR(VLOOKUP($B80,RD[[#All],[Date]:[IS19_Inv2_M2]],CF$2,0)/CF$1,"")</f>
        <v>5.0660032785942306</v>
      </c>
      <c r="CG80" s="165">
        <f>IFERROR(VLOOKUP($B80,RD[[#All],[Date]:[IS19_Inv2_M2]],CG$2,0)/CG$1,"")</f>
        <v>5.0564167457555627</v>
      </c>
      <c r="CH80" s="165">
        <f>IFERROR(VLOOKUP($B80,RD[[#All],[Date]:[IS19_Inv2_M2]],CH$2,0)/CH$1,"")</f>
        <v>4.9114204365707055</v>
      </c>
      <c r="CI80" s="165">
        <f>IFERROR(VLOOKUP($B80,RD[[#All],[Date]:[IS19_Inv2_M2]],CI$2,0)/CI$1,"")</f>
        <v>0</v>
      </c>
      <c r="CJ80" s="165">
        <f>IFERROR(VLOOKUP($B80,RD[[#All],[Date]:[IS19_Inv2_M2]],CJ$2,0)/CJ$1,"")</f>
        <v>0</v>
      </c>
      <c r="CK80" s="165">
        <f>IFERROR(VLOOKUP($B80,RD[[#All],[Date]:[IS19_Inv2_M2]],CK$2,0)/CK$1,"")</f>
        <v>0</v>
      </c>
      <c r="CL80" s="165">
        <f>IFERROR(VLOOKUP($B80,RD[[#All],[Date]:[IS19_Inv2_M2]],CL$2,0)/CL$1,"")</f>
        <v>0</v>
      </c>
      <c r="CM80" s="165">
        <f>IFERROR(VLOOKUP($B80,RD[[#All],[Date]:[IS19_Inv2_M2]],CM$2,0)/CM$1,"")</f>
        <v>0</v>
      </c>
      <c r="CN80" s="165">
        <f>IFERROR(VLOOKUP($B80,RD[[#All],[Date]:[IS19_Inv2_M2]],CN$2,0)/CN$1,"")</f>
        <v>0</v>
      </c>
      <c r="CO80" s="165">
        <f>IFERROR(VLOOKUP($B80,RD[[#All],[Date]:[IS19_Inv2_M2]],CO$2,0)/CO$1,"")</f>
        <v>0</v>
      </c>
      <c r="CP80" s="165">
        <f>IFERROR(VLOOKUP($B80,RD[[#All],[Date]:[IS19_Inv2_M2]],CP$2,0)/CP$1,"")</f>
        <v>0</v>
      </c>
      <c r="CQ80" s="165">
        <f>IFERROR(VLOOKUP($B80,RD[[#All],[Date]:[IS19_Inv2_M2]],CQ$2,0)/CQ$1,"")</f>
        <v>4.7071702244116036</v>
      </c>
      <c r="CR80" s="165">
        <f>IFERROR(VLOOKUP($B80,RD[[#All],[Date]:[IS19_Inv2_M2]],CR$2,0)/CR$1,"")</f>
        <v>4.5632481749180736</v>
      </c>
      <c r="CS80" s="165">
        <f>IFERROR(VLOOKUP($B80,RD[[#All],[Date]:[IS19_Inv2_M2]],CS$2,0)/CS$1,"")</f>
        <v>4.9110438227806155</v>
      </c>
      <c r="CT80" s="165">
        <f>IFERROR(VLOOKUP($B80,RD[[#All],[Date]:[IS19_Inv2_M2]],CT$2,0)/CT$1,"")</f>
        <v>5.2404302435937993</v>
      </c>
      <c r="CU80" s="166">
        <f>IFERROR(AVERAGEIF(Inv_SY_B[[#This Row],[IS1_Inv1_M1]:[IS19_Inv2_M2]],"&gt;="&amp;0.1,Inv_SY_B[[#This Row],[IS1_Inv1_M1]:[IS19_Inv2_M2]]),"")</f>
        <v>5.1842598078200242</v>
      </c>
    </row>
    <row r="81" spans="2:99">
      <c r="B81" s="167">
        <f t="shared" si="66"/>
        <v>45773</v>
      </c>
      <c r="C81" s="165">
        <f>IFERROR(VLOOKUP($B81,RD[[#All],[Date]:[IS19_Inv2_M2]],C$2,0)/C$1,"")</f>
        <v>4.7428257347836142</v>
      </c>
      <c r="D81" s="165">
        <f>IFERROR(VLOOKUP($B81,RD[[#All],[Date]:[IS19_Inv2_M2]],D$2,0)/D$1,"")</f>
        <v>4.7483056988193173</v>
      </c>
      <c r="E81" s="165">
        <f>IFERROR(VLOOKUP($B81,RD[[#All],[Date]:[IS19_Inv2_M2]],E$2,0)/E$1,"")</f>
        <v>4.7219676874849288</v>
      </c>
      <c r="F81" s="165">
        <f>IFERROR(VLOOKUP($B81,RD[[#All],[Date]:[IS19_Inv2_M2]],F$2,0)/F$1,"")</f>
        <v>4.5007059273971626</v>
      </c>
      <c r="G81" s="165">
        <f>IFERROR(VLOOKUP($B81,RD[[#All],[Date]:[IS19_Inv2_M2]],G$2,0)/G$1,"")</f>
        <v>4.7128044369423678</v>
      </c>
      <c r="H81" s="165">
        <f>IFERROR(VLOOKUP($B81,RD[[#All],[Date]:[IS19_Inv2_M2]],H$2,0)/H$1,"")</f>
        <v>4.6515553412105133</v>
      </c>
      <c r="I81" s="165">
        <f>IFERROR(VLOOKUP($B81,RD[[#All],[Date]:[IS19_Inv2_M2]],I$2,0)/I$1,"")</f>
        <v>4.6659700452803898</v>
      </c>
      <c r="J81" s="165">
        <f>IFERROR(VLOOKUP($B81,RD[[#All],[Date]:[IS19_Inv2_M2]],J$2,0)/J$1,"")</f>
        <v>4.6266742661726985</v>
      </c>
      <c r="K81" s="165">
        <f>IFERROR(VLOOKUP($B81,RD[[#All],[Date]:[IS19_Inv2_M2]],K$2,0)/K$1,"")</f>
        <v>4.6859221326186322</v>
      </c>
      <c r="L81" s="165">
        <f>IFERROR(VLOOKUP($B81,RD[[#All],[Date]:[IS19_Inv2_M2]],L$2,0)/L$1,"")</f>
        <v>4.6874703144295617</v>
      </c>
      <c r="M81" s="165">
        <f>IFERROR(VLOOKUP($B81,RD[[#All],[Date]:[IS19_Inv2_M2]],M$2,0)/M$1,"")</f>
        <v>4.7242433828957084</v>
      </c>
      <c r="N81" s="165">
        <f>IFERROR(VLOOKUP($B81,RD[[#All],[Date]:[IS19_Inv2_M2]],N$2,0)/N$1,"")</f>
        <v>4.6713552186503779</v>
      </c>
      <c r="O81" s="165">
        <f>IFERROR(VLOOKUP($B81,RD[[#All],[Date]:[IS19_Inv2_M2]],O$2,0)/O$1,"")</f>
        <v>4.6840398608035434</v>
      </c>
      <c r="P81" s="165">
        <f>IFERROR(VLOOKUP($B81,RD[[#All],[Date]:[IS19_Inv2_M2]],P$2,0)/P$1,"")</f>
        <v>4.6770913363763729</v>
      </c>
      <c r="Q81" s="165">
        <f>IFERROR(VLOOKUP($B81,RD[[#All],[Date]:[IS19_Inv2_M2]],Q$2,0)/Q$1,"")</f>
        <v>4.6820626384055668</v>
      </c>
      <c r="R81" s="165">
        <f>IFERROR(VLOOKUP($B81,RD[[#All],[Date]:[IS19_Inv2_M2]],R$2,0)/R$1,"")</f>
        <v>4.7147186986559984</v>
      </c>
      <c r="S81" s="165">
        <f>IFERROR(VLOOKUP($B81,RD[[#All],[Date]:[IS19_Inv2_M2]],S$2,0)/S$1,"")</f>
        <v>4.7133651908956198</v>
      </c>
      <c r="T81" s="165">
        <f>IFERROR(VLOOKUP($B81,RD[[#All],[Date]:[IS19_Inv2_M2]],T$2,0)/T$1,"")</f>
        <v>4.6741537488136666</v>
      </c>
      <c r="U81" s="165">
        <f>IFERROR(VLOOKUP($B81,RD[[#All],[Date]:[IS19_Inv2_M2]],U$2,0)/U$1,"")</f>
        <v>5.1465529795172316</v>
      </c>
      <c r="V81" s="165">
        <f>IFERROR(VLOOKUP($B81,RD[[#All],[Date]:[IS19_Inv2_M2]],V$2,0)/V$1,"")</f>
        <v>5.2468351476239619</v>
      </c>
      <c r="W81" s="165">
        <f>IFERROR(VLOOKUP($B81,RD[[#All],[Date]:[IS19_Inv2_M2]],W$2,0)/W$1,"")</f>
        <v>5.4377681261401358</v>
      </c>
      <c r="X81" s="165">
        <f>IFERROR(VLOOKUP($B81,RD[[#All],[Date]:[IS19_Inv2_M2]],X$2,0)/X$1,"")</f>
        <v>4.6863929454341564</v>
      </c>
      <c r="Y81" s="165">
        <f>IFERROR(VLOOKUP($B81,RD[[#All],[Date]:[IS19_Inv2_M2]],Y$2,0)/Y$1,"")</f>
        <v>4.6670466419682715</v>
      </c>
      <c r="Z81" s="165">
        <f>IFERROR(VLOOKUP($B81,RD[[#All],[Date]:[IS19_Inv2_M2]],Z$2,0)/Z$1,"")</f>
        <v>4.2010948392832077</v>
      </c>
      <c r="AA81" s="165">
        <f>IFERROR(VLOOKUP($B81,RD[[#All],[Date]:[IS19_Inv2_M2]],AA$2,0)/AA$1,"")</f>
        <v>4.7563017992871561</v>
      </c>
      <c r="AB81" s="165">
        <f>IFERROR(VLOOKUP($B81,RD[[#All],[Date]:[IS19_Inv2_M2]],AB$2,0)/AB$1,"")</f>
        <v>4.8656361474435199</v>
      </c>
      <c r="AC81" s="165">
        <f>IFERROR(VLOOKUP($B81,RD[[#All],[Date]:[IS19_Inv2_M2]],AC$2,0)/AC$1,"")</f>
        <v>4.7538826006843902</v>
      </c>
      <c r="AD81" s="165">
        <f>IFERROR(VLOOKUP($B81,RD[[#All],[Date]:[IS19_Inv2_M2]],AD$2,0)/AD$1,"")</f>
        <v>4.626436781609196</v>
      </c>
      <c r="AE81" s="165">
        <f>IFERROR(VLOOKUP($B81,RD[[#All],[Date]:[IS19_Inv2_M2]],AE$2,0)/AE$1,"")</f>
        <v>4.7740933536567827</v>
      </c>
      <c r="AF81" s="165">
        <f>IFERROR(VLOOKUP($B81,RD[[#All],[Date]:[IS19_Inv2_M2]],AF$2,0)/AF$1,"")</f>
        <v>4.9095373676202518</v>
      </c>
      <c r="AG81" s="165">
        <f>IFERROR(VLOOKUP($B81,RD[[#All],[Date]:[IS19_Inv2_M2]],AG$2,0)/AG$1,"")</f>
        <v>5.0322857219408945</v>
      </c>
      <c r="AH81" s="165">
        <f>IFERROR(VLOOKUP($B81,RD[[#All],[Date]:[IS19_Inv2_M2]],AH$2,0)/AH$1,"")</f>
        <v>4.7893808777429463</v>
      </c>
      <c r="AI81" s="165">
        <f>IFERROR(VLOOKUP($B81,RD[[#All],[Date]:[IS19_Inv2_M2]],AI$2,0)/AI$1,"")</f>
        <v>4.6836414816710388</v>
      </c>
      <c r="AJ81" s="165">
        <f>IFERROR(VLOOKUP($B81,RD[[#All],[Date]:[IS19_Inv2_M2]],AJ$2,0)/AJ$1,"")</f>
        <v>4.675964429659011</v>
      </c>
      <c r="AK81" s="165">
        <f>IFERROR(VLOOKUP($B81,RD[[#All],[Date]:[IS19_Inv2_M2]],AK$2,0)/AK$1,"")</f>
        <v>4.6236442907073103</v>
      </c>
      <c r="AL81" s="165">
        <f>IFERROR(VLOOKUP($B81,RD[[#All],[Date]:[IS19_Inv2_M2]],AL$2,0)/AL$1,"")</f>
        <v>4.6316614420062701</v>
      </c>
      <c r="AM81" s="165">
        <f>IFERROR(VLOOKUP($B81,RD[[#All],[Date]:[IS19_Inv2_M2]],AM$2,0)/AM$1,"")</f>
        <v>4.5988127792970053</v>
      </c>
      <c r="AN81" s="165">
        <f>IFERROR(VLOOKUP($B81,RD[[#All],[Date]:[IS19_Inv2_M2]],AN$2,0)/AN$1,"")</f>
        <v>4.6714994775339598</v>
      </c>
      <c r="AO81" s="165">
        <f>IFERROR(VLOOKUP($B81,RD[[#All],[Date]:[IS19_Inv2_M2]],AO$2,0)/AO$1,"")</f>
        <v>4.6715133729073566</v>
      </c>
      <c r="AP81" s="165">
        <f>IFERROR(VLOOKUP($B81,RD[[#All],[Date]:[IS19_Inv2_M2]],AP$2,0)/AP$1,"")</f>
        <v>4.7375441872874013</v>
      </c>
      <c r="AQ81" s="165">
        <f>IFERROR(VLOOKUP($B81,RD[[#All],[Date]:[IS19_Inv2_M2]],AQ$2,0)/AQ$1,"")</f>
        <v>4.6689655172413795</v>
      </c>
      <c r="AR81" s="165">
        <f>IFERROR(VLOOKUP($B81,RD[[#All],[Date]:[IS19_Inv2_M2]],AR$2,0)/AR$1,"")</f>
        <v>5.0260084742843372</v>
      </c>
      <c r="AS81" s="165">
        <f>IFERROR(VLOOKUP($B81,RD[[#All],[Date]:[IS19_Inv2_M2]],AS$2,0)/AS$1,"")</f>
        <v>5.2486463379880313</v>
      </c>
      <c r="AT81" s="165">
        <f>IFERROR(VLOOKUP($B81,RD[[#All],[Date]:[IS19_Inv2_M2]],AT$2,0)/AT$1,"")</f>
        <v>4.6717963332383396</v>
      </c>
      <c r="AU81" s="165">
        <f>IFERROR(VLOOKUP($B81,RD[[#All],[Date]:[IS19_Inv2_M2]],AU$2,0)/AU$1,"")</f>
        <v>4.7442006269592474</v>
      </c>
      <c r="AV81" s="165">
        <f>IFERROR(VLOOKUP($B81,RD[[#All],[Date]:[IS19_Inv2_M2]],AV$2,0)/AV$1,"")</f>
        <v>4.567582518900978</v>
      </c>
      <c r="AW81" s="165">
        <f>IFERROR(VLOOKUP($B81,RD[[#All],[Date]:[IS19_Inv2_M2]],AW$2,0)/AW$1,"")</f>
        <v>4.766849529780564</v>
      </c>
      <c r="AX81" s="165">
        <f>IFERROR(VLOOKUP($B81,RD[[#All],[Date]:[IS19_Inv2_M2]],AX$2,0)/AX$1,"")</f>
        <v>4.8762755952777956</v>
      </c>
      <c r="AY81" s="165">
        <f>IFERROR(VLOOKUP($B81,RD[[#All],[Date]:[IS19_Inv2_M2]],AY$2,0)/AY$1,"")</f>
        <v>4.7302994270889629</v>
      </c>
      <c r="AZ81" s="165">
        <f>IFERROR(VLOOKUP($B81,RD[[#All],[Date]:[IS19_Inv2_M2]],AZ$2,0)/AZ$1,"")</f>
        <v>4.8838700484468509</v>
      </c>
      <c r="BA81" s="165">
        <f>IFERROR(VLOOKUP($B81,RD[[#All],[Date]:[IS19_Inv2_M2]],BA$2,0)/BA$1,"")</f>
        <v>4.7408790769025551</v>
      </c>
      <c r="BB81" s="165">
        <f>IFERROR(VLOOKUP($B81,RD[[#All],[Date]:[IS19_Inv2_M2]],BB$2,0)/BB$1,"")</f>
        <v>4.6760710553814011</v>
      </c>
      <c r="BC81" s="165">
        <f>IFERROR(VLOOKUP($B81,RD[[#All],[Date]:[IS19_Inv2_M2]],BC$2,0)/BC$1,"")</f>
        <v>4.6645768025078373</v>
      </c>
      <c r="BD81" s="165">
        <f>IFERROR(VLOOKUP($B81,RD[[#All],[Date]:[IS19_Inv2_M2]],BD$2,0)/BD$1,"")</f>
        <v>4.6540788802216229</v>
      </c>
      <c r="BE81" s="165">
        <f>IFERROR(VLOOKUP($B81,RD[[#All],[Date]:[IS19_Inv2_M2]],BE$2,0)/BE$1,"")</f>
        <v>4.8674836135651178</v>
      </c>
      <c r="BF81" s="165">
        <f>IFERROR(VLOOKUP($B81,RD[[#All],[Date]:[IS19_Inv2_M2]],BF$2,0)/BF$1,"")</f>
        <v>4.6581005201694845</v>
      </c>
      <c r="BG81" s="165">
        <f>IFERROR(VLOOKUP($B81,RD[[#All],[Date]:[IS19_Inv2_M2]],BG$2,0)/BG$1,"")</f>
        <v>4.8936895188769247</v>
      </c>
      <c r="BH81" s="165">
        <f>IFERROR(VLOOKUP($B81,RD[[#All],[Date]:[IS19_Inv2_M2]],BH$2,0)/BH$1,"")</f>
        <v>4.999287546309489</v>
      </c>
      <c r="BI81" s="165">
        <f>IFERROR(VLOOKUP($B81,RD[[#All],[Date]:[IS19_Inv2_M2]],BI$2,0)/BI$1,"")</f>
        <v>4.6778535865756963</v>
      </c>
      <c r="BJ81" s="165">
        <f>IFERROR(VLOOKUP($B81,RD[[#All],[Date]:[IS19_Inv2_M2]],BJ$2,0)/BJ$1,"")</f>
        <v>4.8582375478927213</v>
      </c>
      <c r="BK81" s="165">
        <f>IFERROR(VLOOKUP($B81,RD[[#All],[Date]:[IS19_Inv2_M2]],BK$2,0)/BK$1,"")</f>
        <v>4.62149002868005</v>
      </c>
      <c r="BL81" s="165">
        <f>IFERROR(VLOOKUP($B81,RD[[#All],[Date]:[IS19_Inv2_M2]],BL$2,0)/BL$1,"")</f>
        <v>4.6837944664031621</v>
      </c>
      <c r="BM81" s="165">
        <f>IFERROR(VLOOKUP($B81,RD[[#All],[Date]:[IS19_Inv2_M2]],BM$2,0)/BM$1,"")</f>
        <v>4.7188688054425398</v>
      </c>
      <c r="BN81" s="165">
        <f>IFERROR(VLOOKUP($B81,RD[[#All],[Date]:[IS19_Inv2_M2]],BN$2,0)/BN$1,"")</f>
        <v>4.9219532689138088</v>
      </c>
      <c r="BO81" s="165">
        <f>IFERROR(VLOOKUP($B81,RD[[#All],[Date]:[IS19_Inv2_M2]],BO$2,0)/BO$1,"")</f>
        <v>4.6874858769828709</v>
      </c>
      <c r="BP81" s="165">
        <f>IFERROR(VLOOKUP($B81,RD[[#All],[Date]:[IS19_Inv2_M2]],BP$2,0)/BP$1,"")</f>
        <v>4.5790074103898837</v>
      </c>
      <c r="BQ81" s="165">
        <f>IFERROR(VLOOKUP($B81,RD[[#All],[Date]:[IS19_Inv2_M2]],BQ$2,0)/BQ$1,"")</f>
        <v>4.6792916405923473</v>
      </c>
      <c r="BR81" s="165">
        <f>IFERROR(VLOOKUP($B81,RD[[#All],[Date]:[IS19_Inv2_M2]],BR$2,0)/BR$1,"")</f>
        <v>4.6734347588507656</v>
      </c>
      <c r="BS81" s="165">
        <f>IFERROR(VLOOKUP($B81,RD[[#All],[Date]:[IS19_Inv2_M2]],BS$2,0)/BS$1,"")</f>
        <v>4.5902953698583167</v>
      </c>
      <c r="BT81" s="165">
        <f>IFERROR(VLOOKUP($B81,RD[[#All],[Date]:[IS19_Inv2_M2]],BT$2,0)/BT$1,"")</f>
        <v>4.6460635547458784</v>
      </c>
      <c r="BU81" s="165">
        <f>IFERROR(VLOOKUP($B81,RD[[#All],[Date]:[IS19_Inv2_M2]],BU$2,0)/BU$1,"")</f>
        <v>4.6738692563823037</v>
      </c>
      <c r="BV81" s="165">
        <f>IFERROR(VLOOKUP($B81,RD[[#All],[Date]:[IS19_Inv2_M2]],BV$2,0)/BV$1,"")</f>
        <v>4.6206524368684523</v>
      </c>
      <c r="BW81" s="165">
        <f>IFERROR(VLOOKUP($B81,RD[[#All],[Date]:[IS19_Inv2_M2]],BW$2,0)/BW$1,"")</f>
        <v>4.7057094194076159</v>
      </c>
      <c r="BX81" s="165">
        <f>IFERROR(VLOOKUP($B81,RD[[#All],[Date]:[IS19_Inv2_M2]],BX$2,0)/BX$1,"")</f>
        <v>4.6755732930993927</v>
      </c>
      <c r="BY81" s="165">
        <f>IFERROR(VLOOKUP($B81,RD[[#All],[Date]:[IS19_Inv2_M2]],BY$2,0)/BY$1,"")</f>
        <v>4.6118386516994558</v>
      </c>
      <c r="BZ81" s="165">
        <f>IFERROR(VLOOKUP($B81,RD[[#All],[Date]:[IS19_Inv2_M2]],BZ$2,0)/BZ$1,"")</f>
        <v>4.7124327744384686</v>
      </c>
      <c r="CA81" s="165">
        <f>IFERROR(VLOOKUP($B81,RD[[#All],[Date]:[IS19_Inv2_M2]],CA$2,0)/CA$1,"")</f>
        <v>4.4638863738013939</v>
      </c>
      <c r="CB81" s="165">
        <f>IFERROR(VLOOKUP($B81,RD[[#All],[Date]:[IS19_Inv2_M2]],CB$2,0)/CB$1,"")</f>
        <v>0</v>
      </c>
      <c r="CC81" s="165">
        <f>IFERROR(VLOOKUP($B81,RD[[#All],[Date]:[IS19_Inv2_M2]],CC$2,0)/CC$1,"")</f>
        <v>4.7878440366972477</v>
      </c>
      <c r="CD81" s="165">
        <f>IFERROR(VLOOKUP($B81,RD[[#All],[Date]:[IS19_Inv2_M2]],CD$2,0)/CD$1,"")</f>
        <v>4.8110383763658033</v>
      </c>
      <c r="CE81" s="165">
        <f>IFERROR(VLOOKUP($B81,RD[[#All],[Date]:[IS19_Inv2_M2]],CE$2,0)/CE$1,"")</f>
        <v>4.9233507954466242</v>
      </c>
      <c r="CF81" s="165">
        <f>IFERROR(VLOOKUP($B81,RD[[#All],[Date]:[IS19_Inv2_M2]],CF$2,0)/CF$1,"")</f>
        <v>4.9327504721367417</v>
      </c>
      <c r="CG81" s="165">
        <f>IFERROR(VLOOKUP($B81,RD[[#All],[Date]:[IS19_Inv2_M2]],CG$2,0)/CG$1,"")</f>
        <v>4.931632043305564</v>
      </c>
      <c r="CH81" s="165">
        <f>IFERROR(VLOOKUP($B81,RD[[#All],[Date]:[IS19_Inv2_M2]],CH$2,0)/CH$1,"")</f>
        <v>4.799905093324897</v>
      </c>
      <c r="CI81" s="165">
        <f>IFERROR(VLOOKUP($B81,RD[[#All],[Date]:[IS19_Inv2_M2]],CI$2,0)/CI$1,"")</f>
        <v>0</v>
      </c>
      <c r="CJ81" s="165">
        <f>IFERROR(VLOOKUP($B81,RD[[#All],[Date]:[IS19_Inv2_M2]],CJ$2,0)/CJ$1,"")</f>
        <v>0</v>
      </c>
      <c r="CK81" s="165">
        <f>IFERROR(VLOOKUP($B81,RD[[#All],[Date]:[IS19_Inv2_M2]],CK$2,0)/CK$1,"")</f>
        <v>0</v>
      </c>
      <c r="CL81" s="165">
        <f>IFERROR(VLOOKUP($B81,RD[[#All],[Date]:[IS19_Inv2_M2]],CL$2,0)/CL$1,"")</f>
        <v>0</v>
      </c>
      <c r="CM81" s="165">
        <f>IFERROR(VLOOKUP($B81,RD[[#All],[Date]:[IS19_Inv2_M2]],CM$2,0)/CM$1,"")</f>
        <v>0</v>
      </c>
      <c r="CN81" s="165">
        <f>IFERROR(VLOOKUP($B81,RD[[#All],[Date]:[IS19_Inv2_M2]],CN$2,0)/CN$1,"")</f>
        <v>0</v>
      </c>
      <c r="CO81" s="165">
        <f>IFERROR(VLOOKUP($B81,RD[[#All],[Date]:[IS19_Inv2_M2]],CO$2,0)/CO$1,"")</f>
        <v>0</v>
      </c>
      <c r="CP81" s="165">
        <f>IFERROR(VLOOKUP($B81,RD[[#All],[Date]:[IS19_Inv2_M2]],CP$2,0)/CP$1,"")</f>
        <v>0</v>
      </c>
      <c r="CQ81" s="165">
        <f>IFERROR(VLOOKUP($B81,RD[[#All],[Date]:[IS19_Inv2_M2]],CQ$2,0)/CQ$1,"")</f>
        <v>4.4952621985206607</v>
      </c>
      <c r="CR81" s="165">
        <f>IFERROR(VLOOKUP($B81,RD[[#All],[Date]:[IS19_Inv2_M2]],CR$2,0)/CR$1,"")</f>
        <v>4.3381768741653408</v>
      </c>
      <c r="CS81" s="165">
        <f>IFERROR(VLOOKUP($B81,RD[[#All],[Date]:[IS19_Inv2_M2]],CS$2,0)/CS$1,"")</f>
        <v>4.6669980868019465</v>
      </c>
      <c r="CT81" s="165">
        <f>IFERROR(VLOOKUP($B81,RD[[#All],[Date]:[IS19_Inv2_M2]],CT$2,0)/CT$1,"")</f>
        <v>4.9578192555098592</v>
      </c>
      <c r="CU81" s="166">
        <f>IFERROR(AVERAGEIF(Inv_SY_B[[#This Row],[IS1_Inv1_M1]:[IS19_Inv2_M2]],"&gt;="&amp;0.1,Inv_SY_B[[#This Row],[IS1_Inv1_M1]:[IS19_Inv2_M2]]),"")</f>
        <v>4.738596961242509</v>
      </c>
    </row>
    <row r="82" spans="2:99">
      <c r="B82" s="167">
        <f t="shared" si="66"/>
        <v>45774</v>
      </c>
      <c r="C82" s="165">
        <f>IFERROR(VLOOKUP($B82,RD[[#All],[Date]:[IS19_Inv2_M2]],C$2,0)/C$1,"")</f>
        <v>4.6131296767723509</v>
      </c>
      <c r="D82" s="165">
        <f>IFERROR(VLOOKUP($B82,RD[[#All],[Date]:[IS19_Inv2_M2]],D$2,0)/D$1,"")</f>
        <v>4.5967539510014257</v>
      </c>
      <c r="E82" s="165">
        <f>IFERROR(VLOOKUP($B82,RD[[#All],[Date]:[IS19_Inv2_M2]],E$2,0)/E$1,"")</f>
        <v>4.5931999035447308</v>
      </c>
      <c r="F82" s="165">
        <f>IFERROR(VLOOKUP($B82,RD[[#All],[Date]:[IS19_Inv2_M2]],F$2,0)/F$1,"")</f>
        <v>4.3839287850869848</v>
      </c>
      <c r="G82" s="165">
        <f>IFERROR(VLOOKUP($B82,RD[[#All],[Date]:[IS19_Inv2_M2]],G$2,0)/G$1,"")</f>
        <v>4.5758379551482999</v>
      </c>
      <c r="H82" s="165">
        <f>IFERROR(VLOOKUP($B82,RD[[#All],[Date]:[IS19_Inv2_M2]],H$2,0)/H$1,"")</f>
        <v>4.5049433325295398</v>
      </c>
      <c r="I82" s="165">
        <f>IFERROR(VLOOKUP($B82,RD[[#All],[Date]:[IS19_Inv2_M2]],I$2,0)/I$1,"")</f>
        <v>4.5298966678277024</v>
      </c>
      <c r="J82" s="165">
        <f>IFERROR(VLOOKUP($B82,RD[[#All],[Date]:[IS19_Inv2_M2]],J$2,0)/J$1,"")</f>
        <v>4.5445046072005315</v>
      </c>
      <c r="K82" s="165">
        <f>IFERROR(VLOOKUP($B82,RD[[#All],[Date]:[IS19_Inv2_M2]],K$2,0)/K$1,"")</f>
        <v>4.5447366531862459</v>
      </c>
      <c r="L82" s="165">
        <f>IFERROR(VLOOKUP($B82,RD[[#All],[Date]:[IS19_Inv2_M2]],L$2,0)/L$1,"")</f>
        <v>4.5597036192647478</v>
      </c>
      <c r="M82" s="165">
        <f>IFERROR(VLOOKUP($B82,RD[[#All],[Date]:[IS19_Inv2_M2]],M$2,0)/M$1,"")</f>
        <v>4.5653298803979707</v>
      </c>
      <c r="N82" s="165">
        <f>IFERROR(VLOOKUP($B82,RD[[#All],[Date]:[IS19_Inv2_M2]],N$2,0)/N$1,"")</f>
        <v>4.5199912393838364</v>
      </c>
      <c r="O82" s="165">
        <f>IFERROR(VLOOKUP($B82,RD[[#All],[Date]:[IS19_Inv2_M2]],O$2,0)/O$1,"")</f>
        <v>4.5347595697564067</v>
      </c>
      <c r="P82" s="165">
        <f>IFERROR(VLOOKUP($B82,RD[[#All],[Date]:[IS19_Inv2_M2]],P$2,0)/P$1,"")</f>
        <v>4.5234329100194337</v>
      </c>
      <c r="Q82" s="165">
        <f>IFERROR(VLOOKUP($B82,RD[[#All],[Date]:[IS19_Inv2_M2]],Q$2,0)/Q$1,"")</f>
        <v>4.5077442555636607</v>
      </c>
      <c r="R82" s="165">
        <f>IFERROR(VLOOKUP($B82,RD[[#All],[Date]:[IS19_Inv2_M2]],R$2,0)/R$1,"")</f>
        <v>4.4997329686739933</v>
      </c>
      <c r="S82" s="165">
        <f>IFERROR(VLOOKUP($B82,RD[[#All],[Date]:[IS19_Inv2_M2]],S$2,0)/S$1,"")</f>
        <v>4.5162257113838065</v>
      </c>
      <c r="T82" s="165">
        <f>IFERROR(VLOOKUP($B82,RD[[#All],[Date]:[IS19_Inv2_M2]],T$2,0)/T$1,"")</f>
        <v>4.500158177791838</v>
      </c>
      <c r="U82" s="165">
        <f>IFERROR(VLOOKUP($B82,RD[[#All],[Date]:[IS19_Inv2_M2]],U$2,0)/U$1,"")</f>
        <v>5.0737409800997275</v>
      </c>
      <c r="V82" s="165">
        <f>IFERROR(VLOOKUP($B82,RD[[#All],[Date]:[IS19_Inv2_M2]],V$2,0)/V$1,"")</f>
        <v>5.1000669014267119</v>
      </c>
      <c r="W82" s="165">
        <f>IFERROR(VLOOKUP($B82,RD[[#All],[Date]:[IS19_Inv2_M2]],W$2,0)/W$1,"")</f>
        <v>5.2580071963503796</v>
      </c>
      <c r="X82" s="165">
        <f>IFERROR(VLOOKUP($B82,RD[[#All],[Date]:[IS19_Inv2_M2]],X$2,0)/X$1,"")</f>
        <v>4.5788413996992636</v>
      </c>
      <c r="Y82" s="165">
        <f>IFERROR(VLOOKUP($B82,RD[[#All],[Date]:[IS19_Inv2_M2]],Y$2,0)/Y$1,"")</f>
        <v>4.3849149805262657</v>
      </c>
      <c r="Z82" s="165">
        <f>IFERROR(VLOOKUP($B82,RD[[#All],[Date]:[IS19_Inv2_M2]],Z$2,0)/Z$1,"")</f>
        <v>3.9573293407570294</v>
      </c>
      <c r="AA82" s="165">
        <f>IFERROR(VLOOKUP($B82,RD[[#All],[Date]:[IS19_Inv2_M2]],AA$2,0)/AA$1,"")</f>
        <v>4.3560784987331989</v>
      </c>
      <c r="AB82" s="165">
        <f>IFERROR(VLOOKUP($B82,RD[[#All],[Date]:[IS19_Inv2_M2]],AB$2,0)/AB$1,"")</f>
        <v>4.4587612150037836</v>
      </c>
      <c r="AC82" s="165">
        <f>IFERROR(VLOOKUP($B82,RD[[#All],[Date]:[IS19_Inv2_M2]],AC$2,0)/AC$1,"")</f>
        <v>4.4700758572830166</v>
      </c>
      <c r="AD82" s="165">
        <f>IFERROR(VLOOKUP($B82,RD[[#All],[Date]:[IS19_Inv2_M2]],AD$2,0)/AD$1,"")</f>
        <v>4.3787008011145945</v>
      </c>
      <c r="AE82" s="165">
        <f>IFERROR(VLOOKUP($B82,RD[[#All],[Date]:[IS19_Inv2_M2]],AE$2,0)/AE$1,"")</f>
        <v>4.4687622827451987</v>
      </c>
      <c r="AF82" s="165">
        <f>IFERROR(VLOOKUP($B82,RD[[#All],[Date]:[IS19_Inv2_M2]],AF$2,0)/AF$1,"")</f>
        <v>4.5635548324570783</v>
      </c>
      <c r="AG82" s="165">
        <f>IFERROR(VLOOKUP($B82,RD[[#All],[Date]:[IS19_Inv2_M2]],AG$2,0)/AG$1,"")</f>
        <v>4.5977011494252871</v>
      </c>
      <c r="AH82" s="165">
        <f>IFERROR(VLOOKUP($B82,RD[[#All],[Date]:[IS19_Inv2_M2]],AH$2,0)/AH$1,"")</f>
        <v>4.3730407523510966</v>
      </c>
      <c r="AI82" s="165">
        <f>IFERROR(VLOOKUP($B82,RD[[#All],[Date]:[IS19_Inv2_M2]],AI$2,0)/AI$1,"")</f>
        <v>3.9959055722602521</v>
      </c>
      <c r="AJ82" s="165">
        <f>IFERROR(VLOOKUP($B82,RD[[#All],[Date]:[IS19_Inv2_M2]],AJ$2,0)/AJ$1,"")</f>
        <v>4.0195764826306704</v>
      </c>
      <c r="AK82" s="165">
        <f>IFERROR(VLOOKUP($B82,RD[[#All],[Date]:[IS19_Inv2_M2]],AK$2,0)/AK$1,"")</f>
        <v>3.9577703311353725</v>
      </c>
      <c r="AL82" s="165">
        <f>IFERROR(VLOOKUP($B82,RD[[#All],[Date]:[IS19_Inv2_M2]],AL$2,0)/AL$1,"")</f>
        <v>3.9783414078084927</v>
      </c>
      <c r="AM82" s="165">
        <f>IFERROR(VLOOKUP($B82,RD[[#All],[Date]:[IS19_Inv2_M2]],AM$2,0)/AM$1,"")</f>
        <v>3.9745214433402256</v>
      </c>
      <c r="AN82" s="165">
        <f>IFERROR(VLOOKUP($B82,RD[[#All],[Date]:[IS19_Inv2_M2]],AN$2,0)/AN$1,"")</f>
        <v>4.0393155694879832</v>
      </c>
      <c r="AO82" s="165">
        <f>IFERROR(VLOOKUP($B82,RD[[#All],[Date]:[IS19_Inv2_M2]],AO$2,0)/AO$1,"")</f>
        <v>3.9945307810311479</v>
      </c>
      <c r="AP82" s="165">
        <f>IFERROR(VLOOKUP($B82,RD[[#All],[Date]:[IS19_Inv2_M2]],AP$2,0)/AP$1,"")</f>
        <v>4.0438871473354236</v>
      </c>
      <c r="AQ82" s="165">
        <f>IFERROR(VLOOKUP($B82,RD[[#All],[Date]:[IS19_Inv2_M2]],AQ$2,0)/AQ$1,"")</f>
        <v>3.6758620689655173</v>
      </c>
      <c r="AR82" s="165">
        <f>IFERROR(VLOOKUP($B82,RD[[#All],[Date]:[IS19_Inv2_M2]],AR$2,0)/AR$1,"")</f>
        <v>4.2426538978263117</v>
      </c>
      <c r="AS82" s="165">
        <f>IFERROR(VLOOKUP($B82,RD[[#All],[Date]:[IS19_Inv2_M2]],AS$2,0)/AS$1,"")</f>
        <v>4.4264747791393564</v>
      </c>
      <c r="AT82" s="165">
        <f>IFERROR(VLOOKUP($B82,RD[[#All],[Date]:[IS19_Inv2_M2]],AT$2,0)/AT$1,"")</f>
        <v>3.8839808745764861</v>
      </c>
      <c r="AU82" s="165">
        <f>IFERROR(VLOOKUP($B82,RD[[#All],[Date]:[IS19_Inv2_M2]],AU$2,0)/AU$1,"")</f>
        <v>4.0482758620689658</v>
      </c>
      <c r="AV82" s="165">
        <f>IFERROR(VLOOKUP($B82,RD[[#All],[Date]:[IS19_Inv2_M2]],AV$2,0)/AV$1,"")</f>
        <v>3.8816153420615898</v>
      </c>
      <c r="AW82" s="165">
        <f>IFERROR(VLOOKUP($B82,RD[[#All],[Date]:[IS19_Inv2_M2]],AW$2,0)/AW$1,"")</f>
        <v>4.0073145245559036</v>
      </c>
      <c r="AX82" s="165">
        <f>IFERROR(VLOOKUP($B82,RD[[#All],[Date]:[IS19_Inv2_M2]],AX$2,0)/AX$1,"")</f>
        <v>4.1045821383312209</v>
      </c>
      <c r="AY82" s="165">
        <f>IFERROR(VLOOKUP($B82,RD[[#All],[Date]:[IS19_Inv2_M2]],AY$2,0)/AY$1,"")</f>
        <v>3.9801102583504484</v>
      </c>
      <c r="AZ82" s="165">
        <f>IFERROR(VLOOKUP($B82,RD[[#All],[Date]:[IS19_Inv2_M2]],AZ$2,0)/AZ$1,"")</f>
        <v>4.0595611285266457</v>
      </c>
      <c r="BA82" s="165">
        <f>IFERROR(VLOOKUP($B82,RD[[#All],[Date]:[IS19_Inv2_M2]],BA$2,0)/BA$1,"")</f>
        <v>3.9765223771093186</v>
      </c>
      <c r="BB82" s="165">
        <f>IFERROR(VLOOKUP($B82,RD[[#All],[Date]:[IS19_Inv2_M2]],BB$2,0)/BB$1,"")</f>
        <v>3.8962904911180778</v>
      </c>
      <c r="BC82" s="165">
        <f>IFERROR(VLOOKUP($B82,RD[[#All],[Date]:[IS19_Inv2_M2]],BC$2,0)/BC$1,"")</f>
        <v>3.8764890282131663</v>
      </c>
      <c r="BD82" s="165">
        <f>IFERROR(VLOOKUP($B82,RD[[#All],[Date]:[IS19_Inv2_M2]],BD$2,0)/BD$1,"")</f>
        <v>3.869650798279507</v>
      </c>
      <c r="BE82" s="165">
        <f>IFERROR(VLOOKUP($B82,RD[[#All],[Date]:[IS19_Inv2_M2]],BE$2,0)/BE$1,"")</f>
        <v>3.9790538614990023</v>
      </c>
      <c r="BF82" s="165">
        <f>IFERROR(VLOOKUP($B82,RD[[#All],[Date]:[IS19_Inv2_M2]],BF$2,0)/BF$1,"")</f>
        <v>3.8458093630507415</v>
      </c>
      <c r="BG82" s="165">
        <f>IFERROR(VLOOKUP($B82,RD[[#All],[Date]:[IS19_Inv2_M2]],BG$2,0)/BG$1,"")</f>
        <v>3.975057925582663</v>
      </c>
      <c r="BH82" s="165">
        <f>IFERROR(VLOOKUP($B82,RD[[#All],[Date]:[IS19_Inv2_M2]],BH$2,0)/BH$1,"")</f>
        <v>4.0901966372185807</v>
      </c>
      <c r="BI82" s="165">
        <f>IFERROR(VLOOKUP($B82,RD[[#All],[Date]:[IS19_Inv2_M2]],BI$2,0)/BI$1,"")</f>
        <v>3.7831458602249679</v>
      </c>
      <c r="BJ82" s="165">
        <f>IFERROR(VLOOKUP($B82,RD[[#All],[Date]:[IS19_Inv2_M2]],BJ$2,0)/BJ$1,"")</f>
        <v>3.9526297457331947</v>
      </c>
      <c r="BK82" s="165">
        <f>IFERROR(VLOOKUP($B82,RD[[#All],[Date]:[IS19_Inv2_M2]],BK$2,0)/BK$1,"")</f>
        <v>3.7097312078970184</v>
      </c>
      <c r="BL82" s="165">
        <f>IFERROR(VLOOKUP($B82,RD[[#All],[Date]:[IS19_Inv2_M2]],BL$2,0)/BL$1,"")</f>
        <v>3.797873790377539</v>
      </c>
      <c r="BM82" s="165">
        <f>IFERROR(VLOOKUP($B82,RD[[#All],[Date]:[IS19_Inv2_M2]],BM$2,0)/BM$1,"")</f>
        <v>3.8291202561195226</v>
      </c>
      <c r="BN82" s="165">
        <f>IFERROR(VLOOKUP($B82,RD[[#All],[Date]:[IS19_Inv2_M2]],BN$2,0)/BN$1,"")</f>
        <v>3.979575348220922</v>
      </c>
      <c r="BO82" s="165">
        <f>IFERROR(VLOOKUP($B82,RD[[#All],[Date]:[IS19_Inv2_M2]],BO$2,0)/BO$1,"")</f>
        <v>4.4411804582636591</v>
      </c>
      <c r="BP82" s="165">
        <f>IFERROR(VLOOKUP($B82,RD[[#All],[Date]:[IS19_Inv2_M2]],BP$2,0)/BP$1,"")</f>
        <v>4.3987805930229209</v>
      </c>
      <c r="BQ82" s="165">
        <f>IFERROR(VLOOKUP($B82,RD[[#All],[Date]:[IS19_Inv2_M2]],BQ$2,0)/BQ$1,"")</f>
        <v>4.4802416310093127</v>
      </c>
      <c r="BR82" s="165">
        <f>IFERROR(VLOOKUP($B82,RD[[#All],[Date]:[IS19_Inv2_M2]],BR$2,0)/BR$1,"")</f>
        <v>4.5071084140998723</v>
      </c>
      <c r="BS82" s="165">
        <f>IFERROR(VLOOKUP($B82,RD[[#All],[Date]:[IS19_Inv2_M2]],BS$2,0)/BS$1,"")</f>
        <v>4.4178695021142698</v>
      </c>
      <c r="BT82" s="165">
        <f>IFERROR(VLOOKUP($B82,RD[[#All],[Date]:[IS19_Inv2_M2]],BT$2,0)/BT$1,"")</f>
        <v>4.4747951870316021</v>
      </c>
      <c r="BU82" s="165">
        <f>IFERROR(VLOOKUP($B82,RD[[#All],[Date]:[IS19_Inv2_M2]],BU$2,0)/BU$1,"")</f>
        <v>4.4936148518704808</v>
      </c>
      <c r="BV82" s="165">
        <f>IFERROR(VLOOKUP($B82,RD[[#All],[Date]:[IS19_Inv2_M2]],BV$2,0)/BV$1,"")</f>
        <v>4.4471220946461472</v>
      </c>
      <c r="BW82" s="165">
        <f>IFERROR(VLOOKUP($B82,RD[[#All],[Date]:[IS19_Inv2_M2]],BW$2,0)/BW$1,"")</f>
        <v>4.5280390107976309</v>
      </c>
      <c r="BX82" s="165">
        <f>IFERROR(VLOOKUP($B82,RD[[#All],[Date]:[IS19_Inv2_M2]],BX$2,0)/BX$1,"")</f>
        <v>4.4687254114650505</v>
      </c>
      <c r="BY82" s="165">
        <f>IFERROR(VLOOKUP($B82,RD[[#All],[Date]:[IS19_Inv2_M2]],BY$2,0)/BY$1,"")</f>
        <v>4.454008503359975</v>
      </c>
      <c r="BZ82" s="165">
        <f>IFERROR(VLOOKUP($B82,RD[[#All],[Date]:[IS19_Inv2_M2]],BZ$2,0)/BZ$1,"")</f>
        <v>4.5580512496045555</v>
      </c>
      <c r="CA82" s="165">
        <f>IFERROR(VLOOKUP($B82,RD[[#All],[Date]:[IS19_Inv2_M2]],CA$2,0)/CA$1,"")</f>
        <v>4.3264353271007643</v>
      </c>
      <c r="CB82" s="165">
        <f>IFERROR(VLOOKUP($B82,RD[[#All],[Date]:[IS19_Inv2_M2]],CB$2,0)/CB$1,"")</f>
        <v>0</v>
      </c>
      <c r="CC82" s="165">
        <f>IFERROR(VLOOKUP($B82,RD[[#All],[Date]:[IS19_Inv2_M2]],CC$2,0)/CC$1,"")</f>
        <v>4.5342652641569128</v>
      </c>
      <c r="CD82" s="165">
        <f>IFERROR(VLOOKUP($B82,RD[[#All],[Date]:[IS19_Inv2_M2]],CD$2,0)/CD$1,"")</f>
        <v>4.5287518555471724</v>
      </c>
      <c r="CE82" s="165">
        <f>IFERROR(VLOOKUP($B82,RD[[#All],[Date]:[IS19_Inv2_M2]],CE$2,0)/CE$1,"")</f>
        <v>4.6300516356656072</v>
      </c>
      <c r="CF82" s="165">
        <f>IFERROR(VLOOKUP($B82,RD[[#All],[Date]:[IS19_Inv2_M2]],CF$2,0)/CF$1,"")</f>
        <v>4.5761314505382833</v>
      </c>
      <c r="CG82" s="165">
        <f>IFERROR(VLOOKUP($B82,RD[[#All],[Date]:[IS19_Inv2_M2]],CG$2,0)/CG$1,"")</f>
        <v>4.4944462019754647</v>
      </c>
      <c r="CH82" s="165">
        <f>IFERROR(VLOOKUP($B82,RD[[#All],[Date]:[IS19_Inv2_M2]],CH$2,0)/CH$1,"")</f>
        <v>4.7136981967731728</v>
      </c>
      <c r="CI82" s="165">
        <f>IFERROR(VLOOKUP($B82,RD[[#All],[Date]:[IS19_Inv2_M2]],CI$2,0)/CI$1,"")</f>
        <v>0</v>
      </c>
      <c r="CJ82" s="165">
        <f>IFERROR(VLOOKUP($B82,RD[[#All],[Date]:[IS19_Inv2_M2]],CJ$2,0)/CJ$1,"")</f>
        <v>0</v>
      </c>
      <c r="CK82" s="165">
        <f>IFERROR(VLOOKUP($B82,RD[[#All],[Date]:[IS19_Inv2_M2]],CK$2,0)/CK$1,"")</f>
        <v>0</v>
      </c>
      <c r="CL82" s="165">
        <f>IFERROR(VLOOKUP($B82,RD[[#All],[Date]:[IS19_Inv2_M2]],CL$2,0)/CL$1,"")</f>
        <v>0</v>
      </c>
      <c r="CM82" s="165">
        <f>IFERROR(VLOOKUP($B82,RD[[#All],[Date]:[IS19_Inv2_M2]],CM$2,0)/CM$1,"")</f>
        <v>0</v>
      </c>
      <c r="CN82" s="165">
        <f>IFERROR(VLOOKUP($B82,RD[[#All],[Date]:[IS19_Inv2_M2]],CN$2,0)/CN$1,"")</f>
        <v>0</v>
      </c>
      <c r="CO82" s="165">
        <f>IFERROR(VLOOKUP($B82,RD[[#All],[Date]:[IS19_Inv2_M2]],CO$2,0)/CO$1,"")</f>
        <v>0</v>
      </c>
      <c r="CP82" s="165">
        <f>IFERROR(VLOOKUP($B82,RD[[#All],[Date]:[IS19_Inv2_M2]],CP$2,0)/CP$1,"")</f>
        <v>0</v>
      </c>
      <c r="CQ82" s="165">
        <f>IFERROR(VLOOKUP($B82,RD[[#All],[Date]:[IS19_Inv2_M2]],CQ$2,0)/CQ$1,"")</f>
        <v>4.0413170435315324</v>
      </c>
      <c r="CR82" s="165">
        <f>IFERROR(VLOOKUP($B82,RD[[#All],[Date]:[IS19_Inv2_M2]],CR$2,0)/CR$1,"")</f>
        <v>3.9141154963522511</v>
      </c>
      <c r="CS82" s="165">
        <f>IFERROR(VLOOKUP($B82,RD[[#All],[Date]:[IS19_Inv2_M2]],CS$2,0)/CS$1,"")</f>
        <v>4.1889496492470242</v>
      </c>
      <c r="CT82" s="165">
        <f>IFERROR(VLOOKUP($B82,RD[[#All],[Date]:[IS19_Inv2_M2]],CT$2,0)/CT$1,"")</f>
        <v>4.4569229146894438</v>
      </c>
      <c r="CU82" s="166">
        <f>IFERROR(AVERAGEIF(Inv_SY_B[[#This Row],[IS1_Inv1_M1]:[IS19_Inv2_M2]],"&gt;="&amp;0.1,Inv_SY_B[[#This Row],[IS1_Inv1_M1]:[IS19_Inv2_M2]]),"")</f>
        <v>4.3055590148901786</v>
      </c>
    </row>
    <row r="83" spans="2:99">
      <c r="B83" s="167">
        <f t="shared" si="66"/>
        <v>45775</v>
      </c>
      <c r="C83" s="165">
        <f>IFERROR(VLOOKUP($B83,RD[[#All],[Date]:[IS19_Inv2_M2]],C$2,0)/C$1,"")</f>
        <v>5.5711447967291514</v>
      </c>
      <c r="D83" s="165">
        <f>IFERROR(VLOOKUP($B83,RD[[#All],[Date]:[IS19_Inv2_M2]],D$2,0)/D$1,"")</f>
        <v>5.5074852355445687</v>
      </c>
      <c r="E83" s="165">
        <f>IFERROR(VLOOKUP($B83,RD[[#All],[Date]:[IS19_Inv2_M2]],E$2,0)/E$1,"")</f>
        <v>5.4260911502290812</v>
      </c>
      <c r="F83" s="165">
        <f>IFERROR(VLOOKUP($B83,RD[[#All],[Date]:[IS19_Inv2_M2]],F$2,0)/F$1,"")</f>
        <v>5.1511163224772076</v>
      </c>
      <c r="G83" s="165">
        <f>IFERROR(VLOOKUP($B83,RD[[#All],[Date]:[IS19_Inv2_M2]],G$2,0)/G$1,"")</f>
        <v>5.3884735953701473</v>
      </c>
      <c r="H83" s="165">
        <f>IFERROR(VLOOKUP($B83,RD[[#All],[Date]:[IS19_Inv2_M2]],H$2,0)/H$1,"")</f>
        <v>5.3373523028695447</v>
      </c>
      <c r="I83" s="165">
        <f>IFERROR(VLOOKUP($B83,RD[[#All],[Date]:[IS19_Inv2_M2]],I$2,0)/I$1,"")</f>
        <v>5.3579472889817721</v>
      </c>
      <c r="J83" s="165">
        <f>IFERROR(VLOOKUP($B83,RD[[#All],[Date]:[IS19_Inv2_M2]],J$2,0)/J$1,"")</f>
        <v>5.314904531205471</v>
      </c>
      <c r="K83" s="165">
        <f>IFERROR(VLOOKUP($B83,RD[[#All],[Date]:[IS19_Inv2_M2]],K$2,0)/K$1,"")</f>
        <v>5.3779702792600927</v>
      </c>
      <c r="L83" s="165">
        <f>IFERROR(VLOOKUP($B83,RD[[#All],[Date]:[IS19_Inv2_M2]],L$2,0)/L$1,"")</f>
        <v>5.3885247458915169</v>
      </c>
      <c r="M83" s="165">
        <f>IFERROR(VLOOKUP($B83,RD[[#All],[Date]:[IS19_Inv2_M2]],M$2,0)/M$1,"")</f>
        <v>5.3996257685110933</v>
      </c>
      <c r="N83" s="165">
        <f>IFERROR(VLOOKUP($B83,RD[[#All],[Date]:[IS19_Inv2_M2]],N$2,0)/N$1,"")</f>
        <v>5.3595502883702819</v>
      </c>
      <c r="O83" s="165">
        <f>IFERROR(VLOOKUP($B83,RD[[#All],[Date]:[IS19_Inv2_M2]],O$2,0)/O$1,"")</f>
        <v>5.3493751977222397</v>
      </c>
      <c r="P83" s="165">
        <f>IFERROR(VLOOKUP($B83,RD[[#All],[Date]:[IS19_Inv2_M2]],P$2,0)/P$1,"")</f>
        <v>5.2063090342115972</v>
      </c>
      <c r="Q83" s="165">
        <f>IFERROR(VLOOKUP($B83,RD[[#All],[Date]:[IS19_Inv2_M2]],Q$2,0)/Q$1,"")</f>
        <v>5.355448095087449</v>
      </c>
      <c r="R83" s="165">
        <f>IFERROR(VLOOKUP($B83,RD[[#All],[Date]:[IS19_Inv2_M2]],R$2,0)/R$1,"")</f>
        <v>5.3936926180295464</v>
      </c>
      <c r="S83" s="165">
        <f>IFERROR(VLOOKUP($B83,RD[[#All],[Date]:[IS19_Inv2_M2]],S$2,0)/S$1,"")</f>
        <v>5.3940292046154621</v>
      </c>
      <c r="T83" s="165">
        <f>IFERROR(VLOOKUP($B83,RD[[#All],[Date]:[IS19_Inv2_M2]],T$2,0)/T$1,"")</f>
        <v>5.3823588622702827</v>
      </c>
      <c r="U83" s="165">
        <f>IFERROR(VLOOKUP($B83,RD[[#All],[Date]:[IS19_Inv2_M2]],U$2,0)/U$1,"")</f>
        <v>6.1754618540445811</v>
      </c>
      <c r="V83" s="165">
        <f>IFERROR(VLOOKUP($B83,RD[[#All],[Date]:[IS19_Inv2_M2]],V$2,0)/V$1,"")</f>
        <v>6.1948646672302292</v>
      </c>
      <c r="W83" s="165">
        <f>IFERROR(VLOOKUP($B83,RD[[#All],[Date]:[IS19_Inv2_M2]],W$2,0)/W$1,"")</f>
        <v>6.34366860126483</v>
      </c>
      <c r="X83" s="165">
        <f>IFERROR(VLOOKUP($B83,RD[[#All],[Date]:[IS19_Inv2_M2]],X$2,0)/X$1,"")</f>
        <v>5.5508830950378476</v>
      </c>
      <c r="Y83" s="165">
        <f>IFERROR(VLOOKUP($B83,RD[[#All],[Date]:[IS19_Inv2_M2]],Y$2,0)/Y$1,"")</f>
        <v>5.6222095563788352</v>
      </c>
      <c r="Z83" s="165">
        <f>IFERROR(VLOOKUP($B83,RD[[#All],[Date]:[IS19_Inv2_M2]],Z$2,0)/Z$1,"")</f>
        <v>5.0900669068450846</v>
      </c>
      <c r="AA83" s="165">
        <f>IFERROR(VLOOKUP($B83,RD[[#All],[Date]:[IS19_Inv2_M2]],AA$2,0)/AA$1,"")</f>
        <v>5.3639369605359217</v>
      </c>
      <c r="AB83" s="165">
        <f>IFERROR(VLOOKUP($B83,RD[[#All],[Date]:[IS19_Inv2_M2]],AB$2,0)/AB$1,"")</f>
        <v>5.4882715382120848</v>
      </c>
      <c r="AC83" s="165">
        <f>IFERROR(VLOOKUP($B83,RD[[#All],[Date]:[IS19_Inv2_M2]],AC$2,0)/AC$1,"")</f>
        <v>5.4808681710497975</v>
      </c>
      <c r="AD83" s="165">
        <f>IFERROR(VLOOKUP($B83,RD[[#All],[Date]:[IS19_Inv2_M2]],AD$2,0)/AD$1,"")</f>
        <v>5.3095611285266466</v>
      </c>
      <c r="AE83" s="165">
        <f>IFERROR(VLOOKUP($B83,RD[[#All],[Date]:[IS19_Inv2_M2]],AE$2,0)/AE$1,"")</f>
        <v>5.5314294479115729</v>
      </c>
      <c r="AF83" s="165">
        <f>IFERROR(VLOOKUP($B83,RD[[#All],[Date]:[IS19_Inv2_M2]],AF$2,0)/AF$1,"")</f>
        <v>5.6863660786470014</v>
      </c>
      <c r="AG83" s="165">
        <f>IFERROR(VLOOKUP($B83,RD[[#All],[Date]:[IS19_Inv2_M2]],AG$2,0)/AG$1,"")</f>
        <v>5.7653457653457654</v>
      </c>
      <c r="AH83" s="165">
        <f>IFERROR(VLOOKUP($B83,RD[[#All],[Date]:[IS19_Inv2_M2]],AH$2,0)/AH$1,"")</f>
        <v>5.4819749216300933</v>
      </c>
      <c r="AI83" s="165">
        <f>IFERROR(VLOOKUP($B83,RD[[#All],[Date]:[IS19_Inv2_M2]],AI$2,0)/AI$1,"")</f>
        <v>5.3809737060968592</v>
      </c>
      <c r="AJ83" s="165">
        <f>IFERROR(VLOOKUP($B83,RD[[#All],[Date]:[IS19_Inv2_M2]],AJ$2,0)/AJ$1,"")</f>
        <v>5.4244770008316809</v>
      </c>
      <c r="AK83" s="165">
        <f>IFERROR(VLOOKUP($B83,RD[[#All],[Date]:[IS19_Inv2_M2]],AK$2,0)/AK$1,"")</f>
        <v>5.342125175656685</v>
      </c>
      <c r="AL83" s="165">
        <f>IFERROR(VLOOKUP($B83,RD[[#All],[Date]:[IS19_Inv2_M2]],AL$2,0)/AL$1,"")</f>
        <v>5.4524080934739247</v>
      </c>
      <c r="AM83" s="165">
        <f>IFERROR(VLOOKUP($B83,RD[[#All],[Date]:[IS19_Inv2_M2]],AM$2,0)/AM$1,"")</f>
        <v>5.4198626025478562</v>
      </c>
      <c r="AN83" s="165">
        <f>IFERROR(VLOOKUP($B83,RD[[#All],[Date]:[IS19_Inv2_M2]],AN$2,0)/AN$1,"")</f>
        <v>5.4689132706374082</v>
      </c>
      <c r="AO83" s="165">
        <f>IFERROR(VLOOKUP($B83,RD[[#All],[Date]:[IS19_Inv2_M2]],AO$2,0)/AO$1,"")</f>
        <v>5.4418728740078706</v>
      </c>
      <c r="AP83" s="165">
        <f>IFERROR(VLOOKUP($B83,RD[[#All],[Date]:[IS19_Inv2_M2]],AP$2,0)/AP$1,"")</f>
        <v>5.471886880544254</v>
      </c>
      <c r="AQ83" s="165">
        <f>IFERROR(VLOOKUP($B83,RD[[#All],[Date]:[IS19_Inv2_M2]],AQ$2,0)/AQ$1,"")</f>
        <v>5.4307210031347966</v>
      </c>
      <c r="AR83" s="165">
        <f>IFERROR(VLOOKUP($B83,RD[[#All],[Date]:[IS19_Inv2_M2]],AR$2,0)/AR$1,"")</f>
        <v>5.8362327327844579</v>
      </c>
      <c r="AS83" s="165">
        <f>IFERROR(VLOOKUP($B83,RD[[#All],[Date]:[IS19_Inv2_M2]],AS$2,0)/AS$1,"")</f>
        <v>6.0344827586206904</v>
      </c>
      <c r="AT83" s="165">
        <f>IFERROR(VLOOKUP($B83,RD[[#All],[Date]:[IS19_Inv2_M2]],AT$2,0)/AT$1,"")</f>
        <v>5.3646179664988445</v>
      </c>
      <c r="AU83" s="165">
        <f>IFERROR(VLOOKUP($B83,RD[[#All],[Date]:[IS19_Inv2_M2]],AU$2,0)/AU$1,"")</f>
        <v>5.4827586206896548</v>
      </c>
      <c r="AV83" s="165">
        <f>IFERROR(VLOOKUP($B83,RD[[#All],[Date]:[IS19_Inv2_M2]],AV$2,0)/AV$1,"")</f>
        <v>5.3770975474829434</v>
      </c>
      <c r="AW83" s="165">
        <f>IFERROR(VLOOKUP($B83,RD[[#All],[Date]:[IS19_Inv2_M2]],AW$2,0)/AW$1,"")</f>
        <v>5.5048328108672937</v>
      </c>
      <c r="AX83" s="165">
        <f>IFERROR(VLOOKUP($B83,RD[[#All],[Date]:[IS19_Inv2_M2]],AX$2,0)/AX$1,"")</f>
        <v>5.6626425665310469</v>
      </c>
      <c r="AY83" s="165">
        <f>IFERROR(VLOOKUP($B83,RD[[#All],[Date]:[IS19_Inv2_M2]],AY$2,0)/AY$1,"")</f>
        <v>5.5359780924584729</v>
      </c>
      <c r="AZ83" s="165">
        <f>IFERROR(VLOOKUP($B83,RD[[#All],[Date]:[IS19_Inv2_M2]],AZ$2,0)/AZ$1,"")</f>
        <v>5.7366771159874608</v>
      </c>
      <c r="BA83" s="165">
        <f>IFERROR(VLOOKUP($B83,RD[[#All],[Date]:[IS19_Inv2_M2]],BA$2,0)/BA$1,"")</f>
        <v>5.5412525845394525</v>
      </c>
      <c r="BB83" s="165">
        <f>IFERROR(VLOOKUP($B83,RD[[#All],[Date]:[IS19_Inv2_M2]],BB$2,0)/BB$1,"")</f>
        <v>5.3324190177638462</v>
      </c>
      <c r="BC83" s="165">
        <f>IFERROR(VLOOKUP($B83,RD[[#All],[Date]:[IS19_Inv2_M2]],BC$2,0)/BC$1,"")</f>
        <v>5.3843260188087774</v>
      </c>
      <c r="BD83" s="165">
        <f>IFERROR(VLOOKUP($B83,RD[[#All],[Date]:[IS19_Inv2_M2]],BD$2,0)/BD$1,"")</f>
        <v>5.3787271269227963</v>
      </c>
      <c r="BE83" s="165">
        <f>IFERROR(VLOOKUP($B83,RD[[#All],[Date]:[IS19_Inv2_M2]],BE$2,0)/BE$1,"")</f>
        <v>5.4652322599031056</v>
      </c>
      <c r="BF83" s="165">
        <f>IFERROR(VLOOKUP($B83,RD[[#All],[Date]:[IS19_Inv2_M2]],BF$2,0)/BF$1,"")</f>
        <v>5.3436218953460326</v>
      </c>
      <c r="BG83" s="165">
        <f>IFERROR(VLOOKUP($B83,RD[[#All],[Date]:[IS19_Inv2_M2]],BG$2,0)/BG$1,"")</f>
        <v>5.4647676161919039</v>
      </c>
      <c r="BH83" s="165">
        <f>IFERROR(VLOOKUP($B83,RD[[#All],[Date]:[IS19_Inv2_M2]],BH$2,0)/BH$1,"")</f>
        <v>5.691792533485323</v>
      </c>
      <c r="BI83" s="165">
        <f>IFERROR(VLOOKUP($B83,RD[[#All],[Date]:[IS19_Inv2_M2]],BI$2,0)/BI$1,"")</f>
        <v>5.2694080767103078</v>
      </c>
      <c r="BJ83" s="165">
        <f>IFERROR(VLOOKUP($B83,RD[[#All],[Date]:[IS19_Inv2_M2]],BJ$2,0)/BJ$1,"")</f>
        <v>5.4385231626610944</v>
      </c>
      <c r="BK83" s="165">
        <f>IFERROR(VLOOKUP($B83,RD[[#All],[Date]:[IS19_Inv2_M2]],BK$2,0)/BK$1,"")</f>
        <v>5.1924231307943698</v>
      </c>
      <c r="BL83" s="165">
        <f>IFERROR(VLOOKUP($B83,RD[[#All],[Date]:[IS19_Inv2_M2]],BL$2,0)/BL$1,"")</f>
        <v>5.2432874471854989</v>
      </c>
      <c r="BM83" s="165">
        <f>IFERROR(VLOOKUP($B83,RD[[#All],[Date]:[IS19_Inv2_M2]],BM$2,0)/BM$1,"")</f>
        <v>5.2824651504035218</v>
      </c>
      <c r="BN83" s="165">
        <f>IFERROR(VLOOKUP($B83,RD[[#All],[Date]:[IS19_Inv2_M2]],BN$2,0)/BN$1,"")</f>
        <v>5.5004362860743949</v>
      </c>
      <c r="BO83" s="165">
        <f>IFERROR(VLOOKUP($B83,RD[[#All],[Date]:[IS19_Inv2_M2]],BO$2,0)/BO$1,"")</f>
        <v>5.4019975595426395</v>
      </c>
      <c r="BP83" s="165">
        <f>IFERROR(VLOOKUP($B83,RD[[#All],[Date]:[IS19_Inv2_M2]],BP$2,0)/BP$1,"")</f>
        <v>5.1982974317678519</v>
      </c>
      <c r="BQ83" s="165">
        <f>IFERROR(VLOOKUP($B83,RD[[#All],[Date]:[IS19_Inv2_M2]],BQ$2,0)/BQ$1,"")</f>
        <v>5.4025220698430001</v>
      </c>
      <c r="BR83" s="165">
        <f>IFERROR(VLOOKUP($B83,RD[[#All],[Date]:[IS19_Inv2_M2]],BR$2,0)/BR$1,"")</f>
        <v>5.4652823713247622</v>
      </c>
      <c r="BS83" s="165">
        <f>IFERROR(VLOOKUP($B83,RD[[#All],[Date]:[IS19_Inv2_M2]],BS$2,0)/BS$1,"")</f>
        <v>5.434554240493032</v>
      </c>
      <c r="BT83" s="165">
        <f>IFERROR(VLOOKUP($B83,RD[[#All],[Date]:[IS19_Inv2_M2]],BT$2,0)/BT$1,"")</f>
        <v>5.4593155810579361</v>
      </c>
      <c r="BU83" s="165">
        <f>IFERROR(VLOOKUP($B83,RD[[#All],[Date]:[IS19_Inv2_M2]],BU$2,0)/BU$1,"")</f>
        <v>5.4713584399800625</v>
      </c>
      <c r="BV83" s="165">
        <f>IFERROR(VLOOKUP($B83,RD[[#All],[Date]:[IS19_Inv2_M2]],BV$2,0)/BV$1,"")</f>
        <v>5.4487597000204699</v>
      </c>
      <c r="BW83" s="165">
        <f>IFERROR(VLOOKUP($B83,RD[[#All],[Date]:[IS19_Inv2_M2]],BW$2,0)/BW$1,"")</f>
        <v>5.5224820172621492</v>
      </c>
      <c r="BX83" s="165">
        <f>IFERROR(VLOOKUP($B83,RD[[#All],[Date]:[IS19_Inv2_M2]],BX$2,0)/BX$1,"")</f>
        <v>5.5694806090250575</v>
      </c>
      <c r="BY83" s="165">
        <f>IFERROR(VLOOKUP($B83,RD[[#All],[Date]:[IS19_Inv2_M2]],BY$2,0)/BY$1,"")</f>
        <v>5.4885955550302281</v>
      </c>
      <c r="BZ83" s="165">
        <f>IFERROR(VLOOKUP($B83,RD[[#All],[Date]:[IS19_Inv2_M2]],BZ$2,0)/BZ$1,"")</f>
        <v>5.6083517874090481</v>
      </c>
      <c r="CA83" s="165">
        <f>IFERROR(VLOOKUP($B83,RD[[#All],[Date]:[IS19_Inv2_M2]],CA$2,0)/CA$1,"")</f>
        <v>5.2242306559469389</v>
      </c>
      <c r="CB83" s="165">
        <f>IFERROR(VLOOKUP($B83,RD[[#All],[Date]:[IS19_Inv2_M2]],CB$2,0)/CB$1,"")</f>
        <v>0</v>
      </c>
      <c r="CC83" s="165">
        <f>IFERROR(VLOOKUP($B83,RD[[#All],[Date]:[IS19_Inv2_M2]],CC$2,0)/CC$1,"")</f>
        <v>5.4462590952230308</v>
      </c>
      <c r="CD83" s="165">
        <f>IFERROR(VLOOKUP($B83,RD[[#All],[Date]:[IS19_Inv2_M2]],CD$2,0)/CD$1,"")</f>
        <v>5.4349889275545697</v>
      </c>
      <c r="CE83" s="165">
        <f>IFERROR(VLOOKUP($B83,RD[[#All],[Date]:[IS19_Inv2_M2]],CE$2,0)/CE$1,"")</f>
        <v>5.5839441498345836</v>
      </c>
      <c r="CF83" s="165">
        <f>IFERROR(VLOOKUP($B83,RD[[#All],[Date]:[IS19_Inv2_M2]],CF$2,0)/CF$1,"")</f>
        <v>5.5529991467985766</v>
      </c>
      <c r="CG83" s="165">
        <f>IFERROR(VLOOKUP($B83,RD[[#All],[Date]:[IS19_Inv2_M2]],CG$2,0)/CG$1,"")</f>
        <v>5.4698759183099579</v>
      </c>
      <c r="CH83" s="165">
        <f>IFERROR(VLOOKUP($B83,RD[[#All],[Date]:[IS19_Inv2_M2]],CH$2,0)/CH$1,"")</f>
        <v>5.8114520721290726</v>
      </c>
      <c r="CI83" s="165">
        <f>IFERROR(VLOOKUP($B83,RD[[#All],[Date]:[IS19_Inv2_M2]],CI$2,0)/CI$1,"")</f>
        <v>0</v>
      </c>
      <c r="CJ83" s="165">
        <f>IFERROR(VLOOKUP($B83,RD[[#All],[Date]:[IS19_Inv2_M2]],CJ$2,0)/CJ$1,"")</f>
        <v>0</v>
      </c>
      <c r="CK83" s="165">
        <f>IFERROR(VLOOKUP($B83,RD[[#All],[Date]:[IS19_Inv2_M2]],CK$2,0)/CK$1,"")</f>
        <v>0</v>
      </c>
      <c r="CL83" s="165">
        <f>IFERROR(VLOOKUP($B83,RD[[#All],[Date]:[IS19_Inv2_M2]],CL$2,0)/CL$1,"")</f>
        <v>0</v>
      </c>
      <c r="CM83" s="165">
        <f>IFERROR(VLOOKUP($B83,RD[[#All],[Date]:[IS19_Inv2_M2]],CM$2,0)/CM$1,"")</f>
        <v>0</v>
      </c>
      <c r="CN83" s="165">
        <f>IFERROR(VLOOKUP($B83,RD[[#All],[Date]:[IS19_Inv2_M2]],CN$2,0)/CN$1,"")</f>
        <v>0</v>
      </c>
      <c r="CO83" s="165">
        <f>IFERROR(VLOOKUP($B83,RD[[#All],[Date]:[IS19_Inv2_M2]],CO$2,0)/CO$1,"")</f>
        <v>0</v>
      </c>
      <c r="CP83" s="165">
        <f>IFERROR(VLOOKUP($B83,RD[[#All],[Date]:[IS19_Inv2_M2]],CP$2,0)/CP$1,"")</f>
        <v>0</v>
      </c>
      <c r="CQ83" s="165">
        <f>IFERROR(VLOOKUP($B83,RD[[#All],[Date]:[IS19_Inv2_M2]],CQ$2,0)/CQ$1,"")</f>
        <v>4.9853622773584814</v>
      </c>
      <c r="CR83" s="165">
        <f>IFERROR(VLOOKUP($B83,RD[[#All],[Date]:[IS19_Inv2_M2]],CR$2,0)/CR$1,"")</f>
        <v>4.8134347281153183</v>
      </c>
      <c r="CS83" s="165">
        <f>IFERROR(VLOOKUP($B83,RD[[#All],[Date]:[IS19_Inv2_M2]],CS$2,0)/CS$1,"")</f>
        <v>5.2048025790512353</v>
      </c>
      <c r="CT83" s="165">
        <f>IFERROR(VLOOKUP($B83,RD[[#All],[Date]:[IS19_Inv2_M2]],CT$2,0)/CT$1,"")</f>
        <v>5.50985974902457</v>
      </c>
      <c r="CU83" s="166">
        <f>IFERROR(AVERAGEIF(Inv_SY_B[[#This Row],[IS1_Inv1_M1]:[IS19_Inv2_M2]],"&gt;="&amp;0.1,Inv_SY_B[[#This Row],[IS1_Inv1_M1]:[IS19_Inv2_M2]]),"")</f>
        <v>5.4615144574457695</v>
      </c>
    </row>
    <row r="84" spans="2:99">
      <c r="B84" s="167">
        <f t="shared" si="66"/>
        <v>45776</v>
      </c>
      <c r="C84" s="165">
        <f>IFERROR(VLOOKUP($B84,RD[[#All],[Date]:[IS19_Inv2_M2]],C$2,0)/C$1,"")</f>
        <v>5.4284309187688029</v>
      </c>
      <c r="D84" s="165">
        <f>IFERROR(VLOOKUP($B84,RD[[#All],[Date]:[IS19_Inv2_M2]],D$2,0)/D$1,"")</f>
        <v>5.3592486822101932</v>
      </c>
      <c r="E84" s="165">
        <f>IFERROR(VLOOKUP($B84,RD[[#All],[Date]:[IS19_Inv2_M2]],E$2,0)/E$1,"")</f>
        <v>5.224499638292742</v>
      </c>
      <c r="F84" s="165">
        <f>IFERROR(VLOOKUP($B84,RD[[#All],[Date]:[IS19_Inv2_M2]],F$2,0)/F$1,"")</f>
        <v>4.8883677522793088</v>
      </c>
      <c r="G84" s="165">
        <f>IFERROR(VLOOKUP($B84,RD[[#All],[Date]:[IS19_Inv2_M2]],G$2,0)/G$1,"")</f>
        <v>5.1695201350373763</v>
      </c>
      <c r="H84" s="165">
        <f>IFERROR(VLOOKUP($B84,RD[[#All],[Date]:[IS19_Inv2_M2]],H$2,0)/H$1,"")</f>
        <v>5.1391367253436222</v>
      </c>
      <c r="I84" s="165">
        <f>IFERROR(VLOOKUP($B84,RD[[#All],[Date]:[IS19_Inv2_M2]],I$2,0)/I$1,"")</f>
        <v>5.0008127249506558</v>
      </c>
      <c r="J84" s="165">
        <f>IFERROR(VLOOKUP($B84,RD[[#All],[Date]:[IS19_Inv2_M2]],J$2,0)/J$1,"")</f>
        <v>5.0004749691270067</v>
      </c>
      <c r="K84" s="165">
        <f>IFERROR(VLOOKUP($B84,RD[[#All],[Date]:[IS19_Inv2_M2]],K$2,0)/K$1,"")</f>
        <v>5.0419966976955664</v>
      </c>
      <c r="L84" s="165">
        <f>IFERROR(VLOOKUP($B84,RD[[#All],[Date]:[IS19_Inv2_M2]],L$2,0)/L$1,"")</f>
        <v>5.0555713878597892</v>
      </c>
      <c r="M84" s="165">
        <f>IFERROR(VLOOKUP($B84,RD[[#All],[Date]:[IS19_Inv2_M2]],M$2,0)/M$1,"")</f>
        <v>5.2225647364071328</v>
      </c>
      <c r="N84" s="165">
        <f>IFERROR(VLOOKUP($B84,RD[[#All],[Date]:[IS19_Inv2_M2]],N$2,0)/N$1,"")</f>
        <v>5.196018786654661</v>
      </c>
      <c r="O84" s="165">
        <f>IFERROR(VLOOKUP($B84,RD[[#All],[Date]:[IS19_Inv2_M2]],O$2,0)/O$1,"")</f>
        <v>5.1892201834862384</v>
      </c>
      <c r="P84" s="165">
        <f>IFERROR(VLOOKUP($B84,RD[[#All],[Date]:[IS19_Inv2_M2]],P$2,0)/P$1,"")</f>
        <v>5.170606046911014</v>
      </c>
      <c r="Q84" s="165">
        <f>IFERROR(VLOOKUP($B84,RD[[#All],[Date]:[IS19_Inv2_M2]],Q$2,0)/Q$1,"")</f>
        <v>5.1533678957188682</v>
      </c>
      <c r="R84" s="165">
        <f>IFERROR(VLOOKUP($B84,RD[[#All],[Date]:[IS19_Inv2_M2]],R$2,0)/R$1,"")</f>
        <v>5.211362948297972</v>
      </c>
      <c r="S84" s="165">
        <f>IFERROR(VLOOKUP($B84,RD[[#All],[Date]:[IS19_Inv2_M2]],S$2,0)/S$1,"")</f>
        <v>5.2155380542466574</v>
      </c>
      <c r="T84" s="165">
        <f>IFERROR(VLOOKUP($B84,RD[[#All],[Date]:[IS19_Inv2_M2]],T$2,0)/T$1,"")</f>
        <v>5.2457507693192609</v>
      </c>
      <c r="U84" s="165">
        <f>IFERROR(VLOOKUP($B84,RD[[#All],[Date]:[IS19_Inv2_M2]],U$2,0)/U$1,"")</f>
        <v>5.8882310701355305</v>
      </c>
      <c r="V84" s="165">
        <f>IFERROR(VLOOKUP($B84,RD[[#All],[Date]:[IS19_Inv2_M2]],V$2,0)/V$1,"")</f>
        <v>5.9801577628992693</v>
      </c>
      <c r="W84" s="165">
        <f>IFERROR(VLOOKUP($B84,RD[[#All],[Date]:[IS19_Inv2_M2]],W$2,0)/W$1,"")</f>
        <v>6.1579944829951474</v>
      </c>
      <c r="X84" s="165">
        <f>IFERROR(VLOOKUP($B84,RD[[#All],[Date]:[IS19_Inv2_M2]],X$2,0)/X$1,"")</f>
        <v>5.3887911919871554</v>
      </c>
      <c r="Y84" s="165">
        <f>IFERROR(VLOOKUP($B84,RD[[#All],[Date]:[IS19_Inv2_M2]],Y$2,0)/Y$1,"")</f>
        <v>5.1933124346917445</v>
      </c>
      <c r="Z84" s="165">
        <f>IFERROR(VLOOKUP($B84,RD[[#All],[Date]:[IS19_Inv2_M2]],Z$2,0)/Z$1,"")</f>
        <v>4.6816076358021803</v>
      </c>
      <c r="AA84" s="165">
        <f>IFERROR(VLOOKUP($B84,RD[[#All],[Date]:[IS19_Inv2_M2]],AA$2,0)/AA$1,"")</f>
        <v>5.1122944131919104</v>
      </c>
      <c r="AB84" s="165">
        <f>IFERROR(VLOOKUP($B84,RD[[#All],[Date]:[IS19_Inv2_M2]],AB$2,0)/AB$1,"")</f>
        <v>5.2271105826397148</v>
      </c>
      <c r="AC84" s="165">
        <f>IFERROR(VLOOKUP($B84,RD[[#All],[Date]:[IS19_Inv2_M2]],AC$2,0)/AC$1,"")</f>
        <v>5.3238890617148042</v>
      </c>
      <c r="AD84" s="165">
        <f>IFERROR(VLOOKUP($B84,RD[[#All],[Date]:[IS19_Inv2_M2]],AD$2,0)/AD$1,"")</f>
        <v>5.1719784047370263</v>
      </c>
      <c r="AE84" s="165">
        <f>IFERROR(VLOOKUP($B84,RD[[#All],[Date]:[IS19_Inv2_M2]],AE$2,0)/AE$1,"")</f>
        <v>5.3583925301736119</v>
      </c>
      <c r="AF84" s="165">
        <f>IFERROR(VLOOKUP($B84,RD[[#All],[Date]:[IS19_Inv2_M2]],AF$2,0)/AF$1,"")</f>
        <v>5.4905269077999215</v>
      </c>
      <c r="AG84" s="165">
        <f>IFERROR(VLOOKUP($B84,RD[[#All],[Date]:[IS19_Inv2_M2]],AG$2,0)/AG$1,"")</f>
        <v>5.4084612705302355</v>
      </c>
      <c r="AH84" s="165">
        <f>IFERROR(VLOOKUP($B84,RD[[#All],[Date]:[IS19_Inv2_M2]],AH$2,0)/AH$1,"")</f>
        <v>5.2086598746081503</v>
      </c>
      <c r="AI84" s="165">
        <f>IFERROR(VLOOKUP($B84,RD[[#All],[Date]:[IS19_Inv2_M2]],AI$2,0)/AI$1,"")</f>
        <v>5.1871281427931679</v>
      </c>
      <c r="AJ84" s="165">
        <f>IFERROR(VLOOKUP($B84,RD[[#All],[Date]:[IS19_Inv2_M2]],AJ$2,0)/AJ$1,"")</f>
        <v>5.1992834751455446</v>
      </c>
      <c r="AK84" s="165">
        <f>IFERROR(VLOOKUP($B84,RD[[#All],[Date]:[IS19_Inv2_M2]],AK$2,0)/AK$1,"")</f>
        <v>5.2318668252080851</v>
      </c>
      <c r="AL84" s="165">
        <f>IFERROR(VLOOKUP($B84,RD[[#All],[Date]:[IS19_Inv2_M2]],AL$2,0)/AL$1,"")</f>
        <v>5.2856939298945571</v>
      </c>
      <c r="AM84" s="165">
        <f>IFERROR(VLOOKUP($B84,RD[[#All],[Date]:[IS19_Inv2_M2]],AM$2,0)/AM$1,"")</f>
        <v>5.2171013139465083</v>
      </c>
      <c r="AN84" s="165">
        <f>IFERROR(VLOOKUP($B84,RD[[#All],[Date]:[IS19_Inv2_M2]],AN$2,0)/AN$1,"")</f>
        <v>5.2351097178683386</v>
      </c>
      <c r="AO84" s="165">
        <f>IFERROR(VLOOKUP($B84,RD[[#All],[Date]:[IS19_Inv2_M2]],AO$2,0)/AO$1,"")</f>
        <v>5.193090108717402</v>
      </c>
      <c r="AP84" s="165">
        <f>IFERROR(VLOOKUP($B84,RD[[#All],[Date]:[IS19_Inv2_M2]],AP$2,0)/AP$1,"")</f>
        <v>5.2564530114053225</v>
      </c>
      <c r="AQ84" s="165">
        <f>IFERROR(VLOOKUP($B84,RD[[#All],[Date]:[IS19_Inv2_M2]],AQ$2,0)/AQ$1,"")</f>
        <v>5.0664576802507835</v>
      </c>
      <c r="AR84" s="165">
        <f>IFERROR(VLOOKUP($B84,RD[[#All],[Date]:[IS19_Inv2_M2]],AR$2,0)/AR$1,"")</f>
        <v>5.4393881980088885</v>
      </c>
      <c r="AS84" s="165">
        <f>IFERROR(VLOOKUP($B84,RD[[#All],[Date]:[IS19_Inv2_M2]],AS$2,0)/AS$1,"")</f>
        <v>5.7053291536050157</v>
      </c>
      <c r="AT84" s="165">
        <f>IFERROR(VLOOKUP($B84,RD[[#All],[Date]:[IS19_Inv2_M2]],AT$2,0)/AT$1,"")</f>
        <v>5.1657642253253542</v>
      </c>
      <c r="AU84" s="165">
        <f>IFERROR(VLOOKUP($B84,RD[[#All],[Date]:[IS19_Inv2_M2]],AU$2,0)/AU$1,"")</f>
        <v>5.2789968652037613</v>
      </c>
      <c r="AV84" s="165">
        <f>IFERROR(VLOOKUP($B84,RD[[#All],[Date]:[IS19_Inv2_M2]],AV$2,0)/AV$1,"")</f>
        <v>5.0783699059561132</v>
      </c>
      <c r="AW84" s="165">
        <f>IFERROR(VLOOKUP($B84,RD[[#All],[Date]:[IS19_Inv2_M2]],AW$2,0)/AW$1,"")</f>
        <v>5.1828631138975965</v>
      </c>
      <c r="AX84" s="165">
        <f>IFERROR(VLOOKUP($B84,RD[[#All],[Date]:[IS19_Inv2_M2]],AX$2,0)/AX$1,"")</f>
        <v>5.2724604815580598</v>
      </c>
      <c r="AY84" s="165">
        <f>IFERROR(VLOOKUP($B84,RD[[#All],[Date]:[IS19_Inv2_M2]],AY$2,0)/AY$1,"")</f>
        <v>5.1835837567109859</v>
      </c>
      <c r="AZ84" s="165">
        <f>IFERROR(VLOOKUP($B84,RD[[#All],[Date]:[IS19_Inv2_M2]],AZ$2,0)/AZ$1,"")</f>
        <v>5.3597891137076097</v>
      </c>
      <c r="BA84" s="165">
        <f>IFERROR(VLOOKUP($B84,RD[[#All],[Date]:[IS19_Inv2_M2]],BA$2,0)/BA$1,"")</f>
        <v>5.1844193957180025</v>
      </c>
      <c r="BB84" s="165">
        <f>IFERROR(VLOOKUP($B84,RD[[#All],[Date]:[IS19_Inv2_M2]],BB$2,0)/BB$1,"")</f>
        <v>5.1430250783699067</v>
      </c>
      <c r="BC84" s="165">
        <f>IFERROR(VLOOKUP($B84,RD[[#All],[Date]:[IS19_Inv2_M2]],BC$2,0)/BC$1,"")</f>
        <v>5.0520376175548591</v>
      </c>
      <c r="BD84" s="165">
        <f>IFERROR(VLOOKUP($B84,RD[[#All],[Date]:[IS19_Inv2_M2]],BD$2,0)/BD$1,"")</f>
        <v>5.0951374207188156</v>
      </c>
      <c r="BE84" s="165">
        <f>IFERROR(VLOOKUP($B84,RD[[#All],[Date]:[IS19_Inv2_M2]],BE$2,0)/BE$1,"")</f>
        <v>5.2130236534625247</v>
      </c>
      <c r="BF84" s="165">
        <f>IFERROR(VLOOKUP($B84,RD[[#All],[Date]:[IS19_Inv2_M2]],BF$2,0)/BF$1,"")</f>
        <v>5.1217747769471895</v>
      </c>
      <c r="BG84" s="165">
        <f>IFERROR(VLOOKUP($B84,RD[[#All],[Date]:[IS19_Inv2_M2]],BG$2,0)/BG$1,"")</f>
        <v>5.3196129208123208</v>
      </c>
      <c r="BH84" s="165">
        <f>IFERROR(VLOOKUP($B84,RD[[#All],[Date]:[IS19_Inv2_M2]],BH$2,0)/BH$1,"")</f>
        <v>5.468082074665146</v>
      </c>
      <c r="BI84" s="165">
        <f>IFERROR(VLOOKUP($B84,RD[[#All],[Date]:[IS19_Inv2_M2]],BI$2,0)/BI$1,"")</f>
        <v>5.121150654619214</v>
      </c>
      <c r="BJ84" s="165">
        <f>IFERROR(VLOOKUP($B84,RD[[#All],[Date]:[IS19_Inv2_M2]],BJ$2,0)/BJ$1,"")</f>
        <v>5.3152211772901437</v>
      </c>
      <c r="BK84" s="165">
        <f>IFERROR(VLOOKUP($B84,RD[[#All],[Date]:[IS19_Inv2_M2]],BK$2,0)/BK$1,"")</f>
        <v>5.0737010604948969</v>
      </c>
      <c r="BL84" s="165">
        <f>IFERROR(VLOOKUP($B84,RD[[#All],[Date]:[IS19_Inv2_M2]],BL$2,0)/BL$1,"")</f>
        <v>5.0845032029439832</v>
      </c>
      <c r="BM84" s="165">
        <f>IFERROR(VLOOKUP($B84,RD[[#All],[Date]:[IS19_Inv2_M2]],BM$2,0)/BM$1,"")</f>
        <v>5.1784165944107254</v>
      </c>
      <c r="BN84" s="165">
        <f>IFERROR(VLOOKUP($B84,RD[[#All],[Date]:[IS19_Inv2_M2]],BN$2,0)/BN$1,"")</f>
        <v>5.3000678667226833</v>
      </c>
      <c r="BO84" s="165">
        <f>IFERROR(VLOOKUP($B84,RD[[#All],[Date]:[IS19_Inv2_M2]],BO$2,0)/BO$1,"")</f>
        <v>4.9997740317259449</v>
      </c>
      <c r="BP84" s="165">
        <f>IFERROR(VLOOKUP($B84,RD[[#All],[Date]:[IS19_Inv2_M2]],BP$2,0)/BP$1,"")</f>
        <v>4.9313124922109415</v>
      </c>
      <c r="BQ84" s="165">
        <f>IFERROR(VLOOKUP($B84,RD[[#All],[Date]:[IS19_Inv2_M2]],BQ$2,0)/BQ$1,"")</f>
        <v>4.9102081250274221</v>
      </c>
      <c r="BR84" s="165">
        <f>IFERROR(VLOOKUP($B84,RD[[#All],[Date]:[IS19_Inv2_M2]],BR$2,0)/BR$1,"")</f>
        <v>4.9241225925819405</v>
      </c>
      <c r="BS84" s="165">
        <f>IFERROR(VLOOKUP($B84,RD[[#All],[Date]:[IS19_Inv2_M2]],BS$2,0)/BS$1,"")</f>
        <v>4.9206575366284229</v>
      </c>
      <c r="BT84" s="165">
        <f>IFERROR(VLOOKUP($B84,RD[[#All],[Date]:[IS19_Inv2_M2]],BT$2,0)/BT$1,"")</f>
        <v>4.9515103251917214</v>
      </c>
      <c r="BU84" s="165">
        <f>IFERROR(VLOOKUP($B84,RD[[#All],[Date]:[IS19_Inv2_M2]],BU$2,0)/BU$1,"")</f>
        <v>4.9137532745078847</v>
      </c>
      <c r="BV84" s="165">
        <f>IFERROR(VLOOKUP($B84,RD[[#All],[Date]:[IS19_Inv2_M2]],BV$2,0)/BV$1,"")</f>
        <v>4.7960436942888514</v>
      </c>
      <c r="BW84" s="165">
        <f>IFERROR(VLOOKUP($B84,RD[[#All],[Date]:[IS19_Inv2_M2]],BW$2,0)/BW$1,"")</f>
        <v>5.0195085943266893</v>
      </c>
      <c r="BX84" s="165">
        <f>IFERROR(VLOOKUP($B84,RD[[#All],[Date]:[IS19_Inv2_M2]],BX$2,0)/BX$1,"")</f>
        <v>5.0990030743273387</v>
      </c>
      <c r="BY84" s="165">
        <f>IFERROR(VLOOKUP($B84,RD[[#All],[Date]:[IS19_Inv2_M2]],BY$2,0)/BY$1,"")</f>
        <v>5.0164956840059656</v>
      </c>
      <c r="BZ84" s="165">
        <f>IFERROR(VLOOKUP($B84,RD[[#All],[Date]:[IS19_Inv2_M2]],BZ$2,0)/BZ$1,"")</f>
        <v>5.0895286301803226</v>
      </c>
      <c r="CA84" s="165">
        <f>IFERROR(VLOOKUP($B84,RD[[#All],[Date]:[IS19_Inv2_M2]],CA$2,0)/CA$1,"")</f>
        <v>4.9395106306384928</v>
      </c>
      <c r="CB84" s="165">
        <f>IFERROR(VLOOKUP($B84,RD[[#All],[Date]:[IS19_Inv2_M2]],CB$2,0)/CB$1,"")</f>
        <v>0</v>
      </c>
      <c r="CC84" s="165">
        <f>IFERROR(VLOOKUP($B84,RD[[#All],[Date]:[IS19_Inv2_M2]],CC$2,0)/CC$1,"")</f>
        <v>5.1837828218918061</v>
      </c>
      <c r="CD84" s="165">
        <f>IFERROR(VLOOKUP($B84,RD[[#All],[Date]:[IS19_Inv2_M2]],CD$2,0)/CD$1,"")</f>
        <v>5.3074732922882228</v>
      </c>
      <c r="CE84" s="165">
        <f>IFERROR(VLOOKUP($B84,RD[[#All],[Date]:[IS19_Inv2_M2]],CE$2,0)/CE$1,"")</f>
        <v>5.3206719607075641</v>
      </c>
      <c r="CF84" s="165">
        <f>IFERROR(VLOOKUP($B84,RD[[#All],[Date]:[IS19_Inv2_M2]],CF$2,0)/CF$1,"")</f>
        <v>5.2663618149223961</v>
      </c>
      <c r="CG84" s="165">
        <f>IFERROR(VLOOKUP($B84,RD[[#All],[Date]:[IS19_Inv2_M2]],CG$2,0)/CG$1,"")</f>
        <v>5.1899891033076733</v>
      </c>
      <c r="CH84" s="165">
        <f>IFERROR(VLOOKUP($B84,RD[[#All],[Date]:[IS19_Inv2_M2]],CH$2,0)/CH$1,"")</f>
        <v>5.3709269218601703</v>
      </c>
      <c r="CI84" s="165">
        <f>IFERROR(VLOOKUP($B84,RD[[#All],[Date]:[IS19_Inv2_M2]],CI$2,0)/CI$1,"")</f>
        <v>0</v>
      </c>
      <c r="CJ84" s="165">
        <f>IFERROR(VLOOKUP($B84,RD[[#All],[Date]:[IS19_Inv2_M2]],CJ$2,0)/CJ$1,"")</f>
        <v>0</v>
      </c>
      <c r="CK84" s="165">
        <f>IFERROR(VLOOKUP($B84,RD[[#All],[Date]:[IS19_Inv2_M2]],CK$2,0)/CK$1,"")</f>
        <v>0</v>
      </c>
      <c r="CL84" s="165">
        <f>IFERROR(VLOOKUP($B84,RD[[#All],[Date]:[IS19_Inv2_M2]],CL$2,0)/CL$1,"")</f>
        <v>0</v>
      </c>
      <c r="CM84" s="165">
        <f>IFERROR(VLOOKUP($B84,RD[[#All],[Date]:[IS19_Inv2_M2]],CM$2,0)/CM$1,"")</f>
        <v>0</v>
      </c>
      <c r="CN84" s="165">
        <f>IFERROR(VLOOKUP($B84,RD[[#All],[Date]:[IS19_Inv2_M2]],CN$2,0)/CN$1,"")</f>
        <v>0</v>
      </c>
      <c r="CO84" s="165">
        <f>IFERROR(VLOOKUP($B84,RD[[#All],[Date]:[IS19_Inv2_M2]],CO$2,0)/CO$1,"")</f>
        <v>0</v>
      </c>
      <c r="CP84" s="165">
        <f>IFERROR(VLOOKUP($B84,RD[[#All],[Date]:[IS19_Inv2_M2]],CP$2,0)/CP$1,"")</f>
        <v>0</v>
      </c>
      <c r="CQ84" s="165">
        <f>IFERROR(VLOOKUP($B84,RD[[#All],[Date]:[IS19_Inv2_M2]],CQ$2,0)/CQ$1,"")</f>
        <v>4.5304128189291113</v>
      </c>
      <c r="CR84" s="165">
        <f>IFERROR(VLOOKUP($B84,RD[[#All],[Date]:[IS19_Inv2_M2]],CR$2,0)/CR$1,"")</f>
        <v>4.1498124808315078</v>
      </c>
      <c r="CS84" s="165">
        <f>IFERROR(VLOOKUP($B84,RD[[#All],[Date]:[IS19_Inv2_M2]],CS$2,0)/CS$1,"")</f>
        <v>4.4365104472665378</v>
      </c>
      <c r="CT84" s="165">
        <f>IFERROR(VLOOKUP($B84,RD[[#All],[Date]:[IS19_Inv2_M2]],CT$2,0)/CT$1,"")</f>
        <v>4.8629125804070439</v>
      </c>
      <c r="CU84" s="166">
        <f>IFERROR(AVERAGEIF(Inv_SY_B[[#This Row],[IS1_Inv1_M1]:[IS19_Inv2_M2]],"&gt;="&amp;0.1,Inv_SY_B[[#This Row],[IS1_Inv1_M1]:[IS19_Inv2_M2]]),"")</f>
        <v>5.170610139293113</v>
      </c>
    </row>
    <row r="85" spans="2:99">
      <c r="B85" s="167">
        <f t="shared" si="66"/>
        <v>45777</v>
      </c>
      <c r="C85" s="165">
        <f>IFERROR(VLOOKUP($B85,RD[[#All],[Date]:[IS19_Inv2_M2]],C$2,0)/C$1,"")</f>
        <v>5.5817519092802579</v>
      </c>
      <c r="D85" s="165">
        <f>IFERROR(VLOOKUP($B85,RD[[#All],[Date]:[IS19_Inv2_M2]],D$2,0)/D$1,"")</f>
        <v>5.5610019464927616</v>
      </c>
      <c r="E85" s="165">
        <f>IFERROR(VLOOKUP($B85,RD[[#All],[Date]:[IS19_Inv2_M2]],E$2,0)/E$1,"")</f>
        <v>5.5148299975886186</v>
      </c>
      <c r="F85" s="165">
        <f>IFERROR(VLOOKUP($B85,RD[[#All],[Date]:[IS19_Inv2_M2]],F$2,0)/F$1,"")</f>
        <v>5.210462083323363</v>
      </c>
      <c r="G85" s="165">
        <f>IFERROR(VLOOKUP($B85,RD[[#All],[Date]:[IS19_Inv2_M2]],G$2,0)/G$1,"")</f>
        <v>5.4410417169037855</v>
      </c>
      <c r="H85" s="165">
        <f>IFERROR(VLOOKUP($B85,RD[[#All],[Date]:[IS19_Inv2_M2]],H$2,0)/H$1,"")</f>
        <v>5.4106583072100314</v>
      </c>
      <c r="I85" s="165">
        <f>IFERROR(VLOOKUP($B85,RD[[#All],[Date]:[IS19_Inv2_M2]],I$2,0)/I$1,"")</f>
        <v>5.4331823986996399</v>
      </c>
      <c r="J85" s="165">
        <f>IFERROR(VLOOKUP($B85,RD[[#All],[Date]:[IS19_Inv2_M2]],J$2,0)/J$1,"")</f>
        <v>5.417972831765935</v>
      </c>
      <c r="K85" s="165">
        <f>IFERROR(VLOOKUP($B85,RD[[#All],[Date]:[IS19_Inv2_M2]],K$2,0)/K$1,"")</f>
        <v>5.4473665318624525</v>
      </c>
      <c r="L85" s="165">
        <f>IFERROR(VLOOKUP($B85,RD[[#All],[Date]:[IS19_Inv2_M2]],L$2,0)/L$1,"")</f>
        <v>5.4559703619264743</v>
      </c>
      <c r="M85" s="165">
        <f>IFERROR(VLOOKUP($B85,RD[[#All],[Date]:[IS19_Inv2_M2]],M$2,0)/M$1,"")</f>
        <v>5.4525969360103392</v>
      </c>
      <c r="N85" s="165">
        <f>IFERROR(VLOOKUP($B85,RD[[#All],[Date]:[IS19_Inv2_M2]],N$2,0)/N$1,"")</f>
        <v>5.4534835616771709</v>
      </c>
      <c r="O85" s="165">
        <f>IFERROR(VLOOKUP($B85,RD[[#All],[Date]:[IS19_Inv2_M2]],O$2,0)/O$1,"")</f>
        <v>5.3889196456817468</v>
      </c>
      <c r="P85" s="165">
        <f>IFERROR(VLOOKUP($B85,RD[[#All],[Date]:[IS19_Inv2_M2]],P$2,0)/P$1,"")</f>
        <v>5.3730736204636873</v>
      </c>
      <c r="Q85" s="165">
        <f>IFERROR(VLOOKUP($B85,RD[[#All],[Date]:[IS19_Inv2_M2]],Q$2,0)/Q$1,"")</f>
        <v>5.3793361697731914</v>
      </c>
      <c r="R85" s="165">
        <f>IFERROR(VLOOKUP($B85,RD[[#All],[Date]:[IS19_Inv2_M2]],R$2,0)/R$1,"")</f>
        <v>5.3719219111959253</v>
      </c>
      <c r="S85" s="165">
        <f>IFERROR(VLOOKUP($B85,RD[[#All],[Date]:[IS19_Inv2_M2]],S$2,0)/S$1,"")</f>
        <v>5.3873690870643873</v>
      </c>
      <c r="T85" s="165">
        <f>IFERROR(VLOOKUP($B85,RD[[#All],[Date]:[IS19_Inv2_M2]],T$2,0)/T$1,"")</f>
        <v>5.3722930027896814</v>
      </c>
      <c r="U85" s="165">
        <f>IFERROR(VLOOKUP($B85,RD[[#All],[Date]:[IS19_Inv2_M2]],U$2,0)/U$1,"")</f>
        <v>6.0368679792912632</v>
      </c>
      <c r="V85" s="165">
        <f>IFERROR(VLOOKUP($B85,RD[[#All],[Date]:[IS19_Inv2_M2]],V$2,0)/V$1,"")</f>
        <v>6.0911415250413592</v>
      </c>
      <c r="W85" s="165">
        <f>IFERROR(VLOOKUP($B85,RD[[#All],[Date]:[IS19_Inv2_M2]],W$2,0)/W$1,"")</f>
        <v>6.2786235279856424</v>
      </c>
      <c r="X85" s="165">
        <f>IFERROR(VLOOKUP($B85,RD[[#All],[Date]:[IS19_Inv2_M2]],X$2,0)/X$1,"")</f>
        <v>5.5284552845528454</v>
      </c>
      <c r="Y85" s="165">
        <f>IFERROR(VLOOKUP($B85,RD[[#All],[Date]:[IS19_Inv2_M2]],Y$2,0)/Y$1,"")</f>
        <v>5.4203476774009687</v>
      </c>
      <c r="Z85" s="165">
        <f>IFERROR(VLOOKUP($B85,RD[[#All],[Date]:[IS19_Inv2_M2]],Z$2,0)/Z$1,"")</f>
        <v>4.8696954100968508</v>
      </c>
      <c r="AA85" s="165">
        <f>IFERROR(VLOOKUP($B85,RD[[#All],[Date]:[IS19_Inv2_M2]],AA$2,0)/AA$1,"")</f>
        <v>5.3042470047666086</v>
      </c>
      <c r="AB85" s="165">
        <f>IFERROR(VLOOKUP($B85,RD[[#All],[Date]:[IS19_Inv2_M2]],AB$2,0)/AB$1,"")</f>
        <v>5.3862285158361258</v>
      </c>
      <c r="AC85" s="165">
        <f>IFERROR(VLOOKUP($B85,RD[[#All],[Date]:[IS19_Inv2_M2]],AC$2,0)/AC$1,"")</f>
        <v>5.4239153844313091</v>
      </c>
      <c r="AD85" s="165">
        <f>IFERROR(VLOOKUP($B85,RD[[#All],[Date]:[IS19_Inv2_M2]],AD$2,0)/AD$1,"")</f>
        <v>5.2895332636711956</v>
      </c>
      <c r="AE85" s="165">
        <f>IFERROR(VLOOKUP($B85,RD[[#All],[Date]:[IS19_Inv2_M2]],AE$2,0)/AE$1,"")</f>
        <v>5.4580924716957613</v>
      </c>
      <c r="AF85" s="165">
        <f>IFERROR(VLOOKUP($B85,RD[[#All],[Date]:[IS19_Inv2_M2]],AF$2,0)/AF$1,"")</f>
        <v>5.5899529483838242</v>
      </c>
      <c r="AG85" s="165">
        <f>IFERROR(VLOOKUP($B85,RD[[#All],[Date]:[IS19_Inv2_M2]],AG$2,0)/AG$1,"")</f>
        <v>5.5638614259303916</v>
      </c>
      <c r="AH85" s="165">
        <f>IFERROR(VLOOKUP($B85,RD[[#All],[Date]:[IS19_Inv2_M2]],AH$2,0)/AH$1,"")</f>
        <v>5.3688283699059554</v>
      </c>
      <c r="AI85" s="165">
        <f>IFERROR(VLOOKUP($B85,RD[[#All],[Date]:[IS19_Inv2_M2]],AI$2,0)/AI$1,"")</f>
        <v>5.185208879790161</v>
      </c>
      <c r="AJ85" s="165">
        <f>IFERROR(VLOOKUP($B85,RD[[#All],[Date]:[IS19_Inv2_M2]],AJ$2,0)/AJ$1,"")</f>
        <v>5.2005629838142156</v>
      </c>
      <c r="AK85" s="165">
        <f>IFERROR(VLOOKUP($B85,RD[[#All],[Date]:[IS19_Inv2_M2]],AK$2,0)/AK$1,"")</f>
        <v>5.182142471084207</v>
      </c>
      <c r="AL85" s="165">
        <f>IFERROR(VLOOKUP($B85,RD[[#All],[Date]:[IS19_Inv2_M2]],AL$2,0)/AL$1,"")</f>
        <v>5.2500712453690515</v>
      </c>
      <c r="AM85" s="165">
        <f>IFERROR(VLOOKUP($B85,RD[[#All],[Date]:[IS19_Inv2_M2]],AM$2,0)/AM$1,"")</f>
        <v>5.1970919762555861</v>
      </c>
      <c r="AN85" s="165">
        <f>IFERROR(VLOOKUP($B85,RD[[#All],[Date]:[IS19_Inv2_M2]],AN$2,0)/AN$1,"")</f>
        <v>5.2514367816091951</v>
      </c>
      <c r="AO85" s="165">
        <f>IFERROR(VLOOKUP($B85,RD[[#All],[Date]:[IS19_Inv2_M2]],AO$2,0)/AO$1,"")</f>
        <v>5.2271059827919695</v>
      </c>
      <c r="AP85" s="165">
        <f>IFERROR(VLOOKUP($B85,RD[[#All],[Date]:[IS19_Inv2_M2]],AP$2,0)/AP$1,"")</f>
        <v>5.2604548789435075</v>
      </c>
      <c r="AQ85" s="165">
        <f>IFERROR(VLOOKUP($B85,RD[[#All],[Date]:[IS19_Inv2_M2]],AQ$2,0)/AQ$1,"")</f>
        <v>5.1943573667711602</v>
      </c>
      <c r="AR85" s="165">
        <f>IFERROR(VLOOKUP($B85,RD[[#All],[Date]:[IS19_Inv2_M2]],AR$2,0)/AR$1,"")</f>
        <v>5.4965723931241177</v>
      </c>
      <c r="AS85" s="165">
        <f>IFERROR(VLOOKUP($B85,RD[[#All],[Date]:[IS19_Inv2_M2]],AS$2,0)/AS$1,"")</f>
        <v>5.739526930749502</v>
      </c>
      <c r="AT85" s="165">
        <f>IFERROR(VLOOKUP($B85,RD[[#All],[Date]:[IS19_Inv2_M2]],AT$2,0)/AT$1,"")</f>
        <v>5.1714638548494349</v>
      </c>
      <c r="AU85" s="165">
        <f>IFERROR(VLOOKUP($B85,RD[[#All],[Date]:[IS19_Inv2_M2]],AU$2,0)/AU$1,"")</f>
        <v>5.2664576802507836</v>
      </c>
      <c r="AV85" s="165">
        <f>IFERROR(VLOOKUP($B85,RD[[#All],[Date]:[IS19_Inv2_M2]],AV$2,0)/AV$1,"")</f>
        <v>5.0599299280840864</v>
      </c>
      <c r="AW85" s="165">
        <f>IFERROR(VLOOKUP($B85,RD[[#All],[Date]:[IS19_Inv2_M2]],AW$2,0)/AW$1,"")</f>
        <v>5.207027168234065</v>
      </c>
      <c r="AX85" s="165">
        <f>IFERROR(VLOOKUP($B85,RD[[#All],[Date]:[IS19_Inv2_M2]],AX$2,0)/AX$1,"")</f>
        <v>5.3198159140932431</v>
      </c>
      <c r="AY85" s="165">
        <f>IFERROR(VLOOKUP($B85,RD[[#All],[Date]:[IS19_Inv2_M2]],AY$2,0)/AY$1,"")</f>
        <v>5.1569199726155723</v>
      </c>
      <c r="AZ85" s="165">
        <f>IFERROR(VLOOKUP($B85,RD[[#All],[Date]:[IS19_Inv2_M2]],AZ$2,0)/AZ$1,"")</f>
        <v>5.4417212881162724</v>
      </c>
      <c r="BA85" s="165">
        <f>IFERROR(VLOOKUP($B85,RD[[#All],[Date]:[IS19_Inv2_M2]],BA$2,0)/BA$1,"")</f>
        <v>5.302474488094445</v>
      </c>
      <c r="BB85" s="165">
        <f>IFERROR(VLOOKUP($B85,RD[[#All],[Date]:[IS19_Inv2_M2]],BB$2,0)/BB$1,"")</f>
        <v>5.0607366771159876</v>
      </c>
      <c r="BC85" s="165">
        <f>IFERROR(VLOOKUP($B85,RD[[#All],[Date]:[IS19_Inv2_M2]],BC$2,0)/BC$1,"")</f>
        <v>5.1059561128526649</v>
      </c>
      <c r="BD85" s="165">
        <f>IFERROR(VLOOKUP($B85,RD[[#All],[Date]:[IS19_Inv2_M2]],BD$2,0)/BD$1,"")</f>
        <v>5.1286724502442222</v>
      </c>
      <c r="BE85" s="165">
        <f>IFERROR(VLOOKUP($B85,RD[[#All],[Date]:[IS19_Inv2_M2]],BE$2,0)/BE$1,"")</f>
        <v>5.2108862923909944</v>
      </c>
      <c r="BF85" s="165">
        <f>IFERROR(VLOOKUP($B85,RD[[#All],[Date]:[IS19_Inv2_M2]],BF$2,0)/BF$1,"")</f>
        <v>5.0597678183885071</v>
      </c>
      <c r="BG85" s="165">
        <f>IFERROR(VLOOKUP($B85,RD[[#All],[Date]:[IS19_Inv2_M2]],BG$2,0)/BG$1,"")</f>
        <v>5.2092135750306658</v>
      </c>
      <c r="BH85" s="165">
        <f>IFERROR(VLOOKUP($B85,RD[[#All],[Date]:[IS19_Inv2_M2]],BH$2,0)/BH$1,"")</f>
        <v>5.4132231404958668</v>
      </c>
      <c r="BI85" s="165">
        <f>IFERROR(VLOOKUP($B85,RD[[#All],[Date]:[IS19_Inv2_M2]],BI$2,0)/BI$1,"")</f>
        <v>5.0422275493269408</v>
      </c>
      <c r="BJ85" s="165">
        <f>IFERROR(VLOOKUP($B85,RD[[#All],[Date]:[IS19_Inv2_M2]],BJ$2,0)/BJ$1,"")</f>
        <v>5.2183908045977017</v>
      </c>
      <c r="BK85" s="165">
        <f>IFERROR(VLOOKUP($B85,RD[[#All],[Date]:[IS19_Inv2_M2]],BK$2,0)/BK$1,"")</f>
        <v>5.029013539651837</v>
      </c>
      <c r="BL85" s="165">
        <f>IFERROR(VLOOKUP($B85,RD[[#All],[Date]:[IS19_Inv2_M2]],BL$2,0)/BL$1,"")</f>
        <v>4.9877334060242609</v>
      </c>
      <c r="BM85" s="165">
        <f>IFERROR(VLOOKUP($B85,RD[[#All],[Date]:[IS19_Inv2_M2]],BM$2,0)/BM$1,"")</f>
        <v>5.0963783098779434</v>
      </c>
      <c r="BN85" s="165">
        <f>IFERROR(VLOOKUP($B85,RD[[#All],[Date]:[IS19_Inv2_M2]],BN$2,0)/BN$1,"")</f>
        <v>5.2121643021038677</v>
      </c>
      <c r="BO85" s="165">
        <f>IFERROR(VLOOKUP($B85,RD[[#All],[Date]:[IS19_Inv2_M2]],BO$2,0)/BO$1,"")</f>
        <v>5.2379445925792014</v>
      </c>
      <c r="BP85" s="165">
        <f>IFERROR(VLOOKUP($B85,RD[[#All],[Date]:[IS19_Inv2_M2]],BP$2,0)/BP$1,"")</f>
        <v>5.0544994391878282</v>
      </c>
      <c r="BQ85" s="165">
        <f>IFERROR(VLOOKUP($B85,RD[[#All],[Date]:[IS19_Inv2_M2]],BQ$2,0)/BQ$1,"")</f>
        <v>5.2251782097968631</v>
      </c>
      <c r="BR85" s="165">
        <f>IFERROR(VLOOKUP($B85,RD[[#All],[Date]:[IS19_Inv2_M2]],BR$2,0)/BR$1,"")</f>
        <v>5.2677997948481963</v>
      </c>
      <c r="BS85" s="165">
        <f>IFERROR(VLOOKUP($B85,RD[[#All],[Date]:[IS19_Inv2_M2]],BS$2,0)/BS$1,"")</f>
        <v>5.2263874365779506</v>
      </c>
      <c r="BT85" s="165">
        <f>IFERROR(VLOOKUP($B85,RD[[#All],[Date]:[IS19_Inv2_M2]],BT$2,0)/BT$1,"")</f>
        <v>5.2831382473900659</v>
      </c>
      <c r="BU85" s="165">
        <f>IFERROR(VLOOKUP($B85,RD[[#All],[Date]:[IS19_Inv2_M2]],BU$2,0)/BU$1,"")</f>
        <v>5.2032527726632365</v>
      </c>
      <c r="BV85" s="165">
        <f>IFERROR(VLOOKUP($B85,RD[[#All],[Date]:[IS19_Inv2_M2]],BV$2,0)/BV$1,"")</f>
        <v>5.1003033291772892</v>
      </c>
      <c r="BW85" s="165">
        <f>IFERROR(VLOOKUP($B85,RD[[#All],[Date]:[IS19_Inv2_M2]],BW$2,0)/BW$1,"")</f>
        <v>5.3889096597100385</v>
      </c>
      <c r="BX85" s="165">
        <f>IFERROR(VLOOKUP($B85,RD[[#All],[Date]:[IS19_Inv2_M2]],BX$2,0)/BX$1,"")</f>
        <v>5.4096804808604873</v>
      </c>
      <c r="BY85" s="165">
        <f>IFERROR(VLOOKUP($B85,RD[[#All],[Date]:[IS19_Inv2_M2]],BY$2,0)/BY$1,"")</f>
        <v>5.3432805726383714</v>
      </c>
      <c r="BZ85" s="165">
        <f>IFERROR(VLOOKUP($B85,RD[[#All],[Date]:[IS19_Inv2_M2]],BZ$2,0)/BZ$1,"")</f>
        <v>5.4421596541178952</v>
      </c>
      <c r="CA85" s="165">
        <f>IFERROR(VLOOKUP($B85,RD[[#All],[Date]:[IS19_Inv2_M2]],CA$2,0)/CA$1,"")</f>
        <v>5.0235084925110991</v>
      </c>
      <c r="CB85" s="165">
        <f>IFERROR(VLOOKUP($B85,RD[[#All],[Date]:[IS19_Inv2_M2]],CB$2,0)/CB$1,"")</f>
        <v>0</v>
      </c>
      <c r="CC85" s="165">
        <f>IFERROR(VLOOKUP($B85,RD[[#All],[Date]:[IS19_Inv2_M2]],CC$2,0)/CC$1,"")</f>
        <v>5.1966347674786464</v>
      </c>
      <c r="CD85" s="165">
        <f>IFERROR(VLOOKUP($B85,RD[[#All],[Date]:[IS19_Inv2_M2]],CD$2,0)/CD$1,"")</f>
        <v>5.2038060010220706</v>
      </c>
      <c r="CE85" s="165">
        <f>IFERROR(VLOOKUP($B85,RD[[#All],[Date]:[IS19_Inv2_M2]],CE$2,0)/CE$1,"")</f>
        <v>5.2697333497766747</v>
      </c>
      <c r="CF85" s="165">
        <f>IFERROR(VLOOKUP($B85,RD[[#All],[Date]:[IS19_Inv2_M2]],CF$2,0)/CF$1,"")</f>
        <v>5.2385608696902581</v>
      </c>
      <c r="CG85" s="165">
        <f>IFERROR(VLOOKUP($B85,RD[[#All],[Date]:[IS19_Inv2_M2]],CG$2,0)/CG$1,"")</f>
        <v>5.143853914021582</v>
      </c>
      <c r="CH85" s="165">
        <f>IFERROR(VLOOKUP($B85,RD[[#All],[Date]:[IS19_Inv2_M2]],CH$2,0)/CH$1,"")</f>
        <v>5.3717178108193604</v>
      </c>
      <c r="CI85" s="165">
        <f>IFERROR(VLOOKUP($B85,RD[[#All],[Date]:[IS19_Inv2_M2]],CI$2,0)/CI$1,"")</f>
        <v>0</v>
      </c>
      <c r="CJ85" s="165">
        <f>IFERROR(VLOOKUP($B85,RD[[#All],[Date]:[IS19_Inv2_M2]],CJ$2,0)/CJ$1,"")</f>
        <v>0</v>
      </c>
      <c r="CK85" s="165">
        <f>IFERROR(VLOOKUP($B85,RD[[#All],[Date]:[IS19_Inv2_M2]],CK$2,0)/CK$1,"")</f>
        <v>0</v>
      </c>
      <c r="CL85" s="165">
        <f>IFERROR(VLOOKUP($B85,RD[[#All],[Date]:[IS19_Inv2_M2]],CL$2,0)/CL$1,"")</f>
        <v>0</v>
      </c>
      <c r="CM85" s="165">
        <f>IFERROR(VLOOKUP($B85,RD[[#All],[Date]:[IS19_Inv2_M2]],CM$2,0)/CM$1,"")</f>
        <v>0</v>
      </c>
      <c r="CN85" s="165">
        <f>IFERROR(VLOOKUP($B85,RD[[#All],[Date]:[IS19_Inv2_M2]],CN$2,0)/CN$1,"")</f>
        <v>0</v>
      </c>
      <c r="CO85" s="165">
        <f>IFERROR(VLOOKUP($B85,RD[[#All],[Date]:[IS19_Inv2_M2]],CO$2,0)/CO$1,"")</f>
        <v>0</v>
      </c>
      <c r="CP85" s="165">
        <f>IFERROR(VLOOKUP($B85,RD[[#All],[Date]:[IS19_Inv2_M2]],CP$2,0)/CP$1,"")</f>
        <v>0</v>
      </c>
      <c r="CQ85" s="165">
        <f>IFERROR(VLOOKUP($B85,RD[[#All],[Date]:[IS19_Inv2_M2]],CQ$2,0)/CQ$1,"")</f>
        <v>4.6208001285508402</v>
      </c>
      <c r="CR85" s="165">
        <f>IFERROR(VLOOKUP($B85,RD[[#All],[Date]:[IS19_Inv2_M2]],CR$2,0)/CR$1,"")</f>
        <v>4.4912833169520709</v>
      </c>
      <c r="CS85" s="165">
        <f>IFERROR(VLOOKUP($B85,RD[[#All],[Date]:[IS19_Inv2_M2]],CS$2,0)/CS$1,"")</f>
        <v>4.7659219756657283</v>
      </c>
      <c r="CT85" s="165">
        <f>IFERROR(VLOOKUP($B85,RD[[#All],[Date]:[IS19_Inv2_M2]],CT$2,0)/CT$1,"")</f>
        <v>5.1186333438785194</v>
      </c>
      <c r="CU85" s="166">
        <f>IFERROR(AVERAGEIF(Inv_SY_B[[#This Row],[IS1_Inv1_M1]:[IS19_Inv2_M2]],"&gt;="&amp;0.1,Inv_SY_B[[#This Row],[IS1_Inv1_M1]:[IS19_Inv2_M2]]),"")</f>
        <v>5.2962611164523663</v>
      </c>
    </row>
    <row r="86" spans="2:99">
      <c r="B86" s="167">
        <f t="shared" si="66"/>
        <v>45778</v>
      </c>
      <c r="C86" s="165">
        <f>IFERROR(VLOOKUP($B86,RD[[#All],[Date]:[IS19_Inv2_M2]],C$2,0)/C$1,"")</f>
        <v>5.7938941603023979</v>
      </c>
      <c r="D86" s="165">
        <f>IFERROR(VLOOKUP($B86,RD[[#All],[Date]:[IS19_Inv2_M2]],D$2,0)/D$1,"")</f>
        <v>5.7774367863451879</v>
      </c>
      <c r="E86" s="165">
        <f>IFERROR(VLOOKUP($B86,RD[[#All],[Date]:[IS19_Inv2_M2]],E$2,0)/E$1,"")</f>
        <v>5.7352302869544252</v>
      </c>
      <c r="F86" s="165">
        <f>IFERROR(VLOOKUP($B86,RD[[#All],[Date]:[IS19_Inv2_M2]],F$2,0)/F$1,"")</f>
        <v>5.3779702792600927</v>
      </c>
      <c r="G86" s="165">
        <f>IFERROR(VLOOKUP($B86,RD[[#All],[Date]:[IS19_Inv2_M2]],G$2,0)/G$1,"")</f>
        <v>5.6821798890764406</v>
      </c>
      <c r="H86" s="165">
        <f>IFERROR(VLOOKUP($B86,RD[[#All],[Date]:[IS19_Inv2_M2]],H$2,0)/H$1,"")</f>
        <v>5.643115505184471</v>
      </c>
      <c r="I86" s="165">
        <f>IFERROR(VLOOKUP($B86,RD[[#All],[Date]:[IS19_Inv2_M2]],I$2,0)/I$1,"")</f>
        <v>5.6249854870544524</v>
      </c>
      <c r="J86" s="165">
        <f>IFERROR(VLOOKUP($B86,RD[[#All],[Date]:[IS19_Inv2_M2]],J$2,0)/J$1,"")</f>
        <v>5.5576137551059182</v>
      </c>
      <c r="K86" s="165">
        <f>IFERROR(VLOOKUP($B86,RD[[#All],[Date]:[IS19_Inv2_M2]],K$2,0)/K$1,"")</f>
        <v>5.6287539783196543</v>
      </c>
      <c r="L86" s="165">
        <f>IFERROR(VLOOKUP($B86,RD[[#All],[Date]:[IS19_Inv2_M2]],L$2,0)/L$1,"")</f>
        <v>5.6388334758240708</v>
      </c>
      <c r="M86" s="165">
        <f>IFERROR(VLOOKUP($B86,RD[[#All],[Date]:[IS19_Inv2_M2]],M$2,0)/M$1,"")</f>
        <v>5.6885148208912399</v>
      </c>
      <c r="N86" s="165">
        <f>IFERROR(VLOOKUP($B86,RD[[#All],[Date]:[IS19_Inv2_M2]],N$2,0)/N$1,"")</f>
        <v>5.6695787603728123</v>
      </c>
      <c r="O86" s="165">
        <f>IFERROR(VLOOKUP($B86,RD[[#All],[Date]:[IS19_Inv2_M2]],O$2,0)/O$1,"")</f>
        <v>5.6420041126225877</v>
      </c>
      <c r="P86" s="165">
        <f>IFERROR(VLOOKUP($B86,RD[[#All],[Date]:[IS19_Inv2_M2]],P$2,0)/P$1,"")</f>
        <v>5.6202829122791167</v>
      </c>
      <c r="Q86" s="165">
        <f>IFERROR(VLOOKUP($B86,RD[[#All],[Date]:[IS19_Inv2_M2]],Q$2,0)/Q$1,"")</f>
        <v>5.6149887984298426</v>
      </c>
      <c r="R86" s="165">
        <f>IFERROR(VLOOKUP($B86,RD[[#All],[Date]:[IS19_Inv2_M2]],R$2,0)/R$1,"")</f>
        <v>5.5957519908290889</v>
      </c>
      <c r="S86" s="165">
        <f>IFERROR(VLOOKUP($B86,RD[[#All],[Date]:[IS19_Inv2_M2]],S$2,0)/S$1,"")</f>
        <v>5.6178091543315745</v>
      </c>
      <c r="T86" s="165">
        <f>IFERROR(VLOOKUP($B86,RD[[#All],[Date]:[IS19_Inv2_M2]],T$2,0)/T$1,"")</f>
        <v>5.6095596905467202</v>
      </c>
      <c r="U86" s="165">
        <f>IFERROR(VLOOKUP($B86,RD[[#All],[Date]:[IS19_Inv2_M2]],U$2,0)/U$1,"")</f>
        <v>6.250784612062688</v>
      </c>
      <c r="V86" s="165">
        <f>IFERROR(VLOOKUP($B86,RD[[#All],[Date]:[IS19_Inv2_M2]],V$2,0)/V$1,"")</f>
        <v>6.3328164463414254</v>
      </c>
      <c r="W86" s="165">
        <f>IFERROR(VLOOKUP($B86,RD[[#All],[Date]:[IS19_Inv2_M2]],W$2,0)/W$1,"")</f>
        <v>6.5334819514704616</v>
      </c>
      <c r="X86" s="165">
        <f>IFERROR(VLOOKUP($B86,RD[[#All],[Date]:[IS19_Inv2_M2]],X$2,0)/X$1,"")</f>
        <v>5.7354028085735402</v>
      </c>
      <c r="Y86" s="165">
        <f>IFERROR(VLOOKUP($B86,RD[[#All],[Date]:[IS19_Inv2_M2]],Y$2,0)/Y$1,"")</f>
        <v>5.7347772394794339</v>
      </c>
      <c r="Z86" s="165">
        <f>IFERROR(VLOOKUP($B86,RD[[#All],[Date]:[IS19_Inv2_M2]],Z$2,0)/Z$1,"")</f>
        <v>5.1696065128900948</v>
      </c>
      <c r="AA86" s="165">
        <f>IFERROR(VLOOKUP($B86,RD[[#All],[Date]:[IS19_Inv2_M2]],AA$2,0)/AA$1,"")</f>
        <v>5.5185296517370208</v>
      </c>
      <c r="AB86" s="165">
        <f>IFERROR(VLOOKUP($B86,RD[[#All],[Date]:[IS19_Inv2_M2]],AB$2,0)/AB$1,"")</f>
        <v>5.6166900875581014</v>
      </c>
      <c r="AC86" s="165">
        <f>IFERROR(VLOOKUP($B86,RD[[#All],[Date]:[IS19_Inv2_M2]],AC$2,0)/AC$1,"")</f>
        <v>5.6512479360597281</v>
      </c>
      <c r="AD86" s="165">
        <f>IFERROR(VLOOKUP($B86,RD[[#All],[Date]:[IS19_Inv2_M2]],AD$2,0)/AD$1,"")</f>
        <v>5.493730407523512</v>
      </c>
      <c r="AE86" s="165">
        <f>IFERROR(VLOOKUP($B86,RD[[#All],[Date]:[IS19_Inv2_M2]],AE$2,0)/AE$1,"")</f>
        <v>5.6977557926624671</v>
      </c>
      <c r="AF86" s="165">
        <f>IFERROR(VLOOKUP($B86,RD[[#All],[Date]:[IS19_Inv2_M2]],AF$2,0)/AF$1,"")</f>
        <v>5.8560933600478036</v>
      </c>
      <c r="AG86" s="165">
        <f>IFERROR(VLOOKUP($B86,RD[[#All],[Date]:[IS19_Inv2_M2]],AG$2,0)/AG$1,"")</f>
        <v>5.8355437665782492</v>
      </c>
      <c r="AH86" s="165">
        <f>IFERROR(VLOOKUP($B86,RD[[#All],[Date]:[IS19_Inv2_M2]],AH$2,0)/AH$1,"")</f>
        <v>5.6220611285266457</v>
      </c>
      <c r="AI86" s="165">
        <f>IFERROR(VLOOKUP($B86,RD[[#All],[Date]:[IS19_Inv2_M2]],AI$2,0)/AI$1,"")</f>
        <v>5.7206832576290712</v>
      </c>
      <c r="AJ86" s="165">
        <f>IFERROR(VLOOKUP($B86,RD[[#All],[Date]:[IS19_Inv2_M2]],AJ$2,0)/AJ$1,"")</f>
        <v>5.7149254686200504</v>
      </c>
      <c r="AK86" s="165">
        <f>IFERROR(VLOOKUP($B86,RD[[#All],[Date]:[IS19_Inv2_M2]],AK$2,0)/AK$1,"")</f>
        <v>5.708932367671963</v>
      </c>
      <c r="AL86" s="165">
        <f>IFERROR(VLOOKUP($B86,RD[[#All],[Date]:[IS19_Inv2_M2]],AL$2,0)/AL$1,"")</f>
        <v>5.7751496152750077</v>
      </c>
      <c r="AM86" s="165">
        <f>IFERROR(VLOOKUP($B86,RD[[#All],[Date]:[IS19_Inv2_M2]],AM$2,0)/AM$1,"")</f>
        <v>5.7233375575268459</v>
      </c>
      <c r="AN86" s="165">
        <f>IFERROR(VLOOKUP($B86,RD[[#All],[Date]:[IS19_Inv2_M2]],AN$2,0)/AN$1,"")</f>
        <v>5.7680250783699059</v>
      </c>
      <c r="AO86" s="165">
        <f>IFERROR(VLOOKUP($B86,RD[[#All],[Date]:[IS19_Inv2_M2]],AO$2,0)/AO$1,"")</f>
        <v>5.760688321216568</v>
      </c>
      <c r="AP86" s="165">
        <f>IFERROR(VLOOKUP($B86,RD[[#All],[Date]:[IS19_Inv2_M2]],AP$2,0)/AP$1,"")</f>
        <v>5.8240512239044886</v>
      </c>
      <c r="AQ86" s="165">
        <f>IFERROR(VLOOKUP($B86,RD[[#All],[Date]:[IS19_Inv2_M2]],AQ$2,0)/AQ$1,"")</f>
        <v>5.7253918495297809</v>
      </c>
      <c r="AR86" s="165">
        <f>IFERROR(VLOOKUP($B86,RD[[#All],[Date]:[IS19_Inv2_M2]],AR$2,0)/AR$1,"")</f>
        <v>6.0649695132453765</v>
      </c>
      <c r="AS86" s="165">
        <f>IFERROR(VLOOKUP($B86,RD[[#All],[Date]:[IS19_Inv2_M2]],AS$2,0)/AS$1,"")</f>
        <v>6.3458250213736109</v>
      </c>
      <c r="AT86" s="165">
        <f>IFERROR(VLOOKUP($B86,RD[[#All],[Date]:[IS19_Inv2_M2]],AT$2,0)/AT$1,"")</f>
        <v>5.7205281656692319</v>
      </c>
      <c r="AU86" s="165">
        <f>IFERROR(VLOOKUP($B86,RD[[#All],[Date]:[IS19_Inv2_M2]],AU$2,0)/AU$1,"")</f>
        <v>5.7956112852664576</v>
      </c>
      <c r="AV86" s="165">
        <f>IFERROR(VLOOKUP($B86,RD[[#All],[Date]:[IS19_Inv2_M2]],AV$2,0)/AV$1,"")</f>
        <v>5.6020652775216675</v>
      </c>
      <c r="AW86" s="165">
        <f>IFERROR(VLOOKUP($B86,RD[[#All],[Date]:[IS19_Inv2_M2]],AW$2,0)/AW$1,"")</f>
        <v>5.7641065830720999</v>
      </c>
      <c r="AX86" s="165">
        <f>IFERROR(VLOOKUP($B86,RD[[#All],[Date]:[IS19_Inv2_M2]],AX$2,0)/AX$1,"")</f>
        <v>5.8740745681317943</v>
      </c>
      <c r="AY86" s="165">
        <f>IFERROR(VLOOKUP($B86,RD[[#All],[Date]:[IS19_Inv2_M2]],AY$2,0)/AY$1,"")</f>
        <v>5.7391993658343239</v>
      </c>
      <c r="AZ86" s="165">
        <f>IFERROR(VLOOKUP($B86,RD[[#All],[Date]:[IS19_Inv2_M2]],AZ$2,0)/AZ$1,"")</f>
        <v>6.053719008264463</v>
      </c>
      <c r="BA86" s="165">
        <f>IFERROR(VLOOKUP($B86,RD[[#All],[Date]:[IS19_Inv2_M2]],BA$2,0)/BA$1,"")</f>
        <v>5.8500633629026888</v>
      </c>
      <c r="BB86" s="165">
        <f>IFERROR(VLOOKUP($B86,RD[[#All],[Date]:[IS19_Inv2_M2]],BB$2,0)/BB$1,"")</f>
        <v>5.640673981191223</v>
      </c>
      <c r="BC86" s="165">
        <f>IFERROR(VLOOKUP($B86,RD[[#All],[Date]:[IS19_Inv2_M2]],BC$2,0)/BC$1,"")</f>
        <v>5.5987460815047019</v>
      </c>
      <c r="BD86" s="165">
        <f>IFERROR(VLOOKUP($B86,RD[[#All],[Date]:[IS19_Inv2_M2]],BD$2,0)/BD$1,"")</f>
        <v>5.6375300721732158</v>
      </c>
      <c r="BE86" s="165">
        <f>IFERROR(VLOOKUP($B86,RD[[#All],[Date]:[IS19_Inv2_M2]],BE$2,0)/BE$1,"")</f>
        <v>5.7466514676546021</v>
      </c>
      <c r="BF86" s="165">
        <f>IFERROR(VLOOKUP($B86,RD[[#All],[Date]:[IS19_Inv2_M2]],BF$2,0)/BF$1,"")</f>
        <v>5.6240311412725195</v>
      </c>
      <c r="BG86" s="165">
        <f>IFERROR(VLOOKUP($B86,RD[[#All],[Date]:[IS19_Inv2_M2]],BG$2,0)/BG$1,"")</f>
        <v>5.8368543001226652</v>
      </c>
      <c r="BH86" s="165">
        <f>IFERROR(VLOOKUP($B86,RD[[#All],[Date]:[IS19_Inv2_M2]],BH$2,0)/BH$1,"")</f>
        <v>6.0337703049301785</v>
      </c>
      <c r="BI86" s="165">
        <f>IFERROR(VLOOKUP($B86,RD[[#All],[Date]:[IS19_Inv2_M2]],BI$2,0)/BI$1,"")</f>
        <v>5.6382076341508389</v>
      </c>
      <c r="BJ86" s="165">
        <f>IFERROR(VLOOKUP($B86,RD[[#All],[Date]:[IS19_Inv2_M2]],BJ$2,0)/BJ$1,"")</f>
        <v>5.8369905956112857</v>
      </c>
      <c r="BK86" s="165">
        <f>IFERROR(VLOOKUP($B86,RD[[#All],[Date]:[IS19_Inv2_M2]],BK$2,0)/BK$1,"")</f>
        <v>5.6259587807643561</v>
      </c>
      <c r="BL86" s="165">
        <f>IFERROR(VLOOKUP($B86,RD[[#All],[Date]:[IS19_Inv2_M2]],BL$2,0)/BL$1,"")</f>
        <v>5.5758484394166556</v>
      </c>
      <c r="BM86" s="165">
        <f>IFERROR(VLOOKUP($B86,RD[[#All],[Date]:[IS19_Inv2_M2]],BM$2,0)/BM$1,"")</f>
        <v>5.705996131528047</v>
      </c>
      <c r="BN86" s="165">
        <f>IFERROR(VLOOKUP($B86,RD[[#All],[Date]:[IS19_Inv2_M2]],BN$2,0)/BN$1,"")</f>
        <v>5.8320137026144847</v>
      </c>
      <c r="BO86" s="165">
        <f>IFERROR(VLOOKUP($B86,RD[[#All],[Date]:[IS19_Inv2_M2]],BO$2,0)/BO$1,"")</f>
        <v>5.7174492701224739</v>
      </c>
      <c r="BP86" s="165">
        <f>IFERROR(VLOOKUP($B86,RD[[#All],[Date]:[IS19_Inv2_M2]],BP$2,0)/BP$1,"")</f>
        <v>5.5549164533663102</v>
      </c>
      <c r="BQ86" s="165">
        <f>IFERROR(VLOOKUP($B86,RD[[#All],[Date]:[IS19_Inv2_M2]],BQ$2,0)/BQ$1,"")</f>
        <v>5.7475112975890017</v>
      </c>
      <c r="BR86" s="165">
        <f>IFERROR(VLOOKUP($B86,RD[[#All],[Date]:[IS19_Inv2_M2]],BR$2,0)/BR$1,"")</f>
        <v>5.7710927688782796</v>
      </c>
      <c r="BS86" s="165">
        <f>IFERROR(VLOOKUP($B86,RD[[#All],[Date]:[IS19_Inv2_M2]],BS$2,0)/BS$1,"")</f>
        <v>5.6591425556218322</v>
      </c>
      <c r="BT86" s="165">
        <f>IFERROR(VLOOKUP($B86,RD[[#All],[Date]:[IS19_Inv2_M2]],BT$2,0)/BT$1,"")</f>
        <v>5.7374903184282573</v>
      </c>
      <c r="BU86" s="165">
        <f>IFERROR(VLOOKUP($B86,RD[[#All],[Date]:[IS19_Inv2_M2]],BU$2,0)/BU$1,"")</f>
        <v>5.6761929905616793</v>
      </c>
      <c r="BV86" s="165">
        <f>IFERROR(VLOOKUP($B86,RD[[#All],[Date]:[IS19_Inv2_M2]],BV$2,0)/BV$1,"")</f>
        <v>5.5101699015575862</v>
      </c>
      <c r="BW86" s="165">
        <f>IFERROR(VLOOKUP($B86,RD[[#All],[Date]:[IS19_Inv2_M2]],BW$2,0)/BW$1,"")</f>
        <v>5.7813184039061918</v>
      </c>
      <c r="BX86" s="165">
        <f>IFERROR(VLOOKUP($B86,RD[[#All],[Date]:[IS19_Inv2_M2]],BX$2,0)/BX$1,"")</f>
        <v>5.7966076947411969</v>
      </c>
      <c r="BY86" s="165">
        <f>IFERROR(VLOOKUP($B86,RD[[#All],[Date]:[IS19_Inv2_M2]],BY$2,0)/BY$1,"")</f>
        <v>5.7395941609797987</v>
      </c>
      <c r="BZ86" s="165">
        <f>IFERROR(VLOOKUP($B86,RD[[#All],[Date]:[IS19_Inv2_M2]],BZ$2,0)/BZ$1,"")</f>
        <v>5.8656543287989029</v>
      </c>
      <c r="CA86" s="165">
        <f>IFERROR(VLOOKUP($B86,RD[[#All],[Date]:[IS19_Inv2_M2]],CA$2,0)/CA$1,"")</f>
        <v>5.5514950528532001</v>
      </c>
      <c r="CB86" s="165">
        <f>IFERROR(VLOOKUP($B86,RD[[#All],[Date]:[IS19_Inv2_M2]],CB$2,0)/CB$1,"")</f>
        <v>0</v>
      </c>
      <c r="CC86" s="165">
        <f>IFERROR(VLOOKUP($B86,RD[[#All],[Date]:[IS19_Inv2_M2]],CC$2,0)/CC$1,"")</f>
        <v>5.7794210692818728</v>
      </c>
      <c r="CD86" s="165">
        <f>IFERROR(VLOOKUP($B86,RD[[#All],[Date]:[IS19_Inv2_M2]],CD$2,0)/CD$1,"")</f>
        <v>5.8082885162923112</v>
      </c>
      <c r="CE86" s="165">
        <f>IFERROR(VLOOKUP($B86,RD[[#All],[Date]:[IS19_Inv2_M2]],CE$2,0)/CE$1,"")</f>
        <v>5.972149984718417</v>
      </c>
      <c r="CF86" s="165">
        <f>IFERROR(VLOOKUP($B86,RD[[#All],[Date]:[IS19_Inv2_M2]],CF$2,0)/CF$1,"")</f>
        <v>5.9177667213099037</v>
      </c>
      <c r="CG86" s="165">
        <f>IFERROR(VLOOKUP($B86,RD[[#All],[Date]:[IS19_Inv2_M2]],CG$2,0)/CG$1,"")</f>
        <v>5.8222608879046716</v>
      </c>
      <c r="CH86" s="165">
        <f>IFERROR(VLOOKUP($B86,RD[[#All],[Date]:[IS19_Inv2_M2]],CH$2,0)/CH$1,"")</f>
        <v>6.0653274280291045</v>
      </c>
      <c r="CI86" s="165">
        <f>IFERROR(VLOOKUP($B86,RD[[#All],[Date]:[IS19_Inv2_M2]],CI$2,0)/CI$1,"")</f>
        <v>0</v>
      </c>
      <c r="CJ86" s="165">
        <f>IFERROR(VLOOKUP($B86,RD[[#All],[Date]:[IS19_Inv2_M2]],CJ$2,0)/CJ$1,"")</f>
        <v>0</v>
      </c>
      <c r="CK86" s="165">
        <f>IFERROR(VLOOKUP($B86,RD[[#All],[Date]:[IS19_Inv2_M2]],CK$2,0)/CK$1,"")</f>
        <v>0</v>
      </c>
      <c r="CL86" s="165">
        <f>IFERROR(VLOOKUP($B86,RD[[#All],[Date]:[IS19_Inv2_M2]],CL$2,0)/CL$1,"")</f>
        <v>0</v>
      </c>
      <c r="CM86" s="165">
        <f>IFERROR(VLOOKUP($B86,RD[[#All],[Date]:[IS19_Inv2_M2]],CM$2,0)/CM$1,"")</f>
        <v>0</v>
      </c>
      <c r="CN86" s="165">
        <f>IFERROR(VLOOKUP($B86,RD[[#All],[Date]:[IS19_Inv2_M2]],CN$2,0)/CN$1,"")</f>
        <v>0</v>
      </c>
      <c r="CO86" s="165">
        <f>IFERROR(VLOOKUP($B86,RD[[#All],[Date]:[IS19_Inv2_M2]],CO$2,0)/CO$1,"")</f>
        <v>0</v>
      </c>
      <c r="CP86" s="165">
        <f>IFERROR(VLOOKUP($B86,RD[[#All],[Date]:[IS19_Inv2_M2]],CP$2,0)/CP$1,"")</f>
        <v>0</v>
      </c>
      <c r="CQ86" s="165">
        <f>IFERROR(VLOOKUP($B86,RD[[#All],[Date]:[IS19_Inv2_M2]],CQ$2,0)/CQ$1,"")</f>
        <v>5.3529373364868462</v>
      </c>
      <c r="CR86" s="165">
        <f>IFERROR(VLOOKUP($B86,RD[[#All],[Date]:[IS19_Inv2_M2]],CR$2,0)/CR$1,"")</f>
        <v>5.2442579046634679</v>
      </c>
      <c r="CS86" s="165">
        <f>IFERROR(VLOOKUP($B86,RD[[#All],[Date]:[IS19_Inv2_M2]],CS$2,0)/CS$1,"")</f>
        <v>5.3047307713552581</v>
      </c>
      <c r="CT86" s="165">
        <f>IFERROR(VLOOKUP($B86,RD[[#All],[Date]:[IS19_Inv2_M2]],CT$2,0)/CT$1,"")</f>
        <v>5.6843825793525253</v>
      </c>
      <c r="CU86" s="166">
        <f>IFERROR(AVERAGEIF(Inv_SY_B[[#This Row],[IS1_Inv1_M1]:[IS19_Inv2_M2]],"&gt;="&amp;0.1,Inv_SY_B[[#This Row],[IS1_Inv1_M1]:[IS19_Inv2_M2]]),"")</f>
        <v>5.7297908444367849</v>
      </c>
    </row>
    <row r="87" spans="2:99">
      <c r="B87" s="167">
        <f t="shared" si="66"/>
        <v>45779</v>
      </c>
      <c r="C87" s="165">
        <f>IFERROR(VLOOKUP($B87,RD[[#All],[Date]:[IS19_Inv2_M2]],C$2,0)/C$1,"")</f>
        <v>5.6193589446887282</v>
      </c>
      <c r="D87" s="165">
        <f>IFERROR(VLOOKUP($B87,RD[[#All],[Date]:[IS19_Inv2_M2]],D$2,0)/D$1,"")</f>
        <v>5.6055202724142674</v>
      </c>
      <c r="E87" s="165">
        <f>IFERROR(VLOOKUP($B87,RD[[#All],[Date]:[IS19_Inv2_M2]],E$2,0)/E$1,"")</f>
        <v>5.5673981191222568</v>
      </c>
      <c r="F87" s="165">
        <f>IFERROR(VLOOKUP($B87,RD[[#All],[Date]:[IS19_Inv2_M2]],F$2,0)/F$1,"")</f>
        <v>5.2219483596161673</v>
      </c>
      <c r="G87" s="165">
        <f>IFERROR(VLOOKUP($B87,RD[[#All],[Date]:[IS19_Inv2_M2]],G$2,0)/G$1,"")</f>
        <v>5.5182059319990353</v>
      </c>
      <c r="H87" s="165">
        <f>IFERROR(VLOOKUP($B87,RD[[#All],[Date]:[IS19_Inv2_M2]],H$2,0)/H$1,"")</f>
        <v>5.4757656136966482</v>
      </c>
      <c r="I87" s="165">
        <f>IFERROR(VLOOKUP($B87,RD[[#All],[Date]:[IS19_Inv2_M2]],I$2,0)/I$1,"")</f>
        <v>5.4629049111807735</v>
      </c>
      <c r="J87" s="165">
        <f>IFERROR(VLOOKUP($B87,RD[[#All],[Date]:[IS19_Inv2_M2]],J$2,0)/J$1,"")</f>
        <v>5.3870998385104967</v>
      </c>
      <c r="K87" s="165">
        <f>IFERROR(VLOOKUP($B87,RD[[#All],[Date]:[IS19_Inv2_M2]],K$2,0)/K$1,"")</f>
        <v>5.4698604896025271</v>
      </c>
      <c r="L87" s="165">
        <f>IFERROR(VLOOKUP($B87,RD[[#All],[Date]:[IS19_Inv2_M2]],L$2,0)/L$1,"")</f>
        <v>5.4763940343877646</v>
      </c>
      <c r="M87" s="165">
        <f>IFERROR(VLOOKUP($B87,RD[[#All],[Date]:[IS19_Inv2_M2]],M$2,0)/M$1,"")</f>
        <v>5.5188108953843962</v>
      </c>
      <c r="N87" s="165">
        <f>IFERROR(VLOOKUP($B87,RD[[#All],[Date]:[IS19_Inv2_M2]],N$2,0)/N$1,"")</f>
        <v>5.503127053269413</v>
      </c>
      <c r="O87" s="165">
        <f>IFERROR(VLOOKUP($B87,RD[[#All],[Date]:[IS19_Inv2_M2]],O$2,0)/O$1,"")</f>
        <v>5.4744345143941793</v>
      </c>
      <c r="P87" s="165">
        <f>IFERROR(VLOOKUP($B87,RD[[#All],[Date]:[IS19_Inv2_M2]],P$2,0)/P$1,"")</f>
        <v>5.4517105798345913</v>
      </c>
      <c r="Q87" s="165">
        <f>IFERROR(VLOOKUP($B87,RD[[#All],[Date]:[IS19_Inv2_M2]],Q$2,0)/Q$1,"")</f>
        <v>5.4432529101485567</v>
      </c>
      <c r="R87" s="165">
        <f>IFERROR(VLOOKUP($B87,RD[[#All],[Date]:[IS19_Inv2_M2]],R$2,0)/R$1,"")</f>
        <v>5.4270290128685277</v>
      </c>
      <c r="S87" s="165">
        <f>IFERROR(VLOOKUP($B87,RD[[#All],[Date]:[IS19_Inv2_M2]],S$2,0)/S$1,"")</f>
        <v>5.4506402037995976</v>
      </c>
      <c r="T87" s="165">
        <f>IFERROR(VLOOKUP($B87,RD[[#All],[Date]:[IS19_Inv2_M2]],T$2,0)/T$1,"")</f>
        <v>5.4434730091167927</v>
      </c>
      <c r="U87" s="165">
        <f>IFERROR(VLOOKUP($B87,RD[[#All],[Date]:[IS19_Inv2_M2]],U$2,0)/U$1,"")</f>
        <v>6.0850745444228513</v>
      </c>
      <c r="V87" s="165">
        <f>IFERROR(VLOOKUP($B87,RD[[#All],[Date]:[IS19_Inv2_M2]],V$2,0)/V$1,"")</f>
        <v>6.1404100175810727</v>
      </c>
      <c r="W87" s="165">
        <f>IFERROR(VLOOKUP($B87,RD[[#All],[Date]:[IS19_Inv2_M2]],W$2,0)/W$1,"")</f>
        <v>6.3389380504808894</v>
      </c>
      <c r="X87" s="165">
        <f>IFERROR(VLOOKUP($B87,RD[[#All],[Date]:[IS19_Inv2_M2]],X$2,0)/X$1,"")</f>
        <v>5.5692331217983027</v>
      </c>
      <c r="Y87" s="165">
        <f>IFERROR(VLOOKUP($B87,RD[[#All],[Date]:[IS19_Inv2_M2]],Y$2,0)/Y$1,"")</f>
        <v>5.6369335993160439</v>
      </c>
      <c r="Z87" s="165">
        <f>IFERROR(VLOOKUP($B87,RD[[#All],[Date]:[IS19_Inv2_M2]],Z$2,0)/Z$1,"")</f>
        <v>5.0624619847471104</v>
      </c>
      <c r="AA87" s="165">
        <f>IFERROR(VLOOKUP($B87,RD[[#All],[Date]:[IS19_Inv2_M2]],AA$2,0)/AA$1,"")</f>
        <v>5.4098853437540262</v>
      </c>
      <c r="AB87" s="165">
        <f>IFERROR(VLOOKUP($B87,RD[[#All],[Date]:[IS19_Inv2_M2]],AB$2,0)/AB$1,"")</f>
        <v>5.5120527510539405</v>
      </c>
      <c r="AC87" s="165">
        <f>IFERROR(VLOOKUP($B87,RD[[#All],[Date]:[IS19_Inv2_M2]],AC$2,0)/AC$1,"")</f>
        <v>5.4885256885783331</v>
      </c>
      <c r="AD87" s="165">
        <f>IFERROR(VLOOKUP($B87,RD[[#All],[Date]:[IS19_Inv2_M2]],AD$2,0)/AD$1,"")</f>
        <v>5.3509230233368168</v>
      </c>
      <c r="AE87" s="165">
        <f>IFERROR(VLOOKUP($B87,RD[[#All],[Date]:[IS19_Inv2_M2]],AE$2,0)/AE$1,"")</f>
        <v>5.5328674278373731</v>
      </c>
      <c r="AF87" s="165">
        <f>IFERROR(VLOOKUP($B87,RD[[#All],[Date]:[IS19_Inv2_M2]],AF$2,0)/AF$1,"")</f>
        <v>5.6843574717665186</v>
      </c>
      <c r="AG87" s="165">
        <f>IFERROR(VLOOKUP($B87,RD[[#All],[Date]:[IS19_Inv2_M2]],AG$2,0)/AG$1,"")</f>
        <v>5.7460547115719525</v>
      </c>
      <c r="AH87" s="165">
        <f>IFERROR(VLOOKUP($B87,RD[[#All],[Date]:[IS19_Inv2_M2]],AH$2,0)/AH$1,"")</f>
        <v>5.4545454545454541</v>
      </c>
      <c r="AI87" s="165">
        <f>IFERROR(VLOOKUP($B87,RD[[#All],[Date]:[IS19_Inv2_M2]],AI$2,0)/AI$1,"")</f>
        <v>5.5159618706416742</v>
      </c>
      <c r="AJ87" s="165">
        <f>IFERROR(VLOOKUP($B87,RD[[#All],[Date]:[IS19_Inv2_M2]],AJ$2,0)/AJ$1,"")</f>
        <v>5.5153221163073383</v>
      </c>
      <c r="AK87" s="165">
        <f>IFERROR(VLOOKUP($B87,RD[[#All],[Date]:[IS19_Inv2_M2]],AK$2,0)/AK$1,"")</f>
        <v>5.5208445933772925</v>
      </c>
      <c r="AL87" s="165">
        <f>IFERROR(VLOOKUP($B87,RD[[#All],[Date]:[IS19_Inv2_M2]],AL$2,0)/AL$1,"")</f>
        <v>5.5799373040752354</v>
      </c>
      <c r="AM87" s="165">
        <f>IFERROR(VLOOKUP($B87,RD[[#All],[Date]:[IS19_Inv2_M2]],AM$2,0)/AM$1,"")</f>
        <v>5.5052357766957911</v>
      </c>
      <c r="AN87" s="165">
        <f>IFERROR(VLOOKUP($B87,RD[[#All],[Date]:[IS19_Inv2_M2]],AN$2,0)/AN$1,"")</f>
        <v>5.5609979101358409</v>
      </c>
      <c r="AO87" s="165">
        <f>IFERROR(VLOOKUP($B87,RD[[#All],[Date]:[IS19_Inv2_M2]],AO$2,0)/AO$1,"")</f>
        <v>5.5065697325418528</v>
      </c>
      <c r="AP87" s="165">
        <f>IFERROR(VLOOKUP($B87,RD[[#All],[Date]:[IS19_Inv2_M2]],AP$2,0)/AP$1,"")</f>
        <v>5.5565930767691594</v>
      </c>
      <c r="AQ87" s="165">
        <f>IFERROR(VLOOKUP($B87,RD[[#All],[Date]:[IS19_Inv2_M2]],AQ$2,0)/AQ$1,"")</f>
        <v>5.6012539184952974</v>
      </c>
      <c r="AR87" s="165">
        <f>IFERROR(VLOOKUP($B87,RD[[#All],[Date]:[IS19_Inv2_M2]],AR$2,0)/AR$1,"")</f>
        <v>5.8617244824141386</v>
      </c>
      <c r="AS87" s="165">
        <f>IFERROR(VLOOKUP($B87,RD[[#All],[Date]:[IS19_Inv2_M2]],AS$2,0)/AS$1,"")</f>
        <v>6.1192647477913944</v>
      </c>
      <c r="AT87" s="165">
        <f>IFERROR(VLOOKUP($B87,RD[[#All],[Date]:[IS19_Inv2_M2]],AT$2,0)/AT$1,"")</f>
        <v>5.5286406383585067</v>
      </c>
      <c r="AU87" s="165">
        <f>IFERROR(VLOOKUP($B87,RD[[#All],[Date]:[IS19_Inv2_M2]],AU$2,0)/AU$1,"")</f>
        <v>5.656426332288401</v>
      </c>
      <c r="AV87" s="165">
        <f>IFERROR(VLOOKUP($B87,RD[[#All],[Date]:[IS19_Inv2_M2]],AV$2,0)/AV$1,"")</f>
        <v>5.3789415452701466</v>
      </c>
      <c r="AW87" s="165">
        <f>IFERROR(VLOOKUP($B87,RD[[#All],[Date]:[IS19_Inv2_M2]],AW$2,0)/AW$1,"")</f>
        <v>5.5505485893416928</v>
      </c>
      <c r="AX87" s="165">
        <f>IFERROR(VLOOKUP($B87,RD[[#All],[Date]:[IS19_Inv2_M2]],AX$2,0)/AX$1,"")</f>
        <v>5.7260054692189684</v>
      </c>
      <c r="AY87" s="165">
        <f>IFERROR(VLOOKUP($B87,RD[[#All],[Date]:[IS19_Inv2_M2]],AY$2,0)/AY$1,"")</f>
        <v>5.5547148056066007</v>
      </c>
      <c r="AZ87" s="165">
        <f>IFERROR(VLOOKUP($B87,RD[[#All],[Date]:[IS19_Inv2_M2]],AZ$2,0)/AZ$1,"")</f>
        <v>5.8029353092049023</v>
      </c>
      <c r="BA87" s="165">
        <f>IFERROR(VLOOKUP($B87,RD[[#All],[Date]:[IS19_Inv2_M2]],BA$2,0)/BA$1,"")</f>
        <v>5.6666444340692337</v>
      </c>
      <c r="BB87" s="165">
        <f>IFERROR(VLOOKUP($B87,RD[[#All],[Date]:[IS19_Inv2_M2]],BB$2,0)/BB$1,"")</f>
        <v>5.3977272727272734</v>
      </c>
      <c r="BC87" s="165">
        <f>IFERROR(VLOOKUP($B87,RD[[#All],[Date]:[IS19_Inv2_M2]],BC$2,0)/BC$1,"")</f>
        <v>5.476489028213166</v>
      </c>
      <c r="BD87" s="165">
        <f>IFERROR(VLOOKUP($B87,RD[[#All],[Date]:[IS19_Inv2_M2]],BD$2,0)/BD$1,"")</f>
        <v>5.4654807902602611</v>
      </c>
      <c r="BE87" s="165">
        <f>IFERROR(VLOOKUP($B87,RD[[#All],[Date]:[IS19_Inv2_M2]],BE$2,0)/BE$1,"")</f>
        <v>5.5870618409803354</v>
      </c>
      <c r="BF87" s="165">
        <f>IFERROR(VLOOKUP($B87,RD[[#All],[Date]:[IS19_Inv2_M2]],BF$2,0)/BF$1,"")</f>
        <v>5.3932274621929785</v>
      </c>
      <c r="BG87" s="165">
        <f>IFERROR(VLOOKUP($B87,RD[[#All],[Date]:[IS19_Inv2_M2]],BG$2,0)/BG$1,"")</f>
        <v>5.6344554995229652</v>
      </c>
      <c r="BH87" s="165">
        <f>IFERROR(VLOOKUP($B87,RD[[#All],[Date]:[IS19_Inv2_M2]],BH$2,0)/BH$1,"")</f>
        <v>5.7815616984895977</v>
      </c>
      <c r="BI87" s="165">
        <f>IFERROR(VLOOKUP($B87,RD[[#All],[Date]:[IS19_Inv2_M2]],BI$2,0)/BI$1,"")</f>
        <v>5.3933247280103265</v>
      </c>
      <c r="BJ87" s="165">
        <f>IFERROR(VLOOKUP($B87,RD[[#All],[Date]:[IS19_Inv2_M2]],BJ$2,0)/BJ$1,"")</f>
        <v>5.5952629745733207</v>
      </c>
      <c r="BK87" s="165">
        <f>IFERROR(VLOOKUP($B87,RD[[#All],[Date]:[IS19_Inv2_M2]],BK$2,0)/BK$1,"")</f>
        <v>5.463883145467884</v>
      </c>
      <c r="BL87" s="165">
        <f>IFERROR(VLOOKUP($B87,RD[[#All],[Date]:[IS19_Inv2_M2]],BL$2,0)/BL$1,"")</f>
        <v>5.3973013493253381</v>
      </c>
      <c r="BM87" s="165">
        <f>IFERROR(VLOOKUP($B87,RD[[#All],[Date]:[IS19_Inv2_M2]],BM$2,0)/BM$1,"")</f>
        <v>5.4898952844660842</v>
      </c>
      <c r="BN87" s="165">
        <f>IFERROR(VLOOKUP($B87,RD[[#All],[Date]:[IS19_Inv2_M2]],BN$2,0)/BN$1,"")</f>
        <v>5.6872313608893768</v>
      </c>
      <c r="BO87" s="165">
        <f>IFERROR(VLOOKUP($B87,RD[[#All],[Date]:[IS19_Inv2_M2]],BO$2,0)/BO$1,"")</f>
        <v>5.548425001129841</v>
      </c>
      <c r="BP87" s="165">
        <f>IFERROR(VLOOKUP($B87,RD[[#All],[Date]:[IS19_Inv2_M2]],BP$2,0)/BP$1,"")</f>
        <v>5.4034492345153522</v>
      </c>
      <c r="BQ87" s="165">
        <f>IFERROR(VLOOKUP($B87,RD[[#All],[Date]:[IS19_Inv2_M2]],BQ$2,0)/BQ$1,"")</f>
        <v>5.5752476002004361</v>
      </c>
      <c r="BR87" s="165">
        <f>IFERROR(VLOOKUP($B87,RD[[#All],[Date]:[IS19_Inv2_M2]],BR$2,0)/BR$1,"")</f>
        <v>5.6066837306951189</v>
      </c>
      <c r="BS87" s="165">
        <f>IFERROR(VLOOKUP($B87,RD[[#All],[Date]:[IS19_Inv2_M2]],BS$2,0)/BS$1,"")</f>
        <v>5.5548176608523248</v>
      </c>
      <c r="BT87" s="165">
        <f>IFERROR(VLOOKUP($B87,RD[[#All],[Date]:[IS19_Inv2_M2]],BT$2,0)/BT$1,"")</f>
        <v>5.5689491540215332</v>
      </c>
      <c r="BU87" s="165">
        <f>IFERROR(VLOOKUP($B87,RD[[#All],[Date]:[IS19_Inv2_M2]],BU$2,0)/BU$1,"")</f>
        <v>5.5674030848083316</v>
      </c>
      <c r="BV87" s="165">
        <f>IFERROR(VLOOKUP($B87,RD[[#All],[Date]:[IS19_Inv2_M2]],BV$2,0)/BV$1,"")</f>
        <v>5.387814727282878</v>
      </c>
      <c r="BW87" s="165">
        <f>IFERROR(VLOOKUP($B87,RD[[#All],[Date]:[IS19_Inv2_M2]],BW$2,0)/BW$1,"")</f>
        <v>5.7257165134419159</v>
      </c>
      <c r="BX87" s="165">
        <f>IFERROR(VLOOKUP($B87,RD[[#All],[Date]:[IS19_Inv2_M2]],BX$2,0)/BX$1,"")</f>
        <v>5.6781771429034951</v>
      </c>
      <c r="BY87" s="165">
        <f>IFERROR(VLOOKUP($B87,RD[[#All],[Date]:[IS19_Inv2_M2]],BY$2,0)/BY$1,"")</f>
        <v>5.6429492683842577</v>
      </c>
      <c r="BZ87" s="165">
        <f>IFERROR(VLOOKUP($B87,RD[[#All],[Date]:[IS19_Inv2_M2]],BZ$2,0)/BZ$1,"")</f>
        <v>5.7382684804386797</v>
      </c>
      <c r="CA87" s="165">
        <f>IFERROR(VLOOKUP($B87,RD[[#All],[Date]:[IS19_Inv2_M2]],CA$2,0)/CA$1,"")</f>
        <v>5.3376823135411096</v>
      </c>
      <c r="CB87" s="165">
        <f>IFERROR(VLOOKUP($B87,RD[[#All],[Date]:[IS19_Inv2_M2]],CB$2,0)/CB$1,"")</f>
        <v>0</v>
      </c>
      <c r="CC87" s="165">
        <f>IFERROR(VLOOKUP($B87,RD[[#All],[Date]:[IS19_Inv2_M2]],CC$2,0)/CC$1,"")</f>
        <v>5.5105188231572289</v>
      </c>
      <c r="CD87" s="165">
        <f>IFERROR(VLOOKUP($B87,RD[[#All],[Date]:[IS19_Inv2_M2]],CD$2,0)/CD$1,"")</f>
        <v>5.5367094152288701</v>
      </c>
      <c r="CE87" s="165">
        <f>IFERROR(VLOOKUP($B87,RD[[#All],[Date]:[IS19_Inv2_M2]],CE$2,0)/CE$1,"")</f>
        <v>5.7957415321261774</v>
      </c>
      <c r="CF87" s="165">
        <f>IFERROR(VLOOKUP($B87,RD[[#All],[Date]:[IS19_Inv2_M2]],CF$2,0)/CF$1,"")</f>
        <v>5.7423331703622749</v>
      </c>
      <c r="CG87" s="165">
        <f>IFERROR(VLOOKUP($B87,RD[[#All],[Date]:[IS19_Inv2_M2]],CG$2,0)/CG$1,"")</f>
        <v>5.6781433442300253</v>
      </c>
      <c r="CH87" s="165">
        <f>IFERROR(VLOOKUP($B87,RD[[#All],[Date]:[IS19_Inv2_M2]],CH$2,0)/CH$1,"")</f>
        <v>5.876304966782663</v>
      </c>
      <c r="CI87" s="165">
        <f>IFERROR(VLOOKUP($B87,RD[[#All],[Date]:[IS19_Inv2_M2]],CI$2,0)/CI$1,"")</f>
        <v>0</v>
      </c>
      <c r="CJ87" s="165">
        <f>IFERROR(VLOOKUP($B87,RD[[#All],[Date]:[IS19_Inv2_M2]],CJ$2,0)/CJ$1,"")</f>
        <v>0</v>
      </c>
      <c r="CK87" s="165">
        <f>IFERROR(VLOOKUP($B87,RD[[#All],[Date]:[IS19_Inv2_M2]],CK$2,0)/CK$1,"")</f>
        <v>0</v>
      </c>
      <c r="CL87" s="165">
        <f>IFERROR(VLOOKUP($B87,RD[[#All],[Date]:[IS19_Inv2_M2]],CL$2,0)/CL$1,"")</f>
        <v>0</v>
      </c>
      <c r="CM87" s="165">
        <f>IFERROR(VLOOKUP($B87,RD[[#All],[Date]:[IS19_Inv2_M2]],CM$2,0)/CM$1,"")</f>
        <v>0</v>
      </c>
      <c r="CN87" s="165">
        <f>IFERROR(VLOOKUP($B87,RD[[#All],[Date]:[IS19_Inv2_M2]],CN$2,0)/CN$1,"")</f>
        <v>0</v>
      </c>
      <c r="CO87" s="165">
        <f>IFERROR(VLOOKUP($B87,RD[[#All],[Date]:[IS19_Inv2_M2]],CO$2,0)/CO$1,"")</f>
        <v>0</v>
      </c>
      <c r="CP87" s="165">
        <f>IFERROR(VLOOKUP($B87,RD[[#All],[Date]:[IS19_Inv2_M2]],CP$2,0)/CP$1,"")</f>
        <v>0</v>
      </c>
      <c r="CQ87" s="165">
        <f>IFERROR(VLOOKUP($B87,RD[[#All],[Date]:[IS19_Inv2_M2]],CQ$2,0)/CQ$1,"")</f>
        <v>5.5437549901327188</v>
      </c>
      <c r="CR87" s="165">
        <f>IFERROR(VLOOKUP($B87,RD[[#All],[Date]:[IS19_Inv2_M2]],CR$2,0)/CR$1,"")</f>
        <v>5.549504818989063</v>
      </c>
      <c r="CS87" s="165">
        <f>IFERROR(VLOOKUP($B87,RD[[#All],[Date]:[IS19_Inv2_M2]],CS$2,0)/CS$1,"")</f>
        <v>5.1495658898379562</v>
      </c>
      <c r="CT87" s="165">
        <f>IFERROR(VLOOKUP($B87,RD[[#All],[Date]:[IS19_Inv2_M2]],CT$2,0)/CT$1,"")</f>
        <v>5.5135505641674571</v>
      </c>
      <c r="CU87" s="166">
        <f>IFERROR(AVERAGEIF(Inv_SY_B[[#This Row],[IS1_Inv1_M1]:[IS19_Inv2_M2]],"&gt;="&amp;0.1,Inv_SY_B[[#This Row],[IS1_Inv1_M1]:[IS19_Inv2_M2]]),"")</f>
        <v>5.5658893609169811</v>
      </c>
    </row>
    <row r="88" spans="2:99">
      <c r="B88" s="167">
        <f t="shared" si="66"/>
        <v>45780</v>
      </c>
      <c r="C88" s="165">
        <f>IFERROR(VLOOKUP($B88,RD[[#All],[Date]:[IS19_Inv2_M2]],C$2,0)/C$1,"")</f>
        <v>5.0701997994291439</v>
      </c>
      <c r="D88" s="165">
        <f>IFERROR(VLOOKUP($B88,RD[[#All],[Date]:[IS19_Inv2_M2]],D$2,0)/D$1,"")</f>
        <v>5.0125740590767665</v>
      </c>
      <c r="E88" s="165">
        <f>IFERROR(VLOOKUP($B88,RD[[#All],[Date]:[IS19_Inv2_M2]],E$2,0)/E$1,"")</f>
        <v>5.0489510489510492</v>
      </c>
      <c r="F88" s="165">
        <f>IFERROR(VLOOKUP($B88,RD[[#All],[Date]:[IS19_Inv2_M2]],F$2,0)/F$1,"")</f>
        <v>4.8074852233841447</v>
      </c>
      <c r="G88" s="165">
        <f>IFERROR(VLOOKUP($B88,RD[[#All],[Date]:[IS19_Inv2_M2]],G$2,0)/G$1,"")</f>
        <v>5.006510730648662</v>
      </c>
      <c r="H88" s="165">
        <f>IFERROR(VLOOKUP($B88,RD[[#All],[Date]:[IS19_Inv2_M2]],H$2,0)/H$1,"")</f>
        <v>4.9664817940680006</v>
      </c>
      <c r="I88" s="165">
        <f>IFERROR(VLOOKUP($B88,RD[[#All],[Date]:[IS19_Inv2_M2]],I$2,0)/I$1,"")</f>
        <v>4.9553001277139206</v>
      </c>
      <c r="J88" s="165">
        <f>IFERROR(VLOOKUP($B88,RD[[#All],[Date]:[IS19_Inv2_M2]],J$2,0)/J$1,"")</f>
        <v>4.9829011114277568</v>
      </c>
      <c r="K88" s="165">
        <f>IFERROR(VLOOKUP($B88,RD[[#All],[Date]:[IS19_Inv2_M2]],K$2,0)/K$1,"")</f>
        <v>4.9769077987030084</v>
      </c>
      <c r="L88" s="165">
        <f>IFERROR(VLOOKUP($B88,RD[[#All],[Date]:[IS19_Inv2_M2]],L$2,0)/L$1,"")</f>
        <v>5.005224660397074</v>
      </c>
      <c r="M88" s="165">
        <f>IFERROR(VLOOKUP($B88,RD[[#All],[Date]:[IS19_Inv2_M2]],M$2,0)/M$1,"")</f>
        <v>5.0077372237713016</v>
      </c>
      <c r="N88" s="165">
        <f>IFERROR(VLOOKUP($B88,RD[[#All],[Date]:[IS19_Inv2_M2]],N$2,0)/N$1,"")</f>
        <v>4.9779767843671667</v>
      </c>
      <c r="O88" s="165">
        <f>IFERROR(VLOOKUP($B88,RD[[#All],[Date]:[IS19_Inv2_M2]],O$2,0)/O$1,"")</f>
        <v>4.9618396077190763</v>
      </c>
      <c r="P88" s="165">
        <f>IFERROR(VLOOKUP($B88,RD[[#All],[Date]:[IS19_Inv2_M2]],P$2,0)/P$1,"")</f>
        <v>4.874135671351743</v>
      </c>
      <c r="Q88" s="165">
        <f>IFERROR(VLOOKUP($B88,RD[[#All],[Date]:[IS19_Inv2_M2]],Q$2,0)/Q$1,"")</f>
        <v>4.7614743461446576</v>
      </c>
      <c r="R88" s="165">
        <f>IFERROR(VLOOKUP($B88,RD[[#All],[Date]:[IS19_Inv2_M2]],R$2,0)/R$1,"")</f>
        <v>4.8616709697829386</v>
      </c>
      <c r="S88" s="165">
        <f>IFERROR(VLOOKUP($B88,RD[[#All],[Date]:[IS19_Inv2_M2]],S$2,0)/S$1,"")</f>
        <v>4.8545596829784046</v>
      </c>
      <c r="T88" s="165">
        <f>IFERROR(VLOOKUP($B88,RD[[#All],[Date]:[IS19_Inv2_M2]],T$2,0)/T$1,"")</f>
        <v>4.9423370049754105</v>
      </c>
      <c r="U88" s="165">
        <f>IFERROR(VLOOKUP($B88,RD[[#All],[Date]:[IS19_Inv2_M2]],U$2,0)/U$1,"")</f>
        <v>5.4372988254671268</v>
      </c>
      <c r="V88" s="165">
        <f>IFERROR(VLOOKUP($B88,RD[[#All],[Date]:[IS19_Inv2_M2]],V$2,0)/V$1,"")</f>
        <v>5.5123663916274674</v>
      </c>
      <c r="W88" s="165">
        <f>IFERROR(VLOOKUP($B88,RD[[#All],[Date]:[IS19_Inv2_M2]],W$2,0)/W$1,"")</f>
        <v>5.6080679543620109</v>
      </c>
      <c r="X88" s="165">
        <f>IFERROR(VLOOKUP($B88,RD[[#All],[Date]:[IS19_Inv2_M2]],X$2,0)/X$1,"")</f>
        <v>5.0931518719575912</v>
      </c>
      <c r="Y88" s="165">
        <f>IFERROR(VLOOKUP($B88,RD[[#All],[Date]:[IS19_Inv2_M2]],Y$2,0)/Y$1,"")</f>
        <v>4.620499667521611</v>
      </c>
      <c r="Z88" s="165">
        <f>IFERROR(VLOOKUP($B88,RD[[#All],[Date]:[IS19_Inv2_M2]],Z$2,0)/Z$1,"")</f>
        <v>4.2665980442614506</v>
      </c>
      <c r="AA88" s="165">
        <f>IFERROR(VLOOKUP($B88,RD[[#All],[Date]:[IS19_Inv2_M2]],AA$2,0)/AA$1,"")</f>
        <v>4.5458839695967708</v>
      </c>
      <c r="AB88" s="165">
        <f>IFERROR(VLOOKUP($B88,RD[[#All],[Date]:[IS19_Inv2_M2]],AB$2,0)/AB$1,"")</f>
        <v>4.7147335423197489</v>
      </c>
      <c r="AC88" s="165">
        <f>IFERROR(VLOOKUP($B88,RD[[#All],[Date]:[IS19_Inv2_M2]],AC$2,0)/AC$1,"")</f>
        <v>4.7624973079039936</v>
      </c>
      <c r="AD88" s="165">
        <f>IFERROR(VLOOKUP($B88,RD[[#All],[Date]:[IS19_Inv2_M2]],AD$2,0)/AD$1,"")</f>
        <v>4.620776732845699</v>
      </c>
      <c r="AE88" s="165">
        <f>IFERROR(VLOOKUP($B88,RD[[#All],[Date]:[IS19_Inv2_M2]],AE$2,0)/AE$1,"")</f>
        <v>4.938023065198009</v>
      </c>
      <c r="AF88" s="165">
        <f>IFERROR(VLOOKUP($B88,RD[[#All],[Date]:[IS19_Inv2_M2]],AF$2,0)/AF$1,"")</f>
        <v>5.0918184420240724</v>
      </c>
      <c r="AG88" s="165">
        <f>IFERROR(VLOOKUP($B88,RD[[#All],[Date]:[IS19_Inv2_M2]],AG$2,0)/AG$1,"")</f>
        <v>5.2166224580017682</v>
      </c>
      <c r="AH88" s="165">
        <f>IFERROR(VLOOKUP($B88,RD[[#All],[Date]:[IS19_Inv2_M2]],AH$2,0)/AH$1,"")</f>
        <v>4.9368142633228835</v>
      </c>
      <c r="AI88" s="165">
        <f>IFERROR(VLOOKUP($B88,RD[[#All],[Date]:[IS19_Inv2_M2]],AI$2,0)/AI$1,"")</f>
        <v>4.6830017273367028</v>
      </c>
      <c r="AJ88" s="165">
        <f>IFERROR(VLOOKUP($B88,RD[[#All],[Date]:[IS19_Inv2_M2]],AJ$2,0)/AJ$1,"")</f>
        <v>4.6957968140234154</v>
      </c>
      <c r="AK88" s="165">
        <f>IFERROR(VLOOKUP($B88,RD[[#All],[Date]:[IS19_Inv2_M2]],AK$2,0)/AK$1,"")</f>
        <v>4.7843476380931786</v>
      </c>
      <c r="AL88" s="165">
        <f>IFERROR(VLOOKUP($B88,RD[[#All],[Date]:[IS19_Inv2_M2]],AL$2,0)/AL$1,"")</f>
        <v>4.8375605585636938</v>
      </c>
      <c r="AM88" s="165">
        <f>IFERROR(VLOOKUP($B88,RD[[#All],[Date]:[IS19_Inv2_M2]],AM$2,0)/AM$1,"")</f>
        <v>4.707530180751017</v>
      </c>
      <c r="AN88" s="165">
        <f>IFERROR(VLOOKUP($B88,RD[[#All],[Date]:[IS19_Inv2_M2]],AN$2,0)/AN$1,"")</f>
        <v>4.0817659352142108</v>
      </c>
      <c r="AO88" s="165">
        <f>IFERROR(VLOOKUP($B88,RD[[#All],[Date]:[IS19_Inv2_M2]],AO$2,0)/AO$1,"")</f>
        <v>4.1592743280197428</v>
      </c>
      <c r="AP88" s="165">
        <f>IFERROR(VLOOKUP($B88,RD[[#All],[Date]:[IS19_Inv2_M2]],AP$2,0)/AP$1,"")</f>
        <v>4.0365503901820849</v>
      </c>
      <c r="AQ88" s="165">
        <f>IFERROR(VLOOKUP($B88,RD[[#All],[Date]:[IS19_Inv2_M2]],AQ$2,0)/AQ$1,"")</f>
        <v>0.65015673981191224</v>
      </c>
      <c r="AR88" s="165">
        <f>IFERROR(VLOOKUP($B88,RD[[#All],[Date]:[IS19_Inv2_M2]],AR$2,0)/AR$1,"")</f>
        <v>3.4689448482551937</v>
      </c>
      <c r="AS88" s="165">
        <f>IFERROR(VLOOKUP($B88,RD[[#All],[Date]:[IS19_Inv2_M2]],AS$2,0)/AS$1,"")</f>
        <v>4.3723282986605874</v>
      </c>
      <c r="AT88" s="165">
        <f>IFERROR(VLOOKUP($B88,RD[[#All],[Date]:[IS19_Inv2_M2]],AT$2,0)/AT$1,"")</f>
        <v>3.4039454102150026</v>
      </c>
      <c r="AU88" s="165">
        <f>IFERROR(VLOOKUP($B88,RD[[#All],[Date]:[IS19_Inv2_M2]],AU$2,0)/AU$1,"")</f>
        <v>4.8</v>
      </c>
      <c r="AV88" s="165">
        <f>IFERROR(VLOOKUP($B88,RD[[#All],[Date]:[IS19_Inv2_M2]],AV$2,0)/AV$1,"")</f>
        <v>4.761202286557257</v>
      </c>
      <c r="AW88" s="165">
        <f>IFERROR(VLOOKUP($B88,RD[[#All],[Date]:[IS19_Inv2_M2]],AW$2,0)/AW$1,"")</f>
        <v>4.778605015673981</v>
      </c>
      <c r="AX88" s="165">
        <f>IFERROR(VLOOKUP($B88,RD[[#All],[Date]:[IS19_Inv2_M2]],AX$2,0)/AX$1,"")</f>
        <v>4.7909024211298599</v>
      </c>
      <c r="AY88" s="165">
        <f>IFERROR(VLOOKUP($B88,RD[[#All],[Date]:[IS19_Inv2_M2]],AY$2,0)/AY$1,"")</f>
        <v>4.9400064857853199</v>
      </c>
      <c r="AZ88" s="165">
        <f>IFERROR(VLOOKUP($B88,RD[[#All],[Date]:[IS19_Inv2_M2]],AZ$2,0)/AZ$1,"")</f>
        <v>5.0434596751211176</v>
      </c>
      <c r="BA88" s="165">
        <f>IFERROR(VLOOKUP($B88,RD[[#All],[Date]:[IS19_Inv2_M2]],BA$2,0)/BA$1,"")</f>
        <v>4.6214900286800518</v>
      </c>
      <c r="BB88" s="165">
        <f>IFERROR(VLOOKUP($B88,RD[[#All],[Date]:[IS19_Inv2_M2]],BB$2,0)/BB$1,"")</f>
        <v>4.6891327063740862</v>
      </c>
      <c r="BC88" s="165">
        <f>IFERROR(VLOOKUP($B88,RD[[#All],[Date]:[IS19_Inv2_M2]],BC$2,0)/BC$1,"")</f>
        <v>4.7235109717868342</v>
      </c>
      <c r="BD88" s="165">
        <f>IFERROR(VLOOKUP($B88,RD[[#All],[Date]:[IS19_Inv2_M2]],BD$2,0)/BD$1,"")</f>
        <v>4.8027994459429904</v>
      </c>
      <c r="BE88" s="165">
        <f>IFERROR(VLOOKUP($B88,RD[[#All],[Date]:[IS19_Inv2_M2]],BE$2,0)/BE$1,"")</f>
        <v>4.9422912510686796</v>
      </c>
      <c r="BF88" s="165">
        <f>IFERROR(VLOOKUP($B88,RD[[#All],[Date]:[IS19_Inv2_M2]],BF$2,0)/BF$1,"")</f>
        <v>4.7848703021116803</v>
      </c>
      <c r="BG88" s="165">
        <f>IFERROR(VLOOKUP($B88,RD[[#All],[Date]:[IS19_Inv2_M2]],BG$2,0)/BG$1,"")</f>
        <v>4.804415973831266</v>
      </c>
      <c r="BH88" s="165">
        <f>IFERROR(VLOOKUP($B88,RD[[#All],[Date]:[IS19_Inv2_M2]],BH$2,0)/BH$1,"")</f>
        <v>1.0066970646907949</v>
      </c>
      <c r="BI88" s="165">
        <f>IFERROR(VLOOKUP($B88,RD[[#All],[Date]:[IS19_Inv2_M2]],BI$2,0)/BI$1,"")</f>
        <v>4.7228471325834409</v>
      </c>
      <c r="BJ88" s="165">
        <f>IFERROR(VLOOKUP($B88,RD[[#All],[Date]:[IS19_Inv2_M2]],BJ$2,0)/BJ$1,"")</f>
        <v>4.8199233716475103</v>
      </c>
      <c r="BK88" s="165">
        <f>IFERROR(VLOOKUP($B88,RD[[#All],[Date]:[IS19_Inv2_M2]],BK$2,0)/BK$1,"")</f>
        <v>4.5194424064563457</v>
      </c>
      <c r="BL88" s="165">
        <f>IFERROR(VLOOKUP($B88,RD[[#All],[Date]:[IS19_Inv2_M2]],BL$2,0)/BL$1,"")</f>
        <v>4.5965653536867936</v>
      </c>
      <c r="BM88" s="165">
        <f>IFERROR(VLOOKUP($B88,RD[[#All],[Date]:[IS19_Inv2_M2]],BM$2,0)/BM$1,"")</f>
        <v>4.4527446141532714</v>
      </c>
      <c r="BN88" s="165">
        <f>IFERROR(VLOOKUP($B88,RD[[#All],[Date]:[IS19_Inv2_M2]],BN$2,0)/BN$1,"")</f>
        <v>4.5490094690236882</v>
      </c>
      <c r="BO88" s="165">
        <f>IFERROR(VLOOKUP($B88,RD[[#All],[Date]:[IS19_Inv2_M2]],BO$2,0)/BO$1,"")</f>
        <v>4.6829665115017844</v>
      </c>
      <c r="BP88" s="165">
        <f>IFERROR(VLOOKUP($B88,RD[[#All],[Date]:[IS19_Inv2_M2]],BP$2,0)/BP$1,"")</f>
        <v>2.783449809707323</v>
      </c>
      <c r="BQ88" s="165">
        <f>IFERROR(VLOOKUP($B88,RD[[#All],[Date]:[IS19_Inv2_M2]],BQ$2,0)/BQ$1,"")</f>
        <v>3.4480449455845306</v>
      </c>
      <c r="BR88" s="165">
        <f>IFERROR(VLOOKUP($B88,RD[[#All],[Date]:[IS19_Inv2_M2]],BR$2,0)/BR$1,"")</f>
        <v>3.9860803543182532</v>
      </c>
      <c r="BS88" s="165">
        <f>IFERROR(VLOOKUP($B88,RD[[#All],[Date]:[IS19_Inv2_M2]],BS$2,0)/BS$1,"")</f>
        <v>4.8308222105769021</v>
      </c>
      <c r="BT88" s="165">
        <f>IFERROR(VLOOKUP($B88,RD[[#All],[Date]:[IS19_Inv2_M2]],BT$2,0)/BT$1,"")</f>
        <v>4.4922492881999361</v>
      </c>
      <c r="BU88" s="165">
        <f>IFERROR(VLOOKUP($B88,RD[[#All],[Date]:[IS19_Inv2_M2]],BU$2,0)/BU$1,"")</f>
        <v>4.4804144030552209</v>
      </c>
      <c r="BV88" s="165">
        <f>IFERROR(VLOOKUP($B88,RD[[#All],[Date]:[IS19_Inv2_M2]],BV$2,0)/BV$1,"")</f>
        <v>4.5578465489327655</v>
      </c>
      <c r="BW88" s="165">
        <f>IFERROR(VLOOKUP($B88,RD[[#All],[Date]:[IS19_Inv2_M2]],BW$2,0)/BW$1,"")</f>
        <v>4.8405599813382159</v>
      </c>
      <c r="BX88" s="165">
        <f>IFERROR(VLOOKUP($B88,RD[[#All],[Date]:[IS19_Inv2_M2]],BX$2,0)/BX$1,"")</f>
        <v>5.032487284939041</v>
      </c>
      <c r="BY88" s="165">
        <f>IFERROR(VLOOKUP($B88,RD[[#All],[Date]:[IS19_Inv2_M2]],BY$2,0)/BY$1,"")</f>
        <v>4.883695867561733</v>
      </c>
      <c r="BZ88" s="165">
        <f>IFERROR(VLOOKUP($B88,RD[[#All],[Date]:[IS19_Inv2_M2]],BZ$2,0)/BZ$1,"")</f>
        <v>5.0498787303595911</v>
      </c>
      <c r="CA88" s="165">
        <f>IFERROR(VLOOKUP($B88,RD[[#All],[Date]:[IS19_Inv2_M2]],CA$2,0)/CA$1,"")</f>
        <v>4.721334366034319</v>
      </c>
      <c r="CB88" s="165">
        <f>IFERROR(VLOOKUP($B88,RD[[#All],[Date]:[IS19_Inv2_M2]],CB$2,0)/CB$1,"")</f>
        <v>0</v>
      </c>
      <c r="CC88" s="165">
        <f>IFERROR(VLOOKUP($B88,RD[[#All],[Date]:[IS19_Inv2_M2]],CC$2,0)/CC$1,"")</f>
        <v>4.8199739006643467</v>
      </c>
      <c r="CD88" s="165">
        <f>IFERROR(VLOOKUP($B88,RD[[#All],[Date]:[IS19_Inv2_M2]],CD$2,0)/CD$1,"")</f>
        <v>4.8426739347334085</v>
      </c>
      <c r="CE88" s="165">
        <f>IFERROR(VLOOKUP($B88,RD[[#All],[Date]:[IS19_Inv2_M2]],CE$2,0)/CE$1,"")</f>
        <v>4.9930562630362632</v>
      </c>
      <c r="CF88" s="165">
        <f>IFERROR(VLOOKUP($B88,RD[[#All],[Date]:[IS19_Inv2_M2]],CF$2,0)/CF$1,"")</f>
        <v>4.9035115469788035</v>
      </c>
      <c r="CG88" s="165">
        <f>IFERROR(VLOOKUP($B88,RD[[#All],[Date]:[IS19_Inv2_M2]],CG$2,0)/CG$1,"")</f>
        <v>2.4521951562445077</v>
      </c>
      <c r="CH88" s="165">
        <f>IFERROR(VLOOKUP($B88,RD[[#All],[Date]:[IS19_Inv2_M2]],CH$2,0)/CH$1,"")</f>
        <v>1.0795634292945269</v>
      </c>
      <c r="CI88" s="165">
        <f>IFERROR(VLOOKUP($B88,RD[[#All],[Date]:[IS19_Inv2_M2]],CI$2,0)/CI$1,"")</f>
        <v>5.5159435102491099E-2</v>
      </c>
      <c r="CJ88" s="165">
        <f>IFERROR(VLOOKUP($B88,RD[[#All],[Date]:[IS19_Inv2_M2]],CJ$2,0)/CJ$1,"")</f>
        <v>5.2468730951150067E-2</v>
      </c>
      <c r="CK88" s="165">
        <f>IFERROR(VLOOKUP($B88,RD[[#All],[Date]:[IS19_Inv2_M2]],CK$2,0)/CK$1,"")</f>
        <v>8.922849795991207E-3</v>
      </c>
      <c r="CL88" s="165">
        <f>IFERROR(VLOOKUP($B88,RD[[#All],[Date]:[IS19_Inv2_M2]],CL$2,0)/CL$1,"")</f>
        <v>9.8604337769159032E-3</v>
      </c>
      <c r="CM88" s="165">
        <f>IFERROR(VLOOKUP($B88,RD[[#All],[Date]:[IS19_Inv2_M2]],CM$2,0)/CM$1,"")</f>
        <v>0</v>
      </c>
      <c r="CN88" s="165">
        <f>IFERROR(VLOOKUP($B88,RD[[#All],[Date]:[IS19_Inv2_M2]],CN$2,0)/CN$1,"")</f>
        <v>0</v>
      </c>
      <c r="CO88" s="165">
        <f>IFERROR(VLOOKUP($B88,RD[[#All],[Date]:[IS19_Inv2_M2]],CO$2,0)/CO$1,"")</f>
        <v>0</v>
      </c>
      <c r="CP88" s="165">
        <f>IFERROR(VLOOKUP($B88,RD[[#All],[Date]:[IS19_Inv2_M2]],CP$2,0)/CP$1,"")</f>
        <v>0</v>
      </c>
      <c r="CQ88" s="165">
        <f>IFERROR(VLOOKUP($B88,RD[[#All],[Date]:[IS19_Inv2_M2]],CQ$2,0)/CQ$1,"")</f>
        <v>3.625033267551458</v>
      </c>
      <c r="CR88" s="165">
        <f>IFERROR(VLOOKUP($B88,RD[[#All],[Date]:[IS19_Inv2_M2]],CR$2,0)/CR$1,"")</f>
        <v>3.6190112801292469</v>
      </c>
      <c r="CS88" s="165">
        <f>IFERROR(VLOOKUP($B88,RD[[#All],[Date]:[IS19_Inv2_M2]],CS$2,0)/CS$1,"")</f>
        <v>3.3754638626514617</v>
      </c>
      <c r="CT88" s="165">
        <f>IFERROR(VLOOKUP($B88,RD[[#All],[Date]:[IS19_Inv2_M2]],CT$2,0)/CT$1,"")</f>
        <v>3.6433618053358638</v>
      </c>
      <c r="CU88" s="166">
        <f>IFERROR(AVERAGEIF(Inv_SY_B[[#This Row],[IS1_Inv1_M1]:[IS19_Inv2_M2]],"&gt;="&amp;0.1,Inv_SY_B[[#This Row],[IS1_Inv1_M1]:[IS19_Inv2_M2]]),"")</f>
        <v>4.5128070548903665</v>
      </c>
    </row>
    <row r="89" spans="2:99">
      <c r="B89" s="167">
        <f t="shared" si="66"/>
        <v>45781</v>
      </c>
      <c r="C89" s="165">
        <f>IFERROR(VLOOKUP($B89,RD[[#All],[Date]:[IS19_Inv2_M2]],C$2,0)/C$1,"")</f>
        <v>5.7784656329553332</v>
      </c>
      <c r="D89" s="165">
        <f>IFERROR(VLOOKUP($B89,RD[[#All],[Date]:[IS19_Inv2_M2]],D$2,0)/D$1,"")</f>
        <v>5.7314976627878895</v>
      </c>
      <c r="E89" s="165">
        <f>IFERROR(VLOOKUP($B89,RD[[#All],[Date]:[IS19_Inv2_M2]],E$2,0)/E$1,"")</f>
        <v>5.6773571256329873</v>
      </c>
      <c r="F89" s="165">
        <f>IFERROR(VLOOKUP($B89,RD[[#All],[Date]:[IS19_Inv2_M2]],F$2,0)/F$1,"")</f>
        <v>5.3779702792600927</v>
      </c>
      <c r="G89" s="165">
        <f>IFERROR(VLOOKUP($B89,RD[[#All],[Date]:[IS19_Inv2_M2]],G$2,0)/G$1,"")</f>
        <v>5.6305763202314925</v>
      </c>
      <c r="H89" s="165">
        <f>IFERROR(VLOOKUP($B89,RD[[#All],[Date]:[IS19_Inv2_M2]],H$2,0)/H$1,"")</f>
        <v>5.5837955148299976</v>
      </c>
      <c r="I89" s="165">
        <f>IFERROR(VLOOKUP($B89,RD[[#All],[Date]:[IS19_Inv2_M2]],I$2,0)/I$1,"")</f>
        <v>5.6161616161616159</v>
      </c>
      <c r="J89" s="165">
        <f>IFERROR(VLOOKUP($B89,RD[[#All],[Date]:[IS19_Inv2_M2]],J$2,0)/J$1,"")</f>
        <v>5.6203096798708083</v>
      </c>
      <c r="K89" s="165">
        <f>IFERROR(VLOOKUP($B89,RD[[#All],[Date]:[IS19_Inv2_M2]],K$2,0)/K$1,"")</f>
        <v>5.5086266720907417</v>
      </c>
      <c r="L89" s="165">
        <f>IFERROR(VLOOKUP($B89,RD[[#All],[Date]:[IS19_Inv2_M2]],L$2,0)/L$1,"")</f>
        <v>5.6412083214591053</v>
      </c>
      <c r="M89" s="165">
        <f>IFERROR(VLOOKUP($B89,RD[[#All],[Date]:[IS19_Inv2_M2]],M$2,0)/M$1,"")</f>
        <v>5.6129818598275003</v>
      </c>
      <c r="N89" s="165">
        <f>IFERROR(VLOOKUP($B89,RD[[#All],[Date]:[IS19_Inv2_M2]],N$2,0)/N$1,"")</f>
        <v>5.6067943445355652</v>
      </c>
      <c r="O89" s="165">
        <f>IFERROR(VLOOKUP($B89,RD[[#All],[Date]:[IS19_Inv2_M2]],O$2,0)/O$1,"")</f>
        <v>5.5396828535273652</v>
      </c>
      <c r="P89" s="165">
        <f>IFERROR(VLOOKUP($B89,RD[[#All],[Date]:[IS19_Inv2_M2]],P$2,0)/P$1,"")</f>
        <v>5.5172413793103452</v>
      </c>
      <c r="Q89" s="165">
        <f>IFERROR(VLOOKUP($B89,RD[[#All],[Date]:[IS19_Inv2_M2]],Q$2,0)/Q$1,"")</f>
        <v>5.4232385773037457</v>
      </c>
      <c r="R89" s="165">
        <f>IFERROR(VLOOKUP($B89,RD[[#All],[Date]:[IS19_Inv2_M2]],R$2,0)/R$1,"")</f>
        <v>5.535882547036632</v>
      </c>
      <c r="S89" s="165">
        <f>IFERROR(VLOOKUP($B89,RD[[#All],[Date]:[IS19_Inv2_M2]],S$2,0)/S$1,"")</f>
        <v>5.5472119082901816</v>
      </c>
      <c r="T89" s="165">
        <f>IFERROR(VLOOKUP($B89,RD[[#All],[Date]:[IS19_Inv2_M2]],T$2,0)/T$1,"")</f>
        <v>5.5549164533663111</v>
      </c>
      <c r="U89" s="165">
        <f>IFERROR(VLOOKUP($B89,RD[[#All],[Date]:[IS19_Inv2_M2]],U$2,0)/U$1,"")</f>
        <v>6.1568822404001144</v>
      </c>
      <c r="V89" s="165">
        <f>IFERROR(VLOOKUP($B89,RD[[#All],[Date]:[IS19_Inv2_M2]],V$2,0)/V$1,"")</f>
        <v>6.2581357839654395</v>
      </c>
      <c r="W89" s="165">
        <f>IFERROR(VLOOKUP($B89,RD[[#All],[Date]:[IS19_Inv2_M2]],W$2,0)/W$1,"")</f>
        <v>6.2330919766902104</v>
      </c>
      <c r="X89" s="165">
        <f>IFERROR(VLOOKUP($B89,RD[[#All],[Date]:[IS19_Inv2_M2]],X$2,0)/X$1,"")</f>
        <v>5.711955552157403</v>
      </c>
      <c r="Y89" s="165">
        <f>IFERROR(VLOOKUP($B89,RD[[#All],[Date]:[IS19_Inv2_M2]],Y$2,0)/Y$1,"")</f>
        <v>5.7058041227320224</v>
      </c>
      <c r="Z89" s="165">
        <f>IFERROR(VLOOKUP($B89,RD[[#All],[Date]:[IS19_Inv2_M2]],Z$2,0)/Z$1,"")</f>
        <v>5.1630561923922702</v>
      </c>
      <c r="AA89" s="165">
        <f>IFERROR(VLOOKUP($B89,RD[[#All],[Date]:[IS19_Inv2_M2]],AA$2,0)/AA$1,"")</f>
        <v>5.3879847125005371</v>
      </c>
      <c r="AB89" s="165">
        <f>IFERROR(VLOOKUP($B89,RD[[#All],[Date]:[IS19_Inv2_M2]],AB$2,0)/AB$1,"")</f>
        <v>5.4748675818830392</v>
      </c>
      <c r="AC89" s="165">
        <f>IFERROR(VLOOKUP($B89,RD[[#All],[Date]:[IS19_Inv2_M2]],AC$2,0)/AC$1,"")</f>
        <v>5.6301897628562534</v>
      </c>
      <c r="AD89" s="165">
        <f>IFERROR(VLOOKUP($B89,RD[[#All],[Date]:[IS19_Inv2_M2]],AD$2,0)/AD$1,"")</f>
        <v>5.4214559386973189</v>
      </c>
      <c r="AE89" s="165">
        <f>IFERROR(VLOOKUP($B89,RD[[#All],[Date]:[IS19_Inv2_M2]],AE$2,0)/AE$1,"")</f>
        <v>5.6680375408625956</v>
      </c>
      <c r="AF89" s="165">
        <f>IFERROR(VLOOKUP($B89,RD[[#All],[Date]:[IS19_Inv2_M2]],AF$2,0)/AF$1,"")</f>
        <v>5.8269685602808021</v>
      </c>
      <c r="AG89" s="165">
        <f>IFERROR(VLOOKUP($B89,RD[[#All],[Date]:[IS19_Inv2_M2]],AG$2,0)/AG$1,"")</f>
        <v>5.8826996758031234</v>
      </c>
      <c r="AH89" s="165">
        <f>IFERROR(VLOOKUP($B89,RD[[#All],[Date]:[IS19_Inv2_M2]],AH$2,0)/AH$1,"")</f>
        <v>5.5794474921630091</v>
      </c>
      <c r="AI89" s="165">
        <f>IFERROR(VLOOKUP($B89,RD[[#All],[Date]:[IS19_Inv2_M2]],AI$2,0)/AI$1,"")</f>
        <v>5.5927323907619479</v>
      </c>
      <c r="AJ89" s="165">
        <f>IFERROR(VLOOKUP($B89,RD[[#All],[Date]:[IS19_Inv2_M2]],AJ$2,0)/AJ$1,"")</f>
        <v>5.6036082144456536</v>
      </c>
      <c r="AK89" s="165">
        <f>IFERROR(VLOOKUP($B89,RD[[#All],[Date]:[IS19_Inv2_M2]],AK$2,0)/AK$1,"")</f>
        <v>5.6447951572802939</v>
      </c>
      <c r="AL89" s="165">
        <f>IFERROR(VLOOKUP($B89,RD[[#All],[Date]:[IS19_Inv2_M2]],AL$2,0)/AL$1,"")</f>
        <v>5.7338273012254204</v>
      </c>
      <c r="AM89" s="165">
        <f>IFERROR(VLOOKUP($B89,RD[[#All],[Date]:[IS19_Inv2_M2]],AM$2,0)/AM$1,"")</f>
        <v>5.6679783899152936</v>
      </c>
      <c r="AN89" s="165">
        <f>IFERROR(VLOOKUP($B89,RD[[#All],[Date]:[IS19_Inv2_M2]],AN$2,0)/AN$1,"")</f>
        <v>5.7014106583072097</v>
      </c>
      <c r="AO89" s="165">
        <f>IFERROR(VLOOKUP($B89,RD[[#All],[Date]:[IS19_Inv2_M2]],AO$2,0)/AO$1,"")</f>
        <v>5.7066631094510774</v>
      </c>
      <c r="AP89" s="165">
        <f>IFERROR(VLOOKUP($B89,RD[[#All],[Date]:[IS19_Inv2_M2]],AP$2,0)/AP$1,"")</f>
        <v>5.6453011405322489</v>
      </c>
      <c r="AQ89" s="165">
        <f>IFERROR(VLOOKUP($B89,RD[[#All],[Date]:[IS19_Inv2_M2]],AQ$2,0)/AQ$1,"")</f>
        <v>5.6758620689655173</v>
      </c>
      <c r="AR89" s="165">
        <f>IFERROR(VLOOKUP($B89,RD[[#All],[Date]:[IS19_Inv2_M2]],AR$2,0)/AR$1,"")</f>
        <v>5.6887939646560346</v>
      </c>
      <c r="AS89" s="165">
        <f>IFERROR(VLOOKUP($B89,RD[[#All],[Date]:[IS19_Inv2_M2]],AS$2,0)/AS$1,"")</f>
        <v>6.0116842405243665</v>
      </c>
      <c r="AT89" s="165">
        <f>IFERROR(VLOOKUP($B89,RD[[#All],[Date]:[IS19_Inv2_M2]],AT$2,0)/AT$1,"")</f>
        <v>5.5748709667204963</v>
      </c>
      <c r="AU89" s="165">
        <f>IFERROR(VLOOKUP($B89,RD[[#All],[Date]:[IS19_Inv2_M2]],AU$2,0)/AU$1,"")</f>
        <v>5.7210031347962387</v>
      </c>
      <c r="AV89" s="165">
        <f>IFERROR(VLOOKUP($B89,RD[[#All],[Date]:[IS19_Inv2_M2]],AV$2,0)/AV$1,"")</f>
        <v>5.5854692974368438</v>
      </c>
      <c r="AW89" s="165">
        <f>IFERROR(VLOOKUP($B89,RD[[#All],[Date]:[IS19_Inv2_M2]],AW$2,0)/AW$1,"")</f>
        <v>5.7510449320794148</v>
      </c>
      <c r="AX89" s="165">
        <f>IFERROR(VLOOKUP($B89,RD[[#All],[Date]:[IS19_Inv2_M2]],AX$2,0)/AX$1,"")</f>
        <v>5.7746948576002124</v>
      </c>
      <c r="AY89" s="165">
        <f>IFERROR(VLOOKUP($B89,RD[[#All],[Date]:[IS19_Inv2_M2]],AY$2,0)/AY$1,"")</f>
        <v>5.8667531438042726</v>
      </c>
      <c r="AZ89" s="165">
        <f>IFERROR(VLOOKUP($B89,RD[[#All],[Date]:[IS19_Inv2_M2]],AZ$2,0)/AZ$1,"")</f>
        <v>6.0551439156454832</v>
      </c>
      <c r="BA89" s="165">
        <f>IFERROR(VLOOKUP($B89,RD[[#All],[Date]:[IS19_Inv2_M2]],BA$2,0)/BA$1,"")</f>
        <v>5.4025211765490573</v>
      </c>
      <c r="BB89" s="165">
        <f>IFERROR(VLOOKUP($B89,RD[[#All],[Date]:[IS19_Inv2_M2]],BB$2,0)/BB$1,"")</f>
        <v>5.6452455590386634</v>
      </c>
      <c r="BC89" s="165">
        <f>IFERROR(VLOOKUP($B89,RD[[#All],[Date]:[IS19_Inv2_M2]],BC$2,0)/BC$1,"")</f>
        <v>5.5786833855799376</v>
      </c>
      <c r="BD89" s="165">
        <f>IFERROR(VLOOKUP($B89,RD[[#All],[Date]:[IS19_Inv2_M2]],BD$2,0)/BD$1,"")</f>
        <v>5.6776263031275063</v>
      </c>
      <c r="BE89" s="165">
        <f>IFERROR(VLOOKUP($B89,RD[[#All],[Date]:[IS19_Inv2_M2]],BE$2,0)/BE$1,"")</f>
        <v>5.876318039327443</v>
      </c>
      <c r="BF89" s="165">
        <f>IFERROR(VLOOKUP($B89,RD[[#All],[Date]:[IS19_Inv2_M2]],BF$2,0)/BF$1,"")</f>
        <v>5.7494229908022998</v>
      </c>
      <c r="BG89" s="165">
        <f>IFERROR(VLOOKUP($B89,RD[[#All],[Date]:[IS19_Inv2_M2]],BG$2,0)/BG$1,"")</f>
        <v>5.8273136159193131</v>
      </c>
      <c r="BH89" s="165">
        <f>IFERROR(VLOOKUP($B89,RD[[#All],[Date]:[IS19_Inv2_M2]],BH$2,0)/BH$1,"")</f>
        <v>5.9554003989740663</v>
      </c>
      <c r="BI89" s="165">
        <f>IFERROR(VLOOKUP($B89,RD[[#All],[Date]:[IS19_Inv2_M2]],BI$2,0)/BI$1,"")</f>
        <v>5.6595980084823898</v>
      </c>
      <c r="BJ89" s="165">
        <f>IFERROR(VLOOKUP($B89,RD[[#All],[Date]:[IS19_Inv2_M2]],BJ$2,0)/BJ$1,"")</f>
        <v>5.8564959944270294</v>
      </c>
      <c r="BK89" s="165">
        <f>IFERROR(VLOOKUP($B89,RD[[#All],[Date]:[IS19_Inv2_M2]],BK$2,0)/BK$1,"")</f>
        <v>5.4165277129327016</v>
      </c>
      <c r="BL89" s="165">
        <f>IFERROR(VLOOKUP($B89,RD[[#All],[Date]:[IS19_Inv2_M2]],BL$2,0)/BL$1,"")</f>
        <v>5.4858934169279001</v>
      </c>
      <c r="BM89" s="165">
        <f>IFERROR(VLOOKUP($B89,RD[[#All],[Date]:[IS19_Inv2_M2]],BM$2,0)/BM$1,"")</f>
        <v>5.4912292403121459</v>
      </c>
      <c r="BN89" s="165">
        <f>IFERROR(VLOOKUP($B89,RD[[#All],[Date]:[IS19_Inv2_M2]],BN$2,0)/BN$1,"")</f>
        <v>5.5288756746275407</v>
      </c>
      <c r="BO89" s="165">
        <f>IFERROR(VLOOKUP($B89,RD[[#All],[Date]:[IS19_Inv2_M2]],BO$2,0)/BO$1,"")</f>
        <v>5.6541781533872637</v>
      </c>
      <c r="BP89" s="165">
        <f>IFERROR(VLOOKUP($B89,RD[[#All],[Date]:[IS19_Inv2_M2]],BP$2,0)/BP$1,"")</f>
        <v>4.8220260178501233</v>
      </c>
      <c r="BQ89" s="165">
        <f>IFERROR(VLOOKUP($B89,RD[[#All],[Date]:[IS19_Inv2_M2]],BQ$2,0)/BQ$1,"")</f>
        <v>5.6320530553714638</v>
      </c>
      <c r="BR89" s="165">
        <f>IFERROR(VLOOKUP($B89,RD[[#All],[Date]:[IS19_Inv2_M2]],BR$2,0)/BR$1,"")</f>
        <v>5.7562336429783434</v>
      </c>
      <c r="BS89" s="165">
        <f>IFERROR(VLOOKUP($B89,RD[[#All],[Date]:[IS19_Inv2_M2]],BS$2,0)/BS$1,"")</f>
        <v>5.8001743578102403</v>
      </c>
      <c r="BT89" s="165">
        <f>IFERROR(VLOOKUP($B89,RD[[#All],[Date]:[IS19_Inv2_M2]],BT$2,0)/BT$1,"")</f>
        <v>5.4211347347522052</v>
      </c>
      <c r="BU89" s="165">
        <f>IFERROR(VLOOKUP($B89,RD[[#All],[Date]:[IS19_Inv2_M2]],BU$2,0)/BU$1,"")</f>
        <v>5.4549716759335336</v>
      </c>
      <c r="BV89" s="165">
        <f>IFERROR(VLOOKUP($B89,RD[[#All],[Date]:[IS19_Inv2_M2]],BV$2,0)/BV$1,"")</f>
        <v>5.474347283994268</v>
      </c>
      <c r="BW89" s="165">
        <f>IFERROR(VLOOKUP($B89,RD[[#All],[Date]:[IS19_Inv2_M2]],BW$2,0)/BW$1,"")</f>
        <v>5.9097779439443467</v>
      </c>
      <c r="BX89" s="165">
        <f>IFERROR(VLOOKUP($B89,RD[[#All],[Date]:[IS19_Inv2_M2]],BX$2,0)/BX$1,"")</f>
        <v>5.9872322131100999</v>
      </c>
      <c r="BY89" s="165">
        <f>IFERROR(VLOOKUP($B89,RD[[#All],[Date]:[IS19_Inv2_M2]],BY$2,0)/BY$1,"")</f>
        <v>5.9238452152087087</v>
      </c>
      <c r="BZ89" s="165">
        <f>IFERROR(VLOOKUP($B89,RD[[#All],[Date]:[IS19_Inv2_M2]],BZ$2,0)/BZ$1,"")</f>
        <v>5.9964146367183382</v>
      </c>
      <c r="CA89" s="165">
        <f>IFERROR(VLOOKUP($B89,RD[[#All],[Date]:[IS19_Inv2_M2]],CA$2,0)/CA$1,"")</f>
        <v>5.5296774263927828</v>
      </c>
      <c r="CB89" s="165">
        <f>IFERROR(VLOOKUP($B89,RD[[#All],[Date]:[IS19_Inv2_M2]],CB$2,0)/CB$1,"")</f>
        <v>0</v>
      </c>
      <c r="CC89" s="165">
        <f>IFERROR(VLOOKUP($B89,RD[[#All],[Date]:[IS19_Inv2_M2]],CC$2,0)/CC$1,"")</f>
        <v>5.745808288516292</v>
      </c>
      <c r="CD89" s="165">
        <f>IFERROR(VLOOKUP($B89,RD[[#All],[Date]:[IS19_Inv2_M2]],CD$2,0)/CD$1,"")</f>
        <v>5.7810332660063741</v>
      </c>
      <c r="CE89" s="165">
        <f>IFERROR(VLOOKUP($B89,RD[[#All],[Date]:[IS19_Inv2_M2]],CE$2,0)/CE$1,"")</f>
        <v>6.020943812031164</v>
      </c>
      <c r="CF89" s="165">
        <f>IFERROR(VLOOKUP($B89,RD[[#All],[Date]:[IS19_Inv2_M2]],CF$2,0)/CF$1,"")</f>
        <v>5.953236892812976</v>
      </c>
      <c r="CG89" s="165">
        <f>IFERROR(VLOOKUP($B89,RD[[#All],[Date]:[IS19_Inv2_M2]],CG$2,0)/CG$1,"")</f>
        <v>5.7339449541284404</v>
      </c>
      <c r="CH89" s="165">
        <f>IFERROR(VLOOKUP($B89,RD[[#All],[Date]:[IS19_Inv2_M2]],CH$2,0)/CH$1,"")</f>
        <v>5.099652008857956</v>
      </c>
      <c r="CI89" s="165">
        <f>IFERROR(VLOOKUP($B89,RD[[#All],[Date]:[IS19_Inv2_M2]],CI$2,0)/CI$1,"")</f>
        <v>6.6515789388298094E-2</v>
      </c>
      <c r="CJ89" s="165">
        <f>IFERROR(VLOOKUP($B89,RD[[#All],[Date]:[IS19_Inv2_M2]],CJ$2,0)/CJ$1,"")</f>
        <v>6.3271116735210381E-2</v>
      </c>
      <c r="CK89" s="165">
        <f>IFERROR(VLOOKUP($B89,RD[[#All],[Date]:[IS19_Inv2_M2]],CK$2,0)/CK$1,"")</f>
        <v>4.8670089796315676E-3</v>
      </c>
      <c r="CL89" s="165">
        <f>IFERROR(VLOOKUP($B89,RD[[#All],[Date]:[IS19_Inv2_M2]],CL$2,0)/CL$1,"")</f>
        <v>6.5736225179439355E-3</v>
      </c>
      <c r="CM89" s="165">
        <f>IFERROR(VLOOKUP($B89,RD[[#All],[Date]:[IS19_Inv2_M2]],CM$2,0)/CM$1,"")</f>
        <v>0</v>
      </c>
      <c r="CN89" s="165">
        <f>IFERROR(VLOOKUP($B89,RD[[#All],[Date]:[IS19_Inv2_M2]],CN$2,0)/CN$1,"")</f>
        <v>0</v>
      </c>
      <c r="CO89" s="165">
        <f>IFERROR(VLOOKUP($B89,RD[[#All],[Date]:[IS19_Inv2_M2]],CO$2,0)/CO$1,"")</f>
        <v>0</v>
      </c>
      <c r="CP89" s="165">
        <f>IFERROR(VLOOKUP($B89,RD[[#All],[Date]:[IS19_Inv2_M2]],CP$2,0)/CP$1,"")</f>
        <v>0</v>
      </c>
      <c r="CQ89" s="165">
        <f>IFERROR(VLOOKUP($B89,RD[[#All],[Date]:[IS19_Inv2_M2]],CQ$2,0)/CQ$1,"")</f>
        <v>5.8832095529343231</v>
      </c>
      <c r="CR89" s="165">
        <f>IFERROR(VLOOKUP($B89,RD[[#All],[Date]:[IS19_Inv2_M2]],CR$2,0)/CR$1,"")</f>
        <v>5.8127319840324958</v>
      </c>
      <c r="CS89" s="165">
        <f>IFERROR(VLOOKUP($B89,RD[[#All],[Date]:[IS19_Inv2_M2]],CS$2,0)/CS$1,"")</f>
        <v>5.012980621965121</v>
      </c>
      <c r="CT89" s="165">
        <f>IFERROR(VLOOKUP($B89,RD[[#All],[Date]:[IS19_Inv2_M2]],CT$2,0)/CT$1,"")</f>
        <v>5.7982705894759041</v>
      </c>
      <c r="CU89" s="166">
        <f>IFERROR(AVERAGEIF(Inv_SY_B[[#This Row],[IS1_Inv1_M1]:[IS19_Inv2_M2]],"&gt;="&amp;0.1,Inv_SY_B[[#This Row],[IS1_Inv1_M1]:[IS19_Inv2_M2]]),"")</f>
        <v>5.6662202598994318</v>
      </c>
    </row>
    <row r="90" spans="2:99">
      <c r="B90" s="167">
        <f t="shared" si="66"/>
        <v>45782</v>
      </c>
      <c r="C90" s="165">
        <f>IFERROR(VLOOKUP($B90,RD[[#All],[Date]:[IS19_Inv2_M2]],C$2,0)/C$1,"")</f>
        <v>5.9693936588752594</v>
      </c>
      <c r="D90" s="165">
        <f>IFERROR(VLOOKUP($B90,RD[[#All],[Date]:[IS19_Inv2_M2]],D$2,0)/D$1,"")</f>
        <v>5.9488797010641781</v>
      </c>
      <c r="E90" s="165">
        <f>IFERROR(VLOOKUP($B90,RD[[#All],[Date]:[IS19_Inv2_M2]],E$2,0)/E$1,"")</f>
        <v>5.8770195321919463</v>
      </c>
      <c r="F90" s="165">
        <f>IFERROR(VLOOKUP($B90,RD[[#All],[Date]:[IS19_Inv2_M2]],F$2,0)/F$1,"")</f>
        <v>5.5612721050994285</v>
      </c>
      <c r="G90" s="165">
        <f>IFERROR(VLOOKUP($B90,RD[[#All],[Date]:[IS19_Inv2_M2]],G$2,0)/G$1,"")</f>
        <v>5.8162527128044372</v>
      </c>
      <c r="H90" s="165">
        <f>IFERROR(VLOOKUP($B90,RD[[#All],[Date]:[IS19_Inv2_M2]],H$2,0)/H$1,"")</f>
        <v>5.7723655654690136</v>
      </c>
      <c r="I90" s="165">
        <f>IFERROR(VLOOKUP($B90,RD[[#All],[Date]:[IS19_Inv2_M2]],I$2,0)/I$1,"")</f>
        <v>5.7856728201555789</v>
      </c>
      <c r="J90" s="165">
        <f>IFERROR(VLOOKUP($B90,RD[[#All],[Date]:[IS19_Inv2_M2]],J$2,0)/J$1,"")</f>
        <v>5.7960482568633038</v>
      </c>
      <c r="K90" s="165">
        <f>IFERROR(VLOOKUP($B90,RD[[#All],[Date]:[IS19_Inv2_M2]],K$2,0)/K$1,"")</f>
        <v>5.6967144463854131</v>
      </c>
      <c r="L90" s="165">
        <f>IFERROR(VLOOKUP($B90,RD[[#All],[Date]:[IS19_Inv2_M2]],L$2,0)/L$1,"")</f>
        <v>5.8174218675786076</v>
      </c>
      <c r="M90" s="165">
        <f>IFERROR(VLOOKUP($B90,RD[[#All],[Date]:[IS19_Inv2_M2]],M$2,0)/M$1,"")</f>
        <v>5.8096618428571078</v>
      </c>
      <c r="N90" s="165">
        <f>IFERROR(VLOOKUP($B90,RD[[#All],[Date]:[IS19_Inv2_M2]],N$2,0)/N$1,"")</f>
        <v>5.8014747037208281</v>
      </c>
      <c r="O90" s="165">
        <f>IFERROR(VLOOKUP($B90,RD[[#All],[Date]:[IS19_Inv2_M2]],O$2,0)/O$1,"")</f>
        <v>5.7591545397026263</v>
      </c>
      <c r="P90" s="165">
        <f>IFERROR(VLOOKUP($B90,RD[[#All],[Date]:[IS19_Inv2_M2]],P$2,0)/P$1,"")</f>
        <v>5.7382383513354727</v>
      </c>
      <c r="Q90" s="165">
        <f>IFERROR(VLOOKUP($B90,RD[[#All],[Date]:[IS19_Inv2_M2]],Q$2,0)/Q$1,"")</f>
        <v>5.5936832183047205</v>
      </c>
      <c r="R90" s="165">
        <f>IFERROR(VLOOKUP($B90,RD[[#All],[Date]:[IS19_Inv2_M2]],R$2,0)/R$1,"")</f>
        <v>5.7229745588880601</v>
      </c>
      <c r="S90" s="165">
        <f>IFERROR(VLOOKUP($B90,RD[[#All],[Date]:[IS19_Inv2_M2]],S$2,0)/S$1,"")</f>
        <v>5.7456834113122097</v>
      </c>
      <c r="T90" s="165">
        <f>IFERROR(VLOOKUP($B90,RD[[#All],[Date]:[IS19_Inv2_M2]],T$2,0)/T$1,"")</f>
        <v>5.7655805124960455</v>
      </c>
      <c r="U90" s="165">
        <f>IFERROR(VLOOKUP($B90,RD[[#All],[Date]:[IS19_Inv2_M2]],U$2,0)/U$1,"")</f>
        <v>6.3823483627343167</v>
      </c>
      <c r="V90" s="165">
        <f>IFERROR(VLOOKUP($B90,RD[[#All],[Date]:[IS19_Inv2_M2]],V$2,0)/V$1,"")</f>
        <v>6.490994238179451</v>
      </c>
      <c r="W90" s="165">
        <f>IFERROR(VLOOKUP($B90,RD[[#All],[Date]:[IS19_Inv2_M2]],W$2,0)/W$1,"")</f>
        <v>6.3673213551845347</v>
      </c>
      <c r="X90" s="165">
        <f>IFERROR(VLOOKUP($B90,RD[[#All],[Date]:[IS19_Inv2_M2]],X$2,0)/X$1,"")</f>
        <v>5.8934169278996871</v>
      </c>
      <c r="Y90" s="165">
        <f>IFERROR(VLOOKUP($B90,RD[[#All],[Date]:[IS19_Inv2_M2]],Y$2,0)/Y$1,"")</f>
        <v>5.8943668661536996</v>
      </c>
      <c r="Z90" s="165">
        <f>IFERROR(VLOOKUP($B90,RD[[#All],[Date]:[IS19_Inv2_M2]],Z$2,0)/Z$1,"")</f>
        <v>5.345997286295793</v>
      </c>
      <c r="AA90" s="165">
        <f>IFERROR(VLOOKUP($B90,RD[[#All],[Date]:[IS19_Inv2_M2]],AA$2,0)/AA$1,"")</f>
        <v>5.1243182891742176</v>
      </c>
      <c r="AB90" s="165">
        <f>IFERROR(VLOOKUP($B90,RD[[#All],[Date]:[IS19_Inv2_M2]],AB$2,0)/AB$1,"")</f>
        <v>5.2050589125499949</v>
      </c>
      <c r="AC90" s="165">
        <f>IFERROR(VLOOKUP($B90,RD[[#All],[Date]:[IS19_Inv2_M2]],AC$2,0)/AC$1,"")</f>
        <v>5.3626552442030189</v>
      </c>
      <c r="AD90" s="165">
        <f>IFERROR(VLOOKUP($B90,RD[[#All],[Date]:[IS19_Inv2_M2]],AD$2,0)/AD$1,"")</f>
        <v>5.1567398119122263</v>
      </c>
      <c r="AE90" s="165">
        <f>IFERROR(VLOOKUP($B90,RD[[#All],[Date]:[IS19_Inv2_M2]],AE$2,0)/AE$1,"")</f>
        <v>5.4130357673540201</v>
      </c>
      <c r="AF90" s="165">
        <f>IFERROR(VLOOKUP($B90,RD[[#All],[Date]:[IS19_Inv2_M2]],AF$2,0)/AF$1,"")</f>
        <v>5.5532958728150117</v>
      </c>
      <c r="AG90" s="165">
        <f>IFERROR(VLOOKUP($B90,RD[[#All],[Date]:[IS19_Inv2_M2]],AG$2,0)/AG$1,"")</f>
        <v>5.6185194116228594</v>
      </c>
      <c r="AH90" s="165">
        <f>IFERROR(VLOOKUP($B90,RD[[#All],[Date]:[IS19_Inv2_M2]],AH$2,0)/AH$1,"")</f>
        <v>5.3472766457680247</v>
      </c>
      <c r="AI90" s="165">
        <f>IFERROR(VLOOKUP($B90,RD[[#All],[Date]:[IS19_Inv2_M2]],AI$2,0)/AI$1,"")</f>
        <v>5.6720619282195637</v>
      </c>
      <c r="AJ90" s="165">
        <f>IFERROR(VLOOKUP($B90,RD[[#All],[Date]:[IS19_Inv2_M2]],AJ$2,0)/AJ$1,"")</f>
        <v>5.6867762779092832</v>
      </c>
      <c r="AK90" s="165">
        <f>IFERROR(VLOOKUP($B90,RD[[#All],[Date]:[IS19_Inv2_M2]],AK$2,0)/AK$1,"")</f>
        <v>5.7867617915180336</v>
      </c>
      <c r="AL90" s="165">
        <f>IFERROR(VLOOKUP($B90,RD[[#All],[Date]:[IS19_Inv2_M2]],AL$2,0)/AL$1,"")</f>
        <v>5.8406953548019382</v>
      </c>
      <c r="AM90" s="165">
        <f>IFERROR(VLOOKUP($B90,RD[[#All],[Date]:[IS19_Inv2_M2]],AM$2,0)/AM$1,"")</f>
        <v>5.7553524978323223</v>
      </c>
      <c r="AN90" s="165">
        <f>IFERROR(VLOOKUP($B90,RD[[#All],[Date]:[IS19_Inv2_M2]],AN$2,0)/AN$1,"")</f>
        <v>5.7719435736677118</v>
      </c>
      <c r="AO90" s="165">
        <f>IFERROR(VLOOKUP($B90,RD[[#All],[Date]:[IS19_Inv2_M2]],AO$2,0)/AO$1,"")</f>
        <v>5.7573534316014143</v>
      </c>
      <c r="AP90" s="165">
        <f>IFERROR(VLOOKUP($B90,RD[[#All],[Date]:[IS19_Inv2_M2]],AP$2,0)/AP$1,"")</f>
        <v>5.7099979990662311</v>
      </c>
      <c r="AQ90" s="165">
        <f>IFERROR(VLOOKUP($B90,RD[[#All],[Date]:[IS19_Inv2_M2]],AQ$2,0)/AQ$1,"")</f>
        <v>5.1329153605015678</v>
      </c>
      <c r="AR90" s="165">
        <f>IFERROR(VLOOKUP($B90,RD[[#All],[Date]:[IS19_Inv2_M2]],AR$2,0)/AR$1,"")</f>
        <v>5.800406490061663</v>
      </c>
      <c r="AS90" s="165">
        <f>IFERROR(VLOOKUP($B90,RD[[#All],[Date]:[IS19_Inv2_M2]],AS$2,0)/AS$1,"")</f>
        <v>5.9390139640923341</v>
      </c>
      <c r="AT90" s="165">
        <f>IFERROR(VLOOKUP($B90,RD[[#All],[Date]:[IS19_Inv2_M2]],AT$2,0)/AT$1,"")</f>
        <v>5.7350938855641056</v>
      </c>
      <c r="AU90" s="165">
        <f>IFERROR(VLOOKUP($B90,RD[[#All],[Date]:[IS19_Inv2_M2]],AU$2,0)/AU$1,"")</f>
        <v>5.7949843260188088</v>
      </c>
      <c r="AV90" s="165">
        <f>IFERROR(VLOOKUP($B90,RD[[#All],[Date]:[IS19_Inv2_M2]],AV$2,0)/AV$1,"")</f>
        <v>5.6610732067121523</v>
      </c>
      <c r="AW90" s="165">
        <f>IFERROR(VLOOKUP($B90,RD[[#All],[Date]:[IS19_Inv2_M2]],AW$2,0)/AW$1,"")</f>
        <v>5.7706374085684429</v>
      </c>
      <c r="AX90" s="165">
        <f>IFERROR(VLOOKUP($B90,RD[[#All],[Date]:[IS19_Inv2_M2]],AX$2,0)/AX$1,"")</f>
        <v>5.8053758420596271</v>
      </c>
      <c r="AY90" s="165">
        <f>IFERROR(VLOOKUP($B90,RD[[#All],[Date]:[IS19_Inv2_M2]],AY$2,0)/AY$1,"")</f>
        <v>5.9308903541959426</v>
      </c>
      <c r="AZ90" s="165">
        <f>IFERROR(VLOOKUP($B90,RD[[#All],[Date]:[IS19_Inv2_M2]],AZ$2,0)/AZ$1,"")</f>
        <v>6.0943288686235402</v>
      </c>
      <c r="BA90" s="165">
        <f>IFERROR(VLOOKUP($B90,RD[[#All],[Date]:[IS19_Inv2_M2]],BA$2,0)/BA$1,"")</f>
        <v>5.4658840792369778</v>
      </c>
      <c r="BB90" s="165">
        <f>IFERROR(VLOOKUP($B90,RD[[#All],[Date]:[IS19_Inv2_M2]],BB$2,0)/BB$1,"")</f>
        <v>5.6452455590386634</v>
      </c>
      <c r="BC90" s="165">
        <f>IFERROR(VLOOKUP($B90,RD[[#All],[Date]:[IS19_Inv2_M2]],BC$2,0)/BC$1,"")</f>
        <v>5.6112852664576804</v>
      </c>
      <c r="BD90" s="165">
        <f>IFERROR(VLOOKUP($B90,RD[[#All],[Date]:[IS19_Inv2_M2]],BD$2,0)/BD$1,"")</f>
        <v>5.7665670336079318</v>
      </c>
      <c r="BE90" s="165">
        <f>IFERROR(VLOOKUP($B90,RD[[#All],[Date]:[IS19_Inv2_M2]],BE$2,0)/BE$1,"")</f>
        <v>5.8485323453975484</v>
      </c>
      <c r="BF90" s="165">
        <f>IFERROR(VLOOKUP($B90,RD[[#All],[Date]:[IS19_Inv2_M2]],BF$2,0)/BF$1,"")</f>
        <v>5.7983395914430389</v>
      </c>
      <c r="BG90" s="165">
        <f>IFERROR(VLOOKUP($B90,RD[[#All],[Date]:[IS19_Inv2_M2]],BG$2,0)/BG$1,"")</f>
        <v>5.8361728226795693</v>
      </c>
      <c r="BH90" s="165">
        <f>IFERROR(VLOOKUP($B90,RD[[#All],[Date]:[IS19_Inv2_M2]],BH$2,0)/BH$1,"")</f>
        <v>6.0266457680250776</v>
      </c>
      <c r="BI90" s="165">
        <f>IFERROR(VLOOKUP($B90,RD[[#All],[Date]:[IS19_Inv2_M2]],BI$2,0)/BI$1,"")</f>
        <v>5.6566476120228657</v>
      </c>
      <c r="BJ90" s="165">
        <f>IFERROR(VLOOKUP($B90,RD[[#All],[Date]:[IS19_Inv2_M2]],BJ$2,0)/BJ$1,"")</f>
        <v>5.8815743643329856</v>
      </c>
      <c r="BK90" s="165">
        <f>IFERROR(VLOOKUP($B90,RD[[#All],[Date]:[IS19_Inv2_M2]],BK$2,0)/BK$1,"")</f>
        <v>5.4438738077769617</v>
      </c>
      <c r="BL90" s="165">
        <f>IFERROR(VLOOKUP($B90,RD[[#All],[Date]:[IS19_Inv2_M2]],BL$2,0)/BL$1,"")</f>
        <v>5.5894779882785883</v>
      </c>
      <c r="BM90" s="165">
        <f>IFERROR(VLOOKUP($B90,RD[[#All],[Date]:[IS19_Inv2_M2]],BM$2,0)/BM$1,"")</f>
        <v>5.5766024144600816</v>
      </c>
      <c r="BN90" s="165">
        <f>IFERROR(VLOOKUP($B90,RD[[#All],[Date]:[IS19_Inv2_M2]],BN$2,0)/BN$1,"")</f>
        <v>5.5715347574572602</v>
      </c>
      <c r="BO90" s="165">
        <f>IFERROR(VLOOKUP($B90,RD[[#All],[Date]:[IS19_Inv2_M2]],BO$2,0)/BO$1,"")</f>
        <v>5.734622858950603</v>
      </c>
      <c r="BP90" s="165">
        <f>IFERROR(VLOOKUP($B90,RD[[#All],[Date]:[IS19_Inv2_M2]],BP$2,0)/BP$1,"")</f>
        <v>4.8172327514307893</v>
      </c>
      <c r="BQ90" s="165">
        <f>IFERROR(VLOOKUP($B90,RD[[#All],[Date]:[IS19_Inv2_M2]],BQ$2,0)/BQ$1,"")</f>
        <v>5.7747594427523401</v>
      </c>
      <c r="BR90" s="165">
        <f>IFERROR(VLOOKUP($B90,RD[[#All],[Date]:[IS19_Inv2_M2]],BR$2,0)/BR$1,"")</f>
        <v>5.8717513636842957</v>
      </c>
      <c r="BS90" s="165">
        <f>IFERROR(VLOOKUP($B90,RD[[#All],[Date]:[IS19_Inv2_M2]],BS$2,0)/BS$1,"")</f>
        <v>5.7967934584427097</v>
      </c>
      <c r="BT90" s="165">
        <f>IFERROR(VLOOKUP($B90,RD[[#All],[Date]:[IS19_Inv2_M2]],BT$2,0)/BT$1,"")</f>
        <v>5.3845902104310062</v>
      </c>
      <c r="BU90" s="165">
        <f>IFERROR(VLOOKUP($B90,RD[[#All],[Date]:[IS19_Inv2_M2]],BU$2,0)/BU$1,"")</f>
        <v>5.0858142969964426</v>
      </c>
      <c r="BV90" s="165">
        <f>IFERROR(VLOOKUP($B90,RD[[#All],[Date]:[IS19_Inv2_M2]],BV$2,0)/BV$1,"")</f>
        <v>5.263598637810075</v>
      </c>
      <c r="BW90" s="165">
        <f>IFERROR(VLOOKUP($B90,RD[[#All],[Date]:[IS19_Inv2_M2]],BW$2,0)/BW$1,"")</f>
        <v>5.6336857981907009</v>
      </c>
      <c r="BX90" s="165">
        <f>IFERROR(VLOOKUP($B90,RD[[#All],[Date]:[IS19_Inv2_M2]],BX$2,0)/BX$1,"")</f>
        <v>5.7260360645365393</v>
      </c>
      <c r="BY90" s="165">
        <f>IFERROR(VLOOKUP($B90,RD[[#All],[Date]:[IS19_Inv2_M2]],BY$2,0)/BY$1,"")</f>
        <v>5.6728466092591372</v>
      </c>
      <c r="BZ90" s="165">
        <f>IFERROR(VLOOKUP($B90,RD[[#All],[Date]:[IS19_Inv2_M2]],BZ$2,0)/BZ$1,"")</f>
        <v>5.7812928398186232</v>
      </c>
      <c r="CA90" s="165">
        <f>IFERROR(VLOOKUP($B90,RD[[#All],[Date]:[IS19_Inv2_M2]],CA$2,0)/CA$1,"")</f>
        <v>5.5907667804819514</v>
      </c>
      <c r="CB90" s="165">
        <f>IFERROR(VLOOKUP($B90,RD[[#All],[Date]:[IS19_Inv2_M2]],CB$2,0)/CB$1,"")</f>
        <v>0</v>
      </c>
      <c r="CC90" s="165">
        <f>IFERROR(VLOOKUP($B90,RD[[#All],[Date]:[IS19_Inv2_M2]],CC$2,0)/CC$1,"")</f>
        <v>5.8417035748180952</v>
      </c>
      <c r="CD90" s="165">
        <f>IFERROR(VLOOKUP($B90,RD[[#All],[Date]:[IS19_Inv2_M2]],CD$2,0)/CD$1,"")</f>
        <v>5.8759399411091895</v>
      </c>
      <c r="CE90" s="165">
        <f>IFERROR(VLOOKUP($B90,RD[[#All],[Date]:[IS19_Inv2_M2]],CE$2,0)/CE$1,"")</f>
        <v>6.1008370018069797</v>
      </c>
      <c r="CF90" s="165">
        <f>IFERROR(VLOOKUP($B90,RD[[#All],[Date]:[IS19_Inv2_M2]],CF$2,0)/CF$1,"")</f>
        <v>6.0467055879899911</v>
      </c>
      <c r="CG90" s="165">
        <f>IFERROR(VLOOKUP($B90,RD[[#All],[Date]:[IS19_Inv2_M2]],CG$2,0)/CG$1,"")</f>
        <v>5.8165489120882983</v>
      </c>
      <c r="CH90" s="165">
        <f>IFERROR(VLOOKUP($B90,RD[[#All],[Date]:[IS19_Inv2_M2]],CH$2,0)/CH$1,"")</f>
        <v>6.3397658968680792</v>
      </c>
      <c r="CI90" s="165">
        <f>IFERROR(VLOOKUP($B90,RD[[#All],[Date]:[IS19_Inv2_M2]],CI$2,0)/CI$1,"")</f>
        <v>6.7326957551570019E-2</v>
      </c>
      <c r="CJ90" s="165">
        <f>IFERROR(VLOOKUP($B90,RD[[#All],[Date]:[IS19_Inv2_M2]],CJ$2,0)/CJ$1,"")</f>
        <v>6.404271571978612E-2</v>
      </c>
      <c r="CK90" s="165">
        <f>IFERROR(VLOOKUP($B90,RD[[#All],[Date]:[IS19_Inv2_M2]],CK$2,0)/CK$1,"")</f>
        <v>6.489345306175423E-2</v>
      </c>
      <c r="CL90" s="165">
        <f>IFERROR(VLOOKUP($B90,RD[[#All],[Date]:[IS19_Inv2_M2]],CL$2,0)/CL$1,"")</f>
        <v>5.751919703200944E-3</v>
      </c>
      <c r="CM90" s="165">
        <f>IFERROR(VLOOKUP($B90,RD[[#All],[Date]:[IS19_Inv2_M2]],CM$2,0)/CM$1,"")</f>
        <v>0</v>
      </c>
      <c r="CN90" s="165">
        <f>IFERROR(VLOOKUP($B90,RD[[#All],[Date]:[IS19_Inv2_M2]],CN$2,0)/CN$1,"")</f>
        <v>0</v>
      </c>
      <c r="CO90" s="165">
        <f>IFERROR(VLOOKUP($B90,RD[[#All],[Date]:[IS19_Inv2_M2]],CO$2,0)/CO$1,"")</f>
        <v>0</v>
      </c>
      <c r="CP90" s="165">
        <f>IFERROR(VLOOKUP($B90,RD[[#All],[Date]:[IS19_Inv2_M2]],CP$2,0)/CP$1,"")</f>
        <v>0</v>
      </c>
      <c r="CQ90" s="165">
        <f>IFERROR(VLOOKUP($B90,RD[[#All],[Date]:[IS19_Inv2_M2]],CQ$2,0)/CQ$1,"")</f>
        <v>5.9012870148586689</v>
      </c>
      <c r="CR90" s="165">
        <f>IFERROR(VLOOKUP($B90,RD[[#All],[Date]:[IS19_Inv2_M2]],CR$2,0)/CR$1,"")</f>
        <v>5.8542687476907256</v>
      </c>
      <c r="CS90" s="165">
        <f>IFERROR(VLOOKUP($B90,RD[[#All],[Date]:[IS19_Inv2_M2]],CS$2,0)/CS$1,"")</f>
        <v>5.3835685914142104</v>
      </c>
      <c r="CT90" s="165">
        <f>IFERROR(VLOOKUP($B90,RD[[#All],[Date]:[IS19_Inv2_M2]],CT$2,0)/CT$1,"")</f>
        <v>5.8694505958030154</v>
      </c>
      <c r="CU90" s="166">
        <f>IFERROR(AVERAGEIF(Inv_SY_B[[#This Row],[IS1_Inv1_M1]:[IS19_Inv2_M2]],"&gt;="&amp;0.1,Inv_SY_B[[#This Row],[IS1_Inv1_M1]:[IS19_Inv2_M2]]),"")</f>
        <v>5.7202385028208429</v>
      </c>
    </row>
    <row r="91" spans="2:99">
      <c r="B91" s="167">
        <f t="shared" si="66"/>
        <v>45783</v>
      </c>
      <c r="C91" s="165">
        <f>IFERROR(VLOOKUP($B91,RD[[#All],[Date]:[IS19_Inv2_M2]],C$2,0)/C$1,"")</f>
        <v>5.5089485458612968</v>
      </c>
      <c r="D91" s="165">
        <f>IFERROR(VLOOKUP($B91,RD[[#All],[Date]:[IS19_Inv2_M2]],D$2,0)/D$1,"")</f>
        <v>5.5439523748632489</v>
      </c>
      <c r="E91" s="165">
        <f>IFERROR(VLOOKUP($B91,RD[[#All],[Date]:[IS19_Inv2_M2]],E$2,0)/E$1,"")</f>
        <v>5.4579213889558718</v>
      </c>
      <c r="F91" s="165">
        <f>IFERROR(VLOOKUP($B91,RD[[#All],[Date]:[IS19_Inv2_M2]],F$2,0)/F$1,"")</f>
        <v>5.1798320132092179</v>
      </c>
      <c r="G91" s="165">
        <f>IFERROR(VLOOKUP($B91,RD[[#All],[Date]:[IS19_Inv2_M2]],G$2,0)/G$1,"")</f>
        <v>5.4183747287195567</v>
      </c>
      <c r="H91" s="165">
        <f>IFERROR(VLOOKUP($B91,RD[[#All],[Date]:[IS19_Inv2_M2]],H$2,0)/H$1,"")</f>
        <v>5.3812394502049674</v>
      </c>
      <c r="I91" s="165">
        <f>IFERROR(VLOOKUP($B91,RD[[#All],[Date]:[IS19_Inv2_M2]],I$2,0)/I$1,"")</f>
        <v>5.4183211424590736</v>
      </c>
      <c r="J91" s="165">
        <f>IFERROR(VLOOKUP($B91,RD[[#All],[Date]:[IS19_Inv2_M2]],J$2,0)/J$1,"")</f>
        <v>5.397074190177638</v>
      </c>
      <c r="K91" s="165">
        <f>IFERROR(VLOOKUP($B91,RD[[#All],[Date]:[IS19_Inv2_M2]],K$2,0)/K$1,"")</f>
        <v>5.3258034410969399</v>
      </c>
      <c r="L91" s="165">
        <f>IFERROR(VLOOKUP($B91,RD[[#All],[Date]:[IS19_Inv2_M2]],L$2,0)/L$1,"")</f>
        <v>5.4431461954972926</v>
      </c>
      <c r="M91" s="165">
        <f>IFERROR(VLOOKUP($B91,RD[[#All],[Date]:[IS19_Inv2_M2]],M$2,0)/M$1,"")</f>
        <v>5.4530874097834801</v>
      </c>
      <c r="N91" s="165">
        <f>IFERROR(VLOOKUP($B91,RD[[#All],[Date]:[IS19_Inv2_M2]],N$2,0)/N$1,"")</f>
        <v>5.4315820212688291</v>
      </c>
      <c r="O91" s="165">
        <f>IFERROR(VLOOKUP($B91,RD[[#All],[Date]:[IS19_Inv2_M2]],O$2,0)/O$1,"")</f>
        <v>5.4086918696614994</v>
      </c>
      <c r="P91" s="165">
        <f>IFERROR(VLOOKUP($B91,RD[[#All],[Date]:[IS19_Inv2_M2]],P$2,0)/P$1,"")</f>
        <v>5.3739774935599049</v>
      </c>
      <c r="Q91" s="165">
        <f>IFERROR(VLOOKUP($B91,RD[[#All],[Date]:[IS19_Inv2_M2]],Q$2,0)/Q$1,"")</f>
        <v>5.2372989689390455</v>
      </c>
      <c r="R91" s="165">
        <f>IFERROR(VLOOKUP($B91,RD[[#All],[Date]:[IS19_Inv2_M2]],R$2,0)/R$1,"")</f>
        <v>5.3181754787004243</v>
      </c>
      <c r="S91" s="165">
        <f>IFERROR(VLOOKUP($B91,RD[[#All],[Date]:[IS19_Inv2_M2]],S$2,0)/S$1,"")</f>
        <v>5.3454103464926161</v>
      </c>
      <c r="T91" s="165">
        <f>IFERROR(VLOOKUP($B91,RD[[#All],[Date]:[IS19_Inv2_M2]],T$2,0)/T$1,"")</f>
        <v>5.3902677518621847</v>
      </c>
      <c r="U91" s="165">
        <f>IFERROR(VLOOKUP($B91,RD[[#All],[Date]:[IS19_Inv2_M2]],U$2,0)/U$1,"")</f>
        <v>5.8119040086771818</v>
      </c>
      <c r="V91" s="165">
        <f>IFERROR(VLOOKUP($B91,RD[[#All],[Date]:[IS19_Inv2_M2]],V$2,0)/V$1,"")</f>
        <v>6.0014210070479876</v>
      </c>
      <c r="W91" s="165">
        <f>IFERROR(VLOOKUP($B91,RD[[#All],[Date]:[IS19_Inv2_M2]],W$2,0)/W$1,"")</f>
        <v>6.0273130175887788</v>
      </c>
      <c r="X91" s="165">
        <f>IFERROR(VLOOKUP($B91,RD[[#All],[Date]:[IS19_Inv2_M2]],X$2,0)/X$1,"")</f>
        <v>5.4535260086143182</v>
      </c>
      <c r="Y91" s="165">
        <f>IFERROR(VLOOKUP($B91,RD[[#All],[Date]:[IS19_Inv2_M2]],Y$2,0)/Y$1,"")</f>
        <v>5.292106013109148</v>
      </c>
      <c r="Z91" s="165">
        <f>IFERROR(VLOOKUP($B91,RD[[#All],[Date]:[IS19_Inv2_M2]],Z$2,0)/Z$1,"")</f>
        <v>4.8196322462920502</v>
      </c>
      <c r="AA91" s="165">
        <f>IFERROR(VLOOKUP($B91,RD[[#All],[Date]:[IS19_Inv2_M2]],AA$2,0)/AA$1,"")</f>
        <v>5.1943144243569375</v>
      </c>
      <c r="AB91" s="165">
        <f>IFERROR(VLOOKUP($B91,RD[[#All],[Date]:[IS19_Inv2_M2]],AB$2,0)/AB$1,"")</f>
        <v>5.3135877202464599</v>
      </c>
      <c r="AC91" s="165">
        <f>IFERROR(VLOOKUP($B91,RD[[#All],[Date]:[IS19_Inv2_M2]],AC$2,0)/AC$1,"")</f>
        <v>5.3415970709995451</v>
      </c>
      <c r="AD91" s="165">
        <f>IFERROR(VLOOKUP($B91,RD[[#All],[Date]:[IS19_Inv2_M2]],AD$2,0)/AD$1,"")</f>
        <v>5.1602229188436093</v>
      </c>
      <c r="AE91" s="165">
        <f>IFERROR(VLOOKUP($B91,RD[[#All],[Date]:[IS19_Inv2_M2]],AE$2,0)/AE$1,"")</f>
        <v>5.4173497071314216</v>
      </c>
      <c r="AF91" s="165">
        <f>IFERROR(VLOOKUP($B91,RD[[#All],[Date]:[IS19_Inv2_M2]],AF$2,0)/AF$1,"")</f>
        <v>5.5959787690252725</v>
      </c>
      <c r="AG91" s="165">
        <f>IFERROR(VLOOKUP($B91,RD[[#All],[Date]:[IS19_Inv2_M2]],AG$2,0)/AG$1,"")</f>
        <v>5.6785360233636091</v>
      </c>
      <c r="AH91" s="165">
        <f>IFERROR(VLOOKUP($B91,RD[[#All],[Date]:[IS19_Inv2_M2]],AH$2,0)/AH$1,"")</f>
        <v>5.4040948275862064</v>
      </c>
      <c r="AI91" s="165">
        <f>IFERROR(VLOOKUP($B91,RD[[#All],[Date]:[IS19_Inv2_M2]],AI$2,0)/AI$1,"")</f>
        <v>5.4033651077986056</v>
      </c>
      <c r="AJ91" s="165">
        <f>IFERROR(VLOOKUP($B91,RD[[#All],[Date]:[IS19_Inv2_M2]],AJ$2,0)/AJ$1,"")</f>
        <v>5.4155204401509822</v>
      </c>
      <c r="AK91" s="165">
        <f>IFERROR(VLOOKUP($B91,RD[[#All],[Date]:[IS19_Inv2_M2]],AK$2,0)/AK$1,"")</f>
        <v>5.5186826649371232</v>
      </c>
      <c r="AL91" s="165">
        <f>IFERROR(VLOOKUP($B91,RD[[#All],[Date]:[IS19_Inv2_M2]],AL$2,0)/AL$1,"")</f>
        <v>5.5571387859789114</v>
      </c>
      <c r="AM91" s="165">
        <f>IFERROR(VLOOKUP($B91,RD[[#All],[Date]:[IS19_Inv2_M2]],AM$2,0)/AM$1,"")</f>
        <v>5.4605482558527312</v>
      </c>
      <c r="AN91" s="165">
        <f>IFERROR(VLOOKUP($B91,RD[[#All],[Date]:[IS19_Inv2_M2]],AN$2,0)/AN$1,"")</f>
        <v>5.2664576802507836</v>
      </c>
      <c r="AO91" s="165">
        <f>IFERROR(VLOOKUP($B91,RD[[#All],[Date]:[IS19_Inv2_M2]],AO$2,0)/AO$1,"")</f>
        <v>5.4565463883145471</v>
      </c>
      <c r="AP91" s="165">
        <f>IFERROR(VLOOKUP($B91,RD[[#All],[Date]:[IS19_Inv2_M2]],AP$2,0)/AP$1,"")</f>
        <v>5.45054358700727</v>
      </c>
      <c r="AQ91" s="165">
        <f>IFERROR(VLOOKUP($B91,RD[[#All],[Date]:[IS19_Inv2_M2]],AQ$2,0)/AQ$1,"")</f>
        <v>5.3780564263322885</v>
      </c>
      <c r="AR91" s="165">
        <f>IFERROR(VLOOKUP($B91,RD[[#All],[Date]:[IS19_Inv2_M2]],AR$2,0)/AR$1,"")</f>
        <v>5.3760033070377906</v>
      </c>
      <c r="AS91" s="165">
        <f>IFERROR(VLOOKUP($B91,RD[[#All],[Date]:[IS19_Inv2_M2]],AS$2,0)/AS$1,"")</f>
        <v>5.3106298090624113</v>
      </c>
      <c r="AT91" s="165">
        <f>IFERROR(VLOOKUP($B91,RD[[#All],[Date]:[IS19_Inv2_M2]],AT$2,0)/AT$1,"")</f>
        <v>5.4431461954972926</v>
      </c>
      <c r="AU91" s="165">
        <f>IFERROR(VLOOKUP($B91,RD[[#All],[Date]:[IS19_Inv2_M2]],AU$2,0)/AU$1,"")</f>
        <v>5.529153605015674</v>
      </c>
      <c r="AV91" s="165">
        <f>IFERROR(VLOOKUP($B91,RD[[#All],[Date]:[IS19_Inv2_M2]],AV$2,0)/AV$1,"")</f>
        <v>5.3900055319933617</v>
      </c>
      <c r="AW91" s="165">
        <f>IFERROR(VLOOKUP($B91,RD[[#All],[Date]:[IS19_Inv2_M2]],AW$2,0)/AW$1,"")</f>
        <v>5.4787095088819227</v>
      </c>
      <c r="AX91" s="165">
        <f>IFERROR(VLOOKUP($B91,RD[[#All],[Date]:[IS19_Inv2_M2]],AX$2,0)/AX$1,"")</f>
        <v>5.4045221103181476</v>
      </c>
      <c r="AY91" s="165">
        <f>IFERROR(VLOOKUP($B91,RD[[#All],[Date]:[IS19_Inv2_M2]],AY$2,0)/AY$1,"")</f>
        <v>5.6714589413757066</v>
      </c>
      <c r="AZ91" s="165">
        <f>IFERROR(VLOOKUP($B91,RD[[#All],[Date]:[IS19_Inv2_M2]],AZ$2,0)/AZ$1,"")</f>
        <v>5.8072100313479629</v>
      </c>
      <c r="BA91" s="165">
        <f>IFERROR(VLOOKUP($B91,RD[[#All],[Date]:[IS19_Inv2_M2]],BA$2,0)/BA$1,"")</f>
        <v>5.201093843793771</v>
      </c>
      <c r="BB91" s="165">
        <f>IFERROR(VLOOKUP($B91,RD[[#All],[Date]:[IS19_Inv2_M2]],BB$2,0)/BB$1,"")</f>
        <v>5.3846656217345883</v>
      </c>
      <c r="BC91" s="165">
        <f>IFERROR(VLOOKUP($B91,RD[[#All],[Date]:[IS19_Inv2_M2]],BC$2,0)/BC$1,"")</f>
        <v>5.3548589341692789</v>
      </c>
      <c r="BD91" s="165">
        <f>IFERROR(VLOOKUP($B91,RD[[#All],[Date]:[IS19_Inv2_M2]],BD$2,0)/BD$1,"")</f>
        <v>5.5157833345483702</v>
      </c>
      <c r="BE91" s="165">
        <f>IFERROR(VLOOKUP($B91,RD[[#All],[Date]:[IS19_Inv2_M2]],BE$2,0)/BE$1,"")</f>
        <v>5.5927614705044171</v>
      </c>
      <c r="BF91" s="165">
        <f>IFERROR(VLOOKUP($B91,RD[[#All],[Date]:[IS19_Inv2_M2]],BF$2,0)/BF$1,"")</f>
        <v>5.5613352165076293</v>
      </c>
      <c r="BG91" s="165">
        <f>IFERROR(VLOOKUP($B91,RD[[#All],[Date]:[IS19_Inv2_M2]],BG$2,0)/BG$1,"")</f>
        <v>5.4484121575575841</v>
      </c>
      <c r="BH91" s="165">
        <f>IFERROR(VLOOKUP($B91,RD[[#All],[Date]:[IS19_Inv2_M2]],BH$2,0)/BH$1,"")</f>
        <v>5.7666001709888848</v>
      </c>
      <c r="BI91" s="165">
        <f>IFERROR(VLOOKUP($B91,RD[[#All],[Date]:[IS19_Inv2_M2]],BI$2,0)/BI$1,"")</f>
        <v>5.4228286926055684</v>
      </c>
      <c r="BJ91" s="165">
        <f>IFERROR(VLOOKUP($B91,RD[[#All],[Date]:[IS19_Inv2_M2]],BJ$2,0)/BJ$1,"")</f>
        <v>5.5416231278300252</v>
      </c>
      <c r="BK91" s="165">
        <f>IFERROR(VLOOKUP($B91,RD[[#All],[Date]:[IS19_Inv2_M2]],BK$2,0)/BK$1,"")</f>
        <v>5.2664576802507828</v>
      </c>
      <c r="BL91" s="165">
        <f>IFERROR(VLOOKUP($B91,RD[[#All],[Date]:[IS19_Inv2_M2]],BL$2,0)/BL$1,"")</f>
        <v>5.3489164508654765</v>
      </c>
      <c r="BM91" s="165">
        <f>IFERROR(VLOOKUP($B91,RD[[#All],[Date]:[IS19_Inv2_M2]],BM$2,0)/BM$1,"")</f>
        <v>5.1817514840258792</v>
      </c>
      <c r="BN91" s="165">
        <f>IFERROR(VLOOKUP($B91,RD[[#All],[Date]:[IS19_Inv2_M2]],BN$2,0)/BN$1,"")</f>
        <v>5.2787383253078239</v>
      </c>
      <c r="BO91" s="165">
        <f>IFERROR(VLOOKUP($B91,RD[[#All],[Date]:[IS19_Inv2_M2]],BO$2,0)/BO$1,"")</f>
        <v>4.8872418312468922</v>
      </c>
      <c r="BP91" s="165">
        <f>IFERROR(VLOOKUP($B91,RD[[#All],[Date]:[IS19_Inv2_M2]],BP$2,0)/BP$1,"")</f>
        <v>4.5344300326900768</v>
      </c>
      <c r="BQ91" s="165">
        <f>IFERROR(VLOOKUP($B91,RD[[#All],[Date]:[IS19_Inv2_M2]],BQ$2,0)/BQ$1,"")</f>
        <v>5.49350316471042</v>
      </c>
      <c r="BR91" s="165">
        <f>IFERROR(VLOOKUP($B91,RD[[#All],[Date]:[IS19_Inv2_M2]],BR$2,0)/BR$1,"")</f>
        <v>5.5755274989694472</v>
      </c>
      <c r="BS91" s="165">
        <f>IFERROR(VLOOKUP($B91,RD[[#All],[Date]:[IS19_Inv2_M2]],BS$2,0)/BS$1,"")</f>
        <v>5.5079680553308332</v>
      </c>
      <c r="BT91" s="165">
        <f>IFERROR(VLOOKUP($B91,RD[[#All],[Date]:[IS19_Inv2_M2]],BT$2,0)/BT$1,"")</f>
        <v>5.1195060489369348</v>
      </c>
      <c r="BU91" s="165">
        <f>IFERROR(VLOOKUP($B91,RD[[#All],[Date]:[IS19_Inv2_M2]],BU$2,0)/BU$1,"")</f>
        <v>5.2615168226064517</v>
      </c>
      <c r="BV91" s="165">
        <f>IFERROR(VLOOKUP($B91,RD[[#All],[Date]:[IS19_Inv2_M2]],BV$2,0)/BV$1,"")</f>
        <v>5.3422223049295647</v>
      </c>
      <c r="BW91" s="165">
        <f>IFERROR(VLOOKUP($B91,RD[[#All],[Date]:[IS19_Inv2_M2]],BW$2,0)/BW$1,"")</f>
        <v>5.5269557325868615</v>
      </c>
      <c r="BX91" s="165">
        <f>IFERROR(VLOOKUP($B91,RD[[#All],[Date]:[IS19_Inv2_M2]],BX$2,0)/BX$1,"")</f>
        <v>5.6546532661686095</v>
      </c>
      <c r="BY91" s="165">
        <f>IFERROR(VLOOKUP($B91,RD[[#All],[Date]:[IS19_Inv2_M2]],BY$2,0)/BY$1,"")</f>
        <v>5.5650771247101529</v>
      </c>
      <c r="BZ91" s="165">
        <f>IFERROR(VLOOKUP($B91,RD[[#All],[Date]:[IS19_Inv2_M2]],BZ$2,0)/BZ$1,"")</f>
        <v>5.6775282083728777</v>
      </c>
      <c r="CA91" s="165">
        <f>IFERROR(VLOOKUP($B91,RD[[#All],[Date]:[IS19_Inv2_M2]],CA$2,0)/CA$1,"")</f>
        <v>5.328955262956943</v>
      </c>
      <c r="CB91" s="165">
        <f>IFERROR(VLOOKUP($B91,RD[[#All],[Date]:[IS19_Inv2_M2]],CB$2,0)/CB$1,"")</f>
        <v>0</v>
      </c>
      <c r="CC91" s="165">
        <f>IFERROR(VLOOKUP($B91,RD[[#All],[Date]:[IS19_Inv2_M2]],CC$2,0)/CC$1,"")</f>
        <v>5.639038279025625</v>
      </c>
      <c r="CD91" s="165">
        <f>IFERROR(VLOOKUP($B91,RD[[#All],[Date]:[IS19_Inv2_M2]],CD$2,0)/CD$1,"")</f>
        <v>5.6267490813520533</v>
      </c>
      <c r="CE91" s="165">
        <f>IFERROR(VLOOKUP($B91,RD[[#All],[Date]:[IS19_Inv2_M2]],CE$2,0)/CE$1,"")</f>
        <v>5.6868937635054344</v>
      </c>
      <c r="CF91" s="165">
        <f>IFERROR(VLOOKUP($B91,RD[[#All],[Date]:[IS19_Inv2_M2]],CF$2,0)/CF$1,"")</f>
        <v>5.6464678419755918</v>
      </c>
      <c r="CG91" s="165">
        <f>IFERROR(VLOOKUP($B91,RD[[#All],[Date]:[IS19_Inv2_M2]],CG$2,0)/CG$1,"")</f>
        <v>5.4733909803508034</v>
      </c>
      <c r="CH91" s="165">
        <f>IFERROR(VLOOKUP($B91,RD[[#All],[Date]:[IS19_Inv2_M2]],CH$2,0)/CH$1,"")</f>
        <v>5.9269218601708316</v>
      </c>
      <c r="CI91" s="165">
        <f>IFERROR(VLOOKUP($B91,RD[[#All],[Date]:[IS19_Inv2_M2]],CI$2,0)/CI$1,"")</f>
        <v>6.1648780408666524E-2</v>
      </c>
      <c r="CJ91" s="165">
        <f>IFERROR(VLOOKUP($B91,RD[[#All],[Date]:[IS19_Inv2_M2]],CJ$2,0)/CJ$1,"")</f>
        <v>5.9413121812331694E-2</v>
      </c>
      <c r="CK91" s="165">
        <f>IFERROR(VLOOKUP($B91,RD[[#All],[Date]:[IS19_Inv2_M2]],CK$2,0)/CK$1,"")</f>
        <v>6.0026444082122668E-2</v>
      </c>
      <c r="CL91" s="165">
        <f>IFERROR(VLOOKUP($B91,RD[[#All],[Date]:[IS19_Inv2_M2]],CL$2,0)/CL$1,"")</f>
        <v>9.0387309621729108E-3</v>
      </c>
      <c r="CM91" s="165">
        <f>IFERROR(VLOOKUP($B91,RD[[#All],[Date]:[IS19_Inv2_M2]],CM$2,0)/CM$1,"")</f>
        <v>0</v>
      </c>
      <c r="CN91" s="165">
        <f>IFERROR(VLOOKUP($B91,RD[[#All],[Date]:[IS19_Inv2_M2]],CN$2,0)/CN$1,"")</f>
        <v>0</v>
      </c>
      <c r="CO91" s="165">
        <f>IFERROR(VLOOKUP($B91,RD[[#All],[Date]:[IS19_Inv2_M2]],CO$2,0)/CO$1,"")</f>
        <v>0</v>
      </c>
      <c r="CP91" s="165">
        <f>IFERROR(VLOOKUP($B91,RD[[#All],[Date]:[IS19_Inv2_M2]],CP$2,0)/CP$1,"")</f>
        <v>0</v>
      </c>
      <c r="CQ91" s="165">
        <f>IFERROR(VLOOKUP($B91,RD[[#All],[Date]:[IS19_Inv2_M2]],CQ$2,0)/CQ$1,"")</f>
        <v>5.7852899675107832</v>
      </c>
      <c r="CR91" s="165">
        <f>IFERROR(VLOOKUP($B91,RD[[#All],[Date]:[IS19_Inv2_M2]],CR$2,0)/CR$1,"")</f>
        <v>5.5688242439463789</v>
      </c>
      <c r="CS91" s="165">
        <f>IFERROR(VLOOKUP($B91,RD[[#All],[Date]:[IS19_Inv2_M2]],CS$2,0)/CS$1,"")</f>
        <v>5.1731670206836302</v>
      </c>
      <c r="CT91" s="165">
        <f>IFERROR(VLOOKUP($B91,RD[[#All],[Date]:[IS19_Inv2_M2]],CT$2,0)/CT$1,"")</f>
        <v>5.6859643572709055</v>
      </c>
      <c r="CU91" s="166">
        <f>IFERROR(AVERAGEIF(Inv_SY_B[[#This Row],[IS1_Inv1_M1]:[IS19_Inv2_M2]],"&gt;="&amp;0.1,Inv_SY_B[[#This Row],[IS1_Inv1_M1]:[IS19_Inv2_M2]]),"")</f>
        <v>5.4415632897936481</v>
      </c>
    </row>
    <row r="92" spans="2:99">
      <c r="B92" s="167">
        <f t="shared" si="66"/>
        <v>45784</v>
      </c>
      <c r="C92" s="165">
        <f>IFERROR(VLOOKUP($B92,RD[[#All],[Date]:[IS19_Inv2_M2]],C$2,0)/C$1,"")</f>
        <v>5.7345907583121178</v>
      </c>
      <c r="D92" s="165">
        <f>IFERROR(VLOOKUP($B92,RD[[#All],[Date]:[IS19_Inv2_M2]],D$2,0)/D$1,"")</f>
        <v>5.7404960478145775</v>
      </c>
      <c r="E92" s="165">
        <f>IFERROR(VLOOKUP($B92,RD[[#All],[Date]:[IS19_Inv2_M2]],E$2,0)/E$1,"")</f>
        <v>5.663371111646974</v>
      </c>
      <c r="F92" s="165">
        <f>IFERROR(VLOOKUP($B92,RD[[#All],[Date]:[IS19_Inv2_M2]],F$2,0)/F$1,"")</f>
        <v>5.3664840029672884</v>
      </c>
      <c r="G92" s="165">
        <f>IFERROR(VLOOKUP($B92,RD[[#All],[Date]:[IS19_Inv2_M2]],G$2,0)/G$1,"")</f>
        <v>5.6296117675428023</v>
      </c>
      <c r="H92" s="165">
        <f>IFERROR(VLOOKUP($B92,RD[[#All],[Date]:[IS19_Inv2_M2]],H$2,0)/H$1,"")</f>
        <v>5.5702917771883289</v>
      </c>
      <c r="I92" s="165">
        <f>IFERROR(VLOOKUP($B92,RD[[#All],[Date]:[IS19_Inv2_M2]],I$2,0)/I$1,"")</f>
        <v>5.5502147915941018</v>
      </c>
      <c r="J92" s="165">
        <f>IFERROR(VLOOKUP($B92,RD[[#All],[Date]:[IS19_Inv2_M2]],J$2,0)/J$1,"")</f>
        <v>5.5723377980431268</v>
      </c>
      <c r="K92" s="165">
        <f>IFERROR(VLOOKUP($B92,RD[[#All],[Date]:[IS19_Inv2_M2]],K$2,0)/K$1,"")</f>
        <v>5.4679461102203932</v>
      </c>
      <c r="L92" s="165">
        <f>IFERROR(VLOOKUP($B92,RD[[#All],[Date]:[IS19_Inv2_M2]],L$2,0)/L$1,"")</f>
        <v>5.573762705424147</v>
      </c>
      <c r="M92" s="165">
        <f>IFERROR(VLOOKUP($B92,RD[[#All],[Date]:[IS19_Inv2_M2]],M$2,0)/M$1,"")</f>
        <v>5.6286770205680172</v>
      </c>
      <c r="N92" s="165">
        <f>IFERROR(VLOOKUP($B92,RD[[#All],[Date]:[IS19_Inv2_M2]],N$2,0)/N$1,"")</f>
        <v>5.5980337283722283</v>
      </c>
      <c r="O92" s="165">
        <f>IFERROR(VLOOKUP($B92,RD[[#All],[Date]:[IS19_Inv2_M2]],O$2,0)/O$1,"")</f>
        <v>5.5678582726985129</v>
      </c>
      <c r="P92" s="165">
        <f>IFERROR(VLOOKUP($B92,RD[[#All],[Date]:[IS19_Inv2_M2]],P$2,0)/P$1,"")</f>
        <v>5.5701179554390565</v>
      </c>
      <c r="Q92" s="165">
        <f>IFERROR(VLOOKUP($B92,RD[[#All],[Date]:[IS19_Inv2_M2]],Q$2,0)/Q$1,"")</f>
        <v>5.4677866084744551</v>
      </c>
      <c r="R92" s="165">
        <f>IFERROR(VLOOKUP($B92,RD[[#All],[Date]:[IS19_Inv2_M2]],R$2,0)/R$1,"")</f>
        <v>5.5882683103550317</v>
      </c>
      <c r="S92" s="165">
        <f>IFERROR(VLOOKUP($B92,RD[[#All],[Date]:[IS19_Inv2_M2]],S$2,0)/S$1,"")</f>
        <v>5.6198071895968971</v>
      </c>
      <c r="T92" s="165">
        <f>IFERROR(VLOOKUP($B92,RD[[#All],[Date]:[IS19_Inv2_M2]],T$2,0)/T$1,"")</f>
        <v>5.6117166604354205</v>
      </c>
      <c r="U92" s="165">
        <f>IFERROR(VLOOKUP($B92,RD[[#All],[Date]:[IS19_Inv2_M2]],U$2,0)/U$1,"")</f>
        <v>6.2563082809840163</v>
      </c>
      <c r="V92" s="165">
        <f>IFERROR(VLOOKUP($B92,RD[[#All],[Date]:[IS19_Inv2_M2]],V$2,0)/V$1,"")</f>
        <v>6.3359281406070913</v>
      </c>
      <c r="W92" s="165">
        <f>IFERROR(VLOOKUP($B92,RD[[#All],[Date]:[IS19_Inv2_M2]],W$2,0)/W$1,"")</f>
        <v>6.4761240232151769</v>
      </c>
      <c r="X92" s="165">
        <f>IFERROR(VLOOKUP($B92,RD[[#All],[Date]:[IS19_Inv2_M2]],X$2,0)/X$1,"")</f>
        <v>5.6925860794658103</v>
      </c>
      <c r="Y92" s="165">
        <f>IFERROR(VLOOKUP($B92,RD[[#All],[Date]:[IS19_Inv2_M2]],Y$2,0)/Y$1,"")</f>
        <v>5.7015294005889618</v>
      </c>
      <c r="Z92" s="165">
        <f>IFERROR(VLOOKUP($B92,RD[[#All],[Date]:[IS19_Inv2_M2]],Z$2,0)/Z$1,"")</f>
        <v>5.1738174332101243</v>
      </c>
      <c r="AA92" s="165">
        <f>IFERROR(VLOOKUP($B92,RD[[#All],[Date]:[IS19_Inv2_M2]],AA$2,0)/AA$1,"")</f>
        <v>5.4163267058874052</v>
      </c>
      <c r="AB92" s="165">
        <f>IFERROR(VLOOKUP($B92,RD[[#All],[Date]:[IS19_Inv2_M2]],AB$2,0)/AB$1,"")</f>
        <v>5.5021078802291647</v>
      </c>
      <c r="AC92" s="165">
        <f>IFERROR(VLOOKUP($B92,RD[[#All],[Date]:[IS19_Inv2_M2]],AC$2,0)/AC$1,"")</f>
        <v>5.6076958051161778</v>
      </c>
      <c r="AD92" s="165">
        <f>IFERROR(VLOOKUP($B92,RD[[#All],[Date]:[IS19_Inv2_M2]],AD$2,0)/AD$1,"")</f>
        <v>5.452368512713341</v>
      </c>
      <c r="AE92" s="165">
        <f>IFERROR(VLOOKUP($B92,RD[[#All],[Date]:[IS19_Inv2_M2]],AE$2,0)/AE$1,"")</f>
        <v>5.673310133923863</v>
      </c>
      <c r="AF92" s="165">
        <f>IFERROR(VLOOKUP($B92,RD[[#All],[Date]:[IS19_Inv2_M2]],AF$2,0)/AF$1,"")</f>
        <v>5.8159212224381465</v>
      </c>
      <c r="AG92" s="165">
        <f>IFERROR(VLOOKUP($B92,RD[[#All],[Date]:[IS19_Inv2_M2]],AG$2,0)/AG$1,"")</f>
        <v>5.8746617367307019</v>
      </c>
      <c r="AH92" s="165">
        <f>IFERROR(VLOOKUP($B92,RD[[#All],[Date]:[IS19_Inv2_M2]],AH$2,0)/AH$1,"")</f>
        <v>5.5985501567398117</v>
      </c>
      <c r="AI92" s="165">
        <f>IFERROR(VLOOKUP($B92,RD[[#All],[Date]:[IS19_Inv2_M2]],AI$2,0)/AI$1,"")</f>
        <v>5.6957328385899819</v>
      </c>
      <c r="AJ92" s="165">
        <f>IFERROR(VLOOKUP($B92,RD[[#All],[Date]:[IS19_Inv2_M2]],AJ$2,0)/AJ$1,"")</f>
        <v>5.7481926940055024</v>
      </c>
      <c r="AK92" s="165">
        <f>IFERROR(VLOOKUP($B92,RD[[#All],[Date]:[IS19_Inv2_M2]],AK$2,0)/AK$1,"")</f>
        <v>5.7737902208770215</v>
      </c>
      <c r="AL92" s="165">
        <f>IFERROR(VLOOKUP($B92,RD[[#All],[Date]:[IS19_Inv2_M2]],AL$2,0)/AL$1,"")</f>
        <v>5.8435451695639786</v>
      </c>
      <c r="AM92" s="165">
        <f>IFERROR(VLOOKUP($B92,RD[[#All],[Date]:[IS19_Inv2_M2]],AM$2,0)/AM$1,"")</f>
        <v>5.7666911225238442</v>
      </c>
      <c r="AN92" s="165">
        <f>IFERROR(VLOOKUP($B92,RD[[#All],[Date]:[IS19_Inv2_M2]],AN$2,0)/AN$1,"")</f>
        <v>5.7784743991640539</v>
      </c>
      <c r="AO92" s="165">
        <f>IFERROR(VLOOKUP($B92,RD[[#All],[Date]:[IS19_Inv2_M2]],AO$2,0)/AO$1,"")</f>
        <v>5.7620222770626297</v>
      </c>
      <c r="AP92" s="165">
        <f>IFERROR(VLOOKUP($B92,RD[[#All],[Date]:[IS19_Inv2_M2]],AP$2,0)/AP$1,"")</f>
        <v>5.7273394250650309</v>
      </c>
      <c r="AQ92" s="165">
        <f>IFERROR(VLOOKUP($B92,RD[[#All],[Date]:[IS19_Inv2_M2]],AQ$2,0)/AQ$1,"")</f>
        <v>5.6369905956112856</v>
      </c>
      <c r="AR92" s="165">
        <f>IFERROR(VLOOKUP($B92,RD[[#All],[Date]:[IS19_Inv2_M2]],AR$2,0)/AR$1,"")</f>
        <v>5.767336112163699</v>
      </c>
      <c r="AS92" s="165">
        <f>IFERROR(VLOOKUP($B92,RD[[#All],[Date]:[IS19_Inv2_M2]],AS$2,0)/AS$1,"")</f>
        <v>5.9354516956397836</v>
      </c>
      <c r="AT92" s="165">
        <f>IFERROR(VLOOKUP($B92,RD[[#All],[Date]:[IS19_Inv2_M2]],AT$2,0)/AT$1,"")</f>
        <v>5.7217947500079163</v>
      </c>
      <c r="AU92" s="165">
        <f>IFERROR(VLOOKUP($B92,RD[[#All],[Date]:[IS19_Inv2_M2]],AU$2,0)/AU$1,"")</f>
        <v>5.7692789968652036</v>
      </c>
      <c r="AV92" s="165">
        <f>IFERROR(VLOOKUP($B92,RD[[#All],[Date]:[IS19_Inv2_M2]],AV$2,0)/AV$1,"")</f>
        <v>5.6352572376913148</v>
      </c>
      <c r="AW92" s="165">
        <f>IFERROR(VLOOKUP($B92,RD[[#All],[Date]:[IS19_Inv2_M2]],AW$2,0)/AW$1,"")</f>
        <v>5.7392894461859978</v>
      </c>
      <c r="AX92" s="165">
        <f>IFERROR(VLOOKUP($B92,RD[[#All],[Date]:[IS19_Inv2_M2]],AX$2,0)/AX$1,"")</f>
        <v>5.7887013939838585</v>
      </c>
      <c r="AY92" s="165">
        <f>IFERROR(VLOOKUP($B92,RD[[#All],[Date]:[IS19_Inv2_M2]],AY$2,0)/AY$1,"")</f>
        <v>5.8905343566461283</v>
      </c>
      <c r="AZ92" s="165">
        <f>IFERROR(VLOOKUP($B92,RD[[#All],[Date]:[IS19_Inv2_M2]],AZ$2,0)/AZ$1,"")</f>
        <v>6.0323453975491601</v>
      </c>
      <c r="BA92" s="165">
        <f>IFERROR(VLOOKUP($B92,RD[[#All],[Date]:[IS19_Inv2_M2]],BA$2,0)/BA$1,"")</f>
        <v>5.3651704128593352</v>
      </c>
      <c r="BB92" s="165">
        <f>IFERROR(VLOOKUP($B92,RD[[#All],[Date]:[IS19_Inv2_M2]],BB$2,0)/BB$1,"")</f>
        <v>5.6034482758620694</v>
      </c>
      <c r="BC92" s="165">
        <f>IFERROR(VLOOKUP($B92,RD[[#All],[Date]:[IS19_Inv2_M2]],BC$2,0)/BC$1,"")</f>
        <v>5.4808777429467082</v>
      </c>
      <c r="BD92" s="165">
        <f>IFERROR(VLOOKUP($B92,RD[[#All],[Date]:[IS19_Inv2_M2]],BD$2,0)/BD$1,"")</f>
        <v>5.6273237588393963</v>
      </c>
      <c r="BE92" s="165">
        <f>IFERROR(VLOOKUP($B92,RD[[#All],[Date]:[IS19_Inv2_M2]],BE$2,0)/BE$1,"")</f>
        <v>5.6974921630094038</v>
      </c>
      <c r="BF92" s="165">
        <f>IFERROR(VLOOKUP($B92,RD[[#All],[Date]:[IS19_Inv2_M2]],BF$2,0)/BF$1,"")</f>
        <v>5.7094629508422603</v>
      </c>
      <c r="BG92" s="165">
        <f>IFERROR(VLOOKUP($B92,RD[[#All],[Date]:[IS19_Inv2_M2]],BG$2,0)/BG$1,"")</f>
        <v>5.7094180182635954</v>
      </c>
      <c r="BH92" s="165">
        <f>IFERROR(VLOOKUP($B92,RD[[#All],[Date]:[IS19_Inv2_M2]],BH$2,0)/BH$1,"")</f>
        <v>6.0017098888572233</v>
      </c>
      <c r="BI92" s="165">
        <f>IFERROR(VLOOKUP($B92,RD[[#All],[Date]:[IS19_Inv2_M2]],BI$2,0)/BI$1,"")</f>
        <v>5.7281947261663282</v>
      </c>
      <c r="BJ92" s="165">
        <f>IFERROR(VLOOKUP($B92,RD[[#All],[Date]:[IS19_Inv2_M2]],BJ$2,0)/BJ$1,"")</f>
        <v>5.8376872169975629</v>
      </c>
      <c r="BK92" s="165">
        <f>IFERROR(VLOOKUP($B92,RD[[#All],[Date]:[IS19_Inv2_M2]],BK$2,0)/BK$1,"")</f>
        <v>5.2697925698659365</v>
      </c>
      <c r="BL92" s="165">
        <f>IFERROR(VLOOKUP($B92,RD[[#All],[Date]:[IS19_Inv2_M2]],BL$2,0)/BL$1,"")</f>
        <v>5.4109308981872708</v>
      </c>
      <c r="BM92" s="165">
        <f>IFERROR(VLOOKUP($B92,RD[[#All],[Date]:[IS19_Inv2_M2]],BM$2,0)/BM$1,"")</f>
        <v>5.2884679517107989</v>
      </c>
      <c r="BN92" s="165">
        <f>IFERROR(VLOOKUP($B92,RD[[#All],[Date]:[IS19_Inv2_M2]],BN$2,0)/BN$1,"")</f>
        <v>5.4177035193743333</v>
      </c>
      <c r="BO92" s="165">
        <f>IFERROR(VLOOKUP($B92,RD[[#All],[Date]:[IS19_Inv2_M2]],BO$2,0)/BO$1,"")</f>
        <v>5.4042572422831832</v>
      </c>
      <c r="BP92" s="165">
        <f>IFERROR(VLOOKUP($B92,RD[[#All],[Date]:[IS19_Inv2_M2]],BP$2,0)/BP$1,"")</f>
        <v>4.7971010324695866</v>
      </c>
      <c r="BQ92" s="165">
        <f>IFERROR(VLOOKUP($B92,RD[[#All],[Date]:[IS19_Inv2_M2]],BQ$2,0)/BQ$1,"")</f>
        <v>5.6759271874141284</v>
      </c>
      <c r="BR92" s="165">
        <f>IFERROR(VLOOKUP($B92,RD[[#All],[Date]:[IS19_Inv2_M2]],BR$2,0)/BR$1,"")</f>
        <v>5.8329259056876896</v>
      </c>
      <c r="BS92" s="165">
        <f>IFERROR(VLOOKUP($B92,RD[[#All],[Date]:[IS19_Inv2_M2]],BS$2,0)/BS$1,"")</f>
        <v>5.7832698609725881</v>
      </c>
      <c r="BT92" s="165">
        <f>IFERROR(VLOOKUP($B92,RD[[#All],[Date]:[IS19_Inv2_M2]],BT$2,0)/BT$1,"")</f>
        <v>4.8386041082590614</v>
      </c>
      <c r="BU92" s="165">
        <f>IFERROR(VLOOKUP($B92,RD[[#All],[Date]:[IS19_Inv2_M2]],BU$2,0)/BU$1,"")</f>
        <v>5.5460092539698076</v>
      </c>
      <c r="BV92" s="165">
        <f>IFERROR(VLOOKUP($B92,RD[[#All],[Date]:[IS19_Inv2_M2]],BV$2,0)/BV$1,"")</f>
        <v>5.5134265031542515</v>
      </c>
      <c r="BW92" s="165">
        <f>IFERROR(VLOOKUP($B92,RD[[#All],[Date]:[IS19_Inv2_M2]],BW$2,0)/BW$1,"")</f>
        <v>5.7218819003064487</v>
      </c>
      <c r="BX92" s="165">
        <f>IFERROR(VLOOKUP($B92,RD[[#All],[Date]:[IS19_Inv2_M2]],BX$2,0)/BX$1,"")</f>
        <v>5.7852513404553898</v>
      </c>
      <c r="BY92" s="165">
        <f>IFERROR(VLOOKUP($B92,RD[[#All],[Date]:[IS19_Inv2_M2]],BY$2,0)/BY$1,"")</f>
        <v>5.7611480578895957</v>
      </c>
      <c r="BZ92" s="165">
        <f>IFERROR(VLOOKUP($B92,RD[[#All],[Date]:[IS19_Inv2_M2]],BZ$2,0)/BZ$1,"")</f>
        <v>5.8622798692396918</v>
      </c>
      <c r="CA92" s="165">
        <f>IFERROR(VLOOKUP($B92,RD[[#All],[Date]:[IS19_Inv2_M2]],CA$2,0)/CA$1,"")</f>
        <v>5.5547676968222621</v>
      </c>
      <c r="CB92" s="165">
        <f>IFERROR(VLOOKUP($B92,RD[[#All],[Date]:[IS19_Inv2_M2]],CB$2,0)/CB$1,"")</f>
        <v>0</v>
      </c>
      <c r="CC92" s="165">
        <f>IFERROR(VLOOKUP($B92,RD[[#All],[Date]:[IS19_Inv2_M2]],CC$2,0)/CC$1,"")</f>
        <v>5.7838698196773173</v>
      </c>
      <c r="CD92" s="165">
        <f>IFERROR(VLOOKUP($B92,RD[[#All],[Date]:[IS19_Inv2_M2]],CD$2,0)/CD$1,"")</f>
        <v>5.7936874893534167</v>
      </c>
      <c r="CE92" s="165">
        <f>IFERROR(VLOOKUP($B92,RD[[#All],[Date]:[IS19_Inv2_M2]],CE$2,0)/CE$1,"")</f>
        <v>5.8407819881071745</v>
      </c>
      <c r="CF92" s="165">
        <f>IFERROR(VLOOKUP($B92,RD[[#All],[Date]:[IS19_Inv2_M2]],CF$2,0)/CF$1,"")</f>
        <v>5.8180667797877534</v>
      </c>
      <c r="CG92" s="165">
        <f>IFERROR(VLOOKUP($B92,RD[[#All],[Date]:[IS19_Inv2_M2]],CG$2,0)/CG$1,"")</f>
        <v>5.5309501212696404</v>
      </c>
      <c r="CH92" s="165">
        <f>IFERROR(VLOOKUP($B92,RD[[#All],[Date]:[IS19_Inv2_M2]],CH$2,0)/CH$1,"")</f>
        <v>5.9395760835178733</v>
      </c>
      <c r="CI92" s="165">
        <f>IFERROR(VLOOKUP($B92,RD[[#All],[Date]:[IS19_Inv2_M2]],CI$2,0)/CI$1,"")</f>
        <v>6.6515789388298094E-2</v>
      </c>
      <c r="CJ92" s="165">
        <f>IFERROR(VLOOKUP($B92,RD[[#All],[Date]:[IS19_Inv2_M2]],CJ$2,0)/CJ$1,"")</f>
        <v>6.4814314704361844E-2</v>
      </c>
      <c r="CK92" s="165">
        <f>IFERROR(VLOOKUP($B92,RD[[#All],[Date]:[IS19_Inv2_M2]],CK$2,0)/CK$1,"")</f>
        <v>6.5704621225026155E-2</v>
      </c>
      <c r="CL92" s="165">
        <f>IFERROR(VLOOKUP($B92,RD[[#All],[Date]:[IS19_Inv2_M2]],CL$2,0)/CL$1,"")</f>
        <v>7.3953253326869278E-3</v>
      </c>
      <c r="CM92" s="165">
        <f>IFERROR(VLOOKUP($B92,RD[[#All],[Date]:[IS19_Inv2_M2]],CM$2,0)/CM$1,"")</f>
        <v>0</v>
      </c>
      <c r="CN92" s="165">
        <f>IFERROR(VLOOKUP($B92,RD[[#All],[Date]:[IS19_Inv2_M2]],CN$2,0)/CN$1,"")</f>
        <v>0</v>
      </c>
      <c r="CO92" s="165">
        <f>IFERROR(VLOOKUP($B92,RD[[#All],[Date]:[IS19_Inv2_M2]],CO$2,0)/CO$1,"")</f>
        <v>0</v>
      </c>
      <c r="CP92" s="165">
        <f>IFERROR(VLOOKUP($B92,RD[[#All],[Date]:[IS19_Inv2_M2]],CP$2,0)/CP$1,"")</f>
        <v>0</v>
      </c>
      <c r="CQ92" s="165">
        <f>IFERROR(VLOOKUP($B92,RD[[#All],[Date]:[IS19_Inv2_M2]],CQ$2,0)/CQ$1,"")</f>
        <v>5.9640559798737591</v>
      </c>
      <c r="CR92" s="165">
        <f>IFERROR(VLOOKUP($B92,RD[[#All],[Date]:[IS19_Inv2_M2]],CR$2,0)/CR$1,"")</f>
        <v>5.8982204394686191</v>
      </c>
      <c r="CS92" s="165">
        <f>IFERROR(VLOOKUP($B92,RD[[#All],[Date]:[IS19_Inv2_M2]],CS$2,0)/CS$1,"")</f>
        <v>5.4759645079164221</v>
      </c>
      <c r="CT92" s="165">
        <f>IFERROR(VLOOKUP($B92,RD[[#All],[Date]:[IS19_Inv2_M2]],CT$2,0)/CT$1,"")</f>
        <v>5.9295581567014652</v>
      </c>
      <c r="CU92" s="166">
        <f>IFERROR(AVERAGEIF(Inv_SY_B[[#This Row],[IS1_Inv1_M1]:[IS19_Inv2_M2]],"&gt;="&amp;0.1,Inv_SY_B[[#This Row],[IS1_Inv1_M1]:[IS19_Inv2_M2]]),"")</f>
        <v>5.6702372146680355</v>
      </c>
    </row>
    <row r="93" spans="2:99">
      <c r="B93" s="167">
        <f t="shared" si="66"/>
        <v>45785</v>
      </c>
      <c r="C93" s="165">
        <f>IFERROR(VLOOKUP($B93,RD[[#All],[Date]:[IS19_Inv2_M2]],C$2,0)/C$1,"")</f>
        <v>5.8069119802514839</v>
      </c>
      <c r="D93" s="165">
        <f>IFERROR(VLOOKUP($B93,RD[[#All],[Date]:[IS19_Inv2_M2]],D$2,0)/D$1,"")</f>
        <v>5.7277088690924423</v>
      </c>
      <c r="E93" s="165">
        <f>IFERROR(VLOOKUP($B93,RD[[#All],[Date]:[IS19_Inv2_M2]],E$2,0)/E$1,"")</f>
        <v>5.5881360019291053</v>
      </c>
      <c r="F93" s="165">
        <f>IFERROR(VLOOKUP($B93,RD[[#All],[Date]:[IS19_Inv2_M2]],F$2,0)/F$1,"")</f>
        <v>5.3286750101701408</v>
      </c>
      <c r="G93" s="165">
        <f>IFERROR(VLOOKUP($B93,RD[[#All],[Date]:[IS19_Inv2_M2]],G$2,0)/G$1,"")</f>
        <v>5.5370147094285027</v>
      </c>
      <c r="H93" s="165">
        <f>IFERROR(VLOOKUP($B93,RD[[#All],[Date]:[IS19_Inv2_M2]],H$2,0)/H$1,"")</f>
        <v>5.5206173137207619</v>
      </c>
      <c r="I93" s="165">
        <f>IFERROR(VLOOKUP($B93,RD[[#All],[Date]:[IS19_Inv2_M2]],I$2,0)/I$1,"")</f>
        <v>5.5678625333797749</v>
      </c>
      <c r="J93" s="165">
        <f>IFERROR(VLOOKUP($B93,RD[[#All],[Date]:[IS19_Inv2_M2]],J$2,0)/J$1,"")</f>
        <v>5.5485893416927894</v>
      </c>
      <c r="K93" s="165">
        <f>IFERROR(VLOOKUP($B93,RD[[#All],[Date]:[IS19_Inv2_M2]],K$2,0)/K$1,"")</f>
        <v>5.4904400679604688</v>
      </c>
      <c r="L93" s="165">
        <f>IFERROR(VLOOKUP($B93,RD[[#All],[Date]:[IS19_Inv2_M2]],L$2,0)/L$1,"")</f>
        <v>5.6013109147905382</v>
      </c>
      <c r="M93" s="165">
        <f>IFERROR(VLOOKUP($B93,RD[[#All],[Date]:[IS19_Inv2_M2]],M$2,0)/M$1,"")</f>
        <v>5.5658963776059487</v>
      </c>
      <c r="N93" s="165">
        <f>IFERROR(VLOOKUP($B93,RD[[#All],[Date]:[IS19_Inv2_M2]],N$2,0)/N$1,"")</f>
        <v>5.5620178619229552</v>
      </c>
      <c r="O93" s="165">
        <f>IFERROR(VLOOKUP($B93,RD[[#All],[Date]:[IS19_Inv2_M2]],O$2,0)/O$1,"")</f>
        <v>5.5129903511546976</v>
      </c>
      <c r="P93" s="165">
        <f>IFERROR(VLOOKUP($B93,RD[[#All],[Date]:[IS19_Inv2_M2]],P$2,0)/P$1,"")</f>
        <v>5.4571338184118954</v>
      </c>
      <c r="Q93" s="165">
        <f>IFERROR(VLOOKUP($B93,RD[[#All],[Date]:[IS19_Inv2_M2]],Q$2,0)/Q$1,"")</f>
        <v>5.3199387948789125</v>
      </c>
      <c r="R93" s="165">
        <f>IFERROR(VLOOKUP($B93,RD[[#All],[Date]:[IS19_Inv2_M2]],R$2,0)/R$1,"")</f>
        <v>5.4896197950151873</v>
      </c>
      <c r="S93" s="165">
        <f>IFERROR(VLOOKUP($B93,RD[[#All],[Date]:[IS19_Inv2_M2]],S$2,0)/S$1,"")</f>
        <v>5.5165753675552374</v>
      </c>
      <c r="T93" s="165">
        <f>IFERROR(VLOOKUP($B93,RD[[#All],[Date]:[IS19_Inv2_M2]],T$2,0)/T$1,"")</f>
        <v>5.5635443329211132</v>
      </c>
      <c r="U93" s="165">
        <f>IFERROR(VLOOKUP($B93,RD[[#All],[Date]:[IS19_Inv2_M2]],U$2,0)/U$1,"")</f>
        <v>6.2181447502548419</v>
      </c>
      <c r="V93" s="165">
        <f>IFERROR(VLOOKUP($B93,RD[[#All],[Date]:[IS19_Inv2_M2]],V$2,0)/V$1,"")</f>
        <v>6.2643591724967713</v>
      </c>
      <c r="W93" s="165">
        <f>IFERROR(VLOOKUP($B93,RD[[#All],[Date]:[IS19_Inv2_M2]],W$2,0)/W$1,"")</f>
        <v>6.469619515887258</v>
      </c>
      <c r="X93" s="165">
        <f>IFERROR(VLOOKUP($B93,RD[[#All],[Date]:[IS19_Inv2_M2]],X$2,0)/X$1,"")</f>
        <v>5.7761806458189975</v>
      </c>
      <c r="Y93" s="165">
        <f>IFERROR(VLOOKUP($B93,RD[[#All],[Date]:[IS19_Inv2_M2]],Y$2,0)/Y$1,"")</f>
        <v>5.5661631993920393</v>
      </c>
      <c r="Z93" s="165">
        <f>IFERROR(VLOOKUP($B93,RD[[#All],[Date]:[IS19_Inv2_M2]],Z$2,0)/Z$1,"")</f>
        <v>5.5434426613016416</v>
      </c>
      <c r="AA93" s="165">
        <f>IFERROR(VLOOKUP($B93,RD[[#All],[Date]:[IS19_Inv2_M2]],AA$2,0)/AA$1,"")</f>
        <v>5.3343066947223781</v>
      </c>
      <c r="AB93" s="165">
        <f>IFERROR(VLOOKUP($B93,RD[[#All],[Date]:[IS19_Inv2_M2]],AB$2,0)/AB$1,"")</f>
        <v>5.3823370446438226</v>
      </c>
      <c r="AC93" s="165">
        <f>IFERROR(VLOOKUP($B93,RD[[#All],[Date]:[IS19_Inv2_M2]],AC$2,0)/AC$1,"")</f>
        <v>5.4760822225944619</v>
      </c>
      <c r="AD93" s="165">
        <f>IFERROR(VLOOKUP($B93,RD[[#All],[Date]:[IS19_Inv2_M2]],AD$2,0)/AD$1,"")</f>
        <v>5.2520898641588305</v>
      </c>
      <c r="AE93" s="165">
        <f>IFERROR(VLOOKUP($B93,RD[[#All],[Date]:[IS19_Inv2_M2]],AE$2,0)/AE$1,"")</f>
        <v>5.5280741614180391</v>
      </c>
      <c r="AF93" s="165">
        <f>IFERROR(VLOOKUP($B93,RD[[#All],[Date]:[IS19_Inv2_M2]],AF$2,0)/AF$1,"")</f>
        <v>5.7109715129329164</v>
      </c>
      <c r="AG93" s="165">
        <f>IFERROR(VLOOKUP($B93,RD[[#All],[Date]:[IS19_Inv2_M2]],AG$2,0)/AG$1,"")</f>
        <v>5.9261045467942015</v>
      </c>
      <c r="AH93" s="165">
        <f>IFERROR(VLOOKUP($B93,RD[[#All],[Date]:[IS19_Inv2_M2]],AH$2,0)/AH$1,"")</f>
        <v>5.6063871473354228</v>
      </c>
      <c r="AI93" s="165">
        <f>IFERROR(VLOOKUP($B93,RD[[#All],[Date]:[IS19_Inv2_M2]],AI$2,0)/AI$1,"")</f>
        <v>5.2511035762267291</v>
      </c>
      <c r="AJ93" s="165">
        <f>IFERROR(VLOOKUP($B93,RD[[#All],[Date]:[IS19_Inv2_M2]],AJ$2,0)/AJ$1,"")</f>
        <v>5.3150790096602911</v>
      </c>
      <c r="AK93" s="165">
        <f>IFERROR(VLOOKUP($B93,RD[[#All],[Date]:[IS19_Inv2_M2]],AK$2,0)/AK$1,"")</f>
        <v>5.4458977407847797</v>
      </c>
      <c r="AL93" s="165">
        <f>IFERROR(VLOOKUP($B93,RD[[#All],[Date]:[IS19_Inv2_M2]],AL$2,0)/AL$1,"")</f>
        <v>5.5179538330008553</v>
      </c>
      <c r="AM93" s="165">
        <f>IFERROR(VLOOKUP($B93,RD[[#All],[Date]:[IS19_Inv2_M2]],AM$2,0)/AM$1,"")</f>
        <v>5.3778429933969187</v>
      </c>
      <c r="AN93" s="165">
        <f>IFERROR(VLOOKUP($B93,RD[[#All],[Date]:[IS19_Inv2_M2]],AN$2,0)/AN$1,"")</f>
        <v>5.3402560083594564</v>
      </c>
      <c r="AO93" s="165">
        <f>IFERROR(VLOOKUP($B93,RD[[#All],[Date]:[IS19_Inv2_M2]],AO$2,0)/AO$1,"")</f>
        <v>5.3371573400920429</v>
      </c>
      <c r="AP93" s="165">
        <f>IFERROR(VLOOKUP($B93,RD[[#All],[Date]:[IS19_Inv2_M2]],AP$2,0)/AP$1,"")</f>
        <v>5.2958047088641367</v>
      </c>
      <c r="AQ93" s="165">
        <f>IFERROR(VLOOKUP($B93,RD[[#All],[Date]:[IS19_Inv2_M2]],AQ$2,0)/AQ$1,"")</f>
        <v>5.264576802507837</v>
      </c>
      <c r="AR93" s="165">
        <f>IFERROR(VLOOKUP($B93,RD[[#All],[Date]:[IS19_Inv2_M2]],AR$2,0)/AR$1,"")</f>
        <v>5.4559233869578705</v>
      </c>
      <c r="AS93" s="165">
        <f>IFERROR(VLOOKUP($B93,RD[[#All],[Date]:[IS19_Inv2_M2]],AS$2,0)/AS$1,"")</f>
        <v>5.6134226275292107</v>
      </c>
      <c r="AT93" s="165">
        <f>IFERROR(VLOOKUP($B93,RD[[#All],[Date]:[IS19_Inv2_M2]],AT$2,0)/AT$1,"")</f>
        <v>5.272790601944207</v>
      </c>
      <c r="AU93" s="165">
        <f>IFERROR(VLOOKUP($B93,RD[[#All],[Date]:[IS19_Inv2_M2]],AU$2,0)/AU$1,"")</f>
        <v>5.3805642633228841</v>
      </c>
      <c r="AV93" s="165">
        <f>IFERROR(VLOOKUP($B93,RD[[#All],[Date]:[IS19_Inv2_M2]],AV$2,0)/AV$1,"")</f>
        <v>5.362345565185322</v>
      </c>
      <c r="AW93" s="165">
        <f>IFERROR(VLOOKUP($B93,RD[[#All],[Date]:[IS19_Inv2_M2]],AW$2,0)/AW$1,"")</f>
        <v>5.3846656217345874</v>
      </c>
      <c r="AX93" s="165">
        <f>IFERROR(VLOOKUP($B93,RD[[#All],[Date]:[IS19_Inv2_M2]],AX$2,0)/AX$1,"")</f>
        <v>5.4525445207763612</v>
      </c>
      <c r="AY93" s="165">
        <f>IFERROR(VLOOKUP($B93,RD[[#All],[Date]:[IS19_Inv2_M2]],AY$2,0)/AY$1,"")</f>
        <v>5.6109249450509848</v>
      </c>
      <c r="AZ93" s="165">
        <f>IFERROR(VLOOKUP($B93,RD[[#All],[Date]:[IS19_Inv2_M2]],AZ$2,0)/AZ$1,"")</f>
        <v>5.7495012824166434</v>
      </c>
      <c r="BA93" s="165">
        <f>IFERROR(VLOOKUP($B93,RD[[#All],[Date]:[IS19_Inv2_M2]],BA$2,0)/BA$1,"")</f>
        <v>5.1684119255652643</v>
      </c>
      <c r="BB93" s="165">
        <f>IFERROR(VLOOKUP($B93,RD[[#All],[Date]:[IS19_Inv2_M2]],BB$2,0)/BB$1,"")</f>
        <v>5.2762539184952981</v>
      </c>
      <c r="BC93" s="165">
        <f>IFERROR(VLOOKUP($B93,RD[[#All],[Date]:[IS19_Inv2_M2]],BC$2,0)/BC$1,"")</f>
        <v>5.2144200626959245</v>
      </c>
      <c r="BD93" s="165">
        <f>IFERROR(VLOOKUP($B93,RD[[#All],[Date]:[IS19_Inv2_M2]],BD$2,0)/BD$1,"")</f>
        <v>5.4159072683531386</v>
      </c>
      <c r="BE93" s="165">
        <f>IFERROR(VLOOKUP($B93,RD[[#All],[Date]:[IS19_Inv2_M2]],BE$2,0)/BE$1,"")</f>
        <v>5.4702194357366762</v>
      </c>
      <c r="BF93" s="165">
        <f>IFERROR(VLOOKUP($B93,RD[[#All],[Date]:[IS19_Inv2_M2]],BF$2,0)/BF$1,"")</f>
        <v>5.4738365083192662</v>
      </c>
      <c r="BG93" s="165">
        <f>IFERROR(VLOOKUP($B93,RD[[#All],[Date]:[IS19_Inv2_M2]],BG$2,0)/BG$1,"")</f>
        <v>5.4668120485211933</v>
      </c>
      <c r="BH93" s="165">
        <f>IFERROR(VLOOKUP($B93,RD[[#All],[Date]:[IS19_Inv2_M2]],BH$2,0)/BH$1,"")</f>
        <v>5.7188657737247075</v>
      </c>
      <c r="BI93" s="165">
        <f>IFERROR(VLOOKUP($B93,RD[[#All],[Date]:[IS19_Inv2_M2]],BI$2,0)/BI$1,"")</f>
        <v>5.5150285819657014</v>
      </c>
      <c r="BJ93" s="165">
        <f>IFERROR(VLOOKUP($B93,RD[[#All],[Date]:[IS19_Inv2_M2]],BJ$2,0)/BJ$1,"")</f>
        <v>5.5959595959595969</v>
      </c>
      <c r="BK93" s="165">
        <f>IFERROR(VLOOKUP($B93,RD[[#All],[Date]:[IS19_Inv2_M2]],BK$2,0)/BK$1,"")</f>
        <v>5.0897085306476351</v>
      </c>
      <c r="BL93" s="165">
        <f>IFERROR(VLOOKUP($B93,RD[[#All],[Date]:[IS19_Inv2_M2]],BL$2,0)/BL$1,"")</f>
        <v>5.2964426877470361</v>
      </c>
      <c r="BM93" s="165">
        <f>IFERROR(VLOOKUP($B93,RD[[#All],[Date]:[IS19_Inv2_M2]],BM$2,0)/BM$1,"")</f>
        <v>5.1377309411058496</v>
      </c>
      <c r="BN93" s="165">
        <f>IFERROR(VLOOKUP($B93,RD[[#All],[Date]:[IS19_Inv2_M2]],BN$2,0)/BN$1,"")</f>
        <v>5.2871408719257991</v>
      </c>
      <c r="BO93" s="165">
        <f>IFERROR(VLOOKUP($B93,RD[[#All],[Date]:[IS19_Inv2_M2]],BO$2,0)/BO$1,"")</f>
        <v>5.1502689022461237</v>
      </c>
      <c r="BP93" s="165">
        <f>IFERROR(VLOOKUP($B93,RD[[#All],[Date]:[IS19_Inv2_M2]],BP$2,0)/BP$1,"")</f>
        <v>4.8800245415240662</v>
      </c>
      <c r="BQ93" s="165">
        <f>IFERROR(VLOOKUP($B93,RD[[#All],[Date]:[IS19_Inv2_M2]],BQ$2,0)/BQ$1,"")</f>
        <v>5.3360181223256991</v>
      </c>
      <c r="BR93" s="165">
        <f>IFERROR(VLOOKUP($B93,RD[[#All],[Date]:[IS19_Inv2_M2]],BR$2,0)/BR$1,"")</f>
        <v>5.4000939480218184</v>
      </c>
      <c r="BS93" s="165">
        <f>IFERROR(VLOOKUP($B93,RD[[#All],[Date]:[IS19_Inv2_M2]],BS$2,0)/BS$1,"")</f>
        <v>5.2616453871250526</v>
      </c>
      <c r="BT93" s="165">
        <f>IFERROR(VLOOKUP($B93,RD[[#All],[Date]:[IS19_Inv2_M2]],BT$2,0)/BT$1,"")</f>
        <v>4.1448035868177895</v>
      </c>
      <c r="BU93" s="165">
        <f>IFERROR(VLOOKUP($B93,RD[[#All],[Date]:[IS19_Inv2_M2]],BU$2,0)/BU$1,"")</f>
        <v>5.0598685872561049</v>
      </c>
      <c r="BV93" s="165">
        <f>IFERROR(VLOOKUP($B93,RD[[#All],[Date]:[IS19_Inv2_M2]],BV$2,0)/BV$1,"")</f>
        <v>5.0165621452630402</v>
      </c>
      <c r="BW93" s="165">
        <f>IFERROR(VLOOKUP($B93,RD[[#All],[Date]:[IS19_Inv2_M2]],BW$2,0)/BW$1,"")</f>
        <v>5.1812014482055604</v>
      </c>
      <c r="BX93" s="165">
        <f>IFERROR(VLOOKUP($B93,RD[[#All],[Date]:[IS19_Inv2_M2]],BX$2,0)/BX$1,"")</f>
        <v>5.3601992229009001</v>
      </c>
      <c r="BY93" s="165">
        <f>IFERROR(VLOOKUP($B93,RD[[#All],[Date]:[IS19_Inv2_M2]],BY$2,0)/BY$1,"")</f>
        <v>5.3022586398100477</v>
      </c>
      <c r="BZ93" s="165">
        <f>IFERROR(VLOOKUP($B93,RD[[#All],[Date]:[IS19_Inv2_M2]],BZ$2,0)/BZ$1,"")</f>
        <v>5.4514394179057257</v>
      </c>
      <c r="CA93" s="165">
        <f>IFERROR(VLOOKUP($B93,RD[[#All],[Date]:[IS19_Inv2_M2]],CA$2,0)/CA$1,"")</f>
        <v>5.2602297396066282</v>
      </c>
      <c r="CB93" s="165">
        <f>IFERROR(VLOOKUP($B93,RD[[#All],[Date]:[IS19_Inv2_M2]],CB$2,0)/CB$1,"")</f>
        <v>0</v>
      </c>
      <c r="CC93" s="165">
        <f>IFERROR(VLOOKUP($B93,RD[[#All],[Date]:[IS19_Inv2_M2]],CC$2,0)/CC$1,"")</f>
        <v>5.550557576716229</v>
      </c>
      <c r="CD93" s="165">
        <f>IFERROR(VLOOKUP($B93,RD[[#All],[Date]:[IS19_Inv2_M2]],CD$2,0)/CD$1,"")</f>
        <v>5.5527705448616542</v>
      </c>
      <c r="CE93" s="165">
        <f>IFERROR(VLOOKUP($B93,RD[[#All],[Date]:[IS19_Inv2_M2]],CE$2,0)/CE$1,"")</f>
        <v>5.7480200966225024</v>
      </c>
      <c r="CF93" s="165">
        <f>IFERROR(VLOOKUP($B93,RD[[#All],[Date]:[IS19_Inv2_M2]],CF$2,0)/CF$1,"")</f>
        <v>5.7135735718462701</v>
      </c>
      <c r="CG93" s="165">
        <f>IFERROR(VLOOKUP($B93,RD[[#All],[Date]:[IS19_Inv2_M2]],CG$2,0)/CG$1,"")</f>
        <v>5.2879714576962282</v>
      </c>
      <c r="CH93" s="165">
        <f>IFERROR(VLOOKUP($B93,RD[[#All],[Date]:[IS19_Inv2_M2]],CH$2,0)/CH$1,"")</f>
        <v>6.0669092059474847</v>
      </c>
      <c r="CI93" s="165">
        <f>IFERROR(VLOOKUP($B93,RD[[#All],[Date]:[IS19_Inv2_M2]],CI$2,0)/CI$1,"")</f>
        <v>0</v>
      </c>
      <c r="CJ93" s="165">
        <f>IFERROR(VLOOKUP($B93,RD[[#All],[Date]:[IS19_Inv2_M2]],CJ$2,0)/CJ$1,"")</f>
        <v>0</v>
      </c>
      <c r="CK93" s="165">
        <f>IFERROR(VLOOKUP($B93,RD[[#All],[Date]:[IS19_Inv2_M2]],CK$2,0)/CK$1,"")</f>
        <v>0</v>
      </c>
      <c r="CL93" s="165">
        <f>IFERROR(VLOOKUP($B93,RD[[#All],[Date]:[IS19_Inv2_M2]],CL$2,0)/CL$1,"")</f>
        <v>0</v>
      </c>
      <c r="CM93" s="165">
        <f>IFERROR(VLOOKUP($B93,RD[[#All],[Date]:[IS19_Inv2_M2]],CM$2,0)/CM$1,"")</f>
        <v>0</v>
      </c>
      <c r="CN93" s="165">
        <f>IFERROR(VLOOKUP($B93,RD[[#All],[Date]:[IS19_Inv2_M2]],CN$2,0)/CN$1,"")</f>
        <v>0</v>
      </c>
      <c r="CO93" s="165">
        <f>IFERROR(VLOOKUP($B93,RD[[#All],[Date]:[IS19_Inv2_M2]],CO$2,0)/CO$1,"")</f>
        <v>0</v>
      </c>
      <c r="CP93" s="165">
        <f>IFERROR(VLOOKUP($B93,RD[[#All],[Date]:[IS19_Inv2_M2]],CP$2,0)/CP$1,"")</f>
        <v>0</v>
      </c>
      <c r="CQ93" s="165">
        <f>IFERROR(VLOOKUP($B93,RD[[#All],[Date]:[IS19_Inv2_M2]],CQ$2,0)/CQ$1,"")</f>
        <v>5.615562686109981</v>
      </c>
      <c r="CR93" s="165">
        <f>IFERROR(VLOOKUP($B93,RD[[#All],[Date]:[IS19_Inv2_M2]],CR$2,0)/CR$1,"")</f>
        <v>5.4635333779290063</v>
      </c>
      <c r="CS93" s="165">
        <f>IFERROR(VLOOKUP($B93,RD[[#All],[Date]:[IS19_Inv2_M2]],CS$2,0)/CS$1,"")</f>
        <v>4.9487052017896689</v>
      </c>
      <c r="CT93" s="165">
        <f>IFERROR(VLOOKUP($B93,RD[[#All],[Date]:[IS19_Inv2_M2]],CT$2,0)/CT$1,"")</f>
        <v>5.5631129389433722</v>
      </c>
      <c r="CU93" s="166">
        <f>IFERROR(AVERAGEIF(Inv_SY_B[[#This Row],[IS1_Inv1_M1]:[IS19_Inv2_M2]],"&gt;="&amp;0.1,Inv_SY_B[[#This Row],[IS1_Inv1_M1]:[IS19_Inv2_M2]]),"")</f>
        <v>5.4555134472146971</v>
      </c>
    </row>
    <row r="94" spans="2:99">
      <c r="B94" s="167">
        <f t="shared" si="66"/>
        <v>45786</v>
      </c>
      <c r="C94" s="165">
        <f>IFERROR(VLOOKUP($B94,RD[[#All],[Date]:[IS19_Inv2_M2]],C$2,0)/C$1,"")</f>
        <v>6.1342860448970136</v>
      </c>
      <c r="D94" s="165">
        <f>IFERROR(VLOOKUP($B94,RD[[#All],[Date]:[IS19_Inv2_M2]],D$2,0)/D$1,"")</f>
        <v>6.1004314488820697</v>
      </c>
      <c r="E94" s="165">
        <f>IFERROR(VLOOKUP($B94,RD[[#All],[Date]:[IS19_Inv2_M2]],E$2,0)/E$1,"")</f>
        <v>5.9942126838678567</v>
      </c>
      <c r="F94" s="165">
        <f>IFERROR(VLOOKUP($B94,RD[[#All],[Date]:[IS19_Inv2_M2]],F$2,0)/F$1,"")</f>
        <v>5.6153533226447152</v>
      </c>
      <c r="G94" s="165">
        <f>IFERROR(VLOOKUP($B94,RD[[#All],[Date]:[IS19_Inv2_M2]],G$2,0)/G$1,"")</f>
        <v>5.9329635881360021</v>
      </c>
      <c r="H94" s="165">
        <f>IFERROR(VLOOKUP($B94,RD[[#All],[Date]:[IS19_Inv2_M2]],H$2,0)/H$1,"")</f>
        <v>5.8987219676874849</v>
      </c>
      <c r="I94" s="165">
        <f>IFERROR(VLOOKUP($B94,RD[[#All],[Date]:[IS19_Inv2_M2]],I$2,0)/I$1,"")</f>
        <v>5.8144665041216763</v>
      </c>
      <c r="J94" s="165">
        <f>IFERROR(VLOOKUP($B94,RD[[#All],[Date]:[IS19_Inv2_M2]],J$2,0)/J$1,"")</f>
        <v>5.8653937494062882</v>
      </c>
      <c r="K94" s="165">
        <f>IFERROR(VLOOKUP($B94,RD[[#All],[Date]:[IS19_Inv2_M2]],K$2,0)/K$1,"")</f>
        <v>5.7019789896862818</v>
      </c>
      <c r="L94" s="165">
        <f>IFERROR(VLOOKUP($B94,RD[[#All],[Date]:[IS19_Inv2_M2]],L$2,0)/L$1,"")</f>
        <v>5.8563693359931603</v>
      </c>
      <c r="M94" s="165">
        <f>IFERROR(VLOOKUP($B94,RD[[#All],[Date]:[IS19_Inv2_M2]],M$2,0)/M$1,"")</f>
        <v>5.9926085602387626</v>
      </c>
      <c r="N94" s="165">
        <f>IFERROR(VLOOKUP($B94,RD[[#All],[Date]:[IS19_Inv2_M2]],N$2,0)/N$1,"")</f>
        <v>5.946998272211812</v>
      </c>
      <c r="O94" s="165">
        <f>IFERROR(VLOOKUP($B94,RD[[#All],[Date]:[IS19_Inv2_M2]],O$2,0)/O$1,"")</f>
        <v>5.9198038595381206</v>
      </c>
      <c r="P94" s="165">
        <f>IFERROR(VLOOKUP($B94,RD[[#All],[Date]:[IS19_Inv2_M2]],P$2,0)/P$1,"")</f>
        <v>5.8932525873367387</v>
      </c>
      <c r="Q94" s="165">
        <f>IFERROR(VLOOKUP($B94,RD[[#All],[Date]:[IS19_Inv2_M2]],Q$2,0)/Q$1,"")</f>
        <v>5.7215166990554511</v>
      </c>
      <c r="R94" s="165">
        <f>IFERROR(VLOOKUP($B94,RD[[#All],[Date]:[IS19_Inv2_M2]],R$2,0)/R$1,"")</f>
        <v>5.8950992097913746</v>
      </c>
      <c r="S94" s="165">
        <f>IFERROR(VLOOKUP($B94,RD[[#All],[Date]:[IS19_Inv2_M2]],S$2,0)/S$1,"")</f>
        <v>5.8882099269052102</v>
      </c>
      <c r="T94" s="165">
        <f>IFERROR(VLOOKUP($B94,RD[[#All],[Date]:[IS19_Inv2_M2]],T$2,0)/T$1,"")</f>
        <v>5.9295102240372728</v>
      </c>
      <c r="U94" s="165">
        <f>IFERROR(VLOOKUP($B94,RD[[#All],[Date]:[IS19_Inv2_M2]],U$2,0)/U$1,"")</f>
        <v>6.5329938787705313</v>
      </c>
      <c r="V94" s="165">
        <f>IFERROR(VLOOKUP($B94,RD[[#All],[Date]:[IS19_Inv2_M2]],V$2,0)/V$1,"")</f>
        <v>6.6413927943533118</v>
      </c>
      <c r="W94" s="165">
        <f>IFERROR(VLOOKUP($B94,RD[[#All],[Date]:[IS19_Inv2_M2]],W$2,0)/W$1,"")</f>
        <v>6.8297326943147638</v>
      </c>
      <c r="X94" s="165">
        <f>IFERROR(VLOOKUP($B94,RD[[#All],[Date]:[IS19_Inv2_M2]],X$2,0)/X$1,"")</f>
        <v>6.0580574457782195</v>
      </c>
      <c r="Y94" s="165">
        <f>IFERROR(VLOOKUP($B94,RD[[#All],[Date]:[IS19_Inv2_M2]],Y$2,0)/Y$1,"")</f>
        <v>6.0382825116367433</v>
      </c>
      <c r="Z94" s="165">
        <f>IFERROR(VLOOKUP($B94,RD[[#All],[Date]:[IS19_Inv2_M2]],Z$2,0)/Z$1,"")</f>
        <v>6.0178730173583492</v>
      </c>
      <c r="AA94" s="165">
        <f>IFERROR(VLOOKUP($B94,RD[[#All],[Date]:[IS19_Inv2_M2]],AA$2,0)/AA$1,"")</f>
        <v>5.5640486108129004</v>
      </c>
      <c r="AB94" s="165">
        <f>IFERROR(VLOOKUP($B94,RD[[#All],[Date]:[IS19_Inv2_M2]],AB$2,0)/AB$1,"")</f>
        <v>5.6638201275537776</v>
      </c>
      <c r="AC94" s="165">
        <f>IFERROR(VLOOKUP($B94,RD[[#All],[Date]:[IS19_Inv2_M2]],AC$2,0)/AC$1,"")</f>
        <v>6.0135442341285978</v>
      </c>
      <c r="AD94" s="165">
        <f>IFERROR(VLOOKUP($B94,RD[[#All],[Date]:[IS19_Inv2_M2]],AD$2,0)/AD$1,"")</f>
        <v>5.6735458028561485</v>
      </c>
      <c r="AE94" s="165">
        <f>IFERROR(VLOOKUP($B94,RD[[#All],[Date]:[IS19_Inv2_M2]],AE$2,0)/AE$1,"")</f>
        <v>5.9537162194549094</v>
      </c>
      <c r="AF94" s="165">
        <f>IFERROR(VLOOKUP($B94,RD[[#All],[Date]:[IS19_Inv2_M2]],AF$2,0)/AF$1,"")</f>
        <v>6.0911003650642996</v>
      </c>
      <c r="AG94" s="165">
        <f>IFERROR(VLOOKUP($B94,RD[[#All],[Date]:[IS19_Inv2_M2]],AG$2,0)/AG$1,"")</f>
        <v>6.0879350534522949</v>
      </c>
      <c r="AH94" s="165">
        <f>IFERROR(VLOOKUP($B94,RD[[#All],[Date]:[IS19_Inv2_M2]],AH$2,0)/AH$1,"")</f>
        <v>5.7415752351097176</v>
      </c>
      <c r="AI94" s="165">
        <f>IFERROR(VLOOKUP($B94,RD[[#All],[Date]:[IS19_Inv2_M2]],AI$2,0)/AI$1,"")</f>
        <v>5.7449939223338244</v>
      </c>
      <c r="AJ94" s="165">
        <f>IFERROR(VLOOKUP($B94,RD[[#All],[Date]:[IS19_Inv2_M2]],AJ$2,0)/AJ$1,"")</f>
        <v>5.7840189367282964</v>
      </c>
      <c r="AK94" s="165">
        <f>IFERROR(VLOOKUP($B94,RD[[#All],[Date]:[IS19_Inv2_M2]],AK$2,0)/AK$1,"")</f>
        <v>5.8336035743883539</v>
      </c>
      <c r="AL94" s="165">
        <f>IFERROR(VLOOKUP($B94,RD[[#All],[Date]:[IS19_Inv2_M2]],AL$2,0)/AL$1,"")</f>
        <v>5.9083784554003991</v>
      </c>
      <c r="AM94" s="165">
        <f>IFERROR(VLOOKUP($B94,RD[[#All],[Date]:[IS19_Inv2_M2]],AM$2,0)/AM$1,"")</f>
        <v>5.828720069365704</v>
      </c>
      <c r="AN94" s="165">
        <f>IFERROR(VLOOKUP($B94,RD[[#All],[Date]:[IS19_Inv2_M2]],AN$2,0)/AN$1,"")</f>
        <v>5.8287617554858935</v>
      </c>
      <c r="AO94" s="165">
        <f>IFERROR(VLOOKUP($B94,RD[[#All],[Date]:[IS19_Inv2_M2]],AO$2,0)/AO$1,"")</f>
        <v>5.840725671980258</v>
      </c>
      <c r="AP94" s="165">
        <f>IFERROR(VLOOKUP($B94,RD[[#All],[Date]:[IS19_Inv2_M2]],AP$2,0)/AP$1,"")</f>
        <v>5.7813646368305207</v>
      </c>
      <c r="AQ94" s="165">
        <f>IFERROR(VLOOKUP($B94,RD[[#All],[Date]:[IS19_Inv2_M2]],AQ$2,0)/AQ$1,"")</f>
        <v>5.7047021943573668</v>
      </c>
      <c r="AR94" s="165">
        <f>IFERROR(VLOOKUP($B94,RD[[#All],[Date]:[IS19_Inv2_M2]],AR$2,0)/AR$1,"")</f>
        <v>5.8624134486203463</v>
      </c>
      <c r="AS94" s="165">
        <f>IFERROR(VLOOKUP($B94,RD[[#All],[Date]:[IS19_Inv2_M2]],AS$2,0)/AS$1,"")</f>
        <v>6.0273582217155885</v>
      </c>
      <c r="AT94" s="165">
        <f>IFERROR(VLOOKUP($B94,RD[[#All],[Date]:[IS19_Inv2_M2]],AT$2,0)/AT$1,"")</f>
        <v>5.7667584940312215</v>
      </c>
      <c r="AU94" s="165">
        <f>IFERROR(VLOOKUP($B94,RD[[#All],[Date]:[IS19_Inv2_M2]],AU$2,0)/AU$1,"")</f>
        <v>5.8181818181818183</v>
      </c>
      <c r="AV94" s="165">
        <f>IFERROR(VLOOKUP($B94,RD[[#All],[Date]:[IS19_Inv2_M2]],AV$2,0)/AV$1,"")</f>
        <v>5.6961091646690027</v>
      </c>
      <c r="AW94" s="165">
        <f>IFERROR(VLOOKUP($B94,RD[[#All],[Date]:[IS19_Inv2_M2]],AW$2,0)/AW$1,"")</f>
        <v>5.8352925809822356</v>
      </c>
      <c r="AX94" s="165">
        <f>IFERROR(VLOOKUP($B94,RD[[#All],[Date]:[IS19_Inv2_M2]],AX$2,0)/AX$1,"")</f>
        <v>5.8507303408257183</v>
      </c>
      <c r="AY94" s="165">
        <f>IFERROR(VLOOKUP($B94,RD[[#All],[Date]:[IS19_Inv2_M2]],AY$2,0)/AY$1,"")</f>
        <v>5.9741289229993146</v>
      </c>
      <c r="AZ94" s="165">
        <f>IFERROR(VLOOKUP($B94,RD[[#All],[Date]:[IS19_Inv2_M2]],AZ$2,0)/AZ$1,"")</f>
        <v>6.146337988030778</v>
      </c>
      <c r="BA94" s="165">
        <f>IFERROR(VLOOKUP($B94,RD[[#All],[Date]:[IS19_Inv2_M2]],BA$2,0)/BA$1,"")</f>
        <v>5.479890615620624</v>
      </c>
      <c r="BB94" s="165">
        <f>IFERROR(VLOOKUP($B94,RD[[#All],[Date]:[IS19_Inv2_M2]],BB$2,0)/BB$1,"")</f>
        <v>5.7458202716823417</v>
      </c>
      <c r="BC94" s="165">
        <f>IFERROR(VLOOKUP($B94,RD[[#All],[Date]:[IS19_Inv2_M2]],BC$2,0)/BC$1,"")</f>
        <v>5.6438871473354233</v>
      </c>
      <c r="BD94" s="165">
        <f>IFERROR(VLOOKUP($B94,RD[[#All],[Date]:[IS19_Inv2_M2]],BD$2,0)/BD$1,"")</f>
        <v>5.7446963621783187</v>
      </c>
      <c r="BE94" s="165">
        <f>IFERROR(VLOOKUP($B94,RD[[#All],[Date]:[IS19_Inv2_M2]],BE$2,0)/BE$1,"")</f>
        <v>5.8414078084924475</v>
      </c>
      <c r="BF94" s="165">
        <f>IFERROR(VLOOKUP($B94,RD[[#All],[Date]:[IS19_Inv2_M2]],BF$2,0)/BF$1,"")</f>
        <v>5.8265872058975496</v>
      </c>
      <c r="BG94" s="165">
        <f>IFERROR(VLOOKUP($B94,RD[[#All],[Date]:[IS19_Inv2_M2]],BG$2,0)/BG$1,"")</f>
        <v>6.0283494616328195</v>
      </c>
      <c r="BH94" s="165">
        <f>IFERROR(VLOOKUP($B94,RD[[#All],[Date]:[IS19_Inv2_M2]],BH$2,0)/BH$1,"")</f>
        <v>6.1506127101738377</v>
      </c>
      <c r="BI94" s="165">
        <f>IFERROR(VLOOKUP($B94,RD[[#All],[Date]:[IS19_Inv2_M2]],BI$2,0)/BI$1,"")</f>
        <v>5.8904665314401621</v>
      </c>
      <c r="BJ94" s="165">
        <f>IFERROR(VLOOKUP($B94,RD[[#All],[Date]:[IS19_Inv2_M2]],BJ$2,0)/BJ$1,"")</f>
        <v>6.0884709160571235</v>
      </c>
      <c r="BK94" s="165">
        <f>IFERROR(VLOOKUP($B94,RD[[#All],[Date]:[IS19_Inv2_M2]],BK$2,0)/BK$1,"")</f>
        <v>5.5539251650770352</v>
      </c>
      <c r="BL94" s="165">
        <f>IFERROR(VLOOKUP($B94,RD[[#All],[Date]:[IS19_Inv2_M2]],BL$2,0)/BL$1,"")</f>
        <v>5.6814774430966342</v>
      </c>
      <c r="BM94" s="165">
        <f>IFERROR(VLOOKUP($B94,RD[[#All],[Date]:[IS19_Inv2_M2]],BM$2,0)/BM$1,"")</f>
        <v>5.5265790702327751</v>
      </c>
      <c r="BN94" s="165">
        <f>IFERROR(VLOOKUP($B94,RD[[#All],[Date]:[IS19_Inv2_M2]],BN$2,0)/BN$1,"")</f>
        <v>5.7518663348737995</v>
      </c>
      <c r="BO94" s="165">
        <f>IFERROR(VLOOKUP($B94,RD[[#All],[Date]:[IS19_Inv2_M2]],BO$2,0)/BO$1,"")</f>
        <v>5.4322773082659186</v>
      </c>
      <c r="BP94" s="165">
        <f>IFERROR(VLOOKUP($B94,RD[[#All],[Date]:[IS19_Inv2_M2]],BP$2,0)/BP$1,"")</f>
        <v>5.3267569718060059</v>
      </c>
      <c r="BQ94" s="165">
        <f>IFERROR(VLOOKUP($B94,RD[[#All],[Date]:[IS19_Inv2_M2]],BQ$2,0)/BQ$1,"")</f>
        <v>5.7498204624333518</v>
      </c>
      <c r="BR94" s="165">
        <f>IFERROR(VLOOKUP($B94,RD[[#All],[Date]:[IS19_Inv2_M2]],BR$2,0)/BR$1,"")</f>
        <v>5.7567129696202768</v>
      </c>
      <c r="BS94" s="165">
        <f>IFERROR(VLOOKUP($B94,RD[[#All],[Date]:[IS19_Inv2_M2]],BS$2,0)/BS$1,"")</f>
        <v>5.7127539598783841</v>
      </c>
      <c r="BT94" s="165">
        <f>IFERROR(VLOOKUP($B94,RD[[#All],[Date]:[IS19_Inv2_M2]],BT$2,0)/BT$1,"")</f>
        <v>5.7794892493645609</v>
      </c>
      <c r="BU94" s="165">
        <f>IFERROR(VLOOKUP($B94,RD[[#All],[Date]:[IS19_Inv2_M2]],BU$2,0)/BU$1,"")</f>
        <v>5.6903038151573018</v>
      </c>
      <c r="BV94" s="165">
        <f>IFERROR(VLOOKUP($B94,RD[[#All],[Date]:[IS19_Inv2_M2]],BV$2,0)/BV$1,"")</f>
        <v>5.4631817928057016</v>
      </c>
      <c r="BW94" s="165">
        <f>IFERROR(VLOOKUP($B94,RD[[#All],[Date]:[IS19_Inv2_M2]],BW$2,0)/BW$1,"")</f>
        <v>5.5199256085051713</v>
      </c>
      <c r="BX94" s="165">
        <f>IFERROR(VLOOKUP($B94,RD[[#All],[Date]:[IS19_Inv2_M2]],BX$2,0)/BX$1,"")</f>
        <v>5.7090015331078288</v>
      </c>
      <c r="BY94" s="165">
        <f>IFERROR(VLOOKUP($B94,RD[[#All],[Date]:[IS19_Inv2_M2]],BY$2,0)/BY$1,"")</f>
        <v>5.6353011114162657</v>
      </c>
      <c r="BZ94" s="165">
        <f>IFERROR(VLOOKUP($B94,RD[[#All],[Date]:[IS19_Inv2_M2]],BZ$2,0)/BZ$1,"")</f>
        <v>5.7956342929452704</v>
      </c>
      <c r="CA94" s="165">
        <f>IFERROR(VLOOKUP($B94,RD[[#All],[Date]:[IS19_Inv2_M2]],CA$2,0)/CA$1,"")</f>
        <v>5.5078597999323646</v>
      </c>
      <c r="CB94" s="165">
        <f>IFERROR(VLOOKUP($B94,RD[[#All],[Date]:[IS19_Inv2_M2]],CB$2,0)/CB$1,"")</f>
        <v>0</v>
      </c>
      <c r="CC94" s="165">
        <f>IFERROR(VLOOKUP($B94,RD[[#All],[Date]:[IS19_Inv2_M2]],CC$2,0)/CC$1,"")</f>
        <v>5.8417035748180952</v>
      </c>
      <c r="CD94" s="165">
        <f>IFERROR(VLOOKUP($B94,RD[[#All],[Date]:[IS19_Inv2_M2]],CD$2,0)/CD$1,"")</f>
        <v>5.8812936509867848</v>
      </c>
      <c r="CE94" s="165">
        <f>IFERROR(VLOOKUP($B94,RD[[#All],[Date]:[IS19_Inv2_M2]],CE$2,0)/CE$1,"")</f>
        <v>5.9667880256730594</v>
      </c>
      <c r="CF94" s="165">
        <f>IFERROR(VLOOKUP($B94,RD[[#All],[Date]:[IS19_Inv2_M2]],CF$2,0)/CF$1,"")</f>
        <v>6.0562921208286591</v>
      </c>
      <c r="CG94" s="165">
        <f>IFERROR(VLOOKUP($B94,RD[[#All],[Date]:[IS19_Inv2_M2]],CG$2,0)/CG$1,"")</f>
        <v>5.7466870540265038</v>
      </c>
      <c r="CH94" s="165">
        <f>IFERROR(VLOOKUP($B94,RD[[#All],[Date]:[IS19_Inv2_M2]],CH$2,0)/CH$1,"")</f>
        <v>6.4655172413793096</v>
      </c>
      <c r="CI94" s="165">
        <f>IFERROR(VLOOKUP($B94,RD[[#All],[Date]:[IS19_Inv2_M2]],CI$2,0)/CI$1,"")</f>
        <v>7.0571630204657732E-2</v>
      </c>
      <c r="CJ94" s="165">
        <f>IFERROR(VLOOKUP($B94,RD[[#All],[Date]:[IS19_Inv2_M2]],CJ$2,0)/CJ$1,"")</f>
        <v>6.6357512673513322E-2</v>
      </c>
      <c r="CK94" s="165">
        <f>IFERROR(VLOOKUP($B94,RD[[#All],[Date]:[IS19_Inv2_M2]],CK$2,0)/CK$1,"")</f>
        <v>7.0571630204657732E-2</v>
      </c>
      <c r="CL94" s="165">
        <f>IFERROR(VLOOKUP($B94,RD[[#All],[Date]:[IS19_Inv2_M2]],CL$2,0)/CL$1,"")</f>
        <v>2.4651084442289758E-3</v>
      </c>
      <c r="CM94" s="165">
        <f>IFERROR(VLOOKUP($B94,RD[[#All],[Date]:[IS19_Inv2_M2]],CM$2,0)/CM$1,"")</f>
        <v>0</v>
      </c>
      <c r="CN94" s="165">
        <f>IFERROR(VLOOKUP($B94,RD[[#All],[Date]:[IS19_Inv2_M2]],CN$2,0)/CN$1,"")</f>
        <v>0</v>
      </c>
      <c r="CO94" s="165">
        <f>IFERROR(VLOOKUP($B94,RD[[#All],[Date]:[IS19_Inv2_M2]],CO$2,0)/CO$1,"")</f>
        <v>0</v>
      </c>
      <c r="CP94" s="165">
        <f>IFERROR(VLOOKUP($B94,RD[[#All],[Date]:[IS19_Inv2_M2]],CP$2,0)/CP$1,"")</f>
        <v>0</v>
      </c>
      <c r="CQ94" s="165">
        <f>IFERROR(VLOOKUP($B94,RD[[#All],[Date]:[IS19_Inv2_M2]],CQ$2,0)/CQ$1,"")</f>
        <v>5.8997805596983071</v>
      </c>
      <c r="CR94" s="165">
        <f>IFERROR(VLOOKUP($B94,RD[[#All],[Date]:[IS19_Inv2_M2]],CR$2,0)/CR$1,"")</f>
        <v>5.7625014791434737</v>
      </c>
      <c r="CS94" s="165">
        <f>IFERROR(VLOOKUP($B94,RD[[#All],[Date]:[IS19_Inv2_M2]],CS$2,0)/CS$1,"")</f>
        <v>5.354443791647209</v>
      </c>
      <c r="CT94" s="165">
        <f>IFERROR(VLOOKUP($B94,RD[[#All],[Date]:[IS19_Inv2_M2]],CT$2,0)/CT$1,"")</f>
        <v>5.8768322260887897</v>
      </c>
      <c r="CU94" s="166">
        <f>IFERROR(AVERAGEIF(Inv_SY_B[[#This Row],[IS1_Inv1_M1]:[IS19_Inv2_M2]],"&gt;="&amp;0.1,Inv_SY_B[[#This Row],[IS1_Inv1_M1]:[IS19_Inv2_M2]]),"")</f>
        <v>5.852026101210666</v>
      </c>
    </row>
    <row r="95" spans="2:99">
      <c r="B95" s="167">
        <f t="shared" si="66"/>
        <v>45787</v>
      </c>
      <c r="C95" s="165">
        <f>IFERROR(VLOOKUP($B95,RD[[#All],[Date]:[IS19_Inv2_M2]],C$2,0)/C$1,"")</f>
        <v>5.2924670215227945</v>
      </c>
      <c r="D95" s="165">
        <f>IFERROR(VLOOKUP($B95,RD[[#All],[Date]:[IS19_Inv2_M2]],D$2,0)/D$1,"")</f>
        <v>5.2834728083012479</v>
      </c>
      <c r="E95" s="165">
        <f>IFERROR(VLOOKUP($B95,RD[[#All],[Date]:[IS19_Inv2_M2]],E$2,0)/E$1,"")</f>
        <v>5.1478176995418377</v>
      </c>
      <c r="F95" s="165">
        <f>IFERROR(VLOOKUP($B95,RD[[#All],[Date]:[IS19_Inv2_M2]],F$2,0)/F$1,"")</f>
        <v>4.8256718275144177</v>
      </c>
      <c r="G95" s="165">
        <f>IFERROR(VLOOKUP($B95,RD[[#All],[Date]:[IS19_Inv2_M2]],G$2,0)/G$1,"")</f>
        <v>5.0788521823004578</v>
      </c>
      <c r="H95" s="165">
        <f>IFERROR(VLOOKUP($B95,RD[[#All],[Date]:[IS19_Inv2_M2]],H$2,0)/H$1,"")</f>
        <v>5.0639016156257535</v>
      </c>
      <c r="I95" s="165">
        <f>IFERROR(VLOOKUP($B95,RD[[#All],[Date]:[IS19_Inv2_M2]],I$2,0)/I$1,"")</f>
        <v>5.0300708231742712</v>
      </c>
      <c r="J95" s="165">
        <f>IFERROR(VLOOKUP($B95,RD[[#All],[Date]:[IS19_Inv2_M2]],J$2,0)/J$1,"")</f>
        <v>5.0569962952408094</v>
      </c>
      <c r="K95" s="165">
        <f>IFERROR(VLOOKUP($B95,RD[[#All],[Date]:[IS19_Inv2_M2]],K$2,0)/K$1,"")</f>
        <v>5.0056234894350196</v>
      </c>
      <c r="L95" s="165">
        <f>IFERROR(VLOOKUP($B95,RD[[#All],[Date]:[IS19_Inv2_M2]],L$2,0)/L$1,"")</f>
        <v>5.0527215730977488</v>
      </c>
      <c r="M95" s="165">
        <f>IFERROR(VLOOKUP($B95,RD[[#All],[Date]:[IS19_Inv2_M2]],M$2,0)/M$1,"")</f>
        <v>5.1538984081673691</v>
      </c>
      <c r="N95" s="165">
        <f>IFERROR(VLOOKUP($B95,RD[[#All],[Date]:[IS19_Inv2_M2]],N$2,0)/N$1,"")</f>
        <v>5.1200934465724091</v>
      </c>
      <c r="O95" s="165">
        <f>IFERROR(VLOOKUP($B95,RD[[#All],[Date]:[IS19_Inv2_M2]],O$2,0)/O$1,"")</f>
        <v>5.0997508699778553</v>
      </c>
      <c r="P95" s="165">
        <f>IFERROR(VLOOKUP($B95,RD[[#All],[Date]:[IS19_Inv2_M2]],P$2,0)/P$1,"")</f>
        <v>5.0797668007411767</v>
      </c>
      <c r="Q95" s="165">
        <f>IFERROR(VLOOKUP($B95,RD[[#All],[Date]:[IS19_Inv2_M2]],Q$2,0)/Q$1,"")</f>
        <v>4.9474139545093569</v>
      </c>
      <c r="R95" s="165">
        <f>IFERROR(VLOOKUP($B95,RD[[#All],[Date]:[IS19_Inv2_M2]],R$2,0)/R$1,"")</f>
        <v>5.0848207148275515</v>
      </c>
      <c r="S95" s="165">
        <f>IFERROR(VLOOKUP($B95,RD[[#All],[Date]:[IS19_Inv2_M2]],S$2,0)/S$1,"")</f>
        <v>5.1036480793886012</v>
      </c>
      <c r="T95" s="165">
        <f>IFERROR(VLOOKUP($B95,RD[[#All],[Date]:[IS19_Inv2_M2]],T$2,0)/T$1,"")</f>
        <v>5.1393402548100431</v>
      </c>
      <c r="U95" s="165">
        <f>IFERROR(VLOOKUP($B95,RD[[#All],[Date]:[IS19_Inv2_M2]],U$2,0)/U$1,"")</f>
        <v>5.7767533882687312</v>
      </c>
      <c r="V95" s="165">
        <f>IFERROR(VLOOKUP($B95,RD[[#All],[Date]:[IS19_Inv2_M2]],V$2,0)/V$1,"")</f>
        <v>5.8313150538582414</v>
      </c>
      <c r="W95" s="165">
        <f>IFERROR(VLOOKUP($B95,RD[[#All],[Date]:[IS19_Inv2_M2]],W$2,0)/W$1,"")</f>
        <v>5.964633219701561</v>
      </c>
      <c r="X95" s="165">
        <f>IFERROR(VLOOKUP($B95,RD[[#All],[Date]:[IS19_Inv2_M2]],X$2,0)/X$1,"")</f>
        <v>5.3011188419094228</v>
      </c>
      <c r="Y95" s="165">
        <f>IFERROR(VLOOKUP($B95,RD[[#All],[Date]:[IS19_Inv2_M2]],Y$2,0)/Y$1,"")</f>
        <v>5.2408093473924193</v>
      </c>
      <c r="Z95" s="165">
        <f>IFERROR(VLOOKUP($B95,RD[[#All],[Date]:[IS19_Inv2_M2]],Z$2,0)/Z$1,"")</f>
        <v>5.2542927993262527</v>
      </c>
      <c r="AA95" s="165">
        <f>IFERROR(VLOOKUP($B95,RD[[#All],[Date]:[IS19_Inv2_M2]],AA$2,0)/AA$1,"")</f>
        <v>5.0349980675913608</v>
      </c>
      <c r="AB95" s="165">
        <f>IFERROR(VLOOKUP($B95,RD[[#All],[Date]:[IS19_Inv2_M2]],AB$2,0)/AB$1,"")</f>
        <v>5.0783699059561132</v>
      </c>
      <c r="AC95" s="165">
        <f>IFERROR(VLOOKUP($B95,RD[[#All],[Date]:[IS19_Inv2_M2]],AC$2,0)/AC$1,"")</f>
        <v>5.2573643781856463</v>
      </c>
      <c r="AD95" s="165">
        <f>IFERROR(VLOOKUP($B95,RD[[#All],[Date]:[IS19_Inv2_M2]],AD$2,0)/AD$1,"")</f>
        <v>4.9190177638453507</v>
      </c>
      <c r="AE95" s="165">
        <f>IFERROR(VLOOKUP($B95,RD[[#All],[Date]:[IS19_Inv2_M2]],AE$2,0)/AE$1,"")</f>
        <v>5.1968594518420517</v>
      </c>
      <c r="AF95" s="165">
        <f>IFERROR(VLOOKUP($B95,RD[[#All],[Date]:[IS19_Inv2_M2]],AF$2,0)/AF$1,"")</f>
        <v>5.3253189918802057</v>
      </c>
      <c r="AG95" s="165">
        <f>IFERROR(VLOOKUP($B95,RD[[#All],[Date]:[IS19_Inv2_M2]],AG$2,0)/AG$1,"")</f>
        <v>5.4518661415213137</v>
      </c>
      <c r="AH95" s="165">
        <f>IFERROR(VLOOKUP($B95,RD[[#All],[Date]:[IS19_Inv2_M2]],AH$2,0)/AH$1,"")</f>
        <v>5.1880877742946705</v>
      </c>
      <c r="AI95" s="165">
        <f>IFERROR(VLOOKUP($B95,RD[[#All],[Date]:[IS19_Inv2_M2]],AI$2,0)/AI$1,"")</f>
        <v>5.0534194869170239</v>
      </c>
      <c r="AJ95" s="165">
        <f>IFERROR(VLOOKUP($B95,RD[[#All],[Date]:[IS19_Inv2_M2]],AJ$2,0)/AJ$1,"")</f>
        <v>5.1333887787089765</v>
      </c>
      <c r="AK95" s="165">
        <f>IFERROR(VLOOKUP($B95,RD[[#All],[Date]:[IS19_Inv2_M2]],AK$2,0)/AK$1,"")</f>
        <v>5.0963859762908514</v>
      </c>
      <c r="AL95" s="165">
        <f>IFERROR(VLOOKUP($B95,RD[[#All],[Date]:[IS19_Inv2_M2]],AL$2,0)/AL$1,"")</f>
        <v>5.1873753206041613</v>
      </c>
      <c r="AM95" s="165">
        <f>IFERROR(VLOOKUP($B95,RD[[#All],[Date]:[IS19_Inv2_M2]],AM$2,0)/AM$1,"")</f>
        <v>5.1157206696458353</v>
      </c>
      <c r="AN95" s="165">
        <f>IFERROR(VLOOKUP($B95,RD[[#All],[Date]:[IS19_Inv2_M2]],AN$2,0)/AN$1,"")</f>
        <v>5.1626175548589339</v>
      </c>
      <c r="AO95" s="165">
        <f>IFERROR(VLOOKUP($B95,RD[[#All],[Date]:[IS19_Inv2_M2]],AO$2,0)/AO$1,"")</f>
        <v>5.1457346761822187</v>
      </c>
      <c r="AP95" s="165">
        <f>IFERROR(VLOOKUP($B95,RD[[#All],[Date]:[IS19_Inv2_M2]],AP$2,0)/AP$1,"")</f>
        <v>5.0403521643433606</v>
      </c>
      <c r="AQ95" s="165">
        <f>IFERROR(VLOOKUP($B95,RD[[#All],[Date]:[IS19_Inv2_M2]],AQ$2,0)/AQ$1,"")</f>
        <v>5.0300940438871473</v>
      </c>
      <c r="AR95" s="165">
        <f>IFERROR(VLOOKUP($B95,RD[[#All],[Date]:[IS19_Inv2_M2]],AR$2,0)/AR$1,"")</f>
        <v>5.141754796927211</v>
      </c>
      <c r="AS95" s="165">
        <f>IFERROR(VLOOKUP($B95,RD[[#All],[Date]:[IS19_Inv2_M2]],AS$2,0)/AS$1,"")</f>
        <v>5.5279281846679966</v>
      </c>
      <c r="AT95" s="165">
        <f>IFERROR(VLOOKUP($B95,RD[[#All],[Date]:[IS19_Inv2_M2]],AT$2,0)/AT$1,"")</f>
        <v>5.0498717583357084</v>
      </c>
      <c r="AU95" s="165">
        <f>IFERROR(VLOOKUP($B95,RD[[#All],[Date]:[IS19_Inv2_M2]],AU$2,0)/AU$1,"")</f>
        <v>5.1410658307210033</v>
      </c>
      <c r="AV95" s="165">
        <f>IFERROR(VLOOKUP($B95,RD[[#All],[Date]:[IS19_Inv2_M2]],AV$2,0)/AV$1,"")</f>
        <v>4.9603540475751435</v>
      </c>
      <c r="AW95" s="165">
        <f>IFERROR(VLOOKUP($B95,RD[[#All],[Date]:[IS19_Inv2_M2]],AW$2,0)/AW$1,"")</f>
        <v>5.1136363636363633</v>
      </c>
      <c r="AX95" s="165">
        <f>IFERROR(VLOOKUP($B95,RD[[#All],[Date]:[IS19_Inv2_M2]],AX$2,0)/AX$1,"")</f>
        <v>5.1497365437204019</v>
      </c>
      <c r="AY95" s="165">
        <f>IFERROR(VLOOKUP($B95,RD[[#All],[Date]:[IS19_Inv2_M2]],AY$2,0)/AY$1,"")</f>
        <v>5.1893488992181025</v>
      </c>
      <c r="AZ95" s="165">
        <f>IFERROR(VLOOKUP($B95,RD[[#All],[Date]:[IS19_Inv2_M2]],AZ$2,0)/AZ$1,"")</f>
        <v>5.3405528640638362</v>
      </c>
      <c r="BA95" s="165">
        <f>IFERROR(VLOOKUP($B95,RD[[#All],[Date]:[IS19_Inv2_M2]],BA$2,0)/BA$1,"")</f>
        <v>4.7862335756686463</v>
      </c>
      <c r="BB95" s="165">
        <f>IFERROR(VLOOKUP($B95,RD[[#All],[Date]:[IS19_Inv2_M2]],BB$2,0)/BB$1,"")</f>
        <v>4.9248955067920592</v>
      </c>
      <c r="BC95" s="165">
        <f>IFERROR(VLOOKUP($B95,RD[[#All],[Date]:[IS19_Inv2_M2]],BC$2,0)/BC$1,"")</f>
        <v>5.0194357366771163</v>
      </c>
      <c r="BD95" s="165">
        <f>IFERROR(VLOOKUP($B95,RD[[#All],[Date]:[IS19_Inv2_M2]],BD$2,0)/BD$1,"")</f>
        <v>5.0477509659546547</v>
      </c>
      <c r="BE95" s="165">
        <f>IFERROR(VLOOKUP($B95,RD[[#All],[Date]:[IS19_Inv2_M2]],BE$2,0)/BE$1,"")</f>
        <v>5.1189797663151886</v>
      </c>
      <c r="BF95" s="165">
        <f>IFERROR(VLOOKUP($B95,RD[[#All],[Date]:[IS19_Inv2_M2]],BF$2,0)/BF$1,"")</f>
        <v>5.0535671225326384</v>
      </c>
      <c r="BG95" s="165">
        <f>IFERROR(VLOOKUP($B95,RD[[#All],[Date]:[IS19_Inv2_M2]],BG$2,0)/BG$1,"")</f>
        <v>5.1301621916314568</v>
      </c>
      <c r="BH95" s="165">
        <f>IFERROR(VLOOKUP($B95,RD[[#All],[Date]:[IS19_Inv2_M2]],BH$2,0)/BH$1,"")</f>
        <v>5.2892561983471067</v>
      </c>
      <c r="BI95" s="165">
        <f>IFERROR(VLOOKUP($B95,RD[[#All],[Date]:[IS19_Inv2_M2]],BI$2,0)/BI$1,"")</f>
        <v>4.9928084086299096</v>
      </c>
      <c r="BJ95" s="165">
        <f>IFERROR(VLOOKUP($B95,RD[[#All],[Date]:[IS19_Inv2_M2]],BJ$2,0)/BJ$1,"")</f>
        <v>5.1612678509230241</v>
      </c>
      <c r="BK95" s="165">
        <f>IFERROR(VLOOKUP($B95,RD[[#All],[Date]:[IS19_Inv2_M2]],BK$2,0)/BK$1,"")</f>
        <v>4.6848529313679714</v>
      </c>
      <c r="BL95" s="165">
        <f>IFERROR(VLOOKUP($B95,RD[[#All],[Date]:[IS19_Inv2_M2]],BL$2,0)/BL$1,"")</f>
        <v>4.8357639362137119</v>
      </c>
      <c r="BM95" s="165">
        <f>IFERROR(VLOOKUP($B95,RD[[#All],[Date]:[IS19_Inv2_M2]],BM$2,0)/BM$1,"")</f>
        <v>4.6421663442940044</v>
      </c>
      <c r="BN95" s="165">
        <f>IFERROR(VLOOKUP($B95,RD[[#All],[Date]:[IS19_Inv2_M2]],BN$2,0)/BN$1,"")</f>
        <v>4.9193678699544323</v>
      </c>
      <c r="BO95" s="165">
        <f>IFERROR(VLOOKUP($B95,RD[[#All],[Date]:[IS19_Inv2_M2]],BO$2,0)/BO$1,"")</f>
        <v>5.1159217245898674</v>
      </c>
      <c r="BP95" s="165">
        <f>IFERROR(VLOOKUP($B95,RD[[#All],[Date]:[IS19_Inv2_M2]],BP$2,0)/BP$1,"")</f>
        <v>4.8996769338433364</v>
      </c>
      <c r="BQ95" s="165">
        <f>IFERROR(VLOOKUP($B95,RD[[#All],[Date]:[IS19_Inv2_M2]],BQ$2,0)/BQ$1,"")</f>
        <v>5.2062430580731869</v>
      </c>
      <c r="BR95" s="165">
        <f>IFERROR(VLOOKUP($B95,RD[[#All],[Date]:[IS19_Inv2_M2]],BR$2,0)/BR$1,"")</f>
        <v>5.1292743953294408</v>
      </c>
      <c r="BS95" s="165">
        <f>IFERROR(VLOOKUP($B95,RD[[#All],[Date]:[IS19_Inv2_M2]],BS$2,0)/BS$1,"")</f>
        <v>5.1684291617060021</v>
      </c>
      <c r="BT95" s="165">
        <f>IFERROR(VLOOKUP($B95,RD[[#All],[Date]:[IS19_Inv2_M2]],BT$2,0)/BT$1,"")</f>
        <v>5.203503910809542</v>
      </c>
      <c r="BU95" s="165">
        <f>IFERROR(VLOOKUP($B95,RD[[#All],[Date]:[IS19_Inv2_M2]],BU$2,0)/BU$1,"")</f>
        <v>5.1445335348298391</v>
      </c>
      <c r="BV95" s="165">
        <f>IFERROR(VLOOKUP($B95,RD[[#All],[Date]:[IS19_Inv2_M2]],BV$2,0)/BV$1,"")</f>
        <v>4.927703444554032</v>
      </c>
      <c r="BW95" s="165">
        <f>IFERROR(VLOOKUP($B95,RD[[#All],[Date]:[IS19_Inv2_M2]],BW$2,0)/BW$1,"")</f>
        <v>5.2272168058311674</v>
      </c>
      <c r="BX95" s="165">
        <f>IFERROR(VLOOKUP($B95,RD[[#All],[Date]:[IS19_Inv2_M2]],BX$2,0)/BX$1,"")</f>
        <v>5.3423535233089172</v>
      </c>
      <c r="BY95" s="165">
        <f>IFERROR(VLOOKUP($B95,RD[[#All],[Date]:[IS19_Inv2_M2]],BY$2,0)/BY$1,"")</f>
        <v>5.2953057698391461</v>
      </c>
      <c r="BZ95" s="165">
        <f>IFERROR(VLOOKUP($B95,RD[[#All],[Date]:[IS19_Inv2_M2]],BZ$2,0)/BZ$1,"")</f>
        <v>5.3729832331540655</v>
      </c>
      <c r="CA95" s="165">
        <f>IFERROR(VLOOKUP($B95,RD[[#All],[Date]:[IS19_Inv2_M2]],CA$2,0)/CA$1,"")</f>
        <v>4.9307835800543254</v>
      </c>
      <c r="CB95" s="165">
        <f>IFERROR(VLOOKUP($B95,RD[[#All],[Date]:[IS19_Inv2_M2]],CB$2,0)/CB$1,"")</f>
        <v>0</v>
      </c>
      <c r="CC95" s="165">
        <f>IFERROR(VLOOKUP($B95,RD[[#All],[Date]:[IS19_Inv2_M2]],CC$2,0)/CC$1,"")</f>
        <v>5.0814615627965836</v>
      </c>
      <c r="CD95" s="165">
        <f>IFERROR(VLOOKUP($B95,RD[[#All],[Date]:[IS19_Inv2_M2]],CD$2,0)/CD$1,"")</f>
        <v>5.0782371693475765</v>
      </c>
      <c r="CE95" s="165">
        <f>IFERROR(VLOOKUP($B95,RD[[#All],[Date]:[IS19_Inv2_M2]],CE$2,0)/CE$1,"")</f>
        <v>5.0402415026354026</v>
      </c>
      <c r="CF95" s="165">
        <f>IFERROR(VLOOKUP($B95,RD[[#All],[Date]:[IS19_Inv2_M2]],CF$2,0)/CF$1,"")</f>
        <v>5.1906282054969175</v>
      </c>
      <c r="CG95" s="165">
        <f>IFERROR(VLOOKUP($B95,RD[[#All],[Date]:[IS19_Inv2_M2]],CG$2,0)/CG$1,"")</f>
        <v>4.9030721642236985</v>
      </c>
      <c r="CH95" s="165">
        <f>IFERROR(VLOOKUP($B95,RD[[#All],[Date]:[IS19_Inv2_M2]],CH$2,0)/CH$1,"")</f>
        <v>5.4508067067383736</v>
      </c>
      <c r="CI95" s="165">
        <f>IFERROR(VLOOKUP($B95,RD[[#All],[Date]:[IS19_Inv2_M2]],CI$2,0)/CI$1,"")</f>
        <v>4.9481257959587605E-2</v>
      </c>
      <c r="CJ95" s="165">
        <f>IFERROR(VLOOKUP($B95,RD[[#All],[Date]:[IS19_Inv2_M2]],CJ$2,0)/CJ$1,"")</f>
        <v>4.6295939074544178E-2</v>
      </c>
      <c r="CK95" s="165">
        <f>IFERROR(VLOOKUP($B95,RD[[#All],[Date]:[IS19_Inv2_M2]],CK$2,0)/CK$1,"")</f>
        <v>0.8428037216395331</v>
      </c>
      <c r="CL95" s="165">
        <f>IFERROR(VLOOKUP($B95,RD[[#All],[Date]:[IS19_Inv2_M2]],CL$2,0)/CL$1,"")</f>
        <v>0</v>
      </c>
      <c r="CM95" s="165">
        <f>IFERROR(VLOOKUP($B95,RD[[#All],[Date]:[IS19_Inv2_M2]],CM$2,0)/CM$1,"")</f>
        <v>0</v>
      </c>
      <c r="CN95" s="165">
        <f>IFERROR(VLOOKUP($B95,RD[[#All],[Date]:[IS19_Inv2_M2]],CN$2,0)/CN$1,"")</f>
        <v>0</v>
      </c>
      <c r="CO95" s="165">
        <f>IFERROR(VLOOKUP($B95,RD[[#All],[Date]:[IS19_Inv2_M2]],CO$2,0)/CO$1,"")</f>
        <v>0</v>
      </c>
      <c r="CP95" s="165">
        <f>IFERROR(VLOOKUP($B95,RD[[#All],[Date]:[IS19_Inv2_M2]],CP$2,0)/CP$1,"")</f>
        <v>0</v>
      </c>
      <c r="CQ95" s="165">
        <f>IFERROR(VLOOKUP($B95,RD[[#All],[Date]:[IS19_Inv2_M2]],CQ$2,0)/CQ$1,"")</f>
        <v>5.1385185519952996</v>
      </c>
      <c r="CR95" s="165">
        <f>IFERROR(VLOOKUP($B95,RD[[#All],[Date]:[IS19_Inv2_M2]],CR$2,0)/CR$1,"")</f>
        <v>5.1239944843041751</v>
      </c>
      <c r="CS95" s="165">
        <f>IFERROR(VLOOKUP($B95,RD[[#All],[Date]:[IS19_Inv2_M2]],CS$2,0)/CS$1,"")</f>
        <v>4.7136981967731737</v>
      </c>
      <c r="CT95" s="165">
        <f>IFERROR(VLOOKUP($B95,RD[[#All],[Date]:[IS19_Inv2_M2]],CT$2,0)/CT$1,"")</f>
        <v>5.1465780871032374</v>
      </c>
      <c r="CU95" s="166">
        <f>IFERROR(AVERAGEIF(Inv_SY_B[[#This Row],[IS1_Inv1_M1]:[IS19_Inv2_M2]],"&gt;="&amp;0.1,Inv_SY_B[[#This Row],[IS1_Inv1_M1]:[IS19_Inv2_M2]]),"")</f>
        <v>5.0823516907375597</v>
      </c>
    </row>
    <row r="96" spans="2:99">
      <c r="B96" s="167">
        <f t="shared" si="66"/>
        <v>45788</v>
      </c>
      <c r="C96" s="165">
        <f>IFERROR(VLOOKUP($B96,RD[[#All],[Date]:[IS19_Inv2_M2]],C$2,0)/C$1,"")</f>
        <v>5.102985420041656</v>
      </c>
      <c r="D96" s="165">
        <f>IFERROR(VLOOKUP($B96,RD[[#All],[Date]:[IS19_Inv2_M2]],D$2,0)/D$1,"")</f>
        <v>4.9822637095131883</v>
      </c>
      <c r="E96" s="165">
        <f>IFERROR(VLOOKUP($B96,RD[[#All],[Date]:[IS19_Inv2_M2]],E$2,0)/E$1,"")</f>
        <v>4.9076440800578736</v>
      </c>
      <c r="F96" s="165">
        <f>IFERROR(VLOOKUP($B96,RD[[#All],[Date]:[IS19_Inv2_M2]],F$2,0)/F$1,"")</f>
        <v>4.673957261480294</v>
      </c>
      <c r="G96" s="165">
        <f>IFERROR(VLOOKUP($B96,RD[[#All],[Date]:[IS19_Inv2_M2]],G$2,0)/G$1,"")</f>
        <v>4.8348203520617314</v>
      </c>
      <c r="H96" s="165">
        <f>IFERROR(VLOOKUP($B96,RD[[#All],[Date]:[IS19_Inv2_M2]],H$2,0)/H$1,"")</f>
        <v>4.7836990595611288</v>
      </c>
      <c r="I96" s="165">
        <f>IFERROR(VLOOKUP($B96,RD[[#All],[Date]:[IS19_Inv2_M2]],I$2,0)/I$1,"")</f>
        <v>4.8396609775920121</v>
      </c>
      <c r="J96" s="165">
        <f>IFERROR(VLOOKUP($B96,RD[[#All],[Date]:[IS19_Inv2_M2]],J$2,0)/J$1,"")</f>
        <v>4.9558278711883723</v>
      </c>
      <c r="K96" s="165">
        <f>IFERROR(VLOOKUP($B96,RD[[#All],[Date]:[IS19_Inv2_M2]],K$2,0)/K$1,"")</f>
        <v>4.8151427409126804</v>
      </c>
      <c r="L96" s="165">
        <f>IFERROR(VLOOKUP($B96,RD[[#All],[Date]:[IS19_Inv2_M2]],L$2,0)/L$1,"")</f>
        <v>4.9040562363446369</v>
      </c>
      <c r="M96" s="165">
        <f>IFERROR(VLOOKUP($B96,RD[[#All],[Date]:[IS19_Inv2_M2]],M$2,0)/M$1,"")</f>
        <v>4.848333247500423</v>
      </c>
      <c r="N96" s="165">
        <f>IFERROR(VLOOKUP($B96,RD[[#All],[Date]:[IS19_Inv2_M2]],N$2,0)/N$1,"")</f>
        <v>4.8378069257537781</v>
      </c>
      <c r="O96" s="165">
        <f>IFERROR(VLOOKUP($B96,RD[[#All],[Date]:[IS19_Inv2_M2]],O$2,0)/O$1,"")</f>
        <v>4.8189852894653589</v>
      </c>
      <c r="P96" s="165">
        <f>IFERROR(VLOOKUP($B96,RD[[#All],[Date]:[IS19_Inv2_M2]],P$2,0)/P$1,"")</f>
        <v>4.7575360419397121</v>
      </c>
      <c r="Q96" s="165">
        <f>IFERROR(VLOOKUP($B96,RD[[#All],[Date]:[IS19_Inv2_M2]],Q$2,0)/Q$1,"")</f>
        <v>4.5845734687421302</v>
      </c>
      <c r="R96" s="165">
        <f>IFERROR(VLOOKUP($B96,RD[[#All],[Date]:[IS19_Inv2_M2]],R$2,0)/R$1,"")</f>
        <v>4.7099563565361438</v>
      </c>
      <c r="S96" s="165">
        <f>IFERROR(VLOOKUP($B96,RD[[#All],[Date]:[IS19_Inv2_M2]],S$2,0)/S$1,"")</f>
        <v>4.7360095905692736</v>
      </c>
      <c r="T96" s="165">
        <f>IFERROR(VLOOKUP($B96,RD[[#All],[Date]:[IS19_Inv2_M2]],T$2,0)/T$1,"")</f>
        <v>4.81579477150499</v>
      </c>
      <c r="U96" s="165">
        <f>IFERROR(VLOOKUP($B96,RD[[#All],[Date]:[IS19_Inv2_M2]],U$2,0)/U$1,"")</f>
        <v>5.5507851142144089</v>
      </c>
      <c r="V96" s="165">
        <f>IFERROR(VLOOKUP($B96,RD[[#All],[Date]:[IS19_Inv2_M2]],V$2,0)/V$1,"")</f>
        <v>5.4605048205330329</v>
      </c>
      <c r="W96" s="165">
        <f>IFERROR(VLOOKUP($B96,RD[[#All],[Date]:[IS19_Inv2_M2]],W$2,0)/W$1,"")</f>
        <v>5.5968328962501506</v>
      </c>
      <c r="X96" s="165">
        <f>IFERROR(VLOOKUP($B96,RD[[#All],[Date]:[IS19_Inv2_M2]],X$2,0)/X$1,"")</f>
        <v>5.0844865815429321</v>
      </c>
      <c r="Y96" s="165">
        <f>IFERROR(VLOOKUP($B96,RD[[#All],[Date]:[IS19_Inv2_M2]],Y$2,0)/Y$1,"")</f>
        <v>5.1852379595326301</v>
      </c>
      <c r="Z96" s="165">
        <f>IFERROR(VLOOKUP($B96,RD[[#All],[Date]:[IS19_Inv2_M2]],Z$2,0)/Z$1,"")</f>
        <v>5.1686707528189766</v>
      </c>
      <c r="AA96" s="165">
        <f>IFERROR(VLOOKUP($B96,RD[[#All],[Date]:[IS19_Inv2_M2]],AA$2,0)/AA$1,"")</f>
        <v>4.7472838923004259</v>
      </c>
      <c r="AB96" s="165">
        <f>IFERROR(VLOOKUP($B96,RD[[#All],[Date]:[IS19_Inv2_M2]],AB$2,0)/AB$1,"")</f>
        <v>4.8435844773537999</v>
      </c>
      <c r="AC96" s="165">
        <f>IFERROR(VLOOKUP($B96,RD[[#All],[Date]:[IS19_Inv2_M2]],AC$2,0)/AC$1,"")</f>
        <v>4.9572854100361337</v>
      </c>
      <c r="AD96" s="165">
        <f>IFERROR(VLOOKUP($B96,RD[[#All],[Date]:[IS19_Inv2_M2]],AD$2,0)/AD$1,"")</f>
        <v>4.6717171717171722</v>
      </c>
      <c r="AE96" s="165">
        <f>IFERROR(VLOOKUP($B96,RD[[#All],[Date]:[IS19_Inv2_M2]],AE$2,0)/AE$1,"")</f>
        <v>4.915015386385206</v>
      </c>
      <c r="AF96" s="165">
        <f>IFERROR(VLOOKUP($B96,RD[[#All],[Date]:[IS19_Inv2_M2]],AF$2,0)/AF$1,"")</f>
        <v>5.0737409800997266</v>
      </c>
      <c r="AG96" s="165">
        <f>IFERROR(VLOOKUP($B96,RD[[#All],[Date]:[IS19_Inv2_M2]],AG$2,0)/AG$1,"")</f>
        <v>5.1265975403906436</v>
      </c>
      <c r="AH96" s="165">
        <f>IFERROR(VLOOKUP($B96,RD[[#All],[Date]:[IS19_Inv2_M2]],AH$2,0)/AH$1,"")</f>
        <v>4.8030956112852659</v>
      </c>
      <c r="AI96" s="165">
        <f>IFERROR(VLOOKUP($B96,RD[[#All],[Date]:[IS19_Inv2_M2]],AI$2,0)/AI$1,"")</f>
        <v>4.7847226664960658</v>
      </c>
      <c r="AJ96" s="165">
        <f>IFERROR(VLOOKUP($B96,RD[[#All],[Date]:[IS19_Inv2_M2]],AJ$2,0)/AJ$1,"")</f>
        <v>4.7546542127822917</v>
      </c>
      <c r="AK96" s="165">
        <f>IFERROR(VLOOKUP($B96,RD[[#All],[Date]:[IS19_Inv2_M2]],AK$2,0)/AK$1,"")</f>
        <v>4.9010917738622846</v>
      </c>
      <c r="AL96" s="165">
        <f>IFERROR(VLOOKUP($B96,RD[[#All],[Date]:[IS19_Inv2_M2]],AL$2,0)/AL$1,"")</f>
        <v>4.8774579652322601</v>
      </c>
      <c r="AM96" s="165">
        <f>IFERROR(VLOOKUP($B96,RD[[#All],[Date]:[IS19_Inv2_M2]],AM$2,0)/AM$1,"")</f>
        <v>4.7662242379777231</v>
      </c>
      <c r="AN96" s="165">
        <f>IFERROR(VLOOKUP($B96,RD[[#All],[Date]:[IS19_Inv2_M2]],AN$2,0)/AN$1,"")</f>
        <v>4.7074190177638453</v>
      </c>
      <c r="AO96" s="165">
        <f>IFERROR(VLOOKUP($B96,RD[[#All],[Date]:[IS19_Inv2_M2]],AO$2,0)/AO$1,"")</f>
        <v>4.6748482625225103</v>
      </c>
      <c r="AP96" s="165">
        <f>IFERROR(VLOOKUP($B96,RD[[#All],[Date]:[IS19_Inv2_M2]],AP$2,0)/AP$1,"")</f>
        <v>4.7068632028279866</v>
      </c>
      <c r="AQ96" s="165">
        <f>IFERROR(VLOOKUP($B96,RD[[#All],[Date]:[IS19_Inv2_M2]],AQ$2,0)/AQ$1,"")</f>
        <v>4.5410658307210028</v>
      </c>
      <c r="AR96" s="165">
        <f>IFERROR(VLOOKUP($B96,RD[[#All],[Date]:[IS19_Inv2_M2]],AR$2,0)/AR$1,"")</f>
        <v>4.7793585724620211</v>
      </c>
      <c r="AS96" s="165">
        <f>IFERROR(VLOOKUP($B96,RD[[#All],[Date]:[IS19_Inv2_M2]],AS$2,0)/AS$1,"")</f>
        <v>5.1339412938159024</v>
      </c>
      <c r="AT96" s="165">
        <f>IFERROR(VLOOKUP($B96,RD[[#All],[Date]:[IS19_Inv2_M2]],AT$2,0)/AT$1,"")</f>
        <v>4.6717963332383396</v>
      </c>
      <c r="AU96" s="165">
        <f>IFERROR(VLOOKUP($B96,RD[[#All],[Date]:[IS19_Inv2_M2]],AU$2,0)/AU$1,"")</f>
        <v>4.8206896551724139</v>
      </c>
      <c r="AV96" s="165">
        <f>IFERROR(VLOOKUP($B96,RD[[#All],[Date]:[IS19_Inv2_M2]],AV$2,0)/AV$1,"")</f>
        <v>4.5768025078369909</v>
      </c>
      <c r="AW96" s="165">
        <f>IFERROR(VLOOKUP($B96,RD[[#All],[Date]:[IS19_Inv2_M2]],AW$2,0)/AW$1,"")</f>
        <v>4.6937042842215257</v>
      </c>
      <c r="AX96" s="165">
        <f>IFERROR(VLOOKUP($B96,RD[[#All],[Date]:[IS19_Inv2_M2]],AX$2,0)/AX$1,"")</f>
        <v>4.6581738144467408</v>
      </c>
      <c r="AY96" s="165">
        <f>IFERROR(VLOOKUP($B96,RD[[#All],[Date]:[IS19_Inv2_M2]],AY$2,0)/AY$1,"")</f>
        <v>4.8160559218823185</v>
      </c>
      <c r="AZ96" s="165">
        <f>IFERROR(VLOOKUP($B96,RD[[#All],[Date]:[IS19_Inv2_M2]],AZ$2,0)/AZ$1,"")</f>
        <v>4.923767455115418</v>
      </c>
      <c r="BA96" s="165">
        <f>IFERROR(VLOOKUP($B96,RD[[#All],[Date]:[IS19_Inv2_M2]],BA$2,0)/BA$1,"")</f>
        <v>4.4027212699259666</v>
      </c>
      <c r="BB96" s="165">
        <f>IFERROR(VLOOKUP($B96,RD[[#All],[Date]:[IS19_Inv2_M2]],BB$2,0)/BB$1,"")</f>
        <v>4.6545193312434696</v>
      </c>
      <c r="BC96" s="165">
        <f>IFERROR(VLOOKUP($B96,RD[[#All],[Date]:[IS19_Inv2_M2]],BC$2,0)/BC$1,"")</f>
        <v>4.513479623824451</v>
      </c>
      <c r="BD96" s="165">
        <f>IFERROR(VLOOKUP($B96,RD[[#All],[Date]:[IS19_Inv2_M2]],BD$2,0)/BD$1,"")</f>
        <v>4.5899249106947586</v>
      </c>
      <c r="BE96" s="165">
        <f>IFERROR(VLOOKUP($B96,RD[[#All],[Date]:[IS19_Inv2_M2]],BE$2,0)/BE$1,"")</f>
        <v>4.6822456540324877</v>
      </c>
      <c r="BF96" s="165">
        <f>IFERROR(VLOOKUP($B96,RD[[#All],[Date]:[IS19_Inv2_M2]],BF$2,0)/BF$1,"")</f>
        <v>4.7173516139033369</v>
      </c>
      <c r="BG96" s="165">
        <f>IFERROR(VLOOKUP($B96,RD[[#All],[Date]:[IS19_Inv2_M2]],BG$2,0)/BG$1,"")</f>
        <v>4.7369497069646993</v>
      </c>
      <c r="BH96" s="165">
        <f>IFERROR(VLOOKUP($B96,RD[[#All],[Date]:[IS19_Inv2_M2]],BH$2,0)/BH$1,"")</f>
        <v>4.9829011114277568</v>
      </c>
      <c r="BI96" s="165">
        <f>IFERROR(VLOOKUP($B96,RD[[#All],[Date]:[IS19_Inv2_M2]],BI$2,0)/BI$1,"")</f>
        <v>4.7494007007191588</v>
      </c>
      <c r="BJ96" s="165">
        <f>IFERROR(VLOOKUP($B96,RD[[#All],[Date]:[IS19_Inv2_M2]],BJ$2,0)/BJ$1,"")</f>
        <v>4.849878091257402</v>
      </c>
      <c r="BK96" s="165">
        <f>IFERROR(VLOOKUP($B96,RD[[#All],[Date]:[IS19_Inv2_M2]],BK$2,0)/BK$1,"")</f>
        <v>4.4067231374641498</v>
      </c>
      <c r="BL96" s="165">
        <f>IFERROR(VLOOKUP($B96,RD[[#All],[Date]:[IS19_Inv2_M2]],BL$2,0)/BL$1,"")</f>
        <v>4.563854436418155</v>
      </c>
      <c r="BM96" s="165">
        <f>IFERROR(VLOOKUP($B96,RD[[#All],[Date]:[IS19_Inv2_M2]],BM$2,0)/BM$1,"")</f>
        <v>4.3266857867004607</v>
      </c>
      <c r="BN96" s="165">
        <f>IFERROR(VLOOKUP($B96,RD[[#All],[Date]:[IS19_Inv2_M2]],BN$2,0)/BN$1,"")</f>
        <v>4.5018259380150596</v>
      </c>
      <c r="BO96" s="165">
        <f>IFERROR(VLOOKUP($B96,RD[[#All],[Date]:[IS19_Inv2_M2]],BO$2,0)/BO$1,"")</f>
        <v>4.6581100013558094</v>
      </c>
      <c r="BP96" s="165">
        <f>IFERROR(VLOOKUP($B96,RD[[#All],[Date]:[IS19_Inv2_M2]],BP$2,0)/BP$1,"")</f>
        <v>4.5109430272353395</v>
      </c>
      <c r="BQ96" s="165">
        <f>IFERROR(VLOOKUP($B96,RD[[#All],[Date]:[IS19_Inv2_M2]],BQ$2,0)/BQ$1,"")</f>
        <v>4.7541085815493114</v>
      </c>
      <c r="BR96" s="165">
        <f>IFERROR(VLOOKUP($B96,RD[[#All],[Date]:[IS19_Inv2_M2]],BR$2,0)/BR$1,"")</f>
        <v>4.6370059340638266</v>
      </c>
      <c r="BS96" s="165">
        <f>IFERROR(VLOOKUP($B96,RD[[#All],[Date]:[IS19_Inv2_M2]],BS$2,0)/BS$1,"")</f>
        <v>4.6492196159781303</v>
      </c>
      <c r="BT96" s="165">
        <f>IFERROR(VLOOKUP($B96,RD[[#All],[Date]:[IS19_Inv2_M2]],BT$2,0)/BT$1,"")</f>
        <v>4.7458791958022877</v>
      </c>
      <c r="BU96" s="165">
        <f>IFERROR(VLOOKUP($B96,RD[[#All],[Date]:[IS19_Inv2_M2]],BU$2,0)/BU$1,"")</f>
        <v>4.6401853525088823</v>
      </c>
      <c r="BV96" s="165">
        <f>IFERROR(VLOOKUP($B96,RD[[#All],[Date]:[IS19_Inv2_M2]],BV$2,0)/BV$1,"")</f>
        <v>4.4871317714051768</v>
      </c>
      <c r="BW96" s="165">
        <f>IFERROR(VLOOKUP($B96,RD[[#All],[Date]:[IS19_Inv2_M2]],BW$2,0)/BW$1,"")</f>
        <v>4.6219870326165795</v>
      </c>
      <c r="BX96" s="165">
        <f>IFERROR(VLOOKUP($B96,RD[[#All],[Date]:[IS19_Inv2_M2]],BX$2,0)/BX$1,"")</f>
        <v>4.7169428694262612</v>
      </c>
      <c r="BY96" s="165">
        <f>IFERROR(VLOOKUP($B96,RD[[#All],[Date]:[IS19_Inv2_M2]],BY$2,0)/BY$1,"")</f>
        <v>4.6264396786383504</v>
      </c>
      <c r="BZ96" s="165">
        <f>IFERROR(VLOOKUP($B96,RD[[#All],[Date]:[IS19_Inv2_M2]],BZ$2,0)/BZ$1,"")</f>
        <v>4.7748602762838761</v>
      </c>
      <c r="CA96" s="165">
        <f>IFERROR(VLOOKUP($B96,RD[[#All],[Date]:[IS19_Inv2_M2]],CA$2,0)/CA$1,"")</f>
        <v>4.4922492881999361</v>
      </c>
      <c r="CB96" s="165">
        <f>IFERROR(VLOOKUP($B96,RD[[#All],[Date]:[IS19_Inv2_M2]],CB$2,0)/CB$1,"")</f>
        <v>0</v>
      </c>
      <c r="CC96" s="165">
        <f>IFERROR(VLOOKUP($B96,RD[[#All],[Date]:[IS19_Inv2_M2]],CC$2,0)/CC$1,"")</f>
        <v>4.8303543182537174</v>
      </c>
      <c r="CD96" s="165">
        <f>IFERROR(VLOOKUP($B96,RD[[#All],[Date]:[IS19_Inv2_M2]],CD$2,0)/CD$1,"")</f>
        <v>4.805684666488208</v>
      </c>
      <c r="CE96" s="165">
        <f>IFERROR(VLOOKUP($B96,RD[[#All],[Date]:[IS19_Inv2_M2]],CE$2,0)/CE$1,"")</f>
        <v>4.6086037994841798</v>
      </c>
      <c r="CF96" s="165">
        <f>IFERROR(VLOOKUP($B96,RD[[#All],[Date]:[IS19_Inv2_M2]],CF$2,0)/CF$1,"")</f>
        <v>4.7654654741019806</v>
      </c>
      <c r="CG96" s="165">
        <f>IFERROR(VLOOKUP($B96,RD[[#All],[Date]:[IS19_Inv2_M2]],CG$2,0)/CG$1,"")</f>
        <v>4.4575380505465922</v>
      </c>
      <c r="CH96" s="165">
        <f>IFERROR(VLOOKUP($B96,RD[[#All],[Date]:[IS19_Inv2_M2]],CH$2,0)/CH$1,"")</f>
        <v>5</v>
      </c>
      <c r="CI96" s="165">
        <f>IFERROR(VLOOKUP($B96,RD[[#All],[Date]:[IS19_Inv2_M2]],CI$2,0)/CI$1,"")</f>
        <v>4.8670089796315673E-2</v>
      </c>
      <c r="CJ96" s="165">
        <f>IFERROR(VLOOKUP($B96,RD[[#All],[Date]:[IS19_Inv2_M2]],CJ$2,0)/CJ$1,"")</f>
        <v>4.6295939074544178E-2</v>
      </c>
      <c r="CK96" s="165">
        <f>IFERROR(VLOOKUP($B96,RD[[#All],[Date]:[IS19_Inv2_M2]],CK$2,0)/CK$1,"")</f>
        <v>1.305169574704532</v>
      </c>
      <c r="CL96" s="165">
        <f>IFERROR(VLOOKUP($B96,RD[[#All],[Date]:[IS19_Inv2_M2]],CL$2,0)/CL$1,"")</f>
        <v>0</v>
      </c>
      <c r="CM96" s="165">
        <f>IFERROR(VLOOKUP($B96,RD[[#All],[Date]:[IS19_Inv2_M2]],CM$2,0)/CM$1,"")</f>
        <v>0</v>
      </c>
      <c r="CN96" s="165">
        <f>IFERROR(VLOOKUP($B96,RD[[#All],[Date]:[IS19_Inv2_M2]],CN$2,0)/CN$1,"")</f>
        <v>0</v>
      </c>
      <c r="CO96" s="165">
        <f>IFERROR(VLOOKUP($B96,RD[[#All],[Date]:[IS19_Inv2_M2]],CO$2,0)/CO$1,"")</f>
        <v>0</v>
      </c>
      <c r="CP96" s="165">
        <f>IFERROR(VLOOKUP($B96,RD[[#All],[Date]:[IS19_Inv2_M2]],CP$2,0)/CP$1,"")</f>
        <v>0</v>
      </c>
      <c r="CQ96" s="165">
        <f>IFERROR(VLOOKUP($B96,RD[[#All],[Date]:[IS19_Inv2_M2]],CQ$2,0)/CQ$1,"")</f>
        <v>4.9713020291951011</v>
      </c>
      <c r="CR96" s="165">
        <f>IFERROR(VLOOKUP($B96,RD[[#All],[Date]:[IS19_Inv2_M2]],CR$2,0)/CR$1,"")</f>
        <v>4.7931493319101355</v>
      </c>
      <c r="CS96" s="165">
        <f>IFERROR(VLOOKUP($B96,RD[[#All],[Date]:[IS19_Inv2_M2]],CS$2,0)/CS$1,"")</f>
        <v>4.4631244884329355</v>
      </c>
      <c r="CT96" s="165">
        <f>IFERROR(VLOOKUP($B96,RD[[#All],[Date]:[IS19_Inv2_M2]],CT$2,0)/CT$1,"")</f>
        <v>4.8692396920805647</v>
      </c>
      <c r="CU96" s="166">
        <f>IFERROR(AVERAGEIF(Inv_SY_B[[#This Row],[IS1_Inv1_M1]:[IS19_Inv2_M2]],"&gt;="&amp;0.1,Inv_SY_B[[#This Row],[IS1_Inv1_M1]:[IS19_Inv2_M2]]),"")</f>
        <v>4.747110049618823</v>
      </c>
    </row>
    <row r="97" spans="2:99">
      <c r="B97" s="167">
        <f t="shared" si="66"/>
        <v>45789</v>
      </c>
      <c r="C97" s="165">
        <f>IFERROR(VLOOKUP($B97,RD[[#All],[Date]:[IS19_Inv2_M2]],C$2,0)/C$1,"")</f>
        <v>5.6695016585666886</v>
      </c>
      <c r="D97" s="165">
        <f>IFERROR(VLOOKUP($B97,RD[[#All],[Date]:[IS19_Inv2_M2]],D$2,0)/D$1,"")</f>
        <v>5.6183074511364017</v>
      </c>
      <c r="E97" s="165">
        <f>IFERROR(VLOOKUP($B97,RD[[#All],[Date]:[IS19_Inv2_M2]],E$2,0)/E$1,"")</f>
        <v>5.5403906438389194</v>
      </c>
      <c r="F97" s="165">
        <f>IFERROR(VLOOKUP($B97,RD[[#All],[Date]:[IS19_Inv2_M2]],F$2,0)/F$1,"")</f>
        <v>5.1381942616478025</v>
      </c>
      <c r="G97" s="165">
        <f>IFERROR(VLOOKUP($B97,RD[[#All],[Date]:[IS19_Inv2_M2]],G$2,0)/G$1,"")</f>
        <v>5.4000482276344348</v>
      </c>
      <c r="H97" s="165">
        <f>IFERROR(VLOOKUP($B97,RD[[#All],[Date]:[IS19_Inv2_M2]],H$2,0)/H$1,"")</f>
        <v>5.4362189534603331</v>
      </c>
      <c r="I97" s="165">
        <f>IFERROR(VLOOKUP($B97,RD[[#All],[Date]:[IS19_Inv2_M2]],I$2,0)/I$1,"")</f>
        <v>5.198653198653199</v>
      </c>
      <c r="J97" s="165">
        <f>IFERROR(VLOOKUP($B97,RD[[#All],[Date]:[IS19_Inv2_M2]],J$2,0)/J$1,"")</f>
        <v>5.3681010734302266</v>
      </c>
      <c r="K97" s="165">
        <f>IFERROR(VLOOKUP($B97,RD[[#All],[Date]:[IS19_Inv2_M2]],K$2,0)/K$1,"")</f>
        <v>5.258800162722248</v>
      </c>
      <c r="L97" s="165">
        <f>IFERROR(VLOOKUP($B97,RD[[#All],[Date]:[IS19_Inv2_M2]],L$2,0)/L$1,"")</f>
        <v>5.3168044077134988</v>
      </c>
      <c r="M97" s="165">
        <f>IFERROR(VLOOKUP($B97,RD[[#All],[Date]:[IS19_Inv2_M2]],M$2,0)/M$1,"")</f>
        <v>5.4001162422842341</v>
      </c>
      <c r="N97" s="165">
        <f>IFERROR(VLOOKUP($B97,RD[[#All],[Date]:[IS19_Inv2_M2]],N$2,0)/N$1,"")</f>
        <v>5.5114009685347867</v>
      </c>
      <c r="O97" s="165">
        <f>IFERROR(VLOOKUP($B97,RD[[#All],[Date]:[IS19_Inv2_M2]],O$2,0)/O$1,"")</f>
        <v>5.3197168617526103</v>
      </c>
      <c r="P97" s="165">
        <f>IFERROR(VLOOKUP($B97,RD[[#All],[Date]:[IS19_Inv2_M2]],P$2,0)/P$1,"")</f>
        <v>5.2379445925792023</v>
      </c>
      <c r="Q97" s="165">
        <f>IFERROR(VLOOKUP($B97,RD[[#All],[Date]:[IS19_Inv2_M2]],Q$2,0)/Q$1,"")</f>
        <v>5.0171413076461198</v>
      </c>
      <c r="R97" s="165">
        <f>IFERROR(VLOOKUP($B97,RD[[#All],[Date]:[IS19_Inv2_M2]],R$2,0)/R$1,"")</f>
        <v>5.0467219778687147</v>
      </c>
      <c r="S97" s="165">
        <f>IFERROR(VLOOKUP($B97,RD[[#All],[Date]:[IS19_Inv2_M2]],S$2,0)/S$1,"")</f>
        <v>5.1436087846950498</v>
      </c>
      <c r="T97" s="165">
        <f>IFERROR(VLOOKUP($B97,RD[[#All],[Date]:[IS19_Inv2_M2]],T$2,0)/T$1,"")</f>
        <v>5.2651634983175635</v>
      </c>
      <c r="U97" s="165">
        <f>IFERROR(VLOOKUP($B97,RD[[#All],[Date]:[IS19_Inv2_M2]],U$2,0)/U$1,"")</f>
        <v>6.1307703509538367</v>
      </c>
      <c r="V97" s="165">
        <f>IFERROR(VLOOKUP($B97,RD[[#All],[Date]:[IS19_Inv2_M2]],V$2,0)/V$1,"")</f>
        <v>6.0859553679319163</v>
      </c>
      <c r="W97" s="165">
        <f>IFERROR(VLOOKUP($B97,RD[[#All],[Date]:[IS19_Inv2_M2]],W$2,0)/W$1,"")</f>
        <v>6.3105547457772433</v>
      </c>
      <c r="X97" s="165">
        <f>IFERROR(VLOOKUP($B97,RD[[#All],[Date]:[IS19_Inv2_M2]],X$2,0)/X$1,"")</f>
        <v>5.581976195937508</v>
      </c>
      <c r="Y97" s="165">
        <f>IFERROR(VLOOKUP($B97,RD[[#All],[Date]:[IS19_Inv2_M2]],Y$2,0)/Y$1,"")</f>
        <v>5.5267407618504798</v>
      </c>
      <c r="Z97" s="165">
        <f>IFERROR(VLOOKUP($B97,RD[[#All],[Date]:[IS19_Inv2_M2]],Z$2,0)/Z$1,"")</f>
        <v>5.5532681420483785</v>
      </c>
      <c r="AA97" s="165">
        <f>IFERROR(VLOOKUP($B97,RD[[#All],[Date]:[IS19_Inv2_M2]],AA$2,0)/AA$1,"")</f>
        <v>4.7507192854382279</v>
      </c>
      <c r="AB97" s="165">
        <f>IFERROR(VLOOKUP($B97,RD[[#All],[Date]:[IS19_Inv2_M2]],AB$2,0)/AB$1,"")</f>
        <v>4.7735379958923359</v>
      </c>
      <c r="AC97" s="165">
        <f>IFERROR(VLOOKUP($B97,RD[[#All],[Date]:[IS19_Inv2_M2]],AC$2,0)/AC$1,"")</f>
        <v>4.8807102347507714</v>
      </c>
      <c r="AD97" s="165">
        <f>IFERROR(VLOOKUP($B97,RD[[#All],[Date]:[IS19_Inv2_M2]],AD$2,0)/AD$1,"")</f>
        <v>4.6760710553814011</v>
      </c>
      <c r="AE97" s="165">
        <f>IFERROR(VLOOKUP($B97,RD[[#All],[Date]:[IS19_Inv2_M2]],AE$2,0)/AE$1,"")</f>
        <v>4.8479096565145277</v>
      </c>
      <c r="AF97" s="165">
        <f>IFERROR(VLOOKUP($B97,RD[[#All],[Date]:[IS19_Inv2_M2]],AF$2,0)/AF$1,"")</f>
        <v>4.9642719051134101</v>
      </c>
      <c r="AG97" s="165">
        <f>IFERROR(VLOOKUP($B97,RD[[#All],[Date]:[IS19_Inv2_M2]],AG$2,0)/AG$1,"")</f>
        <v>5.0965892345202688</v>
      </c>
      <c r="AH97" s="165">
        <f>IFERROR(VLOOKUP($B97,RD[[#All],[Date]:[IS19_Inv2_M2]],AH$2,0)/AH$1,"")</f>
        <v>4.8599137931034475</v>
      </c>
      <c r="AI97" s="165">
        <f>IFERROR(VLOOKUP($B97,RD[[#All],[Date]:[IS19_Inv2_M2]],AI$2,0)/AI$1,"")</f>
        <v>4.0349305866547249</v>
      </c>
      <c r="AJ97" s="165">
        <f>IFERROR(VLOOKUP($B97,RD[[#All],[Date]:[IS19_Inv2_M2]],AJ$2,0)/AJ$1,"")</f>
        <v>4.0528437080161224</v>
      </c>
      <c r="AK97" s="165">
        <f>IFERROR(VLOOKUP($B97,RD[[#All],[Date]:[IS19_Inv2_M2]],AK$2,0)/AK$1,"")</f>
        <v>4.2006269592476491</v>
      </c>
      <c r="AL97" s="165">
        <f>IFERROR(VLOOKUP($B97,RD[[#All],[Date]:[IS19_Inv2_M2]],AL$2,0)/AL$1,"")</f>
        <v>4.1756910800797948</v>
      </c>
      <c r="AM97" s="165">
        <f>IFERROR(VLOOKUP($B97,RD[[#All],[Date]:[IS19_Inv2_M2]],AM$2,0)/AM$1,"")</f>
        <v>4.091242579870606</v>
      </c>
      <c r="AN97" s="165">
        <f>IFERROR(VLOOKUP($B97,RD[[#All],[Date]:[IS19_Inv2_M2]],AN$2,0)/AN$1,"")</f>
        <v>4.0301724137931032</v>
      </c>
      <c r="AO97" s="165">
        <f>IFERROR(VLOOKUP($B97,RD[[#All],[Date]:[IS19_Inv2_M2]],AO$2,0)/AO$1,"")</f>
        <v>3.9064896951910892</v>
      </c>
      <c r="AP97" s="165">
        <f>IFERROR(VLOOKUP($B97,RD[[#All],[Date]:[IS19_Inv2_M2]],AP$2,0)/AP$1,"")</f>
        <v>3.9151604081904892</v>
      </c>
      <c r="AQ97" s="165">
        <f>IFERROR(VLOOKUP($B97,RD[[#All],[Date]:[IS19_Inv2_M2]],AQ$2,0)/AQ$1,"")</f>
        <v>3.7554858934169277</v>
      </c>
      <c r="AR97" s="165">
        <f>IFERROR(VLOOKUP($B97,RD[[#All],[Date]:[IS19_Inv2_M2]],AR$2,0)/AR$1,"")</f>
        <v>3.9608667194874094</v>
      </c>
      <c r="AS97" s="165">
        <f>IFERROR(VLOOKUP($B97,RD[[#All],[Date]:[IS19_Inv2_M2]],AS$2,0)/AS$1,"")</f>
        <v>4.2590481618694787</v>
      </c>
      <c r="AT97" s="165">
        <f>IFERROR(VLOOKUP($B97,RD[[#All],[Date]:[IS19_Inv2_M2]],AT$2,0)/AT$1,"")</f>
        <v>3.9219784047370254</v>
      </c>
      <c r="AU97" s="165">
        <f>IFERROR(VLOOKUP($B97,RD[[#All],[Date]:[IS19_Inv2_M2]],AU$2,0)/AU$1,"")</f>
        <v>4.1291536050156736</v>
      </c>
      <c r="AV97" s="165">
        <f>IFERROR(VLOOKUP($B97,RD[[#All],[Date]:[IS19_Inv2_M2]],AV$2,0)/AV$1,"")</f>
        <v>3.8041674349990782</v>
      </c>
      <c r="AW97" s="165">
        <f>IFERROR(VLOOKUP($B97,RD[[#All],[Date]:[IS19_Inv2_M2]],AW$2,0)/AW$1,"")</f>
        <v>3.8420846394984327</v>
      </c>
      <c r="AX97" s="165">
        <f>IFERROR(VLOOKUP($B97,RD[[#All],[Date]:[IS19_Inv2_M2]],AX$2,0)/AX$1,"")</f>
        <v>3.7650903755085703</v>
      </c>
      <c r="AY97" s="165">
        <f>IFERROR(VLOOKUP($B97,RD[[#All],[Date]:[IS19_Inv2_M2]],AY$2,0)/AY$1,"")</f>
        <v>3.856159694447447</v>
      </c>
      <c r="AZ97" s="165">
        <f>IFERROR(VLOOKUP($B97,RD[[#All],[Date]:[IS19_Inv2_M2]],AZ$2,0)/AZ$1,"")</f>
        <v>4.0424622399544035</v>
      </c>
      <c r="BA97" s="165">
        <f>IFERROR(VLOOKUP($B97,RD[[#All],[Date]:[IS19_Inv2_M2]],BA$2,0)/BA$1,"")</f>
        <v>3.6183552324418069</v>
      </c>
      <c r="BB97" s="165">
        <f>IFERROR(VLOOKUP($B97,RD[[#All],[Date]:[IS19_Inv2_M2]],BB$2,0)/BB$1,"")</f>
        <v>3.8917189132706378</v>
      </c>
      <c r="BC97" s="165">
        <f>IFERROR(VLOOKUP($B97,RD[[#All],[Date]:[IS19_Inv2_M2]],BC$2,0)/BC$1,"")</f>
        <v>3.5322884012539184</v>
      </c>
      <c r="BD97" s="165">
        <f>IFERROR(VLOOKUP($B97,RD[[#All],[Date]:[IS19_Inv2_M2]],BD$2,0)/BD$1,"")</f>
        <v>3.7449879711307137</v>
      </c>
      <c r="BE97" s="165">
        <f>IFERROR(VLOOKUP($B97,RD[[#All],[Date]:[IS19_Inv2_M2]],BE$2,0)/BE$1,"")</f>
        <v>3.8508121972071812</v>
      </c>
      <c r="BF97" s="165">
        <f>IFERROR(VLOOKUP($B97,RD[[#All],[Date]:[IS19_Inv2_M2]],BF$2,0)/BF$1,"")</f>
        <v>3.9112611526404621</v>
      </c>
      <c r="BG97" s="165">
        <f>IFERROR(VLOOKUP($B97,RD[[#All],[Date]:[IS19_Inv2_M2]],BG$2,0)/BG$1,"")</f>
        <v>4.1522420607877875</v>
      </c>
      <c r="BH97" s="165">
        <f>IFERROR(VLOOKUP($B97,RD[[#All],[Date]:[IS19_Inv2_M2]],BH$2,0)/BH$1,"")</f>
        <v>4.2732972356796806</v>
      </c>
      <c r="BI97" s="165">
        <f>IFERROR(VLOOKUP($B97,RD[[#All],[Date]:[IS19_Inv2_M2]],BI$2,0)/BI$1,"")</f>
        <v>4.0708095150285821</v>
      </c>
      <c r="BJ97" s="165">
        <f>IFERROR(VLOOKUP($B97,RD[[#All],[Date]:[IS19_Inv2_M2]],BJ$2,0)/BJ$1,"")</f>
        <v>4.2013235806339262</v>
      </c>
      <c r="BK97" s="165">
        <f>IFERROR(VLOOKUP($B97,RD[[#All],[Date]:[IS19_Inv2_M2]],BK$2,0)/BK$1,"")</f>
        <v>3.947842326418995</v>
      </c>
      <c r="BL97" s="165">
        <f>IFERROR(VLOOKUP($B97,RD[[#All],[Date]:[IS19_Inv2_M2]],BL$2,0)/BL$1,"")</f>
        <v>3.9736949706964704</v>
      </c>
      <c r="BM97" s="165">
        <f>IFERROR(VLOOKUP($B97,RD[[#All],[Date]:[IS19_Inv2_M2]],BM$2,0)/BM$1,"")</f>
        <v>3.9371706796505035</v>
      </c>
      <c r="BN97" s="165">
        <f>IFERROR(VLOOKUP($B97,RD[[#All],[Date]:[IS19_Inv2_M2]],BN$2,0)/BN$1,"")</f>
        <v>4.1450408816210453</v>
      </c>
      <c r="BO97" s="165">
        <f>IFERROR(VLOOKUP($B97,RD[[#All],[Date]:[IS19_Inv2_M2]],BO$2,0)/BO$1,"")</f>
        <v>3.9322999050933243</v>
      </c>
      <c r="BP97" s="165">
        <f>IFERROR(VLOOKUP($B97,RD[[#All],[Date]:[IS19_Inv2_M2]],BP$2,0)/BP$1,"")</f>
        <v>3.7665487523127505</v>
      </c>
      <c r="BQ97" s="165">
        <f>IFERROR(VLOOKUP($B97,RD[[#All],[Date]:[IS19_Inv2_M2]],BQ$2,0)/BQ$1,"")</f>
        <v>3.9980880115088779</v>
      </c>
      <c r="BR97" s="165">
        <f>IFERROR(VLOOKUP($B97,RD[[#All],[Date]:[IS19_Inv2_M2]],BR$2,0)/BR$1,"")</f>
        <v>4.0450375312760629</v>
      </c>
      <c r="BS97" s="165">
        <f>IFERROR(VLOOKUP($B97,RD[[#All],[Date]:[IS19_Inv2_M2]],BS$2,0)/BS$1,"")</f>
        <v>4.0015358942841068</v>
      </c>
      <c r="BT97" s="165">
        <f>IFERROR(VLOOKUP($B97,RD[[#All],[Date]:[IS19_Inv2_M2]],BT$2,0)/BT$1,"")</f>
        <v>4.1366219768951327</v>
      </c>
      <c r="BU97" s="165">
        <f>IFERROR(VLOOKUP($B97,RD[[#All],[Date]:[IS19_Inv2_M2]],BU$2,0)/BU$1,"")</f>
        <v>4.0793938718054346</v>
      </c>
      <c r="BV97" s="165">
        <f>IFERROR(VLOOKUP($B97,RD[[#All],[Date]:[IS19_Inv2_M2]],BV$2,0)/BV$1,"")</f>
        <v>3.9316485847739919</v>
      </c>
      <c r="BW97" s="165">
        <f>IFERROR(VLOOKUP($B97,RD[[#All],[Date]:[IS19_Inv2_M2]],BW$2,0)/BW$1,"")</f>
        <v>3.9982232959138999</v>
      </c>
      <c r="BX97" s="165">
        <f>IFERROR(VLOOKUP($B97,RD[[#All],[Date]:[IS19_Inv2_M2]],BX$2,0)/BX$1,"")</f>
        <v>3.972290495542631</v>
      </c>
      <c r="BY97" s="165">
        <f>IFERROR(VLOOKUP($B97,RD[[#All],[Date]:[IS19_Inv2_M2]],BY$2,0)/BY$1,"")</f>
        <v>3.9547924394491938</v>
      </c>
      <c r="BZ97" s="165">
        <f>IFERROR(VLOOKUP($B97,RD[[#All],[Date]:[IS19_Inv2_M2]],BZ$2,0)/BZ$1,"")</f>
        <v>4.1235895813561108</v>
      </c>
      <c r="CA97" s="165">
        <f>IFERROR(VLOOKUP($B97,RD[[#All],[Date]:[IS19_Inv2_M2]],CA$2,0)/CA$1,"")</f>
        <v>3.6915423971026189</v>
      </c>
      <c r="CB97" s="165">
        <f>IFERROR(VLOOKUP($B97,RD[[#All],[Date]:[IS19_Inv2_M2]],CB$2,0)/CB$1,"")</f>
        <v>0</v>
      </c>
      <c r="CC97" s="165">
        <f>IFERROR(VLOOKUP($B97,RD[[#All],[Date]:[IS19_Inv2_M2]],CC$2,0)/CC$1,"")</f>
        <v>4.1531556469471687</v>
      </c>
      <c r="CD97" s="165">
        <f>IFERROR(VLOOKUP($B97,RD[[#All],[Date]:[IS19_Inv2_M2]],CD$2,0)/CD$1,"")</f>
        <v>4.0999683644416312</v>
      </c>
      <c r="CE97" s="165">
        <f>IFERROR(VLOOKUP($B97,RD[[#All],[Date]:[IS19_Inv2_M2]],CE$2,0)/CE$1,"")</f>
        <v>4.0525686464806778</v>
      </c>
      <c r="CF97" s="165">
        <f>IFERROR(VLOOKUP($B97,RD[[#All],[Date]:[IS19_Inv2_M2]],CF$2,0)/CF$1,"")</f>
        <v>4.2549826004428972</v>
      </c>
      <c r="CG97" s="165">
        <f>IFERROR(VLOOKUP($B97,RD[[#All],[Date]:[IS19_Inv2_M2]],CG$2,0)/CG$1,"")</f>
        <v>4.036609371155401</v>
      </c>
      <c r="CH97" s="165">
        <f>IFERROR(VLOOKUP($B97,RD[[#All],[Date]:[IS19_Inv2_M2]],CH$2,0)/CH$1,"")</f>
        <v>4.460613729832331</v>
      </c>
      <c r="CI97" s="165">
        <f>IFERROR(VLOOKUP($B97,RD[[#All],[Date]:[IS19_Inv2_M2]],CI$2,0)/CI$1,"")</f>
        <v>4.1369576326868322E-2</v>
      </c>
      <c r="CJ97" s="165">
        <f>IFERROR(VLOOKUP($B97,RD[[#All],[Date]:[IS19_Inv2_M2]],CJ$2,0)/CJ$1,"")</f>
        <v>0</v>
      </c>
      <c r="CK97" s="165">
        <f>IFERROR(VLOOKUP($B97,RD[[#All],[Date]:[IS19_Inv2_M2]],CK$2,0)/CK$1,"")</f>
        <v>1.6572165575645488</v>
      </c>
      <c r="CL97" s="165">
        <f>IFERROR(VLOOKUP($B97,RD[[#All],[Date]:[IS19_Inv2_M2]],CL$2,0)/CL$1,"")</f>
        <v>0</v>
      </c>
      <c r="CM97" s="165">
        <f>IFERROR(VLOOKUP($B97,RD[[#All],[Date]:[IS19_Inv2_M2]],CM$2,0)/CM$1,"")</f>
        <v>0</v>
      </c>
      <c r="CN97" s="165">
        <f>IFERROR(VLOOKUP($B97,RD[[#All],[Date]:[IS19_Inv2_M2]],CN$2,0)/CN$1,"")</f>
        <v>0</v>
      </c>
      <c r="CO97" s="165">
        <f>IFERROR(VLOOKUP($B97,RD[[#All],[Date]:[IS19_Inv2_M2]],CO$2,0)/CO$1,"")</f>
        <v>0</v>
      </c>
      <c r="CP97" s="165">
        <f>IFERROR(VLOOKUP($B97,RD[[#All],[Date]:[IS19_Inv2_M2]],CP$2,0)/CP$1,"")</f>
        <v>0</v>
      </c>
      <c r="CQ97" s="165">
        <f>IFERROR(VLOOKUP($B97,RD[[#All],[Date]:[IS19_Inv2_M2]],CQ$2,0)/CQ$1,"")</f>
        <v>4.5746021702997339</v>
      </c>
      <c r="CR97" s="165">
        <f>IFERROR(VLOOKUP($B97,RD[[#All],[Date]:[IS19_Inv2_M2]],CR$2,0)/CR$1,"")</f>
        <v>4.5236433537555758</v>
      </c>
      <c r="CS97" s="165">
        <f>IFERROR(VLOOKUP($B97,RD[[#All],[Date]:[IS19_Inv2_M2]],CS$2,0)/CS$1,"")</f>
        <v>4.1984905319293171</v>
      </c>
      <c r="CT97" s="165">
        <f>IFERROR(VLOOKUP($B97,RD[[#All],[Date]:[IS19_Inv2_M2]],CT$2,0)/CT$1,"")</f>
        <v>4.5813561109353573</v>
      </c>
      <c r="CU97" s="166">
        <f>IFERROR(AVERAGEIF(Inv_SY_B[[#This Row],[IS1_Inv1_M1]:[IS19_Inv2_M2]],"&gt;="&amp;0.1,Inv_SY_B[[#This Row],[IS1_Inv1_M1]:[IS19_Inv2_M2]]),"")</f>
        <v>4.4675584379231168</v>
      </c>
    </row>
    <row r="98" spans="2:99">
      <c r="B98" s="167">
        <f t="shared" si="66"/>
        <v>45790</v>
      </c>
      <c r="C98" s="165">
        <f>IFERROR(VLOOKUP($B98,RD[[#All],[Date]:[IS19_Inv2_M2]],C$2,0)/C$1,"")</f>
        <v>4.5340584741186447</v>
      </c>
      <c r="D98" s="165">
        <f>IFERROR(VLOOKUP($B98,RD[[#All],[Date]:[IS19_Inv2_M2]],D$2,0)/D$1,"")</f>
        <v>4.5115060928538622</v>
      </c>
      <c r="E98" s="165">
        <f>IFERROR(VLOOKUP($B98,RD[[#All],[Date]:[IS19_Inv2_M2]],E$2,0)/E$1,"")</f>
        <v>4.4634675669158428</v>
      </c>
      <c r="F98" s="165">
        <f>IFERROR(VLOOKUP($B98,RD[[#All],[Date]:[IS19_Inv2_M2]],F$2,0)/F$1,"")</f>
        <v>4.1800473808897083</v>
      </c>
      <c r="G98" s="165">
        <f>IFERROR(VLOOKUP($B98,RD[[#All],[Date]:[IS19_Inv2_M2]],G$2,0)/G$1,"")</f>
        <v>4.3988425367735715</v>
      </c>
      <c r="H98" s="165">
        <f>IFERROR(VLOOKUP($B98,RD[[#All],[Date]:[IS19_Inv2_M2]],H$2,0)/H$1,"")</f>
        <v>4.3882324571979741</v>
      </c>
      <c r="I98" s="165">
        <f>IFERROR(VLOOKUP($B98,RD[[#All],[Date]:[IS19_Inv2_M2]],I$2,0)/I$1,"")</f>
        <v>2.5714617438755369</v>
      </c>
      <c r="J98" s="165">
        <f>IFERROR(VLOOKUP($B98,RD[[#All],[Date]:[IS19_Inv2_M2]],J$2,0)/J$1,"")</f>
        <v>2.6826256293340931</v>
      </c>
      <c r="K98" s="165">
        <f>IFERROR(VLOOKUP($B98,RD[[#All],[Date]:[IS19_Inv2_M2]],K$2,0)/K$1,"")</f>
        <v>4.3197970757854938</v>
      </c>
      <c r="L98" s="165">
        <f>IFERROR(VLOOKUP($B98,RD[[#All],[Date]:[IS19_Inv2_M2]],L$2,0)/L$1,"")</f>
        <v>4.3630664006839552</v>
      </c>
      <c r="M98" s="165">
        <f>IFERROR(VLOOKUP($B98,RD[[#All],[Date]:[IS19_Inv2_M2]],M$2,0)/M$1,"")</f>
        <v>4.437316225608126</v>
      </c>
      <c r="N98" s="165">
        <f>IFERROR(VLOOKUP($B98,RD[[#All],[Date]:[IS19_Inv2_M2]],N$2,0)/N$1,"")</f>
        <v>4.4255712651789842</v>
      </c>
      <c r="O98" s="165">
        <f>IFERROR(VLOOKUP($B98,RD[[#All],[Date]:[IS19_Inv2_M2]],O$2,0)/O$1,"")</f>
        <v>4.3963540018981337</v>
      </c>
      <c r="P98" s="165">
        <f>IFERROR(VLOOKUP($B98,RD[[#All],[Date]:[IS19_Inv2_M2]],P$2,0)/P$1,"")</f>
        <v>4.3684186740181685</v>
      </c>
      <c r="Q98" s="165">
        <f>IFERROR(VLOOKUP($B98,RD[[#All],[Date]:[IS19_Inv2_M2]],Q$2,0)/Q$1,"")</f>
        <v>4.2417473158197154</v>
      </c>
      <c r="R98" s="165">
        <f>IFERROR(VLOOKUP($B98,RD[[#All],[Date]:[IS19_Inv2_M2]],R$2,0)/R$1,"")</f>
        <v>4.33917400577604</v>
      </c>
      <c r="S98" s="165">
        <f>IFERROR(VLOOKUP($B98,RD[[#All],[Date]:[IS19_Inv2_M2]],S$2,0)/S$1,"")</f>
        <v>4.3650410429744086</v>
      </c>
      <c r="T98" s="165">
        <f>IFERROR(VLOOKUP($B98,RD[[#All],[Date]:[IS19_Inv2_M2]],T$2,0)/T$1,"")</f>
        <v>4.3002789681056051</v>
      </c>
      <c r="U98" s="165">
        <f>IFERROR(VLOOKUP($B98,RD[[#All],[Date]:[IS19_Inv2_M2]],U$2,0)/U$1,"")</f>
        <v>4.7955489271528497</v>
      </c>
      <c r="V98" s="165">
        <f>IFERROR(VLOOKUP($B98,RD[[#All],[Date]:[IS19_Inv2_M2]],V$2,0)/V$1,"")</f>
        <v>4.8926206170489728</v>
      </c>
      <c r="W98" s="165">
        <f>IFERROR(VLOOKUP($B98,RD[[#All],[Date]:[IS19_Inv2_M2]],W$2,0)/W$1,"")</f>
        <v>5.062871976512815</v>
      </c>
      <c r="X98" s="165">
        <f>IFERROR(VLOOKUP($B98,RD[[#All],[Date]:[IS19_Inv2_M2]],X$2,0)/X$1,"")</f>
        <v>4.4147106047862987</v>
      </c>
      <c r="Y98" s="165">
        <f>IFERROR(VLOOKUP($B98,RD[[#All],[Date]:[IS19_Inv2_M2]],Y$2,0)/Y$1,"")</f>
        <v>4.4343117697349674</v>
      </c>
      <c r="Z98" s="165">
        <f>IFERROR(VLOOKUP($B98,RD[[#All],[Date]:[IS19_Inv2_M2]],Z$2,0)/Z$1,"")</f>
        <v>4.4242736162447942</v>
      </c>
      <c r="AA98" s="165">
        <f>IFERROR(VLOOKUP($B98,RD[[#All],[Date]:[IS19_Inv2_M2]],AA$2,0)/AA$1,"")</f>
        <v>4.1327779447760555</v>
      </c>
      <c r="AB98" s="165">
        <f>IFERROR(VLOOKUP($B98,RD[[#All],[Date]:[IS19_Inv2_M2]],AB$2,0)/AB$1,"")</f>
        <v>4.1816019889741654</v>
      </c>
      <c r="AC98" s="165">
        <f>IFERROR(VLOOKUP($B98,RD[[#All],[Date]:[IS19_Inv2_M2]],AC$2,0)/AC$1,"")</f>
        <v>4.3666993706477779</v>
      </c>
      <c r="AD98" s="165">
        <f>IFERROR(VLOOKUP($B98,RD[[#All],[Date]:[IS19_Inv2_M2]],AD$2,0)/AD$1,"")</f>
        <v>4.1205154998258449</v>
      </c>
      <c r="AE98" s="165">
        <f>IFERROR(VLOOKUP($B98,RD[[#All],[Date]:[IS19_Inv2_M2]],AE$2,0)/AE$1,"")</f>
        <v>4.3240056368813091</v>
      </c>
      <c r="AF98" s="165">
        <f>IFERROR(VLOOKUP($B98,RD[[#All],[Date]:[IS19_Inv2_M2]],AF$2,0)/AF$1,"")</f>
        <v>4.4460513299488298</v>
      </c>
      <c r="AG98" s="165">
        <f>IFERROR(VLOOKUP($B98,RD[[#All],[Date]:[IS19_Inv2_M2]],AG$2,0)/AG$1,"")</f>
        <v>4.4889210406451783</v>
      </c>
      <c r="AH98" s="165">
        <f>IFERROR(VLOOKUP($B98,RD[[#All],[Date]:[IS19_Inv2_M2]],AH$2,0)/AH$1,"")</f>
        <v>4.2657719435736672</v>
      </c>
      <c r="AI98" s="165">
        <f>IFERROR(VLOOKUP($B98,RD[[#All],[Date]:[IS19_Inv2_M2]],AI$2,0)/AI$1,"")</f>
        <v>4.3906339965453265</v>
      </c>
      <c r="AJ98" s="165">
        <f>IFERROR(VLOOKUP($B98,RD[[#All],[Date]:[IS19_Inv2_M2]],AJ$2,0)/AJ$1,"")</f>
        <v>4.4341372912801491</v>
      </c>
      <c r="AK98" s="165">
        <f>IFERROR(VLOOKUP($B98,RD[[#All],[Date]:[IS19_Inv2_M2]],AK$2,0)/AK$1,"")</f>
        <v>4.4492487298670413</v>
      </c>
      <c r="AL98" s="165">
        <f>IFERROR(VLOOKUP($B98,RD[[#All],[Date]:[IS19_Inv2_M2]],AL$2,0)/AL$1,"")</f>
        <v>4.4984326018808778</v>
      </c>
      <c r="AM98" s="165">
        <f>IFERROR(VLOOKUP($B98,RD[[#All],[Date]:[IS19_Inv2_M2]],AM$2,0)/AM$1,"")</f>
        <v>4.4327352764623491</v>
      </c>
      <c r="AN98" s="165">
        <f>IFERROR(VLOOKUP($B98,RD[[#All],[Date]:[IS19_Inv2_M2]],AN$2,0)/AN$1,"")</f>
        <v>4.4455329153605012</v>
      </c>
      <c r="AO98" s="165">
        <f>IFERROR(VLOOKUP($B98,RD[[#All],[Date]:[IS19_Inv2_M2]],AO$2,0)/AO$1,"")</f>
        <v>4.4474087907690256</v>
      </c>
      <c r="AP98" s="165">
        <f>IFERROR(VLOOKUP($B98,RD[[#All],[Date]:[IS19_Inv2_M2]],AP$2,0)/AP$1,"")</f>
        <v>4.3920496231574733</v>
      </c>
      <c r="AQ98" s="165">
        <f>IFERROR(VLOOKUP($B98,RD[[#All],[Date]:[IS19_Inv2_M2]],AQ$2,0)/AQ$1,"")</f>
        <v>4.375548589341693</v>
      </c>
      <c r="AR98" s="165">
        <f>IFERROR(VLOOKUP($B98,RD[[#All],[Date]:[IS19_Inv2_M2]],AR$2,0)/AR$1,"")</f>
        <v>4.6146956491784081</v>
      </c>
      <c r="AS98" s="165">
        <f>IFERROR(VLOOKUP($B98,RD[[#All],[Date]:[IS19_Inv2_M2]],AS$2,0)/AS$1,"")</f>
        <v>4.900256483328584</v>
      </c>
      <c r="AT98" s="165">
        <f>IFERROR(VLOOKUP($B98,RD[[#All],[Date]:[IS19_Inv2_M2]],AT$2,0)/AT$1,"")</f>
        <v>4.3836483961875814</v>
      </c>
      <c r="AU98" s="165">
        <f>IFERROR(VLOOKUP($B98,RD[[#All],[Date]:[IS19_Inv2_M2]],AU$2,0)/AU$1,"")</f>
        <v>4.401880877742947</v>
      </c>
      <c r="AV98" s="165">
        <f>IFERROR(VLOOKUP($B98,RD[[#All],[Date]:[IS19_Inv2_M2]],AV$2,0)/AV$1,"")</f>
        <v>4.3573667711598754</v>
      </c>
      <c r="AW98" s="165">
        <f>IFERROR(VLOOKUP($B98,RD[[#All],[Date]:[IS19_Inv2_M2]],AW$2,0)/AW$1,"")</f>
        <v>4.4324712643678161</v>
      </c>
      <c r="AX98" s="165">
        <f>IFERROR(VLOOKUP($B98,RD[[#All],[Date]:[IS19_Inv2_M2]],AX$2,0)/AX$1,"")</f>
        <v>4.4734209297672241</v>
      </c>
      <c r="AY98" s="165">
        <f>IFERROR(VLOOKUP($B98,RD[[#All],[Date]:[IS19_Inv2_M2]],AY$2,0)/AY$1,"")</f>
        <v>4.5904947212913916</v>
      </c>
      <c r="AZ98" s="165">
        <f>IFERROR(VLOOKUP($B98,RD[[#All],[Date]:[IS19_Inv2_M2]],AZ$2,0)/AZ$1,"")</f>
        <v>4.7228555143915649</v>
      </c>
      <c r="BA98" s="165">
        <f>IFERROR(VLOOKUP($B98,RD[[#All],[Date]:[IS19_Inv2_M2]],BA$2,0)/BA$1,"")</f>
        <v>4.4780897752284403</v>
      </c>
      <c r="BB98" s="165">
        <f>IFERROR(VLOOKUP($B98,RD[[#All],[Date]:[IS19_Inv2_M2]],BB$2,0)/BB$1,"")</f>
        <v>4.394592476489029</v>
      </c>
      <c r="BC98" s="165">
        <f>IFERROR(VLOOKUP($B98,RD[[#All],[Date]:[IS19_Inv2_M2]],BC$2,0)/BC$1,"")</f>
        <v>4.4482758620689653</v>
      </c>
      <c r="BD98" s="165">
        <f>IFERROR(VLOOKUP($B98,RD[[#All],[Date]:[IS19_Inv2_M2]],BD$2,0)/BD$1,"")</f>
        <v>4.466720128307939</v>
      </c>
      <c r="BE98" s="165">
        <f>IFERROR(VLOOKUP($B98,RD[[#All],[Date]:[IS19_Inv2_M2]],BE$2,0)/BE$1,"")</f>
        <v>4.5326303790253633</v>
      </c>
      <c r="BF98" s="165">
        <f>IFERROR(VLOOKUP($B98,RD[[#All],[Date]:[IS19_Inv2_M2]],BF$2,0)/BF$1,"")</f>
        <v>4.5430431637328184</v>
      </c>
      <c r="BG98" s="165">
        <f>IFERROR(VLOOKUP($B98,RD[[#All],[Date]:[IS19_Inv2_M2]],BG$2,0)/BG$1,"")</f>
        <v>4.6456317295897502</v>
      </c>
      <c r="BH98" s="165">
        <f>IFERROR(VLOOKUP($B98,RD[[#All],[Date]:[IS19_Inv2_M2]],BH$2,0)/BH$1,"")</f>
        <v>4.753491023083499</v>
      </c>
      <c r="BI98" s="165">
        <f>IFERROR(VLOOKUP($B98,RD[[#All],[Date]:[IS19_Inv2_M2]],BI$2,0)/BI$1,"")</f>
        <v>4.511893785727457</v>
      </c>
      <c r="BJ98" s="165">
        <f>IFERROR(VLOOKUP($B98,RD[[#All],[Date]:[IS19_Inv2_M2]],BJ$2,0)/BJ$1,"")</f>
        <v>4.6429815395332641</v>
      </c>
      <c r="BK98" s="165">
        <f>IFERROR(VLOOKUP($B98,RD[[#All],[Date]:[IS19_Inv2_M2]],BK$2,0)/BK$1,"")</f>
        <v>4.4240645634629487</v>
      </c>
      <c r="BL98" s="165">
        <f>IFERROR(VLOOKUP($B98,RD[[#All],[Date]:[IS19_Inv2_M2]],BL$2,0)/BL$1,"")</f>
        <v>4.4357366771159876</v>
      </c>
      <c r="BM98" s="165">
        <f>IFERROR(VLOOKUP($B98,RD[[#All],[Date]:[IS19_Inv2_M2]],BM$2,0)/BM$1,"")</f>
        <v>4.3440272126992596</v>
      </c>
      <c r="BN98" s="165">
        <f>IFERROR(VLOOKUP($B98,RD[[#All],[Date]:[IS19_Inv2_M2]],BN$2,0)/BN$1,"")</f>
        <v>4.5625828135604172</v>
      </c>
      <c r="BO98" s="165">
        <f>IFERROR(VLOOKUP($B98,RD[[#All],[Date]:[IS19_Inv2_M2]],BO$2,0)/BO$1,"")</f>
        <v>4.4276223618203998</v>
      </c>
      <c r="BP98" s="165">
        <f>IFERROR(VLOOKUP($B98,RD[[#All],[Date]:[IS19_Inv2_M2]],BP$2,0)/BP$1,"")</f>
        <v>4.3038739179201055</v>
      </c>
      <c r="BQ98" s="165">
        <f>IFERROR(VLOOKUP($B98,RD[[#All],[Date]:[IS19_Inv2_M2]],BQ$2,0)/BQ$1,"")</f>
        <v>4.5014859475773399</v>
      </c>
      <c r="BR98" s="165">
        <f>IFERROR(VLOOKUP($B98,RD[[#All],[Date]:[IS19_Inv2_M2]],BR$2,0)/BR$1,"")</f>
        <v>4.3460546624102454</v>
      </c>
      <c r="BS98" s="165">
        <f>IFERROR(VLOOKUP($B98,RD[[#All],[Date]:[IS19_Inv2_M2]],BS$2,0)/BS$1,"")</f>
        <v>4.2864974124045201</v>
      </c>
      <c r="BT98" s="165">
        <f>IFERROR(VLOOKUP($B98,RD[[#All],[Date]:[IS19_Inv2_M2]],BT$2,0)/BT$1,"")</f>
        <v>4.4480685946175909</v>
      </c>
      <c r="BU98" s="165">
        <f>IFERROR(VLOOKUP($B98,RD[[#All],[Date]:[IS19_Inv2_M2]],BU$2,0)/BU$1,"")</f>
        <v>4.3643414910589717</v>
      </c>
      <c r="BV98" s="165">
        <f>IFERROR(VLOOKUP($B98,RD[[#All],[Date]:[IS19_Inv2_M2]],BV$2,0)/BV$1,"")</f>
        <v>4.20752926289149</v>
      </c>
      <c r="BW98" s="165">
        <f>IFERROR(VLOOKUP($B98,RD[[#All],[Date]:[IS19_Inv2_M2]],BW$2,0)/BW$1,"")</f>
        <v>4.3369474562135109</v>
      </c>
      <c r="BX98" s="165">
        <f>IFERROR(VLOOKUP($B98,RD[[#All],[Date]:[IS19_Inv2_M2]],BX$2,0)/BX$1,"")</f>
        <v>4.3843639224847708</v>
      </c>
      <c r="BY98" s="165">
        <f>IFERROR(VLOOKUP($B98,RD[[#All],[Date]:[IS19_Inv2_M2]],BY$2,0)/BY$1,"")</f>
        <v>4.3295521308808249</v>
      </c>
      <c r="BZ98" s="165">
        <f>IFERROR(VLOOKUP($B98,RD[[#All],[Date]:[IS19_Inv2_M2]],BZ$2,0)/BZ$1,"")</f>
        <v>4.4492249288199934</v>
      </c>
      <c r="CA98" s="165">
        <f>IFERROR(VLOOKUP($B98,RD[[#All],[Date]:[IS19_Inv2_M2]],CA$2,0)/CA$1,"")</f>
        <v>4.3089812259324303</v>
      </c>
      <c r="CB98" s="165">
        <f>IFERROR(VLOOKUP($B98,RD[[#All],[Date]:[IS19_Inv2_M2]],CB$2,0)/CB$1,"")</f>
        <v>0</v>
      </c>
      <c r="CC98" s="165">
        <f>IFERROR(VLOOKUP($B98,RD[[#All],[Date]:[IS19_Inv2_M2]],CC$2,0)/CC$1,"")</f>
        <v>4.476431509016134</v>
      </c>
      <c r="CD98" s="165">
        <f>IFERROR(VLOOKUP($B98,RD[[#All],[Date]:[IS19_Inv2_M2]],CD$2,0)/CD$1,"")</f>
        <v>4.5068503151388306</v>
      </c>
      <c r="CE98" s="165">
        <f>IFERROR(VLOOKUP($B98,RD[[#All],[Date]:[IS19_Inv2_M2]],CE$2,0)/CE$1,"")</f>
        <v>4.5662443230258605</v>
      </c>
      <c r="CF98" s="165">
        <f>IFERROR(VLOOKUP($B98,RD[[#All],[Date]:[IS19_Inv2_M2]],CF$2,0)/CF$1,"")</f>
        <v>4.6796660051959007</v>
      </c>
      <c r="CG98" s="165">
        <f>IFERROR(VLOOKUP($B98,RD[[#All],[Date]:[IS19_Inv2_M2]],CG$2,0)/CG$1,"")</f>
        <v>4.3802066856480018</v>
      </c>
      <c r="CH98" s="165">
        <f>IFERROR(VLOOKUP($B98,RD[[#All],[Date]:[IS19_Inv2_M2]],CH$2,0)/CH$1,"")</f>
        <v>4.9098386586523253</v>
      </c>
      <c r="CI98" s="165">
        <f>IFERROR(VLOOKUP($B98,RD[[#All],[Date]:[IS19_Inv2_M2]],CI$2,0)/CI$1,"")</f>
        <v>4.9481257959587605E-2</v>
      </c>
      <c r="CJ98" s="165">
        <f>IFERROR(VLOOKUP($B98,RD[[#All],[Date]:[IS19_Inv2_M2]],CJ$2,0)/CJ$1,"")</f>
        <v>0</v>
      </c>
      <c r="CK98" s="165">
        <f>IFERROR(VLOOKUP($B98,RD[[#All],[Date]:[IS19_Inv2_M2]],CK$2,0)/CK$1,"")</f>
        <v>1.6896632840954258</v>
      </c>
      <c r="CL98" s="165">
        <f>IFERROR(VLOOKUP($B98,RD[[#All],[Date]:[IS19_Inv2_M2]],CL$2,0)/CL$1,"")</f>
        <v>0</v>
      </c>
      <c r="CM98" s="165">
        <f>IFERROR(VLOOKUP($B98,RD[[#All],[Date]:[IS19_Inv2_M2]],CM$2,0)/CM$1,"")</f>
        <v>0</v>
      </c>
      <c r="CN98" s="165">
        <f>IFERROR(VLOOKUP($B98,RD[[#All],[Date]:[IS19_Inv2_M2]],CN$2,0)/CN$1,"")</f>
        <v>0</v>
      </c>
      <c r="CO98" s="165">
        <f>IFERROR(VLOOKUP($B98,RD[[#All],[Date]:[IS19_Inv2_M2]],CO$2,0)/CO$1,"")</f>
        <v>0</v>
      </c>
      <c r="CP98" s="165">
        <f>IFERROR(VLOOKUP($B98,RD[[#All],[Date]:[IS19_Inv2_M2]],CP$2,0)/CP$1,"")</f>
        <v>0</v>
      </c>
      <c r="CQ98" s="165">
        <f>IFERROR(VLOOKUP($B98,RD[[#All],[Date]:[IS19_Inv2_M2]],CQ$2,0)/CQ$1,"")</f>
        <v>4.5766107771802167</v>
      </c>
      <c r="CR98" s="165">
        <f>IFERROR(VLOOKUP($B98,RD[[#All],[Date]:[IS19_Inv2_M2]],CR$2,0)/CR$1,"")</f>
        <v>4.5096367706615217</v>
      </c>
      <c r="CS98" s="165">
        <f>IFERROR(VLOOKUP($B98,RD[[#All],[Date]:[IS19_Inv2_M2]],CS$2,0)/CS$1,"")</f>
        <v>4.1984905319293171</v>
      </c>
      <c r="CT98" s="165">
        <f>IFERROR(VLOOKUP($B98,RD[[#All],[Date]:[IS19_Inv2_M2]],CT$2,0)/CT$1,"")</f>
        <v>4.5650110724454285</v>
      </c>
      <c r="CU98" s="166">
        <f>IFERROR(AVERAGEIF(Inv_SY_B[[#This Row],[IS1_Inv1_M1]:[IS19_Inv2_M2]],"&gt;="&amp;0.1,Inv_SY_B[[#This Row],[IS1_Inv1_M1]:[IS19_Inv2_M2]]),"")</f>
        <v>4.3786075218669041</v>
      </c>
    </row>
    <row r="99" spans="2:99">
      <c r="B99" s="167">
        <f t="shared" si="66"/>
        <v>45791</v>
      </c>
      <c r="C99" s="165">
        <f>IFERROR(VLOOKUP($B99,RD[[#All],[Date]:[IS19_Inv2_M2]],C$2,0)/C$1,"")</f>
        <v>5.4602522564221232</v>
      </c>
      <c r="D99" s="165">
        <f>IFERROR(VLOOKUP($B99,RD[[#All],[Date]:[IS19_Inv2_M2]],D$2,0)/D$1,"")</f>
        <v>5.4520741277486522</v>
      </c>
      <c r="E99" s="165">
        <f>IFERROR(VLOOKUP($B99,RD[[#All],[Date]:[IS19_Inv2_M2]],E$2,0)/E$1,"")</f>
        <v>5.3132384856522785</v>
      </c>
      <c r="F99" s="165">
        <f>IFERROR(VLOOKUP($B99,RD[[#All],[Date]:[IS19_Inv2_M2]],F$2,0)/F$1,"")</f>
        <v>4.9448419440522633</v>
      </c>
      <c r="G99" s="165">
        <f>IFERROR(VLOOKUP($B99,RD[[#All],[Date]:[IS19_Inv2_M2]],G$2,0)/G$1,"")</f>
        <v>5.2587412587412583</v>
      </c>
      <c r="H99" s="165">
        <f>IFERROR(VLOOKUP($B99,RD[[#All],[Date]:[IS19_Inv2_M2]],H$2,0)/H$1,"")</f>
        <v>5.244755244755245</v>
      </c>
      <c r="I99" s="165">
        <f>IFERROR(VLOOKUP($B99,RD[[#All],[Date]:[IS19_Inv2_M2]],I$2,0)/I$1,"")</f>
        <v>4.5048182979217462</v>
      </c>
      <c r="J99" s="165">
        <f>IFERROR(VLOOKUP($B99,RD[[#All],[Date]:[IS19_Inv2_M2]],J$2,0)/J$1,"")</f>
        <v>5.1006934549254295</v>
      </c>
      <c r="K99" s="165">
        <f>IFERROR(VLOOKUP($B99,RD[[#All],[Date]:[IS19_Inv2_M2]],K$2,0)/K$1,"")</f>
        <v>5.1209648472085956</v>
      </c>
      <c r="L99" s="165">
        <f>IFERROR(VLOOKUP($B99,RD[[#All],[Date]:[IS19_Inv2_M2]],L$2,0)/L$1,"")</f>
        <v>5.1363161394509351</v>
      </c>
      <c r="M99" s="165">
        <f>IFERROR(VLOOKUP($B99,RD[[#All],[Date]:[IS19_Inv2_M2]],M$2,0)/M$1,"")</f>
        <v>5.3466546010118474</v>
      </c>
      <c r="N99" s="165">
        <f>IFERROR(VLOOKUP($B99,RD[[#All],[Date]:[IS19_Inv2_M2]],N$2,0)/N$1,"")</f>
        <v>5.3191541138393399</v>
      </c>
      <c r="O99" s="165">
        <f>IFERROR(VLOOKUP($B99,RD[[#All],[Date]:[IS19_Inv2_M2]],O$2,0)/O$1,"")</f>
        <v>5.3360289465359063</v>
      </c>
      <c r="P99" s="165">
        <f>IFERROR(VLOOKUP($B99,RD[[#All],[Date]:[IS19_Inv2_M2]],P$2,0)/P$1,"")</f>
        <v>5.280878564649524</v>
      </c>
      <c r="Q99" s="165">
        <f>IFERROR(VLOOKUP($B99,RD[[#All],[Date]:[IS19_Inv2_M2]],Q$2,0)/Q$1,"")</f>
        <v>5.17209098128337</v>
      </c>
      <c r="R99" s="165">
        <f>IFERROR(VLOOKUP($B99,RD[[#All],[Date]:[IS19_Inv2_M2]],R$2,0)/R$1,"")</f>
        <v>5.290962095158398</v>
      </c>
      <c r="S99" s="165">
        <f>IFERROR(VLOOKUP($B99,RD[[#All],[Date]:[IS19_Inv2_M2]],S$2,0)/S$1,"")</f>
        <v>5.3260960055944988</v>
      </c>
      <c r="T99" s="165">
        <f>IFERROR(VLOOKUP($B99,RD[[#All],[Date]:[IS19_Inv2_M2]],T$2,0)/T$1,"")</f>
        <v>5.2018923815823532</v>
      </c>
      <c r="U99" s="165">
        <f>IFERROR(VLOOKUP($B99,RD[[#All],[Date]:[IS19_Inv2_M2]],U$2,0)/U$1,"")</f>
        <v>5.9761076211566557</v>
      </c>
      <c r="V99" s="165">
        <f>IFERROR(VLOOKUP($B99,RD[[#All],[Date]:[IS19_Inv2_M2]],V$2,0)/V$1,"")</f>
        <v>6.0693596651816968</v>
      </c>
      <c r="W99" s="165">
        <f>IFERROR(VLOOKUP($B99,RD[[#All],[Date]:[IS19_Inv2_M2]],W$2,0)/W$1,"")</f>
        <v>6.1361156856194201</v>
      </c>
      <c r="X99" s="165">
        <f>IFERROR(VLOOKUP($B99,RD[[#All],[Date]:[IS19_Inv2_M2]],X$2,0)/X$1,"")</f>
        <v>5.363814766674313</v>
      </c>
      <c r="Y99" s="165">
        <f>IFERROR(VLOOKUP($B99,RD[[#All],[Date]:[IS19_Inv2_M2]],Y$2,0)/Y$1,"")</f>
        <v>5.5082169658972164</v>
      </c>
      <c r="Z99" s="165">
        <f>IFERROR(VLOOKUP($B99,RD[[#All],[Date]:[IS19_Inv2_M2]],Z$2,0)/Z$1,"")</f>
        <v>5.5125625789547552</v>
      </c>
      <c r="AA99" s="165">
        <f>IFERROR(VLOOKUP($B99,RD[[#All],[Date]:[IS19_Inv2_M2]],AA$2,0)/AA$1,"")</f>
        <v>5.1779963069523776</v>
      </c>
      <c r="AB99" s="165">
        <f>IFERROR(VLOOKUP($B99,RD[[#All],[Date]:[IS19_Inv2_M2]],AB$2,0)/AB$1,"")</f>
        <v>5.2508917954815697</v>
      </c>
      <c r="AC99" s="165">
        <f>IFERROR(VLOOKUP($B99,RD[[#All],[Date]:[IS19_Inv2_M2]],AC$2,0)/AC$1,"")</f>
        <v>5.4411447988705151</v>
      </c>
      <c r="AD99" s="165">
        <f>IFERROR(VLOOKUP($B99,RD[[#All],[Date]:[IS19_Inv2_M2]],AD$2,0)/AD$1,"")</f>
        <v>5.1367119470567753</v>
      </c>
      <c r="AE99" s="165">
        <f>IFERROR(VLOOKUP($B99,RD[[#All],[Date]:[IS19_Inv2_M2]],AE$2,0)/AE$1,"")</f>
        <v>5.3703756962219469</v>
      </c>
      <c r="AF99" s="165">
        <f>IFERROR(VLOOKUP($B99,RD[[#All],[Date]:[IS19_Inv2_M2]],AF$2,0)/AF$1,"")</f>
        <v>5.517643100686441</v>
      </c>
      <c r="AG99" s="165">
        <f>IFERROR(VLOOKUP($B99,RD[[#All],[Date]:[IS19_Inv2_M2]],AG$2,0)/AG$1,"")</f>
        <v>5.6335235645580468</v>
      </c>
      <c r="AH99" s="165">
        <f>IFERROR(VLOOKUP($B99,RD[[#All],[Date]:[IS19_Inv2_M2]],AH$2,0)/AH$1,"")</f>
        <v>5.2938871473354228</v>
      </c>
      <c r="AI99" s="165">
        <f>IFERROR(VLOOKUP($B99,RD[[#All],[Date]:[IS19_Inv2_M2]],AI$2,0)/AI$1,"")</f>
        <v>5.2958863796302227</v>
      </c>
      <c r="AJ99" s="165">
        <f>IFERROR(VLOOKUP($B99,RD[[#All],[Date]:[IS19_Inv2_M2]],AJ$2,0)/AJ$1,"")</f>
        <v>5.2830912929435101</v>
      </c>
      <c r="AK99" s="165">
        <f>IFERROR(VLOOKUP($B99,RD[[#All],[Date]:[IS19_Inv2_M2]],AK$2,0)/AK$1,"")</f>
        <v>5.254206752423161</v>
      </c>
      <c r="AL99" s="165">
        <f>IFERROR(VLOOKUP($B99,RD[[#All],[Date]:[IS19_Inv2_M2]],AL$2,0)/AL$1,"")</f>
        <v>5.2315474494157881</v>
      </c>
      <c r="AM99" s="165">
        <f>IFERROR(VLOOKUP($B99,RD[[#All],[Date]:[IS19_Inv2_M2]],AM$2,0)/AM$1,"")</f>
        <v>5.167744947642233</v>
      </c>
      <c r="AN99" s="165">
        <f>IFERROR(VLOOKUP($B99,RD[[#All],[Date]:[IS19_Inv2_M2]],AN$2,0)/AN$1,"")</f>
        <v>5.2305381400208981</v>
      </c>
      <c r="AO99" s="165">
        <f>IFERROR(VLOOKUP($B99,RD[[#All],[Date]:[IS19_Inv2_M2]],AO$2,0)/AO$1,"")</f>
        <v>5.3338224504768892</v>
      </c>
      <c r="AP99" s="165">
        <f>IFERROR(VLOOKUP($B99,RD[[#All],[Date]:[IS19_Inv2_M2]],AP$2,0)/AP$1,"")</f>
        <v>5.3284866270926434</v>
      </c>
      <c r="AQ99" s="165">
        <f>IFERROR(VLOOKUP($B99,RD[[#All],[Date]:[IS19_Inv2_M2]],AQ$2,0)/AQ$1,"")</f>
        <v>5.3943573667711595</v>
      </c>
      <c r="AR99" s="165">
        <f>IFERROR(VLOOKUP($B99,RD[[#All],[Date]:[IS19_Inv2_M2]],AR$2,0)/AR$1,"")</f>
        <v>5.7184195115229608</v>
      </c>
      <c r="AS99" s="165">
        <f>IFERROR(VLOOKUP($B99,RD[[#All],[Date]:[IS19_Inv2_M2]],AS$2,0)/AS$1,"")</f>
        <v>6.1320889142205761</v>
      </c>
      <c r="AT99" s="165">
        <f>IFERROR(VLOOKUP($B99,RD[[#All],[Date]:[IS19_Inv2_M2]],AT$2,0)/AT$1,"")</f>
        <v>5.3722174725309522</v>
      </c>
      <c r="AU99" s="165">
        <f>IFERROR(VLOOKUP($B99,RD[[#All],[Date]:[IS19_Inv2_M2]],AU$2,0)/AU$1,"")</f>
        <v>5.2307210031347964</v>
      </c>
      <c r="AV99" s="165">
        <f>IFERROR(VLOOKUP($B99,RD[[#All],[Date]:[IS19_Inv2_M2]],AV$2,0)/AV$1,"")</f>
        <v>5.1982297621242859</v>
      </c>
      <c r="AW99" s="165">
        <f>IFERROR(VLOOKUP($B99,RD[[#All],[Date]:[IS19_Inv2_M2]],AW$2,0)/AW$1,"")</f>
        <v>5.5943051201671894</v>
      </c>
      <c r="AX99" s="165">
        <f>IFERROR(VLOOKUP($B99,RD[[#All],[Date]:[IS19_Inv2_M2]],AX$2,0)/AX$1,"")</f>
        <v>5.6326285599946635</v>
      </c>
      <c r="AY99" s="165">
        <f>IFERROR(VLOOKUP($B99,RD[[#All],[Date]:[IS19_Inv2_M2]],AY$2,0)/AY$1,"")</f>
        <v>5.8508990019097027</v>
      </c>
      <c r="AZ99" s="165">
        <f>IFERROR(VLOOKUP($B99,RD[[#All],[Date]:[IS19_Inv2_M2]],AZ$2,0)/AZ$1,"")</f>
        <v>6.0686805357651759</v>
      </c>
      <c r="BA99" s="165">
        <f>IFERROR(VLOOKUP($B99,RD[[#All],[Date]:[IS19_Inv2_M2]],BA$2,0)/BA$1,"")</f>
        <v>5.8080437537517522</v>
      </c>
      <c r="BB99" s="165">
        <f>IFERROR(VLOOKUP($B99,RD[[#All],[Date]:[IS19_Inv2_M2]],BB$2,0)/BB$1,"")</f>
        <v>5.5087513061650997</v>
      </c>
      <c r="BC99" s="165">
        <f>IFERROR(VLOOKUP($B99,RD[[#All],[Date]:[IS19_Inv2_M2]],BC$2,0)/BC$1,"")</f>
        <v>5.6871473354231972</v>
      </c>
      <c r="BD99" s="165">
        <f>IFERROR(VLOOKUP($B99,RD[[#All],[Date]:[IS19_Inv2_M2]],BD$2,0)/BD$1,"")</f>
        <v>5.7964569512284028</v>
      </c>
      <c r="BE99" s="165">
        <f>IFERROR(VLOOKUP($B99,RD[[#All],[Date]:[IS19_Inv2_M2]],BE$2,0)/BE$1,"")</f>
        <v>5.8057851239669418</v>
      </c>
      <c r="BF99" s="165">
        <f>IFERROR(VLOOKUP($B99,RD[[#All],[Date]:[IS19_Inv2_M2]],BF$2,0)/BF$1,"")</f>
        <v>5.8010954562678689</v>
      </c>
      <c r="BG99" s="165">
        <f>IFERROR(VLOOKUP($B99,RD[[#All],[Date]:[IS19_Inv2_M2]],BG$2,0)/BG$1,"")</f>
        <v>5.8906910181273</v>
      </c>
      <c r="BH99" s="165">
        <f>IFERROR(VLOOKUP($B99,RD[[#All],[Date]:[IS19_Inv2_M2]],BH$2,0)/BH$1,"")</f>
        <v>6.0743801652892557</v>
      </c>
      <c r="BI99" s="165">
        <f>IFERROR(VLOOKUP($B99,RD[[#All],[Date]:[IS19_Inv2_M2]],BI$2,0)/BI$1,"")</f>
        <v>5.6839387792734648</v>
      </c>
      <c r="BJ99" s="165">
        <f>IFERROR(VLOOKUP($B99,RD[[#All],[Date]:[IS19_Inv2_M2]],BJ$2,0)/BJ$1,"")</f>
        <v>5.889933820968305</v>
      </c>
      <c r="BK99" s="165">
        <f>IFERROR(VLOOKUP($B99,RD[[#All],[Date]:[IS19_Inv2_M2]],BK$2,0)/BK$1,"")</f>
        <v>5.668645367838324</v>
      </c>
      <c r="BL99" s="165">
        <f>IFERROR(VLOOKUP($B99,RD[[#All],[Date]:[IS19_Inv2_M2]],BL$2,0)/BL$1,"")</f>
        <v>5.669210849120895</v>
      </c>
      <c r="BM99" s="165">
        <f>IFERROR(VLOOKUP($B99,RD[[#All],[Date]:[IS19_Inv2_M2]],BM$2,0)/BM$1,"")</f>
        <v>5.5512572533849127</v>
      </c>
      <c r="BN99" s="165">
        <f>IFERROR(VLOOKUP($B99,RD[[#All],[Date]:[IS19_Inv2_M2]],BN$2,0)/BN$1,"")</f>
        <v>5.8656238890863843</v>
      </c>
      <c r="BO99" s="165">
        <f>IFERROR(VLOOKUP($B99,RD[[#All],[Date]:[IS19_Inv2_M2]],BO$2,0)/BO$1,"")</f>
        <v>5.7282957472770812</v>
      </c>
      <c r="BP99" s="165">
        <f>IFERROR(VLOOKUP($B99,RD[[#All],[Date]:[IS19_Inv2_M2]],BP$2,0)/BP$1,"")</f>
        <v>5.5285534880599725</v>
      </c>
      <c r="BQ99" s="165">
        <f>IFERROR(VLOOKUP($B99,RD[[#All],[Date]:[IS19_Inv2_M2]],BQ$2,0)/BQ$1,"")</f>
        <v>5.850500049647045</v>
      </c>
      <c r="BR99" s="165">
        <f>IFERROR(VLOOKUP($B99,RD[[#All],[Date]:[IS19_Inv2_M2]],BR$2,0)/BR$1,"")</f>
        <v>5.7825966082846811</v>
      </c>
      <c r="BS99" s="165">
        <f>IFERROR(VLOOKUP($B99,RD[[#All],[Date]:[IS19_Inv2_M2]],BS$2,0)/BS$1,"")</f>
        <v>5.618088777587535</v>
      </c>
      <c r="BT99" s="165">
        <f>IFERROR(VLOOKUP($B99,RD[[#All],[Date]:[IS19_Inv2_M2]],BT$2,0)/BT$1,"")</f>
        <v>5.8634871112371671</v>
      </c>
      <c r="BU99" s="165">
        <f>IFERROR(VLOOKUP($B99,RD[[#All],[Date]:[IS19_Inv2_M2]],BU$2,0)/BU$1,"")</f>
        <v>5.5965351097799392</v>
      </c>
      <c r="BV99" s="165">
        <f>IFERROR(VLOOKUP($B99,RD[[#All],[Date]:[IS19_Inv2_M2]],BV$2,0)/BV$1,"")</f>
        <v>5.4045629640657271</v>
      </c>
      <c r="BW99" s="165">
        <f>IFERROR(VLOOKUP($B99,RD[[#All],[Date]:[IS19_Inv2_M2]],BW$2,0)/BW$1,"")</f>
        <v>5.6451896375971033</v>
      </c>
      <c r="BX99" s="165">
        <f>IFERROR(VLOOKUP($B99,RD[[#All],[Date]:[IS19_Inv2_M2]],BX$2,0)/BX$1,"")</f>
        <v>5.6254512122908205</v>
      </c>
      <c r="BY99" s="165">
        <f>IFERROR(VLOOKUP($B99,RD[[#All],[Date]:[IS19_Inv2_M2]],BY$2,0)/BY$1,"")</f>
        <v>5.7354224389972579</v>
      </c>
      <c r="BZ99" s="165">
        <f>IFERROR(VLOOKUP($B99,RD[[#All],[Date]:[IS19_Inv2_M2]],BZ$2,0)/BZ$1,"")</f>
        <v>5.9053042286196353</v>
      </c>
      <c r="CA99" s="165">
        <f>IFERROR(VLOOKUP($B99,RD[[#All],[Date]:[IS19_Inv2_M2]],CA$2,0)/CA$1,"")</f>
        <v>5.3136829244346506</v>
      </c>
      <c r="CB99" s="165">
        <f>IFERROR(VLOOKUP($B99,RD[[#All],[Date]:[IS19_Inv2_M2]],CB$2,0)/CB$1,"")</f>
        <v>0</v>
      </c>
      <c r="CC99" s="165">
        <f>IFERROR(VLOOKUP($B99,RD[[#All],[Date]:[IS19_Inv2_M2]],CC$2,0)/CC$1,"")</f>
        <v>5.5515461879152168</v>
      </c>
      <c r="CD99" s="165">
        <f>IFERROR(VLOOKUP($B99,RD[[#All],[Date]:[IS19_Inv2_M2]],CD$2,0)/CD$1,"")</f>
        <v>5.6437836127807639</v>
      </c>
      <c r="CE99" s="165">
        <f>IFERROR(VLOOKUP($B99,RD[[#All],[Date]:[IS19_Inv2_M2]],CE$2,0)/CE$1,"")</f>
        <v>5.862229824288602</v>
      </c>
      <c r="CF99" s="165">
        <f>IFERROR(VLOOKUP($B99,RD[[#All],[Date]:[IS19_Inv2_M2]],CF$2,0)/CF$1,"")</f>
        <v>6.0141113763385192</v>
      </c>
      <c r="CG99" s="165">
        <f>IFERROR(VLOOKUP($B99,RD[[#All],[Date]:[IS19_Inv2_M2]],CG$2,0)/CG$1,"")</f>
        <v>5.5981756828008011</v>
      </c>
      <c r="CH99" s="165">
        <f>IFERROR(VLOOKUP($B99,RD[[#All],[Date]:[IS19_Inv2_M2]],CH$2,0)/CH$1,"")</f>
        <v>6.3429294527048397</v>
      </c>
      <c r="CI99" s="165">
        <f>IFERROR(VLOOKUP($B99,RD[[#All],[Date]:[IS19_Inv2_M2]],CI$2,0)/CI$1,"")</f>
        <v>6.5704621225026155E-2</v>
      </c>
      <c r="CJ99" s="165">
        <f>IFERROR(VLOOKUP($B99,RD[[#All],[Date]:[IS19_Inv2_M2]],CJ$2,0)/CJ$1,"")</f>
        <v>0</v>
      </c>
      <c r="CK99" s="165">
        <f>IFERROR(VLOOKUP($B99,RD[[#All],[Date]:[IS19_Inv2_M2]],CK$2,0)/CK$1,"")</f>
        <v>2.2339571216508896</v>
      </c>
      <c r="CL99" s="165">
        <f>IFERROR(VLOOKUP($B99,RD[[#All],[Date]:[IS19_Inv2_M2]],CL$2,0)/CL$1,"")</f>
        <v>0</v>
      </c>
      <c r="CM99" s="165">
        <f>IFERROR(VLOOKUP($B99,RD[[#All],[Date]:[IS19_Inv2_M2]],CM$2,0)/CM$1,"")</f>
        <v>0</v>
      </c>
      <c r="CN99" s="165">
        <f>IFERROR(VLOOKUP($B99,RD[[#All],[Date]:[IS19_Inv2_M2]],CN$2,0)/CN$1,"")</f>
        <v>0</v>
      </c>
      <c r="CO99" s="165">
        <f>IFERROR(VLOOKUP($B99,RD[[#All],[Date]:[IS19_Inv2_M2]],CO$2,0)/CO$1,"")</f>
        <v>1.3445112306232207E-2</v>
      </c>
      <c r="CP99" s="165">
        <f>IFERROR(VLOOKUP($B99,RD[[#All],[Date]:[IS19_Inv2_M2]],CP$2,0)/CP$1,"")</f>
        <v>0</v>
      </c>
      <c r="CQ99" s="165">
        <f>IFERROR(VLOOKUP($B99,RD[[#All],[Date]:[IS19_Inv2_M2]],CQ$2,0)/CQ$1,"")</f>
        <v>5.9012870148586689</v>
      </c>
      <c r="CR99" s="165">
        <f>IFERROR(VLOOKUP($B99,RD[[#All],[Date]:[IS19_Inv2_M2]],CR$2,0)/CR$1,"")</f>
        <v>5.9817769524090121</v>
      </c>
      <c r="CS99" s="165">
        <f>IFERROR(VLOOKUP($B99,RD[[#All],[Date]:[IS19_Inv2_M2]],CS$2,0)/CS$1,"")</f>
        <v>5.5342141074504259</v>
      </c>
      <c r="CT99" s="165">
        <f>IFERROR(VLOOKUP($B99,RD[[#All],[Date]:[IS19_Inv2_M2]],CT$2,0)/CT$1,"")</f>
        <v>5.9791205314773803</v>
      </c>
      <c r="CU99" s="166">
        <f>IFERROR(AVERAGEIF(Inv_SY_B[[#This Row],[IS1_Inv1_M1]:[IS19_Inv2_M2]],"&gt;="&amp;0.1,Inv_SY_B[[#This Row],[IS1_Inv1_M1]:[IS19_Inv2_M2]]),"")</f>
        <v>5.5052095444024278</v>
      </c>
    </row>
    <row r="100" spans="2:99">
      <c r="B100" s="167">
        <f t="shared" ref="B100:B163" si="67">B99+1</f>
        <v>45792</v>
      </c>
      <c r="C100" s="165">
        <f>IFERROR(VLOOKUP($B100,RD[[#All],[Date]:[IS19_Inv2_M2]],C$2,0)/C$1,"")</f>
        <v>2.7086708323690498</v>
      </c>
      <c r="D100" s="165">
        <f>IFERROR(VLOOKUP($B100,RD[[#All],[Date]:[IS19_Inv2_M2]],D$2,0)/D$1,"")</f>
        <v>2.6924115198272314</v>
      </c>
      <c r="E100" s="165">
        <f>IFERROR(VLOOKUP($B100,RD[[#All],[Date]:[IS19_Inv2_M2]],E$2,0)/E$1,"")</f>
        <v>2.666023631540873</v>
      </c>
      <c r="F100" s="165">
        <f>IFERROR(VLOOKUP($B100,RD[[#All],[Date]:[IS19_Inv2_M2]],F$2,0)/F$1,"")</f>
        <v>2.5116657493598797</v>
      </c>
      <c r="G100" s="165">
        <f>IFERROR(VLOOKUP($B100,RD[[#All],[Date]:[IS19_Inv2_M2]],G$2,0)/G$1,"")</f>
        <v>2.6370870508801545</v>
      </c>
      <c r="H100" s="165">
        <f>IFERROR(VLOOKUP($B100,RD[[#All],[Date]:[IS19_Inv2_M2]],H$2,0)/H$1,"")</f>
        <v>2.626959247648903</v>
      </c>
      <c r="I100" s="165">
        <f>IFERROR(VLOOKUP($B100,RD[[#All],[Date]:[IS19_Inv2_M2]],I$2,0)/I$1,"")</f>
        <v>2.5366306745617089</v>
      </c>
      <c r="J100" s="165">
        <f>IFERROR(VLOOKUP($B100,RD[[#All],[Date]:[IS19_Inv2_M2]],J$2,0)/J$1,"")</f>
        <v>2.6061555998860073</v>
      </c>
      <c r="K100" s="165">
        <f>IFERROR(VLOOKUP($B100,RD[[#All],[Date]:[IS19_Inv2_M2]],K$2,0)/K$1,"")</f>
        <v>2.5920696834095098</v>
      </c>
      <c r="L100" s="165">
        <f>IFERROR(VLOOKUP($B100,RD[[#All],[Date]:[IS19_Inv2_M2]],L$2,0)/L$1,"")</f>
        <v>2.6246793958392702</v>
      </c>
      <c r="M100" s="165">
        <f>IFERROR(VLOOKUP($B100,RD[[#All],[Date]:[IS19_Inv2_M2]],M$2,0)/M$1,"")</f>
        <v>2.6402203208188948</v>
      </c>
      <c r="N100" s="165">
        <f>IFERROR(VLOOKUP($B100,RD[[#All],[Date]:[IS19_Inv2_M2]],N$2,0)/N$1,"")</f>
        <v>2.649599688511425</v>
      </c>
      <c r="O100" s="165">
        <f>IFERROR(VLOOKUP($B100,RD[[#All],[Date]:[IS19_Inv2_M2]],O$2,0)/O$1,"")</f>
        <v>2.6079563429294526</v>
      </c>
      <c r="P100" s="165">
        <f>IFERROR(VLOOKUP($B100,RD[[#All],[Date]:[IS19_Inv2_M2]],P$2,0)/P$1,"")</f>
        <v>2.6090296922312111</v>
      </c>
      <c r="Q100" s="165">
        <f>IFERROR(VLOOKUP($B100,RD[[#All],[Date]:[IS19_Inv2_M2]],Q$2,0)/Q$1,"")</f>
        <v>2.4482048434685479</v>
      </c>
      <c r="R100" s="165">
        <f>IFERROR(VLOOKUP($B100,RD[[#All],[Date]:[IS19_Inv2_M2]],R$2,0)/R$1,"")</f>
        <v>2.5145166392831992</v>
      </c>
      <c r="S100" s="165">
        <f>IFERROR(VLOOKUP($B100,RD[[#All],[Date]:[IS19_Inv2_M2]],S$2,0)/S$1,"")</f>
        <v>2.5381707987145976</v>
      </c>
      <c r="T100" s="165">
        <f>IFERROR(VLOOKUP($B100,RD[[#All],[Date]:[IS19_Inv2_M2]],T$2,0)/T$1,"")</f>
        <v>2.5078369905956115</v>
      </c>
      <c r="U100" s="165">
        <f>IFERROR(VLOOKUP($B100,RD[[#All],[Date]:[IS19_Inv2_M2]],U$2,0)/U$1,"")</f>
        <v>2.9436133833476448</v>
      </c>
      <c r="V100" s="165">
        <f>IFERROR(VLOOKUP($B100,RD[[#All],[Date]:[IS19_Inv2_M2]],V$2,0)/V$1,"")</f>
        <v>2.9742611022658321</v>
      </c>
      <c r="W100" s="165">
        <f>IFERROR(VLOOKUP($B100,RD[[#All],[Date]:[IS19_Inv2_M2]],W$2,0)/W$1,"")</f>
        <v>3.0364222844421049</v>
      </c>
      <c r="X100" s="165">
        <f>IFERROR(VLOOKUP($B100,RD[[#All],[Date]:[IS19_Inv2_M2]],X$2,0)/X$1,"")</f>
        <v>2.683691413716645</v>
      </c>
      <c r="Y100" s="165">
        <f>IFERROR(VLOOKUP($B100,RD[[#All],[Date]:[IS19_Inv2_M2]],Y$2,0)/Y$1,"")</f>
        <v>2.6963997340172887</v>
      </c>
      <c r="Z100" s="165">
        <f>IFERROR(VLOOKUP($B100,RD[[#All],[Date]:[IS19_Inv2_M2]],Z$2,0)/Z$1,"")</f>
        <v>2.7169793664904316</v>
      </c>
      <c r="AA100" s="165">
        <f>IFERROR(VLOOKUP($B100,RD[[#All],[Date]:[IS19_Inv2_M2]],AA$2,0)/AA$1,"")</f>
        <v>2.5039721733155842</v>
      </c>
      <c r="AB100" s="165">
        <f>IFERROR(VLOOKUP($B100,RD[[#All],[Date]:[IS19_Inv2_M2]],AB$2,0)/AB$1,"")</f>
        <v>2.5493460166468491</v>
      </c>
      <c r="AC100" s="165">
        <f>IFERROR(VLOOKUP($B100,RD[[#All],[Date]:[IS19_Inv2_M2]],AC$2,0)/AC$1,"")</f>
        <v>2.6021201751657133</v>
      </c>
      <c r="AD100" s="165">
        <f>IFERROR(VLOOKUP($B100,RD[[#All],[Date]:[IS19_Inv2_M2]],AD$2,0)/AD$1,"")</f>
        <v>2.4830198537095094</v>
      </c>
      <c r="AE100" s="165">
        <f>IFERROR(VLOOKUP($B100,RD[[#All],[Date]:[IS19_Inv2_M2]],AE$2,0)/AE$1,"")</f>
        <v>2.5663148409114873</v>
      </c>
      <c r="AF100" s="165">
        <f>IFERROR(VLOOKUP($B100,RD[[#All],[Date]:[IS19_Inv2_M2]],AF$2,0)/AF$1,"")</f>
        <v>2.6327814685929201</v>
      </c>
      <c r="AG100" s="165">
        <f>IFERROR(VLOOKUP($B100,RD[[#All],[Date]:[IS19_Inv2_M2]],AG$2,0)/AG$1,"")</f>
        <v>2.6123301985370948</v>
      </c>
      <c r="AH100" s="165">
        <f>IFERROR(VLOOKUP($B100,RD[[#All],[Date]:[IS19_Inv2_M2]],AH$2,0)/AH$1,"")</f>
        <v>2.4853056426332287</v>
      </c>
      <c r="AI100" s="165">
        <f>IFERROR(VLOOKUP($B100,RD[[#All],[Date]:[IS19_Inv2_M2]],AI$2,0)/AI$1,"")</f>
        <v>2.3811656323971597</v>
      </c>
      <c r="AJ100" s="165">
        <f>IFERROR(VLOOKUP($B100,RD[[#All],[Date]:[IS19_Inv2_M2]],AJ$2,0)/AJ$1,"")</f>
        <v>2.4125135947796048</v>
      </c>
      <c r="AK100" s="165">
        <f>IFERROR(VLOOKUP($B100,RD[[#All],[Date]:[IS19_Inv2_M2]],AK$2,0)/AK$1,"")</f>
        <v>2.3615464994775337</v>
      </c>
      <c r="AL100" s="165">
        <f>IFERROR(VLOOKUP($B100,RD[[#All],[Date]:[IS19_Inv2_M2]],AL$2,0)/AL$1,"")</f>
        <v>2.4016813907096042</v>
      </c>
      <c r="AM100" s="165">
        <f>IFERROR(VLOOKUP($B100,RD[[#All],[Date]:[IS19_Inv2_M2]],AM$2,0)/AM$1,"")</f>
        <v>2.3844460748349232</v>
      </c>
      <c r="AN100" s="165">
        <f>IFERROR(VLOOKUP($B100,RD[[#All],[Date]:[IS19_Inv2_M2]],AN$2,0)/AN$1,"")</f>
        <v>2.4085684430512018</v>
      </c>
      <c r="AO100" s="165">
        <f>IFERROR(VLOOKUP($B100,RD[[#All],[Date]:[IS19_Inv2_M2]],AO$2,0)/AO$1,"")</f>
        <v>2.3844460748349232</v>
      </c>
      <c r="AP100" s="165">
        <f>IFERROR(VLOOKUP($B100,RD[[#All],[Date]:[IS19_Inv2_M2]],AP$2,0)/AP$1,"")</f>
        <v>2.3884479423731073</v>
      </c>
      <c r="AQ100" s="165">
        <f>IFERROR(VLOOKUP($B100,RD[[#All],[Date]:[IS19_Inv2_M2]],AQ$2,0)/AQ$1,"")</f>
        <v>2.4589341692789968</v>
      </c>
      <c r="AR100" s="165">
        <f>IFERROR(VLOOKUP($B100,RD[[#All],[Date]:[IS19_Inv2_M2]],AR$2,0)/AR$1,"")</f>
        <v>2.4637431533983261</v>
      </c>
      <c r="AS100" s="165">
        <f>IFERROR(VLOOKUP($B100,RD[[#All],[Date]:[IS19_Inv2_M2]],AS$2,0)/AS$1,"")</f>
        <v>2.6781134226275296</v>
      </c>
      <c r="AT100" s="165">
        <f>IFERROR(VLOOKUP($B100,RD[[#All],[Date]:[IS19_Inv2_M2]],AT$2,0)/AT$1,"")</f>
        <v>2.4103099965168933</v>
      </c>
      <c r="AU100" s="165">
        <f>IFERROR(VLOOKUP($B100,RD[[#All],[Date]:[IS19_Inv2_M2]],AU$2,0)/AU$1,"")</f>
        <v>2.4432601880877742</v>
      </c>
      <c r="AV100" s="165">
        <f>IFERROR(VLOOKUP($B100,RD[[#All],[Date]:[IS19_Inv2_M2]],AV$2,0)/AV$1,"")</f>
        <v>2.2570532915360504</v>
      </c>
      <c r="AW100" s="165">
        <f>IFERROR(VLOOKUP($B100,RD[[#All],[Date]:[IS19_Inv2_M2]],AW$2,0)/AW$1,"")</f>
        <v>2.4053030303030303</v>
      </c>
      <c r="AX100" s="165">
        <f>IFERROR(VLOOKUP($B100,RD[[#All],[Date]:[IS19_Inv2_M2]],AX$2,0)/AX$1,"")</f>
        <v>2.4237977722937369</v>
      </c>
      <c r="AY100" s="165">
        <f>IFERROR(VLOOKUP($B100,RD[[#All],[Date]:[IS19_Inv2_M2]],AY$2,0)/AY$1,"")</f>
        <v>2.4321694951897093</v>
      </c>
      <c r="AZ100" s="165">
        <f>IFERROR(VLOOKUP($B100,RD[[#All],[Date]:[IS19_Inv2_M2]],AZ$2,0)/AZ$1,"")</f>
        <v>2.5014249073810202</v>
      </c>
      <c r="BA100" s="165">
        <f>IFERROR(VLOOKUP($B100,RD[[#All],[Date]:[IS19_Inv2_M2]],BA$2,0)/BA$1,"")</f>
        <v>2.4504768892149675</v>
      </c>
      <c r="BB100" s="165">
        <f>IFERROR(VLOOKUP($B100,RD[[#All],[Date]:[IS19_Inv2_M2]],BB$2,0)/BB$1,"")</f>
        <v>2.332157784743992</v>
      </c>
      <c r="BC100" s="165">
        <f>IFERROR(VLOOKUP($B100,RD[[#All],[Date]:[IS19_Inv2_M2]],BC$2,0)/BC$1,"")</f>
        <v>2.438871473354232</v>
      </c>
      <c r="BD100" s="165">
        <f>IFERROR(VLOOKUP($B100,RD[[#All],[Date]:[IS19_Inv2_M2]],BD$2,0)/BD$1,"")</f>
        <v>2.3656776263031274</v>
      </c>
      <c r="BE100" s="165">
        <f>IFERROR(VLOOKUP($B100,RD[[#All],[Date]:[IS19_Inv2_M2]],BE$2,0)/BE$1,"")</f>
        <v>2.3803077799943</v>
      </c>
      <c r="BF100" s="165">
        <f>IFERROR(VLOOKUP($B100,RD[[#All],[Date]:[IS19_Inv2_M2]],BF$2,0)/BF$1,"")</f>
        <v>2.384512039684453</v>
      </c>
      <c r="BG100" s="165">
        <f>IFERROR(VLOOKUP($B100,RD[[#All],[Date]:[IS19_Inv2_M2]],BG$2,0)/BG$1,"")</f>
        <v>2.4492299304893006</v>
      </c>
      <c r="BH100" s="165">
        <f>IFERROR(VLOOKUP($B100,RD[[#All],[Date]:[IS19_Inv2_M2]],BH$2,0)/BH$1,"")</f>
        <v>2.5206611570247932</v>
      </c>
      <c r="BI100" s="165">
        <f>IFERROR(VLOOKUP($B100,RD[[#All],[Date]:[IS19_Inv2_M2]],BI$2,0)/BI$1,"")</f>
        <v>2.3485155817813017</v>
      </c>
      <c r="BJ100" s="165">
        <f>IFERROR(VLOOKUP($B100,RD[[#All],[Date]:[IS19_Inv2_M2]],BJ$2,0)/BJ$1,"")</f>
        <v>2.4312086381051903</v>
      </c>
      <c r="BK100" s="165">
        <f>IFERROR(VLOOKUP($B100,RD[[#All],[Date]:[IS19_Inv2_M2]],BK$2,0)/BK$1,"")</f>
        <v>2.3257520176082167</v>
      </c>
      <c r="BL100" s="165">
        <f>IFERROR(VLOOKUP($B100,RD[[#All],[Date]:[IS19_Inv2_M2]],BL$2,0)/BL$1,"")</f>
        <v>2.3299713779473903</v>
      </c>
      <c r="BM100" s="165">
        <f>IFERROR(VLOOKUP($B100,RD[[#All],[Date]:[IS19_Inv2_M2]],BM$2,0)/BM$1,"")</f>
        <v>2.3671046488361238</v>
      </c>
      <c r="BN100" s="165">
        <f>IFERROR(VLOOKUP($B100,RD[[#All],[Date]:[IS19_Inv2_M2]],BN$2,0)/BN$1,"")</f>
        <v>2.417348027017419</v>
      </c>
      <c r="BO100" s="165">
        <f>IFERROR(VLOOKUP($B100,RD[[#All],[Date]:[IS19_Inv2_M2]],BO$2,0)/BO$1,"")</f>
        <v>2.4070140552266457</v>
      </c>
      <c r="BP100" s="165">
        <f>IFERROR(VLOOKUP($B100,RD[[#All],[Date]:[IS19_Inv2_M2]],BP$2,0)/BP$1,"")</f>
        <v>2.3487005454737182</v>
      </c>
      <c r="BQ100" s="165">
        <f>IFERROR(VLOOKUP($B100,RD[[#All],[Date]:[IS19_Inv2_M2]],BQ$2,0)/BQ$1,"")</f>
        <v>2.455104062513711</v>
      </c>
      <c r="BR100" s="165">
        <f>IFERROR(VLOOKUP($B100,RD[[#All],[Date]:[IS19_Inv2_M2]],BR$2,0)/BR$1,"")</f>
        <v>2.4177235819121297</v>
      </c>
      <c r="BS100" s="165">
        <f>IFERROR(VLOOKUP($B100,RD[[#All],[Date]:[IS19_Inv2_M2]],BS$2,0)/BS$1,"")</f>
        <v>2.4178260334081156</v>
      </c>
      <c r="BT100" s="165">
        <f>IFERROR(VLOOKUP($B100,RD[[#All],[Date]:[IS19_Inv2_M2]],BT$2,0)/BT$1,"")</f>
        <v>2.4223019777678383</v>
      </c>
      <c r="BU100" s="165">
        <f>IFERROR(VLOOKUP($B100,RD[[#All],[Date]:[IS19_Inv2_M2]],BU$2,0)/BU$1,"")</f>
        <v>2.4238755152157934</v>
      </c>
      <c r="BV100" s="165">
        <f>IFERROR(VLOOKUP($B100,RD[[#All],[Date]:[IS19_Inv2_M2]],BV$2,0)/BV$1,"")</f>
        <v>2.3414965480023073</v>
      </c>
      <c r="BW100" s="165">
        <f>IFERROR(VLOOKUP($B100,RD[[#All],[Date]:[IS19_Inv2_M2]],BW$2,0)/BW$1,"")</f>
        <v>2.4643780417269818</v>
      </c>
      <c r="BX100" s="165">
        <f>IFERROR(VLOOKUP($B100,RD[[#All],[Date]:[IS19_Inv2_M2]],BX$2,0)/BX$1,"")</f>
        <v>2.4343156579790559</v>
      </c>
      <c r="BY100" s="165">
        <f>IFERROR(VLOOKUP($B100,RD[[#All],[Date]:[IS19_Inv2_M2]],BY$2,0)/BY$1,"")</f>
        <v>2.4015212879496337</v>
      </c>
      <c r="BZ100" s="165">
        <f>IFERROR(VLOOKUP($B100,RD[[#All],[Date]:[IS19_Inv2_M2]],BZ$2,0)/BZ$1,"")</f>
        <v>2.4380470315301066</v>
      </c>
      <c r="CA100" s="165">
        <f>IFERROR(VLOOKUP($B100,RD[[#All],[Date]:[IS19_Inv2_M2]],CA$2,0)/CA$1,"")</f>
        <v>2.2657605079143437</v>
      </c>
      <c r="CB100" s="165">
        <f>IFERROR(VLOOKUP($B100,RD[[#All],[Date]:[IS19_Inv2_M2]],CB$2,0)/CB$1,"")</f>
        <v>0</v>
      </c>
      <c r="CC100" s="165">
        <f>IFERROR(VLOOKUP($B100,RD[[#All],[Date]:[IS19_Inv2_M2]],CC$2,0)/CC$1,"")</f>
        <v>2.3553661815881051</v>
      </c>
      <c r="CD100" s="165">
        <f>IFERROR(VLOOKUP($B100,RD[[#All],[Date]:[IS19_Inv2_M2]],CD$2,0)/CD$1,"")</f>
        <v>2.3653663641009413</v>
      </c>
      <c r="CE100" s="165">
        <f>IFERROR(VLOOKUP($B100,RD[[#All],[Date]:[IS19_Inv2_M2]],CE$2,0)/CE$1,"")</f>
        <v>2.430039839355707</v>
      </c>
      <c r="CF100" s="165">
        <f>IFERROR(VLOOKUP($B100,RD[[#All],[Date]:[IS19_Inv2_M2]],CF$2,0)/CF$1,"")</f>
        <v>2.4714081658086715</v>
      </c>
      <c r="CG100" s="165">
        <f>IFERROR(VLOOKUP($B100,RD[[#All],[Date]:[IS19_Inv2_M2]],CG$2,0)/CG$1,"")</f>
        <v>2.319501564202608</v>
      </c>
      <c r="CH100" s="165">
        <f>IFERROR(VLOOKUP($B100,RD[[#All],[Date]:[IS19_Inv2_M2]],CH$2,0)/CH$1,"")</f>
        <v>2.5798797848782029</v>
      </c>
      <c r="CI100" s="165">
        <f>IFERROR(VLOOKUP($B100,RD[[#All],[Date]:[IS19_Inv2_M2]],CI$2,0)/CI$1,"")</f>
        <v>1.8275618718516535</v>
      </c>
      <c r="CJ100" s="165">
        <f>IFERROR(VLOOKUP($B100,RD[[#All],[Date]:[IS19_Inv2_M2]],CJ$2,0)/CJ$1,"")</f>
        <v>0.25848565983287164</v>
      </c>
      <c r="CK100" s="165">
        <f>IFERROR(VLOOKUP($B100,RD[[#All],[Date]:[IS19_Inv2_M2]],CK$2,0)/CK$1,"")</f>
        <v>1.7432003828713731</v>
      </c>
      <c r="CL100" s="165">
        <f>IFERROR(VLOOKUP($B100,RD[[#All],[Date]:[IS19_Inv2_M2]],CL$2,0)/CL$1,"")</f>
        <v>2.4651084442289758E-3</v>
      </c>
      <c r="CM100" s="165">
        <f>IFERROR(VLOOKUP($B100,RD[[#All],[Date]:[IS19_Inv2_M2]],CM$2,0)/CM$1,"")</f>
        <v>0</v>
      </c>
      <c r="CN100" s="165">
        <f>IFERROR(VLOOKUP($B100,RD[[#All],[Date]:[IS19_Inv2_M2]],CN$2,0)/CN$1,"")</f>
        <v>0</v>
      </c>
      <c r="CO100" s="165">
        <f>IFERROR(VLOOKUP($B100,RD[[#All],[Date]:[IS19_Inv2_M2]],CO$2,0)/CO$1,"")</f>
        <v>4.5080670673837399E-2</v>
      </c>
      <c r="CP100" s="165">
        <f>IFERROR(VLOOKUP($B100,RD[[#All],[Date]:[IS19_Inv2_M2]],CP$2,0)/CP$1,"")</f>
        <v>1.2535590003163555</v>
      </c>
      <c r="CQ100" s="165">
        <f>IFERROR(VLOOKUP($B100,RD[[#All],[Date]:[IS19_Inv2_M2]],CQ$2,0)/CQ$1,"")</f>
        <v>2.3525808087655604</v>
      </c>
      <c r="CR100" s="165">
        <f>IFERROR(VLOOKUP($B100,RD[[#All],[Date]:[IS19_Inv2_M2]],CR$2,0)/CR$1,"")</f>
        <v>2.2811411018351038</v>
      </c>
      <c r="CS100" s="165">
        <f>IFERROR(VLOOKUP($B100,RD[[#All],[Date]:[IS19_Inv2_M2]],CS$2,0)/CS$1,"")</f>
        <v>2.1075307693466505</v>
      </c>
      <c r="CT100" s="165">
        <f>IFERROR(VLOOKUP($B100,RD[[#All],[Date]:[IS19_Inv2_M2]],CT$2,0)/CT$1,"")</f>
        <v>2.3194136876515867</v>
      </c>
      <c r="CU100" s="166">
        <f>IFERROR(AVERAGEIF(Inv_SY_B[[#This Row],[IS1_Inv1_M1]:[IS19_Inv2_M2]],"&gt;="&amp;0.1,Inv_SY_B[[#This Row],[IS1_Inv1_M1]:[IS19_Inv2_M2]]),"")</f>
        <v>2.4312776531414242</v>
      </c>
    </row>
    <row r="101" spans="2:99">
      <c r="B101" s="167">
        <f t="shared" si="67"/>
        <v>45793</v>
      </c>
      <c r="C101" s="165">
        <f>IFERROR(VLOOKUP($B101,RD[[#All],[Date]:[IS19_Inv2_M2]],C$2,0)/C$1,"")</f>
        <v>3.8012034251330702</v>
      </c>
      <c r="D101" s="165">
        <f>IFERROR(VLOOKUP($B101,RD[[#All],[Date]:[IS19_Inv2_M2]],D$2,0)/D$1,"")</f>
        <v>3.7632193380030219</v>
      </c>
      <c r="E101" s="165">
        <f>IFERROR(VLOOKUP($B101,RD[[#All],[Date]:[IS19_Inv2_M2]],E$2,0)/E$1,"")</f>
        <v>3.7043646009163251</v>
      </c>
      <c r="F101" s="165">
        <f>IFERROR(VLOOKUP($B101,RD[[#All],[Date]:[IS19_Inv2_M2]],F$2,0)/F$1,"")</f>
        <v>3.4324822321663597</v>
      </c>
      <c r="G101" s="165">
        <f>IFERROR(VLOOKUP($B101,RD[[#All],[Date]:[IS19_Inv2_M2]],G$2,0)/G$1,"")</f>
        <v>3.6643356643356642</v>
      </c>
      <c r="H101" s="165">
        <f>IFERROR(VLOOKUP($B101,RD[[#All],[Date]:[IS19_Inv2_M2]],H$2,0)/H$1,"")</f>
        <v>3.6411863998070895</v>
      </c>
      <c r="I101" s="165">
        <f>IFERROR(VLOOKUP($B101,RD[[#All],[Date]:[IS19_Inv2_M2]],I$2,0)/I$1,"")</f>
        <v>3.5341924997097411</v>
      </c>
      <c r="J101" s="165">
        <f>IFERROR(VLOOKUP($B101,RD[[#All],[Date]:[IS19_Inv2_M2]],J$2,0)/J$1,"")</f>
        <v>3.5328203666761659</v>
      </c>
      <c r="K101" s="165">
        <f>IFERROR(VLOOKUP($B101,RD[[#All],[Date]:[IS19_Inv2_M2]],K$2,0)/K$1,"")</f>
        <v>3.5396874775658671</v>
      </c>
      <c r="L101" s="165">
        <f>IFERROR(VLOOKUP($B101,RD[[#All],[Date]:[IS19_Inv2_M2]],L$2,0)/L$1,"")</f>
        <v>3.5484943478673885</v>
      </c>
      <c r="M101" s="165">
        <f>IFERROR(VLOOKUP($B101,RD[[#All],[Date]:[IS19_Inv2_M2]],M$2,0)/M$1,"")</f>
        <v>3.6814961411975897</v>
      </c>
      <c r="N101" s="165">
        <f>IFERROR(VLOOKUP($B101,RD[[#All],[Date]:[IS19_Inv2_M2]],N$2,0)/N$1,"")</f>
        <v>3.6799454894994281</v>
      </c>
      <c r="O101" s="165">
        <f>IFERROR(VLOOKUP($B101,RD[[#All],[Date]:[IS19_Inv2_M2]],O$2,0)/O$1,"")</f>
        <v>3.6682418538437203</v>
      </c>
      <c r="P101" s="165">
        <f>IFERROR(VLOOKUP($B101,RD[[#All],[Date]:[IS19_Inv2_M2]],P$2,0)/P$1,"")</f>
        <v>3.6227233696389032</v>
      </c>
      <c r="Q101" s="165">
        <f>IFERROR(VLOOKUP($B101,RD[[#All],[Date]:[IS19_Inv2_M2]],Q$2,0)/Q$1,"")</f>
        <v>3.5909586865432659</v>
      </c>
      <c r="R101" s="165">
        <f>IFERROR(VLOOKUP($B101,RD[[#All],[Date]:[IS19_Inv2_M2]],R$2,0)/R$1,"")</f>
        <v>3.6275440261520608</v>
      </c>
      <c r="S101" s="165">
        <f>IFERROR(VLOOKUP($B101,RD[[#All],[Date]:[IS19_Inv2_M2]],S$2,0)/S$1,"")</f>
        <v>3.6364241828868282</v>
      </c>
      <c r="T101" s="165">
        <f>IFERROR(VLOOKUP($B101,RD[[#All],[Date]:[IS19_Inv2_M2]],T$2,0)/T$1,"")</f>
        <v>3.5144229386557764</v>
      </c>
      <c r="U101" s="165">
        <f>IFERROR(VLOOKUP($B101,RD[[#All],[Date]:[IS19_Inv2_M2]],U$2,0)/U$1,"")</f>
        <v>4.0990644913454153</v>
      </c>
      <c r="V101" s="165">
        <f>IFERROR(VLOOKUP($B101,RD[[#All],[Date]:[IS19_Inv2_M2]],V$2,0)/V$1,"")</f>
        <v>4.0602424009832951</v>
      </c>
      <c r="W101" s="165">
        <f>IFERROR(VLOOKUP($B101,RD[[#All],[Date]:[IS19_Inv2_M2]],W$2,0)/W$1,"")</f>
        <v>4.1551975448441425</v>
      </c>
      <c r="X101" s="165">
        <f>IFERROR(VLOOKUP($B101,RD[[#All],[Date]:[IS19_Inv2_M2]],X$2,0)/X$1,"")</f>
        <v>3.7097637434054591</v>
      </c>
      <c r="Y101" s="165">
        <f>IFERROR(VLOOKUP($B101,RD[[#All],[Date]:[IS19_Inv2_M2]],Y$2,0)/Y$1,"")</f>
        <v>3.9118457300275482</v>
      </c>
      <c r="Z101" s="165">
        <f>IFERROR(VLOOKUP($B101,RD[[#All],[Date]:[IS19_Inv2_M2]],Z$2,0)/Z$1,"")</f>
        <v>3.9091376970944647</v>
      </c>
      <c r="AA101" s="165">
        <f>IFERROR(VLOOKUP($B101,RD[[#All],[Date]:[IS19_Inv2_M2]],AA$2,0)/AA$1,"")</f>
        <v>3.5861210117232796</v>
      </c>
      <c r="AB101" s="165">
        <f>IFERROR(VLOOKUP($B101,RD[[#All],[Date]:[IS19_Inv2_M2]],AB$2,0)/AB$1,"")</f>
        <v>3.6385255648038051</v>
      </c>
      <c r="AC101" s="165">
        <f>IFERROR(VLOOKUP($B101,RD[[#All],[Date]:[IS19_Inv2_M2]],AC$2,0)/AC$1,"")</f>
        <v>3.7885567972432934</v>
      </c>
      <c r="AD101" s="165">
        <f>IFERROR(VLOOKUP($B101,RD[[#All],[Date]:[IS19_Inv2_M2]],AD$2,0)/AD$1,"")</f>
        <v>3.6054510623476146</v>
      </c>
      <c r="AE101" s="165">
        <f>IFERROR(VLOOKUP($B101,RD[[#All],[Date]:[IS19_Inv2_M2]],AE$2,0)/AE$1,"")</f>
        <v>3.6999223490840065</v>
      </c>
      <c r="AF101" s="165">
        <f>IFERROR(VLOOKUP($B101,RD[[#All],[Date]:[IS19_Inv2_M2]],AF$2,0)/AF$1,"")</f>
        <v>3.8178595280778129</v>
      </c>
      <c r="AG101" s="165">
        <f>IFERROR(VLOOKUP($B101,RD[[#All],[Date]:[IS19_Inv2_M2]],AG$2,0)/AG$1,"")</f>
        <v>3.876430083326635</v>
      </c>
      <c r="AH101" s="165">
        <f>IFERROR(VLOOKUP($B101,RD[[#All],[Date]:[IS19_Inv2_M2]],AH$2,0)/AH$1,"")</f>
        <v>3.6500783699059558</v>
      </c>
      <c r="AI101" s="165">
        <f>IFERROR(VLOOKUP($B101,RD[[#All],[Date]:[IS19_Inv2_M2]],AI$2,0)/AI$1,"")</f>
        <v>2.8430682617874736</v>
      </c>
      <c r="AJ101" s="165">
        <f>IFERROR(VLOOKUP($B101,RD[[#All],[Date]:[IS19_Inv2_M2]],AJ$2,0)/AJ$1,"")</f>
        <v>2.8507453137995014</v>
      </c>
      <c r="AK101" s="165">
        <f>IFERROR(VLOOKUP($B101,RD[[#All],[Date]:[IS19_Inv2_M2]],AK$2,0)/AK$1,"")</f>
        <v>2.8832918963715635</v>
      </c>
      <c r="AL101" s="165">
        <f>IFERROR(VLOOKUP($B101,RD[[#All],[Date]:[IS19_Inv2_M2]],AL$2,0)/AL$1,"")</f>
        <v>2.9068110572812769</v>
      </c>
      <c r="AM101" s="165">
        <f>IFERROR(VLOOKUP($B101,RD[[#All],[Date]:[IS19_Inv2_M2]],AM$2,0)/AM$1,"")</f>
        <v>2.826652437804309</v>
      </c>
      <c r="AN101" s="165">
        <f>IFERROR(VLOOKUP($B101,RD[[#All],[Date]:[IS19_Inv2_M2]],AN$2,0)/AN$1,"")</f>
        <v>2.7951933124346917</v>
      </c>
      <c r="AO101" s="165">
        <f>IFERROR(VLOOKUP($B101,RD[[#All],[Date]:[IS19_Inv2_M2]],AO$2,0)/AO$1,"")</f>
        <v>2.7679583805776029</v>
      </c>
      <c r="AP101" s="165">
        <f>IFERROR(VLOOKUP($B101,RD[[#All],[Date]:[IS19_Inv2_M2]],AP$2,0)/AP$1,"")</f>
        <v>2.8806776495697992</v>
      </c>
      <c r="AQ101" s="165">
        <f>IFERROR(VLOOKUP($B101,RD[[#All],[Date]:[IS19_Inv2_M2]],AQ$2,0)/AQ$1,"")</f>
        <v>2.7630094043887148</v>
      </c>
      <c r="AR101" s="165">
        <f>IFERROR(VLOOKUP($B101,RD[[#All],[Date]:[IS19_Inv2_M2]],AR$2,0)/AR$1,"")</f>
        <v>2.9060594577835959</v>
      </c>
      <c r="AS101" s="165">
        <f>IFERROR(VLOOKUP($B101,RD[[#All],[Date]:[IS19_Inv2_M2]],AS$2,0)/AS$1,"")</f>
        <v>3.1490453120547168</v>
      </c>
      <c r="AT101" s="165">
        <f>IFERROR(VLOOKUP($B101,RD[[#All],[Date]:[IS19_Inv2_M2]],AT$2,0)/AT$1,"")</f>
        <v>2.845381716855071</v>
      </c>
      <c r="AU101" s="165">
        <f>IFERROR(VLOOKUP($B101,RD[[#All],[Date]:[IS19_Inv2_M2]],AU$2,0)/AU$1,"")</f>
        <v>2.896551724137931</v>
      </c>
      <c r="AV101" s="165">
        <f>IFERROR(VLOOKUP($B101,RD[[#All],[Date]:[IS19_Inv2_M2]],AV$2,0)/AV$1,"")</f>
        <v>2.7604646874423753</v>
      </c>
      <c r="AW101" s="165">
        <f>IFERROR(VLOOKUP($B101,RD[[#All],[Date]:[IS19_Inv2_M2]],AW$2,0)/AW$1,"")</f>
        <v>2.8396029258098223</v>
      </c>
      <c r="AX101" s="165">
        <f>IFERROR(VLOOKUP($B101,RD[[#All],[Date]:[IS19_Inv2_M2]],AX$2,0)/AX$1,"")</f>
        <v>2.8479957313412925</v>
      </c>
      <c r="AY101" s="165">
        <f>IFERROR(VLOOKUP($B101,RD[[#All],[Date]:[IS19_Inv2_M2]],AY$2,0)/AY$1,"")</f>
        <v>2.9402226786293371</v>
      </c>
      <c r="AZ101" s="165">
        <f>IFERROR(VLOOKUP($B101,RD[[#All],[Date]:[IS19_Inv2_M2]],AZ$2,0)/AZ$1,"")</f>
        <v>3.0029923055001428</v>
      </c>
      <c r="BA101" s="165">
        <f>IFERROR(VLOOKUP($B101,RD[[#All],[Date]:[IS19_Inv2_M2]],BA$2,0)/BA$1,"")</f>
        <v>2.9026879210298144</v>
      </c>
      <c r="BB101" s="165">
        <f>IFERROR(VLOOKUP($B101,RD[[#All],[Date]:[IS19_Inv2_M2]],BB$2,0)/BB$1,"")</f>
        <v>2.7867032392894466</v>
      </c>
      <c r="BC101" s="165">
        <f>IFERROR(VLOOKUP($B101,RD[[#All],[Date]:[IS19_Inv2_M2]],BC$2,0)/BC$1,"")</f>
        <v>2.8338557993730409</v>
      </c>
      <c r="BD101" s="165">
        <f>IFERROR(VLOOKUP($B101,RD[[#All],[Date]:[IS19_Inv2_M2]],BD$2,0)/BD$1,"")</f>
        <v>2.8504775096595463</v>
      </c>
      <c r="BE101" s="165">
        <f>IFERROR(VLOOKUP($B101,RD[[#All],[Date]:[IS19_Inv2_M2]],BE$2,0)/BE$1,"")</f>
        <v>2.9780564263322882</v>
      </c>
      <c r="BF101" s="165">
        <f>IFERROR(VLOOKUP($B101,RD[[#All],[Date]:[IS19_Inv2_M2]],BF$2,0)/BF$1,"")</f>
        <v>2.9122601536394632</v>
      </c>
      <c r="BG101" s="165">
        <f>IFERROR(VLOOKUP($B101,RD[[#All],[Date]:[IS19_Inv2_M2]],BG$2,0)/BG$1,"")</f>
        <v>3.0243968924628595</v>
      </c>
      <c r="BH101" s="165">
        <f>IFERROR(VLOOKUP($B101,RD[[#All],[Date]:[IS19_Inv2_M2]],BH$2,0)/BH$1,"")</f>
        <v>3.0521516101453403</v>
      </c>
      <c r="BI101" s="165">
        <f>IFERROR(VLOOKUP($B101,RD[[#All],[Date]:[IS19_Inv2_M2]],BI$2,0)/BI$1,"")</f>
        <v>2.8862253365295962</v>
      </c>
      <c r="BJ101" s="165">
        <f>IFERROR(VLOOKUP($B101,RD[[#All],[Date]:[IS19_Inv2_M2]],BJ$2,0)/BJ$1,"")</f>
        <v>3.0010449320794153</v>
      </c>
      <c r="BK101" s="165">
        <f>IFERROR(VLOOKUP($B101,RD[[#All],[Date]:[IS19_Inv2_M2]],BK$2,0)/BK$1,"")</f>
        <v>2.8600013339558457</v>
      </c>
      <c r="BL101" s="165">
        <f>IFERROR(VLOOKUP($B101,RD[[#All],[Date]:[IS19_Inv2_M2]],BL$2,0)/BL$1,"")</f>
        <v>2.8976420880468861</v>
      </c>
      <c r="BM101" s="165">
        <f>IFERROR(VLOOKUP($B101,RD[[#All],[Date]:[IS19_Inv2_M2]],BM$2,0)/BM$1,"")</f>
        <v>2.932034949643167</v>
      </c>
      <c r="BN101" s="165">
        <f>IFERROR(VLOOKUP($B101,RD[[#All],[Date]:[IS19_Inv2_M2]],BN$2,0)/BN$1,"")</f>
        <v>2.9460621142099988</v>
      </c>
      <c r="BO101" s="165">
        <f>IFERROR(VLOOKUP($B101,RD[[#All],[Date]:[IS19_Inv2_M2]],BO$2,0)/BO$1,"")</f>
        <v>3.9856284177701444</v>
      </c>
      <c r="BP101" s="165">
        <f>IFERROR(VLOOKUP($B101,RD[[#All],[Date]:[IS19_Inv2_M2]],BP$2,0)/BP$1,"")</f>
        <v>3.8116054566544912</v>
      </c>
      <c r="BQ101" s="165">
        <f>IFERROR(VLOOKUP($B101,RD[[#All],[Date]:[IS19_Inv2_M2]],BQ$2,0)/BQ$1,"")</f>
        <v>4.0040918401041896</v>
      </c>
      <c r="BR101" s="165">
        <f>IFERROR(VLOOKUP($B101,RD[[#All],[Date]:[IS19_Inv2_M2]],BR$2,0)/BR$1,"")</f>
        <v>3.8298198690479612</v>
      </c>
      <c r="BS101" s="165">
        <f>IFERROR(VLOOKUP($B101,RD[[#All],[Date]:[IS19_Inv2_M2]],BS$2,0)/BS$1,"")</f>
        <v>3.7416896286082046</v>
      </c>
      <c r="BT101" s="165">
        <f>IFERROR(VLOOKUP($B101,RD[[#All],[Date]:[IS19_Inv2_M2]],BT$2,0)/BT$1,"")</f>
        <v>3.828993443803248</v>
      </c>
      <c r="BU101" s="165">
        <f>IFERROR(VLOOKUP($B101,RD[[#All],[Date]:[IS19_Inv2_M2]],BU$2,0)/BU$1,"")</f>
        <v>3.8399650415700339</v>
      </c>
      <c r="BV101" s="165">
        <f>IFERROR(VLOOKUP($B101,RD[[#All],[Date]:[IS19_Inv2_M2]],BV$2,0)/BV$1,"")</f>
        <v>3.7925451737164337</v>
      </c>
      <c r="BW101" s="165">
        <f>IFERROR(VLOOKUP($B101,RD[[#All],[Date]:[IS19_Inv2_M2]],BW$2,0)/BW$1,"")</f>
        <v>3.7783721428137746</v>
      </c>
      <c r="BX101" s="165">
        <f>IFERROR(VLOOKUP($B101,RD[[#All],[Date]:[IS19_Inv2_M2]],BX$2,0)/BX$1,"")</f>
        <v>3.7751766318675526</v>
      </c>
      <c r="BY101" s="165">
        <f>IFERROR(VLOOKUP($B101,RD[[#All],[Date]:[IS19_Inv2_M2]],BY$2,0)/BY$1,"")</f>
        <v>3.7573309322755706</v>
      </c>
      <c r="BZ101" s="165">
        <f>IFERROR(VLOOKUP($B101,RD[[#All],[Date]:[IS19_Inv2_M2]],BZ$2,0)/BZ$1,"")</f>
        <v>3.8350732890435517</v>
      </c>
      <c r="CA101" s="165">
        <f>IFERROR(VLOOKUP($B101,RD[[#All],[Date]:[IS19_Inv2_M2]],CA$2,0)/CA$1,"")</f>
        <v>3.6893606344565772</v>
      </c>
      <c r="CB101" s="165">
        <f>IFERROR(VLOOKUP($B101,RD[[#All],[Date]:[IS19_Inv2_M2]],CB$2,0)/CB$1,"")</f>
        <v>0</v>
      </c>
      <c r="CC101" s="165">
        <f>IFERROR(VLOOKUP($B101,RD[[#All],[Date]:[IS19_Inv2_M2]],CC$2,0)/CC$1,"")</f>
        <v>4.060720499841822</v>
      </c>
      <c r="CD101" s="165">
        <f>IFERROR(VLOOKUP($B101,RD[[#All],[Date]:[IS19_Inv2_M2]],CD$2,0)/CD$1,"")</f>
        <v>4.0610322926045788</v>
      </c>
      <c r="CE101" s="165">
        <f>IFERROR(VLOOKUP($B101,RD[[#All],[Date]:[IS19_Inv2_M2]],CE$2,0)/CE$1,"")</f>
        <v>3.8380902846664058</v>
      </c>
      <c r="CF101" s="165">
        <f>IFERROR(VLOOKUP($B101,RD[[#All],[Date]:[IS19_Inv2_M2]],CF$2,0)/CF$1,"")</f>
        <v>4.0129226462665244</v>
      </c>
      <c r="CG101" s="165">
        <f>IFERROR(VLOOKUP($B101,RD[[#All],[Date]:[IS19_Inv2_M2]],CG$2,0)/CG$1,"")</f>
        <v>3.8116454005413196</v>
      </c>
      <c r="CH101" s="165">
        <f>IFERROR(VLOOKUP($B101,RD[[#All],[Date]:[IS19_Inv2_M2]],CH$2,0)/CH$1,"")</f>
        <v>4.2850363808921221</v>
      </c>
      <c r="CI101" s="165">
        <f>IFERROR(VLOOKUP($B101,RD[[#All],[Date]:[IS19_Inv2_M2]],CI$2,0)/CI$1,"")</f>
        <v>3.9820245135018943</v>
      </c>
      <c r="CJ101" s="165">
        <f>IFERROR(VLOOKUP($B101,RD[[#All],[Date]:[IS19_Inv2_M2]],CJ$2,0)/CJ$1,"")</f>
        <v>2.4691167506423564</v>
      </c>
      <c r="CK101" s="165">
        <f>IFERROR(VLOOKUP($B101,RD[[#All],[Date]:[IS19_Inv2_M2]],CK$2,0)/CK$1,"")</f>
        <v>3.1027182245151241</v>
      </c>
      <c r="CL101" s="165">
        <f>IFERROR(VLOOKUP($B101,RD[[#All],[Date]:[IS19_Inv2_M2]],CL$2,0)/CL$1,"")</f>
        <v>1.2966470416644413</v>
      </c>
      <c r="CM101" s="165">
        <f>IFERROR(VLOOKUP($B101,RD[[#All],[Date]:[IS19_Inv2_M2]],CM$2,0)/CM$1,"")</f>
        <v>0</v>
      </c>
      <c r="CN101" s="165">
        <f>IFERROR(VLOOKUP($B101,RD[[#All],[Date]:[IS19_Inv2_M2]],CN$2,0)/CN$1,"")</f>
        <v>0</v>
      </c>
      <c r="CO101" s="165">
        <f>IFERROR(VLOOKUP($B101,RD[[#All],[Date]:[IS19_Inv2_M2]],CO$2,0)/CO$1,"")</f>
        <v>2.1108826320784564</v>
      </c>
      <c r="CP101" s="165">
        <f>IFERROR(VLOOKUP($B101,RD[[#All],[Date]:[IS19_Inv2_M2]],CP$2,0)/CP$1,"")</f>
        <v>3.0101233786776334</v>
      </c>
      <c r="CQ101" s="165">
        <f>IFERROR(VLOOKUP($B101,RD[[#All],[Date]:[IS19_Inv2_M2]],CQ$2,0)/CQ$1,"")</f>
        <v>3.9187920238220775</v>
      </c>
      <c r="CR101" s="165">
        <f>IFERROR(VLOOKUP($B101,RD[[#All],[Date]:[IS19_Inv2_M2]],CR$2,0)/CR$1,"")</f>
        <v>4.0116785923866978</v>
      </c>
      <c r="CS101" s="165">
        <f>IFERROR(VLOOKUP($B101,RD[[#All],[Date]:[IS19_Inv2_M2]],CS$2,0)/CS$1,"")</f>
        <v>3.6521494604379772</v>
      </c>
      <c r="CT101" s="165">
        <f>IFERROR(VLOOKUP($B101,RD[[#All],[Date]:[IS19_Inv2_M2]],CT$2,0)/CT$1,"")</f>
        <v>3.9496994621955075</v>
      </c>
      <c r="CU101" s="166">
        <f>IFERROR(AVERAGEIF(Inv_SY_B[[#This Row],[IS1_Inv1_M1]:[IS19_Inv2_M2]],"&gt;="&amp;0.1,Inv_SY_B[[#This Row],[IS1_Inv1_M1]:[IS19_Inv2_M2]]),"")</f>
        <v>3.4032709253897155</v>
      </c>
    </row>
    <row r="102" spans="2:99">
      <c r="B102" s="167">
        <f t="shared" si="67"/>
        <v>45794</v>
      </c>
      <c r="C102" s="165">
        <f>IFERROR(VLOOKUP($B102,RD[[#All],[Date]:[IS19_Inv2_M2]],C$2,0)/C$1,"")</f>
        <v>4.7862184679472337</v>
      </c>
      <c r="D102" s="165">
        <f>IFERROR(VLOOKUP($B102,RD[[#All],[Date]:[IS19_Inv2_M2]],D$2,0)/D$1,"")</f>
        <v>4.7681968657204159</v>
      </c>
      <c r="E102" s="165">
        <f>IFERROR(VLOOKUP($B102,RD[[#All],[Date]:[IS19_Inv2_M2]],E$2,0)/E$1,"")</f>
        <v>4.6833855799373039</v>
      </c>
      <c r="F102" s="165">
        <f>IFERROR(VLOOKUP($B102,RD[[#All],[Date]:[IS19_Inv2_M2]],F$2,0)/F$1,"")</f>
        <v>4.4313096747948029</v>
      </c>
      <c r="G102" s="165">
        <f>IFERROR(VLOOKUP($B102,RD[[#All],[Date]:[IS19_Inv2_M2]],G$2,0)/G$1,"")</f>
        <v>4.6472148541114056</v>
      </c>
      <c r="H102" s="165">
        <f>IFERROR(VLOOKUP($B102,RD[[#All],[Date]:[IS19_Inv2_M2]],H$2,0)/H$1,"")</f>
        <v>4.6149023390402704</v>
      </c>
      <c r="I102" s="165">
        <f>IFERROR(VLOOKUP($B102,RD[[#All],[Date]:[IS19_Inv2_M2]],I$2,0)/I$1,"")</f>
        <v>4.5461511668408221</v>
      </c>
      <c r="J102" s="165">
        <f>IFERROR(VLOOKUP($B102,RD[[#All],[Date]:[IS19_Inv2_M2]],J$2,0)/J$1,"")</f>
        <v>4.5725277856939295</v>
      </c>
      <c r="K102" s="165">
        <f>IFERROR(VLOOKUP($B102,RD[[#All],[Date]:[IS19_Inv2_M2]],K$2,0)/K$1,"")</f>
        <v>4.5878101892842622</v>
      </c>
      <c r="L102" s="165">
        <f>IFERROR(VLOOKUP($B102,RD[[#All],[Date]:[IS19_Inv2_M2]],L$2,0)/L$1,"")</f>
        <v>4.5839270447420919</v>
      </c>
      <c r="M102" s="165">
        <f>IFERROR(VLOOKUP($B102,RD[[#All],[Date]:[IS19_Inv2_M2]],M$2,0)/M$1,"")</f>
        <v>4.6815721646324269</v>
      </c>
      <c r="N102" s="165">
        <f>IFERROR(VLOOKUP($B102,RD[[#All],[Date]:[IS19_Inv2_M2]],N$2,0)/N$1,"")</f>
        <v>4.6616212006911146</v>
      </c>
      <c r="O102" s="165">
        <f>IFERROR(VLOOKUP($B102,RD[[#All],[Date]:[IS19_Inv2_M2]],O$2,0)/O$1,"")</f>
        <v>4.671187915216704</v>
      </c>
      <c r="P102" s="165">
        <f>IFERROR(VLOOKUP($B102,RD[[#All],[Date]:[IS19_Inv2_M2]],P$2,0)/P$1,"")</f>
        <v>4.5826365978216659</v>
      </c>
      <c r="Q102" s="165">
        <f>IFERROR(VLOOKUP($B102,RD[[#All],[Date]:[IS19_Inv2_M2]],Q$2,0)/Q$1,"")</f>
        <v>4.551646663094215</v>
      </c>
      <c r="R102" s="165">
        <f>IFERROR(VLOOKUP($B102,RD[[#All],[Date]:[IS19_Inv2_M2]],R$2,0)/R$1,"")</f>
        <v>4.6133488449619513</v>
      </c>
      <c r="S102" s="165">
        <f>IFERROR(VLOOKUP($B102,RD[[#All],[Date]:[IS19_Inv2_M2]],S$2,0)/S$1,"")</f>
        <v>4.6414359213440122</v>
      </c>
      <c r="T102" s="165">
        <f>IFERROR(VLOOKUP($B102,RD[[#All],[Date]:[IS19_Inv2_M2]],T$2,0)/T$1,"")</f>
        <v>4.7338299157343764</v>
      </c>
      <c r="U102" s="165">
        <f>IFERROR(VLOOKUP($B102,RD[[#All],[Date]:[IS19_Inv2_M2]],U$2,0)/U$1,"")</f>
        <v>5.1114023591087809</v>
      </c>
      <c r="V102" s="165">
        <f>IFERROR(VLOOKUP($B102,RD[[#All],[Date]:[IS19_Inv2_M2]],V$2,0)/V$1,"")</f>
        <v>5.2561702304209605</v>
      </c>
      <c r="W102" s="165">
        <f>IFERROR(VLOOKUP($B102,RD[[#All],[Date]:[IS19_Inv2_M2]],W$2,0)/W$1,"")</f>
        <v>5.462012198907833</v>
      </c>
      <c r="X102" s="165">
        <f>IFERROR(VLOOKUP($B102,RD[[#All],[Date]:[IS19_Inv2_M2]],X$2,0)/X$1,"")</f>
        <v>4.7307388434385915</v>
      </c>
      <c r="Y102" s="165">
        <f>IFERROR(VLOOKUP($B102,RD[[#All],[Date]:[IS19_Inv2_M2]],Y$2,0)/Y$1,"")</f>
        <v>4.7040942338747982</v>
      </c>
      <c r="Z102" s="165">
        <f>IFERROR(VLOOKUP($B102,RD[[#All],[Date]:[IS19_Inv2_M2]],Z$2,0)/Z$1,"")</f>
        <v>4.7073410377579181</v>
      </c>
      <c r="AA102" s="165">
        <f>IFERROR(VLOOKUP($B102,RD[[#All],[Date]:[IS19_Inv2_M2]],AA$2,0)/AA$1,"")</f>
        <v>4.3741143127066611</v>
      </c>
      <c r="AB102" s="165">
        <f>IFERROR(VLOOKUP($B102,RD[[#All],[Date]:[IS19_Inv2_M2]],AB$2,0)/AB$1,"")</f>
        <v>4.0012971570641014</v>
      </c>
      <c r="AC102" s="165">
        <f>IFERROR(VLOOKUP($B102,RD[[#All],[Date]:[IS19_Inv2_M2]],AC$2,0)/AC$1,"")</f>
        <v>4.6820933738543626</v>
      </c>
      <c r="AD102" s="165">
        <f>IFERROR(VLOOKUP($B102,RD[[#All],[Date]:[IS19_Inv2_M2]],AD$2,0)/AD$1,"")</f>
        <v>4.4204980842911885</v>
      </c>
      <c r="AE102" s="165">
        <f>IFERROR(VLOOKUP($B102,RD[[#All],[Date]:[IS19_Inv2_M2]],AE$2,0)/AE$1,"")</f>
        <v>4.6489891001121624</v>
      </c>
      <c r="AF102" s="165">
        <f>IFERROR(VLOOKUP($B102,RD[[#All],[Date]:[IS19_Inv2_M2]],AF$2,0)/AF$1,"")</f>
        <v>4.8030812029546599</v>
      </c>
      <c r="AG102" s="165">
        <f>IFERROR(VLOOKUP($B102,RD[[#All],[Date]:[IS19_Inv2_M2]],AG$2,0)/AG$1,"")</f>
        <v>4.8602738257910669</v>
      </c>
      <c r="AH102" s="165">
        <f>IFERROR(VLOOKUP($B102,RD[[#All],[Date]:[IS19_Inv2_M2]],AH$2,0)/AH$1,"")</f>
        <v>4.5665164576802502</v>
      </c>
      <c r="AI102" s="165">
        <f>IFERROR(VLOOKUP($B102,RD[[#All],[Date]:[IS19_Inv2_M2]],AI$2,0)/AI$1,"")</f>
        <v>4.1187384044526905</v>
      </c>
      <c r="AJ102" s="165">
        <f>IFERROR(VLOOKUP($B102,RD[[#All],[Date]:[IS19_Inv2_M2]],AJ$2,0)/AJ$1,"")</f>
        <v>4.1743970315398888</v>
      </c>
      <c r="AK102" s="165">
        <f>IFERROR(VLOOKUP($B102,RD[[#All],[Date]:[IS19_Inv2_M2]],AK$2,0)/AK$1,"")</f>
        <v>4.145858105430043</v>
      </c>
      <c r="AL102" s="165">
        <f>IFERROR(VLOOKUP($B102,RD[[#All],[Date]:[IS19_Inv2_M2]],AL$2,0)/AL$1,"")</f>
        <v>4.2960957537760045</v>
      </c>
      <c r="AM102" s="165">
        <f>IFERROR(VLOOKUP($B102,RD[[#All],[Date]:[IS19_Inv2_M2]],AM$2,0)/AM$1,"")</f>
        <v>4.215967451477356</v>
      </c>
      <c r="AN102" s="165">
        <f>IFERROR(VLOOKUP($B102,RD[[#All],[Date]:[IS19_Inv2_M2]],AN$2,0)/AN$1,"")</f>
        <v>4.2163009404388712</v>
      </c>
      <c r="AO102" s="165">
        <f>IFERROR(VLOOKUP($B102,RD[[#All],[Date]:[IS19_Inv2_M2]],AO$2,0)/AO$1,"")</f>
        <v>4.1812845994797572</v>
      </c>
      <c r="AP102" s="165">
        <f>IFERROR(VLOOKUP($B102,RD[[#All],[Date]:[IS19_Inv2_M2]],AP$2,0)/AP$1,"")</f>
        <v>4.1112519175615292</v>
      </c>
      <c r="AQ102" s="165">
        <f>IFERROR(VLOOKUP($B102,RD[[#All],[Date]:[IS19_Inv2_M2]],AQ$2,0)/AQ$1,"")</f>
        <v>4.1253918495297803</v>
      </c>
      <c r="AR102" s="165">
        <f>IFERROR(VLOOKUP($B102,RD[[#All],[Date]:[IS19_Inv2_M2]],AR$2,0)/AR$1,"")</f>
        <v>4.2529883909194259</v>
      </c>
      <c r="AS102" s="165">
        <f>IFERROR(VLOOKUP($B102,RD[[#All],[Date]:[IS19_Inv2_M2]],AS$2,0)/AS$1,"")</f>
        <v>4.5668281561698496</v>
      </c>
      <c r="AT102" s="165">
        <f>IFERROR(VLOOKUP($B102,RD[[#All],[Date]:[IS19_Inv2_M2]],AT$2,0)/AT$1,"")</f>
        <v>4.1094328868623542</v>
      </c>
      <c r="AU102" s="165">
        <f>IFERROR(VLOOKUP($B102,RD[[#All],[Date]:[IS19_Inv2_M2]],AU$2,0)/AU$1,"")</f>
        <v>4.1893416927899683</v>
      </c>
      <c r="AV102" s="165">
        <f>IFERROR(VLOOKUP($B102,RD[[#All],[Date]:[IS19_Inv2_M2]],AV$2,0)/AV$1,"")</f>
        <v>4.0973630831643009</v>
      </c>
      <c r="AW102" s="165">
        <f>IFERROR(VLOOKUP($B102,RD[[#All],[Date]:[IS19_Inv2_M2]],AW$2,0)/AW$1,"")</f>
        <v>4.1176854754440964</v>
      </c>
      <c r="AX102" s="165">
        <f>IFERROR(VLOOKUP($B102,RD[[#All],[Date]:[IS19_Inv2_M2]],AX$2,0)/AX$1,"")</f>
        <v>4.1619422397118653</v>
      </c>
      <c r="AY102" s="165">
        <f>IFERROR(VLOOKUP($B102,RD[[#All],[Date]:[IS19_Inv2_M2]],AY$2,0)/AY$1,"")</f>
        <v>4.2316146002233994</v>
      </c>
      <c r="AZ102" s="165">
        <f>IFERROR(VLOOKUP($B102,RD[[#All],[Date]:[IS19_Inv2_M2]],AZ$2,0)/AZ$1,"")</f>
        <v>4.3110572812767174</v>
      </c>
      <c r="BA102" s="165">
        <f>IFERROR(VLOOKUP($B102,RD[[#All],[Date]:[IS19_Inv2_M2]],BA$2,0)/BA$1,"")</f>
        <v>4.1526045487894354</v>
      </c>
      <c r="BB102" s="165">
        <f>IFERROR(VLOOKUP($B102,RD[[#All],[Date]:[IS19_Inv2_M2]],BB$2,0)/BB$1,"")</f>
        <v>4.0288662486938351</v>
      </c>
      <c r="BC102" s="165">
        <f>IFERROR(VLOOKUP($B102,RD[[#All],[Date]:[IS19_Inv2_M2]],BC$2,0)/BC$1,"")</f>
        <v>4.0388714733542317</v>
      </c>
      <c r="BD102" s="165">
        <f>IFERROR(VLOOKUP($B102,RD[[#All],[Date]:[IS19_Inv2_M2]],BD$2,0)/BD$1,"")</f>
        <v>4.1036669825763648</v>
      </c>
      <c r="BE102" s="165">
        <f>IFERROR(VLOOKUP($B102,RD[[#All],[Date]:[IS19_Inv2_M2]],BE$2,0)/BE$1,"")</f>
        <v>4.1336563123396974</v>
      </c>
      <c r="BF102" s="165">
        <f>IFERROR(VLOOKUP($B102,RD[[#All],[Date]:[IS19_Inv2_M2]],BF$2,0)/BF$1,"")</f>
        <v>4.15722208825657</v>
      </c>
      <c r="BG102" s="165">
        <f>IFERROR(VLOOKUP($B102,RD[[#All],[Date]:[IS19_Inv2_M2]],BG$2,0)/BG$1,"")</f>
        <v>4.2953523238380811</v>
      </c>
      <c r="BH102" s="165">
        <f>IFERROR(VLOOKUP($B102,RD[[#All],[Date]:[IS19_Inv2_M2]],BH$2,0)/BH$1,"")</f>
        <v>4.345255058421202</v>
      </c>
      <c r="BI102" s="165">
        <f>IFERROR(VLOOKUP($B102,RD[[#All],[Date]:[IS19_Inv2_M2]],BI$2,0)/BI$1,"")</f>
        <v>4.1711229946524062</v>
      </c>
      <c r="BJ102" s="165">
        <f>IFERROR(VLOOKUP($B102,RD[[#All],[Date]:[IS19_Inv2_M2]],BJ$2,0)/BJ$1,"")</f>
        <v>4.2549634273772208</v>
      </c>
      <c r="BK102" s="165">
        <f>IFERROR(VLOOKUP($B102,RD[[#All],[Date]:[IS19_Inv2_M2]],BK$2,0)/BK$1,"")</f>
        <v>4.06789835256453</v>
      </c>
      <c r="BL102" s="165">
        <f>IFERROR(VLOOKUP($B102,RD[[#All],[Date]:[IS19_Inv2_M2]],BL$2,0)/BL$1,"")</f>
        <v>4.1236200081777294</v>
      </c>
      <c r="BM102" s="165">
        <f>IFERROR(VLOOKUP($B102,RD[[#All],[Date]:[IS19_Inv2_M2]],BM$2,0)/BM$1,"")</f>
        <v>4.1579403721736812</v>
      </c>
      <c r="BN102" s="165">
        <f>IFERROR(VLOOKUP($B102,RD[[#All],[Date]:[IS19_Inv2_M2]],BN$2,0)/BN$1,"")</f>
        <v>4.2057977571664029</v>
      </c>
      <c r="BO102" s="165">
        <f>IFERROR(VLOOKUP($B102,RD[[#All],[Date]:[IS19_Inv2_M2]],BO$2,0)/BO$1,"")</f>
        <v>4.1081032223075873</v>
      </c>
      <c r="BP102" s="165">
        <f>IFERROR(VLOOKUP($B102,RD[[#All],[Date]:[IS19_Inv2_M2]],BP$2,0)/BP$1,"")</f>
        <v>4.0455168579179963</v>
      </c>
      <c r="BQ102" s="165">
        <f>IFERROR(VLOOKUP($B102,RD[[#All],[Date]:[IS19_Inv2_M2]],BQ$2,0)/BQ$1,"")</f>
        <v>4.1837448649946776</v>
      </c>
      <c r="BR102" s="165">
        <f>IFERROR(VLOOKUP($B102,RD[[#All],[Date]:[IS19_Inv2_M2]],BR$2,0)/BR$1,"")</f>
        <v>4.1461754527240124</v>
      </c>
      <c r="BS102" s="165">
        <f>IFERROR(VLOOKUP($B102,RD[[#All],[Date]:[IS19_Inv2_M2]],BS$2,0)/BS$1,"")</f>
        <v>4.1179354296519364</v>
      </c>
      <c r="BT102" s="165">
        <f>IFERROR(VLOOKUP($B102,RD[[#All],[Date]:[IS19_Inv2_M2]],BT$2,0)/BT$1,"")</f>
        <v>4.1786209078314362</v>
      </c>
      <c r="BU102" s="165">
        <f>IFERROR(VLOOKUP($B102,RD[[#All],[Date]:[IS19_Inv2_M2]],BU$2,0)/BU$1,"")</f>
        <v>4.1026084542046846</v>
      </c>
      <c r="BV102" s="165">
        <f>IFERROR(VLOOKUP($B102,RD[[#All],[Date]:[IS19_Inv2_M2]],BV$2,0)/BV$1,"")</f>
        <v>4.040046895062992</v>
      </c>
      <c r="BW102" s="165">
        <f>IFERROR(VLOOKUP($B102,RD[[#All],[Date]:[IS19_Inv2_M2]],BW$2,0)/BW$1,"")</f>
        <v>4.1439385950616572</v>
      </c>
      <c r="BX102" s="165">
        <f>IFERROR(VLOOKUP($B102,RD[[#All],[Date]:[IS19_Inv2_M2]],BX$2,0)/BX$1,"")</f>
        <v>4.2448429984019986</v>
      </c>
      <c r="BY102" s="165">
        <f>IFERROR(VLOOKUP($B102,RD[[#All],[Date]:[IS19_Inv2_M2]],BY$2,0)/BY$1,"")</f>
        <v>4.1918853054569603</v>
      </c>
      <c r="BZ102" s="165">
        <f>IFERROR(VLOOKUP($B102,RD[[#All],[Date]:[IS19_Inv2_M2]],BZ$2,0)/BZ$1,"")</f>
        <v>4.2973742486554887</v>
      </c>
      <c r="CA102" s="165">
        <f>IFERROR(VLOOKUP($B102,RD[[#All],[Date]:[IS19_Inv2_M2]],CA$2,0)/CA$1,"")</f>
        <v>4.0897140800052361</v>
      </c>
      <c r="CB102" s="165">
        <f>IFERROR(VLOOKUP($B102,RD[[#All],[Date]:[IS19_Inv2_M2]],CB$2,0)/CB$1,"")</f>
        <v>0</v>
      </c>
      <c r="CC102" s="165">
        <f>IFERROR(VLOOKUP($B102,RD[[#All],[Date]:[IS19_Inv2_M2]],CC$2,0)/CC$1,"")</f>
        <v>4.2831580196140466</v>
      </c>
      <c r="CD102" s="165">
        <f>IFERROR(VLOOKUP($B102,RD[[#All],[Date]:[IS19_Inv2_M2]],CD$2,0)/CD$1,"")</f>
        <v>4.2732338841165154</v>
      </c>
      <c r="CE102" s="165">
        <f>IFERROR(VLOOKUP($B102,RD[[#All],[Date]:[IS19_Inv2_M2]],CE$2,0)/CE$1,"")</f>
        <v>4.163561198719564</v>
      </c>
      <c r="CF102" s="165">
        <f>IFERROR(VLOOKUP($B102,RD[[#All],[Date]:[IS19_Inv2_M2]],CF$2,0)/CF$1,"")</f>
        <v>4.258337886936431</v>
      </c>
      <c r="CG102" s="165">
        <f>IFERROR(VLOOKUP($B102,RD[[#All],[Date]:[IS19_Inv2_M2]],CG$2,0)/CG$1,"")</f>
        <v>3.9210517065626207</v>
      </c>
      <c r="CH102" s="165">
        <f>IFERROR(VLOOKUP($B102,RD[[#All],[Date]:[IS19_Inv2_M2]],CH$2,0)/CH$1,"")</f>
        <v>4.531002847200253</v>
      </c>
      <c r="CI102" s="165">
        <f>IFERROR(VLOOKUP($B102,RD[[#All],[Date]:[IS19_Inv2_M2]],CI$2,0)/CI$1,"")</f>
        <v>4.3202816375862882</v>
      </c>
      <c r="CJ102" s="165">
        <f>IFERROR(VLOOKUP($B102,RD[[#All],[Date]:[IS19_Inv2_M2]],CJ$2,0)/CJ$1,"")</f>
        <v>2.7939599231487411</v>
      </c>
      <c r="CK102" s="165">
        <f>IFERROR(VLOOKUP($B102,RD[[#All],[Date]:[IS19_Inv2_M2]],CK$2,0)/CK$1,"")</f>
        <v>3.6251105216622461</v>
      </c>
      <c r="CL102" s="165">
        <f>IFERROR(VLOOKUP($B102,RD[[#All],[Date]:[IS19_Inv2_M2]],CL$2,0)/CL$1,"")</f>
        <v>1.4157939498021752</v>
      </c>
      <c r="CM102" s="165">
        <f>IFERROR(VLOOKUP($B102,RD[[#All],[Date]:[IS19_Inv2_M2]],CM$2,0)/CM$1,"")</f>
        <v>0</v>
      </c>
      <c r="CN102" s="165">
        <f>IFERROR(VLOOKUP($B102,RD[[#All],[Date]:[IS19_Inv2_M2]],CN$2,0)/CN$1,"")</f>
        <v>0</v>
      </c>
      <c r="CO102" s="165">
        <f>IFERROR(VLOOKUP($B102,RD[[#All],[Date]:[IS19_Inv2_M2]],CO$2,0)/CO$1,"")</f>
        <v>2.242170199304018</v>
      </c>
      <c r="CP102" s="165">
        <f>IFERROR(VLOOKUP($B102,RD[[#All],[Date]:[IS19_Inv2_M2]],CP$2,0)/CP$1,"")</f>
        <v>3.2426447326795316</v>
      </c>
      <c r="CQ102" s="165">
        <f>IFERROR(VLOOKUP($B102,RD[[#All],[Date]:[IS19_Inv2_M2]],CQ$2,0)/CQ$1,"")</f>
        <v>4.3847888200941032</v>
      </c>
      <c r="CR102" s="165">
        <f>IFERROR(VLOOKUP($B102,RD[[#All],[Date]:[IS19_Inv2_M2]],CR$2,0)/CR$1,"")</f>
        <v>4.1189014008998024</v>
      </c>
      <c r="CS102" s="165">
        <f>IFERROR(VLOOKUP($B102,RD[[#All],[Date]:[IS19_Inv2_M2]],CS$2,0)/CS$1,"")</f>
        <v>3.8479886312850566</v>
      </c>
      <c r="CT102" s="165">
        <f>IFERROR(VLOOKUP($B102,RD[[#All],[Date]:[IS19_Inv2_M2]],CT$2,0)/CT$1,"")</f>
        <v>4.3166719392597273</v>
      </c>
      <c r="CU102" s="166">
        <f>IFERROR(AVERAGEIF(Inv_SY_B[[#This Row],[IS1_Inv1_M1]:[IS19_Inv2_M2]],"&gt;="&amp;0.1,Inv_SY_B[[#This Row],[IS1_Inv1_M1]:[IS19_Inv2_M2]]),"")</f>
        <v>4.2707213766596723</v>
      </c>
    </row>
    <row r="103" spans="2:99">
      <c r="B103" s="167">
        <f t="shared" si="67"/>
        <v>45795</v>
      </c>
      <c r="C103" s="165">
        <f>IFERROR(VLOOKUP($B103,RD[[#All],[Date]:[IS19_Inv2_M2]],C$2,0)/C$1,"")</f>
        <v>5.1772352078994048</v>
      </c>
      <c r="D103" s="165">
        <f>IFERROR(VLOOKUP($B103,RD[[#All],[Date]:[IS19_Inv2_M2]],D$2,0)/D$1,"")</f>
        <v>5.205802537544578</v>
      </c>
      <c r="E103" s="165">
        <f>IFERROR(VLOOKUP($B103,RD[[#All],[Date]:[IS19_Inv2_M2]],E$2,0)/E$1,"")</f>
        <v>5.1299734748010613</v>
      </c>
      <c r="F103" s="165">
        <f>IFERROR(VLOOKUP($B103,RD[[#All],[Date]:[IS19_Inv2_M2]],F$2,0)/F$1,"")</f>
        <v>4.868745363612434</v>
      </c>
      <c r="G103" s="165">
        <f>IFERROR(VLOOKUP($B103,RD[[#All],[Date]:[IS19_Inv2_M2]],G$2,0)/G$1,"")</f>
        <v>5.1376898963105857</v>
      </c>
      <c r="H103" s="165">
        <f>IFERROR(VLOOKUP($B103,RD[[#All],[Date]:[IS19_Inv2_M2]],H$2,0)/H$1,"")</f>
        <v>5.0783699059561132</v>
      </c>
      <c r="I103" s="165">
        <f>IFERROR(VLOOKUP($B103,RD[[#All],[Date]:[IS19_Inv2_M2]],I$2,0)/I$1,"")</f>
        <v>5.0542203645651922</v>
      </c>
      <c r="J103" s="165">
        <f>IFERROR(VLOOKUP($B103,RD[[#All],[Date]:[IS19_Inv2_M2]],J$2,0)/J$1,"")</f>
        <v>4.9905006174598645</v>
      </c>
      <c r="K103" s="165">
        <f>IFERROR(VLOOKUP($B103,RD[[#All],[Date]:[IS19_Inv2_M2]],K$2,0)/K$1,"")</f>
        <v>5.0510899997607028</v>
      </c>
      <c r="L103" s="165">
        <f>IFERROR(VLOOKUP($B103,RD[[#All],[Date]:[IS19_Inv2_M2]],L$2,0)/L$1,"")</f>
        <v>5.0850194737342074</v>
      </c>
      <c r="M103" s="165">
        <f>IFERROR(VLOOKUP($B103,RD[[#All],[Date]:[IS19_Inv2_M2]],M$2,0)/M$1,"")</f>
        <v>5.1347699310148638</v>
      </c>
      <c r="N103" s="165">
        <f>IFERROR(VLOOKUP($B103,RD[[#All],[Date]:[IS19_Inv2_M2]],N$2,0)/N$1,"")</f>
        <v>5.1025722142457353</v>
      </c>
      <c r="O103" s="165">
        <f>IFERROR(VLOOKUP($B103,RD[[#All],[Date]:[IS19_Inv2_M2]],O$2,0)/O$1,"")</f>
        <v>5.1224889275545715</v>
      </c>
      <c r="P103" s="165">
        <f>IFERROR(VLOOKUP($B103,RD[[#All],[Date]:[IS19_Inv2_M2]],P$2,0)/P$1,"")</f>
        <v>5.0707280697790038</v>
      </c>
      <c r="Q103" s="165">
        <f>IFERROR(VLOOKUP($B103,RD[[#All],[Date]:[IS19_Inv2_M2]],Q$2,0)/Q$1,"")</f>
        <v>5.0855774135025715</v>
      </c>
      <c r="R103" s="165">
        <f>IFERROR(VLOOKUP($B103,RD[[#All],[Date]:[IS19_Inv2_M2]],R$2,0)/R$1,"")</f>
        <v>5.0916240607130581</v>
      </c>
      <c r="S103" s="165">
        <f>IFERROR(VLOOKUP($B103,RD[[#All],[Date]:[IS19_Inv2_M2]],S$2,0)/S$1,"")</f>
        <v>5.1143042674703212</v>
      </c>
      <c r="T103" s="165">
        <f>IFERROR(VLOOKUP($B103,RD[[#All],[Date]:[IS19_Inv2_M2]],T$2,0)/T$1,"")</f>
        <v>5.1472491444019441</v>
      </c>
      <c r="U103" s="165">
        <f>IFERROR(VLOOKUP($B103,RD[[#All],[Date]:[IS19_Inv2_M2]],U$2,0)/U$1,"")</f>
        <v>5.6893789889677269</v>
      </c>
      <c r="V103" s="165">
        <f>IFERROR(VLOOKUP($B103,RD[[#All],[Date]:[IS19_Inv2_M2]],V$2,0)/V$1,"")</f>
        <v>5.8199055082174658</v>
      </c>
      <c r="W103" s="165">
        <f>IFERROR(VLOOKUP($B103,RD[[#All],[Date]:[IS19_Inv2_M2]],W$2,0)/W$1,"")</f>
        <v>5.7972899857196492</v>
      </c>
      <c r="X103" s="165">
        <f>IFERROR(VLOOKUP($B103,RD[[#All],[Date]:[IS19_Inv2_M2]],X$2,0)/X$1,"")</f>
        <v>5.1104824527869104</v>
      </c>
      <c r="Y103" s="165">
        <f>IFERROR(VLOOKUP($B103,RD[[#All],[Date]:[IS19_Inv2_M2]],Y$2,0)/Y$1,"")</f>
        <v>5.1334663246888947</v>
      </c>
      <c r="Z103" s="165">
        <f>IFERROR(VLOOKUP($B103,RD[[#All],[Date]:[IS19_Inv2_M2]],Z$2,0)/Z$1,"")</f>
        <v>5.1925326346324798</v>
      </c>
      <c r="AA103" s="165">
        <f>IFERROR(VLOOKUP($B103,RD[[#All],[Date]:[IS19_Inv2_M2]],AA$2,0)/AA$1,"")</f>
        <v>5.0324215227380087</v>
      </c>
      <c r="AB103" s="165">
        <f>IFERROR(VLOOKUP($B103,RD[[#All],[Date]:[IS19_Inv2_M2]],AB$2,0)/AB$1,"")</f>
        <v>5.1099340611825745</v>
      </c>
      <c r="AC103" s="165">
        <f>IFERROR(VLOOKUP($B103,RD[[#All],[Date]:[IS19_Inv2_M2]],AC$2,0)/AC$1,"")</f>
        <v>5.1917968843475553</v>
      </c>
      <c r="AD103" s="165">
        <f>IFERROR(VLOOKUP($B103,RD[[#All],[Date]:[IS19_Inv2_M2]],AD$2,0)/AD$1,"")</f>
        <v>4.9233716475095788</v>
      </c>
      <c r="AE103" s="165">
        <f>IFERROR(VLOOKUP($B103,RD[[#All],[Date]:[IS19_Inv2_M2]],AE$2,0)/AE$1,"")</f>
        <v>5.0842176909876997</v>
      </c>
      <c r="AF103" s="165">
        <f>IFERROR(VLOOKUP($B103,RD[[#All],[Date]:[IS19_Inv2_M2]],AF$2,0)/AF$1,"")</f>
        <v>5.2429661097804079</v>
      </c>
      <c r="AG103" s="165">
        <f>IFERROR(VLOOKUP($B103,RD[[#All],[Date]:[IS19_Inv2_M2]],AG$2,0)/AG$1,"")</f>
        <v>5.3773812394502043</v>
      </c>
      <c r="AH103" s="165">
        <f>IFERROR(VLOOKUP($B103,RD[[#All],[Date]:[IS19_Inv2_M2]],AH$2,0)/AH$1,"")</f>
        <v>5.1278409090909092</v>
      </c>
      <c r="AI103" s="165">
        <f>IFERROR(VLOOKUP($B103,RD[[#All],[Date]:[IS19_Inv2_M2]],AI$2,0)/AI$1,"")</f>
        <v>4.644616467276566</v>
      </c>
      <c r="AJ103" s="165">
        <f>IFERROR(VLOOKUP($B103,RD[[#All],[Date]:[IS19_Inv2_M2]],AJ$2,0)/AJ$1,"")</f>
        <v>4.7194677243938328</v>
      </c>
      <c r="AK103" s="165">
        <f>IFERROR(VLOOKUP($B103,RD[[#All],[Date]:[IS19_Inv2_M2]],AK$2,0)/AK$1,"")</f>
        <v>4.6618383598169562</v>
      </c>
      <c r="AL103" s="165">
        <f>IFERROR(VLOOKUP($B103,RD[[#All],[Date]:[IS19_Inv2_M2]],AL$2,0)/AL$1,"")</f>
        <v>4.7990880592761478</v>
      </c>
      <c r="AM103" s="165">
        <f>IFERROR(VLOOKUP($B103,RD[[#All],[Date]:[IS19_Inv2_M2]],AM$2,0)/AM$1,"")</f>
        <v>4.7275395184419393</v>
      </c>
      <c r="AN103" s="165">
        <f>IFERROR(VLOOKUP($B103,RD[[#All],[Date]:[IS19_Inv2_M2]],AN$2,0)/AN$1,"")</f>
        <v>4.7328892371995819</v>
      </c>
      <c r="AO103" s="165">
        <f>IFERROR(VLOOKUP($B103,RD[[#All],[Date]:[IS19_Inv2_M2]],AO$2,0)/AO$1,"")</f>
        <v>4.7322083639031547</v>
      </c>
      <c r="AP103" s="165">
        <f>IFERROR(VLOOKUP($B103,RD[[#All],[Date]:[IS19_Inv2_M2]],AP$2,0)/AP$1,"")</f>
        <v>4.6708463949843262</v>
      </c>
      <c r="AQ103" s="165">
        <f>IFERROR(VLOOKUP($B103,RD[[#All],[Date]:[IS19_Inv2_M2]],AQ$2,0)/AQ$1,"")</f>
        <v>4.7749216300940436</v>
      </c>
      <c r="AR103" s="165">
        <f>IFERROR(VLOOKUP($B103,RD[[#All],[Date]:[IS19_Inv2_M2]],AR$2,0)/AR$1,"")</f>
        <v>4.9061283544042169</v>
      </c>
      <c r="AS103" s="165">
        <f>IFERROR(VLOOKUP($B103,RD[[#All],[Date]:[IS19_Inv2_M2]],AS$2,0)/AS$1,"")</f>
        <v>5.3327158734682252</v>
      </c>
      <c r="AT103" s="165">
        <f>IFERROR(VLOOKUP($B103,RD[[#All],[Date]:[IS19_Inv2_M2]],AT$2,0)/AT$1,"")</f>
        <v>4.7503245622367878</v>
      </c>
      <c r="AU103" s="165">
        <f>IFERROR(VLOOKUP($B103,RD[[#All],[Date]:[IS19_Inv2_M2]],AU$2,0)/AU$1,"")</f>
        <v>4.8965517241379306</v>
      </c>
      <c r="AV103" s="165">
        <f>IFERROR(VLOOKUP($B103,RD[[#All],[Date]:[IS19_Inv2_M2]],AV$2,0)/AV$1,"")</f>
        <v>4.6708463949843262</v>
      </c>
      <c r="AW103" s="165">
        <f>IFERROR(VLOOKUP($B103,RD[[#All],[Date]:[IS19_Inv2_M2]],AW$2,0)/AW$1,"")</f>
        <v>4.8197492163009406</v>
      </c>
      <c r="AX103" s="165">
        <f>IFERROR(VLOOKUP($B103,RD[[#All],[Date]:[IS19_Inv2_M2]],AX$2,0)/AX$1,"")</f>
        <v>4.9296338291202559</v>
      </c>
      <c r="AY103" s="165">
        <f>IFERROR(VLOOKUP($B103,RD[[#All],[Date]:[IS19_Inv2_M2]],AY$2,0)/AY$1,"")</f>
        <v>4.8931647029149996</v>
      </c>
      <c r="AZ103" s="165">
        <f>IFERROR(VLOOKUP($B103,RD[[#All],[Date]:[IS19_Inv2_M2]],AZ$2,0)/AZ$1,"")</f>
        <v>5</v>
      </c>
      <c r="BA103" s="165">
        <f>IFERROR(VLOOKUP($B103,RD[[#All],[Date]:[IS19_Inv2_M2]],BA$2,0)/BA$1,"")</f>
        <v>4.8442606549723211</v>
      </c>
      <c r="BB103" s="165">
        <f>IFERROR(VLOOKUP($B103,RD[[#All],[Date]:[IS19_Inv2_M2]],BB$2,0)/BB$1,"")</f>
        <v>4.6930512016718922</v>
      </c>
      <c r="BC103" s="165">
        <f>IFERROR(VLOOKUP($B103,RD[[#All],[Date]:[IS19_Inv2_M2]],BC$2,0)/BC$1,"")</f>
        <v>4.7855799373040755</v>
      </c>
      <c r="BD103" s="165">
        <f>IFERROR(VLOOKUP($B103,RD[[#All],[Date]:[IS19_Inv2_M2]],BD$2,0)/BD$1,"")</f>
        <v>4.8115477145148358</v>
      </c>
      <c r="BE103" s="165">
        <f>IFERROR(VLOOKUP($B103,RD[[#All],[Date]:[IS19_Inv2_M2]],BE$2,0)/BE$1,"")</f>
        <v>4.8874323168994014</v>
      </c>
      <c r="BF103" s="165">
        <f>IFERROR(VLOOKUP($B103,RD[[#All],[Date]:[IS19_Inv2_M2]],BF$2,0)/BF$1,"")</f>
        <v>4.8365427675772494</v>
      </c>
      <c r="BG103" s="165">
        <f>IFERROR(VLOOKUP($B103,RD[[#All],[Date]:[IS19_Inv2_M2]],BG$2,0)/BG$1,"")</f>
        <v>4.9850074962518738</v>
      </c>
      <c r="BH103" s="165">
        <f>IFERROR(VLOOKUP($B103,RD[[#All],[Date]:[IS19_Inv2_M2]],BH$2,0)/BH$1,"")</f>
        <v>5.0512966657167278</v>
      </c>
      <c r="BI103" s="165">
        <f>IFERROR(VLOOKUP($B103,RD[[#All],[Date]:[IS19_Inv2_M2]],BI$2,0)/BI$1,"")</f>
        <v>4.8054582334501195</v>
      </c>
      <c r="BJ103" s="165">
        <f>IFERROR(VLOOKUP($B103,RD[[#All],[Date]:[IS19_Inv2_M2]],BJ$2,0)/BJ$1,"")</f>
        <v>4.9627307558342046</v>
      </c>
      <c r="BK103" s="165">
        <f>IFERROR(VLOOKUP($B103,RD[[#All],[Date]:[IS19_Inv2_M2]],BK$2,0)/BK$1,"")</f>
        <v>4.9009537784299333</v>
      </c>
      <c r="BL103" s="165">
        <f>IFERROR(VLOOKUP($B103,RD[[#All],[Date]:[IS19_Inv2_M2]],BL$2,0)/BL$1,"")</f>
        <v>4.860978601608287</v>
      </c>
      <c r="BM103" s="165">
        <f>IFERROR(VLOOKUP($B103,RD[[#All],[Date]:[IS19_Inv2_M2]],BM$2,0)/BM$1,"")</f>
        <v>4.8802774628159806</v>
      </c>
      <c r="BN103" s="165">
        <f>IFERROR(VLOOKUP($B103,RD[[#All],[Date]:[IS19_Inv2_M2]],BN$2,0)/BN$1,"")</f>
        <v>4.9678441004427496</v>
      </c>
      <c r="BO103" s="165">
        <f>IFERROR(VLOOKUP($B103,RD[[#All],[Date]:[IS19_Inv2_M2]],BO$2,0)/BO$1,"")</f>
        <v>4.7629592805170144</v>
      </c>
      <c r="BP103" s="165">
        <f>IFERROR(VLOOKUP($B103,RD[[#All],[Date]:[IS19_Inv2_M2]],BP$2,0)/BP$1,"")</f>
        <v>4.5746934706124831</v>
      </c>
      <c r="BQ103" s="165">
        <f>IFERROR(VLOOKUP($B103,RD[[#All],[Date]:[IS19_Inv2_M2]],BQ$2,0)/BQ$1,"")</f>
        <v>4.8293873554751459</v>
      </c>
      <c r="BR103" s="165">
        <f>IFERROR(VLOOKUP($B103,RD[[#All],[Date]:[IS19_Inv2_M2]],BR$2,0)/BR$1,"")</f>
        <v>4.7539616346955791</v>
      </c>
      <c r="BS103" s="165">
        <f>IFERROR(VLOOKUP($B103,RD[[#All],[Date]:[IS19_Inv2_M2]],BS$2,0)/BS$1,"")</f>
        <v>4.7661021369698933</v>
      </c>
      <c r="BT103" s="165">
        <f>IFERROR(VLOOKUP($B103,RD[[#All],[Date]:[IS19_Inv2_M2]],BT$2,0)/BT$1,"")</f>
        <v>4.3220718018086801</v>
      </c>
      <c r="BU103" s="165">
        <f>IFERROR(VLOOKUP($B103,RD[[#All],[Date]:[IS19_Inv2_M2]],BU$2,0)/BU$1,"")</f>
        <v>4.7567134523953127</v>
      </c>
      <c r="BV103" s="165">
        <f>IFERROR(VLOOKUP($B103,RD[[#All],[Date]:[IS19_Inv2_M2]],BV$2,0)/BV$1,"")</f>
        <v>4.6662448592217656</v>
      </c>
      <c r="BW103" s="165">
        <f>IFERROR(VLOOKUP($B103,RD[[#All],[Date]:[IS19_Inv2_M2]],BW$2,0)/BW$1,"")</f>
        <v>4.923004163750762</v>
      </c>
      <c r="BX103" s="165">
        <f>IFERROR(VLOOKUP($B103,RD[[#All],[Date]:[IS19_Inv2_M2]],BX$2,0)/BX$1,"")</f>
        <v>4.9018892106522607</v>
      </c>
      <c r="BY103" s="165">
        <f>IFERROR(VLOOKUP($B103,RD[[#All],[Date]:[IS19_Inv2_M2]],BY$2,0)/BY$1,"")</f>
        <v>4.919155504413335</v>
      </c>
      <c r="BZ103" s="165">
        <f>IFERROR(VLOOKUP($B103,RD[[#All],[Date]:[IS19_Inv2_M2]],BZ$2,0)/BZ$1,"")</f>
        <v>4.9984182220816198</v>
      </c>
      <c r="CA103" s="165">
        <f>IFERROR(VLOOKUP($B103,RD[[#All],[Date]:[IS19_Inv2_M2]],CA$2,0)/CA$1,"")</f>
        <v>4.6471544360688997</v>
      </c>
      <c r="CB103" s="165">
        <f>IFERROR(VLOOKUP($B103,RD[[#All],[Date]:[IS19_Inv2_M2]],CB$2,0)/CB$1,"")</f>
        <v>0</v>
      </c>
      <c r="CC103" s="165">
        <f>IFERROR(VLOOKUP($B103,RD[[#All],[Date]:[IS19_Inv2_M2]],CC$2,0)/CC$1,"")</f>
        <v>4.8486436254349892</v>
      </c>
      <c r="CD103" s="165">
        <f>IFERROR(VLOOKUP($B103,RD[[#All],[Date]:[IS19_Inv2_M2]],CD$2,0)/CD$1,"")</f>
        <v>4.8480276446110029</v>
      </c>
      <c r="CE103" s="165">
        <f>IFERROR(VLOOKUP($B103,RD[[#All],[Date]:[IS19_Inv2_M2]],CE$2,0)/CE$1,"")</f>
        <v>5.0187936664539752</v>
      </c>
      <c r="CF103" s="165">
        <f>IFERROR(VLOOKUP($B103,RD[[#All],[Date]:[IS19_Inv2_M2]],CF$2,0)/CF$1,"")</f>
        <v>5.14748880772291</v>
      </c>
      <c r="CG103" s="165">
        <f>IFERROR(VLOOKUP($B103,RD[[#All],[Date]:[IS19_Inv2_M2]],CG$2,0)/CG$1,"")</f>
        <v>4.867042778305037</v>
      </c>
      <c r="CH103" s="165">
        <f>IFERROR(VLOOKUP($B103,RD[[#All],[Date]:[IS19_Inv2_M2]],CH$2,0)/CH$1,"")</f>
        <v>5.4982600442897809</v>
      </c>
      <c r="CI103" s="165">
        <f>IFERROR(VLOOKUP($B103,RD[[#All],[Date]:[IS19_Inv2_M2]],CI$2,0)/CI$1,"")</f>
        <v>4.8840435110602778</v>
      </c>
      <c r="CJ103" s="165">
        <f>IFERROR(VLOOKUP($B103,RD[[#All],[Date]:[IS19_Inv2_M2]],CJ$2,0)/CJ$1,"")</f>
        <v>3.1404078672232467</v>
      </c>
      <c r="CK103" s="165">
        <f>IFERROR(VLOOKUP($B103,RD[[#All],[Date]:[IS19_Inv2_M2]],CK$2,0)/CK$1,"")</f>
        <v>4.0817981975843409</v>
      </c>
      <c r="CL103" s="165">
        <f>IFERROR(VLOOKUP($B103,RD[[#All],[Date]:[IS19_Inv2_M2]],CL$2,0)/CL$1,"")</f>
        <v>1.6565528745218718</v>
      </c>
      <c r="CM103" s="165">
        <f>IFERROR(VLOOKUP($B103,RD[[#All],[Date]:[IS19_Inv2_M2]],CM$2,0)/CM$1,"")</f>
        <v>0</v>
      </c>
      <c r="CN103" s="165">
        <f>IFERROR(VLOOKUP($B103,RD[[#All],[Date]:[IS19_Inv2_M2]],CN$2,0)/CN$1,"")</f>
        <v>0</v>
      </c>
      <c r="CO103" s="165">
        <f>IFERROR(VLOOKUP($B103,RD[[#All],[Date]:[IS19_Inv2_M2]],CO$2,0)/CO$1,"")</f>
        <v>2.584625118633344</v>
      </c>
      <c r="CP103" s="165">
        <f>IFERROR(VLOOKUP($B103,RD[[#All],[Date]:[IS19_Inv2_M2]],CP$2,0)/CP$1,"")</f>
        <v>3.7440683328060738</v>
      </c>
      <c r="CQ103" s="165">
        <f>IFERROR(VLOOKUP($B103,RD[[#All],[Date]:[IS19_Inv2_M2]],CQ$2,0)/CQ$1,"")</f>
        <v>4.8693652300105956</v>
      </c>
      <c r="CR103" s="165">
        <f>IFERROR(VLOOKUP($B103,RD[[#All],[Date]:[IS19_Inv2_M2]],CR$2,0)/CR$1,"")</f>
        <v>4.8738079311069304</v>
      </c>
      <c r="CS103" s="165">
        <f>IFERROR(VLOOKUP($B103,RD[[#All],[Date]:[IS19_Inv2_M2]],CS$2,0)/CS$1,"")</f>
        <v>4.5218762396870593</v>
      </c>
      <c r="CT103" s="165">
        <f>IFERROR(VLOOKUP($B103,RD[[#All],[Date]:[IS19_Inv2_M2]],CT$2,0)/CT$1,"")</f>
        <v>4.7453337551407779</v>
      </c>
      <c r="CU103" s="166">
        <f>IFERROR(AVERAGEIF(Inv_SY_B[[#This Row],[IS1_Inv1_M1]:[IS19_Inv2_M2]],"&gt;="&amp;0.1,Inv_SY_B[[#This Row],[IS1_Inv1_M1]:[IS19_Inv2_M2]]),"")</f>
        <v>4.855573441764788</v>
      </c>
    </row>
    <row r="104" spans="2:99">
      <c r="B104" s="167">
        <f t="shared" si="67"/>
        <v>45796</v>
      </c>
      <c r="C104" s="165">
        <f>IFERROR(VLOOKUP($B104,RD[[#All],[Date]:[IS19_Inv2_M2]],C$2,0)/C$1,"")</f>
        <v>3.7944534444187297</v>
      </c>
      <c r="D104" s="165">
        <f>IFERROR(VLOOKUP($B104,RD[[#All],[Date]:[IS19_Inv2_M2]],D$2,0)/D$1,"")</f>
        <v>3.7797953104206039</v>
      </c>
      <c r="E104" s="165">
        <f>IFERROR(VLOOKUP($B104,RD[[#All],[Date]:[IS19_Inv2_M2]],E$2,0)/E$1,"")</f>
        <v>3.6759102965999517</v>
      </c>
      <c r="F104" s="165">
        <f>IFERROR(VLOOKUP($B104,RD[[#All],[Date]:[IS19_Inv2_M2]],F$2,0)/F$1,"")</f>
        <v>3.4468400775323653</v>
      </c>
      <c r="G104" s="165">
        <f>IFERROR(VLOOKUP($B104,RD[[#All],[Date]:[IS19_Inv2_M2]],G$2,0)/G$1,"")</f>
        <v>3.6503496503496504</v>
      </c>
      <c r="H104" s="165">
        <f>IFERROR(VLOOKUP($B104,RD[[#All],[Date]:[IS19_Inv2_M2]],H$2,0)/H$1,"")</f>
        <v>3.6194839643115504</v>
      </c>
      <c r="I104" s="165">
        <f>IFERROR(VLOOKUP($B104,RD[[#All],[Date]:[IS19_Inv2_M2]],I$2,0)/I$1,"")</f>
        <v>3.5964240102171137</v>
      </c>
      <c r="J104" s="165">
        <f>IFERROR(VLOOKUP($B104,RD[[#All],[Date]:[IS19_Inv2_M2]],J$2,0)/J$1,"")</f>
        <v>3.6073905196162248</v>
      </c>
      <c r="K104" s="165">
        <f>IFERROR(VLOOKUP($B104,RD[[#All],[Date]:[IS19_Inv2_M2]],K$2,0)/K$1,"")</f>
        <v>3.493263777549116</v>
      </c>
      <c r="L104" s="165">
        <f>IFERROR(VLOOKUP($B104,RD[[#All],[Date]:[IS19_Inv2_M2]],L$2,0)/L$1,"")</f>
        <v>3.5978911370760898</v>
      </c>
      <c r="M104" s="165">
        <f>IFERROR(VLOOKUP($B104,RD[[#All],[Date]:[IS19_Inv2_M2]],M$2,0)/M$1,"")</f>
        <v>3.6800247198781664</v>
      </c>
      <c r="N104" s="165">
        <f>IFERROR(VLOOKUP($B104,RD[[#All],[Date]:[IS19_Inv2_M2]],N$2,0)/N$1,"")</f>
        <v>3.6687513688462752</v>
      </c>
      <c r="O104" s="165">
        <f>IFERROR(VLOOKUP($B104,RD[[#All],[Date]:[IS19_Inv2_M2]],O$2,0)/O$1,"")</f>
        <v>3.6751621322366339</v>
      </c>
      <c r="P104" s="165">
        <f>IFERROR(VLOOKUP($B104,RD[[#All],[Date]:[IS19_Inv2_M2]],P$2,0)/P$1,"")</f>
        <v>3.6299543544086412</v>
      </c>
      <c r="Q104" s="165">
        <f>IFERROR(VLOOKUP($B104,RD[[#All],[Date]:[IS19_Inv2_M2]],Q$2,0)/Q$1,"")</f>
        <v>3.6032255357062146</v>
      </c>
      <c r="R104" s="165">
        <f>IFERROR(VLOOKUP($B104,RD[[#All],[Date]:[IS19_Inv2_M2]],R$2,0)/R$1,"")</f>
        <v>3.5765189320107624</v>
      </c>
      <c r="S104" s="165">
        <f>IFERROR(VLOOKUP($B104,RD[[#All],[Date]:[IS19_Inv2_M2]],S$2,0)/S$1,"")</f>
        <v>3.6104497244376366</v>
      </c>
      <c r="T104" s="165">
        <f>IFERROR(VLOOKUP($B104,RD[[#All],[Date]:[IS19_Inv2_M2]],T$2,0)/T$1,"")</f>
        <v>3.6510310316067991</v>
      </c>
      <c r="U104" s="165">
        <f>IFERROR(VLOOKUP($B104,RD[[#All],[Date]:[IS19_Inv2_M2]],U$2,0)/U$1,"")</f>
        <v>4.1673571252818329</v>
      </c>
      <c r="V104" s="165">
        <f>IFERROR(VLOOKUP($B104,RD[[#All],[Date]:[IS19_Inv2_M2]],V$2,0)/V$1,"")</f>
        <v>4.1893777130084375</v>
      </c>
      <c r="W104" s="165">
        <f>IFERROR(VLOOKUP($B104,RD[[#All],[Date]:[IS19_Inv2_M2]],W$2,0)/W$1,"")</f>
        <v>4.2569043866988734</v>
      </c>
      <c r="X104" s="165">
        <f>IFERROR(VLOOKUP($B104,RD[[#All],[Date]:[IS19_Inv2_M2]],X$2,0)/X$1,"")</f>
        <v>3.7683818844458039</v>
      </c>
      <c r="Y104" s="165">
        <f>IFERROR(VLOOKUP($B104,RD[[#All],[Date]:[IS19_Inv2_M2]],Y$2,0)/Y$1,"")</f>
        <v>3.8254013489123206</v>
      </c>
      <c r="Z104" s="165">
        <f>IFERROR(VLOOKUP($B104,RD[[#All],[Date]:[IS19_Inv2_M2]],Z$2,0)/Z$1,"")</f>
        <v>3.8473775324006922</v>
      </c>
      <c r="AA104" s="165">
        <f>IFERROR(VLOOKUP($B104,RD[[#All],[Date]:[IS19_Inv2_M2]],AA$2,0)/AA$1,"")</f>
        <v>3.7896680551380602</v>
      </c>
      <c r="AB104" s="165">
        <f>IFERROR(VLOOKUP($B104,RD[[#All],[Date]:[IS19_Inv2_M2]],AB$2,0)/AB$1,"")</f>
        <v>3.9079018484488164</v>
      </c>
      <c r="AC104" s="165">
        <f>IFERROR(VLOOKUP($B104,RD[[#All],[Date]:[IS19_Inv2_M2]],AC$2,0)/AC$1,"")</f>
        <v>3.8933690684151325</v>
      </c>
      <c r="AD104" s="165">
        <f>IFERROR(VLOOKUP($B104,RD[[#All],[Date]:[IS19_Inv2_M2]],AD$2,0)/AD$1,"")</f>
        <v>3.7343260188087779</v>
      </c>
      <c r="AE104" s="165">
        <f>IFERROR(VLOOKUP($B104,RD[[#All],[Date]:[IS19_Inv2_M2]],AE$2,0)/AE$1,"")</f>
        <v>3.8873390660799703</v>
      </c>
      <c r="AF104" s="165">
        <f>IFERROR(VLOOKUP($B104,RD[[#All],[Date]:[IS19_Inv2_M2]],AF$2,0)/AF$1,"")</f>
        <v>4.0182180644059793</v>
      </c>
      <c r="AG104" s="165">
        <f>IFERROR(VLOOKUP($B104,RD[[#All],[Date]:[IS19_Inv2_M2]],AG$2,0)/AG$1,"")</f>
        <v>4.0168260857916032</v>
      </c>
      <c r="AH104" s="165">
        <f>IFERROR(VLOOKUP($B104,RD[[#All],[Date]:[IS19_Inv2_M2]],AH$2,0)/AH$1,"")</f>
        <v>3.829349529780564</v>
      </c>
      <c r="AI104" s="165">
        <f>IFERROR(VLOOKUP($B104,RD[[#All],[Date]:[IS19_Inv2_M2]],AI$2,0)/AI$1,"")</f>
        <v>3.8276501823299856</v>
      </c>
      <c r="AJ104" s="165">
        <f>IFERROR(VLOOKUP($B104,RD[[#All],[Date]:[IS19_Inv2_M2]],AJ$2,0)/AJ$1,"")</f>
        <v>3.9101784914592796</v>
      </c>
      <c r="AK104" s="165">
        <f>IFERROR(VLOOKUP($B104,RD[[#All],[Date]:[IS19_Inv2_M2]],AK$2,0)/AK$1,"")</f>
        <v>3.7999495550030624</v>
      </c>
      <c r="AL104" s="165">
        <f>IFERROR(VLOOKUP($B104,RD[[#All],[Date]:[IS19_Inv2_M2]],AL$2,0)/AL$1,"")</f>
        <v>3.8500997435166715</v>
      </c>
      <c r="AM104" s="165">
        <f>IFERROR(VLOOKUP($B104,RD[[#All],[Date]:[IS19_Inv2_M2]],AM$2,0)/AM$1,"")</f>
        <v>3.8071099846595078</v>
      </c>
      <c r="AN104" s="165">
        <f>IFERROR(VLOOKUP($B104,RD[[#All],[Date]:[IS19_Inv2_M2]],AN$2,0)/AN$1,"")</f>
        <v>3.8819226750261233</v>
      </c>
      <c r="AO104" s="165">
        <f>IFERROR(VLOOKUP($B104,RD[[#All],[Date]:[IS19_Inv2_M2]],AO$2,0)/AO$1,"")</f>
        <v>3.8931501367304744</v>
      </c>
      <c r="AP104" s="165">
        <f>IFERROR(VLOOKUP($B104,RD[[#All],[Date]:[IS19_Inv2_M2]],AP$2,0)/AP$1,"")</f>
        <v>3.8604682185019676</v>
      </c>
      <c r="AQ104" s="165">
        <f>IFERROR(VLOOKUP($B104,RD[[#All],[Date]:[IS19_Inv2_M2]],AQ$2,0)/AQ$1,"")</f>
        <v>3.806896551724138</v>
      </c>
      <c r="AR104" s="165">
        <f>IFERROR(VLOOKUP($B104,RD[[#All],[Date]:[IS19_Inv2_M2]],AR$2,0)/AR$1,"")</f>
        <v>3.8513210927004033</v>
      </c>
      <c r="AS104" s="165">
        <f>IFERROR(VLOOKUP($B104,RD[[#All],[Date]:[IS19_Inv2_M2]],AS$2,0)/AS$1,"")</f>
        <v>4.3481048731832432</v>
      </c>
      <c r="AT104" s="165">
        <f>IFERROR(VLOOKUP($B104,RD[[#All],[Date]:[IS19_Inv2_M2]],AT$2,0)/AT$1,"")</f>
        <v>3.9903739590259968</v>
      </c>
      <c r="AU104" s="165">
        <f>IFERROR(VLOOKUP($B104,RD[[#All],[Date]:[IS19_Inv2_M2]],AU$2,0)/AU$1,"")</f>
        <v>4.0589341692789969</v>
      </c>
      <c r="AV104" s="165">
        <f>IFERROR(VLOOKUP($B104,RD[[#All],[Date]:[IS19_Inv2_M2]],AV$2,0)/AV$1,"")</f>
        <v>3.6972155633413242</v>
      </c>
      <c r="AW104" s="165">
        <f>IFERROR(VLOOKUP($B104,RD[[#All],[Date]:[IS19_Inv2_M2]],AW$2,0)/AW$1,"")</f>
        <v>3.9230668756530824</v>
      </c>
      <c r="AX104" s="165">
        <f>IFERROR(VLOOKUP($B104,RD[[#All],[Date]:[IS19_Inv2_M2]],AX$2,0)/AX$1,"")</f>
        <v>4.0118722070299464</v>
      </c>
      <c r="AY104" s="165">
        <f>IFERROR(VLOOKUP($B104,RD[[#All],[Date]:[IS19_Inv2_M2]],AY$2,0)/AY$1,"")</f>
        <v>3.950563903001477</v>
      </c>
      <c r="AZ104" s="165">
        <f>IFERROR(VLOOKUP($B104,RD[[#All],[Date]:[IS19_Inv2_M2]],AZ$2,0)/AZ$1,"")</f>
        <v>4.0716728412653183</v>
      </c>
      <c r="BA104" s="165">
        <f>IFERROR(VLOOKUP($B104,RD[[#All],[Date]:[IS19_Inv2_M2]],BA$2,0)/BA$1,"")</f>
        <v>3.9671846861868878</v>
      </c>
      <c r="BB104" s="165">
        <f>IFERROR(VLOOKUP($B104,RD[[#All],[Date]:[IS19_Inv2_M2]],BB$2,0)/BB$1,"")</f>
        <v>3.8453500522466046</v>
      </c>
      <c r="BC104" s="165">
        <f>IFERROR(VLOOKUP($B104,RD[[#All],[Date]:[IS19_Inv2_M2]],BC$2,0)/BC$1,"")</f>
        <v>3.9592476489028212</v>
      </c>
      <c r="BD104" s="165">
        <f>IFERROR(VLOOKUP($B104,RD[[#All],[Date]:[IS19_Inv2_M2]],BD$2,0)/BD$1,"")</f>
        <v>3.8732959101844426</v>
      </c>
      <c r="BE104" s="165">
        <f>IFERROR(VLOOKUP($B104,RD[[#All],[Date]:[IS19_Inv2_M2]],BE$2,0)/BE$1,"")</f>
        <v>3.9320319179253347</v>
      </c>
      <c r="BF104" s="165">
        <f>IFERROR(VLOOKUP($B104,RD[[#All],[Date]:[IS19_Inv2_M2]],BF$2,0)/BF$1,"")</f>
        <v>3.9574218884563703</v>
      </c>
      <c r="BG104" s="165">
        <f>IFERROR(VLOOKUP($B104,RD[[#All],[Date]:[IS19_Inv2_M2]],BG$2,0)/BG$1,"")</f>
        <v>4.1140793239743765</v>
      </c>
      <c r="BH104" s="165">
        <f>IFERROR(VLOOKUP($B104,RD[[#All],[Date]:[IS19_Inv2_M2]],BH$2,0)/BH$1,"")</f>
        <v>4.2013394129381583</v>
      </c>
      <c r="BI104" s="165">
        <f>IFERROR(VLOOKUP($B104,RD[[#All],[Date]:[IS19_Inv2_M2]],BI$2,0)/BI$1,"")</f>
        <v>3.9166513000184402</v>
      </c>
      <c r="BJ104" s="165">
        <f>IFERROR(VLOOKUP($B104,RD[[#All],[Date]:[IS19_Inv2_M2]],BJ$2,0)/BJ$1,"")</f>
        <v>4.0647857889237207</v>
      </c>
      <c r="BK104" s="165">
        <f>IFERROR(VLOOKUP($B104,RD[[#All],[Date]:[IS19_Inv2_M2]],BK$2,0)/BK$1,"")</f>
        <v>3.8731407990395512</v>
      </c>
      <c r="BL104" s="165">
        <f>IFERROR(VLOOKUP($B104,RD[[#All],[Date]:[IS19_Inv2_M2]],BL$2,0)/BL$1,"")</f>
        <v>3.9075916587160968</v>
      </c>
      <c r="BM104" s="165">
        <f>IFERROR(VLOOKUP($B104,RD[[#All],[Date]:[IS19_Inv2_M2]],BM$2,0)/BM$1,"")</f>
        <v>3.962515840725672</v>
      </c>
      <c r="BN104" s="165">
        <f>IFERROR(VLOOKUP($B104,RD[[#All],[Date]:[IS19_Inv2_M2]],BN$2,0)/BN$1,"")</f>
        <v>4.0312833274084605</v>
      </c>
      <c r="BO104" s="165">
        <f>IFERROR(VLOOKUP($B104,RD[[#All],[Date]:[IS19_Inv2_M2]],BO$2,0)/BO$1,"")</f>
        <v>3.8712884710986573</v>
      </c>
      <c r="BP104" s="165">
        <f>IFERROR(VLOOKUP($B104,RD[[#All],[Date]:[IS19_Inv2_M2]],BP$2,0)/BP$1,"")</f>
        <v>3.743541073499947</v>
      </c>
      <c r="BQ104" s="165">
        <f>IFERROR(VLOOKUP($B104,RD[[#All],[Date]:[IS19_Inv2_M2]],BQ$2,0)/BQ$1,"")</f>
        <v>3.94220622227559</v>
      </c>
      <c r="BR104" s="165">
        <f>IFERROR(VLOOKUP($B104,RD[[#All],[Date]:[IS19_Inv2_M2]],BR$2,0)/BR$1,"")</f>
        <v>3.8422823617382296</v>
      </c>
      <c r="BS104" s="165">
        <f>IFERROR(VLOOKUP($B104,RD[[#All],[Date]:[IS19_Inv2_M2]],BS$2,0)/BS$1,"")</f>
        <v>3.8812724739248137</v>
      </c>
      <c r="BT104" s="165">
        <f>IFERROR(VLOOKUP($B104,RD[[#All],[Date]:[IS19_Inv2_M2]],BT$2,0)/BT$1,"")</f>
        <v>3.748813666561214</v>
      </c>
      <c r="BU104" s="165">
        <f>IFERROR(VLOOKUP($B104,RD[[#All],[Date]:[IS19_Inv2_M2]],BU$2,0)/BU$1,"")</f>
        <v>3.8841182669176271</v>
      </c>
      <c r="BV104" s="165">
        <f>IFERROR(VLOOKUP($B104,RD[[#All],[Date]:[IS19_Inv2_M2]],BV$2,0)/BV$1,"")</f>
        <v>3.7855667417235797</v>
      </c>
      <c r="BW104" s="165">
        <f>IFERROR(VLOOKUP($B104,RD[[#All],[Date]:[IS19_Inv2_M2]],BW$2,0)/BW$1,"")</f>
        <v>3.9547643470452702</v>
      </c>
      <c r="BX104" s="165">
        <f>IFERROR(VLOOKUP($B104,RD[[#All],[Date]:[IS19_Inv2_M2]],BX$2,0)/BX$1,"")</f>
        <v>3.9155087241135962</v>
      </c>
      <c r="BY104" s="165">
        <f>IFERROR(VLOOKUP($B104,RD[[#All],[Date]:[IS19_Inv2_M2]],BY$2,0)/BY$1,"")</f>
        <v>3.8880448877285323</v>
      </c>
      <c r="BZ104" s="165">
        <f>IFERROR(VLOOKUP($B104,RD[[#All],[Date]:[IS19_Inv2_M2]],BZ$2,0)/BZ$1,"")</f>
        <v>3.9700516714120004</v>
      </c>
      <c r="CA104" s="165">
        <f>IFERROR(VLOOKUP($B104,RD[[#All],[Date]:[IS19_Inv2_M2]],CA$2,0)/CA$1,"")</f>
        <v>3.7624496830989753</v>
      </c>
      <c r="CB104" s="165">
        <f>IFERROR(VLOOKUP($B104,RD[[#All],[Date]:[IS19_Inv2_M2]],CB$2,0)/CB$1,"")</f>
        <v>0</v>
      </c>
      <c r="CC104" s="165">
        <f>IFERROR(VLOOKUP($B104,RD[[#All],[Date]:[IS19_Inv2_M2]],CC$2,0)/CC$1,"")</f>
        <v>3.9737227143309082</v>
      </c>
      <c r="CD104" s="165">
        <f>IFERROR(VLOOKUP($B104,RD[[#All],[Date]:[IS19_Inv2_M2]],CD$2,0)/CD$1,"")</f>
        <v>3.9860803543182528</v>
      </c>
      <c r="CE104" s="165">
        <f>IFERROR(VLOOKUP($B104,RD[[#All],[Date]:[IS19_Inv2_M2]],CE$2,0)/CE$1,"")</f>
        <v>3.9866165502227893</v>
      </c>
      <c r="CF104" s="165">
        <f>IFERROR(VLOOKUP($B104,RD[[#All],[Date]:[IS19_Inv2_M2]],CF$2,0)/CF$1,"")</f>
        <v>4.083862989272669</v>
      </c>
      <c r="CG104" s="165">
        <f>IFERROR(VLOOKUP($B104,RD[[#All],[Date]:[IS19_Inv2_M2]],CG$2,0)/CG$1,"")</f>
        <v>3.8138423143168474</v>
      </c>
      <c r="CH104" s="165">
        <f>IFERROR(VLOOKUP($B104,RD[[#All],[Date]:[IS19_Inv2_M2]],CH$2,0)/CH$1,"")</f>
        <v>4.3166719392597273</v>
      </c>
      <c r="CI104" s="165">
        <f>IFERROR(VLOOKUP($B104,RD[[#All],[Date]:[IS19_Inv2_M2]],CI$2,0)/CI$1,"")</f>
        <v>3.8011340130922542</v>
      </c>
      <c r="CJ104" s="165">
        <f>IFERROR(VLOOKUP($B104,RD[[#All],[Date]:[IS19_Inv2_M2]],CJ$2,0)/CJ$1,"")</f>
        <v>2.4397959892284784</v>
      </c>
      <c r="CK104" s="165">
        <f>IFERROR(VLOOKUP($B104,RD[[#All],[Date]:[IS19_Inv2_M2]],CK$2,0)/CK$1,"")</f>
        <v>3.1749121910463258</v>
      </c>
      <c r="CL104" s="165">
        <f>IFERROR(VLOOKUP($B104,RD[[#All],[Date]:[IS19_Inv2_M2]],CL$2,0)/CL$1,"")</f>
        <v>1.2752827684811234</v>
      </c>
      <c r="CM104" s="165">
        <f>IFERROR(VLOOKUP($B104,RD[[#All],[Date]:[IS19_Inv2_M2]],CM$2,0)/CM$1,"")</f>
        <v>0</v>
      </c>
      <c r="CN104" s="165">
        <f>IFERROR(VLOOKUP($B104,RD[[#All],[Date]:[IS19_Inv2_M2]],CN$2,0)/CN$1,"")</f>
        <v>0</v>
      </c>
      <c r="CO104" s="165">
        <f>IFERROR(VLOOKUP($B104,RD[[#All],[Date]:[IS19_Inv2_M2]],CO$2,0)/CO$1,"")</f>
        <v>2.0317937361594436</v>
      </c>
      <c r="CP104" s="165">
        <f>IFERROR(VLOOKUP($B104,RD[[#All],[Date]:[IS19_Inv2_M2]],CP$2,0)/CP$1,"")</f>
        <v>2.9334071496361909</v>
      </c>
      <c r="CQ104" s="165">
        <f>IFERROR(VLOOKUP($B104,RD[[#All],[Date]:[IS19_Inv2_M2]],CQ$2,0)/CQ$1,"")</f>
        <v>3.8866543137343514</v>
      </c>
      <c r="CR104" s="165">
        <f>IFERROR(VLOOKUP($B104,RD[[#All],[Date]:[IS19_Inv2_M2]],CR$2,0)/CR$1,"")</f>
        <v>3.8213822565571336</v>
      </c>
      <c r="CS104" s="165">
        <f>IFERROR(VLOOKUP($B104,RD[[#All],[Date]:[IS19_Inv2_M2]],CS$2,0)/CS$1,"")</f>
        <v>3.5471997509327471</v>
      </c>
      <c r="CT104" s="165">
        <f>IFERROR(VLOOKUP($B104,RD[[#All],[Date]:[IS19_Inv2_M2]],CT$2,0)/CT$1,"")</f>
        <v>3.7372139618264262</v>
      </c>
      <c r="CU104" s="166">
        <f>IFERROR(AVERAGEIF(Inv_SY_B[[#This Row],[IS1_Inv1_M1]:[IS19_Inv2_M2]],"&gt;="&amp;0.1,Inv_SY_B[[#This Row],[IS1_Inv1_M1]:[IS19_Inv2_M2]]),"")</f>
        <v>3.7810179556717323</v>
      </c>
    </row>
    <row r="105" spans="2:99">
      <c r="B105" s="167">
        <f t="shared" si="67"/>
        <v>45797</v>
      </c>
      <c r="C105" s="165">
        <f>IFERROR(VLOOKUP($B105,RD[[#All],[Date]:[IS19_Inv2_M2]],C$2,0)/C$1,"")</f>
        <v>2.8099205430841621</v>
      </c>
      <c r="D105" s="165">
        <f>IFERROR(VLOOKUP($B105,RD[[#All],[Date]:[IS19_Inv2_M2]],D$2,0)/D$1,"")</f>
        <v>2.8174417117769921</v>
      </c>
      <c r="E105" s="165">
        <f>IFERROR(VLOOKUP($B105,RD[[#All],[Date]:[IS19_Inv2_M2]],E$2,0)/E$1,"")</f>
        <v>2.8328912466843503</v>
      </c>
      <c r="F105" s="165">
        <f>IFERROR(VLOOKUP($B105,RD[[#All],[Date]:[IS19_Inv2_M2]],F$2,0)/F$1,"")</f>
        <v>2.7021464978822181</v>
      </c>
      <c r="G105" s="165">
        <f>IFERROR(VLOOKUP($B105,RD[[#All],[Date]:[IS19_Inv2_M2]],G$2,0)/G$1,"")</f>
        <v>2.8010610079575597</v>
      </c>
      <c r="H105" s="165">
        <f>IFERROR(VLOOKUP($B105,RD[[#All],[Date]:[IS19_Inv2_M2]],H$2,0)/H$1,"")</f>
        <v>2.7769471907402941</v>
      </c>
      <c r="I105" s="165">
        <f>IFERROR(VLOOKUP($B105,RD[[#All],[Date]:[IS19_Inv2_M2]],I$2,0)/I$1,"")</f>
        <v>2.7567630326251016</v>
      </c>
      <c r="J105" s="165">
        <f>IFERROR(VLOOKUP($B105,RD[[#All],[Date]:[IS19_Inv2_M2]],J$2,0)/J$1,"")</f>
        <v>2.7814192077514961</v>
      </c>
      <c r="K105" s="165">
        <f>IFERROR(VLOOKUP($B105,RD[[#All],[Date]:[IS19_Inv2_M2]],K$2,0)/K$1,"")</f>
        <v>2.6949675751992155</v>
      </c>
      <c r="L105" s="165">
        <f>IFERROR(VLOOKUP($B105,RD[[#All],[Date]:[IS19_Inv2_M2]],L$2,0)/L$1,"")</f>
        <v>2.7928184667996581</v>
      </c>
      <c r="M105" s="165">
        <f>IFERROR(VLOOKUP($B105,RD[[#All],[Date]:[IS19_Inv2_M2]],M$2,0)/M$1,"")</f>
        <v>2.770686344474445</v>
      </c>
      <c r="N105" s="165">
        <f>IFERROR(VLOOKUP($B105,RD[[#All],[Date]:[IS19_Inv2_M2]],N$2,0)/N$1,"")</f>
        <v>2.7668946049205458</v>
      </c>
      <c r="O105" s="165">
        <f>IFERROR(VLOOKUP($B105,RD[[#All],[Date]:[IS19_Inv2_M2]],O$2,0)/O$1,"")</f>
        <v>2.7453732995887377</v>
      </c>
      <c r="P105" s="165">
        <f>IFERROR(VLOOKUP($B105,RD[[#All],[Date]:[IS19_Inv2_M2]],P$2,0)/P$1,"")</f>
        <v>2.7296967505762195</v>
      </c>
      <c r="Q105" s="165">
        <f>IFERROR(VLOOKUP($B105,RD[[#All],[Date]:[IS19_Inv2_M2]],Q$2,0)/Q$1,"")</f>
        <v>2.6619062683599215</v>
      </c>
      <c r="R105" s="165">
        <f>IFERROR(VLOOKUP($B105,RD[[#All],[Date]:[IS19_Inv2_M2]],R$2,0)/R$1,"")</f>
        <v>2.6410588727536197</v>
      </c>
      <c r="S105" s="165">
        <f>IFERROR(VLOOKUP($B105,RD[[#All],[Date]:[IS19_Inv2_M2]],S$2,0)/S$1,"")</f>
        <v>2.6727051732463081</v>
      </c>
      <c r="T105" s="165">
        <f>IFERROR(VLOOKUP($B105,RD[[#All],[Date]:[IS19_Inv2_M2]],T$2,0)/T$1,"")</f>
        <v>2.6918984210980414</v>
      </c>
      <c r="U105" s="165">
        <f>IFERROR(VLOOKUP($B105,RD[[#All],[Date]:[IS19_Inv2_M2]],U$2,0)/U$1,"")</f>
        <v>2.9742446382750085</v>
      </c>
      <c r="V105" s="165">
        <f>IFERROR(VLOOKUP($B105,RD[[#All],[Date]:[IS19_Inv2_M2]],V$2,0)/V$1,"")</f>
        <v>3.0416811446885972</v>
      </c>
      <c r="W105" s="165">
        <f>IFERROR(VLOOKUP($B105,RD[[#All],[Date]:[IS19_Inv2_M2]],W$2,0)/W$1,"")</f>
        <v>3.1393117639928212</v>
      </c>
      <c r="X105" s="165">
        <f>IFERROR(VLOOKUP($B105,RD[[#All],[Date]:[IS19_Inv2_M2]],X$2,0)/X$1,"")</f>
        <v>2.774422101587787</v>
      </c>
      <c r="Y105" s="165">
        <f>IFERROR(VLOOKUP($B105,RD[[#All],[Date]:[IS19_Inv2_M2]],Y$2,0)/Y$1,"")</f>
        <v>2.6313289636173649</v>
      </c>
      <c r="Z105" s="165">
        <f>IFERROR(VLOOKUP($B105,RD[[#All],[Date]:[IS19_Inv2_M2]],Z$2,0)/Z$1,"")</f>
        <v>2.6280821597342441</v>
      </c>
      <c r="AA105" s="165">
        <f>IFERROR(VLOOKUP($B105,RD[[#All],[Date]:[IS19_Inv2_M2]],AA$2,0)/AA$1,"")</f>
        <v>2.7182548202859969</v>
      </c>
      <c r="AB105" s="165">
        <f>IFERROR(VLOOKUP($B105,RD[[#All],[Date]:[IS19_Inv2_M2]],AB$2,0)/AB$1,"")</f>
        <v>2.7849962166252298</v>
      </c>
      <c r="AC105" s="165">
        <f>IFERROR(VLOOKUP($B105,RD[[#All],[Date]:[IS19_Inv2_M2]],AC$2,0)/AC$1,"")</f>
        <v>2.6782167556055416</v>
      </c>
      <c r="AD105" s="165">
        <f>IFERROR(VLOOKUP($B105,RD[[#All],[Date]:[IS19_Inv2_M2]],AD$2,0)/AD$1,"")</f>
        <v>2.6776384535005229</v>
      </c>
      <c r="AE105" s="165">
        <f>IFERROR(VLOOKUP($B105,RD[[#All],[Date]:[IS19_Inv2_M2]],AE$2,0)/AE$1,"")</f>
        <v>2.7661940505977198</v>
      </c>
      <c r="AF105" s="165">
        <f>IFERROR(VLOOKUP($B105,RD[[#All],[Date]:[IS19_Inv2_M2]],AF$2,0)/AF$1,"")</f>
        <v>2.8346464600814487</v>
      </c>
      <c r="AG105" s="165">
        <f>IFERROR(VLOOKUP($B105,RD[[#All],[Date]:[IS19_Inv2_M2]],AG$2,0)/AG$1,"")</f>
        <v>2.8824049513704684</v>
      </c>
      <c r="AH105" s="165">
        <f>IFERROR(VLOOKUP($B105,RD[[#All],[Date]:[IS19_Inv2_M2]],AH$2,0)/AH$1,"")</f>
        <v>2.7517633228840124</v>
      </c>
      <c r="AI105" s="165">
        <f>IFERROR(VLOOKUP($B105,RD[[#All],[Date]:[IS19_Inv2_M2]],AI$2,0)/AI$1,"")</f>
        <v>2.8654596634892204</v>
      </c>
      <c r="AJ105" s="165">
        <f>IFERROR(VLOOKUP($B105,RD[[#All],[Date]:[IS19_Inv2_M2]],AJ$2,0)/AJ$1,"")</f>
        <v>2.8750559785042547</v>
      </c>
      <c r="AK105" s="165">
        <f>IFERROR(VLOOKUP($B105,RD[[#All],[Date]:[IS19_Inv2_M2]],AK$2,0)/AK$1,"")</f>
        <v>2.9236478939213777</v>
      </c>
      <c r="AL105" s="165">
        <f>IFERROR(VLOOKUP($B105,RD[[#All],[Date]:[IS19_Inv2_M2]],AL$2,0)/AL$1,"")</f>
        <v>2.9146480478768884</v>
      </c>
      <c r="AM105" s="165">
        <f>IFERROR(VLOOKUP($B105,RD[[#All],[Date]:[IS19_Inv2_M2]],AM$2,0)/AM$1,"")</f>
        <v>2.879343693723738</v>
      </c>
      <c r="AN105" s="165">
        <f>IFERROR(VLOOKUP($B105,RD[[#All],[Date]:[IS19_Inv2_M2]],AN$2,0)/AN$1,"")</f>
        <v>2.7658045977011492</v>
      </c>
      <c r="AO105" s="165">
        <f>IFERROR(VLOOKUP($B105,RD[[#All],[Date]:[IS19_Inv2_M2]],AO$2,0)/AO$1,"")</f>
        <v>2.8006402988061097</v>
      </c>
      <c r="AP105" s="165">
        <f>IFERROR(VLOOKUP($B105,RD[[#All],[Date]:[IS19_Inv2_M2]],AP$2,0)/AP$1,"")</f>
        <v>2.8373240845728009</v>
      </c>
      <c r="AQ105" s="165">
        <f>IFERROR(VLOOKUP($B105,RD[[#All],[Date]:[IS19_Inv2_M2]],AQ$2,0)/AQ$1,"")</f>
        <v>2.8426332288401253</v>
      </c>
      <c r="AR105" s="165">
        <f>IFERROR(VLOOKUP($B105,RD[[#All],[Date]:[IS19_Inv2_M2]],AR$2,0)/AR$1,"")</f>
        <v>2.8771228771228774</v>
      </c>
      <c r="AS105" s="165">
        <f>IFERROR(VLOOKUP($B105,RD[[#All],[Date]:[IS19_Inv2_M2]],AS$2,0)/AS$1,"")</f>
        <v>3.181105728127672</v>
      </c>
      <c r="AT105" s="165">
        <f>IFERROR(VLOOKUP($B105,RD[[#All],[Date]:[IS19_Inv2_M2]],AT$2,0)/AT$1,"")</f>
        <v>2.8637471897659985</v>
      </c>
      <c r="AU105" s="165">
        <f>IFERROR(VLOOKUP($B105,RD[[#All],[Date]:[IS19_Inv2_M2]],AU$2,0)/AU$1,"")</f>
        <v>2.9962382445141067</v>
      </c>
      <c r="AV105" s="165">
        <f>IFERROR(VLOOKUP($B105,RD[[#All],[Date]:[IS19_Inv2_M2]],AV$2,0)/AV$1,"")</f>
        <v>2.7659966808039833</v>
      </c>
      <c r="AW105" s="165">
        <f>IFERROR(VLOOKUP($B105,RD[[#All],[Date]:[IS19_Inv2_M2]],AW$2,0)/AW$1,"")</f>
        <v>2.8729101358411704</v>
      </c>
      <c r="AX105" s="165">
        <f>IFERROR(VLOOKUP($B105,RD[[#All],[Date]:[IS19_Inv2_M2]],AX$2,0)/AX$1,"")</f>
        <v>2.9460414860268123</v>
      </c>
      <c r="AY105" s="165">
        <f>IFERROR(VLOOKUP($B105,RD[[#All],[Date]:[IS19_Inv2_M2]],AY$2,0)/AY$1,"")</f>
        <v>2.9085143948401972</v>
      </c>
      <c r="AZ105" s="165">
        <f>IFERROR(VLOOKUP($B105,RD[[#All],[Date]:[IS19_Inv2_M2]],AZ$2,0)/AZ$1,"")</f>
        <v>2.9951553149045314</v>
      </c>
      <c r="BA105" s="165">
        <f>IFERROR(VLOOKUP($B105,RD[[#All],[Date]:[IS19_Inv2_M2]],BA$2,0)/BA$1,"")</f>
        <v>2.8860134729540459</v>
      </c>
      <c r="BB105" s="165">
        <f>IFERROR(VLOOKUP($B105,RD[[#All],[Date]:[IS19_Inv2_M2]],BB$2,0)/BB$1,"")</f>
        <v>2.7984587251828636</v>
      </c>
      <c r="BC105" s="165">
        <f>IFERROR(VLOOKUP($B105,RD[[#All],[Date]:[IS19_Inv2_M2]],BC$2,0)/BC$1,"")</f>
        <v>2.8921630094043889</v>
      </c>
      <c r="BD105" s="165">
        <f>IFERROR(VLOOKUP($B105,RD[[#All],[Date]:[IS19_Inv2_M2]],BD$2,0)/BD$1,"")</f>
        <v>2.8388131515637531</v>
      </c>
      <c r="BE105" s="165">
        <f>IFERROR(VLOOKUP($B105,RD[[#All],[Date]:[IS19_Inv2_M2]],BE$2,0)/BE$1,"")</f>
        <v>2.9103733257338269</v>
      </c>
      <c r="BF105" s="165">
        <f>IFERROR(VLOOKUP($B105,RD[[#All],[Date]:[IS19_Inv2_M2]],BF$2,0)/BF$1,"")</f>
        <v>2.881256674360122</v>
      </c>
      <c r="BG105" s="165">
        <f>IFERROR(VLOOKUP($B105,RD[[#All],[Date]:[IS19_Inv2_M2]],BG$2,0)/BG$1,"")</f>
        <v>2.9112716369088183</v>
      </c>
      <c r="BH105" s="165">
        <f>IFERROR(VLOOKUP($B105,RD[[#All],[Date]:[IS19_Inv2_M2]],BH$2,0)/BH$1,"")</f>
        <v>3.0585636933599312</v>
      </c>
      <c r="BI105" s="165">
        <f>IFERROR(VLOOKUP($B105,RD[[#All],[Date]:[IS19_Inv2_M2]],BI$2,0)/BI$1,"")</f>
        <v>2.8301678037986355</v>
      </c>
      <c r="BJ105" s="165">
        <f>IFERROR(VLOOKUP($B105,RD[[#All],[Date]:[IS19_Inv2_M2]],BJ$2,0)/BJ$1,"")</f>
        <v>2.889585510275166</v>
      </c>
      <c r="BK105" s="165">
        <f>IFERROR(VLOOKUP($B105,RD[[#All],[Date]:[IS19_Inv2_M2]],BK$2,0)/BK$1,"")</f>
        <v>2.8346561728806772</v>
      </c>
      <c r="BL105" s="165">
        <f>IFERROR(VLOOKUP($B105,RD[[#All],[Date]:[IS19_Inv2_M2]],BL$2,0)/BL$1,"")</f>
        <v>2.8560719640179912</v>
      </c>
      <c r="BM105" s="165">
        <f>IFERROR(VLOOKUP($B105,RD[[#All],[Date]:[IS19_Inv2_M2]],BM$2,0)/BM$1,"")</f>
        <v>2.8306543053424931</v>
      </c>
      <c r="BN105" s="165">
        <f>IFERROR(VLOOKUP($B105,RD[[#All],[Date]:[IS19_Inv2_M2]],BN$2,0)/BN$1,"")</f>
        <v>2.8898296868435507</v>
      </c>
      <c r="BO105" s="165">
        <f>IFERROR(VLOOKUP($B105,RD[[#All],[Date]:[IS19_Inv2_M2]],BO$2,0)/BO$1,"")</f>
        <v>2.8973652099245264</v>
      </c>
      <c r="BP105" s="165">
        <f>IFERROR(VLOOKUP($B105,RD[[#All],[Date]:[IS19_Inv2_M2]],BP$2,0)/BP$1,"")</f>
        <v>2.776739236720255</v>
      </c>
      <c r="BQ105" s="165">
        <f>IFERROR(VLOOKUP($B105,RD[[#All],[Date]:[IS19_Inv2_M2]],BQ$2,0)/BQ$1,"")</f>
        <v>2.964967660146355</v>
      </c>
      <c r="BR105" s="165">
        <f>IFERROR(VLOOKUP($B105,RD[[#All],[Date]:[IS19_Inv2_M2]],BR$2,0)/BR$1,"")</f>
        <v>2.9780564263322882</v>
      </c>
      <c r="BS105" s="165">
        <f>IFERROR(VLOOKUP($B105,RD[[#All],[Date]:[IS19_Inv2_M2]],BS$2,0)/BS$1,"")</f>
        <v>3.0273538908114399</v>
      </c>
      <c r="BT105" s="165">
        <f>IFERROR(VLOOKUP($B105,RD[[#All],[Date]:[IS19_Inv2_M2]],BT$2,0)/BT$1,"")</f>
        <v>2.9268345896649897</v>
      </c>
      <c r="BU105" s="165">
        <f>IFERROR(VLOOKUP($B105,RD[[#All],[Date]:[IS19_Inv2_M2]],BU$2,0)/BU$1,"")</f>
        <v>2.9701009834334369</v>
      </c>
      <c r="BV105" s="165">
        <f>IFERROR(VLOOKUP($B105,RD[[#All],[Date]:[IS19_Inv2_M2]],BV$2,0)/BV$1,"")</f>
        <v>2.9044233954258702</v>
      </c>
      <c r="BW105" s="165">
        <f>IFERROR(VLOOKUP($B105,RD[[#All],[Date]:[IS19_Inv2_M2]],BW$2,0)/BW$1,"")</f>
        <v>3.0331789901546307</v>
      </c>
      <c r="BX105" s="165">
        <f>IFERROR(VLOOKUP($B105,RD[[#All],[Date]:[IS19_Inv2_M2]],BX$2,0)/BX$1,"")</f>
        <v>3.0240349126777475</v>
      </c>
      <c r="BY105" s="165">
        <f>IFERROR(VLOOKUP($B105,RD[[#All],[Date]:[IS19_Inv2_M2]],BY$2,0)/BY$1,"")</f>
        <v>2.9813906435228805</v>
      </c>
      <c r="BZ105" s="165">
        <f>IFERROR(VLOOKUP($B105,RD[[#All],[Date]:[IS19_Inv2_M2]],BZ$2,0)/BZ$1,"")</f>
        <v>3.0648528946535905</v>
      </c>
      <c r="CA105" s="165">
        <f>IFERROR(VLOOKUP($B105,RD[[#All],[Date]:[IS19_Inv2_M2]],CA$2,0)/CA$1,"")</f>
        <v>2.7457482900435259</v>
      </c>
      <c r="CB105" s="165">
        <f>IFERROR(VLOOKUP($B105,RD[[#All],[Date]:[IS19_Inv2_M2]],CB$2,0)/CB$1,"")</f>
        <v>0</v>
      </c>
      <c r="CC105" s="165">
        <f>IFERROR(VLOOKUP($B105,RD[[#All],[Date]:[IS19_Inv2_M2]],CC$2,0)/CC$1,"")</f>
        <v>2.9198631762100602</v>
      </c>
      <c r="CD105" s="165">
        <f>IFERROR(VLOOKUP($B105,RD[[#All],[Date]:[IS19_Inv2_M2]],CD$2,0)/CD$1,"")</f>
        <v>2.921665490472829</v>
      </c>
      <c r="CE105" s="165">
        <f>IFERROR(VLOOKUP($B105,RD[[#All],[Date]:[IS19_Inv2_M2]],CE$2,0)/CE$1,"")</f>
        <v>2.9469326913281035</v>
      </c>
      <c r="CF105" s="165">
        <f>IFERROR(VLOOKUP($B105,RD[[#All],[Date]:[IS19_Inv2_M2]],CF$2,0)/CF$1,"")</f>
        <v>3.0077746781321597</v>
      </c>
      <c r="CG105" s="165">
        <f>IFERROR(VLOOKUP($B105,RD[[#All],[Date]:[IS19_Inv2_M2]],CG$2,0)/CG$1,"")</f>
        <v>2.844563956553833</v>
      </c>
      <c r="CH105" s="165">
        <f>IFERROR(VLOOKUP($B105,RD[[#All],[Date]:[IS19_Inv2_M2]],CH$2,0)/CH$1,"")</f>
        <v>3.1944005061689338</v>
      </c>
      <c r="CI105" s="165">
        <f>IFERROR(VLOOKUP($B105,RD[[#All],[Date]:[IS19_Inv2_M2]],CI$2,0)/CI$1,"")</f>
        <v>2.7522935779816513</v>
      </c>
      <c r="CJ105" s="165">
        <f>IFERROR(VLOOKUP($B105,RD[[#All],[Date]:[IS19_Inv2_M2]],CJ$2,0)/CJ$1,"")</f>
        <v>1.7708196696013148</v>
      </c>
      <c r="CK105" s="165">
        <f>IFERROR(VLOOKUP($B105,RD[[#All],[Date]:[IS19_Inv2_M2]],CK$2,0)/CK$1,"")</f>
        <v>2.3085845926719069</v>
      </c>
      <c r="CL105" s="165">
        <f>IFERROR(VLOOKUP($B105,RD[[#All],[Date]:[IS19_Inv2_M2]],CL$2,0)/CL$1,"")</f>
        <v>0.90715990747626318</v>
      </c>
      <c r="CM105" s="165">
        <f>IFERROR(VLOOKUP($B105,RD[[#All],[Date]:[IS19_Inv2_M2]],CM$2,0)/CM$1,"")</f>
        <v>0</v>
      </c>
      <c r="CN105" s="165">
        <f>IFERROR(VLOOKUP($B105,RD[[#All],[Date]:[IS19_Inv2_M2]],CN$2,0)/CN$1,"")</f>
        <v>0</v>
      </c>
      <c r="CO105" s="165">
        <f>IFERROR(VLOOKUP($B105,RD[[#All],[Date]:[IS19_Inv2_M2]],CO$2,0)/CO$1,"")</f>
        <v>1.4243910155014237</v>
      </c>
      <c r="CP105" s="165">
        <f>IFERROR(VLOOKUP($B105,RD[[#All],[Date]:[IS19_Inv2_M2]],CP$2,0)/CP$1,"")</f>
        <v>2.0871559633027523</v>
      </c>
      <c r="CQ105" s="165">
        <f>IFERROR(VLOOKUP($B105,RD[[#All],[Date]:[IS19_Inv2_M2]],CQ$2,0)/CQ$1,"")</f>
        <v>2.8492088599649499</v>
      </c>
      <c r="CR105" s="165">
        <f>IFERROR(VLOOKUP($B105,RD[[#All],[Date]:[IS19_Inv2_M2]],CR$2,0)/CR$1,"")</f>
        <v>2.8100103600416335</v>
      </c>
      <c r="CS105" s="165">
        <f>IFERROR(VLOOKUP($B105,RD[[#All],[Date]:[IS19_Inv2_M2]],CS$2,0)/CS$1,"")</f>
        <v>2.6031545171057986</v>
      </c>
      <c r="CT105" s="165">
        <f>IFERROR(VLOOKUP($B105,RD[[#All],[Date]:[IS19_Inv2_M2]],CT$2,0)/CT$1,"")</f>
        <v>2.7501845407571444</v>
      </c>
      <c r="CU105" s="166">
        <f>IFERROR(AVERAGEIF(Inv_SY_B[[#This Row],[IS1_Inv1_M1]:[IS19_Inv2_M2]],"&gt;="&amp;0.1,Inv_SY_B[[#This Row],[IS1_Inv1_M1]:[IS19_Inv2_M2]]),"")</f>
        <v>2.7907770034102928</v>
      </c>
    </row>
    <row r="106" spans="2:99">
      <c r="B106" s="167">
        <f t="shared" si="67"/>
        <v>45798</v>
      </c>
      <c r="C106" s="165">
        <f>IFERROR(VLOOKUP($B106,RD[[#All],[Date]:[IS19_Inv2_M2]],C$2,0)/C$1,"")</f>
        <v>2.966616523952788</v>
      </c>
      <c r="D106" s="165">
        <f>IFERROR(VLOOKUP($B106,RD[[#All],[Date]:[IS19_Inv2_M2]],D$2,0)/D$1,"")</f>
        <v>2.9633102690517128</v>
      </c>
      <c r="E106" s="165">
        <f>IFERROR(VLOOKUP($B106,RD[[#All],[Date]:[IS19_Inv2_M2]],E$2,0)/E$1,"")</f>
        <v>2.9418857005063903</v>
      </c>
      <c r="F106" s="165">
        <f>IFERROR(VLOOKUP($B106,RD[[#All],[Date]:[IS19_Inv2_M2]],F$2,0)/F$1,"")</f>
        <v>2.808394553590658</v>
      </c>
      <c r="G106" s="165">
        <f>IFERROR(VLOOKUP($B106,RD[[#All],[Date]:[IS19_Inv2_M2]],G$2,0)/G$1,"")</f>
        <v>2.9312756209307933</v>
      </c>
      <c r="H106" s="165">
        <f>IFERROR(VLOOKUP($B106,RD[[#All],[Date]:[IS19_Inv2_M2]],H$2,0)/H$1,"")</f>
        <v>2.8917289606944778</v>
      </c>
      <c r="I106" s="165">
        <f>IFERROR(VLOOKUP($B106,RD[[#All],[Date]:[IS19_Inv2_M2]],I$2,0)/I$1,"")</f>
        <v>2.8970161383954487</v>
      </c>
      <c r="J106" s="165">
        <f>IFERROR(VLOOKUP($B106,RD[[#All],[Date]:[IS19_Inv2_M2]],J$2,0)/J$1,"")</f>
        <v>2.8840125391849529</v>
      </c>
      <c r="K106" s="165">
        <f>IFERROR(VLOOKUP($B106,RD[[#All],[Date]:[IS19_Inv2_M2]],K$2,0)/K$1,"")</f>
        <v>2.9117710402258972</v>
      </c>
      <c r="L106" s="165">
        <f>IFERROR(VLOOKUP($B106,RD[[#All],[Date]:[IS19_Inv2_M2]],L$2,0)/L$1,"")</f>
        <v>2.9139355941863778</v>
      </c>
      <c r="M106" s="165">
        <f>IFERROR(VLOOKUP($B106,RD[[#All],[Date]:[IS19_Inv2_M2]],M$2,0)/M$1,"")</f>
        <v>2.9242046354676301</v>
      </c>
      <c r="N106" s="165">
        <f>IFERROR(VLOOKUP($B106,RD[[#All],[Date]:[IS19_Inv2_M2]],N$2,0)/N$1,"")</f>
        <v>2.9021974545543037</v>
      </c>
      <c r="O106" s="165">
        <f>IFERROR(VLOOKUP($B106,RD[[#All],[Date]:[IS19_Inv2_M2]],O$2,0)/O$1,"")</f>
        <v>2.9035510914267637</v>
      </c>
      <c r="P106" s="165">
        <f>IFERROR(VLOOKUP($B106,RD[[#All],[Date]:[IS19_Inv2_M2]],P$2,0)/P$1,"")</f>
        <v>2.8901342251547883</v>
      </c>
      <c r="Q106" s="165">
        <f>IFERROR(VLOOKUP($B106,RD[[#All],[Date]:[IS19_Inv2_M2]],Q$2,0)/Q$1,"")</f>
        <v>2.8484915003647768</v>
      </c>
      <c r="R106" s="165">
        <f>IFERROR(VLOOKUP($B106,RD[[#All],[Date]:[IS19_Inv2_M2]],R$2,0)/R$1,"")</f>
        <v>2.8308722229592509</v>
      </c>
      <c r="S106" s="165">
        <f>IFERROR(VLOOKUP($B106,RD[[#All],[Date]:[IS19_Inv2_M2]],S$2,0)/S$1,"")</f>
        <v>2.8571904294110793</v>
      </c>
      <c r="T106" s="165">
        <f>IFERROR(VLOOKUP($B106,RD[[#All],[Date]:[IS19_Inv2_M2]],T$2,0)/T$1,"")</f>
        <v>2.857985102527969</v>
      </c>
      <c r="U106" s="165">
        <f>IFERROR(VLOOKUP($B106,RD[[#All],[Date]:[IS19_Inv2_M2]],U$2,0)/U$1,"")</f>
        <v>3.1153492716289297</v>
      </c>
      <c r="V106" s="165">
        <f>IFERROR(VLOOKUP($B106,RD[[#All],[Date]:[IS19_Inv2_M2]],V$2,0)/V$1,"")</f>
        <v>3.2299386477613954</v>
      </c>
      <c r="W106" s="165">
        <f>IFERROR(VLOOKUP($B106,RD[[#All],[Date]:[IS19_Inv2_M2]],W$2,0)/W$1,"")</f>
        <v>3.3137508241506439</v>
      </c>
      <c r="X106" s="165">
        <f>IFERROR(VLOOKUP($B106,RD[[#All],[Date]:[IS19_Inv2_M2]],X$2,0)/X$1,"")</f>
        <v>2.9273389912582513</v>
      </c>
      <c r="Y106" s="165">
        <f>IFERROR(VLOOKUP($B106,RD[[#All],[Date]:[IS19_Inv2_M2]],Y$2,0)/Y$1,"")</f>
        <v>2.8816376935499193</v>
      </c>
      <c r="Z106" s="165">
        <f>IFERROR(VLOOKUP($B106,RD[[#All],[Date]:[IS19_Inv2_M2]],Z$2,0)/Z$1,"")</f>
        <v>2.8868198193983061</v>
      </c>
      <c r="AA106" s="165">
        <f>IFERROR(VLOOKUP($B106,RD[[#All],[Date]:[IS19_Inv2_M2]],AA$2,0)/AA$1,"")</f>
        <v>2.9488555846609699</v>
      </c>
      <c r="AB106" s="165">
        <f>IFERROR(VLOOKUP($B106,RD[[#All],[Date]:[IS19_Inv2_M2]],AB$2,0)/AB$1,"")</f>
        <v>3.0202140309155765</v>
      </c>
      <c r="AC106" s="165">
        <f>IFERROR(VLOOKUP($B106,RD[[#All],[Date]:[IS19_Inv2_M2]],AC$2,0)/AC$1,"")</f>
        <v>3.06348560626002</v>
      </c>
      <c r="AD106" s="165">
        <f>IFERROR(VLOOKUP($B106,RD[[#All],[Date]:[IS19_Inv2_M2]],AD$2,0)/AD$1,"")</f>
        <v>2.8966388018112159</v>
      </c>
      <c r="AE106" s="165">
        <f>IFERROR(VLOOKUP($B106,RD[[#All],[Date]:[IS19_Inv2_M2]],AE$2,0)/AE$1,"")</f>
        <v>3.0020227584289585</v>
      </c>
      <c r="AF106" s="165">
        <f>IFERROR(VLOOKUP($B106,RD[[#All],[Date]:[IS19_Inv2_M2]],AF$2,0)/AF$1,"")</f>
        <v>3.0807008029406</v>
      </c>
      <c r="AG106" s="165">
        <f>IFERROR(VLOOKUP($B106,RD[[#All],[Date]:[IS19_Inv2_M2]],AG$2,0)/AG$1,"")</f>
        <v>3.0924630924630923</v>
      </c>
      <c r="AH106" s="165">
        <f>IFERROR(VLOOKUP($B106,RD[[#All],[Date]:[IS19_Inv2_M2]],AH$2,0)/AH$1,"")</f>
        <v>2.9511167711598745</v>
      </c>
      <c r="AI106" s="165">
        <f>IFERROR(VLOOKUP($B106,RD[[#All],[Date]:[IS19_Inv2_M2]],AI$2,0)/AI$1,"")</f>
        <v>2.6760923805258781</v>
      </c>
      <c r="AJ106" s="165">
        <f>IFERROR(VLOOKUP($B106,RD[[#All],[Date]:[IS19_Inv2_M2]],AJ$2,0)/AJ$1,"")</f>
        <v>2.6799309065318919</v>
      </c>
      <c r="AK106" s="165">
        <f>IFERROR(VLOOKUP($B106,RD[[#All],[Date]:[IS19_Inv2_M2]],AK$2,0)/AK$1,"")</f>
        <v>2.6656577667279211</v>
      </c>
      <c r="AL106" s="165">
        <f>IFERROR(VLOOKUP($B106,RD[[#All],[Date]:[IS19_Inv2_M2]],AL$2,0)/AL$1,"")</f>
        <v>2.6717013394129383</v>
      </c>
      <c r="AM106" s="165">
        <f>IFERROR(VLOOKUP($B106,RD[[#All],[Date]:[IS19_Inv2_M2]],AM$2,0)/AM$1,"")</f>
        <v>2.6392316414326689</v>
      </c>
      <c r="AN106" s="165">
        <f>IFERROR(VLOOKUP($B106,RD[[#All],[Date]:[IS19_Inv2_M2]],AN$2,0)/AN$1,"")</f>
        <v>2.6378004179728318</v>
      </c>
      <c r="AO106" s="165">
        <f>IFERROR(VLOOKUP($B106,RD[[#All],[Date]:[IS19_Inv2_M2]],AO$2,0)/AO$1,"")</f>
        <v>2.638564663509638</v>
      </c>
      <c r="AP106" s="165">
        <f>IFERROR(VLOOKUP($B106,RD[[#All],[Date]:[IS19_Inv2_M2]],AP$2,0)/AP$1,"")</f>
        <v>2.6532381778163145</v>
      </c>
      <c r="AQ106" s="165">
        <f>IFERROR(VLOOKUP($B106,RD[[#All],[Date]:[IS19_Inv2_M2]],AQ$2,0)/AQ$1,"")</f>
        <v>2.6884012539184954</v>
      </c>
      <c r="AR106" s="165">
        <f>IFERROR(VLOOKUP($B106,RD[[#All],[Date]:[IS19_Inv2_M2]],AR$2,0)/AR$1,"")</f>
        <v>2.7269282441696236</v>
      </c>
      <c r="AS106" s="165">
        <f>IFERROR(VLOOKUP($B106,RD[[#All],[Date]:[IS19_Inv2_M2]],AS$2,0)/AS$1,"")</f>
        <v>2.9445711028783133</v>
      </c>
      <c r="AT106" s="165">
        <f>IFERROR(VLOOKUP($B106,RD[[#All],[Date]:[IS19_Inv2_M2]],AT$2,0)/AT$1,"")</f>
        <v>2.6712263702859316</v>
      </c>
      <c r="AU106" s="165">
        <f>IFERROR(VLOOKUP($B106,RD[[#All],[Date]:[IS19_Inv2_M2]],AU$2,0)/AU$1,"")</f>
        <v>2.7968652037617554</v>
      </c>
      <c r="AV106" s="165">
        <f>IFERROR(VLOOKUP($B106,RD[[#All],[Date]:[IS19_Inv2_M2]],AV$2,0)/AV$1,"")</f>
        <v>2.4838650193619771</v>
      </c>
      <c r="AW106" s="165">
        <f>IFERROR(VLOOKUP($B106,RD[[#All],[Date]:[IS19_Inv2_M2]],AW$2,0)/AW$1,"")</f>
        <v>2.6541274817136884</v>
      </c>
      <c r="AX106" s="165">
        <f>IFERROR(VLOOKUP($B106,RD[[#All],[Date]:[IS19_Inv2_M2]],AX$2,0)/AX$1,"")</f>
        <v>2.7306076168878808</v>
      </c>
      <c r="AY106" s="165">
        <f>IFERROR(VLOOKUP($B106,RD[[#All],[Date]:[IS19_Inv2_M2]],AY$2,0)/AY$1,"")</f>
        <v>2.6649371239145316</v>
      </c>
      <c r="AZ106" s="165">
        <f>IFERROR(VLOOKUP($B106,RD[[#All],[Date]:[IS19_Inv2_M2]],AZ$2,0)/AZ$1,"")</f>
        <v>2.7514961527500716</v>
      </c>
      <c r="BA106" s="165">
        <f>IFERROR(VLOOKUP($B106,RD[[#All],[Date]:[IS19_Inv2_M2]],BA$2,0)/BA$1,"")</f>
        <v>2.678583338891483</v>
      </c>
      <c r="BB106" s="165">
        <f>IFERROR(VLOOKUP($B106,RD[[#All],[Date]:[IS19_Inv2_M2]],BB$2,0)/BB$1,"")</f>
        <v>2.5764106583072102</v>
      </c>
      <c r="BC106" s="165">
        <f>IFERROR(VLOOKUP($B106,RD[[#All],[Date]:[IS19_Inv2_M2]],BC$2,0)/BC$1,"")</f>
        <v>2.6808777429467083</v>
      </c>
      <c r="BD106" s="165">
        <f>IFERROR(VLOOKUP($B106,RD[[#All],[Date]:[IS19_Inv2_M2]],BD$2,0)/BD$1,"")</f>
        <v>2.5924035867901143</v>
      </c>
      <c r="BE106" s="165">
        <f>IFERROR(VLOOKUP($B106,RD[[#All],[Date]:[IS19_Inv2_M2]],BE$2,0)/BE$1,"")</f>
        <v>2.6980621259618123</v>
      </c>
      <c r="BF106" s="165">
        <f>IFERROR(VLOOKUP($B106,RD[[#All],[Date]:[IS19_Inv2_M2]],BF$2,0)/BF$1,"")</f>
        <v>2.6449412656309201</v>
      </c>
      <c r="BG106" s="165">
        <f>IFERROR(VLOOKUP($B106,RD[[#All],[Date]:[IS19_Inv2_M2]],BG$2,0)/BG$1,"")</f>
        <v>2.7483985280087229</v>
      </c>
      <c r="BH106" s="165">
        <f>IFERROR(VLOOKUP($B106,RD[[#All],[Date]:[IS19_Inv2_M2]],BH$2,0)/BH$1,"")</f>
        <v>2.795668281561698</v>
      </c>
      <c r="BI106" s="165">
        <f>IFERROR(VLOOKUP($B106,RD[[#All],[Date]:[IS19_Inv2_M2]],BI$2,0)/BI$1,"")</f>
        <v>2.6029872764152682</v>
      </c>
      <c r="BJ106" s="165">
        <f>IFERROR(VLOOKUP($B106,RD[[#All],[Date]:[IS19_Inv2_M2]],BJ$2,0)/BJ$1,"")</f>
        <v>2.7056774642981543</v>
      </c>
      <c r="BK106" s="165">
        <f>IFERROR(VLOOKUP($B106,RD[[#All],[Date]:[IS19_Inv2_M2]],BK$2,0)/BK$1,"")</f>
        <v>2.5832054958980857</v>
      </c>
      <c r="BL106" s="165">
        <f>IFERROR(VLOOKUP($B106,RD[[#All],[Date]:[IS19_Inv2_M2]],BL$2,0)/BL$1,"")</f>
        <v>2.5998364454136569</v>
      </c>
      <c r="BM106" s="165">
        <f>IFERROR(VLOOKUP($B106,RD[[#All],[Date]:[IS19_Inv2_M2]],BM$2,0)/BM$1,"")</f>
        <v>2.6292269725872073</v>
      </c>
      <c r="BN106" s="165">
        <f>IFERROR(VLOOKUP($B106,RD[[#All],[Date]:[IS19_Inv2_M2]],BN$2,0)/BN$1,"")</f>
        <v>2.7036809617684128</v>
      </c>
      <c r="BO106" s="165">
        <f>IFERROR(VLOOKUP($B106,RD[[#All],[Date]:[IS19_Inv2_M2]],BO$2,0)/BO$1,"")</f>
        <v>2.6885705246983322</v>
      </c>
      <c r="BP106" s="165">
        <f>IFERROR(VLOOKUP($B106,RD[[#All],[Date]:[IS19_Inv2_M2]],BP$2,0)/BP$1,"")</f>
        <v>2.5672734941953541</v>
      </c>
      <c r="BQ106" s="165">
        <f>IFERROR(VLOOKUP($B106,RD[[#All],[Date]:[IS19_Inv2_M2]],BQ$2,0)/BQ$1,"")</f>
        <v>2.7391313383688525</v>
      </c>
      <c r="BR106" s="165">
        <f>IFERROR(VLOOKUP($B106,RD[[#All],[Date]:[IS19_Inv2_M2]],BR$2,0)/BR$1,"")</f>
        <v>2.6880638079625738</v>
      </c>
      <c r="BS106" s="165">
        <f>IFERROR(VLOOKUP($B106,RD[[#All],[Date]:[IS19_Inv2_M2]],BS$2,0)/BS$1,"")</f>
        <v>2.7259708614773084</v>
      </c>
      <c r="BT106" s="165">
        <f>IFERROR(VLOOKUP($B106,RD[[#All],[Date]:[IS19_Inv2_M2]],BT$2,0)/BT$1,"")</f>
        <v>2.5886613795285207</v>
      </c>
      <c r="BU106" s="165">
        <f>IFERROR(VLOOKUP($B106,RD[[#All],[Date]:[IS19_Inv2_M2]],BU$2,0)/BU$1,"")</f>
        <v>2.6978986251049779</v>
      </c>
      <c r="BV106" s="165">
        <f>IFERROR(VLOOKUP($B106,RD[[#All],[Date]:[IS19_Inv2_M2]],BV$2,0)/BV$1,"")</f>
        <v>2.6606435044755012</v>
      </c>
      <c r="BW106" s="165">
        <f>IFERROR(VLOOKUP($B106,RD[[#All],[Date]:[IS19_Inv2_M2]],BW$2,0)/BW$1,"")</f>
        <v>2.7609214575364525</v>
      </c>
      <c r="BX106" s="165">
        <f>IFERROR(VLOOKUP($B106,RD[[#All],[Date]:[IS19_Inv2_M2]],BX$2,0)/BX$1,"")</f>
        <v>2.7239026922671341</v>
      </c>
      <c r="BY106" s="165">
        <f>IFERROR(VLOOKUP($B106,RD[[#All],[Date]:[IS19_Inv2_M2]],BY$2,0)/BY$1,"")</f>
        <v>2.6977135487100692</v>
      </c>
      <c r="BZ106" s="165">
        <f>IFERROR(VLOOKUP($B106,RD[[#All],[Date]:[IS19_Inv2_M2]],BZ$2,0)/BZ$1,"")</f>
        <v>2.521564905620584</v>
      </c>
      <c r="CA106" s="165">
        <f>IFERROR(VLOOKUP($B106,RD[[#All],[Date]:[IS19_Inv2_M2]],CA$2,0)/CA$1,"")</f>
        <v>2.4839367725185175</v>
      </c>
      <c r="CB106" s="165">
        <f>IFERROR(VLOOKUP($B106,RD[[#All],[Date]:[IS19_Inv2_M2]],CB$2,0)/CB$1,"")</f>
        <v>0</v>
      </c>
      <c r="CC106" s="165">
        <f>IFERROR(VLOOKUP($B106,RD[[#All],[Date]:[IS19_Inv2_M2]],CC$2,0)/CC$1,"")</f>
        <v>2.6954484340398608</v>
      </c>
      <c r="CD106" s="165">
        <f>IFERROR(VLOOKUP($B106,RD[[#All],[Date]:[IS19_Inv2_M2]],CD$2,0)/CD$1,"")</f>
        <v>2.6977830774097771</v>
      </c>
      <c r="CE106" s="165">
        <f>IFERROR(VLOOKUP($B106,RD[[#All],[Date]:[IS19_Inv2_M2]],CE$2,0)/CE$1,"")</f>
        <v>2.7008187711462259</v>
      </c>
      <c r="CF106" s="165">
        <f>IFERROR(VLOOKUP($B106,RD[[#All],[Date]:[IS19_Inv2_M2]],CF$2,0)/CF$1,"")</f>
        <v>2.7498969447719839</v>
      </c>
      <c r="CG106" s="165">
        <f>IFERROR(VLOOKUP($B106,RD[[#All],[Date]:[IS19_Inv2_M2]],CG$2,0)/CG$1,"")</f>
        <v>2.1213399416499699</v>
      </c>
      <c r="CH106" s="165">
        <f>IFERROR(VLOOKUP($B106,RD[[#All],[Date]:[IS19_Inv2_M2]],CH$2,0)/CH$1,"")</f>
        <v>2.8835811452072129</v>
      </c>
      <c r="CI106" s="165">
        <f>IFERROR(VLOOKUP($B106,RD[[#All],[Date]:[IS19_Inv2_M2]],CI$2,0)/CI$1,"")</f>
        <v>3.0029445404326771</v>
      </c>
      <c r="CJ106" s="165">
        <f>IFERROR(VLOOKUP($B106,RD[[#All],[Date]:[IS19_Inv2_M2]],CJ$2,0)/CJ$1,"")</f>
        <v>1.9274542634701892</v>
      </c>
      <c r="CK106" s="165">
        <f>IFERROR(VLOOKUP($B106,RD[[#All],[Date]:[IS19_Inv2_M2]],CK$2,0)/CK$1,"")</f>
        <v>2.5162436424695205</v>
      </c>
      <c r="CL106" s="165">
        <f>IFERROR(VLOOKUP($B106,RD[[#All],[Date]:[IS19_Inv2_M2]],CL$2,0)/CL$1,"")</f>
        <v>0.98933018895056235</v>
      </c>
      <c r="CM106" s="165">
        <f>IFERROR(VLOOKUP($B106,RD[[#All],[Date]:[IS19_Inv2_M2]],CM$2,0)/CM$1,"")</f>
        <v>0</v>
      </c>
      <c r="CN106" s="165">
        <f>IFERROR(VLOOKUP($B106,RD[[#All],[Date]:[IS19_Inv2_M2]],CN$2,0)/CN$1,"")</f>
        <v>0</v>
      </c>
      <c r="CO106" s="165">
        <f>IFERROR(VLOOKUP($B106,RD[[#All],[Date]:[IS19_Inv2_M2]],CO$2,0)/CO$1,"")</f>
        <v>1.5857323631762101</v>
      </c>
      <c r="CP106" s="165">
        <f>IFERROR(VLOOKUP($B106,RD[[#All],[Date]:[IS19_Inv2_M2]],CP$2,0)/CP$1,"")</f>
        <v>2.3054413160392278</v>
      </c>
      <c r="CQ106" s="165">
        <f>IFERROR(VLOOKUP($B106,RD[[#All],[Date]:[IS19_Inv2_M2]],CQ$2,0)/CQ$1,"")</f>
        <v>3.0470566376925121</v>
      </c>
      <c r="CR106" s="165">
        <f>IFERROR(VLOOKUP($B106,RD[[#All],[Date]:[IS19_Inv2_M2]],CR$2,0)/CR$1,"")</f>
        <v>3.1065635331364363</v>
      </c>
      <c r="CS106" s="165">
        <f>IFERROR(VLOOKUP($B106,RD[[#All],[Date]:[IS19_Inv2_M2]],CS$2,0)/CS$1,"")</f>
        <v>2.8396679772826565</v>
      </c>
      <c r="CT106" s="165">
        <f>IFERROR(VLOOKUP($B106,RD[[#All],[Date]:[IS19_Inv2_M2]],CT$2,0)/CT$1,"")</f>
        <v>2.9827058947590421</v>
      </c>
      <c r="CU106" s="166">
        <f>IFERROR(AVERAGEIF(Inv_SY_B[[#This Row],[IS1_Inv1_M1]:[IS19_Inv2_M2]],"&gt;="&amp;0.1,Inv_SY_B[[#This Row],[IS1_Inv1_M1]:[IS19_Inv2_M2]]),"")</f>
        <v>2.7402835579690747</v>
      </c>
    </row>
    <row r="107" spans="2:99">
      <c r="B107" s="167">
        <f t="shared" si="67"/>
        <v>45799</v>
      </c>
      <c r="C107" s="165">
        <f>IFERROR(VLOOKUP($B107,RD[[#All],[Date]:[IS19_Inv2_M2]],C$2,0)/C$1,"")</f>
        <v>2.5529391344596153</v>
      </c>
      <c r="D107" s="165">
        <f>IFERROR(VLOOKUP($B107,RD[[#All],[Date]:[IS19_Inv2_M2]],D$2,0)/D$1,"")</f>
        <v>2.5441749664928559</v>
      </c>
      <c r="E107" s="165">
        <f>IFERROR(VLOOKUP($B107,RD[[#All],[Date]:[IS19_Inv2_M2]],E$2,0)/E$1,"")</f>
        <v>2.4084880636604775</v>
      </c>
      <c r="F107" s="165">
        <f>IFERROR(VLOOKUP($B107,RD[[#All],[Date]:[IS19_Inv2_M2]],F$2,0)/F$1,"")</f>
        <v>2.2733255162841899</v>
      </c>
      <c r="G107" s="165">
        <f>IFERROR(VLOOKUP($B107,RD[[#All],[Date]:[IS19_Inv2_M2]],G$2,0)/G$1,"")</f>
        <v>2.3805160356884496</v>
      </c>
      <c r="H107" s="165">
        <f>IFERROR(VLOOKUP($B107,RD[[#All],[Date]:[IS19_Inv2_M2]],H$2,0)/H$1,"")</f>
        <v>2.3694236797685075</v>
      </c>
      <c r="I107" s="165">
        <f>IFERROR(VLOOKUP($B107,RD[[#All],[Date]:[IS19_Inv2_M2]],I$2,0)/I$1,"")</f>
        <v>2.1558109833971901</v>
      </c>
      <c r="J107" s="165">
        <f>IFERROR(VLOOKUP($B107,RD[[#All],[Date]:[IS19_Inv2_M2]],J$2,0)/J$1,"")</f>
        <v>2.1834330768500045</v>
      </c>
      <c r="K107" s="165">
        <f>IFERROR(VLOOKUP($B107,RD[[#All],[Date]:[IS19_Inv2_M2]],K$2,0)/K$1,"")</f>
        <v>2.1441049079901413</v>
      </c>
      <c r="L107" s="165">
        <f>IFERROR(VLOOKUP($B107,RD[[#All],[Date]:[IS19_Inv2_M2]],L$2,0)/L$1,"")</f>
        <v>2.1734587251828632</v>
      </c>
      <c r="M107" s="165">
        <f>IFERROR(VLOOKUP($B107,RD[[#All],[Date]:[IS19_Inv2_M2]],M$2,0)/M$1,"")</f>
        <v>2.2983601009395023</v>
      </c>
      <c r="N107" s="165">
        <f>IFERROR(VLOOKUP($B107,RD[[#All],[Date]:[IS19_Inv2_M2]],N$2,0)/N$1,"")</f>
        <v>2.2991750419779522</v>
      </c>
      <c r="O107" s="165">
        <f>IFERROR(VLOOKUP($B107,RD[[#All],[Date]:[IS19_Inv2_M2]],O$2,0)/O$1,"")</f>
        <v>2.2817146472635241</v>
      </c>
      <c r="P107" s="165">
        <f>IFERROR(VLOOKUP($B107,RD[[#All],[Date]:[IS19_Inv2_M2]],P$2,0)/P$1,"")</f>
        <v>2.2646540425724231</v>
      </c>
      <c r="Q107" s="165">
        <f>IFERROR(VLOOKUP($B107,RD[[#All],[Date]:[IS19_Inv2_M2]],Q$2,0)/Q$1,"")</f>
        <v>2.2990657825926948</v>
      </c>
      <c r="R107" s="165">
        <f>IFERROR(VLOOKUP($B107,RD[[#All],[Date]:[IS19_Inv2_M2]],R$2,0)/R$1,"")</f>
        <v>2.2784405370561238</v>
      </c>
      <c r="S107" s="165">
        <f>IFERROR(VLOOKUP($B107,RD[[#All],[Date]:[IS19_Inv2_M2]],S$2,0)/S$1,"")</f>
        <v>2.3150568607535926</v>
      </c>
      <c r="T107" s="165">
        <f>IFERROR(VLOOKUP($B107,RD[[#All],[Date]:[IS19_Inv2_M2]],T$2,0)/T$1,"")</f>
        <v>2.3316844496850826</v>
      </c>
      <c r="U107" s="165">
        <f>IFERROR(VLOOKUP($B107,RD[[#All],[Date]:[IS19_Inv2_M2]],U$2,0)/U$1,"")</f>
        <v>2.7251773850951326</v>
      </c>
      <c r="V107" s="165">
        <f>IFERROR(VLOOKUP($B107,RD[[#All],[Date]:[IS19_Inv2_M2]],V$2,0)/V$1,"")</f>
        <v>2.7885966777477558</v>
      </c>
      <c r="W107" s="165">
        <f>IFERROR(VLOOKUP($B107,RD[[#All],[Date]:[IS19_Inv2_M2]],W$2,0)/W$1,"")</f>
        <v>2.7046924107182453</v>
      </c>
      <c r="X107" s="165">
        <f>IFERROR(VLOOKUP($B107,RD[[#All],[Date]:[IS19_Inv2_M2]],X$2,0)/X$1,"")</f>
        <v>2.5124244972857253</v>
      </c>
      <c r="Y107" s="165">
        <f>IFERROR(VLOOKUP($B107,RD[[#All],[Date]:[IS19_Inv2_M2]],Y$2,0)/Y$1,"")</f>
        <v>2.5244609100408471</v>
      </c>
      <c r="Z107" s="165">
        <f>IFERROR(VLOOKUP($B107,RD[[#All],[Date]:[IS19_Inv2_M2]],Z$2,0)/Z$1,"")</f>
        <v>2.5354419126935852</v>
      </c>
      <c r="AA107" s="165">
        <f>IFERROR(VLOOKUP($B107,RD[[#All],[Date]:[IS19_Inv2_M2]],AA$2,0)/AA$1,"")</f>
        <v>2.461888607377507</v>
      </c>
      <c r="AB107" s="165">
        <f>IFERROR(VLOOKUP($B107,RD[[#All],[Date]:[IS19_Inv2_M2]],AB$2,0)/AB$1,"")</f>
        <v>2.529023889309264</v>
      </c>
      <c r="AC107" s="165">
        <f>IFERROR(VLOOKUP($B107,RD[[#All],[Date]:[IS19_Inv2_M2]],AC$2,0)/AC$1,"")</f>
        <v>2.5504319318480935</v>
      </c>
      <c r="AD107" s="165">
        <f>IFERROR(VLOOKUP($B107,RD[[#All],[Date]:[IS19_Inv2_M2]],AD$2,0)/AD$1,"")</f>
        <v>2.4185823754789273</v>
      </c>
      <c r="AE107" s="165">
        <f>IFERROR(VLOOKUP($B107,RD[[#All],[Date]:[IS19_Inv2_M2]],AE$2,0)/AE$1,"")</f>
        <v>2.4905812314860083</v>
      </c>
      <c r="AF107" s="165">
        <f>IFERROR(VLOOKUP($B107,RD[[#All],[Date]:[IS19_Inv2_M2]],AF$2,0)/AF$1,"")</f>
        <v>2.5584630140150542</v>
      </c>
      <c r="AG107" s="165">
        <f>IFERROR(VLOOKUP($B107,RD[[#All],[Date]:[IS19_Inv2_M2]],AG$2,0)/AG$1,"")</f>
        <v>2.572676365779814</v>
      </c>
      <c r="AH107" s="165">
        <f>IFERROR(VLOOKUP($B107,RD[[#All],[Date]:[IS19_Inv2_M2]],AH$2,0)/AH$1,"")</f>
        <v>2.456406739811912</v>
      </c>
      <c r="AI107" s="165">
        <f>IFERROR(VLOOKUP($B107,RD[[#All],[Date]:[IS19_Inv2_M2]],AI$2,0)/AI$1,"")</f>
        <v>2.709999360245666</v>
      </c>
      <c r="AJ107" s="165">
        <f>IFERROR(VLOOKUP($B107,RD[[#All],[Date]:[IS19_Inv2_M2]],AJ$2,0)/AJ$1,"")</f>
        <v>2.7227944469323782</v>
      </c>
      <c r="AK107" s="165">
        <f>IFERROR(VLOOKUP($B107,RD[[#All],[Date]:[IS19_Inv2_M2]],AK$2,0)/AK$1,"")</f>
        <v>2.6908802651965553</v>
      </c>
      <c r="AL107" s="165">
        <f>IFERROR(VLOOKUP($B107,RD[[#All],[Date]:[IS19_Inv2_M2]],AL$2,0)/AL$1,"")</f>
        <v>2.7037617554858935</v>
      </c>
      <c r="AM107" s="165">
        <f>IFERROR(VLOOKUP($B107,RD[[#All],[Date]:[IS19_Inv2_M2]],AM$2,0)/AM$1,"")</f>
        <v>2.6845861401987596</v>
      </c>
      <c r="AN107" s="165">
        <f>IFERROR(VLOOKUP($B107,RD[[#All],[Date]:[IS19_Inv2_M2]],AN$2,0)/AN$1,"")</f>
        <v>2.7181295715778475</v>
      </c>
      <c r="AO107" s="165">
        <f>IFERROR(VLOOKUP($B107,RD[[#All],[Date]:[IS19_Inv2_M2]],AO$2,0)/AO$1,"")</f>
        <v>2.6985926765824053</v>
      </c>
      <c r="AP107" s="165">
        <f>IFERROR(VLOOKUP($B107,RD[[#All],[Date]:[IS19_Inv2_M2]],AP$2,0)/AP$1,"")</f>
        <v>2.7092643233508973</v>
      </c>
      <c r="AQ107" s="165">
        <f>IFERROR(VLOOKUP($B107,RD[[#All],[Date]:[IS19_Inv2_M2]],AQ$2,0)/AQ$1,"")</f>
        <v>2.5824451410658309</v>
      </c>
      <c r="AR107" s="165">
        <f>IFERROR(VLOOKUP($B107,RD[[#All],[Date]:[IS19_Inv2_M2]],AR$2,0)/AR$1,"")</f>
        <v>2.7903131351407215</v>
      </c>
      <c r="AS107" s="165">
        <f>IFERROR(VLOOKUP($B107,RD[[#All],[Date]:[IS19_Inv2_M2]],AS$2,0)/AS$1,"")</f>
        <v>2.9994300370475919</v>
      </c>
      <c r="AT107" s="165">
        <f>IFERROR(VLOOKUP($B107,RD[[#All],[Date]:[IS19_Inv2_M2]],AT$2,0)/AT$1,"")</f>
        <v>2.6990912257369937</v>
      </c>
      <c r="AU107" s="165">
        <f>IFERROR(VLOOKUP($B107,RD[[#All],[Date]:[IS19_Inv2_M2]],AU$2,0)/AU$1,"")</f>
        <v>2.8231974921630094</v>
      </c>
      <c r="AV107" s="165">
        <f>IFERROR(VLOOKUP($B107,RD[[#All],[Date]:[IS19_Inv2_M2]],AV$2,0)/AV$1,"")</f>
        <v>2.6037248755301494</v>
      </c>
      <c r="AW107" s="165">
        <f>IFERROR(VLOOKUP($B107,RD[[#All],[Date]:[IS19_Inv2_M2]],AW$2,0)/AW$1,"")</f>
        <v>2.7383751306165101</v>
      </c>
      <c r="AX107" s="165">
        <f>IFERROR(VLOOKUP($B107,RD[[#All],[Date]:[IS19_Inv2_M2]],AX$2,0)/AX$1,"")</f>
        <v>2.8253184819582469</v>
      </c>
      <c r="AY107" s="165">
        <f>IFERROR(VLOOKUP($B107,RD[[#All],[Date]:[IS19_Inv2_M2]],AY$2,0)/AY$1,"")</f>
        <v>2.7651064749756782</v>
      </c>
      <c r="AZ107" s="165">
        <f>IFERROR(VLOOKUP($B107,RD[[#All],[Date]:[IS19_Inv2_M2]],AZ$2,0)/AZ$1,"")</f>
        <v>2.857651752636079</v>
      </c>
      <c r="BA107" s="165">
        <f>IFERROR(VLOOKUP($B107,RD[[#All],[Date]:[IS19_Inv2_M2]],BA$2,0)/BA$1,"")</f>
        <v>2.781964916961249</v>
      </c>
      <c r="BB107" s="165">
        <f>IFERROR(VLOOKUP($B107,RD[[#All],[Date]:[IS19_Inv2_M2]],BB$2,0)/BB$1,"")</f>
        <v>2.6645768025078373</v>
      </c>
      <c r="BC107" s="165">
        <f>IFERROR(VLOOKUP($B107,RD[[#All],[Date]:[IS19_Inv2_M2]],BC$2,0)/BC$1,"")</f>
        <v>2.7147335423197494</v>
      </c>
      <c r="BD107" s="165">
        <f>IFERROR(VLOOKUP($B107,RD[[#All],[Date]:[IS19_Inv2_M2]],BD$2,0)/BD$1,"")</f>
        <v>2.6879055186994241</v>
      </c>
      <c r="BE107" s="165">
        <f>IFERROR(VLOOKUP($B107,RD[[#All],[Date]:[IS19_Inv2_M2]],BE$2,0)/BE$1,"")</f>
        <v>2.7835565688230264</v>
      </c>
      <c r="BF107" s="165">
        <f>IFERROR(VLOOKUP($B107,RD[[#All],[Date]:[IS19_Inv2_M2]],BF$2,0)/BF$1,"")</f>
        <v>2.7448413655310202</v>
      </c>
      <c r="BG107" s="165">
        <f>IFERROR(VLOOKUP($B107,RD[[#All],[Date]:[IS19_Inv2_M2]],BG$2,0)/BG$1,"")</f>
        <v>2.7933760392531006</v>
      </c>
      <c r="BH107" s="165">
        <f>IFERROR(VLOOKUP($B107,RD[[#All],[Date]:[IS19_Inv2_M2]],BH$2,0)/BH$1,"")</f>
        <v>2.9003989740666856</v>
      </c>
      <c r="BI107" s="165">
        <f>IFERROR(VLOOKUP($B107,RD[[#All],[Date]:[IS19_Inv2_M2]],BI$2,0)/BI$1,"")</f>
        <v>2.6870735755117092</v>
      </c>
      <c r="BJ107" s="165">
        <f>IFERROR(VLOOKUP($B107,RD[[#All],[Date]:[IS19_Inv2_M2]],BJ$2,0)/BJ$1,"")</f>
        <v>2.7788227098571929</v>
      </c>
      <c r="BK107" s="165">
        <f>IFERROR(VLOOKUP($B107,RD[[#All],[Date]:[IS19_Inv2_M2]],BK$2,0)/BK$1,"")</f>
        <v>2.6492363102781296</v>
      </c>
      <c r="BL107" s="165">
        <f>IFERROR(VLOOKUP($B107,RD[[#All],[Date]:[IS19_Inv2_M2]],BL$2,0)/BL$1,"")</f>
        <v>2.6632138476216438</v>
      </c>
      <c r="BM107" s="165">
        <f>IFERROR(VLOOKUP($B107,RD[[#All],[Date]:[IS19_Inv2_M2]],BM$2,0)/BM$1,"")</f>
        <v>2.6992596545054361</v>
      </c>
      <c r="BN107" s="165">
        <f>IFERROR(VLOOKUP($B107,RD[[#All],[Date]:[IS19_Inv2_M2]],BN$2,0)/BN$1,"")</f>
        <v>2.7573279901754839</v>
      </c>
      <c r="BO107" s="165">
        <f>IFERROR(VLOOKUP($B107,RD[[#All],[Date]:[IS19_Inv2_M2]],BO$2,0)/BO$1,"")</f>
        <v>2.5172865729651552</v>
      </c>
      <c r="BP107" s="165">
        <f>IFERROR(VLOOKUP($B107,RD[[#All],[Date]:[IS19_Inv2_M2]],BP$2,0)/BP$1,"")</f>
        <v>2.5581662879986191</v>
      </c>
      <c r="BQ107" s="165">
        <f>IFERROR(VLOOKUP($B107,RD[[#All],[Date]:[IS19_Inv2_M2]],BQ$2,0)/BQ$1,"")</f>
        <v>2.7728451450963734</v>
      </c>
      <c r="BR107" s="165">
        <f>IFERROR(VLOOKUP($B107,RD[[#All],[Date]:[IS19_Inv2_M2]],BR$2,0)/BR$1,"")</f>
        <v>2.7326411856623811</v>
      </c>
      <c r="BS107" s="165">
        <f>IFERROR(VLOOKUP($B107,RD[[#All],[Date]:[IS19_Inv2_M2]],BS$2,0)/BS$1,"")</f>
        <v>2.7805482369817263</v>
      </c>
      <c r="BT107" s="165">
        <f>IFERROR(VLOOKUP($B107,RD[[#All],[Date]:[IS19_Inv2_M2]],BT$2,0)/BT$1,"")</f>
        <v>2.6993858338151386</v>
      </c>
      <c r="BU107" s="165">
        <f>IFERROR(VLOOKUP($B107,RD[[#All],[Date]:[IS19_Inv2_M2]],BU$2,0)/BU$1,"")</f>
        <v>2.7320377168685805</v>
      </c>
      <c r="BV107" s="165">
        <f>IFERROR(VLOOKUP($B107,RD[[#All],[Date]:[IS19_Inv2_M2]],BV$2,0)/BV$1,"")</f>
        <v>2.6876267748478702</v>
      </c>
      <c r="BW107" s="165">
        <f>IFERROR(VLOOKUP($B107,RD[[#All],[Date]:[IS19_Inv2_M2]],BW$2,0)/BW$1,"")</f>
        <v>2.8094932239190382</v>
      </c>
      <c r="BX107" s="165">
        <f>IFERROR(VLOOKUP($B107,RD[[#All],[Date]:[IS19_Inv2_M2]],BX$2,0)/BX$1,"")</f>
        <v>2.6890224612464411</v>
      </c>
      <c r="BY107" s="165">
        <f>IFERROR(VLOOKUP($B107,RD[[#All],[Date]:[IS19_Inv2_M2]],BY$2,0)/BY$1,"")</f>
        <v>2.7811479883608961</v>
      </c>
      <c r="BZ107" s="165">
        <f>IFERROR(VLOOKUP($B107,RD[[#All],[Date]:[IS19_Inv2_M2]],BZ$2,0)/BZ$1,"")</f>
        <v>2.8277971106190023</v>
      </c>
      <c r="CA107" s="165">
        <f>IFERROR(VLOOKUP($B107,RD[[#All],[Date]:[IS19_Inv2_M2]],CA$2,0)/CA$1,"")</f>
        <v>2.5744799223292496</v>
      </c>
      <c r="CB107" s="165">
        <f>IFERROR(VLOOKUP($B107,RD[[#All],[Date]:[IS19_Inv2_M2]],CB$2,0)/CB$1,"")</f>
        <v>0</v>
      </c>
      <c r="CC107" s="165">
        <f>IFERROR(VLOOKUP($B107,RD[[#All],[Date]:[IS19_Inv2_M2]],CC$2,0)/CC$1,"")</f>
        <v>2.6509609300854162</v>
      </c>
      <c r="CD107" s="165">
        <f>IFERROR(VLOOKUP($B107,RD[[#All],[Date]:[IS19_Inv2_M2]],CD$2,0)/CD$1,"")</f>
        <v>2.6680943226340244</v>
      </c>
      <c r="CE107" s="165">
        <f>IFERROR(VLOOKUP($B107,RD[[#All],[Date]:[IS19_Inv2_M2]],CE$2,0)/CE$1,"")</f>
        <v>2.7120788851414752</v>
      </c>
      <c r="CF107" s="165">
        <f>IFERROR(VLOOKUP($B107,RD[[#All],[Date]:[IS19_Inv2_M2]],CF$2,0)/CF$1,"")</f>
        <v>2.7628387641041861</v>
      </c>
      <c r="CG107" s="165">
        <f>IFERROR(VLOOKUP($B107,RD[[#All],[Date]:[IS19_Inv2_M2]],CG$2,0)/CG$1,"")</f>
        <v>2.306759464304545</v>
      </c>
      <c r="CH107" s="165">
        <f>IFERROR(VLOOKUP($B107,RD[[#All],[Date]:[IS19_Inv2_M2]],CH$2,0)/CH$1,"")</f>
        <v>2.892280923758304</v>
      </c>
      <c r="CI107" s="165">
        <f>IFERROR(VLOOKUP($B107,RD[[#All],[Date]:[IS19_Inv2_M2]],CI$2,0)/CI$1,"")</f>
        <v>2.4464831804281348</v>
      </c>
      <c r="CJ107" s="165">
        <f>IFERROR(VLOOKUP($B107,RD[[#All],[Date]:[IS19_Inv2_M2]],CJ$2,0)/CJ$1,"")</f>
        <v>1.5555435529046844</v>
      </c>
      <c r="CK107" s="165">
        <f>IFERROR(VLOOKUP($B107,RD[[#All],[Date]:[IS19_Inv2_M2]],CK$2,0)/CK$1,"")</f>
        <v>2.0352209216492674</v>
      </c>
      <c r="CL107" s="165">
        <f>IFERROR(VLOOKUP($B107,RD[[#All],[Date]:[IS19_Inv2_M2]],CL$2,0)/CL$1,"")</f>
        <v>0.81019897533659013</v>
      </c>
      <c r="CM107" s="165">
        <f>IFERROR(VLOOKUP($B107,RD[[#All],[Date]:[IS19_Inv2_M2]],CM$2,0)/CM$1,"")</f>
        <v>0</v>
      </c>
      <c r="CN107" s="165">
        <f>IFERROR(VLOOKUP($B107,RD[[#All],[Date]:[IS19_Inv2_M2]],CN$2,0)/CN$1,"")</f>
        <v>0</v>
      </c>
      <c r="CO107" s="165">
        <f>IFERROR(VLOOKUP($B107,RD[[#All],[Date]:[IS19_Inv2_M2]],CO$2,0)/CO$1,"")</f>
        <v>1.2844036697247707</v>
      </c>
      <c r="CP107" s="165">
        <f>IFERROR(VLOOKUP($B107,RD[[#All],[Date]:[IS19_Inv2_M2]],CP$2,0)/CP$1,"")</f>
        <v>1.8625434988927554</v>
      </c>
      <c r="CQ107" s="165">
        <f>IFERROR(VLOOKUP($B107,RD[[#All],[Date]:[IS19_Inv2_M2]],CQ$2,0)/CQ$1,"")</f>
        <v>2.4565262148305487</v>
      </c>
      <c r="CR107" s="165">
        <f>IFERROR(VLOOKUP($B107,RD[[#All],[Date]:[IS19_Inv2_M2]],CR$2,0)/CR$1,"")</f>
        <v>2.4753013226561311</v>
      </c>
      <c r="CS107" s="165">
        <f>IFERROR(VLOOKUP($B107,RD[[#All],[Date]:[IS19_Inv2_M2]],CS$2,0)/CS$1,"")</f>
        <v>2.2928247540711952</v>
      </c>
      <c r="CT107" s="165">
        <f>IFERROR(VLOOKUP($B107,RD[[#All],[Date]:[IS19_Inv2_M2]],CT$2,0)/CT$1,"")</f>
        <v>2.4032479173257406</v>
      </c>
      <c r="CU107" s="166">
        <f>IFERROR(AVERAGEIF(Inv_SY_B[[#This Row],[IS1_Inv1_M1]:[IS19_Inv2_M2]],"&gt;="&amp;0.1,Inv_SY_B[[#This Row],[IS1_Inv1_M1]:[IS19_Inv2_M2]]),"")</f>
        <v>2.5353700038969271</v>
      </c>
    </row>
    <row r="108" spans="2:99">
      <c r="B108" s="167">
        <f t="shared" si="67"/>
        <v>45800</v>
      </c>
      <c r="C108" s="165">
        <f>IFERROR(VLOOKUP($B108,RD[[#All],[Date]:[IS19_Inv2_M2]],C$2,0)/C$1,"")</f>
        <v>2.9319023374218927</v>
      </c>
      <c r="D108" s="165">
        <f>IFERROR(VLOOKUP($B108,RD[[#All],[Date]:[IS19_Inv2_M2]],D$2,0)/D$1,"")</f>
        <v>2.9273167289449633</v>
      </c>
      <c r="E108" s="165">
        <f>IFERROR(VLOOKUP($B108,RD[[#All],[Date]:[IS19_Inv2_M2]],E$2,0)/E$1,"")</f>
        <v>2.9023390402700748</v>
      </c>
      <c r="F108" s="165">
        <f>IFERROR(VLOOKUP($B108,RD[[#All],[Date]:[IS19_Inv2_M2]],F$2,0)/F$1,"")</f>
        <v>2.7978654669889207</v>
      </c>
      <c r="G108" s="165">
        <f>IFERROR(VLOOKUP($B108,RD[[#All],[Date]:[IS19_Inv2_M2]],G$2,0)/G$1,"")</f>
        <v>2.8767783940197735</v>
      </c>
      <c r="H108" s="165">
        <f>IFERROR(VLOOKUP($B108,RD[[#All],[Date]:[IS19_Inv2_M2]],H$2,0)/H$1,"")</f>
        <v>2.8512177477694718</v>
      </c>
      <c r="I108" s="165">
        <f>IFERROR(VLOOKUP($B108,RD[[#All],[Date]:[IS19_Inv2_M2]],I$2,0)/I$1,"")</f>
        <v>2.7771972599558805</v>
      </c>
      <c r="J108" s="165">
        <f>IFERROR(VLOOKUP($B108,RD[[#All],[Date]:[IS19_Inv2_M2]],J$2,0)/J$1,"")</f>
        <v>2.8023178493397927</v>
      </c>
      <c r="K108" s="165">
        <f>IFERROR(VLOOKUP($B108,RD[[#All],[Date]:[IS19_Inv2_M2]],K$2,0)/K$1,"")</f>
        <v>2.8141376917370602</v>
      </c>
      <c r="L108" s="165">
        <f>IFERROR(VLOOKUP($B108,RD[[#All],[Date]:[IS19_Inv2_M2]],L$2,0)/L$1,"")</f>
        <v>2.8122922010069344</v>
      </c>
      <c r="M108" s="165">
        <f>IFERROR(VLOOKUP($B108,RD[[#All],[Date]:[IS19_Inv2_M2]],M$2,0)/M$1,"")</f>
        <v>2.8781001007923606</v>
      </c>
      <c r="N108" s="165">
        <f>IFERROR(VLOOKUP($B108,RD[[#All],[Date]:[IS19_Inv2_M2]],N$2,0)/N$1,"")</f>
        <v>2.8579076728396564</v>
      </c>
      <c r="O108" s="165">
        <f>IFERROR(VLOOKUP($B108,RD[[#All],[Date]:[IS19_Inv2_M2]],O$2,0)/O$1,"")</f>
        <v>2.8546148370768742</v>
      </c>
      <c r="P108" s="165">
        <f>IFERROR(VLOOKUP($B108,RD[[#All],[Date]:[IS19_Inv2_M2]],P$2,0)/P$1,"")</f>
        <v>2.8300266642563385</v>
      </c>
      <c r="Q108" s="165">
        <f>IFERROR(VLOOKUP($B108,RD[[#All],[Date]:[IS19_Inv2_M2]],Q$2,0)/Q$1,"")</f>
        <v>2.8032978455539124</v>
      </c>
      <c r="R108" s="165">
        <f>IFERROR(VLOOKUP($B108,RD[[#All],[Date]:[IS19_Inv2_M2]],R$2,0)/R$1,"")</f>
        <v>2.7880111438805599</v>
      </c>
      <c r="S108" s="165">
        <f>IFERROR(VLOOKUP($B108,RD[[#All],[Date]:[IS19_Inv2_M2]],S$2,0)/S$1,"")</f>
        <v>2.7852611598594716</v>
      </c>
      <c r="T108" s="165">
        <f>IFERROR(VLOOKUP($B108,RD[[#All],[Date]:[IS19_Inv2_M2]],T$2,0)/T$1,"")</f>
        <v>2.8356964136780651</v>
      </c>
      <c r="U108" s="165">
        <f>IFERROR(VLOOKUP($B108,RD[[#All],[Date]:[IS19_Inv2_M2]],U$2,0)/U$1,"")</f>
        <v>3.1921784848073997</v>
      </c>
      <c r="V108" s="165">
        <f>IFERROR(VLOOKUP($B108,RD[[#All],[Date]:[IS19_Inv2_M2]],V$2,0)/V$1,"")</f>
        <v>3.2543135861757797</v>
      </c>
      <c r="W108" s="165">
        <f>IFERROR(VLOOKUP($B108,RD[[#All],[Date]:[IS19_Inv2_M2]],W$2,0)/W$1,"")</f>
        <v>3.2368793739116035</v>
      </c>
      <c r="X108" s="165">
        <f>IFERROR(VLOOKUP($B108,RD[[#All],[Date]:[IS19_Inv2_M2]],X$2,0)/X$1,"")</f>
        <v>2.9105181333945001</v>
      </c>
      <c r="Y108" s="165">
        <f>IFERROR(VLOOKUP($B108,RD[[#All],[Date]:[IS19_Inv2_M2]],Y$2,0)/Y$1,"")</f>
        <v>2.9476584022038566</v>
      </c>
      <c r="Z108" s="165">
        <f>IFERROR(VLOOKUP($B108,RD[[#All],[Date]:[IS19_Inv2_M2]],Z$2,0)/Z$1,"")</f>
        <v>2.9705703457633459</v>
      </c>
      <c r="AA108" s="165">
        <f>IFERROR(VLOOKUP($B108,RD[[#All],[Date]:[IS19_Inv2_M2]],AA$2,0)/AA$1,"")</f>
        <v>2.8569588182247609</v>
      </c>
      <c r="AB108" s="165">
        <f>IFERROR(VLOOKUP($B108,RD[[#All],[Date]:[IS19_Inv2_M2]],AB$2,0)/AB$1,"")</f>
        <v>2.9583828775267538</v>
      </c>
      <c r="AC108" s="165">
        <f>IFERROR(VLOOKUP($B108,RD[[#All],[Date]:[IS19_Inv2_M2]],AC$2,0)/AC$1,"")</f>
        <v>3.0103615784058002</v>
      </c>
      <c r="AD108" s="165">
        <f>IFERROR(VLOOKUP($B108,RD[[#All],[Date]:[IS19_Inv2_M2]],AD$2,0)/AD$1,"")</f>
        <v>2.8648554510623478</v>
      </c>
      <c r="AE108" s="165">
        <f>IFERROR(VLOOKUP($B108,RD[[#All],[Date]:[IS19_Inv2_M2]],AE$2,0)/AE$1,"")</f>
        <v>2.9622386471484856</v>
      </c>
      <c r="AF108" s="165">
        <f>IFERROR(VLOOKUP($B108,RD[[#All],[Date]:[IS19_Inv2_M2]],AF$2,0)/AF$1,"")</f>
        <v>3.056095368654685</v>
      </c>
      <c r="AG108" s="165">
        <f>IFERROR(VLOOKUP($B108,RD[[#All],[Date]:[IS19_Inv2_M2]],AG$2,0)/AG$1,"")</f>
        <v>3.0238726790450925</v>
      </c>
      <c r="AH108" s="165">
        <f>IFERROR(VLOOKUP($B108,RD[[#All],[Date]:[IS19_Inv2_M2]],AH$2,0)/AH$1,"")</f>
        <v>2.880094043887147</v>
      </c>
      <c r="AI108" s="165">
        <f>IFERROR(VLOOKUP($B108,RD[[#All],[Date]:[IS19_Inv2_M2]],AI$2,0)/AI$1,"")</f>
        <v>3.0247584927387883</v>
      </c>
      <c r="AJ108" s="165">
        <f>IFERROR(VLOOKUP($B108,RD[[#All],[Date]:[IS19_Inv2_M2]],AJ$2,0)/AJ$1,"")</f>
        <v>3.0062056170430558</v>
      </c>
      <c r="AK108" s="165">
        <f>IFERROR(VLOOKUP($B108,RD[[#All],[Date]:[IS19_Inv2_M2]],AK$2,0)/AK$1,"")</f>
        <v>3.0584081000252223</v>
      </c>
      <c r="AL108" s="165">
        <f>IFERROR(VLOOKUP($B108,RD[[#All],[Date]:[IS19_Inv2_M2]],AL$2,0)/AL$1,"")</f>
        <v>3.0222285551439159</v>
      </c>
      <c r="AM108" s="165">
        <f>IFERROR(VLOOKUP($B108,RD[[#All],[Date]:[IS19_Inv2_M2]],AM$2,0)/AM$1,"")</f>
        <v>2.9747215367171349</v>
      </c>
      <c r="AN108" s="165">
        <f>IFERROR(VLOOKUP($B108,RD[[#All],[Date]:[IS19_Inv2_M2]],AN$2,0)/AN$1,"")</f>
        <v>2.9911180773249737</v>
      </c>
      <c r="AO108" s="165">
        <f>IFERROR(VLOOKUP($B108,RD[[#All],[Date]:[IS19_Inv2_M2]],AO$2,0)/AO$1,"")</f>
        <v>2.9667178016407658</v>
      </c>
      <c r="AP108" s="165">
        <f>IFERROR(VLOOKUP($B108,RD[[#All],[Date]:[IS19_Inv2_M2]],AP$2,0)/AP$1,"")</f>
        <v>3.00606949909958</v>
      </c>
      <c r="AQ108" s="165">
        <f>IFERROR(VLOOKUP($B108,RD[[#All],[Date]:[IS19_Inv2_M2]],AQ$2,0)/AQ$1,"")</f>
        <v>2.9335423197492161</v>
      </c>
      <c r="AR108" s="165">
        <f>IFERROR(VLOOKUP($B108,RD[[#All],[Date]:[IS19_Inv2_M2]],AR$2,0)/AR$1,"")</f>
        <v>3.0335182059319994</v>
      </c>
      <c r="AS108" s="165">
        <f>IFERROR(VLOOKUP($B108,RD[[#All],[Date]:[IS19_Inv2_M2]],AS$2,0)/AS$1,"")</f>
        <v>3.273012254203477</v>
      </c>
      <c r="AT108" s="165">
        <f>IFERROR(VLOOKUP($B108,RD[[#All],[Date]:[IS19_Inv2_M2]],AT$2,0)/AT$1,"")</f>
        <v>2.9929387923118331</v>
      </c>
      <c r="AU108" s="165">
        <f>IFERROR(VLOOKUP($B108,RD[[#All],[Date]:[IS19_Inv2_M2]],AU$2,0)/AU$1,"")</f>
        <v>3.1115987460815049</v>
      </c>
      <c r="AV108" s="165">
        <f>IFERROR(VLOOKUP($B108,RD[[#All],[Date]:[IS19_Inv2_M2]],AV$2,0)/AV$1,"")</f>
        <v>2.8489765812281029</v>
      </c>
      <c r="AW108" s="165">
        <f>IFERROR(VLOOKUP($B108,RD[[#All],[Date]:[IS19_Inv2_M2]],AW$2,0)/AW$1,"")</f>
        <v>2.9591170323928946</v>
      </c>
      <c r="AX108" s="165">
        <f>IFERROR(VLOOKUP($B108,RD[[#All],[Date]:[IS19_Inv2_M2]],AX$2,0)/AX$1,"")</f>
        <v>2.9973987861001796</v>
      </c>
      <c r="AY108" s="165">
        <f>IFERROR(VLOOKUP($B108,RD[[#All],[Date]:[IS19_Inv2_M2]],AY$2,0)/AY$1,"")</f>
        <v>2.991388318379995</v>
      </c>
      <c r="AZ108" s="165">
        <f>IFERROR(VLOOKUP($B108,RD[[#All],[Date]:[IS19_Inv2_M2]],AZ$2,0)/AZ$1,"")</f>
        <v>3.0649757765745229</v>
      </c>
      <c r="BA108" s="165">
        <f>IFERROR(VLOOKUP($B108,RD[[#All],[Date]:[IS19_Inv2_M2]],BA$2,0)/BA$1,"")</f>
        <v>2.9540452211031822</v>
      </c>
      <c r="BB108" s="165">
        <f>IFERROR(VLOOKUP($B108,RD[[#All],[Date]:[IS19_Inv2_M2]],BB$2,0)/BB$1,"")</f>
        <v>2.9277690700104495</v>
      </c>
      <c r="BC108" s="165">
        <f>IFERROR(VLOOKUP($B108,RD[[#All],[Date]:[IS19_Inv2_M2]],BC$2,0)/BC$1,"")</f>
        <v>2.8708463949843259</v>
      </c>
      <c r="BD108" s="165">
        <f>IFERROR(VLOOKUP($B108,RD[[#All],[Date]:[IS19_Inv2_M2]],BD$2,0)/BD$1,"")</f>
        <v>2.8745352482321205</v>
      </c>
      <c r="BE108" s="165">
        <f>IFERROR(VLOOKUP($B108,RD[[#All],[Date]:[IS19_Inv2_M2]],BE$2,0)/BE$1,"")</f>
        <v>2.9830436021658588</v>
      </c>
      <c r="BF108" s="165">
        <f>IFERROR(VLOOKUP($B108,RD[[#All],[Date]:[IS19_Inv2_M2]],BF$2,0)/BF$1,"")</f>
        <v>2.9735781459919384</v>
      </c>
      <c r="BG108" s="165">
        <f>IFERROR(VLOOKUP($B108,RD[[#All],[Date]:[IS19_Inv2_M2]],BG$2,0)/BG$1,"")</f>
        <v>3.1341147608014173</v>
      </c>
      <c r="BH108" s="165">
        <f>IFERROR(VLOOKUP($B108,RD[[#All],[Date]:[IS19_Inv2_M2]],BH$2,0)/BH$1,"")</f>
        <v>3.1547449415787971</v>
      </c>
      <c r="BI108" s="165">
        <f>IFERROR(VLOOKUP($B108,RD[[#All],[Date]:[IS19_Inv2_M2]],BI$2,0)/BI$1,"")</f>
        <v>2.9799004241194909</v>
      </c>
      <c r="BJ108" s="165">
        <f>IFERROR(VLOOKUP($B108,RD[[#All],[Date]:[IS19_Inv2_M2]],BJ$2,0)/BJ$1,"")</f>
        <v>3.0846394984326024</v>
      </c>
      <c r="BK108" s="165">
        <f>IFERROR(VLOOKUP($B108,RD[[#All],[Date]:[IS19_Inv2_M2]],BK$2,0)/BK$1,"")</f>
        <v>2.9046888547989056</v>
      </c>
      <c r="BL108" s="165">
        <f>IFERROR(VLOOKUP($B108,RD[[#All],[Date]:[IS19_Inv2_M2]],BL$2,0)/BL$1,"")</f>
        <v>2.9433010767343601</v>
      </c>
      <c r="BM108" s="165">
        <f>IFERROR(VLOOKUP($B108,RD[[#All],[Date]:[IS19_Inv2_M2]],BM$2,0)/BM$1,"")</f>
        <v>2.995397852331088</v>
      </c>
      <c r="BN108" s="165">
        <f>IFERROR(VLOOKUP($B108,RD[[#All],[Date]:[IS19_Inv2_M2]],BN$2,0)/BN$1,"")</f>
        <v>3.0546488705038293</v>
      </c>
      <c r="BO108" s="165">
        <f>IFERROR(VLOOKUP($B108,RD[[#All],[Date]:[IS19_Inv2_M2]],BO$2,0)/BO$1,"")</f>
        <v>2.7617842454919326</v>
      </c>
      <c r="BP108" s="165">
        <f>IFERROR(VLOOKUP($B108,RD[[#All],[Date]:[IS19_Inv2_M2]],BP$2,0)/BP$1,"")</f>
        <v>2.7848877896331232</v>
      </c>
      <c r="BQ108" s="165">
        <f>IFERROR(VLOOKUP($B108,RD[[#All],[Date]:[IS19_Inv2_M2]],BQ$2,0)/BQ$1,"")</f>
        <v>2.889688886220521</v>
      </c>
      <c r="BR108" s="165">
        <f>IFERROR(VLOOKUP($B108,RD[[#All],[Date]:[IS19_Inv2_M2]],BR$2,0)/BR$1,"")</f>
        <v>2.8074161418039933</v>
      </c>
      <c r="BS108" s="165">
        <f>IFERROR(VLOOKUP($B108,RD[[#All],[Date]:[IS19_Inv2_M2]],BS$2,0)/BS$1,"")</f>
        <v>2.8182211156484929</v>
      </c>
      <c r="BT108" s="165">
        <f>IFERROR(VLOOKUP($B108,RD[[#All],[Date]:[IS19_Inv2_M2]],BT$2,0)/BT$1,"")</f>
        <v>2.7310213921827438</v>
      </c>
      <c r="BU108" s="165">
        <f>IFERROR(VLOOKUP($B108,RD[[#All],[Date]:[IS19_Inv2_M2]],BU$2,0)/BU$1,"")</f>
        <v>2.7898465789216145</v>
      </c>
      <c r="BV108" s="165">
        <f>IFERROR(VLOOKUP($B108,RD[[#All],[Date]:[IS19_Inv2_M2]],BV$2,0)/BV$1,"")</f>
        <v>2.7639242979697416</v>
      </c>
      <c r="BW108" s="165">
        <f>IFERROR(VLOOKUP($B108,RD[[#All],[Date]:[IS19_Inv2_M2]],BW$2,0)/BW$1,"")</f>
        <v>2.8178015523792173</v>
      </c>
      <c r="BX108" s="165">
        <f>IFERROR(VLOOKUP($B108,RD[[#All],[Date]:[IS19_Inv2_M2]],BX$2,0)/BX$1,"")</f>
        <v>1.0674973028658572</v>
      </c>
      <c r="BY108" s="165">
        <f>IFERROR(VLOOKUP($B108,RD[[#All],[Date]:[IS19_Inv2_M2]],BY$2,0)/BY$1,"")</f>
        <v>2.774890405387084</v>
      </c>
      <c r="BZ108" s="165">
        <f>IFERROR(VLOOKUP($B108,RD[[#All],[Date]:[IS19_Inv2_M2]],BZ$2,0)/BZ$1,"")</f>
        <v>2.8168301170515662</v>
      </c>
      <c r="CA108" s="165">
        <f>IFERROR(VLOOKUP($B108,RD[[#All],[Date]:[IS19_Inv2_M2]],CA$2,0)/CA$1,"")</f>
        <v>2.7653841538579016</v>
      </c>
      <c r="CB108" s="165">
        <f>IFERROR(VLOOKUP($B108,RD[[#All],[Date]:[IS19_Inv2_M2]],CB$2,0)/CB$1,"")</f>
        <v>0</v>
      </c>
      <c r="CC108" s="165">
        <f>IFERROR(VLOOKUP($B108,RD[[#All],[Date]:[IS19_Inv2_M2]],CC$2,0)/CC$1,"")</f>
        <v>3.0612345776652958</v>
      </c>
      <c r="CD108" s="165">
        <f>IFERROR(VLOOKUP($B108,RD[[#All],[Date]:[IS19_Inv2_M2]],CD$2,0)/CD$1,"")</f>
        <v>3.0662156571678865</v>
      </c>
      <c r="CE108" s="165">
        <f>IFERROR(VLOOKUP($B108,RD[[#All],[Date]:[IS19_Inv2_M2]],CE$2,0)/CE$1,"")</f>
        <v>3.0986761323117014</v>
      </c>
      <c r="CF108" s="165">
        <f>IFERROR(VLOOKUP($B108,RD[[#All],[Date]:[IS19_Inv2_M2]],CF$2,0)/CF$1,"")</f>
        <v>3.1170611524929774</v>
      </c>
      <c r="CG108" s="165">
        <f>IFERROR(VLOOKUP($B108,RD[[#All],[Date]:[IS19_Inv2_M2]],CG$2,0)/CG$1,"")</f>
        <v>2.7215367851242576</v>
      </c>
      <c r="CH108" s="165">
        <f>IFERROR(VLOOKUP($B108,RD[[#All],[Date]:[IS19_Inv2_M2]],CH$2,0)/CH$1,"")</f>
        <v>3.2932616260676997</v>
      </c>
      <c r="CI108" s="165">
        <f>IFERROR(VLOOKUP($B108,RD[[#All],[Date]:[IS19_Inv2_M2]],CI$2,0)/CI$1,"")</f>
        <v>2.9485962734934579</v>
      </c>
      <c r="CJ108" s="165">
        <f>IFERROR(VLOOKUP($B108,RD[[#All],[Date]:[IS19_Inv2_M2]],CJ$2,0)/CJ$1,"")</f>
        <v>1.8765287304881908</v>
      </c>
      <c r="CK108" s="165">
        <f>IFERROR(VLOOKUP($B108,RD[[#All],[Date]:[IS19_Inv2_M2]],CK$2,0)/CK$1,"")</f>
        <v>2.4464831804281348</v>
      </c>
      <c r="CL108" s="165">
        <f>IFERROR(VLOOKUP($B108,RD[[#All],[Date]:[IS19_Inv2_M2]],CL$2,0)/CL$1,"")</f>
        <v>0.97207442984095949</v>
      </c>
      <c r="CM108" s="165">
        <f>IFERROR(VLOOKUP($B108,RD[[#All],[Date]:[IS19_Inv2_M2]],CM$2,0)/CM$1,"")</f>
        <v>0</v>
      </c>
      <c r="CN108" s="165">
        <f>IFERROR(VLOOKUP($B108,RD[[#All],[Date]:[IS19_Inv2_M2]],CN$2,0)/CN$1,"")</f>
        <v>0</v>
      </c>
      <c r="CO108" s="165">
        <f>IFERROR(VLOOKUP($B108,RD[[#All],[Date]:[IS19_Inv2_M2]],CO$2,0)/CO$1,"")</f>
        <v>1.5382790256248025</v>
      </c>
      <c r="CP108" s="165">
        <f>IFERROR(VLOOKUP($B108,RD[[#All],[Date]:[IS19_Inv2_M2]],CP$2,0)/CP$1,"")</f>
        <v>2.1472635242012021</v>
      </c>
      <c r="CQ108" s="165">
        <f>IFERROR(VLOOKUP($B108,RD[[#All],[Date]:[IS19_Inv2_M2]],CQ$2,0)/CQ$1,"")</f>
        <v>2.937587562706196</v>
      </c>
      <c r="CR108" s="165">
        <f>IFERROR(VLOOKUP($B108,RD[[#All],[Date]:[IS19_Inv2_M2]],CR$2,0)/CR$1,"")</f>
        <v>3.0036875952387279</v>
      </c>
      <c r="CS108" s="165">
        <f>IFERROR(VLOOKUP($B108,RD[[#All],[Date]:[IS19_Inv2_M2]],CS$2,0)/CS$1,"")</f>
        <v>2.7894528052705847</v>
      </c>
      <c r="CT108" s="165">
        <f>IFERROR(VLOOKUP($B108,RD[[#All],[Date]:[IS19_Inv2_M2]],CT$2,0)/CT$1,"")</f>
        <v>2.8909627754929872</v>
      </c>
      <c r="CU108" s="166">
        <f>IFERROR(AVERAGEIF(Inv_SY_B[[#This Row],[IS1_Inv1_M1]:[IS19_Inv2_M2]],"&gt;="&amp;0.1,Inv_SY_B[[#This Row],[IS1_Inv1_M1]:[IS19_Inv2_M2]]),"")</f>
        <v>2.8585086302484717</v>
      </c>
    </row>
    <row r="109" spans="2:99">
      <c r="B109" s="167">
        <f t="shared" si="67"/>
        <v>45801</v>
      </c>
      <c r="C109" s="165">
        <f>IFERROR(VLOOKUP($B109,RD[[#All],[Date]:[IS19_Inv2_M2]],C$2,0)/C$1,"")</f>
        <v>3.1912944534444181</v>
      </c>
      <c r="D109" s="165">
        <f>IFERROR(VLOOKUP($B109,RD[[#All],[Date]:[IS19_Inv2_M2]],D$2,0)/D$1,"")</f>
        <v>3.1740619183609682</v>
      </c>
      <c r="E109" s="165">
        <f>IFERROR(VLOOKUP($B109,RD[[#All],[Date]:[IS19_Inv2_M2]],E$2,0)/E$1,"")</f>
        <v>3.1646973715939235</v>
      </c>
      <c r="F109" s="165">
        <f>IFERROR(VLOOKUP($B109,RD[[#All],[Date]:[IS19_Inv2_M2]],F$2,0)/F$1,"")</f>
        <v>3.0079686041781333</v>
      </c>
      <c r="G109" s="165">
        <f>IFERROR(VLOOKUP($B109,RD[[#All],[Date]:[IS19_Inv2_M2]],G$2,0)/G$1,"")</f>
        <v>3.1323848565227874</v>
      </c>
      <c r="H109" s="165">
        <f>IFERROR(VLOOKUP($B109,RD[[#All],[Date]:[IS19_Inv2_M2]],H$2,0)/H$1,"")</f>
        <v>3.1063419339281406</v>
      </c>
      <c r="I109" s="165">
        <f>IFERROR(VLOOKUP($B109,RD[[#All],[Date]:[IS19_Inv2_M2]],I$2,0)/I$1,"")</f>
        <v>3.0874259839777083</v>
      </c>
      <c r="J109" s="165">
        <f>IFERROR(VLOOKUP($B109,RD[[#All],[Date]:[IS19_Inv2_M2]],J$2,0)/J$1,"")</f>
        <v>3.1129476584022036</v>
      </c>
      <c r="K109" s="165">
        <f>IFERROR(VLOOKUP($B109,RD[[#All],[Date]:[IS19_Inv2_M2]],K$2,0)/K$1,"")</f>
        <v>3.0950728660652329</v>
      </c>
      <c r="L109" s="165">
        <f>IFERROR(VLOOKUP($B109,RD[[#All],[Date]:[IS19_Inv2_M2]],L$2,0)/L$1,"")</f>
        <v>3.1157974731642444</v>
      </c>
      <c r="M109" s="165">
        <f>IFERROR(VLOOKUP($B109,RD[[#All],[Date]:[IS19_Inv2_M2]],M$2,0)/M$1,"")</f>
        <v>3.1233369873629431</v>
      </c>
      <c r="N109" s="165">
        <f>IFERROR(VLOOKUP($B109,RD[[#All],[Date]:[IS19_Inv2_M2]],N$2,0)/N$1,"")</f>
        <v>3.1129389433723502</v>
      </c>
      <c r="O109" s="165">
        <f>IFERROR(VLOOKUP($B109,RD[[#All],[Date]:[IS19_Inv2_M2]],O$2,0)/O$1,"")</f>
        <v>2.9895602657386902</v>
      </c>
      <c r="P109" s="165">
        <f>IFERROR(VLOOKUP($B109,RD[[#All],[Date]:[IS19_Inv2_M2]],P$2,0)/P$1,"")</f>
        <v>3.0758801464274419</v>
      </c>
      <c r="Q109" s="165">
        <f>IFERROR(VLOOKUP($B109,RD[[#All],[Date]:[IS19_Inv2_M2]],Q$2,0)/Q$1,"")</f>
        <v>3.0247467541271487</v>
      </c>
      <c r="R109" s="165">
        <f>IFERROR(VLOOKUP($B109,RD[[#All],[Date]:[IS19_Inv2_M2]],R$2,0)/R$1,"")</f>
        <v>3.0043575430396663</v>
      </c>
      <c r="S109" s="165">
        <f>IFERROR(VLOOKUP($B109,RD[[#All],[Date]:[IS19_Inv2_M2]],S$2,0)/S$1,"")</f>
        <v>2.8951530994522057</v>
      </c>
      <c r="T109" s="165">
        <f>IFERROR(VLOOKUP($B109,RD[[#All],[Date]:[IS19_Inv2_M2]],T$2,0)/T$1,"")</f>
        <v>3.0557073423255012</v>
      </c>
      <c r="U109" s="165">
        <f>IFERROR(VLOOKUP($B109,RD[[#All],[Date]:[IS19_Inv2_M2]],U$2,0)/U$1,"")</f>
        <v>3.4402414345470338</v>
      </c>
      <c r="V109" s="165">
        <f>IFERROR(VLOOKUP($B109,RD[[#All],[Date]:[IS19_Inv2_M2]],V$2,0)/V$1,"")</f>
        <v>3.4970257388977339</v>
      </c>
      <c r="W109" s="165">
        <f>IFERROR(VLOOKUP($B109,RD[[#All],[Date]:[IS19_Inv2_M2]],W$2,0)/W$1,"")</f>
        <v>3.5839835376832716</v>
      </c>
      <c r="X109" s="165">
        <f>IFERROR(VLOOKUP($B109,RD[[#All],[Date]:[IS19_Inv2_M2]],X$2,0)/X$1,"")</f>
        <v>3.1714962917654255</v>
      </c>
      <c r="Y109" s="165">
        <f>IFERROR(VLOOKUP($B109,RD[[#All],[Date]:[IS19_Inv2_M2]],Y$2,0)/Y$1,"")</f>
        <v>3.1903676261043032</v>
      </c>
      <c r="Z109" s="165">
        <f>IFERROR(VLOOKUP($B109,RD[[#All],[Date]:[IS19_Inv2_M2]],Z$2,0)/Z$1,"")</f>
        <v>3.2040424835072283</v>
      </c>
      <c r="AA109" s="165">
        <f>IFERROR(VLOOKUP($B109,RD[[#All],[Date]:[IS19_Inv2_M2]],AA$2,0)/AA$1,"")</f>
        <v>3.0424700476660802</v>
      </c>
      <c r="AB109" s="165">
        <f>IFERROR(VLOOKUP($B109,RD[[#All],[Date]:[IS19_Inv2_M2]],AB$2,0)/AB$1,"")</f>
        <v>3.1075559398983894</v>
      </c>
      <c r="AC109" s="165">
        <f>IFERROR(VLOOKUP($B109,RD[[#All],[Date]:[IS19_Inv2_M2]],AC$2,0)/AC$1,"")</f>
        <v>3.1692550671229265</v>
      </c>
      <c r="AD109" s="165">
        <f>IFERROR(VLOOKUP($B109,RD[[#All],[Date]:[IS19_Inv2_M2]],AD$2,0)/AD$1,"")</f>
        <v>3.0020027864855456</v>
      </c>
      <c r="AE109" s="165">
        <f>IFERROR(VLOOKUP($B109,RD[[#All],[Date]:[IS19_Inv2_M2]],AE$2,0)/AE$1,"")</f>
        <v>3.0969294335317743</v>
      </c>
      <c r="AF109" s="165">
        <f>IFERROR(VLOOKUP($B109,RD[[#All],[Date]:[IS19_Inv2_M2]],AF$2,0)/AF$1,"")</f>
        <v>3.1735988711629326</v>
      </c>
      <c r="AG109" s="165">
        <f>IFERROR(VLOOKUP($B109,RD[[#All],[Date]:[IS19_Inv2_M2]],AG$2,0)/AG$1,"")</f>
        <v>3.191597674356295</v>
      </c>
      <c r="AH109" s="165">
        <f>IFERROR(VLOOKUP($B109,RD[[#All],[Date]:[IS19_Inv2_M2]],AH$2,0)/AH$1,"")</f>
        <v>2.822296238244514</v>
      </c>
      <c r="AI109" s="165">
        <f>IFERROR(VLOOKUP($B109,RD[[#All],[Date]:[IS19_Inv2_M2]],AI$2,0)/AI$1,"")</f>
        <v>3.304970891177788</v>
      </c>
      <c r="AJ109" s="165">
        <f>IFERROR(VLOOKUP($B109,RD[[#All],[Date]:[IS19_Inv2_M2]],AJ$2,0)/AJ$1,"")</f>
        <v>3.3241635212078564</v>
      </c>
      <c r="AK109" s="165">
        <f>IFERROR(VLOOKUP($B109,RD[[#All],[Date]:[IS19_Inv2_M2]],AK$2,0)/AK$1,"")</f>
        <v>3.2904550859366553</v>
      </c>
      <c r="AL109" s="165">
        <f>IFERROR(VLOOKUP($B109,RD[[#All],[Date]:[IS19_Inv2_M2]],AL$2,0)/AL$1,"")</f>
        <v>3.3129096608720436</v>
      </c>
      <c r="AM109" s="165">
        <f>IFERROR(VLOOKUP($B109,RD[[#All],[Date]:[IS19_Inv2_M2]],AM$2,0)/AM$1,"")</f>
        <v>3.288868138464617</v>
      </c>
      <c r="AN109" s="165">
        <f>IFERROR(VLOOKUP($B109,RD[[#All],[Date]:[IS19_Inv2_M2]],AN$2,0)/AN$1,"")</f>
        <v>3.328108672936259</v>
      </c>
      <c r="AO109" s="165">
        <f>IFERROR(VLOOKUP($B109,RD[[#All],[Date]:[IS19_Inv2_M2]],AO$2,0)/AO$1,"")</f>
        <v>3.2955379176949244</v>
      </c>
      <c r="AP109" s="165">
        <f>IFERROR(VLOOKUP($B109,RD[[#All],[Date]:[IS19_Inv2_M2]],AP$2,0)/AP$1,"")</f>
        <v>3.3035416527712935</v>
      </c>
      <c r="AQ109" s="165">
        <f>IFERROR(VLOOKUP($B109,RD[[#All],[Date]:[IS19_Inv2_M2]],AQ$2,0)/AQ$1,"")</f>
        <v>3.2952978056426332</v>
      </c>
      <c r="AR109" s="165">
        <f>IFERROR(VLOOKUP($B109,RD[[#All],[Date]:[IS19_Inv2_M2]],AR$2,0)/AR$1,"")</f>
        <v>3.4152054841710018</v>
      </c>
      <c r="AS109" s="165">
        <f>IFERROR(VLOOKUP($B109,RD[[#All],[Date]:[IS19_Inv2_M2]],AS$2,0)/AS$1,"")</f>
        <v>3.669136506127102</v>
      </c>
      <c r="AT109" s="165">
        <f>IFERROR(VLOOKUP($B109,RD[[#All],[Date]:[IS19_Inv2_M2]],AT$2,0)/AT$1,"")</f>
        <v>3.3121180456603656</v>
      </c>
      <c r="AU109" s="165">
        <f>IFERROR(VLOOKUP($B109,RD[[#All],[Date]:[IS19_Inv2_M2]],AU$2,0)/AU$1,"")</f>
        <v>3.4583072100313479</v>
      </c>
      <c r="AV109" s="165">
        <f>IFERROR(VLOOKUP($B109,RD[[#All],[Date]:[IS19_Inv2_M2]],AV$2,0)/AV$1,"")</f>
        <v>3.1661442006269596</v>
      </c>
      <c r="AW109" s="165">
        <f>IFERROR(VLOOKUP($B109,RD[[#All],[Date]:[IS19_Inv2_M2]],AW$2,0)/AW$1,"")</f>
        <v>3.326149425287356</v>
      </c>
      <c r="AX109" s="165">
        <f>IFERROR(VLOOKUP($B109,RD[[#All],[Date]:[IS19_Inv2_M2]],AX$2,0)/AX$1,"")</f>
        <v>3.440939104915627</v>
      </c>
      <c r="AY109" s="165">
        <f>IFERROR(VLOOKUP($B109,RD[[#All],[Date]:[IS19_Inv2_M2]],AY$2,0)/AY$1,"")</f>
        <v>3.3596367960220515</v>
      </c>
      <c r="AZ109" s="165">
        <f>IFERROR(VLOOKUP($B109,RD[[#All],[Date]:[IS19_Inv2_M2]],AZ$2,0)/AZ$1,"")</f>
        <v>3.4611000284981479</v>
      </c>
      <c r="BA109" s="165">
        <f>IFERROR(VLOOKUP($B109,RD[[#All],[Date]:[IS19_Inv2_M2]],BA$2,0)/BA$1,"")</f>
        <v>3.3882478489961989</v>
      </c>
      <c r="BB109" s="165">
        <f>IFERROR(VLOOKUP($B109,RD[[#All],[Date]:[IS19_Inv2_M2]],BB$2,0)/BB$1,"")</f>
        <v>3.2223092998955072</v>
      </c>
      <c r="BC109" s="165">
        <f>IFERROR(VLOOKUP($B109,RD[[#All],[Date]:[IS19_Inv2_M2]],BC$2,0)/BC$1,"")</f>
        <v>3.3103448275862069</v>
      </c>
      <c r="BD109" s="165">
        <f>IFERROR(VLOOKUP($B109,RD[[#All],[Date]:[IS19_Inv2_M2]],BD$2,0)/BD$1,"")</f>
        <v>3.2827877815848945</v>
      </c>
      <c r="BE109" s="165">
        <f>IFERROR(VLOOKUP($B109,RD[[#All],[Date]:[IS19_Inv2_M2]],BE$2,0)/BE$1,"")</f>
        <v>3.4105158164719289</v>
      </c>
      <c r="BF109" s="165">
        <f>IFERROR(VLOOKUP($B109,RD[[#All],[Date]:[IS19_Inv2_M2]],BF$2,0)/BF$1,"")</f>
        <v>3.318750215301939</v>
      </c>
      <c r="BG109" s="165">
        <f>IFERROR(VLOOKUP($B109,RD[[#All],[Date]:[IS19_Inv2_M2]],BG$2,0)/BG$1,"")</f>
        <v>3.3617282267956927</v>
      </c>
      <c r="BH109" s="165">
        <f>IFERROR(VLOOKUP($B109,RD[[#All],[Date]:[IS19_Inv2_M2]],BH$2,0)/BH$1,"")</f>
        <v>3.5038472499287541</v>
      </c>
      <c r="BI109" s="165">
        <f>IFERROR(VLOOKUP($B109,RD[[#All],[Date]:[IS19_Inv2_M2]],BI$2,0)/BI$1,"")</f>
        <v>3.2505992992808408</v>
      </c>
      <c r="BJ109" s="165">
        <f>IFERROR(VLOOKUP($B109,RD[[#All],[Date]:[IS19_Inv2_M2]],BJ$2,0)/BJ$1,"")</f>
        <v>3.350748867990248</v>
      </c>
      <c r="BK109" s="165">
        <f>IFERROR(VLOOKUP($B109,RD[[#All],[Date]:[IS19_Inv2_M2]],BK$2,0)/BK$1,"")</f>
        <v>3.1994930967784962</v>
      </c>
      <c r="BL109" s="165">
        <f>IFERROR(VLOOKUP($B109,RD[[#All],[Date]:[IS19_Inv2_M2]],BL$2,0)/BL$1,"")</f>
        <v>3.2179364863023037</v>
      </c>
      <c r="BM109" s="165">
        <f>IFERROR(VLOOKUP($B109,RD[[#All],[Date]:[IS19_Inv2_M2]],BM$2,0)/BM$1,"")</f>
        <v>3.2521843526979257</v>
      </c>
      <c r="BN109" s="165">
        <f>IFERROR(VLOOKUP($B109,RD[[#All],[Date]:[IS19_Inv2_M2]],BN$2,0)/BN$1,"")</f>
        <v>3.322884012539185</v>
      </c>
      <c r="BO109" s="165">
        <f>IFERROR(VLOOKUP($B109,RD[[#All],[Date]:[IS19_Inv2_M2]],BO$2,0)/BO$1,"")</f>
        <v>3.1653635829529532</v>
      </c>
      <c r="BP109" s="165">
        <f>IFERROR(VLOOKUP($B109,RD[[#All],[Date]:[IS19_Inv2_M2]],BP$2,0)/BP$1,"")</f>
        <v>3.2124471542377266</v>
      </c>
      <c r="BQ109" s="165">
        <f>IFERROR(VLOOKUP($B109,RD[[#All],[Date]:[IS19_Inv2_M2]],BQ$2,0)/BQ$1,"")</f>
        <v>3.4383464532382577</v>
      </c>
      <c r="BR109" s="165">
        <f>IFERROR(VLOOKUP($B109,RD[[#All],[Date]:[IS19_Inv2_M2]],BR$2,0)/BR$1,"")</f>
        <v>3.3677489862241519</v>
      </c>
      <c r="BS109" s="165">
        <f>IFERROR(VLOOKUP($B109,RD[[#All],[Date]:[IS19_Inv2_M2]],BS$2,0)/BS$1,"")</f>
        <v>3.4055316343509037</v>
      </c>
      <c r="BT109" s="165">
        <f>IFERROR(VLOOKUP($B109,RD[[#All],[Date]:[IS19_Inv2_M2]],BT$2,0)/BT$1,"")</f>
        <v>3.4264582356085476</v>
      </c>
      <c r="BU109" s="165">
        <f>IFERROR(VLOOKUP($B109,RD[[#All],[Date]:[IS19_Inv2_M2]],BU$2,0)/BU$1,"")</f>
        <v>3.4239233099442621</v>
      </c>
      <c r="BV109" s="165">
        <f>IFERROR(VLOOKUP($B109,RD[[#All],[Date]:[IS19_Inv2_M2]],BV$2,0)/BV$1,"")</f>
        <v>3.335690492584253</v>
      </c>
      <c r="BW109" s="165">
        <f>IFERROR(VLOOKUP($B109,RD[[#All],[Date]:[IS19_Inv2_M2]],BW$2,0)/BW$1,"")</f>
        <v>3.5304004933868898</v>
      </c>
      <c r="BX109" s="165">
        <f>IFERROR(VLOOKUP($B109,RD[[#All],[Date]:[IS19_Inv2_M2]],BX$2,0)/BX$1,"")</f>
        <v>3.5277703420696147</v>
      </c>
      <c r="BY109" s="165">
        <f>IFERROR(VLOOKUP($B109,RD[[#All],[Date]:[IS19_Inv2_M2]],BY$2,0)/BY$1,"")</f>
        <v>3.4639198195034959</v>
      </c>
      <c r="BZ109" s="165">
        <f>IFERROR(VLOOKUP($B109,RD[[#All],[Date]:[IS19_Inv2_M2]],BZ$2,0)/BZ$1,"")</f>
        <v>3.5043762522408519</v>
      </c>
      <c r="CA109" s="165">
        <f>IFERROR(VLOOKUP($B109,RD[[#All],[Date]:[IS19_Inv2_M2]],CA$2,0)/CA$1,"")</f>
        <v>3.1886461071899985</v>
      </c>
      <c r="CB109" s="165">
        <f>IFERROR(VLOOKUP($B109,RD[[#All],[Date]:[IS19_Inv2_M2]],CB$2,0)/CB$1,"")</f>
        <v>0</v>
      </c>
      <c r="CC109" s="165">
        <f>IFERROR(VLOOKUP($B109,RD[[#All],[Date]:[IS19_Inv2_M2]],CC$2,0)/CC$1,"")</f>
        <v>3.2456105662764947</v>
      </c>
      <c r="CD109" s="165">
        <f>IFERROR(VLOOKUP($B109,RD[[#All],[Date]:[IS19_Inv2_M2]],CD$2,0)/CD$1,"")</f>
        <v>3.2540822037816652</v>
      </c>
      <c r="CE109" s="165">
        <f>IFERROR(VLOOKUP($B109,RD[[#All],[Date]:[IS19_Inv2_M2]],CE$2,0)/CE$1,"")</f>
        <v>3.3405004852572935</v>
      </c>
      <c r="CF109" s="165">
        <f>IFERROR(VLOOKUP($B109,RD[[#All],[Date]:[IS19_Inv2_M2]],CF$2,0)/CF$1,"")</f>
        <v>3.3572038001016167</v>
      </c>
      <c r="CG109" s="165">
        <f>IFERROR(VLOOKUP($B109,RD[[#All],[Date]:[IS19_Inv2_M2]],CG$2,0)/CG$1,"")</f>
        <v>3.2132060880874547</v>
      </c>
      <c r="CH109" s="165">
        <f>IFERROR(VLOOKUP($B109,RD[[#All],[Date]:[IS19_Inv2_M2]],CH$2,0)/CH$1,"")</f>
        <v>3.5321100917431192</v>
      </c>
      <c r="CI109" s="165">
        <f>IFERROR(VLOOKUP($B109,RD[[#All],[Date]:[IS19_Inv2_M2]],CI$2,0)/CI$1,"")</f>
        <v>3.1278644375765543</v>
      </c>
      <c r="CJ109" s="165">
        <f>IFERROR(VLOOKUP($B109,RD[[#All],[Date]:[IS19_Inv2_M2]],CJ$2,0)/CJ$1,"")</f>
        <v>1.995354974112854</v>
      </c>
      <c r="CK109" s="165">
        <f>IFERROR(VLOOKUP($B109,RD[[#All],[Date]:[IS19_Inv2_M2]],CK$2,0)/CK$1,"")</f>
        <v>2.6143949902254238</v>
      </c>
      <c r="CL109" s="165">
        <f>IFERROR(VLOOKUP($B109,RD[[#All],[Date]:[IS19_Inv2_M2]],CL$2,0)/CL$1,"")</f>
        <v>1.1692831053792776</v>
      </c>
      <c r="CM109" s="165">
        <f>IFERROR(VLOOKUP($B109,RD[[#All],[Date]:[IS19_Inv2_M2]],CM$2,0)/CM$1,"")</f>
        <v>0</v>
      </c>
      <c r="CN109" s="165">
        <f>IFERROR(VLOOKUP($B109,RD[[#All],[Date]:[IS19_Inv2_M2]],CN$2,0)/CN$1,"")</f>
        <v>0</v>
      </c>
      <c r="CO109" s="165">
        <f>IFERROR(VLOOKUP($B109,RD[[#All],[Date]:[IS19_Inv2_M2]],CO$2,0)/CO$1,"")</f>
        <v>1.6347674786459983</v>
      </c>
      <c r="CP109" s="165">
        <f>IFERROR(VLOOKUP($B109,RD[[#All],[Date]:[IS19_Inv2_M2]],CP$2,0)/CP$1,"")</f>
        <v>2.3133502056311293</v>
      </c>
      <c r="CQ109" s="165">
        <f>IFERROR(VLOOKUP($B109,RD[[#All],[Date]:[IS19_Inv2_M2]],CQ$2,0)/CQ$1,"")</f>
        <v>3.1053062372265154</v>
      </c>
      <c r="CR109" s="165">
        <f>IFERROR(VLOOKUP($B109,RD[[#All],[Date]:[IS19_Inv2_M2]],CR$2,0)/CR$1,"")</f>
        <v>3.0954548637859793</v>
      </c>
      <c r="CS109" s="165">
        <f>IFERROR(VLOOKUP($B109,RD[[#All],[Date]:[IS19_Inv2_M2]],CS$2,0)/CS$1,"")</f>
        <v>2.8632691081283301</v>
      </c>
      <c r="CT109" s="165">
        <f>IFERROR(VLOOKUP($B109,RD[[#All],[Date]:[IS19_Inv2_M2]],CT$2,0)/CT$1,"")</f>
        <v>3.030686491616577</v>
      </c>
      <c r="CU109" s="166">
        <f>IFERROR(AVERAGEIF(Inv_SY_B[[#This Row],[IS1_Inv1_M1]:[IS19_Inv2_M2]],"&gt;="&amp;0.1,Inv_SY_B[[#This Row],[IS1_Inv1_M1]:[IS19_Inv2_M2]]),"")</f>
        <v>3.1805437945565527</v>
      </c>
    </row>
    <row r="110" spans="2:99">
      <c r="B110" s="167">
        <f t="shared" si="67"/>
        <v>45802</v>
      </c>
      <c r="C110" s="165">
        <f>IFERROR(VLOOKUP($B110,RD[[#All],[Date]:[IS19_Inv2_M2]],C$2,0)/C$1,"")</f>
        <v>3.14549101288282</v>
      </c>
      <c r="D110" s="165">
        <f>IFERROR(VLOOKUP($B110,RD[[#All],[Date]:[IS19_Inv2_M2]],D$2,0)/D$1,"")</f>
        <v>3.1489611601286298</v>
      </c>
      <c r="E110" s="165">
        <f>IFERROR(VLOOKUP($B110,RD[[#All],[Date]:[IS19_Inv2_M2]],E$2,0)/E$1,"")</f>
        <v>3.173860622136484</v>
      </c>
      <c r="F110" s="165">
        <f>IFERROR(VLOOKUP($B110,RD[[#All],[Date]:[IS19_Inv2_M2]],F$2,0)/F$1,"")</f>
        <v>3.0467347866663479</v>
      </c>
      <c r="G110" s="165">
        <f>IFERROR(VLOOKUP($B110,RD[[#All],[Date]:[IS19_Inv2_M2]],G$2,0)/G$1,"")</f>
        <v>3.153605015673981</v>
      </c>
      <c r="H110" s="165">
        <f>IFERROR(VLOOKUP($B110,RD[[#All],[Date]:[IS19_Inv2_M2]],H$2,0)/H$1,"")</f>
        <v>3.1135760790933205</v>
      </c>
      <c r="I110" s="165">
        <f>IFERROR(VLOOKUP($B110,RD[[#All],[Date]:[IS19_Inv2_M2]],I$2,0)/I$1,"")</f>
        <v>3.1450133519099035</v>
      </c>
      <c r="J110" s="165">
        <f>IFERROR(VLOOKUP($B110,RD[[#All],[Date]:[IS19_Inv2_M2]],J$2,0)/J$1,"")</f>
        <v>3.136696114752541</v>
      </c>
      <c r="K110" s="165">
        <f>IFERROR(VLOOKUP($B110,RD[[#All],[Date]:[IS19_Inv2_M2]],K$2,0)/K$1,"")</f>
        <v>3.1568116011390561</v>
      </c>
      <c r="L110" s="165">
        <f>IFERROR(VLOOKUP($B110,RD[[#All],[Date]:[IS19_Inv2_M2]],L$2,0)/L$1,"")</f>
        <v>3.1642443241189322</v>
      </c>
      <c r="M110" s="165">
        <f>IFERROR(VLOOKUP($B110,RD[[#All],[Date]:[IS19_Inv2_M2]],M$2,0)/M$1,"")</f>
        <v>3.1375607267840371</v>
      </c>
      <c r="N110" s="165">
        <f>IFERROR(VLOOKUP($B110,RD[[#All],[Date]:[IS19_Inv2_M2]],N$2,0)/N$1,"")</f>
        <v>3.111478840678461</v>
      </c>
      <c r="O110" s="165">
        <f>IFERROR(VLOOKUP($B110,RD[[#All],[Date]:[IS19_Inv2_M2]],O$2,0)/O$1,"")</f>
        <v>3.0918815248339135</v>
      </c>
      <c r="P110" s="165">
        <f>IFERROR(VLOOKUP($B110,RD[[#All],[Date]:[IS19_Inv2_M2]],P$2,0)/P$1,"")</f>
        <v>3.0799475753604195</v>
      </c>
      <c r="Q110" s="165">
        <f>IFERROR(VLOOKUP($B110,RD[[#All],[Date]:[IS19_Inv2_M2]],Q$2,0)/Q$1,"")</f>
        <v>3.0260380014074588</v>
      </c>
      <c r="R110" s="165">
        <f>IFERROR(VLOOKUP($B110,RD[[#All],[Date]:[IS19_Inv2_M2]],R$2,0)/R$1,"")</f>
        <v>3.0084395505709702</v>
      </c>
      <c r="S110" s="165">
        <f>IFERROR(VLOOKUP($B110,RD[[#All],[Date]:[IS19_Inv2_M2]],S$2,0)/S$1,"")</f>
        <v>2.9690804042691354</v>
      </c>
      <c r="T110" s="165">
        <f>IFERROR(VLOOKUP($B110,RD[[#All],[Date]:[IS19_Inv2_M2]],T$2,0)/T$1,"")</f>
        <v>3.0449224928819993</v>
      </c>
      <c r="U110" s="165">
        <f>IFERROR(VLOOKUP($B110,RD[[#All],[Date]:[IS19_Inv2_M2]],U$2,0)/U$1,"")</f>
        <v>3.0189361413657521</v>
      </c>
      <c r="V110" s="165">
        <f>IFERROR(VLOOKUP($B110,RD[[#All],[Date]:[IS19_Inv2_M2]],V$2,0)/V$1,"")</f>
        <v>3.1101384185332508</v>
      </c>
      <c r="W110" s="165">
        <f>IFERROR(VLOOKUP($B110,RD[[#All],[Date]:[IS19_Inv2_M2]],W$2,0)/W$1,"")</f>
        <v>3.1109284592891751</v>
      </c>
      <c r="X110" s="165">
        <f>IFERROR(VLOOKUP($B110,RD[[#All],[Date]:[IS19_Inv2_M2]],X$2,0)/X$1,"")</f>
        <v>2.8253943981446086</v>
      </c>
      <c r="Y110" s="165">
        <f>IFERROR(VLOOKUP($B110,RD[[#All],[Date]:[IS19_Inv2_M2]],Y$2,0)/Y$1,"")</f>
        <v>3.0683005604635696</v>
      </c>
      <c r="Z110" s="165">
        <f>IFERROR(VLOOKUP($B110,RD[[#All],[Date]:[IS19_Inv2_M2]],Z$2,0)/Z$1,"")</f>
        <v>3.0730360735507412</v>
      </c>
      <c r="AA110" s="165">
        <f>IFERROR(VLOOKUP($B110,RD[[#All],[Date]:[IS19_Inv2_M2]],AA$2,0)/AA$1,"")</f>
        <v>3.0759651307596516</v>
      </c>
      <c r="AB110" s="165">
        <f>IFERROR(VLOOKUP($B110,RD[[#All],[Date]:[IS19_Inv2_M2]],AB$2,0)/AB$1,"")</f>
        <v>3.135228623932548</v>
      </c>
      <c r="AC110" s="165">
        <f>IFERROR(VLOOKUP($B110,RD[[#All],[Date]:[IS19_Inv2_M2]],AC$2,0)/AC$1,"")</f>
        <v>3.1802627485701973</v>
      </c>
      <c r="AD110" s="165">
        <f>IFERROR(VLOOKUP($B110,RD[[#All],[Date]:[IS19_Inv2_M2]],AD$2,0)/AD$1,"")</f>
        <v>2.966300940438872</v>
      </c>
      <c r="AE110" s="165">
        <f>IFERROR(VLOOKUP($B110,RD[[#All],[Date]:[IS19_Inv2_M2]],AE$2,0)/AE$1,"")</f>
        <v>3.1017226999511083</v>
      </c>
      <c r="AF110" s="165">
        <f>IFERROR(VLOOKUP($B110,RD[[#All],[Date]:[IS19_Inv2_M2]],AF$2,0)/AF$1,"")</f>
        <v>3.1791225400842604</v>
      </c>
      <c r="AG110" s="165">
        <f>IFERROR(VLOOKUP($B110,RD[[#All],[Date]:[IS19_Inv2_M2]],AG$2,0)/AG$1,"")</f>
        <v>3.2666184390322321</v>
      </c>
      <c r="AH110" s="165">
        <f>IFERROR(VLOOKUP($B110,RD[[#All],[Date]:[IS19_Inv2_M2]],AH$2,0)/AH$1,"")</f>
        <v>3.1152037617554855</v>
      </c>
      <c r="AI110" s="165">
        <f>IFERROR(VLOOKUP($B110,RD[[#All],[Date]:[IS19_Inv2_M2]],AI$2,0)/AI$1,"")</f>
        <v>3.0573859637899048</v>
      </c>
      <c r="AJ110" s="165">
        <f>IFERROR(VLOOKUP($B110,RD[[#All],[Date]:[IS19_Inv2_M2]],AJ$2,0)/AJ$1,"")</f>
        <v>3.0593052267929117</v>
      </c>
      <c r="AK110" s="165">
        <f>IFERROR(VLOOKUP($B110,RD[[#All],[Date]:[IS19_Inv2_M2]],AK$2,0)/AK$1,"")</f>
        <v>3.1074118113357114</v>
      </c>
      <c r="AL110" s="165">
        <f>IFERROR(VLOOKUP($B110,RD[[#All],[Date]:[IS19_Inv2_M2]],AL$2,0)/AL$1,"")</f>
        <v>3.1084354516956401</v>
      </c>
      <c r="AM110" s="165">
        <f>IFERROR(VLOOKUP($B110,RD[[#All],[Date]:[IS19_Inv2_M2]],AM$2,0)/AM$1,"")</f>
        <v>3.0507570199426399</v>
      </c>
      <c r="AN110" s="165">
        <f>IFERROR(VLOOKUP($B110,RD[[#All],[Date]:[IS19_Inv2_M2]],AN$2,0)/AN$1,"")</f>
        <v>3.0577324973876698</v>
      </c>
      <c r="AO110" s="165">
        <f>IFERROR(VLOOKUP($B110,RD[[#All],[Date]:[IS19_Inv2_M2]],AO$2,0)/AO$1,"")</f>
        <v>3.0407523510971788</v>
      </c>
      <c r="AP110" s="165">
        <f>IFERROR(VLOOKUP($B110,RD[[#All],[Date]:[IS19_Inv2_M2]],AP$2,0)/AP$1,"")</f>
        <v>3.0707663576335622</v>
      </c>
      <c r="AQ110" s="165">
        <f>IFERROR(VLOOKUP($B110,RD[[#All],[Date]:[IS19_Inv2_M2]],AQ$2,0)/AQ$1,"")</f>
        <v>3.0445141065830721</v>
      </c>
      <c r="AR110" s="165">
        <f>IFERROR(VLOOKUP($B110,RD[[#All],[Date]:[IS19_Inv2_M2]],AR$2,0)/AR$1,"")</f>
        <v>3.1423748665127977</v>
      </c>
      <c r="AS110" s="165">
        <f>IFERROR(VLOOKUP($B110,RD[[#All],[Date]:[IS19_Inv2_M2]],AS$2,0)/AS$1,"")</f>
        <v>3.3677685950413223</v>
      </c>
      <c r="AT110" s="165">
        <f>IFERROR(VLOOKUP($B110,RD[[#All],[Date]:[IS19_Inv2_M2]],AT$2,0)/AT$1,"")</f>
        <v>3.0461353345365887</v>
      </c>
      <c r="AU110" s="165">
        <f>IFERROR(VLOOKUP($B110,RD[[#All],[Date]:[IS19_Inv2_M2]],AU$2,0)/AU$1,"")</f>
        <v>3.1699059561128529</v>
      </c>
      <c r="AV110" s="165">
        <f>IFERROR(VLOOKUP($B110,RD[[#All],[Date]:[IS19_Inv2_M2]],AV$2,0)/AV$1,"")</f>
        <v>2.99280840862991</v>
      </c>
      <c r="AW110" s="165">
        <f>IFERROR(VLOOKUP($B110,RD[[#All],[Date]:[IS19_Inv2_M2]],AW$2,0)/AW$1,"")</f>
        <v>3.0603448275862069</v>
      </c>
      <c r="AX110" s="165">
        <f>IFERROR(VLOOKUP($B110,RD[[#All],[Date]:[IS19_Inv2_M2]],AX$2,0)/AX$1,"")</f>
        <v>3.1267925031681449</v>
      </c>
      <c r="AY110" s="165">
        <f>IFERROR(VLOOKUP($B110,RD[[#All],[Date]:[IS19_Inv2_M2]],AY$2,0)/AY$1,"")</f>
        <v>3.1383994523114618</v>
      </c>
      <c r="AZ110" s="165">
        <f>IFERROR(VLOOKUP($B110,RD[[#All],[Date]:[IS19_Inv2_M2]],AZ$2,0)/AZ$1,"")</f>
        <v>3.2096038757480767</v>
      </c>
      <c r="BA110" s="165">
        <f>IFERROR(VLOOKUP($B110,RD[[#All],[Date]:[IS19_Inv2_M2]],BA$2,0)/BA$1,"")</f>
        <v>3.1041152537851002</v>
      </c>
      <c r="BB110" s="165">
        <f>IFERROR(VLOOKUP($B110,RD[[#All],[Date]:[IS19_Inv2_M2]],BB$2,0)/BB$1,"")</f>
        <v>3.0178944618599797</v>
      </c>
      <c r="BC110" s="165">
        <f>IFERROR(VLOOKUP($B110,RD[[#All],[Date]:[IS19_Inv2_M2]],BC$2,0)/BC$1,"")</f>
        <v>3.0150470219435737</v>
      </c>
      <c r="BD110" s="165">
        <f>IFERROR(VLOOKUP($B110,RD[[#All],[Date]:[IS19_Inv2_M2]],BD$2,0)/BD$1,"")</f>
        <v>3.0254428810964495</v>
      </c>
      <c r="BE110" s="165">
        <f>IFERROR(VLOOKUP($B110,RD[[#All],[Date]:[IS19_Inv2_M2]],BE$2,0)/BE$1,"")</f>
        <v>3.1426332288401251</v>
      </c>
      <c r="BF110" s="165">
        <f>IFERROR(VLOOKUP($B110,RD[[#All],[Date]:[IS19_Inv2_M2]],BF$2,0)/BF$1,"")</f>
        <v>3.0769230769230762</v>
      </c>
      <c r="BG110" s="165">
        <f>IFERROR(VLOOKUP($B110,RD[[#All],[Date]:[IS19_Inv2_M2]],BG$2,0)/BG$1,"")</f>
        <v>3.2192994411884963</v>
      </c>
      <c r="BH110" s="165">
        <f>IFERROR(VLOOKUP($B110,RD[[#All],[Date]:[IS19_Inv2_M2]],BH$2,0)/BH$1,"")</f>
        <v>3.2779994300370472</v>
      </c>
      <c r="BI110" s="165">
        <f>IFERROR(VLOOKUP($B110,RD[[#All],[Date]:[IS19_Inv2_M2]],BI$2,0)/BI$1,"")</f>
        <v>3.0912778904665315</v>
      </c>
      <c r="BJ110" s="165">
        <f>IFERROR(VLOOKUP($B110,RD[[#All],[Date]:[IS19_Inv2_M2]],BJ$2,0)/BJ$1,"")</f>
        <v>3.1835597352838736</v>
      </c>
      <c r="BK110" s="165">
        <f>IFERROR(VLOOKUP($B110,RD[[#All],[Date]:[IS19_Inv2_M2]],BK$2,0)/BK$1,"")</f>
        <v>3.0160741679450407</v>
      </c>
      <c r="BL110" s="165">
        <f>IFERROR(VLOOKUP($B110,RD[[#All],[Date]:[IS19_Inv2_M2]],BL$2,0)/BL$1,"")</f>
        <v>3.0407523510971788</v>
      </c>
      <c r="BM110" s="165">
        <f>IFERROR(VLOOKUP($B110,RD[[#All],[Date]:[IS19_Inv2_M2]],BM$2,0)/BM$1,"")</f>
        <v>3.0874408057093312</v>
      </c>
      <c r="BN110" s="165">
        <f>IFERROR(VLOOKUP($B110,RD[[#All],[Date]:[IS19_Inv2_M2]],BN$2,0)/BN$1,"")</f>
        <v>3.1444914843421774</v>
      </c>
      <c r="BO110" s="165">
        <f>IFERROR(VLOOKUP($B110,RD[[#All],[Date]:[IS19_Inv2_M2]],BO$2,0)/BO$1,"")</f>
        <v>3.0144167758846656</v>
      </c>
      <c r="BP110" s="165">
        <f>IFERROR(VLOOKUP($B110,RD[[#All],[Date]:[IS19_Inv2_M2]],BP$2,0)/BP$1,"")</f>
        <v>2.9392309683356816</v>
      </c>
      <c r="BQ110" s="165">
        <f>IFERROR(VLOOKUP($B110,RD[[#All],[Date]:[IS19_Inv2_M2]],BQ$2,0)/BQ$1,"")</f>
        <v>3.0577960868892551</v>
      </c>
      <c r="BR110" s="165">
        <f>IFERROR(VLOOKUP($B110,RD[[#All],[Date]:[IS19_Inv2_M2]],BR$2,0)/BR$1,"")</f>
        <v>3.0020227584289585</v>
      </c>
      <c r="BS110" s="165">
        <f>IFERROR(VLOOKUP($B110,RD[[#All],[Date]:[IS19_Inv2_M2]],BS$2,0)/BS$1,"")</f>
        <v>3.0123813364695202</v>
      </c>
      <c r="BT110" s="165">
        <f>IFERROR(VLOOKUP($B110,RD[[#All],[Date]:[IS19_Inv2_M2]],BT$2,0)/BT$1,"")</f>
        <v>3.0833760595184843</v>
      </c>
      <c r="BU110" s="165">
        <f>IFERROR(VLOOKUP($B110,RD[[#All],[Date]:[IS19_Inv2_M2]],BU$2,0)/BU$1,"")</f>
        <v>3.013343833000667</v>
      </c>
      <c r="BV110" s="165">
        <f>IFERROR(VLOOKUP($B110,RD[[#All],[Date]:[IS19_Inv2_M2]],BV$2,0)/BV$1,"")</f>
        <v>2.9532724193758488</v>
      </c>
      <c r="BW110" s="165">
        <f>IFERROR(VLOOKUP($B110,RD[[#All],[Date]:[IS19_Inv2_M2]],BW$2,0)/BW$1,"")</f>
        <v>3.0344571945331196</v>
      </c>
      <c r="BX110" s="165">
        <f>IFERROR(VLOOKUP($B110,RD[[#All],[Date]:[IS19_Inv2_M2]],BX$2,0)/BX$1,"")</f>
        <v>3.0913618702293175</v>
      </c>
      <c r="BY110" s="165">
        <f>IFERROR(VLOOKUP($B110,RD[[#All],[Date]:[IS19_Inv2_M2]],BY$2,0)/BY$1,"")</f>
        <v>3.0119832713948504</v>
      </c>
      <c r="BZ110" s="165">
        <f>IFERROR(VLOOKUP($B110,RD[[#All],[Date]:[IS19_Inv2_M2]],BZ$2,0)/BZ$1,"")</f>
        <v>3.1087208689233363</v>
      </c>
      <c r="CA110" s="165">
        <f>IFERROR(VLOOKUP($B110,RD[[#All],[Date]:[IS19_Inv2_M2]],CA$2,0)/CA$1,"")</f>
        <v>2.9541066227405119</v>
      </c>
      <c r="CB110" s="165">
        <f>IFERROR(VLOOKUP($B110,RD[[#All],[Date]:[IS19_Inv2_M2]],CB$2,0)/CB$1,"")</f>
        <v>0</v>
      </c>
      <c r="CC110" s="165">
        <f>IFERROR(VLOOKUP($B110,RD[[#All],[Date]:[IS19_Inv2_M2]],CC$2,0)/CC$1,"")</f>
        <v>3.1403234735843086</v>
      </c>
      <c r="CD110" s="165">
        <f>IFERROR(VLOOKUP($B110,RD[[#All],[Date]:[IS19_Inv2_M2]],CD$2,0)/CD$1,"")</f>
        <v>3.151388314311439</v>
      </c>
      <c r="CE110" s="165">
        <f>IFERROR(VLOOKUP($B110,RD[[#All],[Date]:[IS19_Inv2_M2]],CE$2,0)/CE$1,"")</f>
        <v>3.2740121930948689</v>
      </c>
      <c r="CF110" s="165">
        <f>IFERROR(VLOOKUP($B110,RD[[#All],[Date]:[IS19_Inv2_M2]],CF$2,0)/CF$1,"")</f>
        <v>3.2325788731989298</v>
      </c>
      <c r="CG110" s="165">
        <f>IFERROR(VLOOKUP($B110,RD[[#All],[Date]:[IS19_Inv2_M2]],CG$2,0)/CG$1,"")</f>
        <v>3.0901789166578788</v>
      </c>
      <c r="CH110" s="165">
        <f>IFERROR(VLOOKUP($B110,RD[[#All],[Date]:[IS19_Inv2_M2]],CH$2,0)/CH$1,"")</f>
        <v>3.4466940841505851</v>
      </c>
      <c r="CI110" s="165">
        <f>IFERROR(VLOOKUP($B110,RD[[#All],[Date]:[IS19_Inv2_M2]],CI$2,0)/CI$1,"")</f>
        <v>3.0256572490042912</v>
      </c>
      <c r="CJ110" s="165">
        <f>IFERROR(VLOOKUP($B110,RD[[#All],[Date]:[IS19_Inv2_M2]],CJ$2,0)/CJ$1,"")</f>
        <v>2.4668019536886288</v>
      </c>
      <c r="CK110" s="165">
        <f>IFERROR(VLOOKUP($B110,RD[[#All],[Date]:[IS19_Inv2_M2]],CK$2,0)/CK$1,"")</f>
        <v>2.5373340147145904</v>
      </c>
      <c r="CL110" s="165">
        <f>IFERROR(VLOOKUP($B110,RD[[#All],[Date]:[IS19_Inv2_M2]],CL$2,0)/CL$1,"")</f>
        <v>1.8710173091697928</v>
      </c>
      <c r="CM110" s="165">
        <f>IFERROR(VLOOKUP($B110,RD[[#All],[Date]:[IS19_Inv2_M2]],CM$2,0)/CM$1,"")</f>
        <v>0</v>
      </c>
      <c r="CN110" s="165">
        <f>IFERROR(VLOOKUP($B110,RD[[#All],[Date]:[IS19_Inv2_M2]],CN$2,0)/CN$1,"")</f>
        <v>0</v>
      </c>
      <c r="CO110" s="165">
        <f>IFERROR(VLOOKUP($B110,RD[[#All],[Date]:[IS19_Inv2_M2]],CO$2,0)/CO$1,"")</f>
        <v>1.5667510281556472</v>
      </c>
      <c r="CP110" s="165">
        <f>IFERROR(VLOOKUP($B110,RD[[#All],[Date]:[IS19_Inv2_M2]],CP$2,0)/CP$1,"")</f>
        <v>2.099810186649794</v>
      </c>
      <c r="CQ110" s="165">
        <f>IFERROR(VLOOKUP($B110,RD[[#All],[Date]:[IS19_Inv2_M2]],CQ$2,0)/CQ$1,"")</f>
        <v>2.9777597003158531</v>
      </c>
      <c r="CR110" s="165">
        <f>IFERROR(VLOOKUP($B110,RD[[#All],[Date]:[IS19_Inv2_M2]],CR$2,0)/CR$1,"")</f>
        <v>2.936552593512054</v>
      </c>
      <c r="CS110" s="165">
        <f>IFERROR(VLOOKUP($B110,RD[[#All],[Date]:[IS19_Inv2_M2]],CS$2,0)/CS$1,"")</f>
        <v>2.7487785159408067</v>
      </c>
      <c r="CT110" s="165">
        <f>IFERROR(VLOOKUP($B110,RD[[#All],[Date]:[IS19_Inv2_M2]],CT$2,0)/CT$1,"")</f>
        <v>2.8941263313297476</v>
      </c>
      <c r="CU110" s="166">
        <f>IFERROR(AVERAGEIF(Inv_SY_B[[#This Row],[IS1_Inv1_M1]:[IS19_Inv2_M2]],"&gt;="&amp;0.1,Inv_SY_B[[#This Row],[IS1_Inv1_M1]:[IS19_Inv2_M2]]),"")</f>
        <v>3.0334611049546978</v>
      </c>
    </row>
    <row r="111" spans="2:99">
      <c r="B111" s="167">
        <f t="shared" si="67"/>
        <v>45803</v>
      </c>
      <c r="C111" s="165">
        <f>IFERROR(VLOOKUP($B111,RD[[#All],[Date]:[IS19_Inv2_M2]],C$2,0)/C$1,"")</f>
        <v>2.8292062022679931</v>
      </c>
      <c r="D111" s="165">
        <f>IFERROR(VLOOKUP($B111,RD[[#All],[Date]:[IS19_Inv2_M2]],D$2,0)/D$1,"")</f>
        <v>2.8491728589763627</v>
      </c>
      <c r="E111" s="165">
        <f>IFERROR(VLOOKUP($B111,RD[[#All],[Date]:[IS19_Inv2_M2]],E$2,0)/E$1,"")</f>
        <v>2.8473595370147096</v>
      </c>
      <c r="F111" s="165">
        <f>IFERROR(VLOOKUP($B111,RD[[#All],[Date]:[IS19_Inv2_M2]],F$2,0)/F$1,"")</f>
        <v>2.7054966618009528</v>
      </c>
      <c r="G111" s="165">
        <f>IFERROR(VLOOKUP($B111,RD[[#All],[Date]:[IS19_Inv2_M2]],G$2,0)/G$1,"")</f>
        <v>2.8319266939956593</v>
      </c>
      <c r="H111" s="165">
        <f>IFERROR(VLOOKUP($B111,RD[[#All],[Date]:[IS19_Inv2_M2]],H$2,0)/H$1,"")</f>
        <v>2.804919218712322</v>
      </c>
      <c r="I111" s="165">
        <f>IFERROR(VLOOKUP($B111,RD[[#All],[Date]:[IS19_Inv2_M2]],I$2,0)/I$1,"")</f>
        <v>2.7836990595611284</v>
      </c>
      <c r="J111" s="165">
        <f>IFERROR(VLOOKUP($B111,RD[[#All],[Date]:[IS19_Inv2_M2]],J$2,0)/J$1,"")</f>
        <v>2.7785693929894557</v>
      </c>
      <c r="K111" s="165">
        <f>IFERROR(VLOOKUP($B111,RD[[#All],[Date]:[IS19_Inv2_M2]],K$2,0)/K$1,"")</f>
        <v>2.7988226566799876</v>
      </c>
      <c r="L111" s="165">
        <f>IFERROR(VLOOKUP($B111,RD[[#All],[Date]:[IS19_Inv2_M2]],L$2,0)/L$1,"")</f>
        <v>2.8013679110857792</v>
      </c>
      <c r="M111" s="165">
        <f>IFERROR(VLOOKUP($B111,RD[[#All],[Date]:[IS19_Inv2_M2]],M$2,0)/M$1,"")</f>
        <v>2.8148289840571499</v>
      </c>
      <c r="N111" s="165">
        <f>IFERROR(VLOOKUP($B111,RD[[#All],[Date]:[IS19_Inv2_M2]],N$2,0)/N$1,"")</f>
        <v>2.8038838731657458</v>
      </c>
      <c r="O111" s="165">
        <f>IFERROR(VLOOKUP($B111,RD[[#All],[Date]:[IS19_Inv2_M2]],O$2,0)/O$1,"")</f>
        <v>2.7938152483391332</v>
      </c>
      <c r="P111" s="165">
        <f>IFERROR(VLOOKUP($B111,RD[[#All],[Date]:[IS19_Inv2_M2]],P$2,0)/P$1,"")</f>
        <v>2.7839291363492569</v>
      </c>
      <c r="Q111" s="165">
        <f>IFERROR(VLOOKUP($B111,RD[[#All],[Date]:[IS19_Inv2_M2]],Q$2,0)/Q$1,"")</f>
        <v>2.7322792451368394</v>
      </c>
      <c r="R111" s="165">
        <f>IFERROR(VLOOKUP($B111,RD[[#All],[Date]:[IS19_Inv2_M2]],R$2,0)/R$1,"")</f>
        <v>2.7131743391399885</v>
      </c>
      <c r="S111" s="165">
        <f>IFERROR(VLOOKUP($B111,RD[[#All],[Date]:[IS19_Inv2_M2]],S$2,0)/S$1,"")</f>
        <v>2.7419703957774857</v>
      </c>
      <c r="T111" s="165">
        <f>IFERROR(VLOOKUP($B111,RD[[#All],[Date]:[IS19_Inv2_M2]],T$2,0)/T$1,"")</f>
        <v>2.7271289292801475</v>
      </c>
      <c r="U111" s="165">
        <f>IFERROR(VLOOKUP($B111,RD[[#All],[Date]:[IS19_Inv2_M2]],U$2,0)/U$1,"")</f>
        <v>3.0274727206078045</v>
      </c>
      <c r="V111" s="165">
        <f>IFERROR(VLOOKUP($B111,RD[[#All],[Date]:[IS19_Inv2_M2]],V$2,0)/V$1,"")</f>
        <v>3.1137687285098616</v>
      </c>
      <c r="W111" s="165">
        <f>IFERROR(VLOOKUP($B111,RD[[#All],[Date]:[IS19_Inv2_M2]],W$2,0)/W$1,"")</f>
        <v>3.1807040833523046</v>
      </c>
      <c r="X111" s="165">
        <f>IFERROR(VLOOKUP($B111,RD[[#All],[Date]:[IS19_Inv2_M2]],X$2,0)/X$1,"")</f>
        <v>2.80500547952188</v>
      </c>
      <c r="Y111" s="165">
        <f>IFERROR(VLOOKUP($B111,RD[[#All],[Date]:[IS19_Inv2_M2]],Y$2,0)/Y$1,"")</f>
        <v>2.7980431271967321</v>
      </c>
      <c r="Z111" s="165">
        <f>IFERROR(VLOOKUP($B111,RD[[#All],[Date]:[IS19_Inv2_M2]],Z$2,0)/Z$1,"")</f>
        <v>2.8157020539933559</v>
      </c>
      <c r="AA111" s="165">
        <f>IFERROR(VLOOKUP($B111,RD[[#All],[Date]:[IS19_Inv2_M2]],AA$2,0)/AA$1,"")</f>
        <v>2.8299050972645685</v>
      </c>
      <c r="AB111" s="165">
        <f>IFERROR(VLOOKUP($B111,RD[[#All],[Date]:[IS19_Inv2_M2]],AB$2,0)/AB$1,"")</f>
        <v>2.9008755810182683</v>
      </c>
      <c r="AC111" s="165">
        <f>IFERROR(VLOOKUP($B111,RD[[#All],[Date]:[IS19_Inv2_M2]],AC$2,0)/AC$1,"")</f>
        <v>2.9223001268276336</v>
      </c>
      <c r="AD111" s="165">
        <f>IFERROR(VLOOKUP($B111,RD[[#All],[Date]:[IS19_Inv2_M2]],AD$2,0)/AD$1,"")</f>
        <v>2.752525252525253</v>
      </c>
      <c r="AE111" s="165">
        <f>IFERROR(VLOOKUP($B111,RD[[#All],[Date]:[IS19_Inv2_M2]],AE$2,0)/AE$1,"")</f>
        <v>2.8567867859231351</v>
      </c>
      <c r="AF111" s="165">
        <f>IFERROR(VLOOKUP($B111,RD[[#All],[Date]:[IS19_Inv2_M2]],AF$2,0)/AF$1,"")</f>
        <v>2.9200122525019707</v>
      </c>
      <c r="AG111" s="165">
        <f>IFERROR(VLOOKUP($B111,RD[[#All],[Date]:[IS19_Inv2_M2]],AG$2,0)/AG$1,"")</f>
        <v>2.960105029070546</v>
      </c>
      <c r="AH111" s="165">
        <f>IFERROR(VLOOKUP($B111,RD[[#All],[Date]:[IS19_Inv2_M2]],AH$2,0)/AH$1,"")</f>
        <v>2.8257249216300937</v>
      </c>
      <c r="AI111" s="165">
        <f>IFERROR(VLOOKUP($B111,RD[[#All],[Date]:[IS19_Inv2_M2]],AI$2,0)/AI$1,"")</f>
        <v>2.6773718891945495</v>
      </c>
      <c r="AJ111" s="165">
        <f>IFERROR(VLOOKUP($B111,RD[[#All],[Date]:[IS19_Inv2_M2]],AJ$2,0)/AJ$1,"")</f>
        <v>2.6664960655108438</v>
      </c>
      <c r="AK111" s="165">
        <f>IFERROR(VLOOKUP($B111,RD[[#All],[Date]:[IS19_Inv2_M2]],AK$2,0)/AK$1,"")</f>
        <v>2.6490829820199617</v>
      </c>
      <c r="AL111" s="165">
        <f>IFERROR(VLOOKUP($B111,RD[[#All],[Date]:[IS19_Inv2_M2]],AL$2,0)/AL$1,"")</f>
        <v>2.6417782844115134</v>
      </c>
      <c r="AM111" s="165">
        <f>IFERROR(VLOOKUP($B111,RD[[#All],[Date]:[IS19_Inv2_M2]],AM$2,0)/AM$1,"")</f>
        <v>2.6145534582805312</v>
      </c>
      <c r="AN111" s="165">
        <f>IFERROR(VLOOKUP($B111,RD[[#All],[Date]:[IS19_Inv2_M2]],AN$2,0)/AN$1,"")</f>
        <v>2.6410658307210029</v>
      </c>
      <c r="AO111" s="165">
        <f>IFERROR(VLOOKUP($B111,RD[[#All],[Date]:[IS19_Inv2_M2]],AO$2,0)/AO$1,"")</f>
        <v>2.6145534582805312</v>
      </c>
      <c r="AP111" s="165">
        <f>IFERROR(VLOOKUP($B111,RD[[#All],[Date]:[IS19_Inv2_M2]],AP$2,0)/AP$1,"")</f>
        <v>2.6559060895084374</v>
      </c>
      <c r="AQ111" s="165">
        <f>IFERROR(VLOOKUP($B111,RD[[#All],[Date]:[IS19_Inv2_M2]],AQ$2,0)/AQ$1,"")</f>
        <v>2.6614420062695925</v>
      </c>
      <c r="AR111" s="165">
        <f>IFERROR(VLOOKUP($B111,RD[[#All],[Date]:[IS19_Inv2_M2]],AR$2,0)/AR$1,"")</f>
        <v>2.6973026973026974</v>
      </c>
      <c r="AS111" s="165">
        <f>IFERROR(VLOOKUP($B111,RD[[#All],[Date]:[IS19_Inv2_M2]],AS$2,0)/AS$1,"")</f>
        <v>2.9253348532345398</v>
      </c>
      <c r="AT111" s="165">
        <f>IFERROR(VLOOKUP($B111,RD[[#All],[Date]:[IS19_Inv2_M2]],AT$2,0)/AT$1,"")</f>
        <v>2.6750261233019854</v>
      </c>
      <c r="AU111" s="165">
        <f>IFERROR(VLOOKUP($B111,RD[[#All],[Date]:[IS19_Inv2_M2]],AU$2,0)/AU$1,"")</f>
        <v>2.7905956112852666</v>
      </c>
      <c r="AV111" s="165">
        <f>IFERROR(VLOOKUP($B111,RD[[#All],[Date]:[IS19_Inv2_M2]],AV$2,0)/AV$1,"")</f>
        <v>2.452517056979532</v>
      </c>
      <c r="AW111" s="165">
        <f>IFERROR(VLOOKUP($B111,RD[[#All],[Date]:[IS19_Inv2_M2]],AW$2,0)/AW$1,"")</f>
        <v>2.6430250783699059</v>
      </c>
      <c r="AX111" s="165">
        <f>IFERROR(VLOOKUP($B111,RD[[#All],[Date]:[IS19_Inv2_M2]],AX$2,0)/AX$1,"")</f>
        <v>2.7032615220436202</v>
      </c>
      <c r="AY111" s="165">
        <f>IFERROR(VLOOKUP($B111,RD[[#All],[Date]:[IS19_Inv2_M2]],AY$2,0)/AY$1,"")</f>
        <v>2.6620545526609733</v>
      </c>
      <c r="AZ111" s="165">
        <f>IFERROR(VLOOKUP($B111,RD[[#All],[Date]:[IS19_Inv2_M2]],AZ$2,0)/AZ$1,"")</f>
        <v>2.7408093473924198</v>
      </c>
      <c r="BA111" s="165">
        <f>IFERROR(VLOOKUP($B111,RD[[#All],[Date]:[IS19_Inv2_M2]],BA$2,0)/BA$1,"")</f>
        <v>2.6672447141999607</v>
      </c>
      <c r="BB111" s="165">
        <f>IFERROR(VLOOKUP($B111,RD[[#All],[Date]:[IS19_Inv2_M2]],BB$2,0)/BB$1,"")</f>
        <v>2.6044932079414842</v>
      </c>
      <c r="BC111" s="165">
        <f>IFERROR(VLOOKUP($B111,RD[[#All],[Date]:[IS19_Inv2_M2]],BC$2,0)/BC$1,"")</f>
        <v>2.6545454545454548</v>
      </c>
      <c r="BD111" s="165">
        <f>IFERROR(VLOOKUP($B111,RD[[#All],[Date]:[IS19_Inv2_M2]],BD$2,0)/BD$1,"")</f>
        <v>2.5690748705985271</v>
      </c>
      <c r="BE111" s="165">
        <f>IFERROR(VLOOKUP($B111,RD[[#All],[Date]:[IS19_Inv2_M2]],BE$2,0)/BE$1,"")</f>
        <v>2.6795383300085494</v>
      </c>
      <c r="BF111" s="165">
        <f>IFERROR(VLOOKUP($B111,RD[[#All],[Date]:[IS19_Inv2_M2]],BF$2,0)/BF$1,"")</f>
        <v>2.6208274484136549</v>
      </c>
      <c r="BG111" s="165">
        <f>IFERROR(VLOOKUP($B111,RD[[#All],[Date]:[IS19_Inv2_M2]],BG$2,0)/BG$1,"")</f>
        <v>2.7879242197083274</v>
      </c>
      <c r="BH111" s="165">
        <f>IFERROR(VLOOKUP($B111,RD[[#All],[Date]:[IS19_Inv2_M2]],BH$2,0)/BH$1,"")</f>
        <v>2.8284411513251637</v>
      </c>
      <c r="BI111" s="165">
        <f>IFERROR(VLOOKUP($B111,RD[[#All],[Date]:[IS19_Inv2_M2]],BI$2,0)/BI$1,"")</f>
        <v>2.6369168356997972</v>
      </c>
      <c r="BJ111" s="165">
        <f>IFERROR(VLOOKUP($B111,RD[[#All],[Date]:[IS19_Inv2_M2]],BJ$2,0)/BJ$1,"")</f>
        <v>2.7495646116335775</v>
      </c>
      <c r="BK111" s="165">
        <f>IFERROR(VLOOKUP($B111,RD[[#All],[Date]:[IS19_Inv2_M2]],BK$2,0)/BK$1,"")</f>
        <v>2.615887414126592</v>
      </c>
      <c r="BL111" s="165">
        <f>IFERROR(VLOOKUP($B111,RD[[#All],[Date]:[IS19_Inv2_M2]],BL$2,0)/BL$1,"")</f>
        <v>2.6298214529099089</v>
      </c>
      <c r="BM111" s="165">
        <f>IFERROR(VLOOKUP($B111,RD[[#All],[Date]:[IS19_Inv2_M2]],BM$2,0)/BM$1,"")</f>
        <v>2.6765824051223905</v>
      </c>
      <c r="BN111" s="165">
        <f>IFERROR(VLOOKUP($B111,RD[[#All],[Date]:[IS19_Inv2_M2]],BN$2,0)/BN$1,"")</f>
        <v>2.7495717932973531</v>
      </c>
      <c r="BO111" s="165">
        <f>IFERROR(VLOOKUP($B111,RD[[#All],[Date]:[IS19_Inv2_M2]],BO$2,0)/BO$1,"")</f>
        <v>2.5923080399511904</v>
      </c>
      <c r="BP111" s="165">
        <f>IFERROR(VLOOKUP($B111,RD[[#All],[Date]:[IS19_Inv2_M2]],BP$2,0)/BP$1,"")</f>
        <v>2.5155062168665454</v>
      </c>
      <c r="BQ111" s="165">
        <f>IFERROR(VLOOKUP($B111,RD[[#All],[Date]:[IS19_Inv2_M2]],BQ$2,0)/BQ$1,"")</f>
        <v>2.6255204280267956</v>
      </c>
      <c r="BR111" s="165">
        <f>IFERROR(VLOOKUP($B111,RD[[#All],[Date]:[IS19_Inv2_M2]],BR$2,0)/BR$1,"")</f>
        <v>2.540431202247083</v>
      </c>
      <c r="BS111" s="165">
        <f>IFERROR(VLOOKUP($B111,RD[[#All],[Date]:[IS19_Inv2_M2]],BS$2,0)/BS$1,"")</f>
        <v>2.5395384106392074</v>
      </c>
      <c r="BT111" s="165">
        <f>IFERROR(VLOOKUP($B111,RD[[#All],[Date]:[IS19_Inv2_M2]],BT$2,0)/BT$1,"")</f>
        <v>2.5766616849752912</v>
      </c>
      <c r="BU111" s="165">
        <f>IFERROR(VLOOKUP($B111,RD[[#All],[Date]:[IS19_Inv2_M2]],BU$2,0)/BU$1,"")</f>
        <v>2.5941157861436253</v>
      </c>
      <c r="BV111" s="165">
        <f>IFERROR(VLOOKUP($B111,RD[[#All],[Date]:[IS19_Inv2_M2]],BV$2,0)/BV$1,"")</f>
        <v>2.5261923814131788</v>
      </c>
      <c r="BW111" s="165">
        <f>IFERROR(VLOOKUP($B111,RD[[#All],[Date]:[IS19_Inv2_M2]],BW$2,0)/BW$1,"")</f>
        <v>2.3736255308542558</v>
      </c>
      <c r="BX111" s="165">
        <f>IFERROR(VLOOKUP($B111,RD[[#All],[Date]:[IS19_Inv2_M2]],BX$2,0)/BX$1,"")</f>
        <v>1.6028682906253295</v>
      </c>
      <c r="BY111" s="165">
        <f>IFERROR(VLOOKUP($B111,RD[[#All],[Date]:[IS19_Inv2_M2]],BY$2,0)/BY$1,"")</f>
        <v>2.3076575433424535</v>
      </c>
      <c r="BZ111" s="165">
        <f>IFERROR(VLOOKUP($B111,RD[[#All],[Date]:[IS19_Inv2_M2]],BZ$2,0)/BZ$1,"")</f>
        <v>2.3435621638721922</v>
      </c>
      <c r="CA111" s="165">
        <f>IFERROR(VLOOKUP($B111,RD[[#All],[Date]:[IS19_Inv2_M2]],CA$2,0)/CA$1,"")</f>
        <v>2.4490285701818499</v>
      </c>
      <c r="CB111" s="165">
        <f>IFERROR(VLOOKUP($B111,RD[[#All],[Date]:[IS19_Inv2_M2]],CB$2,0)/CB$1,"")</f>
        <v>0</v>
      </c>
      <c r="CC111" s="165">
        <f>IFERROR(VLOOKUP($B111,RD[[#All],[Date]:[IS19_Inv2_M2]],CC$2,0)/CC$1,"")</f>
        <v>2.7231295476115154</v>
      </c>
      <c r="CD111" s="165">
        <f>IFERROR(VLOOKUP($B111,RD[[#All],[Date]:[IS19_Inv2_M2]],CD$2,0)/CD$1,"")</f>
        <v>2.7177378142262665</v>
      </c>
      <c r="CE111" s="165">
        <f>IFERROR(VLOOKUP($B111,RD[[#All],[Date]:[IS19_Inv2_M2]],CE$2,0)/CE$1,"")</f>
        <v>3.0177105507268136</v>
      </c>
      <c r="CF111" s="165">
        <f>IFERROR(VLOOKUP($B111,RD[[#All],[Date]:[IS19_Inv2_M2]],CF$2,0)/CF$1,"")</f>
        <v>2.8217959410619957</v>
      </c>
      <c r="CG111" s="165">
        <f>IFERROR(VLOOKUP($B111,RD[[#All],[Date]:[IS19_Inv2_M2]],CG$2,0)/CG$1,"")</f>
        <v>2.7254912299202081</v>
      </c>
      <c r="CH111" s="165">
        <f>IFERROR(VLOOKUP($B111,RD[[#All],[Date]:[IS19_Inv2_M2]],CH$2,0)/CH$1,"")</f>
        <v>2.9555520404935143</v>
      </c>
      <c r="CI111" s="165">
        <f>IFERROR(VLOOKUP($B111,RD[[#All],[Date]:[IS19_Inv2_M2]],CI$2,0)/CI$1,"")</f>
        <v>3.0110562220653962</v>
      </c>
      <c r="CJ111" s="165">
        <f>IFERROR(VLOOKUP($B111,RD[[#All],[Date]:[IS19_Inv2_M2]],CJ$2,0)/CJ$1,"")</f>
        <v>2.4791475374418406</v>
      </c>
      <c r="CK111" s="165">
        <f>IFERROR(VLOOKUP($B111,RD[[#All],[Date]:[IS19_Inv2_M2]],CK$2,0)/CK$1,"")</f>
        <v>2.521921819612424</v>
      </c>
      <c r="CL111" s="165">
        <f>IFERROR(VLOOKUP($B111,RD[[#All],[Date]:[IS19_Inv2_M2]],CL$2,0)/CL$1,"")</f>
        <v>1.8233585459146993</v>
      </c>
      <c r="CM111" s="165">
        <f>IFERROR(VLOOKUP($B111,RD[[#All],[Date]:[IS19_Inv2_M2]],CM$2,0)/CM$1,"")</f>
        <v>0</v>
      </c>
      <c r="CN111" s="165">
        <f>IFERROR(VLOOKUP($B111,RD[[#All],[Date]:[IS19_Inv2_M2]],CN$2,0)/CN$1,"")</f>
        <v>0.88579563429294517</v>
      </c>
      <c r="CO111" s="165">
        <f>IFERROR(VLOOKUP($B111,RD[[#All],[Date]:[IS19_Inv2_M2]],CO$2,0)/CO$1,"")</f>
        <v>1.4172730148687125</v>
      </c>
      <c r="CP111" s="165">
        <f>IFERROR(VLOOKUP($B111,RD[[#All],[Date]:[IS19_Inv2_M2]],CP$2,0)/CP$1,"")</f>
        <v>1.5794052515026888</v>
      </c>
      <c r="CQ111" s="165">
        <f>IFERROR(VLOOKUP($B111,RD[[#All],[Date]:[IS19_Inv2_M2]],CQ$2,0)/CQ$1,"")</f>
        <v>3.0098974104035792</v>
      </c>
      <c r="CR111" s="165">
        <f>IFERROR(VLOOKUP($B111,RD[[#All],[Date]:[IS19_Inv2_M2]],CR$2,0)/CR$1,"")</f>
        <v>3.0370136032900983</v>
      </c>
      <c r="CS111" s="165">
        <f>IFERROR(VLOOKUP($B111,RD[[#All],[Date]:[IS19_Inv2_M2]],CS$2,0)/CS$1,"")</f>
        <v>2.8672863218892957</v>
      </c>
      <c r="CT111" s="165">
        <f>IFERROR(VLOOKUP($B111,RD[[#All],[Date]:[IS19_Inv2_M2]],CT$2,0)/CT$1,"")</f>
        <v>2.9426341874934092</v>
      </c>
      <c r="CU111" s="166">
        <f>IFERROR(AVERAGEIF(Inv_SY_B[[#This Row],[IS1_Inv1_M1]:[IS19_Inv2_M2]],"&gt;="&amp;0.1,Inv_SY_B[[#This Row],[IS1_Inv1_M1]:[IS19_Inv2_M2]]),"")</f>
        <v>2.6654927161970909</v>
      </c>
    </row>
    <row r="112" spans="2:99">
      <c r="B112" s="167">
        <f t="shared" si="67"/>
        <v>45804</v>
      </c>
      <c r="C112" s="165">
        <f>IFERROR(VLOOKUP($B112,RD[[#All],[Date]:[IS19_Inv2_M2]],C$2,0)/C$1,"")</f>
        <v>4.3373447504435694</v>
      </c>
      <c r="D112" s="165">
        <f>IFERROR(VLOOKUP($B112,RD[[#All],[Date]:[IS19_Inv2_M2]],D$2,0)/D$1,"")</f>
        <v>4.3206456104457045</v>
      </c>
      <c r="E112" s="165">
        <f>IFERROR(VLOOKUP($B112,RD[[#All],[Date]:[IS19_Inv2_M2]],E$2,0)/E$1,"")</f>
        <v>4.3400048227634436</v>
      </c>
      <c r="F112" s="165">
        <f>IFERROR(VLOOKUP($B112,RD[[#All],[Date]:[IS19_Inv2_M2]],F$2,0)/F$1,"")</f>
        <v>4.1111297231328825</v>
      </c>
      <c r="G112" s="165">
        <f>IFERROR(VLOOKUP($B112,RD[[#All],[Date]:[IS19_Inv2_M2]],G$2,0)/G$1,"")</f>
        <v>4.2758620689655169</v>
      </c>
      <c r="H112" s="165">
        <f>IFERROR(VLOOKUP($B112,RD[[#All],[Date]:[IS19_Inv2_M2]],H$2,0)/H$1,"")</f>
        <v>4.2613937786351581</v>
      </c>
      <c r="I112" s="165">
        <f>IFERROR(VLOOKUP($B112,RD[[#All],[Date]:[IS19_Inv2_M2]],I$2,0)/I$1,"")</f>
        <v>4.241959828166725</v>
      </c>
      <c r="J112" s="165">
        <f>IFERROR(VLOOKUP($B112,RD[[#All],[Date]:[IS19_Inv2_M2]],J$2,0)/J$1,"")</f>
        <v>4.2808967417117882</v>
      </c>
      <c r="K112" s="165">
        <f>IFERROR(VLOOKUP($B112,RD[[#All],[Date]:[IS19_Inv2_M2]],K$2,0)/K$1,"")</f>
        <v>4.2393931417358637</v>
      </c>
      <c r="L112" s="165">
        <f>IFERROR(VLOOKUP($B112,RD[[#All],[Date]:[IS19_Inv2_M2]],L$2,0)/L$1,"")</f>
        <v>4.1944523605965607</v>
      </c>
      <c r="M112" s="165">
        <f>IFERROR(VLOOKUP($B112,RD[[#All],[Date]:[IS19_Inv2_M2]],M$2,0)/M$1,"")</f>
        <v>4.2808550919760942</v>
      </c>
      <c r="N112" s="165">
        <f>IFERROR(VLOOKUP($B112,RD[[#All],[Date]:[IS19_Inv2_M2]],N$2,0)/N$1,"")</f>
        <v>4.2849147056676316</v>
      </c>
      <c r="O112" s="165">
        <f>IFERROR(VLOOKUP($B112,RD[[#All],[Date]:[IS19_Inv2_M2]],O$2,0)/O$1,"")</f>
        <v>4.2411420436570708</v>
      </c>
      <c r="P112" s="165">
        <f>IFERROR(VLOOKUP($B112,RD[[#All],[Date]:[IS19_Inv2_M2]],P$2,0)/P$1,"")</f>
        <v>4.1831246892936234</v>
      </c>
      <c r="Q112" s="165">
        <f>IFERROR(VLOOKUP($B112,RD[[#All],[Date]:[IS19_Inv2_M2]],Q$2,0)/Q$1,"")</f>
        <v>4.1126225877886737</v>
      </c>
      <c r="R112" s="165">
        <f>IFERROR(VLOOKUP($B112,RD[[#All],[Date]:[IS19_Inv2_M2]],R$2,0)/R$1,"")</f>
        <v>4.0894912117779514</v>
      </c>
      <c r="S112" s="165">
        <f>IFERROR(VLOOKUP($B112,RD[[#All],[Date]:[IS19_Inv2_M2]],S$2,0)/S$1,"")</f>
        <v>4.131936928686792</v>
      </c>
      <c r="T112" s="165">
        <f>IFERROR(VLOOKUP($B112,RD[[#All],[Date]:[IS19_Inv2_M2]],T$2,0)/T$1,"")</f>
        <v>4.2010583532253891</v>
      </c>
      <c r="U112" s="165">
        <f>IFERROR(VLOOKUP($B112,RD[[#All],[Date]:[IS19_Inv2_M2]],U$2,0)/U$1,"")</f>
        <v>4.4952621985206607</v>
      </c>
      <c r="V112" s="165">
        <f>IFERROR(VLOOKUP($B112,RD[[#All],[Date]:[IS19_Inv2_M2]],V$2,0)/V$1,"")</f>
        <v>4.6302010673111331</v>
      </c>
      <c r="W112" s="165">
        <f>IFERROR(VLOOKUP($B112,RD[[#All],[Date]:[IS19_Inv2_M2]],W$2,0)/W$1,"")</f>
        <v>4.8044656399400401</v>
      </c>
      <c r="X112" s="165">
        <f>IFERROR(VLOOKUP($B112,RD[[#All],[Date]:[IS19_Inv2_M2]],X$2,0)/X$1,"")</f>
        <v>4.2378367357341284</v>
      </c>
      <c r="Y112" s="165">
        <f>IFERROR(VLOOKUP($B112,RD[[#All],[Date]:[IS19_Inv2_M2]],Y$2,0)/Y$1,"")</f>
        <v>4.2158259713118644</v>
      </c>
      <c r="Z112" s="165">
        <f>IFERROR(VLOOKUP($B112,RD[[#All],[Date]:[IS19_Inv2_M2]],Z$2,0)/Z$1,"")</f>
        <v>4.2184064005988864</v>
      </c>
      <c r="AA112" s="165">
        <f>IFERROR(VLOOKUP($B112,RD[[#All],[Date]:[IS19_Inv2_M2]],AA$2,0)/AA$1,"")</f>
        <v>3.8888650319920988</v>
      </c>
      <c r="AB112" s="165">
        <f>IFERROR(VLOOKUP($B112,RD[[#All],[Date]:[IS19_Inv2_M2]],AB$2,0)/AB$1,"")</f>
        <v>3.9930818289914605</v>
      </c>
      <c r="AC112" s="165">
        <f>IFERROR(VLOOKUP($B112,RD[[#All],[Date]:[IS19_Inv2_M2]],AC$2,0)/AC$1,"")</f>
        <v>4.1010792313766773</v>
      </c>
      <c r="AD112" s="165">
        <f>IFERROR(VLOOKUP($B112,RD[[#All],[Date]:[IS19_Inv2_M2]],AD$2,0)/AD$1,"")</f>
        <v>3.8788749564611638</v>
      </c>
      <c r="AE112" s="165">
        <f>IFERROR(VLOOKUP($B112,RD[[#All],[Date]:[IS19_Inv2_M2]],AE$2,0)/AE$1,"")</f>
        <v>4.0186745659697252</v>
      </c>
      <c r="AF112" s="165">
        <f>IFERROR(VLOOKUP($B112,RD[[#All],[Date]:[IS19_Inv2_M2]],AF$2,0)/AF$1,"")</f>
        <v>4.110613980908191</v>
      </c>
      <c r="AG112" s="165">
        <f>IFERROR(VLOOKUP($B112,RD[[#All],[Date]:[IS19_Inv2_M2]],AG$2,0)/AG$1,"")</f>
        <v>4.1631165769096805</v>
      </c>
      <c r="AH112" s="165">
        <f>IFERROR(VLOOKUP($B112,RD[[#All],[Date]:[IS19_Inv2_M2]],AH$2,0)/AH$1,"")</f>
        <v>3.9302507836990594</v>
      </c>
      <c r="AI112" s="165">
        <f>IFERROR(VLOOKUP($B112,RD[[#All],[Date]:[IS19_Inv2_M2]],AI$2,0)/AI$1,"")</f>
        <v>3.7540784338813897</v>
      </c>
      <c r="AJ112" s="165">
        <f>IFERROR(VLOOKUP($B112,RD[[#All],[Date]:[IS19_Inv2_M2]],AJ$2,0)/AJ$1,"")</f>
        <v>3.7758300812488006</v>
      </c>
      <c r="AK112" s="165">
        <f>IFERROR(VLOOKUP($B112,RD[[#All],[Date]:[IS19_Inv2_M2]],AK$2,0)/AK$1,"")</f>
        <v>3.7667999855871437</v>
      </c>
      <c r="AL112" s="165">
        <f>IFERROR(VLOOKUP($B112,RD[[#All],[Date]:[IS19_Inv2_M2]],AL$2,0)/AL$1,"")</f>
        <v>3.7888287261328015</v>
      </c>
      <c r="AM112" s="165">
        <f>IFERROR(VLOOKUP($B112,RD[[#All],[Date]:[IS19_Inv2_M2]],AM$2,0)/AM$1,"")</f>
        <v>3.738411258587341</v>
      </c>
      <c r="AN112" s="165">
        <f>IFERROR(VLOOKUP($B112,RD[[#All],[Date]:[IS19_Inv2_M2]],AN$2,0)/AN$1,"")</f>
        <v>3.761755485893417</v>
      </c>
      <c r="AO112" s="165">
        <f>IFERROR(VLOOKUP($B112,RD[[#All],[Date]:[IS19_Inv2_M2]],AO$2,0)/AO$1,"")</f>
        <v>3.7190688988194491</v>
      </c>
      <c r="AP112" s="165">
        <f>IFERROR(VLOOKUP($B112,RD[[#All],[Date]:[IS19_Inv2_M2]],AP$2,0)/AP$1,"")</f>
        <v>3.7457480157406793</v>
      </c>
      <c r="AQ112" s="165">
        <f>IFERROR(VLOOKUP($B112,RD[[#All],[Date]:[IS19_Inv2_M2]],AQ$2,0)/AQ$1,"")</f>
        <v>3.774921630094044</v>
      </c>
      <c r="AR112" s="165">
        <f>IFERROR(VLOOKUP($B112,RD[[#All],[Date]:[IS19_Inv2_M2]],AR$2,0)/AR$1,"")</f>
        <v>3.8175617485962317</v>
      </c>
      <c r="AS112" s="165">
        <f>IFERROR(VLOOKUP($B112,RD[[#All],[Date]:[IS19_Inv2_M2]],AS$2,0)/AS$1,"")</f>
        <v>4.1194072385294955</v>
      </c>
      <c r="AT112" s="165">
        <f>IFERROR(VLOOKUP($B112,RD[[#All],[Date]:[IS19_Inv2_M2]],AT$2,0)/AT$1,"")</f>
        <v>3.7338906304423545</v>
      </c>
      <c r="AU112" s="165">
        <f>IFERROR(VLOOKUP($B112,RD[[#All],[Date]:[IS19_Inv2_M2]],AU$2,0)/AU$1,"")</f>
        <v>3.9028213166144199</v>
      </c>
      <c r="AV112" s="165">
        <f>IFERROR(VLOOKUP($B112,RD[[#All],[Date]:[IS19_Inv2_M2]],AV$2,0)/AV$1,"")</f>
        <v>3.5607597270883278</v>
      </c>
      <c r="AW112" s="165">
        <f>IFERROR(VLOOKUP($B112,RD[[#All],[Date]:[IS19_Inv2_M2]],AW$2,0)/AW$1,"")</f>
        <v>3.7225705329153604</v>
      </c>
      <c r="AX112" s="165">
        <f>IFERROR(VLOOKUP($B112,RD[[#All],[Date]:[IS19_Inv2_M2]],AX$2,0)/AX$1,"")</f>
        <v>3.8277863002734605</v>
      </c>
      <c r="AY112" s="165">
        <f>IFERROR(VLOOKUP($B112,RD[[#All],[Date]:[IS19_Inv2_M2]],AY$2,0)/AY$1,"")</f>
        <v>3.7516664865059632</v>
      </c>
      <c r="AZ112" s="165">
        <f>IFERROR(VLOOKUP($B112,RD[[#All],[Date]:[IS19_Inv2_M2]],AZ$2,0)/AZ$1,"")</f>
        <v>3.8529495582787123</v>
      </c>
      <c r="BA112" s="165">
        <f>IFERROR(VLOOKUP($B112,RD[[#All],[Date]:[IS19_Inv2_M2]],BA$2,0)/BA$1,"")</f>
        <v>3.7504168612018951</v>
      </c>
      <c r="BB112" s="165">
        <f>IFERROR(VLOOKUP($B112,RD[[#All],[Date]:[IS19_Inv2_M2]],BB$2,0)/BB$1,"")</f>
        <v>3.6389759665621737</v>
      </c>
      <c r="BC112" s="165">
        <f>IFERROR(VLOOKUP($B112,RD[[#All],[Date]:[IS19_Inv2_M2]],BC$2,0)/BC$1,"")</f>
        <v>3.7178683385579938</v>
      </c>
      <c r="BD112" s="165">
        <f>IFERROR(VLOOKUP($B112,RD[[#All],[Date]:[IS19_Inv2_M2]],BD$2,0)/BD$1,"")</f>
        <v>3.6137639425530361</v>
      </c>
      <c r="BE112" s="165">
        <f>IFERROR(VLOOKUP($B112,RD[[#All],[Date]:[IS19_Inv2_M2]],BE$2,0)/BE$1,"")</f>
        <v>3.7489313194642344</v>
      </c>
      <c r="BF112" s="165">
        <f>IFERROR(VLOOKUP($B112,RD[[#All],[Date]:[IS19_Inv2_M2]],BF$2,0)/BF$1,"")</f>
        <v>3.6715009128802225</v>
      </c>
      <c r="BG112" s="165">
        <f>IFERROR(VLOOKUP($B112,RD[[#All],[Date]:[IS19_Inv2_M2]],BG$2,0)/BG$1,"")</f>
        <v>3.8660215346872016</v>
      </c>
      <c r="BH112" s="165">
        <f>IFERROR(VLOOKUP($B112,RD[[#All],[Date]:[IS19_Inv2_M2]],BH$2,0)/BH$1,"")</f>
        <v>3.9498432601880875</v>
      </c>
      <c r="BI112" s="165">
        <f>IFERROR(VLOOKUP($B112,RD[[#All],[Date]:[IS19_Inv2_M2]],BI$2,0)/BI$1,"")</f>
        <v>3.6835699797160242</v>
      </c>
      <c r="BJ112" s="165">
        <f>IFERROR(VLOOKUP($B112,RD[[#All],[Date]:[IS19_Inv2_M2]],BJ$2,0)/BJ$1,"")</f>
        <v>3.8188784395680955</v>
      </c>
      <c r="BK112" s="165">
        <f>IFERROR(VLOOKUP($B112,RD[[#All],[Date]:[IS19_Inv2_M2]],BK$2,0)/BK$1,"")</f>
        <v>3.612352431134529</v>
      </c>
      <c r="BL112" s="165">
        <f>IFERROR(VLOOKUP($B112,RD[[#All],[Date]:[IS19_Inv2_M2]],BL$2,0)/BL$1,"")</f>
        <v>3.6336377265912501</v>
      </c>
      <c r="BM112" s="165">
        <f>IFERROR(VLOOKUP($B112,RD[[#All],[Date]:[IS19_Inv2_M2]],BM$2,0)/BM$1,"")</f>
        <v>3.7017274728206497</v>
      </c>
      <c r="BN112" s="165">
        <f>IFERROR(VLOOKUP($B112,RD[[#All],[Date]:[IS19_Inv2_M2]],BN$2,0)/BN$1,"")</f>
        <v>3.7947193226254723</v>
      </c>
      <c r="BO112" s="165">
        <f>IFERROR(VLOOKUP($B112,RD[[#All],[Date]:[IS19_Inv2_M2]],BO$2,0)/BO$1,"")</f>
        <v>3.6493876259773121</v>
      </c>
      <c r="BP112" s="165">
        <f>IFERROR(VLOOKUP($B112,RD[[#All],[Date]:[IS19_Inv2_M2]],BP$2,0)/BP$1,"")</f>
        <v>3.557562336429783</v>
      </c>
      <c r="BQ112" s="165">
        <f>IFERROR(VLOOKUP($B112,RD[[#All],[Date]:[IS19_Inv2_M2]],BQ$2,0)/BQ$1,"")</f>
        <v>3.7510073731633482</v>
      </c>
      <c r="BR112" s="165">
        <f>IFERROR(VLOOKUP($B112,RD[[#All],[Date]:[IS19_Inv2_M2]],BR$2,0)/BR$1,"")</f>
        <v>3.7363511738709456</v>
      </c>
      <c r="BS112" s="165">
        <f>IFERROR(VLOOKUP($B112,RD[[#All],[Date]:[IS19_Inv2_M2]],BS$2,0)/BS$1,"")</f>
        <v>3.6885612099755853</v>
      </c>
      <c r="BT112" s="165">
        <f>IFERROR(VLOOKUP($B112,RD[[#All],[Date]:[IS19_Inv2_M2]],BT$2,0)/BT$1,"")</f>
        <v>3.7319050060543906</v>
      </c>
      <c r="BU112" s="165">
        <f>IFERROR(VLOOKUP($B112,RD[[#All],[Date]:[IS19_Inv2_M2]],BU$2,0)/BU$1,"")</f>
        <v>3.7229817537934222</v>
      </c>
      <c r="BV112" s="165">
        <f>IFERROR(VLOOKUP($B112,RD[[#All],[Date]:[IS19_Inv2_M2]],BV$2,0)/BV$1,"")</f>
        <v>3.5976143067160429</v>
      </c>
      <c r="BW112" s="165">
        <f>IFERROR(VLOOKUP($B112,RD[[#All],[Date]:[IS19_Inv2_M2]],BW$2,0)/BW$1,"")</f>
        <v>3.799462515058845</v>
      </c>
      <c r="BX112" s="165">
        <f>IFERROR(VLOOKUP($B112,RD[[#All],[Date]:[IS19_Inv2_M2]],BX$2,0)/BX$1,"")</f>
        <v>3.6494455665604035</v>
      </c>
      <c r="BY112" s="165">
        <f>IFERROR(VLOOKUP($B112,RD[[#All],[Date]:[IS19_Inv2_M2]],BY$2,0)/BY$1,"")</f>
        <v>3.721871295423969</v>
      </c>
      <c r="BZ112" s="165">
        <f>IFERROR(VLOOKUP($B112,RD[[#All],[Date]:[IS19_Inv2_M2]],BZ$2,0)/BZ$1,"")</f>
        <v>3.9337762311504796</v>
      </c>
      <c r="CA112" s="165">
        <f>IFERROR(VLOOKUP($B112,RD[[#All],[Date]:[IS19_Inv2_M2]],CA$2,0)/CA$1,"")</f>
        <v>3.5660910449552192</v>
      </c>
      <c r="CB112" s="165">
        <f>IFERROR(VLOOKUP($B112,RD[[#All],[Date]:[IS19_Inv2_M2]],CB$2,0)/CB$1,"")</f>
        <v>0</v>
      </c>
      <c r="CC112" s="165">
        <f>IFERROR(VLOOKUP($B112,RD[[#All],[Date]:[IS19_Inv2_M2]],CC$2,0)/CC$1,"")</f>
        <v>3.7572168617526098</v>
      </c>
      <c r="CD112" s="165">
        <f>IFERROR(VLOOKUP($B112,RD[[#All],[Date]:[IS19_Inv2_M2]],CD$2,0)/CD$1,"")</f>
        <v>3.7529506241939008</v>
      </c>
      <c r="CE112" s="165">
        <f>IFERROR(VLOOKUP($B112,RD[[#All],[Date]:[IS19_Inv2_M2]],CE$2,0)/CE$1,"")</f>
        <v>4.1898347980418125</v>
      </c>
      <c r="CF112" s="165">
        <f>IFERROR(VLOOKUP($B112,RD[[#All],[Date]:[IS19_Inv2_M2]],CF$2,0)/CF$1,"")</f>
        <v>3.9371890368410454</v>
      </c>
      <c r="CG112" s="165">
        <f>IFERROR(VLOOKUP($B112,RD[[#All],[Date]:[IS19_Inv2_M2]],CG$2,0)/CG$1,"")</f>
        <v>3.7677071250307566</v>
      </c>
      <c r="CH112" s="165">
        <f>IFERROR(VLOOKUP($B112,RD[[#All],[Date]:[IS19_Inv2_M2]],CH$2,0)/CH$1,"")</f>
        <v>4.0841505852578299</v>
      </c>
      <c r="CI112" s="165">
        <f>IFERROR(VLOOKUP($B112,RD[[#All],[Date]:[IS19_Inv2_M2]],CI$2,0)/CI$1,"")</f>
        <v>3.9414661053382978</v>
      </c>
      <c r="CJ112" s="165">
        <f>IFERROR(VLOOKUP($B112,RD[[#All],[Date]:[IS19_Inv2_M2]],CJ$2,0)/CJ$1,"")</f>
        <v>3.2461169281101228</v>
      </c>
      <c r="CK112" s="165">
        <f>IFERROR(VLOOKUP($B112,RD[[#All],[Date]:[IS19_Inv2_M2]],CK$2,0)/CK$1,"")</f>
        <v>3.3095661061494659</v>
      </c>
      <c r="CL112" s="165">
        <f>IFERROR(VLOOKUP($B112,RD[[#All],[Date]:[IS19_Inv2_M2]],CL$2,0)/CL$1,"")</f>
        <v>2.4133411669001674</v>
      </c>
      <c r="CM112" s="165">
        <f>IFERROR(VLOOKUP($B112,RD[[#All],[Date]:[IS19_Inv2_M2]],CM$2,0)/CM$1,"")</f>
        <v>0</v>
      </c>
      <c r="CN112" s="165">
        <f>IFERROR(VLOOKUP($B112,RD[[#All],[Date]:[IS19_Inv2_M2]],CN$2,0)/CN$1,"")</f>
        <v>1.7621006010756088</v>
      </c>
      <c r="CO112" s="165">
        <f>IFERROR(VLOOKUP($B112,RD[[#All],[Date]:[IS19_Inv2_M2]],CO$2,0)/CO$1,"")</f>
        <v>2.0167668459348311</v>
      </c>
      <c r="CP112" s="165">
        <f>IFERROR(VLOOKUP($B112,RD[[#All],[Date]:[IS19_Inv2_M2]],CP$2,0)/CP$1,"")</f>
        <v>2.0792470737108508</v>
      </c>
      <c r="CQ112" s="165">
        <f>IFERROR(VLOOKUP($B112,RD[[#All],[Date]:[IS19_Inv2_M2]],CQ$2,0)/CQ$1,"")</f>
        <v>3.8911736792154379</v>
      </c>
      <c r="CR112" s="165">
        <f>IFERROR(VLOOKUP($B112,RD[[#All],[Date]:[IS19_Inv2_M2]],CR$2,0)/CR$1,"")</f>
        <v>3.8981769707624654</v>
      </c>
      <c r="CS112" s="165">
        <f>IFERROR(VLOOKUP($B112,RD[[#All],[Date]:[IS19_Inv2_M2]],CS$2,0)/CS$1,"")</f>
        <v>3.6717333775226848</v>
      </c>
      <c r="CT112" s="165">
        <f>IFERROR(VLOOKUP($B112,RD[[#All],[Date]:[IS19_Inv2_M2]],CT$2,0)/CT$1,"")</f>
        <v>3.8126120426025518</v>
      </c>
      <c r="CU112" s="166">
        <f>IFERROR(AVERAGEIF(Inv_SY_B[[#This Row],[IS1_Inv1_M1]:[IS19_Inv2_M2]],"&gt;="&amp;0.1,Inv_SY_B[[#This Row],[IS1_Inv1_M1]:[IS19_Inv2_M2]]),"")</f>
        <v>3.8379703653164441</v>
      </c>
    </row>
    <row r="113" spans="2:99">
      <c r="B113" s="167">
        <f t="shared" si="67"/>
        <v>45805</v>
      </c>
      <c r="C113" s="165">
        <f>IFERROR(VLOOKUP($B113,RD[[#All],[Date]:[IS19_Inv2_M2]],C$2,0)/C$1,"")</f>
        <v>2.0881547481292908</v>
      </c>
      <c r="D113" s="165">
        <f>IFERROR(VLOOKUP($B113,RD[[#All],[Date]:[IS19_Inv2_M2]],D$2,0)/D$1,"")</f>
        <v>2.0800477388005629</v>
      </c>
      <c r="E113" s="165">
        <f>IFERROR(VLOOKUP($B113,RD[[#All],[Date]:[IS19_Inv2_M2]],E$2,0)/E$1,"")</f>
        <v>2.0935616108029902</v>
      </c>
      <c r="F113" s="165">
        <f>IFERROR(VLOOKUP($B113,RD[[#All],[Date]:[IS19_Inv2_M2]],F$2,0)/F$1,"")</f>
        <v>1.9919117471104837</v>
      </c>
      <c r="G113" s="165">
        <f>IFERROR(VLOOKUP($B113,RD[[#All],[Date]:[IS19_Inv2_M2]],G$2,0)/G$1,"")</f>
        <v>2.0704123462744151</v>
      </c>
      <c r="H113" s="165">
        <f>IFERROR(VLOOKUP($B113,RD[[#All],[Date]:[IS19_Inv2_M2]],H$2,0)/H$1,"")</f>
        <v>2.051121292500603</v>
      </c>
      <c r="I113" s="165">
        <f>IFERROR(VLOOKUP($B113,RD[[#All],[Date]:[IS19_Inv2_M2]],I$2,0)/I$1,"")</f>
        <v>2.0564263322884013</v>
      </c>
      <c r="J113" s="165">
        <f>IFERROR(VLOOKUP($B113,RD[[#All],[Date]:[IS19_Inv2_M2]],J$2,0)/J$1,"")</f>
        <v>2.0703904246223996</v>
      </c>
      <c r="K113" s="165">
        <f>IFERROR(VLOOKUP($B113,RD[[#All],[Date]:[IS19_Inv2_M2]],K$2,0)/K$1,"")</f>
        <v>2.0593936203307091</v>
      </c>
      <c r="L113" s="165">
        <f>IFERROR(VLOOKUP($B113,RD[[#All],[Date]:[IS19_Inv2_M2]],L$2,0)/L$1,"")</f>
        <v>1.9929704569203002</v>
      </c>
      <c r="M113" s="165">
        <f>IFERROR(VLOOKUP($B113,RD[[#All],[Date]:[IS19_Inv2_M2]],M$2,0)/M$1,"")</f>
        <v>1.9834759385828742</v>
      </c>
      <c r="N113" s="165">
        <f>IFERROR(VLOOKUP($B113,RD[[#All],[Date]:[IS19_Inv2_M2]],N$2,0)/N$1,"")</f>
        <v>2.0470639768330372</v>
      </c>
      <c r="O113" s="165">
        <f>IFERROR(VLOOKUP($B113,RD[[#All],[Date]:[IS19_Inv2_M2]],O$2,0)/O$1,"")</f>
        <v>2.0276415691236949</v>
      </c>
      <c r="P113" s="165">
        <f>IFERROR(VLOOKUP($B113,RD[[#All],[Date]:[IS19_Inv2_M2]],P$2,0)/P$1,"")</f>
        <v>2.0228679893342978</v>
      </c>
      <c r="Q113" s="165">
        <f>IFERROR(VLOOKUP($B113,RD[[#All],[Date]:[IS19_Inv2_M2]],Q$2,0)/Q$1,"")</f>
        <v>1.951074640549038</v>
      </c>
      <c r="R113" s="165">
        <f>IFERROR(VLOOKUP($B113,RD[[#All],[Date]:[IS19_Inv2_M2]],R$2,0)/R$1,"")</f>
        <v>1.9273878893639889</v>
      </c>
      <c r="S113" s="165">
        <f>IFERROR(VLOOKUP($B113,RD[[#All],[Date]:[IS19_Inv2_M2]],S$2,0)/S$1,"")</f>
        <v>1.953412477730232</v>
      </c>
      <c r="T113" s="165">
        <f>IFERROR(VLOOKUP($B113,RD[[#All],[Date]:[IS19_Inv2_M2]],T$2,0)/T$1,"")</f>
        <v>1.9513387593109202</v>
      </c>
      <c r="U113" s="165">
        <f>IFERROR(VLOOKUP($B113,RD[[#All],[Date]:[IS19_Inv2_M2]],U$2,0)/U$1,"")</f>
        <v>2.2134847822921215</v>
      </c>
      <c r="V113" s="165">
        <f>IFERROR(VLOOKUP($B113,RD[[#All],[Date]:[IS19_Inv2_M2]],V$2,0)/V$1,"")</f>
        <v>2.2570155740297997</v>
      </c>
      <c r="W113" s="165">
        <f>IFERROR(VLOOKUP($B113,RD[[#All],[Date]:[IS19_Inv2_M2]],W$2,0)/W$1,"")</f>
        <v>2.309691420259175</v>
      </c>
      <c r="X113" s="165">
        <f>IFERROR(VLOOKUP($B113,RD[[#All],[Date]:[IS19_Inv2_M2]],X$2,0)/X$1,"")</f>
        <v>2.06590717944797</v>
      </c>
      <c r="Y113" s="165">
        <f>IFERROR(VLOOKUP($B113,RD[[#All],[Date]:[IS19_Inv2_M2]],Y$2,0)/Y$1,"")</f>
        <v>2.0756150850194737</v>
      </c>
      <c r="Z113" s="165">
        <f>IFERROR(VLOOKUP($B113,RD[[#All],[Date]:[IS19_Inv2_M2]],Z$2,0)/Z$1,"")</f>
        <v>2.0811303981659099</v>
      </c>
      <c r="AA113" s="165">
        <f>IFERROR(VLOOKUP($B113,RD[[#All],[Date]:[IS19_Inv2_M2]],AA$2,0)/AA$1,"")</f>
        <v>1.9899514750719287</v>
      </c>
      <c r="AB113" s="165">
        <f>IFERROR(VLOOKUP($B113,RD[[#All],[Date]:[IS19_Inv2_M2]],AB$2,0)/AB$1,"")</f>
        <v>2.0374013620149172</v>
      </c>
      <c r="AC113" s="165">
        <f>IFERROR(VLOOKUP($B113,RD[[#All],[Date]:[IS19_Inv2_M2]],AC$2,0)/AC$1,"")</f>
        <v>2.0526932924932395</v>
      </c>
      <c r="AD113" s="165">
        <f>IFERROR(VLOOKUP($B113,RD[[#All],[Date]:[IS19_Inv2_M2]],AD$2,0)/AD$1,"")</f>
        <v>1.9509752699407874</v>
      </c>
      <c r="AE113" s="165">
        <f>IFERROR(VLOOKUP($B113,RD[[#All],[Date]:[IS19_Inv2_M2]],AE$2,0)/AE$1,"")</f>
        <v>2.0055026698493954</v>
      </c>
      <c r="AF113" s="165">
        <f>IFERROR(VLOOKUP($B113,RD[[#All],[Date]:[IS19_Inv2_M2]],AF$2,0)/AF$1,"")</f>
        <v>2.050787624973009</v>
      </c>
      <c r="AG113" s="165">
        <f>IFERROR(VLOOKUP($B113,RD[[#All],[Date]:[IS19_Inv2_M2]],AG$2,0)/AG$1,"")</f>
        <v>2.0764675937089727</v>
      </c>
      <c r="AH113" s="165">
        <f>IFERROR(VLOOKUP($B113,RD[[#All],[Date]:[IS19_Inv2_M2]],AH$2,0)/AH$1,"")</f>
        <v>1.9837382445141065</v>
      </c>
      <c r="AI113" s="165">
        <f>IFERROR(VLOOKUP($B113,RD[[#All],[Date]:[IS19_Inv2_M2]],AI$2,0)/AI$1,"")</f>
        <v>1.5315718763994628</v>
      </c>
      <c r="AJ113" s="165">
        <f>IFERROR(VLOOKUP($B113,RD[[#All],[Date]:[IS19_Inv2_M2]],AJ$2,0)/AJ$1,"")</f>
        <v>1.5360501567398119</v>
      </c>
      <c r="AK113" s="165">
        <f>IFERROR(VLOOKUP($B113,RD[[#All],[Date]:[IS19_Inv2_M2]],AK$2,0)/AK$1,"")</f>
        <v>1.5292040500126112</v>
      </c>
      <c r="AL113" s="165">
        <f>IFERROR(VLOOKUP($B113,RD[[#All],[Date]:[IS19_Inv2_M2]],AL$2,0)/AL$1,"")</f>
        <v>1.536762610430322</v>
      </c>
      <c r="AM113" s="165">
        <f>IFERROR(VLOOKUP($B113,RD[[#All],[Date]:[IS19_Inv2_M2]],AM$2,0)/AM$1,"")</f>
        <v>1.520042686587074</v>
      </c>
      <c r="AN113" s="165">
        <f>IFERROR(VLOOKUP($B113,RD[[#All],[Date]:[IS19_Inv2_M2]],AN$2,0)/AN$1,"")</f>
        <v>1.5282131661442007</v>
      </c>
      <c r="AO113" s="165">
        <f>IFERROR(VLOOKUP($B113,RD[[#All],[Date]:[IS19_Inv2_M2]],AO$2,0)/AO$1,"")</f>
        <v>1.5007003268191823</v>
      </c>
      <c r="AP113" s="165">
        <f>IFERROR(VLOOKUP($B113,RD[[#All],[Date]:[IS19_Inv2_M2]],AP$2,0)/AP$1,"")</f>
        <v>1.5140398852797974</v>
      </c>
      <c r="AQ113" s="165">
        <f>IFERROR(VLOOKUP($B113,RD[[#All],[Date]:[IS19_Inv2_M2]],AQ$2,0)/AQ$1,"")</f>
        <v>1.5166144200626959</v>
      </c>
      <c r="AR113" s="165">
        <f>IFERROR(VLOOKUP($B113,RD[[#All],[Date]:[IS19_Inv2_M2]],AR$2,0)/AR$1,"")</f>
        <v>1.52950497778084</v>
      </c>
      <c r="AS113" s="165">
        <f>IFERROR(VLOOKUP($B113,RD[[#All],[Date]:[IS19_Inv2_M2]],AS$2,0)/AS$1,"")</f>
        <v>1.6528925619834711</v>
      </c>
      <c r="AT113" s="165">
        <f>IFERROR(VLOOKUP($B113,RD[[#All],[Date]:[IS19_Inv2_M2]],AT$2,0)/AT$1,"")</f>
        <v>1.5161014534055286</v>
      </c>
      <c r="AU113" s="165">
        <f>IFERROR(VLOOKUP($B113,RD[[#All],[Date]:[IS19_Inv2_M2]],AU$2,0)/AU$1,"")</f>
        <v>1.5987460815047021</v>
      </c>
      <c r="AV113" s="165">
        <f>IFERROR(VLOOKUP($B113,RD[[#All],[Date]:[IS19_Inv2_M2]],AV$2,0)/AV$1,"")</f>
        <v>1.33321040014752</v>
      </c>
      <c r="AW113" s="165">
        <f>IFERROR(VLOOKUP($B113,RD[[#All],[Date]:[IS19_Inv2_M2]],AW$2,0)/AW$1,"")</f>
        <v>1.4890282131661441</v>
      </c>
      <c r="AX113" s="165">
        <f>IFERROR(VLOOKUP($B113,RD[[#All],[Date]:[IS19_Inv2_M2]],AX$2,0)/AX$1,"")</f>
        <v>1.527379443740412</v>
      </c>
      <c r="AY113" s="165">
        <f>IFERROR(VLOOKUP($B113,RD[[#All],[Date]:[IS19_Inv2_M2]],AY$2,0)/AY$1,"")</f>
        <v>1.4866861240226281</v>
      </c>
      <c r="AZ113" s="165">
        <f>IFERROR(VLOOKUP($B113,RD[[#All],[Date]:[IS19_Inv2_M2]],AZ$2,0)/AZ$1,"")</f>
        <v>1.5253633513821603</v>
      </c>
      <c r="BA113" s="165">
        <f>IFERROR(VLOOKUP($B113,RD[[#All],[Date]:[IS19_Inv2_M2]],BA$2,0)/BA$1,"")</f>
        <v>1.486026812512506</v>
      </c>
      <c r="BB113" s="165">
        <f>IFERROR(VLOOKUP($B113,RD[[#All],[Date]:[IS19_Inv2_M2]],BB$2,0)/BB$1,"")</f>
        <v>1.4478840125391852</v>
      </c>
      <c r="BC113" s="165">
        <f>IFERROR(VLOOKUP($B113,RD[[#All],[Date]:[IS19_Inv2_M2]],BC$2,0)/BC$1,"")</f>
        <v>1.4758620689655173</v>
      </c>
      <c r="BD113" s="165">
        <f>IFERROR(VLOOKUP($B113,RD[[#All],[Date]:[IS19_Inv2_M2]],BD$2,0)/BD$1,"")</f>
        <v>1.4164904862579282</v>
      </c>
      <c r="BE113" s="165">
        <f>IFERROR(VLOOKUP($B113,RD[[#All],[Date]:[IS19_Inv2_M2]],BE$2,0)/BE$1,"")</f>
        <v>1.4719293245939014</v>
      </c>
      <c r="BF113" s="165">
        <f>IFERROR(VLOOKUP($B113,RD[[#All],[Date]:[IS19_Inv2_M2]],BF$2,0)/BF$1,"")</f>
        <v>1.447517999242137</v>
      </c>
      <c r="BG113" s="165">
        <f>IFERROR(VLOOKUP($B113,RD[[#All],[Date]:[IS19_Inv2_M2]],BG$2,0)/BG$1,"")</f>
        <v>1.5081095815728498</v>
      </c>
      <c r="BH113" s="165">
        <f>IFERROR(VLOOKUP($B113,RD[[#All],[Date]:[IS19_Inv2_M2]],BH$2,0)/BH$1,"")</f>
        <v>1.5567113137646051</v>
      </c>
      <c r="BI113" s="165">
        <f>IFERROR(VLOOKUP($B113,RD[[#All],[Date]:[IS19_Inv2_M2]],BI$2,0)/BI$1,"")</f>
        <v>1.4427438687073575</v>
      </c>
      <c r="BJ113" s="165">
        <f>IFERROR(VLOOKUP($B113,RD[[#All],[Date]:[IS19_Inv2_M2]],BJ$2,0)/BJ$1,"")</f>
        <v>1.4956461163357717</v>
      </c>
      <c r="BK113" s="165">
        <f>IFERROR(VLOOKUP($B113,RD[[#All],[Date]:[IS19_Inv2_M2]],BK$2,0)/BK$1,"")</f>
        <v>1.4126592409791234</v>
      </c>
      <c r="BL113" s="165">
        <f>IFERROR(VLOOKUP($B113,RD[[#All],[Date]:[IS19_Inv2_M2]],BL$2,0)/BL$1,"")</f>
        <v>1.4256508109581574</v>
      </c>
      <c r="BM113" s="165">
        <f>IFERROR(VLOOKUP($B113,RD[[#All],[Date]:[IS19_Inv2_M2]],BM$2,0)/BM$1,"")</f>
        <v>1.4533448942839993</v>
      </c>
      <c r="BN113" s="165">
        <f>IFERROR(VLOOKUP($B113,RD[[#All],[Date]:[IS19_Inv2_M2]],BN$2,0)/BN$1,"")</f>
        <v>1.4950069482597033</v>
      </c>
      <c r="BO113" s="165">
        <f>IFERROR(VLOOKUP($B113,RD[[#All],[Date]:[IS19_Inv2_M2]],BO$2,0)/BO$1,"")</f>
        <v>1.4800921950558139</v>
      </c>
      <c r="BP113" s="165">
        <f>IFERROR(VLOOKUP($B113,RD[[#All],[Date]:[IS19_Inv2_M2]],BP$2,0)/BP$1,"")</f>
        <v>1.4537977049840383</v>
      </c>
      <c r="BQ113" s="165">
        <f>IFERROR(VLOOKUP($B113,RD[[#All],[Date]:[IS19_Inv2_M2]],BQ$2,0)/BQ$1,"")</f>
        <v>1.5083464763299059</v>
      </c>
      <c r="BR113" s="165">
        <f>IFERROR(VLOOKUP($B113,RD[[#All],[Date]:[IS19_Inv2_M2]],BR$2,0)/BR$1,"")</f>
        <v>1.5031683491031798</v>
      </c>
      <c r="BS113" s="165">
        <f>IFERROR(VLOOKUP($B113,RD[[#All],[Date]:[IS19_Inv2_M2]],BS$2,0)/BS$1,"")</f>
        <v>1.46875928237996</v>
      </c>
      <c r="BT113" s="165">
        <f>IFERROR(VLOOKUP($B113,RD[[#All],[Date]:[IS19_Inv2_M2]],BT$2,0)/BT$1,"")</f>
        <v>1.4846894806314019</v>
      </c>
      <c r="BU113" s="165">
        <f>IFERROR(VLOOKUP($B113,RD[[#All],[Date]:[IS19_Inv2_M2]],BU$2,0)/BU$1,"")</f>
        <v>1.4875540251127159</v>
      </c>
      <c r="BV113" s="165">
        <f>IFERROR(VLOOKUP($B113,RD[[#All],[Date]:[IS19_Inv2_M2]],BV$2,0)/BV$1,"")</f>
        <v>1.4329047025327055</v>
      </c>
      <c r="BW113" s="165">
        <f>IFERROR(VLOOKUP($B113,RD[[#All],[Date]:[IS19_Inv2_M2]],BW$2,0)/BW$1,"")</f>
        <v>1.4622658089915286</v>
      </c>
      <c r="BX113" s="165">
        <f>IFERROR(VLOOKUP($B113,RD[[#All],[Date]:[IS19_Inv2_M2]],BX$2,0)/BX$1,"")</f>
        <v>1.3757412049091897</v>
      </c>
      <c r="BY113" s="165">
        <f>IFERROR(VLOOKUP($B113,RD[[#All],[Date]:[IS19_Inv2_M2]],BY$2,0)/BY$1,"")</f>
        <v>1.4225571960465984</v>
      </c>
      <c r="BZ113" s="165">
        <f>IFERROR(VLOOKUP($B113,RD[[#All],[Date]:[IS19_Inv2_M2]],BZ$2,0)/BZ$1,"")</f>
        <v>1.4839185911631341</v>
      </c>
      <c r="CA113" s="165">
        <f>IFERROR(VLOOKUP($B113,RD[[#All],[Date]:[IS19_Inv2_M2]],CA$2,0)/CA$1,"")</f>
        <v>1.3810557549444196</v>
      </c>
      <c r="CB113" s="165">
        <f>IFERROR(VLOOKUP($B113,RD[[#All],[Date]:[IS19_Inv2_M2]],CB$2,0)/CB$1,"")</f>
        <v>0</v>
      </c>
      <c r="CC113" s="165">
        <f>IFERROR(VLOOKUP($B113,RD[[#All],[Date]:[IS19_Inv2_M2]],CC$2,0)/CC$1,"")</f>
        <v>1.5412448592217654</v>
      </c>
      <c r="CD113" s="165">
        <f>IFERROR(VLOOKUP($B113,RD[[#All],[Date]:[IS19_Inv2_M2]],CD$2,0)/CD$1,"")</f>
        <v>1.5311610249920906</v>
      </c>
      <c r="CE113" s="165">
        <f>IFERROR(VLOOKUP($B113,RD[[#All],[Date]:[IS19_Inv2_M2]],CE$2,0)/CE$1,"")</f>
        <v>1.6782931811966819</v>
      </c>
      <c r="CF113" s="165">
        <f>IFERROR(VLOOKUP($B113,RD[[#All],[Date]:[IS19_Inv2_M2]],CF$2,0)/CF$1,"")</f>
        <v>1.5765053253189918</v>
      </c>
      <c r="CG113" s="165">
        <f>IFERROR(VLOOKUP($B113,RD[[#All],[Date]:[IS19_Inv2_M2]],CG$2,0)/CG$1,"")</f>
        <v>1.5022496397061407</v>
      </c>
      <c r="CH113" s="165">
        <f>IFERROR(VLOOKUP($B113,RD[[#All],[Date]:[IS19_Inv2_M2]],CH$2,0)/CH$1,"")</f>
        <v>1.6292312559316671</v>
      </c>
      <c r="CI113" s="165">
        <f>IFERROR(VLOOKUP($B113,RD[[#All],[Date]:[IS19_Inv2_M2]],CI$2,0)/CI$1,"")</f>
        <v>1.5525758645024701</v>
      </c>
      <c r="CJ113" s="165">
        <f>IFERROR(VLOOKUP($B113,RD[[#All],[Date]:[IS19_Inv2_M2]],CJ$2,0)/CJ$1,"")</f>
        <v>1.2793111164265707</v>
      </c>
      <c r="CK113" s="165">
        <f>IFERROR(VLOOKUP($B113,RD[[#All],[Date]:[IS19_Inv2_M2]],CK$2,0)/CK$1,"")</f>
        <v>1.2970578930718129</v>
      </c>
      <c r="CL113" s="165">
        <f>IFERROR(VLOOKUP($B113,RD[[#All],[Date]:[IS19_Inv2_M2]],CL$2,0)/CL$1,"")</f>
        <v>0.92030715251215101</v>
      </c>
      <c r="CM113" s="165">
        <f>IFERROR(VLOOKUP($B113,RD[[#All],[Date]:[IS19_Inv2_M2]],CM$2,0)/CM$1,"")</f>
        <v>1.1863334387851946E-2</v>
      </c>
      <c r="CN113" s="165">
        <f>IFERROR(VLOOKUP($B113,RD[[#All],[Date]:[IS19_Inv2_M2]],CN$2,0)/CN$1,"")</f>
        <v>0.64062005694400503</v>
      </c>
      <c r="CO113" s="165">
        <f>IFERROR(VLOOKUP($B113,RD[[#All],[Date]:[IS19_Inv2_M2]],CO$2,0)/CO$1,"")</f>
        <v>0.78456184751660873</v>
      </c>
      <c r="CP113" s="165">
        <f>IFERROR(VLOOKUP($B113,RD[[#All],[Date]:[IS19_Inv2_M2]],CP$2,0)/CP$1,"")</f>
        <v>0.78851629231255926</v>
      </c>
      <c r="CQ113" s="165">
        <f>IFERROR(VLOOKUP($B113,RD[[#All],[Date]:[IS19_Inv2_M2]],CQ$2,0)/CQ$1,"")</f>
        <v>1.6159242353484682</v>
      </c>
      <c r="CR113" s="165">
        <f>IFERROR(VLOOKUP($B113,RD[[#All],[Date]:[IS19_Inv2_M2]],CR$2,0)/CR$1,"")</f>
        <v>1.6450490351154698</v>
      </c>
      <c r="CS113" s="165">
        <f>IFERROR(VLOOKUP($B113,RD[[#All],[Date]:[IS19_Inv2_M2]],CS$2,0)/CS$1,"")</f>
        <v>1.5416057807706021</v>
      </c>
      <c r="CT113" s="165">
        <f>IFERROR(VLOOKUP($B113,RD[[#All],[Date]:[IS19_Inv2_M2]],CT$2,0)/CT$1,"")</f>
        <v>1.5833596962986396</v>
      </c>
      <c r="CU113" s="166">
        <f>IFERROR(AVERAGEIF(Inv_SY_B[[#This Row],[IS1_Inv1_M1]:[IS19_Inv2_M2]],"&gt;="&amp;0.1,Inv_SY_B[[#This Row],[IS1_Inv1_M1]:[IS19_Inv2_M2]]),"")</f>
        <v>1.6545652747270394</v>
      </c>
    </row>
    <row r="114" spans="2:99">
      <c r="B114" s="167">
        <f t="shared" si="67"/>
        <v>45806</v>
      </c>
      <c r="C114" s="165">
        <f>IFERROR(VLOOKUP($B114,RD[[#All],[Date]:[IS19_Inv2_M2]],C$2,0)/C$1,"")</f>
        <v>3.4347759006402834</v>
      </c>
      <c r="D114" s="165">
        <f>IFERROR(VLOOKUP($B114,RD[[#All],[Date]:[IS19_Inv2_M2]],D$2,0)/D$1,"")</f>
        <v>3.4321734888633149</v>
      </c>
      <c r="E114" s="165">
        <f>IFERROR(VLOOKUP($B114,RD[[#All],[Date]:[IS19_Inv2_M2]],E$2,0)/E$1,"")</f>
        <v>3.4101760308656859</v>
      </c>
      <c r="F114" s="165">
        <f>IFERROR(VLOOKUP($B114,RD[[#All],[Date]:[IS19_Inv2_M2]],F$2,0)/F$1,"")</f>
        <v>3.2065854650745416</v>
      </c>
      <c r="G114" s="165">
        <f>IFERROR(VLOOKUP($B114,RD[[#All],[Date]:[IS19_Inv2_M2]],G$2,0)/G$1,"")</f>
        <v>3.3706293706293708</v>
      </c>
      <c r="H114" s="165">
        <f>IFERROR(VLOOKUP($B114,RD[[#All],[Date]:[IS19_Inv2_M2]],H$2,0)/H$1,"")</f>
        <v>3.3518205931999034</v>
      </c>
      <c r="I114" s="165">
        <f>IFERROR(VLOOKUP($B114,RD[[#All],[Date]:[IS19_Inv2_M2]],I$2,0)/I$1,"")</f>
        <v>3.2574016022291885</v>
      </c>
      <c r="J114" s="165">
        <f>IFERROR(VLOOKUP($B114,RD[[#All],[Date]:[IS19_Inv2_M2]],J$2,0)/J$1,"")</f>
        <v>3.3029353092049014</v>
      </c>
      <c r="K114" s="165">
        <f>IFERROR(VLOOKUP($B114,RD[[#All],[Date]:[IS19_Inv2_M2]],K$2,0)/K$1,"")</f>
        <v>3.2750245279858339</v>
      </c>
      <c r="L114" s="165">
        <f>IFERROR(VLOOKUP($B114,RD[[#All],[Date]:[IS19_Inv2_M2]],L$2,0)/L$1,"")</f>
        <v>3.2939108957917735</v>
      </c>
      <c r="M114" s="165">
        <f>IFERROR(VLOOKUP($B114,RD[[#All],[Date]:[IS19_Inv2_M2]],M$2,0)/M$1,"")</f>
        <v>3.309226547383445</v>
      </c>
      <c r="N114" s="165">
        <f>IFERROR(VLOOKUP($B114,RD[[#All],[Date]:[IS19_Inv2_M2]],N$2,0)/N$1,"")</f>
        <v>3.3747840264765285</v>
      </c>
      <c r="O114" s="165">
        <f>IFERROR(VLOOKUP($B114,RD[[#All],[Date]:[IS19_Inv2_M2]],O$2,0)/O$1,"")</f>
        <v>3.3711641885479278</v>
      </c>
      <c r="P114" s="165">
        <f>IFERROR(VLOOKUP($B114,RD[[#All],[Date]:[IS19_Inv2_M2]],P$2,0)/P$1,"")</f>
        <v>3.3438785194558687</v>
      </c>
      <c r="Q114" s="165">
        <f>IFERROR(VLOOKUP($B114,RD[[#All],[Date]:[IS19_Inv2_M2]],Q$2,0)/Q$1,"")</f>
        <v>3.2978455539128015</v>
      </c>
      <c r="R114" s="165">
        <f>IFERROR(VLOOKUP($B114,RD[[#All],[Date]:[IS19_Inv2_M2]],R$2,0)/R$1,"")</f>
        <v>3.2792127168141287</v>
      </c>
      <c r="S114" s="165">
        <f>IFERROR(VLOOKUP($B114,RD[[#All],[Date]:[IS19_Inv2_M2]],S$2,0)/S$1,"")</f>
        <v>3.3280607402720661</v>
      </c>
      <c r="T114" s="165">
        <f>IFERROR(VLOOKUP($B114,RD[[#All],[Date]:[IS19_Inv2_M2]],T$2,0)/T$1,"")</f>
        <v>3.3418653475597484</v>
      </c>
      <c r="U114" s="165">
        <f>IFERROR(VLOOKUP($B114,RD[[#All],[Date]:[IS19_Inv2_M2]],U$2,0)/U$1,"")</f>
        <v>3.6888065360067888</v>
      </c>
      <c r="V114" s="165">
        <f>IFERROR(VLOOKUP($B114,RD[[#All],[Date]:[IS19_Inv2_M2]],V$2,0)/V$1,"")</f>
        <v>3.7853760741827913</v>
      </c>
      <c r="W114" s="165">
        <f>IFERROR(VLOOKUP($B114,RD[[#All],[Date]:[IS19_Inv2_M2]],W$2,0)/W$1,"")</f>
        <v>3.8624947150877955</v>
      </c>
      <c r="X114" s="165">
        <f>IFERROR(VLOOKUP($B114,RD[[#All],[Date]:[IS19_Inv2_M2]],X$2,0)/X$1,"")</f>
        <v>3.3957743966154394</v>
      </c>
      <c r="Y114" s="165">
        <f>IFERROR(VLOOKUP($B114,RD[[#All],[Date]:[IS19_Inv2_M2]],Y$2,0)/Y$1,"")</f>
        <v>3.4107533010354327</v>
      </c>
      <c r="Z114" s="165">
        <f>IFERROR(VLOOKUP($B114,RD[[#All],[Date]:[IS19_Inv2_M2]],Z$2,0)/Z$1,"")</f>
        <v>3.432367940859963</v>
      </c>
      <c r="AA114" s="165">
        <f>IFERROR(VLOOKUP($B114,RD[[#All],[Date]:[IS19_Inv2_M2]],AA$2,0)/AA$1,"")</f>
        <v>3.3598144887705588</v>
      </c>
      <c r="AB114" s="165">
        <f>IFERROR(VLOOKUP($B114,RD[[#All],[Date]:[IS19_Inv2_M2]],AB$2,0)/AB$1,"")</f>
        <v>3.4906496594962708</v>
      </c>
      <c r="AC114" s="165">
        <f>IFERROR(VLOOKUP($B114,RD[[#All],[Date]:[IS19_Inv2_M2]],AC$2,0)/AC$1,"")</f>
        <v>3.5310727703462628</v>
      </c>
      <c r="AD114" s="165">
        <f>IFERROR(VLOOKUP($B114,RD[[#All],[Date]:[IS19_Inv2_M2]],AD$2,0)/AD$1,"")</f>
        <v>3.343782654127482</v>
      </c>
      <c r="AE114" s="165">
        <f>IFERROR(VLOOKUP($B114,RD[[#All],[Date]:[IS19_Inv2_M2]],AE$2,0)/AE$1,"")</f>
        <v>3.470324887597902</v>
      </c>
      <c r="AF114" s="165">
        <f>IFERROR(VLOOKUP($B114,RD[[#All],[Date]:[IS19_Inv2_M2]],AF$2,0)/AF$1,"")</f>
        <v>3.55674063361504</v>
      </c>
      <c r="AG114" s="165">
        <f>IFERROR(VLOOKUP($B114,RD[[#All],[Date]:[IS19_Inv2_M2]],AG$2,0)/AG$1,"")</f>
        <v>3.5436594057283712</v>
      </c>
      <c r="AH114" s="165">
        <f>IFERROR(VLOOKUP($B114,RD[[#All],[Date]:[IS19_Inv2_M2]],AH$2,0)/AH$1,"")</f>
        <v>3.3454153605015673</v>
      </c>
      <c r="AI114" s="165">
        <f>IFERROR(VLOOKUP($B114,RD[[#All],[Date]:[IS19_Inv2_M2]],AI$2,0)/AI$1,"")</f>
        <v>3.6753886507581091</v>
      </c>
      <c r="AJ114" s="165">
        <f>IFERROR(VLOOKUP($B114,RD[[#All],[Date]:[IS19_Inv2_M2]],AJ$2,0)/AJ$1,"")</f>
        <v>3.6651525814087393</v>
      </c>
      <c r="AK114" s="165">
        <f>IFERROR(VLOOKUP($B114,RD[[#All],[Date]:[IS19_Inv2_M2]],AK$2,0)/AK$1,"")</f>
        <v>3.6392462076171941</v>
      </c>
      <c r="AL114" s="165">
        <f>IFERROR(VLOOKUP($B114,RD[[#All],[Date]:[IS19_Inv2_M2]],AL$2,0)/AL$1,"")</f>
        <v>3.6406383585066973</v>
      </c>
      <c r="AM114" s="165">
        <f>IFERROR(VLOOKUP($B114,RD[[#All],[Date]:[IS19_Inv2_M2]],AM$2,0)/AM$1,"")</f>
        <v>3.6083505635963449</v>
      </c>
      <c r="AN114" s="165">
        <f>IFERROR(VLOOKUP($B114,RD[[#All],[Date]:[IS19_Inv2_M2]],AN$2,0)/AN$1,"")</f>
        <v>3.6487722048066873</v>
      </c>
      <c r="AO114" s="165">
        <f>IFERROR(VLOOKUP($B114,RD[[#All],[Date]:[IS19_Inv2_M2]],AO$2,0)/AO$1,"")</f>
        <v>3.6283599012872676</v>
      </c>
      <c r="AP114" s="165">
        <f>IFERROR(VLOOKUP($B114,RD[[#All],[Date]:[IS19_Inv2_M2]],AP$2,0)/AP$1,"")</f>
        <v>3.6763823117454812</v>
      </c>
      <c r="AQ114" s="165">
        <f>IFERROR(VLOOKUP($B114,RD[[#All],[Date]:[IS19_Inv2_M2]],AQ$2,0)/AQ$1,"")</f>
        <v>3.7122257053291534</v>
      </c>
      <c r="AR114" s="165">
        <f>IFERROR(VLOOKUP($B114,RD[[#All],[Date]:[IS19_Inv2_M2]],AR$2,0)/AR$1,"")</f>
        <v>3.7831134382858527</v>
      </c>
      <c r="AS114" s="165">
        <f>IFERROR(VLOOKUP($B114,RD[[#All],[Date]:[IS19_Inv2_M2]],AS$2,0)/AS$1,"")</f>
        <v>4.0873468224565404</v>
      </c>
      <c r="AT114" s="165">
        <f>IFERROR(VLOOKUP($B114,RD[[#All],[Date]:[IS19_Inv2_M2]],AT$2,0)/AT$1,"")</f>
        <v>3.6984262689591842</v>
      </c>
      <c r="AU114" s="165">
        <f>IFERROR(VLOOKUP($B114,RD[[#All],[Date]:[IS19_Inv2_M2]],AU$2,0)/AU$1,"")</f>
        <v>3.8344827586206898</v>
      </c>
      <c r="AV114" s="165">
        <f>IFERROR(VLOOKUP($B114,RD[[#All],[Date]:[IS19_Inv2_M2]],AV$2,0)/AV$1,"")</f>
        <v>3.5183477779826666</v>
      </c>
      <c r="AW114" s="165">
        <f>IFERROR(VLOOKUP($B114,RD[[#All],[Date]:[IS19_Inv2_M2]],AW$2,0)/AW$1,"")</f>
        <v>3.7088557993730404</v>
      </c>
      <c r="AX114" s="165">
        <f>IFERROR(VLOOKUP($B114,RD[[#All],[Date]:[IS19_Inv2_M2]],AX$2,0)/AX$1,"")</f>
        <v>3.797772293737077</v>
      </c>
      <c r="AY114" s="165">
        <f>IFERROR(VLOOKUP($B114,RD[[#All],[Date]:[IS19_Inv2_M2]],AY$2,0)/AY$1,"")</f>
        <v>3.7646380571469749</v>
      </c>
      <c r="AZ114" s="165">
        <f>IFERROR(VLOOKUP($B114,RD[[#All],[Date]:[IS19_Inv2_M2]],AZ$2,0)/AZ$1,"")</f>
        <v>3.877172983756056</v>
      </c>
      <c r="BA114" s="165">
        <f>IFERROR(VLOOKUP($B114,RD[[#All],[Date]:[IS19_Inv2_M2]],BA$2,0)/BA$1,"")</f>
        <v>3.7710931768158482</v>
      </c>
      <c r="BB114" s="165">
        <f>IFERROR(VLOOKUP($B114,RD[[#All],[Date]:[IS19_Inv2_M2]],BB$2,0)/BB$1,"")</f>
        <v>3.6428944618599797</v>
      </c>
      <c r="BC114" s="165">
        <f>IFERROR(VLOOKUP($B114,RD[[#All],[Date]:[IS19_Inv2_M2]],BC$2,0)/BC$1,"")</f>
        <v>3.7316614420062697</v>
      </c>
      <c r="BD114" s="165">
        <f>IFERROR(VLOOKUP($B114,RD[[#All],[Date]:[IS19_Inv2_M2]],BD$2,0)/BD$1,"")</f>
        <v>3.6662535539841072</v>
      </c>
      <c r="BE114" s="165">
        <f>IFERROR(VLOOKUP($B114,RD[[#All],[Date]:[IS19_Inv2_M2]],BE$2,0)/BE$1,"")</f>
        <v>3.8180393274437159</v>
      </c>
      <c r="BF114" s="165">
        <f>IFERROR(VLOOKUP($B114,RD[[#All],[Date]:[IS19_Inv2_M2]],BF$2,0)/BF$1,"")</f>
        <v>3.7279961417892444</v>
      </c>
      <c r="BG114" s="165">
        <f>IFERROR(VLOOKUP($B114,RD[[#All],[Date]:[IS19_Inv2_M2]],BG$2,0)/BG$1,"")</f>
        <v>3.8353550497478532</v>
      </c>
      <c r="BH114" s="165">
        <f>IFERROR(VLOOKUP($B114,RD[[#All],[Date]:[IS19_Inv2_M2]],BH$2,0)/BH$1,"")</f>
        <v>3.9776289541179821</v>
      </c>
      <c r="BI114" s="165">
        <f>IFERROR(VLOOKUP($B114,RD[[#All],[Date]:[IS19_Inv2_M2]],BI$2,0)/BI$1,"")</f>
        <v>3.7204499354600773</v>
      </c>
      <c r="BJ114" s="165">
        <f>IFERROR(VLOOKUP($B114,RD[[#All],[Date]:[IS19_Inv2_M2]],BJ$2,0)/BJ$1,"")</f>
        <v>3.8355973528387328</v>
      </c>
      <c r="BK114" s="165">
        <f>IFERROR(VLOOKUP($B114,RD[[#All],[Date]:[IS19_Inv2_M2]],BK$2,0)/BK$1,"")</f>
        <v>3.6717134662842654</v>
      </c>
      <c r="BL114" s="165">
        <f>IFERROR(VLOOKUP($B114,RD[[#All],[Date]:[IS19_Inv2_M2]],BL$2,0)/BL$1,"")</f>
        <v>3.6942892190268504</v>
      </c>
      <c r="BM114" s="165">
        <f>IFERROR(VLOOKUP($B114,RD[[#All],[Date]:[IS19_Inv2_M2]],BM$2,0)/BM$1,"")</f>
        <v>3.7330754352030948</v>
      </c>
      <c r="BN114" s="165">
        <f>IFERROR(VLOOKUP($B114,RD[[#All],[Date]:[IS19_Inv2_M2]],BN$2,0)/BN$1,"")</f>
        <v>3.8179879132598646</v>
      </c>
      <c r="BO114" s="165">
        <f>IFERROR(VLOOKUP($B114,RD[[#All],[Date]:[IS19_Inv2_M2]],BO$2,0)/BO$1,"")</f>
        <v>3.6706286437384188</v>
      </c>
      <c r="BP114" s="165">
        <f>IFERROR(VLOOKUP($B114,RD[[#All],[Date]:[IS19_Inv2_M2]],BP$2,0)/BP$1,"")</f>
        <v>3.5350339842589129</v>
      </c>
      <c r="BQ114" s="165">
        <f>IFERROR(VLOOKUP($B114,RD[[#All],[Date]:[IS19_Inv2_M2]],BQ$2,0)/BQ$1,"")</f>
        <v>3.7302248895641914</v>
      </c>
      <c r="BR114" s="165">
        <f>IFERROR(VLOOKUP($B114,RD[[#All],[Date]:[IS19_Inv2_M2]],BR$2,0)/BR$1,"")</f>
        <v>3.7272439676742111</v>
      </c>
      <c r="BS114" s="165">
        <f>IFERROR(VLOOKUP($B114,RD[[#All],[Date]:[IS19_Inv2_M2]],BS$2,0)/BS$1,"")</f>
        <v>3.7006358505739079</v>
      </c>
      <c r="BT114" s="165">
        <f>IFERROR(VLOOKUP($B114,RD[[#All],[Date]:[IS19_Inv2_M2]],BT$2,0)/BT$1,"")</f>
        <v>3.7499045478842348</v>
      </c>
      <c r="BU114" s="165">
        <f>IFERROR(VLOOKUP($B114,RD[[#All],[Date]:[IS19_Inv2_M2]],BU$2,0)/BU$1,"")</f>
        <v>3.7179746870014272</v>
      </c>
      <c r="BV114" s="165">
        <f>IFERROR(VLOOKUP($B114,RD[[#All],[Date]:[IS19_Inv2_M2]],BV$2,0)/BV$1,"")</f>
        <v>3.6320412378807898</v>
      </c>
      <c r="BW114" s="165">
        <f>IFERROR(VLOOKUP($B114,RD[[#All],[Date]:[IS19_Inv2_M2]],BW$2,0)/BW$1,"")</f>
        <v>3.2408872016591088</v>
      </c>
      <c r="BX114" s="165">
        <f>IFERROR(VLOOKUP($B114,RD[[#All],[Date]:[IS19_Inv2_M2]],BX$2,0)/BX$1,"")</f>
        <v>2.396190754305275</v>
      </c>
      <c r="BY114" s="165">
        <f>IFERROR(VLOOKUP($B114,RD[[#All],[Date]:[IS19_Inv2_M2]],BY$2,0)/BY$1,"")</f>
        <v>3.1830238726790454</v>
      </c>
      <c r="BZ114" s="165">
        <f>IFERROR(VLOOKUP($B114,RD[[#All],[Date]:[IS19_Inv2_M2]],BZ$2,0)/BZ$1,"")</f>
        <v>3.1762100601075609</v>
      </c>
      <c r="CA114" s="165">
        <f>IFERROR(VLOOKUP($B114,RD[[#All],[Date]:[IS19_Inv2_M2]],CA$2,0)/CA$1,"")</f>
        <v>3.4908202336667791</v>
      </c>
      <c r="CB114" s="165">
        <f>IFERROR(VLOOKUP($B114,RD[[#All],[Date]:[IS19_Inv2_M2]],CB$2,0)/CB$1,"")</f>
        <v>0</v>
      </c>
      <c r="CC114" s="165">
        <f>IFERROR(VLOOKUP($B114,RD[[#All],[Date]:[IS19_Inv2_M2]],CC$2,0)/CC$1,"")</f>
        <v>3.7300300537804492</v>
      </c>
      <c r="CD114" s="165">
        <f>IFERROR(VLOOKUP($B114,RD[[#All],[Date]:[IS19_Inv2_M2]],CD$2,0)/CD$1,"")</f>
        <v>3.7339692891733374</v>
      </c>
      <c r="CE114" s="165">
        <f>IFERROR(VLOOKUP($B114,RD[[#All],[Date]:[IS19_Inv2_M2]],CE$2,0)/CE$1,"")</f>
        <v>4.0992176901752826</v>
      </c>
      <c r="CF114" s="165">
        <f>IFERROR(VLOOKUP($B114,RD[[#All],[Date]:[IS19_Inv2_M2]],CF$2,0)/CF$1,"")</f>
        <v>3.8892563726477043</v>
      </c>
      <c r="CG114" s="165">
        <f>IFERROR(VLOOKUP($B114,RD[[#All],[Date]:[IS19_Inv2_M2]],CG$2,0)/CG$1,"")</f>
        <v>3.7132236633976587</v>
      </c>
      <c r="CH114" s="165">
        <f>IFERROR(VLOOKUP($B114,RD[[#All],[Date]:[IS19_Inv2_M2]],CH$2,0)/CH$1,"")</f>
        <v>4.0548876937677951</v>
      </c>
      <c r="CI114" s="165">
        <f>IFERROR(VLOOKUP($B114,RD[[#All],[Date]:[IS19_Inv2_M2]],CI$2,0)/CI$1,"")</f>
        <v>3.5172251559470795</v>
      </c>
      <c r="CJ114" s="165">
        <f>IFERROR(VLOOKUP($B114,RD[[#All],[Date]:[IS19_Inv2_M2]],CJ$2,0)/CJ$1,"")</f>
        <v>3.2407157352180924</v>
      </c>
      <c r="CK114" s="165">
        <f>IFERROR(VLOOKUP($B114,RD[[#All],[Date]:[IS19_Inv2_M2]],CK$2,0)/CK$1,"")</f>
        <v>3.129486773903098</v>
      </c>
      <c r="CL114" s="165">
        <f>IFERROR(VLOOKUP($B114,RD[[#All],[Date]:[IS19_Inv2_M2]],CL$2,0)/CL$1,"")</f>
        <v>2.1503962661824101</v>
      </c>
      <c r="CM114" s="165">
        <f>IFERROR(VLOOKUP($B114,RD[[#All],[Date]:[IS19_Inv2_M2]],CM$2,0)/CM$1,"")</f>
        <v>1.621322366339766</v>
      </c>
      <c r="CN114" s="165">
        <f>IFERROR(VLOOKUP($B114,RD[[#All],[Date]:[IS19_Inv2_M2]],CN$2,0)/CN$1,"")</f>
        <v>1.4512812401138879</v>
      </c>
      <c r="CO114" s="165">
        <f>IFERROR(VLOOKUP($B114,RD[[#All],[Date]:[IS19_Inv2_M2]],CO$2,0)/CO$1,"")</f>
        <v>1.8554254982600444</v>
      </c>
      <c r="CP114" s="165">
        <f>IFERROR(VLOOKUP($B114,RD[[#All],[Date]:[IS19_Inv2_M2]],CP$2,0)/CP$1,"")</f>
        <v>1.8585890540968046</v>
      </c>
      <c r="CQ114" s="165">
        <f>IFERROR(VLOOKUP($B114,RD[[#All],[Date]:[IS19_Inv2_M2]],CQ$2,0)/CQ$1,"")</f>
        <v>3.6064536539069914</v>
      </c>
      <c r="CR114" s="165">
        <f>IFERROR(VLOOKUP($B114,RD[[#All],[Date]:[IS19_Inv2_M2]],CR$2,0)/CR$1,"")</f>
        <v>3.6866292674798538</v>
      </c>
      <c r="CS114" s="165">
        <f>IFERROR(VLOOKUP($B114,RD[[#All],[Date]:[IS19_Inv2_M2]],CS$2,0)/CS$1,"")</f>
        <v>3.4362242207860687</v>
      </c>
      <c r="CT114" s="165">
        <f>IFERROR(VLOOKUP($B114,RD[[#All],[Date]:[IS19_Inv2_M2]],CT$2,0)/CT$1,"")</f>
        <v>3.5416007592534005</v>
      </c>
      <c r="CU114" s="166">
        <f>IFERROR(AVERAGEIF(Inv_SY_B[[#This Row],[IS1_Inv1_M1]:[IS19_Inv2_M2]],"&gt;="&amp;0.1,Inv_SY_B[[#This Row],[IS1_Inv1_M1]:[IS19_Inv2_M2]]),"")</f>
        <v>3.4744628047317287</v>
      </c>
    </row>
    <row r="115" spans="2:99">
      <c r="B115" s="167">
        <f t="shared" si="67"/>
        <v>45807</v>
      </c>
      <c r="C115" s="165">
        <f>IFERROR(VLOOKUP($B115,RD[[#All],[Date]:[IS19_Inv2_M2]],C$2,0)/C$1,"")</f>
        <v>2.8528311347681861</v>
      </c>
      <c r="D115" s="165">
        <f>IFERROR(VLOOKUP($B115,RD[[#All],[Date]:[IS19_Inv2_M2]],D$2,0)/D$1,"")</f>
        <v>2.8614864384865668</v>
      </c>
      <c r="E115" s="165">
        <f>IFERROR(VLOOKUP($B115,RD[[#All],[Date]:[IS19_Inv2_M2]],E$2,0)/E$1,"")</f>
        <v>2.8603809983120327</v>
      </c>
      <c r="F115" s="165">
        <f>IFERROR(VLOOKUP($B115,RD[[#All],[Date]:[IS19_Inv2_M2]],F$2,0)/F$1,"")</f>
        <v>2.7174615329392906</v>
      </c>
      <c r="G115" s="165">
        <f>IFERROR(VLOOKUP($B115,RD[[#All],[Date]:[IS19_Inv2_M2]],G$2,0)/G$1,"")</f>
        <v>2.8242102724861344</v>
      </c>
      <c r="H115" s="165">
        <f>IFERROR(VLOOKUP($B115,RD[[#All],[Date]:[IS19_Inv2_M2]],H$2,0)/H$1,"")</f>
        <v>2.8015432843019048</v>
      </c>
      <c r="I115" s="165">
        <f>IFERROR(VLOOKUP($B115,RD[[#All],[Date]:[IS19_Inv2_M2]],I$2,0)/I$1,"")</f>
        <v>2.7850923023336818</v>
      </c>
      <c r="J115" s="165">
        <f>IFERROR(VLOOKUP($B115,RD[[#All],[Date]:[IS19_Inv2_M2]],J$2,0)/J$1,"")</f>
        <v>2.7909185902916311</v>
      </c>
      <c r="K115" s="165">
        <f>IFERROR(VLOOKUP($B115,RD[[#All],[Date]:[IS19_Inv2_M2]],K$2,0)/K$1,"")</f>
        <v>2.7906865443059181</v>
      </c>
      <c r="L115" s="165">
        <f>IFERROR(VLOOKUP($B115,RD[[#All],[Date]:[IS19_Inv2_M2]],L$2,0)/L$1,"")</f>
        <v>2.8080174788638739</v>
      </c>
      <c r="M115" s="165">
        <f>IFERROR(VLOOKUP($B115,RD[[#All],[Date]:[IS19_Inv2_M2]],M$2,0)/M$1,"")</f>
        <v>2.7211484933871875</v>
      </c>
      <c r="N115" s="165">
        <f>IFERROR(VLOOKUP($B115,RD[[#All],[Date]:[IS19_Inv2_M2]],N$2,0)/N$1,"")</f>
        <v>2.7089771980629305</v>
      </c>
      <c r="O115" s="165">
        <f>IFERROR(VLOOKUP($B115,RD[[#All],[Date]:[IS19_Inv2_M2]],O$2,0)/O$1,"")</f>
        <v>2.6924826004428977</v>
      </c>
      <c r="P115" s="165">
        <f>IFERROR(VLOOKUP($B115,RD[[#All],[Date]:[IS19_Inv2_M2]],P$2,0)/P$1,"")</f>
        <v>2.6745604917069645</v>
      </c>
      <c r="Q115" s="165">
        <f>IFERROR(VLOOKUP($B115,RD[[#All],[Date]:[IS19_Inv2_M2]],Q$2,0)/Q$1,"")</f>
        <v>2.6735274938827156</v>
      </c>
      <c r="R115" s="165">
        <f>IFERROR(VLOOKUP($B115,RD[[#All],[Date]:[IS19_Inv2_M2]],R$2,0)/R$1,"")</f>
        <v>2.6499032224047783</v>
      </c>
      <c r="S115" s="165">
        <f>IFERROR(VLOOKUP($B115,RD[[#All],[Date]:[IS19_Inv2_M2]],S$2,0)/S$1,"")</f>
        <v>2.6720391614912007</v>
      </c>
      <c r="T115" s="165">
        <f>IFERROR(VLOOKUP($B115,RD[[#All],[Date]:[IS19_Inv2_M2]],T$2,0)/T$1,"")</f>
        <v>2.6796755917287398</v>
      </c>
      <c r="U115" s="165">
        <f>IFERROR(VLOOKUP($B115,RD[[#All],[Date]:[IS19_Inv2_M2]],U$2,0)/U$1,"")</f>
        <v>2.8125517843961374</v>
      </c>
      <c r="V115" s="165">
        <f>IFERROR(VLOOKUP($B115,RD[[#All],[Date]:[IS19_Inv2_M2]],V$2,0)/V$1,"")</f>
        <v>2.8788358114520722</v>
      </c>
      <c r="W115" s="165">
        <f>IFERROR(VLOOKUP($B115,RD[[#All],[Date]:[IS19_Inv2_M2]],W$2,0)/W$1,"")</f>
        <v>2.9560029211151089</v>
      </c>
      <c r="X115" s="165">
        <f>IFERROR(VLOOKUP($B115,RD[[#All],[Date]:[IS19_Inv2_M2]],X$2,0)/X$1,"")</f>
        <v>2.6133496444682316</v>
      </c>
      <c r="Y115" s="165">
        <f>IFERROR(VLOOKUP($B115,RD[[#All],[Date]:[IS19_Inv2_M2]],Y$2,0)/Y$1,"")</f>
        <v>2.7890187137836038</v>
      </c>
      <c r="Z115" s="165">
        <f>IFERROR(VLOOKUP($B115,RD[[#All],[Date]:[IS19_Inv2_M2]],Z$2,0)/Z$1,"")</f>
        <v>2.7941795723576472</v>
      </c>
      <c r="AA115" s="165">
        <f>IFERROR(VLOOKUP($B115,RD[[#All],[Date]:[IS19_Inv2_M2]],AA$2,0)/AA$1,"")</f>
        <v>2.6959247648902824</v>
      </c>
      <c r="AB115" s="165">
        <f>IFERROR(VLOOKUP($B115,RD[[#All],[Date]:[IS19_Inv2_M2]],AB$2,0)/AB$1,"")</f>
        <v>2.7702951032320828</v>
      </c>
      <c r="AC115" s="165">
        <f>IFERROR(VLOOKUP($B115,RD[[#All],[Date]:[IS19_Inv2_M2]],AC$2,0)/AC$1,"")</f>
        <v>2.810787527818325</v>
      </c>
      <c r="AD115" s="165">
        <f>IFERROR(VLOOKUP($B115,RD[[#All],[Date]:[IS19_Inv2_M2]],AD$2,0)/AD$1,"")</f>
        <v>2.6637060257749918</v>
      </c>
      <c r="AE115" s="165">
        <f>IFERROR(VLOOKUP($B115,RD[[#All],[Date]:[IS19_Inv2_M2]],AE$2,0)/AE$1,"")</f>
        <v>2.7436656984268497</v>
      </c>
      <c r="AF115" s="165">
        <f>IFERROR(VLOOKUP($B115,RD[[#All],[Date]:[IS19_Inv2_M2]],AF$2,0)/AF$1,"")</f>
        <v>2.7969850810723949</v>
      </c>
      <c r="AG115" s="165">
        <f>IFERROR(VLOOKUP($B115,RD[[#All],[Date]:[IS19_Inv2_M2]],AG$2,0)/AG$1,"")</f>
        <v>2.835784904750422</v>
      </c>
      <c r="AH115" s="165">
        <f>IFERROR(VLOOKUP($B115,RD[[#All],[Date]:[IS19_Inv2_M2]],AH$2,0)/AH$1,"")</f>
        <v>2.7018025078369905</v>
      </c>
      <c r="AI115" s="165">
        <f>IFERROR(VLOOKUP($B115,RD[[#All],[Date]:[IS19_Inv2_M2]],AI$2,0)/AI$1,"")</f>
        <v>3.0394728424285078</v>
      </c>
      <c r="AJ115" s="165">
        <f>IFERROR(VLOOKUP($B115,RD[[#All],[Date]:[IS19_Inv2_M2]],AJ$2,0)/AJ$1,"")</f>
        <v>3.0420318597658502</v>
      </c>
      <c r="AK115" s="165">
        <f>IFERROR(VLOOKUP($B115,RD[[#All],[Date]:[IS19_Inv2_M2]],AK$2,0)/AK$1,"")</f>
        <v>3.0281411018628615</v>
      </c>
      <c r="AL115" s="165">
        <f>IFERROR(VLOOKUP($B115,RD[[#All],[Date]:[IS19_Inv2_M2]],AL$2,0)/AL$1,"")</f>
        <v>3.0265032772869764</v>
      </c>
      <c r="AM115" s="165">
        <f>IFERROR(VLOOKUP($B115,RD[[#All],[Date]:[IS19_Inv2_M2]],AM$2,0)/AM$1,"")</f>
        <v>2.9940638964850264</v>
      </c>
      <c r="AN115" s="165">
        <f>IFERROR(VLOOKUP($B115,RD[[#All],[Date]:[IS19_Inv2_M2]],AN$2,0)/AN$1,"")</f>
        <v>3.0270376175548588</v>
      </c>
      <c r="AO115" s="165">
        <f>IFERROR(VLOOKUP($B115,RD[[#All],[Date]:[IS19_Inv2_M2]],AO$2,0)/AO$1,"")</f>
        <v>3.0134062562529182</v>
      </c>
      <c r="AP115" s="165">
        <f>IFERROR(VLOOKUP($B115,RD[[#All],[Date]:[IS19_Inv2_M2]],AP$2,0)/AP$1,"")</f>
        <v>3.0407523510971788</v>
      </c>
      <c r="AQ115" s="165">
        <f>IFERROR(VLOOKUP($B115,RD[[#All],[Date]:[IS19_Inv2_M2]],AQ$2,0)/AQ$1,"")</f>
        <v>3.084639498432602</v>
      </c>
      <c r="AR115" s="165">
        <f>IFERROR(VLOOKUP($B115,RD[[#All],[Date]:[IS19_Inv2_M2]],AR$2,0)/AR$1,"")</f>
        <v>3.140307967894175</v>
      </c>
      <c r="AS115" s="165">
        <f>IFERROR(VLOOKUP($B115,RD[[#All],[Date]:[IS19_Inv2_M2]],AS$2,0)/AS$1,"")</f>
        <v>3.3677685950413223</v>
      </c>
      <c r="AT115" s="165">
        <f>IFERROR(VLOOKUP($B115,RD[[#All],[Date]:[IS19_Inv2_M2]],AT$2,0)/AT$1,"")</f>
        <v>3.0404357050125075</v>
      </c>
      <c r="AU115" s="165">
        <f>IFERROR(VLOOKUP($B115,RD[[#All],[Date]:[IS19_Inv2_M2]],AU$2,0)/AU$1,"")</f>
        <v>3.1780564263322884</v>
      </c>
      <c r="AV115" s="165">
        <f>IFERROR(VLOOKUP($B115,RD[[#All],[Date]:[IS19_Inv2_M2]],AV$2,0)/AV$1,"")</f>
        <v>2.9208924949290065</v>
      </c>
      <c r="AW115" s="165">
        <f>IFERROR(VLOOKUP($B115,RD[[#All],[Date]:[IS19_Inv2_M2]],AW$2,0)/AW$1,"")</f>
        <v>3.0616509926854754</v>
      </c>
      <c r="AX115" s="165">
        <f>IFERROR(VLOOKUP($B115,RD[[#All],[Date]:[IS19_Inv2_M2]],AX$2,0)/AX$1,"")</f>
        <v>3.1461348629360364</v>
      </c>
      <c r="AY115" s="165">
        <f>IFERROR(VLOOKUP($B115,RD[[#All],[Date]:[IS19_Inv2_M2]],AY$2,0)/AY$1,"")</f>
        <v>3.1131769538428276</v>
      </c>
      <c r="AZ115" s="165">
        <f>IFERROR(VLOOKUP($B115,RD[[#All],[Date]:[IS19_Inv2_M2]],AZ$2,0)/AZ$1,"")</f>
        <v>3.2017668851524652</v>
      </c>
      <c r="BA115" s="165">
        <f>IFERROR(VLOOKUP($B115,RD[[#All],[Date]:[IS19_Inv2_M2]],BA$2,0)/BA$1,"")</f>
        <v>3.126125525245115</v>
      </c>
      <c r="BB115" s="165">
        <f>IFERROR(VLOOKUP($B115,RD[[#All],[Date]:[IS19_Inv2_M2]],BB$2,0)/BB$1,"")</f>
        <v>2.9930773249738771</v>
      </c>
      <c r="BC115" s="165">
        <f>IFERROR(VLOOKUP($B115,RD[[#All],[Date]:[IS19_Inv2_M2]],BC$2,0)/BC$1,"")</f>
        <v>3.0890282131661442</v>
      </c>
      <c r="BD115" s="165">
        <f>IFERROR(VLOOKUP($B115,RD[[#All],[Date]:[IS19_Inv2_M2]],BD$2,0)/BD$1,"")</f>
        <v>3.0334621272873075</v>
      </c>
      <c r="BE115" s="165">
        <f>IFERROR(VLOOKUP($B115,RD[[#All],[Date]:[IS19_Inv2_M2]],BE$2,0)/BE$1,"")</f>
        <v>3.1397834140780847</v>
      </c>
      <c r="BF115" s="165">
        <f>IFERROR(VLOOKUP($B115,RD[[#All],[Date]:[IS19_Inv2_M2]],BF$2,0)/BF$1,"")</f>
        <v>3.0514313272933955</v>
      </c>
      <c r="BG115" s="165">
        <f>IFERROR(VLOOKUP($B115,RD[[#All],[Date]:[IS19_Inv2_M2]],BG$2,0)/BG$1,"")</f>
        <v>3.114351914951615</v>
      </c>
      <c r="BH115" s="165">
        <f>IFERROR(VLOOKUP($B115,RD[[#All],[Date]:[IS19_Inv2_M2]],BH$2,0)/BH$1,"")</f>
        <v>3.2381020233684805</v>
      </c>
      <c r="BI115" s="165">
        <f>IFERROR(VLOOKUP($B115,RD[[#All],[Date]:[IS19_Inv2_M2]],BI$2,0)/BI$1,"")</f>
        <v>3.0573483311820024</v>
      </c>
      <c r="BJ115" s="165">
        <f>IFERROR(VLOOKUP($B115,RD[[#All],[Date]:[IS19_Inv2_M2]],BJ$2,0)/BJ$1,"")</f>
        <v>3.127830024381749</v>
      </c>
      <c r="BK115" s="165">
        <f>IFERROR(VLOOKUP($B115,RD[[#All],[Date]:[IS19_Inv2_M2]],BK$2,0)/BK$1,"")</f>
        <v>2.9980657640232105</v>
      </c>
      <c r="BL115" s="165">
        <f>IFERROR(VLOOKUP($B115,RD[[#All],[Date]:[IS19_Inv2_M2]],BL$2,0)/BL$1,"")</f>
        <v>3.0182635954749899</v>
      </c>
      <c r="BM115" s="165">
        <f>IFERROR(VLOOKUP($B115,RD[[#All],[Date]:[IS19_Inv2_M2]],BM$2,0)/BM$1,"")</f>
        <v>3.048089108250517</v>
      </c>
      <c r="BN115" s="165">
        <f>IFERROR(VLOOKUP($B115,RD[[#All],[Date]:[IS19_Inv2_M2]],BN$2,0)/BN$1,"")</f>
        <v>3.101186051772614</v>
      </c>
      <c r="BO115" s="165">
        <f>IFERROR(VLOOKUP($B115,RD[[#All],[Date]:[IS19_Inv2_M2]],BO$2,0)/BO$1,"")</f>
        <v>2.9064039408866993</v>
      </c>
      <c r="BP115" s="165">
        <f>IFERROR(VLOOKUP($B115,RD[[#All],[Date]:[IS19_Inv2_M2]],BP$2,0)/BP$1,"")</f>
        <v>2.8170026746426617</v>
      </c>
      <c r="BQ115" s="165">
        <f>IFERROR(VLOOKUP($B115,RD[[#All],[Date]:[IS19_Inv2_M2]],BQ$2,0)/BQ$1,"")</f>
        <v>3.067032746266658</v>
      </c>
      <c r="BR115" s="165">
        <f>IFERROR(VLOOKUP($B115,RD[[#All],[Date]:[IS19_Inv2_M2]],BR$2,0)/BR$1,"")</f>
        <v>3.0470794627706992</v>
      </c>
      <c r="BS115" s="165">
        <f>IFERROR(VLOOKUP($B115,RD[[#All],[Date]:[IS19_Inv2_M2]],BS$2,0)/BS$1,"")</f>
        <v>2.9940278827600699</v>
      </c>
      <c r="BT115" s="165">
        <f>IFERROR(VLOOKUP($B115,RD[[#All],[Date]:[IS19_Inv2_M2]],BT$2,0)/BT$1,"")</f>
        <v>3.0686491616577025</v>
      </c>
      <c r="BU115" s="165">
        <f>IFERROR(VLOOKUP($B115,RD[[#All],[Date]:[IS19_Inv2_M2]],BU$2,0)/BU$1,"")</f>
        <v>3.0392895427410052</v>
      </c>
      <c r="BV115" s="165">
        <f>IFERROR(VLOOKUP($B115,RD[[#All],[Date]:[IS19_Inv2_M2]],BV$2,0)/BV$1,"")</f>
        <v>2.9676945121610809</v>
      </c>
      <c r="BW115" s="165">
        <f>IFERROR(VLOOKUP($B115,RD[[#All],[Date]:[IS19_Inv2_M2]],BW$2,0)/BW$1,"")</f>
        <v>3.0753597346447705</v>
      </c>
      <c r="BX115" s="165">
        <f>IFERROR(VLOOKUP($B115,RD[[#All],[Date]:[IS19_Inv2_M2]],BX$2,0)/BX$1,"")</f>
        <v>2.8910033339011512</v>
      </c>
      <c r="BY115" s="165">
        <f>IFERROR(VLOOKUP($B115,RD[[#All],[Date]:[IS19_Inv2_M2]],BY$2,0)/BY$1,"")</f>
        <v>3.0029445404326776</v>
      </c>
      <c r="BZ115" s="165">
        <f>IFERROR(VLOOKUP($B115,RD[[#All],[Date]:[IS19_Inv2_M2]],BZ$2,0)/BZ$1,"")</f>
        <v>3.0707581988822104</v>
      </c>
      <c r="CA115" s="165">
        <f>IFERROR(VLOOKUP($B115,RD[[#All],[Date]:[IS19_Inv2_M2]],CA$2,0)/CA$1,"")</f>
        <v>2.8733814048369677</v>
      </c>
      <c r="CB115" s="165">
        <f>IFERROR(VLOOKUP($B115,RD[[#All],[Date]:[IS19_Inv2_M2]],CB$2,0)/CB$1,"")</f>
        <v>0.2507410922469448</v>
      </c>
      <c r="CC115" s="165">
        <f>IFERROR(VLOOKUP($B115,RD[[#All],[Date]:[IS19_Inv2_M2]],CC$2,0)/CC$1,"")</f>
        <v>3.0004349889275548</v>
      </c>
      <c r="CD115" s="165">
        <f>IFERROR(VLOOKUP($B115,RD[[#All],[Date]:[IS19_Inv2_M2]],CD$2,0)/CD$1,"")</f>
        <v>2.9995376341469342</v>
      </c>
      <c r="CE115" s="165">
        <f>IFERROR(VLOOKUP($B115,RD[[#All],[Date]:[IS19_Inv2_M2]],CE$2,0)/CE$1,"")</f>
        <v>3.3683826722931491</v>
      </c>
      <c r="CF115" s="165">
        <f>IFERROR(VLOOKUP($B115,RD[[#All],[Date]:[IS19_Inv2_M2]],CF$2,0)/CF$1,"")</f>
        <v>3.1635558367605183</v>
      </c>
      <c r="CG115" s="165">
        <f>IFERROR(VLOOKUP($B115,RD[[#All],[Date]:[IS19_Inv2_M2]],CG$2,0)/CG$1,"")</f>
        <v>3.0018629828816477</v>
      </c>
      <c r="CH115" s="165">
        <f>IFERROR(VLOOKUP($B115,RD[[#All],[Date]:[IS19_Inv2_M2]],CH$2,0)/CH$1,"")</f>
        <v>3.3098702942106928</v>
      </c>
      <c r="CI115" s="165">
        <f>IFERROR(VLOOKUP($B115,RD[[#All],[Date]:[IS19_Inv2_M2]],CI$2,0)/CI$1,"")</f>
        <v>2.8536895983906425</v>
      </c>
      <c r="CJ115" s="165">
        <f>IFERROR(VLOOKUP($B115,RD[[#All],[Date]:[IS19_Inv2_M2]],CJ$2,0)/CJ$1,"")</f>
        <v>2.6203501516192005</v>
      </c>
      <c r="CK115" s="165">
        <f>IFERROR(VLOOKUP($B115,RD[[#All],[Date]:[IS19_Inv2_M2]],CK$2,0)/CK$1,"")</f>
        <v>2.5357116783880467</v>
      </c>
      <c r="CL115" s="165">
        <f>IFERROR(VLOOKUP($B115,RD[[#All],[Date]:[IS19_Inv2_M2]],CL$2,0)/CL$1,"")</f>
        <v>1.7748780798448627</v>
      </c>
      <c r="CM115" s="165">
        <f>IFERROR(VLOOKUP($B115,RD[[#All],[Date]:[IS19_Inv2_M2]],CM$2,0)/CM$1,"")</f>
        <v>1.3573631762100602</v>
      </c>
      <c r="CN115" s="165">
        <f>IFERROR(VLOOKUP($B115,RD[[#All],[Date]:[IS19_Inv2_M2]],CN$2,0)/CN$1,"")</f>
        <v>1.2954761151534324</v>
      </c>
      <c r="CO115" s="165">
        <f>IFERROR(VLOOKUP($B115,RD[[#All],[Date]:[IS19_Inv2_M2]],CO$2,0)/CO$1,"")</f>
        <v>1.5493514710534642</v>
      </c>
      <c r="CP115" s="165">
        <f>IFERROR(VLOOKUP($B115,RD[[#All],[Date]:[IS19_Inv2_M2]],CP$2,0)/CP$1,"")</f>
        <v>1.5121796899715279</v>
      </c>
      <c r="CQ115" s="165">
        <f>IFERROR(VLOOKUP($B115,RD[[#All],[Date]:[IS19_Inv2_M2]],CQ$2,0)/CQ$1,"")</f>
        <v>3.1248901543112235</v>
      </c>
      <c r="CR115" s="165">
        <f>IFERROR(VLOOKUP($B115,RD[[#All],[Date]:[IS19_Inv2_M2]],CR$2,0)/CR$1,"")</f>
        <v>3.0925569500423822</v>
      </c>
      <c r="CS115" s="165">
        <f>IFERROR(VLOOKUP($B115,RD[[#All],[Date]:[IS19_Inv2_M2]],CS$2,0)/CS$1,"")</f>
        <v>2.7367268746579092</v>
      </c>
      <c r="CT115" s="165">
        <f>IFERROR(VLOOKUP($B115,RD[[#All],[Date]:[IS19_Inv2_M2]],CT$2,0)/CT$1,"")</f>
        <v>2.9020352209216491</v>
      </c>
      <c r="CU115" s="166">
        <f>IFERROR(AVERAGEIF(Inv_SY_B[[#This Row],[IS1_Inv1_M1]:[IS19_Inv2_M2]],"&gt;="&amp;0.1,Inv_SY_B[[#This Row],[IS1_Inv1_M1]:[IS19_Inv2_M2]]),"")</f>
        <v>2.8364629064648939</v>
      </c>
    </row>
    <row r="116" spans="2:99">
      <c r="B116" s="167">
        <f t="shared" si="67"/>
        <v>45808</v>
      </c>
      <c r="C116" s="165">
        <f>IFERROR(VLOOKUP($B116,RD[[#All],[Date]:[IS19_Inv2_M2]],C$2,0)/C$1,"")</f>
        <v>5.2582349764714946</v>
      </c>
      <c r="D116" s="165">
        <f>IFERROR(VLOOKUP($B116,RD[[#All],[Date]:[IS19_Inv2_M2]],D$2,0)/D$1,"")</f>
        <v>5.2578984508569784</v>
      </c>
      <c r="E116" s="165">
        <f>IFERROR(VLOOKUP($B116,RD[[#All],[Date]:[IS19_Inv2_M2]],E$2,0)/E$1,"")</f>
        <v>5.2370388232457197</v>
      </c>
      <c r="F116" s="165">
        <f>IFERROR(VLOOKUP($B116,RD[[#All],[Date]:[IS19_Inv2_M2]],F$2,0)/F$1,"")</f>
        <v>4.9716432554021397</v>
      </c>
      <c r="G116" s="165">
        <f>IFERROR(VLOOKUP($B116,RD[[#All],[Date]:[IS19_Inv2_M2]],G$2,0)/G$1,"")</f>
        <v>5.1642150952495784</v>
      </c>
      <c r="H116" s="165">
        <f>IFERROR(VLOOKUP($B116,RD[[#All],[Date]:[IS19_Inv2_M2]],H$2,0)/H$1,"")</f>
        <v>5.1511936339522544</v>
      </c>
      <c r="I116" s="165">
        <f>IFERROR(VLOOKUP($B116,RD[[#All],[Date]:[IS19_Inv2_M2]],I$2,0)/I$1,"")</f>
        <v>5.1136653895274584</v>
      </c>
      <c r="J116" s="165">
        <f>IFERROR(VLOOKUP($B116,RD[[#All],[Date]:[IS19_Inv2_M2]],J$2,0)/J$1,"")</f>
        <v>5.1529400588961716</v>
      </c>
      <c r="K116" s="165">
        <f>IFERROR(VLOOKUP($B116,RD[[#All],[Date]:[IS19_Inv2_M2]],K$2,0)/K$1,"")</f>
        <v>5.1310153389647999</v>
      </c>
      <c r="L116" s="165">
        <f>IFERROR(VLOOKUP($B116,RD[[#All],[Date]:[IS19_Inv2_M2]],L$2,0)/L$1,"")</f>
        <v>5.155789873658212</v>
      </c>
      <c r="M116" s="165">
        <f>IFERROR(VLOOKUP($B116,RD[[#All],[Date]:[IS19_Inv2_M2]],M$2,0)/M$1,"")</f>
        <v>5.2009838903889207</v>
      </c>
      <c r="N116" s="165">
        <f>IFERROR(VLOOKUP($B116,RD[[#All],[Date]:[IS19_Inv2_M2]],N$2,0)/N$1,"")</f>
        <v>5.1926118803689194</v>
      </c>
      <c r="O116" s="165">
        <f>IFERROR(VLOOKUP($B116,RD[[#All],[Date]:[IS19_Inv2_M2]],O$2,0)/O$1,"")</f>
        <v>5.1476985131287565</v>
      </c>
      <c r="P116" s="165">
        <f>IFERROR(VLOOKUP($B116,RD[[#All],[Date]:[IS19_Inv2_M2]],P$2,0)/P$1,"")</f>
        <v>5.0869977855109143</v>
      </c>
      <c r="Q116" s="165">
        <f>IFERROR(VLOOKUP($B116,RD[[#All],[Date]:[IS19_Inv2_M2]],Q$2,0)/Q$1,"")</f>
        <v>5.0287625331689139</v>
      </c>
      <c r="R116" s="165">
        <f>IFERROR(VLOOKUP($B116,RD[[#All],[Date]:[IS19_Inv2_M2]],R$2,0)/R$1,"")</f>
        <v>5.0256316056236452</v>
      </c>
      <c r="S116" s="165">
        <f>IFERROR(VLOOKUP($B116,RD[[#All],[Date]:[IS19_Inv2_M2]],S$2,0)/S$1,"")</f>
        <v>5.0696814798781205</v>
      </c>
      <c r="T116" s="165">
        <f>IFERROR(VLOOKUP($B116,RD[[#All],[Date]:[IS19_Inv2_M2]],T$2,0)/T$1,"")</f>
        <v>5.1134566161456387</v>
      </c>
      <c r="U116" s="165">
        <f>IFERROR(VLOOKUP($B116,RD[[#All],[Date]:[IS19_Inv2_M2]],U$2,0)/U$1,"")</f>
        <v>5.4428224943884542</v>
      </c>
      <c r="V116" s="165">
        <f>IFERROR(VLOOKUP($B116,RD[[#All],[Date]:[IS19_Inv2_M2]],V$2,0)/V$1,"")</f>
        <v>5.4117549437042642</v>
      </c>
      <c r="W116" s="165">
        <f>IFERROR(VLOOKUP($B116,RD[[#All],[Date]:[IS19_Inv2_M2]],W$2,0)/W$1,"")</f>
        <v>5.8499173631909924</v>
      </c>
      <c r="X116" s="165">
        <f>IFERROR(VLOOKUP($B116,RD[[#All],[Date]:[IS19_Inv2_M2]],X$2,0)/X$1,"")</f>
        <v>5.1466727833422539</v>
      </c>
      <c r="Y116" s="165">
        <f>IFERROR(VLOOKUP($B116,RD[[#All],[Date]:[IS19_Inv2_M2]],Y$2,0)/Y$1,"")</f>
        <v>5.1985370950888186</v>
      </c>
      <c r="Z116" s="165">
        <f>IFERROR(VLOOKUP($B116,RD[[#All],[Date]:[IS19_Inv2_M2]],Z$2,0)/Z$1,"")</f>
        <v>5.1817713938146257</v>
      </c>
      <c r="AA116" s="165">
        <f>IFERROR(VLOOKUP($B116,RD[[#All],[Date]:[IS19_Inv2_M2]],AA$2,0)/AA$1,"")</f>
        <v>4.8383218104521841</v>
      </c>
      <c r="AB116" s="165">
        <f>IFERROR(VLOOKUP($B116,RD[[#All],[Date]:[IS19_Inv2_M2]],AB$2,0)/AB$1,"")</f>
        <v>4.9819478975245923</v>
      </c>
      <c r="AC116" s="165">
        <f>IFERROR(VLOOKUP($B116,RD[[#All],[Date]:[IS19_Inv2_M2]],AC$2,0)/AC$1,"")</f>
        <v>5.1032568379238548</v>
      </c>
      <c r="AD116" s="165">
        <f>IFERROR(VLOOKUP($B116,RD[[#All],[Date]:[IS19_Inv2_M2]],AD$2,0)/AD$1,"")</f>
        <v>4.8467432950191576</v>
      </c>
      <c r="AE116" s="165">
        <f>IFERROR(VLOOKUP($B116,RD[[#All],[Date]:[IS19_Inv2_M2]],AE$2,0)/AE$1,"")</f>
        <v>5.0065667749944875</v>
      </c>
      <c r="AF116" s="165">
        <f>IFERROR(VLOOKUP($B116,RD[[#All],[Date]:[IS19_Inv2_M2]],AF$2,0)/AF$1,"")</f>
        <v>5.1314884279136095</v>
      </c>
      <c r="AG116" s="165">
        <f>IFERROR(VLOOKUP($B116,RD[[#All],[Date]:[IS19_Inv2_M2]],AG$2,0)/AG$1,"")</f>
        <v>5.1073064866168316</v>
      </c>
      <c r="AH116" s="165">
        <f>IFERROR(VLOOKUP($B116,RD[[#All],[Date]:[IS19_Inv2_M2]],AH$2,0)/AH$1,"")</f>
        <v>4.5057797805642634</v>
      </c>
      <c r="AI116" s="165">
        <f>IFERROR(VLOOKUP($B116,RD[[#All],[Date]:[IS19_Inv2_M2]],AI$2,0)/AI$1,"")</f>
        <v>4.9369841980679423</v>
      </c>
      <c r="AJ116" s="165">
        <f>IFERROR(VLOOKUP($B116,RD[[#All],[Date]:[IS19_Inv2_M2]],AJ$2,0)/AJ$1,"")</f>
        <v>4.945940758748641</v>
      </c>
      <c r="AK116" s="165">
        <f>IFERROR(VLOOKUP($B116,RD[[#All],[Date]:[IS19_Inv2_M2]],AK$2,0)/AK$1,"")</f>
        <v>4.9969372680430943</v>
      </c>
      <c r="AL116" s="165">
        <f>IFERROR(VLOOKUP($B116,RD[[#All],[Date]:[IS19_Inv2_M2]],AL$2,0)/AL$1,"")</f>
        <v>5.0049871758335716</v>
      </c>
      <c r="AM116" s="165">
        <f>IFERROR(VLOOKUP($B116,RD[[#All],[Date]:[IS19_Inv2_M2]],AM$2,0)/AM$1,"")</f>
        <v>4.9269659174281335</v>
      </c>
      <c r="AN116" s="165">
        <f>IFERROR(VLOOKUP($B116,RD[[#All],[Date]:[IS19_Inv2_M2]],AN$2,0)/AN$1,"")</f>
        <v>4.9536311389759664</v>
      </c>
      <c r="AO116" s="165">
        <f>IFERROR(VLOOKUP($B116,RD[[#All],[Date]:[IS19_Inv2_M2]],AO$2,0)/AO$1,"")</f>
        <v>4.9443073434269325</v>
      </c>
      <c r="AP116" s="165">
        <f>IFERROR(VLOOKUP($B116,RD[[#All],[Date]:[IS19_Inv2_M2]],AP$2,0)/AP$1,"")</f>
        <v>4.9789901954245313</v>
      </c>
      <c r="AQ116" s="165">
        <f>IFERROR(VLOOKUP($B116,RD[[#All],[Date]:[IS19_Inv2_M2]],AQ$2,0)/AQ$1,"")</f>
        <v>4.9849529780564259</v>
      </c>
      <c r="AR116" s="165">
        <f>IFERROR(VLOOKUP($B116,RD[[#All],[Date]:[IS19_Inv2_M2]],AR$2,0)/AR$1,"")</f>
        <v>5.2147852147852154</v>
      </c>
      <c r="AS116" s="165">
        <f>IFERROR(VLOOKUP($B116,RD[[#All],[Date]:[IS19_Inv2_M2]],AS$2,0)/AS$1,"")</f>
        <v>5.5186662866913654</v>
      </c>
      <c r="AT116" s="165">
        <f>IFERROR(VLOOKUP($B116,RD[[#All],[Date]:[IS19_Inv2_M2]],AT$2,0)/AT$1,"")</f>
        <v>4.9504448877489633</v>
      </c>
      <c r="AU116" s="165">
        <f>IFERROR(VLOOKUP($B116,RD[[#All],[Date]:[IS19_Inv2_M2]],AU$2,0)/AU$1,"")</f>
        <v>5.1128526645768027</v>
      </c>
      <c r="AV116" s="165">
        <f>IFERROR(VLOOKUP($B116,RD[[#All],[Date]:[IS19_Inv2_M2]],AV$2,0)/AV$1,"")</f>
        <v>4.8718421537894159</v>
      </c>
      <c r="AW116" s="165">
        <f>IFERROR(VLOOKUP($B116,RD[[#All],[Date]:[IS19_Inv2_M2]],AW$2,0)/AW$1,"")</f>
        <v>5.0150208986415885</v>
      </c>
      <c r="AX116" s="165">
        <f>IFERROR(VLOOKUP($B116,RD[[#All],[Date]:[IS19_Inv2_M2]],AX$2,0)/AX$1,"")</f>
        <v>5.1477356099513099</v>
      </c>
      <c r="AY116" s="165">
        <f>IFERROR(VLOOKUP($B116,RD[[#All],[Date]:[IS19_Inv2_M2]],AY$2,0)/AY$1,"")</f>
        <v>5.1482722588548979</v>
      </c>
      <c r="AZ116" s="165">
        <f>IFERROR(VLOOKUP($B116,RD[[#All],[Date]:[IS19_Inv2_M2]],AZ$2,0)/AZ$1,"")</f>
        <v>5.2985180963237397</v>
      </c>
      <c r="BA116" s="165">
        <f>IFERROR(VLOOKUP($B116,RD[[#All],[Date]:[IS19_Inv2_M2]],BA$2,0)/BA$1,"")</f>
        <v>5.152404455412527</v>
      </c>
      <c r="BB116" s="165">
        <f>IFERROR(VLOOKUP($B116,RD[[#All],[Date]:[IS19_Inv2_M2]],BB$2,0)/BB$1,"")</f>
        <v>4.8961598746081512</v>
      </c>
      <c r="BC116" s="165">
        <f>IFERROR(VLOOKUP($B116,RD[[#All],[Date]:[IS19_Inv2_M2]],BC$2,0)/BC$1,"")</f>
        <v>5.0777429467084643</v>
      </c>
      <c r="BD116" s="165">
        <f>IFERROR(VLOOKUP($B116,RD[[#All],[Date]:[IS19_Inv2_M2]],BD$2,0)/BD$1,"")</f>
        <v>5.0652475030983446</v>
      </c>
      <c r="BE116" s="165">
        <f>IFERROR(VLOOKUP($B116,RD[[#All],[Date]:[IS19_Inv2_M2]],BE$2,0)/BE$1,"")</f>
        <v>5.2137361071530348</v>
      </c>
      <c r="BF116" s="165">
        <f>IFERROR(VLOOKUP($B116,RD[[#All],[Date]:[IS19_Inv2_M2]],BF$2,0)/BF$1,"")</f>
        <v>4.9764029074373894</v>
      </c>
      <c r="BG116" s="165">
        <f>IFERROR(VLOOKUP($B116,RD[[#All],[Date]:[IS19_Inv2_M2]],BG$2,0)/BG$1,"")</f>
        <v>5.019081368406705</v>
      </c>
      <c r="BH116" s="165">
        <f>IFERROR(VLOOKUP($B116,RD[[#All],[Date]:[IS19_Inv2_M2]],BH$2,0)/BH$1,"")</f>
        <v>5.2322599031062973</v>
      </c>
      <c r="BI116" s="165">
        <f>IFERROR(VLOOKUP($B116,RD[[#All],[Date]:[IS19_Inv2_M2]],BI$2,0)/BI$1,"")</f>
        <v>4.9441268670477596</v>
      </c>
      <c r="BJ116" s="165">
        <f>IFERROR(VLOOKUP($B116,RD[[#All],[Date]:[IS19_Inv2_M2]],BJ$2,0)/BJ$1,"")</f>
        <v>5.0407523510971792</v>
      </c>
      <c r="BK116" s="165">
        <f>IFERROR(VLOOKUP($B116,RD[[#All],[Date]:[IS19_Inv2_M2]],BK$2,0)/BK$1,"")</f>
        <v>4.8269192289735203</v>
      </c>
      <c r="BL116" s="165">
        <f>IFERROR(VLOOKUP($B116,RD[[#All],[Date]:[IS19_Inv2_M2]],BL$2,0)/BL$1,"")</f>
        <v>4.8684748534823505</v>
      </c>
      <c r="BM116" s="165">
        <f>IFERROR(VLOOKUP($B116,RD[[#All],[Date]:[IS19_Inv2_M2]],BM$2,0)/BM$1,"")</f>
        <v>4.9069565797372112</v>
      </c>
      <c r="BN116" s="165">
        <f>IFERROR(VLOOKUP($B116,RD[[#All],[Date]:[IS19_Inv2_M2]],BN$2,0)/BN$1,"")</f>
        <v>5.0292473257279511</v>
      </c>
      <c r="BO116" s="165">
        <f>IFERROR(VLOOKUP($B116,RD[[#All],[Date]:[IS19_Inv2_M2]],BO$2,0)/BO$1,"")</f>
        <v>4.9952546662448585</v>
      </c>
      <c r="BP116" s="165">
        <f>IFERROR(VLOOKUP($B116,RD[[#All],[Date]:[IS19_Inv2_M2]],BP$2,0)/BP$1,"")</f>
        <v>4.8133981382953221</v>
      </c>
      <c r="BQ116" s="165">
        <f>IFERROR(VLOOKUP($B116,RD[[#All],[Date]:[IS19_Inv2_M2]],BQ$2,0)/BQ$1,"")</f>
        <v>5.0547618442837781</v>
      </c>
      <c r="BR116" s="165">
        <f>IFERROR(VLOOKUP($B116,RD[[#All],[Date]:[IS19_Inv2_M2]],BR$2,0)/BR$1,"")</f>
        <v>5.0463508862749604</v>
      </c>
      <c r="BS116" s="165">
        <f>IFERROR(VLOOKUP($B116,RD[[#All],[Date]:[IS19_Inv2_M2]],BS$2,0)/BS$1,"")</f>
        <v>5.0307782588851246</v>
      </c>
      <c r="BT116" s="165">
        <f>IFERROR(VLOOKUP($B116,RD[[#All],[Date]:[IS19_Inv2_M2]],BT$2,0)/BT$1,"")</f>
        <v>5.1113244390142789</v>
      </c>
      <c r="BU116" s="165">
        <f>IFERROR(VLOOKUP($B116,RD[[#All],[Date]:[IS19_Inv2_M2]],BU$2,0)/BU$1,"")</f>
        <v>5.017080925579056</v>
      </c>
      <c r="BV116" s="165">
        <f>IFERROR(VLOOKUP($B116,RD[[#All],[Date]:[IS19_Inv2_M2]],BV$2,0)/BV$1,"")</f>
        <v>4.9304948173511729</v>
      </c>
      <c r="BW116" s="165">
        <f>IFERROR(VLOOKUP($B116,RD[[#All],[Date]:[IS19_Inv2_M2]],BW$2,0)/BW$1,"")</f>
        <v>5.0565765213028735</v>
      </c>
      <c r="BX116" s="165">
        <f>IFERROR(VLOOKUP($B116,RD[[#All],[Date]:[IS19_Inv2_M2]],BX$2,0)/BX$1,"")</f>
        <v>4.436278684934174</v>
      </c>
      <c r="BY116" s="165">
        <f>IFERROR(VLOOKUP($B116,RD[[#All],[Date]:[IS19_Inv2_M2]],BY$2,0)/BY$1,"")</f>
        <v>5.0130192490205152</v>
      </c>
      <c r="BZ116" s="165">
        <f>IFERROR(VLOOKUP($B116,RD[[#All],[Date]:[IS19_Inv2_M2]],BZ$2,0)/BZ$1,"")</f>
        <v>5.1173679215438153</v>
      </c>
      <c r="CA116" s="165">
        <f>IFERROR(VLOOKUP($B116,RD[[#All],[Date]:[IS19_Inv2_M2]],CA$2,0)/CA$1,"")</f>
        <v>4.7998778212918216</v>
      </c>
      <c r="CB116" s="165">
        <f>IFERROR(VLOOKUP($B116,RD[[#All],[Date]:[IS19_Inv2_M2]],CB$2,0)/CB$1,"")</f>
        <v>1.1037294808253366</v>
      </c>
      <c r="CC116" s="165">
        <f>IFERROR(VLOOKUP($B116,RD[[#All],[Date]:[IS19_Inv2_M2]],CC$2,0)/CC$1,"")</f>
        <v>4.9114204365707055</v>
      </c>
      <c r="CD116" s="165">
        <f>IFERROR(VLOOKUP($B116,RD[[#All],[Date]:[IS19_Inv2_M2]],CD$2,0)/CD$1,"")</f>
        <v>4.9049716496726923</v>
      </c>
      <c r="CE116" s="165">
        <f>IFERROR(VLOOKUP($B116,RD[[#All],[Date]:[IS19_Inv2_M2]],CE$2,0)/CE$1,"")</f>
        <v>5.4091442849559517</v>
      </c>
      <c r="CF116" s="165">
        <f>IFERROR(VLOOKUP($B116,RD[[#All],[Date]:[IS19_Inv2_M2]],CF$2,0)/CF$1,"")</f>
        <v>5.1287950686875075</v>
      </c>
      <c r="CG116" s="165">
        <f>IFERROR(VLOOKUP($B116,RD[[#All],[Date]:[IS19_Inv2_M2]],CG$2,0)/CG$1,"")</f>
        <v>4.8485887025906003</v>
      </c>
      <c r="CH116" s="165">
        <f>IFERROR(VLOOKUP($B116,RD[[#All],[Date]:[IS19_Inv2_M2]],CH$2,0)/CH$1,"")</f>
        <v>5.3812084783296426</v>
      </c>
      <c r="CI116" s="165">
        <f>IFERROR(VLOOKUP($B116,RD[[#All],[Date]:[IS19_Inv2_M2]],CI$2,0)/CI$1,"")</f>
        <v>5.0876467200415316</v>
      </c>
      <c r="CJ116" s="165">
        <f>IFERROR(VLOOKUP($B116,RD[[#All],[Date]:[IS19_Inv2_M2]],CJ$2,0)/CJ$1,"")</f>
        <v>4.6920934252050523</v>
      </c>
      <c r="CK116" s="165">
        <f>IFERROR(VLOOKUP($B116,RD[[#All],[Date]:[IS19_Inv2_M2]],CK$2,0)/CK$1,"")</f>
        <v>4.5238848465675421</v>
      </c>
      <c r="CL116" s="165">
        <f>IFERROR(VLOOKUP($B116,RD[[#All],[Date]:[IS19_Inv2_M2]],CL$2,0)/CL$1,"")</f>
        <v>3.1898503268322949</v>
      </c>
      <c r="CM116" s="165">
        <f>IFERROR(VLOOKUP($B116,RD[[#All],[Date]:[IS19_Inv2_M2]],CM$2,0)/CM$1,"")</f>
        <v>2.4062796583359698</v>
      </c>
      <c r="CN116" s="165">
        <f>IFERROR(VLOOKUP($B116,RD[[#All],[Date]:[IS19_Inv2_M2]],CN$2,0)/CN$1,"")</f>
        <v>2.3141410945903194</v>
      </c>
      <c r="CO116" s="165">
        <f>IFERROR(VLOOKUP($B116,RD[[#All],[Date]:[IS19_Inv2_M2]],CO$2,0)/CO$1,"")</f>
        <v>3.3596962986396712</v>
      </c>
      <c r="CP116" s="165">
        <f>IFERROR(VLOOKUP($B116,RD[[#All],[Date]:[IS19_Inv2_M2]],CP$2,0)/CP$1,"")</f>
        <v>2.5941157861436253</v>
      </c>
      <c r="CQ116" s="165">
        <f>IFERROR(VLOOKUP($B116,RD[[#All],[Date]:[IS19_Inv2_M2]],CQ$2,0)/CQ$1,"")</f>
        <v>5.5352184108906659</v>
      </c>
      <c r="CR116" s="165">
        <f>IFERROR(VLOOKUP($B116,RD[[#All],[Date]:[IS19_Inv2_M2]],CR$2,0)/CR$1,"")</f>
        <v>5.6176057919636024</v>
      </c>
      <c r="CS116" s="165">
        <f>IFERROR(VLOOKUP($B116,RD[[#All],[Date]:[IS19_Inv2_M2]],CS$2,0)/CS$1,"")</f>
        <v>5.0591785802162272</v>
      </c>
      <c r="CT116" s="165">
        <f>IFERROR(VLOOKUP($B116,RD[[#All],[Date]:[IS19_Inv2_M2]],CT$2,0)/CT$1,"")</f>
        <v>5.2573025413898549</v>
      </c>
      <c r="CU116" s="166">
        <f>IFERROR(AVERAGEIF(Inv_SY_B[[#This Row],[IS1_Inv1_M1]:[IS19_Inv2_M2]],"&gt;="&amp;0.1,Inv_SY_B[[#This Row],[IS1_Inv1_M1]:[IS19_Inv2_M2]]),"")</f>
        <v>4.9079284339459681</v>
      </c>
    </row>
    <row r="117" spans="2:99">
      <c r="B117" s="167">
        <f t="shared" si="67"/>
        <v>45809</v>
      </c>
      <c r="C117" s="165">
        <f>IFERROR(VLOOKUP($B117,RD[[#All],[Date]:[IS19_Inv2_M2]],C$2,0)/C$1,"")</f>
        <v>4.107363264676386</v>
      </c>
      <c r="D117" s="165">
        <f>IFERROR(VLOOKUP($B117,RD[[#All],[Date]:[IS19_Inv2_M2]],D$2,0)/D$1,"")</f>
        <v>4.1255227351301693</v>
      </c>
      <c r="E117" s="165">
        <f>IFERROR(VLOOKUP($B117,RD[[#All],[Date]:[IS19_Inv2_M2]],E$2,0)/E$1,"")</f>
        <v>4.1181577043646005</v>
      </c>
      <c r="F117" s="165">
        <f>IFERROR(VLOOKUP($B117,RD[[#All],[Date]:[IS19_Inv2_M2]],F$2,0)/F$1,"")</f>
        <v>3.8952834477972678</v>
      </c>
      <c r="G117" s="165">
        <f>IFERROR(VLOOKUP($B117,RD[[#All],[Date]:[IS19_Inv2_M2]],G$2,0)/G$1,"")</f>
        <v>4.0631782011092357</v>
      </c>
      <c r="H117" s="165">
        <f>IFERROR(VLOOKUP($B117,RD[[#All],[Date]:[IS19_Inv2_M2]],H$2,0)/H$1,"")</f>
        <v>4.0462985290571494</v>
      </c>
      <c r="I117" s="165">
        <f>IFERROR(VLOOKUP($B117,RD[[#All],[Date]:[IS19_Inv2_M2]],I$2,0)/I$1,"")</f>
        <v>4.0055729710902126</v>
      </c>
      <c r="J117" s="165">
        <f>IFERROR(VLOOKUP($B117,RD[[#All],[Date]:[IS19_Inv2_M2]],J$2,0)/J$1,"")</f>
        <v>3.9721668091574047</v>
      </c>
      <c r="K117" s="165">
        <f>IFERROR(VLOOKUP($B117,RD[[#All],[Date]:[IS19_Inv2_M2]],K$2,0)/K$1,"")</f>
        <v>4.0350331426930532</v>
      </c>
      <c r="L117" s="165">
        <f>IFERROR(VLOOKUP($B117,RD[[#All],[Date]:[IS19_Inv2_M2]],L$2,0)/L$1,"")</f>
        <v>4.038187517811342</v>
      </c>
      <c r="M117" s="165">
        <f>IFERROR(VLOOKUP($B117,RD[[#All],[Date]:[IS19_Inv2_M2]],M$2,0)/M$1,"")</f>
        <v>4.096436953275016</v>
      </c>
      <c r="N117" s="165">
        <f>IFERROR(VLOOKUP($B117,RD[[#All],[Date]:[IS19_Inv2_M2]],N$2,0)/N$1,"")</f>
        <v>4.0712530114618062</v>
      </c>
      <c r="O117" s="165">
        <f>IFERROR(VLOOKUP($B117,RD[[#All],[Date]:[IS19_Inv2_M2]],O$2,0)/O$1,"")</f>
        <v>4.0592375830433411</v>
      </c>
      <c r="P117" s="165">
        <f>IFERROR(VLOOKUP($B117,RD[[#All],[Date]:[IS19_Inv2_M2]],P$2,0)/P$1,"")</f>
        <v>4.0371491842545311</v>
      </c>
      <c r="Q117" s="165">
        <f>IFERROR(VLOOKUP($B117,RD[[#All],[Date]:[IS19_Inv2_M2]],Q$2,0)/Q$1,"")</f>
        <v>3.9964103325607363</v>
      </c>
      <c r="R117" s="165">
        <f>IFERROR(VLOOKUP($B117,RD[[#All],[Date]:[IS19_Inv2_M2]],R$2,0)/R$1,"")</f>
        <v>3.9643096474846322</v>
      </c>
      <c r="S117" s="165">
        <f>IFERROR(VLOOKUP($B117,RD[[#All],[Date]:[IS19_Inv2_M2]],S$2,0)/S$1,"")</f>
        <v>4.0133868362776601</v>
      </c>
      <c r="T117" s="165">
        <f>IFERROR(VLOOKUP($B117,RD[[#All],[Date]:[IS19_Inv2_M2]],T$2,0)/T$1,"")</f>
        <v>4.0227488424261599</v>
      </c>
      <c r="U117" s="165">
        <f>IFERROR(VLOOKUP($B117,RD[[#All],[Date]:[IS19_Inv2_M2]],U$2,0)/U$1,"")</f>
        <v>4.3411016204436006</v>
      </c>
      <c r="V117" s="165">
        <f>IFERROR(VLOOKUP($B117,RD[[#All],[Date]:[IS19_Inv2_M2]],V$2,0)/V$1,"")</f>
        <v>4.4958795981765469</v>
      </c>
      <c r="W117" s="165">
        <f>IFERROR(VLOOKUP($B117,RD[[#All],[Date]:[IS19_Inv2_M2]],W$2,0)/W$1,"")</f>
        <v>4.6010519562305783</v>
      </c>
      <c r="X117" s="165">
        <f>IFERROR(VLOOKUP($B117,RD[[#All],[Date]:[IS19_Inv2_M2]],X$2,0)/X$1,"")</f>
        <v>4.052297576267299</v>
      </c>
      <c r="Y117" s="165">
        <f>IFERROR(VLOOKUP($B117,RD[[#All],[Date]:[IS19_Inv2_M2]],Y$2,0)/Y$1,"")</f>
        <v>4.0367626104303218</v>
      </c>
      <c r="Z117" s="165">
        <f>IFERROR(VLOOKUP($B117,RD[[#All],[Date]:[IS19_Inv2_M2]],Z$2,0)/Z$1,"")</f>
        <v>4.0546483881532769</v>
      </c>
      <c r="AA117" s="165">
        <f>IFERROR(VLOOKUP($B117,RD[[#All],[Date]:[IS19_Inv2_M2]],AA$2,0)/AA$1,"")</f>
        <v>4.2306866492034185</v>
      </c>
      <c r="AB117" s="165">
        <f>IFERROR(VLOOKUP($B117,RD[[#All],[Date]:[IS19_Inv2_M2]],AB$2,0)/AB$1,"")</f>
        <v>4.3108853096962489</v>
      </c>
      <c r="AC117" s="165">
        <f>IFERROR(VLOOKUP($B117,RD[[#All],[Date]:[IS19_Inv2_M2]],AC$2,0)/AC$1,"")</f>
        <v>4.2666730479312731</v>
      </c>
      <c r="AD117" s="165">
        <f>IFERROR(VLOOKUP($B117,RD[[#All],[Date]:[IS19_Inv2_M2]],AD$2,0)/AD$1,"")</f>
        <v>3.984674329501916</v>
      </c>
      <c r="AE117" s="165">
        <f>IFERROR(VLOOKUP($B117,RD[[#All],[Date]:[IS19_Inv2_M2]],AE$2,0)/AE$1,"")</f>
        <v>4.1854802373625528</v>
      </c>
      <c r="AF117" s="165">
        <f>IFERROR(VLOOKUP($B117,RD[[#All],[Date]:[IS19_Inv2_M2]],AF$2,0)/AF$1,"")</f>
        <v>4.2853627795102005</v>
      </c>
      <c r="AG117" s="165">
        <f>IFERROR(VLOOKUP($B117,RD[[#All],[Date]:[IS19_Inv2_M2]],AG$2,0)/AG$1,"")</f>
        <v>4.4278327036947722</v>
      </c>
      <c r="AH117" s="165">
        <f>IFERROR(VLOOKUP($B117,RD[[#All],[Date]:[IS19_Inv2_M2]],AH$2,0)/AH$1,"")</f>
        <v>4.2579349529780561</v>
      </c>
      <c r="AI117" s="165">
        <f>IFERROR(VLOOKUP($B117,RD[[#All],[Date]:[IS19_Inv2_M2]],AI$2,0)/AI$1,"")</f>
        <v>4.2524470603288336</v>
      </c>
      <c r="AJ117" s="165">
        <f>IFERROR(VLOOKUP($B117,RD[[#All],[Date]:[IS19_Inv2_M2]],AJ$2,0)/AJ$1,"")</f>
        <v>4.2415712366451288</v>
      </c>
      <c r="AK117" s="165">
        <f>IFERROR(VLOOKUP($B117,RD[[#All],[Date]:[IS19_Inv2_M2]],AK$2,0)/AK$1,"")</f>
        <v>4.208554030194934</v>
      </c>
      <c r="AL117" s="165">
        <f>IFERROR(VLOOKUP($B117,RD[[#All],[Date]:[IS19_Inv2_M2]],AL$2,0)/AL$1,"")</f>
        <v>4.1942148760330582</v>
      </c>
      <c r="AM117" s="165">
        <f>IFERROR(VLOOKUP($B117,RD[[#All],[Date]:[IS19_Inv2_M2]],AM$2,0)/AM$1,"")</f>
        <v>4.1486026812512504</v>
      </c>
      <c r="AN117" s="165">
        <f>IFERROR(VLOOKUP($B117,RD[[#All],[Date]:[IS19_Inv2_M2]],AN$2,0)/AN$1,"")</f>
        <v>4.1967084639498431</v>
      </c>
      <c r="AO117" s="165">
        <f>IFERROR(VLOOKUP($B117,RD[[#All],[Date]:[IS19_Inv2_M2]],AO$2,0)/AO$1,"")</f>
        <v>4.1666110851730807</v>
      </c>
      <c r="AP117" s="165">
        <f>IFERROR(VLOOKUP($B117,RD[[#All],[Date]:[IS19_Inv2_M2]],AP$2,0)/AP$1,"")</f>
        <v>4.2326418995531245</v>
      </c>
      <c r="AQ117" s="165">
        <f>IFERROR(VLOOKUP($B117,RD[[#All],[Date]:[IS19_Inv2_M2]],AQ$2,0)/AQ$1,"")</f>
        <v>4.2557993730407526</v>
      </c>
      <c r="AR117" s="165">
        <f>IFERROR(VLOOKUP($B117,RD[[#All],[Date]:[IS19_Inv2_M2]],AR$2,0)/AR$1,"")</f>
        <v>4.4589892865754939</v>
      </c>
      <c r="AS117" s="165">
        <f>IFERROR(VLOOKUP($B117,RD[[#All],[Date]:[IS19_Inv2_M2]],AS$2,0)/AS$1,"")</f>
        <v>4.6922200056996299</v>
      </c>
      <c r="AT117" s="165">
        <f>IFERROR(VLOOKUP($B117,RD[[#All],[Date]:[IS19_Inv2_M2]],AT$2,0)/AT$1,"")</f>
        <v>4.2620562996738549</v>
      </c>
      <c r="AU117" s="165">
        <f>IFERROR(VLOOKUP($B117,RD[[#All],[Date]:[IS19_Inv2_M2]],AU$2,0)/AU$1,"")</f>
        <v>4.4275862068965521</v>
      </c>
      <c r="AV117" s="165">
        <f>IFERROR(VLOOKUP($B117,RD[[#All],[Date]:[IS19_Inv2_M2]],AV$2,0)/AV$1,"")</f>
        <v>4.0125391849529786</v>
      </c>
      <c r="AW117" s="165">
        <f>IFERROR(VLOOKUP($B117,RD[[#All],[Date]:[IS19_Inv2_M2]],AW$2,0)/AW$1,"")</f>
        <v>4.2450365726227792</v>
      </c>
      <c r="AX117" s="165">
        <f>IFERROR(VLOOKUP($B117,RD[[#All],[Date]:[IS19_Inv2_M2]],AX$2,0)/AX$1,"")</f>
        <v>4.342693256853198</v>
      </c>
      <c r="AY117" s="165">
        <f>IFERROR(VLOOKUP($B117,RD[[#All],[Date]:[IS19_Inv2_M2]],AY$2,0)/AY$1,"")</f>
        <v>4.282059597160667</v>
      </c>
      <c r="AZ117" s="165">
        <f>IFERROR(VLOOKUP($B117,RD[[#All],[Date]:[IS19_Inv2_M2]],AZ$2,0)/AZ$1,"")</f>
        <v>4.415075520091194</v>
      </c>
      <c r="BA117" s="165">
        <f>IFERROR(VLOOKUP($B117,RD[[#All],[Date]:[IS19_Inv2_M2]],BA$2,0)/BA$1,"")</f>
        <v>4.2960048022410469</v>
      </c>
      <c r="BB117" s="165">
        <f>IFERROR(VLOOKUP($B117,RD[[#All],[Date]:[IS19_Inv2_M2]],BB$2,0)/BB$1,"")</f>
        <v>4.1686259143155704</v>
      </c>
      <c r="BC117" s="165">
        <f>IFERROR(VLOOKUP($B117,RD[[#All],[Date]:[IS19_Inv2_M2]],BC$2,0)/BC$1,"")</f>
        <v>4.2670846394984325</v>
      </c>
      <c r="BD117" s="165">
        <f>IFERROR(VLOOKUP($B117,RD[[#All],[Date]:[IS19_Inv2_M2]],BD$2,0)/BD$1,"")</f>
        <v>4.1554275716264488</v>
      </c>
      <c r="BE117" s="165">
        <f>IFERROR(VLOOKUP($B117,RD[[#All],[Date]:[IS19_Inv2_M2]],BE$2,0)/BE$1,"")</f>
        <v>4.3338557993730404</v>
      </c>
      <c r="BF117" s="165">
        <f>IFERROR(VLOOKUP($B117,RD[[#All],[Date]:[IS19_Inv2_M2]],BF$2,0)/BF$1,"")</f>
        <v>4.2502325260945941</v>
      </c>
      <c r="BG117" s="165">
        <f>IFERROR(VLOOKUP($B117,RD[[#All],[Date]:[IS19_Inv2_M2]],BG$2,0)/BG$1,"")</f>
        <v>4.390759165871609</v>
      </c>
      <c r="BH117" s="165">
        <f>IFERROR(VLOOKUP($B117,RD[[#All],[Date]:[IS19_Inv2_M2]],BH$2,0)/BH$1,"")</f>
        <v>4.5511541749786257</v>
      </c>
      <c r="BI117" s="165">
        <f>IFERROR(VLOOKUP($B117,RD[[#All],[Date]:[IS19_Inv2_M2]],BI$2,0)/BI$1,"")</f>
        <v>4.2338189194172964</v>
      </c>
      <c r="BJ117" s="165">
        <f>IFERROR(VLOOKUP($B117,RD[[#All],[Date]:[IS19_Inv2_M2]],BJ$2,0)/BJ$1,"")</f>
        <v>4.3789620341344486</v>
      </c>
      <c r="BK117" s="165">
        <f>IFERROR(VLOOKUP($B117,RD[[#All],[Date]:[IS19_Inv2_M2]],BK$2,0)/BK$1,"")</f>
        <v>4.211965583939171</v>
      </c>
      <c r="BL117" s="165">
        <f>IFERROR(VLOOKUP($B117,RD[[#All],[Date]:[IS19_Inv2_M2]],BL$2,0)/BL$1,"")</f>
        <v>4.2469674253782204</v>
      </c>
      <c r="BM117" s="165">
        <f>IFERROR(VLOOKUP($B117,RD[[#All],[Date]:[IS19_Inv2_M2]],BM$2,0)/BM$1,"")</f>
        <v>4.2826652437804311</v>
      </c>
      <c r="BN117" s="165">
        <f>IFERROR(VLOOKUP($B117,RD[[#All],[Date]:[IS19_Inv2_M2]],BN$2,0)/BN$1,"")</f>
        <v>4.4830817955595768</v>
      </c>
      <c r="BO117" s="165">
        <f>IFERROR(VLOOKUP($B117,RD[[#All],[Date]:[IS19_Inv2_M2]],BO$2,0)/BO$1,"")</f>
        <v>4.1026799837302841</v>
      </c>
      <c r="BP117" s="165">
        <f>IFERROR(VLOOKUP($B117,RD[[#All],[Date]:[IS19_Inv2_M2]],BP$2,0)/BP$1,"")</f>
        <v>3.9731385349860511</v>
      </c>
      <c r="BQ117" s="165">
        <f>IFERROR(VLOOKUP($B117,RD[[#All],[Date]:[IS19_Inv2_M2]],BQ$2,0)/BQ$1,"")</f>
        <v>4.110775255913194</v>
      </c>
      <c r="BR117" s="165">
        <f>IFERROR(VLOOKUP($B117,RD[[#All],[Date]:[IS19_Inv2_M2]],BR$2,0)/BR$1,"")</f>
        <v>4.002856786785923</v>
      </c>
      <c r="BS117" s="165">
        <f>IFERROR(VLOOKUP($B117,RD[[#All],[Date]:[IS19_Inv2_M2]],BS$2,0)/BS$1,"")</f>
        <v>4.0551472985406587</v>
      </c>
      <c r="BT117" s="165">
        <f>IFERROR(VLOOKUP($B117,RD[[#All],[Date]:[IS19_Inv2_M2]],BT$2,0)/BT$1,"")</f>
        <v>4.1289858076339865</v>
      </c>
      <c r="BU117" s="165">
        <f>IFERROR(VLOOKUP($B117,RD[[#All],[Date]:[IS19_Inv2_M2]],BU$2,0)/BU$1,"")</f>
        <v>4.1080707088868609</v>
      </c>
      <c r="BV117" s="165">
        <f>IFERROR(VLOOKUP($B117,RD[[#All],[Date]:[IS19_Inv2_M2]],BV$2,0)/BV$1,"")</f>
        <v>4.0032938199006267</v>
      </c>
      <c r="BW117" s="165">
        <f>IFERROR(VLOOKUP($B117,RD[[#All],[Date]:[IS19_Inv2_M2]],BW$2,0)/BW$1,"")</f>
        <v>4.14010398192619</v>
      </c>
      <c r="BX117" s="165">
        <f>IFERROR(VLOOKUP($B117,RD[[#All],[Date]:[IS19_Inv2_M2]],BX$2,0)/BX$1,"")</f>
        <v>3.4312413306402552</v>
      </c>
      <c r="BY117" s="165">
        <f>IFERROR(VLOOKUP($B117,RD[[#All],[Date]:[IS19_Inv2_M2]],BY$2,0)/BY$1,"")</f>
        <v>4.0563043410243669</v>
      </c>
      <c r="BZ117" s="165">
        <f>IFERROR(VLOOKUP($B117,RD[[#All],[Date]:[IS19_Inv2_M2]],BZ$2,0)/BZ$1,"")</f>
        <v>4.1084045133396607</v>
      </c>
      <c r="CA117" s="165">
        <f>IFERROR(VLOOKUP($B117,RD[[#All],[Date]:[IS19_Inv2_M2]],CA$2,0)/CA$1,"")</f>
        <v>3.9708080157959613</v>
      </c>
      <c r="CB117" s="165">
        <f>IFERROR(VLOOKUP($B117,RD[[#All],[Date]:[IS19_Inv2_M2]],CB$2,0)/CB$1,"")</f>
        <v>1.4118832530727501</v>
      </c>
      <c r="CC117" s="165">
        <f>IFERROR(VLOOKUP($B117,RD[[#All],[Date]:[IS19_Inv2_M2]],CC$2,0)/CC$1,"")</f>
        <v>4.2460850996520092</v>
      </c>
      <c r="CD117" s="165">
        <f>IFERROR(VLOOKUP($B117,RD[[#All],[Date]:[IS19_Inv2_M2]],CD$2,0)/CD$1,"")</f>
        <v>4.2620397634633624</v>
      </c>
      <c r="CE117" s="165">
        <f>IFERROR(VLOOKUP($B117,RD[[#All],[Date]:[IS19_Inv2_M2]],CE$2,0)/CE$1,"")</f>
        <v>4.7045828663960663</v>
      </c>
      <c r="CF117" s="165">
        <f>IFERROR(VLOOKUP($B117,RD[[#All],[Date]:[IS19_Inv2_M2]],CF$2,0)/CF$1,"")</f>
        <v>4.4946459214096031</v>
      </c>
      <c r="CG117" s="165">
        <f>IFERROR(VLOOKUP($B117,RD[[#All],[Date]:[IS19_Inv2_M2]],CG$2,0)/CG$1,"")</f>
        <v>4.2721185278920171</v>
      </c>
      <c r="CH117" s="165">
        <f>IFERROR(VLOOKUP($B117,RD[[#All],[Date]:[IS19_Inv2_M2]],CH$2,0)/CH$1,"")</f>
        <v>4.6638721923441944</v>
      </c>
      <c r="CI117" s="165">
        <f>IFERROR(VLOOKUP($B117,RD[[#All],[Date]:[IS19_Inv2_M2]],CI$2,0)/CI$1,"")</f>
        <v>4.2878349110554108</v>
      </c>
      <c r="CJ117" s="165">
        <f>IFERROR(VLOOKUP($B117,RD[[#All],[Date]:[IS19_Inv2_M2]],CJ$2,0)/CJ$1,"")</f>
        <v>3.9374696182899824</v>
      </c>
      <c r="CK117" s="165">
        <f>IFERROR(VLOOKUP($B117,RD[[#All],[Date]:[IS19_Inv2_M2]],CK$2,0)/CK$1,"")</f>
        <v>3.816546208194421</v>
      </c>
      <c r="CL117" s="165">
        <f>IFERROR(VLOOKUP($B117,RD[[#All],[Date]:[IS19_Inv2_M2]],CL$2,0)/CL$1,"")</f>
        <v>2.8184406545684624</v>
      </c>
      <c r="CM117" s="165">
        <f>IFERROR(VLOOKUP($B117,RD[[#All],[Date]:[IS19_Inv2_M2]],CM$2,0)/CM$1,"")</f>
        <v>3.719155330591585</v>
      </c>
      <c r="CN117" s="165">
        <f>IFERROR(VLOOKUP($B117,RD[[#All],[Date]:[IS19_Inv2_M2]],CN$2,0)/CN$1,"")</f>
        <v>2.0080670673837391</v>
      </c>
      <c r="CO117" s="165">
        <f>IFERROR(VLOOKUP($B117,RD[[#All],[Date]:[IS19_Inv2_M2]],CO$2,0)/CO$1,"")</f>
        <v>3.1445745017399562</v>
      </c>
      <c r="CP117" s="165">
        <f>IFERROR(VLOOKUP($B117,RD[[#All],[Date]:[IS19_Inv2_M2]],CP$2,0)/CP$1,"")</f>
        <v>2.2730148687124325</v>
      </c>
      <c r="CQ117" s="165">
        <f>IFERROR(VLOOKUP($B117,RD[[#All],[Date]:[IS19_Inv2_M2]],CQ$2,0)/CQ$1,"")</f>
        <v>4.7312735069773977</v>
      </c>
      <c r="CR117" s="165">
        <f>IFERROR(VLOOKUP($B117,RD[[#All],[Date]:[IS19_Inv2_M2]],CR$2,0)/CR$1,"")</f>
        <v>4.7124907327133405</v>
      </c>
      <c r="CS117" s="165">
        <f>IFERROR(VLOOKUP($B117,RD[[#All],[Date]:[IS19_Inv2_M2]],CS$2,0)/CS$1,"")</f>
        <v>4.0488493193333435</v>
      </c>
      <c r="CT117" s="165">
        <f>IFERROR(VLOOKUP($B117,RD[[#All],[Date]:[IS19_Inv2_M2]],CT$2,0)/CT$1,"")</f>
        <v>4.4005061689338811</v>
      </c>
      <c r="CU117" s="166">
        <f>IFERROR(AVERAGEIF(Inv_SY_B[[#This Row],[IS1_Inv1_M1]:[IS19_Inv2_M2]],"&gt;="&amp;0.1,Inv_SY_B[[#This Row],[IS1_Inv1_M1]:[IS19_Inv2_M2]]),"")</f>
        <v>4.1003150166456637</v>
      </c>
    </row>
    <row r="118" spans="2:99">
      <c r="B118" s="167">
        <f t="shared" si="67"/>
        <v>45810</v>
      </c>
      <c r="C118" s="165">
        <f>IFERROR(VLOOKUP($B118,RD[[#All],[Date]:[IS19_Inv2_M2]],C$2,0)/C$1,"")</f>
        <v>4.0032207050836988</v>
      </c>
      <c r="D118" s="165">
        <f>IFERROR(VLOOKUP($B118,RD[[#All],[Date]:[IS19_Inv2_M2]],D$2,0)/D$1,"")</f>
        <v>4.007596531359372</v>
      </c>
      <c r="E118" s="165">
        <f>IFERROR(VLOOKUP($B118,RD[[#All],[Date]:[IS19_Inv2_M2]],E$2,0)/E$1,"")</f>
        <v>4.0356884494815528</v>
      </c>
      <c r="F118" s="165">
        <f>IFERROR(VLOOKUP($B118,RD[[#All],[Date]:[IS19_Inv2_M2]],F$2,0)/F$1,"")</f>
        <v>3.8651319725286561</v>
      </c>
      <c r="G118" s="165">
        <f>IFERROR(VLOOKUP($B118,RD[[#All],[Date]:[IS19_Inv2_M2]],G$2,0)/G$1,"")</f>
        <v>4.0149505666747043</v>
      </c>
      <c r="H118" s="165">
        <f>IFERROR(VLOOKUP($B118,RD[[#All],[Date]:[IS19_Inv2_M2]],H$2,0)/H$1,"")</f>
        <v>3.9667229322401738</v>
      </c>
      <c r="I118" s="165">
        <f>IFERROR(VLOOKUP($B118,RD[[#All],[Date]:[IS19_Inv2_M2]],I$2,0)/I$1,"")</f>
        <v>3.9846743295019156</v>
      </c>
      <c r="J118" s="165">
        <f>IFERROR(VLOOKUP($B118,RD[[#All],[Date]:[IS19_Inv2_M2]],J$2,0)/J$1,"")</f>
        <v>3.9702669326493778</v>
      </c>
      <c r="K118" s="165">
        <f>IFERROR(VLOOKUP($B118,RD[[#All],[Date]:[IS19_Inv2_M2]],K$2,0)/K$1,"")</f>
        <v>4.0072746416521099</v>
      </c>
      <c r="L118" s="165">
        <f>IFERROR(VLOOKUP($B118,RD[[#All],[Date]:[IS19_Inv2_M2]],L$2,0)/L$1,"")</f>
        <v>4.0120642158259709</v>
      </c>
      <c r="M118" s="165">
        <f>IFERROR(VLOOKUP($B118,RD[[#All],[Date]:[IS19_Inv2_M2]],M$2,0)/M$1,"")</f>
        <v>4.0150183069335821</v>
      </c>
      <c r="N118" s="165">
        <f>IFERROR(VLOOKUP($B118,RD[[#All],[Date]:[IS19_Inv2_M2]],N$2,0)/N$1,"")</f>
        <v>3.9617453094200958</v>
      </c>
      <c r="O118" s="165">
        <f>IFERROR(VLOOKUP($B118,RD[[#All],[Date]:[IS19_Inv2_M2]],O$2,0)/O$1,"")</f>
        <v>3.9747113255298956</v>
      </c>
      <c r="P118" s="165">
        <f>IFERROR(VLOOKUP($B118,RD[[#All],[Date]:[IS19_Inv2_M2]],P$2,0)/P$1,"")</f>
        <v>3.9580602883355178</v>
      </c>
      <c r="Q118" s="165">
        <f>IFERROR(VLOOKUP($B118,RD[[#All],[Date]:[IS19_Inv2_M2]],Q$2,0)/Q$1,"")</f>
        <v>3.9053773992988519</v>
      </c>
      <c r="R118" s="165">
        <f>IFERROR(VLOOKUP($B118,RD[[#All],[Date]:[IS19_Inv2_M2]],R$2,0)/R$1,"")</f>
        <v>3.9071615420463779</v>
      </c>
      <c r="S118" s="165">
        <f>IFERROR(VLOOKUP($B118,RD[[#All],[Date]:[IS19_Inv2_M2]],S$2,0)/S$1,"")</f>
        <v>3.9248072728483661</v>
      </c>
      <c r="T118" s="165">
        <f>IFERROR(VLOOKUP($B118,RD[[#All],[Date]:[IS19_Inv2_M2]],T$2,0)/T$1,"")</f>
        <v>3.8990825688073398</v>
      </c>
      <c r="U118" s="165">
        <f>IFERROR(VLOOKUP($B118,RD[[#All],[Date]:[IS19_Inv2_M2]],U$2,0)/U$1,"")</f>
        <v>4.2306282420170431</v>
      </c>
      <c r="V118" s="165">
        <f>IFERROR(VLOOKUP($B118,RD[[#All],[Date]:[IS19_Inv2_M2]],V$2,0)/V$1,"")</f>
        <v>4.3288853392524675</v>
      </c>
      <c r="W118" s="165">
        <f>IFERROR(VLOOKUP($B118,RD[[#All],[Date]:[IS19_Inv2_M2]],W$2,0)/W$1,"")</f>
        <v>4.4585441138643569</v>
      </c>
      <c r="X118" s="165">
        <f>IFERROR(VLOOKUP($B118,RD[[#All],[Date]:[IS19_Inv2_M2]],X$2,0)/X$1,"")</f>
        <v>3.9467849223946785</v>
      </c>
      <c r="Y118" s="165">
        <f>IFERROR(VLOOKUP($B118,RD[[#All],[Date]:[IS19_Inv2_M2]],Y$2,0)/Y$1,"")</f>
        <v>3.9441436306640067</v>
      </c>
      <c r="Z118" s="165">
        <f>IFERROR(VLOOKUP($B118,RD[[#All],[Date]:[IS19_Inv2_M2]],Z$2,0)/Z$1,"")</f>
        <v>3.9446965797969398</v>
      </c>
      <c r="AA118" s="165">
        <f>IFERROR(VLOOKUP($B118,RD[[#All],[Date]:[IS19_Inv2_M2]],AA$2,0)/AA$1,"")</f>
        <v>3.9807617984283081</v>
      </c>
      <c r="AB118" s="165">
        <f>IFERROR(VLOOKUP($B118,RD[[#All],[Date]:[IS19_Inv2_M2]],AB$2,0)/AB$1,"")</f>
        <v>4.0735055669657338</v>
      </c>
      <c r="AC118" s="165">
        <f>IFERROR(VLOOKUP($B118,RD[[#All],[Date]:[IS19_Inv2_M2]],AC$2,0)/AC$1,"")</f>
        <v>4.137931034482758</v>
      </c>
      <c r="AD118" s="165">
        <f>IFERROR(VLOOKUP($B118,RD[[#All],[Date]:[IS19_Inv2_M2]],AD$2,0)/AD$1,"")</f>
        <v>3.8684256356670152</v>
      </c>
      <c r="AE118" s="165">
        <f>IFERROR(VLOOKUP($B118,RD[[#All],[Date]:[IS19_Inv2_M2]],AE$2,0)/AE$1,"")</f>
        <v>4.0771524162856014</v>
      </c>
      <c r="AF118" s="165">
        <f>IFERROR(VLOOKUP($B118,RD[[#All],[Date]:[IS19_Inv2_M2]],AF$2,0)/AF$1,"")</f>
        <v>4.1733829459232803</v>
      </c>
      <c r="AG118" s="165">
        <f>IFERROR(VLOOKUP($B118,RD[[#All],[Date]:[IS19_Inv2_M2]],AG$2,0)/AG$1,"")</f>
        <v>4.2740401361091012</v>
      </c>
      <c r="AH118" s="165">
        <f>IFERROR(VLOOKUP($B118,RD[[#All],[Date]:[IS19_Inv2_M2]],AH$2,0)/AH$1,"")</f>
        <v>4.0708268025078365</v>
      </c>
      <c r="AI118" s="165">
        <f>IFERROR(VLOOKUP($B118,RD[[#All],[Date]:[IS19_Inv2_M2]],AI$2,0)/AI$1,"")</f>
        <v>4.0029428699379439</v>
      </c>
      <c r="AJ118" s="165">
        <f>IFERROR(VLOOKUP($B118,RD[[#All],[Date]:[IS19_Inv2_M2]],AJ$2,0)/AJ$1,"")</f>
        <v>4.0157379566246565</v>
      </c>
      <c r="AK118" s="165">
        <f>IFERROR(VLOOKUP($B118,RD[[#All],[Date]:[IS19_Inv2_M2]],AK$2,0)/AK$1,"")</f>
        <v>4.0564983965697401</v>
      </c>
      <c r="AL118" s="165">
        <f>IFERROR(VLOOKUP($B118,RD[[#All],[Date]:[IS19_Inv2_M2]],AL$2,0)/AL$1,"")</f>
        <v>4.0738102023368485</v>
      </c>
      <c r="AM118" s="165">
        <f>IFERROR(VLOOKUP($B118,RD[[#All],[Date]:[IS19_Inv2_M2]],AM$2,0)/AM$1,"")</f>
        <v>4.0112052291069169</v>
      </c>
      <c r="AN118" s="165">
        <f>IFERROR(VLOOKUP($B118,RD[[#All],[Date]:[IS19_Inv2_M2]],AN$2,0)/AN$1,"")</f>
        <v>4.0184169278996862</v>
      </c>
      <c r="AO118" s="165">
        <f>IFERROR(VLOOKUP($B118,RD[[#All],[Date]:[IS19_Inv2_M2]],AO$2,0)/AO$1,"")</f>
        <v>3.9965317148002404</v>
      </c>
      <c r="AP118" s="165">
        <f>IFERROR(VLOOKUP($B118,RD[[#All],[Date]:[IS19_Inv2_M2]],AP$2,0)/AP$1,"")</f>
        <v>4.0198759421063164</v>
      </c>
      <c r="AQ118" s="165">
        <f>IFERROR(VLOOKUP($B118,RD[[#All],[Date]:[IS19_Inv2_M2]],AQ$2,0)/AQ$1,"")</f>
        <v>4.0075235109717866</v>
      </c>
      <c r="AR118" s="165">
        <f>IFERROR(VLOOKUP($B118,RD[[#All],[Date]:[IS19_Inv2_M2]],AR$2,0)/AR$1,"")</f>
        <v>4.2302525061145753</v>
      </c>
      <c r="AS118" s="165">
        <f>IFERROR(VLOOKUP($B118,RD[[#All],[Date]:[IS19_Inv2_M2]],AS$2,0)/AS$1,"")</f>
        <v>4.4193502422342554</v>
      </c>
      <c r="AT118" s="165">
        <f>IFERROR(VLOOKUP($B118,RD[[#All],[Date]:[IS19_Inv2_M2]],AT$2,0)/AT$1,"")</f>
        <v>4.0030398024128431</v>
      </c>
      <c r="AU118" s="165">
        <f>IFERROR(VLOOKUP($B118,RD[[#All],[Date]:[IS19_Inv2_M2]],AU$2,0)/AU$1,"")</f>
        <v>4.1605015673981187</v>
      </c>
      <c r="AV118" s="165">
        <f>IFERROR(VLOOKUP($B118,RD[[#All],[Date]:[IS19_Inv2_M2]],AV$2,0)/AV$1,"")</f>
        <v>3.8926793287848058</v>
      </c>
      <c r="AW118" s="165">
        <f>IFERROR(VLOOKUP($B118,RD[[#All],[Date]:[IS19_Inv2_M2]],AW$2,0)/AW$1,"")</f>
        <v>4.0112330198537096</v>
      </c>
      <c r="AX118" s="165">
        <f>IFERROR(VLOOKUP($B118,RD[[#All],[Date]:[IS19_Inv2_M2]],AX$2,0)/AX$1,"")</f>
        <v>4.1032481824851592</v>
      </c>
      <c r="AY118" s="165">
        <f>IFERROR(VLOOKUP($B118,RD[[#All],[Date]:[IS19_Inv2_M2]],AY$2,0)/AY$1,"")</f>
        <v>4.0846034662919317</v>
      </c>
      <c r="AZ118" s="165">
        <f>IFERROR(VLOOKUP($B118,RD[[#All],[Date]:[IS19_Inv2_M2]],AZ$2,0)/AZ$1,"")</f>
        <v>4.1956397834140784</v>
      </c>
      <c r="BA118" s="165">
        <f>IFERROR(VLOOKUP($B118,RD[[#All],[Date]:[IS19_Inv2_M2]],BA$2,0)/BA$1,"")</f>
        <v>4.0532248382578544</v>
      </c>
      <c r="BB118" s="165">
        <f>IFERROR(VLOOKUP($B118,RD[[#All],[Date]:[IS19_Inv2_M2]],BB$2,0)/BB$1,"")</f>
        <v>3.9263322884012544</v>
      </c>
      <c r="BC118" s="165">
        <f>IFERROR(VLOOKUP($B118,RD[[#All],[Date]:[IS19_Inv2_M2]],BC$2,0)/BC$1,"")</f>
        <v>3.9874608150470219</v>
      </c>
      <c r="BD118" s="165">
        <f>IFERROR(VLOOKUP($B118,RD[[#All],[Date]:[IS19_Inv2_M2]],BD$2,0)/BD$1,"")</f>
        <v>3.9556754392359843</v>
      </c>
      <c r="BE118" s="165">
        <f>IFERROR(VLOOKUP($B118,RD[[#All],[Date]:[IS19_Inv2_M2]],BE$2,0)/BE$1,"")</f>
        <v>4.1015958962667423</v>
      </c>
      <c r="BF118" s="165">
        <f>IFERROR(VLOOKUP($B118,RD[[#All],[Date]:[IS19_Inv2_M2]],BF$2,0)/BF$1,"")</f>
        <v>4.0469874952633562</v>
      </c>
      <c r="BG118" s="165">
        <f>IFERROR(VLOOKUP($B118,RD[[#All],[Date]:[IS19_Inv2_M2]],BG$2,0)/BG$1,"")</f>
        <v>4.1106719367588926</v>
      </c>
      <c r="BH118" s="165">
        <f>IFERROR(VLOOKUP($B118,RD[[#All],[Date]:[IS19_Inv2_M2]],BH$2,0)/BH$1,"")</f>
        <v>4.2626104303220282</v>
      </c>
      <c r="BI118" s="165">
        <f>IFERROR(VLOOKUP($B118,RD[[#All],[Date]:[IS19_Inv2_M2]],BI$2,0)/BI$1,"")</f>
        <v>4.0044255946892866</v>
      </c>
      <c r="BJ118" s="165">
        <f>IFERROR(VLOOKUP($B118,RD[[#All],[Date]:[IS19_Inv2_M2]],BJ$2,0)/BJ$1,"")</f>
        <v>4.1407175200278656</v>
      </c>
      <c r="BK118" s="165">
        <f>IFERROR(VLOOKUP($B118,RD[[#All],[Date]:[IS19_Inv2_M2]],BK$2,0)/BK$1,"")</f>
        <v>3.9698525978790098</v>
      </c>
      <c r="BL118" s="165">
        <f>IFERROR(VLOOKUP($B118,RD[[#All],[Date]:[IS19_Inv2_M2]],BL$2,0)/BL$1,"")</f>
        <v>4.0016355458634321</v>
      </c>
      <c r="BM118" s="165">
        <f>IFERROR(VLOOKUP($B118,RD[[#All],[Date]:[IS19_Inv2_M2]],BM$2,0)/BM$1,"")</f>
        <v>4.0392183018742083</v>
      </c>
      <c r="BN118" s="165">
        <f>IFERROR(VLOOKUP($B118,RD[[#All],[Date]:[IS19_Inv2_M2]],BN$2,0)/BN$1,"")</f>
        <v>4.1592605758976182</v>
      </c>
      <c r="BO118" s="165">
        <f>IFERROR(VLOOKUP($B118,RD[[#All],[Date]:[IS19_Inv2_M2]],BO$2,0)/BO$1,"")</f>
        <v>3.9359153974781935</v>
      </c>
      <c r="BP118" s="165">
        <f>IFERROR(VLOOKUP($B118,RD[[#All],[Date]:[IS19_Inv2_M2]],BP$2,0)/BP$1,"")</f>
        <v>3.847075628157564</v>
      </c>
      <c r="BQ118" s="165">
        <f>IFERROR(VLOOKUP($B118,RD[[#All],[Date]:[IS19_Inv2_M2]],BQ$2,0)/BQ$1,"")</f>
        <v>3.9703780333766687</v>
      </c>
      <c r="BR118" s="165">
        <f>IFERROR(VLOOKUP($B118,RD[[#All],[Date]:[IS19_Inv2_M2]],BR$2,0)/BR$1,"")</f>
        <v>3.8720006135381011</v>
      </c>
      <c r="BS118" s="165">
        <f>IFERROR(VLOOKUP($B118,RD[[#All],[Date]:[IS19_Inv2_M2]],BS$2,0)/BS$1,"")</f>
        <v>3.7875732628818306</v>
      </c>
      <c r="BT118" s="165">
        <f>IFERROR(VLOOKUP($B118,RD[[#All],[Date]:[IS19_Inv2_M2]],BT$2,0)/BT$1,"")</f>
        <v>3.5922721967077194</v>
      </c>
      <c r="BU118" s="165">
        <f>IFERROR(VLOOKUP($B118,RD[[#All],[Date]:[IS19_Inv2_M2]],BU$2,0)/BU$1,"")</f>
        <v>3.9391960016295728</v>
      </c>
      <c r="BV118" s="165">
        <f>IFERROR(VLOOKUP($B118,RD[[#All],[Date]:[IS19_Inv2_M2]],BV$2,0)/BV$1,"")</f>
        <v>3.8386028248692705</v>
      </c>
      <c r="BW118" s="165">
        <f>IFERROR(VLOOKUP($B118,RD[[#All],[Date]:[IS19_Inv2_M2]],BW$2,0)/BW$1,"")</f>
        <v>3.9074707850411738</v>
      </c>
      <c r="BX118" s="165">
        <f>IFERROR(VLOOKUP($B118,RD[[#All],[Date]:[IS19_Inv2_M2]],BX$2,0)/BX$1,"")</f>
        <v>3.0435029485962737</v>
      </c>
      <c r="BY118" s="165">
        <f>IFERROR(VLOOKUP($B118,RD[[#All],[Date]:[IS19_Inv2_M2]],BY$2,0)/BY$1,"")</f>
        <v>3.8956930446965248</v>
      </c>
      <c r="BZ118" s="165">
        <f>IFERROR(VLOOKUP($B118,RD[[#All],[Date]:[IS19_Inv2_M2]],BZ$2,0)/BZ$1,"")</f>
        <v>3.9827058947590426</v>
      </c>
      <c r="CA118" s="165">
        <f>IFERROR(VLOOKUP($B118,RD[[#All],[Date]:[IS19_Inv2_M2]],CA$2,0)/CA$1,"")</f>
        <v>4.0100797434247122</v>
      </c>
      <c r="CB118" s="165">
        <f>IFERROR(VLOOKUP($B118,RD[[#All],[Date]:[IS19_Inv2_M2]],CB$2,0)/CB$1,"")</f>
        <v>3.7962670041126225</v>
      </c>
      <c r="CC118" s="165">
        <f>IFERROR(VLOOKUP($B118,RD[[#All],[Date]:[IS19_Inv2_M2]],CC$2,0)/CC$1,"")</f>
        <v>4.1437638405567858</v>
      </c>
      <c r="CD118" s="165">
        <f>IFERROR(VLOOKUP($B118,RD[[#All],[Date]:[IS19_Inv2_M2]],CD$2,0)/CD$1,"")</f>
        <v>4.3418587107293201</v>
      </c>
      <c r="CE118" s="165">
        <f>IFERROR(VLOOKUP($B118,RD[[#All],[Date]:[IS19_Inv2_M2]],CE$2,0)/CE$1,"")</f>
        <v>4.4590051421187242</v>
      </c>
      <c r="CF118" s="165">
        <f>IFERROR(VLOOKUP($B118,RD[[#All],[Date]:[IS19_Inv2_M2]],CF$2,0)/CF$1,"")</f>
        <v>4.2199917555817583</v>
      </c>
      <c r="CG118" s="165">
        <f>IFERROR(VLOOKUP($B118,RD[[#All],[Date]:[IS19_Inv2_M2]],CG$2,0)/CG$1,"")</f>
        <v>3.9491722028893808</v>
      </c>
      <c r="CH118" s="165">
        <f>IFERROR(VLOOKUP($B118,RD[[#All],[Date]:[IS19_Inv2_M2]],CH$2,0)/CH$1,"")</f>
        <v>4.3957608351787405</v>
      </c>
      <c r="CI118" s="165">
        <f>IFERROR(VLOOKUP($B118,RD[[#All],[Date]:[IS19_Inv2_M2]],CI$2,0)/CI$1,"")</f>
        <v>3.8790061567663594</v>
      </c>
      <c r="CJ118" s="165">
        <f>IFERROR(VLOOKUP($B118,RD[[#All],[Date]:[IS19_Inv2_M2]],CJ$2,0)/CJ$1,"")</f>
        <v>3.5840772833542953</v>
      </c>
      <c r="CK118" s="165">
        <f>IFERROR(VLOOKUP($B118,RD[[#All],[Date]:[IS19_Inv2_M2]],CK$2,0)/CK$1,"")</f>
        <v>3.4693662343140357</v>
      </c>
      <c r="CL118" s="165">
        <f>IFERROR(VLOOKUP($B118,RD[[#All],[Date]:[IS19_Inv2_M2]],CL$2,0)/CL$1,"")</f>
        <v>3.1183621819496543</v>
      </c>
      <c r="CM118" s="165">
        <f>IFERROR(VLOOKUP($B118,RD[[#All],[Date]:[IS19_Inv2_M2]],CM$2,0)/CM$1,"")</f>
        <v>4.4882948434039864</v>
      </c>
      <c r="CN118" s="165">
        <f>IFERROR(VLOOKUP($B118,RD[[#All],[Date]:[IS19_Inv2_M2]],CN$2,0)/CN$1,"")</f>
        <v>2.3821575450806707</v>
      </c>
      <c r="CO118" s="165">
        <f>IFERROR(VLOOKUP($B118,RD[[#All],[Date]:[IS19_Inv2_M2]],CO$2,0)/CO$1,"")</f>
        <v>3.0686491616577034</v>
      </c>
      <c r="CP118" s="165">
        <f>IFERROR(VLOOKUP($B118,RD[[#All],[Date]:[IS19_Inv2_M2]],CP$2,0)/CP$1,"")</f>
        <v>3.3043340714963616</v>
      </c>
      <c r="CQ118" s="165">
        <f>IFERROR(VLOOKUP($B118,RD[[#All],[Date]:[IS19_Inv2_M2]],CQ$2,0)/CQ$1,"")</f>
        <v>4.2004991388097999</v>
      </c>
      <c r="CR118" s="165">
        <f>IFERROR(VLOOKUP($B118,RD[[#All],[Date]:[IS19_Inv2_M2]],CR$2,0)/CR$1,"")</f>
        <v>4.051766399173129</v>
      </c>
      <c r="CS118" s="165">
        <f>IFERROR(VLOOKUP($B118,RD[[#All],[Date]:[IS19_Inv2_M2]],CS$2,0)/CS$1,"")</f>
        <v>3.6260375709916999</v>
      </c>
      <c r="CT118" s="165">
        <f>IFERROR(VLOOKUP($B118,RD[[#All],[Date]:[IS19_Inv2_M2]],CT$2,0)/CT$1,"")</f>
        <v>3.9881893915427606</v>
      </c>
      <c r="CU118" s="166">
        <f>IFERROR(AVERAGEIF(Inv_SY_B[[#This Row],[IS1_Inv1_M1]:[IS19_Inv2_M2]],"&gt;="&amp;0.1,Inv_SY_B[[#This Row],[IS1_Inv1_M1]:[IS19_Inv2_M2]]),"")</f>
        <v>3.9695317731725956</v>
      </c>
    </row>
    <row r="119" spans="2:99">
      <c r="B119" s="167">
        <f t="shared" si="67"/>
        <v>45811</v>
      </c>
      <c r="C119" s="165">
        <f>IFERROR(VLOOKUP($B119,RD[[#All],[Date]:[IS19_Inv2_M2]],C$2,0)/C$1,"")</f>
        <v>3.6589716886523176</v>
      </c>
      <c r="D119" s="165">
        <f>IFERROR(VLOOKUP($B119,RD[[#All],[Date]:[IS19_Inv2_M2]],D$2,0)/D$1,"")</f>
        <v>3.6604483090140141</v>
      </c>
      <c r="E119" s="165">
        <f>IFERROR(VLOOKUP($B119,RD[[#All],[Date]:[IS19_Inv2_M2]],E$2,0)/E$1,"")</f>
        <v>3.6677115987460813</v>
      </c>
      <c r="F119" s="165">
        <f>IFERROR(VLOOKUP($B119,RD[[#All],[Date]:[IS19_Inv2_M2]],F$2,0)/F$1,"")</f>
        <v>3.4779487424920434</v>
      </c>
      <c r="G119" s="165">
        <f>IFERROR(VLOOKUP($B119,RD[[#All],[Date]:[IS19_Inv2_M2]],G$2,0)/G$1,"")</f>
        <v>3.6165903062454787</v>
      </c>
      <c r="H119" s="165">
        <f>IFERROR(VLOOKUP($B119,RD[[#All],[Date]:[IS19_Inv2_M2]],H$2,0)/H$1,"")</f>
        <v>3.6136966481794066</v>
      </c>
      <c r="I119" s="165">
        <f>IFERROR(VLOOKUP($B119,RD[[#All],[Date]:[IS19_Inv2_M2]],I$2,0)/I$1,"")</f>
        <v>3.5509114129803785</v>
      </c>
      <c r="J119" s="165">
        <f>IFERROR(VLOOKUP($B119,RD[[#All],[Date]:[IS19_Inv2_M2]],J$2,0)/J$1,"")</f>
        <v>3.5703429277096985</v>
      </c>
      <c r="K119" s="165">
        <f>IFERROR(VLOOKUP($B119,RD[[#All],[Date]:[IS19_Inv2_M2]],K$2,0)/K$1,"")</f>
        <v>3.5856325827370843</v>
      </c>
      <c r="L119" s="165">
        <f>IFERROR(VLOOKUP($B119,RD[[#All],[Date]:[IS19_Inv2_M2]],L$2,0)/L$1,"")</f>
        <v>3.5850669706469076</v>
      </c>
      <c r="M119" s="165">
        <f>IFERROR(VLOOKUP($B119,RD[[#All],[Date]:[IS19_Inv2_M2]],M$2,0)/M$1,"")</f>
        <v>3.6569724525405314</v>
      </c>
      <c r="N119" s="165">
        <f>IFERROR(VLOOKUP($B119,RD[[#All],[Date]:[IS19_Inv2_M2]],N$2,0)/N$1,"")</f>
        <v>3.608887158396807</v>
      </c>
      <c r="O119" s="165">
        <f>IFERROR(VLOOKUP($B119,RD[[#All],[Date]:[IS19_Inv2_M2]],O$2,0)/O$1,"")</f>
        <v>3.6232600442897818</v>
      </c>
      <c r="P119" s="165">
        <f>IFERROR(VLOOKUP($B119,RD[[#All],[Date]:[IS19_Inv2_M2]],P$2,0)/P$1,"")</f>
        <v>3.5815971437610163</v>
      </c>
      <c r="Q119" s="165">
        <f>IFERROR(VLOOKUP($B119,RD[[#All],[Date]:[IS19_Inv2_M2]],Q$2,0)/Q$1,"")</f>
        <v>3.5244594516072794</v>
      </c>
      <c r="R119" s="165">
        <f>IFERROR(VLOOKUP($B119,RD[[#All],[Date]:[IS19_Inv2_M2]],R$2,0)/R$1,"")</f>
        <v>3.5118871460984509</v>
      </c>
      <c r="S119" s="165">
        <f>IFERROR(VLOOKUP($B119,RD[[#All],[Date]:[IS19_Inv2_M2]],S$2,0)/S$1,"")</f>
        <v>3.5518406899881785</v>
      </c>
      <c r="T119" s="165">
        <f>IFERROR(VLOOKUP($B119,RD[[#All],[Date]:[IS19_Inv2_M2]],T$2,0)/T$1,"")</f>
        <v>3.5446205170975817</v>
      </c>
      <c r="U119" s="165">
        <f>IFERROR(VLOOKUP($B119,RD[[#All],[Date]:[IS19_Inv2_M2]],U$2,0)/U$1,"")</f>
        <v>3.6662097086013565</v>
      </c>
      <c r="V119" s="165">
        <f>IFERROR(VLOOKUP($B119,RD[[#All],[Date]:[IS19_Inv2_M2]],V$2,0)/V$1,"")</f>
        <v>3.7527032843932973</v>
      </c>
      <c r="W119" s="165">
        <f>IFERROR(VLOOKUP($B119,RD[[#All],[Date]:[IS19_Inv2_M2]],W$2,0)/W$1,"")</f>
        <v>3.863086033935788</v>
      </c>
      <c r="X119" s="165">
        <f>IFERROR(VLOOKUP($B119,RD[[#All],[Date]:[IS19_Inv2_M2]],X$2,0)/X$1,"")</f>
        <v>3.4340036190330556</v>
      </c>
      <c r="Y119" s="165">
        <f>IFERROR(VLOOKUP($B119,RD[[#All],[Date]:[IS19_Inv2_M2]],Y$2,0)/Y$1,"")</f>
        <v>3.6249643773154743</v>
      </c>
      <c r="Z119" s="165">
        <f>IFERROR(VLOOKUP($B119,RD[[#All],[Date]:[IS19_Inv2_M2]],Z$2,0)/Z$1,"")</f>
        <v>3.6312169559724885</v>
      </c>
      <c r="AA119" s="165">
        <f>IFERROR(VLOOKUP($B119,RD[[#All],[Date]:[IS19_Inv2_M2]],AA$2,0)/AA$1,"")</f>
        <v>3.5539142010563838</v>
      </c>
      <c r="AB119" s="165">
        <f>IFERROR(VLOOKUP($B119,RD[[#All],[Date]:[IS19_Inv2_M2]],AB$2,0)/AB$1,"")</f>
        <v>3.6450113501243111</v>
      </c>
      <c r="AC119" s="165">
        <f>IFERROR(VLOOKUP($B119,RD[[#All],[Date]:[IS19_Inv2_M2]],AC$2,0)/AC$1,"")</f>
        <v>3.6784799827705852</v>
      </c>
      <c r="AD119" s="165">
        <f>IFERROR(VLOOKUP($B119,RD[[#All],[Date]:[IS19_Inv2_M2]],AD$2,0)/AD$1,"")</f>
        <v>3.4765761058864513</v>
      </c>
      <c r="AE119" s="165">
        <f>IFERROR(VLOOKUP($B119,RD[[#All],[Date]:[IS19_Inv2_M2]],AE$2,0)/AE$1,"")</f>
        <v>3.6045363473392573</v>
      </c>
      <c r="AF119" s="165">
        <f>IFERROR(VLOOKUP($B119,RD[[#All],[Date]:[IS19_Inv2_M2]],AF$2,0)/AF$1,"")</f>
        <v>3.6923215980476334</v>
      </c>
      <c r="AG119" s="165">
        <f>IFERROR(VLOOKUP($B119,RD[[#All],[Date]:[IS19_Inv2_M2]],AG$2,0)/AG$1,"")</f>
        <v>3.767114111941698</v>
      </c>
      <c r="AH119" s="165">
        <f>IFERROR(VLOOKUP($B119,RD[[#All],[Date]:[IS19_Inv2_M2]],AH$2,0)/AH$1,"")</f>
        <v>3.5864028213166144</v>
      </c>
      <c r="AI119" s="165">
        <f>IFERROR(VLOOKUP($B119,RD[[#All],[Date]:[IS19_Inv2_M2]],AI$2,0)/AI$1,"")</f>
        <v>3.6830657027701363</v>
      </c>
      <c r="AJ119" s="165">
        <f>IFERROR(VLOOKUP($B119,RD[[#All],[Date]:[IS19_Inv2_M2]],AJ$2,0)/AJ$1,"")</f>
        <v>3.6888234917791571</v>
      </c>
      <c r="AK119" s="165">
        <f>IFERROR(VLOOKUP($B119,RD[[#All],[Date]:[IS19_Inv2_M2]],AK$2,0)/AK$1,"")</f>
        <v>3.7149137030230963</v>
      </c>
      <c r="AL119" s="165">
        <f>IFERROR(VLOOKUP($B119,RD[[#All],[Date]:[IS19_Inv2_M2]],AL$2,0)/AL$1,"")</f>
        <v>3.7339697919635224</v>
      </c>
      <c r="AM119" s="165">
        <f>IFERROR(VLOOKUP($B119,RD[[#All],[Date]:[IS19_Inv2_M2]],AM$2,0)/AM$1,"")</f>
        <v>3.679717201360635</v>
      </c>
      <c r="AN119" s="165">
        <f>IFERROR(VLOOKUP($B119,RD[[#All],[Date]:[IS19_Inv2_M2]],AN$2,0)/AN$1,"")</f>
        <v>3.6925287356321839</v>
      </c>
      <c r="AO119" s="165">
        <f>IFERROR(VLOOKUP($B119,RD[[#All],[Date]:[IS19_Inv2_M2]],AO$2,0)/AO$1,"")</f>
        <v>3.6543720402854665</v>
      </c>
      <c r="AP119" s="165">
        <f>IFERROR(VLOOKUP($B119,RD[[#All],[Date]:[IS19_Inv2_M2]],AP$2,0)/AP$1,"")</f>
        <v>3.6843860468218503</v>
      </c>
      <c r="AQ119" s="165">
        <f>IFERROR(VLOOKUP($B119,RD[[#All],[Date]:[IS19_Inv2_M2]],AQ$2,0)/AQ$1,"")</f>
        <v>3.7009404388714735</v>
      </c>
      <c r="AR119" s="165">
        <f>IFERROR(VLOOKUP($B119,RD[[#All],[Date]:[IS19_Inv2_M2]],AR$2,0)/AR$1,"")</f>
        <v>3.8843914705983678</v>
      </c>
      <c r="AS119" s="165">
        <f>IFERROR(VLOOKUP($B119,RD[[#All],[Date]:[IS19_Inv2_M2]],AS$2,0)/AS$1,"")</f>
        <v>4.0445996010259337</v>
      </c>
      <c r="AT119" s="165">
        <f>IFERROR(VLOOKUP($B119,RD[[#All],[Date]:[IS19_Inv2_M2]],AT$2,0)/AT$1,"")</f>
        <v>3.683860549064311</v>
      </c>
      <c r="AU119" s="165">
        <f>IFERROR(VLOOKUP($B119,RD[[#All],[Date]:[IS19_Inv2_M2]],AU$2,0)/AU$1,"")</f>
        <v>3.8445141065830719</v>
      </c>
      <c r="AV119" s="165">
        <f>IFERROR(VLOOKUP($B119,RD[[#All],[Date]:[IS19_Inv2_M2]],AV$2,0)/AV$1,"")</f>
        <v>3.5755117093859492</v>
      </c>
      <c r="AW119" s="165">
        <f>IFERROR(VLOOKUP($B119,RD[[#All],[Date]:[IS19_Inv2_M2]],AW$2,0)/AW$1,"")</f>
        <v>3.6748955067920583</v>
      </c>
      <c r="AX119" s="165">
        <f>IFERROR(VLOOKUP($B119,RD[[#All],[Date]:[IS19_Inv2_M2]],AX$2,0)/AX$1,"")</f>
        <v>3.7670913092776623</v>
      </c>
      <c r="AY119" s="165">
        <f>IFERROR(VLOOKUP($B119,RD[[#All],[Date]:[IS19_Inv2_M2]],AY$2,0)/AY$1,"")</f>
        <v>3.7221201311569918</v>
      </c>
      <c r="AZ119" s="165">
        <f>IFERROR(VLOOKUP($B119,RD[[#All],[Date]:[IS19_Inv2_M2]],AZ$2,0)/AZ$1,"")</f>
        <v>3.8130521516101457</v>
      </c>
      <c r="BA119" s="165">
        <f>IFERROR(VLOOKUP($B119,RD[[#All],[Date]:[IS19_Inv2_M2]],BA$2,0)/BA$1,"")</f>
        <v>3.7010604948976193</v>
      </c>
      <c r="BB119" s="165">
        <f>IFERROR(VLOOKUP($B119,RD[[#All],[Date]:[IS19_Inv2_M2]],BB$2,0)/BB$1,"")</f>
        <v>3.6030564263322886</v>
      </c>
      <c r="BC119" s="165">
        <f>IFERROR(VLOOKUP($B119,RD[[#All],[Date]:[IS19_Inv2_M2]],BC$2,0)/BC$1,"")</f>
        <v>3.6526645768025077</v>
      </c>
      <c r="BD119" s="165">
        <f>IFERROR(VLOOKUP($B119,RD[[#All],[Date]:[IS19_Inv2_M2]],BD$2,0)/BD$1,"")</f>
        <v>3.5955383830283587</v>
      </c>
      <c r="BE119" s="165">
        <f>IFERROR(VLOOKUP($B119,RD[[#All],[Date]:[IS19_Inv2_M2]],BE$2,0)/BE$1,"")</f>
        <v>3.7304075235109715</v>
      </c>
      <c r="BF119" s="165">
        <f>IFERROR(VLOOKUP($B119,RD[[#All],[Date]:[IS19_Inv2_M2]],BF$2,0)/BF$1,"")</f>
        <v>3.6880361018292045</v>
      </c>
      <c r="BG119" s="165">
        <f>IFERROR(VLOOKUP($B119,RD[[#All],[Date]:[IS19_Inv2_M2]],BG$2,0)/BG$1,"")</f>
        <v>3.8026441324792146</v>
      </c>
      <c r="BH119" s="165">
        <f>IFERROR(VLOOKUP($B119,RD[[#All],[Date]:[IS19_Inv2_M2]],BH$2,0)/BH$1,"")</f>
        <v>3.9021088629239093</v>
      </c>
      <c r="BI119" s="165">
        <f>IFERROR(VLOOKUP($B119,RD[[#All],[Date]:[IS19_Inv2_M2]],BI$2,0)/BI$1,"")</f>
        <v>3.6503780195463764</v>
      </c>
      <c r="BJ119" s="165">
        <f>IFERROR(VLOOKUP($B119,RD[[#All],[Date]:[IS19_Inv2_M2]],BJ$2,0)/BJ$1,"")</f>
        <v>3.7729014280738427</v>
      </c>
      <c r="BK119" s="165">
        <f>IFERROR(VLOOKUP($B119,RD[[#All],[Date]:[IS19_Inv2_M2]],BK$2,0)/BK$1,"")</f>
        <v>3.5936770492896679</v>
      </c>
      <c r="BL119" s="165">
        <f>IFERROR(VLOOKUP($B119,RD[[#All],[Date]:[IS19_Inv2_M2]],BL$2,0)/BL$1,"")</f>
        <v>3.6220526100586072</v>
      </c>
      <c r="BM119" s="165">
        <f>IFERROR(VLOOKUP($B119,RD[[#All],[Date]:[IS19_Inv2_M2]],BM$2,0)/BM$1,"")</f>
        <v>3.6843860468218503</v>
      </c>
      <c r="BN119" s="165">
        <f>IFERROR(VLOOKUP($B119,RD[[#All],[Date]:[IS19_Inv2_M2]],BN$2,0)/BN$1,"")</f>
        <v>3.8509517499919204</v>
      </c>
      <c r="BO119" s="165">
        <f>IFERROR(VLOOKUP($B119,RD[[#All],[Date]:[IS19_Inv2_M2]],BO$2,0)/BO$1,"")</f>
        <v>3.4704207529262887</v>
      </c>
      <c r="BP119" s="165">
        <f>IFERROR(VLOOKUP($B119,RD[[#All],[Date]:[IS19_Inv2_M2]],BP$2,0)/BP$1,"")</f>
        <v>3.2436033859633984</v>
      </c>
      <c r="BQ119" s="165">
        <f>IFERROR(VLOOKUP($B119,RD[[#All],[Date]:[IS19_Inv2_M2]],BQ$2,0)/BQ$1,"")</f>
        <v>3.678961430019605</v>
      </c>
      <c r="BR119" s="165">
        <f>IFERROR(VLOOKUP($B119,RD[[#All],[Date]:[IS19_Inv2_M2]],BR$2,0)/BR$1,"")</f>
        <v>3.6011810608457235</v>
      </c>
      <c r="BS119" s="165">
        <f>IFERROR(VLOOKUP($B119,RD[[#All],[Date]:[IS19_Inv2_M2]],BS$2,0)/BS$1,"")</f>
        <v>3.5653998758726946</v>
      </c>
      <c r="BT119" s="165">
        <f>IFERROR(VLOOKUP($B119,RD[[#All],[Date]:[IS19_Inv2_M2]],BT$2,0)/BT$1,"")</f>
        <v>3.6926332784256393</v>
      </c>
      <c r="BU119" s="165">
        <f>IFERROR(VLOOKUP($B119,RD[[#All],[Date]:[IS19_Inv2_M2]],BU$2,0)/BU$1,"")</f>
        <v>3.6223852300633395</v>
      </c>
      <c r="BV119" s="165">
        <f>IFERROR(VLOOKUP($B119,RD[[#All],[Date]:[IS19_Inv2_M2]],BV$2,0)/BV$1,"")</f>
        <v>3.4515324636656306</v>
      </c>
      <c r="BW119" s="165">
        <f>IFERROR(VLOOKUP($B119,RD[[#All],[Date]:[IS19_Inv2_M2]],BW$2,0)/BW$1,"")</f>
        <v>3.3520909825876606</v>
      </c>
      <c r="BX119" s="165">
        <f>IFERROR(VLOOKUP($B119,RD[[#All],[Date]:[IS19_Inv2_M2]],BX$2,0)/BX$1,"")</f>
        <v>2.3783450547132925</v>
      </c>
      <c r="BY119" s="165">
        <f>IFERROR(VLOOKUP($B119,RD[[#All],[Date]:[IS19_Inv2_M2]],BY$2,0)/BY$1,"")</f>
        <v>3.2914886442251201</v>
      </c>
      <c r="BZ119" s="165">
        <f>IFERROR(VLOOKUP($B119,RD[[#All],[Date]:[IS19_Inv2_M2]],BZ$2,0)/BZ$1,"")</f>
        <v>3.3786776336602342</v>
      </c>
      <c r="CA119" s="165">
        <f>IFERROR(VLOOKUP($B119,RD[[#All],[Date]:[IS19_Inv2_M2]],CA$2,0)/CA$1,"")</f>
        <v>3.6795427025493894</v>
      </c>
      <c r="CB119" s="165">
        <f>IFERROR(VLOOKUP($B119,RD[[#All],[Date]:[IS19_Inv2_M2]],CB$2,0)/CB$1,"")</f>
        <v>3.484598169824364</v>
      </c>
      <c r="CC119" s="165">
        <f>IFERROR(VLOOKUP($B119,RD[[#All],[Date]:[IS19_Inv2_M2]],CC$2,0)/CC$1,"")</f>
        <v>3.8135677000949069</v>
      </c>
      <c r="CD119" s="165">
        <f>IFERROR(VLOOKUP($B119,RD[[#All],[Date]:[IS19_Inv2_M2]],CD$2,0)/CD$1,"")</f>
        <v>4.0045749884408526</v>
      </c>
      <c r="CE119" s="165">
        <f>IFERROR(VLOOKUP($B119,RD[[#All],[Date]:[IS19_Inv2_M2]],CE$2,0)/CE$1,"")</f>
        <v>4.1260274854020667</v>
      </c>
      <c r="CF119" s="165">
        <f>IFERROR(VLOOKUP($B119,RD[[#All],[Date]:[IS19_Inv2_M2]],CF$2,0)/CF$1,"")</f>
        <v>3.939106343408779</v>
      </c>
      <c r="CG119" s="165">
        <f>IFERROR(VLOOKUP($B119,RD[[#All],[Date]:[IS19_Inv2_M2]],CG$2,0)/CG$1,"")</f>
        <v>3.740026011459102</v>
      </c>
      <c r="CH119" s="165">
        <f>IFERROR(VLOOKUP($B119,RD[[#All],[Date]:[IS19_Inv2_M2]],CH$2,0)/CH$1,"")</f>
        <v>4.1292312559316668</v>
      </c>
      <c r="CI119" s="165">
        <f>IFERROR(VLOOKUP($B119,RD[[#All],[Date]:[IS19_Inv2_M2]],CI$2,0)/CI$1,"")</f>
        <v>3.7711207910511928</v>
      </c>
      <c r="CJ119" s="165">
        <f>IFERROR(VLOOKUP($B119,RD[[#All],[Date]:[IS19_Inv2_M2]],CJ$2,0)/CJ$1,"")</f>
        <v>3.5578429178787201</v>
      </c>
      <c r="CK119" s="165">
        <f>IFERROR(VLOOKUP($B119,RD[[#All],[Date]:[IS19_Inv2_M2]],CK$2,0)/CK$1,"")</f>
        <v>3.4515205347220532</v>
      </c>
      <c r="CL119" s="165">
        <f>IFERROR(VLOOKUP($B119,RD[[#All],[Date]:[IS19_Inv2_M2]],CL$2,0)/CL$1,"")</f>
        <v>3.1060366397285097</v>
      </c>
      <c r="CM119" s="165">
        <f>IFERROR(VLOOKUP($B119,RD[[#All],[Date]:[IS19_Inv2_M2]],CM$2,0)/CM$1,"")</f>
        <v>4.476431509016134</v>
      </c>
      <c r="CN119" s="165">
        <f>IFERROR(VLOOKUP($B119,RD[[#All],[Date]:[IS19_Inv2_M2]],CN$2,0)/CN$1,"")</f>
        <v>2.4731097753875355</v>
      </c>
      <c r="CO119" s="165">
        <f>IFERROR(VLOOKUP($B119,RD[[#All],[Date]:[IS19_Inv2_M2]],CO$2,0)/CO$1,"")</f>
        <v>3.0884213856374569</v>
      </c>
      <c r="CP119" s="165">
        <f>IFERROR(VLOOKUP($B119,RD[[#All],[Date]:[IS19_Inv2_M2]],CP$2,0)/CP$1,"")</f>
        <v>3.3241062954761151</v>
      </c>
      <c r="CQ119" s="165">
        <f>IFERROR(VLOOKUP($B119,RD[[#All],[Date]:[IS19_Inv2_M2]],CQ$2,0)/CQ$1,"")</f>
        <v>4.1251763807916921</v>
      </c>
      <c r="CR119" s="165">
        <f>IFERROR(VLOOKUP($B119,RD[[#All],[Date]:[IS19_Inv2_M2]],CR$2,0)/CR$1,"")</f>
        <v>4.1604381645580322</v>
      </c>
      <c r="CS119" s="165">
        <f>IFERROR(VLOOKUP($B119,RD[[#All],[Date]:[IS19_Inv2_M2]],CS$2,0)/CS$1,"")</f>
        <v>3.6521494604379772</v>
      </c>
      <c r="CT119" s="165">
        <f>IFERROR(VLOOKUP($B119,RD[[#All],[Date]:[IS19_Inv2_M2]],CT$2,0)/CT$1,"")</f>
        <v>3.9950437625224082</v>
      </c>
      <c r="CU119" s="166">
        <f>IFERROR(AVERAGEIF(Inv_SY_B[[#This Row],[IS1_Inv1_M1]:[IS19_Inv2_M2]],"&gt;="&amp;0.1,Inv_SY_B[[#This Row],[IS1_Inv1_M1]:[IS19_Inv2_M2]]),"")</f>
        <v>3.6404666192686808</v>
      </c>
    </row>
    <row r="120" spans="2:99">
      <c r="B120" s="167">
        <f t="shared" si="67"/>
        <v>45812</v>
      </c>
      <c r="C120" s="165">
        <f>IFERROR(VLOOKUP($B120,RD[[#All],[Date]:[IS19_Inv2_M2]],C$2,0)/C$1,"")</f>
        <v>4.5191120882511759</v>
      </c>
      <c r="D120" s="165">
        <f>IFERROR(VLOOKUP($B120,RD[[#All],[Date]:[IS19_Inv2_M2]],D$2,0)/D$1,"")</f>
        <v>4.5247668707879276</v>
      </c>
      <c r="E120" s="165">
        <f>IFERROR(VLOOKUP($B120,RD[[#All],[Date]:[IS19_Inv2_M2]],E$2,0)/E$1,"")</f>
        <v>4.5208584518929342</v>
      </c>
      <c r="F120" s="165">
        <f>IFERROR(VLOOKUP($B120,RD[[#All],[Date]:[IS19_Inv2_M2]],F$2,0)/F$1,"")</f>
        <v>4.2939529541266843</v>
      </c>
      <c r="G120" s="165">
        <f>IFERROR(VLOOKUP($B120,RD[[#All],[Date]:[IS19_Inv2_M2]],G$2,0)/G$1,"")</f>
        <v>4.4851700024113814</v>
      </c>
      <c r="H120" s="165">
        <f>IFERROR(VLOOKUP($B120,RD[[#All],[Date]:[IS19_Inv2_M2]],H$2,0)/H$1,"")</f>
        <v>4.4374246443211964</v>
      </c>
      <c r="I120" s="165">
        <f>IFERROR(VLOOKUP($B120,RD[[#All],[Date]:[IS19_Inv2_M2]],I$2,0)/I$1,"")</f>
        <v>4.463021014745153</v>
      </c>
      <c r="J120" s="165">
        <f>IFERROR(VLOOKUP($B120,RD[[#All],[Date]:[IS19_Inv2_M2]],J$2,0)/J$1,"")</f>
        <v>4.412463189892657</v>
      </c>
      <c r="K120" s="165">
        <f>IFERROR(VLOOKUP($B120,RD[[#All],[Date]:[IS19_Inv2_M2]],K$2,0)/K$1,"")</f>
        <v>4.4959199789418269</v>
      </c>
      <c r="L120" s="165">
        <f>IFERROR(VLOOKUP($B120,RD[[#All],[Date]:[IS19_Inv2_M2]],L$2,0)/L$1,"")</f>
        <v>4.4808587441816279</v>
      </c>
      <c r="M120" s="165">
        <f>IFERROR(VLOOKUP($B120,RD[[#All],[Date]:[IS19_Inv2_M2]],M$2,0)/M$1,"")</f>
        <v>4.52314913590783</v>
      </c>
      <c r="N120" s="165">
        <f>IFERROR(VLOOKUP($B120,RD[[#All],[Date]:[IS19_Inv2_M2]],N$2,0)/N$1,"")</f>
        <v>4.4747280558732632</v>
      </c>
      <c r="O120" s="165">
        <f>IFERROR(VLOOKUP($B120,RD[[#All],[Date]:[IS19_Inv2_M2]],O$2,0)/O$1,"")</f>
        <v>4.4803859538120845</v>
      </c>
      <c r="P120" s="165">
        <f>IFERROR(VLOOKUP($B120,RD[[#All],[Date]:[IS19_Inv2_M2]],P$2,0)/P$1,"")</f>
        <v>4.4262665521760747</v>
      </c>
      <c r="Q120" s="165">
        <f>IFERROR(VLOOKUP($B120,RD[[#All],[Date]:[IS19_Inv2_M2]],Q$2,0)/Q$1,"")</f>
        <v>4.3863670112144817</v>
      </c>
      <c r="R120" s="165">
        <f>IFERROR(VLOOKUP($B120,RD[[#All],[Date]:[IS19_Inv2_M2]],R$2,0)/R$1,"")</f>
        <v>4.3765924081463252</v>
      </c>
      <c r="S120" s="165">
        <f>IFERROR(VLOOKUP($B120,RD[[#All],[Date]:[IS19_Inv2_M2]],S$2,0)/S$1,"")</f>
        <v>4.4276461479545119</v>
      </c>
      <c r="T120" s="165">
        <f>IFERROR(VLOOKUP($B120,RD[[#All],[Date]:[IS19_Inv2_M2]],T$2,0)/T$1,"")</f>
        <v>4.4210692818728257</v>
      </c>
      <c r="U120" s="165">
        <f>IFERROR(VLOOKUP($B120,RD[[#All],[Date]:[IS19_Inv2_M2]],U$2,0)/U$1,"")</f>
        <v>4.6855777004464123</v>
      </c>
      <c r="V120" s="165">
        <f>IFERROR(VLOOKUP($B120,RD[[#All],[Date]:[IS19_Inv2_M2]],V$2,0)/V$1,"")</f>
        <v>4.7707459249770512</v>
      </c>
      <c r="W120" s="165">
        <f>IFERROR(VLOOKUP($B120,RD[[#All],[Date]:[IS19_Inv2_M2]],W$2,0)/W$1,"")</f>
        <v>5.0007834974735896</v>
      </c>
      <c r="X120" s="165">
        <f>IFERROR(VLOOKUP($B120,RD[[#All],[Date]:[IS19_Inv2_M2]],X$2,0)/X$1,"")</f>
        <v>4.4121619899584577</v>
      </c>
      <c r="Y120" s="165">
        <f>IFERROR(VLOOKUP($B120,RD[[#All],[Date]:[IS19_Inv2_M2]],Y$2,0)/Y$1,"")</f>
        <v>4.384440011399259</v>
      </c>
      <c r="Z120" s="165">
        <f>IFERROR(VLOOKUP($B120,RD[[#All],[Date]:[IS19_Inv2_M2]],Z$2,0)/Z$1,"")</f>
        <v>4.3868432134000841</v>
      </c>
      <c r="AA120" s="165">
        <f>IFERROR(VLOOKUP($B120,RD[[#All],[Date]:[IS19_Inv2_M2]],AA$2,0)/AA$1,"")</f>
        <v>4.4196332717825397</v>
      </c>
      <c r="AB120" s="165">
        <f>IFERROR(VLOOKUP($B120,RD[[#All],[Date]:[IS19_Inv2_M2]],AB$2,0)/AB$1,"")</f>
        <v>4.5331315533455845</v>
      </c>
      <c r="AC120" s="165">
        <f>IFERROR(VLOOKUP($B120,RD[[#All],[Date]:[IS19_Inv2_M2]],AC$2,0)/AC$1,"")</f>
        <v>4.6246619923903411</v>
      </c>
      <c r="AD120" s="165">
        <f>IFERROR(VLOOKUP($B120,RD[[#All],[Date]:[IS19_Inv2_M2]],AD$2,0)/AD$1,"")</f>
        <v>4.2868338557993733</v>
      </c>
      <c r="AE120" s="165">
        <f>IFERROR(VLOOKUP($B120,RD[[#All],[Date]:[IS19_Inv2_M2]],AE$2,0)/AE$1,"")</f>
        <v>4.5416199323190778</v>
      </c>
      <c r="AF120" s="165">
        <f>IFERROR(VLOOKUP($B120,RD[[#All],[Date]:[IS19_Inv2_M2]],AF$2,0)/AF$1,"")</f>
        <v>4.6408861973556688</v>
      </c>
      <c r="AG120" s="165">
        <f>IFERROR(VLOOKUP($B120,RD[[#All],[Date]:[IS19_Inv2_M2]],AG$2,0)/AG$1,"")</f>
        <v>4.7707847707847701</v>
      </c>
      <c r="AH120" s="165">
        <f>IFERROR(VLOOKUP($B120,RD[[#All],[Date]:[IS19_Inv2_M2]],AH$2,0)/AH$1,"")</f>
        <v>4.5214537617554855</v>
      </c>
      <c r="AI120" s="165">
        <f>IFERROR(VLOOKUP($B120,RD[[#All],[Date]:[IS19_Inv2_M2]],AI$2,0)/AI$1,"")</f>
        <v>4.3234597914400874</v>
      </c>
      <c r="AJ120" s="165">
        <f>IFERROR(VLOOKUP($B120,RD[[#All],[Date]:[IS19_Inv2_M2]],AJ$2,0)/AJ$1,"")</f>
        <v>4.3426524214701558</v>
      </c>
      <c r="AK120" s="165">
        <f>IFERROR(VLOOKUP($B120,RD[[#All],[Date]:[IS19_Inv2_M2]],AK$2,0)/AK$1,"")</f>
        <v>4.397362447302994</v>
      </c>
      <c r="AL120" s="165">
        <f>IFERROR(VLOOKUP($B120,RD[[#All],[Date]:[IS19_Inv2_M2]],AL$2,0)/AL$1,"")</f>
        <v>4.4328868623539472</v>
      </c>
      <c r="AM120" s="165">
        <f>IFERROR(VLOOKUP($B120,RD[[#All],[Date]:[IS19_Inv2_M2]],AM$2,0)/AM$1,"")</f>
        <v>4.350696991929567</v>
      </c>
      <c r="AN120" s="165">
        <f>IFERROR(VLOOKUP($B120,RD[[#All],[Date]:[IS19_Inv2_M2]],AN$2,0)/AN$1,"")</f>
        <v>4.3527951933124349</v>
      </c>
      <c r="AO120" s="165">
        <f>IFERROR(VLOOKUP($B120,RD[[#All],[Date]:[IS19_Inv2_M2]],AO$2,0)/AO$1,"")</f>
        <v>4.2586540385513239</v>
      </c>
      <c r="AP120" s="165">
        <f>IFERROR(VLOOKUP($B120,RD[[#All],[Date]:[IS19_Inv2_M2]],AP$2,0)/AP$1,"")</f>
        <v>4.3500300140065367</v>
      </c>
      <c r="AQ120" s="165">
        <f>IFERROR(VLOOKUP($B120,RD[[#All],[Date]:[IS19_Inv2_M2]],AQ$2,0)/AQ$1,"")</f>
        <v>4.2877742946708466</v>
      </c>
      <c r="AR120" s="165">
        <f>IFERROR(VLOOKUP($B120,RD[[#All],[Date]:[IS19_Inv2_M2]],AR$2,0)/AR$1,"")</f>
        <v>4.560267318888009</v>
      </c>
      <c r="AS120" s="165">
        <f>IFERROR(VLOOKUP($B120,RD[[#All],[Date]:[IS19_Inv2_M2]],AS$2,0)/AS$1,"")</f>
        <v>4.7577657452265605</v>
      </c>
      <c r="AT120" s="165">
        <f>IFERROR(VLOOKUP($B120,RD[[#All],[Date]:[IS19_Inv2_M2]],AT$2,0)/AT$1,"")</f>
        <v>4.3152528418986105</v>
      </c>
      <c r="AU120" s="165">
        <f>IFERROR(VLOOKUP($B120,RD[[#All],[Date]:[IS19_Inv2_M2]],AU$2,0)/AU$1,"")</f>
        <v>4.4846394984326015</v>
      </c>
      <c r="AV120" s="165">
        <f>IFERROR(VLOOKUP($B120,RD[[#All],[Date]:[IS19_Inv2_M2]],AV$2,0)/AV$1,"")</f>
        <v>4.2190669371196758</v>
      </c>
      <c r="AW120" s="165">
        <f>IFERROR(VLOOKUP($B120,RD[[#All],[Date]:[IS19_Inv2_M2]],AW$2,0)/AW$1,"")</f>
        <v>4.3436520376175549</v>
      </c>
      <c r="AX120" s="165">
        <f>IFERROR(VLOOKUP($B120,RD[[#All],[Date]:[IS19_Inv2_M2]],AX$2,0)/AX$1,"")</f>
        <v>4.4100580270793035</v>
      </c>
      <c r="AY120" s="165">
        <f>IFERROR(VLOOKUP($B120,RD[[#All],[Date]:[IS19_Inv2_M2]],AY$2,0)/AY$1,"")</f>
        <v>4.4456455158000932</v>
      </c>
      <c r="AZ120" s="165">
        <f>IFERROR(VLOOKUP($B120,RD[[#All],[Date]:[IS19_Inv2_M2]],AZ$2,0)/AZ$1,"")</f>
        <v>4.5668281561698496</v>
      </c>
      <c r="BA120" s="165">
        <f>IFERROR(VLOOKUP($B120,RD[[#All],[Date]:[IS19_Inv2_M2]],BA$2,0)/BA$1,"")</f>
        <v>4.3940505569265662</v>
      </c>
      <c r="BB120" s="165">
        <f>IFERROR(VLOOKUP($B120,RD[[#All],[Date]:[IS19_Inv2_M2]],BB$2,0)/BB$1,"")</f>
        <v>4.2959770114942533</v>
      </c>
      <c r="BC120" s="165">
        <f>IFERROR(VLOOKUP($B120,RD[[#All],[Date]:[IS19_Inv2_M2]],BC$2,0)/BC$1,"")</f>
        <v>4.296551724137931</v>
      </c>
      <c r="BD120" s="165">
        <f>IFERROR(VLOOKUP($B120,RD[[#All],[Date]:[IS19_Inv2_M2]],BD$2,0)/BD$1,"")</f>
        <v>4.3056061821097904</v>
      </c>
      <c r="BE120" s="165">
        <f>IFERROR(VLOOKUP($B120,RD[[#All],[Date]:[IS19_Inv2_M2]],BE$2,0)/BE$1,"")</f>
        <v>4.4877457965232255</v>
      </c>
      <c r="BF120" s="165">
        <f>IFERROR(VLOOKUP($B120,RD[[#All],[Date]:[IS19_Inv2_M2]],BF$2,0)/BF$1,"")</f>
        <v>4.4307416721209814</v>
      </c>
      <c r="BG120" s="165">
        <f>IFERROR(VLOOKUP($B120,RD[[#All],[Date]:[IS19_Inv2_M2]],BG$2,0)/BG$1,"")</f>
        <v>4.5570396619871882</v>
      </c>
      <c r="BH120" s="165">
        <f>IFERROR(VLOOKUP($B120,RD[[#All],[Date]:[IS19_Inv2_M2]],BH$2,0)/BH$1,"")</f>
        <v>4.6729837560558556</v>
      </c>
      <c r="BI120" s="165">
        <f>IFERROR(VLOOKUP($B120,RD[[#All],[Date]:[IS19_Inv2_M2]],BI$2,0)/BI$1,"")</f>
        <v>4.3990411211506544</v>
      </c>
      <c r="BJ120" s="165">
        <f>IFERROR(VLOOKUP($B120,RD[[#All],[Date]:[IS19_Inv2_M2]],BJ$2,0)/BJ$1,"")</f>
        <v>4.5419714385231638</v>
      </c>
      <c r="BK120" s="165">
        <f>IFERROR(VLOOKUP($B120,RD[[#All],[Date]:[IS19_Inv2_M2]],BK$2,0)/BK$1,"")</f>
        <v>4.3180150737010603</v>
      </c>
      <c r="BL120" s="165">
        <f>IFERROR(VLOOKUP($B120,RD[[#All],[Date]:[IS19_Inv2_M2]],BL$2,0)/BL$1,"")</f>
        <v>4.364863023033938</v>
      </c>
      <c r="BM120" s="165">
        <f>IFERROR(VLOOKUP($B120,RD[[#All],[Date]:[IS19_Inv2_M2]],BM$2,0)/BM$1,"")</f>
        <v>4.4233975855399184</v>
      </c>
      <c r="BN120" s="165">
        <f>IFERROR(VLOOKUP($B120,RD[[#All],[Date]:[IS19_Inv2_M2]],BN$2,0)/BN$1,"")</f>
        <v>4.5819733057557439</v>
      </c>
      <c r="BO120" s="165">
        <f>IFERROR(VLOOKUP($B120,RD[[#All],[Date]:[IS19_Inv2_M2]],BO$2,0)/BO$1,"")</f>
        <v>4.2870700953586107</v>
      </c>
      <c r="BP120" s="165">
        <f>IFERROR(VLOOKUP($B120,RD[[#All],[Date]:[IS19_Inv2_M2]],BP$2,0)/BP$1,"")</f>
        <v>4.1030360549500058</v>
      </c>
      <c r="BQ120" s="165">
        <f>IFERROR(VLOOKUP($B120,RD[[#All],[Date]:[IS19_Inv2_M2]],BQ$2,0)/BQ$1,"")</f>
        <v>4.4003445273947772</v>
      </c>
      <c r="BR120" s="165">
        <f>IFERROR(VLOOKUP($B120,RD[[#All],[Date]:[IS19_Inv2_M2]],BR$2,0)/BR$1,"")</f>
        <v>4.4586964232645974</v>
      </c>
      <c r="BS120" s="165">
        <f>IFERROR(VLOOKUP($B120,RD[[#All],[Date]:[IS19_Inv2_M2]],BS$2,0)/BS$1,"")</f>
        <v>4.23819885001123</v>
      </c>
      <c r="BT120" s="165">
        <f>IFERROR(VLOOKUP($B120,RD[[#All],[Date]:[IS19_Inv2_M2]],BT$2,0)/BT$1,"")</f>
        <v>4.247346431181751</v>
      </c>
      <c r="BU120" s="165">
        <f>IFERROR(VLOOKUP($B120,RD[[#All],[Date]:[IS19_Inv2_M2]],BU$2,0)/BU$1,"")</f>
        <v>4.3393061570989966</v>
      </c>
      <c r="BV120" s="165">
        <f>IFERROR(VLOOKUP($B120,RD[[#All],[Date]:[IS19_Inv2_M2]],BV$2,0)/BV$1,"")</f>
        <v>4.1679848149319838</v>
      </c>
      <c r="BW120" s="165">
        <f>IFERROR(VLOOKUP($B120,RD[[#All],[Date]:[IS19_Inv2_M2]],BW$2,0)/BW$1,"")</f>
        <v>4.4340909889786824</v>
      </c>
      <c r="BX120" s="165">
        <f>IFERROR(VLOOKUP($B120,RD[[#All],[Date]:[IS19_Inv2_M2]],BX$2,0)/BX$1,"")</f>
        <v>4.4792705975875862</v>
      </c>
      <c r="BY120" s="165">
        <f>IFERROR(VLOOKUP($B120,RD[[#All],[Date]:[IS19_Inv2_M2]],BY$2,0)/BY$1,"")</f>
        <v>4.3928232476160352</v>
      </c>
      <c r="BZ120" s="165">
        <f>IFERROR(VLOOKUP($B120,RD[[#All],[Date]:[IS19_Inv2_M2]],BZ$2,0)/BZ$1,"")</f>
        <v>4.5032162817673731</v>
      </c>
      <c r="CA120" s="165">
        <f>IFERROR(VLOOKUP($B120,RD[[#All],[Date]:[IS19_Inv2_M2]],CA$2,0)/CA$1,"")</f>
        <v>4.3460711909151399</v>
      </c>
      <c r="CB120" s="165">
        <f>IFERROR(VLOOKUP($B120,RD[[#All],[Date]:[IS19_Inv2_M2]],CB$2,0)/CB$1,"")</f>
        <v>4.1407430841154342</v>
      </c>
      <c r="CC120" s="165">
        <f>IFERROR(VLOOKUP($B120,RD[[#All],[Date]:[IS19_Inv2_M2]],CC$2,0)/CC$1,"")</f>
        <v>4.6934316671939262</v>
      </c>
      <c r="CD120" s="165">
        <f>IFERROR(VLOOKUP($B120,RD[[#All],[Date]:[IS19_Inv2_M2]],CD$2,0)/CD$1,"")</f>
        <v>4.7706422018348613</v>
      </c>
      <c r="CE120" s="165">
        <f>IFERROR(VLOOKUP($B120,RD[[#All],[Date]:[IS19_Inv2_M2]],CE$2,0)/CE$1,"")</f>
        <v>4.8804551230837703</v>
      </c>
      <c r="CF120" s="165">
        <f>IFERROR(VLOOKUP($B120,RD[[#All],[Date]:[IS19_Inv2_M2]],CF$2,0)/CF$1,"")</f>
        <v>4.6681621657894983</v>
      </c>
      <c r="CG120" s="165">
        <f>IFERROR(VLOOKUP($B120,RD[[#All],[Date]:[IS19_Inv2_M2]],CG$2,0)/CG$1,"")</f>
        <v>4.255861365953109</v>
      </c>
      <c r="CH120" s="165">
        <f>IFERROR(VLOOKUP($B120,RD[[#All],[Date]:[IS19_Inv2_M2]],CH$2,0)/CH$1,"")</f>
        <v>4.8576399873457765</v>
      </c>
      <c r="CI120" s="165">
        <f>IFERROR(VLOOKUP($B120,RD[[#All],[Date]:[IS19_Inv2_M2]],CI$2,0)/CI$1,"")</f>
        <v>4.4971162971795682</v>
      </c>
      <c r="CJ120" s="165">
        <f>IFERROR(VLOOKUP($B120,RD[[#All],[Date]:[IS19_Inv2_M2]],CJ$2,0)/CJ$1,"")</f>
        <v>4.2545968009506101</v>
      </c>
      <c r="CK120" s="165">
        <f>IFERROR(VLOOKUP($B120,RD[[#All],[Date]:[IS19_Inv2_M2]],CK$2,0)/CK$1,"")</f>
        <v>4.1231677739112094</v>
      </c>
      <c r="CL120" s="165">
        <f>IFERROR(VLOOKUP($B120,RD[[#All],[Date]:[IS19_Inv2_M2]],CL$2,0)/CL$1,"")</f>
        <v>3.7206703451562677</v>
      </c>
      <c r="CM120" s="165">
        <f>IFERROR(VLOOKUP($B120,RD[[#All],[Date]:[IS19_Inv2_M2]],CM$2,0)/CM$1,"")</f>
        <v>5.3404776969313508</v>
      </c>
      <c r="CN120" s="165">
        <f>IFERROR(VLOOKUP($B120,RD[[#All],[Date]:[IS19_Inv2_M2]],CN$2,0)/CN$1,"")</f>
        <v>2.957924707371085</v>
      </c>
      <c r="CO120" s="165">
        <f>IFERROR(VLOOKUP($B120,RD[[#All],[Date]:[IS19_Inv2_M2]],CO$2,0)/CO$1,"")</f>
        <v>3.6167352103764636</v>
      </c>
      <c r="CP120" s="165">
        <f>IFERROR(VLOOKUP($B120,RD[[#All],[Date]:[IS19_Inv2_M2]],CP$2,0)/CP$1,"")</f>
        <v>4.0580512496045555</v>
      </c>
      <c r="CQ120" s="165">
        <f>IFERROR(VLOOKUP($B120,RD[[#All],[Date]:[IS19_Inv2_M2]],CQ$2,0)/CQ$1,"")</f>
        <v>4.9853622773584814</v>
      </c>
      <c r="CR120" s="165">
        <f>IFERROR(VLOOKUP($B120,RD[[#All],[Date]:[IS19_Inv2_M2]],CR$2,0)/CR$1,"")</f>
        <v>4.9134127522694291</v>
      </c>
      <c r="CS120" s="165">
        <f>IFERROR(VLOOKUP($B120,RD[[#All],[Date]:[IS19_Inv2_M2]],CS$2,0)/CS$1,"")</f>
        <v>4.3546597168868608</v>
      </c>
      <c r="CT120" s="165">
        <f>IFERROR(VLOOKUP($B120,RD[[#All],[Date]:[IS19_Inv2_M2]],CT$2,0)/CT$1,"")</f>
        <v>4.7595697564061998</v>
      </c>
      <c r="CU120" s="166">
        <f>IFERROR(AVERAGEIF(Inv_SY_B[[#This Row],[IS1_Inv1_M1]:[IS19_Inv2_M2]],"&gt;="&amp;0.1,Inv_SY_B[[#This Row],[IS1_Inv1_M1]:[IS19_Inv2_M2]]),"")</f>
        <v>4.4338009587792024</v>
      </c>
    </row>
    <row r="121" spans="2:99">
      <c r="B121" s="167">
        <f t="shared" si="67"/>
        <v>45813</v>
      </c>
      <c r="C121" s="165">
        <f>IFERROR(VLOOKUP($B121,RD[[#All],[Date]:[IS19_Inv2_M2]],C$2,0)/C$1,"")</f>
        <v>5.4274666358096111</v>
      </c>
      <c r="D121" s="165">
        <f>IFERROR(VLOOKUP($B121,RD[[#All],[Date]:[IS19_Inv2_M2]],D$2,0)/D$1,"")</f>
        <v>5.4615461119872704</v>
      </c>
      <c r="E121" s="165">
        <f>IFERROR(VLOOKUP($B121,RD[[#All],[Date]:[IS19_Inv2_M2]],E$2,0)/E$1,"")</f>
        <v>5.4135519652761035</v>
      </c>
      <c r="F121" s="165">
        <f>IFERROR(VLOOKUP($B121,RD[[#All],[Date]:[IS19_Inv2_M2]],F$2,0)/F$1,"")</f>
        <v>5.1200076575175286</v>
      </c>
      <c r="G121" s="165">
        <f>IFERROR(VLOOKUP($B121,RD[[#All],[Date]:[IS19_Inv2_M2]],G$2,0)/G$1,"")</f>
        <v>5.3706293706293708</v>
      </c>
      <c r="H121" s="165">
        <f>IFERROR(VLOOKUP($B121,RD[[#All],[Date]:[IS19_Inv2_M2]],H$2,0)/H$1,"")</f>
        <v>5.3518205931999034</v>
      </c>
      <c r="I121" s="165">
        <f>IFERROR(VLOOKUP($B121,RD[[#All],[Date]:[IS19_Inv2_M2]],I$2,0)/I$1,"")</f>
        <v>5.2729594798560315</v>
      </c>
      <c r="J121" s="165">
        <f>IFERROR(VLOOKUP($B121,RD[[#All],[Date]:[IS19_Inv2_M2]],J$2,0)/J$1,"")</f>
        <v>5.2612330198537096</v>
      </c>
      <c r="K121" s="165">
        <f>IFERROR(VLOOKUP($B121,RD[[#All],[Date]:[IS19_Inv2_M2]],K$2,0)/K$1,"")</f>
        <v>5.323889061714806</v>
      </c>
      <c r="L121" s="165">
        <f>IFERROR(VLOOKUP($B121,RD[[#All],[Date]:[IS19_Inv2_M2]],L$2,0)/L$1,"")</f>
        <v>5.2992305500142489</v>
      </c>
      <c r="M121" s="165">
        <f>IFERROR(VLOOKUP($B121,RD[[#All],[Date]:[IS19_Inv2_M2]],M$2,0)/M$1,"")</f>
        <v>5.3849115553168581</v>
      </c>
      <c r="N121" s="165">
        <f>IFERROR(VLOOKUP($B121,RD[[#All],[Date]:[IS19_Inv2_M2]],N$2,0)/N$1,"")</f>
        <v>5.3848587350643662</v>
      </c>
      <c r="O121" s="165">
        <f>IFERROR(VLOOKUP($B121,RD[[#All],[Date]:[IS19_Inv2_M2]],O$2,0)/O$1,"")</f>
        <v>5.2935186649794366</v>
      </c>
      <c r="P121" s="165">
        <f>IFERROR(VLOOKUP($B121,RD[[#All],[Date]:[IS19_Inv2_M2]],P$2,0)/P$1,"")</f>
        <v>5.2266461788764857</v>
      </c>
      <c r="Q121" s="165">
        <f>IFERROR(VLOOKUP($B121,RD[[#All],[Date]:[IS19_Inv2_M2]],Q$2,0)/Q$1,"")</f>
        <v>5.1126936063890902</v>
      </c>
      <c r="R121" s="165">
        <f>IFERROR(VLOOKUP($B121,RD[[#All],[Date]:[IS19_Inv2_M2]],R$2,0)/R$1,"")</f>
        <v>5.12564079014059</v>
      </c>
      <c r="S121" s="165">
        <f>IFERROR(VLOOKUP($B121,RD[[#All],[Date]:[IS19_Inv2_M2]],S$2,0)/S$1,"")</f>
        <v>5.1709152666544567</v>
      </c>
      <c r="T121" s="165">
        <f>IFERROR(VLOOKUP($B121,RD[[#All],[Date]:[IS19_Inv2_M2]],T$2,0)/T$1,"")</f>
        <v>5.2263380403209574</v>
      </c>
      <c r="U121" s="165">
        <f>IFERROR(VLOOKUP($B121,RD[[#All],[Date]:[IS19_Inv2_M2]],U$2,0)/U$1,"")</f>
        <v>5.5713733347393584</v>
      </c>
      <c r="V121" s="165">
        <f>IFERROR(VLOOKUP($B121,RD[[#All],[Date]:[IS19_Inv2_M2]],V$2,0)/V$1,"")</f>
        <v>5.7021797418330991</v>
      </c>
      <c r="W121" s="165">
        <f>IFERROR(VLOOKUP($B121,RD[[#All],[Date]:[IS19_Inv2_M2]],W$2,0)/W$1,"")</f>
        <v>5.9504415673497375</v>
      </c>
      <c r="X121" s="165">
        <f>IFERROR(VLOOKUP($B121,RD[[#All],[Date]:[IS19_Inv2_M2]],X$2,0)/X$1,"")</f>
        <v>5.264418788388511</v>
      </c>
      <c r="Y121" s="165">
        <f>IFERROR(VLOOKUP($B121,RD[[#All],[Date]:[IS19_Inv2_M2]],Y$2,0)/Y$1,"")</f>
        <v>5.2389094708843924</v>
      </c>
      <c r="Z121" s="165">
        <f>IFERROR(VLOOKUP($B121,RD[[#All],[Date]:[IS19_Inv2_M2]],Z$2,0)/Z$1,"")</f>
        <v>5.2215411968371308</v>
      </c>
      <c r="AA121" s="165">
        <f>IFERROR(VLOOKUP($B121,RD[[#All],[Date]:[IS19_Inv2_M2]],AA$2,0)/AA$1,"")</f>
        <v>4.8804053763902608</v>
      </c>
      <c r="AB121" s="165">
        <f>IFERROR(VLOOKUP($B121,RD[[#All],[Date]:[IS19_Inv2_M2]],AB$2,0)/AB$1,"")</f>
        <v>5.0187006810074584</v>
      </c>
      <c r="AC121" s="165">
        <f>IFERROR(VLOOKUP($B121,RD[[#All],[Date]:[IS19_Inv2_M2]],AC$2,0)/AC$1,"")</f>
        <v>5.1721744956806806</v>
      </c>
      <c r="AD121" s="165">
        <f>IFERROR(VLOOKUP($B121,RD[[#All],[Date]:[IS19_Inv2_M2]],AD$2,0)/AD$1,"")</f>
        <v>4.8471786833855806</v>
      </c>
      <c r="AE121" s="165">
        <f>IFERROR(VLOOKUP($B121,RD[[#All],[Date]:[IS19_Inv2_M2]],AE$2,0)/AE$1,"")</f>
        <v>5.1086633497263039</v>
      </c>
      <c r="AF121" s="165">
        <f>IFERROR(VLOOKUP($B121,RD[[#All],[Date]:[IS19_Inv2_M2]],AF$2,0)/AF$1,"")</f>
        <v>5.2243864961359421</v>
      </c>
      <c r="AG121" s="165">
        <f>IFERROR(VLOOKUP($B121,RD[[#All],[Date]:[IS19_Inv2_M2]],AG$2,0)/AG$1,"")</f>
        <v>5.2610990542025018</v>
      </c>
      <c r="AH121" s="165">
        <f>IFERROR(VLOOKUP($B121,RD[[#All],[Date]:[IS19_Inv2_M2]],AH$2,0)/AH$1,"")</f>
        <v>5.0009796238244508</v>
      </c>
      <c r="AI121" s="165">
        <f>IFERROR(VLOOKUP($B121,RD[[#All],[Date]:[IS19_Inv2_M2]],AI$2,0)/AI$1,"")</f>
        <v>4.8723690103000452</v>
      </c>
      <c r="AJ121" s="165">
        <f>IFERROR(VLOOKUP($B121,RD[[#All],[Date]:[IS19_Inv2_M2]],AJ$2,0)/AJ$1,"")</f>
        <v>4.8672509756253604</v>
      </c>
      <c r="AK121" s="165">
        <f>IFERROR(VLOOKUP($B121,RD[[#All],[Date]:[IS19_Inv2_M2]],AK$2,0)/AK$1,"")</f>
        <v>4.9854069830288612</v>
      </c>
      <c r="AL121" s="165">
        <f>IFERROR(VLOOKUP($B121,RD[[#All],[Date]:[IS19_Inv2_M2]],AL$2,0)/AL$1,"")</f>
        <v>4.9650897691650044</v>
      </c>
      <c r="AM121" s="165">
        <f>IFERROR(VLOOKUP($B121,RD[[#All],[Date]:[IS19_Inv2_M2]],AM$2,0)/AM$1,"")</f>
        <v>4.8636030147402121</v>
      </c>
      <c r="AN121" s="165">
        <f>IFERROR(VLOOKUP($B121,RD[[#All],[Date]:[IS19_Inv2_M2]],AN$2,0)/AN$1,"")</f>
        <v>4.8935475444096133</v>
      </c>
      <c r="AO121" s="165">
        <f>IFERROR(VLOOKUP($B121,RD[[#All],[Date]:[IS19_Inv2_M2]],AO$2,0)/AO$1,"")</f>
        <v>4.9409724538117787</v>
      </c>
      <c r="AP121" s="165">
        <f>IFERROR(VLOOKUP($B121,RD[[#All],[Date]:[IS19_Inv2_M2]],AP$2,0)/AP$1,"")</f>
        <v>4.9916627759621157</v>
      </c>
      <c r="AQ121" s="165">
        <f>IFERROR(VLOOKUP($B121,RD[[#All],[Date]:[IS19_Inv2_M2]],AQ$2,0)/AQ$1,"")</f>
        <v>4.952351097178683</v>
      </c>
      <c r="AR121" s="165">
        <f>IFERROR(VLOOKUP($B121,RD[[#All],[Date]:[IS19_Inv2_M2]],AR$2,0)/AR$1,"")</f>
        <v>5.2767921733438978</v>
      </c>
      <c r="AS121" s="165">
        <f>IFERROR(VLOOKUP($B121,RD[[#All],[Date]:[IS19_Inv2_M2]],AS$2,0)/AS$1,"")</f>
        <v>5.4459960102593339</v>
      </c>
      <c r="AT121" s="165">
        <f>IFERROR(VLOOKUP($B121,RD[[#All],[Date]:[IS19_Inv2_M2]],AT$2,0)/AT$1,"")</f>
        <v>4.9156138184351352</v>
      </c>
      <c r="AU121" s="165">
        <f>IFERROR(VLOOKUP($B121,RD[[#All],[Date]:[IS19_Inv2_M2]],AU$2,0)/AU$1,"")</f>
        <v>5.026332288401254</v>
      </c>
      <c r="AV121" s="165">
        <f>IFERROR(VLOOKUP($B121,RD[[#All],[Date]:[IS19_Inv2_M2]],AV$2,0)/AV$1,"")</f>
        <v>4.9050341139590641</v>
      </c>
      <c r="AW121" s="165">
        <f>IFERROR(VLOOKUP($B121,RD[[#All],[Date]:[IS19_Inv2_M2]],AW$2,0)/AW$1,"")</f>
        <v>4.9490595611285269</v>
      </c>
      <c r="AX121" s="165">
        <f>IFERROR(VLOOKUP($B121,RD[[#All],[Date]:[IS19_Inv2_M2]],AX$2,0)/AX$1,"")</f>
        <v>5.1003801774161266</v>
      </c>
      <c r="AY121" s="165">
        <f>IFERROR(VLOOKUP($B121,RD[[#All],[Date]:[IS19_Inv2_M2]],AY$2,0)/AY$1,"")</f>
        <v>5.1345800454004973</v>
      </c>
      <c r="AZ121" s="165">
        <f>IFERROR(VLOOKUP($B121,RD[[#All],[Date]:[IS19_Inv2_M2]],AZ$2,0)/AZ$1,"")</f>
        <v>5.2194357366771165</v>
      </c>
      <c r="BA121" s="165">
        <f>IFERROR(VLOOKUP($B121,RD[[#All],[Date]:[IS19_Inv2_M2]],BA$2,0)/BA$1,"")</f>
        <v>5.0630294137264062</v>
      </c>
      <c r="BB121" s="165">
        <f>IFERROR(VLOOKUP($B121,RD[[#All],[Date]:[IS19_Inv2_M2]],BB$2,0)/BB$1,"")</f>
        <v>4.832157784743992</v>
      </c>
      <c r="BC121" s="165">
        <f>IFERROR(VLOOKUP($B121,RD[[#All],[Date]:[IS19_Inv2_M2]],BC$2,0)/BC$1,"")</f>
        <v>4.9184952978056424</v>
      </c>
      <c r="BD121" s="165">
        <f>IFERROR(VLOOKUP($B121,RD[[#All],[Date]:[IS19_Inv2_M2]],BD$2,0)/BD$1,"")</f>
        <v>5.0149449588102355</v>
      </c>
      <c r="BE121" s="165">
        <f>IFERROR(VLOOKUP($B121,RD[[#All],[Date]:[IS19_Inv2_M2]],BE$2,0)/BE$1,"")</f>
        <v>5.1189797663151886</v>
      </c>
      <c r="BF121" s="165">
        <f>IFERROR(VLOOKUP($B121,RD[[#All],[Date]:[IS19_Inv2_M2]],BF$2,0)/BF$1,"")</f>
        <v>5.0005167246546547</v>
      </c>
      <c r="BG121" s="165">
        <f>IFERROR(VLOOKUP($B121,RD[[#All],[Date]:[IS19_Inv2_M2]],BG$2,0)/BG$1,"")</f>
        <v>4.9202671391576933</v>
      </c>
      <c r="BH121" s="165">
        <f>IFERROR(VLOOKUP($B121,RD[[#All],[Date]:[IS19_Inv2_M2]],BH$2,0)/BH$1,"")</f>
        <v>5.2172983756055853</v>
      </c>
      <c r="BI121" s="165">
        <f>IFERROR(VLOOKUP($B121,RD[[#All],[Date]:[IS19_Inv2_M2]],BI$2,0)/BI$1,"")</f>
        <v>4.9522404573114516</v>
      </c>
      <c r="BJ121" s="165">
        <f>IFERROR(VLOOKUP($B121,RD[[#All],[Date]:[IS19_Inv2_M2]],BJ$2,0)/BJ$1,"")</f>
        <v>4.9968652037617565</v>
      </c>
      <c r="BK121" s="165">
        <f>IFERROR(VLOOKUP($B121,RD[[#All],[Date]:[IS19_Inv2_M2]],BK$2,0)/BK$1,"")</f>
        <v>4.7702261055159072</v>
      </c>
      <c r="BL121" s="165">
        <f>IFERROR(VLOOKUP($B121,RD[[#All],[Date]:[IS19_Inv2_M2]],BL$2,0)/BL$1,"")</f>
        <v>4.8432601880877746</v>
      </c>
      <c r="BM121" s="165">
        <f>IFERROR(VLOOKUP($B121,RD[[#All],[Date]:[IS19_Inv2_M2]],BM$2,0)/BM$1,"")</f>
        <v>4.8576002134329359</v>
      </c>
      <c r="BN121" s="165">
        <f>IFERROR(VLOOKUP($B121,RD[[#All],[Date]:[IS19_Inv2_M2]],BN$2,0)/BN$1,"")</f>
        <v>4.9245386678731862</v>
      </c>
      <c r="BO121" s="165">
        <f>IFERROR(VLOOKUP($B121,RD[[#All],[Date]:[IS19_Inv2_M2]],BO$2,0)/BO$1,"")</f>
        <v>5.0481312423735698</v>
      </c>
      <c r="BP121" s="165">
        <f>IFERROR(VLOOKUP($B121,RD[[#All],[Date]:[IS19_Inv2_M2]],BP$2,0)/BP$1,"")</f>
        <v>4.8215466912081899</v>
      </c>
      <c r="BQ121" s="165">
        <f>IFERROR(VLOOKUP($B121,RD[[#All],[Date]:[IS19_Inv2_M2]],BQ$2,0)/BQ$1,"")</f>
        <v>5.1351207808671839</v>
      </c>
      <c r="BR121" s="165">
        <f>IFERROR(VLOOKUP($B121,RD[[#All],[Date]:[IS19_Inv2_M2]],BR$2,0)/BR$1,"")</f>
        <v>5.2337676032709242</v>
      </c>
      <c r="BS121" s="165">
        <f>IFERROR(VLOOKUP($B121,RD[[#All],[Date]:[IS19_Inv2_M2]],BS$2,0)/BS$1,"")</f>
        <v>5.1273753836717049</v>
      </c>
      <c r="BT121" s="165">
        <f>IFERROR(VLOOKUP($B121,RD[[#All],[Date]:[IS19_Inv2_M2]],BT$2,0)/BT$1,"")</f>
        <v>5.2362303505001684</v>
      </c>
      <c r="BU121" s="165">
        <f>IFERROR(VLOOKUP($B121,RD[[#All],[Date]:[IS19_Inv2_M2]],BU$2,0)/BU$1,"")</f>
        <v>5.0189016771397812</v>
      </c>
      <c r="BV121" s="165">
        <f>IFERROR(VLOOKUP($B121,RD[[#All],[Date]:[IS19_Inv2_M2]],BV$2,0)/BV$1,"")</f>
        <v>4.9021158605802331</v>
      </c>
      <c r="BW121" s="165">
        <f>IFERROR(VLOOKUP($B121,RD[[#All],[Date]:[IS19_Inv2_M2]],BW$2,0)/BW$1,"")</f>
        <v>5.1243213533627952</v>
      </c>
      <c r="BX121" s="165">
        <f>IFERROR(VLOOKUP($B121,RD[[#All],[Date]:[IS19_Inv2_M2]],BX$2,0)/BX$1,"")</f>
        <v>5.3269413282067504</v>
      </c>
      <c r="BY121" s="165">
        <f>IFERROR(VLOOKUP($B121,RD[[#All],[Date]:[IS19_Inv2_M2]],BY$2,0)/BY$1,"")</f>
        <v>5.201442025231966</v>
      </c>
      <c r="BZ121" s="165">
        <f>IFERROR(VLOOKUP($B121,RD[[#All],[Date]:[IS19_Inv2_M2]],BZ$2,0)/BZ$1,"")</f>
        <v>5.3704523884846571</v>
      </c>
      <c r="CA121" s="165">
        <f>IFERROR(VLOOKUP($B121,RD[[#All],[Date]:[IS19_Inv2_M2]],CA$2,0)/CA$1,"")</f>
        <v>5.1020519477686017</v>
      </c>
      <c r="CB121" s="165">
        <f>IFERROR(VLOOKUP($B121,RD[[#All],[Date]:[IS19_Inv2_M2]],CB$2,0)/CB$1,"")</f>
        <v>4.8660175518764568</v>
      </c>
      <c r="CC121" s="165">
        <f>IFERROR(VLOOKUP($B121,RD[[#All],[Date]:[IS19_Inv2_M2]],CC$2,0)/CC$1,"")</f>
        <v>5.191691711483708</v>
      </c>
      <c r="CD121" s="165">
        <f>IFERROR(VLOOKUP($B121,RD[[#All],[Date]:[IS19_Inv2_M2]],CD$2,0)/CD$1,"")</f>
        <v>5.2052661037159602</v>
      </c>
      <c r="CE121" s="165">
        <f>IFERROR(VLOOKUP($B121,RD[[#All],[Date]:[IS19_Inv2_M2]],CE$2,0)/CE$1,"")</f>
        <v>5.2847468351036735</v>
      </c>
      <c r="CF121" s="165">
        <f>IFERROR(VLOOKUP($B121,RD[[#All],[Date]:[IS19_Inv2_M2]],CF$2,0)/CF$1,"")</f>
        <v>5.0516234793362278</v>
      </c>
      <c r="CG121" s="165">
        <f>IFERROR(VLOOKUP($B121,RD[[#All],[Date]:[IS19_Inv2_M2]],CG$2,0)/CG$1,"")</f>
        <v>4.7317128897325036</v>
      </c>
      <c r="CH121" s="165">
        <f>IFERROR(VLOOKUP($B121,RD[[#All],[Date]:[IS19_Inv2_M2]],CH$2,0)/CH$1,"")</f>
        <v>5.3179373615944314</v>
      </c>
      <c r="CI121" s="165">
        <f>IFERROR(VLOOKUP($B121,RD[[#All],[Date]:[IS19_Inv2_M2]],CI$2,0)/CI$1,"")</f>
        <v>4.8321287486108746</v>
      </c>
      <c r="CJ121" s="165">
        <f>IFERROR(VLOOKUP($B121,RD[[#All],[Date]:[IS19_Inv2_M2]],CJ$2,0)/CJ$1,"")</f>
        <v>4.192097283199975</v>
      </c>
      <c r="CK121" s="165">
        <f>IFERROR(VLOOKUP($B121,RD[[#All],[Date]:[IS19_Inv2_M2]],CK$2,0)/CK$1,"")</f>
        <v>4.7850809951411026</v>
      </c>
      <c r="CL121" s="165">
        <f>IFERROR(VLOOKUP($B121,RD[[#All],[Date]:[IS19_Inv2_M2]],CL$2,0)/CL$1,"")</f>
        <v>3.8940496390670392</v>
      </c>
      <c r="CM121" s="165">
        <f>IFERROR(VLOOKUP($B121,RD[[#All],[Date]:[IS19_Inv2_M2]],CM$2,0)/CM$1,"")</f>
        <v>5.8239085732363174</v>
      </c>
      <c r="CN121" s="165">
        <f>IFERROR(VLOOKUP($B121,RD[[#All],[Date]:[IS19_Inv2_M2]],CN$2,0)/CN$1,"")</f>
        <v>4.3332806074027204</v>
      </c>
      <c r="CO121" s="165">
        <f>IFERROR(VLOOKUP($B121,RD[[#All],[Date]:[IS19_Inv2_M2]],CO$2,0)/CO$1,"")</f>
        <v>4.2968997152799755</v>
      </c>
      <c r="CP121" s="165">
        <f>IFERROR(VLOOKUP($B121,RD[[#All],[Date]:[IS19_Inv2_M2]],CP$2,0)/CP$1,"")</f>
        <v>4.5539386270167661</v>
      </c>
      <c r="CQ121" s="165">
        <f>IFERROR(VLOOKUP($B121,RD[[#All],[Date]:[IS19_Inv2_M2]],CQ$2,0)/CQ$1,"")</f>
        <v>5.3288340539210513</v>
      </c>
      <c r="CR121" s="165">
        <f>IFERROR(VLOOKUP($B121,RD[[#All],[Date]:[IS19_Inv2_M2]],CR$2,0)/CR$1,"")</f>
        <v>5.3442359288175787</v>
      </c>
      <c r="CS121" s="165">
        <f>IFERROR(VLOOKUP($B121,RD[[#All],[Date]:[IS19_Inv2_M2]],CS$2,0)/CS$1,"")</f>
        <v>4.7674284308260901</v>
      </c>
      <c r="CT121" s="165">
        <f>IFERROR(VLOOKUP($B121,RD[[#All],[Date]:[IS19_Inv2_M2]],CT$2,0)/CT$1,"")</f>
        <v>5.1623958662870395</v>
      </c>
      <c r="CU121" s="166">
        <f>IFERROR(AVERAGEIF(Inv_SY_B[[#This Row],[IS1_Inv1_M1]:[IS19_Inv2_M2]],"&gt;="&amp;0.1,Inv_SY_B[[#This Row],[IS1_Inv1_M1]:[IS19_Inv2_M2]]),"")</f>
        <v>5.083727916920286</v>
      </c>
    </row>
    <row r="122" spans="2:99">
      <c r="B122" s="167">
        <f t="shared" si="67"/>
        <v>45814</v>
      </c>
      <c r="C122" s="165">
        <f>IFERROR(VLOOKUP($B122,RD[[#All],[Date]:[IS19_Inv2_M2]],C$2,0)/C$1,"")</f>
        <v>4.6820759083545465</v>
      </c>
      <c r="D122" s="165">
        <f>IFERROR(VLOOKUP($B122,RD[[#All],[Date]:[IS19_Inv2_M2]],D$2,0)/D$1,"")</f>
        <v>4.7075761665932596</v>
      </c>
      <c r="E122" s="165">
        <f>IFERROR(VLOOKUP($B122,RD[[#All],[Date]:[IS19_Inv2_M2]],E$2,0)/E$1,"")</f>
        <v>4.6491439594887867</v>
      </c>
      <c r="F122" s="165">
        <f>IFERROR(VLOOKUP($B122,RD[[#All],[Date]:[IS19_Inv2_M2]],F$2,0)/F$1,"")</f>
        <v>4.348512766517505</v>
      </c>
      <c r="G122" s="165">
        <f>IFERROR(VLOOKUP($B122,RD[[#All],[Date]:[IS19_Inv2_M2]],G$2,0)/G$1,"")</f>
        <v>4.5391849529780561</v>
      </c>
      <c r="H122" s="165">
        <f>IFERROR(VLOOKUP($B122,RD[[#All],[Date]:[IS19_Inv2_M2]],H$2,0)/H$1,"")</f>
        <v>4.5594405594405591</v>
      </c>
      <c r="I122" s="165">
        <f>IFERROR(VLOOKUP($B122,RD[[#All],[Date]:[IS19_Inv2_M2]],I$2,0)/I$1,"")</f>
        <v>4.4681295715778475</v>
      </c>
      <c r="J122" s="165">
        <f>IFERROR(VLOOKUP($B122,RD[[#All],[Date]:[IS19_Inv2_M2]],J$2,0)/J$1,"")</f>
        <v>4.5635033722808016</v>
      </c>
      <c r="K122" s="165">
        <f>IFERROR(VLOOKUP($B122,RD[[#All],[Date]:[IS19_Inv2_M2]],K$2,0)/K$1,"")</f>
        <v>4.4643327191366149</v>
      </c>
      <c r="L122" s="165">
        <f>IFERROR(VLOOKUP($B122,RD[[#All],[Date]:[IS19_Inv2_M2]],L$2,0)/L$1,"")</f>
        <v>4.5112567683100595</v>
      </c>
      <c r="M122" s="165">
        <f>IFERROR(VLOOKUP($B122,RD[[#All],[Date]:[IS19_Inv2_M2]],M$2,0)/M$1,"")</f>
        <v>4.5977011494252871</v>
      </c>
      <c r="N122" s="165">
        <f>IFERROR(VLOOKUP($B122,RD[[#All],[Date]:[IS19_Inv2_M2]],N$2,0)/N$1,"")</f>
        <v>4.6037037938334997</v>
      </c>
      <c r="O122" s="165">
        <f>IFERROR(VLOOKUP($B122,RD[[#All],[Date]:[IS19_Inv2_M2]],O$2,0)/O$1,"")</f>
        <v>4.5441513761467887</v>
      </c>
      <c r="P122" s="165">
        <f>IFERROR(VLOOKUP($B122,RD[[#All],[Date]:[IS19_Inv2_M2]],P$2,0)/P$1,"")</f>
        <v>4.4723640800831568</v>
      </c>
      <c r="Q122" s="165">
        <f>IFERROR(VLOOKUP($B122,RD[[#All],[Date]:[IS19_Inv2_M2]],Q$2,0)/Q$1,"")</f>
        <v>4.3198677762784952</v>
      </c>
      <c r="R122" s="165">
        <f>IFERROR(VLOOKUP($B122,RD[[#All],[Date]:[IS19_Inv2_M2]],R$2,0)/R$1,"")</f>
        <v>4.2752225544522791</v>
      </c>
      <c r="S122" s="165">
        <f>IFERROR(VLOOKUP($B122,RD[[#All],[Date]:[IS19_Inv2_M2]],S$2,0)/S$1,"")</f>
        <v>4.3563828901580113</v>
      </c>
      <c r="T122" s="165">
        <f>IFERROR(VLOOKUP($B122,RD[[#All],[Date]:[IS19_Inv2_M2]],T$2,0)/T$1,"")</f>
        <v>4.4088464525035231</v>
      </c>
      <c r="U122" s="165">
        <f>IFERROR(VLOOKUP($B122,RD[[#All],[Date]:[IS19_Inv2_M2]],U$2,0)/U$1,"")</f>
        <v>4.8452619474448007</v>
      </c>
      <c r="V122" s="165">
        <f>IFERROR(VLOOKUP($B122,RD[[#All],[Date]:[IS19_Inv2_M2]],V$2,0)/V$1,"")</f>
        <v>4.9522614238075731</v>
      </c>
      <c r="W122" s="165">
        <f>IFERROR(VLOOKUP($B122,RD[[#All],[Date]:[IS19_Inv2_M2]],W$2,0)/W$1,"")</f>
        <v>5.1367868325118922</v>
      </c>
      <c r="X122" s="165">
        <f>IFERROR(VLOOKUP($B122,RD[[#All],[Date]:[IS19_Inv2_M2]],X$2,0)/X$1,"")</f>
        <v>4.5788413996992636</v>
      </c>
      <c r="Y122" s="165">
        <f>IFERROR(VLOOKUP($B122,RD[[#All],[Date]:[IS19_Inv2_M2]],Y$2,0)/Y$1,"")</f>
        <v>4.587251828631139</v>
      </c>
      <c r="Z122" s="165">
        <f>IFERROR(VLOOKUP($B122,RD[[#All],[Date]:[IS19_Inv2_M2]],Z$2,0)/Z$1,"")</f>
        <v>4.5627661067702237</v>
      </c>
      <c r="AA122" s="165">
        <f>IFERROR(VLOOKUP($B122,RD[[#All],[Date]:[IS19_Inv2_M2]],AA$2,0)/AA$1,"")</f>
        <v>4.3079829948039681</v>
      </c>
      <c r="AB122" s="165">
        <f>IFERROR(VLOOKUP($B122,RD[[#All],[Date]:[IS19_Inv2_M2]],AB$2,0)/AB$1,"")</f>
        <v>4.3952005188628256</v>
      </c>
      <c r="AC122" s="165">
        <f>IFERROR(VLOOKUP($B122,RD[[#All],[Date]:[IS19_Inv2_M2]],AC$2,0)/AC$1,"")</f>
        <v>4.5634018521620519</v>
      </c>
      <c r="AD122" s="165">
        <f>IFERROR(VLOOKUP($B122,RD[[#All],[Date]:[IS19_Inv2_M2]],AD$2,0)/AD$1,"")</f>
        <v>4.2959770114942533</v>
      </c>
      <c r="AE122" s="165">
        <f>IFERROR(VLOOKUP($B122,RD[[#All],[Date]:[IS19_Inv2_M2]],AE$2,0)/AE$1,"")</f>
        <v>4.4980012079031368</v>
      </c>
      <c r="AF122" s="165">
        <f>IFERROR(VLOOKUP($B122,RD[[#All],[Date]:[IS19_Inv2_M2]],AF$2,0)/AF$1,"")</f>
        <v>4.6112592458685464</v>
      </c>
      <c r="AG122" s="165">
        <f>IFERROR(VLOOKUP($B122,RD[[#All],[Date]:[IS19_Inv2_M2]],AG$2,0)/AG$1,"")</f>
        <v>4.6212791040377246</v>
      </c>
      <c r="AH122" s="165">
        <f>IFERROR(VLOOKUP($B122,RD[[#All],[Date]:[IS19_Inv2_M2]],AH$2,0)/AH$1,"")</f>
        <v>4.4038989028213162</v>
      </c>
      <c r="AI122" s="165">
        <f>IFERROR(VLOOKUP($B122,RD[[#All],[Date]:[IS19_Inv2_M2]],AI$2,0)/AI$1,"")</f>
        <v>4.6356599065958672</v>
      </c>
      <c r="AJ122" s="165">
        <f>IFERROR(VLOOKUP($B122,RD[[#All],[Date]:[IS19_Inv2_M2]],AJ$2,0)/AJ$1,"")</f>
        <v>4.6190262939031417</v>
      </c>
      <c r="AK122" s="165">
        <f>IFERROR(VLOOKUP($B122,RD[[#All],[Date]:[IS19_Inv2_M2]],AK$2,0)/AK$1,"")</f>
        <v>4.6964292148596547</v>
      </c>
      <c r="AL122" s="165">
        <f>IFERROR(VLOOKUP($B122,RD[[#All],[Date]:[IS19_Inv2_M2]],AL$2,0)/AL$1,"")</f>
        <v>4.638785978911371</v>
      </c>
      <c r="AM122" s="165">
        <f>IFERROR(VLOOKUP($B122,RD[[#All],[Date]:[IS19_Inv2_M2]],AM$2,0)/AM$1,"")</f>
        <v>4.5581271259921294</v>
      </c>
      <c r="AN122" s="165">
        <f>IFERROR(VLOOKUP($B122,RD[[#All],[Date]:[IS19_Inv2_M2]],AN$2,0)/AN$1,"")</f>
        <v>4.6074973876698015</v>
      </c>
      <c r="AO122" s="165">
        <f>IFERROR(VLOOKUP($B122,RD[[#All],[Date]:[IS19_Inv2_M2]],AO$2,0)/AO$1,"")</f>
        <v>4.6174881611418668</v>
      </c>
      <c r="AP122" s="165">
        <f>IFERROR(VLOOKUP($B122,RD[[#All],[Date]:[IS19_Inv2_M2]],AP$2,0)/AP$1,"")</f>
        <v>4.6601747482158338</v>
      </c>
      <c r="AQ122" s="165">
        <f>IFERROR(VLOOKUP($B122,RD[[#All],[Date]:[IS19_Inv2_M2]],AQ$2,0)/AQ$1,"")</f>
        <v>4.5523510971786836</v>
      </c>
      <c r="AR122" s="165">
        <f>IFERROR(VLOOKUP($B122,RD[[#All],[Date]:[IS19_Inv2_M2]],AR$2,0)/AR$1,"")</f>
        <v>4.8468772606703645</v>
      </c>
      <c r="AS122" s="165">
        <f>IFERROR(VLOOKUP($B122,RD[[#All],[Date]:[IS19_Inv2_M2]],AS$2,0)/AS$1,"")</f>
        <v>5.0862068965517242</v>
      </c>
      <c r="AT122" s="165">
        <f>IFERROR(VLOOKUP($B122,RD[[#All],[Date]:[IS19_Inv2_M2]],AT$2,0)/AT$1,"")</f>
        <v>4.5932681042398915</v>
      </c>
      <c r="AU122" s="165">
        <f>IFERROR(VLOOKUP($B122,RD[[#All],[Date]:[IS19_Inv2_M2]],AU$2,0)/AU$1,"")</f>
        <v>4.7799373040752355</v>
      </c>
      <c r="AV122" s="165">
        <f>IFERROR(VLOOKUP($B122,RD[[#All],[Date]:[IS19_Inv2_M2]],AV$2,0)/AV$1,"")</f>
        <v>4.515950580859303</v>
      </c>
      <c r="AW122" s="165">
        <f>IFERROR(VLOOKUP($B122,RD[[#All],[Date]:[IS19_Inv2_M2]],AW$2,0)/AW$1,"")</f>
        <v>4.6316614420062692</v>
      </c>
      <c r="AX122" s="165">
        <f>IFERROR(VLOOKUP($B122,RD[[#All],[Date]:[IS19_Inv2_M2]],AX$2,0)/AX$1,"")</f>
        <v>4.7028613352898017</v>
      </c>
      <c r="AY122" s="165">
        <f>IFERROR(VLOOKUP($B122,RD[[#All],[Date]:[IS19_Inv2_M2]],AY$2,0)/AY$1,"")</f>
        <v>4.7461535689835328</v>
      </c>
      <c r="AZ122" s="165">
        <f>IFERROR(VLOOKUP($B122,RD[[#All],[Date]:[IS19_Inv2_M2]],AZ$2,0)/AZ$1,"")</f>
        <v>4.8475349102308352</v>
      </c>
      <c r="BA122" s="165">
        <f>IFERROR(VLOOKUP($B122,RD[[#All],[Date]:[IS19_Inv2_M2]],BA$2,0)/BA$1,"")</f>
        <v>4.7015273794437409</v>
      </c>
      <c r="BB122" s="165">
        <f>IFERROR(VLOOKUP($B122,RD[[#All],[Date]:[IS19_Inv2_M2]],BB$2,0)/BB$1,"")</f>
        <v>4.5781086729362599</v>
      </c>
      <c r="BC122" s="165">
        <f>IFERROR(VLOOKUP($B122,RD[[#All],[Date]:[IS19_Inv2_M2]],BC$2,0)/BC$1,"")</f>
        <v>4.6319749216300936</v>
      </c>
      <c r="BD122" s="165">
        <f>IFERROR(VLOOKUP($B122,RD[[#All],[Date]:[IS19_Inv2_M2]],BD$2,0)/BD$1,"")</f>
        <v>4.6635561711744549</v>
      </c>
      <c r="BE122" s="165">
        <f>IFERROR(VLOOKUP($B122,RD[[#All],[Date]:[IS19_Inv2_M2]],BE$2,0)/BE$1,"")</f>
        <v>4.7684525505842119</v>
      </c>
      <c r="BF122" s="165">
        <f>IFERROR(VLOOKUP($B122,RD[[#All],[Date]:[IS19_Inv2_M2]],BF$2,0)/BF$1,"")</f>
        <v>4.7118398842536768</v>
      </c>
      <c r="BG122" s="165">
        <f>IFERROR(VLOOKUP($B122,RD[[#All],[Date]:[IS19_Inv2_M2]],BG$2,0)/BG$1,"")</f>
        <v>4.8807414474580888</v>
      </c>
      <c r="BH122" s="165">
        <f>IFERROR(VLOOKUP($B122,RD[[#All],[Date]:[IS19_Inv2_M2]],BH$2,0)/BH$1,"")</f>
        <v>4.9878882872613275</v>
      </c>
      <c r="BI122" s="165">
        <f>IFERROR(VLOOKUP($B122,RD[[#All],[Date]:[IS19_Inv2_M2]],BI$2,0)/BI$1,"")</f>
        <v>4.7656278812465427</v>
      </c>
      <c r="BJ122" s="165">
        <f>IFERROR(VLOOKUP($B122,RD[[#All],[Date]:[IS19_Inv2_M2]],BJ$2,0)/BJ$1,"")</f>
        <v>4.9167537443399523</v>
      </c>
      <c r="BK122" s="165">
        <f>IFERROR(VLOOKUP($B122,RD[[#All],[Date]:[IS19_Inv2_M2]],BK$2,0)/BK$1,"")</f>
        <v>4.6968585339825246</v>
      </c>
      <c r="BL122" s="165">
        <f>IFERROR(VLOOKUP($B122,RD[[#All],[Date]:[IS19_Inv2_M2]],BL$2,0)/BL$1,"")</f>
        <v>4.7362682295216034</v>
      </c>
      <c r="BM122" s="165">
        <f>IFERROR(VLOOKUP($B122,RD[[#All],[Date]:[IS19_Inv2_M2]],BM$2,0)/BM$1,"")</f>
        <v>4.7762289068231842</v>
      </c>
      <c r="BN122" s="165">
        <f>IFERROR(VLOOKUP($B122,RD[[#All],[Date]:[IS19_Inv2_M2]],BN$2,0)/BN$1,"")</f>
        <v>4.8534401964903209</v>
      </c>
      <c r="BO122" s="165">
        <f>IFERROR(VLOOKUP($B122,RD[[#All],[Date]:[IS19_Inv2_M2]],BO$2,0)/BO$1,"")</f>
        <v>4.6436480318163325</v>
      </c>
      <c r="BP122" s="165">
        <f>IFERROR(VLOOKUP($B122,RD[[#All],[Date]:[IS19_Inv2_M2]],BP$2,0)/BP$1,"")</f>
        <v>4.5061497608160055</v>
      </c>
      <c r="BQ122" s="165">
        <f>IFERROR(VLOOKUP($B122,RD[[#All],[Date]:[IS19_Inv2_M2]],BQ$2,0)/BQ$1,"")</f>
        <v>4.7167001110708293</v>
      </c>
      <c r="BR122" s="165">
        <f>IFERROR(VLOOKUP($B122,RD[[#All],[Date]:[IS19_Inv2_M2]],BR$2,0)/BR$1,"")</f>
        <v>4.7242433828957076</v>
      </c>
      <c r="BS122" s="165">
        <f>IFERROR(VLOOKUP($B122,RD[[#All],[Date]:[IS19_Inv2_M2]],BS$2,0)/BS$1,"")</f>
        <v>4.7520955538758392</v>
      </c>
      <c r="BT122" s="165">
        <f>IFERROR(VLOOKUP($B122,RD[[#All],[Date]:[IS19_Inv2_M2]],BT$2,0)/BT$1,"")</f>
        <v>4.8440585148741659</v>
      </c>
      <c r="BU122" s="165">
        <f>IFERROR(VLOOKUP($B122,RD[[#All],[Date]:[IS19_Inv2_M2]],BU$2,0)/BU$1,"")</f>
        <v>4.6847937657466563</v>
      </c>
      <c r="BV122" s="165">
        <f>IFERROR(VLOOKUP($B122,RD[[#All],[Date]:[IS19_Inv2_M2]],BV$2,0)/BV$1,"")</f>
        <v>4.5457506001451513</v>
      </c>
      <c r="BW122" s="165">
        <f>IFERROR(VLOOKUP($B122,RD[[#All],[Date]:[IS19_Inv2_M2]],BW$2,0)/BW$1,"")</f>
        <v>4.7536420836009565</v>
      </c>
      <c r="BX122" s="165">
        <f>IFERROR(VLOOKUP($B122,RD[[#All],[Date]:[IS19_Inv2_M2]],BX$2,0)/BX$1,"")</f>
        <v>4.9319024326933221</v>
      </c>
      <c r="BY122" s="165">
        <f>IFERROR(VLOOKUP($B122,RD[[#All],[Date]:[IS19_Inv2_M2]],BY$2,0)/BY$1,"")</f>
        <v>4.8419786477363198</v>
      </c>
      <c r="BZ122" s="165">
        <f>IFERROR(VLOOKUP($B122,RD[[#All],[Date]:[IS19_Inv2_M2]],BZ$2,0)/BZ$1,"")</f>
        <v>4.8997152799746919</v>
      </c>
      <c r="CA122" s="165">
        <f>IFERROR(VLOOKUP($B122,RD[[#All],[Date]:[IS19_Inv2_M2]],CA$2,0)/CA$1,"")</f>
        <v>4.6700629438523382</v>
      </c>
      <c r="CB122" s="165">
        <f>IFERROR(VLOOKUP($B122,RD[[#All],[Date]:[IS19_Inv2_M2]],CB$2,0)/CB$1,"")</f>
        <v>4.4793607273835052</v>
      </c>
      <c r="CC122" s="165">
        <f>IFERROR(VLOOKUP($B122,RD[[#All],[Date]:[IS19_Inv2_M2]],CC$2,0)/CC$1,"")</f>
        <v>4.9544250237266692</v>
      </c>
      <c r="CD122" s="165">
        <f>IFERROR(VLOOKUP($B122,RD[[#All],[Date]:[IS19_Inv2_M2]],CD$2,0)/CD$1,"")</f>
        <v>5.0217798651838503</v>
      </c>
      <c r="CE122" s="165">
        <f>IFERROR(VLOOKUP($B122,RD[[#All],[Date]:[IS19_Inv2_M2]],CE$2,0)/CE$1,"")</f>
        <v>5.2675885661585315</v>
      </c>
      <c r="CF122" s="165">
        <f>IFERROR(VLOOKUP($B122,RD[[#All],[Date]:[IS19_Inv2_M2]],CF$2,0)/CF$1,"")</f>
        <v>5.0080047549202877</v>
      </c>
      <c r="CG122" s="165">
        <f>IFERROR(VLOOKUP($B122,RD[[#All],[Date]:[IS19_Inv2_M2]],CG$2,0)/CG$1,"")</f>
        <v>4.3507680410559244</v>
      </c>
      <c r="CH122" s="165">
        <f>IFERROR(VLOOKUP($B122,RD[[#All],[Date]:[IS19_Inv2_M2]],CH$2,0)/CH$1,"")</f>
        <v>5.1953495729199615</v>
      </c>
      <c r="CI122" s="165">
        <f>IFERROR(VLOOKUP($B122,RD[[#All],[Date]:[IS19_Inv2_M2]],CI$2,0)/CI$1,"")</f>
        <v>4.9935512131019886</v>
      </c>
      <c r="CJ122" s="165">
        <f>IFERROR(VLOOKUP($B122,RD[[#All],[Date]:[IS19_Inv2_M2]],CJ$2,0)/CJ$1,"")</f>
        <v>4.7360745673258693</v>
      </c>
      <c r="CK122" s="165">
        <f>IFERROR(VLOOKUP($B122,RD[[#All],[Date]:[IS19_Inv2_M2]],CK$2,0)/CK$1,"")</f>
        <v>4.9327136008565935</v>
      </c>
      <c r="CL122" s="165">
        <f>IFERROR(VLOOKUP($B122,RD[[#All],[Date]:[IS19_Inv2_M2]],CL$2,0)/CL$1,"")</f>
        <v>4.5785280837479512</v>
      </c>
      <c r="CM122" s="165">
        <f>IFERROR(VLOOKUP($B122,RD[[#All],[Date]:[IS19_Inv2_M2]],CM$2,0)/CM$1,"")</f>
        <v>6.1372983233154068</v>
      </c>
      <c r="CN122" s="165">
        <f>IFERROR(VLOOKUP($B122,RD[[#All],[Date]:[IS19_Inv2_M2]],CN$2,0)/CN$1,"")</f>
        <v>4.9873457766529574</v>
      </c>
      <c r="CO122" s="165">
        <f>IFERROR(VLOOKUP($B122,RD[[#All],[Date]:[IS19_Inv2_M2]],CO$2,0)/CO$1,"")</f>
        <v>4.8339133185700733</v>
      </c>
      <c r="CP122" s="165">
        <f>IFERROR(VLOOKUP($B122,RD[[#All],[Date]:[IS19_Inv2_M2]],CP$2,0)/CP$1,"")</f>
        <v>4.6907624169566589</v>
      </c>
      <c r="CQ122" s="165">
        <f>IFERROR(VLOOKUP($B122,RD[[#All],[Date]:[IS19_Inv2_M2]],CQ$2,0)/CQ$1,"")</f>
        <v>5.1812014482055604</v>
      </c>
      <c r="CR122" s="165">
        <f>IFERROR(VLOOKUP($B122,RD[[#All],[Date]:[IS19_Inv2_M2]],CR$2,0)/CR$1,"")</f>
        <v>5.1157837286973153</v>
      </c>
      <c r="CS122" s="165">
        <f>IFERROR(VLOOKUP($B122,RD[[#All],[Date]:[IS19_Inv2_M2]],CS$2,0)/CS$1,"")</f>
        <v>4.6323496181136168</v>
      </c>
      <c r="CT122" s="165">
        <f>IFERROR(VLOOKUP($B122,RD[[#All],[Date]:[IS19_Inv2_M2]],CT$2,0)/CT$1,"")</f>
        <v>5.0268902246124645</v>
      </c>
      <c r="CU122" s="166">
        <f>IFERROR(AVERAGEIF(Inv_SY_B[[#This Row],[IS1_Inv1_M1]:[IS19_Inv2_M2]],"&gt;="&amp;0.1,Inv_SY_B[[#This Row],[IS1_Inv1_M1]:[IS19_Inv2_M2]]),"")</f>
        <v>4.7091172427031518</v>
      </c>
    </row>
    <row r="123" spans="2:99">
      <c r="B123" s="167">
        <f t="shared" si="67"/>
        <v>45815</v>
      </c>
      <c r="C123" s="165">
        <f>IFERROR(VLOOKUP($B123,RD[[#All],[Date]:[IS19_Inv2_M2]],C$2,0)/C$1,"")</f>
        <v>5.813179819486229</v>
      </c>
      <c r="D123" s="165">
        <f>IFERROR(VLOOKUP($B123,RD[[#All],[Date]:[IS19_Inv2_M2]],D$2,0)/D$1,"")</f>
        <v>5.7523360281128495</v>
      </c>
      <c r="E123" s="165">
        <f>IFERROR(VLOOKUP($B123,RD[[#All],[Date]:[IS19_Inv2_M2]],E$2,0)/E$1,"")</f>
        <v>5.6686761514347719</v>
      </c>
      <c r="F123" s="165">
        <f>IFERROR(VLOOKUP($B123,RD[[#All],[Date]:[IS19_Inv2_M2]],F$2,0)/F$1,"")</f>
        <v>5.3167101390318035</v>
      </c>
      <c r="G123" s="165">
        <f>IFERROR(VLOOKUP($B123,RD[[#All],[Date]:[IS19_Inv2_M2]],G$2,0)/G$1,"")</f>
        <v>5.5886182782734508</v>
      </c>
      <c r="H123" s="165">
        <f>IFERROR(VLOOKUP($B123,RD[[#All],[Date]:[IS19_Inv2_M2]],H$2,0)/H$1,"")</f>
        <v>5.5968169761273208</v>
      </c>
      <c r="I123" s="165">
        <f>IFERROR(VLOOKUP($B123,RD[[#All],[Date]:[IS19_Inv2_M2]],I$2,0)/I$1,"")</f>
        <v>5.5256008359456636</v>
      </c>
      <c r="J123" s="165">
        <f>IFERROR(VLOOKUP($B123,RD[[#All],[Date]:[IS19_Inv2_M2]],J$2,0)/J$1,"")</f>
        <v>5.5134416262942905</v>
      </c>
      <c r="K123" s="165">
        <f>IFERROR(VLOOKUP($B123,RD[[#All],[Date]:[IS19_Inv2_M2]],K$2,0)/K$1,"")</f>
        <v>5.5162841896192782</v>
      </c>
      <c r="L123" s="165">
        <f>IFERROR(VLOOKUP($B123,RD[[#All],[Date]:[IS19_Inv2_M2]],L$2,0)/L$1,"")</f>
        <v>5.5481143725657827</v>
      </c>
      <c r="M123" s="165">
        <f>IFERROR(VLOOKUP($B123,RD[[#All],[Date]:[IS19_Inv2_M2]],M$2,0)/M$1,"")</f>
        <v>5.6448626550816758</v>
      </c>
      <c r="N123" s="165">
        <f>IFERROR(VLOOKUP($B123,RD[[#All],[Date]:[IS19_Inv2_M2]],N$2,0)/N$1,"")</f>
        <v>5.6418368091889128</v>
      </c>
      <c r="O123" s="165">
        <f>IFERROR(VLOOKUP($B123,RD[[#All],[Date]:[IS19_Inv2_M2]],O$2,0)/O$1,"")</f>
        <v>5.5530291047136986</v>
      </c>
      <c r="P123" s="165">
        <f>IFERROR(VLOOKUP($B123,RD[[#All],[Date]:[IS19_Inv2_M2]],P$2,0)/P$1,"")</f>
        <v>5.5077507118000639</v>
      </c>
      <c r="Q123" s="165">
        <f>IFERROR(VLOOKUP($B123,RD[[#All],[Date]:[IS19_Inv2_M2]],Q$2,0)/Q$1,"")</f>
        <v>5.3993505026180024</v>
      </c>
      <c r="R123" s="165">
        <f>IFERROR(VLOOKUP($B123,RD[[#All],[Date]:[IS19_Inv2_M2]],R$2,0)/R$1,"")</f>
        <v>5.3848482683783878</v>
      </c>
      <c r="S123" s="165">
        <f>IFERROR(VLOOKUP($B123,RD[[#All],[Date]:[IS19_Inv2_M2]],S$2,0)/S$1,"")</f>
        <v>5.4213356865748681</v>
      </c>
      <c r="T123" s="165">
        <f>IFERROR(VLOOKUP($B123,RD[[#All],[Date]:[IS19_Inv2_M2]],T$2,0)/T$1,"")</f>
        <v>5.4981162462972017</v>
      </c>
      <c r="U123" s="165">
        <f>IFERROR(VLOOKUP($B123,RD[[#All],[Date]:[IS19_Inv2_M2]],U$2,0)/U$1,"")</f>
        <v>6.1227359234319056</v>
      </c>
      <c r="V123" s="165">
        <f>IFERROR(VLOOKUP($B123,RD[[#All],[Date]:[IS19_Inv2_M2]],V$2,0)/V$1,"")</f>
        <v>6.1513009475109035</v>
      </c>
      <c r="W123" s="165">
        <f>IFERROR(VLOOKUP($B123,RD[[#All],[Date]:[IS19_Inv2_M2]],W$2,0)/W$1,"")</f>
        <v>6.298137049969398</v>
      </c>
      <c r="X123" s="165">
        <f>IFERROR(VLOOKUP($B123,RD[[#All],[Date]:[IS19_Inv2_M2]],X$2,0)/X$1,"")</f>
        <v>5.6752554986364911</v>
      </c>
      <c r="Y123" s="165">
        <f>IFERROR(VLOOKUP($B123,RD[[#All],[Date]:[IS19_Inv2_M2]],Y$2,0)/Y$1,"")</f>
        <v>5.7575757575757569</v>
      </c>
      <c r="Z123" s="165">
        <f>IFERROR(VLOOKUP($B123,RD[[#All],[Date]:[IS19_Inv2_M2]],Z$2,0)/Z$1,"")</f>
        <v>5.7479062368408735</v>
      </c>
      <c r="AA123" s="165">
        <f>IFERROR(VLOOKUP($B123,RD[[#All],[Date]:[IS19_Inv2_M2]],AA$2,0)/AA$1,"")</f>
        <v>5.2801992528019932</v>
      </c>
      <c r="AB123" s="165">
        <f>IFERROR(VLOOKUP($B123,RD[[#All],[Date]:[IS19_Inv2_M2]],AB$2,0)/AB$1,"")</f>
        <v>5.4147659712463518</v>
      </c>
      <c r="AC123" s="165">
        <f>IFERROR(VLOOKUP($B123,RD[[#All],[Date]:[IS19_Inv2_M2]],AC$2,0)/AC$1,"")</f>
        <v>5.5148484050826765</v>
      </c>
      <c r="AD123" s="165">
        <f>IFERROR(VLOOKUP($B123,RD[[#All],[Date]:[IS19_Inv2_M2]],AD$2,0)/AD$1,"")</f>
        <v>5.1297457331940093</v>
      </c>
      <c r="AE123" s="165">
        <f>IFERROR(VLOOKUP($B123,RD[[#All],[Date]:[IS19_Inv2_M2]],AE$2,0)/AE$1,"")</f>
        <v>5.4556958384860943</v>
      </c>
      <c r="AF123" s="165">
        <f>IFERROR(VLOOKUP($B123,RD[[#All],[Date]:[IS19_Inv2_M2]],AF$2,0)/AF$1,"")</f>
        <v>5.6235971136319121</v>
      </c>
      <c r="AG123" s="165">
        <f>IFERROR(VLOOKUP($B123,RD[[#All],[Date]:[IS19_Inv2_M2]],AG$2,0)/AG$1,"")</f>
        <v>5.8007126972644212</v>
      </c>
      <c r="AH123" s="165">
        <f>IFERROR(VLOOKUP($B123,RD[[#All],[Date]:[IS19_Inv2_M2]],AH$2,0)/AH$1,"")</f>
        <v>5.490791536050156</v>
      </c>
      <c r="AI123" s="165">
        <f>IFERROR(VLOOKUP($B123,RD[[#All],[Date]:[IS19_Inv2_M2]],AI$2,0)/AI$1,"")</f>
        <v>5.3029236773079145</v>
      </c>
      <c r="AJ123" s="165">
        <f>IFERROR(VLOOKUP($B123,RD[[#All],[Date]:[IS19_Inv2_M2]],AJ$2,0)/AJ$1,"")</f>
        <v>5.2965261339645577</v>
      </c>
      <c r="AK123" s="165">
        <f>IFERROR(VLOOKUP($B123,RD[[#All],[Date]:[IS19_Inv2_M2]],AK$2,0)/AK$1,"")</f>
        <v>5.3911288869671745</v>
      </c>
      <c r="AL123" s="165">
        <f>IFERROR(VLOOKUP($B123,RD[[#All],[Date]:[IS19_Inv2_M2]],AL$2,0)/AL$1,"")</f>
        <v>5.3320034197777151</v>
      </c>
      <c r="AM123" s="165">
        <f>IFERROR(VLOOKUP($B123,RD[[#All],[Date]:[IS19_Inv2_M2]],AM$2,0)/AM$1,"")</f>
        <v>5.243780430867738</v>
      </c>
      <c r="AN123" s="165">
        <f>IFERROR(VLOOKUP($B123,RD[[#All],[Date]:[IS19_Inv2_M2]],AN$2,0)/AN$1,"")</f>
        <v>5.2951933124346917</v>
      </c>
      <c r="AO123" s="165">
        <f>IFERROR(VLOOKUP($B123,RD[[#All],[Date]:[IS19_Inv2_M2]],AO$2,0)/AO$1,"")</f>
        <v>5.2010938437937702</v>
      </c>
      <c r="AP123" s="165">
        <f>IFERROR(VLOOKUP($B123,RD[[#All],[Date]:[IS19_Inv2_M2]],AP$2,0)/AP$1,"")</f>
        <v>5.327819649169613</v>
      </c>
      <c r="AQ123" s="165">
        <f>IFERROR(VLOOKUP($B123,RD[[#All],[Date]:[IS19_Inv2_M2]],AQ$2,0)/AQ$1,"")</f>
        <v>5.248902821316614</v>
      </c>
      <c r="AR123" s="165">
        <f>IFERROR(VLOOKUP($B123,RD[[#All],[Date]:[IS19_Inv2_M2]],AR$2,0)/AR$1,"")</f>
        <v>5.6667470460573917</v>
      </c>
      <c r="AS123" s="165">
        <f>IFERROR(VLOOKUP($B123,RD[[#All],[Date]:[IS19_Inv2_M2]],AS$2,0)/AS$1,"")</f>
        <v>5.9411513251638643</v>
      </c>
      <c r="AT123" s="165">
        <f>IFERROR(VLOOKUP($B123,RD[[#All],[Date]:[IS19_Inv2_M2]],AT$2,0)/AT$1,"")</f>
        <v>5.3386529875558093</v>
      </c>
      <c r="AU123" s="165">
        <f>IFERROR(VLOOKUP($B123,RD[[#All],[Date]:[IS19_Inv2_M2]],AU$2,0)/AU$1,"")</f>
        <v>5.513479623824451</v>
      </c>
      <c r="AV123" s="165">
        <f>IFERROR(VLOOKUP($B123,RD[[#All],[Date]:[IS19_Inv2_M2]],AV$2,0)/AV$1,"")</f>
        <v>5.2535496957403653</v>
      </c>
      <c r="AW123" s="165">
        <f>IFERROR(VLOOKUP($B123,RD[[#All],[Date]:[IS19_Inv2_M2]],AW$2,0)/AW$1,"")</f>
        <v>5.4140543364681291</v>
      </c>
      <c r="AX123" s="165">
        <f>IFERROR(VLOOKUP($B123,RD[[#All],[Date]:[IS19_Inv2_M2]],AX$2,0)/AX$1,"")</f>
        <v>5.5059027546188215</v>
      </c>
      <c r="AY123" s="165">
        <f>IFERROR(VLOOKUP($B123,RD[[#All],[Date]:[IS19_Inv2_M2]],AY$2,0)/AY$1,"")</f>
        <v>5.5676863762476128</v>
      </c>
      <c r="AZ123" s="165">
        <f>IFERROR(VLOOKUP($B123,RD[[#All],[Date]:[IS19_Inv2_M2]],AZ$2,0)/AZ$1,"")</f>
        <v>5.7131661442006276</v>
      </c>
      <c r="BA123" s="165">
        <f>IFERROR(VLOOKUP($B123,RD[[#All],[Date]:[IS19_Inv2_M2]],BA$2,0)/BA$1,"")</f>
        <v>5.4772227039285006</v>
      </c>
      <c r="BB123" s="165">
        <f>IFERROR(VLOOKUP($B123,RD[[#All],[Date]:[IS19_Inv2_M2]],BB$2,0)/BB$1,"")</f>
        <v>5.3565830721003138</v>
      </c>
      <c r="BC123" s="165">
        <f>IFERROR(VLOOKUP($B123,RD[[#All],[Date]:[IS19_Inv2_M2]],BC$2,0)/BC$1,"")</f>
        <v>5.3523510971786834</v>
      </c>
      <c r="BD123" s="165">
        <f>IFERROR(VLOOKUP($B123,RD[[#All],[Date]:[IS19_Inv2_M2]],BD$2,0)/BD$1,"")</f>
        <v>5.3940365969235256</v>
      </c>
      <c r="BE123" s="165">
        <f>IFERROR(VLOOKUP($B123,RD[[#All],[Date]:[IS19_Inv2_M2]],BE$2,0)/BE$1,"")</f>
        <v>5.5329153605015673</v>
      </c>
      <c r="BF123" s="165">
        <f>IFERROR(VLOOKUP($B123,RD[[#All],[Date]:[IS19_Inv2_M2]],BF$2,0)/BF$1,"")</f>
        <v>5.4945054945054936</v>
      </c>
      <c r="BG123" s="165">
        <f>IFERROR(VLOOKUP($B123,RD[[#All],[Date]:[IS19_Inv2_M2]],BG$2,0)/BG$1,"")</f>
        <v>5.5288264958429876</v>
      </c>
      <c r="BH123" s="165">
        <f>IFERROR(VLOOKUP($B123,RD[[#All],[Date]:[IS19_Inv2_M2]],BH$2,0)/BH$1,"")</f>
        <v>5.7537760045597031</v>
      </c>
      <c r="BI123" s="165">
        <f>IFERROR(VLOOKUP($B123,RD[[#All],[Date]:[IS19_Inv2_M2]],BI$2,0)/BI$1,"")</f>
        <v>5.4294670846394988</v>
      </c>
      <c r="BJ123" s="165">
        <f>IFERROR(VLOOKUP($B123,RD[[#All],[Date]:[IS19_Inv2_M2]],BJ$2,0)/BJ$1,"")</f>
        <v>5.5534656913967266</v>
      </c>
      <c r="BK123" s="165">
        <f>IFERROR(VLOOKUP($B123,RD[[#All],[Date]:[IS19_Inv2_M2]],BK$2,0)/BK$1,"")</f>
        <v>5.3131461348629356</v>
      </c>
      <c r="BL123" s="165">
        <f>IFERROR(VLOOKUP($B123,RD[[#All],[Date]:[IS19_Inv2_M2]],BL$2,0)/BL$1,"")</f>
        <v>5.3768570260324386</v>
      </c>
      <c r="BM123" s="165">
        <f>IFERROR(VLOOKUP($B123,RD[[#All],[Date]:[IS19_Inv2_M2]],BM$2,0)/BM$1,"")</f>
        <v>5.4265323817781637</v>
      </c>
      <c r="BN123" s="165">
        <f>IFERROR(VLOOKUP($B123,RD[[#All],[Date]:[IS19_Inv2_M2]],BN$2,0)/BN$1,"")</f>
        <v>5.2263839963804415</v>
      </c>
      <c r="BO123" s="165">
        <f>IFERROR(VLOOKUP($B123,RD[[#All],[Date]:[IS19_Inv2_M2]],BO$2,0)/BO$1,"")</f>
        <v>5.2849459935825003</v>
      </c>
      <c r="BP123" s="165">
        <f>IFERROR(VLOOKUP($B123,RD[[#All],[Date]:[IS19_Inv2_M2]],BP$2,0)/BP$1,"")</f>
        <v>5.1796036927324485</v>
      </c>
      <c r="BQ123" s="165">
        <f>IFERROR(VLOOKUP($B123,RD[[#All],[Date]:[IS19_Inv2_M2]],BQ$2,0)/BQ$1,"")</f>
        <v>5.3156974716954126</v>
      </c>
      <c r="BR123" s="165">
        <f>IFERROR(VLOOKUP($B123,RD[[#All],[Date]:[IS19_Inv2_M2]],BR$2,0)/BR$1,"")</f>
        <v>5.2735517145513979</v>
      </c>
      <c r="BS123" s="165">
        <f>IFERROR(VLOOKUP($B123,RD[[#All],[Date]:[IS19_Inv2_M2]],BS$2,0)/BS$1,"")</f>
        <v>5.2032041266291706</v>
      </c>
      <c r="BT123" s="165">
        <f>IFERROR(VLOOKUP($B123,RD[[#All],[Date]:[IS19_Inv2_M2]],BT$2,0)/BT$1,"")</f>
        <v>5.2836836880515756</v>
      </c>
      <c r="BU123" s="165">
        <f>IFERROR(VLOOKUP($B123,RD[[#All],[Date]:[IS19_Inv2_M2]],BU$2,0)/BU$1,"")</f>
        <v>5.2068942757846868</v>
      </c>
      <c r="BV123" s="165">
        <f>IFERROR(VLOOKUP($B123,RD[[#All],[Date]:[IS19_Inv2_M2]],BV$2,0)/BV$1,"")</f>
        <v>5.1649701323110708</v>
      </c>
      <c r="BW123" s="165">
        <f>IFERROR(VLOOKUP($B123,RD[[#All],[Date]:[IS19_Inv2_M2]],BW$2,0)/BW$1,"")</f>
        <v>5.2566155065364173</v>
      </c>
      <c r="BX123" s="165">
        <f>IFERROR(VLOOKUP($B123,RD[[#All],[Date]:[IS19_Inv2_M2]],BX$2,0)/BX$1,"")</f>
        <v>5.3431646914721895</v>
      </c>
      <c r="BY123" s="165">
        <f>IFERROR(VLOOKUP($B123,RD[[#All],[Date]:[IS19_Inv2_M2]],BY$2,0)/BY$1,"")</f>
        <v>5.304344500801319</v>
      </c>
      <c r="BZ123" s="165">
        <f>IFERROR(VLOOKUP($B123,RD[[#All],[Date]:[IS19_Inv2_M2]],BZ$2,0)/BZ$1,"")</f>
        <v>5.3443003269007701</v>
      </c>
      <c r="CA123" s="165">
        <f>IFERROR(VLOOKUP($B123,RD[[#All],[Date]:[IS19_Inv2_M2]],CA$2,0)/CA$1,"")</f>
        <v>5.2602297396066282</v>
      </c>
      <c r="CB123" s="165">
        <f>IFERROR(VLOOKUP($B123,RD[[#All],[Date]:[IS19_Inv2_M2]],CB$2,0)/CB$1,"")</f>
        <v>5.0956682718783322</v>
      </c>
      <c r="CC123" s="165">
        <f>IFERROR(VLOOKUP($B123,RD[[#All],[Date]:[IS19_Inv2_M2]],CC$2,0)/CC$1,"")</f>
        <v>5.834783296425182</v>
      </c>
      <c r="CD123" s="165">
        <f>IFERROR(VLOOKUP($B123,RD[[#All],[Date]:[IS19_Inv2_M2]],CD$2,0)/CD$1,"")</f>
        <v>5.8408974764558428</v>
      </c>
      <c r="CE123" s="165">
        <f>IFERROR(VLOOKUP($B123,RD[[#All],[Date]:[IS19_Inv2_M2]],CE$2,0)/CE$1,"")</f>
        <v>6.0563327417305191</v>
      </c>
      <c r="CF123" s="165">
        <f>IFERROR(VLOOKUP($B123,RD[[#All],[Date]:[IS19_Inv2_M2]],CF$2,0)/CF$1,"")</f>
        <v>5.7130942452043367</v>
      </c>
      <c r="CG123" s="165">
        <f>IFERROR(VLOOKUP($B123,RD[[#All],[Date]:[IS19_Inv2_M2]],CG$2,0)/CG$1,"")</f>
        <v>5.3428943020844315</v>
      </c>
      <c r="CH123" s="165">
        <f>IFERROR(VLOOKUP($B123,RD[[#All],[Date]:[IS19_Inv2_M2]],CH$2,0)/CH$1,"")</f>
        <v>6.0463460930085411</v>
      </c>
      <c r="CI123" s="165">
        <f>IFERROR(VLOOKUP($B123,RD[[#All],[Date]:[IS19_Inv2_M2]],CI$2,0)/CI$1,"")</f>
        <v>5.7868736767819335</v>
      </c>
      <c r="CJ123" s="165">
        <f>IFERROR(VLOOKUP($B123,RD[[#All],[Date]:[IS19_Inv2_M2]],CJ$2,0)/CJ$1,"")</f>
        <v>5.7877639833025984</v>
      </c>
      <c r="CK123" s="165">
        <f>IFERROR(VLOOKUP($B123,RD[[#All],[Date]:[IS19_Inv2_M2]],CK$2,0)/CK$1,"")</f>
        <v>5.7674056408634078</v>
      </c>
      <c r="CL123" s="165">
        <f>IFERROR(VLOOKUP($B123,RD[[#All],[Date]:[IS19_Inv2_M2]],CL$2,0)/CL$1,"")</f>
        <v>5.5588195417363409</v>
      </c>
      <c r="CM123" s="165">
        <f>IFERROR(VLOOKUP($B123,RD[[#All],[Date]:[IS19_Inv2_M2]],CM$2,0)/CM$1,"")</f>
        <v>7.0290256248022782</v>
      </c>
      <c r="CN123" s="165">
        <f>IFERROR(VLOOKUP($B123,RD[[#All],[Date]:[IS19_Inv2_M2]],CN$2,0)/CN$1,"")</f>
        <v>5.7173362859854473</v>
      </c>
      <c r="CO123" s="165">
        <f>IFERROR(VLOOKUP($B123,RD[[#All],[Date]:[IS19_Inv2_M2]],CO$2,0)/CO$1,"")</f>
        <v>5.5575767162290424</v>
      </c>
      <c r="CP123" s="165">
        <f>IFERROR(VLOOKUP($B123,RD[[#All],[Date]:[IS19_Inv2_M2]],CP$2,0)/CP$1,"")</f>
        <v>5.4096804808604864</v>
      </c>
      <c r="CQ123" s="165">
        <f>IFERROR(VLOOKUP($B123,RD[[#All],[Date]:[IS19_Inv2_M2]],CQ$2,0)/CQ$1,"")</f>
        <v>6.0750315100204375</v>
      </c>
      <c r="CR123" s="165">
        <f>IFERROR(VLOOKUP($B123,RD[[#All],[Date]:[IS19_Inv2_M2]],CR$2,0)/CR$1,"")</f>
        <v>5.956661699964501</v>
      </c>
      <c r="CS123" s="165">
        <f>IFERROR(VLOOKUP($B123,RD[[#All],[Date]:[IS19_Inv2_M2]],CS$2,0)/CS$1,"")</f>
        <v>5.3715169501313129</v>
      </c>
      <c r="CT123" s="165">
        <f>IFERROR(VLOOKUP($B123,RD[[#All],[Date]:[IS19_Inv2_M2]],CT$2,0)/CT$1,"")</f>
        <v>5.8794685226194234</v>
      </c>
      <c r="CU123" s="166">
        <f>IFERROR(AVERAGEIF(Inv_SY_B[[#This Row],[IS1_Inv1_M1]:[IS19_Inv2_M2]],"&gt;="&amp;0.1,Inv_SY_B[[#This Row],[IS1_Inv1_M1]:[IS19_Inv2_M2]]),"")</f>
        <v>5.5351290717720287</v>
      </c>
    </row>
    <row r="124" spans="2:99">
      <c r="B124" s="167">
        <f t="shared" si="67"/>
        <v>45816</v>
      </c>
      <c r="C124" s="165">
        <f>IFERROR(VLOOKUP($B124,RD[[#All],[Date]:[IS19_Inv2_M2]],C$2,0)/C$1,"")</f>
        <v>4.3373447504435694</v>
      </c>
      <c r="D124" s="165">
        <f>IFERROR(VLOOKUP($B124,RD[[#All],[Date]:[IS19_Inv2_M2]],D$2,0)/D$1,"")</f>
        <v>4.3959478851427196</v>
      </c>
      <c r="E124" s="165">
        <f>IFERROR(VLOOKUP($B124,RD[[#All],[Date]:[IS19_Inv2_M2]],E$2,0)/E$1,"")</f>
        <v>4.3703882324571977</v>
      </c>
      <c r="F124" s="165">
        <f>IFERROR(VLOOKUP($B124,RD[[#All],[Date]:[IS19_Inv2_M2]],F$2,0)/F$1,"")</f>
        <v>4.152288879848764</v>
      </c>
      <c r="G124" s="165">
        <f>IFERROR(VLOOKUP($B124,RD[[#All],[Date]:[IS19_Inv2_M2]],G$2,0)/G$1,"")</f>
        <v>4.3641186399807088</v>
      </c>
      <c r="H124" s="165">
        <f>IFERROR(VLOOKUP($B124,RD[[#All],[Date]:[IS19_Inv2_M2]],H$2,0)/H$1,"")</f>
        <v>4.3226428743670127</v>
      </c>
      <c r="I124" s="165">
        <f>IFERROR(VLOOKUP($B124,RD[[#All],[Date]:[IS19_Inv2_M2]],I$2,0)/I$1,"")</f>
        <v>4.2939742250087081</v>
      </c>
      <c r="J124" s="165">
        <f>IFERROR(VLOOKUP($B124,RD[[#All],[Date]:[IS19_Inv2_M2]],J$2,0)/J$1,"")</f>
        <v>4.2447990880592759</v>
      </c>
      <c r="K124" s="165">
        <f>IFERROR(VLOOKUP($B124,RD[[#All],[Date]:[IS19_Inv2_M2]],K$2,0)/K$1,"")</f>
        <v>4.3360693005336337</v>
      </c>
      <c r="L124" s="165">
        <f>IFERROR(VLOOKUP($B124,RD[[#All],[Date]:[IS19_Inv2_M2]],L$2,0)/L$1,"")</f>
        <v>4.3122447040942333</v>
      </c>
      <c r="M124" s="165">
        <f>IFERROR(VLOOKUP($B124,RD[[#All],[Date]:[IS19_Inv2_M2]],M$2,0)/M$1,"")</f>
        <v>4.3912116909328569</v>
      </c>
      <c r="N124" s="165">
        <f>IFERROR(VLOOKUP($B124,RD[[#All],[Date]:[IS19_Inv2_M2]],N$2,0)/N$1,"")</f>
        <v>4.3452656170150634</v>
      </c>
      <c r="O124" s="165">
        <f>IFERROR(VLOOKUP($B124,RD[[#All],[Date]:[IS19_Inv2_M2]],O$2,0)/O$1,"")</f>
        <v>4.3355544131603923</v>
      </c>
      <c r="P124" s="165">
        <f>IFERROR(VLOOKUP($B124,RD[[#All],[Date]:[IS19_Inv2_M2]],P$2,0)/P$1,"")</f>
        <v>4.3024359379943062</v>
      </c>
      <c r="Q124" s="165">
        <f>IFERROR(VLOOKUP($B124,RD[[#All],[Date]:[IS19_Inv2_M2]],Q$2,0)/Q$1,"")</f>
        <v>4.2249611011756798</v>
      </c>
      <c r="R124" s="165">
        <f>IFERROR(VLOOKUP($B124,RD[[#All],[Date]:[IS19_Inv2_M2]],R$2,0)/R$1,"")</f>
        <v>4.1929020692376504</v>
      </c>
      <c r="S124" s="165">
        <f>IFERROR(VLOOKUP($B124,RD[[#All],[Date]:[IS19_Inv2_M2]],S$2,0)/S$1,"")</f>
        <v>4.2311726801978056</v>
      </c>
      <c r="T124" s="165">
        <f>IFERROR(VLOOKUP($B124,RD[[#All],[Date]:[IS19_Inv2_M2]],T$2,0)/T$1,"")</f>
        <v>4.2513876506283976</v>
      </c>
      <c r="U124" s="165">
        <f>IFERROR(VLOOKUP($B124,RD[[#All],[Date]:[IS19_Inv2_M2]],U$2,0)/U$1,"")</f>
        <v>4.5479881291333362</v>
      </c>
      <c r="V124" s="165">
        <f>IFERROR(VLOOKUP($B124,RD[[#All],[Date]:[IS19_Inv2_M2]],V$2,0)/V$1,"")</f>
        <v>4.6431664600847418</v>
      </c>
      <c r="W124" s="165">
        <f>IFERROR(VLOOKUP($B124,RD[[#All],[Date]:[IS19_Inv2_M2]],W$2,0)/W$1,"")</f>
        <v>4.8174746545958769</v>
      </c>
      <c r="X124" s="165">
        <f>IFERROR(VLOOKUP($B124,RD[[#All],[Date]:[IS19_Inv2_M2]],X$2,0)/X$1,"")</f>
        <v>4.2582256543568571</v>
      </c>
      <c r="Y124" s="165">
        <f>IFERROR(VLOOKUP($B124,RD[[#All],[Date]:[IS19_Inv2_M2]],Y$2,0)/Y$1,"")</f>
        <v>4.225325353851999</v>
      </c>
      <c r="Z124" s="165">
        <f>IFERROR(VLOOKUP($B124,RD[[#All],[Date]:[IS19_Inv2_M2]],Z$2,0)/Z$1,"")</f>
        <v>4.2109203200299437</v>
      </c>
      <c r="AA124" s="165">
        <f>IFERROR(VLOOKUP($B124,RD[[#All],[Date]:[IS19_Inv2_M2]],AA$2,0)/AA$1,"")</f>
        <v>3.8978829389788299</v>
      </c>
      <c r="AB124" s="165">
        <f>IFERROR(VLOOKUP($B124,RD[[#All],[Date]:[IS19_Inv2_M2]],AB$2,0)/AB$1,"")</f>
        <v>4.072640795589666</v>
      </c>
      <c r="AC124" s="165">
        <f>IFERROR(VLOOKUP($B124,RD[[#All],[Date]:[IS19_Inv2_M2]],AC$2,0)/AC$1,"")</f>
        <v>4.1355380602550902</v>
      </c>
      <c r="AD124" s="165">
        <f>IFERROR(VLOOKUP($B124,RD[[#All],[Date]:[IS19_Inv2_M2]],AD$2,0)/AD$1,"")</f>
        <v>3.9489724834552424</v>
      </c>
      <c r="AE124" s="165">
        <f>IFERROR(VLOOKUP($B124,RD[[#All],[Date]:[IS19_Inv2_M2]],AE$2,0)/AE$1,"")</f>
        <v>4.0359303250793284</v>
      </c>
      <c r="AF124" s="165">
        <f>IFERROR(VLOOKUP($B124,RD[[#All],[Date]:[IS19_Inv2_M2]],AF$2,0)/AF$1,"")</f>
        <v>4.134717263473985</v>
      </c>
      <c r="AG124" s="165">
        <f>IFERROR(VLOOKUP($B124,RD[[#All],[Date]:[IS19_Inv2_M2]],AG$2,0)/AG$1,"")</f>
        <v>4.1491841491841486</v>
      </c>
      <c r="AH124" s="165">
        <f>IFERROR(VLOOKUP($B124,RD[[#All],[Date]:[IS19_Inv2_M2]],AH$2,0)/AH$1,"")</f>
        <v>4.0816026645768027</v>
      </c>
      <c r="AI124" s="165">
        <f>IFERROR(VLOOKUP($B124,RD[[#All],[Date]:[IS19_Inv2_M2]],AI$2,0)/AI$1,"")</f>
        <v>4.1155396327810125</v>
      </c>
      <c r="AJ124" s="165">
        <f>IFERROR(VLOOKUP($B124,RD[[#All],[Date]:[IS19_Inv2_M2]],AJ$2,0)/AJ$1,"")</f>
        <v>4.1225769304587043</v>
      </c>
      <c r="AK124" s="165">
        <f>IFERROR(VLOOKUP($B124,RD[[#All],[Date]:[IS19_Inv2_M2]],AK$2,0)/AK$1,"")</f>
        <v>4.2236875292761145</v>
      </c>
      <c r="AL124" s="165">
        <f>IFERROR(VLOOKUP($B124,RD[[#All],[Date]:[IS19_Inv2_M2]],AL$2,0)/AL$1,"")</f>
        <v>4.2348247363921345</v>
      </c>
      <c r="AM124" s="165">
        <f>IFERROR(VLOOKUP($B124,RD[[#All],[Date]:[IS19_Inv2_M2]],AM$2,0)/AM$1,"")</f>
        <v>4.1572733942506508</v>
      </c>
      <c r="AN124" s="165">
        <f>IFERROR(VLOOKUP($B124,RD[[#All],[Date]:[IS19_Inv2_M2]],AN$2,0)/AN$1,"")</f>
        <v>4.148380355276907</v>
      </c>
      <c r="AO124" s="165">
        <f>IFERROR(VLOOKUP($B124,RD[[#All],[Date]:[IS19_Inv2_M2]],AO$2,0)/AO$1,"")</f>
        <v>4.0518908824117918</v>
      </c>
      <c r="AP124" s="165">
        <f>IFERROR(VLOOKUP($B124,RD[[#All],[Date]:[IS19_Inv2_M2]],AP$2,0)/AP$1,"")</f>
        <v>4.1546054825585275</v>
      </c>
      <c r="AQ124" s="165">
        <f>IFERROR(VLOOKUP($B124,RD[[#All],[Date]:[IS19_Inv2_M2]],AQ$2,0)/AQ$1,"")</f>
        <v>4.0827586206896553</v>
      </c>
      <c r="AR124" s="165">
        <f>IFERROR(VLOOKUP($B124,RD[[#All],[Date]:[IS19_Inv2_M2]],AR$2,0)/AR$1,"")</f>
        <v>4.4073168211099247</v>
      </c>
      <c r="AS124" s="165">
        <f>IFERROR(VLOOKUP($B124,RD[[#All],[Date]:[IS19_Inv2_M2]],AS$2,0)/AS$1,"")</f>
        <v>4.5803647762895414</v>
      </c>
      <c r="AT124" s="165">
        <f>IFERROR(VLOOKUP($B124,RD[[#All],[Date]:[IS19_Inv2_M2]],AT$2,0)/AT$1,"")</f>
        <v>4.1239986067572278</v>
      </c>
      <c r="AU124" s="165">
        <f>IFERROR(VLOOKUP($B124,RD[[#All],[Date]:[IS19_Inv2_M2]],AU$2,0)/AU$1,"")</f>
        <v>4.2626959247648903</v>
      </c>
      <c r="AV124" s="165">
        <f>IFERROR(VLOOKUP($B124,RD[[#All],[Date]:[IS19_Inv2_M2]],AV$2,0)/AV$1,"")</f>
        <v>4.0457311451226259</v>
      </c>
      <c r="AW124" s="165">
        <f>IFERROR(VLOOKUP($B124,RD[[#All],[Date]:[IS19_Inv2_M2]],AW$2,0)/AW$1,"")</f>
        <v>4.1529519331243465</v>
      </c>
      <c r="AX124" s="165">
        <f>IFERROR(VLOOKUP($B124,RD[[#All],[Date]:[IS19_Inv2_M2]],AX$2,0)/AX$1,"")</f>
        <v>4.2639898619355696</v>
      </c>
      <c r="AY124" s="165">
        <f>IFERROR(VLOOKUP($B124,RD[[#All],[Date]:[IS19_Inv2_M2]],AY$2,0)/AY$1,"")</f>
        <v>4.2662054552660971</v>
      </c>
      <c r="AZ124" s="165">
        <f>IFERROR(VLOOKUP($B124,RD[[#All],[Date]:[IS19_Inv2_M2]],AZ$2,0)/AZ$1,"")</f>
        <v>4.3880022798518103</v>
      </c>
      <c r="BA124" s="165">
        <f>IFERROR(VLOOKUP($B124,RD[[#All],[Date]:[IS19_Inv2_M2]],BA$2,0)/BA$1,"")</f>
        <v>4.2439805242446482</v>
      </c>
      <c r="BB124" s="165">
        <f>IFERROR(VLOOKUP($B124,RD[[#All],[Date]:[IS19_Inv2_M2]],BB$2,0)/BB$1,"")</f>
        <v>4.0928683385579943</v>
      </c>
      <c r="BC124" s="165">
        <f>IFERROR(VLOOKUP($B124,RD[[#All],[Date]:[IS19_Inv2_M2]],BC$2,0)/BC$1,"")</f>
        <v>4.1673981191222573</v>
      </c>
      <c r="BD124" s="165">
        <f>IFERROR(VLOOKUP($B124,RD[[#All],[Date]:[IS19_Inv2_M2]],BD$2,0)/BD$1,"")</f>
        <v>4.188233578770868</v>
      </c>
      <c r="BE124" s="165">
        <f>IFERROR(VLOOKUP($B124,RD[[#All],[Date]:[IS19_Inv2_M2]],BE$2,0)/BE$1,"")</f>
        <v>4.353804502707324</v>
      </c>
      <c r="BF124" s="165">
        <f>IFERROR(VLOOKUP($B124,RD[[#All],[Date]:[IS19_Inv2_M2]],BF$2,0)/BF$1,"")</f>
        <v>4.2839918701987658</v>
      </c>
      <c r="BG124" s="165">
        <f>IFERROR(VLOOKUP($B124,RD[[#All],[Date]:[IS19_Inv2_M2]],BG$2,0)/BG$1,"")</f>
        <v>4.4480032710917268</v>
      </c>
      <c r="BH124" s="165">
        <f>IFERROR(VLOOKUP($B124,RD[[#All],[Date]:[IS19_Inv2_M2]],BH$2,0)/BH$1,"")</f>
        <v>4.5354801937874036</v>
      </c>
      <c r="BI124" s="165">
        <f>IFERROR(VLOOKUP($B124,RD[[#All],[Date]:[IS19_Inv2_M2]],BI$2,0)/BI$1,"")</f>
        <v>4.2825004609994464</v>
      </c>
      <c r="BJ124" s="165">
        <f>IFERROR(VLOOKUP($B124,RD[[#All],[Date]:[IS19_Inv2_M2]],BJ$2,0)/BJ$1,"")</f>
        <v>4.4709160571229543</v>
      </c>
      <c r="BK124" s="165">
        <f>IFERROR(VLOOKUP($B124,RD[[#All],[Date]:[IS19_Inv2_M2]],BK$2,0)/BK$1,"")</f>
        <v>4.2960048022410451</v>
      </c>
      <c r="BL124" s="165">
        <f>IFERROR(VLOOKUP($B124,RD[[#All],[Date]:[IS19_Inv2_M2]],BL$2,0)/BL$1,"")</f>
        <v>4.3307891508791059</v>
      </c>
      <c r="BM124" s="165">
        <f>IFERROR(VLOOKUP($B124,RD[[#All],[Date]:[IS19_Inv2_M2]],BM$2,0)/BM$1,"")</f>
        <v>4.3813779763889817</v>
      </c>
      <c r="BN124" s="165">
        <f>IFERROR(VLOOKUP($B124,RD[[#All],[Date]:[IS19_Inv2_M2]],BN$2,0)/BN$1,"")</f>
        <v>4.1799437675726336</v>
      </c>
      <c r="BO124" s="165">
        <f>IFERROR(VLOOKUP($B124,RD[[#All],[Date]:[IS19_Inv2_M2]],BO$2,0)/BO$1,"")</f>
        <v>4.2111447552763588</v>
      </c>
      <c r="BP124" s="165">
        <f>IFERROR(VLOOKUP($B124,RD[[#All],[Date]:[IS19_Inv2_M2]],BP$2,0)/BP$1,"")</f>
        <v>4.1763730311658183</v>
      </c>
      <c r="BQ124" s="165">
        <f>IFERROR(VLOOKUP($B124,RD[[#All],[Date]:[IS19_Inv2_M2]],BQ$2,0)/BQ$1,"")</f>
        <v>4.2382411553213553</v>
      </c>
      <c r="BR124" s="165">
        <f>IFERROR(VLOOKUP($B124,RD[[#All],[Date]:[IS19_Inv2_M2]],BR$2,0)/BR$1,"")</f>
        <v>4.2981219982169048</v>
      </c>
      <c r="BS124" s="165">
        <f>IFERROR(VLOOKUP($B124,RD[[#All],[Date]:[IS19_Inv2_M2]],BS$2,0)/BS$1,"")</f>
        <v>4.0256851754807519</v>
      </c>
      <c r="BT124" s="165">
        <f>IFERROR(VLOOKUP($B124,RD[[#All],[Date]:[IS19_Inv2_M2]],BT$2,0)/BT$1,"")</f>
        <v>4.212438228845083</v>
      </c>
      <c r="BU124" s="165">
        <f>IFERROR(VLOOKUP($B124,RD[[#All],[Date]:[IS19_Inv2_M2]],BU$2,0)/BU$1,"")</f>
        <v>4.1494928068933659</v>
      </c>
      <c r="BV124" s="165">
        <f>IFERROR(VLOOKUP($B124,RD[[#All],[Date]:[IS19_Inv2_M2]],BV$2,0)/BV$1,"")</f>
        <v>4.1512365781491338</v>
      </c>
      <c r="BW124" s="165">
        <f>IFERROR(VLOOKUP($B124,RD[[#All],[Date]:[IS19_Inv2_M2]],BW$2,0)/BW$1,"")</f>
        <v>4.2602551935041646</v>
      </c>
      <c r="BX124" s="165">
        <f>IFERROR(VLOOKUP($B124,RD[[#All],[Date]:[IS19_Inv2_M2]],BX$2,0)/BX$1,"")</f>
        <v>4.3794969135051387</v>
      </c>
      <c r="BY124" s="165">
        <f>IFERROR(VLOOKUP($B124,RD[[#All],[Date]:[IS19_Inv2_M2]],BY$2,0)/BY$1,"")</f>
        <v>4.380308081668411</v>
      </c>
      <c r="BZ124" s="165">
        <f>IFERROR(VLOOKUP($B124,RD[[#All],[Date]:[IS19_Inv2_M2]],BZ$2,0)/BZ$1,"")</f>
        <v>4.3581145207212906</v>
      </c>
      <c r="CA124" s="165">
        <f>IFERROR(VLOOKUP($B124,RD[[#All],[Date]:[IS19_Inv2_M2]],CA$2,0)/CA$1,"")</f>
        <v>4.1617122473246129</v>
      </c>
      <c r="CB124" s="165">
        <f>IFERROR(VLOOKUP($B124,RD[[#All],[Date]:[IS19_Inv2_M2]],CB$2,0)/CB$1,"")</f>
        <v>4.0364629102370326</v>
      </c>
      <c r="CC124" s="165">
        <f>IFERROR(VLOOKUP($B124,RD[[#All],[Date]:[IS19_Inv2_M2]],CC$2,0)/CC$1,"")</f>
        <v>4.5268506801645048</v>
      </c>
      <c r="CD124" s="165">
        <f>IFERROR(VLOOKUP($B124,RD[[#All],[Date]:[IS19_Inv2_M2]],CD$2,0)/CD$1,"")</f>
        <v>4.5735283381597824</v>
      </c>
      <c r="CE124" s="165">
        <f>IFERROR(VLOOKUP($B124,RD[[#All],[Date]:[IS19_Inv2_M2]],CE$2,0)/CE$1,"")</f>
        <v>4.8649054418522351</v>
      </c>
      <c r="CF124" s="165">
        <f>IFERROR(VLOOKUP($B124,RD[[#All],[Date]:[IS19_Inv2_M2]],CF$2,0)/CF$1,"")</f>
        <v>4.6887732113926353</v>
      </c>
      <c r="CG124" s="165">
        <f>IFERROR(VLOOKUP($B124,RD[[#All],[Date]:[IS19_Inv2_M2]],CG$2,0)/CG$1,"")</f>
        <v>4.3837217476888464</v>
      </c>
      <c r="CH124" s="165">
        <f>IFERROR(VLOOKUP($B124,RD[[#All],[Date]:[IS19_Inv2_M2]],CH$2,0)/CH$1,"")</f>
        <v>4.8948117684277124</v>
      </c>
      <c r="CI124" s="165">
        <f>IFERROR(VLOOKUP($B124,RD[[#All],[Date]:[IS19_Inv2_M2]],CI$2,0)/CI$1,"")</f>
        <v>4.254577016361262</v>
      </c>
      <c r="CJ124" s="165">
        <f>IFERROR(VLOOKUP($B124,RD[[#All],[Date]:[IS19_Inv2_M2]],CJ$2,0)/CJ$1,"")</f>
        <v>4.3008927400251542</v>
      </c>
      <c r="CK124" s="165">
        <f>IFERROR(VLOOKUP($B124,RD[[#All],[Date]:[IS19_Inv2_M2]],CK$2,0)/CK$1,"")</f>
        <v>4.339749673504814</v>
      </c>
      <c r="CL124" s="165">
        <f>IFERROR(VLOOKUP($B124,RD[[#All],[Date]:[IS19_Inv2_M2]],CL$2,0)/CL$1,"")</f>
        <v>4.154529431340567</v>
      </c>
      <c r="CM124" s="165">
        <f>IFERROR(VLOOKUP($B124,RD[[#All],[Date]:[IS19_Inv2_M2]],CM$2,0)/CM$1,"")</f>
        <v>5.1734024043024363</v>
      </c>
      <c r="CN124" s="165">
        <f>IFERROR(VLOOKUP($B124,RD[[#All],[Date]:[IS19_Inv2_M2]],CN$2,0)/CN$1,"")</f>
        <v>4.2273014868712426</v>
      </c>
      <c r="CO124" s="165">
        <f>IFERROR(VLOOKUP($B124,RD[[#All],[Date]:[IS19_Inv2_M2]],CO$2,0)/CO$1,"")</f>
        <v>4.0809870294210695</v>
      </c>
      <c r="CP124" s="165">
        <f>IFERROR(VLOOKUP($B124,RD[[#All],[Date]:[IS19_Inv2_M2]],CP$2,0)/CP$1,"")</f>
        <v>3.9694716861752606</v>
      </c>
      <c r="CQ124" s="165">
        <f>IFERROR(VLOOKUP($B124,RD[[#All],[Date]:[IS19_Inv2_M2]],CQ$2,0)/CQ$1,"")</f>
        <v>4.6213022802709611</v>
      </c>
      <c r="CR124" s="165">
        <f>IFERROR(VLOOKUP($B124,RD[[#All],[Date]:[IS19_Inv2_M2]],CR$2,0)/CR$1,"")</f>
        <v>4.4193184589860683</v>
      </c>
      <c r="CS124" s="165">
        <f>IFERROR(VLOOKUP($B124,RD[[#All],[Date]:[IS19_Inv2_M2]],CS$2,0)/CS$1,"")</f>
        <v>3.9318479685452168</v>
      </c>
      <c r="CT124" s="165">
        <f>IFERROR(VLOOKUP($B124,RD[[#All],[Date]:[IS19_Inv2_M2]],CT$2,0)/CT$1,"")</f>
        <v>4.4094695771380366</v>
      </c>
      <c r="CU124" s="166">
        <f>IFERROR(AVERAGEIF(Inv_SY_B[[#This Row],[IS1_Inv1_M1]:[IS19_Inv2_M2]],"&gt;="&amp;0.1,Inv_SY_B[[#This Row],[IS1_Inv1_M1]:[IS19_Inv2_M2]]),"")</f>
        <v>4.2860092761652488</v>
      </c>
    </row>
    <row r="125" spans="2:99">
      <c r="B125" s="167">
        <f t="shared" si="67"/>
        <v>45817</v>
      </c>
      <c r="C125" s="165">
        <f>IFERROR(VLOOKUP($B125,RD[[#All],[Date]:[IS19_Inv2_M2]],C$2,0)/C$1,"")</f>
        <v>4.1025418498804278</v>
      </c>
      <c r="D125" s="165">
        <f>IFERROR(VLOOKUP($B125,RD[[#All],[Date]:[IS19_Inv2_M2]],D$2,0)/D$1,"")</f>
        <v>4.0383804801348813</v>
      </c>
      <c r="E125" s="165">
        <f>IFERROR(VLOOKUP($B125,RD[[#All],[Date]:[IS19_Inv2_M2]],E$2,0)/E$1,"")</f>
        <v>4.467325777670605</v>
      </c>
      <c r="F125" s="165">
        <f>IFERROR(VLOOKUP($B125,RD[[#All],[Date]:[IS19_Inv2_M2]],F$2,0)/F$1,"")</f>
        <v>4.201584148938716</v>
      </c>
      <c r="G125" s="165">
        <f>IFERROR(VLOOKUP($B125,RD[[#All],[Date]:[IS19_Inv2_M2]],G$2,0)/G$1,"")</f>
        <v>4.4272968410899445</v>
      </c>
      <c r="H125" s="165">
        <f>IFERROR(VLOOKUP($B125,RD[[#All],[Date]:[IS19_Inv2_M2]],H$2,0)/H$1,"")</f>
        <v>4.3882324571979741</v>
      </c>
      <c r="I125" s="165">
        <f>IFERROR(VLOOKUP($B125,RD[[#All],[Date]:[IS19_Inv2_M2]],I$2,0)/I$1,"")</f>
        <v>4.331591779867642</v>
      </c>
      <c r="J125" s="165">
        <f>IFERROR(VLOOKUP($B125,RD[[#All],[Date]:[IS19_Inv2_M2]],J$2,0)/J$1,"")</f>
        <v>4.3796903201291917</v>
      </c>
      <c r="K125" s="165">
        <f>IFERROR(VLOOKUP($B125,RD[[#All],[Date]:[IS19_Inv2_M2]],K$2,0)/K$1,"")</f>
        <v>4.3604776376558432</v>
      </c>
      <c r="L125" s="165">
        <f>IFERROR(VLOOKUP($B125,RD[[#All],[Date]:[IS19_Inv2_M2]],L$2,0)/L$1,"")</f>
        <v>4.3331433456825303</v>
      </c>
      <c r="M125" s="165">
        <f>IFERROR(VLOOKUP($B125,RD[[#All],[Date]:[IS19_Inv2_M2]],M$2,0)/M$1,"")</f>
        <v>4.369140371141504</v>
      </c>
      <c r="N125" s="165">
        <f>IFERROR(VLOOKUP($B125,RD[[#All],[Date]:[IS19_Inv2_M2]],N$2,0)/N$1,"")</f>
        <v>4.3710607646071109</v>
      </c>
      <c r="O125" s="165">
        <f>IFERROR(VLOOKUP($B125,RD[[#All],[Date]:[IS19_Inv2_M2]],O$2,0)/O$1,"")</f>
        <v>4.3009530211958245</v>
      </c>
      <c r="P125" s="165">
        <f>IFERROR(VLOOKUP($B125,RD[[#All],[Date]:[IS19_Inv2_M2]],P$2,0)/P$1,"")</f>
        <v>4.2658290775975054</v>
      </c>
      <c r="Q125" s="165">
        <f>IFERROR(VLOOKUP($B125,RD[[#All],[Date]:[IS19_Inv2_M2]],Q$2,0)/Q$1,"")</f>
        <v>4.1668549735617111</v>
      </c>
      <c r="R125" s="165">
        <f>IFERROR(VLOOKUP($B125,RD[[#All],[Date]:[IS19_Inv2_M2]],R$2,0)/R$1,"")</f>
        <v>4.1520819939246119</v>
      </c>
      <c r="S125" s="165">
        <f>IFERROR(VLOOKUP($B125,RD[[#All],[Date]:[IS19_Inv2_M2]],S$2,0)/S$1,"")</f>
        <v>4.1326029404418989</v>
      </c>
      <c r="T125" s="165">
        <f>IFERROR(VLOOKUP($B125,RD[[#All],[Date]:[IS19_Inv2_M2]],T$2,0)/T$1,"")</f>
        <v>4.254263610479998</v>
      </c>
      <c r="U125" s="165">
        <f>IFERROR(VLOOKUP($B125,RD[[#All],[Date]:[IS19_Inv2_M2]],U$2,0)/U$1,"")</f>
        <v>4.1834259803256959</v>
      </c>
      <c r="V125" s="165">
        <f>IFERROR(VLOOKUP($B125,RD[[#All],[Date]:[IS19_Inv2_M2]],V$2,0)/V$1,"")</f>
        <v>4.2298297384620973</v>
      </c>
      <c r="W125" s="165">
        <f>IFERROR(VLOOKUP($B125,RD[[#All],[Date]:[IS19_Inv2_M2]],W$2,0)/W$1,"")</f>
        <v>4.4212910264408221</v>
      </c>
      <c r="X125" s="165">
        <f>IFERROR(VLOOKUP($B125,RD[[#All],[Date]:[IS19_Inv2_M2]],X$2,0)/X$1,"")</f>
        <v>3.9921502663302495</v>
      </c>
      <c r="Y125" s="165">
        <f>IFERROR(VLOOKUP($B125,RD[[#All],[Date]:[IS19_Inv2_M2]],Y$2,0)/Y$1,"")</f>
        <v>4.3925144865583734</v>
      </c>
      <c r="Z125" s="165">
        <f>IFERROR(VLOOKUP($B125,RD[[#All],[Date]:[IS19_Inv2_M2]],Z$2,0)/Z$1,"")</f>
        <v>4.3643849716932577</v>
      </c>
      <c r="AA125" s="165">
        <f>IFERROR(VLOOKUP($B125,RD[[#All],[Date]:[IS19_Inv2_M2]],AA$2,0)/AA$1,"")</f>
        <v>3.9382488083480056</v>
      </c>
      <c r="AB125" s="165">
        <f>IFERROR(VLOOKUP($B125,RD[[#All],[Date]:[IS19_Inv2_M2]],AB$2,0)/AB$1,"")</f>
        <v>4.1288509350340501</v>
      </c>
      <c r="AC125" s="165">
        <f>IFERROR(VLOOKUP($B125,RD[[#All],[Date]:[IS19_Inv2_M2]],AC$2,0)/AC$1,"")</f>
        <v>4.2226423221421898</v>
      </c>
      <c r="AD125" s="165">
        <f>IFERROR(VLOOKUP($B125,RD[[#All],[Date]:[IS19_Inv2_M2]],AD$2,0)/AD$1,"")</f>
        <v>3.9215430163706029</v>
      </c>
      <c r="AE125" s="165">
        <f>IFERROR(VLOOKUP($B125,RD[[#All],[Date]:[IS19_Inv2_M2]],AE$2,0)/AE$1,"")</f>
        <v>3.9769731481215183</v>
      </c>
      <c r="AF125" s="165">
        <f>IFERROR(VLOOKUP($B125,RD[[#All],[Date]:[IS19_Inv2_M2]],AF$2,0)/AF$1,"")</f>
        <v>4.2597530417840437</v>
      </c>
      <c r="AG125" s="165">
        <f>IFERROR(VLOOKUP($B125,RD[[#All],[Date]:[IS19_Inv2_M2]],AG$2,0)/AG$1,"")</f>
        <v>4.2343863033518208</v>
      </c>
      <c r="AH125" s="165">
        <f>IFERROR(VLOOKUP($B125,RD[[#All],[Date]:[IS19_Inv2_M2]],AH$2,0)/AH$1,"")</f>
        <v>4.1981778996865202</v>
      </c>
      <c r="AI125" s="165">
        <f>IFERROR(VLOOKUP($B125,RD[[#All],[Date]:[IS19_Inv2_M2]],AI$2,0)/AI$1,"")</f>
        <v>3.9715949075554988</v>
      </c>
      <c r="AJ125" s="165">
        <f>IFERROR(VLOOKUP($B125,RD[[#All],[Date]:[IS19_Inv2_M2]],AJ$2,0)/AJ$1,"")</f>
        <v>3.9805514682361975</v>
      </c>
      <c r="AK125" s="165">
        <f>IFERROR(VLOOKUP($B125,RD[[#All],[Date]:[IS19_Inv2_M2]],AK$2,0)/AK$1,"")</f>
        <v>4.1091053219471769</v>
      </c>
      <c r="AL125" s="165">
        <f>IFERROR(VLOOKUP($B125,RD[[#All],[Date]:[IS19_Inv2_M2]],AL$2,0)/AL$1,"")</f>
        <v>4.1308064975776579</v>
      </c>
      <c r="AM125" s="165">
        <f>IFERROR(VLOOKUP($B125,RD[[#All],[Date]:[IS19_Inv2_M2]],AM$2,0)/AM$1,"")</f>
        <v>4.0432201694123924</v>
      </c>
      <c r="AN125" s="165">
        <f>IFERROR(VLOOKUP($B125,RD[[#All],[Date]:[IS19_Inv2_M2]],AN$2,0)/AN$1,"")</f>
        <v>4.0131922675026122</v>
      </c>
      <c r="AO125" s="165">
        <f>IFERROR(VLOOKUP($B125,RD[[#All],[Date]:[IS19_Inv2_M2]],AO$2,0)/AO$1,"")</f>
        <v>3.9338357900353498</v>
      </c>
      <c r="AP125" s="165">
        <f>IFERROR(VLOOKUP($B125,RD[[#All],[Date]:[IS19_Inv2_M2]],AP$2,0)/AP$1,"")</f>
        <v>4.0238778096445005</v>
      </c>
      <c r="AQ125" s="165">
        <f>IFERROR(VLOOKUP($B125,RD[[#All],[Date]:[IS19_Inv2_M2]],AQ$2,0)/AQ$1,"")</f>
        <v>3.9335423197492161</v>
      </c>
      <c r="AR125" s="165">
        <f>IFERROR(VLOOKUP($B125,RD[[#All],[Date]:[IS19_Inv2_M2]],AR$2,0)/AR$1,"")</f>
        <v>4.2323194047331985</v>
      </c>
      <c r="AS125" s="165">
        <f>IFERROR(VLOOKUP($B125,RD[[#All],[Date]:[IS19_Inv2_M2]],AS$2,0)/AS$1,"")</f>
        <v>4.3979766315189517</v>
      </c>
      <c r="AT125" s="165">
        <f>IFERROR(VLOOKUP($B125,RD[[#All],[Date]:[IS19_Inv2_M2]],AT$2,0)/AT$1,"")</f>
        <v>3.9802412843165196</v>
      </c>
      <c r="AU125" s="165">
        <f>IFERROR(VLOOKUP($B125,RD[[#All],[Date]:[IS19_Inv2_M2]],AU$2,0)/AU$1,"")</f>
        <v>4.1147335423197493</v>
      </c>
      <c r="AV125" s="165">
        <f>IFERROR(VLOOKUP($B125,RD[[#All],[Date]:[IS19_Inv2_M2]],AV$2,0)/AV$1,"")</f>
        <v>3.9369352756776697</v>
      </c>
      <c r="AW125" s="165">
        <f>IFERROR(VLOOKUP($B125,RD[[#All],[Date]:[IS19_Inv2_M2]],AW$2,0)/AW$1,"")</f>
        <v>4.0073145245559036</v>
      </c>
      <c r="AX125" s="165">
        <f>IFERROR(VLOOKUP($B125,RD[[#All],[Date]:[IS19_Inv2_M2]],AX$2,0)/AX$1,"")</f>
        <v>4.1052491162542513</v>
      </c>
      <c r="AY125" s="165">
        <f>IFERROR(VLOOKUP($B125,RD[[#All],[Date]:[IS19_Inv2_M2]],AY$2,0)/AY$1,"")</f>
        <v>4.1206356069614092</v>
      </c>
      <c r="AZ125" s="165">
        <f>IFERROR(VLOOKUP($B125,RD[[#All],[Date]:[IS19_Inv2_M2]],AZ$2,0)/AZ$1,"")</f>
        <v>4.2220005699629528</v>
      </c>
      <c r="BA125" s="165">
        <f>IFERROR(VLOOKUP($B125,RD[[#All],[Date]:[IS19_Inv2_M2]],BA$2,0)/BA$1,"")</f>
        <v>4.073901153871808</v>
      </c>
      <c r="BB125" s="165">
        <f>IFERROR(VLOOKUP($B125,RD[[#All],[Date]:[IS19_Inv2_M2]],BB$2,0)/BB$1,"")</f>
        <v>3.958986415882968</v>
      </c>
      <c r="BC125" s="165">
        <f>IFERROR(VLOOKUP($B125,RD[[#All],[Date]:[IS19_Inv2_M2]],BC$2,0)/BC$1,"")</f>
        <v>3.4996865203761756</v>
      </c>
      <c r="BD125" s="165">
        <f>IFERROR(VLOOKUP($B125,RD[[#All],[Date]:[IS19_Inv2_M2]],BD$2,0)/BD$1,"")</f>
        <v>4.0045199387621198</v>
      </c>
      <c r="BE125" s="165">
        <f>IFERROR(VLOOKUP($B125,RD[[#All],[Date]:[IS19_Inv2_M2]],BE$2,0)/BE$1,"")</f>
        <v>4.0909090909090908</v>
      </c>
      <c r="BF125" s="165">
        <f>IFERROR(VLOOKUP($B125,RD[[#All],[Date]:[IS19_Inv2_M2]],BF$2,0)/BF$1,"")</f>
        <v>4.0841916703985666</v>
      </c>
      <c r="BG125" s="165">
        <f>IFERROR(VLOOKUP($B125,RD[[#All],[Date]:[IS19_Inv2_M2]],BG$2,0)/BG$1,"")</f>
        <v>4.153605015673981</v>
      </c>
      <c r="BH125" s="165">
        <f>IFERROR(VLOOKUP($B125,RD[[#All],[Date]:[IS19_Inv2_M2]],BH$2,0)/BH$1,"")</f>
        <v>4.314619549729267</v>
      </c>
      <c r="BI125" s="165">
        <f>IFERROR(VLOOKUP($B125,RD[[#All],[Date]:[IS19_Inv2_M2]],BI$2,0)/BI$1,"")</f>
        <v>4.1017886778535866</v>
      </c>
      <c r="BJ125" s="165">
        <f>IFERROR(VLOOKUP($B125,RD[[#All],[Date]:[IS19_Inv2_M2]],BJ$2,0)/BJ$1,"")</f>
        <v>4.1650992685475448</v>
      </c>
      <c r="BK125" s="165">
        <f>IFERROR(VLOOKUP($B125,RD[[#All],[Date]:[IS19_Inv2_M2]],BK$2,0)/BK$1,"")</f>
        <v>3.9538451277262716</v>
      </c>
      <c r="BL125" s="165">
        <f>IFERROR(VLOOKUP($B125,RD[[#All],[Date]:[IS19_Inv2_M2]],BL$2,0)/BL$1,"")</f>
        <v>3.6309118168188634</v>
      </c>
      <c r="BM125" s="165">
        <f>IFERROR(VLOOKUP($B125,RD[[#All],[Date]:[IS19_Inv2_M2]],BM$2,0)/BM$1,"")</f>
        <v>4.0412192356433003</v>
      </c>
      <c r="BN125" s="165">
        <f>IFERROR(VLOOKUP($B125,RD[[#All],[Date]:[IS19_Inv2_M2]],BN$2,0)/BN$1,"")</f>
        <v>3.854829848430986</v>
      </c>
      <c r="BO125" s="165">
        <f>IFERROR(VLOOKUP($B125,RD[[#All],[Date]:[IS19_Inv2_M2]],BO$2,0)/BO$1,"")</f>
        <v>3.2092014281194916</v>
      </c>
      <c r="BP125" s="165">
        <f>IFERROR(VLOOKUP($B125,RD[[#All],[Date]:[IS19_Inv2_M2]],BP$2,0)/BP$1,"")</f>
        <v>3.8010602705319565</v>
      </c>
      <c r="BQ125" s="165">
        <f>IFERROR(VLOOKUP($B125,RD[[#All],[Date]:[IS19_Inv2_M2]],BQ$2,0)/BQ$1,"")</f>
        <v>4.0715194535592314</v>
      </c>
      <c r="BR125" s="165">
        <f>IFERROR(VLOOKUP($B125,RD[[#All],[Date]:[IS19_Inv2_M2]],BR$2,0)/BR$1,"")</f>
        <v>3.9942289072311215</v>
      </c>
      <c r="BS125" s="165">
        <f>IFERROR(VLOOKUP($B125,RD[[#All],[Date]:[IS19_Inv2_M2]],BS$2,0)/BS$1,"")</f>
        <v>3.88900024390774</v>
      </c>
      <c r="BT125" s="165">
        <f>IFERROR(VLOOKUP($B125,RD[[#All],[Date]:[IS19_Inv2_M2]],BT$2,0)/BT$1,"")</f>
        <v>2.9584701480325948</v>
      </c>
      <c r="BU125" s="165">
        <f>IFERROR(VLOOKUP($B125,RD[[#All],[Date]:[IS19_Inv2_M2]],BU$2,0)/BU$1,"")</f>
        <v>3.3551899385268755</v>
      </c>
      <c r="BV125" s="165">
        <f>IFERROR(VLOOKUP($B125,RD[[#All],[Date]:[IS19_Inv2_M2]],BV$2,0)/BV$1,"")</f>
        <v>3.6101754843031801</v>
      </c>
      <c r="BW125" s="165">
        <f>IFERROR(VLOOKUP($B125,RD[[#All],[Date]:[IS19_Inv2_M2]],BW$2,0)/BW$1,"")</f>
        <v>3.9918322740214545</v>
      </c>
      <c r="BX125" s="165">
        <f>IFERROR(VLOOKUP($B125,RD[[#All],[Date]:[IS19_Inv2_M2]],BX$2,0)/BX$1,"")</f>
        <v>4.1134337559519469</v>
      </c>
      <c r="BY125" s="165">
        <f>IFERROR(VLOOKUP($B125,RD[[#All],[Date]:[IS19_Inv2_M2]],BY$2,0)/BY$1,"")</f>
        <v>4.1008027088381409</v>
      </c>
      <c r="BZ125" s="165">
        <f>IFERROR(VLOOKUP($B125,RD[[#All],[Date]:[IS19_Inv2_M2]],BZ$2,0)/BZ$1,"")</f>
        <v>4.1548033322788145</v>
      </c>
      <c r="CA125" s="165">
        <f>IFERROR(VLOOKUP($B125,RD[[#All],[Date]:[IS19_Inv2_M2]],CA$2,0)/CA$1,"")</f>
        <v>4.1453490274793001</v>
      </c>
      <c r="CB125" s="165">
        <f>IFERROR(VLOOKUP($B125,RD[[#All],[Date]:[IS19_Inv2_M2]],CB$2,0)/CB$1,"")</f>
        <v>3.9438996098281134</v>
      </c>
      <c r="CC125" s="165">
        <f>IFERROR(VLOOKUP($B125,RD[[#All],[Date]:[IS19_Inv2_M2]],CC$2,0)/CC$1,"")</f>
        <v>4.3617526099335651</v>
      </c>
      <c r="CD125" s="165">
        <f>IFERROR(VLOOKUP($B125,RD[[#All],[Date]:[IS19_Inv2_M2]],CD$2,0)/CD$1,"")</f>
        <v>4.4031830238726775</v>
      </c>
      <c r="CE125" s="165">
        <f>IFERROR(VLOOKUP($B125,RD[[#All],[Date]:[IS19_Inv2_M2]],CE$2,0)/CE$1,"")</f>
        <v>3.7040413085324855</v>
      </c>
      <c r="CF125" s="165">
        <f>IFERROR(VLOOKUP($B125,RD[[#All],[Date]:[IS19_Inv2_M2]],CF$2,0)/CF$1,"")</f>
        <v>4.3355094762877107</v>
      </c>
      <c r="CG125" s="165">
        <f>IFERROR(VLOOKUP($B125,RD[[#All],[Date]:[IS19_Inv2_M2]],CG$2,0)/CG$1,"")</f>
        <v>3.3959893142113957</v>
      </c>
      <c r="CH125" s="165">
        <f>IFERROR(VLOOKUP($B125,RD[[#All],[Date]:[IS19_Inv2_M2]],CH$2,0)/CH$1,"")</f>
        <v>4.5325846251186332</v>
      </c>
      <c r="CI125" s="165">
        <f>IFERROR(VLOOKUP($B125,RD[[#All],[Date]:[IS19_Inv2_M2]],CI$2,0)/CI$1,"")</f>
        <v>4.3543507004437094</v>
      </c>
      <c r="CJ125" s="165">
        <f>IFERROR(VLOOKUP($B125,RD[[#All],[Date]:[IS19_Inv2_M2]],CJ$2,0)/CJ$1,"")</f>
        <v>4.2877755572873664</v>
      </c>
      <c r="CK125" s="165">
        <f>IFERROR(VLOOKUP($B125,RD[[#All],[Date]:[IS19_Inv2_M2]],CK$2,0)/CK$1,"")</f>
        <v>4.4046431265665689</v>
      </c>
      <c r="CL125" s="165">
        <f>IFERROR(VLOOKUP($B125,RD[[#All],[Date]:[IS19_Inv2_M2]],CL$2,0)/CL$1,"")</f>
        <v>4.124126427195077</v>
      </c>
      <c r="CM125" s="165">
        <f>IFERROR(VLOOKUP($B125,RD[[#All],[Date]:[IS19_Inv2_M2]],CM$2,0)/CM$1,"")</f>
        <v>5.0686096172097441</v>
      </c>
      <c r="CN125" s="165">
        <f>IFERROR(VLOOKUP($B125,RD[[#All],[Date]:[IS19_Inv2_M2]],CN$2,0)/CN$1,"")</f>
        <v>4.33090794052515</v>
      </c>
      <c r="CO125" s="165">
        <f>IFERROR(VLOOKUP($B125,RD[[#All],[Date]:[IS19_Inv2_M2]],CO$2,0)/CO$1,"")</f>
        <v>4.1339765896868084</v>
      </c>
      <c r="CP125" s="165">
        <f>IFERROR(VLOOKUP($B125,RD[[#All],[Date]:[IS19_Inv2_M2]],CP$2,0)/CP$1,"")</f>
        <v>4.122904144258146</v>
      </c>
      <c r="CQ125" s="165">
        <f>IFERROR(VLOOKUP($B125,RD[[#All],[Date]:[IS19_Inv2_M2]],CQ$2,0)/CQ$1,"")</f>
        <v>0.78285453166819818</v>
      </c>
      <c r="CR125" s="165">
        <f>IFERROR(VLOOKUP($B125,RD[[#All],[Date]:[IS19_Inv2_M2]],CR$2,0)/CR$1,"")</f>
        <v>0.73800203336947678</v>
      </c>
      <c r="CS125" s="165">
        <f>IFERROR(VLOOKUP($B125,RD[[#All],[Date]:[IS19_Inv2_M2]],CS$2,0)/CS$1,"")</f>
        <v>0</v>
      </c>
      <c r="CT125" s="165">
        <f>IFERROR(VLOOKUP($B125,RD[[#All],[Date]:[IS19_Inv2_M2]],CT$2,0)/CT$1,"")</f>
        <v>0.19192238743013812</v>
      </c>
      <c r="CU125" s="166">
        <f>IFERROR(AVERAGEIF(Inv_SY_B[[#This Row],[IS1_Inv1_M1]:[IS19_Inv2_M2]],"&gt;="&amp;0.1,Inv_SY_B[[#This Row],[IS1_Inv1_M1]:[IS19_Inv2_M2]]),"")</f>
        <v>3.9926796754804177</v>
      </c>
    </row>
    <row r="126" spans="2:99">
      <c r="B126" s="167">
        <f t="shared" si="67"/>
        <v>45818</v>
      </c>
      <c r="C126" s="165">
        <f>IFERROR(VLOOKUP($B126,RD[[#All],[Date]:[IS19_Inv2_M2]],C$2,0)/C$1,"")</f>
        <v>4.1198989431458761</v>
      </c>
      <c r="D126" s="165">
        <f>IFERROR(VLOOKUP($B126,RD[[#All],[Date]:[IS19_Inv2_M2]],D$2,0)/D$1,"")</f>
        <v>4.1743034539590527</v>
      </c>
      <c r="E126" s="165">
        <f>IFERROR(VLOOKUP($B126,RD[[#All],[Date]:[IS19_Inv2_M2]],E$2,0)/E$1,"")</f>
        <v>4.1639739570774053</v>
      </c>
      <c r="F126" s="165">
        <f>IFERROR(VLOOKUP($B126,RD[[#All],[Date]:[IS19_Inv2_M2]],F$2,0)/F$1,"")</f>
        <v>3.9680298643183618</v>
      </c>
      <c r="G126" s="165">
        <f>IFERROR(VLOOKUP($B126,RD[[#All],[Date]:[IS19_Inv2_M2]],G$2,0)/G$1,"")</f>
        <v>4.1437183506149022</v>
      </c>
      <c r="H126" s="165">
        <f>IFERROR(VLOOKUP($B126,RD[[#All],[Date]:[IS19_Inv2_M2]],H$2,0)/H$1,"")</f>
        <v>4.0911502290812631</v>
      </c>
      <c r="I126" s="165">
        <f>IFERROR(VLOOKUP($B126,RD[[#All],[Date]:[IS19_Inv2_M2]],I$2,0)/I$1,"")</f>
        <v>4.1193544641820505</v>
      </c>
      <c r="J126" s="165">
        <f>IFERROR(VLOOKUP($B126,RD[[#All],[Date]:[IS19_Inv2_M2]],J$2,0)/J$1,"")</f>
        <v>4.1056331338462995</v>
      </c>
      <c r="K126" s="165">
        <f>IFERROR(VLOOKUP($B126,RD[[#All],[Date]:[IS19_Inv2_M2]],K$2,0)/K$1,"")</f>
        <v>4.1388882241738258</v>
      </c>
      <c r="L126" s="165">
        <f>IFERROR(VLOOKUP($B126,RD[[#All],[Date]:[IS19_Inv2_M2]],L$2,0)/L$1,"")</f>
        <v>4.076660017098888</v>
      </c>
      <c r="M126" s="165">
        <f>IFERROR(VLOOKUP($B126,RD[[#All],[Date]:[IS19_Inv2_M2]],M$2,0)/M$1,"")</f>
        <v>4.153822384732532</v>
      </c>
      <c r="N126" s="165">
        <f>IFERROR(VLOOKUP($B126,RD[[#All],[Date]:[IS19_Inv2_M2]],N$2,0)/N$1,"")</f>
        <v>4.0985082617477424</v>
      </c>
      <c r="O126" s="165">
        <f>IFERROR(VLOOKUP($B126,RD[[#All],[Date]:[IS19_Inv2_M2]],O$2,0)/O$1,"")</f>
        <v>4.1002649478013291</v>
      </c>
      <c r="P126" s="165">
        <f>IFERROR(VLOOKUP($B126,RD[[#All],[Date]:[IS19_Inv2_M2]],P$2,0)/P$1,"")</f>
        <v>4.0769196004880914</v>
      </c>
      <c r="Q126" s="165">
        <f>IFERROR(VLOOKUP($B126,RD[[#All],[Date]:[IS19_Inv2_M2]],Q$2,0)/Q$1,"")</f>
        <v>4.0570989547353253</v>
      </c>
      <c r="R126" s="165">
        <f>IFERROR(VLOOKUP($B126,RD[[#All],[Date]:[IS19_Inv2_M2]],R$2,0)/R$1,"")</f>
        <v>4.0391464522252036</v>
      </c>
      <c r="S126" s="165">
        <f>IFERROR(VLOOKUP($B126,RD[[#All],[Date]:[IS19_Inv2_M2]],S$2,0)/S$1,"")</f>
        <v>3.9720941074609968</v>
      </c>
      <c r="T126" s="165">
        <f>IFERROR(VLOOKUP($B126,RD[[#All],[Date]:[IS19_Inv2_M2]],T$2,0)/T$1,"")</f>
        <v>4.0479134911276642</v>
      </c>
      <c r="U126" s="165">
        <f>IFERROR(VLOOKUP($B126,RD[[#All],[Date]:[IS19_Inv2_M2]],U$2,0)/U$1,"")</f>
        <v>4.240671276419457</v>
      </c>
      <c r="V126" s="165">
        <f>IFERROR(VLOOKUP($B126,RD[[#All],[Date]:[IS19_Inv2_M2]],V$2,0)/V$1,"")</f>
        <v>4.4051218487612864</v>
      </c>
      <c r="W126" s="165">
        <f>IFERROR(VLOOKUP($B126,RD[[#All],[Date]:[IS19_Inv2_M2]],W$2,0)/W$1,"")</f>
        <v>4.5413287525833237</v>
      </c>
      <c r="X126" s="165">
        <f>IFERROR(VLOOKUP($B126,RD[[#All],[Date]:[IS19_Inv2_M2]],X$2,0)/X$1,"")</f>
        <v>4.0161072457119555</v>
      </c>
      <c r="Y126" s="165">
        <f>IFERROR(VLOOKUP($B126,RD[[#All],[Date]:[IS19_Inv2_M2]],Y$2,0)/Y$1,"")</f>
        <v>3.9873658212216205</v>
      </c>
      <c r="Z126" s="165">
        <f>IFERROR(VLOOKUP($B126,RD[[#All],[Date]:[IS19_Inv2_M2]],Z$2,0)/Z$1,"")</f>
        <v>3.9606045010059416</v>
      </c>
      <c r="AA126" s="165">
        <f>IFERROR(VLOOKUP($B126,RD[[#All],[Date]:[IS19_Inv2_M2]],AA$2,0)/AA$1,"")</f>
        <v>3.9352428393524286</v>
      </c>
      <c r="AB126" s="165">
        <f>IFERROR(VLOOKUP($B126,RD[[#All],[Date]:[IS19_Inv2_M2]],AB$2,0)/AB$1,"")</f>
        <v>4.1496054480596696</v>
      </c>
      <c r="AC126" s="165">
        <f>IFERROR(VLOOKUP($B126,RD[[#All],[Date]:[IS19_Inv2_M2]],AC$2,0)/AC$1,"")</f>
        <v>4.2661944530857401</v>
      </c>
      <c r="AD126" s="165">
        <f>IFERROR(VLOOKUP($B126,RD[[#All],[Date]:[IS19_Inv2_M2]],AD$2,0)/AD$1,"")</f>
        <v>3.9898989898989905</v>
      </c>
      <c r="AE126" s="165">
        <f>IFERROR(VLOOKUP($B126,RD[[#All],[Date]:[IS19_Inv2_M2]],AE$2,0)/AE$1,"")</f>
        <v>4.1557619855626813</v>
      </c>
      <c r="AF126" s="165">
        <f>IFERROR(VLOOKUP($B126,RD[[#All],[Date]:[IS19_Inv2_M2]],AF$2,0)/AF$1,"")</f>
        <v>4.2527229177023536</v>
      </c>
      <c r="AG126" s="165">
        <f>IFERROR(VLOOKUP($B126,RD[[#All],[Date]:[IS19_Inv2_M2]],AG$2,0)/AG$1,"")</f>
        <v>4.2413525172145858</v>
      </c>
      <c r="AH126" s="165">
        <f>IFERROR(VLOOKUP($B126,RD[[#All],[Date]:[IS19_Inv2_M2]],AH$2,0)/AH$1,"")</f>
        <v>4.2256073667711593</v>
      </c>
      <c r="AI126" s="165">
        <f>IFERROR(VLOOKUP($B126,RD[[#All],[Date]:[IS19_Inv2_M2]],AI$2,0)/AI$1,"")</f>
        <v>4.3618450515002243</v>
      </c>
      <c r="AJ126" s="165">
        <f>IFERROR(VLOOKUP($B126,RD[[#All],[Date]:[IS19_Inv2_M2]],AJ$2,0)/AJ$1,"")</f>
        <v>4.338813895464142</v>
      </c>
      <c r="AK126" s="165">
        <f>IFERROR(VLOOKUP($B126,RD[[#All],[Date]:[IS19_Inv2_M2]],AK$2,0)/AK$1,"")</f>
        <v>4.3735812344611391</v>
      </c>
      <c r="AL126" s="165">
        <f>IFERROR(VLOOKUP($B126,RD[[#All],[Date]:[IS19_Inv2_M2]],AL$2,0)/AL$1,"")</f>
        <v>4.3701909375890571</v>
      </c>
      <c r="AM126" s="165">
        <f>IFERROR(VLOOKUP($B126,RD[[#All],[Date]:[IS19_Inv2_M2]],AM$2,0)/AM$1,"")</f>
        <v>4.3000066697792301</v>
      </c>
      <c r="AN126" s="165">
        <f>IFERROR(VLOOKUP($B126,RD[[#All],[Date]:[IS19_Inv2_M2]],AN$2,0)/AN$1,"")</f>
        <v>4.3253657262277949</v>
      </c>
      <c r="AO126" s="165">
        <f>IFERROR(VLOOKUP($B126,RD[[#All],[Date]:[IS19_Inv2_M2]],AO$2,0)/AO$1,"")</f>
        <v>4.0625625291802843</v>
      </c>
      <c r="AP126" s="165">
        <f>IFERROR(VLOOKUP($B126,RD[[#All],[Date]:[IS19_Inv2_M2]],AP$2,0)/AP$1,"")</f>
        <v>4.4127259387714268</v>
      </c>
      <c r="AQ126" s="165">
        <f>IFERROR(VLOOKUP($B126,RD[[#All],[Date]:[IS19_Inv2_M2]],AQ$2,0)/AQ$1,"")</f>
        <v>4.3034482758620687</v>
      </c>
      <c r="AR126" s="165">
        <f>IFERROR(VLOOKUP($B126,RD[[#All],[Date]:[IS19_Inv2_M2]],AR$2,0)/AR$1,"")</f>
        <v>4.4279858072961531</v>
      </c>
      <c r="AS126" s="165">
        <f>IFERROR(VLOOKUP($B126,RD[[#All],[Date]:[IS19_Inv2_M2]],AS$2,0)/AS$1,"")</f>
        <v>4.8788828726132802</v>
      </c>
      <c r="AT126" s="165">
        <f>IFERROR(VLOOKUP($B126,RD[[#All],[Date]:[IS19_Inv2_M2]],AT$2,0)/AT$1,"")</f>
        <v>4.4013805769291663</v>
      </c>
      <c r="AU126" s="165">
        <f>IFERROR(VLOOKUP($B126,RD[[#All],[Date]:[IS19_Inv2_M2]],AU$2,0)/AU$1,"")</f>
        <v>4.4670846394984327</v>
      </c>
      <c r="AV126" s="165">
        <f>IFERROR(VLOOKUP($B126,RD[[#All],[Date]:[IS19_Inv2_M2]],AV$2,0)/AV$1,"")</f>
        <v>4.2245989304812834</v>
      </c>
      <c r="AW126" s="165">
        <f>IFERROR(VLOOKUP($B126,RD[[#All],[Date]:[IS19_Inv2_M2]],AW$2,0)/AW$1,"")</f>
        <v>4.4324712643678161</v>
      </c>
      <c r="AX126" s="165">
        <f>IFERROR(VLOOKUP($B126,RD[[#All],[Date]:[IS19_Inv2_M2]],AX$2,0)/AX$1,"")</f>
        <v>4.5321149869939301</v>
      </c>
      <c r="AY126" s="165">
        <f>IFERROR(VLOOKUP($B126,RD[[#All],[Date]:[IS19_Inv2_M2]],AY$2,0)/AY$1,"")</f>
        <v>4.504738226498036</v>
      </c>
      <c r="AZ126" s="165">
        <f>IFERROR(VLOOKUP($B126,RD[[#All],[Date]:[IS19_Inv2_M2]],AZ$2,0)/AZ$1,"")</f>
        <v>4.6537475064120839</v>
      </c>
      <c r="BA126" s="165">
        <f>IFERROR(VLOOKUP($B126,RD[[#All],[Date]:[IS19_Inv2_M2]],BA$2,0)/BA$1,"")</f>
        <v>4.4420729673847807</v>
      </c>
      <c r="BB126" s="165">
        <f>IFERROR(VLOOKUP($B126,RD[[#All],[Date]:[IS19_Inv2_M2]],BB$2,0)/BB$1,"")</f>
        <v>4.3652037617554864</v>
      </c>
      <c r="BC126" s="165">
        <f>IFERROR(VLOOKUP($B126,RD[[#All],[Date]:[IS19_Inv2_M2]],BC$2,0)/BC$1,"")</f>
        <v>4.3780564263322885</v>
      </c>
      <c r="BD126" s="165">
        <f>IFERROR(VLOOKUP($B126,RD[[#All],[Date]:[IS19_Inv2_M2]],BD$2,0)/BD$1,"")</f>
        <v>4.326747831158416</v>
      </c>
      <c r="BE126" s="165">
        <f>IFERROR(VLOOKUP($B126,RD[[#All],[Date]:[IS19_Inv2_M2]],BE$2,0)/BE$1,"")</f>
        <v>4.4970076944998567</v>
      </c>
      <c r="BF126" s="165">
        <f>IFERROR(VLOOKUP($B126,RD[[#All],[Date]:[IS19_Inv2_M2]],BF$2,0)/BF$1,"")</f>
        <v>4.4562334217506621</v>
      </c>
      <c r="BG126" s="165">
        <f>IFERROR(VLOOKUP($B126,RD[[#All],[Date]:[IS19_Inv2_M2]],BG$2,0)/BG$1,"")</f>
        <v>4.5631729589750574</v>
      </c>
      <c r="BH126" s="165">
        <f>IFERROR(VLOOKUP($B126,RD[[#All],[Date]:[IS19_Inv2_M2]],BH$2,0)/BH$1,"")</f>
        <v>4.7128811627244227</v>
      </c>
      <c r="BI126" s="165">
        <f>IFERROR(VLOOKUP($B126,RD[[#All],[Date]:[IS19_Inv2_M2]],BI$2,0)/BI$1,"")</f>
        <v>4.3931403282316062</v>
      </c>
      <c r="BJ126" s="165">
        <f>IFERROR(VLOOKUP($B126,RD[[#All],[Date]:[IS19_Inv2_M2]],BJ$2,0)/BJ$1,"")</f>
        <v>4.5586903517938007</v>
      </c>
      <c r="BK126" s="165">
        <f>IFERROR(VLOOKUP($B126,RD[[#All],[Date]:[IS19_Inv2_M2]],BK$2,0)/BK$1,"")</f>
        <v>4.3360234776228905</v>
      </c>
      <c r="BL126" s="165">
        <f>IFERROR(VLOOKUP($B126,RD[[#All],[Date]:[IS19_Inv2_M2]],BL$2,0)/BL$1,"")</f>
        <v>3.8401253918495302</v>
      </c>
      <c r="BM126" s="165">
        <f>IFERROR(VLOOKUP($B126,RD[[#All],[Date]:[IS19_Inv2_M2]],BM$2,0)/BM$1,"")</f>
        <v>3.6977256052824652</v>
      </c>
      <c r="BN126" s="165">
        <f>IFERROR(VLOOKUP($B126,RD[[#All],[Date]:[IS19_Inv2_M2]],BN$2,0)/BN$1,"")</f>
        <v>4.3221407103383642</v>
      </c>
      <c r="BO126" s="165">
        <f>IFERROR(VLOOKUP($B126,RD[[#All],[Date]:[IS19_Inv2_M2]],BO$2,0)/BO$1,"")</f>
        <v>4.3291001943327148</v>
      </c>
      <c r="BP126" s="165">
        <f>IFERROR(VLOOKUP($B126,RD[[#All],[Date]:[IS19_Inv2_M2]],BP$2,0)/BP$1,"")</f>
        <v>4.3292782299425765</v>
      </c>
      <c r="BQ126" s="165">
        <f>IFERROR(VLOOKUP($B126,RD[[#All],[Date]:[IS19_Inv2_M2]],BQ$2,0)/BQ$1,"")</f>
        <v>4.2516343114185897</v>
      </c>
      <c r="BR126" s="165">
        <f>IFERROR(VLOOKUP($B126,RD[[#All],[Date]:[IS19_Inv2_M2]],BR$2,0)/BR$1,"")</f>
        <v>4.3101051642652397</v>
      </c>
      <c r="BS126" s="165">
        <f>IFERROR(VLOOKUP($B126,RD[[#All],[Date]:[IS19_Inv2_M2]],BS$2,0)/BS$1,"")</f>
        <v>4.3434897160286026</v>
      </c>
      <c r="BT126" s="165">
        <f>IFERROR(VLOOKUP($B126,RD[[#All],[Date]:[IS19_Inv2_M2]],BT$2,0)/BT$1,"")</f>
        <v>4.0084434214401812</v>
      </c>
      <c r="BU126" s="165">
        <f>IFERROR(VLOOKUP($B126,RD[[#All],[Date]:[IS19_Inv2_M2]],BU$2,0)/BU$1,"")</f>
        <v>4.2173158025303898</v>
      </c>
      <c r="BV126" s="165">
        <f>IFERROR(VLOOKUP($B126,RD[[#All],[Date]:[IS19_Inv2_M2]],BV$2,0)/BV$1,"")</f>
        <v>4.1870591957124512</v>
      </c>
      <c r="BW126" s="165">
        <f>IFERROR(VLOOKUP($B126,RD[[#All],[Date]:[IS19_Inv2_M2]],BW$2,0)/BW$1,"")</f>
        <v>4.4564595656022412</v>
      </c>
      <c r="BX126" s="165">
        <f>IFERROR(VLOOKUP($B126,RD[[#All],[Date]:[IS19_Inv2_M2]],BX$2,0)/BX$1,"")</f>
        <v>4.4557467208526997</v>
      </c>
      <c r="BY126" s="165">
        <f>IFERROR(VLOOKUP($B126,RD[[#All],[Date]:[IS19_Inv2_M2]],BY$2,0)/BY$1,"")</f>
        <v>4.5082408891330124</v>
      </c>
      <c r="BZ126" s="165">
        <f>IFERROR(VLOOKUP($B126,RD[[#All],[Date]:[IS19_Inv2_M2]],BZ$2,0)/BZ$1,"")</f>
        <v>4.4669408415058527</v>
      </c>
      <c r="CA126" s="165">
        <f>IFERROR(VLOOKUP($B126,RD[[#All],[Date]:[IS19_Inv2_M2]],CA$2,0)/CA$1,"")</f>
        <v>4.3024359379943053</v>
      </c>
      <c r="CB126" s="165">
        <f>IFERROR(VLOOKUP($B126,RD[[#All],[Date]:[IS19_Inv2_M2]],CB$2,0)/CB$1,"")</f>
        <v>4.2028425135036969</v>
      </c>
      <c r="CC126" s="165">
        <f>IFERROR(VLOOKUP($B126,RD[[#All],[Date]:[IS19_Inv2_M2]],CC$2,0)/CC$1,"")</f>
        <v>4.7309988927554576</v>
      </c>
      <c r="CD126" s="165">
        <f>IFERROR(VLOOKUP($B126,RD[[#All],[Date]:[IS19_Inv2_M2]],CD$2,0)/CD$1,"")</f>
        <v>4.7769693135083822</v>
      </c>
      <c r="CE126" s="165">
        <f>IFERROR(VLOOKUP($B126,RD[[#All],[Date]:[IS19_Inv2_M2]],CE$2,0)/CE$1,"")</f>
        <v>4.8155754186349524</v>
      </c>
      <c r="CF126" s="165">
        <f>IFERROR(VLOOKUP($B126,RD[[#All],[Date]:[IS19_Inv2_M2]],CF$2,0)/CF$1,"")</f>
        <v>3.9611553689377157</v>
      </c>
      <c r="CG126" s="165">
        <f>IFERROR(VLOOKUP($B126,RD[[#All],[Date]:[IS19_Inv2_M2]],CG$2,0)/CG$1,"")</f>
        <v>4.3077085310555727</v>
      </c>
      <c r="CH126" s="165">
        <f>IFERROR(VLOOKUP($B126,RD[[#All],[Date]:[IS19_Inv2_M2]],CH$2,0)/CH$1,"")</f>
        <v>4.8291679848149318</v>
      </c>
      <c r="CI126" s="165">
        <f>IFERROR(VLOOKUP($B126,RD[[#All],[Date]:[IS19_Inv2_M2]],CI$2,0)/CI$1,"")</f>
        <v>4.4346563486076302</v>
      </c>
      <c r="CJ126" s="165">
        <f>IFERROR(VLOOKUP($B126,RD[[#All],[Date]:[IS19_Inv2_M2]],CJ$2,0)/CJ$1,"")</f>
        <v>4.4366941613104833</v>
      </c>
      <c r="CK126" s="165">
        <f>IFERROR(VLOOKUP($B126,RD[[#All],[Date]:[IS19_Inv2_M2]],CK$2,0)/CK$1,"")</f>
        <v>4.494682792689753</v>
      </c>
      <c r="CL126" s="165">
        <f>IFERROR(VLOOKUP($B126,RD[[#All],[Date]:[IS19_Inv2_M2]],CL$2,0)/CL$1,"")</f>
        <v>4.0477080654239783</v>
      </c>
      <c r="CM126" s="165">
        <f>IFERROR(VLOOKUP($B126,RD[[#All],[Date]:[IS19_Inv2_M2]],CM$2,0)/CM$1,"")</f>
        <v>4.1234973109775392</v>
      </c>
      <c r="CN126" s="165">
        <f>IFERROR(VLOOKUP($B126,RD[[#All],[Date]:[IS19_Inv2_M2]],CN$2,0)/CN$1,"")</f>
        <v>4.4898766213223658</v>
      </c>
      <c r="CO126" s="165">
        <f>IFERROR(VLOOKUP($B126,RD[[#All],[Date]:[IS19_Inv2_M2]],CO$2,0)/CO$1,"")</f>
        <v>4.2367921543815257</v>
      </c>
      <c r="CP126" s="165">
        <f>IFERROR(VLOOKUP($B126,RD[[#All],[Date]:[IS19_Inv2_M2]],CP$2,0)/CP$1,"")</f>
        <v>4.2265105979120525</v>
      </c>
      <c r="CQ126" s="165">
        <f>IFERROR(VLOOKUP($B126,RD[[#All],[Date]:[IS19_Inv2_M2]],CQ$2,0)/CQ$1,"")</f>
        <v>0</v>
      </c>
      <c r="CR126" s="165">
        <f>IFERROR(VLOOKUP($B126,RD[[#All],[Date]:[IS19_Inv2_M2]],CR$2,0)/CR$1,"")</f>
        <v>0</v>
      </c>
      <c r="CS126" s="165">
        <f>IFERROR(VLOOKUP($B126,RD[[#All],[Date]:[IS19_Inv2_M2]],CS$2,0)/CS$1,"")</f>
        <v>0</v>
      </c>
      <c r="CT126" s="165">
        <f>IFERROR(VLOOKUP($B126,RD[[#All],[Date]:[IS19_Inv2_M2]],CT$2,0)/CT$1,"")</f>
        <v>0</v>
      </c>
      <c r="CU126" s="166">
        <f>IFERROR(AVERAGEIF(Inv_SY_B[[#This Row],[IS1_Inv1_M1]:[IS19_Inv2_M2]],"&gt;="&amp;0.1,Inv_SY_B[[#This Row],[IS1_Inv1_M1]:[IS19_Inv2_M2]]),"")</f>
        <v>4.2886610655150887</v>
      </c>
    </row>
    <row r="127" spans="2:99">
      <c r="B127" s="167">
        <f t="shared" si="67"/>
        <v>45819</v>
      </c>
      <c r="C127" s="165">
        <f>IFERROR(VLOOKUP($B127,RD[[#All],[Date]:[IS19_Inv2_M2]],C$2,0)/C$1,"")</f>
        <v>2.7226529352773272</v>
      </c>
      <c r="D127" s="165">
        <f>IFERROR(VLOOKUP($B127,RD[[#All],[Date]:[IS19_Inv2_M2]],D$2,0)/D$1,"")</f>
        <v>2.7075666946090204</v>
      </c>
      <c r="E127" s="165">
        <f>IFERROR(VLOOKUP($B127,RD[[#All],[Date]:[IS19_Inv2_M2]],E$2,0)/E$1,"")</f>
        <v>2.7132867132867133</v>
      </c>
      <c r="F127" s="165">
        <f>IFERROR(VLOOKUP($B127,RD[[#All],[Date]:[IS19_Inv2_M2]],F$2,0)/F$1,"")</f>
        <v>2.5619182081408987</v>
      </c>
      <c r="G127" s="165">
        <f>IFERROR(VLOOKUP($B127,RD[[#All],[Date]:[IS19_Inv2_M2]],G$2,0)/G$1,"")</f>
        <v>2.6708463949843262</v>
      </c>
      <c r="H127" s="165">
        <f>IFERROR(VLOOKUP($B127,RD[[#All],[Date]:[IS19_Inv2_M2]],H$2,0)/H$1,"")</f>
        <v>2.6587894863756931</v>
      </c>
      <c r="I127" s="165">
        <f>IFERROR(VLOOKUP($B127,RD[[#All],[Date]:[IS19_Inv2_M2]],I$2,0)/I$1,"")</f>
        <v>2.6267270405201439</v>
      </c>
      <c r="J127" s="165">
        <f>IFERROR(VLOOKUP($B127,RD[[#All],[Date]:[IS19_Inv2_M2]],J$2,0)/J$1,"")</f>
        <v>2.6764510306830056</v>
      </c>
      <c r="K127" s="165">
        <f>IFERROR(VLOOKUP($B127,RD[[#All],[Date]:[IS19_Inv2_M2]],K$2,0)/K$1,"")</f>
        <v>2.6413649524994618</v>
      </c>
      <c r="L127" s="165">
        <f>IFERROR(VLOOKUP($B127,RD[[#All],[Date]:[IS19_Inv2_M2]],L$2,0)/L$1,"")</f>
        <v>2.6213546119502231</v>
      </c>
      <c r="M127" s="165">
        <f>IFERROR(VLOOKUP($B127,RD[[#All],[Date]:[IS19_Inv2_M2]],M$2,0)/M$1,"")</f>
        <v>2.6799486964433292</v>
      </c>
      <c r="N127" s="165">
        <f>IFERROR(VLOOKUP($B127,RD[[#All],[Date]:[IS19_Inv2_M2]],N$2,0)/N$1,"")</f>
        <v>2.6661475190421724</v>
      </c>
      <c r="O127" s="165">
        <f>IFERROR(VLOOKUP($B127,RD[[#All],[Date]:[IS19_Inv2_M2]],O$2,0)/O$1,"")</f>
        <v>2.6489837076874405</v>
      </c>
      <c r="P127" s="165">
        <f>IFERROR(VLOOKUP($B127,RD[[#All],[Date]:[IS19_Inv2_M2]],P$2,0)/P$1,"")</f>
        <v>2.604962263298233</v>
      </c>
      <c r="Q127" s="165">
        <f>IFERROR(VLOOKUP($B127,RD[[#All],[Date]:[IS19_Inv2_M2]],Q$2,0)/Q$1,"")</f>
        <v>2.5708733350980375</v>
      </c>
      <c r="R127" s="165">
        <f>IFERROR(VLOOKUP($B127,RD[[#All],[Date]:[IS19_Inv2_M2]],R$2,0)/R$1,"")</f>
        <v>2.5424103574137757</v>
      </c>
      <c r="S127" s="165">
        <f>IFERROR(VLOOKUP($B127,RD[[#All],[Date]:[IS19_Inv2_M2]],S$2,0)/S$1,"")</f>
        <v>2.5062022344694386</v>
      </c>
      <c r="T127" s="165">
        <f>IFERROR(VLOOKUP($B127,RD[[#All],[Date]:[IS19_Inv2_M2]],T$2,0)/T$1,"")</f>
        <v>2.5747030571453222</v>
      </c>
      <c r="U127" s="165">
        <f>IFERROR(VLOOKUP($B127,RD[[#All],[Date]:[IS19_Inv2_M2]],U$2,0)/U$1,"")</f>
        <v>2.8617626529679678</v>
      </c>
      <c r="V127" s="165">
        <f>IFERROR(VLOOKUP($B127,RD[[#All],[Date]:[IS19_Inv2_M2]],V$2,0)/V$1,"")</f>
        <v>2.8886895099600145</v>
      </c>
      <c r="W127" s="165">
        <f>IFERROR(VLOOKUP($B127,RD[[#All],[Date]:[IS19_Inv2_M2]],W$2,0)/W$1,"")</f>
        <v>2.944767863003249</v>
      </c>
      <c r="X127" s="165">
        <f>IFERROR(VLOOKUP($B127,RD[[#All],[Date]:[IS19_Inv2_M2]],X$2,0)/X$1,"")</f>
        <v>2.6587149884038026</v>
      </c>
      <c r="Y127" s="165">
        <f>IFERROR(VLOOKUP($B127,RD[[#All],[Date]:[IS19_Inv2_M2]],Y$2,0)/Y$1,"")</f>
        <v>2.7277476963997338</v>
      </c>
      <c r="Z127" s="165">
        <f>IFERROR(VLOOKUP($B127,RD[[#All],[Date]:[IS19_Inv2_M2]],Z$2,0)/Z$1,"")</f>
        <v>2.7300800074860803</v>
      </c>
      <c r="AA127" s="165">
        <f>IFERROR(VLOOKUP($B127,RD[[#All],[Date]:[IS19_Inv2_M2]],AA$2,0)/AA$1,"")</f>
        <v>2.4395585519817926</v>
      </c>
      <c r="AB127" s="165">
        <f>IFERROR(VLOOKUP($B127,RD[[#All],[Date]:[IS19_Inv2_M2]],AB$2,0)/AB$1,"")</f>
        <v>2.6271754404929197</v>
      </c>
      <c r="AC127" s="165">
        <f>IFERROR(VLOOKUP($B127,RD[[#All],[Date]:[IS19_Inv2_M2]],AC$2,0)/AC$1,"")</f>
        <v>2.6523726339467322</v>
      </c>
      <c r="AD127" s="165">
        <f>IFERROR(VLOOKUP($B127,RD[[#All],[Date]:[IS19_Inv2_M2]],AD$2,0)/AD$1,"")</f>
        <v>2.538749564611634</v>
      </c>
      <c r="AE127" s="165">
        <f>IFERROR(VLOOKUP($B127,RD[[#All],[Date]:[IS19_Inv2_M2]],AE$2,0)/AE$1,"")</f>
        <v>2.5596042679244193</v>
      </c>
      <c r="AF127" s="165">
        <f>IFERROR(VLOOKUP($B127,RD[[#All],[Date]:[IS19_Inv2_M2]],AF$2,0)/AF$1,"")</f>
        <v>2.6398115926746102</v>
      </c>
      <c r="AG127" s="165">
        <f>IFERROR(VLOOKUP($B127,RD[[#All],[Date]:[IS19_Inv2_M2]],AG$2,0)/AG$1,"")</f>
        <v>2.5791067170377513</v>
      </c>
      <c r="AH127" s="165">
        <f>IFERROR(VLOOKUP($B127,RD[[#All],[Date]:[IS19_Inv2_M2]],AH$2,0)/AH$1,"")</f>
        <v>2.549471003134796</v>
      </c>
      <c r="AI127" s="165">
        <f>IFERROR(VLOOKUP($B127,RD[[#All],[Date]:[IS19_Inv2_M2]],AI$2,0)/AI$1,"")</f>
        <v>2.4451410658307213</v>
      </c>
      <c r="AJ127" s="165">
        <f>IFERROR(VLOOKUP($B127,RD[[#All],[Date]:[IS19_Inv2_M2]],AJ$2,0)/AJ$1,"")</f>
        <v>2.4381037681530295</v>
      </c>
      <c r="AK127" s="165">
        <f>IFERROR(VLOOKUP($B127,RD[[#All],[Date]:[IS19_Inv2_M2]],AK$2,0)/AK$1,"")</f>
        <v>2.4235217814290344</v>
      </c>
      <c r="AL127" s="165">
        <f>IFERROR(VLOOKUP($B127,RD[[#All],[Date]:[IS19_Inv2_M2]],AL$2,0)/AL$1,"")</f>
        <v>2.4223425477343974</v>
      </c>
      <c r="AM127" s="165">
        <f>IFERROR(VLOOKUP($B127,RD[[#All],[Date]:[IS19_Inv2_M2]],AM$2,0)/AM$1,"")</f>
        <v>2.3951177216034152</v>
      </c>
      <c r="AN127" s="165">
        <f>IFERROR(VLOOKUP($B127,RD[[#All],[Date]:[IS19_Inv2_M2]],AN$2,0)/AN$1,"")</f>
        <v>2.4183646812957158</v>
      </c>
      <c r="AO127" s="165">
        <f>IFERROR(VLOOKUP($B127,RD[[#All],[Date]:[IS19_Inv2_M2]],AO$2,0)/AO$1,"")</f>
        <v>2.3490962449142936</v>
      </c>
      <c r="AP127" s="165">
        <f>IFERROR(VLOOKUP($B127,RD[[#All],[Date]:[IS19_Inv2_M2]],AP$2,0)/AP$1,"")</f>
        <v>2.4271326619088911</v>
      </c>
      <c r="AQ127" s="165">
        <f>IFERROR(VLOOKUP($B127,RD[[#All],[Date]:[IS19_Inv2_M2]],AQ$2,0)/AQ$1,"")</f>
        <v>1.9360501567398118</v>
      </c>
      <c r="AR127" s="165">
        <f>IFERROR(VLOOKUP($B127,RD[[#All],[Date]:[IS19_Inv2_M2]],AR$2,0)/AR$1,"")</f>
        <v>2.4947466326776673</v>
      </c>
      <c r="AS127" s="165">
        <f>IFERROR(VLOOKUP($B127,RD[[#All],[Date]:[IS19_Inv2_M2]],AS$2,0)/AS$1,"")</f>
        <v>2.6702764320319181</v>
      </c>
      <c r="AT127" s="165">
        <f>IFERROR(VLOOKUP($B127,RD[[#All],[Date]:[IS19_Inv2_M2]],AT$2,0)/AT$1,"")</f>
        <v>2.4305753459358477</v>
      </c>
      <c r="AU127" s="165">
        <f>IFERROR(VLOOKUP($B127,RD[[#All],[Date]:[IS19_Inv2_M2]],AU$2,0)/AU$1,"")</f>
        <v>2.5442006269592476</v>
      </c>
      <c r="AV127" s="165">
        <f>IFERROR(VLOOKUP($B127,RD[[#All],[Date]:[IS19_Inv2_M2]],AV$2,0)/AV$1,"")</f>
        <v>2.247833302600037</v>
      </c>
      <c r="AW127" s="165">
        <f>IFERROR(VLOOKUP($B127,RD[[#All],[Date]:[IS19_Inv2_M2]],AW$2,0)/AW$1,"")</f>
        <v>2.4216300940438873</v>
      </c>
      <c r="AX127" s="165">
        <f>IFERROR(VLOOKUP($B127,RD[[#All],[Date]:[IS19_Inv2_M2]],AX$2,0)/AX$1,"")</f>
        <v>2.4898285866737808</v>
      </c>
      <c r="AY127" s="165">
        <f>IFERROR(VLOOKUP($B127,RD[[#All],[Date]:[IS19_Inv2_M2]],AY$2,0)/AY$1,"")</f>
        <v>2.4328901380030987</v>
      </c>
      <c r="AZ127" s="165">
        <f>IFERROR(VLOOKUP($B127,RD[[#All],[Date]:[IS19_Inv2_M2]],AZ$2,0)/AZ$1,"")</f>
        <v>2.511399259048162</v>
      </c>
      <c r="BA127" s="165">
        <f>IFERROR(VLOOKUP($B127,RD[[#All],[Date]:[IS19_Inv2_M2]],BA$2,0)/BA$1,"")</f>
        <v>2.4418061762155676</v>
      </c>
      <c r="BB127" s="165">
        <f>IFERROR(VLOOKUP($B127,RD[[#All],[Date]:[IS19_Inv2_M2]],BB$2,0)/BB$1,"")</f>
        <v>2.3798328108672937</v>
      </c>
      <c r="BC127" s="165">
        <f>IFERROR(VLOOKUP($B127,RD[[#All],[Date]:[IS19_Inv2_M2]],BC$2,0)/BC$1,"")</f>
        <v>2.2840125391849528</v>
      </c>
      <c r="BD127" s="165">
        <f>IFERROR(VLOOKUP($B127,RD[[#All],[Date]:[IS19_Inv2_M2]],BD$2,0)/BD$1,"")</f>
        <v>2.3489101115404241</v>
      </c>
      <c r="BE127" s="165">
        <f>IFERROR(VLOOKUP($B127,RD[[#All],[Date]:[IS19_Inv2_M2]],BE$2,0)/BE$1,"")</f>
        <v>2.4451410658307209</v>
      </c>
      <c r="BF127" s="165">
        <f>IFERROR(VLOOKUP($B127,RD[[#All],[Date]:[IS19_Inv2_M2]],BF$2,0)/BF$1,"")</f>
        <v>2.4134486203451715</v>
      </c>
      <c r="BG127" s="165">
        <f>IFERROR(VLOOKUP($B127,RD[[#All],[Date]:[IS19_Inv2_M2]],BG$2,0)/BG$1,"")</f>
        <v>2.5044296033801281</v>
      </c>
      <c r="BH127" s="165">
        <f>IFERROR(VLOOKUP($B127,RD[[#All],[Date]:[IS19_Inv2_M2]],BH$2,0)/BH$1,"")</f>
        <v>2.5755200911940723</v>
      </c>
      <c r="BI127" s="165">
        <f>IFERROR(VLOOKUP($B127,RD[[#All],[Date]:[IS19_Inv2_M2]],BI$2,0)/BI$1,"")</f>
        <v>2.3942467269039276</v>
      </c>
      <c r="BJ127" s="165">
        <f>IFERROR(VLOOKUP($B127,RD[[#All],[Date]:[IS19_Inv2_M2]],BJ$2,0)/BJ$1,"")</f>
        <v>2.4897248345524212</v>
      </c>
      <c r="BK127" s="165">
        <f>IFERROR(VLOOKUP($B127,RD[[#All],[Date]:[IS19_Inv2_M2]],BK$2,0)/BK$1,"")</f>
        <v>2.3404255319148932</v>
      </c>
      <c r="BL127" s="165">
        <f>IFERROR(VLOOKUP($B127,RD[[#All],[Date]:[IS19_Inv2_M2]],BL$2,0)/BL$1,"")</f>
        <v>1.906092408341284</v>
      </c>
      <c r="BM127" s="165">
        <f>IFERROR(VLOOKUP($B127,RD[[#All],[Date]:[IS19_Inv2_M2]],BM$2,0)/BM$1,"")</f>
        <v>2.355766024144601</v>
      </c>
      <c r="BN127" s="165">
        <f>IFERROR(VLOOKUP($B127,RD[[#All],[Date]:[IS19_Inv2_M2]],BN$2,0)/BN$1,"")</f>
        <v>2.4457874155705652</v>
      </c>
      <c r="BO127" s="165">
        <f>IFERROR(VLOOKUP($B127,RD[[#All],[Date]:[IS19_Inv2_M2]],BO$2,0)/BO$1,"")</f>
        <v>2.3577529714828036</v>
      </c>
      <c r="BP127" s="165">
        <f>IFERROR(VLOOKUP($B127,RD[[#All],[Date]:[IS19_Inv2_M2]],BP$2,0)/BP$1,"")</f>
        <v>2.3889639833961249</v>
      </c>
      <c r="BQ127" s="165">
        <f>IFERROR(VLOOKUP($B127,RD[[#All],[Date]:[IS19_Inv2_M2]],BQ$2,0)/BQ$1,"")</f>
        <v>2.058851375223123</v>
      </c>
      <c r="BR127" s="165">
        <f>IFERROR(VLOOKUP($B127,RD[[#All],[Date]:[IS19_Inv2_M2]],BR$2,0)/BR$1,"")</f>
        <v>2.1229376971230813</v>
      </c>
      <c r="BS127" s="165">
        <f>IFERROR(VLOOKUP($B127,RD[[#All],[Date]:[IS19_Inv2_M2]],BS$2,0)/BS$1,"")</f>
        <v>2.3960916803311352</v>
      </c>
      <c r="BT127" s="165">
        <f>IFERROR(VLOOKUP($B127,RD[[#All],[Date]:[IS19_Inv2_M2]],BT$2,0)/BT$1,"")</f>
        <v>2.6955677491845655</v>
      </c>
      <c r="BU127" s="165">
        <f>IFERROR(VLOOKUP($B127,RD[[#All],[Date]:[IS19_Inv2_M2]],BU$2,0)/BU$1,"")</f>
        <v>2.2786705782479362</v>
      </c>
      <c r="BV127" s="165">
        <f>IFERROR(VLOOKUP($B127,RD[[#All],[Date]:[IS19_Inv2_M2]],BV$2,0)/BV$1,"")</f>
        <v>2.2665947112790068</v>
      </c>
      <c r="BW127" s="165">
        <f>IFERROR(VLOOKUP($B127,RD[[#All],[Date]:[IS19_Inv2_M2]],BW$2,0)/BW$1,"")</f>
        <v>2.4324229322647541</v>
      </c>
      <c r="BX127" s="165">
        <f>IFERROR(VLOOKUP($B127,RD[[#All],[Date]:[IS19_Inv2_M2]],BX$2,0)/BX$1,"")</f>
        <v>2.3953795861420031</v>
      </c>
      <c r="BY127" s="165">
        <f>IFERROR(VLOOKUP($B127,RD[[#All],[Date]:[IS19_Inv2_M2]],BY$2,0)/BY$1,"")</f>
        <v>2.4140364538972579</v>
      </c>
      <c r="BZ127" s="165">
        <f>IFERROR(VLOOKUP($B127,RD[[#All],[Date]:[IS19_Inv2_M2]],BZ$2,0)/BZ$1,"")</f>
        <v>2.3832120636929242</v>
      </c>
      <c r="CA127" s="165">
        <f>IFERROR(VLOOKUP($B127,RD[[#All],[Date]:[IS19_Inv2_M2]],CA$2,0)/CA$1,"")</f>
        <v>2.3421222005258047</v>
      </c>
      <c r="CB127" s="165">
        <f>IFERROR(VLOOKUP($B127,RD[[#All],[Date]:[IS19_Inv2_M2]],CB$2,0)/CB$1,"")</f>
        <v>2.27307345307978</v>
      </c>
      <c r="CC127" s="165">
        <f>IFERROR(VLOOKUP($B127,RD[[#All],[Date]:[IS19_Inv2_M2]],CC$2,0)/CC$1,"")</f>
        <v>2.6277285669092061</v>
      </c>
      <c r="CD127" s="165">
        <f>IFERROR(VLOOKUP($B127,RD[[#All],[Date]:[IS19_Inv2_M2]],CD$2,0)/CD$1,"")</f>
        <v>2.6578736037767983</v>
      </c>
      <c r="CE127" s="165">
        <f>IFERROR(VLOOKUP($B127,RD[[#All],[Date]:[IS19_Inv2_M2]],CE$2,0)/CE$1,"")</f>
        <v>2.675617563633049</v>
      </c>
      <c r="CF127" s="165">
        <f>IFERROR(VLOOKUP($B127,RD[[#All],[Date]:[IS19_Inv2_M2]],CF$2,0)/CF$1,"")</f>
        <v>2.5984297259210258</v>
      </c>
      <c r="CG127" s="165">
        <f>IFERROR(VLOOKUP($B127,RD[[#All],[Date]:[IS19_Inv2_M2]],CG$2,0)/CG$1,"")</f>
        <v>2.3836514464480296</v>
      </c>
      <c r="CH127" s="165">
        <f>IFERROR(VLOOKUP($B127,RD[[#All],[Date]:[IS19_Inv2_M2]],CH$2,0)/CH$1,"")</f>
        <v>2.6067700094906674</v>
      </c>
      <c r="CI127" s="165">
        <f>IFERROR(VLOOKUP($B127,RD[[#All],[Date]:[IS19_Inv2_M2]],CI$2,0)/CI$1,"")</f>
        <v>2.4521613575710379</v>
      </c>
      <c r="CJ127" s="165">
        <f>IFERROR(VLOOKUP($B127,RD[[#All],[Date]:[IS19_Inv2_M2]],CJ$2,0)/CJ$1,"")</f>
        <v>2.4590859638428717</v>
      </c>
      <c r="CK127" s="165">
        <f>IFERROR(VLOOKUP($B127,RD[[#All],[Date]:[IS19_Inv2_M2]],CK$2,0)/CK$1,"")</f>
        <v>2.4829857477753712</v>
      </c>
      <c r="CL127" s="165">
        <f>IFERROR(VLOOKUP($B127,RD[[#All],[Date]:[IS19_Inv2_M2]],CL$2,0)/CL$1,"")</f>
        <v>2.3623955923861018</v>
      </c>
      <c r="CM127" s="165">
        <f>IFERROR(VLOOKUP($B127,RD[[#All],[Date]:[IS19_Inv2_M2]],CM$2,0)/CM$1,"")</f>
        <v>2.2777602024675736</v>
      </c>
      <c r="CN127" s="165">
        <f>IFERROR(VLOOKUP($B127,RD[[#All],[Date]:[IS19_Inv2_M2]],CN$2,0)/CN$1,"")</f>
        <v>2.4683644416323944</v>
      </c>
      <c r="CO127" s="165">
        <f>IFERROR(VLOOKUP($B127,RD[[#All],[Date]:[IS19_Inv2_M2]],CO$2,0)/CO$1,"")</f>
        <v>2.3505219867130656</v>
      </c>
      <c r="CP127" s="165">
        <f>IFERROR(VLOOKUP($B127,RD[[#All],[Date]:[IS19_Inv2_M2]],CP$2,0)/CP$1,"")</f>
        <v>2.3489402087946849</v>
      </c>
      <c r="CQ127" s="165">
        <f>IFERROR(VLOOKUP($B127,RD[[#All],[Date]:[IS19_Inv2_M2]],CQ$2,0)/CQ$1,"")</f>
        <v>0</v>
      </c>
      <c r="CR127" s="165">
        <f>IFERROR(VLOOKUP($B127,RD[[#All],[Date]:[IS19_Inv2_M2]],CR$2,0)/CR$1,"")</f>
        <v>0</v>
      </c>
      <c r="CS127" s="165">
        <f>IFERROR(VLOOKUP($B127,RD[[#All],[Date]:[IS19_Inv2_M2]],CS$2,0)/CS$1,"")</f>
        <v>0</v>
      </c>
      <c r="CT127" s="165">
        <f>IFERROR(VLOOKUP($B127,RD[[#All],[Date]:[IS19_Inv2_M2]],CT$2,0)/CT$1,"")</f>
        <v>0</v>
      </c>
      <c r="CU127" s="166">
        <f>IFERROR(AVERAGEIF(Inv_SY_B[[#This Row],[IS1_Inv1_M1]:[IS19_Inv2_M2]],"&gt;="&amp;0.1,Inv_SY_B[[#This Row],[IS1_Inv1_M1]:[IS19_Inv2_M2]]),"")</f>
        <v>2.4910234846712087</v>
      </c>
    </row>
    <row r="128" spans="2:99">
      <c r="B128" s="167">
        <f t="shared" si="67"/>
        <v>45820</v>
      </c>
      <c r="C128" s="165">
        <f>IFERROR(VLOOKUP($B128,RD[[#All],[Date]:[IS19_Inv2_M2]],C$2,0)/C$1,"")</f>
        <v>1.6460310113399672</v>
      </c>
      <c r="D128" s="165">
        <f>IFERROR(VLOOKUP($B128,RD[[#All],[Date]:[IS19_Inv2_M2]],D$2,0)/D$1,"")</f>
        <v>1.6656484283610153</v>
      </c>
      <c r="E128" s="165">
        <f>IFERROR(VLOOKUP($B128,RD[[#All],[Date]:[IS19_Inv2_M2]],E$2,0)/E$1,"")</f>
        <v>1.7945502773088979</v>
      </c>
      <c r="F128" s="165">
        <f>IFERROR(VLOOKUP($B128,RD[[#All],[Date]:[IS19_Inv2_M2]],F$2,0)/F$1,"")</f>
        <v>1.7224628490751157</v>
      </c>
      <c r="G128" s="165">
        <f>IFERROR(VLOOKUP($B128,RD[[#All],[Date]:[IS19_Inv2_M2]],G$2,0)/G$1,"")</f>
        <v>1.7863515794550278</v>
      </c>
      <c r="H128" s="165">
        <f>IFERROR(VLOOKUP($B128,RD[[#All],[Date]:[IS19_Inv2_M2]],H$2,0)/H$1,"")</f>
        <v>1.7612732095490715</v>
      </c>
      <c r="I128" s="165">
        <f>IFERROR(VLOOKUP($B128,RD[[#All],[Date]:[IS19_Inv2_M2]],I$2,0)/I$1,"")</f>
        <v>1.7763845350052248</v>
      </c>
      <c r="J128" s="165">
        <f>IFERROR(VLOOKUP($B128,RD[[#All],[Date]:[IS19_Inv2_M2]],J$2,0)/J$1,"")</f>
        <v>1.7863588866723663</v>
      </c>
      <c r="K128" s="165">
        <f>IFERROR(VLOOKUP($B128,RD[[#All],[Date]:[IS19_Inv2_M2]],K$2,0)/K$1,"")</f>
        <v>1.8047811625068799</v>
      </c>
      <c r="L128" s="165">
        <f>IFERROR(VLOOKUP($B128,RD[[#All],[Date]:[IS19_Inv2_M2]],L$2,0)/L$1,"")</f>
        <v>1.7901586396884202</v>
      </c>
      <c r="M128" s="165">
        <f>IFERROR(VLOOKUP($B128,RD[[#All],[Date]:[IS19_Inv2_M2]],M$2,0)/M$1,"")</f>
        <v>1.7598198980305026</v>
      </c>
      <c r="N128" s="165">
        <f>IFERROR(VLOOKUP($B128,RD[[#All],[Date]:[IS19_Inv2_M2]],N$2,0)/N$1,"")</f>
        <v>1.7472562236877327</v>
      </c>
      <c r="O128" s="165">
        <f>IFERROR(VLOOKUP($B128,RD[[#All],[Date]:[IS19_Inv2_M2]],O$2,0)/O$1,"")</f>
        <v>1.7399557102182854</v>
      </c>
      <c r="P128" s="165">
        <f>IFERROR(VLOOKUP($B128,RD[[#All],[Date]:[IS19_Inv2_M2]],P$2,0)/P$1,"")</f>
        <v>1.4041668549735618</v>
      </c>
      <c r="Q128" s="165">
        <f>IFERROR(VLOOKUP($B128,RD[[#All],[Date]:[IS19_Inv2_M2]],Q$2,0)/Q$1,"")</f>
        <v>1.6928251844869548</v>
      </c>
      <c r="R128" s="165">
        <f>IFERROR(VLOOKUP($B128,RD[[#All],[Date]:[IS19_Inv2_M2]],R$2,0)/R$1,"")</f>
        <v>1.6709017494803942</v>
      </c>
      <c r="S128" s="165">
        <f>IFERROR(VLOOKUP($B128,RD[[#All],[Date]:[IS19_Inv2_M2]],S$2,0)/S$1,"")</f>
        <v>1.6350588587888577</v>
      </c>
      <c r="T128" s="165">
        <f>IFERROR(VLOOKUP($B128,RD[[#All],[Date]:[IS19_Inv2_M2]],T$2,0)/T$1,"")</f>
        <v>1.6543959046331713</v>
      </c>
      <c r="U128" s="165">
        <f>IFERROR(VLOOKUP($B128,RD[[#All],[Date]:[IS19_Inv2_M2]],U$2,0)/U$1,"")</f>
        <v>1.4868712432774438</v>
      </c>
      <c r="V128" s="165">
        <f>IFERROR(VLOOKUP($B128,RD[[#All],[Date]:[IS19_Inv2_M2]],V$2,0)/V$1,"")</f>
        <v>1.6268974852324176</v>
      </c>
      <c r="W128" s="165">
        <f>IFERROR(VLOOKUP($B128,RD[[#All],[Date]:[IS19_Inv2_M2]],W$2,0)/W$1,"")</f>
        <v>1.7006330068267759</v>
      </c>
      <c r="X128" s="165">
        <f>IFERROR(VLOOKUP($B128,RD[[#All],[Date]:[IS19_Inv2_M2]],X$2,0)/X$1,"")</f>
        <v>1.5205036062899815</v>
      </c>
      <c r="Y128" s="165">
        <f>IFERROR(VLOOKUP($B128,RD[[#All],[Date]:[IS19_Inv2_M2]],Y$2,0)/Y$1,"")</f>
        <v>1.6923149995250308</v>
      </c>
      <c r="Z128" s="165">
        <f>IFERROR(VLOOKUP($B128,RD[[#All],[Date]:[IS19_Inv2_M2]],Z$2,0)/Z$1,"")</f>
        <v>1.6951293688298319</v>
      </c>
      <c r="AA128" s="165">
        <f>IFERROR(VLOOKUP($B128,RD[[#All],[Date]:[IS19_Inv2_M2]],AA$2,0)/AA$1,"")</f>
        <v>1.4763602009704986</v>
      </c>
      <c r="AB128" s="165">
        <f>IFERROR(VLOOKUP($B128,RD[[#All],[Date]:[IS19_Inv2_M2]],AB$2,0)/AB$1,"")</f>
        <v>1.6439303859042265</v>
      </c>
      <c r="AC128" s="165">
        <f>IFERROR(VLOOKUP($B128,RD[[#All],[Date]:[IS19_Inv2_M2]],AC$2,0)/AC$1,"")</f>
        <v>1.6573739500825575</v>
      </c>
      <c r="AD128" s="165">
        <f>IFERROR(VLOOKUP($B128,RD[[#All],[Date]:[IS19_Inv2_M2]],AD$2,0)/AD$1,"")</f>
        <v>1.5582549634273775</v>
      </c>
      <c r="AE128" s="165">
        <f>IFERROR(VLOOKUP($B128,RD[[#All],[Date]:[IS19_Inv2_M2]],AE$2,0)/AE$1,"")</f>
        <v>1.6287519292897337</v>
      </c>
      <c r="AF128" s="165">
        <f>IFERROR(VLOOKUP($B128,RD[[#All],[Date]:[IS19_Inv2_M2]],AF$2,0)/AF$1,"")</f>
        <v>1.6636286487599361</v>
      </c>
      <c r="AG128" s="165">
        <f>IFERROR(VLOOKUP($B128,RD[[#All],[Date]:[IS19_Inv2_M2]],AG$2,0)/AG$1,"")</f>
        <v>1.624735417838866</v>
      </c>
      <c r="AH128" s="165">
        <f>IFERROR(VLOOKUP($B128,RD[[#All],[Date]:[IS19_Inv2_M2]],AH$2,0)/AH$1,"")</f>
        <v>1.6095219435736676</v>
      </c>
      <c r="AI128" s="165">
        <f>IFERROR(VLOOKUP($B128,RD[[#All],[Date]:[IS19_Inv2_M2]],AI$2,0)/AI$1,"")</f>
        <v>1.9256605463502017</v>
      </c>
      <c r="AJ128" s="165">
        <f>IFERROR(VLOOKUP($B128,RD[[#All],[Date]:[IS19_Inv2_M2]],AJ$2,0)/AJ$1,"")</f>
        <v>1.9160642313351675</v>
      </c>
      <c r="AK128" s="165">
        <f>IFERROR(VLOOKUP($B128,RD[[#All],[Date]:[IS19_Inv2_M2]],AK$2,0)/AK$1,"")</f>
        <v>1.9053795986019528</v>
      </c>
      <c r="AL128" s="165">
        <f>IFERROR(VLOOKUP($B128,RD[[#All],[Date]:[IS19_Inv2_M2]],AL$2,0)/AL$1,"")</f>
        <v>1.8929894556853806</v>
      </c>
      <c r="AM128" s="165">
        <f>IFERROR(VLOOKUP($B128,RD[[#All],[Date]:[IS19_Inv2_M2]],AM$2,0)/AM$1,"")</f>
        <v>1.8742079637164011</v>
      </c>
      <c r="AN128" s="165">
        <f>IFERROR(VLOOKUP($B128,RD[[#All],[Date]:[IS19_Inv2_M2]],AN$2,0)/AN$1,"")</f>
        <v>1.8906739811912225</v>
      </c>
      <c r="AO128" s="165">
        <f>IFERROR(VLOOKUP($B128,RD[[#All],[Date]:[IS19_Inv2_M2]],AO$2,0)/AO$1,"")</f>
        <v>1.8361902221036484</v>
      </c>
      <c r="AP128" s="165">
        <f>IFERROR(VLOOKUP($B128,RD[[#All],[Date]:[IS19_Inv2_M2]],AP$2,0)/AP$1,"")</f>
        <v>1.9128926832521844</v>
      </c>
      <c r="AQ128" s="165">
        <f>IFERROR(VLOOKUP($B128,RD[[#All],[Date]:[IS19_Inv2_M2]],AQ$2,0)/AQ$1,"")</f>
        <v>1.8394984326018808</v>
      </c>
      <c r="AR128" s="165">
        <f>IFERROR(VLOOKUP($B128,RD[[#All],[Date]:[IS19_Inv2_M2]],AR$2,0)/AR$1,"")</f>
        <v>1.9683764511350721</v>
      </c>
      <c r="AS128" s="165">
        <f>IFERROR(VLOOKUP($B128,RD[[#All],[Date]:[IS19_Inv2_M2]],AS$2,0)/AS$1,"")</f>
        <v>2.1245369051011687</v>
      </c>
      <c r="AT128" s="165">
        <f>IFERROR(VLOOKUP($B128,RD[[#All],[Date]:[IS19_Inv2_M2]],AT$2,0)/AT$1,"")</f>
        <v>1.9353408695101486</v>
      </c>
      <c r="AU128" s="165">
        <f>IFERROR(VLOOKUP($B128,RD[[#All],[Date]:[IS19_Inv2_M2]],AU$2,0)/AU$1,"")</f>
        <v>2.0181818181818181</v>
      </c>
      <c r="AV128" s="165">
        <f>IFERROR(VLOOKUP($B128,RD[[#All],[Date]:[IS19_Inv2_M2]],AV$2,0)/AV$1,"")</f>
        <v>1.7370459155449014</v>
      </c>
      <c r="AW128" s="165">
        <f>IFERROR(VLOOKUP($B128,RD[[#All],[Date]:[IS19_Inv2_M2]],AW$2,0)/AW$1,"")</f>
        <v>1.9265935214211076</v>
      </c>
      <c r="AX128" s="165">
        <f>IFERROR(VLOOKUP($B128,RD[[#All],[Date]:[IS19_Inv2_M2]],AX$2,0)/AX$1,"")</f>
        <v>1.9629160274794901</v>
      </c>
      <c r="AY128" s="165">
        <f>IFERROR(VLOOKUP($B128,RD[[#All],[Date]:[IS19_Inv2_M2]],AY$2,0)/AY$1,"")</f>
        <v>1.932043382697366</v>
      </c>
      <c r="AZ128" s="165">
        <f>IFERROR(VLOOKUP($B128,RD[[#All],[Date]:[IS19_Inv2_M2]],AZ$2,0)/AZ$1,"")</f>
        <v>2.0069820461669994</v>
      </c>
      <c r="BA128" s="165">
        <f>IFERROR(VLOOKUP($B128,RD[[#All],[Date]:[IS19_Inv2_M2]],BA$2,0)/BA$1,"")</f>
        <v>1.9469085573267528</v>
      </c>
      <c r="BB128" s="165">
        <f>IFERROR(VLOOKUP($B128,RD[[#All],[Date]:[IS19_Inv2_M2]],BB$2,0)/BB$1,"")</f>
        <v>1.9174503657262281</v>
      </c>
      <c r="BC128" s="165">
        <f>IFERROR(VLOOKUP($B128,RD[[#All],[Date]:[IS19_Inv2_M2]],BC$2,0)/BC$1,"")</f>
        <v>1.9542319749216301</v>
      </c>
      <c r="BD128" s="165">
        <f>IFERROR(VLOOKUP($B128,RD[[#All],[Date]:[IS19_Inv2_M2]],BD$2,0)/BD$1,"")</f>
        <v>1.885251877232631</v>
      </c>
      <c r="BE128" s="165">
        <f>IFERROR(VLOOKUP($B128,RD[[#All],[Date]:[IS19_Inv2_M2]],BE$2,0)/BE$1,"")</f>
        <v>1.9791963522371043</v>
      </c>
      <c r="BF128" s="165">
        <f>IFERROR(VLOOKUP($B128,RD[[#All],[Date]:[IS19_Inv2_M2]],BF$2,0)/BF$1,"")</f>
        <v>1.9477074649488439</v>
      </c>
      <c r="BG128" s="165">
        <f>IFERROR(VLOOKUP($B128,RD[[#All],[Date]:[IS19_Inv2_M2]],BG$2,0)/BG$1,"")</f>
        <v>2.0825950661033117</v>
      </c>
      <c r="BH128" s="165">
        <f>IFERROR(VLOOKUP($B128,RD[[#All],[Date]:[IS19_Inv2_M2]],BH$2,0)/BH$1,"")</f>
        <v>2.0981761185522938</v>
      </c>
      <c r="BI128" s="165">
        <f>IFERROR(VLOOKUP($B128,RD[[#All],[Date]:[IS19_Inv2_M2]],BI$2,0)/BI$1,"")</f>
        <v>1.9605384473538632</v>
      </c>
      <c r="BJ128" s="165">
        <f>IFERROR(VLOOKUP($B128,RD[[#All],[Date]:[IS19_Inv2_M2]],BJ$2,0)/BJ$1,"")</f>
        <v>2.0585161964472314</v>
      </c>
      <c r="BK128" s="165">
        <f>IFERROR(VLOOKUP($B128,RD[[#All],[Date]:[IS19_Inv2_M2]],BK$2,0)/BK$1,"")</f>
        <v>1.9669178950176747</v>
      </c>
      <c r="BL128" s="165">
        <f>IFERROR(VLOOKUP($B128,RD[[#All],[Date]:[IS19_Inv2_M2]],BL$2,0)/BL$1,"")</f>
        <v>1.8454409159056837</v>
      </c>
      <c r="BM128" s="165">
        <f>IFERROR(VLOOKUP($B128,RD[[#All],[Date]:[IS19_Inv2_M2]],BM$2,0)/BM$1,"")</f>
        <v>1.9689188287867672</v>
      </c>
      <c r="BN128" s="165">
        <f>IFERROR(VLOOKUP($B128,RD[[#All],[Date]:[IS19_Inv2_M2]],BN$2,0)/BN$1,"")</f>
        <v>2.050867724525741</v>
      </c>
      <c r="BO128" s="165">
        <f>IFERROR(VLOOKUP($B128,RD[[#All],[Date]:[IS19_Inv2_M2]],BO$2,0)/BO$1,"")</f>
        <v>1.9189225832693086</v>
      </c>
      <c r="BP128" s="165">
        <f>IFERROR(VLOOKUP($B128,RD[[#All],[Date]:[IS19_Inv2_M2]],BP$2,0)/BP$1,"")</f>
        <v>1.9278517538561826</v>
      </c>
      <c r="BQ128" s="165">
        <f>IFERROR(VLOOKUP($B128,RD[[#All],[Date]:[IS19_Inv2_M2]],BQ$2,0)/BQ$1,"")</f>
        <v>1.8621105304844399</v>
      </c>
      <c r="BR128" s="165">
        <f>IFERROR(VLOOKUP($B128,RD[[#All],[Date]:[IS19_Inv2_M2]],BR$2,0)/BR$1,"")</f>
        <v>1.9110753213885132</v>
      </c>
      <c r="BS128" s="165">
        <f>IFERROR(VLOOKUP($B128,RD[[#All],[Date]:[IS19_Inv2_M2]],BS$2,0)/BS$1,"")</f>
        <v>1.9082762001589024</v>
      </c>
      <c r="BT128" s="165">
        <f>IFERROR(VLOOKUP($B128,RD[[#All],[Date]:[IS19_Inv2_M2]],BT$2,0)/BT$1,"")</f>
        <v>1.8637707403811536</v>
      </c>
      <c r="BU128" s="165">
        <f>IFERROR(VLOOKUP($B128,RD[[#All],[Date]:[IS19_Inv2_M2]],BU$2,0)/BU$1,"")</f>
        <v>1.8790156106686937</v>
      </c>
      <c r="BV128" s="165">
        <f>IFERROR(VLOOKUP($B128,RD[[#All],[Date]:[IS19_Inv2_M2]],BV$2,0)/BV$1,"")</f>
        <v>1.8176489197387276</v>
      </c>
      <c r="BW128" s="165">
        <f>IFERROR(VLOOKUP($B128,RD[[#All],[Date]:[IS19_Inv2_M2]],BW$2,0)/BW$1,"")</f>
        <v>1.9224193852476039</v>
      </c>
      <c r="BX128" s="165">
        <f>IFERROR(VLOOKUP($B128,RD[[#All],[Date]:[IS19_Inv2_M2]],BX$2,0)/BX$1,"")</f>
        <v>1.9005670065461271</v>
      </c>
      <c r="BY128" s="165">
        <f>IFERROR(VLOOKUP($B128,RD[[#All],[Date]:[IS19_Inv2_M2]],BY$2,0)/BY$1,"")</f>
        <v>1.9162109639806573</v>
      </c>
      <c r="BZ128" s="165">
        <f>IFERROR(VLOOKUP($B128,RD[[#All],[Date]:[IS19_Inv2_M2]],BZ$2,0)/BZ$1,"")</f>
        <v>1.87366867025203</v>
      </c>
      <c r="CA128" s="165">
        <f>IFERROR(VLOOKUP($B128,RD[[#All],[Date]:[IS19_Inv2_M2]],CA$2,0)/CA$1,"")</f>
        <v>1.8032268269534957</v>
      </c>
      <c r="CB128" s="165">
        <f>IFERROR(VLOOKUP($B128,RD[[#All],[Date]:[IS19_Inv2_M2]],CB$2,0)/CB$1,"")</f>
        <v>1.752844271034717</v>
      </c>
      <c r="CC128" s="165">
        <f>IFERROR(VLOOKUP($B128,RD[[#All],[Date]:[IS19_Inv2_M2]],CC$2,0)/CC$1,"")</f>
        <v>2.1556667193925971</v>
      </c>
      <c r="CD128" s="165">
        <f>IFERROR(VLOOKUP($B128,RD[[#All],[Date]:[IS19_Inv2_M2]],CD$2,0)/CD$1,"")</f>
        <v>2.1935609471199466</v>
      </c>
      <c r="CE128" s="165">
        <f>IFERROR(VLOOKUP($B128,RD[[#All],[Date]:[IS19_Inv2_M2]],CE$2,0)/CE$1,"")</f>
        <v>2.2997442345535366</v>
      </c>
      <c r="CF128" s="165">
        <f>IFERROR(VLOOKUP($B128,RD[[#All],[Date]:[IS19_Inv2_M2]],CF$2,0)/CF$1,"")</f>
        <v>2.2226376386452311</v>
      </c>
      <c r="CG128" s="165">
        <f>IFERROR(VLOOKUP($B128,RD[[#All],[Date]:[IS19_Inv2_M2]],CG$2,0)/CG$1,"")</f>
        <v>2.0545537628739146</v>
      </c>
      <c r="CH128" s="165">
        <f>IFERROR(VLOOKUP($B128,RD[[#All],[Date]:[IS19_Inv2_M2]],CH$2,0)/CH$1,"")</f>
        <v>2.2564062005694399</v>
      </c>
      <c r="CI128" s="165">
        <f>IFERROR(VLOOKUP($B128,RD[[#All],[Date]:[IS19_Inv2_M2]],CI$2,0)/CI$1,"")</f>
        <v>1.7934928089942326</v>
      </c>
      <c r="CJ128" s="165">
        <f>IFERROR(VLOOKUP($B128,RD[[#All],[Date]:[IS19_Inv2_M2]],CJ$2,0)/CJ$1,"")</f>
        <v>1.7353261163108309</v>
      </c>
      <c r="CK128" s="165">
        <f>IFERROR(VLOOKUP($B128,RD[[#All],[Date]:[IS19_Inv2_M2]],CK$2,0)/CK$1,"")</f>
        <v>1.7983598179738642</v>
      </c>
      <c r="CL128" s="165">
        <f>IFERROR(VLOOKUP($B128,RD[[#All],[Date]:[IS19_Inv2_M2]],CL$2,0)/CL$1,"")</f>
        <v>1.7124286659243952</v>
      </c>
      <c r="CM128" s="165">
        <f>IFERROR(VLOOKUP($B128,RD[[#All],[Date]:[IS19_Inv2_M2]],CM$2,0)/CM$1,"")</f>
        <v>1.6539465359063588</v>
      </c>
      <c r="CN128" s="165">
        <f>IFERROR(VLOOKUP($B128,RD[[#All],[Date]:[IS19_Inv2_M2]],CN$2,0)/CN$1,"")</f>
        <v>1.8024359379943056</v>
      </c>
      <c r="CO128" s="165">
        <f>IFERROR(VLOOKUP($B128,RD[[#All],[Date]:[IS19_Inv2_M2]],CO$2,0)/CO$1,"")</f>
        <v>1.7447010439734263</v>
      </c>
      <c r="CP128" s="165">
        <f>IFERROR(VLOOKUP($B128,RD[[#All],[Date]:[IS19_Inv2_M2]],CP$2,0)/CP$1,"")</f>
        <v>1.7431192660550456</v>
      </c>
      <c r="CQ128" s="165">
        <f>IFERROR(VLOOKUP($B128,RD[[#All],[Date]:[IS19_Inv2_M2]],CQ$2,0)/CQ$1,"")</f>
        <v>0</v>
      </c>
      <c r="CR128" s="165">
        <f>IFERROR(VLOOKUP($B128,RD[[#All],[Date]:[IS19_Inv2_M2]],CR$2,0)/CR$1,"")</f>
        <v>0</v>
      </c>
      <c r="CS128" s="165">
        <f>IFERROR(VLOOKUP($B128,RD[[#All],[Date]:[IS19_Inv2_M2]],CS$2,0)/CS$1,"")</f>
        <v>0</v>
      </c>
      <c r="CT128" s="165">
        <f>IFERROR(VLOOKUP($B128,RD[[#All],[Date]:[IS19_Inv2_M2]],CT$2,0)/CT$1,"")</f>
        <v>0</v>
      </c>
      <c r="CU128" s="166">
        <f>IFERROR(AVERAGEIF(Inv_SY_B[[#This Row],[IS1_Inv1_M1]:[IS19_Inv2_M2]],"&gt;="&amp;0.1,Inv_SY_B[[#This Row],[IS1_Inv1_M1]:[IS19_Inv2_M2]]),"")</f>
        <v>1.8382127003315154</v>
      </c>
    </row>
    <row r="129" spans="2:99">
      <c r="B129" s="167">
        <f t="shared" si="67"/>
        <v>45821</v>
      </c>
      <c r="C129" s="165">
        <f>IFERROR(VLOOKUP($B129,RD[[#All],[Date]:[IS19_Inv2_M2]],C$2,0)/C$1,"")</f>
        <v>2.7178315204813694</v>
      </c>
      <c r="D129" s="165">
        <f>IFERROR(VLOOKUP($B129,RD[[#All],[Date]:[IS19_Inv2_M2]],D$2,0)/D$1,"")</f>
        <v>2.6815187379528203</v>
      </c>
      <c r="E129" s="165">
        <f>IFERROR(VLOOKUP($B129,RD[[#All],[Date]:[IS19_Inv2_M2]],E$2,0)/E$1,"")</f>
        <v>2.8025078369905958</v>
      </c>
      <c r="F129" s="165">
        <f>IFERROR(VLOOKUP($B129,RD[[#All],[Date]:[IS19_Inv2_M2]],F$2,0)/F$1,"")</f>
        <v>2.6361004091985931</v>
      </c>
      <c r="G129" s="165">
        <f>IFERROR(VLOOKUP($B129,RD[[#All],[Date]:[IS19_Inv2_M2]],G$2,0)/G$1,"")</f>
        <v>2.7682662165420786</v>
      </c>
      <c r="H129" s="165">
        <f>IFERROR(VLOOKUP($B129,RD[[#All],[Date]:[IS19_Inv2_M2]],H$2,0)/H$1,"")</f>
        <v>2.7542802025560644</v>
      </c>
      <c r="I129" s="165">
        <f>IFERROR(VLOOKUP($B129,RD[[#All],[Date]:[IS19_Inv2_M2]],I$2,0)/I$1,"")</f>
        <v>2.6443747823058166</v>
      </c>
      <c r="J129" s="165">
        <f>IFERROR(VLOOKUP($B129,RD[[#All],[Date]:[IS19_Inv2_M2]],J$2,0)/J$1,"")</f>
        <v>2.7348722333048352</v>
      </c>
      <c r="K129" s="165">
        <f>IFERROR(VLOOKUP($B129,RD[[#All],[Date]:[IS19_Inv2_M2]],K$2,0)/K$1,"")</f>
        <v>2.6920960061260142</v>
      </c>
      <c r="L129" s="165">
        <f>IFERROR(VLOOKUP($B129,RD[[#All],[Date]:[IS19_Inv2_M2]],L$2,0)/L$1,"")</f>
        <v>2.7149235299705516</v>
      </c>
      <c r="M129" s="165">
        <f>IFERROR(VLOOKUP($B129,RD[[#All],[Date]:[IS19_Inv2_M2]],M$2,0)/M$1,"")</f>
        <v>2.7726482395670096</v>
      </c>
      <c r="N129" s="165">
        <f>IFERROR(VLOOKUP($B129,RD[[#All],[Date]:[IS19_Inv2_M2]],N$2,0)/N$1,"")</f>
        <v>2.760567493247025</v>
      </c>
      <c r="O129" s="165">
        <f>IFERROR(VLOOKUP($B129,RD[[#All],[Date]:[IS19_Inv2_M2]],O$2,0)/O$1,"")</f>
        <v>2.7522935779816513</v>
      </c>
      <c r="P129" s="165">
        <f>IFERROR(VLOOKUP($B129,RD[[#All],[Date]:[IS19_Inv2_M2]],P$2,0)/P$1,"")</f>
        <v>2.7012247480453748</v>
      </c>
      <c r="Q129" s="165">
        <f>IFERROR(VLOOKUP($B129,RD[[#All],[Date]:[IS19_Inv2_M2]],Q$2,0)/Q$1,"")</f>
        <v>2.662551892000077</v>
      </c>
      <c r="R129" s="165">
        <f>IFERROR(VLOOKUP($B129,RD[[#All],[Date]:[IS19_Inv2_M2]],R$2,0)/R$1,"")</f>
        <v>2.6315341885139105</v>
      </c>
      <c r="S129" s="165">
        <f>IFERROR(VLOOKUP($B129,RD[[#All],[Date]:[IS19_Inv2_M2]],S$2,0)/S$1,"")</f>
        <v>2.6007759036947005</v>
      </c>
      <c r="T129" s="165">
        <f>IFERROR(VLOOKUP($B129,RD[[#All],[Date]:[IS19_Inv2_M2]],T$2,0)/T$1,"")</f>
        <v>2.6839895315061404</v>
      </c>
      <c r="U129" s="165">
        <f>IFERROR(VLOOKUP($B129,RD[[#All],[Date]:[IS19_Inv2_M2]],U$2,0)/U$1,"")</f>
        <v>2.3199409469577139</v>
      </c>
      <c r="V129" s="165">
        <f>IFERROR(VLOOKUP($B129,RD[[#All],[Date]:[IS19_Inv2_M2]],V$2,0)/V$1,"")</f>
        <v>2.3062840665695128</v>
      </c>
      <c r="W129" s="165">
        <f>IFERROR(VLOOKUP($B129,RD[[#All],[Date]:[IS19_Inv2_M2]],W$2,0)/W$1,"")</f>
        <v>1.4605575545417722</v>
      </c>
      <c r="X129" s="165">
        <f>IFERROR(VLOOKUP($B129,RD[[#All],[Date]:[IS19_Inv2_M2]],X$2,0)/X$1,"")</f>
        <v>0.93890970257664963</v>
      </c>
      <c r="Y129" s="165">
        <f>IFERROR(VLOOKUP($B129,RD[[#All],[Date]:[IS19_Inv2_M2]],Y$2,0)/Y$1,"")</f>
        <v>2.887337323074</v>
      </c>
      <c r="Z129" s="165">
        <f>IFERROR(VLOOKUP($B129,RD[[#All],[Date]:[IS19_Inv2_M2]],Z$2,0)/Z$1,"")</f>
        <v>2.8919664997894539</v>
      </c>
      <c r="AA129" s="165">
        <f>IFERROR(VLOOKUP($B129,RD[[#All],[Date]:[IS19_Inv2_M2]],AA$2,0)/AA$1,"")</f>
        <v>2.4794949972087434</v>
      </c>
      <c r="AB129" s="165">
        <f>IFERROR(VLOOKUP($B129,RD[[#All],[Date]:[IS19_Inv2_M2]],AB$2,0)/AB$1,"")</f>
        <v>2.6444708680142686</v>
      </c>
      <c r="AC129" s="165">
        <f>IFERROR(VLOOKUP($B129,RD[[#All],[Date]:[IS19_Inv2_M2]],AC$2,0)/AC$1,"")</f>
        <v>2.6696020483859386</v>
      </c>
      <c r="AD129" s="165">
        <f>IFERROR(VLOOKUP($B129,RD[[#All],[Date]:[IS19_Inv2_M2]],AD$2,0)/AD$1,"")</f>
        <v>2.541797283176594</v>
      </c>
      <c r="AE129" s="165">
        <f>IFERROR(VLOOKUP($B129,RD[[#All],[Date]:[IS19_Inv2_M2]],AE$2,0)/AE$1,"")</f>
        <v>2.611371545253228</v>
      </c>
      <c r="AF129" s="165">
        <f>IFERROR(VLOOKUP($B129,RD[[#All],[Date]:[IS19_Inv2_M2]],AF$2,0)/AF$1,"")</f>
        <v>2.6714471510422153</v>
      </c>
      <c r="AG129" s="165">
        <f>IFERROR(VLOOKUP($B129,RD[[#All],[Date]:[IS19_Inv2_M2]],AG$2,0)/AG$1,"")</f>
        <v>2.6160812367708917</v>
      </c>
      <c r="AH129" s="165">
        <f>IFERROR(VLOOKUP($B129,RD[[#All],[Date]:[IS19_Inv2_M2]],AH$2,0)/AH$1,"")</f>
        <v>2.5862068965517238</v>
      </c>
      <c r="AI129" s="165">
        <f>IFERROR(VLOOKUP($B129,RD[[#All],[Date]:[IS19_Inv2_M2]],AI$2,0)/AI$1,"")</f>
        <v>2.4150726121169472</v>
      </c>
      <c r="AJ129" s="165">
        <f>IFERROR(VLOOKUP($B129,RD[[#All],[Date]:[IS19_Inv2_M2]],AJ$2,0)/AJ$1,"")</f>
        <v>2.4304267161410018</v>
      </c>
      <c r="AK129" s="165">
        <f>IFERROR(VLOOKUP($B129,RD[[#All],[Date]:[IS19_Inv2_M2]],AK$2,0)/AK$1,"")</f>
        <v>2.4127121392281916</v>
      </c>
      <c r="AL129" s="165">
        <f>IFERROR(VLOOKUP($B129,RD[[#All],[Date]:[IS19_Inv2_M2]],AL$2,0)/AL$1,"")</f>
        <v>2.4301795383300089</v>
      </c>
      <c r="AM129" s="165">
        <f>IFERROR(VLOOKUP($B129,RD[[#All],[Date]:[IS19_Inv2_M2]],AM$2,0)/AM$1,"")</f>
        <v>2.4037884346028147</v>
      </c>
      <c r="AN129" s="165">
        <f>IFERROR(VLOOKUP($B129,RD[[#All],[Date]:[IS19_Inv2_M2]],AN$2,0)/AN$1,"")</f>
        <v>2.4209770114942528</v>
      </c>
      <c r="AO129" s="165">
        <f>IFERROR(VLOOKUP($B129,RD[[#All],[Date]:[IS19_Inv2_M2]],AO$2,0)/AO$1,"")</f>
        <v>2.3417594877609553</v>
      </c>
      <c r="AP129" s="165">
        <f>IFERROR(VLOOKUP($B129,RD[[#All],[Date]:[IS19_Inv2_M2]],AP$2,0)/AP$1,"")</f>
        <v>2.40845728006403</v>
      </c>
      <c r="AQ129" s="165">
        <f>IFERROR(VLOOKUP($B129,RD[[#All],[Date]:[IS19_Inv2_M2]],AQ$2,0)/AQ$1,"")</f>
        <v>2.3523510971786834</v>
      </c>
      <c r="AR129" s="165">
        <f>IFERROR(VLOOKUP($B129,RD[[#All],[Date]:[IS19_Inv2_M2]],AR$2,0)/AR$1,"")</f>
        <v>2.4947466326776673</v>
      </c>
      <c r="AS129" s="165">
        <f>IFERROR(VLOOKUP($B129,RD[[#All],[Date]:[IS19_Inv2_M2]],AS$2,0)/AS$1,"")</f>
        <v>2.6595896266742662</v>
      </c>
      <c r="AT129" s="165">
        <f>IFERROR(VLOOKUP($B129,RD[[#All],[Date]:[IS19_Inv2_M2]],AT$2,0)/AT$1,"")</f>
        <v>2.4153763338716319</v>
      </c>
      <c r="AU129" s="165">
        <f>IFERROR(VLOOKUP($B129,RD[[#All],[Date]:[IS19_Inv2_M2]],AU$2,0)/AU$1,"")</f>
        <v>2.5272727272727273</v>
      </c>
      <c r="AV129" s="165">
        <f>IFERROR(VLOOKUP($B129,RD[[#All],[Date]:[IS19_Inv2_M2]],AV$2,0)/AV$1,"")</f>
        <v>2.242301309238429</v>
      </c>
      <c r="AW129" s="165">
        <f>IFERROR(VLOOKUP($B129,RD[[#All],[Date]:[IS19_Inv2_M2]],AW$2,0)/AW$1,"")</f>
        <v>2.4033437826541273</v>
      </c>
      <c r="AX129" s="165">
        <f>IFERROR(VLOOKUP($B129,RD[[#All],[Date]:[IS19_Inv2_M2]],AX$2,0)/AX$1,"")</f>
        <v>2.4778229840592272</v>
      </c>
      <c r="AY129" s="165">
        <f>IFERROR(VLOOKUP($B129,RD[[#All],[Date]:[IS19_Inv2_M2]],AY$2,0)/AY$1,"")</f>
        <v>2.4055057110942961</v>
      </c>
      <c r="AZ129" s="165">
        <f>IFERROR(VLOOKUP($B129,RD[[#All],[Date]:[IS19_Inv2_M2]],AZ$2,0)/AZ$1,"")</f>
        <v>2.4800512966657169</v>
      </c>
      <c r="BA129" s="165">
        <f>IFERROR(VLOOKUP($B129,RD[[#All],[Date]:[IS19_Inv2_M2]],BA$2,0)/BA$1,"")</f>
        <v>2.4151270592943379</v>
      </c>
      <c r="BB129" s="165">
        <f>IFERROR(VLOOKUP($B129,RD[[#All],[Date]:[IS19_Inv2_M2]],BB$2,0)/BB$1,"")</f>
        <v>2.3484848484848486</v>
      </c>
      <c r="BC129" s="165">
        <f>IFERROR(VLOOKUP($B129,RD[[#All],[Date]:[IS19_Inv2_M2]],BC$2,0)/BC$1,"")</f>
        <v>2.4094043887147336</v>
      </c>
      <c r="BD129" s="165">
        <f>IFERROR(VLOOKUP($B129,RD[[#All],[Date]:[IS19_Inv2_M2]],BD$2,0)/BD$1,"")</f>
        <v>2.3255813953488373</v>
      </c>
      <c r="BE129" s="165">
        <f>IFERROR(VLOOKUP($B129,RD[[#All],[Date]:[IS19_Inv2_M2]],BE$2,0)/BE$1,"")</f>
        <v>2.4173553719008263</v>
      </c>
      <c r="BF129" s="165">
        <f>IFERROR(VLOOKUP($B129,RD[[#All],[Date]:[IS19_Inv2_M2]],BF$2,0)/BF$1,"")</f>
        <v>2.3872679045092835</v>
      </c>
      <c r="BG129" s="165">
        <f>IFERROR(VLOOKUP($B129,RD[[#All],[Date]:[IS19_Inv2_M2]],BG$2,0)/BG$1,"")</f>
        <v>2.4785334605424558</v>
      </c>
      <c r="BH129" s="165">
        <f>IFERROR(VLOOKUP($B129,RD[[#All],[Date]:[IS19_Inv2_M2]],BH$2,0)/BH$1,"")</f>
        <v>2.5470219435736676</v>
      </c>
      <c r="BI129" s="165">
        <f>IFERROR(VLOOKUP($B129,RD[[#All],[Date]:[IS19_Inv2_M2]],BI$2,0)/BI$1,"")</f>
        <v>2.3684307578830905</v>
      </c>
      <c r="BJ129" s="165">
        <f>IFERROR(VLOOKUP($B129,RD[[#All],[Date]:[IS19_Inv2_M2]],BJ$2,0)/BJ$1,"")</f>
        <v>2.4583768721699761</v>
      </c>
      <c r="BK129" s="165">
        <f>IFERROR(VLOOKUP($B129,RD[[#All],[Date]:[IS19_Inv2_M2]],BK$2,0)/BK$1,"")</f>
        <v>2.3210831721470018</v>
      </c>
      <c r="BL129" s="165">
        <f>IFERROR(VLOOKUP($B129,RD[[#All],[Date]:[IS19_Inv2_M2]],BL$2,0)/BL$1,"")</f>
        <v>2.1936758893280635</v>
      </c>
      <c r="BM129" s="165">
        <f>IFERROR(VLOOKUP($B129,RD[[#All],[Date]:[IS19_Inv2_M2]],BM$2,0)/BM$1,"")</f>
        <v>2.3324217968385246</v>
      </c>
      <c r="BN129" s="165">
        <f>IFERROR(VLOOKUP($B129,RD[[#All],[Date]:[IS19_Inv2_M2]],BN$2,0)/BN$1,"")</f>
        <v>2.4225188249361729</v>
      </c>
      <c r="BO129" s="165">
        <f>IFERROR(VLOOKUP($B129,RD[[#All],[Date]:[IS19_Inv2_M2]],BO$2,0)/BO$1,"")</f>
        <v>2.413341166900167</v>
      </c>
      <c r="BP129" s="165">
        <f>IFERROR(VLOOKUP($B129,RD[[#All],[Date]:[IS19_Inv2_M2]],BP$2,0)/BP$1,"")</f>
        <v>2.4349793410217324</v>
      </c>
      <c r="BQ129" s="165">
        <f>IFERROR(VLOOKUP($B129,RD[[#All],[Date]:[IS19_Inv2_M2]],BQ$2,0)/BQ$1,"")</f>
        <v>2.4075352667200853</v>
      </c>
      <c r="BR129" s="165">
        <f>IFERROR(VLOOKUP($B129,RD[[#All],[Date]:[IS19_Inv2_M2]],BR$2,0)/BR$1,"")</f>
        <v>2.4752427789441391</v>
      </c>
      <c r="BS129" s="165">
        <f>IFERROR(VLOOKUP($B129,RD[[#All],[Date]:[IS19_Inv2_M2]],BS$2,0)/BS$1,"")</f>
        <v>2.4733693801603995</v>
      </c>
      <c r="BT129" s="165">
        <f>IFERROR(VLOOKUP($B129,RD[[#All],[Date]:[IS19_Inv2_M2]],BT$2,0)/BT$1,"")</f>
        <v>1.9281327384393849</v>
      </c>
      <c r="BU129" s="165">
        <f>IFERROR(VLOOKUP($B129,RD[[#All],[Date]:[IS19_Inv2_M2]],BU$2,0)/BU$1,"")</f>
        <v>2.4475452855052247</v>
      </c>
      <c r="BV129" s="165">
        <f>IFERROR(VLOOKUP($B129,RD[[#All],[Date]:[IS19_Inv2_M2]],BV$2,0)/BV$1,"")</f>
        <v>2.3535924967899211</v>
      </c>
      <c r="BW129" s="165">
        <f>IFERROR(VLOOKUP($B129,RD[[#All],[Date]:[IS19_Inv2_M2]],BW$2,0)/BW$1,"")</f>
        <v>2.560243370113664</v>
      </c>
      <c r="BX129" s="165">
        <f>IFERROR(VLOOKUP($B129,RD[[#All],[Date]:[IS19_Inv2_M2]],BX$2,0)/BX$1,"")</f>
        <v>2.5608578914494764</v>
      </c>
      <c r="BY129" s="165">
        <f>IFERROR(VLOOKUP($B129,RD[[#All],[Date]:[IS19_Inv2_M2]],BY$2,0)/BY$1,"")</f>
        <v>2.5739524632280091</v>
      </c>
      <c r="BZ129" s="165">
        <f>IFERROR(VLOOKUP($B129,RD[[#All],[Date]:[IS19_Inv2_M2]],BZ$2,0)/BZ$1,"")</f>
        <v>2.5190340609511757</v>
      </c>
      <c r="CA129" s="165">
        <f>IFERROR(VLOOKUP($B129,RD[[#All],[Date]:[IS19_Inv2_M2]],CA$2,0)/CA$1,"")</f>
        <v>2.363939826986222</v>
      </c>
      <c r="CB129" s="165">
        <f>IFERROR(VLOOKUP($B129,RD[[#All],[Date]:[IS19_Inv2_M2]],CB$2,0)/CB$1,"")</f>
        <v>2.2777602024675736</v>
      </c>
      <c r="CC129" s="165">
        <f>IFERROR(VLOOKUP($B129,RD[[#All],[Date]:[IS19_Inv2_M2]],CC$2,0)/CC$1,"")</f>
        <v>2.5906556469471687</v>
      </c>
      <c r="CD129" s="165">
        <f>IFERROR(VLOOKUP($B129,RD[[#All],[Date]:[IS19_Inv2_M2]],CD$2,0)/CD$1,"")</f>
        <v>2.6233178400214143</v>
      </c>
      <c r="CE129" s="165">
        <f>IFERROR(VLOOKUP($B129,RD[[#All],[Date]:[IS19_Inv2_M2]],CE$2,0)/CE$1,"")</f>
        <v>2.7018911629552975</v>
      </c>
      <c r="CF129" s="165">
        <f>IFERROR(VLOOKUP($B129,RD[[#All],[Date]:[IS19_Inv2_M2]],CF$2,0)/CF$1,"")</f>
        <v>2.6056196255500272</v>
      </c>
      <c r="CG129" s="165">
        <f>IFERROR(VLOOKUP($B129,RD[[#All],[Date]:[IS19_Inv2_M2]],CG$2,0)/CG$1,"")</f>
        <v>2.4056205842033109</v>
      </c>
      <c r="CH129" s="165">
        <f>IFERROR(VLOOKUP($B129,RD[[#All],[Date]:[IS19_Inv2_M2]],CH$2,0)/CH$1,"")</f>
        <v>2.6558051249604553</v>
      </c>
      <c r="CI129" s="165">
        <f>IFERROR(VLOOKUP($B129,RD[[#All],[Date]:[IS19_Inv2_M2]],CI$2,0)/CI$1,"")</f>
        <v>2.3621216914478542</v>
      </c>
      <c r="CJ129" s="165">
        <f>IFERROR(VLOOKUP($B129,RD[[#All],[Date]:[IS19_Inv2_M2]],CJ$2,0)/CJ$1,"")</f>
        <v>2.2060014969020303</v>
      </c>
      <c r="CK129" s="165">
        <f>IFERROR(VLOOKUP($B129,RD[[#All],[Date]:[IS19_Inv2_M2]],CK$2,0)/CK$1,"")</f>
        <v>2.3207521151209858</v>
      </c>
      <c r="CL129" s="165">
        <f>IFERROR(VLOOKUP($B129,RD[[#All],[Date]:[IS19_Inv2_M2]],CL$2,0)/CL$1,"")</f>
        <v>2.3056980981688353</v>
      </c>
      <c r="CM129" s="165">
        <f>IFERROR(VLOOKUP($B129,RD[[#All],[Date]:[IS19_Inv2_M2]],CM$2,0)/CM$1,"")</f>
        <v>3.0132869345143942</v>
      </c>
      <c r="CN129" s="165">
        <f>IFERROR(VLOOKUP($B129,RD[[#All],[Date]:[IS19_Inv2_M2]],CN$2,0)/CN$1,"")</f>
        <v>1.793736159443214</v>
      </c>
      <c r="CO129" s="165">
        <f>IFERROR(VLOOKUP($B129,RD[[#All],[Date]:[IS19_Inv2_M2]],CO$2,0)/CO$1,"")</f>
        <v>2.3117684277127495</v>
      </c>
      <c r="CP129" s="165">
        <f>IFERROR(VLOOKUP($B129,RD[[#All],[Date]:[IS19_Inv2_M2]],CP$2,0)/CP$1,"")</f>
        <v>2.299905093324897</v>
      </c>
      <c r="CQ129" s="165">
        <f>IFERROR(VLOOKUP($B129,RD[[#All],[Date]:[IS19_Inv2_M2]],CQ$2,0)/CQ$1,"")</f>
        <v>0</v>
      </c>
      <c r="CR129" s="165">
        <f>IFERROR(VLOOKUP($B129,RD[[#All],[Date]:[IS19_Inv2_M2]],CR$2,0)/CR$1,"")</f>
        <v>0</v>
      </c>
      <c r="CS129" s="165">
        <f>IFERROR(VLOOKUP($B129,RD[[#All],[Date]:[IS19_Inv2_M2]],CS$2,0)/CS$1,"")</f>
        <v>0</v>
      </c>
      <c r="CT129" s="165">
        <f>IFERROR(VLOOKUP($B129,RD[[#All],[Date]:[IS19_Inv2_M2]],CT$2,0)/CT$1,"")</f>
        <v>0</v>
      </c>
      <c r="CU129" s="166">
        <f>IFERROR(AVERAGEIF(Inv_SY_B[[#This Row],[IS1_Inv1_M1]:[IS19_Inv2_M2]],"&gt;="&amp;0.1,Inv_SY_B[[#This Row],[IS1_Inv1_M1]:[IS19_Inv2_M2]]),"")</f>
        <v>2.4725059766048259</v>
      </c>
    </row>
    <row r="130" spans="2:99">
      <c r="B130" s="167">
        <f t="shared" si="67"/>
        <v>45822</v>
      </c>
      <c r="C130" s="165">
        <f>IFERROR(VLOOKUP($B130,RD[[#All],[Date]:[IS19_Inv2_M2]],C$2,0)/C$1,"")</f>
        <v>3.8407390264599237</v>
      </c>
      <c r="D130" s="165">
        <f>IFERROR(VLOOKUP($B130,RD[[#All],[Date]:[IS19_Inv2_M2]],D$2,0)/D$1,"")</f>
        <v>3.8299968268852806</v>
      </c>
      <c r="E130" s="165">
        <f>IFERROR(VLOOKUP($B130,RD[[#All],[Date]:[IS19_Inv2_M2]],E$2,0)/E$1,"")</f>
        <v>3.8432601880877741</v>
      </c>
      <c r="F130" s="165">
        <f>IFERROR(VLOOKUP($B130,RD[[#All],[Date]:[IS19_Inv2_M2]],F$2,0)/F$1,"")</f>
        <v>3.6210486013065641</v>
      </c>
      <c r="G130" s="165">
        <f>IFERROR(VLOOKUP($B130,RD[[#All],[Date]:[IS19_Inv2_M2]],G$2,0)/G$1,"")</f>
        <v>3.8128767783940196</v>
      </c>
      <c r="H130" s="165">
        <f>IFERROR(VLOOKUP($B130,RD[[#All],[Date]:[IS19_Inv2_M2]],H$2,0)/H$1,"")</f>
        <v>3.7863515794550278</v>
      </c>
      <c r="I130" s="165">
        <f>IFERROR(VLOOKUP($B130,RD[[#All],[Date]:[IS19_Inv2_M2]],I$2,0)/I$1,"")</f>
        <v>3.5639150121908743</v>
      </c>
      <c r="J130" s="165">
        <f>IFERROR(VLOOKUP($B130,RD[[#All],[Date]:[IS19_Inv2_M2]],J$2,0)/J$1,"")</f>
        <v>3.6862353946993442</v>
      </c>
      <c r="K130" s="165">
        <f>IFERROR(VLOOKUP($B130,RD[[#All],[Date]:[IS19_Inv2_M2]],K$2,0)/K$1,"")</f>
        <v>3.6660365167867144</v>
      </c>
      <c r="L130" s="165">
        <f>IFERROR(VLOOKUP($B130,RD[[#All],[Date]:[IS19_Inv2_M2]],L$2,0)/L$1,"")</f>
        <v>3.6871853329533577</v>
      </c>
      <c r="M130" s="165">
        <f>IFERROR(VLOOKUP($B130,RD[[#All],[Date]:[IS19_Inv2_M2]],M$2,0)/M$1,"")</f>
        <v>3.8541429093432802</v>
      </c>
      <c r="N130" s="165">
        <f>IFERROR(VLOOKUP($B130,RD[[#All],[Date]:[IS19_Inv2_M2]],N$2,0)/N$1,"")</f>
        <v>3.7943202005207697</v>
      </c>
      <c r="O130" s="165">
        <f>IFERROR(VLOOKUP($B130,RD[[#All],[Date]:[IS19_Inv2_M2]],O$2,0)/O$1,"")</f>
        <v>3.8308683960771908</v>
      </c>
      <c r="P130" s="165">
        <f>IFERROR(VLOOKUP($B130,RD[[#All],[Date]:[IS19_Inv2_M2]],P$2,0)/P$1,"")</f>
        <v>3.7361594432141731</v>
      </c>
      <c r="Q130" s="165">
        <f>IFERROR(VLOOKUP($B130,RD[[#All],[Date]:[IS19_Inv2_M2]],Q$2,0)/Q$1,"")</f>
        <v>3.7258940273357042</v>
      </c>
      <c r="R130" s="165">
        <f>IFERROR(VLOOKUP($B130,RD[[#All],[Date]:[IS19_Inv2_M2]],R$2,0)/R$1,"")</f>
        <v>3.733676221965962</v>
      </c>
      <c r="S130" s="165">
        <f>IFERROR(VLOOKUP($B130,RD[[#All],[Date]:[IS19_Inv2_M2]],S$2,0)/S$1,"")</f>
        <v>3.6710567941524168</v>
      </c>
      <c r="T130" s="165">
        <f>IFERROR(VLOOKUP($B130,RD[[#All],[Date]:[IS19_Inv2_M2]],T$2,0)/T$1,"")</f>
        <v>3.773259325299819</v>
      </c>
      <c r="U130" s="165">
        <f>IFERROR(VLOOKUP($B130,RD[[#All],[Date]:[IS19_Inv2_M2]],U$2,0)/U$1,"")</f>
        <v>3.9750330164755976</v>
      </c>
      <c r="V130" s="165">
        <f>IFERROR(VLOOKUP($B130,RD[[#All],[Date]:[IS19_Inv2_M2]],V$2,0)/V$1,"")</f>
        <v>4.0846173393976795</v>
      </c>
      <c r="W130" s="165">
        <f>IFERROR(VLOOKUP($B130,RD[[#All],[Date]:[IS19_Inv2_M2]],W$2,0)/W$1,"")</f>
        <v>3.9086175852312199</v>
      </c>
      <c r="X130" s="165">
        <f>IFERROR(VLOOKUP($B130,RD[[#All],[Date]:[IS19_Inv2_M2]],X$2,0)/X$1,"")</f>
        <v>2.6316996712286875</v>
      </c>
      <c r="Y130" s="165">
        <f>IFERROR(VLOOKUP($B130,RD[[#All],[Date]:[IS19_Inv2_M2]],Y$2,0)/Y$1,"")</f>
        <v>3.7802792818466799</v>
      </c>
      <c r="Z130" s="165">
        <f>IFERROR(VLOOKUP($B130,RD[[#All],[Date]:[IS19_Inv2_M2]],Z$2,0)/Z$1,"")</f>
        <v>3.7439760445421792</v>
      </c>
      <c r="AA130" s="165">
        <f>IFERROR(VLOOKUP($B130,RD[[#All],[Date]:[IS19_Inv2_M2]],AA$2,0)/AA$1,"")</f>
        <v>3.7003478335552029</v>
      </c>
      <c r="AB130" s="165">
        <f>IFERROR(VLOOKUP($B130,RD[[#All],[Date]:[IS19_Inv2_M2]],AB$2,0)/AB$1,"")</f>
        <v>3.993514214679494</v>
      </c>
      <c r="AC130" s="165">
        <f>IFERROR(VLOOKUP($B130,RD[[#All],[Date]:[IS19_Inv2_M2]],AC$2,0)/AC$1,"")</f>
        <v>4.0484337983679914</v>
      </c>
      <c r="AD130" s="165">
        <f>IFERROR(VLOOKUP($B130,RD[[#All],[Date]:[IS19_Inv2_M2]],AD$2,0)/AD$1,"")</f>
        <v>3.8231452455590391</v>
      </c>
      <c r="AE130" s="165">
        <f>IFERROR(VLOOKUP($B130,RD[[#All],[Date]:[IS19_Inv2_M2]],AE$2,0)/AE$1,"")</f>
        <v>3.9856010276763199</v>
      </c>
      <c r="AF130" s="165">
        <f>IFERROR(VLOOKUP($B130,RD[[#All],[Date]:[IS19_Inv2_M2]],AF$2,0)/AF$1,"")</f>
        <v>4.1045881602667427</v>
      </c>
      <c r="AG130" s="165">
        <f>IFERROR(VLOOKUP($B130,RD[[#All],[Date]:[IS19_Inv2_M2]],AG$2,0)/AG$1,"")</f>
        <v>3.9937839937839934</v>
      </c>
      <c r="AH130" s="165">
        <f>IFERROR(VLOOKUP($B130,RD[[#All],[Date]:[IS19_Inv2_M2]],AH$2,0)/AH$1,"")</f>
        <v>3.8802899686520376</v>
      </c>
      <c r="AI130" s="165">
        <f>IFERROR(VLOOKUP($B130,RD[[#All],[Date]:[IS19_Inv2_M2]],AI$2,0)/AI$1,"")</f>
        <v>3.761755485893417</v>
      </c>
      <c r="AJ130" s="165">
        <f>IFERROR(VLOOKUP($B130,RD[[#All],[Date]:[IS19_Inv2_M2]],AJ$2,0)/AJ$1,"")</f>
        <v>3.7751903269144651</v>
      </c>
      <c r="AK130" s="165">
        <f>IFERROR(VLOOKUP($B130,RD[[#All],[Date]:[IS19_Inv2_M2]],AK$2,0)/AK$1,"")</f>
        <v>3.8136417684574639</v>
      </c>
      <c r="AL130" s="165">
        <f>IFERROR(VLOOKUP($B130,RD[[#All],[Date]:[IS19_Inv2_M2]],AL$2,0)/AL$1,"")</f>
        <v>3.8280136791108581</v>
      </c>
      <c r="AM130" s="165">
        <f>IFERROR(VLOOKUP($B130,RD[[#All],[Date]:[IS19_Inv2_M2]],AM$2,0)/AM$1,"")</f>
        <v>3.7037284065897418</v>
      </c>
      <c r="AN130" s="165">
        <f>IFERROR(VLOOKUP($B130,RD[[#All],[Date]:[IS19_Inv2_M2]],AN$2,0)/AN$1,"")</f>
        <v>3.7761233019853711</v>
      </c>
      <c r="AO130" s="165">
        <f>IFERROR(VLOOKUP($B130,RD[[#All],[Date]:[IS19_Inv2_M2]],AO$2,0)/AO$1,"")</f>
        <v>3.6710464883612355</v>
      </c>
      <c r="AP130" s="165">
        <f>IFERROR(VLOOKUP($B130,RD[[#All],[Date]:[IS19_Inv2_M2]],AP$2,0)/AP$1,"")</f>
        <v>3.759754552124325</v>
      </c>
      <c r="AQ130" s="165">
        <f>IFERROR(VLOOKUP($B130,RD[[#All],[Date]:[IS19_Inv2_M2]],AQ$2,0)/AQ$1,"")</f>
        <v>3.5780564263322883</v>
      </c>
      <c r="AR130" s="165">
        <f>IFERROR(VLOOKUP($B130,RD[[#All],[Date]:[IS19_Inv2_M2]],AR$2,0)/AR$1,"")</f>
        <v>3.8492541940817806</v>
      </c>
      <c r="AS130" s="165">
        <f>IFERROR(VLOOKUP($B130,RD[[#All],[Date]:[IS19_Inv2_M2]],AS$2,0)/AS$1,"")</f>
        <v>4.0944713593616422</v>
      </c>
      <c r="AT130" s="165">
        <f>IFERROR(VLOOKUP($B130,RD[[#All],[Date]:[IS19_Inv2_M2]],AT$2,0)/AT$1,"")</f>
        <v>3.7180583262087965</v>
      </c>
      <c r="AU130" s="165">
        <f>IFERROR(VLOOKUP($B130,RD[[#All],[Date]:[IS19_Inv2_M2]],AU$2,0)/AU$1,"")</f>
        <v>3.8858934169278996</v>
      </c>
      <c r="AV130" s="165">
        <f>IFERROR(VLOOKUP($B130,RD[[#All],[Date]:[IS19_Inv2_M2]],AV$2,0)/AV$1,"")</f>
        <v>3.6123916651300023</v>
      </c>
      <c r="AW130" s="165">
        <f>IFERROR(VLOOKUP($B130,RD[[#All],[Date]:[IS19_Inv2_M2]],AW$2,0)/AW$1,"")</f>
        <v>3.7127742946708464</v>
      </c>
      <c r="AX130" s="165">
        <f>IFERROR(VLOOKUP($B130,RD[[#All],[Date]:[IS19_Inv2_M2]],AX$2,0)/AX$1,"")</f>
        <v>3.7937704261988925</v>
      </c>
      <c r="AY130" s="165">
        <f>IFERROR(VLOOKUP($B130,RD[[#All],[Date]:[IS19_Inv2_M2]],AY$2,0)/AY$1,"")</f>
        <v>3.7372536302381723</v>
      </c>
      <c r="AZ130" s="165">
        <f>IFERROR(VLOOKUP($B130,RD[[#All],[Date]:[IS19_Inv2_M2]],AZ$2,0)/AZ$1,"")</f>
        <v>3.8194642348247365</v>
      </c>
      <c r="BA130" s="165">
        <f>IFERROR(VLOOKUP($B130,RD[[#All],[Date]:[IS19_Inv2_M2]],BA$2,0)/BA$1,"")</f>
        <v>3.7090642299739884</v>
      </c>
      <c r="BB130" s="165">
        <f>IFERROR(VLOOKUP($B130,RD[[#All],[Date]:[IS19_Inv2_M2]],BB$2,0)/BB$1,"")</f>
        <v>3.6324451410658312</v>
      </c>
      <c r="BC130" s="165">
        <f>IFERROR(VLOOKUP($B130,RD[[#All],[Date]:[IS19_Inv2_M2]],BC$2,0)/BC$1,"")</f>
        <v>3.6407523510971789</v>
      </c>
      <c r="BD130" s="165">
        <f>IFERROR(VLOOKUP($B130,RD[[#All],[Date]:[IS19_Inv2_M2]],BD$2,0)/BD$1,"")</f>
        <v>3.5933513158853976</v>
      </c>
      <c r="BE130" s="165">
        <f>IFERROR(VLOOKUP($B130,RD[[#All],[Date]:[IS19_Inv2_M2]],BE$2,0)/BE$1,"")</f>
        <v>3.6983471074380163</v>
      </c>
      <c r="BF130" s="165">
        <f>IFERROR(VLOOKUP($B130,RD[[#All],[Date]:[IS19_Inv2_M2]],BF$2,0)/BF$1,"")</f>
        <v>3.6680560818491847</v>
      </c>
      <c r="BG130" s="165">
        <f>IFERROR(VLOOKUP($B130,RD[[#All],[Date]:[IS19_Inv2_M2]],BG$2,0)/BG$1,"")</f>
        <v>3.7528962791331604</v>
      </c>
      <c r="BH130" s="165">
        <f>IFERROR(VLOOKUP($B130,RD[[#All],[Date]:[IS19_Inv2_M2]],BH$2,0)/BH$1,"")</f>
        <v>3.8842975206611565</v>
      </c>
      <c r="BI130" s="165">
        <f>IFERROR(VLOOKUP($B130,RD[[#All],[Date]:[IS19_Inv2_M2]],BI$2,0)/BI$1,"")</f>
        <v>3.6422644292826849</v>
      </c>
      <c r="BJ130" s="165">
        <f>IFERROR(VLOOKUP($B130,RD[[#All],[Date]:[IS19_Inv2_M2]],BJ$2,0)/BJ$1,"")</f>
        <v>3.7471264367816097</v>
      </c>
      <c r="BK130" s="165">
        <f>IFERROR(VLOOKUP($B130,RD[[#All],[Date]:[IS19_Inv2_M2]],BK$2,0)/BK$1,"")</f>
        <v>3.4916294270659636</v>
      </c>
      <c r="BL130" s="165">
        <f>IFERROR(VLOOKUP($B130,RD[[#All],[Date]:[IS19_Inv2_M2]],BL$2,0)/BL$1,"")</f>
        <v>3.3310617418563448</v>
      </c>
      <c r="BM130" s="165">
        <f>IFERROR(VLOOKUP($B130,RD[[#All],[Date]:[IS19_Inv2_M2]],BM$2,0)/BM$1,"")</f>
        <v>3.5349829920629627</v>
      </c>
      <c r="BN130" s="165">
        <f>IFERROR(VLOOKUP($B130,RD[[#All],[Date]:[IS19_Inv2_M2]],BN$2,0)/BN$1,"")</f>
        <v>3.5529845199237307</v>
      </c>
      <c r="BO130" s="165">
        <f>IFERROR(VLOOKUP($B130,RD[[#All],[Date]:[IS19_Inv2_M2]],BO$2,0)/BO$1,"")</f>
        <v>3.574366158991277</v>
      </c>
      <c r="BP130" s="165">
        <f>IFERROR(VLOOKUP($B130,RD[[#All],[Date]:[IS19_Inv2_M2]],BP$2,0)/BP$1,"")</f>
        <v>3.6826665899744038</v>
      </c>
      <c r="BQ130" s="165">
        <f>IFERROR(VLOOKUP($B130,RD[[#All],[Date]:[IS19_Inv2_M2]],BQ$2,0)/BQ$1,"")</f>
        <v>3.6429384584477336</v>
      </c>
      <c r="BR130" s="165">
        <f>IFERROR(VLOOKUP($B130,RD[[#All],[Date]:[IS19_Inv2_M2]],BR$2,0)/BR$1,"")</f>
        <v>3.6160401867456593</v>
      </c>
      <c r="BS130" s="165">
        <f>IFERROR(VLOOKUP($B130,RD[[#All],[Date]:[IS19_Inv2_M2]],BS$2,0)/BS$1,"")</f>
        <v>3.6248071076164421</v>
      </c>
      <c r="BT130" s="165">
        <f>IFERROR(VLOOKUP($B130,RD[[#All],[Date]:[IS19_Inv2_M2]],BT$2,0)/BT$1,"")</f>
        <v>3.4030042871635988</v>
      </c>
      <c r="BU130" s="165">
        <f>IFERROR(VLOOKUP($B130,RD[[#All],[Date]:[IS19_Inv2_M2]],BU$2,0)/BU$1,"")</f>
        <v>3.4621590927194972</v>
      </c>
      <c r="BV130" s="165">
        <f>IFERROR(VLOOKUP($B130,RD[[#All],[Date]:[IS19_Inv2_M2]],BV$2,0)/BV$1,"")</f>
        <v>3.4245491932932617</v>
      </c>
      <c r="BW130" s="165">
        <f>IFERROR(VLOOKUP($B130,RD[[#All],[Date]:[IS19_Inv2_M2]],BW$2,0)/BW$1,"")</f>
        <v>3.6767548947238913</v>
      </c>
      <c r="BX130" s="165">
        <f>IFERROR(VLOOKUP($B130,RD[[#All],[Date]:[IS19_Inv2_M2]],BX$2,0)/BX$1,"")</f>
        <v>3.7751766318675526</v>
      </c>
      <c r="BY130" s="165">
        <f>IFERROR(VLOOKUP($B130,RD[[#All],[Date]:[IS19_Inv2_M2]],BY$2,0)/BY$1,"")</f>
        <v>3.7496827753075781</v>
      </c>
      <c r="BZ130" s="165">
        <f>IFERROR(VLOOKUP($B130,RD[[#All],[Date]:[IS19_Inv2_M2]],BZ$2,0)/BZ$1,"")</f>
        <v>3.7515554149530739</v>
      </c>
      <c r="CA130" s="165">
        <f>IFERROR(VLOOKUP($B130,RD[[#All],[Date]:[IS19_Inv2_M2]],CA$2,0)/CA$1,"")</f>
        <v>3.7602679204529337</v>
      </c>
      <c r="CB130" s="165">
        <f>IFERROR(VLOOKUP($B130,RD[[#All],[Date]:[IS19_Inv2_M2]],CB$2,0)/CB$1,"")</f>
        <v>3.6533211477849248</v>
      </c>
      <c r="CC130" s="165">
        <f>IFERROR(VLOOKUP($B130,RD[[#All],[Date]:[IS19_Inv2_M2]],CC$2,0)/CC$1,"")</f>
        <v>3.7493079721607088</v>
      </c>
      <c r="CD130" s="165">
        <f>IFERROR(VLOOKUP($B130,RD[[#All],[Date]:[IS19_Inv2_M2]],CD$2,0)/CD$1,"")</f>
        <v>3.9695325237875054</v>
      </c>
      <c r="CE130" s="165">
        <f>IFERROR(VLOOKUP($B130,RD[[#All],[Date]:[IS19_Inv2_M2]],CE$2,0)/CE$1,"")</f>
        <v>3.9780374157502183</v>
      </c>
      <c r="CF130" s="165">
        <f>IFERROR(VLOOKUP($B130,RD[[#All],[Date]:[IS19_Inv2_M2]],CF$2,0)/CF$1,"")</f>
        <v>3.8384477486027624</v>
      </c>
      <c r="CG130" s="165">
        <f>IFERROR(VLOOKUP($B130,RD[[#All],[Date]:[IS19_Inv2_M2]],CG$2,0)/CG$1,"")</f>
        <v>2.7180217230834125</v>
      </c>
      <c r="CH130" s="165">
        <f>IFERROR(VLOOKUP($B130,RD[[#All],[Date]:[IS19_Inv2_M2]],CH$2,0)/CH$1,"")</f>
        <v>3.6879152167035745</v>
      </c>
      <c r="CI130" s="165">
        <f>IFERROR(VLOOKUP($B130,RD[[#All],[Date]:[IS19_Inv2_M2]],CI$2,0)/CI$1,"")</f>
        <v>2.6590092392053797</v>
      </c>
      <c r="CJ130" s="165">
        <f>IFERROR(VLOOKUP($B130,RD[[#All],[Date]:[IS19_Inv2_M2]],CJ$2,0)/CJ$1,"")</f>
        <v>3.2160245677116688</v>
      </c>
      <c r="CK130" s="165">
        <f>IFERROR(VLOOKUP($B130,RD[[#All],[Date]:[IS19_Inv2_M2]],CK$2,0)/CK$1,"")</f>
        <v>3.4190738081911762</v>
      </c>
      <c r="CL130" s="165">
        <f>IFERROR(VLOOKUP($B130,RD[[#All],[Date]:[IS19_Inv2_M2]],CL$2,0)/CL$1,"")</f>
        <v>3.576050649761501</v>
      </c>
      <c r="CM130" s="165">
        <f>IFERROR(VLOOKUP($B130,RD[[#All],[Date]:[IS19_Inv2_M2]],CM$2,0)/CM$1,"")</f>
        <v>4.3014473267953184</v>
      </c>
      <c r="CN130" s="165">
        <f>IFERROR(VLOOKUP($B130,RD[[#All],[Date]:[IS19_Inv2_M2]],CN$2,0)/CN$1,"")</f>
        <v>3.4324580828851627</v>
      </c>
      <c r="CO130" s="165">
        <f>IFERROR(VLOOKUP($B130,RD[[#All],[Date]:[IS19_Inv2_M2]],CO$2,0)/CO$1,"")</f>
        <v>3.3264789623536859</v>
      </c>
      <c r="CP130" s="165">
        <f>IFERROR(VLOOKUP($B130,RD[[#All],[Date]:[IS19_Inv2_M2]],CP$2,0)/CP$1,"")</f>
        <v>3.2521354001898133</v>
      </c>
      <c r="CQ130" s="165">
        <f>IFERROR(VLOOKUP($B130,RD[[#All],[Date]:[IS19_Inv2_M2]],CQ$2,0)/CQ$1,"")</f>
        <v>0</v>
      </c>
      <c r="CR130" s="165">
        <f>IFERROR(VLOOKUP($B130,RD[[#All],[Date]:[IS19_Inv2_M2]],CR$2,0)/CR$1,"")</f>
        <v>0</v>
      </c>
      <c r="CS130" s="165">
        <f>IFERROR(VLOOKUP($B130,RD[[#All],[Date]:[IS19_Inv2_M2]],CS$2,0)/CS$1,"")</f>
        <v>0</v>
      </c>
      <c r="CT130" s="165">
        <f>IFERROR(VLOOKUP($B130,RD[[#All],[Date]:[IS19_Inv2_M2]],CT$2,0)/CT$1,"")</f>
        <v>0</v>
      </c>
      <c r="CU130" s="166">
        <f>IFERROR(AVERAGEIF(Inv_SY_B[[#This Row],[IS1_Inv1_M1]:[IS19_Inv2_M2]],"&gt;="&amp;0.1,Inv_SY_B[[#This Row],[IS1_Inv1_M1]:[IS19_Inv2_M2]]),"")</f>
        <v>3.6935008892511298</v>
      </c>
    </row>
    <row r="131" spans="2:99">
      <c r="B131" s="167">
        <f t="shared" si="67"/>
        <v>45823</v>
      </c>
      <c r="C131" s="165">
        <f>IFERROR(VLOOKUP($B131,RD[[#All],[Date]:[IS19_Inv2_M2]],C$2,0)/C$1,"")</f>
        <v>2.5987425750212139</v>
      </c>
      <c r="D131" s="165">
        <f>IFERROR(VLOOKUP($B131,RD[[#All],[Date]:[IS19_Inv2_M2]],D$2,0)/D$1,"")</f>
        <v>2.6190036419779399</v>
      </c>
      <c r="E131" s="165">
        <f>IFERROR(VLOOKUP($B131,RD[[#All],[Date]:[IS19_Inv2_M2]],E$2,0)/E$1,"")</f>
        <v>2.8406076681938752</v>
      </c>
      <c r="F131" s="165">
        <f>IFERROR(VLOOKUP($B131,RD[[#All],[Date]:[IS19_Inv2_M2]],F$2,0)/F$1,"")</f>
        <v>2.6853956782885451</v>
      </c>
      <c r="G131" s="165">
        <f>IFERROR(VLOOKUP($B131,RD[[#All],[Date]:[IS19_Inv2_M2]],G$2,0)/G$1,"")</f>
        <v>2.8145647455992284</v>
      </c>
      <c r="H131" s="165">
        <f>IFERROR(VLOOKUP($B131,RD[[#All],[Date]:[IS19_Inv2_M2]],H$2,0)/H$1,"")</f>
        <v>2.7904509283819627</v>
      </c>
      <c r="I131" s="165">
        <f>IFERROR(VLOOKUP($B131,RD[[#All],[Date]:[IS19_Inv2_M2]],I$2,0)/I$1,"")</f>
        <v>2.772088703123186</v>
      </c>
      <c r="J131" s="165">
        <f>IFERROR(VLOOKUP($B131,RD[[#All],[Date]:[IS19_Inv2_M2]],J$2,0)/J$1,"")</f>
        <v>2.7776194547354423</v>
      </c>
      <c r="K131" s="165">
        <f>IFERROR(VLOOKUP($B131,RD[[#All],[Date]:[IS19_Inv2_M2]],K$2,0)/K$1,"")</f>
        <v>2.7796788628586473</v>
      </c>
      <c r="L131" s="165">
        <f>IFERROR(VLOOKUP($B131,RD[[#All],[Date]:[IS19_Inv2_M2]],L$2,0)/L$1,"")</f>
        <v>2.7909185902916311</v>
      </c>
      <c r="M131" s="165">
        <f>IFERROR(VLOOKUP($B131,RD[[#All],[Date]:[IS19_Inv2_M2]],M$2,0)/M$1,"")</f>
        <v>2.8128670889645853</v>
      </c>
      <c r="N131" s="165">
        <f>IFERROR(VLOOKUP($B131,RD[[#All],[Date]:[IS19_Inv2_M2]],N$2,0)/N$1,"")</f>
        <v>2.7907429489207405</v>
      </c>
      <c r="O131" s="165">
        <f>IFERROR(VLOOKUP($B131,RD[[#All],[Date]:[IS19_Inv2_M2]],O$2,0)/O$1,"")</f>
        <v>2.7918380259411579</v>
      </c>
      <c r="P131" s="165">
        <f>IFERROR(VLOOKUP($B131,RD[[#All],[Date]:[IS19_Inv2_M2]],P$2,0)/P$1,"")</f>
        <v>2.740091291182718</v>
      </c>
      <c r="Q131" s="165">
        <f>IFERROR(VLOOKUP($B131,RD[[#All],[Date]:[IS19_Inv2_M2]],Q$2,0)/Q$1,"")</f>
        <v>2.7109736650117173</v>
      </c>
      <c r="R131" s="165">
        <f>IFERROR(VLOOKUP($B131,RD[[#All],[Date]:[IS19_Inv2_M2]],R$2,0)/R$1,"")</f>
        <v>2.6825592826552094</v>
      </c>
      <c r="S131" s="165">
        <f>IFERROR(VLOOKUP($B131,RD[[#All],[Date]:[IS19_Inv2_M2]],S$2,0)/S$1,"")</f>
        <v>2.6540568441032986</v>
      </c>
      <c r="T131" s="165">
        <f>IFERROR(VLOOKUP($B131,RD[[#All],[Date]:[IS19_Inv2_M2]],T$2,0)/T$1,"")</f>
        <v>2.7156250898737455</v>
      </c>
      <c r="U131" s="165">
        <f>IFERROR(VLOOKUP($B131,RD[[#All],[Date]:[IS19_Inv2_M2]],U$2,0)/U$1,"")</f>
        <v>2.7432548470194784</v>
      </c>
      <c r="V131" s="165">
        <f>IFERROR(VLOOKUP($B131,RD[[#All],[Date]:[IS19_Inv2_M2]],V$2,0)/V$1,"")</f>
        <v>2.7616286607786495</v>
      </c>
      <c r="W131" s="165">
        <f>IFERROR(VLOOKUP($B131,RD[[#All],[Date]:[IS19_Inv2_M2]],W$2,0)/W$1,"")</f>
        <v>2.6698045986866803</v>
      </c>
      <c r="X131" s="165">
        <f>IFERROR(VLOOKUP($B131,RD[[#All],[Date]:[IS19_Inv2_M2]],X$2,0)/X$1,"")</f>
        <v>1.7559956163824961</v>
      </c>
      <c r="Y131" s="165">
        <f>IFERROR(VLOOKUP($B131,RD[[#All],[Date]:[IS19_Inv2_M2]],Y$2,0)/Y$1,"")</f>
        <v>2.7852189607675499</v>
      </c>
      <c r="Z131" s="165">
        <f>IFERROR(VLOOKUP($B131,RD[[#All],[Date]:[IS19_Inv2_M2]],Z$2,0)/Z$1,"")</f>
        <v>2.7618958499040844</v>
      </c>
      <c r="AA131" s="165">
        <f>IFERROR(VLOOKUP($B131,RD[[#All],[Date]:[IS19_Inv2_M2]],AA$2,0)/AA$1,"")</f>
        <v>2.4679005453686607</v>
      </c>
      <c r="AB131" s="165">
        <f>IFERROR(VLOOKUP($B131,RD[[#All],[Date]:[IS19_Inv2_M2]],AB$2,0)/AB$1,"")</f>
        <v>2.6401470111339314</v>
      </c>
      <c r="AC131" s="165">
        <f>IFERROR(VLOOKUP($B131,RD[[#All],[Date]:[IS19_Inv2_M2]],AC$2,0)/AC$1,"")</f>
        <v>2.6600301514752682</v>
      </c>
      <c r="AD131" s="165">
        <f>IFERROR(VLOOKUP($B131,RD[[#All],[Date]:[IS19_Inv2_M2]],AD$2,0)/AD$1,"")</f>
        <v>2.530041797283177</v>
      </c>
      <c r="AE131" s="165">
        <f>IFERROR(VLOOKUP($B131,RD[[#All],[Date]:[IS19_Inv2_M2]],AE$2,0)/AE$1,"")</f>
        <v>2.5979503992790924</v>
      </c>
      <c r="AF131" s="165">
        <f>IFERROR(VLOOKUP($B131,RD[[#All],[Date]:[IS19_Inv2_M2]],AF$2,0)/AF$1,"")</f>
        <v>2.6553782959983527</v>
      </c>
      <c r="AG131" s="165">
        <f>IFERROR(VLOOKUP($B131,RD[[#All],[Date]:[IS19_Inv2_M2]],AG$2,0)/AG$1,"")</f>
        <v>2.6037563968598452</v>
      </c>
      <c r="AH131" s="165">
        <f>IFERROR(VLOOKUP($B131,RD[[#All],[Date]:[IS19_Inv2_M2]],AH$2,0)/AH$1,"")</f>
        <v>2.5759208463949843</v>
      </c>
      <c r="AI131" s="165">
        <f>IFERROR(VLOOKUP($B131,RD[[#All],[Date]:[IS19_Inv2_M2]],AI$2,0)/AI$1,"")</f>
        <v>2.6844091868722413</v>
      </c>
      <c r="AJ131" s="165">
        <f>IFERROR(VLOOKUP($B131,RD[[#All],[Date]:[IS19_Inv2_M2]],AJ$2,0)/AJ$1,"")</f>
        <v>2.6824899238692343</v>
      </c>
      <c r="AK131" s="165">
        <f>IFERROR(VLOOKUP($B131,RD[[#All],[Date]:[IS19_Inv2_M2]],AK$2,0)/AK$1,"")</f>
        <v>2.6570100529672467</v>
      </c>
      <c r="AL131" s="165">
        <f>IFERROR(VLOOKUP($B131,RD[[#All],[Date]:[IS19_Inv2_M2]],AL$2,0)/AL$1,"")</f>
        <v>2.6496152750071249</v>
      </c>
      <c r="AM131" s="165">
        <f>IFERROR(VLOOKUP($B131,RD[[#All],[Date]:[IS19_Inv2_M2]],AM$2,0)/AM$1,"")</f>
        <v>2.5678650036683788</v>
      </c>
      <c r="AN131" s="165">
        <f>IFERROR(VLOOKUP($B131,RD[[#All],[Date]:[IS19_Inv2_M2]],AN$2,0)/AN$1,"")</f>
        <v>2.6632706374085684</v>
      </c>
      <c r="AO131" s="165">
        <f>IFERROR(VLOOKUP($B131,RD[[#All],[Date]:[IS19_Inv2_M2]],AO$2,0)/AO$1,"")</f>
        <v>2.6065497232041621</v>
      </c>
      <c r="AP131" s="165">
        <f>IFERROR(VLOOKUP($B131,RD[[#All],[Date]:[IS19_Inv2_M2]],AP$2,0)/AP$1,"")</f>
        <v>2.6745814713532985</v>
      </c>
      <c r="AQ131" s="165">
        <f>IFERROR(VLOOKUP($B131,RD[[#All],[Date]:[IS19_Inv2_M2]],AQ$2,0)/AQ$1,"")</f>
        <v>2.6438871473354233</v>
      </c>
      <c r="AR131" s="165">
        <f>IFERROR(VLOOKUP($B131,RD[[#All],[Date]:[IS19_Inv2_M2]],AR$2,0)/AR$1,"")</f>
        <v>2.802714526852458</v>
      </c>
      <c r="AS131" s="165">
        <f>IFERROR(VLOOKUP($B131,RD[[#All],[Date]:[IS19_Inv2_M2]],AS$2,0)/AS$1,"")</f>
        <v>2.9773439726417785</v>
      </c>
      <c r="AT131" s="165">
        <f>IFERROR(VLOOKUP($B131,RD[[#All],[Date]:[IS19_Inv2_M2]],AT$2,0)/AT$1,"")</f>
        <v>2.6990912257369937</v>
      </c>
      <c r="AU131" s="165">
        <f>IFERROR(VLOOKUP($B131,RD[[#All],[Date]:[IS19_Inv2_M2]],AU$2,0)/AU$1,"")</f>
        <v>2.806896551724138</v>
      </c>
      <c r="AV131" s="165">
        <f>IFERROR(VLOOKUP($B131,RD[[#All],[Date]:[IS19_Inv2_M2]],AV$2,0)/AV$1,"")</f>
        <v>2.4986170016595981</v>
      </c>
      <c r="AW131" s="165">
        <f>IFERROR(VLOOKUP($B131,RD[[#All],[Date]:[IS19_Inv2_M2]],AW$2,0)/AW$1,"")</f>
        <v>2.6965778474399165</v>
      </c>
      <c r="AX131" s="165">
        <f>IFERROR(VLOOKUP($B131,RD[[#All],[Date]:[IS19_Inv2_M2]],AX$2,0)/AX$1,"")</f>
        <v>2.7732942039618487</v>
      </c>
      <c r="AY131" s="165">
        <f>IFERROR(VLOOKUP($B131,RD[[#All],[Date]:[IS19_Inv2_M2]],AY$2,0)/AY$1,"")</f>
        <v>2.7153821208517996</v>
      </c>
      <c r="AZ131" s="165">
        <f>IFERROR(VLOOKUP($B131,RD[[#All],[Date]:[IS19_Inv2_M2]],AZ$2,0)/AZ$1,"")</f>
        <v>2.8149045312054719</v>
      </c>
      <c r="BA131" s="165">
        <f>IFERROR(VLOOKUP($B131,RD[[#All],[Date]:[IS19_Inv2_M2]],BA$2,0)/BA$1,"")</f>
        <v>2.7339425065030354</v>
      </c>
      <c r="BB131" s="165">
        <f>IFERROR(VLOOKUP($B131,RD[[#All],[Date]:[IS19_Inv2_M2]],BB$2,0)/BB$1,"")</f>
        <v>2.6449843260188093</v>
      </c>
      <c r="BC131" s="165">
        <f>IFERROR(VLOOKUP($B131,RD[[#All],[Date]:[IS19_Inv2_M2]],BC$2,0)/BC$1,"")</f>
        <v>2.7316614420062697</v>
      </c>
      <c r="BD131" s="165">
        <f>IFERROR(VLOOKUP($B131,RD[[#All],[Date]:[IS19_Inv2_M2]],BD$2,0)/BD$1,"")</f>
        <v>2.6412480863162497</v>
      </c>
      <c r="BE131" s="165">
        <f>IFERROR(VLOOKUP($B131,RD[[#All],[Date]:[IS19_Inv2_M2]],BE$2,0)/BE$1,"")</f>
        <v>2.7543459675121116</v>
      </c>
      <c r="BF131" s="165">
        <f>IFERROR(VLOOKUP($B131,RD[[#All],[Date]:[IS19_Inv2_M2]],BF$2,0)/BF$1,"")</f>
        <v>2.7041923593647725</v>
      </c>
      <c r="BG131" s="165">
        <f>IFERROR(VLOOKUP($B131,RD[[#All],[Date]:[IS19_Inv2_M2]],BG$2,0)/BG$1,"")</f>
        <v>2.7940575166961974</v>
      </c>
      <c r="BH131" s="165">
        <f>IFERROR(VLOOKUP($B131,RD[[#All],[Date]:[IS19_Inv2_M2]],BH$2,0)/BH$1,"")</f>
        <v>2.8825876318039323</v>
      </c>
      <c r="BI131" s="165">
        <f>IFERROR(VLOOKUP($B131,RD[[#All],[Date]:[IS19_Inv2_M2]],BI$2,0)/BI$1,"")</f>
        <v>2.6804351834777798</v>
      </c>
      <c r="BJ131" s="165">
        <f>IFERROR(VLOOKUP($B131,RD[[#All],[Date]:[IS19_Inv2_M2]],BJ$2,0)/BJ$1,"")</f>
        <v>2.7857889237199585</v>
      </c>
      <c r="BK131" s="165">
        <f>IFERROR(VLOOKUP($B131,RD[[#All],[Date]:[IS19_Inv2_M2]],BK$2,0)/BK$1,"")</f>
        <v>2.6412325752017605</v>
      </c>
      <c r="BL131" s="165">
        <f>IFERROR(VLOOKUP($B131,RD[[#All],[Date]:[IS19_Inv2_M2]],BL$2,0)/BL$1,"")</f>
        <v>2.4880741447458092</v>
      </c>
      <c r="BM131" s="165">
        <f>IFERROR(VLOOKUP($B131,RD[[#All],[Date]:[IS19_Inv2_M2]],BM$2,0)/BM$1,"")</f>
        <v>2.6418995531247917</v>
      </c>
      <c r="BN131" s="165">
        <f>IFERROR(VLOOKUP($B131,RD[[#All],[Date]:[IS19_Inv2_M2]],BN$2,0)/BN$1,"")</f>
        <v>2.7444009953785993</v>
      </c>
      <c r="BO131" s="165">
        <f>IFERROR(VLOOKUP($B131,RD[[#All],[Date]:[IS19_Inv2_M2]],BO$2,0)/BO$1,"")</f>
        <v>2.6741085551588553</v>
      </c>
      <c r="BP131" s="165">
        <f>IFERROR(VLOOKUP($B131,RD[[#All],[Date]:[IS19_Inv2_M2]],BP$2,0)/BP$1,"")</f>
        <v>2.68470852146904</v>
      </c>
      <c r="BQ131" s="165">
        <f>IFERROR(VLOOKUP($B131,RD[[#All],[Date]:[IS19_Inv2_M2]],BQ$2,0)/BQ$1,"")</f>
        <v>2.7331275097735404</v>
      </c>
      <c r="BR131" s="165">
        <f>IFERROR(VLOOKUP($B131,RD[[#All],[Date]:[IS19_Inv2_M2]],BR$2,0)/BR$1,"")</f>
        <v>2.7005263006528426</v>
      </c>
      <c r="BS131" s="165">
        <f>IFERROR(VLOOKUP($B131,RD[[#All],[Date]:[IS19_Inv2_M2]],BS$2,0)/BS$1,"")</f>
        <v>2.7066514365199921</v>
      </c>
      <c r="BT131" s="165">
        <f>IFERROR(VLOOKUP($B131,RD[[#All],[Date]:[IS19_Inv2_M2]],BT$2,0)/BT$1,"")</f>
        <v>2.5881159388670101</v>
      </c>
      <c r="BU131" s="165">
        <f>IFERROR(VLOOKUP($B131,RD[[#All],[Date]:[IS19_Inv2_M2]],BU$2,0)/BU$1,"")</f>
        <v>2.6783255458271786</v>
      </c>
      <c r="BV131" s="165">
        <f>IFERROR(VLOOKUP($B131,RD[[#All],[Date]:[IS19_Inv2_M2]],BV$2,0)/BV$1,"")</f>
        <v>2.6257513445112308</v>
      </c>
      <c r="BW131" s="165">
        <f>IFERROR(VLOOKUP($B131,RD[[#All],[Date]:[IS19_Inv2_M2]],BW$2,0)/BW$1,"")</f>
        <v>2.7564477422117406</v>
      </c>
      <c r="BX131" s="165">
        <f>IFERROR(VLOOKUP($B131,RD[[#All],[Date]:[IS19_Inv2_M2]],BX$2,0)/BX$1,"")</f>
        <v>2.7255250285936778</v>
      </c>
      <c r="BY131" s="165">
        <f>IFERROR(VLOOKUP($B131,RD[[#All],[Date]:[IS19_Inv2_M2]],BY$2,0)/BY$1,"")</f>
        <v>2.7470789255034749</v>
      </c>
      <c r="BZ131" s="165">
        <f>IFERROR(VLOOKUP($B131,RD[[#All],[Date]:[IS19_Inv2_M2]],BZ$2,0)/BZ$1,"")</f>
        <v>2.7105346409364124</v>
      </c>
      <c r="CA131" s="165">
        <f>IFERROR(VLOOKUP($B131,RD[[#All],[Date]:[IS19_Inv2_M2]],CA$2,0)/CA$1,"")</f>
        <v>2.6039337180508131</v>
      </c>
      <c r="CB131" s="165">
        <f>IFERROR(VLOOKUP($B131,RD[[#All],[Date]:[IS19_Inv2_M2]],CB$2,0)/CB$1,"")</f>
        <v>2.530844669408415</v>
      </c>
      <c r="CC131" s="165">
        <f>IFERROR(VLOOKUP($B131,RD[[#All],[Date]:[IS19_Inv2_M2]],CC$2,0)/CC$1,"")</f>
        <v>2.8422571970895287</v>
      </c>
      <c r="CD131" s="165">
        <f>IFERROR(VLOOKUP($B131,RD[[#All],[Date]:[IS19_Inv2_M2]],CD$2,0)/CD$1,"")</f>
        <v>2.9304261066361659</v>
      </c>
      <c r="CE131" s="165">
        <f>IFERROR(VLOOKUP($B131,RD[[#All],[Date]:[IS19_Inv2_M2]],CE$2,0)/CE$1,"")</f>
        <v>2.990364559595494</v>
      </c>
      <c r="CF131" s="165">
        <f>IFERROR(VLOOKUP($B131,RD[[#All],[Date]:[IS19_Inv2_M2]],CF$2,0)/CF$1,"")</f>
        <v>2.9176612694486783</v>
      </c>
      <c r="CG131" s="165">
        <f>IFERROR(VLOOKUP($B131,RD[[#All],[Date]:[IS19_Inv2_M2]],CG$2,0)/CG$1,"")</f>
        <v>2.5923582551232029</v>
      </c>
      <c r="CH131" s="165">
        <f>IFERROR(VLOOKUP($B131,RD[[#All],[Date]:[IS19_Inv2_M2]],CH$2,0)/CH$1,"")</f>
        <v>2.9563429294527048</v>
      </c>
      <c r="CI131" s="165">
        <f>IFERROR(VLOOKUP($B131,RD[[#All],[Date]:[IS19_Inv2_M2]],CI$2,0)/CI$1,"")</f>
        <v>2.6111503175723358</v>
      </c>
      <c r="CJ131" s="165">
        <f>IFERROR(VLOOKUP($B131,RD[[#All],[Date]:[IS19_Inv2_M2]],CJ$2,0)/CJ$1,"")</f>
        <v>2.4760611415035378</v>
      </c>
      <c r="CK131" s="165">
        <f>IFERROR(VLOOKUP($B131,RD[[#All],[Date]:[IS19_Inv2_M2]],CK$2,0)/CK$1,"")</f>
        <v>2.5324670057349592</v>
      </c>
      <c r="CL131" s="165">
        <f>IFERROR(VLOOKUP($B131,RD[[#All],[Date]:[IS19_Inv2_M2]],CL$2,0)/CL$1,"")</f>
        <v>2.4798990948943498</v>
      </c>
      <c r="CM131" s="165">
        <f>IFERROR(VLOOKUP($B131,RD[[#All],[Date]:[IS19_Inv2_M2]],CM$2,0)/CM$1,"")</f>
        <v>2.3904618791521672</v>
      </c>
      <c r="CN131" s="165">
        <f>IFERROR(VLOOKUP($B131,RD[[#All],[Date]:[IS19_Inv2_M2]],CN$2,0)/CN$1,"")</f>
        <v>2.5276811135716541</v>
      </c>
      <c r="CO131" s="165">
        <f>IFERROR(VLOOKUP($B131,RD[[#All],[Date]:[IS19_Inv2_M2]],CO$2,0)/CO$1,"")</f>
        <v>2.3687124327744389</v>
      </c>
      <c r="CP131" s="165">
        <f>IFERROR(VLOOKUP($B131,RD[[#All],[Date]:[IS19_Inv2_M2]],CP$2,0)/CP$1,"")</f>
        <v>2.4011388801012337</v>
      </c>
      <c r="CQ131" s="165">
        <f>IFERROR(VLOOKUP($B131,RD[[#All],[Date]:[IS19_Inv2_M2]],CQ$2,0)/CQ$1,"")</f>
        <v>0</v>
      </c>
      <c r="CR131" s="165">
        <f>IFERROR(VLOOKUP($B131,RD[[#All],[Date]:[IS19_Inv2_M2]],CR$2,0)/CR$1,"")</f>
        <v>0</v>
      </c>
      <c r="CS131" s="165">
        <f>IFERROR(VLOOKUP($B131,RD[[#All],[Date]:[IS19_Inv2_M2]],CS$2,0)/CS$1,"")</f>
        <v>0</v>
      </c>
      <c r="CT131" s="165">
        <f>IFERROR(VLOOKUP($B131,RD[[#All],[Date]:[IS19_Inv2_M2]],CT$2,0)/CT$1,"")</f>
        <v>0</v>
      </c>
      <c r="CU131" s="166">
        <f>IFERROR(AVERAGEIF(Inv_SY_B[[#This Row],[IS1_Inv1_M1]:[IS19_Inv2_M2]],"&gt;="&amp;0.1,Inv_SY_B[[#This Row],[IS1_Inv1_M1]:[IS19_Inv2_M2]]),"")</f>
        <v>2.6798126384589307</v>
      </c>
    </row>
    <row r="132" spans="2:99">
      <c r="B132" s="167">
        <f t="shared" si="67"/>
        <v>45824</v>
      </c>
      <c r="C132" s="165">
        <f>IFERROR(VLOOKUP($B132,RD[[#All],[Date]:[IS19_Inv2_M2]],C$2,0)/C$1,"")</f>
        <v>3.6242575021214218</v>
      </c>
      <c r="D132" s="165">
        <f>IFERROR(VLOOKUP($B132,RD[[#All],[Date]:[IS19_Inv2_M2]],D$2,0)/D$1,"")</f>
        <v>3.6121411893970614</v>
      </c>
      <c r="E132" s="165">
        <f>IFERROR(VLOOKUP($B132,RD[[#All],[Date]:[IS19_Inv2_M2]],E$2,0)/E$1,"")</f>
        <v>3.6006751868820834</v>
      </c>
      <c r="F132" s="165">
        <f>IFERROR(VLOOKUP($B132,RD[[#All],[Date]:[IS19_Inv2_M2]],F$2,0)/F$1,"")</f>
        <v>3.3898872909138773</v>
      </c>
      <c r="G132" s="165">
        <f>IFERROR(VLOOKUP($B132,RD[[#All],[Date]:[IS19_Inv2_M2]],G$2,0)/G$1,"")</f>
        <v>3.5514829997588619</v>
      </c>
      <c r="H132" s="165">
        <f>IFERROR(VLOOKUP($B132,RD[[#All],[Date]:[IS19_Inv2_M2]],H$2,0)/H$1,"")</f>
        <v>3.5326742223293945</v>
      </c>
      <c r="I132" s="165">
        <f>IFERROR(VLOOKUP($B132,RD[[#All],[Date]:[IS19_Inv2_M2]],I$2,0)/I$1,"")</f>
        <v>3.4166956925577616</v>
      </c>
      <c r="J132" s="165">
        <f>IFERROR(VLOOKUP($B132,RD[[#All],[Date]:[IS19_Inv2_M2]],J$2,0)/J$1,"")</f>
        <v>3.4625249358791677</v>
      </c>
      <c r="K132" s="165">
        <f>IFERROR(VLOOKUP($B132,RD[[#All],[Date]:[IS19_Inv2_M2]],K$2,0)/K$1,"")</f>
        <v>3.4142956280360863</v>
      </c>
      <c r="L132" s="165">
        <f>IFERROR(VLOOKUP($B132,RD[[#All],[Date]:[IS19_Inv2_M2]],L$2,0)/L$1,"")</f>
        <v>3.4430512016718913</v>
      </c>
      <c r="M132" s="165">
        <f>IFERROR(VLOOKUP($B132,RD[[#All],[Date]:[IS19_Inv2_M2]],M$2,0)/M$1,"")</f>
        <v>3.4392020972658539</v>
      </c>
      <c r="N132" s="165">
        <f>IFERROR(VLOOKUP($B132,RD[[#All],[Date]:[IS19_Inv2_M2]],N$2,0)/N$1,"")</f>
        <v>3.4385418441097024</v>
      </c>
      <c r="O132" s="165">
        <f>IFERROR(VLOOKUP($B132,RD[[#All],[Date]:[IS19_Inv2_M2]],O$2,0)/O$1,"")</f>
        <v>3.4087314141094591</v>
      </c>
      <c r="P132" s="165">
        <f>IFERROR(VLOOKUP($B132,RD[[#All],[Date]:[IS19_Inv2_M2]],P$2,0)/P$1,"")</f>
        <v>3.3348397884936958</v>
      </c>
      <c r="Q132" s="165">
        <f>IFERROR(VLOOKUP($B132,RD[[#All],[Date]:[IS19_Inv2_M2]],Q$2,0)/Q$1,"")</f>
        <v>3.4198684219021356</v>
      </c>
      <c r="R132" s="165">
        <f>IFERROR(VLOOKUP($B132,RD[[#All],[Date]:[IS19_Inv2_M2]],R$2,0)/R$1,"")</f>
        <v>3.3737792246226688</v>
      </c>
      <c r="S132" s="165">
        <f>IFERROR(VLOOKUP($B132,RD[[#All],[Date]:[IS19_Inv2_M2]],S$2,0)/S$1,"")</f>
        <v>3.3513711517008278</v>
      </c>
      <c r="T132" s="165">
        <f>IFERROR(VLOOKUP($B132,RD[[#All],[Date]:[IS19_Inv2_M2]],T$2,0)/T$1,"")</f>
        <v>3.4583417215495675</v>
      </c>
      <c r="U132" s="165">
        <f>IFERROR(VLOOKUP($B132,RD[[#All],[Date]:[IS19_Inv2_M2]],U$2,0)/U$1,"")</f>
        <v>3.7902411834711738</v>
      </c>
      <c r="V132" s="165">
        <f>IFERROR(VLOOKUP($B132,RD[[#All],[Date]:[IS19_Inv2_M2]],V$2,0)/V$1,"")</f>
        <v>3.7915994627141232</v>
      </c>
      <c r="W132" s="165">
        <f>IFERROR(VLOOKUP($B132,RD[[#All],[Date]:[IS19_Inv2_M2]],W$2,0)/W$1,"")</f>
        <v>3.6679508140982233</v>
      </c>
      <c r="X132" s="165">
        <f>IFERROR(VLOOKUP($B132,RD[[#All],[Date]:[IS19_Inv2_M2]],X$2,0)/X$1,"")</f>
        <v>2.4339271605882202</v>
      </c>
      <c r="Y132" s="165">
        <f>IFERROR(VLOOKUP($B132,RD[[#All],[Date]:[IS19_Inv2_M2]],Y$2,0)/Y$1,"")</f>
        <v>3.5988410753301032</v>
      </c>
      <c r="Z132" s="165">
        <f>IFERROR(VLOOKUP($B132,RD[[#All],[Date]:[IS19_Inv2_M2]],Z$2,0)/Z$1,"")</f>
        <v>3.556824030318626</v>
      </c>
      <c r="AA132" s="165">
        <f>IFERROR(VLOOKUP($B132,RD[[#All],[Date]:[IS19_Inv2_M2]],AA$2,0)/AA$1,"")</f>
        <v>3.2442993945119598</v>
      </c>
      <c r="AB132" s="165">
        <f>IFERROR(VLOOKUP($B132,RD[[#All],[Date]:[IS19_Inv2_M2]],AB$2,0)/AB$1,"")</f>
        <v>3.4746513890390229</v>
      </c>
      <c r="AC132" s="165">
        <f>IFERROR(VLOOKUP($B132,RD[[#All],[Date]:[IS19_Inv2_M2]],AC$2,0)/AC$1,"")</f>
        <v>3.519107899207925</v>
      </c>
      <c r="AD132" s="165">
        <f>IFERROR(VLOOKUP($B132,RD[[#All],[Date]:[IS19_Inv2_M2]],AD$2,0)/AD$1,"")</f>
        <v>3.360762800417973</v>
      </c>
      <c r="AE132" s="165">
        <f>IFERROR(VLOOKUP($B132,RD[[#All],[Date]:[IS19_Inv2_M2]],AE$2,0)/AE$1,"")</f>
        <v>3.4458792288592983</v>
      </c>
      <c r="AF132" s="165">
        <f>IFERROR(VLOOKUP($B132,RD[[#All],[Date]:[IS19_Inv2_M2]],AF$2,0)/AF$1,"")</f>
        <v>3.5145598891248997</v>
      </c>
      <c r="AG132" s="165">
        <f>IFERROR(VLOOKUP($B132,RD[[#All],[Date]:[IS19_Inv2_M2]],AG$2,0)/AG$1,"")</f>
        <v>3.3834364868847624</v>
      </c>
      <c r="AH132" s="165">
        <f>IFERROR(VLOOKUP($B132,RD[[#All],[Date]:[IS19_Inv2_M2]],AH$2,0)/AH$1,"")</f>
        <v>3.380192006269592</v>
      </c>
      <c r="AI132" s="165">
        <f>IFERROR(VLOOKUP($B132,RD[[#All],[Date]:[IS19_Inv2_M2]],AI$2,0)/AI$1,"")</f>
        <v>3.5109717868338559</v>
      </c>
      <c r="AJ132" s="165">
        <f>IFERROR(VLOOKUP($B132,RD[[#All],[Date]:[IS19_Inv2_M2]],AJ$2,0)/AJ$1,"")</f>
        <v>3.5231271191862326</v>
      </c>
      <c r="AK132" s="165">
        <f>IFERROR(VLOOKUP($B132,RD[[#All],[Date]:[IS19_Inv2_M2]],AK$2,0)/AK$1,"")</f>
        <v>3.510251144020466</v>
      </c>
      <c r="AL132" s="165">
        <f>IFERROR(VLOOKUP($B132,RD[[#All],[Date]:[IS19_Inv2_M2]],AL$2,0)/AL$1,"")</f>
        <v>3.5123966942148761</v>
      </c>
      <c r="AM132" s="165">
        <f>IFERROR(VLOOKUP($B132,RD[[#All],[Date]:[IS19_Inv2_M2]],AM$2,0)/AM$1,"")</f>
        <v>3.3989194957646904</v>
      </c>
      <c r="AN132" s="165">
        <f>IFERROR(VLOOKUP($B132,RD[[#All],[Date]:[IS19_Inv2_M2]],AN$2,0)/AN$1,"")</f>
        <v>3.5109717868338559</v>
      </c>
      <c r="AO132" s="165">
        <f>IFERROR(VLOOKUP($B132,RD[[#All],[Date]:[IS19_Inv2_M2]],AO$2,0)/AO$1,"")</f>
        <v>3.4922964049889949</v>
      </c>
      <c r="AP132" s="165">
        <f>IFERROR(VLOOKUP($B132,RD[[#All],[Date]:[IS19_Inv2_M2]],AP$2,0)/AP$1,"")</f>
        <v>3.5109717868338559</v>
      </c>
      <c r="AQ132" s="165">
        <f>IFERROR(VLOOKUP($B132,RD[[#All],[Date]:[IS19_Inv2_M2]],AQ$2,0)/AQ$1,"")</f>
        <v>3.49717868338558</v>
      </c>
      <c r="AR132" s="165">
        <f>IFERROR(VLOOKUP($B132,RD[[#All],[Date]:[IS19_Inv2_M2]],AR$2,0)/AR$1,"")</f>
        <v>3.5674670157428783</v>
      </c>
      <c r="AS132" s="165">
        <f>IFERROR(VLOOKUP($B132,RD[[#All],[Date]:[IS19_Inv2_M2]],AS$2,0)/AS$1,"")</f>
        <v>3.8899971501852382</v>
      </c>
      <c r="AT132" s="165">
        <f>IFERROR(VLOOKUP($B132,RD[[#All],[Date]:[IS19_Inv2_M2]],AT$2,0)/AT$1,"")</f>
        <v>3.5185712928659636</v>
      </c>
      <c r="AU132" s="165">
        <f>IFERROR(VLOOKUP($B132,RD[[#All],[Date]:[IS19_Inv2_M2]],AU$2,0)/AU$1,"")</f>
        <v>3.6576802507836992</v>
      </c>
      <c r="AV132" s="165">
        <f>IFERROR(VLOOKUP($B132,RD[[#All],[Date]:[IS19_Inv2_M2]],AV$2,0)/AV$1,"")</f>
        <v>3.3523879771344278</v>
      </c>
      <c r="AW132" s="165">
        <f>IFERROR(VLOOKUP($B132,RD[[#All],[Date]:[IS19_Inv2_M2]],AW$2,0)/AW$1,"")</f>
        <v>3.5246865203761755</v>
      </c>
      <c r="AX132" s="165">
        <f>IFERROR(VLOOKUP($B132,RD[[#All],[Date]:[IS19_Inv2_M2]],AX$2,0)/AX$1,"")</f>
        <v>3.6283599012872672</v>
      </c>
      <c r="AY132" s="165">
        <f>IFERROR(VLOOKUP($B132,RD[[#All],[Date]:[IS19_Inv2_M2]],AY$2,0)/AY$1,"")</f>
        <v>3.5614167837711235</v>
      </c>
      <c r="AZ132" s="165">
        <f>IFERROR(VLOOKUP($B132,RD[[#All],[Date]:[IS19_Inv2_M2]],AZ$2,0)/AZ$1,"")</f>
        <v>3.7090339127956686</v>
      </c>
      <c r="BA132" s="165">
        <f>IFERROR(VLOOKUP($B132,RD[[#All],[Date]:[IS19_Inv2_M2]],BA$2,0)/BA$1,"")</f>
        <v>3.5730007336757161</v>
      </c>
      <c r="BB132" s="165">
        <f>IFERROR(VLOOKUP($B132,RD[[#All],[Date]:[IS19_Inv2_M2]],BB$2,0)/BB$1,"")</f>
        <v>3.4495820271682343</v>
      </c>
      <c r="BC132" s="165">
        <f>IFERROR(VLOOKUP($B132,RD[[#All],[Date]:[IS19_Inv2_M2]],BC$2,0)/BC$1,"")</f>
        <v>3.5442006269592476</v>
      </c>
      <c r="BD132" s="165">
        <f>IFERROR(VLOOKUP($B132,RD[[#All],[Date]:[IS19_Inv2_M2]],BD$2,0)/BD$1,"")</f>
        <v>3.4577531530217978</v>
      </c>
      <c r="BE132" s="165">
        <f>IFERROR(VLOOKUP($B132,RD[[#All],[Date]:[IS19_Inv2_M2]],BE$2,0)/BE$1,"")</f>
        <v>3.5907666001709884</v>
      </c>
      <c r="BF132" s="165">
        <f>IFERROR(VLOOKUP($B132,RD[[#All],[Date]:[IS19_Inv2_M2]],BF$2,0)/BF$1,"")</f>
        <v>3.5309518068138752</v>
      </c>
      <c r="BG132" s="165">
        <f>IFERROR(VLOOKUP($B132,RD[[#All],[Date]:[IS19_Inv2_M2]],BG$2,0)/BG$1,"")</f>
        <v>3.6152378356276405</v>
      </c>
      <c r="BH132" s="165">
        <f>IFERROR(VLOOKUP($B132,RD[[#All],[Date]:[IS19_Inv2_M2]],BH$2,0)/BH$1,"")</f>
        <v>3.7425192362496436</v>
      </c>
      <c r="BI132" s="165">
        <f>IFERROR(VLOOKUP($B132,RD[[#All],[Date]:[IS19_Inv2_M2]],BI$2,0)/BI$1,"")</f>
        <v>3.488106214272543</v>
      </c>
      <c r="BJ132" s="165">
        <f>IFERROR(VLOOKUP($B132,RD[[#All],[Date]:[IS19_Inv2_M2]],BJ$2,0)/BJ$1,"")</f>
        <v>3.6036224312086387</v>
      </c>
      <c r="BK132" s="165">
        <f>IFERROR(VLOOKUP($B132,RD[[#All],[Date]:[IS19_Inv2_M2]],BK$2,0)/BK$1,"")</f>
        <v>3.4082571866871203</v>
      </c>
      <c r="BL132" s="165">
        <f>IFERROR(VLOOKUP($B132,RD[[#All],[Date]:[IS19_Inv2_M2]],BL$2,0)/BL$1,"")</f>
        <v>3.3392394711735043</v>
      </c>
      <c r="BM132" s="165">
        <f>IFERROR(VLOOKUP($B132,RD[[#All],[Date]:[IS19_Inv2_M2]],BM$2,0)/BM$1,"")</f>
        <v>3.4429400386847195</v>
      </c>
      <c r="BN132" s="165">
        <f>IFERROR(VLOOKUP($B132,RD[[#All],[Date]:[IS19_Inv2_M2]],BN$2,0)/BN$1,"")</f>
        <v>3.5510454707041976</v>
      </c>
      <c r="BO132" s="165">
        <f>IFERROR(VLOOKUP($B132,RD[[#All],[Date]:[IS19_Inv2_M2]],BO$2,0)/BO$1,"")</f>
        <v>3.4559587833868122</v>
      </c>
      <c r="BP132" s="165">
        <f>IFERROR(VLOOKUP($B132,RD[[#All],[Date]:[IS19_Inv2_M2]],BP$2,0)/BP$1,"")</f>
        <v>3.4046571376530248</v>
      </c>
      <c r="BQ132" s="165">
        <f>IFERROR(VLOOKUP($B132,RD[[#All],[Date]:[IS19_Inv2_M2]],BQ$2,0)/BQ$1,"")</f>
        <v>3.5094687304442607</v>
      </c>
      <c r="BR132" s="165">
        <f>IFERROR(VLOOKUP($B132,RD[[#All],[Date]:[IS19_Inv2_M2]],BR$2,0)/BR$1,"")</f>
        <v>3.4559450883398997</v>
      </c>
      <c r="BS132" s="165">
        <f>IFERROR(VLOOKUP($B132,RD[[#All],[Date]:[IS19_Inv2_M2]],BS$2,0)/BS$1,"")</f>
        <v>3.4320958436672133</v>
      </c>
      <c r="BT132" s="165">
        <f>IFERROR(VLOOKUP($B132,RD[[#All],[Date]:[IS19_Inv2_M2]],BT$2,0)/BT$1,"")</f>
        <v>3.3070067307377626</v>
      </c>
      <c r="BU132" s="165">
        <f>IFERROR(VLOOKUP($B132,RD[[#All],[Date]:[IS19_Inv2_M2]],BU$2,0)/BU$1,"")</f>
        <v>3.40981248534864</v>
      </c>
      <c r="BV132" s="165">
        <f>IFERROR(VLOOKUP($B132,RD[[#All],[Date]:[IS19_Inv2_M2]],BV$2,0)/BV$1,"")</f>
        <v>3.3203379421999739</v>
      </c>
      <c r="BW132" s="165">
        <f>IFERROR(VLOOKUP($B132,RD[[#All],[Date]:[IS19_Inv2_M2]],BW$2,0)/BW$1,"")</f>
        <v>3.522731267115955</v>
      </c>
      <c r="BX132" s="165">
        <f>IFERROR(VLOOKUP($B132,RD[[#All],[Date]:[IS19_Inv2_M2]],BX$2,0)/BX$1,"")</f>
        <v>3.5042464653347287</v>
      </c>
      <c r="BY132" s="165">
        <f>IFERROR(VLOOKUP($B132,RD[[#All],[Date]:[IS19_Inv2_M2]],BY$2,0)/BY$1,"")</f>
        <v>3.5258003622445258</v>
      </c>
      <c r="BZ132" s="165">
        <f>IFERROR(VLOOKUP($B132,RD[[#All],[Date]:[IS19_Inv2_M2]],BZ$2,0)/BZ$1,"")</f>
        <v>3.4984709480122325</v>
      </c>
      <c r="CA132" s="165">
        <f>IFERROR(VLOOKUP($B132,RD[[#All],[Date]:[IS19_Inv2_M2]],CA$2,0)/CA$1,"")</f>
        <v>3.4460940994229237</v>
      </c>
      <c r="CB132" s="165">
        <f>IFERROR(VLOOKUP($B132,RD[[#All],[Date]:[IS19_Inv2_M2]],CB$2,0)/CB$1,"")</f>
        <v>3.3627426857417366</v>
      </c>
      <c r="CC132" s="165">
        <f>IFERROR(VLOOKUP($B132,RD[[#All],[Date]:[IS19_Inv2_M2]],CC$2,0)/CC$1,"")</f>
        <v>3.637594906675103</v>
      </c>
      <c r="CD132" s="165">
        <f>IFERROR(VLOOKUP($B132,RD[[#All],[Date]:[IS19_Inv2_M2]],CD$2,0)/CD$1,"")</f>
        <v>3.7427299053366743</v>
      </c>
      <c r="CE132" s="165">
        <f>IFERROR(VLOOKUP($B132,RD[[#All],[Date]:[IS19_Inv2_M2]],CE$2,0)/CE$1,"")</f>
        <v>3.7817897146901593</v>
      </c>
      <c r="CF132" s="165">
        <f>IFERROR(VLOOKUP($B132,RD[[#All],[Date]:[IS19_Inv2_M2]],CF$2,0)/CF$1,"")</f>
        <v>3.6898564896034047</v>
      </c>
      <c r="CG132" s="165">
        <f>IFERROR(VLOOKUP($B132,RD[[#All],[Date]:[IS19_Inv2_M2]],CG$2,0)/CG$1,"")</f>
        <v>3.2852648599247773</v>
      </c>
      <c r="CH132" s="165">
        <f>IFERROR(VLOOKUP($B132,RD[[#All],[Date]:[IS19_Inv2_M2]],CH$2,0)/CH$1,"")</f>
        <v>3.7583043340714961</v>
      </c>
      <c r="CI132" s="165">
        <f>IFERROR(VLOOKUP($B132,RD[[#All],[Date]:[IS19_Inv2_M2]],CI$2,0)/CI$1,"")</f>
        <v>3.3071326016596503</v>
      </c>
      <c r="CJ132" s="165">
        <f>IFERROR(VLOOKUP($B132,RD[[#All],[Date]:[IS19_Inv2_M2]],CJ$2,0)/CJ$1,"")</f>
        <v>3.1280622834700349</v>
      </c>
      <c r="CK132" s="165">
        <f>IFERROR(VLOOKUP($B132,RD[[#All],[Date]:[IS19_Inv2_M2]],CK$2,0)/CK$1,"")</f>
        <v>3.2073589175772028</v>
      </c>
      <c r="CL132" s="165">
        <f>IFERROR(VLOOKUP($B132,RD[[#All],[Date]:[IS19_Inv2_M2]],CL$2,0)/CL$1,"")</f>
        <v>3.1446566720214304</v>
      </c>
      <c r="CM132" s="165">
        <f>IFERROR(VLOOKUP($B132,RD[[#All],[Date]:[IS19_Inv2_M2]],CM$2,0)/CM$1,"")</f>
        <v>2.8867447010439733</v>
      </c>
      <c r="CN132" s="165">
        <f>IFERROR(VLOOKUP($B132,RD[[#All],[Date]:[IS19_Inv2_M2]],CN$2,0)/CN$1,"")</f>
        <v>3.1532742802910469</v>
      </c>
      <c r="CO132" s="165">
        <f>IFERROR(VLOOKUP($B132,RD[[#All],[Date]:[IS19_Inv2_M2]],CO$2,0)/CO$1,"")</f>
        <v>2.953970262575135</v>
      </c>
      <c r="CP132" s="165">
        <f>IFERROR(VLOOKUP($B132,RD[[#All],[Date]:[IS19_Inv2_M2]],CP$2,0)/CP$1,"")</f>
        <v>2.9104713698196769</v>
      </c>
      <c r="CQ132" s="165">
        <f>IFERROR(VLOOKUP($B132,RD[[#All],[Date]:[IS19_Inv2_M2]],CQ$2,0)/CQ$1,"")</f>
        <v>0</v>
      </c>
      <c r="CR132" s="165">
        <f>IFERROR(VLOOKUP($B132,RD[[#All],[Date]:[IS19_Inv2_M2]],CR$2,0)/CR$1,"")</f>
        <v>0</v>
      </c>
      <c r="CS132" s="165">
        <f>IFERROR(VLOOKUP($B132,RD[[#All],[Date]:[IS19_Inv2_M2]],CS$2,0)/CS$1,"")</f>
        <v>0</v>
      </c>
      <c r="CT132" s="165">
        <f>IFERROR(VLOOKUP($B132,RD[[#All],[Date]:[IS19_Inv2_M2]],CT$2,0)/CT$1,"")</f>
        <v>0</v>
      </c>
      <c r="CU132" s="166">
        <f>IFERROR(AVERAGEIF(Inv_SY_B[[#This Row],[IS1_Inv1_M1]:[IS19_Inv2_M2]],"&gt;="&amp;0.1,Inv_SY_B[[#This Row],[IS1_Inv1_M1]:[IS19_Inv2_M2]]),"")</f>
        <v>3.4607730732822786</v>
      </c>
    </row>
    <row r="133" spans="2:99">
      <c r="B133" s="167">
        <f t="shared" si="67"/>
        <v>45825</v>
      </c>
      <c r="C133" s="165">
        <f>IFERROR(VLOOKUP($B133,RD[[#All],[Date]:[IS19_Inv2_M2]],C$2,0)/C$1,"")</f>
        <v>3.168633803903417</v>
      </c>
      <c r="D133" s="165">
        <f>IFERROR(VLOOKUP($B133,RD[[#All],[Date]:[IS19_Inv2_M2]],D$2,0)/D$1,"")</f>
        <v>3.1664843309700736</v>
      </c>
      <c r="E133" s="165">
        <f>IFERROR(VLOOKUP($B133,RD[[#All],[Date]:[IS19_Inv2_M2]],E$2,0)/E$1,"")</f>
        <v>3.0523269833614659</v>
      </c>
      <c r="F133" s="165">
        <f>IFERROR(VLOOKUP($B133,RD[[#All],[Date]:[IS19_Inv2_M2]],F$2,0)/F$1,"")</f>
        <v>2.8897556773313555</v>
      </c>
      <c r="G133" s="165">
        <f>IFERROR(VLOOKUP($B133,RD[[#All],[Date]:[IS19_Inv2_M2]],G$2,0)/G$1,"")</f>
        <v>3.0185676392572942</v>
      </c>
      <c r="H133" s="165">
        <f>IFERROR(VLOOKUP($B133,RD[[#All],[Date]:[IS19_Inv2_M2]],H$2,0)/H$1,"")</f>
        <v>3.0007234145165178</v>
      </c>
      <c r="I133" s="165">
        <f>IFERROR(VLOOKUP($B133,RD[[#All],[Date]:[IS19_Inv2_M2]],I$2,0)/I$1,"")</f>
        <v>2.7697666318355973</v>
      </c>
      <c r="J133" s="165">
        <f>IFERROR(VLOOKUP($B133,RD[[#All],[Date]:[IS19_Inv2_M2]],J$2,0)/J$1,"")</f>
        <v>2.7809442386244894</v>
      </c>
      <c r="K133" s="165">
        <f>IFERROR(VLOOKUP($B133,RD[[#All],[Date]:[IS19_Inv2_M2]],K$2,0)/K$1,"")</f>
        <v>2.7825504319318481</v>
      </c>
      <c r="L133" s="165">
        <f>IFERROR(VLOOKUP($B133,RD[[#All],[Date]:[IS19_Inv2_M2]],L$2,0)/L$1,"")</f>
        <v>2.7913935594186379</v>
      </c>
      <c r="M133" s="165">
        <f>IFERROR(VLOOKUP($B133,RD[[#All],[Date]:[IS19_Inv2_M2]],M$2,0)/M$1,"")</f>
        <v>2.8403336202604907</v>
      </c>
      <c r="N133" s="165">
        <f>IFERROR(VLOOKUP($B133,RD[[#All],[Date]:[IS19_Inv2_M2]],N$2,0)/N$1,"")</f>
        <v>2.8335726279414986</v>
      </c>
      <c r="O133" s="165">
        <f>IFERROR(VLOOKUP($B133,RD[[#All],[Date]:[IS19_Inv2_M2]],O$2,0)/O$1,"")</f>
        <v>2.8135874723188863</v>
      </c>
      <c r="P133" s="165">
        <f>IFERROR(VLOOKUP($B133,RD[[#All],[Date]:[IS19_Inv2_M2]],P$2,0)/P$1,"")</f>
        <v>2.7554571338184122</v>
      </c>
      <c r="Q133" s="165">
        <f>IFERROR(VLOOKUP($B133,RD[[#All],[Date]:[IS19_Inv2_M2]],Q$2,0)/Q$1,"")</f>
        <v>2.7193667723337351</v>
      </c>
      <c r="R133" s="165">
        <f>IFERROR(VLOOKUP($B133,RD[[#All],[Date]:[IS19_Inv2_M2]],R$2,0)/R$1,"")</f>
        <v>2.6961659744262225</v>
      </c>
      <c r="S133" s="165">
        <f>IFERROR(VLOOKUP($B133,RD[[#All],[Date]:[IS19_Inv2_M2]],S$2,0)/S$1,"")</f>
        <v>2.6680430909605555</v>
      </c>
      <c r="T133" s="165">
        <f>IFERROR(VLOOKUP($B133,RD[[#All],[Date]:[IS19_Inv2_M2]],T$2,0)/T$1,"")</f>
        <v>2.7537315579074519</v>
      </c>
      <c r="U133" s="165">
        <f>IFERROR(VLOOKUP($B133,RD[[#All],[Date]:[IS19_Inv2_M2]],U$2,0)/U$1,"")</f>
        <v>3.2569560567029723</v>
      </c>
      <c r="V133" s="165">
        <f>IFERROR(VLOOKUP($B133,RD[[#All],[Date]:[IS19_Inv2_M2]],V$2,0)/V$1,"")</f>
        <v>3.3398851784815968</v>
      </c>
      <c r="W133" s="165">
        <f>IFERROR(VLOOKUP($B133,RD[[#All],[Date]:[IS19_Inv2_M2]],W$2,0)/W$1,"")</f>
        <v>3.2628974032232785</v>
      </c>
      <c r="X133" s="165">
        <f>IFERROR(VLOOKUP($B133,RD[[#All],[Date]:[IS19_Inv2_M2]],X$2,0)/X$1,"")</f>
        <v>2.1484822998700208</v>
      </c>
      <c r="Y133" s="165">
        <f>IFERROR(VLOOKUP($B133,RD[[#All],[Date]:[IS19_Inv2_M2]],Y$2,0)/Y$1,"")</f>
        <v>3.0303030303030303</v>
      </c>
      <c r="Z133" s="165">
        <f>IFERROR(VLOOKUP($B133,RD[[#All],[Date]:[IS19_Inv2_M2]],Z$2,0)/Z$1,"")</f>
        <v>2.9925607074346137</v>
      </c>
      <c r="AA133" s="165">
        <f>IFERROR(VLOOKUP($B133,RD[[#All],[Date]:[IS19_Inv2_M2]],AA$2,0)/AA$1,"")</f>
        <v>3.0480525615150085</v>
      </c>
      <c r="AB133" s="165">
        <f>IFERROR(VLOOKUP($B133,RD[[#All],[Date]:[IS19_Inv2_M2]],AB$2,0)/AB$1,"")</f>
        <v>3.235974489244406</v>
      </c>
      <c r="AC133" s="165">
        <f>IFERROR(VLOOKUP($B133,RD[[#All],[Date]:[IS19_Inv2_M2]],AC$2,0)/AC$1,"")</f>
        <v>3.250616190863624</v>
      </c>
      <c r="AD133" s="165">
        <f>IFERROR(VLOOKUP($B133,RD[[#All],[Date]:[IS19_Inv2_M2]],AD$2,0)/AD$1,"")</f>
        <v>3.0420585161964477</v>
      </c>
      <c r="AE133" s="165">
        <f>IFERROR(VLOOKUP($B133,RD[[#All],[Date]:[IS19_Inv2_M2]],AE$2,0)/AE$1,"")</f>
        <v>3.1985466816216577</v>
      </c>
      <c r="AF133" s="165">
        <f>IFERROR(VLOOKUP($B133,RD[[#All],[Date]:[IS19_Inv2_M2]],AF$2,0)/AF$1,"")</f>
        <v>3.2820636427090077</v>
      </c>
      <c r="AG133" s="165">
        <f>IFERROR(VLOOKUP($B133,RD[[#All],[Date]:[IS19_Inv2_M2]],AG$2,0)/AG$1,"")</f>
        <v>3.2028507890576856</v>
      </c>
      <c r="AH133" s="165">
        <f>IFERROR(VLOOKUP($B133,RD[[#All],[Date]:[IS19_Inv2_M2]],AH$2,0)/AH$1,"")</f>
        <v>3.2371669278996862</v>
      </c>
      <c r="AI133" s="165">
        <f>IFERROR(VLOOKUP($B133,RD[[#All],[Date]:[IS19_Inv2_M2]],AI$2,0)/AI$1,"")</f>
        <v>3.4930586654724589</v>
      </c>
      <c r="AJ133" s="165">
        <f>IFERROR(VLOOKUP($B133,RD[[#All],[Date]:[IS19_Inv2_M2]],AJ$2,0)/AJ$1,"")</f>
        <v>3.5071332608278425</v>
      </c>
      <c r="AK133" s="165">
        <f>IFERROR(VLOOKUP($B133,RD[[#All],[Date]:[IS19_Inv2_M2]],AK$2,0)/AK$1,"")</f>
        <v>3.5434007134363852</v>
      </c>
      <c r="AL133" s="165">
        <f>IFERROR(VLOOKUP($B133,RD[[#All],[Date]:[IS19_Inv2_M2]],AL$2,0)/AL$1,"")</f>
        <v>3.5287831290966087</v>
      </c>
      <c r="AM133" s="165">
        <f>IFERROR(VLOOKUP($B133,RD[[#All],[Date]:[IS19_Inv2_M2]],AM$2,0)/AM$1,"")</f>
        <v>3.4009204295337825</v>
      </c>
      <c r="AN133" s="165">
        <f>IFERROR(VLOOKUP($B133,RD[[#All],[Date]:[IS19_Inv2_M2]],AN$2,0)/AN$1,"")</f>
        <v>3.4907262277951934</v>
      </c>
      <c r="AO133" s="165">
        <f>IFERROR(VLOOKUP($B133,RD[[#All],[Date]:[IS19_Inv2_M2]],AO$2,0)/AO$1,"")</f>
        <v>3.4976322283732411</v>
      </c>
      <c r="AP133" s="165">
        <f>IFERROR(VLOOKUP($B133,RD[[#All],[Date]:[IS19_Inv2_M2]],AP$2,0)/AP$1,"")</f>
        <v>3.5183085439871942</v>
      </c>
      <c r="AQ133" s="165">
        <f>IFERROR(VLOOKUP($B133,RD[[#All],[Date]:[IS19_Inv2_M2]],AQ$2,0)/AQ$1,"")</f>
        <v>3.4476489028213164</v>
      </c>
      <c r="AR133" s="165">
        <f>IFERROR(VLOOKUP($B133,RD[[#All],[Date]:[IS19_Inv2_M2]],AR$2,0)/AR$1,"")</f>
        <v>3.6818354059733376</v>
      </c>
      <c r="AS133" s="165">
        <f>IFERROR(VLOOKUP($B133,RD[[#All],[Date]:[IS19_Inv2_M2]],AS$2,0)/AS$1,"")</f>
        <v>3.9099458535195213</v>
      </c>
      <c r="AT133" s="165">
        <f>IFERROR(VLOOKUP($B133,RD[[#All],[Date]:[IS19_Inv2_M2]],AT$2,0)/AT$1,"")</f>
        <v>3.5179380006966214</v>
      </c>
      <c r="AU133" s="165">
        <f>IFERROR(VLOOKUP($B133,RD[[#All],[Date]:[IS19_Inv2_M2]],AU$2,0)/AU$1,"")</f>
        <v>3.6457680250783699</v>
      </c>
      <c r="AV133" s="165">
        <f>IFERROR(VLOOKUP($B133,RD[[#All],[Date]:[IS19_Inv2_M2]],AV$2,0)/AV$1,"")</f>
        <v>3.4648718421537898</v>
      </c>
      <c r="AW133" s="165">
        <f>IFERROR(VLOOKUP($B133,RD[[#All],[Date]:[IS19_Inv2_M2]],AW$2,0)/AW$1,"")</f>
        <v>3.5664838035527691</v>
      </c>
      <c r="AX133" s="165">
        <f>IFERROR(VLOOKUP($B133,RD[[#All],[Date]:[IS19_Inv2_M2]],AX$2,0)/AX$1,"")</f>
        <v>3.6503701727472815</v>
      </c>
      <c r="AY133" s="165">
        <f>IFERROR(VLOOKUP($B133,RD[[#All],[Date]:[IS19_Inv2_M2]],AY$2,0)/AY$1,"")</f>
        <v>3.6623067776456595</v>
      </c>
      <c r="AZ133" s="165">
        <f>IFERROR(VLOOKUP($B133,RD[[#All],[Date]:[IS19_Inv2_M2]],AZ$2,0)/AZ$1,"")</f>
        <v>3.7909660872043318</v>
      </c>
      <c r="BA133" s="165">
        <f>IFERROR(VLOOKUP($B133,RD[[#All],[Date]:[IS19_Inv2_M2]],BA$2,0)/BA$1,"")</f>
        <v>3.6316947909024218</v>
      </c>
      <c r="BB133" s="165">
        <f>IFERROR(VLOOKUP($B133,RD[[#All],[Date]:[IS19_Inv2_M2]],BB$2,0)/BB$1,"")</f>
        <v>3.5233803552769074</v>
      </c>
      <c r="BC133" s="165">
        <f>IFERROR(VLOOKUP($B133,RD[[#All],[Date]:[IS19_Inv2_M2]],BC$2,0)/BC$1,"")</f>
        <v>3.5655172413793101</v>
      </c>
      <c r="BD133" s="165">
        <f>IFERROR(VLOOKUP($B133,RD[[#All],[Date]:[IS19_Inv2_M2]],BD$2,0)/BD$1,"")</f>
        <v>3.5918932711234235</v>
      </c>
      <c r="BE133" s="165">
        <f>IFERROR(VLOOKUP($B133,RD[[#All],[Date]:[IS19_Inv2_M2]],BE$2,0)/BE$1,"")</f>
        <v>3.7068965517241375</v>
      </c>
      <c r="BF133" s="165">
        <f>IFERROR(VLOOKUP($B133,RD[[#All],[Date]:[IS19_Inv2_M2]],BF$2,0)/BF$1,"")</f>
        <v>3.642564332219504</v>
      </c>
      <c r="BG133" s="165">
        <f>IFERROR(VLOOKUP($B133,RD[[#All],[Date]:[IS19_Inv2_M2]],BG$2,0)/BG$1,"")</f>
        <v>3.6574894370996316</v>
      </c>
      <c r="BH133" s="165">
        <f>IFERROR(VLOOKUP($B133,RD[[#All],[Date]:[IS19_Inv2_M2]],BH$2,0)/BH$1,"")</f>
        <v>3.8351382160159586</v>
      </c>
      <c r="BI133" s="165">
        <f>IFERROR(VLOOKUP($B133,RD[[#All],[Date]:[IS19_Inv2_M2]],BI$2,0)/BI$1,"")</f>
        <v>3.5935828877005349</v>
      </c>
      <c r="BJ133" s="165">
        <f>IFERROR(VLOOKUP($B133,RD[[#All],[Date]:[IS19_Inv2_M2]],BJ$2,0)/BJ$1,"")</f>
        <v>3.6614420062695929</v>
      </c>
      <c r="BK133" s="165">
        <f>IFERROR(VLOOKUP($B133,RD[[#All],[Date]:[IS19_Inv2_M2]],BK$2,0)/BK$1,"")</f>
        <v>3.4782898686053487</v>
      </c>
      <c r="BL133" s="165">
        <f>IFERROR(VLOOKUP($B133,RD[[#All],[Date]:[IS19_Inv2_M2]],BL$2,0)/BL$1,"")</f>
        <v>3.5136976966062425</v>
      </c>
      <c r="BM133" s="165">
        <f>IFERROR(VLOOKUP($B133,RD[[#All],[Date]:[IS19_Inv2_M2]],BM$2,0)/BM$1,"")</f>
        <v>3.5429867271393318</v>
      </c>
      <c r="BN133" s="165">
        <f>IFERROR(VLOOKUP($B133,RD[[#All],[Date]:[IS19_Inv2_M2]],BN$2,0)/BN$1,"")</f>
        <v>3.5937045535339172</v>
      </c>
      <c r="BO133" s="165">
        <f>IFERROR(VLOOKUP($B133,RD[[#All],[Date]:[IS19_Inv2_M2]],BO$2,0)/BO$1,"")</f>
        <v>2.8951055271839832</v>
      </c>
      <c r="BP133" s="165">
        <f>IFERROR(VLOOKUP($B133,RD[[#All],[Date]:[IS19_Inv2_M2]],BP$2,0)/BP$1,"")</f>
        <v>2.8016642221007926</v>
      </c>
      <c r="BQ133" s="165">
        <f>IFERROR(VLOOKUP($B133,RD[[#All],[Date]:[IS19_Inv2_M2]],BQ$2,0)/BQ$1,"")</f>
        <v>3.5958314956229782</v>
      </c>
      <c r="BR133" s="165">
        <f>IFERROR(VLOOKUP($B133,RD[[#All],[Date]:[IS19_Inv2_M2]],BR$2,0)/BR$1,"")</f>
        <v>3.5489344568749814</v>
      </c>
      <c r="BS133" s="165">
        <f>IFERROR(VLOOKUP($B133,RD[[#All],[Date]:[IS19_Inv2_M2]],BS$2,0)/BS$1,"")</f>
        <v>3.5972769270522664</v>
      </c>
      <c r="BT133" s="165">
        <f>IFERROR(VLOOKUP($B133,RD[[#All],[Date]:[IS19_Inv2_M2]],BT$2,0)/BT$1,"")</f>
        <v>3.4951837589588624</v>
      </c>
      <c r="BU133" s="165">
        <f>IFERROR(VLOOKUP($B133,RD[[#All],[Date]:[IS19_Inv2_M2]],BU$2,0)/BU$1,"")</f>
        <v>3.4812769841071147</v>
      </c>
      <c r="BV133" s="165">
        <f>IFERROR(VLOOKUP($B133,RD[[#All],[Date]:[IS19_Inv2_M2]],BV$2,0)/BV$1,"")</f>
        <v>3.4296667100880214</v>
      </c>
      <c r="BW133" s="165">
        <f>IFERROR(VLOOKUP($B133,RD[[#All],[Date]:[IS19_Inv2_M2]],BW$2,0)/BW$1,"")</f>
        <v>3.6352132524229956</v>
      </c>
      <c r="BX133" s="165">
        <f>IFERROR(VLOOKUP($B133,RD[[#All],[Date]:[IS19_Inv2_M2]],BX$2,0)/BX$1,"")</f>
        <v>3.7557085959490264</v>
      </c>
      <c r="BY133" s="165">
        <f>IFERROR(VLOOKUP($B133,RD[[#All],[Date]:[IS19_Inv2_M2]],BY$2,0)/BY$1,"")</f>
        <v>3.7017079725083524</v>
      </c>
      <c r="BZ133" s="165">
        <f>IFERROR(VLOOKUP($B133,RD[[#All],[Date]:[IS19_Inv2_M2]],BZ$2,0)/BZ$1,"")</f>
        <v>3.7414320362754401</v>
      </c>
      <c r="CA133" s="165">
        <f>IFERROR(VLOOKUP($B133,RD[[#All],[Date]:[IS19_Inv2_M2]],CA$2,0)/CA$1,"")</f>
        <v>3.5595457570170939</v>
      </c>
      <c r="CB133" s="165">
        <f>IFERROR(VLOOKUP($B133,RD[[#All],[Date]:[IS19_Inv2_M2]],CB$2,0)/CB$1,"")</f>
        <v>3.4927999812530022</v>
      </c>
      <c r="CC133" s="165">
        <f>IFERROR(VLOOKUP($B133,RD[[#All],[Date]:[IS19_Inv2_M2]],CC$2,0)/CC$1,"")</f>
        <v>3.678622271433091</v>
      </c>
      <c r="CD133" s="165">
        <f>IFERROR(VLOOKUP($B133,RD[[#All],[Date]:[IS19_Inv2_M2]],CD$2,0)/CD$1,"")</f>
        <v>3.7938334996228056</v>
      </c>
      <c r="CE133" s="165">
        <f>IFERROR(VLOOKUP($B133,RD[[#All],[Date]:[IS19_Inv2_M2]],CE$2,0)/CE$1,"")</f>
        <v>3.9163748867286152</v>
      </c>
      <c r="CF133" s="165">
        <f>IFERROR(VLOOKUP($B133,RD[[#All],[Date]:[IS19_Inv2_M2]],CF$2,0)/CF$1,"")</f>
        <v>4.7448544284988445</v>
      </c>
      <c r="CG133" s="165">
        <f>IFERROR(VLOOKUP($B133,RD[[#All],[Date]:[IS19_Inv2_M2]],CG$2,0)/CG$1,"")</f>
        <v>3.3634749903335792</v>
      </c>
      <c r="CH133" s="165">
        <f>IFERROR(VLOOKUP($B133,RD[[#All],[Date]:[IS19_Inv2_M2]],CH$2,0)/CH$1,"")</f>
        <v>3.8975007908889587</v>
      </c>
      <c r="CI133" s="165">
        <f>IFERROR(VLOOKUP($B133,RD[[#All],[Date]:[IS19_Inv2_M2]],CI$2,0)/CI$1,"")</f>
        <v>3.7338070555406841</v>
      </c>
      <c r="CJ133" s="165">
        <f>IFERROR(VLOOKUP($B133,RD[[#All],[Date]:[IS19_Inv2_M2]],CJ$2,0)/CJ$1,"")</f>
        <v>3.5238925625573878</v>
      </c>
      <c r="CK133" s="165">
        <f>IFERROR(VLOOKUP($B133,RD[[#All],[Date]:[IS19_Inv2_M2]],CK$2,0)/CK$1,"")</f>
        <v>3.6218658490091582</v>
      </c>
      <c r="CL133" s="165">
        <f>IFERROR(VLOOKUP($B133,RD[[#All],[Date]:[IS19_Inv2_M2]],CL$2,0)/CL$1,"")</f>
        <v>3.5555080793929261</v>
      </c>
      <c r="CM133" s="165">
        <f>IFERROR(VLOOKUP($B133,RD[[#All],[Date]:[IS19_Inv2_M2]],CM$2,0)/CM$1,"")</f>
        <v>3.596567541917115</v>
      </c>
      <c r="CN133" s="165">
        <f>IFERROR(VLOOKUP($B133,RD[[#All],[Date]:[IS19_Inv2_M2]],CN$2,0)/CN$1,"")</f>
        <v>3.7045238848465671</v>
      </c>
      <c r="CO133" s="165">
        <f>IFERROR(VLOOKUP($B133,RD[[#All],[Date]:[IS19_Inv2_M2]],CO$2,0)/CO$1,"")</f>
        <v>3.5558367605188237</v>
      </c>
      <c r="CP133" s="165">
        <f>IFERROR(VLOOKUP($B133,RD[[#All],[Date]:[IS19_Inv2_M2]],CP$2,0)/CP$1,"")</f>
        <v>3.411104080987029</v>
      </c>
      <c r="CQ133" s="165">
        <f>IFERROR(VLOOKUP($B133,RD[[#All],[Date]:[IS19_Inv2_M2]],CQ$2,0)/CQ$1,"")</f>
        <v>0</v>
      </c>
      <c r="CR133" s="165">
        <f>IFERROR(VLOOKUP($B133,RD[[#All],[Date]:[IS19_Inv2_M2]],CR$2,0)/CR$1,"")</f>
        <v>0</v>
      </c>
      <c r="CS133" s="165">
        <f>IFERROR(VLOOKUP($B133,RD[[#All],[Date]:[IS19_Inv2_M2]],CS$2,0)/CS$1,"")</f>
        <v>0</v>
      </c>
      <c r="CT133" s="165">
        <f>IFERROR(VLOOKUP($B133,RD[[#All],[Date]:[IS19_Inv2_M2]],CT$2,0)/CT$1,"")</f>
        <v>0</v>
      </c>
      <c r="CU133" s="166">
        <f>IFERROR(AVERAGEIF(Inv_SY_B[[#This Row],[IS1_Inv1_M1]:[IS19_Inv2_M2]],"&gt;="&amp;0.1,Inv_SY_B[[#This Row],[IS1_Inv1_M1]:[IS19_Inv2_M2]]),"")</f>
        <v>3.3773403239287334</v>
      </c>
    </row>
    <row r="134" spans="2:99">
      <c r="B134" s="167">
        <f t="shared" si="67"/>
        <v>45826</v>
      </c>
      <c r="C134" s="165">
        <f>IFERROR(VLOOKUP($B134,RD[[#All],[Date]:[IS19_Inv2_M2]],C$2,0)/C$1,"")</f>
        <v>3.8498997145722433</v>
      </c>
      <c r="D134" s="165">
        <f>IFERROR(VLOOKUP($B134,RD[[#All],[Date]:[IS19_Inv2_M2]],D$2,0)/D$1,"")</f>
        <v>3.8318912237330043</v>
      </c>
      <c r="E134" s="165">
        <f>IFERROR(VLOOKUP($B134,RD[[#All],[Date]:[IS19_Inv2_M2]],E$2,0)/E$1,"")</f>
        <v>3.8379551482999759</v>
      </c>
      <c r="F134" s="165">
        <f>IFERROR(VLOOKUP($B134,RD[[#All],[Date]:[IS19_Inv2_M2]],F$2,0)/F$1,"")</f>
        <v>3.6564646198760444</v>
      </c>
      <c r="G134" s="165">
        <f>IFERROR(VLOOKUP($B134,RD[[#All],[Date]:[IS19_Inv2_M2]],G$2,0)/G$1,"")</f>
        <v>3.8133590547383651</v>
      </c>
      <c r="H134" s="165">
        <f>IFERROR(VLOOKUP($B134,RD[[#All],[Date]:[IS19_Inv2_M2]],H$2,0)/H$1,"")</f>
        <v>3.7781528816011574</v>
      </c>
      <c r="I134" s="165">
        <f>IFERROR(VLOOKUP($B134,RD[[#All],[Date]:[IS19_Inv2_M2]],I$2,0)/I$1,"")</f>
        <v>3.488679902473006</v>
      </c>
      <c r="J134" s="165">
        <f>IFERROR(VLOOKUP($B134,RD[[#All],[Date]:[IS19_Inv2_M2]],J$2,0)/J$1,"")</f>
        <v>3.5043222190557612</v>
      </c>
      <c r="K134" s="165">
        <f>IFERROR(VLOOKUP($B134,RD[[#All],[Date]:[IS19_Inv2_M2]],K$2,0)/K$1,"")</f>
        <v>3.5081002177606551</v>
      </c>
      <c r="L134" s="165">
        <f>IFERROR(VLOOKUP($B134,RD[[#All],[Date]:[IS19_Inv2_M2]],L$2,0)/L$1,"")</f>
        <v>3.5204711693739905</v>
      </c>
      <c r="M134" s="165">
        <f>IFERROR(VLOOKUP($B134,RD[[#All],[Date]:[IS19_Inv2_M2]],M$2,0)/M$1,"")</f>
        <v>3.6005679686292975</v>
      </c>
      <c r="N134" s="165">
        <f>IFERROR(VLOOKUP($B134,RD[[#All],[Date]:[IS19_Inv2_M2]],N$2,0)/N$1,"")</f>
        <v>3.5684909838658649</v>
      </c>
      <c r="O134" s="165">
        <f>IFERROR(VLOOKUP($B134,RD[[#All],[Date]:[IS19_Inv2_M2]],O$2,0)/O$1,"")</f>
        <v>3.5782782347358433</v>
      </c>
      <c r="P134" s="165">
        <f>IFERROR(VLOOKUP($B134,RD[[#All],[Date]:[IS19_Inv2_M2]],P$2,0)/P$1,"")</f>
        <v>3.4952772630722651</v>
      </c>
      <c r="Q134" s="165">
        <f>IFERROR(VLOOKUP($B134,RD[[#All],[Date]:[IS19_Inv2_M2]],Q$2,0)/Q$1,"")</f>
        <v>3.4676445712736208</v>
      </c>
      <c r="R134" s="165">
        <f>IFERROR(VLOOKUP($B134,RD[[#All],[Date]:[IS19_Inv2_M2]],R$2,0)/R$1,"")</f>
        <v>3.4540587060716454</v>
      </c>
      <c r="S134" s="165">
        <f>IFERROR(VLOOKUP($B134,RD[[#All],[Date]:[IS19_Inv2_M2]],S$2,0)/S$1,"")</f>
        <v>3.419970362476898</v>
      </c>
      <c r="T134" s="165">
        <f>IFERROR(VLOOKUP($B134,RD[[#All],[Date]:[IS19_Inv2_M2]],T$2,0)/T$1,"")</f>
        <v>3.4921342498058729</v>
      </c>
      <c r="U134" s="165">
        <f>IFERROR(VLOOKUP($B134,RD[[#All],[Date]:[IS19_Inv2_M2]],U$2,0)/U$1,"")</f>
        <v>4.0433256504120152</v>
      </c>
      <c r="V134" s="165">
        <f>IFERROR(VLOOKUP($B134,RD[[#All],[Date]:[IS19_Inv2_M2]],V$2,0)/V$1,"")</f>
        <v>4.064909942381794</v>
      </c>
      <c r="W134" s="165">
        <f>IFERROR(VLOOKUP($B134,RD[[#All],[Date]:[IS19_Inv2_M2]],W$2,0)/W$1,"")</f>
        <v>3.9446880349587699</v>
      </c>
      <c r="X134" s="165">
        <f>IFERROR(VLOOKUP($B134,RD[[#All],[Date]:[IS19_Inv2_M2]],X$2,0)/X$1,"")</f>
        <v>2.6108010296403905</v>
      </c>
      <c r="Y134" s="165">
        <f>IFERROR(VLOOKUP($B134,RD[[#All],[Date]:[IS19_Inv2_M2]],Y$2,0)/Y$1,"")</f>
        <v>3.8192267502612327</v>
      </c>
      <c r="Z134" s="165">
        <f>IFERROR(VLOOKUP($B134,RD[[#All],[Date]:[IS19_Inv2_M2]],Z$2,0)/Z$1,"")</f>
        <v>3.7701773265334766</v>
      </c>
      <c r="AA134" s="165">
        <f>IFERROR(VLOOKUP($B134,RD[[#All],[Date]:[IS19_Inv2_M2]],AA$2,0)/AA$1,"")</f>
        <v>3.6707175677416588</v>
      </c>
      <c r="AB134" s="165">
        <f>IFERROR(VLOOKUP($B134,RD[[#All],[Date]:[IS19_Inv2_M2]],AB$2,0)/AB$1,"")</f>
        <v>3.9230353475299968</v>
      </c>
      <c r="AC134" s="165">
        <f>IFERROR(VLOOKUP($B134,RD[[#All],[Date]:[IS19_Inv2_M2]],AC$2,0)/AC$1,"")</f>
        <v>3.9618081313264253</v>
      </c>
      <c r="AD134" s="165">
        <f>IFERROR(VLOOKUP($B134,RD[[#All],[Date]:[IS19_Inv2_M2]],AD$2,0)/AD$1,"")</f>
        <v>3.7330198537095094</v>
      </c>
      <c r="AE134" s="165">
        <f>IFERROR(VLOOKUP($B134,RD[[#All],[Date]:[IS19_Inv2_M2]],AE$2,0)/AE$1,"")</f>
        <v>3.8930909857831715</v>
      </c>
      <c r="AF134" s="165">
        <f>IFERROR(VLOOKUP($B134,RD[[#All],[Date]:[IS19_Inv2_M2]],AF$2,0)/AF$1,"")</f>
        <v>3.9885911129188569</v>
      </c>
      <c r="AG134" s="165">
        <f>IFERROR(VLOOKUP($B134,RD[[#All],[Date]:[IS19_Inv2_M2]],AG$2,0)/AG$1,"")</f>
        <v>3.8603542051817912</v>
      </c>
      <c r="AH134" s="165">
        <f>IFERROR(VLOOKUP($B134,RD[[#All],[Date]:[IS19_Inv2_M2]],AH$2,0)/AH$1,"")</f>
        <v>3.8891065830720999</v>
      </c>
      <c r="AI134" s="165">
        <f>IFERROR(VLOOKUP($B134,RD[[#All],[Date]:[IS19_Inv2_M2]],AI$2,0)/AI$1,"")</f>
        <v>3.7905444309385197</v>
      </c>
      <c r="AJ134" s="165">
        <f>IFERROR(VLOOKUP($B134,RD[[#All],[Date]:[IS19_Inv2_M2]],AJ$2,0)/AJ$1,"")</f>
        <v>3.8039792719595678</v>
      </c>
      <c r="AK134" s="165">
        <f>IFERROR(VLOOKUP($B134,RD[[#All],[Date]:[IS19_Inv2_M2]],AK$2,0)/AK$1,"")</f>
        <v>3.8388642669260977</v>
      </c>
      <c r="AL134" s="165">
        <f>IFERROR(VLOOKUP($B134,RD[[#All],[Date]:[IS19_Inv2_M2]],AL$2,0)/AL$1,"")</f>
        <v>3.8614990025648335</v>
      </c>
      <c r="AM134" s="165">
        <f>IFERROR(VLOOKUP($B134,RD[[#All],[Date]:[IS19_Inv2_M2]],AM$2,0)/AM$1,"")</f>
        <v>3.7257386780497566</v>
      </c>
      <c r="AN134" s="165">
        <f>IFERROR(VLOOKUP($B134,RD[[#All],[Date]:[IS19_Inv2_M2]],AN$2,0)/AN$1,"")</f>
        <v>3.8146551724137931</v>
      </c>
      <c r="AO134" s="165">
        <f>IFERROR(VLOOKUP($B134,RD[[#All],[Date]:[IS19_Inv2_M2]],AO$2,0)/AO$1,"")</f>
        <v>3.7871006469685855</v>
      </c>
      <c r="AP134" s="165">
        <f>IFERROR(VLOOKUP($B134,RD[[#All],[Date]:[IS19_Inv2_M2]],AP$2,0)/AP$1,"")</f>
        <v>3.795771359967985</v>
      </c>
      <c r="AQ134" s="165">
        <f>IFERROR(VLOOKUP($B134,RD[[#All],[Date]:[IS19_Inv2_M2]],AQ$2,0)/AQ$1,"")</f>
        <v>3.7818181818181817</v>
      </c>
      <c r="AR134" s="165">
        <f>IFERROR(VLOOKUP($B134,RD[[#All],[Date]:[IS19_Inv2_M2]],AR$2,0)/AR$1,"")</f>
        <v>3.9512211926005034</v>
      </c>
      <c r="AS134" s="165">
        <f>IFERROR(VLOOKUP($B134,RD[[#All],[Date]:[IS19_Inv2_M2]],AS$2,0)/AS$1,"")</f>
        <v>4.1806782559133655</v>
      </c>
      <c r="AT134" s="165">
        <f>IFERROR(VLOOKUP($B134,RD[[#All],[Date]:[IS19_Inv2_M2]],AT$2,0)/AT$1,"")</f>
        <v>3.7851872961590831</v>
      </c>
      <c r="AU134" s="165">
        <f>IFERROR(VLOOKUP($B134,RD[[#All],[Date]:[IS19_Inv2_M2]],AU$2,0)/AU$1,"")</f>
        <v>3.9479623824451409</v>
      </c>
      <c r="AV134" s="165">
        <f>IFERROR(VLOOKUP($B134,RD[[#All],[Date]:[IS19_Inv2_M2]],AV$2,0)/AV$1,"")</f>
        <v>3.6898395721925135</v>
      </c>
      <c r="AW134" s="165">
        <f>IFERROR(VLOOKUP($B134,RD[[#All],[Date]:[IS19_Inv2_M2]],AW$2,0)/AW$1,"")</f>
        <v>3.8048589341692787</v>
      </c>
      <c r="AX134" s="165">
        <f>IFERROR(VLOOKUP($B134,RD[[#All],[Date]:[IS19_Inv2_M2]],AX$2,0)/AX$1,"")</f>
        <v>3.9118255185753346</v>
      </c>
      <c r="AY134" s="165">
        <f>IFERROR(VLOOKUP($B134,RD[[#All],[Date]:[IS19_Inv2_M2]],AY$2,0)/AY$1,"")</f>
        <v>3.848232623500162</v>
      </c>
      <c r="AZ134" s="165">
        <f>IFERROR(VLOOKUP($B134,RD[[#All],[Date]:[IS19_Inv2_M2]],AZ$2,0)/AZ$1,"")</f>
        <v>3.992590481618695</v>
      </c>
      <c r="BA134" s="165">
        <f>IFERROR(VLOOKUP($B134,RD[[#All],[Date]:[IS19_Inv2_M2]],BA$2,0)/BA$1,"")</f>
        <v>3.839791902888015</v>
      </c>
      <c r="BB134" s="165">
        <f>IFERROR(VLOOKUP($B134,RD[[#All],[Date]:[IS19_Inv2_M2]],BB$2,0)/BB$1,"")</f>
        <v>3.7284482758620694</v>
      </c>
      <c r="BC134" s="165">
        <f>IFERROR(VLOOKUP($B134,RD[[#All],[Date]:[IS19_Inv2_M2]],BC$2,0)/BC$1,"")</f>
        <v>3.8025078369905958</v>
      </c>
      <c r="BD134" s="165">
        <f>IFERROR(VLOOKUP($B134,RD[[#All],[Date]:[IS19_Inv2_M2]],BD$2,0)/BD$1,"")</f>
        <v>3.7581103739884814</v>
      </c>
      <c r="BE134" s="165">
        <f>IFERROR(VLOOKUP($B134,RD[[#All],[Date]:[IS19_Inv2_M2]],BE$2,0)/BE$1,"")</f>
        <v>3.8892846964947276</v>
      </c>
      <c r="BF134" s="165">
        <f>IFERROR(VLOOKUP($B134,RD[[#All],[Date]:[IS19_Inv2_M2]],BF$2,0)/BF$1,"")</f>
        <v>3.823762444452099</v>
      </c>
      <c r="BG134" s="165">
        <f>IFERROR(VLOOKUP($B134,RD[[#All],[Date]:[IS19_Inv2_M2]],BG$2,0)/BG$1,"")</f>
        <v>3.998909636091045</v>
      </c>
      <c r="BH134" s="165">
        <f>IFERROR(VLOOKUP($B134,RD[[#All],[Date]:[IS19_Inv2_M2]],BH$2,0)/BH$1,"")</f>
        <v>4.0481618694784833</v>
      </c>
      <c r="BI134" s="165">
        <f>IFERROR(VLOOKUP($B134,RD[[#All],[Date]:[IS19_Inv2_M2]],BI$2,0)/BI$1,"")</f>
        <v>3.8192882168541398</v>
      </c>
      <c r="BJ134" s="165">
        <f>IFERROR(VLOOKUP($B134,RD[[#All],[Date]:[IS19_Inv2_M2]],BJ$2,0)/BJ$1,"")</f>
        <v>3.9672587948450024</v>
      </c>
      <c r="BK134" s="165">
        <f>IFERROR(VLOOKUP($B134,RD[[#All],[Date]:[IS19_Inv2_M2]],BK$2,0)/BK$1,"")</f>
        <v>3.7530847728940167</v>
      </c>
      <c r="BL134" s="165">
        <f>IFERROR(VLOOKUP($B134,RD[[#All],[Date]:[IS19_Inv2_M2]],BL$2,0)/BL$1,"")</f>
        <v>3.797873790377539</v>
      </c>
      <c r="BM134" s="165">
        <f>IFERROR(VLOOKUP($B134,RD[[#All],[Date]:[IS19_Inv2_M2]],BM$2,0)/BM$1,"")</f>
        <v>3.8591342626559064</v>
      </c>
      <c r="BN134" s="165">
        <f>IFERROR(VLOOKUP($B134,RD[[#All],[Date]:[IS19_Inv2_M2]],BN$2,0)/BN$1,"")</f>
        <v>3.850305400252076</v>
      </c>
      <c r="BO134" s="165">
        <f>IFERROR(VLOOKUP($B134,RD[[#All],[Date]:[IS19_Inv2_M2]],BO$2,0)/BO$1,"")</f>
        <v>3.6643015320648975</v>
      </c>
      <c r="BP134" s="165">
        <f>IFERROR(VLOOKUP($B134,RD[[#All],[Date]:[IS19_Inv2_M2]],BP$2,0)/BP$1,"")</f>
        <v>3.2747596176890701</v>
      </c>
      <c r="BQ134" s="165">
        <f>IFERROR(VLOOKUP($B134,RD[[#All],[Date]:[IS19_Inv2_M2]],BQ$2,0)/BQ$1,"")</f>
        <v>3.7246828939377497</v>
      </c>
      <c r="BR134" s="165">
        <f>IFERROR(VLOOKUP($B134,RD[[#All],[Date]:[IS19_Inv2_M2]],BR$2,0)/BR$1,"")</f>
        <v>3.6227507597327269</v>
      </c>
      <c r="BS134" s="165">
        <f>IFERROR(VLOOKUP($B134,RD[[#All],[Date]:[IS19_Inv2_M2]],BS$2,0)/BS$1,"")</f>
        <v>3.6397796619583618</v>
      </c>
      <c r="BT134" s="165">
        <f>IFERROR(VLOOKUP($B134,RD[[#All],[Date]:[IS19_Inv2_M2]],BT$2,0)/BT$1,"")</f>
        <v>3.6429981782281899</v>
      </c>
      <c r="BU134" s="165">
        <f>IFERROR(VLOOKUP($B134,RD[[#All],[Date]:[IS19_Inv2_M2]],BU$2,0)/BU$1,"")</f>
        <v>3.6173781632713444</v>
      </c>
      <c r="BV134" s="165">
        <f>IFERROR(VLOOKUP($B134,RD[[#All],[Date]:[IS19_Inv2_M2]],BV$2,0)/BV$1,"")</f>
        <v>3.5483000539665408</v>
      </c>
      <c r="BW134" s="165">
        <f>IFERROR(VLOOKUP($B134,RD[[#All],[Date]:[IS19_Inv2_M2]],BW$2,0)/BW$1,"")</f>
        <v>3.6888978363195379</v>
      </c>
      <c r="BX134" s="165">
        <f>IFERROR(VLOOKUP($B134,RD[[#All],[Date]:[IS19_Inv2_M2]],BX$2,0)/BX$1,"")</f>
        <v>3.7289400465610525</v>
      </c>
      <c r="BY134" s="165">
        <f>IFERROR(VLOOKUP($B134,RD[[#All],[Date]:[IS19_Inv2_M2]],BY$2,0)/BY$1,"")</f>
        <v>3.7309100263861419</v>
      </c>
      <c r="BZ134" s="165">
        <f>IFERROR(VLOOKUP($B134,RD[[#All],[Date]:[IS19_Inv2_M2]],BZ$2,0)/BZ$1,"")</f>
        <v>3.7068438257935252</v>
      </c>
      <c r="CA134" s="165">
        <f>IFERROR(VLOOKUP($B134,RD[[#All],[Date]:[IS19_Inv2_M2]],CA$2,0)/CA$1,"")</f>
        <v>3.6839062278414727</v>
      </c>
      <c r="CB134" s="165">
        <f>IFERROR(VLOOKUP($B134,RD[[#All],[Date]:[IS19_Inv2_M2]],CB$2,0)/CB$1,"")</f>
        <v>3.6029385918661463</v>
      </c>
      <c r="CC134" s="165">
        <f>IFERROR(VLOOKUP($B134,RD[[#All],[Date]:[IS19_Inv2_M2]],CC$2,0)/CC$1,"")</f>
        <v>3.894139512812401</v>
      </c>
      <c r="CD134" s="165">
        <f>IFERROR(VLOOKUP($B134,RD[[#All],[Date]:[IS19_Inv2_M2]],CD$2,0)/CD$1,"")</f>
        <v>4.0045749884408526</v>
      </c>
      <c r="CE134" s="165">
        <f>IFERROR(VLOOKUP($B134,RD[[#All],[Date]:[IS19_Inv2_M2]],CE$2,0)/CE$1,"")</f>
        <v>4.13299803216103</v>
      </c>
      <c r="CF134" s="165">
        <f>IFERROR(VLOOKUP($B134,RD[[#All],[Date]:[IS19_Inv2_M2]],CF$2,0)/CF$1,"")</f>
        <v>4.007650053205257</v>
      </c>
      <c r="CG134" s="165">
        <f>IFERROR(VLOOKUP($B134,RD[[#All],[Date]:[IS19_Inv2_M2]],CG$2,0)/CG$1,"")</f>
        <v>3.5462582164575203</v>
      </c>
      <c r="CH134" s="165">
        <f>IFERROR(VLOOKUP($B134,RD[[#All],[Date]:[IS19_Inv2_M2]],CH$2,0)/CH$1,"")</f>
        <v>4.0960139196456815</v>
      </c>
      <c r="CI134" s="165">
        <f>IFERROR(VLOOKUP($B134,RD[[#All],[Date]:[IS19_Inv2_M2]],CI$2,0)/CI$1,"")</f>
        <v>4.1572368367686305</v>
      </c>
      <c r="CJ134" s="165">
        <f>IFERROR(VLOOKUP($B134,RD[[#All],[Date]:[IS19_Inv2_M2]],CJ$2,0)/CJ$1,"")</f>
        <v>3.9197228416447403</v>
      </c>
      <c r="CK134" s="165">
        <f>IFERROR(VLOOKUP($B134,RD[[#All],[Date]:[IS19_Inv2_M2]],CK$2,0)/CK$1,"")</f>
        <v>4.025827594318578</v>
      </c>
      <c r="CL134" s="165">
        <f>IFERROR(VLOOKUP($B134,RD[[#All],[Date]:[IS19_Inv2_M2]],CL$2,0)/CL$1,"")</f>
        <v>3.9318479685452168</v>
      </c>
      <c r="CM134" s="165">
        <f>IFERROR(VLOOKUP($B134,RD[[#All],[Date]:[IS19_Inv2_M2]],CM$2,0)/CM$1,"")</f>
        <v>3.9959664663081305</v>
      </c>
      <c r="CN134" s="165">
        <f>IFERROR(VLOOKUP($B134,RD[[#All],[Date]:[IS19_Inv2_M2]],CN$2,0)/CN$1,"")</f>
        <v>4.1165770325846252</v>
      </c>
      <c r="CO134" s="165">
        <f>IFERROR(VLOOKUP($B134,RD[[#All],[Date]:[IS19_Inv2_M2]],CO$2,0)/CO$1,"")</f>
        <v>3.9489085732363178</v>
      </c>
      <c r="CP134" s="165">
        <f>IFERROR(VLOOKUP($B134,RD[[#All],[Date]:[IS19_Inv2_M2]],CP$2,0)/CP$1,"")</f>
        <v>3.7709585574185382</v>
      </c>
      <c r="CQ134" s="165">
        <f>IFERROR(VLOOKUP($B134,RD[[#All],[Date]:[IS19_Inv2_M2]],CQ$2,0)/CQ$1,"")</f>
        <v>0</v>
      </c>
      <c r="CR134" s="165">
        <f>IFERROR(VLOOKUP($B134,RD[[#All],[Date]:[IS19_Inv2_M2]],CR$2,0)/CR$1,"")</f>
        <v>0</v>
      </c>
      <c r="CS134" s="165">
        <f>IFERROR(VLOOKUP($B134,RD[[#All],[Date]:[IS19_Inv2_M2]],CS$2,0)/CS$1,"")</f>
        <v>0</v>
      </c>
      <c r="CT134" s="165">
        <f>IFERROR(VLOOKUP($B134,RD[[#All],[Date]:[IS19_Inv2_M2]],CT$2,0)/CT$1,"")</f>
        <v>0</v>
      </c>
      <c r="CU134" s="166">
        <f>IFERROR(AVERAGEIF(Inv_SY_B[[#This Row],[IS1_Inv1_M1]:[IS19_Inv2_M2]],"&gt;="&amp;0.1,Inv_SY_B[[#This Row],[IS1_Inv1_M1]:[IS19_Inv2_M2]]),"")</f>
        <v>3.7794883539667028</v>
      </c>
    </row>
    <row r="135" spans="2:99">
      <c r="B135" s="167">
        <f t="shared" si="67"/>
        <v>45827</v>
      </c>
      <c r="C135" s="165">
        <f>IFERROR(VLOOKUP($B135,RD[[#All],[Date]:[IS19_Inv2_M2]],C$2,0)/C$1,"")</f>
        <v>3.5422934505901407</v>
      </c>
      <c r="D135" s="165">
        <f>IFERROR(VLOOKUP($B135,RD[[#All],[Date]:[IS19_Inv2_M2]],D$2,0)/D$1,"")</f>
        <v>3.5894084272243774</v>
      </c>
      <c r="E135" s="165">
        <f>IFERROR(VLOOKUP($B135,RD[[#All],[Date]:[IS19_Inv2_M2]],E$2,0)/E$1,"")</f>
        <v>2.675669158427779</v>
      </c>
      <c r="F135" s="165">
        <f>IFERROR(VLOOKUP($B135,RD[[#All],[Date]:[IS19_Inv2_M2]],F$2,0)/F$1,"")</f>
        <v>2.5355954916365553</v>
      </c>
      <c r="G135" s="165">
        <f>IFERROR(VLOOKUP($B135,RD[[#All],[Date]:[IS19_Inv2_M2]],G$2,0)/G$1,"")</f>
        <v>2.6505907885218232</v>
      </c>
      <c r="H135" s="165">
        <f>IFERROR(VLOOKUP($B135,RD[[#All],[Date]:[IS19_Inv2_M2]],H$2,0)/H$1,"")</f>
        <v>2.6240655895828309</v>
      </c>
      <c r="I135" s="165">
        <f>IFERROR(VLOOKUP($B135,RD[[#All],[Date]:[IS19_Inv2_M2]],I$2,0)/I$1,"")</f>
        <v>2.5152676187158947</v>
      </c>
      <c r="J135" s="165">
        <f>IFERROR(VLOOKUP($B135,RD[[#All],[Date]:[IS19_Inv2_M2]],J$2,0)/J$1,"")</f>
        <v>2.5225610335328201</v>
      </c>
      <c r="K135" s="165">
        <f>IFERROR(VLOOKUP($B135,RD[[#All],[Date]:[IS19_Inv2_M2]],K$2,0)/K$1,"")</f>
        <v>2.5006580679126089</v>
      </c>
      <c r="L135" s="165">
        <f>IFERROR(VLOOKUP($B135,RD[[#All],[Date]:[IS19_Inv2_M2]],L$2,0)/L$1,"")</f>
        <v>2.5106868053576514</v>
      </c>
      <c r="M135" s="165">
        <f>IFERROR(VLOOKUP($B135,RD[[#All],[Date]:[IS19_Inv2_M2]],M$2,0)/M$1,"")</f>
        <v>2.5774396778568258</v>
      </c>
      <c r="N135" s="165">
        <f>IFERROR(VLOOKUP($B135,RD[[#All],[Date]:[IS19_Inv2_M2]],N$2,0)/N$1,"")</f>
        <v>2.5576132187963885</v>
      </c>
      <c r="O135" s="165">
        <f>IFERROR(VLOOKUP($B135,RD[[#All],[Date]:[IS19_Inv2_M2]],O$2,0)/O$1,"")</f>
        <v>2.5669289781714646</v>
      </c>
      <c r="P135" s="165">
        <f>IFERROR(VLOOKUP($B135,RD[[#All],[Date]:[IS19_Inv2_M2]],P$2,0)/P$1,"")</f>
        <v>2.5100555881954176</v>
      </c>
      <c r="Q135" s="165">
        <f>IFERROR(VLOOKUP($B135,RD[[#All],[Date]:[IS19_Inv2_M2]],Q$2,0)/Q$1,"")</f>
        <v>2.4230255215024949</v>
      </c>
      <c r="R135" s="165">
        <f>IFERROR(VLOOKUP($B135,RD[[#All],[Date]:[IS19_Inv2_M2]],R$2,0)/R$1,"")</f>
        <v>2.4104254472349496</v>
      </c>
      <c r="S135" s="165">
        <f>IFERROR(VLOOKUP($B135,RD[[#All],[Date]:[IS19_Inv2_M2]],S$2,0)/S$1,"")</f>
        <v>2.4003063654073498</v>
      </c>
      <c r="T135" s="165">
        <f>IFERROR(VLOOKUP($B135,RD[[#All],[Date]:[IS19_Inv2_M2]],T$2,0)/T$1,"")</f>
        <v>2.4438468838975012</v>
      </c>
      <c r="U135" s="165">
        <f>IFERROR(VLOOKUP($B135,RD[[#All],[Date]:[IS19_Inv2_M2]],U$2,0)/U$1,"")</f>
        <v>3.0540867617742022</v>
      </c>
      <c r="V135" s="165">
        <f>IFERROR(VLOOKUP($B135,RD[[#All],[Date]:[IS19_Inv2_M2]],V$2,0)/V$1,"")</f>
        <v>3.1070267242675849</v>
      </c>
      <c r="W135" s="165">
        <f>IFERROR(VLOOKUP($B135,RD[[#All],[Date]:[IS19_Inv2_M2]],W$2,0)/W$1,"")</f>
        <v>3.0464747048579794</v>
      </c>
      <c r="X135" s="165">
        <f>IFERROR(VLOOKUP($B135,RD[[#All],[Date]:[IS19_Inv2_M2]],X$2,0)/X$1,"")</f>
        <v>1.9853709508881923</v>
      </c>
      <c r="Y135" s="165">
        <f>IFERROR(VLOOKUP($B135,RD[[#All],[Date]:[IS19_Inv2_M2]],Y$2,0)/Y$1,"")</f>
        <v>3.3200341977771441</v>
      </c>
      <c r="Z135" s="165">
        <f>IFERROR(VLOOKUP($B135,RD[[#All],[Date]:[IS19_Inv2_M2]],Z$2,0)/Z$1,"")</f>
        <v>3.2817105694100031</v>
      </c>
      <c r="AA135" s="165">
        <f>IFERROR(VLOOKUP($B135,RD[[#All],[Date]:[IS19_Inv2_M2]],AA$2,0)/AA$1,"")</f>
        <v>2.9552969467943488</v>
      </c>
      <c r="AB135" s="165">
        <f>IFERROR(VLOOKUP($B135,RD[[#All],[Date]:[IS19_Inv2_M2]],AB$2,0)/AB$1,"")</f>
        <v>3.1499297373256945</v>
      </c>
      <c r="AC135" s="165">
        <f>IFERROR(VLOOKUP($B135,RD[[#All],[Date]:[IS19_Inv2_M2]],AC$2,0)/AC$1,"")</f>
        <v>3.1773911794969965</v>
      </c>
      <c r="AD135" s="165">
        <f>IFERROR(VLOOKUP($B135,RD[[#All],[Date]:[IS19_Inv2_M2]],AD$2,0)/AD$1,"")</f>
        <v>2.9741379310344831</v>
      </c>
      <c r="AE135" s="165">
        <f>IFERROR(VLOOKUP($B135,RD[[#All],[Date]:[IS19_Inv2_M2]],AE$2,0)/AE$1,"")</f>
        <v>3.139589504663848</v>
      </c>
      <c r="AF135" s="165">
        <f>IFERROR(VLOOKUP($B135,RD[[#All],[Date]:[IS19_Inv2_M2]],AF$2,0)/AF$1,"")</f>
        <v>3.2202989811341594</v>
      </c>
      <c r="AG135" s="165">
        <f>IFERROR(VLOOKUP($B135,RD[[#All],[Date]:[IS19_Inv2_M2]],AG$2,0)/AG$1,"")</f>
        <v>3.757468585054792</v>
      </c>
      <c r="AH135" s="165">
        <f>IFERROR(VLOOKUP($B135,RD[[#All],[Date]:[IS19_Inv2_M2]],AH$2,0)/AH$1,"")</f>
        <v>3.712774294670846</v>
      </c>
      <c r="AI135" s="165">
        <f>IFERROR(VLOOKUP($B135,RD[[#All],[Date]:[IS19_Inv2_M2]],AI$2,0)/AI$1,"")</f>
        <v>4.0278932889770331</v>
      </c>
      <c r="AJ135" s="165">
        <f>IFERROR(VLOOKUP($B135,RD[[#All],[Date]:[IS19_Inv2_M2]],AJ$2,0)/AJ$1,"")</f>
        <v>4.0150982022903206</v>
      </c>
      <c r="AK135" s="165">
        <f>IFERROR(VLOOKUP($B135,RD[[#All],[Date]:[IS19_Inv2_M2]],AK$2,0)/AK$1,"")</f>
        <v>4.0471300399956762</v>
      </c>
      <c r="AL135" s="165">
        <f>IFERROR(VLOOKUP($B135,RD[[#All],[Date]:[IS19_Inv2_M2]],AL$2,0)/AL$1,"")</f>
        <v>4.0146765460245089</v>
      </c>
      <c r="AM135" s="165">
        <f>IFERROR(VLOOKUP($B135,RD[[#All],[Date]:[IS19_Inv2_M2]],AM$2,0)/AM$1,"")</f>
        <v>3.8771426665777362</v>
      </c>
      <c r="AN135" s="165">
        <f>IFERROR(VLOOKUP($B135,RD[[#All],[Date]:[IS19_Inv2_M2]],AN$2,0)/AN$1,"")</f>
        <v>3.9896812957157786</v>
      </c>
      <c r="AO135" s="165">
        <f>IFERROR(VLOOKUP($B135,RD[[#All],[Date]:[IS19_Inv2_M2]],AO$2,0)/AO$1,"")</f>
        <v>3.9865270459547788</v>
      </c>
      <c r="AP135" s="165">
        <f>IFERROR(VLOOKUP($B135,RD[[#All],[Date]:[IS19_Inv2_M2]],AP$2,0)/AP$1,"")</f>
        <v>4.038551323951177</v>
      </c>
      <c r="AQ135" s="165">
        <f>IFERROR(VLOOKUP($B135,RD[[#All],[Date]:[IS19_Inv2_M2]],AQ$2,0)/AQ$1,"")</f>
        <v>3.9642633228840127</v>
      </c>
      <c r="AR135" s="165">
        <f>IFERROR(VLOOKUP($B135,RD[[#All],[Date]:[IS19_Inv2_M2]],AR$2,0)/AR$1,"")</f>
        <v>4.1751352096179684</v>
      </c>
      <c r="AS135" s="165">
        <f>IFERROR(VLOOKUP($B135,RD[[#All],[Date]:[IS19_Inv2_M2]],AS$2,0)/AS$1,"")</f>
        <v>4.438586491878028</v>
      </c>
      <c r="AT135" s="165">
        <f>IFERROR(VLOOKUP($B135,RD[[#All],[Date]:[IS19_Inv2_M2]],AT$2,0)/AT$1,"")</f>
        <v>4.0106393084449508</v>
      </c>
      <c r="AU135" s="165">
        <f>IFERROR(VLOOKUP($B135,RD[[#All],[Date]:[IS19_Inv2_M2]],AU$2,0)/AU$1,"")</f>
        <v>4.1360501567398122</v>
      </c>
      <c r="AV135" s="165">
        <f>IFERROR(VLOOKUP($B135,RD[[#All],[Date]:[IS19_Inv2_M2]],AV$2,0)/AV$1,"")</f>
        <v>3.8687073575511715</v>
      </c>
      <c r="AW135" s="165">
        <f>IFERROR(VLOOKUP($B135,RD[[#All],[Date]:[IS19_Inv2_M2]],AW$2,0)/AW$1,"")</f>
        <v>4.0321316614420057</v>
      </c>
      <c r="AX135" s="165">
        <f>IFERROR(VLOOKUP($B135,RD[[#All],[Date]:[IS19_Inv2_M2]],AX$2,0)/AX$1,"")</f>
        <v>4.1232575201760815</v>
      </c>
      <c r="AY135" s="165">
        <f>IFERROR(VLOOKUP($B135,RD[[#All],[Date]:[IS19_Inv2_M2]],AY$2,0)/AY$1,"")</f>
        <v>4.1018988938132814</v>
      </c>
      <c r="AZ135" s="165">
        <f>IFERROR(VLOOKUP($B135,RD[[#All],[Date]:[IS19_Inv2_M2]],AZ$2,0)/AZ$1,"")</f>
        <v>4.2611855229410089</v>
      </c>
      <c r="BA135" s="165">
        <f>IFERROR(VLOOKUP($B135,RD[[#All],[Date]:[IS19_Inv2_M2]],BA$2,0)/BA$1,"")</f>
        <v>4.0965784032548527</v>
      </c>
      <c r="BB135" s="165">
        <f>IFERROR(VLOOKUP($B135,RD[[#All],[Date]:[IS19_Inv2_M2]],BB$2,0)/BB$1,"")</f>
        <v>3.9792319749216305</v>
      </c>
      <c r="BC135" s="165">
        <f>IFERROR(VLOOKUP($B135,RD[[#All],[Date]:[IS19_Inv2_M2]],BC$2,0)/BC$1,"")</f>
        <v>4.0445141065830725</v>
      </c>
      <c r="BD135" s="165">
        <f>IFERROR(VLOOKUP($B135,RD[[#All],[Date]:[IS19_Inv2_M2]],BD$2,0)/BD$1,"")</f>
        <v>3.9957716701902748</v>
      </c>
      <c r="BE135" s="165">
        <f>IFERROR(VLOOKUP($B135,RD[[#All],[Date]:[IS19_Inv2_M2]],BE$2,0)/BE$1,"")</f>
        <v>4.1443431176973489</v>
      </c>
      <c r="BF135" s="165">
        <f>IFERROR(VLOOKUP($B135,RD[[#All],[Date]:[IS19_Inv2_M2]],BF$2,0)/BF$1,"")</f>
        <v>4.0821247717799434</v>
      </c>
      <c r="BG135" s="165">
        <f>IFERROR(VLOOKUP($B135,RD[[#All],[Date]:[IS19_Inv2_M2]],BG$2,0)/BG$1,"")</f>
        <v>4.2272045795284177</v>
      </c>
      <c r="BH135" s="165">
        <f>IFERROR(VLOOKUP($B135,RD[[#All],[Date]:[IS19_Inv2_M2]],BH$2,0)/BH$1,"")</f>
        <v>4.3317184383015102</v>
      </c>
      <c r="BI135" s="165">
        <f>IFERROR(VLOOKUP($B135,RD[[#All],[Date]:[IS19_Inv2_M2]],BI$2,0)/BI$1,"")</f>
        <v>4.0641711229946527</v>
      </c>
      <c r="BJ135" s="165">
        <f>IFERROR(VLOOKUP($B135,RD[[#All],[Date]:[IS19_Inv2_M2]],BJ$2,0)/BJ$1,"")</f>
        <v>4.2096830372692446</v>
      </c>
      <c r="BK135" s="165">
        <f>IFERROR(VLOOKUP($B135,RD[[#All],[Date]:[IS19_Inv2_M2]],BK$2,0)/BK$1,"")</f>
        <v>3.9751884212632556</v>
      </c>
      <c r="BL135" s="165">
        <f>IFERROR(VLOOKUP($B135,RD[[#All],[Date]:[IS19_Inv2_M2]],BL$2,0)/BL$1,"")</f>
        <v>4.030257598473491</v>
      </c>
      <c r="BM135" s="165">
        <f>IFERROR(VLOOKUP($B135,RD[[#All],[Date]:[IS19_Inv2_M2]],BM$2,0)/BM$1,"")</f>
        <v>4.089241646101514</v>
      </c>
      <c r="BN135" s="165">
        <f>IFERROR(VLOOKUP($B135,RD[[#All],[Date]:[IS19_Inv2_M2]],BN$2,0)/BN$1,"")</f>
        <v>4.1767120188734124</v>
      </c>
      <c r="BO135" s="165">
        <f>IFERROR(VLOOKUP($B135,RD[[#All],[Date]:[IS19_Inv2_M2]],BO$2,0)/BO$1,"")</f>
        <v>3.5278166945360865</v>
      </c>
      <c r="BP135" s="165">
        <f>IFERROR(VLOOKUP($B135,RD[[#All],[Date]:[IS19_Inv2_M2]],BP$2,0)/BP$1,"")</f>
        <v>3.2953706632922066</v>
      </c>
      <c r="BQ135" s="165">
        <f>IFERROR(VLOOKUP($B135,RD[[#All],[Date]:[IS19_Inv2_M2]],BQ$2,0)/BQ$1,"")</f>
        <v>3.8964847583574453</v>
      </c>
      <c r="BR135" s="165">
        <f>IFERROR(VLOOKUP($B135,RD[[#All],[Date]:[IS19_Inv2_M2]],BR$2,0)/BR$1,"")</f>
        <v>3.8696039803284341</v>
      </c>
      <c r="BS135" s="165">
        <f>IFERROR(VLOOKUP($B135,RD[[#All],[Date]:[IS19_Inv2_M2]],BS$2,0)/BS$1,"")</f>
        <v>3.820416285309268</v>
      </c>
      <c r="BT135" s="165">
        <f>IFERROR(VLOOKUP($B135,RD[[#All],[Date]:[IS19_Inv2_M2]],BT$2,0)/BT$1,"")</f>
        <v>3.8535382735712176</v>
      </c>
      <c r="BU135" s="165">
        <f>IFERROR(VLOOKUP($B135,RD[[#All],[Date]:[IS19_Inv2_M2]],BU$2,0)/BU$1,"")</f>
        <v>3.8331372232173138</v>
      </c>
      <c r="BV135" s="165">
        <f>IFERROR(VLOOKUP($B135,RD[[#All],[Date]:[IS19_Inv2_M2]],BV$2,0)/BV$1,"")</f>
        <v>3.7390438617712189</v>
      </c>
      <c r="BW135" s="165">
        <f>IFERROR(VLOOKUP($B135,RD[[#All],[Date]:[IS19_Inv2_M2]],BW$2,0)/BW$1,"")</f>
        <v>3.9547643470452702</v>
      </c>
      <c r="BX135" s="165">
        <f>IFERROR(VLOOKUP($B135,RD[[#All],[Date]:[IS19_Inv2_M2]],BX$2,0)/BX$1,"")</f>
        <v>3.9795910090120783</v>
      </c>
      <c r="BY135" s="165">
        <f>IFERROR(VLOOKUP($B135,RD[[#All],[Date]:[IS19_Inv2_M2]],BY$2,0)/BY$1,"")</f>
        <v>4.0013766682542391</v>
      </c>
      <c r="BZ135" s="165">
        <f>IFERROR(VLOOKUP($B135,RD[[#All],[Date]:[IS19_Inv2_M2]],BZ$2,0)/BZ$1,"")</f>
        <v>3.964146367183381</v>
      </c>
      <c r="CA135" s="165">
        <f>IFERROR(VLOOKUP($B135,RD[[#All],[Date]:[IS19_Inv2_M2]],CA$2,0)/CA$1,"")</f>
        <v>3.9435359827204395</v>
      </c>
      <c r="CB135" s="165">
        <f>IFERROR(VLOOKUP($B135,RD[[#All],[Date]:[IS19_Inv2_M2]],CB$2,0)/CB$1,"")</f>
        <v>3.8536796841130911</v>
      </c>
      <c r="CC135" s="165">
        <f>IFERROR(VLOOKUP($B135,RD[[#All],[Date]:[IS19_Inv2_M2]],CC$2,0)/CC$1,"")</f>
        <v>4.2945270484024043</v>
      </c>
      <c r="CD135" s="165">
        <f>IFERROR(VLOOKUP($B135,RD[[#All],[Date]:[IS19_Inv2_M2]],CD$2,0)/CD$1,"")</f>
        <v>4.4114569391380511</v>
      </c>
      <c r="CE135" s="165">
        <f>IFERROR(VLOOKUP($B135,RD[[#All],[Date]:[IS19_Inv2_M2]],CE$2,0)/CE$1,"")</f>
        <v>4.4927854841044725</v>
      </c>
      <c r="CF135" s="165">
        <f>IFERROR(VLOOKUP($B135,RD[[#All],[Date]:[IS19_Inv2_M2]],CF$2,0)/CF$1,"")</f>
        <v>4.3359888029296441</v>
      </c>
      <c r="CG135" s="165">
        <f>IFERROR(VLOOKUP($B135,RD[[#All],[Date]:[IS19_Inv2_M2]],CG$2,0)/CG$1,"")</f>
        <v>3.8441597244191357</v>
      </c>
      <c r="CH135" s="165">
        <f>IFERROR(VLOOKUP($B135,RD[[#All],[Date]:[IS19_Inv2_M2]],CH$2,0)/CH$1,"")</f>
        <v>4.4424232837709585</v>
      </c>
      <c r="CI135" s="165">
        <f>IFERROR(VLOOKUP($B135,RD[[#All],[Date]:[IS19_Inv2_M2]],CI$2,0)/CI$1,"")</f>
        <v>4.1775160408504286</v>
      </c>
      <c r="CJ135" s="165">
        <f>IFERROR(VLOOKUP($B135,RD[[#All],[Date]:[IS19_Inv2_M2]],CJ$2,0)/CJ$1,"")</f>
        <v>3.9660187807192848</v>
      </c>
      <c r="CK135" s="165">
        <f>IFERROR(VLOOKUP($B135,RD[[#All],[Date]:[IS19_Inv2_M2]],CK$2,0)/CK$1,"")</f>
        <v>4.0509738073800081</v>
      </c>
      <c r="CL135" s="165">
        <f>IFERROR(VLOOKUP($B135,RD[[#All],[Date]:[IS19_Inv2_M2]],CL$2,0)/CL$1,"")</f>
        <v>3.8981581531407539</v>
      </c>
      <c r="CM135" s="165">
        <f>IFERROR(VLOOKUP($B135,RD[[#All],[Date]:[IS19_Inv2_M2]],CM$2,0)/CM$1,"")</f>
        <v>3.9979436887061057</v>
      </c>
      <c r="CN135" s="165">
        <f>IFERROR(VLOOKUP($B135,RD[[#All],[Date]:[IS19_Inv2_M2]],CN$2,0)/CN$1,"")</f>
        <v>4.1292312559316668</v>
      </c>
      <c r="CO135" s="165">
        <f>IFERROR(VLOOKUP($B135,RD[[#All],[Date]:[IS19_Inv2_M2]],CO$2,0)/CO$1,"")</f>
        <v>3.9607719076241699</v>
      </c>
      <c r="CP135" s="165">
        <f>IFERROR(VLOOKUP($B135,RD[[#All],[Date]:[IS19_Inv2_M2]],CP$2,0)/CP$1,"")</f>
        <v>3.7891490034799111</v>
      </c>
      <c r="CQ135" s="165">
        <f>IFERROR(VLOOKUP($B135,RD[[#All],[Date]:[IS19_Inv2_M2]],CQ$2,0)/CQ$1,"")</f>
        <v>0</v>
      </c>
      <c r="CR135" s="165">
        <f>IFERROR(VLOOKUP($B135,RD[[#All],[Date]:[IS19_Inv2_M2]],CR$2,0)/CR$1,"")</f>
        <v>0</v>
      </c>
      <c r="CS135" s="165">
        <f>IFERROR(VLOOKUP($B135,RD[[#All],[Date]:[IS19_Inv2_M2]],CS$2,0)/CS$1,"")</f>
        <v>0</v>
      </c>
      <c r="CT135" s="165">
        <f>IFERROR(VLOOKUP($B135,RD[[#All],[Date]:[IS19_Inv2_M2]],CT$2,0)/CT$1,"")</f>
        <v>0</v>
      </c>
      <c r="CU135" s="166">
        <f>IFERROR(AVERAGEIF(Inv_SY_B[[#This Row],[IS1_Inv1_M1]:[IS19_Inv2_M2]],"&gt;="&amp;0.1,Inv_SY_B[[#This Row],[IS1_Inv1_M1]:[IS19_Inv2_M2]]),"")</f>
        <v>3.6230101702525199</v>
      </c>
    </row>
    <row r="136" spans="2:99">
      <c r="B136" s="167">
        <f t="shared" si="67"/>
        <v>45828</v>
      </c>
      <c r="C136" s="165">
        <f>IFERROR(VLOOKUP($B136,RD[[#All],[Date]:[IS19_Inv2_M2]],C$2,0)/C$1,"")</f>
        <v>3.4251330710483678</v>
      </c>
      <c r="D136" s="165">
        <f>IFERROR(VLOOKUP($B136,RD[[#All],[Date]:[IS19_Inv2_M2]],D$2,0)/D$1,"")</f>
        <v>3.4459078660093114</v>
      </c>
      <c r="E136" s="165">
        <f>IFERROR(VLOOKUP($B136,RD[[#All],[Date]:[IS19_Inv2_M2]],E$2,0)/E$1,"")</f>
        <v>3.3932963588136</v>
      </c>
      <c r="F136" s="165">
        <f>IFERROR(VLOOKUP($B136,RD[[#All],[Date]:[IS19_Inv2_M2]],F$2,0)/F$1,"")</f>
        <v>3.2434372681806218</v>
      </c>
      <c r="G136" s="165">
        <f>IFERROR(VLOOKUP($B136,RD[[#All],[Date]:[IS19_Inv2_M2]],G$2,0)/G$1,"")</f>
        <v>3.3672534362189537</v>
      </c>
      <c r="H136" s="165">
        <f>IFERROR(VLOOKUP($B136,RD[[#All],[Date]:[IS19_Inv2_M2]],H$2,0)/H$1,"")</f>
        <v>3.3306004340487099</v>
      </c>
      <c r="I136" s="165">
        <f>IFERROR(VLOOKUP($B136,RD[[#All],[Date]:[IS19_Inv2_M2]],I$2,0)/I$1,"")</f>
        <v>3.3140601416463484</v>
      </c>
      <c r="J136" s="165">
        <f>IFERROR(VLOOKUP($B136,RD[[#All],[Date]:[IS19_Inv2_M2]],J$2,0)/J$1,"")</f>
        <v>3.311484753491023</v>
      </c>
      <c r="K136" s="165">
        <f>IFERROR(VLOOKUP($B136,RD[[#All],[Date]:[IS19_Inv2_M2]],K$2,0)/K$1,"")</f>
        <v>3.3367632630596571</v>
      </c>
      <c r="L136" s="165">
        <f>IFERROR(VLOOKUP($B136,RD[[#All],[Date]:[IS19_Inv2_M2]],L$2,0)/L$1,"")</f>
        <v>3.3371330863493873</v>
      </c>
      <c r="M136" s="165">
        <f>IFERROR(VLOOKUP($B136,RD[[#All],[Date]:[IS19_Inv2_M2]],M$2,0)/M$1,"")</f>
        <v>3.3847595084471847</v>
      </c>
      <c r="N136" s="165">
        <f>IFERROR(VLOOKUP($B136,RD[[#All],[Date]:[IS19_Inv2_M2]],N$2,0)/N$1,"")</f>
        <v>3.3460686734967027</v>
      </c>
      <c r="O136" s="165">
        <f>IFERROR(VLOOKUP($B136,RD[[#All],[Date]:[IS19_Inv2_M2]],O$2,0)/O$1,"")</f>
        <v>3.3667154381524833</v>
      </c>
      <c r="P136" s="165">
        <f>IFERROR(VLOOKUP($B136,RD[[#All],[Date]:[IS19_Inv2_M2]],P$2,0)/P$1,"")</f>
        <v>3.2855787047498533</v>
      </c>
      <c r="Q136" s="165">
        <f>IFERROR(VLOOKUP($B136,RD[[#All],[Date]:[IS19_Inv2_M2]],Q$2,0)/Q$1,"")</f>
        <v>3.2862243283900074</v>
      </c>
      <c r="R136" s="165">
        <f>IFERROR(VLOOKUP($B136,RD[[#All],[Date]:[IS19_Inv2_M2]],R$2,0)/R$1,"")</f>
        <v>3.2703683671629702</v>
      </c>
      <c r="S136" s="165">
        <f>IFERROR(VLOOKUP($B136,RD[[#All],[Date]:[IS19_Inv2_M2]],S$2,0)/S$1,"")</f>
        <v>3.237483141577449</v>
      </c>
      <c r="T136" s="165">
        <f>IFERROR(VLOOKUP($B136,RD[[#All],[Date]:[IS19_Inv2_M2]],T$2,0)/T$1,"")</f>
        <v>3.3044778694889421</v>
      </c>
      <c r="U136" s="165">
        <f>IFERROR(VLOOKUP($B136,RD[[#All],[Date]:[IS19_Inv2_M2]],U$2,0)/U$1,"")</f>
        <v>3.6004278332655426</v>
      </c>
      <c r="V136" s="165">
        <f>IFERROR(VLOOKUP($B136,RD[[#All],[Date]:[IS19_Inv2_M2]],V$2,0)/V$1,"")</f>
        <v>3.6443126008059288</v>
      </c>
      <c r="W136" s="165">
        <f>IFERROR(VLOOKUP($B136,RD[[#All],[Date]:[IS19_Inv2_M2]],W$2,0)/W$1,"")</f>
        <v>3.5638786968515221</v>
      </c>
      <c r="X136" s="165">
        <f>IFERROR(VLOOKUP($B136,RD[[#All],[Date]:[IS19_Inv2_M2]],X$2,0)/X$1,"")</f>
        <v>2.3498228712694651</v>
      </c>
      <c r="Y136" s="165">
        <f>IFERROR(VLOOKUP($B136,RD[[#All],[Date]:[IS19_Inv2_M2]],Y$2,0)/Y$1,"")</f>
        <v>3.3466324688895219</v>
      </c>
      <c r="Z136" s="165">
        <f>IFERROR(VLOOKUP($B136,RD[[#All],[Date]:[IS19_Inv2_M2]],Z$2,0)/Z$1,"")</f>
        <v>3.3055724512235058</v>
      </c>
      <c r="AA136" s="165">
        <f>IFERROR(VLOOKUP($B136,RD[[#All],[Date]:[IS19_Inv2_M2]],AA$2,0)/AA$1,"")</f>
        <v>3.3696912440417401</v>
      </c>
      <c r="AB136" s="165">
        <f>IFERROR(VLOOKUP($B136,RD[[#All],[Date]:[IS19_Inv2_M2]],AB$2,0)/AB$1,"")</f>
        <v>3.5866392822397577</v>
      </c>
      <c r="AC136" s="165">
        <f>IFERROR(VLOOKUP($B136,RD[[#All],[Date]:[IS19_Inv2_M2]],AC$2,0)/AC$1,"")</f>
        <v>3.6875732848357217</v>
      </c>
      <c r="AD136" s="165">
        <f>IFERROR(VLOOKUP($B136,RD[[#All],[Date]:[IS19_Inv2_M2]],AD$2,0)/AD$1,"")</f>
        <v>3.4913793103448278</v>
      </c>
      <c r="AE136" s="165">
        <f>IFERROR(VLOOKUP($B136,RD[[#All],[Date]:[IS19_Inv2_M2]],AE$2,0)/AE$1,"")</f>
        <v>3.5431825371717807</v>
      </c>
      <c r="AF136" s="165">
        <f>IFERROR(VLOOKUP($B136,RD[[#All],[Date]:[IS19_Inv2_M2]],AF$2,0)/AF$1,"")</f>
        <v>3.6270418744319404</v>
      </c>
      <c r="AG136" s="165">
        <f>IFERROR(VLOOKUP($B136,RD[[#All],[Date]:[IS19_Inv2_M2]],AG$2,0)/AG$1,"")</f>
        <v>3.5881360019291053</v>
      </c>
      <c r="AH136" s="165">
        <f>IFERROR(VLOOKUP($B136,RD[[#All],[Date]:[IS19_Inv2_M2]],AH$2,0)/AH$1,"")</f>
        <v>3.5477076802507836</v>
      </c>
      <c r="AI136" s="165">
        <f>IFERROR(VLOOKUP($B136,RD[[#All],[Date]:[IS19_Inv2_M2]],AI$2,0)/AI$1,"")</f>
        <v>3.7169726824899243</v>
      </c>
      <c r="AJ136" s="165">
        <f>IFERROR(VLOOKUP($B136,RD[[#All],[Date]:[IS19_Inv2_M2]],AJ$2,0)/AJ$1,"")</f>
        <v>3.6990595611285269</v>
      </c>
      <c r="AK136" s="165">
        <f>IFERROR(VLOOKUP($B136,RD[[#All],[Date]:[IS19_Inv2_M2]],AK$2,0)/AK$1,"")</f>
        <v>3.7603142002666377</v>
      </c>
      <c r="AL136" s="165">
        <f>IFERROR(VLOOKUP($B136,RD[[#All],[Date]:[IS19_Inv2_M2]],AL$2,0)/AL$1,"")</f>
        <v>3.7325448845825022</v>
      </c>
      <c r="AM136" s="165">
        <f>IFERROR(VLOOKUP($B136,RD[[#All],[Date]:[IS19_Inv2_M2]],AM$2,0)/AM$1,"")</f>
        <v>3.6276929233642368</v>
      </c>
      <c r="AN136" s="165">
        <f>IFERROR(VLOOKUP($B136,RD[[#All],[Date]:[IS19_Inv2_M2]],AN$2,0)/AN$1,"")</f>
        <v>3.6716300940438868</v>
      </c>
      <c r="AO136" s="165">
        <f>IFERROR(VLOOKUP($B136,RD[[#All],[Date]:[IS19_Inv2_M2]],AO$2,0)/AO$1,"")</f>
        <v>3.6670446208230509</v>
      </c>
      <c r="AP136" s="165">
        <f>IFERROR(VLOOKUP($B136,RD[[#All],[Date]:[IS19_Inv2_M2]],AP$2,0)/AP$1,"")</f>
        <v>3.7284065897418794</v>
      </c>
      <c r="AQ136" s="165">
        <f>IFERROR(VLOOKUP($B136,RD[[#All],[Date]:[IS19_Inv2_M2]],AQ$2,0)/AQ$1,"")</f>
        <v>3.6865203761755487</v>
      </c>
      <c r="AR136" s="165">
        <f>IFERROR(VLOOKUP($B136,RD[[#All],[Date]:[IS19_Inv2_M2]],AR$2,0)/AR$1,"")</f>
        <v>3.8402976334010823</v>
      </c>
      <c r="AS136" s="165">
        <f>IFERROR(VLOOKUP($B136,RD[[#All],[Date]:[IS19_Inv2_M2]],AS$2,0)/AS$1,"")</f>
        <v>4.0894841835280706</v>
      </c>
      <c r="AT136" s="165">
        <f>IFERROR(VLOOKUP($B136,RD[[#All],[Date]:[IS19_Inv2_M2]],AT$2,0)/AT$1,"")</f>
        <v>3.7072923593299771</v>
      </c>
      <c r="AU136" s="165">
        <f>IFERROR(VLOOKUP($B136,RD[[#All],[Date]:[IS19_Inv2_M2]],AU$2,0)/AU$1,"")</f>
        <v>3.8344827586206898</v>
      </c>
      <c r="AV136" s="165">
        <f>IFERROR(VLOOKUP($B136,RD[[#All],[Date]:[IS19_Inv2_M2]],AV$2,0)/AV$1,"")</f>
        <v>3.6234556518532179</v>
      </c>
      <c r="AW136" s="165">
        <f>IFERROR(VLOOKUP($B136,RD[[#All],[Date]:[IS19_Inv2_M2]],AW$2,0)/AW$1,"")</f>
        <v>3.7173458725182864</v>
      </c>
      <c r="AX136" s="165">
        <f>IFERROR(VLOOKUP($B136,RD[[#All],[Date]:[IS19_Inv2_M2]],AX$2,0)/AX$1,"")</f>
        <v>3.7911025145067692</v>
      </c>
      <c r="AY136" s="165">
        <f>IFERROR(VLOOKUP($B136,RD[[#All],[Date]:[IS19_Inv2_M2]],AY$2,0)/AY$1,"")</f>
        <v>3.7876986271754403</v>
      </c>
      <c r="AZ136" s="165">
        <f>IFERROR(VLOOKUP($B136,RD[[#All],[Date]:[IS19_Inv2_M2]],AZ$2,0)/AZ$1,"")</f>
        <v>3.9263322884012544</v>
      </c>
      <c r="BA136" s="165">
        <f>IFERROR(VLOOKUP($B136,RD[[#All],[Date]:[IS19_Inv2_M2]],BA$2,0)/BA$1,"")</f>
        <v>3.7570866404322025</v>
      </c>
      <c r="BB136" s="165">
        <f>IFERROR(VLOOKUP($B136,RD[[#All],[Date]:[IS19_Inv2_M2]],BB$2,0)/BB$1,"")</f>
        <v>3.6566091954022992</v>
      </c>
      <c r="BC136" s="165">
        <f>IFERROR(VLOOKUP($B136,RD[[#All],[Date]:[IS19_Inv2_M2]],BC$2,0)/BC$1,"")</f>
        <v>3.690282131661442</v>
      </c>
      <c r="BD136" s="165">
        <f>IFERROR(VLOOKUP($B136,RD[[#All],[Date]:[IS19_Inv2_M2]],BD$2,0)/BD$1,"")</f>
        <v>3.6924983596996426</v>
      </c>
      <c r="BE136" s="165">
        <f>IFERROR(VLOOKUP($B136,RD[[#All],[Date]:[IS19_Inv2_M2]],BE$2,0)/BE$1,"")</f>
        <v>3.8237389569677966</v>
      </c>
      <c r="BF136" s="165">
        <f>IFERROR(VLOOKUP($B136,RD[[#All],[Date]:[IS19_Inv2_M2]],BF$2,0)/BF$1,"")</f>
        <v>3.7603775534810011</v>
      </c>
      <c r="BG136" s="165">
        <f>IFERROR(VLOOKUP($B136,RD[[#All],[Date]:[IS19_Inv2_M2]],BG$2,0)/BG$1,"")</f>
        <v>3.9144064331470627</v>
      </c>
      <c r="BH136" s="165">
        <f>IFERROR(VLOOKUP($B136,RD[[#All],[Date]:[IS19_Inv2_M2]],BH$2,0)/BH$1,"")</f>
        <v>3.9683670561413504</v>
      </c>
      <c r="BI136" s="165">
        <f>IFERROR(VLOOKUP($B136,RD[[#All],[Date]:[IS19_Inv2_M2]],BI$2,0)/BI$1,"")</f>
        <v>3.7381523142172228</v>
      </c>
      <c r="BJ136" s="165">
        <f>IFERROR(VLOOKUP($B136,RD[[#All],[Date]:[IS19_Inv2_M2]],BJ$2,0)/BJ$1,"")</f>
        <v>3.8606757227446891</v>
      </c>
      <c r="BK136" s="165">
        <f>IFERROR(VLOOKUP($B136,RD[[#All],[Date]:[IS19_Inv2_M2]],BK$2,0)/BK$1,"")</f>
        <v>3.6697125325151734</v>
      </c>
      <c r="BL136" s="165">
        <f>IFERROR(VLOOKUP($B136,RD[[#All],[Date]:[IS19_Inv2_M2]],BL$2,0)/BL$1,"")</f>
        <v>3.7160964972059429</v>
      </c>
      <c r="BM136" s="165">
        <f>IFERROR(VLOOKUP($B136,RD[[#All],[Date]:[IS19_Inv2_M2]],BM$2,0)/BM$1,"")</f>
        <v>3.7584205962782633</v>
      </c>
      <c r="BN136" s="165">
        <f>IFERROR(VLOOKUP($B136,RD[[#All],[Date]:[IS19_Inv2_M2]],BN$2,0)/BN$1,"")</f>
        <v>3.863878744788805</v>
      </c>
      <c r="BO136" s="165">
        <f>IFERROR(VLOOKUP($B136,RD[[#All],[Date]:[IS19_Inv2_M2]],BO$2,0)/BO$1,"")</f>
        <v>3.6263388620237715</v>
      </c>
      <c r="BP136" s="165">
        <f>IFERROR(VLOOKUP($B136,RD[[#All],[Date]:[IS19_Inv2_M2]],BP$2,0)/BP$1,"")</f>
        <v>3.6030983674134571</v>
      </c>
      <c r="BQ136" s="165">
        <f>IFERROR(VLOOKUP($B136,RD[[#All],[Date]:[IS19_Inv2_M2]],BQ$2,0)/BQ$1,"")</f>
        <v>3.7131370697159962</v>
      </c>
      <c r="BR136" s="165">
        <f>IFERROR(VLOOKUP($B136,RD[[#All],[Date]:[IS19_Inv2_M2]],BR$2,0)/BR$1,"")</f>
        <v>3.7157401282678091</v>
      </c>
      <c r="BS136" s="165">
        <f>IFERROR(VLOOKUP($B136,RD[[#All],[Date]:[IS19_Inv2_M2]],BS$2,0)/BS$1,"")</f>
        <v>3.6344668200951</v>
      </c>
      <c r="BT136" s="165">
        <f>IFERROR(VLOOKUP($B136,RD[[#All],[Date]:[IS19_Inv2_M2]],BT$2,0)/BT$1,"")</f>
        <v>3.7411774973000682</v>
      </c>
      <c r="BU136" s="165">
        <f>IFERROR(VLOOKUP($B136,RD[[#All],[Date]:[IS19_Inv2_M2]],BU$2,0)/BU$1,"")</f>
        <v>3.6469653761331333</v>
      </c>
      <c r="BV136" s="165">
        <f>IFERROR(VLOOKUP($B136,RD[[#All],[Date]:[IS19_Inv2_M2]],BV$2,0)/BV$1,"")</f>
        <v>3.5859835867279526</v>
      </c>
      <c r="BW136" s="165">
        <f>IFERROR(VLOOKUP($B136,RD[[#All],[Date]:[IS19_Inv2_M2]],BW$2,0)/BW$1,"")</f>
        <v>3.7202138435925209</v>
      </c>
      <c r="BX136" s="165">
        <f>IFERROR(VLOOKUP($B136,RD[[#All],[Date]:[IS19_Inv2_M2]],BX$2,0)/BX$1,"")</f>
        <v>3.7889664906431753</v>
      </c>
      <c r="BY136" s="165">
        <f>IFERROR(VLOOKUP($B136,RD[[#All],[Date]:[IS19_Inv2_M2]],BY$2,0)/BY$1,"")</f>
        <v>3.7747131072028259</v>
      </c>
      <c r="BZ136" s="165">
        <f>IFERROR(VLOOKUP($B136,RD[[#All],[Date]:[IS19_Inv2_M2]],BZ$2,0)/BZ$1,"")</f>
        <v>3.8004850785616364</v>
      </c>
      <c r="CA136" s="165">
        <f>IFERROR(VLOOKUP($B136,RD[[#All],[Date]:[IS19_Inv2_M2]],CA$2,0)/CA$1,"")</f>
        <v>3.740632056638558</v>
      </c>
      <c r="CB136" s="165">
        <f>IFERROR(VLOOKUP($B136,RD[[#All],[Date]:[IS19_Inv2_M2]],CB$2,0)/CB$1,"")</f>
        <v>3.6580078971727183</v>
      </c>
      <c r="CC136" s="165">
        <f>IFERROR(VLOOKUP($B136,RD[[#All],[Date]:[IS19_Inv2_M2]],CC$2,0)/CC$1,"")</f>
        <v>4.0394653590635876</v>
      </c>
      <c r="CD136" s="165">
        <f>IFERROR(VLOOKUP($B136,RD[[#All],[Date]:[IS19_Inv2_M2]],CD$2,0)/CD$1,"")</f>
        <v>4.1486384542379469</v>
      </c>
      <c r="CE136" s="165">
        <f>IFERROR(VLOOKUP($B136,RD[[#All],[Date]:[IS19_Inv2_M2]],CE$2,0)/CE$1,"")</f>
        <v>4.3351438881709825</v>
      </c>
      <c r="CF136" s="165">
        <f>IFERROR(VLOOKUP($B136,RD[[#All],[Date]:[IS19_Inv2_M2]],CF$2,0)/CF$1,"")</f>
        <v>4.175893704523884</v>
      </c>
      <c r="CG136" s="165">
        <f>IFERROR(VLOOKUP($B136,RD[[#All],[Date]:[IS19_Inv2_M2]],CG$2,0)/CG$1,"")</f>
        <v>3.6996027979893844</v>
      </c>
      <c r="CH136" s="165">
        <f>IFERROR(VLOOKUP($B136,RD[[#All],[Date]:[IS19_Inv2_M2]],CH$2,0)/CH$1,"")</f>
        <v>4.2881999367288826</v>
      </c>
      <c r="CI136" s="165">
        <f>IFERROR(VLOOKUP($B136,RD[[#All],[Date]:[IS19_Inv2_M2]],CI$2,0)/CI$1,"")</f>
        <v>4.2886460792186831</v>
      </c>
      <c r="CJ136" s="165">
        <f>IFERROR(VLOOKUP($B136,RD[[#All],[Date]:[IS19_Inv2_M2]],CJ$2,0)/CJ$1,"")</f>
        <v>4.0508946690226155</v>
      </c>
      <c r="CK136" s="165">
        <f>IFERROR(VLOOKUP($B136,RD[[#All],[Date]:[IS19_Inv2_M2]],CK$2,0)/CK$1,"")</f>
        <v>4.1393911371766485</v>
      </c>
      <c r="CL136" s="165">
        <f>IFERROR(VLOOKUP($B136,RD[[#All],[Date]:[IS19_Inv2_M2]],CL$2,0)/CL$1,"")</f>
        <v>3.8611815264773193</v>
      </c>
      <c r="CM136" s="165">
        <f>IFERROR(VLOOKUP($B136,RD[[#All],[Date]:[IS19_Inv2_M2]],CM$2,0)/CM$1,"")</f>
        <v>4.1066909205947484</v>
      </c>
      <c r="CN136" s="165">
        <f>IFERROR(VLOOKUP($B136,RD[[#All],[Date]:[IS19_Inv2_M2]],CN$2,0)/CN$1,"")</f>
        <v>4.2636823789939893</v>
      </c>
      <c r="CO136" s="165">
        <f>IFERROR(VLOOKUP($B136,RD[[#All],[Date]:[IS19_Inv2_M2]],CO$2,0)/CO$1,"")</f>
        <v>4.1229041442581469</v>
      </c>
      <c r="CP136" s="165">
        <f>IFERROR(VLOOKUP($B136,RD[[#All],[Date]:[IS19_Inv2_M2]],CP$2,0)/CP$1,"")</f>
        <v>3.9204365707054727</v>
      </c>
      <c r="CQ136" s="165">
        <f>IFERROR(VLOOKUP($B136,RD[[#All],[Date]:[IS19_Inv2_M2]],CQ$2,0)/CQ$1,"")</f>
        <v>0</v>
      </c>
      <c r="CR136" s="165">
        <f>IFERROR(VLOOKUP($B136,RD[[#All],[Date]:[IS19_Inv2_M2]],CR$2,0)/CR$1,"")</f>
        <v>0</v>
      </c>
      <c r="CS136" s="165">
        <f>IFERROR(VLOOKUP($B136,RD[[#All],[Date]:[IS19_Inv2_M2]],CS$2,0)/CS$1,"")</f>
        <v>0</v>
      </c>
      <c r="CT136" s="165">
        <f>IFERROR(VLOOKUP($B136,RD[[#All],[Date]:[IS19_Inv2_M2]],CT$2,0)/CT$1,"")</f>
        <v>0</v>
      </c>
      <c r="CU136" s="166">
        <f>IFERROR(AVERAGEIF(Inv_SY_B[[#This Row],[IS1_Inv1_M1]:[IS19_Inv2_M2]],"&gt;="&amp;0.1,Inv_SY_B[[#This Row],[IS1_Inv1_M1]:[IS19_Inv2_M2]]),"")</f>
        <v>3.6729067625344287</v>
      </c>
    </row>
    <row r="137" spans="2:99">
      <c r="B137" s="167">
        <f t="shared" si="67"/>
        <v>45829</v>
      </c>
      <c r="C137" s="165">
        <f>IFERROR(VLOOKUP($B137,RD[[#All],[Date]:[IS19_Inv2_M2]],C$2,0)/C$1,"")</f>
        <v>4.2809341973308639</v>
      </c>
      <c r="D137" s="165">
        <f>IFERROR(VLOOKUP($B137,RD[[#All],[Date]:[IS19_Inv2_M2]],D$2,0)/D$1,"")</f>
        <v>4.2150329861851112</v>
      </c>
      <c r="E137" s="165">
        <f>IFERROR(VLOOKUP($B137,RD[[#All],[Date]:[IS19_Inv2_M2]],E$2,0)/E$1,"")</f>
        <v>4.2430672775500362</v>
      </c>
      <c r="F137" s="165">
        <f>IFERROR(VLOOKUP($B137,RD[[#All],[Date]:[IS19_Inv2_M2]],F$2,0)/F$1,"")</f>
        <v>4.054176936514394</v>
      </c>
      <c r="G137" s="165">
        <f>IFERROR(VLOOKUP($B137,RD[[#All],[Date]:[IS19_Inv2_M2]],G$2,0)/G$1,"")</f>
        <v>4.1577043646009164</v>
      </c>
      <c r="H137" s="165">
        <f>IFERROR(VLOOKUP($B137,RD[[#All],[Date]:[IS19_Inv2_M2]],H$2,0)/H$1,"")</f>
        <v>4.1659030624547864</v>
      </c>
      <c r="I137" s="165">
        <f>IFERROR(VLOOKUP($B137,RD[[#All],[Date]:[IS19_Inv2_M2]],I$2,0)/I$1,"")</f>
        <v>4.0812724950655985</v>
      </c>
      <c r="J137" s="165">
        <f>IFERROR(VLOOKUP($B137,RD[[#All],[Date]:[IS19_Inv2_M2]],J$2,0)/J$1,"")</f>
        <v>4.1621544599601021</v>
      </c>
      <c r="K137" s="165">
        <f>IFERROR(VLOOKUP($B137,RD[[#All],[Date]:[IS19_Inv2_M2]],K$2,0)/K$1,"")</f>
        <v>4.1345808705640241</v>
      </c>
      <c r="L137" s="165">
        <f>IFERROR(VLOOKUP($B137,RD[[#All],[Date]:[IS19_Inv2_M2]],L$2,0)/L$1,"")</f>
        <v>4.1374560653557513</v>
      </c>
      <c r="M137" s="165">
        <f>IFERROR(VLOOKUP($B137,RD[[#All],[Date]:[IS19_Inv2_M2]],M$2,0)/M$1,"")</f>
        <v>4.2322981884351192</v>
      </c>
      <c r="N137" s="165">
        <f>IFERROR(VLOOKUP($B137,RD[[#All],[Date]:[IS19_Inv2_M2]],N$2,0)/N$1,"")</f>
        <v>4.2265105979120525</v>
      </c>
      <c r="O137" s="165">
        <f>IFERROR(VLOOKUP($B137,RD[[#All],[Date]:[IS19_Inv2_M2]],O$2,0)/O$1,"")</f>
        <v>4.2065406516925021</v>
      </c>
      <c r="P137" s="165">
        <f>IFERROR(VLOOKUP($B137,RD[[#All],[Date]:[IS19_Inv2_M2]],P$2,0)/P$1,"")</f>
        <v>4.0131965472047728</v>
      </c>
      <c r="Q137" s="165">
        <f>IFERROR(VLOOKUP($B137,RD[[#All],[Date]:[IS19_Inv2_M2]],Q$2,0)/Q$1,"")</f>
        <v>4.064200814777033</v>
      </c>
      <c r="R137" s="165">
        <f>IFERROR(VLOOKUP($B137,RD[[#All],[Date]:[IS19_Inv2_M2]],R$2,0)/R$1,"")</f>
        <v>4.0888108771894007</v>
      </c>
      <c r="S137" s="165">
        <f>IFERROR(VLOOKUP($B137,RD[[#All],[Date]:[IS19_Inv2_M2]],S$2,0)/S$1,"")</f>
        <v>4.0586756356249687</v>
      </c>
      <c r="T137" s="165">
        <f>IFERROR(VLOOKUP($B137,RD[[#All],[Date]:[IS19_Inv2_M2]],T$2,0)/T$1,"")</f>
        <v>4.2585775502573986</v>
      </c>
      <c r="U137" s="165">
        <f>IFERROR(VLOOKUP($B137,RD[[#All],[Date]:[IS19_Inv2_M2]],U$2,0)/U$1,"")</f>
        <v>4.4676438539140211</v>
      </c>
      <c r="V137" s="165">
        <f>IFERROR(VLOOKUP($B137,RD[[#All],[Date]:[IS19_Inv2_M2]],V$2,0)/V$1,"")</f>
        <v>4.564855487732145</v>
      </c>
      <c r="W137" s="165">
        <f>IFERROR(VLOOKUP($B137,RD[[#All],[Date]:[IS19_Inv2_M2]],W$2,0)/W$1,"")</f>
        <v>4.6318005363261943</v>
      </c>
      <c r="X137" s="165">
        <f>IFERROR(VLOOKUP($B137,RD[[#All],[Date]:[IS19_Inv2_M2]],X$2,0)/X$1,"")</f>
        <v>3.2204296964599743</v>
      </c>
      <c r="Y137" s="165">
        <f>IFERROR(VLOOKUP($B137,RD[[#All],[Date]:[IS19_Inv2_M2]],Y$2,0)/Y$1,"")</f>
        <v>4.2462239954402961</v>
      </c>
      <c r="Z137" s="165">
        <f>IFERROR(VLOOKUP($B137,RD[[#All],[Date]:[IS19_Inv2_M2]],Z$2,0)/Z$1,"")</f>
        <v>4.1964160389276186</v>
      </c>
      <c r="AA137" s="165">
        <f>IFERROR(VLOOKUP($B137,RD[[#All],[Date]:[IS19_Inv2_M2]],AA$2,0)/AA$1,"")</f>
        <v>3.8699703697341867</v>
      </c>
      <c r="AB137" s="165">
        <f>IFERROR(VLOOKUP($B137,RD[[#All],[Date]:[IS19_Inv2_M2]],AB$2,0)/AB$1,"")</f>
        <v>4.072640795589666</v>
      </c>
      <c r="AC137" s="165">
        <f>IFERROR(VLOOKUP($B137,RD[[#All],[Date]:[IS19_Inv2_M2]],AC$2,0)/AC$1,"")</f>
        <v>4.6974084089114356</v>
      </c>
      <c r="AD137" s="165">
        <f>IFERROR(VLOOKUP($B137,RD[[#All],[Date]:[IS19_Inv2_M2]],AD$2,0)/AD$1,"")</f>
        <v>4.4840647857889246</v>
      </c>
      <c r="AE137" s="165">
        <f>IFERROR(VLOOKUP($B137,RD[[#All],[Date]:[IS19_Inv2_M2]],AE$2,0)/AE$1,"")</f>
        <v>4.1984220566947545</v>
      </c>
      <c r="AF137" s="165">
        <f>IFERROR(VLOOKUP($B137,RD[[#All],[Date]:[IS19_Inv2_M2]],AF$2,0)/AF$1,"")</f>
        <v>4.3124789723967192</v>
      </c>
      <c r="AG137" s="165">
        <f>IFERROR(VLOOKUP($B137,RD[[#All],[Date]:[IS19_Inv2_M2]],AG$2,0)/AG$1,"")</f>
        <v>4.5826969964900997</v>
      </c>
      <c r="AH137" s="165">
        <f>IFERROR(VLOOKUP($B137,RD[[#All],[Date]:[IS19_Inv2_M2]],AH$2,0)/AH$1,"")</f>
        <v>4.4690438871473352</v>
      </c>
      <c r="AI137" s="165">
        <f>IFERROR(VLOOKUP($B137,RD[[#All],[Date]:[IS19_Inv2_M2]],AI$2,0)/AI$1,"")</f>
        <v>4.100185528756958</v>
      </c>
      <c r="AJ137" s="165">
        <f>IFERROR(VLOOKUP($B137,RD[[#All],[Date]:[IS19_Inv2_M2]],AJ$2,0)/AJ$1,"")</f>
        <v>4.0976265114196151</v>
      </c>
      <c r="AK137" s="165">
        <f>IFERROR(VLOOKUP($B137,RD[[#All],[Date]:[IS19_Inv2_M2]],AK$2,0)/AK$1,"")</f>
        <v>4.2143191727020497</v>
      </c>
      <c r="AL137" s="165">
        <f>IFERROR(VLOOKUP($B137,RD[[#All],[Date]:[IS19_Inv2_M2]],AL$2,0)/AL$1,"")</f>
        <v>4.2006269592476491</v>
      </c>
      <c r="AM137" s="165">
        <f>IFERROR(VLOOKUP($B137,RD[[#All],[Date]:[IS19_Inv2_M2]],AM$2,0)/AM$1,"")</f>
        <v>4.1005802707930368</v>
      </c>
      <c r="AN137" s="165">
        <f>IFERROR(VLOOKUP($B137,RD[[#All],[Date]:[IS19_Inv2_M2]],AN$2,0)/AN$1,"")</f>
        <v>4.1078892371995819</v>
      </c>
      <c r="AO137" s="165">
        <f>IFERROR(VLOOKUP($B137,RD[[#All],[Date]:[IS19_Inv2_M2]],AO$2,0)/AO$1,"")</f>
        <v>4.1152537850997133</v>
      </c>
      <c r="AP137" s="165">
        <f>IFERROR(VLOOKUP($B137,RD[[#All],[Date]:[IS19_Inv2_M2]],AP$2,0)/AP$1,"")</f>
        <v>4.1385980124057893</v>
      </c>
      <c r="AQ137" s="165">
        <f>IFERROR(VLOOKUP($B137,RD[[#All],[Date]:[IS19_Inv2_M2]],AQ$2,0)/AQ$1,"")</f>
        <v>4.1460815047021944</v>
      </c>
      <c r="AR137" s="165">
        <f>IFERROR(VLOOKUP($B137,RD[[#All],[Date]:[IS19_Inv2_M2]],AR$2,0)/AR$1,"")</f>
        <v>4.3225739777463925</v>
      </c>
      <c r="AS137" s="165">
        <f>IFERROR(VLOOKUP($B137,RD[[#All],[Date]:[IS19_Inv2_M2]],AS$2,0)/AS$1,"")</f>
        <v>4.5532915360501569</v>
      </c>
      <c r="AT137" s="165">
        <f>IFERROR(VLOOKUP($B137,RD[[#All],[Date]:[IS19_Inv2_M2]],AT$2,0)/AT$1,"")</f>
        <v>4.0967670434755075</v>
      </c>
      <c r="AU137" s="165">
        <f>IFERROR(VLOOKUP($B137,RD[[#All],[Date]:[IS19_Inv2_M2]],AU$2,0)/AU$1,"")</f>
        <v>4.221943573667712</v>
      </c>
      <c r="AV137" s="165">
        <f>IFERROR(VLOOKUP($B137,RD[[#All],[Date]:[IS19_Inv2_M2]],AV$2,0)/AV$1,"")</f>
        <v>4.3979347224783334</v>
      </c>
      <c r="AW137" s="165">
        <f>IFERROR(VLOOKUP($B137,RD[[#All],[Date]:[IS19_Inv2_M2]],AW$2,0)/AW$1,"")</f>
        <v>4.1438087774294674</v>
      </c>
      <c r="AX137" s="165">
        <f>IFERROR(VLOOKUP($B137,RD[[#All],[Date]:[IS19_Inv2_M2]],AX$2,0)/AX$1,"")</f>
        <v>4.2619889281664776</v>
      </c>
      <c r="AY137" s="165">
        <f>IFERROR(VLOOKUP($B137,RD[[#All],[Date]:[IS19_Inv2_M2]],AY$2,0)/AY$1,"")</f>
        <v>4.2957518106150685</v>
      </c>
      <c r="AZ137" s="165">
        <f>IFERROR(VLOOKUP($B137,RD[[#All],[Date]:[IS19_Inv2_M2]],AZ$2,0)/AZ$1,"")</f>
        <v>4.4058136221145627</v>
      </c>
      <c r="BA137" s="165">
        <f>IFERROR(VLOOKUP($B137,RD[[#All],[Date]:[IS19_Inv2_M2]],BA$2,0)/BA$1,"")</f>
        <v>4.2286400320149413</v>
      </c>
      <c r="BB137" s="165">
        <f>IFERROR(VLOOKUP($B137,RD[[#All],[Date]:[IS19_Inv2_M2]],BB$2,0)/BB$1,"")</f>
        <v>4.0785005224660402</v>
      </c>
      <c r="BC137" s="165">
        <f>IFERROR(VLOOKUP($B137,RD[[#All],[Date]:[IS19_Inv2_M2]],BC$2,0)/BC$1,"")</f>
        <v>4.1517241379310343</v>
      </c>
      <c r="BD137" s="165">
        <f>IFERROR(VLOOKUP($B137,RD[[#All],[Date]:[IS19_Inv2_M2]],BD$2,0)/BD$1,"")</f>
        <v>4.2399941678209521</v>
      </c>
      <c r="BE137" s="165">
        <f>IFERROR(VLOOKUP($B137,RD[[#All],[Date]:[IS19_Inv2_M2]],BE$2,0)/BE$1,"")</f>
        <v>4.314619549729267</v>
      </c>
      <c r="BF137" s="165">
        <f>IFERROR(VLOOKUP($B137,RD[[#All],[Date]:[IS19_Inv2_M2]],BF$2,0)/BF$1,"")</f>
        <v>4.2330083709394044</v>
      </c>
      <c r="BG137" s="165">
        <f>IFERROR(VLOOKUP($B137,RD[[#All],[Date]:[IS19_Inv2_M2]],BG$2,0)/BG$1,"")</f>
        <v>4.3103448275862064</v>
      </c>
      <c r="BH137" s="165">
        <f>IFERROR(VLOOKUP($B137,RD[[#All],[Date]:[IS19_Inv2_M2]],BH$2,0)/BH$1,"")</f>
        <v>4.45354801937874</v>
      </c>
      <c r="BI137" s="165">
        <f>IFERROR(VLOOKUP($B137,RD[[#All],[Date]:[IS19_Inv2_M2]],BI$2,0)/BI$1,"")</f>
        <v>4.2706988751613499</v>
      </c>
      <c r="BJ137" s="165">
        <f>IFERROR(VLOOKUP($B137,RD[[#All],[Date]:[IS19_Inv2_M2]],BJ$2,0)/BJ$1,"")</f>
        <v>4.3288052943225361</v>
      </c>
      <c r="BK137" s="165">
        <f>IFERROR(VLOOKUP($B137,RD[[#All],[Date]:[IS19_Inv2_M2]],BK$2,0)/BK$1,"")</f>
        <v>4.1272593877142665</v>
      </c>
      <c r="BL137" s="165">
        <f>IFERROR(VLOOKUP($B137,RD[[#All],[Date]:[IS19_Inv2_M2]],BL$2,0)/BL$1,"")</f>
        <v>4.1815455908409431</v>
      </c>
      <c r="BM137" s="165">
        <f>IFERROR(VLOOKUP($B137,RD[[#All],[Date]:[IS19_Inv2_M2]],BM$2,0)/BM$1,"")</f>
        <v>4.1866204228640029</v>
      </c>
      <c r="BN137" s="165">
        <f>IFERROR(VLOOKUP($B137,RD[[#All],[Date]:[IS19_Inv2_M2]],BN$2,0)/BN$1,"")</f>
        <v>4.2322980965000161</v>
      </c>
      <c r="BO137" s="165">
        <f>IFERROR(VLOOKUP($B137,RD[[#All],[Date]:[IS19_Inv2_M2]],BO$2,0)/BO$1,"")</f>
        <v>4.137931034482758</v>
      </c>
      <c r="BP137" s="165">
        <f>IFERROR(VLOOKUP($B137,RD[[#All],[Date]:[IS19_Inv2_M2]],BP$2,0)/BP$1,"")</f>
        <v>4.1749350512400172</v>
      </c>
      <c r="BQ137" s="165">
        <f>IFERROR(VLOOKUP($B137,RD[[#All],[Date]:[IS19_Inv2_M2]],BQ$2,0)/BQ$1,"")</f>
        <v>4.2179205046910688</v>
      </c>
      <c r="BR137" s="165">
        <f>IFERROR(VLOOKUP($B137,RD[[#All],[Date]:[IS19_Inv2_M2]],BR$2,0)/BR$1,"")</f>
        <v>4.2660071132073663</v>
      </c>
      <c r="BS137" s="165">
        <f>IFERROR(VLOOKUP($B137,RD[[#All],[Date]:[IS19_Inv2_M2]],BS$2,0)/BS$1,"")</f>
        <v>4.2299880944043702</v>
      </c>
      <c r="BT137" s="165">
        <f>IFERROR(VLOOKUP($B137,RD[[#All],[Date]:[IS19_Inv2_M2]],BT$2,0)/BT$1,"")</f>
        <v>4.3940699691280578</v>
      </c>
      <c r="BU137" s="165">
        <f>IFERROR(VLOOKUP($B137,RD[[#All],[Date]:[IS19_Inv2_M2]],BU$2,0)/BU$1,"")</f>
        <v>4.1772592681944287</v>
      </c>
      <c r="BV137" s="165">
        <f>IFERROR(VLOOKUP($B137,RD[[#All],[Date]:[IS19_Inv2_M2]],BV$2,0)/BV$1,"")</f>
        <v>4.1270446805739063</v>
      </c>
      <c r="BW137" s="165">
        <f>IFERROR(VLOOKUP($B137,RD[[#All],[Date]:[IS19_Inv2_M2]],BW$2,0)/BW$1,"")</f>
        <v>4.2723981350998113</v>
      </c>
      <c r="BX137" s="165">
        <f>IFERROR(VLOOKUP($B137,RD[[#All],[Date]:[IS19_Inv2_M2]],BX$2,0)/BX$1,"")</f>
        <v>4.4703477477915952</v>
      </c>
      <c r="BY137" s="165">
        <f>IFERROR(VLOOKUP($B137,RD[[#All],[Date]:[IS19_Inv2_M2]],BY$2,0)/BY$1,"")</f>
        <v>4.3469343058080803</v>
      </c>
      <c r="BZ137" s="165">
        <f>IFERROR(VLOOKUP($B137,RD[[#All],[Date]:[IS19_Inv2_M2]],BZ$2,0)/BZ$1,"")</f>
        <v>4.5276811135716546</v>
      </c>
      <c r="CA137" s="165">
        <f>IFERROR(VLOOKUP($B137,RD[[#All],[Date]:[IS19_Inv2_M2]],CA$2,0)/CA$1,"")</f>
        <v>4.5555204049351472</v>
      </c>
      <c r="CB137" s="165">
        <f>IFERROR(VLOOKUP($B137,RD[[#All],[Date]:[IS19_Inv2_M2]],CB$2,0)/CB$1,"")</f>
        <v>4.4641287918731765</v>
      </c>
      <c r="CC137" s="165">
        <f>IFERROR(VLOOKUP($B137,RD[[#All],[Date]:[IS19_Inv2_M2]],CC$2,0)/CC$1,"")</f>
        <v>4.8224454286618164</v>
      </c>
      <c r="CD137" s="165">
        <f>IFERROR(VLOOKUP($B137,RD[[#All],[Date]:[IS19_Inv2_M2]],CD$2,0)/CD$1,"")</f>
        <v>4.9687294673058657</v>
      </c>
      <c r="CE137" s="165">
        <f>IFERROR(VLOOKUP($B137,RD[[#All],[Date]:[IS19_Inv2_M2]],CE$2,0)/CE$1,"")</f>
        <v>5.0820647831891863</v>
      </c>
      <c r="CF137" s="165">
        <f>IFERROR(VLOOKUP($B137,RD[[#All],[Date]:[IS19_Inv2_M2]],CF$2,0)/CF$1,"")</f>
        <v>4.9524028644560119</v>
      </c>
      <c r="CG137" s="165">
        <f>IFERROR(VLOOKUP($B137,RD[[#All],[Date]:[IS19_Inv2_M2]],CG$2,0)/CG$1,"")</f>
        <v>4.4267812576891981</v>
      </c>
      <c r="CH137" s="165">
        <f>IFERROR(VLOOKUP($B137,RD[[#All],[Date]:[IS19_Inv2_M2]],CH$2,0)/CH$1,"")</f>
        <v>5.0909522303068648</v>
      </c>
      <c r="CI137" s="165">
        <f>IFERROR(VLOOKUP($B137,RD[[#All],[Date]:[IS19_Inv2_M2]],CI$2,0)/CI$1,"")</f>
        <v>4.7899480041207347</v>
      </c>
      <c r="CJ137" s="165">
        <f>IFERROR(VLOOKUP($B137,RD[[#All],[Date]:[IS19_Inv2_M2]],CJ$2,0)/CJ$1,"")</f>
        <v>4.5231132475829661</v>
      </c>
      <c r="CK137" s="165">
        <f>IFERROR(VLOOKUP($B137,RD[[#All],[Date]:[IS19_Inv2_M2]],CK$2,0)/CK$1,"")</f>
        <v>4.6398818939154278</v>
      </c>
      <c r="CL137" s="165">
        <f>IFERROR(VLOOKUP($B137,RD[[#All],[Date]:[IS19_Inv2_M2]],CL$2,0)/CL$1,"")</f>
        <v>4.3796760025801476</v>
      </c>
      <c r="CM137" s="165">
        <f>IFERROR(VLOOKUP($B137,RD[[#All],[Date]:[IS19_Inv2_M2]],CM$2,0)/CM$1,"")</f>
        <v>4.6533929136349261</v>
      </c>
      <c r="CN137" s="165">
        <f>IFERROR(VLOOKUP($B137,RD[[#All],[Date]:[IS19_Inv2_M2]],CN$2,0)/CN$1,"")</f>
        <v>4.8165137614678892</v>
      </c>
      <c r="CO137" s="165">
        <f>IFERROR(VLOOKUP($B137,RD[[#All],[Date]:[IS19_Inv2_M2]],CO$2,0)/CO$1,"")</f>
        <v>4.6796899715279983</v>
      </c>
      <c r="CP137" s="165">
        <f>IFERROR(VLOOKUP($B137,RD[[#All],[Date]:[IS19_Inv2_M2]],CP$2,0)/CP$1,"")</f>
        <v>4.4107877254033534</v>
      </c>
      <c r="CQ137" s="165">
        <f>IFERROR(VLOOKUP($B137,RD[[#All],[Date]:[IS19_Inv2_M2]],CQ$2,0)/CQ$1,"")</f>
        <v>0</v>
      </c>
      <c r="CR137" s="165">
        <f>IFERROR(VLOOKUP($B137,RD[[#All],[Date]:[IS19_Inv2_M2]],CR$2,0)/CR$1,"")</f>
        <v>0</v>
      </c>
      <c r="CS137" s="165">
        <f>IFERROR(VLOOKUP($B137,RD[[#All],[Date]:[IS19_Inv2_M2]],CS$2,0)/CS$1,"")</f>
        <v>0</v>
      </c>
      <c r="CT137" s="165">
        <f>IFERROR(VLOOKUP($B137,RD[[#All],[Date]:[IS19_Inv2_M2]],CT$2,0)/CT$1,"")</f>
        <v>0</v>
      </c>
      <c r="CU137" s="166">
        <f>IFERROR(AVERAGEIF(Inv_SY_B[[#This Row],[IS1_Inv1_M1]:[IS19_Inv2_M2]],"&gt;="&amp;0.1,Inv_SY_B[[#This Row],[IS1_Inv1_M1]:[IS19_Inv2_M2]]),"")</f>
        <v>4.3114388858305626</v>
      </c>
    </row>
    <row r="138" spans="2:99">
      <c r="B138" s="167">
        <f t="shared" si="67"/>
        <v>45830</v>
      </c>
      <c r="C138" s="165">
        <f>IFERROR(VLOOKUP($B138,RD[[#All],[Date]:[IS19_Inv2_M2]],C$2,0)/C$1,"")</f>
        <v>3.4068116948237286</v>
      </c>
      <c r="D138" s="165">
        <f>IFERROR(VLOOKUP($B138,RD[[#All],[Date]:[IS19_Inv2_M2]],D$2,0)/D$1,"")</f>
        <v>3.4274374967440058</v>
      </c>
      <c r="E138" s="165">
        <f>IFERROR(VLOOKUP($B138,RD[[#All],[Date]:[IS19_Inv2_M2]],E$2,0)/E$1,"")</f>
        <v>3.4680491921871233</v>
      </c>
      <c r="F138" s="165">
        <f>IFERROR(VLOOKUP($B138,RD[[#All],[Date]:[IS19_Inv2_M2]],F$2,0)/F$1,"")</f>
        <v>3.313312115628515</v>
      </c>
      <c r="G138" s="165">
        <f>IFERROR(VLOOKUP($B138,RD[[#All],[Date]:[IS19_Inv2_M2]],G$2,0)/G$1,"")</f>
        <v>3.4506872437906919</v>
      </c>
      <c r="H138" s="165">
        <f>IFERROR(VLOOKUP($B138,RD[[#All],[Date]:[IS19_Inv2_M2]],H$2,0)/H$1,"")</f>
        <v>3.4106583072100314</v>
      </c>
      <c r="I138" s="165">
        <f>IFERROR(VLOOKUP($B138,RD[[#All],[Date]:[IS19_Inv2_M2]],I$2,0)/I$1,"")</f>
        <v>3.3902240798792525</v>
      </c>
      <c r="J138" s="165">
        <f>IFERROR(VLOOKUP($B138,RD[[#All],[Date]:[IS19_Inv2_M2]],J$2,0)/J$1,"")</f>
        <v>3.3537570057946233</v>
      </c>
      <c r="K138" s="165">
        <f>IFERROR(VLOOKUP($B138,RD[[#All],[Date]:[IS19_Inv2_M2]],K$2,0)/K$1,"")</f>
        <v>3.4291320682476254</v>
      </c>
      <c r="L138" s="165">
        <f>IFERROR(VLOOKUP($B138,RD[[#All],[Date]:[IS19_Inv2_M2]],L$2,0)/L$1,"")</f>
        <v>3.4235774674646144</v>
      </c>
      <c r="M138" s="165">
        <f>IFERROR(VLOOKUP($B138,RD[[#All],[Date]:[IS19_Inv2_M2]],M$2,0)/M$1,"")</f>
        <v>3.4548972580063713</v>
      </c>
      <c r="N138" s="165">
        <f>IFERROR(VLOOKUP($B138,RD[[#All],[Date]:[IS19_Inv2_M2]],N$2,0)/N$1,"")</f>
        <v>3.4166403037013602</v>
      </c>
      <c r="O138" s="165">
        <f>IFERROR(VLOOKUP($B138,RD[[#All],[Date]:[IS19_Inv2_M2]],O$2,0)/O$1,"")</f>
        <v>3.4349296108826319</v>
      </c>
      <c r="P138" s="165">
        <f>IFERROR(VLOOKUP($B138,RD[[#All],[Date]:[IS19_Inv2_M2]],P$2,0)/P$1,"")</f>
        <v>3.3497536945812811</v>
      </c>
      <c r="Q138" s="165">
        <f>IFERROR(VLOOKUP($B138,RD[[#All],[Date]:[IS19_Inv2_M2]],Q$2,0)/Q$1,"")</f>
        <v>3.3191511340379232</v>
      </c>
      <c r="R138" s="165">
        <f>IFERROR(VLOOKUP($B138,RD[[#All],[Date]:[IS19_Inv2_M2]],R$2,0)/R$1,"")</f>
        <v>3.297581750704996</v>
      </c>
      <c r="S138" s="165">
        <f>IFERROR(VLOOKUP($B138,RD[[#All],[Date]:[IS19_Inv2_M2]],S$2,0)/S$1,"")</f>
        <v>3.2741137881083602</v>
      </c>
      <c r="T138" s="165">
        <f>IFERROR(VLOOKUP($B138,RD[[#All],[Date]:[IS19_Inv2_M2]],T$2,0)/T$1,"")</f>
        <v>3.3476172672629492</v>
      </c>
      <c r="U138" s="165">
        <f>IFERROR(VLOOKUP($B138,RD[[#All],[Date]:[IS19_Inv2_M2]],U$2,0)/U$1,"")</f>
        <v>3.1032976303460327</v>
      </c>
      <c r="V138" s="165">
        <f>IFERROR(VLOOKUP($B138,RD[[#All],[Date]:[IS19_Inv2_M2]],V$2,0)/V$1,"")</f>
        <v>3.5857090254692174</v>
      </c>
      <c r="W138" s="165">
        <f>IFERROR(VLOOKUP($B138,RD[[#All],[Date]:[IS19_Inv2_M2]],W$2,0)/W$1,"")</f>
        <v>3.5201211021000685</v>
      </c>
      <c r="X138" s="165">
        <f>IFERROR(VLOOKUP($B138,RD[[#All],[Date]:[IS19_Inv2_M2]],X$2,0)/X$1,"")</f>
        <v>2.3008894665749167</v>
      </c>
      <c r="Y138" s="165">
        <f>IFERROR(VLOOKUP($B138,RD[[#All],[Date]:[IS19_Inv2_M2]],Y$2,0)/Y$1,"")</f>
        <v>3.3243089199202052</v>
      </c>
      <c r="Z138" s="165">
        <f>IFERROR(VLOOKUP($B138,RD[[#All],[Date]:[IS19_Inv2_M2]],Z$2,0)/Z$1,"")</f>
        <v>3.2859214897300331</v>
      </c>
      <c r="AA138" s="165">
        <f>IFERROR(VLOOKUP($B138,RD[[#All],[Date]:[IS19_Inv2_M2]],AA$2,0)/AA$1,"")</f>
        <v>3.1373727830978662</v>
      </c>
      <c r="AB138" s="165">
        <f>IFERROR(VLOOKUP($B138,RD[[#All],[Date]:[IS19_Inv2_M2]],AB$2,0)/AB$1,"")</f>
        <v>3.4763809317911578</v>
      </c>
      <c r="AC138" s="165">
        <f>IFERROR(VLOOKUP($B138,RD[[#All],[Date]:[IS19_Inv2_M2]],AC$2,0)/AC$1,"")</f>
        <v>3.5320299600373297</v>
      </c>
      <c r="AD138" s="165">
        <f>IFERROR(VLOOKUP($B138,RD[[#All],[Date]:[IS19_Inv2_M2]],AD$2,0)/AD$1,"")</f>
        <v>3.344653430860328</v>
      </c>
      <c r="AE138" s="165">
        <f>IFERROR(VLOOKUP($B138,RD[[#All],[Date]:[IS19_Inv2_M2]],AE$2,0)/AE$1,"")</f>
        <v>3.4655316211785681</v>
      </c>
      <c r="AF138" s="165">
        <f>IFERROR(VLOOKUP($B138,RD[[#All],[Date]:[IS19_Inv2_M2]],AF$2,0)/AF$1,"")</f>
        <v>3.5482040543729876</v>
      </c>
      <c r="AG138" s="165">
        <f>IFERROR(VLOOKUP($B138,RD[[#All],[Date]:[IS19_Inv2_M2]],AG$2,0)/AG$1,"")</f>
        <v>2.5099804410149238</v>
      </c>
      <c r="AH138" s="165">
        <f>IFERROR(VLOOKUP($B138,RD[[#All],[Date]:[IS19_Inv2_M2]],AH$2,0)/AH$1,"")</f>
        <v>0.5784678683385579</v>
      </c>
      <c r="AI138" s="165">
        <f>IFERROR(VLOOKUP($B138,RD[[#All],[Date]:[IS19_Inv2_M2]],AI$2,0)/AI$1,"")</f>
        <v>3.4572324227496645</v>
      </c>
      <c r="AJ138" s="165">
        <f>IFERROR(VLOOKUP($B138,RD[[#All],[Date]:[IS19_Inv2_M2]],AJ$2,0)/AJ$1,"")</f>
        <v>3.4354807753822536</v>
      </c>
      <c r="AK138" s="165">
        <f>IFERROR(VLOOKUP($B138,RD[[#All],[Date]:[IS19_Inv2_M2]],AK$2,0)/AK$1,"")</f>
        <v>3.4814254314848845</v>
      </c>
      <c r="AL138" s="165">
        <f>IFERROR(VLOOKUP($B138,RD[[#All],[Date]:[IS19_Inv2_M2]],AL$2,0)/AL$1,"")</f>
        <v>3.450413223140496</v>
      </c>
      <c r="AM138" s="165">
        <f>IFERROR(VLOOKUP($B138,RD[[#All],[Date]:[IS19_Inv2_M2]],AM$2,0)/AM$1,"")</f>
        <v>3.3855799373040751</v>
      </c>
      <c r="AN138" s="165">
        <f>IFERROR(VLOOKUP($B138,RD[[#All],[Date]:[IS19_Inv2_M2]],AN$2,0)/AN$1,"")</f>
        <v>3.4084378265412747</v>
      </c>
      <c r="AO138" s="165">
        <f>IFERROR(VLOOKUP($B138,RD[[#All],[Date]:[IS19_Inv2_M2]],AO$2,0)/AO$1,"")</f>
        <v>3.402921363302875</v>
      </c>
      <c r="AP138" s="165">
        <f>IFERROR(VLOOKUP($B138,RD[[#All],[Date]:[IS19_Inv2_M2]],AP$2,0)/AP$1,"")</f>
        <v>3.4569465750683652</v>
      </c>
      <c r="AQ138" s="165">
        <f>IFERROR(VLOOKUP($B138,RD[[#All],[Date]:[IS19_Inv2_M2]],AQ$2,0)/AQ$1,"")</f>
        <v>3.4326018808777428</v>
      </c>
      <c r="AR138" s="165">
        <f>IFERROR(VLOOKUP($B138,RD[[#All],[Date]:[IS19_Inv2_M2]],AR$2,0)/AR$1,"")</f>
        <v>3.6267181094767307</v>
      </c>
      <c r="AS138" s="165">
        <f>IFERROR(VLOOKUP($B138,RD[[#All],[Date]:[IS19_Inv2_M2]],AS$2,0)/AS$1,"")</f>
        <v>3.8023653462524938</v>
      </c>
      <c r="AT138" s="165">
        <f>IFERROR(VLOOKUP($B138,RD[[#All],[Date]:[IS19_Inv2_M2]],AT$2,0)/AT$1,"")</f>
        <v>3.4489091542383079</v>
      </c>
      <c r="AU138" s="165">
        <f>IFERROR(VLOOKUP($B138,RD[[#All],[Date]:[IS19_Inv2_M2]],AU$2,0)/AU$1,"")</f>
        <v>3.5761755485893416</v>
      </c>
      <c r="AV138" s="165">
        <f>IFERROR(VLOOKUP($B138,RD[[#All],[Date]:[IS19_Inv2_M2]],AV$2,0)/AV$1,"")</f>
        <v>3.3155080213903747</v>
      </c>
      <c r="AW138" s="165">
        <f>IFERROR(VLOOKUP($B138,RD[[#All],[Date]:[IS19_Inv2_M2]],AW$2,0)/AW$1,"")</f>
        <v>3.4502351097178683</v>
      </c>
      <c r="AX138" s="165">
        <f>IFERROR(VLOOKUP($B138,RD[[#All],[Date]:[IS19_Inv2_M2]],AX$2,0)/AX$1,"")</f>
        <v>3.5216434336023474</v>
      </c>
      <c r="AY138" s="165">
        <f>IFERROR(VLOOKUP($B138,RD[[#All],[Date]:[IS19_Inv2_M2]],AY$2,0)/AY$1,"")</f>
        <v>3.5160162865275826</v>
      </c>
      <c r="AZ138" s="165">
        <f>IFERROR(VLOOKUP($B138,RD[[#All],[Date]:[IS19_Inv2_M2]],AZ$2,0)/AZ$1,"")</f>
        <v>3.6406383585066973</v>
      </c>
      <c r="BA138" s="165">
        <f>IFERROR(VLOOKUP($B138,RD[[#All],[Date]:[IS19_Inv2_M2]],BA$2,0)/BA$1,"")</f>
        <v>3.4889615153738416</v>
      </c>
      <c r="BB138" s="165">
        <f>IFERROR(VLOOKUP($B138,RD[[#All],[Date]:[IS19_Inv2_M2]],BB$2,0)/BB$1,"")</f>
        <v>3.4038662486938351</v>
      </c>
      <c r="BC138" s="165">
        <f>IFERROR(VLOOKUP($B138,RD[[#All],[Date]:[IS19_Inv2_M2]],BC$2,0)/BC$1,"")</f>
        <v>3.4495297805642635</v>
      </c>
      <c r="BD138" s="165">
        <f>IFERROR(VLOOKUP($B138,RD[[#All],[Date]:[IS19_Inv2_M2]],BD$2,0)/BD$1,"")</f>
        <v>3.4169278996865202</v>
      </c>
      <c r="BE138" s="165">
        <f>IFERROR(VLOOKUP($B138,RD[[#All],[Date]:[IS19_Inv2_M2]],BE$2,0)/BE$1,"")</f>
        <v>3.5302080364776285</v>
      </c>
      <c r="BF138" s="165">
        <f>IFERROR(VLOOKUP($B138,RD[[#All],[Date]:[IS19_Inv2_M2]],BF$2,0)/BF$1,"")</f>
        <v>3.4841021047917593</v>
      </c>
      <c r="BG138" s="165">
        <f>IFERROR(VLOOKUP($B138,RD[[#All],[Date]:[IS19_Inv2_M2]],BG$2,0)/BG$1,"")</f>
        <v>3.5879787379037751</v>
      </c>
      <c r="BH138" s="165">
        <f>IFERROR(VLOOKUP($B138,RD[[#All],[Date]:[IS19_Inv2_M2]],BH$2,0)/BH$1,"")</f>
        <v>3.7118837275577086</v>
      </c>
      <c r="BI138" s="165">
        <f>IFERROR(VLOOKUP($B138,RD[[#All],[Date]:[IS19_Inv2_M2]],BI$2,0)/BI$1,"")</f>
        <v>3.5006453992255211</v>
      </c>
      <c r="BJ138" s="165">
        <f>IFERROR(VLOOKUP($B138,RD[[#All],[Date]:[IS19_Inv2_M2]],BJ$2,0)/BJ$1,"")</f>
        <v>3.5889933820968309</v>
      </c>
      <c r="BK138" s="165">
        <f>IFERROR(VLOOKUP($B138,RD[[#All],[Date]:[IS19_Inv2_M2]],BK$2,0)/BK$1,"")</f>
        <v>3.4042553191489358</v>
      </c>
      <c r="BL138" s="165">
        <f>IFERROR(VLOOKUP($B138,RD[[#All],[Date]:[IS19_Inv2_M2]],BL$2,0)/BL$1,"")</f>
        <v>3.4482758620689657</v>
      </c>
      <c r="BM138" s="165">
        <f>IFERROR(VLOOKUP($B138,RD[[#All],[Date]:[IS19_Inv2_M2]],BM$2,0)/BM$1,"")</f>
        <v>3.4742880010671646</v>
      </c>
      <c r="BN138" s="165">
        <f>IFERROR(VLOOKUP($B138,RD[[#All],[Date]:[IS19_Inv2_M2]],BN$2,0)/BN$1,"")</f>
        <v>3.565265164980771</v>
      </c>
      <c r="BO138" s="165">
        <f>IFERROR(VLOOKUP($B138,RD[[#All],[Date]:[IS19_Inv2_M2]],BO$2,0)/BO$1,"")</f>
        <v>3.4410448772992268</v>
      </c>
      <c r="BP138" s="165">
        <f>IFERROR(VLOOKUP($B138,RD[[#All],[Date]:[IS19_Inv2_M2]],BP$2,0)/BP$1,"")</f>
        <v>3.4367720226625633</v>
      </c>
      <c r="BQ138" s="165">
        <f>IFERROR(VLOOKUP($B138,RD[[#All],[Date]:[IS19_Inv2_M2]],BQ$2,0)/BQ$1,"")</f>
        <v>3.4508159433977514</v>
      </c>
      <c r="BR138" s="165">
        <f>IFERROR(VLOOKUP($B138,RD[[#All],[Date]:[IS19_Inv2_M2]],BR$2,0)/BR$1,"")</f>
        <v>3.4708042142398354</v>
      </c>
      <c r="BS138" s="165">
        <f>IFERROR(VLOOKUP($B138,RD[[#All],[Date]:[IS19_Inv2_M2]],BS$2,0)/BS$1,"")</f>
        <v>3.389110123137185</v>
      </c>
      <c r="BT138" s="165">
        <f>IFERROR(VLOOKUP($B138,RD[[#All],[Date]:[IS19_Inv2_M2]],BT$2,0)/BT$1,"")</f>
        <v>3.4837295050671431</v>
      </c>
      <c r="BU138" s="165">
        <f>IFERROR(VLOOKUP($B138,RD[[#All],[Date]:[IS19_Inv2_M2]],BU$2,0)/BU$1,"")</f>
        <v>3.391604969741385</v>
      </c>
      <c r="BV138" s="165">
        <f>IFERROR(VLOOKUP($B138,RD[[#All],[Date]:[IS19_Inv2_M2]],BV$2,0)/BV$1,"")</f>
        <v>3.3315034333885403</v>
      </c>
      <c r="BW138" s="165">
        <f>IFERROR(VLOOKUP($B138,RD[[#All],[Date]:[IS19_Inv2_M2]],BW$2,0)/BW$1,"")</f>
        <v>3.4006627489702463</v>
      </c>
      <c r="BX138" s="165">
        <f>IFERROR(VLOOKUP($B138,RD[[#All],[Date]:[IS19_Inv2_M2]],BX$2,0)/BX$1,"")</f>
        <v>3.4109621265584571</v>
      </c>
      <c r="BY138" s="165">
        <f>IFERROR(VLOOKUP($B138,RD[[#All],[Date]:[IS19_Inv2_M2]],BY$2,0)/BY$1,"")</f>
        <v>3.4228978866751727</v>
      </c>
      <c r="BZ138" s="165">
        <f>IFERROR(VLOOKUP($B138,RD[[#All],[Date]:[IS19_Inv2_M2]],BZ$2,0)/BZ$1,"")</f>
        <v>3.4368870610566278</v>
      </c>
      <c r="CA138" s="165">
        <f>IFERROR(VLOOKUP($B138,RD[[#All],[Date]:[IS19_Inv2_M2]],CA$2,0)/CA$1,"")</f>
        <v>3.4155494223783394</v>
      </c>
      <c r="CB138" s="165">
        <f>IFERROR(VLOOKUP($B138,RD[[#All],[Date]:[IS19_Inv2_M2]],CB$2,0)/CB$1,"")</f>
        <v>3.3311071273741315</v>
      </c>
      <c r="CC138" s="165">
        <f>IFERROR(VLOOKUP($B138,RD[[#All],[Date]:[IS19_Inv2_M2]],CC$2,0)/CC$1,"")</f>
        <v>3.6731849098386586</v>
      </c>
      <c r="CD138" s="165">
        <f>IFERROR(VLOOKUP($B138,RD[[#All],[Date]:[IS19_Inv2_M2]],CD$2,0)/CD$1,"")</f>
        <v>3.7699851556226109</v>
      </c>
      <c r="CE138" s="165">
        <f>IFERROR(VLOOKUP($B138,RD[[#All],[Date]:[IS19_Inv2_M2]],CE$2,0)/CE$1,"")</f>
        <v>3.8059185303942646</v>
      </c>
      <c r="CF138" s="165">
        <f>IFERROR(VLOOKUP($B138,RD[[#All],[Date]:[IS19_Inv2_M2]],CF$2,0)/CF$1,"")</f>
        <v>3.7147814749839423</v>
      </c>
      <c r="CG138" s="165">
        <f>IFERROR(VLOOKUP($B138,RD[[#All],[Date]:[IS19_Inv2_M2]],CG$2,0)/CG$1,"")</f>
        <v>3.3415058525782979</v>
      </c>
      <c r="CH138" s="165">
        <f>IFERROR(VLOOKUP($B138,RD[[#All],[Date]:[IS19_Inv2_M2]],CH$2,0)/CH$1,"")</f>
        <v>3.7187598861119895</v>
      </c>
      <c r="CI138" s="165">
        <f>IFERROR(VLOOKUP($B138,RD[[#All],[Date]:[IS19_Inv2_M2]],CI$2,0)/CI$1,"")</f>
        <v>3.9690458228895436</v>
      </c>
      <c r="CJ138" s="165">
        <f>IFERROR(VLOOKUP($B138,RD[[#All],[Date]:[IS19_Inv2_M2]],CJ$2,0)/CJ$1,"")</f>
        <v>3.7546006589455327</v>
      </c>
      <c r="CK138" s="165">
        <f>IFERROR(VLOOKUP($B138,RD[[#All],[Date]:[IS19_Inv2_M2]],CK$2,0)/CK$1,"")</f>
        <v>3.8335807396231312</v>
      </c>
      <c r="CL138" s="165">
        <f>IFERROR(VLOOKUP($B138,RD[[#All],[Date]:[IS19_Inv2_M2]],CL$2,0)/CL$1,"")</f>
        <v>3.575228946946758</v>
      </c>
      <c r="CM138" s="165">
        <f>IFERROR(VLOOKUP($B138,RD[[#All],[Date]:[IS19_Inv2_M2]],CM$2,0)/CM$1,"")</f>
        <v>3.771551724137931</v>
      </c>
      <c r="CN138" s="165">
        <f>IFERROR(VLOOKUP($B138,RD[[#All],[Date]:[IS19_Inv2_M2]],CN$2,0)/CN$1,"")</f>
        <v>3.9077823473584306</v>
      </c>
      <c r="CO138" s="165">
        <f>IFERROR(VLOOKUP($B138,RD[[#All],[Date]:[IS19_Inv2_M2]],CO$2,0)/CO$1,"")</f>
        <v>3.8223663397658973</v>
      </c>
      <c r="CP138" s="165">
        <f>IFERROR(VLOOKUP($B138,RD[[#All],[Date]:[IS19_Inv2_M2]],CP$2,0)/CP$1,"")</f>
        <v>3.6293894337235049</v>
      </c>
      <c r="CQ138" s="165">
        <f>IFERROR(VLOOKUP($B138,RD[[#All],[Date]:[IS19_Inv2_M2]],CQ$2,0)/CQ$1,"")</f>
        <v>0</v>
      </c>
      <c r="CR138" s="165">
        <f>IFERROR(VLOOKUP($B138,RD[[#All],[Date]:[IS19_Inv2_M2]],CR$2,0)/CR$1,"")</f>
        <v>0</v>
      </c>
      <c r="CS138" s="165">
        <f>IFERROR(VLOOKUP($B138,RD[[#All],[Date]:[IS19_Inv2_M2]],CS$2,0)/CS$1,"")</f>
        <v>0</v>
      </c>
      <c r="CT138" s="165">
        <f>IFERROR(VLOOKUP($B138,RD[[#All],[Date]:[IS19_Inv2_M2]],CT$2,0)/CT$1,"")</f>
        <v>0</v>
      </c>
      <c r="CU138" s="166">
        <f>IFERROR(AVERAGEIF(Inv_SY_B[[#This Row],[IS1_Inv1_M1]:[IS19_Inv2_M2]],"&gt;="&amp;0.1,Inv_SY_B[[#This Row],[IS1_Inv1_M1]:[IS19_Inv2_M2]]),"")</f>
        <v>3.4309430812233281</v>
      </c>
    </row>
    <row r="139" spans="2:99">
      <c r="B139" s="167">
        <f t="shared" si="67"/>
        <v>45831</v>
      </c>
      <c r="C139" s="165">
        <f>IFERROR(VLOOKUP($B139,RD[[#All],[Date]:[IS19_Inv2_M2]],C$2,0)/C$1,"")</f>
        <v>2.9049024145645292</v>
      </c>
      <c r="D139" s="165">
        <f>IFERROR(VLOOKUP($B139,RD[[#All],[Date]:[IS19_Inv2_M2]],D$2,0)/D$1,"")</f>
        <v>2.9031631691364868</v>
      </c>
      <c r="E139" s="165">
        <f>IFERROR(VLOOKUP($B139,RD[[#All],[Date]:[IS19_Inv2_M2]],E$2,0)/E$1,"")</f>
        <v>2.9090909090909092</v>
      </c>
      <c r="F139" s="165">
        <f>IFERROR(VLOOKUP($B139,RD[[#All],[Date]:[IS19_Inv2_M2]],F$2,0)/F$1,"")</f>
        <v>2.7801574577041808</v>
      </c>
      <c r="G139" s="165">
        <f>IFERROR(VLOOKUP($B139,RD[[#All],[Date]:[IS19_Inv2_M2]],G$2,0)/G$1,"")</f>
        <v>2.8912466843501328</v>
      </c>
      <c r="H139" s="165">
        <f>IFERROR(VLOOKUP($B139,RD[[#All],[Date]:[IS19_Inv2_M2]],H$2,0)/H$1,"")</f>
        <v>2.8574873402459611</v>
      </c>
      <c r="I139" s="165">
        <f>IFERROR(VLOOKUP($B139,RD[[#All],[Date]:[IS19_Inv2_M2]],I$2,0)/I$1,"")</f>
        <v>2.8166724718448855</v>
      </c>
      <c r="J139" s="165">
        <f>IFERROR(VLOOKUP($B139,RD[[#All],[Date]:[IS19_Inv2_M2]],J$2,0)/J$1,"")</f>
        <v>2.805167664101833</v>
      </c>
      <c r="K139" s="165">
        <f>IFERROR(VLOOKUP($B139,RD[[#All],[Date]:[IS19_Inv2_M2]],K$2,0)/K$1,"")</f>
        <v>2.8289741319485993</v>
      </c>
      <c r="L139" s="165">
        <f>IFERROR(VLOOKUP($B139,RD[[#All],[Date]:[IS19_Inv2_M2]],L$2,0)/L$1,"")</f>
        <v>2.837465564738292</v>
      </c>
      <c r="M139" s="165">
        <f>IFERROR(VLOOKUP($B139,RD[[#All],[Date]:[IS19_Inv2_M2]],M$2,0)/M$1,"")</f>
        <v>2.877119153246078</v>
      </c>
      <c r="N139" s="165">
        <f>IFERROR(VLOOKUP($B139,RD[[#All],[Date]:[IS19_Inv2_M2]],N$2,0)/N$1,"")</f>
        <v>2.8579076728396564</v>
      </c>
      <c r="O139" s="165">
        <f>IFERROR(VLOOKUP($B139,RD[[#All],[Date]:[IS19_Inv2_M2]],O$2,0)/O$1,"")</f>
        <v>2.8570863650743434</v>
      </c>
      <c r="P139" s="165">
        <f>IFERROR(VLOOKUP($B139,RD[[#All],[Date]:[IS19_Inv2_M2]],P$2,0)/P$1,"")</f>
        <v>2.7852849459935829</v>
      </c>
      <c r="Q139" s="165">
        <f>IFERROR(VLOOKUP($B139,RD[[#All],[Date]:[IS19_Inv2_M2]],Q$2,0)/Q$1,"")</f>
        <v>2.743254847019478</v>
      </c>
      <c r="R139" s="165">
        <f>IFERROR(VLOOKUP($B139,RD[[#All],[Date]:[IS19_Inv2_M2]],R$2,0)/R$1,"")</f>
        <v>2.7063709932544819</v>
      </c>
      <c r="S139" s="165">
        <f>IFERROR(VLOOKUP($B139,RD[[#All],[Date]:[IS19_Inv2_M2]],S$2,0)/S$1,"")</f>
        <v>2.6966815964301771</v>
      </c>
      <c r="T139" s="165">
        <f>IFERROR(VLOOKUP($B139,RD[[#All],[Date]:[IS19_Inv2_M2]],T$2,0)/T$1,"")</f>
        <v>2.7702683270541546</v>
      </c>
      <c r="U139" s="165">
        <f>IFERROR(VLOOKUP($B139,RD[[#All],[Date]:[IS19_Inv2_M2]],U$2,0)/U$1,"")</f>
        <v>2.9862962795579056</v>
      </c>
      <c r="V139" s="165">
        <f>IFERROR(VLOOKUP($B139,RD[[#All],[Date]:[IS19_Inv2_M2]],V$2,0)/V$1,"")</f>
        <v>3.0396066818448197</v>
      </c>
      <c r="W139" s="165">
        <f>IFERROR(VLOOKUP($B139,RD[[#All],[Date]:[IS19_Inv2_M2]],W$2,0)/W$1,"")</f>
        <v>2.9761077619468579</v>
      </c>
      <c r="X139" s="165">
        <f>IFERROR(VLOOKUP($B139,RD[[#All],[Date]:[IS19_Inv2_M2]],X$2,0)/X$1,"")</f>
        <v>1.965491755231032</v>
      </c>
      <c r="Y139" s="165">
        <f>IFERROR(VLOOKUP($B139,RD[[#All],[Date]:[IS19_Inv2_M2]],Y$2,0)/Y$1,"")</f>
        <v>2.8118172318799277</v>
      </c>
      <c r="Z139" s="165">
        <f>IFERROR(VLOOKUP($B139,RD[[#All],[Date]:[IS19_Inv2_M2]],Z$2,0)/Z$1,"")</f>
        <v>2.782950451504234</v>
      </c>
      <c r="AA139" s="165">
        <f>IFERROR(VLOOKUP($B139,RD[[#All],[Date]:[IS19_Inv2_M2]],AA$2,0)/AA$1,"")</f>
        <v>2.7414437239661615</v>
      </c>
      <c r="AB139" s="165">
        <f>IFERROR(VLOOKUP($B139,RD[[#All],[Date]:[IS19_Inv2_M2]],AB$2,0)/AB$1,"")</f>
        <v>2.8420711274456814</v>
      </c>
      <c r="AC139" s="165">
        <f>IFERROR(VLOOKUP($B139,RD[[#All],[Date]:[IS19_Inv2_M2]],AC$2,0)/AC$1,"")</f>
        <v>2.9122496350714298</v>
      </c>
      <c r="AD139" s="165">
        <f>IFERROR(VLOOKUP($B139,RD[[#All],[Date]:[IS19_Inv2_M2]],AD$2,0)/AD$1,"")</f>
        <v>2.7429467084639501</v>
      </c>
      <c r="AE139" s="165">
        <f>IFERROR(VLOOKUP($B139,RD[[#All],[Date]:[IS19_Inv2_M2]],AE$2,0)/AE$1,"")</f>
        <v>2.8543901527134676</v>
      </c>
      <c r="AF139" s="165">
        <f>IFERROR(VLOOKUP($B139,RD[[#All],[Date]:[IS19_Inv2_M2]],AF$2,0)/AF$1,"")</f>
        <v>2.9235273145428153</v>
      </c>
      <c r="AG139" s="165">
        <f>IFERROR(VLOOKUP($B139,RD[[#All],[Date]:[IS19_Inv2_M2]],AG$2,0)/AG$1,"")</f>
        <v>2.9279532727808588</v>
      </c>
      <c r="AH139" s="165">
        <f>IFERROR(VLOOKUP($B139,RD[[#All],[Date]:[IS19_Inv2_M2]],AH$2,0)/AH$1,"")</f>
        <v>2.1252938871473352</v>
      </c>
      <c r="AI139" s="165">
        <f>IFERROR(VLOOKUP($B139,RD[[#All],[Date]:[IS19_Inv2_M2]],AI$2,0)/AI$1,"")</f>
        <v>2.7515833919774808</v>
      </c>
      <c r="AJ139" s="165">
        <f>IFERROR(VLOOKUP($B139,RD[[#All],[Date]:[IS19_Inv2_M2]],AJ$2,0)/AJ$1,"")</f>
        <v>2.7355895336190903</v>
      </c>
      <c r="AK139" s="165">
        <f>IFERROR(VLOOKUP($B139,RD[[#All],[Date]:[IS19_Inv2_M2]],AK$2,0)/AK$1,"")</f>
        <v>2.7348394768133173</v>
      </c>
      <c r="AL139" s="165">
        <f>IFERROR(VLOOKUP($B139,RD[[#All],[Date]:[IS19_Inv2_M2]],AL$2,0)/AL$1,"")</f>
        <v>2.7016243944143632</v>
      </c>
      <c r="AM139" s="165">
        <f>IFERROR(VLOOKUP($B139,RD[[#All],[Date]:[IS19_Inv2_M2]],AM$2,0)/AM$1,"")</f>
        <v>2.6665777362769294</v>
      </c>
      <c r="AN139" s="165">
        <f>IFERROR(VLOOKUP($B139,RD[[#All],[Date]:[IS19_Inv2_M2]],AN$2,0)/AN$1,"")</f>
        <v>2.701149425287356</v>
      </c>
      <c r="AO139" s="165">
        <f>IFERROR(VLOOKUP($B139,RD[[#All],[Date]:[IS19_Inv2_M2]],AO$2,0)/AO$1,"")</f>
        <v>2.7059294337357436</v>
      </c>
      <c r="AP139" s="165">
        <f>IFERROR(VLOOKUP($B139,RD[[#All],[Date]:[IS19_Inv2_M2]],AP$2,0)/AP$1,"")</f>
        <v>2.7612886013472955</v>
      </c>
      <c r="AQ139" s="165">
        <f>IFERROR(VLOOKUP($B139,RD[[#All],[Date]:[IS19_Inv2_M2]],AQ$2,0)/AQ$1,"")</f>
        <v>2.7498432601880878</v>
      </c>
      <c r="AR139" s="165">
        <f>IFERROR(VLOOKUP($B139,RD[[#All],[Date]:[IS19_Inv2_M2]],AR$2,0)/AR$1,"")</f>
        <v>2.9088153226084263</v>
      </c>
      <c r="AS139" s="165">
        <f>IFERROR(VLOOKUP($B139,RD[[#All],[Date]:[IS19_Inv2_M2]],AS$2,0)/AS$1,"")</f>
        <v>3.054288971216871</v>
      </c>
      <c r="AT139" s="165">
        <f>IFERROR(VLOOKUP($B139,RD[[#All],[Date]:[IS19_Inv2_M2]],AT$2,0)/AT$1,"")</f>
        <v>2.7586206896551726</v>
      </c>
      <c r="AU139" s="165">
        <f>IFERROR(VLOOKUP($B139,RD[[#All],[Date]:[IS19_Inv2_M2]],AU$2,0)/AU$1,"")</f>
        <v>2.852037617554859</v>
      </c>
      <c r="AV139" s="165">
        <f>IFERROR(VLOOKUP($B139,RD[[#All],[Date]:[IS19_Inv2_M2]],AV$2,0)/AV$1,"")</f>
        <v>2.5871288954453258</v>
      </c>
      <c r="AW139" s="165">
        <f>IFERROR(VLOOKUP($B139,RD[[#All],[Date]:[IS19_Inv2_M2]],AW$2,0)/AW$1,"")</f>
        <v>2.7631922675026122</v>
      </c>
      <c r="AX139" s="165">
        <f>IFERROR(VLOOKUP($B139,RD[[#All],[Date]:[IS19_Inv2_M2]],AX$2,0)/AX$1,"")</f>
        <v>2.833322217034616</v>
      </c>
      <c r="AY139" s="165">
        <f>IFERROR(VLOOKUP($B139,RD[[#All],[Date]:[IS19_Inv2_M2]],AY$2,0)/AY$1,"")</f>
        <v>2.8278023997405684</v>
      </c>
      <c r="AZ139" s="165">
        <f>IFERROR(VLOOKUP($B139,RD[[#All],[Date]:[IS19_Inv2_M2]],AZ$2,0)/AZ$1,"")</f>
        <v>2.9402963807352522</v>
      </c>
      <c r="BA139" s="165">
        <f>IFERROR(VLOOKUP($B139,RD[[#All],[Date]:[IS19_Inv2_M2]],BA$2,0)/BA$1,"")</f>
        <v>2.821983592343094</v>
      </c>
      <c r="BB139" s="165">
        <f>IFERROR(VLOOKUP($B139,RD[[#All],[Date]:[IS19_Inv2_M2]],BB$2,0)/BB$1,"")</f>
        <v>2.749477533960293</v>
      </c>
      <c r="BC139" s="165">
        <f>IFERROR(VLOOKUP($B139,RD[[#All],[Date]:[IS19_Inv2_M2]],BC$2,0)/BC$1,"")</f>
        <v>2.7981191222570532</v>
      </c>
      <c r="BD139" s="165">
        <f>IFERROR(VLOOKUP($B139,RD[[#All],[Date]:[IS19_Inv2_M2]],BD$2,0)/BD$1,"")</f>
        <v>2.765181891084056</v>
      </c>
      <c r="BE139" s="165">
        <f>IFERROR(VLOOKUP($B139,RD[[#All],[Date]:[IS19_Inv2_M2]],BE$2,0)/BE$1,"")</f>
        <v>2.8697634653747506</v>
      </c>
      <c r="BF139" s="165">
        <f>IFERROR(VLOOKUP($B139,RD[[#All],[Date]:[IS19_Inv2_M2]],BF$2,0)/BF$1,"")</f>
        <v>2.8192497158014396</v>
      </c>
      <c r="BG139" s="165">
        <f>IFERROR(VLOOKUP($B139,RD[[#All],[Date]:[IS19_Inv2_M2]],BG$2,0)/BG$1,"")</f>
        <v>2.9589750579255827</v>
      </c>
      <c r="BH139" s="165">
        <f>IFERROR(VLOOKUP($B139,RD[[#All],[Date]:[IS19_Inv2_M2]],BH$2,0)/BH$1,"")</f>
        <v>2.9930179538330006</v>
      </c>
      <c r="BI139" s="165">
        <f>IFERROR(VLOOKUP($B139,RD[[#All],[Date]:[IS19_Inv2_M2]],BI$2,0)/BI$1,"")</f>
        <v>2.8316430020283976</v>
      </c>
      <c r="BJ139" s="165">
        <f>IFERROR(VLOOKUP($B139,RD[[#All],[Date]:[IS19_Inv2_M2]],BJ$2,0)/BJ$1,"")</f>
        <v>2.9285963079066533</v>
      </c>
      <c r="BK139" s="165">
        <f>IFERROR(VLOOKUP($B139,RD[[#All],[Date]:[IS19_Inv2_M2]],BK$2,0)/BK$1,"")</f>
        <v>2.7746281598079099</v>
      </c>
      <c r="BL139" s="165">
        <f>IFERROR(VLOOKUP($B139,RD[[#All],[Date]:[IS19_Inv2_M2]],BL$2,0)/BL$1,"")</f>
        <v>2.8110944527736135</v>
      </c>
      <c r="BM139" s="165">
        <f>IFERROR(VLOOKUP($B139,RD[[#All],[Date]:[IS19_Inv2_M2]],BM$2,0)/BM$1,"")</f>
        <v>2.8419929300340159</v>
      </c>
      <c r="BN139" s="165">
        <f>IFERROR(VLOOKUP($B139,RD[[#All],[Date]:[IS19_Inv2_M2]],BN$2,0)/BN$1,"")</f>
        <v>2.9499402126490644</v>
      </c>
      <c r="BO139" s="165">
        <f>IFERROR(VLOOKUP($B139,RD[[#All],[Date]:[IS19_Inv2_M2]],BO$2,0)/BO$1,"")</f>
        <v>2.7938717404076465</v>
      </c>
      <c r="BP139" s="165">
        <f>IFERROR(VLOOKUP($B139,RD[[#All],[Date]:[IS19_Inv2_M2]],BP$2,0)/BP$1,"")</f>
        <v>2.7700286637331875</v>
      </c>
      <c r="BQ139" s="165">
        <f>IFERROR(VLOOKUP($B139,RD[[#All],[Date]:[IS19_Inv2_M2]],BQ$2,0)/BQ$1,"")</f>
        <v>2.7806963055671656</v>
      </c>
      <c r="BR139" s="165">
        <f>IFERROR(VLOOKUP($B139,RD[[#All],[Date]:[IS19_Inv2_M2]],BR$2,0)/BR$1,"")</f>
        <v>2.7676320305235205</v>
      </c>
      <c r="BS139" s="165">
        <f>IFERROR(VLOOKUP($B139,RD[[#All],[Date]:[IS19_Inv2_M2]],BS$2,0)/BS$1,"")</f>
        <v>2.7138962208789854</v>
      </c>
      <c r="BT139" s="165">
        <f>IFERROR(VLOOKUP($B139,RD[[#All],[Date]:[IS19_Inv2_M2]],BT$2,0)/BT$1,"")</f>
        <v>2.7757475264265996</v>
      </c>
      <c r="BU139" s="165">
        <f>IFERROR(VLOOKUP($B139,RD[[#All],[Date]:[IS19_Inv2_M2]],BU$2,0)/BU$1,"")</f>
        <v>2.7242995227354974</v>
      </c>
      <c r="BV139" s="165">
        <f>IFERROR(VLOOKUP($B139,RD[[#All],[Date]:[IS19_Inv2_M2]],BV$2,0)/BV$1,"")</f>
        <v>2.6722742244635911</v>
      </c>
      <c r="BW139" s="165">
        <f>IFERROR(VLOOKUP($B139,RD[[#All],[Date]:[IS19_Inv2_M2]],BW$2,0)/BW$1,"")</f>
        <v>2.7200189174248015</v>
      </c>
      <c r="BX139" s="165">
        <f>IFERROR(VLOOKUP($B139,RD[[#All],[Date]:[IS19_Inv2_M2]],BX$2,0)/BX$1,"")</f>
        <v>2.7084904971649673</v>
      </c>
      <c r="BY139" s="165">
        <f>IFERROR(VLOOKUP($B139,RD[[#All],[Date]:[IS19_Inv2_M2]],BY$2,0)/BY$1,"")</f>
        <v>2.7206580196140466</v>
      </c>
      <c r="BZ139" s="165">
        <f>IFERROR(VLOOKUP($B139,RD[[#All],[Date]:[IS19_Inv2_M2]],BZ$2,0)/BZ$1,"")</f>
        <v>2.7442792365285249</v>
      </c>
      <c r="CA139" s="165">
        <f>IFERROR(VLOOKUP($B139,RD[[#All],[Date]:[IS19_Inv2_M2]],CA$2,0)/CA$1,"")</f>
        <v>2.6748410040471695</v>
      </c>
      <c r="CB139" s="165">
        <f>IFERROR(VLOOKUP($B139,RD[[#All],[Date]:[IS19_Inv2_M2]],CB$2,0)/CB$1,"")</f>
        <v>2.607004346960057</v>
      </c>
      <c r="CC139" s="165">
        <f>IFERROR(VLOOKUP($B139,RD[[#All],[Date]:[IS19_Inv2_M2]],CC$2,0)/CC$1,"")</f>
        <v>3.0276217968997154</v>
      </c>
      <c r="CD139" s="165">
        <f>IFERROR(VLOOKUP($B139,RD[[#All],[Date]:[IS19_Inv2_M2]],CD$2,0)/CD$1,"")</f>
        <v>3.0997980191273444</v>
      </c>
      <c r="CE139" s="165">
        <f>IFERROR(VLOOKUP($B139,RD[[#All],[Date]:[IS19_Inv2_M2]],CE$2,0)/CE$1,"")</f>
        <v>3.2900980702309397</v>
      </c>
      <c r="CF139" s="165">
        <f>IFERROR(VLOOKUP($B139,RD[[#All],[Date]:[IS19_Inv2_M2]],CF$2,0)/CF$1,"")</f>
        <v>3.0974087601737077</v>
      </c>
      <c r="CG139" s="165">
        <f>IFERROR(VLOOKUP($B139,RD[[#All],[Date]:[IS19_Inv2_M2]],CG$2,0)/CG$1,"")</f>
        <v>2.8687300080846425</v>
      </c>
      <c r="CH139" s="165">
        <f>IFERROR(VLOOKUP($B139,RD[[#All],[Date]:[IS19_Inv2_M2]],CH$2,0)/CH$1,"")</f>
        <v>3.2331540651692499</v>
      </c>
      <c r="CI139" s="165">
        <f>IFERROR(VLOOKUP($B139,RD[[#All],[Date]:[IS19_Inv2_M2]],CI$2,0)/CI$1,"")</f>
        <v>1.441445826134216</v>
      </c>
      <c r="CJ139" s="165">
        <f>IFERROR(VLOOKUP($B139,RD[[#All],[Date]:[IS19_Inv2_M2]],CJ$2,0)/CJ$1,"")</f>
        <v>2.7337752023518336</v>
      </c>
      <c r="CK139" s="165">
        <f>IFERROR(VLOOKUP($B139,RD[[#All],[Date]:[IS19_Inv2_M2]],CK$2,0)/CK$1,"")</f>
        <v>2.7985301632881514</v>
      </c>
      <c r="CL139" s="165">
        <f>IFERROR(VLOOKUP($B139,RD[[#All],[Date]:[IS19_Inv2_M2]],CL$2,0)/CL$1,"")</f>
        <v>2.6335575212512894</v>
      </c>
      <c r="CM139" s="165">
        <f>IFERROR(VLOOKUP($B139,RD[[#All],[Date]:[IS19_Inv2_M2]],CM$2,0)/CM$1,"")</f>
        <v>3.0142755457133821</v>
      </c>
      <c r="CN139" s="165">
        <f>IFERROR(VLOOKUP($B139,RD[[#All],[Date]:[IS19_Inv2_M2]],CN$2,0)/CN$1,"")</f>
        <v>3.1050300537804492</v>
      </c>
      <c r="CO139" s="165">
        <f>IFERROR(VLOOKUP($B139,RD[[#All],[Date]:[IS19_Inv2_M2]],CO$2,0)/CO$1,"")</f>
        <v>3.0283138247390071</v>
      </c>
      <c r="CP139" s="165">
        <f>IFERROR(VLOOKUP($B139,RD[[#All],[Date]:[IS19_Inv2_M2]],CP$2,0)/CP$1,"")</f>
        <v>2.8606453653906989</v>
      </c>
      <c r="CQ139" s="165">
        <f>IFERROR(VLOOKUP($B139,RD[[#All],[Date]:[IS19_Inv2_M2]],CQ$2,0)/CQ$1,"")</f>
        <v>0</v>
      </c>
      <c r="CR139" s="165">
        <f>IFERROR(VLOOKUP($B139,RD[[#All],[Date]:[IS19_Inv2_M2]],CR$2,0)/CR$1,"")</f>
        <v>0</v>
      </c>
      <c r="CS139" s="165">
        <f>IFERROR(VLOOKUP($B139,RD[[#All],[Date]:[IS19_Inv2_M2]],CS$2,0)/CS$1,"")</f>
        <v>0</v>
      </c>
      <c r="CT139" s="165">
        <f>IFERROR(VLOOKUP($B139,RD[[#All],[Date]:[IS19_Inv2_M2]],CT$2,0)/CT$1,"")</f>
        <v>0</v>
      </c>
      <c r="CU139" s="166">
        <f>IFERROR(AVERAGEIF(Inv_SY_B[[#This Row],[IS1_Inv1_M1]:[IS19_Inv2_M2]],"&gt;="&amp;0.1,Inv_SY_B[[#This Row],[IS1_Inv1_M1]:[IS19_Inv2_M2]]),"")</f>
        <v>2.8023278650486616</v>
      </c>
    </row>
    <row r="140" spans="2:99">
      <c r="B140" s="167">
        <f t="shared" si="67"/>
        <v>45832</v>
      </c>
      <c r="C140" s="165">
        <f>IFERROR(VLOOKUP($B140,RD[[#All],[Date]:[IS19_Inv2_M2]],C$2,0)/C$1,"")</f>
        <v>3.284829900485998</v>
      </c>
      <c r="D140" s="165">
        <f>IFERROR(VLOOKUP($B140,RD[[#All],[Date]:[IS19_Inv2_M2]],D$2,0)/D$1,"")</f>
        <v>3.2616777725681869</v>
      </c>
      <c r="E140" s="165">
        <f>IFERROR(VLOOKUP($B140,RD[[#All],[Date]:[IS19_Inv2_M2]],E$2,0)/E$1,"")</f>
        <v>3.2476489028213167</v>
      </c>
      <c r="F140" s="165">
        <f>IFERROR(VLOOKUP($B140,RD[[#All],[Date]:[IS19_Inv2_M2]],F$2,0)/F$1,"")</f>
        <v>3.0716217186340904</v>
      </c>
      <c r="G140" s="165">
        <f>IFERROR(VLOOKUP($B140,RD[[#All],[Date]:[IS19_Inv2_M2]],G$2,0)/G$1,"")</f>
        <v>3.213889558717145</v>
      </c>
      <c r="H140" s="165">
        <f>IFERROR(VLOOKUP($B140,RD[[#All],[Date]:[IS19_Inv2_M2]],H$2,0)/H$1,"")</f>
        <v>3.1868820834338076</v>
      </c>
      <c r="I140" s="165">
        <f>IFERROR(VLOOKUP($B140,RD[[#All],[Date]:[IS19_Inv2_M2]],I$2,0)/I$1,"")</f>
        <v>3.1515151515151514</v>
      </c>
      <c r="J140" s="165">
        <f>IFERROR(VLOOKUP($B140,RD[[#All],[Date]:[IS19_Inv2_M2]],J$2,0)/J$1,"")</f>
        <v>3.1656692314999524</v>
      </c>
      <c r="K140" s="165">
        <f>IFERROR(VLOOKUP($B140,RD[[#All],[Date]:[IS19_Inv2_M2]],K$2,0)/K$1,"")</f>
        <v>3.1553758166024553</v>
      </c>
      <c r="L140" s="165">
        <f>IFERROR(VLOOKUP($B140,RD[[#All],[Date]:[IS19_Inv2_M2]],L$2,0)/L$1,"")</f>
        <v>3.1718438301510399</v>
      </c>
      <c r="M140" s="165">
        <f>IFERROR(VLOOKUP($B140,RD[[#All],[Date]:[IS19_Inv2_M2]],M$2,0)/M$1,"")</f>
        <v>3.2140746353940588</v>
      </c>
      <c r="N140" s="165">
        <f>IFERROR(VLOOKUP($B140,RD[[#All],[Date]:[IS19_Inv2_M2]],N$2,0)/N$1,"")</f>
        <v>3.2102791229649816</v>
      </c>
      <c r="O140" s="165">
        <f>IFERROR(VLOOKUP($B140,RD[[#All],[Date]:[IS19_Inv2_M2]],O$2,0)/O$1,"")</f>
        <v>3.1937084783296426</v>
      </c>
      <c r="P140" s="165">
        <f>IFERROR(VLOOKUP($B140,RD[[#All],[Date]:[IS19_Inv2_M2]],P$2,0)/P$1,"")</f>
        <v>3.1188141184977631</v>
      </c>
      <c r="Q140" s="165">
        <f>IFERROR(VLOOKUP($B140,RD[[#All],[Date]:[IS19_Inv2_M2]],Q$2,0)/Q$1,"")</f>
        <v>3.0970566018245318</v>
      </c>
      <c r="R140" s="165">
        <f>IFERROR(VLOOKUP($B140,RD[[#All],[Date]:[IS19_Inv2_M2]],R$2,0)/R$1,"")</f>
        <v>3.041775945409952</v>
      </c>
      <c r="S140" s="165">
        <f>IFERROR(VLOOKUP($B140,RD[[#All],[Date]:[IS19_Inv2_M2]],S$2,0)/S$1,"")</f>
        <v>3.0529978854126778</v>
      </c>
      <c r="T140" s="165">
        <f>IFERROR(VLOOKUP($B140,RD[[#All],[Date]:[IS19_Inv2_M2]],T$2,0)/T$1,"")</f>
        <v>3.146300077650916</v>
      </c>
      <c r="U140" s="165">
        <f>IFERROR(VLOOKUP($B140,RD[[#All],[Date]:[IS19_Inv2_M2]],U$2,0)/U$1,"")</f>
        <v>3.4638425653927079</v>
      </c>
      <c r="V140" s="165">
        <f>IFERROR(VLOOKUP($B140,RD[[#All],[Date]:[IS19_Inv2_M2]],V$2,0)/V$1,"")</f>
        <v>3.4882092718116802</v>
      </c>
      <c r="W140" s="165">
        <f>IFERROR(VLOOKUP($B140,RD[[#All],[Date]:[IS19_Inv2_M2]],W$2,0)/W$1,"")</f>
        <v>3.348047317334216</v>
      </c>
      <c r="X140" s="165">
        <f>IFERROR(VLOOKUP($B140,RD[[#All],[Date]:[IS19_Inv2_M2]],X$2,0)/X$1,"")</f>
        <v>2.223411575808548</v>
      </c>
      <c r="Y140" s="165">
        <f>IFERROR(VLOOKUP($B140,RD[[#All],[Date]:[IS19_Inv2_M2]],Y$2,0)/Y$1,"")</f>
        <v>3.2848864823786452</v>
      </c>
      <c r="Z140" s="165">
        <f>IFERROR(VLOOKUP($B140,RD[[#All],[Date]:[IS19_Inv2_M2]],Z$2,0)/Z$1,"")</f>
        <v>3.2498947269919989</v>
      </c>
      <c r="AA140" s="165">
        <f>IFERROR(VLOOKUP($B140,RD[[#All],[Date]:[IS19_Inv2_M2]],AA$2,0)/AA$1,"")</f>
        <v>3.1807446214626189</v>
      </c>
      <c r="AB140" s="165">
        <f>IFERROR(VLOOKUP($B140,RD[[#All],[Date]:[IS19_Inv2_M2]],AB$2,0)/AB$1,"")</f>
        <v>3.2835369149281157</v>
      </c>
      <c r="AC140" s="165">
        <f>IFERROR(VLOOKUP($B140,RD[[#All],[Date]:[IS19_Inv2_M2]],AC$2,0)/AC$1,"")</f>
        <v>3.3252769867668519</v>
      </c>
      <c r="AD140" s="165">
        <f>IFERROR(VLOOKUP($B140,RD[[#All],[Date]:[IS19_Inv2_M2]],AD$2,0)/AD$1,"")</f>
        <v>3.13566701497736</v>
      </c>
      <c r="AE140" s="165">
        <f>IFERROR(VLOOKUP($B140,RD[[#All],[Date]:[IS19_Inv2_M2]],AE$2,0)/AE$1,"")</f>
        <v>3.2637351049246015</v>
      </c>
      <c r="AF140" s="165">
        <f>IFERROR(VLOOKUP($B140,RD[[#All],[Date]:[IS19_Inv2_M2]],AF$2,0)/AF$1,"")</f>
        <v>3.3483476697649421</v>
      </c>
      <c r="AG140" s="165">
        <f>IFERROR(VLOOKUP($B140,RD[[#All],[Date]:[IS19_Inv2_M2]],AG$2,0)/AG$1,"")</f>
        <v>3.3770061356268251</v>
      </c>
      <c r="AH140" s="165">
        <f>IFERROR(VLOOKUP($B140,RD[[#All],[Date]:[IS19_Inv2_M2]],AH$2,0)/AH$1,"")</f>
        <v>2.446610501567398</v>
      </c>
      <c r="AI140" s="165">
        <f>IFERROR(VLOOKUP($B140,RD[[#All],[Date]:[IS19_Inv2_M2]],AI$2,0)/AI$1,"")</f>
        <v>3.3510332032499521</v>
      </c>
      <c r="AJ140" s="165">
        <f>IFERROR(VLOOKUP($B140,RD[[#All],[Date]:[IS19_Inv2_M2]],AJ$2,0)/AJ$1,"")</f>
        <v>3.3427163969035893</v>
      </c>
      <c r="AK140" s="165">
        <f>IFERROR(VLOOKUP($B140,RD[[#All],[Date]:[IS19_Inv2_M2]],AK$2,0)/AK$1,"")</f>
        <v>3.3358555831801966</v>
      </c>
      <c r="AL140" s="165">
        <f>IFERROR(VLOOKUP($B140,RD[[#All],[Date]:[IS19_Inv2_M2]],AL$2,0)/AL$1,"")</f>
        <v>3.3257338273012258</v>
      </c>
      <c r="AM140" s="165">
        <f>IFERROR(VLOOKUP($B140,RD[[#All],[Date]:[IS19_Inv2_M2]],AM$2,0)/AM$1,"")</f>
        <v>3.2848662709264325</v>
      </c>
      <c r="AN140" s="165">
        <f>IFERROR(VLOOKUP($B140,RD[[#All],[Date]:[IS19_Inv2_M2]],AN$2,0)/AN$1,"")</f>
        <v>3.3241901776384535</v>
      </c>
      <c r="AO140" s="165">
        <f>IFERROR(VLOOKUP($B140,RD[[#All],[Date]:[IS19_Inv2_M2]],AO$2,0)/AO$1,"")</f>
        <v>3.3108784099246318</v>
      </c>
      <c r="AP140" s="165">
        <f>IFERROR(VLOOKUP($B140,RD[[#All],[Date]:[IS19_Inv2_M2]],AP$2,0)/AP$1,"")</f>
        <v>3.3542319749216301</v>
      </c>
      <c r="AQ140" s="165">
        <f>IFERROR(VLOOKUP($B140,RD[[#All],[Date]:[IS19_Inv2_M2]],AQ$2,0)/AQ$1,"")</f>
        <v>3.3918495297805644</v>
      </c>
      <c r="AR140" s="165">
        <f>IFERROR(VLOOKUP($B140,RD[[#All],[Date]:[IS19_Inv2_M2]],AR$2,0)/AR$1,"")</f>
        <v>3.5654001171242555</v>
      </c>
      <c r="AS140" s="165">
        <f>IFERROR(VLOOKUP($B140,RD[[#All],[Date]:[IS19_Inv2_M2]],AS$2,0)/AS$1,"")</f>
        <v>3.7204331718438306</v>
      </c>
      <c r="AT140" s="165">
        <f>IFERROR(VLOOKUP($B140,RD[[#All],[Date]:[IS19_Inv2_M2]],AT$2,0)/AT$1,"")</f>
        <v>3.3608815426997247</v>
      </c>
      <c r="AU140" s="165">
        <f>IFERROR(VLOOKUP($B140,RD[[#All],[Date]:[IS19_Inv2_M2]],AU$2,0)/AU$1,"")</f>
        <v>3.4890282131661441</v>
      </c>
      <c r="AV140" s="165">
        <f>IFERROR(VLOOKUP($B140,RD[[#All],[Date]:[IS19_Inv2_M2]],AV$2,0)/AV$1,"")</f>
        <v>3.2104001475198234</v>
      </c>
      <c r="AW140" s="165">
        <f>IFERROR(VLOOKUP($B140,RD[[#All],[Date]:[IS19_Inv2_M2]],AW$2,0)/AW$1,"")</f>
        <v>3.3130877742946709</v>
      </c>
      <c r="AX140" s="165">
        <f>IFERROR(VLOOKUP($B140,RD[[#All],[Date]:[IS19_Inv2_M2]],AX$2,0)/AX$1,"")</f>
        <v>3.474954978990195</v>
      </c>
      <c r="AY140" s="165">
        <f>IFERROR(VLOOKUP($B140,RD[[#All],[Date]:[IS19_Inv2_M2]],AY$2,0)/AY$1,"")</f>
        <v>3.4288185061074477</v>
      </c>
      <c r="AZ140" s="165">
        <f>IFERROR(VLOOKUP($B140,RD[[#All],[Date]:[IS19_Inv2_M2]],AZ$2,0)/AZ$1,"")</f>
        <v>3.5715303505272158</v>
      </c>
      <c r="BA140" s="165">
        <f>IFERROR(VLOOKUP($B140,RD[[#All],[Date]:[IS19_Inv2_M2]],BA$2,0)/BA$1,"")</f>
        <v>3.4402721269925971</v>
      </c>
      <c r="BB140" s="165">
        <f>IFERROR(VLOOKUP($B140,RD[[#All],[Date]:[IS19_Inv2_M2]],BB$2,0)/BB$1,"")</f>
        <v>3.333986415882968</v>
      </c>
      <c r="BC140" s="165">
        <f>IFERROR(VLOOKUP($B140,RD[[#All],[Date]:[IS19_Inv2_M2]],BC$2,0)/BC$1,"")</f>
        <v>3.4112852664576803</v>
      </c>
      <c r="BD140" s="165">
        <f>IFERROR(VLOOKUP($B140,RD[[#All],[Date]:[IS19_Inv2_M2]],BD$2,0)/BD$1,"")</f>
        <v>3.3564190420645912</v>
      </c>
      <c r="BE140" s="165">
        <f>IFERROR(VLOOKUP($B140,RD[[#All],[Date]:[IS19_Inv2_M2]],BE$2,0)/BE$1,"")</f>
        <v>3.4817611855229407</v>
      </c>
      <c r="BF140" s="165">
        <f>IFERROR(VLOOKUP($B140,RD[[#All],[Date]:[IS19_Inv2_M2]],BF$2,0)/BF$1,"")</f>
        <v>3.4193392814082464</v>
      </c>
      <c r="BG140" s="165">
        <f>IFERROR(VLOOKUP($B140,RD[[#All],[Date]:[IS19_Inv2_M2]],BG$2,0)/BG$1,"")</f>
        <v>3.6050156739811912</v>
      </c>
      <c r="BH140" s="165">
        <f>IFERROR(VLOOKUP($B140,RD[[#All],[Date]:[IS19_Inv2_M2]],BH$2,0)/BH$1,"")</f>
        <v>3.6456255343402675</v>
      </c>
      <c r="BI140" s="165">
        <f>IFERROR(VLOOKUP($B140,RD[[#All],[Date]:[IS19_Inv2_M2]],BI$2,0)/BI$1,"")</f>
        <v>3.4239350912778903</v>
      </c>
      <c r="BJ140" s="165">
        <f>IFERROR(VLOOKUP($B140,RD[[#All],[Date]:[IS19_Inv2_M2]],BJ$2,0)/BJ$1,"")</f>
        <v>3.566701497735981</v>
      </c>
      <c r="BK140" s="165">
        <f>IFERROR(VLOOKUP($B140,RD[[#All],[Date]:[IS19_Inv2_M2]],BK$2,0)/BK$1,"")</f>
        <v>3.3949176282265054</v>
      </c>
      <c r="BL140" s="165">
        <f>IFERROR(VLOOKUP($B140,RD[[#All],[Date]:[IS19_Inv2_M2]],BL$2,0)/BL$1,"")</f>
        <v>3.4257871064467769</v>
      </c>
      <c r="BM140" s="165">
        <f>IFERROR(VLOOKUP($B140,RD[[#All],[Date]:[IS19_Inv2_M2]],BM$2,0)/BM$1,"")</f>
        <v>3.4702861335289801</v>
      </c>
      <c r="BN140" s="165">
        <f>IFERROR(VLOOKUP($B140,RD[[#All],[Date]:[IS19_Inv2_M2]],BN$2,0)/BN$1,"")</f>
        <v>3.6266683902659729</v>
      </c>
      <c r="BO140" s="165">
        <f>IFERROR(VLOOKUP($B140,RD[[#All],[Date]:[IS19_Inv2_M2]],BO$2,0)/BO$1,"")</f>
        <v>3.3827450625932114</v>
      </c>
      <c r="BP140" s="165">
        <f>IFERROR(VLOOKUP($B140,RD[[#All],[Date]:[IS19_Inv2_M2]],BP$2,0)/BP$1,"")</f>
        <v>3.3413860209178141</v>
      </c>
      <c r="BQ140" s="165">
        <f>IFERROR(VLOOKUP($B140,RD[[#All],[Date]:[IS19_Inv2_M2]],BQ$2,0)/BQ$1,"")</f>
        <v>3.3833883299427097</v>
      </c>
      <c r="BR140" s="165">
        <f>IFERROR(VLOOKUP($B140,RD[[#All],[Date]:[IS19_Inv2_M2]],BR$2,0)/BR$1,"")</f>
        <v>3.3840460920498878</v>
      </c>
      <c r="BS140" s="165">
        <f>IFERROR(VLOOKUP($B140,RD[[#All],[Date]:[IS19_Inv2_M2]],BS$2,0)/BS$1,"")</f>
        <v>3.344192460111425</v>
      </c>
      <c r="BT140" s="165">
        <f>IFERROR(VLOOKUP($B140,RD[[#All],[Date]:[IS19_Inv2_M2]],BT$2,0)/BT$1,"")</f>
        <v>3.3942772365794318</v>
      </c>
      <c r="BU140" s="165">
        <f>IFERROR(VLOOKUP($B140,RD[[#All],[Date]:[IS19_Inv2_M2]],BU$2,0)/BU$1,"")</f>
        <v>3.341079113931253</v>
      </c>
      <c r="BV140" s="165">
        <f>IFERROR(VLOOKUP($B140,RD[[#All],[Date]:[IS19_Inv2_M2]],BV$2,0)/BV$1,"")</f>
        <v>3.2747455198466606</v>
      </c>
      <c r="BW140" s="165">
        <f>IFERROR(VLOOKUP($B140,RD[[#All],[Date]:[IS19_Inv2_M2]],BW$2,0)/BW$1,"")</f>
        <v>3.3974672380240234</v>
      </c>
      <c r="BX140" s="165">
        <f>IFERROR(VLOOKUP($B140,RD[[#All],[Date]:[IS19_Inv2_M2]],BX$2,0)/BX$1,"")</f>
        <v>3.4109621265584571</v>
      </c>
      <c r="BY140" s="165">
        <f>IFERROR(VLOOKUP($B140,RD[[#All],[Date]:[IS19_Inv2_M2]],BY$2,0)/BY$1,"")</f>
        <v>3.4082968597362777</v>
      </c>
      <c r="BZ140" s="165">
        <f>IFERROR(VLOOKUP($B140,RD[[#All],[Date]:[IS19_Inv2_M2]],BZ$2,0)/BZ$1,"")</f>
        <v>3.4157966888115574</v>
      </c>
      <c r="CA140" s="165">
        <f>IFERROR(VLOOKUP($B140,RD[[#All],[Date]:[IS19_Inv2_M2]],CA$2,0)/CA$1,"")</f>
        <v>3.2584625118633341</v>
      </c>
      <c r="CB140" s="165">
        <f>IFERROR(VLOOKUP($B140,RD[[#All],[Date]:[IS19_Inv2_M2]],CB$2,0)/CB$1,"")</f>
        <v>3.1881612710464338</v>
      </c>
      <c r="CC140" s="165">
        <f>IFERROR(VLOOKUP($B140,RD[[#All],[Date]:[IS19_Inv2_M2]],CC$2,0)/CC$1,"")</f>
        <v>3.6341347674786459</v>
      </c>
      <c r="CD140" s="165">
        <f>IFERROR(VLOOKUP($B140,RD[[#All],[Date]:[IS19_Inv2_M2]],CD$2,0)/CD$1,"")</f>
        <v>3.7008736281118431</v>
      </c>
      <c r="CE140" s="165">
        <f>IFERROR(VLOOKUP($B140,RD[[#All],[Date]:[IS19_Inv2_M2]],CE$2,0)/CE$1,"")</f>
        <v>4.0252226553493582</v>
      </c>
      <c r="CF140" s="165">
        <f>IFERROR(VLOOKUP($B140,RD[[#All],[Date]:[IS19_Inv2_M2]],CF$2,0)/CF$1,"")</f>
        <v>3.7349131939451454</v>
      </c>
      <c r="CG140" s="165">
        <f>IFERROR(VLOOKUP($B140,RD[[#All],[Date]:[IS19_Inv2_M2]],CG$2,0)/CG$1,"")</f>
        <v>3.4847446307427323</v>
      </c>
      <c r="CH140" s="165">
        <f>IFERROR(VLOOKUP($B140,RD[[#All],[Date]:[IS19_Inv2_M2]],CH$2,0)/CH$1,"")</f>
        <v>3.8057576716229038</v>
      </c>
      <c r="CI140" s="165">
        <f>IFERROR(VLOOKUP($B140,RD[[#All],[Date]:[IS19_Inv2_M2]],CI$2,0)/CI$1,"")</f>
        <v>0</v>
      </c>
      <c r="CJ140" s="165">
        <f>IFERROR(VLOOKUP($B140,RD[[#All],[Date]:[IS19_Inv2_M2]],CJ$2,0)/CJ$1,"")</f>
        <v>3.5763612935085378</v>
      </c>
      <c r="CK140" s="165">
        <f>IFERROR(VLOOKUP($B140,RD[[#All],[Date]:[IS19_Inv2_M2]],CK$2,0)/CK$1,"")</f>
        <v>3.6745917796218337</v>
      </c>
      <c r="CL140" s="165">
        <f>IFERROR(VLOOKUP($B140,RD[[#All],[Date]:[IS19_Inv2_M2]],CL$2,0)/CL$1,"")</f>
        <v>3.4618339585122251</v>
      </c>
      <c r="CM140" s="165">
        <f>IFERROR(VLOOKUP($B140,RD[[#All],[Date]:[IS19_Inv2_M2]],CM$2,0)/CM$1,"")</f>
        <v>3.6657703258462511</v>
      </c>
      <c r="CN140" s="165">
        <f>IFERROR(VLOOKUP($B140,RD[[#All],[Date]:[IS19_Inv2_M2]],CN$2,0)/CN$1,"")</f>
        <v>3.7836127807655804</v>
      </c>
      <c r="CO140" s="165">
        <f>IFERROR(VLOOKUP($B140,RD[[#All],[Date]:[IS19_Inv2_M2]],CO$2,0)/CO$1,"")</f>
        <v>3.6768427712749134</v>
      </c>
      <c r="CP140" s="165">
        <f>IFERROR(VLOOKUP($B140,RD[[#All],[Date]:[IS19_Inv2_M2]],CP$2,0)/CP$1,"")</f>
        <v>3.47674786459981</v>
      </c>
      <c r="CQ140" s="165">
        <f>IFERROR(VLOOKUP($B140,RD[[#All],[Date]:[IS19_Inv2_M2]],CQ$2,0)/CQ$1,"")</f>
        <v>0</v>
      </c>
      <c r="CR140" s="165">
        <f>IFERROR(VLOOKUP($B140,RD[[#All],[Date]:[IS19_Inv2_M2]],CR$2,0)/CR$1,"")</f>
        <v>0</v>
      </c>
      <c r="CS140" s="165">
        <f>IFERROR(VLOOKUP($B140,RD[[#All],[Date]:[IS19_Inv2_M2]],CS$2,0)/CS$1,"")</f>
        <v>0</v>
      </c>
      <c r="CT140" s="165">
        <f>IFERROR(VLOOKUP($B140,RD[[#All],[Date]:[IS19_Inv2_M2]],CT$2,0)/CT$1,"")</f>
        <v>0</v>
      </c>
      <c r="CU140" s="166">
        <f>IFERROR(AVERAGEIF(Inv_SY_B[[#This Row],[IS1_Inv1_M1]:[IS19_Inv2_M2]],"&gt;="&amp;0.1,Inv_SY_B[[#This Row],[IS1_Inv1_M1]:[IS19_Inv2_M2]]),"")</f>
        <v>3.3603239793986259</v>
      </c>
    </row>
    <row r="141" spans="2:99">
      <c r="B141" s="167">
        <f t="shared" si="67"/>
        <v>45833</v>
      </c>
      <c r="C141" s="165">
        <f>IFERROR(VLOOKUP($B141,RD[[#All],[Date]:[IS19_Inv2_M2]],C$2,0)/C$1,"")</f>
        <v>2.7134922471650076</v>
      </c>
      <c r="D141" s="165">
        <f>IFERROR(VLOOKUP($B141,RD[[#All],[Date]:[IS19_Inv2_M2]],D$2,0)/D$1,"")</f>
        <v>2.7189330756953622</v>
      </c>
      <c r="E141" s="165">
        <f>IFERROR(VLOOKUP($B141,RD[[#All],[Date]:[IS19_Inv2_M2]],E$2,0)/E$1,"")</f>
        <v>2.7465637810465395</v>
      </c>
      <c r="F141" s="165">
        <f>IFERROR(VLOOKUP($B141,RD[[#All],[Date]:[IS19_Inv2_M2]],F$2,0)/F$1,"")</f>
        <v>2.6025987700112472</v>
      </c>
      <c r="G141" s="165">
        <f>IFERROR(VLOOKUP($B141,RD[[#All],[Date]:[IS19_Inv2_M2]],G$2,0)/G$1,"")</f>
        <v>2.7219676874849288</v>
      </c>
      <c r="H141" s="165">
        <f>IFERROR(VLOOKUP($B141,RD[[#All],[Date]:[IS19_Inv2_M2]],H$2,0)/H$1,"")</f>
        <v>2.6954424885459369</v>
      </c>
      <c r="I141" s="165">
        <f>IFERROR(VLOOKUP($B141,RD[[#All],[Date]:[IS19_Inv2_M2]],I$2,0)/I$1,"")</f>
        <v>2.6866364797399278</v>
      </c>
      <c r="J141" s="165">
        <f>IFERROR(VLOOKUP($B141,RD[[#All],[Date]:[IS19_Inv2_M2]],J$2,0)/J$1,"")</f>
        <v>2.6921250118742281</v>
      </c>
      <c r="K141" s="165">
        <f>IFERROR(VLOOKUP($B141,RD[[#All],[Date]:[IS19_Inv2_M2]],K$2,0)/K$1,"")</f>
        <v>2.695446170044749</v>
      </c>
      <c r="L141" s="165">
        <f>IFERROR(VLOOKUP($B141,RD[[#All],[Date]:[IS19_Inv2_M2]],L$2,0)/L$1,"")</f>
        <v>2.7044742091764036</v>
      </c>
      <c r="M141" s="165">
        <f>IFERROR(VLOOKUP($B141,RD[[#All],[Date]:[IS19_Inv2_M2]],M$2,0)/M$1,"")</f>
        <v>2.6304108453560717</v>
      </c>
      <c r="N141" s="165">
        <f>IFERROR(VLOOKUP($B141,RD[[#All],[Date]:[IS19_Inv2_M2]],N$2,0)/N$1,"")</f>
        <v>2.70118998369552</v>
      </c>
      <c r="O141" s="165">
        <f>IFERROR(VLOOKUP($B141,RD[[#All],[Date]:[IS19_Inv2_M2]],O$2,0)/O$1,"")</f>
        <v>2.6934712116418855</v>
      </c>
      <c r="P141" s="165">
        <f>IFERROR(VLOOKUP($B141,RD[[#All],[Date]:[IS19_Inv2_M2]],P$2,0)/P$1,"")</f>
        <v>2.6329823292809693</v>
      </c>
      <c r="Q141" s="165">
        <f>IFERROR(VLOOKUP($B141,RD[[#All],[Date]:[IS19_Inv2_M2]],Q$2,0)/Q$1,"")</f>
        <v>2.5895964206625384</v>
      </c>
      <c r="R141" s="165">
        <f>IFERROR(VLOOKUP($B141,RD[[#All],[Date]:[IS19_Inv2_M2]],R$2,0)/R$1,"")</f>
        <v>2.5410496882366744</v>
      </c>
      <c r="S141" s="165">
        <f>IFERROR(VLOOKUP($B141,RD[[#All],[Date]:[IS19_Inv2_M2]],S$2,0)/S$1,"")</f>
        <v>2.5501590103065319</v>
      </c>
      <c r="T141" s="165">
        <f>IFERROR(VLOOKUP($B141,RD[[#All],[Date]:[IS19_Inv2_M2]],T$2,0)/T$1,"")</f>
        <v>2.6120905352161286</v>
      </c>
      <c r="U141" s="165">
        <f>IFERROR(VLOOKUP($B141,RD[[#All],[Date]:[IS19_Inv2_M2]],U$2,0)/U$1,"")</f>
        <v>2.8235991222387931</v>
      </c>
      <c r="V141" s="165">
        <f>IFERROR(VLOOKUP($B141,RD[[#All],[Date]:[IS19_Inv2_M2]],V$2,0)/V$1,"")</f>
        <v>2.853423641615799</v>
      </c>
      <c r="W141" s="165">
        <f>IFERROR(VLOOKUP($B141,RD[[#All],[Date]:[IS19_Inv2_M2]],W$2,0)/W$1,"")</f>
        <v>2.7632329766695145</v>
      </c>
      <c r="X141" s="165">
        <f>IFERROR(VLOOKUP($B141,RD[[#All],[Date]:[IS19_Inv2_M2]],X$2,0)/X$1,"")</f>
        <v>1.8395901827356833</v>
      </c>
      <c r="Y141" s="165">
        <f>IFERROR(VLOOKUP($B141,RD[[#All],[Date]:[IS19_Inv2_M2]],Y$2,0)/Y$1,"")</f>
        <v>2.7096988695734776</v>
      </c>
      <c r="Z141" s="165">
        <f>IFERROR(VLOOKUP($B141,RD[[#All],[Date]:[IS19_Inv2_M2]],Z$2,0)/Z$1,"")</f>
        <v>2.6781453235390442</v>
      </c>
      <c r="AA141" s="165">
        <f>IFERROR(VLOOKUP($B141,RD[[#All],[Date]:[IS19_Inv2_M2]],AA$2,0)/AA$1,"")</f>
        <v>2.5482028599647872</v>
      </c>
      <c r="AB141" s="165">
        <f>IFERROR(VLOOKUP($B141,RD[[#All],[Date]:[IS19_Inv2_M2]],AB$2,0)/AB$1,"")</f>
        <v>2.6561452815911792</v>
      </c>
      <c r="AC141" s="165">
        <f>IFERROR(VLOOKUP($B141,RD[[#All],[Date]:[IS19_Inv2_M2]],AC$2,0)/AC$1,"")</f>
        <v>2.7174615329392897</v>
      </c>
      <c r="AD141" s="165">
        <f>IFERROR(VLOOKUP($B141,RD[[#All],[Date]:[IS19_Inv2_M2]],AD$2,0)/AD$1,"")</f>
        <v>2.5905607802159532</v>
      </c>
      <c r="AE141" s="165">
        <f>IFERROR(VLOOKUP($B141,RD[[#All],[Date]:[IS19_Inv2_M2]],AE$2,0)/AE$1,"")</f>
        <v>2.6569075762369021</v>
      </c>
      <c r="AF141" s="165">
        <f>IFERROR(VLOOKUP($B141,RD[[#All],[Date]:[IS19_Inv2_M2]],AF$2,0)/AF$1,"")</f>
        <v>2.7131257438122351</v>
      </c>
      <c r="AG141" s="165">
        <f>IFERROR(VLOOKUP($B141,RD[[#All],[Date]:[IS19_Inv2_M2]],AG$2,0)/AG$1,"")</f>
        <v>2.6905661388420006</v>
      </c>
      <c r="AH141" s="165">
        <f>IFERROR(VLOOKUP($B141,RD[[#All],[Date]:[IS19_Inv2_M2]],AH$2,0)/AH$1,"")</f>
        <v>1.9411246081504701</v>
      </c>
      <c r="AI141" s="165">
        <f>IFERROR(VLOOKUP($B141,RD[[#All],[Date]:[IS19_Inv2_M2]],AI$2,0)/AI$1,"")</f>
        <v>2.473290256541488</v>
      </c>
      <c r="AJ141" s="165">
        <f>IFERROR(VLOOKUP($B141,RD[[#All],[Date]:[IS19_Inv2_M2]],AJ$2,0)/AJ$1,"")</f>
        <v>2.4777685368818374</v>
      </c>
      <c r="AK141" s="165">
        <f>IFERROR(VLOOKUP($B141,RD[[#All],[Date]:[IS19_Inv2_M2]],AK$2,0)/AK$1,"")</f>
        <v>2.4746874211796923</v>
      </c>
      <c r="AL141" s="165">
        <f>IFERROR(VLOOKUP($B141,RD[[#All],[Date]:[IS19_Inv2_M2]],AL$2,0)/AL$1,"")</f>
        <v>2.4700769449985751</v>
      </c>
      <c r="AM141" s="165">
        <f>IFERROR(VLOOKUP($B141,RD[[#All],[Date]:[IS19_Inv2_M2]],AM$2,0)/AM$1,"")</f>
        <v>2.4358033749082906</v>
      </c>
      <c r="AN141" s="165">
        <f>IFERROR(VLOOKUP($B141,RD[[#All],[Date]:[IS19_Inv2_M2]],AN$2,0)/AN$1,"")</f>
        <v>2.4575496342737719</v>
      </c>
      <c r="AO141" s="165">
        <f>IFERROR(VLOOKUP($B141,RD[[#All],[Date]:[IS19_Inv2_M2]],AO$2,0)/AO$1,"")</f>
        <v>2.4324684852931369</v>
      </c>
      <c r="AP141" s="165">
        <f>IFERROR(VLOOKUP($B141,RD[[#All],[Date]:[IS19_Inv2_M2]],AP$2,0)/AP$1,"")</f>
        <v>2.4591476022143666</v>
      </c>
      <c r="AQ141" s="165">
        <f>IFERROR(VLOOKUP($B141,RD[[#All],[Date]:[IS19_Inv2_M2]],AQ$2,0)/AQ$1,"")</f>
        <v>2.470846394984326</v>
      </c>
      <c r="AR141" s="165">
        <f>IFERROR(VLOOKUP($B141,RD[[#All],[Date]:[IS19_Inv2_M2]],AR$2,0)/AR$1,"")</f>
        <v>2.5884460367218991</v>
      </c>
      <c r="AS141" s="165">
        <f>IFERROR(VLOOKUP($B141,RD[[#All],[Date]:[IS19_Inv2_M2]],AS$2,0)/AS$1,"")</f>
        <v>2.6987745796523228</v>
      </c>
      <c r="AT141" s="165">
        <f>IFERROR(VLOOKUP($B141,RD[[#All],[Date]:[IS19_Inv2_M2]],AT$2,0)/AT$1,"")</f>
        <v>2.4578069092175676</v>
      </c>
      <c r="AU141" s="165">
        <f>IFERROR(VLOOKUP($B141,RD[[#All],[Date]:[IS19_Inv2_M2]],AU$2,0)/AU$1,"")</f>
        <v>2.5761755485893416</v>
      </c>
      <c r="AV141" s="165">
        <f>IFERROR(VLOOKUP($B141,RD[[#All],[Date]:[IS19_Inv2_M2]],AV$2,0)/AV$1,"")</f>
        <v>2.273649271620874</v>
      </c>
      <c r="AW141" s="165">
        <f>IFERROR(VLOOKUP($B141,RD[[#All],[Date]:[IS19_Inv2_M2]],AW$2,0)/AW$1,"")</f>
        <v>2.3850574712643677</v>
      </c>
      <c r="AX141" s="165">
        <f>IFERROR(VLOOKUP($B141,RD[[#All],[Date]:[IS19_Inv2_M2]],AX$2,0)/AX$1,"")</f>
        <v>2.5071700126725802</v>
      </c>
      <c r="AY141" s="165">
        <f>IFERROR(VLOOKUP($B141,RD[[#All],[Date]:[IS19_Inv2_M2]],AY$2,0)/AY$1,"")</f>
        <v>2.450906208337837</v>
      </c>
      <c r="AZ141" s="165">
        <f>IFERROR(VLOOKUP($B141,RD[[#All],[Date]:[IS19_Inv2_M2]],AZ$2,0)/AZ$1,"")</f>
        <v>2.5455970361926474</v>
      </c>
      <c r="BA141" s="165">
        <f>IFERROR(VLOOKUP($B141,RD[[#All],[Date]:[IS19_Inv2_M2]],BA$2,0)/BA$1,"")</f>
        <v>2.4558127125992133</v>
      </c>
      <c r="BB141" s="165">
        <f>IFERROR(VLOOKUP($B141,RD[[#All],[Date]:[IS19_Inv2_M2]],BB$2,0)/BB$1,"")</f>
        <v>2.3713427377220482</v>
      </c>
      <c r="BC141" s="165">
        <f>IFERROR(VLOOKUP($B141,RD[[#All],[Date]:[IS19_Inv2_M2]],BC$2,0)/BC$1,"")</f>
        <v>2.438871473354232</v>
      </c>
      <c r="BD141" s="165">
        <f>IFERROR(VLOOKUP($B141,RD[[#All],[Date]:[IS19_Inv2_M2]],BD$2,0)/BD$1,"")</f>
        <v>2.3554713129693079</v>
      </c>
      <c r="BE141" s="165">
        <f>IFERROR(VLOOKUP($B141,RD[[#All],[Date]:[IS19_Inv2_M2]],BE$2,0)/BE$1,"")</f>
        <v>2.44157879737817</v>
      </c>
      <c r="BF141" s="165">
        <f>IFERROR(VLOOKUP($B141,RD[[#All],[Date]:[IS19_Inv2_M2]],BF$2,0)/BF$1,"")</f>
        <v>2.4113817217265487</v>
      </c>
      <c r="BG141" s="165">
        <f>IFERROR(VLOOKUP($B141,RD[[#All],[Date]:[IS19_Inv2_M2]],BG$2,0)/BG$1,"")</f>
        <v>2.5146517650265774</v>
      </c>
      <c r="BH141" s="165">
        <f>IFERROR(VLOOKUP($B141,RD[[#All],[Date]:[IS19_Inv2_M2]],BH$2,0)/BH$1,"")</f>
        <v>2.5562838415502989</v>
      </c>
      <c r="BI141" s="165">
        <f>IFERROR(VLOOKUP($B141,RD[[#All],[Date]:[IS19_Inv2_M2]],BI$2,0)/BI$1,"")</f>
        <v>2.3787571454914254</v>
      </c>
      <c r="BJ141" s="165">
        <f>IFERROR(VLOOKUP($B141,RD[[#All],[Date]:[IS19_Inv2_M2]],BJ$2,0)/BJ$1,"")</f>
        <v>2.478578892371996</v>
      </c>
      <c r="BK141" s="165">
        <f>IFERROR(VLOOKUP($B141,RD[[#All],[Date]:[IS19_Inv2_M2]],BK$2,0)/BK$1,"")</f>
        <v>2.3170813046088172</v>
      </c>
      <c r="BL141" s="165">
        <f>IFERROR(VLOOKUP($B141,RD[[#All],[Date]:[IS19_Inv2_M2]],BL$2,0)/BL$1,"")</f>
        <v>2.3558675207850621</v>
      </c>
      <c r="BM141" s="165">
        <f>IFERROR(VLOOKUP($B141,RD[[#All],[Date]:[IS19_Inv2_M2]],BM$2,0)/BM$1,"")</f>
        <v>2.3984526112185689</v>
      </c>
      <c r="BN141" s="165">
        <f>IFERROR(VLOOKUP($B141,RD[[#All],[Date]:[IS19_Inv2_M2]],BN$2,0)/BN$1,"")</f>
        <v>2.5194712859128074</v>
      </c>
      <c r="BO141" s="165">
        <f>IFERROR(VLOOKUP($B141,RD[[#All],[Date]:[IS19_Inv2_M2]],BO$2,0)/BO$1,"")</f>
        <v>2.436389930853708</v>
      </c>
      <c r="BP141" s="165">
        <f>IFERROR(VLOOKUP($B141,RD[[#All],[Date]:[IS19_Inv2_M2]],BP$2,0)/BP$1,"")</f>
        <v>2.4373759742313994</v>
      </c>
      <c r="BQ141" s="165">
        <f>IFERROR(VLOOKUP($B141,RD[[#All],[Date]:[IS19_Inv2_M2]],BQ$2,0)/BQ$1,"")</f>
        <v>2.4481765679806586</v>
      </c>
      <c r="BR141" s="165">
        <f>IFERROR(VLOOKUP($B141,RD[[#All],[Date]:[IS19_Inv2_M2]],BR$2,0)/BR$1,"")</f>
        <v>2.4541524066990688</v>
      </c>
      <c r="BS141" s="165">
        <f>IFERROR(VLOOKUP($B141,RD[[#All],[Date]:[IS19_Inv2_M2]],BS$2,0)/BS$1,"")</f>
        <v>2.3690444853908925</v>
      </c>
      <c r="BT141" s="165">
        <f>IFERROR(VLOOKUP($B141,RD[[#All],[Date]:[IS19_Inv2_M2]],BT$2,0)/BT$1,"")</f>
        <v>2.4332107909980469</v>
      </c>
      <c r="BU141" s="165">
        <f>IFERROR(VLOOKUP($B141,RD[[#All],[Date]:[IS19_Inv2_M2]],BU$2,0)/BU$1,"")</f>
        <v>2.4156821331925284</v>
      </c>
      <c r="BV141" s="165">
        <f>IFERROR(VLOOKUP($B141,RD[[#All],[Date]:[IS19_Inv2_M2]],BV$2,0)/BV$1,"")</f>
        <v>2.3521968103913506</v>
      </c>
      <c r="BW141" s="165">
        <f>IFERROR(VLOOKUP($B141,RD[[#All],[Date]:[IS19_Inv2_M2]],BW$2,0)/BW$1,"")</f>
        <v>2.4266710125615534</v>
      </c>
      <c r="BX141" s="165">
        <f>IFERROR(VLOOKUP($B141,RD[[#All],[Date]:[IS19_Inv2_M2]],BX$2,0)/BX$1,"")</f>
        <v>2.4010577632849066</v>
      </c>
      <c r="BY141" s="165">
        <f>IFERROR(VLOOKUP($B141,RD[[#All],[Date]:[IS19_Inv2_M2]],BY$2,0)/BY$1,"")</f>
        <v>2.4307233418274232</v>
      </c>
      <c r="BZ141" s="165">
        <f>IFERROR(VLOOKUP($B141,RD[[#All],[Date]:[IS19_Inv2_M2]],BZ$2,0)/BZ$1,"")</f>
        <v>2.3992407465991774</v>
      </c>
      <c r="CA141" s="165">
        <f>IFERROR(VLOOKUP($B141,RD[[#All],[Date]:[IS19_Inv2_M2]],CA$2,0)/CA$1,"")</f>
        <v>2.3759395215394514</v>
      </c>
      <c r="CB141" s="165">
        <f>IFERROR(VLOOKUP($B141,RD[[#All],[Date]:[IS19_Inv2_M2]],CB$2,0)/CB$1,"")</f>
        <v>2.3058806987943337</v>
      </c>
      <c r="CC141" s="165">
        <f>IFERROR(VLOOKUP($B141,RD[[#All],[Date]:[IS19_Inv2_M2]],CC$2,0)/CC$1,"")</f>
        <v>2.7112662132236633</v>
      </c>
      <c r="CD141" s="165">
        <f>IFERROR(VLOOKUP($B141,RD[[#All],[Date]:[IS19_Inv2_M2]],CD$2,0)/CD$1,"")</f>
        <v>2.7367191492468295</v>
      </c>
      <c r="CE141" s="165">
        <f>IFERROR(VLOOKUP($B141,RD[[#All],[Date]:[IS19_Inv2_M2]],CE$2,0)/CE$1,"")</f>
        <v>2.8295057882347896</v>
      </c>
      <c r="CF141" s="165">
        <f>IFERROR(VLOOKUP($B141,RD[[#All],[Date]:[IS19_Inv2_M2]],CF$2,0)/CF$1,"")</f>
        <v>2.630065284288631</v>
      </c>
      <c r="CG141" s="165">
        <f>IFERROR(VLOOKUP($B141,RD[[#All],[Date]:[IS19_Inv2_M2]],CG$2,0)/CG$1,"")</f>
        <v>2.441210587366867</v>
      </c>
      <c r="CH141" s="165">
        <f>IFERROR(VLOOKUP($B141,RD[[#All],[Date]:[IS19_Inv2_M2]],CH$2,0)/CH$1,"")</f>
        <v>2.6542233470420751</v>
      </c>
      <c r="CI141" s="165">
        <f>IFERROR(VLOOKUP($B141,RD[[#All],[Date]:[IS19_Inv2_M2]],CI$2,0)/CI$1,"")</f>
        <v>2.6241290081846866</v>
      </c>
      <c r="CJ141" s="165">
        <f>IFERROR(VLOOKUP($B141,RD[[#All],[Date]:[IS19_Inv2_M2]],CJ$2,0)/CJ$1,"")</f>
        <v>2.6141773597425946</v>
      </c>
      <c r="CK141" s="165">
        <f>IFERROR(VLOOKUP($B141,RD[[#All],[Date]:[IS19_Inv2_M2]],CK$2,0)/CK$1,"")</f>
        <v>2.6760437706340903</v>
      </c>
      <c r="CL141" s="165">
        <f>IFERROR(VLOOKUP($B141,RD[[#All],[Date]:[IS19_Inv2_M2]],CL$2,0)/CL$1,"")</f>
        <v>2.5053718821513824</v>
      </c>
      <c r="CM141" s="165">
        <f>IFERROR(VLOOKUP($B141,RD[[#All],[Date]:[IS19_Inv2_M2]],CM$2,0)/CM$1,"")</f>
        <v>2.6870452388484658</v>
      </c>
      <c r="CN141" s="165">
        <f>IFERROR(VLOOKUP($B141,RD[[#All],[Date]:[IS19_Inv2_M2]],CN$2,0)/CN$1,"")</f>
        <v>2.787883581145207</v>
      </c>
      <c r="CO141" s="165">
        <f>IFERROR(VLOOKUP($B141,RD[[#All],[Date]:[IS19_Inv2_M2]],CO$2,0)/CO$1,"")</f>
        <v>2.7087946852261946</v>
      </c>
      <c r="CP141" s="165">
        <f>IFERROR(VLOOKUP($B141,RD[[#All],[Date]:[IS19_Inv2_M2]],CP$2,0)/CP$1,"")</f>
        <v>2.5601075608984498</v>
      </c>
      <c r="CQ141" s="165">
        <f>IFERROR(VLOOKUP($B141,RD[[#All],[Date]:[IS19_Inv2_M2]],CQ$2,0)/CQ$1,"")</f>
        <v>0</v>
      </c>
      <c r="CR141" s="165">
        <f>IFERROR(VLOOKUP($B141,RD[[#All],[Date]:[IS19_Inv2_M2]],CR$2,0)/CR$1,"")</f>
        <v>0</v>
      </c>
      <c r="CS141" s="165">
        <f>IFERROR(VLOOKUP($B141,RD[[#All],[Date]:[IS19_Inv2_M2]],CS$2,0)/CS$1,"")</f>
        <v>0</v>
      </c>
      <c r="CT141" s="165">
        <f>IFERROR(VLOOKUP($B141,RD[[#All],[Date]:[IS19_Inv2_M2]],CT$2,0)/CT$1,"")</f>
        <v>0</v>
      </c>
      <c r="CU141" s="166">
        <f>IFERROR(AVERAGEIF(Inv_SY_B[[#This Row],[IS1_Inv1_M1]:[IS19_Inv2_M2]],"&gt;="&amp;0.1,Inv_SY_B[[#This Row],[IS1_Inv1_M1]:[IS19_Inv2_M2]]),"")</f>
        <v>2.5390383160015686</v>
      </c>
    </row>
    <row r="142" spans="2:99">
      <c r="B142" s="167">
        <f t="shared" si="67"/>
        <v>45834</v>
      </c>
      <c r="C142" s="165">
        <f>IFERROR(VLOOKUP($B142,RD[[#All],[Date]:[IS19_Inv2_M2]],C$2,0)/C$1,"")</f>
        <v>2.6908315976240065</v>
      </c>
      <c r="D142" s="165">
        <f>IFERROR(VLOOKUP($B142,RD[[#All],[Date]:[IS19_Inv2_M2]],D$2,0)/D$1,"")</f>
        <v>2.6710995552903403</v>
      </c>
      <c r="E142" s="165">
        <f>IFERROR(VLOOKUP($B142,RD[[#All],[Date]:[IS19_Inv2_M2]],E$2,0)/E$1,"")</f>
        <v>1.9517723655654691</v>
      </c>
      <c r="F142" s="165">
        <f>IFERROR(VLOOKUP($B142,RD[[#All],[Date]:[IS19_Inv2_M2]],F$2,0)/F$1,"")</f>
        <v>1.8239249563282205</v>
      </c>
      <c r="G142" s="165">
        <f>IFERROR(VLOOKUP($B142,RD[[#All],[Date]:[IS19_Inv2_M2]],G$2,0)/G$1,"")</f>
        <v>1.9175307451169521</v>
      </c>
      <c r="H142" s="165">
        <f>IFERROR(VLOOKUP($B142,RD[[#All],[Date]:[IS19_Inv2_M2]],H$2,0)/H$1,"")</f>
        <v>1.9131902580178441</v>
      </c>
      <c r="I142" s="165">
        <f>IFERROR(VLOOKUP($B142,RD[[#All],[Date]:[IS19_Inv2_M2]],I$2,0)/I$1,"")</f>
        <v>1.1842563566701498</v>
      </c>
      <c r="J142" s="165">
        <f>IFERROR(VLOOKUP($B142,RD[[#All],[Date]:[IS19_Inv2_M2]],J$2,0)/J$1,"")</f>
        <v>1.215920965137266</v>
      </c>
      <c r="K142" s="165">
        <f>IFERROR(VLOOKUP($B142,RD[[#All],[Date]:[IS19_Inv2_M2]],K$2,0)/K$1,"")</f>
        <v>1.1773433200124435</v>
      </c>
      <c r="L142" s="165">
        <f>IFERROR(VLOOKUP($B142,RD[[#All],[Date]:[IS19_Inv2_M2]],L$2,0)/L$1,"")</f>
        <v>1.1954972926759759</v>
      </c>
      <c r="M142" s="165">
        <f>IFERROR(VLOOKUP($B142,RD[[#All],[Date]:[IS19_Inv2_M2]],M$2,0)/M$1,"")</f>
        <v>1.8554622837930299</v>
      </c>
      <c r="N142" s="165">
        <f>IFERROR(VLOOKUP($B142,RD[[#All],[Date]:[IS19_Inv2_M2]],N$2,0)/N$1,"")</f>
        <v>1.9307424622198428</v>
      </c>
      <c r="O142" s="165">
        <f>IFERROR(VLOOKUP($B142,RD[[#All],[Date]:[IS19_Inv2_M2]],O$2,0)/O$1,"")</f>
        <v>1.9025822524517557</v>
      </c>
      <c r="P142" s="165">
        <f>IFERROR(VLOOKUP($B142,RD[[#All],[Date]:[IS19_Inv2_M2]],P$2,0)/P$1,"")</f>
        <v>1.8547475934378814</v>
      </c>
      <c r="Q142" s="165">
        <f>IFERROR(VLOOKUP($B142,RD[[#All],[Date]:[IS19_Inv2_M2]],Q$2,0)/Q$1,"")</f>
        <v>1.8096830633550474</v>
      </c>
      <c r="R142" s="165">
        <f>IFERROR(VLOOKUP($B142,RD[[#All],[Date]:[IS19_Inv2_M2]],R$2,0)/R$1,"")</f>
        <v>1.7613862497576305</v>
      </c>
      <c r="S142" s="165">
        <f>IFERROR(VLOOKUP($B142,RD[[#All],[Date]:[IS19_Inv2_M2]],S$2,0)/S$1,"")</f>
        <v>1.7849115036880403</v>
      </c>
      <c r="T142" s="165">
        <f>IFERROR(VLOOKUP($B142,RD[[#All],[Date]:[IS19_Inv2_M2]],T$2,0)/T$1,"")</f>
        <v>1.8478042046533032</v>
      </c>
      <c r="U142" s="165">
        <f>IFERROR(VLOOKUP($B142,RD[[#All],[Date]:[IS19_Inv2_M2]],U$2,0)/U$1,"")</f>
        <v>2.8376593704021733</v>
      </c>
      <c r="V142" s="165">
        <f>IFERROR(VLOOKUP($B142,RD[[#All],[Date]:[IS19_Inv2_M2]],V$2,0)/V$1,"")</f>
        <v>2.8389024017093574</v>
      </c>
      <c r="W142" s="165">
        <f>IFERROR(VLOOKUP($B142,RD[[#All],[Date]:[IS19_Inv2_M2]],W$2,0)/W$1,"")</f>
        <v>2.7194753819180604</v>
      </c>
      <c r="X142" s="165">
        <f>IFERROR(VLOOKUP($B142,RD[[#All],[Date]:[IS19_Inv2_M2]],X$2,0)/X$1,"")</f>
        <v>1.8268471085964779</v>
      </c>
      <c r="Y142" s="165">
        <f>IFERROR(VLOOKUP($B142,RD[[#All],[Date]:[IS19_Inv2_M2]],Y$2,0)/Y$1,"")</f>
        <v>2.1782084164529305</v>
      </c>
      <c r="Z142" s="165">
        <f>IFERROR(VLOOKUP($B142,RD[[#All],[Date]:[IS19_Inv2_M2]],Z$2,0)/Z$1,"")</f>
        <v>2.1564590838908901</v>
      </c>
      <c r="AA142" s="165">
        <f>IFERROR(VLOOKUP($B142,RD[[#All],[Date]:[IS19_Inv2_M2]],AA$2,0)/AA$1,"")</f>
        <v>2.3918924721947872</v>
      </c>
      <c r="AB142" s="165">
        <f>IFERROR(VLOOKUP($B142,RD[[#All],[Date]:[IS19_Inv2_M2]],AB$2,0)/AB$1,"")</f>
        <v>2.5030807480272403</v>
      </c>
      <c r="AC142" s="165">
        <f>IFERROR(VLOOKUP($B142,RD[[#All],[Date]:[IS19_Inv2_M2]],AC$2,0)/AC$1,"")</f>
        <v>2.5801048122711716</v>
      </c>
      <c r="AD142" s="165">
        <f>IFERROR(VLOOKUP($B142,RD[[#All],[Date]:[IS19_Inv2_M2]],AD$2,0)/AD$1,"")</f>
        <v>2.4969522814350404</v>
      </c>
      <c r="AE142" s="165">
        <f>IFERROR(VLOOKUP($B142,RD[[#All],[Date]:[IS19_Inv2_M2]],AE$2,0)/AE$1,"")</f>
        <v>2.5284480361987476</v>
      </c>
      <c r="AF142" s="165">
        <f>IFERROR(VLOOKUP($B142,RD[[#All],[Date]:[IS19_Inv2_M2]],AF$2,0)/AF$1,"")</f>
        <v>2.5840727517412105</v>
      </c>
      <c r="AG142" s="165">
        <f>IFERROR(VLOOKUP($B142,RD[[#All],[Date]:[IS19_Inv2_M2]],AG$2,0)/AG$1,"")</f>
        <v>2.5110521662245797</v>
      </c>
      <c r="AH142" s="165">
        <f>IFERROR(VLOOKUP($B142,RD[[#All],[Date]:[IS19_Inv2_M2]],AH$2,0)/AH$1,"")</f>
        <v>1.8093652037617554</v>
      </c>
      <c r="AI142" s="165">
        <f>IFERROR(VLOOKUP($B142,RD[[#All],[Date]:[IS19_Inv2_M2]],AI$2,0)/AI$1,"")</f>
        <v>2.594843580065255</v>
      </c>
      <c r="AJ142" s="165">
        <f>IFERROR(VLOOKUP($B142,RD[[#All],[Date]:[IS19_Inv2_M2]],AJ$2,0)/AJ$1,"")</f>
        <v>2.6050796494146251</v>
      </c>
      <c r="AK142" s="165">
        <f>IFERROR(VLOOKUP($B142,RD[[#All],[Date]:[IS19_Inv2_M2]],AK$2,0)/AK$1,"")</f>
        <v>2.587107700068461</v>
      </c>
      <c r="AL142" s="165">
        <f>IFERROR(VLOOKUP($B142,RD[[#All],[Date]:[IS19_Inv2_M2]],AL$2,0)/AL$1,"")</f>
        <v>2.5997435166714165</v>
      </c>
      <c r="AM142" s="165">
        <f>IFERROR(VLOOKUP($B142,RD[[#All],[Date]:[IS19_Inv2_M2]],AM$2,0)/AM$1,"")</f>
        <v>2.5718668712065633</v>
      </c>
      <c r="AN142" s="165">
        <f>IFERROR(VLOOKUP($B142,RD[[#All],[Date]:[IS19_Inv2_M2]],AN$2,0)/AN$1,"")</f>
        <v>2.6012277951933123</v>
      </c>
      <c r="AO142" s="165">
        <f>IFERROR(VLOOKUP($B142,RD[[#All],[Date]:[IS19_Inv2_M2]],AO$2,0)/AO$1,"")</f>
        <v>2.5785366504368707</v>
      </c>
      <c r="AP142" s="165">
        <f>IFERROR(VLOOKUP($B142,RD[[#All],[Date]:[IS19_Inv2_M2]],AP$2,0)/AP$1,"")</f>
        <v>2.5912092309744548</v>
      </c>
      <c r="AQ142" s="165">
        <f>IFERROR(VLOOKUP($B142,RD[[#All],[Date]:[IS19_Inv2_M2]],AQ$2,0)/AQ$1,"")</f>
        <v>2.6595611285266458</v>
      </c>
      <c r="AR142" s="165">
        <f>IFERROR(VLOOKUP($B142,RD[[#All],[Date]:[IS19_Inv2_M2]],AR$2,0)/AR$1,"")</f>
        <v>2.7655103517172486</v>
      </c>
      <c r="AS142" s="165">
        <f>IFERROR(VLOOKUP($B142,RD[[#All],[Date]:[IS19_Inv2_M2]],AS$2,0)/AS$1,"")</f>
        <v>2.8726132801367914</v>
      </c>
      <c r="AT142" s="165">
        <f>IFERROR(VLOOKUP($B142,RD[[#All],[Date]:[IS19_Inv2_M2]],AT$2,0)/AT$1,"")</f>
        <v>2.5983977708115642</v>
      </c>
      <c r="AU142" s="165">
        <f>IFERROR(VLOOKUP($B142,RD[[#All],[Date]:[IS19_Inv2_M2]],AU$2,0)/AU$1,"")</f>
        <v>2.7084639498432601</v>
      </c>
      <c r="AV142" s="165">
        <f>IFERROR(VLOOKUP($B142,RD[[#All],[Date]:[IS19_Inv2_M2]],AV$2,0)/AV$1,"")</f>
        <v>2.4396090724691133</v>
      </c>
      <c r="AW142" s="165">
        <f>IFERROR(VLOOKUP($B142,RD[[#All],[Date]:[IS19_Inv2_M2]],AW$2,0)/AW$1,"")</f>
        <v>2.5463688610240331</v>
      </c>
      <c r="AX142" s="165">
        <f>IFERROR(VLOOKUP($B142,RD[[#All],[Date]:[IS19_Inv2_M2]],AX$2,0)/AX$1,"")</f>
        <v>2.6919228973520974</v>
      </c>
      <c r="AY142" s="165">
        <f>IFERROR(VLOOKUP($B142,RD[[#All],[Date]:[IS19_Inv2_M2]],AY$2,0)/AY$1,"")</f>
        <v>2.6209779122977692</v>
      </c>
      <c r="AZ142" s="165">
        <f>IFERROR(VLOOKUP($B142,RD[[#All],[Date]:[IS19_Inv2_M2]],AZ$2,0)/AZ$1,"")</f>
        <v>2.7322599031062982</v>
      </c>
      <c r="BA142" s="165">
        <f>IFERROR(VLOOKUP($B142,RD[[#All],[Date]:[IS19_Inv2_M2]],BA$2,0)/BA$1,"")</f>
        <v>2.6439004868938842</v>
      </c>
      <c r="BB142" s="165">
        <f>IFERROR(VLOOKUP($B142,RD[[#All],[Date]:[IS19_Inv2_M2]],BB$2,0)/BB$1,"")</f>
        <v>2.528082549634274</v>
      </c>
      <c r="BC142" s="165">
        <f>IFERROR(VLOOKUP($B142,RD[[#All],[Date]:[IS19_Inv2_M2]],BC$2,0)/BC$1,"")</f>
        <v>2.626959247648903</v>
      </c>
      <c r="BD142" s="165">
        <f>IFERROR(VLOOKUP($B142,RD[[#All],[Date]:[IS19_Inv2_M2]],BD$2,0)/BD$1,"")</f>
        <v>2.5603266020266822</v>
      </c>
      <c r="BE142" s="165">
        <f>IFERROR(VLOOKUP($B142,RD[[#All],[Date]:[IS19_Inv2_M2]],BE$2,0)/BE$1,"")</f>
        <v>2.6517526360786547</v>
      </c>
      <c r="BF142" s="165">
        <f>IFERROR(VLOOKUP($B142,RD[[#All],[Date]:[IS19_Inv2_M2]],BF$2,0)/BF$1,"")</f>
        <v>2.5898239691343137</v>
      </c>
      <c r="BG142" s="165">
        <f>IFERROR(VLOOKUP($B142,RD[[#All],[Date]:[IS19_Inv2_M2]],BG$2,0)/BG$1,"")</f>
        <v>2.6325473626822951</v>
      </c>
      <c r="BH142" s="165">
        <f>IFERROR(VLOOKUP($B142,RD[[#All],[Date]:[IS19_Inv2_M2]],BH$2,0)/BH$1,"")</f>
        <v>2.7465089769165001</v>
      </c>
      <c r="BI142" s="165">
        <f>IFERROR(VLOOKUP($B142,RD[[#All],[Date]:[IS19_Inv2_M2]],BI$2,0)/BI$1,"")</f>
        <v>2.5373409551908539</v>
      </c>
      <c r="BJ142" s="165">
        <f>IFERROR(VLOOKUP($B142,RD[[#All],[Date]:[IS19_Inv2_M2]],BJ$2,0)/BJ$1,"")</f>
        <v>2.6234761407175204</v>
      </c>
      <c r="BK142" s="165">
        <f>IFERROR(VLOOKUP($B142,RD[[#All],[Date]:[IS19_Inv2_M2]],BK$2,0)/BK$1,"")</f>
        <v>2.4791569399052888</v>
      </c>
      <c r="BL142" s="165">
        <f>IFERROR(VLOOKUP($B142,RD[[#All],[Date]:[IS19_Inv2_M2]],BL$2,0)/BL$1,"")</f>
        <v>2.5119258552541912</v>
      </c>
      <c r="BM142" s="165">
        <f>IFERROR(VLOOKUP($B142,RD[[#All],[Date]:[IS19_Inv2_M2]],BM$2,0)/BM$1,"")</f>
        <v>2.5378509971319949</v>
      </c>
      <c r="BN142" s="165">
        <f>IFERROR(VLOOKUP($B142,RD[[#All],[Date]:[IS19_Inv2_M2]],BN$2,0)/BN$1,"")</f>
        <v>2.650680283101186</v>
      </c>
      <c r="BO142" s="165">
        <f>IFERROR(VLOOKUP($B142,RD[[#All],[Date]:[IS19_Inv2_M2]],BO$2,0)/BO$1,"")</f>
        <v>2.6754643648031813</v>
      </c>
      <c r="BP142" s="165">
        <f>IFERROR(VLOOKUP($B142,RD[[#All],[Date]:[IS19_Inv2_M2]],BP$2,0)/BP$1,"")</f>
        <v>2.6535522897433683</v>
      </c>
      <c r="BQ142" s="165">
        <f>IFERROR(VLOOKUP($B142,RD[[#All],[Date]:[IS19_Inv2_M2]],BQ$2,0)/BQ$1,"")</f>
        <v>2.6994137030460195</v>
      </c>
      <c r="BR142" s="165">
        <f>IFERROR(VLOOKUP($B142,RD[[#All],[Date]:[IS19_Inv2_M2]],BR$2,0)/BR$1,"")</f>
        <v>2.7307238790946475</v>
      </c>
      <c r="BS142" s="165">
        <f>IFERROR(VLOOKUP($B142,RD[[#All],[Date]:[IS19_Inv2_M2]],BS$2,0)/BS$1,"")</f>
        <v>2.6800872272036824</v>
      </c>
      <c r="BT142" s="165">
        <f>IFERROR(VLOOKUP($B142,RD[[#All],[Date]:[IS19_Inv2_M2]],BT$2,0)/BT$1,"")</f>
        <v>2.7179308163064935</v>
      </c>
      <c r="BU142" s="165">
        <f>IFERROR(VLOOKUP($B142,RD[[#All],[Date]:[IS19_Inv2_M2]],BU$2,0)/BU$1,"")</f>
        <v>2.6910708067522573</v>
      </c>
      <c r="BV142" s="165">
        <f>IFERROR(VLOOKUP($B142,RD[[#All],[Date]:[IS19_Inv2_M2]],BV$2,0)/BV$1,"")</f>
        <v>2.6248208869121834</v>
      </c>
      <c r="BW142" s="165">
        <f>IFERROR(VLOOKUP($B142,RD[[#All],[Date]:[IS19_Inv2_M2]],BW$2,0)/BW$1,"")</f>
        <v>2.7647560706719196</v>
      </c>
      <c r="BX142" s="165">
        <f>IFERROR(VLOOKUP($B142,RD[[#All],[Date]:[IS19_Inv2_M2]],BX$2,0)/BX$1,"")</f>
        <v>2.7579717551245548</v>
      </c>
      <c r="BY142" s="165">
        <f>IFERROR(VLOOKUP($B142,RD[[#All],[Date]:[IS19_Inv2_M2]],BY$2,0)/BY$1,"")</f>
        <v>2.7734998313929036</v>
      </c>
      <c r="BZ142" s="165">
        <f>IFERROR(VLOOKUP($B142,RD[[#All],[Date]:[IS19_Inv2_M2]],BZ$2,0)/BZ$1,"")</f>
        <v>2.7349994727406939</v>
      </c>
      <c r="CA142" s="165">
        <f>IFERROR(VLOOKUP($B142,RD[[#All],[Date]:[IS19_Inv2_M2]],CA$2,0)/CA$1,"")</f>
        <v>2.5766616849752912</v>
      </c>
      <c r="CB142" s="165">
        <f>IFERROR(VLOOKUP($B142,RD[[#All],[Date]:[IS19_Inv2_M2]],CB$2,0)/CB$1,"")</f>
        <v>2.5202994832858798</v>
      </c>
      <c r="CC142" s="165">
        <f>IFERROR(VLOOKUP($B142,RD[[#All],[Date]:[IS19_Inv2_M2]],CC$2,0)/CC$1,"")</f>
        <v>2.7834348307497629</v>
      </c>
      <c r="CD142" s="165">
        <f>IFERROR(VLOOKUP($B142,RD[[#All],[Date]:[IS19_Inv2_M2]],CD$2,0)/CD$1,"")</f>
        <v>2.8267588153700136</v>
      </c>
      <c r="CE142" s="165">
        <f>IFERROR(VLOOKUP($B142,RD[[#All],[Date]:[IS19_Inv2_M2]],CE$2,0)/CE$1,"")</f>
        <v>2.9051094107743203</v>
      </c>
      <c r="CF142" s="165">
        <f>IFERROR(VLOOKUP($B142,RD[[#All],[Date]:[IS19_Inv2_M2]],CF$2,0)/CF$1,"")</f>
        <v>2.7355171455139815</v>
      </c>
      <c r="CG142" s="165">
        <f>IFERROR(VLOOKUP($B142,RD[[#All],[Date]:[IS19_Inv2_M2]],CG$2,0)/CG$1,"")</f>
        <v>2.5563288692045414</v>
      </c>
      <c r="CH142" s="165">
        <f>IFERROR(VLOOKUP($B142,RD[[#All],[Date]:[IS19_Inv2_M2]],CH$2,0)/CH$1,"")</f>
        <v>2.7530844669408414</v>
      </c>
      <c r="CI142" s="165">
        <f>IFERROR(VLOOKUP($B142,RD[[#All],[Date]:[IS19_Inv2_M2]],CI$2,0)/CI$1,"")</f>
        <v>2.4975867747142662</v>
      </c>
      <c r="CJ142" s="165">
        <f>IFERROR(VLOOKUP($B142,RD[[#All],[Date]:[IS19_Inv2_M2]],CJ$2,0)/CJ$1,"")</f>
        <v>2.3634076897554803</v>
      </c>
      <c r="CK142" s="165">
        <f>IFERROR(VLOOKUP($B142,RD[[#All],[Date]:[IS19_Inv2_M2]],CK$2,0)/CK$1,"")</f>
        <v>2.4172811265503453</v>
      </c>
      <c r="CL142" s="165">
        <f>IFERROR(VLOOKUP($B142,RD[[#All],[Date]:[IS19_Inv2_M2]],CL$2,0)/CL$1,"")</f>
        <v>2.264612957431686</v>
      </c>
      <c r="CM142" s="165">
        <f>IFERROR(VLOOKUP($B142,RD[[#All],[Date]:[IS19_Inv2_M2]],CM$2,0)/CM$1,"")</f>
        <v>2.3973821575450809</v>
      </c>
      <c r="CN142" s="165">
        <f>IFERROR(VLOOKUP($B142,RD[[#All],[Date]:[IS19_Inv2_M2]],CN$2,0)/CN$1,"")</f>
        <v>2.4873457766529579</v>
      </c>
      <c r="CO142" s="165">
        <f>IFERROR(VLOOKUP($B142,RD[[#All],[Date]:[IS19_Inv2_M2]],CO$2,0)/CO$1,"")</f>
        <v>2.4137931034482762</v>
      </c>
      <c r="CP142" s="165">
        <f>IFERROR(VLOOKUP($B142,RD[[#All],[Date]:[IS19_Inv2_M2]],CP$2,0)/CP$1,"")</f>
        <v>2.2840873141410944</v>
      </c>
      <c r="CQ142" s="165">
        <f>IFERROR(VLOOKUP($B142,RD[[#All],[Date]:[IS19_Inv2_M2]],CQ$2,0)/CQ$1,"")</f>
        <v>0</v>
      </c>
      <c r="CR142" s="165">
        <f>IFERROR(VLOOKUP($B142,RD[[#All],[Date]:[IS19_Inv2_M2]],CR$2,0)/CR$1,"")</f>
        <v>0</v>
      </c>
      <c r="CS142" s="165">
        <f>IFERROR(VLOOKUP($B142,RD[[#All],[Date]:[IS19_Inv2_M2]],CS$2,0)/CS$1,"")</f>
        <v>0</v>
      </c>
      <c r="CT142" s="165">
        <f>IFERROR(VLOOKUP($B142,RD[[#All],[Date]:[IS19_Inv2_M2]],CT$2,0)/CT$1,"")</f>
        <v>0</v>
      </c>
      <c r="CU142" s="166">
        <f>IFERROR(AVERAGEIF(Inv_SY_B[[#This Row],[IS1_Inv1_M1]:[IS19_Inv2_M2]],"&gt;="&amp;0.1,Inv_SY_B[[#This Row],[IS1_Inv1_M1]:[IS19_Inv2_M2]]),"")</f>
        <v>2.4285198162510615</v>
      </c>
    </row>
    <row r="143" spans="2:99">
      <c r="B143" s="167">
        <f t="shared" si="67"/>
        <v>45835</v>
      </c>
      <c r="C143" s="165">
        <f>IFERROR(VLOOKUP($B143,RD[[#All],[Date]:[IS19_Inv2_M2]],C$2,0)/C$1,"")</f>
        <v>4.3156483838617596</v>
      </c>
      <c r="D143" s="165">
        <f>IFERROR(VLOOKUP($B143,RD[[#All],[Date]:[IS19_Inv2_M2]],D$2,0)/D$1,"")</f>
        <v>4.2960184514252973</v>
      </c>
      <c r="E143" s="165">
        <f>IFERROR(VLOOKUP($B143,RD[[#All],[Date]:[IS19_Inv2_M2]],E$2,0)/E$1,"")</f>
        <v>4.1316614420062692</v>
      </c>
      <c r="F143" s="165">
        <f>IFERROR(VLOOKUP($B143,RD[[#All],[Date]:[IS19_Inv2_M2]],F$2,0)/F$1,"")</f>
        <v>3.9024623704802703</v>
      </c>
      <c r="G143" s="165">
        <f>IFERROR(VLOOKUP($B143,RD[[#All],[Date]:[IS19_Inv2_M2]],G$2,0)/G$1,"")</f>
        <v>4.1070653484446584</v>
      </c>
      <c r="H143" s="165">
        <f>IFERROR(VLOOKUP($B143,RD[[#All],[Date]:[IS19_Inv2_M2]],H$2,0)/H$1,"")</f>
        <v>4.0631782011092357</v>
      </c>
      <c r="I143" s="165">
        <f>IFERROR(VLOOKUP($B143,RD[[#All],[Date]:[IS19_Inv2_M2]],I$2,0)/I$1,"")</f>
        <v>1.9779403227679089</v>
      </c>
      <c r="J143" s="165">
        <f>IFERROR(VLOOKUP($B143,RD[[#All],[Date]:[IS19_Inv2_M2]],J$2,0)/J$1,"")</f>
        <v>1.9882207656502326</v>
      </c>
      <c r="K143" s="165">
        <f>IFERROR(VLOOKUP($B143,RD[[#All],[Date]:[IS19_Inv2_M2]],K$2,0)/K$1,"")</f>
        <v>1.9732465481346768</v>
      </c>
      <c r="L143" s="165">
        <f>IFERROR(VLOOKUP($B143,RD[[#All],[Date]:[IS19_Inv2_M2]],L$2,0)/L$1,"")</f>
        <v>1.9943953643013204</v>
      </c>
      <c r="M143" s="165">
        <f>IFERROR(VLOOKUP($B143,RD[[#All],[Date]:[IS19_Inv2_M2]],M$2,0)/M$1,"")</f>
        <v>3.9296758704070198</v>
      </c>
      <c r="N143" s="165">
        <f>IFERROR(VLOOKUP($B143,RD[[#All],[Date]:[IS19_Inv2_M2]],N$2,0)/N$1,"")</f>
        <v>4.0240430243593801</v>
      </c>
      <c r="O143" s="165">
        <f>IFERROR(VLOOKUP($B143,RD[[#All],[Date]:[IS19_Inv2_M2]],O$2,0)/O$1,"")</f>
        <v>4.028590635874723</v>
      </c>
      <c r="P143" s="165">
        <f>IFERROR(VLOOKUP($B143,RD[[#All],[Date]:[IS19_Inv2_M2]],P$2,0)/P$1,"")</f>
        <v>3.9386270167668465</v>
      </c>
      <c r="Q143" s="165">
        <f>IFERROR(VLOOKUP($B143,RD[[#All],[Date]:[IS19_Inv2_M2]],Q$2,0)/Q$1,"")</f>
        <v>3.9124792593405591</v>
      </c>
      <c r="R143" s="165">
        <f>IFERROR(VLOOKUP($B143,RD[[#All],[Date]:[IS19_Inv2_M2]],R$2,0)/R$1,"")</f>
        <v>3.856136447905079</v>
      </c>
      <c r="S143" s="165">
        <f>IFERROR(VLOOKUP($B143,RD[[#All],[Date]:[IS19_Inv2_M2]],S$2,0)/S$1,"")</f>
        <v>3.8755224029704127</v>
      </c>
      <c r="T143" s="165">
        <f>IFERROR(VLOOKUP($B143,RD[[#All],[Date]:[IS19_Inv2_M2]],T$2,0)/T$1,"")</f>
        <v>3.9587587357280496</v>
      </c>
      <c r="U143" s="165">
        <f>IFERROR(VLOOKUP($B143,RD[[#All],[Date]:[IS19_Inv2_M2]],U$2,0)/U$1,"")</f>
        <v>4.5178590259260929</v>
      </c>
      <c r="V143" s="165">
        <f>IFERROR(VLOOKUP($B143,RD[[#All],[Date]:[IS19_Inv2_M2]],V$2,0)/V$1,"")</f>
        <v>4.5726347233963107</v>
      </c>
      <c r="W143" s="165">
        <f>IFERROR(VLOOKUP($B143,RD[[#All],[Date]:[IS19_Inv2_M2]],W$2,0)/W$1,"")</f>
        <v>4.4745097227601578</v>
      </c>
      <c r="X143" s="165">
        <f>IFERROR(VLOOKUP($B143,RD[[#All],[Date]:[IS19_Inv2_M2]],X$2,0)/X$1,"")</f>
        <v>2.9803501796773455</v>
      </c>
      <c r="Y143" s="165">
        <f>IFERROR(VLOOKUP($B143,RD[[#All],[Date]:[IS19_Inv2_M2]],Y$2,0)/Y$1,"")</f>
        <v>4.0652607580507265</v>
      </c>
      <c r="Z143" s="165">
        <f>IFERROR(VLOOKUP($B143,RD[[#All],[Date]:[IS19_Inv2_M2]],Z$2,0)/Z$1,"")</f>
        <v>4.0190895054508022</v>
      </c>
      <c r="AA143" s="165">
        <f>IFERROR(VLOOKUP($B143,RD[[#All],[Date]:[IS19_Inv2_M2]],AA$2,0)/AA$1,"")</f>
        <v>4.0567698716021816</v>
      </c>
      <c r="AB143" s="165">
        <f>IFERROR(VLOOKUP($B143,RD[[#All],[Date]:[IS19_Inv2_M2]],AB$2,0)/AB$1,"")</f>
        <v>4.2187871581450658</v>
      </c>
      <c r="AC143" s="165">
        <f>IFERROR(VLOOKUP($B143,RD[[#All],[Date]:[IS19_Inv2_M2]],AC$2,0)/AC$1,"")</f>
        <v>4.4293952954126681</v>
      </c>
      <c r="AD143" s="165">
        <f>IFERROR(VLOOKUP($B143,RD[[#All],[Date]:[IS19_Inv2_M2]],AD$2,0)/AD$1,"")</f>
        <v>4.1975792406826891</v>
      </c>
      <c r="AE143" s="165">
        <f>IFERROR(VLOOKUP($B143,RD[[#All],[Date]:[IS19_Inv2_M2]],AE$2,0)/AE$1,"")</f>
        <v>4.2866181588105023</v>
      </c>
      <c r="AF143" s="165">
        <f>IFERROR(VLOOKUP($B143,RD[[#All],[Date]:[IS19_Inv2_M2]],AF$2,0)/AF$1,"")</f>
        <v>4.3888060338550687</v>
      </c>
      <c r="AG143" s="165">
        <f>IFERROR(VLOOKUP($B143,RD[[#All],[Date]:[IS19_Inv2_M2]],AG$2,0)/AG$1,"")</f>
        <v>4.4417651314203033</v>
      </c>
      <c r="AH143" s="165">
        <f>IFERROR(VLOOKUP($B143,RD[[#All],[Date]:[IS19_Inv2_M2]],AH$2,0)/AH$1,"")</f>
        <v>3.1955329153605012</v>
      </c>
      <c r="AI143" s="165">
        <f>IFERROR(VLOOKUP($B143,RD[[#All],[Date]:[IS19_Inv2_M2]],AI$2,0)/AI$1,"")</f>
        <v>4.2121425372656907</v>
      </c>
      <c r="AJ143" s="165">
        <f>IFERROR(VLOOKUP($B143,RD[[#All],[Date]:[IS19_Inv2_M2]],AJ$2,0)/AJ$1,"")</f>
        <v>4.2191798349433816</v>
      </c>
      <c r="AK143" s="165">
        <f>IFERROR(VLOOKUP($B143,RD[[#All],[Date]:[IS19_Inv2_M2]],AK$2,0)/AK$1,"")</f>
        <v>4.26116095557237</v>
      </c>
      <c r="AL143" s="165">
        <f>IFERROR(VLOOKUP($B143,RD[[#All],[Date]:[IS19_Inv2_M2]],AL$2,0)/AL$1,"")</f>
        <v>4.2611855229410089</v>
      </c>
      <c r="AM143" s="165">
        <f>IFERROR(VLOOKUP($B143,RD[[#All],[Date]:[IS19_Inv2_M2]],AM$2,0)/AM$1,"")</f>
        <v>4.1892883345561263</v>
      </c>
      <c r="AN143" s="165">
        <f>IFERROR(VLOOKUP($B143,RD[[#All],[Date]:[IS19_Inv2_M2]],AN$2,0)/AN$1,"")</f>
        <v>4.2104231974921627</v>
      </c>
      <c r="AO143" s="165">
        <f>IFERROR(VLOOKUP($B143,RD[[#All],[Date]:[IS19_Inv2_M2]],AO$2,0)/AO$1,"")</f>
        <v>4.1999599813246187</v>
      </c>
      <c r="AP143" s="165">
        <f>IFERROR(VLOOKUP($B143,RD[[#All],[Date]:[IS19_Inv2_M2]],AP$2,0)/AP$1,"")</f>
        <v>4.2273060761688788</v>
      </c>
      <c r="AQ143" s="165">
        <f>IFERROR(VLOOKUP($B143,RD[[#All],[Date]:[IS19_Inv2_M2]],AQ$2,0)/AQ$1,"")</f>
        <v>4.2413793103448274</v>
      </c>
      <c r="AR143" s="165">
        <f>IFERROR(VLOOKUP($B143,RD[[#All],[Date]:[IS19_Inv2_M2]],AR$2,0)/AR$1,"")</f>
        <v>4.4796582727617213</v>
      </c>
      <c r="AS143" s="165">
        <f>IFERROR(VLOOKUP($B143,RD[[#All],[Date]:[IS19_Inv2_M2]],AS$2,0)/AS$1,"")</f>
        <v>4.6637218580792252</v>
      </c>
      <c r="AT143" s="165">
        <f>IFERROR(VLOOKUP($B143,RD[[#All],[Date]:[IS19_Inv2_M2]],AT$2,0)/AT$1,"")</f>
        <v>4.2063265887717298</v>
      </c>
      <c r="AU143" s="165">
        <f>IFERROR(VLOOKUP($B143,RD[[#All],[Date]:[IS19_Inv2_M2]],AU$2,0)/AU$1,"")</f>
        <v>4.3742946708463952</v>
      </c>
      <c r="AV143" s="165">
        <f>IFERROR(VLOOKUP($B143,RD[[#All],[Date]:[IS19_Inv2_M2]],AV$2,0)/AV$1,"")</f>
        <v>4.1526830167803803</v>
      </c>
      <c r="AW143" s="165">
        <f>IFERROR(VLOOKUP($B143,RD[[#All],[Date]:[IS19_Inv2_M2]],AW$2,0)/AW$1,"")</f>
        <v>4.1607889237199585</v>
      </c>
      <c r="AX143" s="165">
        <f>IFERROR(VLOOKUP($B143,RD[[#All],[Date]:[IS19_Inv2_M2]],AX$2,0)/AX$1,"")</f>
        <v>4.3540318815447208</v>
      </c>
      <c r="AY143" s="165">
        <f>IFERROR(VLOOKUP($B143,RD[[#All],[Date]:[IS19_Inv2_M2]],AY$2,0)/AY$1,"")</f>
        <v>4.3224155947104812</v>
      </c>
      <c r="AZ143" s="165">
        <f>IFERROR(VLOOKUP($B143,RD[[#All],[Date]:[IS19_Inv2_M2]],AZ$2,0)/AZ$1,"")</f>
        <v>4.4799088059276153</v>
      </c>
      <c r="BA143" s="165">
        <f>IFERROR(VLOOKUP($B143,RD[[#All],[Date]:[IS19_Inv2_M2]],BA$2,0)/BA$1,"")</f>
        <v>4.2993396918562006</v>
      </c>
      <c r="BB143" s="165">
        <f>IFERROR(VLOOKUP($B143,RD[[#All],[Date]:[IS19_Inv2_M2]],BB$2,0)/BB$1,"")</f>
        <v>4.1542580982236164</v>
      </c>
      <c r="BC143" s="165">
        <f>IFERROR(VLOOKUP($B143,RD[[#All],[Date]:[IS19_Inv2_M2]],BC$2,0)/BC$1,"")</f>
        <v>4.2369905956112852</v>
      </c>
      <c r="BD143" s="165">
        <f>IFERROR(VLOOKUP($B143,RD[[#All],[Date]:[IS19_Inv2_M2]],BD$2,0)/BD$1,"")</f>
        <v>4.2108332725814677</v>
      </c>
      <c r="BE143" s="165">
        <f>IFERROR(VLOOKUP($B143,RD[[#All],[Date]:[IS19_Inv2_M2]],BE$2,0)/BE$1,"")</f>
        <v>4.3495297805642625</v>
      </c>
      <c r="BF143" s="165">
        <f>IFERROR(VLOOKUP($B143,RD[[#All],[Date]:[IS19_Inv2_M2]],BF$2,0)/BF$1,"")</f>
        <v>4.2722794446932371</v>
      </c>
      <c r="BG143" s="165">
        <f>IFERROR(VLOOKUP($B143,RD[[#All],[Date]:[IS19_Inv2_M2]],BG$2,0)/BG$1,"")</f>
        <v>4.3703148425787104</v>
      </c>
      <c r="BH143" s="165">
        <f>IFERROR(VLOOKUP($B143,RD[[#All],[Date]:[IS19_Inv2_M2]],BH$2,0)/BH$1,"")</f>
        <v>4.5212311199772008</v>
      </c>
      <c r="BI143" s="165">
        <f>IFERROR(VLOOKUP($B143,RD[[#All],[Date]:[IS19_Inv2_M2]],BI$2,0)/BI$1,"")</f>
        <v>4.2456205052553937</v>
      </c>
      <c r="BJ143" s="165">
        <f>IFERROR(VLOOKUP($B143,RD[[#All],[Date]:[IS19_Inv2_M2]],BJ$2,0)/BJ$1,"")</f>
        <v>4.3601532567049812</v>
      </c>
      <c r="BK143" s="165">
        <f>IFERROR(VLOOKUP($B143,RD[[#All],[Date]:[IS19_Inv2_M2]],BK$2,0)/BK$1,"")</f>
        <v>4.1232575201760815</v>
      </c>
      <c r="BL143" s="165">
        <f>IFERROR(VLOOKUP($B143,RD[[#All],[Date]:[IS19_Inv2_M2]],BL$2,0)/BL$1,"")</f>
        <v>4.1835900231702334</v>
      </c>
      <c r="BM143" s="165">
        <f>IFERROR(VLOOKUP($B143,RD[[#All],[Date]:[IS19_Inv2_M2]],BM$2,0)/BM$1,"")</f>
        <v>4.2126325618622023</v>
      </c>
      <c r="BN143" s="165">
        <f>IFERROR(VLOOKUP($B143,RD[[#All],[Date]:[IS19_Inv2_M2]],BN$2,0)/BN$1,"")</f>
        <v>4.35058009889151</v>
      </c>
      <c r="BO143" s="165">
        <f>IFERROR(VLOOKUP($B143,RD[[#All],[Date]:[IS19_Inv2_M2]],BO$2,0)/BO$1,"")</f>
        <v>4.2491074253174848</v>
      </c>
      <c r="BP143" s="165">
        <f>IFERROR(VLOOKUP($B143,RD[[#All],[Date]:[IS19_Inv2_M2]],BP$2,0)/BP$1,"")</f>
        <v>4.2219090621494919</v>
      </c>
      <c r="BQ143" s="165">
        <f>IFERROR(VLOOKUP($B143,RD[[#All],[Date]:[IS19_Inv2_M2]],BQ$2,0)/BQ$1,"")</f>
        <v>4.2885809489282014</v>
      </c>
      <c r="BR143" s="165">
        <f>IFERROR(VLOOKUP($B143,RD[[#All],[Date]:[IS19_Inv2_M2]],BR$2,0)/BR$1,"")</f>
        <v>4.3287989033006431</v>
      </c>
      <c r="BS143" s="165">
        <f>IFERROR(VLOOKUP($B143,RD[[#All],[Date]:[IS19_Inv2_M2]],BS$2,0)/BS$1,"")</f>
        <v>4.2637970880796736</v>
      </c>
      <c r="BT143" s="165">
        <f>IFERROR(VLOOKUP($B143,RD[[#All],[Date]:[IS19_Inv2_M2]],BT$2,0)/BT$1,"")</f>
        <v>4.3711614613446192</v>
      </c>
      <c r="BU143" s="165">
        <f>IFERROR(VLOOKUP($B143,RD[[#All],[Date]:[IS19_Inv2_M2]],BU$2,0)/BU$1,"")</f>
        <v>4.2309714392358302</v>
      </c>
      <c r="BV143" s="165">
        <f>IFERROR(VLOOKUP($B143,RD[[#All],[Date]:[IS19_Inv2_M2]],BV$2,0)/BV$1,"")</f>
        <v>4.165193442134842</v>
      </c>
      <c r="BW143" s="165">
        <f>IFERROR(VLOOKUP($B143,RD[[#All],[Date]:[IS19_Inv2_M2]],BW$2,0)/BW$1,"")</f>
        <v>4.3951057554347646</v>
      </c>
      <c r="BX143" s="165">
        <f>IFERROR(VLOOKUP($B143,RD[[#All],[Date]:[IS19_Inv2_M2]],BX$2,0)/BX$1,"")</f>
        <v>4.5190178375879109</v>
      </c>
      <c r="BY143" s="165">
        <f>IFERROR(VLOOKUP($B143,RD[[#All],[Date]:[IS19_Inv2_M2]],BY$2,0)/BY$1,"")</f>
        <v>4.4560943643512454</v>
      </c>
      <c r="BZ143" s="165">
        <f>IFERROR(VLOOKUP($B143,RD[[#All],[Date]:[IS19_Inv2_M2]],BZ$2,0)/BZ$1,"")</f>
        <v>4.5133396604450065</v>
      </c>
      <c r="CA143" s="165">
        <f>IFERROR(VLOOKUP($B143,RD[[#All],[Date]:[IS19_Inv2_M2]],CA$2,0)/CA$1,"")</f>
        <v>4.2555280411044079</v>
      </c>
      <c r="CB143" s="165">
        <f>IFERROR(VLOOKUP($B143,RD[[#All],[Date]:[IS19_Inv2_M2]],CB$2,0)/CB$1,"")</f>
        <v>4.1747220171769364</v>
      </c>
      <c r="CC143" s="165">
        <f>IFERROR(VLOOKUP($B143,RD[[#All],[Date]:[IS19_Inv2_M2]],CC$2,0)/CC$1,"")</f>
        <v>4.6321377728566908</v>
      </c>
      <c r="CD143" s="165">
        <f>IFERROR(VLOOKUP($B143,RD[[#All],[Date]:[IS19_Inv2_M2]],CD$2,0)/CD$1,"")</f>
        <v>4.6917966563648301</v>
      </c>
      <c r="CE143" s="165">
        <f>IFERROR(VLOOKUP($B143,RD[[#All],[Date]:[IS19_Inv2_M2]],CE$2,0)/CE$1,"")</f>
        <v>4.9807237572319423</v>
      </c>
      <c r="CF143" s="165">
        <f>IFERROR(VLOOKUP($B143,RD[[#All],[Date]:[IS19_Inv2_M2]],CF$2,0)/CF$1,"")</f>
        <v>4.6020150892026876</v>
      </c>
      <c r="CG143" s="165">
        <f>IFERROR(VLOOKUP($B143,RD[[#All],[Date]:[IS19_Inv2_M2]],CG$2,0)/CG$1,"")</f>
        <v>4.2461949453407852</v>
      </c>
      <c r="CH143" s="165">
        <f>IFERROR(VLOOKUP($B143,RD[[#All],[Date]:[IS19_Inv2_M2]],CH$2,0)/CH$1,"")</f>
        <v>4.6868079721607083</v>
      </c>
      <c r="CI143" s="165">
        <f>IFERROR(VLOOKUP($B143,RD[[#All],[Date]:[IS19_Inv2_M2]],CI$2,0)/CI$1,"")</f>
        <v>4.447635039219981</v>
      </c>
      <c r="CJ143" s="165">
        <f>IFERROR(VLOOKUP($B143,RD[[#All],[Date]:[IS19_Inv2_M2]],CJ$2,0)/CJ$1,"")</f>
        <v>4.1859244913233695</v>
      </c>
      <c r="CK143" s="165">
        <f>IFERROR(VLOOKUP($B143,RD[[#All],[Date]:[IS19_Inv2_M2]],CK$2,0)/CK$1,"")</f>
        <v>4.3024359379943053</v>
      </c>
      <c r="CL143" s="165">
        <f>IFERROR(VLOOKUP($B143,RD[[#All],[Date]:[IS19_Inv2_M2]],CL$2,0)/CL$1,"")</f>
        <v>4.0600336076451233</v>
      </c>
      <c r="CM143" s="165">
        <f>IFERROR(VLOOKUP($B143,RD[[#All],[Date]:[IS19_Inv2_M2]],CM$2,0)/CM$1,"")</f>
        <v>4.3202309395760832</v>
      </c>
      <c r="CN143" s="165">
        <f>IFERROR(VLOOKUP($B143,RD[[#All],[Date]:[IS19_Inv2_M2]],CN$2,0)/CN$1,"")</f>
        <v>4.4669408415058527</v>
      </c>
      <c r="CO143" s="165">
        <f>IFERROR(VLOOKUP($B143,RD[[#All],[Date]:[IS19_Inv2_M2]],CO$2,0)/CO$1,"")</f>
        <v>4.3396077190762421</v>
      </c>
      <c r="CP143" s="165">
        <f>IFERROR(VLOOKUP($B143,RD[[#All],[Date]:[IS19_Inv2_M2]],CP$2,0)/CP$1,"")</f>
        <v>4.0928503638089211</v>
      </c>
      <c r="CQ143" s="165">
        <f>IFERROR(VLOOKUP($B143,RD[[#All],[Date]:[IS19_Inv2_M2]],CQ$2,0)/CQ$1,"")</f>
        <v>0</v>
      </c>
      <c r="CR143" s="165">
        <f>IFERROR(VLOOKUP($B143,RD[[#All],[Date]:[IS19_Inv2_M2]],CR$2,0)/CR$1,"")</f>
        <v>0</v>
      </c>
      <c r="CS143" s="165">
        <f>IFERROR(VLOOKUP($B143,RD[[#All],[Date]:[IS19_Inv2_M2]],CS$2,0)/CS$1,"")</f>
        <v>0</v>
      </c>
      <c r="CT143" s="165">
        <f>IFERROR(VLOOKUP($B143,RD[[#All],[Date]:[IS19_Inv2_M2]],CT$2,0)/CT$1,"")</f>
        <v>0</v>
      </c>
      <c r="CU143" s="166">
        <f>IFERROR(AVERAGEIF(Inv_SY_B[[#This Row],[IS1_Inv1_M1]:[IS19_Inv2_M2]],"&gt;="&amp;0.1,Inv_SY_B[[#This Row],[IS1_Inv1_M1]:[IS19_Inv2_M2]]),"")</f>
        <v>4.1490625768247869</v>
      </c>
    </row>
    <row r="144" spans="2:99">
      <c r="B144" s="167">
        <f t="shared" si="67"/>
        <v>45836</v>
      </c>
      <c r="C144" s="165">
        <f>IFERROR(VLOOKUP($B144,RD[[#All],[Date]:[IS19_Inv2_M2]],C$2,0)/C$1,"")</f>
        <v>4.1729345059014111</v>
      </c>
      <c r="D144" s="165">
        <f>IFERROR(VLOOKUP($B144,RD[[#All],[Date]:[IS19_Inv2_M2]],D$2,0)/D$1,"")</f>
        <v>4.163410672084642</v>
      </c>
      <c r="E144" s="165">
        <f>IFERROR(VLOOKUP($B144,RD[[#All],[Date]:[IS19_Inv2_M2]],E$2,0)/E$1,"")</f>
        <v>4.1567398119122254</v>
      </c>
      <c r="F144" s="165">
        <f>IFERROR(VLOOKUP($B144,RD[[#All],[Date]:[IS19_Inv2_M2]],F$2,0)/F$1,"")</f>
        <v>3.9172988106918094</v>
      </c>
      <c r="G144" s="165">
        <f>IFERROR(VLOOKUP($B144,RD[[#All],[Date]:[IS19_Inv2_M2]],G$2,0)/G$1,"")</f>
        <v>4.1070653484446584</v>
      </c>
      <c r="H144" s="165">
        <f>IFERROR(VLOOKUP($B144,RD[[#All],[Date]:[IS19_Inv2_M2]],H$2,0)/H$1,"")</f>
        <v>4.0776464914395945</v>
      </c>
      <c r="I144" s="165">
        <f>IFERROR(VLOOKUP($B144,RD[[#All],[Date]:[IS19_Inv2_M2]],I$2,0)/I$1,"")</f>
        <v>4.069197724370138</v>
      </c>
      <c r="J144" s="165">
        <f>IFERROR(VLOOKUP($B144,RD[[#All],[Date]:[IS19_Inv2_M2]],J$2,0)/J$1,"")</f>
        <v>4.0837845540039899</v>
      </c>
      <c r="K144" s="165">
        <f>IFERROR(VLOOKUP($B144,RD[[#All],[Date]:[IS19_Inv2_M2]],K$2,0)/K$1,"")</f>
        <v>4.0900715499294078</v>
      </c>
      <c r="L144" s="165">
        <f>IFERROR(VLOOKUP($B144,RD[[#All],[Date]:[IS19_Inv2_M2]],L$2,0)/L$1,"")</f>
        <v>4.0942338747981379</v>
      </c>
      <c r="M144" s="165">
        <f>IFERROR(VLOOKUP($B144,RD[[#All],[Date]:[IS19_Inv2_M2]],M$2,0)/M$1,"")</f>
        <v>3.977742300174854</v>
      </c>
      <c r="N144" s="165">
        <f>IFERROR(VLOOKUP($B144,RD[[#All],[Date]:[IS19_Inv2_M2]],N$2,0)/N$1,"")</f>
        <v>4.115542793176453</v>
      </c>
      <c r="O144" s="165">
        <f>IFERROR(VLOOKUP($B144,RD[[#All],[Date]:[IS19_Inv2_M2]],O$2,0)/O$1,"")</f>
        <v>4.0720895286301806</v>
      </c>
      <c r="P144" s="165">
        <f>IFERROR(VLOOKUP($B144,RD[[#All],[Date]:[IS19_Inv2_M2]],P$2,0)/P$1,"")</f>
        <v>3.97071451168256</v>
      </c>
      <c r="Q144" s="165">
        <f>IFERROR(VLOOKUP($B144,RD[[#All],[Date]:[IS19_Inv2_M2]],Q$2,0)/Q$1,"")</f>
        <v>3.9312023449050604</v>
      </c>
      <c r="R144" s="165">
        <f>IFERROR(VLOOKUP($B144,RD[[#All],[Date]:[IS19_Inv2_M2]],R$2,0)/R$1,"")</f>
        <v>3.8629397937905856</v>
      </c>
      <c r="S144" s="165">
        <f>IFERROR(VLOOKUP($B144,RD[[#All],[Date]:[IS19_Inv2_M2]],S$2,0)/S$1,"")</f>
        <v>3.9001648379093892</v>
      </c>
      <c r="T144" s="165">
        <f>IFERROR(VLOOKUP($B144,RD[[#All],[Date]:[IS19_Inv2_M2]],T$2,0)/T$1,"")</f>
        <v>4.0292197520922608</v>
      </c>
      <c r="U144" s="165">
        <f>IFERROR(VLOOKUP($B144,RD[[#All],[Date]:[IS19_Inv2_M2]],U$2,0)/U$1,"")</f>
        <v>4.3973426130971207</v>
      </c>
      <c r="V144" s="165">
        <f>IFERROR(VLOOKUP($B144,RD[[#All],[Date]:[IS19_Inv2_M2]],V$2,0)/V$1,"")</f>
        <v>4.4051218487612864</v>
      </c>
      <c r="W144" s="165">
        <f>IFERROR(VLOOKUP($B144,RD[[#All],[Date]:[IS19_Inv2_M2]],W$2,0)/W$1,"")</f>
        <v>4.2527651547629253</v>
      </c>
      <c r="X144" s="165">
        <f>IFERROR(VLOOKUP($B144,RD[[#All],[Date]:[IS19_Inv2_M2]],X$2,0)/X$1,"")</f>
        <v>2.8253943981446086</v>
      </c>
      <c r="Y144" s="165">
        <f>IFERROR(VLOOKUP($B144,RD[[#All],[Date]:[IS19_Inv2_M2]],Y$2,0)/Y$1,"")</f>
        <v>4.2158259713118644</v>
      </c>
      <c r="Z144" s="165">
        <f>IFERROR(VLOOKUP($B144,RD[[#All],[Date]:[IS19_Inv2_M2]],Z$2,0)/Z$1,"")</f>
        <v>4.166939596687409</v>
      </c>
      <c r="AA144" s="165">
        <f>IFERROR(VLOOKUP($B144,RD[[#All],[Date]:[IS19_Inv2_M2]],AA$2,0)/AA$1,"")</f>
        <v>3.8845707905698461</v>
      </c>
      <c r="AB144" s="165">
        <f>IFERROR(VLOOKUP($B144,RD[[#All],[Date]:[IS19_Inv2_M2]],AB$2,0)/AB$1,"")</f>
        <v>4.0198897416495516</v>
      </c>
      <c r="AC144" s="165">
        <f>IFERROR(VLOOKUP($B144,RD[[#All],[Date]:[IS19_Inv2_M2]],AC$2,0)/AC$1,"")</f>
        <v>4.1197444303524842</v>
      </c>
      <c r="AD144" s="165">
        <f>IFERROR(VLOOKUP($B144,RD[[#All],[Date]:[IS19_Inv2_M2]],AD$2,0)/AD$1,"")</f>
        <v>3.8605886450714042</v>
      </c>
      <c r="AE144" s="165">
        <f>IFERROR(VLOOKUP($B144,RD[[#All],[Date]:[IS19_Inv2_M2]],AE$2,0)/AE$1,"")</f>
        <v>4.0522274309050639</v>
      </c>
      <c r="AF144" s="165">
        <f>IFERROR(VLOOKUP($B144,RD[[#All],[Date]:[IS19_Inv2_M2]],AF$2,0)/AF$1,"")</f>
        <v>4.1487775116373653</v>
      </c>
      <c r="AG144" s="165">
        <f>IFERROR(VLOOKUP($B144,RD[[#All],[Date]:[IS19_Inv2_M2]],AG$2,0)/AG$1,"")</f>
        <v>4.1550786378372582</v>
      </c>
      <c r="AH144" s="165">
        <f>IFERROR(VLOOKUP($B144,RD[[#All],[Date]:[IS19_Inv2_M2]],AH$2,0)/AH$1,"")</f>
        <v>3.0000979623824451</v>
      </c>
      <c r="AI144" s="165">
        <f>IFERROR(VLOOKUP($B144,RD[[#All],[Date]:[IS19_Inv2_M2]],AI$2,0)/AI$1,"")</f>
        <v>4.1609621905188412</v>
      </c>
      <c r="AJ144" s="165">
        <f>IFERROR(VLOOKUP($B144,RD[[#All],[Date]:[IS19_Inv2_M2]],AJ$2,0)/AJ$1,"")</f>
        <v>4.2089437655940118</v>
      </c>
      <c r="AK144" s="165">
        <f>IFERROR(VLOOKUP($B144,RD[[#All],[Date]:[IS19_Inv2_M2]],AK$2,0)/AK$1,"")</f>
        <v>4.2359384571037362</v>
      </c>
      <c r="AL144" s="165">
        <f>IFERROR(VLOOKUP($B144,RD[[#All],[Date]:[IS19_Inv2_M2]],AL$2,0)/AL$1,"")</f>
        <v>4.2797093188942723</v>
      </c>
      <c r="AM144" s="165">
        <f>IFERROR(VLOOKUP($B144,RD[[#All],[Date]:[IS19_Inv2_M2]],AM$2,0)/AM$1,"")</f>
        <v>4.2086306943240182</v>
      </c>
      <c r="AN144" s="165">
        <f>IFERROR(VLOOKUP($B144,RD[[#All],[Date]:[IS19_Inv2_M2]],AN$2,0)/AN$1,"")</f>
        <v>3.9243730407523509</v>
      </c>
      <c r="AO144" s="165">
        <f>IFERROR(VLOOKUP($B144,RD[[#All],[Date]:[IS19_Inv2_M2]],AO$2,0)/AO$1,"")</f>
        <v>4.2273060761688788</v>
      </c>
      <c r="AP144" s="165">
        <f>IFERROR(VLOOKUP($B144,RD[[#All],[Date]:[IS19_Inv2_M2]],AP$2,0)/AP$1,"")</f>
        <v>4.2186353631694793</v>
      </c>
      <c r="AQ144" s="165">
        <f>IFERROR(VLOOKUP($B144,RD[[#All],[Date]:[IS19_Inv2_M2]],AQ$2,0)/AQ$1,"")</f>
        <v>4.2846394984326022</v>
      </c>
      <c r="AR144" s="165">
        <f>IFERROR(VLOOKUP($B144,RD[[#All],[Date]:[IS19_Inv2_M2]],AR$2,0)/AR$1,"")</f>
        <v>4.5120396844534785</v>
      </c>
      <c r="AS144" s="165">
        <f>IFERROR(VLOOKUP($B144,RD[[#All],[Date]:[IS19_Inv2_M2]],AS$2,0)/AS$1,"")</f>
        <v>4.669421487603306</v>
      </c>
      <c r="AT144" s="165">
        <f>IFERROR(VLOOKUP($B144,RD[[#All],[Date]:[IS19_Inv2_M2]],AT$2,0)/AT$1,"")</f>
        <v>4.1765618568126408</v>
      </c>
      <c r="AU144" s="165">
        <f>IFERROR(VLOOKUP($B144,RD[[#All],[Date]:[IS19_Inv2_M2]],AU$2,0)/AU$1,"")</f>
        <v>4.3404388714733546</v>
      </c>
      <c r="AV144" s="165">
        <f>IFERROR(VLOOKUP($B144,RD[[#All],[Date]:[IS19_Inv2_M2]],AV$2,0)/AV$1,"")</f>
        <v>4.1360870366955567</v>
      </c>
      <c r="AW144" s="165">
        <f>IFERROR(VLOOKUP($B144,RD[[#All],[Date]:[IS19_Inv2_M2]],AW$2,0)/AW$1,"")</f>
        <v>4.171891327063741</v>
      </c>
      <c r="AX144" s="165">
        <f>IFERROR(VLOOKUP($B144,RD[[#All],[Date]:[IS19_Inv2_M2]],AX$2,0)/AX$1,"")</f>
        <v>4.3893817114653499</v>
      </c>
      <c r="AY144" s="165">
        <f>IFERROR(VLOOKUP($B144,RD[[#All],[Date]:[IS19_Inv2_M2]],AY$2,0)/AY$1,"")</f>
        <v>4.360609663820127</v>
      </c>
      <c r="AZ144" s="165">
        <f>IFERROR(VLOOKUP($B144,RD[[#All],[Date]:[IS19_Inv2_M2]],AZ$2,0)/AZ$1,"")</f>
        <v>4.5255058421202623</v>
      </c>
      <c r="BA144" s="165">
        <f>IFERROR(VLOOKUP($B144,RD[[#All],[Date]:[IS19_Inv2_M2]],BA$2,0)/BA$1,"")</f>
        <v>4.3607016607750291</v>
      </c>
      <c r="BB144" s="165">
        <f>IFERROR(VLOOKUP($B144,RD[[#All],[Date]:[IS19_Inv2_M2]],BB$2,0)/BB$1,"")</f>
        <v>4.1353187042842219</v>
      </c>
      <c r="BC144" s="165">
        <f>IFERROR(VLOOKUP($B144,RD[[#All],[Date]:[IS19_Inv2_M2]],BC$2,0)/BC$1,"")</f>
        <v>4.3009404388714731</v>
      </c>
      <c r="BD144" s="165">
        <f>IFERROR(VLOOKUP($B144,RD[[#All],[Date]:[IS19_Inv2_M2]],BD$2,0)/BD$1,"")</f>
        <v>4.3114383611576876</v>
      </c>
      <c r="BE144" s="165">
        <f>IFERROR(VLOOKUP($B144,RD[[#All],[Date]:[IS19_Inv2_M2]],BE$2,0)/BE$1,"")</f>
        <v>4.4371615844970069</v>
      </c>
      <c r="BF144" s="165">
        <f>IFERROR(VLOOKUP($B144,RD[[#All],[Date]:[IS19_Inv2_M2]],BF$2,0)/BF$1,"")</f>
        <v>4.3005270591477478</v>
      </c>
      <c r="BG144" s="165">
        <f>IFERROR(VLOOKUP($B144,RD[[#All],[Date]:[IS19_Inv2_M2]],BG$2,0)/BG$1,"")</f>
        <v>4.09704238789696</v>
      </c>
      <c r="BH144" s="165">
        <f>IFERROR(VLOOKUP($B144,RD[[#All],[Date]:[IS19_Inv2_M2]],BH$2,0)/BH$1,"")</f>
        <v>4.5169563978341403</v>
      </c>
      <c r="BI144" s="165">
        <f>IFERROR(VLOOKUP($B144,RD[[#All],[Date]:[IS19_Inv2_M2]],BI$2,0)/BI$1,"")</f>
        <v>4.2109533468559839</v>
      </c>
      <c r="BJ144" s="165">
        <f>IFERROR(VLOOKUP($B144,RD[[#All],[Date]:[IS19_Inv2_M2]],BJ$2,0)/BJ$1,"")</f>
        <v>4.2723789620341348</v>
      </c>
      <c r="BK144" s="165">
        <f>IFERROR(VLOOKUP($B144,RD[[#All],[Date]:[IS19_Inv2_M2]],BK$2,0)/BK$1,"")</f>
        <v>4.0799039551790832</v>
      </c>
      <c r="BL144" s="165">
        <f>IFERROR(VLOOKUP($B144,RD[[#All],[Date]:[IS19_Inv2_M2]],BL$2,0)/BL$1,"")</f>
        <v>4.1358866021534695</v>
      </c>
      <c r="BM144" s="165">
        <f>IFERROR(VLOOKUP($B144,RD[[#All],[Date]:[IS19_Inv2_M2]],BM$2,0)/BM$1,"")</f>
        <v>4.1292603214833594</v>
      </c>
      <c r="BN144" s="165">
        <f>IFERROR(VLOOKUP($B144,RD[[#All],[Date]:[IS19_Inv2_M2]],BN$2,0)/BN$1,"")</f>
        <v>4.2206638011828197</v>
      </c>
      <c r="BO144" s="165">
        <f>IFERROR(VLOOKUP($B144,RD[[#All],[Date]:[IS19_Inv2_M2]],BO$2,0)/BO$1,"")</f>
        <v>4.424006869435531</v>
      </c>
      <c r="BP144" s="165">
        <f>IFERROR(VLOOKUP($B144,RD[[#All],[Date]:[IS19_Inv2_M2]],BP$2,0)/BP$1,"")</f>
        <v>4.3460546624102454</v>
      </c>
      <c r="BQ144" s="165">
        <f>IFERROR(VLOOKUP($B144,RD[[#All],[Date]:[IS19_Inv2_M2]],BQ$2,0)/BQ$1,"")</f>
        <v>4.443294993499701</v>
      </c>
      <c r="BR144" s="165">
        <f>IFERROR(VLOOKUP($B144,RD[[#All],[Date]:[IS19_Inv2_M2]],BR$2,0)/BR$1,"")</f>
        <v>4.5142983137288732</v>
      </c>
      <c r="BS144" s="165">
        <f>IFERROR(VLOOKUP($B144,RD[[#All],[Date]:[IS19_Inv2_M2]],BS$2,0)/BS$1,"")</f>
        <v>4.4217333871057329</v>
      </c>
      <c r="BT144" s="165">
        <f>IFERROR(VLOOKUP($B144,RD[[#All],[Date]:[IS19_Inv2_M2]],BT$2,0)/BT$1,"")</f>
        <v>4.5217030839214996</v>
      </c>
      <c r="BU144" s="165">
        <f>IFERROR(VLOOKUP($B144,RD[[#All],[Date]:[IS19_Inv2_M2]],BU$2,0)/BU$1,"")</f>
        <v>4.3993909586029369</v>
      </c>
      <c r="BV144" s="165">
        <f>IFERROR(VLOOKUP($B144,RD[[#All],[Date]:[IS19_Inv2_M2]],BV$2,0)/BV$1,"")</f>
        <v>4.334536725161434</v>
      </c>
      <c r="BW144" s="165">
        <f>IFERROR(VLOOKUP($B144,RD[[#All],[Date]:[IS19_Inv2_M2]],BW$2,0)/BW$1,"")</f>
        <v>4.5127005582557622</v>
      </c>
      <c r="BX144" s="165">
        <f>IFERROR(VLOOKUP($B144,RD[[#All],[Date]:[IS19_Inv2_M2]],BX$2,0)/BX$1,"")</f>
        <v>4.5871559633027523</v>
      </c>
      <c r="BY144" s="165">
        <f>IFERROR(VLOOKUP($B144,RD[[#All],[Date]:[IS19_Inv2_M2]],BY$2,0)/BY$1,"")</f>
        <v>4.5826365978216659</v>
      </c>
      <c r="BZ144" s="165">
        <f>IFERROR(VLOOKUP($B144,RD[[#All],[Date]:[IS19_Inv2_M2]],BZ$2,0)/BZ$1,"")</f>
        <v>4.5816724665190343</v>
      </c>
      <c r="CA144" s="165">
        <f>IFERROR(VLOOKUP($B144,RD[[#All],[Date]:[IS19_Inv2_M2]],CA$2,0)/CA$1,"")</f>
        <v>4.3067994632863886</v>
      </c>
      <c r="CB144" s="165">
        <f>IFERROR(VLOOKUP($B144,RD[[#All],[Date]:[IS19_Inv2_M2]],CB$2,0)/CB$1,"")</f>
        <v>4.2227611984018187</v>
      </c>
      <c r="CC144" s="165">
        <f>IFERROR(VLOOKUP($B144,RD[[#All],[Date]:[IS19_Inv2_M2]],CC$2,0)/CC$1,"")</f>
        <v>4.4077230306864914</v>
      </c>
      <c r="CD144" s="165">
        <f>IFERROR(VLOOKUP($B144,RD[[#All],[Date]:[IS19_Inv2_M2]],CD$2,0)/CD$1,"")</f>
        <v>4.4727812522814094</v>
      </c>
      <c r="CE144" s="165">
        <f>IFERROR(VLOOKUP($B144,RD[[#All],[Date]:[IS19_Inv2_M2]],CE$2,0)/CE$1,"")</f>
        <v>4.6970761237325673</v>
      </c>
      <c r="CF144" s="165">
        <f>IFERROR(VLOOKUP($B144,RD[[#All],[Date]:[IS19_Inv2_M2]],CF$2,0)/CF$1,"")</f>
        <v>4.4265815382550588</v>
      </c>
      <c r="CG144" s="165">
        <f>IFERROR(VLOOKUP($B144,RD[[#All],[Date]:[IS19_Inv2_M2]],CG$2,0)/CG$1,"")</f>
        <v>3.8305388590108613</v>
      </c>
      <c r="CH144" s="165">
        <f>IFERROR(VLOOKUP($B144,RD[[#All],[Date]:[IS19_Inv2_M2]],CH$2,0)/CH$1,"")</f>
        <v>4.4946219550775064</v>
      </c>
      <c r="CI144" s="165">
        <f>IFERROR(VLOOKUP($B144,RD[[#All],[Date]:[IS19_Inv2_M2]],CI$2,0)/CI$1,"")</f>
        <v>4.6796291339157525</v>
      </c>
      <c r="CJ144" s="165">
        <f>IFERROR(VLOOKUP($B144,RD[[#All],[Date]:[IS19_Inv2_M2]],CJ$2,0)/CJ$1,"")</f>
        <v>4.3950278161433936</v>
      </c>
      <c r="CK144" s="165">
        <f>IFERROR(VLOOKUP($B144,RD[[#All],[Date]:[IS19_Inv2_M2]],CK$2,0)/CK$1,"")</f>
        <v>4.5271295192206296</v>
      </c>
      <c r="CL144" s="165">
        <f>IFERROR(VLOOKUP($B144,RD[[#All],[Date]:[IS19_Inv2_M2]],CL$2,0)/CL$1,"")</f>
        <v>4.2794282591815023</v>
      </c>
      <c r="CM144" s="165">
        <f>IFERROR(VLOOKUP($B144,RD[[#All],[Date]:[IS19_Inv2_M2]],CM$2,0)/CM$1,"")</f>
        <v>4.5614520721290734</v>
      </c>
      <c r="CN144" s="165">
        <f>IFERROR(VLOOKUP($B144,RD[[#All],[Date]:[IS19_Inv2_M2]],CN$2,0)/CN$1,"")</f>
        <v>4.7081619740588421</v>
      </c>
      <c r="CO144" s="165">
        <f>IFERROR(VLOOKUP($B144,RD[[#All],[Date]:[IS19_Inv2_M2]],CO$2,0)/CO$1,"")</f>
        <v>4.5824106295476117</v>
      </c>
      <c r="CP144" s="165">
        <f>IFERROR(VLOOKUP($B144,RD[[#All],[Date]:[IS19_Inv2_M2]],CP$2,0)/CP$1,"")</f>
        <v>4.3206263840556787</v>
      </c>
      <c r="CQ144" s="165">
        <f>IFERROR(VLOOKUP($B144,RD[[#All],[Date]:[IS19_Inv2_M2]],CQ$2,0)/CQ$1,"")</f>
        <v>0</v>
      </c>
      <c r="CR144" s="165">
        <f>IFERROR(VLOOKUP($B144,RD[[#All],[Date]:[IS19_Inv2_M2]],CR$2,0)/CR$1,"")</f>
        <v>0</v>
      </c>
      <c r="CS144" s="165">
        <f>IFERROR(VLOOKUP($B144,RD[[#All],[Date]:[IS19_Inv2_M2]],CS$2,0)/CS$1,"")</f>
        <v>0</v>
      </c>
      <c r="CT144" s="165">
        <f>IFERROR(VLOOKUP($B144,RD[[#All],[Date]:[IS19_Inv2_M2]],CT$2,0)/CT$1,"")</f>
        <v>0</v>
      </c>
      <c r="CU144" s="166">
        <f>IFERROR(AVERAGEIF(Inv_SY_B[[#This Row],[IS1_Inv1_M1]:[IS19_Inv2_M2]],"&gt;="&amp;0.1,Inv_SY_B[[#This Row],[IS1_Inv1_M1]:[IS19_Inv2_M2]]),"")</f>
        <v>4.2328098608443137</v>
      </c>
    </row>
    <row r="145" spans="2:99">
      <c r="B145" s="167">
        <f t="shared" si="67"/>
        <v>45837</v>
      </c>
      <c r="C145" s="165">
        <f>IFERROR(VLOOKUP($B145,RD[[#All],[Date]:[IS19_Inv2_M2]],C$2,0)/C$1,"")</f>
        <v>4.2153629561058388</v>
      </c>
      <c r="D145" s="165">
        <f>IFERROR(VLOOKUP($B145,RD[[#All],[Date]:[IS19_Inv2_M2]],D$2,0)/D$1,"")</f>
        <v>4.1458875012431982</v>
      </c>
      <c r="E145" s="165">
        <f>IFERROR(VLOOKUP($B145,RD[[#All],[Date]:[IS19_Inv2_M2]],E$2,0)/E$1,"")</f>
        <v>4.1032071376898962</v>
      </c>
      <c r="F145" s="165">
        <f>IFERROR(VLOOKUP($B145,RD[[#All],[Date]:[IS19_Inv2_M2]],F$2,0)/F$1,"")</f>
        <v>3.8517313168537179</v>
      </c>
      <c r="G145" s="165">
        <f>IFERROR(VLOOKUP($B145,RD[[#All],[Date]:[IS19_Inv2_M2]],G$2,0)/G$1,"")</f>
        <v>4.0443694236797683</v>
      </c>
      <c r="H145" s="165">
        <f>IFERROR(VLOOKUP($B145,RD[[#All],[Date]:[IS19_Inv2_M2]],H$2,0)/H$1,"")</f>
        <v>4.0274897516276829</v>
      </c>
      <c r="I145" s="165">
        <f>IFERROR(VLOOKUP($B145,RD[[#All],[Date]:[IS19_Inv2_M2]],I$2,0)/I$1,"")</f>
        <v>3.6451875072564728</v>
      </c>
      <c r="J145" s="165">
        <f>IFERROR(VLOOKUP($B145,RD[[#All],[Date]:[IS19_Inv2_M2]],J$2,0)/J$1,"")</f>
        <v>3.6705614135081217</v>
      </c>
      <c r="K145" s="165">
        <f>IFERROR(VLOOKUP($B145,RD[[#All],[Date]:[IS19_Inv2_M2]],K$2,0)/K$1,"")</f>
        <v>3.663643542559047</v>
      </c>
      <c r="L145" s="165">
        <f>IFERROR(VLOOKUP($B145,RD[[#All],[Date]:[IS19_Inv2_M2]],L$2,0)/L$1,"")</f>
        <v>3.6710363826351284</v>
      </c>
      <c r="M145" s="165">
        <f>IFERROR(VLOOKUP($B145,RD[[#All],[Date]:[IS19_Inv2_M2]],M$2,0)/M$1,"")</f>
        <v>3.9792137214942773</v>
      </c>
      <c r="N145" s="165">
        <f>IFERROR(VLOOKUP($B145,RD[[#All],[Date]:[IS19_Inv2_M2]],N$2,0)/N$1,"")</f>
        <v>4.0800136276251431</v>
      </c>
      <c r="O145" s="165">
        <f>IFERROR(VLOOKUP($B145,RD[[#All],[Date]:[IS19_Inv2_M2]],O$2,0)/O$1,"")</f>
        <v>4.0305678582726987</v>
      </c>
      <c r="P145" s="165">
        <f>IFERROR(VLOOKUP($B145,RD[[#All],[Date]:[IS19_Inv2_M2]],P$2,0)/P$1,"")</f>
        <v>3.9191937451981746</v>
      </c>
      <c r="Q145" s="165">
        <f>IFERROR(VLOOKUP($B145,RD[[#All],[Date]:[IS19_Inv2_M2]],Q$2,0)/Q$1,"")</f>
        <v>3.8872999373745061</v>
      </c>
      <c r="R145" s="165">
        <f>IFERROR(VLOOKUP($B145,RD[[#All],[Date]:[IS19_Inv2_M2]],R$2,0)/R$1,"")</f>
        <v>3.8091933612950841</v>
      </c>
      <c r="S145" s="165">
        <f>IFERROR(VLOOKUP($B145,RD[[#All],[Date]:[IS19_Inv2_M2]],S$2,0)/S$1,"")</f>
        <v>3.8555420503171884</v>
      </c>
      <c r="T145" s="165">
        <f>IFERROR(VLOOKUP($B145,RD[[#All],[Date]:[IS19_Inv2_M2]],T$2,0)/T$1,"")</f>
        <v>4.0119639929826585</v>
      </c>
      <c r="U145" s="165">
        <f>IFERROR(VLOOKUP($B145,RD[[#All],[Date]:[IS19_Inv2_M2]],U$2,0)/U$1,"")</f>
        <v>4.4711589159548666</v>
      </c>
      <c r="V145" s="165">
        <f>IFERROR(VLOOKUP($B145,RD[[#All],[Date]:[IS19_Inv2_M2]],V$2,0)/V$1,"")</f>
        <v>4.4689115812074407</v>
      </c>
      <c r="W145" s="165">
        <f>IFERROR(VLOOKUP($B145,RD[[#All],[Date]:[IS19_Inv2_M2]],W$2,0)/W$1,"")</f>
        <v>4.2764179086826299</v>
      </c>
      <c r="X145" s="165">
        <f>IFERROR(VLOOKUP($B145,RD[[#All],[Date]:[IS19_Inv2_M2]],X$2,0)/X$1,"")</f>
        <v>2.8646430664933611</v>
      </c>
      <c r="Y145" s="165">
        <f>IFERROR(VLOOKUP($B145,RD[[#All],[Date]:[IS19_Inv2_M2]],Y$2,0)/Y$1,"")</f>
        <v>4.2713973591716536</v>
      </c>
      <c r="Z145" s="165">
        <f>IFERROR(VLOOKUP($B145,RD[[#All],[Date]:[IS19_Inv2_M2]],Z$2,0)/Z$1,"")</f>
        <v>4.2244888410611514</v>
      </c>
      <c r="AA145" s="165">
        <f>IFERROR(VLOOKUP($B145,RD[[#All],[Date]:[IS19_Inv2_M2]],AA$2,0)/AA$1,"")</f>
        <v>3.9614377120281707</v>
      </c>
      <c r="AB145" s="165">
        <f>IFERROR(VLOOKUP($B145,RD[[#All],[Date]:[IS19_Inv2_M2]],AB$2,0)/AB$1,"")</f>
        <v>4.1050697221921952</v>
      </c>
      <c r="AC145" s="165">
        <f>IFERROR(VLOOKUP($B145,RD[[#All],[Date]:[IS19_Inv2_M2]],AC$2,0)/AC$1,"")</f>
        <v>4.1269233530354876</v>
      </c>
      <c r="AD145" s="165">
        <f>IFERROR(VLOOKUP($B145,RD[[#All],[Date]:[IS19_Inv2_M2]],AD$2,0)/AD$1,"")</f>
        <v>3.8801811215604323</v>
      </c>
      <c r="AE145" s="165">
        <f>IFERROR(VLOOKUP($B145,RD[[#All],[Date]:[IS19_Inv2_M2]],AE$2,0)/AE$1,"")</f>
        <v>4.0881769290500705</v>
      </c>
      <c r="AF145" s="165">
        <f>IFERROR(VLOOKUP($B145,RD[[#All],[Date]:[IS19_Inv2_M2]],AF$2,0)/AF$1,"")</f>
        <v>4.1914604078476261</v>
      </c>
      <c r="AG145" s="165">
        <f>IFERROR(VLOOKUP($B145,RD[[#All],[Date]:[IS19_Inv2_M2]],AG$2,0)/AG$1,"")</f>
        <v>4.2408166546097581</v>
      </c>
      <c r="AH145" s="165">
        <f>IFERROR(VLOOKUP($B145,RD[[#All],[Date]:[IS19_Inv2_M2]],AH$2,0)/AH$1,"")</f>
        <v>3.0138126959247646</v>
      </c>
      <c r="AI145" s="165">
        <f>IFERROR(VLOOKUP($B145,RD[[#All],[Date]:[IS19_Inv2_M2]],AI$2,0)/AI$1,"")</f>
        <v>4.3311368434521142</v>
      </c>
      <c r="AJ145" s="165">
        <f>IFERROR(VLOOKUP($B145,RD[[#All],[Date]:[IS19_Inv2_M2]],AJ$2,0)/AJ$1,"")</f>
        <v>4.3279380717804363</v>
      </c>
      <c r="AK145" s="165">
        <f>IFERROR(VLOOKUP($B145,RD[[#All],[Date]:[IS19_Inv2_M2]],AK$2,0)/AK$1,"")</f>
        <v>4.3743018772745286</v>
      </c>
      <c r="AL145" s="165">
        <f>IFERROR(VLOOKUP($B145,RD[[#All],[Date]:[IS19_Inv2_M2]],AL$2,0)/AL$1,"")</f>
        <v>4.3509546879452836</v>
      </c>
      <c r="AM145" s="165">
        <f>IFERROR(VLOOKUP($B145,RD[[#All],[Date]:[IS19_Inv2_M2]],AM$2,0)/AM$1,"")</f>
        <v>4.2773294203961854</v>
      </c>
      <c r="AN145" s="165">
        <f>IFERROR(VLOOKUP($B145,RD[[#All],[Date]:[IS19_Inv2_M2]],AN$2,0)/AN$1,"")</f>
        <v>4.2371995820271682</v>
      </c>
      <c r="AO145" s="165">
        <f>IFERROR(VLOOKUP($B145,RD[[#All],[Date]:[IS19_Inv2_M2]],AO$2,0)/AO$1,"")</f>
        <v>4.319349029547122</v>
      </c>
      <c r="AP145" s="165">
        <f>IFERROR(VLOOKUP($B145,RD[[#All],[Date]:[IS19_Inv2_M2]],AP$2,0)/AP$1,"")</f>
        <v>4.3707063296204893</v>
      </c>
      <c r="AQ145" s="165">
        <f>IFERROR(VLOOKUP($B145,RD[[#All],[Date]:[IS19_Inv2_M2]],AQ$2,0)/AQ$1,"")</f>
        <v>4.3793103448275863</v>
      </c>
      <c r="AR145" s="165">
        <f>IFERROR(VLOOKUP($B145,RD[[#All],[Date]:[IS19_Inv2_M2]],AR$2,0)/AR$1,"")</f>
        <v>4.6394984326018811</v>
      </c>
      <c r="AS145" s="165">
        <f>IFERROR(VLOOKUP($B145,RD[[#All],[Date]:[IS19_Inv2_M2]],AS$2,0)/AS$1,"")</f>
        <v>4.8361356511826736</v>
      </c>
      <c r="AT145" s="165">
        <f>IFERROR(VLOOKUP($B145,RD[[#All],[Date]:[IS19_Inv2_M2]],AT$2,0)/AT$1,"")</f>
        <v>4.3456508660270421</v>
      </c>
      <c r="AU145" s="165">
        <f>IFERROR(VLOOKUP($B145,RD[[#All],[Date]:[IS19_Inv2_M2]],AU$2,0)/AU$1,"")</f>
        <v>4.5097178683385577</v>
      </c>
      <c r="AV145" s="165">
        <f>IFERROR(VLOOKUP($B145,RD[[#All],[Date]:[IS19_Inv2_M2]],AV$2,0)/AV$1,"")</f>
        <v>4.2670108795869446</v>
      </c>
      <c r="AW145" s="165">
        <f>IFERROR(VLOOKUP($B145,RD[[#All],[Date]:[IS19_Inv2_M2]],AW$2,0)/AW$1,"")</f>
        <v>4.3345088819226749</v>
      </c>
      <c r="AX145" s="165">
        <f>IFERROR(VLOOKUP($B145,RD[[#All],[Date]:[IS19_Inv2_M2]],AX$2,0)/AX$1,"")</f>
        <v>4.5174414726872536</v>
      </c>
      <c r="AY145" s="165">
        <f>IFERROR(VLOOKUP($B145,RD[[#All],[Date]:[IS19_Inv2_M2]],AY$2,0)/AY$1,"")</f>
        <v>4.5205923683926059</v>
      </c>
      <c r="AZ145" s="165">
        <f>IFERROR(VLOOKUP($B145,RD[[#All],[Date]:[IS19_Inv2_M2]],AZ$2,0)/AZ$1,"")</f>
        <v>4.6907950983186097</v>
      </c>
      <c r="BA145" s="165">
        <f>IFERROR(VLOOKUP($B145,RD[[#All],[Date]:[IS19_Inv2_M2]],BA$2,0)/BA$1,"")</f>
        <v>4.5101047155339167</v>
      </c>
      <c r="BB145" s="165">
        <f>IFERROR(VLOOKUP($B145,RD[[#All],[Date]:[IS19_Inv2_M2]],BB$2,0)/BB$1,"")</f>
        <v>4.3469174503657264</v>
      </c>
      <c r="BC145" s="165">
        <f>IFERROR(VLOOKUP($B145,RD[[#All],[Date]:[IS19_Inv2_M2]],BC$2,0)/BC$1,"")</f>
        <v>4.4426332288401253</v>
      </c>
      <c r="BD145" s="165">
        <f>IFERROR(VLOOKUP($B145,RD[[#All],[Date]:[IS19_Inv2_M2]],BD$2,0)/BD$1,"")</f>
        <v>4.4550557702121454</v>
      </c>
      <c r="BE145" s="165">
        <f>IFERROR(VLOOKUP($B145,RD[[#All],[Date]:[IS19_Inv2_M2]],BE$2,0)/BE$1,"")</f>
        <v>4.6010259333143342</v>
      </c>
      <c r="BF145" s="165">
        <f>IFERROR(VLOOKUP($B145,RD[[#All],[Date]:[IS19_Inv2_M2]],BF$2,0)/BF$1,"")</f>
        <v>4.5023941575665702</v>
      </c>
      <c r="BG145" s="165">
        <f>IFERROR(VLOOKUP($B145,RD[[#All],[Date]:[IS19_Inv2_M2]],BG$2,0)/BG$1,"")</f>
        <v>4.6299577483985281</v>
      </c>
      <c r="BH145" s="165">
        <f>IFERROR(VLOOKUP($B145,RD[[#All],[Date]:[IS19_Inv2_M2]],BH$2,0)/BH$1,"")</f>
        <v>4.7506412083214586</v>
      </c>
      <c r="BI145" s="165">
        <f>IFERROR(VLOOKUP($B145,RD[[#All],[Date]:[IS19_Inv2_M2]],BI$2,0)/BI$1,"")</f>
        <v>4.4971418034298356</v>
      </c>
      <c r="BJ145" s="165">
        <f>IFERROR(VLOOKUP($B145,RD[[#All],[Date]:[IS19_Inv2_M2]],BJ$2,0)/BJ$1,"")</f>
        <v>4.618599791013585</v>
      </c>
      <c r="BK145" s="165">
        <f>IFERROR(VLOOKUP($B145,RD[[#All],[Date]:[IS19_Inv2_M2]],BK$2,0)/BK$1,"")</f>
        <v>4.4140598946174876</v>
      </c>
      <c r="BL145" s="165">
        <f>IFERROR(VLOOKUP($B145,RD[[#All],[Date]:[IS19_Inv2_M2]],BL$2,0)/BL$1,"")</f>
        <v>4.4684475943846262</v>
      </c>
      <c r="BM145" s="165">
        <f>IFERROR(VLOOKUP($B145,RD[[#All],[Date]:[IS19_Inv2_M2]],BM$2,0)/BM$1,"")</f>
        <v>4.4860935103048094</v>
      </c>
      <c r="BN145" s="165">
        <f>IFERROR(VLOOKUP($B145,RD[[#All],[Date]:[IS19_Inv2_M2]],BN$2,0)/BN$1,"")</f>
        <v>4.5994247487315381</v>
      </c>
      <c r="BO145" s="165">
        <f>IFERROR(VLOOKUP($B145,RD[[#All],[Date]:[IS19_Inv2_M2]],BO$2,0)/BO$1,"")</f>
        <v>4.4814028110453288</v>
      </c>
      <c r="BP145" s="165">
        <f>IFERROR(VLOOKUP($B145,RD[[#All],[Date]:[IS19_Inv2_M2]],BP$2,0)/BP$1,"")</f>
        <v>4.3719383010746498</v>
      </c>
      <c r="BQ145" s="165">
        <f>IFERROR(VLOOKUP($B145,RD[[#All],[Date]:[IS19_Inv2_M2]],BQ$2,0)/BQ$1,"")</f>
        <v>4.5019477805462103</v>
      </c>
      <c r="BR145" s="165">
        <f>IFERROR(VLOOKUP($B145,RD[[#All],[Date]:[IS19_Inv2_M2]],BR$2,0)/BR$1,"")</f>
        <v>4.5751727972544165</v>
      </c>
      <c r="BS145" s="165">
        <f>IFERROR(VLOOKUP($B145,RD[[#All],[Date]:[IS19_Inv2_M2]],BS$2,0)/BS$1,"")</f>
        <v>4.5531054768154826</v>
      </c>
      <c r="BT145" s="165">
        <f>IFERROR(VLOOKUP($B145,RD[[#All],[Date]:[IS19_Inv2_M2]],BT$2,0)/BT$1,"")</f>
        <v>4.5904286072718143</v>
      </c>
      <c r="BU145" s="165">
        <f>IFERROR(VLOOKUP($B145,RD[[#All],[Date]:[IS19_Inv2_M2]],BU$2,0)/BU$1,"")</f>
        <v>4.452647941754158</v>
      </c>
      <c r="BV145" s="165">
        <f>IFERROR(VLOOKUP($B145,RD[[#All],[Date]:[IS19_Inv2_M2]],BV$2,0)/BV$1,"")</f>
        <v>4.3657070547295156</v>
      </c>
      <c r="BW145" s="165">
        <f>IFERROR(VLOOKUP($B145,RD[[#All],[Date]:[IS19_Inv2_M2]],BW$2,0)/BW$1,"")</f>
        <v>4.6417992004831605</v>
      </c>
      <c r="BX145" s="165">
        <f>IFERROR(VLOOKUP($B145,RD[[#All],[Date]:[IS19_Inv2_M2]],BX$2,0)/BX$1,"")</f>
        <v>4.8361845894272344</v>
      </c>
      <c r="BY145" s="165">
        <f>IFERROR(VLOOKUP($B145,RD[[#All],[Date]:[IS19_Inv2_M2]],BY$2,0)/BY$1,"")</f>
        <v>4.7752310960156583</v>
      </c>
      <c r="BZ145" s="165">
        <f>IFERROR(VLOOKUP($B145,RD[[#All],[Date]:[IS19_Inv2_M2]],BZ$2,0)/BZ$1,"")</f>
        <v>4.756300748708215</v>
      </c>
      <c r="CA145" s="165">
        <f>IFERROR(VLOOKUP($B145,RD[[#All],[Date]:[IS19_Inv2_M2]],CA$2,0)/CA$1,"")</f>
        <v>4.3711614613446201</v>
      </c>
      <c r="CB145" s="165">
        <f>IFERROR(VLOOKUP($B145,RD[[#All],[Date]:[IS19_Inv2_M2]],CB$2,0)/CB$1,"")</f>
        <v>4.283688940443132</v>
      </c>
      <c r="CC145" s="165">
        <f>IFERROR(VLOOKUP($B145,RD[[#All],[Date]:[IS19_Inv2_M2]],CC$2,0)/CC$1,"")</f>
        <v>4.825905567858273</v>
      </c>
      <c r="CD145" s="165">
        <f>IFERROR(VLOOKUP($B145,RD[[#All],[Date]:[IS19_Inv2_M2]],CD$2,0)/CD$1,"")</f>
        <v>4.9049716496726923</v>
      </c>
      <c r="CE145" s="165">
        <f>IFERROR(VLOOKUP($B145,RD[[#All],[Date]:[IS19_Inv2_M2]],CE$2,0)/CE$1,"")</f>
        <v>5.1480168794470744</v>
      </c>
      <c r="CF145" s="165">
        <f>IFERROR(VLOOKUP($B145,RD[[#All],[Date]:[IS19_Inv2_M2]],CF$2,0)/CF$1,"")</f>
        <v>4.793745745976052</v>
      </c>
      <c r="CG145" s="165">
        <f>IFERROR(VLOOKUP($B145,RD[[#All],[Date]:[IS19_Inv2_M2]],CG$2,0)/CG$1,"")</f>
        <v>4.4742345952406062</v>
      </c>
      <c r="CH145" s="165">
        <f>IFERROR(VLOOKUP($B145,RD[[#All],[Date]:[IS19_Inv2_M2]],CH$2,0)/CH$1,"")</f>
        <v>4.9106295476115154</v>
      </c>
      <c r="CI145" s="165">
        <f>IFERROR(VLOOKUP($B145,RD[[#All],[Date]:[IS19_Inv2_M2]],CI$2,0)/CI$1,"")</f>
        <v>4.7526342686102261</v>
      </c>
      <c r="CJ145" s="165">
        <f>IFERROR(VLOOKUP($B145,RD[[#All],[Date]:[IS19_Inv2_M2]],CJ$2,0)/CJ$1,"")</f>
        <v>4.4976504810919673</v>
      </c>
      <c r="CK145" s="165">
        <f>IFERROR(VLOOKUP($B145,RD[[#All],[Date]:[IS19_Inv2_M2]],CK$2,0)/CK$1,"")</f>
        <v>4.6058128310580067</v>
      </c>
      <c r="CL145" s="165">
        <f>IFERROR(VLOOKUP($B145,RD[[#All],[Date]:[IS19_Inv2_M2]],CL$2,0)/CL$1,"")</f>
        <v>4.318869994289166</v>
      </c>
      <c r="CM145" s="165">
        <f>IFERROR(VLOOKUP($B145,RD[[#All],[Date]:[IS19_Inv2_M2]],CM$2,0)/CM$1,"")</f>
        <v>4.5832015185068018</v>
      </c>
      <c r="CN145" s="165">
        <f>IFERROR(VLOOKUP($B145,RD[[#All],[Date]:[IS19_Inv2_M2]],CN$2,0)/CN$1,"")</f>
        <v>4.7477064220183482</v>
      </c>
      <c r="CO145" s="165">
        <f>IFERROR(VLOOKUP($B145,RD[[#All],[Date]:[IS19_Inv2_M2]],CO$2,0)/CO$1,"")</f>
        <v>4.6219550775071188</v>
      </c>
      <c r="CP145" s="165">
        <f>IFERROR(VLOOKUP($B145,RD[[#All],[Date]:[IS19_Inv2_M2]],CP$2,0)/CP$1,"")</f>
        <v>4.3664979436887057</v>
      </c>
      <c r="CQ145" s="165">
        <f>IFERROR(VLOOKUP($B145,RD[[#All],[Date]:[IS19_Inv2_M2]],CQ$2,0)/CQ$1,"")</f>
        <v>0</v>
      </c>
      <c r="CR145" s="165">
        <f>IFERROR(VLOOKUP($B145,RD[[#All],[Date]:[IS19_Inv2_M2]],CR$2,0)/CR$1,"")</f>
        <v>0</v>
      </c>
      <c r="CS145" s="165">
        <f>IFERROR(VLOOKUP($B145,RD[[#All],[Date]:[IS19_Inv2_M2]],CS$2,0)/CS$1,"")</f>
        <v>0</v>
      </c>
      <c r="CT145" s="165">
        <f>IFERROR(VLOOKUP($B145,RD[[#All],[Date]:[IS19_Inv2_M2]],CT$2,0)/CT$1,"")</f>
        <v>0</v>
      </c>
      <c r="CU145" s="166">
        <f>IFERROR(AVERAGEIF(Inv_SY_B[[#This Row],[IS1_Inv1_M1]:[IS19_Inv2_M2]],"&gt;="&amp;0.1,Inv_SY_B[[#This Row],[IS1_Inv1_M1]:[IS19_Inv2_M2]]),"")</f>
        <v>4.335402022684697</v>
      </c>
    </row>
    <row r="146" spans="2:99">
      <c r="B146" s="167">
        <f t="shared" si="67"/>
        <v>45838</v>
      </c>
      <c r="C146" s="165">
        <f>IFERROR(VLOOKUP($B146,RD[[#All],[Date]:[IS19_Inv2_M2]],C$2,0)/C$1,"")</f>
        <v>4.2225950782997757</v>
      </c>
      <c r="D146" s="165">
        <f>IFERROR(VLOOKUP($B146,RD[[#All],[Date]:[IS19_Inv2_M2]],D$2,0)/D$1,"")</f>
        <v>4.2098233948538715</v>
      </c>
      <c r="E146" s="165">
        <f>IFERROR(VLOOKUP($B146,RD[[#All],[Date]:[IS19_Inv2_M2]],E$2,0)/E$1,"")</f>
        <v>4.2025560646250302</v>
      </c>
      <c r="F146" s="165">
        <f>IFERROR(VLOOKUP($B146,RD[[#All],[Date]:[IS19_Inv2_M2]],F$2,0)/F$1,"")</f>
        <v>3.9977027447414395</v>
      </c>
      <c r="G146" s="165">
        <f>IFERROR(VLOOKUP($B146,RD[[#All],[Date]:[IS19_Inv2_M2]],G$2,0)/G$1,"")</f>
        <v>4.1663853387991319</v>
      </c>
      <c r="H146" s="165">
        <f>IFERROR(VLOOKUP($B146,RD[[#All],[Date]:[IS19_Inv2_M2]],H$2,0)/H$1,"")</f>
        <v>4.1205690860863271</v>
      </c>
      <c r="I146" s="165">
        <f>IFERROR(VLOOKUP($B146,RD[[#All],[Date]:[IS19_Inv2_M2]],I$2,0)/I$1,"")</f>
        <v>4.1258562637872984</v>
      </c>
      <c r="J146" s="165">
        <f>IFERROR(VLOOKUP($B146,RD[[#All],[Date]:[IS19_Inv2_M2]],J$2,0)/J$1,"")</f>
        <v>4.1460055096418733</v>
      </c>
      <c r="K146" s="165">
        <f>IFERROR(VLOOKUP($B146,RD[[#All],[Date]:[IS19_Inv2_M2]],K$2,0)/K$1,"")</f>
        <v>4.1475029313934293</v>
      </c>
      <c r="L146" s="165">
        <f>IFERROR(VLOOKUP($B146,RD[[#All],[Date]:[IS19_Inv2_M2]],L$2,0)/L$1,"")</f>
        <v>4.158829676071055</v>
      </c>
      <c r="M146" s="165">
        <f>IFERROR(VLOOKUP($B146,RD[[#All],[Date]:[IS19_Inv2_M2]],M$2,0)/M$1,"")</f>
        <v>4.1636318601953555</v>
      </c>
      <c r="N146" s="165">
        <f>IFERROR(VLOOKUP($B146,RD[[#All],[Date]:[IS19_Inv2_M2]],N$2,0)/N$1,"")</f>
        <v>4.149125155135911</v>
      </c>
      <c r="O146" s="165">
        <f>IFERROR(VLOOKUP($B146,RD[[#All],[Date]:[IS19_Inv2_M2]],O$2,0)/O$1,"")</f>
        <v>4.133877728566909</v>
      </c>
      <c r="P146" s="165">
        <f>IFERROR(VLOOKUP($B146,RD[[#All],[Date]:[IS19_Inv2_M2]],P$2,0)/P$1,"")</f>
        <v>4.0299181994847926</v>
      </c>
      <c r="Q146" s="165">
        <f>IFERROR(VLOOKUP($B146,RD[[#All],[Date]:[IS19_Inv2_M2]],Q$2,0)/Q$1,"")</f>
        <v>4.0144877944850821</v>
      </c>
      <c r="R146" s="165">
        <f>IFERROR(VLOOKUP($B146,RD[[#All],[Date]:[IS19_Inv2_M2]],R$2,0)/R$1,"")</f>
        <v>3.9602276399533283</v>
      </c>
      <c r="S146" s="165">
        <f>IFERROR(VLOOKUP($B146,RD[[#All],[Date]:[IS19_Inv2_M2]],S$2,0)/S$1,"")</f>
        <v>3.9834163072978241</v>
      </c>
      <c r="T146" s="165">
        <f>IFERROR(VLOOKUP($B146,RD[[#All],[Date]:[IS19_Inv2_M2]],T$2,0)/T$1,"")</f>
        <v>4.0809870294210695</v>
      </c>
      <c r="U146" s="165">
        <f>IFERROR(VLOOKUP($B146,RD[[#All],[Date]:[IS19_Inv2_M2]],U$2,0)/U$1,"")</f>
        <v>4.426467412864123</v>
      </c>
      <c r="V146" s="165">
        <f>IFERROR(VLOOKUP($B146,RD[[#All],[Date]:[IS19_Inv2_M2]],V$2,0)/V$1,"")</f>
        <v>4.4388318699726685</v>
      </c>
      <c r="W146" s="165">
        <f>IFERROR(VLOOKUP($B146,RD[[#All],[Date]:[IS19_Inv2_M2]],W$2,0)/W$1,"")</f>
        <v>4.3036185756902903</v>
      </c>
      <c r="X146" s="165">
        <f>IFERROR(VLOOKUP($B146,RD[[#All],[Date]:[IS19_Inv2_M2]],X$2,0)/X$1,"")</f>
        <v>2.8585263909065426</v>
      </c>
      <c r="Y146" s="165">
        <f>IFERROR(VLOOKUP($B146,RD[[#All],[Date]:[IS19_Inv2_M2]],Y$2,0)/Y$1,"")</f>
        <v>4.2528735632183903</v>
      </c>
      <c r="Z146" s="165">
        <f>IFERROR(VLOOKUP($B146,RD[[#All],[Date]:[IS19_Inv2_M2]],Z$2,0)/Z$1,"")</f>
        <v>4.2015627193187663</v>
      </c>
      <c r="AA146" s="165">
        <f>IFERROR(VLOOKUP($B146,RD[[#All],[Date]:[IS19_Inv2_M2]],AA$2,0)/AA$1,"")</f>
        <v>3.9970799158328685</v>
      </c>
      <c r="AB146" s="165">
        <f>IFERROR(VLOOKUP($B146,RD[[#All],[Date]:[IS19_Inv2_M2]],AB$2,0)/AB$1,"")</f>
        <v>4.165603718516917</v>
      </c>
      <c r="AC146" s="165">
        <f>IFERROR(VLOOKUP($B146,RD[[#All],[Date]:[IS19_Inv2_M2]],AC$2,0)/AC$1,"")</f>
        <v>4.1891406829548439</v>
      </c>
      <c r="AD146" s="165">
        <f>IFERROR(VLOOKUP($B146,RD[[#All],[Date]:[IS19_Inv2_M2]],AD$2,0)/AD$1,"")</f>
        <v>4.0212469522814356</v>
      </c>
      <c r="AE146" s="165">
        <f>IFERROR(VLOOKUP($B146,RD[[#All],[Date]:[IS19_Inv2_M2]],AE$2,0)/AE$1,"")</f>
        <v>4.1945874435592874</v>
      </c>
      <c r="AF146" s="165">
        <f>IFERROR(VLOOKUP($B146,RD[[#All],[Date]:[IS19_Inv2_M2]],AF$2,0)/AF$1,"")</f>
        <v>4.3034402414345463</v>
      </c>
      <c r="AG146" s="165">
        <f>IFERROR(VLOOKUP($B146,RD[[#All],[Date]:[IS19_Inv2_M2]],AG$2,0)/AG$1,"")</f>
        <v>4.2879725638346322</v>
      </c>
      <c r="AH146" s="165">
        <f>IFERROR(VLOOKUP($B146,RD[[#All],[Date]:[IS19_Inv2_M2]],AH$2,0)/AH$1,"")</f>
        <v>3.0672021943573666</v>
      </c>
      <c r="AI146" s="165">
        <f>IFERROR(VLOOKUP($B146,RD[[#All],[Date]:[IS19_Inv2_M2]],AI$2,0)/AI$1,"")</f>
        <v>4.4290192566054634</v>
      </c>
      <c r="AJ146" s="165">
        <f>IFERROR(VLOOKUP($B146,RD[[#All],[Date]:[IS19_Inv2_M2]],AJ$2,0)/AJ$1,"")</f>
        <v>4.4123856439127378</v>
      </c>
      <c r="AK146" s="165">
        <f>IFERROR(VLOOKUP($B146,RD[[#All],[Date]:[IS19_Inv2_M2]],AK$2,0)/AK$1,"")</f>
        <v>4.4665441573883902</v>
      </c>
      <c r="AL146" s="165">
        <f>IFERROR(VLOOKUP($B146,RD[[#All],[Date]:[IS19_Inv2_M2]],AL$2,0)/AL$1,"")</f>
        <v>4.4371615844970078</v>
      </c>
      <c r="AM146" s="165">
        <f>IFERROR(VLOOKUP($B146,RD[[#All],[Date]:[IS19_Inv2_M2]],AM$2,0)/AM$1,"")</f>
        <v>4.3566997932368441</v>
      </c>
      <c r="AN146" s="165">
        <f>IFERROR(VLOOKUP($B146,RD[[#All],[Date]:[IS19_Inv2_M2]],AN$2,0)/AN$1,"")</f>
        <v>4.3051201671891324</v>
      </c>
      <c r="AO146" s="165">
        <f>IFERROR(VLOOKUP($B146,RD[[#All],[Date]:[IS19_Inv2_M2]],AO$2,0)/AO$1,"")</f>
        <v>4.3787100646968584</v>
      </c>
      <c r="AP146" s="165">
        <f>IFERROR(VLOOKUP($B146,RD[[#All],[Date]:[IS19_Inv2_M2]],AP$2,0)/AP$1,"")</f>
        <v>4.4447408790769023</v>
      </c>
      <c r="AQ146" s="165">
        <f>IFERROR(VLOOKUP($B146,RD[[#All],[Date]:[IS19_Inv2_M2]],AQ$2,0)/AQ$1,"")</f>
        <v>4.4175548589341691</v>
      </c>
      <c r="AR146" s="165">
        <f>IFERROR(VLOOKUP($B146,RD[[#All],[Date]:[IS19_Inv2_M2]],AR$2,0)/AR$1,"")</f>
        <v>4.6649901822315618</v>
      </c>
      <c r="AS146" s="165">
        <f>IFERROR(VLOOKUP($B146,RD[[#All],[Date]:[IS19_Inv2_M2]],AS$2,0)/AS$1,"")</f>
        <v>4.8867198632088922</v>
      </c>
      <c r="AT146" s="165">
        <f>IFERROR(VLOOKUP($B146,RD[[#All],[Date]:[IS19_Inv2_M2]],AT$2,0)/AT$1,"")</f>
        <v>4.4159462968240399</v>
      </c>
      <c r="AU146" s="165">
        <f>IFERROR(VLOOKUP($B146,RD[[#All],[Date]:[IS19_Inv2_M2]],AU$2,0)/AU$1,"")</f>
        <v>4.587460815047022</v>
      </c>
      <c r="AV146" s="165">
        <f>IFERROR(VLOOKUP($B146,RD[[#All],[Date]:[IS19_Inv2_M2]],AV$2,0)/AV$1,"")</f>
        <v>4.2928268486077821</v>
      </c>
      <c r="AW146" s="165">
        <f>IFERROR(VLOOKUP($B146,RD[[#All],[Date]:[IS19_Inv2_M2]],AW$2,0)/AW$1,"")</f>
        <v>4.36585684430512</v>
      </c>
      <c r="AX146" s="165">
        <f>IFERROR(VLOOKUP($B146,RD[[#All],[Date]:[IS19_Inv2_M2]],AX$2,0)/AX$1,"")</f>
        <v>4.5314480090708988</v>
      </c>
      <c r="AY146" s="165">
        <f>IFERROR(VLOOKUP($B146,RD[[#All],[Date]:[IS19_Inv2_M2]],AY$2,0)/AY$1,"")</f>
        <v>4.5342845818470074</v>
      </c>
      <c r="AZ146" s="165">
        <f>IFERROR(VLOOKUP($B146,RD[[#All],[Date]:[IS19_Inv2_M2]],AZ$2,0)/AZ$1,"")</f>
        <v>4.7014819036762612</v>
      </c>
      <c r="BA146" s="165">
        <f>IFERROR(VLOOKUP($B146,RD[[#All],[Date]:[IS19_Inv2_M2]],BA$2,0)/BA$1,"")</f>
        <v>4.1892883345561271</v>
      </c>
      <c r="BB146" s="165">
        <f>IFERROR(VLOOKUP($B146,RD[[#All],[Date]:[IS19_Inv2_M2]],BB$2,0)/BB$1,"")</f>
        <v>4.3482236154649954</v>
      </c>
      <c r="BC146" s="165">
        <f>IFERROR(VLOOKUP($B146,RD[[#All],[Date]:[IS19_Inv2_M2]],BC$2,0)/BC$1,"")</f>
        <v>4.2163009404388712</v>
      </c>
      <c r="BD146" s="165">
        <f>IFERROR(VLOOKUP($B146,RD[[#All],[Date]:[IS19_Inv2_M2]],BD$2,0)/BD$1,"")</f>
        <v>4.4200626959247646</v>
      </c>
      <c r="BE146" s="165">
        <f>IFERROR(VLOOKUP($B146,RD[[#All],[Date]:[IS19_Inv2_M2]],BE$2,0)/BE$1,"")</f>
        <v>4.5646907950983184</v>
      </c>
      <c r="BF146" s="165">
        <f>IFERROR(VLOOKUP($B146,RD[[#All],[Date]:[IS19_Inv2_M2]],BF$2,0)/BF$1,"")</f>
        <v>4.4961934617107024</v>
      </c>
      <c r="BG146" s="165">
        <f>IFERROR(VLOOKUP($B146,RD[[#All],[Date]:[IS19_Inv2_M2]],BG$2,0)/BG$1,"")</f>
        <v>4.6183726318658849</v>
      </c>
      <c r="BH146" s="165">
        <f>IFERROR(VLOOKUP($B146,RD[[#All],[Date]:[IS19_Inv2_M2]],BH$2,0)/BH$1,"")</f>
        <v>4.7135936164149328</v>
      </c>
      <c r="BI146" s="165">
        <f>IFERROR(VLOOKUP($B146,RD[[#All],[Date]:[IS19_Inv2_M2]],BI$2,0)/BI$1,"")</f>
        <v>4.4322330813203026</v>
      </c>
      <c r="BJ146" s="165">
        <f>IFERROR(VLOOKUP($B146,RD[[#All],[Date]:[IS19_Inv2_M2]],BJ$2,0)/BJ$1,"")</f>
        <v>4.5642633228840133</v>
      </c>
      <c r="BK146" s="165">
        <f>IFERROR(VLOOKUP($B146,RD[[#All],[Date]:[IS19_Inv2_M2]],BK$2,0)/BK$1,"")</f>
        <v>4.34469419062229</v>
      </c>
      <c r="BL146" s="165">
        <f>IFERROR(VLOOKUP($B146,RD[[#All],[Date]:[IS19_Inv2_M2]],BL$2,0)/BL$1,"")</f>
        <v>4.4002998500749628</v>
      </c>
      <c r="BM146" s="165">
        <f>IFERROR(VLOOKUP($B146,RD[[#All],[Date]:[IS19_Inv2_M2]],BM$2,0)/BM$1,"")</f>
        <v>4.4340692323084108</v>
      </c>
      <c r="BN146" s="165">
        <f>IFERROR(VLOOKUP($B146,RD[[#All],[Date]:[IS19_Inv2_M2]],BN$2,0)/BN$1,"")</f>
        <v>4.5852050544549652</v>
      </c>
      <c r="BO146" s="165">
        <f>IFERROR(VLOOKUP($B146,RD[[#All],[Date]:[IS19_Inv2_M2]],BO$2,0)/BO$1,"")</f>
        <v>4.4393727120712247</v>
      </c>
      <c r="BP146" s="165">
        <f>IFERROR(VLOOKUP($B146,RD[[#All],[Date]:[IS19_Inv2_M2]],BP$2,0)/BP$1,"")</f>
        <v>4.361393114952115</v>
      </c>
      <c r="BQ146" s="165">
        <f>IFERROR(VLOOKUP($B146,RD[[#All],[Date]:[IS19_Inv2_M2]],BQ$2,0)/BQ$1,"")</f>
        <v>4.4820889628847942</v>
      </c>
      <c r="BR146" s="165">
        <f>IFERROR(VLOOKUP($B146,RD[[#All],[Date]:[IS19_Inv2_M2]],BR$2,0)/BR$1,"")</f>
        <v>4.4946459214096031</v>
      </c>
      <c r="BS146" s="165">
        <f>IFERROR(VLOOKUP($B146,RD[[#All],[Date]:[IS19_Inv2_M2]],BS$2,0)/BS$1,"")</f>
        <v>4.4193184589860683</v>
      </c>
      <c r="BT146" s="165">
        <f>IFERROR(VLOOKUP($B146,RD[[#All],[Date]:[IS19_Inv2_M2]],BT$2,0)/BT$1,"")</f>
        <v>4.5740653874265007</v>
      </c>
      <c r="BU146" s="165">
        <f>IFERROR(VLOOKUP($B146,RD[[#All],[Date]:[IS19_Inv2_M2]],BU$2,0)/BU$1,"")</f>
        <v>4.4358059898174469</v>
      </c>
      <c r="BV146" s="165">
        <f>IFERROR(VLOOKUP($B146,RD[[#All],[Date]:[IS19_Inv2_M2]],BV$2,0)/BV$1,"")</f>
        <v>4.331745352364293</v>
      </c>
      <c r="BW146" s="165">
        <f>IFERROR(VLOOKUP($B146,RD[[#All],[Date]:[IS19_Inv2_M2]],BW$2,0)/BW$1,"")</f>
        <v>4.4960839013354033</v>
      </c>
      <c r="BX146" s="165">
        <f>IFERROR(VLOOKUP($B146,RD[[#All],[Date]:[IS19_Inv2_M2]],BX$2,0)/BX$1,"")</f>
        <v>4.5603874139147784</v>
      </c>
      <c r="BY146" s="165">
        <f>IFERROR(VLOOKUP($B146,RD[[#All],[Date]:[IS19_Inv2_M2]],BY$2,0)/BY$1,"")</f>
        <v>4.5402240909991622</v>
      </c>
      <c r="BZ146" s="165">
        <f>IFERROR(VLOOKUP($B146,RD[[#All],[Date]:[IS19_Inv2_M2]],BZ$2,0)/BZ$1,"")</f>
        <v>4.582516081408837</v>
      </c>
      <c r="CA146" s="165">
        <f>IFERROR(VLOOKUP($B146,RD[[#All],[Date]:[IS19_Inv2_M2]],CA$2,0)/CA$1,"")</f>
        <v>4.401706138389204</v>
      </c>
      <c r="CB146" s="165">
        <f>IFERROR(VLOOKUP($B146,RD[[#All],[Date]:[IS19_Inv2_M2]],CB$2,0)/CB$1,"")</f>
        <v>4.3071226873820985</v>
      </c>
      <c r="CC146" s="165">
        <f>IFERROR(VLOOKUP($B146,RD[[#All],[Date]:[IS19_Inv2_M2]],CC$2,0)/CC$1,"")</f>
        <v>4.7759807023093961</v>
      </c>
      <c r="CD146" s="165">
        <f>IFERROR(VLOOKUP($B146,RD[[#All],[Date]:[IS19_Inv2_M2]],CD$2,0)/CD$1,"")</f>
        <v>4.852894653590635</v>
      </c>
      <c r="CE146" s="165">
        <f>IFERROR(VLOOKUP($B146,RD[[#All],[Date]:[IS19_Inv2_M2]],CE$2,0)/CE$1,"")</f>
        <v>5.1405101367835755</v>
      </c>
      <c r="CF146" s="165">
        <f>IFERROR(VLOOKUP($B146,RD[[#All],[Date]:[IS19_Inv2_M2]],CF$2,0)/CF$1,"")</f>
        <v>4.7971010324695866</v>
      </c>
      <c r="CG146" s="165">
        <f>IFERROR(VLOOKUP($B146,RD[[#All],[Date]:[IS19_Inv2_M2]],CG$2,0)/CG$1,"")</f>
        <v>4.4997187950367321</v>
      </c>
      <c r="CH146" s="165">
        <f>IFERROR(VLOOKUP($B146,RD[[#All],[Date]:[IS19_Inv2_M2]],CH$2,0)/CH$1,"")</f>
        <v>4.9478013286934512</v>
      </c>
      <c r="CI146" s="165">
        <f>IFERROR(VLOOKUP($B146,RD[[#All],[Date]:[IS19_Inv2_M2]],CI$2,0)/CI$1,"")</f>
        <v>4.6820626384055677</v>
      </c>
      <c r="CJ146" s="165">
        <f>IFERROR(VLOOKUP($B146,RD[[#All],[Date]:[IS19_Inv2_M2]],CJ$2,0)/CJ$1,"")</f>
        <v>4.4343793643567562</v>
      </c>
      <c r="CK146" s="165">
        <f>IFERROR(VLOOKUP($B146,RD[[#All],[Date]:[IS19_Inv2_M2]],CK$2,0)/CK$1,"")</f>
        <v>4.5392970416697089</v>
      </c>
      <c r="CL146" s="165">
        <f>IFERROR(VLOOKUP($B146,RD[[#All],[Date]:[IS19_Inv2_M2]],CL$2,0)/CL$1,"")</f>
        <v>4.2416299297033246</v>
      </c>
      <c r="CM146" s="165">
        <f>IFERROR(VLOOKUP($B146,RD[[#All],[Date]:[IS19_Inv2_M2]],CM$2,0)/CM$1,"")</f>
        <v>4.4833517874090481</v>
      </c>
      <c r="CN146" s="165">
        <f>IFERROR(VLOOKUP($B146,RD[[#All],[Date]:[IS19_Inv2_M2]],CN$2,0)/CN$1,"")</f>
        <v>4.6425181904460606</v>
      </c>
      <c r="CO146" s="165">
        <f>IFERROR(VLOOKUP($B146,RD[[#All],[Date]:[IS19_Inv2_M2]],CO$2,0)/CO$1,"")</f>
        <v>4.5207212907307817</v>
      </c>
      <c r="CP146" s="165">
        <f>IFERROR(VLOOKUP($B146,RD[[#All],[Date]:[IS19_Inv2_M2]],CP$2,0)/CP$1,"")</f>
        <v>4.2771274913002211</v>
      </c>
      <c r="CQ146" s="165">
        <f>IFERROR(VLOOKUP($B146,RD[[#All],[Date]:[IS19_Inv2_M2]],CQ$2,0)/CQ$1,"")</f>
        <v>0</v>
      </c>
      <c r="CR146" s="165">
        <f>IFERROR(VLOOKUP($B146,RD[[#All],[Date]:[IS19_Inv2_M2]],CR$2,0)/CR$1,"")</f>
        <v>0</v>
      </c>
      <c r="CS146" s="165">
        <f>IFERROR(VLOOKUP($B146,RD[[#All],[Date]:[IS19_Inv2_M2]],CS$2,0)/CS$1,"")</f>
        <v>0</v>
      </c>
      <c r="CT146" s="165">
        <f>IFERROR(VLOOKUP($B146,RD[[#All],[Date]:[IS19_Inv2_M2]],CT$2,0)/CT$1,"")</f>
        <v>0</v>
      </c>
      <c r="CU146" s="166">
        <f>IFERROR(AVERAGEIF(Inv_SY_B[[#This Row],[IS1_Inv1_M1]:[IS19_Inv2_M2]],"&gt;="&amp;0.1,Inv_SY_B[[#This Row],[IS1_Inv1_M1]:[IS19_Inv2_M2]]),"")</f>
        <v>4.3580398393187423</v>
      </c>
    </row>
    <row r="147" spans="2:99">
      <c r="B147" s="167">
        <f t="shared" si="67"/>
        <v>45839</v>
      </c>
      <c r="C147" s="165">
        <f>IFERROR(VLOOKUP($B147,RD[[#All],[Date]:[IS19_Inv2_M2]],C$2,0)/C$1,"")</f>
        <v>3.2419193088019744</v>
      </c>
      <c r="D147" s="165">
        <f>IFERROR(VLOOKUP($B147,RD[[#All],[Date]:[IS19_Inv2_M2]],D$2,0)/D$1,"")</f>
        <v>3.2313674230046083</v>
      </c>
      <c r="E147" s="165">
        <f>IFERROR(VLOOKUP($B147,RD[[#All],[Date]:[IS19_Inv2_M2]],E$2,0)/E$1,"")</f>
        <v>3.2061731372076201</v>
      </c>
      <c r="F147" s="165">
        <f>IFERROR(VLOOKUP($B147,RD[[#All],[Date]:[IS19_Inv2_M2]],F$2,0)/F$1,"")</f>
        <v>2.9983967072674629</v>
      </c>
      <c r="G147" s="165">
        <f>IFERROR(VLOOKUP($B147,RD[[#All],[Date]:[IS19_Inv2_M2]],G$2,0)/G$1,"")</f>
        <v>3.1675910296599952</v>
      </c>
      <c r="H147" s="165">
        <f>IFERROR(VLOOKUP($B147,RD[[#All],[Date]:[IS19_Inv2_M2]],H$2,0)/H$1,"")</f>
        <v>3.1478176995418377</v>
      </c>
      <c r="I147" s="165">
        <f>IFERROR(VLOOKUP($B147,RD[[#All],[Date]:[IS19_Inv2_M2]],I$2,0)/I$1,"")</f>
        <v>3.0804597701149423</v>
      </c>
      <c r="J147" s="165">
        <f>IFERROR(VLOOKUP($B147,RD[[#All],[Date]:[IS19_Inv2_M2]],J$2,0)/J$1,"")</f>
        <v>3.1119977201481901</v>
      </c>
      <c r="K147" s="165">
        <f>IFERROR(VLOOKUP($B147,RD[[#All],[Date]:[IS19_Inv2_M2]],K$2,0)/K$1,"")</f>
        <v>2.9491014381775109</v>
      </c>
      <c r="L147" s="165">
        <f>IFERROR(VLOOKUP($B147,RD[[#All],[Date]:[IS19_Inv2_M2]],L$2,0)/L$1,"")</f>
        <v>3.1062980906241093</v>
      </c>
      <c r="M147" s="165">
        <f>IFERROR(VLOOKUP($B147,RD[[#All],[Date]:[IS19_Inv2_M2]],M$2,0)/M$1,"")</f>
        <v>3.1826843139130241</v>
      </c>
      <c r="N147" s="165">
        <f>IFERROR(VLOOKUP($B147,RD[[#All],[Date]:[IS19_Inv2_M2]],N$2,0)/N$1,"")</f>
        <v>3.1844839753729346</v>
      </c>
      <c r="O147" s="165">
        <f>IFERROR(VLOOKUP($B147,RD[[#All],[Date]:[IS19_Inv2_M2]],O$2,0)/O$1,"")</f>
        <v>3.1680045871559632</v>
      </c>
      <c r="P147" s="165">
        <f>IFERROR(VLOOKUP($B147,RD[[#All],[Date]:[IS19_Inv2_M2]],P$2,0)/P$1,"")</f>
        <v>3.0817553215528544</v>
      </c>
      <c r="Q147" s="165">
        <f>IFERROR(VLOOKUP($B147,RD[[#All],[Date]:[IS19_Inv2_M2]],Q$2,0)/Q$1,"")</f>
        <v>3.053799817934133</v>
      </c>
      <c r="R147" s="165">
        <f>IFERROR(VLOOKUP($B147,RD[[#All],[Date]:[IS19_Inv2_M2]],R$2,0)/R$1,"")</f>
        <v>2.9961935279770588</v>
      </c>
      <c r="S147" s="165">
        <f>IFERROR(VLOOKUP($B147,RD[[#All],[Date]:[IS19_Inv2_M2]],S$2,0)/S$1,"")</f>
        <v>3.0416756855758504</v>
      </c>
      <c r="T147" s="165">
        <f>IFERROR(VLOOKUP($B147,RD[[#All],[Date]:[IS19_Inv2_M2]],T$2,0)/T$1,"")</f>
        <v>3.1434241177993156</v>
      </c>
      <c r="U147" s="165">
        <f>IFERROR(VLOOKUP($B147,RD[[#All],[Date]:[IS19_Inv2_M2]],U$2,0)/U$1,"")</f>
        <v>3.4522930758299313</v>
      </c>
      <c r="V147" s="165">
        <f>IFERROR(VLOOKUP($B147,RD[[#All],[Date]:[IS19_Inv2_M2]],V$2,0)/V$1,"")</f>
        <v>3.4716135690614611</v>
      </c>
      <c r="W147" s="165">
        <f>IFERROR(VLOOKUP($B147,RD[[#All],[Date]:[IS19_Inv2_M2]],W$2,0)/W$1,"")</f>
        <v>3.343316766550275</v>
      </c>
      <c r="X147" s="165">
        <f>IFERROR(VLOOKUP($B147,RD[[#All],[Date]:[IS19_Inv2_M2]],X$2,0)/X$1,"")</f>
        <v>2.2249407447052527</v>
      </c>
      <c r="Y147" s="165">
        <f>IFERROR(VLOOKUP($B147,RD[[#All],[Date]:[IS19_Inv2_M2]],Y$2,0)/Y$1,"")</f>
        <v>3.3015104018238812</v>
      </c>
      <c r="Z147" s="165">
        <f>IFERROR(VLOOKUP($B147,RD[[#All],[Date]:[IS19_Inv2_M2]],Z$2,0)/Z$1,"")</f>
        <v>3.2250970851073784</v>
      </c>
      <c r="AA147" s="165">
        <f>IFERROR(VLOOKUP($B147,RD[[#All],[Date]:[IS19_Inv2_M2]],AA$2,0)/AA$1,"")</f>
        <v>3.0755357066174263</v>
      </c>
      <c r="AB147" s="165">
        <f>IFERROR(VLOOKUP($B147,RD[[#All],[Date]:[IS19_Inv2_M2]],AB$2,0)/AB$1,"")</f>
        <v>3.2134904334666521</v>
      </c>
      <c r="AC147" s="165">
        <f>IFERROR(VLOOKUP($B147,RD[[#All],[Date]:[IS19_Inv2_M2]],AC$2,0)/AC$1,"")</f>
        <v>3.1582473856756557</v>
      </c>
      <c r="AD147" s="165">
        <f>IFERROR(VLOOKUP($B147,RD[[#All],[Date]:[IS19_Inv2_M2]],AD$2,0)/AD$1,"")</f>
        <v>3.1043190525949149</v>
      </c>
      <c r="AE147" s="165">
        <f>IFERROR(VLOOKUP($B147,RD[[#All],[Date]:[IS19_Inv2_M2]],AE$2,0)/AE$1,"")</f>
        <v>3.1980673549797243</v>
      </c>
      <c r="AF147" s="165">
        <f>IFERROR(VLOOKUP($B147,RD[[#All],[Date]:[IS19_Inv2_M2]],AF$2,0)/AF$1,"")</f>
        <v>3.2780464289480418</v>
      </c>
      <c r="AG147" s="165">
        <f>IFERROR(VLOOKUP($B147,RD[[#All],[Date]:[IS19_Inv2_M2]],AG$2,0)/AG$1,"")</f>
        <v>3.2360742705570291</v>
      </c>
      <c r="AH147" s="165">
        <f>IFERROR(VLOOKUP($B147,RD[[#All],[Date]:[IS19_Inv2_M2]],AH$2,0)/AH$1,"")</f>
        <v>2.2707680250783699</v>
      </c>
      <c r="AI147" s="165">
        <f>IFERROR(VLOOKUP($B147,RD[[#All],[Date]:[IS19_Inv2_M2]],AI$2,0)/AI$1,"")</f>
        <v>3.3145672061928222</v>
      </c>
      <c r="AJ147" s="165">
        <f>IFERROR(VLOOKUP($B147,RD[[#All],[Date]:[IS19_Inv2_M2]],AJ$2,0)/AJ$1,"")</f>
        <v>3.3036913825091165</v>
      </c>
      <c r="AK147" s="165">
        <f>IFERROR(VLOOKUP($B147,RD[[#All],[Date]:[IS19_Inv2_M2]],AK$2,0)/AK$1,"")</f>
        <v>3.2976615140705507</v>
      </c>
      <c r="AL147" s="165">
        <f>IFERROR(VLOOKUP($B147,RD[[#All],[Date]:[IS19_Inv2_M2]],AL$2,0)/AL$1,"")</f>
        <v>3.2765745226560274</v>
      </c>
      <c r="AM147" s="165">
        <f>IFERROR(VLOOKUP($B147,RD[[#All],[Date]:[IS19_Inv2_M2]],AM$2,0)/AM$1,"")</f>
        <v>3.2328419929300343</v>
      </c>
      <c r="AN147" s="165">
        <f>IFERROR(VLOOKUP($B147,RD[[#All],[Date]:[IS19_Inv2_M2]],AN$2,0)/AN$1,"")</f>
        <v>3.2085945663531867</v>
      </c>
      <c r="AO147" s="165">
        <f>IFERROR(VLOOKUP($B147,RD[[#All],[Date]:[IS19_Inv2_M2]],AO$2,0)/AO$1,"")</f>
        <v>3.259521109851264</v>
      </c>
      <c r="AP147" s="165">
        <f>IFERROR(VLOOKUP($B147,RD[[#All],[Date]:[IS19_Inv2_M2]],AP$2,0)/AP$1,"")</f>
        <v>3.3115453878476622</v>
      </c>
      <c r="AQ147" s="165">
        <f>IFERROR(VLOOKUP($B147,RD[[#All],[Date]:[IS19_Inv2_M2]],AQ$2,0)/AQ$1,"")</f>
        <v>3.3184952978056428</v>
      </c>
      <c r="AR147" s="165">
        <f>IFERROR(VLOOKUP($B147,RD[[#All],[Date]:[IS19_Inv2_M2]],AR$2,0)/AR$1,"")</f>
        <v>3.4820352061731374</v>
      </c>
      <c r="AS147" s="165">
        <f>IFERROR(VLOOKUP($B147,RD[[#All],[Date]:[IS19_Inv2_M2]],AS$2,0)/AS$1,"")</f>
        <v>3.6406383585066973</v>
      </c>
      <c r="AT147" s="165">
        <f>IFERROR(VLOOKUP($B147,RD[[#All],[Date]:[IS19_Inv2_M2]],AT$2,0)/AT$1,"")</f>
        <v>3.3102181691523387</v>
      </c>
      <c r="AU147" s="165">
        <f>IFERROR(VLOOKUP($B147,RD[[#All],[Date]:[IS19_Inv2_M2]],AU$2,0)/AU$1,"")</f>
        <v>3.4351097178683387</v>
      </c>
      <c r="AV147" s="165">
        <f>IFERROR(VLOOKUP($B147,RD[[#All],[Date]:[IS19_Inv2_M2]],AV$2,0)/AV$1,"")</f>
        <v>3.1163562603724877</v>
      </c>
      <c r="AW147" s="165">
        <f>IFERROR(VLOOKUP($B147,RD[[#All],[Date]:[IS19_Inv2_M2]],AW$2,0)/AW$1,"")</f>
        <v>3.2307993730407523</v>
      </c>
      <c r="AX147" s="165">
        <f>IFERROR(VLOOKUP($B147,RD[[#All],[Date]:[IS19_Inv2_M2]],AX$2,0)/AX$1,"")</f>
        <v>3.3849129593810439</v>
      </c>
      <c r="AY147" s="165">
        <f>IFERROR(VLOOKUP($B147,RD[[#All],[Date]:[IS19_Inv2_M2]],AY$2,0)/AY$1,"")</f>
        <v>3.3322523691132488</v>
      </c>
      <c r="AZ147" s="165">
        <f>IFERROR(VLOOKUP($B147,RD[[#All],[Date]:[IS19_Inv2_M2]],AZ$2,0)/AZ$1,"")</f>
        <v>3.4717868338557998</v>
      </c>
      <c r="BA147" s="165">
        <f>IFERROR(VLOOKUP($B147,RD[[#All],[Date]:[IS19_Inv2_M2]],BA$2,0)/BA$1,"")</f>
        <v>3.3488961515373847</v>
      </c>
      <c r="BB147" s="165">
        <f>IFERROR(VLOOKUP($B147,RD[[#All],[Date]:[IS19_Inv2_M2]],BB$2,0)/BB$1,"")</f>
        <v>3.2419017763845352</v>
      </c>
      <c r="BC147" s="165">
        <f>IFERROR(VLOOKUP($B147,RD[[#All],[Date]:[IS19_Inv2_M2]],BC$2,0)/BC$1,"")</f>
        <v>3.336050156739812</v>
      </c>
      <c r="BD147" s="165">
        <f>IFERROR(VLOOKUP($B147,RD[[#All],[Date]:[IS19_Inv2_M2]],BD$2,0)/BD$1,"")</f>
        <v>3.2528978639644235</v>
      </c>
      <c r="BE147" s="165">
        <f>IFERROR(VLOOKUP($B147,RD[[#All],[Date]:[IS19_Inv2_M2]],BE$2,0)/BE$1,"")</f>
        <v>3.3748931319464233</v>
      </c>
      <c r="BF147" s="165">
        <f>IFERROR(VLOOKUP($B147,RD[[#All],[Date]:[IS19_Inv2_M2]],BF$2,0)/BF$1,"")</f>
        <v>3.3125495194460703</v>
      </c>
      <c r="BG147" s="165">
        <f>IFERROR(VLOOKUP($B147,RD[[#All],[Date]:[IS19_Inv2_M2]],BG$2,0)/BG$1,"")</f>
        <v>3.4762164372359274</v>
      </c>
      <c r="BH147" s="165">
        <f>IFERROR(VLOOKUP($B147,RD[[#All],[Date]:[IS19_Inv2_M2]],BH$2,0)/BH$1,"")</f>
        <v>3.5252208606440578</v>
      </c>
      <c r="BI147" s="165">
        <f>IFERROR(VLOOKUP($B147,RD[[#All],[Date]:[IS19_Inv2_M2]],BI$2,0)/BI$1,"")</f>
        <v>3.2926424488290613</v>
      </c>
      <c r="BJ147" s="165">
        <f>IFERROR(VLOOKUP($B147,RD[[#All],[Date]:[IS19_Inv2_M2]],BJ$2,0)/BJ$1,"")</f>
        <v>3.4294670846394988</v>
      </c>
      <c r="BK147" s="165">
        <f>IFERROR(VLOOKUP($B147,RD[[#All],[Date]:[IS19_Inv2_M2]],BK$2,0)/BK$1,"")</f>
        <v>3.2161675448542648</v>
      </c>
      <c r="BL147" s="165">
        <f>IFERROR(VLOOKUP($B147,RD[[#All],[Date]:[IS19_Inv2_M2]],BL$2,0)/BL$1,"")</f>
        <v>3.2656399073190681</v>
      </c>
      <c r="BM147" s="165">
        <f>IFERROR(VLOOKUP($B147,RD[[#All],[Date]:[IS19_Inv2_M2]],BM$2,0)/BM$1,"")</f>
        <v>3.31821516707797</v>
      </c>
      <c r="BN147" s="165">
        <f>IFERROR(VLOOKUP($B147,RD[[#All],[Date]:[IS19_Inv2_M2]],BN$2,0)/BN$1,"")</f>
        <v>3.4831787480205536</v>
      </c>
      <c r="BO147" s="165">
        <f>IFERROR(VLOOKUP($B147,RD[[#All],[Date]:[IS19_Inv2_M2]],BO$2,0)/BO$1,"")</f>
        <v>3.3267049306277396</v>
      </c>
      <c r="BP147" s="165">
        <f>IFERROR(VLOOKUP($B147,RD[[#All],[Date]:[IS19_Inv2_M2]],BP$2,0)/BP$1,"")</f>
        <v>3.2531899188020663</v>
      </c>
      <c r="BQ147" s="165">
        <f>IFERROR(VLOOKUP($B147,RD[[#All],[Date]:[IS19_Inv2_M2]],BQ$2,0)/BQ$1,"")</f>
        <v>3.3510600221217994</v>
      </c>
      <c r="BR147" s="165">
        <f>IFERROR(VLOOKUP($B147,RD[[#All],[Date]:[IS19_Inv2_M2]],BR$2,0)/BR$1,"")</f>
        <v>3.2795528841084041</v>
      </c>
      <c r="BS147" s="165">
        <f>IFERROR(VLOOKUP($B147,RD[[#All],[Date]:[IS19_Inv2_M2]],BS$2,0)/BS$1,"")</f>
        <v>3.308934509564323</v>
      </c>
      <c r="BT147" s="165">
        <f>IFERROR(VLOOKUP($B147,RD[[#All],[Date]:[IS19_Inv2_M2]],BT$2,0)/BT$1,"")</f>
        <v>3.3746413727650562</v>
      </c>
      <c r="BU147" s="165">
        <f>IFERROR(VLOOKUP($B147,RD[[#All],[Date]:[IS19_Inv2_M2]],BU$2,0)/BU$1,"")</f>
        <v>3.3324305440178068</v>
      </c>
      <c r="BV147" s="165">
        <f>IFERROR(VLOOKUP($B147,RD[[#All],[Date]:[IS19_Inv2_M2]],BV$2,0)/BV$1,"")</f>
        <v>3.1989132255243127</v>
      </c>
      <c r="BW147" s="165">
        <f>IFERROR(VLOOKUP($B147,RD[[#All],[Date]:[IS19_Inv2_M2]],BW$2,0)/BW$1,"")</f>
        <v>3.4121665883766483</v>
      </c>
      <c r="BX147" s="165">
        <f>IFERROR(VLOOKUP($B147,RD[[#All],[Date]:[IS19_Inv2_M2]],BX$2,0)/BX$1,"")</f>
        <v>3.4060951175788254</v>
      </c>
      <c r="BY147" s="165">
        <f>IFERROR(VLOOKUP($B147,RD[[#All],[Date]:[IS19_Inv2_M2]],BY$2,0)/BY$1,"")</f>
        <v>3.411773294721729</v>
      </c>
      <c r="BZ147" s="165">
        <f>IFERROR(VLOOKUP($B147,RD[[#All],[Date]:[IS19_Inv2_M2]],BZ$2,0)/BZ$1,"")</f>
        <v>3.4022988505747125</v>
      </c>
      <c r="CA147" s="165">
        <f>IFERROR(VLOOKUP($B147,RD[[#All],[Date]:[IS19_Inv2_M2]],CA$2,0)/CA$1,"")</f>
        <v>3.2028275643892701</v>
      </c>
      <c r="CB147" s="165">
        <f>IFERROR(VLOOKUP($B147,RD[[#All],[Date]:[IS19_Inv2_M2]],CB$2,0)/CB$1,"")</f>
        <v>3.1342636530868102</v>
      </c>
      <c r="CC147" s="165">
        <f>IFERROR(VLOOKUP($B147,RD[[#All],[Date]:[IS19_Inv2_M2]],CC$2,0)/CC$1,"")</f>
        <v>3.6074422651059792</v>
      </c>
      <c r="CD147" s="165">
        <f>IFERROR(VLOOKUP($B147,RD[[#All],[Date]:[IS19_Inv2_M2]],CD$2,0)/CD$1,"")</f>
        <v>3.6891928065607273</v>
      </c>
      <c r="CE147" s="165">
        <f>IFERROR(VLOOKUP($B147,RD[[#All],[Date]:[IS19_Inv2_M2]],CE$2,0)/CE$1,"")</f>
        <v>3.7866154778309804</v>
      </c>
      <c r="CF147" s="165">
        <f>IFERROR(VLOOKUP($B147,RD[[#All],[Date]:[IS19_Inv2_M2]],CF$2,0)/CF$1,"")</f>
        <v>3.580570015242587</v>
      </c>
      <c r="CG147" s="165">
        <f>IFERROR(VLOOKUP($B147,RD[[#All],[Date]:[IS19_Inv2_M2]],CG$2,0)/CG$1,"")</f>
        <v>3.1622376884952019</v>
      </c>
      <c r="CH147" s="165">
        <f>IFERROR(VLOOKUP($B147,RD[[#All],[Date]:[IS19_Inv2_M2]],CH$2,0)/CH$1,"")</f>
        <v>3.5099652008857953</v>
      </c>
      <c r="CI147" s="165">
        <f>IFERROR(VLOOKUP($B147,RD[[#All],[Date]:[IS19_Inv2_M2]],CI$2,0)/CI$1,"")</f>
        <v>3.0516146302289928</v>
      </c>
      <c r="CJ147" s="165">
        <f>IFERROR(VLOOKUP($B147,RD[[#All],[Date]:[IS19_Inv2_M2]],CJ$2,0)/CJ$1,"")</f>
        <v>2.8850086033286781</v>
      </c>
      <c r="CK147" s="165">
        <f>IFERROR(VLOOKUP($B147,RD[[#All],[Date]:[IS19_Inv2_M2]],CK$2,0)/CK$1,"")</f>
        <v>2.9591414596159931</v>
      </c>
      <c r="CL147" s="165">
        <f>IFERROR(VLOOKUP($B147,RD[[#All],[Date]:[IS19_Inv2_M2]],CL$2,0)/CL$1,"")</f>
        <v>2.7789989194607987</v>
      </c>
      <c r="CM147" s="165">
        <f>IFERROR(VLOOKUP($B147,RD[[#All],[Date]:[IS19_Inv2_M2]],CM$2,0)/CM$1,"")</f>
        <v>2.9490272065801961</v>
      </c>
      <c r="CN147" s="165">
        <f>IFERROR(VLOOKUP($B147,RD[[#All],[Date]:[IS19_Inv2_M2]],CN$2,0)/CN$1,"")</f>
        <v>3.0599493831066118</v>
      </c>
      <c r="CO147" s="165">
        <f>IFERROR(VLOOKUP($B147,RD[[#All],[Date]:[IS19_Inv2_M2]],CO$2,0)/CO$1,"")</f>
        <v>2.9650427080037964</v>
      </c>
      <c r="CP147" s="165">
        <f>IFERROR(VLOOKUP($B147,RD[[#All],[Date]:[IS19_Inv2_M2]],CP$2,0)/CP$1,"")</f>
        <v>2.7989560265738689</v>
      </c>
      <c r="CQ147" s="165">
        <f>IFERROR(VLOOKUP($B147,RD[[#All],[Date]:[IS19_Inv2_M2]],CQ$2,0)/CQ$1,"")</f>
        <v>0</v>
      </c>
      <c r="CR147" s="165">
        <f>IFERROR(VLOOKUP($B147,RD[[#All],[Date]:[IS19_Inv2_M2]],CR$2,0)/CR$1,"")</f>
        <v>0</v>
      </c>
      <c r="CS147" s="165">
        <f>IFERROR(VLOOKUP($B147,RD[[#All],[Date]:[IS19_Inv2_M2]],CS$2,0)/CS$1,"")</f>
        <v>0</v>
      </c>
      <c r="CT147" s="165">
        <f>IFERROR(VLOOKUP($B147,RD[[#All],[Date]:[IS19_Inv2_M2]],CT$2,0)/CT$1,"")</f>
        <v>0</v>
      </c>
      <c r="CU147" s="166">
        <f>IFERROR(AVERAGEIF(Inv_SY_B[[#This Row],[IS1_Inv1_M1]:[IS19_Inv2_M2]],"&gt;="&amp;0.1,Inv_SY_B[[#This Row],[IS1_Inv1_M1]:[IS19_Inv2_M2]]),"")</f>
        <v>3.2350719333306985</v>
      </c>
    </row>
    <row r="148" spans="2:99">
      <c r="B148" s="167">
        <f t="shared" si="67"/>
        <v>45840</v>
      </c>
      <c r="C148" s="165">
        <f>IFERROR(VLOOKUP($B148,RD[[#All],[Date]:[IS19_Inv2_M2]],C$2,0)/C$1,"")</f>
        <v>3.5148113862531813</v>
      </c>
      <c r="D148" s="165">
        <f>IFERROR(VLOOKUP($B148,RD[[#All],[Date]:[IS19_Inv2_M2]],D$2,0)/D$1,"")</f>
        <v>3.4771654139967514</v>
      </c>
      <c r="E148" s="165">
        <f>IFERROR(VLOOKUP($B148,RD[[#All],[Date]:[IS19_Inv2_M2]],E$2,0)/E$1,"")</f>
        <v>3.4612973233662889</v>
      </c>
      <c r="F148" s="165">
        <f>IFERROR(VLOOKUP($B148,RD[[#All],[Date]:[IS19_Inv2_M2]],F$2,0)/F$1,"")</f>
        <v>3.2549235444734261</v>
      </c>
      <c r="G148" s="165">
        <f>IFERROR(VLOOKUP($B148,RD[[#All],[Date]:[IS19_Inv2_M2]],G$2,0)/G$1,"")</f>
        <v>3.4116228598987219</v>
      </c>
      <c r="H148" s="165">
        <f>IFERROR(VLOOKUP($B148,RD[[#All],[Date]:[IS19_Inv2_M2]],H$2,0)/H$1,"")</f>
        <v>3.3918495297805644</v>
      </c>
      <c r="I148" s="165">
        <f>IFERROR(VLOOKUP($B148,RD[[#All],[Date]:[IS19_Inv2_M2]],I$2,0)/I$1,"")</f>
        <v>3.3479623824451412</v>
      </c>
      <c r="J148" s="165">
        <f>IFERROR(VLOOKUP($B148,RD[[#All],[Date]:[IS19_Inv2_M2]],J$2,0)/J$1,"")</f>
        <v>3.4121782084164529</v>
      </c>
      <c r="K148" s="165">
        <f>IFERROR(VLOOKUP($B148,RD[[#All],[Date]:[IS19_Inv2_M2]],K$2,0)/K$1,"")</f>
        <v>3.2152001722941446</v>
      </c>
      <c r="L148" s="165">
        <f>IFERROR(VLOOKUP($B148,RD[[#All],[Date]:[IS19_Inv2_M2]],L$2,0)/L$1,"")</f>
        <v>3.3765555238909468</v>
      </c>
      <c r="M148" s="165">
        <f>IFERROR(VLOOKUP($B148,RD[[#All],[Date]:[IS19_Inv2_M2]],M$2,0)/M$1,"")</f>
        <v>3.3965308790025723</v>
      </c>
      <c r="N148" s="165">
        <f>IFERROR(VLOOKUP($B148,RD[[#All],[Date]:[IS19_Inv2_M2]],N$2,0)/N$1,"")</f>
        <v>3.3689436157009709</v>
      </c>
      <c r="O148" s="165">
        <f>IFERROR(VLOOKUP($B148,RD[[#All],[Date]:[IS19_Inv2_M2]],O$2,0)/O$1,"")</f>
        <v>3.3746243277443848</v>
      </c>
      <c r="P148" s="165">
        <f>IFERROR(VLOOKUP($B148,RD[[#All],[Date]:[IS19_Inv2_M2]],P$2,0)/P$1,"")</f>
        <v>3.2711167352103767</v>
      </c>
      <c r="Q148" s="165">
        <f>IFERROR(VLOOKUP($B148,RD[[#All],[Date]:[IS19_Inv2_M2]],Q$2,0)/Q$1,"")</f>
        <v>3.2223075880146421</v>
      </c>
      <c r="R148" s="165">
        <f>IFERROR(VLOOKUP($B148,RD[[#All],[Date]:[IS19_Inv2_M2]],R$2,0)/R$1,"")</f>
        <v>3.1479081412238532</v>
      </c>
      <c r="S148" s="165">
        <f>IFERROR(VLOOKUP($B148,RD[[#All],[Date]:[IS19_Inv2_M2]],S$2,0)/S$1,"")</f>
        <v>3.2081786243527199</v>
      </c>
      <c r="T148" s="165">
        <f>IFERROR(VLOOKUP($B148,RD[[#All],[Date]:[IS19_Inv2_M2]],T$2,0)/T$1,"")</f>
        <v>3.3310804981162465</v>
      </c>
      <c r="U148" s="165">
        <f>IFERROR(VLOOKUP($B148,RD[[#All],[Date]:[IS19_Inv2_M2]],U$2,0)/U$1,"")</f>
        <v>3.6712312258025639</v>
      </c>
      <c r="V148" s="165">
        <f>IFERROR(VLOOKUP($B148,RD[[#All],[Date]:[IS19_Inv2_M2]],V$2,0)/V$1,"")</f>
        <v>3.6889135519471425</v>
      </c>
      <c r="W148" s="165">
        <f>IFERROR(VLOOKUP($B148,RD[[#All],[Date]:[IS19_Inv2_M2]],W$2,0)/W$1,"")</f>
        <v>3.484641971220511</v>
      </c>
      <c r="X148" s="165">
        <f>IFERROR(VLOOKUP($B148,RD[[#All],[Date]:[IS19_Inv2_M2]],X$2,0)/X$1,"")</f>
        <v>2.3870326477559449</v>
      </c>
      <c r="Y148" s="165">
        <f>IFERROR(VLOOKUP($B148,RD[[#All],[Date]:[IS19_Inv2_M2]],Y$2,0)/Y$1,"")</f>
        <v>3.5575187612805168</v>
      </c>
      <c r="Z148" s="165">
        <f>IFERROR(VLOOKUP($B148,RD[[#All],[Date]:[IS19_Inv2_M2]],Z$2,0)/Z$1,"")</f>
        <v>3.4632480232068494</v>
      </c>
      <c r="AA148" s="165">
        <f>IFERROR(VLOOKUP($B148,RD[[#All],[Date]:[IS19_Inv2_M2]],AA$2,0)/AA$1,"")</f>
        <v>3.0948597930175636</v>
      </c>
      <c r="AB148" s="165">
        <f>IFERROR(VLOOKUP($B148,RD[[#All],[Date]:[IS19_Inv2_M2]],AB$2,0)/AB$1,"")</f>
        <v>3.2294887039239</v>
      </c>
      <c r="AC148" s="165">
        <f>IFERROR(VLOOKUP($B148,RD[[#All],[Date]:[IS19_Inv2_M2]],AC$2,0)/AC$1,"")</f>
        <v>3.2405656991074201</v>
      </c>
      <c r="AD148" s="165">
        <f>IFERROR(VLOOKUP($B148,RD[[#All],[Date]:[IS19_Inv2_M2]],AD$2,0)/AD$1,"")</f>
        <v>3.15700104493208</v>
      </c>
      <c r="AE148" s="165">
        <f>IFERROR(VLOOKUP($B148,RD[[#All],[Date]:[IS19_Inv2_M2]],AE$2,0)/AE$1,"")</f>
        <v>3.229223586705396</v>
      </c>
      <c r="AF148" s="165">
        <f>IFERROR(VLOOKUP($B148,RD[[#All],[Date]:[IS19_Inv2_M2]],AF$2,0)/AF$1,"")</f>
        <v>3.3066690769949227</v>
      </c>
      <c r="AG148" s="165">
        <f>IFERROR(VLOOKUP($B148,RD[[#All],[Date]:[IS19_Inv2_M2]],AG$2,0)/AG$1,"")</f>
        <v>3.1283658869865767</v>
      </c>
      <c r="AH148" s="165">
        <f>IFERROR(VLOOKUP($B148,RD[[#All],[Date]:[IS19_Inv2_M2]],AH$2,0)/AH$1,"")</f>
        <v>2.4897139498432601</v>
      </c>
      <c r="AI148" s="165">
        <f>IFERROR(VLOOKUP($B148,RD[[#All],[Date]:[IS19_Inv2_M2]],AI$2,0)/AI$1,"")</f>
        <v>3.1347962382445145</v>
      </c>
      <c r="AJ148" s="165">
        <f>IFERROR(VLOOKUP($B148,RD[[#All],[Date]:[IS19_Inv2_M2]],AJ$2,0)/AJ$1,"")</f>
        <v>3.1373552555818569</v>
      </c>
      <c r="AK148" s="165">
        <f>IFERROR(VLOOKUP($B148,RD[[#All],[Date]:[IS19_Inv2_M2]],AK$2,0)/AK$1,"")</f>
        <v>3.1585774510863689</v>
      </c>
      <c r="AL148" s="165">
        <f>IFERROR(VLOOKUP($B148,RD[[#All],[Date]:[IS19_Inv2_M2]],AL$2,0)/AL$1,"")</f>
        <v>3.1597321174123683</v>
      </c>
      <c r="AM148" s="165">
        <f>IFERROR(VLOOKUP($B148,RD[[#All],[Date]:[IS19_Inv2_M2]],AM$2,0)/AM$1,"")</f>
        <v>3.103448275862069</v>
      </c>
      <c r="AN148" s="165">
        <f>IFERROR(VLOOKUP($B148,RD[[#All],[Date]:[IS19_Inv2_M2]],AN$2,0)/AN$1,"")</f>
        <v>3.0603448275862069</v>
      </c>
      <c r="AO148" s="165">
        <f>IFERROR(VLOOKUP($B148,RD[[#All],[Date]:[IS19_Inv2_M2]],AO$2,0)/AO$1,"")</f>
        <v>3.1001133862469152</v>
      </c>
      <c r="AP148" s="165">
        <f>IFERROR(VLOOKUP($B148,RD[[#All],[Date]:[IS19_Inv2_M2]],AP$2,0)/AP$1,"")</f>
        <v>3.1334622823984528</v>
      </c>
      <c r="AQ148" s="165">
        <f>IFERROR(VLOOKUP($B148,RD[[#All],[Date]:[IS19_Inv2_M2]],AQ$2,0)/AQ$1,"")</f>
        <v>3.1329153605015674</v>
      </c>
      <c r="AR148" s="165">
        <f>IFERROR(VLOOKUP($B148,RD[[#All],[Date]:[IS19_Inv2_M2]],AR$2,0)/AR$1,"")</f>
        <v>3.2918805332598442</v>
      </c>
      <c r="AS148" s="165">
        <f>IFERROR(VLOOKUP($B148,RD[[#All],[Date]:[IS19_Inv2_M2]],AS$2,0)/AS$1,"")</f>
        <v>3.4318894271872331</v>
      </c>
      <c r="AT148" s="165">
        <f>IFERROR(VLOOKUP($B148,RD[[#All],[Date]:[IS19_Inv2_M2]],AT$2,0)/AT$1,"")</f>
        <v>3.1151641809949022</v>
      </c>
      <c r="AU148" s="165">
        <f>IFERROR(VLOOKUP($B148,RD[[#All],[Date]:[IS19_Inv2_M2]],AU$2,0)/AU$1,"")</f>
        <v>3.2545454545454544</v>
      </c>
      <c r="AV148" s="165">
        <f>IFERROR(VLOOKUP($B148,RD[[#All],[Date]:[IS19_Inv2_M2]],AV$2,0)/AV$1,"")</f>
        <v>2.9780564263322886</v>
      </c>
      <c r="AW148" s="165">
        <f>IFERROR(VLOOKUP($B148,RD[[#All],[Date]:[IS19_Inv2_M2]],AW$2,0)/AW$1,"")</f>
        <v>3.0472831765935213</v>
      </c>
      <c r="AX148" s="165">
        <f>IFERROR(VLOOKUP($B148,RD[[#All],[Date]:[IS19_Inv2_M2]],AX$2,0)/AX$1,"")</f>
        <v>3.1948242513172809</v>
      </c>
      <c r="AY148" s="165">
        <f>IFERROR(VLOOKUP($B148,RD[[#All],[Date]:[IS19_Inv2_M2]],AY$2,0)/AY$1,"")</f>
        <v>3.1463265232587467</v>
      </c>
      <c r="AZ148" s="165">
        <f>IFERROR(VLOOKUP($B148,RD[[#All],[Date]:[IS19_Inv2_M2]],AZ$2,0)/AZ$1,"")</f>
        <v>3.2722998005129669</v>
      </c>
      <c r="BA148" s="165">
        <f>IFERROR(VLOOKUP($B148,RD[[#All],[Date]:[IS19_Inv2_M2]],BA$2,0)/BA$1,"")</f>
        <v>3.1514706863202835</v>
      </c>
      <c r="BB148" s="165">
        <f>IFERROR(VLOOKUP($B148,RD[[#All],[Date]:[IS19_Inv2_M2]],BB$2,0)/BB$1,"")</f>
        <v>3.0505485893416933</v>
      </c>
      <c r="BC148" s="165">
        <f>IFERROR(VLOOKUP($B148,RD[[#All],[Date]:[IS19_Inv2_M2]],BC$2,0)/BC$1,"")</f>
        <v>3.129780564263323</v>
      </c>
      <c r="BD148" s="165">
        <f>IFERROR(VLOOKUP($B148,RD[[#All],[Date]:[IS19_Inv2_M2]],BD$2,0)/BD$1,"")</f>
        <v>3.0633520449077785</v>
      </c>
      <c r="BE148" s="165">
        <f>IFERROR(VLOOKUP($B148,RD[[#All],[Date]:[IS19_Inv2_M2]],BE$2,0)/BE$1,"")</f>
        <v>3.1796808207466514</v>
      </c>
      <c r="BF148" s="165">
        <f>IFERROR(VLOOKUP($B148,RD[[#All],[Date]:[IS19_Inv2_M2]],BF$2,0)/BF$1,"")</f>
        <v>3.1265286437700226</v>
      </c>
      <c r="BG148" s="165">
        <f>IFERROR(VLOOKUP($B148,RD[[#All],[Date]:[IS19_Inv2_M2]],BG$2,0)/BG$1,"")</f>
        <v>3.2302030802780428</v>
      </c>
      <c r="BH148" s="165">
        <f>IFERROR(VLOOKUP($B148,RD[[#All],[Date]:[IS19_Inv2_M2]],BH$2,0)/BH$1,"")</f>
        <v>3.3250213736107148</v>
      </c>
      <c r="BI148" s="165">
        <f>IFERROR(VLOOKUP($B148,RD[[#All],[Date]:[IS19_Inv2_M2]],BI$2,0)/BI$1,"")</f>
        <v>3.1082426701087957</v>
      </c>
      <c r="BJ148" s="165">
        <f>IFERROR(VLOOKUP($B148,RD[[#All],[Date]:[IS19_Inv2_M2]],BJ$2,0)/BJ$1,"")</f>
        <v>3.2114245907349361</v>
      </c>
      <c r="BK148" s="165">
        <f>IFERROR(VLOOKUP($B148,RD[[#All],[Date]:[IS19_Inv2_M2]],BK$2,0)/BK$1,"")</f>
        <v>3.0340825718668709</v>
      </c>
      <c r="BL148" s="165">
        <f>IFERROR(VLOOKUP($B148,RD[[#All],[Date]:[IS19_Inv2_M2]],BL$2,0)/BL$1,"")</f>
        <v>3.0809595202398805</v>
      </c>
      <c r="BM148" s="165">
        <f>IFERROR(VLOOKUP($B148,RD[[#All],[Date]:[IS19_Inv2_M2]],BM$2,0)/BM$1,"")</f>
        <v>3.1054492096311614</v>
      </c>
      <c r="BN148" s="165">
        <f>IFERROR(VLOOKUP($B148,RD[[#All],[Date]:[IS19_Inv2_M2]],BN$2,0)/BN$1,"")</f>
        <v>3.2259315515625504</v>
      </c>
      <c r="BO148" s="165">
        <f>IFERROR(VLOOKUP($B148,RD[[#All],[Date]:[IS19_Inv2_M2]],BO$2,0)/BO$1,"")</f>
        <v>3.1025444027658513</v>
      </c>
      <c r="BP148" s="165">
        <f>IFERROR(VLOOKUP($B148,RD[[#All],[Date]:[IS19_Inv2_M2]],BP$2,0)/BP$1,"")</f>
        <v>3.0854255941253723</v>
      </c>
      <c r="BQ148" s="165">
        <f>IFERROR(VLOOKUP($B148,RD[[#All],[Date]:[IS19_Inv2_M2]],BQ$2,0)/BQ$1,"")</f>
        <v>3.1238382014376862</v>
      </c>
      <c r="BR148" s="165">
        <f>IFERROR(VLOOKUP($B148,RD[[#All],[Date]:[IS19_Inv2_M2]],BR$2,0)/BR$1,"")</f>
        <v>3.1266476853316458</v>
      </c>
      <c r="BS148" s="165">
        <f>IFERROR(VLOOKUP($B148,RD[[#All],[Date]:[IS19_Inv2_M2]],BS$2,0)/BS$1,"")</f>
        <v>3.0848291800594558</v>
      </c>
      <c r="BT148" s="165">
        <f>IFERROR(VLOOKUP($B148,RD[[#All],[Date]:[IS19_Inv2_M2]],BT$2,0)/BT$1,"")</f>
        <v>3.1499198202227574</v>
      </c>
      <c r="BU148" s="165">
        <f>IFERROR(VLOOKUP($B148,RD[[#All],[Date]:[IS19_Inv2_M2]],BU$2,0)/BU$1,"")</f>
        <v>3.0920913380020436</v>
      </c>
      <c r="BV148" s="165">
        <f>IFERROR(VLOOKUP($B148,RD[[#All],[Date]:[IS19_Inv2_M2]],BV$2,0)/BV$1,"")</f>
        <v>2.9997952993282095</v>
      </c>
      <c r="BW148" s="165">
        <f>IFERROR(VLOOKUP($B148,RD[[#All],[Date]:[IS19_Inv2_M2]],BW$2,0)/BW$1,"")</f>
        <v>3.1654731433282524</v>
      </c>
      <c r="BX148" s="165">
        <f>IFERROR(VLOOKUP($B148,RD[[#All],[Date]:[IS19_Inv2_M2]],BX$2,0)/BX$1,"")</f>
        <v>3.1789680318626856</v>
      </c>
      <c r="BY148" s="165">
        <f>IFERROR(VLOOKUP($B148,RD[[#All],[Date]:[IS19_Inv2_M2]],BY$2,0)/BY$1,"")</f>
        <v>3.1809380116877746</v>
      </c>
      <c r="BZ148" s="165">
        <f>IFERROR(VLOOKUP($B148,RD[[#All],[Date]:[IS19_Inv2_M2]],BZ$2,0)/BZ$1,"")</f>
        <v>3.1736792154381526</v>
      </c>
      <c r="CA148" s="165">
        <f>IFERROR(VLOOKUP($B148,RD[[#All],[Date]:[IS19_Inv2_M2]],CA$2,0)/CA$1,"")</f>
        <v>3.0653765176886405</v>
      </c>
      <c r="CB148" s="165">
        <f>IFERROR(VLOOKUP($B148,RD[[#All],[Date]:[IS19_Inv2_M2]],CB$2,0)/CB$1,"")</f>
        <v>2.9948328587999575</v>
      </c>
      <c r="CC148" s="165">
        <f>IFERROR(VLOOKUP($B148,RD[[#All],[Date]:[IS19_Inv2_M2]],CC$2,0)/CC$1,"")</f>
        <v>3.4003282189180641</v>
      </c>
      <c r="CD148" s="165">
        <f>IFERROR(VLOOKUP($B148,RD[[#All],[Date]:[IS19_Inv2_M2]],CD$2,0)/CD$1,"")</f>
        <v>3.4623901881098962</v>
      </c>
      <c r="CE148" s="165">
        <f>IFERROR(VLOOKUP($B148,RD[[#All],[Date]:[IS19_Inv2_M2]],CE$2,0)/CE$1,"")</f>
        <v>3.6590008525514883</v>
      </c>
      <c r="CF148" s="165">
        <f>IFERROR(VLOOKUP($B148,RD[[#All],[Date]:[IS19_Inv2_M2]],CF$2,0)/CF$1,"")</f>
        <v>3.4238302033303611</v>
      </c>
      <c r="CG148" s="165">
        <f>IFERROR(VLOOKUP($B148,RD[[#All],[Date]:[IS19_Inv2_M2]],CG$2,0)/CG$1,"")</f>
        <v>3.0269077999226686</v>
      </c>
      <c r="CH148" s="165">
        <f>IFERROR(VLOOKUP($B148,RD[[#All],[Date]:[IS19_Inv2_M2]],CH$2,0)/CH$1,"")</f>
        <v>3.2908889591901294</v>
      </c>
      <c r="CI148" s="165">
        <f>IFERROR(VLOOKUP($B148,RD[[#All],[Date]:[IS19_Inv2_M2]],CI$2,0)/CI$1,"")</f>
        <v>3.1197527559438347</v>
      </c>
      <c r="CJ148" s="165">
        <f>IFERROR(VLOOKUP($B148,RD[[#All],[Date]:[IS19_Inv2_M2]],CJ$2,0)/CJ$1,"")</f>
        <v>2.9536809129559187</v>
      </c>
      <c r="CK148" s="165">
        <f>IFERROR(VLOOKUP($B148,RD[[#All],[Date]:[IS19_Inv2_M2]],CK$2,0)/CK$1,"")</f>
        <v>3.0289019216573787</v>
      </c>
      <c r="CL148" s="165">
        <f>IFERROR(VLOOKUP($B148,RD[[#All],[Date]:[IS19_Inv2_M2]],CL$2,0)/CL$1,"")</f>
        <v>2.8398049277517803</v>
      </c>
      <c r="CM148" s="165">
        <f>IFERROR(VLOOKUP($B148,RD[[#All],[Date]:[IS19_Inv2_M2]],CM$2,0)/CM$1,"")</f>
        <v>2.9945033217336285</v>
      </c>
      <c r="CN148" s="165">
        <f>IFERROR(VLOOKUP($B148,RD[[#All],[Date]:[IS19_Inv2_M2]],CN$2,0)/CN$1,"")</f>
        <v>3.0987029421069279</v>
      </c>
      <c r="CO148" s="165">
        <f>IFERROR(VLOOKUP($B148,RD[[#All],[Date]:[IS19_Inv2_M2]],CO$2,0)/CO$1,"")</f>
        <v>3.0069598228408734</v>
      </c>
      <c r="CP148" s="165">
        <f>IFERROR(VLOOKUP($B148,RD[[#All],[Date]:[IS19_Inv2_M2]],CP$2,0)/CP$1,"")</f>
        <v>2.8432458082885161</v>
      </c>
      <c r="CQ148" s="165">
        <f>IFERROR(VLOOKUP($B148,RD[[#All],[Date]:[IS19_Inv2_M2]],CQ$2,0)/CQ$1,"")</f>
        <v>0</v>
      </c>
      <c r="CR148" s="165">
        <f>IFERROR(VLOOKUP($B148,RD[[#All],[Date]:[IS19_Inv2_M2]],CR$2,0)/CR$1,"")</f>
        <v>0</v>
      </c>
      <c r="CS148" s="165">
        <f>IFERROR(VLOOKUP($B148,RD[[#All],[Date]:[IS19_Inv2_M2]],CS$2,0)/CS$1,"")</f>
        <v>0</v>
      </c>
      <c r="CT148" s="165">
        <f>IFERROR(VLOOKUP($B148,RD[[#All],[Date]:[IS19_Inv2_M2]],CT$2,0)/CT$1,"")</f>
        <v>0</v>
      </c>
      <c r="CU148" s="166">
        <f>IFERROR(AVERAGEIF(Inv_SY_B[[#This Row],[IS1_Inv1_M1]:[IS19_Inv2_M2]],"&gt;="&amp;0.1,Inv_SY_B[[#This Row],[IS1_Inv1_M1]:[IS19_Inv2_M2]]),"")</f>
        <v>3.1941486902020793</v>
      </c>
    </row>
    <row r="149" spans="2:99">
      <c r="B149" s="167">
        <f t="shared" si="67"/>
        <v>45841</v>
      </c>
      <c r="C149" s="165">
        <f>IFERROR(VLOOKUP($B149,RD[[#All],[Date]:[IS19_Inv2_M2]],C$2,0)/C$1,"")</f>
        <v>3.4892578878346057</v>
      </c>
      <c r="D149" s="165">
        <f>IFERROR(VLOOKUP($B149,RD[[#All],[Date]:[IS19_Inv2_M2]],D$2,0)/D$1,"")</f>
        <v>3.5046341682887445</v>
      </c>
      <c r="E149" s="165">
        <f>IFERROR(VLOOKUP($B149,RD[[#All],[Date]:[IS19_Inv2_M2]],E$2,0)/E$1,"")</f>
        <v>3.5080781287677838</v>
      </c>
      <c r="F149" s="165">
        <f>IFERROR(VLOOKUP($B149,RD[[#All],[Date]:[IS19_Inv2_M2]],F$2,0)/F$1,"")</f>
        <v>3.3271913661489867</v>
      </c>
      <c r="G149" s="165">
        <f>IFERROR(VLOOKUP($B149,RD[[#All],[Date]:[IS19_Inv2_M2]],G$2,0)/G$1,"")</f>
        <v>3.4873402459609357</v>
      </c>
      <c r="H149" s="165">
        <f>IFERROR(VLOOKUP($B149,RD[[#All],[Date]:[IS19_Inv2_M2]],H$2,0)/H$1,"")</f>
        <v>3.4453822040028936</v>
      </c>
      <c r="I149" s="165">
        <f>IFERROR(VLOOKUP($B149,RD[[#All],[Date]:[IS19_Inv2_M2]],I$2,0)/I$1,"")</f>
        <v>3.4343434343434343</v>
      </c>
      <c r="J149" s="165">
        <f>IFERROR(VLOOKUP($B149,RD[[#All],[Date]:[IS19_Inv2_M2]],J$2,0)/J$1,"")</f>
        <v>3.4221525600835943</v>
      </c>
      <c r="K149" s="165">
        <f>IFERROR(VLOOKUP($B149,RD[[#All],[Date]:[IS19_Inv2_M2]],K$2,0)/K$1,"")</f>
        <v>3.3166622795472493</v>
      </c>
      <c r="L149" s="165">
        <f>IFERROR(VLOOKUP($B149,RD[[#All],[Date]:[IS19_Inv2_M2]],L$2,0)/L$1,"")</f>
        <v>3.4592001519901205</v>
      </c>
      <c r="M149" s="165">
        <f>IFERROR(VLOOKUP($B149,RD[[#All],[Date]:[IS19_Inv2_M2]],M$2,0)/M$1,"")</f>
        <v>3.4769685777977237</v>
      </c>
      <c r="N149" s="165">
        <f>IFERROR(VLOOKUP($B149,RD[[#All],[Date]:[IS19_Inv2_M2]],N$2,0)/N$1,"")</f>
        <v>3.4073929866400601</v>
      </c>
      <c r="O149" s="165">
        <f>IFERROR(VLOOKUP($B149,RD[[#All],[Date]:[IS19_Inv2_M2]],O$2,0)/O$1,"")</f>
        <v>3.4631050300537805</v>
      </c>
      <c r="P149" s="165">
        <f>IFERROR(VLOOKUP($B149,RD[[#All],[Date]:[IS19_Inv2_M2]],P$2,0)/P$1,"")</f>
        <v>3.3813892529488863</v>
      </c>
      <c r="Q149" s="165">
        <f>IFERROR(VLOOKUP($B149,RD[[#All],[Date]:[IS19_Inv2_M2]],Q$2,0)/Q$1,"")</f>
        <v>3.3488498214850626</v>
      </c>
      <c r="R149" s="165">
        <f>IFERROR(VLOOKUP($B149,RD[[#All],[Date]:[IS19_Inv2_M2]],R$2,0)/R$1,"")</f>
        <v>3.2785323822255781</v>
      </c>
      <c r="S149" s="165">
        <f>IFERROR(VLOOKUP($B149,RD[[#All],[Date]:[IS19_Inv2_M2]],S$2,0)/S$1,"")</f>
        <v>3.3187365757005614</v>
      </c>
      <c r="T149" s="165">
        <f>IFERROR(VLOOKUP($B149,RD[[#All],[Date]:[IS19_Inv2_M2]],T$2,0)/T$1,"")</f>
        <v>3.3943516148514568</v>
      </c>
      <c r="U149" s="165">
        <f>IFERROR(VLOOKUP($B149,RD[[#All],[Date]:[IS19_Inv2_M2]],U$2,0)/U$1,"")</f>
        <v>3.6546602190385804</v>
      </c>
      <c r="V149" s="165">
        <f>IFERROR(VLOOKUP($B149,RD[[#All],[Date]:[IS19_Inv2_M2]],V$2,0)/V$1,"")</f>
        <v>3.7008417132988627</v>
      </c>
      <c r="W149" s="165">
        <f>IFERROR(VLOOKUP($B149,RD[[#All],[Date]:[IS19_Inv2_M2]],W$2,0)/W$1,"")</f>
        <v>3.5419998994757953</v>
      </c>
      <c r="X149" s="165">
        <f>IFERROR(VLOOKUP($B149,RD[[#All],[Date]:[IS19_Inv2_M2]],X$2,0)/X$1,"")</f>
        <v>3.389147998063053</v>
      </c>
      <c r="Y149" s="165">
        <f>IFERROR(VLOOKUP($B149,RD[[#All],[Date]:[IS19_Inv2_M2]],Y$2,0)/Y$1,"")</f>
        <v>3.4834235774674647</v>
      </c>
      <c r="Z149" s="165">
        <f>IFERROR(VLOOKUP($B149,RD[[#All],[Date]:[IS19_Inv2_M2]],Z$2,0)/Z$1,"")</f>
        <v>3.3958732980863702</v>
      </c>
      <c r="AA149" s="165">
        <f>IFERROR(VLOOKUP($B149,RD[[#All],[Date]:[IS19_Inv2_M2]],AA$2,0)/AA$1,"")</f>
        <v>3.3830033924507239</v>
      </c>
      <c r="AB149" s="165">
        <f>IFERROR(VLOOKUP($B149,RD[[#All],[Date]:[IS19_Inv2_M2]],AB$2,0)/AB$1,"")</f>
        <v>3.5101070154577885</v>
      </c>
      <c r="AC149" s="165">
        <f>IFERROR(VLOOKUP($B149,RD[[#All],[Date]:[IS19_Inv2_M2]],AC$2,0)/AC$1,"")</f>
        <v>3.4808203115652439</v>
      </c>
      <c r="AD149" s="165">
        <f>IFERROR(VLOOKUP($B149,RD[[#All],[Date]:[IS19_Inv2_M2]],AD$2,0)/AD$1,"")</f>
        <v>3.4003831417624526</v>
      </c>
      <c r="AE149" s="165">
        <f>IFERROR(VLOOKUP($B149,RD[[#All],[Date]:[IS19_Inv2_M2]],AE$2,0)/AE$1,"")</f>
        <v>3.5033984258913073</v>
      </c>
      <c r="AF149" s="165">
        <f>IFERROR(VLOOKUP($B149,RD[[#All],[Date]:[IS19_Inv2_M2]],AF$2,0)/AF$1,"")</f>
        <v>3.5868697368222828</v>
      </c>
      <c r="AG149" s="165">
        <f>IFERROR(VLOOKUP($B149,RD[[#All],[Date]:[IS19_Inv2_M2]],AG$2,0)/AG$1,"")</f>
        <v>3.5677732229456365</v>
      </c>
      <c r="AH149" s="165">
        <f>IFERROR(VLOOKUP($B149,RD[[#All],[Date]:[IS19_Inv2_M2]],AH$2,0)/AH$1,"")</f>
        <v>3.4105603448275859</v>
      </c>
      <c r="AI149" s="165">
        <f>IFERROR(VLOOKUP($B149,RD[[#All],[Date]:[IS19_Inv2_M2]],AI$2,0)/AI$1,"")</f>
        <v>3.1910946196660483</v>
      </c>
      <c r="AJ149" s="165">
        <f>IFERROR(VLOOKUP($B149,RD[[#All],[Date]:[IS19_Inv2_M2]],AJ$2,0)/AJ$1,"")</f>
        <v>3.1878958479943704</v>
      </c>
      <c r="AK149" s="165">
        <f>IFERROR(VLOOKUP($B149,RD[[#All],[Date]:[IS19_Inv2_M2]],AK$2,0)/AK$1,"")</f>
        <v>3.193168306129067</v>
      </c>
      <c r="AL149" s="165">
        <f>IFERROR(VLOOKUP($B149,RD[[#All],[Date]:[IS19_Inv2_M2]],AL$2,0)/AL$1,"")</f>
        <v>3.1875178113422629</v>
      </c>
      <c r="AM149" s="165">
        <f>IFERROR(VLOOKUP($B149,RD[[#All],[Date]:[IS19_Inv2_M2]],AM$2,0)/AM$1,"")</f>
        <v>3.1361301940905757</v>
      </c>
      <c r="AN149" s="165">
        <f>IFERROR(VLOOKUP($B149,RD[[#All],[Date]:[IS19_Inv2_M2]],AN$2,0)/AN$1,"")</f>
        <v>3.132183908045977</v>
      </c>
      <c r="AO149" s="165">
        <f>IFERROR(VLOOKUP($B149,RD[[#All],[Date]:[IS19_Inv2_M2]],AO$2,0)/AO$1,"")</f>
        <v>3.1254585473220837</v>
      </c>
      <c r="AP149" s="165">
        <f>IFERROR(VLOOKUP($B149,RD[[#All],[Date]:[IS19_Inv2_M2]],AP$2,0)/AP$1,"")</f>
        <v>3.1641432668578671</v>
      </c>
      <c r="AQ149" s="165">
        <f>IFERROR(VLOOKUP($B149,RD[[#All],[Date]:[IS19_Inv2_M2]],AQ$2,0)/AQ$1,"")</f>
        <v>3.1554858934169281</v>
      </c>
      <c r="AR149" s="165">
        <f>IFERROR(VLOOKUP($B149,RD[[#All],[Date]:[IS19_Inv2_M2]],AR$2,0)/AR$1,"")</f>
        <v>3.3001481277343352</v>
      </c>
      <c r="AS149" s="165">
        <f>IFERROR(VLOOKUP($B149,RD[[#All],[Date]:[IS19_Inv2_M2]],AS$2,0)/AS$1,"")</f>
        <v>3.4440011399259052</v>
      </c>
      <c r="AT149" s="165">
        <f>IFERROR(VLOOKUP($B149,RD[[#All],[Date]:[IS19_Inv2_M2]],AT$2,0)/AT$1,"")</f>
        <v>3.1518951268167572</v>
      </c>
      <c r="AU149" s="165">
        <f>IFERROR(VLOOKUP($B149,RD[[#All],[Date]:[IS19_Inv2_M2]],AU$2,0)/AU$1,"")</f>
        <v>3.304075235109718</v>
      </c>
      <c r="AV149" s="165">
        <f>IFERROR(VLOOKUP($B149,RD[[#All],[Date]:[IS19_Inv2_M2]],AV$2,0)/AV$1,"")</f>
        <v>2.9411764705882355</v>
      </c>
      <c r="AW149" s="165">
        <f>IFERROR(VLOOKUP($B149,RD[[#All],[Date]:[IS19_Inv2_M2]],AW$2,0)/AW$1,"")</f>
        <v>3.0890804597701149</v>
      </c>
      <c r="AX149" s="165">
        <f>IFERROR(VLOOKUP($B149,RD[[#All],[Date]:[IS19_Inv2_M2]],AX$2,0)/AX$1,"")</f>
        <v>3.1948242513172809</v>
      </c>
      <c r="AY149" s="165">
        <f>IFERROR(VLOOKUP($B149,RD[[#All],[Date]:[IS19_Inv2_M2]],AY$2,0)/AY$1,"")</f>
        <v>3.1175008107231648</v>
      </c>
      <c r="AZ149" s="165">
        <f>IFERROR(VLOOKUP($B149,RD[[#All],[Date]:[IS19_Inv2_M2]],AZ$2,0)/AZ$1,"")</f>
        <v>3.2416642918210319</v>
      </c>
      <c r="BA149" s="165">
        <f>IFERROR(VLOOKUP($B149,RD[[#All],[Date]:[IS19_Inv2_M2]],BA$2,0)/BA$1,"")</f>
        <v>3.1207897018608688</v>
      </c>
      <c r="BB149" s="165">
        <f>IFERROR(VLOOKUP($B149,RD[[#All],[Date]:[IS19_Inv2_M2]],BB$2,0)/BB$1,"")</f>
        <v>3.0322622779519337</v>
      </c>
      <c r="BC149" s="165">
        <f>IFERROR(VLOOKUP($B149,RD[[#All],[Date]:[IS19_Inv2_M2]],BC$2,0)/BC$1,"")</f>
        <v>3.1059561128526645</v>
      </c>
      <c r="BD149" s="165">
        <f>IFERROR(VLOOKUP($B149,RD[[#All],[Date]:[IS19_Inv2_M2]],BD$2,0)/BD$1,"")</f>
        <v>2.9940949187140045</v>
      </c>
      <c r="BE149" s="165">
        <f>IFERROR(VLOOKUP($B149,RD[[#All],[Date]:[IS19_Inv2_M2]],BE$2,0)/BE$1,"")</f>
        <v>3.1048731832430887</v>
      </c>
      <c r="BF149" s="165">
        <f>IFERROR(VLOOKUP($B149,RD[[#All],[Date]:[IS19_Inv2_M2]],BF$2,0)/BF$1,"")</f>
        <v>3.0803679079541144</v>
      </c>
      <c r="BG149" s="165">
        <f>IFERROR(VLOOKUP($B149,RD[[#All],[Date]:[IS19_Inv2_M2]],BG$2,0)/BG$1,"")</f>
        <v>3.2281586479487525</v>
      </c>
      <c r="BH149" s="165">
        <f>IFERROR(VLOOKUP($B149,RD[[#All],[Date]:[IS19_Inv2_M2]],BH$2,0)/BH$1,"")</f>
        <v>3.2758620689655169</v>
      </c>
      <c r="BI149" s="165">
        <f>IFERROR(VLOOKUP($B149,RD[[#All],[Date]:[IS19_Inv2_M2]],BI$2,0)/BI$1,"")</f>
        <v>3.0455467453439056</v>
      </c>
      <c r="BJ149" s="165">
        <f>IFERROR(VLOOKUP($B149,RD[[#All],[Date]:[IS19_Inv2_M2]],BJ$2,0)/BJ$1,"")</f>
        <v>3.1710205503308955</v>
      </c>
      <c r="BK149" s="165">
        <f>IFERROR(VLOOKUP($B149,RD[[#All],[Date]:[IS19_Inv2_M2]],BK$2,0)/BK$1,"")</f>
        <v>2.9580470886413655</v>
      </c>
      <c r="BL149" s="165">
        <f>IFERROR(VLOOKUP($B149,RD[[#All],[Date]:[IS19_Inv2_M2]],BL$2,0)/BL$1,"")</f>
        <v>3.0128117759302171</v>
      </c>
      <c r="BM149" s="165">
        <f>IFERROR(VLOOKUP($B149,RD[[#All],[Date]:[IS19_Inv2_M2]],BM$2,0)/BM$1,"")</f>
        <v>3.0654305342493164</v>
      </c>
      <c r="BN149" s="165">
        <f>IFERROR(VLOOKUP($B149,RD[[#All],[Date]:[IS19_Inv2_M2]],BN$2,0)/BN$1,"")</f>
        <v>3.2272242510422386</v>
      </c>
      <c r="BO149" s="165">
        <f>IFERROR(VLOOKUP($B149,RD[[#All],[Date]:[IS19_Inv2_M2]],BO$2,0)/BO$1,"")</f>
        <v>3.0550910652144436</v>
      </c>
      <c r="BP149" s="165">
        <f>IFERROR(VLOOKUP($B149,RD[[#All],[Date]:[IS19_Inv2_M2]],BP$2,0)/BP$1,"")</f>
        <v>3.0648145485222358</v>
      </c>
      <c r="BQ149" s="165">
        <f>IFERROR(VLOOKUP($B149,RD[[#All],[Date]:[IS19_Inv2_M2]],BQ$2,0)/BQ$1,"")</f>
        <v>3.0758075726751906</v>
      </c>
      <c r="BR149" s="165">
        <f>IFERROR(VLOOKUP($B149,RD[[#All],[Date]:[IS19_Inv2_M2]],BR$2,0)/BR$1,"")</f>
        <v>3.0868635740511725</v>
      </c>
      <c r="BS149" s="165">
        <f>IFERROR(VLOOKUP($B149,RD[[#All],[Date]:[IS19_Inv2_M2]],BS$2,0)/BS$1,"")</f>
        <v>2.9771233859224182</v>
      </c>
      <c r="BT149" s="165">
        <f>IFERROR(VLOOKUP($B149,RD[[#All],[Date]:[IS19_Inv2_M2]],BT$2,0)/BT$1,"")</f>
        <v>3.0588312297505147</v>
      </c>
      <c r="BU149" s="165">
        <f>IFERROR(VLOOKUP($B149,RD[[#All],[Date]:[IS19_Inv2_M2]],BU$2,0)/BU$1,"")</f>
        <v>3.0379239790704609</v>
      </c>
      <c r="BV149" s="165">
        <f>IFERROR(VLOOKUP($B149,RD[[#All],[Date]:[IS19_Inv2_M2]],BV$2,0)/BV$1,"")</f>
        <v>2.9783947745501238</v>
      </c>
      <c r="BW149" s="165">
        <f>IFERROR(VLOOKUP($B149,RD[[#All],[Date]:[IS19_Inv2_M2]],BW$2,0)/BW$1,"")</f>
        <v>3.0759988368340152</v>
      </c>
      <c r="BX149" s="165">
        <f>IFERROR(VLOOKUP($B149,RD[[#All],[Date]:[IS19_Inv2_M2]],BX$2,0)/BX$1,"")</f>
        <v>3.0426917804330018</v>
      </c>
      <c r="BY149" s="165">
        <f>IFERROR(VLOOKUP($B149,RD[[#All],[Date]:[IS19_Inv2_M2]],BY$2,0)/BY$1,"")</f>
        <v>3.0780355361184215</v>
      </c>
      <c r="BZ149" s="165">
        <f>IFERROR(VLOOKUP($B149,RD[[#All],[Date]:[IS19_Inv2_M2]],BZ$2,0)/BZ$1,"")</f>
        <v>3.0462933670779289</v>
      </c>
      <c r="CA149" s="165">
        <f>IFERROR(VLOOKUP($B149,RD[[#All],[Date]:[IS19_Inv2_M2]],CA$2,0)/CA$1,"")</f>
        <v>3.018468620798743</v>
      </c>
      <c r="CB149" s="165">
        <f>IFERROR(VLOOKUP($B149,RD[[#All],[Date]:[IS19_Inv2_M2]],CB$2,0)/CB$1,"")</f>
        <v>2.944450302881179</v>
      </c>
      <c r="CC149" s="165">
        <f>IFERROR(VLOOKUP($B149,RD[[#All],[Date]:[IS19_Inv2_M2]],CC$2,0)/CC$1,"")</f>
        <v>3.4497587788674471</v>
      </c>
      <c r="CD149" s="165">
        <f>IFERROR(VLOOKUP($B149,RD[[#All],[Date]:[IS19_Inv2_M2]],CD$2,0)/CD$1,"")</f>
        <v>3.502299661742875</v>
      </c>
      <c r="CE149" s="165">
        <f>IFERROR(VLOOKUP($B149,RD[[#All],[Date]:[IS19_Inv2_M2]],CE$2,0)/CE$1,"")</f>
        <v>3.642914975415418</v>
      </c>
      <c r="CF149" s="165">
        <f>IFERROR(VLOOKUP($B149,RD[[#All],[Date]:[IS19_Inv2_M2]],CF$2,0)/CF$1,"")</f>
        <v>3.3965085847401566</v>
      </c>
      <c r="CG149" s="165">
        <f>IFERROR(VLOOKUP($B149,RD[[#All],[Date]:[IS19_Inv2_M2]],CG$2,0)/CG$1,"")</f>
        <v>3.084466940841506</v>
      </c>
      <c r="CH149" s="165">
        <f>IFERROR(VLOOKUP($B149,RD[[#All],[Date]:[IS19_Inv2_M2]],CH$2,0)/CH$1,"")</f>
        <v>3.3620689655172411</v>
      </c>
      <c r="CI149" s="165">
        <f>IFERROR(VLOOKUP($B149,RD[[#All],[Date]:[IS19_Inv2_M2]],CI$2,0)/CI$1,"")</f>
        <v>3.5220921649267112</v>
      </c>
      <c r="CJ149" s="165">
        <f>IFERROR(VLOOKUP($B149,RD[[#All],[Date]:[IS19_Inv2_M2]],CJ$2,0)/CJ$1,"")</f>
        <v>3.3356224103209082</v>
      </c>
      <c r="CK149" s="165">
        <f>IFERROR(VLOOKUP($B149,RD[[#All],[Date]:[IS19_Inv2_M2]],CK$2,0)/CK$1,"")</f>
        <v>3.4150179673748164</v>
      </c>
      <c r="CL149" s="165">
        <f>IFERROR(VLOOKUP($B149,RD[[#All],[Date]:[IS19_Inv2_M2]],CL$2,0)/CL$1,"")</f>
        <v>3.1956022465354956</v>
      </c>
      <c r="CM149" s="165">
        <f>IFERROR(VLOOKUP($B149,RD[[#All],[Date]:[IS19_Inv2_M2]],CM$2,0)/CM$1,"")</f>
        <v>3.3840161341347677</v>
      </c>
      <c r="CN149" s="165">
        <f>IFERROR(VLOOKUP($B149,RD[[#All],[Date]:[IS19_Inv2_M2]],CN$2,0)/CN$1,"")</f>
        <v>3.5099652008857953</v>
      </c>
      <c r="CO149" s="165">
        <f>IFERROR(VLOOKUP($B149,RD[[#All],[Date]:[IS19_Inv2_M2]],CO$2,0)/CO$1,"")</f>
        <v>3.4024043024359383</v>
      </c>
      <c r="CP149" s="165">
        <f>IFERROR(VLOOKUP($B149,RD[[#All],[Date]:[IS19_Inv2_M2]],CP$2,0)/CP$1,"")</f>
        <v>3.2157545080670671</v>
      </c>
      <c r="CQ149" s="165">
        <f>IFERROR(VLOOKUP($B149,RD[[#All],[Date]:[IS19_Inv2_M2]],CQ$2,0)/CQ$1,"")</f>
        <v>0</v>
      </c>
      <c r="CR149" s="165">
        <f>IFERROR(VLOOKUP($B149,RD[[#All],[Date]:[IS19_Inv2_M2]],CR$2,0)/CR$1,"")</f>
        <v>0</v>
      </c>
      <c r="CS149" s="165">
        <f>IFERROR(VLOOKUP($B149,RD[[#All],[Date]:[IS19_Inv2_M2]],CS$2,0)/CS$1,"")</f>
        <v>0</v>
      </c>
      <c r="CT149" s="165">
        <f>IFERROR(VLOOKUP($B149,RD[[#All],[Date]:[IS19_Inv2_M2]],CT$2,0)/CT$1,"")</f>
        <v>0</v>
      </c>
      <c r="CU149" s="166">
        <f>IFERROR(AVERAGEIF(Inv_SY_B[[#This Row],[IS1_Inv1_M1]:[IS19_Inv2_M2]],"&gt;="&amp;0.1,Inv_SY_B[[#This Row],[IS1_Inv1_M1]:[IS19_Inv2_M2]]),"")</f>
        <v>3.2729522006003378</v>
      </c>
    </row>
    <row r="150" spans="2:99">
      <c r="B150" s="167">
        <f t="shared" si="67"/>
        <v>45842</v>
      </c>
      <c r="C150" s="165">
        <f>IFERROR(VLOOKUP($B150,RD[[#All],[Date]:[IS19_Inv2_M2]],C$2,0)/C$1,"")</f>
        <v>3.6676502352850413</v>
      </c>
      <c r="D150" s="165">
        <f>IFERROR(VLOOKUP($B150,RD[[#All],[Date]:[IS19_Inv2_M2]],D$2,0)/D$1,"")</f>
        <v>3.6576067137424286</v>
      </c>
      <c r="E150" s="165">
        <f>IFERROR(VLOOKUP($B150,RD[[#All],[Date]:[IS19_Inv2_M2]],E$2,0)/E$1,"")</f>
        <v>3.6807330600434049</v>
      </c>
      <c r="F150" s="165">
        <f>IFERROR(VLOOKUP($B150,RD[[#All],[Date]:[IS19_Inv2_M2]],F$2,0)/F$1,"")</f>
        <v>3.4980497260044512</v>
      </c>
      <c r="G150" s="165">
        <f>IFERROR(VLOOKUP($B150,RD[[#All],[Date]:[IS19_Inv2_M2]],G$2,0)/G$1,"")</f>
        <v>3.6450446105618521</v>
      </c>
      <c r="H150" s="165">
        <f>IFERROR(VLOOKUP($B150,RD[[#All],[Date]:[IS19_Inv2_M2]],H$2,0)/H$1,"")</f>
        <v>3.6161080299011332</v>
      </c>
      <c r="I150" s="165">
        <f>IFERROR(VLOOKUP($B150,RD[[#All],[Date]:[IS19_Inv2_M2]],I$2,0)/I$1,"")</f>
        <v>3.6382212933937073</v>
      </c>
      <c r="J150" s="165">
        <f>IFERROR(VLOOKUP($B150,RD[[#All],[Date]:[IS19_Inv2_M2]],J$2,0)/J$1,"")</f>
        <v>3.6183148095373801</v>
      </c>
      <c r="K150" s="165">
        <f>IFERROR(VLOOKUP($B150,RD[[#All],[Date]:[IS19_Inv2_M2]],K$2,0)/K$1,"")</f>
        <v>3.6502428868841084</v>
      </c>
      <c r="L150" s="165">
        <f>IFERROR(VLOOKUP($B150,RD[[#All],[Date]:[IS19_Inv2_M2]],L$2,0)/L$1,"")</f>
        <v>3.6605870618409804</v>
      </c>
      <c r="M150" s="165">
        <f>IFERROR(VLOOKUP($B150,RD[[#All],[Date]:[IS19_Inv2_M2]],M$2,0)/M$1,"")</f>
        <v>3.6545200836748255</v>
      </c>
      <c r="N150" s="165">
        <f>IFERROR(VLOOKUP($B150,RD[[#All],[Date]:[IS19_Inv2_M2]],N$2,0)/N$1,"")</f>
        <v>3.6380892122745965</v>
      </c>
      <c r="O150" s="165">
        <f>IFERROR(VLOOKUP($B150,RD[[#All],[Date]:[IS19_Inv2_M2]],O$2,0)/O$1,"")</f>
        <v>3.6272144890857323</v>
      </c>
      <c r="P150" s="165">
        <f>IFERROR(VLOOKUP($B150,RD[[#All],[Date]:[IS19_Inv2_M2]],P$2,0)/P$1,"")</f>
        <v>3.5364034889501519</v>
      </c>
      <c r="Q150" s="165">
        <f>IFERROR(VLOOKUP($B150,RD[[#All],[Date]:[IS19_Inv2_M2]],Q$2,0)/Q$1,"")</f>
        <v>3.5057363660427785</v>
      </c>
      <c r="R150" s="165">
        <f>IFERROR(VLOOKUP($B150,RD[[#All],[Date]:[IS19_Inv2_M2]],R$2,0)/R$1,"")</f>
        <v>3.4145992999357078</v>
      </c>
      <c r="S150" s="165">
        <f>IFERROR(VLOOKUP($B150,RD[[#All],[Date]:[IS19_Inv2_M2]],S$2,0)/S$1,"")</f>
        <v>3.4719192793752813</v>
      </c>
      <c r="T150" s="165">
        <f>IFERROR(VLOOKUP($B150,RD[[#All],[Date]:[IS19_Inv2_M2]],T$2,0)/T$1,"")</f>
        <v>3.5676281959103853</v>
      </c>
      <c r="U150" s="165">
        <f>IFERROR(VLOOKUP($B150,RD[[#All],[Date]:[IS19_Inv2_M2]],U$2,0)/U$1,"")</f>
        <v>3.8871564654544724</v>
      </c>
      <c r="V150" s="165">
        <f>IFERROR(VLOOKUP($B150,RD[[#All],[Date]:[IS19_Inv2_M2]],V$2,0)/V$1,"")</f>
        <v>3.9051763034109355</v>
      </c>
      <c r="W150" s="165">
        <f>IFERROR(VLOOKUP($B150,RD[[#All],[Date]:[IS19_Inv2_M2]],W$2,0)/W$1,"")</f>
        <v>3.7649271051690132</v>
      </c>
      <c r="X150" s="165">
        <f>IFERROR(VLOOKUP($B150,RD[[#All],[Date]:[IS19_Inv2_M2]],X$2,0)/X$1,"")</f>
        <v>3.5767260493921555</v>
      </c>
      <c r="Y150" s="165">
        <f>IFERROR(VLOOKUP($B150,RD[[#All],[Date]:[IS19_Inv2_M2]],Y$2,0)/Y$1,"")</f>
        <v>3.707609005414648</v>
      </c>
      <c r="Z150" s="165">
        <f>IFERROR(VLOOKUP($B150,RD[[#All],[Date]:[IS19_Inv2_M2]],Z$2,0)/Z$1,"")</f>
        <v>3.6227951153324285</v>
      </c>
      <c r="AA150" s="165">
        <f>IFERROR(VLOOKUP($B150,RD[[#All],[Date]:[IS19_Inv2_M2]],AA$2,0)/AA$1,"")</f>
        <v>3.5758148323098728</v>
      </c>
      <c r="AB150" s="165">
        <f>IFERROR(VLOOKUP($B150,RD[[#All],[Date]:[IS19_Inv2_M2]],AB$2,0)/AB$1,"")</f>
        <v>3.7128959031456059</v>
      </c>
      <c r="AC150" s="165">
        <f>IFERROR(VLOOKUP($B150,RD[[#All],[Date]:[IS19_Inv2_M2]],AC$2,0)/AC$1,"")</f>
        <v>3.6976237765919255</v>
      </c>
      <c r="AD150" s="165">
        <f>IFERROR(VLOOKUP($B150,RD[[#All],[Date]:[IS19_Inv2_M2]],AD$2,0)/AD$1,"")</f>
        <v>3.5597352838732155</v>
      </c>
      <c r="AE150" s="165">
        <f>IFERROR(VLOOKUP($B150,RD[[#All],[Date]:[IS19_Inv2_M2]],AE$2,0)/AE$1,"")</f>
        <v>3.7181367614774761</v>
      </c>
      <c r="AF150" s="165">
        <f>IFERROR(VLOOKUP($B150,RD[[#All],[Date]:[IS19_Inv2_M2]],AF$2,0)/AF$1,"")</f>
        <v>3.8183616797979334</v>
      </c>
      <c r="AG150" s="165">
        <f>IFERROR(VLOOKUP($B150,RD[[#All],[Date]:[IS19_Inv2_M2]],AG$2,0)/AG$1,"")</f>
        <v>3.7901562039493073</v>
      </c>
      <c r="AH150" s="165">
        <f>IFERROR(VLOOKUP($B150,RD[[#All],[Date]:[IS19_Inv2_M2]],AH$2,0)/AH$1,"")</f>
        <v>3.6368534482758617</v>
      </c>
      <c r="AI150" s="165">
        <f>IFERROR(VLOOKUP($B150,RD[[#All],[Date]:[IS19_Inv2_M2]],AI$2,0)/AI$1,"")</f>
        <v>3.5295246625295889</v>
      </c>
      <c r="AJ150" s="165">
        <f>IFERROR(VLOOKUP($B150,RD[[#All],[Date]:[IS19_Inv2_M2]],AJ$2,0)/AJ$1,"")</f>
        <v>3.5032947348218286</v>
      </c>
      <c r="AK150" s="165">
        <f>IFERROR(VLOOKUP($B150,RD[[#All],[Date]:[IS19_Inv2_M2]],AK$2,0)/AK$1,"")</f>
        <v>3.5628580693979028</v>
      </c>
      <c r="AL150" s="165">
        <f>IFERROR(VLOOKUP($B150,RD[[#All],[Date]:[IS19_Inv2_M2]],AL$2,0)/AL$1,"")</f>
        <v>3.546594471359362</v>
      </c>
      <c r="AM150" s="165">
        <f>IFERROR(VLOOKUP($B150,RD[[#All],[Date]:[IS19_Inv2_M2]],AM$2,0)/AM$1,"")</f>
        <v>3.4782898686053492</v>
      </c>
      <c r="AN150" s="165">
        <f>IFERROR(VLOOKUP($B150,RD[[#All],[Date]:[IS19_Inv2_M2]],AN$2,0)/AN$1,"")</f>
        <v>3.4894200626959249</v>
      </c>
      <c r="AO150" s="165">
        <f>IFERROR(VLOOKUP($B150,RD[[#All],[Date]:[IS19_Inv2_M2]],AO$2,0)/AO$1,"")</f>
        <v>3.468285199759888</v>
      </c>
      <c r="AP150" s="165">
        <f>IFERROR(VLOOKUP($B150,RD[[#All],[Date]:[IS19_Inv2_M2]],AP$2,0)/AP$1,"")</f>
        <v>3.5169745881411325</v>
      </c>
      <c r="AQ150" s="165">
        <f>IFERROR(VLOOKUP($B150,RD[[#All],[Date]:[IS19_Inv2_M2]],AQ$2,0)/AQ$1,"")</f>
        <v>3.4984326018808778</v>
      </c>
      <c r="AR150" s="165">
        <f>IFERROR(VLOOKUP($B150,RD[[#All],[Date]:[IS19_Inv2_M2]],AR$2,0)/AR$1,"")</f>
        <v>3.6783905749422994</v>
      </c>
      <c r="AS150" s="165">
        <f>IFERROR(VLOOKUP($B150,RD[[#All],[Date]:[IS19_Inv2_M2]],AS$2,0)/AS$1,"")</f>
        <v>3.8422627529210605</v>
      </c>
      <c r="AT150" s="165">
        <f>IFERROR(VLOOKUP($B150,RD[[#All],[Date]:[IS19_Inv2_M2]],AT$2,0)/AT$1,"")</f>
        <v>3.497672651277667</v>
      </c>
      <c r="AU150" s="165">
        <f>IFERROR(VLOOKUP($B150,RD[[#All],[Date]:[IS19_Inv2_M2]],AU$2,0)/AU$1,"")</f>
        <v>3.6539184952978054</v>
      </c>
      <c r="AV150" s="165">
        <f>IFERROR(VLOOKUP($B150,RD[[#All],[Date]:[IS19_Inv2_M2]],AV$2,0)/AV$1,"")</f>
        <v>3.3745159505808595</v>
      </c>
      <c r="AW150" s="165">
        <f>IFERROR(VLOOKUP($B150,RD[[#All],[Date]:[IS19_Inv2_M2]],AW$2,0)/AW$1,"")</f>
        <v>3.5005224660397074</v>
      </c>
      <c r="AX150" s="165">
        <f>IFERROR(VLOOKUP($B150,RD[[#All],[Date]:[IS19_Inv2_M2]],AX$2,0)/AX$1,"")</f>
        <v>3.5743346895217765</v>
      </c>
      <c r="AY150" s="165">
        <f>IFERROR(VLOOKUP($B150,RD[[#All],[Date]:[IS19_Inv2_M2]],AY$2,0)/AY$1,"")</f>
        <v>3.5484452131301119</v>
      </c>
      <c r="AZ150" s="165">
        <f>IFERROR(VLOOKUP($B150,RD[[#All],[Date]:[IS19_Inv2_M2]],AZ$2,0)/AZ$1,"")</f>
        <v>3.6833855799373043</v>
      </c>
      <c r="BA150" s="165">
        <f>IFERROR(VLOOKUP($B150,RD[[#All],[Date]:[IS19_Inv2_M2]],BA$2,0)/BA$1,"")</f>
        <v>3.5283132128326558</v>
      </c>
      <c r="BB150" s="165">
        <f>IFERROR(VLOOKUP($B150,RD[[#All],[Date]:[IS19_Inv2_M2]],BB$2,0)/BB$1,"")</f>
        <v>3.4450104493207947</v>
      </c>
      <c r="BC150" s="165">
        <f>IFERROR(VLOOKUP($B150,RD[[#All],[Date]:[IS19_Inv2_M2]],BC$2,0)/BC$1,"")</f>
        <v>3.4915360501567396</v>
      </c>
      <c r="BD150" s="165">
        <f>IFERROR(VLOOKUP($B150,RD[[#All],[Date]:[IS19_Inv2_M2]],BD$2,0)/BD$1,"")</f>
        <v>3.4409856382590944</v>
      </c>
      <c r="BE150" s="165">
        <f>IFERROR(VLOOKUP($B150,RD[[#All],[Date]:[IS19_Inv2_M2]],BE$2,0)/BE$1,"")</f>
        <v>3.5615559988600736</v>
      </c>
      <c r="BF150" s="165">
        <f>IFERROR(VLOOKUP($B150,RD[[#All],[Date]:[IS19_Inv2_M2]],BF$2,0)/BF$1,"")</f>
        <v>3.524751110958007</v>
      </c>
      <c r="BG150" s="165">
        <f>IFERROR(VLOOKUP($B150,RD[[#All],[Date]:[IS19_Inv2_M2]],BG$2,0)/BG$1,"")</f>
        <v>3.6506746626686652</v>
      </c>
      <c r="BH150" s="165">
        <f>IFERROR(VLOOKUP($B150,RD[[#All],[Date]:[IS19_Inv2_M2]],BH$2,0)/BH$1,"")</f>
        <v>3.7368196067255623</v>
      </c>
      <c r="BI150" s="165">
        <f>IFERROR(VLOOKUP($B150,RD[[#All],[Date]:[IS19_Inv2_M2]],BI$2,0)/BI$1,"")</f>
        <v>3.51392218329338</v>
      </c>
      <c r="BJ150" s="165">
        <f>IFERROR(VLOOKUP($B150,RD[[#All],[Date]:[IS19_Inv2_M2]],BJ$2,0)/BJ$1,"")</f>
        <v>3.6147683733890634</v>
      </c>
      <c r="BK150" s="165">
        <f>IFERROR(VLOOKUP($B150,RD[[#All],[Date]:[IS19_Inv2_M2]],BK$2,0)/BK$1,"")</f>
        <v>3.3935836723804438</v>
      </c>
      <c r="BL150" s="165">
        <f>IFERROR(VLOOKUP($B150,RD[[#All],[Date]:[IS19_Inv2_M2]],BL$2,0)/BL$1,"")</f>
        <v>3.4544091590568353</v>
      </c>
      <c r="BM150" s="165">
        <f>IFERROR(VLOOKUP($B150,RD[[#All],[Date]:[IS19_Inv2_M2]],BM$2,0)/BM$1,"")</f>
        <v>3.4842926699126262</v>
      </c>
      <c r="BN150" s="165">
        <f>IFERROR(VLOOKUP($B150,RD[[#All],[Date]:[IS19_Inv2_M2]],BN$2,0)/BN$1,"")</f>
        <v>3.6156804446886208</v>
      </c>
      <c r="BO150" s="165">
        <f>IFERROR(VLOOKUP($B150,RD[[#All],[Date]:[IS19_Inv2_M2]],BO$2,0)/BO$1,"")</f>
        <v>3.5323360600171734</v>
      </c>
      <c r="BP150" s="165">
        <f>IFERROR(VLOOKUP($B150,RD[[#All],[Date]:[IS19_Inv2_M2]],BP$2,0)/BP$1,"")</f>
        <v>3.5249681247783111</v>
      </c>
      <c r="BQ150" s="165">
        <f>IFERROR(VLOOKUP($B150,RD[[#All],[Date]:[IS19_Inv2_M2]],BQ$2,0)/BQ$1,"")</f>
        <v>3.5736635131172112</v>
      </c>
      <c r="BR150" s="165">
        <f>IFERROR(VLOOKUP($B150,RD[[#All],[Date]:[IS19_Inv2_M2]],BR$2,0)/BR$1,"")</f>
        <v>3.6457584385455308</v>
      </c>
      <c r="BS150" s="165">
        <f>IFERROR(VLOOKUP($B150,RD[[#All],[Date]:[IS19_Inv2_M2]],BS$2,0)/BS$1,"")</f>
        <v>3.5982428983001324</v>
      </c>
      <c r="BT150" s="165">
        <f>IFERROR(VLOOKUP($B150,RD[[#All],[Date]:[IS19_Inv2_M2]],BT$2,0)/BT$1,"")</f>
        <v>3.6724519739497534</v>
      </c>
      <c r="BU150" s="165">
        <f>IFERROR(VLOOKUP($B150,RD[[#All],[Date]:[IS19_Inv2_M2]],BU$2,0)/BU$1,"")</f>
        <v>3.5613900527790361</v>
      </c>
      <c r="BV150" s="165">
        <f>IFERROR(VLOOKUP($B150,RD[[#All],[Date]:[IS19_Inv2_M2]],BV$2,0)/BV$1,"")</f>
        <v>3.5106165212051286</v>
      </c>
      <c r="BW150" s="165">
        <f>IFERROR(VLOOKUP($B150,RD[[#All],[Date]:[IS19_Inv2_M2]],BW$2,0)/BW$1,"")</f>
        <v>3.708710004186119</v>
      </c>
      <c r="BX150" s="165">
        <f>IFERROR(VLOOKUP($B150,RD[[#All],[Date]:[IS19_Inv2_M2]],BX$2,0)/BX$1,"")</f>
        <v>3.8562934481947453</v>
      </c>
      <c r="BY150" s="165">
        <f>IFERROR(VLOOKUP($B150,RD[[#All],[Date]:[IS19_Inv2_M2]],BY$2,0)/BY$1,"")</f>
        <v>3.8039151610806154</v>
      </c>
      <c r="BZ150" s="165">
        <f>IFERROR(VLOOKUP($B150,RD[[#All],[Date]:[IS19_Inv2_M2]],BZ$2,0)/BZ$1,"")</f>
        <v>3.7869872403247919</v>
      </c>
      <c r="CA150" s="165">
        <f>IFERROR(VLOOKUP($B150,RD[[#All],[Date]:[IS19_Inv2_M2]],CA$2,0)/CA$1,"")</f>
        <v>3.5028199282200085</v>
      </c>
      <c r="CB150" s="165">
        <f>IFERROR(VLOOKUP($B150,RD[[#All],[Date]:[IS19_Inv2_M2]],CB$2,0)/CB$1,"")</f>
        <v>3.4412457379872752</v>
      </c>
      <c r="CC150" s="165">
        <f>IFERROR(VLOOKUP($B150,RD[[#All],[Date]:[IS19_Inv2_M2]],CC$2,0)/CC$1,"")</f>
        <v>3.8456975640620059</v>
      </c>
      <c r="CD150" s="165">
        <f>IFERROR(VLOOKUP($B150,RD[[#All],[Date]:[IS19_Inv2_M2]],CD$2,0)/CD$1,"")</f>
        <v>3.9062614070522952</v>
      </c>
      <c r="CE150" s="165">
        <f>IFERROR(VLOOKUP($B150,RD[[#All],[Date]:[IS19_Inv2_M2]],CE$2,0)/CE$1,"")</f>
        <v>4.1571268478651362</v>
      </c>
      <c r="CF150" s="165">
        <f>IFERROR(VLOOKUP($B150,RD[[#All],[Date]:[IS19_Inv2_M2]],CF$2,0)/CF$1,"")</f>
        <v>3.8499515880091644</v>
      </c>
      <c r="CG150" s="165">
        <f>IFERROR(VLOOKUP($B150,RD[[#All],[Date]:[IS19_Inv2_M2]],CG$2,0)/CG$1,"")</f>
        <v>3.5339554993145628</v>
      </c>
      <c r="CH150" s="165">
        <f>IFERROR(VLOOKUP($B150,RD[[#All],[Date]:[IS19_Inv2_M2]],CH$2,0)/CH$1,"")</f>
        <v>3.9054096804808602</v>
      </c>
      <c r="CI150" s="165">
        <f>IFERROR(VLOOKUP($B150,RD[[#All],[Date]:[IS19_Inv2_M2]],CI$2,0)/CI$1,"")</f>
        <v>3.816546208194421</v>
      </c>
      <c r="CJ150" s="165">
        <f>IFERROR(VLOOKUP($B150,RD[[#All],[Date]:[IS19_Inv2_M2]],CJ$2,0)/CJ$1,"")</f>
        <v>3.6226572325830819</v>
      </c>
      <c r="CK150" s="165">
        <f>IFERROR(VLOOKUP($B150,RD[[#All],[Date]:[IS19_Inv2_M2]],CK$2,0)/CK$1,"")</f>
        <v>3.702171497173079</v>
      </c>
      <c r="CL150" s="165">
        <f>IFERROR(VLOOKUP($B150,RD[[#All],[Date]:[IS19_Inv2_M2]],CL$2,0)/CL$1,"")</f>
        <v>3.4774463119923422</v>
      </c>
      <c r="CM150" s="165">
        <f>IFERROR(VLOOKUP($B150,RD[[#All],[Date]:[IS19_Inv2_M2]],CM$2,0)/CM$1,"")</f>
        <v>3.6805994938310662</v>
      </c>
      <c r="CN150" s="165">
        <f>IFERROR(VLOOKUP($B150,RD[[#All],[Date]:[IS19_Inv2_M2]],CN$2,0)/CN$1,"")</f>
        <v>3.7867763366023408</v>
      </c>
      <c r="CO150" s="165">
        <f>IFERROR(VLOOKUP($B150,RD[[#All],[Date]:[IS19_Inv2_M2]],CO$2,0)/CO$1,"")</f>
        <v>3.6689338816830119</v>
      </c>
      <c r="CP150" s="165">
        <f>IFERROR(VLOOKUP($B150,RD[[#All],[Date]:[IS19_Inv2_M2]],CP$2,0)/CP$1,"")</f>
        <v>3.4775387535590001</v>
      </c>
      <c r="CQ150" s="165">
        <f>IFERROR(VLOOKUP($B150,RD[[#All],[Date]:[IS19_Inv2_M2]],CQ$2,0)/CQ$1,"")</f>
        <v>0</v>
      </c>
      <c r="CR150" s="165">
        <f>IFERROR(VLOOKUP($B150,RD[[#All],[Date]:[IS19_Inv2_M2]],CR$2,0)/CR$1,"")</f>
        <v>0</v>
      </c>
      <c r="CS150" s="165">
        <f>IFERROR(VLOOKUP($B150,RD[[#All],[Date]:[IS19_Inv2_M2]],CS$2,0)/CS$1,"")</f>
        <v>0</v>
      </c>
      <c r="CT150" s="165">
        <f>IFERROR(VLOOKUP($B150,RD[[#All],[Date]:[IS19_Inv2_M2]],CT$2,0)/CT$1,"")</f>
        <v>0</v>
      </c>
      <c r="CU150" s="166">
        <f>IFERROR(AVERAGEIF(Inv_SY_B[[#This Row],[IS1_Inv1_M1]:[IS19_Inv2_M2]],"&gt;="&amp;0.1,Inv_SY_B[[#This Row],[IS1_Inv1_M1]:[IS19_Inv2_M2]]),"")</f>
        <v>3.6225710222442387</v>
      </c>
    </row>
    <row r="151" spans="2:99">
      <c r="B151" s="167">
        <f t="shared" si="67"/>
        <v>45843</v>
      </c>
      <c r="C151" s="165">
        <f>IFERROR(VLOOKUP($B151,RD[[#All],[Date]:[IS19_Inv2_M2]],C$2,0)/C$1,"")</f>
        <v>3.6218467947234432</v>
      </c>
      <c r="D151" s="165">
        <f>IFERROR(VLOOKUP($B151,RD[[#All],[Date]:[IS19_Inv2_M2]],D$2,0)/D$1,"")</f>
        <v>3.6249283681191957</v>
      </c>
      <c r="E151" s="165">
        <f>IFERROR(VLOOKUP($B151,RD[[#All],[Date]:[IS19_Inv2_M2]],E$2,0)/E$1,"")</f>
        <v>3.6633711116469736</v>
      </c>
      <c r="F151" s="165">
        <f>IFERROR(VLOOKUP($B151,RD[[#All],[Date]:[IS19_Inv2_M2]],F$2,0)/F$1,"")</f>
        <v>3.4918279930125156</v>
      </c>
      <c r="G151" s="165">
        <f>IFERROR(VLOOKUP($B151,RD[[#All],[Date]:[IS19_Inv2_M2]],G$2,0)/G$1,"")</f>
        <v>3.641668676151435</v>
      </c>
      <c r="H151" s="165">
        <f>IFERROR(VLOOKUP($B151,RD[[#All],[Date]:[IS19_Inv2_M2]],H$2,0)/H$1,"")</f>
        <v>3.6040511212925006</v>
      </c>
      <c r="I151" s="165">
        <f>IFERROR(VLOOKUP($B151,RD[[#All],[Date]:[IS19_Inv2_M2]],I$2,0)/I$1,"")</f>
        <v>3.6103564379426447</v>
      </c>
      <c r="J151" s="165">
        <f>IFERROR(VLOOKUP($B151,RD[[#All],[Date]:[IS19_Inv2_M2]],J$2,0)/J$1,"")</f>
        <v>3.5988410753301032</v>
      </c>
      <c r="K151" s="165">
        <f>IFERROR(VLOOKUP($B151,RD[[#All],[Date]:[IS19_Inv2_M2]],K$2,0)/K$1,"")</f>
        <v>3.6243987652252989</v>
      </c>
      <c r="L151" s="165">
        <f>IFERROR(VLOOKUP($B151,RD[[#All],[Date]:[IS19_Inv2_M2]],L$2,0)/L$1,"")</f>
        <v>3.6377885437446564</v>
      </c>
      <c r="M151" s="165">
        <f>IFERROR(VLOOKUP($B151,RD[[#All],[Date]:[IS19_Inv2_M2]],M$2,0)/M$1,"")</f>
        <v>3.6452010819851437</v>
      </c>
      <c r="N151" s="165">
        <f>IFERROR(VLOOKUP($B151,RD[[#All],[Date]:[IS19_Inv2_M2]],N$2,0)/N$1,"")</f>
        <v>3.6205679799479227</v>
      </c>
      <c r="O151" s="165">
        <f>IFERROR(VLOOKUP($B151,RD[[#All],[Date]:[IS19_Inv2_M2]],O$2,0)/O$1,"")</f>
        <v>3.6272144890857323</v>
      </c>
      <c r="P151" s="165">
        <f>IFERROR(VLOOKUP($B151,RD[[#All],[Date]:[IS19_Inv2_M2]],P$2,0)/P$1,"")</f>
        <v>3.5237492656031097</v>
      </c>
      <c r="Q151" s="165">
        <f>IFERROR(VLOOKUP($B151,RD[[#All],[Date]:[IS19_Inv2_M2]],Q$2,0)/Q$1,"")</f>
        <v>3.4837851622775013</v>
      </c>
      <c r="R151" s="165">
        <f>IFERROR(VLOOKUP($B151,RD[[#All],[Date]:[IS19_Inv2_M2]],R$2,0)/R$1,"")</f>
        <v>3.4077959540502012</v>
      </c>
      <c r="S151" s="165">
        <f>IFERROR(VLOOKUP($B151,RD[[#All],[Date]:[IS19_Inv2_M2]],S$2,0)/S$1,"")</f>
        <v>3.4719192793752813</v>
      </c>
      <c r="T151" s="165">
        <f>IFERROR(VLOOKUP($B151,RD[[#All],[Date]:[IS19_Inv2_M2]],T$2,0)/T$1,"")</f>
        <v>3.5590003163555837</v>
      </c>
      <c r="U151" s="165">
        <f>IFERROR(VLOOKUP($B151,RD[[#All],[Date]:[IS19_Inv2_M2]],U$2,0)/U$1,"")</f>
        <v>3.784717514549846</v>
      </c>
      <c r="V151" s="165">
        <f>IFERROR(VLOOKUP($B151,RD[[#All],[Date]:[IS19_Inv2_M2]],V$2,0)/V$1,"")</f>
        <v>3.8439796495195027</v>
      </c>
      <c r="W151" s="165">
        <f>IFERROR(VLOOKUP($B151,RD[[#All],[Date]:[IS19_Inv2_M2]],W$2,0)/W$1,"")</f>
        <v>3.7389090758573378</v>
      </c>
      <c r="X151" s="165">
        <f>IFERROR(VLOOKUP($B151,RD[[#All],[Date]:[IS19_Inv2_M2]],X$2,0)/X$1,"")</f>
        <v>3.525753752835334</v>
      </c>
      <c r="Y151" s="165">
        <f>IFERROR(VLOOKUP($B151,RD[[#All],[Date]:[IS19_Inv2_M2]],Y$2,0)/Y$1,"")</f>
        <v>3.6021658592191508</v>
      </c>
      <c r="Z151" s="165">
        <f>IFERROR(VLOOKUP($B151,RD[[#All],[Date]:[IS19_Inv2_M2]],Z$2,0)/Z$1,"")</f>
        <v>3.5259439479717396</v>
      </c>
      <c r="AA151" s="165">
        <f>IFERROR(VLOOKUP($B151,RD[[#All],[Date]:[IS19_Inv2_M2]],AA$2,0)/AA$1,"")</f>
        <v>3.4499935586378667</v>
      </c>
      <c r="AB151" s="165">
        <f>IFERROR(VLOOKUP($B151,RD[[#All],[Date]:[IS19_Inv2_M2]],AB$2,0)/AB$1,"")</f>
        <v>3.5762620257269484</v>
      </c>
      <c r="AC151" s="165">
        <f>IFERROR(VLOOKUP($B151,RD[[#All],[Date]:[IS19_Inv2_M2]],AC$2,0)/AC$1,"")</f>
        <v>3.6042977817128903</v>
      </c>
      <c r="AD151" s="165">
        <f>IFERROR(VLOOKUP($B151,RD[[#All],[Date]:[IS19_Inv2_M2]],AD$2,0)/AD$1,"")</f>
        <v>3.4674329501915713</v>
      </c>
      <c r="AE151" s="165">
        <f>IFERROR(VLOOKUP($B151,RD[[#All],[Date]:[IS19_Inv2_M2]],AE$2,0)/AE$1,"")</f>
        <v>3.6040570206973239</v>
      </c>
      <c r="AF151" s="165">
        <f>IFERROR(VLOOKUP($B151,RD[[#All],[Date]:[IS19_Inv2_M2]],AF$2,0)/AF$1,"")</f>
        <v>3.698849570409203</v>
      </c>
      <c r="AG151" s="165">
        <f>IFERROR(VLOOKUP($B151,RD[[#All],[Date]:[IS19_Inv2_M2]],AG$2,0)/AG$1,"")</f>
        <v>3.6878064464271358</v>
      </c>
      <c r="AH151" s="165">
        <f>IFERROR(VLOOKUP($B151,RD[[#All],[Date]:[IS19_Inv2_M2]],AH$2,0)/AH$1,"")</f>
        <v>3.5099921630094042</v>
      </c>
      <c r="AI151" s="165">
        <f>IFERROR(VLOOKUP($B151,RD[[#All],[Date]:[IS19_Inv2_M2]],AI$2,0)/AI$1,"")</f>
        <v>3.4054123216684795</v>
      </c>
      <c r="AJ151" s="165">
        <f>IFERROR(VLOOKUP($B151,RD[[#All],[Date]:[IS19_Inv2_M2]],AJ$2,0)/AJ$1,"")</f>
        <v>3.4258844603672194</v>
      </c>
      <c r="AK151" s="165">
        <f>IFERROR(VLOOKUP($B151,RD[[#All],[Date]:[IS19_Inv2_M2]],AK$2,0)/AK$1,"")</f>
        <v>3.4626887183367563</v>
      </c>
      <c r="AL151" s="165">
        <f>IFERROR(VLOOKUP($B151,RD[[#All],[Date]:[IS19_Inv2_M2]],AL$2,0)/AL$1,"")</f>
        <v>3.4625249358791681</v>
      </c>
      <c r="AM151" s="165">
        <f>IFERROR(VLOOKUP($B151,RD[[#All],[Date]:[IS19_Inv2_M2]],AM$2,0)/AM$1,"")</f>
        <v>3.3962515840725671</v>
      </c>
      <c r="AN151" s="165">
        <f>IFERROR(VLOOKUP($B151,RD[[#All],[Date]:[IS19_Inv2_M2]],AN$2,0)/AN$1,"")</f>
        <v>3.4084378265412747</v>
      </c>
      <c r="AO151" s="165">
        <f>IFERROR(VLOOKUP($B151,RD[[#All],[Date]:[IS19_Inv2_M2]],AO$2,0)/AO$1,"")</f>
        <v>3.3995864736877208</v>
      </c>
      <c r="AP151" s="165">
        <f>IFERROR(VLOOKUP($B151,RD[[#All],[Date]:[IS19_Inv2_M2]],AP$2,0)/AP$1,"")</f>
        <v>3.4255986126859201</v>
      </c>
      <c r="AQ151" s="165">
        <f>IFERROR(VLOOKUP($B151,RD[[#All],[Date]:[IS19_Inv2_M2]],AQ$2,0)/AQ$1,"")</f>
        <v>3.3573667711598745</v>
      </c>
      <c r="AR151" s="165">
        <f>IFERROR(VLOOKUP($B151,RD[[#All],[Date]:[IS19_Inv2_M2]],AR$2,0)/AR$1,"")</f>
        <v>3.6122498191463714</v>
      </c>
      <c r="AS151" s="165">
        <f>IFERROR(VLOOKUP($B151,RD[[#All],[Date]:[IS19_Inv2_M2]],AS$2,0)/AS$1,"")</f>
        <v>3.7638928469649473</v>
      </c>
      <c r="AT151" s="165">
        <f>IFERROR(VLOOKUP($B151,RD[[#All],[Date]:[IS19_Inv2_M2]],AT$2,0)/AT$1,"")</f>
        <v>3.3919128589974985</v>
      </c>
      <c r="AU151" s="165">
        <f>IFERROR(VLOOKUP($B151,RD[[#All],[Date]:[IS19_Inv2_M2]],AU$2,0)/AU$1,"")</f>
        <v>3.5504702194357365</v>
      </c>
      <c r="AV151" s="165">
        <f>IFERROR(VLOOKUP($B151,RD[[#All],[Date]:[IS19_Inv2_M2]],AV$2,0)/AV$1,"")</f>
        <v>3.2841600590079296</v>
      </c>
      <c r="AW151" s="165">
        <f>IFERROR(VLOOKUP($B151,RD[[#All],[Date]:[IS19_Inv2_M2]],AW$2,0)/AW$1,"")</f>
        <v>3.4169278996865202</v>
      </c>
      <c r="AX151" s="165">
        <f>IFERROR(VLOOKUP($B151,RD[[#All],[Date]:[IS19_Inv2_M2]],AX$2,0)/AX$1,"")</f>
        <v>3.5109717868338555</v>
      </c>
      <c r="AY151" s="165">
        <f>IFERROR(VLOOKUP($B151,RD[[#All],[Date]:[IS19_Inv2_M2]],AY$2,0)/AY$1,"")</f>
        <v>3.4468345764421864</v>
      </c>
      <c r="AZ151" s="165">
        <f>IFERROR(VLOOKUP($B151,RD[[#All],[Date]:[IS19_Inv2_M2]],AZ$2,0)/AZ$1,"")</f>
        <v>3.6206896551724141</v>
      </c>
      <c r="BA151" s="165">
        <f>IFERROR(VLOOKUP($B151,RD[[#All],[Date]:[IS19_Inv2_M2]],BA$2,0)/BA$1,"")</f>
        <v>3.4849596478356575</v>
      </c>
      <c r="BB151" s="165">
        <f>IFERROR(VLOOKUP($B151,RD[[#All],[Date]:[IS19_Inv2_M2]],BB$2,0)/BB$1,"")</f>
        <v>3.3313740856844309</v>
      </c>
      <c r="BC151" s="165">
        <f>IFERROR(VLOOKUP($B151,RD[[#All],[Date]:[IS19_Inv2_M2]],BC$2,0)/BC$1,"")</f>
        <v>3.4520376175548591</v>
      </c>
      <c r="BD151" s="165">
        <f>IFERROR(VLOOKUP($B151,RD[[#All],[Date]:[IS19_Inv2_M2]],BD$2,0)/BD$1,"")</f>
        <v>3.4169278996865202</v>
      </c>
      <c r="BE151" s="165">
        <f>IFERROR(VLOOKUP($B151,RD[[#All],[Date]:[IS19_Inv2_M2]],BE$2,0)/BE$1,"")</f>
        <v>3.5330578512396689</v>
      </c>
      <c r="BF151" s="165">
        <f>IFERROR(VLOOKUP($B151,RD[[#All],[Date]:[IS19_Inv2_M2]],BF$2,0)/BF$1,"")</f>
        <v>3.4434530986255116</v>
      </c>
      <c r="BG151" s="165">
        <f>IFERROR(VLOOKUP($B151,RD[[#All],[Date]:[IS19_Inv2_M2]],BG$2,0)/BG$1,"")</f>
        <v>3.5239198582526918</v>
      </c>
      <c r="BH151" s="165">
        <f>IFERROR(VLOOKUP($B151,RD[[#All],[Date]:[IS19_Inv2_M2]],BH$2,0)/BH$1,"")</f>
        <v>3.6477628954117978</v>
      </c>
      <c r="BI151" s="165">
        <f>IFERROR(VLOOKUP($B151,RD[[#All],[Date]:[IS19_Inv2_M2]],BI$2,0)/BI$1,"")</f>
        <v>3.4195094965886041</v>
      </c>
      <c r="BJ151" s="165">
        <f>IFERROR(VLOOKUP($B151,RD[[#All],[Date]:[IS19_Inv2_M2]],BJ$2,0)/BJ$1,"")</f>
        <v>3.5214211076280049</v>
      </c>
      <c r="BK151" s="165">
        <f>IFERROR(VLOOKUP($B151,RD[[#All],[Date]:[IS19_Inv2_M2]],BK$2,0)/BK$1,"")</f>
        <v>3.3515640632295067</v>
      </c>
      <c r="BL151" s="165">
        <f>IFERROR(VLOOKUP($B151,RD[[#All],[Date]:[IS19_Inv2_M2]],BL$2,0)/BL$1,"")</f>
        <v>3.3889873245195585</v>
      </c>
      <c r="BM151" s="165">
        <f>IFERROR(VLOOKUP($B151,RD[[#All],[Date]:[IS19_Inv2_M2]],BM$2,0)/BM$1,"")</f>
        <v>3.4082571866871207</v>
      </c>
      <c r="BN151" s="165">
        <f>IFERROR(VLOOKUP($B151,RD[[#All],[Date]:[IS19_Inv2_M2]],BN$2,0)/BN$1,"")</f>
        <v>3.5251914811104288</v>
      </c>
      <c r="BO151" s="165">
        <f>IFERROR(VLOOKUP($B151,RD[[#All],[Date]:[IS19_Inv2_M2]],BO$2,0)/BO$1,"")</f>
        <v>3.4451123062322044</v>
      </c>
      <c r="BP151" s="165">
        <f>IFERROR(VLOOKUP($B151,RD[[#All],[Date]:[IS19_Inv2_M2]],BP$2,0)/BP$1,"")</f>
        <v>3.4243095299722945</v>
      </c>
      <c r="BQ151" s="165">
        <f>IFERROR(VLOOKUP($B151,RD[[#All],[Date]:[IS19_Inv2_M2]],BQ$2,0)/BQ$1,"")</f>
        <v>3.4411174510514786</v>
      </c>
      <c r="BR151" s="165">
        <f>IFERROR(VLOOKUP($B151,RD[[#All],[Date]:[IS19_Inv2_M2]],BR$2,0)/BR$1,"")</f>
        <v>3.4104090573562256</v>
      </c>
      <c r="BS151" s="165">
        <f>IFERROR(VLOOKUP($B151,RD[[#All],[Date]:[IS19_Inv2_M2]],BS$2,0)/BS$1,"")</f>
        <v>3.3045876389489268</v>
      </c>
      <c r="BT151" s="165">
        <f>IFERROR(VLOOKUP($B151,RD[[#All],[Date]:[IS19_Inv2_M2]],BT$2,0)/BT$1,"")</f>
        <v>3.4046406091481303</v>
      </c>
      <c r="BU151" s="165">
        <f>IFERROR(VLOOKUP($B151,RD[[#All],[Date]:[IS19_Inv2_M2]],BU$2,0)/BU$1,"")</f>
        <v>3.3510932475152431</v>
      </c>
      <c r="BV151" s="165">
        <f>IFERROR(VLOOKUP($B151,RD[[#All],[Date]:[IS19_Inv2_M2]],BV$2,0)/BV$1,"")</f>
        <v>3.3217336285985448</v>
      </c>
      <c r="BW151" s="165">
        <f>IFERROR(VLOOKUP($B151,RD[[#All],[Date]:[IS19_Inv2_M2]],BW$2,0)/BW$1,"")</f>
        <v>3.3725422526434863</v>
      </c>
      <c r="BX151" s="165">
        <f>IFERROR(VLOOKUP($B151,RD[[#All],[Date]:[IS19_Inv2_M2]],BX$2,0)/BX$1,"")</f>
        <v>3.3614808685988695</v>
      </c>
      <c r="BY151" s="165">
        <f>IFERROR(VLOOKUP($B151,RD[[#All],[Date]:[IS19_Inv2_M2]],BY$2,0)/BY$1,"")</f>
        <v>3.374227796878857</v>
      </c>
      <c r="BZ151" s="165">
        <f>IFERROR(VLOOKUP($B151,RD[[#All],[Date]:[IS19_Inv2_M2]],BZ$2,0)/BZ$1,"")</f>
        <v>3.3997680059053041</v>
      </c>
      <c r="CA151" s="165">
        <f>IFERROR(VLOOKUP($B151,RD[[#All],[Date]:[IS19_Inv2_M2]],CA$2,0)/CA$1,"")</f>
        <v>3.3522783056431287</v>
      </c>
      <c r="CB151" s="165">
        <f>IFERROR(VLOOKUP($B151,RD[[#All],[Date]:[IS19_Inv2_M2]],CB$2,0)/CB$1,"")</f>
        <v>3.2854113208431461</v>
      </c>
      <c r="CC151" s="165">
        <f>IFERROR(VLOOKUP($B151,RD[[#All],[Date]:[IS19_Inv2_M2]],CC$2,0)/CC$1,"")</f>
        <v>3.6850482442265107</v>
      </c>
      <c r="CD151" s="165">
        <f>IFERROR(VLOOKUP($B151,RD[[#All],[Date]:[IS19_Inv2_M2]],CD$2,0)/CD$1,"")</f>
        <v>3.7548974277857532</v>
      </c>
      <c r="CE151" s="165">
        <f>IFERROR(VLOOKUP($B151,RD[[#All],[Date]:[IS19_Inv2_M2]],CE$2,0)/CE$1,"")</f>
        <v>3.9721392608003261</v>
      </c>
      <c r="CF151" s="165">
        <f>IFERROR(VLOOKUP($B151,RD[[#All],[Date]:[IS19_Inv2_M2]],CF$2,0)/CF$1,"")</f>
        <v>3.7147814749839423</v>
      </c>
      <c r="CG151" s="165">
        <f>IFERROR(VLOOKUP($B151,RD[[#All],[Date]:[IS19_Inv2_M2]],CG$2,0)/CG$1,"")</f>
        <v>3.4197159829870998</v>
      </c>
      <c r="CH151" s="165">
        <f>IFERROR(VLOOKUP($B151,RD[[#All],[Date]:[IS19_Inv2_M2]],CH$2,0)/CH$1,"")</f>
        <v>3.7124327744384686</v>
      </c>
      <c r="CI151" s="165">
        <f>IFERROR(VLOOKUP($B151,RD[[#All],[Date]:[IS19_Inv2_M2]],CI$2,0)/CI$1,"")</f>
        <v>3.8416924212558508</v>
      </c>
      <c r="CJ151" s="165">
        <f>IFERROR(VLOOKUP($B151,RD[[#All],[Date]:[IS19_Inv2_M2]],CJ$2,0)/CJ$1,"")</f>
        <v>3.6442620041512024</v>
      </c>
      <c r="CK151" s="165">
        <f>IFERROR(VLOOKUP($B151,RD[[#All],[Date]:[IS19_Inv2_M2]],CK$2,0)/CK$1,"")</f>
        <v>3.7232618694181494</v>
      </c>
      <c r="CL151" s="165">
        <f>IFERROR(VLOOKUP($B151,RD[[#All],[Date]:[IS19_Inv2_M2]],CL$2,0)/CL$1,"")</f>
        <v>3.4864850429545151</v>
      </c>
      <c r="CM151" s="165">
        <f>IFERROR(VLOOKUP($B151,RD[[#All],[Date]:[IS19_Inv2_M2]],CM$2,0)/CM$1,"")</f>
        <v>3.6815881050300536</v>
      </c>
      <c r="CN151" s="165">
        <f>IFERROR(VLOOKUP($B151,RD[[#All],[Date]:[IS19_Inv2_M2]],CN$2,0)/CN$1,"")</f>
        <v>3.8184118949699459</v>
      </c>
      <c r="CO151" s="165">
        <f>IFERROR(VLOOKUP($B151,RD[[#All],[Date]:[IS19_Inv2_M2]],CO$2,0)/CO$1,"")</f>
        <v>3.7013603290098076</v>
      </c>
      <c r="CP151" s="165">
        <f>IFERROR(VLOOKUP($B151,RD[[#All],[Date]:[IS19_Inv2_M2]],CP$2,0)/CP$1,"")</f>
        <v>3.5020563112938943</v>
      </c>
      <c r="CQ151" s="165">
        <f>IFERROR(VLOOKUP($B151,RD[[#All],[Date]:[IS19_Inv2_M2]],CQ$2,0)/CQ$1,"")</f>
        <v>0</v>
      </c>
      <c r="CR151" s="165">
        <f>IFERROR(VLOOKUP($B151,RD[[#All],[Date]:[IS19_Inv2_M2]],CR$2,0)/CR$1,"")</f>
        <v>0</v>
      </c>
      <c r="CS151" s="165">
        <f>IFERROR(VLOOKUP($B151,RD[[#All],[Date]:[IS19_Inv2_M2]],CS$2,0)/CS$1,"")</f>
        <v>0</v>
      </c>
      <c r="CT151" s="165">
        <f>IFERROR(VLOOKUP($B151,RD[[#All],[Date]:[IS19_Inv2_M2]],CT$2,0)/CT$1,"")</f>
        <v>0</v>
      </c>
      <c r="CU151" s="166">
        <f>IFERROR(AVERAGEIF(Inv_SY_B[[#This Row],[IS1_Inv1_M1]:[IS19_Inv2_M2]],"&gt;="&amp;0.1,Inv_SY_B[[#This Row],[IS1_Inv1_M1]:[IS19_Inv2_M2]]),"")</f>
        <v>3.5301696079936589</v>
      </c>
    </row>
    <row r="152" spans="2:99">
      <c r="B152" s="167">
        <f t="shared" si="67"/>
        <v>45844</v>
      </c>
      <c r="C152" s="165">
        <f>IFERROR(VLOOKUP($B152,RD[[#All],[Date]:[IS19_Inv2_M2]],C$2,0)/C$1,"")</f>
        <v>3.4458651546709862</v>
      </c>
      <c r="D152" s="165">
        <f>IFERROR(VLOOKUP($B152,RD[[#All],[Date]:[IS19_Inv2_M2]],D$2,0)/D$1,"")</f>
        <v>3.431226290439453</v>
      </c>
      <c r="E152" s="165">
        <f>IFERROR(VLOOKUP($B152,RD[[#All],[Date]:[IS19_Inv2_M2]],E$2,0)/E$1,"")</f>
        <v>3.4111405835543764</v>
      </c>
      <c r="F152" s="165">
        <f>IFERROR(VLOOKUP($B152,RD[[#All],[Date]:[IS19_Inv2_M2]],F$2,0)/F$1,"")</f>
        <v>3.2175931465218124</v>
      </c>
      <c r="G152" s="165">
        <f>IFERROR(VLOOKUP($B152,RD[[#All],[Date]:[IS19_Inv2_M2]],G$2,0)/G$1,"")</f>
        <v>3.3667711598746082</v>
      </c>
      <c r="H152" s="165">
        <f>IFERROR(VLOOKUP($B152,RD[[#All],[Date]:[IS19_Inv2_M2]],H$2,0)/H$1,"")</f>
        <v>3.3455510007234146</v>
      </c>
      <c r="I152" s="165">
        <f>IFERROR(VLOOKUP($B152,RD[[#All],[Date]:[IS19_Inv2_M2]],I$2,0)/I$1,"")</f>
        <v>3.3512132822477652</v>
      </c>
      <c r="J152" s="165">
        <f>IFERROR(VLOOKUP($B152,RD[[#All],[Date]:[IS19_Inv2_M2]],J$2,0)/J$1,"")</f>
        <v>3.365631233969792</v>
      </c>
      <c r="K152" s="165">
        <f>IFERROR(VLOOKUP($B152,RD[[#All],[Date]:[IS19_Inv2_M2]],K$2,0)/K$1,"")</f>
        <v>3.346813754815861</v>
      </c>
      <c r="L152" s="165">
        <f>IFERROR(VLOOKUP($B152,RD[[#All],[Date]:[IS19_Inv2_M2]],L$2,0)/L$1,"")</f>
        <v>3.3684810487318324</v>
      </c>
      <c r="M152" s="165">
        <f>IFERROR(VLOOKUP($B152,RD[[#All],[Date]:[IS19_Inv2_M2]],M$2,0)/M$1,"")</f>
        <v>3.363178662428973</v>
      </c>
      <c r="N152" s="165">
        <f>IFERROR(VLOOKUP($B152,RD[[#All],[Date]:[IS19_Inv2_M2]],N$2,0)/N$1,"")</f>
        <v>3.378190932762271</v>
      </c>
      <c r="O152" s="165">
        <f>IFERROR(VLOOKUP($B152,RD[[#All],[Date]:[IS19_Inv2_M2]],O$2,0)/O$1,"")</f>
        <v>3.3385400189813352</v>
      </c>
      <c r="P152" s="165">
        <f>IFERROR(VLOOKUP($B152,RD[[#All],[Date]:[IS19_Inv2_M2]],P$2,0)/P$1,"")</f>
        <v>3.2534912098341398</v>
      </c>
      <c r="Q152" s="165">
        <f>IFERROR(VLOOKUP($B152,RD[[#All],[Date]:[IS19_Inv2_M2]],Q$2,0)/Q$1,"")</f>
        <v>3.2197250934540214</v>
      </c>
      <c r="R152" s="165">
        <f>IFERROR(VLOOKUP($B152,RD[[#All],[Date]:[IS19_Inv2_M2]],R$2,0)/R$1,"")</f>
        <v>3.119334088504726</v>
      </c>
      <c r="S152" s="165">
        <f>IFERROR(VLOOKUP($B152,RD[[#All],[Date]:[IS19_Inv2_M2]],S$2,0)/S$1,"")</f>
        <v>3.1875322599443883</v>
      </c>
      <c r="T152" s="165">
        <f>IFERROR(VLOOKUP($B152,RD[[#All],[Date]:[IS19_Inv2_M2]],T$2,0)/T$1,"")</f>
        <v>3.2958499899341409</v>
      </c>
      <c r="U152" s="165">
        <f>IFERROR(VLOOKUP($B152,RD[[#All],[Date]:[IS19_Inv2_M2]],U$2,0)/U$1,"")</f>
        <v>3.6285483295923031</v>
      </c>
      <c r="V152" s="165">
        <f>IFERROR(VLOOKUP($B152,RD[[#All],[Date]:[IS19_Inv2_M2]],V$2,0)/V$1,"")</f>
        <v>3.6406822908293184</v>
      </c>
      <c r="W152" s="165">
        <f>IFERROR(VLOOKUP($B152,RD[[#All],[Date]:[IS19_Inv2_M2]],W$2,0)/W$1,"")</f>
        <v>3.489372522004452</v>
      </c>
      <c r="X152" s="165">
        <f>IFERROR(VLOOKUP($B152,RD[[#All],[Date]:[IS19_Inv2_M2]],X$2,0)/X$1,"")</f>
        <v>3.3549965593699826</v>
      </c>
      <c r="Y152" s="165">
        <f>IFERROR(VLOOKUP($B152,RD[[#All],[Date]:[IS19_Inv2_M2]],Y$2,0)/Y$1,"")</f>
        <v>3.4834235774674647</v>
      </c>
      <c r="Z152" s="165">
        <f>IFERROR(VLOOKUP($B152,RD[[#All],[Date]:[IS19_Inv2_M2]],Z$2,0)/Z$1,"")</f>
        <v>3.3940017779441347</v>
      </c>
      <c r="AA152" s="165">
        <f>IFERROR(VLOOKUP($B152,RD[[#All],[Date]:[IS19_Inv2_M2]],AA$2,0)/AA$1,"")</f>
        <v>3.1545497487868772</v>
      </c>
      <c r="AB152" s="165">
        <f>IFERROR(VLOOKUP($B152,RD[[#All],[Date]:[IS19_Inv2_M2]],AB$2,0)/AB$1,"")</f>
        <v>3.2874283861204194</v>
      </c>
      <c r="AC152" s="165">
        <f>IFERROR(VLOOKUP($B152,RD[[#All],[Date]:[IS19_Inv2_M2]],AC$2,0)/AC$1,"")</f>
        <v>3.2836392352054364</v>
      </c>
      <c r="AD152" s="165">
        <f>IFERROR(VLOOKUP($B152,RD[[#All],[Date]:[IS19_Inv2_M2]],AD$2,0)/AD$1,"")</f>
        <v>3.2270985719261587</v>
      </c>
      <c r="AE152" s="165">
        <f>IFERROR(VLOOKUP($B152,RD[[#All],[Date]:[IS19_Inv2_M2]],AE$2,0)/AE$1,"")</f>
        <v>3.293453356724473</v>
      </c>
      <c r="AF152" s="165">
        <f>IFERROR(VLOOKUP($B152,RD[[#All],[Date]:[IS19_Inv2_M2]],AF$2,0)/AF$1,"")</f>
        <v>3.3669272834094088</v>
      </c>
      <c r="AG152" s="165">
        <f>IFERROR(VLOOKUP($B152,RD[[#All],[Date]:[IS19_Inv2_M2]],AG$2,0)/AG$1,"")</f>
        <v>3.3180612490957317</v>
      </c>
      <c r="AH152" s="165">
        <f>IFERROR(VLOOKUP($B152,RD[[#All],[Date]:[IS19_Inv2_M2]],AH$2,0)/AH$1,"")</f>
        <v>3.1676136363636362</v>
      </c>
      <c r="AI152" s="165">
        <f>IFERROR(VLOOKUP($B152,RD[[#All],[Date]:[IS19_Inv2_M2]],AI$2,0)/AI$1,"")</f>
        <v>3.6715501247520952</v>
      </c>
      <c r="AJ152" s="165">
        <f>IFERROR(VLOOKUP($B152,RD[[#All],[Date]:[IS19_Inv2_M2]],AJ$2,0)/AJ$1,"")</f>
        <v>3.6638730727400679</v>
      </c>
      <c r="AK152" s="165">
        <f>IFERROR(VLOOKUP($B152,RD[[#All],[Date]:[IS19_Inv2_M2]],AK$2,0)/AK$1,"")</f>
        <v>3.6486145641912584</v>
      </c>
      <c r="AL152" s="165">
        <f>IFERROR(VLOOKUP($B152,RD[[#All],[Date]:[IS19_Inv2_M2]],AL$2,0)/AL$1,"")</f>
        <v>3.6342262752921064</v>
      </c>
      <c r="AM152" s="165">
        <f>IFERROR(VLOOKUP($B152,RD[[#All],[Date]:[IS19_Inv2_M2]],AM$2,0)/AM$1,"")</f>
        <v>3.5896751817514843</v>
      </c>
      <c r="AN152" s="165">
        <f>IFERROR(VLOOKUP($B152,RD[[#All],[Date]:[IS19_Inv2_M2]],AN$2,0)/AN$1,"")</f>
        <v>3.6357105538140018</v>
      </c>
      <c r="AO152" s="165">
        <f>IFERROR(VLOOKUP($B152,RD[[#All],[Date]:[IS19_Inv2_M2]],AO$2,0)/AO$1,"")</f>
        <v>3.6183552324418065</v>
      </c>
      <c r="AP152" s="165">
        <f>IFERROR(VLOOKUP($B152,RD[[#All],[Date]:[IS19_Inv2_M2]],AP$2,0)/AP$1,"")</f>
        <v>3.6650436870539584</v>
      </c>
      <c r="AQ152" s="165">
        <f>IFERROR(VLOOKUP($B152,RD[[#All],[Date]:[IS19_Inv2_M2]],AQ$2,0)/AQ$1,"")</f>
        <v>3.6821316614420061</v>
      </c>
      <c r="AR152" s="165">
        <f>IFERROR(VLOOKUP($B152,RD[[#All],[Date]:[IS19_Inv2_M2]],AR$2,0)/AR$1,"")</f>
        <v>3.8761238761238768</v>
      </c>
      <c r="AS152" s="165">
        <f>IFERROR(VLOOKUP($B152,RD[[#All],[Date]:[IS19_Inv2_M2]],AS$2,0)/AS$1,"")</f>
        <v>4.0517241379310347</v>
      </c>
      <c r="AT152" s="165">
        <f>IFERROR(VLOOKUP($B152,RD[[#All],[Date]:[IS19_Inv2_M2]],AT$2,0)/AT$1,"")</f>
        <v>3.674361166524176</v>
      </c>
      <c r="AU152" s="165">
        <f>IFERROR(VLOOKUP($B152,RD[[#All],[Date]:[IS19_Inv2_M2]],AU$2,0)/AU$1,"")</f>
        <v>3.8081504702194358</v>
      </c>
      <c r="AV152" s="165">
        <f>IFERROR(VLOOKUP($B152,RD[[#All],[Date]:[IS19_Inv2_M2]],AV$2,0)/AV$1,"")</f>
        <v>3.4611838465793845</v>
      </c>
      <c r="AW152" s="165">
        <f>IFERROR(VLOOKUP($B152,RD[[#All],[Date]:[IS19_Inv2_M2]],AW$2,0)/AW$1,"")</f>
        <v>3.6762016718913268</v>
      </c>
      <c r="AX152" s="165">
        <f>IFERROR(VLOOKUP($B152,RD[[#All],[Date]:[IS19_Inv2_M2]],AX$2,0)/AX$1,"")</f>
        <v>3.7750950443540314</v>
      </c>
      <c r="AY152" s="165">
        <f>IFERROR(VLOOKUP($B152,RD[[#All],[Date]:[IS19_Inv2_M2]],AY$2,0)/AY$1,"")</f>
        <v>3.7105898461427591</v>
      </c>
      <c r="AZ152" s="165">
        <f>IFERROR(VLOOKUP($B152,RD[[#All],[Date]:[IS19_Inv2_M2]],AZ$2,0)/AZ$1,"")</f>
        <v>3.8778854374465661</v>
      </c>
      <c r="BA152" s="165">
        <f>IFERROR(VLOOKUP($B152,RD[[#All],[Date]:[IS19_Inv2_M2]],BA$2,0)/BA$1,"")</f>
        <v>3.7324084572800649</v>
      </c>
      <c r="BB152" s="165">
        <f>IFERROR(VLOOKUP($B152,RD[[#All],[Date]:[IS19_Inv2_M2]],BB$2,0)/BB$1,"")</f>
        <v>3.6121995820271686</v>
      </c>
      <c r="BC152" s="165">
        <f>IFERROR(VLOOKUP($B152,RD[[#All],[Date]:[IS19_Inv2_M2]],BC$2,0)/BC$1,"")</f>
        <v>3.722257053291536</v>
      </c>
      <c r="BD152" s="165">
        <f>IFERROR(VLOOKUP($B152,RD[[#All],[Date]:[IS19_Inv2_M2]],BD$2,0)/BD$1,"")</f>
        <v>3.6195961216009329</v>
      </c>
      <c r="BE152" s="165">
        <f>IFERROR(VLOOKUP($B152,RD[[#All],[Date]:[IS19_Inv2_M2]],BE$2,0)/BE$1,"")</f>
        <v>3.757480763750356</v>
      </c>
      <c r="BF152" s="165">
        <f>IFERROR(VLOOKUP($B152,RD[[#All],[Date]:[IS19_Inv2_M2]],BF$2,0)/BF$1,"")</f>
        <v>3.6983705949223182</v>
      </c>
      <c r="BG152" s="165">
        <f>IFERROR(VLOOKUP($B152,RD[[#All],[Date]:[IS19_Inv2_M2]],BG$2,0)/BG$1,"")</f>
        <v>3.8871473354231973</v>
      </c>
      <c r="BH152" s="165">
        <f>IFERROR(VLOOKUP($B152,RD[[#All],[Date]:[IS19_Inv2_M2]],BH$2,0)/BH$1,"")</f>
        <v>3.953405528640638</v>
      </c>
      <c r="BI152" s="165">
        <f>IFERROR(VLOOKUP($B152,RD[[#All],[Date]:[IS19_Inv2_M2]],BI$2,0)/BI$1,"")</f>
        <v>3.6865203761755487</v>
      </c>
      <c r="BJ152" s="165">
        <f>IFERROR(VLOOKUP($B152,RD[[#All],[Date]:[IS19_Inv2_M2]],BJ$2,0)/BJ$1,"")</f>
        <v>3.844653430860328</v>
      </c>
      <c r="BK152" s="165">
        <f>IFERROR(VLOOKUP($B152,RD[[#All],[Date]:[IS19_Inv2_M2]],BK$2,0)/BK$1,"")</f>
        <v>3.6256919895951438</v>
      </c>
      <c r="BL152" s="165">
        <f>IFERROR(VLOOKUP($B152,RD[[#All],[Date]:[IS19_Inv2_M2]],BL$2,0)/BL$1,"")</f>
        <v>3.6779337603925315</v>
      </c>
      <c r="BM152" s="165">
        <f>IFERROR(VLOOKUP($B152,RD[[#All],[Date]:[IS19_Inv2_M2]],BM$2,0)/BM$1,"")</f>
        <v>3.71973587674248</v>
      </c>
      <c r="BN152" s="165">
        <f>IFERROR(VLOOKUP($B152,RD[[#All],[Date]:[IS19_Inv2_M2]],BN$2,0)/BN$1,"")</f>
        <v>3.8897327343825743</v>
      </c>
      <c r="BO152" s="165">
        <f>IFERROR(VLOOKUP($B152,RD[[#All],[Date]:[IS19_Inv2_M2]],BO$2,0)/BO$1,"")</f>
        <v>3.6805712477968089</v>
      </c>
      <c r="BP152" s="165">
        <f>IFERROR(VLOOKUP($B152,RD[[#All],[Date]:[IS19_Inv2_M2]],BP$2,0)/BP$1,"")</f>
        <v>3.6457584385455308</v>
      </c>
      <c r="BQ152" s="165">
        <f>IFERROR(VLOOKUP($B152,RD[[#All],[Date]:[IS19_Inv2_M2]],BQ$2,0)/BQ$1,"")</f>
        <v>3.6955874168989302</v>
      </c>
      <c r="BR152" s="165">
        <f>IFERROR(VLOOKUP($B152,RD[[#All],[Date]:[IS19_Inv2_M2]],BR$2,0)/BR$1,"")</f>
        <v>3.6989636958001397</v>
      </c>
      <c r="BS152" s="165">
        <f>IFERROR(VLOOKUP($B152,RD[[#All],[Date]:[IS19_Inv2_M2]],BS$2,0)/BS$1,"")</f>
        <v>3.5938960276847363</v>
      </c>
      <c r="BT152" s="165">
        <f>IFERROR(VLOOKUP($B152,RD[[#All],[Date]:[IS19_Inv2_M2]],BT$2,0)/BT$1,"")</f>
        <v>3.6762700585803265</v>
      </c>
      <c r="BU152" s="165">
        <f>IFERROR(VLOOKUP($B152,RD[[#All],[Date]:[IS19_Inv2_M2]],BU$2,0)/BU$1,"")</f>
        <v>3.6537931944858539</v>
      </c>
      <c r="BV152" s="165">
        <f>IFERROR(VLOOKUP($B152,RD[[#All],[Date]:[IS19_Inv2_M2]],BV$2,0)/BV$1,"")</f>
        <v>3.5924967899212832</v>
      </c>
      <c r="BW152" s="165">
        <f>IFERROR(VLOOKUP($B152,RD[[#All],[Date]:[IS19_Inv2_M2]],BW$2,0)/BW$1,"")</f>
        <v>3.7393869092698573</v>
      </c>
      <c r="BX152" s="165">
        <f>IFERROR(VLOOKUP($B152,RD[[#All],[Date]:[IS19_Inv2_M2]],BX$2,0)/BX$1,"")</f>
        <v>3.7078496743159826</v>
      </c>
      <c r="BY152" s="165">
        <f>IFERROR(VLOOKUP($B152,RD[[#All],[Date]:[IS19_Inv2_M2]],BY$2,0)/BY$1,"")</f>
        <v>3.6933645285432699</v>
      </c>
      <c r="BZ152" s="165">
        <f>IFERROR(VLOOKUP($B152,RD[[#All],[Date]:[IS19_Inv2_M2]],BZ$2,0)/BZ$1,"")</f>
        <v>3.7026257513445113</v>
      </c>
      <c r="CA152" s="165">
        <f>IFERROR(VLOOKUP($B152,RD[[#All],[Date]:[IS19_Inv2_M2]],CA$2,0)/CA$1,"")</f>
        <v>3.5530004690789685</v>
      </c>
      <c r="CB152" s="165">
        <f>IFERROR(VLOOKUP($B152,RD[[#All],[Date]:[IS19_Inv2_M2]],CB$2,0)/CB$1,"")</f>
        <v>3.484598169824364</v>
      </c>
      <c r="CC152" s="165">
        <f>IFERROR(VLOOKUP($B152,RD[[#All],[Date]:[IS19_Inv2_M2]],CC$2,0)/CC$1,"")</f>
        <v>4.0424311926605503</v>
      </c>
      <c r="CD152" s="165">
        <f>IFERROR(VLOOKUP($B152,RD[[#All],[Date]:[IS19_Inv2_M2]],CD$2,0)/CD$1,"")</f>
        <v>4.1281970165234947</v>
      </c>
      <c r="CE152" s="165">
        <f>IFERROR(VLOOKUP($B152,RD[[#All],[Date]:[IS19_Inv2_M2]],CE$2,0)/CE$1,"")</f>
        <v>4.3764309728202297</v>
      </c>
      <c r="CF152" s="165">
        <f>IFERROR(VLOOKUP($B152,RD[[#All],[Date]:[IS19_Inv2_M2]],CF$2,0)/CF$1,"")</f>
        <v>4.0886562556920039</v>
      </c>
      <c r="CG152" s="165">
        <f>IFERROR(VLOOKUP($B152,RD[[#All],[Date]:[IS19_Inv2_M2]],CG$2,0)/CG$1,"")</f>
        <v>3.6433618053358638</v>
      </c>
      <c r="CH152" s="165">
        <f>IFERROR(VLOOKUP($B152,RD[[#All],[Date]:[IS19_Inv2_M2]],CH$2,0)/CH$1,"")</f>
        <v>4.0200885795634287</v>
      </c>
      <c r="CI152" s="165">
        <f>IFERROR(VLOOKUP($B152,RD[[#All],[Date]:[IS19_Inv2_M2]],CI$2,0)/CI$1,"")</f>
        <v>3.7086608424792544</v>
      </c>
      <c r="CJ152" s="165">
        <f>IFERROR(VLOOKUP($B152,RD[[#All],[Date]:[IS19_Inv2_M2]],CJ$2,0)/CJ$1,"")</f>
        <v>3.4883990092669039</v>
      </c>
      <c r="CK152" s="165">
        <f>IFERROR(VLOOKUP($B152,RD[[#All],[Date]:[IS19_Inv2_M2]],CK$2,0)/CK$1,"")</f>
        <v>3.569951086559755</v>
      </c>
      <c r="CL152" s="165">
        <f>IFERROR(VLOOKUP($B152,RD[[#All],[Date]:[IS19_Inv2_M2]],CL$2,0)/CL$1,"")</f>
        <v>3.3459738616334631</v>
      </c>
      <c r="CM152" s="165">
        <f>IFERROR(VLOOKUP($B152,RD[[#All],[Date]:[IS19_Inv2_M2]],CM$2,0)/CM$1,"")</f>
        <v>3.5639433723505221</v>
      </c>
      <c r="CN152" s="165">
        <f>IFERROR(VLOOKUP($B152,RD[[#All],[Date]:[IS19_Inv2_M2]],CN$2,0)/CN$1,"")</f>
        <v>3.6981967731730463</v>
      </c>
      <c r="CO152" s="165">
        <f>IFERROR(VLOOKUP($B152,RD[[#All],[Date]:[IS19_Inv2_M2]],CO$2,0)/CO$1,"")</f>
        <v>3.6072445428661819</v>
      </c>
      <c r="CP152" s="165">
        <f>IFERROR(VLOOKUP($B152,RD[[#All],[Date]:[IS19_Inv2_M2]],CP$2,0)/CP$1,"")</f>
        <v>3.4095223030686488</v>
      </c>
      <c r="CQ152" s="165">
        <f>IFERROR(VLOOKUP($B152,RD[[#All],[Date]:[IS19_Inv2_M2]],CQ$2,0)/CQ$1,"")</f>
        <v>0</v>
      </c>
      <c r="CR152" s="165">
        <f>IFERROR(VLOOKUP($B152,RD[[#All],[Date]:[IS19_Inv2_M2]],CR$2,0)/CR$1,"")</f>
        <v>0</v>
      </c>
      <c r="CS152" s="165">
        <f>IFERROR(VLOOKUP($B152,RD[[#All],[Date]:[IS19_Inv2_M2]],CS$2,0)/CS$1,"")</f>
        <v>0</v>
      </c>
      <c r="CT152" s="165">
        <f>IFERROR(VLOOKUP($B152,RD[[#All],[Date]:[IS19_Inv2_M2]],CT$2,0)/CT$1,"")</f>
        <v>0</v>
      </c>
      <c r="CU152" s="166">
        <f>IFERROR(AVERAGEIF(Inv_SY_B[[#This Row],[IS1_Inv1_M1]:[IS19_Inv2_M2]],"&gt;="&amp;0.1,Inv_SY_B[[#This Row],[IS1_Inv1_M1]:[IS19_Inv2_M2]]),"")</f>
        <v>3.5853562486749331</v>
      </c>
    </row>
    <row r="153" spans="2:99">
      <c r="B153" s="167">
        <f t="shared" si="67"/>
        <v>45845</v>
      </c>
      <c r="C153" s="165">
        <f>IFERROR(VLOOKUP($B153,RD[[#All],[Date]:[IS19_Inv2_M2]],C$2,0)/C$1,"")</f>
        <v>0</v>
      </c>
      <c r="D153" s="165">
        <f>IFERROR(VLOOKUP($B153,RD[[#All],[Date]:[IS19_Inv2_M2]],D$2,0)/D$1,"")</f>
        <v>0</v>
      </c>
      <c r="E153" s="165">
        <f>IFERROR(VLOOKUP($B153,RD[[#All],[Date]:[IS19_Inv2_M2]],E$2,0)/E$1,"")</f>
        <v>0</v>
      </c>
      <c r="F153" s="165">
        <f>IFERROR(VLOOKUP($B153,RD[[#All],[Date]:[IS19_Inv2_M2]],F$2,0)/F$1,"")</f>
        <v>0</v>
      </c>
      <c r="G153" s="165">
        <f>IFERROR(VLOOKUP($B153,RD[[#All],[Date]:[IS19_Inv2_M2]],G$2,0)/G$1,"")</f>
        <v>0</v>
      </c>
      <c r="H153" s="165">
        <f>IFERROR(VLOOKUP($B153,RD[[#All],[Date]:[IS19_Inv2_M2]],H$2,0)/H$1,"")</f>
        <v>0</v>
      </c>
      <c r="I153" s="165">
        <f>IFERROR(VLOOKUP($B153,RD[[#All],[Date]:[IS19_Inv2_M2]],I$2,0)/I$1,"")</f>
        <v>0</v>
      </c>
      <c r="J153" s="165">
        <f>IFERROR(VLOOKUP($B153,RD[[#All],[Date]:[IS19_Inv2_M2]],J$2,0)/J$1,"")</f>
        <v>0</v>
      </c>
      <c r="K153" s="165">
        <f>IFERROR(VLOOKUP($B153,RD[[#All],[Date]:[IS19_Inv2_M2]],K$2,0)/K$1,"")</f>
        <v>0</v>
      </c>
      <c r="L153" s="165">
        <f>IFERROR(VLOOKUP($B153,RD[[#All],[Date]:[IS19_Inv2_M2]],L$2,0)/L$1,"")</f>
        <v>0</v>
      </c>
      <c r="M153" s="165">
        <f>IFERROR(VLOOKUP($B153,RD[[#All],[Date]:[IS19_Inv2_M2]],M$2,0)/M$1,"")</f>
        <v>0</v>
      </c>
      <c r="N153" s="165">
        <f>IFERROR(VLOOKUP($B153,RD[[#All],[Date]:[IS19_Inv2_M2]],N$2,0)/N$1,"")</f>
        <v>0</v>
      </c>
      <c r="O153" s="165">
        <f>IFERROR(VLOOKUP($B153,RD[[#All],[Date]:[IS19_Inv2_M2]],O$2,0)/O$1,"")</f>
        <v>0</v>
      </c>
      <c r="P153" s="165">
        <f>IFERROR(VLOOKUP($B153,RD[[#All],[Date]:[IS19_Inv2_M2]],P$2,0)/P$1,"")</f>
        <v>0</v>
      </c>
      <c r="Q153" s="165">
        <f>IFERROR(VLOOKUP($B153,RD[[#All],[Date]:[IS19_Inv2_M2]],Q$2,0)/Q$1,"")</f>
        <v>0</v>
      </c>
      <c r="R153" s="165">
        <f>IFERROR(VLOOKUP($B153,RD[[#All],[Date]:[IS19_Inv2_M2]],R$2,0)/R$1,"")</f>
        <v>0</v>
      </c>
      <c r="S153" s="165">
        <f>IFERROR(VLOOKUP($B153,RD[[#All],[Date]:[IS19_Inv2_M2]],S$2,0)/S$1,"")</f>
        <v>0</v>
      </c>
      <c r="T153" s="165">
        <f>IFERROR(VLOOKUP($B153,RD[[#All],[Date]:[IS19_Inv2_M2]],T$2,0)/T$1,"")</f>
        <v>0</v>
      </c>
      <c r="U153" s="165">
        <f>IFERROR(VLOOKUP($B153,RD[[#All],[Date]:[IS19_Inv2_M2]],U$2,0)/U$1,"")</f>
        <v>0</v>
      </c>
      <c r="V153" s="165">
        <f>IFERROR(VLOOKUP($B153,RD[[#All],[Date]:[IS19_Inv2_M2]],V$2,0)/V$1,"")</f>
        <v>0</v>
      </c>
      <c r="W153" s="165">
        <f>IFERROR(VLOOKUP($B153,RD[[#All],[Date]:[IS19_Inv2_M2]],W$2,0)/W$1,"")</f>
        <v>0</v>
      </c>
      <c r="X153" s="165">
        <f>IFERROR(VLOOKUP($B153,RD[[#All],[Date]:[IS19_Inv2_M2]],X$2,0)/X$1,"")</f>
        <v>0</v>
      </c>
      <c r="Y153" s="165">
        <f>IFERROR(VLOOKUP($B153,RD[[#All],[Date]:[IS19_Inv2_M2]],Y$2,0)/Y$1,"")</f>
        <v>0</v>
      </c>
      <c r="Z153" s="165">
        <f>IFERROR(VLOOKUP($B153,RD[[#All],[Date]:[IS19_Inv2_M2]],Z$2,0)/Z$1,"")</f>
        <v>0</v>
      </c>
      <c r="AA153" s="165">
        <f>IFERROR(VLOOKUP($B153,RD[[#All],[Date]:[IS19_Inv2_M2]],AA$2,0)/AA$1,"")</f>
        <v>0</v>
      </c>
      <c r="AB153" s="165">
        <f>IFERROR(VLOOKUP($B153,RD[[#All],[Date]:[IS19_Inv2_M2]],AB$2,0)/AB$1,"")</f>
        <v>0</v>
      </c>
      <c r="AC153" s="165">
        <f>IFERROR(VLOOKUP($B153,RD[[#All],[Date]:[IS19_Inv2_M2]],AC$2,0)/AC$1,"")</f>
        <v>0</v>
      </c>
      <c r="AD153" s="165">
        <f>IFERROR(VLOOKUP($B153,RD[[#All],[Date]:[IS19_Inv2_M2]],AD$2,0)/AD$1,"")</f>
        <v>0</v>
      </c>
      <c r="AE153" s="165">
        <f>IFERROR(VLOOKUP($B153,RD[[#All],[Date]:[IS19_Inv2_M2]],AE$2,0)/AE$1,"")</f>
        <v>0</v>
      </c>
      <c r="AF153" s="165">
        <f>IFERROR(VLOOKUP($B153,RD[[#All],[Date]:[IS19_Inv2_M2]],AF$2,0)/AF$1,"")</f>
        <v>0</v>
      </c>
      <c r="AG153" s="165">
        <f>IFERROR(VLOOKUP($B153,RD[[#All],[Date]:[IS19_Inv2_M2]],AG$2,0)/AG$1,"")</f>
        <v>0</v>
      </c>
      <c r="AH153" s="165">
        <f>IFERROR(VLOOKUP($B153,RD[[#All],[Date]:[IS19_Inv2_M2]],AH$2,0)/AH$1,"")</f>
        <v>0</v>
      </c>
      <c r="AI153" s="165">
        <f>IFERROR(VLOOKUP($B153,RD[[#All],[Date]:[IS19_Inv2_M2]],AI$2,0)/AI$1,"")</f>
        <v>0</v>
      </c>
      <c r="AJ153" s="165">
        <f>IFERROR(VLOOKUP($B153,RD[[#All],[Date]:[IS19_Inv2_M2]],AJ$2,0)/AJ$1,"")</f>
        <v>0</v>
      </c>
      <c r="AK153" s="165">
        <f>IFERROR(VLOOKUP($B153,RD[[#All],[Date]:[IS19_Inv2_M2]],AK$2,0)/AK$1,"")</f>
        <v>0</v>
      </c>
      <c r="AL153" s="165">
        <f>IFERROR(VLOOKUP($B153,RD[[#All],[Date]:[IS19_Inv2_M2]],AL$2,0)/AL$1,"")</f>
        <v>0</v>
      </c>
      <c r="AM153" s="165">
        <f>IFERROR(VLOOKUP($B153,RD[[#All],[Date]:[IS19_Inv2_M2]],AM$2,0)/AM$1,"")</f>
        <v>0</v>
      </c>
      <c r="AN153" s="165">
        <f>IFERROR(VLOOKUP($B153,RD[[#All],[Date]:[IS19_Inv2_M2]],AN$2,0)/AN$1,"")</f>
        <v>0</v>
      </c>
      <c r="AO153" s="165">
        <f>IFERROR(VLOOKUP($B153,RD[[#All],[Date]:[IS19_Inv2_M2]],AO$2,0)/AO$1,"")</f>
        <v>0</v>
      </c>
      <c r="AP153" s="165">
        <f>IFERROR(VLOOKUP($B153,RD[[#All],[Date]:[IS19_Inv2_M2]],AP$2,0)/AP$1,"")</f>
        <v>0</v>
      </c>
      <c r="AQ153" s="165">
        <f>IFERROR(VLOOKUP($B153,RD[[#All],[Date]:[IS19_Inv2_M2]],AQ$2,0)/AQ$1,"")</f>
        <v>0</v>
      </c>
      <c r="AR153" s="165">
        <f>IFERROR(VLOOKUP($B153,RD[[#All],[Date]:[IS19_Inv2_M2]],AR$2,0)/AR$1,"")</f>
        <v>0</v>
      </c>
      <c r="AS153" s="165">
        <f>IFERROR(VLOOKUP($B153,RD[[#All],[Date]:[IS19_Inv2_M2]],AS$2,0)/AS$1,"")</f>
        <v>0</v>
      </c>
      <c r="AT153" s="165">
        <f>IFERROR(VLOOKUP($B153,RD[[#All],[Date]:[IS19_Inv2_M2]],AT$2,0)/AT$1,"")</f>
        <v>0</v>
      </c>
      <c r="AU153" s="165">
        <f>IFERROR(VLOOKUP($B153,RD[[#All],[Date]:[IS19_Inv2_M2]],AU$2,0)/AU$1,"")</f>
        <v>0</v>
      </c>
      <c r="AV153" s="165">
        <f>IFERROR(VLOOKUP($B153,RD[[#All],[Date]:[IS19_Inv2_M2]],AV$2,0)/AV$1,"")</f>
        <v>0</v>
      </c>
      <c r="AW153" s="165">
        <f>IFERROR(VLOOKUP($B153,RD[[#All],[Date]:[IS19_Inv2_M2]],AW$2,0)/AW$1,"")</f>
        <v>0</v>
      </c>
      <c r="AX153" s="165">
        <f>IFERROR(VLOOKUP($B153,RD[[#All],[Date]:[IS19_Inv2_M2]],AX$2,0)/AX$1,"")</f>
        <v>0</v>
      </c>
      <c r="AY153" s="165">
        <f>IFERROR(VLOOKUP($B153,RD[[#All],[Date]:[IS19_Inv2_M2]],AY$2,0)/AY$1,"")</f>
        <v>0</v>
      </c>
      <c r="AZ153" s="165">
        <f>IFERROR(VLOOKUP($B153,RD[[#All],[Date]:[IS19_Inv2_M2]],AZ$2,0)/AZ$1,"")</f>
        <v>0</v>
      </c>
      <c r="BA153" s="165">
        <f>IFERROR(VLOOKUP($B153,RD[[#All],[Date]:[IS19_Inv2_M2]],BA$2,0)/BA$1,"")</f>
        <v>0</v>
      </c>
      <c r="BB153" s="165">
        <f>IFERROR(VLOOKUP($B153,RD[[#All],[Date]:[IS19_Inv2_M2]],BB$2,0)/BB$1,"")</f>
        <v>0</v>
      </c>
      <c r="BC153" s="165">
        <f>IFERROR(VLOOKUP($B153,RD[[#All],[Date]:[IS19_Inv2_M2]],BC$2,0)/BC$1,"")</f>
        <v>0</v>
      </c>
      <c r="BD153" s="165">
        <f>IFERROR(VLOOKUP($B153,RD[[#All],[Date]:[IS19_Inv2_M2]],BD$2,0)/BD$1,"")</f>
        <v>0</v>
      </c>
      <c r="BE153" s="165">
        <f>IFERROR(VLOOKUP($B153,RD[[#All],[Date]:[IS19_Inv2_M2]],BE$2,0)/BE$1,"")</f>
        <v>0</v>
      </c>
      <c r="BF153" s="165">
        <f>IFERROR(VLOOKUP($B153,RD[[#All],[Date]:[IS19_Inv2_M2]],BF$2,0)/BF$1,"")</f>
        <v>0</v>
      </c>
      <c r="BG153" s="165">
        <f>IFERROR(VLOOKUP($B153,RD[[#All],[Date]:[IS19_Inv2_M2]],BG$2,0)/BG$1,"")</f>
        <v>0</v>
      </c>
      <c r="BH153" s="165">
        <f>IFERROR(VLOOKUP($B153,RD[[#All],[Date]:[IS19_Inv2_M2]],BH$2,0)/BH$1,"")</f>
        <v>0</v>
      </c>
      <c r="BI153" s="165">
        <f>IFERROR(VLOOKUP($B153,RD[[#All],[Date]:[IS19_Inv2_M2]],BI$2,0)/BI$1,"")</f>
        <v>0</v>
      </c>
      <c r="BJ153" s="165">
        <f>IFERROR(VLOOKUP($B153,RD[[#All],[Date]:[IS19_Inv2_M2]],BJ$2,0)/BJ$1,"")</f>
        <v>0</v>
      </c>
      <c r="BK153" s="165">
        <f>IFERROR(VLOOKUP($B153,RD[[#All],[Date]:[IS19_Inv2_M2]],BK$2,0)/BK$1,"")</f>
        <v>0</v>
      </c>
      <c r="BL153" s="165">
        <f>IFERROR(VLOOKUP($B153,RD[[#All],[Date]:[IS19_Inv2_M2]],BL$2,0)/BL$1,"")</f>
        <v>0</v>
      </c>
      <c r="BM153" s="165">
        <f>IFERROR(VLOOKUP($B153,RD[[#All],[Date]:[IS19_Inv2_M2]],BM$2,0)/BM$1,"")</f>
        <v>0</v>
      </c>
      <c r="BN153" s="165">
        <f>IFERROR(VLOOKUP($B153,RD[[#All],[Date]:[IS19_Inv2_M2]],BN$2,0)/BN$1,"")</f>
        <v>0</v>
      </c>
      <c r="BO153" s="165">
        <f>IFERROR(VLOOKUP($B153,RD[[#All],[Date]:[IS19_Inv2_M2]],BO$2,0)/BO$1,"")</f>
        <v>0</v>
      </c>
      <c r="BP153" s="165">
        <f>IFERROR(VLOOKUP($B153,RD[[#All],[Date]:[IS19_Inv2_M2]],BP$2,0)/BP$1,"")</f>
        <v>0</v>
      </c>
      <c r="BQ153" s="165">
        <f>IFERROR(VLOOKUP($B153,RD[[#All],[Date]:[IS19_Inv2_M2]],BQ$2,0)/BQ$1,"")</f>
        <v>0</v>
      </c>
      <c r="BR153" s="165">
        <f>IFERROR(VLOOKUP($B153,RD[[#All],[Date]:[IS19_Inv2_M2]],BR$2,0)/BR$1,"")</f>
        <v>0</v>
      </c>
      <c r="BS153" s="165">
        <f>IFERROR(VLOOKUP($B153,RD[[#All],[Date]:[IS19_Inv2_M2]],BS$2,0)/BS$1,"")</f>
        <v>0</v>
      </c>
      <c r="BT153" s="165">
        <f>IFERROR(VLOOKUP($B153,RD[[#All],[Date]:[IS19_Inv2_M2]],BT$2,0)/BT$1,"")</f>
        <v>0</v>
      </c>
      <c r="BU153" s="165">
        <f>IFERROR(VLOOKUP($B153,RD[[#All],[Date]:[IS19_Inv2_M2]],BU$2,0)/BU$1,"")</f>
        <v>0</v>
      </c>
      <c r="BV153" s="165">
        <f>IFERROR(VLOOKUP($B153,RD[[#All],[Date]:[IS19_Inv2_M2]],BV$2,0)/BV$1,"")</f>
        <v>0</v>
      </c>
      <c r="BW153" s="165">
        <f>IFERROR(VLOOKUP($B153,RD[[#All],[Date]:[IS19_Inv2_M2]],BW$2,0)/BW$1,"")</f>
        <v>0</v>
      </c>
      <c r="BX153" s="165">
        <f>IFERROR(VLOOKUP($B153,RD[[#All],[Date]:[IS19_Inv2_M2]],BX$2,0)/BX$1,"")</f>
        <v>0</v>
      </c>
      <c r="BY153" s="165">
        <f>IFERROR(VLOOKUP($B153,RD[[#All],[Date]:[IS19_Inv2_M2]],BY$2,0)/BY$1,"")</f>
        <v>0</v>
      </c>
      <c r="BZ153" s="165">
        <f>IFERROR(VLOOKUP($B153,RD[[#All],[Date]:[IS19_Inv2_M2]],BZ$2,0)/BZ$1,"")</f>
        <v>0</v>
      </c>
      <c r="CA153" s="165">
        <f>IFERROR(VLOOKUP($B153,RD[[#All],[Date]:[IS19_Inv2_M2]],CA$2,0)/CA$1,"")</f>
        <v>0</v>
      </c>
      <c r="CB153" s="165">
        <f>IFERROR(VLOOKUP($B153,RD[[#All],[Date]:[IS19_Inv2_M2]],CB$2,0)/CB$1,"")</f>
        <v>0</v>
      </c>
      <c r="CC153" s="165">
        <f>IFERROR(VLOOKUP($B153,RD[[#All],[Date]:[IS19_Inv2_M2]],CC$2,0)/CC$1,"")</f>
        <v>0</v>
      </c>
      <c r="CD153" s="165">
        <f>IFERROR(VLOOKUP($B153,RD[[#All],[Date]:[IS19_Inv2_M2]],CD$2,0)/CD$1,"")</f>
        <v>0</v>
      </c>
      <c r="CE153" s="165">
        <f>IFERROR(VLOOKUP($B153,RD[[#All],[Date]:[IS19_Inv2_M2]],CE$2,0)/CE$1,"")</f>
        <v>0</v>
      </c>
      <c r="CF153" s="165">
        <f>IFERROR(VLOOKUP($B153,RD[[#All],[Date]:[IS19_Inv2_M2]],CF$2,0)/CF$1,"")</f>
        <v>0</v>
      </c>
      <c r="CG153" s="165">
        <f>IFERROR(VLOOKUP($B153,RD[[#All],[Date]:[IS19_Inv2_M2]],CG$2,0)/CG$1,"")</f>
        <v>0</v>
      </c>
      <c r="CH153" s="165">
        <f>IFERROR(VLOOKUP($B153,RD[[#All],[Date]:[IS19_Inv2_M2]],CH$2,0)/CH$1,"")</f>
        <v>0</v>
      </c>
      <c r="CI153" s="165">
        <f>IFERROR(VLOOKUP($B153,RD[[#All],[Date]:[IS19_Inv2_M2]],CI$2,0)/CI$1,"")</f>
        <v>0</v>
      </c>
      <c r="CJ153" s="165">
        <f>IFERROR(VLOOKUP($B153,RD[[#All],[Date]:[IS19_Inv2_M2]],CJ$2,0)/CJ$1,"")</f>
        <v>0</v>
      </c>
      <c r="CK153" s="165">
        <f>IFERROR(VLOOKUP($B153,RD[[#All],[Date]:[IS19_Inv2_M2]],CK$2,0)/CK$1,"")</f>
        <v>0</v>
      </c>
      <c r="CL153" s="165">
        <f>IFERROR(VLOOKUP($B153,RD[[#All],[Date]:[IS19_Inv2_M2]],CL$2,0)/CL$1,"")</f>
        <v>0</v>
      </c>
      <c r="CM153" s="165">
        <f>IFERROR(VLOOKUP($B153,RD[[#All],[Date]:[IS19_Inv2_M2]],CM$2,0)/CM$1,"")</f>
        <v>0</v>
      </c>
      <c r="CN153" s="165">
        <f>IFERROR(VLOOKUP($B153,RD[[#All],[Date]:[IS19_Inv2_M2]],CN$2,0)/CN$1,"")</f>
        <v>0</v>
      </c>
      <c r="CO153" s="165">
        <f>IFERROR(VLOOKUP($B153,RD[[#All],[Date]:[IS19_Inv2_M2]],CO$2,0)/CO$1,"")</f>
        <v>0</v>
      </c>
      <c r="CP153" s="165">
        <f>IFERROR(VLOOKUP($B153,RD[[#All],[Date]:[IS19_Inv2_M2]],CP$2,0)/CP$1,"")</f>
        <v>0</v>
      </c>
      <c r="CQ153" s="165">
        <f>IFERROR(VLOOKUP($B153,RD[[#All],[Date]:[IS19_Inv2_M2]],CQ$2,0)/CQ$1,"")</f>
        <v>0</v>
      </c>
      <c r="CR153" s="165">
        <f>IFERROR(VLOOKUP($B153,RD[[#All],[Date]:[IS19_Inv2_M2]],CR$2,0)/CR$1,"")</f>
        <v>0</v>
      </c>
      <c r="CS153" s="165">
        <f>IFERROR(VLOOKUP($B153,RD[[#All],[Date]:[IS19_Inv2_M2]],CS$2,0)/CS$1,"")</f>
        <v>0</v>
      </c>
      <c r="CT153" s="165">
        <f>IFERROR(VLOOKUP($B153,RD[[#All],[Date]:[IS19_Inv2_M2]],CT$2,0)/CT$1,"")</f>
        <v>0</v>
      </c>
      <c r="CU153" s="166" t="str">
        <f>IFERROR(AVERAGEIF(Inv_SY_B[[#This Row],[IS1_Inv1_M1]:[IS19_Inv2_M2]],"&gt;="&amp;0.1,Inv_SY_B[[#This Row],[IS1_Inv1_M1]:[IS19_Inv2_M2]]),"")</f>
        <v/>
      </c>
    </row>
    <row r="154" spans="2:99">
      <c r="B154" s="167">
        <f t="shared" si="67"/>
        <v>45846</v>
      </c>
      <c r="C154" s="165">
        <f>IFERROR(VLOOKUP($B154,RD[[#All],[Date]:[IS19_Inv2_M2]],C$2,0)/C$1,"")</f>
        <v>0</v>
      </c>
      <c r="D154" s="165">
        <f>IFERROR(VLOOKUP($B154,RD[[#All],[Date]:[IS19_Inv2_M2]],D$2,0)/D$1,"")</f>
        <v>0</v>
      </c>
      <c r="E154" s="165">
        <f>IFERROR(VLOOKUP($B154,RD[[#All],[Date]:[IS19_Inv2_M2]],E$2,0)/E$1,"")</f>
        <v>0</v>
      </c>
      <c r="F154" s="165">
        <f>IFERROR(VLOOKUP($B154,RD[[#All],[Date]:[IS19_Inv2_M2]],F$2,0)/F$1,"")</f>
        <v>0</v>
      </c>
      <c r="G154" s="165">
        <f>IFERROR(VLOOKUP($B154,RD[[#All],[Date]:[IS19_Inv2_M2]],G$2,0)/G$1,"")</f>
        <v>0</v>
      </c>
      <c r="H154" s="165">
        <f>IFERROR(VLOOKUP($B154,RD[[#All],[Date]:[IS19_Inv2_M2]],H$2,0)/H$1,"")</f>
        <v>0</v>
      </c>
      <c r="I154" s="165">
        <f>IFERROR(VLOOKUP($B154,RD[[#All],[Date]:[IS19_Inv2_M2]],I$2,0)/I$1,"")</f>
        <v>0</v>
      </c>
      <c r="J154" s="165">
        <f>IFERROR(VLOOKUP($B154,RD[[#All],[Date]:[IS19_Inv2_M2]],J$2,0)/J$1,"")</f>
        <v>0</v>
      </c>
      <c r="K154" s="165">
        <f>IFERROR(VLOOKUP($B154,RD[[#All],[Date]:[IS19_Inv2_M2]],K$2,0)/K$1,"")</f>
        <v>0</v>
      </c>
      <c r="L154" s="165">
        <f>IFERROR(VLOOKUP($B154,RD[[#All],[Date]:[IS19_Inv2_M2]],L$2,0)/L$1,"")</f>
        <v>0</v>
      </c>
      <c r="M154" s="165">
        <f>IFERROR(VLOOKUP($B154,RD[[#All],[Date]:[IS19_Inv2_M2]],M$2,0)/M$1,"")</f>
        <v>0</v>
      </c>
      <c r="N154" s="165">
        <f>IFERROR(VLOOKUP($B154,RD[[#All],[Date]:[IS19_Inv2_M2]],N$2,0)/N$1,"")</f>
        <v>0</v>
      </c>
      <c r="O154" s="165">
        <f>IFERROR(VLOOKUP($B154,RD[[#All],[Date]:[IS19_Inv2_M2]],O$2,0)/O$1,"")</f>
        <v>0</v>
      </c>
      <c r="P154" s="165">
        <f>IFERROR(VLOOKUP($B154,RD[[#All],[Date]:[IS19_Inv2_M2]],P$2,0)/P$1,"")</f>
        <v>0</v>
      </c>
      <c r="Q154" s="165">
        <f>IFERROR(VLOOKUP($B154,RD[[#All],[Date]:[IS19_Inv2_M2]],Q$2,0)/Q$1,"")</f>
        <v>0</v>
      </c>
      <c r="R154" s="165">
        <f>IFERROR(VLOOKUP($B154,RD[[#All],[Date]:[IS19_Inv2_M2]],R$2,0)/R$1,"")</f>
        <v>0</v>
      </c>
      <c r="S154" s="165">
        <f>IFERROR(VLOOKUP($B154,RD[[#All],[Date]:[IS19_Inv2_M2]],S$2,0)/S$1,"")</f>
        <v>0</v>
      </c>
      <c r="T154" s="165">
        <f>IFERROR(VLOOKUP($B154,RD[[#All],[Date]:[IS19_Inv2_M2]],T$2,0)/T$1,"")</f>
        <v>0</v>
      </c>
      <c r="U154" s="165">
        <f>IFERROR(VLOOKUP($B154,RD[[#All],[Date]:[IS19_Inv2_M2]],U$2,0)/U$1,"")</f>
        <v>0</v>
      </c>
      <c r="V154" s="165">
        <f>IFERROR(VLOOKUP($B154,RD[[#All],[Date]:[IS19_Inv2_M2]],V$2,0)/V$1,"")</f>
        <v>0</v>
      </c>
      <c r="W154" s="165">
        <f>IFERROR(VLOOKUP($B154,RD[[#All],[Date]:[IS19_Inv2_M2]],W$2,0)/W$1,"")</f>
        <v>0</v>
      </c>
      <c r="X154" s="165">
        <f>IFERROR(VLOOKUP($B154,RD[[#All],[Date]:[IS19_Inv2_M2]],X$2,0)/X$1,"")</f>
        <v>0</v>
      </c>
      <c r="Y154" s="165">
        <f>IFERROR(VLOOKUP($B154,RD[[#All],[Date]:[IS19_Inv2_M2]],Y$2,0)/Y$1,"")</f>
        <v>0</v>
      </c>
      <c r="Z154" s="165">
        <f>IFERROR(VLOOKUP($B154,RD[[#All],[Date]:[IS19_Inv2_M2]],Z$2,0)/Z$1,"")</f>
        <v>0</v>
      </c>
      <c r="AA154" s="165">
        <f>IFERROR(VLOOKUP($B154,RD[[#All],[Date]:[IS19_Inv2_M2]],AA$2,0)/AA$1,"")</f>
        <v>0</v>
      </c>
      <c r="AB154" s="165">
        <f>IFERROR(VLOOKUP($B154,RD[[#All],[Date]:[IS19_Inv2_M2]],AB$2,0)/AB$1,"")</f>
        <v>0</v>
      </c>
      <c r="AC154" s="165">
        <f>IFERROR(VLOOKUP($B154,RD[[#All],[Date]:[IS19_Inv2_M2]],AC$2,0)/AC$1,"")</f>
        <v>0</v>
      </c>
      <c r="AD154" s="165">
        <f>IFERROR(VLOOKUP($B154,RD[[#All],[Date]:[IS19_Inv2_M2]],AD$2,0)/AD$1,"")</f>
        <v>0</v>
      </c>
      <c r="AE154" s="165">
        <f>IFERROR(VLOOKUP($B154,RD[[#All],[Date]:[IS19_Inv2_M2]],AE$2,0)/AE$1,"")</f>
        <v>0</v>
      </c>
      <c r="AF154" s="165">
        <f>IFERROR(VLOOKUP($B154,RD[[#All],[Date]:[IS19_Inv2_M2]],AF$2,0)/AF$1,"")</f>
        <v>0</v>
      </c>
      <c r="AG154" s="165">
        <f>IFERROR(VLOOKUP($B154,RD[[#All],[Date]:[IS19_Inv2_M2]],AG$2,0)/AG$1,"")</f>
        <v>0</v>
      </c>
      <c r="AH154" s="165">
        <f>IFERROR(VLOOKUP($B154,RD[[#All],[Date]:[IS19_Inv2_M2]],AH$2,0)/AH$1,"")</f>
        <v>0</v>
      </c>
      <c r="AI154" s="165">
        <f>IFERROR(VLOOKUP($B154,RD[[#All],[Date]:[IS19_Inv2_M2]],AI$2,0)/AI$1,"")</f>
        <v>0</v>
      </c>
      <c r="AJ154" s="165">
        <f>IFERROR(VLOOKUP($B154,RD[[#All],[Date]:[IS19_Inv2_M2]],AJ$2,0)/AJ$1,"")</f>
        <v>0</v>
      </c>
      <c r="AK154" s="165">
        <f>IFERROR(VLOOKUP($B154,RD[[#All],[Date]:[IS19_Inv2_M2]],AK$2,0)/AK$1,"")</f>
        <v>0</v>
      </c>
      <c r="AL154" s="165">
        <f>IFERROR(VLOOKUP($B154,RD[[#All],[Date]:[IS19_Inv2_M2]],AL$2,0)/AL$1,"")</f>
        <v>0</v>
      </c>
      <c r="AM154" s="165">
        <f>IFERROR(VLOOKUP($B154,RD[[#All],[Date]:[IS19_Inv2_M2]],AM$2,0)/AM$1,"")</f>
        <v>0</v>
      </c>
      <c r="AN154" s="165">
        <f>IFERROR(VLOOKUP($B154,RD[[#All],[Date]:[IS19_Inv2_M2]],AN$2,0)/AN$1,"")</f>
        <v>0</v>
      </c>
      <c r="AO154" s="165">
        <f>IFERROR(VLOOKUP($B154,RD[[#All],[Date]:[IS19_Inv2_M2]],AO$2,0)/AO$1,"")</f>
        <v>0</v>
      </c>
      <c r="AP154" s="165">
        <f>IFERROR(VLOOKUP($B154,RD[[#All],[Date]:[IS19_Inv2_M2]],AP$2,0)/AP$1,"")</f>
        <v>0</v>
      </c>
      <c r="AQ154" s="165">
        <f>IFERROR(VLOOKUP($B154,RD[[#All],[Date]:[IS19_Inv2_M2]],AQ$2,0)/AQ$1,"")</f>
        <v>0</v>
      </c>
      <c r="AR154" s="165">
        <f>IFERROR(VLOOKUP($B154,RD[[#All],[Date]:[IS19_Inv2_M2]],AR$2,0)/AR$1,"")</f>
        <v>0</v>
      </c>
      <c r="AS154" s="165">
        <f>IFERROR(VLOOKUP($B154,RD[[#All],[Date]:[IS19_Inv2_M2]],AS$2,0)/AS$1,"")</f>
        <v>0</v>
      </c>
      <c r="AT154" s="165">
        <f>IFERROR(VLOOKUP($B154,RD[[#All],[Date]:[IS19_Inv2_M2]],AT$2,0)/AT$1,"")</f>
        <v>0</v>
      </c>
      <c r="AU154" s="165">
        <f>IFERROR(VLOOKUP($B154,RD[[#All],[Date]:[IS19_Inv2_M2]],AU$2,0)/AU$1,"")</f>
        <v>0</v>
      </c>
      <c r="AV154" s="165">
        <f>IFERROR(VLOOKUP($B154,RD[[#All],[Date]:[IS19_Inv2_M2]],AV$2,0)/AV$1,"")</f>
        <v>0</v>
      </c>
      <c r="AW154" s="165">
        <f>IFERROR(VLOOKUP($B154,RD[[#All],[Date]:[IS19_Inv2_M2]],AW$2,0)/AW$1,"")</f>
        <v>0</v>
      </c>
      <c r="AX154" s="165">
        <f>IFERROR(VLOOKUP($B154,RD[[#All],[Date]:[IS19_Inv2_M2]],AX$2,0)/AX$1,"")</f>
        <v>0</v>
      </c>
      <c r="AY154" s="165">
        <f>IFERROR(VLOOKUP($B154,RD[[#All],[Date]:[IS19_Inv2_M2]],AY$2,0)/AY$1,"")</f>
        <v>0</v>
      </c>
      <c r="AZ154" s="165">
        <f>IFERROR(VLOOKUP($B154,RD[[#All],[Date]:[IS19_Inv2_M2]],AZ$2,0)/AZ$1,"")</f>
        <v>0</v>
      </c>
      <c r="BA154" s="165">
        <f>IFERROR(VLOOKUP($B154,RD[[#All],[Date]:[IS19_Inv2_M2]],BA$2,0)/BA$1,"")</f>
        <v>0</v>
      </c>
      <c r="BB154" s="165">
        <f>IFERROR(VLOOKUP($B154,RD[[#All],[Date]:[IS19_Inv2_M2]],BB$2,0)/BB$1,"")</f>
        <v>0</v>
      </c>
      <c r="BC154" s="165">
        <f>IFERROR(VLOOKUP($B154,RD[[#All],[Date]:[IS19_Inv2_M2]],BC$2,0)/BC$1,"")</f>
        <v>0</v>
      </c>
      <c r="BD154" s="165">
        <f>IFERROR(VLOOKUP($B154,RD[[#All],[Date]:[IS19_Inv2_M2]],BD$2,0)/BD$1,"")</f>
        <v>0</v>
      </c>
      <c r="BE154" s="165">
        <f>IFERROR(VLOOKUP($B154,RD[[#All],[Date]:[IS19_Inv2_M2]],BE$2,0)/BE$1,"")</f>
        <v>0</v>
      </c>
      <c r="BF154" s="165">
        <f>IFERROR(VLOOKUP($B154,RD[[#All],[Date]:[IS19_Inv2_M2]],BF$2,0)/BF$1,"")</f>
        <v>0</v>
      </c>
      <c r="BG154" s="165">
        <f>IFERROR(VLOOKUP($B154,RD[[#All],[Date]:[IS19_Inv2_M2]],BG$2,0)/BG$1,"")</f>
        <v>0</v>
      </c>
      <c r="BH154" s="165">
        <f>IFERROR(VLOOKUP($B154,RD[[#All],[Date]:[IS19_Inv2_M2]],BH$2,0)/BH$1,"")</f>
        <v>0</v>
      </c>
      <c r="BI154" s="165">
        <f>IFERROR(VLOOKUP($B154,RD[[#All],[Date]:[IS19_Inv2_M2]],BI$2,0)/BI$1,"")</f>
        <v>0</v>
      </c>
      <c r="BJ154" s="165">
        <f>IFERROR(VLOOKUP($B154,RD[[#All],[Date]:[IS19_Inv2_M2]],BJ$2,0)/BJ$1,"")</f>
        <v>0</v>
      </c>
      <c r="BK154" s="165">
        <f>IFERROR(VLOOKUP($B154,RD[[#All],[Date]:[IS19_Inv2_M2]],BK$2,0)/BK$1,"")</f>
        <v>0</v>
      </c>
      <c r="BL154" s="165">
        <f>IFERROR(VLOOKUP($B154,RD[[#All],[Date]:[IS19_Inv2_M2]],BL$2,0)/BL$1,"")</f>
        <v>0</v>
      </c>
      <c r="BM154" s="165">
        <f>IFERROR(VLOOKUP($B154,RD[[#All],[Date]:[IS19_Inv2_M2]],BM$2,0)/BM$1,"")</f>
        <v>0</v>
      </c>
      <c r="BN154" s="165">
        <f>IFERROR(VLOOKUP($B154,RD[[#All],[Date]:[IS19_Inv2_M2]],BN$2,0)/BN$1,"")</f>
        <v>0</v>
      </c>
      <c r="BO154" s="165">
        <f>IFERROR(VLOOKUP($B154,RD[[#All],[Date]:[IS19_Inv2_M2]],BO$2,0)/BO$1,"")</f>
        <v>0</v>
      </c>
      <c r="BP154" s="165">
        <f>IFERROR(VLOOKUP($B154,RD[[#All],[Date]:[IS19_Inv2_M2]],BP$2,0)/BP$1,"")</f>
        <v>0</v>
      </c>
      <c r="BQ154" s="165">
        <f>IFERROR(VLOOKUP($B154,RD[[#All],[Date]:[IS19_Inv2_M2]],BQ$2,0)/BQ$1,"")</f>
        <v>0</v>
      </c>
      <c r="BR154" s="165">
        <f>IFERROR(VLOOKUP($B154,RD[[#All],[Date]:[IS19_Inv2_M2]],BR$2,0)/BR$1,"")</f>
        <v>0</v>
      </c>
      <c r="BS154" s="165">
        <f>IFERROR(VLOOKUP($B154,RD[[#All],[Date]:[IS19_Inv2_M2]],BS$2,0)/BS$1,"")</f>
        <v>0</v>
      </c>
      <c r="BT154" s="165">
        <f>IFERROR(VLOOKUP($B154,RD[[#All],[Date]:[IS19_Inv2_M2]],BT$2,0)/BT$1,"")</f>
        <v>0</v>
      </c>
      <c r="BU154" s="165">
        <f>IFERROR(VLOOKUP($B154,RD[[#All],[Date]:[IS19_Inv2_M2]],BU$2,0)/BU$1,"")</f>
        <v>0</v>
      </c>
      <c r="BV154" s="165">
        <f>IFERROR(VLOOKUP($B154,RD[[#All],[Date]:[IS19_Inv2_M2]],BV$2,0)/BV$1,"")</f>
        <v>0</v>
      </c>
      <c r="BW154" s="165">
        <f>IFERROR(VLOOKUP($B154,RD[[#All],[Date]:[IS19_Inv2_M2]],BW$2,0)/BW$1,"")</f>
        <v>0</v>
      </c>
      <c r="BX154" s="165">
        <f>IFERROR(VLOOKUP($B154,RD[[#All],[Date]:[IS19_Inv2_M2]],BX$2,0)/BX$1,"")</f>
        <v>0</v>
      </c>
      <c r="BY154" s="165">
        <f>IFERROR(VLOOKUP($B154,RD[[#All],[Date]:[IS19_Inv2_M2]],BY$2,0)/BY$1,"")</f>
        <v>0</v>
      </c>
      <c r="BZ154" s="165">
        <f>IFERROR(VLOOKUP($B154,RD[[#All],[Date]:[IS19_Inv2_M2]],BZ$2,0)/BZ$1,"")</f>
        <v>0</v>
      </c>
      <c r="CA154" s="165">
        <f>IFERROR(VLOOKUP($B154,RD[[#All],[Date]:[IS19_Inv2_M2]],CA$2,0)/CA$1,"")</f>
        <v>0</v>
      </c>
      <c r="CB154" s="165">
        <f>IFERROR(VLOOKUP($B154,RD[[#All],[Date]:[IS19_Inv2_M2]],CB$2,0)/CB$1,"")</f>
        <v>0</v>
      </c>
      <c r="CC154" s="165">
        <f>IFERROR(VLOOKUP($B154,RD[[#All],[Date]:[IS19_Inv2_M2]],CC$2,0)/CC$1,"")</f>
        <v>0</v>
      </c>
      <c r="CD154" s="165">
        <f>IFERROR(VLOOKUP($B154,RD[[#All],[Date]:[IS19_Inv2_M2]],CD$2,0)/CD$1,"")</f>
        <v>0</v>
      </c>
      <c r="CE154" s="165">
        <f>IFERROR(VLOOKUP($B154,RD[[#All],[Date]:[IS19_Inv2_M2]],CE$2,0)/CE$1,"")</f>
        <v>0</v>
      </c>
      <c r="CF154" s="165">
        <f>IFERROR(VLOOKUP($B154,RD[[#All],[Date]:[IS19_Inv2_M2]],CF$2,0)/CF$1,"")</f>
        <v>0</v>
      </c>
      <c r="CG154" s="165">
        <f>IFERROR(VLOOKUP($B154,RD[[#All],[Date]:[IS19_Inv2_M2]],CG$2,0)/CG$1,"")</f>
        <v>0</v>
      </c>
      <c r="CH154" s="165">
        <f>IFERROR(VLOOKUP($B154,RD[[#All],[Date]:[IS19_Inv2_M2]],CH$2,0)/CH$1,"")</f>
        <v>0</v>
      </c>
      <c r="CI154" s="165">
        <f>IFERROR(VLOOKUP($B154,RD[[#All],[Date]:[IS19_Inv2_M2]],CI$2,0)/CI$1,"")</f>
        <v>0</v>
      </c>
      <c r="CJ154" s="165">
        <f>IFERROR(VLOOKUP($B154,RD[[#All],[Date]:[IS19_Inv2_M2]],CJ$2,0)/CJ$1,"")</f>
        <v>0</v>
      </c>
      <c r="CK154" s="165">
        <f>IFERROR(VLOOKUP($B154,RD[[#All],[Date]:[IS19_Inv2_M2]],CK$2,0)/CK$1,"")</f>
        <v>0</v>
      </c>
      <c r="CL154" s="165">
        <f>IFERROR(VLOOKUP($B154,RD[[#All],[Date]:[IS19_Inv2_M2]],CL$2,0)/CL$1,"")</f>
        <v>0</v>
      </c>
      <c r="CM154" s="165">
        <f>IFERROR(VLOOKUP($B154,RD[[#All],[Date]:[IS19_Inv2_M2]],CM$2,0)/CM$1,"")</f>
        <v>0</v>
      </c>
      <c r="CN154" s="165">
        <f>IFERROR(VLOOKUP($B154,RD[[#All],[Date]:[IS19_Inv2_M2]],CN$2,0)/CN$1,"")</f>
        <v>0</v>
      </c>
      <c r="CO154" s="165">
        <f>IFERROR(VLOOKUP($B154,RD[[#All],[Date]:[IS19_Inv2_M2]],CO$2,0)/CO$1,"")</f>
        <v>0</v>
      </c>
      <c r="CP154" s="165">
        <f>IFERROR(VLOOKUP($B154,RD[[#All],[Date]:[IS19_Inv2_M2]],CP$2,0)/CP$1,"")</f>
        <v>0</v>
      </c>
      <c r="CQ154" s="165">
        <f>IFERROR(VLOOKUP($B154,RD[[#All],[Date]:[IS19_Inv2_M2]],CQ$2,0)/CQ$1,"")</f>
        <v>0</v>
      </c>
      <c r="CR154" s="165">
        <f>IFERROR(VLOOKUP($B154,RD[[#All],[Date]:[IS19_Inv2_M2]],CR$2,0)/CR$1,"")</f>
        <v>0</v>
      </c>
      <c r="CS154" s="165">
        <f>IFERROR(VLOOKUP($B154,RD[[#All],[Date]:[IS19_Inv2_M2]],CS$2,0)/CS$1,"")</f>
        <v>0</v>
      </c>
      <c r="CT154" s="165">
        <f>IFERROR(VLOOKUP($B154,RD[[#All],[Date]:[IS19_Inv2_M2]],CT$2,0)/CT$1,"")</f>
        <v>0</v>
      </c>
      <c r="CU154" s="166" t="str">
        <f>IFERROR(AVERAGEIF(Inv_SY_B[[#This Row],[IS1_Inv1_M1]:[IS19_Inv2_M2]],"&gt;="&amp;0.1,Inv_SY_B[[#This Row],[IS1_Inv1_M1]:[IS19_Inv2_M2]]),"")</f>
        <v/>
      </c>
    </row>
    <row r="155" spans="2:99">
      <c r="B155" s="167">
        <f t="shared" si="67"/>
        <v>45847</v>
      </c>
      <c r="C155" s="165">
        <f>IFERROR(VLOOKUP($B155,RD[[#All],[Date]:[IS19_Inv2_M2]],C$2,0)/C$1,"")</f>
        <v>0</v>
      </c>
      <c r="D155" s="165">
        <f>IFERROR(VLOOKUP($B155,RD[[#All],[Date]:[IS19_Inv2_M2]],D$2,0)/D$1,"")</f>
        <v>0</v>
      </c>
      <c r="E155" s="165">
        <f>IFERROR(VLOOKUP($B155,RD[[#All],[Date]:[IS19_Inv2_M2]],E$2,0)/E$1,"")</f>
        <v>0</v>
      </c>
      <c r="F155" s="165">
        <f>IFERROR(VLOOKUP($B155,RD[[#All],[Date]:[IS19_Inv2_M2]],F$2,0)/F$1,"")</f>
        <v>0</v>
      </c>
      <c r="G155" s="165">
        <f>IFERROR(VLOOKUP($B155,RD[[#All],[Date]:[IS19_Inv2_M2]],G$2,0)/G$1,"")</f>
        <v>0</v>
      </c>
      <c r="H155" s="165">
        <f>IFERROR(VLOOKUP($B155,RD[[#All],[Date]:[IS19_Inv2_M2]],H$2,0)/H$1,"")</f>
        <v>0</v>
      </c>
      <c r="I155" s="165">
        <f>IFERROR(VLOOKUP($B155,RD[[#All],[Date]:[IS19_Inv2_M2]],I$2,0)/I$1,"")</f>
        <v>0</v>
      </c>
      <c r="J155" s="165">
        <f>IFERROR(VLOOKUP($B155,RD[[#All],[Date]:[IS19_Inv2_M2]],J$2,0)/J$1,"")</f>
        <v>0</v>
      </c>
      <c r="K155" s="165">
        <f>IFERROR(VLOOKUP($B155,RD[[#All],[Date]:[IS19_Inv2_M2]],K$2,0)/K$1,"")</f>
        <v>0</v>
      </c>
      <c r="L155" s="165">
        <f>IFERROR(VLOOKUP($B155,RD[[#All],[Date]:[IS19_Inv2_M2]],L$2,0)/L$1,"")</f>
        <v>0</v>
      </c>
      <c r="M155" s="165">
        <f>IFERROR(VLOOKUP($B155,RD[[#All],[Date]:[IS19_Inv2_M2]],M$2,0)/M$1,"")</f>
        <v>0</v>
      </c>
      <c r="N155" s="165">
        <f>IFERROR(VLOOKUP($B155,RD[[#All],[Date]:[IS19_Inv2_M2]],N$2,0)/N$1,"")</f>
        <v>0</v>
      </c>
      <c r="O155" s="165">
        <f>IFERROR(VLOOKUP($B155,RD[[#All],[Date]:[IS19_Inv2_M2]],O$2,0)/O$1,"")</f>
        <v>0</v>
      </c>
      <c r="P155" s="165">
        <f>IFERROR(VLOOKUP($B155,RD[[#All],[Date]:[IS19_Inv2_M2]],P$2,0)/P$1,"")</f>
        <v>0</v>
      </c>
      <c r="Q155" s="165">
        <f>IFERROR(VLOOKUP($B155,RD[[#All],[Date]:[IS19_Inv2_M2]],Q$2,0)/Q$1,"")</f>
        <v>0</v>
      </c>
      <c r="R155" s="165">
        <f>IFERROR(VLOOKUP($B155,RD[[#All],[Date]:[IS19_Inv2_M2]],R$2,0)/R$1,"")</f>
        <v>0</v>
      </c>
      <c r="S155" s="165">
        <f>IFERROR(VLOOKUP($B155,RD[[#All],[Date]:[IS19_Inv2_M2]],S$2,0)/S$1,"")</f>
        <v>0</v>
      </c>
      <c r="T155" s="165">
        <f>IFERROR(VLOOKUP($B155,RD[[#All],[Date]:[IS19_Inv2_M2]],T$2,0)/T$1,"")</f>
        <v>0</v>
      </c>
      <c r="U155" s="165">
        <f>IFERROR(VLOOKUP($B155,RD[[#All],[Date]:[IS19_Inv2_M2]],U$2,0)/U$1,"")</f>
        <v>0</v>
      </c>
      <c r="V155" s="165">
        <f>IFERROR(VLOOKUP($B155,RD[[#All],[Date]:[IS19_Inv2_M2]],V$2,0)/V$1,"")</f>
        <v>0</v>
      </c>
      <c r="W155" s="165">
        <f>IFERROR(VLOOKUP($B155,RD[[#All],[Date]:[IS19_Inv2_M2]],W$2,0)/W$1,"")</f>
        <v>0</v>
      </c>
      <c r="X155" s="165">
        <f>IFERROR(VLOOKUP($B155,RD[[#All],[Date]:[IS19_Inv2_M2]],X$2,0)/X$1,"")</f>
        <v>0</v>
      </c>
      <c r="Y155" s="165">
        <f>IFERROR(VLOOKUP($B155,RD[[#All],[Date]:[IS19_Inv2_M2]],Y$2,0)/Y$1,"")</f>
        <v>0</v>
      </c>
      <c r="Z155" s="165">
        <f>IFERROR(VLOOKUP($B155,RD[[#All],[Date]:[IS19_Inv2_M2]],Z$2,0)/Z$1,"")</f>
        <v>0</v>
      </c>
      <c r="AA155" s="165">
        <f>IFERROR(VLOOKUP($B155,RD[[#All],[Date]:[IS19_Inv2_M2]],AA$2,0)/AA$1,"")</f>
        <v>0</v>
      </c>
      <c r="AB155" s="165">
        <f>IFERROR(VLOOKUP($B155,RD[[#All],[Date]:[IS19_Inv2_M2]],AB$2,0)/AB$1,"")</f>
        <v>0</v>
      </c>
      <c r="AC155" s="165">
        <f>IFERROR(VLOOKUP($B155,RD[[#All],[Date]:[IS19_Inv2_M2]],AC$2,0)/AC$1,"")</f>
        <v>0</v>
      </c>
      <c r="AD155" s="165">
        <f>IFERROR(VLOOKUP($B155,RD[[#All],[Date]:[IS19_Inv2_M2]],AD$2,0)/AD$1,"")</f>
        <v>0</v>
      </c>
      <c r="AE155" s="165">
        <f>IFERROR(VLOOKUP($B155,RD[[#All],[Date]:[IS19_Inv2_M2]],AE$2,0)/AE$1,"")</f>
        <v>0</v>
      </c>
      <c r="AF155" s="165">
        <f>IFERROR(VLOOKUP($B155,RD[[#All],[Date]:[IS19_Inv2_M2]],AF$2,0)/AF$1,"")</f>
        <v>0</v>
      </c>
      <c r="AG155" s="165">
        <f>IFERROR(VLOOKUP($B155,RD[[#All],[Date]:[IS19_Inv2_M2]],AG$2,0)/AG$1,"")</f>
        <v>0</v>
      </c>
      <c r="AH155" s="165">
        <f>IFERROR(VLOOKUP($B155,RD[[#All],[Date]:[IS19_Inv2_M2]],AH$2,0)/AH$1,"")</f>
        <v>0</v>
      </c>
      <c r="AI155" s="165">
        <f>IFERROR(VLOOKUP($B155,RD[[#All],[Date]:[IS19_Inv2_M2]],AI$2,0)/AI$1,"")</f>
        <v>0</v>
      </c>
      <c r="AJ155" s="165">
        <f>IFERROR(VLOOKUP($B155,RD[[#All],[Date]:[IS19_Inv2_M2]],AJ$2,0)/AJ$1,"")</f>
        <v>0</v>
      </c>
      <c r="AK155" s="165">
        <f>IFERROR(VLOOKUP($B155,RD[[#All],[Date]:[IS19_Inv2_M2]],AK$2,0)/AK$1,"")</f>
        <v>0</v>
      </c>
      <c r="AL155" s="165">
        <f>IFERROR(VLOOKUP($B155,RD[[#All],[Date]:[IS19_Inv2_M2]],AL$2,0)/AL$1,"")</f>
        <v>0</v>
      </c>
      <c r="AM155" s="165">
        <f>IFERROR(VLOOKUP($B155,RD[[#All],[Date]:[IS19_Inv2_M2]],AM$2,0)/AM$1,"")</f>
        <v>0</v>
      </c>
      <c r="AN155" s="165">
        <f>IFERROR(VLOOKUP($B155,RD[[#All],[Date]:[IS19_Inv2_M2]],AN$2,0)/AN$1,"")</f>
        <v>0</v>
      </c>
      <c r="AO155" s="165">
        <f>IFERROR(VLOOKUP($B155,RD[[#All],[Date]:[IS19_Inv2_M2]],AO$2,0)/AO$1,"")</f>
        <v>0</v>
      </c>
      <c r="AP155" s="165">
        <f>IFERROR(VLOOKUP($B155,RD[[#All],[Date]:[IS19_Inv2_M2]],AP$2,0)/AP$1,"")</f>
        <v>0</v>
      </c>
      <c r="AQ155" s="165">
        <f>IFERROR(VLOOKUP($B155,RD[[#All],[Date]:[IS19_Inv2_M2]],AQ$2,0)/AQ$1,"")</f>
        <v>0</v>
      </c>
      <c r="AR155" s="165">
        <f>IFERROR(VLOOKUP($B155,RD[[#All],[Date]:[IS19_Inv2_M2]],AR$2,0)/AR$1,"")</f>
        <v>0</v>
      </c>
      <c r="AS155" s="165">
        <f>IFERROR(VLOOKUP($B155,RD[[#All],[Date]:[IS19_Inv2_M2]],AS$2,0)/AS$1,"")</f>
        <v>0</v>
      </c>
      <c r="AT155" s="165">
        <f>IFERROR(VLOOKUP($B155,RD[[#All],[Date]:[IS19_Inv2_M2]],AT$2,0)/AT$1,"")</f>
        <v>0</v>
      </c>
      <c r="AU155" s="165">
        <f>IFERROR(VLOOKUP($B155,RD[[#All],[Date]:[IS19_Inv2_M2]],AU$2,0)/AU$1,"")</f>
        <v>0</v>
      </c>
      <c r="AV155" s="165">
        <f>IFERROR(VLOOKUP($B155,RD[[#All],[Date]:[IS19_Inv2_M2]],AV$2,0)/AV$1,"")</f>
        <v>0</v>
      </c>
      <c r="AW155" s="165">
        <f>IFERROR(VLOOKUP($B155,RD[[#All],[Date]:[IS19_Inv2_M2]],AW$2,0)/AW$1,"")</f>
        <v>0</v>
      </c>
      <c r="AX155" s="165">
        <f>IFERROR(VLOOKUP($B155,RD[[#All],[Date]:[IS19_Inv2_M2]],AX$2,0)/AX$1,"")</f>
        <v>0</v>
      </c>
      <c r="AY155" s="165">
        <f>IFERROR(VLOOKUP($B155,RD[[#All],[Date]:[IS19_Inv2_M2]],AY$2,0)/AY$1,"")</f>
        <v>0</v>
      </c>
      <c r="AZ155" s="165">
        <f>IFERROR(VLOOKUP($B155,RD[[#All],[Date]:[IS19_Inv2_M2]],AZ$2,0)/AZ$1,"")</f>
        <v>0</v>
      </c>
      <c r="BA155" s="165">
        <f>IFERROR(VLOOKUP($B155,RD[[#All],[Date]:[IS19_Inv2_M2]],BA$2,0)/BA$1,"")</f>
        <v>0</v>
      </c>
      <c r="BB155" s="165">
        <f>IFERROR(VLOOKUP($B155,RD[[#All],[Date]:[IS19_Inv2_M2]],BB$2,0)/BB$1,"")</f>
        <v>0</v>
      </c>
      <c r="BC155" s="165">
        <f>IFERROR(VLOOKUP($B155,RD[[#All],[Date]:[IS19_Inv2_M2]],BC$2,0)/BC$1,"")</f>
        <v>0</v>
      </c>
      <c r="BD155" s="165">
        <f>IFERROR(VLOOKUP($B155,RD[[#All],[Date]:[IS19_Inv2_M2]],BD$2,0)/BD$1,"")</f>
        <v>0</v>
      </c>
      <c r="BE155" s="165">
        <f>IFERROR(VLOOKUP($B155,RD[[#All],[Date]:[IS19_Inv2_M2]],BE$2,0)/BE$1,"")</f>
        <v>0</v>
      </c>
      <c r="BF155" s="165">
        <f>IFERROR(VLOOKUP($B155,RD[[#All],[Date]:[IS19_Inv2_M2]],BF$2,0)/BF$1,"")</f>
        <v>0</v>
      </c>
      <c r="BG155" s="165">
        <f>IFERROR(VLOOKUP($B155,RD[[#All],[Date]:[IS19_Inv2_M2]],BG$2,0)/BG$1,"")</f>
        <v>0</v>
      </c>
      <c r="BH155" s="165">
        <f>IFERROR(VLOOKUP($B155,RD[[#All],[Date]:[IS19_Inv2_M2]],BH$2,0)/BH$1,"")</f>
        <v>0</v>
      </c>
      <c r="BI155" s="165">
        <f>IFERROR(VLOOKUP($B155,RD[[#All],[Date]:[IS19_Inv2_M2]],BI$2,0)/BI$1,"")</f>
        <v>0</v>
      </c>
      <c r="BJ155" s="165">
        <f>IFERROR(VLOOKUP($B155,RD[[#All],[Date]:[IS19_Inv2_M2]],BJ$2,0)/BJ$1,"")</f>
        <v>0</v>
      </c>
      <c r="BK155" s="165">
        <f>IFERROR(VLOOKUP($B155,RD[[#All],[Date]:[IS19_Inv2_M2]],BK$2,0)/BK$1,"")</f>
        <v>0</v>
      </c>
      <c r="BL155" s="165">
        <f>IFERROR(VLOOKUP($B155,RD[[#All],[Date]:[IS19_Inv2_M2]],BL$2,0)/BL$1,"")</f>
        <v>0</v>
      </c>
      <c r="BM155" s="165">
        <f>IFERROR(VLOOKUP($B155,RD[[#All],[Date]:[IS19_Inv2_M2]],BM$2,0)/BM$1,"")</f>
        <v>0</v>
      </c>
      <c r="BN155" s="165">
        <f>IFERROR(VLOOKUP($B155,RD[[#All],[Date]:[IS19_Inv2_M2]],BN$2,0)/BN$1,"")</f>
        <v>0</v>
      </c>
      <c r="BO155" s="165">
        <f>IFERROR(VLOOKUP($B155,RD[[#All],[Date]:[IS19_Inv2_M2]],BO$2,0)/BO$1,"")</f>
        <v>0</v>
      </c>
      <c r="BP155" s="165">
        <f>IFERROR(VLOOKUP($B155,RD[[#All],[Date]:[IS19_Inv2_M2]],BP$2,0)/BP$1,"")</f>
        <v>0</v>
      </c>
      <c r="BQ155" s="165">
        <f>IFERROR(VLOOKUP($B155,RD[[#All],[Date]:[IS19_Inv2_M2]],BQ$2,0)/BQ$1,"")</f>
        <v>0</v>
      </c>
      <c r="BR155" s="165">
        <f>IFERROR(VLOOKUP($B155,RD[[#All],[Date]:[IS19_Inv2_M2]],BR$2,0)/BR$1,"")</f>
        <v>0</v>
      </c>
      <c r="BS155" s="165">
        <f>IFERROR(VLOOKUP($B155,RD[[#All],[Date]:[IS19_Inv2_M2]],BS$2,0)/BS$1,"")</f>
        <v>0</v>
      </c>
      <c r="BT155" s="165">
        <f>IFERROR(VLOOKUP($B155,RD[[#All],[Date]:[IS19_Inv2_M2]],BT$2,0)/BT$1,"")</f>
        <v>0</v>
      </c>
      <c r="BU155" s="165">
        <f>IFERROR(VLOOKUP($B155,RD[[#All],[Date]:[IS19_Inv2_M2]],BU$2,0)/BU$1,"")</f>
        <v>0</v>
      </c>
      <c r="BV155" s="165">
        <f>IFERROR(VLOOKUP($B155,RD[[#All],[Date]:[IS19_Inv2_M2]],BV$2,0)/BV$1,"")</f>
        <v>0</v>
      </c>
      <c r="BW155" s="165">
        <f>IFERROR(VLOOKUP($B155,RD[[#All],[Date]:[IS19_Inv2_M2]],BW$2,0)/BW$1,"")</f>
        <v>0</v>
      </c>
      <c r="BX155" s="165">
        <f>IFERROR(VLOOKUP($B155,RD[[#All],[Date]:[IS19_Inv2_M2]],BX$2,0)/BX$1,"")</f>
        <v>0</v>
      </c>
      <c r="BY155" s="165">
        <f>IFERROR(VLOOKUP($B155,RD[[#All],[Date]:[IS19_Inv2_M2]],BY$2,0)/BY$1,"")</f>
        <v>0</v>
      </c>
      <c r="BZ155" s="165">
        <f>IFERROR(VLOOKUP($B155,RD[[#All],[Date]:[IS19_Inv2_M2]],BZ$2,0)/BZ$1,"")</f>
        <v>0</v>
      </c>
      <c r="CA155" s="165">
        <f>IFERROR(VLOOKUP($B155,RD[[#All],[Date]:[IS19_Inv2_M2]],CA$2,0)/CA$1,"")</f>
        <v>0</v>
      </c>
      <c r="CB155" s="165">
        <f>IFERROR(VLOOKUP($B155,RD[[#All],[Date]:[IS19_Inv2_M2]],CB$2,0)/CB$1,"")</f>
        <v>0</v>
      </c>
      <c r="CC155" s="165">
        <f>IFERROR(VLOOKUP($B155,RD[[#All],[Date]:[IS19_Inv2_M2]],CC$2,0)/CC$1,"")</f>
        <v>0</v>
      </c>
      <c r="CD155" s="165">
        <f>IFERROR(VLOOKUP($B155,RD[[#All],[Date]:[IS19_Inv2_M2]],CD$2,0)/CD$1,"")</f>
        <v>0</v>
      </c>
      <c r="CE155" s="165">
        <f>IFERROR(VLOOKUP($B155,RD[[#All],[Date]:[IS19_Inv2_M2]],CE$2,0)/CE$1,"")</f>
        <v>0</v>
      </c>
      <c r="CF155" s="165">
        <f>IFERROR(VLOOKUP($B155,RD[[#All],[Date]:[IS19_Inv2_M2]],CF$2,0)/CF$1,"")</f>
        <v>0</v>
      </c>
      <c r="CG155" s="165">
        <f>IFERROR(VLOOKUP($B155,RD[[#All],[Date]:[IS19_Inv2_M2]],CG$2,0)/CG$1,"")</f>
        <v>0</v>
      </c>
      <c r="CH155" s="165">
        <f>IFERROR(VLOOKUP($B155,RD[[#All],[Date]:[IS19_Inv2_M2]],CH$2,0)/CH$1,"")</f>
        <v>0</v>
      </c>
      <c r="CI155" s="165">
        <f>IFERROR(VLOOKUP($B155,RD[[#All],[Date]:[IS19_Inv2_M2]],CI$2,0)/CI$1,"")</f>
        <v>0</v>
      </c>
      <c r="CJ155" s="165">
        <f>IFERROR(VLOOKUP($B155,RD[[#All],[Date]:[IS19_Inv2_M2]],CJ$2,0)/CJ$1,"")</f>
        <v>0</v>
      </c>
      <c r="CK155" s="165">
        <f>IFERROR(VLOOKUP($B155,RD[[#All],[Date]:[IS19_Inv2_M2]],CK$2,0)/CK$1,"")</f>
        <v>0</v>
      </c>
      <c r="CL155" s="165">
        <f>IFERROR(VLOOKUP($B155,RD[[#All],[Date]:[IS19_Inv2_M2]],CL$2,0)/CL$1,"")</f>
        <v>0</v>
      </c>
      <c r="CM155" s="165">
        <f>IFERROR(VLOOKUP($B155,RD[[#All],[Date]:[IS19_Inv2_M2]],CM$2,0)/CM$1,"")</f>
        <v>0</v>
      </c>
      <c r="CN155" s="165">
        <f>IFERROR(VLOOKUP($B155,RD[[#All],[Date]:[IS19_Inv2_M2]],CN$2,0)/CN$1,"")</f>
        <v>0</v>
      </c>
      <c r="CO155" s="165">
        <f>IFERROR(VLOOKUP($B155,RD[[#All],[Date]:[IS19_Inv2_M2]],CO$2,0)/CO$1,"")</f>
        <v>0</v>
      </c>
      <c r="CP155" s="165">
        <f>IFERROR(VLOOKUP($B155,RD[[#All],[Date]:[IS19_Inv2_M2]],CP$2,0)/CP$1,"")</f>
        <v>0</v>
      </c>
      <c r="CQ155" s="165">
        <f>IFERROR(VLOOKUP($B155,RD[[#All],[Date]:[IS19_Inv2_M2]],CQ$2,0)/CQ$1,"")</f>
        <v>0</v>
      </c>
      <c r="CR155" s="165">
        <f>IFERROR(VLOOKUP($B155,RD[[#All],[Date]:[IS19_Inv2_M2]],CR$2,0)/CR$1,"")</f>
        <v>0</v>
      </c>
      <c r="CS155" s="165">
        <f>IFERROR(VLOOKUP($B155,RD[[#All],[Date]:[IS19_Inv2_M2]],CS$2,0)/CS$1,"")</f>
        <v>0</v>
      </c>
      <c r="CT155" s="165">
        <f>IFERROR(VLOOKUP($B155,RD[[#All],[Date]:[IS19_Inv2_M2]],CT$2,0)/CT$1,"")</f>
        <v>0</v>
      </c>
      <c r="CU155" s="166" t="str">
        <f>IFERROR(AVERAGEIF(Inv_SY_B[[#This Row],[IS1_Inv1_M1]:[IS19_Inv2_M2]],"&gt;="&amp;0.1,Inv_SY_B[[#This Row],[IS1_Inv1_M1]:[IS19_Inv2_M2]]),"")</f>
        <v/>
      </c>
    </row>
    <row r="156" spans="2:99">
      <c r="B156" s="167">
        <f t="shared" si="67"/>
        <v>45848</v>
      </c>
      <c r="C156" s="165">
        <f>IFERROR(VLOOKUP($B156,RD[[#All],[Date]:[IS19_Inv2_M2]],C$2,0)/C$1,"")</f>
        <v>0</v>
      </c>
      <c r="D156" s="165">
        <f>IFERROR(VLOOKUP($B156,RD[[#All],[Date]:[IS19_Inv2_M2]],D$2,0)/D$1,"")</f>
        <v>0</v>
      </c>
      <c r="E156" s="165">
        <f>IFERROR(VLOOKUP($B156,RD[[#All],[Date]:[IS19_Inv2_M2]],E$2,0)/E$1,"")</f>
        <v>0</v>
      </c>
      <c r="F156" s="165">
        <f>IFERROR(VLOOKUP($B156,RD[[#All],[Date]:[IS19_Inv2_M2]],F$2,0)/F$1,"")</f>
        <v>0</v>
      </c>
      <c r="G156" s="165">
        <f>IFERROR(VLOOKUP($B156,RD[[#All],[Date]:[IS19_Inv2_M2]],G$2,0)/G$1,"")</f>
        <v>0</v>
      </c>
      <c r="H156" s="165">
        <f>IFERROR(VLOOKUP($B156,RD[[#All],[Date]:[IS19_Inv2_M2]],H$2,0)/H$1,"")</f>
        <v>0</v>
      </c>
      <c r="I156" s="165">
        <f>IFERROR(VLOOKUP($B156,RD[[#All],[Date]:[IS19_Inv2_M2]],I$2,0)/I$1,"")</f>
        <v>0</v>
      </c>
      <c r="J156" s="165">
        <f>IFERROR(VLOOKUP($B156,RD[[#All],[Date]:[IS19_Inv2_M2]],J$2,0)/J$1,"")</f>
        <v>0</v>
      </c>
      <c r="K156" s="165">
        <f>IFERROR(VLOOKUP($B156,RD[[#All],[Date]:[IS19_Inv2_M2]],K$2,0)/K$1,"")</f>
        <v>0</v>
      </c>
      <c r="L156" s="165">
        <f>IFERROR(VLOOKUP($B156,RD[[#All],[Date]:[IS19_Inv2_M2]],L$2,0)/L$1,"")</f>
        <v>0</v>
      </c>
      <c r="M156" s="165">
        <f>IFERROR(VLOOKUP($B156,RD[[#All],[Date]:[IS19_Inv2_M2]],M$2,0)/M$1,"")</f>
        <v>0</v>
      </c>
      <c r="N156" s="165">
        <f>IFERROR(VLOOKUP($B156,RD[[#All],[Date]:[IS19_Inv2_M2]],N$2,0)/N$1,"")</f>
        <v>0</v>
      </c>
      <c r="O156" s="165">
        <f>IFERROR(VLOOKUP($B156,RD[[#All],[Date]:[IS19_Inv2_M2]],O$2,0)/O$1,"")</f>
        <v>0</v>
      </c>
      <c r="P156" s="165">
        <f>IFERROR(VLOOKUP($B156,RD[[#All],[Date]:[IS19_Inv2_M2]],P$2,0)/P$1,"")</f>
        <v>0</v>
      </c>
      <c r="Q156" s="165">
        <f>IFERROR(VLOOKUP($B156,RD[[#All],[Date]:[IS19_Inv2_M2]],Q$2,0)/Q$1,"")</f>
        <v>0</v>
      </c>
      <c r="R156" s="165">
        <f>IFERROR(VLOOKUP($B156,RD[[#All],[Date]:[IS19_Inv2_M2]],R$2,0)/R$1,"")</f>
        <v>0</v>
      </c>
      <c r="S156" s="165">
        <f>IFERROR(VLOOKUP($B156,RD[[#All],[Date]:[IS19_Inv2_M2]],S$2,0)/S$1,"")</f>
        <v>0</v>
      </c>
      <c r="T156" s="165">
        <f>IFERROR(VLOOKUP($B156,RD[[#All],[Date]:[IS19_Inv2_M2]],T$2,0)/T$1,"")</f>
        <v>0</v>
      </c>
      <c r="U156" s="165">
        <f>IFERROR(VLOOKUP($B156,RD[[#All],[Date]:[IS19_Inv2_M2]],U$2,0)/U$1,"")</f>
        <v>0</v>
      </c>
      <c r="V156" s="165">
        <f>IFERROR(VLOOKUP($B156,RD[[#All],[Date]:[IS19_Inv2_M2]],V$2,0)/V$1,"")</f>
        <v>0</v>
      </c>
      <c r="W156" s="165">
        <f>IFERROR(VLOOKUP($B156,RD[[#All],[Date]:[IS19_Inv2_M2]],W$2,0)/W$1,"")</f>
        <v>0</v>
      </c>
      <c r="X156" s="165">
        <f>IFERROR(VLOOKUP($B156,RD[[#All],[Date]:[IS19_Inv2_M2]],X$2,0)/X$1,"")</f>
        <v>0</v>
      </c>
      <c r="Y156" s="165">
        <f>IFERROR(VLOOKUP($B156,RD[[#All],[Date]:[IS19_Inv2_M2]],Y$2,0)/Y$1,"")</f>
        <v>0</v>
      </c>
      <c r="Z156" s="165">
        <f>IFERROR(VLOOKUP($B156,RD[[#All],[Date]:[IS19_Inv2_M2]],Z$2,0)/Z$1,"")</f>
        <v>0</v>
      </c>
      <c r="AA156" s="165">
        <f>IFERROR(VLOOKUP($B156,RD[[#All],[Date]:[IS19_Inv2_M2]],AA$2,0)/AA$1,"")</f>
        <v>0</v>
      </c>
      <c r="AB156" s="165">
        <f>IFERROR(VLOOKUP($B156,RD[[#All],[Date]:[IS19_Inv2_M2]],AB$2,0)/AB$1,"")</f>
        <v>0</v>
      </c>
      <c r="AC156" s="165">
        <f>IFERROR(VLOOKUP($B156,RD[[#All],[Date]:[IS19_Inv2_M2]],AC$2,0)/AC$1,"")</f>
        <v>0</v>
      </c>
      <c r="AD156" s="165">
        <f>IFERROR(VLOOKUP($B156,RD[[#All],[Date]:[IS19_Inv2_M2]],AD$2,0)/AD$1,"")</f>
        <v>0</v>
      </c>
      <c r="AE156" s="165">
        <f>IFERROR(VLOOKUP($B156,RD[[#All],[Date]:[IS19_Inv2_M2]],AE$2,0)/AE$1,"")</f>
        <v>0</v>
      </c>
      <c r="AF156" s="165">
        <f>IFERROR(VLOOKUP($B156,RD[[#All],[Date]:[IS19_Inv2_M2]],AF$2,0)/AF$1,"")</f>
        <v>0</v>
      </c>
      <c r="AG156" s="165">
        <f>IFERROR(VLOOKUP($B156,RD[[#All],[Date]:[IS19_Inv2_M2]],AG$2,0)/AG$1,"")</f>
        <v>0</v>
      </c>
      <c r="AH156" s="165">
        <f>IFERROR(VLOOKUP($B156,RD[[#All],[Date]:[IS19_Inv2_M2]],AH$2,0)/AH$1,"")</f>
        <v>0</v>
      </c>
      <c r="AI156" s="165">
        <f>IFERROR(VLOOKUP($B156,RD[[#All],[Date]:[IS19_Inv2_M2]],AI$2,0)/AI$1,"")</f>
        <v>0</v>
      </c>
      <c r="AJ156" s="165">
        <f>IFERROR(VLOOKUP($B156,RD[[#All],[Date]:[IS19_Inv2_M2]],AJ$2,0)/AJ$1,"")</f>
        <v>0</v>
      </c>
      <c r="AK156" s="165">
        <f>IFERROR(VLOOKUP($B156,RD[[#All],[Date]:[IS19_Inv2_M2]],AK$2,0)/AK$1,"")</f>
        <v>0</v>
      </c>
      <c r="AL156" s="165">
        <f>IFERROR(VLOOKUP($B156,RD[[#All],[Date]:[IS19_Inv2_M2]],AL$2,0)/AL$1,"")</f>
        <v>0</v>
      </c>
      <c r="AM156" s="165">
        <f>IFERROR(VLOOKUP($B156,RD[[#All],[Date]:[IS19_Inv2_M2]],AM$2,0)/AM$1,"")</f>
        <v>0</v>
      </c>
      <c r="AN156" s="165">
        <f>IFERROR(VLOOKUP($B156,RD[[#All],[Date]:[IS19_Inv2_M2]],AN$2,0)/AN$1,"")</f>
        <v>0</v>
      </c>
      <c r="AO156" s="165">
        <f>IFERROR(VLOOKUP($B156,RD[[#All],[Date]:[IS19_Inv2_M2]],AO$2,0)/AO$1,"")</f>
        <v>0</v>
      </c>
      <c r="AP156" s="165">
        <f>IFERROR(VLOOKUP($B156,RD[[#All],[Date]:[IS19_Inv2_M2]],AP$2,0)/AP$1,"")</f>
        <v>0</v>
      </c>
      <c r="AQ156" s="165">
        <f>IFERROR(VLOOKUP($B156,RD[[#All],[Date]:[IS19_Inv2_M2]],AQ$2,0)/AQ$1,"")</f>
        <v>0</v>
      </c>
      <c r="AR156" s="165">
        <f>IFERROR(VLOOKUP($B156,RD[[#All],[Date]:[IS19_Inv2_M2]],AR$2,0)/AR$1,"")</f>
        <v>0</v>
      </c>
      <c r="AS156" s="165">
        <f>IFERROR(VLOOKUP($B156,RD[[#All],[Date]:[IS19_Inv2_M2]],AS$2,0)/AS$1,"")</f>
        <v>0</v>
      </c>
      <c r="AT156" s="165">
        <f>IFERROR(VLOOKUP($B156,RD[[#All],[Date]:[IS19_Inv2_M2]],AT$2,0)/AT$1,"")</f>
        <v>0</v>
      </c>
      <c r="AU156" s="165">
        <f>IFERROR(VLOOKUP($B156,RD[[#All],[Date]:[IS19_Inv2_M2]],AU$2,0)/AU$1,"")</f>
        <v>0</v>
      </c>
      <c r="AV156" s="165">
        <f>IFERROR(VLOOKUP($B156,RD[[#All],[Date]:[IS19_Inv2_M2]],AV$2,0)/AV$1,"")</f>
        <v>0</v>
      </c>
      <c r="AW156" s="165">
        <f>IFERROR(VLOOKUP($B156,RD[[#All],[Date]:[IS19_Inv2_M2]],AW$2,0)/AW$1,"")</f>
        <v>0</v>
      </c>
      <c r="AX156" s="165">
        <f>IFERROR(VLOOKUP($B156,RD[[#All],[Date]:[IS19_Inv2_M2]],AX$2,0)/AX$1,"")</f>
        <v>0</v>
      </c>
      <c r="AY156" s="165">
        <f>IFERROR(VLOOKUP($B156,RD[[#All],[Date]:[IS19_Inv2_M2]],AY$2,0)/AY$1,"")</f>
        <v>0</v>
      </c>
      <c r="AZ156" s="165">
        <f>IFERROR(VLOOKUP($B156,RD[[#All],[Date]:[IS19_Inv2_M2]],AZ$2,0)/AZ$1,"")</f>
        <v>0</v>
      </c>
      <c r="BA156" s="165">
        <f>IFERROR(VLOOKUP($B156,RD[[#All],[Date]:[IS19_Inv2_M2]],BA$2,0)/BA$1,"")</f>
        <v>0</v>
      </c>
      <c r="BB156" s="165">
        <f>IFERROR(VLOOKUP($B156,RD[[#All],[Date]:[IS19_Inv2_M2]],BB$2,0)/BB$1,"")</f>
        <v>0</v>
      </c>
      <c r="BC156" s="165">
        <f>IFERROR(VLOOKUP($B156,RD[[#All],[Date]:[IS19_Inv2_M2]],BC$2,0)/BC$1,"")</f>
        <v>0</v>
      </c>
      <c r="BD156" s="165">
        <f>IFERROR(VLOOKUP($B156,RD[[#All],[Date]:[IS19_Inv2_M2]],BD$2,0)/BD$1,"")</f>
        <v>0</v>
      </c>
      <c r="BE156" s="165">
        <f>IFERROR(VLOOKUP($B156,RD[[#All],[Date]:[IS19_Inv2_M2]],BE$2,0)/BE$1,"")</f>
        <v>0</v>
      </c>
      <c r="BF156" s="165">
        <f>IFERROR(VLOOKUP($B156,RD[[#All],[Date]:[IS19_Inv2_M2]],BF$2,0)/BF$1,"")</f>
        <v>0</v>
      </c>
      <c r="BG156" s="165">
        <f>IFERROR(VLOOKUP($B156,RD[[#All],[Date]:[IS19_Inv2_M2]],BG$2,0)/BG$1,"")</f>
        <v>0</v>
      </c>
      <c r="BH156" s="165">
        <f>IFERROR(VLOOKUP($B156,RD[[#All],[Date]:[IS19_Inv2_M2]],BH$2,0)/BH$1,"")</f>
        <v>0</v>
      </c>
      <c r="BI156" s="165">
        <f>IFERROR(VLOOKUP($B156,RD[[#All],[Date]:[IS19_Inv2_M2]],BI$2,0)/BI$1,"")</f>
        <v>0</v>
      </c>
      <c r="BJ156" s="165">
        <f>IFERROR(VLOOKUP($B156,RD[[#All],[Date]:[IS19_Inv2_M2]],BJ$2,0)/BJ$1,"")</f>
        <v>0</v>
      </c>
      <c r="BK156" s="165">
        <f>IFERROR(VLOOKUP($B156,RD[[#All],[Date]:[IS19_Inv2_M2]],BK$2,0)/BK$1,"")</f>
        <v>0</v>
      </c>
      <c r="BL156" s="165">
        <f>IFERROR(VLOOKUP($B156,RD[[#All],[Date]:[IS19_Inv2_M2]],BL$2,0)/BL$1,"")</f>
        <v>0</v>
      </c>
      <c r="BM156" s="165">
        <f>IFERROR(VLOOKUP($B156,RD[[#All],[Date]:[IS19_Inv2_M2]],BM$2,0)/BM$1,"")</f>
        <v>0</v>
      </c>
      <c r="BN156" s="165">
        <f>IFERROR(VLOOKUP($B156,RD[[#All],[Date]:[IS19_Inv2_M2]],BN$2,0)/BN$1,"")</f>
        <v>0</v>
      </c>
      <c r="BO156" s="165">
        <f>IFERROR(VLOOKUP($B156,RD[[#All],[Date]:[IS19_Inv2_M2]],BO$2,0)/BO$1,"")</f>
        <v>0</v>
      </c>
      <c r="BP156" s="165">
        <f>IFERROR(VLOOKUP($B156,RD[[#All],[Date]:[IS19_Inv2_M2]],BP$2,0)/BP$1,"")</f>
        <v>0</v>
      </c>
      <c r="BQ156" s="165">
        <f>IFERROR(VLOOKUP($B156,RD[[#All],[Date]:[IS19_Inv2_M2]],BQ$2,0)/BQ$1,"")</f>
        <v>0</v>
      </c>
      <c r="BR156" s="165">
        <f>IFERROR(VLOOKUP($B156,RD[[#All],[Date]:[IS19_Inv2_M2]],BR$2,0)/BR$1,"")</f>
        <v>0</v>
      </c>
      <c r="BS156" s="165">
        <f>IFERROR(VLOOKUP($B156,RD[[#All],[Date]:[IS19_Inv2_M2]],BS$2,0)/BS$1,"")</f>
        <v>0</v>
      </c>
      <c r="BT156" s="165">
        <f>IFERROR(VLOOKUP($B156,RD[[#All],[Date]:[IS19_Inv2_M2]],BT$2,0)/BT$1,"")</f>
        <v>0</v>
      </c>
      <c r="BU156" s="165">
        <f>IFERROR(VLOOKUP($B156,RD[[#All],[Date]:[IS19_Inv2_M2]],BU$2,0)/BU$1,"")</f>
        <v>0</v>
      </c>
      <c r="BV156" s="165">
        <f>IFERROR(VLOOKUP($B156,RD[[#All],[Date]:[IS19_Inv2_M2]],BV$2,0)/BV$1,"")</f>
        <v>0</v>
      </c>
      <c r="BW156" s="165">
        <f>IFERROR(VLOOKUP($B156,RD[[#All],[Date]:[IS19_Inv2_M2]],BW$2,0)/BW$1,"")</f>
        <v>0</v>
      </c>
      <c r="BX156" s="165">
        <f>IFERROR(VLOOKUP($B156,RD[[#All],[Date]:[IS19_Inv2_M2]],BX$2,0)/BX$1,"")</f>
        <v>0</v>
      </c>
      <c r="BY156" s="165">
        <f>IFERROR(VLOOKUP($B156,RD[[#All],[Date]:[IS19_Inv2_M2]],BY$2,0)/BY$1,"")</f>
        <v>0</v>
      </c>
      <c r="BZ156" s="165">
        <f>IFERROR(VLOOKUP($B156,RD[[#All],[Date]:[IS19_Inv2_M2]],BZ$2,0)/BZ$1,"")</f>
        <v>0</v>
      </c>
      <c r="CA156" s="165">
        <f>IFERROR(VLOOKUP($B156,RD[[#All],[Date]:[IS19_Inv2_M2]],CA$2,0)/CA$1,"")</f>
        <v>0</v>
      </c>
      <c r="CB156" s="165">
        <f>IFERROR(VLOOKUP($B156,RD[[#All],[Date]:[IS19_Inv2_M2]],CB$2,0)/CB$1,"")</f>
        <v>0</v>
      </c>
      <c r="CC156" s="165">
        <f>IFERROR(VLOOKUP($B156,RD[[#All],[Date]:[IS19_Inv2_M2]],CC$2,0)/CC$1,"")</f>
        <v>0</v>
      </c>
      <c r="CD156" s="165">
        <f>IFERROR(VLOOKUP($B156,RD[[#All],[Date]:[IS19_Inv2_M2]],CD$2,0)/CD$1,"")</f>
        <v>0</v>
      </c>
      <c r="CE156" s="165">
        <f>IFERROR(VLOOKUP($B156,RD[[#All],[Date]:[IS19_Inv2_M2]],CE$2,0)/CE$1,"")</f>
        <v>0</v>
      </c>
      <c r="CF156" s="165">
        <f>IFERROR(VLOOKUP($B156,RD[[#All],[Date]:[IS19_Inv2_M2]],CF$2,0)/CF$1,"")</f>
        <v>0</v>
      </c>
      <c r="CG156" s="165">
        <f>IFERROR(VLOOKUP($B156,RD[[#All],[Date]:[IS19_Inv2_M2]],CG$2,0)/CG$1,"")</f>
        <v>0</v>
      </c>
      <c r="CH156" s="165">
        <f>IFERROR(VLOOKUP($B156,RD[[#All],[Date]:[IS19_Inv2_M2]],CH$2,0)/CH$1,"")</f>
        <v>0</v>
      </c>
      <c r="CI156" s="165">
        <f>IFERROR(VLOOKUP($B156,RD[[#All],[Date]:[IS19_Inv2_M2]],CI$2,0)/CI$1,"")</f>
        <v>0</v>
      </c>
      <c r="CJ156" s="165">
        <f>IFERROR(VLOOKUP($B156,RD[[#All],[Date]:[IS19_Inv2_M2]],CJ$2,0)/CJ$1,"")</f>
        <v>0</v>
      </c>
      <c r="CK156" s="165">
        <f>IFERROR(VLOOKUP($B156,RD[[#All],[Date]:[IS19_Inv2_M2]],CK$2,0)/CK$1,"")</f>
        <v>0</v>
      </c>
      <c r="CL156" s="165">
        <f>IFERROR(VLOOKUP($B156,RD[[#All],[Date]:[IS19_Inv2_M2]],CL$2,0)/CL$1,"")</f>
        <v>0</v>
      </c>
      <c r="CM156" s="165">
        <f>IFERROR(VLOOKUP($B156,RD[[#All],[Date]:[IS19_Inv2_M2]],CM$2,0)/CM$1,"")</f>
        <v>0</v>
      </c>
      <c r="CN156" s="165">
        <f>IFERROR(VLOOKUP($B156,RD[[#All],[Date]:[IS19_Inv2_M2]],CN$2,0)/CN$1,"")</f>
        <v>0</v>
      </c>
      <c r="CO156" s="165">
        <f>IFERROR(VLOOKUP($B156,RD[[#All],[Date]:[IS19_Inv2_M2]],CO$2,0)/CO$1,"")</f>
        <v>0</v>
      </c>
      <c r="CP156" s="165">
        <f>IFERROR(VLOOKUP($B156,RD[[#All],[Date]:[IS19_Inv2_M2]],CP$2,0)/CP$1,"")</f>
        <v>0</v>
      </c>
      <c r="CQ156" s="165">
        <f>IFERROR(VLOOKUP($B156,RD[[#All],[Date]:[IS19_Inv2_M2]],CQ$2,0)/CQ$1,"")</f>
        <v>0</v>
      </c>
      <c r="CR156" s="165">
        <f>IFERROR(VLOOKUP($B156,RD[[#All],[Date]:[IS19_Inv2_M2]],CR$2,0)/CR$1,"")</f>
        <v>0</v>
      </c>
      <c r="CS156" s="165">
        <f>IFERROR(VLOOKUP($B156,RD[[#All],[Date]:[IS19_Inv2_M2]],CS$2,0)/CS$1,"")</f>
        <v>0</v>
      </c>
      <c r="CT156" s="165">
        <f>IFERROR(VLOOKUP($B156,RD[[#All],[Date]:[IS19_Inv2_M2]],CT$2,0)/CT$1,"")</f>
        <v>0</v>
      </c>
      <c r="CU156" s="166" t="str">
        <f>IFERROR(AVERAGEIF(Inv_SY_B[[#This Row],[IS1_Inv1_M1]:[IS19_Inv2_M2]],"&gt;="&amp;0.1,Inv_SY_B[[#This Row],[IS1_Inv1_M1]:[IS19_Inv2_M2]]),"")</f>
        <v/>
      </c>
    </row>
    <row r="157" spans="2:99">
      <c r="B157" s="167">
        <f t="shared" si="67"/>
        <v>45849</v>
      </c>
      <c r="C157" s="165">
        <f>IFERROR(VLOOKUP($B157,RD[[#All],[Date]:[IS19_Inv2_M2]],C$2,0)/C$1,"")</f>
        <v>0</v>
      </c>
      <c r="D157" s="165">
        <f>IFERROR(VLOOKUP($B157,RD[[#All],[Date]:[IS19_Inv2_M2]],D$2,0)/D$1,"")</f>
        <v>0</v>
      </c>
      <c r="E157" s="165">
        <f>IFERROR(VLOOKUP($B157,RD[[#All],[Date]:[IS19_Inv2_M2]],E$2,0)/E$1,"")</f>
        <v>0</v>
      </c>
      <c r="F157" s="165">
        <f>IFERROR(VLOOKUP($B157,RD[[#All],[Date]:[IS19_Inv2_M2]],F$2,0)/F$1,"")</f>
        <v>0</v>
      </c>
      <c r="G157" s="165">
        <f>IFERROR(VLOOKUP($B157,RD[[#All],[Date]:[IS19_Inv2_M2]],G$2,0)/G$1,"")</f>
        <v>0</v>
      </c>
      <c r="H157" s="165">
        <f>IFERROR(VLOOKUP($B157,RD[[#All],[Date]:[IS19_Inv2_M2]],H$2,0)/H$1,"")</f>
        <v>0</v>
      </c>
      <c r="I157" s="165">
        <f>IFERROR(VLOOKUP($B157,RD[[#All],[Date]:[IS19_Inv2_M2]],I$2,0)/I$1,"")</f>
        <v>0</v>
      </c>
      <c r="J157" s="165">
        <f>IFERROR(VLOOKUP($B157,RD[[#All],[Date]:[IS19_Inv2_M2]],J$2,0)/J$1,"")</f>
        <v>0</v>
      </c>
      <c r="K157" s="165">
        <f>IFERROR(VLOOKUP($B157,RD[[#All],[Date]:[IS19_Inv2_M2]],K$2,0)/K$1,"")</f>
        <v>0</v>
      </c>
      <c r="L157" s="165">
        <f>IFERROR(VLOOKUP($B157,RD[[#All],[Date]:[IS19_Inv2_M2]],L$2,0)/L$1,"")</f>
        <v>0</v>
      </c>
      <c r="M157" s="165">
        <f>IFERROR(VLOOKUP($B157,RD[[#All],[Date]:[IS19_Inv2_M2]],M$2,0)/M$1,"")</f>
        <v>0</v>
      </c>
      <c r="N157" s="165">
        <f>IFERROR(VLOOKUP($B157,RD[[#All],[Date]:[IS19_Inv2_M2]],N$2,0)/N$1,"")</f>
        <v>0</v>
      </c>
      <c r="O157" s="165">
        <f>IFERROR(VLOOKUP($B157,RD[[#All],[Date]:[IS19_Inv2_M2]],O$2,0)/O$1,"")</f>
        <v>0</v>
      </c>
      <c r="P157" s="165">
        <f>IFERROR(VLOOKUP($B157,RD[[#All],[Date]:[IS19_Inv2_M2]],P$2,0)/P$1,"")</f>
        <v>0</v>
      </c>
      <c r="Q157" s="165">
        <f>IFERROR(VLOOKUP($B157,RD[[#All],[Date]:[IS19_Inv2_M2]],Q$2,0)/Q$1,"")</f>
        <v>0</v>
      </c>
      <c r="R157" s="165">
        <f>IFERROR(VLOOKUP($B157,RD[[#All],[Date]:[IS19_Inv2_M2]],R$2,0)/R$1,"")</f>
        <v>0</v>
      </c>
      <c r="S157" s="165">
        <f>IFERROR(VLOOKUP($B157,RD[[#All],[Date]:[IS19_Inv2_M2]],S$2,0)/S$1,"")</f>
        <v>0</v>
      </c>
      <c r="T157" s="165">
        <f>IFERROR(VLOOKUP($B157,RD[[#All],[Date]:[IS19_Inv2_M2]],T$2,0)/T$1,"")</f>
        <v>0</v>
      </c>
      <c r="U157" s="165">
        <f>IFERROR(VLOOKUP($B157,RD[[#All],[Date]:[IS19_Inv2_M2]],U$2,0)/U$1,"")</f>
        <v>0</v>
      </c>
      <c r="V157" s="165">
        <f>IFERROR(VLOOKUP($B157,RD[[#All],[Date]:[IS19_Inv2_M2]],V$2,0)/V$1,"")</f>
        <v>0</v>
      </c>
      <c r="W157" s="165">
        <f>IFERROR(VLOOKUP($B157,RD[[#All],[Date]:[IS19_Inv2_M2]],W$2,0)/W$1,"")</f>
        <v>0</v>
      </c>
      <c r="X157" s="165">
        <f>IFERROR(VLOOKUP($B157,RD[[#All],[Date]:[IS19_Inv2_M2]],X$2,0)/X$1,"")</f>
        <v>0</v>
      </c>
      <c r="Y157" s="165">
        <f>IFERROR(VLOOKUP($B157,RD[[#All],[Date]:[IS19_Inv2_M2]],Y$2,0)/Y$1,"")</f>
        <v>0</v>
      </c>
      <c r="Z157" s="165">
        <f>IFERROR(VLOOKUP($B157,RD[[#All],[Date]:[IS19_Inv2_M2]],Z$2,0)/Z$1,"")</f>
        <v>0</v>
      </c>
      <c r="AA157" s="165">
        <f>IFERROR(VLOOKUP($B157,RD[[#All],[Date]:[IS19_Inv2_M2]],AA$2,0)/AA$1,"")</f>
        <v>0</v>
      </c>
      <c r="AB157" s="165">
        <f>IFERROR(VLOOKUP($B157,RD[[#All],[Date]:[IS19_Inv2_M2]],AB$2,0)/AB$1,"")</f>
        <v>0</v>
      </c>
      <c r="AC157" s="165">
        <f>IFERROR(VLOOKUP($B157,RD[[#All],[Date]:[IS19_Inv2_M2]],AC$2,0)/AC$1,"")</f>
        <v>0</v>
      </c>
      <c r="AD157" s="165">
        <f>IFERROR(VLOOKUP($B157,RD[[#All],[Date]:[IS19_Inv2_M2]],AD$2,0)/AD$1,"")</f>
        <v>0</v>
      </c>
      <c r="AE157" s="165">
        <f>IFERROR(VLOOKUP($B157,RD[[#All],[Date]:[IS19_Inv2_M2]],AE$2,0)/AE$1,"")</f>
        <v>0</v>
      </c>
      <c r="AF157" s="165">
        <f>IFERROR(VLOOKUP($B157,RD[[#All],[Date]:[IS19_Inv2_M2]],AF$2,0)/AF$1,"")</f>
        <v>0</v>
      </c>
      <c r="AG157" s="165">
        <f>IFERROR(VLOOKUP($B157,RD[[#All],[Date]:[IS19_Inv2_M2]],AG$2,0)/AG$1,"")</f>
        <v>0</v>
      </c>
      <c r="AH157" s="165">
        <f>IFERROR(VLOOKUP($B157,RD[[#All],[Date]:[IS19_Inv2_M2]],AH$2,0)/AH$1,"")</f>
        <v>0</v>
      </c>
      <c r="AI157" s="165">
        <f>IFERROR(VLOOKUP($B157,RD[[#All],[Date]:[IS19_Inv2_M2]],AI$2,0)/AI$1,"")</f>
        <v>0</v>
      </c>
      <c r="AJ157" s="165">
        <f>IFERROR(VLOOKUP($B157,RD[[#All],[Date]:[IS19_Inv2_M2]],AJ$2,0)/AJ$1,"")</f>
        <v>0</v>
      </c>
      <c r="AK157" s="165">
        <f>IFERROR(VLOOKUP($B157,RD[[#All],[Date]:[IS19_Inv2_M2]],AK$2,0)/AK$1,"")</f>
        <v>0</v>
      </c>
      <c r="AL157" s="165">
        <f>IFERROR(VLOOKUP($B157,RD[[#All],[Date]:[IS19_Inv2_M2]],AL$2,0)/AL$1,"")</f>
        <v>0</v>
      </c>
      <c r="AM157" s="165">
        <f>IFERROR(VLOOKUP($B157,RD[[#All],[Date]:[IS19_Inv2_M2]],AM$2,0)/AM$1,"")</f>
        <v>0</v>
      </c>
      <c r="AN157" s="165">
        <f>IFERROR(VLOOKUP($B157,RD[[#All],[Date]:[IS19_Inv2_M2]],AN$2,0)/AN$1,"")</f>
        <v>0</v>
      </c>
      <c r="AO157" s="165">
        <f>IFERROR(VLOOKUP($B157,RD[[#All],[Date]:[IS19_Inv2_M2]],AO$2,0)/AO$1,"")</f>
        <v>0</v>
      </c>
      <c r="AP157" s="165">
        <f>IFERROR(VLOOKUP($B157,RD[[#All],[Date]:[IS19_Inv2_M2]],AP$2,0)/AP$1,"")</f>
        <v>0</v>
      </c>
      <c r="AQ157" s="165">
        <f>IFERROR(VLOOKUP($B157,RD[[#All],[Date]:[IS19_Inv2_M2]],AQ$2,0)/AQ$1,"")</f>
        <v>0</v>
      </c>
      <c r="AR157" s="165">
        <f>IFERROR(VLOOKUP($B157,RD[[#All],[Date]:[IS19_Inv2_M2]],AR$2,0)/AR$1,"")</f>
        <v>0</v>
      </c>
      <c r="AS157" s="165">
        <f>IFERROR(VLOOKUP($B157,RD[[#All],[Date]:[IS19_Inv2_M2]],AS$2,0)/AS$1,"")</f>
        <v>0</v>
      </c>
      <c r="AT157" s="165">
        <f>IFERROR(VLOOKUP($B157,RD[[#All],[Date]:[IS19_Inv2_M2]],AT$2,0)/AT$1,"")</f>
        <v>0</v>
      </c>
      <c r="AU157" s="165">
        <f>IFERROR(VLOOKUP($B157,RD[[#All],[Date]:[IS19_Inv2_M2]],AU$2,0)/AU$1,"")</f>
        <v>0</v>
      </c>
      <c r="AV157" s="165">
        <f>IFERROR(VLOOKUP($B157,RD[[#All],[Date]:[IS19_Inv2_M2]],AV$2,0)/AV$1,"")</f>
        <v>0</v>
      </c>
      <c r="AW157" s="165">
        <f>IFERROR(VLOOKUP($B157,RD[[#All],[Date]:[IS19_Inv2_M2]],AW$2,0)/AW$1,"")</f>
        <v>0</v>
      </c>
      <c r="AX157" s="165">
        <f>IFERROR(VLOOKUP($B157,RD[[#All],[Date]:[IS19_Inv2_M2]],AX$2,0)/AX$1,"")</f>
        <v>0</v>
      </c>
      <c r="AY157" s="165">
        <f>IFERROR(VLOOKUP($B157,RD[[#All],[Date]:[IS19_Inv2_M2]],AY$2,0)/AY$1,"")</f>
        <v>0</v>
      </c>
      <c r="AZ157" s="165">
        <f>IFERROR(VLOOKUP($B157,RD[[#All],[Date]:[IS19_Inv2_M2]],AZ$2,0)/AZ$1,"")</f>
        <v>0</v>
      </c>
      <c r="BA157" s="165">
        <f>IFERROR(VLOOKUP($B157,RD[[#All],[Date]:[IS19_Inv2_M2]],BA$2,0)/BA$1,"")</f>
        <v>0</v>
      </c>
      <c r="BB157" s="165">
        <f>IFERROR(VLOOKUP($B157,RD[[#All],[Date]:[IS19_Inv2_M2]],BB$2,0)/BB$1,"")</f>
        <v>0</v>
      </c>
      <c r="BC157" s="165">
        <f>IFERROR(VLOOKUP($B157,RD[[#All],[Date]:[IS19_Inv2_M2]],BC$2,0)/BC$1,"")</f>
        <v>0</v>
      </c>
      <c r="BD157" s="165">
        <f>IFERROR(VLOOKUP($B157,RD[[#All],[Date]:[IS19_Inv2_M2]],BD$2,0)/BD$1,"")</f>
        <v>0</v>
      </c>
      <c r="BE157" s="165">
        <f>IFERROR(VLOOKUP($B157,RD[[#All],[Date]:[IS19_Inv2_M2]],BE$2,0)/BE$1,"")</f>
        <v>0</v>
      </c>
      <c r="BF157" s="165">
        <f>IFERROR(VLOOKUP($B157,RD[[#All],[Date]:[IS19_Inv2_M2]],BF$2,0)/BF$1,"")</f>
        <v>0</v>
      </c>
      <c r="BG157" s="165">
        <f>IFERROR(VLOOKUP($B157,RD[[#All],[Date]:[IS19_Inv2_M2]],BG$2,0)/BG$1,"")</f>
        <v>0</v>
      </c>
      <c r="BH157" s="165">
        <f>IFERROR(VLOOKUP($B157,RD[[#All],[Date]:[IS19_Inv2_M2]],BH$2,0)/BH$1,"")</f>
        <v>0</v>
      </c>
      <c r="BI157" s="165">
        <f>IFERROR(VLOOKUP($B157,RD[[#All],[Date]:[IS19_Inv2_M2]],BI$2,0)/BI$1,"")</f>
        <v>0</v>
      </c>
      <c r="BJ157" s="165">
        <f>IFERROR(VLOOKUP($B157,RD[[#All],[Date]:[IS19_Inv2_M2]],BJ$2,0)/BJ$1,"")</f>
        <v>0</v>
      </c>
      <c r="BK157" s="165">
        <f>IFERROR(VLOOKUP($B157,RD[[#All],[Date]:[IS19_Inv2_M2]],BK$2,0)/BK$1,"")</f>
        <v>0</v>
      </c>
      <c r="BL157" s="165">
        <f>IFERROR(VLOOKUP($B157,RD[[#All],[Date]:[IS19_Inv2_M2]],BL$2,0)/BL$1,"")</f>
        <v>0</v>
      </c>
      <c r="BM157" s="165">
        <f>IFERROR(VLOOKUP($B157,RD[[#All],[Date]:[IS19_Inv2_M2]],BM$2,0)/BM$1,"")</f>
        <v>0</v>
      </c>
      <c r="BN157" s="165">
        <f>IFERROR(VLOOKUP($B157,RD[[#All],[Date]:[IS19_Inv2_M2]],BN$2,0)/BN$1,"")</f>
        <v>0</v>
      </c>
      <c r="BO157" s="165">
        <f>IFERROR(VLOOKUP($B157,RD[[#All],[Date]:[IS19_Inv2_M2]],BO$2,0)/BO$1,"")</f>
        <v>0</v>
      </c>
      <c r="BP157" s="165">
        <f>IFERROR(VLOOKUP($B157,RD[[#All],[Date]:[IS19_Inv2_M2]],BP$2,0)/BP$1,"")</f>
        <v>0</v>
      </c>
      <c r="BQ157" s="165">
        <f>IFERROR(VLOOKUP($B157,RD[[#All],[Date]:[IS19_Inv2_M2]],BQ$2,0)/BQ$1,"")</f>
        <v>0</v>
      </c>
      <c r="BR157" s="165">
        <f>IFERROR(VLOOKUP($B157,RD[[#All],[Date]:[IS19_Inv2_M2]],BR$2,0)/BR$1,"")</f>
        <v>0</v>
      </c>
      <c r="BS157" s="165">
        <f>IFERROR(VLOOKUP($B157,RD[[#All],[Date]:[IS19_Inv2_M2]],BS$2,0)/BS$1,"")</f>
        <v>0</v>
      </c>
      <c r="BT157" s="165">
        <f>IFERROR(VLOOKUP($B157,RD[[#All],[Date]:[IS19_Inv2_M2]],BT$2,0)/BT$1,"")</f>
        <v>0</v>
      </c>
      <c r="BU157" s="165">
        <f>IFERROR(VLOOKUP($B157,RD[[#All],[Date]:[IS19_Inv2_M2]],BU$2,0)/BU$1,"")</f>
        <v>0</v>
      </c>
      <c r="BV157" s="165">
        <f>IFERROR(VLOOKUP($B157,RD[[#All],[Date]:[IS19_Inv2_M2]],BV$2,0)/BV$1,"")</f>
        <v>0</v>
      </c>
      <c r="BW157" s="165">
        <f>IFERROR(VLOOKUP($B157,RD[[#All],[Date]:[IS19_Inv2_M2]],BW$2,0)/BW$1,"")</f>
        <v>0</v>
      </c>
      <c r="BX157" s="165">
        <f>IFERROR(VLOOKUP($B157,RD[[#All],[Date]:[IS19_Inv2_M2]],BX$2,0)/BX$1,"")</f>
        <v>0</v>
      </c>
      <c r="BY157" s="165">
        <f>IFERROR(VLOOKUP($B157,RD[[#All],[Date]:[IS19_Inv2_M2]],BY$2,0)/BY$1,"")</f>
        <v>0</v>
      </c>
      <c r="BZ157" s="165">
        <f>IFERROR(VLOOKUP($B157,RD[[#All],[Date]:[IS19_Inv2_M2]],BZ$2,0)/BZ$1,"")</f>
        <v>0</v>
      </c>
      <c r="CA157" s="165">
        <f>IFERROR(VLOOKUP($B157,RD[[#All],[Date]:[IS19_Inv2_M2]],CA$2,0)/CA$1,"")</f>
        <v>0</v>
      </c>
      <c r="CB157" s="165">
        <f>IFERROR(VLOOKUP($B157,RD[[#All],[Date]:[IS19_Inv2_M2]],CB$2,0)/CB$1,"")</f>
        <v>0</v>
      </c>
      <c r="CC157" s="165">
        <f>IFERROR(VLOOKUP($B157,RD[[#All],[Date]:[IS19_Inv2_M2]],CC$2,0)/CC$1,"")</f>
        <v>0</v>
      </c>
      <c r="CD157" s="165">
        <f>IFERROR(VLOOKUP($B157,RD[[#All],[Date]:[IS19_Inv2_M2]],CD$2,0)/CD$1,"")</f>
        <v>0</v>
      </c>
      <c r="CE157" s="165">
        <f>IFERROR(VLOOKUP($B157,RD[[#All],[Date]:[IS19_Inv2_M2]],CE$2,0)/CE$1,"")</f>
        <v>0</v>
      </c>
      <c r="CF157" s="165">
        <f>IFERROR(VLOOKUP($B157,RD[[#All],[Date]:[IS19_Inv2_M2]],CF$2,0)/CF$1,"")</f>
        <v>0</v>
      </c>
      <c r="CG157" s="165">
        <f>IFERROR(VLOOKUP($B157,RD[[#All],[Date]:[IS19_Inv2_M2]],CG$2,0)/CG$1,"")</f>
        <v>0</v>
      </c>
      <c r="CH157" s="165">
        <f>IFERROR(VLOOKUP($B157,RD[[#All],[Date]:[IS19_Inv2_M2]],CH$2,0)/CH$1,"")</f>
        <v>0</v>
      </c>
      <c r="CI157" s="165">
        <f>IFERROR(VLOOKUP($B157,RD[[#All],[Date]:[IS19_Inv2_M2]],CI$2,0)/CI$1,"")</f>
        <v>0</v>
      </c>
      <c r="CJ157" s="165">
        <f>IFERROR(VLOOKUP($B157,RD[[#All],[Date]:[IS19_Inv2_M2]],CJ$2,0)/CJ$1,"")</f>
        <v>0</v>
      </c>
      <c r="CK157" s="165">
        <f>IFERROR(VLOOKUP($B157,RD[[#All],[Date]:[IS19_Inv2_M2]],CK$2,0)/CK$1,"")</f>
        <v>0</v>
      </c>
      <c r="CL157" s="165">
        <f>IFERROR(VLOOKUP($B157,RD[[#All],[Date]:[IS19_Inv2_M2]],CL$2,0)/CL$1,"")</f>
        <v>0</v>
      </c>
      <c r="CM157" s="165">
        <f>IFERROR(VLOOKUP($B157,RD[[#All],[Date]:[IS19_Inv2_M2]],CM$2,0)/CM$1,"")</f>
        <v>0</v>
      </c>
      <c r="CN157" s="165">
        <f>IFERROR(VLOOKUP($B157,RD[[#All],[Date]:[IS19_Inv2_M2]],CN$2,0)/CN$1,"")</f>
        <v>0</v>
      </c>
      <c r="CO157" s="165">
        <f>IFERROR(VLOOKUP($B157,RD[[#All],[Date]:[IS19_Inv2_M2]],CO$2,0)/CO$1,"")</f>
        <v>0</v>
      </c>
      <c r="CP157" s="165">
        <f>IFERROR(VLOOKUP($B157,RD[[#All],[Date]:[IS19_Inv2_M2]],CP$2,0)/CP$1,"")</f>
        <v>0</v>
      </c>
      <c r="CQ157" s="165">
        <f>IFERROR(VLOOKUP($B157,RD[[#All],[Date]:[IS19_Inv2_M2]],CQ$2,0)/CQ$1,"")</f>
        <v>0</v>
      </c>
      <c r="CR157" s="165">
        <f>IFERROR(VLOOKUP($B157,RD[[#All],[Date]:[IS19_Inv2_M2]],CR$2,0)/CR$1,"")</f>
        <v>0</v>
      </c>
      <c r="CS157" s="165">
        <f>IFERROR(VLOOKUP($B157,RD[[#All],[Date]:[IS19_Inv2_M2]],CS$2,0)/CS$1,"")</f>
        <v>0</v>
      </c>
      <c r="CT157" s="165">
        <f>IFERROR(VLOOKUP($B157,RD[[#All],[Date]:[IS19_Inv2_M2]],CT$2,0)/CT$1,"")</f>
        <v>0</v>
      </c>
      <c r="CU157" s="166" t="str">
        <f>IFERROR(AVERAGEIF(Inv_SY_B[[#This Row],[IS1_Inv1_M1]:[IS19_Inv2_M2]],"&gt;="&amp;0.1,Inv_SY_B[[#This Row],[IS1_Inv1_M1]:[IS19_Inv2_M2]]),"")</f>
        <v/>
      </c>
    </row>
    <row r="158" spans="2:99">
      <c r="B158" s="167">
        <f t="shared" si="67"/>
        <v>45850</v>
      </c>
      <c r="C158" s="165">
        <f>IFERROR(VLOOKUP($B158,RD[[#All],[Date]:[IS19_Inv2_M2]],C$2,0)/C$1,"")</f>
        <v>0</v>
      </c>
      <c r="D158" s="165">
        <f>IFERROR(VLOOKUP($B158,RD[[#All],[Date]:[IS19_Inv2_M2]],D$2,0)/D$1,"")</f>
        <v>0</v>
      </c>
      <c r="E158" s="165">
        <f>IFERROR(VLOOKUP($B158,RD[[#All],[Date]:[IS19_Inv2_M2]],E$2,0)/E$1,"")</f>
        <v>0</v>
      </c>
      <c r="F158" s="165">
        <f>IFERROR(VLOOKUP($B158,RD[[#All],[Date]:[IS19_Inv2_M2]],F$2,0)/F$1,"")</f>
        <v>0</v>
      </c>
      <c r="G158" s="165">
        <f>IFERROR(VLOOKUP($B158,RD[[#All],[Date]:[IS19_Inv2_M2]],G$2,0)/G$1,"")</f>
        <v>0</v>
      </c>
      <c r="H158" s="165">
        <f>IFERROR(VLOOKUP($B158,RD[[#All],[Date]:[IS19_Inv2_M2]],H$2,0)/H$1,"")</f>
        <v>0</v>
      </c>
      <c r="I158" s="165">
        <f>IFERROR(VLOOKUP($B158,RD[[#All],[Date]:[IS19_Inv2_M2]],I$2,0)/I$1,"")</f>
        <v>0</v>
      </c>
      <c r="J158" s="165">
        <f>IFERROR(VLOOKUP($B158,RD[[#All],[Date]:[IS19_Inv2_M2]],J$2,0)/J$1,"")</f>
        <v>0</v>
      </c>
      <c r="K158" s="165">
        <f>IFERROR(VLOOKUP($B158,RD[[#All],[Date]:[IS19_Inv2_M2]],K$2,0)/K$1,"")</f>
        <v>0</v>
      </c>
      <c r="L158" s="165">
        <f>IFERROR(VLOOKUP($B158,RD[[#All],[Date]:[IS19_Inv2_M2]],L$2,0)/L$1,"")</f>
        <v>0</v>
      </c>
      <c r="M158" s="165">
        <f>IFERROR(VLOOKUP($B158,RD[[#All],[Date]:[IS19_Inv2_M2]],M$2,0)/M$1,"")</f>
        <v>0</v>
      </c>
      <c r="N158" s="165">
        <f>IFERROR(VLOOKUP($B158,RD[[#All],[Date]:[IS19_Inv2_M2]],N$2,0)/N$1,"")</f>
        <v>0</v>
      </c>
      <c r="O158" s="165">
        <f>IFERROR(VLOOKUP($B158,RD[[#All],[Date]:[IS19_Inv2_M2]],O$2,0)/O$1,"")</f>
        <v>0</v>
      </c>
      <c r="P158" s="165">
        <f>IFERROR(VLOOKUP($B158,RD[[#All],[Date]:[IS19_Inv2_M2]],P$2,0)/P$1,"")</f>
        <v>0</v>
      </c>
      <c r="Q158" s="165">
        <f>IFERROR(VLOOKUP($B158,RD[[#All],[Date]:[IS19_Inv2_M2]],Q$2,0)/Q$1,"")</f>
        <v>0</v>
      </c>
      <c r="R158" s="165">
        <f>IFERROR(VLOOKUP($B158,RD[[#All],[Date]:[IS19_Inv2_M2]],R$2,0)/R$1,"")</f>
        <v>0</v>
      </c>
      <c r="S158" s="165">
        <f>IFERROR(VLOOKUP($B158,RD[[#All],[Date]:[IS19_Inv2_M2]],S$2,0)/S$1,"")</f>
        <v>0</v>
      </c>
      <c r="T158" s="165">
        <f>IFERROR(VLOOKUP($B158,RD[[#All],[Date]:[IS19_Inv2_M2]],T$2,0)/T$1,"")</f>
        <v>0</v>
      </c>
      <c r="U158" s="165">
        <f>IFERROR(VLOOKUP($B158,RD[[#All],[Date]:[IS19_Inv2_M2]],U$2,0)/U$1,"")</f>
        <v>0</v>
      </c>
      <c r="V158" s="165">
        <f>IFERROR(VLOOKUP($B158,RD[[#All],[Date]:[IS19_Inv2_M2]],V$2,0)/V$1,"")</f>
        <v>0</v>
      </c>
      <c r="W158" s="165">
        <f>IFERROR(VLOOKUP($B158,RD[[#All],[Date]:[IS19_Inv2_M2]],W$2,0)/W$1,"")</f>
        <v>0</v>
      </c>
      <c r="X158" s="165">
        <f>IFERROR(VLOOKUP($B158,RD[[#All],[Date]:[IS19_Inv2_M2]],X$2,0)/X$1,"")</f>
        <v>0</v>
      </c>
      <c r="Y158" s="165">
        <f>IFERROR(VLOOKUP($B158,RD[[#All],[Date]:[IS19_Inv2_M2]],Y$2,0)/Y$1,"")</f>
        <v>0</v>
      </c>
      <c r="Z158" s="165">
        <f>IFERROR(VLOOKUP($B158,RD[[#All],[Date]:[IS19_Inv2_M2]],Z$2,0)/Z$1,"")</f>
        <v>0</v>
      </c>
      <c r="AA158" s="165">
        <f>IFERROR(VLOOKUP($B158,RD[[#All],[Date]:[IS19_Inv2_M2]],AA$2,0)/AA$1,"")</f>
        <v>0</v>
      </c>
      <c r="AB158" s="165">
        <f>IFERROR(VLOOKUP($B158,RD[[#All],[Date]:[IS19_Inv2_M2]],AB$2,0)/AB$1,"")</f>
        <v>0</v>
      </c>
      <c r="AC158" s="165">
        <f>IFERROR(VLOOKUP($B158,RD[[#All],[Date]:[IS19_Inv2_M2]],AC$2,0)/AC$1,"")</f>
        <v>0</v>
      </c>
      <c r="AD158" s="165">
        <f>IFERROR(VLOOKUP($B158,RD[[#All],[Date]:[IS19_Inv2_M2]],AD$2,0)/AD$1,"")</f>
        <v>0</v>
      </c>
      <c r="AE158" s="165">
        <f>IFERROR(VLOOKUP($B158,RD[[#All],[Date]:[IS19_Inv2_M2]],AE$2,0)/AE$1,"")</f>
        <v>0</v>
      </c>
      <c r="AF158" s="165">
        <f>IFERROR(VLOOKUP($B158,RD[[#All],[Date]:[IS19_Inv2_M2]],AF$2,0)/AF$1,"")</f>
        <v>0</v>
      </c>
      <c r="AG158" s="165">
        <f>IFERROR(VLOOKUP($B158,RD[[#All],[Date]:[IS19_Inv2_M2]],AG$2,0)/AG$1,"")</f>
        <v>0</v>
      </c>
      <c r="AH158" s="165">
        <f>IFERROR(VLOOKUP($B158,RD[[#All],[Date]:[IS19_Inv2_M2]],AH$2,0)/AH$1,"")</f>
        <v>0</v>
      </c>
      <c r="AI158" s="165">
        <f>IFERROR(VLOOKUP($B158,RD[[#All],[Date]:[IS19_Inv2_M2]],AI$2,0)/AI$1,"")</f>
        <v>0</v>
      </c>
      <c r="AJ158" s="165">
        <f>IFERROR(VLOOKUP($B158,RD[[#All],[Date]:[IS19_Inv2_M2]],AJ$2,0)/AJ$1,"")</f>
        <v>0</v>
      </c>
      <c r="AK158" s="165">
        <f>IFERROR(VLOOKUP($B158,RD[[#All],[Date]:[IS19_Inv2_M2]],AK$2,0)/AK$1,"")</f>
        <v>0</v>
      </c>
      <c r="AL158" s="165">
        <f>IFERROR(VLOOKUP($B158,RD[[#All],[Date]:[IS19_Inv2_M2]],AL$2,0)/AL$1,"")</f>
        <v>0</v>
      </c>
      <c r="AM158" s="165">
        <f>IFERROR(VLOOKUP($B158,RD[[#All],[Date]:[IS19_Inv2_M2]],AM$2,0)/AM$1,"")</f>
        <v>0</v>
      </c>
      <c r="AN158" s="165">
        <f>IFERROR(VLOOKUP($B158,RD[[#All],[Date]:[IS19_Inv2_M2]],AN$2,0)/AN$1,"")</f>
        <v>0</v>
      </c>
      <c r="AO158" s="165">
        <f>IFERROR(VLOOKUP($B158,RD[[#All],[Date]:[IS19_Inv2_M2]],AO$2,0)/AO$1,"")</f>
        <v>0</v>
      </c>
      <c r="AP158" s="165">
        <f>IFERROR(VLOOKUP($B158,RD[[#All],[Date]:[IS19_Inv2_M2]],AP$2,0)/AP$1,"")</f>
        <v>0</v>
      </c>
      <c r="AQ158" s="165">
        <f>IFERROR(VLOOKUP($B158,RD[[#All],[Date]:[IS19_Inv2_M2]],AQ$2,0)/AQ$1,"")</f>
        <v>0</v>
      </c>
      <c r="AR158" s="165">
        <f>IFERROR(VLOOKUP($B158,RD[[#All],[Date]:[IS19_Inv2_M2]],AR$2,0)/AR$1,"")</f>
        <v>0</v>
      </c>
      <c r="AS158" s="165">
        <f>IFERROR(VLOOKUP($B158,RD[[#All],[Date]:[IS19_Inv2_M2]],AS$2,0)/AS$1,"")</f>
        <v>0</v>
      </c>
      <c r="AT158" s="165">
        <f>IFERROR(VLOOKUP($B158,RD[[#All],[Date]:[IS19_Inv2_M2]],AT$2,0)/AT$1,"")</f>
        <v>0</v>
      </c>
      <c r="AU158" s="165">
        <f>IFERROR(VLOOKUP($B158,RD[[#All],[Date]:[IS19_Inv2_M2]],AU$2,0)/AU$1,"")</f>
        <v>0</v>
      </c>
      <c r="AV158" s="165">
        <f>IFERROR(VLOOKUP($B158,RD[[#All],[Date]:[IS19_Inv2_M2]],AV$2,0)/AV$1,"")</f>
        <v>0</v>
      </c>
      <c r="AW158" s="165">
        <f>IFERROR(VLOOKUP($B158,RD[[#All],[Date]:[IS19_Inv2_M2]],AW$2,0)/AW$1,"")</f>
        <v>0</v>
      </c>
      <c r="AX158" s="165">
        <f>IFERROR(VLOOKUP($B158,RD[[#All],[Date]:[IS19_Inv2_M2]],AX$2,0)/AX$1,"")</f>
        <v>0</v>
      </c>
      <c r="AY158" s="165">
        <f>IFERROR(VLOOKUP($B158,RD[[#All],[Date]:[IS19_Inv2_M2]],AY$2,0)/AY$1,"")</f>
        <v>0</v>
      </c>
      <c r="AZ158" s="165">
        <f>IFERROR(VLOOKUP($B158,RD[[#All],[Date]:[IS19_Inv2_M2]],AZ$2,0)/AZ$1,"")</f>
        <v>0</v>
      </c>
      <c r="BA158" s="165">
        <f>IFERROR(VLOOKUP($B158,RD[[#All],[Date]:[IS19_Inv2_M2]],BA$2,0)/BA$1,"")</f>
        <v>0</v>
      </c>
      <c r="BB158" s="165">
        <f>IFERROR(VLOOKUP($B158,RD[[#All],[Date]:[IS19_Inv2_M2]],BB$2,0)/BB$1,"")</f>
        <v>0</v>
      </c>
      <c r="BC158" s="165">
        <f>IFERROR(VLOOKUP($B158,RD[[#All],[Date]:[IS19_Inv2_M2]],BC$2,0)/BC$1,"")</f>
        <v>0</v>
      </c>
      <c r="BD158" s="165">
        <f>IFERROR(VLOOKUP($B158,RD[[#All],[Date]:[IS19_Inv2_M2]],BD$2,0)/BD$1,"")</f>
        <v>0</v>
      </c>
      <c r="BE158" s="165">
        <f>IFERROR(VLOOKUP($B158,RD[[#All],[Date]:[IS19_Inv2_M2]],BE$2,0)/BE$1,"")</f>
        <v>0</v>
      </c>
      <c r="BF158" s="165">
        <f>IFERROR(VLOOKUP($B158,RD[[#All],[Date]:[IS19_Inv2_M2]],BF$2,0)/BF$1,"")</f>
        <v>0</v>
      </c>
      <c r="BG158" s="165">
        <f>IFERROR(VLOOKUP($B158,RD[[#All],[Date]:[IS19_Inv2_M2]],BG$2,0)/BG$1,"")</f>
        <v>0</v>
      </c>
      <c r="BH158" s="165">
        <f>IFERROR(VLOOKUP($B158,RD[[#All],[Date]:[IS19_Inv2_M2]],BH$2,0)/BH$1,"")</f>
        <v>0</v>
      </c>
      <c r="BI158" s="165">
        <f>IFERROR(VLOOKUP($B158,RD[[#All],[Date]:[IS19_Inv2_M2]],BI$2,0)/BI$1,"")</f>
        <v>0</v>
      </c>
      <c r="BJ158" s="165">
        <f>IFERROR(VLOOKUP($B158,RD[[#All],[Date]:[IS19_Inv2_M2]],BJ$2,0)/BJ$1,"")</f>
        <v>0</v>
      </c>
      <c r="BK158" s="165">
        <f>IFERROR(VLOOKUP($B158,RD[[#All],[Date]:[IS19_Inv2_M2]],BK$2,0)/BK$1,"")</f>
        <v>0</v>
      </c>
      <c r="BL158" s="165">
        <f>IFERROR(VLOOKUP($B158,RD[[#All],[Date]:[IS19_Inv2_M2]],BL$2,0)/BL$1,"")</f>
        <v>0</v>
      </c>
      <c r="BM158" s="165">
        <f>IFERROR(VLOOKUP($B158,RD[[#All],[Date]:[IS19_Inv2_M2]],BM$2,0)/BM$1,"")</f>
        <v>0</v>
      </c>
      <c r="BN158" s="165">
        <f>IFERROR(VLOOKUP($B158,RD[[#All],[Date]:[IS19_Inv2_M2]],BN$2,0)/BN$1,"")</f>
        <v>0</v>
      </c>
      <c r="BO158" s="165">
        <f>IFERROR(VLOOKUP($B158,RD[[#All],[Date]:[IS19_Inv2_M2]],BO$2,0)/BO$1,"")</f>
        <v>0</v>
      </c>
      <c r="BP158" s="165">
        <f>IFERROR(VLOOKUP($B158,RD[[#All],[Date]:[IS19_Inv2_M2]],BP$2,0)/BP$1,"")</f>
        <v>0</v>
      </c>
      <c r="BQ158" s="165">
        <f>IFERROR(VLOOKUP($B158,RD[[#All],[Date]:[IS19_Inv2_M2]],BQ$2,0)/BQ$1,"")</f>
        <v>0</v>
      </c>
      <c r="BR158" s="165">
        <f>IFERROR(VLOOKUP($B158,RD[[#All],[Date]:[IS19_Inv2_M2]],BR$2,0)/BR$1,"")</f>
        <v>0</v>
      </c>
      <c r="BS158" s="165">
        <f>IFERROR(VLOOKUP($B158,RD[[#All],[Date]:[IS19_Inv2_M2]],BS$2,0)/BS$1,"")</f>
        <v>0</v>
      </c>
      <c r="BT158" s="165">
        <f>IFERROR(VLOOKUP($B158,RD[[#All],[Date]:[IS19_Inv2_M2]],BT$2,0)/BT$1,"")</f>
        <v>0</v>
      </c>
      <c r="BU158" s="165">
        <f>IFERROR(VLOOKUP($B158,RD[[#All],[Date]:[IS19_Inv2_M2]],BU$2,0)/BU$1,"")</f>
        <v>0</v>
      </c>
      <c r="BV158" s="165">
        <f>IFERROR(VLOOKUP($B158,RD[[#All],[Date]:[IS19_Inv2_M2]],BV$2,0)/BV$1,"")</f>
        <v>0</v>
      </c>
      <c r="BW158" s="165">
        <f>IFERROR(VLOOKUP($B158,RD[[#All],[Date]:[IS19_Inv2_M2]],BW$2,0)/BW$1,"")</f>
        <v>0</v>
      </c>
      <c r="BX158" s="165">
        <f>IFERROR(VLOOKUP($B158,RD[[#All],[Date]:[IS19_Inv2_M2]],BX$2,0)/BX$1,"")</f>
        <v>0</v>
      </c>
      <c r="BY158" s="165">
        <f>IFERROR(VLOOKUP($B158,RD[[#All],[Date]:[IS19_Inv2_M2]],BY$2,0)/BY$1,"")</f>
        <v>0</v>
      </c>
      <c r="BZ158" s="165">
        <f>IFERROR(VLOOKUP($B158,RD[[#All],[Date]:[IS19_Inv2_M2]],BZ$2,0)/BZ$1,"")</f>
        <v>0</v>
      </c>
      <c r="CA158" s="165">
        <f>IFERROR(VLOOKUP($B158,RD[[#All],[Date]:[IS19_Inv2_M2]],CA$2,0)/CA$1,"")</f>
        <v>0</v>
      </c>
      <c r="CB158" s="165">
        <f>IFERROR(VLOOKUP($B158,RD[[#All],[Date]:[IS19_Inv2_M2]],CB$2,0)/CB$1,"")</f>
        <v>0</v>
      </c>
      <c r="CC158" s="165">
        <f>IFERROR(VLOOKUP($B158,RD[[#All],[Date]:[IS19_Inv2_M2]],CC$2,0)/CC$1,"")</f>
        <v>0</v>
      </c>
      <c r="CD158" s="165">
        <f>IFERROR(VLOOKUP($B158,RD[[#All],[Date]:[IS19_Inv2_M2]],CD$2,0)/CD$1,"")</f>
        <v>0</v>
      </c>
      <c r="CE158" s="165">
        <f>IFERROR(VLOOKUP($B158,RD[[#All],[Date]:[IS19_Inv2_M2]],CE$2,0)/CE$1,"")</f>
        <v>0</v>
      </c>
      <c r="CF158" s="165">
        <f>IFERROR(VLOOKUP($B158,RD[[#All],[Date]:[IS19_Inv2_M2]],CF$2,0)/CF$1,"")</f>
        <v>0</v>
      </c>
      <c r="CG158" s="165">
        <f>IFERROR(VLOOKUP($B158,RD[[#All],[Date]:[IS19_Inv2_M2]],CG$2,0)/CG$1,"")</f>
        <v>0</v>
      </c>
      <c r="CH158" s="165">
        <f>IFERROR(VLOOKUP($B158,RD[[#All],[Date]:[IS19_Inv2_M2]],CH$2,0)/CH$1,"")</f>
        <v>0</v>
      </c>
      <c r="CI158" s="165">
        <f>IFERROR(VLOOKUP($B158,RD[[#All],[Date]:[IS19_Inv2_M2]],CI$2,0)/CI$1,"")</f>
        <v>0</v>
      </c>
      <c r="CJ158" s="165">
        <f>IFERROR(VLOOKUP($B158,RD[[#All],[Date]:[IS19_Inv2_M2]],CJ$2,0)/CJ$1,"")</f>
        <v>0</v>
      </c>
      <c r="CK158" s="165">
        <f>IFERROR(VLOOKUP($B158,RD[[#All],[Date]:[IS19_Inv2_M2]],CK$2,0)/CK$1,"")</f>
        <v>0</v>
      </c>
      <c r="CL158" s="165">
        <f>IFERROR(VLOOKUP($B158,RD[[#All],[Date]:[IS19_Inv2_M2]],CL$2,0)/CL$1,"")</f>
        <v>0</v>
      </c>
      <c r="CM158" s="165">
        <f>IFERROR(VLOOKUP($B158,RD[[#All],[Date]:[IS19_Inv2_M2]],CM$2,0)/CM$1,"")</f>
        <v>0</v>
      </c>
      <c r="CN158" s="165">
        <f>IFERROR(VLOOKUP($B158,RD[[#All],[Date]:[IS19_Inv2_M2]],CN$2,0)/CN$1,"")</f>
        <v>0</v>
      </c>
      <c r="CO158" s="165">
        <f>IFERROR(VLOOKUP($B158,RD[[#All],[Date]:[IS19_Inv2_M2]],CO$2,0)/CO$1,"")</f>
        <v>0</v>
      </c>
      <c r="CP158" s="165">
        <f>IFERROR(VLOOKUP($B158,RD[[#All],[Date]:[IS19_Inv2_M2]],CP$2,0)/CP$1,"")</f>
        <v>0</v>
      </c>
      <c r="CQ158" s="165">
        <f>IFERROR(VLOOKUP($B158,RD[[#All],[Date]:[IS19_Inv2_M2]],CQ$2,0)/CQ$1,"")</f>
        <v>0</v>
      </c>
      <c r="CR158" s="165">
        <f>IFERROR(VLOOKUP($B158,RD[[#All],[Date]:[IS19_Inv2_M2]],CR$2,0)/CR$1,"")</f>
        <v>0</v>
      </c>
      <c r="CS158" s="165">
        <f>IFERROR(VLOOKUP($B158,RD[[#All],[Date]:[IS19_Inv2_M2]],CS$2,0)/CS$1,"")</f>
        <v>0</v>
      </c>
      <c r="CT158" s="165">
        <f>IFERROR(VLOOKUP($B158,RD[[#All],[Date]:[IS19_Inv2_M2]],CT$2,0)/CT$1,"")</f>
        <v>0</v>
      </c>
      <c r="CU158" s="166" t="str">
        <f>IFERROR(AVERAGEIF(Inv_SY_B[[#This Row],[IS1_Inv1_M1]:[IS19_Inv2_M2]],"&gt;="&amp;0.1,Inv_SY_B[[#This Row],[IS1_Inv1_M1]:[IS19_Inv2_M2]]),"")</f>
        <v/>
      </c>
    </row>
    <row r="159" spans="2:99">
      <c r="B159" s="167">
        <f t="shared" si="67"/>
        <v>45851</v>
      </c>
      <c r="C159" s="165">
        <f>IFERROR(VLOOKUP($B159,RD[[#All],[Date]:[IS19_Inv2_M2]],C$2,0)/C$1,"")</f>
        <v>0</v>
      </c>
      <c r="D159" s="165">
        <f>IFERROR(VLOOKUP($B159,RD[[#All],[Date]:[IS19_Inv2_M2]],D$2,0)/D$1,"")</f>
        <v>0</v>
      </c>
      <c r="E159" s="165">
        <f>IFERROR(VLOOKUP($B159,RD[[#All],[Date]:[IS19_Inv2_M2]],E$2,0)/E$1,"")</f>
        <v>0</v>
      </c>
      <c r="F159" s="165">
        <f>IFERROR(VLOOKUP($B159,RD[[#All],[Date]:[IS19_Inv2_M2]],F$2,0)/F$1,"")</f>
        <v>0</v>
      </c>
      <c r="G159" s="165">
        <f>IFERROR(VLOOKUP($B159,RD[[#All],[Date]:[IS19_Inv2_M2]],G$2,0)/G$1,"")</f>
        <v>0</v>
      </c>
      <c r="H159" s="165">
        <f>IFERROR(VLOOKUP($B159,RD[[#All],[Date]:[IS19_Inv2_M2]],H$2,0)/H$1,"")</f>
        <v>0</v>
      </c>
      <c r="I159" s="165">
        <f>IFERROR(VLOOKUP($B159,RD[[#All],[Date]:[IS19_Inv2_M2]],I$2,0)/I$1,"")</f>
        <v>0</v>
      </c>
      <c r="J159" s="165">
        <f>IFERROR(VLOOKUP($B159,RD[[#All],[Date]:[IS19_Inv2_M2]],J$2,0)/J$1,"")</f>
        <v>0</v>
      </c>
      <c r="K159" s="165">
        <f>IFERROR(VLOOKUP($B159,RD[[#All],[Date]:[IS19_Inv2_M2]],K$2,0)/K$1,"")</f>
        <v>0</v>
      </c>
      <c r="L159" s="165">
        <f>IFERROR(VLOOKUP($B159,RD[[#All],[Date]:[IS19_Inv2_M2]],L$2,0)/L$1,"")</f>
        <v>0</v>
      </c>
      <c r="M159" s="165">
        <f>IFERROR(VLOOKUP($B159,RD[[#All],[Date]:[IS19_Inv2_M2]],M$2,0)/M$1,"")</f>
        <v>0</v>
      </c>
      <c r="N159" s="165">
        <f>IFERROR(VLOOKUP($B159,RD[[#All],[Date]:[IS19_Inv2_M2]],N$2,0)/N$1,"")</f>
        <v>0</v>
      </c>
      <c r="O159" s="165">
        <f>IFERROR(VLOOKUP($B159,RD[[#All],[Date]:[IS19_Inv2_M2]],O$2,0)/O$1,"")</f>
        <v>0</v>
      </c>
      <c r="P159" s="165">
        <f>IFERROR(VLOOKUP($B159,RD[[#All],[Date]:[IS19_Inv2_M2]],P$2,0)/P$1,"")</f>
        <v>0</v>
      </c>
      <c r="Q159" s="165">
        <f>IFERROR(VLOOKUP($B159,RD[[#All],[Date]:[IS19_Inv2_M2]],Q$2,0)/Q$1,"")</f>
        <v>0</v>
      </c>
      <c r="R159" s="165">
        <f>IFERROR(VLOOKUP($B159,RD[[#All],[Date]:[IS19_Inv2_M2]],R$2,0)/R$1,"")</f>
        <v>0</v>
      </c>
      <c r="S159" s="165">
        <f>IFERROR(VLOOKUP($B159,RD[[#All],[Date]:[IS19_Inv2_M2]],S$2,0)/S$1,"")</f>
        <v>0</v>
      </c>
      <c r="T159" s="165">
        <f>IFERROR(VLOOKUP($B159,RD[[#All],[Date]:[IS19_Inv2_M2]],T$2,0)/T$1,"")</f>
        <v>0</v>
      </c>
      <c r="U159" s="165">
        <f>IFERROR(VLOOKUP($B159,RD[[#All],[Date]:[IS19_Inv2_M2]],U$2,0)/U$1,"")</f>
        <v>0</v>
      </c>
      <c r="V159" s="165">
        <f>IFERROR(VLOOKUP($B159,RD[[#All],[Date]:[IS19_Inv2_M2]],V$2,0)/V$1,"")</f>
        <v>0</v>
      </c>
      <c r="W159" s="165">
        <f>IFERROR(VLOOKUP($B159,RD[[#All],[Date]:[IS19_Inv2_M2]],W$2,0)/W$1,"")</f>
        <v>0</v>
      </c>
      <c r="X159" s="165">
        <f>IFERROR(VLOOKUP($B159,RD[[#All],[Date]:[IS19_Inv2_M2]],X$2,0)/X$1,"")</f>
        <v>0</v>
      </c>
      <c r="Y159" s="165">
        <f>IFERROR(VLOOKUP($B159,RD[[#All],[Date]:[IS19_Inv2_M2]],Y$2,0)/Y$1,"")</f>
        <v>0</v>
      </c>
      <c r="Z159" s="165">
        <f>IFERROR(VLOOKUP($B159,RD[[#All],[Date]:[IS19_Inv2_M2]],Z$2,0)/Z$1,"")</f>
        <v>0</v>
      </c>
      <c r="AA159" s="165">
        <f>IFERROR(VLOOKUP($B159,RD[[#All],[Date]:[IS19_Inv2_M2]],AA$2,0)/AA$1,"")</f>
        <v>0</v>
      </c>
      <c r="AB159" s="165">
        <f>IFERROR(VLOOKUP($B159,RD[[#All],[Date]:[IS19_Inv2_M2]],AB$2,0)/AB$1,"")</f>
        <v>0</v>
      </c>
      <c r="AC159" s="165">
        <f>IFERROR(VLOOKUP($B159,RD[[#All],[Date]:[IS19_Inv2_M2]],AC$2,0)/AC$1,"")</f>
        <v>0</v>
      </c>
      <c r="AD159" s="165">
        <f>IFERROR(VLOOKUP($B159,RD[[#All],[Date]:[IS19_Inv2_M2]],AD$2,0)/AD$1,"")</f>
        <v>0</v>
      </c>
      <c r="AE159" s="165">
        <f>IFERROR(VLOOKUP($B159,RD[[#All],[Date]:[IS19_Inv2_M2]],AE$2,0)/AE$1,"")</f>
        <v>0</v>
      </c>
      <c r="AF159" s="165">
        <f>IFERROR(VLOOKUP($B159,RD[[#All],[Date]:[IS19_Inv2_M2]],AF$2,0)/AF$1,"")</f>
        <v>0</v>
      </c>
      <c r="AG159" s="165">
        <f>IFERROR(VLOOKUP($B159,RD[[#All],[Date]:[IS19_Inv2_M2]],AG$2,0)/AG$1,"")</f>
        <v>0</v>
      </c>
      <c r="AH159" s="165">
        <f>IFERROR(VLOOKUP($B159,RD[[#All],[Date]:[IS19_Inv2_M2]],AH$2,0)/AH$1,"")</f>
        <v>0</v>
      </c>
      <c r="AI159" s="165">
        <f>IFERROR(VLOOKUP($B159,RD[[#All],[Date]:[IS19_Inv2_M2]],AI$2,0)/AI$1,"")</f>
        <v>0</v>
      </c>
      <c r="AJ159" s="165">
        <f>IFERROR(VLOOKUP($B159,RD[[#All],[Date]:[IS19_Inv2_M2]],AJ$2,0)/AJ$1,"")</f>
        <v>0</v>
      </c>
      <c r="AK159" s="165">
        <f>IFERROR(VLOOKUP($B159,RD[[#All],[Date]:[IS19_Inv2_M2]],AK$2,0)/AK$1,"")</f>
        <v>0</v>
      </c>
      <c r="AL159" s="165">
        <f>IFERROR(VLOOKUP($B159,RD[[#All],[Date]:[IS19_Inv2_M2]],AL$2,0)/AL$1,"")</f>
        <v>0</v>
      </c>
      <c r="AM159" s="165">
        <f>IFERROR(VLOOKUP($B159,RD[[#All],[Date]:[IS19_Inv2_M2]],AM$2,0)/AM$1,"")</f>
        <v>0</v>
      </c>
      <c r="AN159" s="165">
        <f>IFERROR(VLOOKUP($B159,RD[[#All],[Date]:[IS19_Inv2_M2]],AN$2,0)/AN$1,"")</f>
        <v>0</v>
      </c>
      <c r="AO159" s="165">
        <f>IFERROR(VLOOKUP($B159,RD[[#All],[Date]:[IS19_Inv2_M2]],AO$2,0)/AO$1,"")</f>
        <v>0</v>
      </c>
      <c r="AP159" s="165">
        <f>IFERROR(VLOOKUP($B159,RD[[#All],[Date]:[IS19_Inv2_M2]],AP$2,0)/AP$1,"")</f>
        <v>0</v>
      </c>
      <c r="AQ159" s="165">
        <f>IFERROR(VLOOKUP($B159,RD[[#All],[Date]:[IS19_Inv2_M2]],AQ$2,0)/AQ$1,"")</f>
        <v>0</v>
      </c>
      <c r="AR159" s="165">
        <f>IFERROR(VLOOKUP($B159,RD[[#All],[Date]:[IS19_Inv2_M2]],AR$2,0)/AR$1,"")</f>
        <v>0</v>
      </c>
      <c r="AS159" s="165">
        <f>IFERROR(VLOOKUP($B159,RD[[#All],[Date]:[IS19_Inv2_M2]],AS$2,0)/AS$1,"")</f>
        <v>0</v>
      </c>
      <c r="AT159" s="165">
        <f>IFERROR(VLOOKUP($B159,RD[[#All],[Date]:[IS19_Inv2_M2]],AT$2,0)/AT$1,"")</f>
        <v>0</v>
      </c>
      <c r="AU159" s="165">
        <f>IFERROR(VLOOKUP($B159,RD[[#All],[Date]:[IS19_Inv2_M2]],AU$2,0)/AU$1,"")</f>
        <v>0</v>
      </c>
      <c r="AV159" s="165">
        <f>IFERROR(VLOOKUP($B159,RD[[#All],[Date]:[IS19_Inv2_M2]],AV$2,0)/AV$1,"")</f>
        <v>0</v>
      </c>
      <c r="AW159" s="165">
        <f>IFERROR(VLOOKUP($B159,RD[[#All],[Date]:[IS19_Inv2_M2]],AW$2,0)/AW$1,"")</f>
        <v>0</v>
      </c>
      <c r="AX159" s="165">
        <f>IFERROR(VLOOKUP($B159,RD[[#All],[Date]:[IS19_Inv2_M2]],AX$2,0)/AX$1,"")</f>
        <v>0</v>
      </c>
      <c r="AY159" s="165">
        <f>IFERROR(VLOOKUP($B159,RD[[#All],[Date]:[IS19_Inv2_M2]],AY$2,0)/AY$1,"")</f>
        <v>0</v>
      </c>
      <c r="AZ159" s="165">
        <f>IFERROR(VLOOKUP($B159,RD[[#All],[Date]:[IS19_Inv2_M2]],AZ$2,0)/AZ$1,"")</f>
        <v>0</v>
      </c>
      <c r="BA159" s="165">
        <f>IFERROR(VLOOKUP($B159,RD[[#All],[Date]:[IS19_Inv2_M2]],BA$2,0)/BA$1,"")</f>
        <v>0</v>
      </c>
      <c r="BB159" s="165">
        <f>IFERROR(VLOOKUP($B159,RD[[#All],[Date]:[IS19_Inv2_M2]],BB$2,0)/BB$1,"")</f>
        <v>0</v>
      </c>
      <c r="BC159" s="165">
        <f>IFERROR(VLOOKUP($B159,RD[[#All],[Date]:[IS19_Inv2_M2]],BC$2,0)/BC$1,"")</f>
        <v>0</v>
      </c>
      <c r="BD159" s="165">
        <f>IFERROR(VLOOKUP($B159,RD[[#All],[Date]:[IS19_Inv2_M2]],BD$2,0)/BD$1,"")</f>
        <v>0</v>
      </c>
      <c r="BE159" s="165">
        <f>IFERROR(VLOOKUP($B159,RD[[#All],[Date]:[IS19_Inv2_M2]],BE$2,0)/BE$1,"")</f>
        <v>0</v>
      </c>
      <c r="BF159" s="165">
        <f>IFERROR(VLOOKUP($B159,RD[[#All],[Date]:[IS19_Inv2_M2]],BF$2,0)/BF$1,"")</f>
        <v>0</v>
      </c>
      <c r="BG159" s="165">
        <f>IFERROR(VLOOKUP($B159,RD[[#All],[Date]:[IS19_Inv2_M2]],BG$2,0)/BG$1,"")</f>
        <v>0</v>
      </c>
      <c r="BH159" s="165">
        <f>IFERROR(VLOOKUP($B159,RD[[#All],[Date]:[IS19_Inv2_M2]],BH$2,0)/BH$1,"")</f>
        <v>0</v>
      </c>
      <c r="BI159" s="165">
        <f>IFERROR(VLOOKUP($B159,RD[[#All],[Date]:[IS19_Inv2_M2]],BI$2,0)/BI$1,"")</f>
        <v>0</v>
      </c>
      <c r="BJ159" s="165">
        <f>IFERROR(VLOOKUP($B159,RD[[#All],[Date]:[IS19_Inv2_M2]],BJ$2,0)/BJ$1,"")</f>
        <v>0</v>
      </c>
      <c r="BK159" s="165">
        <f>IFERROR(VLOOKUP($B159,RD[[#All],[Date]:[IS19_Inv2_M2]],BK$2,0)/BK$1,"")</f>
        <v>0</v>
      </c>
      <c r="BL159" s="165">
        <f>IFERROR(VLOOKUP($B159,RD[[#All],[Date]:[IS19_Inv2_M2]],BL$2,0)/BL$1,"")</f>
        <v>0</v>
      </c>
      <c r="BM159" s="165">
        <f>IFERROR(VLOOKUP($B159,RD[[#All],[Date]:[IS19_Inv2_M2]],BM$2,0)/BM$1,"")</f>
        <v>0</v>
      </c>
      <c r="BN159" s="165">
        <f>IFERROR(VLOOKUP($B159,RD[[#All],[Date]:[IS19_Inv2_M2]],BN$2,0)/BN$1,"")</f>
        <v>0</v>
      </c>
      <c r="BO159" s="165">
        <f>IFERROR(VLOOKUP($B159,RD[[#All],[Date]:[IS19_Inv2_M2]],BO$2,0)/BO$1,"")</f>
        <v>0</v>
      </c>
      <c r="BP159" s="165">
        <f>IFERROR(VLOOKUP($B159,RD[[#All],[Date]:[IS19_Inv2_M2]],BP$2,0)/BP$1,"")</f>
        <v>0</v>
      </c>
      <c r="BQ159" s="165">
        <f>IFERROR(VLOOKUP($B159,RD[[#All],[Date]:[IS19_Inv2_M2]],BQ$2,0)/BQ$1,"")</f>
        <v>0</v>
      </c>
      <c r="BR159" s="165">
        <f>IFERROR(VLOOKUP($B159,RD[[#All],[Date]:[IS19_Inv2_M2]],BR$2,0)/BR$1,"")</f>
        <v>0</v>
      </c>
      <c r="BS159" s="165">
        <f>IFERROR(VLOOKUP($B159,RD[[#All],[Date]:[IS19_Inv2_M2]],BS$2,0)/BS$1,"")</f>
        <v>0</v>
      </c>
      <c r="BT159" s="165">
        <f>IFERROR(VLOOKUP($B159,RD[[#All],[Date]:[IS19_Inv2_M2]],BT$2,0)/BT$1,"")</f>
        <v>0</v>
      </c>
      <c r="BU159" s="165">
        <f>IFERROR(VLOOKUP($B159,RD[[#All],[Date]:[IS19_Inv2_M2]],BU$2,0)/BU$1,"")</f>
        <v>0</v>
      </c>
      <c r="BV159" s="165">
        <f>IFERROR(VLOOKUP($B159,RD[[#All],[Date]:[IS19_Inv2_M2]],BV$2,0)/BV$1,"")</f>
        <v>0</v>
      </c>
      <c r="BW159" s="165">
        <f>IFERROR(VLOOKUP($B159,RD[[#All],[Date]:[IS19_Inv2_M2]],BW$2,0)/BW$1,"")</f>
        <v>0</v>
      </c>
      <c r="BX159" s="165">
        <f>IFERROR(VLOOKUP($B159,RD[[#All],[Date]:[IS19_Inv2_M2]],BX$2,0)/BX$1,"")</f>
        <v>0</v>
      </c>
      <c r="BY159" s="165">
        <f>IFERROR(VLOOKUP($B159,RD[[#All],[Date]:[IS19_Inv2_M2]],BY$2,0)/BY$1,"")</f>
        <v>0</v>
      </c>
      <c r="BZ159" s="165">
        <f>IFERROR(VLOOKUP($B159,RD[[#All],[Date]:[IS19_Inv2_M2]],BZ$2,0)/BZ$1,"")</f>
        <v>0</v>
      </c>
      <c r="CA159" s="165">
        <f>IFERROR(VLOOKUP($B159,RD[[#All],[Date]:[IS19_Inv2_M2]],CA$2,0)/CA$1,"")</f>
        <v>0</v>
      </c>
      <c r="CB159" s="165">
        <f>IFERROR(VLOOKUP($B159,RD[[#All],[Date]:[IS19_Inv2_M2]],CB$2,0)/CB$1,"")</f>
        <v>0</v>
      </c>
      <c r="CC159" s="165">
        <f>IFERROR(VLOOKUP($B159,RD[[#All],[Date]:[IS19_Inv2_M2]],CC$2,0)/CC$1,"")</f>
        <v>0</v>
      </c>
      <c r="CD159" s="165">
        <f>IFERROR(VLOOKUP($B159,RD[[#All],[Date]:[IS19_Inv2_M2]],CD$2,0)/CD$1,"")</f>
        <v>0</v>
      </c>
      <c r="CE159" s="165">
        <f>IFERROR(VLOOKUP($B159,RD[[#All],[Date]:[IS19_Inv2_M2]],CE$2,0)/CE$1,"")</f>
        <v>0</v>
      </c>
      <c r="CF159" s="165">
        <f>IFERROR(VLOOKUP($B159,RD[[#All],[Date]:[IS19_Inv2_M2]],CF$2,0)/CF$1,"")</f>
        <v>0</v>
      </c>
      <c r="CG159" s="165">
        <f>IFERROR(VLOOKUP($B159,RD[[#All],[Date]:[IS19_Inv2_M2]],CG$2,0)/CG$1,"")</f>
        <v>0</v>
      </c>
      <c r="CH159" s="165">
        <f>IFERROR(VLOOKUP($B159,RD[[#All],[Date]:[IS19_Inv2_M2]],CH$2,0)/CH$1,"")</f>
        <v>0</v>
      </c>
      <c r="CI159" s="165">
        <f>IFERROR(VLOOKUP($B159,RD[[#All],[Date]:[IS19_Inv2_M2]],CI$2,0)/CI$1,"")</f>
        <v>0</v>
      </c>
      <c r="CJ159" s="165">
        <f>IFERROR(VLOOKUP($B159,RD[[#All],[Date]:[IS19_Inv2_M2]],CJ$2,0)/CJ$1,"")</f>
        <v>0</v>
      </c>
      <c r="CK159" s="165">
        <f>IFERROR(VLOOKUP($B159,RD[[#All],[Date]:[IS19_Inv2_M2]],CK$2,0)/CK$1,"")</f>
        <v>0</v>
      </c>
      <c r="CL159" s="165">
        <f>IFERROR(VLOOKUP($B159,RD[[#All],[Date]:[IS19_Inv2_M2]],CL$2,0)/CL$1,"")</f>
        <v>0</v>
      </c>
      <c r="CM159" s="165">
        <f>IFERROR(VLOOKUP($B159,RD[[#All],[Date]:[IS19_Inv2_M2]],CM$2,0)/CM$1,"")</f>
        <v>0</v>
      </c>
      <c r="CN159" s="165">
        <f>IFERROR(VLOOKUP($B159,RD[[#All],[Date]:[IS19_Inv2_M2]],CN$2,0)/CN$1,"")</f>
        <v>0</v>
      </c>
      <c r="CO159" s="165">
        <f>IFERROR(VLOOKUP($B159,RD[[#All],[Date]:[IS19_Inv2_M2]],CO$2,0)/CO$1,"")</f>
        <v>0</v>
      </c>
      <c r="CP159" s="165">
        <f>IFERROR(VLOOKUP($B159,RD[[#All],[Date]:[IS19_Inv2_M2]],CP$2,0)/CP$1,"")</f>
        <v>0</v>
      </c>
      <c r="CQ159" s="165">
        <f>IFERROR(VLOOKUP($B159,RD[[#All],[Date]:[IS19_Inv2_M2]],CQ$2,0)/CQ$1,"")</f>
        <v>0</v>
      </c>
      <c r="CR159" s="165">
        <f>IFERROR(VLOOKUP($B159,RD[[#All],[Date]:[IS19_Inv2_M2]],CR$2,0)/CR$1,"")</f>
        <v>0</v>
      </c>
      <c r="CS159" s="165">
        <f>IFERROR(VLOOKUP($B159,RD[[#All],[Date]:[IS19_Inv2_M2]],CS$2,0)/CS$1,"")</f>
        <v>0</v>
      </c>
      <c r="CT159" s="165">
        <f>IFERROR(VLOOKUP($B159,RD[[#All],[Date]:[IS19_Inv2_M2]],CT$2,0)/CT$1,"")</f>
        <v>0</v>
      </c>
      <c r="CU159" s="166" t="str">
        <f>IFERROR(AVERAGEIF(Inv_SY_B[[#This Row],[IS1_Inv1_M1]:[IS19_Inv2_M2]],"&gt;="&amp;0.1,Inv_SY_B[[#This Row],[IS1_Inv1_M1]:[IS19_Inv2_M2]]),"")</f>
        <v/>
      </c>
    </row>
    <row r="160" spans="2:99">
      <c r="B160" s="167">
        <f t="shared" si="67"/>
        <v>45852</v>
      </c>
      <c r="C160" s="165">
        <f>IFERROR(VLOOKUP($B160,RD[[#All],[Date]:[IS19_Inv2_M2]],C$2,0)/C$1,"")</f>
        <v>0</v>
      </c>
      <c r="D160" s="165">
        <f>IFERROR(VLOOKUP($B160,RD[[#All],[Date]:[IS19_Inv2_M2]],D$2,0)/D$1,"")</f>
        <v>0</v>
      </c>
      <c r="E160" s="165">
        <f>IFERROR(VLOOKUP($B160,RD[[#All],[Date]:[IS19_Inv2_M2]],E$2,0)/E$1,"")</f>
        <v>0</v>
      </c>
      <c r="F160" s="165">
        <f>IFERROR(VLOOKUP($B160,RD[[#All],[Date]:[IS19_Inv2_M2]],F$2,0)/F$1,"")</f>
        <v>0</v>
      </c>
      <c r="G160" s="165">
        <f>IFERROR(VLOOKUP($B160,RD[[#All],[Date]:[IS19_Inv2_M2]],G$2,0)/G$1,"")</f>
        <v>0</v>
      </c>
      <c r="H160" s="165">
        <f>IFERROR(VLOOKUP($B160,RD[[#All],[Date]:[IS19_Inv2_M2]],H$2,0)/H$1,"")</f>
        <v>0</v>
      </c>
      <c r="I160" s="165">
        <f>IFERROR(VLOOKUP($B160,RD[[#All],[Date]:[IS19_Inv2_M2]],I$2,0)/I$1,"")</f>
        <v>0</v>
      </c>
      <c r="J160" s="165">
        <f>IFERROR(VLOOKUP($B160,RD[[#All],[Date]:[IS19_Inv2_M2]],J$2,0)/J$1,"")</f>
        <v>0</v>
      </c>
      <c r="K160" s="165">
        <f>IFERROR(VLOOKUP($B160,RD[[#All],[Date]:[IS19_Inv2_M2]],K$2,0)/K$1,"")</f>
        <v>0</v>
      </c>
      <c r="L160" s="165">
        <f>IFERROR(VLOOKUP($B160,RD[[#All],[Date]:[IS19_Inv2_M2]],L$2,0)/L$1,"")</f>
        <v>0</v>
      </c>
      <c r="M160" s="165">
        <f>IFERROR(VLOOKUP($B160,RD[[#All],[Date]:[IS19_Inv2_M2]],M$2,0)/M$1,"")</f>
        <v>0</v>
      </c>
      <c r="N160" s="165">
        <f>IFERROR(VLOOKUP($B160,RD[[#All],[Date]:[IS19_Inv2_M2]],N$2,0)/N$1,"")</f>
        <v>0</v>
      </c>
      <c r="O160" s="165">
        <f>IFERROR(VLOOKUP($B160,RD[[#All],[Date]:[IS19_Inv2_M2]],O$2,0)/O$1,"")</f>
        <v>0</v>
      </c>
      <c r="P160" s="165">
        <f>IFERROR(VLOOKUP($B160,RD[[#All],[Date]:[IS19_Inv2_M2]],P$2,0)/P$1,"")</f>
        <v>0</v>
      </c>
      <c r="Q160" s="165">
        <f>IFERROR(VLOOKUP($B160,RD[[#All],[Date]:[IS19_Inv2_M2]],Q$2,0)/Q$1,"")</f>
        <v>0</v>
      </c>
      <c r="R160" s="165">
        <f>IFERROR(VLOOKUP($B160,RD[[#All],[Date]:[IS19_Inv2_M2]],R$2,0)/R$1,"")</f>
        <v>0</v>
      </c>
      <c r="S160" s="165">
        <f>IFERROR(VLOOKUP($B160,RD[[#All],[Date]:[IS19_Inv2_M2]],S$2,0)/S$1,"")</f>
        <v>0</v>
      </c>
      <c r="T160" s="165">
        <f>IFERROR(VLOOKUP($B160,RD[[#All],[Date]:[IS19_Inv2_M2]],T$2,0)/T$1,"")</f>
        <v>0</v>
      </c>
      <c r="U160" s="165">
        <f>IFERROR(VLOOKUP($B160,RD[[#All],[Date]:[IS19_Inv2_M2]],U$2,0)/U$1,"")</f>
        <v>0</v>
      </c>
      <c r="V160" s="165">
        <f>IFERROR(VLOOKUP($B160,RD[[#All],[Date]:[IS19_Inv2_M2]],V$2,0)/V$1,"")</f>
        <v>0</v>
      </c>
      <c r="W160" s="165">
        <f>IFERROR(VLOOKUP($B160,RD[[#All],[Date]:[IS19_Inv2_M2]],W$2,0)/W$1,"")</f>
        <v>0</v>
      </c>
      <c r="X160" s="165">
        <f>IFERROR(VLOOKUP($B160,RD[[#All],[Date]:[IS19_Inv2_M2]],X$2,0)/X$1,"")</f>
        <v>0</v>
      </c>
      <c r="Y160" s="165">
        <f>IFERROR(VLOOKUP($B160,RD[[#All],[Date]:[IS19_Inv2_M2]],Y$2,0)/Y$1,"")</f>
        <v>0</v>
      </c>
      <c r="Z160" s="165">
        <f>IFERROR(VLOOKUP($B160,RD[[#All],[Date]:[IS19_Inv2_M2]],Z$2,0)/Z$1,"")</f>
        <v>0</v>
      </c>
      <c r="AA160" s="165">
        <f>IFERROR(VLOOKUP($B160,RD[[#All],[Date]:[IS19_Inv2_M2]],AA$2,0)/AA$1,"")</f>
        <v>0</v>
      </c>
      <c r="AB160" s="165">
        <f>IFERROR(VLOOKUP($B160,RD[[#All],[Date]:[IS19_Inv2_M2]],AB$2,0)/AB$1,"")</f>
        <v>0</v>
      </c>
      <c r="AC160" s="165">
        <f>IFERROR(VLOOKUP($B160,RD[[#All],[Date]:[IS19_Inv2_M2]],AC$2,0)/AC$1,"")</f>
        <v>0</v>
      </c>
      <c r="AD160" s="165">
        <f>IFERROR(VLOOKUP($B160,RD[[#All],[Date]:[IS19_Inv2_M2]],AD$2,0)/AD$1,"")</f>
        <v>0</v>
      </c>
      <c r="AE160" s="165">
        <f>IFERROR(VLOOKUP($B160,RD[[#All],[Date]:[IS19_Inv2_M2]],AE$2,0)/AE$1,"")</f>
        <v>0</v>
      </c>
      <c r="AF160" s="165">
        <f>IFERROR(VLOOKUP($B160,RD[[#All],[Date]:[IS19_Inv2_M2]],AF$2,0)/AF$1,"")</f>
        <v>0</v>
      </c>
      <c r="AG160" s="165">
        <f>IFERROR(VLOOKUP($B160,RD[[#All],[Date]:[IS19_Inv2_M2]],AG$2,0)/AG$1,"")</f>
        <v>0</v>
      </c>
      <c r="AH160" s="165">
        <f>IFERROR(VLOOKUP($B160,RD[[#All],[Date]:[IS19_Inv2_M2]],AH$2,0)/AH$1,"")</f>
        <v>0</v>
      </c>
      <c r="AI160" s="165">
        <f>IFERROR(VLOOKUP($B160,RD[[#All],[Date]:[IS19_Inv2_M2]],AI$2,0)/AI$1,"")</f>
        <v>0</v>
      </c>
      <c r="AJ160" s="165">
        <f>IFERROR(VLOOKUP($B160,RD[[#All],[Date]:[IS19_Inv2_M2]],AJ$2,0)/AJ$1,"")</f>
        <v>0</v>
      </c>
      <c r="AK160" s="165">
        <f>IFERROR(VLOOKUP($B160,RD[[#All],[Date]:[IS19_Inv2_M2]],AK$2,0)/AK$1,"")</f>
        <v>0</v>
      </c>
      <c r="AL160" s="165">
        <f>IFERROR(VLOOKUP($B160,RD[[#All],[Date]:[IS19_Inv2_M2]],AL$2,0)/AL$1,"")</f>
        <v>0</v>
      </c>
      <c r="AM160" s="165">
        <f>IFERROR(VLOOKUP($B160,RD[[#All],[Date]:[IS19_Inv2_M2]],AM$2,0)/AM$1,"")</f>
        <v>0</v>
      </c>
      <c r="AN160" s="165">
        <f>IFERROR(VLOOKUP($B160,RD[[#All],[Date]:[IS19_Inv2_M2]],AN$2,0)/AN$1,"")</f>
        <v>0</v>
      </c>
      <c r="AO160" s="165">
        <f>IFERROR(VLOOKUP($B160,RD[[#All],[Date]:[IS19_Inv2_M2]],AO$2,0)/AO$1,"")</f>
        <v>0</v>
      </c>
      <c r="AP160" s="165">
        <f>IFERROR(VLOOKUP($B160,RD[[#All],[Date]:[IS19_Inv2_M2]],AP$2,0)/AP$1,"")</f>
        <v>0</v>
      </c>
      <c r="AQ160" s="165">
        <f>IFERROR(VLOOKUP($B160,RD[[#All],[Date]:[IS19_Inv2_M2]],AQ$2,0)/AQ$1,"")</f>
        <v>0</v>
      </c>
      <c r="AR160" s="165">
        <f>IFERROR(VLOOKUP($B160,RD[[#All],[Date]:[IS19_Inv2_M2]],AR$2,0)/AR$1,"")</f>
        <v>0</v>
      </c>
      <c r="AS160" s="165">
        <f>IFERROR(VLOOKUP($B160,RD[[#All],[Date]:[IS19_Inv2_M2]],AS$2,0)/AS$1,"")</f>
        <v>0</v>
      </c>
      <c r="AT160" s="165">
        <f>IFERROR(VLOOKUP($B160,RD[[#All],[Date]:[IS19_Inv2_M2]],AT$2,0)/AT$1,"")</f>
        <v>0</v>
      </c>
      <c r="AU160" s="165">
        <f>IFERROR(VLOOKUP($B160,RD[[#All],[Date]:[IS19_Inv2_M2]],AU$2,0)/AU$1,"")</f>
        <v>0</v>
      </c>
      <c r="AV160" s="165">
        <f>IFERROR(VLOOKUP($B160,RD[[#All],[Date]:[IS19_Inv2_M2]],AV$2,0)/AV$1,"")</f>
        <v>0</v>
      </c>
      <c r="AW160" s="165">
        <f>IFERROR(VLOOKUP($B160,RD[[#All],[Date]:[IS19_Inv2_M2]],AW$2,0)/AW$1,"")</f>
        <v>0</v>
      </c>
      <c r="AX160" s="165">
        <f>IFERROR(VLOOKUP($B160,RD[[#All],[Date]:[IS19_Inv2_M2]],AX$2,0)/AX$1,"")</f>
        <v>0</v>
      </c>
      <c r="AY160" s="165">
        <f>IFERROR(VLOOKUP($B160,RD[[#All],[Date]:[IS19_Inv2_M2]],AY$2,0)/AY$1,"")</f>
        <v>0</v>
      </c>
      <c r="AZ160" s="165">
        <f>IFERROR(VLOOKUP($B160,RD[[#All],[Date]:[IS19_Inv2_M2]],AZ$2,0)/AZ$1,"")</f>
        <v>0</v>
      </c>
      <c r="BA160" s="165">
        <f>IFERROR(VLOOKUP($B160,RD[[#All],[Date]:[IS19_Inv2_M2]],BA$2,0)/BA$1,"")</f>
        <v>0</v>
      </c>
      <c r="BB160" s="165">
        <f>IFERROR(VLOOKUP($B160,RD[[#All],[Date]:[IS19_Inv2_M2]],BB$2,0)/BB$1,"")</f>
        <v>0</v>
      </c>
      <c r="BC160" s="165">
        <f>IFERROR(VLOOKUP($B160,RD[[#All],[Date]:[IS19_Inv2_M2]],BC$2,0)/BC$1,"")</f>
        <v>0</v>
      </c>
      <c r="BD160" s="165">
        <f>IFERROR(VLOOKUP($B160,RD[[#All],[Date]:[IS19_Inv2_M2]],BD$2,0)/BD$1,"")</f>
        <v>0</v>
      </c>
      <c r="BE160" s="165">
        <f>IFERROR(VLOOKUP($B160,RD[[#All],[Date]:[IS19_Inv2_M2]],BE$2,0)/BE$1,"")</f>
        <v>0</v>
      </c>
      <c r="BF160" s="165">
        <f>IFERROR(VLOOKUP($B160,RD[[#All],[Date]:[IS19_Inv2_M2]],BF$2,0)/BF$1,"")</f>
        <v>0</v>
      </c>
      <c r="BG160" s="165">
        <f>IFERROR(VLOOKUP($B160,RD[[#All],[Date]:[IS19_Inv2_M2]],BG$2,0)/BG$1,"")</f>
        <v>0</v>
      </c>
      <c r="BH160" s="165">
        <f>IFERROR(VLOOKUP($B160,RD[[#All],[Date]:[IS19_Inv2_M2]],BH$2,0)/BH$1,"")</f>
        <v>0</v>
      </c>
      <c r="BI160" s="165">
        <f>IFERROR(VLOOKUP($B160,RD[[#All],[Date]:[IS19_Inv2_M2]],BI$2,0)/BI$1,"")</f>
        <v>0</v>
      </c>
      <c r="BJ160" s="165">
        <f>IFERROR(VLOOKUP($B160,RD[[#All],[Date]:[IS19_Inv2_M2]],BJ$2,0)/BJ$1,"")</f>
        <v>0</v>
      </c>
      <c r="BK160" s="165">
        <f>IFERROR(VLOOKUP($B160,RD[[#All],[Date]:[IS19_Inv2_M2]],BK$2,0)/BK$1,"")</f>
        <v>0</v>
      </c>
      <c r="BL160" s="165">
        <f>IFERROR(VLOOKUP($B160,RD[[#All],[Date]:[IS19_Inv2_M2]],BL$2,0)/BL$1,"")</f>
        <v>0</v>
      </c>
      <c r="BM160" s="165">
        <f>IFERROR(VLOOKUP($B160,RD[[#All],[Date]:[IS19_Inv2_M2]],BM$2,0)/BM$1,"")</f>
        <v>0</v>
      </c>
      <c r="BN160" s="165">
        <f>IFERROR(VLOOKUP($B160,RD[[#All],[Date]:[IS19_Inv2_M2]],BN$2,0)/BN$1,"")</f>
        <v>0</v>
      </c>
      <c r="BO160" s="165">
        <f>IFERROR(VLOOKUP($B160,RD[[#All],[Date]:[IS19_Inv2_M2]],BO$2,0)/BO$1,"")</f>
        <v>0</v>
      </c>
      <c r="BP160" s="165">
        <f>IFERROR(VLOOKUP($B160,RD[[#All],[Date]:[IS19_Inv2_M2]],BP$2,0)/BP$1,"")</f>
        <v>0</v>
      </c>
      <c r="BQ160" s="165">
        <f>IFERROR(VLOOKUP($B160,RD[[#All],[Date]:[IS19_Inv2_M2]],BQ$2,0)/BQ$1,"")</f>
        <v>0</v>
      </c>
      <c r="BR160" s="165">
        <f>IFERROR(VLOOKUP($B160,RD[[#All],[Date]:[IS19_Inv2_M2]],BR$2,0)/BR$1,"")</f>
        <v>0</v>
      </c>
      <c r="BS160" s="165">
        <f>IFERROR(VLOOKUP($B160,RD[[#All],[Date]:[IS19_Inv2_M2]],BS$2,0)/BS$1,"")</f>
        <v>0</v>
      </c>
      <c r="BT160" s="165">
        <f>IFERROR(VLOOKUP($B160,RD[[#All],[Date]:[IS19_Inv2_M2]],BT$2,0)/BT$1,"")</f>
        <v>0</v>
      </c>
      <c r="BU160" s="165">
        <f>IFERROR(VLOOKUP($B160,RD[[#All],[Date]:[IS19_Inv2_M2]],BU$2,0)/BU$1,"")</f>
        <v>0</v>
      </c>
      <c r="BV160" s="165">
        <f>IFERROR(VLOOKUP($B160,RD[[#All],[Date]:[IS19_Inv2_M2]],BV$2,0)/BV$1,"")</f>
        <v>0</v>
      </c>
      <c r="BW160" s="165">
        <f>IFERROR(VLOOKUP($B160,RD[[#All],[Date]:[IS19_Inv2_M2]],BW$2,0)/BW$1,"")</f>
        <v>0</v>
      </c>
      <c r="BX160" s="165">
        <f>IFERROR(VLOOKUP($B160,RD[[#All],[Date]:[IS19_Inv2_M2]],BX$2,0)/BX$1,"")</f>
        <v>0</v>
      </c>
      <c r="BY160" s="165">
        <f>IFERROR(VLOOKUP($B160,RD[[#All],[Date]:[IS19_Inv2_M2]],BY$2,0)/BY$1,"")</f>
        <v>0</v>
      </c>
      <c r="BZ160" s="165">
        <f>IFERROR(VLOOKUP($B160,RD[[#All],[Date]:[IS19_Inv2_M2]],BZ$2,0)/BZ$1,"")</f>
        <v>0</v>
      </c>
      <c r="CA160" s="165">
        <f>IFERROR(VLOOKUP($B160,RD[[#All],[Date]:[IS19_Inv2_M2]],CA$2,0)/CA$1,"")</f>
        <v>0</v>
      </c>
      <c r="CB160" s="165">
        <f>IFERROR(VLOOKUP($B160,RD[[#All],[Date]:[IS19_Inv2_M2]],CB$2,0)/CB$1,"")</f>
        <v>0</v>
      </c>
      <c r="CC160" s="165">
        <f>IFERROR(VLOOKUP($B160,RD[[#All],[Date]:[IS19_Inv2_M2]],CC$2,0)/CC$1,"")</f>
        <v>0</v>
      </c>
      <c r="CD160" s="165">
        <f>IFERROR(VLOOKUP($B160,RD[[#All],[Date]:[IS19_Inv2_M2]],CD$2,0)/CD$1,"")</f>
        <v>0</v>
      </c>
      <c r="CE160" s="165">
        <f>IFERROR(VLOOKUP($B160,RD[[#All],[Date]:[IS19_Inv2_M2]],CE$2,0)/CE$1,"")</f>
        <v>0</v>
      </c>
      <c r="CF160" s="165">
        <f>IFERROR(VLOOKUP($B160,RD[[#All],[Date]:[IS19_Inv2_M2]],CF$2,0)/CF$1,"")</f>
        <v>0</v>
      </c>
      <c r="CG160" s="165">
        <f>IFERROR(VLOOKUP($B160,RD[[#All],[Date]:[IS19_Inv2_M2]],CG$2,0)/CG$1,"")</f>
        <v>0</v>
      </c>
      <c r="CH160" s="165">
        <f>IFERROR(VLOOKUP($B160,RD[[#All],[Date]:[IS19_Inv2_M2]],CH$2,0)/CH$1,"")</f>
        <v>0</v>
      </c>
      <c r="CI160" s="165">
        <f>IFERROR(VLOOKUP($B160,RD[[#All],[Date]:[IS19_Inv2_M2]],CI$2,0)/CI$1,"")</f>
        <v>0</v>
      </c>
      <c r="CJ160" s="165">
        <f>IFERROR(VLOOKUP($B160,RD[[#All],[Date]:[IS19_Inv2_M2]],CJ$2,0)/CJ$1,"")</f>
        <v>0</v>
      </c>
      <c r="CK160" s="165">
        <f>IFERROR(VLOOKUP($B160,RD[[#All],[Date]:[IS19_Inv2_M2]],CK$2,0)/CK$1,"")</f>
        <v>0</v>
      </c>
      <c r="CL160" s="165">
        <f>IFERROR(VLOOKUP($B160,RD[[#All],[Date]:[IS19_Inv2_M2]],CL$2,0)/CL$1,"")</f>
        <v>0</v>
      </c>
      <c r="CM160" s="165">
        <f>IFERROR(VLOOKUP($B160,RD[[#All],[Date]:[IS19_Inv2_M2]],CM$2,0)/CM$1,"")</f>
        <v>0</v>
      </c>
      <c r="CN160" s="165">
        <f>IFERROR(VLOOKUP($B160,RD[[#All],[Date]:[IS19_Inv2_M2]],CN$2,0)/CN$1,"")</f>
        <v>0</v>
      </c>
      <c r="CO160" s="165">
        <f>IFERROR(VLOOKUP($B160,RD[[#All],[Date]:[IS19_Inv2_M2]],CO$2,0)/CO$1,"")</f>
        <v>0</v>
      </c>
      <c r="CP160" s="165">
        <f>IFERROR(VLOOKUP($B160,RD[[#All],[Date]:[IS19_Inv2_M2]],CP$2,0)/CP$1,"")</f>
        <v>0</v>
      </c>
      <c r="CQ160" s="165">
        <f>IFERROR(VLOOKUP($B160,RD[[#All],[Date]:[IS19_Inv2_M2]],CQ$2,0)/CQ$1,"")</f>
        <v>0</v>
      </c>
      <c r="CR160" s="165">
        <f>IFERROR(VLOOKUP($B160,RD[[#All],[Date]:[IS19_Inv2_M2]],CR$2,0)/CR$1,"")</f>
        <v>0</v>
      </c>
      <c r="CS160" s="165">
        <f>IFERROR(VLOOKUP($B160,RD[[#All],[Date]:[IS19_Inv2_M2]],CS$2,0)/CS$1,"")</f>
        <v>0</v>
      </c>
      <c r="CT160" s="165">
        <f>IFERROR(VLOOKUP($B160,RD[[#All],[Date]:[IS19_Inv2_M2]],CT$2,0)/CT$1,"")</f>
        <v>0</v>
      </c>
      <c r="CU160" s="166" t="str">
        <f>IFERROR(AVERAGEIF(Inv_SY_B[[#This Row],[IS1_Inv1_M1]:[IS19_Inv2_M2]],"&gt;="&amp;0.1,Inv_SY_B[[#This Row],[IS1_Inv1_M1]:[IS19_Inv2_M2]]),"")</f>
        <v/>
      </c>
    </row>
    <row r="161" spans="2:99">
      <c r="B161" s="167">
        <f t="shared" si="67"/>
        <v>45853</v>
      </c>
      <c r="C161" s="165">
        <f>IFERROR(VLOOKUP($B161,RD[[#All],[Date]:[IS19_Inv2_M2]],C$2,0)/C$1,"")</f>
        <v>0</v>
      </c>
      <c r="D161" s="165">
        <f>IFERROR(VLOOKUP($B161,RD[[#All],[Date]:[IS19_Inv2_M2]],D$2,0)/D$1,"")</f>
        <v>0</v>
      </c>
      <c r="E161" s="165">
        <f>IFERROR(VLOOKUP($B161,RD[[#All],[Date]:[IS19_Inv2_M2]],E$2,0)/E$1,"")</f>
        <v>0</v>
      </c>
      <c r="F161" s="165">
        <f>IFERROR(VLOOKUP($B161,RD[[#All],[Date]:[IS19_Inv2_M2]],F$2,0)/F$1,"")</f>
        <v>0</v>
      </c>
      <c r="G161" s="165">
        <f>IFERROR(VLOOKUP($B161,RD[[#All],[Date]:[IS19_Inv2_M2]],G$2,0)/G$1,"")</f>
        <v>0</v>
      </c>
      <c r="H161" s="165">
        <f>IFERROR(VLOOKUP($B161,RD[[#All],[Date]:[IS19_Inv2_M2]],H$2,0)/H$1,"")</f>
        <v>0</v>
      </c>
      <c r="I161" s="165">
        <f>IFERROR(VLOOKUP($B161,RD[[#All],[Date]:[IS19_Inv2_M2]],I$2,0)/I$1,"")</f>
        <v>0</v>
      </c>
      <c r="J161" s="165">
        <f>IFERROR(VLOOKUP($B161,RD[[#All],[Date]:[IS19_Inv2_M2]],J$2,0)/J$1,"")</f>
        <v>0</v>
      </c>
      <c r="K161" s="165">
        <f>IFERROR(VLOOKUP($B161,RD[[#All],[Date]:[IS19_Inv2_M2]],K$2,0)/K$1,"")</f>
        <v>0</v>
      </c>
      <c r="L161" s="165">
        <f>IFERROR(VLOOKUP($B161,RD[[#All],[Date]:[IS19_Inv2_M2]],L$2,0)/L$1,"")</f>
        <v>0</v>
      </c>
      <c r="M161" s="165">
        <f>IFERROR(VLOOKUP($B161,RD[[#All],[Date]:[IS19_Inv2_M2]],M$2,0)/M$1,"")</f>
        <v>0</v>
      </c>
      <c r="N161" s="165">
        <f>IFERROR(VLOOKUP($B161,RD[[#All],[Date]:[IS19_Inv2_M2]],N$2,0)/N$1,"")</f>
        <v>0</v>
      </c>
      <c r="O161" s="165">
        <f>IFERROR(VLOOKUP($B161,RD[[#All],[Date]:[IS19_Inv2_M2]],O$2,0)/O$1,"")</f>
        <v>0</v>
      </c>
      <c r="P161" s="165">
        <f>IFERROR(VLOOKUP($B161,RD[[#All],[Date]:[IS19_Inv2_M2]],P$2,0)/P$1,"")</f>
        <v>0</v>
      </c>
      <c r="Q161" s="165">
        <f>IFERROR(VLOOKUP($B161,RD[[#All],[Date]:[IS19_Inv2_M2]],Q$2,0)/Q$1,"")</f>
        <v>0</v>
      </c>
      <c r="R161" s="165">
        <f>IFERROR(VLOOKUP($B161,RD[[#All],[Date]:[IS19_Inv2_M2]],R$2,0)/R$1,"")</f>
        <v>0</v>
      </c>
      <c r="S161" s="165">
        <f>IFERROR(VLOOKUP($B161,RD[[#All],[Date]:[IS19_Inv2_M2]],S$2,0)/S$1,"")</f>
        <v>0</v>
      </c>
      <c r="T161" s="165">
        <f>IFERROR(VLOOKUP($B161,RD[[#All],[Date]:[IS19_Inv2_M2]],T$2,0)/T$1,"")</f>
        <v>0</v>
      </c>
      <c r="U161" s="165">
        <f>IFERROR(VLOOKUP($B161,RD[[#All],[Date]:[IS19_Inv2_M2]],U$2,0)/U$1,"")</f>
        <v>0</v>
      </c>
      <c r="V161" s="165">
        <f>IFERROR(VLOOKUP($B161,RD[[#All],[Date]:[IS19_Inv2_M2]],V$2,0)/V$1,"")</f>
        <v>0</v>
      </c>
      <c r="W161" s="165">
        <f>IFERROR(VLOOKUP($B161,RD[[#All],[Date]:[IS19_Inv2_M2]],W$2,0)/W$1,"")</f>
        <v>0</v>
      </c>
      <c r="X161" s="165">
        <f>IFERROR(VLOOKUP($B161,RD[[#All],[Date]:[IS19_Inv2_M2]],X$2,0)/X$1,"")</f>
        <v>0</v>
      </c>
      <c r="Y161" s="165">
        <f>IFERROR(VLOOKUP($B161,RD[[#All],[Date]:[IS19_Inv2_M2]],Y$2,0)/Y$1,"")</f>
        <v>0</v>
      </c>
      <c r="Z161" s="165">
        <f>IFERROR(VLOOKUP($B161,RD[[#All],[Date]:[IS19_Inv2_M2]],Z$2,0)/Z$1,"")</f>
        <v>0</v>
      </c>
      <c r="AA161" s="165">
        <f>IFERROR(VLOOKUP($B161,RD[[#All],[Date]:[IS19_Inv2_M2]],AA$2,0)/AA$1,"")</f>
        <v>0</v>
      </c>
      <c r="AB161" s="165">
        <f>IFERROR(VLOOKUP($B161,RD[[#All],[Date]:[IS19_Inv2_M2]],AB$2,0)/AB$1,"")</f>
        <v>0</v>
      </c>
      <c r="AC161" s="165">
        <f>IFERROR(VLOOKUP($B161,RD[[#All],[Date]:[IS19_Inv2_M2]],AC$2,0)/AC$1,"")</f>
        <v>0</v>
      </c>
      <c r="AD161" s="165">
        <f>IFERROR(VLOOKUP($B161,RD[[#All],[Date]:[IS19_Inv2_M2]],AD$2,0)/AD$1,"")</f>
        <v>0</v>
      </c>
      <c r="AE161" s="165">
        <f>IFERROR(VLOOKUP($B161,RD[[#All],[Date]:[IS19_Inv2_M2]],AE$2,0)/AE$1,"")</f>
        <v>0</v>
      </c>
      <c r="AF161" s="165">
        <f>IFERROR(VLOOKUP($B161,RD[[#All],[Date]:[IS19_Inv2_M2]],AF$2,0)/AF$1,"")</f>
        <v>0</v>
      </c>
      <c r="AG161" s="165">
        <f>IFERROR(VLOOKUP($B161,RD[[#All],[Date]:[IS19_Inv2_M2]],AG$2,0)/AG$1,"")</f>
        <v>0</v>
      </c>
      <c r="AH161" s="165">
        <f>IFERROR(VLOOKUP($B161,RD[[#All],[Date]:[IS19_Inv2_M2]],AH$2,0)/AH$1,"")</f>
        <v>0</v>
      </c>
      <c r="AI161" s="165">
        <f>IFERROR(VLOOKUP($B161,RD[[#All],[Date]:[IS19_Inv2_M2]],AI$2,0)/AI$1,"")</f>
        <v>0</v>
      </c>
      <c r="AJ161" s="165">
        <f>IFERROR(VLOOKUP($B161,RD[[#All],[Date]:[IS19_Inv2_M2]],AJ$2,0)/AJ$1,"")</f>
        <v>0</v>
      </c>
      <c r="AK161" s="165">
        <f>IFERROR(VLOOKUP($B161,RD[[#All],[Date]:[IS19_Inv2_M2]],AK$2,0)/AK$1,"")</f>
        <v>0</v>
      </c>
      <c r="AL161" s="165">
        <f>IFERROR(VLOOKUP($B161,RD[[#All],[Date]:[IS19_Inv2_M2]],AL$2,0)/AL$1,"")</f>
        <v>0</v>
      </c>
      <c r="AM161" s="165">
        <f>IFERROR(VLOOKUP($B161,RD[[#All],[Date]:[IS19_Inv2_M2]],AM$2,0)/AM$1,"")</f>
        <v>0</v>
      </c>
      <c r="AN161" s="165">
        <f>IFERROR(VLOOKUP($B161,RD[[#All],[Date]:[IS19_Inv2_M2]],AN$2,0)/AN$1,"")</f>
        <v>0</v>
      </c>
      <c r="AO161" s="165">
        <f>IFERROR(VLOOKUP($B161,RD[[#All],[Date]:[IS19_Inv2_M2]],AO$2,0)/AO$1,"")</f>
        <v>0</v>
      </c>
      <c r="AP161" s="165">
        <f>IFERROR(VLOOKUP($B161,RD[[#All],[Date]:[IS19_Inv2_M2]],AP$2,0)/AP$1,"")</f>
        <v>0</v>
      </c>
      <c r="AQ161" s="165">
        <f>IFERROR(VLOOKUP($B161,RD[[#All],[Date]:[IS19_Inv2_M2]],AQ$2,0)/AQ$1,"")</f>
        <v>0</v>
      </c>
      <c r="AR161" s="165">
        <f>IFERROR(VLOOKUP($B161,RD[[#All],[Date]:[IS19_Inv2_M2]],AR$2,0)/AR$1,"")</f>
        <v>0</v>
      </c>
      <c r="AS161" s="165">
        <f>IFERROR(VLOOKUP($B161,RD[[#All],[Date]:[IS19_Inv2_M2]],AS$2,0)/AS$1,"")</f>
        <v>0</v>
      </c>
      <c r="AT161" s="165">
        <f>IFERROR(VLOOKUP($B161,RD[[#All],[Date]:[IS19_Inv2_M2]],AT$2,0)/AT$1,"")</f>
        <v>0</v>
      </c>
      <c r="AU161" s="165">
        <f>IFERROR(VLOOKUP($B161,RD[[#All],[Date]:[IS19_Inv2_M2]],AU$2,0)/AU$1,"")</f>
        <v>0</v>
      </c>
      <c r="AV161" s="165">
        <f>IFERROR(VLOOKUP($B161,RD[[#All],[Date]:[IS19_Inv2_M2]],AV$2,0)/AV$1,"")</f>
        <v>0</v>
      </c>
      <c r="AW161" s="165">
        <f>IFERROR(VLOOKUP($B161,RD[[#All],[Date]:[IS19_Inv2_M2]],AW$2,0)/AW$1,"")</f>
        <v>0</v>
      </c>
      <c r="AX161" s="165">
        <f>IFERROR(VLOOKUP($B161,RD[[#All],[Date]:[IS19_Inv2_M2]],AX$2,0)/AX$1,"")</f>
        <v>0</v>
      </c>
      <c r="AY161" s="165">
        <f>IFERROR(VLOOKUP($B161,RD[[#All],[Date]:[IS19_Inv2_M2]],AY$2,0)/AY$1,"")</f>
        <v>0</v>
      </c>
      <c r="AZ161" s="165">
        <f>IFERROR(VLOOKUP($B161,RD[[#All],[Date]:[IS19_Inv2_M2]],AZ$2,0)/AZ$1,"")</f>
        <v>0</v>
      </c>
      <c r="BA161" s="165">
        <f>IFERROR(VLOOKUP($B161,RD[[#All],[Date]:[IS19_Inv2_M2]],BA$2,0)/BA$1,"")</f>
        <v>0</v>
      </c>
      <c r="BB161" s="165">
        <f>IFERROR(VLOOKUP($B161,RD[[#All],[Date]:[IS19_Inv2_M2]],BB$2,0)/BB$1,"")</f>
        <v>0</v>
      </c>
      <c r="BC161" s="165">
        <f>IFERROR(VLOOKUP($B161,RD[[#All],[Date]:[IS19_Inv2_M2]],BC$2,0)/BC$1,"")</f>
        <v>0</v>
      </c>
      <c r="BD161" s="165">
        <f>IFERROR(VLOOKUP($B161,RD[[#All],[Date]:[IS19_Inv2_M2]],BD$2,0)/BD$1,"")</f>
        <v>0</v>
      </c>
      <c r="BE161" s="165">
        <f>IFERROR(VLOOKUP($B161,RD[[#All],[Date]:[IS19_Inv2_M2]],BE$2,0)/BE$1,"")</f>
        <v>0</v>
      </c>
      <c r="BF161" s="165">
        <f>IFERROR(VLOOKUP($B161,RD[[#All],[Date]:[IS19_Inv2_M2]],BF$2,0)/BF$1,"")</f>
        <v>0</v>
      </c>
      <c r="BG161" s="165">
        <f>IFERROR(VLOOKUP($B161,RD[[#All],[Date]:[IS19_Inv2_M2]],BG$2,0)/BG$1,"")</f>
        <v>0</v>
      </c>
      <c r="BH161" s="165">
        <f>IFERROR(VLOOKUP($B161,RD[[#All],[Date]:[IS19_Inv2_M2]],BH$2,0)/BH$1,"")</f>
        <v>0</v>
      </c>
      <c r="BI161" s="165">
        <f>IFERROR(VLOOKUP($B161,RD[[#All],[Date]:[IS19_Inv2_M2]],BI$2,0)/BI$1,"")</f>
        <v>0</v>
      </c>
      <c r="BJ161" s="165">
        <f>IFERROR(VLOOKUP($B161,RD[[#All],[Date]:[IS19_Inv2_M2]],BJ$2,0)/BJ$1,"")</f>
        <v>0</v>
      </c>
      <c r="BK161" s="165">
        <f>IFERROR(VLOOKUP($B161,RD[[#All],[Date]:[IS19_Inv2_M2]],BK$2,0)/BK$1,"")</f>
        <v>0</v>
      </c>
      <c r="BL161" s="165">
        <f>IFERROR(VLOOKUP($B161,RD[[#All],[Date]:[IS19_Inv2_M2]],BL$2,0)/BL$1,"")</f>
        <v>0</v>
      </c>
      <c r="BM161" s="165">
        <f>IFERROR(VLOOKUP($B161,RD[[#All],[Date]:[IS19_Inv2_M2]],BM$2,0)/BM$1,"")</f>
        <v>0</v>
      </c>
      <c r="BN161" s="165">
        <f>IFERROR(VLOOKUP($B161,RD[[#All],[Date]:[IS19_Inv2_M2]],BN$2,0)/BN$1,"")</f>
        <v>0</v>
      </c>
      <c r="BO161" s="165">
        <f>IFERROR(VLOOKUP($B161,RD[[#All],[Date]:[IS19_Inv2_M2]],BO$2,0)/BO$1,"")</f>
        <v>0</v>
      </c>
      <c r="BP161" s="165">
        <f>IFERROR(VLOOKUP($B161,RD[[#All],[Date]:[IS19_Inv2_M2]],BP$2,0)/BP$1,"")</f>
        <v>0</v>
      </c>
      <c r="BQ161" s="165">
        <f>IFERROR(VLOOKUP($B161,RD[[#All],[Date]:[IS19_Inv2_M2]],BQ$2,0)/BQ$1,"")</f>
        <v>0</v>
      </c>
      <c r="BR161" s="165">
        <f>IFERROR(VLOOKUP($B161,RD[[#All],[Date]:[IS19_Inv2_M2]],BR$2,0)/BR$1,"")</f>
        <v>0</v>
      </c>
      <c r="BS161" s="165">
        <f>IFERROR(VLOOKUP($B161,RD[[#All],[Date]:[IS19_Inv2_M2]],BS$2,0)/BS$1,"")</f>
        <v>0</v>
      </c>
      <c r="BT161" s="165">
        <f>IFERROR(VLOOKUP($B161,RD[[#All],[Date]:[IS19_Inv2_M2]],BT$2,0)/BT$1,"")</f>
        <v>0</v>
      </c>
      <c r="BU161" s="165">
        <f>IFERROR(VLOOKUP($B161,RD[[#All],[Date]:[IS19_Inv2_M2]],BU$2,0)/BU$1,"")</f>
        <v>0</v>
      </c>
      <c r="BV161" s="165">
        <f>IFERROR(VLOOKUP($B161,RD[[#All],[Date]:[IS19_Inv2_M2]],BV$2,0)/BV$1,"")</f>
        <v>0</v>
      </c>
      <c r="BW161" s="165">
        <f>IFERROR(VLOOKUP($B161,RD[[#All],[Date]:[IS19_Inv2_M2]],BW$2,0)/BW$1,"")</f>
        <v>0</v>
      </c>
      <c r="BX161" s="165">
        <f>IFERROR(VLOOKUP($B161,RD[[#All],[Date]:[IS19_Inv2_M2]],BX$2,0)/BX$1,"")</f>
        <v>0</v>
      </c>
      <c r="BY161" s="165">
        <f>IFERROR(VLOOKUP($B161,RD[[#All],[Date]:[IS19_Inv2_M2]],BY$2,0)/BY$1,"")</f>
        <v>0</v>
      </c>
      <c r="BZ161" s="165">
        <f>IFERROR(VLOOKUP($B161,RD[[#All],[Date]:[IS19_Inv2_M2]],BZ$2,0)/BZ$1,"")</f>
        <v>0</v>
      </c>
      <c r="CA161" s="165">
        <f>IFERROR(VLOOKUP($B161,RD[[#All],[Date]:[IS19_Inv2_M2]],CA$2,0)/CA$1,"")</f>
        <v>0</v>
      </c>
      <c r="CB161" s="165">
        <f>IFERROR(VLOOKUP($B161,RD[[#All],[Date]:[IS19_Inv2_M2]],CB$2,0)/CB$1,"")</f>
        <v>0</v>
      </c>
      <c r="CC161" s="165">
        <f>IFERROR(VLOOKUP($B161,RD[[#All],[Date]:[IS19_Inv2_M2]],CC$2,0)/CC$1,"")</f>
        <v>0</v>
      </c>
      <c r="CD161" s="165">
        <f>IFERROR(VLOOKUP($B161,RD[[#All],[Date]:[IS19_Inv2_M2]],CD$2,0)/CD$1,"")</f>
        <v>0</v>
      </c>
      <c r="CE161" s="165">
        <f>IFERROR(VLOOKUP($B161,RD[[#All],[Date]:[IS19_Inv2_M2]],CE$2,0)/CE$1,"")</f>
        <v>0</v>
      </c>
      <c r="CF161" s="165">
        <f>IFERROR(VLOOKUP($B161,RD[[#All],[Date]:[IS19_Inv2_M2]],CF$2,0)/CF$1,"")</f>
        <v>0</v>
      </c>
      <c r="CG161" s="165">
        <f>IFERROR(VLOOKUP($B161,RD[[#All],[Date]:[IS19_Inv2_M2]],CG$2,0)/CG$1,"")</f>
        <v>0</v>
      </c>
      <c r="CH161" s="165">
        <f>IFERROR(VLOOKUP($B161,RD[[#All],[Date]:[IS19_Inv2_M2]],CH$2,0)/CH$1,"")</f>
        <v>0</v>
      </c>
      <c r="CI161" s="165">
        <f>IFERROR(VLOOKUP($B161,RD[[#All],[Date]:[IS19_Inv2_M2]],CI$2,0)/CI$1,"")</f>
        <v>0</v>
      </c>
      <c r="CJ161" s="165">
        <f>IFERROR(VLOOKUP($B161,RD[[#All],[Date]:[IS19_Inv2_M2]],CJ$2,0)/CJ$1,"")</f>
        <v>0</v>
      </c>
      <c r="CK161" s="165">
        <f>IFERROR(VLOOKUP($B161,RD[[#All],[Date]:[IS19_Inv2_M2]],CK$2,0)/CK$1,"")</f>
        <v>0</v>
      </c>
      <c r="CL161" s="165">
        <f>IFERROR(VLOOKUP($B161,RD[[#All],[Date]:[IS19_Inv2_M2]],CL$2,0)/CL$1,"")</f>
        <v>0</v>
      </c>
      <c r="CM161" s="165">
        <f>IFERROR(VLOOKUP($B161,RD[[#All],[Date]:[IS19_Inv2_M2]],CM$2,0)/CM$1,"")</f>
        <v>0</v>
      </c>
      <c r="CN161" s="165">
        <f>IFERROR(VLOOKUP($B161,RD[[#All],[Date]:[IS19_Inv2_M2]],CN$2,0)/CN$1,"")</f>
        <v>0</v>
      </c>
      <c r="CO161" s="165">
        <f>IFERROR(VLOOKUP($B161,RD[[#All],[Date]:[IS19_Inv2_M2]],CO$2,0)/CO$1,"")</f>
        <v>0</v>
      </c>
      <c r="CP161" s="165">
        <f>IFERROR(VLOOKUP($B161,RD[[#All],[Date]:[IS19_Inv2_M2]],CP$2,0)/CP$1,"")</f>
        <v>0</v>
      </c>
      <c r="CQ161" s="165">
        <f>IFERROR(VLOOKUP($B161,RD[[#All],[Date]:[IS19_Inv2_M2]],CQ$2,0)/CQ$1,"")</f>
        <v>0</v>
      </c>
      <c r="CR161" s="165">
        <f>IFERROR(VLOOKUP($B161,RD[[#All],[Date]:[IS19_Inv2_M2]],CR$2,0)/CR$1,"")</f>
        <v>0</v>
      </c>
      <c r="CS161" s="165">
        <f>IFERROR(VLOOKUP($B161,RD[[#All],[Date]:[IS19_Inv2_M2]],CS$2,0)/CS$1,"")</f>
        <v>0</v>
      </c>
      <c r="CT161" s="165">
        <f>IFERROR(VLOOKUP($B161,RD[[#All],[Date]:[IS19_Inv2_M2]],CT$2,0)/CT$1,"")</f>
        <v>0</v>
      </c>
      <c r="CU161" s="166" t="str">
        <f>IFERROR(AVERAGEIF(Inv_SY_B[[#This Row],[IS1_Inv1_M1]:[IS19_Inv2_M2]],"&gt;="&amp;0.1,Inv_SY_B[[#This Row],[IS1_Inv1_M1]:[IS19_Inv2_M2]]),"")</f>
        <v/>
      </c>
    </row>
    <row r="162" spans="2:99">
      <c r="B162" s="167">
        <f t="shared" si="67"/>
        <v>45854</v>
      </c>
      <c r="C162" s="165">
        <f>IFERROR(VLOOKUP($B162,RD[[#All],[Date]:[IS19_Inv2_M2]],C$2,0)/C$1,"")</f>
        <v>0</v>
      </c>
      <c r="D162" s="165">
        <f>IFERROR(VLOOKUP($B162,RD[[#All],[Date]:[IS19_Inv2_M2]],D$2,0)/D$1,"")</f>
        <v>0</v>
      </c>
      <c r="E162" s="165">
        <f>IFERROR(VLOOKUP($B162,RD[[#All],[Date]:[IS19_Inv2_M2]],E$2,0)/E$1,"")</f>
        <v>0</v>
      </c>
      <c r="F162" s="165">
        <f>IFERROR(VLOOKUP($B162,RD[[#All],[Date]:[IS19_Inv2_M2]],F$2,0)/F$1,"")</f>
        <v>0</v>
      </c>
      <c r="G162" s="165">
        <f>IFERROR(VLOOKUP($B162,RD[[#All],[Date]:[IS19_Inv2_M2]],G$2,0)/G$1,"")</f>
        <v>0</v>
      </c>
      <c r="H162" s="165">
        <f>IFERROR(VLOOKUP($B162,RD[[#All],[Date]:[IS19_Inv2_M2]],H$2,0)/H$1,"")</f>
        <v>0</v>
      </c>
      <c r="I162" s="165">
        <f>IFERROR(VLOOKUP($B162,RD[[#All],[Date]:[IS19_Inv2_M2]],I$2,0)/I$1,"")</f>
        <v>0</v>
      </c>
      <c r="J162" s="165">
        <f>IFERROR(VLOOKUP($B162,RD[[#All],[Date]:[IS19_Inv2_M2]],J$2,0)/J$1,"")</f>
        <v>0</v>
      </c>
      <c r="K162" s="165">
        <f>IFERROR(VLOOKUP($B162,RD[[#All],[Date]:[IS19_Inv2_M2]],K$2,0)/K$1,"")</f>
        <v>0</v>
      </c>
      <c r="L162" s="165">
        <f>IFERROR(VLOOKUP($B162,RD[[#All],[Date]:[IS19_Inv2_M2]],L$2,0)/L$1,"")</f>
        <v>0</v>
      </c>
      <c r="M162" s="165">
        <f>IFERROR(VLOOKUP($B162,RD[[#All],[Date]:[IS19_Inv2_M2]],M$2,0)/M$1,"")</f>
        <v>0</v>
      </c>
      <c r="N162" s="165">
        <f>IFERROR(VLOOKUP($B162,RD[[#All],[Date]:[IS19_Inv2_M2]],N$2,0)/N$1,"")</f>
        <v>0</v>
      </c>
      <c r="O162" s="165">
        <f>IFERROR(VLOOKUP($B162,RD[[#All],[Date]:[IS19_Inv2_M2]],O$2,0)/O$1,"")</f>
        <v>0</v>
      </c>
      <c r="P162" s="165">
        <f>IFERROR(VLOOKUP($B162,RD[[#All],[Date]:[IS19_Inv2_M2]],P$2,0)/P$1,"")</f>
        <v>0</v>
      </c>
      <c r="Q162" s="165">
        <f>IFERROR(VLOOKUP($B162,RD[[#All],[Date]:[IS19_Inv2_M2]],Q$2,0)/Q$1,"")</f>
        <v>0</v>
      </c>
      <c r="R162" s="165">
        <f>IFERROR(VLOOKUP($B162,RD[[#All],[Date]:[IS19_Inv2_M2]],R$2,0)/R$1,"")</f>
        <v>0</v>
      </c>
      <c r="S162" s="165">
        <f>IFERROR(VLOOKUP($B162,RD[[#All],[Date]:[IS19_Inv2_M2]],S$2,0)/S$1,"")</f>
        <v>0</v>
      </c>
      <c r="T162" s="165">
        <f>IFERROR(VLOOKUP($B162,RD[[#All],[Date]:[IS19_Inv2_M2]],T$2,0)/T$1,"")</f>
        <v>0</v>
      </c>
      <c r="U162" s="165">
        <f>IFERROR(VLOOKUP($B162,RD[[#All],[Date]:[IS19_Inv2_M2]],U$2,0)/U$1,"")</f>
        <v>0</v>
      </c>
      <c r="V162" s="165">
        <f>IFERROR(VLOOKUP($B162,RD[[#All],[Date]:[IS19_Inv2_M2]],V$2,0)/V$1,"")</f>
        <v>0</v>
      </c>
      <c r="W162" s="165">
        <f>IFERROR(VLOOKUP($B162,RD[[#All],[Date]:[IS19_Inv2_M2]],W$2,0)/W$1,"")</f>
        <v>0</v>
      </c>
      <c r="X162" s="165">
        <f>IFERROR(VLOOKUP($B162,RD[[#All],[Date]:[IS19_Inv2_M2]],X$2,0)/X$1,"")</f>
        <v>0</v>
      </c>
      <c r="Y162" s="165">
        <f>IFERROR(VLOOKUP($B162,RD[[#All],[Date]:[IS19_Inv2_M2]],Y$2,0)/Y$1,"")</f>
        <v>0</v>
      </c>
      <c r="Z162" s="165">
        <f>IFERROR(VLOOKUP($B162,RD[[#All],[Date]:[IS19_Inv2_M2]],Z$2,0)/Z$1,"")</f>
        <v>0</v>
      </c>
      <c r="AA162" s="165">
        <f>IFERROR(VLOOKUP($B162,RD[[#All],[Date]:[IS19_Inv2_M2]],AA$2,0)/AA$1,"")</f>
        <v>0</v>
      </c>
      <c r="AB162" s="165">
        <f>IFERROR(VLOOKUP($B162,RD[[#All],[Date]:[IS19_Inv2_M2]],AB$2,0)/AB$1,"")</f>
        <v>0</v>
      </c>
      <c r="AC162" s="165">
        <f>IFERROR(VLOOKUP($B162,RD[[#All],[Date]:[IS19_Inv2_M2]],AC$2,0)/AC$1,"")</f>
        <v>0</v>
      </c>
      <c r="AD162" s="165">
        <f>IFERROR(VLOOKUP($B162,RD[[#All],[Date]:[IS19_Inv2_M2]],AD$2,0)/AD$1,"")</f>
        <v>0</v>
      </c>
      <c r="AE162" s="165">
        <f>IFERROR(VLOOKUP($B162,RD[[#All],[Date]:[IS19_Inv2_M2]],AE$2,0)/AE$1,"")</f>
        <v>0</v>
      </c>
      <c r="AF162" s="165">
        <f>IFERROR(VLOOKUP($B162,RD[[#All],[Date]:[IS19_Inv2_M2]],AF$2,0)/AF$1,"")</f>
        <v>0</v>
      </c>
      <c r="AG162" s="165">
        <f>IFERROR(VLOOKUP($B162,RD[[#All],[Date]:[IS19_Inv2_M2]],AG$2,0)/AG$1,"")</f>
        <v>0</v>
      </c>
      <c r="AH162" s="165">
        <f>IFERROR(VLOOKUP($B162,RD[[#All],[Date]:[IS19_Inv2_M2]],AH$2,0)/AH$1,"")</f>
        <v>0</v>
      </c>
      <c r="AI162" s="165">
        <f>IFERROR(VLOOKUP($B162,RD[[#All],[Date]:[IS19_Inv2_M2]],AI$2,0)/AI$1,"")</f>
        <v>0</v>
      </c>
      <c r="AJ162" s="165">
        <f>IFERROR(VLOOKUP($B162,RD[[#All],[Date]:[IS19_Inv2_M2]],AJ$2,0)/AJ$1,"")</f>
        <v>0</v>
      </c>
      <c r="AK162" s="165">
        <f>IFERROR(VLOOKUP($B162,RD[[#All],[Date]:[IS19_Inv2_M2]],AK$2,0)/AK$1,"")</f>
        <v>0</v>
      </c>
      <c r="AL162" s="165">
        <f>IFERROR(VLOOKUP($B162,RD[[#All],[Date]:[IS19_Inv2_M2]],AL$2,0)/AL$1,"")</f>
        <v>0</v>
      </c>
      <c r="AM162" s="165">
        <f>IFERROR(VLOOKUP($B162,RD[[#All],[Date]:[IS19_Inv2_M2]],AM$2,0)/AM$1,"")</f>
        <v>0</v>
      </c>
      <c r="AN162" s="165">
        <f>IFERROR(VLOOKUP($B162,RD[[#All],[Date]:[IS19_Inv2_M2]],AN$2,0)/AN$1,"")</f>
        <v>0</v>
      </c>
      <c r="AO162" s="165">
        <f>IFERROR(VLOOKUP($B162,RD[[#All],[Date]:[IS19_Inv2_M2]],AO$2,0)/AO$1,"")</f>
        <v>0</v>
      </c>
      <c r="AP162" s="165">
        <f>IFERROR(VLOOKUP($B162,RD[[#All],[Date]:[IS19_Inv2_M2]],AP$2,0)/AP$1,"")</f>
        <v>0</v>
      </c>
      <c r="AQ162" s="165">
        <f>IFERROR(VLOOKUP($B162,RD[[#All],[Date]:[IS19_Inv2_M2]],AQ$2,0)/AQ$1,"")</f>
        <v>0</v>
      </c>
      <c r="AR162" s="165">
        <f>IFERROR(VLOOKUP($B162,RD[[#All],[Date]:[IS19_Inv2_M2]],AR$2,0)/AR$1,"")</f>
        <v>0</v>
      </c>
      <c r="AS162" s="165">
        <f>IFERROR(VLOOKUP($B162,RD[[#All],[Date]:[IS19_Inv2_M2]],AS$2,0)/AS$1,"")</f>
        <v>0</v>
      </c>
      <c r="AT162" s="165">
        <f>IFERROR(VLOOKUP($B162,RD[[#All],[Date]:[IS19_Inv2_M2]],AT$2,0)/AT$1,"")</f>
        <v>0</v>
      </c>
      <c r="AU162" s="165">
        <f>IFERROR(VLOOKUP($B162,RD[[#All],[Date]:[IS19_Inv2_M2]],AU$2,0)/AU$1,"")</f>
        <v>0</v>
      </c>
      <c r="AV162" s="165">
        <f>IFERROR(VLOOKUP($B162,RD[[#All],[Date]:[IS19_Inv2_M2]],AV$2,0)/AV$1,"")</f>
        <v>0</v>
      </c>
      <c r="AW162" s="165">
        <f>IFERROR(VLOOKUP($B162,RD[[#All],[Date]:[IS19_Inv2_M2]],AW$2,0)/AW$1,"")</f>
        <v>0</v>
      </c>
      <c r="AX162" s="165">
        <f>IFERROR(VLOOKUP($B162,RD[[#All],[Date]:[IS19_Inv2_M2]],AX$2,0)/AX$1,"")</f>
        <v>0</v>
      </c>
      <c r="AY162" s="165">
        <f>IFERROR(VLOOKUP($B162,RD[[#All],[Date]:[IS19_Inv2_M2]],AY$2,0)/AY$1,"")</f>
        <v>0</v>
      </c>
      <c r="AZ162" s="165">
        <f>IFERROR(VLOOKUP($B162,RD[[#All],[Date]:[IS19_Inv2_M2]],AZ$2,0)/AZ$1,"")</f>
        <v>0</v>
      </c>
      <c r="BA162" s="165">
        <f>IFERROR(VLOOKUP($B162,RD[[#All],[Date]:[IS19_Inv2_M2]],BA$2,0)/BA$1,"")</f>
        <v>0</v>
      </c>
      <c r="BB162" s="165">
        <f>IFERROR(VLOOKUP($B162,RD[[#All],[Date]:[IS19_Inv2_M2]],BB$2,0)/BB$1,"")</f>
        <v>0</v>
      </c>
      <c r="BC162" s="165">
        <f>IFERROR(VLOOKUP($B162,RD[[#All],[Date]:[IS19_Inv2_M2]],BC$2,0)/BC$1,"")</f>
        <v>0</v>
      </c>
      <c r="BD162" s="165">
        <f>IFERROR(VLOOKUP($B162,RD[[#All],[Date]:[IS19_Inv2_M2]],BD$2,0)/BD$1,"")</f>
        <v>0</v>
      </c>
      <c r="BE162" s="165">
        <f>IFERROR(VLOOKUP($B162,RD[[#All],[Date]:[IS19_Inv2_M2]],BE$2,0)/BE$1,"")</f>
        <v>0</v>
      </c>
      <c r="BF162" s="165">
        <f>IFERROR(VLOOKUP($B162,RD[[#All],[Date]:[IS19_Inv2_M2]],BF$2,0)/BF$1,"")</f>
        <v>0</v>
      </c>
      <c r="BG162" s="165">
        <f>IFERROR(VLOOKUP($B162,RD[[#All],[Date]:[IS19_Inv2_M2]],BG$2,0)/BG$1,"")</f>
        <v>0</v>
      </c>
      <c r="BH162" s="165">
        <f>IFERROR(VLOOKUP($B162,RD[[#All],[Date]:[IS19_Inv2_M2]],BH$2,0)/BH$1,"")</f>
        <v>0</v>
      </c>
      <c r="BI162" s="165">
        <f>IFERROR(VLOOKUP($B162,RD[[#All],[Date]:[IS19_Inv2_M2]],BI$2,0)/BI$1,"")</f>
        <v>0</v>
      </c>
      <c r="BJ162" s="165">
        <f>IFERROR(VLOOKUP($B162,RD[[#All],[Date]:[IS19_Inv2_M2]],BJ$2,0)/BJ$1,"")</f>
        <v>0</v>
      </c>
      <c r="BK162" s="165">
        <f>IFERROR(VLOOKUP($B162,RD[[#All],[Date]:[IS19_Inv2_M2]],BK$2,0)/BK$1,"")</f>
        <v>0</v>
      </c>
      <c r="BL162" s="165">
        <f>IFERROR(VLOOKUP($B162,RD[[#All],[Date]:[IS19_Inv2_M2]],BL$2,0)/BL$1,"")</f>
        <v>0</v>
      </c>
      <c r="BM162" s="165">
        <f>IFERROR(VLOOKUP($B162,RD[[#All],[Date]:[IS19_Inv2_M2]],BM$2,0)/BM$1,"")</f>
        <v>0</v>
      </c>
      <c r="BN162" s="165">
        <f>IFERROR(VLOOKUP($B162,RD[[#All],[Date]:[IS19_Inv2_M2]],BN$2,0)/BN$1,"")</f>
        <v>0</v>
      </c>
      <c r="BO162" s="165">
        <f>IFERROR(VLOOKUP($B162,RD[[#All],[Date]:[IS19_Inv2_M2]],BO$2,0)/BO$1,"")</f>
        <v>0</v>
      </c>
      <c r="BP162" s="165">
        <f>IFERROR(VLOOKUP($B162,RD[[#All],[Date]:[IS19_Inv2_M2]],BP$2,0)/BP$1,"")</f>
        <v>0</v>
      </c>
      <c r="BQ162" s="165">
        <f>IFERROR(VLOOKUP($B162,RD[[#All],[Date]:[IS19_Inv2_M2]],BQ$2,0)/BQ$1,"")</f>
        <v>0</v>
      </c>
      <c r="BR162" s="165">
        <f>IFERROR(VLOOKUP($B162,RD[[#All],[Date]:[IS19_Inv2_M2]],BR$2,0)/BR$1,"")</f>
        <v>0</v>
      </c>
      <c r="BS162" s="165">
        <f>IFERROR(VLOOKUP($B162,RD[[#All],[Date]:[IS19_Inv2_M2]],BS$2,0)/BS$1,"")</f>
        <v>0</v>
      </c>
      <c r="BT162" s="165">
        <f>IFERROR(VLOOKUP($B162,RD[[#All],[Date]:[IS19_Inv2_M2]],BT$2,0)/BT$1,"")</f>
        <v>0</v>
      </c>
      <c r="BU162" s="165">
        <f>IFERROR(VLOOKUP($B162,RD[[#All],[Date]:[IS19_Inv2_M2]],BU$2,0)/BU$1,"")</f>
        <v>0</v>
      </c>
      <c r="BV162" s="165">
        <f>IFERROR(VLOOKUP($B162,RD[[#All],[Date]:[IS19_Inv2_M2]],BV$2,0)/BV$1,"")</f>
        <v>0</v>
      </c>
      <c r="BW162" s="165">
        <f>IFERROR(VLOOKUP($B162,RD[[#All],[Date]:[IS19_Inv2_M2]],BW$2,0)/BW$1,"")</f>
        <v>0</v>
      </c>
      <c r="BX162" s="165">
        <f>IFERROR(VLOOKUP($B162,RD[[#All],[Date]:[IS19_Inv2_M2]],BX$2,0)/BX$1,"")</f>
        <v>0</v>
      </c>
      <c r="BY162" s="165">
        <f>IFERROR(VLOOKUP($B162,RD[[#All],[Date]:[IS19_Inv2_M2]],BY$2,0)/BY$1,"")</f>
        <v>0</v>
      </c>
      <c r="BZ162" s="165">
        <f>IFERROR(VLOOKUP($B162,RD[[#All],[Date]:[IS19_Inv2_M2]],BZ$2,0)/BZ$1,"")</f>
        <v>0</v>
      </c>
      <c r="CA162" s="165">
        <f>IFERROR(VLOOKUP($B162,RD[[#All],[Date]:[IS19_Inv2_M2]],CA$2,0)/CA$1,"")</f>
        <v>0</v>
      </c>
      <c r="CB162" s="165">
        <f>IFERROR(VLOOKUP($B162,RD[[#All],[Date]:[IS19_Inv2_M2]],CB$2,0)/CB$1,"")</f>
        <v>0</v>
      </c>
      <c r="CC162" s="165">
        <f>IFERROR(VLOOKUP($B162,RD[[#All],[Date]:[IS19_Inv2_M2]],CC$2,0)/CC$1,"")</f>
        <v>0</v>
      </c>
      <c r="CD162" s="165">
        <f>IFERROR(VLOOKUP($B162,RD[[#All],[Date]:[IS19_Inv2_M2]],CD$2,0)/CD$1,"")</f>
        <v>0</v>
      </c>
      <c r="CE162" s="165">
        <f>IFERROR(VLOOKUP($B162,RD[[#All],[Date]:[IS19_Inv2_M2]],CE$2,0)/CE$1,"")</f>
        <v>0</v>
      </c>
      <c r="CF162" s="165">
        <f>IFERROR(VLOOKUP($B162,RD[[#All],[Date]:[IS19_Inv2_M2]],CF$2,0)/CF$1,"")</f>
        <v>0</v>
      </c>
      <c r="CG162" s="165">
        <f>IFERROR(VLOOKUP($B162,RD[[#All],[Date]:[IS19_Inv2_M2]],CG$2,0)/CG$1,"")</f>
        <v>0</v>
      </c>
      <c r="CH162" s="165">
        <f>IFERROR(VLOOKUP($B162,RD[[#All],[Date]:[IS19_Inv2_M2]],CH$2,0)/CH$1,"")</f>
        <v>0</v>
      </c>
      <c r="CI162" s="165">
        <f>IFERROR(VLOOKUP($B162,RD[[#All],[Date]:[IS19_Inv2_M2]],CI$2,0)/CI$1,"")</f>
        <v>0</v>
      </c>
      <c r="CJ162" s="165">
        <f>IFERROR(VLOOKUP($B162,RD[[#All],[Date]:[IS19_Inv2_M2]],CJ$2,0)/CJ$1,"")</f>
        <v>0</v>
      </c>
      <c r="CK162" s="165">
        <f>IFERROR(VLOOKUP($B162,RD[[#All],[Date]:[IS19_Inv2_M2]],CK$2,0)/CK$1,"")</f>
        <v>0</v>
      </c>
      <c r="CL162" s="165">
        <f>IFERROR(VLOOKUP($B162,RD[[#All],[Date]:[IS19_Inv2_M2]],CL$2,0)/CL$1,"")</f>
        <v>0</v>
      </c>
      <c r="CM162" s="165">
        <f>IFERROR(VLOOKUP($B162,RD[[#All],[Date]:[IS19_Inv2_M2]],CM$2,0)/CM$1,"")</f>
        <v>0</v>
      </c>
      <c r="CN162" s="165">
        <f>IFERROR(VLOOKUP($B162,RD[[#All],[Date]:[IS19_Inv2_M2]],CN$2,0)/CN$1,"")</f>
        <v>0</v>
      </c>
      <c r="CO162" s="165">
        <f>IFERROR(VLOOKUP($B162,RD[[#All],[Date]:[IS19_Inv2_M2]],CO$2,0)/CO$1,"")</f>
        <v>0</v>
      </c>
      <c r="CP162" s="165">
        <f>IFERROR(VLOOKUP($B162,RD[[#All],[Date]:[IS19_Inv2_M2]],CP$2,0)/CP$1,"")</f>
        <v>0</v>
      </c>
      <c r="CQ162" s="165">
        <f>IFERROR(VLOOKUP($B162,RD[[#All],[Date]:[IS19_Inv2_M2]],CQ$2,0)/CQ$1,"")</f>
        <v>0</v>
      </c>
      <c r="CR162" s="165">
        <f>IFERROR(VLOOKUP($B162,RD[[#All],[Date]:[IS19_Inv2_M2]],CR$2,0)/CR$1,"")</f>
        <v>0</v>
      </c>
      <c r="CS162" s="165">
        <f>IFERROR(VLOOKUP($B162,RD[[#All],[Date]:[IS19_Inv2_M2]],CS$2,0)/CS$1,"")</f>
        <v>0</v>
      </c>
      <c r="CT162" s="165">
        <f>IFERROR(VLOOKUP($B162,RD[[#All],[Date]:[IS19_Inv2_M2]],CT$2,0)/CT$1,"")</f>
        <v>0</v>
      </c>
      <c r="CU162" s="166" t="str">
        <f>IFERROR(AVERAGEIF(Inv_SY_B[[#This Row],[IS1_Inv1_M1]:[IS19_Inv2_M2]],"&gt;="&amp;0.1,Inv_SY_B[[#This Row],[IS1_Inv1_M1]:[IS19_Inv2_M2]]),"")</f>
        <v/>
      </c>
    </row>
    <row r="163" spans="2:99">
      <c r="B163" s="167">
        <f t="shared" si="67"/>
        <v>45855</v>
      </c>
      <c r="C163" s="165">
        <f>IFERROR(VLOOKUP($B163,RD[[#All],[Date]:[IS19_Inv2_M2]],C$2,0)/C$1,"")</f>
        <v>0</v>
      </c>
      <c r="D163" s="165">
        <f>IFERROR(VLOOKUP($B163,RD[[#All],[Date]:[IS19_Inv2_M2]],D$2,0)/D$1,"")</f>
        <v>0</v>
      </c>
      <c r="E163" s="165">
        <f>IFERROR(VLOOKUP($B163,RD[[#All],[Date]:[IS19_Inv2_M2]],E$2,0)/E$1,"")</f>
        <v>0</v>
      </c>
      <c r="F163" s="165">
        <f>IFERROR(VLOOKUP($B163,RD[[#All],[Date]:[IS19_Inv2_M2]],F$2,0)/F$1,"")</f>
        <v>0</v>
      </c>
      <c r="G163" s="165">
        <f>IFERROR(VLOOKUP($B163,RD[[#All],[Date]:[IS19_Inv2_M2]],G$2,0)/G$1,"")</f>
        <v>0</v>
      </c>
      <c r="H163" s="165">
        <f>IFERROR(VLOOKUP($B163,RD[[#All],[Date]:[IS19_Inv2_M2]],H$2,0)/H$1,"")</f>
        <v>0</v>
      </c>
      <c r="I163" s="165">
        <f>IFERROR(VLOOKUP($B163,RD[[#All],[Date]:[IS19_Inv2_M2]],I$2,0)/I$1,"")</f>
        <v>0</v>
      </c>
      <c r="J163" s="165">
        <f>IFERROR(VLOOKUP($B163,RD[[#All],[Date]:[IS19_Inv2_M2]],J$2,0)/J$1,"")</f>
        <v>0</v>
      </c>
      <c r="K163" s="165">
        <f>IFERROR(VLOOKUP($B163,RD[[#All],[Date]:[IS19_Inv2_M2]],K$2,0)/K$1,"")</f>
        <v>0</v>
      </c>
      <c r="L163" s="165">
        <f>IFERROR(VLOOKUP($B163,RD[[#All],[Date]:[IS19_Inv2_M2]],L$2,0)/L$1,"")</f>
        <v>0</v>
      </c>
      <c r="M163" s="165">
        <f>IFERROR(VLOOKUP($B163,RD[[#All],[Date]:[IS19_Inv2_M2]],M$2,0)/M$1,"")</f>
        <v>0</v>
      </c>
      <c r="N163" s="165">
        <f>IFERROR(VLOOKUP($B163,RD[[#All],[Date]:[IS19_Inv2_M2]],N$2,0)/N$1,"")</f>
        <v>0</v>
      </c>
      <c r="O163" s="165">
        <f>IFERROR(VLOOKUP($B163,RD[[#All],[Date]:[IS19_Inv2_M2]],O$2,0)/O$1,"")</f>
        <v>0</v>
      </c>
      <c r="P163" s="165">
        <f>IFERROR(VLOOKUP($B163,RD[[#All],[Date]:[IS19_Inv2_M2]],P$2,0)/P$1,"")</f>
        <v>0</v>
      </c>
      <c r="Q163" s="165">
        <f>IFERROR(VLOOKUP($B163,RD[[#All],[Date]:[IS19_Inv2_M2]],Q$2,0)/Q$1,"")</f>
        <v>0</v>
      </c>
      <c r="R163" s="165">
        <f>IFERROR(VLOOKUP($B163,RD[[#All],[Date]:[IS19_Inv2_M2]],R$2,0)/R$1,"")</f>
        <v>0</v>
      </c>
      <c r="S163" s="165">
        <f>IFERROR(VLOOKUP($B163,RD[[#All],[Date]:[IS19_Inv2_M2]],S$2,0)/S$1,"")</f>
        <v>0</v>
      </c>
      <c r="T163" s="165">
        <f>IFERROR(VLOOKUP($B163,RD[[#All],[Date]:[IS19_Inv2_M2]],T$2,0)/T$1,"")</f>
        <v>0</v>
      </c>
      <c r="U163" s="165">
        <f>IFERROR(VLOOKUP($B163,RD[[#All],[Date]:[IS19_Inv2_M2]],U$2,0)/U$1,"")</f>
        <v>0</v>
      </c>
      <c r="V163" s="165">
        <f>IFERROR(VLOOKUP($B163,RD[[#All],[Date]:[IS19_Inv2_M2]],V$2,0)/V$1,"")</f>
        <v>0</v>
      </c>
      <c r="W163" s="165">
        <f>IFERROR(VLOOKUP($B163,RD[[#All],[Date]:[IS19_Inv2_M2]],W$2,0)/W$1,"")</f>
        <v>0</v>
      </c>
      <c r="X163" s="165">
        <f>IFERROR(VLOOKUP($B163,RD[[#All],[Date]:[IS19_Inv2_M2]],X$2,0)/X$1,"")</f>
        <v>0</v>
      </c>
      <c r="Y163" s="165">
        <f>IFERROR(VLOOKUP($B163,RD[[#All],[Date]:[IS19_Inv2_M2]],Y$2,0)/Y$1,"")</f>
        <v>0</v>
      </c>
      <c r="Z163" s="165">
        <f>IFERROR(VLOOKUP($B163,RD[[#All],[Date]:[IS19_Inv2_M2]],Z$2,0)/Z$1,"")</f>
        <v>0</v>
      </c>
      <c r="AA163" s="165">
        <f>IFERROR(VLOOKUP($B163,RD[[#All],[Date]:[IS19_Inv2_M2]],AA$2,0)/AA$1,"")</f>
        <v>0</v>
      </c>
      <c r="AB163" s="165">
        <f>IFERROR(VLOOKUP($B163,RD[[#All],[Date]:[IS19_Inv2_M2]],AB$2,0)/AB$1,"")</f>
        <v>0</v>
      </c>
      <c r="AC163" s="165">
        <f>IFERROR(VLOOKUP($B163,RD[[#All],[Date]:[IS19_Inv2_M2]],AC$2,0)/AC$1,"")</f>
        <v>0</v>
      </c>
      <c r="AD163" s="165">
        <f>IFERROR(VLOOKUP($B163,RD[[#All],[Date]:[IS19_Inv2_M2]],AD$2,0)/AD$1,"")</f>
        <v>0</v>
      </c>
      <c r="AE163" s="165">
        <f>IFERROR(VLOOKUP($B163,RD[[#All],[Date]:[IS19_Inv2_M2]],AE$2,0)/AE$1,"")</f>
        <v>0</v>
      </c>
      <c r="AF163" s="165">
        <f>IFERROR(VLOOKUP($B163,RD[[#All],[Date]:[IS19_Inv2_M2]],AF$2,0)/AF$1,"")</f>
        <v>0</v>
      </c>
      <c r="AG163" s="165">
        <f>IFERROR(VLOOKUP($B163,RD[[#All],[Date]:[IS19_Inv2_M2]],AG$2,0)/AG$1,"")</f>
        <v>0</v>
      </c>
      <c r="AH163" s="165">
        <f>IFERROR(VLOOKUP($B163,RD[[#All],[Date]:[IS19_Inv2_M2]],AH$2,0)/AH$1,"")</f>
        <v>0</v>
      </c>
      <c r="AI163" s="165">
        <f>IFERROR(VLOOKUP($B163,RD[[#All],[Date]:[IS19_Inv2_M2]],AI$2,0)/AI$1,"")</f>
        <v>0</v>
      </c>
      <c r="AJ163" s="165">
        <f>IFERROR(VLOOKUP($B163,RD[[#All],[Date]:[IS19_Inv2_M2]],AJ$2,0)/AJ$1,"")</f>
        <v>0</v>
      </c>
      <c r="AK163" s="165">
        <f>IFERROR(VLOOKUP($B163,RD[[#All],[Date]:[IS19_Inv2_M2]],AK$2,0)/AK$1,"")</f>
        <v>0</v>
      </c>
      <c r="AL163" s="165">
        <f>IFERROR(VLOOKUP($B163,RD[[#All],[Date]:[IS19_Inv2_M2]],AL$2,0)/AL$1,"")</f>
        <v>0</v>
      </c>
      <c r="AM163" s="165">
        <f>IFERROR(VLOOKUP($B163,RD[[#All],[Date]:[IS19_Inv2_M2]],AM$2,0)/AM$1,"")</f>
        <v>0</v>
      </c>
      <c r="AN163" s="165">
        <f>IFERROR(VLOOKUP($B163,RD[[#All],[Date]:[IS19_Inv2_M2]],AN$2,0)/AN$1,"")</f>
        <v>0</v>
      </c>
      <c r="AO163" s="165">
        <f>IFERROR(VLOOKUP($B163,RD[[#All],[Date]:[IS19_Inv2_M2]],AO$2,0)/AO$1,"")</f>
        <v>0</v>
      </c>
      <c r="AP163" s="165">
        <f>IFERROR(VLOOKUP($B163,RD[[#All],[Date]:[IS19_Inv2_M2]],AP$2,0)/AP$1,"")</f>
        <v>0</v>
      </c>
      <c r="AQ163" s="165">
        <f>IFERROR(VLOOKUP($B163,RD[[#All],[Date]:[IS19_Inv2_M2]],AQ$2,0)/AQ$1,"")</f>
        <v>0</v>
      </c>
      <c r="AR163" s="165">
        <f>IFERROR(VLOOKUP($B163,RD[[#All],[Date]:[IS19_Inv2_M2]],AR$2,0)/AR$1,"")</f>
        <v>0</v>
      </c>
      <c r="AS163" s="165">
        <f>IFERROR(VLOOKUP($B163,RD[[#All],[Date]:[IS19_Inv2_M2]],AS$2,0)/AS$1,"")</f>
        <v>0</v>
      </c>
      <c r="AT163" s="165">
        <f>IFERROR(VLOOKUP($B163,RD[[#All],[Date]:[IS19_Inv2_M2]],AT$2,0)/AT$1,"")</f>
        <v>0</v>
      </c>
      <c r="AU163" s="165">
        <f>IFERROR(VLOOKUP($B163,RD[[#All],[Date]:[IS19_Inv2_M2]],AU$2,0)/AU$1,"")</f>
        <v>0</v>
      </c>
      <c r="AV163" s="165">
        <f>IFERROR(VLOOKUP($B163,RD[[#All],[Date]:[IS19_Inv2_M2]],AV$2,0)/AV$1,"")</f>
        <v>0</v>
      </c>
      <c r="AW163" s="165">
        <f>IFERROR(VLOOKUP($B163,RD[[#All],[Date]:[IS19_Inv2_M2]],AW$2,0)/AW$1,"")</f>
        <v>0</v>
      </c>
      <c r="AX163" s="165">
        <f>IFERROR(VLOOKUP($B163,RD[[#All],[Date]:[IS19_Inv2_M2]],AX$2,0)/AX$1,"")</f>
        <v>0</v>
      </c>
      <c r="AY163" s="165">
        <f>IFERROR(VLOOKUP($B163,RD[[#All],[Date]:[IS19_Inv2_M2]],AY$2,0)/AY$1,"")</f>
        <v>0</v>
      </c>
      <c r="AZ163" s="165">
        <f>IFERROR(VLOOKUP($B163,RD[[#All],[Date]:[IS19_Inv2_M2]],AZ$2,0)/AZ$1,"")</f>
        <v>0</v>
      </c>
      <c r="BA163" s="165">
        <f>IFERROR(VLOOKUP($B163,RD[[#All],[Date]:[IS19_Inv2_M2]],BA$2,0)/BA$1,"")</f>
        <v>0</v>
      </c>
      <c r="BB163" s="165">
        <f>IFERROR(VLOOKUP($B163,RD[[#All],[Date]:[IS19_Inv2_M2]],BB$2,0)/BB$1,"")</f>
        <v>0</v>
      </c>
      <c r="BC163" s="165">
        <f>IFERROR(VLOOKUP($B163,RD[[#All],[Date]:[IS19_Inv2_M2]],BC$2,0)/BC$1,"")</f>
        <v>0</v>
      </c>
      <c r="BD163" s="165">
        <f>IFERROR(VLOOKUP($B163,RD[[#All],[Date]:[IS19_Inv2_M2]],BD$2,0)/BD$1,"")</f>
        <v>0</v>
      </c>
      <c r="BE163" s="165">
        <f>IFERROR(VLOOKUP($B163,RD[[#All],[Date]:[IS19_Inv2_M2]],BE$2,0)/BE$1,"")</f>
        <v>0</v>
      </c>
      <c r="BF163" s="165">
        <f>IFERROR(VLOOKUP($B163,RD[[#All],[Date]:[IS19_Inv2_M2]],BF$2,0)/BF$1,"")</f>
        <v>0</v>
      </c>
      <c r="BG163" s="165">
        <f>IFERROR(VLOOKUP($B163,RD[[#All],[Date]:[IS19_Inv2_M2]],BG$2,0)/BG$1,"")</f>
        <v>0</v>
      </c>
      <c r="BH163" s="165">
        <f>IFERROR(VLOOKUP($B163,RD[[#All],[Date]:[IS19_Inv2_M2]],BH$2,0)/BH$1,"")</f>
        <v>0</v>
      </c>
      <c r="BI163" s="165">
        <f>IFERROR(VLOOKUP($B163,RD[[#All],[Date]:[IS19_Inv2_M2]],BI$2,0)/BI$1,"")</f>
        <v>0</v>
      </c>
      <c r="BJ163" s="165">
        <f>IFERROR(VLOOKUP($B163,RD[[#All],[Date]:[IS19_Inv2_M2]],BJ$2,0)/BJ$1,"")</f>
        <v>0</v>
      </c>
      <c r="BK163" s="165">
        <f>IFERROR(VLOOKUP($B163,RD[[#All],[Date]:[IS19_Inv2_M2]],BK$2,0)/BK$1,"")</f>
        <v>0</v>
      </c>
      <c r="BL163" s="165">
        <f>IFERROR(VLOOKUP($B163,RD[[#All],[Date]:[IS19_Inv2_M2]],BL$2,0)/BL$1,"")</f>
        <v>0</v>
      </c>
      <c r="BM163" s="165">
        <f>IFERROR(VLOOKUP($B163,RD[[#All],[Date]:[IS19_Inv2_M2]],BM$2,0)/BM$1,"")</f>
        <v>0</v>
      </c>
      <c r="BN163" s="165">
        <f>IFERROR(VLOOKUP($B163,RD[[#All],[Date]:[IS19_Inv2_M2]],BN$2,0)/BN$1,"")</f>
        <v>0</v>
      </c>
      <c r="BO163" s="165">
        <f>IFERROR(VLOOKUP($B163,RD[[#All],[Date]:[IS19_Inv2_M2]],BO$2,0)/BO$1,"")</f>
        <v>0</v>
      </c>
      <c r="BP163" s="165">
        <f>IFERROR(VLOOKUP($B163,RD[[#All],[Date]:[IS19_Inv2_M2]],BP$2,0)/BP$1,"")</f>
        <v>0</v>
      </c>
      <c r="BQ163" s="165">
        <f>IFERROR(VLOOKUP($B163,RD[[#All],[Date]:[IS19_Inv2_M2]],BQ$2,0)/BQ$1,"")</f>
        <v>0</v>
      </c>
      <c r="BR163" s="165">
        <f>IFERROR(VLOOKUP($B163,RD[[#All],[Date]:[IS19_Inv2_M2]],BR$2,0)/BR$1,"")</f>
        <v>0</v>
      </c>
      <c r="BS163" s="165">
        <f>IFERROR(VLOOKUP($B163,RD[[#All],[Date]:[IS19_Inv2_M2]],BS$2,0)/BS$1,"")</f>
        <v>0</v>
      </c>
      <c r="BT163" s="165">
        <f>IFERROR(VLOOKUP($B163,RD[[#All],[Date]:[IS19_Inv2_M2]],BT$2,0)/BT$1,"")</f>
        <v>0</v>
      </c>
      <c r="BU163" s="165">
        <f>IFERROR(VLOOKUP($B163,RD[[#All],[Date]:[IS19_Inv2_M2]],BU$2,0)/BU$1,"")</f>
        <v>0</v>
      </c>
      <c r="BV163" s="165">
        <f>IFERROR(VLOOKUP($B163,RD[[#All],[Date]:[IS19_Inv2_M2]],BV$2,0)/BV$1,"")</f>
        <v>0</v>
      </c>
      <c r="BW163" s="165">
        <f>IFERROR(VLOOKUP($B163,RD[[#All],[Date]:[IS19_Inv2_M2]],BW$2,0)/BW$1,"")</f>
        <v>0</v>
      </c>
      <c r="BX163" s="165">
        <f>IFERROR(VLOOKUP($B163,RD[[#All],[Date]:[IS19_Inv2_M2]],BX$2,0)/BX$1,"")</f>
        <v>0</v>
      </c>
      <c r="BY163" s="165">
        <f>IFERROR(VLOOKUP($B163,RD[[#All],[Date]:[IS19_Inv2_M2]],BY$2,0)/BY$1,"")</f>
        <v>0</v>
      </c>
      <c r="BZ163" s="165">
        <f>IFERROR(VLOOKUP($B163,RD[[#All],[Date]:[IS19_Inv2_M2]],BZ$2,0)/BZ$1,"")</f>
        <v>0</v>
      </c>
      <c r="CA163" s="165">
        <f>IFERROR(VLOOKUP($B163,RD[[#All],[Date]:[IS19_Inv2_M2]],CA$2,0)/CA$1,"")</f>
        <v>0</v>
      </c>
      <c r="CB163" s="165">
        <f>IFERROR(VLOOKUP($B163,RD[[#All],[Date]:[IS19_Inv2_M2]],CB$2,0)/CB$1,"")</f>
        <v>0</v>
      </c>
      <c r="CC163" s="165">
        <f>IFERROR(VLOOKUP($B163,RD[[#All],[Date]:[IS19_Inv2_M2]],CC$2,0)/CC$1,"")</f>
        <v>0</v>
      </c>
      <c r="CD163" s="165">
        <f>IFERROR(VLOOKUP($B163,RD[[#All],[Date]:[IS19_Inv2_M2]],CD$2,0)/CD$1,"")</f>
        <v>0</v>
      </c>
      <c r="CE163" s="165">
        <f>IFERROR(VLOOKUP($B163,RD[[#All],[Date]:[IS19_Inv2_M2]],CE$2,0)/CE$1,"")</f>
        <v>0</v>
      </c>
      <c r="CF163" s="165">
        <f>IFERROR(VLOOKUP($B163,RD[[#All],[Date]:[IS19_Inv2_M2]],CF$2,0)/CF$1,"")</f>
        <v>0</v>
      </c>
      <c r="CG163" s="165">
        <f>IFERROR(VLOOKUP($B163,RD[[#All],[Date]:[IS19_Inv2_M2]],CG$2,0)/CG$1,"")</f>
        <v>0</v>
      </c>
      <c r="CH163" s="165">
        <f>IFERROR(VLOOKUP($B163,RD[[#All],[Date]:[IS19_Inv2_M2]],CH$2,0)/CH$1,"")</f>
        <v>0</v>
      </c>
      <c r="CI163" s="165">
        <f>IFERROR(VLOOKUP($B163,RD[[#All],[Date]:[IS19_Inv2_M2]],CI$2,0)/CI$1,"")</f>
        <v>0</v>
      </c>
      <c r="CJ163" s="165">
        <f>IFERROR(VLOOKUP($B163,RD[[#All],[Date]:[IS19_Inv2_M2]],CJ$2,0)/CJ$1,"")</f>
        <v>0</v>
      </c>
      <c r="CK163" s="165">
        <f>IFERROR(VLOOKUP($B163,RD[[#All],[Date]:[IS19_Inv2_M2]],CK$2,0)/CK$1,"")</f>
        <v>0</v>
      </c>
      <c r="CL163" s="165">
        <f>IFERROR(VLOOKUP($B163,RD[[#All],[Date]:[IS19_Inv2_M2]],CL$2,0)/CL$1,"")</f>
        <v>0</v>
      </c>
      <c r="CM163" s="165">
        <f>IFERROR(VLOOKUP($B163,RD[[#All],[Date]:[IS19_Inv2_M2]],CM$2,0)/CM$1,"")</f>
        <v>0</v>
      </c>
      <c r="CN163" s="165">
        <f>IFERROR(VLOOKUP($B163,RD[[#All],[Date]:[IS19_Inv2_M2]],CN$2,0)/CN$1,"")</f>
        <v>0</v>
      </c>
      <c r="CO163" s="165">
        <f>IFERROR(VLOOKUP($B163,RD[[#All],[Date]:[IS19_Inv2_M2]],CO$2,0)/CO$1,"")</f>
        <v>0</v>
      </c>
      <c r="CP163" s="165">
        <f>IFERROR(VLOOKUP($B163,RD[[#All],[Date]:[IS19_Inv2_M2]],CP$2,0)/CP$1,"")</f>
        <v>0</v>
      </c>
      <c r="CQ163" s="165">
        <f>IFERROR(VLOOKUP($B163,RD[[#All],[Date]:[IS19_Inv2_M2]],CQ$2,0)/CQ$1,"")</f>
        <v>0</v>
      </c>
      <c r="CR163" s="165">
        <f>IFERROR(VLOOKUP($B163,RD[[#All],[Date]:[IS19_Inv2_M2]],CR$2,0)/CR$1,"")</f>
        <v>0</v>
      </c>
      <c r="CS163" s="165">
        <f>IFERROR(VLOOKUP($B163,RD[[#All],[Date]:[IS19_Inv2_M2]],CS$2,0)/CS$1,"")</f>
        <v>0</v>
      </c>
      <c r="CT163" s="165">
        <f>IFERROR(VLOOKUP($B163,RD[[#All],[Date]:[IS19_Inv2_M2]],CT$2,0)/CT$1,"")</f>
        <v>0</v>
      </c>
      <c r="CU163" s="166" t="str">
        <f>IFERROR(AVERAGEIF(Inv_SY_B[[#This Row],[IS1_Inv1_M1]:[IS19_Inv2_M2]],"&gt;="&amp;0.1,Inv_SY_B[[#This Row],[IS1_Inv1_M1]:[IS19_Inv2_M2]]),"")</f>
        <v/>
      </c>
    </row>
    <row r="164" spans="2:99">
      <c r="B164" s="167">
        <f t="shared" ref="B164:B181" si="68">B163+1</f>
        <v>45856</v>
      </c>
      <c r="C164" s="165">
        <f>IFERROR(VLOOKUP($B164,RD[[#All],[Date]:[IS19_Inv2_M2]],C$2,0)/C$1,"")</f>
        <v>0</v>
      </c>
      <c r="D164" s="165">
        <f>IFERROR(VLOOKUP($B164,RD[[#All],[Date]:[IS19_Inv2_M2]],D$2,0)/D$1,"")</f>
        <v>0</v>
      </c>
      <c r="E164" s="165">
        <f>IFERROR(VLOOKUP($B164,RD[[#All],[Date]:[IS19_Inv2_M2]],E$2,0)/E$1,"")</f>
        <v>0</v>
      </c>
      <c r="F164" s="165">
        <f>IFERROR(VLOOKUP($B164,RD[[#All],[Date]:[IS19_Inv2_M2]],F$2,0)/F$1,"")</f>
        <v>0</v>
      </c>
      <c r="G164" s="165">
        <f>IFERROR(VLOOKUP($B164,RD[[#All],[Date]:[IS19_Inv2_M2]],G$2,0)/G$1,"")</f>
        <v>0</v>
      </c>
      <c r="H164" s="165">
        <f>IFERROR(VLOOKUP($B164,RD[[#All],[Date]:[IS19_Inv2_M2]],H$2,0)/H$1,"")</f>
        <v>0</v>
      </c>
      <c r="I164" s="165">
        <f>IFERROR(VLOOKUP($B164,RD[[#All],[Date]:[IS19_Inv2_M2]],I$2,0)/I$1,"")</f>
        <v>0</v>
      </c>
      <c r="J164" s="165">
        <f>IFERROR(VLOOKUP($B164,RD[[#All],[Date]:[IS19_Inv2_M2]],J$2,0)/J$1,"")</f>
        <v>0</v>
      </c>
      <c r="K164" s="165">
        <f>IFERROR(VLOOKUP($B164,RD[[#All],[Date]:[IS19_Inv2_M2]],K$2,0)/K$1,"")</f>
        <v>0</v>
      </c>
      <c r="L164" s="165">
        <f>IFERROR(VLOOKUP($B164,RD[[#All],[Date]:[IS19_Inv2_M2]],L$2,0)/L$1,"")</f>
        <v>0</v>
      </c>
      <c r="M164" s="165">
        <f>IFERROR(VLOOKUP($B164,RD[[#All],[Date]:[IS19_Inv2_M2]],M$2,0)/M$1,"")</f>
        <v>0</v>
      </c>
      <c r="N164" s="165">
        <f>IFERROR(VLOOKUP($B164,RD[[#All],[Date]:[IS19_Inv2_M2]],N$2,0)/N$1,"")</f>
        <v>0</v>
      </c>
      <c r="O164" s="165">
        <f>IFERROR(VLOOKUP($B164,RD[[#All],[Date]:[IS19_Inv2_M2]],O$2,0)/O$1,"")</f>
        <v>0</v>
      </c>
      <c r="P164" s="165">
        <f>IFERROR(VLOOKUP($B164,RD[[#All],[Date]:[IS19_Inv2_M2]],P$2,0)/P$1,"")</f>
        <v>0</v>
      </c>
      <c r="Q164" s="165">
        <f>IFERROR(VLOOKUP($B164,RD[[#All],[Date]:[IS19_Inv2_M2]],Q$2,0)/Q$1,"")</f>
        <v>0</v>
      </c>
      <c r="R164" s="165">
        <f>IFERROR(VLOOKUP($B164,RD[[#All],[Date]:[IS19_Inv2_M2]],R$2,0)/R$1,"")</f>
        <v>0</v>
      </c>
      <c r="S164" s="165">
        <f>IFERROR(VLOOKUP($B164,RD[[#All],[Date]:[IS19_Inv2_M2]],S$2,0)/S$1,"")</f>
        <v>0</v>
      </c>
      <c r="T164" s="165">
        <f>IFERROR(VLOOKUP($B164,RD[[#All],[Date]:[IS19_Inv2_M2]],T$2,0)/T$1,"")</f>
        <v>0</v>
      </c>
      <c r="U164" s="165">
        <f>IFERROR(VLOOKUP($B164,RD[[#All],[Date]:[IS19_Inv2_M2]],U$2,0)/U$1,"")</f>
        <v>0</v>
      </c>
      <c r="V164" s="165">
        <f>IFERROR(VLOOKUP($B164,RD[[#All],[Date]:[IS19_Inv2_M2]],V$2,0)/V$1,"")</f>
        <v>0</v>
      </c>
      <c r="W164" s="165">
        <f>IFERROR(VLOOKUP($B164,RD[[#All],[Date]:[IS19_Inv2_M2]],W$2,0)/W$1,"")</f>
        <v>0</v>
      </c>
      <c r="X164" s="165">
        <f>IFERROR(VLOOKUP($B164,RD[[#All],[Date]:[IS19_Inv2_M2]],X$2,0)/X$1,"")</f>
        <v>0</v>
      </c>
      <c r="Y164" s="165">
        <f>IFERROR(VLOOKUP($B164,RD[[#All],[Date]:[IS19_Inv2_M2]],Y$2,0)/Y$1,"")</f>
        <v>0</v>
      </c>
      <c r="Z164" s="165">
        <f>IFERROR(VLOOKUP($B164,RD[[#All],[Date]:[IS19_Inv2_M2]],Z$2,0)/Z$1,"")</f>
        <v>0</v>
      </c>
      <c r="AA164" s="165">
        <f>IFERROR(VLOOKUP($B164,RD[[#All],[Date]:[IS19_Inv2_M2]],AA$2,0)/AA$1,"")</f>
        <v>0</v>
      </c>
      <c r="AB164" s="165">
        <f>IFERROR(VLOOKUP($B164,RD[[#All],[Date]:[IS19_Inv2_M2]],AB$2,0)/AB$1,"")</f>
        <v>0</v>
      </c>
      <c r="AC164" s="165">
        <f>IFERROR(VLOOKUP($B164,RD[[#All],[Date]:[IS19_Inv2_M2]],AC$2,0)/AC$1,"")</f>
        <v>0</v>
      </c>
      <c r="AD164" s="165">
        <f>IFERROR(VLOOKUP($B164,RD[[#All],[Date]:[IS19_Inv2_M2]],AD$2,0)/AD$1,"")</f>
        <v>0</v>
      </c>
      <c r="AE164" s="165">
        <f>IFERROR(VLOOKUP($B164,RD[[#All],[Date]:[IS19_Inv2_M2]],AE$2,0)/AE$1,"")</f>
        <v>0</v>
      </c>
      <c r="AF164" s="165">
        <f>IFERROR(VLOOKUP($B164,RD[[#All],[Date]:[IS19_Inv2_M2]],AF$2,0)/AF$1,"")</f>
        <v>0</v>
      </c>
      <c r="AG164" s="165">
        <f>IFERROR(VLOOKUP($B164,RD[[#All],[Date]:[IS19_Inv2_M2]],AG$2,0)/AG$1,"")</f>
        <v>0</v>
      </c>
      <c r="AH164" s="165">
        <f>IFERROR(VLOOKUP($B164,RD[[#All],[Date]:[IS19_Inv2_M2]],AH$2,0)/AH$1,"")</f>
        <v>0</v>
      </c>
      <c r="AI164" s="165">
        <f>IFERROR(VLOOKUP($B164,RD[[#All],[Date]:[IS19_Inv2_M2]],AI$2,0)/AI$1,"")</f>
        <v>0</v>
      </c>
      <c r="AJ164" s="165">
        <f>IFERROR(VLOOKUP($B164,RD[[#All],[Date]:[IS19_Inv2_M2]],AJ$2,0)/AJ$1,"")</f>
        <v>0</v>
      </c>
      <c r="AK164" s="165">
        <f>IFERROR(VLOOKUP($B164,RD[[#All],[Date]:[IS19_Inv2_M2]],AK$2,0)/AK$1,"")</f>
        <v>0</v>
      </c>
      <c r="AL164" s="165">
        <f>IFERROR(VLOOKUP($B164,RD[[#All],[Date]:[IS19_Inv2_M2]],AL$2,0)/AL$1,"")</f>
        <v>0</v>
      </c>
      <c r="AM164" s="165">
        <f>IFERROR(VLOOKUP($B164,RD[[#All],[Date]:[IS19_Inv2_M2]],AM$2,0)/AM$1,"")</f>
        <v>0</v>
      </c>
      <c r="AN164" s="165">
        <f>IFERROR(VLOOKUP($B164,RD[[#All],[Date]:[IS19_Inv2_M2]],AN$2,0)/AN$1,"")</f>
        <v>0</v>
      </c>
      <c r="AO164" s="165">
        <f>IFERROR(VLOOKUP($B164,RD[[#All],[Date]:[IS19_Inv2_M2]],AO$2,0)/AO$1,"")</f>
        <v>0</v>
      </c>
      <c r="AP164" s="165">
        <f>IFERROR(VLOOKUP($B164,RD[[#All],[Date]:[IS19_Inv2_M2]],AP$2,0)/AP$1,"")</f>
        <v>0</v>
      </c>
      <c r="AQ164" s="165">
        <f>IFERROR(VLOOKUP($B164,RD[[#All],[Date]:[IS19_Inv2_M2]],AQ$2,0)/AQ$1,"")</f>
        <v>0</v>
      </c>
      <c r="AR164" s="165">
        <f>IFERROR(VLOOKUP($B164,RD[[#All],[Date]:[IS19_Inv2_M2]],AR$2,0)/AR$1,"")</f>
        <v>0</v>
      </c>
      <c r="AS164" s="165">
        <f>IFERROR(VLOOKUP($B164,RD[[#All],[Date]:[IS19_Inv2_M2]],AS$2,0)/AS$1,"")</f>
        <v>0</v>
      </c>
      <c r="AT164" s="165">
        <f>IFERROR(VLOOKUP($B164,RD[[#All],[Date]:[IS19_Inv2_M2]],AT$2,0)/AT$1,"")</f>
        <v>0</v>
      </c>
      <c r="AU164" s="165">
        <f>IFERROR(VLOOKUP($B164,RD[[#All],[Date]:[IS19_Inv2_M2]],AU$2,0)/AU$1,"")</f>
        <v>0</v>
      </c>
      <c r="AV164" s="165">
        <f>IFERROR(VLOOKUP($B164,RD[[#All],[Date]:[IS19_Inv2_M2]],AV$2,0)/AV$1,"")</f>
        <v>0</v>
      </c>
      <c r="AW164" s="165">
        <f>IFERROR(VLOOKUP($B164,RD[[#All],[Date]:[IS19_Inv2_M2]],AW$2,0)/AW$1,"")</f>
        <v>0</v>
      </c>
      <c r="AX164" s="165">
        <f>IFERROR(VLOOKUP($B164,RD[[#All],[Date]:[IS19_Inv2_M2]],AX$2,0)/AX$1,"")</f>
        <v>0</v>
      </c>
      <c r="AY164" s="165">
        <f>IFERROR(VLOOKUP($B164,RD[[#All],[Date]:[IS19_Inv2_M2]],AY$2,0)/AY$1,"")</f>
        <v>0</v>
      </c>
      <c r="AZ164" s="165">
        <f>IFERROR(VLOOKUP($B164,RD[[#All],[Date]:[IS19_Inv2_M2]],AZ$2,0)/AZ$1,"")</f>
        <v>0</v>
      </c>
      <c r="BA164" s="165">
        <f>IFERROR(VLOOKUP($B164,RD[[#All],[Date]:[IS19_Inv2_M2]],BA$2,0)/BA$1,"")</f>
        <v>0</v>
      </c>
      <c r="BB164" s="165">
        <f>IFERROR(VLOOKUP($B164,RD[[#All],[Date]:[IS19_Inv2_M2]],BB$2,0)/BB$1,"")</f>
        <v>0</v>
      </c>
      <c r="BC164" s="165">
        <f>IFERROR(VLOOKUP($B164,RD[[#All],[Date]:[IS19_Inv2_M2]],BC$2,0)/BC$1,"")</f>
        <v>0</v>
      </c>
      <c r="BD164" s="165">
        <f>IFERROR(VLOOKUP($B164,RD[[#All],[Date]:[IS19_Inv2_M2]],BD$2,0)/BD$1,"")</f>
        <v>0</v>
      </c>
      <c r="BE164" s="165">
        <f>IFERROR(VLOOKUP($B164,RD[[#All],[Date]:[IS19_Inv2_M2]],BE$2,0)/BE$1,"")</f>
        <v>0</v>
      </c>
      <c r="BF164" s="165">
        <f>IFERROR(VLOOKUP($B164,RD[[#All],[Date]:[IS19_Inv2_M2]],BF$2,0)/BF$1,"")</f>
        <v>0</v>
      </c>
      <c r="BG164" s="165">
        <f>IFERROR(VLOOKUP($B164,RD[[#All],[Date]:[IS19_Inv2_M2]],BG$2,0)/BG$1,"")</f>
        <v>0</v>
      </c>
      <c r="BH164" s="165">
        <f>IFERROR(VLOOKUP($B164,RD[[#All],[Date]:[IS19_Inv2_M2]],BH$2,0)/BH$1,"")</f>
        <v>0</v>
      </c>
      <c r="BI164" s="165">
        <f>IFERROR(VLOOKUP($B164,RD[[#All],[Date]:[IS19_Inv2_M2]],BI$2,0)/BI$1,"")</f>
        <v>0</v>
      </c>
      <c r="BJ164" s="165">
        <f>IFERROR(VLOOKUP($B164,RD[[#All],[Date]:[IS19_Inv2_M2]],BJ$2,0)/BJ$1,"")</f>
        <v>0</v>
      </c>
      <c r="BK164" s="165">
        <f>IFERROR(VLOOKUP($B164,RD[[#All],[Date]:[IS19_Inv2_M2]],BK$2,0)/BK$1,"")</f>
        <v>0</v>
      </c>
      <c r="BL164" s="165">
        <f>IFERROR(VLOOKUP($B164,RD[[#All],[Date]:[IS19_Inv2_M2]],BL$2,0)/BL$1,"")</f>
        <v>0</v>
      </c>
      <c r="BM164" s="165">
        <f>IFERROR(VLOOKUP($B164,RD[[#All],[Date]:[IS19_Inv2_M2]],BM$2,0)/BM$1,"")</f>
        <v>0</v>
      </c>
      <c r="BN164" s="165">
        <f>IFERROR(VLOOKUP($B164,RD[[#All],[Date]:[IS19_Inv2_M2]],BN$2,0)/BN$1,"")</f>
        <v>0</v>
      </c>
      <c r="BO164" s="165">
        <f>IFERROR(VLOOKUP($B164,RD[[#All],[Date]:[IS19_Inv2_M2]],BO$2,0)/BO$1,"")</f>
        <v>0</v>
      </c>
      <c r="BP164" s="165">
        <f>IFERROR(VLOOKUP($B164,RD[[#All],[Date]:[IS19_Inv2_M2]],BP$2,0)/BP$1,"")</f>
        <v>0</v>
      </c>
      <c r="BQ164" s="165">
        <f>IFERROR(VLOOKUP($B164,RD[[#All],[Date]:[IS19_Inv2_M2]],BQ$2,0)/BQ$1,"")</f>
        <v>0</v>
      </c>
      <c r="BR164" s="165">
        <f>IFERROR(VLOOKUP($B164,RD[[#All],[Date]:[IS19_Inv2_M2]],BR$2,0)/BR$1,"")</f>
        <v>0</v>
      </c>
      <c r="BS164" s="165">
        <f>IFERROR(VLOOKUP($B164,RD[[#All],[Date]:[IS19_Inv2_M2]],BS$2,0)/BS$1,"")</f>
        <v>0</v>
      </c>
      <c r="BT164" s="165">
        <f>IFERROR(VLOOKUP($B164,RD[[#All],[Date]:[IS19_Inv2_M2]],BT$2,0)/BT$1,"")</f>
        <v>0</v>
      </c>
      <c r="BU164" s="165">
        <f>IFERROR(VLOOKUP($B164,RD[[#All],[Date]:[IS19_Inv2_M2]],BU$2,0)/BU$1,"")</f>
        <v>0</v>
      </c>
      <c r="BV164" s="165">
        <f>IFERROR(VLOOKUP($B164,RD[[#All],[Date]:[IS19_Inv2_M2]],BV$2,0)/BV$1,"")</f>
        <v>0</v>
      </c>
      <c r="BW164" s="165">
        <f>IFERROR(VLOOKUP($B164,RD[[#All],[Date]:[IS19_Inv2_M2]],BW$2,0)/BW$1,"")</f>
        <v>0</v>
      </c>
      <c r="BX164" s="165">
        <f>IFERROR(VLOOKUP($B164,RD[[#All],[Date]:[IS19_Inv2_M2]],BX$2,0)/BX$1,"")</f>
        <v>0</v>
      </c>
      <c r="BY164" s="165">
        <f>IFERROR(VLOOKUP($B164,RD[[#All],[Date]:[IS19_Inv2_M2]],BY$2,0)/BY$1,"")</f>
        <v>0</v>
      </c>
      <c r="BZ164" s="165">
        <f>IFERROR(VLOOKUP($B164,RD[[#All],[Date]:[IS19_Inv2_M2]],BZ$2,0)/BZ$1,"")</f>
        <v>0</v>
      </c>
      <c r="CA164" s="165">
        <f>IFERROR(VLOOKUP($B164,RD[[#All],[Date]:[IS19_Inv2_M2]],CA$2,0)/CA$1,"")</f>
        <v>0</v>
      </c>
      <c r="CB164" s="165">
        <f>IFERROR(VLOOKUP($B164,RD[[#All],[Date]:[IS19_Inv2_M2]],CB$2,0)/CB$1,"")</f>
        <v>0</v>
      </c>
      <c r="CC164" s="165">
        <f>IFERROR(VLOOKUP($B164,RD[[#All],[Date]:[IS19_Inv2_M2]],CC$2,0)/CC$1,"")</f>
        <v>0</v>
      </c>
      <c r="CD164" s="165">
        <f>IFERROR(VLOOKUP($B164,RD[[#All],[Date]:[IS19_Inv2_M2]],CD$2,0)/CD$1,"")</f>
        <v>0</v>
      </c>
      <c r="CE164" s="165">
        <f>IFERROR(VLOOKUP($B164,RD[[#All],[Date]:[IS19_Inv2_M2]],CE$2,0)/CE$1,"")</f>
        <v>0</v>
      </c>
      <c r="CF164" s="165">
        <f>IFERROR(VLOOKUP($B164,RD[[#All],[Date]:[IS19_Inv2_M2]],CF$2,0)/CF$1,"")</f>
        <v>0</v>
      </c>
      <c r="CG164" s="165">
        <f>IFERROR(VLOOKUP($B164,RD[[#All],[Date]:[IS19_Inv2_M2]],CG$2,0)/CG$1,"")</f>
        <v>0</v>
      </c>
      <c r="CH164" s="165">
        <f>IFERROR(VLOOKUP($B164,RD[[#All],[Date]:[IS19_Inv2_M2]],CH$2,0)/CH$1,"")</f>
        <v>0</v>
      </c>
      <c r="CI164" s="165">
        <f>IFERROR(VLOOKUP($B164,RD[[#All],[Date]:[IS19_Inv2_M2]],CI$2,0)/CI$1,"")</f>
        <v>0</v>
      </c>
      <c r="CJ164" s="165">
        <f>IFERROR(VLOOKUP($B164,RD[[#All],[Date]:[IS19_Inv2_M2]],CJ$2,0)/CJ$1,"")</f>
        <v>0</v>
      </c>
      <c r="CK164" s="165">
        <f>IFERROR(VLOOKUP($B164,RD[[#All],[Date]:[IS19_Inv2_M2]],CK$2,0)/CK$1,"")</f>
        <v>0</v>
      </c>
      <c r="CL164" s="165">
        <f>IFERROR(VLOOKUP($B164,RD[[#All],[Date]:[IS19_Inv2_M2]],CL$2,0)/CL$1,"")</f>
        <v>0</v>
      </c>
      <c r="CM164" s="165">
        <f>IFERROR(VLOOKUP($B164,RD[[#All],[Date]:[IS19_Inv2_M2]],CM$2,0)/CM$1,"")</f>
        <v>0</v>
      </c>
      <c r="CN164" s="165">
        <f>IFERROR(VLOOKUP($B164,RD[[#All],[Date]:[IS19_Inv2_M2]],CN$2,0)/CN$1,"")</f>
        <v>0</v>
      </c>
      <c r="CO164" s="165">
        <f>IFERROR(VLOOKUP($B164,RD[[#All],[Date]:[IS19_Inv2_M2]],CO$2,0)/CO$1,"")</f>
        <v>0</v>
      </c>
      <c r="CP164" s="165">
        <f>IFERROR(VLOOKUP($B164,RD[[#All],[Date]:[IS19_Inv2_M2]],CP$2,0)/CP$1,"")</f>
        <v>0</v>
      </c>
      <c r="CQ164" s="165">
        <f>IFERROR(VLOOKUP($B164,RD[[#All],[Date]:[IS19_Inv2_M2]],CQ$2,0)/CQ$1,"")</f>
        <v>0</v>
      </c>
      <c r="CR164" s="165">
        <f>IFERROR(VLOOKUP($B164,RD[[#All],[Date]:[IS19_Inv2_M2]],CR$2,0)/CR$1,"")</f>
        <v>0</v>
      </c>
      <c r="CS164" s="165">
        <f>IFERROR(VLOOKUP($B164,RD[[#All],[Date]:[IS19_Inv2_M2]],CS$2,0)/CS$1,"")</f>
        <v>0</v>
      </c>
      <c r="CT164" s="165">
        <f>IFERROR(VLOOKUP($B164,RD[[#All],[Date]:[IS19_Inv2_M2]],CT$2,0)/CT$1,"")</f>
        <v>0</v>
      </c>
      <c r="CU164" s="166" t="str">
        <f>IFERROR(AVERAGEIF(Inv_SY_B[[#This Row],[IS1_Inv1_M1]:[IS19_Inv2_M2]],"&gt;="&amp;0.1,Inv_SY_B[[#This Row],[IS1_Inv1_M1]:[IS19_Inv2_M2]]),"")</f>
        <v/>
      </c>
    </row>
    <row r="165" spans="2:99">
      <c r="B165" s="167">
        <f t="shared" si="68"/>
        <v>45857</v>
      </c>
      <c r="C165" s="165">
        <f>IFERROR(VLOOKUP($B165,RD[[#All],[Date]:[IS19_Inv2_M2]],C$2,0)/C$1,"")</f>
        <v>0</v>
      </c>
      <c r="D165" s="165">
        <f>IFERROR(VLOOKUP($B165,RD[[#All],[Date]:[IS19_Inv2_M2]],D$2,0)/D$1,"")</f>
        <v>0</v>
      </c>
      <c r="E165" s="165">
        <f>IFERROR(VLOOKUP($B165,RD[[#All],[Date]:[IS19_Inv2_M2]],E$2,0)/E$1,"")</f>
        <v>0</v>
      </c>
      <c r="F165" s="165">
        <f>IFERROR(VLOOKUP($B165,RD[[#All],[Date]:[IS19_Inv2_M2]],F$2,0)/F$1,"")</f>
        <v>0</v>
      </c>
      <c r="G165" s="165">
        <f>IFERROR(VLOOKUP($B165,RD[[#All],[Date]:[IS19_Inv2_M2]],G$2,0)/G$1,"")</f>
        <v>0</v>
      </c>
      <c r="H165" s="165">
        <f>IFERROR(VLOOKUP($B165,RD[[#All],[Date]:[IS19_Inv2_M2]],H$2,0)/H$1,"")</f>
        <v>0</v>
      </c>
      <c r="I165" s="165">
        <f>IFERROR(VLOOKUP($B165,RD[[#All],[Date]:[IS19_Inv2_M2]],I$2,0)/I$1,"")</f>
        <v>0</v>
      </c>
      <c r="J165" s="165">
        <f>IFERROR(VLOOKUP($B165,RD[[#All],[Date]:[IS19_Inv2_M2]],J$2,0)/J$1,"")</f>
        <v>0</v>
      </c>
      <c r="K165" s="165">
        <f>IFERROR(VLOOKUP($B165,RD[[#All],[Date]:[IS19_Inv2_M2]],K$2,0)/K$1,"")</f>
        <v>0</v>
      </c>
      <c r="L165" s="165">
        <f>IFERROR(VLOOKUP($B165,RD[[#All],[Date]:[IS19_Inv2_M2]],L$2,0)/L$1,"")</f>
        <v>0</v>
      </c>
      <c r="M165" s="165">
        <f>IFERROR(VLOOKUP($B165,RD[[#All],[Date]:[IS19_Inv2_M2]],M$2,0)/M$1,"")</f>
        <v>0</v>
      </c>
      <c r="N165" s="165">
        <f>IFERROR(VLOOKUP($B165,RD[[#All],[Date]:[IS19_Inv2_M2]],N$2,0)/N$1,"")</f>
        <v>0</v>
      </c>
      <c r="O165" s="165">
        <f>IFERROR(VLOOKUP($B165,RD[[#All],[Date]:[IS19_Inv2_M2]],O$2,0)/O$1,"")</f>
        <v>0</v>
      </c>
      <c r="P165" s="165">
        <f>IFERROR(VLOOKUP($B165,RD[[#All],[Date]:[IS19_Inv2_M2]],P$2,0)/P$1,"")</f>
        <v>0</v>
      </c>
      <c r="Q165" s="165">
        <f>IFERROR(VLOOKUP($B165,RD[[#All],[Date]:[IS19_Inv2_M2]],Q$2,0)/Q$1,"")</f>
        <v>0</v>
      </c>
      <c r="R165" s="165">
        <f>IFERROR(VLOOKUP($B165,RD[[#All],[Date]:[IS19_Inv2_M2]],R$2,0)/R$1,"")</f>
        <v>0</v>
      </c>
      <c r="S165" s="165">
        <f>IFERROR(VLOOKUP($B165,RD[[#All],[Date]:[IS19_Inv2_M2]],S$2,0)/S$1,"")</f>
        <v>0</v>
      </c>
      <c r="T165" s="165">
        <f>IFERROR(VLOOKUP($B165,RD[[#All],[Date]:[IS19_Inv2_M2]],T$2,0)/T$1,"")</f>
        <v>0</v>
      </c>
      <c r="U165" s="165">
        <f>IFERROR(VLOOKUP($B165,RD[[#All],[Date]:[IS19_Inv2_M2]],U$2,0)/U$1,"")</f>
        <v>0</v>
      </c>
      <c r="V165" s="165">
        <f>IFERROR(VLOOKUP($B165,RD[[#All],[Date]:[IS19_Inv2_M2]],V$2,0)/V$1,"")</f>
        <v>0</v>
      </c>
      <c r="W165" s="165">
        <f>IFERROR(VLOOKUP($B165,RD[[#All],[Date]:[IS19_Inv2_M2]],W$2,0)/W$1,"")</f>
        <v>0</v>
      </c>
      <c r="X165" s="165">
        <f>IFERROR(VLOOKUP($B165,RD[[#All],[Date]:[IS19_Inv2_M2]],X$2,0)/X$1,"")</f>
        <v>0</v>
      </c>
      <c r="Y165" s="165">
        <f>IFERROR(VLOOKUP($B165,RD[[#All],[Date]:[IS19_Inv2_M2]],Y$2,0)/Y$1,"")</f>
        <v>0</v>
      </c>
      <c r="Z165" s="165">
        <f>IFERROR(VLOOKUP($B165,RD[[#All],[Date]:[IS19_Inv2_M2]],Z$2,0)/Z$1,"")</f>
        <v>0</v>
      </c>
      <c r="AA165" s="165">
        <f>IFERROR(VLOOKUP($B165,RD[[#All],[Date]:[IS19_Inv2_M2]],AA$2,0)/AA$1,"")</f>
        <v>0</v>
      </c>
      <c r="AB165" s="165">
        <f>IFERROR(VLOOKUP($B165,RD[[#All],[Date]:[IS19_Inv2_M2]],AB$2,0)/AB$1,"")</f>
        <v>0</v>
      </c>
      <c r="AC165" s="165">
        <f>IFERROR(VLOOKUP($B165,RD[[#All],[Date]:[IS19_Inv2_M2]],AC$2,0)/AC$1,"")</f>
        <v>0</v>
      </c>
      <c r="AD165" s="165">
        <f>IFERROR(VLOOKUP($B165,RD[[#All],[Date]:[IS19_Inv2_M2]],AD$2,0)/AD$1,"")</f>
        <v>0</v>
      </c>
      <c r="AE165" s="165">
        <f>IFERROR(VLOOKUP($B165,RD[[#All],[Date]:[IS19_Inv2_M2]],AE$2,0)/AE$1,"")</f>
        <v>0</v>
      </c>
      <c r="AF165" s="165">
        <f>IFERROR(VLOOKUP($B165,RD[[#All],[Date]:[IS19_Inv2_M2]],AF$2,0)/AF$1,"")</f>
        <v>0</v>
      </c>
      <c r="AG165" s="165">
        <f>IFERROR(VLOOKUP($B165,RD[[#All],[Date]:[IS19_Inv2_M2]],AG$2,0)/AG$1,"")</f>
        <v>0</v>
      </c>
      <c r="AH165" s="165">
        <f>IFERROR(VLOOKUP($B165,RD[[#All],[Date]:[IS19_Inv2_M2]],AH$2,0)/AH$1,"")</f>
        <v>0</v>
      </c>
      <c r="AI165" s="165">
        <f>IFERROR(VLOOKUP($B165,RD[[#All],[Date]:[IS19_Inv2_M2]],AI$2,0)/AI$1,"")</f>
        <v>0</v>
      </c>
      <c r="AJ165" s="165">
        <f>IFERROR(VLOOKUP($B165,RD[[#All],[Date]:[IS19_Inv2_M2]],AJ$2,0)/AJ$1,"")</f>
        <v>0</v>
      </c>
      <c r="AK165" s="165">
        <f>IFERROR(VLOOKUP($B165,RD[[#All],[Date]:[IS19_Inv2_M2]],AK$2,0)/AK$1,"")</f>
        <v>0</v>
      </c>
      <c r="AL165" s="165">
        <f>IFERROR(VLOOKUP($B165,RD[[#All],[Date]:[IS19_Inv2_M2]],AL$2,0)/AL$1,"")</f>
        <v>0</v>
      </c>
      <c r="AM165" s="165">
        <f>IFERROR(VLOOKUP($B165,RD[[#All],[Date]:[IS19_Inv2_M2]],AM$2,0)/AM$1,"")</f>
        <v>0</v>
      </c>
      <c r="AN165" s="165">
        <f>IFERROR(VLOOKUP($B165,RD[[#All],[Date]:[IS19_Inv2_M2]],AN$2,0)/AN$1,"")</f>
        <v>0</v>
      </c>
      <c r="AO165" s="165">
        <f>IFERROR(VLOOKUP($B165,RD[[#All],[Date]:[IS19_Inv2_M2]],AO$2,0)/AO$1,"")</f>
        <v>0</v>
      </c>
      <c r="AP165" s="165">
        <f>IFERROR(VLOOKUP($B165,RD[[#All],[Date]:[IS19_Inv2_M2]],AP$2,0)/AP$1,"")</f>
        <v>0</v>
      </c>
      <c r="AQ165" s="165">
        <f>IFERROR(VLOOKUP($B165,RD[[#All],[Date]:[IS19_Inv2_M2]],AQ$2,0)/AQ$1,"")</f>
        <v>0</v>
      </c>
      <c r="AR165" s="165">
        <f>IFERROR(VLOOKUP($B165,RD[[#All],[Date]:[IS19_Inv2_M2]],AR$2,0)/AR$1,"")</f>
        <v>0</v>
      </c>
      <c r="AS165" s="165">
        <f>IFERROR(VLOOKUP($B165,RD[[#All],[Date]:[IS19_Inv2_M2]],AS$2,0)/AS$1,"")</f>
        <v>0</v>
      </c>
      <c r="AT165" s="165">
        <f>IFERROR(VLOOKUP($B165,RD[[#All],[Date]:[IS19_Inv2_M2]],AT$2,0)/AT$1,"")</f>
        <v>0</v>
      </c>
      <c r="AU165" s="165">
        <f>IFERROR(VLOOKUP($B165,RD[[#All],[Date]:[IS19_Inv2_M2]],AU$2,0)/AU$1,"")</f>
        <v>0</v>
      </c>
      <c r="AV165" s="165">
        <f>IFERROR(VLOOKUP($B165,RD[[#All],[Date]:[IS19_Inv2_M2]],AV$2,0)/AV$1,"")</f>
        <v>0</v>
      </c>
      <c r="AW165" s="165">
        <f>IFERROR(VLOOKUP($B165,RD[[#All],[Date]:[IS19_Inv2_M2]],AW$2,0)/AW$1,"")</f>
        <v>0</v>
      </c>
      <c r="AX165" s="165">
        <f>IFERROR(VLOOKUP($B165,RD[[#All],[Date]:[IS19_Inv2_M2]],AX$2,0)/AX$1,"")</f>
        <v>0</v>
      </c>
      <c r="AY165" s="165">
        <f>IFERROR(VLOOKUP($B165,RD[[#All],[Date]:[IS19_Inv2_M2]],AY$2,0)/AY$1,"")</f>
        <v>0</v>
      </c>
      <c r="AZ165" s="165">
        <f>IFERROR(VLOOKUP($B165,RD[[#All],[Date]:[IS19_Inv2_M2]],AZ$2,0)/AZ$1,"")</f>
        <v>0</v>
      </c>
      <c r="BA165" s="165">
        <f>IFERROR(VLOOKUP($B165,RD[[#All],[Date]:[IS19_Inv2_M2]],BA$2,0)/BA$1,"")</f>
        <v>0</v>
      </c>
      <c r="BB165" s="165">
        <f>IFERROR(VLOOKUP($B165,RD[[#All],[Date]:[IS19_Inv2_M2]],BB$2,0)/BB$1,"")</f>
        <v>0</v>
      </c>
      <c r="BC165" s="165">
        <f>IFERROR(VLOOKUP($B165,RD[[#All],[Date]:[IS19_Inv2_M2]],BC$2,0)/BC$1,"")</f>
        <v>0</v>
      </c>
      <c r="BD165" s="165">
        <f>IFERROR(VLOOKUP($B165,RD[[#All],[Date]:[IS19_Inv2_M2]],BD$2,0)/BD$1,"")</f>
        <v>0</v>
      </c>
      <c r="BE165" s="165">
        <f>IFERROR(VLOOKUP($B165,RD[[#All],[Date]:[IS19_Inv2_M2]],BE$2,0)/BE$1,"")</f>
        <v>0</v>
      </c>
      <c r="BF165" s="165">
        <f>IFERROR(VLOOKUP($B165,RD[[#All],[Date]:[IS19_Inv2_M2]],BF$2,0)/BF$1,"")</f>
        <v>0</v>
      </c>
      <c r="BG165" s="165">
        <f>IFERROR(VLOOKUP($B165,RD[[#All],[Date]:[IS19_Inv2_M2]],BG$2,0)/BG$1,"")</f>
        <v>0</v>
      </c>
      <c r="BH165" s="165">
        <f>IFERROR(VLOOKUP($B165,RD[[#All],[Date]:[IS19_Inv2_M2]],BH$2,0)/BH$1,"")</f>
        <v>0</v>
      </c>
      <c r="BI165" s="165">
        <f>IFERROR(VLOOKUP($B165,RD[[#All],[Date]:[IS19_Inv2_M2]],BI$2,0)/BI$1,"")</f>
        <v>0</v>
      </c>
      <c r="BJ165" s="165">
        <f>IFERROR(VLOOKUP($B165,RD[[#All],[Date]:[IS19_Inv2_M2]],BJ$2,0)/BJ$1,"")</f>
        <v>0</v>
      </c>
      <c r="BK165" s="165">
        <f>IFERROR(VLOOKUP($B165,RD[[#All],[Date]:[IS19_Inv2_M2]],BK$2,0)/BK$1,"")</f>
        <v>0</v>
      </c>
      <c r="BL165" s="165">
        <f>IFERROR(VLOOKUP($B165,RD[[#All],[Date]:[IS19_Inv2_M2]],BL$2,0)/BL$1,"")</f>
        <v>0</v>
      </c>
      <c r="BM165" s="165">
        <f>IFERROR(VLOOKUP($B165,RD[[#All],[Date]:[IS19_Inv2_M2]],BM$2,0)/BM$1,"")</f>
        <v>0</v>
      </c>
      <c r="BN165" s="165">
        <f>IFERROR(VLOOKUP($B165,RD[[#All],[Date]:[IS19_Inv2_M2]],BN$2,0)/BN$1,"")</f>
        <v>0</v>
      </c>
      <c r="BO165" s="165">
        <f>IFERROR(VLOOKUP($B165,RD[[#All],[Date]:[IS19_Inv2_M2]],BO$2,0)/BO$1,"")</f>
        <v>0</v>
      </c>
      <c r="BP165" s="165">
        <f>IFERROR(VLOOKUP($B165,RD[[#All],[Date]:[IS19_Inv2_M2]],BP$2,0)/BP$1,"")</f>
        <v>0</v>
      </c>
      <c r="BQ165" s="165">
        <f>IFERROR(VLOOKUP($B165,RD[[#All],[Date]:[IS19_Inv2_M2]],BQ$2,0)/BQ$1,"")</f>
        <v>0</v>
      </c>
      <c r="BR165" s="165">
        <f>IFERROR(VLOOKUP($B165,RD[[#All],[Date]:[IS19_Inv2_M2]],BR$2,0)/BR$1,"")</f>
        <v>0</v>
      </c>
      <c r="BS165" s="165">
        <f>IFERROR(VLOOKUP($B165,RD[[#All],[Date]:[IS19_Inv2_M2]],BS$2,0)/BS$1,"")</f>
        <v>0</v>
      </c>
      <c r="BT165" s="165">
        <f>IFERROR(VLOOKUP($B165,RD[[#All],[Date]:[IS19_Inv2_M2]],BT$2,0)/BT$1,"")</f>
        <v>0</v>
      </c>
      <c r="BU165" s="165">
        <f>IFERROR(VLOOKUP($B165,RD[[#All],[Date]:[IS19_Inv2_M2]],BU$2,0)/BU$1,"")</f>
        <v>0</v>
      </c>
      <c r="BV165" s="165">
        <f>IFERROR(VLOOKUP($B165,RD[[#All],[Date]:[IS19_Inv2_M2]],BV$2,0)/BV$1,"")</f>
        <v>0</v>
      </c>
      <c r="BW165" s="165">
        <f>IFERROR(VLOOKUP($B165,RD[[#All],[Date]:[IS19_Inv2_M2]],BW$2,0)/BW$1,"")</f>
        <v>0</v>
      </c>
      <c r="BX165" s="165">
        <f>IFERROR(VLOOKUP($B165,RD[[#All],[Date]:[IS19_Inv2_M2]],BX$2,0)/BX$1,"")</f>
        <v>0</v>
      </c>
      <c r="BY165" s="165">
        <f>IFERROR(VLOOKUP($B165,RD[[#All],[Date]:[IS19_Inv2_M2]],BY$2,0)/BY$1,"")</f>
        <v>0</v>
      </c>
      <c r="BZ165" s="165">
        <f>IFERROR(VLOOKUP($B165,RD[[#All],[Date]:[IS19_Inv2_M2]],BZ$2,0)/BZ$1,"")</f>
        <v>0</v>
      </c>
      <c r="CA165" s="165">
        <f>IFERROR(VLOOKUP($B165,RD[[#All],[Date]:[IS19_Inv2_M2]],CA$2,0)/CA$1,"")</f>
        <v>0</v>
      </c>
      <c r="CB165" s="165">
        <f>IFERROR(VLOOKUP($B165,RD[[#All],[Date]:[IS19_Inv2_M2]],CB$2,0)/CB$1,"")</f>
        <v>0</v>
      </c>
      <c r="CC165" s="165">
        <f>IFERROR(VLOOKUP($B165,RD[[#All],[Date]:[IS19_Inv2_M2]],CC$2,0)/CC$1,"")</f>
        <v>0</v>
      </c>
      <c r="CD165" s="165">
        <f>IFERROR(VLOOKUP($B165,RD[[#All],[Date]:[IS19_Inv2_M2]],CD$2,0)/CD$1,"")</f>
        <v>0</v>
      </c>
      <c r="CE165" s="165">
        <f>IFERROR(VLOOKUP($B165,RD[[#All],[Date]:[IS19_Inv2_M2]],CE$2,0)/CE$1,"")</f>
        <v>0</v>
      </c>
      <c r="CF165" s="165">
        <f>IFERROR(VLOOKUP($B165,RD[[#All],[Date]:[IS19_Inv2_M2]],CF$2,0)/CF$1,"")</f>
        <v>0</v>
      </c>
      <c r="CG165" s="165">
        <f>IFERROR(VLOOKUP($B165,RD[[#All],[Date]:[IS19_Inv2_M2]],CG$2,0)/CG$1,"")</f>
        <v>0</v>
      </c>
      <c r="CH165" s="165">
        <f>IFERROR(VLOOKUP($B165,RD[[#All],[Date]:[IS19_Inv2_M2]],CH$2,0)/CH$1,"")</f>
        <v>0</v>
      </c>
      <c r="CI165" s="165">
        <f>IFERROR(VLOOKUP($B165,RD[[#All],[Date]:[IS19_Inv2_M2]],CI$2,0)/CI$1,"")</f>
        <v>0</v>
      </c>
      <c r="CJ165" s="165">
        <f>IFERROR(VLOOKUP($B165,RD[[#All],[Date]:[IS19_Inv2_M2]],CJ$2,0)/CJ$1,"")</f>
        <v>0</v>
      </c>
      <c r="CK165" s="165">
        <f>IFERROR(VLOOKUP($B165,RD[[#All],[Date]:[IS19_Inv2_M2]],CK$2,0)/CK$1,"")</f>
        <v>0</v>
      </c>
      <c r="CL165" s="165">
        <f>IFERROR(VLOOKUP($B165,RD[[#All],[Date]:[IS19_Inv2_M2]],CL$2,0)/CL$1,"")</f>
        <v>0</v>
      </c>
      <c r="CM165" s="165">
        <f>IFERROR(VLOOKUP($B165,RD[[#All],[Date]:[IS19_Inv2_M2]],CM$2,0)/CM$1,"")</f>
        <v>0</v>
      </c>
      <c r="CN165" s="165">
        <f>IFERROR(VLOOKUP($B165,RD[[#All],[Date]:[IS19_Inv2_M2]],CN$2,0)/CN$1,"")</f>
        <v>0</v>
      </c>
      <c r="CO165" s="165">
        <f>IFERROR(VLOOKUP($B165,RD[[#All],[Date]:[IS19_Inv2_M2]],CO$2,0)/CO$1,"")</f>
        <v>0</v>
      </c>
      <c r="CP165" s="165">
        <f>IFERROR(VLOOKUP($B165,RD[[#All],[Date]:[IS19_Inv2_M2]],CP$2,0)/CP$1,"")</f>
        <v>0</v>
      </c>
      <c r="CQ165" s="165">
        <f>IFERROR(VLOOKUP($B165,RD[[#All],[Date]:[IS19_Inv2_M2]],CQ$2,0)/CQ$1,"")</f>
        <v>0</v>
      </c>
      <c r="CR165" s="165">
        <f>IFERROR(VLOOKUP($B165,RD[[#All],[Date]:[IS19_Inv2_M2]],CR$2,0)/CR$1,"")</f>
        <v>0</v>
      </c>
      <c r="CS165" s="165">
        <f>IFERROR(VLOOKUP($B165,RD[[#All],[Date]:[IS19_Inv2_M2]],CS$2,0)/CS$1,"")</f>
        <v>0</v>
      </c>
      <c r="CT165" s="165">
        <f>IFERROR(VLOOKUP($B165,RD[[#All],[Date]:[IS19_Inv2_M2]],CT$2,0)/CT$1,"")</f>
        <v>0</v>
      </c>
      <c r="CU165" s="166" t="str">
        <f>IFERROR(AVERAGEIF(Inv_SY_B[[#This Row],[IS1_Inv1_M1]:[IS19_Inv2_M2]],"&gt;="&amp;0.1,Inv_SY_B[[#This Row],[IS1_Inv1_M1]:[IS19_Inv2_M2]]),"")</f>
        <v/>
      </c>
    </row>
    <row r="166" spans="2:99">
      <c r="B166" s="167">
        <f t="shared" si="68"/>
        <v>45858</v>
      </c>
      <c r="C166" s="165">
        <f>IFERROR(VLOOKUP($B166,RD[[#All],[Date]:[IS19_Inv2_M2]],C$2,0)/C$1,"")</f>
        <v>0</v>
      </c>
      <c r="D166" s="165">
        <f>IFERROR(VLOOKUP($B166,RD[[#All],[Date]:[IS19_Inv2_M2]],D$2,0)/D$1,"")</f>
        <v>0</v>
      </c>
      <c r="E166" s="165">
        <f>IFERROR(VLOOKUP($B166,RD[[#All],[Date]:[IS19_Inv2_M2]],E$2,0)/E$1,"")</f>
        <v>0</v>
      </c>
      <c r="F166" s="165">
        <f>IFERROR(VLOOKUP($B166,RD[[#All],[Date]:[IS19_Inv2_M2]],F$2,0)/F$1,"")</f>
        <v>0</v>
      </c>
      <c r="G166" s="165">
        <f>IFERROR(VLOOKUP($B166,RD[[#All],[Date]:[IS19_Inv2_M2]],G$2,0)/G$1,"")</f>
        <v>0</v>
      </c>
      <c r="H166" s="165">
        <f>IFERROR(VLOOKUP($B166,RD[[#All],[Date]:[IS19_Inv2_M2]],H$2,0)/H$1,"")</f>
        <v>0</v>
      </c>
      <c r="I166" s="165">
        <f>IFERROR(VLOOKUP($B166,RD[[#All],[Date]:[IS19_Inv2_M2]],I$2,0)/I$1,"")</f>
        <v>0</v>
      </c>
      <c r="J166" s="165">
        <f>IFERROR(VLOOKUP($B166,RD[[#All],[Date]:[IS19_Inv2_M2]],J$2,0)/J$1,"")</f>
        <v>0</v>
      </c>
      <c r="K166" s="165">
        <f>IFERROR(VLOOKUP($B166,RD[[#All],[Date]:[IS19_Inv2_M2]],K$2,0)/K$1,"")</f>
        <v>0</v>
      </c>
      <c r="L166" s="165">
        <f>IFERROR(VLOOKUP($B166,RD[[#All],[Date]:[IS19_Inv2_M2]],L$2,0)/L$1,"")</f>
        <v>0</v>
      </c>
      <c r="M166" s="165">
        <f>IFERROR(VLOOKUP($B166,RD[[#All],[Date]:[IS19_Inv2_M2]],M$2,0)/M$1,"")</f>
        <v>0</v>
      </c>
      <c r="N166" s="165">
        <f>IFERROR(VLOOKUP($B166,RD[[#All],[Date]:[IS19_Inv2_M2]],N$2,0)/N$1,"")</f>
        <v>0</v>
      </c>
      <c r="O166" s="165">
        <f>IFERROR(VLOOKUP($B166,RD[[#All],[Date]:[IS19_Inv2_M2]],O$2,0)/O$1,"")</f>
        <v>0</v>
      </c>
      <c r="P166" s="165">
        <f>IFERROR(VLOOKUP($B166,RD[[#All],[Date]:[IS19_Inv2_M2]],P$2,0)/P$1,"")</f>
        <v>0</v>
      </c>
      <c r="Q166" s="165">
        <f>IFERROR(VLOOKUP($B166,RD[[#All],[Date]:[IS19_Inv2_M2]],Q$2,0)/Q$1,"")</f>
        <v>0</v>
      </c>
      <c r="R166" s="165">
        <f>IFERROR(VLOOKUP($B166,RD[[#All],[Date]:[IS19_Inv2_M2]],R$2,0)/R$1,"")</f>
        <v>0</v>
      </c>
      <c r="S166" s="165">
        <f>IFERROR(VLOOKUP($B166,RD[[#All],[Date]:[IS19_Inv2_M2]],S$2,0)/S$1,"")</f>
        <v>0</v>
      </c>
      <c r="T166" s="165">
        <f>IFERROR(VLOOKUP($B166,RD[[#All],[Date]:[IS19_Inv2_M2]],T$2,0)/T$1,"")</f>
        <v>0</v>
      </c>
      <c r="U166" s="165">
        <f>IFERROR(VLOOKUP($B166,RD[[#All],[Date]:[IS19_Inv2_M2]],U$2,0)/U$1,"")</f>
        <v>0</v>
      </c>
      <c r="V166" s="165">
        <f>IFERROR(VLOOKUP($B166,RD[[#All],[Date]:[IS19_Inv2_M2]],V$2,0)/V$1,"")</f>
        <v>0</v>
      </c>
      <c r="W166" s="165">
        <f>IFERROR(VLOOKUP($B166,RD[[#All],[Date]:[IS19_Inv2_M2]],W$2,0)/W$1,"")</f>
        <v>0</v>
      </c>
      <c r="X166" s="165">
        <f>IFERROR(VLOOKUP($B166,RD[[#All],[Date]:[IS19_Inv2_M2]],X$2,0)/X$1,"")</f>
        <v>0</v>
      </c>
      <c r="Y166" s="165">
        <f>IFERROR(VLOOKUP($B166,RD[[#All],[Date]:[IS19_Inv2_M2]],Y$2,0)/Y$1,"")</f>
        <v>0</v>
      </c>
      <c r="Z166" s="165">
        <f>IFERROR(VLOOKUP($B166,RD[[#All],[Date]:[IS19_Inv2_M2]],Z$2,0)/Z$1,"")</f>
        <v>0</v>
      </c>
      <c r="AA166" s="165">
        <f>IFERROR(VLOOKUP($B166,RD[[#All],[Date]:[IS19_Inv2_M2]],AA$2,0)/AA$1,"")</f>
        <v>0</v>
      </c>
      <c r="AB166" s="165">
        <f>IFERROR(VLOOKUP($B166,RD[[#All],[Date]:[IS19_Inv2_M2]],AB$2,0)/AB$1,"")</f>
        <v>0</v>
      </c>
      <c r="AC166" s="165">
        <f>IFERROR(VLOOKUP($B166,RD[[#All],[Date]:[IS19_Inv2_M2]],AC$2,0)/AC$1,"")</f>
        <v>0</v>
      </c>
      <c r="AD166" s="165">
        <f>IFERROR(VLOOKUP($B166,RD[[#All],[Date]:[IS19_Inv2_M2]],AD$2,0)/AD$1,"")</f>
        <v>0</v>
      </c>
      <c r="AE166" s="165">
        <f>IFERROR(VLOOKUP($B166,RD[[#All],[Date]:[IS19_Inv2_M2]],AE$2,0)/AE$1,"")</f>
        <v>0</v>
      </c>
      <c r="AF166" s="165">
        <f>IFERROR(VLOOKUP($B166,RD[[#All],[Date]:[IS19_Inv2_M2]],AF$2,0)/AF$1,"")</f>
        <v>0</v>
      </c>
      <c r="AG166" s="165">
        <f>IFERROR(VLOOKUP($B166,RD[[#All],[Date]:[IS19_Inv2_M2]],AG$2,0)/AG$1,"")</f>
        <v>0</v>
      </c>
      <c r="AH166" s="165">
        <f>IFERROR(VLOOKUP($B166,RD[[#All],[Date]:[IS19_Inv2_M2]],AH$2,0)/AH$1,"")</f>
        <v>0</v>
      </c>
      <c r="AI166" s="165">
        <f>IFERROR(VLOOKUP($B166,RD[[#All],[Date]:[IS19_Inv2_M2]],AI$2,0)/AI$1,"")</f>
        <v>0</v>
      </c>
      <c r="AJ166" s="165">
        <f>IFERROR(VLOOKUP($B166,RD[[#All],[Date]:[IS19_Inv2_M2]],AJ$2,0)/AJ$1,"")</f>
        <v>0</v>
      </c>
      <c r="AK166" s="165">
        <f>IFERROR(VLOOKUP($B166,RD[[#All],[Date]:[IS19_Inv2_M2]],AK$2,0)/AK$1,"")</f>
        <v>0</v>
      </c>
      <c r="AL166" s="165">
        <f>IFERROR(VLOOKUP($B166,RD[[#All],[Date]:[IS19_Inv2_M2]],AL$2,0)/AL$1,"")</f>
        <v>0</v>
      </c>
      <c r="AM166" s="165">
        <f>IFERROR(VLOOKUP($B166,RD[[#All],[Date]:[IS19_Inv2_M2]],AM$2,0)/AM$1,"")</f>
        <v>0</v>
      </c>
      <c r="AN166" s="165">
        <f>IFERROR(VLOOKUP($B166,RD[[#All],[Date]:[IS19_Inv2_M2]],AN$2,0)/AN$1,"")</f>
        <v>0</v>
      </c>
      <c r="AO166" s="165">
        <f>IFERROR(VLOOKUP($B166,RD[[#All],[Date]:[IS19_Inv2_M2]],AO$2,0)/AO$1,"")</f>
        <v>0</v>
      </c>
      <c r="AP166" s="165">
        <f>IFERROR(VLOOKUP($B166,RD[[#All],[Date]:[IS19_Inv2_M2]],AP$2,0)/AP$1,"")</f>
        <v>0</v>
      </c>
      <c r="AQ166" s="165">
        <f>IFERROR(VLOOKUP($B166,RD[[#All],[Date]:[IS19_Inv2_M2]],AQ$2,0)/AQ$1,"")</f>
        <v>0</v>
      </c>
      <c r="AR166" s="165">
        <f>IFERROR(VLOOKUP($B166,RD[[#All],[Date]:[IS19_Inv2_M2]],AR$2,0)/AR$1,"")</f>
        <v>0</v>
      </c>
      <c r="AS166" s="165">
        <f>IFERROR(VLOOKUP($B166,RD[[#All],[Date]:[IS19_Inv2_M2]],AS$2,0)/AS$1,"")</f>
        <v>0</v>
      </c>
      <c r="AT166" s="165">
        <f>IFERROR(VLOOKUP($B166,RD[[#All],[Date]:[IS19_Inv2_M2]],AT$2,0)/AT$1,"")</f>
        <v>0</v>
      </c>
      <c r="AU166" s="165">
        <f>IFERROR(VLOOKUP($B166,RD[[#All],[Date]:[IS19_Inv2_M2]],AU$2,0)/AU$1,"")</f>
        <v>0</v>
      </c>
      <c r="AV166" s="165">
        <f>IFERROR(VLOOKUP($B166,RD[[#All],[Date]:[IS19_Inv2_M2]],AV$2,0)/AV$1,"")</f>
        <v>0</v>
      </c>
      <c r="AW166" s="165">
        <f>IFERROR(VLOOKUP($B166,RD[[#All],[Date]:[IS19_Inv2_M2]],AW$2,0)/AW$1,"")</f>
        <v>0</v>
      </c>
      <c r="AX166" s="165">
        <f>IFERROR(VLOOKUP($B166,RD[[#All],[Date]:[IS19_Inv2_M2]],AX$2,0)/AX$1,"")</f>
        <v>0</v>
      </c>
      <c r="AY166" s="165">
        <f>IFERROR(VLOOKUP($B166,RD[[#All],[Date]:[IS19_Inv2_M2]],AY$2,0)/AY$1,"")</f>
        <v>0</v>
      </c>
      <c r="AZ166" s="165">
        <f>IFERROR(VLOOKUP($B166,RD[[#All],[Date]:[IS19_Inv2_M2]],AZ$2,0)/AZ$1,"")</f>
        <v>0</v>
      </c>
      <c r="BA166" s="165">
        <f>IFERROR(VLOOKUP($B166,RD[[#All],[Date]:[IS19_Inv2_M2]],BA$2,0)/BA$1,"")</f>
        <v>0</v>
      </c>
      <c r="BB166" s="165">
        <f>IFERROR(VLOOKUP($B166,RD[[#All],[Date]:[IS19_Inv2_M2]],BB$2,0)/BB$1,"")</f>
        <v>0</v>
      </c>
      <c r="BC166" s="165">
        <f>IFERROR(VLOOKUP($B166,RD[[#All],[Date]:[IS19_Inv2_M2]],BC$2,0)/BC$1,"")</f>
        <v>0</v>
      </c>
      <c r="BD166" s="165">
        <f>IFERROR(VLOOKUP($B166,RD[[#All],[Date]:[IS19_Inv2_M2]],BD$2,0)/BD$1,"")</f>
        <v>0</v>
      </c>
      <c r="BE166" s="165">
        <f>IFERROR(VLOOKUP($B166,RD[[#All],[Date]:[IS19_Inv2_M2]],BE$2,0)/BE$1,"")</f>
        <v>0</v>
      </c>
      <c r="BF166" s="165">
        <f>IFERROR(VLOOKUP($B166,RD[[#All],[Date]:[IS19_Inv2_M2]],BF$2,0)/BF$1,"")</f>
        <v>0</v>
      </c>
      <c r="BG166" s="165">
        <f>IFERROR(VLOOKUP($B166,RD[[#All],[Date]:[IS19_Inv2_M2]],BG$2,0)/BG$1,"")</f>
        <v>0</v>
      </c>
      <c r="BH166" s="165">
        <f>IFERROR(VLOOKUP($B166,RD[[#All],[Date]:[IS19_Inv2_M2]],BH$2,0)/BH$1,"")</f>
        <v>0</v>
      </c>
      <c r="BI166" s="165">
        <f>IFERROR(VLOOKUP($B166,RD[[#All],[Date]:[IS19_Inv2_M2]],BI$2,0)/BI$1,"")</f>
        <v>0</v>
      </c>
      <c r="BJ166" s="165">
        <f>IFERROR(VLOOKUP($B166,RD[[#All],[Date]:[IS19_Inv2_M2]],BJ$2,0)/BJ$1,"")</f>
        <v>0</v>
      </c>
      <c r="BK166" s="165">
        <f>IFERROR(VLOOKUP($B166,RD[[#All],[Date]:[IS19_Inv2_M2]],BK$2,0)/BK$1,"")</f>
        <v>0</v>
      </c>
      <c r="BL166" s="165">
        <f>IFERROR(VLOOKUP($B166,RD[[#All],[Date]:[IS19_Inv2_M2]],BL$2,0)/BL$1,"")</f>
        <v>0</v>
      </c>
      <c r="BM166" s="165">
        <f>IFERROR(VLOOKUP($B166,RD[[#All],[Date]:[IS19_Inv2_M2]],BM$2,0)/BM$1,"")</f>
        <v>0</v>
      </c>
      <c r="BN166" s="165">
        <f>IFERROR(VLOOKUP($B166,RD[[#All],[Date]:[IS19_Inv2_M2]],BN$2,0)/BN$1,"")</f>
        <v>0</v>
      </c>
      <c r="BO166" s="165">
        <f>IFERROR(VLOOKUP($B166,RD[[#All],[Date]:[IS19_Inv2_M2]],BO$2,0)/BO$1,"")</f>
        <v>0</v>
      </c>
      <c r="BP166" s="165">
        <f>IFERROR(VLOOKUP($B166,RD[[#All],[Date]:[IS19_Inv2_M2]],BP$2,0)/BP$1,"")</f>
        <v>0</v>
      </c>
      <c r="BQ166" s="165">
        <f>IFERROR(VLOOKUP($B166,RD[[#All],[Date]:[IS19_Inv2_M2]],BQ$2,0)/BQ$1,"")</f>
        <v>0</v>
      </c>
      <c r="BR166" s="165">
        <f>IFERROR(VLOOKUP($B166,RD[[#All],[Date]:[IS19_Inv2_M2]],BR$2,0)/BR$1,"")</f>
        <v>0</v>
      </c>
      <c r="BS166" s="165">
        <f>IFERROR(VLOOKUP($B166,RD[[#All],[Date]:[IS19_Inv2_M2]],BS$2,0)/BS$1,"")</f>
        <v>0</v>
      </c>
      <c r="BT166" s="165">
        <f>IFERROR(VLOOKUP($B166,RD[[#All],[Date]:[IS19_Inv2_M2]],BT$2,0)/BT$1,"")</f>
        <v>0</v>
      </c>
      <c r="BU166" s="165">
        <f>IFERROR(VLOOKUP($B166,RD[[#All],[Date]:[IS19_Inv2_M2]],BU$2,0)/BU$1,"")</f>
        <v>0</v>
      </c>
      <c r="BV166" s="165">
        <f>IFERROR(VLOOKUP($B166,RD[[#All],[Date]:[IS19_Inv2_M2]],BV$2,0)/BV$1,"")</f>
        <v>0</v>
      </c>
      <c r="BW166" s="165">
        <f>IFERROR(VLOOKUP($B166,RD[[#All],[Date]:[IS19_Inv2_M2]],BW$2,0)/BW$1,"")</f>
        <v>0</v>
      </c>
      <c r="BX166" s="165">
        <f>IFERROR(VLOOKUP($B166,RD[[#All],[Date]:[IS19_Inv2_M2]],BX$2,0)/BX$1,"")</f>
        <v>0</v>
      </c>
      <c r="BY166" s="165">
        <f>IFERROR(VLOOKUP($B166,RD[[#All],[Date]:[IS19_Inv2_M2]],BY$2,0)/BY$1,"")</f>
        <v>0</v>
      </c>
      <c r="BZ166" s="165">
        <f>IFERROR(VLOOKUP($B166,RD[[#All],[Date]:[IS19_Inv2_M2]],BZ$2,0)/BZ$1,"")</f>
        <v>0</v>
      </c>
      <c r="CA166" s="165">
        <f>IFERROR(VLOOKUP($B166,RD[[#All],[Date]:[IS19_Inv2_M2]],CA$2,0)/CA$1,"")</f>
        <v>0</v>
      </c>
      <c r="CB166" s="165">
        <f>IFERROR(VLOOKUP($B166,RD[[#All],[Date]:[IS19_Inv2_M2]],CB$2,0)/CB$1,"")</f>
        <v>0</v>
      </c>
      <c r="CC166" s="165">
        <f>IFERROR(VLOOKUP($B166,RD[[#All],[Date]:[IS19_Inv2_M2]],CC$2,0)/CC$1,"")</f>
        <v>0</v>
      </c>
      <c r="CD166" s="165">
        <f>IFERROR(VLOOKUP($B166,RD[[#All],[Date]:[IS19_Inv2_M2]],CD$2,0)/CD$1,"")</f>
        <v>0</v>
      </c>
      <c r="CE166" s="165">
        <f>IFERROR(VLOOKUP($B166,RD[[#All],[Date]:[IS19_Inv2_M2]],CE$2,0)/CE$1,"")</f>
        <v>0</v>
      </c>
      <c r="CF166" s="165">
        <f>IFERROR(VLOOKUP($B166,RD[[#All],[Date]:[IS19_Inv2_M2]],CF$2,0)/CF$1,"")</f>
        <v>0</v>
      </c>
      <c r="CG166" s="165">
        <f>IFERROR(VLOOKUP($B166,RD[[#All],[Date]:[IS19_Inv2_M2]],CG$2,0)/CG$1,"")</f>
        <v>0</v>
      </c>
      <c r="CH166" s="165">
        <f>IFERROR(VLOOKUP($B166,RD[[#All],[Date]:[IS19_Inv2_M2]],CH$2,0)/CH$1,"")</f>
        <v>0</v>
      </c>
      <c r="CI166" s="165">
        <f>IFERROR(VLOOKUP($B166,RD[[#All],[Date]:[IS19_Inv2_M2]],CI$2,0)/CI$1,"")</f>
        <v>0</v>
      </c>
      <c r="CJ166" s="165">
        <f>IFERROR(VLOOKUP($B166,RD[[#All],[Date]:[IS19_Inv2_M2]],CJ$2,0)/CJ$1,"")</f>
        <v>0</v>
      </c>
      <c r="CK166" s="165">
        <f>IFERROR(VLOOKUP($B166,RD[[#All],[Date]:[IS19_Inv2_M2]],CK$2,0)/CK$1,"")</f>
        <v>0</v>
      </c>
      <c r="CL166" s="165">
        <f>IFERROR(VLOOKUP($B166,RD[[#All],[Date]:[IS19_Inv2_M2]],CL$2,0)/CL$1,"")</f>
        <v>0</v>
      </c>
      <c r="CM166" s="165">
        <f>IFERROR(VLOOKUP($B166,RD[[#All],[Date]:[IS19_Inv2_M2]],CM$2,0)/CM$1,"")</f>
        <v>0</v>
      </c>
      <c r="CN166" s="165">
        <f>IFERROR(VLOOKUP($B166,RD[[#All],[Date]:[IS19_Inv2_M2]],CN$2,0)/CN$1,"")</f>
        <v>0</v>
      </c>
      <c r="CO166" s="165">
        <f>IFERROR(VLOOKUP($B166,RD[[#All],[Date]:[IS19_Inv2_M2]],CO$2,0)/CO$1,"")</f>
        <v>0</v>
      </c>
      <c r="CP166" s="165">
        <f>IFERROR(VLOOKUP($B166,RD[[#All],[Date]:[IS19_Inv2_M2]],CP$2,0)/CP$1,"")</f>
        <v>0</v>
      </c>
      <c r="CQ166" s="165">
        <f>IFERROR(VLOOKUP($B166,RD[[#All],[Date]:[IS19_Inv2_M2]],CQ$2,0)/CQ$1,"")</f>
        <v>0</v>
      </c>
      <c r="CR166" s="165">
        <f>IFERROR(VLOOKUP($B166,RD[[#All],[Date]:[IS19_Inv2_M2]],CR$2,0)/CR$1,"")</f>
        <v>0</v>
      </c>
      <c r="CS166" s="165">
        <f>IFERROR(VLOOKUP($B166,RD[[#All],[Date]:[IS19_Inv2_M2]],CS$2,0)/CS$1,"")</f>
        <v>0</v>
      </c>
      <c r="CT166" s="165">
        <f>IFERROR(VLOOKUP($B166,RD[[#All],[Date]:[IS19_Inv2_M2]],CT$2,0)/CT$1,"")</f>
        <v>0</v>
      </c>
      <c r="CU166" s="166" t="str">
        <f>IFERROR(AVERAGEIF(Inv_SY_B[[#This Row],[IS1_Inv1_M1]:[IS19_Inv2_M2]],"&gt;="&amp;0.1,Inv_SY_B[[#This Row],[IS1_Inv1_M1]:[IS19_Inv2_M2]]),"")</f>
        <v/>
      </c>
    </row>
    <row r="167" spans="2:99">
      <c r="B167" s="167">
        <f t="shared" si="68"/>
        <v>45859</v>
      </c>
      <c r="C167" s="165">
        <f>IFERROR(VLOOKUP($B167,RD[[#All],[Date]:[IS19_Inv2_M2]],C$2,0)/C$1,"")</f>
        <v>0</v>
      </c>
      <c r="D167" s="165">
        <f>IFERROR(VLOOKUP($B167,RD[[#All],[Date]:[IS19_Inv2_M2]],D$2,0)/D$1,"")</f>
        <v>0</v>
      </c>
      <c r="E167" s="165">
        <f>IFERROR(VLOOKUP($B167,RD[[#All],[Date]:[IS19_Inv2_M2]],E$2,0)/E$1,"")</f>
        <v>0</v>
      </c>
      <c r="F167" s="165">
        <f>IFERROR(VLOOKUP($B167,RD[[#All],[Date]:[IS19_Inv2_M2]],F$2,0)/F$1,"")</f>
        <v>0</v>
      </c>
      <c r="G167" s="165">
        <f>IFERROR(VLOOKUP($B167,RD[[#All],[Date]:[IS19_Inv2_M2]],G$2,0)/G$1,"")</f>
        <v>0</v>
      </c>
      <c r="H167" s="165">
        <f>IFERROR(VLOOKUP($B167,RD[[#All],[Date]:[IS19_Inv2_M2]],H$2,0)/H$1,"")</f>
        <v>0</v>
      </c>
      <c r="I167" s="165">
        <f>IFERROR(VLOOKUP($B167,RD[[#All],[Date]:[IS19_Inv2_M2]],I$2,0)/I$1,"")</f>
        <v>0</v>
      </c>
      <c r="J167" s="165">
        <f>IFERROR(VLOOKUP($B167,RD[[#All],[Date]:[IS19_Inv2_M2]],J$2,0)/J$1,"")</f>
        <v>0</v>
      </c>
      <c r="K167" s="165">
        <f>IFERROR(VLOOKUP($B167,RD[[#All],[Date]:[IS19_Inv2_M2]],K$2,0)/K$1,"")</f>
        <v>0</v>
      </c>
      <c r="L167" s="165">
        <f>IFERROR(VLOOKUP($B167,RD[[#All],[Date]:[IS19_Inv2_M2]],L$2,0)/L$1,"")</f>
        <v>0</v>
      </c>
      <c r="M167" s="165">
        <f>IFERROR(VLOOKUP($B167,RD[[#All],[Date]:[IS19_Inv2_M2]],M$2,0)/M$1,"")</f>
        <v>0</v>
      </c>
      <c r="N167" s="165">
        <f>IFERROR(VLOOKUP($B167,RD[[#All],[Date]:[IS19_Inv2_M2]],N$2,0)/N$1,"")</f>
        <v>0</v>
      </c>
      <c r="O167" s="165">
        <f>IFERROR(VLOOKUP($B167,RD[[#All],[Date]:[IS19_Inv2_M2]],O$2,0)/O$1,"")</f>
        <v>0</v>
      </c>
      <c r="P167" s="165">
        <f>IFERROR(VLOOKUP($B167,RD[[#All],[Date]:[IS19_Inv2_M2]],P$2,0)/P$1,"")</f>
        <v>0</v>
      </c>
      <c r="Q167" s="165">
        <f>IFERROR(VLOOKUP($B167,RD[[#All],[Date]:[IS19_Inv2_M2]],Q$2,0)/Q$1,"")</f>
        <v>0</v>
      </c>
      <c r="R167" s="165">
        <f>IFERROR(VLOOKUP($B167,RD[[#All],[Date]:[IS19_Inv2_M2]],R$2,0)/R$1,"")</f>
        <v>0</v>
      </c>
      <c r="S167" s="165">
        <f>IFERROR(VLOOKUP($B167,RD[[#All],[Date]:[IS19_Inv2_M2]],S$2,0)/S$1,"")</f>
        <v>0</v>
      </c>
      <c r="T167" s="165">
        <f>IFERROR(VLOOKUP($B167,RD[[#All],[Date]:[IS19_Inv2_M2]],T$2,0)/T$1,"")</f>
        <v>0</v>
      </c>
      <c r="U167" s="165">
        <f>IFERROR(VLOOKUP($B167,RD[[#All],[Date]:[IS19_Inv2_M2]],U$2,0)/U$1,"")</f>
        <v>0</v>
      </c>
      <c r="V167" s="165">
        <f>IFERROR(VLOOKUP($B167,RD[[#All],[Date]:[IS19_Inv2_M2]],V$2,0)/V$1,"")</f>
        <v>0</v>
      </c>
      <c r="W167" s="165">
        <f>IFERROR(VLOOKUP($B167,RD[[#All],[Date]:[IS19_Inv2_M2]],W$2,0)/W$1,"")</f>
        <v>0</v>
      </c>
      <c r="X167" s="165">
        <f>IFERROR(VLOOKUP($B167,RD[[#All],[Date]:[IS19_Inv2_M2]],X$2,0)/X$1,"")</f>
        <v>0</v>
      </c>
      <c r="Y167" s="165">
        <f>IFERROR(VLOOKUP($B167,RD[[#All],[Date]:[IS19_Inv2_M2]],Y$2,0)/Y$1,"")</f>
        <v>0</v>
      </c>
      <c r="Z167" s="165">
        <f>IFERROR(VLOOKUP($B167,RD[[#All],[Date]:[IS19_Inv2_M2]],Z$2,0)/Z$1,"")</f>
        <v>0</v>
      </c>
      <c r="AA167" s="165">
        <f>IFERROR(VLOOKUP($B167,RD[[#All],[Date]:[IS19_Inv2_M2]],AA$2,0)/AA$1,"")</f>
        <v>0</v>
      </c>
      <c r="AB167" s="165">
        <f>IFERROR(VLOOKUP($B167,RD[[#All],[Date]:[IS19_Inv2_M2]],AB$2,0)/AB$1,"")</f>
        <v>0</v>
      </c>
      <c r="AC167" s="165">
        <f>IFERROR(VLOOKUP($B167,RD[[#All],[Date]:[IS19_Inv2_M2]],AC$2,0)/AC$1,"")</f>
        <v>0</v>
      </c>
      <c r="AD167" s="165">
        <f>IFERROR(VLOOKUP($B167,RD[[#All],[Date]:[IS19_Inv2_M2]],AD$2,0)/AD$1,"")</f>
        <v>0</v>
      </c>
      <c r="AE167" s="165">
        <f>IFERROR(VLOOKUP($B167,RD[[#All],[Date]:[IS19_Inv2_M2]],AE$2,0)/AE$1,"")</f>
        <v>0</v>
      </c>
      <c r="AF167" s="165">
        <f>IFERROR(VLOOKUP($B167,RD[[#All],[Date]:[IS19_Inv2_M2]],AF$2,0)/AF$1,"")</f>
        <v>0</v>
      </c>
      <c r="AG167" s="165">
        <f>IFERROR(VLOOKUP($B167,RD[[#All],[Date]:[IS19_Inv2_M2]],AG$2,0)/AG$1,"")</f>
        <v>0</v>
      </c>
      <c r="AH167" s="165">
        <f>IFERROR(VLOOKUP($B167,RD[[#All],[Date]:[IS19_Inv2_M2]],AH$2,0)/AH$1,"")</f>
        <v>0</v>
      </c>
      <c r="AI167" s="165">
        <f>IFERROR(VLOOKUP($B167,RD[[#All],[Date]:[IS19_Inv2_M2]],AI$2,0)/AI$1,"")</f>
        <v>0</v>
      </c>
      <c r="AJ167" s="165">
        <f>IFERROR(VLOOKUP($B167,RD[[#All],[Date]:[IS19_Inv2_M2]],AJ$2,0)/AJ$1,"")</f>
        <v>0</v>
      </c>
      <c r="AK167" s="165">
        <f>IFERROR(VLOOKUP($B167,RD[[#All],[Date]:[IS19_Inv2_M2]],AK$2,0)/AK$1,"")</f>
        <v>0</v>
      </c>
      <c r="AL167" s="165">
        <f>IFERROR(VLOOKUP($B167,RD[[#All],[Date]:[IS19_Inv2_M2]],AL$2,0)/AL$1,"")</f>
        <v>0</v>
      </c>
      <c r="AM167" s="165">
        <f>IFERROR(VLOOKUP($B167,RD[[#All],[Date]:[IS19_Inv2_M2]],AM$2,0)/AM$1,"")</f>
        <v>0</v>
      </c>
      <c r="AN167" s="165">
        <f>IFERROR(VLOOKUP($B167,RD[[#All],[Date]:[IS19_Inv2_M2]],AN$2,0)/AN$1,"")</f>
        <v>0</v>
      </c>
      <c r="AO167" s="165">
        <f>IFERROR(VLOOKUP($B167,RD[[#All],[Date]:[IS19_Inv2_M2]],AO$2,0)/AO$1,"")</f>
        <v>0</v>
      </c>
      <c r="AP167" s="165">
        <f>IFERROR(VLOOKUP($B167,RD[[#All],[Date]:[IS19_Inv2_M2]],AP$2,0)/AP$1,"")</f>
        <v>0</v>
      </c>
      <c r="AQ167" s="165">
        <f>IFERROR(VLOOKUP($B167,RD[[#All],[Date]:[IS19_Inv2_M2]],AQ$2,0)/AQ$1,"")</f>
        <v>0</v>
      </c>
      <c r="AR167" s="165">
        <f>IFERROR(VLOOKUP($B167,RD[[#All],[Date]:[IS19_Inv2_M2]],AR$2,0)/AR$1,"")</f>
        <v>0</v>
      </c>
      <c r="AS167" s="165">
        <f>IFERROR(VLOOKUP($B167,RD[[#All],[Date]:[IS19_Inv2_M2]],AS$2,0)/AS$1,"")</f>
        <v>0</v>
      </c>
      <c r="AT167" s="165">
        <f>IFERROR(VLOOKUP($B167,RD[[#All],[Date]:[IS19_Inv2_M2]],AT$2,0)/AT$1,"")</f>
        <v>0</v>
      </c>
      <c r="AU167" s="165">
        <f>IFERROR(VLOOKUP($B167,RD[[#All],[Date]:[IS19_Inv2_M2]],AU$2,0)/AU$1,"")</f>
        <v>0</v>
      </c>
      <c r="AV167" s="165">
        <f>IFERROR(VLOOKUP($B167,RD[[#All],[Date]:[IS19_Inv2_M2]],AV$2,0)/AV$1,"")</f>
        <v>0</v>
      </c>
      <c r="AW167" s="165">
        <f>IFERROR(VLOOKUP($B167,RD[[#All],[Date]:[IS19_Inv2_M2]],AW$2,0)/AW$1,"")</f>
        <v>0</v>
      </c>
      <c r="AX167" s="165">
        <f>IFERROR(VLOOKUP($B167,RD[[#All],[Date]:[IS19_Inv2_M2]],AX$2,0)/AX$1,"")</f>
        <v>0</v>
      </c>
      <c r="AY167" s="165">
        <f>IFERROR(VLOOKUP($B167,RD[[#All],[Date]:[IS19_Inv2_M2]],AY$2,0)/AY$1,"")</f>
        <v>0</v>
      </c>
      <c r="AZ167" s="165">
        <f>IFERROR(VLOOKUP($B167,RD[[#All],[Date]:[IS19_Inv2_M2]],AZ$2,0)/AZ$1,"")</f>
        <v>0</v>
      </c>
      <c r="BA167" s="165">
        <f>IFERROR(VLOOKUP($B167,RD[[#All],[Date]:[IS19_Inv2_M2]],BA$2,0)/BA$1,"")</f>
        <v>0</v>
      </c>
      <c r="BB167" s="165">
        <f>IFERROR(VLOOKUP($B167,RD[[#All],[Date]:[IS19_Inv2_M2]],BB$2,0)/BB$1,"")</f>
        <v>0</v>
      </c>
      <c r="BC167" s="165">
        <f>IFERROR(VLOOKUP($B167,RD[[#All],[Date]:[IS19_Inv2_M2]],BC$2,0)/BC$1,"")</f>
        <v>0</v>
      </c>
      <c r="BD167" s="165">
        <f>IFERROR(VLOOKUP($B167,RD[[#All],[Date]:[IS19_Inv2_M2]],BD$2,0)/BD$1,"")</f>
        <v>0</v>
      </c>
      <c r="BE167" s="165">
        <f>IFERROR(VLOOKUP($B167,RD[[#All],[Date]:[IS19_Inv2_M2]],BE$2,0)/BE$1,"")</f>
        <v>0</v>
      </c>
      <c r="BF167" s="165">
        <f>IFERROR(VLOOKUP($B167,RD[[#All],[Date]:[IS19_Inv2_M2]],BF$2,0)/BF$1,"")</f>
        <v>0</v>
      </c>
      <c r="BG167" s="165">
        <f>IFERROR(VLOOKUP($B167,RD[[#All],[Date]:[IS19_Inv2_M2]],BG$2,0)/BG$1,"")</f>
        <v>0</v>
      </c>
      <c r="BH167" s="165">
        <f>IFERROR(VLOOKUP($B167,RD[[#All],[Date]:[IS19_Inv2_M2]],BH$2,0)/BH$1,"")</f>
        <v>0</v>
      </c>
      <c r="BI167" s="165">
        <f>IFERROR(VLOOKUP($B167,RD[[#All],[Date]:[IS19_Inv2_M2]],BI$2,0)/BI$1,"")</f>
        <v>0</v>
      </c>
      <c r="BJ167" s="165">
        <f>IFERROR(VLOOKUP($B167,RD[[#All],[Date]:[IS19_Inv2_M2]],BJ$2,0)/BJ$1,"")</f>
        <v>0</v>
      </c>
      <c r="BK167" s="165">
        <f>IFERROR(VLOOKUP($B167,RD[[#All],[Date]:[IS19_Inv2_M2]],BK$2,0)/BK$1,"")</f>
        <v>0</v>
      </c>
      <c r="BL167" s="165">
        <f>IFERROR(VLOOKUP($B167,RD[[#All],[Date]:[IS19_Inv2_M2]],BL$2,0)/BL$1,"")</f>
        <v>0</v>
      </c>
      <c r="BM167" s="165">
        <f>IFERROR(VLOOKUP($B167,RD[[#All],[Date]:[IS19_Inv2_M2]],BM$2,0)/BM$1,"")</f>
        <v>0</v>
      </c>
      <c r="BN167" s="165">
        <f>IFERROR(VLOOKUP($B167,RD[[#All],[Date]:[IS19_Inv2_M2]],BN$2,0)/BN$1,"")</f>
        <v>0</v>
      </c>
      <c r="BO167" s="165">
        <f>IFERROR(VLOOKUP($B167,RD[[#All],[Date]:[IS19_Inv2_M2]],BO$2,0)/BO$1,"")</f>
        <v>0</v>
      </c>
      <c r="BP167" s="165">
        <f>IFERROR(VLOOKUP($B167,RD[[#All],[Date]:[IS19_Inv2_M2]],BP$2,0)/BP$1,"")</f>
        <v>0</v>
      </c>
      <c r="BQ167" s="165">
        <f>IFERROR(VLOOKUP($B167,RD[[#All],[Date]:[IS19_Inv2_M2]],BQ$2,0)/BQ$1,"")</f>
        <v>0</v>
      </c>
      <c r="BR167" s="165">
        <f>IFERROR(VLOOKUP($B167,RD[[#All],[Date]:[IS19_Inv2_M2]],BR$2,0)/BR$1,"")</f>
        <v>0</v>
      </c>
      <c r="BS167" s="165">
        <f>IFERROR(VLOOKUP($B167,RD[[#All],[Date]:[IS19_Inv2_M2]],BS$2,0)/BS$1,"")</f>
        <v>0</v>
      </c>
      <c r="BT167" s="165">
        <f>IFERROR(VLOOKUP($B167,RD[[#All],[Date]:[IS19_Inv2_M2]],BT$2,0)/BT$1,"")</f>
        <v>0</v>
      </c>
      <c r="BU167" s="165">
        <f>IFERROR(VLOOKUP($B167,RD[[#All],[Date]:[IS19_Inv2_M2]],BU$2,0)/BU$1,"")</f>
        <v>0</v>
      </c>
      <c r="BV167" s="165">
        <f>IFERROR(VLOOKUP($B167,RD[[#All],[Date]:[IS19_Inv2_M2]],BV$2,0)/BV$1,"")</f>
        <v>0</v>
      </c>
      <c r="BW167" s="165">
        <f>IFERROR(VLOOKUP($B167,RD[[#All],[Date]:[IS19_Inv2_M2]],BW$2,0)/BW$1,"")</f>
        <v>0</v>
      </c>
      <c r="BX167" s="165">
        <f>IFERROR(VLOOKUP($B167,RD[[#All],[Date]:[IS19_Inv2_M2]],BX$2,0)/BX$1,"")</f>
        <v>0</v>
      </c>
      <c r="BY167" s="165">
        <f>IFERROR(VLOOKUP($B167,RD[[#All],[Date]:[IS19_Inv2_M2]],BY$2,0)/BY$1,"")</f>
        <v>0</v>
      </c>
      <c r="BZ167" s="165">
        <f>IFERROR(VLOOKUP($B167,RD[[#All],[Date]:[IS19_Inv2_M2]],BZ$2,0)/BZ$1,"")</f>
        <v>0</v>
      </c>
      <c r="CA167" s="165">
        <f>IFERROR(VLOOKUP($B167,RD[[#All],[Date]:[IS19_Inv2_M2]],CA$2,0)/CA$1,"")</f>
        <v>0</v>
      </c>
      <c r="CB167" s="165">
        <f>IFERROR(VLOOKUP($B167,RD[[#All],[Date]:[IS19_Inv2_M2]],CB$2,0)/CB$1,"")</f>
        <v>0</v>
      </c>
      <c r="CC167" s="165">
        <f>IFERROR(VLOOKUP($B167,RD[[#All],[Date]:[IS19_Inv2_M2]],CC$2,0)/CC$1,"")</f>
        <v>0</v>
      </c>
      <c r="CD167" s="165">
        <f>IFERROR(VLOOKUP($B167,RD[[#All],[Date]:[IS19_Inv2_M2]],CD$2,0)/CD$1,"")</f>
        <v>0</v>
      </c>
      <c r="CE167" s="165">
        <f>IFERROR(VLOOKUP($B167,RD[[#All],[Date]:[IS19_Inv2_M2]],CE$2,0)/CE$1,"")</f>
        <v>0</v>
      </c>
      <c r="CF167" s="165">
        <f>IFERROR(VLOOKUP($B167,RD[[#All],[Date]:[IS19_Inv2_M2]],CF$2,0)/CF$1,"")</f>
        <v>0</v>
      </c>
      <c r="CG167" s="165">
        <f>IFERROR(VLOOKUP($B167,RD[[#All],[Date]:[IS19_Inv2_M2]],CG$2,0)/CG$1,"")</f>
        <v>0</v>
      </c>
      <c r="CH167" s="165">
        <f>IFERROR(VLOOKUP($B167,RD[[#All],[Date]:[IS19_Inv2_M2]],CH$2,0)/CH$1,"")</f>
        <v>0</v>
      </c>
      <c r="CI167" s="165">
        <f>IFERROR(VLOOKUP($B167,RD[[#All],[Date]:[IS19_Inv2_M2]],CI$2,0)/CI$1,"")</f>
        <v>0</v>
      </c>
      <c r="CJ167" s="165">
        <f>IFERROR(VLOOKUP($B167,RD[[#All],[Date]:[IS19_Inv2_M2]],CJ$2,0)/CJ$1,"")</f>
        <v>0</v>
      </c>
      <c r="CK167" s="165">
        <f>IFERROR(VLOOKUP($B167,RD[[#All],[Date]:[IS19_Inv2_M2]],CK$2,0)/CK$1,"")</f>
        <v>0</v>
      </c>
      <c r="CL167" s="165">
        <f>IFERROR(VLOOKUP($B167,RD[[#All],[Date]:[IS19_Inv2_M2]],CL$2,0)/CL$1,"")</f>
        <v>0</v>
      </c>
      <c r="CM167" s="165">
        <f>IFERROR(VLOOKUP($B167,RD[[#All],[Date]:[IS19_Inv2_M2]],CM$2,0)/CM$1,"")</f>
        <v>0</v>
      </c>
      <c r="CN167" s="165">
        <f>IFERROR(VLOOKUP($B167,RD[[#All],[Date]:[IS19_Inv2_M2]],CN$2,0)/CN$1,"")</f>
        <v>0</v>
      </c>
      <c r="CO167" s="165">
        <f>IFERROR(VLOOKUP($B167,RD[[#All],[Date]:[IS19_Inv2_M2]],CO$2,0)/CO$1,"")</f>
        <v>0</v>
      </c>
      <c r="CP167" s="165">
        <f>IFERROR(VLOOKUP($B167,RD[[#All],[Date]:[IS19_Inv2_M2]],CP$2,0)/CP$1,"")</f>
        <v>0</v>
      </c>
      <c r="CQ167" s="165">
        <f>IFERROR(VLOOKUP($B167,RD[[#All],[Date]:[IS19_Inv2_M2]],CQ$2,0)/CQ$1,"")</f>
        <v>0</v>
      </c>
      <c r="CR167" s="165">
        <f>IFERROR(VLOOKUP($B167,RD[[#All],[Date]:[IS19_Inv2_M2]],CR$2,0)/CR$1,"")</f>
        <v>0</v>
      </c>
      <c r="CS167" s="165">
        <f>IFERROR(VLOOKUP($B167,RD[[#All],[Date]:[IS19_Inv2_M2]],CS$2,0)/CS$1,"")</f>
        <v>0</v>
      </c>
      <c r="CT167" s="165">
        <f>IFERROR(VLOOKUP($B167,RD[[#All],[Date]:[IS19_Inv2_M2]],CT$2,0)/CT$1,"")</f>
        <v>0</v>
      </c>
      <c r="CU167" s="166" t="str">
        <f>IFERROR(AVERAGEIF(Inv_SY_B[[#This Row],[IS1_Inv1_M1]:[IS19_Inv2_M2]],"&gt;="&amp;0.1,Inv_SY_B[[#This Row],[IS1_Inv1_M1]:[IS19_Inv2_M2]]),"")</f>
        <v/>
      </c>
    </row>
    <row r="168" spans="2:99">
      <c r="B168" s="167">
        <f t="shared" si="68"/>
        <v>45860</v>
      </c>
      <c r="C168" s="165">
        <f>IFERROR(VLOOKUP($B168,RD[[#All],[Date]:[IS19_Inv2_M2]],C$2,0)/C$1,"")</f>
        <v>0</v>
      </c>
      <c r="D168" s="165">
        <f>IFERROR(VLOOKUP($B168,RD[[#All],[Date]:[IS19_Inv2_M2]],D$2,0)/D$1,"")</f>
        <v>0</v>
      </c>
      <c r="E168" s="165">
        <f>IFERROR(VLOOKUP($B168,RD[[#All],[Date]:[IS19_Inv2_M2]],E$2,0)/E$1,"")</f>
        <v>0</v>
      </c>
      <c r="F168" s="165">
        <f>IFERROR(VLOOKUP($B168,RD[[#All],[Date]:[IS19_Inv2_M2]],F$2,0)/F$1,"")</f>
        <v>0</v>
      </c>
      <c r="G168" s="165">
        <f>IFERROR(VLOOKUP($B168,RD[[#All],[Date]:[IS19_Inv2_M2]],G$2,0)/G$1,"")</f>
        <v>0</v>
      </c>
      <c r="H168" s="165">
        <f>IFERROR(VLOOKUP($B168,RD[[#All],[Date]:[IS19_Inv2_M2]],H$2,0)/H$1,"")</f>
        <v>0</v>
      </c>
      <c r="I168" s="165">
        <f>IFERROR(VLOOKUP($B168,RD[[#All],[Date]:[IS19_Inv2_M2]],I$2,0)/I$1,"")</f>
        <v>0</v>
      </c>
      <c r="J168" s="165">
        <f>IFERROR(VLOOKUP($B168,RD[[#All],[Date]:[IS19_Inv2_M2]],J$2,0)/J$1,"")</f>
        <v>0</v>
      </c>
      <c r="K168" s="165">
        <f>IFERROR(VLOOKUP($B168,RD[[#All],[Date]:[IS19_Inv2_M2]],K$2,0)/K$1,"")</f>
        <v>0</v>
      </c>
      <c r="L168" s="165">
        <f>IFERROR(VLOOKUP($B168,RD[[#All],[Date]:[IS19_Inv2_M2]],L$2,0)/L$1,"")</f>
        <v>0</v>
      </c>
      <c r="M168" s="165">
        <f>IFERROR(VLOOKUP($B168,RD[[#All],[Date]:[IS19_Inv2_M2]],M$2,0)/M$1,"")</f>
        <v>0</v>
      </c>
      <c r="N168" s="165">
        <f>IFERROR(VLOOKUP($B168,RD[[#All],[Date]:[IS19_Inv2_M2]],N$2,0)/N$1,"")</f>
        <v>0</v>
      </c>
      <c r="O168" s="165">
        <f>IFERROR(VLOOKUP($B168,RD[[#All],[Date]:[IS19_Inv2_M2]],O$2,0)/O$1,"")</f>
        <v>0</v>
      </c>
      <c r="P168" s="165">
        <f>IFERROR(VLOOKUP($B168,RD[[#All],[Date]:[IS19_Inv2_M2]],P$2,0)/P$1,"")</f>
        <v>0</v>
      </c>
      <c r="Q168" s="165">
        <f>IFERROR(VLOOKUP($B168,RD[[#All],[Date]:[IS19_Inv2_M2]],Q$2,0)/Q$1,"")</f>
        <v>0</v>
      </c>
      <c r="R168" s="165">
        <f>IFERROR(VLOOKUP($B168,RD[[#All],[Date]:[IS19_Inv2_M2]],R$2,0)/R$1,"")</f>
        <v>0</v>
      </c>
      <c r="S168" s="165">
        <f>IFERROR(VLOOKUP($B168,RD[[#All],[Date]:[IS19_Inv2_M2]],S$2,0)/S$1,"")</f>
        <v>0</v>
      </c>
      <c r="T168" s="165">
        <f>IFERROR(VLOOKUP($B168,RD[[#All],[Date]:[IS19_Inv2_M2]],T$2,0)/T$1,"")</f>
        <v>0</v>
      </c>
      <c r="U168" s="165">
        <f>IFERROR(VLOOKUP($B168,RD[[#All],[Date]:[IS19_Inv2_M2]],U$2,0)/U$1,"")</f>
        <v>0</v>
      </c>
      <c r="V168" s="165">
        <f>IFERROR(VLOOKUP($B168,RD[[#All],[Date]:[IS19_Inv2_M2]],V$2,0)/V$1,"")</f>
        <v>0</v>
      </c>
      <c r="W168" s="165">
        <f>IFERROR(VLOOKUP($B168,RD[[#All],[Date]:[IS19_Inv2_M2]],W$2,0)/W$1,"")</f>
        <v>0</v>
      </c>
      <c r="X168" s="165">
        <f>IFERROR(VLOOKUP($B168,RD[[#All],[Date]:[IS19_Inv2_M2]],X$2,0)/X$1,"")</f>
        <v>0</v>
      </c>
      <c r="Y168" s="165">
        <f>IFERROR(VLOOKUP($B168,RD[[#All],[Date]:[IS19_Inv2_M2]],Y$2,0)/Y$1,"")</f>
        <v>0</v>
      </c>
      <c r="Z168" s="165">
        <f>IFERROR(VLOOKUP($B168,RD[[#All],[Date]:[IS19_Inv2_M2]],Z$2,0)/Z$1,"")</f>
        <v>0</v>
      </c>
      <c r="AA168" s="165">
        <f>IFERROR(VLOOKUP($B168,RD[[#All],[Date]:[IS19_Inv2_M2]],AA$2,0)/AA$1,"")</f>
        <v>0</v>
      </c>
      <c r="AB168" s="165">
        <f>IFERROR(VLOOKUP($B168,RD[[#All],[Date]:[IS19_Inv2_M2]],AB$2,0)/AB$1,"")</f>
        <v>0</v>
      </c>
      <c r="AC168" s="165">
        <f>IFERROR(VLOOKUP($B168,RD[[#All],[Date]:[IS19_Inv2_M2]],AC$2,0)/AC$1,"")</f>
        <v>0</v>
      </c>
      <c r="AD168" s="165">
        <f>IFERROR(VLOOKUP($B168,RD[[#All],[Date]:[IS19_Inv2_M2]],AD$2,0)/AD$1,"")</f>
        <v>0</v>
      </c>
      <c r="AE168" s="165">
        <f>IFERROR(VLOOKUP($B168,RD[[#All],[Date]:[IS19_Inv2_M2]],AE$2,0)/AE$1,"")</f>
        <v>0</v>
      </c>
      <c r="AF168" s="165">
        <f>IFERROR(VLOOKUP($B168,RD[[#All],[Date]:[IS19_Inv2_M2]],AF$2,0)/AF$1,"")</f>
        <v>0</v>
      </c>
      <c r="AG168" s="165">
        <f>IFERROR(VLOOKUP($B168,RD[[#All],[Date]:[IS19_Inv2_M2]],AG$2,0)/AG$1,"")</f>
        <v>0</v>
      </c>
      <c r="AH168" s="165">
        <f>IFERROR(VLOOKUP($B168,RD[[#All],[Date]:[IS19_Inv2_M2]],AH$2,0)/AH$1,"")</f>
        <v>0</v>
      </c>
      <c r="AI168" s="165">
        <f>IFERROR(VLOOKUP($B168,RD[[#All],[Date]:[IS19_Inv2_M2]],AI$2,0)/AI$1,"")</f>
        <v>0</v>
      </c>
      <c r="AJ168" s="165">
        <f>IFERROR(VLOOKUP($B168,RD[[#All],[Date]:[IS19_Inv2_M2]],AJ$2,0)/AJ$1,"")</f>
        <v>0</v>
      </c>
      <c r="AK168" s="165">
        <f>IFERROR(VLOOKUP($B168,RD[[#All],[Date]:[IS19_Inv2_M2]],AK$2,0)/AK$1,"")</f>
        <v>0</v>
      </c>
      <c r="AL168" s="165">
        <f>IFERROR(VLOOKUP($B168,RD[[#All],[Date]:[IS19_Inv2_M2]],AL$2,0)/AL$1,"")</f>
        <v>0</v>
      </c>
      <c r="AM168" s="165">
        <f>IFERROR(VLOOKUP($B168,RD[[#All],[Date]:[IS19_Inv2_M2]],AM$2,0)/AM$1,"")</f>
        <v>0</v>
      </c>
      <c r="AN168" s="165">
        <f>IFERROR(VLOOKUP($B168,RD[[#All],[Date]:[IS19_Inv2_M2]],AN$2,0)/AN$1,"")</f>
        <v>0</v>
      </c>
      <c r="AO168" s="165">
        <f>IFERROR(VLOOKUP($B168,RD[[#All],[Date]:[IS19_Inv2_M2]],AO$2,0)/AO$1,"")</f>
        <v>0</v>
      </c>
      <c r="AP168" s="165">
        <f>IFERROR(VLOOKUP($B168,RD[[#All],[Date]:[IS19_Inv2_M2]],AP$2,0)/AP$1,"")</f>
        <v>0</v>
      </c>
      <c r="AQ168" s="165">
        <f>IFERROR(VLOOKUP($B168,RD[[#All],[Date]:[IS19_Inv2_M2]],AQ$2,0)/AQ$1,"")</f>
        <v>0</v>
      </c>
      <c r="AR168" s="165">
        <f>IFERROR(VLOOKUP($B168,RD[[#All],[Date]:[IS19_Inv2_M2]],AR$2,0)/AR$1,"")</f>
        <v>0</v>
      </c>
      <c r="AS168" s="165">
        <f>IFERROR(VLOOKUP($B168,RD[[#All],[Date]:[IS19_Inv2_M2]],AS$2,0)/AS$1,"")</f>
        <v>0</v>
      </c>
      <c r="AT168" s="165">
        <f>IFERROR(VLOOKUP($B168,RD[[#All],[Date]:[IS19_Inv2_M2]],AT$2,0)/AT$1,"")</f>
        <v>0</v>
      </c>
      <c r="AU168" s="165">
        <f>IFERROR(VLOOKUP($B168,RD[[#All],[Date]:[IS19_Inv2_M2]],AU$2,0)/AU$1,"")</f>
        <v>0</v>
      </c>
      <c r="AV168" s="165">
        <f>IFERROR(VLOOKUP($B168,RD[[#All],[Date]:[IS19_Inv2_M2]],AV$2,0)/AV$1,"")</f>
        <v>0</v>
      </c>
      <c r="AW168" s="165">
        <f>IFERROR(VLOOKUP($B168,RD[[#All],[Date]:[IS19_Inv2_M2]],AW$2,0)/AW$1,"")</f>
        <v>0</v>
      </c>
      <c r="AX168" s="165">
        <f>IFERROR(VLOOKUP($B168,RD[[#All],[Date]:[IS19_Inv2_M2]],AX$2,0)/AX$1,"")</f>
        <v>0</v>
      </c>
      <c r="AY168" s="165">
        <f>IFERROR(VLOOKUP($B168,RD[[#All],[Date]:[IS19_Inv2_M2]],AY$2,0)/AY$1,"")</f>
        <v>0</v>
      </c>
      <c r="AZ168" s="165">
        <f>IFERROR(VLOOKUP($B168,RD[[#All],[Date]:[IS19_Inv2_M2]],AZ$2,0)/AZ$1,"")</f>
        <v>0</v>
      </c>
      <c r="BA168" s="165">
        <f>IFERROR(VLOOKUP($B168,RD[[#All],[Date]:[IS19_Inv2_M2]],BA$2,0)/BA$1,"")</f>
        <v>0</v>
      </c>
      <c r="BB168" s="165">
        <f>IFERROR(VLOOKUP($B168,RD[[#All],[Date]:[IS19_Inv2_M2]],BB$2,0)/BB$1,"")</f>
        <v>0</v>
      </c>
      <c r="BC168" s="165">
        <f>IFERROR(VLOOKUP($B168,RD[[#All],[Date]:[IS19_Inv2_M2]],BC$2,0)/BC$1,"")</f>
        <v>0</v>
      </c>
      <c r="BD168" s="165">
        <f>IFERROR(VLOOKUP($B168,RD[[#All],[Date]:[IS19_Inv2_M2]],BD$2,0)/BD$1,"")</f>
        <v>0</v>
      </c>
      <c r="BE168" s="165">
        <f>IFERROR(VLOOKUP($B168,RD[[#All],[Date]:[IS19_Inv2_M2]],BE$2,0)/BE$1,"")</f>
        <v>0</v>
      </c>
      <c r="BF168" s="165">
        <f>IFERROR(VLOOKUP($B168,RD[[#All],[Date]:[IS19_Inv2_M2]],BF$2,0)/BF$1,"")</f>
        <v>0</v>
      </c>
      <c r="BG168" s="165">
        <f>IFERROR(VLOOKUP($B168,RD[[#All],[Date]:[IS19_Inv2_M2]],BG$2,0)/BG$1,"")</f>
        <v>0</v>
      </c>
      <c r="BH168" s="165">
        <f>IFERROR(VLOOKUP($B168,RD[[#All],[Date]:[IS19_Inv2_M2]],BH$2,0)/BH$1,"")</f>
        <v>0</v>
      </c>
      <c r="BI168" s="165">
        <f>IFERROR(VLOOKUP($B168,RD[[#All],[Date]:[IS19_Inv2_M2]],BI$2,0)/BI$1,"")</f>
        <v>0</v>
      </c>
      <c r="BJ168" s="165">
        <f>IFERROR(VLOOKUP($B168,RD[[#All],[Date]:[IS19_Inv2_M2]],BJ$2,0)/BJ$1,"")</f>
        <v>0</v>
      </c>
      <c r="BK168" s="165">
        <f>IFERROR(VLOOKUP($B168,RD[[#All],[Date]:[IS19_Inv2_M2]],BK$2,0)/BK$1,"")</f>
        <v>0</v>
      </c>
      <c r="BL168" s="165">
        <f>IFERROR(VLOOKUP($B168,RD[[#All],[Date]:[IS19_Inv2_M2]],BL$2,0)/BL$1,"")</f>
        <v>0</v>
      </c>
      <c r="BM168" s="165">
        <f>IFERROR(VLOOKUP($B168,RD[[#All],[Date]:[IS19_Inv2_M2]],BM$2,0)/BM$1,"")</f>
        <v>0</v>
      </c>
      <c r="BN168" s="165">
        <f>IFERROR(VLOOKUP($B168,RD[[#All],[Date]:[IS19_Inv2_M2]],BN$2,0)/BN$1,"")</f>
        <v>0</v>
      </c>
      <c r="BO168" s="165">
        <f>IFERROR(VLOOKUP($B168,RD[[#All],[Date]:[IS19_Inv2_M2]],BO$2,0)/BO$1,"")</f>
        <v>0</v>
      </c>
      <c r="BP168" s="165">
        <f>IFERROR(VLOOKUP($B168,RD[[#All],[Date]:[IS19_Inv2_M2]],BP$2,0)/BP$1,"")</f>
        <v>0</v>
      </c>
      <c r="BQ168" s="165">
        <f>IFERROR(VLOOKUP($B168,RD[[#All],[Date]:[IS19_Inv2_M2]],BQ$2,0)/BQ$1,"")</f>
        <v>0</v>
      </c>
      <c r="BR168" s="165">
        <f>IFERROR(VLOOKUP($B168,RD[[#All],[Date]:[IS19_Inv2_M2]],BR$2,0)/BR$1,"")</f>
        <v>0</v>
      </c>
      <c r="BS168" s="165">
        <f>IFERROR(VLOOKUP($B168,RD[[#All],[Date]:[IS19_Inv2_M2]],BS$2,0)/BS$1,"")</f>
        <v>0</v>
      </c>
      <c r="BT168" s="165">
        <f>IFERROR(VLOOKUP($B168,RD[[#All],[Date]:[IS19_Inv2_M2]],BT$2,0)/BT$1,"")</f>
        <v>0</v>
      </c>
      <c r="BU168" s="165">
        <f>IFERROR(VLOOKUP($B168,RD[[#All],[Date]:[IS19_Inv2_M2]],BU$2,0)/BU$1,"")</f>
        <v>0</v>
      </c>
      <c r="BV168" s="165">
        <f>IFERROR(VLOOKUP($B168,RD[[#All],[Date]:[IS19_Inv2_M2]],BV$2,0)/BV$1,"")</f>
        <v>0</v>
      </c>
      <c r="BW168" s="165">
        <f>IFERROR(VLOOKUP($B168,RD[[#All],[Date]:[IS19_Inv2_M2]],BW$2,0)/BW$1,"")</f>
        <v>0</v>
      </c>
      <c r="BX168" s="165">
        <f>IFERROR(VLOOKUP($B168,RD[[#All],[Date]:[IS19_Inv2_M2]],BX$2,0)/BX$1,"")</f>
        <v>0</v>
      </c>
      <c r="BY168" s="165">
        <f>IFERROR(VLOOKUP($B168,RD[[#All],[Date]:[IS19_Inv2_M2]],BY$2,0)/BY$1,"")</f>
        <v>0</v>
      </c>
      <c r="BZ168" s="165">
        <f>IFERROR(VLOOKUP($B168,RD[[#All],[Date]:[IS19_Inv2_M2]],BZ$2,0)/BZ$1,"")</f>
        <v>0</v>
      </c>
      <c r="CA168" s="165">
        <f>IFERROR(VLOOKUP($B168,RD[[#All],[Date]:[IS19_Inv2_M2]],CA$2,0)/CA$1,"")</f>
        <v>0</v>
      </c>
      <c r="CB168" s="165">
        <f>IFERROR(VLOOKUP($B168,RD[[#All],[Date]:[IS19_Inv2_M2]],CB$2,0)/CB$1,"")</f>
        <v>0</v>
      </c>
      <c r="CC168" s="165">
        <f>IFERROR(VLOOKUP($B168,RD[[#All],[Date]:[IS19_Inv2_M2]],CC$2,0)/CC$1,"")</f>
        <v>0</v>
      </c>
      <c r="CD168" s="165">
        <f>IFERROR(VLOOKUP($B168,RD[[#All],[Date]:[IS19_Inv2_M2]],CD$2,0)/CD$1,"")</f>
        <v>0</v>
      </c>
      <c r="CE168" s="165">
        <f>IFERROR(VLOOKUP($B168,RD[[#All],[Date]:[IS19_Inv2_M2]],CE$2,0)/CE$1,"")</f>
        <v>0</v>
      </c>
      <c r="CF168" s="165">
        <f>IFERROR(VLOOKUP($B168,RD[[#All],[Date]:[IS19_Inv2_M2]],CF$2,0)/CF$1,"")</f>
        <v>0</v>
      </c>
      <c r="CG168" s="165">
        <f>IFERROR(VLOOKUP($B168,RD[[#All],[Date]:[IS19_Inv2_M2]],CG$2,0)/CG$1,"")</f>
        <v>0</v>
      </c>
      <c r="CH168" s="165">
        <f>IFERROR(VLOOKUP($B168,RD[[#All],[Date]:[IS19_Inv2_M2]],CH$2,0)/CH$1,"")</f>
        <v>0</v>
      </c>
      <c r="CI168" s="165">
        <f>IFERROR(VLOOKUP($B168,RD[[#All],[Date]:[IS19_Inv2_M2]],CI$2,0)/CI$1,"")</f>
        <v>0</v>
      </c>
      <c r="CJ168" s="165">
        <f>IFERROR(VLOOKUP($B168,RD[[#All],[Date]:[IS19_Inv2_M2]],CJ$2,0)/CJ$1,"")</f>
        <v>0</v>
      </c>
      <c r="CK168" s="165">
        <f>IFERROR(VLOOKUP($B168,RD[[#All],[Date]:[IS19_Inv2_M2]],CK$2,0)/CK$1,"")</f>
        <v>0</v>
      </c>
      <c r="CL168" s="165">
        <f>IFERROR(VLOOKUP($B168,RD[[#All],[Date]:[IS19_Inv2_M2]],CL$2,0)/CL$1,"")</f>
        <v>0</v>
      </c>
      <c r="CM168" s="165">
        <f>IFERROR(VLOOKUP($B168,RD[[#All],[Date]:[IS19_Inv2_M2]],CM$2,0)/CM$1,"")</f>
        <v>0</v>
      </c>
      <c r="CN168" s="165">
        <f>IFERROR(VLOOKUP($B168,RD[[#All],[Date]:[IS19_Inv2_M2]],CN$2,0)/CN$1,"")</f>
        <v>0</v>
      </c>
      <c r="CO168" s="165">
        <f>IFERROR(VLOOKUP($B168,RD[[#All],[Date]:[IS19_Inv2_M2]],CO$2,0)/CO$1,"")</f>
        <v>0</v>
      </c>
      <c r="CP168" s="165">
        <f>IFERROR(VLOOKUP($B168,RD[[#All],[Date]:[IS19_Inv2_M2]],CP$2,0)/CP$1,"")</f>
        <v>0</v>
      </c>
      <c r="CQ168" s="165">
        <f>IFERROR(VLOOKUP($B168,RD[[#All],[Date]:[IS19_Inv2_M2]],CQ$2,0)/CQ$1,"")</f>
        <v>0</v>
      </c>
      <c r="CR168" s="165">
        <f>IFERROR(VLOOKUP($B168,RD[[#All],[Date]:[IS19_Inv2_M2]],CR$2,0)/CR$1,"")</f>
        <v>0</v>
      </c>
      <c r="CS168" s="165">
        <f>IFERROR(VLOOKUP($B168,RD[[#All],[Date]:[IS19_Inv2_M2]],CS$2,0)/CS$1,"")</f>
        <v>0</v>
      </c>
      <c r="CT168" s="165">
        <f>IFERROR(VLOOKUP($B168,RD[[#All],[Date]:[IS19_Inv2_M2]],CT$2,0)/CT$1,"")</f>
        <v>0</v>
      </c>
      <c r="CU168" s="166" t="str">
        <f>IFERROR(AVERAGEIF(Inv_SY_B[[#This Row],[IS1_Inv1_M1]:[IS19_Inv2_M2]],"&gt;="&amp;0.1,Inv_SY_B[[#This Row],[IS1_Inv1_M1]:[IS19_Inv2_M2]]),"")</f>
        <v/>
      </c>
    </row>
    <row r="169" spans="2:99">
      <c r="B169" s="167">
        <f t="shared" si="68"/>
        <v>45861</v>
      </c>
      <c r="C169" s="165">
        <f>IFERROR(VLOOKUP($B169,RD[[#All],[Date]:[IS19_Inv2_M2]],C$2,0)/C$1,"")</f>
        <v>0</v>
      </c>
      <c r="D169" s="165">
        <f>IFERROR(VLOOKUP($B169,RD[[#All],[Date]:[IS19_Inv2_M2]],D$2,0)/D$1,"")</f>
        <v>0</v>
      </c>
      <c r="E169" s="165">
        <f>IFERROR(VLOOKUP($B169,RD[[#All],[Date]:[IS19_Inv2_M2]],E$2,0)/E$1,"")</f>
        <v>0</v>
      </c>
      <c r="F169" s="165">
        <f>IFERROR(VLOOKUP($B169,RD[[#All],[Date]:[IS19_Inv2_M2]],F$2,0)/F$1,"")</f>
        <v>0</v>
      </c>
      <c r="G169" s="165">
        <f>IFERROR(VLOOKUP($B169,RD[[#All],[Date]:[IS19_Inv2_M2]],G$2,0)/G$1,"")</f>
        <v>0</v>
      </c>
      <c r="H169" s="165">
        <f>IFERROR(VLOOKUP($B169,RD[[#All],[Date]:[IS19_Inv2_M2]],H$2,0)/H$1,"")</f>
        <v>0</v>
      </c>
      <c r="I169" s="165">
        <f>IFERROR(VLOOKUP($B169,RD[[#All],[Date]:[IS19_Inv2_M2]],I$2,0)/I$1,"")</f>
        <v>0</v>
      </c>
      <c r="J169" s="165">
        <f>IFERROR(VLOOKUP($B169,RD[[#All],[Date]:[IS19_Inv2_M2]],J$2,0)/J$1,"")</f>
        <v>0</v>
      </c>
      <c r="K169" s="165">
        <f>IFERROR(VLOOKUP($B169,RD[[#All],[Date]:[IS19_Inv2_M2]],K$2,0)/K$1,"")</f>
        <v>0</v>
      </c>
      <c r="L169" s="165">
        <f>IFERROR(VLOOKUP($B169,RD[[#All],[Date]:[IS19_Inv2_M2]],L$2,0)/L$1,"")</f>
        <v>0</v>
      </c>
      <c r="M169" s="165">
        <f>IFERROR(VLOOKUP($B169,RD[[#All],[Date]:[IS19_Inv2_M2]],M$2,0)/M$1,"")</f>
        <v>0</v>
      </c>
      <c r="N169" s="165">
        <f>IFERROR(VLOOKUP($B169,RD[[#All],[Date]:[IS19_Inv2_M2]],N$2,0)/N$1,"")</f>
        <v>0</v>
      </c>
      <c r="O169" s="165">
        <f>IFERROR(VLOOKUP($B169,RD[[#All],[Date]:[IS19_Inv2_M2]],O$2,0)/O$1,"")</f>
        <v>0</v>
      </c>
      <c r="P169" s="165">
        <f>IFERROR(VLOOKUP($B169,RD[[#All],[Date]:[IS19_Inv2_M2]],P$2,0)/P$1,"")</f>
        <v>0</v>
      </c>
      <c r="Q169" s="165">
        <f>IFERROR(VLOOKUP($B169,RD[[#All],[Date]:[IS19_Inv2_M2]],Q$2,0)/Q$1,"")</f>
        <v>0</v>
      </c>
      <c r="R169" s="165">
        <f>IFERROR(VLOOKUP($B169,RD[[#All],[Date]:[IS19_Inv2_M2]],R$2,0)/R$1,"")</f>
        <v>0</v>
      </c>
      <c r="S169" s="165">
        <f>IFERROR(VLOOKUP($B169,RD[[#All],[Date]:[IS19_Inv2_M2]],S$2,0)/S$1,"")</f>
        <v>0</v>
      </c>
      <c r="T169" s="165">
        <f>IFERROR(VLOOKUP($B169,RD[[#All],[Date]:[IS19_Inv2_M2]],T$2,0)/T$1,"")</f>
        <v>0</v>
      </c>
      <c r="U169" s="165">
        <f>IFERROR(VLOOKUP($B169,RD[[#All],[Date]:[IS19_Inv2_M2]],U$2,0)/U$1,"")</f>
        <v>0</v>
      </c>
      <c r="V169" s="165">
        <f>IFERROR(VLOOKUP($B169,RD[[#All],[Date]:[IS19_Inv2_M2]],V$2,0)/V$1,"")</f>
        <v>0</v>
      </c>
      <c r="W169" s="165">
        <f>IFERROR(VLOOKUP($B169,RD[[#All],[Date]:[IS19_Inv2_M2]],W$2,0)/W$1,"")</f>
        <v>0</v>
      </c>
      <c r="X169" s="165">
        <f>IFERROR(VLOOKUP($B169,RD[[#All],[Date]:[IS19_Inv2_M2]],X$2,0)/X$1,"")</f>
        <v>0</v>
      </c>
      <c r="Y169" s="165">
        <f>IFERROR(VLOOKUP($B169,RD[[#All],[Date]:[IS19_Inv2_M2]],Y$2,0)/Y$1,"")</f>
        <v>0</v>
      </c>
      <c r="Z169" s="165">
        <f>IFERROR(VLOOKUP($B169,RD[[#All],[Date]:[IS19_Inv2_M2]],Z$2,0)/Z$1,"")</f>
        <v>0</v>
      </c>
      <c r="AA169" s="165">
        <f>IFERROR(VLOOKUP($B169,RD[[#All],[Date]:[IS19_Inv2_M2]],AA$2,0)/AA$1,"")</f>
        <v>0</v>
      </c>
      <c r="AB169" s="165">
        <f>IFERROR(VLOOKUP($B169,RD[[#All],[Date]:[IS19_Inv2_M2]],AB$2,0)/AB$1,"")</f>
        <v>0</v>
      </c>
      <c r="AC169" s="165">
        <f>IFERROR(VLOOKUP($B169,RD[[#All],[Date]:[IS19_Inv2_M2]],AC$2,0)/AC$1,"")</f>
        <v>0</v>
      </c>
      <c r="AD169" s="165">
        <f>IFERROR(VLOOKUP($B169,RD[[#All],[Date]:[IS19_Inv2_M2]],AD$2,0)/AD$1,"")</f>
        <v>0</v>
      </c>
      <c r="AE169" s="165">
        <f>IFERROR(VLOOKUP($B169,RD[[#All],[Date]:[IS19_Inv2_M2]],AE$2,0)/AE$1,"")</f>
        <v>0</v>
      </c>
      <c r="AF169" s="165">
        <f>IFERROR(VLOOKUP($B169,RD[[#All],[Date]:[IS19_Inv2_M2]],AF$2,0)/AF$1,"")</f>
        <v>0</v>
      </c>
      <c r="AG169" s="165">
        <f>IFERROR(VLOOKUP($B169,RD[[#All],[Date]:[IS19_Inv2_M2]],AG$2,0)/AG$1,"")</f>
        <v>0</v>
      </c>
      <c r="AH169" s="165">
        <f>IFERROR(VLOOKUP($B169,RD[[#All],[Date]:[IS19_Inv2_M2]],AH$2,0)/AH$1,"")</f>
        <v>0</v>
      </c>
      <c r="AI169" s="165">
        <f>IFERROR(VLOOKUP($B169,RD[[#All],[Date]:[IS19_Inv2_M2]],AI$2,0)/AI$1,"")</f>
        <v>0</v>
      </c>
      <c r="AJ169" s="165">
        <f>IFERROR(VLOOKUP($B169,RD[[#All],[Date]:[IS19_Inv2_M2]],AJ$2,0)/AJ$1,"")</f>
        <v>0</v>
      </c>
      <c r="AK169" s="165">
        <f>IFERROR(VLOOKUP($B169,RD[[#All],[Date]:[IS19_Inv2_M2]],AK$2,0)/AK$1,"")</f>
        <v>0</v>
      </c>
      <c r="AL169" s="165">
        <f>IFERROR(VLOOKUP($B169,RD[[#All],[Date]:[IS19_Inv2_M2]],AL$2,0)/AL$1,"")</f>
        <v>0</v>
      </c>
      <c r="AM169" s="165">
        <f>IFERROR(VLOOKUP($B169,RD[[#All],[Date]:[IS19_Inv2_M2]],AM$2,0)/AM$1,"")</f>
        <v>0</v>
      </c>
      <c r="AN169" s="165">
        <f>IFERROR(VLOOKUP($B169,RD[[#All],[Date]:[IS19_Inv2_M2]],AN$2,0)/AN$1,"")</f>
        <v>0</v>
      </c>
      <c r="AO169" s="165">
        <f>IFERROR(VLOOKUP($B169,RD[[#All],[Date]:[IS19_Inv2_M2]],AO$2,0)/AO$1,"")</f>
        <v>0</v>
      </c>
      <c r="AP169" s="165">
        <f>IFERROR(VLOOKUP($B169,RD[[#All],[Date]:[IS19_Inv2_M2]],AP$2,0)/AP$1,"")</f>
        <v>0</v>
      </c>
      <c r="AQ169" s="165">
        <f>IFERROR(VLOOKUP($B169,RD[[#All],[Date]:[IS19_Inv2_M2]],AQ$2,0)/AQ$1,"")</f>
        <v>0</v>
      </c>
      <c r="AR169" s="165">
        <f>IFERROR(VLOOKUP($B169,RD[[#All],[Date]:[IS19_Inv2_M2]],AR$2,0)/AR$1,"")</f>
        <v>0</v>
      </c>
      <c r="AS169" s="165">
        <f>IFERROR(VLOOKUP($B169,RD[[#All],[Date]:[IS19_Inv2_M2]],AS$2,0)/AS$1,"")</f>
        <v>0</v>
      </c>
      <c r="AT169" s="165">
        <f>IFERROR(VLOOKUP($B169,RD[[#All],[Date]:[IS19_Inv2_M2]],AT$2,0)/AT$1,"")</f>
        <v>0</v>
      </c>
      <c r="AU169" s="165">
        <f>IFERROR(VLOOKUP($B169,RD[[#All],[Date]:[IS19_Inv2_M2]],AU$2,0)/AU$1,"")</f>
        <v>0</v>
      </c>
      <c r="AV169" s="165">
        <f>IFERROR(VLOOKUP($B169,RD[[#All],[Date]:[IS19_Inv2_M2]],AV$2,0)/AV$1,"")</f>
        <v>0</v>
      </c>
      <c r="AW169" s="165">
        <f>IFERROR(VLOOKUP($B169,RD[[#All],[Date]:[IS19_Inv2_M2]],AW$2,0)/AW$1,"")</f>
        <v>0</v>
      </c>
      <c r="AX169" s="165">
        <f>IFERROR(VLOOKUP($B169,RD[[#All],[Date]:[IS19_Inv2_M2]],AX$2,0)/AX$1,"")</f>
        <v>0</v>
      </c>
      <c r="AY169" s="165">
        <f>IFERROR(VLOOKUP($B169,RD[[#All],[Date]:[IS19_Inv2_M2]],AY$2,0)/AY$1,"")</f>
        <v>0</v>
      </c>
      <c r="AZ169" s="165">
        <f>IFERROR(VLOOKUP($B169,RD[[#All],[Date]:[IS19_Inv2_M2]],AZ$2,0)/AZ$1,"")</f>
        <v>0</v>
      </c>
      <c r="BA169" s="165">
        <f>IFERROR(VLOOKUP($B169,RD[[#All],[Date]:[IS19_Inv2_M2]],BA$2,0)/BA$1,"")</f>
        <v>0</v>
      </c>
      <c r="BB169" s="165">
        <f>IFERROR(VLOOKUP($B169,RD[[#All],[Date]:[IS19_Inv2_M2]],BB$2,0)/BB$1,"")</f>
        <v>0</v>
      </c>
      <c r="BC169" s="165">
        <f>IFERROR(VLOOKUP($B169,RD[[#All],[Date]:[IS19_Inv2_M2]],BC$2,0)/BC$1,"")</f>
        <v>0</v>
      </c>
      <c r="BD169" s="165">
        <f>IFERROR(VLOOKUP($B169,RD[[#All],[Date]:[IS19_Inv2_M2]],BD$2,0)/BD$1,"")</f>
        <v>0</v>
      </c>
      <c r="BE169" s="165">
        <f>IFERROR(VLOOKUP($B169,RD[[#All],[Date]:[IS19_Inv2_M2]],BE$2,0)/BE$1,"")</f>
        <v>0</v>
      </c>
      <c r="BF169" s="165">
        <f>IFERROR(VLOOKUP($B169,RD[[#All],[Date]:[IS19_Inv2_M2]],BF$2,0)/BF$1,"")</f>
        <v>0</v>
      </c>
      <c r="BG169" s="165">
        <f>IFERROR(VLOOKUP($B169,RD[[#All],[Date]:[IS19_Inv2_M2]],BG$2,0)/BG$1,"")</f>
        <v>0</v>
      </c>
      <c r="BH169" s="165">
        <f>IFERROR(VLOOKUP($B169,RD[[#All],[Date]:[IS19_Inv2_M2]],BH$2,0)/BH$1,"")</f>
        <v>0</v>
      </c>
      <c r="BI169" s="165">
        <f>IFERROR(VLOOKUP($B169,RD[[#All],[Date]:[IS19_Inv2_M2]],BI$2,0)/BI$1,"")</f>
        <v>0</v>
      </c>
      <c r="BJ169" s="165">
        <f>IFERROR(VLOOKUP($B169,RD[[#All],[Date]:[IS19_Inv2_M2]],BJ$2,0)/BJ$1,"")</f>
        <v>0</v>
      </c>
      <c r="BK169" s="165">
        <f>IFERROR(VLOOKUP($B169,RD[[#All],[Date]:[IS19_Inv2_M2]],BK$2,0)/BK$1,"")</f>
        <v>0</v>
      </c>
      <c r="BL169" s="165">
        <f>IFERROR(VLOOKUP($B169,RD[[#All],[Date]:[IS19_Inv2_M2]],BL$2,0)/BL$1,"")</f>
        <v>0</v>
      </c>
      <c r="BM169" s="165">
        <f>IFERROR(VLOOKUP($B169,RD[[#All],[Date]:[IS19_Inv2_M2]],BM$2,0)/BM$1,"")</f>
        <v>0</v>
      </c>
      <c r="BN169" s="165">
        <f>IFERROR(VLOOKUP($B169,RD[[#All],[Date]:[IS19_Inv2_M2]],BN$2,0)/BN$1,"")</f>
        <v>0</v>
      </c>
      <c r="BO169" s="165">
        <f>IFERROR(VLOOKUP($B169,RD[[#All],[Date]:[IS19_Inv2_M2]],BO$2,0)/BO$1,"")</f>
        <v>0</v>
      </c>
      <c r="BP169" s="165">
        <f>IFERROR(VLOOKUP($B169,RD[[#All],[Date]:[IS19_Inv2_M2]],BP$2,0)/BP$1,"")</f>
        <v>0</v>
      </c>
      <c r="BQ169" s="165">
        <f>IFERROR(VLOOKUP($B169,RD[[#All],[Date]:[IS19_Inv2_M2]],BQ$2,0)/BQ$1,"")</f>
        <v>0</v>
      </c>
      <c r="BR169" s="165">
        <f>IFERROR(VLOOKUP($B169,RD[[#All],[Date]:[IS19_Inv2_M2]],BR$2,0)/BR$1,"")</f>
        <v>0</v>
      </c>
      <c r="BS169" s="165">
        <f>IFERROR(VLOOKUP($B169,RD[[#All],[Date]:[IS19_Inv2_M2]],BS$2,0)/BS$1,"")</f>
        <v>0</v>
      </c>
      <c r="BT169" s="165">
        <f>IFERROR(VLOOKUP($B169,RD[[#All],[Date]:[IS19_Inv2_M2]],BT$2,0)/BT$1,"")</f>
        <v>0</v>
      </c>
      <c r="BU169" s="165">
        <f>IFERROR(VLOOKUP($B169,RD[[#All],[Date]:[IS19_Inv2_M2]],BU$2,0)/BU$1,"")</f>
        <v>0</v>
      </c>
      <c r="BV169" s="165">
        <f>IFERROR(VLOOKUP($B169,RD[[#All],[Date]:[IS19_Inv2_M2]],BV$2,0)/BV$1,"")</f>
        <v>0</v>
      </c>
      <c r="BW169" s="165">
        <f>IFERROR(VLOOKUP($B169,RD[[#All],[Date]:[IS19_Inv2_M2]],BW$2,0)/BW$1,"")</f>
        <v>0</v>
      </c>
      <c r="BX169" s="165">
        <f>IFERROR(VLOOKUP($B169,RD[[#All],[Date]:[IS19_Inv2_M2]],BX$2,0)/BX$1,"")</f>
        <v>0</v>
      </c>
      <c r="BY169" s="165">
        <f>IFERROR(VLOOKUP($B169,RD[[#All],[Date]:[IS19_Inv2_M2]],BY$2,0)/BY$1,"")</f>
        <v>0</v>
      </c>
      <c r="BZ169" s="165">
        <f>IFERROR(VLOOKUP($B169,RD[[#All],[Date]:[IS19_Inv2_M2]],BZ$2,0)/BZ$1,"")</f>
        <v>0</v>
      </c>
      <c r="CA169" s="165">
        <f>IFERROR(VLOOKUP($B169,RD[[#All],[Date]:[IS19_Inv2_M2]],CA$2,0)/CA$1,"")</f>
        <v>0</v>
      </c>
      <c r="CB169" s="165">
        <f>IFERROR(VLOOKUP($B169,RD[[#All],[Date]:[IS19_Inv2_M2]],CB$2,0)/CB$1,"")</f>
        <v>0</v>
      </c>
      <c r="CC169" s="165">
        <f>IFERROR(VLOOKUP($B169,RD[[#All],[Date]:[IS19_Inv2_M2]],CC$2,0)/CC$1,"")</f>
        <v>0</v>
      </c>
      <c r="CD169" s="165">
        <f>IFERROR(VLOOKUP($B169,RD[[#All],[Date]:[IS19_Inv2_M2]],CD$2,0)/CD$1,"")</f>
        <v>0</v>
      </c>
      <c r="CE169" s="165">
        <f>IFERROR(VLOOKUP($B169,RD[[#All],[Date]:[IS19_Inv2_M2]],CE$2,0)/CE$1,"")</f>
        <v>0</v>
      </c>
      <c r="CF169" s="165">
        <f>IFERROR(VLOOKUP($B169,RD[[#All],[Date]:[IS19_Inv2_M2]],CF$2,0)/CF$1,"")</f>
        <v>0</v>
      </c>
      <c r="CG169" s="165">
        <f>IFERROR(VLOOKUP($B169,RD[[#All],[Date]:[IS19_Inv2_M2]],CG$2,0)/CG$1,"")</f>
        <v>0</v>
      </c>
      <c r="CH169" s="165">
        <f>IFERROR(VLOOKUP($B169,RD[[#All],[Date]:[IS19_Inv2_M2]],CH$2,0)/CH$1,"")</f>
        <v>0</v>
      </c>
      <c r="CI169" s="165">
        <f>IFERROR(VLOOKUP($B169,RD[[#All],[Date]:[IS19_Inv2_M2]],CI$2,0)/CI$1,"")</f>
        <v>0</v>
      </c>
      <c r="CJ169" s="165">
        <f>IFERROR(VLOOKUP($B169,RD[[#All],[Date]:[IS19_Inv2_M2]],CJ$2,0)/CJ$1,"")</f>
        <v>0</v>
      </c>
      <c r="CK169" s="165">
        <f>IFERROR(VLOOKUP($B169,RD[[#All],[Date]:[IS19_Inv2_M2]],CK$2,0)/CK$1,"")</f>
        <v>0</v>
      </c>
      <c r="CL169" s="165">
        <f>IFERROR(VLOOKUP($B169,RD[[#All],[Date]:[IS19_Inv2_M2]],CL$2,0)/CL$1,"")</f>
        <v>0</v>
      </c>
      <c r="CM169" s="165">
        <f>IFERROR(VLOOKUP($B169,RD[[#All],[Date]:[IS19_Inv2_M2]],CM$2,0)/CM$1,"")</f>
        <v>0</v>
      </c>
      <c r="CN169" s="165">
        <f>IFERROR(VLOOKUP($B169,RD[[#All],[Date]:[IS19_Inv2_M2]],CN$2,0)/CN$1,"")</f>
        <v>0</v>
      </c>
      <c r="CO169" s="165">
        <f>IFERROR(VLOOKUP($B169,RD[[#All],[Date]:[IS19_Inv2_M2]],CO$2,0)/CO$1,"")</f>
        <v>0</v>
      </c>
      <c r="CP169" s="165">
        <f>IFERROR(VLOOKUP($B169,RD[[#All],[Date]:[IS19_Inv2_M2]],CP$2,0)/CP$1,"")</f>
        <v>0</v>
      </c>
      <c r="CQ169" s="165">
        <f>IFERROR(VLOOKUP($B169,RD[[#All],[Date]:[IS19_Inv2_M2]],CQ$2,0)/CQ$1,"")</f>
        <v>0</v>
      </c>
      <c r="CR169" s="165">
        <f>IFERROR(VLOOKUP($B169,RD[[#All],[Date]:[IS19_Inv2_M2]],CR$2,0)/CR$1,"")</f>
        <v>0</v>
      </c>
      <c r="CS169" s="165">
        <f>IFERROR(VLOOKUP($B169,RD[[#All],[Date]:[IS19_Inv2_M2]],CS$2,0)/CS$1,"")</f>
        <v>0</v>
      </c>
      <c r="CT169" s="165">
        <f>IFERROR(VLOOKUP($B169,RD[[#All],[Date]:[IS19_Inv2_M2]],CT$2,0)/CT$1,"")</f>
        <v>0</v>
      </c>
      <c r="CU169" s="166" t="str">
        <f>IFERROR(AVERAGEIF(Inv_SY_B[[#This Row],[IS1_Inv1_M1]:[IS19_Inv2_M2]],"&gt;="&amp;0.1,Inv_SY_B[[#This Row],[IS1_Inv1_M1]:[IS19_Inv2_M2]]),"")</f>
        <v/>
      </c>
    </row>
    <row r="170" spans="2:99">
      <c r="B170" s="167">
        <f t="shared" si="68"/>
        <v>45862</v>
      </c>
      <c r="C170" s="165">
        <f>IFERROR(VLOOKUP($B170,RD[[#All],[Date]:[IS19_Inv2_M2]],C$2,0)/C$1,"")</f>
        <v>0</v>
      </c>
      <c r="D170" s="165">
        <f>IFERROR(VLOOKUP($B170,RD[[#All],[Date]:[IS19_Inv2_M2]],D$2,0)/D$1,"")</f>
        <v>0</v>
      </c>
      <c r="E170" s="165">
        <f>IFERROR(VLOOKUP($B170,RD[[#All],[Date]:[IS19_Inv2_M2]],E$2,0)/E$1,"")</f>
        <v>0</v>
      </c>
      <c r="F170" s="165">
        <f>IFERROR(VLOOKUP($B170,RD[[#All],[Date]:[IS19_Inv2_M2]],F$2,0)/F$1,"")</f>
        <v>0</v>
      </c>
      <c r="G170" s="165">
        <f>IFERROR(VLOOKUP($B170,RD[[#All],[Date]:[IS19_Inv2_M2]],G$2,0)/G$1,"")</f>
        <v>0</v>
      </c>
      <c r="H170" s="165">
        <f>IFERROR(VLOOKUP($B170,RD[[#All],[Date]:[IS19_Inv2_M2]],H$2,0)/H$1,"")</f>
        <v>0</v>
      </c>
      <c r="I170" s="165">
        <f>IFERROR(VLOOKUP($B170,RD[[#All],[Date]:[IS19_Inv2_M2]],I$2,0)/I$1,"")</f>
        <v>0</v>
      </c>
      <c r="J170" s="165">
        <f>IFERROR(VLOOKUP($B170,RD[[#All],[Date]:[IS19_Inv2_M2]],J$2,0)/J$1,"")</f>
        <v>0</v>
      </c>
      <c r="K170" s="165">
        <f>IFERROR(VLOOKUP($B170,RD[[#All],[Date]:[IS19_Inv2_M2]],K$2,0)/K$1,"")</f>
        <v>0</v>
      </c>
      <c r="L170" s="165">
        <f>IFERROR(VLOOKUP($B170,RD[[#All],[Date]:[IS19_Inv2_M2]],L$2,0)/L$1,"")</f>
        <v>0</v>
      </c>
      <c r="M170" s="165">
        <f>IFERROR(VLOOKUP($B170,RD[[#All],[Date]:[IS19_Inv2_M2]],M$2,0)/M$1,"")</f>
        <v>0</v>
      </c>
      <c r="N170" s="165">
        <f>IFERROR(VLOOKUP($B170,RD[[#All],[Date]:[IS19_Inv2_M2]],N$2,0)/N$1,"")</f>
        <v>0</v>
      </c>
      <c r="O170" s="165">
        <f>IFERROR(VLOOKUP($B170,RD[[#All],[Date]:[IS19_Inv2_M2]],O$2,0)/O$1,"")</f>
        <v>0</v>
      </c>
      <c r="P170" s="165">
        <f>IFERROR(VLOOKUP($B170,RD[[#All],[Date]:[IS19_Inv2_M2]],P$2,0)/P$1,"")</f>
        <v>0</v>
      </c>
      <c r="Q170" s="165">
        <f>IFERROR(VLOOKUP($B170,RD[[#All],[Date]:[IS19_Inv2_M2]],Q$2,0)/Q$1,"")</f>
        <v>0</v>
      </c>
      <c r="R170" s="165">
        <f>IFERROR(VLOOKUP($B170,RD[[#All],[Date]:[IS19_Inv2_M2]],R$2,0)/R$1,"")</f>
        <v>0</v>
      </c>
      <c r="S170" s="165">
        <f>IFERROR(VLOOKUP($B170,RD[[#All],[Date]:[IS19_Inv2_M2]],S$2,0)/S$1,"")</f>
        <v>0</v>
      </c>
      <c r="T170" s="165">
        <f>IFERROR(VLOOKUP($B170,RD[[#All],[Date]:[IS19_Inv2_M2]],T$2,0)/T$1,"")</f>
        <v>0</v>
      </c>
      <c r="U170" s="165">
        <f>IFERROR(VLOOKUP($B170,RD[[#All],[Date]:[IS19_Inv2_M2]],U$2,0)/U$1,"")</f>
        <v>0</v>
      </c>
      <c r="V170" s="165">
        <f>IFERROR(VLOOKUP($B170,RD[[#All],[Date]:[IS19_Inv2_M2]],V$2,0)/V$1,"")</f>
        <v>0</v>
      </c>
      <c r="W170" s="165">
        <f>IFERROR(VLOOKUP($B170,RD[[#All],[Date]:[IS19_Inv2_M2]],W$2,0)/W$1,"")</f>
        <v>0</v>
      </c>
      <c r="X170" s="165">
        <f>IFERROR(VLOOKUP($B170,RD[[#All],[Date]:[IS19_Inv2_M2]],X$2,0)/X$1,"")</f>
        <v>0</v>
      </c>
      <c r="Y170" s="165">
        <f>IFERROR(VLOOKUP($B170,RD[[#All],[Date]:[IS19_Inv2_M2]],Y$2,0)/Y$1,"")</f>
        <v>0</v>
      </c>
      <c r="Z170" s="165">
        <f>IFERROR(VLOOKUP($B170,RD[[#All],[Date]:[IS19_Inv2_M2]],Z$2,0)/Z$1,"")</f>
        <v>0</v>
      </c>
      <c r="AA170" s="165">
        <f>IFERROR(VLOOKUP($B170,RD[[#All],[Date]:[IS19_Inv2_M2]],AA$2,0)/AA$1,"")</f>
        <v>0</v>
      </c>
      <c r="AB170" s="165">
        <f>IFERROR(VLOOKUP($B170,RD[[#All],[Date]:[IS19_Inv2_M2]],AB$2,0)/AB$1,"")</f>
        <v>0</v>
      </c>
      <c r="AC170" s="165">
        <f>IFERROR(VLOOKUP($B170,RD[[#All],[Date]:[IS19_Inv2_M2]],AC$2,0)/AC$1,"")</f>
        <v>0</v>
      </c>
      <c r="AD170" s="165">
        <f>IFERROR(VLOOKUP($B170,RD[[#All],[Date]:[IS19_Inv2_M2]],AD$2,0)/AD$1,"")</f>
        <v>0</v>
      </c>
      <c r="AE170" s="165">
        <f>IFERROR(VLOOKUP($B170,RD[[#All],[Date]:[IS19_Inv2_M2]],AE$2,0)/AE$1,"")</f>
        <v>0</v>
      </c>
      <c r="AF170" s="165">
        <f>IFERROR(VLOOKUP($B170,RD[[#All],[Date]:[IS19_Inv2_M2]],AF$2,0)/AF$1,"")</f>
        <v>0</v>
      </c>
      <c r="AG170" s="165">
        <f>IFERROR(VLOOKUP($B170,RD[[#All],[Date]:[IS19_Inv2_M2]],AG$2,0)/AG$1,"")</f>
        <v>0</v>
      </c>
      <c r="AH170" s="165">
        <f>IFERROR(VLOOKUP($B170,RD[[#All],[Date]:[IS19_Inv2_M2]],AH$2,0)/AH$1,"")</f>
        <v>0</v>
      </c>
      <c r="AI170" s="165">
        <f>IFERROR(VLOOKUP($B170,RD[[#All],[Date]:[IS19_Inv2_M2]],AI$2,0)/AI$1,"")</f>
        <v>0</v>
      </c>
      <c r="AJ170" s="165">
        <f>IFERROR(VLOOKUP($B170,RD[[#All],[Date]:[IS19_Inv2_M2]],AJ$2,0)/AJ$1,"")</f>
        <v>0</v>
      </c>
      <c r="AK170" s="165">
        <f>IFERROR(VLOOKUP($B170,RD[[#All],[Date]:[IS19_Inv2_M2]],AK$2,0)/AK$1,"")</f>
        <v>0</v>
      </c>
      <c r="AL170" s="165">
        <f>IFERROR(VLOOKUP($B170,RD[[#All],[Date]:[IS19_Inv2_M2]],AL$2,0)/AL$1,"")</f>
        <v>0</v>
      </c>
      <c r="AM170" s="165">
        <f>IFERROR(VLOOKUP($B170,RD[[#All],[Date]:[IS19_Inv2_M2]],AM$2,0)/AM$1,"")</f>
        <v>0</v>
      </c>
      <c r="AN170" s="165">
        <f>IFERROR(VLOOKUP($B170,RD[[#All],[Date]:[IS19_Inv2_M2]],AN$2,0)/AN$1,"")</f>
        <v>0</v>
      </c>
      <c r="AO170" s="165">
        <f>IFERROR(VLOOKUP($B170,RD[[#All],[Date]:[IS19_Inv2_M2]],AO$2,0)/AO$1,"")</f>
        <v>0</v>
      </c>
      <c r="AP170" s="165">
        <f>IFERROR(VLOOKUP($B170,RD[[#All],[Date]:[IS19_Inv2_M2]],AP$2,0)/AP$1,"")</f>
        <v>0</v>
      </c>
      <c r="AQ170" s="165">
        <f>IFERROR(VLOOKUP($B170,RD[[#All],[Date]:[IS19_Inv2_M2]],AQ$2,0)/AQ$1,"")</f>
        <v>0</v>
      </c>
      <c r="AR170" s="165">
        <f>IFERROR(VLOOKUP($B170,RD[[#All],[Date]:[IS19_Inv2_M2]],AR$2,0)/AR$1,"")</f>
        <v>0</v>
      </c>
      <c r="AS170" s="165">
        <f>IFERROR(VLOOKUP($B170,RD[[#All],[Date]:[IS19_Inv2_M2]],AS$2,0)/AS$1,"")</f>
        <v>0</v>
      </c>
      <c r="AT170" s="165">
        <f>IFERROR(VLOOKUP($B170,RD[[#All],[Date]:[IS19_Inv2_M2]],AT$2,0)/AT$1,"")</f>
        <v>0</v>
      </c>
      <c r="AU170" s="165">
        <f>IFERROR(VLOOKUP($B170,RD[[#All],[Date]:[IS19_Inv2_M2]],AU$2,0)/AU$1,"")</f>
        <v>0</v>
      </c>
      <c r="AV170" s="165">
        <f>IFERROR(VLOOKUP($B170,RD[[#All],[Date]:[IS19_Inv2_M2]],AV$2,0)/AV$1,"")</f>
        <v>0</v>
      </c>
      <c r="AW170" s="165">
        <f>IFERROR(VLOOKUP($B170,RD[[#All],[Date]:[IS19_Inv2_M2]],AW$2,0)/AW$1,"")</f>
        <v>0</v>
      </c>
      <c r="AX170" s="165">
        <f>IFERROR(VLOOKUP($B170,RD[[#All],[Date]:[IS19_Inv2_M2]],AX$2,0)/AX$1,"")</f>
        <v>0</v>
      </c>
      <c r="AY170" s="165">
        <f>IFERROR(VLOOKUP($B170,RD[[#All],[Date]:[IS19_Inv2_M2]],AY$2,0)/AY$1,"")</f>
        <v>0</v>
      </c>
      <c r="AZ170" s="165">
        <f>IFERROR(VLOOKUP($B170,RD[[#All],[Date]:[IS19_Inv2_M2]],AZ$2,0)/AZ$1,"")</f>
        <v>0</v>
      </c>
      <c r="BA170" s="165">
        <f>IFERROR(VLOOKUP($B170,RD[[#All],[Date]:[IS19_Inv2_M2]],BA$2,0)/BA$1,"")</f>
        <v>0</v>
      </c>
      <c r="BB170" s="165">
        <f>IFERROR(VLOOKUP($B170,RD[[#All],[Date]:[IS19_Inv2_M2]],BB$2,0)/BB$1,"")</f>
        <v>0</v>
      </c>
      <c r="BC170" s="165">
        <f>IFERROR(VLOOKUP($B170,RD[[#All],[Date]:[IS19_Inv2_M2]],BC$2,0)/BC$1,"")</f>
        <v>0</v>
      </c>
      <c r="BD170" s="165">
        <f>IFERROR(VLOOKUP($B170,RD[[#All],[Date]:[IS19_Inv2_M2]],BD$2,0)/BD$1,"")</f>
        <v>0</v>
      </c>
      <c r="BE170" s="165">
        <f>IFERROR(VLOOKUP($B170,RD[[#All],[Date]:[IS19_Inv2_M2]],BE$2,0)/BE$1,"")</f>
        <v>0</v>
      </c>
      <c r="BF170" s="165">
        <f>IFERROR(VLOOKUP($B170,RD[[#All],[Date]:[IS19_Inv2_M2]],BF$2,0)/BF$1,"")</f>
        <v>0</v>
      </c>
      <c r="BG170" s="165">
        <f>IFERROR(VLOOKUP($B170,RD[[#All],[Date]:[IS19_Inv2_M2]],BG$2,0)/BG$1,"")</f>
        <v>0</v>
      </c>
      <c r="BH170" s="165">
        <f>IFERROR(VLOOKUP($B170,RD[[#All],[Date]:[IS19_Inv2_M2]],BH$2,0)/BH$1,"")</f>
        <v>0</v>
      </c>
      <c r="BI170" s="165">
        <f>IFERROR(VLOOKUP($B170,RD[[#All],[Date]:[IS19_Inv2_M2]],BI$2,0)/BI$1,"")</f>
        <v>0</v>
      </c>
      <c r="BJ170" s="165">
        <f>IFERROR(VLOOKUP($B170,RD[[#All],[Date]:[IS19_Inv2_M2]],BJ$2,0)/BJ$1,"")</f>
        <v>0</v>
      </c>
      <c r="BK170" s="165">
        <f>IFERROR(VLOOKUP($B170,RD[[#All],[Date]:[IS19_Inv2_M2]],BK$2,0)/BK$1,"")</f>
        <v>0</v>
      </c>
      <c r="BL170" s="165">
        <f>IFERROR(VLOOKUP($B170,RD[[#All],[Date]:[IS19_Inv2_M2]],BL$2,0)/BL$1,"")</f>
        <v>0</v>
      </c>
      <c r="BM170" s="165">
        <f>IFERROR(VLOOKUP($B170,RD[[#All],[Date]:[IS19_Inv2_M2]],BM$2,0)/BM$1,"")</f>
        <v>0</v>
      </c>
      <c r="BN170" s="165">
        <f>IFERROR(VLOOKUP($B170,RD[[#All],[Date]:[IS19_Inv2_M2]],BN$2,0)/BN$1,"")</f>
        <v>0</v>
      </c>
      <c r="BO170" s="165">
        <f>IFERROR(VLOOKUP($B170,RD[[#All],[Date]:[IS19_Inv2_M2]],BO$2,0)/BO$1,"")</f>
        <v>0</v>
      </c>
      <c r="BP170" s="165">
        <f>IFERROR(VLOOKUP($B170,RD[[#All],[Date]:[IS19_Inv2_M2]],BP$2,0)/BP$1,"")</f>
        <v>0</v>
      </c>
      <c r="BQ170" s="165">
        <f>IFERROR(VLOOKUP($B170,RD[[#All],[Date]:[IS19_Inv2_M2]],BQ$2,0)/BQ$1,"")</f>
        <v>0</v>
      </c>
      <c r="BR170" s="165">
        <f>IFERROR(VLOOKUP($B170,RD[[#All],[Date]:[IS19_Inv2_M2]],BR$2,0)/BR$1,"")</f>
        <v>0</v>
      </c>
      <c r="BS170" s="165">
        <f>IFERROR(VLOOKUP($B170,RD[[#All],[Date]:[IS19_Inv2_M2]],BS$2,0)/BS$1,"")</f>
        <v>0</v>
      </c>
      <c r="BT170" s="165">
        <f>IFERROR(VLOOKUP($B170,RD[[#All],[Date]:[IS19_Inv2_M2]],BT$2,0)/BT$1,"")</f>
        <v>0</v>
      </c>
      <c r="BU170" s="165">
        <f>IFERROR(VLOOKUP($B170,RD[[#All],[Date]:[IS19_Inv2_M2]],BU$2,0)/BU$1,"")</f>
        <v>0</v>
      </c>
      <c r="BV170" s="165">
        <f>IFERROR(VLOOKUP($B170,RD[[#All],[Date]:[IS19_Inv2_M2]],BV$2,0)/BV$1,"")</f>
        <v>0</v>
      </c>
      <c r="BW170" s="165">
        <f>IFERROR(VLOOKUP($B170,RD[[#All],[Date]:[IS19_Inv2_M2]],BW$2,0)/BW$1,"")</f>
        <v>0</v>
      </c>
      <c r="BX170" s="165">
        <f>IFERROR(VLOOKUP($B170,RD[[#All],[Date]:[IS19_Inv2_M2]],BX$2,0)/BX$1,"")</f>
        <v>0</v>
      </c>
      <c r="BY170" s="165">
        <f>IFERROR(VLOOKUP($B170,RD[[#All],[Date]:[IS19_Inv2_M2]],BY$2,0)/BY$1,"")</f>
        <v>0</v>
      </c>
      <c r="BZ170" s="165">
        <f>IFERROR(VLOOKUP($B170,RD[[#All],[Date]:[IS19_Inv2_M2]],BZ$2,0)/BZ$1,"")</f>
        <v>0</v>
      </c>
      <c r="CA170" s="165">
        <f>IFERROR(VLOOKUP($B170,RD[[#All],[Date]:[IS19_Inv2_M2]],CA$2,0)/CA$1,"")</f>
        <v>0</v>
      </c>
      <c r="CB170" s="165">
        <f>IFERROR(VLOOKUP($B170,RD[[#All],[Date]:[IS19_Inv2_M2]],CB$2,0)/CB$1,"")</f>
        <v>0</v>
      </c>
      <c r="CC170" s="165">
        <f>IFERROR(VLOOKUP($B170,RD[[#All],[Date]:[IS19_Inv2_M2]],CC$2,0)/CC$1,"")</f>
        <v>0</v>
      </c>
      <c r="CD170" s="165">
        <f>IFERROR(VLOOKUP($B170,RD[[#All],[Date]:[IS19_Inv2_M2]],CD$2,0)/CD$1,"")</f>
        <v>0</v>
      </c>
      <c r="CE170" s="165">
        <f>IFERROR(VLOOKUP($B170,RD[[#All],[Date]:[IS19_Inv2_M2]],CE$2,0)/CE$1,"")</f>
        <v>0</v>
      </c>
      <c r="CF170" s="165">
        <f>IFERROR(VLOOKUP($B170,RD[[#All],[Date]:[IS19_Inv2_M2]],CF$2,0)/CF$1,"")</f>
        <v>0</v>
      </c>
      <c r="CG170" s="165">
        <f>IFERROR(VLOOKUP($B170,RD[[#All],[Date]:[IS19_Inv2_M2]],CG$2,0)/CG$1,"")</f>
        <v>0</v>
      </c>
      <c r="CH170" s="165">
        <f>IFERROR(VLOOKUP($B170,RD[[#All],[Date]:[IS19_Inv2_M2]],CH$2,0)/CH$1,"")</f>
        <v>0</v>
      </c>
      <c r="CI170" s="165">
        <f>IFERROR(VLOOKUP($B170,RD[[#All],[Date]:[IS19_Inv2_M2]],CI$2,0)/CI$1,"")</f>
        <v>0</v>
      </c>
      <c r="CJ170" s="165">
        <f>IFERROR(VLOOKUP($B170,RD[[#All],[Date]:[IS19_Inv2_M2]],CJ$2,0)/CJ$1,"")</f>
        <v>0</v>
      </c>
      <c r="CK170" s="165">
        <f>IFERROR(VLOOKUP($B170,RD[[#All],[Date]:[IS19_Inv2_M2]],CK$2,0)/CK$1,"")</f>
        <v>0</v>
      </c>
      <c r="CL170" s="165">
        <f>IFERROR(VLOOKUP($B170,RD[[#All],[Date]:[IS19_Inv2_M2]],CL$2,0)/CL$1,"")</f>
        <v>0</v>
      </c>
      <c r="CM170" s="165">
        <f>IFERROR(VLOOKUP($B170,RD[[#All],[Date]:[IS19_Inv2_M2]],CM$2,0)/CM$1,"")</f>
        <v>0</v>
      </c>
      <c r="CN170" s="165">
        <f>IFERROR(VLOOKUP($B170,RD[[#All],[Date]:[IS19_Inv2_M2]],CN$2,0)/CN$1,"")</f>
        <v>0</v>
      </c>
      <c r="CO170" s="165">
        <f>IFERROR(VLOOKUP($B170,RD[[#All],[Date]:[IS19_Inv2_M2]],CO$2,0)/CO$1,"")</f>
        <v>0</v>
      </c>
      <c r="CP170" s="165">
        <f>IFERROR(VLOOKUP($B170,RD[[#All],[Date]:[IS19_Inv2_M2]],CP$2,0)/CP$1,"")</f>
        <v>0</v>
      </c>
      <c r="CQ170" s="165">
        <f>IFERROR(VLOOKUP($B170,RD[[#All],[Date]:[IS19_Inv2_M2]],CQ$2,0)/CQ$1,"")</f>
        <v>0</v>
      </c>
      <c r="CR170" s="165">
        <f>IFERROR(VLOOKUP($B170,RD[[#All],[Date]:[IS19_Inv2_M2]],CR$2,0)/CR$1,"")</f>
        <v>0</v>
      </c>
      <c r="CS170" s="165">
        <f>IFERROR(VLOOKUP($B170,RD[[#All],[Date]:[IS19_Inv2_M2]],CS$2,0)/CS$1,"")</f>
        <v>0</v>
      </c>
      <c r="CT170" s="165">
        <f>IFERROR(VLOOKUP($B170,RD[[#All],[Date]:[IS19_Inv2_M2]],CT$2,0)/CT$1,"")</f>
        <v>0</v>
      </c>
      <c r="CU170" s="166" t="str">
        <f>IFERROR(AVERAGEIF(Inv_SY_B[[#This Row],[IS1_Inv1_M1]:[IS19_Inv2_M2]],"&gt;="&amp;0.1,Inv_SY_B[[#This Row],[IS1_Inv1_M1]:[IS19_Inv2_M2]]),"")</f>
        <v/>
      </c>
    </row>
    <row r="171" spans="2:99">
      <c r="B171" s="167">
        <f t="shared" si="68"/>
        <v>45863</v>
      </c>
      <c r="C171" s="165">
        <f>IFERROR(VLOOKUP($B171,RD[[#All],[Date]:[IS19_Inv2_M2]],C$2,0)/C$1,"")</f>
        <v>0</v>
      </c>
      <c r="D171" s="165">
        <f>IFERROR(VLOOKUP($B171,RD[[#All],[Date]:[IS19_Inv2_M2]],D$2,0)/D$1,"")</f>
        <v>0</v>
      </c>
      <c r="E171" s="165">
        <f>IFERROR(VLOOKUP($B171,RD[[#All],[Date]:[IS19_Inv2_M2]],E$2,0)/E$1,"")</f>
        <v>0</v>
      </c>
      <c r="F171" s="165">
        <f>IFERROR(VLOOKUP($B171,RD[[#All],[Date]:[IS19_Inv2_M2]],F$2,0)/F$1,"")</f>
        <v>0</v>
      </c>
      <c r="G171" s="165">
        <f>IFERROR(VLOOKUP($B171,RD[[#All],[Date]:[IS19_Inv2_M2]],G$2,0)/G$1,"")</f>
        <v>0</v>
      </c>
      <c r="H171" s="165">
        <f>IFERROR(VLOOKUP($B171,RD[[#All],[Date]:[IS19_Inv2_M2]],H$2,0)/H$1,"")</f>
        <v>0</v>
      </c>
      <c r="I171" s="165">
        <f>IFERROR(VLOOKUP($B171,RD[[#All],[Date]:[IS19_Inv2_M2]],I$2,0)/I$1,"")</f>
        <v>0</v>
      </c>
      <c r="J171" s="165">
        <f>IFERROR(VLOOKUP($B171,RD[[#All],[Date]:[IS19_Inv2_M2]],J$2,0)/J$1,"")</f>
        <v>0</v>
      </c>
      <c r="K171" s="165">
        <f>IFERROR(VLOOKUP($B171,RD[[#All],[Date]:[IS19_Inv2_M2]],K$2,0)/K$1,"")</f>
        <v>0</v>
      </c>
      <c r="L171" s="165">
        <f>IFERROR(VLOOKUP($B171,RD[[#All],[Date]:[IS19_Inv2_M2]],L$2,0)/L$1,"")</f>
        <v>0</v>
      </c>
      <c r="M171" s="165">
        <f>IFERROR(VLOOKUP($B171,RD[[#All],[Date]:[IS19_Inv2_M2]],M$2,0)/M$1,"")</f>
        <v>0</v>
      </c>
      <c r="N171" s="165">
        <f>IFERROR(VLOOKUP($B171,RD[[#All],[Date]:[IS19_Inv2_M2]],N$2,0)/N$1,"")</f>
        <v>0</v>
      </c>
      <c r="O171" s="165">
        <f>IFERROR(VLOOKUP($B171,RD[[#All],[Date]:[IS19_Inv2_M2]],O$2,0)/O$1,"")</f>
        <v>0</v>
      </c>
      <c r="P171" s="165">
        <f>IFERROR(VLOOKUP($B171,RD[[#All],[Date]:[IS19_Inv2_M2]],P$2,0)/P$1,"")</f>
        <v>0</v>
      </c>
      <c r="Q171" s="165">
        <f>IFERROR(VLOOKUP($B171,RD[[#All],[Date]:[IS19_Inv2_M2]],Q$2,0)/Q$1,"")</f>
        <v>0</v>
      </c>
      <c r="R171" s="165">
        <f>IFERROR(VLOOKUP($B171,RD[[#All],[Date]:[IS19_Inv2_M2]],R$2,0)/R$1,"")</f>
        <v>0</v>
      </c>
      <c r="S171" s="165">
        <f>IFERROR(VLOOKUP($B171,RD[[#All],[Date]:[IS19_Inv2_M2]],S$2,0)/S$1,"")</f>
        <v>0</v>
      </c>
      <c r="T171" s="165">
        <f>IFERROR(VLOOKUP($B171,RD[[#All],[Date]:[IS19_Inv2_M2]],T$2,0)/T$1,"")</f>
        <v>0</v>
      </c>
      <c r="U171" s="165">
        <f>IFERROR(VLOOKUP($B171,RD[[#All],[Date]:[IS19_Inv2_M2]],U$2,0)/U$1,"")</f>
        <v>0</v>
      </c>
      <c r="V171" s="165">
        <f>IFERROR(VLOOKUP($B171,RD[[#All],[Date]:[IS19_Inv2_M2]],V$2,0)/V$1,"")</f>
        <v>0</v>
      </c>
      <c r="W171" s="165">
        <f>IFERROR(VLOOKUP($B171,RD[[#All],[Date]:[IS19_Inv2_M2]],W$2,0)/W$1,"")</f>
        <v>0</v>
      </c>
      <c r="X171" s="165">
        <f>IFERROR(VLOOKUP($B171,RD[[#All],[Date]:[IS19_Inv2_M2]],X$2,0)/X$1,"")</f>
        <v>0</v>
      </c>
      <c r="Y171" s="165">
        <f>IFERROR(VLOOKUP($B171,RD[[#All],[Date]:[IS19_Inv2_M2]],Y$2,0)/Y$1,"")</f>
        <v>0</v>
      </c>
      <c r="Z171" s="165">
        <f>IFERROR(VLOOKUP($B171,RD[[#All],[Date]:[IS19_Inv2_M2]],Z$2,0)/Z$1,"")</f>
        <v>0</v>
      </c>
      <c r="AA171" s="165">
        <f>IFERROR(VLOOKUP($B171,RD[[#All],[Date]:[IS19_Inv2_M2]],AA$2,0)/AA$1,"")</f>
        <v>0</v>
      </c>
      <c r="AB171" s="165">
        <f>IFERROR(VLOOKUP($B171,RD[[#All],[Date]:[IS19_Inv2_M2]],AB$2,0)/AB$1,"")</f>
        <v>0</v>
      </c>
      <c r="AC171" s="165">
        <f>IFERROR(VLOOKUP($B171,RD[[#All],[Date]:[IS19_Inv2_M2]],AC$2,0)/AC$1,"")</f>
        <v>0</v>
      </c>
      <c r="AD171" s="165">
        <f>IFERROR(VLOOKUP($B171,RD[[#All],[Date]:[IS19_Inv2_M2]],AD$2,0)/AD$1,"")</f>
        <v>0</v>
      </c>
      <c r="AE171" s="165">
        <f>IFERROR(VLOOKUP($B171,RD[[#All],[Date]:[IS19_Inv2_M2]],AE$2,0)/AE$1,"")</f>
        <v>0</v>
      </c>
      <c r="AF171" s="165">
        <f>IFERROR(VLOOKUP($B171,RD[[#All],[Date]:[IS19_Inv2_M2]],AF$2,0)/AF$1,"")</f>
        <v>0</v>
      </c>
      <c r="AG171" s="165">
        <f>IFERROR(VLOOKUP($B171,RD[[#All],[Date]:[IS19_Inv2_M2]],AG$2,0)/AG$1,"")</f>
        <v>0</v>
      </c>
      <c r="AH171" s="165">
        <f>IFERROR(VLOOKUP($B171,RD[[#All],[Date]:[IS19_Inv2_M2]],AH$2,0)/AH$1,"")</f>
        <v>0</v>
      </c>
      <c r="AI171" s="165">
        <f>IFERROR(VLOOKUP($B171,RD[[#All],[Date]:[IS19_Inv2_M2]],AI$2,0)/AI$1,"")</f>
        <v>0</v>
      </c>
      <c r="AJ171" s="165">
        <f>IFERROR(VLOOKUP($B171,RD[[#All],[Date]:[IS19_Inv2_M2]],AJ$2,0)/AJ$1,"")</f>
        <v>0</v>
      </c>
      <c r="AK171" s="165">
        <f>IFERROR(VLOOKUP($B171,RD[[#All],[Date]:[IS19_Inv2_M2]],AK$2,0)/AK$1,"")</f>
        <v>0</v>
      </c>
      <c r="AL171" s="165">
        <f>IFERROR(VLOOKUP($B171,RD[[#All],[Date]:[IS19_Inv2_M2]],AL$2,0)/AL$1,"")</f>
        <v>0</v>
      </c>
      <c r="AM171" s="165">
        <f>IFERROR(VLOOKUP($B171,RD[[#All],[Date]:[IS19_Inv2_M2]],AM$2,0)/AM$1,"")</f>
        <v>0</v>
      </c>
      <c r="AN171" s="165">
        <f>IFERROR(VLOOKUP($B171,RD[[#All],[Date]:[IS19_Inv2_M2]],AN$2,0)/AN$1,"")</f>
        <v>0</v>
      </c>
      <c r="AO171" s="165">
        <f>IFERROR(VLOOKUP($B171,RD[[#All],[Date]:[IS19_Inv2_M2]],AO$2,0)/AO$1,"")</f>
        <v>0</v>
      </c>
      <c r="AP171" s="165">
        <f>IFERROR(VLOOKUP($B171,RD[[#All],[Date]:[IS19_Inv2_M2]],AP$2,0)/AP$1,"")</f>
        <v>0</v>
      </c>
      <c r="AQ171" s="165">
        <f>IFERROR(VLOOKUP($B171,RD[[#All],[Date]:[IS19_Inv2_M2]],AQ$2,0)/AQ$1,"")</f>
        <v>0</v>
      </c>
      <c r="AR171" s="165">
        <f>IFERROR(VLOOKUP($B171,RD[[#All],[Date]:[IS19_Inv2_M2]],AR$2,0)/AR$1,"")</f>
        <v>0</v>
      </c>
      <c r="AS171" s="165">
        <f>IFERROR(VLOOKUP($B171,RD[[#All],[Date]:[IS19_Inv2_M2]],AS$2,0)/AS$1,"")</f>
        <v>0</v>
      </c>
      <c r="AT171" s="165">
        <f>IFERROR(VLOOKUP($B171,RD[[#All],[Date]:[IS19_Inv2_M2]],AT$2,0)/AT$1,"")</f>
        <v>0</v>
      </c>
      <c r="AU171" s="165">
        <f>IFERROR(VLOOKUP($B171,RD[[#All],[Date]:[IS19_Inv2_M2]],AU$2,0)/AU$1,"")</f>
        <v>0</v>
      </c>
      <c r="AV171" s="165">
        <f>IFERROR(VLOOKUP($B171,RD[[#All],[Date]:[IS19_Inv2_M2]],AV$2,0)/AV$1,"")</f>
        <v>0</v>
      </c>
      <c r="AW171" s="165">
        <f>IFERROR(VLOOKUP($B171,RD[[#All],[Date]:[IS19_Inv2_M2]],AW$2,0)/AW$1,"")</f>
        <v>0</v>
      </c>
      <c r="AX171" s="165">
        <f>IFERROR(VLOOKUP($B171,RD[[#All],[Date]:[IS19_Inv2_M2]],AX$2,0)/AX$1,"")</f>
        <v>0</v>
      </c>
      <c r="AY171" s="165">
        <f>IFERROR(VLOOKUP($B171,RD[[#All],[Date]:[IS19_Inv2_M2]],AY$2,0)/AY$1,"")</f>
        <v>0</v>
      </c>
      <c r="AZ171" s="165">
        <f>IFERROR(VLOOKUP($B171,RD[[#All],[Date]:[IS19_Inv2_M2]],AZ$2,0)/AZ$1,"")</f>
        <v>0</v>
      </c>
      <c r="BA171" s="165">
        <f>IFERROR(VLOOKUP($B171,RD[[#All],[Date]:[IS19_Inv2_M2]],BA$2,0)/BA$1,"")</f>
        <v>0</v>
      </c>
      <c r="BB171" s="165">
        <f>IFERROR(VLOOKUP($B171,RD[[#All],[Date]:[IS19_Inv2_M2]],BB$2,0)/BB$1,"")</f>
        <v>0</v>
      </c>
      <c r="BC171" s="165">
        <f>IFERROR(VLOOKUP($B171,RD[[#All],[Date]:[IS19_Inv2_M2]],BC$2,0)/BC$1,"")</f>
        <v>0</v>
      </c>
      <c r="BD171" s="165">
        <f>IFERROR(VLOOKUP($B171,RD[[#All],[Date]:[IS19_Inv2_M2]],BD$2,0)/BD$1,"")</f>
        <v>0</v>
      </c>
      <c r="BE171" s="165">
        <f>IFERROR(VLOOKUP($B171,RD[[#All],[Date]:[IS19_Inv2_M2]],BE$2,0)/BE$1,"")</f>
        <v>0</v>
      </c>
      <c r="BF171" s="165">
        <f>IFERROR(VLOOKUP($B171,RD[[#All],[Date]:[IS19_Inv2_M2]],BF$2,0)/BF$1,"")</f>
        <v>0</v>
      </c>
      <c r="BG171" s="165">
        <f>IFERROR(VLOOKUP($B171,RD[[#All],[Date]:[IS19_Inv2_M2]],BG$2,0)/BG$1,"")</f>
        <v>0</v>
      </c>
      <c r="BH171" s="165">
        <f>IFERROR(VLOOKUP($B171,RD[[#All],[Date]:[IS19_Inv2_M2]],BH$2,0)/BH$1,"")</f>
        <v>0</v>
      </c>
      <c r="BI171" s="165">
        <f>IFERROR(VLOOKUP($B171,RD[[#All],[Date]:[IS19_Inv2_M2]],BI$2,0)/BI$1,"")</f>
        <v>0</v>
      </c>
      <c r="BJ171" s="165">
        <f>IFERROR(VLOOKUP($B171,RD[[#All],[Date]:[IS19_Inv2_M2]],BJ$2,0)/BJ$1,"")</f>
        <v>0</v>
      </c>
      <c r="BK171" s="165">
        <f>IFERROR(VLOOKUP($B171,RD[[#All],[Date]:[IS19_Inv2_M2]],BK$2,0)/BK$1,"")</f>
        <v>0</v>
      </c>
      <c r="BL171" s="165">
        <f>IFERROR(VLOOKUP($B171,RD[[#All],[Date]:[IS19_Inv2_M2]],BL$2,0)/BL$1,"")</f>
        <v>0</v>
      </c>
      <c r="BM171" s="165">
        <f>IFERROR(VLOOKUP($B171,RD[[#All],[Date]:[IS19_Inv2_M2]],BM$2,0)/BM$1,"")</f>
        <v>0</v>
      </c>
      <c r="BN171" s="165">
        <f>IFERROR(VLOOKUP($B171,RD[[#All],[Date]:[IS19_Inv2_M2]],BN$2,0)/BN$1,"")</f>
        <v>0</v>
      </c>
      <c r="BO171" s="165">
        <f>IFERROR(VLOOKUP($B171,RD[[#All],[Date]:[IS19_Inv2_M2]],BO$2,0)/BO$1,"")</f>
        <v>0</v>
      </c>
      <c r="BP171" s="165">
        <f>IFERROR(VLOOKUP($B171,RD[[#All],[Date]:[IS19_Inv2_M2]],BP$2,0)/BP$1,"")</f>
        <v>0</v>
      </c>
      <c r="BQ171" s="165">
        <f>IFERROR(VLOOKUP($B171,RD[[#All],[Date]:[IS19_Inv2_M2]],BQ$2,0)/BQ$1,"")</f>
        <v>0</v>
      </c>
      <c r="BR171" s="165">
        <f>IFERROR(VLOOKUP($B171,RD[[#All],[Date]:[IS19_Inv2_M2]],BR$2,0)/BR$1,"")</f>
        <v>0</v>
      </c>
      <c r="BS171" s="165">
        <f>IFERROR(VLOOKUP($B171,RD[[#All],[Date]:[IS19_Inv2_M2]],BS$2,0)/BS$1,"")</f>
        <v>0</v>
      </c>
      <c r="BT171" s="165">
        <f>IFERROR(VLOOKUP($B171,RD[[#All],[Date]:[IS19_Inv2_M2]],BT$2,0)/BT$1,"")</f>
        <v>0</v>
      </c>
      <c r="BU171" s="165">
        <f>IFERROR(VLOOKUP($B171,RD[[#All],[Date]:[IS19_Inv2_M2]],BU$2,0)/BU$1,"")</f>
        <v>0</v>
      </c>
      <c r="BV171" s="165">
        <f>IFERROR(VLOOKUP($B171,RD[[#All],[Date]:[IS19_Inv2_M2]],BV$2,0)/BV$1,"")</f>
        <v>0</v>
      </c>
      <c r="BW171" s="165">
        <f>IFERROR(VLOOKUP($B171,RD[[#All],[Date]:[IS19_Inv2_M2]],BW$2,0)/BW$1,"")</f>
        <v>0</v>
      </c>
      <c r="BX171" s="165">
        <f>IFERROR(VLOOKUP($B171,RD[[#All],[Date]:[IS19_Inv2_M2]],BX$2,0)/BX$1,"")</f>
        <v>0</v>
      </c>
      <c r="BY171" s="165">
        <f>IFERROR(VLOOKUP($B171,RD[[#All],[Date]:[IS19_Inv2_M2]],BY$2,0)/BY$1,"")</f>
        <v>0</v>
      </c>
      <c r="BZ171" s="165">
        <f>IFERROR(VLOOKUP($B171,RD[[#All],[Date]:[IS19_Inv2_M2]],BZ$2,0)/BZ$1,"")</f>
        <v>0</v>
      </c>
      <c r="CA171" s="165">
        <f>IFERROR(VLOOKUP($B171,RD[[#All],[Date]:[IS19_Inv2_M2]],CA$2,0)/CA$1,"")</f>
        <v>0</v>
      </c>
      <c r="CB171" s="165">
        <f>IFERROR(VLOOKUP($B171,RD[[#All],[Date]:[IS19_Inv2_M2]],CB$2,0)/CB$1,"")</f>
        <v>0</v>
      </c>
      <c r="CC171" s="165">
        <f>IFERROR(VLOOKUP($B171,RD[[#All],[Date]:[IS19_Inv2_M2]],CC$2,0)/CC$1,"")</f>
        <v>0</v>
      </c>
      <c r="CD171" s="165">
        <f>IFERROR(VLOOKUP($B171,RD[[#All],[Date]:[IS19_Inv2_M2]],CD$2,0)/CD$1,"")</f>
        <v>0</v>
      </c>
      <c r="CE171" s="165">
        <f>IFERROR(VLOOKUP($B171,RD[[#All],[Date]:[IS19_Inv2_M2]],CE$2,0)/CE$1,"")</f>
        <v>0</v>
      </c>
      <c r="CF171" s="165">
        <f>IFERROR(VLOOKUP($B171,RD[[#All],[Date]:[IS19_Inv2_M2]],CF$2,0)/CF$1,"")</f>
        <v>0</v>
      </c>
      <c r="CG171" s="165">
        <f>IFERROR(VLOOKUP($B171,RD[[#All],[Date]:[IS19_Inv2_M2]],CG$2,0)/CG$1,"")</f>
        <v>0</v>
      </c>
      <c r="CH171" s="165">
        <f>IFERROR(VLOOKUP($B171,RD[[#All],[Date]:[IS19_Inv2_M2]],CH$2,0)/CH$1,"")</f>
        <v>0</v>
      </c>
      <c r="CI171" s="165">
        <f>IFERROR(VLOOKUP($B171,RD[[#All],[Date]:[IS19_Inv2_M2]],CI$2,0)/CI$1,"")</f>
        <v>0</v>
      </c>
      <c r="CJ171" s="165">
        <f>IFERROR(VLOOKUP($B171,RD[[#All],[Date]:[IS19_Inv2_M2]],CJ$2,0)/CJ$1,"")</f>
        <v>0</v>
      </c>
      <c r="CK171" s="165">
        <f>IFERROR(VLOOKUP($B171,RD[[#All],[Date]:[IS19_Inv2_M2]],CK$2,0)/CK$1,"")</f>
        <v>0</v>
      </c>
      <c r="CL171" s="165">
        <f>IFERROR(VLOOKUP($B171,RD[[#All],[Date]:[IS19_Inv2_M2]],CL$2,0)/CL$1,"")</f>
        <v>0</v>
      </c>
      <c r="CM171" s="165">
        <f>IFERROR(VLOOKUP($B171,RD[[#All],[Date]:[IS19_Inv2_M2]],CM$2,0)/CM$1,"")</f>
        <v>0</v>
      </c>
      <c r="CN171" s="165">
        <f>IFERROR(VLOOKUP($B171,RD[[#All],[Date]:[IS19_Inv2_M2]],CN$2,0)/CN$1,"")</f>
        <v>0</v>
      </c>
      <c r="CO171" s="165">
        <f>IFERROR(VLOOKUP($B171,RD[[#All],[Date]:[IS19_Inv2_M2]],CO$2,0)/CO$1,"")</f>
        <v>0</v>
      </c>
      <c r="CP171" s="165">
        <f>IFERROR(VLOOKUP($B171,RD[[#All],[Date]:[IS19_Inv2_M2]],CP$2,0)/CP$1,"")</f>
        <v>0</v>
      </c>
      <c r="CQ171" s="165">
        <f>IFERROR(VLOOKUP($B171,RD[[#All],[Date]:[IS19_Inv2_M2]],CQ$2,0)/CQ$1,"")</f>
        <v>0</v>
      </c>
      <c r="CR171" s="165">
        <f>IFERROR(VLOOKUP($B171,RD[[#All],[Date]:[IS19_Inv2_M2]],CR$2,0)/CR$1,"")</f>
        <v>0</v>
      </c>
      <c r="CS171" s="165">
        <f>IFERROR(VLOOKUP($B171,RD[[#All],[Date]:[IS19_Inv2_M2]],CS$2,0)/CS$1,"")</f>
        <v>0</v>
      </c>
      <c r="CT171" s="165">
        <f>IFERROR(VLOOKUP($B171,RD[[#All],[Date]:[IS19_Inv2_M2]],CT$2,0)/CT$1,"")</f>
        <v>0</v>
      </c>
      <c r="CU171" s="166" t="str">
        <f>IFERROR(AVERAGEIF(Inv_SY_B[[#This Row],[IS1_Inv1_M1]:[IS19_Inv2_M2]],"&gt;="&amp;0.1,Inv_SY_B[[#This Row],[IS1_Inv1_M1]:[IS19_Inv2_M2]]),"")</f>
        <v/>
      </c>
    </row>
    <row r="172" spans="2:99">
      <c r="B172" s="167">
        <f t="shared" si="68"/>
        <v>45864</v>
      </c>
      <c r="C172" s="165">
        <f>IFERROR(VLOOKUP($B172,RD[[#All],[Date]:[IS19_Inv2_M2]],C$2,0)/C$1,"")</f>
        <v>0</v>
      </c>
      <c r="D172" s="165">
        <f>IFERROR(VLOOKUP($B172,RD[[#All],[Date]:[IS19_Inv2_M2]],D$2,0)/D$1,"")</f>
        <v>0</v>
      </c>
      <c r="E172" s="165">
        <f>IFERROR(VLOOKUP($B172,RD[[#All],[Date]:[IS19_Inv2_M2]],E$2,0)/E$1,"")</f>
        <v>0</v>
      </c>
      <c r="F172" s="165">
        <f>IFERROR(VLOOKUP($B172,RD[[#All],[Date]:[IS19_Inv2_M2]],F$2,0)/F$1,"")</f>
        <v>0</v>
      </c>
      <c r="G172" s="165">
        <f>IFERROR(VLOOKUP($B172,RD[[#All],[Date]:[IS19_Inv2_M2]],G$2,0)/G$1,"")</f>
        <v>0</v>
      </c>
      <c r="H172" s="165">
        <f>IFERROR(VLOOKUP($B172,RD[[#All],[Date]:[IS19_Inv2_M2]],H$2,0)/H$1,"")</f>
        <v>0</v>
      </c>
      <c r="I172" s="165">
        <f>IFERROR(VLOOKUP($B172,RD[[#All],[Date]:[IS19_Inv2_M2]],I$2,0)/I$1,"")</f>
        <v>0</v>
      </c>
      <c r="J172" s="165">
        <f>IFERROR(VLOOKUP($B172,RD[[#All],[Date]:[IS19_Inv2_M2]],J$2,0)/J$1,"")</f>
        <v>0</v>
      </c>
      <c r="K172" s="165">
        <f>IFERROR(VLOOKUP($B172,RD[[#All],[Date]:[IS19_Inv2_M2]],K$2,0)/K$1,"")</f>
        <v>0</v>
      </c>
      <c r="L172" s="165">
        <f>IFERROR(VLOOKUP($B172,RD[[#All],[Date]:[IS19_Inv2_M2]],L$2,0)/L$1,"")</f>
        <v>0</v>
      </c>
      <c r="M172" s="165">
        <f>IFERROR(VLOOKUP($B172,RD[[#All],[Date]:[IS19_Inv2_M2]],M$2,0)/M$1,"")</f>
        <v>0</v>
      </c>
      <c r="N172" s="165">
        <f>IFERROR(VLOOKUP($B172,RD[[#All],[Date]:[IS19_Inv2_M2]],N$2,0)/N$1,"")</f>
        <v>0</v>
      </c>
      <c r="O172" s="165">
        <f>IFERROR(VLOOKUP($B172,RD[[#All],[Date]:[IS19_Inv2_M2]],O$2,0)/O$1,"")</f>
        <v>0</v>
      </c>
      <c r="P172" s="165">
        <f>IFERROR(VLOOKUP($B172,RD[[#All],[Date]:[IS19_Inv2_M2]],P$2,0)/P$1,"")</f>
        <v>0</v>
      </c>
      <c r="Q172" s="165">
        <f>IFERROR(VLOOKUP($B172,RD[[#All],[Date]:[IS19_Inv2_M2]],Q$2,0)/Q$1,"")</f>
        <v>0</v>
      </c>
      <c r="R172" s="165">
        <f>IFERROR(VLOOKUP($B172,RD[[#All],[Date]:[IS19_Inv2_M2]],R$2,0)/R$1,"")</f>
        <v>0</v>
      </c>
      <c r="S172" s="165">
        <f>IFERROR(VLOOKUP($B172,RD[[#All],[Date]:[IS19_Inv2_M2]],S$2,0)/S$1,"")</f>
        <v>0</v>
      </c>
      <c r="T172" s="165">
        <f>IFERROR(VLOOKUP($B172,RD[[#All],[Date]:[IS19_Inv2_M2]],T$2,0)/T$1,"")</f>
        <v>0</v>
      </c>
      <c r="U172" s="165">
        <f>IFERROR(VLOOKUP($B172,RD[[#All],[Date]:[IS19_Inv2_M2]],U$2,0)/U$1,"")</f>
        <v>0</v>
      </c>
      <c r="V172" s="165">
        <f>IFERROR(VLOOKUP($B172,RD[[#All],[Date]:[IS19_Inv2_M2]],V$2,0)/V$1,"")</f>
        <v>0</v>
      </c>
      <c r="W172" s="165">
        <f>IFERROR(VLOOKUP($B172,RD[[#All],[Date]:[IS19_Inv2_M2]],W$2,0)/W$1,"")</f>
        <v>0</v>
      </c>
      <c r="X172" s="165">
        <f>IFERROR(VLOOKUP($B172,RD[[#All],[Date]:[IS19_Inv2_M2]],X$2,0)/X$1,"")</f>
        <v>0</v>
      </c>
      <c r="Y172" s="165">
        <f>IFERROR(VLOOKUP($B172,RD[[#All],[Date]:[IS19_Inv2_M2]],Y$2,0)/Y$1,"")</f>
        <v>0</v>
      </c>
      <c r="Z172" s="165">
        <f>IFERROR(VLOOKUP($B172,RD[[#All],[Date]:[IS19_Inv2_M2]],Z$2,0)/Z$1,"")</f>
        <v>0</v>
      </c>
      <c r="AA172" s="165">
        <f>IFERROR(VLOOKUP($B172,RD[[#All],[Date]:[IS19_Inv2_M2]],AA$2,0)/AA$1,"")</f>
        <v>0</v>
      </c>
      <c r="AB172" s="165">
        <f>IFERROR(VLOOKUP($B172,RD[[#All],[Date]:[IS19_Inv2_M2]],AB$2,0)/AB$1,"")</f>
        <v>0</v>
      </c>
      <c r="AC172" s="165">
        <f>IFERROR(VLOOKUP($B172,RD[[#All],[Date]:[IS19_Inv2_M2]],AC$2,0)/AC$1,"")</f>
        <v>0</v>
      </c>
      <c r="AD172" s="165">
        <f>IFERROR(VLOOKUP($B172,RD[[#All],[Date]:[IS19_Inv2_M2]],AD$2,0)/AD$1,"")</f>
        <v>0</v>
      </c>
      <c r="AE172" s="165">
        <f>IFERROR(VLOOKUP($B172,RD[[#All],[Date]:[IS19_Inv2_M2]],AE$2,0)/AE$1,"")</f>
        <v>0</v>
      </c>
      <c r="AF172" s="165">
        <f>IFERROR(VLOOKUP($B172,RD[[#All],[Date]:[IS19_Inv2_M2]],AF$2,0)/AF$1,"")</f>
        <v>0</v>
      </c>
      <c r="AG172" s="165">
        <f>IFERROR(VLOOKUP($B172,RD[[#All],[Date]:[IS19_Inv2_M2]],AG$2,0)/AG$1,"")</f>
        <v>0</v>
      </c>
      <c r="AH172" s="165">
        <f>IFERROR(VLOOKUP($B172,RD[[#All],[Date]:[IS19_Inv2_M2]],AH$2,0)/AH$1,"")</f>
        <v>0</v>
      </c>
      <c r="AI172" s="165">
        <f>IFERROR(VLOOKUP($B172,RD[[#All],[Date]:[IS19_Inv2_M2]],AI$2,0)/AI$1,"")</f>
        <v>0</v>
      </c>
      <c r="AJ172" s="165">
        <f>IFERROR(VLOOKUP($B172,RD[[#All],[Date]:[IS19_Inv2_M2]],AJ$2,0)/AJ$1,"")</f>
        <v>0</v>
      </c>
      <c r="AK172" s="165">
        <f>IFERROR(VLOOKUP($B172,RD[[#All],[Date]:[IS19_Inv2_M2]],AK$2,0)/AK$1,"")</f>
        <v>0</v>
      </c>
      <c r="AL172" s="165">
        <f>IFERROR(VLOOKUP($B172,RD[[#All],[Date]:[IS19_Inv2_M2]],AL$2,0)/AL$1,"")</f>
        <v>0</v>
      </c>
      <c r="AM172" s="165">
        <f>IFERROR(VLOOKUP($B172,RD[[#All],[Date]:[IS19_Inv2_M2]],AM$2,0)/AM$1,"")</f>
        <v>0</v>
      </c>
      <c r="AN172" s="165">
        <f>IFERROR(VLOOKUP($B172,RD[[#All],[Date]:[IS19_Inv2_M2]],AN$2,0)/AN$1,"")</f>
        <v>0</v>
      </c>
      <c r="AO172" s="165">
        <f>IFERROR(VLOOKUP($B172,RD[[#All],[Date]:[IS19_Inv2_M2]],AO$2,0)/AO$1,"")</f>
        <v>0</v>
      </c>
      <c r="AP172" s="165">
        <f>IFERROR(VLOOKUP($B172,RD[[#All],[Date]:[IS19_Inv2_M2]],AP$2,0)/AP$1,"")</f>
        <v>0</v>
      </c>
      <c r="AQ172" s="165">
        <f>IFERROR(VLOOKUP($B172,RD[[#All],[Date]:[IS19_Inv2_M2]],AQ$2,0)/AQ$1,"")</f>
        <v>0</v>
      </c>
      <c r="AR172" s="165">
        <f>IFERROR(VLOOKUP($B172,RD[[#All],[Date]:[IS19_Inv2_M2]],AR$2,0)/AR$1,"")</f>
        <v>0</v>
      </c>
      <c r="AS172" s="165">
        <f>IFERROR(VLOOKUP($B172,RD[[#All],[Date]:[IS19_Inv2_M2]],AS$2,0)/AS$1,"")</f>
        <v>0</v>
      </c>
      <c r="AT172" s="165">
        <f>IFERROR(VLOOKUP($B172,RD[[#All],[Date]:[IS19_Inv2_M2]],AT$2,0)/AT$1,"")</f>
        <v>0</v>
      </c>
      <c r="AU172" s="165">
        <f>IFERROR(VLOOKUP($B172,RD[[#All],[Date]:[IS19_Inv2_M2]],AU$2,0)/AU$1,"")</f>
        <v>0</v>
      </c>
      <c r="AV172" s="165">
        <f>IFERROR(VLOOKUP($B172,RD[[#All],[Date]:[IS19_Inv2_M2]],AV$2,0)/AV$1,"")</f>
        <v>0</v>
      </c>
      <c r="AW172" s="165">
        <f>IFERROR(VLOOKUP($B172,RD[[#All],[Date]:[IS19_Inv2_M2]],AW$2,0)/AW$1,"")</f>
        <v>0</v>
      </c>
      <c r="AX172" s="165">
        <f>IFERROR(VLOOKUP($B172,RD[[#All],[Date]:[IS19_Inv2_M2]],AX$2,0)/AX$1,"")</f>
        <v>0</v>
      </c>
      <c r="AY172" s="165">
        <f>IFERROR(VLOOKUP($B172,RD[[#All],[Date]:[IS19_Inv2_M2]],AY$2,0)/AY$1,"")</f>
        <v>0</v>
      </c>
      <c r="AZ172" s="165">
        <f>IFERROR(VLOOKUP($B172,RD[[#All],[Date]:[IS19_Inv2_M2]],AZ$2,0)/AZ$1,"")</f>
        <v>0</v>
      </c>
      <c r="BA172" s="165">
        <f>IFERROR(VLOOKUP($B172,RD[[#All],[Date]:[IS19_Inv2_M2]],BA$2,0)/BA$1,"")</f>
        <v>0</v>
      </c>
      <c r="BB172" s="165">
        <f>IFERROR(VLOOKUP($B172,RD[[#All],[Date]:[IS19_Inv2_M2]],BB$2,0)/BB$1,"")</f>
        <v>0</v>
      </c>
      <c r="BC172" s="165">
        <f>IFERROR(VLOOKUP($B172,RD[[#All],[Date]:[IS19_Inv2_M2]],BC$2,0)/BC$1,"")</f>
        <v>0</v>
      </c>
      <c r="BD172" s="165">
        <f>IFERROR(VLOOKUP($B172,RD[[#All],[Date]:[IS19_Inv2_M2]],BD$2,0)/BD$1,"")</f>
        <v>0</v>
      </c>
      <c r="BE172" s="165">
        <f>IFERROR(VLOOKUP($B172,RD[[#All],[Date]:[IS19_Inv2_M2]],BE$2,0)/BE$1,"")</f>
        <v>0</v>
      </c>
      <c r="BF172" s="165">
        <f>IFERROR(VLOOKUP($B172,RD[[#All],[Date]:[IS19_Inv2_M2]],BF$2,0)/BF$1,"")</f>
        <v>0</v>
      </c>
      <c r="BG172" s="165">
        <f>IFERROR(VLOOKUP($B172,RD[[#All],[Date]:[IS19_Inv2_M2]],BG$2,0)/BG$1,"")</f>
        <v>0</v>
      </c>
      <c r="BH172" s="165">
        <f>IFERROR(VLOOKUP($B172,RD[[#All],[Date]:[IS19_Inv2_M2]],BH$2,0)/BH$1,"")</f>
        <v>0</v>
      </c>
      <c r="BI172" s="165">
        <f>IFERROR(VLOOKUP($B172,RD[[#All],[Date]:[IS19_Inv2_M2]],BI$2,0)/BI$1,"")</f>
        <v>0</v>
      </c>
      <c r="BJ172" s="165">
        <f>IFERROR(VLOOKUP($B172,RD[[#All],[Date]:[IS19_Inv2_M2]],BJ$2,0)/BJ$1,"")</f>
        <v>0</v>
      </c>
      <c r="BK172" s="165">
        <f>IFERROR(VLOOKUP($B172,RD[[#All],[Date]:[IS19_Inv2_M2]],BK$2,0)/BK$1,"")</f>
        <v>0</v>
      </c>
      <c r="BL172" s="165">
        <f>IFERROR(VLOOKUP($B172,RD[[#All],[Date]:[IS19_Inv2_M2]],BL$2,0)/BL$1,"")</f>
        <v>0</v>
      </c>
      <c r="BM172" s="165">
        <f>IFERROR(VLOOKUP($B172,RD[[#All],[Date]:[IS19_Inv2_M2]],BM$2,0)/BM$1,"")</f>
        <v>0</v>
      </c>
      <c r="BN172" s="165">
        <f>IFERROR(VLOOKUP($B172,RD[[#All],[Date]:[IS19_Inv2_M2]],BN$2,0)/BN$1,"")</f>
        <v>0</v>
      </c>
      <c r="BO172" s="165">
        <f>IFERROR(VLOOKUP($B172,RD[[#All],[Date]:[IS19_Inv2_M2]],BO$2,0)/BO$1,"")</f>
        <v>0</v>
      </c>
      <c r="BP172" s="165">
        <f>IFERROR(VLOOKUP($B172,RD[[#All],[Date]:[IS19_Inv2_M2]],BP$2,0)/BP$1,"")</f>
        <v>0</v>
      </c>
      <c r="BQ172" s="165">
        <f>IFERROR(VLOOKUP($B172,RD[[#All],[Date]:[IS19_Inv2_M2]],BQ$2,0)/BQ$1,"")</f>
        <v>0</v>
      </c>
      <c r="BR172" s="165">
        <f>IFERROR(VLOOKUP($B172,RD[[#All],[Date]:[IS19_Inv2_M2]],BR$2,0)/BR$1,"")</f>
        <v>0</v>
      </c>
      <c r="BS172" s="165">
        <f>IFERROR(VLOOKUP($B172,RD[[#All],[Date]:[IS19_Inv2_M2]],BS$2,0)/BS$1,"")</f>
        <v>0</v>
      </c>
      <c r="BT172" s="165">
        <f>IFERROR(VLOOKUP($B172,RD[[#All],[Date]:[IS19_Inv2_M2]],BT$2,0)/BT$1,"")</f>
        <v>0</v>
      </c>
      <c r="BU172" s="165">
        <f>IFERROR(VLOOKUP($B172,RD[[#All],[Date]:[IS19_Inv2_M2]],BU$2,0)/BU$1,"")</f>
        <v>0</v>
      </c>
      <c r="BV172" s="165">
        <f>IFERROR(VLOOKUP($B172,RD[[#All],[Date]:[IS19_Inv2_M2]],BV$2,0)/BV$1,"")</f>
        <v>0</v>
      </c>
      <c r="BW172" s="165">
        <f>IFERROR(VLOOKUP($B172,RD[[#All],[Date]:[IS19_Inv2_M2]],BW$2,0)/BW$1,"")</f>
        <v>0</v>
      </c>
      <c r="BX172" s="165">
        <f>IFERROR(VLOOKUP($B172,RD[[#All],[Date]:[IS19_Inv2_M2]],BX$2,0)/BX$1,"")</f>
        <v>0</v>
      </c>
      <c r="BY172" s="165">
        <f>IFERROR(VLOOKUP($B172,RD[[#All],[Date]:[IS19_Inv2_M2]],BY$2,0)/BY$1,"")</f>
        <v>0</v>
      </c>
      <c r="BZ172" s="165">
        <f>IFERROR(VLOOKUP($B172,RD[[#All],[Date]:[IS19_Inv2_M2]],BZ$2,0)/BZ$1,"")</f>
        <v>0</v>
      </c>
      <c r="CA172" s="165">
        <f>IFERROR(VLOOKUP($B172,RD[[#All],[Date]:[IS19_Inv2_M2]],CA$2,0)/CA$1,"")</f>
        <v>0</v>
      </c>
      <c r="CB172" s="165">
        <f>IFERROR(VLOOKUP($B172,RD[[#All],[Date]:[IS19_Inv2_M2]],CB$2,0)/CB$1,"")</f>
        <v>0</v>
      </c>
      <c r="CC172" s="165">
        <f>IFERROR(VLOOKUP($B172,RD[[#All],[Date]:[IS19_Inv2_M2]],CC$2,0)/CC$1,"")</f>
        <v>0</v>
      </c>
      <c r="CD172" s="165">
        <f>IFERROR(VLOOKUP($B172,RD[[#All],[Date]:[IS19_Inv2_M2]],CD$2,0)/CD$1,"")</f>
        <v>0</v>
      </c>
      <c r="CE172" s="165">
        <f>IFERROR(VLOOKUP($B172,RD[[#All],[Date]:[IS19_Inv2_M2]],CE$2,0)/CE$1,"")</f>
        <v>0</v>
      </c>
      <c r="CF172" s="165">
        <f>IFERROR(VLOOKUP($B172,RD[[#All],[Date]:[IS19_Inv2_M2]],CF$2,0)/CF$1,"")</f>
        <v>0</v>
      </c>
      <c r="CG172" s="165">
        <f>IFERROR(VLOOKUP($B172,RD[[#All],[Date]:[IS19_Inv2_M2]],CG$2,0)/CG$1,"")</f>
        <v>0</v>
      </c>
      <c r="CH172" s="165">
        <f>IFERROR(VLOOKUP($B172,RD[[#All],[Date]:[IS19_Inv2_M2]],CH$2,0)/CH$1,"")</f>
        <v>0</v>
      </c>
      <c r="CI172" s="165">
        <f>IFERROR(VLOOKUP($B172,RD[[#All],[Date]:[IS19_Inv2_M2]],CI$2,0)/CI$1,"")</f>
        <v>0</v>
      </c>
      <c r="CJ172" s="165">
        <f>IFERROR(VLOOKUP($B172,RD[[#All],[Date]:[IS19_Inv2_M2]],CJ$2,0)/CJ$1,"")</f>
        <v>0</v>
      </c>
      <c r="CK172" s="165">
        <f>IFERROR(VLOOKUP($B172,RD[[#All],[Date]:[IS19_Inv2_M2]],CK$2,0)/CK$1,"")</f>
        <v>0</v>
      </c>
      <c r="CL172" s="165">
        <f>IFERROR(VLOOKUP($B172,RD[[#All],[Date]:[IS19_Inv2_M2]],CL$2,0)/CL$1,"")</f>
        <v>0</v>
      </c>
      <c r="CM172" s="165">
        <f>IFERROR(VLOOKUP($B172,RD[[#All],[Date]:[IS19_Inv2_M2]],CM$2,0)/CM$1,"")</f>
        <v>0</v>
      </c>
      <c r="CN172" s="165">
        <f>IFERROR(VLOOKUP($B172,RD[[#All],[Date]:[IS19_Inv2_M2]],CN$2,0)/CN$1,"")</f>
        <v>0</v>
      </c>
      <c r="CO172" s="165">
        <f>IFERROR(VLOOKUP($B172,RD[[#All],[Date]:[IS19_Inv2_M2]],CO$2,0)/CO$1,"")</f>
        <v>0</v>
      </c>
      <c r="CP172" s="165">
        <f>IFERROR(VLOOKUP($B172,RD[[#All],[Date]:[IS19_Inv2_M2]],CP$2,0)/CP$1,"")</f>
        <v>0</v>
      </c>
      <c r="CQ172" s="165">
        <f>IFERROR(VLOOKUP($B172,RD[[#All],[Date]:[IS19_Inv2_M2]],CQ$2,0)/CQ$1,"")</f>
        <v>0</v>
      </c>
      <c r="CR172" s="165">
        <f>IFERROR(VLOOKUP($B172,RD[[#All],[Date]:[IS19_Inv2_M2]],CR$2,0)/CR$1,"")</f>
        <v>0</v>
      </c>
      <c r="CS172" s="165">
        <f>IFERROR(VLOOKUP($B172,RD[[#All],[Date]:[IS19_Inv2_M2]],CS$2,0)/CS$1,"")</f>
        <v>0</v>
      </c>
      <c r="CT172" s="165">
        <f>IFERROR(VLOOKUP($B172,RD[[#All],[Date]:[IS19_Inv2_M2]],CT$2,0)/CT$1,"")</f>
        <v>0</v>
      </c>
      <c r="CU172" s="166" t="str">
        <f>IFERROR(AVERAGEIF(Inv_SY_B[[#This Row],[IS1_Inv1_M1]:[IS19_Inv2_M2]],"&gt;="&amp;0.1,Inv_SY_B[[#This Row],[IS1_Inv1_M1]:[IS19_Inv2_M2]]),"")</f>
        <v/>
      </c>
    </row>
    <row r="173" spans="2:99">
      <c r="B173" s="167">
        <f t="shared" si="68"/>
        <v>45865</v>
      </c>
      <c r="C173" s="165">
        <f>IFERROR(VLOOKUP($B173,RD[[#All],[Date]:[IS19_Inv2_M2]],C$2,0)/C$1,"")</f>
        <v>0</v>
      </c>
      <c r="D173" s="165">
        <f>IFERROR(VLOOKUP($B173,RD[[#All],[Date]:[IS19_Inv2_M2]],D$2,0)/D$1,"")</f>
        <v>0</v>
      </c>
      <c r="E173" s="165">
        <f>IFERROR(VLOOKUP($B173,RD[[#All],[Date]:[IS19_Inv2_M2]],E$2,0)/E$1,"")</f>
        <v>0</v>
      </c>
      <c r="F173" s="165">
        <f>IFERROR(VLOOKUP($B173,RD[[#All],[Date]:[IS19_Inv2_M2]],F$2,0)/F$1,"")</f>
        <v>0</v>
      </c>
      <c r="G173" s="165">
        <f>IFERROR(VLOOKUP($B173,RD[[#All],[Date]:[IS19_Inv2_M2]],G$2,0)/G$1,"")</f>
        <v>0</v>
      </c>
      <c r="H173" s="165">
        <f>IFERROR(VLOOKUP($B173,RD[[#All],[Date]:[IS19_Inv2_M2]],H$2,0)/H$1,"")</f>
        <v>0</v>
      </c>
      <c r="I173" s="165">
        <f>IFERROR(VLOOKUP($B173,RD[[#All],[Date]:[IS19_Inv2_M2]],I$2,0)/I$1,"")</f>
        <v>0</v>
      </c>
      <c r="J173" s="165">
        <f>IFERROR(VLOOKUP($B173,RD[[#All],[Date]:[IS19_Inv2_M2]],J$2,0)/J$1,"")</f>
        <v>0</v>
      </c>
      <c r="K173" s="165">
        <f>IFERROR(VLOOKUP($B173,RD[[#All],[Date]:[IS19_Inv2_M2]],K$2,0)/K$1,"")</f>
        <v>0</v>
      </c>
      <c r="L173" s="165">
        <f>IFERROR(VLOOKUP($B173,RD[[#All],[Date]:[IS19_Inv2_M2]],L$2,0)/L$1,"")</f>
        <v>0</v>
      </c>
      <c r="M173" s="165">
        <f>IFERROR(VLOOKUP($B173,RD[[#All],[Date]:[IS19_Inv2_M2]],M$2,0)/M$1,"")</f>
        <v>0</v>
      </c>
      <c r="N173" s="165">
        <f>IFERROR(VLOOKUP($B173,RD[[#All],[Date]:[IS19_Inv2_M2]],N$2,0)/N$1,"")</f>
        <v>0</v>
      </c>
      <c r="O173" s="165">
        <f>IFERROR(VLOOKUP($B173,RD[[#All],[Date]:[IS19_Inv2_M2]],O$2,0)/O$1,"")</f>
        <v>0</v>
      </c>
      <c r="P173" s="165">
        <f>IFERROR(VLOOKUP($B173,RD[[#All],[Date]:[IS19_Inv2_M2]],P$2,0)/P$1,"")</f>
        <v>0</v>
      </c>
      <c r="Q173" s="165">
        <f>IFERROR(VLOOKUP($B173,RD[[#All],[Date]:[IS19_Inv2_M2]],Q$2,0)/Q$1,"")</f>
        <v>0</v>
      </c>
      <c r="R173" s="165">
        <f>IFERROR(VLOOKUP($B173,RD[[#All],[Date]:[IS19_Inv2_M2]],R$2,0)/R$1,"")</f>
        <v>0</v>
      </c>
      <c r="S173" s="165">
        <f>IFERROR(VLOOKUP($B173,RD[[#All],[Date]:[IS19_Inv2_M2]],S$2,0)/S$1,"")</f>
        <v>0</v>
      </c>
      <c r="T173" s="165">
        <f>IFERROR(VLOOKUP($B173,RD[[#All],[Date]:[IS19_Inv2_M2]],T$2,0)/T$1,"")</f>
        <v>0</v>
      </c>
      <c r="U173" s="165">
        <f>IFERROR(VLOOKUP($B173,RD[[#All],[Date]:[IS19_Inv2_M2]],U$2,0)/U$1,"")</f>
        <v>0</v>
      </c>
      <c r="V173" s="165">
        <f>IFERROR(VLOOKUP($B173,RD[[#All],[Date]:[IS19_Inv2_M2]],V$2,0)/V$1,"")</f>
        <v>0</v>
      </c>
      <c r="W173" s="165">
        <f>IFERROR(VLOOKUP($B173,RD[[#All],[Date]:[IS19_Inv2_M2]],W$2,0)/W$1,"")</f>
        <v>0</v>
      </c>
      <c r="X173" s="165">
        <f>IFERROR(VLOOKUP($B173,RD[[#All],[Date]:[IS19_Inv2_M2]],X$2,0)/X$1,"")</f>
        <v>0</v>
      </c>
      <c r="Y173" s="165">
        <f>IFERROR(VLOOKUP($B173,RD[[#All],[Date]:[IS19_Inv2_M2]],Y$2,0)/Y$1,"")</f>
        <v>0</v>
      </c>
      <c r="Z173" s="165">
        <f>IFERROR(VLOOKUP($B173,RD[[#All],[Date]:[IS19_Inv2_M2]],Z$2,0)/Z$1,"")</f>
        <v>0</v>
      </c>
      <c r="AA173" s="165">
        <f>IFERROR(VLOOKUP($B173,RD[[#All],[Date]:[IS19_Inv2_M2]],AA$2,0)/AA$1,"")</f>
        <v>0</v>
      </c>
      <c r="AB173" s="165">
        <f>IFERROR(VLOOKUP($B173,RD[[#All],[Date]:[IS19_Inv2_M2]],AB$2,0)/AB$1,"")</f>
        <v>0</v>
      </c>
      <c r="AC173" s="165">
        <f>IFERROR(VLOOKUP($B173,RD[[#All],[Date]:[IS19_Inv2_M2]],AC$2,0)/AC$1,"")</f>
        <v>0</v>
      </c>
      <c r="AD173" s="165">
        <f>IFERROR(VLOOKUP($B173,RD[[#All],[Date]:[IS19_Inv2_M2]],AD$2,0)/AD$1,"")</f>
        <v>0</v>
      </c>
      <c r="AE173" s="165">
        <f>IFERROR(VLOOKUP($B173,RD[[#All],[Date]:[IS19_Inv2_M2]],AE$2,0)/AE$1,"")</f>
        <v>0</v>
      </c>
      <c r="AF173" s="165">
        <f>IFERROR(VLOOKUP($B173,RD[[#All],[Date]:[IS19_Inv2_M2]],AF$2,0)/AF$1,"")</f>
        <v>0</v>
      </c>
      <c r="AG173" s="165">
        <f>IFERROR(VLOOKUP($B173,RD[[#All],[Date]:[IS19_Inv2_M2]],AG$2,0)/AG$1,"")</f>
        <v>0</v>
      </c>
      <c r="AH173" s="165">
        <f>IFERROR(VLOOKUP($B173,RD[[#All],[Date]:[IS19_Inv2_M2]],AH$2,0)/AH$1,"")</f>
        <v>0</v>
      </c>
      <c r="AI173" s="165">
        <f>IFERROR(VLOOKUP($B173,RD[[#All],[Date]:[IS19_Inv2_M2]],AI$2,0)/AI$1,"")</f>
        <v>0</v>
      </c>
      <c r="AJ173" s="165">
        <f>IFERROR(VLOOKUP($B173,RD[[#All],[Date]:[IS19_Inv2_M2]],AJ$2,0)/AJ$1,"")</f>
        <v>0</v>
      </c>
      <c r="AK173" s="165">
        <f>IFERROR(VLOOKUP($B173,RD[[#All],[Date]:[IS19_Inv2_M2]],AK$2,0)/AK$1,"")</f>
        <v>0</v>
      </c>
      <c r="AL173" s="165">
        <f>IFERROR(VLOOKUP($B173,RD[[#All],[Date]:[IS19_Inv2_M2]],AL$2,0)/AL$1,"")</f>
        <v>0</v>
      </c>
      <c r="AM173" s="165">
        <f>IFERROR(VLOOKUP($B173,RD[[#All],[Date]:[IS19_Inv2_M2]],AM$2,0)/AM$1,"")</f>
        <v>0</v>
      </c>
      <c r="AN173" s="165">
        <f>IFERROR(VLOOKUP($B173,RD[[#All],[Date]:[IS19_Inv2_M2]],AN$2,0)/AN$1,"")</f>
        <v>0</v>
      </c>
      <c r="AO173" s="165">
        <f>IFERROR(VLOOKUP($B173,RD[[#All],[Date]:[IS19_Inv2_M2]],AO$2,0)/AO$1,"")</f>
        <v>0</v>
      </c>
      <c r="AP173" s="165">
        <f>IFERROR(VLOOKUP($B173,RD[[#All],[Date]:[IS19_Inv2_M2]],AP$2,0)/AP$1,"")</f>
        <v>0</v>
      </c>
      <c r="AQ173" s="165">
        <f>IFERROR(VLOOKUP($B173,RD[[#All],[Date]:[IS19_Inv2_M2]],AQ$2,0)/AQ$1,"")</f>
        <v>0</v>
      </c>
      <c r="AR173" s="165">
        <f>IFERROR(VLOOKUP($B173,RD[[#All],[Date]:[IS19_Inv2_M2]],AR$2,0)/AR$1,"")</f>
        <v>0</v>
      </c>
      <c r="AS173" s="165">
        <f>IFERROR(VLOOKUP($B173,RD[[#All],[Date]:[IS19_Inv2_M2]],AS$2,0)/AS$1,"")</f>
        <v>0</v>
      </c>
      <c r="AT173" s="165">
        <f>IFERROR(VLOOKUP($B173,RD[[#All],[Date]:[IS19_Inv2_M2]],AT$2,0)/AT$1,"")</f>
        <v>0</v>
      </c>
      <c r="AU173" s="165">
        <f>IFERROR(VLOOKUP($B173,RD[[#All],[Date]:[IS19_Inv2_M2]],AU$2,0)/AU$1,"")</f>
        <v>0</v>
      </c>
      <c r="AV173" s="165">
        <f>IFERROR(VLOOKUP($B173,RD[[#All],[Date]:[IS19_Inv2_M2]],AV$2,0)/AV$1,"")</f>
        <v>0</v>
      </c>
      <c r="AW173" s="165">
        <f>IFERROR(VLOOKUP($B173,RD[[#All],[Date]:[IS19_Inv2_M2]],AW$2,0)/AW$1,"")</f>
        <v>0</v>
      </c>
      <c r="AX173" s="165">
        <f>IFERROR(VLOOKUP($B173,RD[[#All],[Date]:[IS19_Inv2_M2]],AX$2,0)/AX$1,"")</f>
        <v>0</v>
      </c>
      <c r="AY173" s="165">
        <f>IFERROR(VLOOKUP($B173,RD[[#All],[Date]:[IS19_Inv2_M2]],AY$2,0)/AY$1,"")</f>
        <v>0</v>
      </c>
      <c r="AZ173" s="165">
        <f>IFERROR(VLOOKUP($B173,RD[[#All],[Date]:[IS19_Inv2_M2]],AZ$2,0)/AZ$1,"")</f>
        <v>0</v>
      </c>
      <c r="BA173" s="165">
        <f>IFERROR(VLOOKUP($B173,RD[[#All],[Date]:[IS19_Inv2_M2]],BA$2,0)/BA$1,"")</f>
        <v>0</v>
      </c>
      <c r="BB173" s="165">
        <f>IFERROR(VLOOKUP($B173,RD[[#All],[Date]:[IS19_Inv2_M2]],BB$2,0)/BB$1,"")</f>
        <v>0</v>
      </c>
      <c r="BC173" s="165">
        <f>IFERROR(VLOOKUP($B173,RD[[#All],[Date]:[IS19_Inv2_M2]],BC$2,0)/BC$1,"")</f>
        <v>0</v>
      </c>
      <c r="BD173" s="165">
        <f>IFERROR(VLOOKUP($B173,RD[[#All],[Date]:[IS19_Inv2_M2]],BD$2,0)/BD$1,"")</f>
        <v>0</v>
      </c>
      <c r="BE173" s="165">
        <f>IFERROR(VLOOKUP($B173,RD[[#All],[Date]:[IS19_Inv2_M2]],BE$2,0)/BE$1,"")</f>
        <v>0</v>
      </c>
      <c r="BF173" s="165">
        <f>IFERROR(VLOOKUP($B173,RD[[#All],[Date]:[IS19_Inv2_M2]],BF$2,0)/BF$1,"")</f>
        <v>0</v>
      </c>
      <c r="BG173" s="165">
        <f>IFERROR(VLOOKUP($B173,RD[[#All],[Date]:[IS19_Inv2_M2]],BG$2,0)/BG$1,"")</f>
        <v>0</v>
      </c>
      <c r="BH173" s="165">
        <f>IFERROR(VLOOKUP($B173,RD[[#All],[Date]:[IS19_Inv2_M2]],BH$2,0)/BH$1,"")</f>
        <v>0</v>
      </c>
      <c r="BI173" s="165">
        <f>IFERROR(VLOOKUP($B173,RD[[#All],[Date]:[IS19_Inv2_M2]],BI$2,0)/BI$1,"")</f>
        <v>0</v>
      </c>
      <c r="BJ173" s="165">
        <f>IFERROR(VLOOKUP($B173,RD[[#All],[Date]:[IS19_Inv2_M2]],BJ$2,0)/BJ$1,"")</f>
        <v>0</v>
      </c>
      <c r="BK173" s="165">
        <f>IFERROR(VLOOKUP($B173,RD[[#All],[Date]:[IS19_Inv2_M2]],BK$2,0)/BK$1,"")</f>
        <v>0</v>
      </c>
      <c r="BL173" s="165">
        <f>IFERROR(VLOOKUP($B173,RD[[#All],[Date]:[IS19_Inv2_M2]],BL$2,0)/BL$1,"")</f>
        <v>0</v>
      </c>
      <c r="BM173" s="165">
        <f>IFERROR(VLOOKUP($B173,RD[[#All],[Date]:[IS19_Inv2_M2]],BM$2,0)/BM$1,"")</f>
        <v>0</v>
      </c>
      <c r="BN173" s="165">
        <f>IFERROR(VLOOKUP($B173,RD[[#All],[Date]:[IS19_Inv2_M2]],BN$2,0)/BN$1,"")</f>
        <v>0</v>
      </c>
      <c r="BO173" s="165">
        <f>IFERROR(VLOOKUP($B173,RD[[#All],[Date]:[IS19_Inv2_M2]],BO$2,0)/BO$1,"")</f>
        <v>0</v>
      </c>
      <c r="BP173" s="165">
        <f>IFERROR(VLOOKUP($B173,RD[[#All],[Date]:[IS19_Inv2_M2]],BP$2,0)/BP$1,"")</f>
        <v>0</v>
      </c>
      <c r="BQ173" s="165">
        <f>IFERROR(VLOOKUP($B173,RD[[#All],[Date]:[IS19_Inv2_M2]],BQ$2,0)/BQ$1,"")</f>
        <v>0</v>
      </c>
      <c r="BR173" s="165">
        <f>IFERROR(VLOOKUP($B173,RD[[#All],[Date]:[IS19_Inv2_M2]],BR$2,0)/BR$1,"")</f>
        <v>0</v>
      </c>
      <c r="BS173" s="165">
        <f>IFERROR(VLOOKUP($B173,RD[[#All],[Date]:[IS19_Inv2_M2]],BS$2,0)/BS$1,"")</f>
        <v>0</v>
      </c>
      <c r="BT173" s="165">
        <f>IFERROR(VLOOKUP($B173,RD[[#All],[Date]:[IS19_Inv2_M2]],BT$2,0)/BT$1,"")</f>
        <v>0</v>
      </c>
      <c r="BU173" s="165">
        <f>IFERROR(VLOOKUP($B173,RD[[#All],[Date]:[IS19_Inv2_M2]],BU$2,0)/BU$1,"")</f>
        <v>0</v>
      </c>
      <c r="BV173" s="165">
        <f>IFERROR(VLOOKUP($B173,RD[[#All],[Date]:[IS19_Inv2_M2]],BV$2,0)/BV$1,"")</f>
        <v>0</v>
      </c>
      <c r="BW173" s="165">
        <f>IFERROR(VLOOKUP($B173,RD[[#All],[Date]:[IS19_Inv2_M2]],BW$2,0)/BW$1,"")</f>
        <v>0</v>
      </c>
      <c r="BX173" s="165">
        <f>IFERROR(VLOOKUP($B173,RD[[#All],[Date]:[IS19_Inv2_M2]],BX$2,0)/BX$1,"")</f>
        <v>0</v>
      </c>
      <c r="BY173" s="165">
        <f>IFERROR(VLOOKUP($B173,RD[[#All],[Date]:[IS19_Inv2_M2]],BY$2,0)/BY$1,"")</f>
        <v>0</v>
      </c>
      <c r="BZ173" s="165">
        <f>IFERROR(VLOOKUP($B173,RD[[#All],[Date]:[IS19_Inv2_M2]],BZ$2,0)/BZ$1,"")</f>
        <v>0</v>
      </c>
      <c r="CA173" s="165">
        <f>IFERROR(VLOOKUP($B173,RD[[#All],[Date]:[IS19_Inv2_M2]],CA$2,0)/CA$1,"")</f>
        <v>0</v>
      </c>
      <c r="CB173" s="165">
        <f>IFERROR(VLOOKUP($B173,RD[[#All],[Date]:[IS19_Inv2_M2]],CB$2,0)/CB$1,"")</f>
        <v>0</v>
      </c>
      <c r="CC173" s="165">
        <f>IFERROR(VLOOKUP($B173,RD[[#All],[Date]:[IS19_Inv2_M2]],CC$2,0)/CC$1,"")</f>
        <v>0</v>
      </c>
      <c r="CD173" s="165">
        <f>IFERROR(VLOOKUP($B173,RD[[#All],[Date]:[IS19_Inv2_M2]],CD$2,0)/CD$1,"")</f>
        <v>0</v>
      </c>
      <c r="CE173" s="165">
        <f>IFERROR(VLOOKUP($B173,RD[[#All],[Date]:[IS19_Inv2_M2]],CE$2,0)/CE$1,"")</f>
        <v>0</v>
      </c>
      <c r="CF173" s="165">
        <f>IFERROR(VLOOKUP($B173,RD[[#All],[Date]:[IS19_Inv2_M2]],CF$2,0)/CF$1,"")</f>
        <v>0</v>
      </c>
      <c r="CG173" s="165">
        <f>IFERROR(VLOOKUP($B173,RD[[#All],[Date]:[IS19_Inv2_M2]],CG$2,0)/CG$1,"")</f>
        <v>0</v>
      </c>
      <c r="CH173" s="165">
        <f>IFERROR(VLOOKUP($B173,RD[[#All],[Date]:[IS19_Inv2_M2]],CH$2,0)/CH$1,"")</f>
        <v>0</v>
      </c>
      <c r="CI173" s="165">
        <f>IFERROR(VLOOKUP($B173,RD[[#All],[Date]:[IS19_Inv2_M2]],CI$2,0)/CI$1,"")</f>
        <v>0</v>
      </c>
      <c r="CJ173" s="165">
        <f>IFERROR(VLOOKUP($B173,RD[[#All],[Date]:[IS19_Inv2_M2]],CJ$2,0)/CJ$1,"")</f>
        <v>0</v>
      </c>
      <c r="CK173" s="165">
        <f>IFERROR(VLOOKUP($B173,RD[[#All],[Date]:[IS19_Inv2_M2]],CK$2,0)/CK$1,"")</f>
        <v>0</v>
      </c>
      <c r="CL173" s="165">
        <f>IFERROR(VLOOKUP($B173,RD[[#All],[Date]:[IS19_Inv2_M2]],CL$2,0)/CL$1,"")</f>
        <v>0</v>
      </c>
      <c r="CM173" s="165">
        <f>IFERROR(VLOOKUP($B173,RD[[#All],[Date]:[IS19_Inv2_M2]],CM$2,0)/CM$1,"")</f>
        <v>0</v>
      </c>
      <c r="CN173" s="165">
        <f>IFERROR(VLOOKUP($B173,RD[[#All],[Date]:[IS19_Inv2_M2]],CN$2,0)/CN$1,"")</f>
        <v>0</v>
      </c>
      <c r="CO173" s="165">
        <f>IFERROR(VLOOKUP($B173,RD[[#All],[Date]:[IS19_Inv2_M2]],CO$2,0)/CO$1,"")</f>
        <v>0</v>
      </c>
      <c r="CP173" s="165">
        <f>IFERROR(VLOOKUP($B173,RD[[#All],[Date]:[IS19_Inv2_M2]],CP$2,0)/CP$1,"")</f>
        <v>0</v>
      </c>
      <c r="CQ173" s="165">
        <f>IFERROR(VLOOKUP($B173,RD[[#All],[Date]:[IS19_Inv2_M2]],CQ$2,0)/CQ$1,"")</f>
        <v>0</v>
      </c>
      <c r="CR173" s="165">
        <f>IFERROR(VLOOKUP($B173,RD[[#All],[Date]:[IS19_Inv2_M2]],CR$2,0)/CR$1,"")</f>
        <v>0</v>
      </c>
      <c r="CS173" s="165">
        <f>IFERROR(VLOOKUP($B173,RD[[#All],[Date]:[IS19_Inv2_M2]],CS$2,0)/CS$1,"")</f>
        <v>0</v>
      </c>
      <c r="CT173" s="165">
        <f>IFERROR(VLOOKUP($B173,RD[[#All],[Date]:[IS19_Inv2_M2]],CT$2,0)/CT$1,"")</f>
        <v>0</v>
      </c>
      <c r="CU173" s="166" t="str">
        <f>IFERROR(AVERAGEIF(Inv_SY_B[[#This Row],[IS1_Inv1_M1]:[IS19_Inv2_M2]],"&gt;="&amp;0.1,Inv_SY_B[[#This Row],[IS1_Inv1_M1]:[IS19_Inv2_M2]]),"")</f>
        <v/>
      </c>
    </row>
    <row r="174" spans="2:99">
      <c r="B174" s="167">
        <f t="shared" si="68"/>
        <v>45866</v>
      </c>
      <c r="C174" s="165">
        <f>IFERROR(VLOOKUP($B174,RD[[#All],[Date]:[IS19_Inv2_M2]],C$2,0)/C$1,"")</f>
        <v>0</v>
      </c>
      <c r="D174" s="165">
        <f>IFERROR(VLOOKUP($B174,RD[[#All],[Date]:[IS19_Inv2_M2]],D$2,0)/D$1,"")</f>
        <v>0</v>
      </c>
      <c r="E174" s="165">
        <f>IFERROR(VLOOKUP($B174,RD[[#All],[Date]:[IS19_Inv2_M2]],E$2,0)/E$1,"")</f>
        <v>0</v>
      </c>
      <c r="F174" s="165">
        <f>IFERROR(VLOOKUP($B174,RD[[#All],[Date]:[IS19_Inv2_M2]],F$2,0)/F$1,"")</f>
        <v>0</v>
      </c>
      <c r="G174" s="165">
        <f>IFERROR(VLOOKUP($B174,RD[[#All],[Date]:[IS19_Inv2_M2]],G$2,0)/G$1,"")</f>
        <v>0</v>
      </c>
      <c r="H174" s="165">
        <f>IFERROR(VLOOKUP($B174,RD[[#All],[Date]:[IS19_Inv2_M2]],H$2,0)/H$1,"")</f>
        <v>0</v>
      </c>
      <c r="I174" s="165">
        <f>IFERROR(VLOOKUP($B174,RD[[#All],[Date]:[IS19_Inv2_M2]],I$2,0)/I$1,"")</f>
        <v>0</v>
      </c>
      <c r="J174" s="165">
        <f>IFERROR(VLOOKUP($B174,RD[[#All],[Date]:[IS19_Inv2_M2]],J$2,0)/J$1,"")</f>
        <v>0</v>
      </c>
      <c r="K174" s="165">
        <f>IFERROR(VLOOKUP($B174,RD[[#All],[Date]:[IS19_Inv2_M2]],K$2,0)/K$1,"")</f>
        <v>0</v>
      </c>
      <c r="L174" s="165">
        <f>IFERROR(VLOOKUP($B174,RD[[#All],[Date]:[IS19_Inv2_M2]],L$2,0)/L$1,"")</f>
        <v>0</v>
      </c>
      <c r="M174" s="165">
        <f>IFERROR(VLOOKUP($B174,RD[[#All],[Date]:[IS19_Inv2_M2]],M$2,0)/M$1,"")</f>
        <v>0</v>
      </c>
      <c r="N174" s="165">
        <f>IFERROR(VLOOKUP($B174,RD[[#All],[Date]:[IS19_Inv2_M2]],N$2,0)/N$1,"")</f>
        <v>0</v>
      </c>
      <c r="O174" s="165">
        <f>IFERROR(VLOOKUP($B174,RD[[#All],[Date]:[IS19_Inv2_M2]],O$2,0)/O$1,"")</f>
        <v>0</v>
      </c>
      <c r="P174" s="165">
        <f>IFERROR(VLOOKUP($B174,RD[[#All],[Date]:[IS19_Inv2_M2]],P$2,0)/P$1,"")</f>
        <v>0</v>
      </c>
      <c r="Q174" s="165">
        <f>IFERROR(VLOOKUP($B174,RD[[#All],[Date]:[IS19_Inv2_M2]],Q$2,0)/Q$1,"")</f>
        <v>0</v>
      </c>
      <c r="R174" s="165">
        <f>IFERROR(VLOOKUP($B174,RD[[#All],[Date]:[IS19_Inv2_M2]],R$2,0)/R$1,"")</f>
        <v>0</v>
      </c>
      <c r="S174" s="165">
        <f>IFERROR(VLOOKUP($B174,RD[[#All],[Date]:[IS19_Inv2_M2]],S$2,0)/S$1,"")</f>
        <v>0</v>
      </c>
      <c r="T174" s="165">
        <f>IFERROR(VLOOKUP($B174,RD[[#All],[Date]:[IS19_Inv2_M2]],T$2,0)/T$1,"")</f>
        <v>0</v>
      </c>
      <c r="U174" s="165">
        <f>IFERROR(VLOOKUP($B174,RD[[#All],[Date]:[IS19_Inv2_M2]],U$2,0)/U$1,"")</f>
        <v>0</v>
      </c>
      <c r="V174" s="165">
        <f>IFERROR(VLOOKUP($B174,RD[[#All],[Date]:[IS19_Inv2_M2]],V$2,0)/V$1,"")</f>
        <v>0</v>
      </c>
      <c r="W174" s="165">
        <f>IFERROR(VLOOKUP($B174,RD[[#All],[Date]:[IS19_Inv2_M2]],W$2,0)/W$1,"")</f>
        <v>0</v>
      </c>
      <c r="X174" s="165">
        <f>IFERROR(VLOOKUP($B174,RD[[#All],[Date]:[IS19_Inv2_M2]],X$2,0)/X$1,"")</f>
        <v>0</v>
      </c>
      <c r="Y174" s="165">
        <f>IFERROR(VLOOKUP($B174,RD[[#All],[Date]:[IS19_Inv2_M2]],Y$2,0)/Y$1,"")</f>
        <v>0</v>
      </c>
      <c r="Z174" s="165">
        <f>IFERROR(VLOOKUP($B174,RD[[#All],[Date]:[IS19_Inv2_M2]],Z$2,0)/Z$1,"")</f>
        <v>0</v>
      </c>
      <c r="AA174" s="165">
        <f>IFERROR(VLOOKUP($B174,RD[[#All],[Date]:[IS19_Inv2_M2]],AA$2,0)/AA$1,"")</f>
        <v>0</v>
      </c>
      <c r="AB174" s="165">
        <f>IFERROR(VLOOKUP($B174,RD[[#All],[Date]:[IS19_Inv2_M2]],AB$2,0)/AB$1,"")</f>
        <v>0</v>
      </c>
      <c r="AC174" s="165">
        <f>IFERROR(VLOOKUP($B174,RD[[#All],[Date]:[IS19_Inv2_M2]],AC$2,0)/AC$1,"")</f>
        <v>0</v>
      </c>
      <c r="AD174" s="165">
        <f>IFERROR(VLOOKUP($B174,RD[[#All],[Date]:[IS19_Inv2_M2]],AD$2,0)/AD$1,"")</f>
        <v>0</v>
      </c>
      <c r="AE174" s="165">
        <f>IFERROR(VLOOKUP($B174,RD[[#All],[Date]:[IS19_Inv2_M2]],AE$2,0)/AE$1,"")</f>
        <v>0</v>
      </c>
      <c r="AF174" s="165">
        <f>IFERROR(VLOOKUP($B174,RD[[#All],[Date]:[IS19_Inv2_M2]],AF$2,0)/AF$1,"")</f>
        <v>0</v>
      </c>
      <c r="AG174" s="165">
        <f>IFERROR(VLOOKUP($B174,RD[[#All],[Date]:[IS19_Inv2_M2]],AG$2,0)/AG$1,"")</f>
        <v>0</v>
      </c>
      <c r="AH174" s="165">
        <f>IFERROR(VLOOKUP($B174,RD[[#All],[Date]:[IS19_Inv2_M2]],AH$2,0)/AH$1,"")</f>
        <v>0</v>
      </c>
      <c r="AI174" s="165">
        <f>IFERROR(VLOOKUP($B174,RD[[#All],[Date]:[IS19_Inv2_M2]],AI$2,0)/AI$1,"")</f>
        <v>0</v>
      </c>
      <c r="AJ174" s="165">
        <f>IFERROR(VLOOKUP($B174,RD[[#All],[Date]:[IS19_Inv2_M2]],AJ$2,0)/AJ$1,"")</f>
        <v>0</v>
      </c>
      <c r="AK174" s="165">
        <f>IFERROR(VLOOKUP($B174,RD[[#All],[Date]:[IS19_Inv2_M2]],AK$2,0)/AK$1,"")</f>
        <v>0</v>
      </c>
      <c r="AL174" s="165">
        <f>IFERROR(VLOOKUP($B174,RD[[#All],[Date]:[IS19_Inv2_M2]],AL$2,0)/AL$1,"")</f>
        <v>0</v>
      </c>
      <c r="AM174" s="165">
        <f>IFERROR(VLOOKUP($B174,RD[[#All],[Date]:[IS19_Inv2_M2]],AM$2,0)/AM$1,"")</f>
        <v>0</v>
      </c>
      <c r="AN174" s="165">
        <f>IFERROR(VLOOKUP($B174,RD[[#All],[Date]:[IS19_Inv2_M2]],AN$2,0)/AN$1,"")</f>
        <v>0</v>
      </c>
      <c r="AO174" s="165">
        <f>IFERROR(VLOOKUP($B174,RD[[#All],[Date]:[IS19_Inv2_M2]],AO$2,0)/AO$1,"")</f>
        <v>0</v>
      </c>
      <c r="AP174" s="165">
        <f>IFERROR(VLOOKUP($B174,RD[[#All],[Date]:[IS19_Inv2_M2]],AP$2,0)/AP$1,"")</f>
        <v>0</v>
      </c>
      <c r="AQ174" s="165">
        <f>IFERROR(VLOOKUP($B174,RD[[#All],[Date]:[IS19_Inv2_M2]],AQ$2,0)/AQ$1,"")</f>
        <v>0</v>
      </c>
      <c r="AR174" s="165">
        <f>IFERROR(VLOOKUP($B174,RD[[#All],[Date]:[IS19_Inv2_M2]],AR$2,0)/AR$1,"")</f>
        <v>0</v>
      </c>
      <c r="AS174" s="165">
        <f>IFERROR(VLOOKUP($B174,RD[[#All],[Date]:[IS19_Inv2_M2]],AS$2,0)/AS$1,"")</f>
        <v>0</v>
      </c>
      <c r="AT174" s="165">
        <f>IFERROR(VLOOKUP($B174,RD[[#All],[Date]:[IS19_Inv2_M2]],AT$2,0)/AT$1,"")</f>
        <v>0</v>
      </c>
      <c r="AU174" s="165">
        <f>IFERROR(VLOOKUP($B174,RD[[#All],[Date]:[IS19_Inv2_M2]],AU$2,0)/AU$1,"")</f>
        <v>0</v>
      </c>
      <c r="AV174" s="165">
        <f>IFERROR(VLOOKUP($B174,RD[[#All],[Date]:[IS19_Inv2_M2]],AV$2,0)/AV$1,"")</f>
        <v>0</v>
      </c>
      <c r="AW174" s="165">
        <f>IFERROR(VLOOKUP($B174,RD[[#All],[Date]:[IS19_Inv2_M2]],AW$2,0)/AW$1,"")</f>
        <v>0</v>
      </c>
      <c r="AX174" s="165">
        <f>IFERROR(VLOOKUP($B174,RD[[#All],[Date]:[IS19_Inv2_M2]],AX$2,0)/AX$1,"")</f>
        <v>0</v>
      </c>
      <c r="AY174" s="165">
        <f>IFERROR(VLOOKUP($B174,RD[[#All],[Date]:[IS19_Inv2_M2]],AY$2,0)/AY$1,"")</f>
        <v>0</v>
      </c>
      <c r="AZ174" s="165">
        <f>IFERROR(VLOOKUP($B174,RD[[#All],[Date]:[IS19_Inv2_M2]],AZ$2,0)/AZ$1,"")</f>
        <v>0</v>
      </c>
      <c r="BA174" s="165">
        <f>IFERROR(VLOOKUP($B174,RD[[#All],[Date]:[IS19_Inv2_M2]],BA$2,0)/BA$1,"")</f>
        <v>0</v>
      </c>
      <c r="BB174" s="165">
        <f>IFERROR(VLOOKUP($B174,RD[[#All],[Date]:[IS19_Inv2_M2]],BB$2,0)/BB$1,"")</f>
        <v>0</v>
      </c>
      <c r="BC174" s="165">
        <f>IFERROR(VLOOKUP($B174,RD[[#All],[Date]:[IS19_Inv2_M2]],BC$2,0)/BC$1,"")</f>
        <v>0</v>
      </c>
      <c r="BD174" s="165">
        <f>IFERROR(VLOOKUP($B174,RD[[#All],[Date]:[IS19_Inv2_M2]],BD$2,0)/BD$1,"")</f>
        <v>0</v>
      </c>
      <c r="BE174" s="165">
        <f>IFERROR(VLOOKUP($B174,RD[[#All],[Date]:[IS19_Inv2_M2]],BE$2,0)/BE$1,"")</f>
        <v>0</v>
      </c>
      <c r="BF174" s="165">
        <f>IFERROR(VLOOKUP($B174,RD[[#All],[Date]:[IS19_Inv2_M2]],BF$2,0)/BF$1,"")</f>
        <v>0</v>
      </c>
      <c r="BG174" s="165">
        <f>IFERROR(VLOOKUP($B174,RD[[#All],[Date]:[IS19_Inv2_M2]],BG$2,0)/BG$1,"")</f>
        <v>0</v>
      </c>
      <c r="BH174" s="165">
        <f>IFERROR(VLOOKUP($B174,RD[[#All],[Date]:[IS19_Inv2_M2]],BH$2,0)/BH$1,"")</f>
        <v>0</v>
      </c>
      <c r="BI174" s="165">
        <f>IFERROR(VLOOKUP($B174,RD[[#All],[Date]:[IS19_Inv2_M2]],BI$2,0)/BI$1,"")</f>
        <v>0</v>
      </c>
      <c r="BJ174" s="165">
        <f>IFERROR(VLOOKUP($B174,RD[[#All],[Date]:[IS19_Inv2_M2]],BJ$2,0)/BJ$1,"")</f>
        <v>0</v>
      </c>
      <c r="BK174" s="165">
        <f>IFERROR(VLOOKUP($B174,RD[[#All],[Date]:[IS19_Inv2_M2]],BK$2,0)/BK$1,"")</f>
        <v>0</v>
      </c>
      <c r="BL174" s="165">
        <f>IFERROR(VLOOKUP($B174,RD[[#All],[Date]:[IS19_Inv2_M2]],BL$2,0)/BL$1,"")</f>
        <v>0</v>
      </c>
      <c r="BM174" s="165">
        <f>IFERROR(VLOOKUP($B174,RD[[#All],[Date]:[IS19_Inv2_M2]],BM$2,0)/BM$1,"")</f>
        <v>0</v>
      </c>
      <c r="BN174" s="165">
        <f>IFERROR(VLOOKUP($B174,RD[[#All],[Date]:[IS19_Inv2_M2]],BN$2,0)/BN$1,"")</f>
        <v>0</v>
      </c>
      <c r="BO174" s="165">
        <f>IFERROR(VLOOKUP($B174,RD[[#All],[Date]:[IS19_Inv2_M2]],BO$2,0)/BO$1,"")</f>
        <v>0</v>
      </c>
      <c r="BP174" s="165">
        <f>IFERROR(VLOOKUP($B174,RD[[#All],[Date]:[IS19_Inv2_M2]],BP$2,0)/BP$1,"")</f>
        <v>0</v>
      </c>
      <c r="BQ174" s="165">
        <f>IFERROR(VLOOKUP($B174,RD[[#All],[Date]:[IS19_Inv2_M2]],BQ$2,0)/BQ$1,"")</f>
        <v>0</v>
      </c>
      <c r="BR174" s="165">
        <f>IFERROR(VLOOKUP($B174,RD[[#All],[Date]:[IS19_Inv2_M2]],BR$2,0)/BR$1,"")</f>
        <v>0</v>
      </c>
      <c r="BS174" s="165">
        <f>IFERROR(VLOOKUP($B174,RD[[#All],[Date]:[IS19_Inv2_M2]],BS$2,0)/BS$1,"")</f>
        <v>0</v>
      </c>
      <c r="BT174" s="165">
        <f>IFERROR(VLOOKUP($B174,RD[[#All],[Date]:[IS19_Inv2_M2]],BT$2,0)/BT$1,"")</f>
        <v>0</v>
      </c>
      <c r="BU174" s="165">
        <f>IFERROR(VLOOKUP($B174,RD[[#All],[Date]:[IS19_Inv2_M2]],BU$2,0)/BU$1,"")</f>
        <v>0</v>
      </c>
      <c r="BV174" s="165">
        <f>IFERROR(VLOOKUP($B174,RD[[#All],[Date]:[IS19_Inv2_M2]],BV$2,0)/BV$1,"")</f>
        <v>0</v>
      </c>
      <c r="BW174" s="165">
        <f>IFERROR(VLOOKUP($B174,RD[[#All],[Date]:[IS19_Inv2_M2]],BW$2,0)/BW$1,"")</f>
        <v>0</v>
      </c>
      <c r="BX174" s="165">
        <f>IFERROR(VLOOKUP($B174,RD[[#All],[Date]:[IS19_Inv2_M2]],BX$2,0)/BX$1,"")</f>
        <v>0</v>
      </c>
      <c r="BY174" s="165">
        <f>IFERROR(VLOOKUP($B174,RD[[#All],[Date]:[IS19_Inv2_M2]],BY$2,0)/BY$1,"")</f>
        <v>0</v>
      </c>
      <c r="BZ174" s="165">
        <f>IFERROR(VLOOKUP($B174,RD[[#All],[Date]:[IS19_Inv2_M2]],BZ$2,0)/BZ$1,"")</f>
        <v>0</v>
      </c>
      <c r="CA174" s="165">
        <f>IFERROR(VLOOKUP($B174,RD[[#All],[Date]:[IS19_Inv2_M2]],CA$2,0)/CA$1,"")</f>
        <v>0</v>
      </c>
      <c r="CB174" s="165">
        <f>IFERROR(VLOOKUP($B174,RD[[#All],[Date]:[IS19_Inv2_M2]],CB$2,0)/CB$1,"")</f>
        <v>0</v>
      </c>
      <c r="CC174" s="165">
        <f>IFERROR(VLOOKUP($B174,RD[[#All],[Date]:[IS19_Inv2_M2]],CC$2,0)/CC$1,"")</f>
        <v>0</v>
      </c>
      <c r="CD174" s="165">
        <f>IFERROR(VLOOKUP($B174,RD[[#All],[Date]:[IS19_Inv2_M2]],CD$2,0)/CD$1,"")</f>
        <v>0</v>
      </c>
      <c r="CE174" s="165">
        <f>IFERROR(VLOOKUP($B174,RD[[#All],[Date]:[IS19_Inv2_M2]],CE$2,0)/CE$1,"")</f>
        <v>0</v>
      </c>
      <c r="CF174" s="165">
        <f>IFERROR(VLOOKUP($B174,RD[[#All],[Date]:[IS19_Inv2_M2]],CF$2,0)/CF$1,"")</f>
        <v>0</v>
      </c>
      <c r="CG174" s="165">
        <f>IFERROR(VLOOKUP($B174,RD[[#All],[Date]:[IS19_Inv2_M2]],CG$2,0)/CG$1,"")</f>
        <v>0</v>
      </c>
      <c r="CH174" s="165">
        <f>IFERROR(VLOOKUP($B174,RD[[#All],[Date]:[IS19_Inv2_M2]],CH$2,0)/CH$1,"")</f>
        <v>0</v>
      </c>
      <c r="CI174" s="165">
        <f>IFERROR(VLOOKUP($B174,RD[[#All],[Date]:[IS19_Inv2_M2]],CI$2,0)/CI$1,"")</f>
        <v>0</v>
      </c>
      <c r="CJ174" s="165">
        <f>IFERROR(VLOOKUP($B174,RD[[#All],[Date]:[IS19_Inv2_M2]],CJ$2,0)/CJ$1,"")</f>
        <v>0</v>
      </c>
      <c r="CK174" s="165">
        <f>IFERROR(VLOOKUP($B174,RD[[#All],[Date]:[IS19_Inv2_M2]],CK$2,0)/CK$1,"")</f>
        <v>0</v>
      </c>
      <c r="CL174" s="165">
        <f>IFERROR(VLOOKUP($B174,RD[[#All],[Date]:[IS19_Inv2_M2]],CL$2,0)/CL$1,"")</f>
        <v>0</v>
      </c>
      <c r="CM174" s="165">
        <f>IFERROR(VLOOKUP($B174,RD[[#All],[Date]:[IS19_Inv2_M2]],CM$2,0)/CM$1,"")</f>
        <v>0</v>
      </c>
      <c r="CN174" s="165">
        <f>IFERROR(VLOOKUP($B174,RD[[#All],[Date]:[IS19_Inv2_M2]],CN$2,0)/CN$1,"")</f>
        <v>0</v>
      </c>
      <c r="CO174" s="165">
        <f>IFERROR(VLOOKUP($B174,RD[[#All],[Date]:[IS19_Inv2_M2]],CO$2,0)/CO$1,"")</f>
        <v>0</v>
      </c>
      <c r="CP174" s="165">
        <f>IFERROR(VLOOKUP($B174,RD[[#All],[Date]:[IS19_Inv2_M2]],CP$2,0)/CP$1,"")</f>
        <v>0</v>
      </c>
      <c r="CQ174" s="165">
        <f>IFERROR(VLOOKUP($B174,RD[[#All],[Date]:[IS19_Inv2_M2]],CQ$2,0)/CQ$1,"")</f>
        <v>0</v>
      </c>
      <c r="CR174" s="165">
        <f>IFERROR(VLOOKUP($B174,RD[[#All],[Date]:[IS19_Inv2_M2]],CR$2,0)/CR$1,"")</f>
        <v>0</v>
      </c>
      <c r="CS174" s="165">
        <f>IFERROR(VLOOKUP($B174,RD[[#All],[Date]:[IS19_Inv2_M2]],CS$2,0)/CS$1,"")</f>
        <v>0</v>
      </c>
      <c r="CT174" s="165">
        <f>IFERROR(VLOOKUP($B174,RD[[#All],[Date]:[IS19_Inv2_M2]],CT$2,0)/CT$1,"")</f>
        <v>0</v>
      </c>
      <c r="CU174" s="166" t="str">
        <f>IFERROR(AVERAGEIF(Inv_SY_B[[#This Row],[IS1_Inv1_M1]:[IS19_Inv2_M2]],"&gt;="&amp;0.1,Inv_SY_B[[#This Row],[IS1_Inv1_M1]:[IS19_Inv2_M2]]),"")</f>
        <v/>
      </c>
    </row>
    <row r="175" spans="2:99">
      <c r="B175" s="167">
        <f t="shared" si="68"/>
        <v>45867</v>
      </c>
      <c r="C175" s="165">
        <f>IFERROR(VLOOKUP($B175,RD[[#All],[Date]:[IS19_Inv2_M2]],C$2,0)/C$1,"")</f>
        <v>0</v>
      </c>
      <c r="D175" s="165">
        <f>IFERROR(VLOOKUP($B175,RD[[#All],[Date]:[IS19_Inv2_M2]],D$2,0)/D$1,"")</f>
        <v>0</v>
      </c>
      <c r="E175" s="165">
        <f>IFERROR(VLOOKUP($B175,RD[[#All],[Date]:[IS19_Inv2_M2]],E$2,0)/E$1,"")</f>
        <v>0</v>
      </c>
      <c r="F175" s="165">
        <f>IFERROR(VLOOKUP($B175,RD[[#All],[Date]:[IS19_Inv2_M2]],F$2,0)/F$1,"")</f>
        <v>0</v>
      </c>
      <c r="G175" s="165">
        <f>IFERROR(VLOOKUP($B175,RD[[#All],[Date]:[IS19_Inv2_M2]],G$2,0)/G$1,"")</f>
        <v>0</v>
      </c>
      <c r="H175" s="165">
        <f>IFERROR(VLOOKUP($B175,RD[[#All],[Date]:[IS19_Inv2_M2]],H$2,0)/H$1,"")</f>
        <v>0</v>
      </c>
      <c r="I175" s="165">
        <f>IFERROR(VLOOKUP($B175,RD[[#All],[Date]:[IS19_Inv2_M2]],I$2,0)/I$1,"")</f>
        <v>0</v>
      </c>
      <c r="J175" s="165">
        <f>IFERROR(VLOOKUP($B175,RD[[#All],[Date]:[IS19_Inv2_M2]],J$2,0)/J$1,"")</f>
        <v>0</v>
      </c>
      <c r="K175" s="165">
        <f>IFERROR(VLOOKUP($B175,RD[[#All],[Date]:[IS19_Inv2_M2]],K$2,0)/K$1,"")</f>
        <v>0</v>
      </c>
      <c r="L175" s="165">
        <f>IFERROR(VLOOKUP($B175,RD[[#All],[Date]:[IS19_Inv2_M2]],L$2,0)/L$1,"")</f>
        <v>0</v>
      </c>
      <c r="M175" s="165">
        <f>IFERROR(VLOOKUP($B175,RD[[#All],[Date]:[IS19_Inv2_M2]],M$2,0)/M$1,"")</f>
        <v>0</v>
      </c>
      <c r="N175" s="165">
        <f>IFERROR(VLOOKUP($B175,RD[[#All],[Date]:[IS19_Inv2_M2]],N$2,0)/N$1,"")</f>
        <v>0</v>
      </c>
      <c r="O175" s="165">
        <f>IFERROR(VLOOKUP($B175,RD[[#All],[Date]:[IS19_Inv2_M2]],O$2,0)/O$1,"")</f>
        <v>0</v>
      </c>
      <c r="P175" s="165">
        <f>IFERROR(VLOOKUP($B175,RD[[#All],[Date]:[IS19_Inv2_M2]],P$2,0)/P$1,"")</f>
        <v>0</v>
      </c>
      <c r="Q175" s="165">
        <f>IFERROR(VLOOKUP($B175,RD[[#All],[Date]:[IS19_Inv2_M2]],Q$2,0)/Q$1,"")</f>
        <v>0</v>
      </c>
      <c r="R175" s="165">
        <f>IFERROR(VLOOKUP($B175,RD[[#All],[Date]:[IS19_Inv2_M2]],R$2,0)/R$1,"")</f>
        <v>0</v>
      </c>
      <c r="S175" s="165">
        <f>IFERROR(VLOOKUP($B175,RD[[#All],[Date]:[IS19_Inv2_M2]],S$2,0)/S$1,"")</f>
        <v>0</v>
      </c>
      <c r="T175" s="165">
        <f>IFERROR(VLOOKUP($B175,RD[[#All],[Date]:[IS19_Inv2_M2]],T$2,0)/T$1,"")</f>
        <v>0</v>
      </c>
      <c r="U175" s="165">
        <f>IFERROR(VLOOKUP($B175,RD[[#All],[Date]:[IS19_Inv2_M2]],U$2,0)/U$1,"")</f>
        <v>0</v>
      </c>
      <c r="V175" s="165">
        <f>IFERROR(VLOOKUP($B175,RD[[#All],[Date]:[IS19_Inv2_M2]],V$2,0)/V$1,"")</f>
        <v>0</v>
      </c>
      <c r="W175" s="165">
        <f>IFERROR(VLOOKUP($B175,RD[[#All],[Date]:[IS19_Inv2_M2]],W$2,0)/W$1,"")</f>
        <v>0</v>
      </c>
      <c r="X175" s="165">
        <f>IFERROR(VLOOKUP($B175,RD[[#All],[Date]:[IS19_Inv2_M2]],X$2,0)/X$1,"")</f>
        <v>0</v>
      </c>
      <c r="Y175" s="165">
        <f>IFERROR(VLOOKUP($B175,RD[[#All],[Date]:[IS19_Inv2_M2]],Y$2,0)/Y$1,"")</f>
        <v>0</v>
      </c>
      <c r="Z175" s="165">
        <f>IFERROR(VLOOKUP($B175,RD[[#All],[Date]:[IS19_Inv2_M2]],Z$2,0)/Z$1,"")</f>
        <v>0</v>
      </c>
      <c r="AA175" s="165">
        <f>IFERROR(VLOOKUP($B175,RD[[#All],[Date]:[IS19_Inv2_M2]],AA$2,0)/AA$1,"")</f>
        <v>0</v>
      </c>
      <c r="AB175" s="165">
        <f>IFERROR(VLOOKUP($B175,RD[[#All],[Date]:[IS19_Inv2_M2]],AB$2,0)/AB$1,"")</f>
        <v>0</v>
      </c>
      <c r="AC175" s="165">
        <f>IFERROR(VLOOKUP($B175,RD[[#All],[Date]:[IS19_Inv2_M2]],AC$2,0)/AC$1,"")</f>
        <v>0</v>
      </c>
      <c r="AD175" s="165">
        <f>IFERROR(VLOOKUP($B175,RD[[#All],[Date]:[IS19_Inv2_M2]],AD$2,0)/AD$1,"")</f>
        <v>0</v>
      </c>
      <c r="AE175" s="165">
        <f>IFERROR(VLOOKUP($B175,RD[[#All],[Date]:[IS19_Inv2_M2]],AE$2,0)/AE$1,"")</f>
        <v>0</v>
      </c>
      <c r="AF175" s="165">
        <f>IFERROR(VLOOKUP($B175,RD[[#All],[Date]:[IS19_Inv2_M2]],AF$2,0)/AF$1,"")</f>
        <v>0</v>
      </c>
      <c r="AG175" s="165">
        <f>IFERROR(VLOOKUP($B175,RD[[#All],[Date]:[IS19_Inv2_M2]],AG$2,0)/AG$1,"")</f>
        <v>0</v>
      </c>
      <c r="AH175" s="165">
        <f>IFERROR(VLOOKUP($B175,RD[[#All],[Date]:[IS19_Inv2_M2]],AH$2,0)/AH$1,"")</f>
        <v>0</v>
      </c>
      <c r="AI175" s="165">
        <f>IFERROR(VLOOKUP($B175,RD[[#All],[Date]:[IS19_Inv2_M2]],AI$2,0)/AI$1,"")</f>
        <v>0</v>
      </c>
      <c r="AJ175" s="165">
        <f>IFERROR(VLOOKUP($B175,RD[[#All],[Date]:[IS19_Inv2_M2]],AJ$2,0)/AJ$1,"")</f>
        <v>0</v>
      </c>
      <c r="AK175" s="165">
        <f>IFERROR(VLOOKUP($B175,RD[[#All],[Date]:[IS19_Inv2_M2]],AK$2,0)/AK$1,"")</f>
        <v>0</v>
      </c>
      <c r="AL175" s="165">
        <f>IFERROR(VLOOKUP($B175,RD[[#All],[Date]:[IS19_Inv2_M2]],AL$2,0)/AL$1,"")</f>
        <v>0</v>
      </c>
      <c r="AM175" s="165">
        <f>IFERROR(VLOOKUP($B175,RD[[#All],[Date]:[IS19_Inv2_M2]],AM$2,0)/AM$1,"")</f>
        <v>0</v>
      </c>
      <c r="AN175" s="165">
        <f>IFERROR(VLOOKUP($B175,RD[[#All],[Date]:[IS19_Inv2_M2]],AN$2,0)/AN$1,"")</f>
        <v>0</v>
      </c>
      <c r="AO175" s="165">
        <f>IFERROR(VLOOKUP($B175,RD[[#All],[Date]:[IS19_Inv2_M2]],AO$2,0)/AO$1,"")</f>
        <v>0</v>
      </c>
      <c r="AP175" s="165">
        <f>IFERROR(VLOOKUP($B175,RD[[#All],[Date]:[IS19_Inv2_M2]],AP$2,0)/AP$1,"")</f>
        <v>0</v>
      </c>
      <c r="AQ175" s="165">
        <f>IFERROR(VLOOKUP($B175,RD[[#All],[Date]:[IS19_Inv2_M2]],AQ$2,0)/AQ$1,"")</f>
        <v>0</v>
      </c>
      <c r="AR175" s="165">
        <f>IFERROR(VLOOKUP($B175,RD[[#All],[Date]:[IS19_Inv2_M2]],AR$2,0)/AR$1,"")</f>
        <v>0</v>
      </c>
      <c r="AS175" s="165">
        <f>IFERROR(VLOOKUP($B175,RD[[#All],[Date]:[IS19_Inv2_M2]],AS$2,0)/AS$1,"")</f>
        <v>0</v>
      </c>
      <c r="AT175" s="165">
        <f>IFERROR(VLOOKUP($B175,RD[[#All],[Date]:[IS19_Inv2_M2]],AT$2,0)/AT$1,"")</f>
        <v>0</v>
      </c>
      <c r="AU175" s="165">
        <f>IFERROR(VLOOKUP($B175,RD[[#All],[Date]:[IS19_Inv2_M2]],AU$2,0)/AU$1,"")</f>
        <v>0</v>
      </c>
      <c r="AV175" s="165">
        <f>IFERROR(VLOOKUP($B175,RD[[#All],[Date]:[IS19_Inv2_M2]],AV$2,0)/AV$1,"")</f>
        <v>0</v>
      </c>
      <c r="AW175" s="165">
        <f>IFERROR(VLOOKUP($B175,RD[[#All],[Date]:[IS19_Inv2_M2]],AW$2,0)/AW$1,"")</f>
        <v>0</v>
      </c>
      <c r="AX175" s="165">
        <f>IFERROR(VLOOKUP($B175,RD[[#All],[Date]:[IS19_Inv2_M2]],AX$2,0)/AX$1,"")</f>
        <v>0</v>
      </c>
      <c r="AY175" s="165">
        <f>IFERROR(VLOOKUP($B175,RD[[#All],[Date]:[IS19_Inv2_M2]],AY$2,0)/AY$1,"")</f>
        <v>0</v>
      </c>
      <c r="AZ175" s="165">
        <f>IFERROR(VLOOKUP($B175,RD[[#All],[Date]:[IS19_Inv2_M2]],AZ$2,0)/AZ$1,"")</f>
        <v>0</v>
      </c>
      <c r="BA175" s="165">
        <f>IFERROR(VLOOKUP($B175,RD[[#All],[Date]:[IS19_Inv2_M2]],BA$2,0)/BA$1,"")</f>
        <v>0</v>
      </c>
      <c r="BB175" s="165">
        <f>IFERROR(VLOOKUP($B175,RD[[#All],[Date]:[IS19_Inv2_M2]],BB$2,0)/BB$1,"")</f>
        <v>0</v>
      </c>
      <c r="BC175" s="165">
        <f>IFERROR(VLOOKUP($B175,RD[[#All],[Date]:[IS19_Inv2_M2]],BC$2,0)/BC$1,"")</f>
        <v>0</v>
      </c>
      <c r="BD175" s="165">
        <f>IFERROR(VLOOKUP($B175,RD[[#All],[Date]:[IS19_Inv2_M2]],BD$2,0)/BD$1,"")</f>
        <v>0</v>
      </c>
      <c r="BE175" s="165">
        <f>IFERROR(VLOOKUP($B175,RD[[#All],[Date]:[IS19_Inv2_M2]],BE$2,0)/BE$1,"")</f>
        <v>0</v>
      </c>
      <c r="BF175" s="165">
        <f>IFERROR(VLOOKUP($B175,RD[[#All],[Date]:[IS19_Inv2_M2]],BF$2,0)/BF$1,"")</f>
        <v>0</v>
      </c>
      <c r="BG175" s="165">
        <f>IFERROR(VLOOKUP($B175,RD[[#All],[Date]:[IS19_Inv2_M2]],BG$2,0)/BG$1,"")</f>
        <v>0</v>
      </c>
      <c r="BH175" s="165">
        <f>IFERROR(VLOOKUP($B175,RD[[#All],[Date]:[IS19_Inv2_M2]],BH$2,0)/BH$1,"")</f>
        <v>0</v>
      </c>
      <c r="BI175" s="165">
        <f>IFERROR(VLOOKUP($B175,RD[[#All],[Date]:[IS19_Inv2_M2]],BI$2,0)/BI$1,"")</f>
        <v>0</v>
      </c>
      <c r="BJ175" s="165">
        <f>IFERROR(VLOOKUP($B175,RD[[#All],[Date]:[IS19_Inv2_M2]],BJ$2,0)/BJ$1,"")</f>
        <v>0</v>
      </c>
      <c r="BK175" s="165">
        <f>IFERROR(VLOOKUP($B175,RD[[#All],[Date]:[IS19_Inv2_M2]],BK$2,0)/BK$1,"")</f>
        <v>0</v>
      </c>
      <c r="BL175" s="165">
        <f>IFERROR(VLOOKUP($B175,RD[[#All],[Date]:[IS19_Inv2_M2]],BL$2,0)/BL$1,"")</f>
        <v>0</v>
      </c>
      <c r="BM175" s="165">
        <f>IFERROR(VLOOKUP($B175,RD[[#All],[Date]:[IS19_Inv2_M2]],BM$2,0)/BM$1,"")</f>
        <v>0</v>
      </c>
      <c r="BN175" s="165">
        <f>IFERROR(VLOOKUP($B175,RD[[#All],[Date]:[IS19_Inv2_M2]],BN$2,0)/BN$1,"")</f>
        <v>0</v>
      </c>
      <c r="BO175" s="165">
        <f>IFERROR(VLOOKUP($B175,RD[[#All],[Date]:[IS19_Inv2_M2]],BO$2,0)/BO$1,"")</f>
        <v>0</v>
      </c>
      <c r="BP175" s="165">
        <f>IFERROR(VLOOKUP($B175,RD[[#All],[Date]:[IS19_Inv2_M2]],BP$2,0)/BP$1,"")</f>
        <v>0</v>
      </c>
      <c r="BQ175" s="165">
        <f>IFERROR(VLOOKUP($B175,RD[[#All],[Date]:[IS19_Inv2_M2]],BQ$2,0)/BQ$1,"")</f>
        <v>0</v>
      </c>
      <c r="BR175" s="165">
        <f>IFERROR(VLOOKUP($B175,RD[[#All],[Date]:[IS19_Inv2_M2]],BR$2,0)/BR$1,"")</f>
        <v>0</v>
      </c>
      <c r="BS175" s="165">
        <f>IFERROR(VLOOKUP($B175,RD[[#All],[Date]:[IS19_Inv2_M2]],BS$2,0)/BS$1,"")</f>
        <v>0</v>
      </c>
      <c r="BT175" s="165">
        <f>IFERROR(VLOOKUP($B175,RD[[#All],[Date]:[IS19_Inv2_M2]],BT$2,0)/BT$1,"")</f>
        <v>0</v>
      </c>
      <c r="BU175" s="165">
        <f>IFERROR(VLOOKUP($B175,RD[[#All],[Date]:[IS19_Inv2_M2]],BU$2,0)/BU$1,"")</f>
        <v>0</v>
      </c>
      <c r="BV175" s="165">
        <f>IFERROR(VLOOKUP($B175,RD[[#All],[Date]:[IS19_Inv2_M2]],BV$2,0)/BV$1,"")</f>
        <v>0</v>
      </c>
      <c r="BW175" s="165">
        <f>IFERROR(VLOOKUP($B175,RD[[#All],[Date]:[IS19_Inv2_M2]],BW$2,0)/BW$1,"")</f>
        <v>0</v>
      </c>
      <c r="BX175" s="165">
        <f>IFERROR(VLOOKUP($B175,RD[[#All],[Date]:[IS19_Inv2_M2]],BX$2,0)/BX$1,"")</f>
        <v>0</v>
      </c>
      <c r="BY175" s="165">
        <f>IFERROR(VLOOKUP($B175,RD[[#All],[Date]:[IS19_Inv2_M2]],BY$2,0)/BY$1,"")</f>
        <v>0</v>
      </c>
      <c r="BZ175" s="165">
        <f>IFERROR(VLOOKUP($B175,RD[[#All],[Date]:[IS19_Inv2_M2]],BZ$2,0)/BZ$1,"")</f>
        <v>0</v>
      </c>
      <c r="CA175" s="165">
        <f>IFERROR(VLOOKUP($B175,RD[[#All],[Date]:[IS19_Inv2_M2]],CA$2,0)/CA$1,"")</f>
        <v>0</v>
      </c>
      <c r="CB175" s="165">
        <f>IFERROR(VLOOKUP($B175,RD[[#All],[Date]:[IS19_Inv2_M2]],CB$2,0)/CB$1,"")</f>
        <v>0</v>
      </c>
      <c r="CC175" s="165">
        <f>IFERROR(VLOOKUP($B175,RD[[#All],[Date]:[IS19_Inv2_M2]],CC$2,0)/CC$1,"")</f>
        <v>0</v>
      </c>
      <c r="CD175" s="165">
        <f>IFERROR(VLOOKUP($B175,RD[[#All],[Date]:[IS19_Inv2_M2]],CD$2,0)/CD$1,"")</f>
        <v>0</v>
      </c>
      <c r="CE175" s="165">
        <f>IFERROR(VLOOKUP($B175,RD[[#All],[Date]:[IS19_Inv2_M2]],CE$2,0)/CE$1,"")</f>
        <v>0</v>
      </c>
      <c r="CF175" s="165">
        <f>IFERROR(VLOOKUP($B175,RD[[#All],[Date]:[IS19_Inv2_M2]],CF$2,0)/CF$1,"")</f>
        <v>0</v>
      </c>
      <c r="CG175" s="165">
        <f>IFERROR(VLOOKUP($B175,RD[[#All],[Date]:[IS19_Inv2_M2]],CG$2,0)/CG$1,"")</f>
        <v>0</v>
      </c>
      <c r="CH175" s="165">
        <f>IFERROR(VLOOKUP($B175,RD[[#All],[Date]:[IS19_Inv2_M2]],CH$2,0)/CH$1,"")</f>
        <v>0</v>
      </c>
      <c r="CI175" s="165">
        <f>IFERROR(VLOOKUP($B175,RD[[#All],[Date]:[IS19_Inv2_M2]],CI$2,0)/CI$1,"")</f>
        <v>0</v>
      </c>
      <c r="CJ175" s="165">
        <f>IFERROR(VLOOKUP($B175,RD[[#All],[Date]:[IS19_Inv2_M2]],CJ$2,0)/CJ$1,"")</f>
        <v>0</v>
      </c>
      <c r="CK175" s="165">
        <f>IFERROR(VLOOKUP($B175,RD[[#All],[Date]:[IS19_Inv2_M2]],CK$2,0)/CK$1,"")</f>
        <v>0</v>
      </c>
      <c r="CL175" s="165">
        <f>IFERROR(VLOOKUP($B175,RD[[#All],[Date]:[IS19_Inv2_M2]],CL$2,0)/CL$1,"")</f>
        <v>0</v>
      </c>
      <c r="CM175" s="165">
        <f>IFERROR(VLOOKUP($B175,RD[[#All],[Date]:[IS19_Inv2_M2]],CM$2,0)/CM$1,"")</f>
        <v>0</v>
      </c>
      <c r="CN175" s="165">
        <f>IFERROR(VLOOKUP($B175,RD[[#All],[Date]:[IS19_Inv2_M2]],CN$2,0)/CN$1,"")</f>
        <v>0</v>
      </c>
      <c r="CO175" s="165">
        <f>IFERROR(VLOOKUP($B175,RD[[#All],[Date]:[IS19_Inv2_M2]],CO$2,0)/CO$1,"")</f>
        <v>0</v>
      </c>
      <c r="CP175" s="165">
        <f>IFERROR(VLOOKUP($B175,RD[[#All],[Date]:[IS19_Inv2_M2]],CP$2,0)/CP$1,"")</f>
        <v>0</v>
      </c>
      <c r="CQ175" s="165">
        <f>IFERROR(VLOOKUP($B175,RD[[#All],[Date]:[IS19_Inv2_M2]],CQ$2,0)/CQ$1,"")</f>
        <v>0</v>
      </c>
      <c r="CR175" s="165">
        <f>IFERROR(VLOOKUP($B175,RD[[#All],[Date]:[IS19_Inv2_M2]],CR$2,0)/CR$1,"")</f>
        <v>0</v>
      </c>
      <c r="CS175" s="165">
        <f>IFERROR(VLOOKUP($B175,RD[[#All],[Date]:[IS19_Inv2_M2]],CS$2,0)/CS$1,"")</f>
        <v>0</v>
      </c>
      <c r="CT175" s="165">
        <f>IFERROR(VLOOKUP($B175,RD[[#All],[Date]:[IS19_Inv2_M2]],CT$2,0)/CT$1,"")</f>
        <v>0</v>
      </c>
      <c r="CU175" s="166" t="str">
        <f>IFERROR(AVERAGEIF(Inv_SY_B[[#This Row],[IS1_Inv1_M1]:[IS19_Inv2_M2]],"&gt;="&amp;0.1,Inv_SY_B[[#This Row],[IS1_Inv1_M1]:[IS19_Inv2_M2]]),"")</f>
        <v/>
      </c>
    </row>
    <row r="176" spans="2:99">
      <c r="B176" s="167">
        <f t="shared" si="68"/>
        <v>45868</v>
      </c>
      <c r="C176" s="165">
        <f>IFERROR(VLOOKUP($B176,RD[[#All],[Date]:[IS19_Inv2_M2]],C$2,0)/C$1,"")</f>
        <v>0</v>
      </c>
      <c r="D176" s="165">
        <f>IFERROR(VLOOKUP($B176,RD[[#All],[Date]:[IS19_Inv2_M2]],D$2,0)/D$1,"")</f>
        <v>0</v>
      </c>
      <c r="E176" s="165">
        <f>IFERROR(VLOOKUP($B176,RD[[#All],[Date]:[IS19_Inv2_M2]],E$2,0)/E$1,"")</f>
        <v>0</v>
      </c>
      <c r="F176" s="165">
        <f>IFERROR(VLOOKUP($B176,RD[[#All],[Date]:[IS19_Inv2_M2]],F$2,0)/F$1,"")</f>
        <v>0</v>
      </c>
      <c r="G176" s="165">
        <f>IFERROR(VLOOKUP($B176,RD[[#All],[Date]:[IS19_Inv2_M2]],G$2,0)/G$1,"")</f>
        <v>0</v>
      </c>
      <c r="H176" s="165">
        <f>IFERROR(VLOOKUP($B176,RD[[#All],[Date]:[IS19_Inv2_M2]],H$2,0)/H$1,"")</f>
        <v>0</v>
      </c>
      <c r="I176" s="165">
        <f>IFERROR(VLOOKUP($B176,RD[[#All],[Date]:[IS19_Inv2_M2]],I$2,0)/I$1,"")</f>
        <v>0</v>
      </c>
      <c r="J176" s="165">
        <f>IFERROR(VLOOKUP($B176,RD[[#All],[Date]:[IS19_Inv2_M2]],J$2,0)/J$1,"")</f>
        <v>0</v>
      </c>
      <c r="K176" s="165">
        <f>IFERROR(VLOOKUP($B176,RD[[#All],[Date]:[IS19_Inv2_M2]],K$2,0)/K$1,"")</f>
        <v>0</v>
      </c>
      <c r="L176" s="165">
        <f>IFERROR(VLOOKUP($B176,RD[[#All],[Date]:[IS19_Inv2_M2]],L$2,0)/L$1,"")</f>
        <v>0</v>
      </c>
      <c r="M176" s="165">
        <f>IFERROR(VLOOKUP($B176,RD[[#All],[Date]:[IS19_Inv2_M2]],M$2,0)/M$1,"")</f>
        <v>0</v>
      </c>
      <c r="N176" s="165">
        <f>IFERROR(VLOOKUP($B176,RD[[#All],[Date]:[IS19_Inv2_M2]],N$2,0)/N$1,"")</f>
        <v>0</v>
      </c>
      <c r="O176" s="165">
        <f>IFERROR(VLOOKUP($B176,RD[[#All],[Date]:[IS19_Inv2_M2]],O$2,0)/O$1,"")</f>
        <v>0</v>
      </c>
      <c r="P176" s="165">
        <f>IFERROR(VLOOKUP($B176,RD[[#All],[Date]:[IS19_Inv2_M2]],P$2,0)/P$1,"")</f>
        <v>0</v>
      </c>
      <c r="Q176" s="165">
        <f>IFERROR(VLOOKUP($B176,RD[[#All],[Date]:[IS19_Inv2_M2]],Q$2,0)/Q$1,"")</f>
        <v>0</v>
      </c>
      <c r="R176" s="165">
        <f>IFERROR(VLOOKUP($B176,RD[[#All],[Date]:[IS19_Inv2_M2]],R$2,0)/R$1,"")</f>
        <v>0</v>
      </c>
      <c r="S176" s="165">
        <f>IFERROR(VLOOKUP($B176,RD[[#All],[Date]:[IS19_Inv2_M2]],S$2,0)/S$1,"")</f>
        <v>0</v>
      </c>
      <c r="T176" s="165">
        <f>IFERROR(VLOOKUP($B176,RD[[#All],[Date]:[IS19_Inv2_M2]],T$2,0)/T$1,"")</f>
        <v>0</v>
      </c>
      <c r="U176" s="165">
        <f>IFERROR(VLOOKUP($B176,RD[[#All],[Date]:[IS19_Inv2_M2]],U$2,0)/U$1,"")</f>
        <v>0</v>
      </c>
      <c r="V176" s="165">
        <f>IFERROR(VLOOKUP($B176,RD[[#All],[Date]:[IS19_Inv2_M2]],V$2,0)/V$1,"")</f>
        <v>0</v>
      </c>
      <c r="W176" s="165">
        <f>IFERROR(VLOOKUP($B176,RD[[#All],[Date]:[IS19_Inv2_M2]],W$2,0)/W$1,"")</f>
        <v>0</v>
      </c>
      <c r="X176" s="165">
        <f>IFERROR(VLOOKUP($B176,RD[[#All],[Date]:[IS19_Inv2_M2]],X$2,0)/X$1,"")</f>
        <v>0</v>
      </c>
      <c r="Y176" s="165">
        <f>IFERROR(VLOOKUP($B176,RD[[#All],[Date]:[IS19_Inv2_M2]],Y$2,0)/Y$1,"")</f>
        <v>0</v>
      </c>
      <c r="Z176" s="165">
        <f>IFERROR(VLOOKUP($B176,RD[[#All],[Date]:[IS19_Inv2_M2]],Z$2,0)/Z$1,"")</f>
        <v>0</v>
      </c>
      <c r="AA176" s="165">
        <f>IFERROR(VLOOKUP($B176,RD[[#All],[Date]:[IS19_Inv2_M2]],AA$2,0)/AA$1,"")</f>
        <v>0</v>
      </c>
      <c r="AB176" s="165">
        <f>IFERROR(VLOOKUP($B176,RD[[#All],[Date]:[IS19_Inv2_M2]],AB$2,0)/AB$1,"")</f>
        <v>0</v>
      </c>
      <c r="AC176" s="165">
        <f>IFERROR(VLOOKUP($B176,RD[[#All],[Date]:[IS19_Inv2_M2]],AC$2,0)/AC$1,"")</f>
        <v>0</v>
      </c>
      <c r="AD176" s="165">
        <f>IFERROR(VLOOKUP($B176,RD[[#All],[Date]:[IS19_Inv2_M2]],AD$2,0)/AD$1,"")</f>
        <v>0</v>
      </c>
      <c r="AE176" s="165">
        <f>IFERROR(VLOOKUP($B176,RD[[#All],[Date]:[IS19_Inv2_M2]],AE$2,0)/AE$1,"")</f>
        <v>0</v>
      </c>
      <c r="AF176" s="165">
        <f>IFERROR(VLOOKUP($B176,RD[[#All],[Date]:[IS19_Inv2_M2]],AF$2,0)/AF$1,"")</f>
        <v>0</v>
      </c>
      <c r="AG176" s="165">
        <f>IFERROR(VLOOKUP($B176,RD[[#All],[Date]:[IS19_Inv2_M2]],AG$2,0)/AG$1,"")</f>
        <v>0</v>
      </c>
      <c r="AH176" s="165">
        <f>IFERROR(VLOOKUP($B176,RD[[#All],[Date]:[IS19_Inv2_M2]],AH$2,0)/AH$1,"")</f>
        <v>0</v>
      </c>
      <c r="AI176" s="165">
        <f>IFERROR(VLOOKUP($B176,RD[[#All],[Date]:[IS19_Inv2_M2]],AI$2,0)/AI$1,"")</f>
        <v>0</v>
      </c>
      <c r="AJ176" s="165">
        <f>IFERROR(VLOOKUP($B176,RD[[#All],[Date]:[IS19_Inv2_M2]],AJ$2,0)/AJ$1,"")</f>
        <v>0</v>
      </c>
      <c r="AK176" s="165">
        <f>IFERROR(VLOOKUP($B176,RD[[#All],[Date]:[IS19_Inv2_M2]],AK$2,0)/AK$1,"")</f>
        <v>0</v>
      </c>
      <c r="AL176" s="165">
        <f>IFERROR(VLOOKUP($B176,RD[[#All],[Date]:[IS19_Inv2_M2]],AL$2,0)/AL$1,"")</f>
        <v>0</v>
      </c>
      <c r="AM176" s="165">
        <f>IFERROR(VLOOKUP($B176,RD[[#All],[Date]:[IS19_Inv2_M2]],AM$2,0)/AM$1,"")</f>
        <v>0</v>
      </c>
      <c r="AN176" s="165">
        <f>IFERROR(VLOOKUP($B176,RD[[#All],[Date]:[IS19_Inv2_M2]],AN$2,0)/AN$1,"")</f>
        <v>0</v>
      </c>
      <c r="AO176" s="165">
        <f>IFERROR(VLOOKUP($B176,RD[[#All],[Date]:[IS19_Inv2_M2]],AO$2,0)/AO$1,"")</f>
        <v>0</v>
      </c>
      <c r="AP176" s="165">
        <f>IFERROR(VLOOKUP($B176,RD[[#All],[Date]:[IS19_Inv2_M2]],AP$2,0)/AP$1,"")</f>
        <v>0</v>
      </c>
      <c r="AQ176" s="165">
        <f>IFERROR(VLOOKUP($B176,RD[[#All],[Date]:[IS19_Inv2_M2]],AQ$2,0)/AQ$1,"")</f>
        <v>0</v>
      </c>
      <c r="AR176" s="165">
        <f>IFERROR(VLOOKUP($B176,RD[[#All],[Date]:[IS19_Inv2_M2]],AR$2,0)/AR$1,"")</f>
        <v>0</v>
      </c>
      <c r="AS176" s="165">
        <f>IFERROR(VLOOKUP($B176,RD[[#All],[Date]:[IS19_Inv2_M2]],AS$2,0)/AS$1,"")</f>
        <v>0</v>
      </c>
      <c r="AT176" s="165">
        <f>IFERROR(VLOOKUP($B176,RD[[#All],[Date]:[IS19_Inv2_M2]],AT$2,0)/AT$1,"")</f>
        <v>0</v>
      </c>
      <c r="AU176" s="165">
        <f>IFERROR(VLOOKUP($B176,RD[[#All],[Date]:[IS19_Inv2_M2]],AU$2,0)/AU$1,"")</f>
        <v>0</v>
      </c>
      <c r="AV176" s="165">
        <f>IFERROR(VLOOKUP($B176,RD[[#All],[Date]:[IS19_Inv2_M2]],AV$2,0)/AV$1,"")</f>
        <v>0</v>
      </c>
      <c r="AW176" s="165">
        <f>IFERROR(VLOOKUP($B176,RD[[#All],[Date]:[IS19_Inv2_M2]],AW$2,0)/AW$1,"")</f>
        <v>0</v>
      </c>
      <c r="AX176" s="165">
        <f>IFERROR(VLOOKUP($B176,RD[[#All],[Date]:[IS19_Inv2_M2]],AX$2,0)/AX$1,"")</f>
        <v>0</v>
      </c>
      <c r="AY176" s="165">
        <f>IFERROR(VLOOKUP($B176,RD[[#All],[Date]:[IS19_Inv2_M2]],AY$2,0)/AY$1,"")</f>
        <v>0</v>
      </c>
      <c r="AZ176" s="165">
        <f>IFERROR(VLOOKUP($B176,RD[[#All],[Date]:[IS19_Inv2_M2]],AZ$2,0)/AZ$1,"")</f>
        <v>0</v>
      </c>
      <c r="BA176" s="165">
        <f>IFERROR(VLOOKUP($B176,RD[[#All],[Date]:[IS19_Inv2_M2]],BA$2,0)/BA$1,"")</f>
        <v>0</v>
      </c>
      <c r="BB176" s="165">
        <f>IFERROR(VLOOKUP($B176,RD[[#All],[Date]:[IS19_Inv2_M2]],BB$2,0)/BB$1,"")</f>
        <v>0</v>
      </c>
      <c r="BC176" s="165">
        <f>IFERROR(VLOOKUP($B176,RD[[#All],[Date]:[IS19_Inv2_M2]],BC$2,0)/BC$1,"")</f>
        <v>0</v>
      </c>
      <c r="BD176" s="165">
        <f>IFERROR(VLOOKUP($B176,RD[[#All],[Date]:[IS19_Inv2_M2]],BD$2,0)/BD$1,"")</f>
        <v>0</v>
      </c>
      <c r="BE176" s="165">
        <f>IFERROR(VLOOKUP($B176,RD[[#All],[Date]:[IS19_Inv2_M2]],BE$2,0)/BE$1,"")</f>
        <v>0</v>
      </c>
      <c r="BF176" s="165">
        <f>IFERROR(VLOOKUP($B176,RD[[#All],[Date]:[IS19_Inv2_M2]],BF$2,0)/BF$1,"")</f>
        <v>0</v>
      </c>
      <c r="BG176" s="165">
        <f>IFERROR(VLOOKUP($B176,RD[[#All],[Date]:[IS19_Inv2_M2]],BG$2,0)/BG$1,"")</f>
        <v>0</v>
      </c>
      <c r="BH176" s="165">
        <f>IFERROR(VLOOKUP($B176,RD[[#All],[Date]:[IS19_Inv2_M2]],BH$2,0)/BH$1,"")</f>
        <v>0</v>
      </c>
      <c r="BI176" s="165">
        <f>IFERROR(VLOOKUP($B176,RD[[#All],[Date]:[IS19_Inv2_M2]],BI$2,0)/BI$1,"")</f>
        <v>0</v>
      </c>
      <c r="BJ176" s="165">
        <f>IFERROR(VLOOKUP($B176,RD[[#All],[Date]:[IS19_Inv2_M2]],BJ$2,0)/BJ$1,"")</f>
        <v>0</v>
      </c>
      <c r="BK176" s="165">
        <f>IFERROR(VLOOKUP($B176,RD[[#All],[Date]:[IS19_Inv2_M2]],BK$2,0)/BK$1,"")</f>
        <v>0</v>
      </c>
      <c r="BL176" s="165">
        <f>IFERROR(VLOOKUP($B176,RD[[#All],[Date]:[IS19_Inv2_M2]],BL$2,0)/BL$1,"")</f>
        <v>0</v>
      </c>
      <c r="BM176" s="165">
        <f>IFERROR(VLOOKUP($B176,RD[[#All],[Date]:[IS19_Inv2_M2]],BM$2,0)/BM$1,"")</f>
        <v>0</v>
      </c>
      <c r="BN176" s="165">
        <f>IFERROR(VLOOKUP($B176,RD[[#All],[Date]:[IS19_Inv2_M2]],BN$2,0)/BN$1,"")</f>
        <v>0</v>
      </c>
      <c r="BO176" s="165">
        <f>IFERROR(VLOOKUP($B176,RD[[#All],[Date]:[IS19_Inv2_M2]],BO$2,0)/BO$1,"")</f>
        <v>0</v>
      </c>
      <c r="BP176" s="165">
        <f>IFERROR(VLOOKUP($B176,RD[[#All],[Date]:[IS19_Inv2_M2]],BP$2,0)/BP$1,"")</f>
        <v>0</v>
      </c>
      <c r="BQ176" s="165">
        <f>IFERROR(VLOOKUP($B176,RD[[#All],[Date]:[IS19_Inv2_M2]],BQ$2,0)/BQ$1,"")</f>
        <v>0</v>
      </c>
      <c r="BR176" s="165">
        <f>IFERROR(VLOOKUP($B176,RD[[#All],[Date]:[IS19_Inv2_M2]],BR$2,0)/BR$1,"")</f>
        <v>0</v>
      </c>
      <c r="BS176" s="165">
        <f>IFERROR(VLOOKUP($B176,RD[[#All],[Date]:[IS19_Inv2_M2]],BS$2,0)/BS$1,"")</f>
        <v>0</v>
      </c>
      <c r="BT176" s="165">
        <f>IFERROR(VLOOKUP($B176,RD[[#All],[Date]:[IS19_Inv2_M2]],BT$2,0)/BT$1,"")</f>
        <v>0</v>
      </c>
      <c r="BU176" s="165">
        <f>IFERROR(VLOOKUP($B176,RD[[#All],[Date]:[IS19_Inv2_M2]],BU$2,0)/BU$1,"")</f>
        <v>0</v>
      </c>
      <c r="BV176" s="165">
        <f>IFERROR(VLOOKUP($B176,RD[[#All],[Date]:[IS19_Inv2_M2]],BV$2,0)/BV$1,"")</f>
        <v>0</v>
      </c>
      <c r="BW176" s="165">
        <f>IFERROR(VLOOKUP($B176,RD[[#All],[Date]:[IS19_Inv2_M2]],BW$2,0)/BW$1,"")</f>
        <v>0</v>
      </c>
      <c r="BX176" s="165">
        <f>IFERROR(VLOOKUP($B176,RD[[#All],[Date]:[IS19_Inv2_M2]],BX$2,0)/BX$1,"")</f>
        <v>0</v>
      </c>
      <c r="BY176" s="165">
        <f>IFERROR(VLOOKUP($B176,RD[[#All],[Date]:[IS19_Inv2_M2]],BY$2,0)/BY$1,"")</f>
        <v>0</v>
      </c>
      <c r="BZ176" s="165">
        <f>IFERROR(VLOOKUP($B176,RD[[#All],[Date]:[IS19_Inv2_M2]],BZ$2,0)/BZ$1,"")</f>
        <v>0</v>
      </c>
      <c r="CA176" s="165">
        <f>IFERROR(VLOOKUP($B176,RD[[#All],[Date]:[IS19_Inv2_M2]],CA$2,0)/CA$1,"")</f>
        <v>0</v>
      </c>
      <c r="CB176" s="165">
        <f>IFERROR(VLOOKUP($B176,RD[[#All],[Date]:[IS19_Inv2_M2]],CB$2,0)/CB$1,"")</f>
        <v>0</v>
      </c>
      <c r="CC176" s="165">
        <f>IFERROR(VLOOKUP($B176,RD[[#All],[Date]:[IS19_Inv2_M2]],CC$2,0)/CC$1,"")</f>
        <v>0</v>
      </c>
      <c r="CD176" s="165">
        <f>IFERROR(VLOOKUP($B176,RD[[#All],[Date]:[IS19_Inv2_M2]],CD$2,0)/CD$1,"")</f>
        <v>0</v>
      </c>
      <c r="CE176" s="165">
        <f>IFERROR(VLOOKUP($B176,RD[[#All],[Date]:[IS19_Inv2_M2]],CE$2,0)/CE$1,"")</f>
        <v>0</v>
      </c>
      <c r="CF176" s="165">
        <f>IFERROR(VLOOKUP($B176,RD[[#All],[Date]:[IS19_Inv2_M2]],CF$2,0)/CF$1,"")</f>
        <v>0</v>
      </c>
      <c r="CG176" s="165">
        <f>IFERROR(VLOOKUP($B176,RD[[#All],[Date]:[IS19_Inv2_M2]],CG$2,0)/CG$1,"")</f>
        <v>0</v>
      </c>
      <c r="CH176" s="165">
        <f>IFERROR(VLOOKUP($B176,RD[[#All],[Date]:[IS19_Inv2_M2]],CH$2,0)/CH$1,"")</f>
        <v>0</v>
      </c>
      <c r="CI176" s="165">
        <f>IFERROR(VLOOKUP($B176,RD[[#All],[Date]:[IS19_Inv2_M2]],CI$2,0)/CI$1,"")</f>
        <v>0</v>
      </c>
      <c r="CJ176" s="165">
        <f>IFERROR(VLOOKUP($B176,RD[[#All],[Date]:[IS19_Inv2_M2]],CJ$2,0)/CJ$1,"")</f>
        <v>0</v>
      </c>
      <c r="CK176" s="165">
        <f>IFERROR(VLOOKUP($B176,RD[[#All],[Date]:[IS19_Inv2_M2]],CK$2,0)/CK$1,"")</f>
        <v>0</v>
      </c>
      <c r="CL176" s="165">
        <f>IFERROR(VLOOKUP($B176,RD[[#All],[Date]:[IS19_Inv2_M2]],CL$2,0)/CL$1,"")</f>
        <v>0</v>
      </c>
      <c r="CM176" s="165">
        <f>IFERROR(VLOOKUP($B176,RD[[#All],[Date]:[IS19_Inv2_M2]],CM$2,0)/CM$1,"")</f>
        <v>0</v>
      </c>
      <c r="CN176" s="165">
        <f>IFERROR(VLOOKUP($B176,RD[[#All],[Date]:[IS19_Inv2_M2]],CN$2,0)/CN$1,"")</f>
        <v>0</v>
      </c>
      <c r="CO176" s="165">
        <f>IFERROR(VLOOKUP($B176,RD[[#All],[Date]:[IS19_Inv2_M2]],CO$2,0)/CO$1,"")</f>
        <v>0</v>
      </c>
      <c r="CP176" s="165">
        <f>IFERROR(VLOOKUP($B176,RD[[#All],[Date]:[IS19_Inv2_M2]],CP$2,0)/CP$1,"")</f>
        <v>0</v>
      </c>
      <c r="CQ176" s="165">
        <f>IFERROR(VLOOKUP($B176,RD[[#All],[Date]:[IS19_Inv2_M2]],CQ$2,0)/CQ$1,"")</f>
        <v>0</v>
      </c>
      <c r="CR176" s="165">
        <f>IFERROR(VLOOKUP($B176,RD[[#All],[Date]:[IS19_Inv2_M2]],CR$2,0)/CR$1,"")</f>
        <v>0</v>
      </c>
      <c r="CS176" s="165">
        <f>IFERROR(VLOOKUP($B176,RD[[#All],[Date]:[IS19_Inv2_M2]],CS$2,0)/CS$1,"")</f>
        <v>0</v>
      </c>
      <c r="CT176" s="165">
        <f>IFERROR(VLOOKUP($B176,RD[[#All],[Date]:[IS19_Inv2_M2]],CT$2,0)/CT$1,"")</f>
        <v>0</v>
      </c>
      <c r="CU176" s="166" t="str">
        <f>IFERROR(AVERAGEIF(Inv_SY_B[[#This Row],[IS1_Inv1_M1]:[IS19_Inv2_M2]],"&gt;="&amp;0.1,Inv_SY_B[[#This Row],[IS1_Inv1_M1]:[IS19_Inv2_M2]]),"")</f>
        <v/>
      </c>
    </row>
    <row r="177" spans="2:99">
      <c r="B177" s="167">
        <f t="shared" si="68"/>
        <v>45869</v>
      </c>
      <c r="C177" s="165">
        <f>IFERROR(VLOOKUP($B177,RD[[#All],[Date]:[IS19_Inv2_M2]],C$2,0)/C$1,"")</f>
        <v>0</v>
      </c>
      <c r="D177" s="165">
        <f>IFERROR(VLOOKUP($B177,RD[[#All],[Date]:[IS19_Inv2_M2]],D$2,0)/D$1,"")</f>
        <v>0</v>
      </c>
      <c r="E177" s="165">
        <f>IFERROR(VLOOKUP($B177,RD[[#All],[Date]:[IS19_Inv2_M2]],E$2,0)/E$1,"")</f>
        <v>0</v>
      </c>
      <c r="F177" s="165">
        <f>IFERROR(VLOOKUP($B177,RD[[#All],[Date]:[IS19_Inv2_M2]],F$2,0)/F$1,"")</f>
        <v>0</v>
      </c>
      <c r="G177" s="165">
        <f>IFERROR(VLOOKUP($B177,RD[[#All],[Date]:[IS19_Inv2_M2]],G$2,0)/G$1,"")</f>
        <v>0</v>
      </c>
      <c r="H177" s="165">
        <f>IFERROR(VLOOKUP($B177,RD[[#All],[Date]:[IS19_Inv2_M2]],H$2,0)/H$1,"")</f>
        <v>0</v>
      </c>
      <c r="I177" s="165">
        <f>IFERROR(VLOOKUP($B177,RD[[#All],[Date]:[IS19_Inv2_M2]],I$2,0)/I$1,"")</f>
        <v>0</v>
      </c>
      <c r="J177" s="165">
        <f>IFERROR(VLOOKUP($B177,RD[[#All],[Date]:[IS19_Inv2_M2]],J$2,0)/J$1,"")</f>
        <v>0</v>
      </c>
      <c r="K177" s="165">
        <f>IFERROR(VLOOKUP($B177,RD[[#All],[Date]:[IS19_Inv2_M2]],K$2,0)/K$1,"")</f>
        <v>0</v>
      </c>
      <c r="L177" s="165">
        <f>IFERROR(VLOOKUP($B177,RD[[#All],[Date]:[IS19_Inv2_M2]],L$2,0)/L$1,"")</f>
        <v>0</v>
      </c>
      <c r="M177" s="165">
        <f>IFERROR(VLOOKUP($B177,RD[[#All],[Date]:[IS19_Inv2_M2]],M$2,0)/M$1,"")</f>
        <v>0</v>
      </c>
      <c r="N177" s="165">
        <f>IFERROR(VLOOKUP($B177,RD[[#All],[Date]:[IS19_Inv2_M2]],N$2,0)/N$1,"")</f>
        <v>0</v>
      </c>
      <c r="O177" s="165">
        <f>IFERROR(VLOOKUP($B177,RD[[#All],[Date]:[IS19_Inv2_M2]],O$2,0)/O$1,"")</f>
        <v>0</v>
      </c>
      <c r="P177" s="165">
        <f>IFERROR(VLOOKUP($B177,RD[[#All],[Date]:[IS19_Inv2_M2]],P$2,0)/P$1,"")</f>
        <v>0</v>
      </c>
      <c r="Q177" s="165">
        <f>IFERROR(VLOOKUP($B177,RD[[#All],[Date]:[IS19_Inv2_M2]],Q$2,0)/Q$1,"")</f>
        <v>0</v>
      </c>
      <c r="R177" s="165">
        <f>IFERROR(VLOOKUP($B177,RD[[#All],[Date]:[IS19_Inv2_M2]],R$2,0)/R$1,"")</f>
        <v>0</v>
      </c>
      <c r="S177" s="165">
        <f>IFERROR(VLOOKUP($B177,RD[[#All],[Date]:[IS19_Inv2_M2]],S$2,0)/S$1,"")</f>
        <v>0</v>
      </c>
      <c r="T177" s="165">
        <f>IFERROR(VLOOKUP($B177,RD[[#All],[Date]:[IS19_Inv2_M2]],T$2,0)/T$1,"")</f>
        <v>0</v>
      </c>
      <c r="U177" s="165">
        <f>IFERROR(VLOOKUP($B177,RD[[#All],[Date]:[IS19_Inv2_M2]],U$2,0)/U$1,"")</f>
        <v>0</v>
      </c>
      <c r="V177" s="165">
        <f>IFERROR(VLOOKUP($B177,RD[[#All],[Date]:[IS19_Inv2_M2]],V$2,0)/V$1,"")</f>
        <v>0</v>
      </c>
      <c r="W177" s="165">
        <f>IFERROR(VLOOKUP($B177,RD[[#All],[Date]:[IS19_Inv2_M2]],W$2,0)/W$1,"")</f>
        <v>0</v>
      </c>
      <c r="X177" s="165">
        <f>IFERROR(VLOOKUP($B177,RD[[#All],[Date]:[IS19_Inv2_M2]],X$2,0)/X$1,"")</f>
        <v>0</v>
      </c>
      <c r="Y177" s="165">
        <f>IFERROR(VLOOKUP($B177,RD[[#All],[Date]:[IS19_Inv2_M2]],Y$2,0)/Y$1,"")</f>
        <v>0</v>
      </c>
      <c r="Z177" s="165">
        <f>IFERROR(VLOOKUP($B177,RD[[#All],[Date]:[IS19_Inv2_M2]],Z$2,0)/Z$1,"")</f>
        <v>0</v>
      </c>
      <c r="AA177" s="165">
        <f>IFERROR(VLOOKUP($B177,RD[[#All],[Date]:[IS19_Inv2_M2]],AA$2,0)/AA$1,"")</f>
        <v>0</v>
      </c>
      <c r="AB177" s="165">
        <f>IFERROR(VLOOKUP($B177,RD[[#All],[Date]:[IS19_Inv2_M2]],AB$2,0)/AB$1,"")</f>
        <v>0</v>
      </c>
      <c r="AC177" s="165">
        <f>IFERROR(VLOOKUP($B177,RD[[#All],[Date]:[IS19_Inv2_M2]],AC$2,0)/AC$1,"")</f>
        <v>0</v>
      </c>
      <c r="AD177" s="165">
        <f>IFERROR(VLOOKUP($B177,RD[[#All],[Date]:[IS19_Inv2_M2]],AD$2,0)/AD$1,"")</f>
        <v>0</v>
      </c>
      <c r="AE177" s="165">
        <f>IFERROR(VLOOKUP($B177,RD[[#All],[Date]:[IS19_Inv2_M2]],AE$2,0)/AE$1,"")</f>
        <v>0</v>
      </c>
      <c r="AF177" s="165">
        <f>IFERROR(VLOOKUP($B177,RD[[#All],[Date]:[IS19_Inv2_M2]],AF$2,0)/AF$1,"")</f>
        <v>0</v>
      </c>
      <c r="AG177" s="165">
        <f>IFERROR(VLOOKUP($B177,RD[[#All],[Date]:[IS19_Inv2_M2]],AG$2,0)/AG$1,"")</f>
        <v>0</v>
      </c>
      <c r="AH177" s="165">
        <f>IFERROR(VLOOKUP($B177,RD[[#All],[Date]:[IS19_Inv2_M2]],AH$2,0)/AH$1,"")</f>
        <v>0</v>
      </c>
      <c r="AI177" s="165">
        <f>IFERROR(VLOOKUP($B177,RD[[#All],[Date]:[IS19_Inv2_M2]],AI$2,0)/AI$1,"")</f>
        <v>0</v>
      </c>
      <c r="AJ177" s="165">
        <f>IFERROR(VLOOKUP($B177,RD[[#All],[Date]:[IS19_Inv2_M2]],AJ$2,0)/AJ$1,"")</f>
        <v>0</v>
      </c>
      <c r="AK177" s="165">
        <f>IFERROR(VLOOKUP($B177,RD[[#All],[Date]:[IS19_Inv2_M2]],AK$2,0)/AK$1,"")</f>
        <v>0</v>
      </c>
      <c r="AL177" s="165">
        <f>IFERROR(VLOOKUP($B177,RD[[#All],[Date]:[IS19_Inv2_M2]],AL$2,0)/AL$1,"")</f>
        <v>0</v>
      </c>
      <c r="AM177" s="165">
        <f>IFERROR(VLOOKUP($B177,RD[[#All],[Date]:[IS19_Inv2_M2]],AM$2,0)/AM$1,"")</f>
        <v>0</v>
      </c>
      <c r="AN177" s="165">
        <f>IFERROR(VLOOKUP($B177,RD[[#All],[Date]:[IS19_Inv2_M2]],AN$2,0)/AN$1,"")</f>
        <v>0</v>
      </c>
      <c r="AO177" s="165">
        <f>IFERROR(VLOOKUP($B177,RD[[#All],[Date]:[IS19_Inv2_M2]],AO$2,0)/AO$1,"")</f>
        <v>0</v>
      </c>
      <c r="AP177" s="165">
        <f>IFERROR(VLOOKUP($B177,RD[[#All],[Date]:[IS19_Inv2_M2]],AP$2,0)/AP$1,"")</f>
        <v>0</v>
      </c>
      <c r="AQ177" s="165">
        <f>IFERROR(VLOOKUP($B177,RD[[#All],[Date]:[IS19_Inv2_M2]],AQ$2,0)/AQ$1,"")</f>
        <v>0</v>
      </c>
      <c r="AR177" s="165">
        <f>IFERROR(VLOOKUP($B177,RD[[#All],[Date]:[IS19_Inv2_M2]],AR$2,0)/AR$1,"")</f>
        <v>0</v>
      </c>
      <c r="AS177" s="165">
        <f>IFERROR(VLOOKUP($B177,RD[[#All],[Date]:[IS19_Inv2_M2]],AS$2,0)/AS$1,"")</f>
        <v>0</v>
      </c>
      <c r="AT177" s="165">
        <f>IFERROR(VLOOKUP($B177,RD[[#All],[Date]:[IS19_Inv2_M2]],AT$2,0)/AT$1,"")</f>
        <v>0</v>
      </c>
      <c r="AU177" s="165">
        <f>IFERROR(VLOOKUP($B177,RD[[#All],[Date]:[IS19_Inv2_M2]],AU$2,0)/AU$1,"")</f>
        <v>0</v>
      </c>
      <c r="AV177" s="165">
        <f>IFERROR(VLOOKUP($B177,RD[[#All],[Date]:[IS19_Inv2_M2]],AV$2,0)/AV$1,"")</f>
        <v>0</v>
      </c>
      <c r="AW177" s="165">
        <f>IFERROR(VLOOKUP($B177,RD[[#All],[Date]:[IS19_Inv2_M2]],AW$2,0)/AW$1,"")</f>
        <v>0</v>
      </c>
      <c r="AX177" s="165">
        <f>IFERROR(VLOOKUP($B177,RD[[#All],[Date]:[IS19_Inv2_M2]],AX$2,0)/AX$1,"")</f>
        <v>0</v>
      </c>
      <c r="AY177" s="165">
        <f>IFERROR(VLOOKUP($B177,RD[[#All],[Date]:[IS19_Inv2_M2]],AY$2,0)/AY$1,"")</f>
        <v>0</v>
      </c>
      <c r="AZ177" s="165">
        <f>IFERROR(VLOOKUP($B177,RD[[#All],[Date]:[IS19_Inv2_M2]],AZ$2,0)/AZ$1,"")</f>
        <v>0</v>
      </c>
      <c r="BA177" s="165">
        <f>IFERROR(VLOOKUP($B177,RD[[#All],[Date]:[IS19_Inv2_M2]],BA$2,0)/BA$1,"")</f>
        <v>0</v>
      </c>
      <c r="BB177" s="165">
        <f>IFERROR(VLOOKUP($B177,RD[[#All],[Date]:[IS19_Inv2_M2]],BB$2,0)/BB$1,"")</f>
        <v>0</v>
      </c>
      <c r="BC177" s="165">
        <f>IFERROR(VLOOKUP($B177,RD[[#All],[Date]:[IS19_Inv2_M2]],BC$2,0)/BC$1,"")</f>
        <v>0</v>
      </c>
      <c r="BD177" s="165">
        <f>IFERROR(VLOOKUP($B177,RD[[#All],[Date]:[IS19_Inv2_M2]],BD$2,0)/BD$1,"")</f>
        <v>0</v>
      </c>
      <c r="BE177" s="165">
        <f>IFERROR(VLOOKUP($B177,RD[[#All],[Date]:[IS19_Inv2_M2]],BE$2,0)/BE$1,"")</f>
        <v>0</v>
      </c>
      <c r="BF177" s="165">
        <f>IFERROR(VLOOKUP($B177,RD[[#All],[Date]:[IS19_Inv2_M2]],BF$2,0)/BF$1,"")</f>
        <v>0</v>
      </c>
      <c r="BG177" s="165">
        <f>IFERROR(VLOOKUP($B177,RD[[#All],[Date]:[IS19_Inv2_M2]],BG$2,0)/BG$1,"")</f>
        <v>0</v>
      </c>
      <c r="BH177" s="165">
        <f>IFERROR(VLOOKUP($B177,RD[[#All],[Date]:[IS19_Inv2_M2]],BH$2,0)/BH$1,"")</f>
        <v>0</v>
      </c>
      <c r="BI177" s="165">
        <f>IFERROR(VLOOKUP($B177,RD[[#All],[Date]:[IS19_Inv2_M2]],BI$2,0)/BI$1,"")</f>
        <v>0</v>
      </c>
      <c r="BJ177" s="165">
        <f>IFERROR(VLOOKUP($B177,RD[[#All],[Date]:[IS19_Inv2_M2]],BJ$2,0)/BJ$1,"")</f>
        <v>0</v>
      </c>
      <c r="BK177" s="165">
        <f>IFERROR(VLOOKUP($B177,RD[[#All],[Date]:[IS19_Inv2_M2]],BK$2,0)/BK$1,"")</f>
        <v>0</v>
      </c>
      <c r="BL177" s="165">
        <f>IFERROR(VLOOKUP($B177,RD[[#All],[Date]:[IS19_Inv2_M2]],BL$2,0)/BL$1,"")</f>
        <v>0</v>
      </c>
      <c r="BM177" s="165">
        <f>IFERROR(VLOOKUP($B177,RD[[#All],[Date]:[IS19_Inv2_M2]],BM$2,0)/BM$1,"")</f>
        <v>0</v>
      </c>
      <c r="BN177" s="165">
        <f>IFERROR(VLOOKUP($B177,RD[[#All],[Date]:[IS19_Inv2_M2]],BN$2,0)/BN$1,"")</f>
        <v>0</v>
      </c>
      <c r="BO177" s="165">
        <f>IFERROR(VLOOKUP($B177,RD[[#All],[Date]:[IS19_Inv2_M2]],BO$2,0)/BO$1,"")</f>
        <v>0</v>
      </c>
      <c r="BP177" s="165">
        <f>IFERROR(VLOOKUP($B177,RD[[#All],[Date]:[IS19_Inv2_M2]],BP$2,0)/BP$1,"")</f>
        <v>0</v>
      </c>
      <c r="BQ177" s="165">
        <f>IFERROR(VLOOKUP($B177,RD[[#All],[Date]:[IS19_Inv2_M2]],BQ$2,0)/BQ$1,"")</f>
        <v>0</v>
      </c>
      <c r="BR177" s="165">
        <f>IFERROR(VLOOKUP($B177,RD[[#All],[Date]:[IS19_Inv2_M2]],BR$2,0)/BR$1,"")</f>
        <v>0</v>
      </c>
      <c r="BS177" s="165">
        <f>IFERROR(VLOOKUP($B177,RD[[#All],[Date]:[IS19_Inv2_M2]],BS$2,0)/BS$1,"")</f>
        <v>0</v>
      </c>
      <c r="BT177" s="165">
        <f>IFERROR(VLOOKUP($B177,RD[[#All],[Date]:[IS19_Inv2_M2]],BT$2,0)/BT$1,"")</f>
        <v>0</v>
      </c>
      <c r="BU177" s="165">
        <f>IFERROR(VLOOKUP($B177,RD[[#All],[Date]:[IS19_Inv2_M2]],BU$2,0)/BU$1,"")</f>
        <v>0</v>
      </c>
      <c r="BV177" s="165">
        <f>IFERROR(VLOOKUP($B177,RD[[#All],[Date]:[IS19_Inv2_M2]],BV$2,0)/BV$1,"")</f>
        <v>0</v>
      </c>
      <c r="BW177" s="165">
        <f>IFERROR(VLOOKUP($B177,RD[[#All],[Date]:[IS19_Inv2_M2]],BW$2,0)/BW$1,"")</f>
        <v>0</v>
      </c>
      <c r="BX177" s="165">
        <f>IFERROR(VLOOKUP($B177,RD[[#All],[Date]:[IS19_Inv2_M2]],BX$2,0)/BX$1,"")</f>
        <v>0</v>
      </c>
      <c r="BY177" s="165">
        <f>IFERROR(VLOOKUP($B177,RD[[#All],[Date]:[IS19_Inv2_M2]],BY$2,0)/BY$1,"")</f>
        <v>0</v>
      </c>
      <c r="BZ177" s="165">
        <f>IFERROR(VLOOKUP($B177,RD[[#All],[Date]:[IS19_Inv2_M2]],BZ$2,0)/BZ$1,"")</f>
        <v>0</v>
      </c>
      <c r="CA177" s="165">
        <f>IFERROR(VLOOKUP($B177,RD[[#All],[Date]:[IS19_Inv2_M2]],CA$2,0)/CA$1,"")</f>
        <v>0</v>
      </c>
      <c r="CB177" s="165">
        <f>IFERROR(VLOOKUP($B177,RD[[#All],[Date]:[IS19_Inv2_M2]],CB$2,0)/CB$1,"")</f>
        <v>0</v>
      </c>
      <c r="CC177" s="165">
        <f>IFERROR(VLOOKUP($B177,RD[[#All],[Date]:[IS19_Inv2_M2]],CC$2,0)/CC$1,"")</f>
        <v>0</v>
      </c>
      <c r="CD177" s="165">
        <f>IFERROR(VLOOKUP($B177,RD[[#All],[Date]:[IS19_Inv2_M2]],CD$2,0)/CD$1,"")</f>
        <v>0</v>
      </c>
      <c r="CE177" s="165">
        <f>IFERROR(VLOOKUP($B177,RD[[#All],[Date]:[IS19_Inv2_M2]],CE$2,0)/CE$1,"")</f>
        <v>0</v>
      </c>
      <c r="CF177" s="165">
        <f>IFERROR(VLOOKUP($B177,RD[[#All],[Date]:[IS19_Inv2_M2]],CF$2,0)/CF$1,"")</f>
        <v>0</v>
      </c>
      <c r="CG177" s="165">
        <f>IFERROR(VLOOKUP($B177,RD[[#All],[Date]:[IS19_Inv2_M2]],CG$2,0)/CG$1,"")</f>
        <v>0</v>
      </c>
      <c r="CH177" s="165">
        <f>IFERROR(VLOOKUP($B177,RD[[#All],[Date]:[IS19_Inv2_M2]],CH$2,0)/CH$1,"")</f>
        <v>0</v>
      </c>
      <c r="CI177" s="165">
        <f>IFERROR(VLOOKUP($B177,RD[[#All],[Date]:[IS19_Inv2_M2]],CI$2,0)/CI$1,"")</f>
        <v>0</v>
      </c>
      <c r="CJ177" s="165">
        <f>IFERROR(VLOOKUP($B177,RD[[#All],[Date]:[IS19_Inv2_M2]],CJ$2,0)/CJ$1,"")</f>
        <v>0</v>
      </c>
      <c r="CK177" s="165">
        <f>IFERROR(VLOOKUP($B177,RD[[#All],[Date]:[IS19_Inv2_M2]],CK$2,0)/CK$1,"")</f>
        <v>0</v>
      </c>
      <c r="CL177" s="165">
        <f>IFERROR(VLOOKUP($B177,RD[[#All],[Date]:[IS19_Inv2_M2]],CL$2,0)/CL$1,"")</f>
        <v>0</v>
      </c>
      <c r="CM177" s="165">
        <f>IFERROR(VLOOKUP($B177,RD[[#All],[Date]:[IS19_Inv2_M2]],CM$2,0)/CM$1,"")</f>
        <v>0</v>
      </c>
      <c r="CN177" s="165">
        <f>IFERROR(VLOOKUP($B177,RD[[#All],[Date]:[IS19_Inv2_M2]],CN$2,0)/CN$1,"")</f>
        <v>0</v>
      </c>
      <c r="CO177" s="165">
        <f>IFERROR(VLOOKUP($B177,RD[[#All],[Date]:[IS19_Inv2_M2]],CO$2,0)/CO$1,"")</f>
        <v>0</v>
      </c>
      <c r="CP177" s="165">
        <f>IFERROR(VLOOKUP($B177,RD[[#All],[Date]:[IS19_Inv2_M2]],CP$2,0)/CP$1,"")</f>
        <v>0</v>
      </c>
      <c r="CQ177" s="165">
        <f>IFERROR(VLOOKUP($B177,RD[[#All],[Date]:[IS19_Inv2_M2]],CQ$2,0)/CQ$1,"")</f>
        <v>0</v>
      </c>
      <c r="CR177" s="165">
        <f>IFERROR(VLOOKUP($B177,RD[[#All],[Date]:[IS19_Inv2_M2]],CR$2,0)/CR$1,"")</f>
        <v>0</v>
      </c>
      <c r="CS177" s="165">
        <f>IFERROR(VLOOKUP($B177,RD[[#All],[Date]:[IS19_Inv2_M2]],CS$2,0)/CS$1,"")</f>
        <v>0</v>
      </c>
      <c r="CT177" s="165">
        <f>IFERROR(VLOOKUP($B177,RD[[#All],[Date]:[IS19_Inv2_M2]],CT$2,0)/CT$1,"")</f>
        <v>0</v>
      </c>
      <c r="CU177" s="166" t="str">
        <f>IFERROR(AVERAGEIF(Inv_SY_B[[#This Row],[IS1_Inv1_M1]:[IS19_Inv2_M2]],"&gt;="&amp;0.1,Inv_SY_B[[#This Row],[IS1_Inv1_M1]:[IS19_Inv2_M2]]),"")</f>
        <v/>
      </c>
    </row>
    <row r="178" spans="2:99">
      <c r="B178" s="167">
        <f t="shared" si="68"/>
        <v>45870</v>
      </c>
      <c r="C178" s="165" t="str">
        <f>IFERROR(VLOOKUP($B178,RD[[#All],[Date]:[IS19_Inv2_M2]],C$2,0)/C$1,"")</f>
        <v/>
      </c>
      <c r="D178" s="165" t="str">
        <f>IFERROR(VLOOKUP($B178,RD[[#All],[Date]:[IS19_Inv2_M2]],D$2,0)/D$1,"")</f>
        <v/>
      </c>
      <c r="E178" s="165" t="str">
        <f>IFERROR(VLOOKUP($B178,RD[[#All],[Date]:[IS19_Inv2_M2]],E$2,0)/E$1,"")</f>
        <v/>
      </c>
      <c r="F178" s="165" t="str">
        <f>IFERROR(VLOOKUP($B178,RD[[#All],[Date]:[IS19_Inv2_M2]],F$2,0)/F$1,"")</f>
        <v/>
      </c>
      <c r="G178" s="165" t="str">
        <f>IFERROR(VLOOKUP($B178,RD[[#All],[Date]:[IS19_Inv2_M2]],G$2,0)/G$1,"")</f>
        <v/>
      </c>
      <c r="H178" s="165" t="str">
        <f>IFERROR(VLOOKUP($B178,RD[[#All],[Date]:[IS19_Inv2_M2]],H$2,0)/H$1,"")</f>
        <v/>
      </c>
      <c r="I178" s="165" t="str">
        <f>IFERROR(VLOOKUP($B178,RD[[#All],[Date]:[IS19_Inv2_M2]],I$2,0)/I$1,"")</f>
        <v/>
      </c>
      <c r="J178" s="165" t="str">
        <f>IFERROR(VLOOKUP($B178,RD[[#All],[Date]:[IS19_Inv2_M2]],J$2,0)/J$1,"")</f>
        <v/>
      </c>
      <c r="K178" s="165" t="str">
        <f>IFERROR(VLOOKUP($B178,RD[[#All],[Date]:[IS19_Inv2_M2]],K$2,0)/K$1,"")</f>
        <v/>
      </c>
      <c r="L178" s="165" t="str">
        <f>IFERROR(VLOOKUP($B178,RD[[#All],[Date]:[IS19_Inv2_M2]],L$2,0)/L$1,"")</f>
        <v/>
      </c>
      <c r="M178" s="165" t="str">
        <f>IFERROR(VLOOKUP($B178,RD[[#All],[Date]:[IS19_Inv2_M2]],M$2,0)/M$1,"")</f>
        <v/>
      </c>
      <c r="N178" s="165" t="str">
        <f>IFERROR(VLOOKUP($B178,RD[[#All],[Date]:[IS19_Inv2_M2]],N$2,0)/N$1,"")</f>
        <v/>
      </c>
      <c r="O178" s="165" t="str">
        <f>IFERROR(VLOOKUP($B178,RD[[#All],[Date]:[IS19_Inv2_M2]],O$2,0)/O$1,"")</f>
        <v/>
      </c>
      <c r="P178" s="165" t="str">
        <f>IFERROR(VLOOKUP($B178,RD[[#All],[Date]:[IS19_Inv2_M2]],P$2,0)/P$1,"")</f>
        <v/>
      </c>
      <c r="Q178" s="165" t="str">
        <f>IFERROR(VLOOKUP($B178,RD[[#All],[Date]:[IS19_Inv2_M2]],Q$2,0)/Q$1,"")</f>
        <v/>
      </c>
      <c r="R178" s="165" t="str">
        <f>IFERROR(VLOOKUP($B178,RD[[#All],[Date]:[IS19_Inv2_M2]],R$2,0)/R$1,"")</f>
        <v/>
      </c>
      <c r="S178" s="165" t="str">
        <f>IFERROR(VLOOKUP($B178,RD[[#All],[Date]:[IS19_Inv2_M2]],S$2,0)/S$1,"")</f>
        <v/>
      </c>
      <c r="T178" s="165" t="str">
        <f>IFERROR(VLOOKUP($B178,RD[[#All],[Date]:[IS19_Inv2_M2]],T$2,0)/T$1,"")</f>
        <v/>
      </c>
      <c r="U178" s="165" t="str">
        <f>IFERROR(VLOOKUP($B178,RD[[#All],[Date]:[IS19_Inv2_M2]],U$2,0)/U$1,"")</f>
        <v/>
      </c>
      <c r="V178" s="165" t="str">
        <f>IFERROR(VLOOKUP($B178,RD[[#All],[Date]:[IS19_Inv2_M2]],V$2,0)/V$1,"")</f>
        <v/>
      </c>
      <c r="W178" s="165" t="str">
        <f>IFERROR(VLOOKUP($B178,RD[[#All],[Date]:[IS19_Inv2_M2]],W$2,0)/W$1,"")</f>
        <v/>
      </c>
      <c r="X178" s="165" t="str">
        <f>IFERROR(VLOOKUP($B178,RD[[#All],[Date]:[IS19_Inv2_M2]],X$2,0)/X$1,"")</f>
        <v/>
      </c>
      <c r="Y178" s="165" t="str">
        <f>IFERROR(VLOOKUP($B178,RD[[#All],[Date]:[IS19_Inv2_M2]],Y$2,0)/Y$1,"")</f>
        <v/>
      </c>
      <c r="Z178" s="165" t="str">
        <f>IFERROR(VLOOKUP($B178,RD[[#All],[Date]:[IS19_Inv2_M2]],Z$2,0)/Z$1,"")</f>
        <v/>
      </c>
      <c r="AA178" s="165" t="str">
        <f>IFERROR(VLOOKUP($B178,RD[[#All],[Date]:[IS19_Inv2_M2]],AA$2,0)/AA$1,"")</f>
        <v/>
      </c>
      <c r="AB178" s="165" t="str">
        <f>IFERROR(VLOOKUP($B178,RD[[#All],[Date]:[IS19_Inv2_M2]],AB$2,0)/AB$1,"")</f>
        <v/>
      </c>
      <c r="AC178" s="165" t="str">
        <f>IFERROR(VLOOKUP($B178,RD[[#All],[Date]:[IS19_Inv2_M2]],AC$2,0)/AC$1,"")</f>
        <v/>
      </c>
      <c r="AD178" s="165" t="str">
        <f>IFERROR(VLOOKUP($B178,RD[[#All],[Date]:[IS19_Inv2_M2]],AD$2,0)/AD$1,"")</f>
        <v/>
      </c>
      <c r="AE178" s="165" t="str">
        <f>IFERROR(VLOOKUP($B178,RD[[#All],[Date]:[IS19_Inv2_M2]],AE$2,0)/AE$1,"")</f>
        <v/>
      </c>
      <c r="AF178" s="165" t="str">
        <f>IFERROR(VLOOKUP($B178,RD[[#All],[Date]:[IS19_Inv2_M2]],AF$2,0)/AF$1,"")</f>
        <v/>
      </c>
      <c r="AG178" s="165" t="str">
        <f>IFERROR(VLOOKUP($B178,RD[[#All],[Date]:[IS19_Inv2_M2]],AG$2,0)/AG$1,"")</f>
        <v/>
      </c>
      <c r="AH178" s="165" t="str">
        <f>IFERROR(VLOOKUP($B178,RD[[#All],[Date]:[IS19_Inv2_M2]],AH$2,0)/AH$1,"")</f>
        <v/>
      </c>
      <c r="AI178" s="165" t="str">
        <f>IFERROR(VLOOKUP($B178,RD[[#All],[Date]:[IS19_Inv2_M2]],AI$2,0)/AI$1,"")</f>
        <v/>
      </c>
      <c r="AJ178" s="165" t="str">
        <f>IFERROR(VLOOKUP($B178,RD[[#All],[Date]:[IS19_Inv2_M2]],AJ$2,0)/AJ$1,"")</f>
        <v/>
      </c>
      <c r="AK178" s="165" t="str">
        <f>IFERROR(VLOOKUP($B178,RD[[#All],[Date]:[IS19_Inv2_M2]],AK$2,0)/AK$1,"")</f>
        <v/>
      </c>
      <c r="AL178" s="165" t="str">
        <f>IFERROR(VLOOKUP($B178,RD[[#All],[Date]:[IS19_Inv2_M2]],AL$2,0)/AL$1,"")</f>
        <v/>
      </c>
      <c r="AM178" s="165" t="str">
        <f>IFERROR(VLOOKUP($B178,RD[[#All],[Date]:[IS19_Inv2_M2]],AM$2,0)/AM$1,"")</f>
        <v/>
      </c>
      <c r="AN178" s="165" t="str">
        <f>IFERROR(VLOOKUP($B178,RD[[#All],[Date]:[IS19_Inv2_M2]],AN$2,0)/AN$1,"")</f>
        <v/>
      </c>
      <c r="AO178" s="165" t="str">
        <f>IFERROR(VLOOKUP($B178,RD[[#All],[Date]:[IS19_Inv2_M2]],AO$2,0)/AO$1,"")</f>
        <v/>
      </c>
      <c r="AP178" s="165" t="str">
        <f>IFERROR(VLOOKUP($B178,RD[[#All],[Date]:[IS19_Inv2_M2]],AP$2,0)/AP$1,"")</f>
        <v/>
      </c>
      <c r="AQ178" s="165" t="str">
        <f>IFERROR(VLOOKUP($B178,RD[[#All],[Date]:[IS19_Inv2_M2]],AQ$2,0)/AQ$1,"")</f>
        <v/>
      </c>
      <c r="AR178" s="165" t="str">
        <f>IFERROR(VLOOKUP($B178,RD[[#All],[Date]:[IS19_Inv2_M2]],AR$2,0)/AR$1,"")</f>
        <v/>
      </c>
      <c r="AS178" s="165" t="str">
        <f>IFERROR(VLOOKUP($B178,RD[[#All],[Date]:[IS19_Inv2_M2]],AS$2,0)/AS$1,"")</f>
        <v/>
      </c>
      <c r="AT178" s="165" t="str">
        <f>IFERROR(VLOOKUP($B178,RD[[#All],[Date]:[IS19_Inv2_M2]],AT$2,0)/AT$1,"")</f>
        <v/>
      </c>
      <c r="AU178" s="165" t="str">
        <f>IFERROR(VLOOKUP($B178,RD[[#All],[Date]:[IS19_Inv2_M2]],AU$2,0)/AU$1,"")</f>
        <v/>
      </c>
      <c r="AV178" s="165" t="str">
        <f>IFERROR(VLOOKUP($B178,RD[[#All],[Date]:[IS19_Inv2_M2]],AV$2,0)/AV$1,"")</f>
        <v/>
      </c>
      <c r="AW178" s="165" t="str">
        <f>IFERROR(VLOOKUP($B178,RD[[#All],[Date]:[IS19_Inv2_M2]],AW$2,0)/AW$1,"")</f>
        <v/>
      </c>
      <c r="AX178" s="165" t="str">
        <f>IFERROR(VLOOKUP($B178,RD[[#All],[Date]:[IS19_Inv2_M2]],AX$2,0)/AX$1,"")</f>
        <v/>
      </c>
      <c r="AY178" s="165" t="str">
        <f>IFERROR(VLOOKUP($B178,RD[[#All],[Date]:[IS19_Inv2_M2]],AY$2,0)/AY$1,"")</f>
        <v/>
      </c>
      <c r="AZ178" s="165" t="str">
        <f>IFERROR(VLOOKUP($B178,RD[[#All],[Date]:[IS19_Inv2_M2]],AZ$2,0)/AZ$1,"")</f>
        <v/>
      </c>
      <c r="BA178" s="165" t="str">
        <f>IFERROR(VLOOKUP($B178,RD[[#All],[Date]:[IS19_Inv2_M2]],BA$2,0)/BA$1,"")</f>
        <v/>
      </c>
      <c r="BB178" s="165" t="str">
        <f>IFERROR(VLOOKUP($B178,RD[[#All],[Date]:[IS19_Inv2_M2]],BB$2,0)/BB$1,"")</f>
        <v/>
      </c>
      <c r="BC178" s="165" t="str">
        <f>IFERROR(VLOOKUP($B178,RD[[#All],[Date]:[IS19_Inv2_M2]],BC$2,0)/BC$1,"")</f>
        <v/>
      </c>
      <c r="BD178" s="165" t="str">
        <f>IFERROR(VLOOKUP($B178,RD[[#All],[Date]:[IS19_Inv2_M2]],BD$2,0)/BD$1,"")</f>
        <v/>
      </c>
      <c r="BE178" s="165" t="str">
        <f>IFERROR(VLOOKUP($B178,RD[[#All],[Date]:[IS19_Inv2_M2]],BE$2,0)/BE$1,"")</f>
        <v/>
      </c>
      <c r="BF178" s="165" t="str">
        <f>IFERROR(VLOOKUP($B178,RD[[#All],[Date]:[IS19_Inv2_M2]],BF$2,0)/BF$1,"")</f>
        <v/>
      </c>
      <c r="BG178" s="165" t="str">
        <f>IFERROR(VLOOKUP($B178,RD[[#All],[Date]:[IS19_Inv2_M2]],BG$2,0)/BG$1,"")</f>
        <v/>
      </c>
      <c r="BH178" s="165" t="str">
        <f>IFERROR(VLOOKUP($B178,RD[[#All],[Date]:[IS19_Inv2_M2]],BH$2,0)/BH$1,"")</f>
        <v/>
      </c>
      <c r="BI178" s="165" t="str">
        <f>IFERROR(VLOOKUP($B178,RD[[#All],[Date]:[IS19_Inv2_M2]],BI$2,0)/BI$1,"")</f>
        <v/>
      </c>
      <c r="BJ178" s="165" t="str">
        <f>IFERROR(VLOOKUP($B178,RD[[#All],[Date]:[IS19_Inv2_M2]],BJ$2,0)/BJ$1,"")</f>
        <v/>
      </c>
      <c r="BK178" s="165" t="str">
        <f>IFERROR(VLOOKUP($B178,RD[[#All],[Date]:[IS19_Inv2_M2]],BK$2,0)/BK$1,"")</f>
        <v/>
      </c>
      <c r="BL178" s="165" t="str">
        <f>IFERROR(VLOOKUP($B178,RD[[#All],[Date]:[IS19_Inv2_M2]],BL$2,0)/BL$1,"")</f>
        <v/>
      </c>
      <c r="BM178" s="165" t="str">
        <f>IFERROR(VLOOKUP($B178,RD[[#All],[Date]:[IS19_Inv2_M2]],BM$2,0)/BM$1,"")</f>
        <v/>
      </c>
      <c r="BN178" s="165" t="str">
        <f>IFERROR(VLOOKUP($B178,RD[[#All],[Date]:[IS19_Inv2_M2]],BN$2,0)/BN$1,"")</f>
        <v/>
      </c>
      <c r="BO178" s="165" t="str">
        <f>IFERROR(VLOOKUP($B178,RD[[#All],[Date]:[IS19_Inv2_M2]],BO$2,0)/BO$1,"")</f>
        <v/>
      </c>
      <c r="BP178" s="165" t="str">
        <f>IFERROR(VLOOKUP($B178,RD[[#All],[Date]:[IS19_Inv2_M2]],BP$2,0)/BP$1,"")</f>
        <v/>
      </c>
      <c r="BQ178" s="165" t="str">
        <f>IFERROR(VLOOKUP($B178,RD[[#All],[Date]:[IS19_Inv2_M2]],BQ$2,0)/BQ$1,"")</f>
        <v/>
      </c>
      <c r="BR178" s="165" t="str">
        <f>IFERROR(VLOOKUP($B178,RD[[#All],[Date]:[IS19_Inv2_M2]],BR$2,0)/BR$1,"")</f>
        <v/>
      </c>
      <c r="BS178" s="165" t="str">
        <f>IFERROR(VLOOKUP($B178,RD[[#All],[Date]:[IS19_Inv2_M2]],BS$2,0)/BS$1,"")</f>
        <v/>
      </c>
      <c r="BT178" s="165" t="str">
        <f>IFERROR(VLOOKUP($B178,RD[[#All],[Date]:[IS19_Inv2_M2]],BT$2,0)/BT$1,"")</f>
        <v/>
      </c>
      <c r="BU178" s="165" t="str">
        <f>IFERROR(VLOOKUP($B178,RD[[#All],[Date]:[IS19_Inv2_M2]],BU$2,0)/BU$1,"")</f>
        <v/>
      </c>
      <c r="BV178" s="165" t="str">
        <f>IFERROR(VLOOKUP($B178,RD[[#All],[Date]:[IS19_Inv2_M2]],BV$2,0)/BV$1,"")</f>
        <v/>
      </c>
      <c r="BW178" s="165" t="str">
        <f>IFERROR(VLOOKUP($B178,RD[[#All],[Date]:[IS19_Inv2_M2]],BW$2,0)/BW$1,"")</f>
        <v/>
      </c>
      <c r="BX178" s="165" t="str">
        <f>IFERROR(VLOOKUP($B178,RD[[#All],[Date]:[IS19_Inv2_M2]],BX$2,0)/BX$1,"")</f>
        <v/>
      </c>
      <c r="BY178" s="165" t="str">
        <f>IFERROR(VLOOKUP($B178,RD[[#All],[Date]:[IS19_Inv2_M2]],BY$2,0)/BY$1,"")</f>
        <v/>
      </c>
      <c r="BZ178" s="165" t="str">
        <f>IFERROR(VLOOKUP($B178,RD[[#All],[Date]:[IS19_Inv2_M2]],BZ$2,0)/BZ$1,"")</f>
        <v/>
      </c>
      <c r="CA178" s="165" t="str">
        <f>IFERROR(VLOOKUP($B178,RD[[#All],[Date]:[IS19_Inv2_M2]],CA$2,0)/CA$1,"")</f>
        <v/>
      </c>
      <c r="CB178" s="165" t="str">
        <f>IFERROR(VLOOKUP($B178,RD[[#All],[Date]:[IS19_Inv2_M2]],CB$2,0)/CB$1,"")</f>
        <v/>
      </c>
      <c r="CC178" s="165" t="str">
        <f>IFERROR(VLOOKUP($B178,RD[[#All],[Date]:[IS19_Inv2_M2]],CC$2,0)/CC$1,"")</f>
        <v/>
      </c>
      <c r="CD178" s="165" t="str">
        <f>IFERROR(VLOOKUP($B178,RD[[#All],[Date]:[IS19_Inv2_M2]],CD$2,0)/CD$1,"")</f>
        <v/>
      </c>
      <c r="CE178" s="165" t="str">
        <f>IFERROR(VLOOKUP($B178,RD[[#All],[Date]:[IS19_Inv2_M2]],CE$2,0)/CE$1,"")</f>
        <v/>
      </c>
      <c r="CF178" s="165" t="str">
        <f>IFERROR(VLOOKUP($B178,RD[[#All],[Date]:[IS19_Inv2_M2]],CF$2,0)/CF$1,"")</f>
        <v/>
      </c>
      <c r="CG178" s="165" t="str">
        <f>IFERROR(VLOOKUP($B178,RD[[#All],[Date]:[IS19_Inv2_M2]],CG$2,0)/CG$1,"")</f>
        <v/>
      </c>
      <c r="CH178" s="165" t="str">
        <f>IFERROR(VLOOKUP($B178,RD[[#All],[Date]:[IS19_Inv2_M2]],CH$2,0)/CH$1,"")</f>
        <v/>
      </c>
      <c r="CI178" s="165" t="str">
        <f>IFERROR(VLOOKUP($B178,RD[[#All],[Date]:[IS19_Inv2_M2]],CI$2,0)/CI$1,"")</f>
        <v/>
      </c>
      <c r="CJ178" s="165" t="str">
        <f>IFERROR(VLOOKUP($B178,RD[[#All],[Date]:[IS19_Inv2_M2]],CJ$2,0)/CJ$1,"")</f>
        <v/>
      </c>
      <c r="CK178" s="165" t="str">
        <f>IFERROR(VLOOKUP($B178,RD[[#All],[Date]:[IS19_Inv2_M2]],CK$2,0)/CK$1,"")</f>
        <v/>
      </c>
      <c r="CL178" s="165" t="str">
        <f>IFERROR(VLOOKUP($B178,RD[[#All],[Date]:[IS19_Inv2_M2]],CL$2,0)/CL$1,"")</f>
        <v/>
      </c>
      <c r="CM178" s="165" t="str">
        <f>IFERROR(VLOOKUP($B178,RD[[#All],[Date]:[IS19_Inv2_M2]],CM$2,0)/CM$1,"")</f>
        <v/>
      </c>
      <c r="CN178" s="165" t="str">
        <f>IFERROR(VLOOKUP($B178,RD[[#All],[Date]:[IS19_Inv2_M2]],CN$2,0)/CN$1,"")</f>
        <v/>
      </c>
      <c r="CO178" s="165" t="str">
        <f>IFERROR(VLOOKUP($B178,RD[[#All],[Date]:[IS19_Inv2_M2]],CO$2,0)/CO$1,"")</f>
        <v/>
      </c>
      <c r="CP178" s="165" t="str">
        <f>IFERROR(VLOOKUP($B178,RD[[#All],[Date]:[IS19_Inv2_M2]],CP$2,0)/CP$1,"")</f>
        <v/>
      </c>
      <c r="CQ178" s="165" t="str">
        <f>IFERROR(VLOOKUP($B178,RD[[#All],[Date]:[IS19_Inv2_M2]],CQ$2,0)/CQ$1,"")</f>
        <v/>
      </c>
      <c r="CR178" s="165" t="str">
        <f>IFERROR(VLOOKUP($B178,RD[[#All],[Date]:[IS19_Inv2_M2]],CR$2,0)/CR$1,"")</f>
        <v/>
      </c>
      <c r="CS178" s="165" t="str">
        <f>IFERROR(VLOOKUP($B178,RD[[#All],[Date]:[IS19_Inv2_M2]],CS$2,0)/CS$1,"")</f>
        <v/>
      </c>
      <c r="CT178" s="165" t="str">
        <f>IFERROR(VLOOKUP($B178,RD[[#All],[Date]:[IS19_Inv2_M2]],CT$2,0)/CT$1,"")</f>
        <v/>
      </c>
      <c r="CU178" s="166" t="str">
        <f>IFERROR(AVERAGEIF(Inv_SY_B[[#This Row],[IS1_Inv1_M1]:[IS19_Inv2_M2]],"&gt;="&amp;0.1,Inv_SY_B[[#This Row],[IS1_Inv1_M1]:[IS19_Inv2_M2]]),"")</f>
        <v/>
      </c>
    </row>
    <row r="179" spans="2:99">
      <c r="B179" s="167">
        <f t="shared" si="68"/>
        <v>45871</v>
      </c>
      <c r="C179" s="165" t="str">
        <f>IFERROR(VLOOKUP($B179,RD[[#All],[Date]:[IS19_Inv2_M2]],C$2,0)/C$1,"")</f>
        <v/>
      </c>
      <c r="D179" s="165" t="str">
        <f>IFERROR(VLOOKUP($B179,RD[[#All],[Date]:[IS19_Inv2_M2]],D$2,0)/D$1,"")</f>
        <v/>
      </c>
      <c r="E179" s="165" t="str">
        <f>IFERROR(VLOOKUP($B179,RD[[#All],[Date]:[IS19_Inv2_M2]],E$2,0)/E$1,"")</f>
        <v/>
      </c>
      <c r="F179" s="165" t="str">
        <f>IFERROR(VLOOKUP($B179,RD[[#All],[Date]:[IS19_Inv2_M2]],F$2,0)/F$1,"")</f>
        <v/>
      </c>
      <c r="G179" s="165" t="str">
        <f>IFERROR(VLOOKUP($B179,RD[[#All],[Date]:[IS19_Inv2_M2]],G$2,0)/G$1,"")</f>
        <v/>
      </c>
      <c r="H179" s="165" t="str">
        <f>IFERROR(VLOOKUP($B179,RD[[#All],[Date]:[IS19_Inv2_M2]],H$2,0)/H$1,"")</f>
        <v/>
      </c>
      <c r="I179" s="165" t="str">
        <f>IFERROR(VLOOKUP($B179,RD[[#All],[Date]:[IS19_Inv2_M2]],I$2,0)/I$1,"")</f>
        <v/>
      </c>
      <c r="J179" s="165" t="str">
        <f>IFERROR(VLOOKUP($B179,RD[[#All],[Date]:[IS19_Inv2_M2]],J$2,0)/J$1,"")</f>
        <v/>
      </c>
      <c r="K179" s="165" t="str">
        <f>IFERROR(VLOOKUP($B179,RD[[#All],[Date]:[IS19_Inv2_M2]],K$2,0)/K$1,"")</f>
        <v/>
      </c>
      <c r="L179" s="165" t="str">
        <f>IFERROR(VLOOKUP($B179,RD[[#All],[Date]:[IS19_Inv2_M2]],L$2,0)/L$1,"")</f>
        <v/>
      </c>
      <c r="M179" s="165" t="str">
        <f>IFERROR(VLOOKUP($B179,RD[[#All],[Date]:[IS19_Inv2_M2]],M$2,0)/M$1,"")</f>
        <v/>
      </c>
      <c r="N179" s="165" t="str">
        <f>IFERROR(VLOOKUP($B179,RD[[#All],[Date]:[IS19_Inv2_M2]],N$2,0)/N$1,"")</f>
        <v/>
      </c>
      <c r="O179" s="165" t="str">
        <f>IFERROR(VLOOKUP($B179,RD[[#All],[Date]:[IS19_Inv2_M2]],O$2,0)/O$1,"")</f>
        <v/>
      </c>
      <c r="P179" s="165" t="str">
        <f>IFERROR(VLOOKUP($B179,RD[[#All],[Date]:[IS19_Inv2_M2]],P$2,0)/P$1,"")</f>
        <v/>
      </c>
      <c r="Q179" s="165" t="str">
        <f>IFERROR(VLOOKUP($B179,RD[[#All],[Date]:[IS19_Inv2_M2]],Q$2,0)/Q$1,"")</f>
        <v/>
      </c>
      <c r="R179" s="165" t="str">
        <f>IFERROR(VLOOKUP($B179,RD[[#All],[Date]:[IS19_Inv2_M2]],R$2,0)/R$1,"")</f>
        <v/>
      </c>
      <c r="S179" s="165" t="str">
        <f>IFERROR(VLOOKUP($B179,RD[[#All],[Date]:[IS19_Inv2_M2]],S$2,0)/S$1,"")</f>
        <v/>
      </c>
      <c r="T179" s="165" t="str">
        <f>IFERROR(VLOOKUP($B179,RD[[#All],[Date]:[IS19_Inv2_M2]],T$2,0)/T$1,"")</f>
        <v/>
      </c>
      <c r="U179" s="165" t="str">
        <f>IFERROR(VLOOKUP($B179,RD[[#All],[Date]:[IS19_Inv2_M2]],U$2,0)/U$1,"")</f>
        <v/>
      </c>
      <c r="V179" s="165" t="str">
        <f>IFERROR(VLOOKUP($B179,RD[[#All],[Date]:[IS19_Inv2_M2]],V$2,0)/V$1,"")</f>
        <v/>
      </c>
      <c r="W179" s="165" t="str">
        <f>IFERROR(VLOOKUP($B179,RD[[#All],[Date]:[IS19_Inv2_M2]],W$2,0)/W$1,"")</f>
        <v/>
      </c>
      <c r="X179" s="165" t="str">
        <f>IFERROR(VLOOKUP($B179,RD[[#All],[Date]:[IS19_Inv2_M2]],X$2,0)/X$1,"")</f>
        <v/>
      </c>
      <c r="Y179" s="165" t="str">
        <f>IFERROR(VLOOKUP($B179,RD[[#All],[Date]:[IS19_Inv2_M2]],Y$2,0)/Y$1,"")</f>
        <v/>
      </c>
      <c r="Z179" s="165" t="str">
        <f>IFERROR(VLOOKUP($B179,RD[[#All],[Date]:[IS19_Inv2_M2]],Z$2,0)/Z$1,"")</f>
        <v/>
      </c>
      <c r="AA179" s="165" t="str">
        <f>IFERROR(VLOOKUP($B179,RD[[#All],[Date]:[IS19_Inv2_M2]],AA$2,0)/AA$1,"")</f>
        <v/>
      </c>
      <c r="AB179" s="165" t="str">
        <f>IFERROR(VLOOKUP($B179,RD[[#All],[Date]:[IS19_Inv2_M2]],AB$2,0)/AB$1,"")</f>
        <v/>
      </c>
      <c r="AC179" s="165" t="str">
        <f>IFERROR(VLOOKUP($B179,RD[[#All],[Date]:[IS19_Inv2_M2]],AC$2,0)/AC$1,"")</f>
        <v/>
      </c>
      <c r="AD179" s="165" t="str">
        <f>IFERROR(VLOOKUP($B179,RD[[#All],[Date]:[IS19_Inv2_M2]],AD$2,0)/AD$1,"")</f>
        <v/>
      </c>
      <c r="AE179" s="165" t="str">
        <f>IFERROR(VLOOKUP($B179,RD[[#All],[Date]:[IS19_Inv2_M2]],AE$2,0)/AE$1,"")</f>
        <v/>
      </c>
      <c r="AF179" s="165" t="str">
        <f>IFERROR(VLOOKUP($B179,RD[[#All],[Date]:[IS19_Inv2_M2]],AF$2,0)/AF$1,"")</f>
        <v/>
      </c>
      <c r="AG179" s="165" t="str">
        <f>IFERROR(VLOOKUP($B179,RD[[#All],[Date]:[IS19_Inv2_M2]],AG$2,0)/AG$1,"")</f>
        <v/>
      </c>
      <c r="AH179" s="165" t="str">
        <f>IFERROR(VLOOKUP($B179,RD[[#All],[Date]:[IS19_Inv2_M2]],AH$2,0)/AH$1,"")</f>
        <v/>
      </c>
      <c r="AI179" s="165" t="str">
        <f>IFERROR(VLOOKUP($B179,RD[[#All],[Date]:[IS19_Inv2_M2]],AI$2,0)/AI$1,"")</f>
        <v/>
      </c>
      <c r="AJ179" s="165" t="str">
        <f>IFERROR(VLOOKUP($B179,RD[[#All],[Date]:[IS19_Inv2_M2]],AJ$2,0)/AJ$1,"")</f>
        <v/>
      </c>
      <c r="AK179" s="165" t="str">
        <f>IFERROR(VLOOKUP($B179,RD[[#All],[Date]:[IS19_Inv2_M2]],AK$2,0)/AK$1,"")</f>
        <v/>
      </c>
      <c r="AL179" s="165" t="str">
        <f>IFERROR(VLOOKUP($B179,RD[[#All],[Date]:[IS19_Inv2_M2]],AL$2,0)/AL$1,"")</f>
        <v/>
      </c>
      <c r="AM179" s="165" t="str">
        <f>IFERROR(VLOOKUP($B179,RD[[#All],[Date]:[IS19_Inv2_M2]],AM$2,0)/AM$1,"")</f>
        <v/>
      </c>
      <c r="AN179" s="165" t="str">
        <f>IFERROR(VLOOKUP($B179,RD[[#All],[Date]:[IS19_Inv2_M2]],AN$2,0)/AN$1,"")</f>
        <v/>
      </c>
      <c r="AO179" s="165" t="str">
        <f>IFERROR(VLOOKUP($B179,RD[[#All],[Date]:[IS19_Inv2_M2]],AO$2,0)/AO$1,"")</f>
        <v/>
      </c>
      <c r="AP179" s="165" t="str">
        <f>IFERROR(VLOOKUP($B179,RD[[#All],[Date]:[IS19_Inv2_M2]],AP$2,0)/AP$1,"")</f>
        <v/>
      </c>
      <c r="AQ179" s="165" t="str">
        <f>IFERROR(VLOOKUP($B179,RD[[#All],[Date]:[IS19_Inv2_M2]],AQ$2,0)/AQ$1,"")</f>
        <v/>
      </c>
      <c r="AR179" s="165" t="str">
        <f>IFERROR(VLOOKUP($B179,RD[[#All],[Date]:[IS19_Inv2_M2]],AR$2,0)/AR$1,"")</f>
        <v/>
      </c>
      <c r="AS179" s="165" t="str">
        <f>IFERROR(VLOOKUP($B179,RD[[#All],[Date]:[IS19_Inv2_M2]],AS$2,0)/AS$1,"")</f>
        <v/>
      </c>
      <c r="AT179" s="165" t="str">
        <f>IFERROR(VLOOKUP($B179,RD[[#All],[Date]:[IS19_Inv2_M2]],AT$2,0)/AT$1,"")</f>
        <v/>
      </c>
      <c r="AU179" s="165" t="str">
        <f>IFERROR(VLOOKUP($B179,RD[[#All],[Date]:[IS19_Inv2_M2]],AU$2,0)/AU$1,"")</f>
        <v/>
      </c>
      <c r="AV179" s="165" t="str">
        <f>IFERROR(VLOOKUP($B179,RD[[#All],[Date]:[IS19_Inv2_M2]],AV$2,0)/AV$1,"")</f>
        <v/>
      </c>
      <c r="AW179" s="165" t="str">
        <f>IFERROR(VLOOKUP($B179,RD[[#All],[Date]:[IS19_Inv2_M2]],AW$2,0)/AW$1,"")</f>
        <v/>
      </c>
      <c r="AX179" s="165" t="str">
        <f>IFERROR(VLOOKUP($B179,RD[[#All],[Date]:[IS19_Inv2_M2]],AX$2,0)/AX$1,"")</f>
        <v/>
      </c>
      <c r="AY179" s="165" t="str">
        <f>IFERROR(VLOOKUP($B179,RD[[#All],[Date]:[IS19_Inv2_M2]],AY$2,0)/AY$1,"")</f>
        <v/>
      </c>
      <c r="AZ179" s="165" t="str">
        <f>IFERROR(VLOOKUP($B179,RD[[#All],[Date]:[IS19_Inv2_M2]],AZ$2,0)/AZ$1,"")</f>
        <v/>
      </c>
      <c r="BA179" s="165" t="str">
        <f>IFERROR(VLOOKUP($B179,RD[[#All],[Date]:[IS19_Inv2_M2]],BA$2,0)/BA$1,"")</f>
        <v/>
      </c>
      <c r="BB179" s="165" t="str">
        <f>IFERROR(VLOOKUP($B179,RD[[#All],[Date]:[IS19_Inv2_M2]],BB$2,0)/BB$1,"")</f>
        <v/>
      </c>
      <c r="BC179" s="165" t="str">
        <f>IFERROR(VLOOKUP($B179,RD[[#All],[Date]:[IS19_Inv2_M2]],BC$2,0)/BC$1,"")</f>
        <v/>
      </c>
      <c r="BD179" s="165" t="str">
        <f>IFERROR(VLOOKUP($B179,RD[[#All],[Date]:[IS19_Inv2_M2]],BD$2,0)/BD$1,"")</f>
        <v/>
      </c>
      <c r="BE179" s="165" t="str">
        <f>IFERROR(VLOOKUP($B179,RD[[#All],[Date]:[IS19_Inv2_M2]],BE$2,0)/BE$1,"")</f>
        <v/>
      </c>
      <c r="BF179" s="165" t="str">
        <f>IFERROR(VLOOKUP($B179,RD[[#All],[Date]:[IS19_Inv2_M2]],BF$2,0)/BF$1,"")</f>
        <v/>
      </c>
      <c r="BG179" s="165" t="str">
        <f>IFERROR(VLOOKUP($B179,RD[[#All],[Date]:[IS19_Inv2_M2]],BG$2,0)/BG$1,"")</f>
        <v/>
      </c>
      <c r="BH179" s="165" t="str">
        <f>IFERROR(VLOOKUP($B179,RD[[#All],[Date]:[IS19_Inv2_M2]],BH$2,0)/BH$1,"")</f>
        <v/>
      </c>
      <c r="BI179" s="165" t="str">
        <f>IFERROR(VLOOKUP($B179,RD[[#All],[Date]:[IS19_Inv2_M2]],BI$2,0)/BI$1,"")</f>
        <v/>
      </c>
      <c r="BJ179" s="165" t="str">
        <f>IFERROR(VLOOKUP($B179,RD[[#All],[Date]:[IS19_Inv2_M2]],BJ$2,0)/BJ$1,"")</f>
        <v/>
      </c>
      <c r="BK179" s="165" t="str">
        <f>IFERROR(VLOOKUP($B179,RD[[#All],[Date]:[IS19_Inv2_M2]],BK$2,0)/BK$1,"")</f>
        <v/>
      </c>
      <c r="BL179" s="165" t="str">
        <f>IFERROR(VLOOKUP($B179,RD[[#All],[Date]:[IS19_Inv2_M2]],BL$2,0)/BL$1,"")</f>
        <v/>
      </c>
      <c r="BM179" s="165" t="str">
        <f>IFERROR(VLOOKUP($B179,RD[[#All],[Date]:[IS19_Inv2_M2]],BM$2,0)/BM$1,"")</f>
        <v/>
      </c>
      <c r="BN179" s="165" t="str">
        <f>IFERROR(VLOOKUP($B179,RD[[#All],[Date]:[IS19_Inv2_M2]],BN$2,0)/BN$1,"")</f>
        <v/>
      </c>
      <c r="BO179" s="165" t="str">
        <f>IFERROR(VLOOKUP($B179,RD[[#All],[Date]:[IS19_Inv2_M2]],BO$2,0)/BO$1,"")</f>
        <v/>
      </c>
      <c r="BP179" s="165" t="str">
        <f>IFERROR(VLOOKUP($B179,RD[[#All],[Date]:[IS19_Inv2_M2]],BP$2,0)/BP$1,"")</f>
        <v/>
      </c>
      <c r="BQ179" s="165" t="str">
        <f>IFERROR(VLOOKUP($B179,RD[[#All],[Date]:[IS19_Inv2_M2]],BQ$2,0)/BQ$1,"")</f>
        <v/>
      </c>
      <c r="BR179" s="165" t="str">
        <f>IFERROR(VLOOKUP($B179,RD[[#All],[Date]:[IS19_Inv2_M2]],BR$2,0)/BR$1,"")</f>
        <v/>
      </c>
      <c r="BS179" s="165" t="str">
        <f>IFERROR(VLOOKUP($B179,RD[[#All],[Date]:[IS19_Inv2_M2]],BS$2,0)/BS$1,"")</f>
        <v/>
      </c>
      <c r="BT179" s="165" t="str">
        <f>IFERROR(VLOOKUP($B179,RD[[#All],[Date]:[IS19_Inv2_M2]],BT$2,0)/BT$1,"")</f>
        <v/>
      </c>
      <c r="BU179" s="165" t="str">
        <f>IFERROR(VLOOKUP($B179,RD[[#All],[Date]:[IS19_Inv2_M2]],BU$2,0)/BU$1,"")</f>
        <v/>
      </c>
      <c r="BV179" s="165" t="str">
        <f>IFERROR(VLOOKUP($B179,RD[[#All],[Date]:[IS19_Inv2_M2]],BV$2,0)/BV$1,"")</f>
        <v/>
      </c>
      <c r="BW179" s="165" t="str">
        <f>IFERROR(VLOOKUP($B179,RD[[#All],[Date]:[IS19_Inv2_M2]],BW$2,0)/BW$1,"")</f>
        <v/>
      </c>
      <c r="BX179" s="165" t="str">
        <f>IFERROR(VLOOKUP($B179,RD[[#All],[Date]:[IS19_Inv2_M2]],BX$2,0)/BX$1,"")</f>
        <v/>
      </c>
      <c r="BY179" s="165" t="str">
        <f>IFERROR(VLOOKUP($B179,RD[[#All],[Date]:[IS19_Inv2_M2]],BY$2,0)/BY$1,"")</f>
        <v/>
      </c>
      <c r="BZ179" s="165" t="str">
        <f>IFERROR(VLOOKUP($B179,RD[[#All],[Date]:[IS19_Inv2_M2]],BZ$2,0)/BZ$1,"")</f>
        <v/>
      </c>
      <c r="CA179" s="165" t="str">
        <f>IFERROR(VLOOKUP($B179,RD[[#All],[Date]:[IS19_Inv2_M2]],CA$2,0)/CA$1,"")</f>
        <v/>
      </c>
      <c r="CB179" s="165" t="str">
        <f>IFERROR(VLOOKUP($B179,RD[[#All],[Date]:[IS19_Inv2_M2]],CB$2,0)/CB$1,"")</f>
        <v/>
      </c>
      <c r="CC179" s="165" t="str">
        <f>IFERROR(VLOOKUP($B179,RD[[#All],[Date]:[IS19_Inv2_M2]],CC$2,0)/CC$1,"")</f>
        <v/>
      </c>
      <c r="CD179" s="165" t="str">
        <f>IFERROR(VLOOKUP($B179,RD[[#All],[Date]:[IS19_Inv2_M2]],CD$2,0)/CD$1,"")</f>
        <v/>
      </c>
      <c r="CE179" s="165" t="str">
        <f>IFERROR(VLOOKUP($B179,RD[[#All],[Date]:[IS19_Inv2_M2]],CE$2,0)/CE$1,"")</f>
        <v/>
      </c>
      <c r="CF179" s="165" t="str">
        <f>IFERROR(VLOOKUP($B179,RD[[#All],[Date]:[IS19_Inv2_M2]],CF$2,0)/CF$1,"")</f>
        <v/>
      </c>
      <c r="CG179" s="165" t="str">
        <f>IFERROR(VLOOKUP($B179,RD[[#All],[Date]:[IS19_Inv2_M2]],CG$2,0)/CG$1,"")</f>
        <v/>
      </c>
      <c r="CH179" s="165" t="str">
        <f>IFERROR(VLOOKUP($B179,RD[[#All],[Date]:[IS19_Inv2_M2]],CH$2,0)/CH$1,"")</f>
        <v/>
      </c>
      <c r="CI179" s="165" t="str">
        <f>IFERROR(VLOOKUP($B179,RD[[#All],[Date]:[IS19_Inv2_M2]],CI$2,0)/CI$1,"")</f>
        <v/>
      </c>
      <c r="CJ179" s="165" t="str">
        <f>IFERROR(VLOOKUP($B179,RD[[#All],[Date]:[IS19_Inv2_M2]],CJ$2,0)/CJ$1,"")</f>
        <v/>
      </c>
      <c r="CK179" s="165" t="str">
        <f>IFERROR(VLOOKUP($B179,RD[[#All],[Date]:[IS19_Inv2_M2]],CK$2,0)/CK$1,"")</f>
        <v/>
      </c>
      <c r="CL179" s="165" t="str">
        <f>IFERROR(VLOOKUP($B179,RD[[#All],[Date]:[IS19_Inv2_M2]],CL$2,0)/CL$1,"")</f>
        <v/>
      </c>
      <c r="CM179" s="165" t="str">
        <f>IFERROR(VLOOKUP($B179,RD[[#All],[Date]:[IS19_Inv2_M2]],CM$2,0)/CM$1,"")</f>
        <v/>
      </c>
      <c r="CN179" s="165" t="str">
        <f>IFERROR(VLOOKUP($B179,RD[[#All],[Date]:[IS19_Inv2_M2]],CN$2,0)/CN$1,"")</f>
        <v/>
      </c>
      <c r="CO179" s="165" t="str">
        <f>IFERROR(VLOOKUP($B179,RD[[#All],[Date]:[IS19_Inv2_M2]],CO$2,0)/CO$1,"")</f>
        <v/>
      </c>
      <c r="CP179" s="165" t="str">
        <f>IFERROR(VLOOKUP($B179,RD[[#All],[Date]:[IS19_Inv2_M2]],CP$2,0)/CP$1,"")</f>
        <v/>
      </c>
      <c r="CQ179" s="165" t="str">
        <f>IFERROR(VLOOKUP($B179,RD[[#All],[Date]:[IS19_Inv2_M2]],CQ$2,0)/CQ$1,"")</f>
        <v/>
      </c>
      <c r="CR179" s="165" t="str">
        <f>IFERROR(VLOOKUP($B179,RD[[#All],[Date]:[IS19_Inv2_M2]],CR$2,0)/CR$1,"")</f>
        <v/>
      </c>
      <c r="CS179" s="165" t="str">
        <f>IFERROR(VLOOKUP($B179,RD[[#All],[Date]:[IS19_Inv2_M2]],CS$2,0)/CS$1,"")</f>
        <v/>
      </c>
      <c r="CT179" s="165" t="str">
        <f>IFERROR(VLOOKUP($B179,RD[[#All],[Date]:[IS19_Inv2_M2]],CT$2,0)/CT$1,"")</f>
        <v/>
      </c>
      <c r="CU179" s="166" t="str">
        <f>IFERROR(AVERAGEIF(Inv_SY_B[[#This Row],[IS1_Inv1_M1]:[IS19_Inv2_M2]],"&gt;="&amp;0.1,Inv_SY_B[[#This Row],[IS1_Inv1_M1]:[IS19_Inv2_M2]]),"")</f>
        <v/>
      </c>
    </row>
    <row r="180" spans="2:99">
      <c r="B180" s="167">
        <f t="shared" si="68"/>
        <v>45872</v>
      </c>
      <c r="C180" s="165" t="str">
        <f>IFERROR(VLOOKUP($B180,RD[[#All],[Date]:[IS19_Inv2_M2]],C$2,0)/C$1,"")</f>
        <v/>
      </c>
      <c r="D180" s="165" t="str">
        <f>IFERROR(VLOOKUP($B180,RD[[#All],[Date]:[IS19_Inv2_M2]],D$2,0)/D$1,"")</f>
        <v/>
      </c>
      <c r="E180" s="165" t="str">
        <f>IFERROR(VLOOKUP($B180,RD[[#All],[Date]:[IS19_Inv2_M2]],E$2,0)/E$1,"")</f>
        <v/>
      </c>
      <c r="F180" s="165" t="str">
        <f>IFERROR(VLOOKUP($B180,RD[[#All],[Date]:[IS19_Inv2_M2]],F$2,0)/F$1,"")</f>
        <v/>
      </c>
      <c r="G180" s="165" t="str">
        <f>IFERROR(VLOOKUP($B180,RD[[#All],[Date]:[IS19_Inv2_M2]],G$2,0)/G$1,"")</f>
        <v/>
      </c>
      <c r="H180" s="165" t="str">
        <f>IFERROR(VLOOKUP($B180,RD[[#All],[Date]:[IS19_Inv2_M2]],H$2,0)/H$1,"")</f>
        <v/>
      </c>
      <c r="I180" s="165" t="str">
        <f>IFERROR(VLOOKUP($B180,RD[[#All],[Date]:[IS19_Inv2_M2]],I$2,0)/I$1,"")</f>
        <v/>
      </c>
      <c r="J180" s="165" t="str">
        <f>IFERROR(VLOOKUP($B180,RD[[#All],[Date]:[IS19_Inv2_M2]],J$2,0)/J$1,"")</f>
        <v/>
      </c>
      <c r="K180" s="165" t="str">
        <f>IFERROR(VLOOKUP($B180,RD[[#All],[Date]:[IS19_Inv2_M2]],K$2,0)/K$1,"")</f>
        <v/>
      </c>
      <c r="L180" s="165" t="str">
        <f>IFERROR(VLOOKUP($B180,RD[[#All],[Date]:[IS19_Inv2_M2]],L$2,0)/L$1,"")</f>
        <v/>
      </c>
      <c r="M180" s="165" t="str">
        <f>IFERROR(VLOOKUP($B180,RD[[#All],[Date]:[IS19_Inv2_M2]],M$2,0)/M$1,"")</f>
        <v/>
      </c>
      <c r="N180" s="165" t="str">
        <f>IFERROR(VLOOKUP($B180,RD[[#All],[Date]:[IS19_Inv2_M2]],N$2,0)/N$1,"")</f>
        <v/>
      </c>
      <c r="O180" s="165" t="str">
        <f>IFERROR(VLOOKUP($B180,RD[[#All],[Date]:[IS19_Inv2_M2]],O$2,0)/O$1,"")</f>
        <v/>
      </c>
      <c r="P180" s="165" t="str">
        <f>IFERROR(VLOOKUP($B180,RD[[#All],[Date]:[IS19_Inv2_M2]],P$2,0)/P$1,"")</f>
        <v/>
      </c>
      <c r="Q180" s="165" t="str">
        <f>IFERROR(VLOOKUP($B180,RD[[#All],[Date]:[IS19_Inv2_M2]],Q$2,0)/Q$1,"")</f>
        <v/>
      </c>
      <c r="R180" s="165" t="str">
        <f>IFERROR(VLOOKUP($B180,RD[[#All],[Date]:[IS19_Inv2_M2]],R$2,0)/R$1,"")</f>
        <v/>
      </c>
      <c r="S180" s="165" t="str">
        <f>IFERROR(VLOOKUP($B180,RD[[#All],[Date]:[IS19_Inv2_M2]],S$2,0)/S$1,"")</f>
        <v/>
      </c>
      <c r="T180" s="165" t="str">
        <f>IFERROR(VLOOKUP($B180,RD[[#All],[Date]:[IS19_Inv2_M2]],T$2,0)/T$1,"")</f>
        <v/>
      </c>
      <c r="U180" s="165" t="str">
        <f>IFERROR(VLOOKUP($B180,RD[[#All],[Date]:[IS19_Inv2_M2]],U$2,0)/U$1,"")</f>
        <v/>
      </c>
      <c r="V180" s="165" t="str">
        <f>IFERROR(VLOOKUP($B180,RD[[#All],[Date]:[IS19_Inv2_M2]],V$2,0)/V$1,"")</f>
        <v/>
      </c>
      <c r="W180" s="165" t="str">
        <f>IFERROR(VLOOKUP($B180,RD[[#All],[Date]:[IS19_Inv2_M2]],W$2,0)/W$1,"")</f>
        <v/>
      </c>
      <c r="X180" s="165" t="str">
        <f>IFERROR(VLOOKUP($B180,RD[[#All],[Date]:[IS19_Inv2_M2]],X$2,0)/X$1,"")</f>
        <v/>
      </c>
      <c r="Y180" s="165" t="str">
        <f>IFERROR(VLOOKUP($B180,RD[[#All],[Date]:[IS19_Inv2_M2]],Y$2,0)/Y$1,"")</f>
        <v/>
      </c>
      <c r="Z180" s="165" t="str">
        <f>IFERROR(VLOOKUP($B180,RD[[#All],[Date]:[IS19_Inv2_M2]],Z$2,0)/Z$1,"")</f>
        <v/>
      </c>
      <c r="AA180" s="165" t="str">
        <f>IFERROR(VLOOKUP($B180,RD[[#All],[Date]:[IS19_Inv2_M2]],AA$2,0)/AA$1,"")</f>
        <v/>
      </c>
      <c r="AB180" s="165" t="str">
        <f>IFERROR(VLOOKUP($B180,RD[[#All],[Date]:[IS19_Inv2_M2]],AB$2,0)/AB$1,"")</f>
        <v/>
      </c>
      <c r="AC180" s="165" t="str">
        <f>IFERROR(VLOOKUP($B180,RD[[#All],[Date]:[IS19_Inv2_M2]],AC$2,0)/AC$1,"")</f>
        <v/>
      </c>
      <c r="AD180" s="165" t="str">
        <f>IFERROR(VLOOKUP($B180,RD[[#All],[Date]:[IS19_Inv2_M2]],AD$2,0)/AD$1,"")</f>
        <v/>
      </c>
      <c r="AE180" s="165" t="str">
        <f>IFERROR(VLOOKUP($B180,RD[[#All],[Date]:[IS19_Inv2_M2]],AE$2,0)/AE$1,"")</f>
        <v/>
      </c>
      <c r="AF180" s="165" t="str">
        <f>IFERROR(VLOOKUP($B180,RD[[#All],[Date]:[IS19_Inv2_M2]],AF$2,0)/AF$1,"")</f>
        <v/>
      </c>
      <c r="AG180" s="165" t="str">
        <f>IFERROR(VLOOKUP($B180,RD[[#All],[Date]:[IS19_Inv2_M2]],AG$2,0)/AG$1,"")</f>
        <v/>
      </c>
      <c r="AH180" s="165" t="str">
        <f>IFERROR(VLOOKUP($B180,RD[[#All],[Date]:[IS19_Inv2_M2]],AH$2,0)/AH$1,"")</f>
        <v/>
      </c>
      <c r="AI180" s="165" t="str">
        <f>IFERROR(VLOOKUP($B180,RD[[#All],[Date]:[IS19_Inv2_M2]],AI$2,0)/AI$1,"")</f>
        <v/>
      </c>
      <c r="AJ180" s="165" t="str">
        <f>IFERROR(VLOOKUP($B180,RD[[#All],[Date]:[IS19_Inv2_M2]],AJ$2,0)/AJ$1,"")</f>
        <v/>
      </c>
      <c r="AK180" s="165" t="str">
        <f>IFERROR(VLOOKUP($B180,RD[[#All],[Date]:[IS19_Inv2_M2]],AK$2,0)/AK$1,"")</f>
        <v/>
      </c>
      <c r="AL180" s="165" t="str">
        <f>IFERROR(VLOOKUP($B180,RD[[#All],[Date]:[IS19_Inv2_M2]],AL$2,0)/AL$1,"")</f>
        <v/>
      </c>
      <c r="AM180" s="165" t="str">
        <f>IFERROR(VLOOKUP($B180,RD[[#All],[Date]:[IS19_Inv2_M2]],AM$2,0)/AM$1,"")</f>
        <v/>
      </c>
      <c r="AN180" s="165" t="str">
        <f>IFERROR(VLOOKUP($B180,RD[[#All],[Date]:[IS19_Inv2_M2]],AN$2,0)/AN$1,"")</f>
        <v/>
      </c>
      <c r="AO180" s="165" t="str">
        <f>IFERROR(VLOOKUP($B180,RD[[#All],[Date]:[IS19_Inv2_M2]],AO$2,0)/AO$1,"")</f>
        <v/>
      </c>
      <c r="AP180" s="165" t="str">
        <f>IFERROR(VLOOKUP($B180,RD[[#All],[Date]:[IS19_Inv2_M2]],AP$2,0)/AP$1,"")</f>
        <v/>
      </c>
      <c r="AQ180" s="165" t="str">
        <f>IFERROR(VLOOKUP($B180,RD[[#All],[Date]:[IS19_Inv2_M2]],AQ$2,0)/AQ$1,"")</f>
        <v/>
      </c>
      <c r="AR180" s="165" t="str">
        <f>IFERROR(VLOOKUP($B180,RD[[#All],[Date]:[IS19_Inv2_M2]],AR$2,0)/AR$1,"")</f>
        <v/>
      </c>
      <c r="AS180" s="165" t="str">
        <f>IFERROR(VLOOKUP($B180,RD[[#All],[Date]:[IS19_Inv2_M2]],AS$2,0)/AS$1,"")</f>
        <v/>
      </c>
      <c r="AT180" s="165" t="str">
        <f>IFERROR(VLOOKUP($B180,RD[[#All],[Date]:[IS19_Inv2_M2]],AT$2,0)/AT$1,"")</f>
        <v/>
      </c>
      <c r="AU180" s="165" t="str">
        <f>IFERROR(VLOOKUP($B180,RD[[#All],[Date]:[IS19_Inv2_M2]],AU$2,0)/AU$1,"")</f>
        <v/>
      </c>
      <c r="AV180" s="165" t="str">
        <f>IFERROR(VLOOKUP($B180,RD[[#All],[Date]:[IS19_Inv2_M2]],AV$2,0)/AV$1,"")</f>
        <v/>
      </c>
      <c r="AW180" s="165" t="str">
        <f>IFERROR(VLOOKUP($B180,RD[[#All],[Date]:[IS19_Inv2_M2]],AW$2,0)/AW$1,"")</f>
        <v/>
      </c>
      <c r="AX180" s="165" t="str">
        <f>IFERROR(VLOOKUP($B180,RD[[#All],[Date]:[IS19_Inv2_M2]],AX$2,0)/AX$1,"")</f>
        <v/>
      </c>
      <c r="AY180" s="165" t="str">
        <f>IFERROR(VLOOKUP($B180,RD[[#All],[Date]:[IS19_Inv2_M2]],AY$2,0)/AY$1,"")</f>
        <v/>
      </c>
      <c r="AZ180" s="165" t="str">
        <f>IFERROR(VLOOKUP($B180,RD[[#All],[Date]:[IS19_Inv2_M2]],AZ$2,0)/AZ$1,"")</f>
        <v/>
      </c>
      <c r="BA180" s="165" t="str">
        <f>IFERROR(VLOOKUP($B180,RD[[#All],[Date]:[IS19_Inv2_M2]],BA$2,0)/BA$1,"")</f>
        <v/>
      </c>
      <c r="BB180" s="165" t="str">
        <f>IFERROR(VLOOKUP($B180,RD[[#All],[Date]:[IS19_Inv2_M2]],BB$2,0)/BB$1,"")</f>
        <v/>
      </c>
      <c r="BC180" s="165" t="str">
        <f>IFERROR(VLOOKUP($B180,RD[[#All],[Date]:[IS19_Inv2_M2]],BC$2,0)/BC$1,"")</f>
        <v/>
      </c>
      <c r="BD180" s="165" t="str">
        <f>IFERROR(VLOOKUP($B180,RD[[#All],[Date]:[IS19_Inv2_M2]],BD$2,0)/BD$1,"")</f>
        <v/>
      </c>
      <c r="BE180" s="165" t="str">
        <f>IFERROR(VLOOKUP($B180,RD[[#All],[Date]:[IS19_Inv2_M2]],BE$2,0)/BE$1,"")</f>
        <v/>
      </c>
      <c r="BF180" s="165" t="str">
        <f>IFERROR(VLOOKUP($B180,RD[[#All],[Date]:[IS19_Inv2_M2]],BF$2,0)/BF$1,"")</f>
        <v/>
      </c>
      <c r="BG180" s="165" t="str">
        <f>IFERROR(VLOOKUP($B180,RD[[#All],[Date]:[IS19_Inv2_M2]],BG$2,0)/BG$1,"")</f>
        <v/>
      </c>
      <c r="BH180" s="165" t="str">
        <f>IFERROR(VLOOKUP($B180,RD[[#All],[Date]:[IS19_Inv2_M2]],BH$2,0)/BH$1,"")</f>
        <v/>
      </c>
      <c r="BI180" s="165" t="str">
        <f>IFERROR(VLOOKUP($B180,RD[[#All],[Date]:[IS19_Inv2_M2]],BI$2,0)/BI$1,"")</f>
        <v/>
      </c>
      <c r="BJ180" s="165" t="str">
        <f>IFERROR(VLOOKUP($B180,RD[[#All],[Date]:[IS19_Inv2_M2]],BJ$2,0)/BJ$1,"")</f>
        <v/>
      </c>
      <c r="BK180" s="165" t="str">
        <f>IFERROR(VLOOKUP($B180,RD[[#All],[Date]:[IS19_Inv2_M2]],BK$2,0)/BK$1,"")</f>
        <v/>
      </c>
      <c r="BL180" s="165" t="str">
        <f>IFERROR(VLOOKUP($B180,RD[[#All],[Date]:[IS19_Inv2_M2]],BL$2,0)/BL$1,"")</f>
        <v/>
      </c>
      <c r="BM180" s="165" t="str">
        <f>IFERROR(VLOOKUP($B180,RD[[#All],[Date]:[IS19_Inv2_M2]],BM$2,0)/BM$1,"")</f>
        <v/>
      </c>
      <c r="BN180" s="165" t="str">
        <f>IFERROR(VLOOKUP($B180,RD[[#All],[Date]:[IS19_Inv2_M2]],BN$2,0)/BN$1,"")</f>
        <v/>
      </c>
      <c r="BO180" s="165" t="str">
        <f>IFERROR(VLOOKUP($B180,RD[[#All],[Date]:[IS19_Inv2_M2]],BO$2,0)/BO$1,"")</f>
        <v/>
      </c>
      <c r="BP180" s="165" t="str">
        <f>IFERROR(VLOOKUP($B180,RD[[#All],[Date]:[IS19_Inv2_M2]],BP$2,0)/BP$1,"")</f>
        <v/>
      </c>
      <c r="BQ180" s="165" t="str">
        <f>IFERROR(VLOOKUP($B180,RD[[#All],[Date]:[IS19_Inv2_M2]],BQ$2,0)/BQ$1,"")</f>
        <v/>
      </c>
      <c r="BR180" s="165" t="str">
        <f>IFERROR(VLOOKUP($B180,RD[[#All],[Date]:[IS19_Inv2_M2]],BR$2,0)/BR$1,"")</f>
        <v/>
      </c>
      <c r="BS180" s="165" t="str">
        <f>IFERROR(VLOOKUP($B180,RD[[#All],[Date]:[IS19_Inv2_M2]],BS$2,0)/BS$1,"")</f>
        <v/>
      </c>
      <c r="BT180" s="165" t="str">
        <f>IFERROR(VLOOKUP($B180,RD[[#All],[Date]:[IS19_Inv2_M2]],BT$2,0)/BT$1,"")</f>
        <v/>
      </c>
      <c r="BU180" s="165" t="str">
        <f>IFERROR(VLOOKUP($B180,RD[[#All],[Date]:[IS19_Inv2_M2]],BU$2,0)/BU$1,"")</f>
        <v/>
      </c>
      <c r="BV180" s="165" t="str">
        <f>IFERROR(VLOOKUP($B180,RD[[#All],[Date]:[IS19_Inv2_M2]],BV$2,0)/BV$1,"")</f>
        <v/>
      </c>
      <c r="BW180" s="165" t="str">
        <f>IFERROR(VLOOKUP($B180,RD[[#All],[Date]:[IS19_Inv2_M2]],BW$2,0)/BW$1,"")</f>
        <v/>
      </c>
      <c r="BX180" s="165" t="str">
        <f>IFERROR(VLOOKUP($B180,RD[[#All],[Date]:[IS19_Inv2_M2]],BX$2,0)/BX$1,"")</f>
        <v/>
      </c>
      <c r="BY180" s="165" t="str">
        <f>IFERROR(VLOOKUP($B180,RD[[#All],[Date]:[IS19_Inv2_M2]],BY$2,0)/BY$1,"")</f>
        <v/>
      </c>
      <c r="BZ180" s="165" t="str">
        <f>IFERROR(VLOOKUP($B180,RD[[#All],[Date]:[IS19_Inv2_M2]],BZ$2,0)/BZ$1,"")</f>
        <v/>
      </c>
      <c r="CA180" s="165" t="str">
        <f>IFERROR(VLOOKUP($B180,RD[[#All],[Date]:[IS19_Inv2_M2]],CA$2,0)/CA$1,"")</f>
        <v/>
      </c>
      <c r="CB180" s="165" t="str">
        <f>IFERROR(VLOOKUP($B180,RD[[#All],[Date]:[IS19_Inv2_M2]],CB$2,0)/CB$1,"")</f>
        <v/>
      </c>
      <c r="CC180" s="165" t="str">
        <f>IFERROR(VLOOKUP($B180,RD[[#All],[Date]:[IS19_Inv2_M2]],CC$2,0)/CC$1,"")</f>
        <v/>
      </c>
      <c r="CD180" s="165" t="str">
        <f>IFERROR(VLOOKUP($B180,RD[[#All],[Date]:[IS19_Inv2_M2]],CD$2,0)/CD$1,"")</f>
        <v/>
      </c>
      <c r="CE180" s="165" t="str">
        <f>IFERROR(VLOOKUP($B180,RD[[#All],[Date]:[IS19_Inv2_M2]],CE$2,0)/CE$1,"")</f>
        <v/>
      </c>
      <c r="CF180" s="165" t="str">
        <f>IFERROR(VLOOKUP($B180,RD[[#All],[Date]:[IS19_Inv2_M2]],CF$2,0)/CF$1,"")</f>
        <v/>
      </c>
      <c r="CG180" s="165" t="str">
        <f>IFERROR(VLOOKUP($B180,RD[[#All],[Date]:[IS19_Inv2_M2]],CG$2,0)/CG$1,"")</f>
        <v/>
      </c>
      <c r="CH180" s="165" t="str">
        <f>IFERROR(VLOOKUP($B180,RD[[#All],[Date]:[IS19_Inv2_M2]],CH$2,0)/CH$1,"")</f>
        <v/>
      </c>
      <c r="CI180" s="165" t="str">
        <f>IFERROR(VLOOKUP($B180,RD[[#All],[Date]:[IS19_Inv2_M2]],CI$2,0)/CI$1,"")</f>
        <v/>
      </c>
      <c r="CJ180" s="165" t="str">
        <f>IFERROR(VLOOKUP($B180,RD[[#All],[Date]:[IS19_Inv2_M2]],CJ$2,0)/CJ$1,"")</f>
        <v/>
      </c>
      <c r="CK180" s="165" t="str">
        <f>IFERROR(VLOOKUP($B180,RD[[#All],[Date]:[IS19_Inv2_M2]],CK$2,0)/CK$1,"")</f>
        <v/>
      </c>
      <c r="CL180" s="165" t="str">
        <f>IFERROR(VLOOKUP($B180,RD[[#All],[Date]:[IS19_Inv2_M2]],CL$2,0)/CL$1,"")</f>
        <v/>
      </c>
      <c r="CM180" s="165" t="str">
        <f>IFERROR(VLOOKUP($B180,RD[[#All],[Date]:[IS19_Inv2_M2]],CM$2,0)/CM$1,"")</f>
        <v/>
      </c>
      <c r="CN180" s="165" t="str">
        <f>IFERROR(VLOOKUP($B180,RD[[#All],[Date]:[IS19_Inv2_M2]],CN$2,0)/CN$1,"")</f>
        <v/>
      </c>
      <c r="CO180" s="165" t="str">
        <f>IFERROR(VLOOKUP($B180,RD[[#All],[Date]:[IS19_Inv2_M2]],CO$2,0)/CO$1,"")</f>
        <v/>
      </c>
      <c r="CP180" s="165" t="str">
        <f>IFERROR(VLOOKUP($B180,RD[[#All],[Date]:[IS19_Inv2_M2]],CP$2,0)/CP$1,"")</f>
        <v/>
      </c>
      <c r="CQ180" s="165" t="str">
        <f>IFERROR(VLOOKUP($B180,RD[[#All],[Date]:[IS19_Inv2_M2]],CQ$2,0)/CQ$1,"")</f>
        <v/>
      </c>
      <c r="CR180" s="165" t="str">
        <f>IFERROR(VLOOKUP($B180,RD[[#All],[Date]:[IS19_Inv2_M2]],CR$2,0)/CR$1,"")</f>
        <v/>
      </c>
      <c r="CS180" s="165" t="str">
        <f>IFERROR(VLOOKUP($B180,RD[[#All],[Date]:[IS19_Inv2_M2]],CS$2,0)/CS$1,"")</f>
        <v/>
      </c>
      <c r="CT180" s="165" t="str">
        <f>IFERROR(VLOOKUP($B180,RD[[#All],[Date]:[IS19_Inv2_M2]],CT$2,0)/CT$1,"")</f>
        <v/>
      </c>
      <c r="CU180" s="166" t="str">
        <f>IFERROR(AVERAGEIF(Inv_SY_B[[#This Row],[IS1_Inv1_M1]:[IS19_Inv2_M2]],"&gt;="&amp;0.1,Inv_SY_B[[#This Row],[IS1_Inv1_M1]:[IS19_Inv2_M2]]),"")</f>
        <v/>
      </c>
    </row>
    <row r="181" spans="2:99">
      <c r="B181" s="167">
        <f t="shared" si="68"/>
        <v>45873</v>
      </c>
      <c r="C181" s="165" t="str">
        <f>IFERROR(VLOOKUP($B181,RD[[#All],[Date]:[IS19_Inv2_M2]],C$2,0)/C$1,"")</f>
        <v/>
      </c>
      <c r="D181" s="165" t="str">
        <f>IFERROR(VLOOKUP($B181,RD[[#All],[Date]:[IS19_Inv2_M2]],D$2,0)/D$1,"")</f>
        <v/>
      </c>
      <c r="E181" s="165" t="str">
        <f>IFERROR(VLOOKUP($B181,RD[[#All],[Date]:[IS19_Inv2_M2]],E$2,0)/E$1,"")</f>
        <v/>
      </c>
      <c r="F181" s="165" t="str">
        <f>IFERROR(VLOOKUP($B181,RD[[#All],[Date]:[IS19_Inv2_M2]],F$2,0)/F$1,"")</f>
        <v/>
      </c>
      <c r="G181" s="165" t="str">
        <f>IFERROR(VLOOKUP($B181,RD[[#All],[Date]:[IS19_Inv2_M2]],G$2,0)/G$1,"")</f>
        <v/>
      </c>
      <c r="H181" s="165" t="str">
        <f>IFERROR(VLOOKUP($B181,RD[[#All],[Date]:[IS19_Inv2_M2]],H$2,0)/H$1,"")</f>
        <v/>
      </c>
      <c r="I181" s="165" t="str">
        <f>IFERROR(VLOOKUP($B181,RD[[#All],[Date]:[IS19_Inv2_M2]],I$2,0)/I$1,"")</f>
        <v/>
      </c>
      <c r="J181" s="165" t="str">
        <f>IFERROR(VLOOKUP($B181,RD[[#All],[Date]:[IS19_Inv2_M2]],J$2,0)/J$1,"")</f>
        <v/>
      </c>
      <c r="K181" s="165" t="str">
        <f>IFERROR(VLOOKUP($B181,RD[[#All],[Date]:[IS19_Inv2_M2]],K$2,0)/K$1,"")</f>
        <v/>
      </c>
      <c r="L181" s="165" t="str">
        <f>IFERROR(VLOOKUP($B181,RD[[#All],[Date]:[IS19_Inv2_M2]],L$2,0)/L$1,"")</f>
        <v/>
      </c>
      <c r="M181" s="165" t="str">
        <f>IFERROR(VLOOKUP($B181,RD[[#All],[Date]:[IS19_Inv2_M2]],M$2,0)/M$1,"")</f>
        <v/>
      </c>
      <c r="N181" s="165" t="str">
        <f>IFERROR(VLOOKUP($B181,RD[[#All],[Date]:[IS19_Inv2_M2]],N$2,0)/N$1,"")</f>
        <v/>
      </c>
      <c r="O181" s="165" t="str">
        <f>IFERROR(VLOOKUP($B181,RD[[#All],[Date]:[IS19_Inv2_M2]],O$2,0)/O$1,"")</f>
        <v/>
      </c>
      <c r="P181" s="165" t="str">
        <f>IFERROR(VLOOKUP($B181,RD[[#All],[Date]:[IS19_Inv2_M2]],P$2,0)/P$1,"")</f>
        <v/>
      </c>
      <c r="Q181" s="165" t="str">
        <f>IFERROR(VLOOKUP($B181,RD[[#All],[Date]:[IS19_Inv2_M2]],Q$2,0)/Q$1,"")</f>
        <v/>
      </c>
      <c r="R181" s="165" t="str">
        <f>IFERROR(VLOOKUP($B181,RD[[#All],[Date]:[IS19_Inv2_M2]],R$2,0)/R$1,"")</f>
        <v/>
      </c>
      <c r="S181" s="165" t="str">
        <f>IFERROR(VLOOKUP($B181,RD[[#All],[Date]:[IS19_Inv2_M2]],S$2,0)/S$1,"")</f>
        <v/>
      </c>
      <c r="T181" s="165" t="str">
        <f>IFERROR(VLOOKUP($B181,RD[[#All],[Date]:[IS19_Inv2_M2]],T$2,0)/T$1,"")</f>
        <v/>
      </c>
      <c r="U181" s="165" t="str">
        <f>IFERROR(VLOOKUP($B181,RD[[#All],[Date]:[IS19_Inv2_M2]],U$2,0)/U$1,"")</f>
        <v/>
      </c>
      <c r="V181" s="165" t="str">
        <f>IFERROR(VLOOKUP($B181,RD[[#All],[Date]:[IS19_Inv2_M2]],V$2,0)/V$1,"")</f>
        <v/>
      </c>
      <c r="W181" s="165" t="str">
        <f>IFERROR(VLOOKUP($B181,RD[[#All],[Date]:[IS19_Inv2_M2]],W$2,0)/W$1,"")</f>
        <v/>
      </c>
      <c r="X181" s="165" t="str">
        <f>IFERROR(VLOOKUP($B181,RD[[#All],[Date]:[IS19_Inv2_M2]],X$2,0)/X$1,"")</f>
        <v/>
      </c>
      <c r="Y181" s="165" t="str">
        <f>IFERROR(VLOOKUP($B181,RD[[#All],[Date]:[IS19_Inv2_M2]],Y$2,0)/Y$1,"")</f>
        <v/>
      </c>
      <c r="Z181" s="165" t="str">
        <f>IFERROR(VLOOKUP($B181,RD[[#All],[Date]:[IS19_Inv2_M2]],Z$2,0)/Z$1,"")</f>
        <v/>
      </c>
      <c r="AA181" s="165" t="str">
        <f>IFERROR(VLOOKUP($B181,RD[[#All],[Date]:[IS19_Inv2_M2]],AA$2,0)/AA$1,"")</f>
        <v/>
      </c>
      <c r="AB181" s="165" t="str">
        <f>IFERROR(VLOOKUP($B181,RD[[#All],[Date]:[IS19_Inv2_M2]],AB$2,0)/AB$1,"")</f>
        <v/>
      </c>
      <c r="AC181" s="165" t="str">
        <f>IFERROR(VLOOKUP($B181,RD[[#All],[Date]:[IS19_Inv2_M2]],AC$2,0)/AC$1,"")</f>
        <v/>
      </c>
      <c r="AD181" s="165" t="str">
        <f>IFERROR(VLOOKUP($B181,RD[[#All],[Date]:[IS19_Inv2_M2]],AD$2,0)/AD$1,"")</f>
        <v/>
      </c>
      <c r="AE181" s="165" t="str">
        <f>IFERROR(VLOOKUP($B181,RD[[#All],[Date]:[IS19_Inv2_M2]],AE$2,0)/AE$1,"")</f>
        <v/>
      </c>
      <c r="AF181" s="165" t="str">
        <f>IFERROR(VLOOKUP($B181,RD[[#All],[Date]:[IS19_Inv2_M2]],AF$2,0)/AF$1,"")</f>
        <v/>
      </c>
      <c r="AG181" s="165" t="str">
        <f>IFERROR(VLOOKUP($B181,RD[[#All],[Date]:[IS19_Inv2_M2]],AG$2,0)/AG$1,"")</f>
        <v/>
      </c>
      <c r="AH181" s="165" t="str">
        <f>IFERROR(VLOOKUP($B181,RD[[#All],[Date]:[IS19_Inv2_M2]],AH$2,0)/AH$1,"")</f>
        <v/>
      </c>
      <c r="AI181" s="165" t="str">
        <f>IFERROR(VLOOKUP($B181,RD[[#All],[Date]:[IS19_Inv2_M2]],AI$2,0)/AI$1,"")</f>
        <v/>
      </c>
      <c r="AJ181" s="165" t="str">
        <f>IFERROR(VLOOKUP($B181,RD[[#All],[Date]:[IS19_Inv2_M2]],AJ$2,0)/AJ$1,"")</f>
        <v/>
      </c>
      <c r="AK181" s="165" t="str">
        <f>IFERROR(VLOOKUP($B181,RD[[#All],[Date]:[IS19_Inv2_M2]],AK$2,0)/AK$1,"")</f>
        <v/>
      </c>
      <c r="AL181" s="165" t="str">
        <f>IFERROR(VLOOKUP($B181,RD[[#All],[Date]:[IS19_Inv2_M2]],AL$2,0)/AL$1,"")</f>
        <v/>
      </c>
      <c r="AM181" s="165" t="str">
        <f>IFERROR(VLOOKUP($B181,RD[[#All],[Date]:[IS19_Inv2_M2]],AM$2,0)/AM$1,"")</f>
        <v/>
      </c>
      <c r="AN181" s="165" t="str">
        <f>IFERROR(VLOOKUP($B181,RD[[#All],[Date]:[IS19_Inv2_M2]],AN$2,0)/AN$1,"")</f>
        <v/>
      </c>
      <c r="AO181" s="165" t="str">
        <f>IFERROR(VLOOKUP($B181,RD[[#All],[Date]:[IS19_Inv2_M2]],AO$2,0)/AO$1,"")</f>
        <v/>
      </c>
      <c r="AP181" s="165" t="str">
        <f>IFERROR(VLOOKUP($B181,RD[[#All],[Date]:[IS19_Inv2_M2]],AP$2,0)/AP$1,"")</f>
        <v/>
      </c>
      <c r="AQ181" s="165" t="str">
        <f>IFERROR(VLOOKUP($B181,RD[[#All],[Date]:[IS19_Inv2_M2]],AQ$2,0)/AQ$1,"")</f>
        <v/>
      </c>
      <c r="AR181" s="165" t="str">
        <f>IFERROR(VLOOKUP($B181,RD[[#All],[Date]:[IS19_Inv2_M2]],AR$2,0)/AR$1,"")</f>
        <v/>
      </c>
      <c r="AS181" s="165" t="str">
        <f>IFERROR(VLOOKUP($B181,RD[[#All],[Date]:[IS19_Inv2_M2]],AS$2,0)/AS$1,"")</f>
        <v/>
      </c>
      <c r="AT181" s="165" t="str">
        <f>IFERROR(VLOOKUP($B181,RD[[#All],[Date]:[IS19_Inv2_M2]],AT$2,0)/AT$1,"")</f>
        <v/>
      </c>
      <c r="AU181" s="165" t="str">
        <f>IFERROR(VLOOKUP($B181,RD[[#All],[Date]:[IS19_Inv2_M2]],AU$2,0)/AU$1,"")</f>
        <v/>
      </c>
      <c r="AV181" s="165" t="str">
        <f>IFERROR(VLOOKUP($B181,RD[[#All],[Date]:[IS19_Inv2_M2]],AV$2,0)/AV$1,"")</f>
        <v/>
      </c>
      <c r="AW181" s="165" t="str">
        <f>IFERROR(VLOOKUP($B181,RD[[#All],[Date]:[IS19_Inv2_M2]],AW$2,0)/AW$1,"")</f>
        <v/>
      </c>
      <c r="AX181" s="165" t="str">
        <f>IFERROR(VLOOKUP($B181,RD[[#All],[Date]:[IS19_Inv2_M2]],AX$2,0)/AX$1,"")</f>
        <v/>
      </c>
      <c r="AY181" s="165" t="str">
        <f>IFERROR(VLOOKUP($B181,RD[[#All],[Date]:[IS19_Inv2_M2]],AY$2,0)/AY$1,"")</f>
        <v/>
      </c>
      <c r="AZ181" s="165" t="str">
        <f>IFERROR(VLOOKUP($B181,RD[[#All],[Date]:[IS19_Inv2_M2]],AZ$2,0)/AZ$1,"")</f>
        <v/>
      </c>
      <c r="BA181" s="165" t="str">
        <f>IFERROR(VLOOKUP($B181,RD[[#All],[Date]:[IS19_Inv2_M2]],BA$2,0)/BA$1,"")</f>
        <v/>
      </c>
      <c r="BB181" s="165" t="str">
        <f>IFERROR(VLOOKUP($B181,RD[[#All],[Date]:[IS19_Inv2_M2]],BB$2,0)/BB$1,"")</f>
        <v/>
      </c>
      <c r="BC181" s="165" t="str">
        <f>IFERROR(VLOOKUP($B181,RD[[#All],[Date]:[IS19_Inv2_M2]],BC$2,0)/BC$1,"")</f>
        <v/>
      </c>
      <c r="BD181" s="165" t="str">
        <f>IFERROR(VLOOKUP($B181,RD[[#All],[Date]:[IS19_Inv2_M2]],BD$2,0)/BD$1,"")</f>
        <v/>
      </c>
      <c r="BE181" s="165" t="str">
        <f>IFERROR(VLOOKUP($B181,RD[[#All],[Date]:[IS19_Inv2_M2]],BE$2,0)/BE$1,"")</f>
        <v/>
      </c>
      <c r="BF181" s="165" t="str">
        <f>IFERROR(VLOOKUP($B181,RD[[#All],[Date]:[IS19_Inv2_M2]],BF$2,0)/BF$1,"")</f>
        <v/>
      </c>
      <c r="BG181" s="165" t="str">
        <f>IFERROR(VLOOKUP($B181,RD[[#All],[Date]:[IS19_Inv2_M2]],BG$2,0)/BG$1,"")</f>
        <v/>
      </c>
      <c r="BH181" s="165" t="str">
        <f>IFERROR(VLOOKUP($B181,RD[[#All],[Date]:[IS19_Inv2_M2]],BH$2,0)/BH$1,"")</f>
        <v/>
      </c>
      <c r="BI181" s="165" t="str">
        <f>IFERROR(VLOOKUP($B181,RD[[#All],[Date]:[IS19_Inv2_M2]],BI$2,0)/BI$1,"")</f>
        <v/>
      </c>
      <c r="BJ181" s="165" t="str">
        <f>IFERROR(VLOOKUP($B181,RD[[#All],[Date]:[IS19_Inv2_M2]],BJ$2,0)/BJ$1,"")</f>
        <v/>
      </c>
      <c r="BK181" s="165" t="str">
        <f>IFERROR(VLOOKUP($B181,RD[[#All],[Date]:[IS19_Inv2_M2]],BK$2,0)/BK$1,"")</f>
        <v/>
      </c>
      <c r="BL181" s="165" t="str">
        <f>IFERROR(VLOOKUP($B181,RD[[#All],[Date]:[IS19_Inv2_M2]],BL$2,0)/BL$1,"")</f>
        <v/>
      </c>
      <c r="BM181" s="165" t="str">
        <f>IFERROR(VLOOKUP($B181,RD[[#All],[Date]:[IS19_Inv2_M2]],BM$2,0)/BM$1,"")</f>
        <v/>
      </c>
      <c r="BN181" s="165" t="str">
        <f>IFERROR(VLOOKUP($B181,RD[[#All],[Date]:[IS19_Inv2_M2]],BN$2,0)/BN$1,"")</f>
        <v/>
      </c>
      <c r="BO181" s="165" t="str">
        <f>IFERROR(VLOOKUP($B181,RD[[#All],[Date]:[IS19_Inv2_M2]],BO$2,0)/BO$1,"")</f>
        <v/>
      </c>
      <c r="BP181" s="165" t="str">
        <f>IFERROR(VLOOKUP($B181,RD[[#All],[Date]:[IS19_Inv2_M2]],BP$2,0)/BP$1,"")</f>
        <v/>
      </c>
      <c r="BQ181" s="165" t="str">
        <f>IFERROR(VLOOKUP($B181,RD[[#All],[Date]:[IS19_Inv2_M2]],BQ$2,0)/BQ$1,"")</f>
        <v/>
      </c>
      <c r="BR181" s="165" t="str">
        <f>IFERROR(VLOOKUP($B181,RD[[#All],[Date]:[IS19_Inv2_M2]],BR$2,0)/BR$1,"")</f>
        <v/>
      </c>
      <c r="BS181" s="165" t="str">
        <f>IFERROR(VLOOKUP($B181,RD[[#All],[Date]:[IS19_Inv2_M2]],BS$2,0)/BS$1,"")</f>
        <v/>
      </c>
      <c r="BT181" s="165" t="str">
        <f>IFERROR(VLOOKUP($B181,RD[[#All],[Date]:[IS19_Inv2_M2]],BT$2,0)/BT$1,"")</f>
        <v/>
      </c>
      <c r="BU181" s="165" t="str">
        <f>IFERROR(VLOOKUP($B181,RD[[#All],[Date]:[IS19_Inv2_M2]],BU$2,0)/BU$1,"")</f>
        <v/>
      </c>
      <c r="BV181" s="165" t="str">
        <f>IFERROR(VLOOKUP($B181,RD[[#All],[Date]:[IS19_Inv2_M2]],BV$2,0)/BV$1,"")</f>
        <v/>
      </c>
      <c r="BW181" s="165" t="str">
        <f>IFERROR(VLOOKUP($B181,RD[[#All],[Date]:[IS19_Inv2_M2]],BW$2,0)/BW$1,"")</f>
        <v/>
      </c>
      <c r="BX181" s="165" t="str">
        <f>IFERROR(VLOOKUP($B181,RD[[#All],[Date]:[IS19_Inv2_M2]],BX$2,0)/BX$1,"")</f>
        <v/>
      </c>
      <c r="BY181" s="165" t="str">
        <f>IFERROR(VLOOKUP($B181,RD[[#All],[Date]:[IS19_Inv2_M2]],BY$2,0)/BY$1,"")</f>
        <v/>
      </c>
      <c r="BZ181" s="165" t="str">
        <f>IFERROR(VLOOKUP($B181,RD[[#All],[Date]:[IS19_Inv2_M2]],BZ$2,0)/BZ$1,"")</f>
        <v/>
      </c>
      <c r="CA181" s="165" t="str">
        <f>IFERROR(VLOOKUP($B181,RD[[#All],[Date]:[IS19_Inv2_M2]],CA$2,0)/CA$1,"")</f>
        <v/>
      </c>
      <c r="CB181" s="165" t="str">
        <f>IFERROR(VLOOKUP($B181,RD[[#All],[Date]:[IS19_Inv2_M2]],CB$2,0)/CB$1,"")</f>
        <v/>
      </c>
      <c r="CC181" s="165" t="str">
        <f>IFERROR(VLOOKUP($B181,RD[[#All],[Date]:[IS19_Inv2_M2]],CC$2,0)/CC$1,"")</f>
        <v/>
      </c>
      <c r="CD181" s="165" t="str">
        <f>IFERROR(VLOOKUP($B181,RD[[#All],[Date]:[IS19_Inv2_M2]],CD$2,0)/CD$1,"")</f>
        <v/>
      </c>
      <c r="CE181" s="165" t="str">
        <f>IFERROR(VLOOKUP($B181,RD[[#All],[Date]:[IS19_Inv2_M2]],CE$2,0)/CE$1,"")</f>
        <v/>
      </c>
      <c r="CF181" s="165" t="str">
        <f>IFERROR(VLOOKUP($B181,RD[[#All],[Date]:[IS19_Inv2_M2]],CF$2,0)/CF$1,"")</f>
        <v/>
      </c>
      <c r="CG181" s="165" t="str">
        <f>IFERROR(VLOOKUP($B181,RD[[#All],[Date]:[IS19_Inv2_M2]],CG$2,0)/CG$1,"")</f>
        <v/>
      </c>
      <c r="CH181" s="165" t="str">
        <f>IFERROR(VLOOKUP($B181,RD[[#All],[Date]:[IS19_Inv2_M2]],CH$2,0)/CH$1,"")</f>
        <v/>
      </c>
      <c r="CI181" s="165" t="str">
        <f>IFERROR(VLOOKUP($B181,RD[[#All],[Date]:[IS19_Inv2_M2]],CI$2,0)/CI$1,"")</f>
        <v/>
      </c>
      <c r="CJ181" s="165" t="str">
        <f>IFERROR(VLOOKUP($B181,RD[[#All],[Date]:[IS19_Inv2_M2]],CJ$2,0)/CJ$1,"")</f>
        <v/>
      </c>
      <c r="CK181" s="165" t="str">
        <f>IFERROR(VLOOKUP($B181,RD[[#All],[Date]:[IS19_Inv2_M2]],CK$2,0)/CK$1,"")</f>
        <v/>
      </c>
      <c r="CL181" s="165" t="str">
        <f>IFERROR(VLOOKUP($B181,RD[[#All],[Date]:[IS19_Inv2_M2]],CL$2,0)/CL$1,"")</f>
        <v/>
      </c>
      <c r="CM181" s="165" t="str">
        <f>IFERROR(VLOOKUP($B181,RD[[#All],[Date]:[IS19_Inv2_M2]],CM$2,0)/CM$1,"")</f>
        <v/>
      </c>
      <c r="CN181" s="165" t="str">
        <f>IFERROR(VLOOKUP($B181,RD[[#All],[Date]:[IS19_Inv2_M2]],CN$2,0)/CN$1,"")</f>
        <v/>
      </c>
      <c r="CO181" s="165" t="str">
        <f>IFERROR(VLOOKUP($B181,RD[[#All],[Date]:[IS19_Inv2_M2]],CO$2,0)/CO$1,"")</f>
        <v/>
      </c>
      <c r="CP181" s="165" t="str">
        <f>IFERROR(VLOOKUP($B181,RD[[#All],[Date]:[IS19_Inv2_M2]],CP$2,0)/CP$1,"")</f>
        <v/>
      </c>
      <c r="CQ181" s="165" t="str">
        <f>IFERROR(VLOOKUP($B181,RD[[#All],[Date]:[IS19_Inv2_M2]],CQ$2,0)/CQ$1,"")</f>
        <v/>
      </c>
      <c r="CR181" s="165" t="str">
        <f>IFERROR(VLOOKUP($B181,RD[[#All],[Date]:[IS19_Inv2_M2]],CR$2,0)/CR$1,"")</f>
        <v/>
      </c>
      <c r="CS181" s="165" t="str">
        <f>IFERROR(VLOOKUP($B181,RD[[#All],[Date]:[IS19_Inv2_M2]],CS$2,0)/CS$1,"")</f>
        <v/>
      </c>
      <c r="CT181" s="165" t="str">
        <f>IFERROR(VLOOKUP($B181,RD[[#All],[Date]:[IS19_Inv2_M2]],CT$2,0)/CT$1,"")</f>
        <v/>
      </c>
      <c r="CU181" s="166" t="str">
        <f>IFERROR(AVERAGEIF(Inv_SY_B[[#This Row],[IS1_Inv1_M1]:[IS19_Inv2_M2]],"&gt;="&amp;0.1,Inv_SY_B[[#This Row],[IS1_Inv1_M1]:[IS19_Inv2_M2]]),"")</f>
        <v/>
      </c>
    </row>
    <row r="182" spans="2:99">
      <c r="B182" s="12"/>
    </row>
  </sheetData>
  <phoneticPr fontId="6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1:CX420"/>
  <sheetViews>
    <sheetView topLeftCell="A3" workbookViewId="0">
      <pane xSplit="2" ySplit="1" topLeftCell="BY140" activePane="bottomRight" state="frozen"/>
      <selection pane="topRight" activeCell="C3" sqref="C3"/>
      <selection pane="bottomLeft" activeCell="A4" sqref="A4"/>
      <selection pane="bottomRight" activeCell="CB152" sqref="CB152"/>
    </sheetView>
  </sheetViews>
  <sheetFormatPr defaultColWidth="8.81640625" defaultRowHeight="14.5"/>
  <cols>
    <col min="1" max="1" width="1.1796875" customWidth="1"/>
    <col min="2" max="2" width="12.453125" bestFit="1" customWidth="1"/>
    <col min="3" max="3" width="13.81640625" bestFit="1" customWidth="1"/>
    <col min="4" max="5" width="12.453125" bestFit="1" customWidth="1"/>
    <col min="6" max="6" width="14.453125" bestFit="1" customWidth="1"/>
    <col min="7" max="9" width="12.453125" bestFit="1" customWidth="1"/>
    <col min="10" max="10" width="14.453125" customWidth="1"/>
    <col min="11" max="14" width="12.453125" bestFit="1" customWidth="1"/>
    <col min="15" max="15" width="15" customWidth="1"/>
    <col min="16" max="23" width="12.453125" bestFit="1" customWidth="1"/>
    <col min="24" max="24" width="13.453125" customWidth="1"/>
    <col min="25" max="25" width="12.453125" bestFit="1" customWidth="1"/>
    <col min="26" max="26" width="14.81640625" customWidth="1"/>
    <col min="27" max="27" width="15" customWidth="1"/>
    <col min="28" max="29" width="12.453125" bestFit="1" customWidth="1"/>
    <col min="30" max="30" width="16.1796875" customWidth="1"/>
    <col min="31" max="43" width="12.453125" bestFit="1" customWidth="1"/>
    <col min="44" max="49" width="13.1796875" bestFit="1" customWidth="1"/>
    <col min="50" max="50" width="15.1796875" customWidth="1"/>
    <col min="79" max="80" width="8.81640625" customWidth="1"/>
  </cols>
  <sheetData>
    <row r="1" spans="2:102" hidden="1"/>
    <row r="2" spans="2:102" hidden="1">
      <c r="B2" s="168"/>
      <c r="C2">
        <v>2074.0800000000004</v>
      </c>
      <c r="D2">
        <v>2111.4899999999998</v>
      </c>
      <c r="E2">
        <v>2073.5</v>
      </c>
      <c r="F2">
        <v>2089.4499999999998</v>
      </c>
      <c r="G2">
        <v>2073.5</v>
      </c>
      <c r="H2">
        <v>2105.3999999999996</v>
      </c>
      <c r="I2">
        <v>2105.4</v>
      </c>
      <c r="J2">
        <v>2153.25</v>
      </c>
      <c r="K2">
        <v>2073.5</v>
      </c>
      <c r="L2">
        <v>2089.4499999999998</v>
      </c>
      <c r="M2">
        <v>2054.65</v>
      </c>
      <c r="N2">
        <v>2102.0650000000001</v>
      </c>
      <c r="O2">
        <v>2117.8700000000003</v>
      </c>
      <c r="P2">
        <v>2054.65</v>
      </c>
      <c r="Q2">
        <v>1548.8900000000003</v>
      </c>
      <c r="R2">
        <v>1469.8650000000002</v>
      </c>
      <c r="S2">
        <v>1501.4749999999999</v>
      </c>
      <c r="T2">
        <v>1390.84</v>
      </c>
      <c r="U2">
        <v>2023.0400000000002</v>
      </c>
      <c r="V2">
        <v>1770.1599999999999</v>
      </c>
      <c r="W2">
        <v>1264.4000000000001</v>
      </c>
      <c r="X2">
        <v>252.88</v>
      </c>
      <c r="Y2">
        <v>2105.4</v>
      </c>
      <c r="Z2">
        <v>2137.3000000000002</v>
      </c>
      <c r="AA2">
        <v>1961.85</v>
      </c>
      <c r="AB2">
        <v>462.55</v>
      </c>
      <c r="AC2">
        <v>1291.95</v>
      </c>
      <c r="AD2">
        <v>0</v>
      </c>
      <c r="AE2">
        <v>1531.2</v>
      </c>
      <c r="AF2">
        <v>1802.35</v>
      </c>
      <c r="AG2">
        <v>1818.3000000000002</v>
      </c>
      <c r="AH2">
        <v>1563.1</v>
      </c>
    </row>
    <row r="3" spans="2:102" ht="24">
      <c r="B3" s="163" t="s">
        <v>123</v>
      </c>
      <c r="C3" s="151" t="s">
        <v>129</v>
      </c>
      <c r="D3" s="151" t="s">
        <v>130</v>
      </c>
      <c r="E3" s="151" t="s">
        <v>131</v>
      </c>
      <c r="F3" s="151" t="s">
        <v>132</v>
      </c>
      <c r="G3" s="151" t="s">
        <v>133</v>
      </c>
      <c r="H3" s="151" t="s">
        <v>134</v>
      </c>
      <c r="I3" s="151" t="s">
        <v>135</v>
      </c>
      <c r="J3" s="151" t="s">
        <v>136</v>
      </c>
      <c r="K3" s="151" t="s">
        <v>137</v>
      </c>
      <c r="L3" s="151" t="s">
        <v>138</v>
      </c>
      <c r="M3" s="151" t="s">
        <v>139</v>
      </c>
      <c r="N3" s="151" t="s">
        <v>140</v>
      </c>
      <c r="O3" s="151" t="s">
        <v>141</v>
      </c>
      <c r="P3" s="151" t="s">
        <v>142</v>
      </c>
      <c r="Q3" s="151" t="s">
        <v>143</v>
      </c>
      <c r="R3" s="151" t="s">
        <v>144</v>
      </c>
      <c r="S3" s="151" t="s">
        <v>145</v>
      </c>
      <c r="T3" s="151" t="s">
        <v>146</v>
      </c>
      <c r="U3" s="151" t="s">
        <v>147</v>
      </c>
      <c r="V3" s="151" t="s">
        <v>148</v>
      </c>
      <c r="W3" s="151" t="s">
        <v>149</v>
      </c>
      <c r="X3" s="151" t="s">
        <v>150</v>
      </c>
      <c r="Y3" s="151" t="s">
        <v>151</v>
      </c>
      <c r="Z3" s="151" t="s">
        <v>152</v>
      </c>
      <c r="AA3" s="151" t="s">
        <v>153</v>
      </c>
      <c r="AB3" s="151" t="s">
        <v>154</v>
      </c>
      <c r="AC3" s="151" t="s">
        <v>155</v>
      </c>
      <c r="AD3" s="151" t="s">
        <v>156</v>
      </c>
      <c r="AE3" s="151" t="s">
        <v>157</v>
      </c>
      <c r="AF3" s="151" t="s">
        <v>158</v>
      </c>
      <c r="AG3" s="151" t="s">
        <v>159</v>
      </c>
      <c r="AH3" s="151" t="s">
        <v>160</v>
      </c>
      <c r="AI3" s="151" t="s">
        <v>161</v>
      </c>
      <c r="AJ3" s="151" t="s">
        <v>162</v>
      </c>
      <c r="AK3" s="151" t="s">
        <v>163</v>
      </c>
      <c r="AL3" s="151" t="s">
        <v>164</v>
      </c>
      <c r="AM3" s="151" t="s">
        <v>165</v>
      </c>
      <c r="AN3" s="151" t="s">
        <v>166</v>
      </c>
      <c r="AO3" s="151" t="s">
        <v>167</v>
      </c>
      <c r="AP3" s="151" t="s">
        <v>168</v>
      </c>
      <c r="AQ3" s="151" t="s">
        <v>169</v>
      </c>
      <c r="AR3" s="151" t="s">
        <v>170</v>
      </c>
      <c r="AS3" s="151" t="s">
        <v>171</v>
      </c>
      <c r="AT3" s="151" t="s">
        <v>172</v>
      </c>
      <c r="AU3" s="151" t="s">
        <v>173</v>
      </c>
      <c r="AV3" s="151" t="s">
        <v>174</v>
      </c>
      <c r="AW3" s="151" t="s">
        <v>175</v>
      </c>
      <c r="AX3" s="151" t="s">
        <v>176</v>
      </c>
      <c r="AY3" s="151" t="s">
        <v>177</v>
      </c>
      <c r="AZ3" s="151" t="s">
        <v>178</v>
      </c>
      <c r="BA3" s="151" t="s">
        <v>179</v>
      </c>
      <c r="BB3" s="151" t="s">
        <v>180</v>
      </c>
      <c r="BC3" s="151" t="s">
        <v>181</v>
      </c>
      <c r="BD3" s="151" t="s">
        <v>182</v>
      </c>
      <c r="BE3" s="151" t="s">
        <v>183</v>
      </c>
      <c r="BF3" s="151" t="s">
        <v>184</v>
      </c>
      <c r="BG3" s="151" t="s">
        <v>185</v>
      </c>
      <c r="BH3" s="151" t="s">
        <v>186</v>
      </c>
      <c r="BI3" s="151" t="s">
        <v>187</v>
      </c>
      <c r="BJ3" s="151" t="s">
        <v>188</v>
      </c>
      <c r="BK3" s="151" t="s">
        <v>189</v>
      </c>
      <c r="BL3" s="151" t="s">
        <v>190</v>
      </c>
      <c r="BM3" s="151" t="s">
        <v>191</v>
      </c>
      <c r="BN3" s="151" t="s">
        <v>192</v>
      </c>
      <c r="BO3" s="151" t="s">
        <v>193</v>
      </c>
      <c r="BP3" s="151" t="s">
        <v>194</v>
      </c>
      <c r="BQ3" s="151" t="s">
        <v>195</v>
      </c>
      <c r="BR3" s="151" t="s">
        <v>196</v>
      </c>
      <c r="BS3" s="151" t="s">
        <v>197</v>
      </c>
      <c r="BT3" s="151" t="s">
        <v>198</v>
      </c>
      <c r="BU3" s="151" t="s">
        <v>199</v>
      </c>
      <c r="BV3" s="151" t="s">
        <v>200</v>
      </c>
      <c r="BW3" s="151" t="s">
        <v>201</v>
      </c>
      <c r="BX3" s="151" t="s">
        <v>202</v>
      </c>
      <c r="BY3" s="151" t="s">
        <v>203</v>
      </c>
      <c r="BZ3" s="151" t="s">
        <v>204</v>
      </c>
      <c r="CA3" s="151" t="s">
        <v>205</v>
      </c>
      <c r="CB3" s="151" t="s">
        <v>206</v>
      </c>
      <c r="CC3" s="151" t="s">
        <v>207</v>
      </c>
      <c r="CD3" s="151" t="s">
        <v>208</v>
      </c>
      <c r="CE3" s="151" t="s">
        <v>209</v>
      </c>
      <c r="CF3" s="151" t="s">
        <v>210</v>
      </c>
      <c r="CG3" s="151" t="s">
        <v>211</v>
      </c>
      <c r="CH3" s="151" t="s">
        <v>212</v>
      </c>
      <c r="CI3" s="151" t="s">
        <v>213</v>
      </c>
      <c r="CJ3" s="151" t="s">
        <v>214</v>
      </c>
      <c r="CK3" s="151" t="s">
        <v>215</v>
      </c>
      <c r="CL3" s="151" t="s">
        <v>216</v>
      </c>
      <c r="CM3" s="151" t="s">
        <v>217</v>
      </c>
      <c r="CN3" s="151" t="s">
        <v>218</v>
      </c>
      <c r="CO3" s="151" t="s">
        <v>219</v>
      </c>
      <c r="CP3" s="151" t="s">
        <v>220</v>
      </c>
      <c r="CQ3" s="151" t="s">
        <v>221</v>
      </c>
      <c r="CR3" s="151" t="s">
        <v>222</v>
      </c>
      <c r="CS3" s="151" t="s">
        <v>223</v>
      </c>
      <c r="CT3" s="151" t="s">
        <v>224</v>
      </c>
      <c r="CU3" s="312" t="s">
        <v>225</v>
      </c>
      <c r="CV3" s="312" t="s">
        <v>226</v>
      </c>
      <c r="CW3" s="312" t="s">
        <v>227</v>
      </c>
      <c r="CX3" s="312" t="s">
        <v>228</v>
      </c>
    </row>
    <row r="4" spans="2:102">
      <c r="B4" s="164">
        <v>45696</v>
      </c>
      <c r="C4" s="169" t="str">
        <f>IFERROR(Inv_SY_B!C4/Inv_SY_B!$CU4-1,"")</f>
        <v/>
      </c>
      <c r="D4" s="169" t="str">
        <f>IFERROR(Inv_SY_B!D4/Inv_SY_B!$CU4-1,"")</f>
        <v/>
      </c>
      <c r="E4" s="169" t="str">
        <f>IFERROR(Inv_SY_B!E4/Inv_SY_B!$CU4-1,"")</f>
        <v/>
      </c>
      <c r="F4" s="169" t="str">
        <f>IFERROR(Inv_SY_B!F4/Inv_SY_B!$CU4-1,"")</f>
        <v/>
      </c>
      <c r="G4" s="169" t="str">
        <f>IFERROR(Inv_SY_B!G4/Inv_SY_B!$CU4-1,"")</f>
        <v/>
      </c>
      <c r="H4" s="169" t="str">
        <f>IFERROR(Inv_SY_B!H4/Inv_SY_B!$CU4-1,"")</f>
        <v/>
      </c>
      <c r="I4" s="169" t="str">
        <f>IFERROR(Inv_SY_B!I4/Inv_SY_B!$CU4-1,"")</f>
        <v/>
      </c>
      <c r="J4" s="169" t="str">
        <f>IFERROR(Inv_SY_B!J4/Inv_SY_B!$CU4-1,"")</f>
        <v/>
      </c>
      <c r="K4" s="169" t="str">
        <f>IFERROR(Inv_SY_B!K4/Inv_SY_B!$CU4-1,"")</f>
        <v/>
      </c>
      <c r="L4" s="169" t="str">
        <f>IFERROR(Inv_SY_B!L4/Inv_SY_B!$CU4-1,"")</f>
        <v/>
      </c>
      <c r="M4" s="169" t="str">
        <f>IFERROR(Inv_SY_B!M4/Inv_SY_B!$CU4-1,"")</f>
        <v/>
      </c>
      <c r="N4" s="169" t="str">
        <f>IFERROR(Inv_SY_B!N4/Inv_SY_B!$CU4-1,"")</f>
        <v/>
      </c>
      <c r="O4" s="169" t="str">
        <f>IFERROR(Inv_SY_B!O4/Inv_SY_B!$CU4-1,"")</f>
        <v/>
      </c>
      <c r="P4" s="169" t="str">
        <f>IFERROR(Inv_SY_B!P4/Inv_SY_B!$CU4-1,"")</f>
        <v/>
      </c>
      <c r="Q4" s="169" t="str">
        <f>IFERROR(Inv_SY_B!Q4/Inv_SY_B!$CU4-1,"")</f>
        <v/>
      </c>
      <c r="R4" s="169" t="str">
        <f>IFERROR(Inv_SY_B!R4/Inv_SY_B!$CU4-1,"")</f>
        <v/>
      </c>
      <c r="S4" s="169" t="str">
        <f>IFERROR(Inv_SY_B!S4/Inv_SY_B!$CU4-1,"")</f>
        <v/>
      </c>
      <c r="T4" s="169" t="str">
        <f>IFERROR(Inv_SY_B!T4/Inv_SY_B!$CU4-1,"")</f>
        <v/>
      </c>
      <c r="U4" s="169" t="str">
        <f>IFERROR(Inv_SY_B!U4/Inv_SY_B!$CU4-1,"")</f>
        <v/>
      </c>
      <c r="V4" s="169" t="str">
        <f>IFERROR(Inv_SY_B!V4/Inv_SY_B!$CU4-1,"")</f>
        <v/>
      </c>
      <c r="W4" s="169" t="str">
        <f>IFERROR(Inv_SY_B!W4/Inv_SY_B!$CU4-1,"")</f>
        <v/>
      </c>
      <c r="X4" s="169" t="str">
        <f>IFERROR(Inv_SY_B!X4/Inv_SY_B!$CU4-1,"")</f>
        <v/>
      </c>
      <c r="Y4" s="169" t="str">
        <f>IFERROR(Inv_SY_B!Y4/Inv_SY_B!$CU4-1,"")</f>
        <v/>
      </c>
      <c r="Z4" s="169" t="str">
        <f>IFERROR(Inv_SY_B!Z4/Inv_SY_B!$CU4-1,"")</f>
        <v/>
      </c>
      <c r="AA4" s="169" t="str">
        <f>IFERROR(Inv_SY_B!AA4/Inv_SY_B!$CU4-1,"")</f>
        <v/>
      </c>
      <c r="AB4" s="169" t="str">
        <f>IFERROR(Inv_SY_B!AB4/Inv_SY_B!$CU4-1,"")</f>
        <v/>
      </c>
      <c r="AC4" s="169" t="str">
        <f>IFERROR(Inv_SY_B!AC4/Inv_SY_B!$CU4-1,"")</f>
        <v/>
      </c>
      <c r="AD4" s="169" t="str">
        <f>IFERROR(Inv_SY_B!AD4/Inv_SY_B!$CU4-1,"")</f>
        <v/>
      </c>
      <c r="AE4" s="169" t="str">
        <f>IFERROR(Inv_SY_B!AE4/Inv_SY_B!$CU4-1,"")</f>
        <v/>
      </c>
      <c r="AF4" s="169" t="str">
        <f>IFERROR(Inv_SY_B!AF4/Inv_SY_B!$CU4-1,"")</f>
        <v/>
      </c>
      <c r="AG4" s="169" t="str">
        <f>IFERROR(Inv_SY_B!AG4/Inv_SY_B!$CU4-1,"")</f>
        <v/>
      </c>
      <c r="AH4" s="169" t="str">
        <f>IFERROR(Inv_SY_B!AH4/Inv_SY_B!$CU4-1,"")</f>
        <v/>
      </c>
      <c r="AI4" s="169" t="str">
        <f>IFERROR(Inv_SY_B!AI4/Inv_SY_B!$CU4-1,"")</f>
        <v/>
      </c>
      <c r="AJ4" s="169" t="str">
        <f>IFERROR(Inv_SY_B!AJ4/Inv_SY_B!$CU4-1,"")</f>
        <v/>
      </c>
      <c r="AK4" s="169" t="str">
        <f>IFERROR(Inv_SY_B!AK4/Inv_SY_B!$CU4-1,"")</f>
        <v/>
      </c>
      <c r="AL4" s="169" t="str">
        <f>IFERROR(Inv_SY_B!AL4/Inv_SY_B!$CU4-1,"")</f>
        <v/>
      </c>
      <c r="AM4" s="169" t="str">
        <f>IFERROR(Inv_SY_B!AM4/Inv_SY_B!$CU4-1,"")</f>
        <v/>
      </c>
      <c r="AN4" s="169" t="str">
        <f>IFERROR(Inv_SY_B!AN4/Inv_SY_B!$CU4-1,"")</f>
        <v/>
      </c>
      <c r="AO4" s="169" t="str">
        <f>IFERROR(Inv_SY_B!AO4/Inv_SY_B!$CU4-1,"")</f>
        <v/>
      </c>
      <c r="AP4" s="169" t="str">
        <f>IFERROR(Inv_SY_B!AP4/Inv_SY_B!$CU4-1,"")</f>
        <v/>
      </c>
      <c r="AQ4" s="169" t="str">
        <f>IFERROR(Inv_SY_B!AQ4/Inv_SY_B!$CU4-1,"")</f>
        <v/>
      </c>
      <c r="AR4" s="169" t="str">
        <f>IFERROR(Inv_SY_B!AR4/Inv_SY_B!$CU4-1,"")</f>
        <v/>
      </c>
      <c r="AS4" s="169" t="str">
        <f>IFERROR(Inv_SY_B!AS4/Inv_SY_B!$CU4-1,"")</f>
        <v/>
      </c>
      <c r="AT4" s="169" t="str">
        <f>IFERROR(Inv_SY_B!AT4/Inv_SY_B!$CU4-1,"")</f>
        <v/>
      </c>
      <c r="AU4" s="169" t="str">
        <f>IFERROR(Inv_SY_B!AU4/Inv_SY_B!$CU4-1,"")</f>
        <v/>
      </c>
      <c r="AV4" s="169" t="str">
        <f>IFERROR(Inv_SY_B!AV4/Inv_SY_B!$CU4-1,"")</f>
        <v/>
      </c>
      <c r="AW4" s="169" t="str">
        <f>IFERROR(Inv_SY_B!AW4/Inv_SY_B!$CU4-1,"")</f>
        <v/>
      </c>
      <c r="AX4" s="169" t="str">
        <f>IFERROR(Inv_SY_B!AX4/Inv_SY_B!$CU4-1,"")</f>
        <v/>
      </c>
      <c r="AY4" s="169" t="str">
        <f>IFERROR(Inv_SY_B!AY4/Inv_SY_B!$CU4-1,"")</f>
        <v/>
      </c>
      <c r="AZ4" s="169" t="str">
        <f>IFERROR(Inv_SY_B!AZ4/Inv_SY_B!$CU4-1,"")</f>
        <v/>
      </c>
      <c r="BA4" s="169" t="str">
        <f>IFERROR(Inv_SY_B!BA4/Inv_SY_B!$CU4-1,"")</f>
        <v/>
      </c>
      <c r="BB4" s="169" t="str">
        <f>IFERROR(Inv_SY_B!BB4/Inv_SY_B!$CU4-1,"")</f>
        <v/>
      </c>
      <c r="BC4" s="169" t="str">
        <f>IFERROR(Inv_SY_B!BC4/Inv_SY_B!$CU4-1,"")</f>
        <v/>
      </c>
      <c r="BD4" s="169" t="str">
        <f>IFERROR(Inv_SY_B!BD4/Inv_SY_B!$CU4-1,"")</f>
        <v/>
      </c>
      <c r="BE4" s="169" t="str">
        <f>IFERROR(Inv_SY_B!BE4/Inv_SY_B!$CU4-1,"")</f>
        <v/>
      </c>
      <c r="BF4" s="169" t="str">
        <f>IFERROR(Inv_SY_B!BF4/Inv_SY_B!$CU4-1,"")</f>
        <v/>
      </c>
      <c r="BG4" s="169" t="str">
        <f>IFERROR(Inv_SY_B!BG4/Inv_SY_B!$CU4-1,"")</f>
        <v/>
      </c>
      <c r="BH4" s="169" t="str">
        <f>IFERROR(Inv_SY_B!BH4/Inv_SY_B!$CU4-1,"")</f>
        <v/>
      </c>
      <c r="BI4" s="169" t="str">
        <f>IFERROR(Inv_SY_B!BI4/Inv_SY_B!$CU4-1,"")</f>
        <v/>
      </c>
      <c r="BJ4" s="169" t="str">
        <f>IFERROR(Inv_SY_B!BJ4/Inv_SY_B!$CU4-1,"")</f>
        <v/>
      </c>
      <c r="BK4" s="169" t="str">
        <f>IFERROR(Inv_SY_B!BK4/Inv_SY_B!$CU4-1,"")</f>
        <v/>
      </c>
      <c r="BL4" s="169" t="str">
        <f>IFERROR(Inv_SY_B!BL4/Inv_SY_B!$CU4-1,"")</f>
        <v/>
      </c>
      <c r="BM4" s="169" t="str">
        <f>IFERROR(Inv_SY_B!BM4/Inv_SY_B!$CU4-1,"")</f>
        <v/>
      </c>
      <c r="BN4" s="169" t="str">
        <f>IFERROR(Inv_SY_B!BN4/Inv_SY_B!$CU4-1,"")</f>
        <v/>
      </c>
      <c r="BO4" s="169" t="str">
        <f>IFERROR(Inv_SY_B!BO4/Inv_SY_B!$CU4-1,"")</f>
        <v/>
      </c>
      <c r="BP4" s="169" t="str">
        <f>IFERROR(Inv_SY_B!BP4/Inv_SY_B!$CU4-1,"")</f>
        <v/>
      </c>
      <c r="BQ4" s="169" t="str">
        <f>IFERROR(Inv_SY_B!BQ4/Inv_SY_B!$CU4-1,"")</f>
        <v/>
      </c>
      <c r="BR4" s="169" t="str">
        <f>IFERROR(Inv_SY_B!BR4/Inv_SY_B!$CU4-1,"")</f>
        <v/>
      </c>
      <c r="BS4" s="169" t="str">
        <f>IFERROR(Inv_SY_B!BS4/Inv_SY_B!$CU4-1,"")</f>
        <v/>
      </c>
      <c r="BT4" s="169" t="str">
        <f>IFERROR(Inv_SY_B!BT4/Inv_SY_B!$CU4-1,"")</f>
        <v/>
      </c>
      <c r="BU4" s="169" t="str">
        <f>IFERROR(Inv_SY_B!BU4/Inv_SY_B!$CU4-1,"")</f>
        <v/>
      </c>
      <c r="BV4" s="169" t="str">
        <f>IFERROR(Inv_SY_B!BV4/Inv_SY_B!$CU4-1,"")</f>
        <v/>
      </c>
      <c r="BW4" s="169" t="str">
        <f>IFERROR(Inv_SY_B!BW4/Inv_SY_B!$CU4-1,"")</f>
        <v/>
      </c>
      <c r="BX4" s="169" t="str">
        <f>IFERROR(Inv_SY_B!BX4/Inv_SY_B!$CU4-1,"")</f>
        <v/>
      </c>
      <c r="BY4" s="169" t="str">
        <f>IFERROR(Inv_SY_B!BY4/Inv_SY_B!$CU4-1,"")</f>
        <v/>
      </c>
      <c r="BZ4" s="169" t="str">
        <f>IFERROR(Inv_SY_B!BZ4/Inv_SY_B!$CU4-1,"")</f>
        <v/>
      </c>
      <c r="CA4" s="169" t="str">
        <f>IFERROR(Inv_SY_B!CA4/Inv_SY_B!$CU4-1,"")</f>
        <v/>
      </c>
      <c r="CB4" s="169" t="str">
        <f>IFERROR(Inv_SY_B!CB4/Inv_SY_B!$CU4-1,"")</f>
        <v/>
      </c>
      <c r="CC4" s="169" t="str">
        <f>IFERROR(Inv_SY_B!CC4/Inv_SY_B!$CU4-1,"")</f>
        <v/>
      </c>
      <c r="CD4" s="169" t="str">
        <f>IFERROR(Inv_SY_B!CD4/Inv_SY_B!$CU4-1,"")</f>
        <v/>
      </c>
      <c r="CE4" s="169" t="str">
        <f>IFERROR(Inv_SY_B!CE4/Inv_SY_B!$CU4-1,"")</f>
        <v/>
      </c>
      <c r="CF4" s="169" t="str">
        <f>IFERROR(Inv_SY_B!CF4/Inv_SY_B!$CU4-1,"")</f>
        <v/>
      </c>
      <c r="CG4" s="169" t="str">
        <f>IFERROR(Inv_SY_B!CG4/Inv_SY_B!$CU4-1,"")</f>
        <v/>
      </c>
      <c r="CH4" s="169" t="str">
        <f>IFERROR(Inv_SY_B!CH4/Inv_SY_B!$CU4-1,"")</f>
        <v/>
      </c>
      <c r="CI4" s="169" t="str">
        <f>IFERROR(Inv_SY_B!CI4/Inv_SY_B!$CU4-1,"")</f>
        <v/>
      </c>
      <c r="CJ4" s="169" t="str">
        <f>IFERROR(Inv_SY_B!CJ4/Inv_SY_B!$CU4-1,"")</f>
        <v/>
      </c>
      <c r="CK4" s="169" t="str">
        <f>IFERROR(Inv_SY_B!CK4/Inv_SY_B!$CU4-1,"")</f>
        <v/>
      </c>
      <c r="CL4" s="169" t="str">
        <f>IFERROR(Inv_SY_B!CL4/Inv_SY_B!$CU4-1,"")</f>
        <v/>
      </c>
      <c r="CM4" s="169" t="str">
        <f>IFERROR(Inv_SY_B!CM4/Inv_SY_B!$CU4-1,"")</f>
        <v/>
      </c>
      <c r="CN4" s="169" t="str">
        <f>IFERROR(Inv_SY_B!CN4/Inv_SY_B!$CU4-1,"")</f>
        <v/>
      </c>
      <c r="CO4" s="169" t="str">
        <f>IFERROR(Inv_SY_B!CO4/Inv_SY_B!$CU4-1,"")</f>
        <v/>
      </c>
      <c r="CP4" s="169" t="str">
        <f>IFERROR(Inv_SY_B!CP4/Inv_SY_B!$CU4-1,"")</f>
        <v/>
      </c>
      <c r="CQ4" s="169" t="str">
        <f>IFERROR(Inv_SY_B!CQ4/Inv_SY_B!$CU4-1,"")</f>
        <v/>
      </c>
      <c r="CR4" s="169" t="str">
        <f>IFERROR(Inv_SY_B!CR4/Inv_SY_B!$CU4-1,"")</f>
        <v/>
      </c>
      <c r="CS4" s="169" t="str">
        <f>IFERROR(Inv_SY_B!CS4/Inv_SY_B!$CU4-1,"")</f>
        <v/>
      </c>
      <c r="CT4" s="169" t="str">
        <f>IFERROR(Inv_SY_B!CT4/Inv_SY_B!$CU4-1,"")</f>
        <v/>
      </c>
      <c r="CU4" s="310"/>
      <c r="CV4" s="310"/>
      <c r="CW4" s="310"/>
      <c r="CX4" s="310"/>
    </row>
    <row r="5" spans="2:102">
      <c r="B5" s="164">
        <f>B4+1</f>
        <v>45697</v>
      </c>
      <c r="C5" s="169" t="str">
        <f>IFERROR(Inv_SY_B!C5/Inv_SY_B!$CU5-1,"")</f>
        <v/>
      </c>
      <c r="D5" s="169" t="str">
        <f>IFERROR(Inv_SY_B!D5/Inv_SY_B!$CU5-1,"")</f>
        <v/>
      </c>
      <c r="E5" s="169" t="str">
        <f>IFERROR(Inv_SY_B!E5/Inv_SY_B!$CU5-1,"")</f>
        <v/>
      </c>
      <c r="F5" s="169" t="str">
        <f>IFERROR(Inv_SY_B!F5/Inv_SY_B!$CU5-1,"")</f>
        <v/>
      </c>
      <c r="G5" s="169" t="str">
        <f>IFERROR(Inv_SY_B!G5/Inv_SY_B!$CU5-1,"")</f>
        <v/>
      </c>
      <c r="H5" s="169" t="str">
        <f>IFERROR(Inv_SY_B!H5/Inv_SY_B!$CU5-1,"")</f>
        <v/>
      </c>
      <c r="I5" s="169" t="str">
        <f>IFERROR(Inv_SY_B!I5/Inv_SY_B!$CU5-1,"")</f>
        <v/>
      </c>
      <c r="J5" s="169" t="str">
        <f>IFERROR(Inv_SY_B!J5/Inv_SY_B!$CU5-1,"")</f>
        <v/>
      </c>
      <c r="K5" s="169" t="str">
        <f>IFERROR(Inv_SY_B!K5/Inv_SY_B!$CU5-1,"")</f>
        <v/>
      </c>
      <c r="L5" s="169" t="str">
        <f>IFERROR(Inv_SY_B!L5/Inv_SY_B!$CU5-1,"")</f>
        <v/>
      </c>
      <c r="M5" s="169" t="str">
        <f>IFERROR(Inv_SY_B!M5/Inv_SY_B!$CU5-1,"")</f>
        <v/>
      </c>
      <c r="N5" s="169" t="str">
        <f>IFERROR(Inv_SY_B!N5/Inv_SY_B!$CU5-1,"")</f>
        <v/>
      </c>
      <c r="O5" s="169" t="str">
        <f>IFERROR(Inv_SY_B!O5/Inv_SY_B!$CU5-1,"")</f>
        <v/>
      </c>
      <c r="P5" s="169" t="str">
        <f>IFERROR(Inv_SY_B!P5/Inv_SY_B!$CU5-1,"")</f>
        <v/>
      </c>
      <c r="Q5" s="169" t="str">
        <f>IFERROR(Inv_SY_B!Q5/Inv_SY_B!$CU5-1,"")</f>
        <v/>
      </c>
      <c r="R5" s="169" t="str">
        <f>IFERROR(Inv_SY_B!R5/Inv_SY_B!$CU5-1,"")</f>
        <v/>
      </c>
      <c r="S5" s="169" t="str">
        <f>IFERROR(Inv_SY_B!S5/Inv_SY_B!$CU5-1,"")</f>
        <v/>
      </c>
      <c r="T5" s="169" t="str">
        <f>IFERROR(Inv_SY_B!T5/Inv_SY_B!$CU5-1,"")</f>
        <v/>
      </c>
      <c r="U5" s="169" t="str">
        <f>IFERROR(Inv_SY_B!U5/Inv_SY_B!$CU5-1,"")</f>
        <v/>
      </c>
      <c r="V5" s="169" t="str">
        <f>IFERROR(Inv_SY_B!V5/Inv_SY_B!$CU5-1,"")</f>
        <v/>
      </c>
      <c r="W5" s="169" t="str">
        <f>IFERROR(Inv_SY_B!W5/Inv_SY_B!$CU5-1,"")</f>
        <v/>
      </c>
      <c r="X5" s="169" t="str">
        <f>IFERROR(Inv_SY_B!X5/Inv_SY_B!$CU5-1,"")</f>
        <v/>
      </c>
      <c r="Y5" s="169" t="str">
        <f>IFERROR(Inv_SY_B!Y5/Inv_SY_B!$CU5-1,"")</f>
        <v/>
      </c>
      <c r="Z5" s="169" t="str">
        <f>IFERROR(Inv_SY_B!Z5/Inv_SY_B!$CU5-1,"")</f>
        <v/>
      </c>
      <c r="AA5" s="169" t="str">
        <f>IFERROR(Inv_SY_B!AA5/Inv_SY_B!$CU5-1,"")</f>
        <v/>
      </c>
      <c r="AB5" s="169" t="str">
        <f>IFERROR(Inv_SY_B!AB5/Inv_SY_B!$CU5-1,"")</f>
        <v/>
      </c>
      <c r="AC5" s="169" t="str">
        <f>IFERROR(Inv_SY_B!AC5/Inv_SY_B!$CU5-1,"")</f>
        <v/>
      </c>
      <c r="AD5" s="169" t="str">
        <f>IFERROR(Inv_SY_B!AD5/Inv_SY_B!$CU5-1,"")</f>
        <v/>
      </c>
      <c r="AE5" s="169" t="str">
        <f>IFERROR(Inv_SY_B!AE5/Inv_SY_B!$CU5-1,"")</f>
        <v/>
      </c>
      <c r="AF5" s="169" t="str">
        <f>IFERROR(Inv_SY_B!AF5/Inv_SY_B!$CU5-1,"")</f>
        <v/>
      </c>
      <c r="AG5" s="169" t="str">
        <f>IFERROR(Inv_SY_B!AG5/Inv_SY_B!$CU5-1,"")</f>
        <v/>
      </c>
      <c r="AH5" s="169" t="str">
        <f>IFERROR(Inv_SY_B!AH5/Inv_SY_B!$CU5-1,"")</f>
        <v/>
      </c>
      <c r="AI5" s="169" t="str">
        <f>IFERROR(Inv_SY_B!AI5/Inv_SY_B!$CU5-1,"")</f>
        <v/>
      </c>
      <c r="AJ5" s="169" t="str">
        <f>IFERROR(Inv_SY_B!AJ5/Inv_SY_B!$CU5-1,"")</f>
        <v/>
      </c>
      <c r="AK5" s="169" t="str">
        <f>IFERROR(Inv_SY_B!AK5/Inv_SY_B!$CU5-1,"")</f>
        <v/>
      </c>
      <c r="AL5" s="169" t="str">
        <f>IFERROR(Inv_SY_B!AL5/Inv_SY_B!$CU5-1,"")</f>
        <v/>
      </c>
      <c r="AM5" s="169" t="str">
        <f>IFERROR(Inv_SY_B!AM5/Inv_SY_B!$CU5-1,"")</f>
        <v/>
      </c>
      <c r="AN5" s="169" t="str">
        <f>IFERROR(Inv_SY_B!AN5/Inv_SY_B!$CU5-1,"")</f>
        <v/>
      </c>
      <c r="AO5" s="169" t="str">
        <f>IFERROR(Inv_SY_B!AO5/Inv_SY_B!$CU5-1,"")</f>
        <v/>
      </c>
      <c r="AP5" s="169" t="str">
        <f>IFERROR(Inv_SY_B!AP5/Inv_SY_B!$CU5-1,"")</f>
        <v/>
      </c>
      <c r="AQ5" s="169" t="str">
        <f>IFERROR(Inv_SY_B!AQ5/Inv_SY_B!$CU5-1,"")</f>
        <v/>
      </c>
      <c r="AR5" s="169" t="str">
        <f>IFERROR(Inv_SY_B!AR5/Inv_SY_B!$CU5-1,"")</f>
        <v/>
      </c>
      <c r="AS5" s="169" t="str">
        <f>IFERROR(Inv_SY_B!AS5/Inv_SY_B!$CU5-1,"")</f>
        <v/>
      </c>
      <c r="AT5" s="169" t="str">
        <f>IFERROR(Inv_SY_B!AT5/Inv_SY_B!$CU5-1,"")</f>
        <v/>
      </c>
      <c r="AU5" s="169" t="str">
        <f>IFERROR(Inv_SY_B!AU5/Inv_SY_B!$CU5-1,"")</f>
        <v/>
      </c>
      <c r="AV5" s="169" t="str">
        <f>IFERROR(Inv_SY_B!AV5/Inv_SY_B!$CU5-1,"")</f>
        <v/>
      </c>
      <c r="AW5" s="169" t="str">
        <f>IFERROR(Inv_SY_B!AW5/Inv_SY_B!$CU5-1,"")</f>
        <v/>
      </c>
      <c r="AX5" s="169" t="str">
        <f>IFERROR(Inv_SY_B!AX5/Inv_SY_B!$CU5-1,"")</f>
        <v/>
      </c>
      <c r="AY5" s="169" t="str">
        <f>IFERROR(Inv_SY_B!AY5/Inv_SY_B!$CU5-1,"")</f>
        <v/>
      </c>
      <c r="AZ5" s="169" t="str">
        <f>IFERROR(Inv_SY_B!AZ5/Inv_SY_B!$CU5-1,"")</f>
        <v/>
      </c>
      <c r="BA5" s="169" t="str">
        <f>IFERROR(Inv_SY_B!BA5/Inv_SY_B!$CU5-1,"")</f>
        <v/>
      </c>
      <c r="BB5" s="169" t="str">
        <f>IFERROR(Inv_SY_B!BB5/Inv_SY_B!$CU5-1,"")</f>
        <v/>
      </c>
      <c r="BC5" s="169" t="str">
        <f>IFERROR(Inv_SY_B!BC5/Inv_SY_B!$CU5-1,"")</f>
        <v/>
      </c>
      <c r="BD5" s="169" t="str">
        <f>IFERROR(Inv_SY_B!BD5/Inv_SY_B!$CU5-1,"")</f>
        <v/>
      </c>
      <c r="BE5" s="169" t="str">
        <f>IFERROR(Inv_SY_B!BE5/Inv_SY_B!$CU5-1,"")</f>
        <v/>
      </c>
      <c r="BF5" s="169" t="str">
        <f>IFERROR(Inv_SY_B!BF5/Inv_SY_B!$CU5-1,"")</f>
        <v/>
      </c>
      <c r="BG5" s="169" t="str">
        <f>IFERROR(Inv_SY_B!BG5/Inv_SY_B!$CU5-1,"")</f>
        <v/>
      </c>
      <c r="BH5" s="169" t="str">
        <f>IFERROR(Inv_SY_B!BH5/Inv_SY_B!$CU5-1,"")</f>
        <v/>
      </c>
      <c r="BI5" s="169" t="str">
        <f>IFERROR(Inv_SY_B!BI5/Inv_SY_B!$CU5-1,"")</f>
        <v/>
      </c>
      <c r="BJ5" s="169" t="str">
        <f>IFERROR(Inv_SY_B!BJ5/Inv_SY_B!$CU5-1,"")</f>
        <v/>
      </c>
      <c r="BK5" s="169" t="str">
        <f>IFERROR(Inv_SY_B!BK5/Inv_SY_B!$CU5-1,"")</f>
        <v/>
      </c>
      <c r="BL5" s="169" t="str">
        <f>IFERROR(Inv_SY_B!BL5/Inv_SY_B!$CU5-1,"")</f>
        <v/>
      </c>
      <c r="BM5" s="169" t="str">
        <f>IFERROR(Inv_SY_B!BM5/Inv_SY_B!$CU5-1,"")</f>
        <v/>
      </c>
      <c r="BN5" s="169" t="str">
        <f>IFERROR(Inv_SY_B!BN5/Inv_SY_B!$CU5-1,"")</f>
        <v/>
      </c>
      <c r="BO5" s="169" t="str">
        <f>IFERROR(Inv_SY_B!BO5/Inv_SY_B!$CU5-1,"")</f>
        <v/>
      </c>
      <c r="BP5" s="169" t="str">
        <f>IFERROR(Inv_SY_B!BP5/Inv_SY_B!$CU5-1,"")</f>
        <v/>
      </c>
      <c r="BQ5" s="169" t="str">
        <f>IFERROR(Inv_SY_B!BQ5/Inv_SY_B!$CU5-1,"")</f>
        <v/>
      </c>
      <c r="BR5" s="169" t="str">
        <f>IFERROR(Inv_SY_B!BR5/Inv_SY_B!$CU5-1,"")</f>
        <v/>
      </c>
      <c r="BS5" s="169" t="str">
        <f>IFERROR(Inv_SY_B!BS5/Inv_SY_B!$CU5-1,"")</f>
        <v/>
      </c>
      <c r="BT5" s="169" t="str">
        <f>IFERROR(Inv_SY_B!BT5/Inv_SY_B!$CU5-1,"")</f>
        <v/>
      </c>
      <c r="BU5" s="169" t="str">
        <f>IFERROR(Inv_SY_B!BU5/Inv_SY_B!$CU5-1,"")</f>
        <v/>
      </c>
      <c r="BV5" s="169" t="str">
        <f>IFERROR(Inv_SY_B!BV5/Inv_SY_B!$CU5-1,"")</f>
        <v/>
      </c>
      <c r="BW5" s="169" t="str">
        <f>IFERROR(Inv_SY_B!BW5/Inv_SY_B!$CU5-1,"")</f>
        <v/>
      </c>
      <c r="BX5" s="169" t="str">
        <f>IFERROR(Inv_SY_B!BX5/Inv_SY_B!$CU5-1,"")</f>
        <v/>
      </c>
      <c r="BY5" s="169" t="str">
        <f>IFERROR(Inv_SY_B!BY5/Inv_SY_B!$CU5-1,"")</f>
        <v/>
      </c>
      <c r="BZ5" s="169" t="str">
        <f>IFERROR(Inv_SY_B!BZ5/Inv_SY_B!$CU5-1,"")</f>
        <v/>
      </c>
      <c r="CA5" s="169" t="str">
        <f>IFERROR(Inv_SY_B!CA5/Inv_SY_B!$CU5-1,"")</f>
        <v/>
      </c>
      <c r="CB5" s="169" t="str">
        <f>IFERROR(Inv_SY_B!CB5/Inv_SY_B!$CU5-1,"")</f>
        <v/>
      </c>
      <c r="CC5" s="169" t="str">
        <f>IFERROR(Inv_SY_B!CC5/Inv_SY_B!$CU5-1,"")</f>
        <v/>
      </c>
      <c r="CD5" s="169" t="str">
        <f>IFERROR(Inv_SY_B!CD5/Inv_SY_B!$CU5-1,"")</f>
        <v/>
      </c>
      <c r="CE5" s="169" t="str">
        <f>IFERROR(Inv_SY_B!CE5/Inv_SY_B!$CU5-1,"")</f>
        <v/>
      </c>
      <c r="CF5" s="169" t="str">
        <f>IFERROR(Inv_SY_B!CF5/Inv_SY_B!$CU5-1,"")</f>
        <v/>
      </c>
      <c r="CG5" s="169" t="str">
        <f>IFERROR(Inv_SY_B!CG5/Inv_SY_B!$CU5-1,"")</f>
        <v/>
      </c>
      <c r="CH5" s="169" t="str">
        <f>IFERROR(Inv_SY_B!CH5/Inv_SY_B!$CU5-1,"")</f>
        <v/>
      </c>
      <c r="CI5" s="169" t="str">
        <f>IFERROR(Inv_SY_B!CI5/Inv_SY_B!$CU5-1,"")</f>
        <v/>
      </c>
      <c r="CJ5" s="169" t="str">
        <f>IFERROR(Inv_SY_B!CJ5/Inv_SY_B!$CU5-1,"")</f>
        <v/>
      </c>
      <c r="CK5" s="169" t="str">
        <f>IFERROR(Inv_SY_B!CK5/Inv_SY_B!$CU5-1,"")</f>
        <v/>
      </c>
      <c r="CL5" s="169" t="str">
        <f>IFERROR(Inv_SY_B!CL5/Inv_SY_B!$CU5-1,"")</f>
        <v/>
      </c>
      <c r="CM5" s="169" t="str">
        <f>IFERROR(Inv_SY_B!CM5/Inv_SY_B!$CU5-1,"")</f>
        <v/>
      </c>
      <c r="CN5" s="169" t="str">
        <f>IFERROR(Inv_SY_B!CN5/Inv_SY_B!$CU5-1,"")</f>
        <v/>
      </c>
      <c r="CO5" s="169" t="str">
        <f>IFERROR(Inv_SY_B!CO5/Inv_SY_B!$CU5-1,"")</f>
        <v/>
      </c>
      <c r="CP5" s="169" t="str">
        <f>IFERROR(Inv_SY_B!CP5/Inv_SY_B!$CU5-1,"")</f>
        <v/>
      </c>
      <c r="CQ5" s="169" t="str">
        <f>IFERROR(Inv_SY_B!CQ5/Inv_SY_B!$CU5-1,"")</f>
        <v/>
      </c>
      <c r="CR5" s="169" t="str">
        <f>IFERROR(Inv_SY_B!CR5/Inv_SY_B!$CU5-1,"")</f>
        <v/>
      </c>
      <c r="CS5" s="169" t="str">
        <f>IFERROR(Inv_SY_B!CS5/Inv_SY_B!$CU5-1,"")</f>
        <v/>
      </c>
      <c r="CT5" s="169" t="str">
        <f>IFERROR(Inv_SY_B!CT5/Inv_SY_B!$CU5-1,"")</f>
        <v/>
      </c>
      <c r="CU5" s="173"/>
      <c r="CV5" s="173"/>
      <c r="CW5" s="173"/>
      <c r="CX5" s="173"/>
    </row>
    <row r="6" spans="2:102">
      <c r="B6" s="164">
        <f t="shared" ref="B6:B34" si="0">B5+1</f>
        <v>45698</v>
      </c>
      <c r="C6" s="169" t="str">
        <f>IFERROR(Inv_SY_B!C6/Inv_SY_B!$CU6-1,"")</f>
        <v/>
      </c>
      <c r="D6" s="169" t="str">
        <f>IFERROR(Inv_SY_B!D6/Inv_SY_B!$CU6-1,"")</f>
        <v/>
      </c>
      <c r="E6" s="169" t="str">
        <f>IFERROR(Inv_SY_B!E6/Inv_SY_B!$CU6-1,"")</f>
        <v/>
      </c>
      <c r="F6" s="169" t="str">
        <f>IFERROR(Inv_SY_B!F6/Inv_SY_B!$CU6-1,"")</f>
        <v/>
      </c>
      <c r="G6" s="169" t="str">
        <f>IFERROR(Inv_SY_B!G6/Inv_SY_B!$CU6-1,"")</f>
        <v/>
      </c>
      <c r="H6" s="169" t="str">
        <f>IFERROR(Inv_SY_B!H6/Inv_SY_B!$CU6-1,"")</f>
        <v/>
      </c>
      <c r="I6" s="169" t="str">
        <f>IFERROR(Inv_SY_B!I6/Inv_SY_B!$CU6-1,"")</f>
        <v/>
      </c>
      <c r="J6" s="169" t="str">
        <f>IFERROR(Inv_SY_B!J6/Inv_SY_B!$CU6-1,"")</f>
        <v/>
      </c>
      <c r="K6" s="169" t="str">
        <f>IFERROR(Inv_SY_B!K6/Inv_SY_B!$CU6-1,"")</f>
        <v/>
      </c>
      <c r="L6" s="169" t="str">
        <f>IFERROR(Inv_SY_B!L6/Inv_SY_B!$CU6-1,"")</f>
        <v/>
      </c>
      <c r="M6" s="169" t="str">
        <f>IFERROR(Inv_SY_B!M6/Inv_SY_B!$CU6-1,"")</f>
        <v/>
      </c>
      <c r="N6" s="169" t="str">
        <f>IFERROR(Inv_SY_B!N6/Inv_SY_B!$CU6-1,"")</f>
        <v/>
      </c>
      <c r="O6" s="169" t="str">
        <f>IFERROR(Inv_SY_B!O6/Inv_SY_B!$CU6-1,"")</f>
        <v/>
      </c>
      <c r="P6" s="169" t="str">
        <f>IFERROR(Inv_SY_B!P6/Inv_SY_B!$CU6-1,"")</f>
        <v/>
      </c>
      <c r="Q6" s="169" t="str">
        <f>IFERROR(Inv_SY_B!Q6/Inv_SY_B!$CU6-1,"")</f>
        <v/>
      </c>
      <c r="R6" s="169" t="str">
        <f>IFERROR(Inv_SY_B!R6/Inv_SY_B!$CU6-1,"")</f>
        <v/>
      </c>
      <c r="S6" s="169" t="str">
        <f>IFERROR(Inv_SY_B!S6/Inv_SY_B!$CU6-1,"")</f>
        <v/>
      </c>
      <c r="T6" s="169" t="str">
        <f>IFERROR(Inv_SY_B!T6/Inv_SY_B!$CU6-1,"")</f>
        <v/>
      </c>
      <c r="U6" s="169" t="str">
        <f>IFERROR(Inv_SY_B!U6/Inv_SY_B!$CU6-1,"")</f>
        <v/>
      </c>
      <c r="V6" s="169" t="str">
        <f>IFERROR(Inv_SY_B!V6/Inv_SY_B!$CU6-1,"")</f>
        <v/>
      </c>
      <c r="W6" s="169" t="str">
        <f>IFERROR(Inv_SY_B!W6/Inv_SY_B!$CU6-1,"")</f>
        <v/>
      </c>
      <c r="X6" s="169" t="str">
        <f>IFERROR(Inv_SY_B!X6/Inv_SY_B!$CU6-1,"")</f>
        <v/>
      </c>
      <c r="Y6" s="169" t="str">
        <f>IFERROR(Inv_SY_B!Y6/Inv_SY_B!$CU6-1,"")</f>
        <v/>
      </c>
      <c r="Z6" s="169" t="str">
        <f>IFERROR(Inv_SY_B!Z6/Inv_SY_B!$CU6-1,"")</f>
        <v/>
      </c>
      <c r="AA6" s="169" t="str">
        <f>IFERROR(Inv_SY_B!AA6/Inv_SY_B!$CU6-1,"")</f>
        <v/>
      </c>
      <c r="AB6" s="169" t="str">
        <f>IFERROR(Inv_SY_B!AB6/Inv_SY_B!$CU6-1,"")</f>
        <v/>
      </c>
      <c r="AC6" s="169" t="str">
        <f>IFERROR(Inv_SY_B!AC6/Inv_SY_B!$CU6-1,"")</f>
        <v/>
      </c>
      <c r="AD6" s="169" t="str">
        <f>IFERROR(Inv_SY_B!AD6/Inv_SY_B!$CU6-1,"")</f>
        <v/>
      </c>
      <c r="AE6" s="169" t="str">
        <f>IFERROR(Inv_SY_B!AE6/Inv_SY_B!$CU6-1,"")</f>
        <v/>
      </c>
      <c r="AF6" s="169" t="str">
        <f>IFERROR(Inv_SY_B!AF6/Inv_SY_B!$CU6-1,"")</f>
        <v/>
      </c>
      <c r="AG6" s="169" t="str">
        <f>IFERROR(Inv_SY_B!AG6/Inv_SY_B!$CU6-1,"")</f>
        <v/>
      </c>
      <c r="AH6" s="169" t="str">
        <f>IFERROR(Inv_SY_B!AH6/Inv_SY_B!$CU6-1,"")</f>
        <v/>
      </c>
      <c r="AI6" s="169" t="str">
        <f>IFERROR(Inv_SY_B!AI6/Inv_SY_B!$CU6-1,"")</f>
        <v/>
      </c>
      <c r="AJ6" s="169" t="str">
        <f>IFERROR(Inv_SY_B!AJ6/Inv_SY_B!$CU6-1,"")</f>
        <v/>
      </c>
      <c r="AK6" s="169" t="str">
        <f>IFERROR(Inv_SY_B!AK6/Inv_SY_B!$CU6-1,"")</f>
        <v/>
      </c>
      <c r="AL6" s="169" t="str">
        <f>IFERROR(Inv_SY_B!AL6/Inv_SY_B!$CU6-1,"")</f>
        <v/>
      </c>
      <c r="AM6" s="169" t="str">
        <f>IFERROR(Inv_SY_B!AM6/Inv_SY_B!$CU6-1,"")</f>
        <v/>
      </c>
      <c r="AN6" s="169" t="str">
        <f>IFERROR(Inv_SY_B!AN6/Inv_SY_B!$CU6-1,"")</f>
        <v/>
      </c>
      <c r="AO6" s="169" t="str">
        <f>IFERROR(Inv_SY_B!AO6/Inv_SY_B!$CU6-1,"")</f>
        <v/>
      </c>
      <c r="AP6" s="169" t="str">
        <f>IFERROR(Inv_SY_B!AP6/Inv_SY_B!$CU6-1,"")</f>
        <v/>
      </c>
      <c r="AQ6" s="169" t="str">
        <f>IFERROR(Inv_SY_B!AQ6/Inv_SY_B!$CU6-1,"")</f>
        <v/>
      </c>
      <c r="AR6" s="169" t="str">
        <f>IFERROR(Inv_SY_B!AR6/Inv_SY_B!$CU6-1,"")</f>
        <v/>
      </c>
      <c r="AS6" s="169" t="str">
        <f>IFERROR(Inv_SY_B!AS6/Inv_SY_B!$CU6-1,"")</f>
        <v/>
      </c>
      <c r="AT6" s="169" t="str">
        <f>IFERROR(Inv_SY_B!AT6/Inv_SY_B!$CU6-1,"")</f>
        <v/>
      </c>
      <c r="AU6" s="169" t="str">
        <f>IFERROR(Inv_SY_B!AU6/Inv_SY_B!$CU6-1,"")</f>
        <v/>
      </c>
      <c r="AV6" s="169" t="str">
        <f>IFERROR(Inv_SY_B!AV6/Inv_SY_B!$CU6-1,"")</f>
        <v/>
      </c>
      <c r="AW6" s="169" t="str">
        <f>IFERROR(Inv_SY_B!AW6/Inv_SY_B!$CU6-1,"")</f>
        <v/>
      </c>
      <c r="AX6" s="169" t="str">
        <f>IFERROR(Inv_SY_B!AX6/Inv_SY_B!$CU6-1,"")</f>
        <v/>
      </c>
      <c r="AY6" s="169" t="str">
        <f>IFERROR(Inv_SY_B!AY6/Inv_SY_B!$CU6-1,"")</f>
        <v/>
      </c>
      <c r="AZ6" s="169" t="str">
        <f>IFERROR(Inv_SY_B!AZ6/Inv_SY_B!$CU6-1,"")</f>
        <v/>
      </c>
      <c r="BA6" s="169" t="str">
        <f>IFERROR(Inv_SY_B!BA6/Inv_SY_B!$CU6-1,"")</f>
        <v/>
      </c>
      <c r="BB6" s="169" t="str">
        <f>IFERROR(Inv_SY_B!BB6/Inv_SY_B!$CU6-1,"")</f>
        <v/>
      </c>
      <c r="BC6" s="169" t="str">
        <f>IFERROR(Inv_SY_B!BC6/Inv_SY_B!$CU6-1,"")</f>
        <v/>
      </c>
      <c r="BD6" s="169" t="str">
        <f>IFERROR(Inv_SY_B!BD6/Inv_SY_B!$CU6-1,"")</f>
        <v/>
      </c>
      <c r="BE6" s="169" t="str">
        <f>IFERROR(Inv_SY_B!BE6/Inv_SY_B!$CU6-1,"")</f>
        <v/>
      </c>
      <c r="BF6" s="169" t="str">
        <f>IFERROR(Inv_SY_B!BF6/Inv_SY_B!$CU6-1,"")</f>
        <v/>
      </c>
      <c r="BG6" s="169" t="str">
        <f>IFERROR(Inv_SY_B!BG6/Inv_SY_B!$CU6-1,"")</f>
        <v/>
      </c>
      <c r="BH6" s="169" t="str">
        <f>IFERROR(Inv_SY_B!BH6/Inv_SY_B!$CU6-1,"")</f>
        <v/>
      </c>
      <c r="BI6" s="169" t="str">
        <f>IFERROR(Inv_SY_B!BI6/Inv_SY_B!$CU6-1,"")</f>
        <v/>
      </c>
      <c r="BJ6" s="169" t="str">
        <f>IFERROR(Inv_SY_B!BJ6/Inv_SY_B!$CU6-1,"")</f>
        <v/>
      </c>
      <c r="BK6" s="169" t="str">
        <f>IFERROR(Inv_SY_B!BK6/Inv_SY_B!$CU6-1,"")</f>
        <v/>
      </c>
      <c r="BL6" s="169" t="str">
        <f>IFERROR(Inv_SY_B!BL6/Inv_SY_B!$CU6-1,"")</f>
        <v/>
      </c>
      <c r="BM6" s="169" t="str">
        <f>IFERROR(Inv_SY_B!BM6/Inv_SY_B!$CU6-1,"")</f>
        <v/>
      </c>
      <c r="BN6" s="169" t="str">
        <f>IFERROR(Inv_SY_B!BN6/Inv_SY_B!$CU6-1,"")</f>
        <v/>
      </c>
      <c r="BO6" s="169" t="str">
        <f>IFERROR(Inv_SY_B!BO6/Inv_SY_B!$CU6-1,"")</f>
        <v/>
      </c>
      <c r="BP6" s="169" t="str">
        <f>IFERROR(Inv_SY_B!BP6/Inv_SY_B!$CU6-1,"")</f>
        <v/>
      </c>
      <c r="BQ6" s="169" t="str">
        <f>IFERROR(Inv_SY_B!BQ6/Inv_SY_B!$CU6-1,"")</f>
        <v/>
      </c>
      <c r="BR6" s="169" t="str">
        <f>IFERROR(Inv_SY_B!BR6/Inv_SY_B!$CU6-1,"")</f>
        <v/>
      </c>
      <c r="BS6" s="169" t="str">
        <f>IFERROR(Inv_SY_B!BS6/Inv_SY_B!$CU6-1,"")</f>
        <v/>
      </c>
      <c r="BT6" s="169" t="str">
        <f>IFERROR(Inv_SY_B!BT6/Inv_SY_B!$CU6-1,"")</f>
        <v/>
      </c>
      <c r="BU6" s="169" t="str">
        <f>IFERROR(Inv_SY_B!BU6/Inv_SY_B!$CU6-1,"")</f>
        <v/>
      </c>
      <c r="BV6" s="169" t="str">
        <f>IFERROR(Inv_SY_B!BV6/Inv_SY_B!$CU6-1,"")</f>
        <v/>
      </c>
      <c r="BW6" s="169" t="str">
        <f>IFERROR(Inv_SY_B!BW6/Inv_SY_B!$CU6-1,"")</f>
        <v/>
      </c>
      <c r="BX6" s="169" t="str">
        <f>IFERROR(Inv_SY_B!BX6/Inv_SY_B!$CU6-1,"")</f>
        <v/>
      </c>
      <c r="BY6" s="169" t="str">
        <f>IFERROR(Inv_SY_B!BY6/Inv_SY_B!$CU6-1,"")</f>
        <v/>
      </c>
      <c r="BZ6" s="169" t="str">
        <f>IFERROR(Inv_SY_B!BZ6/Inv_SY_B!$CU6-1,"")</f>
        <v/>
      </c>
      <c r="CA6" s="169" t="str">
        <f>IFERROR(Inv_SY_B!CA6/Inv_SY_B!$CU6-1,"")</f>
        <v/>
      </c>
      <c r="CB6" s="169" t="str">
        <f>IFERROR(Inv_SY_B!CB6/Inv_SY_B!$CU6-1,"")</f>
        <v/>
      </c>
      <c r="CC6" s="169" t="str">
        <f>IFERROR(Inv_SY_B!CC6/Inv_SY_B!$CU6-1,"")</f>
        <v/>
      </c>
      <c r="CD6" s="169" t="str">
        <f>IFERROR(Inv_SY_B!CD6/Inv_SY_B!$CU6-1,"")</f>
        <v/>
      </c>
      <c r="CE6" s="169" t="str">
        <f>IFERROR(Inv_SY_B!CE6/Inv_SY_B!$CU6-1,"")</f>
        <v/>
      </c>
      <c r="CF6" s="169" t="str">
        <f>IFERROR(Inv_SY_B!CF6/Inv_SY_B!$CU6-1,"")</f>
        <v/>
      </c>
      <c r="CG6" s="169" t="str">
        <f>IFERROR(Inv_SY_B!CG6/Inv_SY_B!$CU6-1,"")</f>
        <v/>
      </c>
      <c r="CH6" s="169" t="str">
        <f>IFERROR(Inv_SY_B!CH6/Inv_SY_B!$CU6-1,"")</f>
        <v/>
      </c>
      <c r="CI6" s="169" t="str">
        <f>IFERROR(Inv_SY_B!CI6/Inv_SY_B!$CU6-1,"")</f>
        <v/>
      </c>
      <c r="CJ6" s="169" t="str">
        <f>IFERROR(Inv_SY_B!CJ6/Inv_SY_B!$CU6-1,"")</f>
        <v/>
      </c>
      <c r="CK6" s="169" t="str">
        <f>IFERROR(Inv_SY_B!CK6/Inv_SY_B!$CU6-1,"")</f>
        <v/>
      </c>
      <c r="CL6" s="169" t="str">
        <f>IFERROR(Inv_SY_B!CL6/Inv_SY_B!$CU6-1,"")</f>
        <v/>
      </c>
      <c r="CM6" s="169" t="str">
        <f>IFERROR(Inv_SY_B!CM6/Inv_SY_B!$CU6-1,"")</f>
        <v/>
      </c>
      <c r="CN6" s="169" t="str">
        <f>IFERROR(Inv_SY_B!CN6/Inv_SY_B!$CU6-1,"")</f>
        <v/>
      </c>
      <c r="CO6" s="169" t="str">
        <f>IFERROR(Inv_SY_B!CO6/Inv_SY_B!$CU6-1,"")</f>
        <v/>
      </c>
      <c r="CP6" s="169" t="str">
        <f>IFERROR(Inv_SY_B!CP6/Inv_SY_B!$CU6-1,"")</f>
        <v/>
      </c>
      <c r="CQ6" s="169" t="str">
        <f>IFERROR(Inv_SY_B!CQ6/Inv_SY_B!$CU6-1,"")</f>
        <v/>
      </c>
      <c r="CR6" s="169" t="str">
        <f>IFERROR(Inv_SY_B!CR6/Inv_SY_B!$CU6-1,"")</f>
        <v/>
      </c>
      <c r="CS6" s="169" t="str">
        <f>IFERROR(Inv_SY_B!CS6/Inv_SY_B!$CU6-1,"")</f>
        <v/>
      </c>
      <c r="CT6" s="169" t="str">
        <f>IFERROR(Inv_SY_B!CT6/Inv_SY_B!$CU6-1,"")</f>
        <v/>
      </c>
      <c r="CU6" s="173"/>
      <c r="CV6" s="173"/>
      <c r="CW6" s="173"/>
      <c r="CX6" s="173"/>
    </row>
    <row r="7" spans="2:102">
      <c r="B7" s="164">
        <f t="shared" si="0"/>
        <v>45699</v>
      </c>
      <c r="C7" s="169" t="str">
        <f>IFERROR(Inv_SY_B!C7/Inv_SY_B!$CU7-1,"")</f>
        <v/>
      </c>
      <c r="D7" s="169" t="str">
        <f>IFERROR(Inv_SY_B!D7/Inv_SY_B!$CU7-1,"")</f>
        <v/>
      </c>
      <c r="E7" s="169" t="str">
        <f>IFERROR(Inv_SY_B!E7/Inv_SY_B!$CU7-1,"")</f>
        <v/>
      </c>
      <c r="F7" s="169" t="str">
        <f>IFERROR(Inv_SY_B!F7/Inv_SY_B!$CU7-1,"")</f>
        <v/>
      </c>
      <c r="G7" s="169" t="str">
        <f>IFERROR(Inv_SY_B!G7/Inv_SY_B!$CU7-1,"")</f>
        <v/>
      </c>
      <c r="H7" s="169" t="str">
        <f>IFERROR(Inv_SY_B!H7/Inv_SY_B!$CU7-1,"")</f>
        <v/>
      </c>
      <c r="I7" s="169" t="str">
        <f>IFERROR(Inv_SY_B!I7/Inv_SY_B!$CU7-1,"")</f>
        <v/>
      </c>
      <c r="J7" s="169" t="str">
        <f>IFERROR(Inv_SY_B!J7/Inv_SY_B!$CU7-1,"")</f>
        <v/>
      </c>
      <c r="K7" s="169" t="str">
        <f>IFERROR(Inv_SY_B!K7/Inv_SY_B!$CU7-1,"")</f>
        <v/>
      </c>
      <c r="L7" s="169" t="str">
        <f>IFERROR(Inv_SY_B!L7/Inv_SY_B!$CU7-1,"")</f>
        <v/>
      </c>
      <c r="M7" s="169" t="str">
        <f>IFERROR(Inv_SY_B!M7/Inv_SY_B!$CU7-1,"")</f>
        <v/>
      </c>
      <c r="N7" s="169" t="str">
        <f>IFERROR(Inv_SY_B!N7/Inv_SY_B!$CU7-1,"")</f>
        <v/>
      </c>
      <c r="O7" s="169" t="str">
        <f>IFERROR(Inv_SY_B!O7/Inv_SY_B!$CU7-1,"")</f>
        <v/>
      </c>
      <c r="P7" s="169" t="str">
        <f>IFERROR(Inv_SY_B!P7/Inv_SY_B!$CU7-1,"")</f>
        <v/>
      </c>
      <c r="Q7" s="169" t="str">
        <f>IFERROR(Inv_SY_B!Q7/Inv_SY_B!$CU7-1,"")</f>
        <v/>
      </c>
      <c r="R7" s="169" t="str">
        <f>IFERROR(Inv_SY_B!R7/Inv_SY_B!$CU7-1,"")</f>
        <v/>
      </c>
      <c r="S7" s="169" t="str">
        <f>IFERROR(Inv_SY_B!S7/Inv_SY_B!$CU7-1,"")</f>
        <v/>
      </c>
      <c r="T7" s="169" t="str">
        <f>IFERROR(Inv_SY_B!T7/Inv_SY_B!$CU7-1,"")</f>
        <v/>
      </c>
      <c r="U7" s="169" t="str">
        <f>IFERROR(Inv_SY_B!U7/Inv_SY_B!$CU7-1,"")</f>
        <v/>
      </c>
      <c r="V7" s="169" t="str">
        <f>IFERROR(Inv_SY_B!V7/Inv_SY_B!$CU7-1,"")</f>
        <v/>
      </c>
      <c r="W7" s="169" t="str">
        <f>IFERROR(Inv_SY_B!W7/Inv_SY_B!$CU7-1,"")</f>
        <v/>
      </c>
      <c r="X7" s="169" t="str">
        <f>IFERROR(Inv_SY_B!X7/Inv_SY_B!$CU7-1,"")</f>
        <v/>
      </c>
      <c r="Y7" s="169" t="str">
        <f>IFERROR(Inv_SY_B!Y7/Inv_SY_B!$CU7-1,"")</f>
        <v/>
      </c>
      <c r="Z7" s="169" t="str">
        <f>IFERROR(Inv_SY_B!Z7/Inv_SY_B!$CU7-1,"")</f>
        <v/>
      </c>
      <c r="AA7" s="169" t="str">
        <f>IFERROR(Inv_SY_B!AA7/Inv_SY_B!$CU7-1,"")</f>
        <v/>
      </c>
      <c r="AB7" s="169" t="str">
        <f>IFERROR(Inv_SY_B!AB7/Inv_SY_B!$CU7-1,"")</f>
        <v/>
      </c>
      <c r="AC7" s="169" t="str">
        <f>IFERROR(Inv_SY_B!AC7/Inv_SY_B!$CU7-1,"")</f>
        <v/>
      </c>
      <c r="AD7" s="169" t="str">
        <f>IFERROR(Inv_SY_B!AD7/Inv_SY_B!$CU7-1,"")</f>
        <v/>
      </c>
      <c r="AE7" s="169" t="str">
        <f>IFERROR(Inv_SY_B!AE7/Inv_SY_B!$CU7-1,"")</f>
        <v/>
      </c>
      <c r="AF7" s="169" t="str">
        <f>IFERROR(Inv_SY_B!AF7/Inv_SY_B!$CU7-1,"")</f>
        <v/>
      </c>
      <c r="AG7" s="169" t="str">
        <f>IFERROR(Inv_SY_B!AG7/Inv_SY_B!$CU7-1,"")</f>
        <v/>
      </c>
      <c r="AH7" s="169" t="str">
        <f>IFERROR(Inv_SY_B!AH7/Inv_SY_B!$CU7-1,"")</f>
        <v/>
      </c>
      <c r="AI7" s="169" t="str">
        <f>IFERROR(Inv_SY_B!AI7/Inv_SY_B!$CU7-1,"")</f>
        <v/>
      </c>
      <c r="AJ7" s="169" t="str">
        <f>IFERROR(Inv_SY_B!AJ7/Inv_SY_B!$CU7-1,"")</f>
        <v/>
      </c>
      <c r="AK7" s="169" t="str">
        <f>IFERROR(Inv_SY_B!AK7/Inv_SY_B!$CU7-1,"")</f>
        <v/>
      </c>
      <c r="AL7" s="169" t="str">
        <f>IFERROR(Inv_SY_B!AL7/Inv_SY_B!$CU7-1,"")</f>
        <v/>
      </c>
      <c r="AM7" s="169" t="str">
        <f>IFERROR(Inv_SY_B!AM7/Inv_SY_B!$CU7-1,"")</f>
        <v/>
      </c>
      <c r="AN7" s="169" t="str">
        <f>IFERROR(Inv_SY_B!AN7/Inv_SY_B!$CU7-1,"")</f>
        <v/>
      </c>
      <c r="AO7" s="169" t="str">
        <f>IFERROR(Inv_SY_B!AO7/Inv_SY_B!$CU7-1,"")</f>
        <v/>
      </c>
      <c r="AP7" s="169" t="str">
        <f>IFERROR(Inv_SY_B!AP7/Inv_SY_B!$CU7-1,"")</f>
        <v/>
      </c>
      <c r="AQ7" s="169" t="str">
        <f>IFERROR(Inv_SY_B!AQ7/Inv_SY_B!$CU7-1,"")</f>
        <v/>
      </c>
      <c r="AR7" s="169" t="str">
        <f>IFERROR(Inv_SY_B!AR7/Inv_SY_B!$CU7-1,"")</f>
        <v/>
      </c>
      <c r="AS7" s="169" t="str">
        <f>IFERROR(Inv_SY_B!AS7/Inv_SY_B!$CU7-1,"")</f>
        <v/>
      </c>
      <c r="AT7" s="169" t="str">
        <f>IFERROR(Inv_SY_B!AT7/Inv_SY_B!$CU7-1,"")</f>
        <v/>
      </c>
      <c r="AU7" s="169" t="str">
        <f>IFERROR(Inv_SY_B!AU7/Inv_SY_B!$CU7-1,"")</f>
        <v/>
      </c>
      <c r="AV7" s="169" t="str">
        <f>IFERROR(Inv_SY_B!AV7/Inv_SY_B!$CU7-1,"")</f>
        <v/>
      </c>
      <c r="AW7" s="169" t="str">
        <f>IFERROR(Inv_SY_B!AW7/Inv_SY_B!$CU7-1,"")</f>
        <v/>
      </c>
      <c r="AX7" s="169" t="str">
        <f>IFERROR(Inv_SY_B!AX7/Inv_SY_B!$CU7-1,"")</f>
        <v/>
      </c>
      <c r="AY7" s="169" t="str">
        <f>IFERROR(Inv_SY_B!AY7/Inv_SY_B!$CU7-1,"")</f>
        <v/>
      </c>
      <c r="AZ7" s="169" t="str">
        <f>IFERROR(Inv_SY_B!AZ7/Inv_SY_B!$CU7-1,"")</f>
        <v/>
      </c>
      <c r="BA7" s="169" t="str">
        <f>IFERROR(Inv_SY_B!BA7/Inv_SY_B!$CU7-1,"")</f>
        <v/>
      </c>
      <c r="BB7" s="169" t="str">
        <f>IFERROR(Inv_SY_B!BB7/Inv_SY_B!$CU7-1,"")</f>
        <v/>
      </c>
      <c r="BC7" s="169" t="str">
        <f>IFERROR(Inv_SY_B!BC7/Inv_SY_B!$CU7-1,"")</f>
        <v/>
      </c>
      <c r="BD7" s="169" t="str">
        <f>IFERROR(Inv_SY_B!BD7/Inv_SY_B!$CU7-1,"")</f>
        <v/>
      </c>
      <c r="BE7" s="169" t="str">
        <f>IFERROR(Inv_SY_B!BE7/Inv_SY_B!$CU7-1,"")</f>
        <v/>
      </c>
      <c r="BF7" s="169" t="str">
        <f>IFERROR(Inv_SY_B!BF7/Inv_SY_B!$CU7-1,"")</f>
        <v/>
      </c>
      <c r="BG7" s="169" t="str">
        <f>IFERROR(Inv_SY_B!BG7/Inv_SY_B!$CU7-1,"")</f>
        <v/>
      </c>
      <c r="BH7" s="169" t="str">
        <f>IFERROR(Inv_SY_B!BH7/Inv_SY_B!$CU7-1,"")</f>
        <v/>
      </c>
      <c r="BI7" s="169" t="str">
        <f>IFERROR(Inv_SY_B!BI7/Inv_SY_B!$CU7-1,"")</f>
        <v/>
      </c>
      <c r="BJ7" s="169" t="str">
        <f>IFERROR(Inv_SY_B!BJ7/Inv_SY_B!$CU7-1,"")</f>
        <v/>
      </c>
      <c r="BK7" s="169" t="str">
        <f>IFERROR(Inv_SY_B!BK7/Inv_SY_B!$CU7-1,"")</f>
        <v/>
      </c>
      <c r="BL7" s="169" t="str">
        <f>IFERROR(Inv_SY_B!BL7/Inv_SY_B!$CU7-1,"")</f>
        <v/>
      </c>
      <c r="BM7" s="169" t="str">
        <f>IFERROR(Inv_SY_B!BM7/Inv_SY_B!$CU7-1,"")</f>
        <v/>
      </c>
      <c r="BN7" s="169" t="str">
        <f>IFERROR(Inv_SY_B!BN7/Inv_SY_B!$CU7-1,"")</f>
        <v/>
      </c>
      <c r="BO7" s="169" t="str">
        <f>IFERROR(Inv_SY_B!BO7/Inv_SY_B!$CU7-1,"")</f>
        <v/>
      </c>
      <c r="BP7" s="169" t="str">
        <f>IFERROR(Inv_SY_B!BP7/Inv_SY_B!$CU7-1,"")</f>
        <v/>
      </c>
      <c r="BQ7" s="169" t="str">
        <f>IFERROR(Inv_SY_B!BQ7/Inv_SY_B!$CU7-1,"")</f>
        <v/>
      </c>
      <c r="BR7" s="169" t="str">
        <f>IFERROR(Inv_SY_B!BR7/Inv_SY_B!$CU7-1,"")</f>
        <v/>
      </c>
      <c r="BS7" s="169" t="str">
        <f>IFERROR(Inv_SY_B!BS7/Inv_SY_B!$CU7-1,"")</f>
        <v/>
      </c>
      <c r="BT7" s="169" t="str">
        <f>IFERROR(Inv_SY_B!BT7/Inv_SY_B!$CU7-1,"")</f>
        <v/>
      </c>
      <c r="BU7" s="169" t="str">
        <f>IFERROR(Inv_SY_B!BU7/Inv_SY_B!$CU7-1,"")</f>
        <v/>
      </c>
      <c r="BV7" s="169" t="str">
        <f>IFERROR(Inv_SY_B!BV7/Inv_SY_B!$CU7-1,"")</f>
        <v/>
      </c>
      <c r="BW7" s="169" t="str">
        <f>IFERROR(Inv_SY_B!BW7/Inv_SY_B!$CU7-1,"")</f>
        <v/>
      </c>
      <c r="BX7" s="169" t="str">
        <f>IFERROR(Inv_SY_B!BX7/Inv_SY_B!$CU7-1,"")</f>
        <v/>
      </c>
      <c r="BY7" s="169" t="str">
        <f>IFERROR(Inv_SY_B!BY7/Inv_SY_B!$CU7-1,"")</f>
        <v/>
      </c>
      <c r="BZ7" s="169" t="str">
        <f>IFERROR(Inv_SY_B!BZ7/Inv_SY_B!$CU7-1,"")</f>
        <v/>
      </c>
      <c r="CA7" s="169" t="str">
        <f>IFERROR(Inv_SY_B!CA7/Inv_SY_B!$CU7-1,"")</f>
        <v/>
      </c>
      <c r="CB7" s="169" t="str">
        <f>IFERROR(Inv_SY_B!CB7/Inv_SY_B!$CU7-1,"")</f>
        <v/>
      </c>
      <c r="CC7" s="169" t="str">
        <f>IFERROR(Inv_SY_B!CC7/Inv_SY_B!$CU7-1,"")</f>
        <v/>
      </c>
      <c r="CD7" s="169" t="str">
        <f>IFERROR(Inv_SY_B!CD7/Inv_SY_B!$CU7-1,"")</f>
        <v/>
      </c>
      <c r="CE7" s="169" t="str">
        <f>IFERROR(Inv_SY_B!CE7/Inv_SY_B!$CU7-1,"")</f>
        <v/>
      </c>
      <c r="CF7" s="169" t="str">
        <f>IFERROR(Inv_SY_B!CF7/Inv_SY_B!$CU7-1,"")</f>
        <v/>
      </c>
      <c r="CG7" s="169" t="str">
        <f>IFERROR(Inv_SY_B!CG7/Inv_SY_B!$CU7-1,"")</f>
        <v/>
      </c>
      <c r="CH7" s="169" t="str">
        <f>IFERROR(Inv_SY_B!CH7/Inv_SY_B!$CU7-1,"")</f>
        <v/>
      </c>
      <c r="CI7" s="169" t="str">
        <f>IFERROR(Inv_SY_B!CI7/Inv_SY_B!$CU7-1,"")</f>
        <v/>
      </c>
      <c r="CJ7" s="169" t="str">
        <f>IFERROR(Inv_SY_B!CJ7/Inv_SY_B!$CU7-1,"")</f>
        <v/>
      </c>
      <c r="CK7" s="169" t="str">
        <f>IFERROR(Inv_SY_B!CK7/Inv_SY_B!$CU7-1,"")</f>
        <v/>
      </c>
      <c r="CL7" s="169" t="str">
        <f>IFERROR(Inv_SY_B!CL7/Inv_SY_B!$CU7-1,"")</f>
        <v/>
      </c>
      <c r="CM7" s="169" t="str">
        <f>IFERROR(Inv_SY_B!CM7/Inv_SY_B!$CU7-1,"")</f>
        <v/>
      </c>
      <c r="CN7" s="169" t="str">
        <f>IFERROR(Inv_SY_B!CN7/Inv_SY_B!$CU7-1,"")</f>
        <v/>
      </c>
      <c r="CO7" s="169" t="str">
        <f>IFERROR(Inv_SY_B!CO7/Inv_SY_B!$CU7-1,"")</f>
        <v/>
      </c>
      <c r="CP7" s="169" t="str">
        <f>IFERROR(Inv_SY_B!CP7/Inv_SY_B!$CU7-1,"")</f>
        <v/>
      </c>
      <c r="CQ7" s="169" t="str">
        <f>IFERROR(Inv_SY_B!CQ7/Inv_SY_B!$CU7-1,"")</f>
        <v/>
      </c>
      <c r="CR7" s="169" t="str">
        <f>IFERROR(Inv_SY_B!CR7/Inv_SY_B!$CU7-1,"")</f>
        <v/>
      </c>
      <c r="CS7" s="169" t="str">
        <f>IFERROR(Inv_SY_B!CS7/Inv_SY_B!$CU7-1,"")</f>
        <v/>
      </c>
      <c r="CT7" s="169" t="str">
        <f>IFERROR(Inv_SY_B!CT7/Inv_SY_B!$CU7-1,"")</f>
        <v/>
      </c>
      <c r="CU7" s="173"/>
      <c r="CV7" s="173"/>
      <c r="CW7" s="173"/>
      <c r="CX7" s="173"/>
    </row>
    <row r="8" spans="2:102">
      <c r="B8" s="164">
        <f t="shared" si="0"/>
        <v>45700</v>
      </c>
      <c r="C8" s="169" t="str">
        <f>IFERROR(Inv_SY_B!C8/Inv_SY_B!$CU8-1,"")</f>
        <v/>
      </c>
      <c r="D8" s="169" t="str">
        <f>IFERROR(Inv_SY_B!D8/Inv_SY_B!$CU8-1,"")</f>
        <v/>
      </c>
      <c r="E8" s="169" t="str">
        <f>IFERROR(Inv_SY_B!E8/Inv_SY_B!$CU8-1,"")</f>
        <v/>
      </c>
      <c r="F8" s="169" t="str">
        <f>IFERROR(Inv_SY_B!F8/Inv_SY_B!$CU8-1,"")</f>
        <v/>
      </c>
      <c r="G8" s="169" t="str">
        <f>IFERROR(Inv_SY_B!G8/Inv_SY_B!$CU8-1,"")</f>
        <v/>
      </c>
      <c r="H8" s="169" t="str">
        <f>IFERROR(Inv_SY_B!H8/Inv_SY_B!$CU8-1,"")</f>
        <v/>
      </c>
      <c r="I8" s="169" t="str">
        <f>IFERROR(Inv_SY_B!I8/Inv_SY_B!$CU8-1,"")</f>
        <v/>
      </c>
      <c r="J8" s="169" t="str">
        <f>IFERROR(Inv_SY_B!J8/Inv_SY_B!$CU8-1,"")</f>
        <v/>
      </c>
      <c r="K8" s="169" t="str">
        <f>IFERROR(Inv_SY_B!K8/Inv_SY_B!$CU8-1,"")</f>
        <v/>
      </c>
      <c r="L8" s="169" t="str">
        <f>IFERROR(Inv_SY_B!L8/Inv_SY_B!$CU8-1,"")</f>
        <v/>
      </c>
      <c r="M8" s="169" t="str">
        <f>IFERROR(Inv_SY_B!M8/Inv_SY_B!$CU8-1,"")</f>
        <v/>
      </c>
      <c r="N8" s="169" t="str">
        <f>IFERROR(Inv_SY_B!N8/Inv_SY_B!$CU8-1,"")</f>
        <v/>
      </c>
      <c r="O8" s="169" t="str">
        <f>IFERROR(Inv_SY_B!O8/Inv_SY_B!$CU8-1,"")</f>
        <v/>
      </c>
      <c r="P8" s="169" t="str">
        <f>IFERROR(Inv_SY_B!P8/Inv_SY_B!$CU8-1,"")</f>
        <v/>
      </c>
      <c r="Q8" s="169" t="str">
        <f>IFERROR(Inv_SY_B!Q8/Inv_SY_B!$CU8-1,"")</f>
        <v/>
      </c>
      <c r="R8" s="169" t="str">
        <f>IFERROR(Inv_SY_B!R8/Inv_SY_B!$CU8-1,"")</f>
        <v/>
      </c>
      <c r="S8" s="169" t="str">
        <f>IFERROR(Inv_SY_B!S8/Inv_SY_B!$CU8-1,"")</f>
        <v/>
      </c>
      <c r="T8" s="169" t="str">
        <f>IFERROR(Inv_SY_B!T8/Inv_SY_B!$CU8-1,"")</f>
        <v/>
      </c>
      <c r="U8" s="169" t="str">
        <f>IFERROR(Inv_SY_B!U8/Inv_SY_B!$CU8-1,"")</f>
        <v/>
      </c>
      <c r="V8" s="169" t="str">
        <f>IFERROR(Inv_SY_B!V8/Inv_SY_B!$CU8-1,"")</f>
        <v/>
      </c>
      <c r="W8" s="169" t="str">
        <f>IFERROR(Inv_SY_B!W8/Inv_SY_B!$CU8-1,"")</f>
        <v/>
      </c>
      <c r="X8" s="169" t="str">
        <f>IFERROR(Inv_SY_B!X8/Inv_SY_B!$CU8-1,"")</f>
        <v/>
      </c>
      <c r="Y8" s="169" t="str">
        <f>IFERROR(Inv_SY_B!Y8/Inv_SY_B!$CU8-1,"")</f>
        <v/>
      </c>
      <c r="Z8" s="169" t="str">
        <f>IFERROR(Inv_SY_B!Z8/Inv_SY_B!$CU8-1,"")</f>
        <v/>
      </c>
      <c r="AA8" s="169" t="str">
        <f>IFERROR(Inv_SY_B!AA8/Inv_SY_B!$CU8-1,"")</f>
        <v/>
      </c>
      <c r="AB8" s="169" t="str">
        <f>IFERROR(Inv_SY_B!AB8/Inv_SY_B!$CU8-1,"")</f>
        <v/>
      </c>
      <c r="AC8" s="169" t="str">
        <f>IFERROR(Inv_SY_B!AC8/Inv_SY_B!$CU8-1,"")</f>
        <v/>
      </c>
      <c r="AD8" s="169" t="str">
        <f>IFERROR(Inv_SY_B!AD8/Inv_SY_B!$CU8-1,"")</f>
        <v/>
      </c>
      <c r="AE8" s="169" t="str">
        <f>IFERROR(Inv_SY_B!AE8/Inv_SY_B!$CU8-1,"")</f>
        <v/>
      </c>
      <c r="AF8" s="169" t="str">
        <f>IFERROR(Inv_SY_B!AF8/Inv_SY_B!$CU8-1,"")</f>
        <v/>
      </c>
      <c r="AG8" s="169" t="str">
        <f>IFERROR(Inv_SY_B!AG8/Inv_SY_B!$CU8-1,"")</f>
        <v/>
      </c>
      <c r="AH8" s="169" t="str">
        <f>IFERROR(Inv_SY_B!AH8/Inv_SY_B!$CU8-1,"")</f>
        <v/>
      </c>
      <c r="AI8" s="169" t="str">
        <f>IFERROR(Inv_SY_B!AI8/Inv_SY_B!$CU8-1,"")</f>
        <v/>
      </c>
      <c r="AJ8" s="169" t="str">
        <f>IFERROR(Inv_SY_B!AJ8/Inv_SY_B!$CU8-1,"")</f>
        <v/>
      </c>
      <c r="AK8" s="169" t="str">
        <f>IFERROR(Inv_SY_B!AK8/Inv_SY_B!$CU8-1,"")</f>
        <v/>
      </c>
      <c r="AL8" s="169" t="str">
        <f>IFERROR(Inv_SY_B!AL8/Inv_SY_B!$CU8-1,"")</f>
        <v/>
      </c>
      <c r="AM8" s="169" t="str">
        <f>IFERROR(Inv_SY_B!AM8/Inv_SY_B!$CU8-1,"")</f>
        <v/>
      </c>
      <c r="AN8" s="169" t="str">
        <f>IFERROR(Inv_SY_B!AN8/Inv_SY_B!$CU8-1,"")</f>
        <v/>
      </c>
      <c r="AO8" s="169" t="str">
        <f>IFERROR(Inv_SY_B!AO8/Inv_SY_B!$CU8-1,"")</f>
        <v/>
      </c>
      <c r="AP8" s="169" t="str">
        <f>IFERROR(Inv_SY_B!AP8/Inv_SY_B!$CU8-1,"")</f>
        <v/>
      </c>
      <c r="AQ8" s="169" t="str">
        <f>IFERROR(Inv_SY_B!AQ8/Inv_SY_B!$CU8-1,"")</f>
        <v/>
      </c>
      <c r="AR8" s="169" t="str">
        <f>IFERROR(Inv_SY_B!AR8/Inv_SY_B!$CU8-1,"")</f>
        <v/>
      </c>
      <c r="AS8" s="169" t="str">
        <f>IFERROR(Inv_SY_B!AS8/Inv_SY_B!$CU8-1,"")</f>
        <v/>
      </c>
      <c r="AT8" s="169" t="str">
        <f>IFERROR(Inv_SY_B!AT8/Inv_SY_B!$CU8-1,"")</f>
        <v/>
      </c>
      <c r="AU8" s="169" t="str">
        <f>IFERROR(Inv_SY_B!AU8/Inv_SY_B!$CU8-1,"")</f>
        <v/>
      </c>
      <c r="AV8" s="169" t="str">
        <f>IFERROR(Inv_SY_B!AV8/Inv_SY_B!$CU8-1,"")</f>
        <v/>
      </c>
      <c r="AW8" s="169" t="str">
        <f>IFERROR(Inv_SY_B!AW8/Inv_SY_B!$CU8-1,"")</f>
        <v/>
      </c>
      <c r="AX8" s="169" t="str">
        <f>IFERROR(Inv_SY_B!AX8/Inv_SY_B!$CU8-1,"")</f>
        <v/>
      </c>
      <c r="AY8" s="169" t="str">
        <f>IFERROR(Inv_SY_B!AY8/Inv_SY_B!$CU8-1,"")</f>
        <v/>
      </c>
      <c r="AZ8" s="169" t="str">
        <f>IFERROR(Inv_SY_B!AZ8/Inv_SY_B!$CU8-1,"")</f>
        <v/>
      </c>
      <c r="BA8" s="169" t="str">
        <f>IFERROR(Inv_SY_B!BA8/Inv_SY_B!$CU8-1,"")</f>
        <v/>
      </c>
      <c r="BB8" s="169" t="str">
        <f>IFERROR(Inv_SY_B!BB8/Inv_SY_B!$CU8-1,"")</f>
        <v/>
      </c>
      <c r="BC8" s="169" t="str">
        <f>IFERROR(Inv_SY_B!BC8/Inv_SY_B!$CU8-1,"")</f>
        <v/>
      </c>
      <c r="BD8" s="169" t="str">
        <f>IFERROR(Inv_SY_B!BD8/Inv_SY_B!$CU8-1,"")</f>
        <v/>
      </c>
      <c r="BE8" s="169" t="str">
        <f>IFERROR(Inv_SY_B!BE8/Inv_SY_B!$CU8-1,"")</f>
        <v/>
      </c>
      <c r="BF8" s="169" t="str">
        <f>IFERROR(Inv_SY_B!BF8/Inv_SY_B!$CU8-1,"")</f>
        <v/>
      </c>
      <c r="BG8" s="169" t="str">
        <f>IFERROR(Inv_SY_B!BG8/Inv_SY_B!$CU8-1,"")</f>
        <v/>
      </c>
      <c r="BH8" s="169" t="str">
        <f>IFERROR(Inv_SY_B!BH8/Inv_SY_B!$CU8-1,"")</f>
        <v/>
      </c>
      <c r="BI8" s="169" t="str">
        <f>IFERROR(Inv_SY_B!BI8/Inv_SY_B!$CU8-1,"")</f>
        <v/>
      </c>
      <c r="BJ8" s="169" t="str">
        <f>IFERROR(Inv_SY_B!BJ8/Inv_SY_B!$CU8-1,"")</f>
        <v/>
      </c>
      <c r="BK8" s="169" t="str">
        <f>IFERROR(Inv_SY_B!BK8/Inv_SY_B!$CU8-1,"")</f>
        <v/>
      </c>
      <c r="BL8" s="169" t="str">
        <f>IFERROR(Inv_SY_B!BL8/Inv_SY_B!$CU8-1,"")</f>
        <v/>
      </c>
      <c r="BM8" s="169" t="str">
        <f>IFERROR(Inv_SY_B!BM8/Inv_SY_B!$CU8-1,"")</f>
        <v/>
      </c>
      <c r="BN8" s="169" t="str">
        <f>IFERROR(Inv_SY_B!BN8/Inv_SY_B!$CU8-1,"")</f>
        <v/>
      </c>
      <c r="BO8" s="169" t="str">
        <f>IFERROR(Inv_SY_B!BO8/Inv_SY_B!$CU8-1,"")</f>
        <v/>
      </c>
      <c r="BP8" s="169" t="str">
        <f>IFERROR(Inv_SY_B!BP8/Inv_SY_B!$CU8-1,"")</f>
        <v/>
      </c>
      <c r="BQ8" s="169" t="str">
        <f>IFERROR(Inv_SY_B!BQ8/Inv_SY_B!$CU8-1,"")</f>
        <v/>
      </c>
      <c r="BR8" s="169" t="str">
        <f>IFERROR(Inv_SY_B!BR8/Inv_SY_B!$CU8-1,"")</f>
        <v/>
      </c>
      <c r="BS8" s="169" t="str">
        <f>IFERROR(Inv_SY_B!BS8/Inv_SY_B!$CU8-1,"")</f>
        <v/>
      </c>
      <c r="BT8" s="169" t="str">
        <f>IFERROR(Inv_SY_B!BT8/Inv_SY_B!$CU8-1,"")</f>
        <v/>
      </c>
      <c r="BU8" s="169" t="str">
        <f>IFERROR(Inv_SY_B!BU8/Inv_SY_B!$CU8-1,"")</f>
        <v/>
      </c>
      <c r="BV8" s="169" t="str">
        <f>IFERROR(Inv_SY_B!BV8/Inv_SY_B!$CU8-1,"")</f>
        <v/>
      </c>
      <c r="BW8" s="169" t="str">
        <f>IFERROR(Inv_SY_B!BW8/Inv_SY_B!$CU8-1,"")</f>
        <v/>
      </c>
      <c r="BX8" s="169" t="str">
        <f>IFERROR(Inv_SY_B!BX8/Inv_SY_B!$CU8-1,"")</f>
        <v/>
      </c>
      <c r="BY8" s="169" t="str">
        <f>IFERROR(Inv_SY_B!BY8/Inv_SY_B!$CU8-1,"")</f>
        <v/>
      </c>
      <c r="BZ8" s="169" t="str">
        <f>IFERROR(Inv_SY_B!BZ8/Inv_SY_B!$CU8-1,"")</f>
        <v/>
      </c>
      <c r="CA8" s="169" t="str">
        <f>IFERROR(Inv_SY_B!CA8/Inv_SY_B!$CU8-1,"")</f>
        <v/>
      </c>
      <c r="CB8" s="169" t="str">
        <f>IFERROR(Inv_SY_B!CB8/Inv_SY_B!$CU8-1,"")</f>
        <v/>
      </c>
      <c r="CC8" s="169" t="str">
        <f>IFERROR(Inv_SY_B!CC8/Inv_SY_B!$CU8-1,"")</f>
        <v/>
      </c>
      <c r="CD8" s="169" t="str">
        <f>IFERROR(Inv_SY_B!CD8/Inv_SY_B!$CU8-1,"")</f>
        <v/>
      </c>
      <c r="CE8" s="169" t="str">
        <f>IFERROR(Inv_SY_B!CE8/Inv_SY_B!$CU8-1,"")</f>
        <v/>
      </c>
      <c r="CF8" s="169" t="str">
        <f>IFERROR(Inv_SY_B!CF8/Inv_SY_B!$CU8-1,"")</f>
        <v/>
      </c>
      <c r="CG8" s="169" t="str">
        <f>IFERROR(Inv_SY_B!CG8/Inv_SY_B!$CU8-1,"")</f>
        <v/>
      </c>
      <c r="CH8" s="169" t="str">
        <f>IFERROR(Inv_SY_B!CH8/Inv_SY_B!$CU8-1,"")</f>
        <v/>
      </c>
      <c r="CI8" s="169" t="str">
        <f>IFERROR(Inv_SY_B!CI8/Inv_SY_B!$CU8-1,"")</f>
        <v/>
      </c>
      <c r="CJ8" s="169" t="str">
        <f>IFERROR(Inv_SY_B!CJ8/Inv_SY_B!$CU8-1,"")</f>
        <v/>
      </c>
      <c r="CK8" s="169" t="str">
        <f>IFERROR(Inv_SY_B!CK8/Inv_SY_B!$CU8-1,"")</f>
        <v/>
      </c>
      <c r="CL8" s="169" t="str">
        <f>IFERROR(Inv_SY_B!CL8/Inv_SY_B!$CU8-1,"")</f>
        <v/>
      </c>
      <c r="CM8" s="169" t="str">
        <f>IFERROR(Inv_SY_B!CM8/Inv_SY_B!$CU8-1,"")</f>
        <v/>
      </c>
      <c r="CN8" s="169" t="str">
        <f>IFERROR(Inv_SY_B!CN8/Inv_SY_B!$CU8-1,"")</f>
        <v/>
      </c>
      <c r="CO8" s="169" t="str">
        <f>IFERROR(Inv_SY_B!CO8/Inv_SY_B!$CU8-1,"")</f>
        <v/>
      </c>
      <c r="CP8" s="169" t="str">
        <f>IFERROR(Inv_SY_B!CP8/Inv_SY_B!$CU8-1,"")</f>
        <v/>
      </c>
      <c r="CQ8" s="169" t="str">
        <f>IFERROR(Inv_SY_B!CQ8/Inv_SY_B!$CU8-1,"")</f>
        <v/>
      </c>
      <c r="CR8" s="169" t="str">
        <f>IFERROR(Inv_SY_B!CR8/Inv_SY_B!$CU8-1,"")</f>
        <v/>
      </c>
      <c r="CS8" s="169" t="str">
        <f>IFERROR(Inv_SY_B!CS8/Inv_SY_B!$CU8-1,"")</f>
        <v/>
      </c>
      <c r="CT8" s="169" t="str">
        <f>IFERROR(Inv_SY_B!CT8/Inv_SY_B!$CU8-1,"")</f>
        <v/>
      </c>
      <c r="CU8" s="173"/>
      <c r="CV8" s="173"/>
      <c r="CW8" s="173"/>
      <c r="CX8" s="173"/>
    </row>
    <row r="9" spans="2:102">
      <c r="B9" s="164">
        <f t="shared" si="0"/>
        <v>45701</v>
      </c>
      <c r="C9" s="169" t="str">
        <f>IFERROR(Inv_SY_B!C9/Inv_SY_B!$CU9-1,"")</f>
        <v/>
      </c>
      <c r="D9" s="169" t="str">
        <f>IFERROR(Inv_SY_B!D9/Inv_SY_B!$CU9-1,"")</f>
        <v/>
      </c>
      <c r="E9" s="169" t="str">
        <f>IFERROR(Inv_SY_B!E9/Inv_SY_B!$CU9-1,"")</f>
        <v/>
      </c>
      <c r="F9" s="169" t="str">
        <f>IFERROR(Inv_SY_B!F9/Inv_SY_B!$CU9-1,"")</f>
        <v/>
      </c>
      <c r="G9" s="169" t="str">
        <f>IFERROR(Inv_SY_B!G9/Inv_SY_B!$CU9-1,"")</f>
        <v/>
      </c>
      <c r="H9" s="169" t="str">
        <f>IFERROR(Inv_SY_B!H9/Inv_SY_B!$CU9-1,"")</f>
        <v/>
      </c>
      <c r="I9" s="169" t="str">
        <f>IFERROR(Inv_SY_B!I9/Inv_SY_B!$CU9-1,"")</f>
        <v/>
      </c>
      <c r="J9" s="169" t="str">
        <f>IFERROR(Inv_SY_B!J9/Inv_SY_B!$CU9-1,"")</f>
        <v/>
      </c>
      <c r="K9" s="169" t="str">
        <f>IFERROR(Inv_SY_B!K9/Inv_SY_B!$CU9-1,"")</f>
        <v/>
      </c>
      <c r="L9" s="169" t="str">
        <f>IFERROR(Inv_SY_B!L9/Inv_SY_B!$CU9-1,"")</f>
        <v/>
      </c>
      <c r="M9" s="169" t="str">
        <f>IFERROR(Inv_SY_B!M9/Inv_SY_B!$CU9-1,"")</f>
        <v/>
      </c>
      <c r="N9" s="169" t="str">
        <f>IFERROR(Inv_SY_B!N9/Inv_SY_B!$CU9-1,"")</f>
        <v/>
      </c>
      <c r="O9" s="169" t="str">
        <f>IFERROR(Inv_SY_B!O9/Inv_SY_B!$CU9-1,"")</f>
        <v/>
      </c>
      <c r="P9" s="169" t="str">
        <f>IFERROR(Inv_SY_B!P9/Inv_SY_B!$CU9-1,"")</f>
        <v/>
      </c>
      <c r="Q9" s="169" t="str">
        <f>IFERROR(Inv_SY_B!Q9/Inv_SY_B!$CU9-1,"")</f>
        <v/>
      </c>
      <c r="R9" s="169" t="str">
        <f>IFERROR(Inv_SY_B!R9/Inv_SY_B!$CU9-1,"")</f>
        <v/>
      </c>
      <c r="S9" s="169" t="str">
        <f>IFERROR(Inv_SY_B!S9/Inv_SY_B!$CU9-1,"")</f>
        <v/>
      </c>
      <c r="T9" s="169" t="str">
        <f>IFERROR(Inv_SY_B!T9/Inv_SY_B!$CU9-1,"")</f>
        <v/>
      </c>
      <c r="U9" s="169" t="str">
        <f>IFERROR(Inv_SY_B!U9/Inv_SY_B!$CU9-1,"")</f>
        <v/>
      </c>
      <c r="V9" s="169" t="str">
        <f>IFERROR(Inv_SY_B!V9/Inv_SY_B!$CU9-1,"")</f>
        <v/>
      </c>
      <c r="W9" s="169" t="str">
        <f>IFERROR(Inv_SY_B!W9/Inv_SY_B!$CU9-1,"")</f>
        <v/>
      </c>
      <c r="X9" s="169" t="str">
        <f>IFERROR(Inv_SY_B!X9/Inv_SY_B!$CU9-1,"")</f>
        <v/>
      </c>
      <c r="Y9" s="169" t="str">
        <f>IFERROR(Inv_SY_B!Y9/Inv_SY_B!$CU9-1,"")</f>
        <v/>
      </c>
      <c r="Z9" s="169" t="str">
        <f>IFERROR(Inv_SY_B!Z9/Inv_SY_B!$CU9-1,"")</f>
        <v/>
      </c>
      <c r="AA9" s="169" t="str">
        <f>IFERROR(Inv_SY_B!AA9/Inv_SY_B!$CU9-1,"")</f>
        <v/>
      </c>
      <c r="AB9" s="169" t="str">
        <f>IFERROR(Inv_SY_B!AB9/Inv_SY_B!$CU9-1,"")</f>
        <v/>
      </c>
      <c r="AC9" s="169" t="str">
        <f>IFERROR(Inv_SY_B!AC9/Inv_SY_B!$CU9-1,"")</f>
        <v/>
      </c>
      <c r="AD9" s="169" t="str">
        <f>IFERROR(Inv_SY_B!AD9/Inv_SY_B!$CU9-1,"")</f>
        <v/>
      </c>
      <c r="AE9" s="169" t="str">
        <f>IFERROR(Inv_SY_B!AE9/Inv_SY_B!$CU9-1,"")</f>
        <v/>
      </c>
      <c r="AF9" s="169" t="str">
        <f>IFERROR(Inv_SY_B!AF9/Inv_SY_B!$CU9-1,"")</f>
        <v/>
      </c>
      <c r="AG9" s="169" t="str">
        <f>IFERROR(Inv_SY_B!AG9/Inv_SY_B!$CU9-1,"")</f>
        <v/>
      </c>
      <c r="AH9" s="169" t="str">
        <f>IFERROR(Inv_SY_B!AH9/Inv_SY_B!$CU9-1,"")</f>
        <v/>
      </c>
      <c r="AI9" s="169" t="str">
        <f>IFERROR(Inv_SY_B!AI9/Inv_SY_B!$CU9-1,"")</f>
        <v/>
      </c>
      <c r="AJ9" s="169" t="str">
        <f>IFERROR(Inv_SY_B!AJ9/Inv_SY_B!$CU9-1,"")</f>
        <v/>
      </c>
      <c r="AK9" s="169" t="str">
        <f>IFERROR(Inv_SY_B!AK9/Inv_SY_B!$CU9-1,"")</f>
        <v/>
      </c>
      <c r="AL9" s="169" t="str">
        <f>IFERROR(Inv_SY_B!AL9/Inv_SY_B!$CU9-1,"")</f>
        <v/>
      </c>
      <c r="AM9" s="169" t="str">
        <f>IFERROR(Inv_SY_B!AM9/Inv_SY_B!$CU9-1,"")</f>
        <v/>
      </c>
      <c r="AN9" s="169" t="str">
        <f>IFERROR(Inv_SY_B!AN9/Inv_SY_B!$CU9-1,"")</f>
        <v/>
      </c>
      <c r="AO9" s="169" t="str">
        <f>IFERROR(Inv_SY_B!AO9/Inv_SY_B!$CU9-1,"")</f>
        <v/>
      </c>
      <c r="AP9" s="169" t="str">
        <f>IFERROR(Inv_SY_B!AP9/Inv_SY_B!$CU9-1,"")</f>
        <v/>
      </c>
      <c r="AQ9" s="169" t="str">
        <f>IFERROR(Inv_SY_B!AQ9/Inv_SY_B!$CU9-1,"")</f>
        <v/>
      </c>
      <c r="AR9" s="169" t="str">
        <f>IFERROR(Inv_SY_B!AR9/Inv_SY_B!$CU9-1,"")</f>
        <v/>
      </c>
      <c r="AS9" s="169" t="str">
        <f>IFERROR(Inv_SY_B!AS9/Inv_SY_B!$CU9-1,"")</f>
        <v/>
      </c>
      <c r="AT9" s="169" t="str">
        <f>IFERROR(Inv_SY_B!AT9/Inv_SY_B!$CU9-1,"")</f>
        <v/>
      </c>
      <c r="AU9" s="169" t="str">
        <f>IFERROR(Inv_SY_B!AU9/Inv_SY_B!$CU9-1,"")</f>
        <v/>
      </c>
      <c r="AV9" s="169" t="str">
        <f>IFERROR(Inv_SY_B!AV9/Inv_SY_B!$CU9-1,"")</f>
        <v/>
      </c>
      <c r="AW9" s="169" t="str">
        <f>IFERROR(Inv_SY_B!AW9/Inv_SY_B!$CU9-1,"")</f>
        <v/>
      </c>
      <c r="AX9" s="169" t="str">
        <f>IFERROR(Inv_SY_B!AX9/Inv_SY_B!$CU9-1,"")</f>
        <v/>
      </c>
      <c r="AY9" s="169" t="str">
        <f>IFERROR(Inv_SY_B!AY9/Inv_SY_B!$CU9-1,"")</f>
        <v/>
      </c>
      <c r="AZ9" s="169" t="str">
        <f>IFERROR(Inv_SY_B!AZ9/Inv_SY_B!$CU9-1,"")</f>
        <v/>
      </c>
      <c r="BA9" s="169" t="str">
        <f>IFERROR(Inv_SY_B!BA9/Inv_SY_B!$CU9-1,"")</f>
        <v/>
      </c>
      <c r="BB9" s="169" t="str">
        <f>IFERROR(Inv_SY_B!BB9/Inv_SY_B!$CU9-1,"")</f>
        <v/>
      </c>
      <c r="BC9" s="169" t="str">
        <f>IFERROR(Inv_SY_B!BC9/Inv_SY_B!$CU9-1,"")</f>
        <v/>
      </c>
      <c r="BD9" s="169" t="str">
        <f>IFERROR(Inv_SY_B!BD9/Inv_SY_B!$CU9-1,"")</f>
        <v/>
      </c>
      <c r="BE9" s="169" t="str">
        <f>IFERROR(Inv_SY_B!BE9/Inv_SY_B!$CU9-1,"")</f>
        <v/>
      </c>
      <c r="BF9" s="169" t="str">
        <f>IFERROR(Inv_SY_B!BF9/Inv_SY_B!$CU9-1,"")</f>
        <v/>
      </c>
      <c r="BG9" s="169" t="str">
        <f>IFERROR(Inv_SY_B!BG9/Inv_SY_B!$CU9-1,"")</f>
        <v/>
      </c>
      <c r="BH9" s="169" t="str">
        <f>IFERROR(Inv_SY_B!BH9/Inv_SY_B!$CU9-1,"")</f>
        <v/>
      </c>
      <c r="BI9" s="169" t="str">
        <f>IFERROR(Inv_SY_B!BI9/Inv_SY_B!$CU9-1,"")</f>
        <v/>
      </c>
      <c r="BJ9" s="169" t="str">
        <f>IFERROR(Inv_SY_B!BJ9/Inv_SY_B!$CU9-1,"")</f>
        <v/>
      </c>
      <c r="BK9" s="169" t="str">
        <f>IFERROR(Inv_SY_B!BK9/Inv_SY_B!$CU9-1,"")</f>
        <v/>
      </c>
      <c r="BL9" s="169" t="str">
        <f>IFERROR(Inv_SY_B!BL9/Inv_SY_B!$CU9-1,"")</f>
        <v/>
      </c>
      <c r="BM9" s="169" t="str">
        <f>IFERROR(Inv_SY_B!BM9/Inv_SY_B!$CU9-1,"")</f>
        <v/>
      </c>
      <c r="BN9" s="169" t="str">
        <f>IFERROR(Inv_SY_B!BN9/Inv_SY_B!$CU9-1,"")</f>
        <v/>
      </c>
      <c r="BO9" s="169" t="str">
        <f>IFERROR(Inv_SY_B!BO9/Inv_SY_B!$CU9-1,"")</f>
        <v/>
      </c>
      <c r="BP9" s="169" t="str">
        <f>IFERROR(Inv_SY_B!BP9/Inv_SY_B!$CU9-1,"")</f>
        <v/>
      </c>
      <c r="BQ9" s="169" t="str">
        <f>IFERROR(Inv_SY_B!BQ9/Inv_SY_B!$CU9-1,"")</f>
        <v/>
      </c>
      <c r="BR9" s="169" t="str">
        <f>IFERROR(Inv_SY_B!BR9/Inv_SY_B!$CU9-1,"")</f>
        <v/>
      </c>
      <c r="BS9" s="169" t="str">
        <f>IFERROR(Inv_SY_B!BS9/Inv_SY_B!$CU9-1,"")</f>
        <v/>
      </c>
      <c r="BT9" s="169" t="str">
        <f>IFERROR(Inv_SY_B!BT9/Inv_SY_B!$CU9-1,"")</f>
        <v/>
      </c>
      <c r="BU9" s="169" t="str">
        <f>IFERROR(Inv_SY_B!BU9/Inv_SY_B!$CU9-1,"")</f>
        <v/>
      </c>
      <c r="BV9" s="169" t="str">
        <f>IFERROR(Inv_SY_B!BV9/Inv_SY_B!$CU9-1,"")</f>
        <v/>
      </c>
      <c r="BW9" s="169" t="str">
        <f>IFERROR(Inv_SY_B!BW9/Inv_SY_B!$CU9-1,"")</f>
        <v/>
      </c>
      <c r="BX9" s="169" t="str">
        <f>IFERROR(Inv_SY_B!BX9/Inv_SY_B!$CU9-1,"")</f>
        <v/>
      </c>
      <c r="BY9" s="169" t="str">
        <f>IFERROR(Inv_SY_B!BY9/Inv_SY_B!$CU9-1,"")</f>
        <v/>
      </c>
      <c r="BZ9" s="169" t="str">
        <f>IFERROR(Inv_SY_B!BZ9/Inv_SY_B!$CU9-1,"")</f>
        <v/>
      </c>
      <c r="CA9" s="169" t="str">
        <f>IFERROR(Inv_SY_B!CA9/Inv_SY_B!$CU9-1,"")</f>
        <v/>
      </c>
      <c r="CB9" s="169" t="str">
        <f>IFERROR(Inv_SY_B!CB9/Inv_SY_B!$CU9-1,"")</f>
        <v/>
      </c>
      <c r="CC9" s="169" t="str">
        <f>IFERROR(Inv_SY_B!CC9/Inv_SY_B!$CU9-1,"")</f>
        <v/>
      </c>
      <c r="CD9" s="169" t="str">
        <f>IFERROR(Inv_SY_B!CD9/Inv_SY_B!$CU9-1,"")</f>
        <v/>
      </c>
      <c r="CE9" s="169" t="str">
        <f>IFERROR(Inv_SY_B!CE9/Inv_SY_B!$CU9-1,"")</f>
        <v/>
      </c>
      <c r="CF9" s="169" t="str">
        <f>IFERROR(Inv_SY_B!CF9/Inv_SY_B!$CU9-1,"")</f>
        <v/>
      </c>
      <c r="CG9" s="169" t="str">
        <f>IFERROR(Inv_SY_B!CG9/Inv_SY_B!$CU9-1,"")</f>
        <v/>
      </c>
      <c r="CH9" s="169" t="str">
        <f>IFERROR(Inv_SY_B!CH9/Inv_SY_B!$CU9-1,"")</f>
        <v/>
      </c>
      <c r="CI9" s="169" t="str">
        <f>IFERROR(Inv_SY_B!CI9/Inv_SY_B!$CU9-1,"")</f>
        <v/>
      </c>
      <c r="CJ9" s="169" t="str">
        <f>IFERROR(Inv_SY_B!CJ9/Inv_SY_B!$CU9-1,"")</f>
        <v/>
      </c>
      <c r="CK9" s="169" t="str">
        <f>IFERROR(Inv_SY_B!CK9/Inv_SY_B!$CU9-1,"")</f>
        <v/>
      </c>
      <c r="CL9" s="169" t="str">
        <f>IFERROR(Inv_SY_B!CL9/Inv_SY_B!$CU9-1,"")</f>
        <v/>
      </c>
      <c r="CM9" s="169" t="str">
        <f>IFERROR(Inv_SY_B!CM9/Inv_SY_B!$CU9-1,"")</f>
        <v/>
      </c>
      <c r="CN9" s="169" t="str">
        <f>IFERROR(Inv_SY_B!CN9/Inv_SY_B!$CU9-1,"")</f>
        <v/>
      </c>
      <c r="CO9" s="169" t="str">
        <f>IFERROR(Inv_SY_B!CO9/Inv_SY_B!$CU9-1,"")</f>
        <v/>
      </c>
      <c r="CP9" s="169" t="str">
        <f>IFERROR(Inv_SY_B!CP9/Inv_SY_B!$CU9-1,"")</f>
        <v/>
      </c>
      <c r="CQ9" s="169" t="str">
        <f>IFERROR(Inv_SY_B!CQ9/Inv_SY_B!$CU9-1,"")</f>
        <v/>
      </c>
      <c r="CR9" s="169" t="str">
        <f>IFERROR(Inv_SY_B!CR9/Inv_SY_B!$CU9-1,"")</f>
        <v/>
      </c>
      <c r="CS9" s="169" t="str">
        <f>IFERROR(Inv_SY_B!CS9/Inv_SY_B!$CU9-1,"")</f>
        <v/>
      </c>
      <c r="CT9" s="169" t="str">
        <f>IFERROR(Inv_SY_B!CT9/Inv_SY_B!$CU9-1,"")</f>
        <v/>
      </c>
      <c r="CU9" s="173"/>
      <c r="CV9" s="173"/>
      <c r="CW9" s="173"/>
      <c r="CX9" s="173"/>
    </row>
    <row r="10" spans="2:102">
      <c r="B10" s="164">
        <f t="shared" si="0"/>
        <v>45702</v>
      </c>
      <c r="C10" s="169" t="str">
        <f>IFERROR(Inv_SY_B!C10/Inv_SY_B!$CU10-1,"")</f>
        <v/>
      </c>
      <c r="D10" s="169" t="str">
        <f>IFERROR(Inv_SY_B!D10/Inv_SY_B!$CU10-1,"")</f>
        <v/>
      </c>
      <c r="E10" s="169" t="str">
        <f>IFERROR(Inv_SY_B!E10/Inv_SY_B!$CU10-1,"")</f>
        <v/>
      </c>
      <c r="F10" s="169" t="str">
        <f>IFERROR(Inv_SY_B!F10/Inv_SY_B!$CU10-1,"")</f>
        <v/>
      </c>
      <c r="G10" s="169" t="str">
        <f>IFERROR(Inv_SY_B!G10/Inv_SY_B!$CU10-1,"")</f>
        <v/>
      </c>
      <c r="H10" s="169" t="str">
        <f>IFERROR(Inv_SY_B!H10/Inv_SY_B!$CU10-1,"")</f>
        <v/>
      </c>
      <c r="I10" s="169" t="str">
        <f>IFERROR(Inv_SY_B!I10/Inv_SY_B!$CU10-1,"")</f>
        <v/>
      </c>
      <c r="J10" s="169" t="str">
        <f>IFERROR(Inv_SY_B!J10/Inv_SY_B!$CU10-1,"")</f>
        <v/>
      </c>
      <c r="K10" s="169" t="str">
        <f>IFERROR(Inv_SY_B!K10/Inv_SY_B!$CU10-1,"")</f>
        <v/>
      </c>
      <c r="L10" s="169" t="str">
        <f>IFERROR(Inv_SY_B!L10/Inv_SY_B!$CU10-1,"")</f>
        <v/>
      </c>
      <c r="M10" s="169" t="str">
        <f>IFERROR(Inv_SY_B!M10/Inv_SY_B!$CU10-1,"")</f>
        <v/>
      </c>
      <c r="N10" s="169" t="str">
        <f>IFERROR(Inv_SY_B!N10/Inv_SY_B!$CU10-1,"")</f>
        <v/>
      </c>
      <c r="O10" s="169" t="str">
        <f>IFERROR(Inv_SY_B!O10/Inv_SY_B!$CU10-1,"")</f>
        <v/>
      </c>
      <c r="P10" s="169" t="str">
        <f>IFERROR(Inv_SY_B!P10/Inv_SY_B!$CU10-1,"")</f>
        <v/>
      </c>
      <c r="Q10" s="169" t="str">
        <f>IFERROR(Inv_SY_B!Q10/Inv_SY_B!$CU10-1,"")</f>
        <v/>
      </c>
      <c r="R10" s="169" t="str">
        <f>IFERROR(Inv_SY_B!R10/Inv_SY_B!$CU10-1,"")</f>
        <v/>
      </c>
      <c r="S10" s="169" t="str">
        <f>IFERROR(Inv_SY_B!S10/Inv_SY_B!$CU10-1,"")</f>
        <v/>
      </c>
      <c r="T10" s="169" t="str">
        <f>IFERROR(Inv_SY_B!T10/Inv_SY_B!$CU10-1,"")</f>
        <v/>
      </c>
      <c r="U10" s="169" t="str">
        <f>IFERROR(Inv_SY_B!U10/Inv_SY_B!$CU10-1,"")</f>
        <v/>
      </c>
      <c r="V10" s="169" t="str">
        <f>IFERROR(Inv_SY_B!V10/Inv_SY_B!$CU10-1,"")</f>
        <v/>
      </c>
      <c r="W10" s="169" t="str">
        <f>IFERROR(Inv_SY_B!W10/Inv_SY_B!$CU10-1,"")</f>
        <v/>
      </c>
      <c r="X10" s="169" t="str">
        <f>IFERROR(Inv_SY_B!X10/Inv_SY_B!$CU10-1,"")</f>
        <v/>
      </c>
      <c r="Y10" s="169" t="str">
        <f>IFERROR(Inv_SY_B!Y10/Inv_SY_B!$CU10-1,"")</f>
        <v/>
      </c>
      <c r="Z10" s="169" t="str">
        <f>IFERROR(Inv_SY_B!Z10/Inv_SY_B!$CU10-1,"")</f>
        <v/>
      </c>
      <c r="AA10" s="169" t="str">
        <f>IFERROR(Inv_SY_B!AA10/Inv_SY_B!$CU10-1,"")</f>
        <v/>
      </c>
      <c r="AB10" s="169" t="str">
        <f>IFERROR(Inv_SY_B!AB10/Inv_SY_B!$CU10-1,"")</f>
        <v/>
      </c>
      <c r="AC10" s="169" t="str">
        <f>IFERROR(Inv_SY_B!AC10/Inv_SY_B!$CU10-1,"")</f>
        <v/>
      </c>
      <c r="AD10" s="169" t="str">
        <f>IFERROR(Inv_SY_B!AD10/Inv_SY_B!$CU10-1,"")</f>
        <v/>
      </c>
      <c r="AE10" s="169" t="str">
        <f>IFERROR(Inv_SY_B!AE10/Inv_SY_B!$CU10-1,"")</f>
        <v/>
      </c>
      <c r="AF10" s="169" t="str">
        <f>IFERROR(Inv_SY_B!AF10/Inv_SY_B!$CU10-1,"")</f>
        <v/>
      </c>
      <c r="AG10" s="169" t="str">
        <f>IFERROR(Inv_SY_B!AG10/Inv_SY_B!$CU10-1,"")</f>
        <v/>
      </c>
      <c r="AH10" s="169" t="str">
        <f>IFERROR(Inv_SY_B!AH10/Inv_SY_B!$CU10-1,"")</f>
        <v/>
      </c>
      <c r="AI10" s="169" t="str">
        <f>IFERROR(Inv_SY_B!AI10/Inv_SY_B!$CU10-1,"")</f>
        <v/>
      </c>
      <c r="AJ10" s="169" t="str">
        <f>IFERROR(Inv_SY_B!AJ10/Inv_SY_B!$CU10-1,"")</f>
        <v/>
      </c>
      <c r="AK10" s="169" t="str">
        <f>IFERROR(Inv_SY_B!AK10/Inv_SY_B!$CU10-1,"")</f>
        <v/>
      </c>
      <c r="AL10" s="169" t="str">
        <f>IFERROR(Inv_SY_B!AL10/Inv_SY_B!$CU10-1,"")</f>
        <v/>
      </c>
      <c r="AM10" s="169" t="str">
        <f>IFERROR(Inv_SY_B!AM10/Inv_SY_B!$CU10-1,"")</f>
        <v/>
      </c>
      <c r="AN10" s="169" t="str">
        <f>IFERROR(Inv_SY_B!AN10/Inv_SY_B!$CU10-1,"")</f>
        <v/>
      </c>
      <c r="AO10" s="169" t="str">
        <f>IFERROR(Inv_SY_B!AO10/Inv_SY_B!$CU10-1,"")</f>
        <v/>
      </c>
      <c r="AP10" s="169" t="str">
        <f>IFERROR(Inv_SY_B!AP10/Inv_SY_B!$CU10-1,"")</f>
        <v/>
      </c>
      <c r="AQ10" s="169" t="str">
        <f>IFERROR(Inv_SY_B!AQ10/Inv_SY_B!$CU10-1,"")</f>
        <v/>
      </c>
      <c r="AR10" s="169" t="str">
        <f>IFERROR(Inv_SY_B!AR10/Inv_SY_B!$CU10-1,"")</f>
        <v/>
      </c>
      <c r="AS10" s="169" t="str">
        <f>IFERROR(Inv_SY_B!AS10/Inv_SY_B!$CU10-1,"")</f>
        <v/>
      </c>
      <c r="AT10" s="169" t="str">
        <f>IFERROR(Inv_SY_B!AT10/Inv_SY_B!$CU10-1,"")</f>
        <v/>
      </c>
      <c r="AU10" s="169" t="str">
        <f>IFERROR(Inv_SY_B!AU10/Inv_SY_B!$CU10-1,"")</f>
        <v/>
      </c>
      <c r="AV10" s="169" t="str">
        <f>IFERROR(Inv_SY_B!AV10/Inv_SY_B!$CU10-1,"")</f>
        <v/>
      </c>
      <c r="AW10" s="169" t="str">
        <f>IFERROR(Inv_SY_B!AW10/Inv_SY_B!$CU10-1,"")</f>
        <v/>
      </c>
      <c r="AX10" s="169" t="str">
        <f>IFERROR(Inv_SY_B!AX10/Inv_SY_B!$CU10-1,"")</f>
        <v/>
      </c>
      <c r="AY10" s="169" t="str">
        <f>IFERROR(Inv_SY_B!AY10/Inv_SY_B!$CU10-1,"")</f>
        <v/>
      </c>
      <c r="AZ10" s="169" t="str">
        <f>IFERROR(Inv_SY_B!AZ10/Inv_SY_B!$CU10-1,"")</f>
        <v/>
      </c>
      <c r="BA10" s="169" t="str">
        <f>IFERROR(Inv_SY_B!BA10/Inv_SY_B!$CU10-1,"")</f>
        <v/>
      </c>
      <c r="BB10" s="169" t="str">
        <f>IFERROR(Inv_SY_B!BB10/Inv_SY_B!$CU10-1,"")</f>
        <v/>
      </c>
      <c r="BC10" s="169" t="str">
        <f>IFERROR(Inv_SY_B!BC10/Inv_SY_B!$CU10-1,"")</f>
        <v/>
      </c>
      <c r="BD10" s="169" t="str">
        <f>IFERROR(Inv_SY_B!BD10/Inv_SY_B!$CU10-1,"")</f>
        <v/>
      </c>
      <c r="BE10" s="169" t="str">
        <f>IFERROR(Inv_SY_B!BE10/Inv_SY_B!$CU10-1,"")</f>
        <v/>
      </c>
      <c r="BF10" s="169" t="str">
        <f>IFERROR(Inv_SY_B!BF10/Inv_SY_B!$CU10-1,"")</f>
        <v/>
      </c>
      <c r="BG10" s="169" t="str">
        <f>IFERROR(Inv_SY_B!BG10/Inv_SY_B!$CU10-1,"")</f>
        <v/>
      </c>
      <c r="BH10" s="169" t="str">
        <f>IFERROR(Inv_SY_B!BH10/Inv_SY_B!$CU10-1,"")</f>
        <v/>
      </c>
      <c r="BI10" s="169" t="str">
        <f>IFERROR(Inv_SY_B!BI10/Inv_SY_B!$CU10-1,"")</f>
        <v/>
      </c>
      <c r="BJ10" s="169" t="str">
        <f>IFERROR(Inv_SY_B!BJ10/Inv_SY_B!$CU10-1,"")</f>
        <v/>
      </c>
      <c r="BK10" s="169" t="str">
        <f>IFERROR(Inv_SY_B!BK10/Inv_SY_B!$CU10-1,"")</f>
        <v/>
      </c>
      <c r="BL10" s="169" t="str">
        <f>IFERROR(Inv_SY_B!BL10/Inv_SY_B!$CU10-1,"")</f>
        <v/>
      </c>
      <c r="BM10" s="169" t="str">
        <f>IFERROR(Inv_SY_B!BM10/Inv_SY_B!$CU10-1,"")</f>
        <v/>
      </c>
      <c r="BN10" s="169" t="str">
        <f>IFERROR(Inv_SY_B!BN10/Inv_SY_B!$CU10-1,"")</f>
        <v/>
      </c>
      <c r="BO10" s="169" t="str">
        <f>IFERROR(Inv_SY_B!BO10/Inv_SY_B!$CU10-1,"")</f>
        <v/>
      </c>
      <c r="BP10" s="169" t="str">
        <f>IFERROR(Inv_SY_B!BP10/Inv_SY_B!$CU10-1,"")</f>
        <v/>
      </c>
      <c r="BQ10" s="169" t="str">
        <f>IFERROR(Inv_SY_B!BQ10/Inv_SY_B!$CU10-1,"")</f>
        <v/>
      </c>
      <c r="BR10" s="169" t="str">
        <f>IFERROR(Inv_SY_B!BR10/Inv_SY_B!$CU10-1,"")</f>
        <v/>
      </c>
      <c r="BS10" s="169" t="str">
        <f>IFERROR(Inv_SY_B!BS10/Inv_SY_B!$CU10-1,"")</f>
        <v/>
      </c>
      <c r="BT10" s="169" t="str">
        <f>IFERROR(Inv_SY_B!BT10/Inv_SY_B!$CU10-1,"")</f>
        <v/>
      </c>
      <c r="BU10" s="169" t="str">
        <f>IFERROR(Inv_SY_B!BU10/Inv_SY_B!$CU10-1,"")</f>
        <v/>
      </c>
      <c r="BV10" s="169" t="str">
        <f>IFERROR(Inv_SY_B!BV10/Inv_SY_B!$CU10-1,"")</f>
        <v/>
      </c>
      <c r="BW10" s="169" t="str">
        <f>IFERROR(Inv_SY_B!BW10/Inv_SY_B!$CU10-1,"")</f>
        <v/>
      </c>
      <c r="BX10" s="169" t="str">
        <f>IFERROR(Inv_SY_B!BX10/Inv_SY_B!$CU10-1,"")</f>
        <v/>
      </c>
      <c r="BY10" s="169" t="str">
        <f>IFERROR(Inv_SY_B!BY10/Inv_SY_B!$CU10-1,"")</f>
        <v/>
      </c>
      <c r="BZ10" s="169" t="str">
        <f>IFERROR(Inv_SY_B!BZ10/Inv_SY_B!$CU10-1,"")</f>
        <v/>
      </c>
      <c r="CA10" s="169" t="str">
        <f>IFERROR(Inv_SY_B!CA10/Inv_SY_B!$CU10-1,"")</f>
        <v/>
      </c>
      <c r="CB10" s="169" t="str">
        <f>IFERROR(Inv_SY_B!CB10/Inv_SY_B!$CU10-1,"")</f>
        <v/>
      </c>
      <c r="CC10" s="169" t="str">
        <f>IFERROR(Inv_SY_B!CC10/Inv_SY_B!$CU10-1,"")</f>
        <v/>
      </c>
      <c r="CD10" s="169" t="str">
        <f>IFERROR(Inv_SY_B!CD10/Inv_SY_B!$CU10-1,"")</f>
        <v/>
      </c>
      <c r="CE10" s="169" t="str">
        <f>IFERROR(Inv_SY_B!CE10/Inv_SY_B!$CU10-1,"")</f>
        <v/>
      </c>
      <c r="CF10" s="169" t="str">
        <f>IFERROR(Inv_SY_B!CF10/Inv_SY_B!$CU10-1,"")</f>
        <v/>
      </c>
      <c r="CG10" s="169" t="str">
        <f>IFERROR(Inv_SY_B!CG10/Inv_SY_B!$CU10-1,"")</f>
        <v/>
      </c>
      <c r="CH10" s="169" t="str">
        <f>IFERROR(Inv_SY_B!CH10/Inv_SY_B!$CU10-1,"")</f>
        <v/>
      </c>
      <c r="CI10" s="169" t="str">
        <f>IFERROR(Inv_SY_B!CI10/Inv_SY_B!$CU10-1,"")</f>
        <v/>
      </c>
      <c r="CJ10" s="169" t="str">
        <f>IFERROR(Inv_SY_B!CJ10/Inv_SY_B!$CU10-1,"")</f>
        <v/>
      </c>
      <c r="CK10" s="169" t="str">
        <f>IFERROR(Inv_SY_B!CK10/Inv_SY_B!$CU10-1,"")</f>
        <v/>
      </c>
      <c r="CL10" s="169" t="str">
        <f>IFERROR(Inv_SY_B!CL10/Inv_SY_B!$CU10-1,"")</f>
        <v/>
      </c>
      <c r="CM10" s="169" t="str">
        <f>IFERROR(Inv_SY_B!CM10/Inv_SY_B!$CU10-1,"")</f>
        <v/>
      </c>
      <c r="CN10" s="169" t="str">
        <f>IFERROR(Inv_SY_B!CN10/Inv_SY_B!$CU10-1,"")</f>
        <v/>
      </c>
      <c r="CO10" s="169" t="str">
        <f>IFERROR(Inv_SY_B!CO10/Inv_SY_B!$CU10-1,"")</f>
        <v/>
      </c>
      <c r="CP10" s="169" t="str">
        <f>IFERROR(Inv_SY_B!CP10/Inv_SY_B!$CU10-1,"")</f>
        <v/>
      </c>
      <c r="CQ10" s="169" t="str">
        <f>IFERROR(Inv_SY_B!CQ10/Inv_SY_B!$CU10-1,"")</f>
        <v/>
      </c>
      <c r="CR10" s="169" t="str">
        <f>IFERROR(Inv_SY_B!CR10/Inv_SY_B!$CU10-1,"")</f>
        <v/>
      </c>
      <c r="CS10" s="169" t="str">
        <f>IFERROR(Inv_SY_B!CS10/Inv_SY_B!$CU10-1,"")</f>
        <v/>
      </c>
      <c r="CT10" s="169" t="str">
        <f>IFERROR(Inv_SY_B!CT10/Inv_SY_B!$CU10-1,"")</f>
        <v/>
      </c>
      <c r="CU10" s="173"/>
      <c r="CV10" s="173"/>
      <c r="CW10" s="173"/>
      <c r="CX10" s="173"/>
    </row>
    <row r="11" spans="2:102">
      <c r="B11" s="164">
        <f t="shared" si="0"/>
        <v>45703</v>
      </c>
      <c r="C11" s="169" t="str">
        <f>IFERROR(Inv_SY_B!C11/Inv_SY_B!$CU11-1,"")</f>
        <v/>
      </c>
      <c r="D11" s="169" t="str">
        <f>IFERROR(Inv_SY_B!D11/Inv_SY_B!$CU11-1,"")</f>
        <v/>
      </c>
      <c r="E11" s="169" t="str">
        <f>IFERROR(Inv_SY_B!E11/Inv_SY_B!$CU11-1,"")</f>
        <v/>
      </c>
      <c r="F11" s="169" t="str">
        <f>IFERROR(Inv_SY_B!F11/Inv_SY_B!$CU11-1,"")</f>
        <v/>
      </c>
      <c r="G11" s="169" t="str">
        <f>IFERROR(Inv_SY_B!G11/Inv_SY_B!$CU11-1,"")</f>
        <v/>
      </c>
      <c r="H11" s="169" t="str">
        <f>IFERROR(Inv_SY_B!H11/Inv_SY_B!$CU11-1,"")</f>
        <v/>
      </c>
      <c r="I11" s="169" t="str">
        <f>IFERROR(Inv_SY_B!I11/Inv_SY_B!$CU11-1,"")</f>
        <v/>
      </c>
      <c r="J11" s="169" t="str">
        <f>IFERROR(Inv_SY_B!J11/Inv_SY_B!$CU11-1,"")</f>
        <v/>
      </c>
      <c r="K11" s="169" t="str">
        <f>IFERROR(Inv_SY_B!K11/Inv_SY_B!$CU11-1,"")</f>
        <v/>
      </c>
      <c r="L11" s="169" t="str">
        <f>IFERROR(Inv_SY_B!L11/Inv_SY_B!$CU11-1,"")</f>
        <v/>
      </c>
      <c r="M11" s="169" t="str">
        <f>IFERROR(Inv_SY_B!M11/Inv_SY_B!$CU11-1,"")</f>
        <v/>
      </c>
      <c r="N11" s="169" t="str">
        <f>IFERROR(Inv_SY_B!N11/Inv_SY_B!$CU11-1,"")</f>
        <v/>
      </c>
      <c r="O11" s="169" t="str">
        <f>IFERROR(Inv_SY_B!O11/Inv_SY_B!$CU11-1,"")</f>
        <v/>
      </c>
      <c r="P11" s="169" t="str">
        <f>IFERROR(Inv_SY_B!P11/Inv_SY_B!$CU11-1,"")</f>
        <v/>
      </c>
      <c r="Q11" s="169" t="str">
        <f>IFERROR(Inv_SY_B!Q11/Inv_SY_B!$CU11-1,"")</f>
        <v/>
      </c>
      <c r="R11" s="169" t="str">
        <f>IFERROR(Inv_SY_B!R11/Inv_SY_B!$CU11-1,"")</f>
        <v/>
      </c>
      <c r="S11" s="169" t="str">
        <f>IFERROR(Inv_SY_B!S11/Inv_SY_B!$CU11-1,"")</f>
        <v/>
      </c>
      <c r="T11" s="169" t="str">
        <f>IFERROR(Inv_SY_B!T11/Inv_SY_B!$CU11-1,"")</f>
        <v/>
      </c>
      <c r="U11" s="169" t="str">
        <f>IFERROR(Inv_SY_B!U11/Inv_SY_B!$CU11-1,"")</f>
        <v/>
      </c>
      <c r="V11" s="169" t="str">
        <f>IFERROR(Inv_SY_B!V11/Inv_SY_B!$CU11-1,"")</f>
        <v/>
      </c>
      <c r="W11" s="169" t="str">
        <f>IFERROR(Inv_SY_B!W11/Inv_SY_B!$CU11-1,"")</f>
        <v/>
      </c>
      <c r="X11" s="169" t="str">
        <f>IFERROR(Inv_SY_B!X11/Inv_SY_B!$CU11-1,"")</f>
        <v/>
      </c>
      <c r="Y11" s="169" t="str">
        <f>IFERROR(Inv_SY_B!Y11/Inv_SY_B!$CU11-1,"")</f>
        <v/>
      </c>
      <c r="Z11" s="169" t="str">
        <f>IFERROR(Inv_SY_B!Z11/Inv_SY_B!$CU11-1,"")</f>
        <v/>
      </c>
      <c r="AA11" s="169" t="str">
        <f>IFERROR(Inv_SY_B!AA11/Inv_SY_B!$CU11-1,"")</f>
        <v/>
      </c>
      <c r="AB11" s="169" t="str">
        <f>IFERROR(Inv_SY_B!AB11/Inv_SY_B!$CU11-1,"")</f>
        <v/>
      </c>
      <c r="AC11" s="169" t="str">
        <f>IFERROR(Inv_SY_B!AC11/Inv_SY_B!$CU11-1,"")</f>
        <v/>
      </c>
      <c r="AD11" s="169" t="str">
        <f>IFERROR(Inv_SY_B!AD11/Inv_SY_B!$CU11-1,"")</f>
        <v/>
      </c>
      <c r="AE11" s="169" t="str">
        <f>IFERROR(Inv_SY_B!AE11/Inv_SY_B!$CU11-1,"")</f>
        <v/>
      </c>
      <c r="AF11" s="169" t="str">
        <f>IFERROR(Inv_SY_B!AF11/Inv_SY_B!$CU11-1,"")</f>
        <v/>
      </c>
      <c r="AG11" s="169" t="str">
        <f>IFERROR(Inv_SY_B!AG11/Inv_SY_B!$CU11-1,"")</f>
        <v/>
      </c>
      <c r="AH11" s="169" t="str">
        <f>IFERROR(Inv_SY_B!AH11/Inv_SY_B!$CU11-1,"")</f>
        <v/>
      </c>
      <c r="AI11" s="169" t="str">
        <f>IFERROR(Inv_SY_B!AI11/Inv_SY_B!$CU11-1,"")</f>
        <v/>
      </c>
      <c r="AJ11" s="169" t="str">
        <f>IFERROR(Inv_SY_B!AJ11/Inv_SY_B!$CU11-1,"")</f>
        <v/>
      </c>
      <c r="AK11" s="169" t="str">
        <f>IFERROR(Inv_SY_B!AK11/Inv_SY_B!$CU11-1,"")</f>
        <v/>
      </c>
      <c r="AL11" s="169" t="str">
        <f>IFERROR(Inv_SY_B!AL11/Inv_SY_B!$CU11-1,"")</f>
        <v/>
      </c>
      <c r="AM11" s="169" t="str">
        <f>IFERROR(Inv_SY_B!AM11/Inv_SY_B!$CU11-1,"")</f>
        <v/>
      </c>
      <c r="AN11" s="169" t="str">
        <f>IFERROR(Inv_SY_B!AN11/Inv_SY_B!$CU11-1,"")</f>
        <v/>
      </c>
      <c r="AO11" s="169" t="str">
        <f>IFERROR(Inv_SY_B!AO11/Inv_SY_B!$CU11-1,"")</f>
        <v/>
      </c>
      <c r="AP11" s="169" t="str">
        <f>IFERROR(Inv_SY_B!AP11/Inv_SY_B!$CU11-1,"")</f>
        <v/>
      </c>
      <c r="AQ11" s="169" t="str">
        <f>IFERROR(Inv_SY_B!AQ11/Inv_SY_B!$CU11-1,"")</f>
        <v/>
      </c>
      <c r="AR11" s="169" t="str">
        <f>IFERROR(Inv_SY_B!AR11/Inv_SY_B!$CU11-1,"")</f>
        <v/>
      </c>
      <c r="AS11" s="169" t="str">
        <f>IFERROR(Inv_SY_B!AS11/Inv_SY_B!$CU11-1,"")</f>
        <v/>
      </c>
      <c r="AT11" s="169" t="str">
        <f>IFERROR(Inv_SY_B!AT11/Inv_SY_B!$CU11-1,"")</f>
        <v/>
      </c>
      <c r="AU11" s="169" t="str">
        <f>IFERROR(Inv_SY_B!AU11/Inv_SY_B!$CU11-1,"")</f>
        <v/>
      </c>
      <c r="AV11" s="169" t="str">
        <f>IFERROR(Inv_SY_B!AV11/Inv_SY_B!$CU11-1,"")</f>
        <v/>
      </c>
      <c r="AW11" s="169" t="str">
        <f>IFERROR(Inv_SY_B!AW11/Inv_SY_B!$CU11-1,"")</f>
        <v/>
      </c>
      <c r="AX11" s="169" t="str">
        <f>IFERROR(Inv_SY_B!AX11/Inv_SY_B!$CU11-1,"")</f>
        <v/>
      </c>
      <c r="AY11" s="169" t="str">
        <f>IFERROR(Inv_SY_B!AY11/Inv_SY_B!$CU11-1,"")</f>
        <v/>
      </c>
      <c r="AZ11" s="169" t="str">
        <f>IFERROR(Inv_SY_B!AZ11/Inv_SY_B!$CU11-1,"")</f>
        <v/>
      </c>
      <c r="BA11" s="169" t="str">
        <f>IFERROR(Inv_SY_B!BA11/Inv_SY_B!$CU11-1,"")</f>
        <v/>
      </c>
      <c r="BB11" s="169" t="str">
        <f>IFERROR(Inv_SY_B!BB11/Inv_SY_B!$CU11-1,"")</f>
        <v/>
      </c>
      <c r="BC11" s="169" t="str">
        <f>IFERROR(Inv_SY_B!BC11/Inv_SY_B!$CU11-1,"")</f>
        <v/>
      </c>
      <c r="BD11" s="169" t="str">
        <f>IFERROR(Inv_SY_B!BD11/Inv_SY_B!$CU11-1,"")</f>
        <v/>
      </c>
      <c r="BE11" s="169" t="str">
        <f>IFERROR(Inv_SY_B!BE11/Inv_SY_B!$CU11-1,"")</f>
        <v/>
      </c>
      <c r="BF11" s="169" t="str">
        <f>IFERROR(Inv_SY_B!BF11/Inv_SY_B!$CU11-1,"")</f>
        <v/>
      </c>
      <c r="BG11" s="169" t="str">
        <f>IFERROR(Inv_SY_B!BG11/Inv_SY_B!$CU11-1,"")</f>
        <v/>
      </c>
      <c r="BH11" s="169" t="str">
        <f>IFERROR(Inv_SY_B!BH11/Inv_SY_B!$CU11-1,"")</f>
        <v/>
      </c>
      <c r="BI11" s="169" t="str">
        <f>IFERROR(Inv_SY_B!BI11/Inv_SY_B!$CU11-1,"")</f>
        <v/>
      </c>
      <c r="BJ11" s="169" t="str">
        <f>IFERROR(Inv_SY_B!BJ11/Inv_SY_B!$CU11-1,"")</f>
        <v/>
      </c>
      <c r="BK11" s="169" t="str">
        <f>IFERROR(Inv_SY_B!BK11/Inv_SY_B!$CU11-1,"")</f>
        <v/>
      </c>
      <c r="BL11" s="169" t="str">
        <f>IFERROR(Inv_SY_B!BL11/Inv_SY_B!$CU11-1,"")</f>
        <v/>
      </c>
      <c r="BM11" s="169" t="str">
        <f>IFERROR(Inv_SY_B!BM11/Inv_SY_B!$CU11-1,"")</f>
        <v/>
      </c>
      <c r="BN11" s="169" t="str">
        <f>IFERROR(Inv_SY_B!BN11/Inv_SY_B!$CU11-1,"")</f>
        <v/>
      </c>
      <c r="BO11" s="169" t="str">
        <f>IFERROR(Inv_SY_B!BO11/Inv_SY_B!$CU11-1,"")</f>
        <v/>
      </c>
      <c r="BP11" s="169" t="str">
        <f>IFERROR(Inv_SY_B!BP11/Inv_SY_B!$CU11-1,"")</f>
        <v/>
      </c>
      <c r="BQ11" s="169" t="str">
        <f>IFERROR(Inv_SY_B!BQ11/Inv_SY_B!$CU11-1,"")</f>
        <v/>
      </c>
      <c r="BR11" s="169" t="str">
        <f>IFERROR(Inv_SY_B!BR11/Inv_SY_B!$CU11-1,"")</f>
        <v/>
      </c>
      <c r="BS11" s="169" t="str">
        <f>IFERROR(Inv_SY_B!BS11/Inv_SY_B!$CU11-1,"")</f>
        <v/>
      </c>
      <c r="BT11" s="169" t="str">
        <f>IFERROR(Inv_SY_B!BT11/Inv_SY_B!$CU11-1,"")</f>
        <v/>
      </c>
      <c r="BU11" s="169" t="str">
        <f>IFERROR(Inv_SY_B!BU11/Inv_SY_B!$CU11-1,"")</f>
        <v/>
      </c>
      <c r="BV11" s="169" t="str">
        <f>IFERROR(Inv_SY_B!BV11/Inv_SY_B!$CU11-1,"")</f>
        <v/>
      </c>
      <c r="BW11" s="169" t="str">
        <f>IFERROR(Inv_SY_B!BW11/Inv_SY_B!$CU11-1,"")</f>
        <v/>
      </c>
      <c r="BX11" s="169" t="str">
        <f>IFERROR(Inv_SY_B!BX11/Inv_SY_B!$CU11-1,"")</f>
        <v/>
      </c>
      <c r="BY11" s="169" t="str">
        <f>IFERROR(Inv_SY_B!BY11/Inv_SY_B!$CU11-1,"")</f>
        <v/>
      </c>
      <c r="BZ11" s="169" t="str">
        <f>IFERROR(Inv_SY_B!BZ11/Inv_SY_B!$CU11-1,"")</f>
        <v/>
      </c>
      <c r="CA11" s="169" t="str">
        <f>IFERROR(Inv_SY_B!CA11/Inv_SY_B!$CU11-1,"")</f>
        <v/>
      </c>
      <c r="CB11" s="169" t="str">
        <f>IFERROR(Inv_SY_B!CB11/Inv_SY_B!$CU11-1,"")</f>
        <v/>
      </c>
      <c r="CC11" s="169" t="str">
        <f>IFERROR(Inv_SY_B!CC11/Inv_SY_B!$CU11-1,"")</f>
        <v/>
      </c>
      <c r="CD11" s="169" t="str">
        <f>IFERROR(Inv_SY_B!CD11/Inv_SY_B!$CU11-1,"")</f>
        <v/>
      </c>
      <c r="CE11" s="169" t="str">
        <f>IFERROR(Inv_SY_B!CE11/Inv_SY_B!$CU11-1,"")</f>
        <v/>
      </c>
      <c r="CF11" s="169" t="str">
        <f>IFERROR(Inv_SY_B!CF11/Inv_SY_B!$CU11-1,"")</f>
        <v/>
      </c>
      <c r="CG11" s="169" t="str">
        <f>IFERROR(Inv_SY_B!CG11/Inv_SY_B!$CU11-1,"")</f>
        <v/>
      </c>
      <c r="CH11" s="169" t="str">
        <f>IFERROR(Inv_SY_B!CH11/Inv_SY_B!$CU11-1,"")</f>
        <v/>
      </c>
      <c r="CI11" s="169" t="str">
        <f>IFERROR(Inv_SY_B!CI11/Inv_SY_B!$CU11-1,"")</f>
        <v/>
      </c>
      <c r="CJ11" s="169" t="str">
        <f>IFERROR(Inv_SY_B!CJ11/Inv_SY_B!$CU11-1,"")</f>
        <v/>
      </c>
      <c r="CK11" s="169" t="str">
        <f>IFERROR(Inv_SY_B!CK11/Inv_SY_B!$CU11-1,"")</f>
        <v/>
      </c>
      <c r="CL11" s="169" t="str">
        <f>IFERROR(Inv_SY_B!CL11/Inv_SY_B!$CU11-1,"")</f>
        <v/>
      </c>
      <c r="CM11" s="169" t="str">
        <f>IFERROR(Inv_SY_B!CM11/Inv_SY_B!$CU11-1,"")</f>
        <v/>
      </c>
      <c r="CN11" s="169" t="str">
        <f>IFERROR(Inv_SY_B!CN11/Inv_SY_B!$CU11-1,"")</f>
        <v/>
      </c>
      <c r="CO11" s="169" t="str">
        <f>IFERROR(Inv_SY_B!CO11/Inv_SY_B!$CU11-1,"")</f>
        <v/>
      </c>
      <c r="CP11" s="169" t="str">
        <f>IFERROR(Inv_SY_B!CP11/Inv_SY_B!$CU11-1,"")</f>
        <v/>
      </c>
      <c r="CQ11" s="169" t="str">
        <f>IFERROR(Inv_SY_B!CQ11/Inv_SY_B!$CU11-1,"")</f>
        <v/>
      </c>
      <c r="CR11" s="169" t="str">
        <f>IFERROR(Inv_SY_B!CR11/Inv_SY_B!$CU11-1,"")</f>
        <v/>
      </c>
      <c r="CS11" s="169" t="str">
        <f>IFERROR(Inv_SY_B!CS11/Inv_SY_B!$CU11-1,"")</f>
        <v/>
      </c>
      <c r="CT11" s="169" t="str">
        <f>IFERROR(Inv_SY_B!CT11/Inv_SY_B!$CU11-1,"")</f>
        <v/>
      </c>
      <c r="CU11" s="173"/>
      <c r="CV11" s="173"/>
      <c r="CW11" s="173"/>
      <c r="CX11" s="173"/>
    </row>
    <row r="12" spans="2:102">
      <c r="B12" s="164">
        <f t="shared" si="0"/>
        <v>45704</v>
      </c>
      <c r="C12" s="169" t="str">
        <f>IFERROR(Inv_SY_B!C12/Inv_SY_B!$CU12-1,"")</f>
        <v/>
      </c>
      <c r="D12" s="169" t="str">
        <f>IFERROR(Inv_SY_B!D12/Inv_SY_B!$CU12-1,"")</f>
        <v/>
      </c>
      <c r="E12" s="169" t="str">
        <f>IFERROR(Inv_SY_B!E12/Inv_SY_B!$CU12-1,"")</f>
        <v/>
      </c>
      <c r="F12" s="169" t="str">
        <f>IFERROR(Inv_SY_B!F12/Inv_SY_B!$CU12-1,"")</f>
        <v/>
      </c>
      <c r="G12" s="169" t="str">
        <f>IFERROR(Inv_SY_B!G12/Inv_SY_B!$CU12-1,"")</f>
        <v/>
      </c>
      <c r="H12" s="169" t="str">
        <f>IFERROR(Inv_SY_B!H12/Inv_SY_B!$CU12-1,"")</f>
        <v/>
      </c>
      <c r="I12" s="169" t="str">
        <f>IFERROR(Inv_SY_B!I12/Inv_SY_B!$CU12-1,"")</f>
        <v/>
      </c>
      <c r="J12" s="169" t="str">
        <f>IFERROR(Inv_SY_B!J12/Inv_SY_B!$CU12-1,"")</f>
        <v/>
      </c>
      <c r="K12" s="169" t="str">
        <f>IFERROR(Inv_SY_B!K12/Inv_SY_B!$CU12-1,"")</f>
        <v/>
      </c>
      <c r="L12" s="169" t="str">
        <f>IFERROR(Inv_SY_B!L12/Inv_SY_B!$CU12-1,"")</f>
        <v/>
      </c>
      <c r="M12" s="169" t="str">
        <f>IFERROR(Inv_SY_B!M12/Inv_SY_B!$CU12-1,"")</f>
        <v/>
      </c>
      <c r="N12" s="169" t="str">
        <f>IFERROR(Inv_SY_B!N12/Inv_SY_B!$CU12-1,"")</f>
        <v/>
      </c>
      <c r="O12" s="169" t="str">
        <f>IFERROR(Inv_SY_B!O12/Inv_SY_B!$CU12-1,"")</f>
        <v/>
      </c>
      <c r="P12" s="169" t="str">
        <f>IFERROR(Inv_SY_B!P12/Inv_SY_B!$CU12-1,"")</f>
        <v/>
      </c>
      <c r="Q12" s="169" t="str">
        <f>IFERROR(Inv_SY_B!Q12/Inv_SY_B!$CU12-1,"")</f>
        <v/>
      </c>
      <c r="R12" s="169" t="str">
        <f>IFERROR(Inv_SY_B!R12/Inv_SY_B!$CU12-1,"")</f>
        <v/>
      </c>
      <c r="S12" s="169" t="str">
        <f>IFERROR(Inv_SY_B!S12/Inv_SY_B!$CU12-1,"")</f>
        <v/>
      </c>
      <c r="T12" s="169" t="str">
        <f>IFERROR(Inv_SY_B!T12/Inv_SY_B!$CU12-1,"")</f>
        <v/>
      </c>
      <c r="U12" s="169" t="str">
        <f>IFERROR(Inv_SY_B!U12/Inv_SY_B!$CU12-1,"")</f>
        <v/>
      </c>
      <c r="V12" s="169" t="str">
        <f>IFERROR(Inv_SY_B!V12/Inv_SY_B!$CU12-1,"")</f>
        <v/>
      </c>
      <c r="W12" s="169" t="str">
        <f>IFERROR(Inv_SY_B!W12/Inv_SY_B!$CU12-1,"")</f>
        <v/>
      </c>
      <c r="X12" s="169" t="str">
        <f>IFERROR(Inv_SY_B!X12/Inv_SY_B!$CU12-1,"")</f>
        <v/>
      </c>
      <c r="Y12" s="169" t="str">
        <f>IFERROR(Inv_SY_B!Y12/Inv_SY_B!$CU12-1,"")</f>
        <v/>
      </c>
      <c r="Z12" s="169" t="str">
        <f>IFERROR(Inv_SY_B!Z12/Inv_SY_B!$CU12-1,"")</f>
        <v/>
      </c>
      <c r="AA12" s="169" t="str">
        <f>IFERROR(Inv_SY_B!AA12/Inv_SY_B!$CU12-1,"")</f>
        <v/>
      </c>
      <c r="AB12" s="169" t="str">
        <f>IFERROR(Inv_SY_B!AB12/Inv_SY_B!$CU12-1,"")</f>
        <v/>
      </c>
      <c r="AC12" s="169" t="str">
        <f>IFERROR(Inv_SY_B!AC12/Inv_SY_B!$CU12-1,"")</f>
        <v/>
      </c>
      <c r="AD12" s="169" t="str">
        <f>IFERROR(Inv_SY_B!AD12/Inv_SY_B!$CU12-1,"")</f>
        <v/>
      </c>
      <c r="AE12" s="169" t="str">
        <f>IFERROR(Inv_SY_B!AE12/Inv_SY_B!$CU12-1,"")</f>
        <v/>
      </c>
      <c r="AF12" s="169" t="str">
        <f>IFERROR(Inv_SY_B!AF12/Inv_SY_B!$CU12-1,"")</f>
        <v/>
      </c>
      <c r="AG12" s="169" t="str">
        <f>IFERROR(Inv_SY_B!AG12/Inv_SY_B!$CU12-1,"")</f>
        <v/>
      </c>
      <c r="AH12" s="169" t="str">
        <f>IFERROR(Inv_SY_B!AH12/Inv_SY_B!$CU12-1,"")</f>
        <v/>
      </c>
      <c r="AI12" s="169" t="str">
        <f>IFERROR(Inv_SY_B!AI12/Inv_SY_B!$CU12-1,"")</f>
        <v/>
      </c>
      <c r="AJ12" s="169" t="str">
        <f>IFERROR(Inv_SY_B!AJ12/Inv_SY_B!$CU12-1,"")</f>
        <v/>
      </c>
      <c r="AK12" s="169" t="str">
        <f>IFERROR(Inv_SY_B!AK12/Inv_SY_B!$CU12-1,"")</f>
        <v/>
      </c>
      <c r="AL12" s="169" t="str">
        <f>IFERROR(Inv_SY_B!AL12/Inv_SY_B!$CU12-1,"")</f>
        <v/>
      </c>
      <c r="AM12" s="169" t="str">
        <f>IFERROR(Inv_SY_B!AM12/Inv_SY_B!$CU12-1,"")</f>
        <v/>
      </c>
      <c r="AN12" s="169" t="str">
        <f>IFERROR(Inv_SY_B!AN12/Inv_SY_B!$CU12-1,"")</f>
        <v/>
      </c>
      <c r="AO12" s="169" t="str">
        <f>IFERROR(Inv_SY_B!AO12/Inv_SY_B!$CU12-1,"")</f>
        <v/>
      </c>
      <c r="AP12" s="169" t="str">
        <f>IFERROR(Inv_SY_B!AP12/Inv_SY_B!$CU12-1,"")</f>
        <v/>
      </c>
      <c r="AQ12" s="169" t="str">
        <f>IFERROR(Inv_SY_B!AQ12/Inv_SY_B!$CU12-1,"")</f>
        <v/>
      </c>
      <c r="AR12" s="169" t="str">
        <f>IFERROR(Inv_SY_B!AR12/Inv_SY_B!$CU12-1,"")</f>
        <v/>
      </c>
      <c r="AS12" s="169" t="str">
        <f>IFERROR(Inv_SY_B!AS12/Inv_SY_B!$CU12-1,"")</f>
        <v/>
      </c>
      <c r="AT12" s="169" t="str">
        <f>IFERROR(Inv_SY_B!AT12/Inv_SY_B!$CU12-1,"")</f>
        <v/>
      </c>
      <c r="AU12" s="169" t="str">
        <f>IFERROR(Inv_SY_B!AU12/Inv_SY_B!$CU12-1,"")</f>
        <v/>
      </c>
      <c r="AV12" s="169" t="str">
        <f>IFERROR(Inv_SY_B!AV12/Inv_SY_B!$CU12-1,"")</f>
        <v/>
      </c>
      <c r="AW12" s="169" t="str">
        <f>IFERROR(Inv_SY_B!AW12/Inv_SY_B!$CU12-1,"")</f>
        <v/>
      </c>
      <c r="AX12" s="169" t="str">
        <f>IFERROR(Inv_SY_B!AX12/Inv_SY_B!$CU12-1,"")</f>
        <v/>
      </c>
      <c r="AY12" s="169" t="str">
        <f>IFERROR(Inv_SY_B!AY12/Inv_SY_B!$CU12-1,"")</f>
        <v/>
      </c>
      <c r="AZ12" s="169" t="str">
        <f>IFERROR(Inv_SY_B!AZ12/Inv_SY_B!$CU12-1,"")</f>
        <v/>
      </c>
      <c r="BA12" s="169" t="str">
        <f>IFERROR(Inv_SY_B!BA12/Inv_SY_B!$CU12-1,"")</f>
        <v/>
      </c>
      <c r="BB12" s="169" t="str">
        <f>IFERROR(Inv_SY_B!BB12/Inv_SY_B!$CU12-1,"")</f>
        <v/>
      </c>
      <c r="BC12" s="169" t="str">
        <f>IFERROR(Inv_SY_B!BC12/Inv_SY_B!$CU12-1,"")</f>
        <v/>
      </c>
      <c r="BD12" s="169" t="str">
        <f>IFERROR(Inv_SY_B!BD12/Inv_SY_B!$CU12-1,"")</f>
        <v/>
      </c>
      <c r="BE12" s="169" t="str">
        <f>IFERROR(Inv_SY_B!BE12/Inv_SY_B!$CU12-1,"")</f>
        <v/>
      </c>
      <c r="BF12" s="169" t="str">
        <f>IFERROR(Inv_SY_B!BF12/Inv_SY_B!$CU12-1,"")</f>
        <v/>
      </c>
      <c r="BG12" s="169" t="str">
        <f>IFERROR(Inv_SY_B!BG12/Inv_SY_B!$CU12-1,"")</f>
        <v/>
      </c>
      <c r="BH12" s="169" t="str">
        <f>IFERROR(Inv_SY_B!BH12/Inv_SY_B!$CU12-1,"")</f>
        <v/>
      </c>
      <c r="BI12" s="169" t="str">
        <f>IFERROR(Inv_SY_B!BI12/Inv_SY_B!$CU12-1,"")</f>
        <v/>
      </c>
      <c r="BJ12" s="169" t="str">
        <f>IFERROR(Inv_SY_B!BJ12/Inv_SY_B!$CU12-1,"")</f>
        <v/>
      </c>
      <c r="BK12" s="169" t="str">
        <f>IFERROR(Inv_SY_B!BK12/Inv_SY_B!$CU12-1,"")</f>
        <v/>
      </c>
      <c r="BL12" s="169" t="str">
        <f>IFERROR(Inv_SY_B!BL12/Inv_SY_B!$CU12-1,"")</f>
        <v/>
      </c>
      <c r="BM12" s="169" t="str">
        <f>IFERROR(Inv_SY_B!BM12/Inv_SY_B!$CU12-1,"")</f>
        <v/>
      </c>
      <c r="BN12" s="169" t="str">
        <f>IFERROR(Inv_SY_B!BN12/Inv_SY_B!$CU12-1,"")</f>
        <v/>
      </c>
      <c r="BO12" s="169" t="str">
        <f>IFERROR(Inv_SY_B!BO12/Inv_SY_B!$CU12-1,"")</f>
        <v/>
      </c>
      <c r="BP12" s="169" t="str">
        <f>IFERROR(Inv_SY_B!BP12/Inv_SY_B!$CU12-1,"")</f>
        <v/>
      </c>
      <c r="BQ12" s="169" t="str">
        <f>IFERROR(Inv_SY_B!BQ12/Inv_SY_B!$CU12-1,"")</f>
        <v/>
      </c>
      <c r="BR12" s="169" t="str">
        <f>IFERROR(Inv_SY_B!BR12/Inv_SY_B!$CU12-1,"")</f>
        <v/>
      </c>
      <c r="BS12" s="169" t="str">
        <f>IFERROR(Inv_SY_B!BS12/Inv_SY_B!$CU12-1,"")</f>
        <v/>
      </c>
      <c r="BT12" s="169" t="str">
        <f>IFERROR(Inv_SY_B!BT12/Inv_SY_B!$CU12-1,"")</f>
        <v/>
      </c>
      <c r="BU12" s="169" t="str">
        <f>IFERROR(Inv_SY_B!BU12/Inv_SY_B!$CU12-1,"")</f>
        <v/>
      </c>
      <c r="BV12" s="169" t="str">
        <f>IFERROR(Inv_SY_B!BV12/Inv_SY_B!$CU12-1,"")</f>
        <v/>
      </c>
      <c r="BW12" s="169" t="str">
        <f>IFERROR(Inv_SY_B!BW12/Inv_SY_B!$CU12-1,"")</f>
        <v/>
      </c>
      <c r="BX12" s="169" t="str">
        <f>IFERROR(Inv_SY_B!BX12/Inv_SY_B!$CU12-1,"")</f>
        <v/>
      </c>
      <c r="BY12" s="169" t="str">
        <f>IFERROR(Inv_SY_B!BY12/Inv_SY_B!$CU12-1,"")</f>
        <v/>
      </c>
      <c r="BZ12" s="169" t="str">
        <f>IFERROR(Inv_SY_B!BZ12/Inv_SY_B!$CU12-1,"")</f>
        <v/>
      </c>
      <c r="CA12" s="169" t="str">
        <f>IFERROR(Inv_SY_B!CA12/Inv_SY_B!$CU12-1,"")</f>
        <v/>
      </c>
      <c r="CB12" s="169" t="str">
        <f>IFERROR(Inv_SY_B!CB12/Inv_SY_B!$CU12-1,"")</f>
        <v/>
      </c>
      <c r="CC12" s="169" t="str">
        <f>IFERROR(Inv_SY_B!CC12/Inv_SY_B!$CU12-1,"")</f>
        <v/>
      </c>
      <c r="CD12" s="169" t="str">
        <f>IFERROR(Inv_SY_B!CD12/Inv_SY_B!$CU12-1,"")</f>
        <v/>
      </c>
      <c r="CE12" s="169" t="str">
        <f>IFERROR(Inv_SY_B!CE12/Inv_SY_B!$CU12-1,"")</f>
        <v/>
      </c>
      <c r="CF12" s="169" t="str">
        <f>IFERROR(Inv_SY_B!CF12/Inv_SY_B!$CU12-1,"")</f>
        <v/>
      </c>
      <c r="CG12" s="169" t="str">
        <f>IFERROR(Inv_SY_B!CG12/Inv_SY_B!$CU12-1,"")</f>
        <v/>
      </c>
      <c r="CH12" s="169" t="str">
        <f>IFERROR(Inv_SY_B!CH12/Inv_SY_B!$CU12-1,"")</f>
        <v/>
      </c>
      <c r="CI12" s="169" t="str">
        <f>IFERROR(Inv_SY_B!CI12/Inv_SY_B!$CU12-1,"")</f>
        <v/>
      </c>
      <c r="CJ12" s="169" t="str">
        <f>IFERROR(Inv_SY_B!CJ12/Inv_SY_B!$CU12-1,"")</f>
        <v/>
      </c>
      <c r="CK12" s="169" t="str">
        <f>IFERROR(Inv_SY_B!CK12/Inv_SY_B!$CU12-1,"")</f>
        <v/>
      </c>
      <c r="CL12" s="169" t="str">
        <f>IFERROR(Inv_SY_B!CL12/Inv_SY_B!$CU12-1,"")</f>
        <v/>
      </c>
      <c r="CM12" s="169" t="str">
        <f>IFERROR(Inv_SY_B!CM12/Inv_SY_B!$CU12-1,"")</f>
        <v/>
      </c>
      <c r="CN12" s="169" t="str">
        <f>IFERROR(Inv_SY_B!CN12/Inv_SY_B!$CU12-1,"")</f>
        <v/>
      </c>
      <c r="CO12" s="169" t="str">
        <f>IFERROR(Inv_SY_B!CO12/Inv_SY_B!$CU12-1,"")</f>
        <v/>
      </c>
      <c r="CP12" s="169" t="str">
        <f>IFERROR(Inv_SY_B!CP12/Inv_SY_B!$CU12-1,"")</f>
        <v/>
      </c>
      <c r="CQ12" s="169" t="str">
        <f>IFERROR(Inv_SY_B!CQ12/Inv_SY_B!$CU12-1,"")</f>
        <v/>
      </c>
      <c r="CR12" s="169" t="str">
        <f>IFERROR(Inv_SY_B!CR12/Inv_SY_B!$CU12-1,"")</f>
        <v/>
      </c>
      <c r="CS12" s="169" t="str">
        <f>IFERROR(Inv_SY_B!CS12/Inv_SY_B!$CU12-1,"")</f>
        <v/>
      </c>
      <c r="CT12" s="169" t="str">
        <f>IFERROR(Inv_SY_B!CT12/Inv_SY_B!$CU12-1,"")</f>
        <v/>
      </c>
      <c r="CU12" s="173"/>
      <c r="CV12" s="173"/>
      <c r="CW12" s="173"/>
      <c r="CX12" s="173"/>
    </row>
    <row r="13" spans="2:102">
      <c r="B13" s="164">
        <f t="shared" si="0"/>
        <v>45705</v>
      </c>
      <c r="C13" s="169" t="str">
        <f>IFERROR(Inv_SY_B!C13/Inv_SY_B!$CU13-1,"")</f>
        <v/>
      </c>
      <c r="D13" s="169" t="str">
        <f>IFERROR(Inv_SY_B!D13/Inv_SY_B!$CU13-1,"")</f>
        <v/>
      </c>
      <c r="E13" s="169" t="str">
        <f>IFERROR(Inv_SY_B!E13/Inv_SY_B!$CU13-1,"")</f>
        <v/>
      </c>
      <c r="F13" s="169" t="str">
        <f>IFERROR(Inv_SY_B!F13/Inv_SY_B!$CU13-1,"")</f>
        <v/>
      </c>
      <c r="G13" s="169" t="str">
        <f>IFERROR(Inv_SY_B!G13/Inv_SY_B!$CU13-1,"")</f>
        <v/>
      </c>
      <c r="H13" s="169" t="str">
        <f>IFERROR(Inv_SY_B!H13/Inv_SY_B!$CU13-1,"")</f>
        <v/>
      </c>
      <c r="I13" s="169" t="str">
        <f>IFERROR(Inv_SY_B!I13/Inv_SY_B!$CU13-1,"")</f>
        <v/>
      </c>
      <c r="J13" s="169" t="str">
        <f>IFERROR(Inv_SY_B!J13/Inv_SY_B!$CU13-1,"")</f>
        <v/>
      </c>
      <c r="K13" s="169" t="str">
        <f>IFERROR(Inv_SY_B!K13/Inv_SY_B!$CU13-1,"")</f>
        <v/>
      </c>
      <c r="L13" s="169" t="str">
        <f>IFERROR(Inv_SY_B!L13/Inv_SY_B!$CU13-1,"")</f>
        <v/>
      </c>
      <c r="M13" s="169" t="str">
        <f>IFERROR(Inv_SY_B!M13/Inv_SY_B!$CU13-1,"")</f>
        <v/>
      </c>
      <c r="N13" s="169" t="str">
        <f>IFERROR(Inv_SY_B!N13/Inv_SY_B!$CU13-1,"")</f>
        <v/>
      </c>
      <c r="O13" s="169" t="str">
        <f>IFERROR(Inv_SY_B!O13/Inv_SY_B!$CU13-1,"")</f>
        <v/>
      </c>
      <c r="P13" s="169" t="str">
        <f>IFERROR(Inv_SY_B!P13/Inv_SY_B!$CU13-1,"")</f>
        <v/>
      </c>
      <c r="Q13" s="169" t="str">
        <f>IFERROR(Inv_SY_B!Q13/Inv_SY_B!$CU13-1,"")</f>
        <v/>
      </c>
      <c r="R13" s="169" t="str">
        <f>IFERROR(Inv_SY_B!R13/Inv_SY_B!$CU13-1,"")</f>
        <v/>
      </c>
      <c r="S13" s="169" t="str">
        <f>IFERROR(Inv_SY_B!S13/Inv_SY_B!$CU13-1,"")</f>
        <v/>
      </c>
      <c r="T13" s="169" t="str">
        <f>IFERROR(Inv_SY_B!T13/Inv_SY_B!$CU13-1,"")</f>
        <v/>
      </c>
      <c r="U13" s="169" t="str">
        <f>IFERROR(Inv_SY_B!U13/Inv_SY_B!$CU13-1,"")</f>
        <v/>
      </c>
      <c r="V13" s="169" t="str">
        <f>IFERROR(Inv_SY_B!V13/Inv_SY_B!$CU13-1,"")</f>
        <v/>
      </c>
      <c r="W13" s="169" t="str">
        <f>IFERROR(Inv_SY_B!W13/Inv_SY_B!$CU13-1,"")</f>
        <v/>
      </c>
      <c r="X13" s="169" t="str">
        <f>IFERROR(Inv_SY_B!X13/Inv_SY_B!$CU13-1,"")</f>
        <v/>
      </c>
      <c r="Y13" s="169" t="str">
        <f>IFERROR(Inv_SY_B!Y13/Inv_SY_B!$CU13-1,"")</f>
        <v/>
      </c>
      <c r="Z13" s="169" t="str">
        <f>IFERROR(Inv_SY_B!Z13/Inv_SY_B!$CU13-1,"")</f>
        <v/>
      </c>
      <c r="AA13" s="169" t="str">
        <f>IFERROR(Inv_SY_B!AA13/Inv_SY_B!$CU13-1,"")</f>
        <v/>
      </c>
      <c r="AB13" s="169" t="str">
        <f>IFERROR(Inv_SY_B!AB13/Inv_SY_B!$CU13-1,"")</f>
        <v/>
      </c>
      <c r="AC13" s="169" t="str">
        <f>IFERROR(Inv_SY_B!AC13/Inv_SY_B!$CU13-1,"")</f>
        <v/>
      </c>
      <c r="AD13" s="169" t="str">
        <f>IFERROR(Inv_SY_B!AD13/Inv_SY_B!$CU13-1,"")</f>
        <v/>
      </c>
      <c r="AE13" s="169" t="str">
        <f>IFERROR(Inv_SY_B!AE13/Inv_SY_B!$CU13-1,"")</f>
        <v/>
      </c>
      <c r="AF13" s="169" t="str">
        <f>IFERROR(Inv_SY_B!AF13/Inv_SY_B!$CU13-1,"")</f>
        <v/>
      </c>
      <c r="AG13" s="169" t="str">
        <f>IFERROR(Inv_SY_B!AG13/Inv_SY_B!$CU13-1,"")</f>
        <v/>
      </c>
      <c r="AH13" s="169" t="str">
        <f>IFERROR(Inv_SY_B!AH13/Inv_SY_B!$CU13-1,"")</f>
        <v/>
      </c>
      <c r="AI13" s="169" t="str">
        <f>IFERROR(Inv_SY_B!AI13/Inv_SY_B!$CU13-1,"")</f>
        <v/>
      </c>
      <c r="AJ13" s="169" t="str">
        <f>IFERROR(Inv_SY_B!AJ13/Inv_SY_B!$CU13-1,"")</f>
        <v/>
      </c>
      <c r="AK13" s="169" t="str">
        <f>IFERROR(Inv_SY_B!AK13/Inv_SY_B!$CU13-1,"")</f>
        <v/>
      </c>
      <c r="AL13" s="169" t="str">
        <f>IFERROR(Inv_SY_B!AL13/Inv_SY_B!$CU13-1,"")</f>
        <v/>
      </c>
      <c r="AM13" s="169" t="str">
        <f>IFERROR(Inv_SY_B!AM13/Inv_SY_B!$CU13-1,"")</f>
        <v/>
      </c>
      <c r="AN13" s="169" t="str">
        <f>IFERROR(Inv_SY_B!AN13/Inv_SY_B!$CU13-1,"")</f>
        <v/>
      </c>
      <c r="AO13" s="169" t="str">
        <f>IFERROR(Inv_SY_B!AO13/Inv_SY_B!$CU13-1,"")</f>
        <v/>
      </c>
      <c r="AP13" s="169" t="str">
        <f>IFERROR(Inv_SY_B!AP13/Inv_SY_B!$CU13-1,"")</f>
        <v/>
      </c>
      <c r="AQ13" s="169" t="str">
        <f>IFERROR(Inv_SY_B!AQ13/Inv_SY_B!$CU13-1,"")</f>
        <v/>
      </c>
      <c r="AR13" s="169" t="str">
        <f>IFERROR(Inv_SY_B!AR13/Inv_SY_B!$CU13-1,"")</f>
        <v/>
      </c>
      <c r="AS13" s="169" t="str">
        <f>IFERROR(Inv_SY_B!AS13/Inv_SY_B!$CU13-1,"")</f>
        <v/>
      </c>
      <c r="AT13" s="169" t="str">
        <f>IFERROR(Inv_SY_B!AT13/Inv_SY_B!$CU13-1,"")</f>
        <v/>
      </c>
      <c r="AU13" s="169" t="str">
        <f>IFERROR(Inv_SY_B!AU13/Inv_SY_B!$CU13-1,"")</f>
        <v/>
      </c>
      <c r="AV13" s="169" t="str">
        <f>IFERROR(Inv_SY_B!AV13/Inv_SY_B!$CU13-1,"")</f>
        <v/>
      </c>
      <c r="AW13" s="169" t="str">
        <f>IFERROR(Inv_SY_B!AW13/Inv_SY_B!$CU13-1,"")</f>
        <v/>
      </c>
      <c r="AX13" s="169" t="str">
        <f>IFERROR(Inv_SY_B!AX13/Inv_SY_B!$CU13-1,"")</f>
        <v/>
      </c>
      <c r="AY13" s="169" t="str">
        <f>IFERROR(Inv_SY_B!AY13/Inv_SY_B!$CU13-1,"")</f>
        <v/>
      </c>
      <c r="AZ13" s="169" t="str">
        <f>IFERROR(Inv_SY_B!AZ13/Inv_SY_B!$CU13-1,"")</f>
        <v/>
      </c>
      <c r="BA13" s="169" t="str">
        <f>IFERROR(Inv_SY_B!BA13/Inv_SY_B!$CU13-1,"")</f>
        <v/>
      </c>
      <c r="BB13" s="169" t="str">
        <f>IFERROR(Inv_SY_B!BB13/Inv_SY_B!$CU13-1,"")</f>
        <v/>
      </c>
      <c r="BC13" s="169" t="str">
        <f>IFERROR(Inv_SY_B!BC13/Inv_SY_B!$CU13-1,"")</f>
        <v/>
      </c>
      <c r="BD13" s="169" t="str">
        <f>IFERROR(Inv_SY_B!BD13/Inv_SY_B!$CU13-1,"")</f>
        <v/>
      </c>
      <c r="BE13" s="169" t="str">
        <f>IFERROR(Inv_SY_B!BE13/Inv_SY_B!$CU13-1,"")</f>
        <v/>
      </c>
      <c r="BF13" s="169" t="str">
        <f>IFERROR(Inv_SY_B!BF13/Inv_SY_B!$CU13-1,"")</f>
        <v/>
      </c>
      <c r="BG13" s="169" t="str">
        <f>IFERROR(Inv_SY_B!BG13/Inv_SY_B!$CU13-1,"")</f>
        <v/>
      </c>
      <c r="BH13" s="169" t="str">
        <f>IFERROR(Inv_SY_B!BH13/Inv_SY_B!$CU13-1,"")</f>
        <v/>
      </c>
      <c r="BI13" s="169" t="str">
        <f>IFERROR(Inv_SY_B!BI13/Inv_SY_B!$CU13-1,"")</f>
        <v/>
      </c>
      <c r="BJ13" s="169" t="str">
        <f>IFERROR(Inv_SY_B!BJ13/Inv_SY_B!$CU13-1,"")</f>
        <v/>
      </c>
      <c r="BK13" s="169" t="str">
        <f>IFERROR(Inv_SY_B!BK13/Inv_SY_B!$CU13-1,"")</f>
        <v/>
      </c>
      <c r="BL13" s="169" t="str">
        <f>IFERROR(Inv_SY_B!BL13/Inv_SY_B!$CU13-1,"")</f>
        <v/>
      </c>
      <c r="BM13" s="169" t="str">
        <f>IFERROR(Inv_SY_B!BM13/Inv_SY_B!$CU13-1,"")</f>
        <v/>
      </c>
      <c r="BN13" s="169" t="str">
        <f>IFERROR(Inv_SY_B!BN13/Inv_SY_B!$CU13-1,"")</f>
        <v/>
      </c>
      <c r="BO13" s="169" t="str">
        <f>IFERROR(Inv_SY_B!BO13/Inv_SY_B!$CU13-1,"")</f>
        <v/>
      </c>
      <c r="BP13" s="169" t="str">
        <f>IFERROR(Inv_SY_B!BP13/Inv_SY_B!$CU13-1,"")</f>
        <v/>
      </c>
      <c r="BQ13" s="169" t="str">
        <f>IFERROR(Inv_SY_B!BQ13/Inv_SY_B!$CU13-1,"")</f>
        <v/>
      </c>
      <c r="BR13" s="169" t="str">
        <f>IFERROR(Inv_SY_B!BR13/Inv_SY_B!$CU13-1,"")</f>
        <v/>
      </c>
      <c r="BS13" s="169" t="str">
        <f>IFERROR(Inv_SY_B!BS13/Inv_SY_B!$CU13-1,"")</f>
        <v/>
      </c>
      <c r="BT13" s="169" t="str">
        <f>IFERROR(Inv_SY_B!BT13/Inv_SY_B!$CU13-1,"")</f>
        <v/>
      </c>
      <c r="BU13" s="169" t="str">
        <f>IFERROR(Inv_SY_B!BU13/Inv_SY_B!$CU13-1,"")</f>
        <v/>
      </c>
      <c r="BV13" s="169" t="str">
        <f>IFERROR(Inv_SY_B!BV13/Inv_SY_B!$CU13-1,"")</f>
        <v/>
      </c>
      <c r="BW13" s="169" t="str">
        <f>IFERROR(Inv_SY_B!BW13/Inv_SY_B!$CU13-1,"")</f>
        <v/>
      </c>
      <c r="BX13" s="169" t="str">
        <f>IFERROR(Inv_SY_B!BX13/Inv_SY_B!$CU13-1,"")</f>
        <v/>
      </c>
      <c r="BY13" s="169" t="str">
        <f>IFERROR(Inv_SY_B!BY13/Inv_SY_B!$CU13-1,"")</f>
        <v/>
      </c>
      <c r="BZ13" s="169" t="str">
        <f>IFERROR(Inv_SY_B!BZ13/Inv_SY_B!$CU13-1,"")</f>
        <v/>
      </c>
      <c r="CA13" s="169" t="str">
        <f>IFERROR(Inv_SY_B!CA13/Inv_SY_B!$CU13-1,"")</f>
        <v/>
      </c>
      <c r="CB13" s="169" t="str">
        <f>IFERROR(Inv_SY_B!CB13/Inv_SY_B!$CU13-1,"")</f>
        <v/>
      </c>
      <c r="CC13" s="169" t="str">
        <f>IFERROR(Inv_SY_B!CC13/Inv_SY_B!$CU13-1,"")</f>
        <v/>
      </c>
      <c r="CD13" s="169" t="str">
        <f>IFERROR(Inv_SY_B!CD13/Inv_SY_B!$CU13-1,"")</f>
        <v/>
      </c>
      <c r="CE13" s="169" t="str">
        <f>IFERROR(Inv_SY_B!CE13/Inv_SY_B!$CU13-1,"")</f>
        <v/>
      </c>
      <c r="CF13" s="169" t="str">
        <f>IFERROR(Inv_SY_B!CF13/Inv_SY_B!$CU13-1,"")</f>
        <v/>
      </c>
      <c r="CG13" s="169" t="str">
        <f>IFERROR(Inv_SY_B!CG13/Inv_SY_B!$CU13-1,"")</f>
        <v/>
      </c>
      <c r="CH13" s="169" t="str">
        <f>IFERROR(Inv_SY_B!CH13/Inv_SY_B!$CU13-1,"")</f>
        <v/>
      </c>
      <c r="CI13" s="169" t="str">
        <f>IFERROR(Inv_SY_B!CI13/Inv_SY_B!$CU13-1,"")</f>
        <v/>
      </c>
      <c r="CJ13" s="169" t="str">
        <f>IFERROR(Inv_SY_B!CJ13/Inv_SY_B!$CU13-1,"")</f>
        <v/>
      </c>
      <c r="CK13" s="169" t="str">
        <f>IFERROR(Inv_SY_B!CK13/Inv_SY_B!$CU13-1,"")</f>
        <v/>
      </c>
      <c r="CL13" s="169" t="str">
        <f>IFERROR(Inv_SY_B!CL13/Inv_SY_B!$CU13-1,"")</f>
        <v/>
      </c>
      <c r="CM13" s="169" t="str">
        <f>IFERROR(Inv_SY_B!CM13/Inv_SY_B!$CU13-1,"")</f>
        <v/>
      </c>
      <c r="CN13" s="169" t="str">
        <f>IFERROR(Inv_SY_B!CN13/Inv_SY_B!$CU13-1,"")</f>
        <v/>
      </c>
      <c r="CO13" s="169" t="str">
        <f>IFERROR(Inv_SY_B!CO13/Inv_SY_B!$CU13-1,"")</f>
        <v/>
      </c>
      <c r="CP13" s="169" t="str">
        <f>IFERROR(Inv_SY_B!CP13/Inv_SY_B!$CU13-1,"")</f>
        <v/>
      </c>
      <c r="CQ13" s="169" t="str">
        <f>IFERROR(Inv_SY_B!CQ13/Inv_SY_B!$CU13-1,"")</f>
        <v/>
      </c>
      <c r="CR13" s="169" t="str">
        <f>IFERROR(Inv_SY_B!CR13/Inv_SY_B!$CU13-1,"")</f>
        <v/>
      </c>
      <c r="CS13" s="169" t="str">
        <f>IFERROR(Inv_SY_B!CS13/Inv_SY_B!$CU13-1,"")</f>
        <v/>
      </c>
      <c r="CT13" s="169" t="str">
        <f>IFERROR(Inv_SY_B!CT13/Inv_SY_B!$CU13-1,"")</f>
        <v/>
      </c>
      <c r="CU13" s="173"/>
      <c r="CV13" s="173"/>
      <c r="CW13" s="173"/>
      <c r="CX13" s="173"/>
    </row>
    <row r="14" spans="2:102">
      <c r="B14" s="164">
        <f t="shared" si="0"/>
        <v>45706</v>
      </c>
      <c r="C14" s="169" t="str">
        <f>IFERROR(Inv_SY_B!C14/Inv_SY_B!$CU14-1,"")</f>
        <v/>
      </c>
      <c r="D14" s="169" t="str">
        <f>IFERROR(Inv_SY_B!D14/Inv_SY_B!$CU14-1,"")</f>
        <v/>
      </c>
      <c r="E14" s="169" t="str">
        <f>IFERROR(Inv_SY_B!E14/Inv_SY_B!$CU14-1,"")</f>
        <v/>
      </c>
      <c r="F14" s="169" t="str">
        <f>IFERROR(Inv_SY_B!F14/Inv_SY_B!$CU14-1,"")</f>
        <v/>
      </c>
      <c r="G14" s="169" t="str">
        <f>IFERROR(Inv_SY_B!G14/Inv_SY_B!$CU14-1,"")</f>
        <v/>
      </c>
      <c r="H14" s="169" t="str">
        <f>IFERROR(Inv_SY_B!H14/Inv_SY_B!$CU14-1,"")</f>
        <v/>
      </c>
      <c r="I14" s="169" t="str">
        <f>IFERROR(Inv_SY_B!I14/Inv_SY_B!$CU14-1,"")</f>
        <v/>
      </c>
      <c r="J14" s="169" t="str">
        <f>IFERROR(Inv_SY_B!J14/Inv_SY_B!$CU14-1,"")</f>
        <v/>
      </c>
      <c r="K14" s="169" t="str">
        <f>IFERROR(Inv_SY_B!K14/Inv_SY_B!$CU14-1,"")</f>
        <v/>
      </c>
      <c r="L14" s="169" t="str">
        <f>IFERROR(Inv_SY_B!L14/Inv_SY_B!$CU14-1,"")</f>
        <v/>
      </c>
      <c r="M14" s="169" t="str">
        <f>IFERROR(Inv_SY_B!M14/Inv_SY_B!$CU14-1,"")</f>
        <v/>
      </c>
      <c r="N14" s="169" t="str">
        <f>IFERROR(Inv_SY_B!N14/Inv_SY_B!$CU14-1,"")</f>
        <v/>
      </c>
      <c r="O14" s="169" t="str">
        <f>IFERROR(Inv_SY_B!O14/Inv_SY_B!$CU14-1,"")</f>
        <v/>
      </c>
      <c r="P14" s="169" t="str">
        <f>IFERROR(Inv_SY_B!P14/Inv_SY_B!$CU14-1,"")</f>
        <v/>
      </c>
      <c r="Q14" s="169" t="str">
        <f>IFERROR(Inv_SY_B!Q14/Inv_SY_B!$CU14-1,"")</f>
        <v/>
      </c>
      <c r="R14" s="169" t="str">
        <f>IFERROR(Inv_SY_B!R14/Inv_SY_B!$CU14-1,"")</f>
        <v/>
      </c>
      <c r="S14" s="169" t="str">
        <f>IFERROR(Inv_SY_B!S14/Inv_SY_B!$CU14-1,"")</f>
        <v/>
      </c>
      <c r="T14" s="169" t="str">
        <f>IFERROR(Inv_SY_B!T14/Inv_SY_B!$CU14-1,"")</f>
        <v/>
      </c>
      <c r="U14" s="169" t="str">
        <f>IFERROR(Inv_SY_B!U14/Inv_SY_B!$CU14-1,"")</f>
        <v/>
      </c>
      <c r="V14" s="169" t="str">
        <f>IFERROR(Inv_SY_B!V14/Inv_SY_B!$CU14-1,"")</f>
        <v/>
      </c>
      <c r="W14" s="169" t="str">
        <f>IFERROR(Inv_SY_B!W14/Inv_SY_B!$CU14-1,"")</f>
        <v/>
      </c>
      <c r="X14" s="169" t="str">
        <f>IFERROR(Inv_SY_B!X14/Inv_SY_B!$CU14-1,"")</f>
        <v/>
      </c>
      <c r="Y14" s="169" t="str">
        <f>IFERROR(Inv_SY_B!Y14/Inv_SY_B!$CU14-1,"")</f>
        <v/>
      </c>
      <c r="Z14" s="169" t="str">
        <f>IFERROR(Inv_SY_B!Z14/Inv_SY_B!$CU14-1,"")</f>
        <v/>
      </c>
      <c r="AA14" s="169" t="str">
        <f>IFERROR(Inv_SY_B!AA14/Inv_SY_B!$CU14-1,"")</f>
        <v/>
      </c>
      <c r="AB14" s="169" t="str">
        <f>IFERROR(Inv_SY_B!AB14/Inv_SY_B!$CU14-1,"")</f>
        <v/>
      </c>
      <c r="AC14" s="169" t="str">
        <f>IFERROR(Inv_SY_B!AC14/Inv_SY_B!$CU14-1,"")</f>
        <v/>
      </c>
      <c r="AD14" s="169" t="str">
        <f>IFERROR(Inv_SY_B!AD14/Inv_SY_B!$CU14-1,"")</f>
        <v/>
      </c>
      <c r="AE14" s="169" t="str">
        <f>IFERROR(Inv_SY_B!AE14/Inv_SY_B!$CU14-1,"")</f>
        <v/>
      </c>
      <c r="AF14" s="169" t="str">
        <f>IFERROR(Inv_SY_B!AF14/Inv_SY_B!$CU14-1,"")</f>
        <v/>
      </c>
      <c r="AG14" s="169" t="str">
        <f>IFERROR(Inv_SY_B!AG14/Inv_SY_B!$CU14-1,"")</f>
        <v/>
      </c>
      <c r="AH14" s="169" t="str">
        <f>IFERROR(Inv_SY_B!AH14/Inv_SY_B!$CU14-1,"")</f>
        <v/>
      </c>
      <c r="AI14" s="169" t="str">
        <f>IFERROR(Inv_SY_B!AI14/Inv_SY_B!$CU14-1,"")</f>
        <v/>
      </c>
      <c r="AJ14" s="169" t="str">
        <f>IFERROR(Inv_SY_B!AJ14/Inv_SY_B!$CU14-1,"")</f>
        <v/>
      </c>
      <c r="AK14" s="169" t="str">
        <f>IFERROR(Inv_SY_B!AK14/Inv_SY_B!$CU14-1,"")</f>
        <v/>
      </c>
      <c r="AL14" s="169" t="str">
        <f>IFERROR(Inv_SY_B!AL14/Inv_SY_B!$CU14-1,"")</f>
        <v/>
      </c>
      <c r="AM14" s="169" t="str">
        <f>IFERROR(Inv_SY_B!AM14/Inv_SY_B!$CU14-1,"")</f>
        <v/>
      </c>
      <c r="AN14" s="169" t="str">
        <f>IFERROR(Inv_SY_B!AN14/Inv_SY_B!$CU14-1,"")</f>
        <v/>
      </c>
      <c r="AO14" s="169" t="str">
        <f>IFERROR(Inv_SY_B!AO14/Inv_SY_B!$CU14-1,"")</f>
        <v/>
      </c>
      <c r="AP14" s="169" t="str">
        <f>IFERROR(Inv_SY_B!AP14/Inv_SY_B!$CU14-1,"")</f>
        <v/>
      </c>
      <c r="AQ14" s="169" t="str">
        <f>IFERROR(Inv_SY_B!AQ14/Inv_SY_B!$CU14-1,"")</f>
        <v/>
      </c>
      <c r="AR14" s="169" t="str">
        <f>IFERROR(Inv_SY_B!AR14/Inv_SY_B!$CU14-1,"")</f>
        <v/>
      </c>
      <c r="AS14" s="169" t="str">
        <f>IFERROR(Inv_SY_B!AS14/Inv_SY_B!$CU14-1,"")</f>
        <v/>
      </c>
      <c r="AT14" s="169" t="str">
        <f>IFERROR(Inv_SY_B!AT14/Inv_SY_B!$CU14-1,"")</f>
        <v/>
      </c>
      <c r="AU14" s="169" t="str">
        <f>IFERROR(Inv_SY_B!AU14/Inv_SY_B!$CU14-1,"")</f>
        <v/>
      </c>
      <c r="AV14" s="169" t="str">
        <f>IFERROR(Inv_SY_B!AV14/Inv_SY_B!$CU14-1,"")</f>
        <v/>
      </c>
      <c r="AW14" s="169" t="str">
        <f>IFERROR(Inv_SY_B!AW14/Inv_SY_B!$CU14-1,"")</f>
        <v/>
      </c>
      <c r="AX14" s="169" t="str">
        <f>IFERROR(Inv_SY_B!AX14/Inv_SY_B!$CU14-1,"")</f>
        <v/>
      </c>
      <c r="AY14" s="169" t="str">
        <f>IFERROR(Inv_SY_B!AY14/Inv_SY_B!$CU14-1,"")</f>
        <v/>
      </c>
      <c r="AZ14" s="169" t="str">
        <f>IFERROR(Inv_SY_B!AZ14/Inv_SY_B!$CU14-1,"")</f>
        <v/>
      </c>
      <c r="BA14" s="169" t="str">
        <f>IFERROR(Inv_SY_B!BA14/Inv_SY_B!$CU14-1,"")</f>
        <v/>
      </c>
      <c r="BB14" s="169" t="str">
        <f>IFERROR(Inv_SY_B!BB14/Inv_SY_B!$CU14-1,"")</f>
        <v/>
      </c>
      <c r="BC14" s="169" t="str">
        <f>IFERROR(Inv_SY_B!BC14/Inv_SY_B!$CU14-1,"")</f>
        <v/>
      </c>
      <c r="BD14" s="169" t="str">
        <f>IFERROR(Inv_SY_B!BD14/Inv_SY_B!$CU14-1,"")</f>
        <v/>
      </c>
      <c r="BE14" s="169" t="str">
        <f>IFERROR(Inv_SY_B!BE14/Inv_SY_B!$CU14-1,"")</f>
        <v/>
      </c>
      <c r="BF14" s="169" t="str">
        <f>IFERROR(Inv_SY_B!BF14/Inv_SY_B!$CU14-1,"")</f>
        <v/>
      </c>
      <c r="BG14" s="169" t="str">
        <f>IFERROR(Inv_SY_B!BG14/Inv_SY_B!$CU14-1,"")</f>
        <v/>
      </c>
      <c r="BH14" s="169" t="str">
        <f>IFERROR(Inv_SY_B!BH14/Inv_SY_B!$CU14-1,"")</f>
        <v/>
      </c>
      <c r="BI14" s="169" t="str">
        <f>IFERROR(Inv_SY_B!BI14/Inv_SY_B!$CU14-1,"")</f>
        <v/>
      </c>
      <c r="BJ14" s="169" t="str">
        <f>IFERROR(Inv_SY_B!BJ14/Inv_SY_B!$CU14-1,"")</f>
        <v/>
      </c>
      <c r="BK14" s="169" t="str">
        <f>IFERROR(Inv_SY_B!BK14/Inv_SY_B!$CU14-1,"")</f>
        <v/>
      </c>
      <c r="BL14" s="169" t="str">
        <f>IFERROR(Inv_SY_B!BL14/Inv_SY_B!$CU14-1,"")</f>
        <v/>
      </c>
      <c r="BM14" s="169" t="str">
        <f>IFERROR(Inv_SY_B!BM14/Inv_SY_B!$CU14-1,"")</f>
        <v/>
      </c>
      <c r="BN14" s="169" t="str">
        <f>IFERROR(Inv_SY_B!BN14/Inv_SY_B!$CU14-1,"")</f>
        <v/>
      </c>
      <c r="BO14" s="169" t="str">
        <f>IFERROR(Inv_SY_B!BO14/Inv_SY_B!$CU14-1,"")</f>
        <v/>
      </c>
      <c r="BP14" s="169" t="str">
        <f>IFERROR(Inv_SY_B!BP14/Inv_SY_B!$CU14-1,"")</f>
        <v/>
      </c>
      <c r="BQ14" s="169" t="str">
        <f>IFERROR(Inv_SY_B!BQ14/Inv_SY_B!$CU14-1,"")</f>
        <v/>
      </c>
      <c r="BR14" s="169" t="str">
        <f>IFERROR(Inv_SY_B!BR14/Inv_SY_B!$CU14-1,"")</f>
        <v/>
      </c>
      <c r="BS14" s="169" t="str">
        <f>IFERROR(Inv_SY_B!BS14/Inv_SY_B!$CU14-1,"")</f>
        <v/>
      </c>
      <c r="BT14" s="169" t="str">
        <f>IFERROR(Inv_SY_B!BT14/Inv_SY_B!$CU14-1,"")</f>
        <v/>
      </c>
      <c r="BU14" s="169" t="str">
        <f>IFERROR(Inv_SY_B!BU14/Inv_SY_B!$CU14-1,"")</f>
        <v/>
      </c>
      <c r="BV14" s="169" t="str">
        <f>IFERROR(Inv_SY_B!BV14/Inv_SY_B!$CU14-1,"")</f>
        <v/>
      </c>
      <c r="BW14" s="169" t="str">
        <f>IFERROR(Inv_SY_B!BW14/Inv_SY_B!$CU14-1,"")</f>
        <v/>
      </c>
      <c r="BX14" s="169" t="str">
        <f>IFERROR(Inv_SY_B!BX14/Inv_SY_B!$CU14-1,"")</f>
        <v/>
      </c>
      <c r="BY14" s="169" t="str">
        <f>IFERROR(Inv_SY_B!BY14/Inv_SY_B!$CU14-1,"")</f>
        <v/>
      </c>
      <c r="BZ14" s="169" t="str">
        <f>IFERROR(Inv_SY_B!BZ14/Inv_SY_B!$CU14-1,"")</f>
        <v/>
      </c>
      <c r="CA14" s="169" t="str">
        <f>IFERROR(Inv_SY_B!CA14/Inv_SY_B!$CU14-1,"")</f>
        <v/>
      </c>
      <c r="CB14" s="169" t="str">
        <f>IFERROR(Inv_SY_B!CB14/Inv_SY_B!$CU14-1,"")</f>
        <v/>
      </c>
      <c r="CC14" s="169" t="str">
        <f>IFERROR(Inv_SY_B!CC14/Inv_SY_B!$CU14-1,"")</f>
        <v/>
      </c>
      <c r="CD14" s="169" t="str">
        <f>IFERROR(Inv_SY_B!CD14/Inv_SY_B!$CU14-1,"")</f>
        <v/>
      </c>
      <c r="CE14" s="169" t="str">
        <f>IFERROR(Inv_SY_B!CE14/Inv_SY_B!$CU14-1,"")</f>
        <v/>
      </c>
      <c r="CF14" s="169" t="str">
        <f>IFERROR(Inv_SY_B!CF14/Inv_SY_B!$CU14-1,"")</f>
        <v/>
      </c>
      <c r="CG14" s="169" t="str">
        <f>IFERROR(Inv_SY_B!CG14/Inv_SY_B!$CU14-1,"")</f>
        <v/>
      </c>
      <c r="CH14" s="169" t="str">
        <f>IFERROR(Inv_SY_B!CH14/Inv_SY_B!$CU14-1,"")</f>
        <v/>
      </c>
      <c r="CI14" s="169" t="str">
        <f>IFERROR(Inv_SY_B!CI14/Inv_SY_B!$CU14-1,"")</f>
        <v/>
      </c>
      <c r="CJ14" s="169" t="str">
        <f>IFERROR(Inv_SY_B!CJ14/Inv_SY_B!$CU14-1,"")</f>
        <v/>
      </c>
      <c r="CK14" s="169" t="str">
        <f>IFERROR(Inv_SY_B!CK14/Inv_SY_B!$CU14-1,"")</f>
        <v/>
      </c>
      <c r="CL14" s="169" t="str">
        <f>IFERROR(Inv_SY_B!CL14/Inv_SY_B!$CU14-1,"")</f>
        <v/>
      </c>
      <c r="CM14" s="169" t="str">
        <f>IFERROR(Inv_SY_B!CM14/Inv_SY_B!$CU14-1,"")</f>
        <v/>
      </c>
      <c r="CN14" s="169" t="str">
        <f>IFERROR(Inv_SY_B!CN14/Inv_SY_B!$CU14-1,"")</f>
        <v/>
      </c>
      <c r="CO14" s="169" t="str">
        <f>IFERROR(Inv_SY_B!CO14/Inv_SY_B!$CU14-1,"")</f>
        <v/>
      </c>
      <c r="CP14" s="169" t="str">
        <f>IFERROR(Inv_SY_B!CP14/Inv_SY_B!$CU14-1,"")</f>
        <v/>
      </c>
      <c r="CQ14" s="169" t="str">
        <f>IFERROR(Inv_SY_B!CQ14/Inv_SY_B!$CU14-1,"")</f>
        <v/>
      </c>
      <c r="CR14" s="169" t="str">
        <f>IFERROR(Inv_SY_B!CR14/Inv_SY_B!$CU14-1,"")</f>
        <v/>
      </c>
      <c r="CS14" s="169" t="str">
        <f>IFERROR(Inv_SY_B!CS14/Inv_SY_B!$CU14-1,"")</f>
        <v/>
      </c>
      <c r="CT14" s="169" t="str">
        <f>IFERROR(Inv_SY_B!CT14/Inv_SY_B!$CU14-1,"")</f>
        <v/>
      </c>
      <c r="CU14" s="173"/>
      <c r="CV14" s="173"/>
      <c r="CW14" s="173"/>
      <c r="CX14" s="173"/>
    </row>
    <row r="15" spans="2:102">
      <c r="B15" s="164">
        <f t="shared" si="0"/>
        <v>45707</v>
      </c>
      <c r="C15" s="169" t="str">
        <f>IFERROR(Inv_SY_B!C15/Inv_SY_B!$CU15-1,"")</f>
        <v/>
      </c>
      <c r="D15" s="169" t="str">
        <f>IFERROR(Inv_SY_B!D15/Inv_SY_B!$CU15-1,"")</f>
        <v/>
      </c>
      <c r="E15" s="169" t="str">
        <f>IFERROR(Inv_SY_B!E15/Inv_SY_B!$CU15-1,"")</f>
        <v/>
      </c>
      <c r="F15" s="169" t="str">
        <f>IFERROR(Inv_SY_B!F15/Inv_SY_B!$CU15-1,"")</f>
        <v/>
      </c>
      <c r="G15" s="169" t="str">
        <f>IFERROR(Inv_SY_B!G15/Inv_SY_B!$CU15-1,"")</f>
        <v/>
      </c>
      <c r="H15" s="169" t="str">
        <f>IFERROR(Inv_SY_B!H15/Inv_SY_B!$CU15-1,"")</f>
        <v/>
      </c>
      <c r="I15" s="169" t="str">
        <f>IFERROR(Inv_SY_B!I15/Inv_SY_B!$CU15-1,"")</f>
        <v/>
      </c>
      <c r="J15" s="169" t="str">
        <f>IFERROR(Inv_SY_B!J15/Inv_SY_B!$CU15-1,"")</f>
        <v/>
      </c>
      <c r="K15" s="169" t="str">
        <f>IFERROR(Inv_SY_B!K15/Inv_SY_B!$CU15-1,"")</f>
        <v/>
      </c>
      <c r="L15" s="169" t="str">
        <f>IFERROR(Inv_SY_B!L15/Inv_SY_B!$CU15-1,"")</f>
        <v/>
      </c>
      <c r="M15" s="169" t="str">
        <f>IFERROR(Inv_SY_B!M15/Inv_SY_B!$CU15-1,"")</f>
        <v/>
      </c>
      <c r="N15" s="169" t="str">
        <f>IFERROR(Inv_SY_B!N15/Inv_SY_B!$CU15-1,"")</f>
        <v/>
      </c>
      <c r="O15" s="169" t="str">
        <f>IFERROR(Inv_SY_B!O15/Inv_SY_B!$CU15-1,"")</f>
        <v/>
      </c>
      <c r="P15" s="169" t="str">
        <f>IFERROR(Inv_SY_B!P15/Inv_SY_B!$CU15-1,"")</f>
        <v/>
      </c>
      <c r="Q15" s="169" t="str">
        <f>IFERROR(Inv_SY_B!Q15/Inv_SY_B!$CU15-1,"")</f>
        <v/>
      </c>
      <c r="R15" s="169" t="str">
        <f>IFERROR(Inv_SY_B!R15/Inv_SY_B!$CU15-1,"")</f>
        <v/>
      </c>
      <c r="S15" s="169" t="str">
        <f>IFERROR(Inv_SY_B!S15/Inv_SY_B!$CU15-1,"")</f>
        <v/>
      </c>
      <c r="T15" s="169" t="str">
        <f>IFERROR(Inv_SY_B!T15/Inv_SY_B!$CU15-1,"")</f>
        <v/>
      </c>
      <c r="U15" s="169" t="str">
        <f>IFERROR(Inv_SY_B!U15/Inv_SY_B!$CU15-1,"")</f>
        <v/>
      </c>
      <c r="V15" s="169" t="str">
        <f>IFERROR(Inv_SY_B!V15/Inv_SY_B!$CU15-1,"")</f>
        <v/>
      </c>
      <c r="W15" s="169" t="str">
        <f>IFERROR(Inv_SY_B!W15/Inv_SY_B!$CU15-1,"")</f>
        <v/>
      </c>
      <c r="X15" s="169" t="str">
        <f>IFERROR(Inv_SY_B!X15/Inv_SY_B!$CU15-1,"")</f>
        <v/>
      </c>
      <c r="Y15" s="169" t="str">
        <f>IFERROR(Inv_SY_B!Y15/Inv_SY_B!$CU15-1,"")</f>
        <v/>
      </c>
      <c r="Z15" s="169" t="str">
        <f>IFERROR(Inv_SY_B!Z15/Inv_SY_B!$CU15-1,"")</f>
        <v/>
      </c>
      <c r="AA15" s="169" t="str">
        <f>IFERROR(Inv_SY_B!AA15/Inv_SY_B!$CU15-1,"")</f>
        <v/>
      </c>
      <c r="AB15" s="169" t="str">
        <f>IFERROR(Inv_SY_B!AB15/Inv_SY_B!$CU15-1,"")</f>
        <v/>
      </c>
      <c r="AC15" s="169" t="str">
        <f>IFERROR(Inv_SY_B!AC15/Inv_SY_B!$CU15-1,"")</f>
        <v/>
      </c>
      <c r="AD15" s="169" t="str">
        <f>IFERROR(Inv_SY_B!AD15/Inv_SY_B!$CU15-1,"")</f>
        <v/>
      </c>
      <c r="AE15" s="169" t="str">
        <f>IFERROR(Inv_SY_B!AE15/Inv_SY_B!$CU15-1,"")</f>
        <v/>
      </c>
      <c r="AF15" s="169" t="str">
        <f>IFERROR(Inv_SY_B!AF15/Inv_SY_B!$CU15-1,"")</f>
        <v/>
      </c>
      <c r="AG15" s="169" t="str">
        <f>IFERROR(Inv_SY_B!AG15/Inv_SY_B!$CU15-1,"")</f>
        <v/>
      </c>
      <c r="AH15" s="169" t="str">
        <f>IFERROR(Inv_SY_B!AH15/Inv_SY_B!$CU15-1,"")</f>
        <v/>
      </c>
      <c r="AI15" s="169" t="str">
        <f>IFERROR(Inv_SY_B!AI15/Inv_SY_B!$CU15-1,"")</f>
        <v/>
      </c>
      <c r="AJ15" s="169" t="str">
        <f>IFERROR(Inv_SY_B!AJ15/Inv_SY_B!$CU15-1,"")</f>
        <v/>
      </c>
      <c r="AK15" s="169" t="str">
        <f>IFERROR(Inv_SY_B!AK15/Inv_SY_B!$CU15-1,"")</f>
        <v/>
      </c>
      <c r="AL15" s="169" t="str">
        <f>IFERROR(Inv_SY_B!AL15/Inv_SY_B!$CU15-1,"")</f>
        <v/>
      </c>
      <c r="AM15" s="169" t="str">
        <f>IFERROR(Inv_SY_B!AM15/Inv_SY_B!$CU15-1,"")</f>
        <v/>
      </c>
      <c r="AN15" s="169" t="str">
        <f>IFERROR(Inv_SY_B!AN15/Inv_SY_B!$CU15-1,"")</f>
        <v/>
      </c>
      <c r="AO15" s="169" t="str">
        <f>IFERROR(Inv_SY_B!AO15/Inv_SY_B!$CU15-1,"")</f>
        <v/>
      </c>
      <c r="AP15" s="169" t="str">
        <f>IFERROR(Inv_SY_B!AP15/Inv_SY_B!$CU15-1,"")</f>
        <v/>
      </c>
      <c r="AQ15" s="169" t="str">
        <f>IFERROR(Inv_SY_B!AQ15/Inv_SY_B!$CU15-1,"")</f>
        <v/>
      </c>
      <c r="AR15" s="169" t="str">
        <f>IFERROR(Inv_SY_B!AR15/Inv_SY_B!$CU15-1,"")</f>
        <v/>
      </c>
      <c r="AS15" s="169" t="str">
        <f>IFERROR(Inv_SY_B!AS15/Inv_SY_B!$CU15-1,"")</f>
        <v/>
      </c>
      <c r="AT15" s="169" t="str">
        <f>IFERROR(Inv_SY_B!AT15/Inv_SY_B!$CU15-1,"")</f>
        <v/>
      </c>
      <c r="AU15" s="169" t="str">
        <f>IFERROR(Inv_SY_B!AU15/Inv_SY_B!$CU15-1,"")</f>
        <v/>
      </c>
      <c r="AV15" s="169" t="str">
        <f>IFERROR(Inv_SY_B!AV15/Inv_SY_B!$CU15-1,"")</f>
        <v/>
      </c>
      <c r="AW15" s="169" t="str">
        <f>IFERROR(Inv_SY_B!AW15/Inv_SY_B!$CU15-1,"")</f>
        <v/>
      </c>
      <c r="AX15" s="169" t="str">
        <f>IFERROR(Inv_SY_B!AX15/Inv_SY_B!$CU15-1,"")</f>
        <v/>
      </c>
      <c r="AY15" s="169" t="str">
        <f>IFERROR(Inv_SY_B!AY15/Inv_SY_B!$CU15-1,"")</f>
        <v/>
      </c>
      <c r="AZ15" s="169" t="str">
        <f>IFERROR(Inv_SY_B!AZ15/Inv_SY_B!$CU15-1,"")</f>
        <v/>
      </c>
      <c r="BA15" s="169" t="str">
        <f>IFERROR(Inv_SY_B!BA15/Inv_SY_B!$CU15-1,"")</f>
        <v/>
      </c>
      <c r="BB15" s="169" t="str">
        <f>IFERROR(Inv_SY_B!BB15/Inv_SY_B!$CU15-1,"")</f>
        <v/>
      </c>
      <c r="BC15" s="169" t="str">
        <f>IFERROR(Inv_SY_B!BC15/Inv_SY_B!$CU15-1,"")</f>
        <v/>
      </c>
      <c r="BD15" s="169" t="str">
        <f>IFERROR(Inv_SY_B!BD15/Inv_SY_B!$CU15-1,"")</f>
        <v/>
      </c>
      <c r="BE15" s="169" t="str">
        <f>IFERROR(Inv_SY_B!BE15/Inv_SY_B!$CU15-1,"")</f>
        <v/>
      </c>
      <c r="BF15" s="169" t="str">
        <f>IFERROR(Inv_SY_B!BF15/Inv_SY_B!$CU15-1,"")</f>
        <v/>
      </c>
      <c r="BG15" s="169" t="str">
        <f>IFERROR(Inv_SY_B!BG15/Inv_SY_B!$CU15-1,"")</f>
        <v/>
      </c>
      <c r="BH15" s="169" t="str">
        <f>IFERROR(Inv_SY_B!BH15/Inv_SY_B!$CU15-1,"")</f>
        <v/>
      </c>
      <c r="BI15" s="169" t="str">
        <f>IFERROR(Inv_SY_B!BI15/Inv_SY_B!$CU15-1,"")</f>
        <v/>
      </c>
      <c r="BJ15" s="169" t="str">
        <f>IFERROR(Inv_SY_B!BJ15/Inv_SY_B!$CU15-1,"")</f>
        <v/>
      </c>
      <c r="BK15" s="169" t="str">
        <f>IFERROR(Inv_SY_B!BK15/Inv_SY_B!$CU15-1,"")</f>
        <v/>
      </c>
      <c r="BL15" s="169" t="str">
        <f>IFERROR(Inv_SY_B!BL15/Inv_SY_B!$CU15-1,"")</f>
        <v/>
      </c>
      <c r="BM15" s="169" t="str">
        <f>IFERROR(Inv_SY_B!BM15/Inv_SY_B!$CU15-1,"")</f>
        <v/>
      </c>
      <c r="BN15" s="169" t="str">
        <f>IFERROR(Inv_SY_B!BN15/Inv_SY_B!$CU15-1,"")</f>
        <v/>
      </c>
      <c r="BO15" s="169" t="str">
        <f>IFERROR(Inv_SY_B!BO15/Inv_SY_B!$CU15-1,"")</f>
        <v/>
      </c>
      <c r="BP15" s="169" t="str">
        <f>IFERROR(Inv_SY_B!BP15/Inv_SY_B!$CU15-1,"")</f>
        <v/>
      </c>
      <c r="BQ15" s="169" t="str">
        <f>IFERROR(Inv_SY_B!BQ15/Inv_SY_B!$CU15-1,"")</f>
        <v/>
      </c>
      <c r="BR15" s="169" t="str">
        <f>IFERROR(Inv_SY_B!BR15/Inv_SY_B!$CU15-1,"")</f>
        <v/>
      </c>
      <c r="BS15" s="169" t="str">
        <f>IFERROR(Inv_SY_B!BS15/Inv_SY_B!$CU15-1,"")</f>
        <v/>
      </c>
      <c r="BT15" s="169" t="str">
        <f>IFERROR(Inv_SY_B!BT15/Inv_SY_B!$CU15-1,"")</f>
        <v/>
      </c>
      <c r="BU15" s="169" t="str">
        <f>IFERROR(Inv_SY_B!BU15/Inv_SY_B!$CU15-1,"")</f>
        <v/>
      </c>
      <c r="BV15" s="169" t="str">
        <f>IFERROR(Inv_SY_B!BV15/Inv_SY_B!$CU15-1,"")</f>
        <v/>
      </c>
      <c r="BW15" s="169" t="str">
        <f>IFERROR(Inv_SY_B!BW15/Inv_SY_B!$CU15-1,"")</f>
        <v/>
      </c>
      <c r="BX15" s="169" t="str">
        <f>IFERROR(Inv_SY_B!BX15/Inv_SY_B!$CU15-1,"")</f>
        <v/>
      </c>
      <c r="BY15" s="169" t="str">
        <f>IFERROR(Inv_SY_B!BY15/Inv_SY_B!$CU15-1,"")</f>
        <v/>
      </c>
      <c r="BZ15" s="169" t="str">
        <f>IFERROR(Inv_SY_B!BZ15/Inv_SY_B!$CU15-1,"")</f>
        <v/>
      </c>
      <c r="CA15" s="169" t="str">
        <f>IFERROR(Inv_SY_B!CA15/Inv_SY_B!$CU15-1,"")</f>
        <v/>
      </c>
      <c r="CB15" s="169" t="str">
        <f>IFERROR(Inv_SY_B!CB15/Inv_SY_B!$CU15-1,"")</f>
        <v/>
      </c>
      <c r="CC15" s="169" t="str">
        <f>IFERROR(Inv_SY_B!CC15/Inv_SY_B!$CU15-1,"")</f>
        <v/>
      </c>
      <c r="CD15" s="169" t="str">
        <f>IFERROR(Inv_SY_B!CD15/Inv_SY_B!$CU15-1,"")</f>
        <v/>
      </c>
      <c r="CE15" s="169" t="str">
        <f>IFERROR(Inv_SY_B!CE15/Inv_SY_B!$CU15-1,"")</f>
        <v/>
      </c>
      <c r="CF15" s="169" t="str">
        <f>IFERROR(Inv_SY_B!CF15/Inv_SY_B!$CU15-1,"")</f>
        <v/>
      </c>
      <c r="CG15" s="169" t="str">
        <f>IFERROR(Inv_SY_B!CG15/Inv_SY_B!$CU15-1,"")</f>
        <v/>
      </c>
      <c r="CH15" s="169" t="str">
        <f>IFERROR(Inv_SY_B!CH15/Inv_SY_B!$CU15-1,"")</f>
        <v/>
      </c>
      <c r="CI15" s="169" t="str">
        <f>IFERROR(Inv_SY_B!CI15/Inv_SY_B!$CU15-1,"")</f>
        <v/>
      </c>
      <c r="CJ15" s="169" t="str">
        <f>IFERROR(Inv_SY_B!CJ15/Inv_SY_B!$CU15-1,"")</f>
        <v/>
      </c>
      <c r="CK15" s="169" t="str">
        <f>IFERROR(Inv_SY_B!CK15/Inv_SY_B!$CU15-1,"")</f>
        <v/>
      </c>
      <c r="CL15" s="169" t="str">
        <f>IFERROR(Inv_SY_B!CL15/Inv_SY_B!$CU15-1,"")</f>
        <v/>
      </c>
      <c r="CM15" s="169" t="str">
        <f>IFERROR(Inv_SY_B!CM15/Inv_SY_B!$CU15-1,"")</f>
        <v/>
      </c>
      <c r="CN15" s="169" t="str">
        <f>IFERROR(Inv_SY_B!CN15/Inv_SY_B!$CU15-1,"")</f>
        <v/>
      </c>
      <c r="CO15" s="169" t="str">
        <f>IFERROR(Inv_SY_B!CO15/Inv_SY_B!$CU15-1,"")</f>
        <v/>
      </c>
      <c r="CP15" s="169" t="str">
        <f>IFERROR(Inv_SY_B!CP15/Inv_SY_B!$CU15-1,"")</f>
        <v/>
      </c>
      <c r="CQ15" s="169" t="str">
        <f>IFERROR(Inv_SY_B!CQ15/Inv_SY_B!$CU15-1,"")</f>
        <v/>
      </c>
      <c r="CR15" s="169" t="str">
        <f>IFERROR(Inv_SY_B!CR15/Inv_SY_B!$CU15-1,"")</f>
        <v/>
      </c>
      <c r="CS15" s="169" t="str">
        <f>IFERROR(Inv_SY_B!CS15/Inv_SY_B!$CU15-1,"")</f>
        <v/>
      </c>
      <c r="CT15" s="169" t="str">
        <f>IFERROR(Inv_SY_B!CT15/Inv_SY_B!$CU15-1,"")</f>
        <v/>
      </c>
      <c r="CU15" s="173"/>
      <c r="CV15" s="173"/>
      <c r="CW15" s="173"/>
      <c r="CX15" s="173"/>
    </row>
    <row r="16" spans="2:102">
      <c r="B16" s="164">
        <f t="shared" si="0"/>
        <v>45708</v>
      </c>
      <c r="C16" s="169" t="str">
        <f>IFERROR(Inv_SY_B!C16/Inv_SY_B!$CU16-1,"")</f>
        <v/>
      </c>
      <c r="D16" s="169" t="str">
        <f>IFERROR(Inv_SY_B!D16/Inv_SY_B!$CU16-1,"")</f>
        <v/>
      </c>
      <c r="E16" s="169" t="str">
        <f>IFERROR(Inv_SY_B!E16/Inv_SY_B!$CU16-1,"")</f>
        <v/>
      </c>
      <c r="F16" s="169" t="str">
        <f>IFERROR(Inv_SY_B!F16/Inv_SY_B!$CU16-1,"")</f>
        <v/>
      </c>
      <c r="G16" s="169" t="str">
        <f>IFERROR(Inv_SY_B!G16/Inv_SY_B!$CU16-1,"")</f>
        <v/>
      </c>
      <c r="H16" s="169" t="str">
        <f>IFERROR(Inv_SY_B!H16/Inv_SY_B!$CU16-1,"")</f>
        <v/>
      </c>
      <c r="I16" s="169" t="str">
        <f>IFERROR(Inv_SY_B!I16/Inv_SY_B!$CU16-1,"")</f>
        <v/>
      </c>
      <c r="J16" s="169" t="str">
        <f>IFERROR(Inv_SY_B!J16/Inv_SY_B!$CU16-1,"")</f>
        <v/>
      </c>
      <c r="K16" s="169" t="str">
        <f>IFERROR(Inv_SY_B!K16/Inv_SY_B!$CU16-1,"")</f>
        <v/>
      </c>
      <c r="L16" s="169" t="str">
        <f>IFERROR(Inv_SY_B!L16/Inv_SY_B!$CU16-1,"")</f>
        <v/>
      </c>
      <c r="M16" s="169" t="str">
        <f>IFERROR(Inv_SY_B!M16/Inv_SY_B!$CU16-1,"")</f>
        <v/>
      </c>
      <c r="N16" s="169" t="str">
        <f>IFERROR(Inv_SY_B!N16/Inv_SY_B!$CU16-1,"")</f>
        <v/>
      </c>
      <c r="O16" s="169" t="str">
        <f>IFERROR(Inv_SY_B!O16/Inv_SY_B!$CU16-1,"")</f>
        <v/>
      </c>
      <c r="P16" s="169" t="str">
        <f>IFERROR(Inv_SY_B!P16/Inv_SY_B!$CU16-1,"")</f>
        <v/>
      </c>
      <c r="Q16" s="169" t="str">
        <f>IFERROR(Inv_SY_B!Q16/Inv_SY_B!$CU16-1,"")</f>
        <v/>
      </c>
      <c r="R16" s="169" t="str">
        <f>IFERROR(Inv_SY_B!R16/Inv_SY_B!$CU16-1,"")</f>
        <v/>
      </c>
      <c r="S16" s="169" t="str">
        <f>IFERROR(Inv_SY_B!S16/Inv_SY_B!$CU16-1,"")</f>
        <v/>
      </c>
      <c r="T16" s="169" t="str">
        <f>IFERROR(Inv_SY_B!T16/Inv_SY_B!$CU16-1,"")</f>
        <v/>
      </c>
      <c r="U16" s="169" t="str">
        <f>IFERROR(Inv_SY_B!U16/Inv_SY_B!$CU16-1,"")</f>
        <v/>
      </c>
      <c r="V16" s="169" t="str">
        <f>IFERROR(Inv_SY_B!V16/Inv_SY_B!$CU16-1,"")</f>
        <v/>
      </c>
      <c r="W16" s="169" t="str">
        <f>IFERROR(Inv_SY_B!W16/Inv_SY_B!$CU16-1,"")</f>
        <v/>
      </c>
      <c r="X16" s="169" t="str">
        <f>IFERROR(Inv_SY_B!X16/Inv_SY_B!$CU16-1,"")</f>
        <v/>
      </c>
      <c r="Y16" s="169" t="str">
        <f>IFERROR(Inv_SY_B!Y16/Inv_SY_B!$CU16-1,"")</f>
        <v/>
      </c>
      <c r="Z16" s="169" t="str">
        <f>IFERROR(Inv_SY_B!Z16/Inv_SY_B!$CU16-1,"")</f>
        <v/>
      </c>
      <c r="AA16" s="169" t="str">
        <f>IFERROR(Inv_SY_B!AA16/Inv_SY_B!$CU16-1,"")</f>
        <v/>
      </c>
      <c r="AB16" s="169" t="str">
        <f>IFERROR(Inv_SY_B!AB16/Inv_SY_B!$CU16-1,"")</f>
        <v/>
      </c>
      <c r="AC16" s="169" t="str">
        <f>IFERROR(Inv_SY_B!AC16/Inv_SY_B!$CU16-1,"")</f>
        <v/>
      </c>
      <c r="AD16" s="169" t="str">
        <f>IFERROR(Inv_SY_B!AD16/Inv_SY_B!$CU16-1,"")</f>
        <v/>
      </c>
      <c r="AE16" s="169" t="str">
        <f>IFERROR(Inv_SY_B!AE16/Inv_SY_B!$CU16-1,"")</f>
        <v/>
      </c>
      <c r="AF16" s="169" t="str">
        <f>IFERROR(Inv_SY_B!AF16/Inv_SY_B!$CU16-1,"")</f>
        <v/>
      </c>
      <c r="AG16" s="169" t="str">
        <f>IFERROR(Inv_SY_B!AG16/Inv_SY_B!$CU16-1,"")</f>
        <v/>
      </c>
      <c r="AH16" s="169" t="str">
        <f>IFERROR(Inv_SY_B!AH16/Inv_SY_B!$CU16-1,"")</f>
        <v/>
      </c>
      <c r="AI16" s="169" t="str">
        <f>IFERROR(Inv_SY_B!AI16/Inv_SY_B!$CU16-1,"")</f>
        <v/>
      </c>
      <c r="AJ16" s="169" t="str">
        <f>IFERROR(Inv_SY_B!AJ16/Inv_SY_B!$CU16-1,"")</f>
        <v/>
      </c>
      <c r="AK16" s="169" t="str">
        <f>IFERROR(Inv_SY_B!AK16/Inv_SY_B!$CU16-1,"")</f>
        <v/>
      </c>
      <c r="AL16" s="169" t="str">
        <f>IFERROR(Inv_SY_B!AL16/Inv_SY_B!$CU16-1,"")</f>
        <v/>
      </c>
      <c r="AM16" s="169" t="str">
        <f>IFERROR(Inv_SY_B!AM16/Inv_SY_B!$CU16-1,"")</f>
        <v/>
      </c>
      <c r="AN16" s="169" t="str">
        <f>IFERROR(Inv_SY_B!AN16/Inv_SY_B!$CU16-1,"")</f>
        <v/>
      </c>
      <c r="AO16" s="169" t="str">
        <f>IFERROR(Inv_SY_B!AO16/Inv_SY_B!$CU16-1,"")</f>
        <v/>
      </c>
      <c r="AP16" s="169" t="str">
        <f>IFERROR(Inv_SY_B!AP16/Inv_SY_B!$CU16-1,"")</f>
        <v/>
      </c>
      <c r="AQ16" s="169" t="str">
        <f>IFERROR(Inv_SY_B!AQ16/Inv_SY_B!$CU16-1,"")</f>
        <v/>
      </c>
      <c r="AR16" s="169" t="str">
        <f>IFERROR(Inv_SY_B!AR16/Inv_SY_B!$CU16-1,"")</f>
        <v/>
      </c>
      <c r="AS16" s="169" t="str">
        <f>IFERROR(Inv_SY_B!AS16/Inv_SY_B!$CU16-1,"")</f>
        <v/>
      </c>
      <c r="AT16" s="169" t="str">
        <f>IFERROR(Inv_SY_B!AT16/Inv_SY_B!$CU16-1,"")</f>
        <v/>
      </c>
      <c r="AU16" s="169" t="str">
        <f>IFERROR(Inv_SY_B!AU16/Inv_SY_B!$CU16-1,"")</f>
        <v/>
      </c>
      <c r="AV16" s="169" t="str">
        <f>IFERROR(Inv_SY_B!AV16/Inv_SY_B!$CU16-1,"")</f>
        <v/>
      </c>
      <c r="AW16" s="169" t="str">
        <f>IFERROR(Inv_SY_B!AW16/Inv_SY_B!$CU16-1,"")</f>
        <v/>
      </c>
      <c r="AX16" s="169" t="str">
        <f>IFERROR(Inv_SY_B!AX16/Inv_SY_B!$CU16-1,"")</f>
        <v/>
      </c>
      <c r="AY16" s="169" t="str">
        <f>IFERROR(Inv_SY_B!AY16/Inv_SY_B!$CU16-1,"")</f>
        <v/>
      </c>
      <c r="AZ16" s="169" t="str">
        <f>IFERROR(Inv_SY_B!AZ16/Inv_SY_B!$CU16-1,"")</f>
        <v/>
      </c>
      <c r="BA16" s="169" t="str">
        <f>IFERROR(Inv_SY_B!BA16/Inv_SY_B!$CU16-1,"")</f>
        <v/>
      </c>
      <c r="BB16" s="169" t="str">
        <f>IFERROR(Inv_SY_B!BB16/Inv_SY_B!$CU16-1,"")</f>
        <v/>
      </c>
      <c r="BC16" s="169" t="str">
        <f>IFERROR(Inv_SY_B!BC16/Inv_SY_B!$CU16-1,"")</f>
        <v/>
      </c>
      <c r="BD16" s="169" t="str">
        <f>IFERROR(Inv_SY_B!BD16/Inv_SY_B!$CU16-1,"")</f>
        <v/>
      </c>
      <c r="BE16" s="169" t="str">
        <f>IFERROR(Inv_SY_B!BE16/Inv_SY_B!$CU16-1,"")</f>
        <v/>
      </c>
      <c r="BF16" s="169" t="str">
        <f>IFERROR(Inv_SY_B!BF16/Inv_SY_B!$CU16-1,"")</f>
        <v/>
      </c>
      <c r="BG16" s="169" t="str">
        <f>IFERROR(Inv_SY_B!BG16/Inv_SY_B!$CU16-1,"")</f>
        <v/>
      </c>
      <c r="BH16" s="169" t="str">
        <f>IFERROR(Inv_SY_B!BH16/Inv_SY_B!$CU16-1,"")</f>
        <v/>
      </c>
      <c r="BI16" s="169" t="str">
        <f>IFERROR(Inv_SY_B!BI16/Inv_SY_B!$CU16-1,"")</f>
        <v/>
      </c>
      <c r="BJ16" s="169" t="str">
        <f>IFERROR(Inv_SY_B!BJ16/Inv_SY_B!$CU16-1,"")</f>
        <v/>
      </c>
      <c r="BK16" s="169" t="str">
        <f>IFERROR(Inv_SY_B!BK16/Inv_SY_B!$CU16-1,"")</f>
        <v/>
      </c>
      <c r="BL16" s="169" t="str">
        <f>IFERROR(Inv_SY_B!BL16/Inv_SY_B!$CU16-1,"")</f>
        <v/>
      </c>
      <c r="BM16" s="169" t="str">
        <f>IFERROR(Inv_SY_B!BM16/Inv_SY_B!$CU16-1,"")</f>
        <v/>
      </c>
      <c r="BN16" s="169" t="str">
        <f>IFERROR(Inv_SY_B!BN16/Inv_SY_B!$CU16-1,"")</f>
        <v/>
      </c>
      <c r="BO16" s="169" t="str">
        <f>IFERROR(Inv_SY_B!BO16/Inv_SY_B!$CU16-1,"")</f>
        <v/>
      </c>
      <c r="BP16" s="169" t="str">
        <f>IFERROR(Inv_SY_B!BP16/Inv_SY_B!$CU16-1,"")</f>
        <v/>
      </c>
      <c r="BQ16" s="169" t="str">
        <f>IFERROR(Inv_SY_B!BQ16/Inv_SY_B!$CU16-1,"")</f>
        <v/>
      </c>
      <c r="BR16" s="169" t="str">
        <f>IFERROR(Inv_SY_B!BR16/Inv_SY_B!$CU16-1,"")</f>
        <v/>
      </c>
      <c r="BS16" s="169" t="str">
        <f>IFERROR(Inv_SY_B!BS16/Inv_SY_B!$CU16-1,"")</f>
        <v/>
      </c>
      <c r="BT16" s="169" t="str">
        <f>IFERROR(Inv_SY_B!BT16/Inv_SY_B!$CU16-1,"")</f>
        <v/>
      </c>
      <c r="BU16" s="169" t="str">
        <f>IFERROR(Inv_SY_B!BU16/Inv_SY_B!$CU16-1,"")</f>
        <v/>
      </c>
      <c r="BV16" s="169" t="str">
        <f>IFERROR(Inv_SY_B!BV16/Inv_SY_B!$CU16-1,"")</f>
        <v/>
      </c>
      <c r="BW16" s="169" t="str">
        <f>IFERROR(Inv_SY_B!BW16/Inv_SY_B!$CU16-1,"")</f>
        <v/>
      </c>
      <c r="BX16" s="169" t="str">
        <f>IFERROR(Inv_SY_B!BX16/Inv_SY_B!$CU16-1,"")</f>
        <v/>
      </c>
      <c r="BY16" s="169" t="str">
        <f>IFERROR(Inv_SY_B!BY16/Inv_SY_B!$CU16-1,"")</f>
        <v/>
      </c>
      <c r="BZ16" s="169" t="str">
        <f>IFERROR(Inv_SY_B!BZ16/Inv_SY_B!$CU16-1,"")</f>
        <v/>
      </c>
      <c r="CA16" s="169" t="str">
        <f>IFERROR(Inv_SY_B!CA16/Inv_SY_B!$CU16-1,"")</f>
        <v/>
      </c>
      <c r="CB16" s="169" t="str">
        <f>IFERROR(Inv_SY_B!CB16/Inv_SY_B!$CU16-1,"")</f>
        <v/>
      </c>
      <c r="CC16" s="169" t="str">
        <f>IFERROR(Inv_SY_B!CC16/Inv_SY_B!$CU16-1,"")</f>
        <v/>
      </c>
      <c r="CD16" s="169" t="str">
        <f>IFERROR(Inv_SY_B!CD16/Inv_SY_B!$CU16-1,"")</f>
        <v/>
      </c>
      <c r="CE16" s="169" t="str">
        <f>IFERROR(Inv_SY_B!CE16/Inv_SY_B!$CU16-1,"")</f>
        <v/>
      </c>
      <c r="CF16" s="169" t="str">
        <f>IFERROR(Inv_SY_B!CF16/Inv_SY_B!$CU16-1,"")</f>
        <v/>
      </c>
      <c r="CG16" s="169" t="str">
        <f>IFERROR(Inv_SY_B!CG16/Inv_SY_B!$CU16-1,"")</f>
        <v/>
      </c>
      <c r="CH16" s="169" t="str">
        <f>IFERROR(Inv_SY_B!CH16/Inv_SY_B!$CU16-1,"")</f>
        <v/>
      </c>
      <c r="CI16" s="169" t="str">
        <f>IFERROR(Inv_SY_B!CI16/Inv_SY_B!$CU16-1,"")</f>
        <v/>
      </c>
      <c r="CJ16" s="169" t="str">
        <f>IFERROR(Inv_SY_B!CJ16/Inv_SY_B!$CU16-1,"")</f>
        <v/>
      </c>
      <c r="CK16" s="169" t="str">
        <f>IFERROR(Inv_SY_B!CK16/Inv_SY_B!$CU16-1,"")</f>
        <v/>
      </c>
      <c r="CL16" s="169" t="str">
        <f>IFERROR(Inv_SY_B!CL16/Inv_SY_B!$CU16-1,"")</f>
        <v/>
      </c>
      <c r="CM16" s="169" t="str">
        <f>IFERROR(Inv_SY_B!CM16/Inv_SY_B!$CU16-1,"")</f>
        <v/>
      </c>
      <c r="CN16" s="169" t="str">
        <f>IFERROR(Inv_SY_B!CN16/Inv_SY_B!$CU16-1,"")</f>
        <v/>
      </c>
      <c r="CO16" s="169" t="str">
        <f>IFERROR(Inv_SY_B!CO16/Inv_SY_B!$CU16-1,"")</f>
        <v/>
      </c>
      <c r="CP16" s="169" t="str">
        <f>IFERROR(Inv_SY_B!CP16/Inv_SY_B!$CU16-1,"")</f>
        <v/>
      </c>
      <c r="CQ16" s="169" t="str">
        <f>IFERROR(Inv_SY_B!CQ16/Inv_SY_B!$CU16-1,"")</f>
        <v/>
      </c>
      <c r="CR16" s="169" t="str">
        <f>IFERROR(Inv_SY_B!CR16/Inv_SY_B!$CU16-1,"")</f>
        <v/>
      </c>
      <c r="CS16" s="169" t="str">
        <f>IFERROR(Inv_SY_B!CS16/Inv_SY_B!$CU16-1,"")</f>
        <v/>
      </c>
      <c r="CT16" s="169" t="str">
        <f>IFERROR(Inv_SY_B!CT16/Inv_SY_B!$CU16-1,"")</f>
        <v/>
      </c>
      <c r="CU16" s="173"/>
      <c r="CV16" s="173"/>
      <c r="CW16" s="173"/>
      <c r="CX16" s="173"/>
    </row>
    <row r="17" spans="2:102">
      <c r="B17" s="164">
        <f t="shared" si="0"/>
        <v>45709</v>
      </c>
      <c r="C17" s="169" t="str">
        <f>IFERROR(Inv_SY_B!C17/Inv_SY_B!$CU17-1,"")</f>
        <v/>
      </c>
      <c r="D17" s="169" t="str">
        <f>IFERROR(Inv_SY_B!D17/Inv_SY_B!$CU17-1,"")</f>
        <v/>
      </c>
      <c r="E17" s="169" t="str">
        <f>IFERROR(Inv_SY_B!E17/Inv_SY_B!$CU17-1,"")</f>
        <v/>
      </c>
      <c r="F17" s="169" t="str">
        <f>IFERROR(Inv_SY_B!F17/Inv_SY_B!$CU17-1,"")</f>
        <v/>
      </c>
      <c r="G17" s="169" t="str">
        <f>IFERROR(Inv_SY_B!G17/Inv_SY_B!$CU17-1,"")</f>
        <v/>
      </c>
      <c r="H17" s="169" t="str">
        <f>IFERROR(Inv_SY_B!H17/Inv_SY_B!$CU17-1,"")</f>
        <v/>
      </c>
      <c r="I17" s="169" t="str">
        <f>IFERROR(Inv_SY_B!I17/Inv_SY_B!$CU17-1,"")</f>
        <v/>
      </c>
      <c r="J17" s="169" t="str">
        <f>IFERROR(Inv_SY_B!J17/Inv_SY_B!$CU17-1,"")</f>
        <v/>
      </c>
      <c r="K17" s="169" t="str">
        <f>IFERROR(Inv_SY_B!K17/Inv_SY_B!$CU17-1,"")</f>
        <v/>
      </c>
      <c r="L17" s="169" t="str">
        <f>IFERROR(Inv_SY_B!L17/Inv_SY_B!$CU17-1,"")</f>
        <v/>
      </c>
      <c r="M17" s="169" t="str">
        <f>IFERROR(Inv_SY_B!M17/Inv_SY_B!$CU17-1,"")</f>
        <v/>
      </c>
      <c r="N17" s="169" t="str">
        <f>IFERROR(Inv_SY_B!N17/Inv_SY_B!$CU17-1,"")</f>
        <v/>
      </c>
      <c r="O17" s="169" t="str">
        <f>IFERROR(Inv_SY_B!O17/Inv_SY_B!$CU17-1,"")</f>
        <v/>
      </c>
      <c r="P17" s="169" t="str">
        <f>IFERROR(Inv_SY_B!P17/Inv_SY_B!$CU17-1,"")</f>
        <v/>
      </c>
      <c r="Q17" s="169" t="str">
        <f>IFERROR(Inv_SY_B!Q17/Inv_SY_B!$CU17-1,"")</f>
        <v/>
      </c>
      <c r="R17" s="169" t="str">
        <f>IFERROR(Inv_SY_B!R17/Inv_SY_B!$CU17-1,"")</f>
        <v/>
      </c>
      <c r="S17" s="169" t="str">
        <f>IFERROR(Inv_SY_B!S17/Inv_SY_B!$CU17-1,"")</f>
        <v/>
      </c>
      <c r="T17" s="169" t="str">
        <f>IFERROR(Inv_SY_B!T17/Inv_SY_B!$CU17-1,"")</f>
        <v/>
      </c>
      <c r="U17" s="169" t="str">
        <f>IFERROR(Inv_SY_B!U17/Inv_SY_B!$CU17-1,"")</f>
        <v/>
      </c>
      <c r="V17" s="169" t="str">
        <f>IFERROR(Inv_SY_B!V17/Inv_SY_B!$CU17-1,"")</f>
        <v/>
      </c>
      <c r="W17" s="169" t="str">
        <f>IFERROR(Inv_SY_B!W17/Inv_SY_B!$CU17-1,"")</f>
        <v/>
      </c>
      <c r="X17" s="169" t="str">
        <f>IFERROR(Inv_SY_B!X17/Inv_SY_B!$CU17-1,"")</f>
        <v/>
      </c>
      <c r="Y17" s="169" t="str">
        <f>IFERROR(Inv_SY_B!Y17/Inv_SY_B!$CU17-1,"")</f>
        <v/>
      </c>
      <c r="Z17" s="169" t="str">
        <f>IFERROR(Inv_SY_B!Z17/Inv_SY_B!$CU17-1,"")</f>
        <v/>
      </c>
      <c r="AA17" s="169" t="str">
        <f>IFERROR(Inv_SY_B!AA17/Inv_SY_B!$CU17-1,"")</f>
        <v/>
      </c>
      <c r="AB17" s="169" t="str">
        <f>IFERROR(Inv_SY_B!AB17/Inv_SY_B!$CU17-1,"")</f>
        <v/>
      </c>
      <c r="AC17" s="169" t="str">
        <f>IFERROR(Inv_SY_B!AC17/Inv_SY_B!$CU17-1,"")</f>
        <v/>
      </c>
      <c r="AD17" s="169" t="str">
        <f>IFERROR(Inv_SY_B!AD17/Inv_SY_B!$CU17-1,"")</f>
        <v/>
      </c>
      <c r="AE17" s="169" t="str">
        <f>IFERROR(Inv_SY_B!AE17/Inv_SY_B!$CU17-1,"")</f>
        <v/>
      </c>
      <c r="AF17" s="169" t="str">
        <f>IFERROR(Inv_SY_B!AF17/Inv_SY_B!$CU17-1,"")</f>
        <v/>
      </c>
      <c r="AG17" s="169" t="str">
        <f>IFERROR(Inv_SY_B!AG17/Inv_SY_B!$CU17-1,"")</f>
        <v/>
      </c>
      <c r="AH17" s="169" t="str">
        <f>IFERROR(Inv_SY_B!AH17/Inv_SY_B!$CU17-1,"")</f>
        <v/>
      </c>
      <c r="AI17" s="169" t="str">
        <f>IFERROR(Inv_SY_B!AI17/Inv_SY_B!$CU17-1,"")</f>
        <v/>
      </c>
      <c r="AJ17" s="169" t="str">
        <f>IFERROR(Inv_SY_B!AJ17/Inv_SY_B!$CU17-1,"")</f>
        <v/>
      </c>
      <c r="AK17" s="169" t="str">
        <f>IFERROR(Inv_SY_B!AK17/Inv_SY_B!$CU17-1,"")</f>
        <v/>
      </c>
      <c r="AL17" s="169" t="str">
        <f>IFERROR(Inv_SY_B!AL17/Inv_SY_B!$CU17-1,"")</f>
        <v/>
      </c>
      <c r="AM17" s="169" t="str">
        <f>IFERROR(Inv_SY_B!AM17/Inv_SY_B!$CU17-1,"")</f>
        <v/>
      </c>
      <c r="AN17" s="169" t="str">
        <f>IFERROR(Inv_SY_B!AN17/Inv_SY_B!$CU17-1,"")</f>
        <v/>
      </c>
      <c r="AO17" s="169" t="str">
        <f>IFERROR(Inv_SY_B!AO17/Inv_SY_B!$CU17-1,"")</f>
        <v/>
      </c>
      <c r="AP17" s="169" t="str">
        <f>IFERROR(Inv_SY_B!AP17/Inv_SY_B!$CU17-1,"")</f>
        <v/>
      </c>
      <c r="AQ17" s="169" t="str">
        <f>IFERROR(Inv_SY_B!AQ17/Inv_SY_B!$CU17-1,"")</f>
        <v/>
      </c>
      <c r="AR17" s="169" t="str">
        <f>IFERROR(Inv_SY_B!AR17/Inv_SY_B!$CU17-1,"")</f>
        <v/>
      </c>
      <c r="AS17" s="169" t="str">
        <f>IFERROR(Inv_SY_B!AS17/Inv_SY_B!$CU17-1,"")</f>
        <v/>
      </c>
      <c r="AT17" s="169" t="str">
        <f>IFERROR(Inv_SY_B!AT17/Inv_SY_B!$CU17-1,"")</f>
        <v/>
      </c>
      <c r="AU17" s="169" t="str">
        <f>IFERROR(Inv_SY_B!AU17/Inv_SY_B!$CU17-1,"")</f>
        <v/>
      </c>
      <c r="AV17" s="169" t="str">
        <f>IFERROR(Inv_SY_B!AV17/Inv_SY_B!$CU17-1,"")</f>
        <v/>
      </c>
      <c r="AW17" s="169" t="str">
        <f>IFERROR(Inv_SY_B!AW17/Inv_SY_B!$CU17-1,"")</f>
        <v/>
      </c>
      <c r="AX17" s="169" t="str">
        <f>IFERROR(Inv_SY_B!AX17/Inv_SY_B!$CU17-1,"")</f>
        <v/>
      </c>
      <c r="AY17" s="169" t="str">
        <f>IFERROR(Inv_SY_B!AY17/Inv_SY_B!$CU17-1,"")</f>
        <v/>
      </c>
      <c r="AZ17" s="169" t="str">
        <f>IFERROR(Inv_SY_B!AZ17/Inv_SY_B!$CU17-1,"")</f>
        <v/>
      </c>
      <c r="BA17" s="169" t="str">
        <f>IFERROR(Inv_SY_B!BA17/Inv_SY_B!$CU17-1,"")</f>
        <v/>
      </c>
      <c r="BB17" s="169" t="str">
        <f>IFERROR(Inv_SY_B!BB17/Inv_SY_B!$CU17-1,"")</f>
        <v/>
      </c>
      <c r="BC17" s="169" t="str">
        <f>IFERROR(Inv_SY_B!BC17/Inv_SY_B!$CU17-1,"")</f>
        <v/>
      </c>
      <c r="BD17" s="169" t="str">
        <f>IFERROR(Inv_SY_B!BD17/Inv_SY_B!$CU17-1,"")</f>
        <v/>
      </c>
      <c r="BE17" s="169" t="str">
        <f>IFERROR(Inv_SY_B!BE17/Inv_SY_B!$CU17-1,"")</f>
        <v/>
      </c>
      <c r="BF17" s="169" t="str">
        <f>IFERROR(Inv_SY_B!BF17/Inv_SY_B!$CU17-1,"")</f>
        <v/>
      </c>
      <c r="BG17" s="169" t="str">
        <f>IFERROR(Inv_SY_B!BG17/Inv_SY_B!$CU17-1,"")</f>
        <v/>
      </c>
      <c r="BH17" s="169" t="str">
        <f>IFERROR(Inv_SY_B!BH17/Inv_SY_B!$CU17-1,"")</f>
        <v/>
      </c>
      <c r="BI17" s="169" t="str">
        <f>IFERROR(Inv_SY_B!BI17/Inv_SY_B!$CU17-1,"")</f>
        <v/>
      </c>
      <c r="BJ17" s="169" t="str">
        <f>IFERROR(Inv_SY_B!BJ17/Inv_SY_B!$CU17-1,"")</f>
        <v/>
      </c>
      <c r="BK17" s="169" t="str">
        <f>IFERROR(Inv_SY_B!BK17/Inv_SY_B!$CU17-1,"")</f>
        <v/>
      </c>
      <c r="BL17" s="169" t="str">
        <f>IFERROR(Inv_SY_B!BL17/Inv_SY_B!$CU17-1,"")</f>
        <v/>
      </c>
      <c r="BM17" s="169" t="str">
        <f>IFERROR(Inv_SY_B!BM17/Inv_SY_B!$CU17-1,"")</f>
        <v/>
      </c>
      <c r="BN17" s="169" t="str">
        <f>IFERROR(Inv_SY_B!BN17/Inv_SY_B!$CU17-1,"")</f>
        <v/>
      </c>
      <c r="BO17" s="169" t="str">
        <f>IFERROR(Inv_SY_B!BO17/Inv_SY_B!$CU17-1,"")</f>
        <v/>
      </c>
      <c r="BP17" s="169" t="str">
        <f>IFERROR(Inv_SY_B!BP17/Inv_SY_B!$CU17-1,"")</f>
        <v/>
      </c>
      <c r="BQ17" s="169" t="str">
        <f>IFERROR(Inv_SY_B!BQ17/Inv_SY_B!$CU17-1,"")</f>
        <v/>
      </c>
      <c r="BR17" s="169" t="str">
        <f>IFERROR(Inv_SY_B!BR17/Inv_SY_B!$CU17-1,"")</f>
        <v/>
      </c>
      <c r="BS17" s="169" t="str">
        <f>IFERROR(Inv_SY_B!BS17/Inv_SY_B!$CU17-1,"")</f>
        <v/>
      </c>
      <c r="BT17" s="169" t="str">
        <f>IFERROR(Inv_SY_B!BT17/Inv_SY_B!$CU17-1,"")</f>
        <v/>
      </c>
      <c r="BU17" s="169" t="str">
        <f>IFERROR(Inv_SY_B!BU17/Inv_SY_B!$CU17-1,"")</f>
        <v/>
      </c>
      <c r="BV17" s="169" t="str">
        <f>IFERROR(Inv_SY_B!BV17/Inv_SY_B!$CU17-1,"")</f>
        <v/>
      </c>
      <c r="BW17" s="169" t="str">
        <f>IFERROR(Inv_SY_B!BW17/Inv_SY_B!$CU17-1,"")</f>
        <v/>
      </c>
      <c r="BX17" s="169" t="str">
        <f>IFERROR(Inv_SY_B!BX17/Inv_SY_B!$CU17-1,"")</f>
        <v/>
      </c>
      <c r="BY17" s="169" t="str">
        <f>IFERROR(Inv_SY_B!BY17/Inv_SY_B!$CU17-1,"")</f>
        <v/>
      </c>
      <c r="BZ17" s="169" t="str">
        <f>IFERROR(Inv_SY_B!BZ17/Inv_SY_B!$CU17-1,"")</f>
        <v/>
      </c>
      <c r="CA17" s="169" t="str">
        <f>IFERROR(Inv_SY_B!CA17/Inv_SY_B!$CU17-1,"")</f>
        <v/>
      </c>
      <c r="CB17" s="169" t="str">
        <f>IFERROR(Inv_SY_B!CB17/Inv_SY_B!$CU17-1,"")</f>
        <v/>
      </c>
      <c r="CC17" s="169" t="str">
        <f>IFERROR(Inv_SY_B!CC17/Inv_SY_B!$CU17-1,"")</f>
        <v/>
      </c>
      <c r="CD17" s="169" t="str">
        <f>IFERROR(Inv_SY_B!CD17/Inv_SY_B!$CU17-1,"")</f>
        <v/>
      </c>
      <c r="CE17" s="169" t="str">
        <f>IFERROR(Inv_SY_B!CE17/Inv_SY_B!$CU17-1,"")</f>
        <v/>
      </c>
      <c r="CF17" s="169" t="str">
        <f>IFERROR(Inv_SY_B!CF17/Inv_SY_B!$CU17-1,"")</f>
        <v/>
      </c>
      <c r="CG17" s="169" t="str">
        <f>IFERROR(Inv_SY_B!CG17/Inv_SY_B!$CU17-1,"")</f>
        <v/>
      </c>
      <c r="CH17" s="169" t="str">
        <f>IFERROR(Inv_SY_B!CH17/Inv_SY_B!$CU17-1,"")</f>
        <v/>
      </c>
      <c r="CI17" s="169" t="str">
        <f>IFERROR(Inv_SY_B!CI17/Inv_SY_B!$CU17-1,"")</f>
        <v/>
      </c>
      <c r="CJ17" s="169" t="str">
        <f>IFERROR(Inv_SY_B!CJ17/Inv_SY_B!$CU17-1,"")</f>
        <v/>
      </c>
      <c r="CK17" s="169" t="str">
        <f>IFERROR(Inv_SY_B!CK17/Inv_SY_B!$CU17-1,"")</f>
        <v/>
      </c>
      <c r="CL17" s="169" t="str">
        <f>IFERROR(Inv_SY_B!CL17/Inv_SY_B!$CU17-1,"")</f>
        <v/>
      </c>
      <c r="CM17" s="169" t="str">
        <f>IFERROR(Inv_SY_B!CM17/Inv_SY_B!$CU17-1,"")</f>
        <v/>
      </c>
      <c r="CN17" s="169" t="str">
        <f>IFERROR(Inv_SY_B!CN17/Inv_SY_B!$CU17-1,"")</f>
        <v/>
      </c>
      <c r="CO17" s="169" t="str">
        <f>IFERROR(Inv_SY_B!CO17/Inv_SY_B!$CU17-1,"")</f>
        <v/>
      </c>
      <c r="CP17" s="169" t="str">
        <f>IFERROR(Inv_SY_B!CP17/Inv_SY_B!$CU17-1,"")</f>
        <v/>
      </c>
      <c r="CQ17" s="169" t="str">
        <f>IFERROR(Inv_SY_B!CQ17/Inv_SY_B!$CU17-1,"")</f>
        <v/>
      </c>
      <c r="CR17" s="169" t="str">
        <f>IFERROR(Inv_SY_B!CR17/Inv_SY_B!$CU17-1,"")</f>
        <v/>
      </c>
      <c r="CS17" s="169" t="str">
        <f>IFERROR(Inv_SY_B!CS17/Inv_SY_B!$CU17-1,"")</f>
        <v/>
      </c>
      <c r="CT17" s="169" t="str">
        <f>IFERROR(Inv_SY_B!CT17/Inv_SY_B!$CU17-1,"")</f>
        <v/>
      </c>
      <c r="CU17" s="173"/>
      <c r="CV17" s="173"/>
      <c r="CW17" s="173"/>
      <c r="CX17" s="173"/>
    </row>
    <row r="18" spans="2:102">
      <c r="B18" s="164">
        <f t="shared" si="0"/>
        <v>45710</v>
      </c>
      <c r="C18" s="169" t="str">
        <f>IFERROR(Inv_SY_B!C18/Inv_SY_B!$CU18-1,"")</f>
        <v/>
      </c>
      <c r="D18" s="169" t="str">
        <f>IFERROR(Inv_SY_B!D18/Inv_SY_B!$CU18-1,"")</f>
        <v/>
      </c>
      <c r="E18" s="169" t="str">
        <f>IFERROR(Inv_SY_B!E18/Inv_SY_B!$CU18-1,"")</f>
        <v/>
      </c>
      <c r="F18" s="169" t="str">
        <f>IFERROR(Inv_SY_B!F18/Inv_SY_B!$CU18-1,"")</f>
        <v/>
      </c>
      <c r="G18" s="169" t="str">
        <f>IFERROR(Inv_SY_B!G18/Inv_SY_B!$CU18-1,"")</f>
        <v/>
      </c>
      <c r="H18" s="169" t="str">
        <f>IFERROR(Inv_SY_B!H18/Inv_SY_B!$CU18-1,"")</f>
        <v/>
      </c>
      <c r="I18" s="169" t="str">
        <f>IFERROR(Inv_SY_B!I18/Inv_SY_B!$CU18-1,"")</f>
        <v/>
      </c>
      <c r="J18" s="169" t="str">
        <f>IFERROR(Inv_SY_B!J18/Inv_SY_B!$CU18-1,"")</f>
        <v/>
      </c>
      <c r="K18" s="169" t="str">
        <f>IFERROR(Inv_SY_B!K18/Inv_SY_B!$CU18-1,"")</f>
        <v/>
      </c>
      <c r="L18" s="169" t="str">
        <f>IFERROR(Inv_SY_B!L18/Inv_SY_B!$CU18-1,"")</f>
        <v/>
      </c>
      <c r="M18" s="169" t="str">
        <f>IFERROR(Inv_SY_B!M18/Inv_SY_B!$CU18-1,"")</f>
        <v/>
      </c>
      <c r="N18" s="169" t="str">
        <f>IFERROR(Inv_SY_B!N18/Inv_SY_B!$CU18-1,"")</f>
        <v/>
      </c>
      <c r="O18" s="169" t="str">
        <f>IFERROR(Inv_SY_B!O18/Inv_SY_B!$CU18-1,"")</f>
        <v/>
      </c>
      <c r="P18" s="169" t="str">
        <f>IFERROR(Inv_SY_B!P18/Inv_SY_B!$CU18-1,"")</f>
        <v/>
      </c>
      <c r="Q18" s="169" t="str">
        <f>IFERROR(Inv_SY_B!Q18/Inv_SY_B!$CU18-1,"")</f>
        <v/>
      </c>
      <c r="R18" s="169" t="str">
        <f>IFERROR(Inv_SY_B!R18/Inv_SY_B!$CU18-1,"")</f>
        <v/>
      </c>
      <c r="S18" s="169" t="str">
        <f>IFERROR(Inv_SY_B!S18/Inv_SY_B!$CU18-1,"")</f>
        <v/>
      </c>
      <c r="T18" s="169" t="str">
        <f>IFERROR(Inv_SY_B!T18/Inv_SY_B!$CU18-1,"")</f>
        <v/>
      </c>
      <c r="U18" s="169" t="str">
        <f>IFERROR(Inv_SY_B!U18/Inv_SY_B!$CU18-1,"")</f>
        <v/>
      </c>
      <c r="V18" s="169" t="str">
        <f>IFERROR(Inv_SY_B!V18/Inv_SY_B!$CU18-1,"")</f>
        <v/>
      </c>
      <c r="W18" s="169" t="str">
        <f>IFERROR(Inv_SY_B!W18/Inv_SY_B!$CU18-1,"")</f>
        <v/>
      </c>
      <c r="X18" s="169" t="str">
        <f>IFERROR(Inv_SY_B!X18/Inv_SY_B!$CU18-1,"")</f>
        <v/>
      </c>
      <c r="Y18" s="169" t="str">
        <f>IFERROR(Inv_SY_B!Y18/Inv_SY_B!$CU18-1,"")</f>
        <v/>
      </c>
      <c r="Z18" s="169" t="str">
        <f>IFERROR(Inv_SY_B!Z18/Inv_SY_B!$CU18-1,"")</f>
        <v/>
      </c>
      <c r="AA18" s="169" t="str">
        <f>IFERROR(Inv_SY_B!AA18/Inv_SY_B!$CU18-1,"")</f>
        <v/>
      </c>
      <c r="AB18" s="169" t="str">
        <f>IFERROR(Inv_SY_B!AB18/Inv_SY_B!$CU18-1,"")</f>
        <v/>
      </c>
      <c r="AC18" s="169" t="str">
        <f>IFERROR(Inv_SY_B!AC18/Inv_SY_B!$CU18-1,"")</f>
        <v/>
      </c>
      <c r="AD18" s="169" t="str">
        <f>IFERROR(Inv_SY_B!AD18/Inv_SY_B!$CU18-1,"")</f>
        <v/>
      </c>
      <c r="AE18" s="169" t="str">
        <f>IFERROR(Inv_SY_B!AE18/Inv_SY_B!$CU18-1,"")</f>
        <v/>
      </c>
      <c r="AF18" s="169" t="str">
        <f>IFERROR(Inv_SY_B!AF18/Inv_SY_B!$CU18-1,"")</f>
        <v/>
      </c>
      <c r="AG18" s="169" t="str">
        <f>IFERROR(Inv_SY_B!AG18/Inv_SY_B!$CU18-1,"")</f>
        <v/>
      </c>
      <c r="AH18" s="169" t="str">
        <f>IFERROR(Inv_SY_B!AH18/Inv_SY_B!$CU18-1,"")</f>
        <v/>
      </c>
      <c r="AI18" s="169" t="str">
        <f>IFERROR(Inv_SY_B!AI18/Inv_SY_B!$CU18-1,"")</f>
        <v/>
      </c>
      <c r="AJ18" s="169" t="str">
        <f>IFERROR(Inv_SY_B!AJ18/Inv_SY_B!$CU18-1,"")</f>
        <v/>
      </c>
      <c r="AK18" s="169" t="str">
        <f>IFERROR(Inv_SY_B!AK18/Inv_SY_B!$CU18-1,"")</f>
        <v/>
      </c>
      <c r="AL18" s="169" t="str">
        <f>IFERROR(Inv_SY_B!AL18/Inv_SY_B!$CU18-1,"")</f>
        <v/>
      </c>
      <c r="AM18" s="169" t="str">
        <f>IFERROR(Inv_SY_B!AM18/Inv_SY_B!$CU18-1,"")</f>
        <v/>
      </c>
      <c r="AN18" s="169" t="str">
        <f>IFERROR(Inv_SY_B!AN18/Inv_SY_B!$CU18-1,"")</f>
        <v/>
      </c>
      <c r="AO18" s="169" t="str">
        <f>IFERROR(Inv_SY_B!AO18/Inv_SY_B!$CU18-1,"")</f>
        <v/>
      </c>
      <c r="AP18" s="169" t="str">
        <f>IFERROR(Inv_SY_B!AP18/Inv_SY_B!$CU18-1,"")</f>
        <v/>
      </c>
      <c r="AQ18" s="169" t="str">
        <f>IFERROR(Inv_SY_B!AQ18/Inv_SY_B!$CU18-1,"")</f>
        <v/>
      </c>
      <c r="AR18" s="169" t="str">
        <f>IFERROR(Inv_SY_B!AR18/Inv_SY_B!$CU18-1,"")</f>
        <v/>
      </c>
      <c r="AS18" s="169" t="str">
        <f>IFERROR(Inv_SY_B!AS18/Inv_SY_B!$CU18-1,"")</f>
        <v/>
      </c>
      <c r="AT18" s="169" t="str">
        <f>IFERROR(Inv_SY_B!AT18/Inv_SY_B!$CU18-1,"")</f>
        <v/>
      </c>
      <c r="AU18" s="169" t="str">
        <f>IFERROR(Inv_SY_B!AU18/Inv_SY_B!$CU18-1,"")</f>
        <v/>
      </c>
      <c r="AV18" s="169" t="str">
        <f>IFERROR(Inv_SY_B!AV18/Inv_SY_B!$CU18-1,"")</f>
        <v/>
      </c>
      <c r="AW18" s="169" t="str">
        <f>IFERROR(Inv_SY_B!AW18/Inv_SY_B!$CU18-1,"")</f>
        <v/>
      </c>
      <c r="AX18" s="169" t="str">
        <f>IFERROR(Inv_SY_B!AX18/Inv_SY_B!$CU18-1,"")</f>
        <v/>
      </c>
      <c r="AY18" s="169" t="str">
        <f>IFERROR(Inv_SY_B!AY18/Inv_SY_B!$CU18-1,"")</f>
        <v/>
      </c>
      <c r="AZ18" s="169" t="str">
        <f>IFERROR(Inv_SY_B!AZ18/Inv_SY_B!$CU18-1,"")</f>
        <v/>
      </c>
      <c r="BA18" s="169" t="str">
        <f>IFERROR(Inv_SY_B!BA18/Inv_SY_B!$CU18-1,"")</f>
        <v/>
      </c>
      <c r="BB18" s="169" t="str">
        <f>IFERROR(Inv_SY_B!BB18/Inv_SY_B!$CU18-1,"")</f>
        <v/>
      </c>
      <c r="BC18" s="169" t="str">
        <f>IFERROR(Inv_SY_B!BC18/Inv_SY_B!$CU18-1,"")</f>
        <v/>
      </c>
      <c r="BD18" s="169" t="str">
        <f>IFERROR(Inv_SY_B!BD18/Inv_SY_B!$CU18-1,"")</f>
        <v/>
      </c>
      <c r="BE18" s="169" t="str">
        <f>IFERROR(Inv_SY_B!BE18/Inv_SY_B!$CU18-1,"")</f>
        <v/>
      </c>
      <c r="BF18" s="169" t="str">
        <f>IFERROR(Inv_SY_B!BF18/Inv_SY_B!$CU18-1,"")</f>
        <v/>
      </c>
      <c r="BG18" s="169" t="str">
        <f>IFERROR(Inv_SY_B!BG18/Inv_SY_B!$CU18-1,"")</f>
        <v/>
      </c>
      <c r="BH18" s="169" t="str">
        <f>IFERROR(Inv_SY_B!BH18/Inv_SY_B!$CU18-1,"")</f>
        <v/>
      </c>
      <c r="BI18" s="169" t="str">
        <f>IFERROR(Inv_SY_B!BI18/Inv_SY_B!$CU18-1,"")</f>
        <v/>
      </c>
      <c r="BJ18" s="169" t="str">
        <f>IFERROR(Inv_SY_B!BJ18/Inv_SY_B!$CU18-1,"")</f>
        <v/>
      </c>
      <c r="BK18" s="169" t="str">
        <f>IFERROR(Inv_SY_B!BK18/Inv_SY_B!$CU18-1,"")</f>
        <v/>
      </c>
      <c r="BL18" s="169" t="str">
        <f>IFERROR(Inv_SY_B!BL18/Inv_SY_B!$CU18-1,"")</f>
        <v/>
      </c>
      <c r="BM18" s="169" t="str">
        <f>IFERROR(Inv_SY_B!BM18/Inv_SY_B!$CU18-1,"")</f>
        <v/>
      </c>
      <c r="BN18" s="169" t="str">
        <f>IFERROR(Inv_SY_B!BN18/Inv_SY_B!$CU18-1,"")</f>
        <v/>
      </c>
      <c r="BO18" s="169" t="str">
        <f>IFERROR(Inv_SY_B!BO18/Inv_SY_B!$CU18-1,"")</f>
        <v/>
      </c>
      <c r="BP18" s="169" t="str">
        <f>IFERROR(Inv_SY_B!BP18/Inv_SY_B!$CU18-1,"")</f>
        <v/>
      </c>
      <c r="BQ18" s="169" t="str">
        <f>IFERROR(Inv_SY_B!BQ18/Inv_SY_B!$CU18-1,"")</f>
        <v/>
      </c>
      <c r="BR18" s="169" t="str">
        <f>IFERROR(Inv_SY_B!BR18/Inv_SY_B!$CU18-1,"")</f>
        <v/>
      </c>
      <c r="BS18" s="169" t="str">
        <f>IFERROR(Inv_SY_B!BS18/Inv_SY_B!$CU18-1,"")</f>
        <v/>
      </c>
      <c r="BT18" s="169" t="str">
        <f>IFERROR(Inv_SY_B!BT18/Inv_SY_B!$CU18-1,"")</f>
        <v/>
      </c>
      <c r="BU18" s="169" t="str">
        <f>IFERROR(Inv_SY_B!BU18/Inv_SY_B!$CU18-1,"")</f>
        <v/>
      </c>
      <c r="BV18" s="169" t="str">
        <f>IFERROR(Inv_SY_B!BV18/Inv_SY_B!$CU18-1,"")</f>
        <v/>
      </c>
      <c r="BW18" s="169" t="str">
        <f>IFERROR(Inv_SY_B!BW18/Inv_SY_B!$CU18-1,"")</f>
        <v/>
      </c>
      <c r="BX18" s="169" t="str">
        <f>IFERROR(Inv_SY_B!BX18/Inv_SY_B!$CU18-1,"")</f>
        <v/>
      </c>
      <c r="BY18" s="169" t="str">
        <f>IFERROR(Inv_SY_B!BY18/Inv_SY_B!$CU18-1,"")</f>
        <v/>
      </c>
      <c r="BZ18" s="169" t="str">
        <f>IFERROR(Inv_SY_B!BZ18/Inv_SY_B!$CU18-1,"")</f>
        <v/>
      </c>
      <c r="CA18" s="169" t="str">
        <f>IFERROR(Inv_SY_B!CA18/Inv_SY_B!$CU18-1,"")</f>
        <v/>
      </c>
      <c r="CB18" s="169" t="str">
        <f>IFERROR(Inv_SY_B!CB18/Inv_SY_B!$CU18-1,"")</f>
        <v/>
      </c>
      <c r="CC18" s="169" t="str">
        <f>IFERROR(Inv_SY_B!CC18/Inv_SY_B!$CU18-1,"")</f>
        <v/>
      </c>
      <c r="CD18" s="169" t="str">
        <f>IFERROR(Inv_SY_B!CD18/Inv_SY_B!$CU18-1,"")</f>
        <v/>
      </c>
      <c r="CE18" s="169" t="str">
        <f>IFERROR(Inv_SY_B!CE18/Inv_SY_B!$CU18-1,"")</f>
        <v/>
      </c>
      <c r="CF18" s="169" t="str">
        <f>IFERROR(Inv_SY_B!CF18/Inv_SY_B!$CU18-1,"")</f>
        <v/>
      </c>
      <c r="CG18" s="169" t="str">
        <f>IFERROR(Inv_SY_B!CG18/Inv_SY_B!$CU18-1,"")</f>
        <v/>
      </c>
      <c r="CH18" s="169" t="str">
        <f>IFERROR(Inv_SY_B!CH18/Inv_SY_B!$CU18-1,"")</f>
        <v/>
      </c>
      <c r="CI18" s="169" t="str">
        <f>IFERROR(Inv_SY_B!CI18/Inv_SY_B!$CU18-1,"")</f>
        <v/>
      </c>
      <c r="CJ18" s="169" t="str">
        <f>IFERROR(Inv_SY_B!CJ18/Inv_SY_B!$CU18-1,"")</f>
        <v/>
      </c>
      <c r="CK18" s="169" t="str">
        <f>IFERROR(Inv_SY_B!CK18/Inv_SY_B!$CU18-1,"")</f>
        <v/>
      </c>
      <c r="CL18" s="169" t="str">
        <f>IFERROR(Inv_SY_B!CL18/Inv_SY_B!$CU18-1,"")</f>
        <v/>
      </c>
      <c r="CM18" s="169" t="str">
        <f>IFERROR(Inv_SY_B!CM18/Inv_SY_B!$CU18-1,"")</f>
        <v/>
      </c>
      <c r="CN18" s="169" t="str">
        <f>IFERROR(Inv_SY_B!CN18/Inv_SY_B!$CU18-1,"")</f>
        <v/>
      </c>
      <c r="CO18" s="169" t="str">
        <f>IFERROR(Inv_SY_B!CO18/Inv_SY_B!$CU18-1,"")</f>
        <v/>
      </c>
      <c r="CP18" s="169" t="str">
        <f>IFERROR(Inv_SY_B!CP18/Inv_SY_B!$CU18-1,"")</f>
        <v/>
      </c>
      <c r="CQ18" s="169" t="str">
        <f>IFERROR(Inv_SY_B!CQ18/Inv_SY_B!$CU18-1,"")</f>
        <v/>
      </c>
      <c r="CR18" s="169" t="str">
        <f>IFERROR(Inv_SY_B!CR18/Inv_SY_B!$CU18-1,"")</f>
        <v/>
      </c>
      <c r="CS18" s="169" t="str">
        <f>IFERROR(Inv_SY_B!CS18/Inv_SY_B!$CU18-1,"")</f>
        <v/>
      </c>
      <c r="CT18" s="169" t="str">
        <f>IFERROR(Inv_SY_B!CT18/Inv_SY_B!$CU18-1,"")</f>
        <v/>
      </c>
      <c r="CU18" s="173"/>
      <c r="CV18" s="173"/>
      <c r="CW18" s="173"/>
      <c r="CX18" s="173"/>
    </row>
    <row r="19" spans="2:102">
      <c r="B19" s="164">
        <f t="shared" si="0"/>
        <v>45711</v>
      </c>
      <c r="C19" s="169" t="str">
        <f>IFERROR(Inv_SY_B!C19/Inv_SY_B!$CU19-1,"")</f>
        <v/>
      </c>
      <c r="D19" s="169" t="str">
        <f>IFERROR(Inv_SY_B!D19/Inv_SY_B!$CU19-1,"")</f>
        <v/>
      </c>
      <c r="E19" s="169" t="str">
        <f>IFERROR(Inv_SY_B!E19/Inv_SY_B!$CU19-1,"")</f>
        <v/>
      </c>
      <c r="F19" s="169" t="str">
        <f>IFERROR(Inv_SY_B!F19/Inv_SY_B!$CU19-1,"")</f>
        <v/>
      </c>
      <c r="G19" s="169" t="str">
        <f>IFERROR(Inv_SY_B!G19/Inv_SY_B!$CU19-1,"")</f>
        <v/>
      </c>
      <c r="H19" s="169" t="str">
        <f>IFERROR(Inv_SY_B!H19/Inv_SY_B!$CU19-1,"")</f>
        <v/>
      </c>
      <c r="I19" s="169" t="str">
        <f>IFERROR(Inv_SY_B!I19/Inv_SY_B!$CU19-1,"")</f>
        <v/>
      </c>
      <c r="J19" s="169" t="str">
        <f>IFERROR(Inv_SY_B!J19/Inv_SY_B!$CU19-1,"")</f>
        <v/>
      </c>
      <c r="K19" s="169" t="str">
        <f>IFERROR(Inv_SY_B!K19/Inv_SY_B!$CU19-1,"")</f>
        <v/>
      </c>
      <c r="L19" s="169" t="str">
        <f>IFERROR(Inv_SY_B!L19/Inv_SY_B!$CU19-1,"")</f>
        <v/>
      </c>
      <c r="M19" s="169" t="str">
        <f>IFERROR(Inv_SY_B!M19/Inv_SY_B!$CU19-1,"")</f>
        <v/>
      </c>
      <c r="N19" s="169" t="str">
        <f>IFERROR(Inv_SY_B!N19/Inv_SY_B!$CU19-1,"")</f>
        <v/>
      </c>
      <c r="O19" s="169" t="str">
        <f>IFERROR(Inv_SY_B!O19/Inv_SY_B!$CU19-1,"")</f>
        <v/>
      </c>
      <c r="P19" s="169" t="str">
        <f>IFERROR(Inv_SY_B!P19/Inv_SY_B!$CU19-1,"")</f>
        <v/>
      </c>
      <c r="Q19" s="169" t="str">
        <f>IFERROR(Inv_SY_B!Q19/Inv_SY_B!$CU19-1,"")</f>
        <v/>
      </c>
      <c r="R19" s="169" t="str">
        <f>IFERROR(Inv_SY_B!R19/Inv_SY_B!$CU19-1,"")</f>
        <v/>
      </c>
      <c r="S19" s="169" t="str">
        <f>IFERROR(Inv_SY_B!S19/Inv_SY_B!$CU19-1,"")</f>
        <v/>
      </c>
      <c r="T19" s="169" t="str">
        <f>IFERROR(Inv_SY_B!T19/Inv_SY_B!$CU19-1,"")</f>
        <v/>
      </c>
      <c r="U19" s="169" t="str">
        <f>IFERROR(Inv_SY_B!U19/Inv_SY_B!$CU19-1,"")</f>
        <v/>
      </c>
      <c r="V19" s="169" t="str">
        <f>IFERROR(Inv_SY_B!V19/Inv_SY_B!$CU19-1,"")</f>
        <v/>
      </c>
      <c r="W19" s="169" t="str">
        <f>IFERROR(Inv_SY_B!W19/Inv_SY_B!$CU19-1,"")</f>
        <v/>
      </c>
      <c r="X19" s="169" t="str">
        <f>IFERROR(Inv_SY_B!X19/Inv_SY_B!$CU19-1,"")</f>
        <v/>
      </c>
      <c r="Y19" s="169" t="str">
        <f>IFERROR(Inv_SY_B!Y19/Inv_SY_B!$CU19-1,"")</f>
        <v/>
      </c>
      <c r="Z19" s="169" t="str">
        <f>IFERROR(Inv_SY_B!Z19/Inv_SY_B!$CU19-1,"")</f>
        <v/>
      </c>
      <c r="AA19" s="169" t="str">
        <f>IFERROR(Inv_SY_B!AA19/Inv_SY_B!$CU19-1,"")</f>
        <v/>
      </c>
      <c r="AB19" s="169" t="str">
        <f>IFERROR(Inv_SY_B!AB19/Inv_SY_B!$CU19-1,"")</f>
        <v/>
      </c>
      <c r="AC19" s="169" t="str">
        <f>IFERROR(Inv_SY_B!AC19/Inv_SY_B!$CU19-1,"")</f>
        <v/>
      </c>
      <c r="AD19" s="169" t="str">
        <f>IFERROR(Inv_SY_B!AD19/Inv_SY_B!$CU19-1,"")</f>
        <v/>
      </c>
      <c r="AE19" s="169" t="str">
        <f>IFERROR(Inv_SY_B!AE19/Inv_SY_B!$CU19-1,"")</f>
        <v/>
      </c>
      <c r="AF19" s="169" t="str">
        <f>IFERROR(Inv_SY_B!AF19/Inv_SY_B!$CU19-1,"")</f>
        <v/>
      </c>
      <c r="AG19" s="169" t="str">
        <f>IFERROR(Inv_SY_B!AG19/Inv_SY_B!$CU19-1,"")</f>
        <v/>
      </c>
      <c r="AH19" s="169" t="str">
        <f>IFERROR(Inv_SY_B!AH19/Inv_SY_B!$CU19-1,"")</f>
        <v/>
      </c>
      <c r="AI19" s="169" t="str">
        <f>IFERROR(Inv_SY_B!AI19/Inv_SY_B!$CU19-1,"")</f>
        <v/>
      </c>
      <c r="AJ19" s="169" t="str">
        <f>IFERROR(Inv_SY_B!AJ19/Inv_SY_B!$CU19-1,"")</f>
        <v/>
      </c>
      <c r="AK19" s="169" t="str">
        <f>IFERROR(Inv_SY_B!AK19/Inv_SY_B!$CU19-1,"")</f>
        <v/>
      </c>
      <c r="AL19" s="169" t="str">
        <f>IFERROR(Inv_SY_B!AL19/Inv_SY_B!$CU19-1,"")</f>
        <v/>
      </c>
      <c r="AM19" s="169" t="str">
        <f>IFERROR(Inv_SY_B!AM19/Inv_SY_B!$CU19-1,"")</f>
        <v/>
      </c>
      <c r="AN19" s="169" t="str">
        <f>IFERROR(Inv_SY_B!AN19/Inv_SY_B!$CU19-1,"")</f>
        <v/>
      </c>
      <c r="AO19" s="169" t="str">
        <f>IFERROR(Inv_SY_B!AO19/Inv_SY_B!$CU19-1,"")</f>
        <v/>
      </c>
      <c r="AP19" s="169" t="str">
        <f>IFERROR(Inv_SY_B!AP19/Inv_SY_B!$CU19-1,"")</f>
        <v/>
      </c>
      <c r="AQ19" s="169" t="str">
        <f>IFERROR(Inv_SY_B!AQ19/Inv_SY_B!$CU19-1,"")</f>
        <v/>
      </c>
      <c r="AR19" s="169" t="str">
        <f>IFERROR(Inv_SY_B!AR19/Inv_SY_B!$CU19-1,"")</f>
        <v/>
      </c>
      <c r="AS19" s="169" t="str">
        <f>IFERROR(Inv_SY_B!AS19/Inv_SY_B!$CU19-1,"")</f>
        <v/>
      </c>
      <c r="AT19" s="169" t="str">
        <f>IFERROR(Inv_SY_B!AT19/Inv_SY_B!$CU19-1,"")</f>
        <v/>
      </c>
      <c r="AU19" s="169" t="str">
        <f>IFERROR(Inv_SY_B!AU19/Inv_SY_B!$CU19-1,"")</f>
        <v/>
      </c>
      <c r="AV19" s="169" t="str">
        <f>IFERROR(Inv_SY_B!AV19/Inv_SY_B!$CU19-1,"")</f>
        <v/>
      </c>
      <c r="AW19" s="169" t="str">
        <f>IFERROR(Inv_SY_B!AW19/Inv_SY_B!$CU19-1,"")</f>
        <v/>
      </c>
      <c r="AX19" s="169" t="str">
        <f>IFERROR(Inv_SY_B!AX19/Inv_SY_B!$CU19-1,"")</f>
        <v/>
      </c>
      <c r="AY19" s="169" t="str">
        <f>IFERROR(Inv_SY_B!AY19/Inv_SY_B!$CU19-1,"")</f>
        <v/>
      </c>
      <c r="AZ19" s="169" t="str">
        <f>IFERROR(Inv_SY_B!AZ19/Inv_SY_B!$CU19-1,"")</f>
        <v/>
      </c>
      <c r="BA19" s="169" t="str">
        <f>IFERROR(Inv_SY_B!BA19/Inv_SY_B!$CU19-1,"")</f>
        <v/>
      </c>
      <c r="BB19" s="169" t="str">
        <f>IFERROR(Inv_SY_B!BB19/Inv_SY_B!$CU19-1,"")</f>
        <v/>
      </c>
      <c r="BC19" s="169" t="str">
        <f>IFERROR(Inv_SY_B!BC19/Inv_SY_B!$CU19-1,"")</f>
        <v/>
      </c>
      <c r="BD19" s="169" t="str">
        <f>IFERROR(Inv_SY_B!BD19/Inv_SY_B!$CU19-1,"")</f>
        <v/>
      </c>
      <c r="BE19" s="169" t="str">
        <f>IFERROR(Inv_SY_B!BE19/Inv_SY_B!$CU19-1,"")</f>
        <v/>
      </c>
      <c r="BF19" s="169" t="str">
        <f>IFERROR(Inv_SY_B!BF19/Inv_SY_B!$CU19-1,"")</f>
        <v/>
      </c>
      <c r="BG19" s="169" t="str">
        <f>IFERROR(Inv_SY_B!BG19/Inv_SY_B!$CU19-1,"")</f>
        <v/>
      </c>
      <c r="BH19" s="169" t="str">
        <f>IFERROR(Inv_SY_B!BH19/Inv_SY_B!$CU19-1,"")</f>
        <v/>
      </c>
      <c r="BI19" s="169" t="str">
        <f>IFERROR(Inv_SY_B!BI19/Inv_SY_B!$CU19-1,"")</f>
        <v/>
      </c>
      <c r="BJ19" s="169" t="str">
        <f>IFERROR(Inv_SY_B!BJ19/Inv_SY_B!$CU19-1,"")</f>
        <v/>
      </c>
      <c r="BK19" s="169" t="str">
        <f>IFERROR(Inv_SY_B!BK19/Inv_SY_B!$CU19-1,"")</f>
        <v/>
      </c>
      <c r="BL19" s="169" t="str">
        <f>IFERROR(Inv_SY_B!BL19/Inv_SY_B!$CU19-1,"")</f>
        <v/>
      </c>
      <c r="BM19" s="169" t="str">
        <f>IFERROR(Inv_SY_B!BM19/Inv_SY_B!$CU19-1,"")</f>
        <v/>
      </c>
      <c r="BN19" s="169" t="str">
        <f>IFERROR(Inv_SY_B!BN19/Inv_SY_B!$CU19-1,"")</f>
        <v/>
      </c>
      <c r="BO19" s="169" t="str">
        <f>IFERROR(Inv_SY_B!BO19/Inv_SY_B!$CU19-1,"")</f>
        <v/>
      </c>
      <c r="BP19" s="169" t="str">
        <f>IFERROR(Inv_SY_B!BP19/Inv_SY_B!$CU19-1,"")</f>
        <v/>
      </c>
      <c r="BQ19" s="169" t="str">
        <f>IFERROR(Inv_SY_B!BQ19/Inv_SY_B!$CU19-1,"")</f>
        <v/>
      </c>
      <c r="BR19" s="169" t="str">
        <f>IFERROR(Inv_SY_B!BR19/Inv_SY_B!$CU19-1,"")</f>
        <v/>
      </c>
      <c r="BS19" s="169" t="str">
        <f>IFERROR(Inv_SY_B!BS19/Inv_SY_B!$CU19-1,"")</f>
        <v/>
      </c>
      <c r="BT19" s="169" t="str">
        <f>IFERROR(Inv_SY_B!BT19/Inv_SY_B!$CU19-1,"")</f>
        <v/>
      </c>
      <c r="BU19" s="169" t="str">
        <f>IFERROR(Inv_SY_B!BU19/Inv_SY_B!$CU19-1,"")</f>
        <v/>
      </c>
      <c r="BV19" s="169" t="str">
        <f>IFERROR(Inv_SY_B!BV19/Inv_SY_B!$CU19-1,"")</f>
        <v/>
      </c>
      <c r="BW19" s="169" t="str">
        <f>IFERROR(Inv_SY_B!BW19/Inv_SY_B!$CU19-1,"")</f>
        <v/>
      </c>
      <c r="BX19" s="169" t="str">
        <f>IFERROR(Inv_SY_B!BX19/Inv_SY_B!$CU19-1,"")</f>
        <v/>
      </c>
      <c r="BY19" s="169" t="str">
        <f>IFERROR(Inv_SY_B!BY19/Inv_SY_B!$CU19-1,"")</f>
        <v/>
      </c>
      <c r="BZ19" s="169" t="str">
        <f>IFERROR(Inv_SY_B!BZ19/Inv_SY_B!$CU19-1,"")</f>
        <v/>
      </c>
      <c r="CA19" s="169" t="str">
        <f>IFERROR(Inv_SY_B!CA19/Inv_SY_B!$CU19-1,"")</f>
        <v/>
      </c>
      <c r="CB19" s="169" t="str">
        <f>IFERROR(Inv_SY_B!CB19/Inv_SY_B!$CU19-1,"")</f>
        <v/>
      </c>
      <c r="CC19" s="169" t="str">
        <f>IFERROR(Inv_SY_B!CC19/Inv_SY_B!$CU19-1,"")</f>
        <v/>
      </c>
      <c r="CD19" s="169" t="str">
        <f>IFERROR(Inv_SY_B!CD19/Inv_SY_B!$CU19-1,"")</f>
        <v/>
      </c>
      <c r="CE19" s="169" t="str">
        <f>IFERROR(Inv_SY_B!CE19/Inv_SY_B!$CU19-1,"")</f>
        <v/>
      </c>
      <c r="CF19" s="169" t="str">
        <f>IFERROR(Inv_SY_B!CF19/Inv_SY_B!$CU19-1,"")</f>
        <v/>
      </c>
      <c r="CG19" s="169" t="str">
        <f>IFERROR(Inv_SY_B!CG19/Inv_SY_B!$CU19-1,"")</f>
        <v/>
      </c>
      <c r="CH19" s="169" t="str">
        <f>IFERROR(Inv_SY_B!CH19/Inv_SY_B!$CU19-1,"")</f>
        <v/>
      </c>
      <c r="CI19" s="169" t="str">
        <f>IFERROR(Inv_SY_B!CI19/Inv_SY_B!$CU19-1,"")</f>
        <v/>
      </c>
      <c r="CJ19" s="169" t="str">
        <f>IFERROR(Inv_SY_B!CJ19/Inv_SY_B!$CU19-1,"")</f>
        <v/>
      </c>
      <c r="CK19" s="169" t="str">
        <f>IFERROR(Inv_SY_B!CK19/Inv_SY_B!$CU19-1,"")</f>
        <v/>
      </c>
      <c r="CL19" s="169" t="str">
        <f>IFERROR(Inv_SY_B!CL19/Inv_SY_B!$CU19-1,"")</f>
        <v/>
      </c>
      <c r="CM19" s="169" t="str">
        <f>IFERROR(Inv_SY_B!CM19/Inv_SY_B!$CU19-1,"")</f>
        <v/>
      </c>
      <c r="CN19" s="169" t="str">
        <f>IFERROR(Inv_SY_B!CN19/Inv_SY_B!$CU19-1,"")</f>
        <v/>
      </c>
      <c r="CO19" s="169" t="str">
        <f>IFERROR(Inv_SY_B!CO19/Inv_SY_B!$CU19-1,"")</f>
        <v/>
      </c>
      <c r="CP19" s="169" t="str">
        <f>IFERROR(Inv_SY_B!CP19/Inv_SY_B!$CU19-1,"")</f>
        <v/>
      </c>
      <c r="CQ19" s="169" t="str">
        <f>IFERROR(Inv_SY_B!CQ19/Inv_SY_B!$CU19-1,"")</f>
        <v/>
      </c>
      <c r="CR19" s="169" t="str">
        <f>IFERROR(Inv_SY_B!CR19/Inv_SY_B!$CU19-1,"")</f>
        <v/>
      </c>
      <c r="CS19" s="169" t="str">
        <f>IFERROR(Inv_SY_B!CS19/Inv_SY_B!$CU19-1,"")</f>
        <v/>
      </c>
      <c r="CT19" s="169" t="str">
        <f>IFERROR(Inv_SY_B!CT19/Inv_SY_B!$CU19-1,"")</f>
        <v/>
      </c>
      <c r="CU19" s="173"/>
      <c r="CV19" s="173"/>
      <c r="CW19" s="173"/>
      <c r="CX19" s="173"/>
    </row>
    <row r="20" spans="2:102">
      <c r="B20" s="164">
        <f t="shared" si="0"/>
        <v>45712</v>
      </c>
      <c r="C20" s="169" t="str">
        <f>IFERROR(Inv_SY_B!C20/Inv_SY_B!$CU20-1,"")</f>
        <v/>
      </c>
      <c r="D20" s="169" t="str">
        <f>IFERROR(Inv_SY_B!D20/Inv_SY_B!$CU20-1,"")</f>
        <v/>
      </c>
      <c r="E20" s="169" t="str">
        <f>IFERROR(Inv_SY_B!E20/Inv_SY_B!$CU20-1,"")</f>
        <v/>
      </c>
      <c r="F20" s="169" t="str">
        <f>IFERROR(Inv_SY_B!F20/Inv_SY_B!$CU20-1,"")</f>
        <v/>
      </c>
      <c r="G20" s="169" t="str">
        <f>IFERROR(Inv_SY_B!G20/Inv_SY_B!$CU20-1,"")</f>
        <v/>
      </c>
      <c r="H20" s="169" t="str">
        <f>IFERROR(Inv_SY_B!H20/Inv_SY_B!$CU20-1,"")</f>
        <v/>
      </c>
      <c r="I20" s="169" t="str">
        <f>IFERROR(Inv_SY_B!I20/Inv_SY_B!$CU20-1,"")</f>
        <v/>
      </c>
      <c r="J20" s="169" t="str">
        <f>IFERROR(Inv_SY_B!J20/Inv_SY_B!$CU20-1,"")</f>
        <v/>
      </c>
      <c r="K20" s="169" t="str">
        <f>IFERROR(Inv_SY_B!K20/Inv_SY_B!$CU20-1,"")</f>
        <v/>
      </c>
      <c r="L20" s="169" t="str">
        <f>IFERROR(Inv_SY_B!L20/Inv_SY_B!$CU20-1,"")</f>
        <v/>
      </c>
      <c r="M20" s="169" t="str">
        <f>IFERROR(Inv_SY_B!M20/Inv_SY_B!$CU20-1,"")</f>
        <v/>
      </c>
      <c r="N20" s="169" t="str">
        <f>IFERROR(Inv_SY_B!N20/Inv_SY_B!$CU20-1,"")</f>
        <v/>
      </c>
      <c r="O20" s="169" t="str">
        <f>IFERROR(Inv_SY_B!O20/Inv_SY_B!$CU20-1,"")</f>
        <v/>
      </c>
      <c r="P20" s="169" t="str">
        <f>IFERROR(Inv_SY_B!P20/Inv_SY_B!$CU20-1,"")</f>
        <v/>
      </c>
      <c r="Q20" s="169" t="str">
        <f>IFERROR(Inv_SY_B!Q20/Inv_SY_B!$CU20-1,"")</f>
        <v/>
      </c>
      <c r="R20" s="169" t="str">
        <f>IFERROR(Inv_SY_B!R20/Inv_SY_B!$CU20-1,"")</f>
        <v/>
      </c>
      <c r="S20" s="169" t="str">
        <f>IFERROR(Inv_SY_B!S20/Inv_SY_B!$CU20-1,"")</f>
        <v/>
      </c>
      <c r="T20" s="169" t="str">
        <f>IFERROR(Inv_SY_B!T20/Inv_SY_B!$CU20-1,"")</f>
        <v/>
      </c>
      <c r="U20" s="169" t="str">
        <f>IFERROR(Inv_SY_B!U20/Inv_SY_B!$CU20-1,"")</f>
        <v/>
      </c>
      <c r="V20" s="169" t="str">
        <f>IFERROR(Inv_SY_B!V20/Inv_SY_B!$CU20-1,"")</f>
        <v/>
      </c>
      <c r="W20" s="169" t="str">
        <f>IFERROR(Inv_SY_B!W20/Inv_SY_B!$CU20-1,"")</f>
        <v/>
      </c>
      <c r="X20" s="169" t="str">
        <f>IFERROR(Inv_SY_B!X20/Inv_SY_B!$CU20-1,"")</f>
        <v/>
      </c>
      <c r="Y20" s="169" t="str">
        <f>IFERROR(Inv_SY_B!Y20/Inv_SY_B!$CU20-1,"")</f>
        <v/>
      </c>
      <c r="Z20" s="169" t="str">
        <f>IFERROR(Inv_SY_B!Z20/Inv_SY_B!$CU20-1,"")</f>
        <v/>
      </c>
      <c r="AA20" s="169" t="str">
        <f>IFERROR(Inv_SY_B!AA20/Inv_SY_B!$CU20-1,"")</f>
        <v/>
      </c>
      <c r="AB20" s="169" t="str">
        <f>IFERROR(Inv_SY_B!AB20/Inv_SY_B!$CU20-1,"")</f>
        <v/>
      </c>
      <c r="AC20" s="169" t="str">
        <f>IFERROR(Inv_SY_B!AC20/Inv_SY_B!$CU20-1,"")</f>
        <v/>
      </c>
      <c r="AD20" s="169" t="str">
        <f>IFERROR(Inv_SY_B!AD20/Inv_SY_B!$CU20-1,"")</f>
        <v/>
      </c>
      <c r="AE20" s="169" t="str">
        <f>IFERROR(Inv_SY_B!AE20/Inv_SY_B!$CU20-1,"")</f>
        <v/>
      </c>
      <c r="AF20" s="169" t="str">
        <f>IFERROR(Inv_SY_B!AF20/Inv_SY_B!$CU20-1,"")</f>
        <v/>
      </c>
      <c r="AG20" s="169" t="str">
        <f>IFERROR(Inv_SY_B!AG20/Inv_SY_B!$CU20-1,"")</f>
        <v/>
      </c>
      <c r="AH20" s="169" t="str">
        <f>IFERROR(Inv_SY_B!AH20/Inv_SY_B!$CU20-1,"")</f>
        <v/>
      </c>
      <c r="AI20" s="169" t="str">
        <f>IFERROR(Inv_SY_B!AI20/Inv_SY_B!$CU20-1,"")</f>
        <v/>
      </c>
      <c r="AJ20" s="169" t="str">
        <f>IFERROR(Inv_SY_B!AJ20/Inv_SY_B!$CU20-1,"")</f>
        <v/>
      </c>
      <c r="AK20" s="169" t="str">
        <f>IFERROR(Inv_SY_B!AK20/Inv_SY_B!$CU20-1,"")</f>
        <v/>
      </c>
      <c r="AL20" s="169" t="str">
        <f>IFERROR(Inv_SY_B!AL20/Inv_SY_B!$CU20-1,"")</f>
        <v/>
      </c>
      <c r="AM20" s="169" t="str">
        <f>IFERROR(Inv_SY_B!AM20/Inv_SY_B!$CU20-1,"")</f>
        <v/>
      </c>
      <c r="AN20" s="169" t="str">
        <f>IFERROR(Inv_SY_B!AN20/Inv_SY_B!$CU20-1,"")</f>
        <v/>
      </c>
      <c r="AO20" s="169" t="str">
        <f>IFERROR(Inv_SY_B!AO20/Inv_SY_B!$CU20-1,"")</f>
        <v/>
      </c>
      <c r="AP20" s="169" t="str">
        <f>IFERROR(Inv_SY_B!AP20/Inv_SY_B!$CU20-1,"")</f>
        <v/>
      </c>
      <c r="AQ20" s="169" t="str">
        <f>IFERROR(Inv_SY_B!AQ20/Inv_SY_B!$CU20-1,"")</f>
        <v/>
      </c>
      <c r="AR20" s="169" t="str">
        <f>IFERROR(Inv_SY_B!AR20/Inv_SY_B!$CU20-1,"")</f>
        <v/>
      </c>
      <c r="AS20" s="169" t="str">
        <f>IFERROR(Inv_SY_B!AS20/Inv_SY_B!$CU20-1,"")</f>
        <v/>
      </c>
      <c r="AT20" s="169" t="str">
        <f>IFERROR(Inv_SY_B!AT20/Inv_SY_B!$CU20-1,"")</f>
        <v/>
      </c>
      <c r="AU20" s="169" t="str">
        <f>IFERROR(Inv_SY_B!AU20/Inv_SY_B!$CU20-1,"")</f>
        <v/>
      </c>
      <c r="AV20" s="169" t="str">
        <f>IFERROR(Inv_SY_B!AV20/Inv_SY_B!$CU20-1,"")</f>
        <v/>
      </c>
      <c r="AW20" s="169" t="str">
        <f>IFERROR(Inv_SY_B!AW20/Inv_SY_B!$CU20-1,"")</f>
        <v/>
      </c>
      <c r="AX20" s="169" t="str">
        <f>IFERROR(Inv_SY_B!AX20/Inv_SY_B!$CU20-1,"")</f>
        <v/>
      </c>
      <c r="AY20" s="169" t="str">
        <f>IFERROR(Inv_SY_B!AY20/Inv_SY_B!$CU20-1,"")</f>
        <v/>
      </c>
      <c r="AZ20" s="169" t="str">
        <f>IFERROR(Inv_SY_B!AZ20/Inv_SY_B!$CU20-1,"")</f>
        <v/>
      </c>
      <c r="BA20" s="169" t="str">
        <f>IFERROR(Inv_SY_B!BA20/Inv_SY_B!$CU20-1,"")</f>
        <v/>
      </c>
      <c r="BB20" s="169" t="str">
        <f>IFERROR(Inv_SY_B!BB20/Inv_SY_B!$CU20-1,"")</f>
        <v/>
      </c>
      <c r="BC20" s="169" t="str">
        <f>IFERROR(Inv_SY_B!BC20/Inv_SY_B!$CU20-1,"")</f>
        <v/>
      </c>
      <c r="BD20" s="169" t="str">
        <f>IFERROR(Inv_SY_B!BD20/Inv_SY_B!$CU20-1,"")</f>
        <v/>
      </c>
      <c r="BE20" s="169" t="str">
        <f>IFERROR(Inv_SY_B!BE20/Inv_SY_B!$CU20-1,"")</f>
        <v/>
      </c>
      <c r="BF20" s="169" t="str">
        <f>IFERROR(Inv_SY_B!BF20/Inv_SY_B!$CU20-1,"")</f>
        <v/>
      </c>
      <c r="BG20" s="169" t="str">
        <f>IFERROR(Inv_SY_B!BG20/Inv_SY_B!$CU20-1,"")</f>
        <v/>
      </c>
      <c r="BH20" s="169" t="str">
        <f>IFERROR(Inv_SY_B!BH20/Inv_SY_B!$CU20-1,"")</f>
        <v/>
      </c>
      <c r="BI20" s="169" t="str">
        <f>IFERROR(Inv_SY_B!BI20/Inv_SY_B!$CU20-1,"")</f>
        <v/>
      </c>
      <c r="BJ20" s="169" t="str">
        <f>IFERROR(Inv_SY_B!BJ20/Inv_SY_B!$CU20-1,"")</f>
        <v/>
      </c>
      <c r="BK20" s="169" t="str">
        <f>IFERROR(Inv_SY_B!BK20/Inv_SY_B!$CU20-1,"")</f>
        <v/>
      </c>
      <c r="BL20" s="169" t="str">
        <f>IFERROR(Inv_SY_B!BL20/Inv_SY_B!$CU20-1,"")</f>
        <v/>
      </c>
      <c r="BM20" s="169" t="str">
        <f>IFERROR(Inv_SY_B!BM20/Inv_SY_B!$CU20-1,"")</f>
        <v/>
      </c>
      <c r="BN20" s="169" t="str">
        <f>IFERROR(Inv_SY_B!BN20/Inv_SY_B!$CU20-1,"")</f>
        <v/>
      </c>
      <c r="BO20" s="169" t="str">
        <f>IFERROR(Inv_SY_B!BO20/Inv_SY_B!$CU20-1,"")</f>
        <v/>
      </c>
      <c r="BP20" s="169" t="str">
        <f>IFERROR(Inv_SY_B!BP20/Inv_SY_B!$CU20-1,"")</f>
        <v/>
      </c>
      <c r="BQ20" s="169" t="str">
        <f>IFERROR(Inv_SY_B!BQ20/Inv_SY_B!$CU20-1,"")</f>
        <v/>
      </c>
      <c r="BR20" s="169" t="str">
        <f>IFERROR(Inv_SY_B!BR20/Inv_SY_B!$CU20-1,"")</f>
        <v/>
      </c>
      <c r="BS20" s="169" t="str">
        <f>IFERROR(Inv_SY_B!BS20/Inv_SY_B!$CU20-1,"")</f>
        <v/>
      </c>
      <c r="BT20" s="169" t="str">
        <f>IFERROR(Inv_SY_B!BT20/Inv_SY_B!$CU20-1,"")</f>
        <v/>
      </c>
      <c r="BU20" s="169" t="str">
        <f>IFERROR(Inv_SY_B!BU20/Inv_SY_B!$CU20-1,"")</f>
        <v/>
      </c>
      <c r="BV20" s="169" t="str">
        <f>IFERROR(Inv_SY_B!BV20/Inv_SY_B!$CU20-1,"")</f>
        <v/>
      </c>
      <c r="BW20" s="169" t="str">
        <f>IFERROR(Inv_SY_B!BW20/Inv_SY_B!$CU20-1,"")</f>
        <v/>
      </c>
      <c r="BX20" s="169" t="str">
        <f>IFERROR(Inv_SY_B!BX20/Inv_SY_B!$CU20-1,"")</f>
        <v/>
      </c>
      <c r="BY20" s="169" t="str">
        <f>IFERROR(Inv_SY_B!BY20/Inv_SY_B!$CU20-1,"")</f>
        <v/>
      </c>
      <c r="BZ20" s="169" t="str">
        <f>IFERROR(Inv_SY_B!BZ20/Inv_SY_B!$CU20-1,"")</f>
        <v/>
      </c>
      <c r="CA20" s="169" t="str">
        <f>IFERROR(Inv_SY_B!CA20/Inv_SY_B!$CU20-1,"")</f>
        <v/>
      </c>
      <c r="CB20" s="169" t="str">
        <f>IFERROR(Inv_SY_B!CB20/Inv_SY_B!$CU20-1,"")</f>
        <v/>
      </c>
      <c r="CC20" s="169" t="str">
        <f>IFERROR(Inv_SY_B!CC20/Inv_SY_B!$CU20-1,"")</f>
        <v/>
      </c>
      <c r="CD20" s="169" t="str">
        <f>IFERROR(Inv_SY_B!CD20/Inv_SY_B!$CU20-1,"")</f>
        <v/>
      </c>
      <c r="CE20" s="169" t="str">
        <f>IFERROR(Inv_SY_B!CE20/Inv_SY_B!$CU20-1,"")</f>
        <v/>
      </c>
      <c r="CF20" s="169" t="str">
        <f>IFERROR(Inv_SY_B!CF20/Inv_SY_B!$CU20-1,"")</f>
        <v/>
      </c>
      <c r="CG20" s="169" t="str">
        <f>IFERROR(Inv_SY_B!CG20/Inv_SY_B!$CU20-1,"")</f>
        <v/>
      </c>
      <c r="CH20" s="169" t="str">
        <f>IFERROR(Inv_SY_B!CH20/Inv_SY_B!$CU20-1,"")</f>
        <v/>
      </c>
      <c r="CI20" s="169" t="str">
        <f>IFERROR(Inv_SY_B!CI20/Inv_SY_B!$CU20-1,"")</f>
        <v/>
      </c>
      <c r="CJ20" s="169" t="str">
        <f>IFERROR(Inv_SY_B!CJ20/Inv_SY_B!$CU20-1,"")</f>
        <v/>
      </c>
      <c r="CK20" s="169" t="str">
        <f>IFERROR(Inv_SY_B!CK20/Inv_SY_B!$CU20-1,"")</f>
        <v/>
      </c>
      <c r="CL20" s="169" t="str">
        <f>IFERROR(Inv_SY_B!CL20/Inv_SY_B!$CU20-1,"")</f>
        <v/>
      </c>
      <c r="CM20" s="169" t="str">
        <f>IFERROR(Inv_SY_B!CM20/Inv_SY_B!$CU20-1,"")</f>
        <v/>
      </c>
      <c r="CN20" s="169" t="str">
        <f>IFERROR(Inv_SY_B!CN20/Inv_SY_B!$CU20-1,"")</f>
        <v/>
      </c>
      <c r="CO20" s="169" t="str">
        <f>IFERROR(Inv_SY_B!CO20/Inv_SY_B!$CU20-1,"")</f>
        <v/>
      </c>
      <c r="CP20" s="169" t="str">
        <f>IFERROR(Inv_SY_B!CP20/Inv_SY_B!$CU20-1,"")</f>
        <v/>
      </c>
      <c r="CQ20" s="169" t="str">
        <f>IFERROR(Inv_SY_B!CQ20/Inv_SY_B!$CU20-1,"")</f>
        <v/>
      </c>
      <c r="CR20" s="169" t="str">
        <f>IFERROR(Inv_SY_B!CR20/Inv_SY_B!$CU20-1,"")</f>
        <v/>
      </c>
      <c r="CS20" s="169" t="str">
        <f>IFERROR(Inv_SY_B!CS20/Inv_SY_B!$CU20-1,"")</f>
        <v/>
      </c>
      <c r="CT20" s="169" t="str">
        <f>IFERROR(Inv_SY_B!CT20/Inv_SY_B!$CU20-1,"")</f>
        <v/>
      </c>
      <c r="CU20" s="173"/>
      <c r="CV20" s="173"/>
      <c r="CW20" s="173"/>
      <c r="CX20" s="173"/>
    </row>
    <row r="21" spans="2:102">
      <c r="B21" s="164">
        <f t="shared" si="0"/>
        <v>45713</v>
      </c>
      <c r="C21" s="169" t="str">
        <f>IFERROR(Inv_SY_B!C21/Inv_SY_B!$CU21-1,"")</f>
        <v/>
      </c>
      <c r="D21" s="169" t="str">
        <f>IFERROR(Inv_SY_B!D21/Inv_SY_B!$CU21-1,"")</f>
        <v/>
      </c>
      <c r="E21" s="169" t="str">
        <f>IFERROR(Inv_SY_B!E21/Inv_SY_B!$CU21-1,"")</f>
        <v/>
      </c>
      <c r="F21" s="169" t="str">
        <f>IFERROR(Inv_SY_B!F21/Inv_SY_B!$CU21-1,"")</f>
        <v/>
      </c>
      <c r="G21" s="169" t="str">
        <f>IFERROR(Inv_SY_B!G21/Inv_SY_B!$CU21-1,"")</f>
        <v/>
      </c>
      <c r="H21" s="169" t="str">
        <f>IFERROR(Inv_SY_B!H21/Inv_SY_B!$CU21-1,"")</f>
        <v/>
      </c>
      <c r="I21" s="169" t="str">
        <f>IFERROR(Inv_SY_B!I21/Inv_SY_B!$CU21-1,"")</f>
        <v/>
      </c>
      <c r="J21" s="169" t="str">
        <f>IFERROR(Inv_SY_B!J21/Inv_SY_B!$CU21-1,"")</f>
        <v/>
      </c>
      <c r="K21" s="169" t="str">
        <f>IFERROR(Inv_SY_B!K21/Inv_SY_B!$CU21-1,"")</f>
        <v/>
      </c>
      <c r="L21" s="169" t="str">
        <f>IFERROR(Inv_SY_B!L21/Inv_SY_B!$CU21-1,"")</f>
        <v/>
      </c>
      <c r="M21" s="169" t="str">
        <f>IFERROR(Inv_SY_B!M21/Inv_SY_B!$CU21-1,"")</f>
        <v/>
      </c>
      <c r="N21" s="169" t="str">
        <f>IFERROR(Inv_SY_B!N21/Inv_SY_B!$CU21-1,"")</f>
        <v/>
      </c>
      <c r="O21" s="169" t="str">
        <f>IFERROR(Inv_SY_B!O21/Inv_SY_B!$CU21-1,"")</f>
        <v/>
      </c>
      <c r="P21" s="169" t="str">
        <f>IFERROR(Inv_SY_B!P21/Inv_SY_B!$CU21-1,"")</f>
        <v/>
      </c>
      <c r="Q21" s="169" t="str">
        <f>IFERROR(Inv_SY_B!Q21/Inv_SY_B!$CU21-1,"")</f>
        <v/>
      </c>
      <c r="R21" s="169" t="str">
        <f>IFERROR(Inv_SY_B!R21/Inv_SY_B!$CU21-1,"")</f>
        <v/>
      </c>
      <c r="S21" s="169" t="str">
        <f>IFERROR(Inv_SY_B!S21/Inv_SY_B!$CU21-1,"")</f>
        <v/>
      </c>
      <c r="T21" s="169" t="str">
        <f>IFERROR(Inv_SY_B!T21/Inv_SY_B!$CU21-1,"")</f>
        <v/>
      </c>
      <c r="U21" s="169" t="str">
        <f>IFERROR(Inv_SY_B!U21/Inv_SY_B!$CU21-1,"")</f>
        <v/>
      </c>
      <c r="V21" s="169" t="str">
        <f>IFERROR(Inv_SY_B!V21/Inv_SY_B!$CU21-1,"")</f>
        <v/>
      </c>
      <c r="W21" s="169" t="str">
        <f>IFERROR(Inv_SY_B!W21/Inv_SY_B!$CU21-1,"")</f>
        <v/>
      </c>
      <c r="X21" s="169" t="str">
        <f>IFERROR(Inv_SY_B!X21/Inv_SY_B!$CU21-1,"")</f>
        <v/>
      </c>
      <c r="Y21" s="169" t="str">
        <f>IFERROR(Inv_SY_B!Y21/Inv_SY_B!$CU21-1,"")</f>
        <v/>
      </c>
      <c r="Z21" s="169" t="str">
        <f>IFERROR(Inv_SY_B!Z21/Inv_SY_B!$CU21-1,"")</f>
        <v/>
      </c>
      <c r="AA21" s="169" t="str">
        <f>IFERROR(Inv_SY_B!AA21/Inv_SY_B!$CU21-1,"")</f>
        <v/>
      </c>
      <c r="AB21" s="169" t="str">
        <f>IFERROR(Inv_SY_B!AB21/Inv_SY_B!$CU21-1,"")</f>
        <v/>
      </c>
      <c r="AC21" s="169" t="str">
        <f>IFERROR(Inv_SY_B!AC21/Inv_SY_B!$CU21-1,"")</f>
        <v/>
      </c>
      <c r="AD21" s="169" t="str">
        <f>IFERROR(Inv_SY_B!AD21/Inv_SY_B!$CU21-1,"")</f>
        <v/>
      </c>
      <c r="AE21" s="169" t="str">
        <f>IFERROR(Inv_SY_B!AE21/Inv_SY_B!$CU21-1,"")</f>
        <v/>
      </c>
      <c r="AF21" s="169" t="str">
        <f>IFERROR(Inv_SY_B!AF21/Inv_SY_B!$CU21-1,"")</f>
        <v/>
      </c>
      <c r="AG21" s="169" t="str">
        <f>IFERROR(Inv_SY_B!AG21/Inv_SY_B!$CU21-1,"")</f>
        <v/>
      </c>
      <c r="AH21" s="169" t="str">
        <f>IFERROR(Inv_SY_B!AH21/Inv_SY_B!$CU21-1,"")</f>
        <v/>
      </c>
      <c r="AI21" s="169" t="str">
        <f>IFERROR(Inv_SY_B!AI21/Inv_SY_B!$CU21-1,"")</f>
        <v/>
      </c>
      <c r="AJ21" s="169" t="str">
        <f>IFERROR(Inv_SY_B!AJ21/Inv_SY_B!$CU21-1,"")</f>
        <v/>
      </c>
      <c r="AK21" s="169" t="str">
        <f>IFERROR(Inv_SY_B!AK21/Inv_SY_B!$CU21-1,"")</f>
        <v/>
      </c>
      <c r="AL21" s="169" t="str">
        <f>IFERROR(Inv_SY_B!AL21/Inv_SY_B!$CU21-1,"")</f>
        <v/>
      </c>
      <c r="AM21" s="169" t="str">
        <f>IFERROR(Inv_SY_B!AM21/Inv_SY_B!$CU21-1,"")</f>
        <v/>
      </c>
      <c r="AN21" s="169" t="str">
        <f>IFERROR(Inv_SY_B!AN21/Inv_SY_B!$CU21-1,"")</f>
        <v/>
      </c>
      <c r="AO21" s="169" t="str">
        <f>IFERROR(Inv_SY_B!AO21/Inv_SY_B!$CU21-1,"")</f>
        <v/>
      </c>
      <c r="AP21" s="169" t="str">
        <f>IFERROR(Inv_SY_B!AP21/Inv_SY_B!$CU21-1,"")</f>
        <v/>
      </c>
      <c r="AQ21" s="169" t="str">
        <f>IFERROR(Inv_SY_B!AQ21/Inv_SY_B!$CU21-1,"")</f>
        <v/>
      </c>
      <c r="AR21" s="169" t="str">
        <f>IFERROR(Inv_SY_B!AR21/Inv_SY_B!$CU21-1,"")</f>
        <v/>
      </c>
      <c r="AS21" s="169" t="str">
        <f>IFERROR(Inv_SY_B!AS21/Inv_SY_B!$CU21-1,"")</f>
        <v/>
      </c>
      <c r="AT21" s="169" t="str">
        <f>IFERROR(Inv_SY_B!AT21/Inv_SY_B!$CU21-1,"")</f>
        <v/>
      </c>
      <c r="AU21" s="169" t="str">
        <f>IFERROR(Inv_SY_B!AU21/Inv_SY_B!$CU21-1,"")</f>
        <v/>
      </c>
      <c r="AV21" s="169" t="str">
        <f>IFERROR(Inv_SY_B!AV21/Inv_SY_B!$CU21-1,"")</f>
        <v/>
      </c>
      <c r="AW21" s="169" t="str">
        <f>IFERROR(Inv_SY_B!AW21/Inv_SY_B!$CU21-1,"")</f>
        <v/>
      </c>
      <c r="AX21" s="169" t="str">
        <f>IFERROR(Inv_SY_B!AX21/Inv_SY_B!$CU21-1,"")</f>
        <v/>
      </c>
      <c r="AY21" s="169" t="str">
        <f>IFERROR(Inv_SY_B!AY21/Inv_SY_B!$CU21-1,"")</f>
        <v/>
      </c>
      <c r="AZ21" s="169" t="str">
        <f>IFERROR(Inv_SY_B!AZ21/Inv_SY_B!$CU21-1,"")</f>
        <v/>
      </c>
      <c r="BA21" s="169" t="str">
        <f>IFERROR(Inv_SY_B!BA21/Inv_SY_B!$CU21-1,"")</f>
        <v/>
      </c>
      <c r="BB21" s="169" t="str">
        <f>IFERROR(Inv_SY_B!BB21/Inv_SY_B!$CU21-1,"")</f>
        <v/>
      </c>
      <c r="BC21" s="169" t="str">
        <f>IFERROR(Inv_SY_B!BC21/Inv_SY_B!$CU21-1,"")</f>
        <v/>
      </c>
      <c r="BD21" s="169" t="str">
        <f>IFERROR(Inv_SY_B!BD21/Inv_SY_B!$CU21-1,"")</f>
        <v/>
      </c>
      <c r="BE21" s="169" t="str">
        <f>IFERROR(Inv_SY_B!BE21/Inv_SY_B!$CU21-1,"")</f>
        <v/>
      </c>
      <c r="BF21" s="169" t="str">
        <f>IFERROR(Inv_SY_B!BF21/Inv_SY_B!$CU21-1,"")</f>
        <v/>
      </c>
      <c r="BG21" s="169" t="str">
        <f>IFERROR(Inv_SY_B!BG21/Inv_SY_B!$CU21-1,"")</f>
        <v/>
      </c>
      <c r="BH21" s="169" t="str">
        <f>IFERROR(Inv_SY_B!BH21/Inv_SY_B!$CU21-1,"")</f>
        <v/>
      </c>
      <c r="BI21" s="169" t="str">
        <f>IFERROR(Inv_SY_B!BI21/Inv_SY_B!$CU21-1,"")</f>
        <v/>
      </c>
      <c r="BJ21" s="169" t="str">
        <f>IFERROR(Inv_SY_B!BJ21/Inv_SY_B!$CU21-1,"")</f>
        <v/>
      </c>
      <c r="BK21" s="169" t="str">
        <f>IFERROR(Inv_SY_B!BK21/Inv_SY_B!$CU21-1,"")</f>
        <v/>
      </c>
      <c r="BL21" s="169" t="str">
        <f>IFERROR(Inv_SY_B!BL21/Inv_SY_B!$CU21-1,"")</f>
        <v/>
      </c>
      <c r="BM21" s="169" t="str">
        <f>IFERROR(Inv_SY_B!BM21/Inv_SY_B!$CU21-1,"")</f>
        <v/>
      </c>
      <c r="BN21" s="169" t="str">
        <f>IFERROR(Inv_SY_B!BN21/Inv_SY_B!$CU21-1,"")</f>
        <v/>
      </c>
      <c r="BO21" s="169" t="str">
        <f>IFERROR(Inv_SY_B!BO21/Inv_SY_B!$CU21-1,"")</f>
        <v/>
      </c>
      <c r="BP21" s="169" t="str">
        <f>IFERROR(Inv_SY_B!BP21/Inv_SY_B!$CU21-1,"")</f>
        <v/>
      </c>
      <c r="BQ21" s="169" t="str">
        <f>IFERROR(Inv_SY_B!BQ21/Inv_SY_B!$CU21-1,"")</f>
        <v/>
      </c>
      <c r="BR21" s="169" t="str">
        <f>IFERROR(Inv_SY_B!BR21/Inv_SY_B!$CU21-1,"")</f>
        <v/>
      </c>
      <c r="BS21" s="169" t="str">
        <f>IFERROR(Inv_SY_B!BS21/Inv_SY_B!$CU21-1,"")</f>
        <v/>
      </c>
      <c r="BT21" s="169" t="str">
        <f>IFERROR(Inv_SY_B!BT21/Inv_SY_B!$CU21-1,"")</f>
        <v/>
      </c>
      <c r="BU21" s="169" t="str">
        <f>IFERROR(Inv_SY_B!BU21/Inv_SY_B!$CU21-1,"")</f>
        <v/>
      </c>
      <c r="BV21" s="169" t="str">
        <f>IFERROR(Inv_SY_B!BV21/Inv_SY_B!$CU21-1,"")</f>
        <v/>
      </c>
      <c r="BW21" s="169" t="str">
        <f>IFERROR(Inv_SY_B!BW21/Inv_SY_B!$CU21-1,"")</f>
        <v/>
      </c>
      <c r="BX21" s="169" t="str">
        <f>IFERROR(Inv_SY_B!BX21/Inv_SY_B!$CU21-1,"")</f>
        <v/>
      </c>
      <c r="BY21" s="169" t="str">
        <f>IFERROR(Inv_SY_B!BY21/Inv_SY_B!$CU21-1,"")</f>
        <v/>
      </c>
      <c r="BZ21" s="169" t="str">
        <f>IFERROR(Inv_SY_B!BZ21/Inv_SY_B!$CU21-1,"")</f>
        <v/>
      </c>
      <c r="CA21" s="169" t="str">
        <f>IFERROR(Inv_SY_B!CA21/Inv_SY_B!$CU21-1,"")</f>
        <v/>
      </c>
      <c r="CB21" s="169" t="str">
        <f>IFERROR(Inv_SY_B!CB21/Inv_SY_B!$CU21-1,"")</f>
        <v/>
      </c>
      <c r="CC21" s="169" t="str">
        <f>IFERROR(Inv_SY_B!CC21/Inv_SY_B!$CU21-1,"")</f>
        <v/>
      </c>
      <c r="CD21" s="169" t="str">
        <f>IFERROR(Inv_SY_B!CD21/Inv_SY_B!$CU21-1,"")</f>
        <v/>
      </c>
      <c r="CE21" s="169" t="str">
        <f>IFERROR(Inv_SY_B!CE21/Inv_SY_B!$CU21-1,"")</f>
        <v/>
      </c>
      <c r="CF21" s="169" t="str">
        <f>IFERROR(Inv_SY_B!CF21/Inv_SY_B!$CU21-1,"")</f>
        <v/>
      </c>
      <c r="CG21" s="169" t="str">
        <f>IFERROR(Inv_SY_B!CG21/Inv_SY_B!$CU21-1,"")</f>
        <v/>
      </c>
      <c r="CH21" s="169" t="str">
        <f>IFERROR(Inv_SY_B!CH21/Inv_SY_B!$CU21-1,"")</f>
        <v/>
      </c>
      <c r="CI21" s="169" t="str">
        <f>IFERROR(Inv_SY_B!CI21/Inv_SY_B!$CU21-1,"")</f>
        <v/>
      </c>
      <c r="CJ21" s="169" t="str">
        <f>IFERROR(Inv_SY_B!CJ21/Inv_SY_B!$CU21-1,"")</f>
        <v/>
      </c>
      <c r="CK21" s="169" t="str">
        <f>IFERROR(Inv_SY_B!CK21/Inv_SY_B!$CU21-1,"")</f>
        <v/>
      </c>
      <c r="CL21" s="169" t="str">
        <f>IFERROR(Inv_SY_B!CL21/Inv_SY_B!$CU21-1,"")</f>
        <v/>
      </c>
      <c r="CM21" s="169" t="str">
        <f>IFERROR(Inv_SY_B!CM21/Inv_SY_B!$CU21-1,"")</f>
        <v/>
      </c>
      <c r="CN21" s="169" t="str">
        <f>IFERROR(Inv_SY_B!CN21/Inv_SY_B!$CU21-1,"")</f>
        <v/>
      </c>
      <c r="CO21" s="169" t="str">
        <f>IFERROR(Inv_SY_B!CO21/Inv_SY_B!$CU21-1,"")</f>
        <v/>
      </c>
      <c r="CP21" s="169" t="str">
        <f>IFERROR(Inv_SY_B!CP21/Inv_SY_B!$CU21-1,"")</f>
        <v/>
      </c>
      <c r="CQ21" s="169" t="str">
        <f>IFERROR(Inv_SY_B!CQ21/Inv_SY_B!$CU21-1,"")</f>
        <v/>
      </c>
      <c r="CR21" s="169" t="str">
        <f>IFERROR(Inv_SY_B!CR21/Inv_SY_B!$CU21-1,"")</f>
        <v/>
      </c>
      <c r="CS21" s="169" t="str">
        <f>IFERROR(Inv_SY_B!CS21/Inv_SY_B!$CU21-1,"")</f>
        <v/>
      </c>
      <c r="CT21" s="169" t="str">
        <f>IFERROR(Inv_SY_B!CT21/Inv_SY_B!$CU21-1,"")</f>
        <v/>
      </c>
      <c r="CU21" s="173"/>
      <c r="CV21" s="173"/>
      <c r="CW21" s="173"/>
      <c r="CX21" s="173"/>
    </row>
    <row r="22" spans="2:102">
      <c r="B22" s="164">
        <f t="shared" si="0"/>
        <v>45714</v>
      </c>
      <c r="C22" s="169" t="str">
        <f>IFERROR(Inv_SY_B!C22/Inv_SY_B!$CU22-1,"")</f>
        <v/>
      </c>
      <c r="D22" s="169" t="str">
        <f>IFERROR(Inv_SY_B!D22/Inv_SY_B!$CU22-1,"")</f>
        <v/>
      </c>
      <c r="E22" s="169" t="str">
        <f>IFERROR(Inv_SY_B!E22/Inv_SY_B!$CU22-1,"")</f>
        <v/>
      </c>
      <c r="F22" s="169" t="str">
        <f>IFERROR(Inv_SY_B!F22/Inv_SY_B!$CU22-1,"")</f>
        <v/>
      </c>
      <c r="G22" s="169" t="str">
        <f>IFERROR(Inv_SY_B!G22/Inv_SY_B!$CU22-1,"")</f>
        <v/>
      </c>
      <c r="H22" s="169" t="str">
        <f>IFERROR(Inv_SY_B!H22/Inv_SY_B!$CU22-1,"")</f>
        <v/>
      </c>
      <c r="I22" s="169" t="str">
        <f>IFERROR(Inv_SY_B!I22/Inv_SY_B!$CU22-1,"")</f>
        <v/>
      </c>
      <c r="J22" s="169" t="str">
        <f>IFERROR(Inv_SY_B!J22/Inv_SY_B!$CU22-1,"")</f>
        <v/>
      </c>
      <c r="K22" s="169" t="str">
        <f>IFERROR(Inv_SY_B!K22/Inv_SY_B!$CU22-1,"")</f>
        <v/>
      </c>
      <c r="L22" s="169" t="str">
        <f>IFERROR(Inv_SY_B!L22/Inv_SY_B!$CU22-1,"")</f>
        <v/>
      </c>
      <c r="M22" s="169" t="str">
        <f>IFERROR(Inv_SY_B!M22/Inv_SY_B!$CU22-1,"")</f>
        <v/>
      </c>
      <c r="N22" s="169" t="str">
        <f>IFERROR(Inv_SY_B!N22/Inv_SY_B!$CU22-1,"")</f>
        <v/>
      </c>
      <c r="O22" s="169" t="str">
        <f>IFERROR(Inv_SY_B!O22/Inv_SY_B!$CU22-1,"")</f>
        <v/>
      </c>
      <c r="P22" s="169" t="str">
        <f>IFERROR(Inv_SY_B!P22/Inv_SY_B!$CU22-1,"")</f>
        <v/>
      </c>
      <c r="Q22" s="169" t="str">
        <f>IFERROR(Inv_SY_B!Q22/Inv_SY_B!$CU22-1,"")</f>
        <v/>
      </c>
      <c r="R22" s="169" t="str">
        <f>IFERROR(Inv_SY_B!R22/Inv_SY_B!$CU22-1,"")</f>
        <v/>
      </c>
      <c r="S22" s="169" t="str">
        <f>IFERROR(Inv_SY_B!S22/Inv_SY_B!$CU22-1,"")</f>
        <v/>
      </c>
      <c r="T22" s="169" t="str">
        <f>IFERROR(Inv_SY_B!T22/Inv_SY_B!$CU22-1,"")</f>
        <v/>
      </c>
      <c r="U22" s="169" t="str">
        <f>IFERROR(Inv_SY_B!U22/Inv_SY_B!$CU22-1,"")</f>
        <v/>
      </c>
      <c r="V22" s="169" t="str">
        <f>IFERROR(Inv_SY_B!V22/Inv_SY_B!$CU22-1,"")</f>
        <v/>
      </c>
      <c r="W22" s="169" t="str">
        <f>IFERROR(Inv_SY_B!W22/Inv_SY_B!$CU22-1,"")</f>
        <v/>
      </c>
      <c r="X22" s="169" t="str">
        <f>IFERROR(Inv_SY_B!X22/Inv_SY_B!$CU22-1,"")</f>
        <v/>
      </c>
      <c r="Y22" s="169" t="str">
        <f>IFERROR(Inv_SY_B!Y22/Inv_SY_B!$CU22-1,"")</f>
        <v/>
      </c>
      <c r="Z22" s="169" t="str">
        <f>IFERROR(Inv_SY_B!Z22/Inv_SY_B!$CU22-1,"")</f>
        <v/>
      </c>
      <c r="AA22" s="169" t="str">
        <f>IFERROR(Inv_SY_B!AA22/Inv_SY_B!$CU22-1,"")</f>
        <v/>
      </c>
      <c r="AB22" s="169" t="str">
        <f>IFERROR(Inv_SY_B!AB22/Inv_SY_B!$CU22-1,"")</f>
        <v/>
      </c>
      <c r="AC22" s="169" t="str">
        <f>IFERROR(Inv_SY_B!AC22/Inv_SY_B!$CU22-1,"")</f>
        <v/>
      </c>
      <c r="AD22" s="169" t="str">
        <f>IFERROR(Inv_SY_B!AD22/Inv_SY_B!$CU22-1,"")</f>
        <v/>
      </c>
      <c r="AE22" s="169" t="str">
        <f>IFERROR(Inv_SY_B!AE22/Inv_SY_B!$CU22-1,"")</f>
        <v/>
      </c>
      <c r="AF22" s="169" t="str">
        <f>IFERROR(Inv_SY_B!AF22/Inv_SY_B!$CU22-1,"")</f>
        <v/>
      </c>
      <c r="AG22" s="169" t="str">
        <f>IFERROR(Inv_SY_B!AG22/Inv_SY_B!$CU22-1,"")</f>
        <v/>
      </c>
      <c r="AH22" s="169" t="str">
        <f>IFERROR(Inv_SY_B!AH22/Inv_SY_B!$CU22-1,"")</f>
        <v/>
      </c>
      <c r="AI22" s="169" t="str">
        <f>IFERROR(Inv_SY_B!AI22/Inv_SY_B!$CU22-1,"")</f>
        <v/>
      </c>
      <c r="AJ22" s="169" t="str">
        <f>IFERROR(Inv_SY_B!AJ22/Inv_SY_B!$CU22-1,"")</f>
        <v/>
      </c>
      <c r="AK22" s="169" t="str">
        <f>IFERROR(Inv_SY_B!AK22/Inv_SY_B!$CU22-1,"")</f>
        <v/>
      </c>
      <c r="AL22" s="169" t="str">
        <f>IFERROR(Inv_SY_B!AL22/Inv_SY_B!$CU22-1,"")</f>
        <v/>
      </c>
      <c r="AM22" s="169" t="str">
        <f>IFERROR(Inv_SY_B!AM22/Inv_SY_B!$CU22-1,"")</f>
        <v/>
      </c>
      <c r="AN22" s="169" t="str">
        <f>IFERROR(Inv_SY_B!AN22/Inv_SY_B!$CU22-1,"")</f>
        <v/>
      </c>
      <c r="AO22" s="169" t="str">
        <f>IFERROR(Inv_SY_B!AO22/Inv_SY_B!$CU22-1,"")</f>
        <v/>
      </c>
      <c r="AP22" s="169" t="str">
        <f>IFERROR(Inv_SY_B!AP22/Inv_SY_B!$CU22-1,"")</f>
        <v/>
      </c>
      <c r="AQ22" s="169" t="str">
        <f>IFERROR(Inv_SY_B!AQ22/Inv_SY_B!$CU22-1,"")</f>
        <v/>
      </c>
      <c r="AR22" s="169" t="str">
        <f>IFERROR(Inv_SY_B!AR22/Inv_SY_B!$CU22-1,"")</f>
        <v/>
      </c>
      <c r="AS22" s="169" t="str">
        <f>IFERROR(Inv_SY_B!AS22/Inv_SY_B!$CU22-1,"")</f>
        <v/>
      </c>
      <c r="AT22" s="169" t="str">
        <f>IFERROR(Inv_SY_B!AT22/Inv_SY_B!$CU22-1,"")</f>
        <v/>
      </c>
      <c r="AU22" s="169" t="str">
        <f>IFERROR(Inv_SY_B!AU22/Inv_SY_B!$CU22-1,"")</f>
        <v/>
      </c>
      <c r="AV22" s="169" t="str">
        <f>IFERROR(Inv_SY_B!AV22/Inv_SY_B!$CU22-1,"")</f>
        <v/>
      </c>
      <c r="AW22" s="169" t="str">
        <f>IFERROR(Inv_SY_B!AW22/Inv_SY_B!$CU22-1,"")</f>
        <v/>
      </c>
      <c r="AX22" s="169" t="str">
        <f>IFERROR(Inv_SY_B!AX22/Inv_SY_B!$CU22-1,"")</f>
        <v/>
      </c>
      <c r="AY22" s="169" t="str">
        <f>IFERROR(Inv_SY_B!AY22/Inv_SY_B!$CU22-1,"")</f>
        <v/>
      </c>
      <c r="AZ22" s="169" t="str">
        <f>IFERROR(Inv_SY_B!AZ22/Inv_SY_B!$CU22-1,"")</f>
        <v/>
      </c>
      <c r="BA22" s="169" t="str">
        <f>IFERROR(Inv_SY_B!BA22/Inv_SY_B!$CU22-1,"")</f>
        <v/>
      </c>
      <c r="BB22" s="169" t="str">
        <f>IFERROR(Inv_SY_B!BB22/Inv_SY_B!$CU22-1,"")</f>
        <v/>
      </c>
      <c r="BC22" s="169" t="str">
        <f>IFERROR(Inv_SY_B!BC22/Inv_SY_B!$CU22-1,"")</f>
        <v/>
      </c>
      <c r="BD22" s="169" t="str">
        <f>IFERROR(Inv_SY_B!BD22/Inv_SY_B!$CU22-1,"")</f>
        <v/>
      </c>
      <c r="BE22" s="169" t="str">
        <f>IFERROR(Inv_SY_B!BE22/Inv_SY_B!$CU22-1,"")</f>
        <v/>
      </c>
      <c r="BF22" s="169" t="str">
        <f>IFERROR(Inv_SY_B!BF22/Inv_SY_B!$CU22-1,"")</f>
        <v/>
      </c>
      <c r="BG22" s="169" t="str">
        <f>IFERROR(Inv_SY_B!BG22/Inv_SY_B!$CU22-1,"")</f>
        <v/>
      </c>
      <c r="BH22" s="169" t="str">
        <f>IFERROR(Inv_SY_B!BH22/Inv_SY_B!$CU22-1,"")</f>
        <v/>
      </c>
      <c r="BI22" s="169" t="str">
        <f>IFERROR(Inv_SY_B!BI22/Inv_SY_B!$CU22-1,"")</f>
        <v/>
      </c>
      <c r="BJ22" s="169" t="str">
        <f>IFERROR(Inv_SY_B!BJ22/Inv_SY_B!$CU22-1,"")</f>
        <v/>
      </c>
      <c r="BK22" s="169" t="str">
        <f>IFERROR(Inv_SY_B!BK22/Inv_SY_B!$CU22-1,"")</f>
        <v/>
      </c>
      <c r="BL22" s="169" t="str">
        <f>IFERROR(Inv_SY_B!BL22/Inv_SY_B!$CU22-1,"")</f>
        <v/>
      </c>
      <c r="BM22" s="169" t="str">
        <f>IFERROR(Inv_SY_B!BM22/Inv_SY_B!$CU22-1,"")</f>
        <v/>
      </c>
      <c r="BN22" s="169" t="str">
        <f>IFERROR(Inv_SY_B!BN22/Inv_SY_B!$CU22-1,"")</f>
        <v/>
      </c>
      <c r="BO22" s="169" t="str">
        <f>IFERROR(Inv_SY_B!BO22/Inv_SY_B!$CU22-1,"")</f>
        <v/>
      </c>
      <c r="BP22" s="169" t="str">
        <f>IFERROR(Inv_SY_B!BP22/Inv_SY_B!$CU22-1,"")</f>
        <v/>
      </c>
      <c r="BQ22" s="169" t="str">
        <f>IFERROR(Inv_SY_B!BQ22/Inv_SY_B!$CU22-1,"")</f>
        <v/>
      </c>
      <c r="BR22" s="169" t="str">
        <f>IFERROR(Inv_SY_B!BR22/Inv_SY_B!$CU22-1,"")</f>
        <v/>
      </c>
      <c r="BS22" s="169" t="str">
        <f>IFERROR(Inv_SY_B!BS22/Inv_SY_B!$CU22-1,"")</f>
        <v/>
      </c>
      <c r="BT22" s="169" t="str">
        <f>IFERROR(Inv_SY_B!BT22/Inv_SY_B!$CU22-1,"")</f>
        <v/>
      </c>
      <c r="BU22" s="169" t="str">
        <f>IFERROR(Inv_SY_B!BU22/Inv_SY_B!$CU22-1,"")</f>
        <v/>
      </c>
      <c r="BV22" s="169" t="str">
        <f>IFERROR(Inv_SY_B!BV22/Inv_SY_B!$CU22-1,"")</f>
        <v/>
      </c>
      <c r="BW22" s="169" t="str">
        <f>IFERROR(Inv_SY_B!BW22/Inv_SY_B!$CU22-1,"")</f>
        <v/>
      </c>
      <c r="BX22" s="169" t="str">
        <f>IFERROR(Inv_SY_B!BX22/Inv_SY_B!$CU22-1,"")</f>
        <v/>
      </c>
      <c r="BY22" s="169" t="str">
        <f>IFERROR(Inv_SY_B!BY22/Inv_SY_B!$CU22-1,"")</f>
        <v/>
      </c>
      <c r="BZ22" s="169" t="str">
        <f>IFERROR(Inv_SY_B!BZ22/Inv_SY_B!$CU22-1,"")</f>
        <v/>
      </c>
      <c r="CA22" s="169" t="str">
        <f>IFERROR(Inv_SY_B!CA22/Inv_SY_B!$CU22-1,"")</f>
        <v/>
      </c>
      <c r="CB22" s="169" t="str">
        <f>IFERROR(Inv_SY_B!CB22/Inv_SY_B!$CU22-1,"")</f>
        <v/>
      </c>
      <c r="CC22" s="169" t="str">
        <f>IFERROR(Inv_SY_B!CC22/Inv_SY_B!$CU22-1,"")</f>
        <v/>
      </c>
      <c r="CD22" s="169" t="str">
        <f>IFERROR(Inv_SY_B!CD22/Inv_SY_B!$CU22-1,"")</f>
        <v/>
      </c>
      <c r="CE22" s="169" t="str">
        <f>IFERROR(Inv_SY_B!CE22/Inv_SY_B!$CU22-1,"")</f>
        <v/>
      </c>
      <c r="CF22" s="169" t="str">
        <f>IFERROR(Inv_SY_B!CF22/Inv_SY_B!$CU22-1,"")</f>
        <v/>
      </c>
      <c r="CG22" s="169" t="str">
        <f>IFERROR(Inv_SY_B!CG22/Inv_SY_B!$CU22-1,"")</f>
        <v/>
      </c>
      <c r="CH22" s="169" t="str">
        <f>IFERROR(Inv_SY_B!CH22/Inv_SY_B!$CU22-1,"")</f>
        <v/>
      </c>
      <c r="CI22" s="169" t="str">
        <f>IFERROR(Inv_SY_B!CI22/Inv_SY_B!$CU22-1,"")</f>
        <v/>
      </c>
      <c r="CJ22" s="169" t="str">
        <f>IFERROR(Inv_SY_B!CJ22/Inv_SY_B!$CU22-1,"")</f>
        <v/>
      </c>
      <c r="CK22" s="169" t="str">
        <f>IFERROR(Inv_SY_B!CK22/Inv_SY_B!$CU22-1,"")</f>
        <v/>
      </c>
      <c r="CL22" s="169" t="str">
        <f>IFERROR(Inv_SY_B!CL22/Inv_SY_B!$CU22-1,"")</f>
        <v/>
      </c>
      <c r="CM22" s="169" t="str">
        <f>IFERROR(Inv_SY_B!CM22/Inv_SY_B!$CU22-1,"")</f>
        <v/>
      </c>
      <c r="CN22" s="169" t="str">
        <f>IFERROR(Inv_SY_B!CN22/Inv_SY_B!$CU22-1,"")</f>
        <v/>
      </c>
      <c r="CO22" s="169" t="str">
        <f>IFERROR(Inv_SY_B!CO22/Inv_SY_B!$CU22-1,"")</f>
        <v/>
      </c>
      <c r="CP22" s="169" t="str">
        <f>IFERROR(Inv_SY_B!CP22/Inv_SY_B!$CU22-1,"")</f>
        <v/>
      </c>
      <c r="CQ22" s="169" t="str">
        <f>IFERROR(Inv_SY_B!CQ22/Inv_SY_B!$CU22-1,"")</f>
        <v/>
      </c>
      <c r="CR22" s="169" t="str">
        <f>IFERROR(Inv_SY_B!CR22/Inv_SY_B!$CU22-1,"")</f>
        <v/>
      </c>
      <c r="CS22" s="169" t="str">
        <f>IFERROR(Inv_SY_B!CS22/Inv_SY_B!$CU22-1,"")</f>
        <v/>
      </c>
      <c r="CT22" s="169" t="str">
        <f>IFERROR(Inv_SY_B!CT22/Inv_SY_B!$CU22-1,"")</f>
        <v/>
      </c>
      <c r="CU22" s="173"/>
      <c r="CV22" s="173"/>
      <c r="CW22" s="173"/>
      <c r="CX22" s="173"/>
    </row>
    <row r="23" spans="2:102">
      <c r="B23" s="164">
        <f t="shared" si="0"/>
        <v>45715</v>
      </c>
      <c r="C23" s="169" t="str">
        <f>IFERROR(Inv_SY_B!C23/Inv_SY_B!$CU23-1,"")</f>
        <v/>
      </c>
      <c r="D23" s="169" t="str">
        <f>IFERROR(Inv_SY_B!D23/Inv_SY_B!$CU23-1,"")</f>
        <v/>
      </c>
      <c r="E23" s="169" t="str">
        <f>IFERROR(Inv_SY_B!E23/Inv_SY_B!$CU23-1,"")</f>
        <v/>
      </c>
      <c r="F23" s="169" t="str">
        <f>IFERROR(Inv_SY_B!F23/Inv_SY_B!$CU23-1,"")</f>
        <v/>
      </c>
      <c r="G23" s="169" t="str">
        <f>IFERROR(Inv_SY_B!G23/Inv_SY_B!$CU23-1,"")</f>
        <v/>
      </c>
      <c r="H23" s="169" t="str">
        <f>IFERROR(Inv_SY_B!H23/Inv_SY_B!$CU23-1,"")</f>
        <v/>
      </c>
      <c r="I23" s="169" t="str">
        <f>IFERROR(Inv_SY_B!I23/Inv_SY_B!$CU23-1,"")</f>
        <v/>
      </c>
      <c r="J23" s="169" t="str">
        <f>IFERROR(Inv_SY_B!J23/Inv_SY_B!$CU23-1,"")</f>
        <v/>
      </c>
      <c r="K23" s="169" t="str">
        <f>IFERROR(Inv_SY_B!K23/Inv_SY_B!$CU23-1,"")</f>
        <v/>
      </c>
      <c r="L23" s="169" t="str">
        <f>IFERROR(Inv_SY_B!L23/Inv_SY_B!$CU23-1,"")</f>
        <v/>
      </c>
      <c r="M23" s="169" t="str">
        <f>IFERROR(Inv_SY_B!M23/Inv_SY_B!$CU23-1,"")</f>
        <v/>
      </c>
      <c r="N23" s="169" t="str">
        <f>IFERROR(Inv_SY_B!N23/Inv_SY_B!$CU23-1,"")</f>
        <v/>
      </c>
      <c r="O23" s="169" t="str">
        <f>IFERROR(Inv_SY_B!O23/Inv_SY_B!$CU23-1,"")</f>
        <v/>
      </c>
      <c r="P23" s="169" t="str">
        <f>IFERROR(Inv_SY_B!P23/Inv_SY_B!$CU23-1,"")</f>
        <v/>
      </c>
      <c r="Q23" s="169" t="str">
        <f>IFERROR(Inv_SY_B!Q23/Inv_SY_B!$CU23-1,"")</f>
        <v/>
      </c>
      <c r="R23" s="169" t="str">
        <f>IFERROR(Inv_SY_B!R23/Inv_SY_B!$CU23-1,"")</f>
        <v/>
      </c>
      <c r="S23" s="169" t="str">
        <f>IFERROR(Inv_SY_B!S23/Inv_SY_B!$CU23-1,"")</f>
        <v/>
      </c>
      <c r="T23" s="169" t="str">
        <f>IFERROR(Inv_SY_B!T23/Inv_SY_B!$CU23-1,"")</f>
        <v/>
      </c>
      <c r="U23" s="169" t="str">
        <f>IFERROR(Inv_SY_B!U23/Inv_SY_B!$CU23-1,"")</f>
        <v/>
      </c>
      <c r="V23" s="169" t="str">
        <f>IFERROR(Inv_SY_B!V23/Inv_SY_B!$CU23-1,"")</f>
        <v/>
      </c>
      <c r="W23" s="169" t="str">
        <f>IFERROR(Inv_SY_B!W23/Inv_SY_B!$CU23-1,"")</f>
        <v/>
      </c>
      <c r="X23" s="169" t="str">
        <f>IFERROR(Inv_SY_B!X23/Inv_SY_B!$CU23-1,"")</f>
        <v/>
      </c>
      <c r="Y23" s="169" t="str">
        <f>IFERROR(Inv_SY_B!Y23/Inv_SY_B!$CU23-1,"")</f>
        <v/>
      </c>
      <c r="Z23" s="169" t="str">
        <f>IFERROR(Inv_SY_B!Z23/Inv_SY_B!$CU23-1,"")</f>
        <v/>
      </c>
      <c r="AA23" s="169" t="str">
        <f>IFERROR(Inv_SY_B!AA23/Inv_SY_B!$CU23-1,"")</f>
        <v/>
      </c>
      <c r="AB23" s="169" t="str">
        <f>IFERROR(Inv_SY_B!AB23/Inv_SY_B!$CU23-1,"")</f>
        <v/>
      </c>
      <c r="AC23" s="169" t="str">
        <f>IFERROR(Inv_SY_B!AC23/Inv_SY_B!$CU23-1,"")</f>
        <v/>
      </c>
      <c r="AD23" s="169" t="str">
        <f>IFERROR(Inv_SY_B!AD23/Inv_SY_B!$CU23-1,"")</f>
        <v/>
      </c>
      <c r="AE23" s="169" t="str">
        <f>IFERROR(Inv_SY_B!AE23/Inv_SY_B!$CU23-1,"")</f>
        <v/>
      </c>
      <c r="AF23" s="169" t="str">
        <f>IFERROR(Inv_SY_B!AF23/Inv_SY_B!$CU23-1,"")</f>
        <v/>
      </c>
      <c r="AG23" s="169" t="str">
        <f>IFERROR(Inv_SY_B!AG23/Inv_SY_B!$CU23-1,"")</f>
        <v/>
      </c>
      <c r="AH23" s="169" t="str">
        <f>IFERROR(Inv_SY_B!AH23/Inv_SY_B!$CU23-1,"")</f>
        <v/>
      </c>
      <c r="AI23" s="169" t="str">
        <f>IFERROR(Inv_SY_B!AI23/Inv_SY_B!$CU23-1,"")</f>
        <v/>
      </c>
      <c r="AJ23" s="169" t="str">
        <f>IFERROR(Inv_SY_B!AJ23/Inv_SY_B!$CU23-1,"")</f>
        <v/>
      </c>
      <c r="AK23" s="169" t="str">
        <f>IFERROR(Inv_SY_B!AK23/Inv_SY_B!$CU23-1,"")</f>
        <v/>
      </c>
      <c r="AL23" s="169" t="str">
        <f>IFERROR(Inv_SY_B!AL23/Inv_SY_B!$CU23-1,"")</f>
        <v/>
      </c>
      <c r="AM23" s="169" t="str">
        <f>IFERROR(Inv_SY_B!AM23/Inv_SY_B!$CU23-1,"")</f>
        <v/>
      </c>
      <c r="AN23" s="169" t="str">
        <f>IFERROR(Inv_SY_B!AN23/Inv_SY_B!$CU23-1,"")</f>
        <v/>
      </c>
      <c r="AO23" s="169" t="str">
        <f>IFERROR(Inv_SY_B!AO23/Inv_SY_B!$CU23-1,"")</f>
        <v/>
      </c>
      <c r="AP23" s="169" t="str">
        <f>IFERROR(Inv_SY_B!AP23/Inv_SY_B!$CU23-1,"")</f>
        <v/>
      </c>
      <c r="AQ23" s="169" t="str">
        <f>IFERROR(Inv_SY_B!AQ23/Inv_SY_B!$CU23-1,"")</f>
        <v/>
      </c>
      <c r="AR23" s="169" t="str">
        <f>IFERROR(Inv_SY_B!AR23/Inv_SY_B!$CU23-1,"")</f>
        <v/>
      </c>
      <c r="AS23" s="169" t="str">
        <f>IFERROR(Inv_SY_B!AS23/Inv_SY_B!$CU23-1,"")</f>
        <v/>
      </c>
      <c r="AT23" s="169" t="str">
        <f>IFERROR(Inv_SY_B!AT23/Inv_SY_B!$CU23-1,"")</f>
        <v/>
      </c>
      <c r="AU23" s="169" t="str">
        <f>IFERROR(Inv_SY_B!AU23/Inv_SY_B!$CU23-1,"")</f>
        <v/>
      </c>
      <c r="AV23" s="169" t="str">
        <f>IFERROR(Inv_SY_B!AV23/Inv_SY_B!$CU23-1,"")</f>
        <v/>
      </c>
      <c r="AW23" s="169" t="str">
        <f>IFERROR(Inv_SY_B!AW23/Inv_SY_B!$CU23-1,"")</f>
        <v/>
      </c>
      <c r="AX23" s="169" t="str">
        <f>IFERROR(Inv_SY_B!AX23/Inv_SY_B!$CU23-1,"")</f>
        <v/>
      </c>
      <c r="AY23" s="169" t="str">
        <f>IFERROR(Inv_SY_B!AY23/Inv_SY_B!$CU23-1,"")</f>
        <v/>
      </c>
      <c r="AZ23" s="169" t="str">
        <f>IFERROR(Inv_SY_B!AZ23/Inv_SY_B!$CU23-1,"")</f>
        <v/>
      </c>
      <c r="BA23" s="169" t="str">
        <f>IFERROR(Inv_SY_B!BA23/Inv_SY_B!$CU23-1,"")</f>
        <v/>
      </c>
      <c r="BB23" s="169" t="str">
        <f>IFERROR(Inv_SY_B!BB23/Inv_SY_B!$CU23-1,"")</f>
        <v/>
      </c>
      <c r="BC23" s="169" t="str">
        <f>IFERROR(Inv_SY_B!BC23/Inv_SY_B!$CU23-1,"")</f>
        <v/>
      </c>
      <c r="BD23" s="169" t="str">
        <f>IFERROR(Inv_SY_B!BD23/Inv_SY_B!$CU23-1,"")</f>
        <v/>
      </c>
      <c r="BE23" s="169" t="str">
        <f>IFERROR(Inv_SY_B!BE23/Inv_SY_B!$CU23-1,"")</f>
        <v/>
      </c>
      <c r="BF23" s="169" t="str">
        <f>IFERROR(Inv_SY_B!BF23/Inv_SY_B!$CU23-1,"")</f>
        <v/>
      </c>
      <c r="BG23" s="169" t="str">
        <f>IFERROR(Inv_SY_B!BG23/Inv_SY_B!$CU23-1,"")</f>
        <v/>
      </c>
      <c r="BH23" s="169" t="str">
        <f>IFERROR(Inv_SY_B!BH23/Inv_SY_B!$CU23-1,"")</f>
        <v/>
      </c>
      <c r="BI23" s="169" t="str">
        <f>IFERROR(Inv_SY_B!BI23/Inv_SY_B!$CU23-1,"")</f>
        <v/>
      </c>
      <c r="BJ23" s="169" t="str">
        <f>IFERROR(Inv_SY_B!BJ23/Inv_SY_B!$CU23-1,"")</f>
        <v/>
      </c>
      <c r="BK23" s="169" t="str">
        <f>IFERROR(Inv_SY_B!BK23/Inv_SY_B!$CU23-1,"")</f>
        <v/>
      </c>
      <c r="BL23" s="169" t="str">
        <f>IFERROR(Inv_SY_B!BL23/Inv_SY_B!$CU23-1,"")</f>
        <v/>
      </c>
      <c r="BM23" s="169" t="str">
        <f>IFERROR(Inv_SY_B!BM23/Inv_SY_B!$CU23-1,"")</f>
        <v/>
      </c>
      <c r="BN23" s="169" t="str">
        <f>IFERROR(Inv_SY_B!BN23/Inv_SY_B!$CU23-1,"")</f>
        <v/>
      </c>
      <c r="BO23" s="169" t="str">
        <f>IFERROR(Inv_SY_B!BO23/Inv_SY_B!$CU23-1,"")</f>
        <v/>
      </c>
      <c r="BP23" s="169" t="str">
        <f>IFERROR(Inv_SY_B!BP23/Inv_SY_B!$CU23-1,"")</f>
        <v/>
      </c>
      <c r="BQ23" s="169" t="str">
        <f>IFERROR(Inv_SY_B!BQ23/Inv_SY_B!$CU23-1,"")</f>
        <v/>
      </c>
      <c r="BR23" s="169" t="str">
        <f>IFERROR(Inv_SY_B!BR23/Inv_SY_B!$CU23-1,"")</f>
        <v/>
      </c>
      <c r="BS23" s="169" t="str">
        <f>IFERROR(Inv_SY_B!BS23/Inv_SY_B!$CU23-1,"")</f>
        <v/>
      </c>
      <c r="BT23" s="169" t="str">
        <f>IFERROR(Inv_SY_B!BT23/Inv_SY_B!$CU23-1,"")</f>
        <v/>
      </c>
      <c r="BU23" s="169" t="str">
        <f>IFERROR(Inv_SY_B!BU23/Inv_SY_B!$CU23-1,"")</f>
        <v/>
      </c>
      <c r="BV23" s="169" t="str">
        <f>IFERROR(Inv_SY_B!BV23/Inv_SY_B!$CU23-1,"")</f>
        <v/>
      </c>
      <c r="BW23" s="169" t="str">
        <f>IFERROR(Inv_SY_B!BW23/Inv_SY_B!$CU23-1,"")</f>
        <v/>
      </c>
      <c r="BX23" s="169" t="str">
        <f>IFERROR(Inv_SY_B!BX23/Inv_SY_B!$CU23-1,"")</f>
        <v/>
      </c>
      <c r="BY23" s="169" t="str">
        <f>IFERROR(Inv_SY_B!BY23/Inv_SY_B!$CU23-1,"")</f>
        <v/>
      </c>
      <c r="BZ23" s="169" t="str">
        <f>IFERROR(Inv_SY_B!BZ23/Inv_SY_B!$CU23-1,"")</f>
        <v/>
      </c>
      <c r="CA23" s="169" t="str">
        <f>IFERROR(Inv_SY_B!CA23/Inv_SY_B!$CU23-1,"")</f>
        <v/>
      </c>
      <c r="CB23" s="169" t="str">
        <f>IFERROR(Inv_SY_B!CB23/Inv_SY_B!$CU23-1,"")</f>
        <v/>
      </c>
      <c r="CC23" s="169" t="str">
        <f>IFERROR(Inv_SY_B!CC23/Inv_SY_B!$CU23-1,"")</f>
        <v/>
      </c>
      <c r="CD23" s="169" t="str">
        <f>IFERROR(Inv_SY_B!CD23/Inv_SY_B!$CU23-1,"")</f>
        <v/>
      </c>
      <c r="CE23" s="169" t="str">
        <f>IFERROR(Inv_SY_B!CE23/Inv_SY_B!$CU23-1,"")</f>
        <v/>
      </c>
      <c r="CF23" s="169" t="str">
        <f>IFERROR(Inv_SY_B!CF23/Inv_SY_B!$CU23-1,"")</f>
        <v/>
      </c>
      <c r="CG23" s="169" t="str">
        <f>IFERROR(Inv_SY_B!CG23/Inv_SY_B!$CU23-1,"")</f>
        <v/>
      </c>
      <c r="CH23" s="169" t="str">
        <f>IFERROR(Inv_SY_B!CH23/Inv_SY_B!$CU23-1,"")</f>
        <v/>
      </c>
      <c r="CI23" s="169" t="str">
        <f>IFERROR(Inv_SY_B!CI23/Inv_SY_B!$CU23-1,"")</f>
        <v/>
      </c>
      <c r="CJ23" s="169" t="str">
        <f>IFERROR(Inv_SY_B!CJ23/Inv_SY_B!$CU23-1,"")</f>
        <v/>
      </c>
      <c r="CK23" s="169" t="str">
        <f>IFERROR(Inv_SY_B!CK23/Inv_SY_B!$CU23-1,"")</f>
        <v/>
      </c>
      <c r="CL23" s="169" t="str">
        <f>IFERROR(Inv_SY_B!CL23/Inv_SY_B!$CU23-1,"")</f>
        <v/>
      </c>
      <c r="CM23" s="169" t="str">
        <f>IFERROR(Inv_SY_B!CM23/Inv_SY_B!$CU23-1,"")</f>
        <v/>
      </c>
      <c r="CN23" s="169" t="str">
        <f>IFERROR(Inv_SY_B!CN23/Inv_SY_B!$CU23-1,"")</f>
        <v/>
      </c>
      <c r="CO23" s="169" t="str">
        <f>IFERROR(Inv_SY_B!CO23/Inv_SY_B!$CU23-1,"")</f>
        <v/>
      </c>
      <c r="CP23" s="169" t="str">
        <f>IFERROR(Inv_SY_B!CP23/Inv_SY_B!$CU23-1,"")</f>
        <v/>
      </c>
      <c r="CQ23" s="169" t="str">
        <f>IFERROR(Inv_SY_B!CQ23/Inv_SY_B!$CU23-1,"")</f>
        <v/>
      </c>
      <c r="CR23" s="169" t="str">
        <f>IFERROR(Inv_SY_B!CR23/Inv_SY_B!$CU23-1,"")</f>
        <v/>
      </c>
      <c r="CS23" s="169" t="str">
        <f>IFERROR(Inv_SY_B!CS23/Inv_SY_B!$CU23-1,"")</f>
        <v/>
      </c>
      <c r="CT23" s="169" t="str">
        <f>IFERROR(Inv_SY_B!CT23/Inv_SY_B!$CU23-1,"")</f>
        <v/>
      </c>
      <c r="CU23" s="173"/>
      <c r="CV23" s="173"/>
      <c r="CW23" s="173"/>
      <c r="CX23" s="173"/>
    </row>
    <row r="24" spans="2:102">
      <c r="B24" s="164">
        <f t="shared" si="0"/>
        <v>45716</v>
      </c>
      <c r="C24" s="169" t="str">
        <f>IFERROR(Inv_SY_B!C24/Inv_SY_B!$CU24-1,"")</f>
        <v/>
      </c>
      <c r="D24" s="169" t="str">
        <f>IFERROR(Inv_SY_B!D24/Inv_SY_B!$CU24-1,"")</f>
        <v/>
      </c>
      <c r="E24" s="169" t="str">
        <f>IFERROR(Inv_SY_B!E24/Inv_SY_B!$CU24-1,"")</f>
        <v/>
      </c>
      <c r="F24" s="169" t="str">
        <f>IFERROR(Inv_SY_B!F24/Inv_SY_B!$CU24-1,"")</f>
        <v/>
      </c>
      <c r="G24" s="169" t="str">
        <f>IFERROR(Inv_SY_B!G24/Inv_SY_B!$CU24-1,"")</f>
        <v/>
      </c>
      <c r="H24" s="169" t="str">
        <f>IFERROR(Inv_SY_B!H24/Inv_SY_B!$CU24-1,"")</f>
        <v/>
      </c>
      <c r="I24" s="169" t="str">
        <f>IFERROR(Inv_SY_B!I24/Inv_SY_B!$CU24-1,"")</f>
        <v/>
      </c>
      <c r="J24" s="169" t="str">
        <f>IFERROR(Inv_SY_B!J24/Inv_SY_B!$CU24-1,"")</f>
        <v/>
      </c>
      <c r="K24" s="169" t="str">
        <f>IFERROR(Inv_SY_B!K24/Inv_SY_B!$CU24-1,"")</f>
        <v/>
      </c>
      <c r="L24" s="169" t="str">
        <f>IFERROR(Inv_SY_B!L24/Inv_SY_B!$CU24-1,"")</f>
        <v/>
      </c>
      <c r="M24" s="169" t="str">
        <f>IFERROR(Inv_SY_B!M24/Inv_SY_B!$CU24-1,"")</f>
        <v/>
      </c>
      <c r="N24" s="169" t="str">
        <f>IFERROR(Inv_SY_B!N24/Inv_SY_B!$CU24-1,"")</f>
        <v/>
      </c>
      <c r="O24" s="169" t="str">
        <f>IFERROR(Inv_SY_B!O24/Inv_SY_B!$CU24-1,"")</f>
        <v/>
      </c>
      <c r="P24" s="169" t="str">
        <f>IFERROR(Inv_SY_B!P24/Inv_SY_B!$CU24-1,"")</f>
        <v/>
      </c>
      <c r="Q24" s="169" t="str">
        <f>IFERROR(Inv_SY_B!Q24/Inv_SY_B!$CU24-1,"")</f>
        <v/>
      </c>
      <c r="R24" s="169" t="str">
        <f>IFERROR(Inv_SY_B!R24/Inv_SY_B!$CU24-1,"")</f>
        <v/>
      </c>
      <c r="S24" s="169" t="str">
        <f>IFERROR(Inv_SY_B!S24/Inv_SY_B!$CU24-1,"")</f>
        <v/>
      </c>
      <c r="T24" s="169" t="str">
        <f>IFERROR(Inv_SY_B!T24/Inv_SY_B!$CU24-1,"")</f>
        <v/>
      </c>
      <c r="U24" s="169" t="str">
        <f>IFERROR(Inv_SY_B!U24/Inv_SY_B!$CU24-1,"")</f>
        <v/>
      </c>
      <c r="V24" s="169" t="str">
        <f>IFERROR(Inv_SY_B!V24/Inv_SY_B!$CU24-1,"")</f>
        <v/>
      </c>
      <c r="W24" s="169" t="str">
        <f>IFERROR(Inv_SY_B!W24/Inv_SY_B!$CU24-1,"")</f>
        <v/>
      </c>
      <c r="X24" s="169" t="str">
        <f>IFERROR(Inv_SY_B!X24/Inv_SY_B!$CU24-1,"")</f>
        <v/>
      </c>
      <c r="Y24" s="169" t="str">
        <f>IFERROR(Inv_SY_B!Y24/Inv_SY_B!$CU24-1,"")</f>
        <v/>
      </c>
      <c r="Z24" s="169" t="str">
        <f>IFERROR(Inv_SY_B!Z24/Inv_SY_B!$CU24-1,"")</f>
        <v/>
      </c>
      <c r="AA24" s="169" t="str">
        <f>IFERROR(Inv_SY_B!AA24/Inv_SY_B!$CU24-1,"")</f>
        <v/>
      </c>
      <c r="AB24" s="169" t="str">
        <f>IFERROR(Inv_SY_B!AB24/Inv_SY_B!$CU24-1,"")</f>
        <v/>
      </c>
      <c r="AC24" s="169" t="str">
        <f>IFERROR(Inv_SY_B!AC24/Inv_SY_B!$CU24-1,"")</f>
        <v/>
      </c>
      <c r="AD24" s="169" t="str">
        <f>IFERROR(Inv_SY_B!AD24/Inv_SY_B!$CU24-1,"")</f>
        <v/>
      </c>
      <c r="AE24" s="169" t="str">
        <f>IFERROR(Inv_SY_B!AE24/Inv_SY_B!$CU24-1,"")</f>
        <v/>
      </c>
      <c r="AF24" s="169" t="str">
        <f>IFERROR(Inv_SY_B!AF24/Inv_SY_B!$CU24-1,"")</f>
        <v/>
      </c>
      <c r="AG24" s="169" t="str">
        <f>IFERROR(Inv_SY_B!AG24/Inv_SY_B!$CU24-1,"")</f>
        <v/>
      </c>
      <c r="AH24" s="169" t="str">
        <f>IFERROR(Inv_SY_B!AH24/Inv_SY_B!$CU24-1,"")</f>
        <v/>
      </c>
      <c r="AI24" s="169" t="str">
        <f>IFERROR(Inv_SY_B!AI24/Inv_SY_B!$CU24-1,"")</f>
        <v/>
      </c>
      <c r="AJ24" s="169" t="str">
        <f>IFERROR(Inv_SY_B!AJ24/Inv_SY_B!$CU24-1,"")</f>
        <v/>
      </c>
      <c r="AK24" s="169" t="str">
        <f>IFERROR(Inv_SY_B!AK24/Inv_SY_B!$CU24-1,"")</f>
        <v/>
      </c>
      <c r="AL24" s="169" t="str">
        <f>IFERROR(Inv_SY_B!AL24/Inv_SY_B!$CU24-1,"")</f>
        <v/>
      </c>
      <c r="AM24" s="169" t="str">
        <f>IFERROR(Inv_SY_B!AM24/Inv_SY_B!$CU24-1,"")</f>
        <v/>
      </c>
      <c r="AN24" s="169" t="str">
        <f>IFERROR(Inv_SY_B!AN24/Inv_SY_B!$CU24-1,"")</f>
        <v/>
      </c>
      <c r="AO24" s="169" t="str">
        <f>IFERROR(Inv_SY_B!AO24/Inv_SY_B!$CU24-1,"")</f>
        <v/>
      </c>
      <c r="AP24" s="169" t="str">
        <f>IFERROR(Inv_SY_B!AP24/Inv_SY_B!$CU24-1,"")</f>
        <v/>
      </c>
      <c r="AQ24" s="169" t="str">
        <f>IFERROR(Inv_SY_B!AQ24/Inv_SY_B!$CU24-1,"")</f>
        <v/>
      </c>
      <c r="AR24" s="169" t="str">
        <f>IFERROR(Inv_SY_B!AR24/Inv_SY_B!$CU24-1,"")</f>
        <v/>
      </c>
      <c r="AS24" s="169" t="str">
        <f>IFERROR(Inv_SY_B!AS24/Inv_SY_B!$CU24-1,"")</f>
        <v/>
      </c>
      <c r="AT24" s="169" t="str">
        <f>IFERROR(Inv_SY_B!AT24/Inv_SY_B!$CU24-1,"")</f>
        <v/>
      </c>
      <c r="AU24" s="169" t="str">
        <f>IFERROR(Inv_SY_B!AU24/Inv_SY_B!$CU24-1,"")</f>
        <v/>
      </c>
      <c r="AV24" s="169" t="str">
        <f>IFERROR(Inv_SY_B!AV24/Inv_SY_B!$CU24-1,"")</f>
        <v/>
      </c>
      <c r="AW24" s="169" t="str">
        <f>IFERROR(Inv_SY_B!AW24/Inv_SY_B!$CU24-1,"")</f>
        <v/>
      </c>
      <c r="AX24" s="169" t="str">
        <f>IFERROR(Inv_SY_B!AX24/Inv_SY_B!$CU24-1,"")</f>
        <v/>
      </c>
      <c r="AY24" s="169" t="str">
        <f>IFERROR(Inv_SY_B!AY24/Inv_SY_B!$CU24-1,"")</f>
        <v/>
      </c>
      <c r="AZ24" s="169" t="str">
        <f>IFERROR(Inv_SY_B!AZ24/Inv_SY_B!$CU24-1,"")</f>
        <v/>
      </c>
      <c r="BA24" s="169" t="str">
        <f>IFERROR(Inv_SY_B!BA24/Inv_SY_B!$CU24-1,"")</f>
        <v/>
      </c>
      <c r="BB24" s="169" t="str">
        <f>IFERROR(Inv_SY_B!BB24/Inv_SY_B!$CU24-1,"")</f>
        <v/>
      </c>
      <c r="BC24" s="169" t="str">
        <f>IFERROR(Inv_SY_B!BC24/Inv_SY_B!$CU24-1,"")</f>
        <v/>
      </c>
      <c r="BD24" s="169" t="str">
        <f>IFERROR(Inv_SY_B!BD24/Inv_SY_B!$CU24-1,"")</f>
        <v/>
      </c>
      <c r="BE24" s="169" t="str">
        <f>IFERROR(Inv_SY_B!BE24/Inv_SY_B!$CU24-1,"")</f>
        <v/>
      </c>
      <c r="BF24" s="169" t="str">
        <f>IFERROR(Inv_SY_B!BF24/Inv_SY_B!$CU24-1,"")</f>
        <v/>
      </c>
      <c r="BG24" s="169" t="str">
        <f>IFERROR(Inv_SY_B!BG24/Inv_SY_B!$CU24-1,"")</f>
        <v/>
      </c>
      <c r="BH24" s="169" t="str">
        <f>IFERROR(Inv_SY_B!BH24/Inv_SY_B!$CU24-1,"")</f>
        <v/>
      </c>
      <c r="BI24" s="169" t="str">
        <f>IFERROR(Inv_SY_B!BI24/Inv_SY_B!$CU24-1,"")</f>
        <v/>
      </c>
      <c r="BJ24" s="169" t="str">
        <f>IFERROR(Inv_SY_B!BJ24/Inv_SY_B!$CU24-1,"")</f>
        <v/>
      </c>
      <c r="BK24" s="169" t="str">
        <f>IFERROR(Inv_SY_B!BK24/Inv_SY_B!$CU24-1,"")</f>
        <v/>
      </c>
      <c r="BL24" s="169" t="str">
        <f>IFERROR(Inv_SY_B!BL24/Inv_SY_B!$CU24-1,"")</f>
        <v/>
      </c>
      <c r="BM24" s="169" t="str">
        <f>IFERROR(Inv_SY_B!BM24/Inv_SY_B!$CU24-1,"")</f>
        <v/>
      </c>
      <c r="BN24" s="169" t="str">
        <f>IFERROR(Inv_SY_B!BN24/Inv_SY_B!$CU24-1,"")</f>
        <v/>
      </c>
      <c r="BO24" s="169" t="str">
        <f>IFERROR(Inv_SY_B!BO24/Inv_SY_B!$CU24-1,"")</f>
        <v/>
      </c>
      <c r="BP24" s="169" t="str">
        <f>IFERROR(Inv_SY_B!BP24/Inv_SY_B!$CU24-1,"")</f>
        <v/>
      </c>
      <c r="BQ24" s="169" t="str">
        <f>IFERROR(Inv_SY_B!BQ24/Inv_SY_B!$CU24-1,"")</f>
        <v/>
      </c>
      <c r="BR24" s="169" t="str">
        <f>IFERROR(Inv_SY_B!BR24/Inv_SY_B!$CU24-1,"")</f>
        <v/>
      </c>
      <c r="BS24" s="169" t="str">
        <f>IFERROR(Inv_SY_B!BS24/Inv_SY_B!$CU24-1,"")</f>
        <v/>
      </c>
      <c r="BT24" s="169" t="str">
        <f>IFERROR(Inv_SY_B!BT24/Inv_SY_B!$CU24-1,"")</f>
        <v/>
      </c>
      <c r="BU24" s="169" t="str">
        <f>IFERROR(Inv_SY_B!BU24/Inv_SY_B!$CU24-1,"")</f>
        <v/>
      </c>
      <c r="BV24" s="169" t="str">
        <f>IFERROR(Inv_SY_B!BV24/Inv_SY_B!$CU24-1,"")</f>
        <v/>
      </c>
      <c r="BW24" s="169" t="str">
        <f>IFERROR(Inv_SY_B!BW24/Inv_SY_B!$CU24-1,"")</f>
        <v/>
      </c>
      <c r="BX24" s="169" t="str">
        <f>IFERROR(Inv_SY_B!BX24/Inv_SY_B!$CU24-1,"")</f>
        <v/>
      </c>
      <c r="BY24" s="169" t="str">
        <f>IFERROR(Inv_SY_B!BY24/Inv_SY_B!$CU24-1,"")</f>
        <v/>
      </c>
      <c r="BZ24" s="169" t="str">
        <f>IFERROR(Inv_SY_B!BZ24/Inv_SY_B!$CU24-1,"")</f>
        <v/>
      </c>
      <c r="CA24" s="169" t="str">
        <f>IFERROR(Inv_SY_B!CA24/Inv_SY_B!$CU24-1,"")</f>
        <v/>
      </c>
      <c r="CB24" s="169" t="str">
        <f>IFERROR(Inv_SY_B!CB24/Inv_SY_B!$CU24-1,"")</f>
        <v/>
      </c>
      <c r="CC24" s="169" t="str">
        <f>IFERROR(Inv_SY_B!CC24/Inv_SY_B!$CU24-1,"")</f>
        <v/>
      </c>
      <c r="CD24" s="169" t="str">
        <f>IFERROR(Inv_SY_B!CD24/Inv_SY_B!$CU24-1,"")</f>
        <v/>
      </c>
      <c r="CE24" s="169" t="str">
        <f>IFERROR(Inv_SY_B!CE24/Inv_SY_B!$CU24-1,"")</f>
        <v/>
      </c>
      <c r="CF24" s="169" t="str">
        <f>IFERROR(Inv_SY_B!CF24/Inv_SY_B!$CU24-1,"")</f>
        <v/>
      </c>
      <c r="CG24" s="169" t="str">
        <f>IFERROR(Inv_SY_B!CG24/Inv_SY_B!$CU24-1,"")</f>
        <v/>
      </c>
      <c r="CH24" s="169" t="str">
        <f>IFERROR(Inv_SY_B!CH24/Inv_SY_B!$CU24-1,"")</f>
        <v/>
      </c>
      <c r="CI24" s="169" t="str">
        <f>IFERROR(Inv_SY_B!CI24/Inv_SY_B!$CU24-1,"")</f>
        <v/>
      </c>
      <c r="CJ24" s="169" t="str">
        <f>IFERROR(Inv_SY_B!CJ24/Inv_SY_B!$CU24-1,"")</f>
        <v/>
      </c>
      <c r="CK24" s="169" t="str">
        <f>IFERROR(Inv_SY_B!CK24/Inv_SY_B!$CU24-1,"")</f>
        <v/>
      </c>
      <c r="CL24" s="169" t="str">
        <f>IFERROR(Inv_SY_B!CL24/Inv_SY_B!$CU24-1,"")</f>
        <v/>
      </c>
      <c r="CM24" s="169" t="str">
        <f>IFERROR(Inv_SY_B!CM24/Inv_SY_B!$CU24-1,"")</f>
        <v/>
      </c>
      <c r="CN24" s="169" t="str">
        <f>IFERROR(Inv_SY_B!CN24/Inv_SY_B!$CU24-1,"")</f>
        <v/>
      </c>
      <c r="CO24" s="169" t="str">
        <f>IFERROR(Inv_SY_B!CO24/Inv_SY_B!$CU24-1,"")</f>
        <v/>
      </c>
      <c r="CP24" s="169" t="str">
        <f>IFERROR(Inv_SY_B!CP24/Inv_SY_B!$CU24-1,"")</f>
        <v/>
      </c>
      <c r="CQ24" s="169" t="str">
        <f>IFERROR(Inv_SY_B!CQ24/Inv_SY_B!$CU24-1,"")</f>
        <v/>
      </c>
      <c r="CR24" s="169" t="str">
        <f>IFERROR(Inv_SY_B!CR24/Inv_SY_B!$CU24-1,"")</f>
        <v/>
      </c>
      <c r="CS24" s="169" t="str">
        <f>IFERROR(Inv_SY_B!CS24/Inv_SY_B!$CU24-1,"")</f>
        <v/>
      </c>
      <c r="CT24" s="169" t="str">
        <f>IFERROR(Inv_SY_B!CT24/Inv_SY_B!$CU24-1,"")</f>
        <v/>
      </c>
      <c r="CU24" s="173"/>
      <c r="CV24" s="173"/>
      <c r="CW24" s="173"/>
      <c r="CX24" s="173"/>
    </row>
    <row r="25" spans="2:102">
      <c r="B25" s="164">
        <f t="shared" si="0"/>
        <v>45717</v>
      </c>
      <c r="C25" s="169" t="str">
        <f>IFERROR(Inv_SY_B!C25/Inv_SY_B!$CU25-1,"")</f>
        <v/>
      </c>
      <c r="D25" s="169" t="str">
        <f>IFERROR(Inv_SY_B!D25/Inv_SY_B!$CU25-1,"")</f>
        <v/>
      </c>
      <c r="E25" s="169" t="str">
        <f>IFERROR(Inv_SY_B!E25/Inv_SY_B!$CU25-1,"")</f>
        <v/>
      </c>
      <c r="F25" s="169" t="str">
        <f>IFERROR(Inv_SY_B!F25/Inv_SY_B!$CU25-1,"")</f>
        <v/>
      </c>
      <c r="G25" s="169" t="str">
        <f>IFERROR(Inv_SY_B!G25/Inv_SY_B!$CU25-1,"")</f>
        <v/>
      </c>
      <c r="H25" s="169" t="str">
        <f>IFERROR(Inv_SY_B!H25/Inv_SY_B!$CU25-1,"")</f>
        <v/>
      </c>
      <c r="I25" s="169" t="str">
        <f>IFERROR(Inv_SY_B!I25/Inv_SY_B!$CU25-1,"")</f>
        <v/>
      </c>
      <c r="J25" s="169" t="str">
        <f>IFERROR(Inv_SY_B!J25/Inv_SY_B!$CU25-1,"")</f>
        <v/>
      </c>
      <c r="K25" s="169" t="str">
        <f>IFERROR(Inv_SY_B!K25/Inv_SY_B!$CU25-1,"")</f>
        <v/>
      </c>
      <c r="L25" s="169" t="str">
        <f>IFERROR(Inv_SY_B!L25/Inv_SY_B!$CU25-1,"")</f>
        <v/>
      </c>
      <c r="M25" s="169" t="str">
        <f>IFERROR(Inv_SY_B!M25/Inv_SY_B!$CU25-1,"")</f>
        <v/>
      </c>
      <c r="N25" s="169" t="str">
        <f>IFERROR(Inv_SY_B!N25/Inv_SY_B!$CU25-1,"")</f>
        <v/>
      </c>
      <c r="O25" s="169" t="str">
        <f>IFERROR(Inv_SY_B!O25/Inv_SY_B!$CU25-1,"")</f>
        <v/>
      </c>
      <c r="P25" s="169" t="str">
        <f>IFERROR(Inv_SY_B!P25/Inv_SY_B!$CU25-1,"")</f>
        <v/>
      </c>
      <c r="Q25" s="169" t="str">
        <f>IFERROR(Inv_SY_B!Q25/Inv_SY_B!$CU25-1,"")</f>
        <v/>
      </c>
      <c r="R25" s="169" t="str">
        <f>IFERROR(Inv_SY_B!R25/Inv_SY_B!$CU25-1,"")</f>
        <v/>
      </c>
      <c r="S25" s="169" t="str">
        <f>IFERROR(Inv_SY_B!S25/Inv_SY_B!$CU25-1,"")</f>
        <v/>
      </c>
      <c r="T25" s="169" t="str">
        <f>IFERROR(Inv_SY_B!T25/Inv_SY_B!$CU25-1,"")</f>
        <v/>
      </c>
      <c r="U25" s="169" t="str">
        <f>IFERROR(Inv_SY_B!U25/Inv_SY_B!$CU25-1,"")</f>
        <v/>
      </c>
      <c r="V25" s="169" t="str">
        <f>IFERROR(Inv_SY_B!V25/Inv_SY_B!$CU25-1,"")</f>
        <v/>
      </c>
      <c r="W25" s="169" t="str">
        <f>IFERROR(Inv_SY_B!W25/Inv_SY_B!$CU25-1,"")</f>
        <v/>
      </c>
      <c r="X25" s="169" t="str">
        <f>IFERROR(Inv_SY_B!X25/Inv_SY_B!$CU25-1,"")</f>
        <v/>
      </c>
      <c r="Y25" s="169" t="str">
        <f>IFERROR(Inv_SY_B!Y25/Inv_SY_B!$CU25-1,"")</f>
        <v/>
      </c>
      <c r="Z25" s="169" t="str">
        <f>IFERROR(Inv_SY_B!Z25/Inv_SY_B!$CU25-1,"")</f>
        <v/>
      </c>
      <c r="AA25" s="169" t="str">
        <f>IFERROR(Inv_SY_B!AA25/Inv_SY_B!$CU25-1,"")</f>
        <v/>
      </c>
      <c r="AB25" s="169" t="str">
        <f>IFERROR(Inv_SY_B!AB25/Inv_SY_B!$CU25-1,"")</f>
        <v/>
      </c>
      <c r="AC25" s="169" t="str">
        <f>IFERROR(Inv_SY_B!AC25/Inv_SY_B!$CU25-1,"")</f>
        <v/>
      </c>
      <c r="AD25" s="169" t="str">
        <f>IFERROR(Inv_SY_B!AD25/Inv_SY_B!$CU25-1,"")</f>
        <v/>
      </c>
      <c r="AE25" s="169" t="str">
        <f>IFERROR(Inv_SY_B!AE25/Inv_SY_B!$CU25-1,"")</f>
        <v/>
      </c>
      <c r="AF25" s="169" t="str">
        <f>IFERROR(Inv_SY_B!AF25/Inv_SY_B!$CU25-1,"")</f>
        <v/>
      </c>
      <c r="AG25" s="169" t="str">
        <f>IFERROR(Inv_SY_B!AG25/Inv_SY_B!$CU25-1,"")</f>
        <v/>
      </c>
      <c r="AH25" s="169" t="str">
        <f>IFERROR(Inv_SY_B!AH25/Inv_SY_B!$CU25-1,"")</f>
        <v/>
      </c>
      <c r="AI25" s="169" t="str">
        <f>IFERROR(Inv_SY_B!AI25/Inv_SY_B!$CU25-1,"")</f>
        <v/>
      </c>
      <c r="AJ25" s="169" t="str">
        <f>IFERROR(Inv_SY_B!AJ25/Inv_SY_B!$CU25-1,"")</f>
        <v/>
      </c>
      <c r="AK25" s="169" t="str">
        <f>IFERROR(Inv_SY_B!AK25/Inv_SY_B!$CU25-1,"")</f>
        <v/>
      </c>
      <c r="AL25" s="169" t="str">
        <f>IFERROR(Inv_SY_B!AL25/Inv_SY_B!$CU25-1,"")</f>
        <v/>
      </c>
      <c r="AM25" s="169" t="str">
        <f>IFERROR(Inv_SY_B!AM25/Inv_SY_B!$CU25-1,"")</f>
        <v/>
      </c>
      <c r="AN25" s="169" t="str">
        <f>IFERROR(Inv_SY_B!AN25/Inv_SY_B!$CU25-1,"")</f>
        <v/>
      </c>
      <c r="AO25" s="169" t="str">
        <f>IFERROR(Inv_SY_B!AO25/Inv_SY_B!$CU25-1,"")</f>
        <v/>
      </c>
      <c r="AP25" s="169" t="str">
        <f>IFERROR(Inv_SY_B!AP25/Inv_SY_B!$CU25-1,"")</f>
        <v/>
      </c>
      <c r="AQ25" s="169" t="str">
        <f>IFERROR(Inv_SY_B!AQ25/Inv_SY_B!$CU25-1,"")</f>
        <v/>
      </c>
      <c r="AR25" s="169" t="str">
        <f>IFERROR(Inv_SY_B!AR25/Inv_SY_B!$CU25-1,"")</f>
        <v/>
      </c>
      <c r="AS25" s="169" t="str">
        <f>IFERROR(Inv_SY_B!AS25/Inv_SY_B!$CU25-1,"")</f>
        <v/>
      </c>
      <c r="AT25" s="169" t="str">
        <f>IFERROR(Inv_SY_B!AT25/Inv_SY_B!$CU25-1,"")</f>
        <v/>
      </c>
      <c r="AU25" s="169" t="str">
        <f>IFERROR(Inv_SY_B!AU25/Inv_SY_B!$CU25-1,"")</f>
        <v/>
      </c>
      <c r="AV25" s="169" t="str">
        <f>IFERROR(Inv_SY_B!AV25/Inv_SY_B!$CU25-1,"")</f>
        <v/>
      </c>
      <c r="AW25" s="169" t="str">
        <f>IFERROR(Inv_SY_B!AW25/Inv_SY_B!$CU25-1,"")</f>
        <v/>
      </c>
      <c r="AX25" s="169" t="str">
        <f>IFERROR(Inv_SY_B!AX25/Inv_SY_B!$CU25-1,"")</f>
        <v/>
      </c>
      <c r="AY25" s="169" t="str">
        <f>IFERROR(Inv_SY_B!AY25/Inv_SY_B!$CU25-1,"")</f>
        <v/>
      </c>
      <c r="AZ25" s="169" t="str">
        <f>IFERROR(Inv_SY_B!AZ25/Inv_SY_B!$CU25-1,"")</f>
        <v/>
      </c>
      <c r="BA25" s="169" t="str">
        <f>IFERROR(Inv_SY_B!BA25/Inv_SY_B!$CU25-1,"")</f>
        <v/>
      </c>
      <c r="BB25" s="169" t="str">
        <f>IFERROR(Inv_SY_B!BB25/Inv_SY_B!$CU25-1,"")</f>
        <v/>
      </c>
      <c r="BC25" s="169" t="str">
        <f>IFERROR(Inv_SY_B!BC25/Inv_SY_B!$CU25-1,"")</f>
        <v/>
      </c>
      <c r="BD25" s="169" t="str">
        <f>IFERROR(Inv_SY_B!BD25/Inv_SY_B!$CU25-1,"")</f>
        <v/>
      </c>
      <c r="BE25" s="169" t="str">
        <f>IFERROR(Inv_SY_B!BE25/Inv_SY_B!$CU25-1,"")</f>
        <v/>
      </c>
      <c r="BF25" s="169" t="str">
        <f>IFERROR(Inv_SY_B!BF25/Inv_SY_B!$CU25-1,"")</f>
        <v/>
      </c>
      <c r="BG25" s="169" t="str">
        <f>IFERROR(Inv_SY_B!BG25/Inv_SY_B!$CU25-1,"")</f>
        <v/>
      </c>
      <c r="BH25" s="169" t="str">
        <f>IFERROR(Inv_SY_B!BH25/Inv_SY_B!$CU25-1,"")</f>
        <v/>
      </c>
      <c r="BI25" s="169" t="str">
        <f>IFERROR(Inv_SY_B!BI25/Inv_SY_B!$CU25-1,"")</f>
        <v/>
      </c>
      <c r="BJ25" s="169" t="str">
        <f>IFERROR(Inv_SY_B!BJ25/Inv_SY_B!$CU25-1,"")</f>
        <v/>
      </c>
      <c r="BK25" s="169" t="str">
        <f>IFERROR(Inv_SY_B!BK25/Inv_SY_B!$CU25-1,"")</f>
        <v/>
      </c>
      <c r="BL25" s="169" t="str">
        <f>IFERROR(Inv_SY_B!BL25/Inv_SY_B!$CU25-1,"")</f>
        <v/>
      </c>
      <c r="BM25" s="169" t="str">
        <f>IFERROR(Inv_SY_B!BM25/Inv_SY_B!$CU25-1,"")</f>
        <v/>
      </c>
      <c r="BN25" s="169" t="str">
        <f>IFERROR(Inv_SY_B!BN25/Inv_SY_B!$CU25-1,"")</f>
        <v/>
      </c>
      <c r="BO25" s="169" t="str">
        <f>IFERROR(Inv_SY_B!BO25/Inv_SY_B!$CU25-1,"")</f>
        <v/>
      </c>
      <c r="BP25" s="169" t="str">
        <f>IFERROR(Inv_SY_B!BP25/Inv_SY_B!$CU25-1,"")</f>
        <v/>
      </c>
      <c r="BQ25" s="169" t="str">
        <f>IFERROR(Inv_SY_B!BQ25/Inv_SY_B!$CU25-1,"")</f>
        <v/>
      </c>
      <c r="BR25" s="169" t="str">
        <f>IFERROR(Inv_SY_B!BR25/Inv_SY_B!$CU25-1,"")</f>
        <v/>
      </c>
      <c r="BS25" s="169" t="str">
        <f>IFERROR(Inv_SY_B!BS25/Inv_SY_B!$CU25-1,"")</f>
        <v/>
      </c>
      <c r="BT25" s="169" t="str">
        <f>IFERROR(Inv_SY_B!BT25/Inv_SY_B!$CU25-1,"")</f>
        <v/>
      </c>
      <c r="BU25" s="169" t="str">
        <f>IFERROR(Inv_SY_B!BU25/Inv_SY_B!$CU25-1,"")</f>
        <v/>
      </c>
      <c r="BV25" s="169" t="str">
        <f>IFERROR(Inv_SY_B!BV25/Inv_SY_B!$CU25-1,"")</f>
        <v/>
      </c>
      <c r="BW25" s="169" t="str">
        <f>IFERROR(Inv_SY_B!BW25/Inv_SY_B!$CU25-1,"")</f>
        <v/>
      </c>
      <c r="BX25" s="169" t="str">
        <f>IFERROR(Inv_SY_B!BX25/Inv_SY_B!$CU25-1,"")</f>
        <v/>
      </c>
      <c r="BY25" s="169" t="str">
        <f>IFERROR(Inv_SY_B!BY25/Inv_SY_B!$CU25-1,"")</f>
        <v/>
      </c>
      <c r="BZ25" s="169" t="str">
        <f>IFERROR(Inv_SY_B!BZ25/Inv_SY_B!$CU25-1,"")</f>
        <v/>
      </c>
      <c r="CA25" s="169" t="str">
        <f>IFERROR(Inv_SY_B!CA25/Inv_SY_B!$CU25-1,"")</f>
        <v/>
      </c>
      <c r="CB25" s="169" t="str">
        <f>IFERROR(Inv_SY_B!CB25/Inv_SY_B!$CU25-1,"")</f>
        <v/>
      </c>
      <c r="CC25" s="169" t="str">
        <f>IFERROR(Inv_SY_B!CC25/Inv_SY_B!$CU25-1,"")</f>
        <v/>
      </c>
      <c r="CD25" s="169" t="str">
        <f>IFERROR(Inv_SY_B!CD25/Inv_SY_B!$CU25-1,"")</f>
        <v/>
      </c>
      <c r="CE25" s="169" t="str">
        <f>IFERROR(Inv_SY_B!CE25/Inv_SY_B!$CU25-1,"")</f>
        <v/>
      </c>
      <c r="CF25" s="169" t="str">
        <f>IFERROR(Inv_SY_B!CF25/Inv_SY_B!$CU25-1,"")</f>
        <v/>
      </c>
      <c r="CG25" s="169" t="str">
        <f>IFERROR(Inv_SY_B!CG25/Inv_SY_B!$CU25-1,"")</f>
        <v/>
      </c>
      <c r="CH25" s="169" t="str">
        <f>IFERROR(Inv_SY_B!CH25/Inv_SY_B!$CU25-1,"")</f>
        <v/>
      </c>
      <c r="CI25" s="169" t="str">
        <f>IFERROR(Inv_SY_B!CI25/Inv_SY_B!$CU25-1,"")</f>
        <v/>
      </c>
      <c r="CJ25" s="169" t="str">
        <f>IFERROR(Inv_SY_B!CJ25/Inv_SY_B!$CU25-1,"")</f>
        <v/>
      </c>
      <c r="CK25" s="169" t="str">
        <f>IFERROR(Inv_SY_B!CK25/Inv_SY_B!$CU25-1,"")</f>
        <v/>
      </c>
      <c r="CL25" s="169" t="str">
        <f>IFERROR(Inv_SY_B!CL25/Inv_SY_B!$CU25-1,"")</f>
        <v/>
      </c>
      <c r="CM25" s="169" t="str">
        <f>IFERROR(Inv_SY_B!CM25/Inv_SY_B!$CU25-1,"")</f>
        <v/>
      </c>
      <c r="CN25" s="169" t="str">
        <f>IFERROR(Inv_SY_B!CN25/Inv_SY_B!$CU25-1,"")</f>
        <v/>
      </c>
      <c r="CO25" s="169" t="str">
        <f>IFERROR(Inv_SY_B!CO25/Inv_SY_B!$CU25-1,"")</f>
        <v/>
      </c>
      <c r="CP25" s="169" t="str">
        <f>IFERROR(Inv_SY_B!CP25/Inv_SY_B!$CU25-1,"")</f>
        <v/>
      </c>
      <c r="CQ25" s="169" t="str">
        <f>IFERROR(Inv_SY_B!CQ25/Inv_SY_B!$CU25-1,"")</f>
        <v/>
      </c>
      <c r="CR25" s="169" t="str">
        <f>IFERROR(Inv_SY_B!CR25/Inv_SY_B!$CU25-1,"")</f>
        <v/>
      </c>
      <c r="CS25" s="169" t="str">
        <f>IFERROR(Inv_SY_B!CS25/Inv_SY_B!$CU25-1,"")</f>
        <v/>
      </c>
      <c r="CT25" s="169" t="str">
        <f>IFERROR(Inv_SY_B!CT25/Inv_SY_B!$CU25-1,"")</f>
        <v/>
      </c>
      <c r="CU25" s="173"/>
      <c r="CV25" s="173"/>
      <c r="CW25" s="173"/>
      <c r="CX25" s="173"/>
    </row>
    <row r="26" spans="2:102">
      <c r="B26" s="164">
        <f t="shared" si="0"/>
        <v>45718</v>
      </c>
      <c r="C26" s="169" t="str">
        <f>IFERROR(Inv_SY_B!C26/Inv_SY_B!$CU26-1,"")</f>
        <v/>
      </c>
      <c r="D26" s="169" t="str">
        <f>IFERROR(Inv_SY_B!D26/Inv_SY_B!$CU26-1,"")</f>
        <v/>
      </c>
      <c r="E26" s="169" t="str">
        <f>IFERROR(Inv_SY_B!E26/Inv_SY_B!$CU26-1,"")</f>
        <v/>
      </c>
      <c r="F26" s="169" t="str">
        <f>IFERROR(Inv_SY_B!F26/Inv_SY_B!$CU26-1,"")</f>
        <v/>
      </c>
      <c r="G26" s="169" t="str">
        <f>IFERROR(Inv_SY_B!G26/Inv_SY_B!$CU26-1,"")</f>
        <v/>
      </c>
      <c r="H26" s="169" t="str">
        <f>IFERROR(Inv_SY_B!H26/Inv_SY_B!$CU26-1,"")</f>
        <v/>
      </c>
      <c r="I26" s="169" t="str">
        <f>IFERROR(Inv_SY_B!I26/Inv_SY_B!$CU26-1,"")</f>
        <v/>
      </c>
      <c r="J26" s="169" t="str">
        <f>IFERROR(Inv_SY_B!J26/Inv_SY_B!$CU26-1,"")</f>
        <v/>
      </c>
      <c r="K26" s="169" t="str">
        <f>IFERROR(Inv_SY_B!K26/Inv_SY_B!$CU26-1,"")</f>
        <v/>
      </c>
      <c r="L26" s="169" t="str">
        <f>IFERROR(Inv_SY_B!L26/Inv_SY_B!$CU26-1,"")</f>
        <v/>
      </c>
      <c r="M26" s="169" t="str">
        <f>IFERROR(Inv_SY_B!M26/Inv_SY_B!$CU26-1,"")</f>
        <v/>
      </c>
      <c r="N26" s="169" t="str">
        <f>IFERROR(Inv_SY_B!N26/Inv_SY_B!$CU26-1,"")</f>
        <v/>
      </c>
      <c r="O26" s="169" t="str">
        <f>IFERROR(Inv_SY_B!O26/Inv_SY_B!$CU26-1,"")</f>
        <v/>
      </c>
      <c r="P26" s="169" t="str">
        <f>IFERROR(Inv_SY_B!P26/Inv_SY_B!$CU26-1,"")</f>
        <v/>
      </c>
      <c r="Q26" s="169" t="str">
        <f>IFERROR(Inv_SY_B!Q26/Inv_SY_B!$CU26-1,"")</f>
        <v/>
      </c>
      <c r="R26" s="169" t="str">
        <f>IFERROR(Inv_SY_B!R26/Inv_SY_B!$CU26-1,"")</f>
        <v/>
      </c>
      <c r="S26" s="169" t="str">
        <f>IFERROR(Inv_SY_B!S26/Inv_SY_B!$CU26-1,"")</f>
        <v/>
      </c>
      <c r="T26" s="169" t="str">
        <f>IFERROR(Inv_SY_B!T26/Inv_SY_B!$CU26-1,"")</f>
        <v/>
      </c>
      <c r="U26" s="169" t="str">
        <f>IFERROR(Inv_SY_B!U26/Inv_SY_B!$CU26-1,"")</f>
        <v/>
      </c>
      <c r="V26" s="169" t="str">
        <f>IFERROR(Inv_SY_B!V26/Inv_SY_B!$CU26-1,"")</f>
        <v/>
      </c>
      <c r="W26" s="169" t="str">
        <f>IFERROR(Inv_SY_B!W26/Inv_SY_B!$CU26-1,"")</f>
        <v/>
      </c>
      <c r="X26" s="169" t="str">
        <f>IFERROR(Inv_SY_B!X26/Inv_SY_B!$CU26-1,"")</f>
        <v/>
      </c>
      <c r="Y26" s="169" t="str">
        <f>IFERROR(Inv_SY_B!Y26/Inv_SY_B!$CU26-1,"")</f>
        <v/>
      </c>
      <c r="Z26" s="169" t="str">
        <f>IFERROR(Inv_SY_B!Z26/Inv_SY_B!$CU26-1,"")</f>
        <v/>
      </c>
      <c r="AA26" s="169" t="str">
        <f>IFERROR(Inv_SY_B!AA26/Inv_SY_B!$CU26-1,"")</f>
        <v/>
      </c>
      <c r="AB26" s="169" t="str">
        <f>IFERROR(Inv_SY_B!AB26/Inv_SY_B!$CU26-1,"")</f>
        <v/>
      </c>
      <c r="AC26" s="169" t="str">
        <f>IFERROR(Inv_SY_B!AC26/Inv_SY_B!$CU26-1,"")</f>
        <v/>
      </c>
      <c r="AD26" s="169" t="str">
        <f>IFERROR(Inv_SY_B!AD26/Inv_SY_B!$CU26-1,"")</f>
        <v/>
      </c>
      <c r="AE26" s="169" t="str">
        <f>IFERROR(Inv_SY_B!AE26/Inv_SY_B!$CU26-1,"")</f>
        <v/>
      </c>
      <c r="AF26" s="169" t="str">
        <f>IFERROR(Inv_SY_B!AF26/Inv_SY_B!$CU26-1,"")</f>
        <v/>
      </c>
      <c r="AG26" s="169" t="str">
        <f>IFERROR(Inv_SY_B!AG26/Inv_SY_B!$CU26-1,"")</f>
        <v/>
      </c>
      <c r="AH26" s="169" t="str">
        <f>IFERROR(Inv_SY_B!AH26/Inv_SY_B!$CU26-1,"")</f>
        <v/>
      </c>
      <c r="AI26" s="169" t="str">
        <f>IFERROR(Inv_SY_B!AI26/Inv_SY_B!$CU26-1,"")</f>
        <v/>
      </c>
      <c r="AJ26" s="169" t="str">
        <f>IFERROR(Inv_SY_B!AJ26/Inv_SY_B!$CU26-1,"")</f>
        <v/>
      </c>
      <c r="AK26" s="169" t="str">
        <f>IFERROR(Inv_SY_B!AK26/Inv_SY_B!$CU26-1,"")</f>
        <v/>
      </c>
      <c r="AL26" s="169" t="str">
        <f>IFERROR(Inv_SY_B!AL26/Inv_SY_B!$CU26-1,"")</f>
        <v/>
      </c>
      <c r="AM26" s="169" t="str">
        <f>IFERROR(Inv_SY_B!AM26/Inv_SY_B!$CU26-1,"")</f>
        <v/>
      </c>
      <c r="AN26" s="169" t="str">
        <f>IFERROR(Inv_SY_B!AN26/Inv_SY_B!$CU26-1,"")</f>
        <v/>
      </c>
      <c r="AO26" s="169" t="str">
        <f>IFERROR(Inv_SY_B!AO26/Inv_SY_B!$CU26-1,"")</f>
        <v/>
      </c>
      <c r="AP26" s="169" t="str">
        <f>IFERROR(Inv_SY_B!AP26/Inv_SY_B!$CU26-1,"")</f>
        <v/>
      </c>
      <c r="AQ26" s="169" t="str">
        <f>IFERROR(Inv_SY_B!AQ26/Inv_SY_B!$CU26-1,"")</f>
        <v/>
      </c>
      <c r="AR26" s="169" t="str">
        <f>IFERROR(Inv_SY_B!AR26/Inv_SY_B!$CU26-1,"")</f>
        <v/>
      </c>
      <c r="AS26" s="169" t="str">
        <f>IFERROR(Inv_SY_B!AS26/Inv_SY_B!$CU26-1,"")</f>
        <v/>
      </c>
      <c r="AT26" s="169" t="str">
        <f>IFERROR(Inv_SY_B!AT26/Inv_SY_B!$CU26-1,"")</f>
        <v/>
      </c>
      <c r="AU26" s="169" t="str">
        <f>IFERROR(Inv_SY_B!AU26/Inv_SY_B!$CU26-1,"")</f>
        <v/>
      </c>
      <c r="AV26" s="169" t="str">
        <f>IFERROR(Inv_SY_B!AV26/Inv_SY_B!$CU26-1,"")</f>
        <v/>
      </c>
      <c r="AW26" s="169" t="str">
        <f>IFERROR(Inv_SY_B!AW26/Inv_SY_B!$CU26-1,"")</f>
        <v/>
      </c>
      <c r="AX26" s="169" t="str">
        <f>IFERROR(Inv_SY_B!AX26/Inv_SY_B!$CU26-1,"")</f>
        <v/>
      </c>
      <c r="AY26" s="169" t="str">
        <f>IFERROR(Inv_SY_B!AY26/Inv_SY_B!$CU26-1,"")</f>
        <v/>
      </c>
      <c r="AZ26" s="169" t="str">
        <f>IFERROR(Inv_SY_B!AZ26/Inv_SY_B!$CU26-1,"")</f>
        <v/>
      </c>
      <c r="BA26" s="169" t="str">
        <f>IFERROR(Inv_SY_B!BA26/Inv_SY_B!$CU26-1,"")</f>
        <v/>
      </c>
      <c r="BB26" s="169" t="str">
        <f>IFERROR(Inv_SY_B!BB26/Inv_SY_B!$CU26-1,"")</f>
        <v/>
      </c>
      <c r="BC26" s="169" t="str">
        <f>IFERROR(Inv_SY_B!BC26/Inv_SY_B!$CU26-1,"")</f>
        <v/>
      </c>
      <c r="BD26" s="169" t="str">
        <f>IFERROR(Inv_SY_B!BD26/Inv_SY_B!$CU26-1,"")</f>
        <v/>
      </c>
      <c r="BE26" s="169" t="str">
        <f>IFERROR(Inv_SY_B!BE26/Inv_SY_B!$CU26-1,"")</f>
        <v/>
      </c>
      <c r="BF26" s="169" t="str">
        <f>IFERROR(Inv_SY_B!BF26/Inv_SY_B!$CU26-1,"")</f>
        <v/>
      </c>
      <c r="BG26" s="169" t="str">
        <f>IFERROR(Inv_SY_B!BG26/Inv_SY_B!$CU26-1,"")</f>
        <v/>
      </c>
      <c r="BH26" s="169" t="str">
        <f>IFERROR(Inv_SY_B!BH26/Inv_SY_B!$CU26-1,"")</f>
        <v/>
      </c>
      <c r="BI26" s="169" t="str">
        <f>IFERROR(Inv_SY_B!BI26/Inv_SY_B!$CU26-1,"")</f>
        <v/>
      </c>
      <c r="BJ26" s="169" t="str">
        <f>IFERROR(Inv_SY_B!BJ26/Inv_SY_B!$CU26-1,"")</f>
        <v/>
      </c>
      <c r="BK26" s="169" t="str">
        <f>IFERROR(Inv_SY_B!BK26/Inv_SY_B!$CU26-1,"")</f>
        <v/>
      </c>
      <c r="BL26" s="169" t="str">
        <f>IFERROR(Inv_SY_B!BL26/Inv_SY_B!$CU26-1,"")</f>
        <v/>
      </c>
      <c r="BM26" s="169" t="str">
        <f>IFERROR(Inv_SY_B!BM26/Inv_SY_B!$CU26-1,"")</f>
        <v/>
      </c>
      <c r="BN26" s="169" t="str">
        <f>IFERROR(Inv_SY_B!BN26/Inv_SY_B!$CU26-1,"")</f>
        <v/>
      </c>
      <c r="BO26" s="169" t="str">
        <f>IFERROR(Inv_SY_B!BO26/Inv_SY_B!$CU26-1,"")</f>
        <v/>
      </c>
      <c r="BP26" s="169" t="str">
        <f>IFERROR(Inv_SY_B!BP26/Inv_SY_B!$CU26-1,"")</f>
        <v/>
      </c>
      <c r="BQ26" s="169" t="str">
        <f>IFERROR(Inv_SY_B!BQ26/Inv_SY_B!$CU26-1,"")</f>
        <v/>
      </c>
      <c r="BR26" s="169" t="str">
        <f>IFERROR(Inv_SY_B!BR26/Inv_SY_B!$CU26-1,"")</f>
        <v/>
      </c>
      <c r="BS26" s="169" t="str">
        <f>IFERROR(Inv_SY_B!BS26/Inv_SY_B!$CU26-1,"")</f>
        <v/>
      </c>
      <c r="BT26" s="169" t="str">
        <f>IFERROR(Inv_SY_B!BT26/Inv_SY_B!$CU26-1,"")</f>
        <v/>
      </c>
      <c r="BU26" s="169" t="str">
        <f>IFERROR(Inv_SY_B!BU26/Inv_SY_B!$CU26-1,"")</f>
        <v/>
      </c>
      <c r="BV26" s="169" t="str">
        <f>IFERROR(Inv_SY_B!BV26/Inv_SY_B!$CU26-1,"")</f>
        <v/>
      </c>
      <c r="BW26" s="169" t="str">
        <f>IFERROR(Inv_SY_B!BW26/Inv_SY_B!$CU26-1,"")</f>
        <v/>
      </c>
      <c r="BX26" s="169" t="str">
        <f>IFERROR(Inv_SY_B!BX26/Inv_SY_B!$CU26-1,"")</f>
        <v/>
      </c>
      <c r="BY26" s="169" t="str">
        <f>IFERROR(Inv_SY_B!BY26/Inv_SY_B!$CU26-1,"")</f>
        <v/>
      </c>
      <c r="BZ26" s="169" t="str">
        <f>IFERROR(Inv_SY_B!BZ26/Inv_SY_B!$CU26-1,"")</f>
        <v/>
      </c>
      <c r="CA26" s="169" t="str">
        <f>IFERROR(Inv_SY_B!CA26/Inv_SY_B!$CU26-1,"")</f>
        <v/>
      </c>
      <c r="CB26" s="169" t="str">
        <f>IFERROR(Inv_SY_B!CB26/Inv_SY_B!$CU26-1,"")</f>
        <v/>
      </c>
      <c r="CC26" s="169" t="str">
        <f>IFERROR(Inv_SY_B!CC26/Inv_SY_B!$CU26-1,"")</f>
        <v/>
      </c>
      <c r="CD26" s="169" t="str">
        <f>IFERROR(Inv_SY_B!CD26/Inv_SY_B!$CU26-1,"")</f>
        <v/>
      </c>
      <c r="CE26" s="169" t="str">
        <f>IFERROR(Inv_SY_B!CE26/Inv_SY_B!$CU26-1,"")</f>
        <v/>
      </c>
      <c r="CF26" s="169" t="str">
        <f>IFERROR(Inv_SY_B!CF26/Inv_SY_B!$CU26-1,"")</f>
        <v/>
      </c>
      <c r="CG26" s="169" t="str">
        <f>IFERROR(Inv_SY_B!CG26/Inv_SY_B!$CU26-1,"")</f>
        <v/>
      </c>
      <c r="CH26" s="169" t="str">
        <f>IFERROR(Inv_SY_B!CH26/Inv_SY_B!$CU26-1,"")</f>
        <v/>
      </c>
      <c r="CI26" s="169" t="str">
        <f>IFERROR(Inv_SY_B!CI26/Inv_SY_B!$CU26-1,"")</f>
        <v/>
      </c>
      <c r="CJ26" s="169" t="str">
        <f>IFERROR(Inv_SY_B!CJ26/Inv_SY_B!$CU26-1,"")</f>
        <v/>
      </c>
      <c r="CK26" s="169" t="str">
        <f>IFERROR(Inv_SY_B!CK26/Inv_SY_B!$CU26-1,"")</f>
        <v/>
      </c>
      <c r="CL26" s="169" t="str">
        <f>IFERROR(Inv_SY_B!CL26/Inv_SY_B!$CU26-1,"")</f>
        <v/>
      </c>
      <c r="CM26" s="169" t="str">
        <f>IFERROR(Inv_SY_B!CM26/Inv_SY_B!$CU26-1,"")</f>
        <v/>
      </c>
      <c r="CN26" s="169" t="str">
        <f>IFERROR(Inv_SY_B!CN26/Inv_SY_B!$CU26-1,"")</f>
        <v/>
      </c>
      <c r="CO26" s="169" t="str">
        <f>IFERROR(Inv_SY_B!CO26/Inv_SY_B!$CU26-1,"")</f>
        <v/>
      </c>
      <c r="CP26" s="169" t="str">
        <f>IFERROR(Inv_SY_B!CP26/Inv_SY_B!$CU26-1,"")</f>
        <v/>
      </c>
      <c r="CQ26" s="169" t="str">
        <f>IFERROR(Inv_SY_B!CQ26/Inv_SY_B!$CU26-1,"")</f>
        <v/>
      </c>
      <c r="CR26" s="169" t="str">
        <f>IFERROR(Inv_SY_B!CR26/Inv_SY_B!$CU26-1,"")</f>
        <v/>
      </c>
      <c r="CS26" s="169" t="str">
        <f>IFERROR(Inv_SY_B!CS26/Inv_SY_B!$CU26-1,"")</f>
        <v/>
      </c>
      <c r="CT26" s="169" t="str">
        <f>IFERROR(Inv_SY_B!CT26/Inv_SY_B!$CU26-1,"")</f>
        <v/>
      </c>
      <c r="CU26" s="173"/>
      <c r="CV26" s="173"/>
      <c r="CW26" s="173"/>
      <c r="CX26" s="173"/>
    </row>
    <row r="27" spans="2:102">
      <c r="B27" s="164">
        <f t="shared" si="0"/>
        <v>45719</v>
      </c>
      <c r="C27" s="169" t="str">
        <f>IFERROR(Inv_SY_B!C27/Inv_SY_B!$CU27-1,"")</f>
        <v/>
      </c>
      <c r="D27" s="169" t="str">
        <f>IFERROR(Inv_SY_B!D27/Inv_SY_B!$CU27-1,"")</f>
        <v/>
      </c>
      <c r="E27" s="169" t="str">
        <f>IFERROR(Inv_SY_B!E27/Inv_SY_B!$CU27-1,"")</f>
        <v/>
      </c>
      <c r="F27" s="169" t="str">
        <f>IFERROR(Inv_SY_B!F27/Inv_SY_B!$CU27-1,"")</f>
        <v/>
      </c>
      <c r="G27" s="169" t="str">
        <f>IFERROR(Inv_SY_B!G27/Inv_SY_B!$CU27-1,"")</f>
        <v/>
      </c>
      <c r="H27" s="169" t="str">
        <f>IFERROR(Inv_SY_B!H27/Inv_SY_B!$CU27-1,"")</f>
        <v/>
      </c>
      <c r="I27" s="169" t="str">
        <f>IFERROR(Inv_SY_B!I27/Inv_SY_B!$CU27-1,"")</f>
        <v/>
      </c>
      <c r="J27" s="169" t="str">
        <f>IFERROR(Inv_SY_B!J27/Inv_SY_B!$CU27-1,"")</f>
        <v/>
      </c>
      <c r="K27" s="169" t="str">
        <f>IFERROR(Inv_SY_B!K27/Inv_SY_B!$CU27-1,"")</f>
        <v/>
      </c>
      <c r="L27" s="169" t="str">
        <f>IFERROR(Inv_SY_B!L27/Inv_SY_B!$CU27-1,"")</f>
        <v/>
      </c>
      <c r="M27" s="169" t="str">
        <f>IFERROR(Inv_SY_B!M27/Inv_SY_B!$CU27-1,"")</f>
        <v/>
      </c>
      <c r="N27" s="169" t="str">
        <f>IFERROR(Inv_SY_B!N27/Inv_SY_B!$CU27-1,"")</f>
        <v/>
      </c>
      <c r="O27" s="169" t="str">
        <f>IFERROR(Inv_SY_B!O27/Inv_SY_B!$CU27-1,"")</f>
        <v/>
      </c>
      <c r="P27" s="169" t="str">
        <f>IFERROR(Inv_SY_B!P27/Inv_SY_B!$CU27-1,"")</f>
        <v/>
      </c>
      <c r="Q27" s="169" t="str">
        <f>IFERROR(Inv_SY_B!Q27/Inv_SY_B!$CU27-1,"")</f>
        <v/>
      </c>
      <c r="R27" s="169" t="str">
        <f>IFERROR(Inv_SY_B!R27/Inv_SY_B!$CU27-1,"")</f>
        <v/>
      </c>
      <c r="S27" s="169" t="str">
        <f>IFERROR(Inv_SY_B!S27/Inv_SY_B!$CU27-1,"")</f>
        <v/>
      </c>
      <c r="T27" s="169" t="str">
        <f>IFERROR(Inv_SY_B!T27/Inv_SY_B!$CU27-1,"")</f>
        <v/>
      </c>
      <c r="U27" s="169" t="str">
        <f>IFERROR(Inv_SY_B!U27/Inv_SY_B!$CU27-1,"")</f>
        <v/>
      </c>
      <c r="V27" s="169" t="str">
        <f>IFERROR(Inv_SY_B!V27/Inv_SY_B!$CU27-1,"")</f>
        <v/>
      </c>
      <c r="W27" s="169" t="str">
        <f>IFERROR(Inv_SY_B!W27/Inv_SY_B!$CU27-1,"")</f>
        <v/>
      </c>
      <c r="X27" s="169" t="str">
        <f>IFERROR(Inv_SY_B!X27/Inv_SY_B!$CU27-1,"")</f>
        <v/>
      </c>
      <c r="Y27" s="169" t="str">
        <f>IFERROR(Inv_SY_B!Y27/Inv_SY_B!$CU27-1,"")</f>
        <v/>
      </c>
      <c r="Z27" s="169" t="str">
        <f>IFERROR(Inv_SY_B!Z27/Inv_SY_B!$CU27-1,"")</f>
        <v/>
      </c>
      <c r="AA27" s="169" t="str">
        <f>IFERROR(Inv_SY_B!AA27/Inv_SY_B!$CU27-1,"")</f>
        <v/>
      </c>
      <c r="AB27" s="169" t="str">
        <f>IFERROR(Inv_SY_B!AB27/Inv_SY_B!$CU27-1,"")</f>
        <v/>
      </c>
      <c r="AC27" s="169" t="str">
        <f>IFERROR(Inv_SY_B!AC27/Inv_SY_B!$CU27-1,"")</f>
        <v/>
      </c>
      <c r="AD27" s="169" t="str">
        <f>IFERROR(Inv_SY_B!AD27/Inv_SY_B!$CU27-1,"")</f>
        <v/>
      </c>
      <c r="AE27" s="169" t="str">
        <f>IFERROR(Inv_SY_B!AE27/Inv_SY_B!$CU27-1,"")</f>
        <v/>
      </c>
      <c r="AF27" s="169" t="str">
        <f>IFERROR(Inv_SY_B!AF27/Inv_SY_B!$CU27-1,"")</f>
        <v/>
      </c>
      <c r="AG27" s="169" t="str">
        <f>IFERROR(Inv_SY_B!AG27/Inv_SY_B!$CU27-1,"")</f>
        <v/>
      </c>
      <c r="AH27" s="169" t="str">
        <f>IFERROR(Inv_SY_B!AH27/Inv_SY_B!$CU27-1,"")</f>
        <v/>
      </c>
      <c r="AI27" s="169" t="str">
        <f>IFERROR(Inv_SY_B!AI27/Inv_SY_B!$CU27-1,"")</f>
        <v/>
      </c>
      <c r="AJ27" s="169" t="str">
        <f>IFERROR(Inv_SY_B!AJ27/Inv_SY_B!$CU27-1,"")</f>
        <v/>
      </c>
      <c r="AK27" s="169" t="str">
        <f>IFERROR(Inv_SY_B!AK27/Inv_SY_B!$CU27-1,"")</f>
        <v/>
      </c>
      <c r="AL27" s="169" t="str">
        <f>IFERROR(Inv_SY_B!AL27/Inv_SY_B!$CU27-1,"")</f>
        <v/>
      </c>
      <c r="AM27" s="169" t="str">
        <f>IFERROR(Inv_SY_B!AM27/Inv_SY_B!$CU27-1,"")</f>
        <v/>
      </c>
      <c r="AN27" s="169" t="str">
        <f>IFERROR(Inv_SY_B!AN27/Inv_SY_B!$CU27-1,"")</f>
        <v/>
      </c>
      <c r="AO27" s="169" t="str">
        <f>IFERROR(Inv_SY_B!AO27/Inv_SY_B!$CU27-1,"")</f>
        <v/>
      </c>
      <c r="AP27" s="169" t="str">
        <f>IFERROR(Inv_SY_B!AP27/Inv_SY_B!$CU27-1,"")</f>
        <v/>
      </c>
      <c r="AQ27" s="169" t="str">
        <f>IFERROR(Inv_SY_B!AQ27/Inv_SY_B!$CU27-1,"")</f>
        <v/>
      </c>
      <c r="AR27" s="169" t="str">
        <f>IFERROR(Inv_SY_B!AR27/Inv_SY_B!$CU27-1,"")</f>
        <v/>
      </c>
      <c r="AS27" s="169" t="str">
        <f>IFERROR(Inv_SY_B!AS27/Inv_SY_B!$CU27-1,"")</f>
        <v/>
      </c>
      <c r="AT27" s="169" t="str">
        <f>IFERROR(Inv_SY_B!AT27/Inv_SY_B!$CU27-1,"")</f>
        <v/>
      </c>
      <c r="AU27" s="169" t="str">
        <f>IFERROR(Inv_SY_B!AU27/Inv_SY_B!$CU27-1,"")</f>
        <v/>
      </c>
      <c r="AV27" s="169" t="str">
        <f>IFERROR(Inv_SY_B!AV27/Inv_SY_B!$CU27-1,"")</f>
        <v/>
      </c>
      <c r="AW27" s="169" t="str">
        <f>IFERROR(Inv_SY_B!AW27/Inv_SY_B!$CU27-1,"")</f>
        <v/>
      </c>
      <c r="AX27" s="169" t="str">
        <f>IFERROR(Inv_SY_B!AX27/Inv_SY_B!$CU27-1,"")</f>
        <v/>
      </c>
      <c r="AY27" s="169" t="str">
        <f>IFERROR(Inv_SY_B!AY27/Inv_SY_B!$CU27-1,"")</f>
        <v/>
      </c>
      <c r="AZ27" s="169" t="str">
        <f>IFERROR(Inv_SY_B!AZ27/Inv_SY_B!$CU27-1,"")</f>
        <v/>
      </c>
      <c r="BA27" s="169" t="str">
        <f>IFERROR(Inv_SY_B!BA27/Inv_SY_B!$CU27-1,"")</f>
        <v/>
      </c>
      <c r="BB27" s="169" t="str">
        <f>IFERROR(Inv_SY_B!BB27/Inv_SY_B!$CU27-1,"")</f>
        <v/>
      </c>
      <c r="BC27" s="169" t="str">
        <f>IFERROR(Inv_SY_B!BC27/Inv_SY_B!$CU27-1,"")</f>
        <v/>
      </c>
      <c r="BD27" s="169" t="str">
        <f>IFERROR(Inv_SY_B!BD27/Inv_SY_B!$CU27-1,"")</f>
        <v/>
      </c>
      <c r="BE27" s="169" t="str">
        <f>IFERROR(Inv_SY_B!BE27/Inv_SY_B!$CU27-1,"")</f>
        <v/>
      </c>
      <c r="BF27" s="169" t="str">
        <f>IFERROR(Inv_SY_B!BF27/Inv_SY_B!$CU27-1,"")</f>
        <v/>
      </c>
      <c r="BG27" s="169" t="str">
        <f>IFERROR(Inv_SY_B!BG27/Inv_SY_B!$CU27-1,"")</f>
        <v/>
      </c>
      <c r="BH27" s="169" t="str">
        <f>IFERROR(Inv_SY_B!BH27/Inv_SY_B!$CU27-1,"")</f>
        <v/>
      </c>
      <c r="BI27" s="169" t="str">
        <f>IFERROR(Inv_SY_B!BI27/Inv_SY_B!$CU27-1,"")</f>
        <v/>
      </c>
      <c r="BJ27" s="169" t="str">
        <f>IFERROR(Inv_SY_B!BJ27/Inv_SY_B!$CU27-1,"")</f>
        <v/>
      </c>
      <c r="BK27" s="169" t="str">
        <f>IFERROR(Inv_SY_B!BK27/Inv_SY_B!$CU27-1,"")</f>
        <v/>
      </c>
      <c r="BL27" s="169" t="str">
        <f>IFERROR(Inv_SY_B!BL27/Inv_SY_B!$CU27-1,"")</f>
        <v/>
      </c>
      <c r="BM27" s="169" t="str">
        <f>IFERROR(Inv_SY_B!BM27/Inv_SY_B!$CU27-1,"")</f>
        <v/>
      </c>
      <c r="BN27" s="169" t="str">
        <f>IFERROR(Inv_SY_B!BN27/Inv_SY_B!$CU27-1,"")</f>
        <v/>
      </c>
      <c r="BO27" s="169" t="str">
        <f>IFERROR(Inv_SY_B!BO27/Inv_SY_B!$CU27-1,"")</f>
        <v/>
      </c>
      <c r="BP27" s="169" t="str">
        <f>IFERROR(Inv_SY_B!BP27/Inv_SY_B!$CU27-1,"")</f>
        <v/>
      </c>
      <c r="BQ27" s="169" t="str">
        <f>IFERROR(Inv_SY_B!BQ27/Inv_SY_B!$CU27-1,"")</f>
        <v/>
      </c>
      <c r="BR27" s="169" t="str">
        <f>IFERROR(Inv_SY_B!BR27/Inv_SY_B!$CU27-1,"")</f>
        <v/>
      </c>
      <c r="BS27" s="169" t="str">
        <f>IFERROR(Inv_SY_B!BS27/Inv_SY_B!$CU27-1,"")</f>
        <v/>
      </c>
      <c r="BT27" s="169" t="str">
        <f>IFERROR(Inv_SY_B!BT27/Inv_SY_B!$CU27-1,"")</f>
        <v/>
      </c>
      <c r="BU27" s="169" t="str">
        <f>IFERROR(Inv_SY_B!BU27/Inv_SY_B!$CU27-1,"")</f>
        <v/>
      </c>
      <c r="BV27" s="169" t="str">
        <f>IFERROR(Inv_SY_B!BV27/Inv_SY_B!$CU27-1,"")</f>
        <v/>
      </c>
      <c r="BW27" s="169" t="str">
        <f>IFERROR(Inv_SY_B!BW27/Inv_SY_B!$CU27-1,"")</f>
        <v/>
      </c>
      <c r="BX27" s="169" t="str">
        <f>IFERROR(Inv_SY_B!BX27/Inv_SY_B!$CU27-1,"")</f>
        <v/>
      </c>
      <c r="BY27" s="169" t="str">
        <f>IFERROR(Inv_SY_B!BY27/Inv_SY_B!$CU27-1,"")</f>
        <v/>
      </c>
      <c r="BZ27" s="169" t="str">
        <f>IFERROR(Inv_SY_B!BZ27/Inv_SY_B!$CU27-1,"")</f>
        <v/>
      </c>
      <c r="CA27" s="169" t="str">
        <f>IFERROR(Inv_SY_B!CA27/Inv_SY_B!$CU27-1,"")</f>
        <v/>
      </c>
      <c r="CB27" s="169" t="str">
        <f>IFERROR(Inv_SY_B!CB27/Inv_SY_B!$CU27-1,"")</f>
        <v/>
      </c>
      <c r="CC27" s="169" t="str">
        <f>IFERROR(Inv_SY_B!CC27/Inv_SY_B!$CU27-1,"")</f>
        <v/>
      </c>
      <c r="CD27" s="169" t="str">
        <f>IFERROR(Inv_SY_B!CD27/Inv_SY_B!$CU27-1,"")</f>
        <v/>
      </c>
      <c r="CE27" s="169" t="str">
        <f>IFERROR(Inv_SY_B!CE27/Inv_SY_B!$CU27-1,"")</f>
        <v/>
      </c>
      <c r="CF27" s="169" t="str">
        <f>IFERROR(Inv_SY_B!CF27/Inv_SY_B!$CU27-1,"")</f>
        <v/>
      </c>
      <c r="CG27" s="169" t="str">
        <f>IFERROR(Inv_SY_B!CG27/Inv_SY_B!$CU27-1,"")</f>
        <v/>
      </c>
      <c r="CH27" s="169" t="str">
        <f>IFERROR(Inv_SY_B!CH27/Inv_SY_B!$CU27-1,"")</f>
        <v/>
      </c>
      <c r="CI27" s="169" t="str">
        <f>IFERROR(Inv_SY_B!CI27/Inv_SY_B!$CU27-1,"")</f>
        <v/>
      </c>
      <c r="CJ27" s="169" t="str">
        <f>IFERROR(Inv_SY_B!CJ27/Inv_SY_B!$CU27-1,"")</f>
        <v/>
      </c>
      <c r="CK27" s="169" t="str">
        <f>IFERROR(Inv_SY_B!CK27/Inv_SY_B!$CU27-1,"")</f>
        <v/>
      </c>
      <c r="CL27" s="169" t="str">
        <f>IFERROR(Inv_SY_B!CL27/Inv_SY_B!$CU27-1,"")</f>
        <v/>
      </c>
      <c r="CM27" s="169" t="str">
        <f>IFERROR(Inv_SY_B!CM27/Inv_SY_B!$CU27-1,"")</f>
        <v/>
      </c>
      <c r="CN27" s="169" t="str">
        <f>IFERROR(Inv_SY_B!CN27/Inv_SY_B!$CU27-1,"")</f>
        <v/>
      </c>
      <c r="CO27" s="169" t="str">
        <f>IFERROR(Inv_SY_B!CO27/Inv_SY_B!$CU27-1,"")</f>
        <v/>
      </c>
      <c r="CP27" s="169" t="str">
        <f>IFERROR(Inv_SY_B!CP27/Inv_SY_B!$CU27-1,"")</f>
        <v/>
      </c>
      <c r="CQ27" s="169" t="str">
        <f>IFERROR(Inv_SY_B!CQ27/Inv_SY_B!$CU27-1,"")</f>
        <v/>
      </c>
      <c r="CR27" s="169" t="str">
        <f>IFERROR(Inv_SY_B!CR27/Inv_SY_B!$CU27-1,"")</f>
        <v/>
      </c>
      <c r="CS27" s="169" t="str">
        <f>IFERROR(Inv_SY_B!CS27/Inv_SY_B!$CU27-1,"")</f>
        <v/>
      </c>
      <c r="CT27" s="169" t="str">
        <f>IFERROR(Inv_SY_B!CT27/Inv_SY_B!$CU27-1,"")</f>
        <v/>
      </c>
      <c r="CU27" s="173"/>
      <c r="CV27" s="173"/>
      <c r="CW27" s="173"/>
      <c r="CX27" s="173"/>
    </row>
    <row r="28" spans="2:102">
      <c r="B28" s="164">
        <f t="shared" si="0"/>
        <v>45720</v>
      </c>
      <c r="C28" s="169" t="str">
        <f>IFERROR(Inv_SY_B!C28/Inv_SY_B!$CU28-1,"")</f>
        <v/>
      </c>
      <c r="D28" s="169" t="str">
        <f>IFERROR(Inv_SY_B!D28/Inv_SY_B!$CU28-1,"")</f>
        <v/>
      </c>
      <c r="E28" s="169" t="str">
        <f>IFERROR(Inv_SY_B!E28/Inv_SY_B!$CU28-1,"")</f>
        <v/>
      </c>
      <c r="F28" s="169" t="str">
        <f>IFERROR(Inv_SY_B!F28/Inv_SY_B!$CU28-1,"")</f>
        <v/>
      </c>
      <c r="G28" s="169" t="str">
        <f>IFERROR(Inv_SY_B!G28/Inv_SY_B!$CU28-1,"")</f>
        <v/>
      </c>
      <c r="H28" s="169" t="str">
        <f>IFERROR(Inv_SY_B!H28/Inv_SY_B!$CU28-1,"")</f>
        <v/>
      </c>
      <c r="I28" s="169" t="str">
        <f>IFERROR(Inv_SY_B!I28/Inv_SY_B!$CU28-1,"")</f>
        <v/>
      </c>
      <c r="J28" s="169" t="str">
        <f>IFERROR(Inv_SY_B!J28/Inv_SY_B!$CU28-1,"")</f>
        <v/>
      </c>
      <c r="K28" s="169" t="str">
        <f>IFERROR(Inv_SY_B!K28/Inv_SY_B!$CU28-1,"")</f>
        <v/>
      </c>
      <c r="L28" s="169" t="str">
        <f>IFERROR(Inv_SY_B!L28/Inv_SY_B!$CU28-1,"")</f>
        <v/>
      </c>
      <c r="M28" s="169" t="str">
        <f>IFERROR(Inv_SY_B!M28/Inv_SY_B!$CU28-1,"")</f>
        <v/>
      </c>
      <c r="N28" s="169" t="str">
        <f>IFERROR(Inv_SY_B!N28/Inv_SY_B!$CU28-1,"")</f>
        <v/>
      </c>
      <c r="O28" s="169" t="str">
        <f>IFERROR(Inv_SY_B!O28/Inv_SY_B!$CU28-1,"")</f>
        <v/>
      </c>
      <c r="P28" s="169" t="str">
        <f>IFERROR(Inv_SY_B!P28/Inv_SY_B!$CU28-1,"")</f>
        <v/>
      </c>
      <c r="Q28" s="169" t="str">
        <f>IFERROR(Inv_SY_B!Q28/Inv_SY_B!$CU28-1,"")</f>
        <v/>
      </c>
      <c r="R28" s="169" t="str">
        <f>IFERROR(Inv_SY_B!R28/Inv_SY_B!$CU28-1,"")</f>
        <v/>
      </c>
      <c r="S28" s="169" t="str">
        <f>IFERROR(Inv_SY_B!S28/Inv_SY_B!$CU28-1,"")</f>
        <v/>
      </c>
      <c r="T28" s="169" t="str">
        <f>IFERROR(Inv_SY_B!T28/Inv_SY_B!$CU28-1,"")</f>
        <v/>
      </c>
      <c r="U28" s="169" t="str">
        <f>IFERROR(Inv_SY_B!U28/Inv_SY_B!$CU28-1,"")</f>
        <v/>
      </c>
      <c r="V28" s="169" t="str">
        <f>IFERROR(Inv_SY_B!V28/Inv_SY_B!$CU28-1,"")</f>
        <v/>
      </c>
      <c r="W28" s="169" t="str">
        <f>IFERROR(Inv_SY_B!W28/Inv_SY_B!$CU28-1,"")</f>
        <v/>
      </c>
      <c r="X28" s="169" t="str">
        <f>IFERROR(Inv_SY_B!X28/Inv_SY_B!$CU28-1,"")</f>
        <v/>
      </c>
      <c r="Y28" s="169" t="str">
        <f>IFERROR(Inv_SY_B!Y28/Inv_SY_B!$CU28-1,"")</f>
        <v/>
      </c>
      <c r="Z28" s="169" t="str">
        <f>IFERROR(Inv_SY_B!Z28/Inv_SY_B!$CU28-1,"")</f>
        <v/>
      </c>
      <c r="AA28" s="169" t="str">
        <f>IFERROR(Inv_SY_B!AA28/Inv_SY_B!$CU28-1,"")</f>
        <v/>
      </c>
      <c r="AB28" s="169" t="str">
        <f>IFERROR(Inv_SY_B!AB28/Inv_SY_B!$CU28-1,"")</f>
        <v/>
      </c>
      <c r="AC28" s="169" t="str">
        <f>IFERROR(Inv_SY_B!AC28/Inv_SY_B!$CU28-1,"")</f>
        <v/>
      </c>
      <c r="AD28" s="169" t="str">
        <f>IFERROR(Inv_SY_B!AD28/Inv_SY_B!$CU28-1,"")</f>
        <v/>
      </c>
      <c r="AE28" s="169" t="str">
        <f>IFERROR(Inv_SY_B!AE28/Inv_SY_B!$CU28-1,"")</f>
        <v/>
      </c>
      <c r="AF28" s="169" t="str">
        <f>IFERROR(Inv_SY_B!AF28/Inv_SY_B!$CU28-1,"")</f>
        <v/>
      </c>
      <c r="AG28" s="169" t="str">
        <f>IFERROR(Inv_SY_B!AG28/Inv_SY_B!$CU28-1,"")</f>
        <v/>
      </c>
      <c r="AH28" s="169" t="str">
        <f>IFERROR(Inv_SY_B!AH28/Inv_SY_B!$CU28-1,"")</f>
        <v/>
      </c>
      <c r="AI28" s="169" t="str">
        <f>IFERROR(Inv_SY_B!AI28/Inv_SY_B!$CU28-1,"")</f>
        <v/>
      </c>
      <c r="AJ28" s="169" t="str">
        <f>IFERROR(Inv_SY_B!AJ28/Inv_SY_B!$CU28-1,"")</f>
        <v/>
      </c>
      <c r="AK28" s="169" t="str">
        <f>IFERROR(Inv_SY_B!AK28/Inv_SY_B!$CU28-1,"")</f>
        <v/>
      </c>
      <c r="AL28" s="169" t="str">
        <f>IFERROR(Inv_SY_B!AL28/Inv_SY_B!$CU28-1,"")</f>
        <v/>
      </c>
      <c r="AM28" s="169" t="str">
        <f>IFERROR(Inv_SY_B!AM28/Inv_SY_B!$CU28-1,"")</f>
        <v/>
      </c>
      <c r="AN28" s="169" t="str">
        <f>IFERROR(Inv_SY_B!AN28/Inv_SY_B!$CU28-1,"")</f>
        <v/>
      </c>
      <c r="AO28" s="169" t="str">
        <f>IFERROR(Inv_SY_B!AO28/Inv_SY_B!$CU28-1,"")</f>
        <v/>
      </c>
      <c r="AP28" s="169" t="str">
        <f>IFERROR(Inv_SY_B!AP28/Inv_SY_B!$CU28-1,"")</f>
        <v/>
      </c>
      <c r="AQ28" s="169" t="str">
        <f>IFERROR(Inv_SY_B!AQ28/Inv_SY_B!$CU28-1,"")</f>
        <v/>
      </c>
      <c r="AR28" s="169" t="str">
        <f>IFERROR(Inv_SY_B!AR28/Inv_SY_B!$CU28-1,"")</f>
        <v/>
      </c>
      <c r="AS28" s="169" t="str">
        <f>IFERROR(Inv_SY_B!AS28/Inv_SY_B!$CU28-1,"")</f>
        <v/>
      </c>
      <c r="AT28" s="169" t="str">
        <f>IFERROR(Inv_SY_B!AT28/Inv_SY_B!$CU28-1,"")</f>
        <v/>
      </c>
      <c r="AU28" s="169" t="str">
        <f>IFERROR(Inv_SY_B!AU28/Inv_SY_B!$CU28-1,"")</f>
        <v/>
      </c>
      <c r="AV28" s="169" t="str">
        <f>IFERROR(Inv_SY_B!AV28/Inv_SY_B!$CU28-1,"")</f>
        <v/>
      </c>
      <c r="AW28" s="169" t="str">
        <f>IFERROR(Inv_SY_B!AW28/Inv_SY_B!$CU28-1,"")</f>
        <v/>
      </c>
      <c r="AX28" s="169" t="str">
        <f>IFERROR(Inv_SY_B!AX28/Inv_SY_B!$CU28-1,"")</f>
        <v/>
      </c>
      <c r="AY28" s="169" t="str">
        <f>IFERROR(Inv_SY_B!AY28/Inv_SY_B!$CU28-1,"")</f>
        <v/>
      </c>
      <c r="AZ28" s="169" t="str">
        <f>IFERROR(Inv_SY_B!AZ28/Inv_SY_B!$CU28-1,"")</f>
        <v/>
      </c>
      <c r="BA28" s="169" t="str">
        <f>IFERROR(Inv_SY_B!BA28/Inv_SY_B!$CU28-1,"")</f>
        <v/>
      </c>
      <c r="BB28" s="169" t="str">
        <f>IFERROR(Inv_SY_B!BB28/Inv_SY_B!$CU28-1,"")</f>
        <v/>
      </c>
      <c r="BC28" s="169" t="str">
        <f>IFERROR(Inv_SY_B!BC28/Inv_SY_B!$CU28-1,"")</f>
        <v/>
      </c>
      <c r="BD28" s="169" t="str">
        <f>IFERROR(Inv_SY_B!BD28/Inv_SY_B!$CU28-1,"")</f>
        <v/>
      </c>
      <c r="BE28" s="169" t="str">
        <f>IFERROR(Inv_SY_B!BE28/Inv_SY_B!$CU28-1,"")</f>
        <v/>
      </c>
      <c r="BF28" s="169" t="str">
        <f>IFERROR(Inv_SY_B!BF28/Inv_SY_B!$CU28-1,"")</f>
        <v/>
      </c>
      <c r="BG28" s="169" t="str">
        <f>IFERROR(Inv_SY_B!BG28/Inv_SY_B!$CU28-1,"")</f>
        <v/>
      </c>
      <c r="BH28" s="169" t="str">
        <f>IFERROR(Inv_SY_B!BH28/Inv_SY_B!$CU28-1,"")</f>
        <v/>
      </c>
      <c r="BI28" s="169" t="str">
        <f>IFERROR(Inv_SY_B!BI28/Inv_SY_B!$CU28-1,"")</f>
        <v/>
      </c>
      <c r="BJ28" s="169" t="str">
        <f>IFERROR(Inv_SY_B!BJ28/Inv_SY_B!$CU28-1,"")</f>
        <v/>
      </c>
      <c r="BK28" s="169" t="str">
        <f>IFERROR(Inv_SY_B!BK28/Inv_SY_B!$CU28-1,"")</f>
        <v/>
      </c>
      <c r="BL28" s="169" t="str">
        <f>IFERROR(Inv_SY_B!BL28/Inv_SY_B!$CU28-1,"")</f>
        <v/>
      </c>
      <c r="BM28" s="169" t="str">
        <f>IFERROR(Inv_SY_B!BM28/Inv_SY_B!$CU28-1,"")</f>
        <v/>
      </c>
      <c r="BN28" s="169" t="str">
        <f>IFERROR(Inv_SY_B!BN28/Inv_SY_B!$CU28-1,"")</f>
        <v/>
      </c>
      <c r="BO28" s="169" t="str">
        <f>IFERROR(Inv_SY_B!BO28/Inv_SY_B!$CU28-1,"")</f>
        <v/>
      </c>
      <c r="BP28" s="169" t="str">
        <f>IFERROR(Inv_SY_B!BP28/Inv_SY_B!$CU28-1,"")</f>
        <v/>
      </c>
      <c r="BQ28" s="169" t="str">
        <f>IFERROR(Inv_SY_B!BQ28/Inv_SY_B!$CU28-1,"")</f>
        <v/>
      </c>
      <c r="BR28" s="169" t="str">
        <f>IFERROR(Inv_SY_B!BR28/Inv_SY_B!$CU28-1,"")</f>
        <v/>
      </c>
      <c r="BS28" s="169" t="str">
        <f>IFERROR(Inv_SY_B!BS28/Inv_SY_B!$CU28-1,"")</f>
        <v/>
      </c>
      <c r="BT28" s="169" t="str">
        <f>IFERROR(Inv_SY_B!BT28/Inv_SY_B!$CU28-1,"")</f>
        <v/>
      </c>
      <c r="BU28" s="169" t="str">
        <f>IFERROR(Inv_SY_B!BU28/Inv_SY_B!$CU28-1,"")</f>
        <v/>
      </c>
      <c r="BV28" s="169" t="str">
        <f>IFERROR(Inv_SY_B!BV28/Inv_SY_B!$CU28-1,"")</f>
        <v/>
      </c>
      <c r="BW28" s="169" t="str">
        <f>IFERROR(Inv_SY_B!BW28/Inv_SY_B!$CU28-1,"")</f>
        <v/>
      </c>
      <c r="BX28" s="169" t="str">
        <f>IFERROR(Inv_SY_B!BX28/Inv_SY_B!$CU28-1,"")</f>
        <v/>
      </c>
      <c r="BY28" s="169" t="str">
        <f>IFERROR(Inv_SY_B!BY28/Inv_SY_B!$CU28-1,"")</f>
        <v/>
      </c>
      <c r="BZ28" s="169" t="str">
        <f>IFERROR(Inv_SY_B!BZ28/Inv_SY_B!$CU28-1,"")</f>
        <v/>
      </c>
      <c r="CA28" s="169" t="str">
        <f>IFERROR(Inv_SY_B!CA28/Inv_SY_B!$CU28-1,"")</f>
        <v/>
      </c>
      <c r="CB28" s="169" t="str">
        <f>IFERROR(Inv_SY_B!CB28/Inv_SY_B!$CU28-1,"")</f>
        <v/>
      </c>
      <c r="CC28" s="169" t="str">
        <f>IFERROR(Inv_SY_B!CC28/Inv_SY_B!$CU28-1,"")</f>
        <v/>
      </c>
      <c r="CD28" s="169" t="str">
        <f>IFERROR(Inv_SY_B!CD28/Inv_SY_B!$CU28-1,"")</f>
        <v/>
      </c>
      <c r="CE28" s="169" t="str">
        <f>IFERROR(Inv_SY_B!CE28/Inv_SY_B!$CU28-1,"")</f>
        <v/>
      </c>
      <c r="CF28" s="169" t="str">
        <f>IFERROR(Inv_SY_B!CF28/Inv_SY_B!$CU28-1,"")</f>
        <v/>
      </c>
      <c r="CG28" s="169" t="str">
        <f>IFERROR(Inv_SY_B!CG28/Inv_SY_B!$CU28-1,"")</f>
        <v/>
      </c>
      <c r="CH28" s="169" t="str">
        <f>IFERROR(Inv_SY_B!CH28/Inv_SY_B!$CU28-1,"")</f>
        <v/>
      </c>
      <c r="CI28" s="169" t="str">
        <f>IFERROR(Inv_SY_B!CI28/Inv_SY_B!$CU28-1,"")</f>
        <v/>
      </c>
      <c r="CJ28" s="169" t="str">
        <f>IFERROR(Inv_SY_B!CJ28/Inv_SY_B!$CU28-1,"")</f>
        <v/>
      </c>
      <c r="CK28" s="169" t="str">
        <f>IFERROR(Inv_SY_B!CK28/Inv_SY_B!$CU28-1,"")</f>
        <v/>
      </c>
      <c r="CL28" s="169" t="str">
        <f>IFERROR(Inv_SY_B!CL28/Inv_SY_B!$CU28-1,"")</f>
        <v/>
      </c>
      <c r="CM28" s="169" t="str">
        <f>IFERROR(Inv_SY_B!CM28/Inv_SY_B!$CU28-1,"")</f>
        <v/>
      </c>
      <c r="CN28" s="169" t="str">
        <f>IFERROR(Inv_SY_B!CN28/Inv_SY_B!$CU28-1,"")</f>
        <v/>
      </c>
      <c r="CO28" s="169" t="str">
        <f>IFERROR(Inv_SY_B!CO28/Inv_SY_B!$CU28-1,"")</f>
        <v/>
      </c>
      <c r="CP28" s="169" t="str">
        <f>IFERROR(Inv_SY_B!CP28/Inv_SY_B!$CU28-1,"")</f>
        <v/>
      </c>
      <c r="CQ28" s="169" t="str">
        <f>IFERROR(Inv_SY_B!CQ28/Inv_SY_B!$CU28-1,"")</f>
        <v/>
      </c>
      <c r="CR28" s="169" t="str">
        <f>IFERROR(Inv_SY_B!CR28/Inv_SY_B!$CU28-1,"")</f>
        <v/>
      </c>
      <c r="CS28" s="169" t="str">
        <f>IFERROR(Inv_SY_B!CS28/Inv_SY_B!$CU28-1,"")</f>
        <v/>
      </c>
      <c r="CT28" s="169" t="str">
        <f>IFERROR(Inv_SY_B!CT28/Inv_SY_B!$CU28-1,"")</f>
        <v/>
      </c>
      <c r="CU28" s="173"/>
      <c r="CV28" s="173"/>
      <c r="CW28" s="173"/>
      <c r="CX28" s="173"/>
    </row>
    <row r="29" spans="2:102">
      <c r="B29" s="164">
        <f t="shared" si="0"/>
        <v>45721</v>
      </c>
      <c r="C29" s="169" t="str">
        <f>IFERROR(Inv_SY_B!C29/Inv_SY_B!$CU29-1,"")</f>
        <v/>
      </c>
      <c r="D29" s="169" t="str">
        <f>IFERROR(Inv_SY_B!D29/Inv_SY_B!$CU29-1,"")</f>
        <v/>
      </c>
      <c r="E29" s="169" t="str">
        <f>IFERROR(Inv_SY_B!E29/Inv_SY_B!$CU29-1,"")</f>
        <v/>
      </c>
      <c r="F29" s="169" t="str">
        <f>IFERROR(Inv_SY_B!F29/Inv_SY_B!$CU29-1,"")</f>
        <v/>
      </c>
      <c r="G29" s="169" t="str">
        <f>IFERROR(Inv_SY_B!G29/Inv_SY_B!$CU29-1,"")</f>
        <v/>
      </c>
      <c r="H29" s="169" t="str">
        <f>IFERROR(Inv_SY_B!H29/Inv_SY_B!$CU29-1,"")</f>
        <v/>
      </c>
      <c r="I29" s="169" t="str">
        <f>IFERROR(Inv_SY_B!I29/Inv_SY_B!$CU29-1,"")</f>
        <v/>
      </c>
      <c r="J29" s="169" t="str">
        <f>IFERROR(Inv_SY_B!J29/Inv_SY_B!$CU29-1,"")</f>
        <v/>
      </c>
      <c r="K29" s="169" t="str">
        <f>IFERROR(Inv_SY_B!K29/Inv_SY_B!$CU29-1,"")</f>
        <v/>
      </c>
      <c r="L29" s="169" t="str">
        <f>IFERROR(Inv_SY_B!L29/Inv_SY_B!$CU29-1,"")</f>
        <v/>
      </c>
      <c r="M29" s="169" t="str">
        <f>IFERROR(Inv_SY_B!M29/Inv_SY_B!$CU29-1,"")</f>
        <v/>
      </c>
      <c r="N29" s="169" t="str">
        <f>IFERROR(Inv_SY_B!N29/Inv_SY_B!$CU29-1,"")</f>
        <v/>
      </c>
      <c r="O29" s="169" t="str">
        <f>IFERROR(Inv_SY_B!O29/Inv_SY_B!$CU29-1,"")</f>
        <v/>
      </c>
      <c r="P29" s="169" t="str">
        <f>IFERROR(Inv_SY_B!P29/Inv_SY_B!$CU29-1,"")</f>
        <v/>
      </c>
      <c r="Q29" s="169" t="str">
        <f>IFERROR(Inv_SY_B!Q29/Inv_SY_B!$CU29-1,"")</f>
        <v/>
      </c>
      <c r="R29" s="169" t="str">
        <f>IFERROR(Inv_SY_B!R29/Inv_SY_B!$CU29-1,"")</f>
        <v/>
      </c>
      <c r="S29" s="169" t="str">
        <f>IFERROR(Inv_SY_B!S29/Inv_SY_B!$CU29-1,"")</f>
        <v/>
      </c>
      <c r="T29" s="169" t="str">
        <f>IFERROR(Inv_SY_B!T29/Inv_SY_B!$CU29-1,"")</f>
        <v/>
      </c>
      <c r="U29" s="169" t="str">
        <f>IFERROR(Inv_SY_B!U29/Inv_SY_B!$CU29-1,"")</f>
        <v/>
      </c>
      <c r="V29" s="169" t="str">
        <f>IFERROR(Inv_SY_B!V29/Inv_SY_B!$CU29-1,"")</f>
        <v/>
      </c>
      <c r="W29" s="169" t="str">
        <f>IFERROR(Inv_SY_B!W29/Inv_SY_B!$CU29-1,"")</f>
        <v/>
      </c>
      <c r="X29" s="169" t="str">
        <f>IFERROR(Inv_SY_B!X29/Inv_SY_B!$CU29-1,"")</f>
        <v/>
      </c>
      <c r="Y29" s="169" t="str">
        <f>IFERROR(Inv_SY_B!Y29/Inv_SY_B!$CU29-1,"")</f>
        <v/>
      </c>
      <c r="Z29" s="169" t="str">
        <f>IFERROR(Inv_SY_B!Z29/Inv_SY_B!$CU29-1,"")</f>
        <v/>
      </c>
      <c r="AA29" s="169" t="str">
        <f>IFERROR(Inv_SY_B!AA29/Inv_SY_B!$CU29-1,"")</f>
        <v/>
      </c>
      <c r="AB29" s="169" t="str">
        <f>IFERROR(Inv_SY_B!AB29/Inv_SY_B!$CU29-1,"")</f>
        <v/>
      </c>
      <c r="AC29" s="169" t="str">
        <f>IFERROR(Inv_SY_B!AC29/Inv_SY_B!$CU29-1,"")</f>
        <v/>
      </c>
      <c r="AD29" s="169" t="str">
        <f>IFERROR(Inv_SY_B!AD29/Inv_SY_B!$CU29-1,"")</f>
        <v/>
      </c>
      <c r="AE29" s="169" t="str">
        <f>IFERROR(Inv_SY_B!AE29/Inv_SY_B!$CU29-1,"")</f>
        <v/>
      </c>
      <c r="AF29" s="169" t="str">
        <f>IFERROR(Inv_SY_B!AF29/Inv_SY_B!$CU29-1,"")</f>
        <v/>
      </c>
      <c r="AG29" s="169" t="str">
        <f>IFERROR(Inv_SY_B!AG29/Inv_SY_B!$CU29-1,"")</f>
        <v/>
      </c>
      <c r="AH29" s="169" t="str">
        <f>IFERROR(Inv_SY_B!AH29/Inv_SY_B!$CU29-1,"")</f>
        <v/>
      </c>
      <c r="AI29" s="169" t="str">
        <f>IFERROR(Inv_SY_B!AI29/Inv_SY_B!$CU29-1,"")</f>
        <v/>
      </c>
      <c r="AJ29" s="169" t="str">
        <f>IFERROR(Inv_SY_B!AJ29/Inv_SY_B!$CU29-1,"")</f>
        <v/>
      </c>
      <c r="AK29" s="169" t="str">
        <f>IFERROR(Inv_SY_B!AK29/Inv_SY_B!$CU29-1,"")</f>
        <v/>
      </c>
      <c r="AL29" s="169" t="str">
        <f>IFERROR(Inv_SY_B!AL29/Inv_SY_B!$CU29-1,"")</f>
        <v/>
      </c>
      <c r="AM29" s="169" t="str">
        <f>IFERROR(Inv_SY_B!AM29/Inv_SY_B!$CU29-1,"")</f>
        <v/>
      </c>
      <c r="AN29" s="169" t="str">
        <f>IFERROR(Inv_SY_B!AN29/Inv_SY_B!$CU29-1,"")</f>
        <v/>
      </c>
      <c r="AO29" s="169" t="str">
        <f>IFERROR(Inv_SY_B!AO29/Inv_SY_B!$CU29-1,"")</f>
        <v/>
      </c>
      <c r="AP29" s="169" t="str">
        <f>IFERROR(Inv_SY_B!AP29/Inv_SY_B!$CU29-1,"")</f>
        <v/>
      </c>
      <c r="AQ29" s="169" t="str">
        <f>IFERROR(Inv_SY_B!AQ29/Inv_SY_B!$CU29-1,"")</f>
        <v/>
      </c>
      <c r="AR29" s="169" t="str">
        <f>IFERROR(Inv_SY_B!AR29/Inv_SY_B!$CU29-1,"")</f>
        <v/>
      </c>
      <c r="AS29" s="169" t="str">
        <f>IFERROR(Inv_SY_B!AS29/Inv_SY_B!$CU29-1,"")</f>
        <v/>
      </c>
      <c r="AT29" s="169" t="str">
        <f>IFERROR(Inv_SY_B!AT29/Inv_SY_B!$CU29-1,"")</f>
        <v/>
      </c>
      <c r="AU29" s="169" t="str">
        <f>IFERROR(Inv_SY_B!AU29/Inv_SY_B!$CU29-1,"")</f>
        <v/>
      </c>
      <c r="AV29" s="169" t="str">
        <f>IFERROR(Inv_SY_B!AV29/Inv_SY_B!$CU29-1,"")</f>
        <v/>
      </c>
      <c r="AW29" s="169" t="str">
        <f>IFERROR(Inv_SY_B!AW29/Inv_SY_B!$CU29-1,"")</f>
        <v/>
      </c>
      <c r="AX29" s="169" t="str">
        <f>IFERROR(Inv_SY_B!AX29/Inv_SY_B!$CU29-1,"")</f>
        <v/>
      </c>
      <c r="AY29" s="169" t="str">
        <f>IFERROR(Inv_SY_B!AY29/Inv_SY_B!$CU29-1,"")</f>
        <v/>
      </c>
      <c r="AZ29" s="169" t="str">
        <f>IFERROR(Inv_SY_B!AZ29/Inv_SY_B!$CU29-1,"")</f>
        <v/>
      </c>
      <c r="BA29" s="169" t="str">
        <f>IFERROR(Inv_SY_B!BA29/Inv_SY_B!$CU29-1,"")</f>
        <v/>
      </c>
      <c r="BB29" s="169" t="str">
        <f>IFERROR(Inv_SY_B!BB29/Inv_SY_B!$CU29-1,"")</f>
        <v/>
      </c>
      <c r="BC29" s="169" t="str">
        <f>IFERROR(Inv_SY_B!BC29/Inv_SY_B!$CU29-1,"")</f>
        <v/>
      </c>
      <c r="BD29" s="169" t="str">
        <f>IFERROR(Inv_SY_B!BD29/Inv_SY_B!$CU29-1,"")</f>
        <v/>
      </c>
      <c r="BE29" s="169" t="str">
        <f>IFERROR(Inv_SY_B!BE29/Inv_SY_B!$CU29-1,"")</f>
        <v/>
      </c>
      <c r="BF29" s="169" t="str">
        <f>IFERROR(Inv_SY_B!BF29/Inv_SY_B!$CU29-1,"")</f>
        <v/>
      </c>
      <c r="BG29" s="169" t="str">
        <f>IFERROR(Inv_SY_B!BG29/Inv_SY_B!$CU29-1,"")</f>
        <v/>
      </c>
      <c r="BH29" s="169" t="str">
        <f>IFERROR(Inv_SY_B!BH29/Inv_SY_B!$CU29-1,"")</f>
        <v/>
      </c>
      <c r="BI29" s="169" t="str">
        <f>IFERROR(Inv_SY_B!BI29/Inv_SY_B!$CU29-1,"")</f>
        <v/>
      </c>
      <c r="BJ29" s="169" t="str">
        <f>IFERROR(Inv_SY_B!BJ29/Inv_SY_B!$CU29-1,"")</f>
        <v/>
      </c>
      <c r="BK29" s="169" t="str">
        <f>IFERROR(Inv_SY_B!BK29/Inv_SY_B!$CU29-1,"")</f>
        <v/>
      </c>
      <c r="BL29" s="169" t="str">
        <f>IFERROR(Inv_SY_B!BL29/Inv_SY_B!$CU29-1,"")</f>
        <v/>
      </c>
      <c r="BM29" s="169" t="str">
        <f>IFERROR(Inv_SY_B!BM29/Inv_SY_B!$CU29-1,"")</f>
        <v/>
      </c>
      <c r="BN29" s="169" t="str">
        <f>IFERROR(Inv_SY_B!BN29/Inv_SY_B!$CU29-1,"")</f>
        <v/>
      </c>
      <c r="BO29" s="169" t="str">
        <f>IFERROR(Inv_SY_B!BO29/Inv_SY_B!$CU29-1,"")</f>
        <v/>
      </c>
      <c r="BP29" s="169" t="str">
        <f>IFERROR(Inv_SY_B!BP29/Inv_SY_B!$CU29-1,"")</f>
        <v/>
      </c>
      <c r="BQ29" s="169" t="str">
        <f>IFERROR(Inv_SY_B!BQ29/Inv_SY_B!$CU29-1,"")</f>
        <v/>
      </c>
      <c r="BR29" s="169" t="str">
        <f>IFERROR(Inv_SY_B!BR29/Inv_SY_B!$CU29-1,"")</f>
        <v/>
      </c>
      <c r="BS29" s="169" t="str">
        <f>IFERROR(Inv_SY_B!BS29/Inv_SY_B!$CU29-1,"")</f>
        <v/>
      </c>
      <c r="BT29" s="169" t="str">
        <f>IFERROR(Inv_SY_B!BT29/Inv_SY_B!$CU29-1,"")</f>
        <v/>
      </c>
      <c r="BU29" s="169" t="str">
        <f>IFERROR(Inv_SY_B!BU29/Inv_SY_B!$CU29-1,"")</f>
        <v/>
      </c>
      <c r="BV29" s="169" t="str">
        <f>IFERROR(Inv_SY_B!BV29/Inv_SY_B!$CU29-1,"")</f>
        <v/>
      </c>
      <c r="BW29" s="169" t="str">
        <f>IFERROR(Inv_SY_B!BW29/Inv_SY_B!$CU29-1,"")</f>
        <v/>
      </c>
      <c r="BX29" s="169" t="str">
        <f>IFERROR(Inv_SY_B!BX29/Inv_SY_B!$CU29-1,"")</f>
        <v/>
      </c>
      <c r="BY29" s="169" t="str">
        <f>IFERROR(Inv_SY_B!BY29/Inv_SY_B!$CU29-1,"")</f>
        <v/>
      </c>
      <c r="BZ29" s="169" t="str">
        <f>IFERROR(Inv_SY_B!BZ29/Inv_SY_B!$CU29-1,"")</f>
        <v/>
      </c>
      <c r="CA29" s="169" t="str">
        <f>IFERROR(Inv_SY_B!CA29/Inv_SY_B!$CU29-1,"")</f>
        <v/>
      </c>
      <c r="CB29" s="169" t="str">
        <f>IFERROR(Inv_SY_B!CB29/Inv_SY_B!$CU29-1,"")</f>
        <v/>
      </c>
      <c r="CC29" s="169" t="str">
        <f>IFERROR(Inv_SY_B!CC29/Inv_SY_B!$CU29-1,"")</f>
        <v/>
      </c>
      <c r="CD29" s="169" t="str">
        <f>IFERROR(Inv_SY_B!CD29/Inv_SY_B!$CU29-1,"")</f>
        <v/>
      </c>
      <c r="CE29" s="169" t="str">
        <f>IFERROR(Inv_SY_B!CE29/Inv_SY_B!$CU29-1,"")</f>
        <v/>
      </c>
      <c r="CF29" s="169" t="str">
        <f>IFERROR(Inv_SY_B!CF29/Inv_SY_B!$CU29-1,"")</f>
        <v/>
      </c>
      <c r="CG29" s="169" t="str">
        <f>IFERROR(Inv_SY_B!CG29/Inv_SY_B!$CU29-1,"")</f>
        <v/>
      </c>
      <c r="CH29" s="169" t="str">
        <f>IFERROR(Inv_SY_B!CH29/Inv_SY_B!$CU29-1,"")</f>
        <v/>
      </c>
      <c r="CI29" s="169" t="str">
        <f>IFERROR(Inv_SY_B!CI29/Inv_SY_B!$CU29-1,"")</f>
        <v/>
      </c>
      <c r="CJ29" s="169" t="str">
        <f>IFERROR(Inv_SY_B!CJ29/Inv_SY_B!$CU29-1,"")</f>
        <v/>
      </c>
      <c r="CK29" s="169" t="str">
        <f>IFERROR(Inv_SY_B!CK29/Inv_SY_B!$CU29-1,"")</f>
        <v/>
      </c>
      <c r="CL29" s="169" t="str">
        <f>IFERROR(Inv_SY_B!CL29/Inv_SY_B!$CU29-1,"")</f>
        <v/>
      </c>
      <c r="CM29" s="169" t="str">
        <f>IFERROR(Inv_SY_B!CM29/Inv_SY_B!$CU29-1,"")</f>
        <v/>
      </c>
      <c r="CN29" s="169" t="str">
        <f>IFERROR(Inv_SY_B!CN29/Inv_SY_B!$CU29-1,"")</f>
        <v/>
      </c>
      <c r="CO29" s="169" t="str">
        <f>IFERROR(Inv_SY_B!CO29/Inv_SY_B!$CU29-1,"")</f>
        <v/>
      </c>
      <c r="CP29" s="169" t="str">
        <f>IFERROR(Inv_SY_B!CP29/Inv_SY_B!$CU29-1,"")</f>
        <v/>
      </c>
      <c r="CQ29" s="169" t="str">
        <f>IFERROR(Inv_SY_B!CQ29/Inv_SY_B!$CU29-1,"")</f>
        <v/>
      </c>
      <c r="CR29" s="169" t="str">
        <f>IFERROR(Inv_SY_B!CR29/Inv_SY_B!$CU29-1,"")</f>
        <v/>
      </c>
      <c r="CS29" s="169" t="str">
        <f>IFERROR(Inv_SY_B!CS29/Inv_SY_B!$CU29-1,"")</f>
        <v/>
      </c>
      <c r="CT29" s="169" t="str">
        <f>IFERROR(Inv_SY_B!CT29/Inv_SY_B!$CU29-1,"")</f>
        <v/>
      </c>
      <c r="CU29" s="173"/>
      <c r="CV29" s="173"/>
      <c r="CW29" s="173"/>
      <c r="CX29" s="173"/>
    </row>
    <row r="30" spans="2:102">
      <c r="B30" s="164">
        <f t="shared" si="0"/>
        <v>45722</v>
      </c>
      <c r="C30" s="169" t="str">
        <f>IFERROR(Inv_SY_B!C30/Inv_SY_B!$CU30-1,"")</f>
        <v/>
      </c>
      <c r="D30" s="169" t="str">
        <f>IFERROR(Inv_SY_B!D30/Inv_SY_B!$CU30-1,"")</f>
        <v/>
      </c>
      <c r="E30" s="169" t="str">
        <f>IFERROR(Inv_SY_B!E30/Inv_SY_B!$CU30-1,"")</f>
        <v/>
      </c>
      <c r="F30" s="169" t="str">
        <f>IFERROR(Inv_SY_B!F30/Inv_SY_B!$CU30-1,"")</f>
        <v/>
      </c>
      <c r="G30" s="169" t="str">
        <f>IFERROR(Inv_SY_B!G30/Inv_SY_B!$CU30-1,"")</f>
        <v/>
      </c>
      <c r="H30" s="169" t="str">
        <f>IFERROR(Inv_SY_B!H30/Inv_SY_B!$CU30-1,"")</f>
        <v/>
      </c>
      <c r="I30" s="169" t="str">
        <f>IFERROR(Inv_SY_B!I30/Inv_SY_B!$CU30-1,"")</f>
        <v/>
      </c>
      <c r="J30" s="169" t="str">
        <f>IFERROR(Inv_SY_B!J30/Inv_SY_B!$CU30-1,"")</f>
        <v/>
      </c>
      <c r="K30" s="169" t="str">
        <f>IFERROR(Inv_SY_B!K30/Inv_SY_B!$CU30-1,"")</f>
        <v/>
      </c>
      <c r="L30" s="169" t="str">
        <f>IFERROR(Inv_SY_B!L30/Inv_SY_B!$CU30-1,"")</f>
        <v/>
      </c>
      <c r="M30" s="169" t="str">
        <f>IFERROR(Inv_SY_B!M30/Inv_SY_B!$CU30-1,"")</f>
        <v/>
      </c>
      <c r="N30" s="169" t="str">
        <f>IFERROR(Inv_SY_B!N30/Inv_SY_B!$CU30-1,"")</f>
        <v/>
      </c>
      <c r="O30" s="169" t="str">
        <f>IFERROR(Inv_SY_B!O30/Inv_SY_B!$CU30-1,"")</f>
        <v/>
      </c>
      <c r="P30" s="169" t="str">
        <f>IFERROR(Inv_SY_B!P30/Inv_SY_B!$CU30-1,"")</f>
        <v/>
      </c>
      <c r="Q30" s="169" t="str">
        <f>IFERROR(Inv_SY_B!Q30/Inv_SY_B!$CU30-1,"")</f>
        <v/>
      </c>
      <c r="R30" s="169" t="str">
        <f>IFERROR(Inv_SY_B!R30/Inv_SY_B!$CU30-1,"")</f>
        <v/>
      </c>
      <c r="S30" s="169" t="str">
        <f>IFERROR(Inv_SY_B!S30/Inv_SY_B!$CU30-1,"")</f>
        <v/>
      </c>
      <c r="T30" s="169" t="str">
        <f>IFERROR(Inv_SY_B!T30/Inv_SY_B!$CU30-1,"")</f>
        <v/>
      </c>
      <c r="U30" s="169" t="str">
        <f>IFERROR(Inv_SY_B!U30/Inv_SY_B!$CU30-1,"")</f>
        <v/>
      </c>
      <c r="V30" s="169" t="str">
        <f>IFERROR(Inv_SY_B!V30/Inv_SY_B!$CU30-1,"")</f>
        <v/>
      </c>
      <c r="W30" s="169" t="str">
        <f>IFERROR(Inv_SY_B!W30/Inv_SY_B!$CU30-1,"")</f>
        <v/>
      </c>
      <c r="X30" s="169" t="str">
        <f>IFERROR(Inv_SY_B!X30/Inv_SY_B!$CU30-1,"")</f>
        <v/>
      </c>
      <c r="Y30" s="169" t="str">
        <f>IFERROR(Inv_SY_B!Y30/Inv_SY_B!$CU30-1,"")</f>
        <v/>
      </c>
      <c r="Z30" s="169" t="str">
        <f>IFERROR(Inv_SY_B!Z30/Inv_SY_B!$CU30-1,"")</f>
        <v/>
      </c>
      <c r="AA30" s="169" t="str">
        <f>IFERROR(Inv_SY_B!AA30/Inv_SY_B!$CU30-1,"")</f>
        <v/>
      </c>
      <c r="AB30" s="169" t="str">
        <f>IFERROR(Inv_SY_B!AB30/Inv_SY_B!$CU30-1,"")</f>
        <v/>
      </c>
      <c r="AC30" s="169" t="str">
        <f>IFERROR(Inv_SY_B!AC30/Inv_SY_B!$CU30-1,"")</f>
        <v/>
      </c>
      <c r="AD30" s="169" t="str">
        <f>IFERROR(Inv_SY_B!AD30/Inv_SY_B!$CU30-1,"")</f>
        <v/>
      </c>
      <c r="AE30" s="169" t="str">
        <f>IFERROR(Inv_SY_B!AE30/Inv_SY_B!$CU30-1,"")</f>
        <v/>
      </c>
      <c r="AF30" s="169" t="str">
        <f>IFERROR(Inv_SY_B!AF30/Inv_SY_B!$CU30-1,"")</f>
        <v/>
      </c>
      <c r="AG30" s="169" t="str">
        <f>IFERROR(Inv_SY_B!AG30/Inv_SY_B!$CU30-1,"")</f>
        <v/>
      </c>
      <c r="AH30" s="169" t="str">
        <f>IFERROR(Inv_SY_B!AH30/Inv_SY_B!$CU30-1,"")</f>
        <v/>
      </c>
      <c r="AI30" s="169" t="str">
        <f>IFERROR(Inv_SY_B!AI30/Inv_SY_B!$CU30-1,"")</f>
        <v/>
      </c>
      <c r="AJ30" s="169" t="str">
        <f>IFERROR(Inv_SY_B!AJ30/Inv_SY_B!$CU30-1,"")</f>
        <v/>
      </c>
      <c r="AK30" s="169" t="str">
        <f>IFERROR(Inv_SY_B!AK30/Inv_SY_B!$CU30-1,"")</f>
        <v/>
      </c>
      <c r="AL30" s="169" t="str">
        <f>IFERROR(Inv_SY_B!AL30/Inv_SY_B!$CU30-1,"")</f>
        <v/>
      </c>
      <c r="AM30" s="169" t="str">
        <f>IFERROR(Inv_SY_B!AM30/Inv_SY_B!$CU30-1,"")</f>
        <v/>
      </c>
      <c r="AN30" s="169" t="str">
        <f>IFERROR(Inv_SY_B!AN30/Inv_SY_B!$CU30-1,"")</f>
        <v/>
      </c>
      <c r="AO30" s="169" t="str">
        <f>IFERROR(Inv_SY_B!AO30/Inv_SY_B!$CU30-1,"")</f>
        <v/>
      </c>
      <c r="AP30" s="169" t="str">
        <f>IFERROR(Inv_SY_B!AP30/Inv_SY_B!$CU30-1,"")</f>
        <v/>
      </c>
      <c r="AQ30" s="169" t="str">
        <f>IFERROR(Inv_SY_B!AQ30/Inv_SY_B!$CU30-1,"")</f>
        <v/>
      </c>
      <c r="AR30" s="169" t="str">
        <f>IFERROR(Inv_SY_B!AR30/Inv_SY_B!$CU30-1,"")</f>
        <v/>
      </c>
      <c r="AS30" s="169" t="str">
        <f>IFERROR(Inv_SY_B!AS30/Inv_SY_B!$CU30-1,"")</f>
        <v/>
      </c>
      <c r="AT30" s="169" t="str">
        <f>IFERROR(Inv_SY_B!AT30/Inv_SY_B!$CU30-1,"")</f>
        <v/>
      </c>
      <c r="AU30" s="169" t="str">
        <f>IFERROR(Inv_SY_B!AU30/Inv_SY_B!$CU30-1,"")</f>
        <v/>
      </c>
      <c r="AV30" s="169" t="str">
        <f>IFERROR(Inv_SY_B!AV30/Inv_SY_B!$CU30-1,"")</f>
        <v/>
      </c>
      <c r="AW30" s="169" t="str">
        <f>IFERROR(Inv_SY_B!AW30/Inv_SY_B!$CU30-1,"")</f>
        <v/>
      </c>
      <c r="AX30" s="169" t="str">
        <f>IFERROR(Inv_SY_B!AX30/Inv_SY_B!$CU30-1,"")</f>
        <v/>
      </c>
      <c r="AY30" s="169" t="str">
        <f>IFERROR(Inv_SY_B!AY30/Inv_SY_B!$CU30-1,"")</f>
        <v/>
      </c>
      <c r="AZ30" s="169" t="str">
        <f>IFERROR(Inv_SY_B!AZ30/Inv_SY_B!$CU30-1,"")</f>
        <v/>
      </c>
      <c r="BA30" s="169" t="str">
        <f>IFERROR(Inv_SY_B!BA30/Inv_SY_B!$CU30-1,"")</f>
        <v/>
      </c>
      <c r="BB30" s="169" t="str">
        <f>IFERROR(Inv_SY_B!BB30/Inv_SY_B!$CU30-1,"")</f>
        <v/>
      </c>
      <c r="BC30" s="169" t="str">
        <f>IFERROR(Inv_SY_B!BC30/Inv_SY_B!$CU30-1,"")</f>
        <v/>
      </c>
      <c r="BD30" s="169" t="str">
        <f>IFERROR(Inv_SY_B!BD30/Inv_SY_B!$CU30-1,"")</f>
        <v/>
      </c>
      <c r="BE30" s="169" t="str">
        <f>IFERROR(Inv_SY_B!BE30/Inv_SY_B!$CU30-1,"")</f>
        <v/>
      </c>
      <c r="BF30" s="169" t="str">
        <f>IFERROR(Inv_SY_B!BF30/Inv_SY_B!$CU30-1,"")</f>
        <v/>
      </c>
      <c r="BG30" s="169" t="str">
        <f>IFERROR(Inv_SY_B!BG30/Inv_SY_B!$CU30-1,"")</f>
        <v/>
      </c>
      <c r="BH30" s="169" t="str">
        <f>IFERROR(Inv_SY_B!BH30/Inv_SY_B!$CU30-1,"")</f>
        <v/>
      </c>
      <c r="BI30" s="169" t="str">
        <f>IFERROR(Inv_SY_B!BI30/Inv_SY_B!$CU30-1,"")</f>
        <v/>
      </c>
      <c r="BJ30" s="169" t="str">
        <f>IFERROR(Inv_SY_B!BJ30/Inv_SY_B!$CU30-1,"")</f>
        <v/>
      </c>
      <c r="BK30" s="169" t="str">
        <f>IFERROR(Inv_SY_B!BK30/Inv_SY_B!$CU30-1,"")</f>
        <v/>
      </c>
      <c r="BL30" s="169" t="str">
        <f>IFERROR(Inv_SY_B!BL30/Inv_SY_B!$CU30-1,"")</f>
        <v/>
      </c>
      <c r="BM30" s="169" t="str">
        <f>IFERROR(Inv_SY_B!BM30/Inv_SY_B!$CU30-1,"")</f>
        <v/>
      </c>
      <c r="BN30" s="169" t="str">
        <f>IFERROR(Inv_SY_B!BN30/Inv_SY_B!$CU30-1,"")</f>
        <v/>
      </c>
      <c r="BO30" s="169" t="str">
        <f>IFERROR(Inv_SY_B!BO30/Inv_SY_B!$CU30-1,"")</f>
        <v/>
      </c>
      <c r="BP30" s="169" t="str">
        <f>IFERROR(Inv_SY_B!BP30/Inv_SY_B!$CU30-1,"")</f>
        <v/>
      </c>
      <c r="BQ30" s="169" t="str">
        <f>IFERROR(Inv_SY_B!BQ30/Inv_SY_B!$CU30-1,"")</f>
        <v/>
      </c>
      <c r="BR30" s="169" t="str">
        <f>IFERROR(Inv_SY_B!BR30/Inv_SY_B!$CU30-1,"")</f>
        <v/>
      </c>
      <c r="BS30" s="169" t="str">
        <f>IFERROR(Inv_SY_B!BS30/Inv_SY_B!$CU30-1,"")</f>
        <v/>
      </c>
      <c r="BT30" s="169" t="str">
        <f>IFERROR(Inv_SY_B!BT30/Inv_SY_B!$CU30-1,"")</f>
        <v/>
      </c>
      <c r="BU30" s="169" t="str">
        <f>IFERROR(Inv_SY_B!BU30/Inv_SY_B!$CU30-1,"")</f>
        <v/>
      </c>
      <c r="BV30" s="169" t="str">
        <f>IFERROR(Inv_SY_B!BV30/Inv_SY_B!$CU30-1,"")</f>
        <v/>
      </c>
      <c r="BW30" s="169" t="str">
        <f>IFERROR(Inv_SY_B!BW30/Inv_SY_B!$CU30-1,"")</f>
        <v/>
      </c>
      <c r="BX30" s="169" t="str">
        <f>IFERROR(Inv_SY_B!BX30/Inv_SY_B!$CU30-1,"")</f>
        <v/>
      </c>
      <c r="BY30" s="169" t="str">
        <f>IFERROR(Inv_SY_B!BY30/Inv_SY_B!$CU30-1,"")</f>
        <v/>
      </c>
      <c r="BZ30" s="169" t="str">
        <f>IFERROR(Inv_SY_B!BZ30/Inv_SY_B!$CU30-1,"")</f>
        <v/>
      </c>
      <c r="CA30" s="169" t="str">
        <f>IFERROR(Inv_SY_B!CA30/Inv_SY_B!$CU30-1,"")</f>
        <v/>
      </c>
      <c r="CB30" s="169" t="str">
        <f>IFERROR(Inv_SY_B!CB30/Inv_SY_B!$CU30-1,"")</f>
        <v/>
      </c>
      <c r="CC30" s="169" t="str">
        <f>IFERROR(Inv_SY_B!CC30/Inv_SY_B!$CU30-1,"")</f>
        <v/>
      </c>
      <c r="CD30" s="169" t="str">
        <f>IFERROR(Inv_SY_B!CD30/Inv_SY_B!$CU30-1,"")</f>
        <v/>
      </c>
      <c r="CE30" s="169" t="str">
        <f>IFERROR(Inv_SY_B!CE30/Inv_SY_B!$CU30-1,"")</f>
        <v/>
      </c>
      <c r="CF30" s="169" t="str">
        <f>IFERROR(Inv_SY_B!CF30/Inv_SY_B!$CU30-1,"")</f>
        <v/>
      </c>
      <c r="CG30" s="169" t="str">
        <f>IFERROR(Inv_SY_B!CG30/Inv_SY_B!$CU30-1,"")</f>
        <v/>
      </c>
      <c r="CH30" s="169" t="str">
        <f>IFERROR(Inv_SY_B!CH30/Inv_SY_B!$CU30-1,"")</f>
        <v/>
      </c>
      <c r="CI30" s="169" t="str">
        <f>IFERROR(Inv_SY_B!CI30/Inv_SY_B!$CU30-1,"")</f>
        <v/>
      </c>
      <c r="CJ30" s="169" t="str">
        <f>IFERROR(Inv_SY_B!CJ30/Inv_SY_B!$CU30-1,"")</f>
        <v/>
      </c>
      <c r="CK30" s="169" t="str">
        <f>IFERROR(Inv_SY_B!CK30/Inv_SY_B!$CU30-1,"")</f>
        <v/>
      </c>
      <c r="CL30" s="169" t="str">
        <f>IFERROR(Inv_SY_B!CL30/Inv_SY_B!$CU30-1,"")</f>
        <v/>
      </c>
      <c r="CM30" s="169" t="str">
        <f>IFERROR(Inv_SY_B!CM30/Inv_SY_B!$CU30-1,"")</f>
        <v/>
      </c>
      <c r="CN30" s="169" t="str">
        <f>IFERROR(Inv_SY_B!CN30/Inv_SY_B!$CU30-1,"")</f>
        <v/>
      </c>
      <c r="CO30" s="169" t="str">
        <f>IFERROR(Inv_SY_B!CO30/Inv_SY_B!$CU30-1,"")</f>
        <v/>
      </c>
      <c r="CP30" s="169" t="str">
        <f>IFERROR(Inv_SY_B!CP30/Inv_SY_B!$CU30-1,"")</f>
        <v/>
      </c>
      <c r="CQ30" s="169" t="str">
        <f>IFERROR(Inv_SY_B!CQ30/Inv_SY_B!$CU30-1,"")</f>
        <v/>
      </c>
      <c r="CR30" s="169" t="str">
        <f>IFERROR(Inv_SY_B!CR30/Inv_SY_B!$CU30-1,"")</f>
        <v/>
      </c>
      <c r="CS30" s="169" t="str">
        <f>IFERROR(Inv_SY_B!CS30/Inv_SY_B!$CU30-1,"")</f>
        <v/>
      </c>
      <c r="CT30" s="169" t="str">
        <f>IFERROR(Inv_SY_B!CT30/Inv_SY_B!$CU30-1,"")</f>
        <v/>
      </c>
      <c r="CU30" s="173"/>
      <c r="CV30" s="173"/>
      <c r="CW30" s="173"/>
      <c r="CX30" s="173"/>
    </row>
    <row r="31" spans="2:102">
      <c r="B31" s="164">
        <f t="shared" si="0"/>
        <v>45723</v>
      </c>
      <c r="C31" s="169" t="str">
        <f>IFERROR(Inv_SY_B!C31/Inv_SY_B!$CU31-1,"")</f>
        <v/>
      </c>
      <c r="D31" s="169" t="str">
        <f>IFERROR(Inv_SY_B!D31/Inv_SY_B!$CU31-1,"")</f>
        <v/>
      </c>
      <c r="E31" s="169" t="str">
        <f>IFERROR(Inv_SY_B!E31/Inv_SY_B!$CU31-1,"")</f>
        <v/>
      </c>
      <c r="F31" s="169" t="str">
        <f>IFERROR(Inv_SY_B!F31/Inv_SY_B!$CU31-1,"")</f>
        <v/>
      </c>
      <c r="G31" s="169" t="str">
        <f>IFERROR(Inv_SY_B!G31/Inv_SY_B!$CU31-1,"")</f>
        <v/>
      </c>
      <c r="H31" s="169" t="str">
        <f>IFERROR(Inv_SY_B!H31/Inv_SY_B!$CU31-1,"")</f>
        <v/>
      </c>
      <c r="I31" s="169" t="str">
        <f>IFERROR(Inv_SY_B!I31/Inv_SY_B!$CU31-1,"")</f>
        <v/>
      </c>
      <c r="J31" s="169" t="str">
        <f>IFERROR(Inv_SY_B!J31/Inv_SY_B!$CU31-1,"")</f>
        <v/>
      </c>
      <c r="K31" s="169" t="str">
        <f>IFERROR(Inv_SY_B!K31/Inv_SY_B!$CU31-1,"")</f>
        <v/>
      </c>
      <c r="L31" s="169" t="str">
        <f>IFERROR(Inv_SY_B!L31/Inv_SY_B!$CU31-1,"")</f>
        <v/>
      </c>
      <c r="M31" s="169" t="str">
        <f>IFERROR(Inv_SY_B!M31/Inv_SY_B!$CU31-1,"")</f>
        <v/>
      </c>
      <c r="N31" s="169" t="str">
        <f>IFERROR(Inv_SY_B!N31/Inv_SY_B!$CU31-1,"")</f>
        <v/>
      </c>
      <c r="O31" s="169" t="str">
        <f>IFERROR(Inv_SY_B!O31/Inv_SY_B!$CU31-1,"")</f>
        <v/>
      </c>
      <c r="P31" s="169" t="str">
        <f>IFERROR(Inv_SY_B!P31/Inv_SY_B!$CU31-1,"")</f>
        <v/>
      </c>
      <c r="Q31" s="169" t="str">
        <f>IFERROR(Inv_SY_B!Q31/Inv_SY_B!$CU31-1,"")</f>
        <v/>
      </c>
      <c r="R31" s="169" t="str">
        <f>IFERROR(Inv_SY_B!R31/Inv_SY_B!$CU31-1,"")</f>
        <v/>
      </c>
      <c r="S31" s="169" t="str">
        <f>IFERROR(Inv_SY_B!S31/Inv_SY_B!$CU31-1,"")</f>
        <v/>
      </c>
      <c r="T31" s="169" t="str">
        <f>IFERROR(Inv_SY_B!T31/Inv_SY_B!$CU31-1,"")</f>
        <v/>
      </c>
      <c r="U31" s="169" t="str">
        <f>IFERROR(Inv_SY_B!U31/Inv_SY_B!$CU31-1,"")</f>
        <v/>
      </c>
      <c r="V31" s="169" t="str">
        <f>IFERROR(Inv_SY_B!V31/Inv_SY_B!$CU31-1,"")</f>
        <v/>
      </c>
      <c r="W31" s="169" t="str">
        <f>IFERROR(Inv_SY_B!W31/Inv_SY_B!$CU31-1,"")</f>
        <v/>
      </c>
      <c r="X31" s="169" t="str">
        <f>IFERROR(Inv_SY_B!X31/Inv_SY_B!$CU31-1,"")</f>
        <v/>
      </c>
      <c r="Y31" s="169" t="str">
        <f>IFERROR(Inv_SY_B!Y31/Inv_SY_B!$CU31-1,"")</f>
        <v/>
      </c>
      <c r="Z31" s="169" t="str">
        <f>IFERROR(Inv_SY_B!Z31/Inv_SY_B!$CU31-1,"")</f>
        <v/>
      </c>
      <c r="AA31" s="169" t="str">
        <f>IFERROR(Inv_SY_B!AA31/Inv_SY_B!$CU31-1,"")</f>
        <v/>
      </c>
      <c r="AB31" s="169" t="str">
        <f>IFERROR(Inv_SY_B!AB31/Inv_SY_B!$CU31-1,"")</f>
        <v/>
      </c>
      <c r="AC31" s="169" t="str">
        <f>IFERROR(Inv_SY_B!AC31/Inv_SY_B!$CU31-1,"")</f>
        <v/>
      </c>
      <c r="AD31" s="169" t="str">
        <f>IFERROR(Inv_SY_B!AD31/Inv_SY_B!$CU31-1,"")</f>
        <v/>
      </c>
      <c r="AE31" s="169" t="str">
        <f>IFERROR(Inv_SY_B!AE31/Inv_SY_B!$CU31-1,"")</f>
        <v/>
      </c>
      <c r="AF31" s="169" t="str">
        <f>IFERROR(Inv_SY_B!AF31/Inv_SY_B!$CU31-1,"")</f>
        <v/>
      </c>
      <c r="AG31" s="169" t="str">
        <f>IFERROR(Inv_SY_B!AG31/Inv_SY_B!$CU31-1,"")</f>
        <v/>
      </c>
      <c r="AH31" s="169" t="str">
        <f>IFERROR(Inv_SY_B!AH31/Inv_SY_B!$CU31-1,"")</f>
        <v/>
      </c>
      <c r="AI31" s="169" t="str">
        <f>IFERROR(Inv_SY_B!AI31/Inv_SY_B!$CU31-1,"")</f>
        <v/>
      </c>
      <c r="AJ31" s="169" t="str">
        <f>IFERROR(Inv_SY_B!AJ31/Inv_SY_B!$CU31-1,"")</f>
        <v/>
      </c>
      <c r="AK31" s="169" t="str">
        <f>IFERROR(Inv_SY_B!AK31/Inv_SY_B!$CU31-1,"")</f>
        <v/>
      </c>
      <c r="AL31" s="169" t="str">
        <f>IFERROR(Inv_SY_B!AL31/Inv_SY_B!$CU31-1,"")</f>
        <v/>
      </c>
      <c r="AM31" s="169" t="str">
        <f>IFERROR(Inv_SY_B!AM31/Inv_SY_B!$CU31-1,"")</f>
        <v/>
      </c>
      <c r="AN31" s="169" t="str">
        <f>IFERROR(Inv_SY_B!AN31/Inv_SY_B!$CU31-1,"")</f>
        <v/>
      </c>
      <c r="AO31" s="169" t="str">
        <f>IFERROR(Inv_SY_B!AO31/Inv_SY_B!$CU31-1,"")</f>
        <v/>
      </c>
      <c r="AP31" s="169" t="str">
        <f>IFERROR(Inv_SY_B!AP31/Inv_SY_B!$CU31-1,"")</f>
        <v/>
      </c>
      <c r="AQ31" s="169" t="str">
        <f>IFERROR(Inv_SY_B!AQ31/Inv_SY_B!$CU31-1,"")</f>
        <v/>
      </c>
      <c r="AR31" s="169" t="str">
        <f>IFERROR(Inv_SY_B!AR31/Inv_SY_B!$CU31-1,"")</f>
        <v/>
      </c>
      <c r="AS31" s="169" t="str">
        <f>IFERROR(Inv_SY_B!AS31/Inv_SY_B!$CU31-1,"")</f>
        <v/>
      </c>
      <c r="AT31" s="169" t="str">
        <f>IFERROR(Inv_SY_B!AT31/Inv_SY_B!$CU31-1,"")</f>
        <v/>
      </c>
      <c r="AU31" s="169" t="str">
        <f>IFERROR(Inv_SY_B!AU31/Inv_SY_B!$CU31-1,"")</f>
        <v/>
      </c>
      <c r="AV31" s="169" t="str">
        <f>IFERROR(Inv_SY_B!AV31/Inv_SY_B!$CU31-1,"")</f>
        <v/>
      </c>
      <c r="AW31" s="169" t="str">
        <f>IFERROR(Inv_SY_B!AW31/Inv_SY_B!$CU31-1,"")</f>
        <v/>
      </c>
      <c r="AX31" s="169" t="str">
        <f>IFERROR(Inv_SY_B!AX31/Inv_SY_B!$CU31-1,"")</f>
        <v/>
      </c>
      <c r="AY31" s="169" t="str">
        <f>IFERROR(Inv_SY_B!AY31/Inv_SY_B!$CU31-1,"")</f>
        <v/>
      </c>
      <c r="AZ31" s="169" t="str">
        <f>IFERROR(Inv_SY_B!AZ31/Inv_SY_B!$CU31-1,"")</f>
        <v/>
      </c>
      <c r="BA31" s="169" t="str">
        <f>IFERROR(Inv_SY_B!BA31/Inv_SY_B!$CU31-1,"")</f>
        <v/>
      </c>
      <c r="BB31" s="169" t="str">
        <f>IFERROR(Inv_SY_B!BB31/Inv_SY_B!$CU31-1,"")</f>
        <v/>
      </c>
      <c r="BC31" s="169" t="str">
        <f>IFERROR(Inv_SY_B!BC31/Inv_SY_B!$CU31-1,"")</f>
        <v/>
      </c>
      <c r="BD31" s="169" t="str">
        <f>IFERROR(Inv_SY_B!BD31/Inv_SY_B!$CU31-1,"")</f>
        <v/>
      </c>
      <c r="BE31" s="169" t="str">
        <f>IFERROR(Inv_SY_B!BE31/Inv_SY_B!$CU31-1,"")</f>
        <v/>
      </c>
      <c r="BF31" s="169" t="str">
        <f>IFERROR(Inv_SY_B!BF31/Inv_SY_B!$CU31-1,"")</f>
        <v/>
      </c>
      <c r="BG31" s="169" t="str">
        <f>IFERROR(Inv_SY_B!BG31/Inv_SY_B!$CU31-1,"")</f>
        <v/>
      </c>
      <c r="BH31" s="169" t="str">
        <f>IFERROR(Inv_SY_B!BH31/Inv_SY_B!$CU31-1,"")</f>
        <v/>
      </c>
      <c r="BI31" s="169" t="str">
        <f>IFERROR(Inv_SY_B!BI31/Inv_SY_B!$CU31-1,"")</f>
        <v/>
      </c>
      <c r="BJ31" s="169" t="str">
        <f>IFERROR(Inv_SY_B!BJ31/Inv_SY_B!$CU31-1,"")</f>
        <v/>
      </c>
      <c r="BK31" s="169" t="str">
        <f>IFERROR(Inv_SY_B!BK31/Inv_SY_B!$CU31-1,"")</f>
        <v/>
      </c>
      <c r="BL31" s="169" t="str">
        <f>IFERROR(Inv_SY_B!BL31/Inv_SY_B!$CU31-1,"")</f>
        <v/>
      </c>
      <c r="BM31" s="169" t="str">
        <f>IFERROR(Inv_SY_B!BM31/Inv_SY_B!$CU31-1,"")</f>
        <v/>
      </c>
      <c r="BN31" s="169" t="str">
        <f>IFERROR(Inv_SY_B!BN31/Inv_SY_B!$CU31-1,"")</f>
        <v/>
      </c>
      <c r="BO31" s="169" t="str">
        <f>IFERROR(Inv_SY_B!BO31/Inv_SY_B!$CU31-1,"")</f>
        <v/>
      </c>
      <c r="BP31" s="169" t="str">
        <f>IFERROR(Inv_SY_B!BP31/Inv_SY_B!$CU31-1,"")</f>
        <v/>
      </c>
      <c r="BQ31" s="169" t="str">
        <f>IFERROR(Inv_SY_B!BQ31/Inv_SY_B!$CU31-1,"")</f>
        <v/>
      </c>
      <c r="BR31" s="169" t="str">
        <f>IFERROR(Inv_SY_B!BR31/Inv_SY_B!$CU31-1,"")</f>
        <v/>
      </c>
      <c r="BS31" s="169" t="str">
        <f>IFERROR(Inv_SY_B!BS31/Inv_SY_B!$CU31-1,"")</f>
        <v/>
      </c>
      <c r="BT31" s="169" t="str">
        <f>IFERROR(Inv_SY_B!BT31/Inv_SY_B!$CU31-1,"")</f>
        <v/>
      </c>
      <c r="BU31" s="169" t="str">
        <f>IFERROR(Inv_SY_B!BU31/Inv_SY_B!$CU31-1,"")</f>
        <v/>
      </c>
      <c r="BV31" s="169" t="str">
        <f>IFERROR(Inv_SY_B!BV31/Inv_SY_B!$CU31-1,"")</f>
        <v/>
      </c>
      <c r="BW31" s="169" t="str">
        <f>IFERROR(Inv_SY_B!BW31/Inv_SY_B!$CU31-1,"")</f>
        <v/>
      </c>
      <c r="BX31" s="169" t="str">
        <f>IFERROR(Inv_SY_B!BX31/Inv_SY_B!$CU31-1,"")</f>
        <v/>
      </c>
      <c r="BY31" s="169" t="str">
        <f>IFERROR(Inv_SY_B!BY31/Inv_SY_B!$CU31-1,"")</f>
        <v/>
      </c>
      <c r="BZ31" s="169" t="str">
        <f>IFERROR(Inv_SY_B!BZ31/Inv_SY_B!$CU31-1,"")</f>
        <v/>
      </c>
      <c r="CA31" s="169" t="str">
        <f>IFERROR(Inv_SY_B!CA31/Inv_SY_B!$CU31-1,"")</f>
        <v/>
      </c>
      <c r="CB31" s="169" t="str">
        <f>IFERROR(Inv_SY_B!CB31/Inv_SY_B!$CU31-1,"")</f>
        <v/>
      </c>
      <c r="CC31" s="169" t="str">
        <f>IFERROR(Inv_SY_B!CC31/Inv_SY_B!$CU31-1,"")</f>
        <v/>
      </c>
      <c r="CD31" s="169" t="str">
        <f>IFERROR(Inv_SY_B!CD31/Inv_SY_B!$CU31-1,"")</f>
        <v/>
      </c>
      <c r="CE31" s="169" t="str">
        <f>IFERROR(Inv_SY_B!CE31/Inv_SY_B!$CU31-1,"")</f>
        <v/>
      </c>
      <c r="CF31" s="169" t="str">
        <f>IFERROR(Inv_SY_B!CF31/Inv_SY_B!$CU31-1,"")</f>
        <v/>
      </c>
      <c r="CG31" s="169" t="str">
        <f>IFERROR(Inv_SY_B!CG31/Inv_SY_B!$CU31-1,"")</f>
        <v/>
      </c>
      <c r="CH31" s="169" t="str">
        <f>IFERROR(Inv_SY_B!CH31/Inv_SY_B!$CU31-1,"")</f>
        <v/>
      </c>
      <c r="CI31" s="169" t="str">
        <f>IFERROR(Inv_SY_B!CI31/Inv_SY_B!$CU31-1,"")</f>
        <v/>
      </c>
      <c r="CJ31" s="169" t="str">
        <f>IFERROR(Inv_SY_B!CJ31/Inv_SY_B!$CU31-1,"")</f>
        <v/>
      </c>
      <c r="CK31" s="169" t="str">
        <f>IFERROR(Inv_SY_B!CK31/Inv_SY_B!$CU31-1,"")</f>
        <v/>
      </c>
      <c r="CL31" s="169" t="str">
        <f>IFERROR(Inv_SY_B!CL31/Inv_SY_B!$CU31-1,"")</f>
        <v/>
      </c>
      <c r="CM31" s="169" t="str">
        <f>IFERROR(Inv_SY_B!CM31/Inv_SY_B!$CU31-1,"")</f>
        <v/>
      </c>
      <c r="CN31" s="169" t="str">
        <f>IFERROR(Inv_SY_B!CN31/Inv_SY_B!$CU31-1,"")</f>
        <v/>
      </c>
      <c r="CO31" s="169" t="str">
        <f>IFERROR(Inv_SY_B!CO31/Inv_SY_B!$CU31-1,"")</f>
        <v/>
      </c>
      <c r="CP31" s="169" t="str">
        <f>IFERROR(Inv_SY_B!CP31/Inv_SY_B!$CU31-1,"")</f>
        <v/>
      </c>
      <c r="CQ31" s="169" t="str">
        <f>IFERROR(Inv_SY_B!CQ31/Inv_SY_B!$CU31-1,"")</f>
        <v/>
      </c>
      <c r="CR31" s="169" t="str">
        <f>IFERROR(Inv_SY_B!CR31/Inv_SY_B!$CU31-1,"")</f>
        <v/>
      </c>
      <c r="CS31" s="169" t="str">
        <f>IFERROR(Inv_SY_B!CS31/Inv_SY_B!$CU31-1,"")</f>
        <v/>
      </c>
      <c r="CT31" s="169" t="str">
        <f>IFERROR(Inv_SY_B!CT31/Inv_SY_B!$CU31-1,"")</f>
        <v/>
      </c>
      <c r="CU31" s="173"/>
      <c r="CV31" s="173"/>
      <c r="CW31" s="173"/>
      <c r="CX31" s="173"/>
    </row>
    <row r="32" spans="2:102">
      <c r="B32" s="164">
        <f>B31+1</f>
        <v>45724</v>
      </c>
      <c r="C32" s="169" t="str">
        <f>IFERROR(Inv_SY_B!C32/Inv_SY_B!$CU32-1,"")</f>
        <v/>
      </c>
      <c r="D32" s="169" t="str">
        <f>IFERROR(Inv_SY_B!D32/Inv_SY_B!$CU32-1,"")</f>
        <v/>
      </c>
      <c r="E32" s="169" t="str">
        <f>IFERROR(Inv_SY_B!E32/Inv_SY_B!$CU32-1,"")</f>
        <v/>
      </c>
      <c r="F32" s="169" t="str">
        <f>IFERROR(Inv_SY_B!F32/Inv_SY_B!$CU32-1,"")</f>
        <v/>
      </c>
      <c r="G32" s="169" t="str">
        <f>IFERROR(Inv_SY_B!G32/Inv_SY_B!$CU32-1,"")</f>
        <v/>
      </c>
      <c r="H32" s="169" t="str">
        <f>IFERROR(Inv_SY_B!H32/Inv_SY_B!$CU32-1,"")</f>
        <v/>
      </c>
      <c r="I32" s="169" t="str">
        <f>IFERROR(Inv_SY_B!I32/Inv_SY_B!$CU32-1,"")</f>
        <v/>
      </c>
      <c r="J32" s="169" t="str">
        <f>IFERROR(Inv_SY_B!J32/Inv_SY_B!$CU32-1,"")</f>
        <v/>
      </c>
      <c r="K32" s="169" t="str">
        <f>IFERROR(Inv_SY_B!K32/Inv_SY_B!$CU32-1,"")</f>
        <v/>
      </c>
      <c r="L32" s="169" t="str">
        <f>IFERROR(Inv_SY_B!L32/Inv_SY_B!$CU32-1,"")</f>
        <v/>
      </c>
      <c r="M32" s="169" t="str">
        <f>IFERROR(Inv_SY_B!M32/Inv_SY_B!$CU32-1,"")</f>
        <v/>
      </c>
      <c r="N32" s="169" t="str">
        <f>IFERROR(Inv_SY_B!N32/Inv_SY_B!$CU32-1,"")</f>
        <v/>
      </c>
      <c r="O32" s="169" t="str">
        <f>IFERROR(Inv_SY_B!O32/Inv_SY_B!$CU32-1,"")</f>
        <v/>
      </c>
      <c r="P32" s="169" t="str">
        <f>IFERROR(Inv_SY_B!P32/Inv_SY_B!$CU32-1,"")</f>
        <v/>
      </c>
      <c r="Q32" s="169" t="str">
        <f>IFERROR(Inv_SY_B!Q32/Inv_SY_B!$CU32-1,"")</f>
        <v/>
      </c>
      <c r="R32" s="169" t="str">
        <f>IFERROR(Inv_SY_B!R32/Inv_SY_B!$CU32-1,"")</f>
        <v/>
      </c>
      <c r="S32" s="169" t="str">
        <f>IFERROR(Inv_SY_B!S32/Inv_SY_B!$CU32-1,"")</f>
        <v/>
      </c>
      <c r="T32" s="169" t="str">
        <f>IFERROR(Inv_SY_B!T32/Inv_SY_B!$CU32-1,"")</f>
        <v/>
      </c>
      <c r="U32" s="169" t="str">
        <f>IFERROR(Inv_SY_B!U32/Inv_SY_B!$CU32-1,"")</f>
        <v/>
      </c>
      <c r="V32" s="169" t="str">
        <f>IFERROR(Inv_SY_B!V32/Inv_SY_B!$CU32-1,"")</f>
        <v/>
      </c>
      <c r="W32" s="169" t="str">
        <f>IFERROR(Inv_SY_B!W32/Inv_SY_B!$CU32-1,"")</f>
        <v/>
      </c>
      <c r="X32" s="169" t="str">
        <f>IFERROR(Inv_SY_B!X32/Inv_SY_B!$CU32-1,"")</f>
        <v/>
      </c>
      <c r="Y32" s="169" t="str">
        <f>IFERROR(Inv_SY_B!Y32/Inv_SY_B!$CU32-1,"")</f>
        <v/>
      </c>
      <c r="Z32" s="169" t="str">
        <f>IFERROR(Inv_SY_B!Z32/Inv_SY_B!$CU32-1,"")</f>
        <v/>
      </c>
      <c r="AA32" s="169" t="str">
        <f>IFERROR(Inv_SY_B!AA32/Inv_SY_B!$CU32-1,"")</f>
        <v/>
      </c>
      <c r="AB32" s="169" t="str">
        <f>IFERROR(Inv_SY_B!AB32/Inv_SY_B!$CU32-1,"")</f>
        <v/>
      </c>
      <c r="AC32" s="169" t="str">
        <f>IFERROR(Inv_SY_B!AC32/Inv_SY_B!$CU32-1,"")</f>
        <v/>
      </c>
      <c r="AD32" s="169" t="str">
        <f>IFERROR(Inv_SY_B!AD32/Inv_SY_B!$CU32-1,"")</f>
        <v/>
      </c>
      <c r="AE32" s="169" t="str">
        <f>IFERROR(Inv_SY_B!AE32/Inv_SY_B!$CU32-1,"")</f>
        <v/>
      </c>
      <c r="AF32" s="169" t="str">
        <f>IFERROR(Inv_SY_B!AF32/Inv_SY_B!$CU32-1,"")</f>
        <v/>
      </c>
      <c r="AG32" s="169" t="str">
        <f>IFERROR(Inv_SY_B!AG32/Inv_SY_B!$CU32-1,"")</f>
        <v/>
      </c>
      <c r="AH32" s="169" t="str">
        <f>IFERROR(Inv_SY_B!AH32/Inv_SY_B!$CU32-1,"")</f>
        <v/>
      </c>
      <c r="AI32" s="169" t="str">
        <f>IFERROR(Inv_SY_B!AI32/Inv_SY_B!$CU32-1,"")</f>
        <v/>
      </c>
      <c r="AJ32" s="169" t="str">
        <f>IFERROR(Inv_SY_B!AJ32/Inv_SY_B!$CU32-1,"")</f>
        <v/>
      </c>
      <c r="AK32" s="169" t="str">
        <f>IFERROR(Inv_SY_B!AK32/Inv_SY_B!$CU32-1,"")</f>
        <v/>
      </c>
      <c r="AL32" s="169" t="str">
        <f>IFERROR(Inv_SY_B!AL32/Inv_SY_B!$CU32-1,"")</f>
        <v/>
      </c>
      <c r="AM32" s="169" t="str">
        <f>IFERROR(Inv_SY_B!AM32/Inv_SY_B!$CU32-1,"")</f>
        <v/>
      </c>
      <c r="AN32" s="169" t="str">
        <f>IFERROR(Inv_SY_B!AN32/Inv_SY_B!$CU32-1,"")</f>
        <v/>
      </c>
      <c r="AO32" s="169" t="str">
        <f>IFERROR(Inv_SY_B!AO32/Inv_SY_B!$CU32-1,"")</f>
        <v/>
      </c>
      <c r="AP32" s="169" t="str">
        <f>IFERROR(Inv_SY_B!AP32/Inv_SY_B!$CU32-1,"")</f>
        <v/>
      </c>
      <c r="AQ32" s="169" t="str">
        <f>IFERROR(Inv_SY_B!AQ32/Inv_SY_B!$CU32-1,"")</f>
        <v/>
      </c>
      <c r="AR32" s="169" t="str">
        <f>IFERROR(Inv_SY_B!AR32/Inv_SY_B!$CU32-1,"")</f>
        <v/>
      </c>
      <c r="AS32" s="169" t="str">
        <f>IFERROR(Inv_SY_B!AS32/Inv_SY_B!$CU32-1,"")</f>
        <v/>
      </c>
      <c r="AT32" s="169" t="str">
        <f>IFERROR(Inv_SY_B!AT32/Inv_SY_B!$CU32-1,"")</f>
        <v/>
      </c>
      <c r="AU32" s="169" t="str">
        <f>IFERROR(Inv_SY_B!AU32/Inv_SY_B!$CU32-1,"")</f>
        <v/>
      </c>
      <c r="AV32" s="169" t="str">
        <f>IFERROR(Inv_SY_B!AV32/Inv_SY_B!$CU32-1,"")</f>
        <v/>
      </c>
      <c r="AW32" s="169" t="str">
        <f>IFERROR(Inv_SY_B!AW32/Inv_SY_B!$CU32-1,"")</f>
        <v/>
      </c>
      <c r="AX32" s="169" t="str">
        <f>IFERROR(Inv_SY_B!AX32/Inv_SY_B!$CU32-1,"")</f>
        <v/>
      </c>
      <c r="AY32" s="169" t="str">
        <f>IFERROR(Inv_SY_B!AY32/Inv_SY_B!$CU32-1,"")</f>
        <v/>
      </c>
      <c r="AZ32" s="169" t="str">
        <f>IFERROR(Inv_SY_B!AZ32/Inv_SY_B!$CU32-1,"")</f>
        <v/>
      </c>
      <c r="BA32" s="169" t="str">
        <f>IFERROR(Inv_SY_B!BA32/Inv_SY_B!$CU32-1,"")</f>
        <v/>
      </c>
      <c r="BB32" s="169" t="str">
        <f>IFERROR(Inv_SY_B!BB32/Inv_SY_B!$CU32-1,"")</f>
        <v/>
      </c>
      <c r="BC32" s="169" t="str">
        <f>IFERROR(Inv_SY_B!BC32/Inv_SY_B!$CU32-1,"")</f>
        <v/>
      </c>
      <c r="BD32" s="169" t="str">
        <f>IFERROR(Inv_SY_B!BD32/Inv_SY_B!$CU32-1,"")</f>
        <v/>
      </c>
      <c r="BE32" s="169" t="str">
        <f>IFERROR(Inv_SY_B!BE32/Inv_SY_B!$CU32-1,"")</f>
        <v/>
      </c>
      <c r="BF32" s="169" t="str">
        <f>IFERROR(Inv_SY_B!BF32/Inv_SY_B!$CU32-1,"")</f>
        <v/>
      </c>
      <c r="BG32" s="169" t="str">
        <f>IFERROR(Inv_SY_B!BG32/Inv_SY_B!$CU32-1,"")</f>
        <v/>
      </c>
      <c r="BH32" s="169" t="str">
        <f>IFERROR(Inv_SY_B!BH32/Inv_SY_B!$CU32-1,"")</f>
        <v/>
      </c>
      <c r="BI32" s="169" t="str">
        <f>IFERROR(Inv_SY_B!BI32/Inv_SY_B!$CU32-1,"")</f>
        <v/>
      </c>
      <c r="BJ32" s="169" t="str">
        <f>IFERROR(Inv_SY_B!BJ32/Inv_SY_B!$CU32-1,"")</f>
        <v/>
      </c>
      <c r="BK32" s="169" t="str">
        <f>IFERROR(Inv_SY_B!BK32/Inv_SY_B!$CU32-1,"")</f>
        <v/>
      </c>
      <c r="BL32" s="169" t="str">
        <f>IFERROR(Inv_SY_B!BL32/Inv_SY_B!$CU32-1,"")</f>
        <v/>
      </c>
      <c r="BM32" s="169" t="str">
        <f>IFERROR(Inv_SY_B!BM32/Inv_SY_B!$CU32-1,"")</f>
        <v/>
      </c>
      <c r="BN32" s="169" t="str">
        <f>IFERROR(Inv_SY_B!BN32/Inv_SY_B!$CU32-1,"")</f>
        <v/>
      </c>
      <c r="BO32" s="169" t="str">
        <f>IFERROR(Inv_SY_B!BO32/Inv_SY_B!$CU32-1,"")</f>
        <v/>
      </c>
      <c r="BP32" s="169" t="str">
        <f>IFERROR(Inv_SY_B!BP32/Inv_SY_B!$CU32-1,"")</f>
        <v/>
      </c>
      <c r="BQ32" s="169" t="str">
        <f>IFERROR(Inv_SY_B!BQ32/Inv_SY_B!$CU32-1,"")</f>
        <v/>
      </c>
      <c r="BR32" s="169" t="str">
        <f>IFERROR(Inv_SY_B!BR32/Inv_SY_B!$CU32-1,"")</f>
        <v/>
      </c>
      <c r="BS32" s="169" t="str">
        <f>IFERROR(Inv_SY_B!BS32/Inv_SY_B!$CU32-1,"")</f>
        <v/>
      </c>
      <c r="BT32" s="169" t="str">
        <f>IFERROR(Inv_SY_B!BT32/Inv_SY_B!$CU32-1,"")</f>
        <v/>
      </c>
      <c r="BU32" s="169" t="str">
        <f>IFERROR(Inv_SY_B!BU32/Inv_SY_B!$CU32-1,"")</f>
        <v/>
      </c>
      <c r="BV32" s="169" t="str">
        <f>IFERROR(Inv_SY_B!BV32/Inv_SY_B!$CU32-1,"")</f>
        <v/>
      </c>
      <c r="BW32" s="169" t="str">
        <f>IFERROR(Inv_SY_B!BW32/Inv_SY_B!$CU32-1,"")</f>
        <v/>
      </c>
      <c r="BX32" s="169" t="str">
        <f>IFERROR(Inv_SY_B!BX32/Inv_SY_B!$CU32-1,"")</f>
        <v/>
      </c>
      <c r="BY32" s="169" t="str">
        <f>IFERROR(Inv_SY_B!BY32/Inv_SY_B!$CU32-1,"")</f>
        <v/>
      </c>
      <c r="BZ32" s="169" t="str">
        <f>IFERROR(Inv_SY_B!BZ32/Inv_SY_B!$CU32-1,"")</f>
        <v/>
      </c>
      <c r="CA32" s="169" t="str">
        <f>IFERROR(Inv_SY_B!CA32/Inv_SY_B!$CU32-1,"")</f>
        <v/>
      </c>
      <c r="CB32" s="169" t="str">
        <f>IFERROR(Inv_SY_B!CB32/Inv_SY_B!$CU32-1,"")</f>
        <v/>
      </c>
      <c r="CC32" s="169" t="str">
        <f>IFERROR(Inv_SY_B!CC32/Inv_SY_B!$CU32-1,"")</f>
        <v/>
      </c>
      <c r="CD32" s="169" t="str">
        <f>IFERROR(Inv_SY_B!CD32/Inv_SY_B!$CU32-1,"")</f>
        <v/>
      </c>
      <c r="CE32" s="169" t="str">
        <f>IFERROR(Inv_SY_B!CE32/Inv_SY_B!$CU32-1,"")</f>
        <v/>
      </c>
      <c r="CF32" s="169" t="str">
        <f>IFERROR(Inv_SY_B!CF32/Inv_SY_B!$CU32-1,"")</f>
        <v/>
      </c>
      <c r="CG32" s="169" t="str">
        <f>IFERROR(Inv_SY_B!CG32/Inv_SY_B!$CU32-1,"")</f>
        <v/>
      </c>
      <c r="CH32" s="169" t="str">
        <f>IFERROR(Inv_SY_B!CH32/Inv_SY_B!$CU32-1,"")</f>
        <v/>
      </c>
      <c r="CI32" s="169" t="str">
        <f>IFERROR(Inv_SY_B!CI32/Inv_SY_B!$CU32-1,"")</f>
        <v/>
      </c>
      <c r="CJ32" s="169" t="str">
        <f>IFERROR(Inv_SY_B!CJ32/Inv_SY_B!$CU32-1,"")</f>
        <v/>
      </c>
      <c r="CK32" s="169" t="str">
        <f>IFERROR(Inv_SY_B!CK32/Inv_SY_B!$CU32-1,"")</f>
        <v/>
      </c>
      <c r="CL32" s="169" t="str">
        <f>IFERROR(Inv_SY_B!CL32/Inv_SY_B!$CU32-1,"")</f>
        <v/>
      </c>
      <c r="CM32" s="169" t="str">
        <f>IFERROR(Inv_SY_B!CM32/Inv_SY_B!$CU32-1,"")</f>
        <v/>
      </c>
      <c r="CN32" s="169" t="str">
        <f>IFERROR(Inv_SY_B!CN32/Inv_SY_B!$CU32-1,"")</f>
        <v/>
      </c>
      <c r="CO32" s="169" t="str">
        <f>IFERROR(Inv_SY_B!CO32/Inv_SY_B!$CU32-1,"")</f>
        <v/>
      </c>
      <c r="CP32" s="169" t="str">
        <f>IFERROR(Inv_SY_B!CP32/Inv_SY_B!$CU32-1,"")</f>
        <v/>
      </c>
      <c r="CQ32" s="169" t="str">
        <f>IFERROR(Inv_SY_B!CQ32/Inv_SY_B!$CU32-1,"")</f>
        <v/>
      </c>
      <c r="CR32" s="169" t="str">
        <f>IFERROR(Inv_SY_B!CR32/Inv_SY_B!$CU32-1,"")</f>
        <v/>
      </c>
      <c r="CS32" s="169" t="str">
        <f>IFERROR(Inv_SY_B!CS32/Inv_SY_B!$CU32-1,"")</f>
        <v/>
      </c>
      <c r="CT32" s="169" t="str">
        <f>IFERROR(Inv_SY_B!CT32/Inv_SY_B!$CU32-1,"")</f>
        <v/>
      </c>
      <c r="CU32" s="173"/>
      <c r="CV32" s="173"/>
      <c r="CW32" s="173"/>
      <c r="CX32" s="173"/>
    </row>
    <row r="33" spans="2:102">
      <c r="B33" s="164">
        <f t="shared" si="0"/>
        <v>45725</v>
      </c>
      <c r="C33" s="169" t="str">
        <f>IFERROR(Inv_SY_B!C33/Inv_SY_B!$CU33-1,"")</f>
        <v/>
      </c>
      <c r="D33" s="169" t="str">
        <f>IFERROR(Inv_SY_B!D33/Inv_SY_B!$CU33-1,"")</f>
        <v/>
      </c>
      <c r="E33" s="169" t="str">
        <f>IFERROR(Inv_SY_B!E33/Inv_SY_B!$CU33-1,"")</f>
        <v/>
      </c>
      <c r="F33" s="169" t="str">
        <f>IFERROR(Inv_SY_B!F33/Inv_SY_B!$CU33-1,"")</f>
        <v/>
      </c>
      <c r="G33" s="169" t="str">
        <f>IFERROR(Inv_SY_B!G33/Inv_SY_B!$CU33-1,"")</f>
        <v/>
      </c>
      <c r="H33" s="169" t="str">
        <f>IFERROR(Inv_SY_B!H33/Inv_SY_B!$CU33-1,"")</f>
        <v/>
      </c>
      <c r="I33" s="169" t="str">
        <f>IFERROR(Inv_SY_B!I33/Inv_SY_B!$CU33-1,"")</f>
        <v/>
      </c>
      <c r="J33" s="169" t="str">
        <f>IFERROR(Inv_SY_B!J33/Inv_SY_B!$CU33-1,"")</f>
        <v/>
      </c>
      <c r="K33" s="169" t="str">
        <f>IFERROR(Inv_SY_B!K33/Inv_SY_B!$CU33-1,"")</f>
        <v/>
      </c>
      <c r="L33" s="169" t="str">
        <f>IFERROR(Inv_SY_B!L33/Inv_SY_B!$CU33-1,"")</f>
        <v/>
      </c>
      <c r="M33" s="169" t="str">
        <f>IFERROR(Inv_SY_B!M33/Inv_SY_B!$CU33-1,"")</f>
        <v/>
      </c>
      <c r="N33" s="169" t="str">
        <f>IFERROR(Inv_SY_B!N33/Inv_SY_B!$CU33-1,"")</f>
        <v/>
      </c>
      <c r="O33" s="169" t="str">
        <f>IFERROR(Inv_SY_B!O33/Inv_SY_B!$CU33-1,"")</f>
        <v/>
      </c>
      <c r="P33" s="169" t="str">
        <f>IFERROR(Inv_SY_B!P33/Inv_SY_B!$CU33-1,"")</f>
        <v/>
      </c>
      <c r="Q33" s="169" t="str">
        <f>IFERROR(Inv_SY_B!Q33/Inv_SY_B!$CU33-1,"")</f>
        <v/>
      </c>
      <c r="R33" s="169" t="str">
        <f>IFERROR(Inv_SY_B!R33/Inv_SY_B!$CU33-1,"")</f>
        <v/>
      </c>
      <c r="S33" s="169" t="str">
        <f>IFERROR(Inv_SY_B!S33/Inv_SY_B!$CU33-1,"")</f>
        <v/>
      </c>
      <c r="T33" s="169" t="str">
        <f>IFERROR(Inv_SY_B!T33/Inv_SY_B!$CU33-1,"")</f>
        <v/>
      </c>
      <c r="U33" s="169" t="str">
        <f>IFERROR(Inv_SY_B!U33/Inv_SY_B!$CU33-1,"")</f>
        <v/>
      </c>
      <c r="V33" s="169" t="str">
        <f>IFERROR(Inv_SY_B!V33/Inv_SY_B!$CU33-1,"")</f>
        <v/>
      </c>
      <c r="W33" s="169" t="str">
        <f>IFERROR(Inv_SY_B!W33/Inv_SY_B!$CU33-1,"")</f>
        <v/>
      </c>
      <c r="X33" s="169" t="str">
        <f>IFERROR(Inv_SY_B!X33/Inv_SY_B!$CU33-1,"")</f>
        <v/>
      </c>
      <c r="Y33" s="169" t="str">
        <f>IFERROR(Inv_SY_B!Y33/Inv_SY_B!$CU33-1,"")</f>
        <v/>
      </c>
      <c r="Z33" s="169" t="str">
        <f>IFERROR(Inv_SY_B!Z33/Inv_SY_B!$CU33-1,"")</f>
        <v/>
      </c>
      <c r="AA33" s="169" t="str">
        <f>IFERROR(Inv_SY_B!AA33/Inv_SY_B!$CU33-1,"")</f>
        <v/>
      </c>
      <c r="AB33" s="169" t="str">
        <f>IFERROR(Inv_SY_B!AB33/Inv_SY_B!$CU33-1,"")</f>
        <v/>
      </c>
      <c r="AC33" s="169" t="str">
        <f>IFERROR(Inv_SY_B!AC33/Inv_SY_B!$CU33-1,"")</f>
        <v/>
      </c>
      <c r="AD33" s="169" t="str">
        <f>IFERROR(Inv_SY_B!AD33/Inv_SY_B!$CU33-1,"")</f>
        <v/>
      </c>
      <c r="AE33" s="169" t="str">
        <f>IFERROR(Inv_SY_B!AE33/Inv_SY_B!$CU33-1,"")</f>
        <v/>
      </c>
      <c r="AF33" s="169" t="str">
        <f>IFERROR(Inv_SY_B!AF33/Inv_SY_B!$CU33-1,"")</f>
        <v/>
      </c>
      <c r="AG33" s="169" t="str">
        <f>IFERROR(Inv_SY_B!AG33/Inv_SY_B!$CU33-1,"")</f>
        <v/>
      </c>
      <c r="AH33" s="169" t="str">
        <f>IFERROR(Inv_SY_B!AH33/Inv_SY_B!$CU33-1,"")</f>
        <v/>
      </c>
      <c r="AI33" s="169" t="str">
        <f>IFERROR(Inv_SY_B!AI33/Inv_SY_B!$CU33-1,"")</f>
        <v/>
      </c>
      <c r="AJ33" s="169" t="str">
        <f>IFERROR(Inv_SY_B!AJ33/Inv_SY_B!$CU33-1,"")</f>
        <v/>
      </c>
      <c r="AK33" s="169" t="str">
        <f>IFERROR(Inv_SY_B!AK33/Inv_SY_B!$CU33-1,"")</f>
        <v/>
      </c>
      <c r="AL33" s="169" t="str">
        <f>IFERROR(Inv_SY_B!AL33/Inv_SY_B!$CU33-1,"")</f>
        <v/>
      </c>
      <c r="AM33" s="169" t="str">
        <f>IFERROR(Inv_SY_B!AM33/Inv_SY_B!$CU33-1,"")</f>
        <v/>
      </c>
      <c r="AN33" s="169" t="str">
        <f>IFERROR(Inv_SY_B!AN33/Inv_SY_B!$CU33-1,"")</f>
        <v/>
      </c>
      <c r="AO33" s="169" t="str">
        <f>IFERROR(Inv_SY_B!AO33/Inv_SY_B!$CU33-1,"")</f>
        <v/>
      </c>
      <c r="AP33" s="169" t="str">
        <f>IFERROR(Inv_SY_B!AP33/Inv_SY_B!$CU33-1,"")</f>
        <v/>
      </c>
      <c r="AQ33" s="169" t="str">
        <f>IFERROR(Inv_SY_B!AQ33/Inv_SY_B!$CU33-1,"")</f>
        <v/>
      </c>
      <c r="AR33" s="169" t="str">
        <f>IFERROR(Inv_SY_B!AR33/Inv_SY_B!$CU33-1,"")</f>
        <v/>
      </c>
      <c r="AS33" s="169" t="str">
        <f>IFERROR(Inv_SY_B!AS33/Inv_SY_B!$CU33-1,"")</f>
        <v/>
      </c>
      <c r="AT33" s="169" t="str">
        <f>IFERROR(Inv_SY_B!AT33/Inv_SY_B!$CU33-1,"")</f>
        <v/>
      </c>
      <c r="AU33" s="169" t="str">
        <f>IFERROR(Inv_SY_B!AU33/Inv_SY_B!$CU33-1,"")</f>
        <v/>
      </c>
      <c r="AV33" s="169" t="str">
        <f>IFERROR(Inv_SY_B!AV33/Inv_SY_B!$CU33-1,"")</f>
        <v/>
      </c>
      <c r="AW33" s="169" t="str">
        <f>IFERROR(Inv_SY_B!AW33/Inv_SY_B!$CU33-1,"")</f>
        <v/>
      </c>
      <c r="AX33" s="169" t="str">
        <f>IFERROR(Inv_SY_B!AX33/Inv_SY_B!$CU33-1,"")</f>
        <v/>
      </c>
      <c r="AY33" s="169" t="str">
        <f>IFERROR(Inv_SY_B!AY33/Inv_SY_B!$CU33-1,"")</f>
        <v/>
      </c>
      <c r="AZ33" s="169" t="str">
        <f>IFERROR(Inv_SY_B!AZ33/Inv_SY_B!$CU33-1,"")</f>
        <v/>
      </c>
      <c r="BA33" s="169" t="str">
        <f>IFERROR(Inv_SY_B!BA33/Inv_SY_B!$CU33-1,"")</f>
        <v/>
      </c>
      <c r="BB33" s="169" t="str">
        <f>IFERROR(Inv_SY_B!BB33/Inv_SY_B!$CU33-1,"")</f>
        <v/>
      </c>
      <c r="BC33" s="169" t="str">
        <f>IFERROR(Inv_SY_B!BC33/Inv_SY_B!$CU33-1,"")</f>
        <v/>
      </c>
      <c r="BD33" s="169" t="str">
        <f>IFERROR(Inv_SY_B!BD33/Inv_SY_B!$CU33-1,"")</f>
        <v/>
      </c>
      <c r="BE33" s="169" t="str">
        <f>IFERROR(Inv_SY_B!BE33/Inv_SY_B!$CU33-1,"")</f>
        <v/>
      </c>
      <c r="BF33" s="169" t="str">
        <f>IFERROR(Inv_SY_B!BF33/Inv_SY_B!$CU33-1,"")</f>
        <v/>
      </c>
      <c r="BG33" s="169" t="str">
        <f>IFERROR(Inv_SY_B!BG33/Inv_SY_B!$CU33-1,"")</f>
        <v/>
      </c>
      <c r="BH33" s="169" t="str">
        <f>IFERROR(Inv_SY_B!BH33/Inv_SY_B!$CU33-1,"")</f>
        <v/>
      </c>
      <c r="BI33" s="169" t="str">
        <f>IFERROR(Inv_SY_B!BI33/Inv_SY_B!$CU33-1,"")</f>
        <v/>
      </c>
      <c r="BJ33" s="169" t="str">
        <f>IFERROR(Inv_SY_B!BJ33/Inv_SY_B!$CU33-1,"")</f>
        <v/>
      </c>
      <c r="BK33" s="169" t="str">
        <f>IFERROR(Inv_SY_B!BK33/Inv_SY_B!$CU33-1,"")</f>
        <v/>
      </c>
      <c r="BL33" s="169" t="str">
        <f>IFERROR(Inv_SY_B!BL33/Inv_SY_B!$CU33-1,"")</f>
        <v/>
      </c>
      <c r="BM33" s="169" t="str">
        <f>IFERROR(Inv_SY_B!BM33/Inv_SY_B!$CU33-1,"")</f>
        <v/>
      </c>
      <c r="BN33" s="169" t="str">
        <f>IFERROR(Inv_SY_B!BN33/Inv_SY_B!$CU33-1,"")</f>
        <v/>
      </c>
      <c r="BO33" s="169" t="str">
        <f>IFERROR(Inv_SY_B!BO33/Inv_SY_B!$CU33-1,"")</f>
        <v/>
      </c>
      <c r="BP33" s="169" t="str">
        <f>IFERROR(Inv_SY_B!BP33/Inv_SY_B!$CU33-1,"")</f>
        <v/>
      </c>
      <c r="BQ33" s="169" t="str">
        <f>IFERROR(Inv_SY_B!BQ33/Inv_SY_B!$CU33-1,"")</f>
        <v/>
      </c>
      <c r="BR33" s="169" t="str">
        <f>IFERROR(Inv_SY_B!BR33/Inv_SY_B!$CU33-1,"")</f>
        <v/>
      </c>
      <c r="BS33" s="169" t="str">
        <f>IFERROR(Inv_SY_B!BS33/Inv_SY_B!$CU33-1,"")</f>
        <v/>
      </c>
      <c r="BT33" s="169" t="str">
        <f>IFERROR(Inv_SY_B!BT33/Inv_SY_B!$CU33-1,"")</f>
        <v/>
      </c>
      <c r="BU33" s="169" t="str">
        <f>IFERROR(Inv_SY_B!BU33/Inv_SY_B!$CU33-1,"")</f>
        <v/>
      </c>
      <c r="BV33" s="169" t="str">
        <f>IFERROR(Inv_SY_B!BV33/Inv_SY_B!$CU33-1,"")</f>
        <v/>
      </c>
      <c r="BW33" s="169" t="str">
        <f>IFERROR(Inv_SY_B!BW33/Inv_SY_B!$CU33-1,"")</f>
        <v/>
      </c>
      <c r="BX33" s="169" t="str">
        <f>IFERROR(Inv_SY_B!BX33/Inv_SY_B!$CU33-1,"")</f>
        <v/>
      </c>
      <c r="BY33" s="169" t="str">
        <f>IFERROR(Inv_SY_B!BY33/Inv_SY_B!$CU33-1,"")</f>
        <v/>
      </c>
      <c r="BZ33" s="169" t="str">
        <f>IFERROR(Inv_SY_B!BZ33/Inv_SY_B!$CU33-1,"")</f>
        <v/>
      </c>
      <c r="CA33" s="169" t="str">
        <f>IFERROR(Inv_SY_B!CA33/Inv_SY_B!$CU33-1,"")</f>
        <v/>
      </c>
      <c r="CB33" s="169" t="str">
        <f>IFERROR(Inv_SY_B!CB33/Inv_SY_B!$CU33-1,"")</f>
        <v/>
      </c>
      <c r="CC33" s="169" t="str">
        <f>IFERROR(Inv_SY_B!CC33/Inv_SY_B!$CU33-1,"")</f>
        <v/>
      </c>
      <c r="CD33" s="169" t="str">
        <f>IFERROR(Inv_SY_B!CD33/Inv_SY_B!$CU33-1,"")</f>
        <v/>
      </c>
      <c r="CE33" s="169" t="str">
        <f>IFERROR(Inv_SY_B!CE33/Inv_SY_B!$CU33-1,"")</f>
        <v/>
      </c>
      <c r="CF33" s="169" t="str">
        <f>IFERROR(Inv_SY_B!CF33/Inv_SY_B!$CU33-1,"")</f>
        <v/>
      </c>
      <c r="CG33" s="169" t="str">
        <f>IFERROR(Inv_SY_B!CG33/Inv_SY_B!$CU33-1,"")</f>
        <v/>
      </c>
      <c r="CH33" s="169" t="str">
        <f>IFERROR(Inv_SY_B!CH33/Inv_SY_B!$CU33-1,"")</f>
        <v/>
      </c>
      <c r="CI33" s="169" t="str">
        <f>IFERROR(Inv_SY_B!CI33/Inv_SY_B!$CU33-1,"")</f>
        <v/>
      </c>
      <c r="CJ33" s="169" t="str">
        <f>IFERROR(Inv_SY_B!CJ33/Inv_SY_B!$CU33-1,"")</f>
        <v/>
      </c>
      <c r="CK33" s="169" t="str">
        <f>IFERROR(Inv_SY_B!CK33/Inv_SY_B!$CU33-1,"")</f>
        <v/>
      </c>
      <c r="CL33" s="169" t="str">
        <f>IFERROR(Inv_SY_B!CL33/Inv_SY_B!$CU33-1,"")</f>
        <v/>
      </c>
      <c r="CM33" s="169" t="str">
        <f>IFERROR(Inv_SY_B!CM33/Inv_SY_B!$CU33-1,"")</f>
        <v/>
      </c>
      <c r="CN33" s="169" t="str">
        <f>IFERROR(Inv_SY_B!CN33/Inv_SY_B!$CU33-1,"")</f>
        <v/>
      </c>
      <c r="CO33" s="169" t="str">
        <f>IFERROR(Inv_SY_B!CO33/Inv_SY_B!$CU33-1,"")</f>
        <v/>
      </c>
      <c r="CP33" s="169" t="str">
        <f>IFERROR(Inv_SY_B!CP33/Inv_SY_B!$CU33-1,"")</f>
        <v/>
      </c>
      <c r="CQ33" s="169" t="str">
        <f>IFERROR(Inv_SY_B!CQ33/Inv_SY_B!$CU33-1,"")</f>
        <v/>
      </c>
      <c r="CR33" s="169" t="str">
        <f>IFERROR(Inv_SY_B!CR33/Inv_SY_B!$CU33-1,"")</f>
        <v/>
      </c>
      <c r="CS33" s="169" t="str">
        <f>IFERROR(Inv_SY_B!CS33/Inv_SY_B!$CU33-1,"")</f>
        <v/>
      </c>
      <c r="CT33" s="169" t="str">
        <f>IFERROR(Inv_SY_B!CT33/Inv_SY_B!$CU33-1,"")</f>
        <v/>
      </c>
      <c r="CU33" s="173"/>
      <c r="CV33" s="173"/>
      <c r="CW33" s="173"/>
      <c r="CX33" s="173"/>
    </row>
    <row r="34" spans="2:102">
      <c r="B34" s="164">
        <f t="shared" si="0"/>
        <v>45726</v>
      </c>
      <c r="C34" s="169" t="str">
        <f>IFERROR(Inv_SY_B!C34/Inv_SY_B!$CU34-1,"")</f>
        <v/>
      </c>
      <c r="D34" s="169" t="str">
        <f>IFERROR(Inv_SY_B!D34/Inv_SY_B!$CU34-1,"")</f>
        <v/>
      </c>
      <c r="E34" s="169" t="str">
        <f>IFERROR(Inv_SY_B!E34/Inv_SY_B!$CU34-1,"")</f>
        <v/>
      </c>
      <c r="F34" s="169" t="str">
        <f>IFERROR(Inv_SY_B!F34/Inv_SY_B!$CU34-1,"")</f>
        <v/>
      </c>
      <c r="G34" s="169" t="str">
        <f>IFERROR(Inv_SY_B!G34/Inv_SY_B!$CU34-1,"")</f>
        <v/>
      </c>
      <c r="H34" s="169" t="str">
        <f>IFERROR(Inv_SY_B!H34/Inv_SY_B!$CU34-1,"")</f>
        <v/>
      </c>
      <c r="I34" s="169" t="str">
        <f>IFERROR(Inv_SY_B!I34/Inv_SY_B!$CU34-1,"")</f>
        <v/>
      </c>
      <c r="J34" s="169" t="str">
        <f>IFERROR(Inv_SY_B!J34/Inv_SY_B!$CU34-1,"")</f>
        <v/>
      </c>
      <c r="K34" s="169" t="str">
        <f>IFERROR(Inv_SY_B!K34/Inv_SY_B!$CU34-1,"")</f>
        <v/>
      </c>
      <c r="L34" s="169" t="str">
        <f>IFERROR(Inv_SY_B!L34/Inv_SY_B!$CU34-1,"")</f>
        <v/>
      </c>
      <c r="M34" s="169" t="str">
        <f>IFERROR(Inv_SY_B!M34/Inv_SY_B!$CU34-1,"")</f>
        <v/>
      </c>
      <c r="N34" s="169" t="str">
        <f>IFERROR(Inv_SY_B!N34/Inv_SY_B!$CU34-1,"")</f>
        <v/>
      </c>
      <c r="O34" s="169" t="str">
        <f>IFERROR(Inv_SY_B!O34/Inv_SY_B!$CU34-1,"")</f>
        <v/>
      </c>
      <c r="P34" s="169" t="str">
        <f>IFERROR(Inv_SY_B!P34/Inv_SY_B!$CU34-1,"")</f>
        <v/>
      </c>
      <c r="Q34" s="169" t="str">
        <f>IFERROR(Inv_SY_B!Q34/Inv_SY_B!$CU34-1,"")</f>
        <v/>
      </c>
      <c r="R34" s="169" t="str">
        <f>IFERROR(Inv_SY_B!R34/Inv_SY_B!$CU34-1,"")</f>
        <v/>
      </c>
      <c r="S34" s="169" t="str">
        <f>IFERROR(Inv_SY_B!S34/Inv_SY_B!$CU34-1,"")</f>
        <v/>
      </c>
      <c r="T34" s="169" t="str">
        <f>IFERROR(Inv_SY_B!T34/Inv_SY_B!$CU34-1,"")</f>
        <v/>
      </c>
      <c r="U34" s="169" t="str">
        <f>IFERROR(Inv_SY_B!U34/Inv_SY_B!$CU34-1,"")</f>
        <v/>
      </c>
      <c r="V34" s="169" t="str">
        <f>IFERROR(Inv_SY_B!V34/Inv_SY_B!$CU34-1,"")</f>
        <v/>
      </c>
      <c r="W34" s="169" t="str">
        <f>IFERROR(Inv_SY_B!W34/Inv_SY_B!$CU34-1,"")</f>
        <v/>
      </c>
      <c r="X34" s="169" t="str">
        <f>IFERROR(Inv_SY_B!X34/Inv_SY_B!$CU34-1,"")</f>
        <v/>
      </c>
      <c r="Y34" s="169" t="str">
        <f>IFERROR(Inv_SY_B!Y34/Inv_SY_B!$CU34-1,"")</f>
        <v/>
      </c>
      <c r="Z34" s="169" t="str">
        <f>IFERROR(Inv_SY_B!Z34/Inv_SY_B!$CU34-1,"")</f>
        <v/>
      </c>
      <c r="AA34" s="169" t="str">
        <f>IFERROR(Inv_SY_B!AA34/Inv_SY_B!$CU34-1,"")</f>
        <v/>
      </c>
      <c r="AB34" s="169" t="str">
        <f>IFERROR(Inv_SY_B!AB34/Inv_SY_B!$CU34-1,"")</f>
        <v/>
      </c>
      <c r="AC34" s="169" t="str">
        <f>IFERROR(Inv_SY_B!AC34/Inv_SY_B!$CU34-1,"")</f>
        <v/>
      </c>
      <c r="AD34" s="169" t="str">
        <f>IFERROR(Inv_SY_B!AD34/Inv_SY_B!$CU34-1,"")</f>
        <v/>
      </c>
      <c r="AE34" s="169" t="str">
        <f>IFERROR(Inv_SY_B!AE34/Inv_SY_B!$CU34-1,"")</f>
        <v/>
      </c>
      <c r="AF34" s="169" t="str">
        <f>IFERROR(Inv_SY_B!AF34/Inv_SY_B!$CU34-1,"")</f>
        <v/>
      </c>
      <c r="AG34" s="169" t="str">
        <f>IFERROR(Inv_SY_B!AG34/Inv_SY_B!$CU34-1,"")</f>
        <v/>
      </c>
      <c r="AH34" s="169" t="str">
        <f>IFERROR(Inv_SY_B!AH34/Inv_SY_B!$CU34-1,"")</f>
        <v/>
      </c>
      <c r="AI34" s="169" t="str">
        <f>IFERROR(Inv_SY_B!AI34/Inv_SY_B!$CU34-1,"")</f>
        <v/>
      </c>
      <c r="AJ34" s="169" t="str">
        <f>IFERROR(Inv_SY_B!AJ34/Inv_SY_B!$CU34-1,"")</f>
        <v/>
      </c>
      <c r="AK34" s="169" t="str">
        <f>IFERROR(Inv_SY_B!AK34/Inv_SY_B!$CU34-1,"")</f>
        <v/>
      </c>
      <c r="AL34" s="169" t="str">
        <f>IFERROR(Inv_SY_B!AL34/Inv_SY_B!$CU34-1,"")</f>
        <v/>
      </c>
      <c r="AM34" s="169" t="str">
        <f>IFERROR(Inv_SY_B!AM34/Inv_SY_B!$CU34-1,"")</f>
        <v/>
      </c>
      <c r="AN34" s="169" t="str">
        <f>IFERROR(Inv_SY_B!AN34/Inv_SY_B!$CU34-1,"")</f>
        <v/>
      </c>
      <c r="AO34" s="169" t="str">
        <f>IFERROR(Inv_SY_B!AO34/Inv_SY_B!$CU34-1,"")</f>
        <v/>
      </c>
      <c r="AP34" s="169" t="str">
        <f>IFERROR(Inv_SY_B!AP34/Inv_SY_B!$CU34-1,"")</f>
        <v/>
      </c>
      <c r="AQ34" s="169" t="str">
        <f>IFERROR(Inv_SY_B!AQ34/Inv_SY_B!$CU34-1,"")</f>
        <v/>
      </c>
      <c r="AR34" s="169" t="str">
        <f>IFERROR(Inv_SY_B!AR34/Inv_SY_B!$CU34-1,"")</f>
        <v/>
      </c>
      <c r="AS34" s="169" t="str">
        <f>IFERROR(Inv_SY_B!AS34/Inv_SY_B!$CU34-1,"")</f>
        <v/>
      </c>
      <c r="AT34" s="169" t="str">
        <f>IFERROR(Inv_SY_B!AT34/Inv_SY_B!$CU34-1,"")</f>
        <v/>
      </c>
      <c r="AU34" s="169" t="str">
        <f>IFERROR(Inv_SY_B!AU34/Inv_SY_B!$CU34-1,"")</f>
        <v/>
      </c>
      <c r="AV34" s="169" t="str">
        <f>IFERROR(Inv_SY_B!AV34/Inv_SY_B!$CU34-1,"")</f>
        <v/>
      </c>
      <c r="AW34" s="169" t="str">
        <f>IFERROR(Inv_SY_B!AW34/Inv_SY_B!$CU34-1,"")</f>
        <v/>
      </c>
      <c r="AX34" s="169" t="str">
        <f>IFERROR(Inv_SY_B!AX34/Inv_SY_B!$CU34-1,"")</f>
        <v/>
      </c>
      <c r="AY34" s="169" t="str">
        <f>IFERROR(Inv_SY_B!AY34/Inv_SY_B!$CU34-1,"")</f>
        <v/>
      </c>
      <c r="AZ34" s="169" t="str">
        <f>IFERROR(Inv_SY_B!AZ34/Inv_SY_B!$CU34-1,"")</f>
        <v/>
      </c>
      <c r="BA34" s="169" t="str">
        <f>IFERROR(Inv_SY_B!BA34/Inv_SY_B!$CU34-1,"")</f>
        <v/>
      </c>
      <c r="BB34" s="169" t="str">
        <f>IFERROR(Inv_SY_B!BB34/Inv_SY_B!$CU34-1,"")</f>
        <v/>
      </c>
      <c r="BC34" s="169" t="str">
        <f>IFERROR(Inv_SY_B!BC34/Inv_SY_B!$CU34-1,"")</f>
        <v/>
      </c>
      <c r="BD34" s="169" t="str">
        <f>IFERROR(Inv_SY_B!BD34/Inv_SY_B!$CU34-1,"")</f>
        <v/>
      </c>
      <c r="BE34" s="169" t="str">
        <f>IFERROR(Inv_SY_B!BE34/Inv_SY_B!$CU34-1,"")</f>
        <v/>
      </c>
      <c r="BF34" s="169" t="str">
        <f>IFERROR(Inv_SY_B!BF34/Inv_SY_B!$CU34-1,"")</f>
        <v/>
      </c>
      <c r="BG34" s="169" t="str">
        <f>IFERROR(Inv_SY_B!BG34/Inv_SY_B!$CU34-1,"")</f>
        <v/>
      </c>
      <c r="BH34" s="169" t="str">
        <f>IFERROR(Inv_SY_B!BH34/Inv_SY_B!$CU34-1,"")</f>
        <v/>
      </c>
      <c r="BI34" s="169" t="str">
        <f>IFERROR(Inv_SY_B!BI34/Inv_SY_B!$CU34-1,"")</f>
        <v/>
      </c>
      <c r="BJ34" s="169" t="str">
        <f>IFERROR(Inv_SY_B!BJ34/Inv_SY_B!$CU34-1,"")</f>
        <v/>
      </c>
      <c r="BK34" s="169" t="str">
        <f>IFERROR(Inv_SY_B!BK34/Inv_SY_B!$CU34-1,"")</f>
        <v/>
      </c>
      <c r="BL34" s="169" t="str">
        <f>IFERROR(Inv_SY_B!BL34/Inv_SY_B!$CU34-1,"")</f>
        <v/>
      </c>
      <c r="BM34" s="169" t="str">
        <f>IFERROR(Inv_SY_B!BM34/Inv_SY_B!$CU34-1,"")</f>
        <v/>
      </c>
      <c r="BN34" s="169" t="str">
        <f>IFERROR(Inv_SY_B!BN34/Inv_SY_B!$CU34-1,"")</f>
        <v/>
      </c>
      <c r="BO34" s="169" t="str">
        <f>IFERROR(Inv_SY_B!BO34/Inv_SY_B!$CU34-1,"")</f>
        <v/>
      </c>
      <c r="BP34" s="169" t="str">
        <f>IFERROR(Inv_SY_B!BP34/Inv_SY_B!$CU34-1,"")</f>
        <v/>
      </c>
      <c r="BQ34" s="169" t="str">
        <f>IFERROR(Inv_SY_B!BQ34/Inv_SY_B!$CU34-1,"")</f>
        <v/>
      </c>
      <c r="BR34" s="169" t="str">
        <f>IFERROR(Inv_SY_B!BR34/Inv_SY_B!$CU34-1,"")</f>
        <v/>
      </c>
      <c r="BS34" s="169" t="str">
        <f>IFERROR(Inv_SY_B!BS34/Inv_SY_B!$CU34-1,"")</f>
        <v/>
      </c>
      <c r="BT34" s="169" t="str">
        <f>IFERROR(Inv_SY_B!BT34/Inv_SY_B!$CU34-1,"")</f>
        <v/>
      </c>
      <c r="BU34" s="169" t="str">
        <f>IFERROR(Inv_SY_B!BU34/Inv_SY_B!$CU34-1,"")</f>
        <v/>
      </c>
      <c r="BV34" s="169" t="str">
        <f>IFERROR(Inv_SY_B!BV34/Inv_SY_B!$CU34-1,"")</f>
        <v/>
      </c>
      <c r="BW34" s="169" t="str">
        <f>IFERROR(Inv_SY_B!BW34/Inv_SY_B!$CU34-1,"")</f>
        <v/>
      </c>
      <c r="BX34" s="169" t="str">
        <f>IFERROR(Inv_SY_B!BX34/Inv_SY_B!$CU34-1,"")</f>
        <v/>
      </c>
      <c r="BY34" s="169" t="str">
        <f>IFERROR(Inv_SY_B!BY34/Inv_SY_B!$CU34-1,"")</f>
        <v/>
      </c>
      <c r="BZ34" s="169" t="str">
        <f>IFERROR(Inv_SY_B!BZ34/Inv_SY_B!$CU34-1,"")</f>
        <v/>
      </c>
      <c r="CA34" s="169" t="str">
        <f>IFERROR(Inv_SY_B!CA34/Inv_SY_B!$CU34-1,"")</f>
        <v/>
      </c>
      <c r="CB34" s="169" t="str">
        <f>IFERROR(Inv_SY_B!CB34/Inv_SY_B!$CU34-1,"")</f>
        <v/>
      </c>
      <c r="CC34" s="169" t="str">
        <f>IFERROR(Inv_SY_B!CC34/Inv_SY_B!$CU34-1,"")</f>
        <v/>
      </c>
      <c r="CD34" s="169" t="str">
        <f>IFERROR(Inv_SY_B!CD34/Inv_SY_B!$CU34-1,"")</f>
        <v/>
      </c>
      <c r="CE34" s="169" t="str">
        <f>IFERROR(Inv_SY_B!CE34/Inv_SY_B!$CU34-1,"")</f>
        <v/>
      </c>
      <c r="CF34" s="169" t="str">
        <f>IFERROR(Inv_SY_B!CF34/Inv_SY_B!$CU34-1,"")</f>
        <v/>
      </c>
      <c r="CG34" s="169" t="str">
        <f>IFERROR(Inv_SY_B!CG34/Inv_SY_B!$CU34-1,"")</f>
        <v/>
      </c>
      <c r="CH34" s="169" t="str">
        <f>IFERROR(Inv_SY_B!CH34/Inv_SY_B!$CU34-1,"")</f>
        <v/>
      </c>
      <c r="CI34" s="169" t="str">
        <f>IFERROR(Inv_SY_B!CI34/Inv_SY_B!$CU34-1,"")</f>
        <v/>
      </c>
      <c r="CJ34" s="169" t="str">
        <f>IFERROR(Inv_SY_B!CJ34/Inv_SY_B!$CU34-1,"")</f>
        <v/>
      </c>
      <c r="CK34" s="169" t="str">
        <f>IFERROR(Inv_SY_B!CK34/Inv_SY_B!$CU34-1,"")</f>
        <v/>
      </c>
      <c r="CL34" s="169" t="str">
        <f>IFERROR(Inv_SY_B!CL34/Inv_SY_B!$CU34-1,"")</f>
        <v/>
      </c>
      <c r="CM34" s="169" t="str">
        <f>IFERROR(Inv_SY_B!CM34/Inv_SY_B!$CU34-1,"")</f>
        <v/>
      </c>
      <c r="CN34" s="169" t="str">
        <f>IFERROR(Inv_SY_B!CN34/Inv_SY_B!$CU34-1,"")</f>
        <v/>
      </c>
      <c r="CO34" s="169" t="str">
        <f>IFERROR(Inv_SY_B!CO34/Inv_SY_B!$CU34-1,"")</f>
        <v/>
      </c>
      <c r="CP34" s="169" t="str">
        <f>IFERROR(Inv_SY_B!CP34/Inv_SY_B!$CU34-1,"")</f>
        <v/>
      </c>
      <c r="CQ34" s="169" t="str">
        <f>IFERROR(Inv_SY_B!CQ34/Inv_SY_B!$CU34-1,"")</f>
        <v/>
      </c>
      <c r="CR34" s="169" t="str">
        <f>IFERROR(Inv_SY_B!CR34/Inv_SY_B!$CU34-1,"")</f>
        <v/>
      </c>
      <c r="CS34" s="169" t="str">
        <f>IFERROR(Inv_SY_B!CS34/Inv_SY_B!$CU34-1,"")</f>
        <v/>
      </c>
      <c r="CT34" s="169" t="str">
        <f>IFERROR(Inv_SY_B!CT34/Inv_SY_B!$CU34-1,"")</f>
        <v/>
      </c>
      <c r="CU34" s="173"/>
      <c r="CV34" s="173"/>
      <c r="CW34" s="173"/>
      <c r="CX34" s="173"/>
    </row>
    <row r="35" spans="2:102">
      <c r="B35" s="167">
        <f>B34+1</f>
        <v>45727</v>
      </c>
      <c r="C35" s="169" t="str">
        <f>IFERROR(Inv_SY_B!C35/Inv_SY_B!$CU35-1,"")</f>
        <v/>
      </c>
      <c r="D35" s="169" t="str">
        <f>IFERROR(Inv_SY_B!D35/Inv_SY_B!$CU35-1,"")</f>
        <v/>
      </c>
      <c r="E35" s="169" t="str">
        <f>IFERROR(Inv_SY_B!E35/Inv_SY_B!$CU35-1,"")</f>
        <v/>
      </c>
      <c r="F35" s="169" t="str">
        <f>IFERROR(Inv_SY_B!F35/Inv_SY_B!$CU35-1,"")</f>
        <v/>
      </c>
      <c r="G35" s="169" t="str">
        <f>IFERROR(Inv_SY_B!G35/Inv_SY_B!$CU35-1,"")</f>
        <v/>
      </c>
      <c r="H35" s="169" t="str">
        <f>IFERROR(Inv_SY_B!H35/Inv_SY_B!$CU35-1,"")</f>
        <v/>
      </c>
      <c r="I35" s="169" t="str">
        <f>IFERROR(Inv_SY_B!I35/Inv_SY_B!$CU35-1,"")</f>
        <v/>
      </c>
      <c r="J35" s="169" t="str">
        <f>IFERROR(Inv_SY_B!J35/Inv_SY_B!$CU35-1,"")</f>
        <v/>
      </c>
      <c r="K35" s="169" t="str">
        <f>IFERROR(Inv_SY_B!K35/Inv_SY_B!$CU35-1,"")</f>
        <v/>
      </c>
      <c r="L35" s="169" t="str">
        <f>IFERROR(Inv_SY_B!L35/Inv_SY_B!$CU35-1,"")</f>
        <v/>
      </c>
      <c r="M35" s="169" t="str">
        <f>IFERROR(Inv_SY_B!M35/Inv_SY_B!$CU35-1,"")</f>
        <v/>
      </c>
      <c r="N35" s="169" t="str">
        <f>IFERROR(Inv_SY_B!N35/Inv_SY_B!$CU35-1,"")</f>
        <v/>
      </c>
      <c r="O35" s="169" t="str">
        <f>IFERROR(Inv_SY_B!O35/Inv_SY_B!$CU35-1,"")</f>
        <v/>
      </c>
      <c r="P35" s="169" t="str">
        <f>IFERROR(Inv_SY_B!P35/Inv_SY_B!$CU35-1,"")</f>
        <v/>
      </c>
      <c r="Q35" s="169" t="str">
        <f>IFERROR(Inv_SY_B!Q35/Inv_SY_B!$CU35-1,"")</f>
        <v/>
      </c>
      <c r="R35" s="169" t="str">
        <f>IFERROR(Inv_SY_B!R35/Inv_SY_B!$CU35-1,"")</f>
        <v/>
      </c>
      <c r="S35" s="169" t="str">
        <f>IFERROR(Inv_SY_B!S35/Inv_SY_B!$CU35-1,"")</f>
        <v/>
      </c>
      <c r="T35" s="169" t="str">
        <f>IFERROR(Inv_SY_B!T35/Inv_SY_B!$CU35-1,"")</f>
        <v/>
      </c>
      <c r="U35" s="169" t="str">
        <f>IFERROR(Inv_SY_B!U35/Inv_SY_B!$CU35-1,"")</f>
        <v/>
      </c>
      <c r="V35" s="169" t="str">
        <f>IFERROR(Inv_SY_B!V35/Inv_SY_B!$CU35-1,"")</f>
        <v/>
      </c>
      <c r="W35" s="169" t="str">
        <f>IFERROR(Inv_SY_B!W35/Inv_SY_B!$CU35-1,"")</f>
        <v/>
      </c>
      <c r="X35" s="169" t="str">
        <f>IFERROR(Inv_SY_B!X35/Inv_SY_B!$CU35-1,"")</f>
        <v/>
      </c>
      <c r="Y35" s="169" t="str">
        <f>IFERROR(Inv_SY_B!Y35/Inv_SY_B!$CU35-1,"")</f>
        <v/>
      </c>
      <c r="Z35" s="169" t="str">
        <f>IFERROR(Inv_SY_B!Z35/Inv_SY_B!$CU35-1,"")</f>
        <v/>
      </c>
      <c r="AA35" s="169" t="str">
        <f>IFERROR(Inv_SY_B!AA35/Inv_SY_B!$CU35-1,"")</f>
        <v/>
      </c>
      <c r="AB35" s="169" t="str">
        <f>IFERROR(Inv_SY_B!AB35/Inv_SY_B!$CU35-1,"")</f>
        <v/>
      </c>
      <c r="AC35" s="169" t="str">
        <f>IFERROR(Inv_SY_B!AC35/Inv_SY_B!$CU35-1,"")</f>
        <v/>
      </c>
      <c r="AD35" s="169" t="str">
        <f>IFERROR(Inv_SY_B!AD35/Inv_SY_B!$CU35-1,"")</f>
        <v/>
      </c>
      <c r="AE35" s="169" t="str">
        <f>IFERROR(Inv_SY_B!AE35/Inv_SY_B!$CU35-1,"")</f>
        <v/>
      </c>
      <c r="AF35" s="169" t="str">
        <f>IFERROR(Inv_SY_B!AF35/Inv_SY_B!$CU35-1,"")</f>
        <v/>
      </c>
      <c r="AG35" s="169" t="str">
        <f>IFERROR(Inv_SY_B!AG35/Inv_SY_B!$CU35-1,"")</f>
        <v/>
      </c>
      <c r="AH35" s="169" t="str">
        <f>IFERROR(Inv_SY_B!AH35/Inv_SY_B!$CU35-1,"")</f>
        <v/>
      </c>
      <c r="AI35" s="169" t="str">
        <f>IFERROR(Inv_SY_B!AI35/Inv_SY_B!$CU35-1,"")</f>
        <v/>
      </c>
      <c r="AJ35" s="169" t="str">
        <f>IFERROR(Inv_SY_B!AJ35/Inv_SY_B!$CU35-1,"")</f>
        <v/>
      </c>
      <c r="AK35" s="169" t="str">
        <f>IFERROR(Inv_SY_B!AK35/Inv_SY_B!$CU35-1,"")</f>
        <v/>
      </c>
      <c r="AL35" s="169" t="str">
        <f>IFERROR(Inv_SY_B!AL35/Inv_SY_B!$CU35-1,"")</f>
        <v/>
      </c>
      <c r="AM35" s="169" t="str">
        <f>IFERROR(Inv_SY_B!AM35/Inv_SY_B!$CU35-1,"")</f>
        <v/>
      </c>
      <c r="AN35" s="169" t="str">
        <f>IFERROR(Inv_SY_B!AN35/Inv_SY_B!$CU35-1,"")</f>
        <v/>
      </c>
      <c r="AO35" s="169" t="str">
        <f>IFERROR(Inv_SY_B!AO35/Inv_SY_B!$CU35-1,"")</f>
        <v/>
      </c>
      <c r="AP35" s="169" t="str">
        <f>IFERROR(Inv_SY_B!AP35/Inv_SY_B!$CU35-1,"")</f>
        <v/>
      </c>
      <c r="AQ35" s="169" t="str">
        <f>IFERROR(Inv_SY_B!AQ35/Inv_SY_B!$CU35-1,"")</f>
        <v/>
      </c>
      <c r="AR35" s="169" t="str">
        <f>IFERROR(Inv_SY_B!AR35/Inv_SY_B!$CU35-1,"")</f>
        <v/>
      </c>
      <c r="AS35" s="169" t="str">
        <f>IFERROR(Inv_SY_B!AS35/Inv_SY_B!$CU35-1,"")</f>
        <v/>
      </c>
      <c r="AT35" s="169" t="str">
        <f>IFERROR(Inv_SY_B!AT35/Inv_SY_B!$CU35-1,"")</f>
        <v/>
      </c>
      <c r="AU35" s="169" t="str">
        <f>IFERROR(Inv_SY_B!AU35/Inv_SY_B!$CU35-1,"")</f>
        <v/>
      </c>
      <c r="AV35" s="169" t="str">
        <f>IFERROR(Inv_SY_B!AV35/Inv_SY_B!$CU35-1,"")</f>
        <v/>
      </c>
      <c r="AW35" s="169" t="str">
        <f>IFERROR(Inv_SY_B!AW35/Inv_SY_B!$CU35-1,"")</f>
        <v/>
      </c>
      <c r="AX35" s="169" t="str">
        <f>IFERROR(Inv_SY_B!AX35/Inv_SY_B!$CU35-1,"")</f>
        <v/>
      </c>
      <c r="AY35" s="169" t="str">
        <f>IFERROR(Inv_SY_B!AY35/Inv_SY_B!$CU35-1,"")</f>
        <v/>
      </c>
      <c r="AZ35" s="169" t="str">
        <f>IFERROR(Inv_SY_B!AZ35/Inv_SY_B!$CU35-1,"")</f>
        <v/>
      </c>
      <c r="BA35" s="169" t="str">
        <f>IFERROR(Inv_SY_B!BA35/Inv_SY_B!$CU35-1,"")</f>
        <v/>
      </c>
      <c r="BB35" s="169" t="str">
        <f>IFERROR(Inv_SY_B!BB35/Inv_SY_B!$CU35-1,"")</f>
        <v/>
      </c>
      <c r="BC35" s="169" t="str">
        <f>IFERROR(Inv_SY_B!BC35/Inv_SY_B!$CU35-1,"")</f>
        <v/>
      </c>
      <c r="BD35" s="169" t="str">
        <f>IFERROR(Inv_SY_B!BD35/Inv_SY_B!$CU35-1,"")</f>
        <v/>
      </c>
      <c r="BE35" s="169" t="str">
        <f>IFERROR(Inv_SY_B!BE35/Inv_SY_B!$CU35-1,"")</f>
        <v/>
      </c>
      <c r="BF35" s="169" t="str">
        <f>IFERROR(Inv_SY_B!BF35/Inv_SY_B!$CU35-1,"")</f>
        <v/>
      </c>
      <c r="BG35" s="169" t="str">
        <f>IFERROR(Inv_SY_B!BG35/Inv_SY_B!$CU35-1,"")</f>
        <v/>
      </c>
      <c r="BH35" s="169" t="str">
        <f>IFERROR(Inv_SY_B!BH35/Inv_SY_B!$CU35-1,"")</f>
        <v/>
      </c>
      <c r="BI35" s="169" t="str">
        <f>IFERROR(Inv_SY_B!BI35/Inv_SY_B!$CU35-1,"")</f>
        <v/>
      </c>
      <c r="BJ35" s="169" t="str">
        <f>IFERROR(Inv_SY_B!BJ35/Inv_SY_B!$CU35-1,"")</f>
        <v/>
      </c>
      <c r="BK35" s="169" t="str">
        <f>IFERROR(Inv_SY_B!BK35/Inv_SY_B!$CU35-1,"")</f>
        <v/>
      </c>
      <c r="BL35" s="169" t="str">
        <f>IFERROR(Inv_SY_B!BL35/Inv_SY_B!$CU35-1,"")</f>
        <v/>
      </c>
      <c r="BM35" s="169" t="str">
        <f>IFERROR(Inv_SY_B!BM35/Inv_SY_B!$CU35-1,"")</f>
        <v/>
      </c>
      <c r="BN35" s="169" t="str">
        <f>IFERROR(Inv_SY_B!BN35/Inv_SY_B!$CU35-1,"")</f>
        <v/>
      </c>
      <c r="BO35" s="169" t="str">
        <f>IFERROR(Inv_SY_B!BO35/Inv_SY_B!$CU35-1,"")</f>
        <v/>
      </c>
      <c r="BP35" s="169" t="str">
        <f>IFERROR(Inv_SY_B!BP35/Inv_SY_B!$CU35-1,"")</f>
        <v/>
      </c>
      <c r="BQ35" s="169" t="str">
        <f>IFERROR(Inv_SY_B!BQ35/Inv_SY_B!$CU35-1,"")</f>
        <v/>
      </c>
      <c r="BR35" s="169" t="str">
        <f>IFERROR(Inv_SY_B!BR35/Inv_SY_B!$CU35-1,"")</f>
        <v/>
      </c>
      <c r="BS35" s="169" t="str">
        <f>IFERROR(Inv_SY_B!BS35/Inv_SY_B!$CU35-1,"")</f>
        <v/>
      </c>
      <c r="BT35" s="169" t="str">
        <f>IFERROR(Inv_SY_B!BT35/Inv_SY_B!$CU35-1,"")</f>
        <v/>
      </c>
      <c r="BU35" s="169" t="str">
        <f>IFERROR(Inv_SY_B!BU35/Inv_SY_B!$CU35-1,"")</f>
        <v/>
      </c>
      <c r="BV35" s="169" t="str">
        <f>IFERROR(Inv_SY_B!BV35/Inv_SY_B!$CU35-1,"")</f>
        <v/>
      </c>
      <c r="BW35" s="169" t="str">
        <f>IFERROR(Inv_SY_B!BW35/Inv_SY_B!$CU35-1,"")</f>
        <v/>
      </c>
      <c r="BX35" s="169" t="str">
        <f>IFERROR(Inv_SY_B!BX35/Inv_SY_B!$CU35-1,"")</f>
        <v/>
      </c>
      <c r="BY35" s="169" t="str">
        <f>IFERROR(Inv_SY_B!BY35/Inv_SY_B!$CU35-1,"")</f>
        <v/>
      </c>
      <c r="BZ35" s="169" t="str">
        <f>IFERROR(Inv_SY_B!BZ35/Inv_SY_B!$CU35-1,"")</f>
        <v/>
      </c>
      <c r="CA35" s="169" t="str">
        <f>IFERROR(Inv_SY_B!CA35/Inv_SY_B!$CU35-1,"")</f>
        <v/>
      </c>
      <c r="CB35" s="169" t="str">
        <f>IFERROR(Inv_SY_B!CB35/Inv_SY_B!$CU35-1,"")</f>
        <v/>
      </c>
      <c r="CC35" s="169" t="str">
        <f>IFERROR(Inv_SY_B!CC35/Inv_SY_B!$CU35-1,"")</f>
        <v/>
      </c>
      <c r="CD35" s="169" t="str">
        <f>IFERROR(Inv_SY_B!CD35/Inv_SY_B!$CU35-1,"")</f>
        <v/>
      </c>
      <c r="CE35" s="169" t="str">
        <f>IFERROR(Inv_SY_B!CE35/Inv_SY_B!$CU35-1,"")</f>
        <v/>
      </c>
      <c r="CF35" s="169" t="str">
        <f>IFERROR(Inv_SY_B!CF35/Inv_SY_B!$CU35-1,"")</f>
        <v/>
      </c>
      <c r="CG35" s="169" t="str">
        <f>IFERROR(Inv_SY_B!CG35/Inv_SY_B!$CU35-1,"")</f>
        <v/>
      </c>
      <c r="CH35" s="169" t="str">
        <f>IFERROR(Inv_SY_B!CH35/Inv_SY_B!$CU35-1,"")</f>
        <v/>
      </c>
      <c r="CI35" s="169" t="str">
        <f>IFERROR(Inv_SY_B!CI35/Inv_SY_B!$CU35-1,"")</f>
        <v/>
      </c>
      <c r="CJ35" s="169" t="str">
        <f>IFERROR(Inv_SY_B!CJ35/Inv_SY_B!$CU35-1,"")</f>
        <v/>
      </c>
      <c r="CK35" s="169" t="str">
        <f>IFERROR(Inv_SY_B!CK35/Inv_SY_B!$CU35-1,"")</f>
        <v/>
      </c>
      <c r="CL35" s="169" t="str">
        <f>IFERROR(Inv_SY_B!CL35/Inv_SY_B!$CU35-1,"")</f>
        <v/>
      </c>
      <c r="CM35" s="169" t="str">
        <f>IFERROR(Inv_SY_B!CM35/Inv_SY_B!$CU35-1,"")</f>
        <v/>
      </c>
      <c r="CN35" s="169" t="str">
        <f>IFERROR(Inv_SY_B!CN35/Inv_SY_B!$CU35-1,"")</f>
        <v/>
      </c>
      <c r="CO35" s="169" t="str">
        <f>IFERROR(Inv_SY_B!CO35/Inv_SY_B!$CU35-1,"")</f>
        <v/>
      </c>
      <c r="CP35" s="169" t="str">
        <f>IFERROR(Inv_SY_B!CP35/Inv_SY_B!$CU35-1,"")</f>
        <v/>
      </c>
      <c r="CQ35" s="169" t="str">
        <f>IFERROR(Inv_SY_B!CQ35/Inv_SY_B!$CU35-1,"")</f>
        <v/>
      </c>
      <c r="CR35" s="169" t="str">
        <f>IFERROR(Inv_SY_B!CR35/Inv_SY_B!$CU35-1,"")</f>
        <v/>
      </c>
      <c r="CS35" s="169" t="str">
        <f>IFERROR(Inv_SY_B!CS35/Inv_SY_B!$CU35-1,"")</f>
        <v/>
      </c>
      <c r="CT35" s="169" t="str">
        <f>IFERROR(Inv_SY_B!CT35/Inv_SY_B!$CU35-1,"")</f>
        <v/>
      </c>
      <c r="CU35" s="173"/>
      <c r="CV35" s="173"/>
      <c r="CW35" s="173"/>
      <c r="CX35" s="173"/>
    </row>
    <row r="36" spans="2:102">
      <c r="B36" s="167">
        <f>B35+1</f>
        <v>45728</v>
      </c>
      <c r="C36" s="169" t="str">
        <f>IFERROR(Inv_SY_B!C36/Inv_SY_B!$CU36-1,"")</f>
        <v/>
      </c>
      <c r="D36" s="169" t="str">
        <f>IFERROR(Inv_SY_B!D36/Inv_SY_B!$CU36-1,"")</f>
        <v/>
      </c>
      <c r="E36" s="169" t="str">
        <f>IFERROR(Inv_SY_B!E36/Inv_SY_B!$CU36-1,"")</f>
        <v/>
      </c>
      <c r="F36" s="169" t="str">
        <f>IFERROR(Inv_SY_B!F36/Inv_SY_B!$CU36-1,"")</f>
        <v/>
      </c>
      <c r="G36" s="169" t="str">
        <f>IFERROR(Inv_SY_B!G36/Inv_SY_B!$CU36-1,"")</f>
        <v/>
      </c>
      <c r="H36" s="169" t="str">
        <f>IFERROR(Inv_SY_B!H36/Inv_SY_B!$CU36-1,"")</f>
        <v/>
      </c>
      <c r="I36" s="169" t="str">
        <f>IFERROR(Inv_SY_B!I36/Inv_SY_B!$CU36-1,"")</f>
        <v/>
      </c>
      <c r="J36" s="169" t="str">
        <f>IFERROR(Inv_SY_B!J36/Inv_SY_B!$CU36-1,"")</f>
        <v/>
      </c>
      <c r="K36" s="169" t="str">
        <f>IFERROR(Inv_SY_B!K36/Inv_SY_B!$CU36-1,"")</f>
        <v/>
      </c>
      <c r="L36" s="169" t="str">
        <f>IFERROR(Inv_SY_B!L36/Inv_SY_B!$CU36-1,"")</f>
        <v/>
      </c>
      <c r="M36" s="169" t="str">
        <f>IFERROR(Inv_SY_B!M36/Inv_SY_B!$CU36-1,"")</f>
        <v/>
      </c>
      <c r="N36" s="169" t="str">
        <f>IFERROR(Inv_SY_B!N36/Inv_SY_B!$CU36-1,"")</f>
        <v/>
      </c>
      <c r="O36" s="169" t="str">
        <f>IFERROR(Inv_SY_B!O36/Inv_SY_B!$CU36-1,"")</f>
        <v/>
      </c>
      <c r="P36" s="169" t="str">
        <f>IFERROR(Inv_SY_B!P36/Inv_SY_B!$CU36-1,"")</f>
        <v/>
      </c>
      <c r="Q36" s="169" t="str">
        <f>IFERROR(Inv_SY_B!Q36/Inv_SY_B!$CU36-1,"")</f>
        <v/>
      </c>
      <c r="R36" s="169" t="str">
        <f>IFERROR(Inv_SY_B!R36/Inv_SY_B!$CU36-1,"")</f>
        <v/>
      </c>
      <c r="S36" s="169" t="str">
        <f>IFERROR(Inv_SY_B!S36/Inv_SY_B!$CU36-1,"")</f>
        <v/>
      </c>
      <c r="T36" s="169" t="str">
        <f>IFERROR(Inv_SY_B!T36/Inv_SY_B!$CU36-1,"")</f>
        <v/>
      </c>
      <c r="U36" s="169" t="str">
        <f>IFERROR(Inv_SY_B!U36/Inv_SY_B!$CU36-1,"")</f>
        <v/>
      </c>
      <c r="V36" s="169" t="str">
        <f>IFERROR(Inv_SY_B!V36/Inv_SY_B!$CU36-1,"")</f>
        <v/>
      </c>
      <c r="W36" s="169" t="str">
        <f>IFERROR(Inv_SY_B!W36/Inv_SY_B!$CU36-1,"")</f>
        <v/>
      </c>
      <c r="X36" s="169" t="str">
        <f>IFERROR(Inv_SY_B!X36/Inv_SY_B!$CU36-1,"")</f>
        <v/>
      </c>
      <c r="Y36" s="169" t="str">
        <f>IFERROR(Inv_SY_B!Y36/Inv_SY_B!$CU36-1,"")</f>
        <v/>
      </c>
      <c r="Z36" s="169" t="str">
        <f>IFERROR(Inv_SY_B!Z36/Inv_SY_B!$CU36-1,"")</f>
        <v/>
      </c>
      <c r="AA36" s="169" t="str">
        <f>IFERROR(Inv_SY_B!AA36/Inv_SY_B!$CU36-1,"")</f>
        <v/>
      </c>
      <c r="AB36" s="169" t="str">
        <f>IFERROR(Inv_SY_B!AB36/Inv_SY_B!$CU36-1,"")</f>
        <v/>
      </c>
      <c r="AC36" s="169" t="str">
        <f>IFERROR(Inv_SY_B!AC36/Inv_SY_B!$CU36-1,"")</f>
        <v/>
      </c>
      <c r="AD36" s="169" t="str">
        <f>IFERROR(Inv_SY_B!AD36/Inv_SY_B!$CU36-1,"")</f>
        <v/>
      </c>
      <c r="AE36" s="169" t="str">
        <f>IFERROR(Inv_SY_B!AE36/Inv_SY_B!$CU36-1,"")</f>
        <v/>
      </c>
      <c r="AF36" s="169" t="str">
        <f>IFERROR(Inv_SY_B!AF36/Inv_SY_B!$CU36-1,"")</f>
        <v/>
      </c>
      <c r="AG36" s="169" t="str">
        <f>IFERROR(Inv_SY_B!AG36/Inv_SY_B!$CU36-1,"")</f>
        <v/>
      </c>
      <c r="AH36" s="169" t="str">
        <f>IFERROR(Inv_SY_B!AH36/Inv_SY_B!$CU36-1,"")</f>
        <v/>
      </c>
      <c r="AI36" s="169" t="str">
        <f>IFERROR(Inv_SY_B!AI36/Inv_SY_B!$CU36-1,"")</f>
        <v/>
      </c>
      <c r="AJ36" s="169" t="str">
        <f>IFERROR(Inv_SY_B!AJ36/Inv_SY_B!$CU36-1,"")</f>
        <v/>
      </c>
      <c r="AK36" s="169" t="str">
        <f>IFERROR(Inv_SY_B!AK36/Inv_SY_B!$CU36-1,"")</f>
        <v/>
      </c>
      <c r="AL36" s="169" t="str">
        <f>IFERROR(Inv_SY_B!AL36/Inv_SY_B!$CU36-1,"")</f>
        <v/>
      </c>
      <c r="AM36" s="169" t="str">
        <f>IFERROR(Inv_SY_B!AM36/Inv_SY_B!$CU36-1,"")</f>
        <v/>
      </c>
      <c r="AN36" s="169" t="str">
        <f>IFERROR(Inv_SY_B!AN36/Inv_SY_B!$CU36-1,"")</f>
        <v/>
      </c>
      <c r="AO36" s="169" t="str">
        <f>IFERROR(Inv_SY_B!AO36/Inv_SY_B!$CU36-1,"")</f>
        <v/>
      </c>
      <c r="AP36" s="169" t="str">
        <f>IFERROR(Inv_SY_B!AP36/Inv_SY_B!$CU36-1,"")</f>
        <v/>
      </c>
      <c r="AQ36" s="169" t="str">
        <f>IFERROR(Inv_SY_B!AQ36/Inv_SY_B!$CU36-1,"")</f>
        <v/>
      </c>
      <c r="AR36" s="169" t="str">
        <f>IFERROR(Inv_SY_B!AR36/Inv_SY_B!$CU36-1,"")</f>
        <v/>
      </c>
      <c r="AS36" s="169" t="str">
        <f>IFERROR(Inv_SY_B!AS36/Inv_SY_B!$CU36-1,"")</f>
        <v/>
      </c>
      <c r="AT36" s="169" t="str">
        <f>IFERROR(Inv_SY_B!AT36/Inv_SY_B!$CU36-1,"")</f>
        <v/>
      </c>
      <c r="AU36" s="169" t="str">
        <f>IFERROR(Inv_SY_B!AU36/Inv_SY_B!$CU36-1,"")</f>
        <v/>
      </c>
      <c r="AV36" s="169" t="str">
        <f>IFERROR(Inv_SY_B!AV36/Inv_SY_B!$CU36-1,"")</f>
        <v/>
      </c>
      <c r="AW36" s="169" t="str">
        <f>IFERROR(Inv_SY_B!AW36/Inv_SY_B!$CU36-1,"")</f>
        <v/>
      </c>
      <c r="AX36" s="169" t="str">
        <f>IFERROR(Inv_SY_B!AX36/Inv_SY_B!$CU36-1,"")</f>
        <v/>
      </c>
      <c r="AY36" s="169" t="str">
        <f>IFERROR(Inv_SY_B!AY36/Inv_SY_B!$CU36-1,"")</f>
        <v/>
      </c>
      <c r="AZ36" s="169" t="str">
        <f>IFERROR(Inv_SY_B!AZ36/Inv_SY_B!$CU36-1,"")</f>
        <v/>
      </c>
      <c r="BA36" s="169" t="str">
        <f>IFERROR(Inv_SY_B!BA36/Inv_SY_B!$CU36-1,"")</f>
        <v/>
      </c>
      <c r="BB36" s="169" t="str">
        <f>IFERROR(Inv_SY_B!BB36/Inv_SY_B!$CU36-1,"")</f>
        <v/>
      </c>
      <c r="BC36" s="169" t="str">
        <f>IFERROR(Inv_SY_B!BC36/Inv_SY_B!$CU36-1,"")</f>
        <v/>
      </c>
      <c r="BD36" s="169" t="str">
        <f>IFERROR(Inv_SY_B!BD36/Inv_SY_B!$CU36-1,"")</f>
        <v/>
      </c>
      <c r="BE36" s="169" t="str">
        <f>IFERROR(Inv_SY_B!BE36/Inv_SY_B!$CU36-1,"")</f>
        <v/>
      </c>
      <c r="BF36" s="169" t="str">
        <f>IFERROR(Inv_SY_B!BF36/Inv_SY_B!$CU36-1,"")</f>
        <v/>
      </c>
      <c r="BG36" s="169" t="str">
        <f>IFERROR(Inv_SY_B!BG36/Inv_SY_B!$CU36-1,"")</f>
        <v/>
      </c>
      <c r="BH36" s="169" t="str">
        <f>IFERROR(Inv_SY_B!BH36/Inv_SY_B!$CU36-1,"")</f>
        <v/>
      </c>
      <c r="BI36" s="169" t="str">
        <f>IFERROR(Inv_SY_B!BI36/Inv_SY_B!$CU36-1,"")</f>
        <v/>
      </c>
      <c r="BJ36" s="169" t="str">
        <f>IFERROR(Inv_SY_B!BJ36/Inv_SY_B!$CU36-1,"")</f>
        <v/>
      </c>
      <c r="BK36" s="169" t="str">
        <f>IFERROR(Inv_SY_B!BK36/Inv_SY_B!$CU36-1,"")</f>
        <v/>
      </c>
      <c r="BL36" s="169" t="str">
        <f>IFERROR(Inv_SY_B!BL36/Inv_SY_B!$CU36-1,"")</f>
        <v/>
      </c>
      <c r="BM36" s="169" t="str">
        <f>IFERROR(Inv_SY_B!BM36/Inv_SY_B!$CU36-1,"")</f>
        <v/>
      </c>
      <c r="BN36" s="169" t="str">
        <f>IFERROR(Inv_SY_B!BN36/Inv_SY_B!$CU36-1,"")</f>
        <v/>
      </c>
      <c r="BO36" s="169" t="str">
        <f>IFERROR(Inv_SY_B!BO36/Inv_SY_B!$CU36-1,"")</f>
        <v/>
      </c>
      <c r="BP36" s="169" t="str">
        <f>IFERROR(Inv_SY_B!BP36/Inv_SY_B!$CU36-1,"")</f>
        <v/>
      </c>
      <c r="BQ36" s="169" t="str">
        <f>IFERROR(Inv_SY_B!BQ36/Inv_SY_B!$CU36-1,"")</f>
        <v/>
      </c>
      <c r="BR36" s="169" t="str">
        <f>IFERROR(Inv_SY_B!BR36/Inv_SY_B!$CU36-1,"")</f>
        <v/>
      </c>
      <c r="BS36" s="169" t="str">
        <f>IFERROR(Inv_SY_B!BS36/Inv_SY_B!$CU36-1,"")</f>
        <v/>
      </c>
      <c r="BT36" s="169" t="str">
        <f>IFERROR(Inv_SY_B!BT36/Inv_SY_B!$CU36-1,"")</f>
        <v/>
      </c>
      <c r="BU36" s="169" t="str">
        <f>IFERROR(Inv_SY_B!BU36/Inv_SY_B!$CU36-1,"")</f>
        <v/>
      </c>
      <c r="BV36" s="169" t="str">
        <f>IFERROR(Inv_SY_B!BV36/Inv_SY_B!$CU36-1,"")</f>
        <v/>
      </c>
      <c r="BW36" s="169" t="str">
        <f>IFERROR(Inv_SY_B!BW36/Inv_SY_B!$CU36-1,"")</f>
        <v/>
      </c>
      <c r="BX36" s="169" t="str">
        <f>IFERROR(Inv_SY_B!BX36/Inv_SY_B!$CU36-1,"")</f>
        <v/>
      </c>
      <c r="BY36" s="169" t="str">
        <f>IFERROR(Inv_SY_B!BY36/Inv_SY_B!$CU36-1,"")</f>
        <v/>
      </c>
      <c r="BZ36" s="169" t="str">
        <f>IFERROR(Inv_SY_B!BZ36/Inv_SY_B!$CU36-1,"")</f>
        <v/>
      </c>
      <c r="CA36" s="169" t="str">
        <f>IFERROR(Inv_SY_B!CA36/Inv_SY_B!$CU36-1,"")</f>
        <v/>
      </c>
      <c r="CB36" s="169" t="str">
        <f>IFERROR(Inv_SY_B!CB36/Inv_SY_B!$CU36-1,"")</f>
        <v/>
      </c>
      <c r="CC36" s="169" t="str">
        <f>IFERROR(Inv_SY_B!CC36/Inv_SY_B!$CU36-1,"")</f>
        <v/>
      </c>
      <c r="CD36" s="169" t="str">
        <f>IFERROR(Inv_SY_B!CD36/Inv_SY_B!$CU36-1,"")</f>
        <v/>
      </c>
      <c r="CE36" s="169" t="str">
        <f>IFERROR(Inv_SY_B!CE36/Inv_SY_B!$CU36-1,"")</f>
        <v/>
      </c>
      <c r="CF36" s="169" t="str">
        <f>IFERROR(Inv_SY_B!CF36/Inv_SY_B!$CU36-1,"")</f>
        <v/>
      </c>
      <c r="CG36" s="169" t="str">
        <f>IFERROR(Inv_SY_B!CG36/Inv_SY_B!$CU36-1,"")</f>
        <v/>
      </c>
      <c r="CH36" s="169" t="str">
        <f>IFERROR(Inv_SY_B!CH36/Inv_SY_B!$CU36-1,"")</f>
        <v/>
      </c>
      <c r="CI36" s="169" t="str">
        <f>IFERROR(Inv_SY_B!CI36/Inv_SY_B!$CU36-1,"")</f>
        <v/>
      </c>
      <c r="CJ36" s="169" t="str">
        <f>IFERROR(Inv_SY_B!CJ36/Inv_SY_B!$CU36-1,"")</f>
        <v/>
      </c>
      <c r="CK36" s="169" t="str">
        <f>IFERROR(Inv_SY_B!CK36/Inv_SY_B!$CU36-1,"")</f>
        <v/>
      </c>
      <c r="CL36" s="169" t="str">
        <f>IFERROR(Inv_SY_B!CL36/Inv_SY_B!$CU36-1,"")</f>
        <v/>
      </c>
      <c r="CM36" s="169" t="str">
        <f>IFERROR(Inv_SY_B!CM36/Inv_SY_B!$CU36-1,"")</f>
        <v/>
      </c>
      <c r="CN36" s="169" t="str">
        <f>IFERROR(Inv_SY_B!CN36/Inv_SY_B!$CU36-1,"")</f>
        <v/>
      </c>
      <c r="CO36" s="169" t="str">
        <f>IFERROR(Inv_SY_B!CO36/Inv_SY_B!$CU36-1,"")</f>
        <v/>
      </c>
      <c r="CP36" s="169" t="str">
        <f>IFERROR(Inv_SY_B!CP36/Inv_SY_B!$CU36-1,"")</f>
        <v/>
      </c>
      <c r="CQ36" s="169" t="str">
        <f>IFERROR(Inv_SY_B!CQ36/Inv_SY_B!$CU36-1,"")</f>
        <v/>
      </c>
      <c r="CR36" s="169" t="str">
        <f>IFERROR(Inv_SY_B!CR36/Inv_SY_B!$CU36-1,"")</f>
        <v/>
      </c>
      <c r="CS36" s="169" t="str">
        <f>IFERROR(Inv_SY_B!CS36/Inv_SY_B!$CU36-1,"")</f>
        <v/>
      </c>
      <c r="CT36" s="169" t="str">
        <f>IFERROR(Inv_SY_B!CT36/Inv_SY_B!$CU36-1,"")</f>
        <v/>
      </c>
      <c r="CU36" s="173"/>
      <c r="CV36" s="173"/>
      <c r="CW36" s="173"/>
      <c r="CX36" s="173"/>
    </row>
    <row r="37" spans="2:102">
      <c r="B37" s="164">
        <f t="shared" ref="B37:B100" si="1">B36+1</f>
        <v>45729</v>
      </c>
      <c r="C37" s="169" t="str">
        <f>IFERROR(Inv_SY_B!C37/Inv_SY_B!$CU37-1,"")</f>
        <v/>
      </c>
      <c r="D37" s="169" t="str">
        <f>IFERROR(Inv_SY_B!D37/Inv_SY_B!$CU37-1,"")</f>
        <v/>
      </c>
      <c r="E37" s="169" t="str">
        <f>IFERROR(Inv_SY_B!E37/Inv_SY_B!$CU37-1,"")</f>
        <v/>
      </c>
      <c r="F37" s="169" t="str">
        <f>IFERROR(Inv_SY_B!F37/Inv_SY_B!$CU37-1,"")</f>
        <v/>
      </c>
      <c r="G37" s="169" t="str">
        <f>IFERROR(Inv_SY_B!G37/Inv_SY_B!$CU37-1,"")</f>
        <v/>
      </c>
      <c r="H37" s="169" t="str">
        <f>IFERROR(Inv_SY_B!H37/Inv_SY_B!$CU37-1,"")</f>
        <v/>
      </c>
      <c r="I37" s="169" t="str">
        <f>IFERROR(Inv_SY_B!I37/Inv_SY_B!$CU37-1,"")</f>
        <v/>
      </c>
      <c r="J37" s="169" t="str">
        <f>IFERROR(Inv_SY_B!J37/Inv_SY_B!$CU37-1,"")</f>
        <v/>
      </c>
      <c r="K37" s="169" t="str">
        <f>IFERROR(Inv_SY_B!K37/Inv_SY_B!$CU37-1,"")</f>
        <v/>
      </c>
      <c r="L37" s="169" t="str">
        <f>IFERROR(Inv_SY_B!L37/Inv_SY_B!$CU37-1,"")</f>
        <v/>
      </c>
      <c r="M37" s="169" t="str">
        <f>IFERROR(Inv_SY_B!M37/Inv_SY_B!$CU37-1,"")</f>
        <v/>
      </c>
      <c r="N37" s="169" t="str">
        <f>IFERROR(Inv_SY_B!N37/Inv_SY_B!$CU37-1,"")</f>
        <v/>
      </c>
      <c r="O37" s="169" t="str">
        <f>IFERROR(Inv_SY_B!O37/Inv_SY_B!$CU37-1,"")</f>
        <v/>
      </c>
      <c r="P37" s="169" t="str">
        <f>IFERROR(Inv_SY_B!P37/Inv_SY_B!$CU37-1,"")</f>
        <v/>
      </c>
      <c r="Q37" s="169" t="str">
        <f>IFERROR(Inv_SY_B!Q37/Inv_SY_B!$CU37-1,"")</f>
        <v/>
      </c>
      <c r="R37" s="169" t="str">
        <f>IFERROR(Inv_SY_B!R37/Inv_SY_B!$CU37-1,"")</f>
        <v/>
      </c>
      <c r="S37" s="169" t="str">
        <f>IFERROR(Inv_SY_B!S37/Inv_SY_B!$CU37-1,"")</f>
        <v/>
      </c>
      <c r="T37" s="169" t="str">
        <f>IFERROR(Inv_SY_B!T37/Inv_SY_B!$CU37-1,"")</f>
        <v/>
      </c>
      <c r="U37" s="169" t="str">
        <f>IFERROR(Inv_SY_B!U37/Inv_SY_B!$CU37-1,"")</f>
        <v/>
      </c>
      <c r="V37" s="169" t="str">
        <f>IFERROR(Inv_SY_B!V37/Inv_SY_B!$CU37-1,"")</f>
        <v/>
      </c>
      <c r="W37" s="169" t="str">
        <f>IFERROR(Inv_SY_B!W37/Inv_SY_B!$CU37-1,"")</f>
        <v/>
      </c>
      <c r="X37" s="169" t="str">
        <f>IFERROR(Inv_SY_B!X37/Inv_SY_B!$CU37-1,"")</f>
        <v/>
      </c>
      <c r="Y37" s="169" t="str">
        <f>IFERROR(Inv_SY_B!Y37/Inv_SY_B!$CU37-1,"")</f>
        <v/>
      </c>
      <c r="Z37" s="169" t="str">
        <f>IFERROR(Inv_SY_B!Z37/Inv_SY_B!$CU37-1,"")</f>
        <v/>
      </c>
      <c r="AA37" s="169" t="str">
        <f>IFERROR(Inv_SY_B!AA37/Inv_SY_B!$CU37-1,"")</f>
        <v/>
      </c>
      <c r="AB37" s="169" t="str">
        <f>IFERROR(Inv_SY_B!AB37/Inv_SY_B!$CU37-1,"")</f>
        <v/>
      </c>
      <c r="AC37" s="169" t="str">
        <f>IFERROR(Inv_SY_B!AC37/Inv_SY_B!$CU37-1,"")</f>
        <v/>
      </c>
      <c r="AD37" s="169" t="str">
        <f>IFERROR(Inv_SY_B!AD37/Inv_SY_B!$CU37-1,"")</f>
        <v/>
      </c>
      <c r="AE37" s="169" t="str">
        <f>IFERROR(Inv_SY_B!AE37/Inv_SY_B!$CU37-1,"")</f>
        <v/>
      </c>
      <c r="AF37" s="169" t="str">
        <f>IFERROR(Inv_SY_B!AF37/Inv_SY_B!$CU37-1,"")</f>
        <v/>
      </c>
      <c r="AG37" s="169" t="str">
        <f>IFERROR(Inv_SY_B!AG37/Inv_SY_B!$CU37-1,"")</f>
        <v/>
      </c>
      <c r="AH37" s="169" t="str">
        <f>IFERROR(Inv_SY_B!AH37/Inv_SY_B!$CU37-1,"")</f>
        <v/>
      </c>
      <c r="AI37" s="169" t="str">
        <f>IFERROR(Inv_SY_B!AI37/Inv_SY_B!$CU37-1,"")</f>
        <v/>
      </c>
      <c r="AJ37" s="169" t="str">
        <f>IFERROR(Inv_SY_B!AJ37/Inv_SY_B!$CU37-1,"")</f>
        <v/>
      </c>
      <c r="AK37" s="169" t="str">
        <f>IFERROR(Inv_SY_B!AK37/Inv_SY_B!$CU37-1,"")</f>
        <v/>
      </c>
      <c r="AL37" s="169" t="str">
        <f>IFERROR(Inv_SY_B!AL37/Inv_SY_B!$CU37-1,"")</f>
        <v/>
      </c>
      <c r="AM37" s="169" t="str">
        <f>IFERROR(Inv_SY_B!AM37/Inv_SY_B!$CU37-1,"")</f>
        <v/>
      </c>
      <c r="AN37" s="169" t="str">
        <f>IFERROR(Inv_SY_B!AN37/Inv_SY_B!$CU37-1,"")</f>
        <v/>
      </c>
      <c r="AO37" s="169" t="str">
        <f>IFERROR(Inv_SY_B!AO37/Inv_SY_B!$CU37-1,"")</f>
        <v/>
      </c>
      <c r="AP37" s="169" t="str">
        <f>IFERROR(Inv_SY_B!AP37/Inv_SY_B!$CU37-1,"")</f>
        <v/>
      </c>
      <c r="AQ37" s="169" t="str">
        <f>IFERROR(Inv_SY_B!AQ37/Inv_SY_B!$CU37-1,"")</f>
        <v/>
      </c>
      <c r="AR37" s="169" t="str">
        <f>IFERROR(Inv_SY_B!AR37/Inv_SY_B!$CU37-1,"")</f>
        <v/>
      </c>
      <c r="AS37" s="169" t="str">
        <f>IFERROR(Inv_SY_B!AS37/Inv_SY_B!$CU37-1,"")</f>
        <v/>
      </c>
      <c r="AT37" s="169" t="str">
        <f>IFERROR(Inv_SY_B!AT37/Inv_SY_B!$CU37-1,"")</f>
        <v/>
      </c>
      <c r="AU37" s="169" t="str">
        <f>IFERROR(Inv_SY_B!AU37/Inv_SY_B!$CU37-1,"")</f>
        <v/>
      </c>
      <c r="AV37" s="169" t="str">
        <f>IFERROR(Inv_SY_B!AV37/Inv_SY_B!$CU37-1,"")</f>
        <v/>
      </c>
      <c r="AW37" s="169" t="str">
        <f>IFERROR(Inv_SY_B!AW37/Inv_SY_B!$CU37-1,"")</f>
        <v/>
      </c>
      <c r="AX37" s="169" t="str">
        <f>IFERROR(Inv_SY_B!AX37/Inv_SY_B!$CU37-1,"")</f>
        <v/>
      </c>
      <c r="AY37" s="169" t="str">
        <f>IFERROR(Inv_SY_B!AY37/Inv_SY_B!$CU37-1,"")</f>
        <v/>
      </c>
      <c r="AZ37" s="169" t="str">
        <f>IFERROR(Inv_SY_B!AZ37/Inv_SY_B!$CU37-1,"")</f>
        <v/>
      </c>
      <c r="BA37" s="169" t="str">
        <f>IFERROR(Inv_SY_B!BA37/Inv_SY_B!$CU37-1,"")</f>
        <v/>
      </c>
      <c r="BB37" s="169" t="str">
        <f>IFERROR(Inv_SY_B!BB37/Inv_SY_B!$CU37-1,"")</f>
        <v/>
      </c>
      <c r="BC37" s="169" t="str">
        <f>IFERROR(Inv_SY_B!BC37/Inv_SY_B!$CU37-1,"")</f>
        <v/>
      </c>
      <c r="BD37" s="169" t="str">
        <f>IFERROR(Inv_SY_B!BD37/Inv_SY_B!$CU37-1,"")</f>
        <v/>
      </c>
      <c r="BE37" s="169" t="str">
        <f>IFERROR(Inv_SY_B!BE37/Inv_SY_B!$CU37-1,"")</f>
        <v/>
      </c>
      <c r="BF37" s="169" t="str">
        <f>IFERROR(Inv_SY_B!BF37/Inv_SY_B!$CU37-1,"")</f>
        <v/>
      </c>
      <c r="BG37" s="169" t="str">
        <f>IFERROR(Inv_SY_B!BG37/Inv_SY_B!$CU37-1,"")</f>
        <v/>
      </c>
      <c r="BH37" s="169" t="str">
        <f>IFERROR(Inv_SY_B!BH37/Inv_SY_B!$CU37-1,"")</f>
        <v/>
      </c>
      <c r="BI37" s="169" t="str">
        <f>IFERROR(Inv_SY_B!BI37/Inv_SY_B!$CU37-1,"")</f>
        <v/>
      </c>
      <c r="BJ37" s="169" t="str">
        <f>IFERROR(Inv_SY_B!BJ37/Inv_SY_B!$CU37-1,"")</f>
        <v/>
      </c>
      <c r="BK37" s="169" t="str">
        <f>IFERROR(Inv_SY_B!BK37/Inv_SY_B!$CU37-1,"")</f>
        <v/>
      </c>
      <c r="BL37" s="169" t="str">
        <f>IFERROR(Inv_SY_B!BL37/Inv_SY_B!$CU37-1,"")</f>
        <v/>
      </c>
      <c r="BM37" s="169" t="str">
        <f>IFERROR(Inv_SY_B!BM37/Inv_SY_B!$CU37-1,"")</f>
        <v/>
      </c>
      <c r="BN37" s="169" t="str">
        <f>IFERROR(Inv_SY_B!BN37/Inv_SY_B!$CU37-1,"")</f>
        <v/>
      </c>
      <c r="BO37" s="169" t="str">
        <f>IFERROR(Inv_SY_B!BO37/Inv_SY_B!$CU37-1,"")</f>
        <v/>
      </c>
      <c r="BP37" s="169" t="str">
        <f>IFERROR(Inv_SY_B!BP37/Inv_SY_B!$CU37-1,"")</f>
        <v/>
      </c>
      <c r="BQ37" s="169" t="str">
        <f>IFERROR(Inv_SY_B!BQ37/Inv_SY_B!$CU37-1,"")</f>
        <v/>
      </c>
      <c r="BR37" s="169" t="str">
        <f>IFERROR(Inv_SY_B!BR37/Inv_SY_B!$CU37-1,"")</f>
        <v/>
      </c>
      <c r="BS37" s="169" t="str">
        <f>IFERROR(Inv_SY_B!BS37/Inv_SY_B!$CU37-1,"")</f>
        <v/>
      </c>
      <c r="BT37" s="169" t="str">
        <f>IFERROR(Inv_SY_B!BT37/Inv_SY_B!$CU37-1,"")</f>
        <v/>
      </c>
      <c r="BU37" s="169" t="str">
        <f>IFERROR(Inv_SY_B!BU37/Inv_SY_B!$CU37-1,"")</f>
        <v/>
      </c>
      <c r="BV37" s="169" t="str">
        <f>IFERROR(Inv_SY_B!BV37/Inv_SY_B!$CU37-1,"")</f>
        <v/>
      </c>
      <c r="BW37" s="169" t="str">
        <f>IFERROR(Inv_SY_B!BW37/Inv_SY_B!$CU37-1,"")</f>
        <v/>
      </c>
      <c r="BX37" s="169" t="str">
        <f>IFERROR(Inv_SY_B!BX37/Inv_SY_B!$CU37-1,"")</f>
        <v/>
      </c>
      <c r="BY37" s="169" t="str">
        <f>IFERROR(Inv_SY_B!BY37/Inv_SY_B!$CU37-1,"")</f>
        <v/>
      </c>
      <c r="BZ37" s="169" t="str">
        <f>IFERROR(Inv_SY_B!BZ37/Inv_SY_B!$CU37-1,"")</f>
        <v/>
      </c>
      <c r="CA37" s="169" t="str">
        <f>IFERROR(Inv_SY_B!CA37/Inv_SY_B!$CU37-1,"")</f>
        <v/>
      </c>
      <c r="CB37" s="169" t="str">
        <f>IFERROR(Inv_SY_B!CB37/Inv_SY_B!$CU37-1,"")</f>
        <v/>
      </c>
      <c r="CC37" s="169" t="str">
        <f>IFERROR(Inv_SY_B!CC37/Inv_SY_B!$CU37-1,"")</f>
        <v/>
      </c>
      <c r="CD37" s="169" t="str">
        <f>IFERROR(Inv_SY_B!CD37/Inv_SY_B!$CU37-1,"")</f>
        <v/>
      </c>
      <c r="CE37" s="169" t="str">
        <f>IFERROR(Inv_SY_B!CE37/Inv_SY_B!$CU37-1,"")</f>
        <v/>
      </c>
      <c r="CF37" s="169" t="str">
        <f>IFERROR(Inv_SY_B!CF37/Inv_SY_B!$CU37-1,"")</f>
        <v/>
      </c>
      <c r="CG37" s="169" t="str">
        <f>IFERROR(Inv_SY_B!CG37/Inv_SY_B!$CU37-1,"")</f>
        <v/>
      </c>
      <c r="CH37" s="169" t="str">
        <f>IFERROR(Inv_SY_B!CH37/Inv_SY_B!$CU37-1,"")</f>
        <v/>
      </c>
      <c r="CI37" s="169" t="str">
        <f>IFERROR(Inv_SY_B!CI37/Inv_SY_B!$CU37-1,"")</f>
        <v/>
      </c>
      <c r="CJ37" s="169" t="str">
        <f>IFERROR(Inv_SY_B!CJ37/Inv_SY_B!$CU37-1,"")</f>
        <v/>
      </c>
      <c r="CK37" s="169" t="str">
        <f>IFERROR(Inv_SY_B!CK37/Inv_SY_B!$CU37-1,"")</f>
        <v/>
      </c>
      <c r="CL37" s="169" t="str">
        <f>IFERROR(Inv_SY_B!CL37/Inv_SY_B!$CU37-1,"")</f>
        <v/>
      </c>
      <c r="CM37" s="169" t="str">
        <f>IFERROR(Inv_SY_B!CM37/Inv_SY_B!$CU37-1,"")</f>
        <v/>
      </c>
      <c r="CN37" s="169" t="str">
        <f>IFERROR(Inv_SY_B!CN37/Inv_SY_B!$CU37-1,"")</f>
        <v/>
      </c>
      <c r="CO37" s="169" t="str">
        <f>IFERROR(Inv_SY_B!CO37/Inv_SY_B!$CU37-1,"")</f>
        <v/>
      </c>
      <c r="CP37" s="169" t="str">
        <f>IFERROR(Inv_SY_B!CP37/Inv_SY_B!$CU37-1,"")</f>
        <v/>
      </c>
      <c r="CQ37" s="169" t="str">
        <f>IFERROR(Inv_SY_B!CQ37/Inv_SY_B!$CU37-1,"")</f>
        <v/>
      </c>
      <c r="CR37" s="169" t="str">
        <f>IFERROR(Inv_SY_B!CR37/Inv_SY_B!$CU37-1,"")</f>
        <v/>
      </c>
      <c r="CS37" s="169" t="str">
        <f>IFERROR(Inv_SY_B!CS37/Inv_SY_B!$CU37-1,"")</f>
        <v/>
      </c>
      <c r="CT37" s="169" t="str">
        <f>IFERROR(Inv_SY_B!CT37/Inv_SY_B!$CU37-1,"")</f>
        <v/>
      </c>
      <c r="CU37" s="173"/>
      <c r="CV37" s="173"/>
      <c r="CW37" s="173"/>
      <c r="CX37" s="173"/>
    </row>
    <row r="38" spans="2:102">
      <c r="B38" s="164">
        <f t="shared" si="1"/>
        <v>45730</v>
      </c>
      <c r="C38" s="169" t="str">
        <f>IFERROR(Inv_SY_B!C38/Inv_SY_B!$CU38-1,"")</f>
        <v/>
      </c>
      <c r="D38" s="169" t="str">
        <f>IFERROR(Inv_SY_B!D38/Inv_SY_B!$CU38-1,"")</f>
        <v/>
      </c>
      <c r="E38" s="169" t="str">
        <f>IFERROR(Inv_SY_B!E38/Inv_SY_B!$CU38-1,"")</f>
        <v/>
      </c>
      <c r="F38" s="169" t="str">
        <f>IFERROR(Inv_SY_B!F38/Inv_SY_B!$CU38-1,"")</f>
        <v/>
      </c>
      <c r="G38" s="169" t="str">
        <f>IFERROR(Inv_SY_B!G38/Inv_SY_B!$CU38-1,"")</f>
        <v/>
      </c>
      <c r="H38" s="169" t="str">
        <f>IFERROR(Inv_SY_B!H38/Inv_SY_B!$CU38-1,"")</f>
        <v/>
      </c>
      <c r="I38" s="169" t="str">
        <f>IFERROR(Inv_SY_B!I38/Inv_SY_B!$CU38-1,"")</f>
        <v/>
      </c>
      <c r="J38" s="169" t="str">
        <f>IFERROR(Inv_SY_B!J38/Inv_SY_B!$CU38-1,"")</f>
        <v/>
      </c>
      <c r="K38" s="169" t="str">
        <f>IFERROR(Inv_SY_B!K38/Inv_SY_B!$CU38-1,"")</f>
        <v/>
      </c>
      <c r="L38" s="169" t="str">
        <f>IFERROR(Inv_SY_B!L38/Inv_SY_B!$CU38-1,"")</f>
        <v/>
      </c>
      <c r="M38" s="169" t="str">
        <f>IFERROR(Inv_SY_B!M38/Inv_SY_B!$CU38-1,"")</f>
        <v/>
      </c>
      <c r="N38" s="169" t="str">
        <f>IFERROR(Inv_SY_B!N38/Inv_SY_B!$CU38-1,"")</f>
        <v/>
      </c>
      <c r="O38" s="169" t="str">
        <f>IFERROR(Inv_SY_B!O38/Inv_SY_B!$CU38-1,"")</f>
        <v/>
      </c>
      <c r="P38" s="169" t="str">
        <f>IFERROR(Inv_SY_B!P38/Inv_SY_B!$CU38-1,"")</f>
        <v/>
      </c>
      <c r="Q38" s="169" t="str">
        <f>IFERROR(Inv_SY_B!Q38/Inv_SY_B!$CU38-1,"")</f>
        <v/>
      </c>
      <c r="R38" s="169" t="str">
        <f>IFERROR(Inv_SY_B!R38/Inv_SY_B!$CU38-1,"")</f>
        <v/>
      </c>
      <c r="S38" s="169" t="str">
        <f>IFERROR(Inv_SY_B!S38/Inv_SY_B!$CU38-1,"")</f>
        <v/>
      </c>
      <c r="T38" s="169" t="str">
        <f>IFERROR(Inv_SY_B!T38/Inv_SY_B!$CU38-1,"")</f>
        <v/>
      </c>
      <c r="U38" s="169" t="str">
        <f>IFERROR(Inv_SY_B!U38/Inv_SY_B!$CU38-1,"")</f>
        <v/>
      </c>
      <c r="V38" s="169" t="str">
        <f>IFERROR(Inv_SY_B!V38/Inv_SY_B!$CU38-1,"")</f>
        <v/>
      </c>
      <c r="W38" s="169" t="str">
        <f>IFERROR(Inv_SY_B!W38/Inv_SY_B!$CU38-1,"")</f>
        <v/>
      </c>
      <c r="X38" s="169" t="str">
        <f>IFERROR(Inv_SY_B!X38/Inv_SY_B!$CU38-1,"")</f>
        <v/>
      </c>
      <c r="Y38" s="169" t="str">
        <f>IFERROR(Inv_SY_B!Y38/Inv_SY_B!$CU38-1,"")</f>
        <v/>
      </c>
      <c r="Z38" s="169" t="str">
        <f>IFERROR(Inv_SY_B!Z38/Inv_SY_B!$CU38-1,"")</f>
        <v/>
      </c>
      <c r="AA38" s="169" t="str">
        <f>IFERROR(Inv_SY_B!AA38/Inv_SY_B!$CU38-1,"")</f>
        <v/>
      </c>
      <c r="AB38" s="169" t="str">
        <f>IFERROR(Inv_SY_B!AB38/Inv_SY_B!$CU38-1,"")</f>
        <v/>
      </c>
      <c r="AC38" s="169" t="str">
        <f>IFERROR(Inv_SY_B!AC38/Inv_SY_B!$CU38-1,"")</f>
        <v/>
      </c>
      <c r="AD38" s="169" t="str">
        <f>IFERROR(Inv_SY_B!AD38/Inv_SY_B!$CU38-1,"")</f>
        <v/>
      </c>
      <c r="AE38" s="169" t="str">
        <f>IFERROR(Inv_SY_B!AE38/Inv_SY_B!$CU38-1,"")</f>
        <v/>
      </c>
      <c r="AF38" s="169" t="str">
        <f>IFERROR(Inv_SY_B!AF38/Inv_SY_B!$CU38-1,"")</f>
        <v/>
      </c>
      <c r="AG38" s="169" t="str">
        <f>IFERROR(Inv_SY_B!AG38/Inv_SY_B!$CU38-1,"")</f>
        <v/>
      </c>
      <c r="AH38" s="169" t="str">
        <f>IFERROR(Inv_SY_B!AH38/Inv_SY_B!$CU38-1,"")</f>
        <v/>
      </c>
      <c r="AI38" s="169" t="str">
        <f>IFERROR(Inv_SY_B!AI38/Inv_SY_B!$CU38-1,"")</f>
        <v/>
      </c>
      <c r="AJ38" s="169" t="str">
        <f>IFERROR(Inv_SY_B!AJ38/Inv_SY_B!$CU38-1,"")</f>
        <v/>
      </c>
      <c r="AK38" s="169" t="str">
        <f>IFERROR(Inv_SY_B!AK38/Inv_SY_B!$CU38-1,"")</f>
        <v/>
      </c>
      <c r="AL38" s="169" t="str">
        <f>IFERROR(Inv_SY_B!AL38/Inv_SY_B!$CU38-1,"")</f>
        <v/>
      </c>
      <c r="AM38" s="169" t="str">
        <f>IFERROR(Inv_SY_B!AM38/Inv_SY_B!$CU38-1,"")</f>
        <v/>
      </c>
      <c r="AN38" s="169" t="str">
        <f>IFERROR(Inv_SY_B!AN38/Inv_SY_B!$CU38-1,"")</f>
        <v/>
      </c>
      <c r="AO38" s="169" t="str">
        <f>IFERROR(Inv_SY_B!AO38/Inv_SY_B!$CU38-1,"")</f>
        <v/>
      </c>
      <c r="AP38" s="169" t="str">
        <f>IFERROR(Inv_SY_B!AP38/Inv_SY_B!$CU38-1,"")</f>
        <v/>
      </c>
      <c r="AQ38" s="169" t="str">
        <f>IFERROR(Inv_SY_B!AQ38/Inv_SY_B!$CU38-1,"")</f>
        <v/>
      </c>
      <c r="AR38" s="169" t="str">
        <f>IFERROR(Inv_SY_B!AR38/Inv_SY_B!$CU38-1,"")</f>
        <v/>
      </c>
      <c r="AS38" s="169" t="str">
        <f>IFERROR(Inv_SY_B!AS38/Inv_SY_B!$CU38-1,"")</f>
        <v/>
      </c>
      <c r="AT38" s="169" t="str">
        <f>IFERROR(Inv_SY_B!AT38/Inv_SY_B!$CU38-1,"")</f>
        <v/>
      </c>
      <c r="AU38" s="169" t="str">
        <f>IFERROR(Inv_SY_B!AU38/Inv_SY_B!$CU38-1,"")</f>
        <v/>
      </c>
      <c r="AV38" s="169" t="str">
        <f>IFERROR(Inv_SY_B!AV38/Inv_SY_B!$CU38-1,"")</f>
        <v/>
      </c>
      <c r="AW38" s="169" t="str">
        <f>IFERROR(Inv_SY_B!AW38/Inv_SY_B!$CU38-1,"")</f>
        <v/>
      </c>
      <c r="AX38" s="169" t="str">
        <f>IFERROR(Inv_SY_B!AX38/Inv_SY_B!$CU38-1,"")</f>
        <v/>
      </c>
      <c r="AY38" s="169" t="str">
        <f>IFERROR(Inv_SY_B!AY38/Inv_SY_B!$CU38-1,"")</f>
        <v/>
      </c>
      <c r="AZ38" s="169" t="str">
        <f>IFERROR(Inv_SY_B!AZ38/Inv_SY_B!$CU38-1,"")</f>
        <v/>
      </c>
      <c r="BA38" s="169" t="str">
        <f>IFERROR(Inv_SY_B!BA38/Inv_SY_B!$CU38-1,"")</f>
        <v/>
      </c>
      <c r="BB38" s="169" t="str">
        <f>IFERROR(Inv_SY_B!BB38/Inv_SY_B!$CU38-1,"")</f>
        <v/>
      </c>
      <c r="BC38" s="169" t="str">
        <f>IFERROR(Inv_SY_B!BC38/Inv_SY_B!$CU38-1,"")</f>
        <v/>
      </c>
      <c r="BD38" s="169" t="str">
        <f>IFERROR(Inv_SY_B!BD38/Inv_SY_B!$CU38-1,"")</f>
        <v/>
      </c>
      <c r="BE38" s="169" t="str">
        <f>IFERROR(Inv_SY_B!BE38/Inv_SY_B!$CU38-1,"")</f>
        <v/>
      </c>
      <c r="BF38" s="169" t="str">
        <f>IFERROR(Inv_SY_B!BF38/Inv_SY_B!$CU38-1,"")</f>
        <v/>
      </c>
      <c r="BG38" s="169" t="str">
        <f>IFERROR(Inv_SY_B!BG38/Inv_SY_B!$CU38-1,"")</f>
        <v/>
      </c>
      <c r="BH38" s="169" t="str">
        <f>IFERROR(Inv_SY_B!BH38/Inv_SY_B!$CU38-1,"")</f>
        <v/>
      </c>
      <c r="BI38" s="169" t="str">
        <f>IFERROR(Inv_SY_B!BI38/Inv_SY_B!$CU38-1,"")</f>
        <v/>
      </c>
      <c r="BJ38" s="169" t="str">
        <f>IFERROR(Inv_SY_B!BJ38/Inv_SY_B!$CU38-1,"")</f>
        <v/>
      </c>
      <c r="BK38" s="169" t="str">
        <f>IFERROR(Inv_SY_B!BK38/Inv_SY_B!$CU38-1,"")</f>
        <v/>
      </c>
      <c r="BL38" s="169" t="str">
        <f>IFERROR(Inv_SY_B!BL38/Inv_SY_B!$CU38-1,"")</f>
        <v/>
      </c>
      <c r="BM38" s="169" t="str">
        <f>IFERROR(Inv_SY_B!BM38/Inv_SY_B!$CU38-1,"")</f>
        <v/>
      </c>
      <c r="BN38" s="169" t="str">
        <f>IFERROR(Inv_SY_B!BN38/Inv_SY_B!$CU38-1,"")</f>
        <v/>
      </c>
      <c r="BO38" s="169" t="str">
        <f>IFERROR(Inv_SY_B!BO38/Inv_SY_B!$CU38-1,"")</f>
        <v/>
      </c>
      <c r="BP38" s="169" t="str">
        <f>IFERROR(Inv_SY_B!BP38/Inv_SY_B!$CU38-1,"")</f>
        <v/>
      </c>
      <c r="BQ38" s="169" t="str">
        <f>IFERROR(Inv_SY_B!BQ38/Inv_SY_B!$CU38-1,"")</f>
        <v/>
      </c>
      <c r="BR38" s="169" t="str">
        <f>IFERROR(Inv_SY_B!BR38/Inv_SY_B!$CU38-1,"")</f>
        <v/>
      </c>
      <c r="BS38" s="169" t="str">
        <f>IFERROR(Inv_SY_B!BS38/Inv_SY_B!$CU38-1,"")</f>
        <v/>
      </c>
      <c r="BT38" s="169" t="str">
        <f>IFERROR(Inv_SY_B!BT38/Inv_SY_B!$CU38-1,"")</f>
        <v/>
      </c>
      <c r="BU38" s="169" t="str">
        <f>IFERROR(Inv_SY_B!BU38/Inv_SY_B!$CU38-1,"")</f>
        <v/>
      </c>
      <c r="BV38" s="169" t="str">
        <f>IFERROR(Inv_SY_B!BV38/Inv_SY_B!$CU38-1,"")</f>
        <v/>
      </c>
      <c r="BW38" s="169" t="str">
        <f>IFERROR(Inv_SY_B!BW38/Inv_SY_B!$CU38-1,"")</f>
        <v/>
      </c>
      <c r="BX38" s="169" t="str">
        <f>IFERROR(Inv_SY_B!BX38/Inv_SY_B!$CU38-1,"")</f>
        <v/>
      </c>
      <c r="BY38" s="169" t="str">
        <f>IFERROR(Inv_SY_B!BY38/Inv_SY_B!$CU38-1,"")</f>
        <v/>
      </c>
      <c r="BZ38" s="169" t="str">
        <f>IFERROR(Inv_SY_B!BZ38/Inv_SY_B!$CU38-1,"")</f>
        <v/>
      </c>
      <c r="CA38" s="169" t="str">
        <f>IFERROR(Inv_SY_B!CA38/Inv_SY_B!$CU38-1,"")</f>
        <v/>
      </c>
      <c r="CB38" s="169" t="str">
        <f>IFERROR(Inv_SY_B!CB38/Inv_SY_B!$CU38-1,"")</f>
        <v/>
      </c>
      <c r="CC38" s="169" t="str">
        <f>IFERROR(Inv_SY_B!CC38/Inv_SY_B!$CU38-1,"")</f>
        <v/>
      </c>
      <c r="CD38" s="169" t="str">
        <f>IFERROR(Inv_SY_B!CD38/Inv_SY_B!$CU38-1,"")</f>
        <v/>
      </c>
      <c r="CE38" s="169" t="str">
        <f>IFERROR(Inv_SY_B!CE38/Inv_SY_B!$CU38-1,"")</f>
        <v/>
      </c>
      <c r="CF38" s="169" t="str">
        <f>IFERROR(Inv_SY_B!CF38/Inv_SY_B!$CU38-1,"")</f>
        <v/>
      </c>
      <c r="CG38" s="169" t="str">
        <f>IFERROR(Inv_SY_B!CG38/Inv_SY_B!$CU38-1,"")</f>
        <v/>
      </c>
      <c r="CH38" s="169" t="str">
        <f>IFERROR(Inv_SY_B!CH38/Inv_SY_B!$CU38-1,"")</f>
        <v/>
      </c>
      <c r="CI38" s="169" t="str">
        <f>IFERROR(Inv_SY_B!CI38/Inv_SY_B!$CU38-1,"")</f>
        <v/>
      </c>
      <c r="CJ38" s="169" t="str">
        <f>IFERROR(Inv_SY_B!CJ38/Inv_SY_B!$CU38-1,"")</f>
        <v/>
      </c>
      <c r="CK38" s="169" t="str">
        <f>IFERROR(Inv_SY_B!CK38/Inv_SY_B!$CU38-1,"")</f>
        <v/>
      </c>
      <c r="CL38" s="169" t="str">
        <f>IFERROR(Inv_SY_B!CL38/Inv_SY_B!$CU38-1,"")</f>
        <v/>
      </c>
      <c r="CM38" s="169" t="str">
        <f>IFERROR(Inv_SY_B!CM38/Inv_SY_B!$CU38-1,"")</f>
        <v/>
      </c>
      <c r="CN38" s="169" t="str">
        <f>IFERROR(Inv_SY_B!CN38/Inv_SY_B!$CU38-1,"")</f>
        <v/>
      </c>
      <c r="CO38" s="169" t="str">
        <f>IFERROR(Inv_SY_B!CO38/Inv_SY_B!$CU38-1,"")</f>
        <v/>
      </c>
      <c r="CP38" s="169" t="str">
        <f>IFERROR(Inv_SY_B!CP38/Inv_SY_B!$CU38-1,"")</f>
        <v/>
      </c>
      <c r="CQ38" s="169" t="str">
        <f>IFERROR(Inv_SY_B!CQ38/Inv_SY_B!$CU38-1,"")</f>
        <v/>
      </c>
      <c r="CR38" s="169" t="str">
        <f>IFERROR(Inv_SY_B!CR38/Inv_SY_B!$CU38-1,"")</f>
        <v/>
      </c>
      <c r="CS38" s="169" t="str">
        <f>IFERROR(Inv_SY_B!CS38/Inv_SY_B!$CU38-1,"")</f>
        <v/>
      </c>
      <c r="CT38" s="169" t="str">
        <f>IFERROR(Inv_SY_B!CT38/Inv_SY_B!$CU38-1,"")</f>
        <v/>
      </c>
      <c r="CU38" s="173"/>
      <c r="CV38" s="173"/>
      <c r="CW38" s="173"/>
      <c r="CX38" s="173"/>
    </row>
    <row r="39" spans="2:102">
      <c r="B39" s="164">
        <f t="shared" si="1"/>
        <v>45731</v>
      </c>
      <c r="C39" s="169" t="str">
        <f>IFERROR(Inv_SY_B!C39/Inv_SY_B!$CU39-1,"")</f>
        <v/>
      </c>
      <c r="D39" s="169" t="str">
        <f>IFERROR(Inv_SY_B!D39/Inv_SY_B!$CU39-1,"")</f>
        <v/>
      </c>
      <c r="E39" s="169" t="str">
        <f>IFERROR(Inv_SY_B!E39/Inv_SY_B!$CU39-1,"")</f>
        <v/>
      </c>
      <c r="F39" s="169" t="str">
        <f>IFERROR(Inv_SY_B!F39/Inv_SY_B!$CU39-1,"")</f>
        <v/>
      </c>
      <c r="G39" s="169" t="str">
        <f>IFERROR(Inv_SY_B!G39/Inv_SY_B!$CU39-1,"")</f>
        <v/>
      </c>
      <c r="H39" s="169" t="str">
        <f>IFERROR(Inv_SY_B!H39/Inv_SY_B!$CU39-1,"")</f>
        <v/>
      </c>
      <c r="I39" s="169" t="str">
        <f>IFERROR(Inv_SY_B!I39/Inv_SY_B!$CU39-1,"")</f>
        <v/>
      </c>
      <c r="J39" s="169" t="str">
        <f>IFERROR(Inv_SY_B!J39/Inv_SY_B!$CU39-1,"")</f>
        <v/>
      </c>
      <c r="K39" s="169" t="str">
        <f>IFERROR(Inv_SY_B!K39/Inv_SY_B!$CU39-1,"")</f>
        <v/>
      </c>
      <c r="L39" s="169" t="str">
        <f>IFERROR(Inv_SY_B!L39/Inv_SY_B!$CU39-1,"")</f>
        <v/>
      </c>
      <c r="M39" s="169" t="str">
        <f>IFERROR(Inv_SY_B!M39/Inv_SY_B!$CU39-1,"")</f>
        <v/>
      </c>
      <c r="N39" s="169" t="str">
        <f>IFERROR(Inv_SY_B!N39/Inv_SY_B!$CU39-1,"")</f>
        <v/>
      </c>
      <c r="O39" s="169" t="str">
        <f>IFERROR(Inv_SY_B!O39/Inv_SY_B!$CU39-1,"")</f>
        <v/>
      </c>
      <c r="P39" s="169" t="str">
        <f>IFERROR(Inv_SY_B!P39/Inv_SY_B!$CU39-1,"")</f>
        <v/>
      </c>
      <c r="Q39" s="169" t="str">
        <f>IFERROR(Inv_SY_B!Q39/Inv_SY_B!$CU39-1,"")</f>
        <v/>
      </c>
      <c r="R39" s="169" t="str">
        <f>IFERROR(Inv_SY_B!R39/Inv_SY_B!$CU39-1,"")</f>
        <v/>
      </c>
      <c r="S39" s="169" t="str">
        <f>IFERROR(Inv_SY_B!S39/Inv_SY_B!$CU39-1,"")</f>
        <v/>
      </c>
      <c r="T39" s="169" t="str">
        <f>IFERROR(Inv_SY_B!T39/Inv_SY_B!$CU39-1,"")</f>
        <v/>
      </c>
      <c r="U39" s="169" t="str">
        <f>IFERROR(Inv_SY_B!U39/Inv_SY_B!$CU39-1,"")</f>
        <v/>
      </c>
      <c r="V39" s="169" t="str">
        <f>IFERROR(Inv_SY_B!V39/Inv_SY_B!$CU39-1,"")</f>
        <v/>
      </c>
      <c r="W39" s="169" t="str">
        <f>IFERROR(Inv_SY_B!W39/Inv_SY_B!$CU39-1,"")</f>
        <v/>
      </c>
      <c r="X39" s="169" t="str">
        <f>IFERROR(Inv_SY_B!X39/Inv_SY_B!$CU39-1,"")</f>
        <v/>
      </c>
      <c r="Y39" s="169" t="str">
        <f>IFERROR(Inv_SY_B!Y39/Inv_SY_B!$CU39-1,"")</f>
        <v/>
      </c>
      <c r="Z39" s="169" t="str">
        <f>IFERROR(Inv_SY_B!Z39/Inv_SY_B!$CU39-1,"")</f>
        <v/>
      </c>
      <c r="AA39" s="169" t="str">
        <f>IFERROR(Inv_SY_B!AA39/Inv_SY_B!$CU39-1,"")</f>
        <v/>
      </c>
      <c r="AB39" s="169" t="str">
        <f>IFERROR(Inv_SY_B!AB39/Inv_SY_B!$CU39-1,"")</f>
        <v/>
      </c>
      <c r="AC39" s="169" t="str">
        <f>IFERROR(Inv_SY_B!AC39/Inv_SY_B!$CU39-1,"")</f>
        <v/>
      </c>
      <c r="AD39" s="169" t="str">
        <f>IFERROR(Inv_SY_B!AD39/Inv_SY_B!$CU39-1,"")</f>
        <v/>
      </c>
      <c r="AE39" s="169" t="str">
        <f>IFERROR(Inv_SY_B!AE39/Inv_SY_B!$CU39-1,"")</f>
        <v/>
      </c>
      <c r="AF39" s="169" t="str">
        <f>IFERROR(Inv_SY_B!AF39/Inv_SY_B!$CU39-1,"")</f>
        <v/>
      </c>
      <c r="AG39" s="169" t="str">
        <f>IFERROR(Inv_SY_B!AG39/Inv_SY_B!$CU39-1,"")</f>
        <v/>
      </c>
      <c r="AH39" s="169" t="str">
        <f>IFERROR(Inv_SY_B!AH39/Inv_SY_B!$CU39-1,"")</f>
        <v/>
      </c>
      <c r="AI39" s="169" t="str">
        <f>IFERROR(Inv_SY_B!AI39/Inv_SY_B!$CU39-1,"")</f>
        <v/>
      </c>
      <c r="AJ39" s="169" t="str">
        <f>IFERROR(Inv_SY_B!AJ39/Inv_SY_B!$CU39-1,"")</f>
        <v/>
      </c>
      <c r="AK39" s="169" t="str">
        <f>IFERROR(Inv_SY_B!AK39/Inv_SY_B!$CU39-1,"")</f>
        <v/>
      </c>
      <c r="AL39" s="169" t="str">
        <f>IFERROR(Inv_SY_B!AL39/Inv_SY_B!$CU39-1,"")</f>
        <v/>
      </c>
      <c r="AM39" s="169" t="str">
        <f>IFERROR(Inv_SY_B!AM39/Inv_SY_B!$CU39-1,"")</f>
        <v/>
      </c>
      <c r="AN39" s="169" t="str">
        <f>IFERROR(Inv_SY_B!AN39/Inv_SY_B!$CU39-1,"")</f>
        <v/>
      </c>
      <c r="AO39" s="169" t="str">
        <f>IFERROR(Inv_SY_B!AO39/Inv_SY_B!$CU39-1,"")</f>
        <v/>
      </c>
      <c r="AP39" s="169" t="str">
        <f>IFERROR(Inv_SY_B!AP39/Inv_SY_B!$CU39-1,"")</f>
        <v/>
      </c>
      <c r="AQ39" s="169" t="str">
        <f>IFERROR(Inv_SY_B!AQ39/Inv_SY_B!$CU39-1,"")</f>
        <v/>
      </c>
      <c r="AR39" s="169" t="str">
        <f>IFERROR(Inv_SY_B!AR39/Inv_SY_B!$CU39-1,"")</f>
        <v/>
      </c>
      <c r="AS39" s="169" t="str">
        <f>IFERROR(Inv_SY_B!AS39/Inv_SY_B!$CU39-1,"")</f>
        <v/>
      </c>
      <c r="AT39" s="169" t="str">
        <f>IFERROR(Inv_SY_B!AT39/Inv_SY_B!$CU39-1,"")</f>
        <v/>
      </c>
      <c r="AU39" s="169" t="str">
        <f>IFERROR(Inv_SY_B!AU39/Inv_SY_B!$CU39-1,"")</f>
        <v/>
      </c>
      <c r="AV39" s="169" t="str">
        <f>IFERROR(Inv_SY_B!AV39/Inv_SY_B!$CU39-1,"")</f>
        <v/>
      </c>
      <c r="AW39" s="169" t="str">
        <f>IFERROR(Inv_SY_B!AW39/Inv_SY_B!$CU39-1,"")</f>
        <v/>
      </c>
      <c r="AX39" s="169" t="str">
        <f>IFERROR(Inv_SY_B!AX39/Inv_SY_B!$CU39-1,"")</f>
        <v/>
      </c>
      <c r="AY39" s="169" t="str">
        <f>IFERROR(Inv_SY_B!AY39/Inv_SY_B!$CU39-1,"")</f>
        <v/>
      </c>
      <c r="AZ39" s="169" t="str">
        <f>IFERROR(Inv_SY_B!AZ39/Inv_SY_B!$CU39-1,"")</f>
        <v/>
      </c>
      <c r="BA39" s="169" t="str">
        <f>IFERROR(Inv_SY_B!BA39/Inv_SY_B!$CU39-1,"")</f>
        <v/>
      </c>
      <c r="BB39" s="169" t="str">
        <f>IFERROR(Inv_SY_B!BB39/Inv_SY_B!$CU39-1,"")</f>
        <v/>
      </c>
      <c r="BC39" s="169" t="str">
        <f>IFERROR(Inv_SY_B!BC39/Inv_SY_B!$CU39-1,"")</f>
        <v/>
      </c>
      <c r="BD39" s="169" t="str">
        <f>IFERROR(Inv_SY_B!BD39/Inv_SY_B!$CU39-1,"")</f>
        <v/>
      </c>
      <c r="BE39" s="169" t="str">
        <f>IFERROR(Inv_SY_B!BE39/Inv_SY_B!$CU39-1,"")</f>
        <v/>
      </c>
      <c r="BF39" s="169" t="str">
        <f>IFERROR(Inv_SY_B!BF39/Inv_SY_B!$CU39-1,"")</f>
        <v/>
      </c>
      <c r="BG39" s="169" t="str">
        <f>IFERROR(Inv_SY_B!BG39/Inv_SY_B!$CU39-1,"")</f>
        <v/>
      </c>
      <c r="BH39" s="169" t="str">
        <f>IFERROR(Inv_SY_B!BH39/Inv_SY_B!$CU39-1,"")</f>
        <v/>
      </c>
      <c r="BI39" s="169" t="str">
        <f>IFERROR(Inv_SY_B!BI39/Inv_SY_B!$CU39-1,"")</f>
        <v/>
      </c>
      <c r="BJ39" s="169" t="str">
        <f>IFERROR(Inv_SY_B!BJ39/Inv_SY_B!$CU39-1,"")</f>
        <v/>
      </c>
      <c r="BK39" s="169" t="str">
        <f>IFERROR(Inv_SY_B!BK39/Inv_SY_B!$CU39-1,"")</f>
        <v/>
      </c>
      <c r="BL39" s="169" t="str">
        <f>IFERROR(Inv_SY_B!BL39/Inv_SY_B!$CU39-1,"")</f>
        <v/>
      </c>
      <c r="BM39" s="169" t="str">
        <f>IFERROR(Inv_SY_B!BM39/Inv_SY_B!$CU39-1,"")</f>
        <v/>
      </c>
      <c r="BN39" s="169" t="str">
        <f>IFERROR(Inv_SY_B!BN39/Inv_SY_B!$CU39-1,"")</f>
        <v/>
      </c>
      <c r="BO39" s="169" t="str">
        <f>IFERROR(Inv_SY_B!BO39/Inv_SY_B!$CU39-1,"")</f>
        <v/>
      </c>
      <c r="BP39" s="169" t="str">
        <f>IFERROR(Inv_SY_B!BP39/Inv_SY_B!$CU39-1,"")</f>
        <v/>
      </c>
      <c r="BQ39" s="169" t="str">
        <f>IFERROR(Inv_SY_B!BQ39/Inv_SY_B!$CU39-1,"")</f>
        <v/>
      </c>
      <c r="BR39" s="169" t="str">
        <f>IFERROR(Inv_SY_B!BR39/Inv_SY_B!$CU39-1,"")</f>
        <v/>
      </c>
      <c r="BS39" s="169" t="str">
        <f>IFERROR(Inv_SY_B!BS39/Inv_SY_B!$CU39-1,"")</f>
        <v/>
      </c>
      <c r="BT39" s="169" t="str">
        <f>IFERROR(Inv_SY_B!BT39/Inv_SY_B!$CU39-1,"")</f>
        <v/>
      </c>
      <c r="BU39" s="169" t="str">
        <f>IFERROR(Inv_SY_B!BU39/Inv_SY_B!$CU39-1,"")</f>
        <v/>
      </c>
      <c r="BV39" s="169" t="str">
        <f>IFERROR(Inv_SY_B!BV39/Inv_SY_B!$CU39-1,"")</f>
        <v/>
      </c>
      <c r="BW39" s="169" t="str">
        <f>IFERROR(Inv_SY_B!BW39/Inv_SY_B!$CU39-1,"")</f>
        <v/>
      </c>
      <c r="BX39" s="169" t="str">
        <f>IFERROR(Inv_SY_B!BX39/Inv_SY_B!$CU39-1,"")</f>
        <v/>
      </c>
      <c r="BY39" s="169" t="str">
        <f>IFERROR(Inv_SY_B!BY39/Inv_SY_B!$CU39-1,"")</f>
        <v/>
      </c>
      <c r="BZ39" s="169" t="str">
        <f>IFERROR(Inv_SY_B!BZ39/Inv_SY_B!$CU39-1,"")</f>
        <v/>
      </c>
      <c r="CA39" s="169" t="str">
        <f>IFERROR(Inv_SY_B!CA39/Inv_SY_B!$CU39-1,"")</f>
        <v/>
      </c>
      <c r="CB39" s="169" t="str">
        <f>IFERROR(Inv_SY_B!CB39/Inv_SY_B!$CU39-1,"")</f>
        <v/>
      </c>
      <c r="CC39" s="169" t="str">
        <f>IFERROR(Inv_SY_B!CC39/Inv_SY_B!$CU39-1,"")</f>
        <v/>
      </c>
      <c r="CD39" s="169" t="str">
        <f>IFERROR(Inv_SY_B!CD39/Inv_SY_B!$CU39-1,"")</f>
        <v/>
      </c>
      <c r="CE39" s="169" t="str">
        <f>IFERROR(Inv_SY_B!CE39/Inv_SY_B!$CU39-1,"")</f>
        <v/>
      </c>
      <c r="CF39" s="169" t="str">
        <f>IFERROR(Inv_SY_B!CF39/Inv_SY_B!$CU39-1,"")</f>
        <v/>
      </c>
      <c r="CG39" s="169" t="str">
        <f>IFERROR(Inv_SY_B!CG39/Inv_SY_B!$CU39-1,"")</f>
        <v/>
      </c>
      <c r="CH39" s="169" t="str">
        <f>IFERROR(Inv_SY_B!CH39/Inv_SY_B!$CU39-1,"")</f>
        <v/>
      </c>
      <c r="CI39" s="169" t="str">
        <f>IFERROR(Inv_SY_B!CI39/Inv_SY_B!$CU39-1,"")</f>
        <v/>
      </c>
      <c r="CJ39" s="169" t="str">
        <f>IFERROR(Inv_SY_B!CJ39/Inv_SY_B!$CU39-1,"")</f>
        <v/>
      </c>
      <c r="CK39" s="169" t="str">
        <f>IFERROR(Inv_SY_B!CK39/Inv_SY_B!$CU39-1,"")</f>
        <v/>
      </c>
      <c r="CL39" s="169" t="str">
        <f>IFERROR(Inv_SY_B!CL39/Inv_SY_B!$CU39-1,"")</f>
        <v/>
      </c>
      <c r="CM39" s="169" t="str">
        <f>IFERROR(Inv_SY_B!CM39/Inv_SY_B!$CU39-1,"")</f>
        <v/>
      </c>
      <c r="CN39" s="169" t="str">
        <f>IFERROR(Inv_SY_B!CN39/Inv_SY_B!$CU39-1,"")</f>
        <v/>
      </c>
      <c r="CO39" s="169" t="str">
        <f>IFERROR(Inv_SY_B!CO39/Inv_SY_B!$CU39-1,"")</f>
        <v/>
      </c>
      <c r="CP39" s="169" t="str">
        <f>IFERROR(Inv_SY_B!CP39/Inv_SY_B!$CU39-1,"")</f>
        <v/>
      </c>
      <c r="CQ39" s="169" t="str">
        <f>IFERROR(Inv_SY_B!CQ39/Inv_SY_B!$CU39-1,"")</f>
        <v/>
      </c>
      <c r="CR39" s="169" t="str">
        <f>IFERROR(Inv_SY_B!CR39/Inv_SY_B!$CU39-1,"")</f>
        <v/>
      </c>
      <c r="CS39" s="169" t="str">
        <f>IFERROR(Inv_SY_B!CS39/Inv_SY_B!$CU39-1,"")</f>
        <v/>
      </c>
      <c r="CT39" s="169" t="str">
        <f>IFERROR(Inv_SY_B!CT39/Inv_SY_B!$CU39-1,"")</f>
        <v/>
      </c>
      <c r="CU39" s="173"/>
      <c r="CV39" s="173"/>
      <c r="CW39" s="173"/>
      <c r="CX39" s="173"/>
    </row>
    <row r="40" spans="2:102">
      <c r="B40" s="164">
        <f t="shared" si="1"/>
        <v>45732</v>
      </c>
      <c r="C40" s="169" t="str">
        <f>IFERROR(Inv_SY_B!C40/Inv_SY_B!$CU40-1,"")</f>
        <v/>
      </c>
      <c r="D40" s="169" t="str">
        <f>IFERROR(Inv_SY_B!D40/Inv_SY_B!$CU40-1,"")</f>
        <v/>
      </c>
      <c r="E40" s="169" t="str">
        <f>IFERROR(Inv_SY_B!E40/Inv_SY_B!$CU40-1,"")</f>
        <v/>
      </c>
      <c r="F40" s="169" t="str">
        <f>IFERROR(Inv_SY_B!F40/Inv_SY_B!$CU40-1,"")</f>
        <v/>
      </c>
      <c r="G40" s="169" t="str">
        <f>IFERROR(Inv_SY_B!G40/Inv_SY_B!$CU40-1,"")</f>
        <v/>
      </c>
      <c r="H40" s="169" t="str">
        <f>IFERROR(Inv_SY_B!H40/Inv_SY_B!$CU40-1,"")</f>
        <v/>
      </c>
      <c r="I40" s="169" t="str">
        <f>IFERROR(Inv_SY_B!I40/Inv_SY_B!$CU40-1,"")</f>
        <v/>
      </c>
      <c r="J40" s="169" t="str">
        <f>IFERROR(Inv_SY_B!J40/Inv_SY_B!$CU40-1,"")</f>
        <v/>
      </c>
      <c r="K40" s="169" t="str">
        <f>IFERROR(Inv_SY_B!K40/Inv_SY_B!$CU40-1,"")</f>
        <v/>
      </c>
      <c r="L40" s="169" t="str">
        <f>IFERROR(Inv_SY_B!L40/Inv_SY_B!$CU40-1,"")</f>
        <v/>
      </c>
      <c r="M40" s="169" t="str">
        <f>IFERROR(Inv_SY_B!M40/Inv_SY_B!$CU40-1,"")</f>
        <v/>
      </c>
      <c r="N40" s="169" t="str">
        <f>IFERROR(Inv_SY_B!N40/Inv_SY_B!$CU40-1,"")</f>
        <v/>
      </c>
      <c r="O40" s="169" t="str">
        <f>IFERROR(Inv_SY_B!O40/Inv_SY_B!$CU40-1,"")</f>
        <v/>
      </c>
      <c r="P40" s="169" t="str">
        <f>IFERROR(Inv_SY_B!P40/Inv_SY_B!$CU40-1,"")</f>
        <v/>
      </c>
      <c r="Q40" s="169" t="str">
        <f>IFERROR(Inv_SY_B!Q40/Inv_SY_B!$CU40-1,"")</f>
        <v/>
      </c>
      <c r="R40" s="169" t="str">
        <f>IFERROR(Inv_SY_B!R40/Inv_SY_B!$CU40-1,"")</f>
        <v/>
      </c>
      <c r="S40" s="169" t="str">
        <f>IFERROR(Inv_SY_B!S40/Inv_SY_B!$CU40-1,"")</f>
        <v/>
      </c>
      <c r="T40" s="169" t="str">
        <f>IFERROR(Inv_SY_B!T40/Inv_SY_B!$CU40-1,"")</f>
        <v/>
      </c>
      <c r="U40" s="169" t="str">
        <f>IFERROR(Inv_SY_B!U40/Inv_SY_B!$CU40-1,"")</f>
        <v/>
      </c>
      <c r="V40" s="169" t="str">
        <f>IFERROR(Inv_SY_B!V40/Inv_SY_B!$CU40-1,"")</f>
        <v/>
      </c>
      <c r="W40" s="169" t="str">
        <f>IFERROR(Inv_SY_B!W40/Inv_SY_B!$CU40-1,"")</f>
        <v/>
      </c>
      <c r="X40" s="169" t="str">
        <f>IFERROR(Inv_SY_B!X40/Inv_SY_B!$CU40-1,"")</f>
        <v/>
      </c>
      <c r="Y40" s="169" t="str">
        <f>IFERROR(Inv_SY_B!Y40/Inv_SY_B!$CU40-1,"")</f>
        <v/>
      </c>
      <c r="Z40" s="169" t="str">
        <f>IFERROR(Inv_SY_B!Z40/Inv_SY_B!$CU40-1,"")</f>
        <v/>
      </c>
      <c r="AA40" s="169" t="str">
        <f>IFERROR(Inv_SY_B!AA40/Inv_SY_B!$CU40-1,"")</f>
        <v/>
      </c>
      <c r="AB40" s="169" t="str">
        <f>IFERROR(Inv_SY_B!AB40/Inv_SY_B!$CU40-1,"")</f>
        <v/>
      </c>
      <c r="AC40" s="169" t="str">
        <f>IFERROR(Inv_SY_B!AC40/Inv_SY_B!$CU40-1,"")</f>
        <v/>
      </c>
      <c r="AD40" s="169" t="str">
        <f>IFERROR(Inv_SY_B!AD40/Inv_SY_B!$CU40-1,"")</f>
        <v/>
      </c>
      <c r="AE40" s="169" t="str">
        <f>IFERROR(Inv_SY_B!AE40/Inv_SY_B!$CU40-1,"")</f>
        <v/>
      </c>
      <c r="AF40" s="169" t="str">
        <f>IFERROR(Inv_SY_B!AF40/Inv_SY_B!$CU40-1,"")</f>
        <v/>
      </c>
      <c r="AG40" s="169" t="str">
        <f>IFERROR(Inv_SY_B!AG40/Inv_SY_B!$CU40-1,"")</f>
        <v/>
      </c>
      <c r="AH40" s="169" t="str">
        <f>IFERROR(Inv_SY_B!AH40/Inv_SY_B!$CU40-1,"")</f>
        <v/>
      </c>
      <c r="AI40" s="169" t="str">
        <f>IFERROR(Inv_SY_B!AI40/Inv_SY_B!$CU40-1,"")</f>
        <v/>
      </c>
      <c r="AJ40" s="169" t="str">
        <f>IFERROR(Inv_SY_B!AJ40/Inv_SY_B!$CU40-1,"")</f>
        <v/>
      </c>
      <c r="AK40" s="169" t="str">
        <f>IFERROR(Inv_SY_B!AK40/Inv_SY_B!$CU40-1,"")</f>
        <v/>
      </c>
      <c r="AL40" s="169" t="str">
        <f>IFERROR(Inv_SY_B!AL40/Inv_SY_B!$CU40-1,"")</f>
        <v/>
      </c>
      <c r="AM40" s="169" t="str">
        <f>IFERROR(Inv_SY_B!AM40/Inv_SY_B!$CU40-1,"")</f>
        <v/>
      </c>
      <c r="AN40" s="169" t="str">
        <f>IFERROR(Inv_SY_B!AN40/Inv_SY_B!$CU40-1,"")</f>
        <v/>
      </c>
      <c r="AO40" s="169" t="str">
        <f>IFERROR(Inv_SY_B!AO40/Inv_SY_B!$CU40-1,"")</f>
        <v/>
      </c>
      <c r="AP40" s="169" t="str">
        <f>IFERROR(Inv_SY_B!AP40/Inv_SY_B!$CU40-1,"")</f>
        <v/>
      </c>
      <c r="AQ40" s="169" t="str">
        <f>IFERROR(Inv_SY_B!AQ40/Inv_SY_B!$CU40-1,"")</f>
        <v/>
      </c>
      <c r="AR40" s="169" t="str">
        <f>IFERROR(Inv_SY_B!AR40/Inv_SY_B!$CU40-1,"")</f>
        <v/>
      </c>
      <c r="AS40" s="169" t="str">
        <f>IFERROR(Inv_SY_B!AS40/Inv_SY_B!$CU40-1,"")</f>
        <v/>
      </c>
      <c r="AT40" s="169" t="str">
        <f>IFERROR(Inv_SY_B!AT40/Inv_SY_B!$CU40-1,"")</f>
        <v/>
      </c>
      <c r="AU40" s="169" t="str">
        <f>IFERROR(Inv_SY_B!AU40/Inv_SY_B!$CU40-1,"")</f>
        <v/>
      </c>
      <c r="AV40" s="169" t="str">
        <f>IFERROR(Inv_SY_B!AV40/Inv_SY_B!$CU40-1,"")</f>
        <v/>
      </c>
      <c r="AW40" s="169" t="str">
        <f>IFERROR(Inv_SY_B!AW40/Inv_SY_B!$CU40-1,"")</f>
        <v/>
      </c>
      <c r="AX40" s="169" t="str">
        <f>IFERROR(Inv_SY_B!AX40/Inv_SY_B!$CU40-1,"")</f>
        <v/>
      </c>
      <c r="AY40" s="169" t="str">
        <f>IFERROR(Inv_SY_B!AY40/Inv_SY_B!$CU40-1,"")</f>
        <v/>
      </c>
      <c r="AZ40" s="169" t="str">
        <f>IFERROR(Inv_SY_B!AZ40/Inv_SY_B!$CU40-1,"")</f>
        <v/>
      </c>
      <c r="BA40" s="169" t="str">
        <f>IFERROR(Inv_SY_B!BA40/Inv_SY_B!$CU40-1,"")</f>
        <v/>
      </c>
      <c r="BB40" s="169" t="str">
        <f>IFERROR(Inv_SY_B!BB40/Inv_SY_B!$CU40-1,"")</f>
        <v/>
      </c>
      <c r="BC40" s="169" t="str">
        <f>IFERROR(Inv_SY_B!BC40/Inv_SY_B!$CU40-1,"")</f>
        <v/>
      </c>
      <c r="BD40" s="169" t="str">
        <f>IFERROR(Inv_SY_B!BD40/Inv_SY_B!$CU40-1,"")</f>
        <v/>
      </c>
      <c r="BE40" s="169" t="str">
        <f>IFERROR(Inv_SY_B!BE40/Inv_SY_B!$CU40-1,"")</f>
        <v/>
      </c>
      <c r="BF40" s="169" t="str">
        <f>IFERROR(Inv_SY_B!BF40/Inv_SY_B!$CU40-1,"")</f>
        <v/>
      </c>
      <c r="BG40" s="169" t="str">
        <f>IFERROR(Inv_SY_B!BG40/Inv_SY_B!$CU40-1,"")</f>
        <v/>
      </c>
      <c r="BH40" s="169" t="str">
        <f>IFERROR(Inv_SY_B!BH40/Inv_SY_B!$CU40-1,"")</f>
        <v/>
      </c>
      <c r="BI40" s="169" t="str">
        <f>IFERROR(Inv_SY_B!BI40/Inv_SY_B!$CU40-1,"")</f>
        <v/>
      </c>
      <c r="BJ40" s="169" t="str">
        <f>IFERROR(Inv_SY_B!BJ40/Inv_SY_B!$CU40-1,"")</f>
        <v/>
      </c>
      <c r="BK40" s="169" t="str">
        <f>IFERROR(Inv_SY_B!BK40/Inv_SY_B!$CU40-1,"")</f>
        <v/>
      </c>
      <c r="BL40" s="169" t="str">
        <f>IFERROR(Inv_SY_B!BL40/Inv_SY_B!$CU40-1,"")</f>
        <v/>
      </c>
      <c r="BM40" s="169" t="str">
        <f>IFERROR(Inv_SY_B!BM40/Inv_SY_B!$CU40-1,"")</f>
        <v/>
      </c>
      <c r="BN40" s="169" t="str">
        <f>IFERROR(Inv_SY_B!BN40/Inv_SY_B!$CU40-1,"")</f>
        <v/>
      </c>
      <c r="BO40" s="169" t="str">
        <f>IFERROR(Inv_SY_B!BO40/Inv_SY_B!$CU40-1,"")</f>
        <v/>
      </c>
      <c r="BP40" s="169" t="str">
        <f>IFERROR(Inv_SY_B!BP40/Inv_SY_B!$CU40-1,"")</f>
        <v/>
      </c>
      <c r="BQ40" s="169" t="str">
        <f>IFERROR(Inv_SY_B!BQ40/Inv_SY_B!$CU40-1,"")</f>
        <v/>
      </c>
      <c r="BR40" s="169" t="str">
        <f>IFERROR(Inv_SY_B!BR40/Inv_SY_B!$CU40-1,"")</f>
        <v/>
      </c>
      <c r="BS40" s="169" t="str">
        <f>IFERROR(Inv_SY_B!BS40/Inv_SY_B!$CU40-1,"")</f>
        <v/>
      </c>
      <c r="BT40" s="169" t="str">
        <f>IFERROR(Inv_SY_B!BT40/Inv_SY_B!$CU40-1,"")</f>
        <v/>
      </c>
      <c r="BU40" s="169" t="str">
        <f>IFERROR(Inv_SY_B!BU40/Inv_SY_B!$CU40-1,"")</f>
        <v/>
      </c>
      <c r="BV40" s="169" t="str">
        <f>IFERROR(Inv_SY_B!BV40/Inv_SY_B!$CU40-1,"")</f>
        <v/>
      </c>
      <c r="BW40" s="169" t="str">
        <f>IFERROR(Inv_SY_B!BW40/Inv_SY_B!$CU40-1,"")</f>
        <v/>
      </c>
      <c r="BX40" s="169" t="str">
        <f>IFERROR(Inv_SY_B!BX40/Inv_SY_B!$CU40-1,"")</f>
        <v/>
      </c>
      <c r="BY40" s="169" t="str">
        <f>IFERROR(Inv_SY_B!BY40/Inv_SY_B!$CU40-1,"")</f>
        <v/>
      </c>
      <c r="BZ40" s="169" t="str">
        <f>IFERROR(Inv_SY_B!BZ40/Inv_SY_B!$CU40-1,"")</f>
        <v/>
      </c>
      <c r="CA40" s="169" t="str">
        <f>IFERROR(Inv_SY_B!CA40/Inv_SY_B!$CU40-1,"")</f>
        <v/>
      </c>
      <c r="CB40" s="169" t="str">
        <f>IFERROR(Inv_SY_B!CB40/Inv_SY_B!$CU40-1,"")</f>
        <v/>
      </c>
      <c r="CC40" s="169" t="str">
        <f>IFERROR(Inv_SY_B!CC40/Inv_SY_B!$CU40-1,"")</f>
        <v/>
      </c>
      <c r="CD40" s="169" t="str">
        <f>IFERROR(Inv_SY_B!CD40/Inv_SY_B!$CU40-1,"")</f>
        <v/>
      </c>
      <c r="CE40" s="169" t="str">
        <f>IFERROR(Inv_SY_B!CE40/Inv_SY_B!$CU40-1,"")</f>
        <v/>
      </c>
      <c r="CF40" s="169" t="str">
        <f>IFERROR(Inv_SY_B!CF40/Inv_SY_B!$CU40-1,"")</f>
        <v/>
      </c>
      <c r="CG40" s="169" t="str">
        <f>IFERROR(Inv_SY_B!CG40/Inv_SY_B!$CU40-1,"")</f>
        <v/>
      </c>
      <c r="CH40" s="169" t="str">
        <f>IFERROR(Inv_SY_B!CH40/Inv_SY_B!$CU40-1,"")</f>
        <v/>
      </c>
      <c r="CI40" s="169" t="str">
        <f>IFERROR(Inv_SY_B!CI40/Inv_SY_B!$CU40-1,"")</f>
        <v/>
      </c>
      <c r="CJ40" s="169" t="str">
        <f>IFERROR(Inv_SY_B!CJ40/Inv_SY_B!$CU40-1,"")</f>
        <v/>
      </c>
      <c r="CK40" s="169" t="str">
        <f>IFERROR(Inv_SY_B!CK40/Inv_SY_B!$CU40-1,"")</f>
        <v/>
      </c>
      <c r="CL40" s="169" t="str">
        <f>IFERROR(Inv_SY_B!CL40/Inv_SY_B!$CU40-1,"")</f>
        <v/>
      </c>
      <c r="CM40" s="169" t="str">
        <f>IFERROR(Inv_SY_B!CM40/Inv_SY_B!$CU40-1,"")</f>
        <v/>
      </c>
      <c r="CN40" s="169" t="str">
        <f>IFERROR(Inv_SY_B!CN40/Inv_SY_B!$CU40-1,"")</f>
        <v/>
      </c>
      <c r="CO40" s="169" t="str">
        <f>IFERROR(Inv_SY_B!CO40/Inv_SY_B!$CU40-1,"")</f>
        <v/>
      </c>
      <c r="CP40" s="169" t="str">
        <f>IFERROR(Inv_SY_B!CP40/Inv_SY_B!$CU40-1,"")</f>
        <v/>
      </c>
      <c r="CQ40" s="169" t="str">
        <f>IFERROR(Inv_SY_B!CQ40/Inv_SY_B!$CU40-1,"")</f>
        <v/>
      </c>
      <c r="CR40" s="169" t="str">
        <f>IFERROR(Inv_SY_B!CR40/Inv_SY_B!$CU40-1,"")</f>
        <v/>
      </c>
      <c r="CS40" s="169" t="str">
        <f>IFERROR(Inv_SY_B!CS40/Inv_SY_B!$CU40-1,"")</f>
        <v/>
      </c>
      <c r="CT40" s="169" t="str">
        <f>IFERROR(Inv_SY_B!CT40/Inv_SY_B!$CU40-1,"")</f>
        <v/>
      </c>
      <c r="CU40" s="173"/>
      <c r="CV40" s="173"/>
      <c r="CW40" s="173"/>
      <c r="CX40" s="173"/>
    </row>
    <row r="41" spans="2:102">
      <c r="B41" s="164">
        <f t="shared" si="1"/>
        <v>45733</v>
      </c>
      <c r="C41" s="169" t="str">
        <f>IFERROR(Inv_SY_B!C41/Inv_SY_B!$CU41-1,"")</f>
        <v/>
      </c>
      <c r="D41" s="169" t="str">
        <f>IFERROR(Inv_SY_B!D41/Inv_SY_B!$CU41-1,"")</f>
        <v/>
      </c>
      <c r="E41" s="169" t="str">
        <f>IFERROR(Inv_SY_B!E41/Inv_SY_B!$CU41-1,"")</f>
        <v/>
      </c>
      <c r="F41" s="169" t="str">
        <f>IFERROR(Inv_SY_B!F41/Inv_SY_B!$CU41-1,"")</f>
        <v/>
      </c>
      <c r="G41" s="169" t="str">
        <f>IFERROR(Inv_SY_B!G41/Inv_SY_B!$CU41-1,"")</f>
        <v/>
      </c>
      <c r="H41" s="169" t="str">
        <f>IFERROR(Inv_SY_B!H41/Inv_SY_B!$CU41-1,"")</f>
        <v/>
      </c>
      <c r="I41" s="169" t="str">
        <f>IFERROR(Inv_SY_B!I41/Inv_SY_B!$CU41-1,"")</f>
        <v/>
      </c>
      <c r="J41" s="169" t="str">
        <f>IFERROR(Inv_SY_B!J41/Inv_SY_B!$CU41-1,"")</f>
        <v/>
      </c>
      <c r="K41" s="169" t="str">
        <f>IFERROR(Inv_SY_B!K41/Inv_SY_B!$CU41-1,"")</f>
        <v/>
      </c>
      <c r="L41" s="169" t="str">
        <f>IFERROR(Inv_SY_B!L41/Inv_SY_B!$CU41-1,"")</f>
        <v/>
      </c>
      <c r="M41" s="169" t="str">
        <f>IFERROR(Inv_SY_B!M41/Inv_SY_B!$CU41-1,"")</f>
        <v/>
      </c>
      <c r="N41" s="169" t="str">
        <f>IFERROR(Inv_SY_B!N41/Inv_SY_B!$CU41-1,"")</f>
        <v/>
      </c>
      <c r="O41" s="169" t="str">
        <f>IFERROR(Inv_SY_B!O41/Inv_SY_B!$CU41-1,"")</f>
        <v/>
      </c>
      <c r="P41" s="169" t="str">
        <f>IFERROR(Inv_SY_B!P41/Inv_SY_B!$CU41-1,"")</f>
        <v/>
      </c>
      <c r="Q41" s="169" t="str">
        <f>IFERROR(Inv_SY_B!Q41/Inv_SY_B!$CU41-1,"")</f>
        <v/>
      </c>
      <c r="R41" s="169" t="str">
        <f>IFERROR(Inv_SY_B!R41/Inv_SY_B!$CU41-1,"")</f>
        <v/>
      </c>
      <c r="S41" s="169" t="str">
        <f>IFERROR(Inv_SY_B!S41/Inv_SY_B!$CU41-1,"")</f>
        <v/>
      </c>
      <c r="T41" s="169" t="str">
        <f>IFERROR(Inv_SY_B!T41/Inv_SY_B!$CU41-1,"")</f>
        <v/>
      </c>
      <c r="U41" s="169" t="str">
        <f>IFERROR(Inv_SY_B!U41/Inv_SY_B!$CU41-1,"")</f>
        <v/>
      </c>
      <c r="V41" s="169" t="str">
        <f>IFERROR(Inv_SY_B!V41/Inv_SY_B!$CU41-1,"")</f>
        <v/>
      </c>
      <c r="W41" s="169" t="str">
        <f>IFERROR(Inv_SY_B!W41/Inv_SY_B!$CU41-1,"")</f>
        <v/>
      </c>
      <c r="X41" s="169" t="str">
        <f>IFERROR(Inv_SY_B!X41/Inv_SY_B!$CU41-1,"")</f>
        <v/>
      </c>
      <c r="Y41" s="169" t="str">
        <f>IFERROR(Inv_SY_B!Y41/Inv_SY_B!$CU41-1,"")</f>
        <v/>
      </c>
      <c r="Z41" s="169" t="str">
        <f>IFERROR(Inv_SY_B!Z41/Inv_SY_B!$CU41-1,"")</f>
        <v/>
      </c>
      <c r="AA41" s="169" t="str">
        <f>IFERROR(Inv_SY_B!AA41/Inv_SY_B!$CU41-1,"")</f>
        <v/>
      </c>
      <c r="AB41" s="169" t="str">
        <f>IFERROR(Inv_SY_B!AB41/Inv_SY_B!$CU41-1,"")</f>
        <v/>
      </c>
      <c r="AC41" s="169" t="str">
        <f>IFERROR(Inv_SY_B!AC41/Inv_SY_B!$CU41-1,"")</f>
        <v/>
      </c>
      <c r="AD41" s="169" t="str">
        <f>IFERROR(Inv_SY_B!AD41/Inv_SY_B!$CU41-1,"")</f>
        <v/>
      </c>
      <c r="AE41" s="169" t="str">
        <f>IFERROR(Inv_SY_B!AE41/Inv_SY_B!$CU41-1,"")</f>
        <v/>
      </c>
      <c r="AF41" s="169" t="str">
        <f>IFERROR(Inv_SY_B!AF41/Inv_SY_B!$CU41-1,"")</f>
        <v/>
      </c>
      <c r="AG41" s="169" t="str">
        <f>IFERROR(Inv_SY_B!AG41/Inv_SY_B!$CU41-1,"")</f>
        <v/>
      </c>
      <c r="AH41" s="169" t="str">
        <f>IFERROR(Inv_SY_B!AH41/Inv_SY_B!$CU41-1,"")</f>
        <v/>
      </c>
      <c r="AI41" s="169" t="str">
        <f>IFERROR(Inv_SY_B!AI41/Inv_SY_B!$CU41-1,"")</f>
        <v/>
      </c>
      <c r="AJ41" s="169" t="str">
        <f>IFERROR(Inv_SY_B!AJ41/Inv_SY_B!$CU41-1,"")</f>
        <v/>
      </c>
      <c r="AK41" s="169" t="str">
        <f>IFERROR(Inv_SY_B!AK41/Inv_SY_B!$CU41-1,"")</f>
        <v/>
      </c>
      <c r="AL41" s="169" t="str">
        <f>IFERROR(Inv_SY_B!AL41/Inv_SY_B!$CU41-1,"")</f>
        <v/>
      </c>
      <c r="AM41" s="169" t="str">
        <f>IFERROR(Inv_SY_B!AM41/Inv_SY_B!$CU41-1,"")</f>
        <v/>
      </c>
      <c r="AN41" s="169" t="str">
        <f>IFERROR(Inv_SY_B!AN41/Inv_SY_B!$CU41-1,"")</f>
        <v/>
      </c>
      <c r="AO41" s="169" t="str">
        <f>IFERROR(Inv_SY_B!AO41/Inv_SY_B!$CU41-1,"")</f>
        <v/>
      </c>
      <c r="AP41" s="169" t="str">
        <f>IFERROR(Inv_SY_B!AP41/Inv_SY_B!$CU41-1,"")</f>
        <v/>
      </c>
      <c r="AQ41" s="169" t="str">
        <f>IFERROR(Inv_SY_B!AQ41/Inv_SY_B!$CU41-1,"")</f>
        <v/>
      </c>
      <c r="AR41" s="169" t="str">
        <f>IFERROR(Inv_SY_B!AR41/Inv_SY_B!$CU41-1,"")</f>
        <v/>
      </c>
      <c r="AS41" s="169" t="str">
        <f>IFERROR(Inv_SY_B!AS41/Inv_SY_B!$CU41-1,"")</f>
        <v/>
      </c>
      <c r="AT41" s="169" t="str">
        <f>IFERROR(Inv_SY_B!AT41/Inv_SY_B!$CU41-1,"")</f>
        <v/>
      </c>
      <c r="AU41" s="169" t="str">
        <f>IFERROR(Inv_SY_B!AU41/Inv_SY_B!$CU41-1,"")</f>
        <v/>
      </c>
      <c r="AV41" s="169" t="str">
        <f>IFERROR(Inv_SY_B!AV41/Inv_SY_B!$CU41-1,"")</f>
        <v/>
      </c>
      <c r="AW41" s="169" t="str">
        <f>IFERROR(Inv_SY_B!AW41/Inv_SY_B!$CU41-1,"")</f>
        <v/>
      </c>
      <c r="AX41" s="169" t="str">
        <f>IFERROR(Inv_SY_B!AX41/Inv_SY_B!$CU41-1,"")</f>
        <v/>
      </c>
      <c r="AY41" s="169" t="str">
        <f>IFERROR(Inv_SY_B!AY41/Inv_SY_B!$CU41-1,"")</f>
        <v/>
      </c>
      <c r="AZ41" s="169" t="str">
        <f>IFERROR(Inv_SY_B!AZ41/Inv_SY_B!$CU41-1,"")</f>
        <v/>
      </c>
      <c r="BA41" s="169" t="str">
        <f>IFERROR(Inv_SY_B!BA41/Inv_SY_B!$CU41-1,"")</f>
        <v/>
      </c>
      <c r="BB41" s="169" t="str">
        <f>IFERROR(Inv_SY_B!BB41/Inv_SY_B!$CU41-1,"")</f>
        <v/>
      </c>
      <c r="BC41" s="169" t="str">
        <f>IFERROR(Inv_SY_B!BC41/Inv_SY_B!$CU41-1,"")</f>
        <v/>
      </c>
      <c r="BD41" s="169" t="str">
        <f>IFERROR(Inv_SY_B!BD41/Inv_SY_B!$CU41-1,"")</f>
        <v/>
      </c>
      <c r="BE41" s="169" t="str">
        <f>IFERROR(Inv_SY_B!BE41/Inv_SY_B!$CU41-1,"")</f>
        <v/>
      </c>
      <c r="BF41" s="169" t="str">
        <f>IFERROR(Inv_SY_B!BF41/Inv_SY_B!$CU41-1,"")</f>
        <v/>
      </c>
      <c r="BG41" s="169" t="str">
        <f>IFERROR(Inv_SY_B!BG41/Inv_SY_B!$CU41-1,"")</f>
        <v/>
      </c>
      <c r="BH41" s="169" t="str">
        <f>IFERROR(Inv_SY_B!BH41/Inv_SY_B!$CU41-1,"")</f>
        <v/>
      </c>
      <c r="BI41" s="169" t="str">
        <f>IFERROR(Inv_SY_B!BI41/Inv_SY_B!$CU41-1,"")</f>
        <v/>
      </c>
      <c r="BJ41" s="169" t="str">
        <f>IFERROR(Inv_SY_B!BJ41/Inv_SY_B!$CU41-1,"")</f>
        <v/>
      </c>
      <c r="BK41" s="169" t="str">
        <f>IFERROR(Inv_SY_B!BK41/Inv_SY_B!$CU41-1,"")</f>
        <v/>
      </c>
      <c r="BL41" s="169" t="str">
        <f>IFERROR(Inv_SY_B!BL41/Inv_SY_B!$CU41-1,"")</f>
        <v/>
      </c>
      <c r="BM41" s="169" t="str">
        <f>IFERROR(Inv_SY_B!BM41/Inv_SY_B!$CU41-1,"")</f>
        <v/>
      </c>
      <c r="BN41" s="169" t="str">
        <f>IFERROR(Inv_SY_B!BN41/Inv_SY_B!$CU41-1,"")</f>
        <v/>
      </c>
      <c r="BO41" s="169" t="str">
        <f>IFERROR(Inv_SY_B!BO41/Inv_SY_B!$CU41-1,"")</f>
        <v/>
      </c>
      <c r="BP41" s="169" t="str">
        <f>IFERROR(Inv_SY_B!BP41/Inv_SY_B!$CU41-1,"")</f>
        <v/>
      </c>
      <c r="BQ41" s="169" t="str">
        <f>IFERROR(Inv_SY_B!BQ41/Inv_SY_B!$CU41-1,"")</f>
        <v/>
      </c>
      <c r="BR41" s="169" t="str">
        <f>IFERROR(Inv_SY_B!BR41/Inv_SY_B!$CU41-1,"")</f>
        <v/>
      </c>
      <c r="BS41" s="169" t="str">
        <f>IFERROR(Inv_SY_B!BS41/Inv_SY_B!$CU41-1,"")</f>
        <v/>
      </c>
      <c r="BT41" s="169" t="str">
        <f>IFERROR(Inv_SY_B!BT41/Inv_SY_B!$CU41-1,"")</f>
        <v/>
      </c>
      <c r="BU41" s="169" t="str">
        <f>IFERROR(Inv_SY_B!BU41/Inv_SY_B!$CU41-1,"")</f>
        <v/>
      </c>
      <c r="BV41" s="169" t="str">
        <f>IFERROR(Inv_SY_B!BV41/Inv_SY_B!$CU41-1,"")</f>
        <v/>
      </c>
      <c r="BW41" s="169" t="str">
        <f>IFERROR(Inv_SY_B!BW41/Inv_SY_B!$CU41-1,"")</f>
        <v/>
      </c>
      <c r="BX41" s="169" t="str">
        <f>IFERROR(Inv_SY_B!BX41/Inv_SY_B!$CU41-1,"")</f>
        <v/>
      </c>
      <c r="BY41" s="169" t="str">
        <f>IFERROR(Inv_SY_B!BY41/Inv_SY_B!$CU41-1,"")</f>
        <v/>
      </c>
      <c r="BZ41" s="169" t="str">
        <f>IFERROR(Inv_SY_B!BZ41/Inv_SY_B!$CU41-1,"")</f>
        <v/>
      </c>
      <c r="CA41" s="169" t="str">
        <f>IFERROR(Inv_SY_B!CA41/Inv_SY_B!$CU41-1,"")</f>
        <v/>
      </c>
      <c r="CB41" s="169" t="str">
        <f>IFERROR(Inv_SY_B!CB41/Inv_SY_B!$CU41-1,"")</f>
        <v/>
      </c>
      <c r="CC41" s="169" t="str">
        <f>IFERROR(Inv_SY_B!CC41/Inv_SY_B!$CU41-1,"")</f>
        <v/>
      </c>
      <c r="CD41" s="169" t="str">
        <f>IFERROR(Inv_SY_B!CD41/Inv_SY_B!$CU41-1,"")</f>
        <v/>
      </c>
      <c r="CE41" s="169" t="str">
        <f>IFERROR(Inv_SY_B!CE41/Inv_SY_B!$CU41-1,"")</f>
        <v/>
      </c>
      <c r="CF41" s="169" t="str">
        <f>IFERROR(Inv_SY_B!CF41/Inv_SY_B!$CU41-1,"")</f>
        <v/>
      </c>
      <c r="CG41" s="169" t="str">
        <f>IFERROR(Inv_SY_B!CG41/Inv_SY_B!$CU41-1,"")</f>
        <v/>
      </c>
      <c r="CH41" s="169" t="str">
        <f>IFERROR(Inv_SY_B!CH41/Inv_SY_B!$CU41-1,"")</f>
        <v/>
      </c>
      <c r="CI41" s="169" t="str">
        <f>IFERROR(Inv_SY_B!CI41/Inv_SY_B!$CU41-1,"")</f>
        <v/>
      </c>
      <c r="CJ41" s="169" t="str">
        <f>IFERROR(Inv_SY_B!CJ41/Inv_SY_B!$CU41-1,"")</f>
        <v/>
      </c>
      <c r="CK41" s="169" t="str">
        <f>IFERROR(Inv_SY_B!CK41/Inv_SY_B!$CU41-1,"")</f>
        <v/>
      </c>
      <c r="CL41" s="169" t="str">
        <f>IFERROR(Inv_SY_B!CL41/Inv_SY_B!$CU41-1,"")</f>
        <v/>
      </c>
      <c r="CM41" s="169" t="str">
        <f>IFERROR(Inv_SY_B!CM41/Inv_SY_B!$CU41-1,"")</f>
        <v/>
      </c>
      <c r="CN41" s="169" t="str">
        <f>IFERROR(Inv_SY_B!CN41/Inv_SY_B!$CU41-1,"")</f>
        <v/>
      </c>
      <c r="CO41" s="169" t="str">
        <f>IFERROR(Inv_SY_B!CO41/Inv_SY_B!$CU41-1,"")</f>
        <v/>
      </c>
      <c r="CP41" s="169" t="str">
        <f>IFERROR(Inv_SY_B!CP41/Inv_SY_B!$CU41-1,"")</f>
        <v/>
      </c>
      <c r="CQ41" s="169" t="str">
        <f>IFERROR(Inv_SY_B!CQ41/Inv_SY_B!$CU41-1,"")</f>
        <v/>
      </c>
      <c r="CR41" s="169" t="str">
        <f>IFERROR(Inv_SY_B!CR41/Inv_SY_B!$CU41-1,"")</f>
        <v/>
      </c>
      <c r="CS41" s="169" t="str">
        <f>IFERROR(Inv_SY_B!CS41/Inv_SY_B!$CU41-1,"")</f>
        <v/>
      </c>
      <c r="CT41" s="169" t="str">
        <f>IFERROR(Inv_SY_B!CT41/Inv_SY_B!$CU41-1,"")</f>
        <v/>
      </c>
      <c r="CU41" s="173"/>
      <c r="CV41" s="173"/>
      <c r="CW41" s="173"/>
      <c r="CX41" s="173"/>
    </row>
    <row r="42" spans="2:102">
      <c r="B42" s="164">
        <f t="shared" si="1"/>
        <v>45734</v>
      </c>
      <c r="C42" s="169" t="str">
        <f>IFERROR(Inv_SY_B!C42/Inv_SY_B!$CU42-1,"")</f>
        <v/>
      </c>
      <c r="D42" s="169" t="str">
        <f>IFERROR(Inv_SY_B!D42/Inv_SY_B!$CU42-1,"")</f>
        <v/>
      </c>
      <c r="E42" s="169" t="str">
        <f>IFERROR(Inv_SY_B!E42/Inv_SY_B!$CU42-1,"")</f>
        <v/>
      </c>
      <c r="F42" s="169" t="str">
        <f>IFERROR(Inv_SY_B!F42/Inv_SY_B!$CU42-1,"")</f>
        <v/>
      </c>
      <c r="G42" s="169" t="str">
        <f>IFERROR(Inv_SY_B!G42/Inv_SY_B!$CU42-1,"")</f>
        <v/>
      </c>
      <c r="H42" s="169" t="str">
        <f>IFERROR(Inv_SY_B!H42/Inv_SY_B!$CU42-1,"")</f>
        <v/>
      </c>
      <c r="I42" s="169" t="str">
        <f>IFERROR(Inv_SY_B!I42/Inv_SY_B!$CU42-1,"")</f>
        <v/>
      </c>
      <c r="J42" s="169" t="str">
        <f>IFERROR(Inv_SY_B!J42/Inv_SY_B!$CU42-1,"")</f>
        <v/>
      </c>
      <c r="K42" s="169" t="str">
        <f>IFERROR(Inv_SY_B!K42/Inv_SY_B!$CU42-1,"")</f>
        <v/>
      </c>
      <c r="L42" s="169" t="str">
        <f>IFERROR(Inv_SY_B!L42/Inv_SY_B!$CU42-1,"")</f>
        <v/>
      </c>
      <c r="M42" s="169" t="str">
        <f>IFERROR(Inv_SY_B!M42/Inv_SY_B!$CU42-1,"")</f>
        <v/>
      </c>
      <c r="N42" s="169" t="str">
        <f>IFERROR(Inv_SY_B!N42/Inv_SY_B!$CU42-1,"")</f>
        <v/>
      </c>
      <c r="O42" s="169" t="str">
        <f>IFERROR(Inv_SY_B!O42/Inv_SY_B!$CU42-1,"")</f>
        <v/>
      </c>
      <c r="P42" s="169" t="str">
        <f>IFERROR(Inv_SY_B!P42/Inv_SY_B!$CU42-1,"")</f>
        <v/>
      </c>
      <c r="Q42" s="169" t="str">
        <f>IFERROR(Inv_SY_B!Q42/Inv_SY_B!$CU42-1,"")</f>
        <v/>
      </c>
      <c r="R42" s="169" t="str">
        <f>IFERROR(Inv_SY_B!R42/Inv_SY_B!$CU42-1,"")</f>
        <v/>
      </c>
      <c r="S42" s="169" t="str">
        <f>IFERROR(Inv_SY_B!S42/Inv_SY_B!$CU42-1,"")</f>
        <v/>
      </c>
      <c r="T42" s="169" t="str">
        <f>IFERROR(Inv_SY_B!T42/Inv_SY_B!$CU42-1,"")</f>
        <v/>
      </c>
      <c r="U42" s="169" t="str">
        <f>IFERROR(Inv_SY_B!U42/Inv_SY_B!$CU42-1,"")</f>
        <v/>
      </c>
      <c r="V42" s="169" t="str">
        <f>IFERROR(Inv_SY_B!V42/Inv_SY_B!$CU42-1,"")</f>
        <v/>
      </c>
      <c r="W42" s="169" t="str">
        <f>IFERROR(Inv_SY_B!W42/Inv_SY_B!$CU42-1,"")</f>
        <v/>
      </c>
      <c r="X42" s="169" t="str">
        <f>IFERROR(Inv_SY_B!X42/Inv_SY_B!$CU42-1,"")</f>
        <v/>
      </c>
      <c r="Y42" s="169" t="str">
        <f>IFERROR(Inv_SY_B!Y42/Inv_SY_B!$CU42-1,"")</f>
        <v/>
      </c>
      <c r="Z42" s="169" t="str">
        <f>IFERROR(Inv_SY_B!Z42/Inv_SY_B!$CU42-1,"")</f>
        <v/>
      </c>
      <c r="AA42" s="169" t="str">
        <f>IFERROR(Inv_SY_B!AA42/Inv_SY_B!$CU42-1,"")</f>
        <v/>
      </c>
      <c r="AB42" s="169" t="str">
        <f>IFERROR(Inv_SY_B!AB42/Inv_SY_B!$CU42-1,"")</f>
        <v/>
      </c>
      <c r="AC42" s="169" t="str">
        <f>IFERROR(Inv_SY_B!AC42/Inv_SY_B!$CU42-1,"")</f>
        <v/>
      </c>
      <c r="AD42" s="169" t="str">
        <f>IFERROR(Inv_SY_B!AD42/Inv_SY_B!$CU42-1,"")</f>
        <v/>
      </c>
      <c r="AE42" s="169" t="str">
        <f>IFERROR(Inv_SY_B!AE42/Inv_SY_B!$CU42-1,"")</f>
        <v/>
      </c>
      <c r="AF42" s="169" t="str">
        <f>IFERROR(Inv_SY_B!AF42/Inv_SY_B!$CU42-1,"")</f>
        <v/>
      </c>
      <c r="AG42" s="169" t="str">
        <f>IFERROR(Inv_SY_B!AG42/Inv_SY_B!$CU42-1,"")</f>
        <v/>
      </c>
      <c r="AH42" s="169" t="str">
        <f>IFERROR(Inv_SY_B!AH42/Inv_SY_B!$CU42-1,"")</f>
        <v/>
      </c>
      <c r="AI42" s="169" t="str">
        <f>IFERROR(Inv_SY_B!AI42/Inv_SY_B!$CU42-1,"")</f>
        <v/>
      </c>
      <c r="AJ42" s="169" t="str">
        <f>IFERROR(Inv_SY_B!AJ42/Inv_SY_B!$CU42-1,"")</f>
        <v/>
      </c>
      <c r="AK42" s="169" t="str">
        <f>IFERROR(Inv_SY_B!AK42/Inv_SY_B!$CU42-1,"")</f>
        <v/>
      </c>
      <c r="AL42" s="169" t="str">
        <f>IFERROR(Inv_SY_B!AL42/Inv_SY_B!$CU42-1,"")</f>
        <v/>
      </c>
      <c r="AM42" s="169" t="str">
        <f>IFERROR(Inv_SY_B!AM42/Inv_SY_B!$CU42-1,"")</f>
        <v/>
      </c>
      <c r="AN42" s="169" t="str">
        <f>IFERROR(Inv_SY_B!AN42/Inv_SY_B!$CU42-1,"")</f>
        <v/>
      </c>
      <c r="AO42" s="169" t="str">
        <f>IFERROR(Inv_SY_B!AO42/Inv_SY_B!$CU42-1,"")</f>
        <v/>
      </c>
      <c r="AP42" s="169" t="str">
        <f>IFERROR(Inv_SY_B!AP42/Inv_SY_B!$CU42-1,"")</f>
        <v/>
      </c>
      <c r="AQ42" s="169" t="str">
        <f>IFERROR(Inv_SY_B!AQ42/Inv_SY_B!$CU42-1,"")</f>
        <v/>
      </c>
      <c r="AR42" s="169" t="str">
        <f>IFERROR(Inv_SY_B!AR42/Inv_SY_B!$CU42-1,"")</f>
        <v/>
      </c>
      <c r="AS42" s="169" t="str">
        <f>IFERROR(Inv_SY_B!AS42/Inv_SY_B!$CU42-1,"")</f>
        <v/>
      </c>
      <c r="AT42" s="169" t="str">
        <f>IFERROR(Inv_SY_B!AT42/Inv_SY_B!$CU42-1,"")</f>
        <v/>
      </c>
      <c r="AU42" s="169" t="str">
        <f>IFERROR(Inv_SY_B!AU42/Inv_SY_B!$CU42-1,"")</f>
        <v/>
      </c>
      <c r="AV42" s="169" t="str">
        <f>IFERROR(Inv_SY_B!AV42/Inv_SY_B!$CU42-1,"")</f>
        <v/>
      </c>
      <c r="AW42" s="169" t="str">
        <f>IFERROR(Inv_SY_B!AW42/Inv_SY_B!$CU42-1,"")</f>
        <v/>
      </c>
      <c r="AX42" s="169" t="str">
        <f>IFERROR(Inv_SY_B!AX42/Inv_SY_B!$CU42-1,"")</f>
        <v/>
      </c>
      <c r="AY42" s="169" t="str">
        <f>IFERROR(Inv_SY_B!AY42/Inv_SY_B!$CU42-1,"")</f>
        <v/>
      </c>
      <c r="AZ42" s="169" t="str">
        <f>IFERROR(Inv_SY_B!AZ42/Inv_SY_B!$CU42-1,"")</f>
        <v/>
      </c>
      <c r="BA42" s="169" t="str">
        <f>IFERROR(Inv_SY_B!BA42/Inv_SY_B!$CU42-1,"")</f>
        <v/>
      </c>
      <c r="BB42" s="169" t="str">
        <f>IFERROR(Inv_SY_B!BB42/Inv_SY_B!$CU42-1,"")</f>
        <v/>
      </c>
      <c r="BC42" s="169" t="str">
        <f>IFERROR(Inv_SY_B!BC42/Inv_SY_B!$CU42-1,"")</f>
        <v/>
      </c>
      <c r="BD42" s="169" t="str">
        <f>IFERROR(Inv_SY_B!BD42/Inv_SY_B!$CU42-1,"")</f>
        <v/>
      </c>
      <c r="BE42" s="169" t="str">
        <f>IFERROR(Inv_SY_B!BE42/Inv_SY_B!$CU42-1,"")</f>
        <v/>
      </c>
      <c r="BF42" s="169" t="str">
        <f>IFERROR(Inv_SY_B!BF42/Inv_SY_B!$CU42-1,"")</f>
        <v/>
      </c>
      <c r="BG42" s="169" t="str">
        <f>IFERROR(Inv_SY_B!BG42/Inv_SY_B!$CU42-1,"")</f>
        <v/>
      </c>
      <c r="BH42" s="169" t="str">
        <f>IFERROR(Inv_SY_B!BH42/Inv_SY_B!$CU42-1,"")</f>
        <v/>
      </c>
      <c r="BI42" s="169" t="str">
        <f>IFERROR(Inv_SY_B!BI42/Inv_SY_B!$CU42-1,"")</f>
        <v/>
      </c>
      <c r="BJ42" s="169" t="str">
        <f>IFERROR(Inv_SY_B!BJ42/Inv_SY_B!$CU42-1,"")</f>
        <v/>
      </c>
      <c r="BK42" s="169" t="str">
        <f>IFERROR(Inv_SY_B!BK42/Inv_SY_B!$CU42-1,"")</f>
        <v/>
      </c>
      <c r="BL42" s="169" t="str">
        <f>IFERROR(Inv_SY_B!BL42/Inv_SY_B!$CU42-1,"")</f>
        <v/>
      </c>
      <c r="BM42" s="169" t="str">
        <f>IFERROR(Inv_SY_B!BM42/Inv_SY_B!$CU42-1,"")</f>
        <v/>
      </c>
      <c r="BN42" s="169" t="str">
        <f>IFERROR(Inv_SY_B!BN42/Inv_SY_B!$CU42-1,"")</f>
        <v/>
      </c>
      <c r="BO42" s="169" t="str">
        <f>IFERROR(Inv_SY_B!BO42/Inv_SY_B!$CU42-1,"")</f>
        <v/>
      </c>
      <c r="BP42" s="169" t="str">
        <f>IFERROR(Inv_SY_B!BP42/Inv_SY_B!$CU42-1,"")</f>
        <v/>
      </c>
      <c r="BQ42" s="169" t="str">
        <f>IFERROR(Inv_SY_B!BQ42/Inv_SY_B!$CU42-1,"")</f>
        <v/>
      </c>
      <c r="BR42" s="169" t="str">
        <f>IFERROR(Inv_SY_B!BR42/Inv_SY_B!$CU42-1,"")</f>
        <v/>
      </c>
      <c r="BS42" s="169" t="str">
        <f>IFERROR(Inv_SY_B!BS42/Inv_SY_B!$CU42-1,"")</f>
        <v/>
      </c>
      <c r="BT42" s="169" t="str">
        <f>IFERROR(Inv_SY_B!BT42/Inv_SY_B!$CU42-1,"")</f>
        <v/>
      </c>
      <c r="BU42" s="169" t="str">
        <f>IFERROR(Inv_SY_B!BU42/Inv_SY_B!$CU42-1,"")</f>
        <v/>
      </c>
      <c r="BV42" s="169" t="str">
        <f>IFERROR(Inv_SY_B!BV42/Inv_SY_B!$CU42-1,"")</f>
        <v/>
      </c>
      <c r="BW42" s="169" t="str">
        <f>IFERROR(Inv_SY_B!BW42/Inv_SY_B!$CU42-1,"")</f>
        <v/>
      </c>
      <c r="BX42" s="169" t="str">
        <f>IFERROR(Inv_SY_B!BX42/Inv_SY_B!$CU42-1,"")</f>
        <v/>
      </c>
      <c r="BY42" s="169" t="str">
        <f>IFERROR(Inv_SY_B!BY42/Inv_SY_B!$CU42-1,"")</f>
        <v/>
      </c>
      <c r="BZ42" s="169" t="str">
        <f>IFERROR(Inv_SY_B!BZ42/Inv_SY_B!$CU42-1,"")</f>
        <v/>
      </c>
      <c r="CA42" s="169" t="str">
        <f>IFERROR(Inv_SY_B!CA42/Inv_SY_B!$CU42-1,"")</f>
        <v/>
      </c>
      <c r="CB42" s="169" t="str">
        <f>IFERROR(Inv_SY_B!CB42/Inv_SY_B!$CU42-1,"")</f>
        <v/>
      </c>
      <c r="CC42" s="169" t="str">
        <f>IFERROR(Inv_SY_B!CC42/Inv_SY_B!$CU42-1,"")</f>
        <v/>
      </c>
      <c r="CD42" s="169" t="str">
        <f>IFERROR(Inv_SY_B!CD42/Inv_SY_B!$CU42-1,"")</f>
        <v/>
      </c>
      <c r="CE42" s="169" t="str">
        <f>IFERROR(Inv_SY_B!CE42/Inv_SY_B!$CU42-1,"")</f>
        <v/>
      </c>
      <c r="CF42" s="169" t="str">
        <f>IFERROR(Inv_SY_B!CF42/Inv_SY_B!$CU42-1,"")</f>
        <v/>
      </c>
      <c r="CG42" s="169" t="str">
        <f>IFERROR(Inv_SY_B!CG42/Inv_SY_B!$CU42-1,"")</f>
        <v/>
      </c>
      <c r="CH42" s="169" t="str">
        <f>IFERROR(Inv_SY_B!CH42/Inv_SY_B!$CU42-1,"")</f>
        <v/>
      </c>
      <c r="CI42" s="169" t="str">
        <f>IFERROR(Inv_SY_B!CI42/Inv_SY_B!$CU42-1,"")</f>
        <v/>
      </c>
      <c r="CJ42" s="169" t="str">
        <f>IFERROR(Inv_SY_B!CJ42/Inv_SY_B!$CU42-1,"")</f>
        <v/>
      </c>
      <c r="CK42" s="169" t="str">
        <f>IFERROR(Inv_SY_B!CK42/Inv_SY_B!$CU42-1,"")</f>
        <v/>
      </c>
      <c r="CL42" s="169" t="str">
        <f>IFERROR(Inv_SY_B!CL42/Inv_SY_B!$CU42-1,"")</f>
        <v/>
      </c>
      <c r="CM42" s="169" t="str">
        <f>IFERROR(Inv_SY_B!CM42/Inv_SY_B!$CU42-1,"")</f>
        <v/>
      </c>
      <c r="CN42" s="169" t="str">
        <f>IFERROR(Inv_SY_B!CN42/Inv_SY_B!$CU42-1,"")</f>
        <v/>
      </c>
      <c r="CO42" s="169" t="str">
        <f>IFERROR(Inv_SY_B!CO42/Inv_SY_B!$CU42-1,"")</f>
        <v/>
      </c>
      <c r="CP42" s="169" t="str">
        <f>IFERROR(Inv_SY_B!CP42/Inv_SY_B!$CU42-1,"")</f>
        <v/>
      </c>
      <c r="CQ42" s="169" t="str">
        <f>IFERROR(Inv_SY_B!CQ42/Inv_SY_B!$CU42-1,"")</f>
        <v/>
      </c>
      <c r="CR42" s="169" t="str">
        <f>IFERROR(Inv_SY_B!CR42/Inv_SY_B!$CU42-1,"")</f>
        <v/>
      </c>
      <c r="CS42" s="169" t="str">
        <f>IFERROR(Inv_SY_B!CS42/Inv_SY_B!$CU42-1,"")</f>
        <v/>
      </c>
      <c r="CT42" s="169" t="str">
        <f>IFERROR(Inv_SY_B!CT42/Inv_SY_B!$CU42-1,"")</f>
        <v/>
      </c>
      <c r="CU42" s="173"/>
      <c r="CV42" s="173"/>
      <c r="CW42" s="173"/>
      <c r="CX42" s="173"/>
    </row>
    <row r="43" spans="2:102">
      <c r="B43" s="164">
        <f t="shared" si="1"/>
        <v>45735</v>
      </c>
      <c r="C43" s="169" t="str">
        <f>IFERROR(Inv_SY_B!C43/Inv_SY_B!$CU43-1,"")</f>
        <v/>
      </c>
      <c r="D43" s="169" t="str">
        <f>IFERROR(Inv_SY_B!D43/Inv_SY_B!$CU43-1,"")</f>
        <v/>
      </c>
      <c r="E43" s="169" t="str">
        <f>IFERROR(Inv_SY_B!E43/Inv_SY_B!$CU43-1,"")</f>
        <v/>
      </c>
      <c r="F43" s="169" t="str">
        <f>IFERROR(Inv_SY_B!F43/Inv_SY_B!$CU43-1,"")</f>
        <v/>
      </c>
      <c r="G43" s="169" t="str">
        <f>IFERROR(Inv_SY_B!G43/Inv_SY_B!$CU43-1,"")</f>
        <v/>
      </c>
      <c r="H43" s="169" t="str">
        <f>IFERROR(Inv_SY_B!H43/Inv_SY_B!$CU43-1,"")</f>
        <v/>
      </c>
      <c r="I43" s="169" t="str">
        <f>IFERROR(Inv_SY_B!I43/Inv_SY_B!$CU43-1,"")</f>
        <v/>
      </c>
      <c r="J43" s="169" t="str">
        <f>IFERROR(Inv_SY_B!J43/Inv_SY_B!$CU43-1,"")</f>
        <v/>
      </c>
      <c r="K43" s="169" t="str">
        <f>IFERROR(Inv_SY_B!K43/Inv_SY_B!$CU43-1,"")</f>
        <v/>
      </c>
      <c r="L43" s="169" t="str">
        <f>IFERROR(Inv_SY_B!L43/Inv_SY_B!$CU43-1,"")</f>
        <v/>
      </c>
      <c r="M43" s="169" t="str">
        <f>IFERROR(Inv_SY_B!M43/Inv_SY_B!$CU43-1,"")</f>
        <v/>
      </c>
      <c r="N43" s="169" t="str">
        <f>IFERROR(Inv_SY_B!N43/Inv_SY_B!$CU43-1,"")</f>
        <v/>
      </c>
      <c r="O43" s="169" t="str">
        <f>IFERROR(Inv_SY_B!O43/Inv_SY_B!$CU43-1,"")</f>
        <v/>
      </c>
      <c r="P43" s="169" t="str">
        <f>IFERROR(Inv_SY_B!P43/Inv_SY_B!$CU43-1,"")</f>
        <v/>
      </c>
      <c r="Q43" s="169" t="str">
        <f>IFERROR(Inv_SY_B!Q43/Inv_SY_B!$CU43-1,"")</f>
        <v/>
      </c>
      <c r="R43" s="169" t="str">
        <f>IFERROR(Inv_SY_B!R43/Inv_SY_B!$CU43-1,"")</f>
        <v/>
      </c>
      <c r="S43" s="169" t="str">
        <f>IFERROR(Inv_SY_B!S43/Inv_SY_B!$CU43-1,"")</f>
        <v/>
      </c>
      <c r="T43" s="169" t="str">
        <f>IFERROR(Inv_SY_B!T43/Inv_SY_B!$CU43-1,"")</f>
        <v/>
      </c>
      <c r="U43" s="169" t="str">
        <f>IFERROR(Inv_SY_B!U43/Inv_SY_B!$CU43-1,"")</f>
        <v/>
      </c>
      <c r="V43" s="169" t="str">
        <f>IFERROR(Inv_SY_B!V43/Inv_SY_B!$CU43-1,"")</f>
        <v/>
      </c>
      <c r="W43" s="169" t="str">
        <f>IFERROR(Inv_SY_B!W43/Inv_SY_B!$CU43-1,"")</f>
        <v/>
      </c>
      <c r="X43" s="169" t="str">
        <f>IFERROR(Inv_SY_B!X43/Inv_SY_B!$CU43-1,"")</f>
        <v/>
      </c>
      <c r="Y43" s="169" t="str">
        <f>IFERROR(Inv_SY_B!Y43/Inv_SY_B!$CU43-1,"")</f>
        <v/>
      </c>
      <c r="Z43" s="169" t="str">
        <f>IFERROR(Inv_SY_B!Z43/Inv_SY_B!$CU43-1,"")</f>
        <v/>
      </c>
      <c r="AA43" s="169" t="str">
        <f>IFERROR(Inv_SY_B!AA43/Inv_SY_B!$CU43-1,"")</f>
        <v/>
      </c>
      <c r="AB43" s="169" t="str">
        <f>IFERROR(Inv_SY_B!AB43/Inv_SY_B!$CU43-1,"")</f>
        <v/>
      </c>
      <c r="AC43" s="169" t="str">
        <f>IFERROR(Inv_SY_B!AC43/Inv_SY_B!$CU43-1,"")</f>
        <v/>
      </c>
      <c r="AD43" s="169" t="str">
        <f>IFERROR(Inv_SY_B!AD43/Inv_SY_B!$CU43-1,"")</f>
        <v/>
      </c>
      <c r="AE43" s="169" t="str">
        <f>IFERROR(Inv_SY_B!AE43/Inv_SY_B!$CU43-1,"")</f>
        <v/>
      </c>
      <c r="AF43" s="169" t="str">
        <f>IFERROR(Inv_SY_B!AF43/Inv_SY_B!$CU43-1,"")</f>
        <v/>
      </c>
      <c r="AG43" s="169" t="str">
        <f>IFERROR(Inv_SY_B!AG43/Inv_SY_B!$CU43-1,"")</f>
        <v/>
      </c>
      <c r="AH43" s="169" t="str">
        <f>IFERROR(Inv_SY_B!AH43/Inv_SY_B!$CU43-1,"")</f>
        <v/>
      </c>
      <c r="AI43" s="169" t="str">
        <f>IFERROR(Inv_SY_B!AI43/Inv_SY_B!$CU43-1,"")</f>
        <v/>
      </c>
      <c r="AJ43" s="169" t="str">
        <f>IFERROR(Inv_SY_B!AJ43/Inv_SY_B!$CU43-1,"")</f>
        <v/>
      </c>
      <c r="AK43" s="169" t="str">
        <f>IFERROR(Inv_SY_B!AK43/Inv_SY_B!$CU43-1,"")</f>
        <v/>
      </c>
      <c r="AL43" s="169" t="str">
        <f>IFERROR(Inv_SY_B!AL43/Inv_SY_B!$CU43-1,"")</f>
        <v/>
      </c>
      <c r="AM43" s="169" t="str">
        <f>IFERROR(Inv_SY_B!AM43/Inv_SY_B!$CU43-1,"")</f>
        <v/>
      </c>
      <c r="AN43" s="169" t="str">
        <f>IFERROR(Inv_SY_B!AN43/Inv_SY_B!$CU43-1,"")</f>
        <v/>
      </c>
      <c r="AO43" s="169" t="str">
        <f>IFERROR(Inv_SY_B!AO43/Inv_SY_B!$CU43-1,"")</f>
        <v/>
      </c>
      <c r="AP43" s="169" t="str">
        <f>IFERROR(Inv_SY_B!AP43/Inv_SY_B!$CU43-1,"")</f>
        <v/>
      </c>
      <c r="AQ43" s="169" t="str">
        <f>IFERROR(Inv_SY_B!AQ43/Inv_SY_B!$CU43-1,"")</f>
        <v/>
      </c>
      <c r="AR43" s="169" t="str">
        <f>IFERROR(Inv_SY_B!AR43/Inv_SY_B!$CU43-1,"")</f>
        <v/>
      </c>
      <c r="AS43" s="169" t="str">
        <f>IFERROR(Inv_SY_B!AS43/Inv_SY_B!$CU43-1,"")</f>
        <v/>
      </c>
      <c r="AT43" s="169" t="str">
        <f>IFERROR(Inv_SY_B!AT43/Inv_SY_B!$CU43-1,"")</f>
        <v/>
      </c>
      <c r="AU43" s="169" t="str">
        <f>IFERROR(Inv_SY_B!AU43/Inv_SY_B!$CU43-1,"")</f>
        <v/>
      </c>
      <c r="AV43" s="169" t="str">
        <f>IFERROR(Inv_SY_B!AV43/Inv_SY_B!$CU43-1,"")</f>
        <v/>
      </c>
      <c r="AW43" s="169" t="str">
        <f>IFERROR(Inv_SY_B!AW43/Inv_SY_B!$CU43-1,"")</f>
        <v/>
      </c>
      <c r="AX43" s="169" t="str">
        <f>IFERROR(Inv_SY_B!AX43/Inv_SY_B!$CU43-1,"")</f>
        <v/>
      </c>
      <c r="AY43" s="169" t="str">
        <f>IFERROR(Inv_SY_B!AY43/Inv_SY_B!$CU43-1,"")</f>
        <v/>
      </c>
      <c r="AZ43" s="169" t="str">
        <f>IFERROR(Inv_SY_B!AZ43/Inv_SY_B!$CU43-1,"")</f>
        <v/>
      </c>
      <c r="BA43" s="169" t="str">
        <f>IFERROR(Inv_SY_B!BA43/Inv_SY_B!$CU43-1,"")</f>
        <v/>
      </c>
      <c r="BB43" s="169" t="str">
        <f>IFERROR(Inv_SY_B!BB43/Inv_SY_B!$CU43-1,"")</f>
        <v/>
      </c>
      <c r="BC43" s="169" t="str">
        <f>IFERROR(Inv_SY_B!BC43/Inv_SY_B!$CU43-1,"")</f>
        <v/>
      </c>
      <c r="BD43" s="169" t="str">
        <f>IFERROR(Inv_SY_B!BD43/Inv_SY_B!$CU43-1,"")</f>
        <v/>
      </c>
      <c r="BE43" s="169" t="str">
        <f>IFERROR(Inv_SY_B!BE43/Inv_SY_B!$CU43-1,"")</f>
        <v/>
      </c>
      <c r="BF43" s="169" t="str">
        <f>IFERROR(Inv_SY_B!BF43/Inv_SY_B!$CU43-1,"")</f>
        <v/>
      </c>
      <c r="BG43" s="169" t="str">
        <f>IFERROR(Inv_SY_B!BG43/Inv_SY_B!$CU43-1,"")</f>
        <v/>
      </c>
      <c r="BH43" s="169" t="str">
        <f>IFERROR(Inv_SY_B!BH43/Inv_SY_B!$CU43-1,"")</f>
        <v/>
      </c>
      <c r="BI43" s="169" t="str">
        <f>IFERROR(Inv_SY_B!BI43/Inv_SY_B!$CU43-1,"")</f>
        <v/>
      </c>
      <c r="BJ43" s="169" t="str">
        <f>IFERROR(Inv_SY_B!BJ43/Inv_SY_B!$CU43-1,"")</f>
        <v/>
      </c>
      <c r="BK43" s="169" t="str">
        <f>IFERROR(Inv_SY_B!BK43/Inv_SY_B!$CU43-1,"")</f>
        <v/>
      </c>
      <c r="BL43" s="169" t="str">
        <f>IFERROR(Inv_SY_B!BL43/Inv_SY_B!$CU43-1,"")</f>
        <v/>
      </c>
      <c r="BM43" s="169" t="str">
        <f>IFERROR(Inv_SY_B!BM43/Inv_SY_B!$CU43-1,"")</f>
        <v/>
      </c>
      <c r="BN43" s="169" t="str">
        <f>IFERROR(Inv_SY_B!BN43/Inv_SY_B!$CU43-1,"")</f>
        <v/>
      </c>
      <c r="BO43" s="169" t="str">
        <f>IFERROR(Inv_SY_B!BO43/Inv_SY_B!$CU43-1,"")</f>
        <v/>
      </c>
      <c r="BP43" s="169" t="str">
        <f>IFERROR(Inv_SY_B!BP43/Inv_SY_B!$CU43-1,"")</f>
        <v/>
      </c>
      <c r="BQ43" s="169" t="str">
        <f>IFERROR(Inv_SY_B!BQ43/Inv_SY_B!$CU43-1,"")</f>
        <v/>
      </c>
      <c r="BR43" s="169" t="str">
        <f>IFERROR(Inv_SY_B!BR43/Inv_SY_B!$CU43-1,"")</f>
        <v/>
      </c>
      <c r="BS43" s="169" t="str">
        <f>IFERROR(Inv_SY_B!BS43/Inv_SY_B!$CU43-1,"")</f>
        <v/>
      </c>
      <c r="BT43" s="169" t="str">
        <f>IFERROR(Inv_SY_B!BT43/Inv_SY_B!$CU43-1,"")</f>
        <v/>
      </c>
      <c r="BU43" s="169" t="str">
        <f>IFERROR(Inv_SY_B!BU43/Inv_SY_B!$CU43-1,"")</f>
        <v/>
      </c>
      <c r="BV43" s="169" t="str">
        <f>IFERROR(Inv_SY_B!BV43/Inv_SY_B!$CU43-1,"")</f>
        <v/>
      </c>
      <c r="BW43" s="169" t="str">
        <f>IFERROR(Inv_SY_B!BW43/Inv_SY_B!$CU43-1,"")</f>
        <v/>
      </c>
      <c r="BX43" s="169" t="str">
        <f>IFERROR(Inv_SY_B!BX43/Inv_SY_B!$CU43-1,"")</f>
        <v/>
      </c>
      <c r="BY43" s="169" t="str">
        <f>IFERROR(Inv_SY_B!BY43/Inv_SY_B!$CU43-1,"")</f>
        <v/>
      </c>
      <c r="BZ43" s="169" t="str">
        <f>IFERROR(Inv_SY_B!BZ43/Inv_SY_B!$CU43-1,"")</f>
        <v/>
      </c>
      <c r="CA43" s="169" t="str">
        <f>IFERROR(Inv_SY_B!CA43/Inv_SY_B!$CU43-1,"")</f>
        <v/>
      </c>
      <c r="CB43" s="169" t="str">
        <f>IFERROR(Inv_SY_B!CB43/Inv_SY_B!$CU43-1,"")</f>
        <v/>
      </c>
      <c r="CC43" s="169" t="str">
        <f>IFERROR(Inv_SY_B!CC43/Inv_SY_B!$CU43-1,"")</f>
        <v/>
      </c>
      <c r="CD43" s="169" t="str">
        <f>IFERROR(Inv_SY_B!CD43/Inv_SY_B!$CU43-1,"")</f>
        <v/>
      </c>
      <c r="CE43" s="169" t="str">
        <f>IFERROR(Inv_SY_B!CE43/Inv_SY_B!$CU43-1,"")</f>
        <v/>
      </c>
      <c r="CF43" s="169" t="str">
        <f>IFERROR(Inv_SY_B!CF43/Inv_SY_B!$CU43-1,"")</f>
        <v/>
      </c>
      <c r="CG43" s="169" t="str">
        <f>IFERROR(Inv_SY_B!CG43/Inv_SY_B!$CU43-1,"")</f>
        <v/>
      </c>
      <c r="CH43" s="169" t="str">
        <f>IFERROR(Inv_SY_B!CH43/Inv_SY_B!$CU43-1,"")</f>
        <v/>
      </c>
      <c r="CI43" s="169" t="str">
        <f>IFERROR(Inv_SY_B!CI43/Inv_SY_B!$CU43-1,"")</f>
        <v/>
      </c>
      <c r="CJ43" s="169" t="str">
        <f>IFERROR(Inv_SY_B!CJ43/Inv_SY_B!$CU43-1,"")</f>
        <v/>
      </c>
      <c r="CK43" s="169" t="str">
        <f>IFERROR(Inv_SY_B!CK43/Inv_SY_B!$CU43-1,"")</f>
        <v/>
      </c>
      <c r="CL43" s="169" t="str">
        <f>IFERROR(Inv_SY_B!CL43/Inv_SY_B!$CU43-1,"")</f>
        <v/>
      </c>
      <c r="CM43" s="169" t="str">
        <f>IFERROR(Inv_SY_B!CM43/Inv_SY_B!$CU43-1,"")</f>
        <v/>
      </c>
      <c r="CN43" s="169" t="str">
        <f>IFERROR(Inv_SY_B!CN43/Inv_SY_B!$CU43-1,"")</f>
        <v/>
      </c>
      <c r="CO43" s="169" t="str">
        <f>IFERROR(Inv_SY_B!CO43/Inv_SY_B!$CU43-1,"")</f>
        <v/>
      </c>
      <c r="CP43" s="169" t="str">
        <f>IFERROR(Inv_SY_B!CP43/Inv_SY_B!$CU43-1,"")</f>
        <v/>
      </c>
      <c r="CQ43" s="169" t="str">
        <f>IFERROR(Inv_SY_B!CQ43/Inv_SY_B!$CU43-1,"")</f>
        <v/>
      </c>
      <c r="CR43" s="169" t="str">
        <f>IFERROR(Inv_SY_B!CR43/Inv_SY_B!$CU43-1,"")</f>
        <v/>
      </c>
      <c r="CS43" s="169" t="str">
        <f>IFERROR(Inv_SY_B!CS43/Inv_SY_B!$CU43-1,"")</f>
        <v/>
      </c>
      <c r="CT43" s="169" t="str">
        <f>IFERROR(Inv_SY_B!CT43/Inv_SY_B!$CU43-1,"")</f>
        <v/>
      </c>
      <c r="CU43" s="173"/>
      <c r="CV43" s="173"/>
      <c r="CW43" s="173"/>
      <c r="CX43" s="173"/>
    </row>
    <row r="44" spans="2:102">
      <c r="B44" s="164">
        <f t="shared" si="1"/>
        <v>45736</v>
      </c>
      <c r="C44" s="169" t="str">
        <f>IFERROR(Inv_SY_B!C44/Inv_SY_B!$CU44-1,"")</f>
        <v/>
      </c>
      <c r="D44" s="169" t="str">
        <f>IFERROR(Inv_SY_B!D44/Inv_SY_B!$CU44-1,"")</f>
        <v/>
      </c>
      <c r="E44" s="169" t="str">
        <f>IFERROR(Inv_SY_B!E44/Inv_SY_B!$CU44-1,"")</f>
        <v/>
      </c>
      <c r="F44" s="169" t="str">
        <f>IFERROR(Inv_SY_B!F44/Inv_SY_B!$CU44-1,"")</f>
        <v/>
      </c>
      <c r="G44" s="169" t="str">
        <f>IFERROR(Inv_SY_B!G44/Inv_SY_B!$CU44-1,"")</f>
        <v/>
      </c>
      <c r="H44" s="169" t="str">
        <f>IFERROR(Inv_SY_B!H44/Inv_SY_B!$CU44-1,"")</f>
        <v/>
      </c>
      <c r="I44" s="169" t="str">
        <f>IFERROR(Inv_SY_B!I44/Inv_SY_B!$CU44-1,"")</f>
        <v/>
      </c>
      <c r="J44" s="169" t="str">
        <f>IFERROR(Inv_SY_B!J44/Inv_SY_B!$CU44-1,"")</f>
        <v/>
      </c>
      <c r="K44" s="169" t="str">
        <f>IFERROR(Inv_SY_B!K44/Inv_SY_B!$CU44-1,"")</f>
        <v/>
      </c>
      <c r="L44" s="169" t="str">
        <f>IFERROR(Inv_SY_B!L44/Inv_SY_B!$CU44-1,"")</f>
        <v/>
      </c>
      <c r="M44" s="169" t="str">
        <f>IFERROR(Inv_SY_B!M44/Inv_SY_B!$CU44-1,"")</f>
        <v/>
      </c>
      <c r="N44" s="169" t="str">
        <f>IFERROR(Inv_SY_B!N44/Inv_SY_B!$CU44-1,"")</f>
        <v/>
      </c>
      <c r="O44" s="169" t="str">
        <f>IFERROR(Inv_SY_B!O44/Inv_SY_B!$CU44-1,"")</f>
        <v/>
      </c>
      <c r="P44" s="169" t="str">
        <f>IFERROR(Inv_SY_B!P44/Inv_SY_B!$CU44-1,"")</f>
        <v/>
      </c>
      <c r="Q44" s="169" t="str">
        <f>IFERROR(Inv_SY_B!Q44/Inv_SY_B!$CU44-1,"")</f>
        <v/>
      </c>
      <c r="R44" s="169" t="str">
        <f>IFERROR(Inv_SY_B!R44/Inv_SY_B!$CU44-1,"")</f>
        <v/>
      </c>
      <c r="S44" s="169" t="str">
        <f>IFERROR(Inv_SY_B!S44/Inv_SY_B!$CU44-1,"")</f>
        <v/>
      </c>
      <c r="T44" s="169" t="str">
        <f>IFERROR(Inv_SY_B!T44/Inv_SY_B!$CU44-1,"")</f>
        <v/>
      </c>
      <c r="U44" s="169" t="str">
        <f>IFERROR(Inv_SY_B!U44/Inv_SY_B!$CU44-1,"")</f>
        <v/>
      </c>
      <c r="V44" s="169" t="str">
        <f>IFERROR(Inv_SY_B!V44/Inv_SY_B!$CU44-1,"")</f>
        <v/>
      </c>
      <c r="W44" s="169" t="str">
        <f>IFERROR(Inv_SY_B!W44/Inv_SY_B!$CU44-1,"")</f>
        <v/>
      </c>
      <c r="X44" s="169" t="str">
        <f>IFERROR(Inv_SY_B!X44/Inv_SY_B!$CU44-1,"")</f>
        <v/>
      </c>
      <c r="Y44" s="169" t="str">
        <f>IFERROR(Inv_SY_B!Y44/Inv_SY_B!$CU44-1,"")</f>
        <v/>
      </c>
      <c r="Z44" s="169" t="str">
        <f>IFERROR(Inv_SY_B!Z44/Inv_SY_B!$CU44-1,"")</f>
        <v/>
      </c>
      <c r="AA44" s="169" t="str">
        <f>IFERROR(Inv_SY_B!AA44/Inv_SY_B!$CU44-1,"")</f>
        <v/>
      </c>
      <c r="AB44" s="169" t="str">
        <f>IFERROR(Inv_SY_B!AB44/Inv_SY_B!$CU44-1,"")</f>
        <v/>
      </c>
      <c r="AC44" s="169" t="str">
        <f>IFERROR(Inv_SY_B!AC44/Inv_SY_B!$CU44-1,"")</f>
        <v/>
      </c>
      <c r="AD44" s="169" t="str">
        <f>IFERROR(Inv_SY_B!AD44/Inv_SY_B!$CU44-1,"")</f>
        <v/>
      </c>
      <c r="AE44" s="169" t="str">
        <f>IFERROR(Inv_SY_B!AE44/Inv_SY_B!$CU44-1,"")</f>
        <v/>
      </c>
      <c r="AF44" s="169" t="str">
        <f>IFERROR(Inv_SY_B!AF44/Inv_SY_B!$CU44-1,"")</f>
        <v/>
      </c>
      <c r="AG44" s="169" t="str">
        <f>IFERROR(Inv_SY_B!AG44/Inv_SY_B!$CU44-1,"")</f>
        <v/>
      </c>
      <c r="AH44" s="169" t="str">
        <f>IFERROR(Inv_SY_B!AH44/Inv_SY_B!$CU44-1,"")</f>
        <v/>
      </c>
      <c r="AI44" s="169" t="str">
        <f>IFERROR(Inv_SY_B!AI44/Inv_SY_B!$CU44-1,"")</f>
        <v/>
      </c>
      <c r="AJ44" s="169" t="str">
        <f>IFERROR(Inv_SY_B!AJ44/Inv_SY_B!$CU44-1,"")</f>
        <v/>
      </c>
      <c r="AK44" s="169" t="str">
        <f>IFERROR(Inv_SY_B!AK44/Inv_SY_B!$CU44-1,"")</f>
        <v/>
      </c>
      <c r="AL44" s="169" t="str">
        <f>IFERROR(Inv_SY_B!AL44/Inv_SY_B!$CU44-1,"")</f>
        <v/>
      </c>
      <c r="AM44" s="169" t="str">
        <f>IFERROR(Inv_SY_B!AM44/Inv_SY_B!$CU44-1,"")</f>
        <v/>
      </c>
      <c r="AN44" s="169" t="str">
        <f>IFERROR(Inv_SY_B!AN44/Inv_SY_B!$CU44-1,"")</f>
        <v/>
      </c>
      <c r="AO44" s="169" t="str">
        <f>IFERROR(Inv_SY_B!AO44/Inv_SY_B!$CU44-1,"")</f>
        <v/>
      </c>
      <c r="AP44" s="169" t="str">
        <f>IFERROR(Inv_SY_B!AP44/Inv_SY_B!$CU44-1,"")</f>
        <v/>
      </c>
      <c r="AQ44" s="169" t="str">
        <f>IFERROR(Inv_SY_B!AQ44/Inv_SY_B!$CU44-1,"")</f>
        <v/>
      </c>
      <c r="AR44" s="169" t="str">
        <f>IFERROR(Inv_SY_B!AR44/Inv_SY_B!$CU44-1,"")</f>
        <v/>
      </c>
      <c r="AS44" s="169" t="str">
        <f>IFERROR(Inv_SY_B!AS44/Inv_SY_B!$CU44-1,"")</f>
        <v/>
      </c>
      <c r="AT44" s="169" t="str">
        <f>IFERROR(Inv_SY_B!AT44/Inv_SY_B!$CU44-1,"")</f>
        <v/>
      </c>
      <c r="AU44" s="169" t="str">
        <f>IFERROR(Inv_SY_B!AU44/Inv_SY_B!$CU44-1,"")</f>
        <v/>
      </c>
      <c r="AV44" s="169" t="str">
        <f>IFERROR(Inv_SY_B!AV44/Inv_SY_B!$CU44-1,"")</f>
        <v/>
      </c>
      <c r="AW44" s="169" t="str">
        <f>IFERROR(Inv_SY_B!AW44/Inv_SY_B!$CU44-1,"")</f>
        <v/>
      </c>
      <c r="AX44" s="169" t="str">
        <f>IFERROR(Inv_SY_B!AX44/Inv_SY_B!$CU44-1,"")</f>
        <v/>
      </c>
      <c r="AY44" s="169" t="str">
        <f>IFERROR(Inv_SY_B!AY44/Inv_SY_B!$CU44-1,"")</f>
        <v/>
      </c>
      <c r="AZ44" s="169" t="str">
        <f>IFERROR(Inv_SY_B!AZ44/Inv_SY_B!$CU44-1,"")</f>
        <v/>
      </c>
      <c r="BA44" s="169" t="str">
        <f>IFERROR(Inv_SY_B!BA44/Inv_SY_B!$CU44-1,"")</f>
        <v/>
      </c>
      <c r="BB44" s="169" t="str">
        <f>IFERROR(Inv_SY_B!BB44/Inv_SY_B!$CU44-1,"")</f>
        <v/>
      </c>
      <c r="BC44" s="169" t="str">
        <f>IFERROR(Inv_SY_B!BC44/Inv_SY_B!$CU44-1,"")</f>
        <v/>
      </c>
      <c r="BD44" s="169" t="str">
        <f>IFERROR(Inv_SY_B!BD44/Inv_SY_B!$CU44-1,"")</f>
        <v/>
      </c>
      <c r="BE44" s="169" t="str">
        <f>IFERROR(Inv_SY_B!BE44/Inv_SY_B!$CU44-1,"")</f>
        <v/>
      </c>
      <c r="BF44" s="169" t="str">
        <f>IFERROR(Inv_SY_B!BF44/Inv_SY_B!$CU44-1,"")</f>
        <v/>
      </c>
      <c r="BG44" s="169" t="str">
        <f>IFERROR(Inv_SY_B!BG44/Inv_SY_B!$CU44-1,"")</f>
        <v/>
      </c>
      <c r="BH44" s="169" t="str">
        <f>IFERROR(Inv_SY_B!BH44/Inv_SY_B!$CU44-1,"")</f>
        <v/>
      </c>
      <c r="BI44" s="169" t="str">
        <f>IFERROR(Inv_SY_B!BI44/Inv_SY_B!$CU44-1,"")</f>
        <v/>
      </c>
      <c r="BJ44" s="169" t="str">
        <f>IFERROR(Inv_SY_B!BJ44/Inv_SY_B!$CU44-1,"")</f>
        <v/>
      </c>
      <c r="BK44" s="169" t="str">
        <f>IFERROR(Inv_SY_B!BK44/Inv_SY_B!$CU44-1,"")</f>
        <v/>
      </c>
      <c r="BL44" s="169" t="str">
        <f>IFERROR(Inv_SY_B!BL44/Inv_SY_B!$CU44-1,"")</f>
        <v/>
      </c>
      <c r="BM44" s="169" t="str">
        <f>IFERROR(Inv_SY_B!BM44/Inv_SY_B!$CU44-1,"")</f>
        <v/>
      </c>
      <c r="BN44" s="169" t="str">
        <f>IFERROR(Inv_SY_B!BN44/Inv_SY_B!$CU44-1,"")</f>
        <v/>
      </c>
      <c r="BO44" s="169" t="str">
        <f>IFERROR(Inv_SY_B!BO44/Inv_SY_B!$CU44-1,"")</f>
        <v/>
      </c>
      <c r="BP44" s="169" t="str">
        <f>IFERROR(Inv_SY_B!BP44/Inv_SY_B!$CU44-1,"")</f>
        <v/>
      </c>
      <c r="BQ44" s="169" t="str">
        <f>IFERROR(Inv_SY_B!BQ44/Inv_SY_B!$CU44-1,"")</f>
        <v/>
      </c>
      <c r="BR44" s="169" t="str">
        <f>IFERROR(Inv_SY_B!BR44/Inv_SY_B!$CU44-1,"")</f>
        <v/>
      </c>
      <c r="BS44" s="169" t="str">
        <f>IFERROR(Inv_SY_B!BS44/Inv_SY_B!$CU44-1,"")</f>
        <v/>
      </c>
      <c r="BT44" s="169" t="str">
        <f>IFERROR(Inv_SY_B!BT44/Inv_SY_B!$CU44-1,"")</f>
        <v/>
      </c>
      <c r="BU44" s="169" t="str">
        <f>IFERROR(Inv_SY_B!BU44/Inv_SY_B!$CU44-1,"")</f>
        <v/>
      </c>
      <c r="BV44" s="169" t="str">
        <f>IFERROR(Inv_SY_B!BV44/Inv_SY_B!$CU44-1,"")</f>
        <v/>
      </c>
      <c r="BW44" s="169" t="str">
        <f>IFERROR(Inv_SY_B!BW44/Inv_SY_B!$CU44-1,"")</f>
        <v/>
      </c>
      <c r="BX44" s="169" t="str">
        <f>IFERROR(Inv_SY_B!BX44/Inv_SY_B!$CU44-1,"")</f>
        <v/>
      </c>
      <c r="BY44" s="169" t="str">
        <f>IFERROR(Inv_SY_B!BY44/Inv_SY_B!$CU44-1,"")</f>
        <v/>
      </c>
      <c r="BZ44" s="169" t="str">
        <f>IFERROR(Inv_SY_B!BZ44/Inv_SY_B!$CU44-1,"")</f>
        <v/>
      </c>
      <c r="CA44" s="169" t="str">
        <f>IFERROR(Inv_SY_B!CA44/Inv_SY_B!$CU44-1,"")</f>
        <v/>
      </c>
      <c r="CB44" s="169" t="str">
        <f>IFERROR(Inv_SY_B!CB44/Inv_SY_B!$CU44-1,"")</f>
        <v/>
      </c>
      <c r="CC44" s="169" t="str">
        <f>IFERROR(Inv_SY_B!CC44/Inv_SY_B!$CU44-1,"")</f>
        <v/>
      </c>
      <c r="CD44" s="169" t="str">
        <f>IFERROR(Inv_SY_B!CD44/Inv_SY_B!$CU44-1,"")</f>
        <v/>
      </c>
      <c r="CE44" s="169" t="str">
        <f>IFERROR(Inv_SY_B!CE44/Inv_SY_B!$CU44-1,"")</f>
        <v/>
      </c>
      <c r="CF44" s="169" t="str">
        <f>IFERROR(Inv_SY_B!CF44/Inv_SY_B!$CU44-1,"")</f>
        <v/>
      </c>
      <c r="CG44" s="169" t="str">
        <f>IFERROR(Inv_SY_B!CG44/Inv_SY_B!$CU44-1,"")</f>
        <v/>
      </c>
      <c r="CH44" s="169" t="str">
        <f>IFERROR(Inv_SY_B!CH44/Inv_SY_B!$CU44-1,"")</f>
        <v/>
      </c>
      <c r="CI44" s="169" t="str">
        <f>IFERROR(Inv_SY_B!CI44/Inv_SY_B!$CU44-1,"")</f>
        <v/>
      </c>
      <c r="CJ44" s="169" t="str">
        <f>IFERROR(Inv_SY_B!CJ44/Inv_SY_B!$CU44-1,"")</f>
        <v/>
      </c>
      <c r="CK44" s="169" t="str">
        <f>IFERROR(Inv_SY_B!CK44/Inv_SY_B!$CU44-1,"")</f>
        <v/>
      </c>
      <c r="CL44" s="169" t="str">
        <f>IFERROR(Inv_SY_B!CL44/Inv_SY_B!$CU44-1,"")</f>
        <v/>
      </c>
      <c r="CM44" s="169" t="str">
        <f>IFERROR(Inv_SY_B!CM44/Inv_SY_B!$CU44-1,"")</f>
        <v/>
      </c>
      <c r="CN44" s="169" t="str">
        <f>IFERROR(Inv_SY_B!CN44/Inv_SY_B!$CU44-1,"")</f>
        <v/>
      </c>
      <c r="CO44" s="169" t="str">
        <f>IFERROR(Inv_SY_B!CO44/Inv_SY_B!$CU44-1,"")</f>
        <v/>
      </c>
      <c r="CP44" s="169" t="str">
        <f>IFERROR(Inv_SY_B!CP44/Inv_SY_B!$CU44-1,"")</f>
        <v/>
      </c>
      <c r="CQ44" s="169" t="str">
        <f>IFERROR(Inv_SY_B!CQ44/Inv_SY_B!$CU44-1,"")</f>
        <v/>
      </c>
      <c r="CR44" s="169" t="str">
        <f>IFERROR(Inv_SY_B!CR44/Inv_SY_B!$CU44-1,"")</f>
        <v/>
      </c>
      <c r="CS44" s="169" t="str">
        <f>IFERROR(Inv_SY_B!CS44/Inv_SY_B!$CU44-1,"")</f>
        <v/>
      </c>
      <c r="CT44" s="169" t="str">
        <f>IFERROR(Inv_SY_B!CT44/Inv_SY_B!$CU44-1,"")</f>
        <v/>
      </c>
      <c r="CU44" s="173"/>
      <c r="CV44" s="173"/>
      <c r="CW44" s="173"/>
      <c r="CX44" s="173"/>
    </row>
    <row r="45" spans="2:102">
      <c r="B45" s="164">
        <f t="shared" si="1"/>
        <v>45737</v>
      </c>
      <c r="C45" s="169" t="str">
        <f>IFERROR(Inv_SY_B!C45/Inv_SY_B!$CU45-1,"")</f>
        <v/>
      </c>
      <c r="D45" s="169" t="str">
        <f>IFERROR(Inv_SY_B!D45/Inv_SY_B!$CU45-1,"")</f>
        <v/>
      </c>
      <c r="E45" s="169" t="str">
        <f>IFERROR(Inv_SY_B!E45/Inv_SY_B!$CU45-1,"")</f>
        <v/>
      </c>
      <c r="F45" s="169" t="str">
        <f>IFERROR(Inv_SY_B!F45/Inv_SY_B!$CU45-1,"")</f>
        <v/>
      </c>
      <c r="G45" s="169" t="str">
        <f>IFERROR(Inv_SY_B!G45/Inv_SY_B!$CU45-1,"")</f>
        <v/>
      </c>
      <c r="H45" s="169" t="str">
        <f>IFERROR(Inv_SY_B!H45/Inv_SY_B!$CU45-1,"")</f>
        <v/>
      </c>
      <c r="I45" s="169" t="str">
        <f>IFERROR(Inv_SY_B!I45/Inv_SY_B!$CU45-1,"")</f>
        <v/>
      </c>
      <c r="J45" s="169" t="str">
        <f>IFERROR(Inv_SY_B!J45/Inv_SY_B!$CU45-1,"")</f>
        <v/>
      </c>
      <c r="K45" s="169" t="str">
        <f>IFERROR(Inv_SY_B!K45/Inv_SY_B!$CU45-1,"")</f>
        <v/>
      </c>
      <c r="L45" s="169" t="str">
        <f>IFERROR(Inv_SY_B!L45/Inv_SY_B!$CU45-1,"")</f>
        <v/>
      </c>
      <c r="M45" s="169" t="str">
        <f>IFERROR(Inv_SY_B!M45/Inv_SY_B!$CU45-1,"")</f>
        <v/>
      </c>
      <c r="N45" s="169" t="str">
        <f>IFERROR(Inv_SY_B!N45/Inv_SY_B!$CU45-1,"")</f>
        <v/>
      </c>
      <c r="O45" s="169" t="str">
        <f>IFERROR(Inv_SY_B!O45/Inv_SY_B!$CU45-1,"")</f>
        <v/>
      </c>
      <c r="P45" s="169" t="str">
        <f>IFERROR(Inv_SY_B!P45/Inv_SY_B!$CU45-1,"")</f>
        <v/>
      </c>
      <c r="Q45" s="169" t="str">
        <f>IFERROR(Inv_SY_B!Q45/Inv_SY_B!$CU45-1,"")</f>
        <v/>
      </c>
      <c r="R45" s="169" t="str">
        <f>IFERROR(Inv_SY_B!R45/Inv_SY_B!$CU45-1,"")</f>
        <v/>
      </c>
      <c r="S45" s="169" t="str">
        <f>IFERROR(Inv_SY_B!S45/Inv_SY_B!$CU45-1,"")</f>
        <v/>
      </c>
      <c r="T45" s="169" t="str">
        <f>IFERROR(Inv_SY_B!T45/Inv_SY_B!$CU45-1,"")</f>
        <v/>
      </c>
      <c r="U45" s="169" t="str">
        <f>IFERROR(Inv_SY_B!U45/Inv_SY_B!$CU45-1,"")</f>
        <v/>
      </c>
      <c r="V45" s="169" t="str">
        <f>IFERROR(Inv_SY_B!V45/Inv_SY_B!$CU45-1,"")</f>
        <v/>
      </c>
      <c r="W45" s="169" t="str">
        <f>IFERROR(Inv_SY_B!W45/Inv_SY_B!$CU45-1,"")</f>
        <v/>
      </c>
      <c r="X45" s="169" t="str">
        <f>IFERROR(Inv_SY_B!X45/Inv_SY_B!$CU45-1,"")</f>
        <v/>
      </c>
      <c r="Y45" s="169" t="str">
        <f>IFERROR(Inv_SY_B!Y45/Inv_SY_B!$CU45-1,"")</f>
        <v/>
      </c>
      <c r="Z45" s="169" t="str">
        <f>IFERROR(Inv_SY_B!Z45/Inv_SY_B!$CU45-1,"")</f>
        <v/>
      </c>
      <c r="AA45" s="169" t="str">
        <f>IFERROR(Inv_SY_B!AA45/Inv_SY_B!$CU45-1,"")</f>
        <v/>
      </c>
      <c r="AB45" s="169" t="str">
        <f>IFERROR(Inv_SY_B!AB45/Inv_SY_B!$CU45-1,"")</f>
        <v/>
      </c>
      <c r="AC45" s="169" t="str">
        <f>IFERROR(Inv_SY_B!AC45/Inv_SY_B!$CU45-1,"")</f>
        <v/>
      </c>
      <c r="AD45" s="169" t="str">
        <f>IFERROR(Inv_SY_B!AD45/Inv_SY_B!$CU45-1,"")</f>
        <v/>
      </c>
      <c r="AE45" s="169" t="str">
        <f>IFERROR(Inv_SY_B!AE45/Inv_SY_B!$CU45-1,"")</f>
        <v/>
      </c>
      <c r="AF45" s="169" t="str">
        <f>IFERROR(Inv_SY_B!AF45/Inv_SY_B!$CU45-1,"")</f>
        <v/>
      </c>
      <c r="AG45" s="169" t="str">
        <f>IFERROR(Inv_SY_B!AG45/Inv_SY_B!$CU45-1,"")</f>
        <v/>
      </c>
      <c r="AH45" s="169" t="str">
        <f>IFERROR(Inv_SY_B!AH45/Inv_SY_B!$CU45-1,"")</f>
        <v/>
      </c>
      <c r="AI45" s="169" t="str">
        <f>IFERROR(Inv_SY_B!AI45/Inv_SY_B!$CU45-1,"")</f>
        <v/>
      </c>
      <c r="AJ45" s="169" t="str">
        <f>IFERROR(Inv_SY_B!AJ45/Inv_SY_B!$CU45-1,"")</f>
        <v/>
      </c>
      <c r="AK45" s="169" t="str">
        <f>IFERROR(Inv_SY_B!AK45/Inv_SY_B!$CU45-1,"")</f>
        <v/>
      </c>
      <c r="AL45" s="169" t="str">
        <f>IFERROR(Inv_SY_B!AL45/Inv_SY_B!$CU45-1,"")</f>
        <v/>
      </c>
      <c r="AM45" s="169" t="str">
        <f>IFERROR(Inv_SY_B!AM45/Inv_SY_B!$CU45-1,"")</f>
        <v/>
      </c>
      <c r="AN45" s="169" t="str">
        <f>IFERROR(Inv_SY_B!AN45/Inv_SY_B!$CU45-1,"")</f>
        <v/>
      </c>
      <c r="AO45" s="169" t="str">
        <f>IFERROR(Inv_SY_B!AO45/Inv_SY_B!$CU45-1,"")</f>
        <v/>
      </c>
      <c r="AP45" s="169" t="str">
        <f>IFERROR(Inv_SY_B!AP45/Inv_SY_B!$CU45-1,"")</f>
        <v/>
      </c>
      <c r="AQ45" s="169" t="str">
        <f>IFERROR(Inv_SY_B!AQ45/Inv_SY_B!$CU45-1,"")</f>
        <v/>
      </c>
      <c r="AR45" s="169" t="str">
        <f>IFERROR(Inv_SY_B!AR45/Inv_SY_B!$CU45-1,"")</f>
        <v/>
      </c>
      <c r="AS45" s="169" t="str">
        <f>IFERROR(Inv_SY_B!AS45/Inv_SY_B!$CU45-1,"")</f>
        <v/>
      </c>
      <c r="AT45" s="169" t="str">
        <f>IFERROR(Inv_SY_B!AT45/Inv_SY_B!$CU45-1,"")</f>
        <v/>
      </c>
      <c r="AU45" s="169" t="str">
        <f>IFERROR(Inv_SY_B!AU45/Inv_SY_B!$CU45-1,"")</f>
        <v/>
      </c>
      <c r="AV45" s="169" t="str">
        <f>IFERROR(Inv_SY_B!AV45/Inv_SY_B!$CU45-1,"")</f>
        <v/>
      </c>
      <c r="AW45" s="169" t="str">
        <f>IFERROR(Inv_SY_B!AW45/Inv_SY_B!$CU45-1,"")</f>
        <v/>
      </c>
      <c r="AX45" s="169" t="str">
        <f>IFERROR(Inv_SY_B!AX45/Inv_SY_B!$CU45-1,"")</f>
        <v/>
      </c>
      <c r="AY45" s="169" t="str">
        <f>IFERROR(Inv_SY_B!AY45/Inv_SY_B!$CU45-1,"")</f>
        <v/>
      </c>
      <c r="AZ45" s="169" t="str">
        <f>IFERROR(Inv_SY_B!AZ45/Inv_SY_B!$CU45-1,"")</f>
        <v/>
      </c>
      <c r="BA45" s="169" t="str">
        <f>IFERROR(Inv_SY_B!BA45/Inv_SY_B!$CU45-1,"")</f>
        <v/>
      </c>
      <c r="BB45" s="169" t="str">
        <f>IFERROR(Inv_SY_B!BB45/Inv_SY_B!$CU45-1,"")</f>
        <v/>
      </c>
      <c r="BC45" s="169" t="str">
        <f>IFERROR(Inv_SY_B!BC45/Inv_SY_B!$CU45-1,"")</f>
        <v/>
      </c>
      <c r="BD45" s="169" t="str">
        <f>IFERROR(Inv_SY_B!BD45/Inv_SY_B!$CU45-1,"")</f>
        <v/>
      </c>
      <c r="BE45" s="169" t="str">
        <f>IFERROR(Inv_SY_B!BE45/Inv_SY_B!$CU45-1,"")</f>
        <v/>
      </c>
      <c r="BF45" s="169" t="str">
        <f>IFERROR(Inv_SY_B!BF45/Inv_SY_B!$CU45-1,"")</f>
        <v/>
      </c>
      <c r="BG45" s="169" t="str">
        <f>IFERROR(Inv_SY_B!BG45/Inv_SY_B!$CU45-1,"")</f>
        <v/>
      </c>
      <c r="BH45" s="169" t="str">
        <f>IFERROR(Inv_SY_B!BH45/Inv_SY_B!$CU45-1,"")</f>
        <v/>
      </c>
      <c r="BI45" s="169" t="str">
        <f>IFERROR(Inv_SY_B!BI45/Inv_SY_B!$CU45-1,"")</f>
        <v/>
      </c>
      <c r="BJ45" s="169" t="str">
        <f>IFERROR(Inv_SY_B!BJ45/Inv_SY_B!$CU45-1,"")</f>
        <v/>
      </c>
      <c r="BK45" s="169" t="str">
        <f>IFERROR(Inv_SY_B!BK45/Inv_SY_B!$CU45-1,"")</f>
        <v/>
      </c>
      <c r="BL45" s="169" t="str">
        <f>IFERROR(Inv_SY_B!BL45/Inv_SY_B!$CU45-1,"")</f>
        <v/>
      </c>
      <c r="BM45" s="169" t="str">
        <f>IFERROR(Inv_SY_B!BM45/Inv_SY_B!$CU45-1,"")</f>
        <v/>
      </c>
      <c r="BN45" s="169" t="str">
        <f>IFERROR(Inv_SY_B!BN45/Inv_SY_B!$CU45-1,"")</f>
        <v/>
      </c>
      <c r="BO45" s="169" t="str">
        <f>IFERROR(Inv_SY_B!BO45/Inv_SY_B!$CU45-1,"")</f>
        <v/>
      </c>
      <c r="BP45" s="169" t="str">
        <f>IFERROR(Inv_SY_B!BP45/Inv_SY_B!$CU45-1,"")</f>
        <v/>
      </c>
      <c r="BQ45" s="169" t="str">
        <f>IFERROR(Inv_SY_B!BQ45/Inv_SY_B!$CU45-1,"")</f>
        <v/>
      </c>
      <c r="BR45" s="169" t="str">
        <f>IFERROR(Inv_SY_B!BR45/Inv_SY_B!$CU45-1,"")</f>
        <v/>
      </c>
      <c r="BS45" s="169" t="str">
        <f>IFERROR(Inv_SY_B!BS45/Inv_SY_B!$CU45-1,"")</f>
        <v/>
      </c>
      <c r="BT45" s="169" t="str">
        <f>IFERROR(Inv_SY_B!BT45/Inv_SY_B!$CU45-1,"")</f>
        <v/>
      </c>
      <c r="BU45" s="169" t="str">
        <f>IFERROR(Inv_SY_B!BU45/Inv_SY_B!$CU45-1,"")</f>
        <v/>
      </c>
      <c r="BV45" s="169" t="str">
        <f>IFERROR(Inv_SY_B!BV45/Inv_SY_B!$CU45-1,"")</f>
        <v/>
      </c>
      <c r="BW45" s="169" t="str">
        <f>IFERROR(Inv_SY_B!BW45/Inv_SY_B!$CU45-1,"")</f>
        <v/>
      </c>
      <c r="BX45" s="169" t="str">
        <f>IFERROR(Inv_SY_B!BX45/Inv_SY_B!$CU45-1,"")</f>
        <v/>
      </c>
      <c r="BY45" s="169" t="str">
        <f>IFERROR(Inv_SY_B!BY45/Inv_SY_B!$CU45-1,"")</f>
        <v/>
      </c>
      <c r="BZ45" s="169" t="str">
        <f>IFERROR(Inv_SY_B!BZ45/Inv_SY_B!$CU45-1,"")</f>
        <v/>
      </c>
      <c r="CA45" s="169" t="str">
        <f>IFERROR(Inv_SY_B!CA45/Inv_SY_B!$CU45-1,"")</f>
        <v/>
      </c>
      <c r="CB45" s="169" t="str">
        <f>IFERROR(Inv_SY_B!CB45/Inv_SY_B!$CU45-1,"")</f>
        <v/>
      </c>
      <c r="CC45" s="169" t="str">
        <f>IFERROR(Inv_SY_B!CC45/Inv_SY_B!$CU45-1,"")</f>
        <v/>
      </c>
      <c r="CD45" s="169" t="str">
        <f>IFERROR(Inv_SY_B!CD45/Inv_SY_B!$CU45-1,"")</f>
        <v/>
      </c>
      <c r="CE45" s="169" t="str">
        <f>IFERROR(Inv_SY_B!CE45/Inv_SY_B!$CU45-1,"")</f>
        <v/>
      </c>
      <c r="CF45" s="169" t="str">
        <f>IFERROR(Inv_SY_B!CF45/Inv_SY_B!$CU45-1,"")</f>
        <v/>
      </c>
      <c r="CG45" s="169" t="str">
        <f>IFERROR(Inv_SY_B!CG45/Inv_SY_B!$CU45-1,"")</f>
        <v/>
      </c>
      <c r="CH45" s="169" t="str">
        <f>IFERROR(Inv_SY_B!CH45/Inv_SY_B!$CU45-1,"")</f>
        <v/>
      </c>
      <c r="CI45" s="169" t="str">
        <f>IFERROR(Inv_SY_B!CI45/Inv_SY_B!$CU45-1,"")</f>
        <v/>
      </c>
      <c r="CJ45" s="169" t="str">
        <f>IFERROR(Inv_SY_B!CJ45/Inv_SY_B!$CU45-1,"")</f>
        <v/>
      </c>
      <c r="CK45" s="169" t="str">
        <f>IFERROR(Inv_SY_B!CK45/Inv_SY_B!$CU45-1,"")</f>
        <v/>
      </c>
      <c r="CL45" s="169" t="str">
        <f>IFERROR(Inv_SY_B!CL45/Inv_SY_B!$CU45-1,"")</f>
        <v/>
      </c>
      <c r="CM45" s="169" t="str">
        <f>IFERROR(Inv_SY_B!CM45/Inv_SY_B!$CU45-1,"")</f>
        <v/>
      </c>
      <c r="CN45" s="169" t="str">
        <f>IFERROR(Inv_SY_B!CN45/Inv_SY_B!$CU45-1,"")</f>
        <v/>
      </c>
      <c r="CO45" s="169" t="str">
        <f>IFERROR(Inv_SY_B!CO45/Inv_SY_B!$CU45-1,"")</f>
        <v/>
      </c>
      <c r="CP45" s="169" t="str">
        <f>IFERROR(Inv_SY_B!CP45/Inv_SY_B!$CU45-1,"")</f>
        <v/>
      </c>
      <c r="CQ45" s="169" t="str">
        <f>IFERROR(Inv_SY_B!CQ45/Inv_SY_B!$CU45-1,"")</f>
        <v/>
      </c>
      <c r="CR45" s="169" t="str">
        <f>IFERROR(Inv_SY_B!CR45/Inv_SY_B!$CU45-1,"")</f>
        <v/>
      </c>
      <c r="CS45" s="169" t="str">
        <f>IFERROR(Inv_SY_B!CS45/Inv_SY_B!$CU45-1,"")</f>
        <v/>
      </c>
      <c r="CT45" s="169" t="str">
        <f>IFERROR(Inv_SY_B!CT45/Inv_SY_B!$CU45-1,"")</f>
        <v/>
      </c>
      <c r="CU45" s="173"/>
      <c r="CV45" s="173"/>
      <c r="CW45" s="173"/>
      <c r="CX45" s="173"/>
    </row>
    <row r="46" spans="2:102">
      <c r="B46" s="164">
        <f t="shared" si="1"/>
        <v>45738</v>
      </c>
      <c r="C46" s="169" t="str">
        <f>IFERROR(Inv_SY_B!C46/Inv_SY_B!$CU46-1,"")</f>
        <v/>
      </c>
      <c r="D46" s="169" t="str">
        <f>IFERROR(Inv_SY_B!D46/Inv_SY_B!$CU46-1,"")</f>
        <v/>
      </c>
      <c r="E46" s="169" t="str">
        <f>IFERROR(Inv_SY_B!E46/Inv_SY_B!$CU46-1,"")</f>
        <v/>
      </c>
      <c r="F46" s="169" t="str">
        <f>IFERROR(Inv_SY_B!F46/Inv_SY_B!$CU46-1,"")</f>
        <v/>
      </c>
      <c r="G46" s="169" t="str">
        <f>IFERROR(Inv_SY_B!G46/Inv_SY_B!$CU46-1,"")</f>
        <v/>
      </c>
      <c r="H46" s="169" t="str">
        <f>IFERROR(Inv_SY_B!H46/Inv_SY_B!$CU46-1,"")</f>
        <v/>
      </c>
      <c r="I46" s="169" t="str">
        <f>IFERROR(Inv_SY_B!I46/Inv_SY_B!$CU46-1,"")</f>
        <v/>
      </c>
      <c r="J46" s="169" t="str">
        <f>IFERROR(Inv_SY_B!J46/Inv_SY_B!$CU46-1,"")</f>
        <v/>
      </c>
      <c r="K46" s="169" t="str">
        <f>IFERROR(Inv_SY_B!K46/Inv_SY_B!$CU46-1,"")</f>
        <v/>
      </c>
      <c r="L46" s="169" t="str">
        <f>IFERROR(Inv_SY_B!L46/Inv_SY_B!$CU46-1,"")</f>
        <v/>
      </c>
      <c r="M46" s="169" t="str">
        <f>IFERROR(Inv_SY_B!M46/Inv_SY_B!$CU46-1,"")</f>
        <v/>
      </c>
      <c r="N46" s="169" t="str">
        <f>IFERROR(Inv_SY_B!N46/Inv_SY_B!$CU46-1,"")</f>
        <v/>
      </c>
      <c r="O46" s="169" t="str">
        <f>IFERROR(Inv_SY_B!O46/Inv_SY_B!$CU46-1,"")</f>
        <v/>
      </c>
      <c r="P46" s="169" t="str">
        <f>IFERROR(Inv_SY_B!P46/Inv_SY_B!$CU46-1,"")</f>
        <v/>
      </c>
      <c r="Q46" s="169" t="str">
        <f>IFERROR(Inv_SY_B!Q46/Inv_SY_B!$CU46-1,"")</f>
        <v/>
      </c>
      <c r="R46" s="169" t="str">
        <f>IFERROR(Inv_SY_B!R46/Inv_SY_B!$CU46-1,"")</f>
        <v/>
      </c>
      <c r="S46" s="169" t="str">
        <f>IFERROR(Inv_SY_B!S46/Inv_SY_B!$CU46-1,"")</f>
        <v/>
      </c>
      <c r="T46" s="169" t="str">
        <f>IFERROR(Inv_SY_B!T46/Inv_SY_B!$CU46-1,"")</f>
        <v/>
      </c>
      <c r="U46" s="169" t="str">
        <f>IFERROR(Inv_SY_B!U46/Inv_SY_B!$CU46-1,"")</f>
        <v/>
      </c>
      <c r="V46" s="169" t="str">
        <f>IFERROR(Inv_SY_B!V46/Inv_SY_B!$CU46-1,"")</f>
        <v/>
      </c>
      <c r="W46" s="169" t="str">
        <f>IFERROR(Inv_SY_B!W46/Inv_SY_B!$CU46-1,"")</f>
        <v/>
      </c>
      <c r="X46" s="169" t="str">
        <f>IFERROR(Inv_SY_B!X46/Inv_SY_B!$CU46-1,"")</f>
        <v/>
      </c>
      <c r="Y46" s="169" t="str">
        <f>IFERROR(Inv_SY_B!Y46/Inv_SY_B!$CU46-1,"")</f>
        <v/>
      </c>
      <c r="Z46" s="169" t="str">
        <f>IFERROR(Inv_SY_B!Z46/Inv_SY_B!$CU46-1,"")</f>
        <v/>
      </c>
      <c r="AA46" s="169" t="str">
        <f>IFERROR(Inv_SY_B!AA46/Inv_SY_B!$CU46-1,"")</f>
        <v/>
      </c>
      <c r="AB46" s="169" t="str">
        <f>IFERROR(Inv_SY_B!AB46/Inv_SY_B!$CU46-1,"")</f>
        <v/>
      </c>
      <c r="AC46" s="169" t="str">
        <f>IFERROR(Inv_SY_B!AC46/Inv_SY_B!$CU46-1,"")</f>
        <v/>
      </c>
      <c r="AD46" s="169" t="str">
        <f>IFERROR(Inv_SY_B!AD46/Inv_SY_B!$CU46-1,"")</f>
        <v/>
      </c>
      <c r="AE46" s="169" t="str">
        <f>IFERROR(Inv_SY_B!AE46/Inv_SY_B!$CU46-1,"")</f>
        <v/>
      </c>
      <c r="AF46" s="169" t="str">
        <f>IFERROR(Inv_SY_B!AF46/Inv_SY_B!$CU46-1,"")</f>
        <v/>
      </c>
      <c r="AG46" s="169" t="str">
        <f>IFERROR(Inv_SY_B!AG46/Inv_SY_B!$CU46-1,"")</f>
        <v/>
      </c>
      <c r="AH46" s="169" t="str">
        <f>IFERROR(Inv_SY_B!AH46/Inv_SY_B!$CU46-1,"")</f>
        <v/>
      </c>
      <c r="AI46" s="169" t="str">
        <f>IFERROR(Inv_SY_B!AI46/Inv_SY_B!$CU46-1,"")</f>
        <v/>
      </c>
      <c r="AJ46" s="169" t="str">
        <f>IFERROR(Inv_SY_B!AJ46/Inv_SY_B!$CU46-1,"")</f>
        <v/>
      </c>
      <c r="AK46" s="169" t="str">
        <f>IFERROR(Inv_SY_B!AK46/Inv_SY_B!$CU46-1,"")</f>
        <v/>
      </c>
      <c r="AL46" s="169" t="str">
        <f>IFERROR(Inv_SY_B!AL46/Inv_SY_B!$CU46-1,"")</f>
        <v/>
      </c>
      <c r="AM46" s="169" t="str">
        <f>IFERROR(Inv_SY_B!AM46/Inv_SY_B!$CU46-1,"")</f>
        <v/>
      </c>
      <c r="AN46" s="169" t="str">
        <f>IFERROR(Inv_SY_B!AN46/Inv_SY_B!$CU46-1,"")</f>
        <v/>
      </c>
      <c r="AO46" s="169" t="str">
        <f>IFERROR(Inv_SY_B!AO46/Inv_SY_B!$CU46-1,"")</f>
        <v/>
      </c>
      <c r="AP46" s="169" t="str">
        <f>IFERROR(Inv_SY_B!AP46/Inv_SY_B!$CU46-1,"")</f>
        <v/>
      </c>
      <c r="AQ46" s="169" t="str">
        <f>IFERROR(Inv_SY_B!AQ46/Inv_SY_B!$CU46-1,"")</f>
        <v/>
      </c>
      <c r="AR46" s="169" t="str">
        <f>IFERROR(Inv_SY_B!AR46/Inv_SY_B!$CU46-1,"")</f>
        <v/>
      </c>
      <c r="AS46" s="169" t="str">
        <f>IFERROR(Inv_SY_B!AS46/Inv_SY_B!$CU46-1,"")</f>
        <v/>
      </c>
      <c r="AT46" s="169" t="str">
        <f>IFERROR(Inv_SY_B!AT46/Inv_SY_B!$CU46-1,"")</f>
        <v/>
      </c>
      <c r="AU46" s="169" t="str">
        <f>IFERROR(Inv_SY_B!AU46/Inv_SY_B!$CU46-1,"")</f>
        <v/>
      </c>
      <c r="AV46" s="169" t="str">
        <f>IFERROR(Inv_SY_B!AV46/Inv_SY_B!$CU46-1,"")</f>
        <v/>
      </c>
      <c r="AW46" s="169" t="str">
        <f>IFERROR(Inv_SY_B!AW46/Inv_SY_B!$CU46-1,"")</f>
        <v/>
      </c>
      <c r="AX46" s="169" t="str">
        <f>IFERROR(Inv_SY_B!AX46/Inv_SY_B!$CU46-1,"")</f>
        <v/>
      </c>
      <c r="AY46" s="169" t="str">
        <f>IFERROR(Inv_SY_B!AY46/Inv_SY_B!$CU46-1,"")</f>
        <v/>
      </c>
      <c r="AZ46" s="169" t="str">
        <f>IFERROR(Inv_SY_B!AZ46/Inv_SY_B!$CU46-1,"")</f>
        <v/>
      </c>
      <c r="BA46" s="169" t="str">
        <f>IFERROR(Inv_SY_B!BA46/Inv_SY_B!$CU46-1,"")</f>
        <v/>
      </c>
      <c r="BB46" s="169" t="str">
        <f>IFERROR(Inv_SY_B!BB46/Inv_SY_B!$CU46-1,"")</f>
        <v/>
      </c>
      <c r="BC46" s="169" t="str">
        <f>IFERROR(Inv_SY_B!BC46/Inv_SY_B!$CU46-1,"")</f>
        <v/>
      </c>
      <c r="BD46" s="169" t="str">
        <f>IFERROR(Inv_SY_B!BD46/Inv_SY_B!$CU46-1,"")</f>
        <v/>
      </c>
      <c r="BE46" s="169" t="str">
        <f>IFERROR(Inv_SY_B!BE46/Inv_SY_B!$CU46-1,"")</f>
        <v/>
      </c>
      <c r="BF46" s="169" t="str">
        <f>IFERROR(Inv_SY_B!BF46/Inv_SY_B!$CU46-1,"")</f>
        <v/>
      </c>
      <c r="BG46" s="169" t="str">
        <f>IFERROR(Inv_SY_B!BG46/Inv_SY_B!$CU46-1,"")</f>
        <v/>
      </c>
      <c r="BH46" s="169" t="str">
        <f>IFERROR(Inv_SY_B!BH46/Inv_SY_B!$CU46-1,"")</f>
        <v/>
      </c>
      <c r="BI46" s="169" t="str">
        <f>IFERROR(Inv_SY_B!BI46/Inv_SY_B!$CU46-1,"")</f>
        <v/>
      </c>
      <c r="BJ46" s="169" t="str">
        <f>IFERROR(Inv_SY_B!BJ46/Inv_SY_B!$CU46-1,"")</f>
        <v/>
      </c>
      <c r="BK46" s="169" t="str">
        <f>IFERROR(Inv_SY_B!BK46/Inv_SY_B!$CU46-1,"")</f>
        <v/>
      </c>
      <c r="BL46" s="169" t="str">
        <f>IFERROR(Inv_SY_B!BL46/Inv_SY_B!$CU46-1,"")</f>
        <v/>
      </c>
      <c r="BM46" s="169" t="str">
        <f>IFERROR(Inv_SY_B!BM46/Inv_SY_B!$CU46-1,"")</f>
        <v/>
      </c>
      <c r="BN46" s="169" t="str">
        <f>IFERROR(Inv_SY_B!BN46/Inv_SY_B!$CU46-1,"")</f>
        <v/>
      </c>
      <c r="BO46" s="169" t="str">
        <f>IFERROR(Inv_SY_B!BO46/Inv_SY_B!$CU46-1,"")</f>
        <v/>
      </c>
      <c r="BP46" s="169" t="str">
        <f>IFERROR(Inv_SY_B!BP46/Inv_SY_B!$CU46-1,"")</f>
        <v/>
      </c>
      <c r="BQ46" s="169" t="str">
        <f>IFERROR(Inv_SY_B!BQ46/Inv_SY_B!$CU46-1,"")</f>
        <v/>
      </c>
      <c r="BR46" s="169" t="str">
        <f>IFERROR(Inv_SY_B!BR46/Inv_SY_B!$CU46-1,"")</f>
        <v/>
      </c>
      <c r="BS46" s="169" t="str">
        <f>IFERROR(Inv_SY_B!BS46/Inv_SY_B!$CU46-1,"")</f>
        <v/>
      </c>
      <c r="BT46" s="169" t="str">
        <f>IFERROR(Inv_SY_B!BT46/Inv_SY_B!$CU46-1,"")</f>
        <v/>
      </c>
      <c r="BU46" s="169" t="str">
        <f>IFERROR(Inv_SY_B!BU46/Inv_SY_B!$CU46-1,"")</f>
        <v/>
      </c>
      <c r="BV46" s="169" t="str">
        <f>IFERROR(Inv_SY_B!BV46/Inv_SY_B!$CU46-1,"")</f>
        <v/>
      </c>
      <c r="BW46" s="169" t="str">
        <f>IFERROR(Inv_SY_B!BW46/Inv_SY_B!$CU46-1,"")</f>
        <v/>
      </c>
      <c r="BX46" s="169" t="str">
        <f>IFERROR(Inv_SY_B!BX46/Inv_SY_B!$CU46-1,"")</f>
        <v/>
      </c>
      <c r="BY46" s="169" t="str">
        <f>IFERROR(Inv_SY_B!BY46/Inv_SY_B!$CU46-1,"")</f>
        <v/>
      </c>
      <c r="BZ46" s="169" t="str">
        <f>IFERROR(Inv_SY_B!BZ46/Inv_SY_B!$CU46-1,"")</f>
        <v/>
      </c>
      <c r="CA46" s="169" t="str">
        <f>IFERROR(Inv_SY_B!CA46/Inv_SY_B!$CU46-1,"")</f>
        <v/>
      </c>
      <c r="CB46" s="169" t="str">
        <f>IFERROR(Inv_SY_B!CB46/Inv_SY_B!$CU46-1,"")</f>
        <v/>
      </c>
      <c r="CC46" s="169" t="str">
        <f>IFERROR(Inv_SY_B!CC46/Inv_SY_B!$CU46-1,"")</f>
        <v/>
      </c>
      <c r="CD46" s="169" t="str">
        <f>IFERROR(Inv_SY_B!CD46/Inv_SY_B!$CU46-1,"")</f>
        <v/>
      </c>
      <c r="CE46" s="169" t="str">
        <f>IFERROR(Inv_SY_B!CE46/Inv_SY_B!$CU46-1,"")</f>
        <v/>
      </c>
      <c r="CF46" s="169" t="str">
        <f>IFERROR(Inv_SY_B!CF46/Inv_SY_B!$CU46-1,"")</f>
        <v/>
      </c>
      <c r="CG46" s="169" t="str">
        <f>IFERROR(Inv_SY_B!CG46/Inv_SY_B!$CU46-1,"")</f>
        <v/>
      </c>
      <c r="CH46" s="169" t="str">
        <f>IFERROR(Inv_SY_B!CH46/Inv_SY_B!$CU46-1,"")</f>
        <v/>
      </c>
      <c r="CI46" s="169" t="str">
        <f>IFERROR(Inv_SY_B!CI46/Inv_SY_B!$CU46-1,"")</f>
        <v/>
      </c>
      <c r="CJ46" s="169" t="str">
        <f>IFERROR(Inv_SY_B!CJ46/Inv_SY_B!$CU46-1,"")</f>
        <v/>
      </c>
      <c r="CK46" s="169" t="str">
        <f>IFERROR(Inv_SY_B!CK46/Inv_SY_B!$CU46-1,"")</f>
        <v/>
      </c>
      <c r="CL46" s="169" t="str">
        <f>IFERROR(Inv_SY_B!CL46/Inv_SY_B!$CU46-1,"")</f>
        <v/>
      </c>
      <c r="CM46" s="169" t="str">
        <f>IFERROR(Inv_SY_B!CM46/Inv_SY_B!$CU46-1,"")</f>
        <v/>
      </c>
      <c r="CN46" s="169" t="str">
        <f>IFERROR(Inv_SY_B!CN46/Inv_SY_B!$CU46-1,"")</f>
        <v/>
      </c>
      <c r="CO46" s="169" t="str">
        <f>IFERROR(Inv_SY_B!CO46/Inv_SY_B!$CU46-1,"")</f>
        <v/>
      </c>
      <c r="CP46" s="169" t="str">
        <f>IFERROR(Inv_SY_B!CP46/Inv_SY_B!$CU46-1,"")</f>
        <v/>
      </c>
      <c r="CQ46" s="169" t="str">
        <f>IFERROR(Inv_SY_B!CQ46/Inv_SY_B!$CU46-1,"")</f>
        <v/>
      </c>
      <c r="CR46" s="169" t="str">
        <f>IFERROR(Inv_SY_B!CR46/Inv_SY_B!$CU46-1,"")</f>
        <v/>
      </c>
      <c r="CS46" s="169" t="str">
        <f>IFERROR(Inv_SY_B!CS46/Inv_SY_B!$CU46-1,"")</f>
        <v/>
      </c>
      <c r="CT46" s="169" t="str">
        <f>IFERROR(Inv_SY_B!CT46/Inv_SY_B!$CU46-1,"")</f>
        <v/>
      </c>
      <c r="CU46" s="173"/>
      <c r="CV46" s="173"/>
      <c r="CW46" s="173"/>
      <c r="CX46" s="173"/>
    </row>
    <row r="47" spans="2:102">
      <c r="B47" s="164">
        <f t="shared" si="1"/>
        <v>45739</v>
      </c>
      <c r="C47" s="169" t="str">
        <f>IFERROR(Inv_SY_B!C47/Inv_SY_B!$CU47-1,"")</f>
        <v/>
      </c>
      <c r="D47" s="169" t="str">
        <f>IFERROR(Inv_SY_B!D47/Inv_SY_B!$CU47-1,"")</f>
        <v/>
      </c>
      <c r="E47" s="169" t="str">
        <f>IFERROR(Inv_SY_B!E47/Inv_SY_B!$CU47-1,"")</f>
        <v/>
      </c>
      <c r="F47" s="169" t="str">
        <f>IFERROR(Inv_SY_B!F47/Inv_SY_B!$CU47-1,"")</f>
        <v/>
      </c>
      <c r="G47" s="169" t="str">
        <f>IFERROR(Inv_SY_B!G47/Inv_SY_B!$CU47-1,"")</f>
        <v/>
      </c>
      <c r="H47" s="169" t="str">
        <f>IFERROR(Inv_SY_B!H47/Inv_SY_B!$CU47-1,"")</f>
        <v/>
      </c>
      <c r="I47" s="169" t="str">
        <f>IFERROR(Inv_SY_B!I47/Inv_SY_B!$CU47-1,"")</f>
        <v/>
      </c>
      <c r="J47" s="169" t="str">
        <f>IFERROR(Inv_SY_B!J47/Inv_SY_B!$CU47-1,"")</f>
        <v/>
      </c>
      <c r="K47" s="169" t="str">
        <f>IFERROR(Inv_SY_B!K47/Inv_SY_B!$CU47-1,"")</f>
        <v/>
      </c>
      <c r="L47" s="169" t="str">
        <f>IFERROR(Inv_SY_B!L47/Inv_SY_B!$CU47-1,"")</f>
        <v/>
      </c>
      <c r="M47" s="169" t="str">
        <f>IFERROR(Inv_SY_B!M47/Inv_SY_B!$CU47-1,"")</f>
        <v/>
      </c>
      <c r="N47" s="169" t="str">
        <f>IFERROR(Inv_SY_B!N47/Inv_SY_B!$CU47-1,"")</f>
        <v/>
      </c>
      <c r="O47" s="169" t="str">
        <f>IFERROR(Inv_SY_B!O47/Inv_SY_B!$CU47-1,"")</f>
        <v/>
      </c>
      <c r="P47" s="169" t="str">
        <f>IFERROR(Inv_SY_B!P47/Inv_SY_B!$CU47-1,"")</f>
        <v/>
      </c>
      <c r="Q47" s="169" t="str">
        <f>IFERROR(Inv_SY_B!Q47/Inv_SY_B!$CU47-1,"")</f>
        <v/>
      </c>
      <c r="R47" s="169" t="str">
        <f>IFERROR(Inv_SY_B!R47/Inv_SY_B!$CU47-1,"")</f>
        <v/>
      </c>
      <c r="S47" s="169" t="str">
        <f>IFERROR(Inv_SY_B!S47/Inv_SY_B!$CU47-1,"")</f>
        <v/>
      </c>
      <c r="T47" s="169" t="str">
        <f>IFERROR(Inv_SY_B!T47/Inv_SY_B!$CU47-1,"")</f>
        <v/>
      </c>
      <c r="U47" s="169" t="str">
        <f>IFERROR(Inv_SY_B!U47/Inv_SY_B!$CU47-1,"")</f>
        <v/>
      </c>
      <c r="V47" s="169" t="str">
        <f>IFERROR(Inv_SY_B!V47/Inv_SY_B!$CU47-1,"")</f>
        <v/>
      </c>
      <c r="W47" s="169" t="str">
        <f>IFERROR(Inv_SY_B!W47/Inv_SY_B!$CU47-1,"")</f>
        <v/>
      </c>
      <c r="X47" s="169" t="str">
        <f>IFERROR(Inv_SY_B!X47/Inv_SY_B!$CU47-1,"")</f>
        <v/>
      </c>
      <c r="Y47" s="169" t="str">
        <f>IFERROR(Inv_SY_B!Y47/Inv_SY_B!$CU47-1,"")</f>
        <v/>
      </c>
      <c r="Z47" s="169" t="str">
        <f>IFERROR(Inv_SY_B!Z47/Inv_SY_B!$CU47-1,"")</f>
        <v/>
      </c>
      <c r="AA47" s="169" t="str">
        <f>IFERROR(Inv_SY_B!AA47/Inv_SY_B!$CU47-1,"")</f>
        <v/>
      </c>
      <c r="AB47" s="169" t="str">
        <f>IFERROR(Inv_SY_B!AB47/Inv_SY_B!$CU47-1,"")</f>
        <v/>
      </c>
      <c r="AC47" s="169" t="str">
        <f>IFERROR(Inv_SY_B!AC47/Inv_SY_B!$CU47-1,"")</f>
        <v/>
      </c>
      <c r="AD47" s="169" t="str">
        <f>IFERROR(Inv_SY_B!AD47/Inv_SY_B!$CU47-1,"")</f>
        <v/>
      </c>
      <c r="AE47" s="169" t="str">
        <f>IFERROR(Inv_SY_B!AE47/Inv_SY_B!$CU47-1,"")</f>
        <v/>
      </c>
      <c r="AF47" s="169" t="str">
        <f>IFERROR(Inv_SY_B!AF47/Inv_SY_B!$CU47-1,"")</f>
        <v/>
      </c>
      <c r="AG47" s="169" t="str">
        <f>IFERROR(Inv_SY_B!AG47/Inv_SY_B!$CU47-1,"")</f>
        <v/>
      </c>
      <c r="AH47" s="169" t="str">
        <f>IFERROR(Inv_SY_B!AH47/Inv_SY_B!$CU47-1,"")</f>
        <v/>
      </c>
      <c r="AI47" s="169" t="str">
        <f>IFERROR(Inv_SY_B!AI47/Inv_SY_B!$CU47-1,"")</f>
        <v/>
      </c>
      <c r="AJ47" s="169" t="str">
        <f>IFERROR(Inv_SY_B!AJ47/Inv_SY_B!$CU47-1,"")</f>
        <v/>
      </c>
      <c r="AK47" s="169" t="str">
        <f>IFERROR(Inv_SY_B!AK47/Inv_SY_B!$CU47-1,"")</f>
        <v/>
      </c>
      <c r="AL47" s="169" t="str">
        <f>IFERROR(Inv_SY_B!AL47/Inv_SY_B!$CU47-1,"")</f>
        <v/>
      </c>
      <c r="AM47" s="169" t="str">
        <f>IFERROR(Inv_SY_B!AM47/Inv_SY_B!$CU47-1,"")</f>
        <v/>
      </c>
      <c r="AN47" s="169" t="str">
        <f>IFERROR(Inv_SY_B!AN47/Inv_SY_B!$CU47-1,"")</f>
        <v/>
      </c>
      <c r="AO47" s="169" t="str">
        <f>IFERROR(Inv_SY_B!AO47/Inv_SY_B!$CU47-1,"")</f>
        <v/>
      </c>
      <c r="AP47" s="169" t="str">
        <f>IFERROR(Inv_SY_B!AP47/Inv_SY_B!$CU47-1,"")</f>
        <v/>
      </c>
      <c r="AQ47" s="169" t="str">
        <f>IFERROR(Inv_SY_B!AQ47/Inv_SY_B!$CU47-1,"")</f>
        <v/>
      </c>
      <c r="AR47" s="169" t="str">
        <f>IFERROR(Inv_SY_B!AR47/Inv_SY_B!$CU47-1,"")</f>
        <v/>
      </c>
      <c r="AS47" s="169" t="str">
        <f>IFERROR(Inv_SY_B!AS47/Inv_SY_B!$CU47-1,"")</f>
        <v/>
      </c>
      <c r="AT47" s="169" t="str">
        <f>IFERROR(Inv_SY_B!AT47/Inv_SY_B!$CU47-1,"")</f>
        <v/>
      </c>
      <c r="AU47" s="169" t="str">
        <f>IFERROR(Inv_SY_B!AU47/Inv_SY_B!$CU47-1,"")</f>
        <v/>
      </c>
      <c r="AV47" s="169" t="str">
        <f>IFERROR(Inv_SY_B!AV47/Inv_SY_B!$CU47-1,"")</f>
        <v/>
      </c>
      <c r="AW47" s="169" t="str">
        <f>IFERROR(Inv_SY_B!AW47/Inv_SY_B!$CU47-1,"")</f>
        <v/>
      </c>
      <c r="AX47" s="169" t="str">
        <f>IFERROR(Inv_SY_B!AX47/Inv_SY_B!$CU47-1,"")</f>
        <v/>
      </c>
      <c r="AY47" s="169" t="str">
        <f>IFERROR(Inv_SY_B!AY47/Inv_SY_B!$CU47-1,"")</f>
        <v/>
      </c>
      <c r="AZ47" s="169" t="str">
        <f>IFERROR(Inv_SY_B!AZ47/Inv_SY_B!$CU47-1,"")</f>
        <v/>
      </c>
      <c r="BA47" s="169" t="str">
        <f>IFERROR(Inv_SY_B!BA47/Inv_SY_B!$CU47-1,"")</f>
        <v/>
      </c>
      <c r="BB47" s="169" t="str">
        <f>IFERROR(Inv_SY_B!BB47/Inv_SY_B!$CU47-1,"")</f>
        <v/>
      </c>
      <c r="BC47" s="169" t="str">
        <f>IFERROR(Inv_SY_B!BC47/Inv_SY_B!$CU47-1,"")</f>
        <v/>
      </c>
      <c r="BD47" s="169" t="str">
        <f>IFERROR(Inv_SY_B!BD47/Inv_SY_B!$CU47-1,"")</f>
        <v/>
      </c>
      <c r="BE47" s="169" t="str">
        <f>IFERROR(Inv_SY_B!BE47/Inv_SY_B!$CU47-1,"")</f>
        <v/>
      </c>
      <c r="BF47" s="169" t="str">
        <f>IFERROR(Inv_SY_B!BF47/Inv_SY_B!$CU47-1,"")</f>
        <v/>
      </c>
      <c r="BG47" s="169" t="str">
        <f>IFERROR(Inv_SY_B!BG47/Inv_SY_B!$CU47-1,"")</f>
        <v/>
      </c>
      <c r="BH47" s="169" t="str">
        <f>IFERROR(Inv_SY_B!BH47/Inv_SY_B!$CU47-1,"")</f>
        <v/>
      </c>
      <c r="BI47" s="169" t="str">
        <f>IFERROR(Inv_SY_B!BI47/Inv_SY_B!$CU47-1,"")</f>
        <v/>
      </c>
      <c r="BJ47" s="169" t="str">
        <f>IFERROR(Inv_SY_B!BJ47/Inv_SY_B!$CU47-1,"")</f>
        <v/>
      </c>
      <c r="BK47" s="169" t="str">
        <f>IFERROR(Inv_SY_B!BK47/Inv_SY_B!$CU47-1,"")</f>
        <v/>
      </c>
      <c r="BL47" s="169" t="str">
        <f>IFERROR(Inv_SY_B!BL47/Inv_SY_B!$CU47-1,"")</f>
        <v/>
      </c>
      <c r="BM47" s="169" t="str">
        <f>IFERROR(Inv_SY_B!BM47/Inv_SY_B!$CU47-1,"")</f>
        <v/>
      </c>
      <c r="BN47" s="169" t="str">
        <f>IFERROR(Inv_SY_B!BN47/Inv_SY_B!$CU47-1,"")</f>
        <v/>
      </c>
      <c r="BO47" s="169" t="str">
        <f>IFERROR(Inv_SY_B!BO47/Inv_SY_B!$CU47-1,"")</f>
        <v/>
      </c>
      <c r="BP47" s="169" t="str">
        <f>IFERROR(Inv_SY_B!BP47/Inv_SY_B!$CU47-1,"")</f>
        <v/>
      </c>
      <c r="BQ47" s="169" t="str">
        <f>IFERROR(Inv_SY_B!BQ47/Inv_SY_B!$CU47-1,"")</f>
        <v/>
      </c>
      <c r="BR47" s="169" t="str">
        <f>IFERROR(Inv_SY_B!BR47/Inv_SY_B!$CU47-1,"")</f>
        <v/>
      </c>
      <c r="BS47" s="169" t="str">
        <f>IFERROR(Inv_SY_B!BS47/Inv_SY_B!$CU47-1,"")</f>
        <v/>
      </c>
      <c r="BT47" s="169" t="str">
        <f>IFERROR(Inv_SY_B!BT47/Inv_SY_B!$CU47-1,"")</f>
        <v/>
      </c>
      <c r="BU47" s="169" t="str">
        <f>IFERROR(Inv_SY_B!BU47/Inv_SY_B!$CU47-1,"")</f>
        <v/>
      </c>
      <c r="BV47" s="169" t="str">
        <f>IFERROR(Inv_SY_B!BV47/Inv_SY_B!$CU47-1,"")</f>
        <v/>
      </c>
      <c r="BW47" s="169" t="str">
        <f>IFERROR(Inv_SY_B!BW47/Inv_SY_B!$CU47-1,"")</f>
        <v/>
      </c>
      <c r="BX47" s="169" t="str">
        <f>IFERROR(Inv_SY_B!BX47/Inv_SY_B!$CU47-1,"")</f>
        <v/>
      </c>
      <c r="BY47" s="169" t="str">
        <f>IFERROR(Inv_SY_B!BY47/Inv_SY_B!$CU47-1,"")</f>
        <v/>
      </c>
      <c r="BZ47" s="169" t="str">
        <f>IFERROR(Inv_SY_B!BZ47/Inv_SY_B!$CU47-1,"")</f>
        <v/>
      </c>
      <c r="CA47" s="169" t="str">
        <f>IFERROR(Inv_SY_B!CA47/Inv_SY_B!$CU47-1,"")</f>
        <v/>
      </c>
      <c r="CB47" s="169" t="str">
        <f>IFERROR(Inv_SY_B!CB47/Inv_SY_B!$CU47-1,"")</f>
        <v/>
      </c>
      <c r="CC47" s="169" t="str">
        <f>IFERROR(Inv_SY_B!CC47/Inv_SY_B!$CU47-1,"")</f>
        <v/>
      </c>
      <c r="CD47" s="169" t="str">
        <f>IFERROR(Inv_SY_B!CD47/Inv_SY_B!$CU47-1,"")</f>
        <v/>
      </c>
      <c r="CE47" s="169" t="str">
        <f>IFERROR(Inv_SY_B!CE47/Inv_SY_B!$CU47-1,"")</f>
        <v/>
      </c>
      <c r="CF47" s="169" t="str">
        <f>IFERROR(Inv_SY_B!CF47/Inv_SY_B!$CU47-1,"")</f>
        <v/>
      </c>
      <c r="CG47" s="169" t="str">
        <f>IFERROR(Inv_SY_B!CG47/Inv_SY_B!$CU47-1,"")</f>
        <v/>
      </c>
      <c r="CH47" s="169" t="str">
        <f>IFERROR(Inv_SY_B!CH47/Inv_SY_B!$CU47-1,"")</f>
        <v/>
      </c>
      <c r="CI47" s="169" t="str">
        <f>IFERROR(Inv_SY_B!CI47/Inv_SY_B!$CU47-1,"")</f>
        <v/>
      </c>
      <c r="CJ47" s="169" t="str">
        <f>IFERROR(Inv_SY_B!CJ47/Inv_SY_B!$CU47-1,"")</f>
        <v/>
      </c>
      <c r="CK47" s="169" t="str">
        <f>IFERROR(Inv_SY_B!CK47/Inv_SY_B!$CU47-1,"")</f>
        <v/>
      </c>
      <c r="CL47" s="169" t="str">
        <f>IFERROR(Inv_SY_B!CL47/Inv_SY_B!$CU47-1,"")</f>
        <v/>
      </c>
      <c r="CM47" s="169" t="str">
        <f>IFERROR(Inv_SY_B!CM47/Inv_SY_B!$CU47-1,"")</f>
        <v/>
      </c>
      <c r="CN47" s="169" t="str">
        <f>IFERROR(Inv_SY_B!CN47/Inv_SY_B!$CU47-1,"")</f>
        <v/>
      </c>
      <c r="CO47" s="169" t="str">
        <f>IFERROR(Inv_SY_B!CO47/Inv_SY_B!$CU47-1,"")</f>
        <v/>
      </c>
      <c r="CP47" s="169" t="str">
        <f>IFERROR(Inv_SY_B!CP47/Inv_SY_B!$CU47-1,"")</f>
        <v/>
      </c>
      <c r="CQ47" s="169" t="str">
        <f>IFERROR(Inv_SY_B!CQ47/Inv_SY_B!$CU47-1,"")</f>
        <v/>
      </c>
      <c r="CR47" s="169" t="str">
        <f>IFERROR(Inv_SY_B!CR47/Inv_SY_B!$CU47-1,"")</f>
        <v/>
      </c>
      <c r="CS47" s="169" t="str">
        <f>IFERROR(Inv_SY_B!CS47/Inv_SY_B!$CU47-1,"")</f>
        <v/>
      </c>
      <c r="CT47" s="169" t="str">
        <f>IFERROR(Inv_SY_B!CT47/Inv_SY_B!$CU47-1,"")</f>
        <v/>
      </c>
      <c r="CU47" s="173"/>
      <c r="CV47" s="173"/>
      <c r="CW47" s="173"/>
      <c r="CX47" s="173"/>
    </row>
    <row r="48" spans="2:102">
      <c r="B48" s="164">
        <f t="shared" si="1"/>
        <v>45740</v>
      </c>
      <c r="C48" s="169" t="str">
        <f>IFERROR(Inv_SY_B!C48/Inv_SY_B!$CU48-1,"")</f>
        <v/>
      </c>
      <c r="D48" s="169" t="str">
        <f>IFERROR(Inv_SY_B!D48/Inv_SY_B!$CU48-1,"")</f>
        <v/>
      </c>
      <c r="E48" s="169" t="str">
        <f>IFERROR(Inv_SY_B!E48/Inv_SY_B!$CU48-1,"")</f>
        <v/>
      </c>
      <c r="F48" s="169" t="str">
        <f>IFERROR(Inv_SY_B!F48/Inv_SY_B!$CU48-1,"")</f>
        <v/>
      </c>
      <c r="G48" s="169" t="str">
        <f>IFERROR(Inv_SY_B!G48/Inv_SY_B!$CU48-1,"")</f>
        <v/>
      </c>
      <c r="H48" s="169" t="str">
        <f>IFERROR(Inv_SY_B!H48/Inv_SY_B!$CU48-1,"")</f>
        <v/>
      </c>
      <c r="I48" s="169" t="str">
        <f>IFERROR(Inv_SY_B!I48/Inv_SY_B!$CU48-1,"")</f>
        <v/>
      </c>
      <c r="J48" s="169" t="str">
        <f>IFERROR(Inv_SY_B!J48/Inv_SY_B!$CU48-1,"")</f>
        <v/>
      </c>
      <c r="K48" s="169" t="str">
        <f>IFERROR(Inv_SY_B!K48/Inv_SY_B!$CU48-1,"")</f>
        <v/>
      </c>
      <c r="L48" s="169" t="str">
        <f>IFERROR(Inv_SY_B!L48/Inv_SY_B!$CU48-1,"")</f>
        <v/>
      </c>
      <c r="M48" s="169" t="str">
        <f>IFERROR(Inv_SY_B!M48/Inv_SY_B!$CU48-1,"")</f>
        <v/>
      </c>
      <c r="N48" s="169" t="str">
        <f>IFERROR(Inv_SY_B!N48/Inv_SY_B!$CU48-1,"")</f>
        <v/>
      </c>
      <c r="O48" s="169" t="str">
        <f>IFERROR(Inv_SY_B!O48/Inv_SY_B!$CU48-1,"")</f>
        <v/>
      </c>
      <c r="P48" s="169" t="str">
        <f>IFERROR(Inv_SY_B!P48/Inv_SY_B!$CU48-1,"")</f>
        <v/>
      </c>
      <c r="Q48" s="169" t="str">
        <f>IFERROR(Inv_SY_B!Q48/Inv_SY_B!$CU48-1,"")</f>
        <v/>
      </c>
      <c r="R48" s="169" t="str">
        <f>IFERROR(Inv_SY_B!R48/Inv_SY_B!$CU48-1,"")</f>
        <v/>
      </c>
      <c r="S48" s="169" t="str">
        <f>IFERROR(Inv_SY_B!S48/Inv_SY_B!$CU48-1,"")</f>
        <v/>
      </c>
      <c r="T48" s="169" t="str">
        <f>IFERROR(Inv_SY_B!T48/Inv_SY_B!$CU48-1,"")</f>
        <v/>
      </c>
      <c r="U48" s="169" t="str">
        <f>IFERROR(Inv_SY_B!U48/Inv_SY_B!$CU48-1,"")</f>
        <v/>
      </c>
      <c r="V48" s="169" t="str">
        <f>IFERROR(Inv_SY_B!V48/Inv_SY_B!$CU48-1,"")</f>
        <v/>
      </c>
      <c r="W48" s="169" t="str">
        <f>IFERROR(Inv_SY_B!W48/Inv_SY_B!$CU48-1,"")</f>
        <v/>
      </c>
      <c r="X48" s="169" t="str">
        <f>IFERROR(Inv_SY_B!X48/Inv_SY_B!$CU48-1,"")</f>
        <v/>
      </c>
      <c r="Y48" s="169" t="str">
        <f>IFERROR(Inv_SY_B!Y48/Inv_SY_B!$CU48-1,"")</f>
        <v/>
      </c>
      <c r="Z48" s="169" t="str">
        <f>IFERROR(Inv_SY_B!Z48/Inv_SY_B!$CU48-1,"")</f>
        <v/>
      </c>
      <c r="AA48" s="169" t="str">
        <f>IFERROR(Inv_SY_B!AA48/Inv_SY_B!$CU48-1,"")</f>
        <v/>
      </c>
      <c r="AB48" s="169" t="str">
        <f>IFERROR(Inv_SY_B!AB48/Inv_SY_B!$CU48-1,"")</f>
        <v/>
      </c>
      <c r="AC48" s="169" t="str">
        <f>IFERROR(Inv_SY_B!AC48/Inv_SY_B!$CU48-1,"")</f>
        <v/>
      </c>
      <c r="AD48" s="169" t="str">
        <f>IFERROR(Inv_SY_B!AD48/Inv_SY_B!$CU48-1,"")</f>
        <v/>
      </c>
      <c r="AE48" s="169" t="str">
        <f>IFERROR(Inv_SY_B!AE48/Inv_SY_B!$CU48-1,"")</f>
        <v/>
      </c>
      <c r="AF48" s="169" t="str">
        <f>IFERROR(Inv_SY_B!AF48/Inv_SY_B!$CU48-1,"")</f>
        <v/>
      </c>
      <c r="AG48" s="169" t="str">
        <f>IFERROR(Inv_SY_B!AG48/Inv_SY_B!$CU48-1,"")</f>
        <v/>
      </c>
      <c r="AH48" s="169" t="str">
        <f>IFERROR(Inv_SY_B!AH48/Inv_SY_B!$CU48-1,"")</f>
        <v/>
      </c>
      <c r="AI48" s="169" t="str">
        <f>IFERROR(Inv_SY_B!AI48/Inv_SY_B!$CU48-1,"")</f>
        <v/>
      </c>
      <c r="AJ48" s="169" t="str">
        <f>IFERROR(Inv_SY_B!AJ48/Inv_SY_B!$CU48-1,"")</f>
        <v/>
      </c>
      <c r="AK48" s="169" t="str">
        <f>IFERROR(Inv_SY_B!AK48/Inv_SY_B!$CU48-1,"")</f>
        <v/>
      </c>
      <c r="AL48" s="169" t="str">
        <f>IFERROR(Inv_SY_B!AL48/Inv_SY_B!$CU48-1,"")</f>
        <v/>
      </c>
      <c r="AM48" s="169" t="str">
        <f>IFERROR(Inv_SY_B!AM48/Inv_SY_B!$CU48-1,"")</f>
        <v/>
      </c>
      <c r="AN48" s="169" t="str">
        <f>IFERROR(Inv_SY_B!AN48/Inv_SY_B!$CU48-1,"")</f>
        <v/>
      </c>
      <c r="AO48" s="169" t="str">
        <f>IFERROR(Inv_SY_B!AO48/Inv_SY_B!$CU48-1,"")</f>
        <v/>
      </c>
      <c r="AP48" s="169" t="str">
        <f>IFERROR(Inv_SY_B!AP48/Inv_SY_B!$CU48-1,"")</f>
        <v/>
      </c>
      <c r="AQ48" s="169" t="str">
        <f>IFERROR(Inv_SY_B!AQ48/Inv_SY_B!$CU48-1,"")</f>
        <v/>
      </c>
      <c r="AR48" s="169" t="str">
        <f>IFERROR(Inv_SY_B!AR48/Inv_SY_B!$CU48-1,"")</f>
        <v/>
      </c>
      <c r="AS48" s="169" t="str">
        <f>IFERROR(Inv_SY_B!AS48/Inv_SY_B!$CU48-1,"")</f>
        <v/>
      </c>
      <c r="AT48" s="169" t="str">
        <f>IFERROR(Inv_SY_B!AT48/Inv_SY_B!$CU48-1,"")</f>
        <v/>
      </c>
      <c r="AU48" s="169" t="str">
        <f>IFERROR(Inv_SY_B!AU48/Inv_SY_B!$CU48-1,"")</f>
        <v/>
      </c>
      <c r="AV48" s="169" t="str">
        <f>IFERROR(Inv_SY_B!AV48/Inv_SY_B!$CU48-1,"")</f>
        <v/>
      </c>
      <c r="AW48" s="169" t="str">
        <f>IFERROR(Inv_SY_B!AW48/Inv_SY_B!$CU48-1,"")</f>
        <v/>
      </c>
      <c r="AX48" s="169" t="str">
        <f>IFERROR(Inv_SY_B!AX48/Inv_SY_B!$CU48-1,"")</f>
        <v/>
      </c>
      <c r="AY48" s="169" t="str">
        <f>IFERROR(Inv_SY_B!AY48/Inv_SY_B!$CU48-1,"")</f>
        <v/>
      </c>
      <c r="AZ48" s="169" t="str">
        <f>IFERROR(Inv_SY_B!AZ48/Inv_SY_B!$CU48-1,"")</f>
        <v/>
      </c>
      <c r="BA48" s="169" t="str">
        <f>IFERROR(Inv_SY_B!BA48/Inv_SY_B!$CU48-1,"")</f>
        <v/>
      </c>
      <c r="BB48" s="169" t="str">
        <f>IFERROR(Inv_SY_B!BB48/Inv_SY_B!$CU48-1,"")</f>
        <v/>
      </c>
      <c r="BC48" s="169" t="str">
        <f>IFERROR(Inv_SY_B!BC48/Inv_SY_B!$CU48-1,"")</f>
        <v/>
      </c>
      <c r="BD48" s="169" t="str">
        <f>IFERROR(Inv_SY_B!BD48/Inv_SY_B!$CU48-1,"")</f>
        <v/>
      </c>
      <c r="BE48" s="169" t="str">
        <f>IFERROR(Inv_SY_B!BE48/Inv_SY_B!$CU48-1,"")</f>
        <v/>
      </c>
      <c r="BF48" s="169" t="str">
        <f>IFERROR(Inv_SY_B!BF48/Inv_SY_B!$CU48-1,"")</f>
        <v/>
      </c>
      <c r="BG48" s="169" t="str">
        <f>IFERROR(Inv_SY_B!BG48/Inv_SY_B!$CU48-1,"")</f>
        <v/>
      </c>
      <c r="BH48" s="169" t="str">
        <f>IFERROR(Inv_SY_B!BH48/Inv_SY_B!$CU48-1,"")</f>
        <v/>
      </c>
      <c r="BI48" s="169" t="str">
        <f>IFERROR(Inv_SY_B!BI48/Inv_SY_B!$CU48-1,"")</f>
        <v/>
      </c>
      <c r="BJ48" s="169" t="str">
        <f>IFERROR(Inv_SY_B!BJ48/Inv_SY_B!$CU48-1,"")</f>
        <v/>
      </c>
      <c r="BK48" s="169" t="str">
        <f>IFERROR(Inv_SY_B!BK48/Inv_SY_B!$CU48-1,"")</f>
        <v/>
      </c>
      <c r="BL48" s="169" t="str">
        <f>IFERROR(Inv_SY_B!BL48/Inv_SY_B!$CU48-1,"")</f>
        <v/>
      </c>
      <c r="BM48" s="169" t="str">
        <f>IFERROR(Inv_SY_B!BM48/Inv_SY_B!$CU48-1,"")</f>
        <v/>
      </c>
      <c r="BN48" s="169" t="str">
        <f>IFERROR(Inv_SY_B!BN48/Inv_SY_B!$CU48-1,"")</f>
        <v/>
      </c>
      <c r="BO48" s="169" t="str">
        <f>IFERROR(Inv_SY_B!BO48/Inv_SY_B!$CU48-1,"")</f>
        <v/>
      </c>
      <c r="BP48" s="169" t="str">
        <f>IFERROR(Inv_SY_B!BP48/Inv_SY_B!$CU48-1,"")</f>
        <v/>
      </c>
      <c r="BQ48" s="169" t="str">
        <f>IFERROR(Inv_SY_B!BQ48/Inv_SY_B!$CU48-1,"")</f>
        <v/>
      </c>
      <c r="BR48" s="169" t="str">
        <f>IFERROR(Inv_SY_B!BR48/Inv_SY_B!$CU48-1,"")</f>
        <v/>
      </c>
      <c r="BS48" s="169" t="str">
        <f>IFERROR(Inv_SY_B!BS48/Inv_SY_B!$CU48-1,"")</f>
        <v/>
      </c>
      <c r="BT48" s="169" t="str">
        <f>IFERROR(Inv_SY_B!BT48/Inv_SY_B!$CU48-1,"")</f>
        <v/>
      </c>
      <c r="BU48" s="169" t="str">
        <f>IFERROR(Inv_SY_B!BU48/Inv_SY_B!$CU48-1,"")</f>
        <v/>
      </c>
      <c r="BV48" s="169" t="str">
        <f>IFERROR(Inv_SY_B!BV48/Inv_SY_B!$CU48-1,"")</f>
        <v/>
      </c>
      <c r="BW48" s="169" t="str">
        <f>IFERROR(Inv_SY_B!BW48/Inv_SY_B!$CU48-1,"")</f>
        <v/>
      </c>
      <c r="BX48" s="169" t="str">
        <f>IFERROR(Inv_SY_B!BX48/Inv_SY_B!$CU48-1,"")</f>
        <v/>
      </c>
      <c r="BY48" s="169" t="str">
        <f>IFERROR(Inv_SY_B!BY48/Inv_SY_B!$CU48-1,"")</f>
        <v/>
      </c>
      <c r="BZ48" s="169" t="str">
        <f>IFERROR(Inv_SY_B!BZ48/Inv_SY_B!$CU48-1,"")</f>
        <v/>
      </c>
      <c r="CA48" s="169" t="str">
        <f>IFERROR(Inv_SY_B!CA48/Inv_SY_B!$CU48-1,"")</f>
        <v/>
      </c>
      <c r="CB48" s="169" t="str">
        <f>IFERROR(Inv_SY_B!CB48/Inv_SY_B!$CU48-1,"")</f>
        <v/>
      </c>
      <c r="CC48" s="169" t="str">
        <f>IFERROR(Inv_SY_B!CC48/Inv_SY_B!$CU48-1,"")</f>
        <v/>
      </c>
      <c r="CD48" s="169" t="str">
        <f>IFERROR(Inv_SY_B!CD48/Inv_SY_B!$CU48-1,"")</f>
        <v/>
      </c>
      <c r="CE48" s="169" t="str">
        <f>IFERROR(Inv_SY_B!CE48/Inv_SY_B!$CU48-1,"")</f>
        <v/>
      </c>
      <c r="CF48" s="169" t="str">
        <f>IFERROR(Inv_SY_B!CF48/Inv_SY_B!$CU48-1,"")</f>
        <v/>
      </c>
      <c r="CG48" s="169" t="str">
        <f>IFERROR(Inv_SY_B!CG48/Inv_SY_B!$CU48-1,"")</f>
        <v/>
      </c>
      <c r="CH48" s="169" t="str">
        <f>IFERROR(Inv_SY_B!CH48/Inv_SY_B!$CU48-1,"")</f>
        <v/>
      </c>
      <c r="CI48" s="169" t="str">
        <f>IFERROR(Inv_SY_B!CI48/Inv_SY_B!$CU48-1,"")</f>
        <v/>
      </c>
      <c r="CJ48" s="169" t="str">
        <f>IFERROR(Inv_SY_B!CJ48/Inv_SY_B!$CU48-1,"")</f>
        <v/>
      </c>
      <c r="CK48" s="169" t="str">
        <f>IFERROR(Inv_SY_B!CK48/Inv_SY_B!$CU48-1,"")</f>
        <v/>
      </c>
      <c r="CL48" s="169" t="str">
        <f>IFERROR(Inv_SY_B!CL48/Inv_SY_B!$CU48-1,"")</f>
        <v/>
      </c>
      <c r="CM48" s="169" t="str">
        <f>IFERROR(Inv_SY_B!CM48/Inv_SY_B!$CU48-1,"")</f>
        <v/>
      </c>
      <c r="CN48" s="169" t="str">
        <f>IFERROR(Inv_SY_B!CN48/Inv_SY_B!$CU48-1,"")</f>
        <v/>
      </c>
      <c r="CO48" s="169" t="str">
        <f>IFERROR(Inv_SY_B!CO48/Inv_SY_B!$CU48-1,"")</f>
        <v/>
      </c>
      <c r="CP48" s="169" t="str">
        <f>IFERROR(Inv_SY_B!CP48/Inv_SY_B!$CU48-1,"")</f>
        <v/>
      </c>
      <c r="CQ48" s="169" t="str">
        <f>IFERROR(Inv_SY_B!CQ48/Inv_SY_B!$CU48-1,"")</f>
        <v/>
      </c>
      <c r="CR48" s="169" t="str">
        <f>IFERROR(Inv_SY_B!CR48/Inv_SY_B!$CU48-1,"")</f>
        <v/>
      </c>
      <c r="CS48" s="169" t="str">
        <f>IFERROR(Inv_SY_B!CS48/Inv_SY_B!$CU48-1,"")</f>
        <v/>
      </c>
      <c r="CT48" s="169" t="str">
        <f>IFERROR(Inv_SY_B!CT48/Inv_SY_B!$CU48-1,"")</f>
        <v/>
      </c>
      <c r="CU48" s="173"/>
      <c r="CV48" s="173"/>
      <c r="CW48" s="173"/>
      <c r="CX48" s="173"/>
    </row>
    <row r="49" spans="2:102">
      <c r="B49" s="164">
        <f t="shared" si="1"/>
        <v>45741</v>
      </c>
      <c r="C49" s="169" t="str">
        <f>IFERROR(Inv_SY_B!C49/Inv_SY_B!$CU49-1,"")</f>
        <v/>
      </c>
      <c r="D49" s="169" t="str">
        <f>IFERROR(Inv_SY_B!D49/Inv_SY_B!$CU49-1,"")</f>
        <v/>
      </c>
      <c r="E49" s="169" t="str">
        <f>IFERROR(Inv_SY_B!E49/Inv_SY_B!$CU49-1,"")</f>
        <v/>
      </c>
      <c r="F49" s="169" t="str">
        <f>IFERROR(Inv_SY_B!F49/Inv_SY_B!$CU49-1,"")</f>
        <v/>
      </c>
      <c r="G49" s="169" t="str">
        <f>IFERROR(Inv_SY_B!G49/Inv_SY_B!$CU49-1,"")</f>
        <v/>
      </c>
      <c r="H49" s="169" t="str">
        <f>IFERROR(Inv_SY_B!H49/Inv_SY_B!$CU49-1,"")</f>
        <v/>
      </c>
      <c r="I49" s="169" t="str">
        <f>IFERROR(Inv_SY_B!I49/Inv_SY_B!$CU49-1,"")</f>
        <v/>
      </c>
      <c r="J49" s="169" t="str">
        <f>IFERROR(Inv_SY_B!J49/Inv_SY_B!$CU49-1,"")</f>
        <v/>
      </c>
      <c r="K49" s="169" t="str">
        <f>IFERROR(Inv_SY_B!K49/Inv_SY_B!$CU49-1,"")</f>
        <v/>
      </c>
      <c r="L49" s="169" t="str">
        <f>IFERROR(Inv_SY_B!L49/Inv_SY_B!$CU49-1,"")</f>
        <v/>
      </c>
      <c r="M49" s="169" t="str">
        <f>IFERROR(Inv_SY_B!M49/Inv_SY_B!$CU49-1,"")</f>
        <v/>
      </c>
      <c r="N49" s="169" t="str">
        <f>IFERROR(Inv_SY_B!N49/Inv_SY_B!$CU49-1,"")</f>
        <v/>
      </c>
      <c r="O49" s="169" t="str">
        <f>IFERROR(Inv_SY_B!O49/Inv_SY_B!$CU49-1,"")</f>
        <v/>
      </c>
      <c r="P49" s="169" t="str">
        <f>IFERROR(Inv_SY_B!P49/Inv_SY_B!$CU49-1,"")</f>
        <v/>
      </c>
      <c r="Q49" s="169" t="str">
        <f>IFERROR(Inv_SY_B!Q49/Inv_SY_B!$CU49-1,"")</f>
        <v/>
      </c>
      <c r="R49" s="169" t="str">
        <f>IFERROR(Inv_SY_B!R49/Inv_SY_B!$CU49-1,"")</f>
        <v/>
      </c>
      <c r="S49" s="169" t="str">
        <f>IFERROR(Inv_SY_B!S49/Inv_SY_B!$CU49-1,"")</f>
        <v/>
      </c>
      <c r="T49" s="169" t="str">
        <f>IFERROR(Inv_SY_B!T49/Inv_SY_B!$CU49-1,"")</f>
        <v/>
      </c>
      <c r="U49" s="169" t="str">
        <f>IFERROR(Inv_SY_B!U49/Inv_SY_B!$CU49-1,"")</f>
        <v/>
      </c>
      <c r="V49" s="169" t="str">
        <f>IFERROR(Inv_SY_B!V49/Inv_SY_B!$CU49-1,"")</f>
        <v/>
      </c>
      <c r="W49" s="169" t="str">
        <f>IFERROR(Inv_SY_B!W49/Inv_SY_B!$CU49-1,"")</f>
        <v/>
      </c>
      <c r="X49" s="169" t="str">
        <f>IFERROR(Inv_SY_B!X49/Inv_SY_B!$CU49-1,"")</f>
        <v/>
      </c>
      <c r="Y49" s="169" t="str">
        <f>IFERROR(Inv_SY_B!Y49/Inv_SY_B!$CU49-1,"")</f>
        <v/>
      </c>
      <c r="Z49" s="169" t="str">
        <f>IFERROR(Inv_SY_B!Z49/Inv_SY_B!$CU49-1,"")</f>
        <v/>
      </c>
      <c r="AA49" s="169" t="str">
        <f>IFERROR(Inv_SY_B!AA49/Inv_SY_B!$CU49-1,"")</f>
        <v/>
      </c>
      <c r="AB49" s="169" t="str">
        <f>IFERROR(Inv_SY_B!AB49/Inv_SY_B!$CU49-1,"")</f>
        <v/>
      </c>
      <c r="AC49" s="169" t="str">
        <f>IFERROR(Inv_SY_B!AC49/Inv_SY_B!$CU49-1,"")</f>
        <v/>
      </c>
      <c r="AD49" s="169" t="str">
        <f>IFERROR(Inv_SY_B!AD49/Inv_SY_B!$CU49-1,"")</f>
        <v/>
      </c>
      <c r="AE49" s="169" t="str">
        <f>IFERROR(Inv_SY_B!AE49/Inv_SY_B!$CU49-1,"")</f>
        <v/>
      </c>
      <c r="AF49" s="169" t="str">
        <f>IFERROR(Inv_SY_B!AF49/Inv_SY_B!$CU49-1,"")</f>
        <v/>
      </c>
      <c r="AG49" s="169" t="str">
        <f>IFERROR(Inv_SY_B!AG49/Inv_SY_B!$CU49-1,"")</f>
        <v/>
      </c>
      <c r="AH49" s="169" t="str">
        <f>IFERROR(Inv_SY_B!AH49/Inv_SY_B!$CU49-1,"")</f>
        <v/>
      </c>
      <c r="AI49" s="169" t="str">
        <f>IFERROR(Inv_SY_B!AI49/Inv_SY_B!$CU49-1,"")</f>
        <v/>
      </c>
      <c r="AJ49" s="169" t="str">
        <f>IFERROR(Inv_SY_B!AJ49/Inv_SY_B!$CU49-1,"")</f>
        <v/>
      </c>
      <c r="AK49" s="169" t="str">
        <f>IFERROR(Inv_SY_B!AK49/Inv_SY_B!$CU49-1,"")</f>
        <v/>
      </c>
      <c r="AL49" s="169" t="str">
        <f>IFERROR(Inv_SY_B!AL49/Inv_SY_B!$CU49-1,"")</f>
        <v/>
      </c>
      <c r="AM49" s="169" t="str">
        <f>IFERROR(Inv_SY_B!AM49/Inv_SY_B!$CU49-1,"")</f>
        <v/>
      </c>
      <c r="AN49" s="169" t="str">
        <f>IFERROR(Inv_SY_B!AN49/Inv_SY_B!$CU49-1,"")</f>
        <v/>
      </c>
      <c r="AO49" s="169" t="str">
        <f>IFERROR(Inv_SY_B!AO49/Inv_SY_B!$CU49-1,"")</f>
        <v/>
      </c>
      <c r="AP49" s="169" t="str">
        <f>IFERROR(Inv_SY_B!AP49/Inv_SY_B!$CU49-1,"")</f>
        <v/>
      </c>
      <c r="AQ49" s="169" t="str">
        <f>IFERROR(Inv_SY_B!AQ49/Inv_SY_B!$CU49-1,"")</f>
        <v/>
      </c>
      <c r="AR49" s="169" t="str">
        <f>IFERROR(Inv_SY_B!AR49/Inv_SY_B!$CU49-1,"")</f>
        <v/>
      </c>
      <c r="AS49" s="169" t="str">
        <f>IFERROR(Inv_SY_B!AS49/Inv_SY_B!$CU49-1,"")</f>
        <v/>
      </c>
      <c r="AT49" s="169" t="str">
        <f>IFERROR(Inv_SY_B!AT49/Inv_SY_B!$CU49-1,"")</f>
        <v/>
      </c>
      <c r="AU49" s="169" t="str">
        <f>IFERROR(Inv_SY_B!AU49/Inv_SY_B!$CU49-1,"")</f>
        <v/>
      </c>
      <c r="AV49" s="169" t="str">
        <f>IFERROR(Inv_SY_B!AV49/Inv_SY_B!$CU49-1,"")</f>
        <v/>
      </c>
      <c r="AW49" s="169" t="str">
        <f>IFERROR(Inv_SY_B!AW49/Inv_SY_B!$CU49-1,"")</f>
        <v/>
      </c>
      <c r="AX49" s="169" t="str">
        <f>IFERROR(Inv_SY_B!AX49/Inv_SY_B!$CU49-1,"")</f>
        <v/>
      </c>
      <c r="AY49" s="169" t="str">
        <f>IFERROR(Inv_SY_B!AY49/Inv_SY_B!$CU49-1,"")</f>
        <v/>
      </c>
      <c r="AZ49" s="169" t="str">
        <f>IFERROR(Inv_SY_B!AZ49/Inv_SY_B!$CU49-1,"")</f>
        <v/>
      </c>
      <c r="BA49" s="169" t="str">
        <f>IFERROR(Inv_SY_B!BA49/Inv_SY_B!$CU49-1,"")</f>
        <v/>
      </c>
      <c r="BB49" s="169" t="str">
        <f>IFERROR(Inv_SY_B!BB49/Inv_SY_B!$CU49-1,"")</f>
        <v/>
      </c>
      <c r="BC49" s="169" t="str">
        <f>IFERROR(Inv_SY_B!BC49/Inv_SY_B!$CU49-1,"")</f>
        <v/>
      </c>
      <c r="BD49" s="169" t="str">
        <f>IFERROR(Inv_SY_B!BD49/Inv_SY_B!$CU49-1,"")</f>
        <v/>
      </c>
      <c r="BE49" s="169" t="str">
        <f>IFERROR(Inv_SY_B!BE49/Inv_SY_B!$CU49-1,"")</f>
        <v/>
      </c>
      <c r="BF49" s="169" t="str">
        <f>IFERROR(Inv_SY_B!BF49/Inv_SY_B!$CU49-1,"")</f>
        <v/>
      </c>
      <c r="BG49" s="169" t="str">
        <f>IFERROR(Inv_SY_B!BG49/Inv_SY_B!$CU49-1,"")</f>
        <v/>
      </c>
      <c r="BH49" s="169" t="str">
        <f>IFERROR(Inv_SY_B!BH49/Inv_SY_B!$CU49-1,"")</f>
        <v/>
      </c>
      <c r="BI49" s="169" t="str">
        <f>IFERROR(Inv_SY_B!BI49/Inv_SY_B!$CU49-1,"")</f>
        <v/>
      </c>
      <c r="BJ49" s="169" t="str">
        <f>IFERROR(Inv_SY_B!BJ49/Inv_SY_B!$CU49-1,"")</f>
        <v/>
      </c>
      <c r="BK49" s="169" t="str">
        <f>IFERROR(Inv_SY_B!BK49/Inv_SY_B!$CU49-1,"")</f>
        <v/>
      </c>
      <c r="BL49" s="169" t="str">
        <f>IFERROR(Inv_SY_B!BL49/Inv_SY_B!$CU49-1,"")</f>
        <v/>
      </c>
      <c r="BM49" s="169" t="str">
        <f>IFERROR(Inv_SY_B!BM49/Inv_SY_B!$CU49-1,"")</f>
        <v/>
      </c>
      <c r="BN49" s="169" t="str">
        <f>IFERROR(Inv_SY_B!BN49/Inv_SY_B!$CU49-1,"")</f>
        <v/>
      </c>
      <c r="BO49" s="169" t="str">
        <f>IFERROR(Inv_SY_B!BO49/Inv_SY_B!$CU49-1,"")</f>
        <v/>
      </c>
      <c r="BP49" s="169" t="str">
        <f>IFERROR(Inv_SY_B!BP49/Inv_SY_B!$CU49-1,"")</f>
        <v/>
      </c>
      <c r="BQ49" s="169" t="str">
        <f>IFERROR(Inv_SY_B!BQ49/Inv_SY_B!$CU49-1,"")</f>
        <v/>
      </c>
      <c r="BR49" s="169" t="str">
        <f>IFERROR(Inv_SY_B!BR49/Inv_SY_B!$CU49-1,"")</f>
        <v/>
      </c>
      <c r="BS49" s="169" t="str">
        <f>IFERROR(Inv_SY_B!BS49/Inv_SY_B!$CU49-1,"")</f>
        <v/>
      </c>
      <c r="BT49" s="169" t="str">
        <f>IFERROR(Inv_SY_B!BT49/Inv_SY_B!$CU49-1,"")</f>
        <v/>
      </c>
      <c r="BU49" s="169" t="str">
        <f>IFERROR(Inv_SY_B!BU49/Inv_SY_B!$CU49-1,"")</f>
        <v/>
      </c>
      <c r="BV49" s="169" t="str">
        <f>IFERROR(Inv_SY_B!BV49/Inv_SY_B!$CU49-1,"")</f>
        <v/>
      </c>
      <c r="BW49" s="169" t="str">
        <f>IFERROR(Inv_SY_B!BW49/Inv_SY_B!$CU49-1,"")</f>
        <v/>
      </c>
      <c r="BX49" s="169" t="str">
        <f>IFERROR(Inv_SY_B!BX49/Inv_SY_B!$CU49-1,"")</f>
        <v/>
      </c>
      <c r="BY49" s="169" t="str">
        <f>IFERROR(Inv_SY_B!BY49/Inv_SY_B!$CU49-1,"")</f>
        <v/>
      </c>
      <c r="BZ49" s="169" t="str">
        <f>IFERROR(Inv_SY_B!BZ49/Inv_SY_B!$CU49-1,"")</f>
        <v/>
      </c>
      <c r="CA49" s="169" t="str">
        <f>IFERROR(Inv_SY_B!CA49/Inv_SY_B!$CU49-1,"")</f>
        <v/>
      </c>
      <c r="CB49" s="169" t="str">
        <f>IFERROR(Inv_SY_B!CB49/Inv_SY_B!$CU49-1,"")</f>
        <v/>
      </c>
      <c r="CC49" s="169" t="str">
        <f>IFERROR(Inv_SY_B!CC49/Inv_SY_B!$CU49-1,"")</f>
        <v/>
      </c>
      <c r="CD49" s="169" t="str">
        <f>IFERROR(Inv_SY_B!CD49/Inv_SY_B!$CU49-1,"")</f>
        <v/>
      </c>
      <c r="CE49" s="169" t="str">
        <f>IFERROR(Inv_SY_B!CE49/Inv_SY_B!$CU49-1,"")</f>
        <v/>
      </c>
      <c r="CF49" s="169" t="str">
        <f>IFERROR(Inv_SY_B!CF49/Inv_SY_B!$CU49-1,"")</f>
        <v/>
      </c>
      <c r="CG49" s="169" t="str">
        <f>IFERROR(Inv_SY_B!CG49/Inv_SY_B!$CU49-1,"")</f>
        <v/>
      </c>
      <c r="CH49" s="169" t="str">
        <f>IFERROR(Inv_SY_B!CH49/Inv_SY_B!$CU49-1,"")</f>
        <v/>
      </c>
      <c r="CI49" s="169" t="str">
        <f>IFERROR(Inv_SY_B!CI49/Inv_SY_B!$CU49-1,"")</f>
        <v/>
      </c>
      <c r="CJ49" s="169" t="str">
        <f>IFERROR(Inv_SY_B!CJ49/Inv_SY_B!$CU49-1,"")</f>
        <v/>
      </c>
      <c r="CK49" s="169" t="str">
        <f>IFERROR(Inv_SY_B!CK49/Inv_SY_B!$CU49-1,"")</f>
        <v/>
      </c>
      <c r="CL49" s="169" t="str">
        <f>IFERROR(Inv_SY_B!CL49/Inv_SY_B!$CU49-1,"")</f>
        <v/>
      </c>
      <c r="CM49" s="169" t="str">
        <f>IFERROR(Inv_SY_B!CM49/Inv_SY_B!$CU49-1,"")</f>
        <v/>
      </c>
      <c r="CN49" s="169" t="str">
        <f>IFERROR(Inv_SY_B!CN49/Inv_SY_B!$CU49-1,"")</f>
        <v/>
      </c>
      <c r="CO49" s="169" t="str">
        <f>IFERROR(Inv_SY_B!CO49/Inv_SY_B!$CU49-1,"")</f>
        <v/>
      </c>
      <c r="CP49" s="169" t="str">
        <f>IFERROR(Inv_SY_B!CP49/Inv_SY_B!$CU49-1,"")</f>
        <v/>
      </c>
      <c r="CQ49" s="169" t="str">
        <f>IFERROR(Inv_SY_B!CQ49/Inv_SY_B!$CU49-1,"")</f>
        <v/>
      </c>
      <c r="CR49" s="169" t="str">
        <f>IFERROR(Inv_SY_B!CR49/Inv_SY_B!$CU49-1,"")</f>
        <v/>
      </c>
      <c r="CS49" s="169" t="str">
        <f>IFERROR(Inv_SY_B!CS49/Inv_SY_B!$CU49-1,"")</f>
        <v/>
      </c>
      <c r="CT49" s="169" t="str">
        <f>IFERROR(Inv_SY_B!CT49/Inv_SY_B!$CU49-1,"")</f>
        <v/>
      </c>
      <c r="CU49" s="173"/>
      <c r="CV49" s="173"/>
      <c r="CW49" s="173"/>
      <c r="CX49" s="173"/>
    </row>
    <row r="50" spans="2:102">
      <c r="B50" s="164">
        <f t="shared" si="1"/>
        <v>45742</v>
      </c>
      <c r="C50" s="169" t="str">
        <f>IFERROR(Inv_SY_B!C50/Inv_SY_B!$CU50-1,"")</f>
        <v/>
      </c>
      <c r="D50" s="169" t="str">
        <f>IFERROR(Inv_SY_B!D50/Inv_SY_B!$CU50-1,"")</f>
        <v/>
      </c>
      <c r="E50" s="169" t="str">
        <f>IFERROR(Inv_SY_B!E50/Inv_SY_B!$CU50-1,"")</f>
        <v/>
      </c>
      <c r="F50" s="169" t="str">
        <f>IFERROR(Inv_SY_B!F50/Inv_SY_B!$CU50-1,"")</f>
        <v/>
      </c>
      <c r="G50" s="169" t="str">
        <f>IFERROR(Inv_SY_B!G50/Inv_SY_B!$CU50-1,"")</f>
        <v/>
      </c>
      <c r="H50" s="169" t="str">
        <f>IFERROR(Inv_SY_B!H50/Inv_SY_B!$CU50-1,"")</f>
        <v/>
      </c>
      <c r="I50" s="169" t="str">
        <f>IFERROR(Inv_SY_B!I50/Inv_SY_B!$CU50-1,"")</f>
        <v/>
      </c>
      <c r="J50" s="169" t="str">
        <f>IFERROR(Inv_SY_B!J50/Inv_SY_B!$CU50-1,"")</f>
        <v/>
      </c>
      <c r="K50" s="169" t="str">
        <f>IFERROR(Inv_SY_B!K50/Inv_SY_B!$CU50-1,"")</f>
        <v/>
      </c>
      <c r="L50" s="169" t="str">
        <f>IFERROR(Inv_SY_B!L50/Inv_SY_B!$CU50-1,"")</f>
        <v/>
      </c>
      <c r="M50" s="169" t="str">
        <f>IFERROR(Inv_SY_B!M50/Inv_SY_B!$CU50-1,"")</f>
        <v/>
      </c>
      <c r="N50" s="169" t="str">
        <f>IFERROR(Inv_SY_B!N50/Inv_SY_B!$CU50-1,"")</f>
        <v/>
      </c>
      <c r="O50" s="169" t="str">
        <f>IFERROR(Inv_SY_B!O50/Inv_SY_B!$CU50-1,"")</f>
        <v/>
      </c>
      <c r="P50" s="169" t="str">
        <f>IFERROR(Inv_SY_B!P50/Inv_SY_B!$CU50-1,"")</f>
        <v/>
      </c>
      <c r="Q50" s="169" t="str">
        <f>IFERROR(Inv_SY_B!Q50/Inv_SY_B!$CU50-1,"")</f>
        <v/>
      </c>
      <c r="R50" s="169" t="str">
        <f>IFERROR(Inv_SY_B!R50/Inv_SY_B!$CU50-1,"")</f>
        <v/>
      </c>
      <c r="S50" s="169" t="str">
        <f>IFERROR(Inv_SY_B!S50/Inv_SY_B!$CU50-1,"")</f>
        <v/>
      </c>
      <c r="T50" s="169" t="str">
        <f>IFERROR(Inv_SY_B!T50/Inv_SY_B!$CU50-1,"")</f>
        <v/>
      </c>
      <c r="U50" s="169" t="str">
        <f>IFERROR(Inv_SY_B!U50/Inv_SY_B!$CU50-1,"")</f>
        <v/>
      </c>
      <c r="V50" s="169" t="str">
        <f>IFERROR(Inv_SY_B!V50/Inv_SY_B!$CU50-1,"")</f>
        <v/>
      </c>
      <c r="W50" s="169" t="str">
        <f>IFERROR(Inv_SY_B!W50/Inv_SY_B!$CU50-1,"")</f>
        <v/>
      </c>
      <c r="X50" s="169" t="str">
        <f>IFERROR(Inv_SY_B!X50/Inv_SY_B!$CU50-1,"")</f>
        <v/>
      </c>
      <c r="Y50" s="169" t="str">
        <f>IFERROR(Inv_SY_B!Y50/Inv_SY_B!$CU50-1,"")</f>
        <v/>
      </c>
      <c r="Z50" s="169" t="str">
        <f>IFERROR(Inv_SY_B!Z50/Inv_SY_B!$CU50-1,"")</f>
        <v/>
      </c>
      <c r="AA50" s="169" t="str">
        <f>IFERROR(Inv_SY_B!AA50/Inv_SY_B!$CU50-1,"")</f>
        <v/>
      </c>
      <c r="AB50" s="169" t="str">
        <f>IFERROR(Inv_SY_B!AB50/Inv_SY_B!$CU50-1,"")</f>
        <v/>
      </c>
      <c r="AC50" s="169" t="str">
        <f>IFERROR(Inv_SY_B!AC50/Inv_SY_B!$CU50-1,"")</f>
        <v/>
      </c>
      <c r="AD50" s="169" t="str">
        <f>IFERROR(Inv_SY_B!AD50/Inv_SY_B!$CU50-1,"")</f>
        <v/>
      </c>
      <c r="AE50" s="169" t="str">
        <f>IFERROR(Inv_SY_B!AE50/Inv_SY_B!$CU50-1,"")</f>
        <v/>
      </c>
      <c r="AF50" s="169" t="str">
        <f>IFERROR(Inv_SY_B!AF50/Inv_SY_B!$CU50-1,"")</f>
        <v/>
      </c>
      <c r="AG50" s="169" t="str">
        <f>IFERROR(Inv_SY_B!AG50/Inv_SY_B!$CU50-1,"")</f>
        <v/>
      </c>
      <c r="AH50" s="169" t="str">
        <f>IFERROR(Inv_SY_B!AH50/Inv_SY_B!$CU50-1,"")</f>
        <v/>
      </c>
      <c r="AI50" s="169" t="str">
        <f>IFERROR(Inv_SY_B!AI50/Inv_SY_B!$CU50-1,"")</f>
        <v/>
      </c>
      <c r="AJ50" s="169" t="str">
        <f>IFERROR(Inv_SY_B!AJ50/Inv_SY_B!$CU50-1,"")</f>
        <v/>
      </c>
      <c r="AK50" s="169" t="str">
        <f>IFERROR(Inv_SY_B!AK50/Inv_SY_B!$CU50-1,"")</f>
        <v/>
      </c>
      <c r="AL50" s="169" t="str">
        <f>IFERROR(Inv_SY_B!AL50/Inv_SY_B!$CU50-1,"")</f>
        <v/>
      </c>
      <c r="AM50" s="169" t="str">
        <f>IFERROR(Inv_SY_B!AM50/Inv_SY_B!$CU50-1,"")</f>
        <v/>
      </c>
      <c r="AN50" s="169" t="str">
        <f>IFERROR(Inv_SY_B!AN50/Inv_SY_B!$CU50-1,"")</f>
        <v/>
      </c>
      <c r="AO50" s="169" t="str">
        <f>IFERROR(Inv_SY_B!AO50/Inv_SY_B!$CU50-1,"")</f>
        <v/>
      </c>
      <c r="AP50" s="169" t="str">
        <f>IFERROR(Inv_SY_B!AP50/Inv_SY_B!$CU50-1,"")</f>
        <v/>
      </c>
      <c r="AQ50" s="169" t="str">
        <f>IFERROR(Inv_SY_B!AQ50/Inv_SY_B!$CU50-1,"")</f>
        <v/>
      </c>
      <c r="AR50" s="169" t="str">
        <f>IFERROR(Inv_SY_B!AR50/Inv_SY_B!$CU50-1,"")</f>
        <v/>
      </c>
      <c r="AS50" s="169" t="str">
        <f>IFERROR(Inv_SY_B!AS50/Inv_SY_B!$CU50-1,"")</f>
        <v/>
      </c>
      <c r="AT50" s="169" t="str">
        <f>IFERROR(Inv_SY_B!AT50/Inv_SY_B!$CU50-1,"")</f>
        <v/>
      </c>
      <c r="AU50" s="169" t="str">
        <f>IFERROR(Inv_SY_B!AU50/Inv_SY_B!$CU50-1,"")</f>
        <v/>
      </c>
      <c r="AV50" s="169" t="str">
        <f>IFERROR(Inv_SY_B!AV50/Inv_SY_B!$CU50-1,"")</f>
        <v/>
      </c>
      <c r="AW50" s="169" t="str">
        <f>IFERROR(Inv_SY_B!AW50/Inv_SY_B!$CU50-1,"")</f>
        <v/>
      </c>
      <c r="AX50" s="169" t="str">
        <f>IFERROR(Inv_SY_B!AX50/Inv_SY_B!$CU50-1,"")</f>
        <v/>
      </c>
      <c r="AY50" s="169" t="str">
        <f>IFERROR(Inv_SY_B!AY50/Inv_SY_B!$CU50-1,"")</f>
        <v/>
      </c>
      <c r="AZ50" s="169" t="str">
        <f>IFERROR(Inv_SY_B!AZ50/Inv_SY_B!$CU50-1,"")</f>
        <v/>
      </c>
      <c r="BA50" s="169" t="str">
        <f>IFERROR(Inv_SY_B!BA50/Inv_SY_B!$CU50-1,"")</f>
        <v/>
      </c>
      <c r="BB50" s="169" t="str">
        <f>IFERROR(Inv_SY_B!BB50/Inv_SY_B!$CU50-1,"")</f>
        <v/>
      </c>
      <c r="BC50" s="169" t="str">
        <f>IFERROR(Inv_SY_B!BC50/Inv_SY_B!$CU50-1,"")</f>
        <v/>
      </c>
      <c r="BD50" s="169" t="str">
        <f>IFERROR(Inv_SY_B!BD50/Inv_SY_B!$CU50-1,"")</f>
        <v/>
      </c>
      <c r="BE50" s="169" t="str">
        <f>IFERROR(Inv_SY_B!BE50/Inv_SY_B!$CU50-1,"")</f>
        <v/>
      </c>
      <c r="BF50" s="169" t="str">
        <f>IFERROR(Inv_SY_B!BF50/Inv_SY_B!$CU50-1,"")</f>
        <v/>
      </c>
      <c r="BG50" s="169" t="str">
        <f>IFERROR(Inv_SY_B!BG50/Inv_SY_B!$CU50-1,"")</f>
        <v/>
      </c>
      <c r="BH50" s="169" t="str">
        <f>IFERROR(Inv_SY_B!BH50/Inv_SY_B!$CU50-1,"")</f>
        <v/>
      </c>
      <c r="BI50" s="169" t="str">
        <f>IFERROR(Inv_SY_B!BI50/Inv_SY_B!$CU50-1,"")</f>
        <v/>
      </c>
      <c r="BJ50" s="169" t="str">
        <f>IFERROR(Inv_SY_B!BJ50/Inv_SY_B!$CU50-1,"")</f>
        <v/>
      </c>
      <c r="BK50" s="169" t="str">
        <f>IFERROR(Inv_SY_B!BK50/Inv_SY_B!$CU50-1,"")</f>
        <v/>
      </c>
      <c r="BL50" s="169" t="str">
        <f>IFERROR(Inv_SY_B!BL50/Inv_SY_B!$CU50-1,"")</f>
        <v/>
      </c>
      <c r="BM50" s="169" t="str">
        <f>IFERROR(Inv_SY_B!BM50/Inv_SY_B!$CU50-1,"")</f>
        <v/>
      </c>
      <c r="BN50" s="169" t="str">
        <f>IFERROR(Inv_SY_B!BN50/Inv_SY_B!$CU50-1,"")</f>
        <v/>
      </c>
      <c r="BO50" s="169" t="str">
        <f>IFERROR(Inv_SY_B!BO50/Inv_SY_B!$CU50-1,"")</f>
        <v/>
      </c>
      <c r="BP50" s="169" t="str">
        <f>IFERROR(Inv_SY_B!BP50/Inv_SY_B!$CU50-1,"")</f>
        <v/>
      </c>
      <c r="BQ50" s="169" t="str">
        <f>IFERROR(Inv_SY_B!BQ50/Inv_SY_B!$CU50-1,"")</f>
        <v/>
      </c>
      <c r="BR50" s="169" t="str">
        <f>IFERROR(Inv_SY_B!BR50/Inv_SY_B!$CU50-1,"")</f>
        <v/>
      </c>
      <c r="BS50" s="169" t="str">
        <f>IFERROR(Inv_SY_B!BS50/Inv_SY_B!$CU50-1,"")</f>
        <v/>
      </c>
      <c r="BT50" s="169" t="str">
        <f>IFERROR(Inv_SY_B!BT50/Inv_SY_B!$CU50-1,"")</f>
        <v/>
      </c>
      <c r="BU50" s="169" t="str">
        <f>IFERROR(Inv_SY_B!BU50/Inv_SY_B!$CU50-1,"")</f>
        <v/>
      </c>
      <c r="BV50" s="169" t="str">
        <f>IFERROR(Inv_SY_B!BV50/Inv_SY_B!$CU50-1,"")</f>
        <v/>
      </c>
      <c r="BW50" s="169" t="str">
        <f>IFERROR(Inv_SY_B!BW50/Inv_SY_B!$CU50-1,"")</f>
        <v/>
      </c>
      <c r="BX50" s="169" t="str">
        <f>IFERROR(Inv_SY_B!BX50/Inv_SY_B!$CU50-1,"")</f>
        <v/>
      </c>
      <c r="BY50" s="169" t="str">
        <f>IFERROR(Inv_SY_B!BY50/Inv_SY_B!$CU50-1,"")</f>
        <v/>
      </c>
      <c r="BZ50" s="169" t="str">
        <f>IFERROR(Inv_SY_B!BZ50/Inv_SY_B!$CU50-1,"")</f>
        <v/>
      </c>
      <c r="CA50" s="169" t="str">
        <f>IFERROR(Inv_SY_B!CA50/Inv_SY_B!$CU50-1,"")</f>
        <v/>
      </c>
      <c r="CB50" s="169" t="str">
        <f>IFERROR(Inv_SY_B!CB50/Inv_SY_B!$CU50-1,"")</f>
        <v/>
      </c>
      <c r="CC50" s="169" t="str">
        <f>IFERROR(Inv_SY_B!CC50/Inv_SY_B!$CU50-1,"")</f>
        <v/>
      </c>
      <c r="CD50" s="169" t="str">
        <f>IFERROR(Inv_SY_B!CD50/Inv_SY_B!$CU50-1,"")</f>
        <v/>
      </c>
      <c r="CE50" s="169" t="str">
        <f>IFERROR(Inv_SY_B!CE50/Inv_SY_B!$CU50-1,"")</f>
        <v/>
      </c>
      <c r="CF50" s="169" t="str">
        <f>IFERROR(Inv_SY_B!CF50/Inv_SY_B!$CU50-1,"")</f>
        <v/>
      </c>
      <c r="CG50" s="169" t="str">
        <f>IFERROR(Inv_SY_B!CG50/Inv_SY_B!$CU50-1,"")</f>
        <v/>
      </c>
      <c r="CH50" s="169" t="str">
        <f>IFERROR(Inv_SY_B!CH50/Inv_SY_B!$CU50-1,"")</f>
        <v/>
      </c>
      <c r="CI50" s="169" t="str">
        <f>IFERROR(Inv_SY_B!CI50/Inv_SY_B!$CU50-1,"")</f>
        <v/>
      </c>
      <c r="CJ50" s="169" t="str">
        <f>IFERROR(Inv_SY_B!CJ50/Inv_SY_B!$CU50-1,"")</f>
        <v/>
      </c>
      <c r="CK50" s="169" t="str">
        <f>IFERROR(Inv_SY_B!CK50/Inv_SY_B!$CU50-1,"")</f>
        <v/>
      </c>
      <c r="CL50" s="169" t="str">
        <f>IFERROR(Inv_SY_B!CL50/Inv_SY_B!$CU50-1,"")</f>
        <v/>
      </c>
      <c r="CM50" s="169" t="str">
        <f>IFERROR(Inv_SY_B!CM50/Inv_SY_B!$CU50-1,"")</f>
        <v/>
      </c>
      <c r="CN50" s="169" t="str">
        <f>IFERROR(Inv_SY_B!CN50/Inv_SY_B!$CU50-1,"")</f>
        <v/>
      </c>
      <c r="CO50" s="169" t="str">
        <f>IFERROR(Inv_SY_B!CO50/Inv_SY_B!$CU50-1,"")</f>
        <v/>
      </c>
      <c r="CP50" s="169" t="str">
        <f>IFERROR(Inv_SY_B!CP50/Inv_SY_B!$CU50-1,"")</f>
        <v/>
      </c>
      <c r="CQ50" s="169" t="str">
        <f>IFERROR(Inv_SY_B!CQ50/Inv_SY_B!$CU50-1,"")</f>
        <v/>
      </c>
      <c r="CR50" s="169" t="str">
        <f>IFERROR(Inv_SY_B!CR50/Inv_SY_B!$CU50-1,"")</f>
        <v/>
      </c>
      <c r="CS50" s="169" t="str">
        <f>IFERROR(Inv_SY_B!CS50/Inv_SY_B!$CU50-1,"")</f>
        <v/>
      </c>
      <c r="CT50" s="169" t="str">
        <f>IFERROR(Inv_SY_B!CT50/Inv_SY_B!$CU50-1,"")</f>
        <v/>
      </c>
      <c r="CU50" s="173"/>
      <c r="CV50" s="173"/>
      <c r="CW50" s="173"/>
      <c r="CX50" s="173"/>
    </row>
    <row r="51" spans="2:102">
      <c r="B51" s="164">
        <f t="shared" si="1"/>
        <v>45743</v>
      </c>
      <c r="C51" s="169" t="str">
        <f>IFERROR(Inv_SY_B!C51/Inv_SY_B!$CU51-1,"")</f>
        <v/>
      </c>
      <c r="D51" s="169" t="str">
        <f>IFERROR(Inv_SY_B!D51/Inv_SY_B!$CU51-1,"")</f>
        <v/>
      </c>
      <c r="E51" s="169" t="str">
        <f>IFERROR(Inv_SY_B!E51/Inv_SY_B!$CU51-1,"")</f>
        <v/>
      </c>
      <c r="F51" s="169" t="str">
        <f>IFERROR(Inv_SY_B!F51/Inv_SY_B!$CU51-1,"")</f>
        <v/>
      </c>
      <c r="G51" s="169" t="str">
        <f>IFERROR(Inv_SY_B!G51/Inv_SY_B!$CU51-1,"")</f>
        <v/>
      </c>
      <c r="H51" s="169" t="str">
        <f>IFERROR(Inv_SY_B!H51/Inv_SY_B!$CU51-1,"")</f>
        <v/>
      </c>
      <c r="I51" s="169" t="str">
        <f>IFERROR(Inv_SY_B!I51/Inv_SY_B!$CU51-1,"")</f>
        <v/>
      </c>
      <c r="J51" s="169" t="str">
        <f>IFERROR(Inv_SY_B!J51/Inv_SY_B!$CU51-1,"")</f>
        <v/>
      </c>
      <c r="K51" s="169" t="str">
        <f>IFERROR(Inv_SY_B!K51/Inv_SY_B!$CU51-1,"")</f>
        <v/>
      </c>
      <c r="L51" s="169" t="str">
        <f>IFERROR(Inv_SY_B!L51/Inv_SY_B!$CU51-1,"")</f>
        <v/>
      </c>
      <c r="M51" s="169" t="str">
        <f>IFERROR(Inv_SY_B!M51/Inv_SY_B!$CU51-1,"")</f>
        <v/>
      </c>
      <c r="N51" s="169" t="str">
        <f>IFERROR(Inv_SY_B!N51/Inv_SY_B!$CU51-1,"")</f>
        <v/>
      </c>
      <c r="O51" s="169" t="str">
        <f>IFERROR(Inv_SY_B!O51/Inv_SY_B!$CU51-1,"")</f>
        <v/>
      </c>
      <c r="P51" s="169" t="str">
        <f>IFERROR(Inv_SY_B!P51/Inv_SY_B!$CU51-1,"")</f>
        <v/>
      </c>
      <c r="Q51" s="169" t="str">
        <f>IFERROR(Inv_SY_B!Q51/Inv_SY_B!$CU51-1,"")</f>
        <v/>
      </c>
      <c r="R51" s="169" t="str">
        <f>IFERROR(Inv_SY_B!R51/Inv_SY_B!$CU51-1,"")</f>
        <v/>
      </c>
      <c r="S51" s="169" t="str">
        <f>IFERROR(Inv_SY_B!S51/Inv_SY_B!$CU51-1,"")</f>
        <v/>
      </c>
      <c r="T51" s="169" t="str">
        <f>IFERROR(Inv_SY_B!T51/Inv_SY_B!$CU51-1,"")</f>
        <v/>
      </c>
      <c r="U51" s="169" t="str">
        <f>IFERROR(Inv_SY_B!U51/Inv_SY_B!$CU51-1,"")</f>
        <v/>
      </c>
      <c r="V51" s="169" t="str">
        <f>IFERROR(Inv_SY_B!V51/Inv_SY_B!$CU51-1,"")</f>
        <v/>
      </c>
      <c r="W51" s="169" t="str">
        <f>IFERROR(Inv_SY_B!W51/Inv_SY_B!$CU51-1,"")</f>
        <v/>
      </c>
      <c r="X51" s="169" t="str">
        <f>IFERROR(Inv_SY_B!X51/Inv_SY_B!$CU51-1,"")</f>
        <v/>
      </c>
      <c r="Y51" s="169" t="str">
        <f>IFERROR(Inv_SY_B!Y51/Inv_SY_B!$CU51-1,"")</f>
        <v/>
      </c>
      <c r="Z51" s="169" t="str">
        <f>IFERROR(Inv_SY_B!Z51/Inv_SY_B!$CU51-1,"")</f>
        <v/>
      </c>
      <c r="AA51" s="169" t="str">
        <f>IFERROR(Inv_SY_B!AA51/Inv_SY_B!$CU51-1,"")</f>
        <v/>
      </c>
      <c r="AB51" s="169" t="str">
        <f>IFERROR(Inv_SY_B!AB51/Inv_SY_B!$CU51-1,"")</f>
        <v/>
      </c>
      <c r="AC51" s="169" t="str">
        <f>IFERROR(Inv_SY_B!AC51/Inv_SY_B!$CU51-1,"")</f>
        <v/>
      </c>
      <c r="AD51" s="169" t="str">
        <f>IFERROR(Inv_SY_B!AD51/Inv_SY_B!$CU51-1,"")</f>
        <v/>
      </c>
      <c r="AE51" s="169" t="str">
        <f>IFERROR(Inv_SY_B!AE51/Inv_SY_B!$CU51-1,"")</f>
        <v/>
      </c>
      <c r="AF51" s="169" t="str">
        <f>IFERROR(Inv_SY_B!AF51/Inv_SY_B!$CU51-1,"")</f>
        <v/>
      </c>
      <c r="AG51" s="169" t="str">
        <f>IFERROR(Inv_SY_B!AG51/Inv_SY_B!$CU51-1,"")</f>
        <v/>
      </c>
      <c r="AH51" s="169" t="str">
        <f>IFERROR(Inv_SY_B!AH51/Inv_SY_B!$CU51-1,"")</f>
        <v/>
      </c>
      <c r="AI51" s="169" t="str">
        <f>IFERROR(Inv_SY_B!AI51/Inv_SY_B!$CU51-1,"")</f>
        <v/>
      </c>
      <c r="AJ51" s="169" t="str">
        <f>IFERROR(Inv_SY_B!AJ51/Inv_SY_B!$CU51-1,"")</f>
        <v/>
      </c>
      <c r="AK51" s="169" t="str">
        <f>IFERROR(Inv_SY_B!AK51/Inv_SY_B!$CU51-1,"")</f>
        <v/>
      </c>
      <c r="AL51" s="169" t="str">
        <f>IFERROR(Inv_SY_B!AL51/Inv_SY_B!$CU51-1,"")</f>
        <v/>
      </c>
      <c r="AM51" s="169" t="str">
        <f>IFERROR(Inv_SY_B!AM51/Inv_SY_B!$CU51-1,"")</f>
        <v/>
      </c>
      <c r="AN51" s="169" t="str">
        <f>IFERROR(Inv_SY_B!AN51/Inv_SY_B!$CU51-1,"")</f>
        <v/>
      </c>
      <c r="AO51" s="169" t="str">
        <f>IFERROR(Inv_SY_B!AO51/Inv_SY_B!$CU51-1,"")</f>
        <v/>
      </c>
      <c r="AP51" s="169" t="str">
        <f>IFERROR(Inv_SY_B!AP51/Inv_SY_B!$CU51-1,"")</f>
        <v/>
      </c>
      <c r="AQ51" s="169" t="str">
        <f>IFERROR(Inv_SY_B!AQ51/Inv_SY_B!$CU51-1,"")</f>
        <v/>
      </c>
      <c r="AR51" s="169" t="str">
        <f>IFERROR(Inv_SY_B!AR51/Inv_SY_B!$CU51-1,"")</f>
        <v/>
      </c>
      <c r="AS51" s="169" t="str">
        <f>IFERROR(Inv_SY_B!AS51/Inv_SY_B!$CU51-1,"")</f>
        <v/>
      </c>
      <c r="AT51" s="169" t="str">
        <f>IFERROR(Inv_SY_B!AT51/Inv_SY_B!$CU51-1,"")</f>
        <v/>
      </c>
      <c r="AU51" s="169" t="str">
        <f>IFERROR(Inv_SY_B!AU51/Inv_SY_B!$CU51-1,"")</f>
        <v/>
      </c>
      <c r="AV51" s="169" t="str">
        <f>IFERROR(Inv_SY_B!AV51/Inv_SY_B!$CU51-1,"")</f>
        <v/>
      </c>
      <c r="AW51" s="169" t="str">
        <f>IFERROR(Inv_SY_B!AW51/Inv_SY_B!$CU51-1,"")</f>
        <v/>
      </c>
      <c r="AX51" s="169" t="str">
        <f>IFERROR(Inv_SY_B!AX51/Inv_SY_B!$CU51-1,"")</f>
        <v/>
      </c>
      <c r="AY51" s="169" t="str">
        <f>IFERROR(Inv_SY_B!AY51/Inv_SY_B!$CU51-1,"")</f>
        <v/>
      </c>
      <c r="AZ51" s="169" t="str">
        <f>IFERROR(Inv_SY_B!AZ51/Inv_SY_B!$CU51-1,"")</f>
        <v/>
      </c>
      <c r="BA51" s="169" t="str">
        <f>IFERROR(Inv_SY_B!BA51/Inv_SY_B!$CU51-1,"")</f>
        <v/>
      </c>
      <c r="BB51" s="169" t="str">
        <f>IFERROR(Inv_SY_B!BB51/Inv_SY_B!$CU51-1,"")</f>
        <v/>
      </c>
      <c r="BC51" s="169" t="str">
        <f>IFERROR(Inv_SY_B!BC51/Inv_SY_B!$CU51-1,"")</f>
        <v/>
      </c>
      <c r="BD51" s="169" t="str">
        <f>IFERROR(Inv_SY_B!BD51/Inv_SY_B!$CU51-1,"")</f>
        <v/>
      </c>
      <c r="BE51" s="169" t="str">
        <f>IFERROR(Inv_SY_B!BE51/Inv_SY_B!$CU51-1,"")</f>
        <v/>
      </c>
      <c r="BF51" s="169" t="str">
        <f>IFERROR(Inv_SY_B!BF51/Inv_SY_B!$CU51-1,"")</f>
        <v/>
      </c>
      <c r="BG51" s="169" t="str">
        <f>IFERROR(Inv_SY_B!BG51/Inv_SY_B!$CU51-1,"")</f>
        <v/>
      </c>
      <c r="BH51" s="169" t="str">
        <f>IFERROR(Inv_SY_B!BH51/Inv_SY_B!$CU51-1,"")</f>
        <v/>
      </c>
      <c r="BI51" s="169" t="str">
        <f>IFERROR(Inv_SY_B!BI51/Inv_SY_B!$CU51-1,"")</f>
        <v/>
      </c>
      <c r="BJ51" s="169" t="str">
        <f>IFERROR(Inv_SY_B!BJ51/Inv_SY_B!$CU51-1,"")</f>
        <v/>
      </c>
      <c r="BK51" s="169" t="str">
        <f>IFERROR(Inv_SY_B!BK51/Inv_SY_B!$CU51-1,"")</f>
        <v/>
      </c>
      <c r="BL51" s="169" t="str">
        <f>IFERROR(Inv_SY_B!BL51/Inv_SY_B!$CU51-1,"")</f>
        <v/>
      </c>
      <c r="BM51" s="169" t="str">
        <f>IFERROR(Inv_SY_B!BM51/Inv_SY_B!$CU51-1,"")</f>
        <v/>
      </c>
      <c r="BN51" s="169" t="str">
        <f>IFERROR(Inv_SY_B!BN51/Inv_SY_B!$CU51-1,"")</f>
        <v/>
      </c>
      <c r="BO51" s="169" t="str">
        <f>IFERROR(Inv_SY_B!BO51/Inv_SY_B!$CU51-1,"")</f>
        <v/>
      </c>
      <c r="BP51" s="169" t="str">
        <f>IFERROR(Inv_SY_B!BP51/Inv_SY_B!$CU51-1,"")</f>
        <v/>
      </c>
      <c r="BQ51" s="169" t="str">
        <f>IFERROR(Inv_SY_B!BQ51/Inv_SY_B!$CU51-1,"")</f>
        <v/>
      </c>
      <c r="BR51" s="169" t="str">
        <f>IFERROR(Inv_SY_B!BR51/Inv_SY_B!$CU51-1,"")</f>
        <v/>
      </c>
      <c r="BS51" s="169" t="str">
        <f>IFERROR(Inv_SY_B!BS51/Inv_SY_B!$CU51-1,"")</f>
        <v/>
      </c>
      <c r="BT51" s="169" t="str">
        <f>IFERROR(Inv_SY_B!BT51/Inv_SY_B!$CU51-1,"")</f>
        <v/>
      </c>
      <c r="BU51" s="169" t="str">
        <f>IFERROR(Inv_SY_B!BU51/Inv_SY_B!$CU51-1,"")</f>
        <v/>
      </c>
      <c r="BV51" s="169" t="str">
        <f>IFERROR(Inv_SY_B!BV51/Inv_SY_B!$CU51-1,"")</f>
        <v/>
      </c>
      <c r="BW51" s="169" t="str">
        <f>IFERROR(Inv_SY_B!BW51/Inv_SY_B!$CU51-1,"")</f>
        <v/>
      </c>
      <c r="BX51" s="169" t="str">
        <f>IFERROR(Inv_SY_B!BX51/Inv_SY_B!$CU51-1,"")</f>
        <v/>
      </c>
      <c r="BY51" s="169" t="str">
        <f>IFERROR(Inv_SY_B!BY51/Inv_SY_B!$CU51-1,"")</f>
        <v/>
      </c>
      <c r="BZ51" s="169" t="str">
        <f>IFERROR(Inv_SY_B!BZ51/Inv_SY_B!$CU51-1,"")</f>
        <v/>
      </c>
      <c r="CA51" s="169" t="str">
        <f>IFERROR(Inv_SY_B!CA51/Inv_SY_B!$CU51-1,"")</f>
        <v/>
      </c>
      <c r="CB51" s="169" t="str">
        <f>IFERROR(Inv_SY_B!CB51/Inv_SY_B!$CU51-1,"")</f>
        <v/>
      </c>
      <c r="CC51" s="169" t="str">
        <f>IFERROR(Inv_SY_B!CC51/Inv_SY_B!$CU51-1,"")</f>
        <v/>
      </c>
      <c r="CD51" s="169" t="str">
        <f>IFERROR(Inv_SY_B!CD51/Inv_SY_B!$CU51-1,"")</f>
        <v/>
      </c>
      <c r="CE51" s="169" t="str">
        <f>IFERROR(Inv_SY_B!CE51/Inv_SY_B!$CU51-1,"")</f>
        <v/>
      </c>
      <c r="CF51" s="169" t="str">
        <f>IFERROR(Inv_SY_B!CF51/Inv_SY_B!$CU51-1,"")</f>
        <v/>
      </c>
      <c r="CG51" s="169" t="str">
        <f>IFERROR(Inv_SY_B!CG51/Inv_SY_B!$CU51-1,"")</f>
        <v/>
      </c>
      <c r="CH51" s="169" t="str">
        <f>IFERROR(Inv_SY_B!CH51/Inv_SY_B!$CU51-1,"")</f>
        <v/>
      </c>
      <c r="CI51" s="169" t="str">
        <f>IFERROR(Inv_SY_B!CI51/Inv_SY_B!$CU51-1,"")</f>
        <v/>
      </c>
      <c r="CJ51" s="169" t="str">
        <f>IFERROR(Inv_SY_B!CJ51/Inv_SY_B!$CU51-1,"")</f>
        <v/>
      </c>
      <c r="CK51" s="169" t="str">
        <f>IFERROR(Inv_SY_B!CK51/Inv_SY_B!$CU51-1,"")</f>
        <v/>
      </c>
      <c r="CL51" s="169" t="str">
        <f>IFERROR(Inv_SY_B!CL51/Inv_SY_B!$CU51-1,"")</f>
        <v/>
      </c>
      <c r="CM51" s="169" t="str">
        <f>IFERROR(Inv_SY_B!CM51/Inv_SY_B!$CU51-1,"")</f>
        <v/>
      </c>
      <c r="CN51" s="169" t="str">
        <f>IFERROR(Inv_SY_B!CN51/Inv_SY_B!$CU51-1,"")</f>
        <v/>
      </c>
      <c r="CO51" s="169" t="str">
        <f>IFERROR(Inv_SY_B!CO51/Inv_SY_B!$CU51-1,"")</f>
        <v/>
      </c>
      <c r="CP51" s="169" t="str">
        <f>IFERROR(Inv_SY_B!CP51/Inv_SY_B!$CU51-1,"")</f>
        <v/>
      </c>
      <c r="CQ51" s="169" t="str">
        <f>IFERROR(Inv_SY_B!CQ51/Inv_SY_B!$CU51-1,"")</f>
        <v/>
      </c>
      <c r="CR51" s="169" t="str">
        <f>IFERROR(Inv_SY_B!CR51/Inv_SY_B!$CU51-1,"")</f>
        <v/>
      </c>
      <c r="CS51" s="169" t="str">
        <f>IFERROR(Inv_SY_B!CS51/Inv_SY_B!$CU51-1,"")</f>
        <v/>
      </c>
      <c r="CT51" s="169" t="str">
        <f>IFERROR(Inv_SY_B!CT51/Inv_SY_B!$CU51-1,"")</f>
        <v/>
      </c>
      <c r="CU51" s="173"/>
      <c r="CV51" s="173"/>
      <c r="CW51" s="173"/>
      <c r="CX51" s="173"/>
    </row>
    <row r="52" spans="2:102">
      <c r="B52" s="164">
        <f t="shared" si="1"/>
        <v>45744</v>
      </c>
      <c r="C52" s="169" t="str">
        <f>IFERROR(Inv_SY_B!C52/Inv_SY_B!$CU52-1,"")</f>
        <v/>
      </c>
      <c r="D52" s="169" t="str">
        <f>IFERROR(Inv_SY_B!D52/Inv_SY_B!$CU52-1,"")</f>
        <v/>
      </c>
      <c r="E52" s="169" t="str">
        <f>IFERROR(Inv_SY_B!E52/Inv_SY_B!$CU52-1,"")</f>
        <v/>
      </c>
      <c r="F52" s="169" t="str">
        <f>IFERROR(Inv_SY_B!F52/Inv_SY_B!$CU52-1,"")</f>
        <v/>
      </c>
      <c r="G52" s="169" t="str">
        <f>IFERROR(Inv_SY_B!G52/Inv_SY_B!$CU52-1,"")</f>
        <v/>
      </c>
      <c r="H52" s="169" t="str">
        <f>IFERROR(Inv_SY_B!H52/Inv_SY_B!$CU52-1,"")</f>
        <v/>
      </c>
      <c r="I52" s="169" t="str">
        <f>IFERROR(Inv_SY_B!I52/Inv_SY_B!$CU52-1,"")</f>
        <v/>
      </c>
      <c r="J52" s="169" t="str">
        <f>IFERROR(Inv_SY_B!J52/Inv_SY_B!$CU52-1,"")</f>
        <v/>
      </c>
      <c r="K52" s="169" t="str">
        <f>IFERROR(Inv_SY_B!K52/Inv_SY_B!$CU52-1,"")</f>
        <v/>
      </c>
      <c r="L52" s="169" t="str">
        <f>IFERROR(Inv_SY_B!L52/Inv_SY_B!$CU52-1,"")</f>
        <v/>
      </c>
      <c r="M52" s="169" t="str">
        <f>IFERROR(Inv_SY_B!M52/Inv_SY_B!$CU52-1,"")</f>
        <v/>
      </c>
      <c r="N52" s="169" t="str">
        <f>IFERROR(Inv_SY_B!N52/Inv_SY_B!$CU52-1,"")</f>
        <v/>
      </c>
      <c r="O52" s="169" t="str">
        <f>IFERROR(Inv_SY_B!O52/Inv_SY_B!$CU52-1,"")</f>
        <v/>
      </c>
      <c r="P52" s="169" t="str">
        <f>IFERROR(Inv_SY_B!P52/Inv_SY_B!$CU52-1,"")</f>
        <v/>
      </c>
      <c r="Q52" s="169" t="str">
        <f>IFERROR(Inv_SY_B!Q52/Inv_SY_B!$CU52-1,"")</f>
        <v/>
      </c>
      <c r="R52" s="169" t="str">
        <f>IFERROR(Inv_SY_B!R52/Inv_SY_B!$CU52-1,"")</f>
        <v/>
      </c>
      <c r="S52" s="169" t="str">
        <f>IFERROR(Inv_SY_B!S52/Inv_SY_B!$CU52-1,"")</f>
        <v/>
      </c>
      <c r="T52" s="169" t="str">
        <f>IFERROR(Inv_SY_B!T52/Inv_SY_B!$CU52-1,"")</f>
        <v/>
      </c>
      <c r="U52" s="169" t="str">
        <f>IFERROR(Inv_SY_B!U52/Inv_SY_B!$CU52-1,"")</f>
        <v/>
      </c>
      <c r="V52" s="169" t="str">
        <f>IFERROR(Inv_SY_B!V52/Inv_SY_B!$CU52-1,"")</f>
        <v/>
      </c>
      <c r="W52" s="169" t="str">
        <f>IFERROR(Inv_SY_B!W52/Inv_SY_B!$CU52-1,"")</f>
        <v/>
      </c>
      <c r="X52" s="169" t="str">
        <f>IFERROR(Inv_SY_B!X52/Inv_SY_B!$CU52-1,"")</f>
        <v/>
      </c>
      <c r="Y52" s="169" t="str">
        <f>IFERROR(Inv_SY_B!Y52/Inv_SY_B!$CU52-1,"")</f>
        <v/>
      </c>
      <c r="Z52" s="169" t="str">
        <f>IFERROR(Inv_SY_B!Z52/Inv_SY_B!$CU52-1,"")</f>
        <v/>
      </c>
      <c r="AA52" s="169" t="str">
        <f>IFERROR(Inv_SY_B!AA52/Inv_SY_B!$CU52-1,"")</f>
        <v/>
      </c>
      <c r="AB52" s="169" t="str">
        <f>IFERROR(Inv_SY_B!AB52/Inv_SY_B!$CU52-1,"")</f>
        <v/>
      </c>
      <c r="AC52" s="169" t="str">
        <f>IFERROR(Inv_SY_B!AC52/Inv_SY_B!$CU52-1,"")</f>
        <v/>
      </c>
      <c r="AD52" s="169" t="str">
        <f>IFERROR(Inv_SY_B!AD52/Inv_SY_B!$CU52-1,"")</f>
        <v/>
      </c>
      <c r="AE52" s="169" t="str">
        <f>IFERROR(Inv_SY_B!AE52/Inv_SY_B!$CU52-1,"")</f>
        <v/>
      </c>
      <c r="AF52" s="169" t="str">
        <f>IFERROR(Inv_SY_B!AF52/Inv_SY_B!$CU52-1,"")</f>
        <v/>
      </c>
      <c r="AG52" s="169" t="str">
        <f>IFERROR(Inv_SY_B!AG52/Inv_SY_B!$CU52-1,"")</f>
        <v/>
      </c>
      <c r="AH52" s="169" t="str">
        <f>IFERROR(Inv_SY_B!AH52/Inv_SY_B!$CU52-1,"")</f>
        <v/>
      </c>
      <c r="AI52" s="169" t="str">
        <f>IFERROR(Inv_SY_B!AI52/Inv_SY_B!$CU52-1,"")</f>
        <v/>
      </c>
      <c r="AJ52" s="169" t="str">
        <f>IFERROR(Inv_SY_B!AJ52/Inv_SY_B!$CU52-1,"")</f>
        <v/>
      </c>
      <c r="AK52" s="169" t="str">
        <f>IFERROR(Inv_SY_B!AK52/Inv_SY_B!$CU52-1,"")</f>
        <v/>
      </c>
      <c r="AL52" s="169" t="str">
        <f>IFERROR(Inv_SY_B!AL52/Inv_SY_B!$CU52-1,"")</f>
        <v/>
      </c>
      <c r="AM52" s="169" t="str">
        <f>IFERROR(Inv_SY_B!AM52/Inv_SY_B!$CU52-1,"")</f>
        <v/>
      </c>
      <c r="AN52" s="169" t="str">
        <f>IFERROR(Inv_SY_B!AN52/Inv_SY_B!$CU52-1,"")</f>
        <v/>
      </c>
      <c r="AO52" s="169" t="str">
        <f>IFERROR(Inv_SY_B!AO52/Inv_SY_B!$CU52-1,"")</f>
        <v/>
      </c>
      <c r="AP52" s="169" t="str">
        <f>IFERROR(Inv_SY_B!AP52/Inv_SY_B!$CU52-1,"")</f>
        <v/>
      </c>
      <c r="AQ52" s="169" t="str">
        <f>IFERROR(Inv_SY_B!AQ52/Inv_SY_B!$CU52-1,"")</f>
        <v/>
      </c>
      <c r="AR52" s="169" t="str">
        <f>IFERROR(Inv_SY_B!AR52/Inv_SY_B!$CU52-1,"")</f>
        <v/>
      </c>
      <c r="AS52" s="169" t="str">
        <f>IFERROR(Inv_SY_B!AS52/Inv_SY_B!$CU52-1,"")</f>
        <v/>
      </c>
      <c r="AT52" s="169" t="str">
        <f>IFERROR(Inv_SY_B!AT52/Inv_SY_B!$CU52-1,"")</f>
        <v/>
      </c>
      <c r="AU52" s="169" t="str">
        <f>IFERROR(Inv_SY_B!AU52/Inv_SY_B!$CU52-1,"")</f>
        <v/>
      </c>
      <c r="AV52" s="169" t="str">
        <f>IFERROR(Inv_SY_B!AV52/Inv_SY_B!$CU52-1,"")</f>
        <v/>
      </c>
      <c r="AW52" s="169" t="str">
        <f>IFERROR(Inv_SY_B!AW52/Inv_SY_B!$CU52-1,"")</f>
        <v/>
      </c>
      <c r="AX52" s="169" t="str">
        <f>IFERROR(Inv_SY_B!AX52/Inv_SY_B!$CU52-1,"")</f>
        <v/>
      </c>
      <c r="AY52" s="169" t="str">
        <f>IFERROR(Inv_SY_B!AY52/Inv_SY_B!$CU52-1,"")</f>
        <v/>
      </c>
      <c r="AZ52" s="169" t="str">
        <f>IFERROR(Inv_SY_B!AZ52/Inv_SY_B!$CU52-1,"")</f>
        <v/>
      </c>
      <c r="BA52" s="169" t="str">
        <f>IFERROR(Inv_SY_B!BA52/Inv_SY_B!$CU52-1,"")</f>
        <v/>
      </c>
      <c r="BB52" s="169" t="str">
        <f>IFERROR(Inv_SY_B!BB52/Inv_SY_B!$CU52-1,"")</f>
        <v/>
      </c>
      <c r="BC52" s="169" t="str">
        <f>IFERROR(Inv_SY_B!BC52/Inv_SY_B!$CU52-1,"")</f>
        <v/>
      </c>
      <c r="BD52" s="169" t="str">
        <f>IFERROR(Inv_SY_B!BD52/Inv_SY_B!$CU52-1,"")</f>
        <v/>
      </c>
      <c r="BE52" s="169" t="str">
        <f>IFERROR(Inv_SY_B!BE52/Inv_SY_B!$CU52-1,"")</f>
        <v/>
      </c>
      <c r="BF52" s="169" t="str">
        <f>IFERROR(Inv_SY_B!BF52/Inv_SY_B!$CU52-1,"")</f>
        <v/>
      </c>
      <c r="BG52" s="169" t="str">
        <f>IFERROR(Inv_SY_B!BG52/Inv_SY_B!$CU52-1,"")</f>
        <v/>
      </c>
      <c r="BH52" s="169" t="str">
        <f>IFERROR(Inv_SY_B!BH52/Inv_SY_B!$CU52-1,"")</f>
        <v/>
      </c>
      <c r="BI52" s="169" t="str">
        <f>IFERROR(Inv_SY_B!BI52/Inv_SY_B!$CU52-1,"")</f>
        <v/>
      </c>
      <c r="BJ52" s="169" t="str">
        <f>IFERROR(Inv_SY_B!BJ52/Inv_SY_B!$CU52-1,"")</f>
        <v/>
      </c>
      <c r="BK52" s="169" t="str">
        <f>IFERROR(Inv_SY_B!BK52/Inv_SY_B!$CU52-1,"")</f>
        <v/>
      </c>
      <c r="BL52" s="169" t="str">
        <f>IFERROR(Inv_SY_B!BL52/Inv_SY_B!$CU52-1,"")</f>
        <v/>
      </c>
      <c r="BM52" s="169" t="str">
        <f>IFERROR(Inv_SY_B!BM52/Inv_SY_B!$CU52-1,"")</f>
        <v/>
      </c>
      <c r="BN52" s="169" t="str">
        <f>IFERROR(Inv_SY_B!BN52/Inv_SY_B!$CU52-1,"")</f>
        <v/>
      </c>
      <c r="BO52" s="169" t="str">
        <f>IFERROR(Inv_SY_B!BO52/Inv_SY_B!$CU52-1,"")</f>
        <v/>
      </c>
      <c r="BP52" s="169" t="str">
        <f>IFERROR(Inv_SY_B!BP52/Inv_SY_B!$CU52-1,"")</f>
        <v/>
      </c>
      <c r="BQ52" s="169" t="str">
        <f>IFERROR(Inv_SY_B!BQ52/Inv_SY_B!$CU52-1,"")</f>
        <v/>
      </c>
      <c r="BR52" s="169" t="str">
        <f>IFERROR(Inv_SY_B!BR52/Inv_SY_B!$CU52-1,"")</f>
        <v/>
      </c>
      <c r="BS52" s="169" t="str">
        <f>IFERROR(Inv_SY_B!BS52/Inv_SY_B!$CU52-1,"")</f>
        <v/>
      </c>
      <c r="BT52" s="169" t="str">
        <f>IFERROR(Inv_SY_B!BT52/Inv_SY_B!$CU52-1,"")</f>
        <v/>
      </c>
      <c r="BU52" s="169" t="str">
        <f>IFERROR(Inv_SY_B!BU52/Inv_SY_B!$CU52-1,"")</f>
        <v/>
      </c>
      <c r="BV52" s="169" t="str">
        <f>IFERROR(Inv_SY_B!BV52/Inv_SY_B!$CU52-1,"")</f>
        <v/>
      </c>
      <c r="BW52" s="169" t="str">
        <f>IFERROR(Inv_SY_B!BW52/Inv_SY_B!$CU52-1,"")</f>
        <v/>
      </c>
      <c r="BX52" s="169" t="str">
        <f>IFERROR(Inv_SY_B!BX52/Inv_SY_B!$CU52-1,"")</f>
        <v/>
      </c>
      <c r="BY52" s="169" t="str">
        <f>IFERROR(Inv_SY_B!BY52/Inv_SY_B!$CU52-1,"")</f>
        <v/>
      </c>
      <c r="BZ52" s="169" t="str">
        <f>IFERROR(Inv_SY_B!BZ52/Inv_SY_B!$CU52-1,"")</f>
        <v/>
      </c>
      <c r="CA52" s="169" t="str">
        <f>IFERROR(Inv_SY_B!CA52/Inv_SY_B!$CU52-1,"")</f>
        <v/>
      </c>
      <c r="CB52" s="169" t="str">
        <f>IFERROR(Inv_SY_B!CB52/Inv_SY_B!$CU52-1,"")</f>
        <v/>
      </c>
      <c r="CC52" s="169" t="str">
        <f>IFERROR(Inv_SY_B!CC52/Inv_SY_B!$CU52-1,"")</f>
        <v/>
      </c>
      <c r="CD52" s="169" t="str">
        <f>IFERROR(Inv_SY_B!CD52/Inv_SY_B!$CU52-1,"")</f>
        <v/>
      </c>
      <c r="CE52" s="169" t="str">
        <f>IFERROR(Inv_SY_B!CE52/Inv_SY_B!$CU52-1,"")</f>
        <v/>
      </c>
      <c r="CF52" s="169" t="str">
        <f>IFERROR(Inv_SY_B!CF52/Inv_SY_B!$CU52-1,"")</f>
        <v/>
      </c>
      <c r="CG52" s="169" t="str">
        <f>IFERROR(Inv_SY_B!CG52/Inv_SY_B!$CU52-1,"")</f>
        <v/>
      </c>
      <c r="CH52" s="169" t="str">
        <f>IFERROR(Inv_SY_B!CH52/Inv_SY_B!$CU52-1,"")</f>
        <v/>
      </c>
      <c r="CI52" s="169" t="str">
        <f>IFERROR(Inv_SY_B!CI52/Inv_SY_B!$CU52-1,"")</f>
        <v/>
      </c>
      <c r="CJ52" s="169" t="str">
        <f>IFERROR(Inv_SY_B!CJ52/Inv_SY_B!$CU52-1,"")</f>
        <v/>
      </c>
      <c r="CK52" s="169" t="str">
        <f>IFERROR(Inv_SY_B!CK52/Inv_SY_B!$CU52-1,"")</f>
        <v/>
      </c>
      <c r="CL52" s="169" t="str">
        <f>IFERROR(Inv_SY_B!CL52/Inv_SY_B!$CU52-1,"")</f>
        <v/>
      </c>
      <c r="CM52" s="169" t="str">
        <f>IFERROR(Inv_SY_B!CM52/Inv_SY_B!$CU52-1,"")</f>
        <v/>
      </c>
      <c r="CN52" s="169" t="str">
        <f>IFERROR(Inv_SY_B!CN52/Inv_SY_B!$CU52-1,"")</f>
        <v/>
      </c>
      <c r="CO52" s="169" t="str">
        <f>IFERROR(Inv_SY_B!CO52/Inv_SY_B!$CU52-1,"")</f>
        <v/>
      </c>
      <c r="CP52" s="169" t="str">
        <f>IFERROR(Inv_SY_B!CP52/Inv_SY_B!$CU52-1,"")</f>
        <v/>
      </c>
      <c r="CQ52" s="169" t="str">
        <f>IFERROR(Inv_SY_B!CQ52/Inv_SY_B!$CU52-1,"")</f>
        <v/>
      </c>
      <c r="CR52" s="169" t="str">
        <f>IFERROR(Inv_SY_B!CR52/Inv_SY_B!$CU52-1,"")</f>
        <v/>
      </c>
      <c r="CS52" s="169" t="str">
        <f>IFERROR(Inv_SY_B!CS52/Inv_SY_B!$CU52-1,"")</f>
        <v/>
      </c>
      <c r="CT52" s="169" t="str">
        <f>IFERROR(Inv_SY_B!CT52/Inv_SY_B!$CU52-1,"")</f>
        <v/>
      </c>
      <c r="CU52" s="173"/>
      <c r="CV52" s="173"/>
      <c r="CW52" s="173"/>
      <c r="CX52" s="173"/>
    </row>
    <row r="53" spans="2:102">
      <c r="B53" s="164">
        <f t="shared" si="1"/>
        <v>45745</v>
      </c>
      <c r="C53" s="169">
        <f>IFERROR(Inv_SY_B!C53/Inv_SY_B!$CU53-1,"")</f>
        <v>8.5190665011114497E-2</v>
      </c>
      <c r="D53" s="169">
        <f>IFERROR(Inv_SY_B!D53/Inv_SY_B!$CU53-1,"")</f>
        <v>7.1834157925818376E-2</v>
      </c>
      <c r="E53" s="169">
        <f>IFERROR(Inv_SY_B!E53/Inv_SY_B!$CU53-1,"")</f>
        <v>6.5532820592738794E-2</v>
      </c>
      <c r="F53" s="169">
        <f>IFERROR(Inv_SY_B!F53/Inv_SY_B!$CU53-1,"")</f>
        <v>-8.4898342992618669E-3</v>
      </c>
      <c r="G53" s="169">
        <f>IFERROR(Inv_SY_B!G53/Inv_SY_B!$CU53-1,"")</f>
        <v>5.4538041939056869E-2</v>
      </c>
      <c r="H53" s="169">
        <f>IFERROR(Inv_SY_B!H53/Inv_SY_B!$CU53-1,"")</f>
        <v>4.7813080238261252E-2</v>
      </c>
      <c r="I53" s="169">
        <f>IFERROR(Inv_SY_B!I53/Inv_SY_B!$CU53-1,"")</f>
        <v>2.3807220480923652E-2</v>
      </c>
      <c r="J53" s="169">
        <f>IFERROR(Inv_SY_B!J53/Inv_SY_B!$CU53-1,"")</f>
        <v>3.6142247233705627E-2</v>
      </c>
      <c r="K53" s="169">
        <f>IFERROR(Inv_SY_B!K53/Inv_SY_B!$CU53-1,"")</f>
        <v>2.9857033220360707E-2</v>
      </c>
      <c r="L53" s="169">
        <f>IFERROR(Inv_SY_B!L53/Inv_SY_B!$CU53-1,"")</f>
        <v>3.6562759509368714E-2</v>
      </c>
      <c r="M53" s="169">
        <f>IFERROR(Inv_SY_B!M53/Inv_SY_B!$CU53-1,"")</f>
        <v>6.6165944471262339E-2</v>
      </c>
      <c r="N53" s="169">
        <f>IFERROR(Inv_SY_B!N53/Inv_SY_B!$CU53-1,"")</f>
        <v>5.5917897922225901E-2</v>
      </c>
      <c r="O53" s="169">
        <f>IFERROR(Inv_SY_B!O53/Inv_SY_B!$CU53-1,"")</f>
        <v>5.852180686313968E-2</v>
      </c>
      <c r="P53" s="169">
        <f>IFERROR(Inv_SY_B!P53/Inv_SY_B!$CU53-1,"")</f>
        <v>3.7212266346680511E-2</v>
      </c>
      <c r="Q53" s="169">
        <f>IFERROR(Inv_SY_B!Q53/Inv_SY_B!$CU53-1,"")</f>
        <v>4.7315307999782341E-2</v>
      </c>
      <c r="R53" s="169">
        <f>IFERROR(Inv_SY_B!R53/Inv_SY_B!$CU53-1,"")</f>
        <v>5.5436032420193238E-2</v>
      </c>
      <c r="S53" s="169">
        <f>IFERROR(Inv_SY_B!S53/Inv_SY_B!$CU53-1,"")</f>
        <v>5.9308392359223028E-2</v>
      </c>
      <c r="T53" s="169">
        <f>IFERROR(Inv_SY_B!T53/Inv_SY_B!$CU53-1,"")</f>
        <v>6.3047317054568008E-2</v>
      </c>
      <c r="U53" s="169">
        <f>IFERROR(Inv_SY_B!U53/Inv_SY_B!$CU53-1,"")</f>
        <v>0.18268939747699098</v>
      </c>
      <c r="V53" s="169">
        <f>IFERROR(Inv_SY_B!V53/Inv_SY_B!$CU53-1,"")</f>
        <v>0.20011540883342072</v>
      </c>
      <c r="W53" s="169">
        <f>IFERROR(Inv_SY_B!W53/Inv_SY_B!$CU53-1,"")</f>
        <v>0.26090297585249034</v>
      </c>
      <c r="X53" s="169">
        <f>IFERROR(Inv_SY_B!X53/Inv_SY_B!$CU53-1,"")</f>
        <v>7.213194419228075E-2</v>
      </c>
      <c r="Y53" s="169">
        <f>IFERROR(Inv_SY_B!Y53/Inv_SY_B!$CU53-1,"")</f>
        <v>9.9744728927739112E-2</v>
      </c>
      <c r="Z53" s="169">
        <f>IFERROR(Inv_SY_B!Z53/Inv_SY_B!$CU53-1,"")</f>
        <v>9.9071595471546869E-2</v>
      </c>
      <c r="AA53" s="169">
        <f>IFERROR(Inv_SY_B!AA53/Inv_SY_B!$CU53-1,"")</f>
        <v>-6.9458599164237134E-3</v>
      </c>
      <c r="AB53" s="169">
        <f>IFERROR(Inv_SY_B!AB53/Inv_SY_B!$CU53-1,"")</f>
        <v>9.7601770840052282E-3</v>
      </c>
      <c r="AC53" s="169">
        <f>IFERROR(Inv_SY_B!AC53/Inv_SY_B!$CU53-1,"")</f>
        <v>7.1805540230776232E-2</v>
      </c>
      <c r="AD53" s="169">
        <f>IFERROR(Inv_SY_B!AD53/Inv_SY_B!$CU53-1,"")</f>
        <v>1.6427192845180905E-3</v>
      </c>
      <c r="AE53" s="169">
        <f>IFERROR(Inv_SY_B!AE53/Inv_SY_B!$CU53-1,"")</f>
        <v>5.4029450592527839E-2</v>
      </c>
      <c r="AF53" s="169">
        <f>IFERROR(Inv_SY_B!AF53/Inv_SY_B!$CU53-1,"")</f>
        <v>8.0436390646915656E-2</v>
      </c>
      <c r="AG53" s="169">
        <f>IFERROR(Inv_SY_B!AG53/Inv_SY_B!$CU53-1,"")</f>
        <v>8.9870777224189791E-2</v>
      </c>
      <c r="AH53" s="169">
        <f>IFERROR(Inv_SY_B!AH53/Inv_SY_B!$CU53-1,"")</f>
        <v>1.8651564767846462E-2</v>
      </c>
      <c r="AI53" s="169">
        <f>IFERROR(Inv_SY_B!AI53/Inv_SY_B!$CU53-1,"")</f>
        <v>9.049242044559147E-3</v>
      </c>
      <c r="AJ53" s="169">
        <f>IFERROR(Inv_SY_B!AJ53/Inv_SY_B!$CU53-1,"")</f>
        <v>2.2926147141439035E-2</v>
      </c>
      <c r="AK53" s="169">
        <f>IFERROR(Inv_SY_B!AK53/Inv_SY_B!$CU53-1,"")</f>
        <v>2.5295930606259232E-2</v>
      </c>
      <c r="AL53" s="169">
        <f>IFERROR(Inv_SY_B!AL53/Inv_SY_B!$CU53-1,"")</f>
        <v>3.4302506027680035E-2</v>
      </c>
      <c r="AM53" s="169">
        <f>IFERROR(Inv_SY_B!AM53/Inv_SY_B!$CU53-1,"")</f>
        <v>2.6005217269318148E-2</v>
      </c>
      <c r="AN53" s="169">
        <f>IFERROR(Inv_SY_B!AN53/Inv_SY_B!$CU53-1,"")</f>
        <v>2.6457323884841566E-2</v>
      </c>
      <c r="AO53" s="169">
        <f>IFERROR(Inv_SY_B!AO53/Inv_SY_B!$CU53-1,"")</f>
        <v>3.8405855866530336E-2</v>
      </c>
      <c r="AP53" s="169">
        <f>IFERROR(Inv_SY_B!AP53/Inv_SY_B!$CU53-1,"")</f>
        <v>3.6191456117028009E-2</v>
      </c>
      <c r="AQ53" s="169">
        <f>IFERROR(Inv_SY_B!AQ53/Inv_SY_B!$CU53-1,"")</f>
        <v>1.0855033214074439E-4</v>
      </c>
      <c r="AR53" s="169">
        <f>IFERROR(Inv_SY_B!AR53/Inv_SY_B!$CU53-1,"")</f>
        <v>3.5594773908482757E-3</v>
      </c>
      <c r="AS53" s="169">
        <f>IFERROR(Inv_SY_B!AS53/Inv_SY_B!$CU53-1,"")</f>
        <v>3.3829429717559201E-2</v>
      </c>
      <c r="AT53" s="169">
        <f>IFERROR(Inv_SY_B!AT53/Inv_SY_B!$CU53-1,"")</f>
        <v>7.5474124886196758E-3</v>
      </c>
      <c r="AU53" s="169">
        <f>IFERROR(Inv_SY_B!AU53/Inv_SY_B!$CU53-1,"")</f>
        <v>9.1285386451127604E-3</v>
      </c>
      <c r="AV53" s="169">
        <f>IFERROR(Inv_SY_B!AV53/Inv_SY_B!$CU53-1,"")</f>
        <v>-2.1678190669960684E-2</v>
      </c>
      <c r="AW53" s="169">
        <f>IFERROR(Inv_SY_B!AW53/Inv_SY_B!$CU53-1,"")</f>
        <v>-4.538457021046427E-2</v>
      </c>
      <c r="AX53" s="169">
        <f>IFERROR(Inv_SY_B!AX53/Inv_SY_B!$CU53-1,"")</f>
        <v>-2.7819794742094395E-3</v>
      </c>
      <c r="AY53" s="169">
        <f>IFERROR(Inv_SY_B!AY53/Inv_SY_B!$CU53-1,"")</f>
        <v>2.8326519075692724E-2</v>
      </c>
      <c r="AZ53" s="169">
        <f>IFERROR(Inv_SY_B!AZ53/Inv_SY_B!$CU53-1,"")</f>
        <v>7.021772144040872E-3</v>
      </c>
      <c r="BA53" s="169">
        <f>IFERROR(Inv_SY_B!BA53/Inv_SY_B!$CU53-1,"")</f>
        <v>-5.5868858235786911E-3</v>
      </c>
      <c r="BB53" s="169">
        <f>IFERROR(Inv_SY_B!BB53/Inv_SY_B!$CU53-1,"")</f>
        <v>-2.1637928774732584E-3</v>
      </c>
      <c r="BC53" s="169">
        <f>IFERROR(Inv_SY_B!BC53/Inv_SY_B!$CU53-1,"")</f>
        <v>5.3817742689550307E-3</v>
      </c>
      <c r="BD53" s="169">
        <f>IFERROR(Inv_SY_B!BD53/Inv_SY_B!$CU53-1,"")</f>
        <v>2.0759321428637234E-2</v>
      </c>
      <c r="BE53" s="169">
        <f>IFERROR(Inv_SY_B!BE53/Inv_SY_B!$CU53-1,"")</f>
        <v>4.6287105884076141E-2</v>
      </c>
      <c r="BF53" s="169">
        <f>IFERROR(Inv_SY_B!BF53/Inv_SY_B!$CU53-1,"")</f>
        <v>2.2011186365820334E-2</v>
      </c>
      <c r="BG53" s="169">
        <f>IFERROR(Inv_SY_B!BG53/Inv_SY_B!$CU53-1,"")</f>
        <v>4.1974569665727657E-2</v>
      </c>
      <c r="BH53" s="169">
        <f>IFERROR(Inv_SY_B!BH53/Inv_SY_B!$CU53-1,"")</f>
        <v>9.2017815862430741E-2</v>
      </c>
      <c r="BI53" s="169">
        <f>IFERROR(Inv_SY_B!BI53/Inv_SY_B!$CU53-1,"")</f>
        <v>-6.9033681844592465E-3</v>
      </c>
      <c r="BJ53" s="169">
        <f>IFERROR(Inv_SY_B!BJ53/Inv_SY_B!$CU53-1,"")</f>
        <v>6.0812300739270242E-2</v>
      </c>
      <c r="BK53" s="169">
        <f>IFERROR(Inv_SY_B!BK53/Inv_SY_B!$CU53-1,"")</f>
        <v>6.9613794235996451E-3</v>
      </c>
      <c r="BL53" s="169">
        <f>IFERROR(Inv_SY_B!BL53/Inv_SY_B!$CU53-1,"")</f>
        <v>-2.273404214472341E-2</v>
      </c>
      <c r="BM53" s="169">
        <f>IFERROR(Inv_SY_B!BM53/Inv_SY_B!$CU53-1,"")</f>
        <v>3.8405855866530336E-2</v>
      </c>
      <c r="BN53" s="169">
        <f>IFERROR(Inv_SY_B!BN53/Inv_SY_B!$CU53-1,"")</f>
        <v>-0.18741421700743999</v>
      </c>
      <c r="BO53" s="169">
        <f>IFERROR(Inv_SY_B!BO53/Inv_SY_B!$CU53-1,"")</f>
        <v>-2.0305049995236968E-2</v>
      </c>
      <c r="BP53" s="169">
        <f>IFERROR(Inv_SY_B!BP53/Inv_SY_B!$CU53-1,"")</f>
        <v>-5.9595666829172833E-2</v>
      </c>
      <c r="BQ53" s="169">
        <f>IFERROR(Inv_SY_B!BQ53/Inv_SY_B!$CU53-1,"")</f>
        <v>3.4165363635226154E-2</v>
      </c>
      <c r="BR53" s="169">
        <f>IFERROR(Inv_SY_B!BR53/Inv_SY_B!$CU53-1,"")</f>
        <v>4.1659536847789003E-3</v>
      </c>
      <c r="BS53" s="169">
        <f>IFERROR(Inv_SY_B!BS53/Inv_SY_B!$CU53-1,"")</f>
        <v>-4.6243489452557629E-4</v>
      </c>
      <c r="BT53" s="169">
        <f>IFERROR(Inv_SY_B!BT53/Inv_SY_B!$CU53-1,"")</f>
        <v>3.5587639300380891E-2</v>
      </c>
      <c r="BU53" s="169">
        <f>IFERROR(Inv_SY_B!BU53/Inv_SY_B!$CU53-1,"")</f>
        <v>1.8882287434638378E-2</v>
      </c>
      <c r="BV53" s="169">
        <f>IFERROR(Inv_SY_B!BV53/Inv_SY_B!$CU53-1,"")</f>
        <v>1.7262142453353446E-2</v>
      </c>
      <c r="BW53" s="169">
        <f>IFERROR(Inv_SY_B!BW53/Inv_SY_B!$CU53-1,"")</f>
        <v>1.7498250375715951E-2</v>
      </c>
      <c r="BX53" s="169">
        <f>IFERROR(Inv_SY_B!BX53/Inv_SY_B!$CU53-1,"")</f>
        <v>3.9364196264668028E-2</v>
      </c>
      <c r="BY53" s="169">
        <f>IFERROR(Inv_SY_B!BY53/Inv_SY_B!$CU53-1,"")</f>
        <v>7.0724231210899102E-3</v>
      </c>
      <c r="BZ53" s="169">
        <f>IFERROR(Inv_SY_B!BZ53/Inv_SY_B!$CU53-1,"")</f>
        <v>-2.101192947723618E-2</v>
      </c>
      <c r="CA53" s="169">
        <f>IFERROR(Inv_SY_B!CA53/Inv_SY_B!$CU53-1,"")</f>
        <v>-3.684796149003966E-2</v>
      </c>
      <c r="CB53" s="169">
        <f>IFERROR(Inv_SY_B!CB53/Inv_SY_B!$CU53-1,"")</f>
        <v>-1</v>
      </c>
      <c r="CC53" s="169">
        <f>IFERROR(Inv_SY_B!CC53/Inv_SY_B!$CU53-1,"")</f>
        <v>2.9528703109265697E-2</v>
      </c>
      <c r="CD53" s="169">
        <f>IFERROR(Inv_SY_B!CD53/Inv_SY_B!$CU53-1,"")</f>
        <v>3.1356657284981493E-2</v>
      </c>
      <c r="CE53" s="169">
        <f>IFERROR(Inv_SY_B!CE53/Inv_SY_B!$CU53-1,"")</f>
        <v>5.7080959941696818E-2</v>
      </c>
      <c r="CF53" s="169">
        <f>IFERROR(Inv_SY_B!CF53/Inv_SY_B!$CU53-1,"")</f>
        <v>-8.3572582363537373E-2</v>
      </c>
      <c r="CG53" s="169">
        <f>IFERROR(Inv_SY_B!CG53/Inv_SY_B!$CU53-1,"")</f>
        <v>-4.323973255978697E-2</v>
      </c>
      <c r="CH53" s="169">
        <f>IFERROR(Inv_SY_B!CH53/Inv_SY_B!$CU53-1,"")</f>
        <v>-0.33602510165467459</v>
      </c>
      <c r="CI53" s="169">
        <f>IFERROR(Inv_SY_B!CI53/Inv_SY_B!$CU53-1,"")</f>
        <v>-1</v>
      </c>
      <c r="CJ53" s="169">
        <f>IFERROR(Inv_SY_B!CJ53/Inv_SY_B!$CU53-1,"")</f>
        <v>-1</v>
      </c>
      <c r="CK53" s="169">
        <f>IFERROR(Inv_SY_B!CK53/Inv_SY_B!$CU53-1,"")</f>
        <v>-1</v>
      </c>
      <c r="CL53" s="169">
        <f>IFERROR(Inv_SY_B!CL53/Inv_SY_B!$CU53-1,"")</f>
        <v>-1</v>
      </c>
      <c r="CM53" s="169">
        <f>IFERROR(Inv_SY_B!CM53/Inv_SY_B!$CU53-1,"")</f>
        <v>-1</v>
      </c>
      <c r="CN53" s="169">
        <f>IFERROR(Inv_SY_B!CN53/Inv_SY_B!$CU53-1,"")</f>
        <v>-1</v>
      </c>
      <c r="CO53" s="169">
        <f>IFERROR(Inv_SY_B!CO53/Inv_SY_B!$CU53-1,"")</f>
        <v>-1</v>
      </c>
      <c r="CP53" s="169">
        <f>IFERROR(Inv_SY_B!CP53/Inv_SY_B!$CU53-1,"")</f>
        <v>-1</v>
      </c>
      <c r="CQ53" s="169">
        <f>IFERROR(Inv_SY_B!CQ53/Inv_SY_B!$CU53-1,"")</f>
        <v>-0.11373317775758618</v>
      </c>
      <c r="CR53" s="169">
        <f>IFERROR(Inv_SY_B!CR53/Inv_SY_B!$CU53-1,"")</f>
        <v>-0.6646471292261098</v>
      </c>
      <c r="CS53" s="169">
        <f>IFERROR(Inv_SY_B!CS53/Inv_SY_B!$CU53-1,"")</f>
        <v>-0.8516219955237494</v>
      </c>
      <c r="CT53" s="169">
        <f>IFERROR(Inv_SY_B!CT53/Inv_SY_B!$CU53-1,"")</f>
        <v>-0.52864142465651309</v>
      </c>
      <c r="CU53" s="173"/>
      <c r="CV53" s="173"/>
      <c r="CW53" s="173"/>
      <c r="CX53" s="173"/>
    </row>
    <row r="54" spans="2:102">
      <c r="B54" s="164">
        <f t="shared" si="1"/>
        <v>45746</v>
      </c>
      <c r="C54" s="169">
        <f>IFERROR(Inv_SY_B!C54/Inv_SY_B!$CU54-1,"")</f>
        <v>4.2444152002710789E-2</v>
      </c>
      <c r="D54" s="169">
        <f>IFERROR(Inv_SY_B!D54/Inv_SY_B!$CU54-1,"")</f>
        <v>4.192723059594905E-2</v>
      </c>
      <c r="E54" s="169">
        <f>IFERROR(Inv_SY_B!E54/Inv_SY_B!$CU54-1,"")</f>
        <v>3.8440129039102988E-2</v>
      </c>
      <c r="F54" s="169">
        <f>IFERROR(Inv_SY_B!F54/Inv_SY_B!$CU54-1,"")</f>
        <v>-2.8571628918011682E-2</v>
      </c>
      <c r="G54" s="169">
        <f>IFERROR(Inv_SY_B!G54/Inv_SY_B!$CU54-1,"")</f>
        <v>3.134736817697914E-2</v>
      </c>
      <c r="H54" s="169">
        <f>IFERROR(Inv_SY_B!H54/Inv_SY_B!$CU54-1,"")</f>
        <v>2.0957971984572499E-2</v>
      </c>
      <c r="I54" s="169">
        <f>IFERROR(Inv_SY_B!I54/Inv_SY_B!$CU54-1,"")</f>
        <v>1.1715553292039882E-2</v>
      </c>
      <c r="J54" s="169">
        <f>IFERROR(Inv_SY_B!J54/Inv_SY_B!$CU54-1,"")</f>
        <v>1.5228970733369263E-2</v>
      </c>
      <c r="K54" s="169">
        <f>IFERROR(Inv_SY_B!K54/Inv_SY_B!$CU54-1,"")</f>
        <v>1.4453160657412756E-2</v>
      </c>
      <c r="L54" s="169">
        <f>IFERROR(Inv_SY_B!L54/Inv_SY_B!$CU54-1,"")</f>
        <v>1.7983734875295365E-2</v>
      </c>
      <c r="M54" s="169">
        <f>IFERROR(Inv_SY_B!M54/Inv_SY_B!$CU54-1,"")</f>
        <v>3.617805404123553E-2</v>
      </c>
      <c r="N54" s="169">
        <f>IFERROR(Inv_SY_B!N54/Inv_SY_B!$CU54-1,"")</f>
        <v>2.3569984965197133E-2</v>
      </c>
      <c r="O54" s="169">
        <f>IFERROR(Inv_SY_B!O54/Inv_SY_B!$CU54-1,"")</f>
        <v>2.6457376288022028E-2</v>
      </c>
      <c r="P54" s="169">
        <f>IFERROR(Inv_SY_B!P54/Inv_SY_B!$CU54-1,"")</f>
        <v>2.7501751872873959E-2</v>
      </c>
      <c r="Q54" s="169">
        <f>IFERROR(Inv_SY_B!Q54/Inv_SY_B!$CU54-1,"")</f>
        <v>2.1590728154529559E-2</v>
      </c>
      <c r="R54" s="169">
        <f>IFERROR(Inv_SY_B!R54/Inv_SY_B!$CU54-1,"")</f>
        <v>2.324586081151736E-2</v>
      </c>
      <c r="S54" s="169">
        <f>IFERROR(Inv_SY_B!S54/Inv_SY_B!$CU54-1,"")</f>
        <v>2.5156487401628125E-2</v>
      </c>
      <c r="T54" s="169">
        <f>IFERROR(Inv_SY_B!T54/Inv_SY_B!$CU54-1,"")</f>
        <v>2.7620896324621613E-2</v>
      </c>
      <c r="U54" s="169">
        <f>IFERROR(Inv_SY_B!U54/Inv_SY_B!$CU54-1,"")</f>
        <v>0.15082193297714963</v>
      </c>
      <c r="V54" s="169">
        <f>IFERROR(Inv_SY_B!V54/Inv_SY_B!$CU54-1,"")</f>
        <v>0.16588705598405618</v>
      </c>
      <c r="W54" s="169">
        <f>IFERROR(Inv_SY_B!W54/Inv_SY_B!$CU54-1,"")</f>
        <v>0.21247852395927636</v>
      </c>
      <c r="X54" s="169">
        <f>IFERROR(Inv_SY_B!X54/Inv_SY_B!$CU54-1,"")</f>
        <v>2.4369124580578605E-2</v>
      </c>
      <c r="Y54" s="169">
        <f>IFERROR(Inv_SY_B!Y54/Inv_SY_B!$CU54-1,"")</f>
        <v>5.1532826746608196E-2</v>
      </c>
      <c r="Z54" s="169">
        <f>IFERROR(Inv_SY_B!Z54/Inv_SY_B!$CU54-1,"")</f>
        <v>5.7547493018105467E-2</v>
      </c>
      <c r="AA54" s="169">
        <f>IFERROR(Inv_SY_B!AA54/Inv_SY_B!$CU54-1,"")</f>
        <v>3.1912544761207862E-2</v>
      </c>
      <c r="AB54" s="169">
        <f>IFERROR(Inv_SY_B!AB54/Inv_SY_B!$CU54-1,"")</f>
        <v>4.9418579193346801E-2</v>
      </c>
      <c r="AC54" s="169">
        <f>IFERROR(Inv_SY_B!AC54/Inv_SY_B!$CU54-1,"")</f>
        <v>5.9460659429860785E-2</v>
      </c>
      <c r="AD54" s="169">
        <f>IFERROR(Inv_SY_B!AD54/Inv_SY_B!$CU54-1,"")</f>
        <v>-4.8906459460543728E-3</v>
      </c>
      <c r="AE54" s="169">
        <f>IFERROR(Inv_SY_B!AE54/Inv_SY_B!$CU54-1,"")</f>
        <v>3.6953878378197969E-2</v>
      </c>
      <c r="AF54" s="169">
        <f>IFERROR(Inv_SY_B!AF54/Inv_SY_B!$CU54-1,"")</f>
        <v>6.2929260040988089E-2</v>
      </c>
      <c r="AG54" s="169">
        <f>IFERROR(Inv_SY_B!AG54/Inv_SY_B!$CU54-1,"")</f>
        <v>6.3692133673424633E-2</v>
      </c>
      <c r="AH54" s="169">
        <f>IFERROR(Inv_SY_B!AH54/Inv_SY_B!$CU54-1,"")</f>
        <v>1.8056445685825651E-3</v>
      </c>
      <c r="AI54" s="169">
        <f>IFERROR(Inv_SY_B!AI54/Inv_SY_B!$CU54-1,"")</f>
        <v>3.0988550726064101E-2</v>
      </c>
      <c r="AJ54" s="169">
        <f>IFERROR(Inv_SY_B!AJ54/Inv_SY_B!$CU54-1,"")</f>
        <v>4.7818312415294217E-2</v>
      </c>
      <c r="AK54" s="169">
        <f>IFERROR(Inv_SY_B!AK54/Inv_SY_B!$CU54-1,"")</f>
        <v>2.3564507059369522E-2</v>
      </c>
      <c r="AL54" s="169">
        <f>IFERROR(Inv_SY_B!AL54/Inv_SY_B!$CU54-1,"")</f>
        <v>3.244624662040696E-2</v>
      </c>
      <c r="AM54" s="169">
        <f>IFERROR(Inv_SY_B!AM54/Inv_SY_B!$CU54-1,"")</f>
        <v>2.8301540692585059E-2</v>
      </c>
      <c r="AN54" s="169">
        <f>IFERROR(Inv_SY_B!AN54/Inv_SY_B!$CU54-1,"")</f>
        <v>3.9345455029426768E-2</v>
      </c>
      <c r="AO54" s="169">
        <f>IFERROR(Inv_SY_B!AO54/Inv_SY_B!$CU54-1,"")</f>
        <v>4.667640363926151E-2</v>
      </c>
      <c r="AP54" s="169">
        <f>IFERROR(Inv_SY_B!AP54/Inv_SY_B!$CU54-1,"")</f>
        <v>4.7367187960565271E-2</v>
      </c>
      <c r="AQ54" s="169">
        <f>IFERROR(Inv_SY_B!AQ54/Inv_SY_B!$CU54-1,"")</f>
        <v>2.2316585332810446E-2</v>
      </c>
      <c r="AR54" s="169">
        <f>IFERROR(Inv_SY_B!AR54/Inv_SY_B!$CU54-1,"")</f>
        <v>6.1159774239918363E-3</v>
      </c>
      <c r="AS54" s="169">
        <f>IFERROR(Inv_SY_B!AS54/Inv_SY_B!$CU54-1,"")</f>
        <v>3.8054159337899129E-2</v>
      </c>
      <c r="AT54" s="169">
        <f>IFERROR(Inv_SY_B!AT54/Inv_SY_B!$CU54-1,"")</f>
        <v>3.2511836242833603E-2</v>
      </c>
      <c r="AU54" s="169">
        <f>IFERROR(Inv_SY_B!AU54/Inv_SY_B!$CU54-1,"")</f>
        <v>3.4134523501673009E-2</v>
      </c>
      <c r="AV54" s="169">
        <f>IFERROR(Inv_SY_B!AV54/Inv_SY_B!$CU54-1,"")</f>
        <v>-1.7590918865080796E-2</v>
      </c>
      <c r="AW54" s="169">
        <f>IFERROR(Inv_SY_B!AW54/Inv_SY_B!$CU54-1,"")</f>
        <v>-4.23628171087711E-2</v>
      </c>
      <c r="AX54" s="169">
        <f>IFERROR(Inv_SY_B!AX54/Inv_SY_B!$CU54-1,"")</f>
        <v>1.7754227545254686E-3</v>
      </c>
      <c r="AY54" s="169">
        <f>IFERROR(Inv_SY_B!AY54/Inv_SY_B!$CU54-1,"")</f>
        <v>3.2073064285909503E-2</v>
      </c>
      <c r="AZ54" s="169">
        <f>IFERROR(Inv_SY_B!AZ54/Inv_SY_B!$CU54-1,"")</f>
        <v>1.1637938905501466E-2</v>
      </c>
      <c r="BA54" s="169">
        <f>IFERROR(Inv_SY_B!BA54/Inv_SY_B!$CU54-1,"")</f>
        <v>-4.7179498657283769E-3</v>
      </c>
      <c r="BB54" s="169">
        <f>IFERROR(Inv_SY_B!BB54/Inv_SY_B!$CU54-1,"")</f>
        <v>9.7194424495175014E-3</v>
      </c>
      <c r="BC54" s="169">
        <f>IFERROR(Inv_SY_B!BC54/Inv_SY_B!$CU54-1,"")</f>
        <v>2.530353673812713E-2</v>
      </c>
      <c r="BD54" s="169">
        <f>IFERROR(Inv_SY_B!BD54/Inv_SY_B!$CU54-1,"")</f>
        <v>1.5684284740215881E-2</v>
      </c>
      <c r="BE54" s="169">
        <f>IFERROR(Inv_SY_B!BE54/Inv_SY_B!$CU54-1,"")</f>
        <v>3.7611429386517958E-2</v>
      </c>
      <c r="BF54" s="169">
        <f>IFERROR(Inv_SY_B!BF54/Inv_SY_B!$CU54-1,"")</f>
        <v>2.0387126039934644E-2</v>
      </c>
      <c r="BG54" s="169">
        <f>IFERROR(Inv_SY_B!BG54/Inv_SY_B!$CU54-1,"")</f>
        <v>2.2847347964378928E-2</v>
      </c>
      <c r="BH54" s="169">
        <f>IFERROR(Inv_SY_B!BH54/Inv_SY_B!$CU54-1,"")</f>
        <v>8.8082643843947706E-2</v>
      </c>
      <c r="BI54" s="169">
        <f>IFERROR(Inv_SY_B!BI54/Inv_SY_B!$CU54-1,"")</f>
        <v>-8.5765898157869058E-3</v>
      </c>
      <c r="BJ54" s="169">
        <f>IFERROR(Inv_SY_B!BJ54/Inv_SY_B!$CU54-1,"")</f>
        <v>5.2503553158525396E-2</v>
      </c>
      <c r="BK54" s="169">
        <f>IFERROR(Inv_SY_B!BK54/Inv_SY_B!$CU54-1,"")</f>
        <v>-1.0520538164679127E-2</v>
      </c>
      <c r="BL54" s="169">
        <f>IFERROR(Inv_SY_B!BL54/Inv_SY_B!$CU54-1,"")</f>
        <v>1.550701369800489E-2</v>
      </c>
      <c r="BM54" s="169">
        <f>IFERROR(Inv_SY_B!BM54/Inv_SY_B!$CU54-1,"")</f>
        <v>2.2775266122155857E-2</v>
      </c>
      <c r="BN54" s="169">
        <f>IFERROR(Inv_SY_B!BN54/Inv_SY_B!$CU54-1,"")</f>
        <v>-1.3594561963802265E-3</v>
      </c>
      <c r="BO54" s="169">
        <f>IFERROR(Inv_SY_B!BO54/Inv_SY_B!$CU54-1,"")</f>
        <v>-2.0334745503860829E-2</v>
      </c>
      <c r="BP54" s="169">
        <f>IFERROR(Inv_SY_B!BP54/Inv_SY_B!$CU54-1,"")</f>
        <v>-6.2531738831200445E-2</v>
      </c>
      <c r="BQ54" s="169">
        <f>IFERROR(Inv_SY_B!BQ54/Inv_SY_B!$CU54-1,"")</f>
        <v>5.0097453663464186E-2</v>
      </c>
      <c r="BR54" s="169">
        <f>IFERROR(Inv_SY_B!BR54/Inv_SY_B!$CU54-1,"")</f>
        <v>6.3734690962671259E-3</v>
      </c>
      <c r="BS54" s="169">
        <f>IFERROR(Inv_SY_B!BS54/Inv_SY_B!$CU54-1,"")</f>
        <v>4.75152808646917E-3</v>
      </c>
      <c r="BT54" s="169">
        <f>IFERROR(Inv_SY_B!BT54/Inv_SY_B!$CU54-1,"")</f>
        <v>3.5930194726686571E-2</v>
      </c>
      <c r="BU54" s="169">
        <f>IFERROR(Inv_SY_B!BU54/Inv_SY_B!$CU54-1,"")</f>
        <v>3.8193894974325904E-2</v>
      </c>
      <c r="BV54" s="169">
        <f>IFERROR(Inv_SY_B!BV54/Inv_SY_B!$CU54-1,"")</f>
        <v>1.9368390916797429E-2</v>
      </c>
      <c r="BW54" s="169">
        <f>IFERROR(Inv_SY_B!BW54/Inv_SY_B!$CU54-1,"")</f>
        <v>5.4693163416200896E-2</v>
      </c>
      <c r="BX54" s="169">
        <f>IFERROR(Inv_SY_B!BX54/Inv_SY_B!$CU54-1,"")</f>
        <v>4.9143272287778927E-2</v>
      </c>
      <c r="BY54" s="169">
        <f>IFERROR(Inv_SY_B!BY54/Inv_SY_B!$CU54-1,"")</f>
        <v>2.2259395995971376E-2</v>
      </c>
      <c r="BZ54" s="169">
        <f>IFERROR(Inv_SY_B!BZ54/Inv_SY_B!$CU54-1,"")</f>
        <v>4.6101312103998815E-3</v>
      </c>
      <c r="CA54" s="169">
        <f>IFERROR(Inv_SY_B!CA54/Inv_SY_B!$CU54-1,"")</f>
        <v>-3.4457471465343614E-2</v>
      </c>
      <c r="CB54" s="169">
        <f>IFERROR(Inv_SY_B!CB54/Inv_SY_B!$CU54-1,"")</f>
        <v>-1</v>
      </c>
      <c r="CC54" s="169">
        <f>IFERROR(Inv_SY_B!CC54/Inv_SY_B!$CU54-1,"")</f>
        <v>2.0211600731556478E-2</v>
      </c>
      <c r="CD54" s="169">
        <f>IFERROR(Inv_SY_B!CD54/Inv_SY_B!$CU54-1,"")</f>
        <v>1.9638218057519863E-2</v>
      </c>
      <c r="CE54" s="169">
        <f>IFERROR(Inv_SY_B!CE54/Inv_SY_B!$CU54-1,"")</f>
        <v>2.6257803020727444E-2</v>
      </c>
      <c r="CF54" s="169">
        <f>IFERROR(Inv_SY_B!CF54/Inv_SY_B!$CU54-1,"")</f>
        <v>-0.11128167700466796</v>
      </c>
      <c r="CG54" s="169">
        <f>IFERROR(Inv_SY_B!CG54/Inv_SY_B!$CU54-1,"")</f>
        <v>-5.4100614085992538E-2</v>
      </c>
      <c r="CH54" s="169">
        <f>IFERROR(Inv_SY_B!CH54/Inv_SY_B!$CU54-1,"")</f>
        <v>-0.35863052318521993</v>
      </c>
      <c r="CI54" s="169">
        <f>IFERROR(Inv_SY_B!CI54/Inv_SY_B!$CU54-1,"")</f>
        <v>-1</v>
      </c>
      <c r="CJ54" s="169">
        <f>IFERROR(Inv_SY_B!CJ54/Inv_SY_B!$CU54-1,"")</f>
        <v>-1</v>
      </c>
      <c r="CK54" s="169">
        <f>IFERROR(Inv_SY_B!CK54/Inv_SY_B!$CU54-1,"")</f>
        <v>-1</v>
      </c>
      <c r="CL54" s="169">
        <f>IFERROR(Inv_SY_B!CL54/Inv_SY_B!$CU54-1,"")</f>
        <v>-1</v>
      </c>
      <c r="CM54" s="169">
        <f>IFERROR(Inv_SY_B!CM54/Inv_SY_B!$CU54-1,"")</f>
        <v>-1</v>
      </c>
      <c r="CN54" s="169">
        <f>IFERROR(Inv_SY_B!CN54/Inv_SY_B!$CU54-1,"")</f>
        <v>-1</v>
      </c>
      <c r="CO54" s="169">
        <f>IFERROR(Inv_SY_B!CO54/Inv_SY_B!$CU54-1,"")</f>
        <v>-1</v>
      </c>
      <c r="CP54" s="169">
        <f>IFERROR(Inv_SY_B!CP54/Inv_SY_B!$CU54-1,"")</f>
        <v>-1</v>
      </c>
      <c r="CQ54" s="169">
        <f>IFERROR(Inv_SY_B!CQ54/Inv_SY_B!$CU54-1,"")</f>
        <v>-9.704580620258163E-2</v>
      </c>
      <c r="CR54" s="169">
        <f>IFERROR(Inv_SY_B!CR54/Inv_SY_B!$CU54-1,"")</f>
        <v>-0.55840154884260929</v>
      </c>
      <c r="CS54" s="169">
        <f>IFERROR(Inv_SY_B!CS54/Inv_SY_B!$CU54-1,"")</f>
        <v>-0.58695644469881936</v>
      </c>
      <c r="CT54" s="169">
        <f>IFERROR(Inv_SY_B!CT54/Inv_SY_B!$CU54-1,"")</f>
        <v>-0.54937582608126301</v>
      </c>
      <c r="CU54" s="173"/>
      <c r="CV54" s="173"/>
      <c r="CW54" s="173"/>
      <c r="CX54" s="173"/>
    </row>
    <row r="55" spans="2:102">
      <c r="B55" s="164">
        <f t="shared" si="1"/>
        <v>45747</v>
      </c>
      <c r="C55" s="169">
        <f>IFERROR(Inv_SY_B!C55/Inv_SY_B!$CU55-1,"")</f>
        <v>5.3941172836818208E-2</v>
      </c>
      <c r="D55" s="169">
        <f>IFERROR(Inv_SY_B!D55/Inv_SY_B!$CU55-1,"")</f>
        <v>5.1091007245618547E-2</v>
      </c>
      <c r="E55" s="169">
        <f>IFERROR(Inv_SY_B!E55/Inv_SY_B!$CU55-1,"")</f>
        <v>4.4328124885324005E-2</v>
      </c>
      <c r="F55" s="169">
        <f>IFERROR(Inv_SY_B!F55/Inv_SY_B!$CU55-1,"")</f>
        <v>-2.5318706283394388E-2</v>
      </c>
      <c r="G55" s="169">
        <f>IFERROR(Inv_SY_B!G55/Inv_SY_B!$CU55-1,"")</f>
        <v>3.4920665015729435E-2</v>
      </c>
      <c r="H55" s="169">
        <f>IFERROR(Inv_SY_B!H55/Inv_SY_B!$CU55-1,"")</f>
        <v>2.6714157469912791E-2</v>
      </c>
      <c r="I55" s="169">
        <f>IFERROR(Inv_SY_B!I55/Inv_SY_B!$CU55-1,"")</f>
        <v>1.769589511265357E-2</v>
      </c>
      <c r="J55" s="169">
        <f>IFERROR(Inv_SY_B!J55/Inv_SY_B!$CU55-1,"")</f>
        <v>2.2788317108471512E-2</v>
      </c>
      <c r="K55" s="169">
        <f>IFERROR(Inv_SY_B!K55/Inv_SY_B!$CU55-1,"")</f>
        <v>1.6890336902825043E-2</v>
      </c>
      <c r="L55" s="169">
        <f>IFERROR(Inv_SY_B!L55/Inv_SY_B!$CU55-1,"")</f>
        <v>2.4463888216773144E-2</v>
      </c>
      <c r="M55" s="169">
        <f>IFERROR(Inv_SY_B!M55/Inv_SY_B!$CU55-1,"")</f>
        <v>4.0705061292559463E-2</v>
      </c>
      <c r="N55" s="169">
        <f>IFERROR(Inv_SY_B!N55/Inv_SY_B!$CU55-1,"")</f>
        <v>3.0780684872063313E-2</v>
      </c>
      <c r="O55" s="169">
        <f>IFERROR(Inv_SY_B!O55/Inv_SY_B!$CU55-1,"")</f>
        <v>2.9653931294206792E-2</v>
      </c>
      <c r="P55" s="169">
        <f>IFERROR(Inv_SY_B!P55/Inv_SY_B!$CU55-1,"")</f>
        <v>3.030455370831131E-2</v>
      </c>
      <c r="Q55" s="169">
        <f>IFERROR(Inv_SY_B!Q55/Inv_SY_B!$CU55-1,"")</f>
        <v>2.2239180358692101E-2</v>
      </c>
      <c r="R55" s="169">
        <f>IFERROR(Inv_SY_B!R55/Inv_SY_B!$CU55-1,"")</f>
        <v>2.4114848579533721E-2</v>
      </c>
      <c r="S55" s="169">
        <f>IFERROR(Inv_SY_B!S55/Inv_SY_B!$CU55-1,"")</f>
        <v>2.8122855409332459E-2</v>
      </c>
      <c r="T55" s="169">
        <f>IFERROR(Inv_SY_B!T55/Inv_SY_B!$CU55-1,"")</f>
        <v>3.4111307620155795E-2</v>
      </c>
      <c r="U55" s="169">
        <f>IFERROR(Inv_SY_B!U55/Inv_SY_B!$CU55-1,"")</f>
        <v>0.1610386287009733</v>
      </c>
      <c r="V55" s="169">
        <f>IFERROR(Inv_SY_B!V55/Inv_SY_B!$CU55-1,"")</f>
        <v>0.17585948251155803</v>
      </c>
      <c r="W55" s="169">
        <f>IFERROR(Inv_SY_B!W55/Inv_SY_B!$CU55-1,"")</f>
        <v>0.22375957163715432</v>
      </c>
      <c r="X55" s="169">
        <f>IFERROR(Inv_SY_B!X55/Inv_SY_B!$CU55-1,"")</f>
        <v>3.3632651785010959E-2</v>
      </c>
      <c r="Y55" s="169">
        <f>IFERROR(Inv_SY_B!Y55/Inv_SY_B!$CU55-1,"")</f>
        <v>5.7876747376431004E-2</v>
      </c>
      <c r="Z55" s="169">
        <f>IFERROR(Inv_SY_B!Z55/Inv_SY_B!$CU55-1,"")</f>
        <v>6.2962304287228488E-2</v>
      </c>
      <c r="AA55" s="169">
        <f>IFERROR(Inv_SY_B!AA55/Inv_SY_B!$CU55-1,"")</f>
        <v>2.932993033951159E-2</v>
      </c>
      <c r="AB55" s="169">
        <f>IFERROR(Inv_SY_B!AB55/Inv_SY_B!$CU55-1,"")</f>
        <v>4.7644547825412387E-2</v>
      </c>
      <c r="AC55" s="169">
        <f>IFERROR(Inv_SY_B!AC55/Inv_SY_B!$CU55-1,"")</f>
        <v>5.7411018361595456E-2</v>
      </c>
      <c r="AD55" s="169">
        <f>IFERROR(Inv_SY_B!AD55/Inv_SY_B!$CU55-1,"")</f>
        <v>-5.6142558940104337E-3</v>
      </c>
      <c r="AE55" s="169">
        <f>IFERROR(Inv_SY_B!AE55/Inv_SY_B!$CU55-1,"")</f>
        <v>3.6548255346476433E-2</v>
      </c>
      <c r="AF55" s="169">
        <f>IFERROR(Inv_SY_B!AF55/Inv_SY_B!$CU55-1,"")</f>
        <v>6.2670250896833979E-2</v>
      </c>
      <c r="AG55" s="169">
        <f>IFERROR(Inv_SY_B!AG55/Inv_SY_B!$CU55-1,"")</f>
        <v>8.6305856572936213E-2</v>
      </c>
      <c r="AH55" s="169">
        <f>IFERROR(Inv_SY_B!AH55/Inv_SY_B!$CU55-1,"")</f>
        <v>2.2021373715149783E-2</v>
      </c>
      <c r="AI55" s="169">
        <f>IFERROR(Inv_SY_B!AI55/Inv_SY_B!$CU55-1,"")</f>
        <v>3.4054672183617463E-2</v>
      </c>
      <c r="AJ55" s="169">
        <f>IFERROR(Inv_SY_B!AJ55/Inv_SY_B!$CU55-1,"")</f>
        <v>5.0649464072557215E-2</v>
      </c>
      <c r="AK55" s="169">
        <f>IFERROR(Inv_SY_B!AK55/Inv_SY_B!$CU55-1,"")</f>
        <v>2.73663988181716E-2</v>
      </c>
      <c r="AL55" s="169">
        <f>IFERROR(Inv_SY_B!AL55/Inv_SY_B!$CU55-1,"")</f>
        <v>3.6833545516292476E-2</v>
      </c>
      <c r="AM55" s="169">
        <f>IFERROR(Inv_SY_B!AM55/Inv_SY_B!$CU55-1,"")</f>
        <v>3.1275221082559312E-2</v>
      </c>
      <c r="AN55" s="169">
        <f>IFERROR(Inv_SY_B!AN55/Inv_SY_B!$CU55-1,"")</f>
        <v>4.1367443809343429E-2</v>
      </c>
      <c r="AO55" s="169">
        <f>IFERROR(Inv_SY_B!AO55/Inv_SY_B!$CU55-1,"")</f>
        <v>4.6915282816867299E-2</v>
      </c>
      <c r="AP55" s="169">
        <f>IFERROR(Inv_SY_B!AP55/Inv_SY_B!$CU55-1,"")</f>
        <v>4.6915282816867299E-2</v>
      </c>
      <c r="AQ55" s="169">
        <f>IFERROR(Inv_SY_B!AQ55/Inv_SY_B!$CU55-1,"")</f>
        <v>2.1700181518139239E-2</v>
      </c>
      <c r="AR55" s="169">
        <f>IFERROR(Inv_SY_B!AR55/Inv_SY_B!$CU55-1,"")</f>
        <v>5.0827185904345207E-3</v>
      </c>
      <c r="AS55" s="169">
        <f>IFERROR(Inv_SY_B!AS55/Inv_SY_B!$CU55-1,"")</f>
        <v>3.6094322968512449E-2</v>
      </c>
      <c r="AT55" s="169">
        <f>IFERROR(Inv_SY_B!AT55/Inv_SY_B!$CU55-1,"")</f>
        <v>3.2283220055513207E-2</v>
      </c>
      <c r="AU55" s="169">
        <f>IFERROR(Inv_SY_B!AU55/Inv_SY_B!$CU55-1,"")</f>
        <v>3.3929879348612468E-2</v>
      </c>
      <c r="AV55" s="169">
        <f>IFERROR(Inv_SY_B!AV55/Inv_SY_B!$CU55-1,"")</f>
        <v>-8.9199818233641759E-3</v>
      </c>
      <c r="AW55" s="169">
        <f>IFERROR(Inv_SY_B!AW55/Inv_SY_B!$CU55-1,"")</f>
        <v>-4.5910098331887306E-2</v>
      </c>
      <c r="AX55" s="169">
        <f>IFERROR(Inv_SY_B!AX55/Inv_SY_B!$CU55-1,"")</f>
        <v>-1.4331001202427807E-4</v>
      </c>
      <c r="AY55" s="169">
        <f>IFERROR(Inv_SY_B!AY55/Inv_SY_B!$CU55-1,"")</f>
        <v>2.9759100765928359E-2</v>
      </c>
      <c r="AZ55" s="169">
        <f>IFERROR(Inv_SY_B!AZ55/Inv_SY_B!$CU55-1,"")</f>
        <v>7.560332624202637E-3</v>
      </c>
      <c r="BA55" s="169">
        <f>IFERROR(Inv_SY_B!BA55/Inv_SY_B!$CU55-1,"")</f>
        <v>-7.8941370661943511E-3</v>
      </c>
      <c r="BB55" s="169">
        <f>IFERROR(Inv_SY_B!BB55/Inv_SY_B!$CU55-1,"")</f>
        <v>6.9443138343860955E-3</v>
      </c>
      <c r="BC55" s="169">
        <f>IFERROR(Inv_SY_B!BC55/Inv_SY_B!$CU55-1,"")</f>
        <v>2.104966567609301E-2</v>
      </c>
      <c r="BD55" s="169">
        <f>IFERROR(Inv_SY_B!BD55/Inv_SY_B!$CU55-1,"")</f>
        <v>1.117392749730417E-2</v>
      </c>
      <c r="BE55" s="169">
        <f>IFERROR(Inv_SY_B!BE55/Inv_SY_B!$CU55-1,"")</f>
        <v>3.0328387095827969E-2</v>
      </c>
      <c r="BF55" s="169">
        <f>IFERROR(Inv_SY_B!BF55/Inv_SY_B!$CU55-1,"")</f>
        <v>1.5376595651388936E-2</v>
      </c>
      <c r="BG55" s="169">
        <f>IFERROR(Inv_SY_B!BG55/Inv_SY_B!$CU55-1,"")</f>
        <v>1.9895707138897434E-2</v>
      </c>
      <c r="BH55" s="169">
        <f>IFERROR(Inv_SY_B!BH55/Inv_SY_B!$CU55-1,"")</f>
        <v>7.9560608777978992E-2</v>
      </c>
      <c r="BI55" s="169">
        <f>IFERROR(Inv_SY_B!BI55/Inv_SY_B!$CU55-1,"")</f>
        <v>-1.4583296212944963E-2</v>
      </c>
      <c r="BJ55" s="169">
        <f>IFERROR(Inv_SY_B!BJ55/Inv_SY_B!$CU55-1,"")</f>
        <v>4.7330505694769265E-2</v>
      </c>
      <c r="BK55" s="169">
        <f>IFERROR(Inv_SY_B!BK55/Inv_SY_B!$CU55-1,"")</f>
        <v>-5.2643921728154908E-3</v>
      </c>
      <c r="BL55" s="169">
        <f>IFERROR(Inv_SY_B!BL55/Inv_SY_B!$CU55-1,"")</f>
        <v>8.2995551719828864E-3</v>
      </c>
      <c r="BM55" s="169">
        <f>IFERROR(Inv_SY_B!BM55/Inv_SY_B!$CU55-1,"")</f>
        <v>1.7711273737761157E-2</v>
      </c>
      <c r="BN55" s="169">
        <f>IFERROR(Inv_SY_B!BN55/Inv_SY_B!$CU55-1,"")</f>
        <v>9.9761423937518856E-3</v>
      </c>
      <c r="BO55" s="169">
        <f>IFERROR(Inv_SY_B!BO55/Inv_SY_B!$CU55-1,"")</f>
        <v>-2.5309009039643504E-2</v>
      </c>
      <c r="BP55" s="169">
        <f>IFERROR(Inv_SY_B!BP55/Inv_SY_B!$CU55-1,"")</f>
        <v>-6.4709409363504666E-2</v>
      </c>
      <c r="BQ55" s="169">
        <f>IFERROR(Inv_SY_B!BQ55/Inv_SY_B!$CU55-1,"")</f>
        <v>4.5774024677135872E-2</v>
      </c>
      <c r="BR55" s="169">
        <f>IFERROR(Inv_SY_B!BR55/Inv_SY_B!$CU55-1,"")</f>
        <v>1.6352491449014295E-3</v>
      </c>
      <c r="BS55" s="169">
        <f>IFERROR(Inv_SY_B!BS55/Inv_SY_B!$CU55-1,"")</f>
        <v>-4.5499436198933596E-3</v>
      </c>
      <c r="BT55" s="169">
        <f>IFERROR(Inv_SY_B!BT55/Inv_SY_B!$CU55-1,"")</f>
        <v>2.9661005473918811E-2</v>
      </c>
      <c r="BU55" s="169">
        <f>IFERROR(Inv_SY_B!BU55/Inv_SY_B!$CU55-1,"")</f>
        <v>3.1293665079445754E-2</v>
      </c>
      <c r="BV55" s="169">
        <f>IFERROR(Inv_SY_B!BV55/Inv_SY_B!$CU55-1,"")</f>
        <v>1.1467879766947187E-2</v>
      </c>
      <c r="BW55" s="169">
        <f>IFERROR(Inv_SY_B!BW55/Inv_SY_B!$CU55-1,"")</f>
        <v>4.2018954323931101E-2</v>
      </c>
      <c r="BX55" s="169">
        <f>IFERROR(Inv_SY_B!BX55/Inv_SY_B!$CU55-1,"")</f>
        <v>3.6402880128893811E-2</v>
      </c>
      <c r="BY55" s="169">
        <f>IFERROR(Inv_SY_B!BY55/Inv_SY_B!$CU55-1,"")</f>
        <v>1.5313636158661659E-2</v>
      </c>
      <c r="BZ55" s="169">
        <f>IFERROR(Inv_SY_B!BZ55/Inv_SY_B!$CU55-1,"")</f>
        <v>4.8579881788930468E-3</v>
      </c>
      <c r="CA55" s="169">
        <f>IFERROR(Inv_SY_B!CA55/Inv_SY_B!$CU55-1,"")</f>
        <v>-3.5874195380142693E-2</v>
      </c>
      <c r="CB55" s="169">
        <f>IFERROR(Inv_SY_B!CB55/Inv_SY_B!$CU55-1,"")</f>
        <v>-1</v>
      </c>
      <c r="CC55" s="169">
        <f>IFERROR(Inv_SY_B!CC55/Inv_SY_B!$CU55-1,"")</f>
        <v>2.3294243732915776E-2</v>
      </c>
      <c r="CD55" s="169">
        <f>IFERROR(Inv_SY_B!CD55/Inv_SY_B!$CU55-1,"")</f>
        <v>2.0781930433268814E-2</v>
      </c>
      <c r="CE55" s="169">
        <f>IFERROR(Inv_SY_B!CE55/Inv_SY_B!$CU55-1,"")</f>
        <v>2.5227533117321288E-2</v>
      </c>
      <c r="CF55" s="169">
        <f>IFERROR(Inv_SY_B!CF55/Inv_SY_B!$CU55-1,"")</f>
        <v>-0.11414463466886871</v>
      </c>
      <c r="CG55" s="169">
        <f>IFERROR(Inv_SY_B!CG55/Inv_SY_B!$CU55-1,"")</f>
        <v>-5.776327944970594E-2</v>
      </c>
      <c r="CH55" s="169">
        <f>IFERROR(Inv_SY_B!CH55/Inv_SY_B!$CU55-1,"")</f>
        <v>-0.36009234060711504</v>
      </c>
      <c r="CI55" s="169">
        <f>IFERROR(Inv_SY_B!CI55/Inv_SY_B!$CU55-1,"")</f>
        <v>-1</v>
      </c>
      <c r="CJ55" s="169">
        <f>IFERROR(Inv_SY_B!CJ55/Inv_SY_B!$CU55-1,"")</f>
        <v>-1</v>
      </c>
      <c r="CK55" s="169">
        <f>IFERROR(Inv_SY_B!CK55/Inv_SY_B!$CU55-1,"")</f>
        <v>-1</v>
      </c>
      <c r="CL55" s="169">
        <f>IFERROR(Inv_SY_B!CL55/Inv_SY_B!$CU55-1,"")</f>
        <v>-1</v>
      </c>
      <c r="CM55" s="169">
        <f>IFERROR(Inv_SY_B!CM55/Inv_SY_B!$CU55-1,"")</f>
        <v>-1</v>
      </c>
      <c r="CN55" s="169">
        <f>IFERROR(Inv_SY_B!CN55/Inv_SY_B!$CU55-1,"")</f>
        <v>-1</v>
      </c>
      <c r="CO55" s="169">
        <f>IFERROR(Inv_SY_B!CO55/Inv_SY_B!$CU55-1,"")</f>
        <v>-1</v>
      </c>
      <c r="CP55" s="169">
        <f>IFERROR(Inv_SY_B!CP55/Inv_SY_B!$CU55-1,"")</f>
        <v>-1</v>
      </c>
      <c r="CQ55" s="169">
        <f>IFERROR(Inv_SY_B!CQ55/Inv_SY_B!$CU55-1,"")</f>
        <v>-0.12427134844704912</v>
      </c>
      <c r="CR55" s="169">
        <f>IFERROR(Inv_SY_B!CR55/Inv_SY_B!$CU55-1,"")</f>
        <v>-0.56912607809322602</v>
      </c>
      <c r="CS55" s="169">
        <f>IFERROR(Inv_SY_B!CS55/Inv_SY_B!$CU55-1,"")</f>
        <v>-0.59558509082853361</v>
      </c>
      <c r="CT55" s="169">
        <f>IFERROR(Inv_SY_B!CT55/Inv_SY_B!$CU55-1,"")</f>
        <v>-0.56201583986497083</v>
      </c>
      <c r="CU55" s="173"/>
      <c r="CV55" s="173"/>
      <c r="CW55" s="173"/>
      <c r="CX55" s="173"/>
    </row>
    <row r="56" spans="2:102">
      <c r="B56" s="164">
        <f t="shared" si="1"/>
        <v>45748</v>
      </c>
      <c r="C56" s="169">
        <f>IFERROR(Inv_SY_B!C56/Inv_SY_B!$CU56-1,"")</f>
        <v>5.7696745386945691E-2</v>
      </c>
      <c r="D56" s="169">
        <f>IFERROR(Inv_SY_B!D56/Inv_SY_B!$CU56-1,"")</f>
        <v>5.4945387453595229E-2</v>
      </c>
      <c r="E56" s="169">
        <f>IFERROR(Inv_SY_B!E56/Inv_SY_B!$CU56-1,"")</f>
        <v>5.0369637086276065E-2</v>
      </c>
      <c r="F56" s="169">
        <f>IFERROR(Inv_SY_B!F56/Inv_SY_B!$CU56-1,"")</f>
        <v>-2.0034513410575272E-2</v>
      </c>
      <c r="G56" s="169">
        <f>IFERROR(Inv_SY_B!G56/Inv_SY_B!$CU56-1,"")</f>
        <v>4.5569990863590037E-2</v>
      </c>
      <c r="H56" s="169">
        <f>IFERROR(Inv_SY_B!H56/Inv_SY_B!$CU56-1,"")</f>
        <v>3.3806152082496599E-2</v>
      </c>
      <c r="I56" s="169">
        <f>IFERROR(Inv_SY_B!I56/Inv_SY_B!$CU56-1,"")</f>
        <v>2.4698326679534421E-2</v>
      </c>
      <c r="J56" s="169">
        <f>IFERROR(Inv_SY_B!J56/Inv_SY_B!$CU56-1,"")</f>
        <v>2.6669423221966415E-2</v>
      </c>
      <c r="K56" s="169">
        <f>IFERROR(Inv_SY_B!K56/Inv_SY_B!$CU56-1,"")</f>
        <v>2.4233440524751737E-2</v>
      </c>
      <c r="L56" s="169">
        <f>IFERROR(Inv_SY_B!L56/Inv_SY_B!$CU56-1,"")</f>
        <v>3.0376814837826061E-2</v>
      </c>
      <c r="M56" s="169">
        <f>IFERROR(Inv_SY_B!M56/Inv_SY_B!$CU56-1,"")</f>
        <v>4.8889667357173261E-2</v>
      </c>
      <c r="N56" s="169">
        <f>IFERROR(Inv_SY_B!N56/Inv_SY_B!$CU56-1,"")</f>
        <v>3.4647968068666435E-2</v>
      </c>
      <c r="O56" s="169">
        <f>IFERROR(Inv_SY_B!O56/Inv_SY_B!$CU56-1,"")</f>
        <v>3.9528747005147968E-2</v>
      </c>
      <c r="P56" s="169">
        <f>IFERROR(Inv_SY_B!P56/Inv_SY_B!$CU56-1,"")</f>
        <v>3.8969290131005918E-2</v>
      </c>
      <c r="Q56" s="169">
        <f>IFERROR(Inv_SY_B!Q56/Inv_SY_B!$CU56-1,"")</f>
        <v>2.7164395750795878E-2</v>
      </c>
      <c r="R56" s="169">
        <f>IFERROR(Inv_SY_B!R56/Inv_SY_B!$CU56-1,"")</f>
        <v>3.1674155036518936E-2</v>
      </c>
      <c r="S56" s="169">
        <f>IFERROR(Inv_SY_B!S56/Inv_SY_B!$CU56-1,"")</f>
        <v>3.4388038922059661E-2</v>
      </c>
      <c r="T56" s="169">
        <f>IFERROR(Inv_SY_B!T56/Inv_SY_B!$CU56-1,"")</f>
        <v>3.9362137591218538E-2</v>
      </c>
      <c r="U56" s="169">
        <f>IFERROR(Inv_SY_B!U56/Inv_SY_B!$CU56-1,"")</f>
        <v>0.16224945536068991</v>
      </c>
      <c r="V56" s="169">
        <f>IFERROR(Inv_SY_B!V56/Inv_SY_B!$CU56-1,"")</f>
        <v>0.17879998552993337</v>
      </c>
      <c r="W56" s="169">
        <f>IFERROR(Inv_SY_B!W56/Inv_SY_B!$CU56-1,"")</f>
        <v>0.22658620888295733</v>
      </c>
      <c r="X56" s="169">
        <f>IFERROR(Inv_SY_B!X56/Inv_SY_B!$CU56-1,"")</f>
        <v>3.5546817658235641E-2</v>
      </c>
      <c r="Y56" s="169">
        <f>IFERROR(Inv_SY_B!Y56/Inv_SY_B!$CU56-1,"")</f>
        <v>6.1518904411048236E-2</v>
      </c>
      <c r="Z56" s="169">
        <f>IFERROR(Inv_SY_B!Z56/Inv_SY_B!$CU56-1,"")</f>
        <v>6.5122544395867177E-2</v>
      </c>
      <c r="AA56" s="169">
        <f>IFERROR(Inv_SY_B!AA56/Inv_SY_B!$CU56-1,"")</f>
        <v>3.1962613511870464E-2</v>
      </c>
      <c r="AB56" s="169">
        <f>IFERROR(Inv_SY_B!AB56/Inv_SY_B!$CU56-1,"")</f>
        <v>5.0217112831735022E-2</v>
      </c>
      <c r="AC56" s="169">
        <f>IFERROR(Inv_SY_B!AC56/Inv_SY_B!$CU56-1,"")</f>
        <v>6.3364817526654793E-2</v>
      </c>
      <c r="AD56" s="169">
        <f>IFERROR(Inv_SY_B!AD56/Inv_SY_B!$CU56-1,"")</f>
        <v>-1.367725872972847E-3</v>
      </c>
      <c r="AE56" s="169">
        <f>IFERROR(Inv_SY_B!AE56/Inv_SY_B!$CU56-1,"")</f>
        <v>4.1981120659302817E-2</v>
      </c>
      <c r="AF56" s="169">
        <f>IFERROR(Inv_SY_B!AF56/Inv_SY_B!$CU56-1,"")</f>
        <v>6.7395946146530328E-2</v>
      </c>
      <c r="AG56" s="169">
        <f>IFERROR(Inv_SY_B!AG56/Inv_SY_B!$CU56-1,"")</f>
        <v>8.9383754857173869E-2</v>
      </c>
      <c r="AH56" s="169">
        <f>IFERROR(Inv_SY_B!AH56/Inv_SY_B!$CU56-1,"")</f>
        <v>2.4343614262954283E-2</v>
      </c>
      <c r="AI56" s="169">
        <f>IFERROR(Inv_SY_B!AI56/Inv_SY_B!$CU56-1,"")</f>
        <v>2.731443370207276E-2</v>
      </c>
      <c r="AJ56" s="169">
        <f>IFERROR(Inv_SY_B!AJ56/Inv_SY_B!$CU56-1,"")</f>
        <v>4.1795959319941289E-2</v>
      </c>
      <c r="AK56" s="169">
        <f>IFERROR(Inv_SY_B!AK56/Inv_SY_B!$CU56-1,"")</f>
        <v>2.7267080318660986E-2</v>
      </c>
      <c r="AL56" s="169">
        <f>IFERROR(Inv_SY_B!AL56/Inv_SY_B!$CU56-1,"")</f>
        <v>3.408420645368615E-2</v>
      </c>
      <c r="AM56" s="169">
        <f>IFERROR(Inv_SY_B!AM56/Inv_SY_B!$CU56-1,"")</f>
        <v>2.8860333905594393E-2</v>
      </c>
      <c r="AN56" s="169">
        <f>IFERROR(Inv_SY_B!AN56/Inv_SY_B!$CU56-1,"")</f>
        <v>3.7119633339171232E-2</v>
      </c>
      <c r="AO56" s="169">
        <f>IFERROR(Inv_SY_B!AO56/Inv_SY_B!$CU56-1,"")</f>
        <v>4.4608860205730627E-2</v>
      </c>
      <c r="AP56" s="169">
        <f>IFERROR(Inv_SY_B!AP56/Inv_SY_B!$CU56-1,"")</f>
        <v>4.5389778865241315E-2</v>
      </c>
      <c r="AQ56" s="169">
        <f>IFERROR(Inv_SY_B!AQ56/Inv_SY_B!$CU56-1,"")</f>
        <v>2.0225976593602146E-2</v>
      </c>
      <c r="AR56" s="169">
        <f>IFERROR(Inv_SY_B!AR56/Inv_SY_B!$CU56-1,"")</f>
        <v>6.3123803026838843E-3</v>
      </c>
      <c r="AS56" s="169">
        <f>IFERROR(Inv_SY_B!AS56/Inv_SY_B!$CU56-1,"")</f>
        <v>3.8394049207123082E-2</v>
      </c>
      <c r="AT56" s="169">
        <f>IFERROR(Inv_SY_B!AT56/Inv_SY_B!$CU56-1,"")</f>
        <v>-2.0937567310789218E-3</v>
      </c>
      <c r="AU56" s="169">
        <f>IFERROR(Inv_SY_B!AU56/Inv_SY_B!$CU56-1,"")</f>
        <v>2.8055987686298023E-2</v>
      </c>
      <c r="AV56" s="169">
        <f>IFERROR(Inv_SY_B!AV56/Inv_SY_B!$CU56-1,"")</f>
        <v>1.4015223309598257E-2</v>
      </c>
      <c r="AW56" s="169">
        <f>IFERROR(Inv_SY_B!AW56/Inv_SY_B!$CU56-1,"")</f>
        <v>-3.2973239398177645E-2</v>
      </c>
      <c r="AX56" s="169">
        <f>IFERROR(Inv_SY_B!AX56/Inv_SY_B!$CU56-1,"")</f>
        <v>5.0423147905120924E-3</v>
      </c>
      <c r="AY56" s="169">
        <f>IFERROR(Inv_SY_B!AY56/Inv_SY_B!$CU56-1,"")</f>
        <v>3.2188962291440415E-2</v>
      </c>
      <c r="AZ56" s="169">
        <f>IFERROR(Inv_SY_B!AZ56/Inv_SY_B!$CU56-1,"")</f>
        <v>9.6154217890116467E-3</v>
      </c>
      <c r="BA56" s="169">
        <f>IFERROR(Inv_SY_B!BA56/Inv_SY_B!$CU56-1,"")</f>
        <v>-6.5413119922325125E-3</v>
      </c>
      <c r="BB56" s="169">
        <f>IFERROR(Inv_SY_B!BB56/Inv_SY_B!$CU56-1,"")</f>
        <v>8.7001594838462815E-3</v>
      </c>
      <c r="BC56" s="169">
        <f>IFERROR(Inv_SY_B!BC56/Inv_SY_B!$CU56-1,"")</f>
        <v>1.4842843967373787E-2</v>
      </c>
      <c r="BD56" s="169">
        <f>IFERROR(Inv_SY_B!BD56/Inv_SY_B!$CU56-1,"")</f>
        <v>1.1898054185055518E-2</v>
      </c>
      <c r="BE56" s="169">
        <f>IFERROR(Inv_SY_B!BE56/Inv_SY_B!$CU56-1,"")</f>
        <v>3.1859771484169963E-2</v>
      </c>
      <c r="BF56" s="169">
        <f>IFERROR(Inv_SY_B!BF56/Inv_SY_B!$CU56-1,"")</f>
        <v>1.7605665532533177E-2</v>
      </c>
      <c r="BG56" s="169">
        <f>IFERROR(Inv_SY_B!BG56/Inv_SY_B!$CU56-1,"")</f>
        <v>2.1438777224807692E-2</v>
      </c>
      <c r="BH56" s="169">
        <f>IFERROR(Inv_SY_B!BH56/Inv_SY_B!$CU56-1,"")</f>
        <v>8.4829129195766351E-2</v>
      </c>
      <c r="BI56" s="169">
        <f>IFERROR(Inv_SY_B!BI56/Inv_SY_B!$CU56-1,"")</f>
        <v>-9.302089135562297E-3</v>
      </c>
      <c r="BJ56" s="169">
        <f>IFERROR(Inv_SY_B!BJ56/Inv_SY_B!$CU56-1,"")</f>
        <v>5.0798363655187417E-2</v>
      </c>
      <c r="BK56" s="169">
        <f>IFERROR(Inv_SY_B!BK56/Inv_SY_B!$CU56-1,"")</f>
        <v>2.6647731036979927E-2</v>
      </c>
      <c r="BL56" s="169">
        <f>IFERROR(Inv_SY_B!BL56/Inv_SY_B!$CU56-1,"")</f>
        <v>1.5853511160045297E-2</v>
      </c>
      <c r="BM56" s="169">
        <f>IFERROR(Inv_SY_B!BM56/Inv_SY_B!$CU56-1,"")</f>
        <v>1.9098850661708022E-2</v>
      </c>
      <c r="BN56" s="169">
        <f>IFERROR(Inv_SY_B!BN56/Inv_SY_B!$CU56-1,"")</f>
        <v>1.4067158267952351E-2</v>
      </c>
      <c r="BO56" s="169">
        <f>IFERROR(Inv_SY_B!BO56/Inv_SY_B!$CU56-1,"")</f>
        <v>-2.7702535973657683E-2</v>
      </c>
      <c r="BP56" s="169">
        <f>IFERROR(Inv_SY_B!BP56/Inv_SY_B!$CU56-1,"")</f>
        <v>-6.6613141556626343E-2</v>
      </c>
      <c r="BQ56" s="169">
        <f>IFERROR(Inv_SY_B!BQ56/Inv_SY_B!$CU56-1,"")</f>
        <v>4.2434458708627387E-2</v>
      </c>
      <c r="BR56" s="169">
        <f>IFERROR(Inv_SY_B!BR56/Inv_SY_B!$CU56-1,"")</f>
        <v>-3.2898723747279979E-3</v>
      </c>
      <c r="BS56" s="169">
        <f>IFERROR(Inv_SY_B!BS56/Inv_SY_B!$CU56-1,"")</f>
        <v>-1.2080744657785414E-2</v>
      </c>
      <c r="BT56" s="169">
        <f>IFERROR(Inv_SY_B!BT56/Inv_SY_B!$CU56-1,"")</f>
        <v>2.4451350985609466E-2</v>
      </c>
      <c r="BU56" s="169">
        <f>IFERROR(Inv_SY_B!BU56/Inv_SY_B!$CU56-1,"")</f>
        <v>2.5925381706452422E-2</v>
      </c>
      <c r="BV56" s="169">
        <f>IFERROR(Inv_SY_B!BV56/Inv_SY_B!$CU56-1,"")</f>
        <v>5.7967884171659101E-3</v>
      </c>
      <c r="BW56" s="169">
        <f>IFERROR(Inv_SY_B!BW56/Inv_SY_B!$CU56-1,"")</f>
        <v>2.564365485363318E-2</v>
      </c>
      <c r="BX56" s="169">
        <f>IFERROR(Inv_SY_B!BX56/Inv_SY_B!$CU56-1,"")</f>
        <v>2.2079727345232891E-2</v>
      </c>
      <c r="BY56" s="169">
        <f>IFERROR(Inv_SY_B!BY56/Inv_SY_B!$CU56-1,"")</f>
        <v>5.6401609437641831E-3</v>
      </c>
      <c r="BZ56" s="169">
        <f>IFERROR(Inv_SY_B!BZ56/Inv_SY_B!$CU56-1,"")</f>
        <v>-1.4042045657070013E-3</v>
      </c>
      <c r="CA56" s="169">
        <f>IFERROR(Inv_SY_B!CA56/Inv_SY_B!$CU56-1,"")</f>
        <v>-3.4620908733560496E-2</v>
      </c>
      <c r="CB56" s="169">
        <f>IFERROR(Inv_SY_B!CB56/Inv_SY_B!$CU56-1,"")</f>
        <v>-1</v>
      </c>
      <c r="CC56" s="169">
        <f>IFERROR(Inv_SY_B!CC56/Inv_SY_B!$CU56-1,"")</f>
        <v>2.5060034742851123E-2</v>
      </c>
      <c r="CD56" s="169">
        <f>IFERROR(Inv_SY_B!CD56/Inv_SY_B!$CU56-1,"")</f>
        <v>2.1541540714758112E-2</v>
      </c>
      <c r="CE56" s="169">
        <f>IFERROR(Inv_SY_B!CE56/Inv_SY_B!$CU56-1,"")</f>
        <v>2.2259480606657611E-2</v>
      </c>
      <c r="CF56" s="169">
        <f>IFERROR(Inv_SY_B!CF56/Inv_SY_B!$CU56-1,"")</f>
        <v>-8.3449461280026171E-2</v>
      </c>
      <c r="CG56" s="169">
        <f>IFERROR(Inv_SY_B!CG56/Inv_SY_B!$CU56-1,"")</f>
        <v>-5.1023956627552325E-2</v>
      </c>
      <c r="CH56" s="169">
        <f>IFERROR(Inv_SY_B!CH56/Inv_SY_B!$CU56-1,"")</f>
        <v>-0.36044433477378379</v>
      </c>
      <c r="CI56" s="169">
        <f>IFERROR(Inv_SY_B!CI56/Inv_SY_B!$CU56-1,"")</f>
        <v>-1</v>
      </c>
      <c r="CJ56" s="169">
        <f>IFERROR(Inv_SY_B!CJ56/Inv_SY_B!$CU56-1,"")</f>
        <v>-1</v>
      </c>
      <c r="CK56" s="169">
        <f>IFERROR(Inv_SY_B!CK56/Inv_SY_B!$CU56-1,"")</f>
        <v>-1</v>
      </c>
      <c r="CL56" s="169">
        <f>IFERROR(Inv_SY_B!CL56/Inv_SY_B!$CU56-1,"")</f>
        <v>-1</v>
      </c>
      <c r="CM56" s="169">
        <f>IFERROR(Inv_SY_B!CM56/Inv_SY_B!$CU56-1,"")</f>
        <v>-1</v>
      </c>
      <c r="CN56" s="169">
        <f>IFERROR(Inv_SY_B!CN56/Inv_SY_B!$CU56-1,"")</f>
        <v>-1</v>
      </c>
      <c r="CO56" s="169">
        <f>IFERROR(Inv_SY_B!CO56/Inv_SY_B!$CU56-1,"")</f>
        <v>-1</v>
      </c>
      <c r="CP56" s="169">
        <f>IFERROR(Inv_SY_B!CP56/Inv_SY_B!$CU56-1,"")</f>
        <v>-1</v>
      </c>
      <c r="CQ56" s="169">
        <f>IFERROR(Inv_SY_B!CQ56/Inv_SY_B!$CU56-1,"")</f>
        <v>-0.11172824274136628</v>
      </c>
      <c r="CR56" s="169">
        <f>IFERROR(Inv_SY_B!CR56/Inv_SY_B!$CU56-1,"")</f>
        <v>-0.54732148603237385</v>
      </c>
      <c r="CS56" s="169">
        <f>IFERROR(Inv_SY_B!CS56/Inv_SY_B!$CU56-1,"")</f>
        <v>-0.7914790623887068</v>
      </c>
      <c r="CT56" s="169">
        <f>IFERROR(Inv_SY_B!CT56/Inv_SY_B!$CU56-1,"")</f>
        <v>-0.55675582274862623</v>
      </c>
      <c r="CU56" s="173"/>
      <c r="CV56" s="173"/>
      <c r="CW56" s="173"/>
      <c r="CX56" s="173"/>
    </row>
    <row r="57" spans="2:102">
      <c r="B57" s="164">
        <f t="shared" si="1"/>
        <v>45749</v>
      </c>
      <c r="C57" s="169">
        <f>IFERROR(Inv_SY_B!C57/Inv_SY_B!$CU57-1,"")</f>
        <v>2.6929313110293007E-2</v>
      </c>
      <c r="D57" s="169">
        <f>IFERROR(Inv_SY_B!D57/Inv_SY_B!$CU57-1,"")</f>
        <v>1.5752308428628403E-2</v>
      </c>
      <c r="E57" s="169">
        <f>IFERROR(Inv_SY_B!E57/Inv_SY_B!$CU57-1,"")</f>
        <v>5.5771812223699424E-3</v>
      </c>
      <c r="F57" s="169">
        <f>IFERROR(Inv_SY_B!F57/Inv_SY_B!$CU57-1,"")</f>
        <v>-6.4823616665642958E-2</v>
      </c>
      <c r="G57" s="169">
        <f>IFERROR(Inv_SY_B!G57/Inv_SY_B!$CU57-1,"")</f>
        <v>1.0106354794085393E-2</v>
      </c>
      <c r="H57" s="169">
        <f>IFERROR(Inv_SY_B!H57/Inv_SY_B!$CU57-1,"")</f>
        <v>-8.0103394927756311E-3</v>
      </c>
      <c r="I57" s="169">
        <f>IFERROR(Inv_SY_B!I57/Inv_SY_B!$CU57-1,"")</f>
        <v>-3.2538703362640753E-2</v>
      </c>
      <c r="J57" s="169">
        <f>IFERROR(Inv_SY_B!J57/Inv_SY_B!$CU57-1,"")</f>
        <v>-2.6906295629854249E-2</v>
      </c>
      <c r="K57" s="169">
        <f>IFERROR(Inv_SY_B!K57/Inv_SY_B!$CU57-1,"")</f>
        <v>-2.9865618783871395E-2</v>
      </c>
      <c r="L57" s="169">
        <f>IFERROR(Inv_SY_B!L57/Inv_SY_B!$CU57-1,"")</f>
        <v>-2.4527335774003678E-2</v>
      </c>
      <c r="M57" s="169">
        <f>IFERROR(Inv_SY_B!M57/Inv_SY_B!$CU57-1,"")</f>
        <v>1.059097840628187E-2</v>
      </c>
      <c r="N57" s="169">
        <f>IFERROR(Inv_SY_B!N57/Inv_SY_B!$CU57-1,"")</f>
        <v>-5.8163911938163837E-3</v>
      </c>
      <c r="O57" s="169">
        <f>IFERROR(Inv_SY_B!O57/Inv_SY_B!$CU57-1,"")</f>
        <v>7.4482354574436638E-3</v>
      </c>
      <c r="P57" s="169">
        <f>IFERROR(Inv_SY_B!P57/Inv_SY_B!$CU57-1,"")</f>
        <v>3.0566206105064886E-3</v>
      </c>
      <c r="Q57" s="169">
        <f>IFERROR(Inv_SY_B!Q57/Inv_SY_B!$CU57-1,"")</f>
        <v>-1.6951964003727116E-2</v>
      </c>
      <c r="R57" s="169">
        <f>IFERROR(Inv_SY_B!R57/Inv_SY_B!$CU57-1,"")</f>
        <v>-9.1081873771415856E-3</v>
      </c>
      <c r="S57" s="169">
        <f>IFERROR(Inv_SY_B!S57/Inv_SY_B!$CU57-1,"")</f>
        <v>-8.4251796194794171E-3</v>
      </c>
      <c r="T57" s="169">
        <f>IFERROR(Inv_SY_B!T57/Inv_SY_B!$CU57-1,"")</f>
        <v>5.4788413680606496E-3</v>
      </c>
      <c r="U57" s="169">
        <f>IFERROR(Inv_SY_B!U57/Inv_SY_B!$CU57-1,"")</f>
        <v>7.4370419944513655E-2</v>
      </c>
      <c r="V57" s="169">
        <f>IFERROR(Inv_SY_B!V57/Inv_SY_B!$CU57-1,"")</f>
        <v>8.4918756580083077E-2</v>
      </c>
      <c r="W57" s="169">
        <f>IFERROR(Inv_SY_B!W57/Inv_SY_B!$CU57-1,"")</f>
        <v>0.10916275114053176</v>
      </c>
      <c r="X57" s="169">
        <f>IFERROR(Inv_SY_B!X57/Inv_SY_B!$CU57-1,"")</f>
        <v>-6.367621478394847E-2</v>
      </c>
      <c r="Y57" s="169">
        <f>IFERROR(Inv_SY_B!Y57/Inv_SY_B!$CU57-1,"")</f>
        <v>4.7535323192798185E-2</v>
      </c>
      <c r="Z57" s="169">
        <f>IFERROR(Inv_SY_B!Z57/Inv_SY_B!$CU57-1,"")</f>
        <v>5.5139709796698133E-2</v>
      </c>
      <c r="AA57" s="169">
        <f>IFERROR(Inv_SY_B!AA57/Inv_SY_B!$CU57-1,"")</f>
        <v>1.8154082690006623E-2</v>
      </c>
      <c r="AB57" s="169">
        <f>IFERROR(Inv_SY_B!AB57/Inv_SY_B!$CU57-1,"")</f>
        <v>4.0516024399731787E-2</v>
      </c>
      <c r="AC57" s="169">
        <f>IFERROR(Inv_SY_B!AC57/Inv_SY_B!$CU57-1,"")</f>
        <v>4.7241736543921053E-2</v>
      </c>
      <c r="AD57" s="169">
        <f>IFERROR(Inv_SY_B!AD57/Inv_SY_B!$CU57-1,"")</f>
        <v>-2.8855721067286844E-2</v>
      </c>
      <c r="AE57" s="169">
        <f>IFERROR(Inv_SY_B!AE57/Inv_SY_B!$CU57-1,"")</f>
        <v>3.5938803283851462E-2</v>
      </c>
      <c r="AF57" s="169">
        <f>IFERROR(Inv_SY_B!AF57/Inv_SY_B!$CU57-1,"")</f>
        <v>6.7244279820027897E-2</v>
      </c>
      <c r="AG57" s="169">
        <f>IFERROR(Inv_SY_B!AG57/Inv_SY_B!$CU57-1,"")</f>
        <v>8.7001657211649874E-2</v>
      </c>
      <c r="AH57" s="169">
        <f>IFERROR(Inv_SY_B!AH57/Inv_SY_B!$CU57-1,"")</f>
        <v>2.1391545610275564E-2</v>
      </c>
      <c r="AI57" s="169">
        <f>IFERROR(Inv_SY_B!AI57/Inv_SY_B!$CU57-1,"")</f>
        <v>2.6581865550877826E-2</v>
      </c>
      <c r="AJ57" s="169">
        <f>IFERROR(Inv_SY_B!AJ57/Inv_SY_B!$CU57-1,"")</f>
        <v>4.5941258255374873E-2</v>
      </c>
      <c r="AK57" s="169">
        <f>IFERROR(Inv_SY_B!AK57/Inv_SY_B!$CU57-1,"")</f>
        <v>3.4710815464133571E-2</v>
      </c>
      <c r="AL57" s="169">
        <f>IFERROR(Inv_SY_B!AL57/Inv_SY_B!$CU57-1,"")</f>
        <v>4.1538361889508879E-2</v>
      </c>
      <c r="AM57" s="169">
        <f>IFERROR(Inv_SY_B!AM57/Inv_SY_B!$CU57-1,"")</f>
        <v>3.4910807503861774E-2</v>
      </c>
      <c r="AN57" s="169">
        <f>IFERROR(Inv_SY_B!AN57/Inv_SY_B!$CU57-1,"")</f>
        <v>4.5924569123733106E-2</v>
      </c>
      <c r="AO57" s="169">
        <f>IFERROR(Inv_SY_B!AO57/Inv_SY_B!$CU57-1,"")</f>
        <v>5.9548226862057296E-2</v>
      </c>
      <c r="AP57" s="169">
        <f>IFERROR(Inv_SY_B!AP57/Inv_SY_B!$CU57-1,"")</f>
        <v>5.3702059556722803E-2</v>
      </c>
      <c r="AQ57" s="169">
        <f>IFERROR(Inv_SY_B!AQ57/Inv_SY_B!$CU57-1,"")</f>
        <v>3.8630083465731602E-2</v>
      </c>
      <c r="AR57" s="169">
        <f>IFERROR(Inv_SY_B!AR57/Inv_SY_B!$CU57-1,"")</f>
        <v>3.150130804714002E-2</v>
      </c>
      <c r="AS57" s="169">
        <f>IFERROR(Inv_SY_B!AS57/Inv_SY_B!$CU57-1,"")</f>
        <v>6.4435850502069014E-2</v>
      </c>
      <c r="AT57" s="169">
        <f>IFERROR(Inv_SY_B!AT57/Inv_SY_B!$CU57-1,"")</f>
        <v>1.541936513881792E-2</v>
      </c>
      <c r="AU57" s="169">
        <f>IFERROR(Inv_SY_B!AU57/Inv_SY_B!$CU57-1,"")</f>
        <v>3.5620699248080978E-2</v>
      </c>
      <c r="AV57" s="169">
        <f>IFERROR(Inv_SY_B!AV57/Inv_SY_B!$CU57-1,"")</f>
        <v>3.5582216073942075E-2</v>
      </c>
      <c r="AW57" s="169">
        <f>IFERROR(Inv_SY_B!AW57/Inv_SY_B!$CU57-1,"")</f>
        <v>-5.8673694046771363E-3</v>
      </c>
      <c r="AX57" s="169">
        <f>IFERROR(Inv_SY_B!AX57/Inv_SY_B!$CU57-1,"")</f>
        <v>3.2544501689797611E-2</v>
      </c>
      <c r="AY57" s="169">
        <f>IFERROR(Inv_SY_B!AY57/Inv_SY_B!$CU57-1,"")</f>
        <v>4.7043124601932718E-2</v>
      </c>
      <c r="AZ57" s="169">
        <f>IFERROR(Inv_SY_B!AZ57/Inv_SY_B!$CU57-1,"")</f>
        <v>2.1317203114780359E-2</v>
      </c>
      <c r="BA57" s="169">
        <f>IFERROR(Inv_SY_B!BA57/Inv_SY_B!$CU57-1,"")</f>
        <v>-3.0539078779612261E-4</v>
      </c>
      <c r="BB57" s="169">
        <f>IFERROR(Inv_SY_B!BB57/Inv_SY_B!$CU57-1,"")</f>
        <v>2.0710072734901885E-2</v>
      </c>
      <c r="BC57" s="169">
        <f>IFERROR(Inv_SY_B!BC57/Inv_SY_B!$CU57-1,"")</f>
        <v>8.0128701209367659E-3</v>
      </c>
      <c r="BD57" s="169">
        <f>IFERROR(Inv_SY_B!BD57/Inv_SY_B!$CU57-1,"")</f>
        <v>1.5248780808068796E-2</v>
      </c>
      <c r="BE57" s="169">
        <f>IFERROR(Inv_SY_B!BE57/Inv_SY_B!$CU57-1,"")</f>
        <v>3.4401482321957388E-2</v>
      </c>
      <c r="BF57" s="169">
        <f>IFERROR(Inv_SY_B!BF57/Inv_SY_B!$CU57-1,"")</f>
        <v>2.0861344735808807E-2</v>
      </c>
      <c r="BG57" s="169">
        <f>IFERROR(Inv_SY_B!BG57/Inv_SY_B!$CU57-1,"")</f>
        <v>5.0155626802140807E-2</v>
      </c>
      <c r="BH57" s="169">
        <f>IFERROR(Inv_SY_B!BH57/Inv_SY_B!$CU57-1,"")</f>
        <v>8.5251749240760066E-2</v>
      </c>
      <c r="BI57" s="169">
        <f>IFERROR(Inv_SY_B!BI57/Inv_SY_B!$CU57-1,"")</f>
        <v>4.4108450215492034E-3</v>
      </c>
      <c r="BJ57" s="169">
        <f>IFERROR(Inv_SY_B!BJ57/Inv_SY_B!$CU57-1,"")</f>
        <v>5.677361729968422E-2</v>
      </c>
      <c r="BK57" s="169">
        <f>IFERROR(Inv_SY_B!BK57/Inv_SY_B!$CU57-1,"")</f>
        <v>2.5167195328304137E-2</v>
      </c>
      <c r="BL57" s="169">
        <f>IFERROR(Inv_SY_B!BL57/Inv_SY_B!$CU57-1,"")</f>
        <v>1.7302708358032826E-2</v>
      </c>
      <c r="BM57" s="169">
        <f>IFERROR(Inv_SY_B!BM57/Inv_SY_B!$CU57-1,"")</f>
        <v>1.8068277886112316E-2</v>
      </c>
      <c r="BN57" s="169">
        <f>IFERROR(Inv_SY_B!BN57/Inv_SY_B!$CU57-1,"")</f>
        <v>1.059195690899073E-2</v>
      </c>
      <c r="BO57" s="169">
        <f>IFERROR(Inv_SY_B!BO57/Inv_SY_B!$CU57-1,"")</f>
        <v>-5.004360293474186E-2</v>
      </c>
      <c r="BP57" s="169">
        <f>IFERROR(Inv_SY_B!BP57/Inv_SY_B!$CU57-1,"")</f>
        <v>-6.5394337670816371E-2</v>
      </c>
      <c r="BQ57" s="169">
        <f>IFERROR(Inv_SY_B!BQ57/Inv_SY_B!$CU57-1,"")</f>
        <v>1.9527596590593221E-2</v>
      </c>
      <c r="BR57" s="169">
        <f>IFERROR(Inv_SY_B!BR57/Inv_SY_B!$CU57-1,"")</f>
        <v>-1.5277947129563985E-2</v>
      </c>
      <c r="BS57" s="169">
        <f>IFERROR(Inv_SY_B!BS57/Inv_SY_B!$CU57-1,"")</f>
        <v>-7.9625775422469403E-3</v>
      </c>
      <c r="BT57" s="169">
        <f>IFERROR(Inv_SY_B!BT57/Inv_SY_B!$CU57-1,"")</f>
        <v>1.0016532314238269E-2</v>
      </c>
      <c r="BU57" s="169">
        <f>IFERROR(Inv_SY_B!BU57/Inv_SY_B!$CU57-1,"")</f>
        <v>5.4281053504101617E-3</v>
      </c>
      <c r="BV57" s="169">
        <f>IFERROR(Inv_SY_B!BV57/Inv_SY_B!$CU57-1,"")</f>
        <v>-9.3848433222297745E-3</v>
      </c>
      <c r="BW57" s="169">
        <f>IFERROR(Inv_SY_B!BW57/Inv_SY_B!$CU57-1,"")</f>
        <v>4.1140504497714225E-2</v>
      </c>
      <c r="BX57" s="169">
        <f>IFERROR(Inv_SY_B!BX57/Inv_SY_B!$CU57-1,"")</f>
        <v>6.3116922643855267E-2</v>
      </c>
      <c r="BY57" s="169">
        <f>IFERROR(Inv_SY_B!BY57/Inv_SY_B!$CU57-1,"")</f>
        <v>3.3274195561450615E-2</v>
      </c>
      <c r="BZ57" s="169">
        <f>IFERROR(Inv_SY_B!BZ57/Inv_SY_B!$CU57-1,"")</f>
        <v>1.0394449015160845E-2</v>
      </c>
      <c r="CA57" s="169">
        <f>IFERROR(Inv_SY_B!CA57/Inv_SY_B!$CU57-1,"")</f>
        <v>-2.8462951569110384E-3</v>
      </c>
      <c r="CB57" s="169">
        <f>IFERROR(Inv_SY_B!CB57/Inv_SY_B!$CU57-1,"")</f>
        <v>-1</v>
      </c>
      <c r="CC57" s="169">
        <f>IFERROR(Inv_SY_B!CC57/Inv_SY_B!$CU57-1,"")</f>
        <v>3.4991618507529409E-2</v>
      </c>
      <c r="CD57" s="169">
        <f>IFERROR(Inv_SY_B!CD57/Inv_SY_B!$CU57-1,"")</f>
        <v>3.1663558913404666E-2</v>
      </c>
      <c r="CE57" s="169">
        <f>IFERROR(Inv_SY_B!CE57/Inv_SY_B!$CU57-1,"")</f>
        <v>4.62743869213047E-2</v>
      </c>
      <c r="CF57" s="169">
        <f>IFERROR(Inv_SY_B!CF57/Inv_SY_B!$CU57-1,"")</f>
        <v>-6.0292669172605007E-2</v>
      </c>
      <c r="CG57" s="169">
        <f>IFERROR(Inv_SY_B!CG57/Inv_SY_B!$CU57-1,"")</f>
        <v>1.2357870125219161E-3</v>
      </c>
      <c r="CH57" s="169">
        <f>IFERROR(Inv_SY_B!CH57/Inv_SY_B!$CU57-1,"")</f>
        <v>-0.34391042622267654</v>
      </c>
      <c r="CI57" s="169">
        <f>IFERROR(Inv_SY_B!CI57/Inv_SY_B!$CU57-1,"")</f>
        <v>-1</v>
      </c>
      <c r="CJ57" s="169">
        <f>IFERROR(Inv_SY_B!CJ57/Inv_SY_B!$CU57-1,"")</f>
        <v>-1</v>
      </c>
      <c r="CK57" s="169">
        <f>IFERROR(Inv_SY_B!CK57/Inv_SY_B!$CU57-1,"")</f>
        <v>-1</v>
      </c>
      <c r="CL57" s="169">
        <f>IFERROR(Inv_SY_B!CL57/Inv_SY_B!$CU57-1,"")</f>
        <v>-1</v>
      </c>
      <c r="CM57" s="169">
        <f>IFERROR(Inv_SY_B!CM57/Inv_SY_B!$CU57-1,"")</f>
        <v>-1</v>
      </c>
      <c r="CN57" s="169">
        <f>IFERROR(Inv_SY_B!CN57/Inv_SY_B!$CU57-1,"")</f>
        <v>-1</v>
      </c>
      <c r="CO57" s="169">
        <f>IFERROR(Inv_SY_B!CO57/Inv_SY_B!$CU57-1,"")</f>
        <v>-1</v>
      </c>
      <c r="CP57" s="169">
        <f>IFERROR(Inv_SY_B!CP57/Inv_SY_B!$CU57-1,"")</f>
        <v>-1</v>
      </c>
      <c r="CQ57" s="169">
        <f>IFERROR(Inv_SY_B!CQ57/Inv_SY_B!$CU57-1,"")</f>
        <v>-0.14402481563531133</v>
      </c>
      <c r="CR57" s="169">
        <f>IFERROR(Inv_SY_B!CR57/Inv_SY_B!$CU57-1,"")</f>
        <v>-0.14030815117433704</v>
      </c>
      <c r="CS57" s="169">
        <f>IFERROR(Inv_SY_B!CS57/Inv_SY_B!$CU57-1,"")</f>
        <v>-0.36577352892077675</v>
      </c>
      <c r="CT57" s="169">
        <f>IFERROR(Inv_SY_B!CT57/Inv_SY_B!$CU57-1,"")</f>
        <v>-0.57162990176685624</v>
      </c>
      <c r="CU57" s="173"/>
      <c r="CV57" s="173"/>
      <c r="CW57" s="173"/>
      <c r="CX57" s="173"/>
    </row>
    <row r="58" spans="2:102">
      <c r="B58" s="164">
        <f t="shared" si="1"/>
        <v>45750</v>
      </c>
      <c r="C58" s="169">
        <f>IFERROR(Inv_SY_B!C58/Inv_SY_B!$CU58-1,"")</f>
        <v>6.353425517429856E-2</v>
      </c>
      <c r="D58" s="169">
        <f>IFERROR(Inv_SY_B!D58/Inv_SY_B!$CU58-1,"")</f>
        <v>5.7707980940882919E-2</v>
      </c>
      <c r="E58" s="169">
        <f>IFERROR(Inv_SY_B!E58/Inv_SY_B!$CU58-1,"")</f>
        <v>4.9170671655189402E-2</v>
      </c>
      <c r="F58" s="169">
        <f>IFERROR(Inv_SY_B!F58/Inv_SY_B!$CU58-1,"")</f>
        <v>-7.567982278047225E-3</v>
      </c>
      <c r="G58" s="169">
        <f>IFERROR(Inv_SY_B!G58/Inv_SY_B!$CU58-1,"")</f>
        <v>4.5957285218266808E-2</v>
      </c>
      <c r="H58" s="169">
        <f>IFERROR(Inv_SY_B!H58/Inv_SY_B!$CU58-1,"")</f>
        <v>3.1296209599807945E-2</v>
      </c>
      <c r="I58" s="169">
        <f>IFERROR(Inv_SY_B!I58/Inv_SY_B!$CU58-1,"")</f>
        <v>3.6517962559807104E-2</v>
      </c>
      <c r="J58" s="169">
        <f>IFERROR(Inv_SY_B!J58/Inv_SY_B!$CU58-1,"")</f>
        <v>4.3064933127078486E-2</v>
      </c>
      <c r="K58" s="169">
        <f>IFERROR(Inv_SY_B!K58/Inv_SY_B!$CU58-1,"")</f>
        <v>3.896939620133355E-2</v>
      </c>
      <c r="L58" s="169">
        <f>IFERROR(Inv_SY_B!L58/Inv_SY_B!$CU58-1,"")</f>
        <v>4.464728250889638E-2</v>
      </c>
      <c r="M58" s="169">
        <f>IFERROR(Inv_SY_B!M58/Inv_SY_B!$CU58-1,"")</f>
        <v>3.7183261644355703E-2</v>
      </c>
      <c r="N58" s="169">
        <f>IFERROR(Inv_SY_B!N58/Inv_SY_B!$CU58-1,"")</f>
        <v>3.2245116718509381E-2</v>
      </c>
      <c r="O58" s="169">
        <f>IFERROR(Inv_SY_B!O58/Inv_SY_B!$CU58-1,"")</f>
        <v>2.7583495339258413E-2</v>
      </c>
      <c r="P58" s="169">
        <f>IFERROR(Inv_SY_B!P58/Inv_SY_B!$CU58-1,"")</f>
        <v>2.8524505866125871E-2</v>
      </c>
      <c r="Q58" s="169">
        <f>IFERROR(Inv_SY_B!Q58/Inv_SY_B!$CU58-1,"")</f>
        <v>1.3199477285712691E-2</v>
      </c>
      <c r="R58" s="169">
        <f>IFERROR(Inv_SY_B!R58/Inv_SY_B!$CU58-1,"")</f>
        <v>8.6013905177169114E-3</v>
      </c>
      <c r="S58" s="169">
        <f>IFERROR(Inv_SY_B!S58/Inv_SY_B!$CU58-1,"")</f>
        <v>1.0249090896963242E-2</v>
      </c>
      <c r="T58" s="169">
        <f>IFERROR(Inv_SY_B!T58/Inv_SY_B!$CU58-1,"")</f>
        <v>2.6685258018157576E-2</v>
      </c>
      <c r="U58" s="169">
        <f>IFERROR(Inv_SY_B!U58/Inv_SY_B!$CU58-1,"")</f>
        <v>2.9465516392993329E-2</v>
      </c>
      <c r="V58" s="169">
        <f>IFERROR(Inv_SY_B!V58/Inv_SY_B!$CU58-1,"")</f>
        <v>3.7194143834970106E-2</v>
      </c>
      <c r="W58" s="169">
        <f>IFERROR(Inv_SY_B!W58/Inv_SY_B!$CU58-1,"")</f>
        <v>0.10527402799670749</v>
      </c>
      <c r="X58" s="169">
        <f>IFERROR(Inv_SY_B!X58/Inv_SY_B!$CU58-1,"")</f>
        <v>-4.8940482224567261E-2</v>
      </c>
      <c r="Y58" s="169">
        <f>IFERROR(Inv_SY_B!Y58/Inv_SY_B!$CU58-1,"")</f>
        <v>6.6800173854346889E-2</v>
      </c>
      <c r="Z58" s="169">
        <f>IFERROR(Inv_SY_B!Z58/Inv_SY_B!$CU58-1,"")</f>
        <v>7.2018089026666177E-2</v>
      </c>
      <c r="AA58" s="169">
        <f>IFERROR(Inv_SY_B!AA58/Inv_SY_B!$CU58-1,"")</f>
        <v>-8.6997954202909566E-2</v>
      </c>
      <c r="AB58" s="169">
        <f>IFERROR(Inv_SY_B!AB58/Inv_SY_B!$CU58-1,"")</f>
        <v>-6.1164829881554028E-2</v>
      </c>
      <c r="AC58" s="169">
        <f>IFERROR(Inv_SY_B!AC58/Inv_SY_B!$CU58-1,"")</f>
        <v>-4.1349933679567741E-2</v>
      </c>
      <c r="AD58" s="169">
        <f>IFERROR(Inv_SY_B!AD58/Inv_SY_B!$CU58-1,"")</f>
        <v>-0.1049589067001665</v>
      </c>
      <c r="AE58" s="169">
        <f>IFERROR(Inv_SY_B!AE58/Inv_SY_B!$CU58-1,"")</f>
        <v>-5.7848854312102072E-2</v>
      </c>
      <c r="AF58" s="169">
        <f>IFERROR(Inv_SY_B!AF58/Inv_SY_B!$CU58-1,"")</f>
        <v>-3.07591573265239E-2</v>
      </c>
      <c r="AG58" s="169">
        <f>IFERROR(Inv_SY_B!AG58/Inv_SY_B!$CU58-1,"")</f>
        <v>-3.1186304451462421E-2</v>
      </c>
      <c r="AH58" s="169">
        <f>IFERROR(Inv_SY_B!AH58/Inv_SY_B!$CU58-1,"")</f>
        <v>-9.2108499025168933E-2</v>
      </c>
      <c r="AI58" s="169">
        <f>IFERROR(Inv_SY_B!AI58/Inv_SY_B!$CU58-1,"")</f>
        <v>4.7947207558988847E-2</v>
      </c>
      <c r="AJ58" s="169">
        <f>IFERROR(Inv_SY_B!AJ58/Inv_SY_B!$CU58-1,"")</f>
        <v>5.1943447069192183E-2</v>
      </c>
      <c r="AK58" s="169">
        <f>IFERROR(Inv_SY_B!AK58/Inv_SY_B!$CU58-1,"")</f>
        <v>6.010588110325088E-2</v>
      </c>
      <c r="AL58" s="169">
        <f>IFERROR(Inv_SY_B!AL58/Inv_SY_B!$CU58-1,"")</f>
        <v>6.2745403563438717E-2</v>
      </c>
      <c r="AM58" s="169">
        <f>IFERROR(Inv_SY_B!AM58/Inv_SY_B!$CU58-1,"")</f>
        <v>4.7544749395549868E-2</v>
      </c>
      <c r="AN58" s="169">
        <f>IFERROR(Inv_SY_B!AN58/Inv_SY_B!$CU58-1,"")</f>
        <v>4.843008649980507E-2</v>
      </c>
      <c r="AO58" s="169">
        <f>IFERROR(Inv_SY_B!AO58/Inv_SY_B!$CU58-1,"")</f>
        <v>5.9210367710441192E-2</v>
      </c>
      <c r="AP58" s="169">
        <f>IFERROR(Inv_SY_B!AP58/Inv_SY_B!$CU58-1,"")</f>
        <v>7.2820255744481255E-2</v>
      </c>
      <c r="AQ58" s="169">
        <f>IFERROR(Inv_SY_B!AQ58/Inv_SY_B!$CU58-1,"")</f>
        <v>3.8215032271806892E-2</v>
      </c>
      <c r="AR58" s="169">
        <f>IFERROR(Inv_SY_B!AR58/Inv_SY_B!$CU58-1,"")</f>
        <v>3.84689471822246E-2</v>
      </c>
      <c r="AS58" s="169">
        <f>IFERROR(Inv_SY_B!AS58/Inv_SY_B!$CU58-1,"")</f>
        <v>7.4464678672527373E-2</v>
      </c>
      <c r="AT58" s="169">
        <f>IFERROR(Inv_SY_B!AT58/Inv_SY_B!$CU58-1,"")</f>
        <v>4.092216833920026E-2</v>
      </c>
      <c r="AU58" s="169">
        <f>IFERROR(Inv_SY_B!AU58/Inv_SY_B!$CU58-1,"")</f>
        <v>5.1399958495804476E-2</v>
      </c>
      <c r="AV58" s="169">
        <f>IFERROR(Inv_SY_B!AV58/Inv_SY_B!$CU58-1,"")</f>
        <v>3.6671543529219086E-2</v>
      </c>
      <c r="AW58" s="169">
        <f>IFERROR(Inv_SY_B!AW58/Inv_SY_B!$CU58-1,"")</f>
        <v>-1.0178651150184126E-2</v>
      </c>
      <c r="AX58" s="169">
        <f>IFERROR(Inv_SY_B!AX58/Inv_SY_B!$CU58-1,"")</f>
        <v>3.6990142348743094E-2</v>
      </c>
      <c r="AY58" s="169">
        <f>IFERROR(Inv_SY_B!AY58/Inv_SY_B!$CU58-1,"")</f>
        <v>6.2806787806698905E-2</v>
      </c>
      <c r="AZ58" s="169">
        <f>IFERROR(Inv_SY_B!AZ58/Inv_SY_B!$CU58-1,"")</f>
        <v>3.7675055545261626E-2</v>
      </c>
      <c r="BA58" s="169">
        <f>IFERROR(Inv_SY_B!BA58/Inv_SY_B!$CU58-1,"")</f>
        <v>1.9075085650874346E-2</v>
      </c>
      <c r="BB58" s="169">
        <f>IFERROR(Inv_SY_B!BB58/Inv_SY_B!$CU58-1,"")</f>
        <v>-0.11434174405016473</v>
      </c>
      <c r="BC58" s="169">
        <f>IFERROR(Inv_SY_B!BC58/Inv_SY_B!$CU58-1,"")</f>
        <v>2.4769018399809273E-2</v>
      </c>
      <c r="BD58" s="169">
        <f>IFERROR(Inv_SY_B!BD58/Inv_SY_B!$CU58-1,"")</f>
        <v>3.9037761953295114E-2</v>
      </c>
      <c r="BE58" s="169">
        <f>IFERROR(Inv_SY_B!BE58/Inv_SY_B!$CU58-1,"")</f>
        <v>5.9926843727075463E-2</v>
      </c>
      <c r="BF58" s="169">
        <f>IFERROR(Inv_SY_B!BF58/Inv_SY_B!$CU58-1,"")</f>
        <v>3.875585668552084E-2</v>
      </c>
      <c r="BG58" s="169">
        <f>IFERROR(Inv_SY_B!BG58/Inv_SY_B!$CU58-1,"")</f>
        <v>6.2087524608497979E-2</v>
      </c>
      <c r="BH58" s="169">
        <f>IFERROR(Inv_SY_B!BH58/Inv_SY_B!$CU58-1,"")</f>
        <v>9.9089990927068161E-2</v>
      </c>
      <c r="BI58" s="169">
        <f>IFERROR(Inv_SY_B!BI58/Inv_SY_B!$CU58-1,"")</f>
        <v>1.0869940668047029E-2</v>
      </c>
      <c r="BJ58" s="169">
        <f>IFERROR(Inv_SY_B!BJ58/Inv_SY_B!$CU58-1,"")</f>
        <v>7.3360330666467188E-2</v>
      </c>
      <c r="BK58" s="169">
        <f>IFERROR(Inv_SY_B!BK58/Inv_SY_B!$CU58-1,"")</f>
        <v>3.0879580374276294E-2</v>
      </c>
      <c r="BL58" s="169">
        <f>IFERROR(Inv_SY_B!BL58/Inv_SY_B!$CU58-1,"")</f>
        <v>3.1296209599808167E-2</v>
      </c>
      <c r="BM58" s="169">
        <f>IFERROR(Inv_SY_B!BM58/Inv_SY_B!$CU58-1,"")</f>
        <v>3.8656659250870584E-2</v>
      </c>
      <c r="BN58" s="169">
        <f>IFERROR(Inv_SY_B!BN58/Inv_SY_B!$CU58-1,"")</f>
        <v>2.5509215340015379E-2</v>
      </c>
      <c r="BO58" s="169">
        <f>IFERROR(Inv_SY_B!BO58/Inv_SY_B!$CU58-1,"")</f>
        <v>-9.4465569995450305E-2</v>
      </c>
      <c r="BP58" s="169">
        <f>IFERROR(Inv_SY_B!BP58/Inv_SY_B!$CU58-1,"")</f>
        <v>-0.18799346172492182</v>
      </c>
      <c r="BQ58" s="169">
        <f>IFERROR(Inv_SY_B!BQ58/Inv_SY_B!$CU58-1,"")</f>
        <v>3.941137947988449E-2</v>
      </c>
      <c r="BR58" s="169">
        <f>IFERROR(Inv_SY_B!BR58/Inv_SY_B!$CU58-1,"")</f>
        <v>-2.1819557321283045E-2</v>
      </c>
      <c r="BS58" s="169">
        <f>IFERROR(Inv_SY_B!BS58/Inv_SY_B!$CU58-1,"")</f>
        <v>-1.4251965030787739E-2</v>
      </c>
      <c r="BT58" s="169">
        <f>IFERROR(Inv_SY_B!BT58/Inv_SY_B!$CU58-1,"")</f>
        <v>-0.24555292224373426</v>
      </c>
      <c r="BU58" s="169">
        <f>IFERROR(Inv_SY_B!BU58/Inv_SY_B!$CU58-1,"")</f>
        <v>2.4171485946875571E-2</v>
      </c>
      <c r="BV58" s="169">
        <f>IFERROR(Inv_SY_B!BV58/Inv_SY_B!$CU58-1,"")</f>
        <v>1.4312479232406972E-2</v>
      </c>
      <c r="BW58" s="169">
        <f>IFERROR(Inv_SY_B!BW58/Inv_SY_B!$CU58-1,"")</f>
        <v>1.0284109895836391E-2</v>
      </c>
      <c r="BX58" s="169">
        <f>IFERROR(Inv_SY_B!BX58/Inv_SY_B!$CU58-1,"")</f>
        <v>2.9948085893950926E-2</v>
      </c>
      <c r="BY58" s="169">
        <f>IFERROR(Inv_SY_B!BY58/Inv_SY_B!$CU58-1,"")</f>
        <v>2.3933673892682084E-3</v>
      </c>
      <c r="BZ58" s="169">
        <f>IFERROR(Inv_SY_B!BZ58/Inv_SY_B!$CU58-1,"")</f>
        <v>-2.4535606783506747E-3</v>
      </c>
      <c r="CA58" s="169">
        <f>IFERROR(Inv_SY_B!CA58/Inv_SY_B!$CU58-1,"")</f>
        <v>-3.0337325021376316E-2</v>
      </c>
      <c r="CB58" s="169">
        <f>IFERROR(Inv_SY_B!CB58/Inv_SY_B!$CU58-1,"")</f>
        <v>-1</v>
      </c>
      <c r="CC58" s="169">
        <f>IFERROR(Inv_SY_B!CC58/Inv_SY_B!$CU58-1,"")</f>
        <v>6.1033478911499905E-2</v>
      </c>
      <c r="CD58" s="169">
        <f>IFERROR(Inv_SY_B!CD58/Inv_SY_B!$CU58-1,"")</f>
        <v>5.1398300211519032E-2</v>
      </c>
      <c r="CE58" s="169">
        <f>IFERROR(Inv_SY_B!CE58/Inv_SY_B!$CU58-1,"")</f>
        <v>5.6053051109739682E-2</v>
      </c>
      <c r="CF58" s="169">
        <f>IFERROR(Inv_SY_B!CF58/Inv_SY_B!$CU58-1,"")</f>
        <v>-5.764924601852417E-2</v>
      </c>
      <c r="CG58" s="169">
        <f>IFERROR(Inv_SY_B!CG58/Inv_SY_B!$CU58-1,"")</f>
        <v>5.7180701802410638E-3</v>
      </c>
      <c r="CH58" s="169">
        <f>IFERROR(Inv_SY_B!CH58/Inv_SY_B!$CU58-1,"")</f>
        <v>-0.34771502803865351</v>
      </c>
      <c r="CI58" s="169">
        <f>IFERROR(Inv_SY_B!CI58/Inv_SY_B!$CU58-1,"")</f>
        <v>-1</v>
      </c>
      <c r="CJ58" s="169">
        <f>IFERROR(Inv_SY_B!CJ58/Inv_SY_B!$CU58-1,"")</f>
        <v>-1</v>
      </c>
      <c r="CK58" s="169">
        <f>IFERROR(Inv_SY_B!CK58/Inv_SY_B!$CU58-1,"")</f>
        <v>-1</v>
      </c>
      <c r="CL58" s="169">
        <f>IFERROR(Inv_SY_B!CL58/Inv_SY_B!$CU58-1,"")</f>
        <v>-1</v>
      </c>
      <c r="CM58" s="169">
        <f>IFERROR(Inv_SY_B!CM58/Inv_SY_B!$CU58-1,"")</f>
        <v>-1</v>
      </c>
      <c r="CN58" s="169">
        <f>IFERROR(Inv_SY_B!CN58/Inv_SY_B!$CU58-1,"")</f>
        <v>-1</v>
      </c>
      <c r="CO58" s="169">
        <f>IFERROR(Inv_SY_B!CO58/Inv_SY_B!$CU58-1,"")</f>
        <v>-1</v>
      </c>
      <c r="CP58" s="169">
        <f>IFERROR(Inv_SY_B!CP58/Inv_SY_B!$CU58-1,"")</f>
        <v>-1</v>
      </c>
      <c r="CQ58" s="169">
        <f>IFERROR(Inv_SY_B!CQ58/Inv_SY_B!$CU58-1,"")</f>
        <v>-6.2962628690432121E-2</v>
      </c>
      <c r="CR58" s="169">
        <f>IFERROR(Inv_SY_B!CR58/Inv_SY_B!$CU58-1,"")</f>
        <v>-6.6043460440820767E-2</v>
      </c>
      <c r="CS58" s="169">
        <f>IFERROR(Inv_SY_B!CS58/Inv_SY_B!$CU58-1,"")</f>
        <v>-0.28713224753530076</v>
      </c>
      <c r="CT58" s="169">
        <f>IFERROR(Inv_SY_B!CT58/Inv_SY_B!$CU58-1,"")</f>
        <v>-0.51650879129550287</v>
      </c>
      <c r="CU58" s="173"/>
      <c r="CV58" s="173"/>
      <c r="CW58" s="173"/>
      <c r="CX58" s="173"/>
    </row>
    <row r="59" spans="2:102">
      <c r="B59" s="164">
        <f t="shared" si="1"/>
        <v>45751</v>
      </c>
      <c r="C59" s="169">
        <f>IFERROR(Inv_SY_B!C59/Inv_SY_B!$CU59-1,"")</f>
        <v>5.5771217271036511E-2</v>
      </c>
      <c r="D59" s="169">
        <f>IFERROR(Inv_SY_B!D59/Inv_SY_B!$CU59-1,"")</f>
        <v>5.4142565341041227E-2</v>
      </c>
      <c r="E59" s="169">
        <f>IFERROR(Inv_SY_B!E59/Inv_SY_B!$CU59-1,"")</f>
        <v>3.8340816827291402E-2</v>
      </c>
      <c r="F59" s="169">
        <f>IFERROR(Inv_SY_B!F59/Inv_SY_B!$CU59-1,"")</f>
        <v>-2.8442461331997348E-2</v>
      </c>
      <c r="G59" s="169">
        <f>IFERROR(Inv_SY_B!G59/Inv_SY_B!$CU59-1,"")</f>
        <v>3.052805825407634E-2</v>
      </c>
      <c r="H59" s="169">
        <f>IFERROR(Inv_SY_B!H59/Inv_SY_B!$CU59-1,"")</f>
        <v>2.1287161016940281E-2</v>
      </c>
      <c r="I59" s="169">
        <f>IFERROR(Inv_SY_B!I59/Inv_SY_B!$CU59-1,"")</f>
        <v>-2.8511007427626467E-2</v>
      </c>
      <c r="J59" s="169">
        <f>IFERROR(Inv_SY_B!J59/Inv_SY_B!$CU59-1,"")</f>
        <v>1.6816908799747177E-2</v>
      </c>
      <c r="K59" s="169">
        <f>IFERROR(Inv_SY_B!K59/Inv_SY_B!$CU59-1,"")</f>
        <v>1.2740773960776997E-2</v>
      </c>
      <c r="L59" s="169">
        <f>IFERROR(Inv_SY_B!L59/Inv_SY_B!$CU59-1,"")</f>
        <v>1.7065114717273344E-2</v>
      </c>
      <c r="M59" s="169">
        <f>IFERROR(Inv_SY_B!M59/Inv_SY_B!$CU59-1,"")</f>
        <v>3.3947371260701464E-2</v>
      </c>
      <c r="N59" s="169">
        <f>IFERROR(Inv_SY_B!N59/Inv_SY_B!$CU59-1,"")</f>
        <v>2.7265613049339166E-2</v>
      </c>
      <c r="O59" s="169">
        <f>IFERROR(Inv_SY_B!O59/Inv_SY_B!$CU59-1,"")</f>
        <v>2.5923722438499386E-2</v>
      </c>
      <c r="P59" s="169">
        <f>IFERROR(Inv_SY_B!P59/Inv_SY_B!$CU59-1,"")</f>
        <v>2.3559565140343741E-2</v>
      </c>
      <c r="Q59" s="169">
        <f>IFERROR(Inv_SY_B!Q59/Inv_SY_B!$CU59-1,"")</f>
        <v>6.195467654498632E-3</v>
      </c>
      <c r="R59" s="169">
        <f>IFERROR(Inv_SY_B!R59/Inv_SY_B!$CU59-1,"")</f>
        <v>1.7984605377317608E-2</v>
      </c>
      <c r="S59" s="169">
        <f>IFERROR(Inv_SY_B!S59/Inv_SY_B!$CU59-1,"")</f>
        <v>1.7435725742042996E-2</v>
      </c>
      <c r="T59" s="169">
        <f>IFERROR(Inv_SY_B!T59/Inv_SY_B!$CU59-1,"")</f>
        <v>2.5728032566596504E-2</v>
      </c>
      <c r="U59" s="169">
        <f>IFERROR(Inv_SY_B!U59/Inv_SY_B!$CU59-1,"")</f>
        <v>0.11664542280517765</v>
      </c>
      <c r="V59" s="169">
        <f>IFERROR(Inv_SY_B!V59/Inv_SY_B!$CU59-1,"")</f>
        <v>0.14268718527819746</v>
      </c>
      <c r="W59" s="169">
        <f>IFERROR(Inv_SY_B!W59/Inv_SY_B!$CU59-1,"")</f>
        <v>0.21171988019351473</v>
      </c>
      <c r="X59" s="169">
        <f>IFERROR(Inv_SY_B!X59/Inv_SY_B!$CU59-1,"")</f>
        <v>3.776710258640481E-2</v>
      </c>
      <c r="Y59" s="169">
        <f>IFERROR(Inv_SY_B!Y59/Inv_SY_B!$CU59-1,"")</f>
        <v>4.7759913184702851E-2</v>
      </c>
      <c r="Z59" s="169">
        <f>IFERROR(Inv_SY_B!Z59/Inv_SY_B!$CU59-1,"")</f>
        <v>5.3067321311709659E-2</v>
      </c>
      <c r="AA59" s="169">
        <f>IFERROR(Inv_SY_B!AA59/Inv_SY_B!$CU59-1,"")</f>
        <v>-1.8002187995894481E-2</v>
      </c>
      <c r="AB59" s="169">
        <f>IFERROR(Inv_SY_B!AB59/Inv_SY_B!$CU59-1,"")</f>
        <v>-1.2434871816132231E-2</v>
      </c>
      <c r="AC59" s="169">
        <f>IFERROR(Inv_SY_B!AC59/Inv_SY_B!$CU59-1,"")</f>
        <v>5.7758885414416872E-2</v>
      </c>
      <c r="AD59" s="169">
        <f>IFERROR(Inv_SY_B!AD59/Inv_SY_B!$CU59-1,"")</f>
        <v>-1.3009168956339745E-2</v>
      </c>
      <c r="AE59" s="169">
        <f>IFERROR(Inv_SY_B!AE59/Inv_SY_B!$CU59-1,"")</f>
        <v>4.0757014728744156E-2</v>
      </c>
      <c r="AF59" s="169">
        <f>IFERROR(Inv_SY_B!AF59/Inv_SY_B!$CU59-1,"")</f>
        <v>6.8186895135267767E-2</v>
      </c>
      <c r="AG59" s="169">
        <f>IFERROR(Inv_SY_B!AG59/Inv_SY_B!$CU59-1,"")</f>
        <v>8.6412150939666033E-2</v>
      </c>
      <c r="AH59" s="169">
        <f>IFERROR(Inv_SY_B!AH59/Inv_SY_B!$CU59-1,"")</f>
        <v>1.6767784711903211E-2</v>
      </c>
      <c r="AI59" s="169">
        <f>IFERROR(Inv_SY_B!AI59/Inv_SY_B!$CU59-1,"")</f>
        <v>4.1178235181180245E-2</v>
      </c>
      <c r="AJ59" s="169">
        <f>IFERROR(Inv_SY_B!AJ59/Inv_SY_B!$CU59-1,"")</f>
        <v>-0.20855744126546705</v>
      </c>
      <c r="AK59" s="169">
        <f>IFERROR(Inv_SY_B!AK59/Inv_SY_B!$CU59-1,"")</f>
        <v>5.1685560799832775E-2</v>
      </c>
      <c r="AL59" s="169">
        <f>IFERROR(Inv_SY_B!AL59/Inv_SY_B!$CU59-1,"")</f>
        <v>5.7853620497442471E-2</v>
      </c>
      <c r="AM59" s="169">
        <f>IFERROR(Inv_SY_B!AM59/Inv_SY_B!$CU59-1,"")</f>
        <v>5.074542549764427E-2</v>
      </c>
      <c r="AN59" s="169">
        <f>IFERROR(Inv_SY_B!AN59/Inv_SY_B!$CU59-1,"")</f>
        <v>5.3313520589355567E-2</v>
      </c>
      <c r="AO59" s="169">
        <f>IFERROR(Inv_SY_B!AO59/Inv_SY_B!$CU59-1,"")</f>
        <v>6.1666485868805188E-2</v>
      </c>
      <c r="AP59" s="169">
        <f>IFERROR(Inv_SY_B!AP59/Inv_SY_B!$CU59-1,"")</f>
        <v>6.8288830987487836E-2</v>
      </c>
      <c r="AQ59" s="169">
        <f>IFERROR(Inv_SY_B!AQ59/Inv_SY_B!$CU59-1,"")</f>
        <v>3.5971786808316475E-2</v>
      </c>
      <c r="AR59" s="169">
        <f>IFERROR(Inv_SY_B!AR59/Inv_SY_B!$CU59-1,"")</f>
        <v>3.162016429119241E-2</v>
      </c>
      <c r="AS59" s="169">
        <f>IFERROR(Inv_SY_B!AS59/Inv_SY_B!$CU59-1,"")</f>
        <v>6.0087473755179754E-2</v>
      </c>
      <c r="AT59" s="169">
        <f>IFERROR(Inv_SY_B!AT59/Inv_SY_B!$CU59-1,"")</f>
        <v>1.4445163365606195E-2</v>
      </c>
      <c r="AU59" s="169">
        <f>IFERROR(Inv_SY_B!AU59/Inv_SY_B!$CU59-1,"")</f>
        <v>1.4566508480841289E-2</v>
      </c>
      <c r="AV59" s="169">
        <f>IFERROR(Inv_SY_B!AV59/Inv_SY_B!$CU59-1,"")</f>
        <v>3.782194291825447E-2</v>
      </c>
      <c r="AW59" s="169">
        <f>IFERROR(Inv_SY_B!AW59/Inv_SY_B!$CU59-1,"")</f>
        <v>-1.3577974184004415E-2</v>
      </c>
      <c r="AX59" s="169">
        <f>IFERROR(Inv_SY_B!AX59/Inv_SY_B!$CU59-1,"")</f>
        <v>3.6338920327176671E-2</v>
      </c>
      <c r="AY59" s="169">
        <f>IFERROR(Inv_SY_B!AY59/Inv_SY_B!$CU59-1,"")</f>
        <v>4.6955354197497634E-4</v>
      </c>
      <c r="AZ59" s="169">
        <f>IFERROR(Inv_SY_B!AZ59/Inv_SY_B!$CU59-1,"")</f>
        <v>-8.0521178523515813E-2</v>
      </c>
      <c r="BA59" s="169">
        <f>IFERROR(Inv_SY_B!BA59/Inv_SY_B!$CU59-1,"")</f>
        <v>1.2521093474899825E-3</v>
      </c>
      <c r="BB59" s="169">
        <f>IFERROR(Inv_SY_B!BB59/Inv_SY_B!$CU59-1,"")</f>
        <v>2.0095295293741655E-2</v>
      </c>
      <c r="BC59" s="169">
        <f>IFERROR(Inv_SY_B!BC59/Inv_SY_B!$CU59-1,"")</f>
        <v>-0.32595215389195342</v>
      </c>
      <c r="BD59" s="169">
        <f>IFERROR(Inv_SY_B!BD59/Inv_SY_B!$CU59-1,"")</f>
        <v>-0.25127241920506671</v>
      </c>
      <c r="BE59" s="169">
        <f>IFERROR(Inv_SY_B!BE59/Inv_SY_B!$CU59-1,"")</f>
        <v>4.2588956569569847E-2</v>
      </c>
      <c r="BF59" s="169">
        <f>IFERROR(Inv_SY_B!BF59/Inv_SY_B!$CU59-1,"")</f>
        <v>1.75788009568425E-2</v>
      </c>
      <c r="BG59" s="169">
        <f>IFERROR(Inv_SY_B!BG59/Inv_SY_B!$CU59-1,"")</f>
        <v>6.3022778518970091E-2</v>
      </c>
      <c r="BH59" s="169">
        <f>IFERROR(Inv_SY_B!BH59/Inv_SY_B!$CU59-1,"")</f>
        <v>0.11208661347695692</v>
      </c>
      <c r="BI59" s="169">
        <f>IFERROR(Inv_SY_B!BI59/Inv_SY_B!$CU59-1,"")</f>
        <v>6.4078339682680507E-3</v>
      </c>
      <c r="BJ59" s="169">
        <f>IFERROR(Inv_SY_B!BJ59/Inv_SY_B!$CU59-1,"")</f>
        <v>7.7423278172633836E-2</v>
      </c>
      <c r="BK59" s="169">
        <f>IFERROR(Inv_SY_B!BK59/Inv_SY_B!$CU59-1,"")</f>
        <v>4.5401076805373863E-2</v>
      </c>
      <c r="BL59" s="169">
        <f>IFERROR(Inv_SY_B!BL59/Inv_SY_B!$CU59-1,"")</f>
        <v>3.8925221395647913E-2</v>
      </c>
      <c r="BM59" s="169">
        <f>IFERROR(Inv_SY_B!BM59/Inv_SY_B!$CU59-1,"")</f>
        <v>4.4239261872271785E-2</v>
      </c>
      <c r="BN59" s="169">
        <f>IFERROR(Inv_SY_B!BN59/Inv_SY_B!$CU59-1,"")</f>
        <v>3.5924499742791882E-2</v>
      </c>
      <c r="BO59" s="169">
        <f>IFERROR(Inv_SY_B!BO59/Inv_SY_B!$CU59-1,"")</f>
        <v>-2.8161603471962726E-2</v>
      </c>
      <c r="BP59" s="169">
        <f>IFERROR(Inv_SY_B!BP59/Inv_SY_B!$CU59-1,"")</f>
        <v>-0.10235229319304207</v>
      </c>
      <c r="BQ59" s="169">
        <f>IFERROR(Inv_SY_B!BQ59/Inv_SY_B!$CU59-1,"")</f>
        <v>3.816990891859362E-2</v>
      </c>
      <c r="BR59" s="169">
        <f>IFERROR(Inv_SY_B!BR59/Inv_SY_B!$CU59-1,"")</f>
        <v>-2.0694823445371768E-2</v>
      </c>
      <c r="BS59" s="169">
        <f>IFERROR(Inv_SY_B!BS59/Inv_SY_B!$CU59-1,"")</f>
        <v>-5.7314895089530804E-3</v>
      </c>
      <c r="BT59" s="169">
        <f>IFERROR(Inv_SY_B!BT59/Inv_SY_B!$CU59-1,"")</f>
        <v>-1.0563775970937606E-3</v>
      </c>
      <c r="BU59" s="169">
        <f>IFERROR(Inv_SY_B!BU59/Inv_SY_B!$CU59-1,"")</f>
        <v>2.2518606040123457E-2</v>
      </c>
      <c r="BV59" s="169">
        <f>IFERROR(Inv_SY_B!BV59/Inv_SY_B!$CU59-1,"")</f>
        <v>3.0961535459501643E-3</v>
      </c>
      <c r="BW59" s="169">
        <f>IFERROR(Inv_SY_B!BW59/Inv_SY_B!$CU59-1,"")</f>
        <v>1.8853664799836078E-2</v>
      </c>
      <c r="BX59" s="169">
        <f>IFERROR(Inv_SY_B!BX59/Inv_SY_B!$CU59-1,"")</f>
        <v>4.4193128171799545E-2</v>
      </c>
      <c r="BY59" s="169">
        <f>IFERROR(Inv_SY_B!BY59/Inv_SY_B!$CU59-1,"")</f>
        <v>2.1100977802023246E-2</v>
      </c>
      <c r="BZ59" s="169">
        <f>IFERROR(Inv_SY_B!BZ59/Inv_SY_B!$CU59-1,"")</f>
        <v>1.336752968168331E-2</v>
      </c>
      <c r="CA59" s="169">
        <f>IFERROR(Inv_SY_B!CA59/Inv_SY_B!$CU59-1,"")</f>
        <v>-1.9868517337989111E-2</v>
      </c>
      <c r="CB59" s="169">
        <f>IFERROR(Inv_SY_B!CB59/Inv_SY_B!$CU59-1,"")</f>
        <v>-1</v>
      </c>
      <c r="CC59" s="169">
        <f>IFERROR(Inv_SY_B!CC59/Inv_SY_B!$CU59-1,"")</f>
        <v>3.7289390198623984E-2</v>
      </c>
      <c r="CD59" s="169">
        <f>IFERROR(Inv_SY_B!CD59/Inv_SY_B!$CU59-1,"")</f>
        <v>3.1080662367422685E-2</v>
      </c>
      <c r="CE59" s="169">
        <f>IFERROR(Inv_SY_B!CE59/Inv_SY_B!$CU59-1,"")</f>
        <v>5.4771328321187918E-2</v>
      </c>
      <c r="CF59" s="169">
        <f>IFERROR(Inv_SY_B!CF59/Inv_SY_B!$CU59-1,"")</f>
        <v>-5.6179920217109824E-2</v>
      </c>
      <c r="CG59" s="169">
        <f>IFERROR(Inv_SY_B!CG59/Inv_SY_B!$CU59-1,"")</f>
        <v>-4.1838166533452181E-3</v>
      </c>
      <c r="CH59" s="169">
        <f>IFERROR(Inv_SY_B!CH59/Inv_SY_B!$CU59-1,"")</f>
        <v>-0.34106680125242561</v>
      </c>
      <c r="CI59" s="169">
        <f>IFERROR(Inv_SY_B!CI59/Inv_SY_B!$CU59-1,"")</f>
        <v>-1</v>
      </c>
      <c r="CJ59" s="169">
        <f>IFERROR(Inv_SY_B!CJ59/Inv_SY_B!$CU59-1,"")</f>
        <v>-1</v>
      </c>
      <c r="CK59" s="169">
        <f>IFERROR(Inv_SY_B!CK59/Inv_SY_B!$CU59-1,"")</f>
        <v>-1</v>
      </c>
      <c r="CL59" s="169">
        <f>IFERROR(Inv_SY_B!CL59/Inv_SY_B!$CU59-1,"")</f>
        <v>-1</v>
      </c>
      <c r="CM59" s="169">
        <f>IFERROR(Inv_SY_B!CM59/Inv_SY_B!$CU59-1,"")</f>
        <v>-1</v>
      </c>
      <c r="CN59" s="169">
        <f>IFERROR(Inv_SY_B!CN59/Inv_SY_B!$CU59-1,"")</f>
        <v>-1</v>
      </c>
      <c r="CO59" s="169">
        <f>IFERROR(Inv_SY_B!CO59/Inv_SY_B!$CU59-1,"")</f>
        <v>-1</v>
      </c>
      <c r="CP59" s="169">
        <f>IFERROR(Inv_SY_B!CP59/Inv_SY_B!$CU59-1,"")</f>
        <v>-1</v>
      </c>
      <c r="CQ59" s="169">
        <f>IFERROR(Inv_SY_B!CQ59/Inv_SY_B!$CU59-1,"")</f>
        <v>-0.10281747597425139</v>
      </c>
      <c r="CR59" s="169">
        <f>IFERROR(Inv_SY_B!CR59/Inv_SY_B!$CU59-1,"")</f>
        <v>-0.11005480589149652</v>
      </c>
      <c r="CS59" s="169">
        <f>IFERROR(Inv_SY_B!CS59/Inv_SY_B!$CU59-1,"")</f>
        <v>-0.31711962902710145</v>
      </c>
      <c r="CT59" s="169">
        <f>IFERROR(Inv_SY_B!CT59/Inv_SY_B!$CU59-1,"")</f>
        <v>-0.62013412641717647</v>
      </c>
      <c r="CU59" s="173"/>
      <c r="CV59" s="173"/>
      <c r="CW59" s="173"/>
      <c r="CX59" s="173"/>
    </row>
    <row r="60" spans="2:102">
      <c r="B60" s="164">
        <f t="shared" si="1"/>
        <v>45752</v>
      </c>
      <c r="C60" s="169">
        <f>IFERROR(Inv_SY_B!C60/Inv_SY_B!$CU60-1,"")</f>
        <v>4.5427187777723921E-2</v>
      </c>
      <c r="D60" s="169">
        <f>IFERROR(Inv_SY_B!D60/Inv_SY_B!$CU60-1,"")</f>
        <v>4.7672628912019066E-2</v>
      </c>
      <c r="E60" s="169">
        <f>IFERROR(Inv_SY_B!E60/Inv_SY_B!$CU60-1,"")</f>
        <v>3.3846977858692284E-2</v>
      </c>
      <c r="F60" s="169">
        <f>IFERROR(Inv_SY_B!F60/Inv_SY_B!$CU60-1,"")</f>
        <v>-2.9733372894461318E-2</v>
      </c>
      <c r="G60" s="169">
        <f>IFERROR(Inv_SY_B!G60/Inv_SY_B!$CU60-1,"")</f>
        <v>3.0415043695694699E-2</v>
      </c>
      <c r="H60" s="169">
        <f>IFERROR(Inv_SY_B!H60/Inv_SY_B!$CU60-1,"")</f>
        <v>1.8078631704378845E-2</v>
      </c>
      <c r="I60" s="169">
        <f>IFERROR(Inv_SY_B!I60/Inv_SY_B!$CU60-1,"")</f>
        <v>-4.1332648991197818E-2</v>
      </c>
      <c r="J60" s="169">
        <f>IFERROR(Inv_SY_B!J60/Inv_SY_B!$CU60-1,"")</f>
        <v>7.1293282384023993E-3</v>
      </c>
      <c r="K60" s="169">
        <f>IFERROR(Inv_SY_B!K60/Inv_SY_B!$CU60-1,"")</f>
        <v>-9.4263329146415664E-5</v>
      </c>
      <c r="L60" s="169">
        <f>IFERROR(Inv_SY_B!L60/Inv_SY_B!$CU60-1,"")</f>
        <v>6.2158322490704077E-3</v>
      </c>
      <c r="M60" s="169">
        <f>IFERROR(Inv_SY_B!M60/Inv_SY_B!$CU60-1,"")</f>
        <v>3.8118904949249854E-2</v>
      </c>
      <c r="N60" s="169">
        <f>IFERROR(Inv_SY_B!N60/Inv_SY_B!$CU60-1,"")</f>
        <v>2.6389137292237796E-2</v>
      </c>
      <c r="O60" s="169">
        <f>IFERROR(Inv_SY_B!O60/Inv_SY_B!$CU60-1,"")</f>
        <v>3.4440710765781146E-2</v>
      </c>
      <c r="P60" s="169">
        <f>IFERROR(Inv_SY_B!P60/Inv_SY_B!$CU60-1,"")</f>
        <v>2.017771452795869E-2</v>
      </c>
      <c r="Q60" s="169">
        <f>IFERROR(Inv_SY_B!Q60/Inv_SY_B!$CU60-1,"")</f>
        <v>-9.9834567203335167E-3</v>
      </c>
      <c r="R60" s="169">
        <f>IFERROR(Inv_SY_B!R60/Inv_SY_B!$CU60-1,"")</f>
        <v>1.5634519292671456E-2</v>
      </c>
      <c r="S60" s="169">
        <f>IFERROR(Inv_SY_B!S60/Inv_SY_B!$CU60-1,"")</f>
        <v>1.2185667482491391E-2</v>
      </c>
      <c r="T60" s="169">
        <f>IFERROR(Inv_SY_B!T60/Inv_SY_B!$CU60-1,"")</f>
        <v>3.2409701190876161E-2</v>
      </c>
      <c r="U60" s="169">
        <f>IFERROR(Inv_SY_B!U60/Inv_SY_B!$CU60-1,"")</f>
        <v>8.2344688375302288E-2</v>
      </c>
      <c r="V60" s="169">
        <f>IFERROR(Inv_SY_B!V60/Inv_SY_B!$CU60-1,"")</f>
        <v>0.11673421508533566</v>
      </c>
      <c r="W60" s="169">
        <f>IFERROR(Inv_SY_B!W60/Inv_SY_B!$CU60-1,"")</f>
        <v>0.21221442556966297</v>
      </c>
      <c r="X60" s="169">
        <f>IFERROR(Inv_SY_B!X60/Inv_SY_B!$CU60-1,"")</f>
        <v>2.9942219542717474E-2</v>
      </c>
      <c r="Y60" s="169">
        <f>IFERROR(Inv_SY_B!Y60/Inv_SY_B!$CU60-1,"")</f>
        <v>-4.0737861602588521E-2</v>
      </c>
      <c r="Z60" s="169">
        <f>IFERROR(Inv_SY_B!Z60/Inv_SY_B!$CU60-1,"")</f>
        <v>3.0431656527463824E-2</v>
      </c>
      <c r="AA60" s="169">
        <f>IFERROR(Inv_SY_B!AA60/Inv_SY_B!$CU60-1,"")</f>
        <v>-1.7508784821810508E-2</v>
      </c>
      <c r="AB60" s="169">
        <f>IFERROR(Inv_SY_B!AB60/Inv_SY_B!$CU60-1,"")</f>
        <v>-7.4516423299145318E-2</v>
      </c>
      <c r="AC60" s="169">
        <f>IFERROR(Inv_SY_B!AC60/Inv_SY_B!$CU60-1,"")</f>
        <v>6.093284735968485E-2</v>
      </c>
      <c r="AD60" s="169">
        <f>IFERROR(Inv_SY_B!AD60/Inv_SY_B!$CU60-1,"")</f>
        <v>-1.3995266514897464E-2</v>
      </c>
      <c r="AE60" s="169">
        <f>IFERROR(Inv_SY_B!AE60/Inv_SY_B!$CU60-1,"")</f>
        <v>5.1953486944288141E-2</v>
      </c>
      <c r="AF60" s="169">
        <f>IFERROR(Inv_SY_B!AF60/Inv_SY_B!$CU60-1,"")</f>
        <v>7.7419232936099869E-2</v>
      </c>
      <c r="AG60" s="169">
        <f>IFERROR(Inv_SY_B!AG60/Inv_SY_B!$CU60-1,"")</f>
        <v>0.12377808148126679</v>
      </c>
      <c r="AH60" s="169">
        <f>IFERROR(Inv_SY_B!AH60/Inv_SY_B!$CU60-1,"")</f>
        <v>4.9341406970435209E-2</v>
      </c>
      <c r="AI60" s="169">
        <f>IFERROR(Inv_SY_B!AI60/Inv_SY_B!$CU60-1,"")</f>
        <v>-1.3077575901124683E-2</v>
      </c>
      <c r="AJ60" s="169">
        <f>IFERROR(Inv_SY_B!AJ60/Inv_SY_B!$CU60-1,"")</f>
        <v>-3.7263598144130494E-3</v>
      </c>
      <c r="AK60" s="169">
        <f>IFERROR(Inv_SY_B!AK60/Inv_SY_B!$CU60-1,"")</f>
        <v>1.7458132890192823E-2</v>
      </c>
      <c r="AL60" s="169">
        <f>IFERROR(Inv_SY_B!AL60/Inv_SY_B!$CU60-1,"")</f>
        <v>2.0557719281581122E-2</v>
      </c>
      <c r="AM60" s="169">
        <f>IFERROR(Inv_SY_B!AM60/Inv_SY_B!$CU60-1,"")</f>
        <v>1.0827622324205421E-3</v>
      </c>
      <c r="AN60" s="169">
        <f>IFERROR(Inv_SY_B!AN60/Inv_SY_B!$CU60-1,"")</f>
        <v>1.5798401032109943E-3</v>
      </c>
      <c r="AO60" s="169">
        <f>IFERROR(Inv_SY_B!AO60/Inv_SY_B!$CU60-1,"")</f>
        <v>1.5578194335478468E-2</v>
      </c>
      <c r="AP60" s="169">
        <f>IFERROR(Inv_SY_B!AP60/Inv_SY_B!$CU60-1,"")</f>
        <v>1.6219585136498571E-2</v>
      </c>
      <c r="AQ60" s="169">
        <f>IFERROR(Inv_SY_B!AQ60/Inv_SY_B!$CU60-1,"")</f>
        <v>-2.0677493821911197E-3</v>
      </c>
      <c r="AR60" s="169">
        <f>IFERROR(Inv_SY_B!AR60/Inv_SY_B!$CU60-1,"")</f>
        <v>2.5737542693616833E-2</v>
      </c>
      <c r="AS60" s="169">
        <f>IFERROR(Inv_SY_B!AS60/Inv_SY_B!$CU60-1,"")</f>
        <v>3.5493378707157408E-2</v>
      </c>
      <c r="AT60" s="169">
        <f>IFERROR(Inv_SY_B!AT60/Inv_SY_B!$CU60-1,"")</f>
        <v>-3.1207053447225741E-2</v>
      </c>
      <c r="AU60" s="169">
        <f>IFERROR(Inv_SY_B!AU60/Inv_SY_B!$CU60-1,"")</f>
        <v>-3.2816024383102271E-2</v>
      </c>
      <c r="AV60" s="169">
        <f>IFERROR(Inv_SY_B!AV60/Inv_SY_B!$CU60-1,"")</f>
        <v>1.2175050203006244E-2</v>
      </c>
      <c r="AW60" s="169">
        <f>IFERROR(Inv_SY_B!AW60/Inv_SY_B!$CU60-1,"")</f>
        <v>-2.7309470559409688E-2</v>
      </c>
      <c r="AX60" s="169">
        <f>IFERROR(Inv_SY_B!AX60/Inv_SY_B!$CU60-1,"")</f>
        <v>6.2138886405822547E-3</v>
      </c>
      <c r="AY60" s="169">
        <f>IFERROR(Inv_SY_B!AY60/Inv_SY_B!$CU60-1,"")</f>
        <v>-5.6879654877751706E-3</v>
      </c>
      <c r="AZ60" s="169">
        <f>IFERROR(Inv_SY_B!AZ60/Inv_SY_B!$CU60-1,"")</f>
        <v>2.5764646420772808E-2</v>
      </c>
      <c r="BA60" s="169">
        <f>IFERROR(Inv_SY_B!BA60/Inv_SY_B!$CU60-1,"")</f>
        <v>-1.0979664910482079E-3</v>
      </c>
      <c r="BB60" s="169">
        <f>IFERROR(Inv_SY_B!BB60/Inv_SY_B!$CU60-1,"")</f>
        <v>-4.7004448234453378E-3</v>
      </c>
      <c r="BC60" s="169">
        <f>IFERROR(Inv_SY_B!BC60/Inv_SY_B!$CU60-1,"")</f>
        <v>3.599579735623859E-3</v>
      </c>
      <c r="BD60" s="169">
        <f>IFERROR(Inv_SY_B!BD60/Inv_SY_B!$CU60-1,"")</f>
        <v>2.8728197362907659E-2</v>
      </c>
      <c r="BE60" s="169">
        <f>IFERROR(Inv_SY_B!BE60/Inv_SY_B!$CU60-1,"")</f>
        <v>5.851347763832071E-2</v>
      </c>
      <c r="BF60" s="169">
        <f>IFERROR(Inv_SY_B!BF60/Inv_SY_B!$CU60-1,"")</f>
        <v>1.5932016513623415E-2</v>
      </c>
      <c r="BG60" s="169">
        <f>IFERROR(Inv_SY_B!BG60/Inv_SY_B!$CU60-1,"")</f>
        <v>1.0918350733283289E-2</v>
      </c>
      <c r="BH60" s="169">
        <f>IFERROR(Inv_SY_B!BH60/Inv_SY_B!$CU60-1,"")</f>
        <v>7.0571624697501667E-2</v>
      </c>
      <c r="BI60" s="169">
        <f>IFERROR(Inv_SY_B!BI60/Inv_SY_B!$CU60-1,"")</f>
        <v>-8.1110089671452279E-3</v>
      </c>
      <c r="BJ60" s="169">
        <f>IFERROR(Inv_SY_B!BJ60/Inv_SY_B!$CU60-1,"")</f>
        <v>2.7488108853979121E-2</v>
      </c>
      <c r="BK60" s="169">
        <f>IFERROR(Inv_SY_B!BK60/Inv_SY_B!$CU60-1,"")</f>
        <v>-1.2262446512525393E-3</v>
      </c>
      <c r="BL60" s="169">
        <f>IFERROR(Inv_SY_B!BL60/Inv_SY_B!$CU60-1,"")</f>
        <v>-1.0087295100367211E-3</v>
      </c>
      <c r="BM60" s="169">
        <f>IFERROR(Inv_SY_B!BM60/Inv_SY_B!$CU60-1,"")</f>
        <v>-3.7918078553333956E-3</v>
      </c>
      <c r="BN60" s="169">
        <f>IFERROR(Inv_SY_B!BN60/Inv_SY_B!$CU60-1,"")</f>
        <v>-7.2539957255832732E-3</v>
      </c>
      <c r="BO60" s="169">
        <f>IFERROR(Inv_SY_B!BO60/Inv_SY_B!$CU60-1,"")</f>
        <v>-7.9843012773629374E-3</v>
      </c>
      <c r="BP60" s="169">
        <f>IFERROR(Inv_SY_B!BP60/Inv_SY_B!$CU60-1,"")</f>
        <v>-8.4207699649061496E-2</v>
      </c>
      <c r="BQ60" s="169">
        <f>IFERROR(Inv_SY_B!BQ60/Inv_SY_B!$CU60-1,"")</f>
        <v>5.2732035357616391E-2</v>
      </c>
      <c r="BR60" s="169">
        <f>IFERROR(Inv_SY_B!BR60/Inv_SY_B!$CU60-1,"")</f>
        <v>-1.5153608716512723E-3</v>
      </c>
      <c r="BS60" s="169">
        <f>IFERROR(Inv_SY_B!BS60/Inv_SY_B!$CU60-1,"")</f>
        <v>1.7903865970686939E-2</v>
      </c>
      <c r="BT60" s="169">
        <f>IFERROR(Inv_SY_B!BT60/Inv_SY_B!$CU60-1,"")</f>
        <v>2.5743579082075252E-2</v>
      </c>
      <c r="BU60" s="169">
        <f>IFERROR(Inv_SY_B!BU60/Inv_SY_B!$CU60-1,"")</f>
        <v>2.7166942049409837E-2</v>
      </c>
      <c r="BV60" s="169">
        <f>IFERROR(Inv_SY_B!BV60/Inv_SY_B!$CU60-1,"")</f>
        <v>1.7076722773069708E-2</v>
      </c>
      <c r="BW60" s="169">
        <f>IFERROR(Inv_SY_B!BW60/Inv_SY_B!$CU60-1,"")</f>
        <v>8.4101781194685366E-3</v>
      </c>
      <c r="BX60" s="169">
        <f>IFERROR(Inv_SY_B!BX60/Inv_SY_B!$CU60-1,"")</f>
        <v>7.0227919414006745E-2</v>
      </c>
      <c r="BY60" s="169">
        <f>IFERROR(Inv_SY_B!BY60/Inv_SY_B!$CU60-1,"")</f>
        <v>3.6351483814063279E-2</v>
      </c>
      <c r="BZ60" s="169">
        <f>IFERROR(Inv_SY_B!BZ60/Inv_SY_B!$CU60-1,"")</f>
        <v>3.9699902027573453E-2</v>
      </c>
      <c r="CA60" s="169">
        <f>IFERROR(Inv_SY_B!CA60/Inv_SY_B!$CU60-1,"")</f>
        <v>-1.6217704578471825E-2</v>
      </c>
      <c r="CB60" s="169">
        <f>IFERROR(Inv_SY_B!CB60/Inv_SY_B!$CU60-1,"")</f>
        <v>-1</v>
      </c>
      <c r="CC60" s="169">
        <f>IFERROR(Inv_SY_B!CC60/Inv_SY_B!$CU60-1,"")</f>
        <v>-9.3858830824887773E-3</v>
      </c>
      <c r="CD60" s="169">
        <f>IFERROR(Inv_SY_B!CD60/Inv_SY_B!$CU60-1,"")</f>
        <v>-1.10532388971738E-2</v>
      </c>
      <c r="CE60" s="169">
        <f>IFERROR(Inv_SY_B!CE60/Inv_SY_B!$CU60-1,"")</f>
        <v>1.8979989122553276E-2</v>
      </c>
      <c r="CF60" s="169">
        <f>IFERROR(Inv_SY_B!CF60/Inv_SY_B!$CU60-1,"")</f>
        <v>-2.8157597110972987E-2</v>
      </c>
      <c r="CG60" s="169">
        <f>IFERROR(Inv_SY_B!CG60/Inv_SY_B!$CU60-1,"")</f>
        <v>-4.762455980717839E-2</v>
      </c>
      <c r="CH60" s="169">
        <f>IFERROR(Inv_SY_B!CH60/Inv_SY_B!$CU60-1,"")</f>
        <v>-0.1573125208870616</v>
      </c>
      <c r="CI60" s="169">
        <f>IFERROR(Inv_SY_B!CI60/Inv_SY_B!$CU60-1,"")</f>
        <v>-1</v>
      </c>
      <c r="CJ60" s="169">
        <f>IFERROR(Inv_SY_B!CJ60/Inv_SY_B!$CU60-1,"")</f>
        <v>-1</v>
      </c>
      <c r="CK60" s="169">
        <f>IFERROR(Inv_SY_B!CK60/Inv_SY_B!$CU60-1,"")</f>
        <v>-1</v>
      </c>
      <c r="CL60" s="169">
        <f>IFERROR(Inv_SY_B!CL60/Inv_SY_B!$CU60-1,"")</f>
        <v>-1</v>
      </c>
      <c r="CM60" s="169">
        <f>IFERROR(Inv_SY_B!CM60/Inv_SY_B!$CU60-1,"")</f>
        <v>-1</v>
      </c>
      <c r="CN60" s="169">
        <f>IFERROR(Inv_SY_B!CN60/Inv_SY_B!$CU60-1,"")</f>
        <v>-1</v>
      </c>
      <c r="CO60" s="169">
        <f>IFERROR(Inv_SY_B!CO60/Inv_SY_B!$CU60-1,"")</f>
        <v>-1</v>
      </c>
      <c r="CP60" s="169">
        <f>IFERROR(Inv_SY_B!CP60/Inv_SY_B!$CU60-1,"")</f>
        <v>-1</v>
      </c>
      <c r="CQ60" s="169">
        <f>IFERROR(Inv_SY_B!CQ60/Inv_SY_B!$CU60-1,"")</f>
        <v>-0.10289106716175744</v>
      </c>
      <c r="CR60" s="169">
        <f>IFERROR(Inv_SY_B!CR60/Inv_SY_B!$CU60-1,"")</f>
        <v>-0.11446636664550469</v>
      </c>
      <c r="CS60" s="169">
        <f>IFERROR(Inv_SY_B!CS60/Inv_SY_B!$CU60-1,"")</f>
        <v>-0.32724073353954164</v>
      </c>
      <c r="CT60" s="169">
        <f>IFERROR(Inv_SY_B!CT60/Inv_SY_B!$CU60-1,"")</f>
        <v>-0.63209745195887601</v>
      </c>
      <c r="CU60" s="173"/>
      <c r="CV60" s="173"/>
      <c r="CW60" s="173"/>
      <c r="CX60" s="173"/>
    </row>
    <row r="61" spans="2:102">
      <c r="B61" s="164">
        <f t="shared" si="1"/>
        <v>45753</v>
      </c>
      <c r="C61" s="169">
        <f>IFERROR(Inv_SY_B!C61/Inv_SY_B!$CU61-1,"")</f>
        <v>5.8251890006074447E-2</v>
      </c>
      <c r="D61" s="169">
        <f>IFERROR(Inv_SY_B!D61/Inv_SY_B!$CU61-1,"")</f>
        <v>5.6181816420723063E-2</v>
      </c>
      <c r="E61" s="169">
        <f>IFERROR(Inv_SY_B!E61/Inv_SY_B!$CU61-1,"")</f>
        <v>5.3874800604038819E-2</v>
      </c>
      <c r="F61" s="169">
        <f>IFERROR(Inv_SY_B!F61/Inv_SY_B!$CU61-1,"")</f>
        <v>-1.5348466707288511E-2</v>
      </c>
      <c r="G61" s="169">
        <f>IFERROR(Inv_SY_B!G61/Inv_SY_B!$CU61-1,"")</f>
        <v>4.5876603515801362E-2</v>
      </c>
      <c r="H61" s="169">
        <f>IFERROR(Inv_SY_B!H61/Inv_SY_B!$CU61-1,"")</f>
        <v>3.6799997831397313E-2</v>
      </c>
      <c r="I61" s="169">
        <f>IFERROR(Inv_SY_B!I61/Inv_SY_B!$CU61-1,"")</f>
        <v>-9.1288917318933516E-3</v>
      </c>
      <c r="J61" s="169">
        <f>IFERROR(Inv_SY_B!J61/Inv_SY_B!$CU61-1,"")</f>
        <v>3.0561022847007902E-2</v>
      </c>
      <c r="K61" s="169">
        <f>IFERROR(Inv_SY_B!K61/Inv_SY_B!$CU61-1,"")</f>
        <v>2.9153038148527433E-2</v>
      </c>
      <c r="L61" s="169">
        <f>IFERROR(Inv_SY_B!L61/Inv_SY_B!$CU61-1,"")</f>
        <v>3.4189758842947837E-2</v>
      </c>
      <c r="M61" s="169">
        <f>IFERROR(Inv_SY_B!M61/Inv_SY_B!$CU61-1,"")</f>
        <v>5.0035914749181121E-2</v>
      </c>
      <c r="N61" s="169">
        <f>IFERROR(Inv_SY_B!N61/Inv_SY_B!$CU61-1,"")</f>
        <v>4.2230790968209808E-2</v>
      </c>
      <c r="O61" s="169">
        <f>IFERROR(Inv_SY_B!O61/Inv_SY_B!$CU61-1,"")</f>
        <v>3.5948962989558852E-2</v>
      </c>
      <c r="P61" s="169">
        <f>IFERROR(Inv_SY_B!P61/Inv_SY_B!$CU61-1,"")</f>
        <v>3.1788271730971873E-2</v>
      </c>
      <c r="Q61" s="169">
        <f>IFERROR(Inv_SY_B!Q61/Inv_SY_B!$CU61-1,"")</f>
        <v>8.5211839374019771E-3</v>
      </c>
      <c r="R61" s="169">
        <f>IFERROR(Inv_SY_B!R61/Inv_SY_B!$CU61-1,"")</f>
        <v>1.7991686307926358E-2</v>
      </c>
      <c r="S61" s="169">
        <f>IFERROR(Inv_SY_B!S61/Inv_SY_B!$CU61-1,"")</f>
        <v>1.852680417672059E-2</v>
      </c>
      <c r="T61" s="169">
        <f>IFERROR(Inv_SY_B!T61/Inv_SY_B!$CU61-1,"")</f>
        <v>3.3763469651211908E-2</v>
      </c>
      <c r="U61" s="169">
        <f>IFERROR(Inv_SY_B!U61/Inv_SY_B!$CU61-1,"")</f>
        <v>0.14184643594996271</v>
      </c>
      <c r="V61" s="169">
        <f>IFERROR(Inv_SY_B!V61/Inv_SY_B!$CU61-1,"")</f>
        <v>0.16179239012497404</v>
      </c>
      <c r="W61" s="169">
        <f>IFERROR(Inv_SY_B!W61/Inv_SY_B!$CU61-1,"")</f>
        <v>0.21293150790565951</v>
      </c>
      <c r="X61" s="169">
        <f>IFERROR(Inv_SY_B!X61/Inv_SY_B!$CU61-1,"")</f>
        <v>4.6414346555624597E-2</v>
      </c>
      <c r="Y61" s="169">
        <f>IFERROR(Inv_SY_B!Y61/Inv_SY_B!$CU61-1,"")</f>
        <v>4.1447230834828375E-2</v>
      </c>
      <c r="Z61" s="169">
        <f>IFERROR(Inv_SY_B!Z61/Inv_SY_B!$CU61-1,"")</f>
        <v>5.4587033147029507E-2</v>
      </c>
      <c r="AA61" s="169">
        <f>IFERROR(Inv_SY_B!AA61/Inv_SY_B!$CU61-1,"")</f>
        <v>-1.7447893947926452E-2</v>
      </c>
      <c r="AB61" s="169">
        <f>IFERROR(Inv_SY_B!AB61/Inv_SY_B!$CU61-1,"")</f>
        <v>1.2527995364841615E-3</v>
      </c>
      <c r="AC61" s="169">
        <f>IFERROR(Inv_SY_B!AC61/Inv_SY_B!$CU61-1,"")</f>
        <v>4.8772940088966932E-2</v>
      </c>
      <c r="AD61" s="169">
        <f>IFERROR(Inv_SY_B!AD61/Inv_SY_B!$CU61-1,"")</f>
        <v>-1.54029664349008E-2</v>
      </c>
      <c r="AE61" s="169">
        <f>IFERROR(Inv_SY_B!AE61/Inv_SY_B!$CU61-1,"")</f>
        <v>3.0012124763934223E-2</v>
      </c>
      <c r="AF61" s="169">
        <f>IFERROR(Inv_SY_B!AF61/Inv_SY_B!$CU61-1,"")</f>
        <v>5.6135435759012253E-2</v>
      </c>
      <c r="AG61" s="169">
        <f>IFERROR(Inv_SY_B!AG61/Inv_SY_B!$CU61-1,"")</f>
        <v>6.772436285295913E-2</v>
      </c>
      <c r="AH61" s="169">
        <f>IFERROR(Inv_SY_B!AH61/Inv_SY_B!$CU61-1,"")</f>
        <v>6.1012185612652203E-4</v>
      </c>
      <c r="AI61" s="169">
        <f>IFERROR(Inv_SY_B!AI61/Inv_SY_B!$CU61-1,"")</f>
        <v>-1.4714186946041541E-2</v>
      </c>
      <c r="AJ61" s="169">
        <f>IFERROR(Inv_SY_B!AJ61/Inv_SY_B!$CU61-1,"")</f>
        <v>-3.3890626580649341E-3</v>
      </c>
      <c r="AK61" s="169">
        <f>IFERROR(Inv_SY_B!AK61/Inv_SY_B!$CU61-1,"")</f>
        <v>7.5373185969045409E-3</v>
      </c>
      <c r="AL61" s="169">
        <f>IFERROR(Inv_SY_B!AL61/Inv_SY_B!$CU61-1,"")</f>
        <v>1.2284584233309248E-2</v>
      </c>
      <c r="AM61" s="169">
        <f>IFERROR(Inv_SY_B!AM61/Inv_SY_B!$CU61-1,"")</f>
        <v>-1.4968918363784667E-3</v>
      </c>
      <c r="AN61" s="169">
        <f>IFERROR(Inv_SY_B!AN61/Inv_SY_B!$CU61-1,"")</f>
        <v>4.5800258800410276E-4</v>
      </c>
      <c r="AO61" s="169">
        <f>IFERROR(Inv_SY_B!AO61/Inv_SY_B!$CU61-1,"")</f>
        <v>5.5873348458876926E-3</v>
      </c>
      <c r="AP61" s="169">
        <f>IFERROR(Inv_SY_B!AP61/Inv_SY_B!$CU61-1,"")</f>
        <v>1.1677284099063767E-2</v>
      </c>
      <c r="AQ61" s="169">
        <f>IFERROR(Inv_SY_B!AQ61/Inv_SY_B!$CU61-1,"")</f>
        <v>-3.460589758831234E-3</v>
      </c>
      <c r="AR61" s="169">
        <f>IFERROR(Inv_SY_B!AR61/Inv_SY_B!$CU61-1,"")</f>
        <v>9.5958571733316678E-3</v>
      </c>
      <c r="AS61" s="169">
        <f>IFERROR(Inv_SY_B!AS61/Inv_SY_B!$CU61-1,"")</f>
        <v>1.8258722763210722E-2</v>
      </c>
      <c r="AT61" s="169">
        <f>IFERROR(Inv_SY_B!AT61/Inv_SY_B!$CU61-1,"")</f>
        <v>-4.5553927311737241E-2</v>
      </c>
      <c r="AU61" s="169">
        <f>IFERROR(Inv_SY_B!AU61/Inv_SY_B!$CU61-1,"")</f>
        <v>-2.1218384642378352E-2</v>
      </c>
      <c r="AV61" s="169">
        <f>IFERROR(Inv_SY_B!AV61/Inv_SY_B!$CU61-1,"")</f>
        <v>-5.5909753679254104E-3</v>
      </c>
      <c r="AW61" s="169">
        <f>IFERROR(Inv_SY_B!AW61/Inv_SY_B!$CU61-1,"")</f>
        <v>-3.5442144688903943E-2</v>
      </c>
      <c r="AX61" s="169">
        <f>IFERROR(Inv_SY_B!AX61/Inv_SY_B!$CU61-1,"")</f>
        <v>2.355933201345195E-3</v>
      </c>
      <c r="AY61" s="169">
        <f>IFERROR(Inv_SY_B!AY61/Inv_SY_B!$CU61-1,"")</f>
        <v>-2.9390945112831357E-2</v>
      </c>
      <c r="AZ61" s="169">
        <f>IFERROR(Inv_SY_B!AZ61/Inv_SY_B!$CU61-1,"")</f>
        <v>2.7259625854667568E-3</v>
      </c>
      <c r="BA61" s="169">
        <f>IFERROR(Inv_SY_B!BA61/Inv_SY_B!$CU61-1,"")</f>
        <v>-2.1258155739541817E-2</v>
      </c>
      <c r="BB61" s="169">
        <f>IFERROR(Inv_SY_B!BB61/Inv_SY_B!$CU61-1,"")</f>
        <v>-1.2806797592276986E-2</v>
      </c>
      <c r="BC61" s="169">
        <f>IFERROR(Inv_SY_B!BC61/Inv_SY_B!$CU61-1,"")</f>
        <v>-1.5377004746474632E-2</v>
      </c>
      <c r="BD61" s="169">
        <f>IFERROR(Inv_SY_B!BD61/Inv_SY_B!$CU61-1,"")</f>
        <v>8.6568773740665073E-3</v>
      </c>
      <c r="BE61" s="169">
        <f>IFERROR(Inv_SY_B!BE61/Inv_SY_B!$CU61-1,"")</f>
        <v>2.3701826757120736E-2</v>
      </c>
      <c r="BF61" s="169">
        <f>IFERROR(Inv_SY_B!BF61/Inv_SY_B!$CU61-1,"")</f>
        <v>-3.4991043515516518E-3</v>
      </c>
      <c r="BG61" s="169">
        <f>IFERROR(Inv_SY_B!BG61/Inv_SY_B!$CU61-1,"")</f>
        <v>3.7014499396244016E-3</v>
      </c>
      <c r="BH61" s="169">
        <f>IFERROR(Inv_SY_B!BH61/Inv_SY_B!$CU61-1,"")</f>
        <v>5.9281140668534293E-2</v>
      </c>
      <c r="BI61" s="169">
        <f>IFERROR(Inv_SY_B!BI61/Inv_SY_B!$CU61-1,"")</f>
        <v>-2.1259617912231854E-2</v>
      </c>
      <c r="BJ61" s="169">
        <f>IFERROR(Inv_SY_B!BJ61/Inv_SY_B!$CU61-1,"")</f>
        <v>2.4837650625769037E-2</v>
      </c>
      <c r="BK61" s="169">
        <f>IFERROR(Inv_SY_B!BK61/Inv_SY_B!$CU61-1,"")</f>
        <v>-3.6097313731948688E-3</v>
      </c>
      <c r="BL61" s="169">
        <f>IFERROR(Inv_SY_B!BL61/Inv_SY_B!$CU61-1,"")</f>
        <v>-7.8543233327065254E-3</v>
      </c>
      <c r="BM61" s="169">
        <f>IFERROR(Inv_SY_B!BM61/Inv_SY_B!$CU61-1,"")</f>
        <v>-7.2139870536458428E-3</v>
      </c>
      <c r="BN61" s="169">
        <f>IFERROR(Inv_SY_B!BN61/Inv_SY_B!$CU61-1,"")</f>
        <v>1.3148199677150529E-2</v>
      </c>
      <c r="BO61" s="169">
        <f>IFERROR(Inv_SY_B!BO61/Inv_SY_B!$CU61-1,"")</f>
        <v>-2.9435207990577195E-2</v>
      </c>
      <c r="BP61" s="169">
        <f>IFERROR(Inv_SY_B!BP61/Inv_SY_B!$CU61-1,"")</f>
        <v>-0.10119562855537034</v>
      </c>
      <c r="BQ61" s="169">
        <f>IFERROR(Inv_SY_B!BQ61/Inv_SY_B!$CU61-1,"")</f>
        <v>3.8547510107041605E-2</v>
      </c>
      <c r="BR61" s="169">
        <f>IFERROR(Inv_SY_B!BR61/Inv_SY_B!$CU61-1,"")</f>
        <v>3.3763469651211686E-2</v>
      </c>
      <c r="BS61" s="169">
        <f>IFERROR(Inv_SY_B!BS61/Inv_SY_B!$CU61-1,"")</f>
        <v>1.4249949141025287E-3</v>
      </c>
      <c r="BT61" s="169">
        <f>IFERROR(Inv_SY_B!BT61/Inv_SY_B!$CU61-1,"")</f>
        <v>2.0541364888417846E-2</v>
      </c>
      <c r="BU61" s="169">
        <f>IFERROR(Inv_SY_B!BU61/Inv_SY_B!$CU61-1,"")</f>
        <v>1.953303390718153E-2</v>
      </c>
      <c r="BV61" s="169">
        <f>IFERROR(Inv_SY_B!BV61/Inv_SY_B!$CU61-1,"")</f>
        <v>-2.8830717896302094E-3</v>
      </c>
      <c r="BW61" s="169">
        <f>IFERROR(Inv_SY_B!BW61/Inv_SY_B!$CU61-1,"")</f>
        <v>2.5486692836424796E-2</v>
      </c>
      <c r="BX61" s="169">
        <f>IFERROR(Inv_SY_B!BX61/Inv_SY_B!$CU61-1,"")</f>
        <v>4.8095530887221294E-2</v>
      </c>
      <c r="BY61" s="169">
        <f>IFERROR(Inv_SY_B!BY61/Inv_SY_B!$CU61-1,"")</f>
        <v>4.8009157692537663E-2</v>
      </c>
      <c r="BZ61" s="169">
        <f>IFERROR(Inv_SY_B!BZ61/Inv_SY_B!$CU61-1,"")</f>
        <v>6.2352290401683552E-2</v>
      </c>
      <c r="CA61" s="169">
        <f>IFERROR(Inv_SY_B!CA61/Inv_SY_B!$CU61-1,"")</f>
        <v>-5.5178515287049645E-2</v>
      </c>
      <c r="CB61" s="169">
        <f>IFERROR(Inv_SY_B!CB61/Inv_SY_B!$CU61-1,"")</f>
        <v>-1</v>
      </c>
      <c r="CC61" s="169">
        <f>IFERROR(Inv_SY_B!CC61/Inv_SY_B!$CU61-1,"")</f>
        <v>-7.894880380498015E-3</v>
      </c>
      <c r="CD61" s="169">
        <f>IFERROR(Inv_SY_B!CD61/Inv_SY_B!$CU61-1,"")</f>
        <v>-1.2819164663334437E-2</v>
      </c>
      <c r="CE61" s="169">
        <f>IFERROR(Inv_SY_B!CE61/Inv_SY_B!$CU61-1,"")</f>
        <v>4.9426044518612322E-3</v>
      </c>
      <c r="CF61" s="169">
        <f>IFERROR(Inv_SY_B!CF61/Inv_SY_B!$CU61-1,"")</f>
        <v>-2.9205533813804974E-2</v>
      </c>
      <c r="CG61" s="169">
        <f>IFERROR(Inv_SY_B!CG61/Inv_SY_B!$CU61-1,"")</f>
        <v>-2.8721729413659913E-2</v>
      </c>
      <c r="CH61" s="169">
        <f>IFERROR(Inv_SY_B!CH61/Inv_SY_B!$CU61-1,"")</f>
        <v>-0.17440937627207143</v>
      </c>
      <c r="CI61" s="169">
        <f>IFERROR(Inv_SY_B!CI61/Inv_SY_B!$CU61-1,"")</f>
        <v>-1</v>
      </c>
      <c r="CJ61" s="169">
        <f>IFERROR(Inv_SY_B!CJ61/Inv_SY_B!$CU61-1,"")</f>
        <v>-1</v>
      </c>
      <c r="CK61" s="169">
        <f>IFERROR(Inv_SY_B!CK61/Inv_SY_B!$CU61-1,"")</f>
        <v>-1</v>
      </c>
      <c r="CL61" s="169">
        <f>IFERROR(Inv_SY_B!CL61/Inv_SY_B!$CU61-1,"")</f>
        <v>-1</v>
      </c>
      <c r="CM61" s="169">
        <f>IFERROR(Inv_SY_B!CM61/Inv_SY_B!$CU61-1,"")</f>
        <v>-1</v>
      </c>
      <c r="CN61" s="169">
        <f>IFERROR(Inv_SY_B!CN61/Inv_SY_B!$CU61-1,"")</f>
        <v>-1</v>
      </c>
      <c r="CO61" s="169">
        <f>IFERROR(Inv_SY_B!CO61/Inv_SY_B!$CU61-1,"")</f>
        <v>-1</v>
      </c>
      <c r="CP61" s="169">
        <f>IFERROR(Inv_SY_B!CP61/Inv_SY_B!$CU61-1,"")</f>
        <v>-1</v>
      </c>
      <c r="CQ61" s="169">
        <f>IFERROR(Inv_SY_B!CQ61/Inv_SY_B!$CU61-1,"")</f>
        <v>-0.12146224804275996</v>
      </c>
      <c r="CR61" s="169">
        <f>IFERROR(Inv_SY_B!CR61/Inv_SY_B!$CU61-1,"")</f>
        <v>-0.11107444281777756</v>
      </c>
      <c r="CS61" s="169">
        <f>IFERROR(Inv_SY_B!CS61/Inv_SY_B!$CU61-1,"")</f>
        <v>-0.32965763606117071</v>
      </c>
      <c r="CT61" s="169">
        <f>IFERROR(Inv_SY_B!CT61/Inv_SY_B!$CU61-1,"")</f>
        <v>-0.63932605263534148</v>
      </c>
      <c r="CU61" s="173"/>
      <c r="CV61" s="173"/>
      <c r="CW61" s="173"/>
      <c r="CX61" s="173"/>
    </row>
    <row r="62" spans="2:102">
      <c r="B62" s="164">
        <f t="shared" si="1"/>
        <v>45754</v>
      </c>
      <c r="C62" s="169">
        <f>IFERROR(Inv_SY_B!C62/Inv_SY_B!$CU62-1,"")</f>
        <v>2.1259370533667221E-2</v>
      </c>
      <c r="D62" s="169">
        <f>IFERROR(Inv_SY_B!D62/Inv_SY_B!$CU62-1,"")</f>
        <v>2.4439372745322707E-2</v>
      </c>
      <c r="E62" s="169">
        <f>IFERROR(Inv_SY_B!E62/Inv_SY_B!$CU62-1,"")</f>
        <v>1.0108791052731103E-2</v>
      </c>
      <c r="F62" s="169">
        <f>IFERROR(Inv_SY_B!F62/Inv_SY_B!$CU62-1,"")</f>
        <v>-5.5730715218570093E-2</v>
      </c>
      <c r="G62" s="169">
        <f>IFERROR(Inv_SY_B!G62/Inv_SY_B!$CU62-1,"")</f>
        <v>-3.9767925184908126E-4</v>
      </c>
      <c r="H62" s="169">
        <f>IFERROR(Inv_SY_B!H62/Inv_SY_B!$CU62-1,"")</f>
        <v>-7.2780226371492729E-3</v>
      </c>
      <c r="I62" s="169">
        <f>IFERROR(Inv_SY_B!I62/Inv_SY_B!$CU62-1,"")</f>
        <v>-1.6021361904054898E-2</v>
      </c>
      <c r="J62" s="169">
        <f>IFERROR(Inv_SY_B!J62/Inv_SY_B!$CU62-1,"")</f>
        <v>-1.3620222866596809E-2</v>
      </c>
      <c r="K62" s="169">
        <f>IFERROR(Inv_SY_B!K62/Inv_SY_B!$CU62-1,"")</f>
        <v>-1.2549356485160756E-2</v>
      </c>
      <c r="L62" s="169">
        <f>IFERROR(Inv_SY_B!L62/Inv_SY_B!$CU62-1,"")</f>
        <v>-1.0598450433863649E-2</v>
      </c>
      <c r="M62" s="169">
        <f>IFERROR(Inv_SY_B!M62/Inv_SY_B!$CU62-1,"")</f>
        <v>4.9622973216014721E-3</v>
      </c>
      <c r="N62" s="169">
        <f>IFERROR(Inv_SY_B!N62/Inv_SY_B!$CU62-1,"")</f>
        <v>2.3439791756674211E-4</v>
      </c>
      <c r="O62" s="169">
        <f>IFERROR(Inv_SY_B!O62/Inv_SY_B!$CU62-1,"")</f>
        <v>-4.1492513111116569E-3</v>
      </c>
      <c r="P62" s="169">
        <f>IFERROR(Inv_SY_B!P62/Inv_SY_B!$CU62-1,"")</f>
        <v>-6.648748200506982E-3</v>
      </c>
      <c r="Q62" s="169">
        <f>IFERROR(Inv_SY_B!Q62/Inv_SY_B!$CU62-1,"")</f>
        <v>-2.1921117616197416E-2</v>
      </c>
      <c r="R62" s="169">
        <f>IFERROR(Inv_SY_B!R62/Inv_SY_B!$CU62-1,"")</f>
        <v>-8.4222333783368075E-3</v>
      </c>
      <c r="S62" s="169">
        <f>IFERROR(Inv_SY_B!S62/Inv_SY_B!$CU62-1,"")</f>
        <v>-9.3955866580194281E-3</v>
      </c>
      <c r="T62" s="169">
        <f>IFERROR(Inv_SY_B!T62/Inv_SY_B!$CU62-1,"")</f>
        <v>-1.0022994744004698E-2</v>
      </c>
      <c r="U62" s="169">
        <f>IFERROR(Inv_SY_B!U62/Inv_SY_B!$CU62-1,"")</f>
        <v>0.10420765995429404</v>
      </c>
      <c r="V62" s="169">
        <f>IFERROR(Inv_SY_B!V62/Inv_SY_B!$CU62-1,"")</f>
        <v>0.1219142522024208</v>
      </c>
      <c r="W62" s="169">
        <f>IFERROR(Inv_SY_B!W62/Inv_SY_B!$CU62-1,"")</f>
        <v>0.15972014246813382</v>
      </c>
      <c r="X62" s="169">
        <f>IFERROR(Inv_SY_B!X62/Inv_SY_B!$CU62-1,"")</f>
        <v>2.5405645120120113E-3</v>
      </c>
      <c r="Y62" s="169">
        <f>IFERROR(Inv_SY_B!Y62/Inv_SY_B!$CU62-1,"")</f>
        <v>1.2934746996816182E-2</v>
      </c>
      <c r="Z62" s="169">
        <f>IFERROR(Inv_SY_B!Z62/Inv_SY_B!$CU62-1,"")</f>
        <v>1.5946952533561598E-2</v>
      </c>
      <c r="AA62" s="169">
        <f>IFERROR(Inv_SY_B!AA62/Inv_SY_B!$CU62-1,"")</f>
        <v>-2.3346592083455797E-2</v>
      </c>
      <c r="AB62" s="169">
        <f>IFERROR(Inv_SY_B!AB62/Inv_SY_B!$CU62-1,"")</f>
        <v>-8.5252051054073297E-3</v>
      </c>
      <c r="AC62" s="169">
        <f>IFERROR(Inv_SY_B!AC62/Inv_SY_B!$CU62-1,"")</f>
        <v>3.7183020346692741E-2</v>
      </c>
      <c r="AD62" s="169">
        <f>IFERROR(Inv_SY_B!AD62/Inv_SY_B!$CU62-1,"")</f>
        <v>-2.7157152906164161E-2</v>
      </c>
      <c r="AE62" s="169">
        <f>IFERROR(Inv_SY_B!AE62/Inv_SY_B!$CU62-1,"")</f>
        <v>1.5389464552681309E-2</v>
      </c>
      <c r="AF62" s="169">
        <f>IFERROR(Inv_SY_B!AF62/Inv_SY_B!$CU62-1,"")</f>
        <v>4.4089041960990727E-2</v>
      </c>
      <c r="AG62" s="169">
        <f>IFERROR(Inv_SY_B!AG62/Inv_SY_B!$CU62-1,"")</f>
        <v>6.7383000854690067E-2</v>
      </c>
      <c r="AH62" s="169">
        <f>IFERROR(Inv_SY_B!AH62/Inv_SY_B!$CU62-1,"")</f>
        <v>2.9451565018621118E-3</v>
      </c>
      <c r="AI62" s="169">
        <f>IFERROR(Inv_SY_B!AI62/Inv_SY_B!$CU62-1,"")</f>
        <v>1.7483958636432817E-3</v>
      </c>
      <c r="AJ62" s="169">
        <f>IFERROR(Inv_SY_B!AJ62/Inv_SY_B!$CU62-1,"")</f>
        <v>1.5068862097732616E-2</v>
      </c>
      <c r="AK62" s="169">
        <f>IFERROR(Inv_SY_B!AK62/Inv_SY_B!$CU62-1,"")</f>
        <v>2.8097287458660469E-2</v>
      </c>
      <c r="AL62" s="169">
        <f>IFERROR(Inv_SY_B!AL62/Inv_SY_B!$CU62-1,"")</f>
        <v>3.5781177965511501E-2</v>
      </c>
      <c r="AM62" s="169">
        <f>IFERROR(Inv_SY_B!AM62/Inv_SY_B!$CU62-1,"")</f>
        <v>2.2387770751569391E-2</v>
      </c>
      <c r="AN62" s="169">
        <f>IFERROR(Inv_SY_B!AN62/Inv_SY_B!$CU62-1,"")</f>
        <v>2.1862711002619051E-2</v>
      </c>
      <c r="AO62" s="169">
        <f>IFERROR(Inv_SY_B!AO62/Inv_SY_B!$CU62-1,"")</f>
        <v>2.9845762287676658E-2</v>
      </c>
      <c r="AP62" s="169">
        <f>IFERROR(Inv_SY_B!AP62/Inv_SY_B!$CU62-1,"")</f>
        <v>3.3317585933795746E-2</v>
      </c>
      <c r="AQ62" s="169">
        <f>IFERROR(Inv_SY_B!AQ62/Inv_SY_B!$CU62-1,"")</f>
        <v>4.3162857432148538E-3</v>
      </c>
      <c r="AR62" s="169">
        <f>IFERROR(Inv_SY_B!AR62/Inv_SY_B!$CU62-1,"")</f>
        <v>2.7136976805540058E-2</v>
      </c>
      <c r="AS62" s="169">
        <f>IFERROR(Inv_SY_B!AS62/Inv_SY_B!$CU62-1,"")</f>
        <v>3.1523225901205709E-2</v>
      </c>
      <c r="AT62" s="169">
        <f>IFERROR(Inv_SY_B!AT62/Inv_SY_B!$CU62-1,"")</f>
        <v>-1.6428334622268115E-2</v>
      </c>
      <c r="AU62" s="169">
        <f>IFERROR(Inv_SY_B!AU62/Inv_SY_B!$CU62-1,"")</f>
        <v>-1.284738167470989E-2</v>
      </c>
      <c r="AV62" s="169">
        <f>IFERROR(Inv_SY_B!AV62/Inv_SY_B!$CU62-1,"")</f>
        <v>8.2054846154622219E-3</v>
      </c>
      <c r="AW62" s="169">
        <f>IFERROR(Inv_SY_B!AW62/Inv_SY_B!$CU62-1,"")</f>
        <v>-2.1827082087315541E-2</v>
      </c>
      <c r="AX62" s="169">
        <f>IFERROR(Inv_SY_B!AX62/Inv_SY_B!$CU62-1,"")</f>
        <v>1.4801193154494241E-2</v>
      </c>
      <c r="AY62" s="169">
        <f>IFERROR(Inv_SY_B!AY62/Inv_SY_B!$CU62-1,"")</f>
        <v>-2.0806799728562253E-2</v>
      </c>
      <c r="AZ62" s="169">
        <f>IFERROR(Inv_SY_B!AZ62/Inv_SY_B!$CU62-1,"")</f>
        <v>1.2019058380836611E-2</v>
      </c>
      <c r="BA62" s="169">
        <f>IFERROR(Inv_SY_B!BA62/Inv_SY_B!$CU62-1,"")</f>
        <v>-6.4155069051217151E-3</v>
      </c>
      <c r="BB62" s="169">
        <f>IFERROR(Inv_SY_B!BB62/Inv_SY_B!$CU62-1,"")</f>
        <v>2.2211901898532282E-3</v>
      </c>
      <c r="BC62" s="169">
        <f>IFERROR(Inv_SY_B!BC62/Inv_SY_B!$CU62-1,"")</f>
        <v>-2.8150971980355211E-3</v>
      </c>
      <c r="BD62" s="169">
        <f>IFERROR(Inv_SY_B!BD62/Inv_SY_B!$CU62-1,"")</f>
        <v>2.2202367593895156E-2</v>
      </c>
      <c r="BE62" s="169">
        <f>IFERROR(Inv_SY_B!BE62/Inv_SY_B!$CU62-1,"")</f>
        <v>4.2511489292962557E-2</v>
      </c>
      <c r="BF62" s="169">
        <f>IFERROR(Inv_SY_B!BF62/Inv_SY_B!$CU62-1,"")</f>
        <v>1.1463607703890544E-2</v>
      </c>
      <c r="BG62" s="169">
        <f>IFERROR(Inv_SY_B!BG62/Inv_SY_B!$CU62-1,"")</f>
        <v>2.6351575848345909E-2</v>
      </c>
      <c r="BH62" s="169">
        <f>IFERROR(Inv_SY_B!BH62/Inv_SY_B!$CU62-1,"")</f>
        <v>7.4377453129058635E-2</v>
      </c>
      <c r="BI62" s="169">
        <f>IFERROR(Inv_SY_B!BI62/Inv_SY_B!$CU62-1,"")</f>
        <v>-2.7629181410362413E-2</v>
      </c>
      <c r="BJ62" s="169">
        <f>IFERROR(Inv_SY_B!BJ62/Inv_SY_B!$CU62-1,"")</f>
        <v>4.1504231815385317E-2</v>
      </c>
      <c r="BK62" s="169">
        <f>IFERROR(Inv_SY_B!BK62/Inv_SY_B!$CU62-1,"")</f>
        <v>1.4801193154494241E-2</v>
      </c>
      <c r="BL62" s="169">
        <f>IFERROR(Inv_SY_B!BL62/Inv_SY_B!$CU62-1,"")</f>
        <v>1.1505476504917622E-2</v>
      </c>
      <c r="BM62" s="169">
        <f>IFERROR(Inv_SY_B!BM62/Inv_SY_B!$CU62-1,"")</f>
        <v>1.1586541630310032E-2</v>
      </c>
      <c r="BN62" s="169">
        <f>IFERROR(Inv_SY_B!BN62/Inv_SY_B!$CU62-1,"")</f>
        <v>2.6405753749425775E-2</v>
      </c>
      <c r="BO62" s="169">
        <f>IFERROR(Inv_SY_B!BO62/Inv_SY_B!$CU62-1,"")</f>
        <v>4.3711485422868623E-2</v>
      </c>
      <c r="BP62" s="169">
        <f>IFERROR(Inv_SY_B!BP62/Inv_SY_B!$CU62-1,"")</f>
        <v>-6.7316539340170012E-2</v>
      </c>
      <c r="BQ62" s="169">
        <f>IFERROR(Inv_SY_B!BQ62/Inv_SY_B!$CU62-1,"")</f>
        <v>4.9293428828425023E-2</v>
      </c>
      <c r="BR62" s="169">
        <f>IFERROR(Inv_SY_B!BR62/Inv_SY_B!$CU62-1,"")</f>
        <v>4.9026319767204063E-2</v>
      </c>
      <c r="BS62" s="169">
        <f>IFERROR(Inv_SY_B!BS62/Inv_SY_B!$CU62-1,"")</f>
        <v>3.040344883222823E-2</v>
      </c>
      <c r="BT62" s="169">
        <f>IFERROR(Inv_SY_B!BT62/Inv_SY_B!$CU62-1,"")</f>
        <v>5.3968604954559352E-2</v>
      </c>
      <c r="BU62" s="169">
        <f>IFERROR(Inv_SY_B!BU62/Inv_SY_B!$CU62-1,"")</f>
        <v>4.174263359180852E-2</v>
      </c>
      <c r="BV62" s="169">
        <f>IFERROR(Inv_SY_B!BV62/Inv_SY_B!$CU62-1,"")</f>
        <v>1.2880833544035131E-2</v>
      </c>
      <c r="BW62" s="169">
        <f>IFERROR(Inv_SY_B!BW62/Inv_SY_B!$CU62-1,"")</f>
        <v>1.5266252628818533E-2</v>
      </c>
      <c r="BX62" s="169">
        <f>IFERROR(Inv_SY_B!BX62/Inv_SY_B!$CU62-1,"")</f>
        <v>3.1511270898103572E-2</v>
      </c>
      <c r="BY62" s="169">
        <f>IFERROR(Inv_SY_B!BY62/Inv_SY_B!$CU62-1,"")</f>
        <v>3.7900689235556229E-2</v>
      </c>
      <c r="BZ62" s="169">
        <f>IFERROR(Inv_SY_B!BZ62/Inv_SY_B!$CU62-1,"")</f>
        <v>4.3008649405748889E-2</v>
      </c>
      <c r="CA62" s="169">
        <f>IFERROR(Inv_SY_B!CA62/Inv_SY_B!$CU62-1,"")</f>
        <v>-4.4351323772619078E-2</v>
      </c>
      <c r="CB62" s="169">
        <f>IFERROR(Inv_SY_B!CB62/Inv_SY_B!$CU62-1,"")</f>
        <v>-1</v>
      </c>
      <c r="CC62" s="169">
        <f>IFERROR(Inv_SY_B!CC62/Inv_SY_B!$CU62-1,"")</f>
        <v>2.2247940783321152E-2</v>
      </c>
      <c r="CD62" s="169">
        <f>IFERROR(Inv_SY_B!CD62/Inv_SY_B!$CU62-1,"")</f>
        <v>1.5153466329282494E-2</v>
      </c>
      <c r="CE62" s="169">
        <f>IFERROR(Inv_SY_B!CE62/Inv_SY_B!$CU62-1,"")</f>
        <v>3.3210294252385308E-2</v>
      </c>
      <c r="CF62" s="169">
        <f>IFERROR(Inv_SY_B!CF62/Inv_SY_B!$CU62-1,"")</f>
        <v>2.1749857184045762E-3</v>
      </c>
      <c r="CG62" s="169">
        <f>IFERROR(Inv_SY_B!CG62/Inv_SY_B!$CU62-1,"")</f>
        <v>-2.0434402310404609E-2</v>
      </c>
      <c r="CH62" s="169">
        <f>IFERROR(Inv_SY_B!CH62/Inv_SY_B!$CU62-1,"")</f>
        <v>-0.15208788310677013</v>
      </c>
      <c r="CI62" s="169">
        <f>IFERROR(Inv_SY_B!CI62/Inv_SY_B!$CU62-1,"")</f>
        <v>-1</v>
      </c>
      <c r="CJ62" s="169">
        <f>IFERROR(Inv_SY_B!CJ62/Inv_SY_B!$CU62-1,"")</f>
        <v>-1</v>
      </c>
      <c r="CK62" s="169">
        <f>IFERROR(Inv_SY_B!CK62/Inv_SY_B!$CU62-1,"")</f>
        <v>-1</v>
      </c>
      <c r="CL62" s="169">
        <f>IFERROR(Inv_SY_B!CL62/Inv_SY_B!$CU62-1,"")</f>
        <v>-1</v>
      </c>
      <c r="CM62" s="169">
        <f>IFERROR(Inv_SY_B!CM62/Inv_SY_B!$CU62-1,"")</f>
        <v>-1</v>
      </c>
      <c r="CN62" s="169">
        <f>IFERROR(Inv_SY_B!CN62/Inv_SY_B!$CU62-1,"")</f>
        <v>-1</v>
      </c>
      <c r="CO62" s="169">
        <f>IFERROR(Inv_SY_B!CO62/Inv_SY_B!$CU62-1,"")</f>
        <v>-1</v>
      </c>
      <c r="CP62" s="169">
        <f>IFERROR(Inv_SY_B!CP62/Inv_SY_B!$CU62-1,"")</f>
        <v>-1</v>
      </c>
      <c r="CQ62" s="169">
        <f>IFERROR(Inv_SY_B!CQ62/Inv_SY_B!$CU62-1,"")</f>
        <v>-7.4792862863125587E-2</v>
      </c>
      <c r="CR62" s="169">
        <f>IFERROR(Inv_SY_B!CR62/Inv_SY_B!$CU62-1,"")</f>
        <v>-7.5653801142460786E-2</v>
      </c>
      <c r="CS62" s="169">
        <f>IFERROR(Inv_SY_B!CS62/Inv_SY_B!$CU62-1,"")</f>
        <v>-0.29939059836145654</v>
      </c>
      <c r="CT62" s="169">
        <f>IFERROR(Inv_SY_B!CT62/Inv_SY_B!$CU62-1,"")</f>
        <v>-0.61921970989845487</v>
      </c>
      <c r="CU62" s="173"/>
      <c r="CV62" s="173"/>
      <c r="CW62" s="173"/>
      <c r="CX62" s="173"/>
    </row>
    <row r="63" spans="2:102">
      <c r="B63" s="164">
        <f>B62+1</f>
        <v>45755</v>
      </c>
      <c r="C63" s="169">
        <f>IFERROR(Inv_SY_B!C63/Inv_SY_B!$CU63-1,"")</f>
        <v>2.9445860000817614E-2</v>
      </c>
      <c r="D63" s="169">
        <f>IFERROR(Inv_SY_B!D63/Inv_SY_B!$CU63-1,"")</f>
        <v>3.0334768114756994E-2</v>
      </c>
      <c r="E63" s="169">
        <f>IFERROR(Inv_SY_B!E63/Inv_SY_B!$CU63-1,"")</f>
        <v>1.484406816841255E-2</v>
      </c>
      <c r="F63" s="169">
        <f>IFERROR(Inv_SY_B!F63/Inv_SY_B!$CU63-1,"")</f>
        <v>-5.1356659632845303E-2</v>
      </c>
      <c r="G63" s="169">
        <f>IFERROR(Inv_SY_B!G63/Inv_SY_B!$CU63-1,"")</f>
        <v>5.479446334247795E-3</v>
      </c>
      <c r="H63" s="169">
        <f>IFERROR(Inv_SY_B!H63/Inv_SY_B!$CU63-1,"")</f>
        <v>-3.0423595348417765E-3</v>
      </c>
      <c r="I63" s="169">
        <f>IFERROR(Inv_SY_B!I63/Inv_SY_B!$CU63-1,"")</f>
        <v>-1.4085676542241687E-2</v>
      </c>
      <c r="J63" s="169">
        <f>IFERROR(Inv_SY_B!J63/Inv_SY_B!$CU63-1,"")</f>
        <v>-7.3571799890379541E-3</v>
      </c>
      <c r="K63" s="169">
        <f>IFERROR(Inv_SY_B!K63/Inv_SY_B!$CU63-1,"")</f>
        <v>-9.9092723088100021E-3</v>
      </c>
      <c r="L63" s="169">
        <f>IFERROR(Inv_SY_B!L63/Inv_SY_B!$CU63-1,"")</f>
        <v>-7.0804979803013035E-3</v>
      </c>
      <c r="M63" s="169">
        <f>IFERROR(Inv_SY_B!M63/Inv_SY_B!$CU63-1,"")</f>
        <v>8.8556852123340413E-3</v>
      </c>
      <c r="N63" s="169">
        <f>IFERROR(Inv_SY_B!N63/Inv_SY_B!$CU63-1,"")</f>
        <v>4.8754711829250841E-3</v>
      </c>
      <c r="O63" s="169">
        <f>IFERROR(Inv_SY_B!O63/Inv_SY_B!$CU63-1,"")</f>
        <v>-3.4742649055308217E-4</v>
      </c>
      <c r="P63" s="169">
        <f>IFERROR(Inv_SY_B!P63/Inv_SY_B!$CU63-1,"")</f>
        <v>-3.0157262066895507E-3</v>
      </c>
      <c r="Q63" s="169">
        <f>IFERROR(Inv_SY_B!Q63/Inv_SY_B!$CU63-1,"")</f>
        <v>-7.365865693987006E-3</v>
      </c>
      <c r="R63" s="169">
        <f>IFERROR(Inv_SY_B!R63/Inv_SY_B!$CU63-1,"")</f>
        <v>-5.2548934783421819E-3</v>
      </c>
      <c r="S63" s="169">
        <f>IFERROR(Inv_SY_B!S63/Inv_SY_B!$CU63-1,"")</f>
        <v>-2.0134720156984587E-3</v>
      </c>
      <c r="T63" s="169">
        <f>IFERROR(Inv_SY_B!T63/Inv_SY_B!$CU63-1,"")</f>
        <v>-3.7416991837417868E-3</v>
      </c>
      <c r="U63" s="169">
        <f>IFERROR(Inv_SY_B!U63/Inv_SY_B!$CU63-1,"")</f>
        <v>0.10883286502337675</v>
      </c>
      <c r="V63" s="169">
        <f>IFERROR(Inv_SY_B!V63/Inv_SY_B!$CU63-1,"")</f>
        <v>0.12464474508082501</v>
      </c>
      <c r="W63" s="169">
        <f>IFERROR(Inv_SY_B!W63/Inv_SY_B!$CU63-1,"")</f>
        <v>0.16783008836201097</v>
      </c>
      <c r="X63" s="169">
        <f>IFERROR(Inv_SY_B!X63/Inv_SY_B!$CU63-1,"")</f>
        <v>1.0541671584277212E-2</v>
      </c>
      <c r="Y63" s="169">
        <f>IFERROR(Inv_SY_B!Y63/Inv_SY_B!$CU63-1,"")</f>
        <v>1.5515199399861013E-2</v>
      </c>
      <c r="Z63" s="169">
        <f>IFERROR(Inv_SY_B!Z63/Inv_SY_B!$CU63-1,"")</f>
        <v>1.6438849289722945E-2</v>
      </c>
      <c r="AA63" s="169">
        <f>IFERROR(Inv_SY_B!AA63/Inv_SY_B!$CU63-1,"")</f>
        <v>-1.5239458767613789E-2</v>
      </c>
      <c r="AB63" s="169">
        <f>IFERROR(Inv_SY_B!AB63/Inv_SY_B!$CU63-1,"")</f>
        <v>-3.9142381194020581E-3</v>
      </c>
      <c r="AC63" s="169">
        <f>IFERROR(Inv_SY_B!AC63/Inv_SY_B!$CU63-1,"")</f>
        <v>3.3303810887773455E-2</v>
      </c>
      <c r="AD63" s="169">
        <f>IFERROR(Inv_SY_B!AD63/Inv_SY_B!$CU63-1,"")</f>
        <v>-2.7262913395371235E-2</v>
      </c>
      <c r="AE63" s="169">
        <f>IFERROR(Inv_SY_B!AE63/Inv_SY_B!$CU63-1,"")</f>
        <v>9.753952312741232E-3</v>
      </c>
      <c r="AF63" s="169">
        <f>IFERROR(Inv_SY_B!AF63/Inv_SY_B!$CU63-1,"")</f>
        <v>3.7361312960227266E-2</v>
      </c>
      <c r="AG63" s="169">
        <f>IFERROR(Inv_SY_B!AG63/Inv_SY_B!$CU63-1,"")</f>
        <v>5.8514421321733234E-2</v>
      </c>
      <c r="AH63" s="169">
        <f>IFERROR(Inv_SY_B!AH63/Inv_SY_B!$CU63-1,"")</f>
        <v>-4.7748145741622894E-3</v>
      </c>
      <c r="AI63" s="169">
        <f>IFERROR(Inv_SY_B!AI63/Inv_SY_B!$CU63-1,"")</f>
        <v>3.0194403387189928E-2</v>
      </c>
      <c r="AJ63" s="169">
        <f>IFERROR(Inv_SY_B!AJ63/Inv_SY_B!$CU63-1,"")</f>
        <v>2.5225420373143459E-2</v>
      </c>
      <c r="AK63" s="169">
        <f>IFERROR(Inv_SY_B!AK63/Inv_SY_B!$CU63-1,"")</f>
        <v>2.5835120300441661E-2</v>
      </c>
      <c r="AL63" s="169">
        <f>IFERROR(Inv_SY_B!AL63/Inv_SY_B!$CU63-1,"")</f>
        <v>3.6312463723234822E-2</v>
      </c>
      <c r="AM63" s="169">
        <f>IFERROR(Inv_SY_B!AM63/Inv_SY_B!$CU63-1,"")</f>
        <v>1.5105082096130706E-2</v>
      </c>
      <c r="AN63" s="169">
        <f>IFERROR(Inv_SY_B!AN63/Inv_SY_B!$CU63-1,"")</f>
        <v>4.8232846932973361E-2</v>
      </c>
      <c r="AO63" s="169">
        <f>IFERROR(Inv_SY_B!AO63/Inv_SY_B!$CU63-1,"")</f>
        <v>5.1368085794384788E-2</v>
      </c>
      <c r="AP63" s="169">
        <f>IFERROR(Inv_SY_B!AP63/Inv_SY_B!$CU63-1,"")</f>
        <v>4.1913802687340018E-2</v>
      </c>
      <c r="AQ63" s="169">
        <f>IFERROR(Inv_SY_B!AQ63/Inv_SY_B!$CU63-1,"")</f>
        <v>-4.8601244758052276E-2</v>
      </c>
      <c r="AR63" s="169">
        <f>IFERROR(Inv_SY_B!AR63/Inv_SY_B!$CU63-1,"")</f>
        <v>-0.15477598931069081</v>
      </c>
      <c r="AS63" s="169">
        <f>IFERROR(Inv_SY_B!AS63/Inv_SY_B!$CU63-1,"")</f>
        <v>-0.3344414279839163</v>
      </c>
      <c r="AT63" s="169">
        <f>IFERROR(Inv_SY_B!AT63/Inv_SY_B!$CU63-1,"")</f>
        <v>-0.2112718204279711</v>
      </c>
      <c r="AU63" s="169">
        <f>IFERROR(Inv_SY_B!AU63/Inv_SY_B!$CU63-1,"")</f>
        <v>3.8687313787715283E-3</v>
      </c>
      <c r="AV63" s="169">
        <f>IFERROR(Inv_SY_B!AV63/Inv_SY_B!$CU63-1,"")</f>
        <v>1.8319995449211257E-2</v>
      </c>
      <c r="AW63" s="169">
        <f>IFERROR(Inv_SY_B!AW63/Inv_SY_B!$CU63-1,"")</f>
        <v>-3.8253337631300677E-2</v>
      </c>
      <c r="AX63" s="169">
        <f>IFERROR(Inv_SY_B!AX63/Inv_SY_B!$CU63-1,"")</f>
        <v>2.2357682835781434E-2</v>
      </c>
      <c r="AY63" s="169">
        <f>IFERROR(Inv_SY_B!AY63/Inv_SY_B!$CU63-1,"")</f>
        <v>-3.9652648939853985E-2</v>
      </c>
      <c r="AZ63" s="169">
        <f>IFERROR(Inv_SY_B!AZ63/Inv_SY_B!$CU63-1,"")</f>
        <v>1.5422972063615425E-2</v>
      </c>
      <c r="BA63" s="169">
        <f>IFERROR(Inv_SY_B!BA63/Inv_SY_B!$CU63-1,"")</f>
        <v>-4.969080665402692E-3</v>
      </c>
      <c r="BB63" s="169">
        <f>IFERROR(Inv_SY_B!BB63/Inv_SY_B!$CU63-1,"")</f>
        <v>1.1076758843043377E-2</v>
      </c>
      <c r="BC63" s="169">
        <f>IFERROR(Inv_SY_B!BC63/Inv_SY_B!$CU63-1,"")</f>
        <v>-2.2914087066938982E-2</v>
      </c>
      <c r="BD63" s="169">
        <f>IFERROR(Inv_SY_B!BD63/Inv_SY_B!$CU63-1,"")</f>
        <v>-1.3066377669747054E-3</v>
      </c>
      <c r="BE63" s="169">
        <f>IFERROR(Inv_SY_B!BE63/Inv_SY_B!$CU63-1,"")</f>
        <v>3.7419191758181203E-2</v>
      </c>
      <c r="BF63" s="169">
        <f>IFERROR(Inv_SY_B!BF63/Inv_SY_B!$CU63-1,"")</f>
        <v>5.7603849892726711E-3</v>
      </c>
      <c r="BG63" s="169">
        <f>IFERROR(Inv_SY_B!BG63/Inv_SY_B!$CU63-1,"")</f>
        <v>2.3410661359317686E-2</v>
      </c>
      <c r="BH63" s="169">
        <f>IFERROR(Inv_SY_B!BH63/Inv_SY_B!$CU63-1,"")</f>
        <v>7.4494580928896603E-2</v>
      </c>
      <c r="BI63" s="169">
        <f>IFERROR(Inv_SY_B!BI63/Inv_SY_B!$CU63-1,"")</f>
        <v>-1.5194333514940039E-2</v>
      </c>
      <c r="BJ63" s="169">
        <f>IFERROR(Inv_SY_B!BJ63/Inv_SY_B!$CU63-1,"")</f>
        <v>5.8462395644876874E-2</v>
      </c>
      <c r="BK63" s="169">
        <f>IFERROR(Inv_SY_B!BK63/Inv_SY_B!$CU63-1,"")</f>
        <v>2.5595451023125548E-2</v>
      </c>
      <c r="BL63" s="169">
        <f>IFERROR(Inv_SY_B!BL63/Inv_SY_B!$CU63-1,"")</f>
        <v>-2.6575957246989246E-3</v>
      </c>
      <c r="BM63" s="169">
        <f>IFERROR(Inv_SY_B!BM63/Inv_SY_B!$CU63-1,"")</f>
        <v>1.0442695906355048E-2</v>
      </c>
      <c r="BN63" s="169">
        <f>IFERROR(Inv_SY_B!BN63/Inv_SY_B!$CU63-1,"")</f>
        <v>6.2150855229845092E-2</v>
      </c>
      <c r="BO63" s="169">
        <f>IFERROR(Inv_SY_B!BO63/Inv_SY_B!$CU63-1,"")</f>
        <v>4.7443384560949875E-2</v>
      </c>
      <c r="BP63" s="169">
        <f>IFERROR(Inv_SY_B!BP63/Inv_SY_B!$CU63-1,"")</f>
        <v>-0.13590601039068195</v>
      </c>
      <c r="BQ63" s="169">
        <f>IFERROR(Inv_SY_B!BQ63/Inv_SY_B!$CU63-1,"")</f>
        <v>5.7556344774209345E-2</v>
      </c>
      <c r="BR63" s="169">
        <f>IFERROR(Inv_SY_B!BR63/Inv_SY_B!$CU63-1,"")</f>
        <v>5.4522285897627309E-2</v>
      </c>
      <c r="BS63" s="169">
        <f>IFERROR(Inv_SY_B!BS63/Inv_SY_B!$CU63-1,"")</f>
        <v>5.1411785121022957E-2</v>
      </c>
      <c r="BT63" s="169">
        <f>IFERROR(Inv_SY_B!BT63/Inv_SY_B!$CU63-1,"")</f>
        <v>5.7946747288054823E-2</v>
      </c>
      <c r="BU63" s="169">
        <f>IFERROR(Inv_SY_B!BU63/Inv_SY_B!$CU63-1,"")</f>
        <v>5.1443496238444686E-2</v>
      </c>
      <c r="BV63" s="169">
        <f>IFERROR(Inv_SY_B!BV63/Inv_SY_B!$CU63-1,"")</f>
        <v>-7.0266447812631361E-3</v>
      </c>
      <c r="BW63" s="169">
        <f>IFERROR(Inv_SY_B!BW63/Inv_SY_B!$CU63-1,"")</f>
        <v>6.1037427999377947E-2</v>
      </c>
      <c r="BX63" s="169">
        <f>IFERROR(Inv_SY_B!BX63/Inv_SY_B!$CU63-1,"")</f>
        <v>7.4525919999046453E-2</v>
      </c>
      <c r="BY63" s="169">
        <f>IFERROR(Inv_SY_B!BY63/Inv_SY_B!$CU63-1,"")</f>
        <v>7.8036119008969118E-2</v>
      </c>
      <c r="BZ63" s="169">
        <f>IFERROR(Inv_SY_B!BZ63/Inv_SY_B!$CU63-1,"")</f>
        <v>7.6227016442316442E-2</v>
      </c>
      <c r="CA63" s="169">
        <f>IFERROR(Inv_SY_B!CA63/Inv_SY_B!$CU63-1,"")</f>
        <v>-1.6296987805440533E-2</v>
      </c>
      <c r="CB63" s="169">
        <f>IFERROR(Inv_SY_B!CB63/Inv_SY_B!$CU63-1,"")</f>
        <v>-1</v>
      </c>
      <c r="CC63" s="169">
        <f>IFERROR(Inv_SY_B!CC63/Inv_SY_B!$CU63-1,"")</f>
        <v>3.6029753092748029E-2</v>
      </c>
      <c r="CD63" s="169">
        <f>IFERROR(Inv_SY_B!CD63/Inv_SY_B!$CU63-1,"")</f>
        <v>3.0202907116059885E-2</v>
      </c>
      <c r="CE63" s="169">
        <f>IFERROR(Inv_SY_B!CE63/Inv_SY_B!$CU63-1,"")</f>
        <v>3.6059035738090328E-2</v>
      </c>
      <c r="CF63" s="169">
        <f>IFERROR(Inv_SY_B!CF63/Inv_SY_B!$CU63-1,"")</f>
        <v>1.4500698701159553E-2</v>
      </c>
      <c r="CG63" s="169">
        <f>IFERROR(Inv_SY_B!CG63/Inv_SY_B!$CU63-1,"")</f>
        <v>5.9767211180361546E-3</v>
      </c>
      <c r="CH63" s="169">
        <f>IFERROR(Inv_SY_B!CH63/Inv_SY_B!$CU63-1,"")</f>
        <v>-0.15182622548360247</v>
      </c>
      <c r="CI63" s="169">
        <f>IFERROR(Inv_SY_B!CI63/Inv_SY_B!$CU63-1,"")</f>
        <v>-1</v>
      </c>
      <c r="CJ63" s="169">
        <f>IFERROR(Inv_SY_B!CJ63/Inv_SY_B!$CU63-1,"")</f>
        <v>-1</v>
      </c>
      <c r="CK63" s="169">
        <f>IFERROR(Inv_SY_B!CK63/Inv_SY_B!$CU63-1,"")</f>
        <v>-1</v>
      </c>
      <c r="CL63" s="169">
        <f>IFERROR(Inv_SY_B!CL63/Inv_SY_B!$CU63-1,"")</f>
        <v>-1</v>
      </c>
      <c r="CM63" s="169">
        <f>IFERROR(Inv_SY_B!CM63/Inv_SY_B!$CU63-1,"")</f>
        <v>-1</v>
      </c>
      <c r="CN63" s="169">
        <f>IFERROR(Inv_SY_B!CN63/Inv_SY_B!$CU63-1,"")</f>
        <v>-1</v>
      </c>
      <c r="CO63" s="169">
        <f>IFERROR(Inv_SY_B!CO63/Inv_SY_B!$CU63-1,"")</f>
        <v>-1</v>
      </c>
      <c r="CP63" s="169">
        <f>IFERROR(Inv_SY_B!CP63/Inv_SY_B!$CU63-1,"")</f>
        <v>-1</v>
      </c>
      <c r="CQ63" s="169">
        <f>IFERROR(Inv_SY_B!CQ63/Inv_SY_B!$CU63-1,"")</f>
        <v>-3.4500261215135719E-2</v>
      </c>
      <c r="CR63" s="169">
        <f>IFERROR(Inv_SY_B!CR63/Inv_SY_B!$CU63-1,"")</f>
        <v>-8.8701425740702833E-2</v>
      </c>
      <c r="CS63" s="169">
        <f>IFERROR(Inv_SY_B!CS63/Inv_SY_B!$CU63-1,"")</f>
        <v>-0.31278103827956738</v>
      </c>
      <c r="CT63" s="169">
        <f>IFERROR(Inv_SY_B!CT63/Inv_SY_B!$CU63-1,"")</f>
        <v>-0.26562248963653567</v>
      </c>
      <c r="CU63" s="173"/>
      <c r="CV63" s="173"/>
      <c r="CW63" s="173"/>
      <c r="CX63" s="173"/>
    </row>
    <row r="64" spans="2:102">
      <c r="B64" s="164">
        <f t="shared" si="1"/>
        <v>45756</v>
      </c>
      <c r="C64" s="173">
        <f>IFERROR(Inv_SY_B!C64/Inv_SY_B!$CU64-1,"")</f>
        <v>2.7461795922113508E-2</v>
      </c>
      <c r="D64" s="173">
        <f>IFERROR(Inv_SY_B!D64/Inv_SY_B!$CU64-1,"")</f>
        <v>2.6859729756966155E-2</v>
      </c>
      <c r="E64" s="173">
        <f>IFERROR(Inv_SY_B!E64/Inv_SY_B!$CU64-1,"")</f>
        <v>1.5272461387157765E-2</v>
      </c>
      <c r="F64" s="173">
        <f>IFERROR(Inv_SY_B!F64/Inv_SY_B!$CU64-1,"")</f>
        <v>-4.810724023157209E-2</v>
      </c>
      <c r="G64" s="173">
        <f>IFERROR(Inv_SY_B!G64/Inv_SY_B!$CU64-1,"")</f>
        <v>5.7831125485758861E-3</v>
      </c>
      <c r="H64" s="173">
        <f>IFERROR(Inv_SY_B!H64/Inv_SY_B!$CU64-1,"")</f>
        <v>-3.0911859023200483E-3</v>
      </c>
      <c r="I64" s="173">
        <f>IFERROR(Inv_SY_B!I64/Inv_SY_B!$CU64-1,"")</f>
        <v>-5.323591013179807E-3</v>
      </c>
      <c r="J64" s="173">
        <f>IFERROR(Inv_SY_B!J64/Inv_SY_B!$CU64-1,"")</f>
        <v>-1.4084506425042775E-3</v>
      </c>
      <c r="K64" s="173">
        <f>IFERROR(Inv_SY_B!K64/Inv_SY_B!$CU64-1,"")</f>
        <v>-2.9409445862440542E-3</v>
      </c>
      <c r="L64" s="173">
        <f>IFERROR(Inv_SY_B!L64/Inv_SY_B!$CU64-1,"")</f>
        <v>8.4140900076223879E-4</v>
      </c>
      <c r="M64" s="173">
        <f>IFERROR(Inv_SY_B!M64/Inv_SY_B!$CU64-1,"")</f>
        <v>5.9901539548485871E-3</v>
      </c>
      <c r="N64" s="173">
        <f>IFERROR(Inv_SY_B!N64/Inv_SY_B!$CU64-1,"")</f>
        <v>1.8872560299838526E-3</v>
      </c>
      <c r="O64" s="173">
        <f>IFERROR(Inv_SY_B!O64/Inv_SY_B!$CU64-1,"")</f>
        <v>-2.9009475124198714E-3</v>
      </c>
      <c r="P64" s="173">
        <f>IFERROR(Inv_SY_B!P64/Inv_SY_B!$CU64-1,"")</f>
        <v>-3.9713263466343296E-3</v>
      </c>
      <c r="Q64" s="173">
        <f>IFERROR(Inv_SY_B!Q64/Inv_SY_B!$CU64-1,"")</f>
        <v>-9.3702701367939234E-3</v>
      </c>
      <c r="R64" s="173">
        <f>IFERROR(Inv_SY_B!R64/Inv_SY_B!$CU64-1,"")</f>
        <v>-7.3010987167595465E-3</v>
      </c>
      <c r="S64" s="173">
        <f>IFERROR(Inv_SY_B!S64/Inv_SY_B!$CU64-1,"")</f>
        <v>-4.0536631800355272E-3</v>
      </c>
      <c r="T64" s="173">
        <f>IFERROR(Inv_SY_B!T64/Inv_SY_B!$CU64-1,"")</f>
        <v>-2.7699570956454256E-3</v>
      </c>
      <c r="U64" s="173">
        <f>IFERROR(Inv_SY_B!U64/Inv_SY_B!$CU64-1,"")</f>
        <v>0.11987241962569661</v>
      </c>
      <c r="V64" s="173">
        <f>IFERROR(Inv_SY_B!V64/Inv_SY_B!$CU64-1,"")</f>
        <v>0.13306281033175971</v>
      </c>
      <c r="W64" s="173">
        <f>IFERROR(Inv_SY_B!W64/Inv_SY_B!$CU64-1,"")</f>
        <v>0.17006026784804784</v>
      </c>
      <c r="X64" s="173">
        <f>IFERROR(Inv_SY_B!X64/Inv_SY_B!$CU64-1,"")</f>
        <v>1.0739947206127809E-2</v>
      </c>
      <c r="Y64" s="173">
        <f>IFERROR(Inv_SY_B!Y64/Inv_SY_B!$CU64-1,"")</f>
        <v>2.3599604623034454E-2</v>
      </c>
      <c r="Z64" s="173">
        <f>IFERROR(Inv_SY_B!Z64/Inv_SY_B!$CU64-1,"")</f>
        <v>2.6904651022069404E-2</v>
      </c>
      <c r="AA64" s="173">
        <f>IFERROR(Inv_SY_B!AA64/Inv_SY_B!$CU64-1,"")</f>
        <v>-1.3373721053005605E-2</v>
      </c>
      <c r="AB64" s="173">
        <f>IFERROR(Inv_SY_B!AB64/Inv_SY_B!$CU64-1,"")</f>
        <v>-5.8250747372945444E-4</v>
      </c>
      <c r="AC64" s="173">
        <f>IFERROR(Inv_SY_B!AC64/Inv_SY_B!$CU64-1,"")</f>
        <v>3.9260767947228103E-2</v>
      </c>
      <c r="AD64" s="173">
        <f>IFERROR(Inv_SY_B!AD64/Inv_SY_B!$CU64-1,"")</f>
        <v>-2.0532257610268889E-2</v>
      </c>
      <c r="AE64" s="173">
        <f>IFERROR(Inv_SY_B!AE64/Inv_SY_B!$CU64-1,"")</f>
        <v>2.0677327506992027E-2</v>
      </c>
      <c r="AF64" s="173">
        <f>IFERROR(Inv_SY_B!AF64/Inv_SY_B!$CU64-1,"")</f>
        <v>4.9520169752960586E-2</v>
      </c>
      <c r="AG64" s="173">
        <f>IFERROR(Inv_SY_B!AG64/Inv_SY_B!$CU64-1,"")</f>
        <v>5.8374802047999941E-2</v>
      </c>
      <c r="AH64" s="173">
        <f>IFERROR(Inv_SY_B!AH64/Inv_SY_B!$CU64-1,"")</f>
        <v>-3.8448972033012785E-3</v>
      </c>
      <c r="AI64" s="173">
        <f>IFERROR(Inv_SY_B!AI64/Inv_SY_B!$CU64-1,"")</f>
        <v>-1.4755579160081744E-3</v>
      </c>
      <c r="AJ64" s="173">
        <f>IFERROR(Inv_SY_B!AJ64/Inv_SY_B!$CU64-1,"")</f>
        <v>5.0515074226988865E-3</v>
      </c>
      <c r="AK64" s="173">
        <f>IFERROR(Inv_SY_B!AK64/Inv_SY_B!$CU64-1,"")</f>
        <v>4.2490213517043518E-3</v>
      </c>
      <c r="AL64" s="173">
        <f>IFERROR(Inv_SY_B!AL64/Inv_SY_B!$CU64-1,"")</f>
        <v>9.7110479790243343E-3</v>
      </c>
      <c r="AM64" s="173">
        <f>IFERROR(Inv_SY_B!AM64/Inv_SY_B!$CU64-1,"")</f>
        <v>3.2238299323390507E-3</v>
      </c>
      <c r="AN64" s="173">
        <f>IFERROR(Inv_SY_B!AN64/Inv_SY_B!$CU64-1,"")</f>
        <v>7.3097554751531124E-3</v>
      </c>
      <c r="AO64" s="173">
        <f>IFERROR(Inv_SY_B!AO64/Inv_SY_B!$CU64-1,"")</f>
        <v>1.2580447532241079E-2</v>
      </c>
      <c r="AP64" s="173">
        <f>IFERROR(Inv_SY_B!AP64/Inv_SY_B!$CU64-1,"")</f>
        <v>2.0843434503582836E-2</v>
      </c>
      <c r="AQ64" s="173">
        <f>IFERROR(Inv_SY_B!AQ64/Inv_SY_B!$CU64-1,"")</f>
        <v>-5.3542890560780099E-2</v>
      </c>
      <c r="AR64" s="173">
        <f>IFERROR(Inv_SY_B!AR64/Inv_SY_B!$CU64-1,"")</f>
        <v>-2.0814678706655321E-2</v>
      </c>
      <c r="AS64" s="173">
        <f>IFERROR(Inv_SY_B!AS64/Inv_SY_B!$CU64-1,"")</f>
        <v>-3.1175824384183426E-2</v>
      </c>
      <c r="AT64" s="173">
        <f>IFERROR(Inv_SY_B!AT64/Inv_SY_B!$CU64-1,"")</f>
        <v>-2.6676105097650504E-2</v>
      </c>
      <c r="AU64" s="173">
        <f>IFERROR(Inv_SY_B!AU64/Inv_SY_B!$CU64-1,"")</f>
        <v>-2.1103375827405957E-2</v>
      </c>
      <c r="AV64" s="173">
        <f>IFERROR(Inv_SY_B!AV64/Inv_SY_B!$CU64-1,"")</f>
        <v>-1.4653099492683674E-2</v>
      </c>
      <c r="AW64" s="173">
        <f>IFERROR(Inv_SY_B!AW64/Inv_SY_B!$CU64-1,"")</f>
        <v>-5.0159015124244255E-2</v>
      </c>
      <c r="AX64" s="173">
        <f>IFERROR(Inv_SY_B!AX64/Inv_SY_B!$CU64-1,"")</f>
        <v>4.3174605608988781E-3</v>
      </c>
      <c r="AY64" s="173">
        <f>IFERROR(Inv_SY_B!AY64/Inv_SY_B!$CU64-1,"")</f>
        <v>-3.8814605135857438E-2</v>
      </c>
      <c r="AZ64" s="173">
        <f>IFERROR(Inv_SY_B!AZ64/Inv_SY_B!$CU64-1,"")</f>
        <v>-1.3003881111646631E-2</v>
      </c>
      <c r="BA64" s="173">
        <f>IFERROR(Inv_SY_B!BA64/Inv_SY_B!$CU64-1,"")</f>
        <v>-1.415274561033586E-2</v>
      </c>
      <c r="BB64" s="173">
        <f>IFERROR(Inv_SY_B!BB64/Inv_SY_B!$CU64-1,"")</f>
        <v>-1.0537688810373869E-2</v>
      </c>
      <c r="BC64" s="173">
        <f>IFERROR(Inv_SY_B!BC64/Inv_SY_B!$CU64-1,"")</f>
        <v>-2.1103375827405957E-2</v>
      </c>
      <c r="BD64" s="173">
        <f>IFERROR(Inv_SY_B!BD64/Inv_SY_B!$CU64-1,"")</f>
        <v>-8.7778477924521647E-3</v>
      </c>
      <c r="BE64" s="173">
        <f>IFERROR(Inv_SY_B!BE64/Inv_SY_B!$CU64-1,"")</f>
        <v>1.6850025693234905E-2</v>
      </c>
      <c r="BF64" s="173">
        <f>IFERROR(Inv_SY_B!BF64/Inv_SY_B!$CU64-1,"")</f>
        <v>-7.6350275419586611E-3</v>
      </c>
      <c r="BG64" s="173">
        <f>IFERROR(Inv_SY_B!BG64/Inv_SY_B!$CU64-1,"")</f>
        <v>1.1375868868899408E-2</v>
      </c>
      <c r="BH64" s="173">
        <f>IFERROR(Inv_SY_B!BH64/Inv_SY_B!$CU64-1,"")</f>
        <v>5.7477298866835058E-2</v>
      </c>
      <c r="BI64" s="173">
        <f>IFERROR(Inv_SY_B!BI64/Inv_SY_B!$CU64-1,"")</f>
        <v>-4.5359102461101197E-2</v>
      </c>
      <c r="BJ64" s="173">
        <f>IFERROR(Inv_SY_B!BJ64/Inv_SY_B!$CU64-1,"")</f>
        <v>2.509374218099869E-2</v>
      </c>
      <c r="BK64" s="173">
        <f>IFERROR(Inv_SY_B!BK64/Inv_SY_B!$CU64-1,"")</f>
        <v>-5.2821860675719146E-3</v>
      </c>
      <c r="BL64" s="173">
        <f>IFERROR(Inv_SY_B!BL64/Inv_SY_B!$CU64-1,"")</f>
        <v>-1.7180041987943984E-2</v>
      </c>
      <c r="BM64" s="173">
        <f>IFERROR(Inv_SY_B!BM64/Inv_SY_B!$CU64-1,"")</f>
        <v>-6.375816696131853E-3</v>
      </c>
      <c r="BN64" s="173">
        <f>IFERROR(Inv_SY_B!BN64/Inv_SY_B!$CU64-1,"")</f>
        <v>2.0005360173105613E-2</v>
      </c>
      <c r="BO64" s="173">
        <f>IFERROR(Inv_SY_B!BO64/Inv_SY_B!$CU64-1,"")</f>
        <v>7.638167162923537E-3</v>
      </c>
      <c r="BP64" s="173">
        <f>IFERROR(Inv_SY_B!BP64/Inv_SY_B!$CU64-1,"")</f>
        <v>-5.0930766996407417E-2</v>
      </c>
      <c r="BQ64" s="173">
        <f>IFERROR(Inv_SY_B!BQ64/Inv_SY_B!$CU64-1,"")</f>
        <v>1.42215078423098E-2</v>
      </c>
      <c r="BR64" s="173">
        <f>IFERROR(Inv_SY_B!BR64/Inv_SY_B!$CU64-1,"")</f>
        <v>1.7096922781822066E-2</v>
      </c>
      <c r="BS64" s="173">
        <f>IFERROR(Inv_SY_B!BS64/Inv_SY_B!$CU64-1,"")</f>
        <v>-1.2915029639737341E-4</v>
      </c>
      <c r="BT64" s="173">
        <f>IFERROR(Inv_SY_B!BT64/Inv_SY_B!$CU64-1,"")</f>
        <v>8.6262091637370197E-3</v>
      </c>
      <c r="BU64" s="173">
        <f>IFERROR(Inv_SY_B!BU64/Inv_SY_B!$CU64-1,"")</f>
        <v>7.755452724171441E-3</v>
      </c>
      <c r="BV64" s="173">
        <f>IFERROR(Inv_SY_B!BV64/Inv_SY_B!$CU64-1,"")</f>
        <v>-6.1217707013461187E-3</v>
      </c>
      <c r="BW64" s="173">
        <f>IFERROR(Inv_SY_B!BW64/Inv_SY_B!$CU64-1,"")</f>
        <v>6.7050163843773714E-3</v>
      </c>
      <c r="BX64" s="173">
        <f>IFERROR(Inv_SY_B!BX64/Inv_SY_B!$CU64-1,"")</f>
        <v>1.2468594722456094E-2</v>
      </c>
      <c r="BY64" s="173">
        <f>IFERROR(Inv_SY_B!BY64/Inv_SY_B!$CU64-1,"")</f>
        <v>2.3130159047473287E-2</v>
      </c>
      <c r="BZ64" s="173">
        <f>IFERROR(Inv_SY_B!BZ64/Inv_SY_B!$CU64-1,"")</f>
        <v>2.5916944177972523E-2</v>
      </c>
      <c r="CA64" s="173">
        <f>IFERROR(Inv_SY_B!CA64/Inv_SY_B!$CU64-1,"")</f>
        <v>-1.8204241720421455E-2</v>
      </c>
      <c r="CB64" s="173">
        <f>IFERROR(Inv_SY_B!CB64/Inv_SY_B!$CU64-1,"")</f>
        <v>-1</v>
      </c>
      <c r="CC64" s="173">
        <f>IFERROR(Inv_SY_B!CC64/Inv_SY_B!$CU64-1,"")</f>
        <v>9.3466564559969711E-3</v>
      </c>
      <c r="CD64" s="173">
        <f>IFERROR(Inv_SY_B!CD64/Inv_SY_B!$CU64-1,"")</f>
        <v>6.4981187004462537E-3</v>
      </c>
      <c r="CE64" s="173">
        <f>IFERROR(Inv_SY_B!CE64/Inv_SY_B!$CU64-1,"")</f>
        <v>8.4308336268530404E-3</v>
      </c>
      <c r="CF64" s="173">
        <f>IFERROR(Inv_SY_B!CF64/Inv_SY_B!$CU64-1,"")</f>
        <v>-1.3292853909864455E-2</v>
      </c>
      <c r="CG64" s="173">
        <f>IFERROR(Inv_SY_B!CG64/Inv_SY_B!$CU64-1,"")</f>
        <v>-2.4354266881934317E-2</v>
      </c>
      <c r="CH64" s="173">
        <f>IFERROR(Inv_SY_B!CH64/Inv_SY_B!$CU64-1,"")</f>
        <v>-0.17523193982096696</v>
      </c>
      <c r="CI64" s="173">
        <f>IFERROR(Inv_SY_B!CI64/Inv_SY_B!$CU64-1,"")</f>
        <v>-1</v>
      </c>
      <c r="CJ64" s="173">
        <f>IFERROR(Inv_SY_B!CJ64/Inv_SY_B!$CU64-1,"")</f>
        <v>-1</v>
      </c>
      <c r="CK64" s="173">
        <f>IFERROR(Inv_SY_B!CK64/Inv_SY_B!$CU64-1,"")</f>
        <v>-1</v>
      </c>
      <c r="CL64" s="173">
        <f>IFERROR(Inv_SY_B!CL64/Inv_SY_B!$CU64-1,"")</f>
        <v>-1</v>
      </c>
      <c r="CM64" s="173">
        <f>IFERROR(Inv_SY_B!CM64/Inv_SY_B!$CU64-1,"")</f>
        <v>-1</v>
      </c>
      <c r="CN64" s="173">
        <f>IFERROR(Inv_SY_B!CN64/Inv_SY_B!$CU64-1,"")</f>
        <v>-1</v>
      </c>
      <c r="CO64" s="173">
        <f>IFERROR(Inv_SY_B!CO64/Inv_SY_B!$CU64-1,"")</f>
        <v>-1</v>
      </c>
      <c r="CP64" s="173">
        <f>IFERROR(Inv_SY_B!CP64/Inv_SY_B!$CU64-1,"")</f>
        <v>-1</v>
      </c>
      <c r="CQ64" s="173">
        <f>IFERROR(Inv_SY_B!CQ64/Inv_SY_B!$CU64-1,"")</f>
        <v>3.9182322892597599E-2</v>
      </c>
      <c r="CR64" s="173">
        <f>IFERROR(Inv_SY_B!CR64/Inv_SY_B!$CU64-1,"")</f>
        <v>5.8544119477146328E-3</v>
      </c>
      <c r="CS64" s="173">
        <f>IFERROR(Inv_SY_B!CS64/Inv_SY_B!$CU64-1,"")</f>
        <v>-0.17974216858393943</v>
      </c>
      <c r="CT64" s="173">
        <f>IFERROR(Inv_SY_B!CT64/Inv_SY_B!$CU64-1,"")</f>
        <v>-0.12172672091580494</v>
      </c>
      <c r="CU64" s="173"/>
      <c r="CV64" s="173"/>
      <c r="CW64" s="173"/>
      <c r="CX64" s="173"/>
    </row>
    <row r="65" spans="2:102">
      <c r="B65" s="164">
        <f t="shared" si="1"/>
        <v>45757</v>
      </c>
      <c r="C65" s="173">
        <f>IFERROR(Inv_SY_B!C65/Inv_SY_B!$CU65-1,"")</f>
        <v>1.2395649043028367E-2</v>
      </c>
      <c r="D65" s="173">
        <f>IFERROR(Inv_SY_B!D65/Inv_SY_B!$CU65-1,"")</f>
        <v>8.4234628433548231E-3</v>
      </c>
      <c r="E65" s="173">
        <f>IFERROR(Inv_SY_B!E65/Inv_SY_B!$CU65-1,"")</f>
        <v>8.1261015002032089E-4</v>
      </c>
      <c r="F65" s="173">
        <f>IFERROR(Inv_SY_B!F65/Inv_SY_B!$CU65-1,"")</f>
        <v>-7.0471736135327645E-2</v>
      </c>
      <c r="G65" s="173">
        <f>IFERROR(Inv_SY_B!G65/Inv_SY_B!$CU65-1,"")</f>
        <v>-1.3031320751650366E-2</v>
      </c>
      <c r="H65" s="173">
        <f>IFERROR(Inv_SY_B!H65/Inv_SY_B!$CU65-1,"")</f>
        <v>-1.9058610395915054E-2</v>
      </c>
      <c r="I65" s="173">
        <f>IFERROR(Inv_SY_B!I65/Inv_SY_B!$CU65-1,"")</f>
        <v>-3.7524160961156516E-2</v>
      </c>
      <c r="J65" s="173">
        <f>IFERROR(Inv_SY_B!J65/Inv_SY_B!$CU65-1,"")</f>
        <v>-2.1956675089925826E-2</v>
      </c>
      <c r="K65" s="173">
        <f>IFERROR(Inv_SY_B!K65/Inv_SY_B!$CU65-1,"")</f>
        <v>-3.6359749777937322E-2</v>
      </c>
      <c r="L65" s="173">
        <f>IFERROR(Inv_SY_B!L65/Inv_SY_B!$CU65-1,"")</f>
        <v>-2.8634638048060101E-2</v>
      </c>
      <c r="M65" s="173">
        <f>IFERROR(Inv_SY_B!M65/Inv_SY_B!$CU65-1,"")</f>
        <v>-1.0526245907280352E-2</v>
      </c>
      <c r="N65" s="173">
        <f>IFERROR(Inv_SY_B!N65/Inv_SY_B!$CU65-1,"")</f>
        <v>-1.3670683471942224E-2</v>
      </c>
      <c r="O65" s="173">
        <f>IFERROR(Inv_SY_B!O65/Inv_SY_B!$CU65-1,"")</f>
        <v>-1.8336573323869176E-2</v>
      </c>
      <c r="P65" s="173">
        <f>IFERROR(Inv_SY_B!P65/Inv_SY_B!$CU65-1,"")</f>
        <v>-2.1110989413871017E-2</v>
      </c>
      <c r="Q65" s="173">
        <f>IFERROR(Inv_SY_B!Q65/Inv_SY_B!$CU65-1,"")</f>
        <v>-3.238200553184567E-2</v>
      </c>
      <c r="R65" s="173">
        <f>IFERROR(Inv_SY_B!R65/Inv_SY_B!$CU65-1,"")</f>
        <v>-2.6990647241068033E-2</v>
      </c>
      <c r="S65" s="173">
        <f>IFERROR(Inv_SY_B!S65/Inv_SY_B!$CU65-1,"")</f>
        <v>-2.2634494241780545E-2</v>
      </c>
      <c r="T65" s="173">
        <f>IFERROR(Inv_SY_B!T65/Inv_SY_B!$CU65-1,"")</f>
        <v>-2.1688637585872139E-2</v>
      </c>
      <c r="U65" s="173">
        <f>IFERROR(Inv_SY_B!U65/Inv_SY_B!$CU65-1,"")</f>
        <v>9.5695176131887161E-2</v>
      </c>
      <c r="V65" s="173">
        <f>IFERROR(Inv_SY_B!V65/Inv_SY_B!$CU65-1,"")</f>
        <v>0.11085873291982318</v>
      </c>
      <c r="W65" s="173">
        <f>IFERROR(Inv_SY_B!W65/Inv_SY_B!$CU65-1,"")</f>
        <v>0.14892301915540496</v>
      </c>
      <c r="X65" s="173">
        <f>IFERROR(Inv_SY_B!X65/Inv_SY_B!$CU65-1,"")</f>
        <v>-2.4498747552403888E-3</v>
      </c>
      <c r="Y65" s="173">
        <f>IFERROR(Inv_SY_B!Y65/Inv_SY_B!$CU65-1,"")</f>
        <v>6.331917996615033E-3</v>
      </c>
      <c r="Z65" s="173">
        <f>IFERROR(Inv_SY_B!Z65/Inv_SY_B!$CU65-1,"")</f>
        <v>1.0955549066301584E-2</v>
      </c>
      <c r="AA65" s="173">
        <f>IFERROR(Inv_SY_B!AA65/Inv_SY_B!$CU65-1,"")</f>
        <v>-4.2535626009427285E-2</v>
      </c>
      <c r="AB65" s="173">
        <f>IFERROR(Inv_SY_B!AB65/Inv_SY_B!$CU65-1,"")</f>
        <v>-3.019091045008504E-2</v>
      </c>
      <c r="AC65" s="173">
        <f>IFERROR(Inv_SY_B!AC65/Inv_SY_B!$CU65-1,"")</f>
        <v>2.0649323312495804E-2</v>
      </c>
      <c r="AD65" s="173">
        <f>IFERROR(Inv_SY_B!AD65/Inv_SY_B!$CU65-1,"")</f>
        <v>-3.5699057195901052E-2</v>
      </c>
      <c r="AE65" s="173">
        <f>IFERROR(Inv_SY_B!AE65/Inv_SY_B!$CU65-1,"")</f>
        <v>2.5538655585266579E-3</v>
      </c>
      <c r="AF65" s="173">
        <f>IFERROR(Inv_SY_B!AF65/Inv_SY_B!$CU65-1,"")</f>
        <v>2.8035459689162767E-2</v>
      </c>
      <c r="AG65" s="173">
        <f>IFERROR(Inv_SY_B!AG65/Inv_SY_B!$CU65-1,"")</f>
        <v>4.2428115211202266E-2</v>
      </c>
      <c r="AH65" s="173">
        <f>IFERROR(Inv_SY_B!AH65/Inv_SY_B!$CU65-1,"")</f>
        <v>-2.2191447225172745E-2</v>
      </c>
      <c r="AI65" s="173">
        <f>IFERROR(Inv_SY_B!AI65/Inv_SY_B!$CU65-1,"")</f>
        <v>-7.5729334462574238E-3</v>
      </c>
      <c r="AJ65" s="173">
        <f>IFERROR(Inv_SY_B!AJ65/Inv_SY_B!$CU65-1,"")</f>
        <v>-1.3265395228324595E-3</v>
      </c>
      <c r="AK65" s="173">
        <f>IFERROR(Inv_SY_B!AK65/Inv_SY_B!$CU65-1,"")</f>
        <v>4.3426014449101658E-3</v>
      </c>
      <c r="AL65" s="173">
        <f>IFERROR(Inv_SY_B!AL65/Inv_SY_B!$CU65-1,"")</f>
        <v>1.2128760842217812E-2</v>
      </c>
      <c r="AM65" s="173">
        <f>IFERROR(Inv_SY_B!AM65/Inv_SY_B!$CU65-1,"")</f>
        <v>1.0550642879711969E-3</v>
      </c>
      <c r="AN65" s="173">
        <f>IFERROR(Inv_SY_B!AN65/Inv_SY_B!$CU65-1,"")</f>
        <v>-1.6054599046000373E-4</v>
      </c>
      <c r="AO65" s="173">
        <f>IFERROR(Inv_SY_B!AO65/Inv_SY_B!$CU65-1,"")</f>
        <v>1.0432629293010587E-2</v>
      </c>
      <c r="AP65" s="173">
        <f>IFERROR(Inv_SY_B!AP65/Inv_SY_B!$CU65-1,"")</f>
        <v>1.9028730547630213E-2</v>
      </c>
      <c r="AQ65" s="173">
        <f>IFERROR(Inv_SY_B!AQ65/Inv_SY_B!$CU65-1,"")</f>
        <v>-3.7093391128363296E-2</v>
      </c>
      <c r="AR65" s="173">
        <f>IFERROR(Inv_SY_B!AR65/Inv_SY_B!$CU65-1,"")</f>
        <v>6.5807780398776883E-2</v>
      </c>
      <c r="AS65" s="173">
        <f>IFERROR(Inv_SY_B!AS65/Inv_SY_B!$CU65-1,"")</f>
        <v>8.5864601838282928E-2</v>
      </c>
      <c r="AT65" s="173">
        <f>IFERROR(Inv_SY_B!AT65/Inv_SY_B!$CU65-1,"")</f>
        <v>-3.0211379302063968E-2</v>
      </c>
      <c r="AU65" s="173">
        <f>IFERROR(Inv_SY_B!AU65/Inv_SY_B!$CU65-1,"")</f>
        <v>-2.2646731262266351E-2</v>
      </c>
      <c r="AV65" s="173">
        <f>IFERROR(Inv_SY_B!AV65/Inv_SY_B!$CU65-1,"")</f>
        <v>-1.1923363096454587E-2</v>
      </c>
      <c r="AW65" s="173">
        <f>IFERROR(Inv_SY_B!AW65/Inv_SY_B!$CU65-1,"")</f>
        <v>-8.1525032171338441E-2</v>
      </c>
      <c r="AX65" s="173">
        <f>IFERROR(Inv_SY_B!AX65/Inv_SY_B!$CU65-1,"")</f>
        <v>2.4629220758973114E-2</v>
      </c>
      <c r="AY65" s="173">
        <f>IFERROR(Inv_SY_B!AY65/Inv_SY_B!$CU65-1,"")</f>
        <v>-2.2817006524666339E-2</v>
      </c>
      <c r="AZ65" s="173">
        <f>IFERROR(Inv_SY_B!AZ65/Inv_SY_B!$CU65-1,"")</f>
        <v>8.7897793631506183E-3</v>
      </c>
      <c r="BA65" s="173">
        <f>IFERROR(Inv_SY_B!BA65/Inv_SY_B!$CU65-1,"")</f>
        <v>8.0882380417508504E-3</v>
      </c>
      <c r="BB65" s="173">
        <f>IFERROR(Inv_SY_B!BB65/Inv_SY_B!$CU65-1,"")</f>
        <v>-7.6848480040521139E-3</v>
      </c>
      <c r="BC65" s="173">
        <f>IFERROR(Inv_SY_B!BC65/Inv_SY_B!$CU65-1,"")</f>
        <v>-3.1094354404306079E-2</v>
      </c>
      <c r="BD65" s="173">
        <f>IFERROR(Inv_SY_B!BD65/Inv_SY_B!$CU65-1,"")</f>
        <v>7.6217829349107813E-3</v>
      </c>
      <c r="BE65" s="173">
        <f>IFERROR(Inv_SY_B!BE65/Inv_SY_B!$CU65-1,"")</f>
        <v>4.8718432883661178E-2</v>
      </c>
      <c r="BF65" s="173">
        <f>IFERROR(Inv_SY_B!BF65/Inv_SY_B!$CU65-1,"")</f>
        <v>8.6292514074259863E-3</v>
      </c>
      <c r="BG65" s="173">
        <f>IFERROR(Inv_SY_B!BG65/Inv_SY_B!$CU65-1,"")</f>
        <v>4.4527327680579099E-3</v>
      </c>
      <c r="BH65" s="173">
        <f>IFERROR(Inv_SY_B!BH65/Inv_SY_B!$CU65-1,"")</f>
        <v>6.3604725311168897E-2</v>
      </c>
      <c r="BI65" s="173">
        <f>IFERROR(Inv_SY_B!BI65/Inv_SY_B!$CU65-1,"")</f>
        <v>-4.2746745063999558E-2</v>
      </c>
      <c r="BJ65" s="173">
        <f>IFERROR(Inv_SY_B!BJ65/Inv_SY_B!$CU65-1,"")</f>
        <v>2.6501839449794673E-2</v>
      </c>
      <c r="BK65" s="173">
        <f>IFERROR(Inv_SY_B!BK65/Inv_SY_B!$CU65-1,"")</f>
        <v>-8.8434765506819613E-3</v>
      </c>
      <c r="BL65" s="173">
        <f>IFERROR(Inv_SY_B!BL65/Inv_SY_B!$CU65-1,"")</f>
        <v>-1.5907795598862129E-2</v>
      </c>
      <c r="BM65" s="173">
        <f>IFERROR(Inv_SY_B!BM65/Inv_SY_B!$CU65-1,"")</f>
        <v>-1.0406404051521712E-2</v>
      </c>
      <c r="BN65" s="173">
        <f>IFERROR(Inv_SY_B!BN65/Inv_SY_B!$CU65-1,"")</f>
        <v>4.1728629623269953E-3</v>
      </c>
      <c r="BO65" s="173">
        <f>IFERROR(Inv_SY_B!BO65/Inv_SY_B!$CU65-1,"")</f>
        <v>1.7366797154425795E-2</v>
      </c>
      <c r="BP65" s="173">
        <f>IFERROR(Inv_SY_B!BP65/Inv_SY_B!$CU65-1,"")</f>
        <v>-3.3429595306514459E-3</v>
      </c>
      <c r="BQ65" s="173">
        <f>IFERROR(Inv_SY_B!BQ65/Inv_SY_B!$CU65-1,"")</f>
        <v>2.2239327416305743E-2</v>
      </c>
      <c r="BR65" s="173">
        <f>IFERROR(Inv_SY_B!BR65/Inv_SY_B!$CU65-1,"")</f>
        <v>2.6515567508202942E-2</v>
      </c>
      <c r="BS65" s="173">
        <f>IFERROR(Inv_SY_B!BS65/Inv_SY_B!$CU65-1,"")</f>
        <v>1.463974904131482E-2</v>
      </c>
      <c r="BT65" s="173">
        <f>IFERROR(Inv_SY_B!BT65/Inv_SY_B!$CU65-1,"")</f>
        <v>1.845625045966548E-2</v>
      </c>
      <c r="BU65" s="173">
        <f>IFERROR(Inv_SY_B!BU65/Inv_SY_B!$CU65-1,"")</f>
        <v>1.3664030814476424E-2</v>
      </c>
      <c r="BV65" s="173">
        <f>IFERROR(Inv_SY_B!BV65/Inv_SY_B!$CU65-1,"")</f>
        <v>5.6812200409293023E-3</v>
      </c>
      <c r="BW65" s="173">
        <f>IFERROR(Inv_SY_B!BW65/Inv_SY_B!$CU65-1,"")</f>
        <v>3.0977186491020436E-2</v>
      </c>
      <c r="BX65" s="173">
        <f>IFERROR(Inv_SY_B!BX65/Inv_SY_B!$CU65-1,"")</f>
        <v>4.0058825130601328E-2</v>
      </c>
      <c r="BY65" s="173">
        <f>IFERROR(Inv_SY_B!BY65/Inv_SY_B!$CU65-1,"")</f>
        <v>4.1099743845104841E-2</v>
      </c>
      <c r="BZ65" s="173">
        <f>IFERROR(Inv_SY_B!BZ65/Inv_SY_B!$CU65-1,"")</f>
        <v>4.3607000226995707E-2</v>
      </c>
      <c r="CA65" s="173">
        <f>IFERROR(Inv_SY_B!CA65/Inv_SY_B!$CU65-1,"")</f>
        <v>-2.2230874375681831E-2</v>
      </c>
      <c r="CB65" s="173">
        <f>IFERROR(Inv_SY_B!CB65/Inv_SY_B!$CU65-1,"")</f>
        <v>-1</v>
      </c>
      <c r="CC65" s="173">
        <f>IFERROR(Inv_SY_B!CC65/Inv_SY_B!$CU65-1,"")</f>
        <v>6.1808809903625139E-3</v>
      </c>
      <c r="CD65" s="173">
        <f>IFERROR(Inv_SY_B!CD65/Inv_SY_B!$CU65-1,"")</f>
        <v>3.81675093171574E-3</v>
      </c>
      <c r="CE65" s="173">
        <f>IFERROR(Inv_SY_B!CE65/Inv_SY_B!$CU65-1,"")</f>
        <v>-5.4021682919517255E-3</v>
      </c>
      <c r="CF65" s="173">
        <f>IFERROR(Inv_SY_B!CF65/Inv_SY_B!$CU65-1,"")</f>
        <v>-3.4418291746637797E-2</v>
      </c>
      <c r="CG65" s="173">
        <f>IFERROR(Inv_SY_B!CG65/Inv_SY_B!$CU65-1,"")</f>
        <v>-4.9331955199691579E-2</v>
      </c>
      <c r="CH65" s="173">
        <f>IFERROR(Inv_SY_B!CH65/Inv_SY_B!$CU65-1,"")</f>
        <v>-0.18764214366702892</v>
      </c>
      <c r="CI65" s="173">
        <f>IFERROR(Inv_SY_B!CI65/Inv_SY_B!$CU65-1,"")</f>
        <v>-1</v>
      </c>
      <c r="CJ65" s="173">
        <f>IFERROR(Inv_SY_B!CJ65/Inv_SY_B!$CU65-1,"")</f>
        <v>-1</v>
      </c>
      <c r="CK65" s="173">
        <f>IFERROR(Inv_SY_B!CK65/Inv_SY_B!$CU65-1,"")</f>
        <v>-1</v>
      </c>
      <c r="CL65" s="173">
        <f>IFERROR(Inv_SY_B!CL65/Inv_SY_B!$CU65-1,"")</f>
        <v>-1</v>
      </c>
      <c r="CM65" s="173">
        <f>IFERROR(Inv_SY_B!CM65/Inv_SY_B!$CU65-1,"")</f>
        <v>-1</v>
      </c>
      <c r="CN65" s="173">
        <f>IFERROR(Inv_SY_B!CN65/Inv_SY_B!$CU65-1,"")</f>
        <v>-1</v>
      </c>
      <c r="CO65" s="173">
        <f>IFERROR(Inv_SY_B!CO65/Inv_SY_B!$CU65-1,"")</f>
        <v>-1</v>
      </c>
      <c r="CP65" s="173">
        <f>IFERROR(Inv_SY_B!CP65/Inv_SY_B!$CU65-1,"")</f>
        <v>-1</v>
      </c>
      <c r="CQ65" s="173">
        <f>IFERROR(Inv_SY_B!CQ65/Inv_SY_B!$CU65-1,"")</f>
        <v>3.3134452812382698E-2</v>
      </c>
      <c r="CR65" s="173">
        <f>IFERROR(Inv_SY_B!CR65/Inv_SY_B!$CU65-1,"")</f>
        <v>1.4168174515826193E-2</v>
      </c>
      <c r="CS65" s="173">
        <f>IFERROR(Inv_SY_B!CS65/Inv_SY_B!$CU65-1,"")</f>
        <v>-6.5217279929722483E-2</v>
      </c>
      <c r="CT65" s="173">
        <f>IFERROR(Inv_SY_B!CT65/Inv_SY_B!$CU65-1,"")</f>
        <v>3.4524293816395879E-3</v>
      </c>
      <c r="CU65" s="173"/>
      <c r="CV65" s="173"/>
      <c r="CW65" s="173"/>
      <c r="CX65" s="173"/>
    </row>
    <row r="66" spans="2:102">
      <c r="B66" s="164">
        <f t="shared" si="1"/>
        <v>45758</v>
      </c>
      <c r="C66" s="173">
        <f>IFERROR(Inv_SY_B!C66/Inv_SY_B!$CU66-1,"")</f>
        <v>7.6826766987143635E-3</v>
      </c>
      <c r="D66" s="173">
        <f>IFERROR(Inv_SY_B!D66/Inv_SY_B!$CU66-1,"")</f>
        <v>-4.4207412410247615E-3</v>
      </c>
      <c r="E66" s="173">
        <f>IFERROR(Inv_SY_B!E66/Inv_SY_B!$CU66-1,"")</f>
        <v>-2.2591608037253463E-3</v>
      </c>
      <c r="F66" s="173">
        <f>IFERROR(Inv_SY_B!F66/Inv_SY_B!$CU66-1,"")</f>
        <v>-5.7744586822878308E-2</v>
      </c>
      <c r="G66" s="173">
        <f>IFERROR(Inv_SY_B!G66/Inv_SY_B!$CU66-1,"")</f>
        <v>-1.6293521932615684E-2</v>
      </c>
      <c r="H66" s="173">
        <f>IFERROR(Inv_SY_B!H66/Inv_SY_B!$CU66-1,"")</f>
        <v>-2.2799517157929161E-2</v>
      </c>
      <c r="I66" s="173">
        <f>IFERROR(Inv_SY_B!I66/Inv_SY_B!$CU66-1,"")</f>
        <v>-8.0663639492829509E-3</v>
      </c>
      <c r="J66" s="173">
        <f>IFERROR(Inv_SY_B!J66/Inv_SY_B!$CU66-1,"")</f>
        <v>-3.4631923876308202E-3</v>
      </c>
      <c r="K66" s="173">
        <f>IFERROR(Inv_SY_B!K66/Inv_SY_B!$CU66-1,"")</f>
        <v>-6.6473375178542904E-3</v>
      </c>
      <c r="L66" s="173">
        <f>IFERROR(Inv_SY_B!L66/Inv_SY_B!$CU66-1,"")</f>
        <v>-2.3647776093311812E-3</v>
      </c>
      <c r="M66" s="173">
        <f>IFERROR(Inv_SY_B!M66/Inv_SY_B!$CU66-1,"")</f>
        <v>-1.8383092106050825E-2</v>
      </c>
      <c r="N66" s="173">
        <f>IFERROR(Inv_SY_B!N66/Inv_SY_B!$CU66-1,"")</f>
        <v>-1.899312624235916E-2</v>
      </c>
      <c r="O66" s="173">
        <f>IFERROR(Inv_SY_B!O66/Inv_SY_B!$CU66-1,"")</f>
        <v>-2.929011073989285E-2</v>
      </c>
      <c r="P66" s="173">
        <f>IFERROR(Inv_SY_B!P66/Inv_SY_B!$CU66-1,"")</f>
        <v>-3.2191489520073113E-2</v>
      </c>
      <c r="Q66" s="173">
        <f>IFERROR(Inv_SY_B!Q66/Inv_SY_B!$CU66-1,"")</f>
        <v>-4.406140259985647E-2</v>
      </c>
      <c r="R66" s="173">
        <f>IFERROR(Inv_SY_B!R66/Inv_SY_B!$CU66-1,"")</f>
        <v>-2.701818640507303E-2</v>
      </c>
      <c r="S66" s="173">
        <f>IFERROR(Inv_SY_B!S66/Inv_SY_B!$CU66-1,"")</f>
        <v>-2.9661127380589458E-2</v>
      </c>
      <c r="T66" s="173">
        <f>IFERROR(Inv_SY_B!T66/Inv_SY_B!$CU66-1,"")</f>
        <v>-3.408780258260935E-2</v>
      </c>
      <c r="U66" s="173">
        <f>IFERROR(Inv_SY_B!U66/Inv_SY_B!$CU66-1,"")</f>
        <v>6.8665444887392235E-2</v>
      </c>
      <c r="V66" s="173">
        <f>IFERROR(Inv_SY_B!V66/Inv_SY_B!$CU66-1,"")</f>
        <v>9.071067645186548E-2</v>
      </c>
      <c r="W66" s="173">
        <f>IFERROR(Inv_SY_B!W66/Inv_SY_B!$CU66-1,"")</f>
        <v>0.13603852174328201</v>
      </c>
      <c r="X66" s="173">
        <f>IFERROR(Inv_SY_B!X66/Inv_SY_B!$CU66-1,"")</f>
        <v>-1.1096282076668462E-2</v>
      </c>
      <c r="Y66" s="173">
        <f>IFERROR(Inv_SY_B!Y66/Inv_SY_B!$CU66-1,"")</f>
        <v>2.7611580227340227E-3</v>
      </c>
      <c r="Z66" s="173">
        <f>IFERROR(Inv_SY_B!Z66/Inv_SY_B!$CU66-1,"")</f>
        <v>2.8526925875920206E-3</v>
      </c>
      <c r="AA66" s="173">
        <f>IFERROR(Inv_SY_B!AA66/Inv_SY_B!$CU66-1,"")</f>
        <v>-2.8429558427270574E-2</v>
      </c>
      <c r="AB66" s="173">
        <f>IFERROR(Inv_SY_B!AB66/Inv_SY_B!$CU66-1,"")</f>
        <v>-1.3979566980558467E-2</v>
      </c>
      <c r="AC66" s="173">
        <f>IFERROR(Inv_SY_B!AC66/Inv_SY_B!$CU66-1,"")</f>
        <v>3.0799383091964616E-2</v>
      </c>
      <c r="AD66" s="173">
        <f>IFERROR(Inv_SY_B!AD66/Inv_SY_B!$CU66-1,"")</f>
        <v>-3.6751262474434387E-2</v>
      </c>
      <c r="AE66" s="173">
        <f>IFERROR(Inv_SY_B!AE66/Inv_SY_B!$CU66-1,"")</f>
        <v>1.0667561033201212E-2</v>
      </c>
      <c r="AF66" s="173">
        <f>IFERROR(Inv_SY_B!AF66/Inv_SY_B!$CU66-1,"")</f>
        <v>3.6439999524039646E-2</v>
      </c>
      <c r="AG66" s="173">
        <f>IFERROR(Inv_SY_B!AG66/Inv_SY_B!$CU66-1,"")</f>
        <v>5.3558147438844239E-2</v>
      </c>
      <c r="AH66" s="173">
        <f>IFERROR(Inv_SY_B!AH66/Inv_SY_B!$CU66-1,"")</f>
        <v>-6.3036243533900471E-3</v>
      </c>
      <c r="AI66" s="173">
        <f>IFERROR(Inv_SY_B!AI66/Inv_SY_B!$CU66-1,"")</f>
        <v>-2.4488399648131542E-3</v>
      </c>
      <c r="AJ66" s="173">
        <f>IFERROR(Inv_SY_B!AJ66/Inv_SY_B!$CU66-1,"")</f>
        <v>9.8803055058971356E-3</v>
      </c>
      <c r="AK66" s="173">
        <f>IFERROR(Inv_SY_B!AK66/Inv_SY_B!$CU66-1,"")</f>
        <v>1.0213334147922026E-2</v>
      </c>
      <c r="AL66" s="173">
        <f>IFERROR(Inv_SY_B!AL66/Inv_SY_B!$CU66-1,"")</f>
        <v>1.8093197636500191E-2</v>
      </c>
      <c r="AM66" s="173">
        <f>IFERROR(Inv_SY_B!AM66/Inv_SY_B!$CU66-1,"")</f>
        <v>9.9222770649465275E-3</v>
      </c>
      <c r="AN66" s="173">
        <f>IFERROR(Inv_SY_B!AN66/Inv_SY_B!$CU66-1,"")</f>
        <v>1.0781874268442904E-2</v>
      </c>
      <c r="AO66" s="173">
        <f>IFERROR(Inv_SY_B!AO66/Inv_SY_B!$CU66-1,"")</f>
        <v>1.4935255148888604E-2</v>
      </c>
      <c r="AP66" s="173">
        <f>IFERROR(Inv_SY_B!AP66/Inv_SY_B!$CU66-1,"")</f>
        <v>1.5963558345594597E-2</v>
      </c>
      <c r="AQ66" s="173">
        <f>IFERROR(Inv_SY_B!AQ66/Inv_SY_B!$CU66-1,"")</f>
        <v>-3.1885886930558272E-3</v>
      </c>
      <c r="AR66" s="173">
        <f>IFERROR(Inv_SY_B!AR66/Inv_SY_B!$CU66-1,"")</f>
        <v>6.6319339887588313E-2</v>
      </c>
      <c r="AS66" s="173">
        <f>IFERROR(Inv_SY_B!AS66/Inv_SY_B!$CU66-1,"")</f>
        <v>0.11296877411213369</v>
      </c>
      <c r="AT66" s="173">
        <f>IFERROR(Inv_SY_B!AT66/Inv_SY_B!$CU66-1,"")</f>
        <v>-3.2784764663907895E-2</v>
      </c>
      <c r="AU66" s="173">
        <f>IFERROR(Inv_SY_B!AU66/Inv_SY_B!$CU66-1,"")</f>
        <v>-8.5049162200262485E-3</v>
      </c>
      <c r="AV66" s="173">
        <f>IFERROR(Inv_SY_B!AV66/Inv_SY_B!$CU66-1,"")</f>
        <v>-3.1885886930558272E-3</v>
      </c>
      <c r="AW66" s="173">
        <f>IFERROR(Inv_SY_B!AW66/Inv_SY_B!$CU66-1,"")</f>
        <v>-0.14843105948197166</v>
      </c>
      <c r="AX66" s="173">
        <f>IFERROR(Inv_SY_B!AX66/Inv_SY_B!$CU66-1,"")</f>
        <v>3.4730091685480247E-2</v>
      </c>
      <c r="AY66" s="173">
        <f>IFERROR(Inv_SY_B!AY66/Inv_SY_B!$CU66-1,"")</f>
        <v>-2.2284592741081632E-2</v>
      </c>
      <c r="AZ66" s="173">
        <f>IFERROR(Inv_SY_B!AZ66/Inv_SY_B!$CU66-1,"")</f>
        <v>2.7429723252047289E-2</v>
      </c>
      <c r="BA66" s="173">
        <f>IFERROR(Inv_SY_B!BA66/Inv_SY_B!$CU66-1,"")</f>
        <v>4.0095336838867901E-3</v>
      </c>
      <c r="BB66" s="173">
        <f>IFERROR(Inv_SY_B!BB66/Inv_SY_B!$CU66-1,"")</f>
        <v>-1.3257390827469351E-2</v>
      </c>
      <c r="BC66" s="173">
        <f>IFERROR(Inv_SY_B!BC66/Inv_SY_B!$CU66-1,"")</f>
        <v>-1.7204361264159695E-2</v>
      </c>
      <c r="BD66" s="173">
        <f>IFERROR(Inv_SY_B!BD66/Inv_SY_B!$CU66-1,"")</f>
        <v>-9.3703648872075496E-3</v>
      </c>
      <c r="BE66" s="173">
        <f>IFERROR(Inv_SY_B!BE66/Inv_SY_B!$CU66-1,"")</f>
        <v>3.14114768233833E-2</v>
      </c>
      <c r="BF66" s="173">
        <f>IFERROR(Inv_SY_B!BF66/Inv_SY_B!$CU66-1,"")</f>
        <v>-4.0516288760058528E-3</v>
      </c>
      <c r="BG66" s="173">
        <f>IFERROR(Inv_SY_B!BG66/Inv_SY_B!$CU66-1,"")</f>
        <v>-1.1331185201755578E-2</v>
      </c>
      <c r="BH66" s="173">
        <f>IFERROR(Inv_SY_B!BH66/Inv_SY_B!$CU66-1,"")</f>
        <v>4.3082133842817338E-2</v>
      </c>
      <c r="BI66" s="173">
        <f>IFERROR(Inv_SY_B!BI66/Inv_SY_B!$CU66-1,"")</f>
        <v>-2.7566935507906676E-2</v>
      </c>
      <c r="BJ66" s="173">
        <f>IFERROR(Inv_SY_B!BJ66/Inv_SY_B!$CU66-1,"")</f>
        <v>1.3759349412116872E-3</v>
      </c>
      <c r="BK66" s="173">
        <f>IFERROR(Inv_SY_B!BK66/Inv_SY_B!$CU66-1,"")</f>
        <v>-2.9281782309472426E-2</v>
      </c>
      <c r="BL66" s="173">
        <f>IFERROR(Inv_SY_B!BL66/Inv_SY_B!$CU66-1,"")</f>
        <v>-6.7541367552133913E-2</v>
      </c>
      <c r="BM66" s="173">
        <f>IFERROR(Inv_SY_B!BM66/Inv_SY_B!$CU66-1,"")</f>
        <v>-3.0952775004119748E-2</v>
      </c>
      <c r="BN66" s="173">
        <f>IFERROR(Inv_SY_B!BN66/Inv_SY_B!$CU66-1,"")</f>
        <v>-3.2508699433719812E-3</v>
      </c>
      <c r="BO66" s="173">
        <f>IFERROR(Inv_SY_B!BO66/Inv_SY_B!$CU66-1,"")</f>
        <v>8.4822482763742268E-3</v>
      </c>
      <c r="BP66" s="173">
        <f>IFERROR(Inv_SY_B!BP66/Inv_SY_B!$CU66-1,"")</f>
        <v>6.9113323029612594E-4</v>
      </c>
      <c r="BQ66" s="173">
        <f>IFERROR(Inv_SY_B!BQ66/Inv_SY_B!$CU66-1,"")</f>
        <v>2.5759638859129241E-2</v>
      </c>
      <c r="BR66" s="173">
        <f>IFERROR(Inv_SY_B!BR66/Inv_SY_B!$CU66-1,"")</f>
        <v>3.551625620895571E-2</v>
      </c>
      <c r="BS66" s="173">
        <f>IFERROR(Inv_SY_B!BS66/Inv_SY_B!$CU66-1,"")</f>
        <v>1.1680858089518464E-2</v>
      </c>
      <c r="BT66" s="173">
        <f>IFERROR(Inv_SY_B!BT66/Inv_SY_B!$CU66-1,"")</f>
        <v>2.4036356527707303E-2</v>
      </c>
      <c r="BU66" s="173">
        <f>IFERROR(Inv_SY_B!BU66/Inv_SY_B!$CU66-1,"")</f>
        <v>2.4914358494054767E-3</v>
      </c>
      <c r="BV66" s="173">
        <f>IFERROR(Inv_SY_B!BV66/Inv_SY_B!$CU66-1,"")</f>
        <v>-8.4783776179623294E-3</v>
      </c>
      <c r="BW66" s="173">
        <f>IFERROR(Inv_SY_B!BW66/Inv_SY_B!$CU66-1,"")</f>
        <v>1.956628830184215E-2</v>
      </c>
      <c r="BX66" s="173">
        <f>IFERROR(Inv_SY_B!BX66/Inv_SY_B!$CU66-1,"")</f>
        <v>2.9249013102002674E-2</v>
      </c>
      <c r="BY66" s="173">
        <f>IFERROR(Inv_SY_B!BY66/Inv_SY_B!$CU66-1,"")</f>
        <v>3.4162109415195818E-2</v>
      </c>
      <c r="BZ66" s="173">
        <f>IFERROR(Inv_SY_B!BZ66/Inv_SY_B!$CU66-1,"")</f>
        <v>4.1642521874591942E-2</v>
      </c>
      <c r="CA66" s="173">
        <f>IFERROR(Inv_SY_B!CA66/Inv_SY_B!$CU66-1,"")</f>
        <v>-1.4225728647419444E-2</v>
      </c>
      <c r="CB66" s="173">
        <f>IFERROR(Inv_SY_B!CB66/Inv_SY_B!$CU66-1,"")</f>
        <v>-1</v>
      </c>
      <c r="CC66" s="173">
        <f>IFERROR(Inv_SY_B!CC66/Inv_SY_B!$CU66-1,"")</f>
        <v>-9.9758501759150686E-4</v>
      </c>
      <c r="CD66" s="173">
        <f>IFERROR(Inv_SY_B!CD66/Inv_SY_B!$CU66-1,"")</f>
        <v>-6.0493506826926335E-3</v>
      </c>
      <c r="CE66" s="173">
        <f>IFERROR(Inv_SY_B!CE66/Inv_SY_B!$CU66-1,"")</f>
        <v>-6.7536116226251108E-3</v>
      </c>
      <c r="CF66" s="173">
        <f>IFERROR(Inv_SY_B!CF66/Inv_SY_B!$CU66-1,"")</f>
        <v>-3.9768823970374956E-2</v>
      </c>
      <c r="CG66" s="173">
        <f>IFERROR(Inv_SY_B!CG66/Inv_SY_B!$CU66-1,"")</f>
        <v>-4.5950206320477527E-2</v>
      </c>
      <c r="CH66" s="173">
        <f>IFERROR(Inv_SY_B!CH66/Inv_SY_B!$CU66-1,"")</f>
        <v>-0.18532767684470708</v>
      </c>
      <c r="CI66" s="173">
        <f>IFERROR(Inv_SY_B!CI66/Inv_SY_B!$CU66-1,"")</f>
        <v>-1</v>
      </c>
      <c r="CJ66" s="173">
        <f>IFERROR(Inv_SY_B!CJ66/Inv_SY_B!$CU66-1,"")</f>
        <v>-1</v>
      </c>
      <c r="CK66" s="173">
        <f>IFERROR(Inv_SY_B!CK66/Inv_SY_B!$CU66-1,"")</f>
        <v>-1</v>
      </c>
      <c r="CL66" s="173">
        <f>IFERROR(Inv_SY_B!CL66/Inv_SY_B!$CU66-1,"")</f>
        <v>-1</v>
      </c>
      <c r="CM66" s="173">
        <f>IFERROR(Inv_SY_B!CM66/Inv_SY_B!$CU66-1,"")</f>
        <v>-1</v>
      </c>
      <c r="CN66" s="173">
        <f>IFERROR(Inv_SY_B!CN66/Inv_SY_B!$CU66-1,"")</f>
        <v>-1</v>
      </c>
      <c r="CO66" s="173">
        <f>IFERROR(Inv_SY_B!CO66/Inv_SY_B!$CU66-1,"")</f>
        <v>-1</v>
      </c>
      <c r="CP66" s="173">
        <f>IFERROR(Inv_SY_B!CP66/Inv_SY_B!$CU66-1,"")</f>
        <v>-1</v>
      </c>
      <c r="CQ66" s="173">
        <f>IFERROR(Inv_SY_B!CQ66/Inv_SY_B!$CU66-1,"")</f>
        <v>-2.7430252547469669E-2</v>
      </c>
      <c r="CR66" s="173">
        <f>IFERROR(Inv_SY_B!CR66/Inv_SY_B!$CU66-1,"")</f>
        <v>-5.4964048929719289E-2</v>
      </c>
      <c r="CS66" s="173">
        <f>IFERROR(Inv_SY_B!CS66/Inv_SY_B!$CU66-1,"")</f>
        <v>5.4439797835101444E-2</v>
      </c>
      <c r="CT66" s="173">
        <f>IFERROR(Inv_SY_B!CT66/Inv_SY_B!$CU66-1,"")</f>
        <v>0.13988077594712522</v>
      </c>
      <c r="CU66" s="173"/>
      <c r="CV66" s="173"/>
      <c r="CW66" s="173"/>
      <c r="CX66" s="173"/>
    </row>
    <row r="67" spans="2:102">
      <c r="B67" s="164">
        <f t="shared" si="1"/>
        <v>45759</v>
      </c>
      <c r="C67" s="173">
        <f>IFERROR(Inv_SY_B!C67/Inv_SY_B!$CU67-1,"")</f>
        <v>3.3782874004614216E-2</v>
      </c>
      <c r="D67" s="173">
        <f>IFERROR(Inv_SY_B!D67/Inv_SY_B!$CU67-1,"")</f>
        <v>2.8828392293274385E-2</v>
      </c>
      <c r="E67" s="173">
        <f>IFERROR(Inv_SY_B!E67/Inv_SY_B!$CU67-1,"")</f>
        <v>2.0849106485796298E-2</v>
      </c>
      <c r="F67" s="173">
        <f>IFERROR(Inv_SY_B!F67/Inv_SY_B!$CU67-1,"")</f>
        <v>-4.114319628053531E-2</v>
      </c>
      <c r="G67" s="173">
        <f>IFERROR(Inv_SY_B!G67/Inv_SY_B!$CU67-1,"")</f>
        <v>9.0634447533244344E-3</v>
      </c>
      <c r="H67" s="173">
        <f>IFERROR(Inv_SY_B!H67/Inv_SY_B!$CU67-1,"")</f>
        <v>1.1105185436079967E-3</v>
      </c>
      <c r="I67" s="173">
        <f>IFERROR(Inv_SY_B!I67/Inv_SY_B!$CU67-1,"")</f>
        <v>-1.6433729060753022E-3</v>
      </c>
      <c r="J67" s="173">
        <f>IFERROR(Inv_SY_B!J67/Inv_SY_B!$CU67-1,"")</f>
        <v>1.7013986033660444E-3</v>
      </c>
      <c r="K67" s="173">
        <f>IFERROR(Inv_SY_B!K67/Inv_SY_B!$CU67-1,"")</f>
        <v>-1.8722859338338171E-3</v>
      </c>
      <c r="L67" s="173">
        <f>IFERROR(Inv_SY_B!L67/Inv_SY_B!$CU67-1,"")</f>
        <v>5.7591621587069763E-3</v>
      </c>
      <c r="M67" s="173">
        <f>IFERROR(Inv_SY_B!M67/Inv_SY_B!$CU67-1,"")</f>
        <v>1.2572281278618425E-2</v>
      </c>
      <c r="N67" s="173">
        <f>IFERROR(Inv_SY_B!N67/Inv_SY_B!$CU67-1,"")</f>
        <v>9.4247416110888604E-3</v>
      </c>
      <c r="O67" s="173">
        <f>IFERROR(Inv_SY_B!O67/Inv_SY_B!$CU67-1,"")</f>
        <v>3.3947487002350396E-3</v>
      </c>
      <c r="P67" s="173">
        <f>IFERROR(Inv_SY_B!P67/Inv_SY_B!$CU67-1,"")</f>
        <v>7.1506362351780872E-4</v>
      </c>
      <c r="Q67" s="173">
        <f>IFERROR(Inv_SY_B!Q67/Inv_SY_B!$CU67-1,"")</f>
        <v>-5.8909513449644235E-3</v>
      </c>
      <c r="R67" s="173">
        <f>IFERROR(Inv_SY_B!R67/Inv_SY_B!$CU67-1,"")</f>
        <v>-3.267579287327238E-3</v>
      </c>
      <c r="S67" s="173">
        <f>IFERROR(Inv_SY_B!S67/Inv_SY_B!$CU67-1,"")</f>
        <v>1.1545644660810872E-3</v>
      </c>
      <c r="T67" s="173">
        <f>IFERROR(Inv_SY_B!T67/Inv_SY_B!$CU67-1,"")</f>
        <v>4.7964497470280865E-3</v>
      </c>
      <c r="U67" s="173">
        <f>IFERROR(Inv_SY_B!U67/Inv_SY_B!$CU67-1,"")</f>
        <v>9.1154045247037629E-2</v>
      </c>
      <c r="V67" s="173">
        <f>IFERROR(Inv_SY_B!V67/Inv_SY_B!$CU67-1,"")</f>
        <v>0.13084504207395442</v>
      </c>
      <c r="W67" s="173">
        <f>IFERROR(Inv_SY_B!W67/Inv_SY_B!$CU67-1,"")</f>
        <v>0.17659114619651239</v>
      </c>
      <c r="X67" s="173">
        <f>IFERROR(Inv_SY_B!X67/Inv_SY_B!$CU67-1,"")</f>
        <v>1.0993055706549182E-2</v>
      </c>
      <c r="Y67" s="173">
        <f>IFERROR(Inv_SY_B!Y67/Inv_SY_B!$CU67-1,"")</f>
        <v>1.2931023326286484E-2</v>
      </c>
      <c r="Z67" s="173">
        <f>IFERROR(Inv_SY_B!Z67/Inv_SY_B!$CU67-1,"")</f>
        <v>1.6218361104198831E-2</v>
      </c>
      <c r="AA67" s="173">
        <f>IFERROR(Inv_SY_B!AA67/Inv_SY_B!$CU67-1,"")</f>
        <v>-1.4411382564726294E-3</v>
      </c>
      <c r="AB67" s="173">
        <f>IFERROR(Inv_SY_B!AB67/Inv_SY_B!$CU67-1,"")</f>
        <v>8.5380956601193159E-3</v>
      </c>
      <c r="AC67" s="173">
        <f>IFERROR(Inv_SY_B!AC67/Inv_SY_B!$CU67-1,"")</f>
        <v>0.14085322600417838</v>
      </c>
      <c r="AD67" s="173">
        <f>IFERROR(Inv_SY_B!AD67/Inv_SY_B!$CU67-1,"")</f>
        <v>-1.4734116572336697E-2</v>
      </c>
      <c r="AE67" s="173">
        <f>IFERROR(Inv_SY_B!AE67/Inv_SY_B!$CU67-1,"")</f>
        <v>2.5461868152402367E-2</v>
      </c>
      <c r="AF67" s="173">
        <f>IFERROR(Inv_SY_B!AF67/Inv_SY_B!$CU67-1,"")</f>
        <v>4.9750650460759882E-2</v>
      </c>
      <c r="AG67" s="173">
        <f>IFERROR(Inv_SY_B!AG67/Inv_SY_B!$CU67-1,"")</f>
        <v>6.7842702589797854E-2</v>
      </c>
      <c r="AH67" s="173">
        <f>IFERROR(Inv_SY_B!AH67/Inv_SY_B!$CU67-1,"")</f>
        <v>6.7293687064593488E-3</v>
      </c>
      <c r="AI67" s="173">
        <f>IFERROR(Inv_SY_B!AI67/Inv_SY_B!$CU67-1,"")</f>
        <v>-1.8995699132395405E-2</v>
      </c>
      <c r="AJ67" s="173">
        <f>IFERROR(Inv_SY_B!AJ67/Inv_SY_B!$CU67-1,"")</f>
        <v>-1.3148821982886583E-2</v>
      </c>
      <c r="AK67" s="173">
        <f>IFERROR(Inv_SY_B!AK67/Inv_SY_B!$CU67-1,"")</f>
        <v>-1.5658800729227651E-2</v>
      </c>
      <c r="AL67" s="173">
        <f>IFERROR(Inv_SY_B!AL67/Inv_SY_B!$CU67-1,"")</f>
        <v>-7.3106111532633689E-3</v>
      </c>
      <c r="AM67" s="173">
        <f>IFERROR(Inv_SY_B!AM67/Inv_SY_B!$CU67-1,"")</f>
        <v>-1.7932876412804055E-2</v>
      </c>
      <c r="AN67" s="173">
        <f>IFERROR(Inv_SY_B!AN67/Inv_SY_B!$CU67-1,"")</f>
        <v>-1.5166630129592185E-2</v>
      </c>
      <c r="AO67" s="173">
        <f>IFERROR(Inv_SY_B!AO67/Inv_SY_B!$CU67-1,"")</f>
        <v>-4.8139120037994365E-3</v>
      </c>
      <c r="AP67" s="173">
        <f>IFERROR(Inv_SY_B!AP67/Inv_SY_B!$CU67-1,"")</f>
        <v>4.4621234369106588E-3</v>
      </c>
      <c r="AQ67" s="173">
        <f>IFERROR(Inv_SY_B!AQ67/Inv_SY_B!$CU67-1,"")</f>
        <v>-2.9896311835480027E-2</v>
      </c>
      <c r="AR67" s="173">
        <f>IFERROR(Inv_SY_B!AR67/Inv_SY_B!$CU67-1,"")</f>
        <v>4.4009779716158937E-2</v>
      </c>
      <c r="AS67" s="173">
        <f>IFERROR(Inv_SY_B!AS67/Inv_SY_B!$CU67-1,"")</f>
        <v>9.3331361678624658E-2</v>
      </c>
      <c r="AT67" s="173">
        <f>IFERROR(Inv_SY_B!AT67/Inv_SY_B!$CU67-1,"")</f>
        <v>-3.758656016113715E-2</v>
      </c>
      <c r="AU67" s="173">
        <f>IFERROR(Inv_SY_B!AU67/Inv_SY_B!$CU67-1,"")</f>
        <v>-3.0145439644459149E-2</v>
      </c>
      <c r="AV67" s="173">
        <f>IFERROR(Inv_SY_B!AV67/Inv_SY_B!$CU67-1,"")</f>
        <v>-3.5362469056020807E-2</v>
      </c>
      <c r="AW67" s="173">
        <f>IFERROR(Inv_SY_B!AW67/Inv_SY_B!$CU67-1,"")</f>
        <v>-0.16399454518115453</v>
      </c>
      <c r="AX67" s="173">
        <f>IFERROR(Inv_SY_B!AX67/Inv_SY_B!$CU67-1,"")</f>
        <v>1.0557803869377436E-2</v>
      </c>
      <c r="AY67" s="173">
        <f>IFERROR(Inv_SY_B!AY67/Inv_SY_B!$CU67-1,"")</f>
        <v>-4.9019018828149963E-2</v>
      </c>
      <c r="AZ67" s="173">
        <f>IFERROR(Inv_SY_B!AZ67/Inv_SY_B!$CU67-1,"")</f>
        <v>3.1640808151749411E-3</v>
      </c>
      <c r="BA67" s="173">
        <f>IFERROR(Inv_SY_B!BA67/Inv_SY_B!$CU67-1,"")</f>
        <v>-1.7535332036773377E-2</v>
      </c>
      <c r="BB67" s="173">
        <f>IFERROR(Inv_SY_B!BB67/Inv_SY_B!$CU67-1,"")</f>
        <v>-2.866105311595879E-2</v>
      </c>
      <c r="BC67" s="173">
        <f>IFERROR(Inv_SY_B!BC67/Inv_SY_B!$CU67-1,"")</f>
        <v>-6.5770716328466872E-2</v>
      </c>
      <c r="BD67" s="173">
        <f>IFERROR(Inv_SY_B!BD67/Inv_SY_B!$CU67-1,"")</f>
        <v>-1.2034427298678096E-2</v>
      </c>
      <c r="BE67" s="173">
        <f>IFERROR(Inv_SY_B!BE67/Inv_SY_B!$CU67-1,"")</f>
        <v>3.7985354115659398E-2</v>
      </c>
      <c r="BF67" s="173">
        <f>IFERROR(Inv_SY_B!BF67/Inv_SY_B!$CU67-1,"")</f>
        <v>-1.5397620886544061E-2</v>
      </c>
      <c r="BG67" s="173">
        <f>IFERROR(Inv_SY_B!BG67/Inv_SY_B!$CU67-1,"")</f>
        <v>-1.3237243565488055E-2</v>
      </c>
      <c r="BH67" s="173">
        <f>IFERROR(Inv_SY_B!BH67/Inv_SY_B!$CU67-1,"")</f>
        <v>4.0816351944967133E-2</v>
      </c>
      <c r="BI67" s="173">
        <f>IFERROR(Inv_SY_B!BI67/Inv_SY_B!$CU67-1,"")</f>
        <v>-2.5763721121827232E-2</v>
      </c>
      <c r="BJ67" s="173">
        <f>IFERROR(Inv_SY_B!BJ67/Inv_SY_B!$CU67-1,"")</f>
        <v>2.8778354791008098E-3</v>
      </c>
      <c r="BK67" s="173">
        <f>IFERROR(Inv_SY_B!BK67/Inv_SY_B!$CU67-1,"")</f>
        <v>-1.3427373484459215E-2</v>
      </c>
      <c r="BL67" s="173">
        <f>IFERROR(Inv_SY_B!BL67/Inv_SY_B!$CU67-1,"")</f>
        <v>-2.975550046518749E-2</v>
      </c>
      <c r="BM67" s="173">
        <f>IFERROR(Inv_SY_B!BM67/Inv_SY_B!$CU67-1,"")</f>
        <v>-2.8269030189595368E-2</v>
      </c>
      <c r="BN67" s="173">
        <f>IFERROR(Inv_SY_B!BN67/Inv_SY_B!$CU67-1,"")</f>
        <v>7.4897699687381802E-4</v>
      </c>
      <c r="BO67" s="173">
        <f>IFERROR(Inv_SY_B!BO67/Inv_SY_B!$CU67-1,"")</f>
        <v>1.4333875812553298E-3</v>
      </c>
      <c r="BP67" s="173">
        <f>IFERROR(Inv_SY_B!BP67/Inv_SY_B!$CU67-1,"")</f>
        <v>-2.5487435289419325E-2</v>
      </c>
      <c r="BQ67" s="173">
        <f>IFERROR(Inv_SY_B!BQ67/Inv_SY_B!$CU67-1,"")</f>
        <v>9.4155659400958491E-3</v>
      </c>
      <c r="BR67" s="173">
        <f>IFERROR(Inv_SY_B!BR67/Inv_SY_B!$CU67-1,"")</f>
        <v>1.2510269520462636E-2</v>
      </c>
      <c r="BS67" s="173">
        <f>IFERROR(Inv_SY_B!BS67/Inv_SY_B!$CU67-1,"")</f>
        <v>-9.1241924960687726E-3</v>
      </c>
      <c r="BT67" s="173">
        <f>IFERROR(Inv_SY_B!BT67/Inv_SY_B!$CU67-1,"")</f>
        <v>4.4614946099950092E-3</v>
      </c>
      <c r="BU67" s="173">
        <f>IFERROR(Inv_SY_B!BU67/Inv_SY_B!$CU67-1,"")</f>
        <v>-2.8474872999753043E-3</v>
      </c>
      <c r="BV67" s="173">
        <f>IFERROR(Inv_SY_B!BV67/Inv_SY_B!$CU67-1,"")</f>
        <v>-1.0891678267135885E-2</v>
      </c>
      <c r="BW67" s="173">
        <f>IFERROR(Inv_SY_B!BW67/Inv_SY_B!$CU67-1,"")</f>
        <v>9.5898110054175589E-3</v>
      </c>
      <c r="BX67" s="173">
        <f>IFERROR(Inv_SY_B!BX67/Inv_SY_B!$CU67-1,"")</f>
        <v>1.564561127072861E-2</v>
      </c>
      <c r="BY67" s="173">
        <f>IFERROR(Inv_SY_B!BY67/Inv_SY_B!$CU67-1,"")</f>
        <v>2.098699454621511E-2</v>
      </c>
      <c r="BZ67" s="173">
        <f>IFERROR(Inv_SY_B!BZ67/Inv_SY_B!$CU67-1,"")</f>
        <v>2.107356179240405E-2</v>
      </c>
      <c r="CA67" s="173">
        <f>IFERROR(Inv_SY_B!CA67/Inv_SY_B!$CU67-1,"")</f>
        <v>-2.6640075025679555E-2</v>
      </c>
      <c r="CB67" s="173">
        <f>IFERROR(Inv_SY_B!CB67/Inv_SY_B!$CU67-1,"")</f>
        <v>-1</v>
      </c>
      <c r="CC67" s="173">
        <f>IFERROR(Inv_SY_B!CC67/Inv_SY_B!$CU67-1,"")</f>
        <v>-1.8309297444695116E-2</v>
      </c>
      <c r="CD67" s="173">
        <f>IFERROR(Inv_SY_B!CD67/Inv_SY_B!$CU67-1,"")</f>
        <v>-2.0454772246352393E-2</v>
      </c>
      <c r="CE67" s="173">
        <f>IFERROR(Inv_SY_B!CE67/Inv_SY_B!$CU67-1,"")</f>
        <v>-1.7250644683887262E-2</v>
      </c>
      <c r="CF67" s="173">
        <f>IFERROR(Inv_SY_B!CF67/Inv_SY_B!$CU67-1,"")</f>
        <v>-4.2629257008163002E-2</v>
      </c>
      <c r="CG67" s="173">
        <f>IFERROR(Inv_SY_B!CG67/Inv_SY_B!$CU67-1,"")</f>
        <v>-5.0477989267346923E-2</v>
      </c>
      <c r="CH67" s="173">
        <f>IFERROR(Inv_SY_B!CH67/Inv_SY_B!$CU67-1,"")</f>
        <v>-2.5615998952309926E-2</v>
      </c>
      <c r="CI67" s="173">
        <f>IFERROR(Inv_SY_B!CI67/Inv_SY_B!$CU67-1,"")</f>
        <v>-1</v>
      </c>
      <c r="CJ67" s="173">
        <f>IFERROR(Inv_SY_B!CJ67/Inv_SY_B!$CU67-1,"")</f>
        <v>-1</v>
      </c>
      <c r="CK67" s="173">
        <f>IFERROR(Inv_SY_B!CK67/Inv_SY_B!$CU67-1,"")</f>
        <v>-1</v>
      </c>
      <c r="CL67" s="173">
        <f>IFERROR(Inv_SY_B!CL67/Inv_SY_B!$CU67-1,"")</f>
        <v>-1</v>
      </c>
      <c r="CM67" s="173">
        <f>IFERROR(Inv_SY_B!CM67/Inv_SY_B!$CU67-1,"")</f>
        <v>-1</v>
      </c>
      <c r="CN67" s="173">
        <f>IFERROR(Inv_SY_B!CN67/Inv_SY_B!$CU67-1,"")</f>
        <v>-1</v>
      </c>
      <c r="CO67" s="173">
        <f>IFERROR(Inv_SY_B!CO67/Inv_SY_B!$CU67-1,"")</f>
        <v>-1</v>
      </c>
      <c r="CP67" s="173">
        <f>IFERROR(Inv_SY_B!CP67/Inv_SY_B!$CU67-1,"")</f>
        <v>-1</v>
      </c>
      <c r="CQ67" s="173">
        <f>IFERROR(Inv_SY_B!CQ67/Inv_SY_B!$CU67-1,"")</f>
        <v>-2.0585237067736184E-2</v>
      </c>
      <c r="CR67" s="173">
        <f>IFERROR(Inv_SY_B!CR67/Inv_SY_B!$CU67-1,"")</f>
        <v>-3.97352115347821E-2</v>
      </c>
      <c r="CS67" s="173">
        <f>IFERROR(Inv_SY_B!CS67/Inv_SY_B!$CU67-1,"")</f>
        <v>-9.1519727894346925E-2</v>
      </c>
      <c r="CT67" s="173">
        <f>IFERROR(Inv_SY_B!CT67/Inv_SY_B!$CU67-1,"")</f>
        <v>-4.3686336014152172E-2</v>
      </c>
      <c r="CU67" s="173"/>
      <c r="CV67" s="173"/>
      <c r="CW67" s="173"/>
      <c r="CX67" s="173"/>
    </row>
    <row r="68" spans="2:102">
      <c r="B68" s="164">
        <f t="shared" si="1"/>
        <v>45760</v>
      </c>
      <c r="C68" s="173">
        <f>IFERROR(Inv_SY_B!C68/Inv_SY_B!$CU68-1,"")</f>
        <v>1.0698339074390217E-2</v>
      </c>
      <c r="D68" s="173">
        <f>IFERROR(Inv_SY_B!D68/Inv_SY_B!$CU68-1,"")</f>
        <v>4.1127523429433932E-3</v>
      </c>
      <c r="E68" s="173">
        <f>IFERROR(Inv_SY_B!E68/Inv_SY_B!$CU68-1,"")</f>
        <v>-5.0704893660583616E-3</v>
      </c>
      <c r="F68" s="173">
        <f>IFERROR(Inv_SY_B!F68/Inv_SY_B!$CU68-1,"")</f>
        <v>-5.8428273971275146E-2</v>
      </c>
      <c r="G68" s="173">
        <f>IFERROR(Inv_SY_B!G68/Inv_SY_B!$CU68-1,"")</f>
        <v>-1.5623712627083397E-2</v>
      </c>
      <c r="H68" s="173">
        <f>IFERROR(Inv_SY_B!H68/Inv_SY_B!$CU68-1,"")</f>
        <v>-2.1565443370685555E-2</v>
      </c>
      <c r="I68" s="173">
        <f>IFERROR(Inv_SY_B!I68/Inv_SY_B!$CU68-1,"")</f>
        <v>-1.8435277865625932E-2</v>
      </c>
      <c r="J68" s="173">
        <f>IFERROR(Inv_SY_B!J68/Inv_SY_B!$CU68-1,"")</f>
        <v>-2.7568983163181016E-2</v>
      </c>
      <c r="K68" s="173">
        <f>IFERROR(Inv_SY_B!K68/Inv_SY_B!$CU68-1,"")</f>
        <v>-1.4161466027313274E-2</v>
      </c>
      <c r="L68" s="173">
        <f>IFERROR(Inv_SY_B!L68/Inv_SY_B!$CU68-1,"")</f>
        <v>-1.1411291577514526E-2</v>
      </c>
      <c r="M68" s="173">
        <f>IFERROR(Inv_SY_B!M68/Inv_SY_B!$CU68-1,"")</f>
        <v>-8.9931768795895595E-3</v>
      </c>
      <c r="N68" s="173">
        <f>IFERROR(Inv_SY_B!N68/Inv_SY_B!$CU68-1,"")</f>
        <v>-1.4199910244322211E-2</v>
      </c>
      <c r="O68" s="173">
        <f>IFERROR(Inv_SY_B!O68/Inv_SY_B!$CU68-1,"")</f>
        <v>-1.8793579806917871E-2</v>
      </c>
      <c r="P68" s="173">
        <f>IFERROR(Inv_SY_B!P68/Inv_SY_B!$CU68-1,"")</f>
        <v>-2.0208937443403574E-2</v>
      </c>
      <c r="Q68" s="173">
        <f>IFERROR(Inv_SY_B!Q68/Inv_SY_B!$CU68-1,"")</f>
        <v>-2.9112891119854156E-2</v>
      </c>
      <c r="R68" s="173">
        <f>IFERROR(Inv_SY_B!R68/Inv_SY_B!$CU68-1,"")</f>
        <v>-2.1075716589828097E-2</v>
      </c>
      <c r="S68" s="173">
        <f>IFERROR(Inv_SY_B!S68/Inv_SY_B!$CU68-1,"")</f>
        <v>-1.9885270916778941E-2</v>
      </c>
      <c r="T68" s="173">
        <f>IFERROR(Inv_SY_B!T68/Inv_SY_B!$CU68-1,"")</f>
        <v>-1.5166061861195845E-2</v>
      </c>
      <c r="U68" s="173">
        <f>IFERROR(Inv_SY_B!U68/Inv_SY_B!$CU68-1,"")</f>
        <v>8.9672446445235643E-2</v>
      </c>
      <c r="V68" s="173">
        <f>IFERROR(Inv_SY_B!V68/Inv_SY_B!$CU68-1,"")</f>
        <v>0.10937813394299423</v>
      </c>
      <c r="W68" s="173">
        <f>IFERROR(Inv_SY_B!W68/Inv_SY_B!$CU68-1,"")</f>
        <v>0.14420409279179158</v>
      </c>
      <c r="X68" s="173">
        <f>IFERROR(Inv_SY_B!X68/Inv_SY_B!$CU68-1,"")</f>
        <v>-6.7482478226003062E-3</v>
      </c>
      <c r="Y68" s="173">
        <f>IFERROR(Inv_SY_B!Y68/Inv_SY_B!$CU68-1,"")</f>
        <v>-3.20143747452728E-3</v>
      </c>
      <c r="Z68" s="173">
        <f>IFERROR(Inv_SY_B!Z68/Inv_SY_B!$CU68-1,"")</f>
        <v>2.2253047659834824E-3</v>
      </c>
      <c r="AA68" s="173">
        <f>IFERROR(Inv_SY_B!AA68/Inv_SY_B!$CU68-1,"")</f>
        <v>-6.5550109298861958E-3</v>
      </c>
      <c r="AB68" s="173">
        <f>IFERROR(Inv_SY_B!AB68/Inv_SY_B!$CU68-1,"")</f>
        <v>2.3635546059936896E-3</v>
      </c>
      <c r="AC68" s="173">
        <f>IFERROR(Inv_SY_B!AC68/Inv_SY_B!$CU68-1,"")</f>
        <v>4.1018034133450065E-2</v>
      </c>
      <c r="AD68" s="173">
        <f>IFERROR(Inv_SY_B!AD68/Inv_SY_B!$CU68-1,"")</f>
        <v>-2.8624327883866485E-2</v>
      </c>
      <c r="AE68" s="173">
        <f>IFERROR(Inv_SY_B!AE68/Inv_SY_B!$CU68-1,"")</f>
        <v>2.4452934441967056E-2</v>
      </c>
      <c r="AF68" s="173">
        <f>IFERROR(Inv_SY_B!AF68/Inv_SY_B!$CU68-1,"")</f>
        <v>5.0059745866894101E-2</v>
      </c>
      <c r="AG68" s="173">
        <f>IFERROR(Inv_SY_B!AG68/Inv_SY_B!$CU68-1,"")</f>
        <v>7.4536878258423922E-2</v>
      </c>
      <c r="AH68" s="173">
        <f>IFERROR(Inv_SY_B!AH68/Inv_SY_B!$CU68-1,"")</f>
        <v>1.2636921355138719E-2</v>
      </c>
      <c r="AI68" s="173">
        <f>IFERROR(Inv_SY_B!AI68/Inv_SY_B!$CU68-1,"")</f>
        <v>-1.4411114516143964E-2</v>
      </c>
      <c r="AJ68" s="173">
        <f>IFERROR(Inv_SY_B!AJ68/Inv_SY_B!$CU68-1,"")</f>
        <v>-8.2938285236445752E-3</v>
      </c>
      <c r="AK68" s="173">
        <f>IFERROR(Inv_SY_B!AK68/Inv_SY_B!$CU68-1,"")</f>
        <v>-1.1444420115714449E-2</v>
      </c>
      <c r="AL68" s="173">
        <f>IFERROR(Inv_SY_B!AL68/Inv_SY_B!$CU68-1,"")</f>
        <v>-9.1841503048954998E-3</v>
      </c>
      <c r="AM68" s="173">
        <f>IFERROR(Inv_SY_B!AM68/Inv_SY_B!$CU68-1,"")</f>
        <v>-1.7727564573452481E-2</v>
      </c>
      <c r="AN68" s="173">
        <f>IFERROR(Inv_SY_B!AN68/Inv_SY_B!$CU68-1,"")</f>
        <v>-1.2011746332387219E-2</v>
      </c>
      <c r="AO68" s="173">
        <f>IFERROR(Inv_SY_B!AO68/Inv_SY_B!$CU68-1,"")</f>
        <v>-4.35914211603039E-3</v>
      </c>
      <c r="AP68" s="173">
        <f>IFERROR(Inv_SY_B!AP68/Inv_SY_B!$CU68-1,"")</f>
        <v>6.6790048671623303E-3</v>
      </c>
      <c r="AQ68" s="173">
        <f>IFERROR(Inv_SY_B!AQ68/Inv_SY_B!$CU68-1,"")</f>
        <v>-1.3947612462097081E-2</v>
      </c>
      <c r="AR68" s="173">
        <f>IFERROR(Inv_SY_B!AR68/Inv_SY_B!$CU68-1,"")</f>
        <v>5.5955772876867593E-2</v>
      </c>
      <c r="AS68" s="173">
        <f>IFERROR(Inv_SY_B!AS68/Inv_SY_B!$CU68-1,"")</f>
        <v>8.8024015829411884E-2</v>
      </c>
      <c r="AT68" s="173">
        <f>IFERROR(Inv_SY_B!AT68/Inv_SY_B!$CU68-1,"")</f>
        <v>-2.7743660910053092E-2</v>
      </c>
      <c r="AU68" s="173">
        <f>IFERROR(Inv_SY_B!AU68/Inv_SY_B!$CU68-1,"")</f>
        <v>-1.9596690795939842E-2</v>
      </c>
      <c r="AV68" s="173">
        <f>IFERROR(Inv_SY_B!AV68/Inv_SY_B!$CU68-1,"")</f>
        <v>-2.1753241708499127E-2</v>
      </c>
      <c r="AW68" s="173">
        <f>IFERROR(Inv_SY_B!AW68/Inv_SY_B!$CU68-1,"")</f>
        <v>-0.14855515759044924</v>
      </c>
      <c r="AX68" s="173">
        <f>IFERROR(Inv_SY_B!AX68/Inv_SY_B!$CU68-1,"")</f>
        <v>2.8019422368001035E-2</v>
      </c>
      <c r="AY68" s="173">
        <f>IFERROR(Inv_SY_B!AY68/Inv_SY_B!$CU68-1,"")</f>
        <v>-2.7081090146055642E-2</v>
      </c>
      <c r="AZ68" s="173">
        <f>IFERROR(Inv_SY_B!AZ68/Inv_SY_B!$CU68-1,"")</f>
        <v>2.98563261210123E-2</v>
      </c>
      <c r="BA68" s="173">
        <f>IFERROR(Inv_SY_B!BA68/Inv_SY_B!$CU68-1,"")</f>
        <v>2.8769764618403748E-3</v>
      </c>
      <c r="BB68" s="173">
        <f>IFERROR(Inv_SY_B!BB68/Inv_SY_B!$CU68-1,"")</f>
        <v>-9.609927312896227E-3</v>
      </c>
      <c r="BC68" s="173">
        <f>IFERROR(Inv_SY_B!BC68/Inv_SY_B!$CU68-1,"")</f>
        <v>-5.7622132436717655E-3</v>
      </c>
      <c r="BD68" s="173">
        <f>IFERROR(Inv_SY_B!BD68/Inv_SY_B!$CU68-1,"")</f>
        <v>3.9380076447208534E-3</v>
      </c>
      <c r="BE68" s="173">
        <f>IFERROR(Inv_SY_B!BE68/Inv_SY_B!$CU68-1,"")</f>
        <v>4.5970348269960715E-2</v>
      </c>
      <c r="BF68" s="173">
        <f>IFERROR(Inv_SY_B!BF68/Inv_SY_B!$CU68-1,"")</f>
        <v>5.4067202820418103E-3</v>
      </c>
      <c r="BG68" s="173">
        <f>IFERROR(Inv_SY_B!BG68/Inv_SY_B!$CU68-1,"")</f>
        <v>1.1270234119591382E-2</v>
      </c>
      <c r="BH68" s="173">
        <f>IFERROR(Inv_SY_B!BH68/Inv_SY_B!$CU68-1,"")</f>
        <v>6.2346387039217355E-2</v>
      </c>
      <c r="BI68" s="173">
        <f>IFERROR(Inv_SY_B!BI68/Inv_SY_B!$CU68-1,"")</f>
        <v>-4.4601447681641426E-3</v>
      </c>
      <c r="BJ68" s="173">
        <f>IFERROR(Inv_SY_B!BJ68/Inv_SY_B!$CU68-1,"")</f>
        <v>2.7338055270273331E-2</v>
      </c>
      <c r="BK68" s="173">
        <f>IFERROR(Inv_SY_B!BK68/Inv_SY_B!$CU68-1,"")</f>
        <v>3.24491469461341E-3</v>
      </c>
      <c r="BL68" s="173">
        <f>IFERROR(Inv_SY_B!BL68/Inv_SY_B!$CU68-1,"")</f>
        <v>-6.9000488974270136E-3</v>
      </c>
      <c r="BM68" s="173">
        <f>IFERROR(Inv_SY_B!BM68/Inv_SY_B!$CU68-1,"")</f>
        <v>4.9619597808878702E-3</v>
      </c>
      <c r="BN68" s="173">
        <f>IFERROR(Inv_SY_B!BN68/Inv_SY_B!$CU68-1,"")</f>
        <v>2.474970322727521E-2</v>
      </c>
      <c r="BO68" s="173">
        <f>IFERROR(Inv_SY_B!BO68/Inv_SY_B!$CU68-1,"")</f>
        <v>1.9930085730034408E-2</v>
      </c>
      <c r="BP68" s="173">
        <f>IFERROR(Inv_SY_B!BP68/Inv_SY_B!$CU68-1,"")</f>
        <v>-9.6573026421800101E-3</v>
      </c>
      <c r="BQ68" s="173">
        <f>IFERROR(Inv_SY_B!BQ68/Inv_SY_B!$CU68-1,"")</f>
        <v>8.4648263716879946E-3</v>
      </c>
      <c r="BR68" s="173">
        <f>IFERROR(Inv_SY_B!BR68/Inv_SY_B!$CU68-1,"")</f>
        <v>2.9388782702205463E-2</v>
      </c>
      <c r="BS68" s="173">
        <f>IFERROR(Inv_SY_B!BS68/Inv_SY_B!$CU68-1,"")</f>
        <v>1.7796671241512074E-2</v>
      </c>
      <c r="BT68" s="173">
        <f>IFERROR(Inv_SY_B!BT68/Inv_SY_B!$CU68-1,"")</f>
        <v>2.1830005224857674E-2</v>
      </c>
      <c r="BU68" s="173">
        <f>IFERROR(Inv_SY_B!BU68/Inv_SY_B!$CU68-1,"")</f>
        <v>1.6553928560956388E-2</v>
      </c>
      <c r="BV68" s="173">
        <f>IFERROR(Inv_SY_B!BV68/Inv_SY_B!$CU68-1,"")</f>
        <v>6.9830387351677015E-3</v>
      </c>
      <c r="BW68" s="173">
        <f>IFERROR(Inv_SY_B!BW68/Inv_SY_B!$CU68-1,"")</f>
        <v>3.7350776026756405E-2</v>
      </c>
      <c r="BX68" s="173">
        <f>IFERROR(Inv_SY_B!BX68/Inv_SY_B!$CU68-1,"")</f>
        <v>5.1430599589616044E-2</v>
      </c>
      <c r="BY68" s="173">
        <f>IFERROR(Inv_SY_B!BY68/Inv_SY_B!$CU68-1,"")</f>
        <v>4.6465694137892921E-2</v>
      </c>
      <c r="BZ68" s="173">
        <f>IFERROR(Inv_SY_B!BZ68/Inv_SY_B!$CU68-1,"")</f>
        <v>4.5243432435271069E-2</v>
      </c>
      <c r="CA68" s="173">
        <f>IFERROR(Inv_SY_B!CA68/Inv_SY_B!$CU68-1,"")</f>
        <v>-3.1327621666502048E-2</v>
      </c>
      <c r="CB68" s="173">
        <f>IFERROR(Inv_SY_B!CB68/Inv_SY_B!$CU68-1,"")</f>
        <v>-1</v>
      </c>
      <c r="CC68" s="173">
        <f>IFERROR(Inv_SY_B!CC68/Inv_SY_B!$CU68-1,"")</f>
        <v>8.7474619085525784E-3</v>
      </c>
      <c r="CD68" s="173">
        <f>IFERROR(Inv_SY_B!CD68/Inv_SY_B!$CU68-1,"")</f>
        <v>4.2362966090292442E-3</v>
      </c>
      <c r="CE68" s="173">
        <f>IFERROR(Inv_SY_B!CE68/Inv_SY_B!$CU68-1,"")</f>
        <v>9.9337125166474305E-3</v>
      </c>
      <c r="CF68" s="173">
        <f>IFERROR(Inv_SY_B!CF68/Inv_SY_B!$CU68-1,"")</f>
        <v>-1.5033851639939644E-2</v>
      </c>
      <c r="CG68" s="173">
        <f>IFERROR(Inv_SY_B!CG68/Inv_SY_B!$CU68-1,"")</f>
        <v>-2.7064981774270414E-2</v>
      </c>
      <c r="CH68" s="173">
        <f>IFERROR(Inv_SY_B!CH68/Inv_SY_B!$CU68-1,"")</f>
        <v>-7.4192672212447519E-4</v>
      </c>
      <c r="CI68" s="173">
        <f>IFERROR(Inv_SY_B!CI68/Inv_SY_B!$CU68-1,"")</f>
        <v>-1</v>
      </c>
      <c r="CJ68" s="173">
        <f>IFERROR(Inv_SY_B!CJ68/Inv_SY_B!$CU68-1,"")</f>
        <v>-1</v>
      </c>
      <c r="CK68" s="173">
        <f>IFERROR(Inv_SY_B!CK68/Inv_SY_B!$CU68-1,"")</f>
        <v>-1</v>
      </c>
      <c r="CL68" s="173">
        <f>IFERROR(Inv_SY_B!CL68/Inv_SY_B!$CU68-1,"")</f>
        <v>-1</v>
      </c>
      <c r="CM68" s="173">
        <f>IFERROR(Inv_SY_B!CM68/Inv_SY_B!$CU68-1,"")</f>
        <v>-1</v>
      </c>
      <c r="CN68" s="173">
        <f>IFERROR(Inv_SY_B!CN68/Inv_SY_B!$CU68-1,"")</f>
        <v>-1</v>
      </c>
      <c r="CO68" s="173">
        <f>IFERROR(Inv_SY_B!CO68/Inv_SY_B!$CU68-1,"")</f>
        <v>-1</v>
      </c>
      <c r="CP68" s="173">
        <f>IFERROR(Inv_SY_B!CP68/Inv_SY_B!$CU68-1,"")</f>
        <v>-1</v>
      </c>
      <c r="CQ68" s="173">
        <f>IFERROR(Inv_SY_B!CQ68/Inv_SY_B!$CU68-1,"")</f>
        <v>-9.3524751567420017E-2</v>
      </c>
      <c r="CR68" s="173">
        <f>IFERROR(Inv_SY_B!CR68/Inv_SY_B!$CU68-1,"")</f>
        <v>-0.11124857861136017</v>
      </c>
      <c r="CS68" s="173">
        <f>IFERROR(Inv_SY_B!CS68/Inv_SY_B!$CU68-1,"")</f>
        <v>-0.15917657000844709</v>
      </c>
      <c r="CT68" s="173">
        <f>IFERROR(Inv_SY_B!CT68/Inv_SY_B!$CU68-1,"")</f>
        <v>-0.11490545277701203</v>
      </c>
      <c r="CU68" s="173"/>
      <c r="CV68" s="173"/>
      <c r="CW68" s="173"/>
      <c r="CX68" s="173"/>
    </row>
    <row r="69" spans="2:102">
      <c r="B69" s="164">
        <f t="shared" si="1"/>
        <v>45761</v>
      </c>
      <c r="C69" s="173">
        <f>IFERROR(Inv_SY_B!C69/Inv_SY_B!$CU69-1,"")</f>
        <v>2.4938911889837989E-2</v>
      </c>
      <c r="D69" s="173">
        <f>IFERROR(Inv_SY_B!D69/Inv_SY_B!$CU69-1,"")</f>
        <v>1.7776198659175568E-2</v>
      </c>
      <c r="E69" s="173">
        <f>IFERROR(Inv_SY_B!E69/Inv_SY_B!$CU69-1,"")</f>
        <v>1.5689846395846141E-2</v>
      </c>
      <c r="F69" s="173">
        <f>IFERROR(Inv_SY_B!F69/Inv_SY_B!$CU69-1,"")</f>
        <v>-4.6670923049054625E-2</v>
      </c>
      <c r="G69" s="173">
        <f>IFERROR(Inv_SY_B!G69/Inv_SY_B!$CU69-1,"")</f>
        <v>2.5672385612744986E-3</v>
      </c>
      <c r="H69" s="173">
        <f>IFERROR(Inv_SY_B!H69/Inv_SY_B!$CU69-1,"")</f>
        <v>-3.9065813037808539E-3</v>
      </c>
      <c r="I69" s="173">
        <f>IFERROR(Inv_SY_B!I69/Inv_SY_B!$CU69-1,"")</f>
        <v>-4.4055644165028607E-3</v>
      </c>
      <c r="J69" s="173">
        <f>IFERROR(Inv_SY_B!J69/Inv_SY_B!$CU69-1,"")</f>
        <v>-7.4536619669438586E-3</v>
      </c>
      <c r="K69" s="173">
        <f>IFERROR(Inv_SY_B!K69/Inv_SY_B!$CU69-1,"")</f>
        <v>-7.1695361068198071E-3</v>
      </c>
      <c r="L69" s="173">
        <f>IFERROR(Inv_SY_B!L69/Inv_SY_B!$CU69-1,"")</f>
        <v>3.0060629893924329E-4</v>
      </c>
      <c r="M69" s="173">
        <f>IFERROR(Inv_SY_B!M69/Inv_SY_B!$CU69-1,"")</f>
        <v>8.4868621054154936E-3</v>
      </c>
      <c r="N69" s="173">
        <f>IFERROR(Inv_SY_B!N69/Inv_SY_B!$CU69-1,"")</f>
        <v>2.4067173645212492E-3</v>
      </c>
      <c r="O69" s="173">
        <f>IFERROR(Inv_SY_B!O69/Inv_SY_B!$CU69-1,"")</f>
        <v>-6.4991992828404843E-3</v>
      </c>
      <c r="P69" s="173">
        <f>IFERROR(Inv_SY_B!P69/Inv_SY_B!$CU69-1,"")</f>
        <v>-4.347211988868227E-3</v>
      </c>
      <c r="Q69" s="173">
        <f>IFERROR(Inv_SY_B!Q69/Inv_SY_B!$CU69-1,"")</f>
        <v>-9.6759424310852715E-3</v>
      </c>
      <c r="R69" s="173">
        <f>IFERROR(Inv_SY_B!R69/Inv_SY_B!$CU69-1,"")</f>
        <v>-3.0822445472504789E-3</v>
      </c>
      <c r="S69" s="173">
        <f>IFERROR(Inv_SY_B!S69/Inv_SY_B!$CU69-1,"")</f>
        <v>-2.0819622057395293E-3</v>
      </c>
      <c r="T69" s="173">
        <f>IFERROR(Inv_SY_B!T69/Inv_SY_B!$CU69-1,"")</f>
        <v>3.4803301616204152E-4</v>
      </c>
      <c r="U69" s="173">
        <f>IFERROR(Inv_SY_B!U69/Inv_SY_B!$CU69-1,"")</f>
        <v>0.11320367067234249</v>
      </c>
      <c r="V69" s="173">
        <f>IFERROR(Inv_SY_B!V69/Inv_SY_B!$CU69-1,"")</f>
        <v>0.14132939237029807</v>
      </c>
      <c r="W69" s="173">
        <f>IFERROR(Inv_SY_B!W69/Inv_SY_B!$CU69-1,"")</f>
        <v>0.16692684217437592</v>
      </c>
      <c r="X69" s="173">
        <f>IFERROR(Inv_SY_B!X69/Inv_SY_B!$CU69-1,"")</f>
        <v>5.625624127055362E-3</v>
      </c>
      <c r="Y69" s="173">
        <f>IFERROR(Inv_SY_B!Y69/Inv_SY_B!$CU69-1,"")</f>
        <v>1.2362801379202093E-2</v>
      </c>
      <c r="Z69" s="173">
        <f>IFERROR(Inv_SY_B!Z69/Inv_SY_B!$CU69-1,"")</f>
        <v>1.6858476645790432E-2</v>
      </c>
      <c r="AA69" s="173">
        <f>IFERROR(Inv_SY_B!AA69/Inv_SY_B!$CU69-1,"")</f>
        <v>-1.6865006738960853E-2</v>
      </c>
      <c r="AB69" s="173">
        <f>IFERROR(Inv_SY_B!AB69/Inv_SY_B!$CU69-1,"")</f>
        <v>1.0528594502503541E-3</v>
      </c>
      <c r="AC69" s="173">
        <f>IFERROR(Inv_SY_B!AC69/Inv_SY_B!$CU69-1,"")</f>
        <v>4.5614734796210143E-2</v>
      </c>
      <c r="AD69" s="173">
        <f>IFERROR(Inv_SY_B!AD69/Inv_SY_B!$CU69-1,"")</f>
        <v>-1.5294088769114644E-2</v>
      </c>
      <c r="AE69" s="173">
        <f>IFERROR(Inv_SY_B!AE69/Inv_SY_B!$CU69-1,"")</f>
        <v>3.1041023512007548E-2</v>
      </c>
      <c r="AF69" s="173">
        <f>IFERROR(Inv_SY_B!AF69/Inv_SY_B!$CU69-1,"")</f>
        <v>6.1282707389203939E-2</v>
      </c>
      <c r="AG69" s="173">
        <f>IFERROR(Inv_SY_B!AG69/Inv_SY_B!$CU69-1,"")</f>
        <v>6.749984621678462E-2</v>
      </c>
      <c r="AH69" s="173">
        <f>IFERROR(Inv_SY_B!AH69/Inv_SY_B!$CU69-1,"")</f>
        <v>2.5057263370498184E-3</v>
      </c>
      <c r="AI69" s="173">
        <f>IFERROR(Inv_SY_B!AI69/Inv_SY_B!$CU69-1,"")</f>
        <v>-1.1599821733599747E-2</v>
      </c>
      <c r="AJ69" s="173">
        <f>IFERROR(Inv_SY_B!AJ69/Inv_SY_B!$CU69-1,"")</f>
        <v>-2.3204849070295741E-2</v>
      </c>
      <c r="AK69" s="173">
        <f>IFERROR(Inv_SY_B!AK69/Inv_SY_B!$CU69-1,"")</f>
        <v>-1.3823451684205845E-2</v>
      </c>
      <c r="AL69" s="173">
        <f>IFERROR(Inv_SY_B!AL69/Inv_SY_B!$CU69-1,"")</f>
        <v>-1.3786314384081844E-2</v>
      </c>
      <c r="AM69" s="173">
        <f>IFERROR(Inv_SY_B!AM69/Inv_SY_B!$CU69-1,"")</f>
        <v>-2.3138181891978693E-2</v>
      </c>
      <c r="AN69" s="173">
        <f>IFERROR(Inv_SY_B!AN69/Inv_SY_B!$CU69-1,"")</f>
        <v>-2.19282960632593E-2</v>
      </c>
      <c r="AO69" s="173">
        <f>IFERROR(Inv_SY_B!AO69/Inv_SY_B!$CU69-1,"")</f>
        <v>-2.0597421651667891E-2</v>
      </c>
      <c r="AP69" s="173">
        <f>IFERROR(Inv_SY_B!AP69/Inv_SY_B!$CU69-1,"")</f>
        <v>-5.7158259584195736E-3</v>
      </c>
      <c r="AQ69" s="173">
        <f>IFERROR(Inv_SY_B!AQ69/Inv_SY_B!$CU69-1,"")</f>
        <v>-3.8191581372905126E-2</v>
      </c>
      <c r="AR69" s="173">
        <f>IFERROR(Inv_SY_B!AR69/Inv_SY_B!$CU69-1,"")</f>
        <v>3.2686747972053398E-2</v>
      </c>
      <c r="AS69" s="173">
        <f>IFERROR(Inv_SY_B!AS69/Inv_SY_B!$CU69-1,"")</f>
        <v>5.5743624400004688E-2</v>
      </c>
      <c r="AT69" s="173">
        <f>IFERROR(Inv_SY_B!AT69/Inv_SY_B!$CU69-1,"")</f>
        <v>-4.5018783788333794E-2</v>
      </c>
      <c r="AU69" s="173">
        <f>IFERROR(Inv_SY_B!AU69/Inv_SY_B!$CU69-1,"")</f>
        <v>-6.7533732491007248E-2</v>
      </c>
      <c r="AV69" s="173">
        <f>IFERROR(Inv_SY_B!AV69/Inv_SY_B!$CU69-1,"")</f>
        <v>-4.2667162562601835E-2</v>
      </c>
      <c r="AW69" s="173">
        <f>IFERROR(Inv_SY_B!AW69/Inv_SY_B!$CU69-1,"")</f>
        <v>-0.17712135955128372</v>
      </c>
      <c r="AX69" s="173">
        <f>IFERROR(Inv_SY_B!AX69/Inv_SY_B!$CU69-1,"")</f>
        <v>-1.1182598092862595E-3</v>
      </c>
      <c r="AY69" s="173">
        <f>IFERROR(Inv_SY_B!AY69/Inv_SY_B!$CU69-1,"")</f>
        <v>-7.5655570898597424E-2</v>
      </c>
      <c r="AZ69" s="173">
        <f>IFERROR(Inv_SY_B!AZ69/Inv_SY_B!$CU69-1,"")</f>
        <v>-9.1337534245518048E-3</v>
      </c>
      <c r="BA69" s="173">
        <f>IFERROR(Inv_SY_B!BA69/Inv_SY_B!$CU69-1,"")</f>
        <v>-2.8582668121215682E-2</v>
      </c>
      <c r="BB69" s="173">
        <f>IFERROR(Inv_SY_B!BB69/Inv_SY_B!$CU69-1,"")</f>
        <v>-5.1663760899514188E-2</v>
      </c>
      <c r="BC69" s="173">
        <f>IFERROR(Inv_SY_B!BC69/Inv_SY_B!$CU69-1,"")</f>
        <v>-0.14293623710845593</v>
      </c>
      <c r="BD69" s="173">
        <f>IFERROR(Inv_SY_B!BD69/Inv_SY_B!$CU69-1,"")</f>
        <v>-2.4573162758599332E-2</v>
      </c>
      <c r="BE69" s="173">
        <f>IFERROR(Inv_SY_B!BE69/Inv_SY_B!$CU69-1,"")</f>
        <v>3.0800728144746881E-2</v>
      </c>
      <c r="BF69" s="173">
        <f>IFERROR(Inv_SY_B!BF69/Inv_SY_B!$CU69-1,"")</f>
        <v>-2.3428022672924764E-2</v>
      </c>
      <c r="BG69" s="173">
        <f>IFERROR(Inv_SY_B!BG69/Inv_SY_B!$CU69-1,"")</f>
        <v>-1.0555369273297255E-2</v>
      </c>
      <c r="BH69" s="173">
        <f>IFERROR(Inv_SY_B!BH69/Inv_SY_B!$CU69-1,"")</f>
        <v>2.6923594011805108E-2</v>
      </c>
      <c r="BI69" s="173">
        <f>IFERROR(Inv_SY_B!BI69/Inv_SY_B!$CU69-1,"")</f>
        <v>-3.035764180170164E-2</v>
      </c>
      <c r="BJ69" s="173">
        <f>IFERROR(Inv_SY_B!BJ69/Inv_SY_B!$CU69-1,"")</f>
        <v>3.850337993988262E-3</v>
      </c>
      <c r="BK69" s="173">
        <f>IFERROR(Inv_SY_B!BK69/Inv_SY_B!$CU69-1,"")</f>
        <v>-9.950426358937503E-3</v>
      </c>
      <c r="BL69" s="173">
        <f>IFERROR(Inv_SY_B!BL69/Inv_SY_B!$CU69-1,"")</f>
        <v>-2.5760477916398461E-2</v>
      </c>
      <c r="BM69" s="173">
        <f>IFERROR(Inv_SY_B!BM69/Inv_SY_B!$CU69-1,"")</f>
        <v>-1.4064038176583304E-2</v>
      </c>
      <c r="BN69" s="173">
        <f>IFERROR(Inv_SY_B!BN69/Inv_SY_B!$CU69-1,"")</f>
        <v>8.6730842684943354E-3</v>
      </c>
      <c r="BO69" s="173">
        <f>IFERROR(Inv_SY_B!BO69/Inv_SY_B!$CU69-1,"")</f>
        <v>3.2769715669187516E-3</v>
      </c>
      <c r="BP69" s="173">
        <f>IFERROR(Inv_SY_B!BP69/Inv_SY_B!$CU69-1,"")</f>
        <v>-3.5040202484714178E-2</v>
      </c>
      <c r="BQ69" s="173">
        <f>IFERROR(Inv_SY_B!BQ69/Inv_SY_B!$CU69-1,"")</f>
        <v>-5.9180056341033849E-3</v>
      </c>
      <c r="BR69" s="173">
        <f>IFERROR(Inv_SY_B!BR69/Inv_SY_B!$CU69-1,"")</f>
        <v>1.391207414180462E-2</v>
      </c>
      <c r="BS69" s="173">
        <f>IFERROR(Inv_SY_B!BS69/Inv_SY_B!$CU69-1,"")</f>
        <v>7.7214394002278475E-3</v>
      </c>
      <c r="BT69" s="173">
        <f>IFERROR(Inv_SY_B!BT69/Inv_SY_B!$CU69-1,"")</f>
        <v>1.1285615250101744E-2</v>
      </c>
      <c r="BU69" s="173">
        <f>IFERROR(Inv_SY_B!BU69/Inv_SY_B!$CU69-1,"")</f>
        <v>1.6192139162233055E-2</v>
      </c>
      <c r="BV69" s="173">
        <f>IFERROR(Inv_SY_B!BV69/Inv_SY_B!$CU69-1,"")</f>
        <v>6.1173536759375757E-3</v>
      </c>
      <c r="BW69" s="173">
        <f>IFERROR(Inv_SY_B!BW69/Inv_SY_B!$CU69-1,"")</f>
        <v>2.4838662826350388E-2</v>
      </c>
      <c r="BX69" s="173">
        <f>IFERROR(Inv_SY_B!BX69/Inv_SY_B!$CU69-1,"")</f>
        <v>3.6779656295933716E-2</v>
      </c>
      <c r="BY69" s="173">
        <f>IFERROR(Inv_SY_B!BY69/Inv_SY_B!$CU69-1,"")</f>
        <v>2.9926929967875715E-2</v>
      </c>
      <c r="BZ69" s="173">
        <f>IFERROR(Inv_SY_B!BZ69/Inv_SY_B!$CU69-1,"")</f>
        <v>3.0964508408221958E-2</v>
      </c>
      <c r="CA69" s="173">
        <f>IFERROR(Inv_SY_B!CA69/Inv_SY_B!$CU69-1,"")</f>
        <v>-6.3217668996383369E-2</v>
      </c>
      <c r="CB69" s="173">
        <f>IFERROR(Inv_SY_B!CB69/Inv_SY_B!$CU69-1,"")</f>
        <v>-1</v>
      </c>
      <c r="CC69" s="173">
        <f>IFERROR(Inv_SY_B!CC69/Inv_SY_B!$CU69-1,"")</f>
        <v>-1.3882294596565536E-3</v>
      </c>
      <c r="CD69" s="173">
        <f>IFERROR(Inv_SY_B!CD69/Inv_SY_B!$CU69-1,"")</f>
        <v>-9.5119814944018E-3</v>
      </c>
      <c r="CE69" s="173">
        <f>IFERROR(Inv_SY_B!CE69/Inv_SY_B!$CU69-1,"")</f>
        <v>6.5950962855665374E-3</v>
      </c>
      <c r="CF69" s="173">
        <f>IFERROR(Inv_SY_B!CF69/Inv_SY_B!$CU69-1,"")</f>
        <v>-2.3215140990563987E-2</v>
      </c>
      <c r="CG69" s="173">
        <f>IFERROR(Inv_SY_B!CG69/Inv_SY_B!$CU69-1,"")</f>
        <v>-3.9018118391753509E-2</v>
      </c>
      <c r="CH69" s="173">
        <f>IFERROR(Inv_SY_B!CH69/Inv_SY_B!$CU69-1,"")</f>
        <v>-1.0372776411990525E-2</v>
      </c>
      <c r="CI69" s="173">
        <f>IFERROR(Inv_SY_B!CI69/Inv_SY_B!$CU69-1,"")</f>
        <v>-1</v>
      </c>
      <c r="CJ69" s="173">
        <f>IFERROR(Inv_SY_B!CJ69/Inv_SY_B!$CU69-1,"")</f>
        <v>-1</v>
      </c>
      <c r="CK69" s="173">
        <f>IFERROR(Inv_SY_B!CK69/Inv_SY_B!$CU69-1,"")</f>
        <v>-1</v>
      </c>
      <c r="CL69" s="173">
        <f>IFERROR(Inv_SY_B!CL69/Inv_SY_B!$CU69-1,"")</f>
        <v>-1</v>
      </c>
      <c r="CM69" s="173">
        <f>IFERROR(Inv_SY_B!CM69/Inv_SY_B!$CU69-1,"")</f>
        <v>-1</v>
      </c>
      <c r="CN69" s="173">
        <f>IFERROR(Inv_SY_B!CN69/Inv_SY_B!$CU69-1,"")</f>
        <v>-1</v>
      </c>
      <c r="CO69" s="173">
        <f>IFERROR(Inv_SY_B!CO69/Inv_SY_B!$CU69-1,"")</f>
        <v>-1</v>
      </c>
      <c r="CP69" s="173">
        <f>IFERROR(Inv_SY_B!CP69/Inv_SY_B!$CU69-1,"")</f>
        <v>-1</v>
      </c>
      <c r="CQ69" s="173">
        <f>IFERROR(Inv_SY_B!CQ69/Inv_SY_B!$CU69-1,"")</f>
        <v>5.4724269921860413E-2</v>
      </c>
      <c r="CR69" s="173">
        <f>IFERROR(Inv_SY_B!CR69/Inv_SY_B!$CU69-1,"")</f>
        <v>4.8724189673163387E-2</v>
      </c>
      <c r="CS69" s="173">
        <f>IFERROR(Inv_SY_B!CS69/Inv_SY_B!$CU69-1,"")</f>
        <v>3.0949934102739052E-2</v>
      </c>
      <c r="CT69" s="173">
        <f>IFERROR(Inv_SY_B!CT69/Inv_SY_B!$CU69-1,"")</f>
        <v>4.8735141262445492E-2</v>
      </c>
      <c r="CU69" s="173"/>
      <c r="CV69" s="173"/>
      <c r="CW69" s="173"/>
      <c r="CX69" s="173"/>
    </row>
    <row r="70" spans="2:102">
      <c r="B70" s="164">
        <f t="shared" si="1"/>
        <v>45762</v>
      </c>
      <c r="C70" s="173">
        <f>IFERROR(Inv_SY_B!C70/Inv_SY_B!$CU70-1,"")</f>
        <v>9.8482644411438613E-2</v>
      </c>
      <c r="D70" s="173">
        <f>IFERROR(Inv_SY_B!D70/Inv_SY_B!$CU70-1,"")</f>
        <v>9.3828416169834838E-2</v>
      </c>
      <c r="E70" s="173">
        <f>IFERROR(Inv_SY_B!E70/Inv_SY_B!$CU70-1,"")</f>
        <v>9.5794029582145557E-2</v>
      </c>
      <c r="F70" s="173">
        <f>IFERROR(Inv_SY_B!F70/Inv_SY_B!$CU70-1,"")</f>
        <v>2.3509402244212163E-2</v>
      </c>
      <c r="G70" s="173">
        <f>IFERROR(Inv_SY_B!G70/Inv_SY_B!$CU70-1,"")</f>
        <v>8.3311184991079479E-2</v>
      </c>
      <c r="H70" s="173">
        <f>IFERROR(Inv_SY_B!H70/Inv_SY_B!$CU70-1,"")</f>
        <v>7.3324909318226661E-2</v>
      </c>
      <c r="I70" s="173">
        <f>IFERROR(Inv_SY_B!I70/Inv_SY_B!$CU70-1,"")</f>
        <v>6.2806032276154999E-2</v>
      </c>
      <c r="J70" s="173">
        <f>IFERROR(Inv_SY_B!J70/Inv_SY_B!$CU70-1,"")</f>
        <v>6.3455140194890181E-2</v>
      </c>
      <c r="K70" s="173">
        <f>IFERROR(Inv_SY_B!K70/Inv_SY_B!$CU70-1,"")</f>
        <v>6.1861274694687829E-2</v>
      </c>
      <c r="L70" s="173">
        <f>IFERROR(Inv_SY_B!L70/Inv_SY_B!$CU70-1,"")</f>
        <v>7.1716513706068685E-2</v>
      </c>
      <c r="M70" s="173">
        <f>IFERROR(Inv_SY_B!M70/Inv_SY_B!$CU70-1,"")</f>
        <v>8.4357837020422766E-2</v>
      </c>
      <c r="N70" s="173">
        <f>IFERROR(Inv_SY_B!N70/Inv_SY_B!$CU70-1,"")</f>
        <v>7.843531718090313E-2</v>
      </c>
      <c r="O70" s="173">
        <f>IFERROR(Inv_SY_B!O70/Inv_SY_B!$CU70-1,"")</f>
        <v>7.4508088298892661E-2</v>
      </c>
      <c r="P70" s="173">
        <f>IFERROR(Inv_SY_B!P70/Inv_SY_B!$CU70-1,"")</f>
        <v>7.3461157194706805E-2</v>
      </c>
      <c r="Q70" s="173">
        <f>IFERROR(Inv_SY_B!Q70/Inv_SY_B!$CU70-1,"")</f>
        <v>6.2806356364237592E-2</v>
      </c>
      <c r="R70" s="173">
        <f>IFERROR(Inv_SY_B!R70/Inv_SY_B!$CU70-1,"")</f>
        <v>5.4299305553439536E-2</v>
      </c>
      <c r="S70" s="173">
        <f>IFERROR(Inv_SY_B!S70/Inv_SY_B!$CU70-1,"")</f>
        <v>5.9960948284041082E-2</v>
      </c>
      <c r="T70" s="173">
        <f>IFERROR(Inv_SY_B!T70/Inv_SY_B!$CU70-1,"")</f>
        <v>6.4775191466936555E-2</v>
      </c>
      <c r="U70" s="173">
        <f>IFERROR(Inv_SY_B!U70/Inv_SY_B!$CU70-1,"")</f>
        <v>0.1819208800775125</v>
      </c>
      <c r="V70" s="173">
        <f>IFERROR(Inv_SY_B!V70/Inv_SY_B!$CU70-1,"")</f>
        <v>0.20606770023303622</v>
      </c>
      <c r="W70" s="173">
        <f>IFERROR(Inv_SY_B!W70/Inv_SY_B!$CU70-1,"")</f>
        <v>0.23849768632596002</v>
      </c>
      <c r="X70" s="173">
        <f>IFERROR(Inv_SY_B!X70/Inv_SY_B!$CU70-1,"")</f>
        <v>7.3825034994200456E-2</v>
      </c>
      <c r="Y70" s="173">
        <f>IFERROR(Inv_SY_B!Y70/Inv_SY_B!$CU70-1,"")</f>
        <v>7.5847200461657716E-2</v>
      </c>
      <c r="Z70" s="173">
        <f>IFERROR(Inv_SY_B!Z70/Inv_SY_B!$CU70-1,"")</f>
        <v>7.8294199332150649E-2</v>
      </c>
      <c r="AA70" s="173">
        <f>IFERROR(Inv_SY_B!AA70/Inv_SY_B!$CU70-1,"")</f>
        <v>2.7383561067835238E-3</v>
      </c>
      <c r="AB70" s="173">
        <f>IFERROR(Inv_SY_B!AB70/Inv_SY_B!$CU70-1,"")</f>
        <v>-3.2388332025357069E-3</v>
      </c>
      <c r="AC70" s="173">
        <f>IFERROR(Inv_SY_B!AC70/Inv_SY_B!$CU70-1,"")</f>
        <v>6.4834288062941337E-2</v>
      </c>
      <c r="AD70" s="173">
        <f>IFERROR(Inv_SY_B!AD70/Inv_SY_B!$CU70-1,"")</f>
        <v>1.522281567774364E-2</v>
      </c>
      <c r="AE70" s="173">
        <f>IFERROR(Inv_SY_B!AE70/Inv_SY_B!$CU70-1,"")</f>
        <v>2.5272905280895985E-2</v>
      </c>
      <c r="AF70" s="173">
        <f>IFERROR(Inv_SY_B!AF70/Inv_SY_B!$CU70-1,"")</f>
        <v>3.5311533644038828E-2</v>
      </c>
      <c r="AG70" s="173">
        <f>IFERROR(Inv_SY_B!AG70/Inv_SY_B!$CU70-1,"")</f>
        <v>7.1083545222764055E-2</v>
      </c>
      <c r="AH70" s="173">
        <f>IFERROR(Inv_SY_B!AH70/Inv_SY_B!$CU70-1,"")</f>
        <v>8.3485825105797939E-3</v>
      </c>
      <c r="AI70" s="173">
        <f>IFERROR(Inv_SY_B!AI70/Inv_SY_B!$CU70-1,"")</f>
        <v>-3.2961672088023031E-2</v>
      </c>
      <c r="AJ70" s="173">
        <f>IFERROR(Inv_SY_B!AJ70/Inv_SY_B!$CU70-1,"")</f>
        <v>-0.13681893908569287</v>
      </c>
      <c r="AK70" s="173">
        <f>IFERROR(Inv_SY_B!AK70/Inv_SY_B!$CU70-1,"")</f>
        <v>-3.9917161116368005E-2</v>
      </c>
      <c r="AL70" s="173">
        <f>IFERROR(Inv_SY_B!AL70/Inv_SY_B!$CU70-1,"")</f>
        <v>-2.8993563382580856E-2</v>
      </c>
      <c r="AM70" s="173">
        <f>IFERROR(Inv_SY_B!AM70/Inv_SY_B!$CU70-1,"")</f>
        <v>-8.2962429701425644E-2</v>
      </c>
      <c r="AN70" s="173">
        <f>IFERROR(Inv_SY_B!AN70/Inv_SY_B!$CU70-1,"")</f>
        <v>-2.5526736998425892E-2</v>
      </c>
      <c r="AO70" s="173">
        <f>IFERROR(Inv_SY_B!AO70/Inv_SY_B!$CU70-1,"")</f>
        <v>-3.2552984948567287E-2</v>
      </c>
      <c r="AP70" s="173">
        <f>IFERROR(Inv_SY_B!AP70/Inv_SY_B!$CU70-1,"")</f>
        <v>-1.6118124878457318E-2</v>
      </c>
      <c r="AQ70" s="173">
        <f>IFERROR(Inv_SY_B!AQ70/Inv_SY_B!$CU70-1,"")</f>
        <v>-4.6071002626402291E-2</v>
      </c>
      <c r="AR70" s="173">
        <f>IFERROR(Inv_SY_B!AR70/Inv_SY_B!$CU70-1,"")</f>
        <v>2.3878578629501046E-2</v>
      </c>
      <c r="AS70" s="173">
        <f>IFERROR(Inv_SY_B!AS70/Inv_SY_B!$CU70-1,"")</f>
        <v>-5.9236091414572756E-2</v>
      </c>
      <c r="AT70" s="173">
        <f>IFERROR(Inv_SY_B!AT70/Inv_SY_B!$CU70-1,"")</f>
        <v>-8.0758280740321098E-2</v>
      </c>
      <c r="AU70" s="173">
        <f>IFERROR(Inv_SY_B!AU70/Inv_SY_B!$CU70-1,"")</f>
        <v>-0.12318502337217219</v>
      </c>
      <c r="AV70" s="173">
        <f>IFERROR(Inv_SY_B!AV70/Inv_SY_B!$CU70-1,"")</f>
        <v>-6.1466315146056716E-2</v>
      </c>
      <c r="AW70" s="173">
        <f>IFERROR(Inv_SY_B!AW70/Inv_SY_B!$CU70-1,"")</f>
        <v>-0.24892804569653859</v>
      </c>
      <c r="AX70" s="173">
        <f>IFERROR(Inv_SY_B!AX70/Inv_SY_B!$CU70-1,"")</f>
        <v>-5.2075875209894873E-3</v>
      </c>
      <c r="AY70" s="173">
        <f>IFERROR(Inv_SY_B!AY70/Inv_SY_B!$CU70-1,"")</f>
        <v>-0.20017966794897935</v>
      </c>
      <c r="AZ70" s="173">
        <f>IFERROR(Inv_SY_B!AZ70/Inv_SY_B!$CU70-1,"")</f>
        <v>2.7242099192643643E-3</v>
      </c>
      <c r="BA70" s="173">
        <f>IFERROR(Inv_SY_B!BA70/Inv_SY_B!$CU70-1,"")</f>
        <v>-1.9985150777306449E-2</v>
      </c>
      <c r="BB70" s="173">
        <f>IFERROR(Inv_SY_B!BB70/Inv_SY_B!$CU70-1,"")</f>
        <v>-8.1512294989357081E-2</v>
      </c>
      <c r="BC70" s="173">
        <f>IFERROR(Inv_SY_B!BC70/Inv_SY_B!$CU70-1,"")</f>
        <v>-0.33959760347856671</v>
      </c>
      <c r="BD70" s="173">
        <f>IFERROR(Inv_SY_B!BD70/Inv_SY_B!$CU70-1,"")</f>
        <v>-4.2037476210446401E-2</v>
      </c>
      <c r="BE70" s="173">
        <f>IFERROR(Inv_SY_B!BE70/Inv_SY_B!$CU70-1,"")</f>
        <v>1.6443990928899588E-2</v>
      </c>
      <c r="BF70" s="173">
        <f>IFERROR(Inv_SY_B!BF70/Inv_SY_B!$CU70-1,"")</f>
        <v>-1.3498624603177301E-2</v>
      </c>
      <c r="BG70" s="173">
        <f>IFERROR(Inv_SY_B!BG70/Inv_SY_B!$CU70-1,"")</f>
        <v>-0.16942408485287408</v>
      </c>
      <c r="BH70" s="173">
        <f>IFERROR(Inv_SY_B!BH70/Inv_SY_B!$CU70-1,"")</f>
        <v>1.5116270186031677E-2</v>
      </c>
      <c r="BI70" s="173">
        <f>IFERROR(Inv_SY_B!BI70/Inv_SY_B!$CU70-1,"")</f>
        <v>-4.2374905771485283E-2</v>
      </c>
      <c r="BJ70" s="173">
        <f>IFERROR(Inv_SY_B!BJ70/Inv_SY_B!$CU70-1,"")</f>
        <v>6.2615202440903239E-3</v>
      </c>
      <c r="BK70" s="173">
        <f>IFERROR(Inv_SY_B!BK70/Inv_SY_B!$CU70-1,"")</f>
        <v>-1.8880286234778443E-2</v>
      </c>
      <c r="BL70" s="173">
        <f>IFERROR(Inv_SY_B!BL70/Inv_SY_B!$CU70-1,"")</f>
        <v>-0.12638540763237205</v>
      </c>
      <c r="BM70" s="173">
        <f>IFERROR(Inv_SY_B!BM70/Inv_SY_B!$CU70-1,"")</f>
        <v>-3.1862444609486951E-2</v>
      </c>
      <c r="BN70" s="173">
        <f>IFERROR(Inv_SY_B!BN70/Inv_SY_B!$CU70-1,"")</f>
        <v>1.274218991155629E-2</v>
      </c>
      <c r="BO70" s="173">
        <f>IFERROR(Inv_SY_B!BO70/Inv_SY_B!$CU70-1,"")</f>
        <v>-1.7311863682188511E-2</v>
      </c>
      <c r="BP70" s="173">
        <f>IFERROR(Inv_SY_B!BP70/Inv_SY_B!$CU70-1,"")</f>
        <v>-3.8149106962520607E-2</v>
      </c>
      <c r="BQ70" s="173">
        <f>IFERROR(Inv_SY_B!BQ70/Inv_SY_B!$CU70-1,"")</f>
        <v>-1.587536986847693E-2</v>
      </c>
      <c r="BR70" s="173">
        <f>IFERROR(Inv_SY_B!BR70/Inv_SY_B!$CU70-1,"")</f>
        <v>-2.0879263253045677E-2</v>
      </c>
      <c r="BS70" s="173">
        <f>IFERROR(Inv_SY_B!BS70/Inv_SY_B!$CU70-1,"")</f>
        <v>-4.2607869366234508E-2</v>
      </c>
      <c r="BT70" s="173">
        <f>IFERROR(Inv_SY_B!BT70/Inv_SY_B!$CU70-1,"")</f>
        <v>-3.0167879152275701E-2</v>
      </c>
      <c r="BU70" s="173">
        <f>IFERROR(Inv_SY_B!BU70/Inv_SY_B!$CU70-1,"")</f>
        <v>-2.8056109326142775E-2</v>
      </c>
      <c r="BV70" s="173">
        <f>IFERROR(Inv_SY_B!BV70/Inv_SY_B!$CU70-1,"")</f>
        <v>-4.2644637610355418E-2</v>
      </c>
      <c r="BW70" s="173">
        <f>IFERROR(Inv_SY_B!BW70/Inv_SY_B!$CU70-1,"")</f>
        <v>-2.971268905846669E-2</v>
      </c>
      <c r="BX70" s="173">
        <f>IFERROR(Inv_SY_B!BX70/Inv_SY_B!$CU70-1,"")</f>
        <v>-1.8077303641472864E-2</v>
      </c>
      <c r="BY70" s="173">
        <f>IFERROR(Inv_SY_B!BY70/Inv_SY_B!$CU70-1,"")</f>
        <v>-2.0284842082042287E-2</v>
      </c>
      <c r="BZ70" s="173">
        <f>IFERROR(Inv_SY_B!BZ70/Inv_SY_B!$CU70-1,"")</f>
        <v>-2.1423164077918555E-2</v>
      </c>
      <c r="CA70" s="173">
        <f>IFERROR(Inv_SY_B!CA70/Inv_SY_B!$CU70-1,"")</f>
        <v>-6.5970462395402274E-2</v>
      </c>
      <c r="CB70" s="173">
        <f>IFERROR(Inv_SY_B!CB70/Inv_SY_B!$CU70-1,"")</f>
        <v>-1</v>
      </c>
      <c r="CC70" s="173">
        <f>IFERROR(Inv_SY_B!CC70/Inv_SY_B!$CU70-1,"")</f>
        <v>-4.1474658725615399E-4</v>
      </c>
      <c r="CD70" s="173">
        <f>IFERROR(Inv_SY_B!CD70/Inv_SY_B!$CU70-1,"")</f>
        <v>-6.1182040895184642E-3</v>
      </c>
      <c r="CE70" s="173">
        <f>IFERROR(Inv_SY_B!CE70/Inv_SY_B!$CU70-1,"")</f>
        <v>-1.1187896643822359E-2</v>
      </c>
      <c r="CF70" s="173">
        <f>IFERROR(Inv_SY_B!CF70/Inv_SY_B!$CU70-1,"")</f>
        <v>-2.3062806710565376E-2</v>
      </c>
      <c r="CG70" s="173">
        <f>IFERROR(Inv_SY_B!CG70/Inv_SY_B!$CU70-1,"")</f>
        <v>-5.0977424775449309E-2</v>
      </c>
      <c r="CH70" s="173">
        <f>IFERROR(Inv_SY_B!CH70/Inv_SY_B!$CU70-1,"")</f>
        <v>-1.2820002855290502E-2</v>
      </c>
      <c r="CI70" s="173">
        <f>IFERROR(Inv_SY_B!CI70/Inv_SY_B!$CU70-1,"")</f>
        <v>-1</v>
      </c>
      <c r="CJ70" s="173">
        <f>IFERROR(Inv_SY_B!CJ70/Inv_SY_B!$CU70-1,"")</f>
        <v>-1</v>
      </c>
      <c r="CK70" s="173">
        <f>IFERROR(Inv_SY_B!CK70/Inv_SY_B!$CU70-1,"")</f>
        <v>-1</v>
      </c>
      <c r="CL70" s="173">
        <f>IFERROR(Inv_SY_B!CL70/Inv_SY_B!$CU70-1,"")</f>
        <v>-1</v>
      </c>
      <c r="CM70" s="173">
        <f>IFERROR(Inv_SY_B!CM70/Inv_SY_B!$CU70-1,"")</f>
        <v>-1</v>
      </c>
      <c r="CN70" s="173">
        <f>IFERROR(Inv_SY_B!CN70/Inv_SY_B!$CU70-1,"")</f>
        <v>-1</v>
      </c>
      <c r="CO70" s="173">
        <f>IFERROR(Inv_SY_B!CO70/Inv_SY_B!$CU70-1,"")</f>
        <v>-1</v>
      </c>
      <c r="CP70" s="173">
        <f>IFERROR(Inv_SY_B!CP70/Inv_SY_B!$CU70-1,"")</f>
        <v>-1</v>
      </c>
      <c r="CQ70" s="173">
        <f>IFERROR(Inv_SY_B!CQ70/Inv_SY_B!$CU70-1,"")</f>
        <v>5.3507729123370762E-2</v>
      </c>
      <c r="CR70" s="173">
        <f>IFERROR(Inv_SY_B!CR70/Inv_SY_B!$CU70-1,"")</f>
        <v>4.5100570889256231E-2</v>
      </c>
      <c r="CS70" s="173">
        <f>IFERROR(Inv_SY_B!CS70/Inv_SY_B!$CU70-1,"")</f>
        <v>2.5225642435495299E-2</v>
      </c>
      <c r="CT70" s="173">
        <f>IFERROR(Inv_SY_B!CT70/Inv_SY_B!$CU70-1,"")</f>
        <v>4.646320201637244E-2</v>
      </c>
      <c r="CU70" s="173"/>
      <c r="CV70" s="173"/>
      <c r="CW70" s="173"/>
      <c r="CX70" s="173"/>
    </row>
    <row r="71" spans="2:102">
      <c r="B71" s="164">
        <f t="shared" si="1"/>
        <v>45763</v>
      </c>
      <c r="C71" s="173">
        <f>IFERROR(Inv_SY_B!C71/Inv_SY_B!$CU71-1,"")</f>
        <v>-1.0912161770393669E-2</v>
      </c>
      <c r="D71" s="173">
        <f>IFERROR(Inv_SY_B!D71/Inv_SY_B!$CU71-1,"")</f>
        <v>-1.5172215413619239E-2</v>
      </c>
      <c r="E71" s="173">
        <f>IFERROR(Inv_SY_B!E71/Inv_SY_B!$CU71-1,"")</f>
        <v>-1.0635493843615951E-2</v>
      </c>
      <c r="F71" s="173">
        <f>IFERROR(Inv_SY_B!F71/Inv_SY_B!$CU71-1,"")</f>
        <v>-6.2497501843064684E-2</v>
      </c>
      <c r="G71" s="173">
        <f>IFERROR(Inv_SY_B!G71/Inv_SY_B!$CU71-1,"")</f>
        <v>-2.0443107208992339E-2</v>
      </c>
      <c r="H71" s="173">
        <f>IFERROR(Inv_SY_B!H71/Inv_SY_B!$CU71-1,"")</f>
        <v>-3.0422783966743583E-2</v>
      </c>
      <c r="I71" s="173">
        <f>IFERROR(Inv_SY_B!I71/Inv_SY_B!$CU71-1,"")</f>
        <v>-2.341916662525656E-2</v>
      </c>
      <c r="J71" s="173">
        <f>IFERROR(Inv_SY_B!J71/Inv_SY_B!$CU71-1,"")</f>
        <v>-2.9014992574584397E-2</v>
      </c>
      <c r="K71" s="173">
        <f>IFERROR(Inv_SY_B!K71/Inv_SY_B!$CU71-1,"")</f>
        <v>-1.9980768933297366E-2</v>
      </c>
      <c r="L71" s="173">
        <f>IFERROR(Inv_SY_B!L71/Inv_SY_B!$CU71-1,"")</f>
        <v>-1.5119570129753068E-2</v>
      </c>
      <c r="M71" s="173">
        <f>IFERROR(Inv_SY_B!M71/Inv_SY_B!$CU71-1,"")</f>
        <v>-1.9192163150083097E-2</v>
      </c>
      <c r="N71" s="173">
        <f>IFERROR(Inv_SY_B!N71/Inv_SY_B!$CU71-1,"")</f>
        <v>-2.8039153485218127E-2</v>
      </c>
      <c r="O71" s="173">
        <f>IFERROR(Inv_SY_B!O71/Inv_SY_B!$CU71-1,"")</f>
        <v>-2.9958711041351394E-2</v>
      </c>
      <c r="P71" s="173">
        <f>IFERROR(Inv_SY_B!P71/Inv_SY_B!$CU71-1,"")</f>
        <v>-2.8938370755329901E-2</v>
      </c>
      <c r="Q71" s="173">
        <f>IFERROR(Inv_SY_B!Q71/Inv_SY_B!$CU71-1,"")</f>
        <v>-3.4984831709531039E-2</v>
      </c>
      <c r="R71" s="173">
        <f>IFERROR(Inv_SY_B!R71/Inv_SY_B!$CU71-1,"")</f>
        <v>-4.7424504066919448E-2</v>
      </c>
      <c r="S71" s="173">
        <f>IFERROR(Inv_SY_B!S71/Inv_SY_B!$CU71-1,"")</f>
        <v>-4.4073617228056028E-2</v>
      </c>
      <c r="T71" s="173">
        <f>IFERROR(Inv_SY_B!T71/Inv_SY_B!$CU71-1,"")</f>
        <v>-4.2808585732087789E-2</v>
      </c>
      <c r="U71" s="173">
        <f>IFERROR(Inv_SY_B!U71/Inv_SY_B!$CU71-1,"")</f>
        <v>7.2507807476263286E-2</v>
      </c>
      <c r="V71" s="173">
        <f>IFERROR(Inv_SY_B!V71/Inv_SY_B!$CU71-1,"")</f>
        <v>9.1389506310292745E-2</v>
      </c>
      <c r="W71" s="173">
        <f>IFERROR(Inv_SY_B!W71/Inv_SY_B!$CU71-1,"")</f>
        <v>0.11643663345754196</v>
      </c>
      <c r="X71" s="173">
        <f>IFERROR(Inv_SY_B!X71/Inv_SY_B!$CU71-1,"")</f>
        <v>-3.080048409634728E-2</v>
      </c>
      <c r="Y71" s="173">
        <f>IFERROR(Inv_SY_B!Y71/Inv_SY_B!$CU71-1,"")</f>
        <v>-2.6981516119243265E-2</v>
      </c>
      <c r="Z71" s="173">
        <f>IFERROR(Inv_SY_B!Z71/Inv_SY_B!$CU71-1,"")</f>
        <v>-2.1806773796322676E-2</v>
      </c>
      <c r="AA71" s="173">
        <f>IFERROR(Inv_SY_B!AA71/Inv_SY_B!$CU71-1,"")</f>
        <v>-4.5289768177777301E-2</v>
      </c>
      <c r="AB71" s="173">
        <f>IFERROR(Inv_SY_B!AB71/Inv_SY_B!$CU71-1,"")</f>
        <v>-3.1146636858804033E-2</v>
      </c>
      <c r="AC71" s="173">
        <f>IFERROR(Inv_SY_B!AC71/Inv_SY_B!$CU71-1,"")</f>
        <v>-1.6251513116110061E-3</v>
      </c>
      <c r="AD71" s="173">
        <f>IFERROR(Inv_SY_B!AD71/Inv_SY_B!$CU71-1,"")</f>
        <v>-6.6824945416084414E-2</v>
      </c>
      <c r="AE71" s="173">
        <f>IFERROR(Inv_SY_B!AE71/Inv_SY_B!$CU71-1,"")</f>
        <v>-1.993586222351984E-2</v>
      </c>
      <c r="AF71" s="173">
        <f>IFERROR(Inv_SY_B!AF71/Inv_SY_B!$CU71-1,"")</f>
        <v>7.2060291708933022E-3</v>
      </c>
      <c r="AG71" s="173">
        <f>IFERROR(Inv_SY_B!AG71/Inv_SY_B!$CU71-1,"")</f>
        <v>2.5402227781597286E-2</v>
      </c>
      <c r="AH71" s="173">
        <f>IFERROR(Inv_SY_B!AH71/Inv_SY_B!$CU71-1,"")</f>
        <v>-3.8602516330822012E-2</v>
      </c>
      <c r="AI71" s="173">
        <f>IFERROR(Inv_SY_B!AI71/Inv_SY_B!$CU71-1,"")</f>
        <v>-4.2709040746418125E-3</v>
      </c>
      <c r="AJ71" s="173">
        <f>IFERROR(Inv_SY_B!AJ71/Inv_SY_B!$CU71-1,"")</f>
        <v>8.3968242517438174E-3</v>
      </c>
      <c r="AK71" s="173">
        <f>IFERROR(Inv_SY_B!AK71/Inv_SY_B!$CU71-1,"")</f>
        <v>-8.9840808248442539E-3</v>
      </c>
      <c r="AL71" s="173">
        <f>IFERROR(Inv_SY_B!AL71/Inv_SY_B!$CU71-1,"")</f>
        <v>3.9019075462511932E-3</v>
      </c>
      <c r="AM71" s="173">
        <f>IFERROR(Inv_SY_B!AM71/Inv_SY_B!$CU71-1,"")</f>
        <v>-5.4461351480500353E-3</v>
      </c>
      <c r="AN71" s="173">
        <f>IFERROR(Inv_SY_B!AN71/Inv_SY_B!$CU71-1,"")</f>
        <v>9.3668755199804998E-3</v>
      </c>
      <c r="AO71" s="173">
        <f>IFERROR(Inv_SY_B!AO71/Inv_SY_B!$CU71-1,"")</f>
        <v>4.6671653080352371E-3</v>
      </c>
      <c r="AP71" s="173">
        <f>IFERROR(Inv_SY_B!AP71/Inv_SY_B!$CU71-1,"")</f>
        <v>9.0694255065664198E-3</v>
      </c>
      <c r="AQ71" s="173">
        <f>IFERROR(Inv_SY_B!AQ71/Inv_SY_B!$CU71-1,"")</f>
        <v>-4.7251163155338505E-3</v>
      </c>
      <c r="AR71" s="173">
        <f>IFERROR(Inv_SY_B!AR71/Inv_SY_B!$CU71-1,"")</f>
        <v>6.7038837571394616E-2</v>
      </c>
      <c r="AS71" s="173">
        <f>IFERROR(Inv_SY_B!AS71/Inv_SY_B!$CU71-1,"")</f>
        <v>0.11434509752696931</v>
      </c>
      <c r="AT71" s="173">
        <f>IFERROR(Inv_SY_B!AT71/Inv_SY_B!$CU71-1,"")</f>
        <v>-4.8220047986139991E-2</v>
      </c>
      <c r="AU71" s="173">
        <f>IFERROR(Inv_SY_B!AU71/Inv_SY_B!$CU71-1,"")</f>
        <v>4.1103388829235588E-3</v>
      </c>
      <c r="AV71" s="173">
        <f>IFERROR(Inv_SY_B!AV71/Inv_SY_B!$CU71-1,"")</f>
        <v>-1.8100008659885258E-2</v>
      </c>
      <c r="AW71" s="173">
        <f>IFERROR(Inv_SY_B!AW71/Inv_SY_B!$CU71-1,"")</f>
        <v>1.2745411922344241E-2</v>
      </c>
      <c r="AX71" s="173">
        <f>IFERROR(Inv_SY_B!AX71/Inv_SY_B!$CU71-1,"")</f>
        <v>3.5839926713850279E-2</v>
      </c>
      <c r="AY71" s="173">
        <f>IFERROR(Inv_SY_B!AY71/Inv_SY_B!$CU71-1,"")</f>
        <v>5.1567611921834455E-3</v>
      </c>
      <c r="AZ71" s="173">
        <f>IFERROR(Inv_SY_B!AZ71/Inv_SY_B!$CU71-1,"")</f>
        <v>4.1139945134686551E-2</v>
      </c>
      <c r="BA71" s="173">
        <f>IFERROR(Inv_SY_B!BA71/Inv_SY_B!$CU71-1,"")</f>
        <v>1.6922105860703196E-2</v>
      </c>
      <c r="BB71" s="173">
        <f>IFERROR(Inv_SY_B!BB71/Inv_SY_B!$CU71-1,"")</f>
        <v>-8.3413152786154798E-3</v>
      </c>
      <c r="BC71" s="173">
        <f>IFERROR(Inv_SY_B!BC71/Inv_SY_B!$CU71-1,"")</f>
        <v>1.7978648308350387E-2</v>
      </c>
      <c r="BD71" s="173">
        <f>IFERROR(Inv_SY_B!BD71/Inv_SY_B!$CU71-1,"")</f>
        <v>8.4873722885658864E-4</v>
      </c>
      <c r="BE71" s="173">
        <f>IFERROR(Inv_SY_B!BE71/Inv_SY_B!$CU71-1,"")</f>
        <v>4.80029281714629E-2</v>
      </c>
      <c r="BF71" s="173">
        <f>IFERROR(Inv_SY_B!BF71/Inv_SY_B!$CU71-1,"")</f>
        <v>1.6771746513262631E-2</v>
      </c>
      <c r="BG71" s="173">
        <f>IFERROR(Inv_SY_B!BG71/Inv_SY_B!$CU71-1,"")</f>
        <v>1.0339407737752326E-2</v>
      </c>
      <c r="BH71" s="173">
        <f>IFERROR(Inv_SY_B!BH71/Inv_SY_B!$CU71-1,"")</f>
        <v>6.3254001586521724E-2</v>
      </c>
      <c r="BI71" s="173">
        <f>IFERROR(Inv_SY_B!BI71/Inv_SY_B!$CU71-1,"")</f>
        <v>-7.244832876225793E-3</v>
      </c>
      <c r="BJ71" s="173">
        <f>IFERROR(Inv_SY_B!BJ71/Inv_SY_B!$CU71-1,"")</f>
        <v>2.9560426430660591E-2</v>
      </c>
      <c r="BK71" s="173">
        <f>IFERROR(Inv_SY_B!BK71/Inv_SY_B!$CU71-1,"")</f>
        <v>-9.2034906593374544E-5</v>
      </c>
      <c r="BL71" s="173">
        <f>IFERROR(Inv_SY_B!BL71/Inv_SY_B!$CU71-1,"")</f>
        <v>-9.5975027265708945E-3</v>
      </c>
      <c r="BM71" s="173">
        <f>IFERROR(Inv_SY_B!BM71/Inv_SY_B!$CU71-1,"")</f>
        <v>-1.6387749763474568E-3</v>
      </c>
      <c r="BN71" s="173">
        <f>IFERROR(Inv_SY_B!BN71/Inv_SY_B!$CU71-1,"")</f>
        <v>1.3834758711161799E-2</v>
      </c>
      <c r="BO71" s="173">
        <f>IFERROR(Inv_SY_B!BO71/Inv_SY_B!$CU71-1,"")</f>
        <v>1.3789953321023063E-2</v>
      </c>
      <c r="BP71" s="173">
        <f>IFERROR(Inv_SY_B!BP71/Inv_SY_B!$CU71-1,"")</f>
        <v>-9.1621681596709692E-3</v>
      </c>
      <c r="BQ71" s="173">
        <f>IFERROR(Inv_SY_B!BQ71/Inv_SY_B!$CU71-1,"")</f>
        <v>1.7535522564185335E-2</v>
      </c>
      <c r="BR71" s="173">
        <f>IFERROR(Inv_SY_B!BR71/Inv_SY_B!$CU71-1,"")</f>
        <v>1.7943078016837921E-2</v>
      </c>
      <c r="BS71" s="173">
        <f>IFERROR(Inv_SY_B!BS71/Inv_SY_B!$CU71-1,"")</f>
        <v>1.7616500793073975E-3</v>
      </c>
      <c r="BT71" s="173">
        <f>IFERROR(Inv_SY_B!BT71/Inv_SY_B!$CU71-1,"")</f>
        <v>1.1524267951977585E-2</v>
      </c>
      <c r="BU71" s="173">
        <f>IFERROR(Inv_SY_B!BU71/Inv_SY_B!$CU71-1,"")</f>
        <v>1.3288256560794576E-2</v>
      </c>
      <c r="BV71" s="173">
        <f>IFERROR(Inv_SY_B!BV71/Inv_SY_B!$CU71-1,"")</f>
        <v>-1.2906316471014145E-3</v>
      </c>
      <c r="BW71" s="173">
        <f>IFERROR(Inv_SY_B!BW71/Inv_SY_B!$CU71-1,"")</f>
        <v>2.5952093974355384E-2</v>
      </c>
      <c r="BX71" s="173">
        <f>IFERROR(Inv_SY_B!BX71/Inv_SY_B!$CU71-1,"")</f>
        <v>3.2012022829153608E-2</v>
      </c>
      <c r="BY71" s="173">
        <f>IFERROR(Inv_SY_B!BY71/Inv_SY_B!$CU71-1,"")</f>
        <v>3.2425456056791369E-2</v>
      </c>
      <c r="BZ71" s="173">
        <f>IFERROR(Inv_SY_B!BZ71/Inv_SY_B!$CU71-1,"")</f>
        <v>2.9800981927747383E-2</v>
      </c>
      <c r="CA71" s="173">
        <f>IFERROR(Inv_SY_B!CA71/Inv_SY_B!$CU71-1,"")</f>
        <v>-2.7784678205448055E-2</v>
      </c>
      <c r="CB71" s="173">
        <f>IFERROR(Inv_SY_B!CB71/Inv_SY_B!$CU71-1,"")</f>
        <v>-1</v>
      </c>
      <c r="CC71" s="173">
        <f>IFERROR(Inv_SY_B!CC71/Inv_SY_B!$CU71-1,"")</f>
        <v>-4.2990423669612143E-3</v>
      </c>
      <c r="CD71" s="173">
        <f>IFERROR(Inv_SY_B!CD71/Inv_SY_B!$CU71-1,"")</f>
        <v>-4.5974894781624087E-3</v>
      </c>
      <c r="CE71" s="173">
        <f>IFERROR(Inv_SY_B!CE71/Inv_SY_B!$CU71-1,"")</f>
        <v>-1.5280884374033188E-2</v>
      </c>
      <c r="CF71" s="173">
        <f>IFERROR(Inv_SY_B!CF71/Inv_SY_B!$CU71-1,"")</f>
        <v>-2.0534400782622586E-2</v>
      </c>
      <c r="CG71" s="173">
        <f>IFERROR(Inv_SY_B!CG71/Inv_SY_B!$CU71-1,"")</f>
        <v>-3.5690252154187641E-2</v>
      </c>
      <c r="CH71" s="173">
        <f>IFERROR(Inv_SY_B!CH71/Inv_SY_B!$CU71-1,"")</f>
        <v>-8.7431911682990249E-3</v>
      </c>
      <c r="CI71" s="173">
        <f>IFERROR(Inv_SY_B!CI71/Inv_SY_B!$CU71-1,"")</f>
        <v>-1</v>
      </c>
      <c r="CJ71" s="173">
        <f>IFERROR(Inv_SY_B!CJ71/Inv_SY_B!$CU71-1,"")</f>
        <v>-1</v>
      </c>
      <c r="CK71" s="173">
        <f>IFERROR(Inv_SY_B!CK71/Inv_SY_B!$CU71-1,"")</f>
        <v>-1</v>
      </c>
      <c r="CL71" s="173">
        <f>IFERROR(Inv_SY_B!CL71/Inv_SY_B!$CU71-1,"")</f>
        <v>-1</v>
      </c>
      <c r="CM71" s="173">
        <f>IFERROR(Inv_SY_B!CM71/Inv_SY_B!$CU71-1,"")</f>
        <v>-1</v>
      </c>
      <c r="CN71" s="173">
        <f>IFERROR(Inv_SY_B!CN71/Inv_SY_B!$CU71-1,"")</f>
        <v>-1</v>
      </c>
      <c r="CO71" s="173">
        <f>IFERROR(Inv_SY_B!CO71/Inv_SY_B!$CU71-1,"")</f>
        <v>-1</v>
      </c>
      <c r="CP71" s="173">
        <f>IFERROR(Inv_SY_B!CP71/Inv_SY_B!$CU71-1,"")</f>
        <v>-1</v>
      </c>
      <c r="CQ71" s="173">
        <f>IFERROR(Inv_SY_B!CQ71/Inv_SY_B!$CU71-1,"")</f>
        <v>4.0708271946410246E-3</v>
      </c>
      <c r="CR71" s="173">
        <f>IFERROR(Inv_SY_B!CR71/Inv_SY_B!$CU71-1,"")</f>
        <v>1.4170171903149509E-3</v>
      </c>
      <c r="CS71" s="173">
        <f>IFERROR(Inv_SY_B!CS71/Inv_SY_B!$CU71-1,"")</f>
        <v>-1.3307149473729019E-2</v>
      </c>
      <c r="CT71" s="173">
        <f>IFERROR(Inv_SY_B!CT71/Inv_SY_B!$CU71-1,"")</f>
        <v>5.647385902699309E-3</v>
      </c>
      <c r="CU71" s="173"/>
      <c r="CV71" s="173"/>
      <c r="CW71" s="173"/>
      <c r="CX71" s="173"/>
    </row>
    <row r="72" spans="2:102">
      <c r="B72" s="164">
        <f t="shared" si="1"/>
        <v>45764</v>
      </c>
      <c r="C72" s="173">
        <f>IFERROR(Inv_SY_B!C72/Inv_SY_B!$CU72-1,"")</f>
        <v>2.358326119597498E-2</v>
      </c>
      <c r="D72" s="173">
        <f>IFERROR(Inv_SY_B!D72/Inv_SY_B!$CU72-1,"")</f>
        <v>1.9287639149916824E-2</v>
      </c>
      <c r="E72" s="173">
        <f>IFERROR(Inv_SY_B!E72/Inv_SY_B!$CU72-1,"")</f>
        <v>8.9118483299928108E-3</v>
      </c>
      <c r="F72" s="173">
        <f>IFERROR(Inv_SY_B!F72/Inv_SY_B!$CU72-1,"")</f>
        <v>-5.2672708688258574E-2</v>
      </c>
      <c r="G72" s="173">
        <f>IFERROR(Inv_SY_B!G72/Inv_SY_B!$CU72-1,"")</f>
        <v>-3.3946435929577135E-4</v>
      </c>
      <c r="H72" s="173">
        <f>IFERROR(Inv_SY_B!H72/Inv_SY_B!$CU72-1,"")</f>
        <v>-8.4667857872687824E-3</v>
      </c>
      <c r="I72" s="173">
        <f>IFERROR(Inv_SY_B!I72/Inv_SY_B!$CU72-1,"")</f>
        <v>-1.1137465878257702E-2</v>
      </c>
      <c r="J72" s="173">
        <f>IFERROR(Inv_SY_B!J72/Inv_SY_B!$CU72-1,"")</f>
        <v>-6.8004490921719229E-3</v>
      </c>
      <c r="K72" s="173">
        <f>IFERROR(Inv_SY_B!K72/Inv_SY_B!$CU72-1,"")</f>
        <v>-1.0630287463482491E-2</v>
      </c>
      <c r="L72" s="173">
        <f>IFERROR(Inv_SY_B!L72/Inv_SY_B!$CU72-1,"")</f>
        <v>-4.756828617052955E-3</v>
      </c>
      <c r="M72" s="173">
        <f>IFERROR(Inv_SY_B!M72/Inv_SY_B!$CU72-1,"")</f>
        <v>1.8798147052825342E-3</v>
      </c>
      <c r="N72" s="173">
        <f>IFERROR(Inv_SY_B!N72/Inv_SY_B!$CU72-1,"")</f>
        <v>-3.6456009698552228E-3</v>
      </c>
      <c r="O72" s="173">
        <f>IFERROR(Inv_SY_B!O72/Inv_SY_B!$CU72-1,"")</f>
        <v>-7.4847807191612548E-3</v>
      </c>
      <c r="P72" s="173">
        <f>IFERROR(Inv_SY_B!P72/Inv_SY_B!$CU72-1,"")</f>
        <v>-8.5380621763571085E-3</v>
      </c>
      <c r="Q72" s="173">
        <f>IFERROR(Inv_SY_B!Q72/Inv_SY_B!$CU72-1,"")</f>
        <v>-1.2461824967450186E-2</v>
      </c>
      <c r="R72" s="173">
        <f>IFERROR(Inv_SY_B!R72/Inv_SY_B!$CU72-1,"")</f>
        <v>-1.3888104714521621E-2</v>
      </c>
      <c r="S72" s="173">
        <f>IFERROR(Inv_SY_B!S72/Inv_SY_B!$CU72-1,"")</f>
        <v>-1.0410088733883716E-2</v>
      </c>
      <c r="T72" s="173">
        <f>IFERROR(Inv_SY_B!T72/Inv_SY_B!$CU72-1,"")</f>
        <v>-9.6760480864046539E-3</v>
      </c>
      <c r="U72" s="173">
        <f>IFERROR(Inv_SY_B!U72/Inv_SY_B!$CU72-1,"")</f>
        <v>0.10990658852729807</v>
      </c>
      <c r="V72" s="173">
        <f>IFERROR(Inv_SY_B!V72/Inv_SY_B!$CU72-1,"")</f>
        <v>0.12565637094455395</v>
      </c>
      <c r="W72" s="173">
        <f>IFERROR(Inv_SY_B!W72/Inv_SY_B!$CU72-1,"")</f>
        <v>0.14660022555316954</v>
      </c>
      <c r="X72" s="173">
        <f>IFERROR(Inv_SY_B!X72/Inv_SY_B!$CU72-1,"")</f>
        <v>4.7385299319755436E-3</v>
      </c>
      <c r="Y72" s="173">
        <f>IFERROR(Inv_SY_B!Y72/Inv_SY_B!$CU72-1,"")</f>
        <v>1.4827867602837275E-2</v>
      </c>
      <c r="Z72" s="173">
        <f>IFERROR(Inv_SY_B!Z72/Inv_SY_B!$CU72-1,"")</f>
        <v>1.7715371159721993E-2</v>
      </c>
      <c r="AA72" s="173">
        <f>IFERROR(Inv_SY_B!AA72/Inv_SY_B!$CU72-1,"")</f>
        <v>-3.1365886995143089E-2</v>
      </c>
      <c r="AB72" s="173">
        <f>IFERROR(Inv_SY_B!AB72/Inv_SY_B!$CU72-1,"")</f>
        <v>-1.003500701658433E-2</v>
      </c>
      <c r="AC72" s="173">
        <f>IFERROR(Inv_SY_B!AC72/Inv_SY_B!$CU72-1,"")</f>
        <v>2.2660446077768626E-2</v>
      </c>
      <c r="AD72" s="173">
        <f>IFERROR(Inv_SY_B!AD72/Inv_SY_B!$CU72-1,"")</f>
        <v>-3.407000980704078E-2</v>
      </c>
      <c r="AE72" s="173">
        <f>IFERROR(Inv_SY_B!AE72/Inv_SY_B!$CU72-1,"")</f>
        <v>3.6863862510991829E-3</v>
      </c>
      <c r="AF72" s="173">
        <f>IFERROR(Inv_SY_B!AF72/Inv_SY_B!$CU72-1,"")</f>
        <v>3.086546720951322E-2</v>
      </c>
      <c r="AG72" s="173">
        <f>IFERROR(Inv_SY_B!AG72/Inv_SY_B!$CU72-1,"")</f>
        <v>4.233377651902237E-2</v>
      </c>
      <c r="AH72" s="173">
        <f>IFERROR(Inv_SY_B!AH72/Inv_SY_B!$CU72-1,"")</f>
        <v>-2.1512919934532526E-2</v>
      </c>
      <c r="AI72" s="173">
        <f>IFERROR(Inv_SY_B!AI72/Inv_SY_B!$CU72-1,"")</f>
        <v>-4.6942688065899629E-3</v>
      </c>
      <c r="AJ72" s="173">
        <f>IFERROR(Inv_SY_B!AJ72/Inv_SY_B!$CU72-1,"")</f>
        <v>-5.6532131604347668E-4</v>
      </c>
      <c r="AK72" s="173">
        <f>IFERROR(Inv_SY_B!AK72/Inv_SY_B!$CU72-1,"")</f>
        <v>-4.5571645476446543E-3</v>
      </c>
      <c r="AL72" s="173">
        <f>IFERROR(Inv_SY_B!AL72/Inv_SY_B!$CU72-1,"")</f>
        <v>8.6544307509155427E-3</v>
      </c>
      <c r="AM72" s="173">
        <f>IFERROR(Inv_SY_B!AM72/Inv_SY_B!$CU72-1,"")</f>
        <v>-1.3877028503355038E-2</v>
      </c>
      <c r="AN72" s="173">
        <f>IFERROR(Inv_SY_B!AN72/Inv_SY_B!$CU72-1,"")</f>
        <v>1.0889640645576959E-2</v>
      </c>
      <c r="AO72" s="173">
        <f>IFERROR(Inv_SY_B!AO72/Inv_SY_B!$CU72-1,"")</f>
        <v>7.7657819538889949E-3</v>
      </c>
      <c r="AP72" s="173">
        <f>IFERROR(Inv_SY_B!AP72/Inv_SY_B!$CU72-1,"")</f>
        <v>1.0515973337958728E-2</v>
      </c>
      <c r="AQ72" s="173">
        <f>IFERROR(Inv_SY_B!AQ72/Inv_SY_B!$CU72-1,"")</f>
        <v>-4.5933389790433488E-3</v>
      </c>
      <c r="AR72" s="173">
        <f>IFERROR(Inv_SY_B!AR72/Inv_SY_B!$CU72-1,"")</f>
        <v>6.6680058540678155E-2</v>
      </c>
      <c r="AS72" s="173">
        <f>IFERROR(Inv_SY_B!AS72/Inv_SY_B!$CU72-1,"")</f>
        <v>0.11747722105100156</v>
      </c>
      <c r="AT72" s="173">
        <f>IFERROR(Inv_SY_B!AT72/Inv_SY_B!$CU72-1,"")</f>
        <v>-4.4266824469353372E-2</v>
      </c>
      <c r="AU72" s="173">
        <f>IFERROR(Inv_SY_B!AU72/Inv_SY_B!$CU72-1,"")</f>
        <v>1.406491595879289E-2</v>
      </c>
      <c r="AV72" s="173">
        <f>IFERROR(Inv_SY_B!AV72/Inv_SY_B!$CU72-1,"")</f>
        <v>-1.9482917334821881E-2</v>
      </c>
      <c r="AW72" s="173">
        <f>IFERROR(Inv_SY_B!AW72/Inv_SY_B!$CU72-1,"")</f>
        <v>1.4519195760241299E-2</v>
      </c>
      <c r="AX72" s="173">
        <f>IFERROR(Inv_SY_B!AX72/Inv_SY_B!$CU72-1,"")</f>
        <v>2.5940959796436625E-2</v>
      </c>
      <c r="AY72" s="173">
        <f>IFERROR(Inv_SY_B!AY72/Inv_SY_B!$CU72-1,"")</f>
        <v>1.1273889578586882E-3</v>
      </c>
      <c r="AZ72" s="173">
        <f>IFERROR(Inv_SY_B!AZ72/Inv_SY_B!$CU72-1,"")</f>
        <v>3.2794697613258483E-2</v>
      </c>
      <c r="BA72" s="173">
        <f>IFERROR(Inv_SY_B!BA72/Inv_SY_B!$CU72-1,"")</f>
        <v>8.6027967229538316E-3</v>
      </c>
      <c r="BB72" s="173">
        <f>IFERROR(Inv_SY_B!BB72/Inv_SY_B!$CU72-1,"")</f>
        <v>-1.2292679119053962E-2</v>
      </c>
      <c r="BC72" s="173">
        <f>IFERROR(Inv_SY_B!BC72/Inv_SY_B!$CU72-1,"")</f>
        <v>3.1622007240332817E-3</v>
      </c>
      <c r="BD72" s="173">
        <f>IFERROR(Inv_SY_B!BD72/Inv_SY_B!$CU72-1,"")</f>
        <v>-8.0123635599749221E-3</v>
      </c>
      <c r="BE72" s="173">
        <f>IFERROR(Inv_SY_B!BE72/Inv_SY_B!$CU72-1,"")</f>
        <v>3.5860128325936991E-2</v>
      </c>
      <c r="BF72" s="173">
        <f>IFERROR(Inv_SY_B!BF72/Inv_SY_B!$CU72-1,"")</f>
        <v>7.022060824704246E-3</v>
      </c>
      <c r="BG72" s="173">
        <f>IFERROR(Inv_SY_B!BG72/Inv_SY_B!$CU72-1,"")</f>
        <v>-5.0593903078009816E-2</v>
      </c>
      <c r="BH72" s="173">
        <f>IFERROR(Inv_SY_B!BH72/Inv_SY_B!$CU72-1,"")</f>
        <v>5.3103176084753345E-2</v>
      </c>
      <c r="BI72" s="173">
        <f>IFERROR(Inv_SY_B!BI72/Inv_SY_B!$CU72-1,"")</f>
        <v>-1.6309294949931386E-2</v>
      </c>
      <c r="BJ72" s="173">
        <f>IFERROR(Inv_SY_B!BJ72/Inv_SY_B!$CU72-1,"")</f>
        <v>2.1583168617814286E-2</v>
      </c>
      <c r="BK72" s="173">
        <f>IFERROR(Inv_SY_B!BK72/Inv_SY_B!$CU72-1,"")</f>
        <v>-1.0050675273345244E-2</v>
      </c>
      <c r="BL72" s="173">
        <f>IFERROR(Inv_SY_B!BL72/Inv_SY_B!$CU72-1,"")</f>
        <v>-3.1290574894548784E-2</v>
      </c>
      <c r="BM72" s="173">
        <f>IFERROR(Inv_SY_B!BM72/Inv_SY_B!$CU72-1,"")</f>
        <v>-1.6746793425862605E-2</v>
      </c>
      <c r="BN72" s="173">
        <f>IFERROR(Inv_SY_B!BN72/Inv_SY_B!$CU72-1,"")</f>
        <v>2.9014811015630748E-3</v>
      </c>
      <c r="BO72" s="173">
        <f>IFERROR(Inv_SY_B!BO72/Inv_SY_B!$CU72-1,"")</f>
        <v>-2.2716851023226403E-2</v>
      </c>
      <c r="BP72" s="173">
        <f>IFERROR(Inv_SY_B!BP72/Inv_SY_B!$CU72-1,"")</f>
        <v>-0.10458800130681056</v>
      </c>
      <c r="BQ72" s="173">
        <f>IFERROR(Inv_SY_B!BQ72/Inv_SY_B!$CU72-1,"")</f>
        <v>1.433192503937919E-2</v>
      </c>
      <c r="BR72" s="173">
        <f>IFERROR(Inv_SY_B!BR72/Inv_SY_B!$CU72-1,"")</f>
        <v>1.7349582776263972E-2</v>
      </c>
      <c r="BS72" s="173">
        <f>IFERROR(Inv_SY_B!BS72/Inv_SY_B!$CU72-1,"")</f>
        <v>7.8437552435639546E-4</v>
      </c>
      <c r="BT72" s="173">
        <f>IFERROR(Inv_SY_B!BT72/Inv_SY_B!$CU72-1,"")</f>
        <v>9.3341963957453977E-3</v>
      </c>
      <c r="BU72" s="173">
        <f>IFERROR(Inv_SY_B!BU72/Inv_SY_B!$CU72-1,"")</f>
        <v>1.0835438539095632E-2</v>
      </c>
      <c r="BV72" s="173">
        <f>IFERROR(Inv_SY_B!BV72/Inv_SY_B!$CU72-1,"")</f>
        <v>-4.9826415108902289E-3</v>
      </c>
      <c r="BW72" s="173">
        <f>IFERROR(Inv_SY_B!BW72/Inv_SY_B!$CU72-1,"")</f>
        <v>2.2247709832455165E-2</v>
      </c>
      <c r="BX72" s="173">
        <f>IFERROR(Inv_SY_B!BX72/Inv_SY_B!$CU72-1,"")</f>
        <v>2.4799230809094741E-2</v>
      </c>
      <c r="BY72" s="173">
        <f>IFERROR(Inv_SY_B!BY72/Inv_SY_B!$CU72-1,"")</f>
        <v>1.4266416237134649E-2</v>
      </c>
      <c r="BZ72" s="173">
        <f>IFERROR(Inv_SY_B!BZ72/Inv_SY_B!$CU72-1,"")</f>
        <v>2.661993272050811E-2</v>
      </c>
      <c r="CA72" s="173">
        <f>IFERROR(Inv_SY_B!CA72/Inv_SY_B!$CU72-1,"")</f>
        <v>-2.6455022348765511E-2</v>
      </c>
      <c r="CB72" s="173">
        <f>IFERROR(Inv_SY_B!CB72/Inv_SY_B!$CU72-1,"")</f>
        <v>-1</v>
      </c>
      <c r="CC72" s="173">
        <f>IFERROR(Inv_SY_B!CC72/Inv_SY_B!$CU72-1,"")</f>
        <v>-2.2638361299252563E-2</v>
      </c>
      <c r="CD72" s="173">
        <f>IFERROR(Inv_SY_B!CD72/Inv_SY_B!$CU72-1,"")</f>
        <v>-6.0014612705658887E-3</v>
      </c>
      <c r="CE72" s="173">
        <f>IFERROR(Inv_SY_B!CE72/Inv_SY_B!$CU72-1,"")</f>
        <v>-2.1519378493011332E-2</v>
      </c>
      <c r="CF72" s="173">
        <f>IFERROR(Inv_SY_B!CF72/Inv_SY_B!$CU72-1,"")</f>
        <v>-7.7347540310098384E-2</v>
      </c>
      <c r="CG72" s="173">
        <f>IFERROR(Inv_SY_B!CG72/Inv_SY_B!$CU72-1,"")</f>
        <v>-4.2459126541438463E-2</v>
      </c>
      <c r="CH72" s="173">
        <f>IFERROR(Inv_SY_B!CH72/Inv_SY_B!$CU72-1,"")</f>
        <v>-8.4900967823066775E-2</v>
      </c>
      <c r="CI72" s="173">
        <f>IFERROR(Inv_SY_B!CI72/Inv_SY_B!$CU72-1,"")</f>
        <v>-1</v>
      </c>
      <c r="CJ72" s="173">
        <f>IFERROR(Inv_SY_B!CJ72/Inv_SY_B!$CU72-1,"")</f>
        <v>-1</v>
      </c>
      <c r="CK72" s="173">
        <f>IFERROR(Inv_SY_B!CK72/Inv_SY_B!$CU72-1,"")</f>
        <v>-1</v>
      </c>
      <c r="CL72" s="173">
        <f>IFERROR(Inv_SY_B!CL72/Inv_SY_B!$CU72-1,"")</f>
        <v>-1</v>
      </c>
      <c r="CM72" s="173">
        <f>IFERROR(Inv_SY_B!CM72/Inv_SY_B!$CU72-1,"")</f>
        <v>-1</v>
      </c>
      <c r="CN72" s="173">
        <f>IFERROR(Inv_SY_B!CN72/Inv_SY_B!$CU72-1,"")</f>
        <v>-1</v>
      </c>
      <c r="CO72" s="173">
        <f>IFERROR(Inv_SY_B!CO72/Inv_SY_B!$CU72-1,"")</f>
        <v>-1</v>
      </c>
      <c r="CP72" s="173">
        <f>IFERROR(Inv_SY_B!CP72/Inv_SY_B!$CU72-1,"")</f>
        <v>-1</v>
      </c>
      <c r="CQ72" s="173">
        <f>IFERROR(Inv_SY_B!CQ72/Inv_SY_B!$CU72-1,"")</f>
        <v>-1.9638028302191968E-2</v>
      </c>
      <c r="CR72" s="173">
        <f>IFERROR(Inv_SY_B!CR72/Inv_SY_B!$CU72-1,"")</f>
        <v>-8.2166950981296338E-2</v>
      </c>
      <c r="CS72" s="173">
        <f>IFERROR(Inv_SY_B!CS72/Inv_SY_B!$CU72-1,"")</f>
        <v>-7.5092846903279886E-2</v>
      </c>
      <c r="CT72" s="173">
        <f>IFERROR(Inv_SY_B!CT72/Inv_SY_B!$CU72-1,"")</f>
        <v>-7.0155027422322824E-2</v>
      </c>
      <c r="CU72" s="173"/>
      <c r="CV72" s="173"/>
      <c r="CW72" s="173"/>
      <c r="CX72" s="173"/>
    </row>
    <row r="73" spans="2:102">
      <c r="B73" s="164">
        <f t="shared" si="1"/>
        <v>45765</v>
      </c>
      <c r="C73" s="173">
        <f>IFERROR(Inv_SY_B!C73/Inv_SY_B!$CU73-1,"")</f>
        <v>2.0684262494378602E-2</v>
      </c>
      <c r="D73" s="173">
        <f>IFERROR(Inv_SY_B!D73/Inv_SY_B!$CU73-1,"")</f>
        <v>9.9102382568376779E-3</v>
      </c>
      <c r="E73" s="173">
        <f>IFERROR(Inv_SY_B!E73/Inv_SY_B!$CU73-1,"")</f>
        <v>-5.3555833243824624E-3</v>
      </c>
      <c r="F73" s="173">
        <f>IFERROR(Inv_SY_B!F73/Inv_SY_B!$CU73-1,"")</f>
        <v>-6.4476405871865872E-2</v>
      </c>
      <c r="G73" s="173">
        <f>IFERROR(Inv_SY_B!G73/Inv_SY_B!$CU73-1,"")</f>
        <v>-1.5159507482543133E-2</v>
      </c>
      <c r="H73" s="173">
        <f>IFERROR(Inv_SY_B!H73/Inv_SY_B!$CU73-1,"")</f>
        <v>-2.3238667205471852E-2</v>
      </c>
      <c r="I73" s="173">
        <f>IFERROR(Inv_SY_B!I73/Inv_SY_B!$CU73-1,"")</f>
        <v>-2.3487463634725536E-2</v>
      </c>
      <c r="J73" s="173">
        <f>IFERROR(Inv_SY_B!J73/Inv_SY_B!$CU73-1,"")</f>
        <v>-1.7028689992495627E-2</v>
      </c>
      <c r="K73" s="173">
        <f>IFERROR(Inv_SY_B!K73/Inv_SY_B!$CU73-1,"")</f>
        <v>-2.3488130924508854E-2</v>
      </c>
      <c r="L73" s="173">
        <f>IFERROR(Inv_SY_B!L73/Inv_SY_B!$CU73-1,"")</f>
        <v>-1.6224075004767746E-2</v>
      </c>
      <c r="M73" s="173">
        <f>IFERROR(Inv_SY_B!M73/Inv_SY_B!$CU73-1,"")</f>
        <v>-1.1159977090398399E-2</v>
      </c>
      <c r="N73" s="173">
        <f>IFERROR(Inv_SY_B!N73/Inv_SY_B!$CU73-1,"")</f>
        <v>-1.5834922237238036E-2</v>
      </c>
      <c r="O73" s="173">
        <f>IFERROR(Inv_SY_B!O73/Inv_SY_B!$CU73-1,"")</f>
        <v>-1.9809932739639602E-2</v>
      </c>
      <c r="P73" s="173">
        <f>IFERROR(Inv_SY_B!P73/Inv_SY_B!$CU73-1,"")</f>
        <v>-2.1992415742475679E-2</v>
      </c>
      <c r="Q73" s="173">
        <f>IFERROR(Inv_SY_B!Q73/Inv_SY_B!$CU73-1,"")</f>
        <v>-2.2587880045320419E-2</v>
      </c>
      <c r="R73" s="173">
        <f>IFERROR(Inv_SY_B!R73/Inv_SY_B!$CU73-1,"")</f>
        <v>-2.5103282246276115E-2</v>
      </c>
      <c r="S73" s="173">
        <f>IFERROR(Inv_SY_B!S73/Inv_SY_B!$CU73-1,"")</f>
        <v>-2.068060340613409E-2</v>
      </c>
      <c r="T73" s="173">
        <f>IFERROR(Inv_SY_B!T73/Inv_SY_B!$CU73-1,"")</f>
        <v>-1.9649225044269691E-2</v>
      </c>
      <c r="U73" s="173">
        <f>IFERROR(Inv_SY_B!U73/Inv_SY_B!$CU73-1,"")</f>
        <v>0.10860330286707653</v>
      </c>
      <c r="V73" s="173">
        <f>IFERROR(Inv_SY_B!V73/Inv_SY_B!$CU73-1,"")</f>
        <v>0.1174229302722043</v>
      </c>
      <c r="W73" s="173">
        <f>IFERROR(Inv_SY_B!W73/Inv_SY_B!$CU73-1,"")</f>
        <v>0.15319731621894794</v>
      </c>
      <c r="X73" s="173">
        <f>IFERROR(Inv_SY_B!X73/Inv_SY_B!$CU73-1,"")</f>
        <v>4.2380037075304688E-3</v>
      </c>
      <c r="Y73" s="173">
        <f>IFERROR(Inv_SY_B!Y73/Inv_SY_B!$CU73-1,"")</f>
        <v>1.1758646235100256E-2</v>
      </c>
      <c r="Z73" s="173">
        <f>IFERROR(Inv_SY_B!Z73/Inv_SY_B!$CU73-1,"")</f>
        <v>1.5768377641604658E-2</v>
      </c>
      <c r="AA73" s="173">
        <f>IFERROR(Inv_SY_B!AA73/Inv_SY_B!$CU73-1,"")</f>
        <v>-3.6196162097409279E-2</v>
      </c>
      <c r="AB73" s="173">
        <f>IFERROR(Inv_SY_B!AB73/Inv_SY_B!$CU73-1,"")</f>
        <v>-1.8317923662486968E-2</v>
      </c>
      <c r="AC73" s="173">
        <f>IFERROR(Inv_SY_B!AC73/Inv_SY_B!$CU73-1,"")</f>
        <v>1.2185180897805736E-2</v>
      </c>
      <c r="AD73" s="173">
        <f>IFERROR(Inv_SY_B!AD73/Inv_SY_B!$CU73-1,"")</f>
        <v>-4.0839333518219112E-2</v>
      </c>
      <c r="AE73" s="173">
        <f>IFERROR(Inv_SY_B!AE73/Inv_SY_B!$CU73-1,"")</f>
        <v>-9.4541544046602422E-3</v>
      </c>
      <c r="AF73" s="173">
        <f>IFERROR(Inv_SY_B!AF73/Inv_SY_B!$CU73-1,"")</f>
        <v>1.7393294574235663E-2</v>
      </c>
      <c r="AG73" s="173">
        <f>IFERROR(Inv_SY_B!AG73/Inv_SY_B!$CU73-1,"")</f>
        <v>2.9412036606872638E-2</v>
      </c>
      <c r="AH73" s="173">
        <f>IFERROR(Inv_SY_B!AH73/Inv_SY_B!$CU73-1,"")</f>
        <v>-3.0564660879791927E-2</v>
      </c>
      <c r="AI73" s="173">
        <f>IFERROR(Inv_SY_B!AI73/Inv_SY_B!$CU73-1,"")</f>
        <v>7.301334636417689E-3</v>
      </c>
      <c r="AJ73" s="173">
        <f>IFERROR(Inv_SY_B!AJ73/Inv_SY_B!$CU73-1,"")</f>
        <v>1.9222773026017936E-2</v>
      </c>
      <c r="AK73" s="173">
        <f>IFERROR(Inv_SY_B!AK73/Inv_SY_B!$CU73-1,"")</f>
        <v>2.3816267518106393E-4</v>
      </c>
      <c r="AL73" s="173">
        <f>IFERROR(Inv_SY_B!AL73/Inv_SY_B!$CU73-1,"")</f>
        <v>1.0060014594341693E-2</v>
      </c>
      <c r="AM73" s="173">
        <f>IFERROR(Inv_SY_B!AM73/Inv_SY_B!$CU73-1,"")</f>
        <v>-3.0296992845091353E-4</v>
      </c>
      <c r="AN73" s="173">
        <f>IFERROR(Inv_SY_B!AN73/Inv_SY_B!$CU73-1,"")</f>
        <v>1.3289649753415844E-2</v>
      </c>
      <c r="AO73" s="173">
        <f>IFERROR(Inv_SY_B!AO73/Inv_SY_B!$CU73-1,"")</f>
        <v>8.2339380264486728E-3</v>
      </c>
      <c r="AP73" s="173">
        <f>IFERROR(Inv_SY_B!AP73/Inv_SY_B!$CU73-1,"")</f>
        <v>-4.5714239059005957E-3</v>
      </c>
      <c r="AQ73" s="173">
        <f>IFERROR(Inv_SY_B!AQ73/Inv_SY_B!$CU73-1,"")</f>
        <v>-5.174029173305339E-3</v>
      </c>
      <c r="AR73" s="173">
        <f>IFERROR(Inv_SY_B!AR73/Inv_SY_B!$CU73-1,"")</f>
        <v>6.5852548358766416E-2</v>
      </c>
      <c r="AS73" s="173">
        <f>IFERROR(Inv_SY_B!AS73/Inv_SY_B!$CU73-1,"")</f>
        <v>0.11693970546418897</v>
      </c>
      <c r="AT73" s="173">
        <f>IFERROR(Inv_SY_B!AT73/Inv_SY_B!$CU73-1,"")</f>
        <v>-4.5786225664990354E-2</v>
      </c>
      <c r="AU73" s="173">
        <f>IFERROR(Inv_SY_B!AU73/Inv_SY_B!$CU73-1,"")</f>
        <v>1.4297653529708132E-2</v>
      </c>
      <c r="AV73" s="173">
        <f>IFERROR(Inv_SY_B!AV73/Inv_SY_B!$CU73-1,"")</f>
        <v>-1.982117730284505E-2</v>
      </c>
      <c r="AW73" s="173">
        <f>IFERROR(Inv_SY_B!AW73/Inv_SY_B!$CU73-1,"")</f>
        <v>1.3289649753415844E-2</v>
      </c>
      <c r="AX73" s="173">
        <f>IFERROR(Inv_SY_B!AX73/Inv_SY_B!$CU73-1,"")</f>
        <v>2.4931125644119811E-2</v>
      </c>
      <c r="AY73" s="173">
        <f>IFERROR(Inv_SY_B!AY73/Inv_SY_B!$CU73-1,"")</f>
        <v>-2.4747154443610642E-3</v>
      </c>
      <c r="AZ73" s="173">
        <f>IFERROR(Inv_SY_B!AZ73/Inv_SY_B!$CU73-1,"")</f>
        <v>2.9773081793673661E-2</v>
      </c>
      <c r="BA73" s="173">
        <f>IFERROR(Inv_SY_B!BA73/Inv_SY_B!$CU73-1,"")</f>
        <v>3.7143985209138197E-3</v>
      </c>
      <c r="BB73" s="173">
        <f>IFERROR(Inv_SY_B!BB73/Inv_SY_B!$CU73-1,"")</f>
        <v>-1.4737772319103559E-2</v>
      </c>
      <c r="BC73" s="173">
        <f>IFERROR(Inv_SY_B!BC73/Inv_SY_B!$CU73-1,"")</f>
        <v>9.1052048089046433E-3</v>
      </c>
      <c r="BD73" s="173">
        <f>IFERROR(Inv_SY_B!BD73/Inv_SY_B!$CU73-1,"")</f>
        <v>-1.2693748779543212E-2</v>
      </c>
      <c r="BE73" s="173">
        <f>IFERROR(Inv_SY_B!BE73/Inv_SY_B!$CU73-1,"")</f>
        <v>3.5539489205722807E-2</v>
      </c>
      <c r="BF73" s="173">
        <f>IFERROR(Inv_SY_B!BF73/Inv_SY_B!$CU73-1,"")</f>
        <v>7.7552200141099981E-3</v>
      </c>
      <c r="BG73" s="173">
        <f>IFERROR(Inv_SY_B!BG73/Inv_SY_B!$CU73-1,"")</f>
        <v>-2.3593881848883558E-2</v>
      </c>
      <c r="BH73" s="173">
        <f>IFERROR(Inv_SY_B!BH73/Inv_SY_B!$CU73-1,"")</f>
        <v>5.391153142550853E-2</v>
      </c>
      <c r="BI73" s="173">
        <f>IFERROR(Inv_SY_B!BI73/Inv_SY_B!$CU73-1,"")</f>
        <v>-1.662796017507806E-2</v>
      </c>
      <c r="BJ73" s="173">
        <f>IFERROR(Inv_SY_B!BJ73/Inv_SY_B!$CU73-1,"")</f>
        <v>2.2492806182491831E-2</v>
      </c>
      <c r="BK73" s="173">
        <f>IFERROR(Inv_SY_B!BK73/Inv_SY_B!$CU73-1,"")</f>
        <v>-9.0909634114358928E-3</v>
      </c>
      <c r="BL73" s="173">
        <f>IFERROR(Inv_SY_B!BL73/Inv_SY_B!$CU73-1,"")</f>
        <v>-2.7313768531277316E-2</v>
      </c>
      <c r="BM73" s="173">
        <f>IFERROR(Inv_SY_B!BM73/Inv_SY_B!$CU73-1,"")</f>
        <v>-1.8255585186548573E-2</v>
      </c>
      <c r="BN73" s="173">
        <f>IFERROR(Inv_SY_B!BN73/Inv_SY_B!$CU73-1,"")</f>
        <v>3.4516646951334717E-3</v>
      </c>
      <c r="BO73" s="173">
        <f>IFERROR(Inv_SY_B!BO73/Inv_SY_B!$CU73-1,"")</f>
        <v>2.4216206741467516E-3</v>
      </c>
      <c r="BP73" s="173">
        <f>IFERROR(Inv_SY_B!BP73/Inv_SY_B!$CU73-1,"")</f>
        <v>-2.0551443684943216E-2</v>
      </c>
      <c r="BQ73" s="173">
        <f>IFERROR(Inv_SY_B!BQ73/Inv_SY_B!$CU73-1,"")</f>
        <v>6.0304199735545794E-3</v>
      </c>
      <c r="BR73" s="173">
        <f>IFERROR(Inv_SY_B!BR73/Inv_SY_B!$CU73-1,"")</f>
        <v>9.8533245057508267E-3</v>
      </c>
      <c r="BS73" s="173">
        <f>IFERROR(Inv_SY_B!BS73/Inv_SY_B!$CU73-1,"")</f>
        <v>-2.256378058341002E-3</v>
      </c>
      <c r="BT73" s="173">
        <f>IFERROR(Inv_SY_B!BT73/Inv_SY_B!$CU73-1,"")</f>
        <v>2.8440189973466534E-3</v>
      </c>
      <c r="BU73" s="173">
        <f>IFERROR(Inv_SY_B!BU73/Inv_SY_B!$CU73-1,"")</f>
        <v>3.807161456921726E-3</v>
      </c>
      <c r="BV73" s="173">
        <f>IFERROR(Inv_SY_B!BV73/Inv_SY_B!$CU73-1,"")</f>
        <v>-1.0828711039568284E-2</v>
      </c>
      <c r="BW73" s="173">
        <f>IFERROR(Inv_SY_B!BW73/Inv_SY_B!$CU73-1,"")</f>
        <v>3.0333687649037211E-2</v>
      </c>
      <c r="BX73" s="173">
        <f>IFERROR(Inv_SY_B!BX73/Inv_SY_B!$CU73-1,"")</f>
        <v>3.3054223857837295E-2</v>
      </c>
      <c r="BY73" s="173">
        <f>IFERROR(Inv_SY_B!BY73/Inv_SY_B!$CU73-1,"")</f>
        <v>1.4514126516526504E-2</v>
      </c>
      <c r="BZ73" s="173">
        <f>IFERROR(Inv_SY_B!BZ73/Inv_SY_B!$CU73-1,"")</f>
        <v>2.7533200988387296E-2</v>
      </c>
      <c r="CA73" s="173">
        <f>IFERROR(Inv_SY_B!CA73/Inv_SY_B!$CU73-1,"")</f>
        <v>-3.0625181472875851E-2</v>
      </c>
      <c r="CB73" s="173">
        <f>IFERROR(Inv_SY_B!CB73/Inv_SY_B!$CU73-1,"")</f>
        <v>-1</v>
      </c>
      <c r="CC73" s="173">
        <f>IFERROR(Inv_SY_B!CC73/Inv_SY_B!$CU73-1,"")</f>
        <v>-4.1789947899727453E-3</v>
      </c>
      <c r="CD73" s="173">
        <f>IFERROR(Inv_SY_B!CD73/Inv_SY_B!$CU73-1,"")</f>
        <v>3.5863750247653314E-3</v>
      </c>
      <c r="CE73" s="173">
        <f>IFERROR(Inv_SY_B!CE73/Inv_SY_B!$CU73-1,"")</f>
        <v>-1.9805201826216479E-2</v>
      </c>
      <c r="CF73" s="173">
        <f>IFERROR(Inv_SY_B!CF73/Inv_SY_B!$CU73-1,"")</f>
        <v>-2.4791871296108048E-2</v>
      </c>
      <c r="CG73" s="173">
        <f>IFERROR(Inv_SY_B!CG73/Inv_SY_B!$CU73-1,"")</f>
        <v>-3.5430532767382172E-2</v>
      </c>
      <c r="CH73" s="173">
        <f>IFERROR(Inv_SY_B!CH73/Inv_SY_B!$CU73-1,"")</f>
        <v>-2.8946588136409157E-2</v>
      </c>
      <c r="CI73" s="173">
        <f>IFERROR(Inv_SY_B!CI73/Inv_SY_B!$CU73-1,"")</f>
        <v>-1</v>
      </c>
      <c r="CJ73" s="173">
        <f>IFERROR(Inv_SY_B!CJ73/Inv_SY_B!$CU73-1,"")</f>
        <v>-1</v>
      </c>
      <c r="CK73" s="173">
        <f>IFERROR(Inv_SY_B!CK73/Inv_SY_B!$CU73-1,"")</f>
        <v>-1</v>
      </c>
      <c r="CL73" s="173">
        <f>IFERROR(Inv_SY_B!CL73/Inv_SY_B!$CU73-1,"")</f>
        <v>-1</v>
      </c>
      <c r="CM73" s="173">
        <f>IFERROR(Inv_SY_B!CM73/Inv_SY_B!$CU73-1,"")</f>
        <v>-1</v>
      </c>
      <c r="CN73" s="173">
        <f>IFERROR(Inv_SY_B!CN73/Inv_SY_B!$CU73-1,"")</f>
        <v>-1</v>
      </c>
      <c r="CO73" s="173">
        <f>IFERROR(Inv_SY_B!CO73/Inv_SY_B!$CU73-1,"")</f>
        <v>-1</v>
      </c>
      <c r="CP73" s="173">
        <f>IFERROR(Inv_SY_B!CP73/Inv_SY_B!$CU73-1,"")</f>
        <v>-1</v>
      </c>
      <c r="CQ73" s="173">
        <f>IFERROR(Inv_SY_B!CQ73/Inv_SY_B!$CU73-1,"")</f>
        <v>-9.4043596386654493E-2</v>
      </c>
      <c r="CR73" s="173">
        <f>IFERROR(Inv_SY_B!CR73/Inv_SY_B!$CU73-1,"")</f>
        <v>-0.13116758133062101</v>
      </c>
      <c r="CS73" s="173">
        <f>IFERROR(Inv_SY_B!CS73/Inv_SY_B!$CU73-1,"")</f>
        <v>-1.2001847994752013E-2</v>
      </c>
      <c r="CT73" s="173">
        <f>IFERROR(Inv_SY_B!CT73/Inv_SY_B!$CU73-1,"")</f>
        <v>1.7694454853172115E-3</v>
      </c>
      <c r="CU73" s="173"/>
      <c r="CV73" s="173"/>
      <c r="CW73" s="173"/>
      <c r="CX73" s="173"/>
    </row>
    <row r="74" spans="2:102">
      <c r="B74" s="164">
        <f t="shared" si="1"/>
        <v>45766</v>
      </c>
      <c r="C74" s="173">
        <f>IFERROR(Inv_SY_B!C74/Inv_SY_B!$CU74-1,"")</f>
        <v>0.18862184314870634</v>
      </c>
      <c r="D74" s="173">
        <f>IFERROR(Inv_SY_B!D74/Inv_SY_B!$CU74-1,"")</f>
        <v>0.17970929844510941</v>
      </c>
      <c r="E74" s="173">
        <f>IFERROR(Inv_SY_B!E74/Inv_SY_B!$CU74-1,"")</f>
        <v>0.16984738731307014</v>
      </c>
      <c r="F74" s="173">
        <f>IFERROR(Inv_SY_B!F74/Inv_SY_B!$CU74-1,"")</f>
        <v>0.10064096972606928</v>
      </c>
      <c r="G74" s="173">
        <f>IFERROR(Inv_SY_B!G74/Inv_SY_B!$CU74-1,"")</f>
        <v>0.15848378765980975</v>
      </c>
      <c r="H74" s="173">
        <f>IFERROR(Inv_SY_B!H74/Inv_SY_B!$CU74-1,"")</f>
        <v>0.14903088175355794</v>
      </c>
      <c r="I74" s="173">
        <f>IFERROR(Inv_SY_B!I74/Inv_SY_B!$CU74-1,"")</f>
        <v>0.14530633253911662</v>
      </c>
      <c r="J74" s="173">
        <f>IFERROR(Inv_SY_B!J74/Inv_SY_B!$CU74-1,"")</f>
        <v>0.15241954434793326</v>
      </c>
      <c r="K74" s="173">
        <f>IFERROR(Inv_SY_B!K74/Inv_SY_B!$CU74-1,"")</f>
        <v>0.14844285788445055</v>
      </c>
      <c r="L74" s="173">
        <f>IFERROR(Inv_SY_B!L74/Inv_SY_B!$CU74-1,"")</f>
        <v>0.15222146604880171</v>
      </c>
      <c r="M74" s="173">
        <f>IFERROR(Inv_SY_B!M74/Inv_SY_B!$CU74-1,"")</f>
        <v>0.16191369459609239</v>
      </c>
      <c r="N74" s="173">
        <f>IFERROR(Inv_SY_B!N74/Inv_SY_B!$CU74-1,"")</f>
        <v>0.15571600338118818</v>
      </c>
      <c r="O74" s="173">
        <f>IFERROR(Inv_SY_B!O74/Inv_SY_B!$CU74-1,"")</f>
        <v>0.15017077641005661</v>
      </c>
      <c r="P74" s="173">
        <f>IFERROR(Inv_SY_B!P74/Inv_SY_B!$CU74-1,"")</f>
        <v>0.14874250499157604</v>
      </c>
      <c r="Q74" s="173">
        <f>IFERROR(Inv_SY_B!Q74/Inv_SY_B!$CU74-1,"")</f>
        <v>0.14820401090743562</v>
      </c>
      <c r="R74" s="173">
        <f>IFERROR(Inv_SY_B!R74/Inv_SY_B!$CU74-1,"")</f>
        <v>0.14425360672566701</v>
      </c>
      <c r="S74" s="173">
        <f>IFERROR(Inv_SY_B!S74/Inv_SY_B!$CU74-1,"")</f>
        <v>0.14655026723324815</v>
      </c>
      <c r="T74" s="173">
        <f>IFERROR(Inv_SY_B!T74/Inv_SY_B!$CU74-1,"")</f>
        <v>0.14645084550850296</v>
      </c>
      <c r="U74" s="173">
        <f>IFERROR(Inv_SY_B!U74/Inv_SY_B!$CU74-1,"")</f>
        <v>0.28863130151593519</v>
      </c>
      <c r="V74" s="173">
        <f>IFERROR(Inv_SY_B!V74/Inv_SY_B!$CU74-1,"")</f>
        <v>0.30254877430256877</v>
      </c>
      <c r="W74" s="173">
        <f>IFERROR(Inv_SY_B!W74/Inv_SY_B!$CU74-1,"")</f>
        <v>0.35408111948237631</v>
      </c>
      <c r="X74" s="173">
        <f>IFERROR(Inv_SY_B!X74/Inv_SY_B!$CU74-1,"")</f>
        <v>0.16935765451270313</v>
      </c>
      <c r="Y74" s="173">
        <f>IFERROR(Inv_SY_B!Y74/Inv_SY_B!$CU74-1,"")</f>
        <v>0.17767452748721846</v>
      </c>
      <c r="Z74" s="173">
        <f>IFERROR(Inv_SY_B!Z74/Inv_SY_B!$CU74-1,"")</f>
        <v>0.18214607118030224</v>
      </c>
      <c r="AA74" s="173">
        <f>IFERROR(Inv_SY_B!AA74/Inv_SY_B!$CU74-1,"")</f>
        <v>0.12859045362226018</v>
      </c>
      <c r="AB74" s="173">
        <f>IFERROR(Inv_SY_B!AB74/Inv_SY_B!$CU74-1,"")</f>
        <v>0.15206163735226075</v>
      </c>
      <c r="AC74" s="173">
        <f>IFERROR(Inv_SY_B!AC74/Inv_SY_B!$CU74-1,"")</f>
        <v>0.18985785493189966</v>
      </c>
      <c r="AD74" s="173">
        <f>IFERROR(Inv_SY_B!AD74/Inv_SY_B!$CU74-1,"")</f>
        <v>0.12347535288732114</v>
      </c>
      <c r="AE74" s="173">
        <f>IFERROR(Inv_SY_B!AE74/Inv_SY_B!$CU74-1,"")</f>
        <v>0.16609058145222111</v>
      </c>
      <c r="AF74" s="173">
        <f>IFERROR(Inv_SY_B!AF74/Inv_SY_B!$CU74-1,"")</f>
        <v>0.19397600805933268</v>
      </c>
      <c r="AG74" s="173">
        <f>IFERROR(Inv_SY_B!AG74/Inv_SY_B!$CU74-1,"")</f>
        <v>0.21312292463566318</v>
      </c>
      <c r="AH74" s="173">
        <f>IFERROR(Inv_SY_B!AH74/Inv_SY_B!$CU74-1,"")</f>
        <v>0.14145095853351797</v>
      </c>
      <c r="AI74" s="173">
        <f>IFERROR(Inv_SY_B!AI74/Inv_SY_B!$CU74-1,"")</f>
        <v>-0.26310021825905017</v>
      </c>
      <c r="AJ74" s="173">
        <f>IFERROR(Inv_SY_B!AJ74/Inv_SY_B!$CU74-1,"")</f>
        <v>-0.255896636033487</v>
      </c>
      <c r="AK74" s="173">
        <f>IFERROR(Inv_SY_B!AK74/Inv_SY_B!$CU74-1,"")</f>
        <v>-0.26399568271620844</v>
      </c>
      <c r="AL74" s="173">
        <f>IFERROR(Inv_SY_B!AL74/Inv_SY_B!$CU74-1,"")</f>
        <v>-0.25646358463457297</v>
      </c>
      <c r="AM74" s="173">
        <f>IFERROR(Inv_SY_B!AM74/Inv_SY_B!$CU74-1,"")</f>
        <v>-0.26400847133713534</v>
      </c>
      <c r="AN74" s="173">
        <f>IFERROR(Inv_SY_B!AN74/Inv_SY_B!$CU74-1,"")</f>
        <v>-0.25591886931196106</v>
      </c>
      <c r="AO74" s="173">
        <f>IFERROR(Inv_SY_B!AO74/Inv_SY_B!$CU74-1,"")</f>
        <v>-0.26039248877000865</v>
      </c>
      <c r="AP74" s="173">
        <f>IFERROR(Inv_SY_B!AP74/Inv_SY_B!$CU74-1,"")</f>
        <v>-0.26790260640942565</v>
      </c>
      <c r="AQ74" s="173">
        <f>IFERROR(Inv_SY_B!AQ74/Inv_SY_B!$CU74-1,"")</f>
        <v>-0.27090943499024411</v>
      </c>
      <c r="AR74" s="173">
        <f>IFERROR(Inv_SY_B!AR74/Inv_SY_B!$CU74-1,"")</f>
        <v>-0.22940140910128715</v>
      </c>
      <c r="AS74" s="173">
        <f>IFERROR(Inv_SY_B!AS74/Inv_SY_B!$CU74-1,"")</f>
        <v>-0.17817313690278869</v>
      </c>
      <c r="AT74" s="173">
        <f>IFERROR(Inv_SY_B!AT74/Inv_SY_B!$CU74-1,"")</f>
        <v>-0.29589767268669875</v>
      </c>
      <c r="AU74" s="173">
        <f>IFERROR(Inv_SY_B!AU74/Inv_SY_B!$CU74-1,"")</f>
        <v>-0.25496017034416374</v>
      </c>
      <c r="AV74" s="173">
        <f>IFERROR(Inv_SY_B!AV74/Inv_SY_B!$CU74-1,"")</f>
        <v>-0.27751522974963794</v>
      </c>
      <c r="AW74" s="173">
        <f>IFERROR(Inv_SY_B!AW74/Inv_SY_B!$CU74-1,"")</f>
        <v>-0.25428472334412489</v>
      </c>
      <c r="AX74" s="173">
        <f>IFERROR(Inv_SY_B!AX74/Inv_SY_B!$CU74-1,"")</f>
        <v>-0.24231257593437538</v>
      </c>
      <c r="AY74" s="173">
        <f>IFERROR(Inv_SY_B!AY74/Inv_SY_B!$CU74-1,"")</f>
        <v>-0.26594914456281704</v>
      </c>
      <c r="AZ74" s="173">
        <f>IFERROR(Inv_SY_B!AZ74/Inv_SY_B!$CU74-1,"")</f>
        <v>-0.24235050582144291</v>
      </c>
      <c r="BA74" s="173">
        <f>IFERROR(Inv_SY_B!BA74/Inv_SY_B!$CU74-1,"")</f>
        <v>-0.26067064127517225</v>
      </c>
      <c r="BB74" s="173">
        <f>IFERROR(Inv_SY_B!BB74/Inv_SY_B!$CU74-1,"")</f>
        <v>-0.27498390560338215</v>
      </c>
      <c r="BC74" s="173">
        <f>IFERROR(Inv_SY_B!BC74/Inv_SY_B!$CU74-1,"")</f>
        <v>-0.26136602253808128</v>
      </c>
      <c r="BD74" s="173">
        <f>IFERROR(Inv_SY_B!BD74/Inv_SY_B!$CU74-1,"")</f>
        <v>-0.27155093229110627</v>
      </c>
      <c r="BE74" s="173">
        <f>IFERROR(Inv_SY_B!BE74/Inv_SY_B!$CU74-1,"")</f>
        <v>-0.23908221388577089</v>
      </c>
      <c r="BF74" s="173">
        <f>IFERROR(Inv_SY_B!BF74/Inv_SY_B!$CU74-1,"")</f>
        <v>-0.27637861626457572</v>
      </c>
      <c r="BG74" s="173">
        <f>IFERROR(Inv_SY_B!BG74/Inv_SY_B!$CU74-1,"")</f>
        <v>-0.24360356636594971</v>
      </c>
      <c r="BH74" s="173">
        <f>IFERROR(Inv_SY_B!BH74/Inv_SY_B!$CU74-1,"")</f>
        <v>-0.22868310318135932</v>
      </c>
      <c r="BI74" s="173">
        <f>IFERROR(Inv_SY_B!BI74/Inv_SY_B!$CU74-1,"")</f>
        <v>-0.27651551692225607</v>
      </c>
      <c r="BJ74" s="173">
        <f>IFERROR(Inv_SY_B!BJ74/Inv_SY_B!$CU74-1,"")</f>
        <v>-0.24625925092430745</v>
      </c>
      <c r="BK74" s="173">
        <f>IFERROR(Inv_SY_B!BK74/Inv_SY_B!$CU74-1,"")</f>
        <v>-0.28389637545633228</v>
      </c>
      <c r="BL74" s="173">
        <f>IFERROR(Inv_SY_B!BL74/Inv_SY_B!$CU74-1,"")</f>
        <v>-0.27330239308575366</v>
      </c>
      <c r="BM74" s="173">
        <f>IFERROR(Inv_SY_B!BM74/Inv_SY_B!$CU74-1,"")</f>
        <v>-0.26692907264135313</v>
      </c>
      <c r="BN74" s="173">
        <f>IFERROR(Inv_SY_B!BN74/Inv_SY_B!$CU74-1,"")</f>
        <v>-0.24013897182185973</v>
      </c>
      <c r="BO74" s="173">
        <f>IFERROR(Inv_SY_B!BO74/Inv_SY_B!$CU74-1,"")</f>
        <v>0.17211314824325008</v>
      </c>
      <c r="BP74" s="173">
        <f>IFERROR(Inv_SY_B!BP74/Inv_SY_B!$CU74-1,"")</f>
        <v>0.1460010805632268</v>
      </c>
      <c r="BQ74" s="173">
        <f>IFERROR(Inv_SY_B!BQ74/Inv_SY_B!$CU74-1,"")</f>
        <v>0.17428265050413394</v>
      </c>
      <c r="BR74" s="173">
        <f>IFERROR(Inv_SY_B!BR74/Inv_SY_B!$CU74-1,"")</f>
        <v>0.18338154490394243</v>
      </c>
      <c r="BS74" s="173">
        <f>IFERROR(Inv_SY_B!BS74/Inv_SY_B!$CU74-1,"")</f>
        <v>0.16522309588347017</v>
      </c>
      <c r="BT74" s="173">
        <f>IFERROR(Inv_SY_B!BT74/Inv_SY_B!$CU74-1,"")</f>
        <v>0.15598896417556252</v>
      </c>
      <c r="BU74" s="173">
        <f>IFERROR(Inv_SY_B!BU74/Inv_SY_B!$CU74-1,"")</f>
        <v>0.17266771966875116</v>
      </c>
      <c r="BV74" s="173">
        <f>IFERROR(Inv_SY_B!BV74/Inv_SY_B!$CU74-1,"")</f>
        <v>0.15779197726585448</v>
      </c>
      <c r="BW74" s="173">
        <f>IFERROR(Inv_SY_B!BW74/Inv_SY_B!$CU74-1,"")</f>
        <v>0.19657464996537155</v>
      </c>
      <c r="BX74" s="173">
        <f>IFERROR(Inv_SY_B!BX74/Inv_SY_B!$CU74-1,"")</f>
        <v>0.19668228602065163</v>
      </c>
      <c r="BY74" s="173">
        <f>IFERROR(Inv_SY_B!BY74/Inv_SY_B!$CU74-1,"")</f>
        <v>0.1794056008211613</v>
      </c>
      <c r="BZ74" s="173">
        <f>IFERROR(Inv_SY_B!BZ74/Inv_SY_B!$CU74-1,"")</f>
        <v>0.20110028479250452</v>
      </c>
      <c r="CA74" s="173">
        <f>IFERROR(Inv_SY_B!CA74/Inv_SY_B!$CU74-1,"")</f>
        <v>0.12232379953605399</v>
      </c>
      <c r="CB74" s="173">
        <f>IFERROR(Inv_SY_B!CB74/Inv_SY_B!$CU74-1,"")</f>
        <v>-1</v>
      </c>
      <c r="CC74" s="173">
        <f>IFERROR(Inv_SY_B!CC74/Inv_SY_B!$CU74-1,"")</f>
        <v>0.16501301960416415</v>
      </c>
      <c r="CD74" s="173">
        <f>IFERROR(Inv_SY_B!CD74/Inv_SY_B!$CU74-1,"")</f>
        <v>0.15845610981702341</v>
      </c>
      <c r="CE74" s="173">
        <f>IFERROR(Inv_SY_B!CE74/Inv_SY_B!$CU74-1,"")</f>
        <v>0.19039821685623326</v>
      </c>
      <c r="CF74" s="173">
        <f>IFERROR(Inv_SY_B!CF74/Inv_SY_B!$CU74-1,"")</f>
        <v>0.17508588035774109</v>
      </c>
      <c r="CG74" s="173">
        <f>IFERROR(Inv_SY_B!CG74/Inv_SY_B!$CU74-1,"")</f>
        <v>0.12718591368584797</v>
      </c>
      <c r="CH74" s="173">
        <f>IFERROR(Inv_SY_B!CH74/Inv_SY_B!$CU74-1,"")</f>
        <v>0.14103867400034842</v>
      </c>
      <c r="CI74" s="173">
        <f>IFERROR(Inv_SY_B!CI74/Inv_SY_B!$CU74-1,"")</f>
        <v>-1</v>
      </c>
      <c r="CJ74" s="173">
        <f>IFERROR(Inv_SY_B!CJ74/Inv_SY_B!$CU74-1,"")</f>
        <v>-1</v>
      </c>
      <c r="CK74" s="173">
        <f>IFERROR(Inv_SY_B!CK74/Inv_SY_B!$CU74-1,"")</f>
        <v>-1</v>
      </c>
      <c r="CL74" s="173">
        <f>IFERROR(Inv_SY_B!CL74/Inv_SY_B!$CU74-1,"")</f>
        <v>-1</v>
      </c>
      <c r="CM74" s="173">
        <f>IFERROR(Inv_SY_B!CM74/Inv_SY_B!$CU74-1,"")</f>
        <v>-1</v>
      </c>
      <c r="CN74" s="173">
        <f>IFERROR(Inv_SY_B!CN74/Inv_SY_B!$CU74-1,"")</f>
        <v>-1</v>
      </c>
      <c r="CO74" s="173">
        <f>IFERROR(Inv_SY_B!CO74/Inv_SY_B!$CU74-1,"")</f>
        <v>-1</v>
      </c>
      <c r="CP74" s="173">
        <f>IFERROR(Inv_SY_B!CP74/Inv_SY_B!$CU74-1,"")</f>
        <v>-1</v>
      </c>
      <c r="CQ74" s="173">
        <f>IFERROR(Inv_SY_B!CQ74/Inv_SY_B!$CU74-1,"")</f>
        <v>6.9374460256947046E-2</v>
      </c>
      <c r="CR74" s="173">
        <f>IFERROR(Inv_SY_B!CR74/Inv_SY_B!$CU74-1,"")</f>
        <v>2.4026658508480958E-2</v>
      </c>
      <c r="CS74" s="173">
        <f>IFERROR(Inv_SY_B!CS74/Inv_SY_B!$CU74-1,"")</f>
        <v>-0.4802335434529047</v>
      </c>
      <c r="CT74" s="173">
        <f>IFERROR(Inv_SY_B!CT74/Inv_SY_B!$CU74-1,"")</f>
        <v>-8.0880347387106588E-2</v>
      </c>
      <c r="CU74" s="173"/>
      <c r="CV74" s="173"/>
      <c r="CW74" s="173"/>
      <c r="CX74" s="173"/>
    </row>
    <row r="75" spans="2:102">
      <c r="B75" s="164">
        <f t="shared" si="1"/>
        <v>45767</v>
      </c>
      <c r="C75" s="173">
        <f>IFERROR(Inv_SY_B!C75/Inv_SY_B!$CU75-1,"")</f>
        <v>5.9038491777504642E-2</v>
      </c>
      <c r="D75" s="173">
        <f>IFERROR(Inv_SY_B!D75/Inv_SY_B!$CU75-1,"")</f>
        <v>5.489639376004618E-2</v>
      </c>
      <c r="E75" s="173">
        <f>IFERROR(Inv_SY_B!E75/Inv_SY_B!$CU75-1,"")</f>
        <v>4.7570467690688512E-2</v>
      </c>
      <c r="F75" s="173">
        <f>IFERROR(Inv_SY_B!F75/Inv_SY_B!$CU75-1,"")</f>
        <v>-1.387336832407704E-2</v>
      </c>
      <c r="G75" s="173">
        <f>IFERROR(Inv_SY_B!G75/Inv_SY_B!$CU75-1,"")</f>
        <v>3.9022998529850472E-2</v>
      </c>
      <c r="H75" s="173">
        <f>IFERROR(Inv_SY_B!H75/Inv_SY_B!$CU75-1,"")</f>
        <v>2.9648354934092236E-2</v>
      </c>
      <c r="I75" s="173">
        <f>IFERROR(Inv_SY_B!I75/Inv_SY_B!$CU75-1,"")</f>
        <v>1.9303568482563982E-2</v>
      </c>
      <c r="J75" s="173">
        <f>IFERROR(Inv_SY_B!J75/Inv_SY_B!$CU75-1,"")</f>
        <v>1.8573408333221186E-2</v>
      </c>
      <c r="K75" s="173">
        <f>IFERROR(Inv_SY_B!K75/Inv_SY_B!$CU75-1,"")</f>
        <v>2.1970857189115511E-2</v>
      </c>
      <c r="L75" s="173">
        <f>IFERROR(Inv_SY_B!L75/Inv_SY_B!$CU75-1,"")</f>
        <v>2.5090540244710802E-2</v>
      </c>
      <c r="M75" s="173">
        <f>IFERROR(Inv_SY_B!M75/Inv_SY_B!$CU75-1,"")</f>
        <v>4.0419793770193335E-2</v>
      </c>
      <c r="N75" s="173">
        <f>IFERROR(Inv_SY_B!N75/Inv_SY_B!$CU75-1,"")</f>
        <v>3.492085416095625E-2</v>
      </c>
      <c r="O75" s="173">
        <f>IFERROR(Inv_SY_B!O75/Inv_SY_B!$CU75-1,"")</f>
        <v>3.0367336892273444E-2</v>
      </c>
      <c r="P75" s="173">
        <f>IFERROR(Inv_SY_B!P75/Inv_SY_B!$CU75-1,"")</f>
        <v>2.8779382111387974E-2</v>
      </c>
      <c r="Q75" s="173">
        <f>IFERROR(Inv_SY_B!Q75/Inv_SY_B!$CU75-1,"")</f>
        <v>2.5641921817918467E-2</v>
      </c>
      <c r="R75" s="173">
        <f>IFERROR(Inv_SY_B!R75/Inv_SY_B!$CU75-1,"")</f>
        <v>2.5422306212303791E-2</v>
      </c>
      <c r="S75" s="173">
        <f>IFERROR(Inv_SY_B!S75/Inv_SY_B!$CU75-1,"")</f>
        <v>2.8584464557552147E-2</v>
      </c>
      <c r="T75" s="173">
        <f>IFERROR(Inv_SY_B!T75/Inv_SY_B!$CU75-1,"")</f>
        <v>2.8466195344125422E-2</v>
      </c>
      <c r="U75" s="173">
        <f>IFERROR(Inv_SY_B!U75/Inv_SY_B!$CU75-1,"")</f>
        <v>0.14768160826583632</v>
      </c>
      <c r="V75" s="173">
        <f>IFERROR(Inv_SY_B!V75/Inv_SY_B!$CU75-1,"")</f>
        <v>0.16129396590468126</v>
      </c>
      <c r="W75" s="173">
        <f>IFERROR(Inv_SY_B!W75/Inv_SY_B!$CU75-1,"")</f>
        <v>0.20914971485956002</v>
      </c>
      <c r="X75" s="173">
        <f>IFERROR(Inv_SY_B!X75/Inv_SY_B!$CU75-1,"")</f>
        <v>4.1425316333163265E-2</v>
      </c>
      <c r="Y75" s="173">
        <f>IFERROR(Inv_SY_B!Y75/Inv_SY_B!$CU75-1,"")</f>
        <v>4.3193684443292746E-2</v>
      </c>
      <c r="Z75" s="173">
        <f>IFERROR(Inv_SY_B!Z75/Inv_SY_B!$CU75-1,"")</f>
        <v>4.6794048569354096E-2</v>
      </c>
      <c r="AA75" s="173">
        <f>IFERROR(Inv_SY_B!AA75/Inv_SY_B!$CU75-1,"")</f>
        <v>1.1740091368948269E-2</v>
      </c>
      <c r="AB75" s="173">
        <f>IFERROR(Inv_SY_B!AB75/Inv_SY_B!$CU75-1,"")</f>
        <v>2.860567145099413E-2</v>
      </c>
      <c r="AC75" s="173">
        <f>IFERROR(Inv_SY_B!AC75/Inv_SY_B!$CU75-1,"")</f>
        <v>6.1828176652894307E-2</v>
      </c>
      <c r="AD75" s="173">
        <f>IFERROR(Inv_SY_B!AD75/Inv_SY_B!$CU75-1,"")</f>
        <v>9.8612701876537034E-3</v>
      </c>
      <c r="AE75" s="173">
        <f>IFERROR(Inv_SY_B!AE75/Inv_SY_B!$CU75-1,"")</f>
        <v>3.4586386754379861E-2</v>
      </c>
      <c r="AF75" s="173">
        <f>IFERROR(Inv_SY_B!AF75/Inv_SY_B!$CU75-1,"")</f>
        <v>5.6866145392136636E-2</v>
      </c>
      <c r="AG75" s="173">
        <f>IFERROR(Inv_SY_B!AG75/Inv_SY_B!$CU75-1,"")</f>
        <v>7.8390374413997543E-2</v>
      </c>
      <c r="AH75" s="173">
        <f>IFERROR(Inv_SY_B!AH75/Inv_SY_B!$CU75-1,"")</f>
        <v>1.2879403759510799E-2</v>
      </c>
      <c r="AI75" s="173">
        <f>IFERROR(Inv_SY_B!AI75/Inv_SY_B!$CU75-1,"")</f>
        <v>-3.8911463535725277E-2</v>
      </c>
      <c r="AJ75" s="173">
        <f>IFERROR(Inv_SY_B!AJ75/Inv_SY_B!$CU75-1,"")</f>
        <v>-2.5988035289472244E-2</v>
      </c>
      <c r="AK75" s="173">
        <f>IFERROR(Inv_SY_B!AK75/Inv_SY_B!$CU75-1,"")</f>
        <v>-5.459138531487584E-2</v>
      </c>
      <c r="AL75" s="173">
        <f>IFERROR(Inv_SY_B!AL75/Inv_SY_B!$CU75-1,"")</f>
        <v>-4.4832854222312424E-2</v>
      </c>
      <c r="AM75" s="173">
        <f>IFERROR(Inv_SY_B!AM75/Inv_SY_B!$CU75-1,"")</f>
        <v>-4.7840094612321638E-2</v>
      </c>
      <c r="AN75" s="173">
        <f>IFERROR(Inv_SY_B!AN75/Inv_SY_B!$CU75-1,"")</f>
        <v>-2.536065974371271E-2</v>
      </c>
      <c r="AO75" s="173">
        <f>IFERROR(Inv_SY_B!AO75/Inv_SY_B!$CU75-1,"")</f>
        <v>-3.0934839317092511E-2</v>
      </c>
      <c r="AP75" s="173">
        <f>IFERROR(Inv_SY_B!AP75/Inv_SY_B!$CU75-1,"")</f>
        <v>-6.8685672570348633E-2</v>
      </c>
      <c r="AQ75" s="173">
        <f>IFERROR(Inv_SY_B!AQ75/Inv_SY_B!$CU75-1,"")</f>
        <v>-3.7702025722491039E-2</v>
      </c>
      <c r="AR75" s="173">
        <f>IFERROR(Inv_SY_B!AR75/Inv_SY_B!$CU75-1,"")</f>
        <v>2.2939051184187154E-2</v>
      </c>
      <c r="AS75" s="173">
        <f>IFERROR(Inv_SY_B!AS75/Inv_SY_B!$CU75-1,"")</f>
        <v>6.9081180647265317E-2</v>
      </c>
      <c r="AT75" s="173">
        <f>IFERROR(Inv_SY_B!AT75/Inv_SY_B!$CU75-1,"")</f>
        <v>-8.627396848356661E-2</v>
      </c>
      <c r="AU75" s="173">
        <f>IFERROR(Inv_SY_B!AU75/Inv_SY_B!$CU75-1,"")</f>
        <v>-2.2289008751818384E-2</v>
      </c>
      <c r="AV75" s="173">
        <f>IFERROR(Inv_SY_B!AV75/Inv_SY_B!$CU75-1,"")</f>
        <v>-6.1373271120222839E-2</v>
      </c>
      <c r="AW75" s="173">
        <f>IFERROR(Inv_SY_B!AW75/Inv_SY_B!$CU75-1,"")</f>
        <v>-2.946781058376613E-2</v>
      </c>
      <c r="AX75" s="173">
        <f>IFERROR(Inv_SY_B!AX75/Inv_SY_B!$CU75-1,"")</f>
        <v>-3.9881165908628446E-3</v>
      </c>
      <c r="AY75" s="173">
        <f>IFERROR(Inv_SY_B!AY75/Inv_SY_B!$CU75-1,"")</f>
        <v>-4.278064434118023E-2</v>
      </c>
      <c r="AZ75" s="173">
        <f>IFERROR(Inv_SY_B!AZ75/Inv_SY_B!$CU75-1,"")</f>
        <v>-1.224719466486468E-2</v>
      </c>
      <c r="BA75" s="173">
        <f>IFERROR(Inv_SY_B!BA75/Inv_SY_B!$CU75-1,"")</f>
        <v>-3.1951696778459437E-2</v>
      </c>
      <c r="BB75" s="173">
        <f>IFERROR(Inv_SY_B!BB75/Inv_SY_B!$CU75-1,"")</f>
        <v>-5.6102061485929777E-2</v>
      </c>
      <c r="BC75" s="173">
        <f>IFERROR(Inv_SY_B!BC75/Inv_SY_B!$CU75-1,"")</f>
        <v>-1.8465624697077798E-2</v>
      </c>
      <c r="BD75" s="173">
        <f>IFERROR(Inv_SY_B!BD75/Inv_SY_B!$CU75-1,"")</f>
        <v>-3.1928048930520925E-2</v>
      </c>
      <c r="BE75" s="173">
        <f>IFERROR(Inv_SY_B!BE75/Inv_SY_B!$CU75-1,"")</f>
        <v>1.4228653725561369E-2</v>
      </c>
      <c r="BF75" s="173">
        <f>IFERROR(Inv_SY_B!BF75/Inv_SY_B!$CU75-1,"")</f>
        <v>-4.8618102312845912E-2</v>
      </c>
      <c r="BG75" s="173">
        <f>IFERROR(Inv_SY_B!BG75/Inv_SY_B!$CU75-1,"")</f>
        <v>-8.4396311839673999E-3</v>
      </c>
      <c r="BH75" s="173">
        <f>IFERROR(Inv_SY_B!BH75/Inv_SY_B!$CU75-1,"")</f>
        <v>1.8573408333221186E-2</v>
      </c>
      <c r="BI75" s="173">
        <f>IFERROR(Inv_SY_B!BI75/Inv_SY_B!$CU75-1,"")</f>
        <v>-5.0479437876017386E-2</v>
      </c>
      <c r="BJ75" s="173">
        <f>IFERROR(Inv_SY_B!BJ75/Inv_SY_B!$CU75-1,"")</f>
        <v>-1.1894183352992305E-2</v>
      </c>
      <c r="BK75" s="173">
        <f>IFERROR(Inv_SY_B!BK75/Inv_SY_B!$CU75-1,"")</f>
        <v>-5.1907524457790455E-2</v>
      </c>
      <c r="BL75" s="173">
        <f>IFERROR(Inv_SY_B!BL75/Inv_SY_B!$CU75-1,"")</f>
        <v>-4.3634504785688977E-2</v>
      </c>
      <c r="BM75" s="173">
        <f>IFERROR(Inv_SY_B!BM75/Inv_SY_B!$CU75-1,"")</f>
        <v>-3.6273340989270153E-2</v>
      </c>
      <c r="BN75" s="173">
        <f>IFERROR(Inv_SY_B!BN75/Inv_SY_B!$CU75-1,"")</f>
        <v>-4.6740683001384897E-2</v>
      </c>
      <c r="BO75" s="173">
        <f>IFERROR(Inv_SY_B!BO75/Inv_SY_B!$CU75-1,"")</f>
        <v>-2.1518412710968993E-2</v>
      </c>
      <c r="BP75" s="173">
        <f>IFERROR(Inv_SY_B!BP75/Inv_SY_B!$CU75-1,"")</f>
        <v>-4.3971294033962716E-2</v>
      </c>
      <c r="BQ75" s="173">
        <f>IFERROR(Inv_SY_B!BQ75/Inv_SY_B!$CU75-1,"")</f>
        <v>-1.7694276550779819E-2</v>
      </c>
      <c r="BR75" s="173">
        <f>IFERROR(Inv_SY_B!BR75/Inv_SY_B!$CU75-1,"")</f>
        <v>-1.3461683123141333E-2</v>
      </c>
      <c r="BS75" s="173">
        <f>IFERROR(Inv_SY_B!BS75/Inv_SY_B!$CU75-1,"")</f>
        <v>-2.5628152272750615E-2</v>
      </c>
      <c r="BT75" s="173">
        <f>IFERROR(Inv_SY_B!BT75/Inv_SY_B!$CU75-1,"")</f>
        <v>-2.0208698048908347E-2</v>
      </c>
      <c r="BU75" s="173">
        <f>IFERROR(Inv_SY_B!BU75/Inv_SY_B!$CU75-1,"")</f>
        <v>-1.7775323885184768E-2</v>
      </c>
      <c r="BV75" s="173">
        <f>IFERROR(Inv_SY_B!BV75/Inv_SY_B!$CU75-1,"")</f>
        <v>-3.2193015218090704E-2</v>
      </c>
      <c r="BW75" s="173">
        <f>IFERROR(Inv_SY_B!BW75/Inv_SY_B!$CU75-1,"")</f>
        <v>1.2754942030437366E-3</v>
      </c>
      <c r="BX75" s="173">
        <f>IFERROR(Inv_SY_B!BX75/Inv_SY_B!$CU75-1,"")</f>
        <v>-6.0134593632445998E-3</v>
      </c>
      <c r="BY75" s="173">
        <f>IFERROR(Inv_SY_B!BY75/Inv_SY_B!$CU75-1,"")</f>
        <v>-1.7496974162869328E-2</v>
      </c>
      <c r="BZ75" s="173">
        <f>IFERROR(Inv_SY_B!BZ75/Inv_SY_B!$CU75-1,"")</f>
        <v>-3.3706966306101815E-4</v>
      </c>
      <c r="CA75" s="173">
        <f>IFERROR(Inv_SY_B!CA75/Inv_SY_B!$CU75-1,"")</f>
        <v>-6.4697418315730504E-2</v>
      </c>
      <c r="CB75" s="173">
        <f>IFERROR(Inv_SY_B!CB75/Inv_SY_B!$CU75-1,"")</f>
        <v>-1</v>
      </c>
      <c r="CC75" s="173">
        <f>IFERROR(Inv_SY_B!CC75/Inv_SY_B!$CU75-1,"")</f>
        <v>-3.3971746221405641E-2</v>
      </c>
      <c r="CD75" s="173">
        <f>IFERROR(Inv_SY_B!CD75/Inv_SY_B!$CU75-1,"")</f>
        <v>-3.9094815459087218E-2</v>
      </c>
      <c r="CE75" s="173">
        <f>IFERROR(Inv_SY_B!CE75/Inv_SY_B!$CU75-1,"")</f>
        <v>9.9268242356687075E-4</v>
      </c>
      <c r="CF75" s="173">
        <f>IFERROR(Inv_SY_B!CF75/Inv_SY_B!$CU75-1,"")</f>
        <v>-4.4184152184367775E-3</v>
      </c>
      <c r="CG75" s="173">
        <f>IFERROR(Inv_SY_B!CG75/Inv_SY_B!$CU75-1,"")</f>
        <v>-4.3674419077495141E-2</v>
      </c>
      <c r="CH75" s="173">
        <f>IFERROR(Inv_SY_B!CH75/Inv_SY_B!$CU75-1,"")</f>
        <v>-3.6741247017221701E-2</v>
      </c>
      <c r="CI75" s="173">
        <f>IFERROR(Inv_SY_B!CI75/Inv_SY_B!$CU75-1,"")</f>
        <v>-1</v>
      </c>
      <c r="CJ75" s="173">
        <f>IFERROR(Inv_SY_B!CJ75/Inv_SY_B!$CU75-1,"")</f>
        <v>-1</v>
      </c>
      <c r="CK75" s="173">
        <f>IFERROR(Inv_SY_B!CK75/Inv_SY_B!$CU75-1,"")</f>
        <v>-1</v>
      </c>
      <c r="CL75" s="173">
        <f>IFERROR(Inv_SY_B!CL75/Inv_SY_B!$CU75-1,"")</f>
        <v>-1</v>
      </c>
      <c r="CM75" s="173">
        <f>IFERROR(Inv_SY_B!CM75/Inv_SY_B!$CU75-1,"")</f>
        <v>-1</v>
      </c>
      <c r="CN75" s="173">
        <f>IFERROR(Inv_SY_B!CN75/Inv_SY_B!$CU75-1,"")</f>
        <v>-1</v>
      </c>
      <c r="CO75" s="173">
        <f>IFERROR(Inv_SY_B!CO75/Inv_SY_B!$CU75-1,"")</f>
        <v>-1</v>
      </c>
      <c r="CP75" s="173">
        <f>IFERROR(Inv_SY_B!CP75/Inv_SY_B!$CU75-1,"")</f>
        <v>-1</v>
      </c>
      <c r="CQ75" s="173">
        <f>IFERROR(Inv_SY_B!CQ75/Inv_SY_B!$CU75-1,"")</f>
        <v>-4.983484628771051E-2</v>
      </c>
      <c r="CR75" s="173">
        <f>IFERROR(Inv_SY_B!CR75/Inv_SY_B!$CU75-1,"")</f>
        <v>-8.812564751238805E-2</v>
      </c>
      <c r="CS75" s="173">
        <f>IFERROR(Inv_SY_B!CS75/Inv_SY_B!$CU75-1,"")</f>
        <v>-1.9499228025368076E-2</v>
      </c>
      <c r="CT75" s="173">
        <f>IFERROR(Inv_SY_B!CT75/Inv_SY_B!$CU75-1,"")</f>
        <v>5.0827730526667336E-2</v>
      </c>
      <c r="CU75" s="173"/>
      <c r="CV75" s="173"/>
      <c r="CW75" s="173"/>
      <c r="CX75" s="173"/>
    </row>
    <row r="76" spans="2:102">
      <c r="B76" s="164">
        <f t="shared" si="1"/>
        <v>45768</v>
      </c>
      <c r="C76" s="173">
        <f>IFERROR(Inv_SY_B!C76/Inv_SY_B!$CU76-1,"")</f>
        <v>6.9528984315854414E-2</v>
      </c>
      <c r="D76" s="173">
        <f>IFERROR(Inv_SY_B!D76/Inv_SY_B!$CU76-1,"")</f>
        <v>6.4218021019757821E-2</v>
      </c>
      <c r="E76" s="173">
        <f>IFERROR(Inv_SY_B!E76/Inv_SY_B!$CU76-1,"")</f>
        <v>-7.3476097463899603E-2</v>
      </c>
      <c r="F76" s="173">
        <f>IFERROR(Inv_SY_B!F76/Inv_SY_B!$CU76-1,"")</f>
        <v>-0.12084172446867625</v>
      </c>
      <c r="G76" s="173">
        <f>IFERROR(Inv_SY_B!G76/Inv_SY_B!$CU76-1,"")</f>
        <v>-8.0995147656334976E-2</v>
      </c>
      <c r="H76" s="173">
        <f>IFERROR(Inv_SY_B!H76/Inv_SY_B!$CU76-1,"")</f>
        <v>-8.816036019265594E-2</v>
      </c>
      <c r="I76" s="173">
        <f>IFERROR(Inv_SY_B!I76/Inv_SY_B!$CU76-1,"")</f>
        <v>-0.11494718127036918</v>
      </c>
      <c r="J76" s="173">
        <f>IFERROR(Inv_SY_B!J76/Inv_SY_B!$CU76-1,"")</f>
        <v>-0.11304024053529027</v>
      </c>
      <c r="K76" s="173">
        <f>IFERROR(Inv_SY_B!K76/Inv_SY_B!$CU76-1,"")</f>
        <v>-0.12163178183061163</v>
      </c>
      <c r="L76" s="173">
        <f>IFERROR(Inv_SY_B!L76/Inv_SY_B!$CU76-1,"")</f>
        <v>-0.10981683309985224</v>
      </c>
      <c r="M76" s="173">
        <f>IFERROR(Inv_SY_B!M76/Inv_SY_B!$CU76-1,"")</f>
        <v>-7.8509080157500244E-2</v>
      </c>
      <c r="N76" s="173">
        <f>IFERROR(Inv_SY_B!N76/Inv_SY_B!$CU76-1,"")</f>
        <v>-9.9791555806037935E-2</v>
      </c>
      <c r="O76" s="173">
        <f>IFERROR(Inv_SY_B!O76/Inv_SY_B!$CU76-1,"")</f>
        <v>-8.9715095260778699E-2</v>
      </c>
      <c r="P76" s="173">
        <f>IFERROR(Inv_SY_B!P76/Inv_SY_B!$CU76-1,"")</f>
        <v>-9.0730552525029595E-2</v>
      </c>
      <c r="Q76" s="173">
        <f>IFERROR(Inv_SY_B!Q76/Inv_SY_B!$CU76-1,"")</f>
        <v>2.9312482900178516E-2</v>
      </c>
      <c r="R76" s="173">
        <f>IFERROR(Inv_SY_B!R76/Inv_SY_B!$CU76-1,"")</f>
        <v>3.5860000067209796E-2</v>
      </c>
      <c r="S76" s="173">
        <f>IFERROR(Inv_SY_B!S76/Inv_SY_B!$CU76-1,"")</f>
        <v>3.9095276958599934E-2</v>
      </c>
      <c r="T76" s="173">
        <f>IFERROR(Inv_SY_B!T76/Inv_SY_B!$CU76-1,"")</f>
        <v>3.8403960871659315E-2</v>
      </c>
      <c r="U76" s="173">
        <f>IFERROR(Inv_SY_B!U76/Inv_SY_B!$CU76-1,"")</f>
        <v>0.1586804883697619</v>
      </c>
      <c r="V76" s="173">
        <f>IFERROR(Inv_SY_B!V76/Inv_SY_B!$CU76-1,"")</f>
        <v>0.17460105845156093</v>
      </c>
      <c r="W76" s="173">
        <f>IFERROR(Inv_SY_B!W76/Inv_SY_B!$CU76-1,"")</f>
        <v>0.21746411655184206</v>
      </c>
      <c r="X76" s="173">
        <f>IFERROR(Inv_SY_B!X76/Inv_SY_B!$CU76-1,"")</f>
        <v>5.189750195713172E-2</v>
      </c>
      <c r="Y76" s="173">
        <f>IFERROR(Inv_SY_B!Y76/Inv_SY_B!$CU76-1,"")</f>
        <v>-7.9847855862266615E-2</v>
      </c>
      <c r="Z76" s="173">
        <f>IFERROR(Inv_SY_B!Z76/Inv_SY_B!$CU76-1,"")</f>
        <v>-0.40192854233180753</v>
      </c>
      <c r="AA76" s="173">
        <f>IFERROR(Inv_SY_B!AA76/Inv_SY_B!$CU76-1,"")</f>
        <v>6.4621302709237938E-3</v>
      </c>
      <c r="AB76" s="173">
        <f>IFERROR(Inv_SY_B!AB76/Inv_SY_B!$CU76-1,"")</f>
        <v>1.9509998303322007E-2</v>
      </c>
      <c r="AC76" s="173">
        <f>IFERROR(Inv_SY_B!AC76/Inv_SY_B!$CU76-1,"")</f>
        <v>3.7257532069707278E-2</v>
      </c>
      <c r="AD76" s="173">
        <f>IFERROR(Inv_SY_B!AD76/Inv_SY_B!$CU76-1,"")</f>
        <v>3.510622006425157E-3</v>
      </c>
      <c r="AE76" s="173">
        <f>IFERROR(Inv_SY_B!AE76/Inv_SY_B!$CU76-1,"")</f>
        <v>4.5613267855951545E-2</v>
      </c>
      <c r="AF76" s="173">
        <f>IFERROR(Inv_SY_B!AF76/Inv_SY_B!$CU76-1,"")</f>
        <v>7.145708435655318E-2</v>
      </c>
      <c r="AG76" s="173">
        <f>IFERROR(Inv_SY_B!AG76/Inv_SY_B!$CU76-1,"")</f>
        <v>7.7435662868980515E-2</v>
      </c>
      <c r="AH76" s="173">
        <f>IFERROR(Inv_SY_B!AH76/Inv_SY_B!$CU76-1,"")</f>
        <v>-3.6987971355424976E-2</v>
      </c>
      <c r="AI76" s="173">
        <f>IFERROR(Inv_SY_B!AI76/Inv_SY_B!$CU76-1,"")</f>
        <v>1.796024664094098E-2</v>
      </c>
      <c r="AJ76" s="173">
        <f>IFERROR(Inv_SY_B!AJ76/Inv_SY_B!$CU76-1,"")</f>
        <v>2.4062140914754115E-2</v>
      </c>
      <c r="AK76" s="173">
        <f>IFERROR(Inv_SY_B!AK76/Inv_SY_B!$CU76-1,"")</f>
        <v>1.8716913901685617E-2</v>
      </c>
      <c r="AL76" s="173">
        <f>IFERROR(Inv_SY_B!AL76/Inv_SY_B!$CU76-1,"")</f>
        <v>2.9747996942625532E-2</v>
      </c>
      <c r="AM76" s="173">
        <f>IFERROR(Inv_SY_B!AM76/Inv_SY_B!$CU76-1,"")</f>
        <v>2.3353082824016491E-2</v>
      </c>
      <c r="AN76" s="173">
        <f>IFERROR(Inv_SY_B!AN76/Inv_SY_B!$CU76-1,"")</f>
        <v>3.2818945918279274E-2</v>
      </c>
      <c r="AO76" s="173">
        <f>IFERROR(Inv_SY_B!AO76/Inv_SY_B!$CU76-1,"")</f>
        <v>1.6746858499749218E-2</v>
      </c>
      <c r="AP76" s="173">
        <f>IFERROR(Inv_SY_B!AP76/Inv_SY_B!$CU76-1,"")</f>
        <v>-2.0688412671099665E-2</v>
      </c>
      <c r="AQ76" s="173">
        <f>IFERROR(Inv_SY_B!AQ76/Inv_SY_B!$CU76-1,"")</f>
        <v>-4.0003055195457771E-2</v>
      </c>
      <c r="AR76" s="173">
        <f>IFERROR(Inv_SY_B!AR76/Inv_SY_B!$CU76-1,"")</f>
        <v>7.8446627600736729E-2</v>
      </c>
      <c r="AS76" s="173">
        <f>IFERROR(Inv_SY_B!AS76/Inv_SY_B!$CU76-1,"")</f>
        <v>0.13977944534690101</v>
      </c>
      <c r="AT76" s="173">
        <f>IFERROR(Inv_SY_B!AT76/Inv_SY_B!$CU76-1,"")</f>
        <v>-6.2714428953181578E-2</v>
      </c>
      <c r="AU76" s="173">
        <f>IFERROR(Inv_SY_B!AU76/Inv_SY_B!$CU76-1,"")</f>
        <v>2.9110284985128132E-2</v>
      </c>
      <c r="AV76" s="173">
        <f>IFERROR(Inv_SY_B!AV76/Inv_SY_B!$CU76-1,"")</f>
        <v>1.3774549276734938E-4</v>
      </c>
      <c r="AW76" s="173">
        <f>IFERROR(Inv_SY_B!AW76/Inv_SY_B!$CU76-1,"")</f>
        <v>-0.12793761003420645</v>
      </c>
      <c r="AX76" s="173">
        <f>IFERROR(Inv_SY_B!AX76/Inv_SY_B!$CU76-1,"")</f>
        <v>4.7453567858843693E-2</v>
      </c>
      <c r="AY76" s="173">
        <f>IFERROR(Inv_SY_B!AY76/Inv_SY_B!$CU76-1,"")</f>
        <v>1.6866383631201298E-2</v>
      </c>
      <c r="AZ76" s="173">
        <f>IFERROR(Inv_SY_B!AZ76/Inv_SY_B!$CU76-1,"")</f>
        <v>5.0264549673588954E-2</v>
      </c>
      <c r="BA76" s="173">
        <f>IFERROR(Inv_SY_B!BA76/Inv_SY_B!$CU76-1,"")</f>
        <v>3.0081644635770566E-2</v>
      </c>
      <c r="BB76" s="173">
        <f>IFERROR(Inv_SY_B!BB76/Inv_SY_B!$CU76-1,"")</f>
        <v>7.3039336843900848E-3</v>
      </c>
      <c r="BC76" s="173">
        <f>IFERROR(Inv_SY_B!BC76/Inv_SY_B!$CU76-1,"")</f>
        <v>9.6757517230332546E-3</v>
      </c>
      <c r="BD76" s="173">
        <f>IFERROR(Inv_SY_B!BD76/Inv_SY_B!$CU76-1,"")</f>
        <v>1.2778002801061339E-2</v>
      </c>
      <c r="BE76" s="173">
        <f>IFERROR(Inv_SY_B!BE76/Inv_SY_B!$CU76-1,"")</f>
        <v>6.0065450659718023E-2</v>
      </c>
      <c r="BF76" s="173">
        <f>IFERROR(Inv_SY_B!BF76/Inv_SY_B!$CU76-1,"")</f>
        <v>9.5746552498574555E-3</v>
      </c>
      <c r="BG76" s="173">
        <f>IFERROR(Inv_SY_B!BG76/Inv_SY_B!$CU76-1,"")</f>
        <v>6.2849474707951769E-2</v>
      </c>
      <c r="BH76" s="173">
        <f>IFERROR(Inv_SY_B!BH76/Inv_SY_B!$CU76-1,"")</f>
        <v>7.8621823193455453E-2</v>
      </c>
      <c r="BI76" s="173">
        <f>IFERROR(Inv_SY_B!BI76/Inv_SY_B!$CU76-1,"")</f>
        <v>1.5087386463609631E-2</v>
      </c>
      <c r="BJ76" s="173">
        <f>IFERROR(Inv_SY_B!BJ76/Inv_SY_B!$CU76-1,"")</f>
        <v>5.4396899926407283E-2</v>
      </c>
      <c r="BK76" s="173">
        <f>IFERROR(Inv_SY_B!BK76/Inv_SY_B!$CU76-1,"")</f>
        <v>6.8375220133478631E-3</v>
      </c>
      <c r="BL76" s="173">
        <f>IFERROR(Inv_SY_B!BL76/Inv_SY_B!$CU76-1,"")</f>
        <v>1.2350687482030276E-2</v>
      </c>
      <c r="BM76" s="173">
        <f>IFERROR(Inv_SY_B!BM76/Inv_SY_B!$CU76-1,"")</f>
        <v>2.3597757798989205E-2</v>
      </c>
      <c r="BN76" s="173">
        <f>IFERROR(Inv_SY_B!BN76/Inv_SY_B!$CU76-1,"")</f>
        <v>4.5526437128129649E-2</v>
      </c>
      <c r="BO76" s="173">
        <f>IFERROR(Inv_SY_B!BO76/Inv_SY_B!$CU76-1,"")</f>
        <v>3.0626952361774595E-2</v>
      </c>
      <c r="BP76" s="173">
        <f>IFERROR(Inv_SY_B!BP76/Inv_SY_B!$CU76-1,"")</f>
        <v>3.7641199959133065E-3</v>
      </c>
      <c r="BQ76" s="173">
        <f>IFERROR(Inv_SY_B!BQ76/Inv_SY_B!$CU76-1,"")</f>
        <v>3.4135748235685659E-2</v>
      </c>
      <c r="BR76" s="173">
        <f>IFERROR(Inv_SY_B!BR76/Inv_SY_B!$CU76-1,"")</f>
        <v>4.2008614363805208E-2</v>
      </c>
      <c r="BS76" s="173">
        <f>IFERROR(Inv_SY_B!BS76/Inv_SY_B!$CU76-1,"")</f>
        <v>3.19792079615282E-2</v>
      </c>
      <c r="BT76" s="173">
        <f>IFERROR(Inv_SY_B!BT76/Inv_SY_B!$CU76-1,"")</f>
        <v>3.6466724890598323E-2</v>
      </c>
      <c r="BU76" s="173">
        <f>IFERROR(Inv_SY_B!BU76/Inv_SY_B!$CU76-1,"")</f>
        <v>3.0360378057196824E-2</v>
      </c>
      <c r="BV76" s="173">
        <f>IFERROR(Inv_SY_B!BV76/Inv_SY_B!$CU76-1,"")</f>
        <v>-3.2305627130214676E-3</v>
      </c>
      <c r="BW76" s="173">
        <f>IFERROR(Inv_SY_B!BW76/Inv_SY_B!$CU76-1,"")</f>
        <v>2.3018244746645156E-2</v>
      </c>
      <c r="BX76" s="173">
        <f>IFERROR(Inv_SY_B!BX76/Inv_SY_B!$CU76-1,"")</f>
        <v>3.3906597696655272E-2</v>
      </c>
      <c r="BY76" s="173">
        <f>IFERROR(Inv_SY_B!BY76/Inv_SY_B!$CU76-1,"")</f>
        <v>1.1950190496839541E-2</v>
      </c>
      <c r="BZ76" s="173">
        <f>IFERROR(Inv_SY_B!BZ76/Inv_SY_B!$CU76-1,"")</f>
        <v>2.6675649265505808E-2</v>
      </c>
      <c r="CA76" s="173">
        <f>IFERROR(Inv_SY_B!CA76/Inv_SY_B!$CU76-1,"")</f>
        <v>-1.1154719225996645E-2</v>
      </c>
      <c r="CB76" s="173">
        <f>IFERROR(Inv_SY_B!CB76/Inv_SY_B!$CU76-1,"")</f>
        <v>-1</v>
      </c>
      <c r="CC76" s="173">
        <f>IFERROR(Inv_SY_B!CC76/Inv_SY_B!$CU76-1,"")</f>
        <v>2.4977176103276655E-2</v>
      </c>
      <c r="CD76" s="173">
        <f>IFERROR(Inv_SY_B!CD76/Inv_SY_B!$CU76-1,"")</f>
        <v>2.2509670745501698E-2</v>
      </c>
      <c r="CE76" s="173">
        <f>IFERROR(Inv_SY_B!CE76/Inv_SY_B!$CU76-1,"")</f>
        <v>5.1256435600787187E-2</v>
      </c>
      <c r="CF76" s="173">
        <f>IFERROR(Inv_SY_B!CF76/Inv_SY_B!$CU76-1,"")</f>
        <v>-0.16117075686423665</v>
      </c>
      <c r="CG76" s="173">
        <f>IFERROR(Inv_SY_B!CG76/Inv_SY_B!$CU76-1,"")</f>
        <v>-8.6396978134430924E-3</v>
      </c>
      <c r="CH76" s="173">
        <f>IFERROR(Inv_SY_B!CH76/Inv_SY_B!$CU76-1,"")</f>
        <v>2.7062490128077599E-2</v>
      </c>
      <c r="CI76" s="173">
        <f>IFERROR(Inv_SY_B!CI76/Inv_SY_B!$CU76-1,"")</f>
        <v>-1</v>
      </c>
      <c r="CJ76" s="173">
        <f>IFERROR(Inv_SY_B!CJ76/Inv_SY_B!$CU76-1,"")</f>
        <v>-1</v>
      </c>
      <c r="CK76" s="173">
        <f>IFERROR(Inv_SY_B!CK76/Inv_SY_B!$CU76-1,"")</f>
        <v>-1</v>
      </c>
      <c r="CL76" s="173">
        <f>IFERROR(Inv_SY_B!CL76/Inv_SY_B!$CU76-1,"")</f>
        <v>-1</v>
      </c>
      <c r="CM76" s="173">
        <f>IFERROR(Inv_SY_B!CM76/Inv_SY_B!$CU76-1,"")</f>
        <v>-1</v>
      </c>
      <c r="CN76" s="173">
        <f>IFERROR(Inv_SY_B!CN76/Inv_SY_B!$CU76-1,"")</f>
        <v>-1</v>
      </c>
      <c r="CO76" s="173">
        <f>IFERROR(Inv_SY_B!CO76/Inv_SY_B!$CU76-1,"")</f>
        <v>-1</v>
      </c>
      <c r="CP76" s="173">
        <f>IFERROR(Inv_SY_B!CP76/Inv_SY_B!$CU76-1,"")</f>
        <v>-1</v>
      </c>
      <c r="CQ76" s="173">
        <f>IFERROR(Inv_SY_B!CQ76/Inv_SY_B!$CU76-1,"")</f>
        <v>-4.284518003667992E-2</v>
      </c>
      <c r="CR76" s="173">
        <f>IFERROR(Inv_SY_B!CR76/Inv_SY_B!$CU76-1,"")</f>
        <v>-8.6907915146409942E-2</v>
      </c>
      <c r="CS76" s="173">
        <f>IFERROR(Inv_SY_B!CS76/Inv_SY_B!$CU76-1,"")</f>
        <v>-0.29401542580650031</v>
      </c>
      <c r="CT76" s="173">
        <f>IFERROR(Inv_SY_B!CT76/Inv_SY_B!$CU76-1,"")</f>
        <v>3.4509176732584246E-2</v>
      </c>
      <c r="CU76" s="173"/>
      <c r="CV76" s="173"/>
      <c r="CW76" s="173"/>
      <c r="CX76" s="173"/>
    </row>
    <row r="77" spans="2:102">
      <c r="B77" s="164">
        <f t="shared" si="1"/>
        <v>45769</v>
      </c>
      <c r="C77" s="173">
        <f>IFERROR(Inv_SY_B!C77/Inv_SY_B!$CU77-1,"")</f>
        <v>4.7425587055665241E-2</v>
      </c>
      <c r="D77" s="173">
        <f>IFERROR(Inv_SY_B!D77/Inv_SY_B!$CU77-1,"")</f>
        <v>4.3127255536819842E-2</v>
      </c>
      <c r="E77" s="173">
        <f>IFERROR(Inv_SY_B!E77/Inv_SY_B!$CU77-1,"")</f>
        <v>2.9433468525187356E-2</v>
      </c>
      <c r="F77" s="173">
        <f>IFERROR(Inv_SY_B!F77/Inv_SY_B!$CU77-1,"")</f>
        <v>-2.8413941203706772E-2</v>
      </c>
      <c r="G77" s="173">
        <f>IFERROR(Inv_SY_B!G77/Inv_SY_B!$CU77-1,"")</f>
        <v>2.091834623438249E-2</v>
      </c>
      <c r="H77" s="173">
        <f>IFERROR(Inv_SY_B!H77/Inv_SY_B!$CU77-1,"")</f>
        <v>1.2403223943577846E-2</v>
      </c>
      <c r="I77" s="173">
        <f>IFERROR(Inv_SY_B!I77/Inv_SY_B!$CU77-1,"")</f>
        <v>3.8217069370551915E-3</v>
      </c>
      <c r="J77" s="173">
        <f>IFERROR(Inv_SY_B!J77/Inv_SY_B!$CU77-1,"")</f>
        <v>8.1864050100930452E-3</v>
      </c>
      <c r="K77" s="173">
        <f>IFERROR(Inv_SY_B!K77/Inv_SY_B!$CU77-1,"")</f>
        <v>-6.3546770288940291E-3</v>
      </c>
      <c r="L77" s="173">
        <f>IFERROR(Inv_SY_B!L77/Inv_SY_B!$CU77-1,"")</f>
        <v>7.1271075002321549E-3</v>
      </c>
      <c r="M77" s="173">
        <f>IFERROR(Inv_SY_B!M77/Inv_SY_B!$CU77-1,"")</f>
        <v>1.8763804419905661E-2</v>
      </c>
      <c r="N77" s="173">
        <f>IFERROR(Inv_SY_B!N77/Inv_SY_B!$CU77-1,"")</f>
        <v>-7.6181184436619698E-2</v>
      </c>
      <c r="O77" s="173">
        <f>IFERROR(Inv_SY_B!O77/Inv_SY_B!$CU77-1,"")</f>
        <v>1.2758877288896242E-2</v>
      </c>
      <c r="P77" s="173">
        <f>IFERROR(Inv_SY_B!P77/Inv_SY_B!$CU77-1,"")</f>
        <v>1.0449039501175372E-2</v>
      </c>
      <c r="Q77" s="173">
        <f>IFERROR(Inv_SY_B!Q77/Inv_SY_B!$CU77-1,"")</f>
        <v>4.897389099631777E-4</v>
      </c>
      <c r="R77" s="173">
        <f>IFERROR(Inv_SY_B!R77/Inv_SY_B!$CU77-1,"")</f>
        <v>1.14154232481396E-2</v>
      </c>
      <c r="S77" s="173">
        <f>IFERROR(Inv_SY_B!S77/Inv_SY_B!$CU77-1,"")</f>
        <v>1.2650569105548737E-2</v>
      </c>
      <c r="T77" s="173">
        <f>IFERROR(Inv_SY_B!T77/Inv_SY_B!$CU77-1,"")</f>
        <v>1.5030535939630107E-2</v>
      </c>
      <c r="U77" s="173">
        <f>IFERROR(Inv_SY_B!U77/Inv_SY_B!$CU77-1,"")</f>
        <v>0.12822743498011535</v>
      </c>
      <c r="V77" s="173">
        <f>IFERROR(Inv_SY_B!V77/Inv_SY_B!$CU77-1,"")</f>
        <v>0.14623032370216338</v>
      </c>
      <c r="W77" s="173">
        <f>IFERROR(Inv_SY_B!W77/Inv_SY_B!$CU77-1,"")</f>
        <v>0.18141236041459341</v>
      </c>
      <c r="X77" s="173">
        <f>IFERROR(Inv_SY_B!X77/Inv_SY_B!$CU77-1,"")</f>
        <v>-1.0598901440183606E-2</v>
      </c>
      <c r="Y77" s="173">
        <f>IFERROR(Inv_SY_B!Y77/Inv_SY_B!$CU77-1,"")</f>
        <v>-2.5831196734925621E-3</v>
      </c>
      <c r="Z77" s="173">
        <f>IFERROR(Inv_SY_B!Z77/Inv_SY_B!$CU77-1,"")</f>
        <v>-0.11773165757064608</v>
      </c>
      <c r="AA77" s="173">
        <f>IFERROR(Inv_SY_B!AA77/Inv_SY_B!$CU77-1,"")</f>
        <v>-3.2621943237937656E-2</v>
      </c>
      <c r="AB77" s="173">
        <f>IFERROR(Inv_SY_B!AB77/Inv_SY_B!$CU77-1,"")</f>
        <v>-3.5352549020206014E-2</v>
      </c>
      <c r="AC77" s="173">
        <f>IFERROR(Inv_SY_B!AC77/Inv_SY_B!$CU77-1,"")</f>
        <v>1.4637203395524434E-2</v>
      </c>
      <c r="AD77" s="173">
        <f>IFERROR(Inv_SY_B!AD77/Inv_SY_B!$CU77-1,"")</f>
        <v>-1.5221127464749129E-2</v>
      </c>
      <c r="AE77" s="173">
        <f>IFERROR(Inv_SY_B!AE77/Inv_SY_B!$CU77-1,"")</f>
        <v>2.3849916583655206E-2</v>
      </c>
      <c r="AF77" s="173">
        <f>IFERROR(Inv_SY_B!AF77/Inv_SY_B!$CU77-1,"")</f>
        <v>5.2259436628405931E-2</v>
      </c>
      <c r="AG77" s="173">
        <f>IFERROR(Inv_SY_B!AG77/Inv_SY_B!$CU77-1,"")</f>
        <v>5.3883322588258231E-2</v>
      </c>
      <c r="AH77" s="173">
        <f>IFERROR(Inv_SY_B!AH77/Inv_SY_B!$CU77-1,"")</f>
        <v>-3.3680673914799009E-2</v>
      </c>
      <c r="AI77" s="173">
        <f>IFERROR(Inv_SY_B!AI77/Inv_SY_B!$CU77-1,"")</f>
        <v>-1.0983637170909555E-2</v>
      </c>
      <c r="AJ77" s="173">
        <f>IFERROR(Inv_SY_B!AJ77/Inv_SY_B!$CU77-1,"")</f>
        <v>-7.2977142029242437E-3</v>
      </c>
      <c r="AK77" s="173">
        <f>IFERROR(Inv_SY_B!AK77/Inv_SY_B!$CU77-1,"")</f>
        <v>3.4347860075274461E-3</v>
      </c>
      <c r="AL77" s="173">
        <f>IFERROR(Inv_SY_B!AL77/Inv_SY_B!$CU77-1,"")</f>
        <v>2.0103501996028061E-2</v>
      </c>
      <c r="AM77" s="173">
        <f>IFERROR(Inv_SY_B!AM77/Inv_SY_B!$CU77-1,"")</f>
        <v>4.5746512663653593E-3</v>
      </c>
      <c r="AN77" s="173">
        <f>IFERROR(Inv_SY_B!AN77/Inv_SY_B!$CU77-1,"")</f>
        <v>3.3092227251085848E-3</v>
      </c>
      <c r="AO77" s="173">
        <f>IFERROR(Inv_SY_B!AO77/Inv_SY_B!$CU77-1,"")</f>
        <v>-9.9287093207723887E-3</v>
      </c>
      <c r="AP77" s="173">
        <f>IFERROR(Inv_SY_B!AP77/Inv_SY_B!$CU77-1,"")</f>
        <v>-4.3150082289600933E-2</v>
      </c>
      <c r="AQ77" s="173">
        <f>IFERROR(Inv_SY_B!AQ77/Inv_SY_B!$CU77-1,"")</f>
        <v>-2.1675191792885129E-2</v>
      </c>
      <c r="AR77" s="173">
        <f>IFERROR(Inv_SY_B!AR77/Inv_SY_B!$CU77-1,"")</f>
        <v>5.4210553687153329E-2</v>
      </c>
      <c r="AS77" s="173">
        <f>IFERROR(Inv_SY_B!AS77/Inv_SY_B!$CU77-1,"")</f>
        <v>0.10113976150038551</v>
      </c>
      <c r="AT77" s="173">
        <f>IFERROR(Inv_SY_B!AT77/Inv_SY_B!$CU77-1,"")</f>
        <v>-6.7582791875789305E-2</v>
      </c>
      <c r="AU77" s="173">
        <f>IFERROR(Inv_SY_B!AU77/Inv_SY_B!$CU77-1,"")</f>
        <v>1.6293534240543472E-3</v>
      </c>
      <c r="AV77" s="173">
        <f>IFERROR(Inv_SY_B!AV77/Inv_SY_B!$CU77-1,"")</f>
        <v>-1.6411106285058707E-2</v>
      </c>
      <c r="AW77" s="173">
        <f>IFERROR(Inv_SY_B!AW77/Inv_SY_B!$CU77-1,"")</f>
        <v>8.8166593167748886E-4</v>
      </c>
      <c r="AX77" s="173">
        <f>IFERROR(Inv_SY_B!AX77/Inv_SY_B!$CU77-1,"")</f>
        <v>1.9201972200401762E-2</v>
      </c>
      <c r="AY77" s="173">
        <f>IFERROR(Inv_SY_B!AY77/Inv_SY_B!$CU77-1,"")</f>
        <v>-2.8601198844044884E-3</v>
      </c>
      <c r="AZ77" s="173">
        <f>IFERROR(Inv_SY_B!AZ77/Inv_SY_B!$CU77-1,"")</f>
        <v>2.9769591773508797E-2</v>
      </c>
      <c r="BA77" s="173">
        <f>IFERROR(Inv_SY_B!BA77/Inv_SY_B!$CU77-1,"")</f>
        <v>-2.6150488537540761E-3</v>
      </c>
      <c r="BB77" s="173">
        <f>IFERROR(Inv_SY_B!BB77/Inv_SY_B!$CU77-1,"")</f>
        <v>-2.2787012804276419E-2</v>
      </c>
      <c r="BC77" s="173">
        <f>IFERROR(Inv_SY_B!BC77/Inv_SY_B!$CU77-1,"")</f>
        <v>-1.7363850927751279E-2</v>
      </c>
      <c r="BD77" s="173">
        <f>IFERROR(Inv_SY_B!BD77/Inv_SY_B!$CU77-1,"")</f>
        <v>-1.1182726783584118E-2</v>
      </c>
      <c r="BE77" s="173">
        <f>IFERROR(Inv_SY_B!BE77/Inv_SY_B!$CU77-1,"")</f>
        <v>3.3874369624219414E-2</v>
      </c>
      <c r="BF77" s="173">
        <f>IFERROR(Inv_SY_B!BF77/Inv_SY_B!$CU77-1,"")</f>
        <v>-2.0568866129839325E-2</v>
      </c>
      <c r="BG77" s="173">
        <f>IFERROR(Inv_SY_B!BG77/Inv_SY_B!$CU77-1,"")</f>
        <v>1.9447198104048935E-2</v>
      </c>
      <c r="BH77" s="173">
        <f>IFERROR(Inv_SY_B!BH77/Inv_SY_B!$CU77-1,"")</f>
        <v>4.7248000686213043E-2</v>
      </c>
      <c r="BI77" s="173">
        <f>IFERROR(Inv_SY_B!BI77/Inv_SY_B!$CU77-1,"")</f>
        <v>-1.8056133006254527E-2</v>
      </c>
      <c r="BJ77" s="173">
        <f>IFERROR(Inv_SY_B!BJ77/Inv_SY_B!$CU77-1,"")</f>
        <v>1.9832792632397123E-2</v>
      </c>
      <c r="BK77" s="173">
        <f>IFERROR(Inv_SY_B!BK77/Inv_SY_B!$CU77-1,"")</f>
        <v>-4.9224139287633029E-2</v>
      </c>
      <c r="BL77" s="173">
        <f>IFERROR(Inv_SY_B!BL77/Inv_SY_B!$CU77-1,"")</f>
        <v>-5.9965572825412705E-2</v>
      </c>
      <c r="BM77" s="173">
        <f>IFERROR(Inv_SY_B!BM77/Inv_SY_B!$CU77-1,"")</f>
        <v>-1.5135043890514233E-2</v>
      </c>
      <c r="BN77" s="173">
        <f>IFERROR(Inv_SY_B!BN77/Inv_SY_B!$CU77-1,"")</f>
        <v>1.1585439545600318E-2</v>
      </c>
      <c r="BO77" s="173">
        <f>IFERROR(Inv_SY_B!BO77/Inv_SY_B!$CU77-1,"")</f>
        <v>1.2096883502916711E-3</v>
      </c>
      <c r="BP77" s="173">
        <f>IFERROR(Inv_SY_B!BP77/Inv_SY_B!$CU77-1,"")</f>
        <v>-2.2385018307749749E-2</v>
      </c>
      <c r="BQ77" s="173">
        <f>IFERROR(Inv_SY_B!BQ77/Inv_SY_B!$CU77-1,"")</f>
        <v>8.1989785374234625E-3</v>
      </c>
      <c r="BR77" s="173">
        <f>IFERROR(Inv_SY_B!BR77/Inv_SY_B!$CU77-1,"")</f>
        <v>1.4941451286659913E-2</v>
      </c>
      <c r="BS77" s="173">
        <f>IFERROR(Inv_SY_B!BS77/Inv_SY_B!$CU77-1,"")</f>
        <v>-7.1127806253130643E-3</v>
      </c>
      <c r="BT77" s="173">
        <f>IFERROR(Inv_SY_B!BT77/Inv_SY_B!$CU77-1,"")</f>
        <v>-1.0784268250055851E-3</v>
      </c>
      <c r="BU77" s="173">
        <f>IFERROR(Inv_SY_B!BU77/Inv_SY_B!$CU77-1,"")</f>
        <v>-8.0858717907050792E-4</v>
      </c>
      <c r="BV77" s="173">
        <f>IFERROR(Inv_SY_B!BV77/Inv_SY_B!$CU77-1,"")</f>
        <v>-6.3589290443204494E-2</v>
      </c>
      <c r="BW77" s="173">
        <f>IFERROR(Inv_SY_B!BW77/Inv_SY_B!$CU77-1,"")</f>
        <v>-3.3015786895497334E-2</v>
      </c>
      <c r="BX77" s="173">
        <f>IFERROR(Inv_SY_B!BX77/Inv_SY_B!$CU77-1,"")</f>
        <v>-1.9616541400068077E-2</v>
      </c>
      <c r="BY77" s="173">
        <f>IFERROR(Inv_SY_B!BY77/Inv_SY_B!$CU77-1,"")</f>
        <v>-2.9545074921180636E-2</v>
      </c>
      <c r="BZ77" s="173">
        <f>IFERROR(Inv_SY_B!BZ77/Inv_SY_B!$CU77-1,"")</f>
        <v>-3.9195514401381137E-3</v>
      </c>
      <c r="CA77" s="173">
        <f>IFERROR(Inv_SY_B!CA77/Inv_SY_B!$CU77-1,"")</f>
        <v>-2.9057151626740607E-2</v>
      </c>
      <c r="CB77" s="173">
        <f>IFERROR(Inv_SY_B!CB77/Inv_SY_B!$CU77-1,"")</f>
        <v>-1</v>
      </c>
      <c r="CC77" s="173">
        <f>IFERROR(Inv_SY_B!CC77/Inv_SY_B!$CU77-1,"")</f>
        <v>-6.2579122247830021E-3</v>
      </c>
      <c r="CD77" s="173">
        <f>IFERROR(Inv_SY_B!CD77/Inv_SY_B!$CU77-1,"")</f>
        <v>-7.163877447991629E-3</v>
      </c>
      <c r="CE77" s="173">
        <f>IFERROR(Inv_SY_B!CE77/Inv_SY_B!$CU77-1,"")</f>
        <v>2.7187349173083408E-3</v>
      </c>
      <c r="CF77" s="173">
        <f>IFERROR(Inv_SY_B!CF77/Inv_SY_B!$CU77-1,"")</f>
        <v>-1.8554378230041801E-2</v>
      </c>
      <c r="CG77" s="173">
        <f>IFERROR(Inv_SY_B!CG77/Inv_SY_B!$CU77-1,"")</f>
        <v>-5.9674369296755181E-2</v>
      </c>
      <c r="CH77" s="173">
        <f>IFERROR(Inv_SY_B!CH77/Inv_SY_B!$CU77-1,"")</f>
        <v>-3.1338025931229807E-2</v>
      </c>
      <c r="CI77" s="173">
        <f>IFERROR(Inv_SY_B!CI77/Inv_SY_B!$CU77-1,"")</f>
        <v>-1</v>
      </c>
      <c r="CJ77" s="173">
        <f>IFERROR(Inv_SY_B!CJ77/Inv_SY_B!$CU77-1,"")</f>
        <v>-1</v>
      </c>
      <c r="CK77" s="173">
        <f>IFERROR(Inv_SY_B!CK77/Inv_SY_B!$CU77-1,"")</f>
        <v>-1</v>
      </c>
      <c r="CL77" s="173">
        <f>IFERROR(Inv_SY_B!CL77/Inv_SY_B!$CU77-1,"")</f>
        <v>-1</v>
      </c>
      <c r="CM77" s="173">
        <f>IFERROR(Inv_SY_B!CM77/Inv_SY_B!$CU77-1,"")</f>
        <v>-1</v>
      </c>
      <c r="CN77" s="173">
        <f>IFERROR(Inv_SY_B!CN77/Inv_SY_B!$CU77-1,"")</f>
        <v>-1</v>
      </c>
      <c r="CO77" s="173">
        <f>IFERROR(Inv_SY_B!CO77/Inv_SY_B!$CU77-1,"")</f>
        <v>-1</v>
      </c>
      <c r="CP77" s="173">
        <f>IFERROR(Inv_SY_B!CP77/Inv_SY_B!$CU77-1,"")</f>
        <v>-1</v>
      </c>
      <c r="CQ77" s="173">
        <f>IFERROR(Inv_SY_B!CQ77/Inv_SY_B!$CU77-1,"")</f>
        <v>-6.4025730381704338E-2</v>
      </c>
      <c r="CR77" s="173">
        <f>IFERROR(Inv_SY_B!CR77/Inv_SY_B!$CU77-1,"")</f>
        <v>-0.10405864419322408</v>
      </c>
      <c r="CS77" s="173">
        <f>IFERROR(Inv_SY_B!CS77/Inv_SY_B!$CU77-1,"")</f>
        <v>-2.7441632895377377E-2</v>
      </c>
      <c r="CT77" s="173">
        <f>IFERROR(Inv_SY_B!CT77/Inv_SY_B!$CU77-1,"")</f>
        <v>3.2357500942285622E-2</v>
      </c>
      <c r="CU77" s="173"/>
      <c r="CV77" s="173"/>
      <c r="CW77" s="173"/>
      <c r="CX77" s="173"/>
    </row>
    <row r="78" spans="2:102">
      <c r="B78" s="164">
        <f t="shared" si="1"/>
        <v>45770</v>
      </c>
      <c r="C78" s="173">
        <f>IFERROR(Inv_SY_B!C78/Inv_SY_B!$CU78-1,"")</f>
        <v>1.6460600506910561E-2</v>
      </c>
      <c r="D78" s="173">
        <f>IFERROR(Inv_SY_B!D78/Inv_SY_B!$CU78-1,"")</f>
        <v>1.1282580114087448E-2</v>
      </c>
      <c r="E78" s="173">
        <f>IFERROR(Inv_SY_B!E78/Inv_SY_B!$CU78-1,"")</f>
        <v>1.5448124154660015E-4</v>
      </c>
      <c r="F78" s="173">
        <f>IFERROR(Inv_SY_B!F78/Inv_SY_B!$CU78-1,"")</f>
        <v>-5.1753404112667267E-2</v>
      </c>
      <c r="G78" s="173">
        <f>IFERROR(Inv_SY_B!G78/Inv_SY_B!$CU78-1,"")</f>
        <v>-7.8398777404442566E-3</v>
      </c>
      <c r="H78" s="173">
        <f>IFERROR(Inv_SY_B!H78/Inv_SY_B!$CU78-1,"")</f>
        <v>-1.712364946146594E-2</v>
      </c>
      <c r="I78" s="173">
        <f>IFERROR(Inv_SY_B!I78/Inv_SY_B!$CU78-1,"")</f>
        <v>-1.9008420675061588E-2</v>
      </c>
      <c r="J78" s="173">
        <f>IFERROR(Inv_SY_B!J78/Inv_SY_B!$CU78-1,"")</f>
        <v>-1.8724344669818316E-2</v>
      </c>
      <c r="K78" s="173">
        <f>IFERROR(Inv_SY_B!K78/Inv_SY_B!$CU78-1,"")</f>
        <v>-2.5138350323818059E-2</v>
      </c>
      <c r="L78" s="173">
        <f>IFERROR(Inv_SY_B!L78/Inv_SY_B!$CU78-1,"")</f>
        <v>-1.2967572643034497E-2</v>
      </c>
      <c r="M78" s="173">
        <f>IFERROR(Inv_SY_B!M78/Inv_SY_B!$CU78-1,"")</f>
        <v>-5.1381235405922876E-3</v>
      </c>
      <c r="N78" s="173">
        <f>IFERROR(Inv_SY_B!N78/Inv_SY_B!$CU78-1,"")</f>
        <v>-5.1394426212121536E-2</v>
      </c>
      <c r="O78" s="173">
        <f>IFERROR(Inv_SY_B!O78/Inv_SY_B!$CU78-1,"")</f>
        <v>-1.8246636278733019E-2</v>
      </c>
      <c r="P78" s="173">
        <f>IFERROR(Inv_SY_B!P78/Inv_SY_B!$CU78-1,"")</f>
        <v>-1.7655074528308057E-2</v>
      </c>
      <c r="Q78" s="173">
        <f>IFERROR(Inv_SY_B!Q78/Inv_SY_B!$CU78-1,"")</f>
        <v>-1.9783977605825509E-2</v>
      </c>
      <c r="R78" s="173">
        <f>IFERROR(Inv_SY_B!R78/Inv_SY_B!$CU78-1,"")</f>
        <v>-1.6801904710262217E-2</v>
      </c>
      <c r="S78" s="173">
        <f>IFERROR(Inv_SY_B!S78/Inv_SY_B!$CU78-1,"")</f>
        <v>-1.3877558598158535E-2</v>
      </c>
      <c r="T78" s="173">
        <f>IFERROR(Inv_SY_B!T78/Inv_SY_B!$CU78-1,"")</f>
        <v>-1.6556623308950247E-2</v>
      </c>
      <c r="U78" s="173">
        <f>IFERROR(Inv_SY_B!U78/Inv_SY_B!$CU78-1,"")</f>
        <v>9.901264998103998E-2</v>
      </c>
      <c r="V78" s="173">
        <f>IFERROR(Inv_SY_B!V78/Inv_SY_B!$CU78-1,"")</f>
        <v>0.11175148281056146</v>
      </c>
      <c r="W78" s="173">
        <f>IFERROR(Inv_SY_B!W78/Inv_SY_B!$CU78-1,"")</f>
        <v>0.15082509973947977</v>
      </c>
      <c r="X78" s="173">
        <f>IFERROR(Inv_SY_B!X78/Inv_SY_B!$CU78-1,"")</f>
        <v>-7.0862159460682861E-4</v>
      </c>
      <c r="Y78" s="173">
        <f>IFERROR(Inv_SY_B!Y78/Inv_SY_B!$CU78-1,"")</f>
        <v>-2.7359502709994321E-2</v>
      </c>
      <c r="Z78" s="173">
        <f>IFERROR(Inv_SY_B!Z78/Inv_SY_B!$CU78-1,"")</f>
        <v>-0.13903152969751309</v>
      </c>
      <c r="AA78" s="173">
        <f>IFERROR(Inv_SY_B!AA78/Inv_SY_B!$CU78-1,"")</f>
        <v>-3.8957705175720503E-2</v>
      </c>
      <c r="AB78" s="173">
        <f>IFERROR(Inv_SY_B!AB78/Inv_SY_B!$CU78-1,"")</f>
        <v>-2.0615438442105671E-2</v>
      </c>
      <c r="AC78" s="173">
        <f>IFERROR(Inv_SY_B!AC78/Inv_SY_B!$CU78-1,"")</f>
        <v>-1.0124730237800805E-2</v>
      </c>
      <c r="AD78" s="173">
        <f>IFERROR(Inv_SY_B!AD78/Inv_SY_B!$CU78-1,"")</f>
        <v>-3.6241581118965804E-2</v>
      </c>
      <c r="AE78" s="173">
        <f>IFERROR(Inv_SY_B!AE78/Inv_SY_B!$CU78-1,"")</f>
        <v>-3.1433134192366818E-3</v>
      </c>
      <c r="AF78" s="173">
        <f>IFERROR(Inv_SY_B!AF78/Inv_SY_B!$CU78-1,"")</f>
        <v>2.38297665227718E-2</v>
      </c>
      <c r="AG78" s="173">
        <f>IFERROR(Inv_SY_B!AG78/Inv_SY_B!$CU78-1,"")</f>
        <v>3.9553203823042837E-2</v>
      </c>
      <c r="AH78" s="173">
        <f>IFERROR(Inv_SY_B!AH78/Inv_SY_B!$CU78-1,"")</f>
        <v>-2.053656380508817E-2</v>
      </c>
      <c r="AI78" s="173">
        <f>IFERROR(Inv_SY_B!AI78/Inv_SY_B!$CU78-1,"")</f>
        <v>-9.8581573854861215E-4</v>
      </c>
      <c r="AJ78" s="173">
        <f>IFERROR(Inv_SY_B!AJ78/Inv_SY_B!$CU78-1,"")</f>
        <v>2.6631345977561338E-3</v>
      </c>
      <c r="AK78" s="173">
        <f>IFERROR(Inv_SY_B!AK78/Inv_SY_B!$CU78-1,"")</f>
        <v>1.5031773249005731E-3</v>
      </c>
      <c r="AL78" s="173">
        <f>IFERROR(Inv_SY_B!AL78/Inv_SY_B!$CU78-1,"")</f>
        <v>1.3869144011237733E-2</v>
      </c>
      <c r="AM78" s="173">
        <f>IFERROR(Inv_SY_B!AM78/Inv_SY_B!$CU78-1,"")</f>
        <v>4.4342341625849269E-3</v>
      </c>
      <c r="AN78" s="173">
        <f>IFERROR(Inv_SY_B!AN78/Inv_SY_B!$CU78-1,"")</f>
        <v>1.3075471397250737E-2</v>
      </c>
      <c r="AO78" s="173">
        <f>IFERROR(Inv_SY_B!AO78/Inv_SY_B!$CU78-1,"")</f>
        <v>-1.7476311678038536E-3</v>
      </c>
      <c r="AP78" s="173">
        <f>IFERROR(Inv_SY_B!AP78/Inv_SY_B!$CU78-1,"")</f>
        <v>-3.7412238843123391E-2</v>
      </c>
      <c r="AQ78" s="173">
        <f>IFERROR(Inv_SY_B!AQ78/Inv_SY_B!$CU78-1,"")</f>
        <v>-3.6449882961308022E-3</v>
      </c>
      <c r="AR78" s="173">
        <f>IFERROR(Inv_SY_B!AR78/Inv_SY_B!$CU78-1,"")</f>
        <v>6.8247753983696313E-2</v>
      </c>
      <c r="AS78" s="173">
        <f>IFERROR(Inv_SY_B!AS78/Inv_SY_B!$CU78-1,"")</f>
        <v>0.12015778047634362</v>
      </c>
      <c r="AT78" s="173">
        <f>IFERROR(Inv_SY_B!AT78/Inv_SY_B!$CU78-1,"")</f>
        <v>-6.0065869273928207E-2</v>
      </c>
      <c r="AU78" s="173">
        <f>IFERROR(Inv_SY_B!AU78/Inv_SY_B!$CU78-1,"")</f>
        <v>1.6693348640848038E-2</v>
      </c>
      <c r="AV78" s="173">
        <f>IFERROR(Inv_SY_B!AV78/Inv_SY_B!$CU78-1,"")</f>
        <v>-1.4307167517779051E-2</v>
      </c>
      <c r="AW78" s="173">
        <f>IFERROR(Inv_SY_B!AW78/Inv_SY_B!$CU78-1,"")</f>
        <v>1.5636388365048104E-2</v>
      </c>
      <c r="AX78" s="173">
        <f>IFERROR(Inv_SY_B!AX78/Inv_SY_B!$CU78-1,"")</f>
        <v>3.6413499044788189E-2</v>
      </c>
      <c r="AY78" s="173">
        <f>IFERROR(Inv_SY_B!AY78/Inv_SY_B!$CU78-1,"")</f>
        <v>4.9712529678109796E-3</v>
      </c>
      <c r="AZ78" s="173">
        <f>IFERROR(Inv_SY_B!AZ78/Inv_SY_B!$CU78-1,"")</f>
        <v>3.7996791476434977E-2</v>
      </c>
      <c r="BA78" s="173">
        <f>IFERROR(Inv_SY_B!BA78/Inv_SY_B!$CU78-1,"")</f>
        <v>1.1686037723233289E-2</v>
      </c>
      <c r="BB78" s="173">
        <f>IFERROR(Inv_SY_B!BB78/Inv_SY_B!$CU78-1,"")</f>
        <v>-9.9727813129243392E-3</v>
      </c>
      <c r="BC78" s="173">
        <f>IFERROR(Inv_SY_B!BC78/Inv_SY_B!$CU78-1,"")</f>
        <v>2.8364597387304791E-3</v>
      </c>
      <c r="BD78" s="173">
        <f>IFERROR(Inv_SY_B!BD78/Inv_SY_B!$CU78-1,"")</f>
        <v>-1.6646902197215985E-3</v>
      </c>
      <c r="BE78" s="173">
        <f>IFERROR(Inv_SY_B!BE78/Inv_SY_B!$CU78-1,"")</f>
        <v>4.1679432405333339E-2</v>
      </c>
      <c r="BF78" s="173">
        <f>IFERROR(Inv_SY_B!BF78/Inv_SY_B!$CU78-1,"")</f>
        <v>-1.0713426130284476E-2</v>
      </c>
      <c r="BG78" s="173">
        <f>IFERROR(Inv_SY_B!BG78/Inv_SY_B!$CU78-1,"")</f>
        <v>1.5823649091942338E-2</v>
      </c>
      <c r="BH78" s="173">
        <f>IFERROR(Inv_SY_B!BH78/Inv_SY_B!$CU78-1,"")</f>
        <v>3.8631729567624173E-2</v>
      </c>
      <c r="BI78" s="173">
        <f>IFERROR(Inv_SY_B!BI78/Inv_SY_B!$CU78-1,"")</f>
        <v>-2.2918422006286576E-2</v>
      </c>
      <c r="BJ78" s="173">
        <f>IFERROR(Inv_SY_B!BJ78/Inv_SY_B!$CU78-1,"")</f>
        <v>1.4185202083296433E-2</v>
      </c>
      <c r="BK78" s="173">
        <f>IFERROR(Inv_SY_B!BK78/Inv_SY_B!$CU78-1,"")</f>
        <v>-2.5999564387021223E-2</v>
      </c>
      <c r="BL78" s="173">
        <f>IFERROR(Inv_SY_B!BL78/Inv_SY_B!$CU78-1,"")</f>
        <v>-1.2356559755281049E-2</v>
      </c>
      <c r="BM78" s="173">
        <f>IFERROR(Inv_SY_B!BM78/Inv_SY_B!$CU78-1,"")</f>
        <v>-4.9574458585824877E-3</v>
      </c>
      <c r="BN78" s="173">
        <f>IFERROR(Inv_SY_B!BN78/Inv_SY_B!$CU78-1,"")</f>
        <v>2.8322167777693252E-2</v>
      </c>
      <c r="BO78" s="173">
        <f>IFERROR(Inv_SY_B!BO78/Inv_SY_B!$CU78-1,"")</f>
        <v>8.7663388013117238E-3</v>
      </c>
      <c r="BP78" s="173">
        <f>IFERROR(Inv_SY_B!BP78/Inv_SY_B!$CU78-1,"")</f>
        <v>-1.2370303661842219E-2</v>
      </c>
      <c r="BQ78" s="173">
        <f>IFERROR(Inv_SY_B!BQ78/Inv_SY_B!$CU78-1,"")</f>
        <v>1.1429294582196992E-2</v>
      </c>
      <c r="BR78" s="173">
        <f>IFERROR(Inv_SY_B!BR78/Inv_SY_B!$CU78-1,"")</f>
        <v>1.7019368962753356E-2</v>
      </c>
      <c r="BS78" s="173">
        <f>IFERROR(Inv_SY_B!BS78/Inv_SY_B!$CU78-1,"")</f>
        <v>2.4800332246188717E-4</v>
      </c>
      <c r="BT78" s="173">
        <f>IFERROR(Inv_SY_B!BT78/Inv_SY_B!$CU78-1,"")</f>
        <v>9.2329911813975318E-3</v>
      </c>
      <c r="BU78" s="173">
        <f>IFERROR(Inv_SY_B!BU78/Inv_SY_B!$CU78-1,"")</f>
        <v>1.0100970203709592E-2</v>
      </c>
      <c r="BV78" s="173">
        <f>IFERROR(Inv_SY_B!BV78/Inv_SY_B!$CU78-1,"")</f>
        <v>-3.5227457521976868E-3</v>
      </c>
      <c r="BW78" s="173">
        <f>IFERROR(Inv_SY_B!BW78/Inv_SY_B!$CU78-1,"")</f>
        <v>1.9753291997599565E-2</v>
      </c>
      <c r="BX78" s="173">
        <f>IFERROR(Inv_SY_B!BX78/Inv_SY_B!$CU78-1,"")</f>
        <v>2.7692183887249033E-2</v>
      </c>
      <c r="BY78" s="173">
        <f>IFERROR(Inv_SY_B!BY78/Inv_SY_B!$CU78-1,"")</f>
        <v>1.3605720557980261E-2</v>
      </c>
      <c r="BZ78" s="173">
        <f>IFERROR(Inv_SY_B!BZ78/Inv_SY_B!$CU78-1,"")</f>
        <v>3.3463916017352879E-2</v>
      </c>
      <c r="CA78" s="173">
        <f>IFERROR(Inv_SY_B!CA78/Inv_SY_B!$CU78-1,"")</f>
        <v>-2.6252033554293508E-2</v>
      </c>
      <c r="CB78" s="173">
        <f>IFERROR(Inv_SY_B!CB78/Inv_SY_B!$CU78-1,"")</f>
        <v>-1</v>
      </c>
      <c r="CC78" s="173">
        <f>IFERROR(Inv_SY_B!CC78/Inv_SY_B!$CU78-1,"")</f>
        <v>6.5108522975638738E-3</v>
      </c>
      <c r="CD78" s="173">
        <f>IFERROR(Inv_SY_B!CD78/Inv_SY_B!$CU78-1,"")</f>
        <v>5.0794858624927386E-3</v>
      </c>
      <c r="CE78" s="173">
        <f>IFERROR(Inv_SY_B!CE78/Inv_SY_B!$CU78-1,"")</f>
        <v>2.3092500958592943E-2</v>
      </c>
      <c r="CF78" s="173">
        <f>IFERROR(Inv_SY_B!CF78/Inv_SY_B!$CU78-1,"")</f>
        <v>8.988470047893049E-3</v>
      </c>
      <c r="CG78" s="173">
        <f>IFERROR(Inv_SY_B!CG78/Inv_SY_B!$CU78-1,"")</f>
        <v>-2.802628479107816E-2</v>
      </c>
      <c r="CH78" s="173">
        <f>IFERROR(Inv_SY_B!CH78/Inv_SY_B!$CU78-1,"")</f>
        <v>-4.6256123146922734E-3</v>
      </c>
      <c r="CI78" s="173">
        <f>IFERROR(Inv_SY_B!CI78/Inv_SY_B!$CU78-1,"")</f>
        <v>-1</v>
      </c>
      <c r="CJ78" s="173">
        <f>IFERROR(Inv_SY_B!CJ78/Inv_SY_B!$CU78-1,"")</f>
        <v>-1</v>
      </c>
      <c r="CK78" s="173">
        <f>IFERROR(Inv_SY_B!CK78/Inv_SY_B!$CU78-1,"")</f>
        <v>-1</v>
      </c>
      <c r="CL78" s="173">
        <f>IFERROR(Inv_SY_B!CL78/Inv_SY_B!$CU78-1,"")</f>
        <v>-1</v>
      </c>
      <c r="CM78" s="173">
        <f>IFERROR(Inv_SY_B!CM78/Inv_SY_B!$CU78-1,"")</f>
        <v>-1</v>
      </c>
      <c r="CN78" s="173">
        <f>IFERROR(Inv_SY_B!CN78/Inv_SY_B!$CU78-1,"")</f>
        <v>-1</v>
      </c>
      <c r="CO78" s="173">
        <f>IFERROR(Inv_SY_B!CO78/Inv_SY_B!$CU78-1,"")</f>
        <v>-1</v>
      </c>
      <c r="CP78" s="173">
        <f>IFERROR(Inv_SY_B!CP78/Inv_SY_B!$CU78-1,"")</f>
        <v>-1</v>
      </c>
      <c r="CQ78" s="173">
        <f>IFERROR(Inv_SY_B!CQ78/Inv_SY_B!$CU78-1,"")</f>
        <v>-8.2858325241818021E-2</v>
      </c>
      <c r="CR78" s="173">
        <f>IFERROR(Inv_SY_B!CR78/Inv_SY_B!$CU78-1,"")</f>
        <v>-0.12018808899599265</v>
      </c>
      <c r="CS78" s="173">
        <f>IFERROR(Inv_SY_B!CS78/Inv_SY_B!$CU78-1,"")</f>
        <v>-5.2785171858510727E-2</v>
      </c>
      <c r="CT78" s="173">
        <f>IFERROR(Inv_SY_B!CT78/Inv_SY_B!$CU78-1,"")</f>
        <v>9.4241890315716059E-3</v>
      </c>
      <c r="CU78" s="173"/>
      <c r="CV78" s="173"/>
      <c r="CW78" s="173"/>
      <c r="CX78" s="173"/>
    </row>
    <row r="79" spans="2:102">
      <c r="B79" s="164">
        <f t="shared" si="1"/>
        <v>45771</v>
      </c>
      <c r="C79" s="173">
        <f>IFERROR(Inv_SY_B!C79/Inv_SY_B!$CU79-1,"")</f>
        <v>4.2020414047696075E-2</v>
      </c>
      <c r="D79" s="173">
        <f>IFERROR(Inv_SY_B!D79/Inv_SY_B!$CU79-1,"")</f>
        <v>3.2819222877790377E-2</v>
      </c>
      <c r="E79" s="173">
        <f>IFERROR(Inv_SY_B!E79/Inv_SY_B!$CU79-1,"")</f>
        <v>2.4324433402262535E-2</v>
      </c>
      <c r="F79" s="173">
        <f>IFERROR(Inv_SY_B!F79/Inv_SY_B!$CU79-1,"")</f>
        <v>-2.9679923761072868E-2</v>
      </c>
      <c r="G79" s="173">
        <f>IFERROR(Inv_SY_B!G79/Inv_SY_B!$CU79-1,"")</f>
        <v>1.4719481763506348E-2</v>
      </c>
      <c r="H79" s="173">
        <f>IFERROR(Inv_SY_B!H79/Inv_SY_B!$CU79-1,"")</f>
        <v>5.3764833512617294E-3</v>
      </c>
      <c r="I79" s="173">
        <f>IFERROR(Inv_SY_B!I79/Inv_SY_B!$CU79-1,"")</f>
        <v>5.6416705682238444E-3</v>
      </c>
      <c r="J79" s="173">
        <f>IFERROR(Inv_SY_B!J79/Inv_SY_B!$CU79-1,"")</f>
        <v>9.1483452138090282E-3</v>
      </c>
      <c r="K79" s="173">
        <f>IFERROR(Inv_SY_B!K79/Inv_SY_B!$CU79-1,"")</f>
        <v>-1.7782391255187768E-3</v>
      </c>
      <c r="L79" s="173">
        <f>IFERROR(Inv_SY_B!L79/Inv_SY_B!$CU79-1,"")</f>
        <v>1.2158161326504713E-2</v>
      </c>
      <c r="M79" s="173">
        <f>IFERROR(Inv_SY_B!M79/Inv_SY_B!$CU79-1,"")</f>
        <v>9.1449509257730544E-3</v>
      </c>
      <c r="N79" s="173">
        <f>IFERROR(Inv_SY_B!N79/Inv_SY_B!$CU79-1,"")</f>
        <v>-1.1747407076599159E-2</v>
      </c>
      <c r="O79" s="173">
        <f>IFERROR(Inv_SY_B!O79/Inv_SY_B!$CU79-1,"")</f>
        <v>3.3360569719349531E-3</v>
      </c>
      <c r="P79" s="173">
        <f>IFERROR(Inv_SY_B!P79/Inv_SY_B!$CU79-1,"")</f>
        <v>1.0424105708140008E-3</v>
      </c>
      <c r="Q79" s="173">
        <f>IFERROR(Inv_SY_B!Q79/Inv_SY_B!$CU79-1,"")</f>
        <v>-3.4930112664719459E-3</v>
      </c>
      <c r="R79" s="173">
        <f>IFERROR(Inv_SY_B!R79/Inv_SY_B!$CU79-1,"")</f>
        <v>1.0582475941898206E-3</v>
      </c>
      <c r="S79" s="173">
        <f>IFERROR(Inv_SY_B!S79/Inv_SY_B!$CU79-1,"")</f>
        <v>4.5824020591131998E-3</v>
      </c>
      <c r="T79" s="173">
        <f>IFERROR(Inv_SY_B!T79/Inv_SY_B!$CU79-1,"")</f>
        <v>6.7775726270069558E-3</v>
      </c>
      <c r="U79" s="173">
        <f>IFERROR(Inv_SY_B!U79/Inv_SY_B!$CU79-1,"")</f>
        <v>0.12845243674322404</v>
      </c>
      <c r="V79" s="173">
        <f>IFERROR(Inv_SY_B!V79/Inv_SY_B!$CU79-1,"")</f>
        <v>0.14272777768658207</v>
      </c>
      <c r="W79" s="173">
        <f>IFERROR(Inv_SY_B!W79/Inv_SY_B!$CU79-1,"")</f>
        <v>0.17776982655700846</v>
      </c>
      <c r="X79" s="173">
        <f>IFERROR(Inv_SY_B!X79/Inv_SY_B!$CU79-1,"")</f>
        <v>1.8848972057863067E-2</v>
      </c>
      <c r="Y79" s="173">
        <f>IFERROR(Inv_SY_B!Y79/Inv_SY_B!$CU79-1,"")</f>
        <v>3.6580669212377792E-2</v>
      </c>
      <c r="Z79" s="173">
        <f>IFERROR(Inv_SY_B!Z79/Inv_SY_B!$CU79-1,"")</f>
        <v>3.7797430694183953E-2</v>
      </c>
      <c r="AA79" s="173">
        <f>IFERROR(Inv_SY_B!AA79/Inv_SY_B!$CU79-1,"")</f>
        <v>-1.0414870513602348E-2</v>
      </c>
      <c r="AB79" s="173">
        <f>IFERROR(Inv_SY_B!AB79/Inv_SY_B!$CU79-1,"")</f>
        <v>9.5617130621930002E-3</v>
      </c>
      <c r="AC79" s="173">
        <f>IFERROR(Inv_SY_B!AC79/Inv_SY_B!$CU79-1,"")</f>
        <v>1.1825998414176642E-2</v>
      </c>
      <c r="AD79" s="173">
        <f>IFERROR(Inv_SY_B!AD79/Inv_SY_B!$CU79-1,"")</f>
        <v>-1.7481361154707442E-2</v>
      </c>
      <c r="AE79" s="173">
        <f>IFERROR(Inv_SY_B!AE79/Inv_SY_B!$CU79-1,"")</f>
        <v>1.9274423800033968E-2</v>
      </c>
      <c r="AF79" s="173">
        <f>IFERROR(Inv_SY_B!AF79/Inv_SY_B!$CU79-1,"")</f>
        <v>4.7082397193982439E-2</v>
      </c>
      <c r="AG79" s="173">
        <f>IFERROR(Inv_SY_B!AG79/Inv_SY_B!$CU79-1,"")</f>
        <v>6.4403277058526776E-2</v>
      </c>
      <c r="AH79" s="173">
        <f>IFERROR(Inv_SY_B!AH79/Inv_SY_B!$CU79-1,"")</f>
        <v>4.7679878355109118E-3</v>
      </c>
      <c r="AI79" s="173">
        <f>IFERROR(Inv_SY_B!AI79/Inv_SY_B!$CU79-1,"")</f>
        <v>-2.4019301849651509E-2</v>
      </c>
      <c r="AJ79" s="173">
        <f>IFERROR(Inv_SY_B!AJ79/Inv_SY_B!$CU79-1,"")</f>
        <v>-1.9617774846362401E-2</v>
      </c>
      <c r="AK79" s="173">
        <f>IFERROR(Inv_SY_B!AK79/Inv_SY_B!$CU79-1,"")</f>
        <v>-2.3526692959386364E-2</v>
      </c>
      <c r="AL79" s="173">
        <f>IFERROR(Inv_SY_B!AL79/Inv_SY_B!$CU79-1,"")</f>
        <v>-4.8258010237063331E-3</v>
      </c>
      <c r="AM79" s="173">
        <f>IFERROR(Inv_SY_B!AM79/Inv_SY_B!$CU79-1,"")</f>
        <v>-1.4851507643472761E-2</v>
      </c>
      <c r="AN79" s="173">
        <f>IFERROR(Inv_SY_B!AN79/Inv_SY_B!$CU79-1,"")</f>
        <v>-9.4802666551250248E-3</v>
      </c>
      <c r="AO79" s="173">
        <f>IFERROR(Inv_SY_B!AO79/Inv_SY_B!$CU79-1,"")</f>
        <v>-1.6421369178240552E-2</v>
      </c>
      <c r="AP79" s="173">
        <f>IFERROR(Inv_SY_B!AP79/Inv_SY_B!$CU79-1,"")</f>
        <v>-3.6950327709818098E-2</v>
      </c>
      <c r="AQ79" s="173">
        <f>IFERROR(Inv_SY_B!AQ79/Inv_SY_B!$CU79-1,"")</f>
        <v>-2.0382250589038975E-2</v>
      </c>
      <c r="AR79" s="173">
        <f>IFERROR(Inv_SY_B!AR79/Inv_SY_B!$CU79-1,"")</f>
        <v>4.6939728624424859E-2</v>
      </c>
      <c r="AS79" s="173">
        <f>IFERROR(Inv_SY_B!AS79/Inv_SY_B!$CU79-1,"")</f>
        <v>9.7980917911369092E-2</v>
      </c>
      <c r="AT79" s="173">
        <f>IFERROR(Inv_SY_B!AT79/Inv_SY_B!$CU79-1,"")</f>
        <v>-7.1142082706767029E-2</v>
      </c>
      <c r="AU79" s="173">
        <f>IFERROR(Inv_SY_B!AU79/Inv_SY_B!$CU79-1,"")</f>
        <v>-3.582316995432766E-3</v>
      </c>
      <c r="AV79" s="173">
        <f>IFERROR(Inv_SY_B!AV79/Inv_SY_B!$CU79-1,"")</f>
        <v>-3.3803501194423879E-2</v>
      </c>
      <c r="AW79" s="173">
        <f>IFERROR(Inv_SY_B!AW79/Inv_SY_B!$CU79-1,"")</f>
        <v>-7.3030124178841138E-4</v>
      </c>
      <c r="AX79" s="173">
        <f>IFERROR(Inv_SY_B!AX79/Inv_SY_B!$CU79-1,"")</f>
        <v>1.7028757370270986E-2</v>
      </c>
      <c r="AY79" s="173">
        <f>IFERROR(Inv_SY_B!AY79/Inv_SY_B!$CU79-1,"")</f>
        <v>-9.9573150956471235E-3</v>
      </c>
      <c r="AZ79" s="173">
        <f>IFERROR(Inv_SY_B!AZ79/Inv_SY_B!$CU79-1,"")</f>
        <v>2.6648276040482255E-2</v>
      </c>
      <c r="BA79" s="173">
        <f>IFERROR(Inv_SY_B!BA79/Inv_SY_B!$CU79-1,"")</f>
        <v>2.175452079776985E-3</v>
      </c>
      <c r="BB79" s="173">
        <f>IFERROR(Inv_SY_B!BB79/Inv_SY_B!$CU79-1,"")</f>
        <v>-2.4851827516391922E-2</v>
      </c>
      <c r="BC79" s="173">
        <f>IFERROR(Inv_SY_B!BC79/Inv_SY_B!$CU79-1,"")</f>
        <v>-1.198542634177735E-3</v>
      </c>
      <c r="BD79" s="173">
        <f>IFERROR(Inv_SY_B!BD79/Inv_SY_B!$CU79-1,"")</f>
        <v>-2.1409650560693105E-3</v>
      </c>
      <c r="BE79" s="173">
        <f>IFERROR(Inv_SY_B!BE79/Inv_SY_B!$CU79-1,"")</f>
        <v>3.9418495832919342E-2</v>
      </c>
      <c r="BF79" s="173">
        <f>IFERROR(Inv_SY_B!BF79/Inv_SY_B!$CU79-1,"")</f>
        <v>-2.1292849900245936E-2</v>
      </c>
      <c r="BG79" s="173">
        <f>IFERROR(Inv_SY_B!BG79/Inv_SY_B!$CU79-1,"")</f>
        <v>3.955756239697461E-4</v>
      </c>
      <c r="BH79" s="173">
        <f>IFERROR(Inv_SY_B!BH79/Inv_SY_B!$CU79-1,"")</f>
        <v>4.4707172716656141E-2</v>
      </c>
      <c r="BI79" s="173">
        <f>IFERROR(Inv_SY_B!BI79/Inv_SY_B!$CU79-1,"")</f>
        <v>-3.2868687719421974E-2</v>
      </c>
      <c r="BJ79" s="173">
        <f>IFERROR(Inv_SY_B!BJ79/Inv_SY_B!$CU79-1,"")</f>
        <v>1.1852317270772961E-3</v>
      </c>
      <c r="BK79" s="173">
        <f>IFERROR(Inv_SY_B!BK79/Inv_SY_B!$CU79-1,"")</f>
        <v>-3.2965294583100158E-2</v>
      </c>
      <c r="BL79" s="173">
        <f>IFERROR(Inv_SY_B!BL79/Inv_SY_B!$CU79-1,"")</f>
        <v>-2.8722993178109002E-2</v>
      </c>
      <c r="BM79" s="173">
        <f>IFERROR(Inv_SY_B!BM79/Inv_SY_B!$CU79-1,"")</f>
        <v>-2.4995228329664165E-2</v>
      </c>
      <c r="BN79" s="173">
        <f>IFERROR(Inv_SY_B!BN79/Inv_SY_B!$CU79-1,"")</f>
        <v>9.5641342438101962E-3</v>
      </c>
      <c r="BO79" s="173">
        <f>IFERROR(Inv_SY_B!BO79/Inv_SY_B!$CU79-1,"")</f>
        <v>6.3610109212390853E-3</v>
      </c>
      <c r="BP79" s="173">
        <f>IFERROR(Inv_SY_B!BP79/Inv_SY_B!$CU79-1,"")</f>
        <v>-1.9431101360869785E-2</v>
      </c>
      <c r="BQ79" s="173">
        <f>IFERROR(Inv_SY_B!BQ79/Inv_SY_B!$CU79-1,"")</f>
        <v>1.8080978980734574E-3</v>
      </c>
      <c r="BR79" s="173">
        <f>IFERROR(Inv_SY_B!BR79/Inv_SY_B!$CU79-1,"")</f>
        <v>-9.1038424053820899E-3</v>
      </c>
      <c r="BS79" s="173">
        <f>IFERROR(Inv_SY_B!BS79/Inv_SY_B!$CU79-1,"")</f>
        <v>-2.7423812843194395E-2</v>
      </c>
      <c r="BT79" s="173">
        <f>IFERROR(Inv_SY_B!BT79/Inv_SY_B!$CU79-1,"")</f>
        <v>-1.7596673734177948E-2</v>
      </c>
      <c r="BU79" s="173">
        <f>IFERROR(Inv_SY_B!BU79/Inv_SY_B!$CU79-1,"")</f>
        <v>-1.235916724631736E-2</v>
      </c>
      <c r="BV79" s="173">
        <f>IFERROR(Inv_SY_B!BV79/Inv_SY_B!$CU79-1,"")</f>
        <v>-2.1906988950297079E-2</v>
      </c>
      <c r="BW79" s="173">
        <f>IFERROR(Inv_SY_B!BW79/Inv_SY_B!$CU79-1,"")</f>
        <v>-8.1202939334308333E-3</v>
      </c>
      <c r="BX79" s="173">
        <f>IFERROR(Inv_SY_B!BX79/Inv_SY_B!$CU79-1,"")</f>
        <v>-5.7259542143820452E-3</v>
      </c>
      <c r="BY79" s="173">
        <f>IFERROR(Inv_SY_B!BY79/Inv_SY_B!$CU79-1,"")</f>
        <v>-2.2258723745486986E-2</v>
      </c>
      <c r="BZ79" s="173">
        <f>IFERROR(Inv_SY_B!BZ79/Inv_SY_B!$CU79-1,"")</f>
        <v>-2.6124224905039739E-3</v>
      </c>
      <c r="CA79" s="173">
        <f>IFERROR(Inv_SY_B!CA79/Inv_SY_B!$CU79-1,"")</f>
        <v>-4.1495106077998556E-2</v>
      </c>
      <c r="CB79" s="173">
        <f>IFERROR(Inv_SY_B!CB79/Inv_SY_B!$CU79-1,"")</f>
        <v>-1</v>
      </c>
      <c r="CC79" s="173">
        <f>IFERROR(Inv_SY_B!CC79/Inv_SY_B!$CU79-1,"")</f>
        <v>-2.1633237461672339E-2</v>
      </c>
      <c r="CD79" s="173">
        <f>IFERROR(Inv_SY_B!CD79/Inv_SY_B!$CU79-1,"")</f>
        <v>-2.4877111610312141E-2</v>
      </c>
      <c r="CE79" s="173">
        <f>IFERROR(Inv_SY_B!CE79/Inv_SY_B!$CU79-1,"")</f>
        <v>-4.6371719465188033E-4</v>
      </c>
      <c r="CF79" s="173">
        <f>IFERROR(Inv_SY_B!CF79/Inv_SY_B!$CU79-1,"")</f>
        <v>-1.7435076520733506E-2</v>
      </c>
      <c r="CG79" s="173">
        <f>IFERROR(Inv_SY_B!CG79/Inv_SY_B!$CU79-1,"")</f>
        <v>-5.158445802480438E-2</v>
      </c>
      <c r="CH79" s="173">
        <f>IFERROR(Inv_SY_B!CH79/Inv_SY_B!$CU79-1,"")</f>
        <v>-3.0010033013592063E-2</v>
      </c>
      <c r="CI79" s="173">
        <f>IFERROR(Inv_SY_B!CI79/Inv_SY_B!$CU79-1,"")</f>
        <v>-1</v>
      </c>
      <c r="CJ79" s="173">
        <f>IFERROR(Inv_SY_B!CJ79/Inv_SY_B!$CU79-1,"")</f>
        <v>-1</v>
      </c>
      <c r="CK79" s="173">
        <f>IFERROR(Inv_SY_B!CK79/Inv_SY_B!$CU79-1,"")</f>
        <v>-1</v>
      </c>
      <c r="CL79" s="173">
        <f>IFERROR(Inv_SY_B!CL79/Inv_SY_B!$CU79-1,"")</f>
        <v>-1</v>
      </c>
      <c r="CM79" s="173">
        <f>IFERROR(Inv_SY_B!CM79/Inv_SY_B!$CU79-1,"")</f>
        <v>-1</v>
      </c>
      <c r="CN79" s="173">
        <f>IFERROR(Inv_SY_B!CN79/Inv_SY_B!$CU79-1,"")</f>
        <v>-1</v>
      </c>
      <c r="CO79" s="173">
        <f>IFERROR(Inv_SY_B!CO79/Inv_SY_B!$CU79-1,"")</f>
        <v>-1</v>
      </c>
      <c r="CP79" s="173">
        <f>IFERROR(Inv_SY_B!CP79/Inv_SY_B!$CU79-1,"")</f>
        <v>-1</v>
      </c>
      <c r="CQ79" s="173">
        <f>IFERROR(Inv_SY_B!CQ79/Inv_SY_B!$CU79-1,"")</f>
        <v>-9.4565112993412082E-2</v>
      </c>
      <c r="CR79" s="173">
        <f>IFERROR(Inv_SY_B!CR79/Inv_SY_B!$CU79-1,"")</f>
        <v>-0.13314621980890007</v>
      </c>
      <c r="CS79" s="173">
        <f>IFERROR(Inv_SY_B!CS79/Inv_SY_B!$CU79-1,"")</f>
        <v>-6.8744899326390052E-2</v>
      </c>
      <c r="CT79" s="173">
        <f>IFERROR(Inv_SY_B!CT79/Inv_SY_B!$CU79-1,"")</f>
        <v>-2.0396501450735682E-3</v>
      </c>
      <c r="CU79" s="173"/>
      <c r="CV79" s="173"/>
      <c r="CW79" s="173"/>
      <c r="CX79" s="173"/>
    </row>
    <row r="80" spans="2:102">
      <c r="B80" s="164">
        <f t="shared" si="1"/>
        <v>45772</v>
      </c>
      <c r="C80" s="173">
        <f>IFERROR(Inv_SY_B!C80/Inv_SY_B!$CU80-1,"")</f>
        <v>4.7842556503710387E-2</v>
      </c>
      <c r="D80" s="173">
        <f>IFERROR(Inv_SY_B!D80/Inv_SY_B!$CU80-1,"")</f>
        <v>4.6086572983947249E-2</v>
      </c>
      <c r="E80" s="173">
        <f>IFERROR(Inv_SY_B!E80/Inv_SY_B!$CU80-1,"")</f>
        <v>3.4832792601329432E-2</v>
      </c>
      <c r="F80" s="173">
        <f>IFERROR(Inv_SY_B!F80/Inv_SY_B!$CU80-1,"")</f>
        <v>-1.331686707785984E-2</v>
      </c>
      <c r="G80" s="173">
        <f>IFERROR(Inv_SY_B!G80/Inv_SY_B!$CU80-1,"")</f>
        <v>3.1204738042586833E-2</v>
      </c>
      <c r="H80" s="173">
        <f>IFERROR(Inv_SY_B!H80/Inv_SY_B!$CU80-1,"")</f>
        <v>1.7994898367165391E-2</v>
      </c>
      <c r="I80" s="173">
        <f>IFERROR(Inv_SY_B!I80/Inv_SY_B!$CU80-1,"")</f>
        <v>1.9438540209627986E-2</v>
      </c>
      <c r="J80" s="173">
        <f>IFERROR(Inv_SY_B!J80/Inv_SY_B!$CU80-1,"")</f>
        <v>1.7962479853237179E-2</v>
      </c>
      <c r="K80" s="173">
        <f>IFERROR(Inv_SY_B!K80/Inv_SY_B!$CU80-1,"")</f>
        <v>-3.5103657812293299E-2</v>
      </c>
      <c r="L80" s="173">
        <f>IFERROR(Inv_SY_B!L80/Inv_SY_B!$CU80-1,"")</f>
        <v>2.7032616250093566E-2</v>
      </c>
      <c r="M80" s="173">
        <f>IFERROR(Inv_SY_B!M80/Inv_SY_B!$CU80-1,"")</f>
        <v>3.8609421815968048E-2</v>
      </c>
      <c r="N80" s="173">
        <f>IFERROR(Inv_SY_B!N80/Inv_SY_B!$CU80-1,"")</f>
        <v>1.353386774412435E-2</v>
      </c>
      <c r="O80" s="173">
        <f>IFERROR(Inv_SY_B!O80/Inv_SY_B!$CU80-1,"")</f>
        <v>3.4995829956639968E-2</v>
      </c>
      <c r="P80" s="173">
        <f>IFERROR(Inv_SY_B!P80/Inv_SY_B!$CU80-1,"")</f>
        <v>3.4502747781941956E-2</v>
      </c>
      <c r="Q80" s="173">
        <f>IFERROR(Inv_SY_B!Q80/Inv_SY_B!$CU80-1,"")</f>
        <v>3.2149029555758712E-2</v>
      </c>
      <c r="R80" s="173">
        <f>IFERROR(Inv_SY_B!R80/Inv_SY_B!$CU80-1,"")</f>
        <v>4.3547362343645535E-2</v>
      </c>
      <c r="S80" s="173">
        <f>IFERROR(Inv_SY_B!S80/Inv_SY_B!$CU80-1,"")</f>
        <v>4.0205811632127775E-2</v>
      </c>
      <c r="T80" s="173">
        <f>IFERROR(Inv_SY_B!T80/Inv_SY_B!$CU80-1,"")</f>
        <v>3.1832030468057493E-2</v>
      </c>
      <c r="U80" s="173">
        <f>IFERROR(Inv_SY_B!U80/Inv_SY_B!$CU80-1,"")</f>
        <v>0.14276410010311968</v>
      </c>
      <c r="V80" s="173">
        <f>IFERROR(Inv_SY_B!V80/Inv_SY_B!$CU80-1,"")</f>
        <v>0.16852749362657482</v>
      </c>
      <c r="W80" s="173">
        <f>IFERROR(Inv_SY_B!W80/Inv_SY_B!$CU80-1,"")</f>
        <v>0.19968749131839325</v>
      </c>
      <c r="X80" s="173">
        <f>IFERROR(Inv_SY_B!X80/Inv_SY_B!$CU80-1,"")</f>
        <v>-3.4091924523399264E-2</v>
      </c>
      <c r="Y80" s="173">
        <f>IFERROR(Inv_SY_B!Y80/Inv_SY_B!$CU80-1,"")</f>
        <v>1.3381602885127908E-2</v>
      </c>
      <c r="Z80" s="173">
        <f>IFERROR(Inv_SY_B!Z80/Inv_SY_B!$CU80-1,"")</f>
        <v>-0.18296572337571948</v>
      </c>
      <c r="AA80" s="173">
        <f>IFERROR(Inv_SY_B!AA80/Inv_SY_B!$CU80-1,"")</f>
        <v>-2.1087927506411752E-2</v>
      </c>
      <c r="AB80" s="173">
        <f>IFERROR(Inv_SY_B!AB80/Inv_SY_B!$CU80-1,"")</f>
        <v>2.677515062129654E-3</v>
      </c>
      <c r="AC80" s="173">
        <f>IFERROR(Inv_SY_B!AC80/Inv_SY_B!$CU80-1,"")</f>
        <v>3.2749270958082111E-2</v>
      </c>
      <c r="AD80" s="173">
        <f>IFERROR(Inv_SY_B!AD80/Inv_SY_B!$CU80-1,"")</f>
        <v>1.8458741524782551E-2</v>
      </c>
      <c r="AE80" s="173">
        <f>IFERROR(Inv_SY_B!AE80/Inv_SY_B!$CU80-1,"")</f>
        <v>3.8396553242540543E-2</v>
      </c>
      <c r="AF80" s="173">
        <f>IFERROR(Inv_SY_B!AF80/Inv_SY_B!$CU80-1,"")</f>
        <v>6.314449590878457E-2</v>
      </c>
      <c r="AG80" s="173">
        <f>IFERROR(Inv_SY_B!AG80/Inv_SY_B!$CU80-1,"")</f>
        <v>4.7794560170170142E-2</v>
      </c>
      <c r="AH80" s="173">
        <f>IFERROR(Inv_SY_B!AH80/Inv_SY_B!$CU80-1,"")</f>
        <v>-1.9574943852313065E-2</v>
      </c>
      <c r="AI80" s="173">
        <f>IFERROR(Inv_SY_B!AI80/Inv_SY_B!$CU80-1,"")</f>
        <v>-1.9808253058099412E-2</v>
      </c>
      <c r="AJ80" s="173">
        <f>IFERROR(Inv_SY_B!AJ80/Inv_SY_B!$CU80-1,"")</f>
        <v>-2.0918882004653305E-2</v>
      </c>
      <c r="AK80" s="173">
        <f>IFERROR(Inv_SY_B!AK80/Inv_SY_B!$CU80-1,"")</f>
        <v>-8.8877776308735612E-3</v>
      </c>
      <c r="AL80" s="173">
        <f>IFERROR(Inv_SY_B!AL80/Inv_SY_B!$CU80-1,"")</f>
        <v>-9.1073325537294192E-4</v>
      </c>
      <c r="AM80" s="173">
        <f>IFERROR(Inv_SY_B!AM80/Inv_SY_B!$CU80-1,"")</f>
        <v>-1.8881416135797968E-2</v>
      </c>
      <c r="AN80" s="173">
        <f>IFERROR(Inv_SY_B!AN80/Inv_SY_B!$CU80-1,"")</f>
        <v>-1.0977210392793091E-2</v>
      </c>
      <c r="AO80" s="173">
        <f>IFERROR(Inv_SY_B!AO80/Inv_SY_B!$CU80-1,"")</f>
        <v>-1.6417242609222393E-3</v>
      </c>
      <c r="AP80" s="173">
        <f>IFERROR(Inv_SY_B!AP80/Inv_SY_B!$CU80-1,"")</f>
        <v>2.0892538314016829E-3</v>
      </c>
      <c r="AQ80" s="173">
        <f>IFERROR(Inv_SY_B!AQ80/Inv_SY_B!$CU80-1,"")</f>
        <v>-1.7643760644482365E-2</v>
      </c>
      <c r="AR80" s="173">
        <f>IFERROR(Inv_SY_B!AR80/Inv_SY_B!$CU80-1,"")</f>
        <v>5.2800300892244856E-2</v>
      </c>
      <c r="AS80" s="173">
        <f>IFERROR(Inv_SY_B!AS80/Inv_SY_B!$CU80-1,"")</f>
        <v>8.0720494316333991E-2</v>
      </c>
      <c r="AT80" s="173">
        <f>IFERROR(Inv_SY_B!AT80/Inv_SY_B!$CU80-1,"")</f>
        <v>-3.3862508245972034E-2</v>
      </c>
      <c r="AU80" s="173">
        <f>IFERROR(Inv_SY_B!AU80/Inv_SY_B!$CU80-1,"")</f>
        <v>-1.1113262438745886E-2</v>
      </c>
      <c r="AV80" s="173">
        <f>IFERROR(Inv_SY_B!AV80/Inv_SY_B!$CU80-1,"")</f>
        <v>-2.6827718360828423E-2</v>
      </c>
      <c r="AW80" s="173">
        <f>IFERROR(Inv_SY_B!AW80/Inv_SY_B!$CU80-1,"")</f>
        <v>-1.1985003325777011E-2</v>
      </c>
      <c r="AX80" s="173">
        <f>IFERROR(Inv_SY_B!AX80/Inv_SY_B!$CU80-1,"")</f>
        <v>2.6533593056971672E-2</v>
      </c>
      <c r="AY80" s="173">
        <f>IFERROR(Inv_SY_B!AY80/Inv_SY_B!$CU80-1,"")</f>
        <v>-9.8608190834098552E-3</v>
      </c>
      <c r="AZ80" s="173">
        <f>IFERROR(Inv_SY_B!AZ80/Inv_SY_B!$CU80-1,"")</f>
        <v>6.2354348148776495E-3</v>
      </c>
      <c r="BA80" s="173">
        <f>IFERROR(Inv_SY_B!BA80/Inv_SY_B!$CU80-1,"")</f>
        <v>-2.325566631300513E-2</v>
      </c>
      <c r="BB80" s="173">
        <f>IFERROR(Inv_SY_B!BB80/Inv_SY_B!$CU80-1,"")</f>
        <v>-5.1162953595531246E-2</v>
      </c>
      <c r="BC80" s="173">
        <f>IFERROR(Inv_SY_B!BC80/Inv_SY_B!$CU80-1,"")</f>
        <v>-5.7189555334775877E-2</v>
      </c>
      <c r="BD80" s="173">
        <f>IFERROR(Inv_SY_B!BD80/Inv_SY_B!$CU80-1,"")</f>
        <v>-3.7581186045199999E-2</v>
      </c>
      <c r="BE80" s="173">
        <f>IFERROR(Inv_SY_B!BE80/Inv_SY_B!$CU80-1,"")</f>
        <v>-1.185585873459627E-3</v>
      </c>
      <c r="BF80" s="173">
        <f>IFERROR(Inv_SY_B!BF80/Inv_SY_B!$CU80-1,"")</f>
        <v>-4.8732068443993137E-2</v>
      </c>
      <c r="BG80" s="173">
        <f>IFERROR(Inv_SY_B!BG80/Inv_SY_B!$CU80-1,"")</f>
        <v>-1.3984157785229101E-2</v>
      </c>
      <c r="BH80" s="173">
        <f>IFERROR(Inv_SY_B!BH80/Inv_SY_B!$CU80-1,"")</f>
        <v>2.4100854990503517E-2</v>
      </c>
      <c r="BI80" s="173">
        <f>IFERROR(Inv_SY_B!BI80/Inv_SY_B!$CU80-1,"")</f>
        <v>-3.7213913764287732E-2</v>
      </c>
      <c r="BJ80" s="173">
        <f>IFERROR(Inv_SY_B!BJ80/Inv_SY_B!$CU80-1,"")</f>
        <v>8.0556864867897815E-4</v>
      </c>
      <c r="BK80" s="173">
        <f>IFERROR(Inv_SY_B!BK80/Inv_SY_B!$CU80-1,"")</f>
        <v>-4.9629821793225948E-2</v>
      </c>
      <c r="BL80" s="173">
        <f>IFERROR(Inv_SY_B!BL80/Inv_SY_B!$CU80-1,"")</f>
        <v>-4.1326018227926253E-2</v>
      </c>
      <c r="BM80" s="173">
        <f>IFERROR(Inv_SY_B!BM80/Inv_SY_B!$CU80-1,"")</f>
        <v>-3.1489548999513173E-2</v>
      </c>
      <c r="BN80" s="173">
        <f>IFERROR(Inv_SY_B!BN80/Inv_SY_B!$CU80-1,"")</f>
        <v>-1.1323963889064537E-2</v>
      </c>
      <c r="BO80" s="173">
        <f>IFERROR(Inv_SY_B!BO80/Inv_SY_B!$CU80-1,"")</f>
        <v>-1.1263995504947943E-2</v>
      </c>
      <c r="BP80" s="173">
        <f>IFERROR(Inv_SY_B!BP80/Inv_SY_B!$CU80-1,"")</f>
        <v>-2.9097835847215814E-2</v>
      </c>
      <c r="BQ80" s="173">
        <f>IFERROR(Inv_SY_B!BQ80/Inv_SY_B!$CU80-1,"")</f>
        <v>-8.5876670758249229E-3</v>
      </c>
      <c r="BR80" s="173">
        <f>IFERROR(Inv_SY_B!BR80/Inv_SY_B!$CU80-1,"")</f>
        <v>-4.2266157579767816E-3</v>
      </c>
      <c r="BS80" s="173">
        <f>IFERROR(Inv_SY_B!BS80/Inv_SY_B!$CU80-1,"")</f>
        <v>-7.5254631343807388E-3</v>
      </c>
      <c r="BT80" s="173">
        <f>IFERROR(Inv_SY_B!BT80/Inv_SY_B!$CU80-1,"")</f>
        <v>-1.1227923194968126E-2</v>
      </c>
      <c r="BU80" s="173">
        <f>IFERROR(Inv_SY_B!BU80/Inv_SY_B!$CU80-1,"")</f>
        <v>-2.6803678480796345E-2</v>
      </c>
      <c r="BV80" s="173">
        <f>IFERROR(Inv_SY_B!BV80/Inv_SY_B!$CU80-1,"")</f>
        <v>-3.3603806948010573E-2</v>
      </c>
      <c r="BW80" s="173">
        <f>IFERROR(Inv_SY_B!BW80/Inv_SY_B!$CU80-1,"")</f>
        <v>1.309386217281916E-2</v>
      </c>
      <c r="BX80" s="173">
        <f>IFERROR(Inv_SY_B!BX80/Inv_SY_B!$CU80-1,"")</f>
        <v>3.9726526979082966E-2</v>
      </c>
      <c r="BY80" s="173">
        <f>IFERROR(Inv_SY_B!BY80/Inv_SY_B!$CU80-1,"")</f>
        <v>2.0346909675183822E-2</v>
      </c>
      <c r="BZ80" s="173">
        <f>IFERROR(Inv_SY_B!BZ80/Inv_SY_B!$CU80-1,"")</f>
        <v>2.9894109378576283E-2</v>
      </c>
      <c r="CA80" s="173">
        <f>IFERROR(Inv_SY_B!CA80/Inv_SY_B!$CU80-1,"")</f>
        <v>-3.5636852947975917E-2</v>
      </c>
      <c r="CB80" s="173">
        <f>IFERROR(Inv_SY_B!CB80/Inv_SY_B!$CU80-1,"")</f>
        <v>-1</v>
      </c>
      <c r="CC80" s="173">
        <f>IFERROR(Inv_SY_B!CC80/Inv_SY_B!$CU80-1,"")</f>
        <v>-4.2235549339986411E-2</v>
      </c>
      <c r="CD80" s="173">
        <f>IFERROR(Inv_SY_B!CD80/Inv_SY_B!$CU80-1,"")</f>
        <v>-3.6879960245742027E-2</v>
      </c>
      <c r="CE80" s="173">
        <f>IFERROR(Inv_SY_B!CE80/Inv_SY_B!$CU80-1,"")</f>
        <v>-3.1296457344613726E-2</v>
      </c>
      <c r="CF80" s="173">
        <f>IFERROR(Inv_SY_B!CF80/Inv_SY_B!$CU80-1,"")</f>
        <v>-2.2810687274471331E-2</v>
      </c>
      <c r="CG80" s="173">
        <f>IFERROR(Inv_SY_B!CG80/Inv_SY_B!$CU80-1,"")</f>
        <v>-2.4659848619396185E-2</v>
      </c>
      <c r="CH80" s="173">
        <f>IFERROR(Inv_SY_B!CH80/Inv_SY_B!$CU80-1,"")</f>
        <v>-5.2628413961384291E-2</v>
      </c>
      <c r="CI80" s="173">
        <f>IFERROR(Inv_SY_B!CI80/Inv_SY_B!$CU80-1,"")</f>
        <v>-1</v>
      </c>
      <c r="CJ80" s="173">
        <f>IFERROR(Inv_SY_B!CJ80/Inv_SY_B!$CU80-1,"")</f>
        <v>-1</v>
      </c>
      <c r="CK80" s="173">
        <f>IFERROR(Inv_SY_B!CK80/Inv_SY_B!$CU80-1,"")</f>
        <v>-1</v>
      </c>
      <c r="CL80" s="173">
        <f>IFERROR(Inv_SY_B!CL80/Inv_SY_B!$CU80-1,"")</f>
        <v>-1</v>
      </c>
      <c r="CM80" s="173">
        <f>IFERROR(Inv_SY_B!CM80/Inv_SY_B!$CU80-1,"")</f>
        <v>-1</v>
      </c>
      <c r="CN80" s="173">
        <f>IFERROR(Inv_SY_B!CN80/Inv_SY_B!$CU80-1,"")</f>
        <v>-1</v>
      </c>
      <c r="CO80" s="173">
        <f>IFERROR(Inv_SY_B!CO80/Inv_SY_B!$CU80-1,"")</f>
        <v>-1</v>
      </c>
      <c r="CP80" s="173">
        <f>IFERROR(Inv_SY_B!CP80/Inv_SY_B!$CU80-1,"")</f>
        <v>-1</v>
      </c>
      <c r="CQ80" s="173">
        <f>IFERROR(Inv_SY_B!CQ80/Inv_SY_B!$CU80-1,"")</f>
        <v>-9.2026557521050711E-2</v>
      </c>
      <c r="CR80" s="173">
        <f>IFERROR(Inv_SY_B!CR80/Inv_SY_B!$CU80-1,"")</f>
        <v>-0.11978790722741295</v>
      </c>
      <c r="CS80" s="173">
        <f>IFERROR(Inv_SY_B!CS80/Inv_SY_B!$CU80-1,"")</f>
        <v>-5.2701059585649079E-2</v>
      </c>
      <c r="CT80" s="173">
        <f>IFERROR(Inv_SY_B!CT80/Inv_SY_B!$CU80-1,"")</f>
        <v>1.0834803396436055E-2</v>
      </c>
      <c r="CU80" s="173"/>
      <c r="CV80" s="173"/>
      <c r="CW80" s="173"/>
      <c r="CX80" s="173"/>
    </row>
    <row r="81" spans="2:102">
      <c r="B81" s="164">
        <f t="shared" si="1"/>
        <v>45773</v>
      </c>
      <c r="C81" s="173">
        <f>IFERROR(Inv_SY_B!C81/Inv_SY_B!$CU81-1,"")</f>
        <v>8.9241046995414131E-4</v>
      </c>
      <c r="D81" s="173">
        <f>IFERROR(Inv_SY_B!D81/Inv_SY_B!$CU81-1,"")</f>
        <v>2.0488633357547137E-3</v>
      </c>
      <c r="E81" s="173">
        <f>IFERROR(Inv_SY_B!E81/Inv_SY_B!$CU81-1,"")</f>
        <v>-3.5093243619562786E-3</v>
      </c>
      <c r="F81" s="173">
        <f>IFERROR(Inv_SY_B!F81/Inv_SY_B!$CU81-1,"")</f>
        <v>-5.0202841851941127E-2</v>
      </c>
      <c r="G81" s="173">
        <f>IFERROR(Inv_SY_B!G81/Inv_SY_B!$CU81-1,"")</f>
        <v>-5.4430719706910491E-3</v>
      </c>
      <c r="H81" s="173">
        <f>IFERROR(Inv_SY_B!H81/Inv_SY_B!$CU81-1,"")</f>
        <v>-1.8368648092234596E-2</v>
      </c>
      <c r="I81" s="173">
        <f>IFERROR(Inv_SY_B!I81/Inv_SY_B!$CU81-1,"")</f>
        <v>-1.5326670859780345E-2</v>
      </c>
      <c r="J81" s="173">
        <f>IFERROR(Inv_SY_B!J81/Inv_SY_B!$CU81-1,"")</f>
        <v>-2.3619374254708281E-2</v>
      </c>
      <c r="K81" s="173">
        <f>IFERROR(Inv_SY_B!K81/Inv_SY_B!$CU81-1,"")</f>
        <v>-1.1116123412628243E-2</v>
      </c>
      <c r="L81" s="173">
        <f>IFERROR(Inv_SY_B!L81/Inv_SY_B!$CU81-1,"")</f>
        <v>-1.078940606916301E-2</v>
      </c>
      <c r="M81" s="173">
        <f>IFERROR(Inv_SY_B!M81/Inv_SY_B!$CU81-1,"")</f>
        <v>-3.0290776920257612E-3</v>
      </c>
      <c r="N81" s="173">
        <f>IFERROR(Inv_SY_B!N81/Inv_SY_B!$CU81-1,"")</f>
        <v>-1.4190221945885706E-2</v>
      </c>
      <c r="O81" s="173">
        <f>IFERROR(Inv_SY_B!O81/Inv_SY_B!$CU81-1,"")</f>
        <v>-1.1513344748497079E-2</v>
      </c>
      <c r="P81" s="173">
        <f>IFERROR(Inv_SY_B!P81/Inv_SY_B!$CU81-1,"")</f>
        <v>-1.2979712216336869E-2</v>
      </c>
      <c r="Q81" s="173">
        <f>IFERROR(Inv_SY_B!Q81/Inv_SY_B!$CU81-1,"")</f>
        <v>-1.1930603784061522E-2</v>
      </c>
      <c r="R81" s="173">
        <f>IFERROR(Inv_SY_B!R81/Inv_SY_B!$CU81-1,"")</f>
        <v>-5.0390997128081372E-3</v>
      </c>
      <c r="S81" s="173">
        <f>IFERROR(Inv_SY_B!S81/Inv_SY_B!$CU81-1,"")</f>
        <v>-5.3247344210243241E-3</v>
      </c>
      <c r="T81" s="173">
        <f>IFERROR(Inv_SY_B!T81/Inv_SY_B!$CU81-1,"")</f>
        <v>-1.3599639926317852E-2</v>
      </c>
      <c r="U81" s="173">
        <f>IFERROR(Inv_SY_B!U81/Inv_SY_B!$CU81-1,"")</f>
        <v>8.6092153777043823E-2</v>
      </c>
      <c r="V81" s="173">
        <f>IFERROR(Inv_SY_B!V81/Inv_SY_B!$CU81-1,"")</f>
        <v>0.10725499352200396</v>
      </c>
      <c r="W81" s="173">
        <f>IFERROR(Inv_SY_B!W81/Inv_SY_B!$CU81-1,"")</f>
        <v>0.14754813937885469</v>
      </c>
      <c r="X81" s="173">
        <f>IFERROR(Inv_SY_B!X81/Inv_SY_B!$CU81-1,"")</f>
        <v>-1.1016766404768119E-2</v>
      </c>
      <c r="Y81" s="173">
        <f>IFERROR(Inv_SY_B!Y81/Inv_SY_B!$CU81-1,"")</f>
        <v>-1.5099473506494654E-2</v>
      </c>
      <c r="Z81" s="173">
        <f>IFERROR(Inv_SY_B!Z81/Inv_SY_B!$CU81-1,"")</f>
        <v>-0.11343064758526389</v>
      </c>
      <c r="AA81" s="173">
        <f>IFERROR(Inv_SY_B!AA81/Inv_SY_B!$CU81-1,"")</f>
        <v>3.7363038446731611E-3</v>
      </c>
      <c r="AB81" s="173">
        <f>IFERROR(Inv_SY_B!AB81/Inv_SY_B!$CU81-1,"")</f>
        <v>2.6809451666828465E-2</v>
      </c>
      <c r="AC81" s="173">
        <f>IFERROR(Inv_SY_B!AC81/Inv_SY_B!$CU81-1,"")</f>
        <v>3.2257732756983959E-3</v>
      </c>
      <c r="AD81" s="173">
        <f>IFERROR(Inv_SY_B!AD81/Inv_SY_B!$CU81-1,"")</f>
        <v>-2.3669491317932945E-2</v>
      </c>
      <c r="AE81" s="173">
        <f>IFERROR(Inv_SY_B!AE81/Inv_SY_B!$CU81-1,"")</f>
        <v>7.4909076894706939E-3</v>
      </c>
      <c r="AF81" s="173">
        <f>IFERROR(Inv_SY_B!AF81/Inv_SY_B!$CU81-1,"")</f>
        <v>3.6074054783701293E-2</v>
      </c>
      <c r="AG81" s="173">
        <f>IFERROR(Inv_SY_B!AG81/Inv_SY_B!$CU81-1,"")</f>
        <v>6.1977999627420788E-2</v>
      </c>
      <c r="AH81" s="173">
        <f>IFERROR(Inv_SY_B!AH81/Inv_SY_B!$CU81-1,"")</f>
        <v>1.0717078687173531E-2</v>
      </c>
      <c r="AI81" s="173">
        <f>IFERROR(Inv_SY_B!AI81/Inv_SY_B!$CU81-1,"")</f>
        <v>-1.1597415864011418E-2</v>
      </c>
      <c r="AJ81" s="173">
        <f>IFERROR(Inv_SY_B!AJ81/Inv_SY_B!$CU81-1,"")</f>
        <v>-1.3217526642543387E-2</v>
      </c>
      <c r="AK81" s="173">
        <f>IFERROR(Inv_SY_B!AK81/Inv_SY_B!$CU81-1,"")</f>
        <v>-2.4258798854472907E-2</v>
      </c>
      <c r="AL81" s="173">
        <f>IFERROR(Inv_SY_B!AL81/Inv_SY_B!$CU81-1,"")</f>
        <v>-2.2566915926987674E-2</v>
      </c>
      <c r="AM81" s="173">
        <f>IFERROR(Inv_SY_B!AM81/Inv_SY_B!$CU81-1,"")</f>
        <v>-2.9499065459420493E-2</v>
      </c>
      <c r="AN81" s="173">
        <f>IFERROR(Inv_SY_B!AN81/Inv_SY_B!$CU81-1,"")</f>
        <v>-1.4159778571029902E-2</v>
      </c>
      <c r="AO81" s="173">
        <f>IFERROR(Inv_SY_B!AO81/Inv_SY_B!$CU81-1,"")</f>
        <v>-1.4156846189670946E-2</v>
      </c>
      <c r="AP81" s="173">
        <f>IFERROR(Inv_SY_B!AP81/Inv_SY_B!$CU81-1,"")</f>
        <v>-2.2216997219182133E-4</v>
      </c>
      <c r="AQ81" s="173">
        <f>IFERROR(Inv_SY_B!AQ81/Inv_SY_B!$CU81-1,"")</f>
        <v>-1.4694527635638277E-2</v>
      </c>
      <c r="AR81" s="173">
        <f>IFERROR(Inv_SY_B!AR81/Inv_SY_B!$CU81-1,"")</f>
        <v>6.0653293663208263E-2</v>
      </c>
      <c r="AS81" s="173">
        <f>IFERROR(Inv_SY_B!AS81/Inv_SY_B!$CU81-1,"")</f>
        <v>0.10763721433100781</v>
      </c>
      <c r="AT81" s="173">
        <f>IFERROR(Inv_SY_B!AT81/Inv_SY_B!$CU81-1,"")</f>
        <v>-1.4097132241998822E-2</v>
      </c>
      <c r="AU81" s="173">
        <f>IFERROR(Inv_SY_B!AU81/Inv_SY_B!$CU81-1,"")</f>
        <v>1.1825579939739317E-3</v>
      </c>
      <c r="AV81" s="173">
        <f>IFERROR(Inv_SY_B!AV81/Inv_SY_B!$CU81-1,"")</f>
        <v>-3.6089678810052095E-2</v>
      </c>
      <c r="AW81" s="173">
        <f>IFERROR(Inv_SY_B!AW81/Inv_SY_B!$CU81-1,"")</f>
        <v>5.9622223137218988E-3</v>
      </c>
      <c r="AX81" s="173">
        <f>IFERROR(Inv_SY_B!AX81/Inv_SY_B!$CU81-1,"")</f>
        <v>2.9054725515036406E-2</v>
      </c>
      <c r="AY81" s="173">
        <f>IFERROR(Inv_SY_B!AY81/Inv_SY_B!$CU81-1,"")</f>
        <v>-1.7510529427618993E-3</v>
      </c>
      <c r="AZ81" s="173">
        <f>IFERROR(Inv_SY_B!AZ81/Inv_SY_B!$CU81-1,"")</f>
        <v>3.0657405217735523E-2</v>
      </c>
      <c r="BA81" s="173">
        <f>IFERROR(Inv_SY_B!BA81/Inv_SY_B!$CU81-1,"")</f>
        <v>4.8160155394350035E-4</v>
      </c>
      <c r="BB81" s="173">
        <f>IFERROR(Inv_SY_B!BB81/Inv_SY_B!$CU81-1,"")</f>
        <v>-1.3195025103952429E-2</v>
      </c>
      <c r="BC81" s="173">
        <f>IFERROR(Inv_SY_B!BC81/Inv_SY_B!$CU81-1,"")</f>
        <v>-1.5620690964032291E-2</v>
      </c>
      <c r="BD81" s="173">
        <f>IFERROR(Inv_SY_B!BD81/Inv_SY_B!$CU81-1,"")</f>
        <v>-1.7836098261187594E-2</v>
      </c>
      <c r="BE81" s="173">
        <f>IFERROR(Inv_SY_B!BE81/Inv_SY_B!$CU81-1,"")</f>
        <v>2.7199327855225164E-2</v>
      </c>
      <c r="BF81" s="173">
        <f>IFERROR(Inv_SY_B!BF81/Inv_SY_B!$CU81-1,"")</f>
        <v>-1.69873998002813E-2</v>
      </c>
      <c r="BG81" s="173">
        <f>IFERROR(Inv_SY_B!BG81/Inv_SY_B!$CU81-1,"")</f>
        <v>3.2729636831942965E-2</v>
      </c>
      <c r="BH81" s="173">
        <f>IFERROR(Inv_SY_B!BH81/Inv_SY_B!$CU81-1,"")</f>
        <v>5.5014297944981694E-2</v>
      </c>
      <c r="BI81" s="173">
        <f>IFERROR(Inv_SY_B!BI81/Inv_SY_B!$CU81-1,"")</f>
        <v>-1.2818852323512431E-2</v>
      </c>
      <c r="BJ81" s="173">
        <f>IFERROR(Inv_SY_B!BJ81/Inv_SY_B!$CU81-1,"")</f>
        <v>2.5248103527007126E-2</v>
      </c>
      <c r="BK81" s="173">
        <f>IFERROR(Inv_SY_B!BK81/Inv_SY_B!$CU81-1,"")</f>
        <v>-2.4713419081700549E-2</v>
      </c>
      <c r="BL81" s="173">
        <f>IFERROR(Inv_SY_B!BL81/Inv_SY_B!$CU81-1,"")</f>
        <v>-1.1565131047772681E-2</v>
      </c>
      <c r="BM81" s="173">
        <f>IFERROR(Inv_SY_B!BM81/Inv_SY_B!$CU81-1,"")</f>
        <v>-4.1632905185496893E-3</v>
      </c>
      <c r="BN81" s="173">
        <f>IFERROR(Inv_SY_B!BN81/Inv_SY_B!$CU81-1,"")</f>
        <v>3.8694218810122694E-2</v>
      </c>
      <c r="BO81" s="173">
        <f>IFERROR(Inv_SY_B!BO81/Inv_SY_B!$CU81-1,"")</f>
        <v>-1.0786121857942588E-2</v>
      </c>
      <c r="BP81" s="173">
        <f>IFERROR(Inv_SY_B!BP81/Inv_SY_B!$CU81-1,"")</f>
        <v>-3.3678650486193562E-2</v>
      </c>
      <c r="BQ81" s="173">
        <f>IFERROR(Inv_SY_B!BQ81/Inv_SY_B!$CU81-1,"")</f>
        <v>-1.251537557112925E-2</v>
      </c>
      <c r="BR81" s="173">
        <f>IFERROR(Inv_SY_B!BR81/Inv_SY_B!$CU81-1,"")</f>
        <v>-1.3751370484705094E-2</v>
      </c>
      <c r="BS81" s="173">
        <f>IFERROR(Inv_SY_B!BS81/Inv_SY_B!$CU81-1,"")</f>
        <v>-3.129651932780253E-2</v>
      </c>
      <c r="BT81" s="173">
        <f>IFERROR(Inv_SY_B!BT81/Inv_SY_B!$CU81-1,"")</f>
        <v>-1.9527595879850312E-2</v>
      </c>
      <c r="BU81" s="173">
        <f>IFERROR(Inv_SY_B!BU81/Inv_SY_B!$CU81-1,"")</f>
        <v>-1.3659677197622067E-2</v>
      </c>
      <c r="BV81" s="173">
        <f>IFERROR(Inv_SY_B!BV81/Inv_SY_B!$CU81-1,"")</f>
        <v>-2.489017853570108E-2</v>
      </c>
      <c r="BW81" s="173">
        <f>IFERROR(Inv_SY_B!BW81/Inv_SY_B!$CU81-1,"")</f>
        <v>-6.9403543082232622E-3</v>
      </c>
      <c r="BX81" s="173">
        <f>IFERROR(Inv_SY_B!BX81/Inv_SY_B!$CU81-1,"")</f>
        <v>-1.3300069336682041E-2</v>
      </c>
      <c r="BY81" s="173">
        <f>IFERROR(Inv_SY_B!BY81/Inv_SY_B!$CU81-1,"")</f>
        <v>-2.6750177442779521E-2</v>
      </c>
      <c r="BZ81" s="173">
        <f>IFERROR(Inv_SY_B!BZ81/Inv_SY_B!$CU81-1,"")</f>
        <v>-5.5215049977958008E-3</v>
      </c>
      <c r="CA81" s="173">
        <f>IFERROR(Inv_SY_B!CA81/Inv_SY_B!$CU81-1,"")</f>
        <v>-5.7972980122175888E-2</v>
      </c>
      <c r="CB81" s="173">
        <f>IFERROR(Inv_SY_B!CB81/Inv_SY_B!$CU81-1,"")</f>
        <v>-1</v>
      </c>
      <c r="CC81" s="173">
        <f>IFERROR(Inv_SY_B!CC81/Inv_SY_B!$CU81-1,"")</f>
        <v>1.0392754618621547E-2</v>
      </c>
      <c r="CD81" s="173">
        <f>IFERROR(Inv_SY_B!CD81/Inv_SY_B!$CU81-1,"")</f>
        <v>1.5287524074277803E-2</v>
      </c>
      <c r="CE81" s="173">
        <f>IFERROR(Inv_SY_B!CE81/Inv_SY_B!$CU81-1,"")</f>
        <v>3.8989142928853582E-2</v>
      </c>
      <c r="CF81" s="173">
        <f>IFERROR(Inv_SY_B!CF81/Inv_SY_B!$CU81-1,"")</f>
        <v>4.0972784240195015E-2</v>
      </c>
      <c r="CG81" s="173">
        <f>IFERROR(Inv_SY_B!CG81/Inv_SY_B!$CU81-1,"")</f>
        <v>4.0736758927148564E-2</v>
      </c>
      <c r="CH81" s="173">
        <f>IFERROR(Inv_SY_B!CH81/Inv_SY_B!$CU81-1,"")</f>
        <v>1.2938034735562765E-2</v>
      </c>
      <c r="CI81" s="173">
        <f>IFERROR(Inv_SY_B!CI81/Inv_SY_B!$CU81-1,"")</f>
        <v>-1</v>
      </c>
      <c r="CJ81" s="173">
        <f>IFERROR(Inv_SY_B!CJ81/Inv_SY_B!$CU81-1,"")</f>
        <v>-1</v>
      </c>
      <c r="CK81" s="173">
        <f>IFERROR(Inv_SY_B!CK81/Inv_SY_B!$CU81-1,"")</f>
        <v>-1</v>
      </c>
      <c r="CL81" s="173">
        <f>IFERROR(Inv_SY_B!CL81/Inv_SY_B!$CU81-1,"")</f>
        <v>-1</v>
      </c>
      <c r="CM81" s="173">
        <f>IFERROR(Inv_SY_B!CM81/Inv_SY_B!$CU81-1,"")</f>
        <v>-1</v>
      </c>
      <c r="CN81" s="173">
        <f>IFERROR(Inv_SY_B!CN81/Inv_SY_B!$CU81-1,"")</f>
        <v>-1</v>
      </c>
      <c r="CO81" s="173">
        <f>IFERROR(Inv_SY_B!CO81/Inv_SY_B!$CU81-1,"")</f>
        <v>-1</v>
      </c>
      <c r="CP81" s="173">
        <f>IFERROR(Inv_SY_B!CP81/Inv_SY_B!$CU81-1,"")</f>
        <v>-1</v>
      </c>
      <c r="CQ81" s="173">
        <f>IFERROR(Inv_SY_B!CQ81/Inv_SY_B!$CU81-1,"")</f>
        <v>-5.1351647905932718E-2</v>
      </c>
      <c r="CR81" s="173">
        <f>IFERROR(Inv_SY_B!CR81/Inv_SY_B!$CU81-1,"")</f>
        <v>-8.4501824137449666E-2</v>
      </c>
      <c r="CS81" s="173">
        <f>IFERROR(Inv_SY_B!CS81/Inv_SY_B!$CU81-1,"")</f>
        <v>-1.51097202455025E-2</v>
      </c>
      <c r="CT81" s="173">
        <f>IFERROR(Inv_SY_B!CT81/Inv_SY_B!$CU81-1,"")</f>
        <v>4.6263123042620702E-2</v>
      </c>
      <c r="CU81" s="173"/>
      <c r="CV81" s="173"/>
      <c r="CW81" s="173"/>
      <c r="CX81" s="173"/>
    </row>
    <row r="82" spans="2:102">
      <c r="B82" s="164">
        <f t="shared" si="1"/>
        <v>45774</v>
      </c>
      <c r="C82" s="173">
        <f>IFERROR(Inv_SY_B!C82/Inv_SY_B!$CU82-1,"")</f>
        <v>7.1435709235079914E-2</v>
      </c>
      <c r="D82" s="173">
        <f>IFERROR(Inv_SY_B!D82/Inv_SY_B!$CU82-1,"")</f>
        <v>6.7632317918344675E-2</v>
      </c>
      <c r="E82" s="173">
        <f>IFERROR(Inv_SY_B!E82/Inv_SY_B!$CU82-1,"")</f>
        <v>6.6806862398073319E-2</v>
      </c>
      <c r="F82" s="173">
        <f>IFERROR(Inv_SY_B!F82/Inv_SY_B!$CU82-1,"")</f>
        <v>1.8201996517937635E-2</v>
      </c>
      <c r="G82" s="173">
        <f>IFERROR(Inv_SY_B!G82/Inv_SY_B!$CU82-1,"")</f>
        <v>6.277441310719456E-2</v>
      </c>
      <c r="H82" s="173">
        <f>IFERROR(Inv_SY_B!H82/Inv_SY_B!$CU82-1,"")</f>
        <v>4.6308578502772368E-2</v>
      </c>
      <c r="I82" s="173">
        <f>IFERROR(Inv_SY_B!I82/Inv_SY_B!$CU82-1,"")</f>
        <v>5.2104187205815444E-2</v>
      </c>
      <c r="J82" s="173">
        <f>IFERROR(Inv_SY_B!J82/Inv_SY_B!$CU82-1,"")</f>
        <v>5.5496996205136817E-2</v>
      </c>
      <c r="K82" s="173">
        <f>IFERROR(Inv_SY_B!K82/Inv_SY_B!$CU82-1,"")</f>
        <v>5.5550890713355505E-2</v>
      </c>
      <c r="L82" s="173">
        <f>IFERROR(Inv_SY_B!L82/Inv_SY_B!$CU82-1,"")</f>
        <v>5.9027086493448344E-2</v>
      </c>
      <c r="M82" s="173">
        <f>IFERROR(Inv_SY_B!M82/Inv_SY_B!$CU82-1,"")</f>
        <v>6.0333829964799079E-2</v>
      </c>
      <c r="N82" s="173">
        <f>IFERROR(Inv_SY_B!N82/Inv_SY_B!$CU82-1,"")</f>
        <v>4.9803573415687419E-2</v>
      </c>
      <c r="O82" s="173">
        <f>IFERROR(Inv_SY_B!O82/Inv_SY_B!$CU82-1,"")</f>
        <v>5.323363448824403E-2</v>
      </c>
      <c r="P82" s="173">
        <f>IFERROR(Inv_SY_B!P82/Inv_SY_B!$CU82-1,"")</f>
        <v>5.0602928533964642E-2</v>
      </c>
      <c r="Q82" s="173">
        <f>IFERROR(Inv_SY_B!Q82/Inv_SY_B!$CU82-1,"")</f>
        <v>4.6959114942856983E-2</v>
      </c>
      <c r="R82" s="173">
        <f>IFERROR(Inv_SY_B!R82/Inv_SY_B!$CU82-1,"")</f>
        <v>4.5098430450561944E-2</v>
      </c>
      <c r="S82" s="173">
        <f>IFERROR(Inv_SY_B!S82/Inv_SY_B!$CU82-1,"")</f>
        <v>4.8928999873202539E-2</v>
      </c>
      <c r="T82" s="173">
        <f>IFERROR(Inv_SY_B!T82/Inv_SY_B!$CU82-1,"")</f>
        <v>4.5197188617939199E-2</v>
      </c>
      <c r="U82" s="173">
        <f>IFERROR(Inv_SY_B!U82/Inv_SY_B!$CU82-1,"")</f>
        <v>0.17841631308568728</v>
      </c>
      <c r="V82" s="173">
        <f>IFERROR(Inv_SY_B!V82/Inv_SY_B!$CU82-1,"")</f>
        <v>0.18453071570702861</v>
      </c>
      <c r="W82" s="173">
        <f>IFERROR(Inv_SY_B!W82/Inv_SY_B!$CU82-1,"")</f>
        <v>0.22121359344194125</v>
      </c>
      <c r="X82" s="173">
        <f>IFERROR(Inv_SY_B!X82/Inv_SY_B!$CU82-1,"")</f>
        <v>6.3471986765011534E-2</v>
      </c>
      <c r="Y82" s="173">
        <f>IFERROR(Inv_SY_B!Y82/Inv_SY_B!$CU82-1,"")</f>
        <v>1.8431048177866227E-2</v>
      </c>
      <c r="Z82" s="173">
        <f>IFERROR(Inv_SY_B!Z82/Inv_SY_B!$CU82-1,"")</f>
        <v>-8.0879085138270135E-2</v>
      </c>
      <c r="AA82" s="173">
        <f>IFERROR(Inv_SY_B!AA82/Inv_SY_B!$CU82-1,"")</f>
        <v>1.1733548110316461E-2</v>
      </c>
      <c r="AB82" s="173">
        <f>IFERROR(Inv_SY_B!AB82/Inv_SY_B!$CU82-1,"")</f>
        <v>3.5582417889007401E-2</v>
      </c>
      <c r="AC82" s="173">
        <f>IFERROR(Inv_SY_B!AC82/Inv_SY_B!$CU82-1,"")</f>
        <v>3.8210332694054161E-2</v>
      </c>
      <c r="AD82" s="173">
        <f>IFERROR(Inv_SY_B!AD82/Inv_SY_B!$CU82-1,"")</f>
        <v>1.6987756054780645E-2</v>
      </c>
      <c r="AE82" s="173">
        <f>IFERROR(Inv_SY_B!AE82/Inv_SY_B!$CU82-1,"")</f>
        <v>3.7905244659428572E-2</v>
      </c>
      <c r="AF82" s="173">
        <f>IFERROR(Inv_SY_B!AF82/Inv_SY_B!$CU82-1,"")</f>
        <v>5.9921561096865084E-2</v>
      </c>
      <c r="AG82" s="173">
        <f>IFERROR(Inv_SY_B!AG82/Inv_SY_B!$CU82-1,"")</f>
        <v>6.7852312214227162E-2</v>
      </c>
      <c r="AH82" s="173">
        <f>IFERROR(Inv_SY_B!AH82/Inv_SY_B!$CU82-1,"")</f>
        <v>1.5673165140122736E-2</v>
      </c>
      <c r="AI82" s="173">
        <f>IFERROR(Inv_SY_B!AI82/Inv_SY_B!$CU82-1,"")</f>
        <v>-7.1919451471698093E-2</v>
      </c>
      <c r="AJ82" s="173">
        <f>IFERROR(Inv_SY_B!AJ82/Inv_SY_B!$CU82-1,"")</f>
        <v>-6.6421696060947499E-2</v>
      </c>
      <c r="AK82" s="173">
        <f>IFERROR(Inv_SY_B!AK82/Inv_SY_B!$CU82-1,"")</f>
        <v>-8.0776661648818915E-2</v>
      </c>
      <c r="AL82" s="173">
        <f>IFERROR(Inv_SY_B!AL82/Inv_SY_B!$CU82-1,"")</f>
        <v>-7.5998867034466233E-2</v>
      </c>
      <c r="AM82" s="173">
        <f>IFERROR(Inv_SY_B!AM82/Inv_SY_B!$CU82-1,"")</f>
        <v>-7.688608387554452E-2</v>
      </c>
      <c r="AN82" s="173">
        <f>IFERROR(Inv_SY_B!AN82/Inv_SY_B!$CU82-1,"")</f>
        <v>-6.1837137635654127E-2</v>
      </c>
      <c r="AO82" s="173">
        <f>IFERROR(Inv_SY_B!AO82/Inv_SY_B!$CU82-1,"")</f>
        <v>-7.2238757565134426E-2</v>
      </c>
      <c r="AP82" s="173">
        <f>IFERROR(Inv_SY_B!AP82/Inv_SY_B!$CU82-1,"")</f>
        <v>-6.0775352666122773E-2</v>
      </c>
      <c r="AQ82" s="173">
        <f>IFERROR(Inv_SY_B!AQ82/Inv_SY_B!$CU82-1,"")</f>
        <v>-0.14625207638472537</v>
      </c>
      <c r="AR82" s="173">
        <f>IFERROR(Inv_SY_B!AR82/Inv_SY_B!$CU82-1,"")</f>
        <v>-1.4610208998719565E-2</v>
      </c>
      <c r="AS82" s="173">
        <f>IFERROR(Inv_SY_B!AS82/Inv_SY_B!$CU82-1,"")</f>
        <v>2.8083638809968114E-2</v>
      </c>
      <c r="AT82" s="173">
        <f>IFERROR(Inv_SY_B!AT82/Inv_SY_B!$CU82-1,"")</f>
        <v>-9.7914844241066668E-2</v>
      </c>
      <c r="AU82" s="173">
        <f>IFERROR(Inv_SY_B!AU82/Inv_SY_B!$CU82-1,"")</f>
        <v>-5.9756039095372859E-2</v>
      </c>
      <c r="AV82" s="173">
        <f>IFERROR(Inv_SY_B!AV82/Inv_SY_B!$CU82-1,"")</f>
        <v>-9.8464257803095534E-2</v>
      </c>
      <c r="AW82" s="173">
        <f>IFERROR(Inv_SY_B!AW82/Inv_SY_B!$CU82-1,"")</f>
        <v>-6.9269632422372496E-2</v>
      </c>
      <c r="AX82" s="173">
        <f>IFERROR(Inv_SY_B!AX82/Inv_SY_B!$CU82-1,"")</f>
        <v>-4.6678462857879133E-2</v>
      </c>
      <c r="AY82" s="173">
        <f>IFERROR(Inv_SY_B!AY82/Inv_SY_B!$CU82-1,"")</f>
        <v>-7.5588037561257648E-2</v>
      </c>
      <c r="AZ82" s="173">
        <f>IFERROR(Inv_SY_B!AZ82/Inv_SY_B!$CU82-1,"")</f>
        <v>-5.7134947056301733E-2</v>
      </c>
      <c r="BA82" s="173">
        <f>IFERROR(Inv_SY_B!BA82/Inv_SY_B!$CU82-1,"")</f>
        <v>-7.6421351244503333E-2</v>
      </c>
      <c r="BB82" s="173">
        <f>IFERROR(Inv_SY_B!BB82/Inv_SY_B!$CU82-1,"")</f>
        <v>-9.5055838825272687E-2</v>
      </c>
      <c r="BC82" s="173">
        <f>IFERROR(Inv_SY_B!BC82/Inv_SY_B!$CU82-1,"")</f>
        <v>-9.9654884579013614E-2</v>
      </c>
      <c r="BD82" s="173">
        <f>IFERROR(Inv_SY_B!BD82/Inv_SY_B!$CU82-1,"")</f>
        <v>-0.10124311735204272</v>
      </c>
      <c r="BE82" s="173">
        <f>IFERROR(Inv_SY_B!BE82/Inv_SY_B!$CU82-1,"")</f>
        <v>-7.5833394052201686E-2</v>
      </c>
      <c r="BF82" s="173">
        <f>IFERROR(Inv_SY_B!BF82/Inv_SY_B!$CU82-1,"")</f>
        <v>-0.10678047850452321</v>
      </c>
      <c r="BG82" s="173">
        <f>IFERROR(Inv_SY_B!BG82/Inv_SY_B!$CU82-1,"")</f>
        <v>-7.6761481648381369E-2</v>
      </c>
      <c r="BH82" s="173">
        <f>IFERROR(Inv_SY_B!BH82/Inv_SY_B!$CU82-1,"")</f>
        <v>-5.0019608818923866E-2</v>
      </c>
      <c r="BI82" s="173">
        <f>IFERROR(Inv_SY_B!BI82/Inv_SY_B!$CU82-1,"")</f>
        <v>-0.12133457069303133</v>
      </c>
      <c r="BJ82" s="173">
        <f>IFERROR(Inv_SY_B!BJ82/Inv_SY_B!$CU82-1,"")</f>
        <v>-8.1970603105526396E-2</v>
      </c>
      <c r="BK82" s="173">
        <f>IFERROR(Inv_SY_B!BK82/Inv_SY_B!$CU82-1,"")</f>
        <v>-0.13838570204997125</v>
      </c>
      <c r="BL82" s="173">
        <f>IFERROR(Inv_SY_B!BL82/Inv_SY_B!$CU82-1,"")</f>
        <v>-0.11791389288983856</v>
      </c>
      <c r="BM82" s="173">
        <f>IFERROR(Inv_SY_B!BM82/Inv_SY_B!$CU82-1,"")</f>
        <v>-0.11065665506452438</v>
      </c>
      <c r="BN82" s="173">
        <f>IFERROR(Inv_SY_B!BN82/Inv_SY_B!$CU82-1,"")</f>
        <v>-7.5712274652812162E-2</v>
      </c>
      <c r="BO82" s="173">
        <f>IFERROR(Inv_SY_B!BO82/Inv_SY_B!$CU82-1,"")</f>
        <v>3.1499148636553898E-2</v>
      </c>
      <c r="BP82" s="173">
        <f>IFERROR(Inv_SY_B!BP82/Inv_SY_B!$CU82-1,"")</f>
        <v>2.1651445912214573E-2</v>
      </c>
      <c r="BQ82" s="173">
        <f>IFERROR(Inv_SY_B!BQ82/Inv_SY_B!$CU82-1,"")</f>
        <v>4.0571413727002348E-2</v>
      </c>
      <c r="BR82" s="173">
        <f>IFERROR(Inv_SY_B!BR82/Inv_SY_B!$CU82-1,"")</f>
        <v>4.6811435753792541E-2</v>
      </c>
      <c r="BS82" s="173">
        <f>IFERROR(Inv_SY_B!BS82/Inv_SY_B!$CU82-1,"")</f>
        <v>2.6084995429323188E-2</v>
      </c>
      <c r="BT82" s="173">
        <f>IFERROR(Inv_SY_B!BT82/Inv_SY_B!$CU82-1,"")</f>
        <v>3.930643420660207E-2</v>
      </c>
      <c r="BU82" s="173">
        <f>IFERROR(Inv_SY_B!BU82/Inv_SY_B!$CU82-1,"")</f>
        <v>4.3677449624993425E-2</v>
      </c>
      <c r="BV82" s="173">
        <f>IFERROR(Inv_SY_B!BV82/Inv_SY_B!$CU82-1,"")</f>
        <v>3.2879140494043169E-2</v>
      </c>
      <c r="BW82" s="173">
        <f>IFERROR(Inv_SY_B!BW82/Inv_SY_B!$CU82-1,"")</f>
        <v>5.1672731726132737E-2</v>
      </c>
      <c r="BX82" s="173">
        <f>IFERROR(Inv_SY_B!BX82/Inv_SY_B!$CU82-1,"")</f>
        <v>3.7896681014145672E-2</v>
      </c>
      <c r="BY82" s="173">
        <f>IFERROR(Inv_SY_B!BY82/Inv_SY_B!$CU82-1,"")</f>
        <v>3.4478563168314436E-2</v>
      </c>
      <c r="BZ82" s="173">
        <f>IFERROR(Inv_SY_B!BZ82/Inv_SY_B!$CU82-1,"")</f>
        <v>5.8643310622654932E-2</v>
      </c>
      <c r="CA82" s="173">
        <f>IFERROR(Inv_SY_B!CA82/Inv_SY_B!$CU82-1,"")</f>
        <v>4.8486879725462284E-3</v>
      </c>
      <c r="CB82" s="173">
        <f>IFERROR(Inv_SY_B!CB82/Inv_SY_B!$CU82-1,"")</f>
        <v>-1</v>
      </c>
      <c r="CC82" s="173">
        <f>IFERROR(Inv_SY_B!CC82/Inv_SY_B!$CU82-1,"")</f>
        <v>5.3118828118668304E-2</v>
      </c>
      <c r="CD82" s="173">
        <f>IFERROR(Inv_SY_B!CD82/Inv_SY_B!$CU82-1,"")</f>
        <v>5.1838295534938128E-2</v>
      </c>
      <c r="CE82" s="173">
        <f>IFERROR(Inv_SY_B!CE82/Inv_SY_B!$CU82-1,"")</f>
        <v>7.5365967497650344E-2</v>
      </c>
      <c r="CF82" s="173">
        <f>IFERROR(Inv_SY_B!CF82/Inv_SY_B!$CU82-1,"")</f>
        <v>6.2842579723647374E-2</v>
      </c>
      <c r="CG82" s="173">
        <f>IFERROR(Inv_SY_B!CG82/Inv_SY_B!$CU82-1,"")</f>
        <v>4.3870537236174512E-2</v>
      </c>
      <c r="CH82" s="173">
        <f>IFERROR(Inv_SY_B!CH82/Inv_SY_B!$CU82-1,"")</f>
        <v>9.479354027467779E-2</v>
      </c>
      <c r="CI82" s="173">
        <f>IFERROR(Inv_SY_B!CI82/Inv_SY_B!$CU82-1,"")</f>
        <v>-1</v>
      </c>
      <c r="CJ82" s="173">
        <f>IFERROR(Inv_SY_B!CJ82/Inv_SY_B!$CU82-1,"")</f>
        <v>-1</v>
      </c>
      <c r="CK82" s="173">
        <f>IFERROR(Inv_SY_B!CK82/Inv_SY_B!$CU82-1,"")</f>
        <v>-1</v>
      </c>
      <c r="CL82" s="173">
        <f>IFERROR(Inv_SY_B!CL82/Inv_SY_B!$CU82-1,"")</f>
        <v>-1</v>
      </c>
      <c r="CM82" s="173">
        <f>IFERROR(Inv_SY_B!CM82/Inv_SY_B!$CU82-1,"")</f>
        <v>-1</v>
      </c>
      <c r="CN82" s="173">
        <f>IFERROR(Inv_SY_B!CN82/Inv_SY_B!$CU82-1,"")</f>
        <v>-1</v>
      </c>
      <c r="CO82" s="173">
        <f>IFERROR(Inv_SY_B!CO82/Inv_SY_B!$CU82-1,"")</f>
        <v>-1</v>
      </c>
      <c r="CP82" s="173">
        <f>IFERROR(Inv_SY_B!CP82/Inv_SY_B!$CU82-1,"")</f>
        <v>-1</v>
      </c>
      <c r="CQ82" s="173">
        <f>IFERROR(Inv_SY_B!CQ82/Inv_SY_B!$CU82-1,"")</f>
        <v>-6.1372279521614281E-2</v>
      </c>
      <c r="CR82" s="173">
        <f>IFERROR(Inv_SY_B!CR82/Inv_SY_B!$CU82-1,"")</f>
        <v>-9.0915840935909653E-2</v>
      </c>
      <c r="CS82" s="173">
        <f>IFERROR(Inv_SY_B!CS82/Inv_SY_B!$CU82-1,"")</f>
        <v>-2.7083443808313179E-2</v>
      </c>
      <c r="CT82" s="173">
        <f>IFERROR(Inv_SY_B!CT82/Inv_SY_B!$CU82-1,"")</f>
        <v>3.515545815904364E-2</v>
      </c>
      <c r="CU82" s="173"/>
      <c r="CV82" s="173"/>
      <c r="CW82" s="173"/>
      <c r="CX82" s="173"/>
    </row>
    <row r="83" spans="2:102">
      <c r="B83" s="164">
        <f t="shared" si="1"/>
        <v>45775</v>
      </c>
      <c r="C83" s="173">
        <f>IFERROR(Inv_SY_B!C83/Inv_SY_B!$CU83-1,"")</f>
        <v>2.0073248938107469E-2</v>
      </c>
      <c r="D83" s="173">
        <f>IFERROR(Inv_SY_B!D83/Inv_SY_B!$CU83-1,"")</f>
        <v>8.4172217169775632E-3</v>
      </c>
      <c r="E83" s="173">
        <f>IFERROR(Inv_SY_B!E83/Inv_SY_B!$CU83-1,"")</f>
        <v>-6.4859861660523377E-3</v>
      </c>
      <c r="F83" s="173">
        <f>IFERROR(Inv_SY_B!F83/Inv_SY_B!$CU83-1,"")</f>
        <v>-5.6833711123000175E-2</v>
      </c>
      <c r="G83" s="173">
        <f>IFERROR(Inv_SY_B!G83/Inv_SY_B!$CU83-1,"")</f>
        <v>-1.3373737750715708E-2</v>
      </c>
      <c r="H83" s="173">
        <f>IFERROR(Inv_SY_B!H83/Inv_SY_B!$CU83-1,"")</f>
        <v>-2.2734015545258224E-2</v>
      </c>
      <c r="I83" s="173">
        <f>IFERROR(Inv_SY_B!I83/Inv_SY_B!$CU83-1,"")</f>
        <v>-1.8963086021461018E-2</v>
      </c>
      <c r="J83" s="173">
        <f>IFERROR(Inv_SY_B!J83/Inv_SY_B!$CU83-1,"")</f>
        <v>-2.6844188985057582E-2</v>
      </c>
      <c r="K83" s="173">
        <f>IFERROR(Inv_SY_B!K83/Inv_SY_B!$CU83-1,"")</f>
        <v>-1.529688858953393E-2</v>
      </c>
      <c r="L83" s="173">
        <f>IFERROR(Inv_SY_B!L83/Inv_SY_B!$CU83-1,"")</f>
        <v>-1.336437212113295E-2</v>
      </c>
      <c r="M83" s="173">
        <f>IFERROR(Inv_SY_B!M83/Inv_SY_B!$CU83-1,"")</f>
        <v>-1.1331781581261247E-2</v>
      </c>
      <c r="N83" s="173">
        <f>IFERROR(Inv_SY_B!N83/Inv_SY_B!$CU83-1,"")</f>
        <v>-1.8669577801167958E-2</v>
      </c>
      <c r="O83" s="173">
        <f>IFERROR(Inv_SY_B!O83/Inv_SY_B!$CU83-1,"")</f>
        <v>-2.0532630756043946E-2</v>
      </c>
      <c r="P83" s="173">
        <f>IFERROR(Inv_SY_B!P83/Inv_SY_B!$CU83-1,"")</f>
        <v>-4.6727958924698387E-2</v>
      </c>
      <c r="Q83" s="173">
        <f>IFERROR(Inv_SY_B!Q83/Inv_SY_B!$CU83-1,"")</f>
        <v>-1.942068691472898E-2</v>
      </c>
      <c r="R83" s="173">
        <f>IFERROR(Inv_SY_B!R83/Inv_SY_B!$CU83-1,"")</f>
        <v>-1.2418137852543865E-2</v>
      </c>
      <c r="S83" s="173">
        <f>IFERROR(Inv_SY_B!S83/Inv_SY_B!$CU83-1,"")</f>
        <v>-1.2356509051862696E-2</v>
      </c>
      <c r="T83" s="173">
        <f>IFERROR(Inv_SY_B!T83/Inv_SY_B!$CU83-1,"")</f>
        <v>-1.4493341689789441E-2</v>
      </c>
      <c r="U83" s="173">
        <f>IFERROR(Inv_SY_B!U83/Inv_SY_B!$CU83-1,"")</f>
        <v>0.13072333730170316</v>
      </c>
      <c r="V83" s="173">
        <f>IFERROR(Inv_SY_B!V83/Inv_SY_B!$CU83-1,"")</f>
        <v>0.13427598068236768</v>
      </c>
      <c r="W83" s="173">
        <f>IFERROR(Inv_SY_B!W83/Inv_SY_B!$CU83-1,"")</f>
        <v>0.16152189117002269</v>
      </c>
      <c r="X83" s="173">
        <f>IFERROR(Inv_SY_B!X83/Inv_SY_B!$CU83-1,"")</f>
        <v>1.6363343590575008E-2</v>
      </c>
      <c r="Y83" s="173">
        <f>IFERROR(Inv_SY_B!Y83/Inv_SY_B!$CU83-1,"")</f>
        <v>2.9423175601775986E-2</v>
      </c>
      <c r="Z83" s="173">
        <f>IFERROR(Inv_SY_B!Z83/Inv_SY_B!$CU83-1,"")</f>
        <v>-6.8011822269239741E-2</v>
      </c>
      <c r="AA83" s="173">
        <f>IFERROR(Inv_SY_B!AA83/Inv_SY_B!$CU83-1,"")</f>
        <v>-1.7866380775907076E-2</v>
      </c>
      <c r="AB83" s="173">
        <f>IFERROR(Inv_SY_B!AB83/Inv_SY_B!$CU83-1,"")</f>
        <v>4.89920533485666E-3</v>
      </c>
      <c r="AC83" s="173">
        <f>IFERROR(Inv_SY_B!AC83/Inv_SY_B!$CU83-1,"")</f>
        <v>3.5436532769117512E-3</v>
      </c>
      <c r="AD83" s="173">
        <f>IFERROR(Inv_SY_B!AD83/Inv_SY_B!$CU83-1,"")</f>
        <v>-2.782256278969697E-2</v>
      </c>
      <c r="AE83" s="173">
        <f>IFERROR(Inv_SY_B!AE83/Inv_SY_B!$CU83-1,"")</f>
        <v>1.28013925460706E-2</v>
      </c>
      <c r="AF83" s="173">
        <f>IFERROR(Inv_SY_B!AF83/Inv_SY_B!$CU83-1,"")</f>
        <v>4.1170196097291001E-2</v>
      </c>
      <c r="AG83" s="173">
        <f>IFERROR(Inv_SY_B!AG83/Inv_SY_B!$CU83-1,"")</f>
        <v>5.5631329051189837E-2</v>
      </c>
      <c r="AH83" s="173">
        <f>IFERROR(Inv_SY_B!AH83/Inv_SY_B!$CU83-1,"")</f>
        <v>3.7462986400098597E-3</v>
      </c>
      <c r="AI83" s="173">
        <f>IFERROR(Inv_SY_B!AI83/Inv_SY_B!$CU83-1,"")</f>
        <v>-1.4746962948913866E-2</v>
      </c>
      <c r="AJ83" s="173">
        <f>IFERROR(Inv_SY_B!AJ83/Inv_SY_B!$CU83-1,"")</f>
        <v>-6.7815359462419789E-3</v>
      </c>
      <c r="AK83" s="173">
        <f>IFERROR(Inv_SY_B!AK83/Inv_SY_B!$CU83-1,"")</f>
        <v>-2.1860105419352904E-2</v>
      </c>
      <c r="AL83" s="173">
        <f>IFERROR(Inv_SY_B!AL83/Inv_SY_B!$CU83-1,"")</f>
        <v>-1.6673697456627279E-3</v>
      </c>
      <c r="AM83" s="173">
        <f>IFERROR(Inv_SY_B!AM83/Inv_SY_B!$CU83-1,"")</f>
        <v>-7.6264294862624649E-3</v>
      </c>
      <c r="AN83" s="173">
        <f>IFERROR(Inv_SY_B!AN83/Inv_SY_B!$CU83-1,"")</f>
        <v>1.3547182286686166E-3</v>
      </c>
      <c r="AO83" s="173">
        <f>IFERROR(Inv_SY_B!AO83/Inv_SY_B!$CU83-1,"")</f>
        <v>-3.596362069704151E-3</v>
      </c>
      <c r="AP83" s="173">
        <f>IFERROR(Inv_SY_B!AP83/Inv_SY_B!$CU83-1,"")</f>
        <v>1.899184407420762E-3</v>
      </c>
      <c r="AQ83" s="173">
        <f>IFERROR(Inv_SY_B!AQ83/Inv_SY_B!$CU83-1,"")</f>
        <v>-5.6382628940937485E-3</v>
      </c>
      <c r="AR83" s="173">
        <f>IFERROR(Inv_SY_B!AR83/Inv_SY_B!$CU83-1,"")</f>
        <v>6.8610689994206497E-2</v>
      </c>
      <c r="AS83" s="173">
        <f>IFERROR(Inv_SY_B!AS83/Inv_SY_B!$CU83-1,"")</f>
        <v>0.10491015003975401</v>
      </c>
      <c r="AT83" s="173">
        <f>IFERROR(Inv_SY_B!AT83/Inv_SY_B!$CU83-1,"")</f>
        <v>-1.7741688995224436E-2</v>
      </c>
      <c r="AU83" s="173">
        <f>IFERROR(Inv_SY_B!AU83/Inv_SY_B!$CU83-1,"")</f>
        <v>3.8897934646904275E-3</v>
      </c>
      <c r="AV83" s="173">
        <f>IFERROR(Inv_SY_B!AV83/Inv_SY_B!$CU83-1,"")</f>
        <v>-1.5456685251055036E-2</v>
      </c>
      <c r="AW83" s="173">
        <f>IFERROR(Inv_SY_B!AW83/Inv_SY_B!$CU83-1,"")</f>
        <v>7.9315643598576457E-3</v>
      </c>
      <c r="AX83" s="173">
        <f>IFERROR(Inv_SY_B!AX83/Inv_SY_B!$CU83-1,"")</f>
        <v>3.6826435350926667E-2</v>
      </c>
      <c r="AY83" s="173">
        <f>IFERROR(Inv_SY_B!AY83/Inv_SY_B!$CU83-1,"")</f>
        <v>1.3634246616556434E-2</v>
      </c>
      <c r="AZ83" s="173">
        <f>IFERROR(Inv_SY_B!AZ83/Inv_SY_B!$CU83-1,"")</f>
        <v>5.038211666116843E-2</v>
      </c>
      <c r="BA83" s="173">
        <f>IFERROR(Inv_SY_B!BA83/Inv_SY_B!$CU83-1,"")</f>
        <v>1.4600002932332101E-2</v>
      </c>
      <c r="BB83" s="173">
        <f>IFERROR(Inv_SY_B!BB83/Inv_SY_B!$CU83-1,"")</f>
        <v>-2.3637297069849406E-2</v>
      </c>
      <c r="BC83" s="173">
        <f>IFERROR(Inv_SY_B!BC83/Inv_SY_B!$CU83-1,"")</f>
        <v>-1.4133156515178658E-2</v>
      </c>
      <c r="BD83" s="173">
        <f>IFERROR(Inv_SY_B!BD83/Inv_SY_B!$CU83-1,"")</f>
        <v>-1.5158310239407613E-2</v>
      </c>
      <c r="BE83" s="173">
        <f>IFERROR(Inv_SY_B!BE83/Inv_SY_B!$CU83-1,"")</f>
        <v>6.8072738547231282E-4</v>
      </c>
      <c r="BF83" s="173">
        <f>IFERROR(Inv_SY_B!BF83/Inv_SY_B!$CU83-1,"")</f>
        <v>-2.1586056947814569E-2</v>
      </c>
      <c r="BG83" s="173">
        <f>IFERROR(Inv_SY_B!BG83/Inv_SY_B!$CU83-1,"")</f>
        <v>5.9565140246031767E-4</v>
      </c>
      <c r="BH83" s="173">
        <f>IFERROR(Inv_SY_B!BH83/Inv_SY_B!$CU83-1,"")</f>
        <v>4.2163776702195177E-2</v>
      </c>
      <c r="BI83" s="173">
        <f>IFERROR(Inv_SY_B!BI83/Inv_SY_B!$CU83-1,"")</f>
        <v>-3.5174562336562132E-2</v>
      </c>
      <c r="BJ83" s="173">
        <f>IFERROR(Inv_SY_B!BJ83/Inv_SY_B!$CU83-1,"")</f>
        <v>-4.2096921950524058E-3</v>
      </c>
      <c r="BK83" s="173">
        <f>IFERROR(Inv_SY_B!BK83/Inv_SY_B!$CU83-1,"")</f>
        <v>-4.9270459457365967E-2</v>
      </c>
      <c r="BL83" s="173">
        <f>IFERROR(Inv_SY_B!BL83/Inv_SY_B!$CU83-1,"")</f>
        <v>-3.9957233833329497E-2</v>
      </c>
      <c r="BM83" s="173">
        <f>IFERROR(Inv_SY_B!BM83/Inv_SY_B!$CU83-1,"")</f>
        <v>-3.2783820025990562E-2</v>
      </c>
      <c r="BN83" s="173">
        <f>IFERROR(Inv_SY_B!BN83/Inv_SY_B!$CU83-1,"")</f>
        <v>7.1265633244936843E-3</v>
      </c>
      <c r="BO83" s="173">
        <f>IFERROR(Inv_SY_B!BO83/Inv_SY_B!$CU83-1,"")</f>
        <v>-1.0897508075253692E-2</v>
      </c>
      <c r="BP83" s="173">
        <f>IFERROR(Inv_SY_B!BP83/Inv_SY_B!$CU83-1,"")</f>
        <v>-4.8194878495482096E-2</v>
      </c>
      <c r="BQ83" s="173">
        <f>IFERROR(Inv_SY_B!BQ83/Inv_SY_B!$CU83-1,"")</f>
        <v>-1.0801470555908521E-2</v>
      </c>
      <c r="BR83" s="173">
        <f>IFERROR(Inv_SY_B!BR83/Inv_SY_B!$CU83-1,"")</f>
        <v>6.899027565250293E-4</v>
      </c>
      <c r="BS83" s="173">
        <f>IFERROR(Inv_SY_B!BS83/Inv_SY_B!$CU83-1,"")</f>
        <v>-4.9363994479557638E-3</v>
      </c>
      <c r="BT83" s="173">
        <f>IFERROR(Inv_SY_B!BT83/Inv_SY_B!$CU83-1,"")</f>
        <v>-4.0261293913368412E-4</v>
      </c>
      <c r="BU83" s="173">
        <f>IFERROR(Inv_SY_B!BU83/Inv_SY_B!$CU83-1,"")</f>
        <v>1.8024272591410373E-3</v>
      </c>
      <c r="BV83" s="173">
        <f>IFERROR(Inv_SY_B!BV83/Inv_SY_B!$CU83-1,"")</f>
        <v>-2.3353883844271506E-3</v>
      </c>
      <c r="BW83" s="173">
        <f>IFERROR(Inv_SY_B!BW83/Inv_SY_B!$CU83-1,"")</f>
        <v>1.1163123395793839E-2</v>
      </c>
      <c r="BX83" s="173">
        <f>IFERROR(Inv_SY_B!BX83/Inv_SY_B!$CU83-1,"")</f>
        <v>1.9768537174170708E-2</v>
      </c>
      <c r="BY83" s="173">
        <f>IFERROR(Inv_SY_B!BY83/Inv_SY_B!$CU83-1,"")</f>
        <v>4.9585326186472045E-3</v>
      </c>
      <c r="BZ83" s="173">
        <f>IFERROR(Inv_SY_B!BZ83/Inv_SY_B!$CU83-1,"")</f>
        <v>2.6885826469449814E-2</v>
      </c>
      <c r="CA83" s="173">
        <f>IFERROR(Inv_SY_B!CA83/Inv_SY_B!$CU83-1,"")</f>
        <v>-4.3446520804378275E-2</v>
      </c>
      <c r="CB83" s="173">
        <f>IFERROR(Inv_SY_B!CB83/Inv_SY_B!$CU83-1,"")</f>
        <v>-1</v>
      </c>
      <c r="CC83" s="173">
        <f>IFERROR(Inv_SY_B!CC83/Inv_SY_B!$CU83-1,"")</f>
        <v>-2.7932476132038753E-3</v>
      </c>
      <c r="CD83" s="173">
        <f>IFERROR(Inv_SY_B!CD83/Inv_SY_B!$CU83-1,"")</f>
        <v>-4.8568085094120583E-3</v>
      </c>
      <c r="CE83" s="173">
        <f>IFERROR(Inv_SY_B!CE83/Inv_SY_B!$CU83-1,"")</f>
        <v>2.2416802764644084E-2</v>
      </c>
      <c r="CF83" s="173">
        <f>IFERROR(Inv_SY_B!CF83/Inv_SY_B!$CU83-1,"")</f>
        <v>1.6750791390487851E-2</v>
      </c>
      <c r="CG83" s="173">
        <f>IFERROR(Inv_SY_B!CG83/Inv_SY_B!$CU83-1,"")</f>
        <v>1.5309784363546353E-3</v>
      </c>
      <c r="CH83" s="173">
        <f>IFERROR(Inv_SY_B!CH83/Inv_SY_B!$CU83-1,"")</f>
        <v>6.4073365988480901E-2</v>
      </c>
      <c r="CI83" s="173">
        <f>IFERROR(Inv_SY_B!CI83/Inv_SY_B!$CU83-1,"")</f>
        <v>-1</v>
      </c>
      <c r="CJ83" s="173">
        <f>IFERROR(Inv_SY_B!CJ83/Inv_SY_B!$CU83-1,"")</f>
        <v>-1</v>
      </c>
      <c r="CK83" s="173">
        <f>IFERROR(Inv_SY_B!CK83/Inv_SY_B!$CU83-1,"")</f>
        <v>-1</v>
      </c>
      <c r="CL83" s="173">
        <f>IFERROR(Inv_SY_B!CL83/Inv_SY_B!$CU83-1,"")</f>
        <v>-1</v>
      </c>
      <c r="CM83" s="173">
        <f>IFERROR(Inv_SY_B!CM83/Inv_SY_B!$CU83-1,"")</f>
        <v>-1</v>
      </c>
      <c r="CN83" s="173">
        <f>IFERROR(Inv_SY_B!CN83/Inv_SY_B!$CU83-1,"")</f>
        <v>-1</v>
      </c>
      <c r="CO83" s="173">
        <f>IFERROR(Inv_SY_B!CO83/Inv_SY_B!$CU83-1,"")</f>
        <v>-1</v>
      </c>
      <c r="CP83" s="173">
        <f>IFERROR(Inv_SY_B!CP83/Inv_SY_B!$CU83-1,"")</f>
        <v>-1</v>
      </c>
      <c r="CQ83" s="173">
        <f>IFERROR(Inv_SY_B!CQ83/Inv_SY_B!$CU83-1,"")</f>
        <v>-8.7183176717245958E-2</v>
      </c>
      <c r="CR83" s="173">
        <f>IFERROR(Inv_SY_B!CR83/Inv_SY_B!$CU83-1,"")</f>
        <v>-0.11866300718968414</v>
      </c>
      <c r="CS83" s="173">
        <f>IFERROR(Inv_SY_B!CS83/Inv_SY_B!$CU83-1,"")</f>
        <v>-4.7003789955102016E-2</v>
      </c>
      <c r="CT83" s="173">
        <f>IFERROR(Inv_SY_B!CT83/Inv_SY_B!$CU83-1,"")</f>
        <v>8.8519937016537931E-3</v>
      </c>
      <c r="CU83" s="173"/>
      <c r="CV83" s="173"/>
      <c r="CW83" s="173"/>
      <c r="CX83" s="173"/>
    </row>
    <row r="84" spans="2:102">
      <c r="B84" s="164">
        <f t="shared" si="1"/>
        <v>45776</v>
      </c>
      <c r="C84" s="173">
        <f>IFERROR(Inv_SY_B!C84/Inv_SY_B!$CU84-1,"")</f>
        <v>4.9862738154715647E-2</v>
      </c>
      <c r="D84" s="173">
        <f>IFERROR(Inv_SY_B!D84/Inv_SY_B!$CU84-1,"")</f>
        <v>3.6482840097255886E-2</v>
      </c>
      <c r="E84" s="173">
        <f>IFERROR(Inv_SY_B!E84/Inv_SY_B!$CU84-1,"")</f>
        <v>1.0422270785821919E-2</v>
      </c>
      <c r="F84" s="173">
        <f>IFERROR(Inv_SY_B!F84/Inv_SY_B!$CU84-1,"")</f>
        <v>-5.458589594078167E-2</v>
      </c>
      <c r="G84" s="173">
        <f>IFERROR(Inv_SY_B!G84/Inv_SY_B!$CU84-1,"")</f>
        <v>-2.1080766609216095E-4</v>
      </c>
      <c r="H84" s="173">
        <f>IFERROR(Inv_SY_B!H84/Inv_SY_B!$CU84-1,"")</f>
        <v>-6.0869826000444771E-3</v>
      </c>
      <c r="I84" s="173">
        <f>IFERROR(Inv_SY_B!I84/Inv_SY_B!$CU84-1,"")</f>
        <v>-3.2838951258790994E-2</v>
      </c>
      <c r="J84" s="173">
        <f>IFERROR(Inv_SY_B!J84/Inv_SY_B!$CU84-1,"")</f>
        <v>-3.2904273496312308E-2</v>
      </c>
      <c r="K84" s="173">
        <f>IFERROR(Inv_SY_B!K84/Inv_SY_B!$CU84-1,"")</f>
        <v>-2.487393907735802E-2</v>
      </c>
      <c r="L84" s="173">
        <f>IFERROR(Inv_SY_B!L84/Inv_SY_B!$CU84-1,"")</f>
        <v>-2.2248583500640962E-2</v>
      </c>
      <c r="M84" s="173">
        <f>IFERROR(Inv_SY_B!M84/Inv_SY_B!$CU84-1,"")</f>
        <v>1.0048059264650577E-2</v>
      </c>
      <c r="N84" s="173">
        <f>IFERROR(Inv_SY_B!N84/Inv_SY_B!$CU84-1,"")</f>
        <v>4.914052051315787E-3</v>
      </c>
      <c r="O84" s="173">
        <f>IFERROR(Inv_SY_B!O84/Inv_SY_B!$CU84-1,"")</f>
        <v>3.5991969403574853E-3</v>
      </c>
      <c r="P84" s="173">
        <f>IFERROR(Inv_SY_B!P84/Inv_SY_B!$CU84-1,"")</f>
        <v>-7.9146986309286405E-7</v>
      </c>
      <c r="Q84" s="173">
        <f>IFERROR(Inv_SY_B!Q84/Inv_SY_B!$CU84-1,"")</f>
        <v>-3.3346632427796452E-3</v>
      </c>
      <c r="R84" s="173">
        <f>IFERROR(Inv_SY_B!R84/Inv_SY_B!$CU84-1,"")</f>
        <v>7.8816247806356987E-3</v>
      </c>
      <c r="S84" s="173">
        <f>IFERROR(Inv_SY_B!S84/Inv_SY_B!$CU84-1,"")</f>
        <v>8.6890935002279512E-3</v>
      </c>
      <c r="T84" s="173">
        <f>IFERROR(Inv_SY_B!T84/Inv_SY_B!$CU84-1,"")</f>
        <v>1.4532255962430796E-2</v>
      </c>
      <c r="U84" s="173">
        <f>IFERROR(Inv_SY_B!U84/Inv_SY_B!$CU84-1,"")</f>
        <v>0.13878844304833349</v>
      </c>
      <c r="V84" s="173">
        <f>IFERROR(Inv_SY_B!V84/Inv_SY_B!$CU84-1,"")</f>
        <v>0.15656713652691501</v>
      </c>
      <c r="W84" s="173">
        <f>IFERROR(Inv_SY_B!W84/Inv_SY_B!$CU84-1,"")</f>
        <v>0.19096089573618902</v>
      </c>
      <c r="X84" s="173">
        <f>IFERROR(Inv_SY_B!X84/Inv_SY_B!$CU84-1,"")</f>
        <v>4.2196384336930626E-2</v>
      </c>
      <c r="Y84" s="173">
        <f>IFERROR(Inv_SY_B!Y84/Inv_SY_B!$CU84-1,"")</f>
        <v>4.3906414885372946E-3</v>
      </c>
      <c r="Z84" s="173">
        <f>IFERROR(Inv_SY_B!Z84/Inv_SY_B!$CU84-1,"")</f>
        <v>-9.4573462380164175E-2</v>
      </c>
      <c r="AA84" s="173">
        <f>IFERROR(Inv_SY_B!AA84/Inv_SY_B!$CU84-1,"")</f>
        <v>-1.1278306530605131E-2</v>
      </c>
      <c r="AB84" s="173">
        <f>IFERROR(Inv_SY_B!AB84/Inv_SY_B!$CU84-1,"")</f>
        <v>1.0927229441886732E-2</v>
      </c>
      <c r="AC84" s="173">
        <f>IFERROR(Inv_SY_B!AC84/Inv_SY_B!$CU84-1,"")</f>
        <v>2.9644262145559264E-2</v>
      </c>
      <c r="AD84" s="173">
        <f>IFERROR(Inv_SY_B!AD84/Inv_SY_B!$CU84-1,"")</f>
        <v>2.6462359509871192E-4</v>
      </c>
      <c r="AE84" s="173">
        <f>IFERROR(Inv_SY_B!AE84/Inv_SY_B!$CU84-1,"")</f>
        <v>3.6317259631214682E-2</v>
      </c>
      <c r="AF84" s="173">
        <f>IFERROR(Inv_SY_B!AF84/Inv_SY_B!$CU84-1,"")</f>
        <v>6.1872150459702846E-2</v>
      </c>
      <c r="AG84" s="173">
        <f>IFERROR(Inv_SY_B!AG84/Inv_SY_B!$CU84-1,"")</f>
        <v>4.6000592740422563E-2</v>
      </c>
      <c r="AH84" s="173">
        <f>IFERROR(Inv_SY_B!AH84/Inv_SY_B!$CU84-1,"")</f>
        <v>7.3588482384090437E-3</v>
      </c>
      <c r="AI84" s="173">
        <f>IFERROR(Inv_SY_B!AI84/Inv_SY_B!$CU84-1,"")</f>
        <v>3.1945946522886626E-3</v>
      </c>
      <c r="AJ84" s="173">
        <f>IFERROR(Inv_SY_B!AJ84/Inv_SY_B!$CU84-1,"")</f>
        <v>5.5454453304328855E-3</v>
      </c>
      <c r="AK84" s="173">
        <f>IFERROR(Inv_SY_B!AK84/Inv_SY_B!$CU84-1,"")</f>
        <v>1.1847090433189544E-2</v>
      </c>
      <c r="AL84" s="173">
        <f>IFERROR(Inv_SY_B!AL84/Inv_SY_B!$CU84-1,"")</f>
        <v>2.2257294110589632E-2</v>
      </c>
      <c r="AM84" s="173">
        <f>IFERROR(Inv_SY_B!AM84/Inv_SY_B!$CU84-1,"")</f>
        <v>8.9914291352377607E-3</v>
      </c>
      <c r="AN84" s="173">
        <f>IFERROR(Inv_SY_B!AN84/Inv_SY_B!$CU84-1,"")</f>
        <v>1.247426838180532E-2</v>
      </c>
      <c r="AO84" s="173">
        <f>IFERROR(Inv_SY_B!AO84/Inv_SY_B!$CU84-1,"")</f>
        <v>4.3476434731477553E-3</v>
      </c>
      <c r="AP84" s="173">
        <f>IFERROR(Inv_SY_B!AP84/Inv_SY_B!$CU84-1,"")</f>
        <v>1.6602077859218634E-2</v>
      </c>
      <c r="AQ84" s="173">
        <f>IFERROR(Inv_SY_B!AQ84/Inv_SY_B!$CU84-1,"")</f>
        <v>-2.0143166132530865E-2</v>
      </c>
      <c r="AR84" s="173">
        <f>IFERROR(Inv_SY_B!AR84/Inv_SY_B!$CU84-1,"")</f>
        <v>5.1981884434342707E-2</v>
      </c>
      <c r="AS84" s="173">
        <f>IFERROR(Inv_SY_B!AS84/Inv_SY_B!$CU84-1,"")</f>
        <v>0.10341507093106928</v>
      </c>
      <c r="AT84" s="173">
        <f>IFERROR(Inv_SY_B!AT84/Inv_SY_B!$CU84-1,"")</f>
        <v>-9.3720350929826779E-4</v>
      </c>
      <c r="AU84" s="173">
        <f>IFERROR(Inv_SY_B!AU84/Inv_SY_B!$CU84-1,"")</f>
        <v>2.0962076619736481E-2</v>
      </c>
      <c r="AV84" s="173">
        <f>IFERROR(Inv_SY_B!AV84/Inv_SY_B!$CU84-1,"")</f>
        <v>-1.7839332467949331E-2</v>
      </c>
      <c r="AW84" s="173">
        <f>IFERROR(Inv_SY_B!AW84/Inv_SY_B!$CU84-1,"")</f>
        <v>2.3697347652202883E-3</v>
      </c>
      <c r="AX84" s="173">
        <f>IFERROR(Inv_SY_B!AX84/Inv_SY_B!$CU84-1,"")</f>
        <v>1.9697934967278563E-2</v>
      </c>
      <c r="AY84" s="173">
        <f>IFERROR(Inv_SY_B!AY84/Inv_SY_B!$CU84-1,"")</f>
        <v>2.5091076426904113E-3</v>
      </c>
      <c r="AZ84" s="173">
        <f>IFERROR(Inv_SY_B!AZ84/Inv_SY_B!$CU84-1,"")</f>
        <v>3.6587359966837374E-2</v>
      </c>
      <c r="BA84" s="173">
        <f>IFERROR(Inv_SY_B!BA84/Inv_SY_B!$CU84-1,"")</f>
        <v>2.6707208729486176E-3</v>
      </c>
      <c r="BB84" s="173">
        <f>IFERROR(Inv_SY_B!BB84/Inv_SY_B!$CU84-1,"")</f>
        <v>-5.3349721174255071E-3</v>
      </c>
      <c r="BC84" s="173">
        <f>IFERROR(Inv_SY_B!BC84/Inv_SY_B!$CU84-1,"")</f>
        <v>-2.2932017410708161E-2</v>
      </c>
      <c r="BD84" s="173">
        <f>IFERROR(Inv_SY_B!BD84/Inv_SY_B!$CU84-1,"")</f>
        <v>-1.4596482144487388E-2</v>
      </c>
      <c r="BE84" s="173">
        <f>IFERROR(Inv_SY_B!BE84/Inv_SY_B!$CU84-1,"")</f>
        <v>8.2028064438852688E-3</v>
      </c>
      <c r="BF84" s="173">
        <f>IFERROR(Inv_SY_B!BF84/Inv_SY_B!$CU84-1,"")</f>
        <v>-9.4447968480175781E-3</v>
      </c>
      <c r="BG84" s="173">
        <f>IFERROR(Inv_SY_B!BG84/Inv_SY_B!$CU84-1,"")</f>
        <v>2.8817253187759961E-2</v>
      </c>
      <c r="BH84" s="173">
        <f>IFERROR(Inv_SY_B!BH84/Inv_SY_B!$CU84-1,"")</f>
        <v>5.7531302372122228E-2</v>
      </c>
      <c r="BI84" s="173">
        <f>IFERROR(Inv_SY_B!BI84/Inv_SY_B!$CU84-1,"")</f>
        <v>-9.5655025889576084E-3</v>
      </c>
      <c r="BJ84" s="173">
        <f>IFERROR(Inv_SY_B!BJ84/Inv_SY_B!$CU84-1,"")</f>
        <v>2.7967886593902147E-2</v>
      </c>
      <c r="BK84" s="173">
        <f>IFERROR(Inv_SY_B!BK84/Inv_SY_B!$CU84-1,"")</f>
        <v>-1.8742290791133764E-2</v>
      </c>
      <c r="BL84" s="173">
        <f>IFERROR(Inv_SY_B!BL84/Inv_SY_B!$CU84-1,"")</f>
        <v>-1.6653148086871905E-2</v>
      </c>
      <c r="BM84" s="173">
        <f>IFERROR(Inv_SY_B!BM84/Inv_SY_B!$CU84-1,"")</f>
        <v>1.5097744574259497E-3</v>
      </c>
      <c r="BN84" s="173">
        <f>IFERROR(Inv_SY_B!BN84/Inv_SY_B!$CU84-1,"")</f>
        <v>2.5037224610260145E-2</v>
      </c>
      <c r="BO84" s="173">
        <f>IFERROR(Inv_SY_B!BO84/Inv_SY_B!$CU84-1,"")</f>
        <v>-3.3039835331797662E-2</v>
      </c>
      <c r="BP84" s="173">
        <f>IFERROR(Inv_SY_B!BP84/Inv_SY_B!$CU84-1,"")</f>
        <v>-4.6280350023621519E-2</v>
      </c>
      <c r="BQ84" s="173">
        <f>IFERROR(Inv_SY_B!BQ84/Inv_SY_B!$CU84-1,"")</f>
        <v>-5.0361950959484036E-2</v>
      </c>
      <c r="BR84" s="173">
        <f>IFERROR(Inv_SY_B!BR84/Inv_SY_B!$CU84-1,"")</f>
        <v>-4.7670882172692775E-2</v>
      </c>
      <c r="BS84" s="173">
        <f>IFERROR(Inv_SY_B!BS84/Inv_SY_B!$CU84-1,"")</f>
        <v>-4.8341026674051601E-2</v>
      </c>
      <c r="BT84" s="173">
        <f>IFERROR(Inv_SY_B!BT84/Inv_SY_B!$CU84-1,"")</f>
        <v>-4.2374073503701704E-2</v>
      </c>
      <c r="BU84" s="173">
        <f>IFERROR(Inv_SY_B!BU84/Inv_SY_B!$CU84-1,"")</f>
        <v>-4.9676316308068014E-2</v>
      </c>
      <c r="BV84" s="173">
        <f>IFERROR(Inv_SY_B!BV84/Inv_SY_B!$CU84-1,"")</f>
        <v>-7.2441440161541415E-2</v>
      </c>
      <c r="BW84" s="173">
        <f>IFERROR(Inv_SY_B!BW84/Inv_SY_B!$CU84-1,"")</f>
        <v>-2.9223155661679989E-2</v>
      </c>
      <c r="BX84" s="173">
        <f>IFERROR(Inv_SY_B!BX84/Inv_SY_B!$CU84-1,"")</f>
        <v>-1.3848861746819652E-2</v>
      </c>
      <c r="BY84" s="173">
        <f>IFERROR(Inv_SY_B!BY84/Inv_SY_B!$CU84-1,"")</f>
        <v>-2.9805854847957391E-2</v>
      </c>
      <c r="BZ84" s="173">
        <f>IFERROR(Inv_SY_B!BZ84/Inv_SY_B!$CU84-1,"")</f>
        <v>-1.5681226572590745E-2</v>
      </c>
      <c r="CA84" s="173">
        <f>IFERROR(Inv_SY_B!CA84/Inv_SY_B!$CU84-1,"")</f>
        <v>-4.4694823711117104E-2</v>
      </c>
      <c r="CB84" s="173">
        <f>IFERROR(Inv_SY_B!CB84/Inv_SY_B!$CU84-1,"")</f>
        <v>-1</v>
      </c>
      <c r="CC84" s="173">
        <f>IFERROR(Inv_SY_B!CC84/Inv_SY_B!$CU84-1,"")</f>
        <v>2.547607002622243E-3</v>
      </c>
      <c r="CD84" s="173">
        <f>IFERROR(Inv_SY_B!CD84/Inv_SY_B!$CU84-1,"")</f>
        <v>2.6469439642150316E-2</v>
      </c>
      <c r="CE84" s="173">
        <f>IFERROR(Inv_SY_B!CE84/Inv_SY_B!$CU84-1,"")</f>
        <v>2.9022072322584025E-2</v>
      </c>
      <c r="CF84" s="173">
        <f>IFERROR(Inv_SY_B!CF84/Inv_SY_B!$CU84-1,"")</f>
        <v>1.8518448123101772E-2</v>
      </c>
      <c r="CG84" s="173">
        <f>IFERROR(Inv_SY_B!CG84/Inv_SY_B!$CU84-1,"")</f>
        <v>3.7479066285222018E-3</v>
      </c>
      <c r="CH84" s="173">
        <f>IFERROR(Inv_SY_B!CH84/Inv_SY_B!$CU84-1,"")</f>
        <v>3.8741420677762317E-2</v>
      </c>
      <c r="CI84" s="173">
        <f>IFERROR(Inv_SY_B!CI84/Inv_SY_B!$CU84-1,"")</f>
        <v>-1</v>
      </c>
      <c r="CJ84" s="173">
        <f>IFERROR(Inv_SY_B!CJ84/Inv_SY_B!$CU84-1,"")</f>
        <v>-1</v>
      </c>
      <c r="CK84" s="173">
        <f>IFERROR(Inv_SY_B!CK84/Inv_SY_B!$CU84-1,"")</f>
        <v>-1</v>
      </c>
      <c r="CL84" s="173">
        <f>IFERROR(Inv_SY_B!CL84/Inv_SY_B!$CU84-1,"")</f>
        <v>-1</v>
      </c>
      <c r="CM84" s="173">
        <f>IFERROR(Inv_SY_B!CM84/Inv_SY_B!$CU84-1,"")</f>
        <v>-1</v>
      </c>
      <c r="CN84" s="173">
        <f>IFERROR(Inv_SY_B!CN84/Inv_SY_B!$CU84-1,"")</f>
        <v>-1</v>
      </c>
      <c r="CO84" s="173">
        <f>IFERROR(Inv_SY_B!CO84/Inv_SY_B!$CU84-1,"")</f>
        <v>-1</v>
      </c>
      <c r="CP84" s="173">
        <f>IFERROR(Inv_SY_B!CP84/Inv_SY_B!$CU84-1,"")</f>
        <v>-1</v>
      </c>
      <c r="CQ84" s="173">
        <f>IFERROR(Inv_SY_B!CQ84/Inv_SY_B!$CU84-1,"")</f>
        <v>-0.1238146569007279</v>
      </c>
      <c r="CR84" s="173">
        <f>IFERROR(Inv_SY_B!CR84/Inv_SY_B!$CU84-1,"")</f>
        <v>-0.19742305665326398</v>
      </c>
      <c r="CS84" s="173">
        <f>IFERROR(Inv_SY_B!CS84/Inv_SY_B!$CU84-1,"")</f>
        <v>-0.14197544820637664</v>
      </c>
      <c r="CT84" s="173">
        <f>IFERROR(Inv_SY_B!CT84/Inv_SY_B!$CU84-1,"")</f>
        <v>-5.9508945868453234E-2</v>
      </c>
      <c r="CU84" s="173"/>
      <c r="CV84" s="173"/>
      <c r="CW84" s="173"/>
      <c r="CX84" s="173"/>
    </row>
    <row r="85" spans="2:102">
      <c r="B85" s="164">
        <f t="shared" si="1"/>
        <v>45777</v>
      </c>
      <c r="C85" s="173">
        <f>IFERROR(Inv_SY_B!C85/Inv_SY_B!$CU85-1,"")</f>
        <v>5.3904214039039777E-2</v>
      </c>
      <c r="D85" s="173">
        <f>IFERROR(Inv_SY_B!D85/Inv_SY_B!$CU85-1,"")</f>
        <v>4.9986362873613022E-2</v>
      </c>
      <c r="E85" s="173">
        <f>IFERROR(Inv_SY_B!E85/Inv_SY_B!$CU85-1,"")</f>
        <v>4.1268524404374229E-2</v>
      </c>
      <c r="F85" s="173">
        <f>IFERROR(Inv_SY_B!F85/Inv_SY_B!$CU85-1,"")</f>
        <v>-1.619992504947998E-2</v>
      </c>
      <c r="G85" s="173">
        <f>IFERROR(Inv_SY_B!G85/Inv_SY_B!$CU85-1,"")</f>
        <v>2.733637886577589E-2</v>
      </c>
      <c r="H85" s="173">
        <f>IFERROR(Inv_SY_B!H85/Inv_SY_B!$CU85-1,"")</f>
        <v>2.1599613055764966E-2</v>
      </c>
      <c r="I85" s="173">
        <f>IFERROR(Inv_SY_B!I85/Inv_SY_B!$CU85-1,"")</f>
        <v>2.5852441795579217E-2</v>
      </c>
      <c r="J85" s="173">
        <f>IFERROR(Inv_SY_B!J85/Inv_SY_B!$CU85-1,"")</f>
        <v>2.2980686306323106E-2</v>
      </c>
      <c r="K85" s="173">
        <f>IFERROR(Inv_SY_B!K85/Inv_SY_B!$CU85-1,"")</f>
        <v>2.8530582629449741E-2</v>
      </c>
      <c r="L85" s="173">
        <f>IFERROR(Inv_SY_B!L85/Inv_SY_B!$CU85-1,"")</f>
        <v>3.0155092802729433E-2</v>
      </c>
      <c r="M85" s="173">
        <f>IFERROR(Inv_SY_B!M85/Inv_SY_B!$CU85-1,"")</f>
        <v>2.9518148014328283E-2</v>
      </c>
      <c r="N85" s="173">
        <f>IFERROR(Inv_SY_B!N85/Inv_SY_B!$CU85-1,"")</f>
        <v>2.9685553972482071E-2</v>
      </c>
      <c r="O85" s="173">
        <f>IFERROR(Inv_SY_B!O85/Inv_SY_B!$CU85-1,"")</f>
        <v>1.7495083265729683E-2</v>
      </c>
      <c r="P85" s="173">
        <f>IFERROR(Inv_SY_B!P85/Inv_SY_B!$CU85-1,"")</f>
        <v>1.4503156532956751E-2</v>
      </c>
      <c r="Q85" s="173">
        <f>IFERROR(Inv_SY_B!Q85/Inv_SY_B!$CU85-1,"")</f>
        <v>1.5685603767299217E-2</v>
      </c>
      <c r="R85" s="173">
        <f>IFERROR(Inv_SY_B!R85/Inv_SY_B!$CU85-1,"")</f>
        <v>1.4285699492520454E-2</v>
      </c>
      <c r="S85" s="173">
        <f>IFERROR(Inv_SY_B!S85/Inv_SY_B!$CU85-1,"")</f>
        <v>1.7202318505219028E-2</v>
      </c>
      <c r="T85" s="173">
        <f>IFERROR(Inv_SY_B!T85/Inv_SY_B!$CU85-1,"")</f>
        <v>1.4355766202902798E-2</v>
      </c>
      <c r="U85" s="173">
        <f>IFERROR(Inv_SY_B!U85/Inv_SY_B!$CU85-1,"")</f>
        <v>0.13983579105234578</v>
      </c>
      <c r="V85" s="173">
        <f>IFERROR(Inv_SY_B!V85/Inv_SY_B!$CU85-1,"")</f>
        <v>0.15008331181402057</v>
      </c>
      <c r="W85" s="173">
        <f>IFERROR(Inv_SY_B!W85/Inv_SY_B!$CU85-1,"")</f>
        <v>0.18548224680268399</v>
      </c>
      <c r="X85" s="173">
        <f>IFERROR(Inv_SY_B!X85/Inv_SY_B!$CU85-1,"")</f>
        <v>4.3841148122245821E-2</v>
      </c>
      <c r="Y85" s="173">
        <f>IFERROR(Inv_SY_B!Y85/Inv_SY_B!$CU85-1,"")</f>
        <v>2.3429086712348557E-2</v>
      </c>
      <c r="Z85" s="173">
        <f>IFERROR(Inv_SY_B!Z85/Inv_SY_B!$CU85-1,"")</f>
        <v>-8.0540913103854916E-2</v>
      </c>
      <c r="AA85" s="173">
        <f>IFERROR(Inv_SY_B!AA85/Inv_SY_B!$CU85-1,"")</f>
        <v>1.5078350818911179E-3</v>
      </c>
      <c r="AB85" s="173">
        <f>IFERROR(Inv_SY_B!AB85/Inv_SY_B!$CU85-1,"")</f>
        <v>1.6986964465230736E-2</v>
      </c>
      <c r="AC85" s="173">
        <f>IFERROR(Inv_SY_B!AC85/Inv_SY_B!$CU85-1,"")</f>
        <v>2.4102714192545394E-2</v>
      </c>
      <c r="AD85" s="173">
        <f>IFERROR(Inv_SY_B!AD85/Inv_SY_B!$CU85-1,"")</f>
        <v>-1.2703023195497209E-3</v>
      </c>
      <c r="AE85" s="173">
        <f>IFERROR(Inv_SY_B!AE85/Inv_SY_B!$CU85-1,"")</f>
        <v>3.0555773532517261E-2</v>
      </c>
      <c r="AF85" s="173">
        <f>IFERROR(Inv_SY_B!AF85/Inv_SY_B!$CU85-1,"")</f>
        <v>5.5452672267069625E-2</v>
      </c>
      <c r="AG85" s="173">
        <f>IFERROR(Inv_SY_B!AG85/Inv_SY_B!$CU85-1,"")</f>
        <v>5.0526268171852129E-2</v>
      </c>
      <c r="AH85" s="173">
        <f>IFERROR(Inv_SY_B!AH85/Inv_SY_B!$CU85-1,"")</f>
        <v>1.3701600404135261E-2</v>
      </c>
      <c r="AI85" s="173">
        <f>IFERROR(Inv_SY_B!AI85/Inv_SY_B!$CU85-1,"")</f>
        <v>-2.0968044101381533E-2</v>
      </c>
      <c r="AJ85" s="173">
        <f>IFERROR(Inv_SY_B!AJ85/Inv_SY_B!$CU85-1,"")</f>
        <v>-1.8068998210996945E-2</v>
      </c>
      <c r="AK85" s="173">
        <f>IFERROR(Inv_SY_B!AK85/Inv_SY_B!$CU85-1,"")</f>
        <v>-2.1547020220294644E-2</v>
      </c>
      <c r="AL85" s="173">
        <f>IFERROR(Inv_SY_B!AL85/Inv_SY_B!$CU85-1,"")</f>
        <v>-8.7212223996717686E-3</v>
      </c>
      <c r="AM85" s="173">
        <f>IFERROR(Inv_SY_B!AM85/Inv_SY_B!$CU85-1,"")</f>
        <v>-1.872436762770624E-2</v>
      </c>
      <c r="AN85" s="173">
        <f>IFERROR(Inv_SY_B!AN85/Inv_SY_B!$CU85-1,"")</f>
        <v>-8.4633921662072842E-3</v>
      </c>
      <c r="AO85" s="173">
        <f>IFERROR(Inv_SY_B!AO85/Inv_SY_B!$CU85-1,"")</f>
        <v>-1.3057349730279055E-2</v>
      </c>
      <c r="AP85" s="173">
        <f>IFERROR(Inv_SY_B!AP85/Inv_SY_B!$CU85-1,"")</f>
        <v>-6.7606631775819492E-3</v>
      </c>
      <c r="AQ85" s="173">
        <f>IFERROR(Inv_SY_B!AQ85/Inv_SY_B!$CU85-1,"")</f>
        <v>-1.9240695925027418E-2</v>
      </c>
      <c r="AR85" s="173">
        <f>IFERROR(Inv_SY_B!AR85/Inv_SY_B!$CU85-1,"")</f>
        <v>3.7821261502666959E-2</v>
      </c>
      <c r="AS85" s="173">
        <f>IFERROR(Inv_SY_B!AS85/Inv_SY_B!$CU85-1,"")</f>
        <v>8.3694101282161038E-2</v>
      </c>
      <c r="AT85" s="173">
        <f>IFERROR(Inv_SY_B!AT85/Inv_SY_B!$CU85-1,"")</f>
        <v>-2.3563275839112219E-2</v>
      </c>
      <c r="AU85" s="173">
        <f>IFERROR(Inv_SY_B!AU85/Inv_SY_B!$CU85-1,"")</f>
        <v>-5.6272595980966233E-3</v>
      </c>
      <c r="AV85" s="173">
        <f>IFERROR(Inv_SY_B!AV85/Inv_SY_B!$CU85-1,"")</f>
        <v>-4.4622269025622274E-2</v>
      </c>
      <c r="AW85" s="173">
        <f>IFERROR(Inv_SY_B!AW85/Inv_SY_B!$CU85-1,"")</f>
        <v>-1.6848479758881929E-2</v>
      </c>
      <c r="AX85" s="173">
        <f>IFERROR(Inv_SY_B!AX85/Inv_SY_B!$CU85-1,"")</f>
        <v>4.4474388862183467E-3</v>
      </c>
      <c r="AY85" s="173">
        <f>IFERROR(Inv_SY_B!AY85/Inv_SY_B!$CU85-1,"")</f>
        <v>-2.6309341773943729E-2</v>
      </c>
      <c r="AZ85" s="173">
        <f>IFERROR(Inv_SY_B!AZ85/Inv_SY_B!$CU85-1,"")</f>
        <v>2.7464690366577171E-2</v>
      </c>
      <c r="BA85" s="173">
        <f>IFERROR(Inv_SY_B!BA85/Inv_SY_B!$CU85-1,"")</f>
        <v>1.1731618788162201E-3</v>
      </c>
      <c r="BB85" s="173">
        <f>IFERROR(Inv_SY_B!BB85/Inv_SY_B!$CU85-1,"")</f>
        <v>-4.4469944770045955E-2</v>
      </c>
      <c r="BC85" s="173">
        <f>IFERROR(Inv_SY_B!BC85/Inv_SY_B!$CU85-1,"")</f>
        <v>-3.5931952638916465E-2</v>
      </c>
      <c r="BD85" s="173">
        <f>IFERROR(Inv_SY_B!BD85/Inv_SY_B!$CU85-1,"")</f>
        <v>-3.1642825480704628E-2</v>
      </c>
      <c r="BE85" s="173">
        <f>IFERROR(Inv_SY_B!BE85/Inv_SY_B!$CU85-1,"")</f>
        <v>-1.6119829099090821E-2</v>
      </c>
      <c r="BF85" s="173">
        <f>IFERROR(Inv_SY_B!BF85/Inv_SY_B!$CU85-1,"")</f>
        <v>-4.4652877353273612E-2</v>
      </c>
      <c r="BG85" s="173">
        <f>IFERROR(Inv_SY_B!BG85/Inv_SY_B!$CU85-1,"")</f>
        <v>-1.643565895029131E-2</v>
      </c>
      <c r="BH85" s="173">
        <f>IFERROR(Inv_SY_B!BH85/Inv_SY_B!$CU85-1,"")</f>
        <v>2.2083885494272204E-2</v>
      </c>
      <c r="BI85" s="173">
        <f>IFERROR(Inv_SY_B!BI85/Inv_SY_B!$CU85-1,"")</f>
        <v>-4.7964698405124406E-2</v>
      </c>
      <c r="BJ85" s="173">
        <f>IFERROR(Inv_SY_B!BJ85/Inv_SY_B!$CU85-1,"")</f>
        <v>-1.4702883816050449E-2</v>
      </c>
      <c r="BK85" s="173">
        <f>IFERROR(Inv_SY_B!BK85/Inv_SY_B!$CU85-1,"")</f>
        <v>-5.0459667853299028E-2</v>
      </c>
      <c r="BL85" s="173">
        <f>IFERROR(Inv_SY_B!BL85/Inv_SY_B!$CU85-1,"")</f>
        <v>-5.825387072961552E-2</v>
      </c>
      <c r="BM85" s="173">
        <f>IFERROR(Inv_SY_B!BM85/Inv_SY_B!$CU85-1,"")</f>
        <v>-3.7740361016851076E-2</v>
      </c>
      <c r="BN85" s="173">
        <f>IFERROR(Inv_SY_B!BN85/Inv_SY_B!$CU85-1,"")</f>
        <v>-1.5878524963064855E-2</v>
      </c>
      <c r="BO85" s="173">
        <f>IFERROR(Inv_SY_B!BO85/Inv_SY_B!$CU85-1,"")</f>
        <v>-1.101088533796224E-2</v>
      </c>
      <c r="BP85" s="173">
        <f>IFERROR(Inv_SY_B!BP85/Inv_SY_B!$CU85-1,"")</f>
        <v>-4.5647612900641676E-2</v>
      </c>
      <c r="BQ85" s="173">
        <f>IFERROR(Inv_SY_B!BQ85/Inv_SY_B!$CU85-1,"")</f>
        <v>-1.3421337258975097E-2</v>
      </c>
      <c r="BR85" s="173">
        <f>IFERROR(Inv_SY_B!BR85/Inv_SY_B!$CU85-1,"")</f>
        <v>-5.3738516622146015E-3</v>
      </c>
      <c r="BS85" s="173">
        <f>IFERROR(Inv_SY_B!BS85/Inv_SY_B!$CU85-1,"")</f>
        <v>-1.3193020196334282E-2</v>
      </c>
      <c r="BT85" s="173">
        <f>IFERROR(Inv_SY_B!BT85/Inv_SY_B!$CU85-1,"")</f>
        <v>-2.4777609664174971E-3</v>
      </c>
      <c r="BU85" s="173">
        <f>IFERROR(Inv_SY_B!BU85/Inv_SY_B!$CU85-1,"")</f>
        <v>-1.7561132607342156E-2</v>
      </c>
      <c r="BV85" s="173">
        <f>IFERROR(Inv_SY_B!BV85/Inv_SY_B!$CU85-1,"")</f>
        <v>-3.6999268534240404E-2</v>
      </c>
      <c r="BW85" s="173">
        <f>IFERROR(Inv_SY_B!BW85/Inv_SY_B!$CU85-1,"")</f>
        <v>1.7493197790015902E-2</v>
      </c>
      <c r="BX85" s="173">
        <f>IFERROR(Inv_SY_B!BX85/Inv_SY_B!$CU85-1,"")</f>
        <v>2.1414987273908004E-2</v>
      </c>
      <c r="BY85" s="173">
        <f>IFERROR(Inv_SY_B!BY85/Inv_SY_B!$CU85-1,"")</f>
        <v>8.8778583895614549E-3</v>
      </c>
      <c r="BZ85" s="173">
        <f>IFERROR(Inv_SY_B!BZ85/Inv_SY_B!$CU85-1,"")</f>
        <v>2.7547459322257994E-2</v>
      </c>
      <c r="CA85" s="173">
        <f>IFERROR(Inv_SY_B!CA85/Inv_SY_B!$CU85-1,"")</f>
        <v>-5.149908925260227E-2</v>
      </c>
      <c r="CB85" s="173">
        <f>IFERROR(Inv_SY_B!CB85/Inv_SY_B!$CU85-1,"")</f>
        <v>-1</v>
      </c>
      <c r="CC85" s="173">
        <f>IFERROR(Inv_SY_B!CC85/Inv_SY_B!$CU85-1,"")</f>
        <v>-1.8810694333827205E-2</v>
      </c>
      <c r="CD85" s="173">
        <f>IFERROR(Inv_SY_B!CD85/Inv_SY_B!$CU85-1,"")</f>
        <v>-1.7456676209390842E-2</v>
      </c>
      <c r="CE85" s="173">
        <f>IFERROR(Inv_SY_B!CE85/Inv_SY_B!$CU85-1,"")</f>
        <v>-5.0087724325534877E-3</v>
      </c>
      <c r="CF85" s="173">
        <f>IFERROR(Inv_SY_B!CF85/Inv_SY_B!$CU85-1,"")</f>
        <v>-1.0894524551077645E-2</v>
      </c>
      <c r="CG85" s="173">
        <f>IFERROR(Inv_SY_B!CG85/Inv_SY_B!$CU85-1,"")</f>
        <v>-2.8776376217053312E-2</v>
      </c>
      <c r="CH85" s="173">
        <f>IFERROR(Inv_SY_B!CH85/Inv_SY_B!$CU85-1,"")</f>
        <v>1.4247162801810154E-2</v>
      </c>
      <c r="CI85" s="173">
        <f>IFERROR(Inv_SY_B!CI85/Inv_SY_B!$CU85-1,"")</f>
        <v>-1</v>
      </c>
      <c r="CJ85" s="173">
        <f>IFERROR(Inv_SY_B!CJ85/Inv_SY_B!$CU85-1,"")</f>
        <v>-1</v>
      </c>
      <c r="CK85" s="173">
        <f>IFERROR(Inv_SY_B!CK85/Inv_SY_B!$CU85-1,"")</f>
        <v>-1</v>
      </c>
      <c r="CL85" s="173">
        <f>IFERROR(Inv_SY_B!CL85/Inv_SY_B!$CU85-1,"")</f>
        <v>-1</v>
      </c>
      <c r="CM85" s="173">
        <f>IFERROR(Inv_SY_B!CM85/Inv_SY_B!$CU85-1,"")</f>
        <v>-1</v>
      </c>
      <c r="CN85" s="173">
        <f>IFERROR(Inv_SY_B!CN85/Inv_SY_B!$CU85-1,"")</f>
        <v>-1</v>
      </c>
      <c r="CO85" s="173">
        <f>IFERROR(Inv_SY_B!CO85/Inv_SY_B!$CU85-1,"")</f>
        <v>-1</v>
      </c>
      <c r="CP85" s="173">
        <f>IFERROR(Inv_SY_B!CP85/Inv_SY_B!$CU85-1,"")</f>
        <v>-1</v>
      </c>
      <c r="CQ85" s="173">
        <f>IFERROR(Inv_SY_B!CQ85/Inv_SY_B!$CU85-1,"")</f>
        <v>-0.1275354392560567</v>
      </c>
      <c r="CR85" s="173">
        <f>IFERROR(Inv_SY_B!CR85/Inv_SY_B!$CU85-1,"")</f>
        <v>-0.15198982485959822</v>
      </c>
      <c r="CS85" s="173">
        <f>IFERROR(Inv_SY_B!CS85/Inv_SY_B!$CU85-1,"")</f>
        <v>-0.10013462877409618</v>
      </c>
      <c r="CT85" s="173">
        <f>IFERROR(Inv_SY_B!CT85/Inv_SY_B!$CU85-1,"")</f>
        <v>-3.3538333678840293E-2</v>
      </c>
      <c r="CU85" s="173"/>
      <c r="CV85" s="173"/>
      <c r="CW85" s="173"/>
      <c r="CX85" s="173"/>
    </row>
    <row r="86" spans="2:102">
      <c r="B86" s="164">
        <f t="shared" si="1"/>
        <v>45778</v>
      </c>
      <c r="C86" s="173">
        <f>IFERROR(Inv_SY_B!C86/Inv_SY_B!$CU86-1,"")</f>
        <v>1.1187723532326332E-2</v>
      </c>
      <c r="D86" s="173">
        <f>IFERROR(Inv_SY_B!D86/Inv_SY_B!$CU86-1,"")</f>
        <v>8.3154766381505762E-3</v>
      </c>
      <c r="E86" s="173">
        <f>IFERROR(Inv_SY_B!E86/Inv_SY_B!$CU86-1,"")</f>
        <v>9.4932654006418815E-4</v>
      </c>
      <c r="F86" s="173">
        <f>IFERROR(Inv_SY_B!F86/Inv_SY_B!$CU86-1,"")</f>
        <v>-6.1401990880397439E-2</v>
      </c>
      <c r="G86" s="173">
        <f>IFERROR(Inv_SY_B!G86/Inv_SY_B!$CU86-1,"")</f>
        <v>-8.3093705604578849E-3</v>
      </c>
      <c r="H86" s="173">
        <f>IFERROR(Inv_SY_B!H86/Inv_SY_B!$CU86-1,"")</f>
        <v>-1.5127138425387598E-2</v>
      </c>
      <c r="I86" s="173">
        <f>IFERROR(Inv_SY_B!I86/Inv_SY_B!$CU86-1,"")</f>
        <v>-1.8291305953007098E-2</v>
      </c>
      <c r="J86" s="173">
        <f>IFERROR(Inv_SY_B!J86/Inv_SY_B!$CU86-1,"")</f>
        <v>-3.0049454509851525E-2</v>
      </c>
      <c r="K86" s="173">
        <f>IFERROR(Inv_SY_B!K86/Inv_SY_B!$CU86-1,"")</f>
        <v>-1.7633604587020901E-2</v>
      </c>
      <c r="L86" s="173">
        <f>IFERROR(Inv_SY_B!L86/Inv_SY_B!$CU86-1,"")</f>
        <v>-1.5874465767110379E-2</v>
      </c>
      <c r="M86" s="173">
        <f>IFERROR(Inv_SY_B!M86/Inv_SY_B!$CU86-1,"")</f>
        <v>-7.203757460993665E-3</v>
      </c>
      <c r="N86" s="173">
        <f>IFERROR(Inv_SY_B!N86/Inv_SY_B!$CU86-1,"")</f>
        <v>-1.0508600697429316E-2</v>
      </c>
      <c r="O86" s="173">
        <f>IFERROR(Inv_SY_B!O86/Inv_SY_B!$CU86-1,"")</f>
        <v>-1.5321105813038804E-2</v>
      </c>
      <c r="P86" s="173">
        <f>IFERROR(Inv_SY_B!P86/Inv_SY_B!$CU86-1,"")</f>
        <v>-1.9112029589001933E-2</v>
      </c>
      <c r="Q86" s="173">
        <f>IFERROR(Inv_SY_B!Q86/Inv_SY_B!$CU86-1,"")</f>
        <v>-2.0035992433896088E-2</v>
      </c>
      <c r="R86" s="173">
        <f>IFERROR(Inv_SY_B!R86/Inv_SY_B!$CU86-1,"")</f>
        <v>-2.339332398805416E-2</v>
      </c>
      <c r="S86" s="173">
        <f>IFERROR(Inv_SY_B!S86/Inv_SY_B!$CU86-1,"")</f>
        <v>-1.9543765757861209E-2</v>
      </c>
      <c r="T86" s="173">
        <f>IFERROR(Inv_SY_B!T86/Inv_SY_B!$CU86-1,"")</f>
        <v>-2.0983515306985501E-2</v>
      </c>
      <c r="U86" s="173">
        <f>IFERROR(Inv_SY_B!U86/Inv_SY_B!$CU86-1,"")</f>
        <v>9.0927187705595047E-2</v>
      </c>
      <c r="V86" s="173">
        <f>IFERROR(Inv_SY_B!V86/Inv_SY_B!$CU86-1,"")</f>
        <v>0.10524391173722081</v>
      </c>
      <c r="W86" s="173">
        <f>IFERROR(Inv_SY_B!W86/Inv_SY_B!$CU86-1,"")</f>
        <v>0.14026534804739033</v>
      </c>
      <c r="X86" s="173">
        <f>IFERROR(Inv_SY_B!X86/Inv_SY_B!$CU86-1,"")</f>
        <v>9.7943612413087244E-4</v>
      </c>
      <c r="Y86" s="173">
        <f>IFERROR(Inv_SY_B!Y86/Inv_SY_B!$CU86-1,"")</f>
        <v>8.7025777694660356E-4</v>
      </c>
      <c r="Z86" s="173">
        <f>IFERROR(Inv_SY_B!Z86/Inv_SY_B!$CU86-1,"")</f>
        <v>-9.7766977321796844E-2</v>
      </c>
      <c r="AA86" s="173">
        <f>IFERROR(Inv_SY_B!AA86/Inv_SY_B!$CU86-1,"")</f>
        <v>-3.687066394489491E-2</v>
      </c>
      <c r="AB86" s="173">
        <f>IFERROR(Inv_SY_B!AB86/Inv_SY_B!$CU86-1,"")</f>
        <v>-1.9739072498343613E-2</v>
      </c>
      <c r="AC86" s="173">
        <f>IFERROR(Inv_SY_B!AC86/Inv_SY_B!$CU86-1,"")</f>
        <v>-1.3707814213378522E-2</v>
      </c>
      <c r="AD86" s="173">
        <f>IFERROR(Inv_SY_B!AD86/Inv_SY_B!$CU86-1,"")</f>
        <v>-4.1198787760720945E-2</v>
      </c>
      <c r="AE86" s="173">
        <f>IFERROR(Inv_SY_B!AE86/Inv_SY_B!$CU86-1,"")</f>
        <v>-5.5909635524342693E-3</v>
      </c>
      <c r="AF86" s="173">
        <f>IFERROR(Inv_SY_B!AF86/Inv_SY_B!$CU86-1,"")</f>
        <v>2.2043128456189498E-2</v>
      </c>
      <c r="AG86" s="173">
        <f>IFERROR(Inv_SY_B!AG86/Inv_SY_B!$CU86-1,"")</f>
        <v>1.8456681057414714E-2</v>
      </c>
      <c r="AH86" s="173">
        <f>IFERROR(Inv_SY_B!AH86/Inv_SY_B!$CU86-1,"")</f>
        <v>-1.8801683837157301E-2</v>
      </c>
      <c r="AI86" s="173">
        <f>IFERROR(Inv_SY_B!AI86/Inv_SY_B!$CU86-1,"")</f>
        <v>-1.5895147056819159E-3</v>
      </c>
      <c r="AJ86" s="173">
        <f>IFERROR(Inv_SY_B!AJ86/Inv_SY_B!$CU86-1,"")</f>
        <v>-2.594401125682877E-3</v>
      </c>
      <c r="AK86" s="173">
        <f>IFERROR(Inv_SY_B!AK86/Inv_SY_B!$CU86-1,"")</f>
        <v>-3.6403557007799181E-3</v>
      </c>
      <c r="AL86" s="173">
        <f>IFERROR(Inv_SY_B!AL86/Inv_SY_B!$CU86-1,"")</f>
        <v>7.9163048128123581E-3</v>
      </c>
      <c r="AM86" s="173">
        <f>IFERROR(Inv_SY_B!AM86/Inv_SY_B!$CU86-1,"")</f>
        <v>-1.1262691929155855E-3</v>
      </c>
      <c r="AN86" s="173">
        <f>IFERROR(Inv_SY_B!AN86/Inv_SY_B!$CU86-1,"")</f>
        <v>6.6728847476593689E-3</v>
      </c>
      <c r="AO86" s="173">
        <f>IFERROR(Inv_SY_B!AO86/Inv_SY_B!$CU86-1,"")</f>
        <v>5.3924266380127595E-3</v>
      </c>
      <c r="AP86" s="173">
        <f>IFERROR(Inv_SY_B!AP86/Inv_SY_B!$CU86-1,"")</f>
        <v>1.6450928494052164E-2</v>
      </c>
      <c r="AQ86" s="173">
        <f>IFERROR(Inv_SY_B!AQ86/Inv_SY_B!$CU86-1,"")</f>
        <v>-7.6774092221443269E-4</v>
      </c>
      <c r="AR86" s="173">
        <f>IFERROR(Inv_SY_B!AR86/Inv_SY_B!$CU86-1,"")</f>
        <v>5.8497539946685162E-2</v>
      </c>
      <c r="AS86" s="173">
        <f>IFERROR(Inv_SY_B!AS86/Inv_SY_B!$CU86-1,"")</f>
        <v>0.10751425203154685</v>
      </c>
      <c r="AT86" s="173">
        <f>IFERROR(Inv_SY_B!AT86/Inv_SY_B!$CU86-1,"")</f>
        <v>-1.6165823533587087E-3</v>
      </c>
      <c r="AU86" s="173">
        <f>IFERROR(Inv_SY_B!AU86/Inv_SY_B!$CU86-1,"")</f>
        <v>1.1487407239930914E-2</v>
      </c>
      <c r="AV86" s="173">
        <f>IFERROR(Inv_SY_B!AV86/Inv_SY_B!$CU86-1,"")</f>
        <v>-2.2291488534721959E-2</v>
      </c>
      <c r="AW86" s="173">
        <f>IFERROR(Inv_SY_B!AW86/Inv_SY_B!$CU86-1,"")</f>
        <v>5.9890037118253137E-3</v>
      </c>
      <c r="AX86" s="173">
        <f>IFERROR(Inv_SY_B!AX86/Inv_SY_B!$CU86-1,"")</f>
        <v>2.5181324696188279E-2</v>
      </c>
      <c r="AY86" s="173">
        <f>IFERROR(Inv_SY_B!AY86/Inv_SY_B!$CU86-1,"")</f>
        <v>1.6420357484208115E-3</v>
      </c>
      <c r="AZ86" s="173">
        <f>IFERROR(Inv_SY_B!AZ86/Inv_SY_B!$CU86-1,"")</f>
        <v>5.653402936028451E-2</v>
      </c>
      <c r="BA86" s="173">
        <f>IFERROR(Inv_SY_B!BA86/Inv_SY_B!$CU86-1,"")</f>
        <v>2.0990734519163112E-2</v>
      </c>
      <c r="BB86" s="173">
        <f>IFERROR(Inv_SY_B!BB86/Inv_SY_B!$CU86-1,"")</f>
        <v>-1.5553248916945761E-2</v>
      </c>
      <c r="BC86" s="173">
        <f>IFERROR(Inv_SY_B!BC86/Inv_SY_B!$CU86-1,"")</f>
        <v>-2.2870776000369686E-2</v>
      </c>
      <c r="BD86" s="173">
        <f>IFERROR(Inv_SY_B!BD86/Inv_SY_B!$CU86-1,"")</f>
        <v>-1.6101944166626581E-2</v>
      </c>
      <c r="BE86" s="173">
        <f>IFERROR(Inv_SY_B!BE86/Inv_SY_B!$CU86-1,"")</f>
        <v>2.9426245522012895E-3</v>
      </c>
      <c r="BF86" s="173">
        <f>IFERROR(Inv_SY_B!BF86/Inv_SY_B!$CU86-1,"")</f>
        <v>-1.8457864525186052E-2</v>
      </c>
      <c r="BG86" s="173">
        <f>IFERROR(Inv_SY_B!BG86/Inv_SY_B!$CU86-1,"")</f>
        <v>1.8685403811874002E-2</v>
      </c>
      <c r="BH86" s="173">
        <f>IFERROR(Inv_SY_B!BH86/Inv_SY_B!$CU86-1,"")</f>
        <v>5.3052453177856451E-2</v>
      </c>
      <c r="BI86" s="173">
        <f>IFERROR(Inv_SY_B!BI86/Inv_SY_B!$CU86-1,"")</f>
        <v>-1.5983691686558998E-2</v>
      </c>
      <c r="BJ86" s="173">
        <f>IFERROR(Inv_SY_B!BJ86/Inv_SY_B!$CU86-1,"")</f>
        <v>1.8709190978338119E-2</v>
      </c>
      <c r="BK86" s="173">
        <f>IFERROR(Inv_SY_B!BK86/Inv_SY_B!$CU86-1,"")</f>
        <v>-1.8121440466407623E-2</v>
      </c>
      <c r="BL86" s="173">
        <f>IFERROR(Inv_SY_B!BL86/Inv_SY_B!$CU86-1,"")</f>
        <v>-2.6867019966286598E-2</v>
      </c>
      <c r="BM86" s="173">
        <f>IFERROR(Inv_SY_B!BM86/Inv_SY_B!$CU86-1,"")</f>
        <v>-4.1528065429894401E-3</v>
      </c>
      <c r="BN86" s="173">
        <f>IFERROR(Inv_SY_B!BN86/Inv_SY_B!$CU86-1,"")</f>
        <v>1.7840591559629138E-2</v>
      </c>
      <c r="BO86" s="173">
        <f>IFERROR(Inv_SY_B!BO86/Inv_SY_B!$CU86-1,"")</f>
        <v>-2.1539310333279493E-3</v>
      </c>
      <c r="BP86" s="173">
        <f>IFERROR(Inv_SY_B!BP86/Inv_SY_B!$CU86-1,"")</f>
        <v>-3.0520204981001164E-2</v>
      </c>
      <c r="BQ86" s="173">
        <f>IFERROR(Inv_SY_B!BQ86/Inv_SY_B!$CU86-1,"")</f>
        <v>3.0926876099539591E-3</v>
      </c>
      <c r="BR86" s="173">
        <f>IFERROR(Inv_SY_B!BR86/Inv_SY_B!$CU86-1,"")</f>
        <v>7.208277852165601E-3</v>
      </c>
      <c r="BS86" s="173">
        <f>IFERROR(Inv_SY_B!BS86/Inv_SY_B!$CU86-1,"")</f>
        <v>-1.2329994363327823E-2</v>
      </c>
      <c r="BT86" s="173">
        <f>IFERROR(Inv_SY_B!BT86/Inv_SY_B!$CU86-1,"")</f>
        <v>1.3437617882594566E-3</v>
      </c>
      <c r="BU86" s="173">
        <f>IFERROR(Inv_SY_B!BU86/Inv_SY_B!$CU86-1,"")</f>
        <v>-9.3542426469449547E-3</v>
      </c>
      <c r="BV86" s="173">
        <f>IFERROR(Inv_SY_B!BV86/Inv_SY_B!$CU86-1,"")</f>
        <v>-3.8329661385883673E-2</v>
      </c>
      <c r="BW86" s="173">
        <f>IFERROR(Inv_SY_B!BW86/Inv_SY_B!$CU86-1,"")</f>
        <v>8.9929215338526713E-3</v>
      </c>
      <c r="BX86" s="173">
        <f>IFERROR(Inv_SY_B!BX86/Inv_SY_B!$CU86-1,"")</f>
        <v>1.1661307038683066E-2</v>
      </c>
      <c r="BY86" s="173">
        <f>IFERROR(Inv_SY_B!BY86/Inv_SY_B!$CU86-1,"")</f>
        <v>1.7109379398259073E-3</v>
      </c>
      <c r="BZ86" s="173">
        <f>IFERROR(Inv_SY_B!BZ86/Inv_SY_B!$CU86-1,"")</f>
        <v>2.3711770298567192E-2</v>
      </c>
      <c r="CA86" s="173">
        <f>IFERROR(Inv_SY_B!CA86/Inv_SY_B!$CU86-1,"")</f>
        <v>-3.1117329833548313E-2</v>
      </c>
      <c r="CB86" s="173">
        <f>IFERROR(Inv_SY_B!CB86/Inv_SY_B!$CU86-1,"")</f>
        <v>-1</v>
      </c>
      <c r="CC86" s="173">
        <f>IFERROR(Inv_SY_B!CC86/Inv_SY_B!$CU86-1,"")</f>
        <v>8.66178647572724E-3</v>
      </c>
      <c r="CD86" s="173">
        <f>IFERROR(Inv_SY_B!CD86/Inv_SY_B!$CU86-1,"")</f>
        <v>1.3699919244302361E-2</v>
      </c>
      <c r="CE86" s="173">
        <f>IFERROR(Inv_SY_B!CE86/Inv_SY_B!$CU86-1,"")</f>
        <v>4.2298078038388587E-2</v>
      </c>
      <c r="CF86" s="173">
        <f>IFERROR(Inv_SY_B!CF86/Inv_SY_B!$CU86-1,"")</f>
        <v>3.280676066136512E-2</v>
      </c>
      <c r="CG86" s="173">
        <f>IFERROR(Inv_SY_B!CG86/Inv_SY_B!$CU86-1,"")</f>
        <v>1.6138467524982714E-2</v>
      </c>
      <c r="CH86" s="173">
        <f>IFERROR(Inv_SY_B!CH86/Inv_SY_B!$CU86-1,"")</f>
        <v>5.8560005539836091E-2</v>
      </c>
      <c r="CI86" s="173">
        <f>IFERROR(Inv_SY_B!CI86/Inv_SY_B!$CU86-1,"")</f>
        <v>-1</v>
      </c>
      <c r="CJ86" s="173">
        <f>IFERROR(Inv_SY_B!CJ86/Inv_SY_B!$CU86-1,"")</f>
        <v>-1</v>
      </c>
      <c r="CK86" s="173">
        <f>IFERROR(Inv_SY_B!CK86/Inv_SY_B!$CU86-1,"")</f>
        <v>-1</v>
      </c>
      <c r="CL86" s="173">
        <f>IFERROR(Inv_SY_B!CL86/Inv_SY_B!$CU86-1,"")</f>
        <v>-1</v>
      </c>
      <c r="CM86" s="173">
        <f>IFERROR(Inv_SY_B!CM86/Inv_SY_B!$CU86-1,"")</f>
        <v>-1</v>
      </c>
      <c r="CN86" s="173">
        <f>IFERROR(Inv_SY_B!CN86/Inv_SY_B!$CU86-1,"")</f>
        <v>-1</v>
      </c>
      <c r="CO86" s="173">
        <f>IFERROR(Inv_SY_B!CO86/Inv_SY_B!$CU86-1,"")</f>
        <v>-1</v>
      </c>
      <c r="CP86" s="173">
        <f>IFERROR(Inv_SY_B!CP86/Inv_SY_B!$CU86-1,"")</f>
        <v>-1</v>
      </c>
      <c r="CQ86" s="173">
        <f>IFERROR(Inv_SY_B!CQ86/Inv_SY_B!$CU86-1,"")</f>
        <v>-6.577090127396823E-2</v>
      </c>
      <c r="CR86" s="173">
        <f>IFERROR(Inv_SY_B!CR86/Inv_SY_B!$CU86-1,"")</f>
        <v>-8.4738335648802066E-2</v>
      </c>
      <c r="CS86" s="173">
        <f>IFERROR(Inv_SY_B!CS86/Inv_SY_B!$CU86-1,"")</f>
        <v>-7.4184221487635926E-2</v>
      </c>
      <c r="CT86" s="173">
        <f>IFERROR(Inv_SY_B!CT86/Inv_SY_B!$CU86-1,"")</f>
        <v>-7.9249428673906497E-3</v>
      </c>
      <c r="CU86" s="173"/>
      <c r="CV86" s="173"/>
      <c r="CW86" s="173"/>
      <c r="CX86" s="173"/>
    </row>
    <row r="87" spans="2:102">
      <c r="B87" s="164">
        <f t="shared" si="1"/>
        <v>45779</v>
      </c>
      <c r="C87" s="173">
        <f>IFERROR(Inv_SY_B!C87/Inv_SY_B!$CU87-1,"")</f>
        <v>9.6066558827425652E-3</v>
      </c>
      <c r="D87" s="173">
        <f>IFERROR(Inv_SY_B!D87/Inv_SY_B!$CU87-1,"")</f>
        <v>7.1203196699469729E-3</v>
      </c>
      <c r="E87" s="173">
        <f>IFERROR(Inv_SY_B!E87/Inv_SY_B!$CU87-1,"")</f>
        <v>2.7107225951517044E-4</v>
      </c>
      <c r="F87" s="173">
        <f>IFERROR(Inv_SY_B!F87/Inv_SY_B!$CU87-1,"")</f>
        <v>-6.1794437330344176E-2</v>
      </c>
      <c r="G87" s="173">
        <f>IFERROR(Inv_SY_B!G87/Inv_SY_B!$CU87-1,"")</f>
        <v>-8.5670817053556947E-3</v>
      </c>
      <c r="H87" s="173">
        <f>IFERROR(Inv_SY_B!H87/Inv_SY_B!$CU87-1,"")</f>
        <v>-1.6192155714263912E-2</v>
      </c>
      <c r="I87" s="173">
        <f>IFERROR(Inv_SY_B!I87/Inv_SY_B!$CU87-1,"")</f>
        <v>-1.8502784201811839E-2</v>
      </c>
      <c r="J87" s="173">
        <f>IFERROR(Inv_SY_B!J87/Inv_SY_B!$CU87-1,"")</f>
        <v>-3.2122363707392965E-2</v>
      </c>
      <c r="K87" s="173">
        <f>IFERROR(Inv_SY_B!K87/Inv_SY_B!$CU87-1,"")</f>
        <v>-1.7253104596141822E-2</v>
      </c>
      <c r="L87" s="173">
        <f>IFERROR(Inv_SY_B!L87/Inv_SY_B!$CU87-1,"")</f>
        <v>-1.607925000407695E-2</v>
      </c>
      <c r="M87" s="173">
        <f>IFERROR(Inv_SY_B!M87/Inv_SY_B!$CU87-1,"")</f>
        <v>-8.4583904709217839E-3</v>
      </c>
      <c r="N87" s="173">
        <f>IFERROR(Inv_SY_B!N87/Inv_SY_B!$CU87-1,"")</f>
        <v>-1.1276240610939459E-2</v>
      </c>
      <c r="O87" s="173">
        <f>IFERROR(Inv_SY_B!O87/Inv_SY_B!$CU87-1,"")</f>
        <v>-1.643130874375387E-2</v>
      </c>
      <c r="P87" s="173">
        <f>IFERROR(Inv_SY_B!P87/Inv_SY_B!$CU87-1,"")</f>
        <v>-2.0514022769503759E-2</v>
      </c>
      <c r="Q87" s="173">
        <f>IFERROR(Inv_SY_B!Q87/Inv_SY_B!$CU87-1,"")</f>
        <v>-2.2033576813359379E-2</v>
      </c>
      <c r="R87" s="173">
        <f>IFERROR(Inv_SY_B!R87/Inv_SY_B!$CU87-1,"")</f>
        <v>-2.4948456400070484E-2</v>
      </c>
      <c r="S87" s="173">
        <f>IFERROR(Inv_SY_B!S87/Inv_SY_B!$CU87-1,"")</f>
        <v>-2.0706332742912448E-2</v>
      </c>
      <c r="T87" s="173">
        <f>IFERROR(Inv_SY_B!T87/Inv_SY_B!$CU87-1,"")</f>
        <v>-2.1994032554757847E-2</v>
      </c>
      <c r="U87" s="173">
        <f>IFERROR(Inv_SY_B!U87/Inv_SY_B!$CU87-1,"")</f>
        <v>9.3279824631716135E-2</v>
      </c>
      <c r="V87" s="173">
        <f>IFERROR(Inv_SY_B!V87/Inv_SY_B!$CU87-1,"")</f>
        <v>0.10322171703561134</v>
      </c>
      <c r="W87" s="173">
        <f>IFERROR(Inv_SY_B!W87/Inv_SY_B!$CU87-1,"")</f>
        <v>0.13889041614663866</v>
      </c>
      <c r="X87" s="173">
        <f>IFERROR(Inv_SY_B!X87/Inv_SY_B!$CU87-1,"")</f>
        <v>6.007594949337669E-4</v>
      </c>
      <c r="Y87" s="173">
        <f>IFERROR(Inv_SY_B!Y87/Inv_SY_B!$CU87-1,"")</f>
        <v>1.2764220377416535E-2</v>
      </c>
      <c r="Z87" s="173">
        <f>IFERROR(Inv_SY_B!Z87/Inv_SY_B!$CU87-1,"")</f>
        <v>-9.044868547062368E-2</v>
      </c>
      <c r="AA87" s="173">
        <f>IFERROR(Inv_SY_B!AA87/Inv_SY_B!$CU87-1,"")</f>
        <v>-2.8028587535066096E-2</v>
      </c>
      <c r="AB87" s="173">
        <f>IFERROR(Inv_SY_B!AB87/Inv_SY_B!$CU87-1,"")</f>
        <v>-9.6725979213806434E-3</v>
      </c>
      <c r="AC87" s="173">
        <f>IFERROR(Inv_SY_B!AC87/Inv_SY_B!$CU87-1,"")</f>
        <v>-1.3899606571752265E-2</v>
      </c>
      <c r="AD87" s="173">
        <f>IFERROR(Inv_SY_B!AD87/Inv_SY_B!$CU87-1,"")</f>
        <v>-3.8622100376200841E-2</v>
      </c>
      <c r="AE87" s="173">
        <f>IFERROR(Inv_SY_B!AE87/Inv_SY_B!$CU87-1,"")</f>
        <v>-5.9329122334849105E-3</v>
      </c>
      <c r="AF87" s="173">
        <f>IFERROR(Inv_SY_B!AF87/Inv_SY_B!$CU87-1,"")</f>
        <v>2.1284668660754624E-2</v>
      </c>
      <c r="AG87" s="173">
        <f>IFERROR(Inv_SY_B!AG87/Inv_SY_B!$CU87-1,"")</f>
        <v>3.2369552999035767E-2</v>
      </c>
      <c r="AH87" s="173">
        <f>IFERROR(Inv_SY_B!AH87/Inv_SY_B!$CU87-1,"")</f>
        <v>-2.0004692718718187E-2</v>
      </c>
      <c r="AI87" s="173">
        <f>IFERROR(Inv_SY_B!AI87/Inv_SY_B!$CU87-1,"")</f>
        <v>-8.9702627985909222E-3</v>
      </c>
      <c r="AJ87" s="173">
        <f>IFERROR(Inv_SY_B!AJ87/Inv_SY_B!$CU87-1,"")</f>
        <v>-9.0852047769256483E-3</v>
      </c>
      <c r="AK87" s="173">
        <f>IFERROR(Inv_SY_B!AK87/Inv_SY_B!$CU87-1,"")</f>
        <v>-8.0930044811863278E-3</v>
      </c>
      <c r="AL87" s="173">
        <f>IFERROR(Inv_SY_B!AL87/Inv_SY_B!$CU87-1,"")</f>
        <v>2.5239350348746914E-3</v>
      </c>
      <c r="AM87" s="173">
        <f>IFERROR(Inv_SY_B!AM87/Inv_SY_B!$CU87-1,"")</f>
        <v>-1.0897375116201924E-2</v>
      </c>
      <c r="AN87" s="173">
        <f>IFERROR(Inv_SY_B!AN87/Inv_SY_B!$CU87-1,"")</f>
        <v>-8.7882644874104354E-4</v>
      </c>
      <c r="AO87" s="173">
        <f>IFERROR(Inv_SY_B!AO87/Inv_SY_B!$CU87-1,"")</f>
        <v>-1.0657708863504145E-2</v>
      </c>
      <c r="AP87" s="173">
        <f>IFERROR(Inv_SY_B!AP87/Inv_SY_B!$CU87-1,"")</f>
        <v>-1.6702243873367717E-3</v>
      </c>
      <c r="AQ87" s="173">
        <f>IFERROR(Inv_SY_B!AQ87/Inv_SY_B!$CU87-1,"")</f>
        <v>6.3538017529851665E-3</v>
      </c>
      <c r="AR87" s="173">
        <f>IFERROR(Inv_SY_B!AR87/Inv_SY_B!$CU87-1,"")</f>
        <v>5.3151455645970458E-2</v>
      </c>
      <c r="AS87" s="173">
        <f>IFERROR(Inv_SY_B!AS87/Inv_SY_B!$CU87-1,"")</f>
        <v>9.9422635088679545E-2</v>
      </c>
      <c r="AT87" s="173">
        <f>IFERROR(Inv_SY_B!AT87/Inv_SY_B!$CU87-1,"")</f>
        <v>-6.6923217734132789E-3</v>
      </c>
      <c r="AU87" s="173">
        <f>IFERROR(Inv_SY_B!AU87/Inv_SY_B!$CU87-1,"")</f>
        <v>1.6266397964566082E-2</v>
      </c>
      <c r="AV87" s="173">
        <f>IFERROR(Inv_SY_B!AV87/Inv_SY_B!$CU87-1,"")</f>
        <v>-3.3588130040737019E-2</v>
      </c>
      <c r="AW87" s="173">
        <f>IFERROR(Inv_SY_B!AW87/Inv_SY_B!$CU87-1,"")</f>
        <v>-2.7562120948737556E-3</v>
      </c>
      <c r="AX87" s="173">
        <f>IFERROR(Inv_SY_B!AX87/Inv_SY_B!$CU87-1,"")</f>
        <v>2.876738970528292E-2</v>
      </c>
      <c r="AY87" s="173">
        <f>IFERROR(Inv_SY_B!AY87/Inv_SY_B!$CU87-1,"")</f>
        <v>-2.0076854902734143E-3</v>
      </c>
      <c r="AZ87" s="173">
        <f>IFERROR(Inv_SY_B!AZ87/Inv_SY_B!$CU87-1,"")</f>
        <v>4.2589051437570857E-2</v>
      </c>
      <c r="BA87" s="173">
        <f>IFERROR(Inv_SY_B!BA87/Inv_SY_B!$CU87-1,"")</f>
        <v>1.8102241460231427E-2</v>
      </c>
      <c r="BB87" s="173">
        <f>IFERROR(Inv_SY_B!BB87/Inv_SY_B!$CU87-1,"")</f>
        <v>-3.0212977169564725E-2</v>
      </c>
      <c r="BC87" s="173">
        <f>IFERROR(Inv_SY_B!BC87/Inv_SY_B!$CU87-1,"")</f>
        <v>-1.6062182861839469E-2</v>
      </c>
      <c r="BD87" s="173">
        <f>IFERROR(Inv_SY_B!BD87/Inv_SY_B!$CU87-1,"")</f>
        <v>-1.803998680997454E-2</v>
      </c>
      <c r="BE87" s="173">
        <f>IFERROR(Inv_SY_B!BE87/Inv_SY_B!$CU87-1,"")</f>
        <v>3.8039707026922276E-3</v>
      </c>
      <c r="BF87" s="173">
        <f>IFERROR(Inv_SY_B!BF87/Inv_SY_B!$CU87-1,"")</f>
        <v>-3.1021439257563066E-2</v>
      </c>
      <c r="BG87" s="173">
        <f>IFERROR(Inv_SY_B!BG87/Inv_SY_B!$CU87-1,"")</f>
        <v>1.2318990579914812E-2</v>
      </c>
      <c r="BH87" s="173">
        <f>IFERROR(Inv_SY_B!BH87/Inv_SY_B!$CU87-1,"")</f>
        <v>3.8748944434117361E-2</v>
      </c>
      <c r="BI87" s="173">
        <f>IFERROR(Inv_SY_B!BI87/Inv_SY_B!$CU87-1,"")</f>
        <v>-3.1003963916060417E-2</v>
      </c>
      <c r="BJ87" s="173">
        <f>IFERROR(Inv_SY_B!BJ87/Inv_SY_B!$CU87-1,"")</f>
        <v>5.2774339825361061E-3</v>
      </c>
      <c r="BK87" s="173">
        <f>IFERROR(Inv_SY_B!BK87/Inv_SY_B!$CU87-1,"")</f>
        <v>-1.8327028949833735E-2</v>
      </c>
      <c r="BL87" s="173">
        <f>IFERROR(Inv_SY_B!BL87/Inv_SY_B!$CU87-1,"")</f>
        <v>-3.0289501041010247E-2</v>
      </c>
      <c r="BM87" s="173">
        <f>IFERROR(Inv_SY_B!BM87/Inv_SY_B!$CU87-1,"")</f>
        <v>-1.3653537022226492E-2</v>
      </c>
      <c r="BN87" s="173">
        <f>IFERROR(Inv_SY_B!BN87/Inv_SY_B!$CU87-1,"")</f>
        <v>2.1801008267330113E-2</v>
      </c>
      <c r="BO87" s="173">
        <f>IFERROR(Inv_SY_B!BO87/Inv_SY_B!$CU87-1,"")</f>
        <v>-3.1377482832793957E-3</v>
      </c>
      <c r="BP87" s="173">
        <f>IFERROR(Inv_SY_B!BP87/Inv_SY_B!$CU87-1,"")</f>
        <v>-2.9184936291091979E-2</v>
      </c>
      <c r="BQ87" s="173">
        <f>IFERROR(Inv_SY_B!BQ87/Inv_SY_B!$CU87-1,"")</f>
        <v>1.6813556067369895E-3</v>
      </c>
      <c r="BR87" s="173">
        <f>IFERROR(Inv_SY_B!BR87/Inv_SY_B!$CU87-1,"")</f>
        <v>7.3293533401133093E-3</v>
      </c>
      <c r="BS87" s="173">
        <f>IFERROR(Inv_SY_B!BS87/Inv_SY_B!$CU87-1,"")</f>
        <v>-1.9892059196147116E-3</v>
      </c>
      <c r="BT87" s="173">
        <f>IFERROR(Inv_SY_B!BT87/Inv_SY_B!$CU87-1,"")</f>
        <v>5.4974019534737018E-4</v>
      </c>
      <c r="BU87" s="173">
        <f>IFERROR(Inv_SY_B!BU87/Inv_SY_B!$CU87-1,"")</f>
        <v>2.7196442350785333E-4</v>
      </c>
      <c r="BV87" s="173">
        <f>IFERROR(Inv_SY_B!BV87/Inv_SY_B!$CU87-1,"")</f>
        <v>-3.1993922639663275E-2</v>
      </c>
      <c r="BW87" s="173">
        <f>IFERROR(Inv_SY_B!BW87/Inv_SY_B!$CU87-1,"")</f>
        <v>2.8715474232603677E-2</v>
      </c>
      <c r="BX87" s="173">
        <f>IFERROR(Inv_SY_B!BX87/Inv_SY_B!$CU87-1,"")</f>
        <v>2.0174274892164723E-2</v>
      </c>
      <c r="BY87" s="173">
        <f>IFERROR(Inv_SY_B!BY87/Inv_SY_B!$CU87-1,"")</f>
        <v>1.384503041120122E-2</v>
      </c>
      <c r="BZ87" s="173">
        <f>IFERROR(Inv_SY_B!BZ87/Inv_SY_B!$CU87-1,"")</f>
        <v>3.09706335041664E-2</v>
      </c>
      <c r="CA87" s="173">
        <f>IFERROR(Inv_SY_B!CA87/Inv_SY_B!$CU87-1,"")</f>
        <v>-4.1001003178093076E-2</v>
      </c>
      <c r="CB87" s="173">
        <f>IFERROR(Inv_SY_B!CB87/Inv_SY_B!$CU87-1,"")</f>
        <v>-1</v>
      </c>
      <c r="CC87" s="173">
        <f>IFERROR(Inv_SY_B!CC87/Inv_SY_B!$CU87-1,"")</f>
        <v>-9.9481923138029504E-3</v>
      </c>
      <c r="CD87" s="173">
        <f>IFERROR(Inv_SY_B!CD87/Inv_SY_B!$CU87-1,"")</f>
        <v>-5.2426384708631479E-3</v>
      </c>
      <c r="CE87" s="173">
        <f>IFERROR(Inv_SY_B!CE87/Inv_SY_B!$CU87-1,"")</f>
        <v>4.1296575678128056E-2</v>
      </c>
      <c r="CF87" s="173">
        <f>IFERROR(Inv_SY_B!CF87/Inv_SY_B!$CU87-1,"")</f>
        <v>3.1700919296790531E-2</v>
      </c>
      <c r="CG87" s="173">
        <f>IFERROR(Inv_SY_B!CG87/Inv_SY_B!$CU87-1,"")</f>
        <v>2.0168202426242621E-2</v>
      </c>
      <c r="CH87" s="173">
        <f>IFERROR(Inv_SY_B!CH87/Inv_SY_B!$CU87-1,"")</f>
        <v>5.5771070126794831E-2</v>
      </c>
      <c r="CI87" s="173">
        <f>IFERROR(Inv_SY_B!CI87/Inv_SY_B!$CU87-1,"")</f>
        <v>-1</v>
      </c>
      <c r="CJ87" s="173">
        <f>IFERROR(Inv_SY_B!CJ87/Inv_SY_B!$CU87-1,"")</f>
        <v>-1</v>
      </c>
      <c r="CK87" s="173">
        <f>IFERROR(Inv_SY_B!CK87/Inv_SY_B!$CU87-1,"")</f>
        <v>-1</v>
      </c>
      <c r="CL87" s="173">
        <f>IFERROR(Inv_SY_B!CL87/Inv_SY_B!$CU87-1,"")</f>
        <v>-1</v>
      </c>
      <c r="CM87" s="173">
        <f>IFERROR(Inv_SY_B!CM87/Inv_SY_B!$CU87-1,"")</f>
        <v>-1</v>
      </c>
      <c r="CN87" s="173">
        <f>IFERROR(Inv_SY_B!CN87/Inv_SY_B!$CU87-1,"")</f>
        <v>-1</v>
      </c>
      <c r="CO87" s="173">
        <f>IFERROR(Inv_SY_B!CO87/Inv_SY_B!$CU87-1,"")</f>
        <v>-1</v>
      </c>
      <c r="CP87" s="173">
        <f>IFERROR(Inv_SY_B!CP87/Inv_SY_B!$CU87-1,"")</f>
        <v>-1</v>
      </c>
      <c r="CQ87" s="173">
        <f>IFERROR(Inv_SY_B!CQ87/Inv_SY_B!$CU87-1,"")</f>
        <v>-3.9767895746701809E-3</v>
      </c>
      <c r="CR87" s="173">
        <f>IFERROR(Inv_SY_B!CR87/Inv_SY_B!$CU87-1,"")</f>
        <v>-2.9437419369073847E-3</v>
      </c>
      <c r="CS87" s="173">
        <f>IFERROR(Inv_SY_B!CS87/Inv_SY_B!$CU87-1,"")</f>
        <v>-7.4799092127558087E-2</v>
      </c>
      <c r="CT87" s="173">
        <f>IFERROR(Inv_SY_B!CT87/Inv_SY_B!$CU87-1,"")</f>
        <v>-9.4034921206017641E-3</v>
      </c>
      <c r="CU87" s="173"/>
      <c r="CV87" s="173"/>
      <c r="CW87" s="173"/>
      <c r="CX87" s="173"/>
    </row>
    <row r="88" spans="2:102">
      <c r="B88" s="164">
        <f t="shared" si="1"/>
        <v>45780</v>
      </c>
      <c r="C88" s="173">
        <f>IFERROR(Inv_SY_B!C88/Inv_SY_B!$CU88-1,"")</f>
        <v>0.12351353331952253</v>
      </c>
      <c r="D88" s="173">
        <f>IFERROR(Inv_SY_B!D88/Inv_SY_B!$CU88-1,"")</f>
        <v>0.11074415504753743</v>
      </c>
      <c r="E88" s="173">
        <f>IFERROR(Inv_SY_B!E88/Inv_SY_B!$CU88-1,"")</f>
        <v>0.11880498934242767</v>
      </c>
      <c r="F88" s="173">
        <f>IFERROR(Inv_SY_B!F88/Inv_SY_B!$CU88-1,"")</f>
        <v>6.5298197975126371E-2</v>
      </c>
      <c r="G88" s="173">
        <f>IFERROR(Inv_SY_B!G88/Inv_SY_B!$CU88-1,"")</f>
        <v>0.10940057258226599</v>
      </c>
      <c r="H88" s="173">
        <f>IFERROR(Inv_SY_B!H88/Inv_SY_B!$CU88-1,"")</f>
        <v>0.10053049768347688</v>
      </c>
      <c r="I88" s="173">
        <f>IFERROR(Inv_SY_B!I88/Inv_SY_B!$CU88-1,"")</f>
        <v>9.8052734681851828E-2</v>
      </c>
      <c r="J88" s="173">
        <f>IFERROR(Inv_SY_B!J88/Inv_SY_B!$CU88-1,"")</f>
        <v>0.10416887999409741</v>
      </c>
      <c r="K88" s="173">
        <f>IFERROR(Inv_SY_B!K88/Inv_SY_B!$CU88-1,"")</f>
        <v>0.10284081241845078</v>
      </c>
      <c r="L88" s="173">
        <f>IFERROR(Inv_SY_B!L88/Inv_SY_B!$CU88-1,"")</f>
        <v>0.10911559025620043</v>
      </c>
      <c r="M88" s="173">
        <f>IFERROR(Inv_SY_B!M88/Inv_SY_B!$CU88-1,"")</f>
        <v>0.10967235311879708</v>
      </c>
      <c r="N88" s="173">
        <f>IFERROR(Inv_SY_B!N88/Inv_SY_B!$CU88-1,"")</f>
        <v>0.1030776906299844</v>
      </c>
      <c r="O88" s="173">
        <f>IFERROR(Inv_SY_B!O88/Inv_SY_B!$CU88-1,"")</f>
        <v>9.9501828322597907E-2</v>
      </c>
      <c r="P88" s="173">
        <f>IFERROR(Inv_SY_B!P88/Inv_SY_B!$CU88-1,"")</f>
        <v>8.0067375375558747E-2</v>
      </c>
      <c r="Q88" s="173">
        <f>IFERROR(Inv_SY_B!Q88/Inv_SY_B!$CU88-1,"")</f>
        <v>5.5102575454631708E-2</v>
      </c>
      <c r="R88" s="173">
        <f>IFERROR(Inv_SY_B!R88/Inv_SY_B!$CU88-1,"")</f>
        <v>7.7305302586451408E-2</v>
      </c>
      <c r="S88" s="173">
        <f>IFERROR(Inv_SY_B!S88/Inv_SY_B!$CU88-1,"")</f>
        <v>7.5729501379345088E-2</v>
      </c>
      <c r="T88" s="173">
        <f>IFERROR(Inv_SY_B!T88/Inv_SY_B!$CU88-1,"")</f>
        <v>9.5180215963272419E-2</v>
      </c>
      <c r="U88" s="173">
        <f>IFERROR(Inv_SY_B!U88/Inv_SY_B!$CU88-1,"")</f>
        <v>0.20485958281219263</v>
      </c>
      <c r="V88" s="173">
        <f>IFERROR(Inv_SY_B!V88/Inv_SY_B!$CU88-1,"")</f>
        <v>0.22149392264708379</v>
      </c>
      <c r="W88" s="173">
        <f>IFERROR(Inv_SY_B!W88/Inv_SY_B!$CU88-1,"")</f>
        <v>0.24270058217639723</v>
      </c>
      <c r="X88" s="173">
        <f>IFERROR(Inv_SY_B!X88/Inv_SY_B!$CU88-1,"")</f>
        <v>0.12859951910381939</v>
      </c>
      <c r="Y88" s="173">
        <f>IFERROR(Inv_SY_B!Y88/Inv_SY_B!$CU88-1,"")</f>
        <v>2.3863775100808171E-2</v>
      </c>
      <c r="Z88" s="173">
        <f>IFERROR(Inv_SY_B!Z88/Inv_SY_B!$CU88-1,"")</f>
        <v>-5.4557841191572365E-2</v>
      </c>
      <c r="AA88" s="173">
        <f>IFERROR(Inv_SY_B!AA88/Inv_SY_B!$CU88-1,"")</f>
        <v>7.3295654576146507E-3</v>
      </c>
      <c r="AB88" s="173">
        <f>IFERROR(Inv_SY_B!AB88/Inv_SY_B!$CU88-1,"")</f>
        <v>4.4745207356153616E-2</v>
      </c>
      <c r="AC88" s="173">
        <f>IFERROR(Inv_SY_B!AC88/Inv_SY_B!$CU88-1,"")</f>
        <v>5.5329255156842283E-2</v>
      </c>
      <c r="AD88" s="173">
        <f>IFERROR(Inv_SY_B!AD88/Inv_SY_B!$CU88-1,"")</f>
        <v>2.3925170440940891E-2</v>
      </c>
      <c r="AE88" s="173">
        <f>IFERROR(Inv_SY_B!AE88/Inv_SY_B!$CU88-1,"")</f>
        <v>9.4224283275495146E-2</v>
      </c>
      <c r="AF88" s="173">
        <f>IFERROR(Inv_SY_B!AF88/Inv_SY_B!$CU88-1,"")</f>
        <v>0.12830404227148429</v>
      </c>
      <c r="AG88" s="173">
        <f>IFERROR(Inv_SY_B!AG88/Inv_SY_B!$CU88-1,"")</f>
        <v>0.15595956010321821</v>
      </c>
      <c r="AH88" s="173">
        <f>IFERROR(Inv_SY_B!AH88/Inv_SY_B!$CU88-1,"")</f>
        <v>9.3956422970274289E-2</v>
      </c>
      <c r="AI88" s="173">
        <f>IFERROR(Inv_SY_B!AI88/Inv_SY_B!$CU88-1,"")</f>
        <v>3.7713704657925229E-2</v>
      </c>
      <c r="AJ88" s="173">
        <f>IFERROR(Inv_SY_B!AJ88/Inv_SY_B!$CU88-1,"")</f>
        <v>4.0548988003985098E-2</v>
      </c>
      <c r="AK88" s="173">
        <f>IFERROR(Inv_SY_B!AK88/Inv_SY_B!$CU88-1,"")</f>
        <v>6.017110412654425E-2</v>
      </c>
      <c r="AL88" s="173">
        <f>IFERROR(Inv_SY_B!AL88/Inv_SY_B!$CU88-1,"")</f>
        <v>7.1962638713171545E-2</v>
      </c>
      <c r="AM88" s="173">
        <f>IFERROR(Inv_SY_B!AM88/Inv_SY_B!$CU88-1,"")</f>
        <v>4.3149003157499477E-2</v>
      </c>
      <c r="AN88" s="173">
        <f>IFERROR(Inv_SY_B!AN88/Inv_SY_B!$CU88-1,"")</f>
        <v>-9.5515078405368992E-2</v>
      </c>
      <c r="AO88" s="173">
        <f>IFERROR(Inv_SY_B!AO88/Inv_SY_B!$CU88-1,"")</f>
        <v>-7.8339871962288532E-2</v>
      </c>
      <c r="AP88" s="173">
        <f>IFERROR(Inv_SY_B!AP88/Inv_SY_B!$CU88-1,"")</f>
        <v>-0.10553446201343342</v>
      </c>
      <c r="AQ88" s="173">
        <f>IFERROR(Inv_SY_B!AQ88/Inv_SY_B!$CU88-1,"")</f>
        <v>-0.85593074733665808</v>
      </c>
      <c r="AR88" s="173">
        <f>IFERROR(Inv_SY_B!AR88/Inv_SY_B!$CU88-1,"")</f>
        <v>-0.23131106513937416</v>
      </c>
      <c r="AS88" s="173">
        <f>IFERROR(Inv_SY_B!AS88/Inv_SY_B!$CU88-1,"")</f>
        <v>-3.1128908132145194E-2</v>
      </c>
      <c r="AT88" s="173">
        <f>IFERROR(Inv_SY_B!AT88/Inv_SY_B!$CU88-1,"")</f>
        <v>-0.24571439265805317</v>
      </c>
      <c r="AU88" s="173">
        <f>IFERROR(Inv_SY_B!AU88/Inv_SY_B!$CU88-1,"")</f>
        <v>6.3639535574296913E-2</v>
      </c>
      <c r="AV88" s="173">
        <f>IFERROR(Inv_SY_B!AV88/Inv_SY_B!$CU88-1,"")</f>
        <v>5.5042289343550266E-2</v>
      </c>
      <c r="AW88" s="173">
        <f>IFERROR(Inv_SY_B!AW88/Inv_SY_B!$CU88-1,"")</f>
        <v>5.8898587409266456E-2</v>
      </c>
      <c r="AX88" s="173">
        <f>IFERROR(Inv_SY_B!AX88/Inv_SY_B!$CU88-1,"")</f>
        <v>6.1623588790070682E-2</v>
      </c>
      <c r="AY88" s="173">
        <f>IFERROR(Inv_SY_B!AY88/Inv_SY_B!$CU88-1,"")</f>
        <v>9.4663792557231785E-2</v>
      </c>
      <c r="AZ88" s="173">
        <f>IFERROR(Inv_SY_B!AZ88/Inv_SY_B!$CU88-1,"")</f>
        <v>0.11758814719448329</v>
      </c>
      <c r="BA88" s="173">
        <f>IFERROR(Inv_SY_B!BA88/Inv_SY_B!$CU88-1,"")</f>
        <v>2.4083230784686327E-2</v>
      </c>
      <c r="BB88" s="173">
        <f>IFERROR(Inv_SY_B!BB88/Inv_SY_B!$CU88-1,"")</f>
        <v>3.9072277927912236E-2</v>
      </c>
      <c r="BC88" s="173">
        <f>IFERROR(Inv_SY_B!BC88/Inv_SY_B!$CU88-1,"")</f>
        <v>4.6690211731550857E-2</v>
      </c>
      <c r="BD88" s="173">
        <f>IFERROR(Inv_SY_B!BD88/Inv_SY_B!$CU88-1,"")</f>
        <v>6.4259869195685937E-2</v>
      </c>
      <c r="BE88" s="173">
        <f>IFERROR(Inv_SY_B!BE88/Inv_SY_B!$CU88-1,"")</f>
        <v>9.5170077283250221E-2</v>
      </c>
      <c r="BF88" s="173">
        <f>IFERROR(Inv_SY_B!BF88/Inv_SY_B!$CU88-1,"")</f>
        <v>6.0286922066940196E-2</v>
      </c>
      <c r="BG88" s="173">
        <f>IFERROR(Inv_SY_B!BG88/Inv_SY_B!$CU88-1,"")</f>
        <v>6.4618078148254376E-2</v>
      </c>
      <c r="BH88" s="173">
        <f>IFERROR(Inv_SY_B!BH88/Inv_SY_B!$CU88-1,"")</f>
        <v>-0.77692441701005732</v>
      </c>
      <c r="BI88" s="173">
        <f>IFERROR(Inv_SY_B!BI88/Inv_SY_B!$CU88-1,"")</f>
        <v>4.6543110560302248E-2</v>
      </c>
      <c r="BJ88" s="173">
        <f>IFERROR(Inv_SY_B!BJ88/Inv_SY_B!$CU88-1,"")</f>
        <v>6.8054386775595166E-2</v>
      </c>
      <c r="BK88" s="173">
        <f>IFERROR(Inv_SY_B!BK88/Inv_SY_B!$CU88-1,"")</f>
        <v>1.4703379704188446E-3</v>
      </c>
      <c r="BL88" s="173">
        <f>IFERROR(Inv_SY_B!BL88/Inv_SY_B!$CU88-1,"")</f>
        <v>1.8560132923401085E-2</v>
      </c>
      <c r="BM88" s="173">
        <f>IFERROR(Inv_SY_B!BM88/Inv_SY_B!$CU88-1,"")</f>
        <v>-1.3309330535637987E-2</v>
      </c>
      <c r="BN88" s="173">
        <f>IFERROR(Inv_SY_B!BN88/Inv_SY_B!$CU88-1,"")</f>
        <v>8.0221497823822485E-3</v>
      </c>
      <c r="BO88" s="173">
        <f>IFERROR(Inv_SY_B!BO88/Inv_SY_B!$CU88-1,"")</f>
        <v>3.7705901125779873E-2</v>
      </c>
      <c r="BP88" s="173">
        <f>IFERROR(Inv_SY_B!BP88/Inv_SY_B!$CU88-1,"")</f>
        <v>-0.38321098689761202</v>
      </c>
      <c r="BQ88" s="173">
        <f>IFERROR(Inv_SY_B!BQ88/Inv_SY_B!$CU88-1,"")</f>
        <v>-0.23594230738316002</v>
      </c>
      <c r="BR88" s="173">
        <f>IFERROR(Inv_SY_B!BR88/Inv_SY_B!$CU88-1,"")</f>
        <v>-0.11671819649398008</v>
      </c>
      <c r="BS88" s="173">
        <f>IFERROR(Inv_SY_B!BS88/Inv_SY_B!$CU88-1,"")</f>
        <v>7.0469477604169661E-2</v>
      </c>
      <c r="BT88" s="173">
        <f>IFERROR(Inv_SY_B!BT88/Inv_SY_B!$CU88-1,"")</f>
        <v>-4.555427794803002E-3</v>
      </c>
      <c r="BU88" s="173">
        <f>IFERROR(Inv_SY_B!BU88/Inv_SY_B!$CU88-1,"")</f>
        <v>-7.1779385737404944E-3</v>
      </c>
      <c r="BV88" s="173">
        <f>IFERROR(Inv_SY_B!BV88/Inv_SY_B!$CU88-1,"")</f>
        <v>9.9803721928664046E-3</v>
      </c>
      <c r="BW88" s="173">
        <f>IFERROR(Inv_SY_B!BW88/Inv_SY_B!$CU88-1,"")</f>
        <v>7.2627285514605733E-2</v>
      </c>
      <c r="BX88" s="173">
        <f>IFERROR(Inv_SY_B!BX88/Inv_SY_B!$CU88-1,"")</f>
        <v>0.11515675802835745</v>
      </c>
      <c r="BY88" s="173">
        <f>IFERROR(Inv_SY_B!BY88/Inv_SY_B!$CU88-1,"")</f>
        <v>8.2185834262390456E-2</v>
      </c>
      <c r="BZ88" s="173">
        <f>IFERROR(Inv_SY_B!BZ88/Inv_SY_B!$CU88-1,"")</f>
        <v>0.11901055572212416</v>
      </c>
      <c r="CA88" s="173">
        <f>IFERROR(Inv_SY_B!CA88/Inv_SY_B!$CU88-1,"")</f>
        <v>4.6207894245773096E-2</v>
      </c>
      <c r="CB88" s="173">
        <f>IFERROR(Inv_SY_B!CB88/Inv_SY_B!$CU88-1,"")</f>
        <v>-1</v>
      </c>
      <c r="CC88" s="173">
        <f>IFERROR(Inv_SY_B!CC88/Inv_SY_B!$CU88-1,"")</f>
        <v>6.8065583579762112E-2</v>
      </c>
      <c r="CD88" s="173">
        <f>IFERROR(Inv_SY_B!CD88/Inv_SY_B!$CU88-1,"")</f>
        <v>7.309571976616569E-2</v>
      </c>
      <c r="CE88" s="173">
        <f>IFERROR(Inv_SY_B!CE88/Inv_SY_B!$CU88-1,"")</f>
        <v>0.10641917598171369</v>
      </c>
      <c r="CF88" s="173">
        <f>IFERROR(Inv_SY_B!CF88/Inv_SY_B!$CU88-1,"")</f>
        <v>8.6576821773278523E-2</v>
      </c>
      <c r="CG88" s="173">
        <f>IFERROR(Inv_SY_B!CG88/Inv_SY_B!$CU88-1,"")</f>
        <v>-0.45661422559886489</v>
      </c>
      <c r="CH88" s="173">
        <f>IFERROR(Inv_SY_B!CH88/Inv_SY_B!$CU88-1,"")</f>
        <v>-0.7607778448837863</v>
      </c>
      <c r="CI88" s="173">
        <f>IFERROR(Inv_SY_B!CI88/Inv_SY_B!$CU88-1,"")</f>
        <v>-0.98777713418021784</v>
      </c>
      <c r="CJ88" s="173">
        <f>IFERROR(Inv_SY_B!CJ88/Inv_SY_B!$CU88-1,"")</f>
        <v>-0.98837337153728044</v>
      </c>
      <c r="CK88" s="173">
        <f>IFERROR(Inv_SY_B!CK88/Inv_SY_B!$CU88-1,"")</f>
        <v>-0.99802277170562348</v>
      </c>
      <c r="CL88" s="173">
        <f>IFERROR(Inv_SY_B!CL88/Inv_SY_B!$CU88-1,"")</f>
        <v>-0.99781501099936665</v>
      </c>
      <c r="CM88" s="173">
        <f>IFERROR(Inv_SY_B!CM88/Inv_SY_B!$CU88-1,"")</f>
        <v>-1</v>
      </c>
      <c r="CN88" s="173">
        <f>IFERROR(Inv_SY_B!CN88/Inv_SY_B!$CU88-1,"")</f>
        <v>-1</v>
      </c>
      <c r="CO88" s="173">
        <f>IFERROR(Inv_SY_B!CO88/Inv_SY_B!$CU88-1,"")</f>
        <v>-1</v>
      </c>
      <c r="CP88" s="173">
        <f>IFERROR(Inv_SY_B!CP88/Inv_SY_B!$CU88-1,"")</f>
        <v>-1</v>
      </c>
      <c r="CQ88" s="173">
        <f>IFERROR(Inv_SY_B!CQ88/Inv_SY_B!$CU88-1,"")</f>
        <v>-0.19672318726253979</v>
      </c>
      <c r="CR88" s="173">
        <f>IFERROR(Inv_SY_B!CR88/Inv_SY_B!$CU88-1,"")</f>
        <v>-0.19805760890941382</v>
      </c>
      <c r="CS88" s="173">
        <f>IFERROR(Inv_SY_B!CS88/Inv_SY_B!$CU88-1,"")</f>
        <v>-0.25202566349616184</v>
      </c>
      <c r="CT88" s="173">
        <f>IFERROR(Inv_SY_B!CT88/Inv_SY_B!$CU88-1,"")</f>
        <v>-0.19266173780071461</v>
      </c>
      <c r="CU88" s="173"/>
      <c r="CV88" s="173"/>
      <c r="CW88" s="173"/>
      <c r="CX88" s="173"/>
    </row>
    <row r="89" spans="2:102">
      <c r="B89" s="164">
        <f t="shared" si="1"/>
        <v>45781</v>
      </c>
      <c r="C89" s="173">
        <f>IFERROR(Inv_SY_B!C89/Inv_SY_B!$CU89-1,"")</f>
        <v>1.9809567561338337E-2</v>
      </c>
      <c r="D89" s="173">
        <f>IFERROR(Inv_SY_B!D89/Inv_SY_B!$CU89-1,"")</f>
        <v>1.1520449240287167E-2</v>
      </c>
      <c r="E89" s="173">
        <f>IFERROR(Inv_SY_B!E89/Inv_SY_B!$CU89-1,"")</f>
        <v>1.9654840833442933E-3</v>
      </c>
      <c r="F89" s="173">
        <f>IFERROR(Inv_SY_B!F89/Inv_SY_B!$CU89-1,"")</f>
        <v>-5.0871651192122003E-2</v>
      </c>
      <c r="G89" s="173">
        <f>IFERROR(Inv_SY_B!G89/Inv_SY_B!$CU89-1,"")</f>
        <v>-6.290602559204439E-3</v>
      </c>
      <c r="H89" s="173">
        <f>IFERROR(Inv_SY_B!H89/Inv_SY_B!$CU89-1,"")</f>
        <v>-1.4546689201753171E-2</v>
      </c>
      <c r="I89" s="173">
        <f>IFERROR(Inv_SY_B!I89/Inv_SY_B!$CU89-1,"")</f>
        <v>-8.8345742738041855E-3</v>
      </c>
      <c r="J89" s="173">
        <f>IFERROR(Inv_SY_B!J89/Inv_SY_B!$CU89-1,"")</f>
        <v>-8.1025053603260844E-3</v>
      </c>
      <c r="K89" s="173">
        <f>IFERROR(Inv_SY_B!K89/Inv_SY_B!$CU89-1,"")</f>
        <v>-2.7812824172049999E-2</v>
      </c>
      <c r="L89" s="173">
        <f>IFERROR(Inv_SY_B!L89/Inv_SY_B!$CU89-1,"")</f>
        <v>-4.4142192313523232E-3</v>
      </c>
      <c r="M89" s="173">
        <f>IFERROR(Inv_SY_B!M89/Inv_SY_B!$CU89-1,"")</f>
        <v>-9.3957519527976263E-3</v>
      </c>
      <c r="N89" s="173">
        <f>IFERROR(Inv_SY_B!N89/Inv_SY_B!$CU89-1,"")</f>
        <v>-1.0487752441328713E-2</v>
      </c>
      <c r="O89" s="173">
        <f>IFERROR(Inv_SY_B!O89/Inv_SY_B!$CU89-1,"")</f>
        <v>-2.2331889790375481E-2</v>
      </c>
      <c r="P89" s="173">
        <f>IFERROR(Inv_SY_B!P89/Inv_SY_B!$CU89-1,"")</f>
        <v>-2.6292461950946255E-2</v>
      </c>
      <c r="Q89" s="173">
        <f>IFERROR(Inv_SY_B!Q89/Inv_SY_B!$CU89-1,"")</f>
        <v>-4.2882498641166222E-2</v>
      </c>
      <c r="R89" s="173">
        <f>IFERROR(Inv_SY_B!R89/Inv_SY_B!$CU89-1,"")</f>
        <v>-2.3002584948067839E-2</v>
      </c>
      <c r="S89" s="173">
        <f>IFERROR(Inv_SY_B!S89/Inv_SY_B!$CU89-1,"")</f>
        <v>-2.1003128390805315E-2</v>
      </c>
      <c r="T89" s="173">
        <f>IFERROR(Inv_SY_B!T89/Inv_SY_B!$CU89-1,"")</f>
        <v>-1.9643395672567121E-2</v>
      </c>
      <c r="U89" s="173">
        <f>IFERROR(Inv_SY_B!U89/Inv_SY_B!$CU89-1,"")</f>
        <v>8.6594230014876095E-2</v>
      </c>
      <c r="V89" s="173">
        <f>IFERROR(Inv_SY_B!V89/Inv_SY_B!$CU89-1,"")</f>
        <v>0.10446391014042811</v>
      </c>
      <c r="W89" s="173">
        <f>IFERROR(Inv_SY_B!W89/Inv_SY_B!$CU89-1,"")</f>
        <v>0.10004406655396059</v>
      </c>
      <c r="X89" s="173">
        <f>IFERROR(Inv_SY_B!X89/Inv_SY_B!$CU89-1,"")</f>
        <v>8.0715697872963954E-3</v>
      </c>
      <c r="Y89" s="173">
        <f>IFERROR(Inv_SY_B!Y89/Inv_SY_B!$CU89-1,"")</f>
        <v>6.985937894566252E-3</v>
      </c>
      <c r="Z89" s="173">
        <f>IFERROR(Inv_SY_B!Z89/Inv_SY_B!$CU89-1,"")</f>
        <v>-8.880065448004526E-2</v>
      </c>
      <c r="AA89" s="173">
        <f>IFERROR(Inv_SY_B!AA89/Inv_SY_B!$CU89-1,"")</f>
        <v>-4.9104259036310882E-2</v>
      </c>
      <c r="AB89" s="173">
        <f>IFERROR(Inv_SY_B!AB89/Inv_SY_B!$CU89-1,"")</f>
        <v>-3.3770780033141268E-2</v>
      </c>
      <c r="AC89" s="173">
        <f>IFERROR(Inv_SY_B!AC89/Inv_SY_B!$CU89-1,"")</f>
        <v>-6.3588239409206881E-3</v>
      </c>
      <c r="AD89" s="173">
        <f>IFERROR(Inv_SY_B!AD89/Inv_SY_B!$CU89-1,"")</f>
        <v>-4.3197106708742217E-2</v>
      </c>
      <c r="AE89" s="173">
        <f>IFERROR(Inv_SY_B!AE89/Inv_SY_B!$CU89-1,"")</f>
        <v>3.20721906281074E-4</v>
      </c>
      <c r="AF89" s="173">
        <f>IFERROR(Inv_SY_B!AF89/Inv_SY_B!$CU89-1,"")</f>
        <v>2.8369582015546957E-2</v>
      </c>
      <c r="AG89" s="173">
        <f>IFERROR(Inv_SY_B!AG89/Inv_SY_B!$CU89-1,"")</f>
        <v>3.8205259586490792E-2</v>
      </c>
      <c r="AH89" s="173">
        <f>IFERROR(Inv_SY_B!AH89/Inv_SY_B!$CU89-1,"")</f>
        <v>-1.5314047770173089E-2</v>
      </c>
      <c r="AI89" s="173">
        <f>IFERROR(Inv_SY_B!AI89/Inv_SY_B!$CU89-1,"")</f>
        <v>-1.2969469199347383E-2</v>
      </c>
      <c r="AJ89" s="173">
        <f>IFERROR(Inv_SY_B!AJ89/Inv_SY_B!$CU89-1,"")</f>
        <v>-1.1050054989371283E-2</v>
      </c>
      <c r="AK89" s="173">
        <f>IFERROR(Inv_SY_B!AK89/Inv_SY_B!$CU89-1,"")</f>
        <v>-3.7811983361758505E-3</v>
      </c>
      <c r="AL89" s="173">
        <f>IFERROR(Inv_SY_B!AL89/Inv_SY_B!$CU89-1,"")</f>
        <v>1.1931594294781078E-2</v>
      </c>
      <c r="AM89" s="173">
        <f>IFERROR(Inv_SY_B!AM89/Inv_SY_B!$CU89-1,"")</f>
        <v>3.1028268143828974E-4</v>
      </c>
      <c r="AN89" s="173">
        <f>IFERROR(Inv_SY_B!AN89/Inv_SY_B!$CU89-1,"")</f>
        <v>6.2105595606343211E-3</v>
      </c>
      <c r="AO89" s="173">
        <f>IFERROR(Inv_SY_B!AO89/Inv_SY_B!$CU89-1,"")</f>
        <v>7.1375357286875829E-3</v>
      </c>
      <c r="AP89" s="173">
        <f>IFERROR(Inv_SY_B!AP89/Inv_SY_B!$CU89-1,"")</f>
        <v>-3.6919001393628248E-3</v>
      </c>
      <c r="AQ89" s="173">
        <f>IFERROR(Inv_SY_B!AQ89/Inv_SY_B!$CU89-1,"")</f>
        <v>1.7016297679639525E-3</v>
      </c>
      <c r="AR89" s="173">
        <f>IFERROR(Inv_SY_B!AR89/Inv_SY_B!$CU89-1,"")</f>
        <v>3.9839088000797052E-3</v>
      </c>
      <c r="AS89" s="173">
        <f>IFERROR(Inv_SY_B!AS89/Inv_SY_B!$CU89-1,"")</f>
        <v>6.0969034873181283E-2</v>
      </c>
      <c r="AT89" s="173">
        <f>IFERROR(Inv_SY_B!AT89/Inv_SY_B!$CU89-1,"")</f>
        <v>-1.6121733534685601E-2</v>
      </c>
      <c r="AU89" s="173">
        <f>IFERROR(Inv_SY_B!AU89/Inv_SY_B!$CU89-1,"")</f>
        <v>9.66832780654725E-3</v>
      </c>
      <c r="AV89" s="173">
        <f>IFERROR(Inv_SY_B!AV89/Inv_SY_B!$CU89-1,"")</f>
        <v>-1.4251292529884996E-2</v>
      </c>
      <c r="AW89" s="173">
        <f>IFERROR(Inv_SY_B!AW89/Inv_SY_B!$CU89-1,"")</f>
        <v>1.4970239116946837E-2</v>
      </c>
      <c r="AX89" s="173">
        <f>IFERROR(Inv_SY_B!AX89/Inv_SY_B!$CU89-1,"")</f>
        <v>1.9144084191091038E-2</v>
      </c>
      <c r="AY89" s="173">
        <f>IFERROR(Inv_SY_B!AY89/Inv_SY_B!$CU89-1,"")</f>
        <v>3.5390943999130675E-2</v>
      </c>
      <c r="AZ89" s="173">
        <f>IFERROR(Inv_SY_B!AZ89/Inv_SY_B!$CU89-1,"")</f>
        <v>6.863899352775138E-2</v>
      </c>
      <c r="BA89" s="173">
        <f>IFERROR(Inv_SY_B!BA89/Inv_SY_B!$CU89-1,"")</f>
        <v>-4.6538798573822926E-2</v>
      </c>
      <c r="BB89" s="173">
        <f>IFERROR(Inv_SY_B!BB89/Inv_SY_B!$CU89-1,"")</f>
        <v>-3.7017094109823567E-3</v>
      </c>
      <c r="BC89" s="173">
        <f>IFERROR(Inv_SY_B!BC89/Inv_SY_B!$CU89-1,"")</f>
        <v>-1.5448900731763637E-2</v>
      </c>
      <c r="BD89" s="173">
        <f>IFERROR(Inv_SY_B!BD89/Inv_SY_B!$CU89-1,"")</f>
        <v>2.012989736526194E-3</v>
      </c>
      <c r="BE89" s="173">
        <f>IFERROR(Inv_SY_B!BE89/Inv_SY_B!$CU89-1,"")</f>
        <v>3.7078999719601491E-2</v>
      </c>
      <c r="BF89" s="173">
        <f>IFERROR(Inv_SY_B!BF89/Inv_SY_B!$CU89-1,"")</f>
        <v>1.4683991635783045E-2</v>
      </c>
      <c r="BG89" s="173">
        <f>IFERROR(Inv_SY_B!BG89/Inv_SY_B!$CU89-1,"")</f>
        <v>2.84304789843699E-2</v>
      </c>
      <c r="BH89" s="173">
        <f>IFERROR(Inv_SY_B!BH89/Inv_SY_B!$CU89-1,"")</f>
        <v>5.1035809730376913E-2</v>
      </c>
      <c r="BI89" s="173">
        <f>IFERROR(Inv_SY_B!BI89/Inv_SY_B!$CU89-1,"")</f>
        <v>-1.168724672407917E-3</v>
      </c>
      <c r="BJ89" s="173">
        <f>IFERROR(Inv_SY_B!BJ89/Inv_SY_B!$CU89-1,"")</f>
        <v>3.3580716209393291E-2</v>
      </c>
      <c r="BK89" s="173">
        <f>IFERROR(Inv_SY_B!BK89/Inv_SY_B!$CU89-1,"")</f>
        <v>-4.4066862125681228E-2</v>
      </c>
      <c r="BL89" s="173">
        <f>IFERROR(Inv_SY_B!BL89/Inv_SY_B!$CU89-1,"")</f>
        <v>-3.1824891144406786E-2</v>
      </c>
      <c r="BM89" s="173">
        <f>IFERROR(Inv_SY_B!BM89/Inv_SY_B!$CU89-1,"")</f>
        <v>-3.0883201068924171E-2</v>
      </c>
      <c r="BN89" s="173">
        <f>IFERROR(Inv_SY_B!BN89/Inv_SY_B!$CU89-1,"")</f>
        <v>-2.4239189260589877E-2</v>
      </c>
      <c r="BO89" s="173">
        <f>IFERROR(Inv_SY_B!BO89/Inv_SY_B!$CU89-1,"")</f>
        <v>-2.1252450416359148E-3</v>
      </c>
      <c r="BP89" s="173">
        <f>IFERROR(Inv_SY_B!BP89/Inv_SY_B!$CU89-1,"")</f>
        <v>-0.14898719134230975</v>
      </c>
      <c r="BQ89" s="173">
        <f>IFERROR(Inv_SY_B!BQ89/Inv_SY_B!$CU89-1,"")</f>
        <v>-6.029981709284038E-3</v>
      </c>
      <c r="BR89" s="173">
        <f>IFERROR(Inv_SY_B!BR89/Inv_SY_B!$CU89-1,"")</f>
        <v>1.5885966120298578E-2</v>
      </c>
      <c r="BS89" s="173">
        <f>IFERROR(Inv_SY_B!BS89/Inv_SY_B!$CU89-1,"")</f>
        <v>2.3640820823507047E-2</v>
      </c>
      <c r="BT89" s="173">
        <f>IFERROR(Inv_SY_B!BT89/Inv_SY_B!$CU89-1,"")</f>
        <v>-4.3253794223589992E-2</v>
      </c>
      <c r="BU89" s="173">
        <f>IFERROR(Inv_SY_B!BU89/Inv_SY_B!$CU89-1,"")</f>
        <v>-3.7282098873023251E-2</v>
      </c>
      <c r="BV89" s="173">
        <f>IFERROR(Inv_SY_B!BV89/Inv_SY_B!$CU89-1,"")</f>
        <v>-3.3862604541350705E-2</v>
      </c>
      <c r="BW89" s="173">
        <f>IFERROR(Inv_SY_B!BW89/Inv_SY_B!$CU89-1,"")</f>
        <v>4.2984153963905092E-2</v>
      </c>
      <c r="BX89" s="173">
        <f>IFERROR(Inv_SY_B!BX89/Inv_SY_B!$CU89-1,"")</f>
        <v>5.6653631254420356E-2</v>
      </c>
      <c r="BY89" s="173">
        <f>IFERROR(Inv_SY_B!BY89/Inv_SY_B!$CU89-1,"")</f>
        <v>4.5466809176572642E-2</v>
      </c>
      <c r="BZ89" s="173">
        <f>IFERROR(Inv_SY_B!BZ89/Inv_SY_B!$CU89-1,"")</f>
        <v>5.8274186613558765E-2</v>
      </c>
      <c r="CA89" s="173">
        <f>IFERROR(Inv_SY_B!CA89/Inv_SY_B!$CU89-1,"")</f>
        <v>-2.4097692508175172E-2</v>
      </c>
      <c r="CB89" s="173">
        <f>IFERROR(Inv_SY_B!CB89/Inv_SY_B!$CU89-1,"")</f>
        <v>-1</v>
      </c>
      <c r="CC89" s="173">
        <f>IFERROR(Inv_SY_B!CC89/Inv_SY_B!$CU89-1,"")</f>
        <v>1.4046052741739423E-2</v>
      </c>
      <c r="CD89" s="173">
        <f>IFERROR(Inv_SY_B!CD89/Inv_SY_B!$CU89-1,"")</f>
        <v>2.0262714974122797E-2</v>
      </c>
      <c r="CE89" s="173">
        <f>IFERROR(Inv_SY_B!CE89/Inv_SY_B!$CU89-1,"")</f>
        <v>6.2603205639949477E-2</v>
      </c>
      <c r="CF89" s="173">
        <f>IFERROR(Inv_SY_B!CF89/Inv_SY_B!$CU89-1,"")</f>
        <v>5.0653984446174416E-2</v>
      </c>
      <c r="CG89" s="173">
        <f>IFERROR(Inv_SY_B!CG89/Inv_SY_B!$CU89-1,"")</f>
        <v>1.1952358207517166E-2</v>
      </c>
      <c r="CH89" s="173">
        <f>IFERROR(Inv_SY_B!CH89/Inv_SY_B!$CU89-1,"")</f>
        <v>-9.9990509555576534E-2</v>
      </c>
      <c r="CI89" s="173">
        <f>IFERROR(Inv_SY_B!CI89/Inv_SY_B!$CU89-1,"")</f>
        <v>-0.98826099474829121</v>
      </c>
      <c r="CJ89" s="173">
        <f>IFERROR(Inv_SY_B!CJ89/Inv_SY_B!$CU89-1,"")</f>
        <v>-0.98883362915081363</v>
      </c>
      <c r="CK89" s="173">
        <f>IFERROR(Inv_SY_B!CK89/Inv_SY_B!$CU89-1,"")</f>
        <v>-0.99914104839621642</v>
      </c>
      <c r="CL89" s="173">
        <f>IFERROR(Inv_SY_B!CL89/Inv_SY_B!$CU89-1,"")</f>
        <v>-0.99883985757411053</v>
      </c>
      <c r="CM89" s="173">
        <f>IFERROR(Inv_SY_B!CM89/Inv_SY_B!$CU89-1,"")</f>
        <v>-1</v>
      </c>
      <c r="CN89" s="173">
        <f>IFERROR(Inv_SY_B!CN89/Inv_SY_B!$CU89-1,"")</f>
        <v>-1</v>
      </c>
      <c r="CO89" s="173">
        <f>IFERROR(Inv_SY_B!CO89/Inv_SY_B!$CU89-1,"")</f>
        <v>-1</v>
      </c>
      <c r="CP89" s="173">
        <f>IFERROR(Inv_SY_B!CP89/Inv_SY_B!$CU89-1,"")</f>
        <v>-1</v>
      </c>
      <c r="CQ89" s="173">
        <f>IFERROR(Inv_SY_B!CQ89/Inv_SY_B!$CU89-1,"")</f>
        <v>3.8295244992601507E-2</v>
      </c>
      <c r="CR89" s="173">
        <f>IFERROR(Inv_SY_B!CR89/Inv_SY_B!$CU89-1,"")</f>
        <v>2.5857047098918118E-2</v>
      </c>
      <c r="CS89" s="173">
        <f>IFERROR(Inv_SY_B!CS89/Inv_SY_B!$CU89-1,"")</f>
        <v>-0.11528666517914443</v>
      </c>
      <c r="CT89" s="173">
        <f>IFERROR(Inv_SY_B!CT89/Inv_SY_B!$CU89-1,"")</f>
        <v>2.3304835237523136E-2</v>
      </c>
      <c r="CU89" s="173"/>
      <c r="CV89" s="173"/>
      <c r="CW89" s="173"/>
      <c r="CX89" s="173"/>
    </row>
    <row r="90" spans="2:102">
      <c r="B90" s="164">
        <f t="shared" si="1"/>
        <v>45782</v>
      </c>
      <c r="C90" s="173">
        <f>IFERROR(Inv_SY_B!C90/Inv_SY_B!$CU90-1,"")</f>
        <v>4.3556777559458304E-2</v>
      </c>
      <c r="D90" s="173">
        <f>IFERROR(Inv_SY_B!D90/Inv_SY_B!$CU90-1,"")</f>
        <v>3.9970570830321961E-2</v>
      </c>
      <c r="E90" s="173">
        <f>IFERROR(Inv_SY_B!E90/Inv_SY_B!$CU90-1,"")</f>
        <v>2.7408128051616965E-2</v>
      </c>
      <c r="F90" s="173">
        <f>IFERROR(Inv_SY_B!F90/Inv_SY_B!$CU90-1,"")</f>
        <v>-2.7790169525802599E-2</v>
      </c>
      <c r="G90" s="173">
        <f>IFERROR(Inv_SY_B!G90/Inv_SY_B!$CU90-1,"")</f>
        <v>1.6785001173682979E-2</v>
      </c>
      <c r="H90" s="173">
        <f>IFERROR(Inv_SY_B!H90/Inv_SY_B!$CU90-1,"")</f>
        <v>9.1127428729527171E-3</v>
      </c>
      <c r="I90" s="173">
        <f>IFERROR(Inv_SY_B!I90/Inv_SY_B!$CU90-1,"")</f>
        <v>1.1439088999954938E-2</v>
      </c>
      <c r="J90" s="173">
        <f>IFERROR(Inv_SY_B!J90/Inv_SY_B!$CU90-1,"")</f>
        <v>1.3252900907029685E-2</v>
      </c>
      <c r="K90" s="173">
        <f>IFERROR(Inv_SY_B!K90/Inv_SY_B!$CU90-1,"")</f>
        <v>-4.112425805992026E-3</v>
      </c>
      <c r="L90" s="173">
        <f>IFERROR(Inv_SY_B!L90/Inv_SY_B!$CU90-1,"")</f>
        <v>1.6989390339203547E-2</v>
      </c>
      <c r="M90" s="173">
        <f>IFERROR(Inv_SY_B!M90/Inv_SY_B!$CU90-1,"")</f>
        <v>1.5632799225446137E-2</v>
      </c>
      <c r="N90" s="173">
        <f>IFERROR(Inv_SY_B!N90/Inv_SY_B!$CU90-1,"")</f>
        <v>1.4201540872801788E-2</v>
      </c>
      <c r="O90" s="173">
        <f>IFERROR(Inv_SY_B!O90/Inv_SY_B!$CU90-1,"")</f>
        <v>6.8032192823066495E-3</v>
      </c>
      <c r="P90" s="173">
        <f>IFERROR(Inv_SY_B!P90/Inv_SY_B!$CU90-1,"")</f>
        <v>3.1466954578474038E-3</v>
      </c>
      <c r="Q90" s="173">
        <f>IFERROR(Inv_SY_B!Q90/Inv_SY_B!$CU90-1,"")</f>
        <v>-2.2124127246392566E-2</v>
      </c>
      <c r="R90" s="173">
        <f>IFERROR(Inv_SY_B!R90/Inv_SY_B!$CU90-1,"")</f>
        <v>4.783115364626056E-4</v>
      </c>
      <c r="S90" s="173">
        <f>IFERROR(Inv_SY_B!S90/Inv_SY_B!$CU90-1,"")</f>
        <v>4.4482251008972629E-3</v>
      </c>
      <c r="T90" s="173">
        <f>IFERROR(Inv_SY_B!T90/Inv_SY_B!$CU90-1,"")</f>
        <v>7.9265942587609661E-3</v>
      </c>
      <c r="U90" s="173">
        <f>IFERROR(Inv_SY_B!U90/Inv_SY_B!$CU90-1,"")</f>
        <v>0.11574864572289512</v>
      </c>
      <c r="V90" s="173">
        <f>IFERROR(Inv_SY_B!V90/Inv_SY_B!$CU90-1,"")</f>
        <v>0.13474188794374964</v>
      </c>
      <c r="W90" s="173">
        <f>IFERROR(Inv_SY_B!W90/Inv_SY_B!$CU90-1,"")</f>
        <v>0.11312165603664837</v>
      </c>
      <c r="X90" s="173">
        <f>IFERROR(Inv_SY_B!X90/Inv_SY_B!$CU90-1,"")</f>
        <v>3.0274686098043624E-2</v>
      </c>
      <c r="Y90" s="173">
        <f>IFERROR(Inv_SY_B!Y90/Inv_SY_B!$CU90-1,"")</f>
        <v>3.0440752295028961E-2</v>
      </c>
      <c r="Z90" s="173">
        <f>IFERROR(Inv_SY_B!Z90/Inv_SY_B!$CU90-1,"")</f>
        <v>-6.5424058164794907E-2</v>
      </c>
      <c r="AA90" s="173">
        <f>IFERROR(Inv_SY_B!AA90/Inv_SY_B!$CU90-1,"")</f>
        <v>-0.10417751171612111</v>
      </c>
      <c r="AB90" s="173">
        <f>IFERROR(Inv_SY_B!AB90/Inv_SY_B!$CU90-1,"")</f>
        <v>-9.0062606658235622E-2</v>
      </c>
      <c r="AC90" s="173">
        <f>IFERROR(Inv_SY_B!AC90/Inv_SY_B!$CU90-1,"")</f>
        <v>-6.2511949185595661E-2</v>
      </c>
      <c r="AD90" s="173">
        <f>IFERROR(Inv_SY_B!AD90/Inv_SY_B!$CU90-1,"")</f>
        <v>-9.8509649664211829E-2</v>
      </c>
      <c r="AE90" s="173">
        <f>IFERROR(Inv_SY_B!AE90/Inv_SY_B!$CU90-1,"")</f>
        <v>-5.3704532654596626E-2</v>
      </c>
      <c r="AF90" s="173">
        <f>IFERROR(Inv_SY_B!AF90/Inv_SY_B!$CU90-1,"")</f>
        <v>-2.9184557588552651E-2</v>
      </c>
      <c r="AG90" s="173">
        <f>IFERROR(Inv_SY_B!AG90/Inv_SY_B!$CU90-1,"")</f>
        <v>-1.7782316444991286E-2</v>
      </c>
      <c r="AH90" s="173">
        <f>IFERROR(Inv_SY_B!AH90/Inv_SY_B!$CU90-1,"")</f>
        <v>-6.5200403246979621E-2</v>
      </c>
      <c r="AI90" s="173">
        <f>IFERROR(Inv_SY_B!AI90/Inv_SY_B!$CU90-1,"")</f>
        <v>-8.422126905638927E-3</v>
      </c>
      <c r="AJ90" s="173">
        <f>IFERROR(Inv_SY_B!AJ90/Inv_SY_B!$CU90-1,"")</f>
        <v>-5.8497954053940981E-3</v>
      </c>
      <c r="AK90" s="173">
        <f>IFERROR(Inv_SY_B!AK90/Inv_SY_B!$CU90-1,"")</f>
        <v>1.1629460670981695E-2</v>
      </c>
      <c r="AL90" s="173">
        <f>IFERROR(Inv_SY_B!AL90/Inv_SY_B!$CU90-1,"")</f>
        <v>2.1058012165348305E-2</v>
      </c>
      <c r="AM90" s="173">
        <f>IFERROR(Inv_SY_B!AM90/Inv_SY_B!$CU90-1,"")</f>
        <v>6.1385543617042959E-3</v>
      </c>
      <c r="AN90" s="173">
        <f>IFERROR(Inv_SY_B!AN90/Inv_SY_B!$CU90-1,"")</f>
        <v>9.0389711585228127E-3</v>
      </c>
      <c r="AO90" s="173">
        <f>IFERROR(Inv_SY_B!AO90/Inv_SY_B!$CU90-1,"")</f>
        <v>6.4883533723758546E-3</v>
      </c>
      <c r="AP90" s="173">
        <f>IFERROR(Inv_SY_B!AP90/Inv_SY_B!$CU90-1,"")</f>
        <v>-1.7902232135184049E-3</v>
      </c>
      <c r="AQ90" s="173">
        <f>IFERROR(Inv_SY_B!AQ90/Inv_SY_B!$CU90-1,"")</f>
        <v>-0.1026745898846082</v>
      </c>
      <c r="AR90" s="173">
        <f>IFERROR(Inv_SY_B!AR90/Inv_SY_B!$CU90-1,"")</f>
        <v>1.4014798019573282E-2</v>
      </c>
      <c r="AS90" s="173">
        <f>IFERROR(Inv_SY_B!AS90/Inv_SY_B!$CU90-1,"")</f>
        <v>3.8245863553347581E-2</v>
      </c>
      <c r="AT90" s="173">
        <f>IFERROR(Inv_SY_B!AT90/Inv_SY_B!$CU90-1,"")</f>
        <v>2.5969866004602604E-3</v>
      </c>
      <c r="AU90" s="173">
        <f>IFERROR(Inv_SY_B!AU90/Inv_SY_B!$CU90-1,"")</f>
        <v>1.3066906766405983E-2</v>
      </c>
      <c r="AV90" s="173">
        <f>IFERROR(Inv_SY_B!AV90/Inv_SY_B!$CU90-1,"")</f>
        <v>-1.0343151964645192E-2</v>
      </c>
      <c r="AW90" s="173">
        <f>IFERROR(Inv_SY_B!AW90/Inv_SY_B!$CU90-1,"")</f>
        <v>8.8106301376675855E-3</v>
      </c>
      <c r="AX90" s="173">
        <f>IFERROR(Inv_SY_B!AX90/Inv_SY_B!$CU90-1,"")</f>
        <v>1.4883529628493708E-2</v>
      </c>
      <c r="AY90" s="173">
        <f>IFERROR(Inv_SY_B!AY90/Inv_SY_B!$CU90-1,"")</f>
        <v>3.6825711248092308E-2</v>
      </c>
      <c r="AZ90" s="173">
        <f>IFERROR(Inv_SY_B!AZ90/Inv_SY_B!$CU90-1,"")</f>
        <v>6.5397686760477081E-2</v>
      </c>
      <c r="BA90" s="173">
        <f>IFERROR(Inv_SY_B!BA90/Inv_SY_B!$CU90-1,"")</f>
        <v>-4.4465702515451788E-2</v>
      </c>
      <c r="BB90" s="173">
        <f>IFERROR(Inv_SY_B!BB90/Inv_SY_B!$CU90-1,"")</f>
        <v>-1.3110107864418241E-2</v>
      </c>
      <c r="BC90" s="173">
        <f>IFERROR(Inv_SY_B!BC90/Inv_SY_B!$CU90-1,"")</f>
        <v>-1.9046974406650041E-2</v>
      </c>
      <c r="BD90" s="173">
        <f>IFERROR(Inv_SY_B!BD90/Inv_SY_B!$CU90-1,"")</f>
        <v>8.0990557936075902E-3</v>
      </c>
      <c r="BE90" s="173">
        <f>IFERROR(Inv_SY_B!BE90/Inv_SY_B!$CU90-1,"")</f>
        <v>2.2428058290478559E-2</v>
      </c>
      <c r="BF90" s="173">
        <f>IFERROR(Inv_SY_B!BF90/Inv_SY_B!$CU90-1,"")</f>
        <v>1.3653467173384781E-2</v>
      </c>
      <c r="BG90" s="173">
        <f>IFERROR(Inv_SY_B!BG90/Inv_SY_B!$CU90-1,"")</f>
        <v>2.0267392662308703E-2</v>
      </c>
      <c r="BH90" s="173">
        <f>IFERROR(Inv_SY_B!BH90/Inv_SY_B!$CU90-1,"")</f>
        <v>5.3565470225259926E-2</v>
      </c>
      <c r="BI90" s="173">
        <f>IFERROR(Inv_SY_B!BI90/Inv_SY_B!$CU90-1,"")</f>
        <v>-1.1116825070601188E-2</v>
      </c>
      <c r="BJ90" s="173">
        <f>IFERROR(Inv_SY_B!BJ90/Inv_SY_B!$CU90-1,"")</f>
        <v>2.8204394175624481E-2</v>
      </c>
      <c r="BK90" s="173">
        <f>IFERROR(Inv_SY_B!BK90/Inv_SY_B!$CU90-1,"")</f>
        <v>-4.8313491632839489E-2</v>
      </c>
      <c r="BL90" s="173">
        <f>IFERROR(Inv_SY_B!BL90/Inv_SY_B!$CU90-1,"")</f>
        <v>-2.2859276667882344E-2</v>
      </c>
      <c r="BM90" s="173">
        <f>IFERROR(Inv_SY_B!BM90/Inv_SY_B!$CU90-1,"")</f>
        <v>-2.5110157258290799E-2</v>
      </c>
      <c r="BN90" s="173">
        <f>IFERROR(Inv_SY_B!BN90/Inv_SY_B!$CU90-1,"")</f>
        <v>-2.5996074340300934E-2</v>
      </c>
      <c r="BO90" s="173">
        <f>IFERROR(Inv_SY_B!BO90/Inv_SY_B!$CU90-1,"")</f>
        <v>2.5146427238420532E-3</v>
      </c>
      <c r="BP90" s="173">
        <f>IFERROR(Inv_SY_B!BP90/Inv_SY_B!$CU90-1,"")</f>
        <v>-0.15786155611252062</v>
      </c>
      <c r="BQ90" s="173">
        <f>IFERROR(Inv_SY_B!BQ90/Inv_SY_B!$CU90-1,"")</f>
        <v>9.5312354379299968E-3</v>
      </c>
      <c r="BR90" s="173">
        <f>IFERROR(Inv_SY_B!BR90/Inv_SY_B!$CU90-1,"")</f>
        <v>2.6487157972300723E-2</v>
      </c>
      <c r="BS90" s="173">
        <f>IFERROR(Inv_SY_B!BS90/Inv_SY_B!$CU90-1,"")</f>
        <v>1.3383175471462394E-2</v>
      </c>
      <c r="BT90" s="173">
        <f>IFERROR(Inv_SY_B!BT90/Inv_SY_B!$CU90-1,"")</f>
        <v>-5.8677324769643269E-2</v>
      </c>
      <c r="BU90" s="173">
        <f>IFERROR(Inv_SY_B!BU90/Inv_SY_B!$CU90-1,"")</f>
        <v>-0.11090869821451399</v>
      </c>
      <c r="BV90" s="173">
        <f>IFERROR(Inv_SY_B!BV90/Inv_SY_B!$CU90-1,"")</f>
        <v>-7.9828815666616593E-2</v>
      </c>
      <c r="BW90" s="173">
        <f>IFERROR(Inv_SY_B!BW90/Inv_SY_B!$CU90-1,"")</f>
        <v>-1.513096081351506E-2</v>
      </c>
      <c r="BX90" s="173">
        <f>IFERROR(Inv_SY_B!BX90/Inv_SY_B!$CU90-1,"")</f>
        <v>1.0135174805800951E-3</v>
      </c>
      <c r="BY90" s="173">
        <f>IFERROR(Inv_SY_B!BY90/Inv_SY_B!$CU90-1,"")</f>
        <v>-8.284950625456422E-3</v>
      </c>
      <c r="BZ90" s="173">
        <f>IFERROR(Inv_SY_B!BZ90/Inv_SY_B!$CU90-1,"")</f>
        <v>1.0673390098624891E-2</v>
      </c>
      <c r="CA90" s="173">
        <f>IFERROR(Inv_SY_B!CA90/Inv_SY_B!$CU90-1,"")</f>
        <v>-2.2633972739955599E-2</v>
      </c>
      <c r="CB90" s="173">
        <f>IFERROR(Inv_SY_B!CB90/Inv_SY_B!$CU90-1,"")</f>
        <v>-1</v>
      </c>
      <c r="CC90" s="173">
        <f>IFERROR(Inv_SY_B!CC90/Inv_SY_B!$CU90-1,"")</f>
        <v>2.1234267056758904E-2</v>
      </c>
      <c r="CD90" s="173">
        <f>IFERROR(Inv_SY_B!CD90/Inv_SY_B!$CU90-1,"")</f>
        <v>2.7219396221252801E-2</v>
      </c>
      <c r="CE90" s="173">
        <f>IFERROR(Inv_SY_B!CE90/Inv_SY_B!$CU90-1,"")</f>
        <v>6.6535424842592006E-2</v>
      </c>
      <c r="CF90" s="173">
        <f>IFERROR(Inv_SY_B!CF90/Inv_SY_B!$CU90-1,"")</f>
        <v>5.7072285536373446E-2</v>
      </c>
      <c r="CG90" s="173">
        <f>IFERROR(Inv_SY_B!CG90/Inv_SY_B!$CU90-1,"")</f>
        <v>1.6836782106193882E-2</v>
      </c>
      <c r="CH90" s="173">
        <f>IFERROR(Inv_SY_B!CH90/Inv_SY_B!$CU90-1,"")</f>
        <v>0.108304469077946</v>
      </c>
      <c r="CI90" s="173">
        <f>IFERROR(Inv_SY_B!CI90/Inv_SY_B!$CU90-1,"")</f>
        <v>-0.98823004363919986</v>
      </c>
      <c r="CJ90" s="173">
        <f>IFERROR(Inv_SY_B!CJ90/Inv_SY_B!$CU90-1,"")</f>
        <v>-0.98880418785192181</v>
      </c>
      <c r="CK90" s="173">
        <f>IFERROR(Inv_SY_B!CK90/Inv_SY_B!$CU90-1,"")</f>
        <v>-0.98865546374862634</v>
      </c>
      <c r="CL90" s="173">
        <f>IFERROR(Inv_SY_B!CL90/Inv_SY_B!$CU90-1,"")</f>
        <v>-0.99899446155953731</v>
      </c>
      <c r="CM90" s="173">
        <f>IFERROR(Inv_SY_B!CM90/Inv_SY_B!$CU90-1,"")</f>
        <v>-1</v>
      </c>
      <c r="CN90" s="173">
        <f>IFERROR(Inv_SY_B!CN90/Inv_SY_B!$CU90-1,"")</f>
        <v>-1</v>
      </c>
      <c r="CO90" s="173">
        <f>IFERROR(Inv_SY_B!CO90/Inv_SY_B!$CU90-1,"")</f>
        <v>-1</v>
      </c>
      <c r="CP90" s="173">
        <f>IFERROR(Inv_SY_B!CP90/Inv_SY_B!$CU90-1,"")</f>
        <v>-1</v>
      </c>
      <c r="CQ90" s="173">
        <f>IFERROR(Inv_SY_B!CQ90/Inv_SY_B!$CU90-1,"")</f>
        <v>3.1650518059438415E-2</v>
      </c>
      <c r="CR90" s="173">
        <f>IFERROR(Inv_SY_B!CR90/Inv_SY_B!$CU90-1,"")</f>
        <v>2.3430884010131381E-2</v>
      </c>
      <c r="CS90" s="173">
        <f>IFERROR(Inv_SY_B!CS90/Inv_SY_B!$CU90-1,"")</f>
        <v>-5.8855922046014197E-2</v>
      </c>
      <c r="CT90" s="173">
        <f>IFERROR(Inv_SY_B!CT90/Inv_SY_B!$CU90-1,"")</f>
        <v>2.6084942596115601E-2</v>
      </c>
      <c r="CU90" s="173"/>
      <c r="CV90" s="173"/>
      <c r="CW90" s="173"/>
      <c r="CX90" s="173"/>
    </row>
    <row r="91" spans="2:102">
      <c r="B91" s="164">
        <f t="shared" si="1"/>
        <v>45783</v>
      </c>
      <c r="C91" s="173">
        <f>IFERROR(Inv_SY_B!C91/Inv_SY_B!$CU91-1,"")</f>
        <v>1.2383436979229501E-2</v>
      </c>
      <c r="D91" s="173">
        <f>IFERROR(Inv_SY_B!D91/Inv_SY_B!$CU91-1,"")</f>
        <v>1.8816115813932388E-2</v>
      </c>
      <c r="E91" s="173">
        <f>IFERROR(Inv_SY_B!E91/Inv_SY_B!$CU91-1,"")</f>
        <v>3.0061396497778059E-3</v>
      </c>
      <c r="F91" s="173">
        <f>IFERROR(Inv_SY_B!F91/Inv_SY_B!$CU91-1,"")</f>
        <v>-4.8098544966910683E-2</v>
      </c>
      <c r="G91" s="173">
        <f>IFERROR(Inv_SY_B!G91/Inv_SY_B!$CU91-1,"")</f>
        <v>-4.2613785486211864E-3</v>
      </c>
      <c r="H91" s="173">
        <f>IFERROR(Inv_SY_B!H91/Inv_SY_B!$CU91-1,"")</f>
        <v>-1.1085755393459462E-2</v>
      </c>
      <c r="I91" s="173">
        <f>IFERROR(Inv_SY_B!I91/Inv_SY_B!$CU91-1,"")</f>
        <v>-4.2712261342560121E-3</v>
      </c>
      <c r="J91" s="173">
        <f>IFERROR(Inv_SY_B!J91/Inv_SY_B!$CU91-1,"")</f>
        <v>-8.1757938384094953E-3</v>
      </c>
      <c r="K91" s="173">
        <f>IFERROR(Inv_SY_B!K91/Inv_SY_B!$CU91-1,"")</f>
        <v>-2.1273270663566657E-2</v>
      </c>
      <c r="L91" s="173">
        <f>IFERROR(Inv_SY_B!L91/Inv_SY_B!$CU91-1,"")</f>
        <v>2.9089171977725314E-4</v>
      </c>
      <c r="M91" s="173">
        <f>IFERROR(Inv_SY_B!M91/Inv_SY_B!$CU91-1,"")</f>
        <v>2.117795820081092E-3</v>
      </c>
      <c r="N91" s="173">
        <f>IFERROR(Inv_SY_B!N91/Inv_SY_B!$CU91-1,"")</f>
        <v>-1.8342648965491426E-3</v>
      </c>
      <c r="O91" s="173">
        <f>IFERROR(Inv_SY_B!O91/Inv_SY_B!$CU91-1,"")</f>
        <v>-6.040804522811194E-3</v>
      </c>
      <c r="P91" s="173">
        <f>IFERROR(Inv_SY_B!P91/Inv_SY_B!$CU91-1,"")</f>
        <v>-1.2420290389805633E-2</v>
      </c>
      <c r="Q91" s="173">
        <f>IFERROR(Inv_SY_B!Q91/Inv_SY_B!$CU91-1,"")</f>
        <v>-3.7537801175211327E-2</v>
      </c>
      <c r="R91" s="173">
        <f>IFERROR(Inv_SY_B!R91/Inv_SY_B!$CU91-1,"")</f>
        <v>-2.2675066800133203E-2</v>
      </c>
      <c r="S91" s="173">
        <f>IFERROR(Inv_SY_B!S91/Inv_SY_B!$CU91-1,"")</f>
        <v>-1.767009555533039E-2</v>
      </c>
      <c r="T91" s="173">
        <f>IFERROR(Inv_SY_B!T91/Inv_SY_B!$CU91-1,"")</f>
        <v>-9.4266179036591735E-3</v>
      </c>
      <c r="U91" s="173">
        <f>IFERROR(Inv_SY_B!U91/Inv_SY_B!$CU91-1,"")</f>
        <v>6.805778030334686E-2</v>
      </c>
      <c r="V91" s="173">
        <f>IFERROR(Inv_SY_B!V91/Inv_SY_B!$CU91-1,"")</f>
        <v>0.10288545541764149</v>
      </c>
      <c r="W91" s="173">
        <f>IFERROR(Inv_SY_B!W91/Inv_SY_B!$CU91-1,"")</f>
        <v>0.10764364881940813</v>
      </c>
      <c r="X91" s="173">
        <f>IFERROR(Inv_SY_B!X91/Inv_SY_B!$CU91-1,"")</f>
        <v>2.198397442717992E-3</v>
      </c>
      <c r="Y91" s="173">
        <f>IFERROR(Inv_SY_B!Y91/Inv_SY_B!$CU91-1,"")</f>
        <v>-2.7465871244174767E-2</v>
      </c>
      <c r="Z91" s="173">
        <f>IFERROR(Inv_SY_B!Z91/Inv_SY_B!$CU91-1,"")</f>
        <v>-0.11429271523279161</v>
      </c>
      <c r="AA91" s="173">
        <f>IFERROR(Inv_SY_B!AA91/Inv_SY_B!$CU91-1,"")</f>
        <v>-4.5437101852781492E-2</v>
      </c>
      <c r="AB91" s="173">
        <f>IFERROR(Inv_SY_B!AB91/Inv_SY_B!$CU91-1,"")</f>
        <v>-2.351816247129257E-2</v>
      </c>
      <c r="AC91" s="173">
        <f>IFERROR(Inv_SY_B!AC91/Inv_SY_B!$CU91-1,"")</f>
        <v>-1.8370863935664006E-2</v>
      </c>
      <c r="AD91" s="173">
        <f>IFERROR(Inv_SY_B!AD91/Inv_SY_B!$CU91-1,"")</f>
        <v>-5.1702122343725954E-2</v>
      </c>
      <c r="AE91" s="173">
        <f>IFERROR(Inv_SY_B!AE91/Inv_SY_B!$CU91-1,"")</f>
        <v>-4.4497475031930467E-3</v>
      </c>
      <c r="AF91" s="173">
        <f>IFERROR(Inv_SY_B!AF91/Inv_SY_B!$CU91-1,"")</f>
        <v>2.8377043692802584E-2</v>
      </c>
      <c r="AG91" s="173">
        <f>IFERROR(Inv_SY_B!AG91/Inv_SY_B!$CU91-1,"")</f>
        <v>4.3548649707784159E-2</v>
      </c>
      <c r="AH91" s="173">
        <f>IFERROR(Inv_SY_B!AH91/Inv_SY_B!$CU91-1,"")</f>
        <v>-6.8856062517399508E-3</v>
      </c>
      <c r="AI91" s="173">
        <f>IFERROR(Inv_SY_B!AI91/Inv_SY_B!$CU91-1,"")</f>
        <v>-7.0197073820106315E-3</v>
      </c>
      <c r="AJ91" s="173">
        <f>IFERROR(Inv_SY_B!AJ91/Inv_SY_B!$CU91-1,"")</f>
        <v>-4.7859132120199321E-3</v>
      </c>
      <c r="AK91" s="173">
        <f>IFERROR(Inv_SY_B!AK91/Inv_SY_B!$CU91-1,"")</f>
        <v>1.4172283043757394E-2</v>
      </c>
      <c r="AL91" s="173">
        <f>IFERROR(Inv_SY_B!AL91/Inv_SY_B!$CU91-1,"")</f>
        <v>2.1239392069929641E-2</v>
      </c>
      <c r="AM91" s="173">
        <f>IFERROR(Inv_SY_B!AM91/Inv_SY_B!$CU91-1,"")</f>
        <v>3.4888808689759188E-3</v>
      </c>
      <c r="AN91" s="173">
        <f>IFERROR(Inv_SY_B!AN91/Inv_SY_B!$CU91-1,"")</f>
        <v>-3.2179283822958982E-2</v>
      </c>
      <c r="AO91" s="173">
        <f>IFERROR(Inv_SY_B!AO91/Inv_SY_B!$CU91-1,"")</f>
        <v>2.7534547928536046E-3</v>
      </c>
      <c r="AP91" s="173">
        <f>IFERROR(Inv_SY_B!AP91/Inv_SY_B!$CU91-1,"")</f>
        <v>1.6503156786700224E-3</v>
      </c>
      <c r="AQ91" s="173">
        <f>IFERROR(Inv_SY_B!AQ91/Inv_SY_B!$CU91-1,"")</f>
        <v>-1.1670701980159848E-2</v>
      </c>
      <c r="AR91" s="173">
        <f>IFERROR(Inv_SY_B!AR91/Inv_SY_B!$CU91-1,"")</f>
        <v>-1.2048005189763011E-2</v>
      </c>
      <c r="AS91" s="173">
        <f>IFERROR(Inv_SY_B!AS91/Inv_SY_B!$CU91-1,"")</f>
        <v>-2.4061739937274895E-2</v>
      </c>
      <c r="AT91" s="173">
        <f>IFERROR(Inv_SY_B!AT91/Inv_SY_B!$CU91-1,"")</f>
        <v>2.9089171977725314E-4</v>
      </c>
      <c r="AU91" s="173">
        <f>IFERROR(Inv_SY_B!AU91/Inv_SY_B!$CU91-1,"")</f>
        <v>1.6096535233967257E-2</v>
      </c>
      <c r="AV91" s="173">
        <f>IFERROR(Inv_SY_B!AV91/Inv_SY_B!$CU91-1,"")</f>
        <v>-9.4748062375732411E-3</v>
      </c>
      <c r="AW91" s="173">
        <f>IFERROR(Inv_SY_B!AW91/Inv_SY_B!$CU91-1,"")</f>
        <v>6.8263874019340864E-3</v>
      </c>
      <c r="AX91" s="173">
        <f>IFERROR(Inv_SY_B!AX91/Inv_SY_B!$CU91-1,"")</f>
        <v>-6.8070841967373674E-3</v>
      </c>
      <c r="AY91" s="173">
        <f>IFERROR(Inv_SY_B!AY91/Inv_SY_B!$CU91-1,"")</f>
        <v>4.2248089260168653E-2</v>
      </c>
      <c r="AZ91" s="173">
        <f>IFERROR(Inv_SY_B!AZ91/Inv_SY_B!$CU91-1,"")</f>
        <v>6.7195164713076627E-2</v>
      </c>
      <c r="BA91" s="173">
        <f>IFERROR(Inv_SY_B!BA91/Inv_SY_B!$CU91-1,"")</f>
        <v>-4.4191243066290964E-2</v>
      </c>
      <c r="BB91" s="173">
        <f>IFERROR(Inv_SY_B!BB91/Inv_SY_B!$CU91-1,"")</f>
        <v>-1.0456125386941406E-2</v>
      </c>
      <c r="BC91" s="173">
        <f>IFERROR(Inv_SY_B!BC91/Inv_SY_B!$CU91-1,"")</f>
        <v>-1.5933721801415834E-2</v>
      </c>
      <c r="BD91" s="173">
        <f>IFERROR(Inv_SY_B!BD91/Inv_SY_B!$CU91-1,"")</f>
        <v>1.3639471012664828E-2</v>
      </c>
      <c r="BE91" s="173">
        <f>IFERROR(Inv_SY_B!BE91/Inv_SY_B!$CU91-1,"")</f>
        <v>2.7785798429352138E-2</v>
      </c>
      <c r="BF91" s="173">
        <f>IFERROR(Inv_SY_B!BF91/Inv_SY_B!$CU91-1,"")</f>
        <v>2.2010573126775679E-2</v>
      </c>
      <c r="BG91" s="173">
        <f>IFERROR(Inv_SY_B!BG91/Inv_SY_B!$CU91-1,"")</f>
        <v>1.2586213555179082E-3</v>
      </c>
      <c r="BH91" s="173">
        <f>IFERROR(Inv_SY_B!BH91/Inv_SY_B!$CU91-1,"")</f>
        <v>5.9732261463334435E-2</v>
      </c>
      <c r="BI91" s="173">
        <f>IFERROR(Inv_SY_B!BI91/Inv_SY_B!$CU91-1,"")</f>
        <v>-3.4428704014559663E-3</v>
      </c>
      <c r="BJ91" s="173">
        <f>IFERROR(Inv_SY_B!BJ91/Inv_SY_B!$CU91-1,"")</f>
        <v>1.8388068411159031E-2</v>
      </c>
      <c r="BK91" s="173">
        <f>IFERROR(Inv_SY_B!BK91/Inv_SY_B!$CU91-1,"")</f>
        <v>-3.2179283822959204E-2</v>
      </c>
      <c r="BL91" s="173">
        <f>IFERROR(Inv_SY_B!BL91/Inv_SY_B!$CU91-1,"")</f>
        <v>-1.7025776232712841E-2</v>
      </c>
      <c r="BM91" s="173">
        <f>IFERROR(Inv_SY_B!BM91/Inv_SY_B!$CU91-1,"")</f>
        <v>-4.7745802434215778E-2</v>
      </c>
      <c r="BN91" s="173">
        <f>IFERROR(Inv_SY_B!BN91/Inv_SY_B!$CU91-1,"")</f>
        <v>-2.9922460847092158E-2</v>
      </c>
      <c r="BO91" s="173">
        <f>IFERROR(Inv_SY_B!BO91/Inv_SY_B!$CU91-1,"")</f>
        <v>-0.10186805317259784</v>
      </c>
      <c r="BP91" s="173">
        <f>IFERROR(Inv_SY_B!BP91/Inv_SY_B!$CU91-1,"")</f>
        <v>-0.16670453117857076</v>
      </c>
      <c r="BQ91" s="173">
        <f>IFERROR(Inv_SY_B!BQ91/Inv_SY_B!$CU91-1,"")</f>
        <v>9.5450281749349664E-3</v>
      </c>
      <c r="BR91" s="173">
        <f>IFERROR(Inv_SY_B!BR91/Inv_SY_B!$CU91-1,"")</f>
        <v>2.4618699083600815E-2</v>
      </c>
      <c r="BS91" s="173">
        <f>IFERROR(Inv_SY_B!BS91/Inv_SY_B!$CU91-1,"")</f>
        <v>1.2203251529158132E-2</v>
      </c>
      <c r="BT91" s="173">
        <f>IFERROR(Inv_SY_B!BT91/Inv_SY_B!$CU91-1,"")</f>
        <v>-5.9184690815003993E-2</v>
      </c>
      <c r="BU91" s="173">
        <f>IFERROR(Inv_SY_B!BU91/Inv_SY_B!$CU91-1,"")</f>
        <v>-3.3087268786324064E-2</v>
      </c>
      <c r="BV91" s="173">
        <f>IFERROR(Inv_SY_B!BV91/Inv_SY_B!$CU91-1,"")</f>
        <v>-1.8255964246599921E-2</v>
      </c>
      <c r="BW91" s="173">
        <f>IFERROR(Inv_SY_B!BW91/Inv_SY_B!$CU91-1,"")</f>
        <v>1.5692630636746863E-2</v>
      </c>
      <c r="BX91" s="173">
        <f>IFERROR(Inv_SY_B!BX91/Inv_SY_B!$CU91-1,"")</f>
        <v>3.9159698238673268E-2</v>
      </c>
      <c r="BY91" s="173">
        <f>IFERROR(Inv_SY_B!BY91/Inv_SY_B!$CU91-1,"")</f>
        <v>2.2698226288789369E-2</v>
      </c>
      <c r="BZ91" s="173">
        <f>IFERROR(Inv_SY_B!BZ91/Inv_SY_B!$CU91-1,"")</f>
        <v>4.3363442821994225E-2</v>
      </c>
      <c r="CA91" s="173">
        <f>IFERROR(Inv_SY_B!CA91/Inv_SY_B!$CU91-1,"")</f>
        <v>-2.0694058093179923E-2</v>
      </c>
      <c r="CB91" s="173">
        <f>IFERROR(Inv_SY_B!CB91/Inv_SY_B!$CU91-1,"")</f>
        <v>-1</v>
      </c>
      <c r="CC91" s="173">
        <f>IFERROR(Inv_SY_B!CC91/Inv_SY_B!$CU91-1,"")</f>
        <v>3.6290120819207683E-2</v>
      </c>
      <c r="CD91" s="173">
        <f>IFERROR(Inv_SY_B!CD91/Inv_SY_B!$CU91-1,"")</f>
        <v>3.403172612284866E-2</v>
      </c>
      <c r="CE91" s="173">
        <f>IFERROR(Inv_SY_B!CE91/Inv_SY_B!$CU91-1,"")</f>
        <v>4.5084557625551414E-2</v>
      </c>
      <c r="CF91" s="173">
        <f>IFERROR(Inv_SY_B!CF91/Inv_SY_B!$CU91-1,"")</f>
        <v>3.7655456946769084E-2</v>
      </c>
      <c r="CG91" s="173">
        <f>IFERROR(Inv_SY_B!CG91/Inv_SY_B!$CU91-1,"")</f>
        <v>5.8489975880373635E-3</v>
      </c>
      <c r="CH91" s="173">
        <f>IFERROR(Inv_SY_B!CH91/Inv_SY_B!$CU91-1,"")</f>
        <v>8.9194693607172804E-2</v>
      </c>
      <c r="CI91" s="173">
        <f>IFERROR(Inv_SY_B!CI91/Inv_SY_B!$CU91-1,"")</f>
        <v>-0.98867075927899306</v>
      </c>
      <c r="CJ91" s="173">
        <f>IFERROR(Inv_SY_B!CJ91/Inv_SY_B!$CU91-1,"")</f>
        <v>-0.98908160786739929</v>
      </c>
      <c r="CK91" s="173">
        <f>IFERROR(Inv_SY_B!CK91/Inv_SY_B!$CU91-1,"")</f>
        <v>-0.98896889719270376</v>
      </c>
      <c r="CL91" s="173">
        <f>IFERROR(Inv_SY_B!CL91/Inv_SY_B!$CU91-1,"")</f>
        <v>-0.99833894590932604</v>
      </c>
      <c r="CM91" s="173">
        <f>IFERROR(Inv_SY_B!CM91/Inv_SY_B!$CU91-1,"")</f>
        <v>-1</v>
      </c>
      <c r="CN91" s="173">
        <f>IFERROR(Inv_SY_B!CN91/Inv_SY_B!$CU91-1,"")</f>
        <v>-1</v>
      </c>
      <c r="CO91" s="173">
        <f>IFERROR(Inv_SY_B!CO91/Inv_SY_B!$CU91-1,"")</f>
        <v>-1</v>
      </c>
      <c r="CP91" s="173">
        <f>IFERROR(Inv_SY_B!CP91/Inv_SY_B!$CU91-1,"")</f>
        <v>-1</v>
      </c>
      <c r="CQ91" s="173">
        <f>IFERROR(Inv_SY_B!CQ91/Inv_SY_B!$CU91-1,"")</f>
        <v>6.316689881414006E-2</v>
      </c>
      <c r="CR91" s="173">
        <f>IFERROR(Inv_SY_B!CR91/Inv_SY_B!$CU91-1,"")</f>
        <v>2.3386837086214696E-2</v>
      </c>
      <c r="CS91" s="173">
        <f>IFERROR(Inv_SY_B!CS91/Inv_SY_B!$CU91-1,"")</f>
        <v>-4.9323375437611783E-2</v>
      </c>
      <c r="CT91" s="173">
        <f>IFERROR(Inv_SY_B!CT91/Inv_SY_B!$CU91-1,"")</f>
        <v>4.4913759973289835E-2</v>
      </c>
      <c r="CU91" s="173"/>
      <c r="CV91" s="173"/>
      <c r="CW91" s="173"/>
      <c r="CX91" s="173"/>
    </row>
    <row r="92" spans="2:102">
      <c r="B92" s="164">
        <f t="shared" si="1"/>
        <v>45784</v>
      </c>
      <c r="C92" s="173">
        <f>IFERROR(Inv_SY_B!C92/Inv_SY_B!$CU92-1,"")</f>
        <v>1.1349356509743558E-2</v>
      </c>
      <c r="D92" s="173">
        <f>IFERROR(Inv_SY_B!D92/Inv_SY_B!$CU92-1,"")</f>
        <v>1.2390810205398894E-2</v>
      </c>
      <c r="E92" s="173">
        <f>IFERROR(Inv_SY_B!E92/Inv_SY_B!$CU92-1,"")</f>
        <v>-1.2109022534895209E-3</v>
      </c>
      <c r="F92" s="173">
        <f>IFERROR(Inv_SY_B!F92/Inv_SY_B!$CU92-1,"")</f>
        <v>-5.3569753821759658E-2</v>
      </c>
      <c r="G92" s="173">
        <f>IFERROR(Inv_SY_B!G92/Inv_SY_B!$CU92-1,"")</f>
        <v>-7.1646821089145218E-3</v>
      </c>
      <c r="H92" s="173">
        <f>IFERROR(Inv_SY_B!H92/Inv_SY_B!$CU92-1,"")</f>
        <v>-1.7626323854875614E-2</v>
      </c>
      <c r="I92" s="173">
        <f>IFERROR(Inv_SY_B!I92/Inv_SY_B!$CU92-1,"")</f>
        <v>-2.1167090287414148E-2</v>
      </c>
      <c r="J92" s="173">
        <f>IFERROR(Inv_SY_B!J92/Inv_SY_B!$CU92-1,"")</f>
        <v>-1.7265488712122634E-2</v>
      </c>
      <c r="K92" s="173">
        <f>IFERROR(Inv_SY_B!K92/Inv_SY_B!$CU92-1,"")</f>
        <v>-3.5675950897494424E-2</v>
      </c>
      <c r="L92" s="173">
        <f>IFERROR(Inv_SY_B!L92/Inv_SY_B!$CU92-1,"")</f>
        <v>-1.7014192809133966E-2</v>
      </c>
      <c r="M92" s="173">
        <f>IFERROR(Inv_SY_B!M92/Inv_SY_B!$CU92-1,"")</f>
        <v>-7.3295335850338539E-3</v>
      </c>
      <c r="N92" s="173">
        <f>IFERROR(Inv_SY_B!N92/Inv_SY_B!$CU92-1,"")</f>
        <v>-1.2733768193864625E-2</v>
      </c>
      <c r="O92" s="173">
        <f>IFERROR(Inv_SY_B!O92/Inv_SY_B!$CU92-1,"")</f>
        <v>-1.805549540408713E-2</v>
      </c>
      <c r="P92" s="173">
        <f>IFERROR(Inv_SY_B!P92/Inv_SY_B!$CU92-1,"")</f>
        <v>-1.7656978965533532E-2</v>
      </c>
      <c r="Q92" s="173">
        <f>IFERROR(Inv_SY_B!Q92/Inv_SY_B!$CU92-1,"")</f>
        <v>-3.5704080540029604E-2</v>
      </c>
      <c r="R92" s="173">
        <f>IFERROR(Inv_SY_B!R92/Inv_SY_B!$CU92-1,"")</f>
        <v>-1.4455992088119873E-2</v>
      </c>
      <c r="S92" s="173">
        <f>IFERROR(Inv_SY_B!S92/Inv_SY_B!$CU92-1,"")</f>
        <v>-8.8938122272351761E-3</v>
      </c>
      <c r="T92" s="173">
        <f>IFERROR(Inv_SY_B!T92/Inv_SY_B!$CU92-1,"")</f>
        <v>-1.032065361943435E-2</v>
      </c>
      <c r="U92" s="173">
        <f>IFERROR(Inv_SY_B!U92/Inv_SY_B!$CU92-1,"")</f>
        <v>0.10335917954189022</v>
      </c>
      <c r="V92" s="173">
        <f>IFERROR(Inv_SY_B!V92/Inv_SY_B!$CU92-1,"")</f>
        <v>0.11740089536589671</v>
      </c>
      <c r="W92" s="173">
        <f>IFERROR(Inv_SY_B!W92/Inv_SY_B!$CU92-1,"")</f>
        <v>0.14212576617825357</v>
      </c>
      <c r="X92" s="173">
        <f>IFERROR(Inv_SY_B!X92/Inv_SY_B!$CU92-1,"")</f>
        <v>3.9414338327790066E-3</v>
      </c>
      <c r="Y92" s="173">
        <f>IFERROR(Inv_SY_B!Y92/Inv_SY_B!$CU92-1,"")</f>
        <v>5.5186731588545701E-3</v>
      </c>
      <c r="Z92" s="173">
        <f>IFERROR(Inv_SY_B!Z92/Inv_SY_B!$CU92-1,"")</f>
        <v>-8.7548326933086562E-2</v>
      </c>
      <c r="AA92" s="173">
        <f>IFERROR(Inv_SY_B!AA92/Inv_SY_B!$CU92-1,"")</f>
        <v>-4.4779521414695433E-2</v>
      </c>
      <c r="AB92" s="173">
        <f>IFERROR(Inv_SY_B!AB92/Inv_SY_B!$CU92-1,"")</f>
        <v>-2.9651199424945762E-2</v>
      </c>
      <c r="AC92" s="173">
        <f>IFERROR(Inv_SY_B!AC92/Inv_SY_B!$CU92-1,"")</f>
        <v>-1.102976951124246E-2</v>
      </c>
      <c r="AD92" s="173">
        <f>IFERROR(Inv_SY_B!AD92/Inv_SY_B!$CU92-1,"")</f>
        <v>-3.8423207655422509E-2</v>
      </c>
      <c r="AE92" s="173">
        <f>IFERROR(Inv_SY_B!AE92/Inv_SY_B!$CU92-1,"")</f>
        <v>5.4193839507776786E-4</v>
      </c>
      <c r="AF92" s="173">
        <f>IFERROR(Inv_SY_B!AF92/Inv_SY_B!$CU92-1,"")</f>
        <v>2.5692753628234311E-2</v>
      </c>
      <c r="AG92" s="173">
        <f>IFERROR(Inv_SY_B!AG92/Inv_SY_B!$CU92-1,"")</f>
        <v>3.6052199286098929E-2</v>
      </c>
      <c r="AH92" s="173">
        <f>IFERROR(Inv_SY_B!AH92/Inv_SY_B!$CU92-1,"")</f>
        <v>-1.2642691163392672E-2</v>
      </c>
      <c r="AI92" s="173">
        <f>IFERROR(Inv_SY_B!AI92/Inv_SY_B!$CU92-1,"")</f>
        <v>4.4963945875127198E-3</v>
      </c>
      <c r="AJ92" s="173">
        <f>IFERROR(Inv_SY_B!AJ92/Inv_SY_B!$CU92-1,"")</f>
        <v>1.3748186607750457E-2</v>
      </c>
      <c r="AK92" s="173">
        <f>IFERROR(Inv_SY_B!AK92/Inv_SY_B!$CU92-1,"")</f>
        <v>1.8262552744902738E-2</v>
      </c>
      <c r="AL92" s="173">
        <f>IFERROR(Inv_SY_B!AL92/Inv_SY_B!$CU92-1,"")</f>
        <v>3.0564498156729902E-2</v>
      </c>
      <c r="AM92" s="173">
        <f>IFERROR(Inv_SY_B!AM92/Inv_SY_B!$CU92-1,"")</f>
        <v>1.7010559559359706E-2</v>
      </c>
      <c r="AN92" s="173">
        <f>IFERROR(Inv_SY_B!AN92/Inv_SY_B!$CU92-1,"")</f>
        <v>1.9088651920245114E-2</v>
      </c>
      <c r="AO92" s="173">
        <f>IFERROR(Inv_SY_B!AO92/Inv_SY_B!$CU92-1,"")</f>
        <v>1.6187164472971194E-2</v>
      </c>
      <c r="AP92" s="173">
        <f>IFERROR(Inv_SY_B!AP92/Inv_SY_B!$CU92-1,"")</f>
        <v>1.0070515259799073E-2</v>
      </c>
      <c r="AQ92" s="173">
        <f>IFERROR(Inv_SY_B!AQ92/Inv_SY_B!$CU92-1,"")</f>
        <v>-5.8633559405144586E-3</v>
      </c>
      <c r="AR92" s="173">
        <f>IFERROR(Inv_SY_B!AR92/Inv_SY_B!$CU92-1,"")</f>
        <v>1.7124309586992847E-2</v>
      </c>
      <c r="AS92" s="173">
        <f>IFERROR(Inv_SY_B!AS92/Inv_SY_B!$CU92-1,"")</f>
        <v>4.6773083899502188E-2</v>
      </c>
      <c r="AT92" s="173">
        <f>IFERROR(Inv_SY_B!AT92/Inv_SY_B!$CU92-1,"")</f>
        <v>9.0926593346940532E-3</v>
      </c>
      <c r="AU92" s="173">
        <f>IFERROR(Inv_SY_B!AU92/Inv_SY_B!$CU92-1,"")</f>
        <v>1.7466955692958086E-2</v>
      </c>
      <c r="AV92" s="173">
        <f>IFERROR(Inv_SY_B!AV92/Inv_SY_B!$CU92-1,"")</f>
        <v>-6.1690500154443217E-3</v>
      </c>
      <c r="AW92" s="173">
        <f>IFERROR(Inv_SY_B!AW92/Inv_SY_B!$CU92-1,"")</f>
        <v>1.2178014588055452E-2</v>
      </c>
      <c r="AX92" s="173">
        <f>IFERROR(Inv_SY_B!AX92/Inv_SY_B!$CU92-1,"")</f>
        <v>2.0892279252334278E-2</v>
      </c>
      <c r="AY92" s="173">
        <f>IFERROR(Inv_SY_B!AY92/Inv_SY_B!$CU92-1,"")</f>
        <v>3.8851486038047556E-2</v>
      </c>
      <c r="AZ92" s="173">
        <f>IFERROR(Inv_SY_B!AZ92/Inv_SY_B!$CU92-1,"")</f>
        <v>6.3861205302735202E-2</v>
      </c>
      <c r="BA92" s="173">
        <f>IFERROR(Inv_SY_B!BA92/Inv_SY_B!$CU92-1,"")</f>
        <v>-5.3801417870056545E-2</v>
      </c>
      <c r="BB92" s="173">
        <f>IFERROR(Inv_SY_B!BB92/Inv_SY_B!$CU92-1,"")</f>
        <v>-1.1778861496868798E-2</v>
      </c>
      <c r="BC92" s="173">
        <f>IFERROR(Inv_SY_B!BC92/Inv_SY_B!$CU92-1,"")</f>
        <v>-3.3395335071958465E-2</v>
      </c>
      <c r="BD92" s="173">
        <f>IFERROR(Inv_SY_B!BD92/Inv_SY_B!$CU92-1,"")</f>
        <v>-7.5681940991161323E-3</v>
      </c>
      <c r="BE92" s="173">
        <f>IFERROR(Inv_SY_B!BE92/Inv_SY_B!$CU92-1,"")</f>
        <v>4.8066681003862133E-3</v>
      </c>
      <c r="BF92" s="173">
        <f>IFERROR(Inv_SY_B!BF92/Inv_SY_B!$CU92-1,"")</f>
        <v>6.917829834835354E-3</v>
      </c>
      <c r="BG92" s="173">
        <f>IFERROR(Inv_SY_B!BG92/Inv_SY_B!$CU92-1,"")</f>
        <v>6.9099055493138106E-3</v>
      </c>
      <c r="BH92" s="173">
        <f>IFERROR(Inv_SY_B!BH92/Inv_SY_B!$CU92-1,"")</f>
        <v>5.845834338847733E-2</v>
      </c>
      <c r="BI92" s="173">
        <f>IFERROR(Inv_SY_B!BI92/Inv_SY_B!$CU92-1,"")</f>
        <v>1.0221355704196133E-2</v>
      </c>
      <c r="BJ92" s="173">
        <f>IFERROR(Inv_SY_B!BJ92/Inv_SY_B!$CU92-1,"")</f>
        <v>2.95313927777765E-2</v>
      </c>
      <c r="BK92" s="173">
        <f>IFERROR(Inv_SY_B!BK92/Inv_SY_B!$CU92-1,"")</f>
        <v>-7.0622203206280321E-2</v>
      </c>
      <c r="BL92" s="173">
        <f>IFERROR(Inv_SY_B!BL92/Inv_SY_B!$CU92-1,"")</f>
        <v>-4.5731123172409571E-2</v>
      </c>
      <c r="BM92" s="173">
        <f>IFERROR(Inv_SY_B!BM92/Inv_SY_B!$CU92-1,"")</f>
        <v>-6.7328622860725829E-2</v>
      </c>
      <c r="BN92" s="173">
        <f>IFERROR(Inv_SY_B!BN92/Inv_SY_B!$CU92-1,"")</f>
        <v>-4.4536707325125047E-2</v>
      </c>
      <c r="BO92" s="173">
        <f>IFERROR(Inv_SY_B!BO92/Inv_SY_B!$CU92-1,"")</f>
        <v>-4.6908085555363188E-2</v>
      </c>
      <c r="BP92" s="173">
        <f>IFERROR(Inv_SY_B!BP92/Inv_SY_B!$CU92-1,"")</f>
        <v>-0.15398582971798414</v>
      </c>
      <c r="BQ92" s="173">
        <f>IFERROR(Inv_SY_B!BQ92/Inv_SY_B!$CU92-1,"")</f>
        <v>1.0034805477578956E-3</v>
      </c>
      <c r="BR92" s="173">
        <f>IFERROR(Inv_SY_B!BR92/Inv_SY_B!$CU92-1,"")</f>
        <v>2.8691690463813924E-2</v>
      </c>
      <c r="BS92" s="173">
        <f>IFERROR(Inv_SY_B!BS92/Inv_SY_B!$CU92-1,"")</f>
        <v>1.9934376997871261E-2</v>
      </c>
      <c r="BT92" s="173">
        <f>IFERROR(Inv_SY_B!BT92/Inv_SY_B!$CU92-1,"")</f>
        <v>-0.14666636948762335</v>
      </c>
      <c r="BU92" s="173">
        <f>IFERROR(Inv_SY_B!BU92/Inv_SY_B!$CU92-1,"")</f>
        <v>-2.1908776651683892E-2</v>
      </c>
      <c r="BV92" s="173">
        <f>IFERROR(Inv_SY_B!BV92/Inv_SY_B!$CU92-1,"")</f>
        <v>-2.7655053144538422E-2</v>
      </c>
      <c r="BW92" s="173">
        <f>IFERROR(Inv_SY_B!BW92/Inv_SY_B!$CU92-1,"")</f>
        <v>9.1080291146932169E-3</v>
      </c>
      <c r="BX92" s="173">
        <f>IFERROR(Inv_SY_B!BX92/Inv_SY_B!$CU92-1,"")</f>
        <v>2.0283829658806818E-2</v>
      </c>
      <c r="BY92" s="173">
        <f>IFERROR(Inv_SY_B!BY92/Inv_SY_B!$CU92-1,"")</f>
        <v>1.603298764756933E-2</v>
      </c>
      <c r="BZ92" s="173">
        <f>IFERROR(Inv_SY_B!BZ92/Inv_SY_B!$CU92-1,"")</f>
        <v>3.3868539763181493E-2</v>
      </c>
      <c r="CA92" s="173">
        <f>IFERROR(Inv_SY_B!CA92/Inv_SY_B!$CU92-1,"")</f>
        <v>-2.0364142358466286E-2</v>
      </c>
      <c r="CB92" s="173">
        <f>IFERROR(Inv_SY_B!CB92/Inv_SY_B!$CU92-1,"")</f>
        <v>-1</v>
      </c>
      <c r="CC92" s="173">
        <f>IFERROR(Inv_SY_B!CC92/Inv_SY_B!$CU92-1,"")</f>
        <v>2.0040185393890075E-2</v>
      </c>
      <c r="CD92" s="173">
        <f>IFERROR(Inv_SY_B!CD92/Inv_SY_B!$CU92-1,"")</f>
        <v>2.1771624362739939E-2</v>
      </c>
      <c r="CE92" s="173">
        <f>IFERROR(Inv_SY_B!CE92/Inv_SY_B!$CU92-1,"")</f>
        <v>3.0077184954090841E-2</v>
      </c>
      <c r="CF92" s="173">
        <f>IFERROR(Inv_SY_B!CF92/Inv_SY_B!$CU92-1,"")</f>
        <v>2.6071142973931538E-2</v>
      </c>
      <c r="CG92" s="173">
        <f>IFERROR(Inv_SY_B!CG92/Inv_SY_B!$CU92-1,"")</f>
        <v>-2.4564597233794894E-2</v>
      </c>
      <c r="CH92" s="173">
        <f>IFERROR(Inv_SY_B!CH92/Inv_SY_B!$CU92-1,"")</f>
        <v>4.7500458737969486E-2</v>
      </c>
      <c r="CI92" s="173">
        <f>IFERROR(Inv_SY_B!CI92/Inv_SY_B!$CU92-1,"")</f>
        <v>-0.98826931098821902</v>
      </c>
      <c r="CJ92" s="173">
        <f>IFERROR(Inv_SY_B!CJ92/Inv_SY_B!$CU92-1,"")</f>
        <v>-0.98856938215270829</v>
      </c>
      <c r="CK92" s="173">
        <f>IFERROR(Inv_SY_B!CK92/Inv_SY_B!$CU92-1,"")</f>
        <v>-0.98841236817128952</v>
      </c>
      <c r="CL92" s="173">
        <f>IFERROR(Inv_SY_B!CL92/Inv_SY_B!$CU92-1,"")</f>
        <v>-0.99869576438291574</v>
      </c>
      <c r="CM92" s="173">
        <f>IFERROR(Inv_SY_B!CM92/Inv_SY_B!$CU92-1,"")</f>
        <v>-1</v>
      </c>
      <c r="CN92" s="173">
        <f>IFERROR(Inv_SY_B!CN92/Inv_SY_B!$CU92-1,"")</f>
        <v>-1</v>
      </c>
      <c r="CO92" s="173">
        <f>IFERROR(Inv_SY_B!CO92/Inv_SY_B!$CU92-1,"")</f>
        <v>-1</v>
      </c>
      <c r="CP92" s="173">
        <f>IFERROR(Inv_SY_B!CP92/Inv_SY_B!$CU92-1,"")</f>
        <v>-1</v>
      </c>
      <c r="CQ92" s="173">
        <f>IFERROR(Inv_SY_B!CQ92/Inv_SY_B!$CU92-1,"")</f>
        <v>5.1817720155632907E-2</v>
      </c>
      <c r="CR92" s="173">
        <f>IFERROR(Inv_SY_B!CR92/Inv_SY_B!$CU92-1,"")</f>
        <v>4.0206999490396189E-2</v>
      </c>
      <c r="CS92" s="173">
        <f>IFERROR(Inv_SY_B!CS92/Inv_SY_B!$CU92-1,"")</f>
        <v>-3.4261830571930885E-2</v>
      </c>
      <c r="CT92" s="173">
        <f>IFERROR(Inv_SY_B!CT92/Inv_SY_B!$CU92-1,"")</f>
        <v>4.5733702527048781E-2</v>
      </c>
      <c r="CU92" s="173"/>
      <c r="CV92" s="173"/>
      <c r="CW92" s="173"/>
      <c r="CX92" s="173"/>
    </row>
    <row r="93" spans="2:102">
      <c r="B93" s="164">
        <f t="shared" si="1"/>
        <v>45785</v>
      </c>
      <c r="C93" s="173">
        <f>IFERROR(Inv_SY_B!C93/Inv_SY_B!$CU93-1,"")</f>
        <v>6.4411633558742798E-2</v>
      </c>
      <c r="D93" s="173">
        <f>IFERROR(Inv_SY_B!D93/Inv_SY_B!$CU93-1,"")</f>
        <v>4.9893639620064434E-2</v>
      </c>
      <c r="E93" s="173">
        <f>IFERROR(Inv_SY_B!E93/Inv_SY_B!$CU93-1,"")</f>
        <v>2.4309820880767496E-2</v>
      </c>
      <c r="F93" s="173">
        <f>IFERROR(Inv_SY_B!F93/Inv_SY_B!$CU93-1,"")</f>
        <v>-2.3249587462627064E-2</v>
      </c>
      <c r="G93" s="173">
        <f>IFERROR(Inv_SY_B!G93/Inv_SY_B!$CU93-1,"")</f>
        <v>1.4939246874263734E-2</v>
      </c>
      <c r="H93" s="173">
        <f>IFERROR(Inv_SY_B!H93/Inv_SY_B!$CU93-1,"")</f>
        <v>1.1933591060856674E-2</v>
      </c>
      <c r="I93" s="173">
        <f>IFERROR(Inv_SY_B!I93/Inv_SY_B!$CU93-1,"")</f>
        <v>2.0593677799921384E-2</v>
      </c>
      <c r="J93" s="173">
        <f>IFERROR(Inv_SY_B!J93/Inv_SY_B!$CU93-1,"")</f>
        <v>1.7060886271962561E-2</v>
      </c>
      <c r="K93" s="173">
        <f>IFERROR(Inv_SY_B!K93/Inv_SY_B!$CU93-1,"")</f>
        <v>6.402077656614269E-3</v>
      </c>
      <c r="L93" s="173">
        <f>IFERROR(Inv_SY_B!L93/Inv_SY_B!$CU93-1,"")</f>
        <v>2.6724792998224167E-2</v>
      </c>
      <c r="M93" s="173">
        <f>IFERROR(Inv_SY_B!M93/Inv_SY_B!$CU93-1,"")</f>
        <v>2.0233279866188836E-2</v>
      </c>
      <c r="N93" s="173">
        <f>IFERROR(Inv_SY_B!N93/Inv_SY_B!$CU93-1,"")</f>
        <v>1.9522344823956761E-2</v>
      </c>
      <c r="O93" s="173">
        <f>IFERROR(Inv_SY_B!O93/Inv_SY_B!$CU93-1,"")</f>
        <v>1.0535562691967204E-2</v>
      </c>
      <c r="P93" s="173">
        <f>IFERROR(Inv_SY_B!P93/Inv_SY_B!$CU93-1,"")</f>
        <v>2.9701534289605647E-4</v>
      </c>
      <c r="Q93" s="173">
        <f>IFERROR(Inv_SY_B!Q93/Inv_SY_B!$CU93-1,"")</f>
        <v>-2.4850942747653204E-2</v>
      </c>
      <c r="R93" s="173">
        <f>IFERROR(Inv_SY_B!R93/Inv_SY_B!$CU93-1,"")</f>
        <v>6.251720966411245E-3</v>
      </c>
      <c r="S93" s="173">
        <f>IFERROR(Inv_SY_B!S93/Inv_SY_B!$CU93-1,"")</f>
        <v>1.1192699079811685E-2</v>
      </c>
      <c r="T93" s="173">
        <f>IFERROR(Inv_SY_B!T93/Inv_SY_B!$CU93-1,"")</f>
        <v>1.980214818489201E-2</v>
      </c>
      <c r="U93" s="173">
        <f>IFERROR(Inv_SY_B!U93/Inv_SY_B!$CU93-1,"")</f>
        <v>0.13979093084804051</v>
      </c>
      <c r="V93" s="173">
        <f>IFERROR(Inv_SY_B!V93/Inv_SY_B!$CU93-1,"")</f>
        <v>0.14826207159200178</v>
      </c>
      <c r="W93" s="173">
        <f>IFERROR(Inv_SY_B!W93/Inv_SY_B!$CU93-1,"")</f>
        <v>0.18588645752313404</v>
      </c>
      <c r="X93" s="173">
        <f>IFERROR(Inv_SY_B!X93/Inv_SY_B!$CU93-1,"")</f>
        <v>5.8778555255512455E-2</v>
      </c>
      <c r="Y93" s="173">
        <f>IFERROR(Inv_SY_B!Y93/Inv_SY_B!$CU93-1,"")</f>
        <v>2.0282188514049837E-2</v>
      </c>
      <c r="Z93" s="173">
        <f>IFERROR(Inv_SY_B!Z93/Inv_SY_B!$CU93-1,"")</f>
        <v>1.6117495619378808E-2</v>
      </c>
      <c r="AA93" s="173">
        <f>IFERROR(Inv_SY_B!AA93/Inv_SY_B!$CU93-1,"")</f>
        <v>-2.2217295157470618E-2</v>
      </c>
      <c r="AB93" s="173">
        <f>IFERROR(Inv_SY_B!AB93/Inv_SY_B!$CU93-1,"")</f>
        <v>-1.3413293410216909E-2</v>
      </c>
      <c r="AC93" s="173">
        <f>IFERROR(Inv_SY_B!AC93/Inv_SY_B!$CU93-1,"")</f>
        <v>3.7702730602315881E-3</v>
      </c>
      <c r="AD93" s="173">
        <f>IFERROR(Inv_SY_B!AD93/Inv_SY_B!$CU93-1,"")</f>
        <v>-3.728770628541378E-2</v>
      </c>
      <c r="AE93" s="173">
        <f>IFERROR(Inv_SY_B!AE93/Inv_SY_B!$CU93-1,"")</f>
        <v>1.3300437237559581E-2</v>
      </c>
      <c r="AF93" s="173">
        <f>IFERROR(Inv_SY_B!AF93/Inv_SY_B!$CU93-1,"")</f>
        <v>4.6825668782585872E-2</v>
      </c>
      <c r="AG93" s="173">
        <f>IFERROR(Inv_SY_B!AG93/Inv_SY_B!$CU93-1,"")</f>
        <v>8.6259726812654813E-2</v>
      </c>
      <c r="AH93" s="173">
        <f>IFERROR(Inv_SY_B!AH93/Inv_SY_B!$CU93-1,"")</f>
        <v>2.7655270503962104E-2</v>
      </c>
      <c r="AI93" s="173">
        <f>IFERROR(Inv_SY_B!AI93/Inv_SY_B!$CU93-1,"")</f>
        <v>-3.7468493656143242E-2</v>
      </c>
      <c r="AJ93" s="173">
        <f>IFERROR(Inv_SY_B!AJ93/Inv_SY_B!$CU93-1,"")</f>
        <v>-2.5741745284507456E-2</v>
      </c>
      <c r="AK93" s="173">
        <f>IFERROR(Inv_SY_B!AK93/Inv_SY_B!$CU93-1,"")</f>
        <v>-1.7625667176801585E-3</v>
      </c>
      <c r="AL93" s="173">
        <f>IFERROR(Inv_SY_B!AL93/Inv_SY_B!$CU93-1,"")</f>
        <v>1.1445372903999829E-2</v>
      </c>
      <c r="AM93" s="173">
        <f>IFERROR(Inv_SY_B!AM93/Inv_SY_B!$CU93-1,"")</f>
        <v>-1.4237056616079435E-2</v>
      </c>
      <c r="AN93" s="173">
        <f>IFERROR(Inv_SY_B!AN93/Inv_SY_B!$CU93-1,"")</f>
        <v>-2.1126781185753507E-2</v>
      </c>
      <c r="AO93" s="173">
        <f>IFERROR(Inv_SY_B!AO93/Inv_SY_B!$CU93-1,"")</f>
        <v>-2.169476956987082E-2</v>
      </c>
      <c r="AP93" s="173">
        <f>IFERROR(Inv_SY_B!AP93/Inv_SY_B!$CU93-1,"")</f>
        <v>-2.9274740113068409E-2</v>
      </c>
      <c r="AQ93" s="173">
        <f>IFERROR(Inv_SY_B!AQ93/Inv_SY_B!$CU93-1,"")</f>
        <v>-3.4998840449076751E-2</v>
      </c>
      <c r="AR93" s="173">
        <f>IFERROR(Inv_SY_B!AR93/Inv_SY_B!$CU93-1,"")</f>
        <v>7.5142284432061501E-5</v>
      </c>
      <c r="AS93" s="173">
        <f>IFERROR(Inv_SY_B!AS93/Inv_SY_B!$CU93-1,"")</f>
        <v>2.8944879678581614E-2</v>
      </c>
      <c r="AT93" s="173">
        <f>IFERROR(Inv_SY_B!AT93/Inv_SY_B!$CU93-1,"")</f>
        <v>-3.3493244410162548E-2</v>
      </c>
      <c r="AU93" s="173">
        <f>IFERROR(Inv_SY_B!AU93/Inv_SY_B!$CU93-1,"")</f>
        <v>-1.3738245651301328E-2</v>
      </c>
      <c r="AV93" s="173">
        <f>IFERROR(Inv_SY_B!AV93/Inv_SY_B!$CU93-1,"")</f>
        <v>-1.7077747664052012E-2</v>
      </c>
      <c r="AW93" s="173">
        <f>IFERROR(Inv_SY_B!AW93/Inv_SY_B!$CU93-1,"")</f>
        <v>-1.2986463357776312E-2</v>
      </c>
      <c r="AX93" s="173">
        <f>IFERROR(Inv_SY_B!AX93/Inv_SY_B!$CU93-1,"")</f>
        <v>-5.4420660256127018E-4</v>
      </c>
      <c r="AY93" s="173">
        <f>IFERROR(Inv_SY_B!AY93/Inv_SY_B!$CU93-1,"")</f>
        <v>2.8487052472693009E-2</v>
      </c>
      <c r="AZ93" s="173">
        <f>IFERROR(Inv_SY_B!AZ93/Inv_SY_B!$CU93-1,"")</f>
        <v>5.3888206499067781E-2</v>
      </c>
      <c r="BA93" s="173">
        <f>IFERROR(Inv_SY_B!BA93/Inv_SY_B!$CU93-1,"")</f>
        <v>-5.2625939689693535E-2</v>
      </c>
      <c r="BB93" s="173">
        <f>IFERROR(Inv_SY_B!BB93/Inv_SY_B!$CU93-1,"")</f>
        <v>-3.2858415702543886E-2</v>
      </c>
      <c r="BC93" s="173">
        <f>IFERROR(Inv_SY_B!BC93/Inv_SY_B!$CU93-1,"")</f>
        <v>-4.4192611172439222E-2</v>
      </c>
      <c r="BD93" s="173">
        <f>IFERROR(Inv_SY_B!BD93/Inv_SY_B!$CU93-1,"")</f>
        <v>-7.2598444206528612E-3</v>
      </c>
      <c r="BE93" s="173">
        <f>IFERROR(Inv_SY_B!BE93/Inv_SY_B!$CU93-1,"")</f>
        <v>2.6956195167087138E-3</v>
      </c>
      <c r="BF93" s="173">
        <f>IFERROR(Inv_SY_B!BF93/Inv_SY_B!$CU93-1,"")</f>
        <v>3.3586318284897221E-3</v>
      </c>
      <c r="BG93" s="173">
        <f>IFERROR(Inv_SY_B!BG93/Inv_SY_B!$CU93-1,"")</f>
        <v>2.071042701262904E-3</v>
      </c>
      <c r="BH93" s="173">
        <f>IFERROR(Inv_SY_B!BH93/Inv_SY_B!$CU93-1,"")</f>
        <v>4.8272693131104827E-2</v>
      </c>
      <c r="BI93" s="173">
        <f>IFERROR(Inv_SY_B!BI93/Inv_SY_B!$CU93-1,"")</f>
        <v>1.0909172037948167E-2</v>
      </c>
      <c r="BJ93" s="173">
        <f>IFERROR(Inv_SY_B!BJ93/Inv_SY_B!$CU93-1,"")</f>
        <v>2.5743891955138487E-2</v>
      </c>
      <c r="BK93" s="173">
        <f>IFERROR(Inv_SY_B!BK93/Inv_SY_B!$CU93-1,"")</f>
        <v>-6.7052335239650707E-2</v>
      </c>
      <c r="BL93" s="173">
        <f>IFERROR(Inv_SY_B!BL93/Inv_SY_B!$CU93-1,"")</f>
        <v>-2.9157798071027474E-2</v>
      </c>
      <c r="BM93" s="173">
        <f>IFERROR(Inv_SY_B!BM93/Inv_SY_B!$CU93-1,"")</f>
        <v>-5.8249788802388625E-2</v>
      </c>
      <c r="BN93" s="173">
        <f>IFERROR(Inv_SY_B!BN93/Inv_SY_B!$CU93-1,"")</f>
        <v>-3.0862828387832164E-2</v>
      </c>
      <c r="BO93" s="173">
        <f>IFERROR(Inv_SY_B!BO93/Inv_SY_B!$CU93-1,"")</f>
        <v>-5.5951570447400401E-2</v>
      </c>
      <c r="BP93" s="173">
        <f>IFERROR(Inv_SY_B!BP93/Inv_SY_B!$CU93-1,"")</f>
        <v>-0.10548757898937011</v>
      </c>
      <c r="BQ93" s="173">
        <f>IFERROR(Inv_SY_B!BQ93/Inv_SY_B!$CU93-1,"")</f>
        <v>-2.1903589102141519E-2</v>
      </c>
      <c r="BR93" s="173">
        <f>IFERROR(Inv_SY_B!BR93/Inv_SY_B!$CU93-1,"")</f>
        <v>-1.0158438748083976E-2</v>
      </c>
      <c r="BS93" s="173">
        <f>IFERROR(Inv_SY_B!BS93/Inv_SY_B!$CU93-1,"")</f>
        <v>-3.5536171245004189E-2</v>
      </c>
      <c r="BT93" s="173">
        <f>IFERROR(Inv_SY_B!BT93/Inv_SY_B!$CU93-1,"")</f>
        <v>-0.24025417095545576</v>
      </c>
      <c r="BU93" s="173">
        <f>IFERROR(Inv_SY_B!BU93/Inv_SY_B!$CU93-1,"")</f>
        <v>-7.2522020848576174E-2</v>
      </c>
      <c r="BV93" s="173">
        <f>IFERROR(Inv_SY_B!BV93/Inv_SY_B!$CU93-1,"")</f>
        <v>-8.046012647549472E-2</v>
      </c>
      <c r="BW93" s="173">
        <f>IFERROR(Inv_SY_B!BW93/Inv_SY_B!$CU93-1,"")</f>
        <v>-5.0281609909546887E-2</v>
      </c>
      <c r="BX93" s="173">
        <f>IFERROR(Inv_SY_B!BX93/Inv_SY_B!$CU93-1,"")</f>
        <v>-1.7471173930010075E-2</v>
      </c>
      <c r="BY93" s="173">
        <f>IFERROR(Inv_SY_B!BY93/Inv_SY_B!$CU93-1,"")</f>
        <v>-2.8091729383032393E-2</v>
      </c>
      <c r="BZ93" s="173">
        <f>IFERROR(Inv_SY_B!BZ93/Inv_SY_B!$CU93-1,"")</f>
        <v>-7.4677284702717728E-4</v>
      </c>
      <c r="CA93" s="173">
        <f>IFERROR(Inv_SY_B!CA93/Inv_SY_B!$CU93-1,"")</f>
        <v>-3.5795660573024635E-2</v>
      </c>
      <c r="CB93" s="173">
        <f>IFERROR(Inv_SY_B!CB93/Inv_SY_B!$CU93-1,"")</f>
        <v>-1</v>
      </c>
      <c r="CC93" s="173">
        <f>IFERROR(Inv_SY_B!CC93/Inv_SY_B!$CU93-1,"")</f>
        <v>1.7421665333820391E-2</v>
      </c>
      <c r="CD93" s="173">
        <f>IFERROR(Inv_SY_B!CD93/Inv_SY_B!$CU93-1,"")</f>
        <v>1.7827304173654079E-2</v>
      </c>
      <c r="CE93" s="173">
        <f>IFERROR(Inv_SY_B!CE93/Inv_SY_B!$CU93-1,"")</f>
        <v>5.3616703952428901E-2</v>
      </c>
      <c r="CF93" s="173">
        <f>IFERROR(Inv_SY_B!CF93/Inv_SY_B!$CU93-1,"")</f>
        <v>4.7302628272930969E-2</v>
      </c>
      <c r="CG93" s="173">
        <f>IFERROR(Inv_SY_B!CG93/Inv_SY_B!$CU93-1,"")</f>
        <v>-3.071058134849014E-2</v>
      </c>
      <c r="CH93" s="173">
        <f>IFERROR(Inv_SY_B!CH93/Inv_SY_B!$CU93-1,"")</f>
        <v>0.11206933401381947</v>
      </c>
      <c r="CI93" s="173">
        <f>IFERROR(Inv_SY_B!CI93/Inv_SY_B!$CU93-1,"")</f>
        <v>-1</v>
      </c>
      <c r="CJ93" s="173">
        <f>IFERROR(Inv_SY_B!CJ93/Inv_SY_B!$CU93-1,"")</f>
        <v>-1</v>
      </c>
      <c r="CK93" s="173">
        <f>IFERROR(Inv_SY_B!CK93/Inv_SY_B!$CU93-1,"")</f>
        <v>-1</v>
      </c>
      <c r="CL93" s="173">
        <f>IFERROR(Inv_SY_B!CL93/Inv_SY_B!$CU93-1,"")</f>
        <v>-1</v>
      </c>
      <c r="CM93" s="173">
        <f>IFERROR(Inv_SY_B!CM93/Inv_SY_B!$CU93-1,"")</f>
        <v>-1</v>
      </c>
      <c r="CN93" s="173">
        <f>IFERROR(Inv_SY_B!CN93/Inv_SY_B!$CU93-1,"")</f>
        <v>-1</v>
      </c>
      <c r="CO93" s="173">
        <f>IFERROR(Inv_SY_B!CO93/Inv_SY_B!$CU93-1,"")</f>
        <v>-1</v>
      </c>
      <c r="CP93" s="173">
        <f>IFERROR(Inv_SY_B!CP93/Inv_SY_B!$CU93-1,"")</f>
        <v>-1</v>
      </c>
      <c r="CQ93" s="173">
        <f>IFERROR(Inv_SY_B!CQ93/Inv_SY_B!$CU93-1,"")</f>
        <v>2.9337154136609644E-2</v>
      </c>
      <c r="CR93" s="173">
        <f>IFERROR(Inv_SY_B!CR93/Inv_SY_B!$CU93-1,"")</f>
        <v>1.4700597463295217E-3</v>
      </c>
      <c r="CS93" s="173">
        <f>IFERROR(Inv_SY_B!CS93/Inv_SY_B!$CU93-1,"")</f>
        <v>-9.2898358757373845E-2</v>
      </c>
      <c r="CT93" s="173">
        <f>IFERROR(Inv_SY_B!CT93/Inv_SY_B!$CU93-1,"")</f>
        <v>1.9723073322018836E-2</v>
      </c>
      <c r="CU93" s="173"/>
      <c r="CV93" s="173"/>
      <c r="CW93" s="173"/>
      <c r="CX93" s="173"/>
    </row>
    <row r="94" spans="2:102">
      <c r="B94" s="164">
        <f t="shared" si="1"/>
        <v>45786</v>
      </c>
      <c r="C94" s="173">
        <f>IFERROR(Inv_SY_B!C94/Inv_SY_B!$CU94-1,"")</f>
        <v>4.8232857954607189E-2</v>
      </c>
      <c r="D94" s="173">
        <f>IFERROR(Inv_SY_B!D94/Inv_SY_B!$CU94-1,"")</f>
        <v>4.2447751150668012E-2</v>
      </c>
      <c r="E94" s="173">
        <f>IFERROR(Inv_SY_B!E94/Inv_SY_B!$CU94-1,"")</f>
        <v>2.4296983676777462E-2</v>
      </c>
      <c r="F94" s="173">
        <f>IFERROR(Inv_SY_B!F94/Inv_SY_B!$CU94-1,"")</f>
        <v>-4.0442878154112849E-2</v>
      </c>
      <c r="G94" s="173">
        <f>IFERROR(Inv_SY_B!G94/Inv_SY_B!$CU94-1,"")</f>
        <v>1.3830677704699923E-2</v>
      </c>
      <c r="H94" s="173">
        <f>IFERROR(Inv_SY_B!H94/Inv_SY_B!$CU94-1,"")</f>
        <v>7.9794357833022911E-3</v>
      </c>
      <c r="I94" s="173">
        <f>IFERROR(Inv_SY_B!I94/Inv_SY_B!$CU94-1,"")</f>
        <v>-6.4182210467618184E-3</v>
      </c>
      <c r="J94" s="173">
        <f>IFERROR(Inv_SY_B!J94/Inv_SY_B!$CU94-1,"")</f>
        <v>2.2842769263891061E-3</v>
      </c>
      <c r="K94" s="173">
        <f>IFERROR(Inv_SY_B!K94/Inv_SY_B!$CU94-1,"")</f>
        <v>-2.5640198613150811E-2</v>
      </c>
      <c r="L94" s="173">
        <f>IFERROR(Inv_SY_B!L94/Inv_SY_B!$CU94-1,"")</f>
        <v>7.4217624928163417E-4</v>
      </c>
      <c r="M94" s="173">
        <f>IFERROR(Inv_SY_B!M94/Inv_SY_B!$CU94-1,"")</f>
        <v>2.4022869446705508E-2</v>
      </c>
      <c r="N94" s="173">
        <f>IFERROR(Inv_SY_B!N94/Inv_SY_B!$CU94-1,"")</f>
        <v>1.6228938381101621E-2</v>
      </c>
      <c r="O94" s="173">
        <f>IFERROR(Inv_SY_B!O94/Inv_SY_B!$CU94-1,"")</f>
        <v>1.1581930284527031E-2</v>
      </c>
      <c r="P94" s="173">
        <f>IFERROR(Inv_SY_B!P94/Inv_SY_B!$CU94-1,"")</f>
        <v>7.0448226670662972E-3</v>
      </c>
      <c r="Q94" s="173">
        <f>IFERROR(Inv_SY_B!Q94/Inv_SY_B!$CU94-1,"")</f>
        <v>-2.2301575539489638E-2</v>
      </c>
      <c r="R94" s="173">
        <f>IFERROR(Inv_SY_B!R94/Inv_SY_B!$CU94-1,"")</f>
        <v>7.3603753359536839E-3</v>
      </c>
      <c r="S94" s="173">
        <f>IFERROR(Inv_SY_B!S94/Inv_SY_B!$CU94-1,"")</f>
        <v>6.1831278720814176E-3</v>
      </c>
      <c r="T94" s="173">
        <f>IFERROR(Inv_SY_B!T94/Inv_SY_B!$CU94-1,"")</f>
        <v>1.324056343675184E-2</v>
      </c>
      <c r="U94" s="173">
        <f>IFERROR(Inv_SY_B!U94/Inv_SY_B!$CU94-1,"")</f>
        <v>0.11636444639558019</v>
      </c>
      <c r="V94" s="173">
        <f>IFERROR(Inv_SY_B!V94/Inv_SY_B!$CU94-1,"")</f>
        <v>0.13488776015188009</v>
      </c>
      <c r="W94" s="173">
        <f>IFERROR(Inv_SY_B!W94/Inv_SY_B!$CU94-1,"")</f>
        <v>0.16707146827349773</v>
      </c>
      <c r="X94" s="173">
        <f>IFERROR(Inv_SY_B!X94/Inv_SY_B!$CU94-1,"")</f>
        <v>3.5206839649079891E-2</v>
      </c>
      <c r="Y94" s="173">
        <f>IFERROR(Inv_SY_B!Y94/Inv_SY_B!$CU94-1,"")</f>
        <v>3.1827679372028905E-2</v>
      </c>
      <c r="Z94" s="173">
        <f>IFERROR(Inv_SY_B!Z94/Inv_SY_B!$CU94-1,"")</f>
        <v>2.8340084832050305E-2</v>
      </c>
      <c r="AA94" s="173">
        <f>IFERROR(Inv_SY_B!AA94/Inv_SY_B!$CU94-1,"")</f>
        <v>-4.9209877983659167E-2</v>
      </c>
      <c r="AB94" s="173">
        <f>IFERROR(Inv_SY_B!AB94/Inv_SY_B!$CU94-1,"")</f>
        <v>-3.2160822662419819E-2</v>
      </c>
      <c r="AC94" s="173">
        <f>IFERROR(Inv_SY_B!AC94/Inv_SY_B!$CU94-1,"")</f>
        <v>2.7600378078374677E-2</v>
      </c>
      <c r="AD94" s="173">
        <f>IFERROR(Inv_SY_B!AD94/Inv_SY_B!$CU94-1,"")</f>
        <v>-3.0498889661068618E-2</v>
      </c>
      <c r="AE94" s="173">
        <f>IFERROR(Inv_SY_B!AE94/Inv_SY_B!$CU94-1,"")</f>
        <v>1.7376907841064826E-2</v>
      </c>
      <c r="AF94" s="173">
        <f>IFERROR(Inv_SY_B!AF94/Inv_SY_B!$CU94-1,"")</f>
        <v>4.0853246331928439E-2</v>
      </c>
      <c r="AG94" s="173">
        <f>IFERROR(Inv_SY_B!AG94/Inv_SY_B!$CU94-1,"")</f>
        <v>4.031235475741024E-2</v>
      </c>
      <c r="AH94" s="173">
        <f>IFERROR(Inv_SY_B!AH94/Inv_SY_B!$CU94-1,"")</f>
        <v>-1.8873953087478301E-2</v>
      </c>
      <c r="AI94" s="173">
        <f>IFERROR(Inv_SY_B!AI94/Inv_SY_B!$CU94-1,"")</f>
        <v>-1.8289764438114697E-2</v>
      </c>
      <c r="AJ94" s="173">
        <f>IFERROR(Inv_SY_B!AJ94/Inv_SY_B!$CU94-1,"")</f>
        <v>-1.162113143485477E-2</v>
      </c>
      <c r="AK94" s="173">
        <f>IFERROR(Inv_SY_B!AK94/Inv_SY_B!$CU94-1,"")</f>
        <v>-3.1480595786305132E-3</v>
      </c>
      <c r="AL94" s="173">
        <f>IFERROR(Inv_SY_B!AL94/Inv_SY_B!$CU94-1,"")</f>
        <v>9.6295459410331574E-3</v>
      </c>
      <c r="AM94" s="173">
        <f>IFERROR(Inv_SY_B!AM94/Inv_SY_B!$CU94-1,"")</f>
        <v>-3.9825577401544354E-3</v>
      </c>
      <c r="AN94" s="173">
        <f>IFERROR(Inv_SY_B!AN94/Inv_SY_B!$CU94-1,"")</f>
        <v>-3.9754343747645526E-3</v>
      </c>
      <c r="AO94" s="173">
        <f>IFERROR(Inv_SY_B!AO94/Inv_SY_B!$CU94-1,"")</f>
        <v>-1.9310285078991685E-3</v>
      </c>
      <c r="AP94" s="173">
        <f>IFERROR(Inv_SY_B!AP94/Inv_SY_B!$CU94-1,"")</f>
        <v>-1.2074700822938378E-2</v>
      </c>
      <c r="AQ94" s="173">
        <f>IFERROR(Inv_SY_B!AQ94/Inv_SY_B!$CU94-1,"")</f>
        <v>-2.5174854709349437E-2</v>
      </c>
      <c r="AR94" s="173">
        <f>IFERROR(Inv_SY_B!AR94/Inv_SY_B!$CU94-1,"")</f>
        <v>1.7750001845568963E-3</v>
      </c>
      <c r="AS94" s="173">
        <f>IFERROR(Inv_SY_B!AS94/Inv_SY_B!$CU94-1,"")</f>
        <v>2.9960925920793358E-2</v>
      </c>
      <c r="AT94" s="173">
        <f>IFERROR(Inv_SY_B!AT94/Inv_SY_B!$CU94-1,"")</f>
        <v>-1.457061293041817E-2</v>
      </c>
      <c r="AU94" s="173">
        <f>IFERROR(Inv_SY_B!AU94/Inv_SY_B!$CU94-1,"")</f>
        <v>-5.7833445106894033E-3</v>
      </c>
      <c r="AV94" s="173">
        <f>IFERROR(Inv_SY_B!AV94/Inv_SY_B!$CU94-1,"")</f>
        <v>-2.6643240109507915E-2</v>
      </c>
      <c r="AW94" s="173">
        <f>IFERROR(Inv_SY_B!AW94/Inv_SY_B!$CU94-1,"")</f>
        <v>-2.8594404637000137E-3</v>
      </c>
      <c r="AX94" s="173">
        <f>IFERROR(Inv_SY_B!AX94/Inv_SY_B!$CU94-1,"")</f>
        <v>-2.2142081435350125E-4</v>
      </c>
      <c r="AY94" s="173">
        <f>IFERROR(Inv_SY_B!AY94/Inv_SY_B!$CU94-1,"")</f>
        <v>2.0865050783589023E-2</v>
      </c>
      <c r="AZ94" s="173">
        <f>IFERROR(Inv_SY_B!AZ94/Inv_SY_B!$CU94-1,"")</f>
        <v>5.029230590055378E-2</v>
      </c>
      <c r="BA94" s="173">
        <f>IFERROR(Inv_SY_B!BA94/Inv_SY_B!$CU94-1,"")</f>
        <v>-6.3590879321788196E-2</v>
      </c>
      <c r="BB94" s="173">
        <f>IFERROR(Inv_SY_B!BB94/Inv_SY_B!$CU94-1,"")</f>
        <v>-1.8148557045285951E-2</v>
      </c>
      <c r="BC94" s="173">
        <f>IFERROR(Inv_SY_B!BC94/Inv_SY_B!$CU94-1,"")</f>
        <v>-3.5566990009183841E-2</v>
      </c>
      <c r="BD94" s="173">
        <f>IFERROR(Inv_SY_B!BD94/Inv_SY_B!$CU94-1,"")</f>
        <v>-1.8340611811376362E-2</v>
      </c>
      <c r="BE94" s="173">
        <f>IFERROR(Inv_SY_B!BE94/Inv_SY_B!$CU94-1,"")</f>
        <v>-1.8144643469758526E-3</v>
      </c>
      <c r="BF94" s="173">
        <f>IFERROR(Inv_SY_B!BF94/Inv_SY_B!$CU94-1,"")</f>
        <v>-4.3470235561412496E-3</v>
      </c>
      <c r="BG94" s="173">
        <f>IFERROR(Inv_SY_B!BG94/Inv_SY_B!$CU94-1,"")</f>
        <v>3.013030997686017E-2</v>
      </c>
      <c r="BH94" s="173">
        <f>IFERROR(Inv_SY_B!BH94/Inv_SY_B!$CU94-1,"")</f>
        <v>5.1022774642341506E-2</v>
      </c>
      <c r="BI94" s="173">
        <f>IFERROR(Inv_SY_B!BI94/Inv_SY_B!$CU94-1,"")</f>
        <v>6.5687386837771644E-3</v>
      </c>
      <c r="BJ94" s="173">
        <f>IFERROR(Inv_SY_B!BJ94/Inv_SY_B!$CU94-1,"")</f>
        <v>4.0403923488574689E-2</v>
      </c>
      <c r="BK94" s="173">
        <f>IFERROR(Inv_SY_B!BK94/Inv_SY_B!$CU94-1,"")</f>
        <v>-5.0939782389548771E-2</v>
      </c>
      <c r="BL94" s="173">
        <f>IFERROR(Inv_SY_B!BL94/Inv_SY_B!$CU94-1,"")</f>
        <v>-2.9143523142992955E-2</v>
      </c>
      <c r="BM94" s="173">
        <f>IFERROR(Inv_SY_B!BM94/Inv_SY_B!$CU94-1,"")</f>
        <v>-5.5612710085240824E-2</v>
      </c>
      <c r="BN94" s="173">
        <f>IFERROR(Inv_SY_B!BN94/Inv_SY_B!$CU94-1,"")</f>
        <v>-1.7115399795661457E-2</v>
      </c>
      <c r="BO94" s="173">
        <f>IFERROR(Inv_SY_B!BO94/Inv_SY_B!$CU94-1,"")</f>
        <v>-7.1727088308425335E-2</v>
      </c>
      <c r="BP94" s="173">
        <f>IFERROR(Inv_SY_B!BP94/Inv_SY_B!$CU94-1,"")</f>
        <v>-8.9758507621145567E-2</v>
      </c>
      <c r="BQ94" s="173">
        <f>IFERROR(Inv_SY_B!BQ94/Inv_SY_B!$CU94-1,"")</f>
        <v>-1.7465000498916083E-2</v>
      </c>
      <c r="BR94" s="173">
        <f>IFERROR(Inv_SY_B!BR94/Inv_SY_B!$CU94-1,"")</f>
        <v>-1.628720206334533E-2</v>
      </c>
      <c r="BS94" s="173">
        <f>IFERROR(Inv_SY_B!BS94/Inv_SY_B!$CU94-1,"")</f>
        <v>-2.3798961064693369E-2</v>
      </c>
      <c r="BT94" s="173">
        <f>IFERROR(Inv_SY_B!BT94/Inv_SY_B!$CU94-1,"")</f>
        <v>-1.2395168885370955E-2</v>
      </c>
      <c r="BU94" s="173">
        <f>IFERROR(Inv_SY_B!BU94/Inv_SY_B!$CU94-1,"")</f>
        <v>-2.7635263967791812E-2</v>
      </c>
      <c r="BV94" s="173">
        <f>IFERROR(Inv_SY_B!BV94/Inv_SY_B!$CU94-1,"")</f>
        <v>-6.6446099467075248E-2</v>
      </c>
      <c r="BW94" s="173">
        <f>IFERROR(Inv_SY_B!BW94/Inv_SY_B!$CU94-1,"")</f>
        <v>-5.6749660196626528E-2</v>
      </c>
      <c r="BX94" s="173">
        <f>IFERROR(Inv_SY_B!BX94/Inv_SY_B!$CU94-1,"")</f>
        <v>-2.4440179457375977E-2</v>
      </c>
      <c r="BY94" s="173">
        <f>IFERROR(Inv_SY_B!BY94/Inv_SY_B!$CU94-1,"")</f>
        <v>-3.7034180307152775E-2</v>
      </c>
      <c r="BZ94" s="173">
        <f>IFERROR(Inv_SY_B!BZ94/Inv_SY_B!$CU94-1,"")</f>
        <v>-9.6362878924496354E-3</v>
      </c>
      <c r="CA94" s="173">
        <f>IFERROR(Inv_SY_B!CA94/Inv_SY_B!$CU94-1,"")</f>
        <v>-5.8811477482491159E-2</v>
      </c>
      <c r="CB94" s="173">
        <f>IFERROR(Inv_SY_B!CB94/Inv_SY_B!$CU94-1,"")</f>
        <v>-1</v>
      </c>
      <c r="CC94" s="173">
        <f>IFERROR(Inv_SY_B!CC94/Inv_SY_B!$CU94-1,"")</f>
        <v>-1.7639235051318813E-3</v>
      </c>
      <c r="CD94" s="173">
        <f>IFERROR(Inv_SY_B!CD94/Inv_SY_B!$CU94-1,"")</f>
        <v>5.0012678121964527E-3</v>
      </c>
      <c r="CE94" s="173">
        <f>IFERROR(Inv_SY_B!CE94/Inv_SY_B!$CU94-1,"")</f>
        <v>1.9610630998151413E-2</v>
      </c>
      <c r="CF94" s="173">
        <f>IFERROR(Inv_SY_B!CF94/Inv_SY_B!$CU94-1,"")</f>
        <v>3.4905179178154055E-2</v>
      </c>
      <c r="CG94" s="173">
        <f>IFERROR(Inv_SY_B!CG94/Inv_SY_B!$CU94-1,"")</f>
        <v>-1.8000440422227371E-2</v>
      </c>
      <c r="CH94" s="173">
        <f>IFERROR(Inv_SY_B!CH94/Inv_SY_B!$CU94-1,"")</f>
        <v>0.10483397195404254</v>
      </c>
      <c r="CI94" s="173">
        <f>IFERROR(Inv_SY_B!CI94/Inv_SY_B!$CU94-1,"")</f>
        <v>-0.98794065012969479</v>
      </c>
      <c r="CJ94" s="173">
        <f>IFERROR(Inv_SY_B!CJ94/Inv_SY_B!$CU94-1,"")</f>
        <v>-0.98866076269554137</v>
      </c>
      <c r="CK94" s="173">
        <f>IFERROR(Inv_SY_B!CK94/Inv_SY_B!$CU94-1,"")</f>
        <v>-0.98794065012969479</v>
      </c>
      <c r="CL94" s="173">
        <f>IFERROR(Inv_SY_B!CL94/Inv_SY_B!$CU94-1,"")</f>
        <v>-0.99957875983435562</v>
      </c>
      <c r="CM94" s="173">
        <f>IFERROR(Inv_SY_B!CM94/Inv_SY_B!$CU94-1,"")</f>
        <v>-1</v>
      </c>
      <c r="CN94" s="173">
        <f>IFERROR(Inv_SY_B!CN94/Inv_SY_B!$CU94-1,"")</f>
        <v>-1</v>
      </c>
      <c r="CO94" s="173">
        <f>IFERROR(Inv_SY_B!CO94/Inv_SY_B!$CU94-1,"")</f>
        <v>-1</v>
      </c>
      <c r="CP94" s="173">
        <f>IFERROR(Inv_SY_B!CP94/Inv_SY_B!$CU94-1,"")</f>
        <v>-1</v>
      </c>
      <c r="CQ94" s="173">
        <f>IFERROR(Inv_SY_B!CQ94/Inv_SY_B!$CU94-1,"")</f>
        <v>8.1603290316427657E-3</v>
      </c>
      <c r="CR94" s="173">
        <f>IFERROR(Inv_SY_B!CR94/Inv_SY_B!$CU94-1,"")</f>
        <v>-1.5298055838929292E-2</v>
      </c>
      <c r="CS94" s="173">
        <f>IFERROR(Inv_SY_B!CS94/Inv_SY_B!$CU94-1,"")</f>
        <v>-8.5027356501454654E-2</v>
      </c>
      <c r="CT94" s="173">
        <f>IFERROR(Inv_SY_B!CT94/Inv_SY_B!$CU94-1,"")</f>
        <v>4.2388951192462443E-3</v>
      </c>
      <c r="CU94" s="173"/>
      <c r="CV94" s="173"/>
      <c r="CW94" s="173"/>
      <c r="CX94" s="173"/>
    </row>
    <row r="95" spans="2:102">
      <c r="B95" s="164">
        <f t="shared" si="1"/>
        <v>45787</v>
      </c>
      <c r="C95" s="173">
        <f>IFERROR(Inv_SY_B!C95/Inv_SY_B!$CU95-1,"")</f>
        <v>4.134214701595007E-2</v>
      </c>
      <c r="D95" s="173">
        <f>IFERROR(Inv_SY_B!D95/Inv_SY_B!$CU95-1,"")</f>
        <v>3.9572451849451129E-2</v>
      </c>
      <c r="E95" s="173">
        <f>IFERROR(Inv_SY_B!E95/Inv_SY_B!$CU95-1,"")</f>
        <v>1.2881046568183674E-2</v>
      </c>
      <c r="F95" s="173">
        <f>IFERROR(Inv_SY_B!F95/Inv_SY_B!$CU95-1,"")</f>
        <v>-5.0504152180364414E-2</v>
      </c>
      <c r="G95" s="173">
        <f>IFERROR(Inv_SY_B!G95/Inv_SY_B!$CU95-1,"")</f>
        <v>-6.8856085726609617E-4</v>
      </c>
      <c r="H95" s="173">
        <f>IFERROR(Inv_SY_B!H95/Inv_SY_B!$CU95-1,"")</f>
        <v>-3.6302240054404411E-3</v>
      </c>
      <c r="I95" s="173">
        <f>IFERROR(Inv_SY_B!I95/Inv_SY_B!$CU95-1,"")</f>
        <v>-1.0286747306088362E-2</v>
      </c>
      <c r="J95" s="173">
        <f>IFERROR(Inv_SY_B!J95/Inv_SY_B!$CU95-1,"")</f>
        <v>-4.9889100636147932E-3</v>
      </c>
      <c r="K95" s="173">
        <f>IFERROR(Inv_SY_B!K95/Inv_SY_B!$CU95-1,"")</f>
        <v>-1.5096987766977099E-2</v>
      </c>
      <c r="L95" s="173">
        <f>IFERROR(Inv_SY_B!L95/Inv_SY_B!$CU95-1,"")</f>
        <v>-5.8300014329608629E-3</v>
      </c>
      <c r="M95" s="173">
        <f>IFERROR(Inv_SY_B!M95/Inv_SY_B!$CU95-1,"")</f>
        <v>1.4077482587480317E-2</v>
      </c>
      <c r="N95" s="173">
        <f>IFERROR(Inv_SY_B!N95/Inv_SY_B!$CU95-1,"")</f>
        <v>7.4260417482781005E-3</v>
      </c>
      <c r="O95" s="173">
        <f>IFERROR(Inv_SY_B!O95/Inv_SY_B!$CU95-1,"")</f>
        <v>3.4234504613297467E-3</v>
      </c>
      <c r="P95" s="173">
        <f>IFERROR(Inv_SY_B!P95/Inv_SY_B!$CU95-1,"")</f>
        <v>-5.086011660888623E-4</v>
      </c>
      <c r="Q95" s="173">
        <f>IFERROR(Inv_SY_B!Q95/Inv_SY_B!$CU95-1,"")</f>
        <v>-2.6550255558686175E-2</v>
      </c>
      <c r="R95" s="173">
        <f>IFERROR(Inv_SY_B!R95/Inv_SY_B!$CU95-1,"")</f>
        <v>4.8580347056503825E-4</v>
      </c>
      <c r="S95" s="173">
        <f>IFERROR(Inv_SY_B!S95/Inv_SY_B!$CU95-1,"")</f>
        <v>4.1902626868293158E-3</v>
      </c>
      <c r="T95" s="173">
        <f>IFERROR(Inv_SY_B!T95/Inv_SY_B!$CU95-1,"")</f>
        <v>1.121303041195354E-2</v>
      </c>
      <c r="U95" s="173">
        <f>IFERROR(Inv_SY_B!U95/Inv_SY_B!$CU95-1,"")</f>
        <v>0.13662999725042613</v>
      </c>
      <c r="V95" s="173">
        <f>IFERROR(Inv_SY_B!V95/Inv_SY_B!$CU95-1,"")</f>
        <v>0.14736551279708676</v>
      </c>
      <c r="W95" s="173">
        <f>IFERROR(Inv_SY_B!W95/Inv_SY_B!$CU95-1,"")</f>
        <v>0.17359710280812202</v>
      </c>
      <c r="X95" s="173">
        <f>IFERROR(Inv_SY_B!X95/Inv_SY_B!$CU95-1,"")</f>
        <v>4.3044473205299916E-2</v>
      </c>
      <c r="Y95" s="173">
        <f>IFERROR(Inv_SY_B!Y95/Inv_SY_B!$CU95-1,"")</f>
        <v>3.117801881826554E-2</v>
      </c>
      <c r="Z95" s="173">
        <f>IFERROR(Inv_SY_B!Z95/Inv_SY_B!$CU95-1,"")</f>
        <v>3.3831013485755124E-2</v>
      </c>
      <c r="AA95" s="173">
        <f>IFERROR(Inv_SY_B!AA95/Inv_SY_B!$CU95-1,"")</f>
        <v>-9.3172661058658068E-3</v>
      </c>
      <c r="AB95" s="173">
        <f>IFERROR(Inv_SY_B!AB95/Inv_SY_B!$CU95-1,"")</f>
        <v>-7.8345321688444436E-4</v>
      </c>
      <c r="AC95" s="173">
        <f>IFERROR(Inv_SY_B!AC95/Inv_SY_B!$CU95-1,"")</f>
        <v>3.4435375215580155E-2</v>
      </c>
      <c r="AD95" s="173">
        <f>IFERROR(Inv_SY_B!AD95/Inv_SY_B!$CU95-1,"")</f>
        <v>-3.2137470374173471E-2</v>
      </c>
      <c r="AE95" s="173">
        <f>IFERROR(Inv_SY_B!AE95/Inv_SY_B!$CU95-1,"")</f>
        <v>2.2530467797649445E-2</v>
      </c>
      <c r="AF95" s="173">
        <f>IFERROR(Inv_SY_B!AF95/Inv_SY_B!$CU95-1,"")</f>
        <v>4.7806077959037463E-2</v>
      </c>
      <c r="AG95" s="173">
        <f>IFERROR(Inv_SY_B!AG95/Inv_SY_B!$CU95-1,"")</f>
        <v>7.2705407509909836E-2</v>
      </c>
      <c r="AH95" s="173">
        <f>IFERROR(Inv_SY_B!AH95/Inv_SY_B!$CU95-1,"")</f>
        <v>2.0804558596330791E-2</v>
      </c>
      <c r="AI95" s="173">
        <f>IFERROR(Inv_SY_B!AI95/Inv_SY_B!$CU95-1,"")</f>
        <v>-5.692680393067584E-3</v>
      </c>
      <c r="AJ95" s="173">
        <f>IFERROR(Inv_SY_B!AJ95/Inv_SY_B!$CU95-1,"")</f>
        <v>1.0042022094698844E-2</v>
      </c>
      <c r="AK95" s="173">
        <f>IFERROR(Inv_SY_B!AK95/Inv_SY_B!$CU95-1,"")</f>
        <v>2.7613763090950094E-3</v>
      </c>
      <c r="AL95" s="173">
        <f>IFERROR(Inv_SY_B!AL95/Inv_SY_B!$CU95-1,"")</f>
        <v>2.0664376701440057E-2</v>
      </c>
      <c r="AM95" s="173">
        <f>IFERROR(Inv_SY_B!AM95/Inv_SY_B!$CU95-1,"")</f>
        <v>6.565657187614482E-3</v>
      </c>
      <c r="AN95" s="173">
        <f>IFERROR(Inv_SY_B!AN95/Inv_SY_B!$CU95-1,"")</f>
        <v>1.5793055853977389E-2</v>
      </c>
      <c r="AO95" s="173">
        <f>IFERROR(Inv_SY_B!AO95/Inv_SY_B!$CU95-1,"")</f>
        <v>1.2471192334086778E-2</v>
      </c>
      <c r="AP95" s="173">
        <f>IFERROR(Inv_SY_B!AP95/Inv_SY_B!$CU95-1,"")</f>
        <v>-8.2637977357493675E-3</v>
      </c>
      <c r="AQ95" s="173">
        <f>IFERROR(Inv_SY_B!AQ95/Inv_SY_B!$CU95-1,"")</f>
        <v>-1.0282178414699361E-2</v>
      </c>
      <c r="AR95" s="173">
        <f>IFERROR(Inv_SY_B!AR95/Inv_SY_B!$CU95-1,"")</f>
        <v>1.1688114047265108E-2</v>
      </c>
      <c r="AS95" s="173">
        <f>IFERROR(Inv_SY_B!AS95/Inv_SY_B!$CU95-1,"")</f>
        <v>8.7671322459342393E-2</v>
      </c>
      <c r="AT95" s="173">
        <f>IFERROR(Inv_SY_B!AT95/Inv_SY_B!$CU95-1,"")</f>
        <v>-6.3907290125247984E-3</v>
      </c>
      <c r="AU95" s="173">
        <f>IFERROR(Inv_SY_B!AU95/Inv_SY_B!$CU95-1,"")</f>
        <v>1.1552553533524357E-2</v>
      </c>
      <c r="AV95" s="173">
        <f>IFERROR(Inv_SY_B!AV95/Inv_SY_B!$CU95-1,"")</f>
        <v>-2.4004171805889207E-2</v>
      </c>
      <c r="AW95" s="173">
        <f>IFERROR(Inv_SY_B!AW95/Inv_SY_B!$CU95-1,"")</f>
        <v>6.1555505802204369E-3</v>
      </c>
      <c r="AX95" s="173">
        <f>IFERROR(Inv_SY_B!AX95/Inv_SY_B!$CU95-1,"")</f>
        <v>1.3258597020282759E-2</v>
      </c>
      <c r="AY95" s="173">
        <f>IFERROR(Inv_SY_B!AY95/Inv_SY_B!$CU95-1,"")</f>
        <v>2.1052696663149462E-2</v>
      </c>
      <c r="AZ95" s="173">
        <f>IFERROR(Inv_SY_B!AZ95/Inv_SY_B!$CU95-1,"")</f>
        <v>5.0803484103006946E-2</v>
      </c>
      <c r="BA95" s="173">
        <f>IFERROR(Inv_SY_B!BA95/Inv_SY_B!$CU95-1,"")</f>
        <v>-5.8263995309214889E-2</v>
      </c>
      <c r="BB95" s="173">
        <f>IFERROR(Inv_SY_B!BB95/Inv_SY_B!$CU95-1,"")</f>
        <v>-3.0980969741322695E-2</v>
      </c>
      <c r="BC95" s="173">
        <f>IFERROR(Inv_SY_B!BC95/Inv_SY_B!$CU95-1,"")</f>
        <v>-1.2379299562268797E-2</v>
      </c>
      <c r="BD95" s="173">
        <f>IFERROR(Inv_SY_B!BD95/Inv_SY_B!$CU95-1,"")</f>
        <v>-6.8080146531307451E-3</v>
      </c>
      <c r="BE95" s="173">
        <f>IFERROR(Inv_SY_B!BE95/Inv_SY_B!$CU95-1,"")</f>
        <v>7.2069147919029408E-3</v>
      </c>
      <c r="BF95" s="173">
        <f>IFERROR(Inv_SY_B!BF95/Inv_SY_B!$CU95-1,"")</f>
        <v>-5.6636317115520418E-3</v>
      </c>
      <c r="BG95" s="173">
        <f>IFERROR(Inv_SY_B!BG95/Inv_SY_B!$CU95-1,"")</f>
        <v>9.4071610551922369E-3</v>
      </c>
      <c r="BH95" s="173">
        <f>IFERROR(Inv_SY_B!BH95/Inv_SY_B!$CU95-1,"")</f>
        <v>4.0710387670854109E-2</v>
      </c>
      <c r="BI95" s="173">
        <f>IFERROR(Inv_SY_B!BI95/Inv_SY_B!$CU95-1,"")</f>
        <v>-1.7618474193913047E-2</v>
      </c>
      <c r="BJ95" s="173">
        <f>IFERROR(Inv_SY_B!BJ95/Inv_SY_B!$CU95-1,"")</f>
        <v>1.5527489041989639E-2</v>
      </c>
      <c r="BK95" s="173">
        <f>IFERROR(Inv_SY_B!BK95/Inv_SY_B!$CU95-1,"")</f>
        <v>-7.8211580692854943E-2</v>
      </c>
      <c r="BL95" s="173">
        <f>IFERROR(Inv_SY_B!BL95/Inv_SY_B!$CU95-1,"")</f>
        <v>-4.8518435859770781E-2</v>
      </c>
      <c r="BM95" s="173">
        <f>IFERROR(Inv_SY_B!BM95/Inv_SY_B!$CU95-1,"")</f>
        <v>-8.6610564012282065E-2</v>
      </c>
      <c r="BN95" s="173">
        <f>IFERROR(Inv_SY_B!BN95/Inv_SY_B!$CU95-1,"")</f>
        <v>-3.2068583738539935E-2</v>
      </c>
      <c r="BO95" s="173">
        <f>IFERROR(Inv_SY_B!BO95/Inv_SY_B!$CU95-1,"")</f>
        <v>6.6052166192056561E-3</v>
      </c>
      <c r="BP95" s="173">
        <f>IFERROR(Inv_SY_B!BP95/Inv_SY_B!$CU95-1,"")</f>
        <v>-3.5942958695114102E-2</v>
      </c>
      <c r="BQ95" s="173">
        <f>IFERROR(Inv_SY_B!BQ95/Inv_SY_B!$CU95-1,"")</f>
        <v>2.4376779663126458E-2</v>
      </c>
      <c r="BR95" s="173">
        <f>IFERROR(Inv_SY_B!BR95/Inv_SY_B!$CU95-1,"")</f>
        <v>9.2324788694564397E-3</v>
      </c>
      <c r="BS95" s="173">
        <f>IFERROR(Inv_SY_B!BS95/Inv_SY_B!$CU95-1,"")</f>
        <v>1.6936543593651043E-2</v>
      </c>
      <c r="BT95" s="173">
        <f>IFERROR(Inv_SY_B!BT95/Inv_SY_B!$CU95-1,"")</f>
        <v>2.3837826943928109E-2</v>
      </c>
      <c r="BU95" s="173">
        <f>IFERROR(Inv_SY_B!BU95/Inv_SY_B!$CU95-1,"")</f>
        <v>1.2234856593179799E-2</v>
      </c>
      <c r="BV95" s="173">
        <f>IFERROR(Inv_SY_B!BV95/Inv_SY_B!$CU95-1,"")</f>
        <v>-3.0428481851299205E-2</v>
      </c>
      <c r="BW95" s="173">
        <f>IFERROR(Inv_SY_B!BW95/Inv_SY_B!$CU95-1,"")</f>
        <v>2.8503559751211327E-2</v>
      </c>
      <c r="BX95" s="173">
        <f>IFERROR(Inv_SY_B!BX95/Inv_SY_B!$CU95-1,"")</f>
        <v>5.1157780569417E-2</v>
      </c>
      <c r="BY95" s="173">
        <f>IFERROR(Inv_SY_B!BY95/Inv_SY_B!$CU95-1,"")</f>
        <v>4.1900697169322099E-2</v>
      </c>
      <c r="BZ95" s="173">
        <f>IFERROR(Inv_SY_B!BZ95/Inv_SY_B!$CU95-1,"")</f>
        <v>5.7184461072651294E-2</v>
      </c>
      <c r="CA95" s="173">
        <f>IFERROR(Inv_SY_B!CA95/Inv_SY_B!$CU95-1,"")</f>
        <v>-2.9822436522734752E-2</v>
      </c>
      <c r="CB95" s="173">
        <f>IFERROR(Inv_SY_B!CB95/Inv_SY_B!$CU95-1,"")</f>
        <v>-1</v>
      </c>
      <c r="CC95" s="173">
        <f>IFERROR(Inv_SY_B!CC95/Inv_SY_B!$CU95-1,"")</f>
        <v>-1.7514095740334135E-4</v>
      </c>
      <c r="CD95" s="173">
        <f>IFERROR(Inv_SY_B!CD95/Inv_SY_B!$CU95-1,"")</f>
        <v>-8.0957038008244719E-4</v>
      </c>
      <c r="CE95" s="173">
        <f>IFERROR(Inv_SY_B!CE95/Inv_SY_B!$CU95-1,"")</f>
        <v>-8.2855714567926508E-3</v>
      </c>
      <c r="CF95" s="173">
        <f>IFERROR(Inv_SY_B!CF95/Inv_SY_B!$CU95-1,"")</f>
        <v>2.1304412080865864E-2</v>
      </c>
      <c r="CG95" s="173">
        <f>IFERROR(Inv_SY_B!CG95/Inv_SY_B!$CU95-1,"")</f>
        <v>-3.5274915516097183E-2</v>
      </c>
      <c r="CH95" s="173">
        <f>IFERROR(Inv_SY_B!CH95/Inv_SY_B!$CU95-1,"")</f>
        <v>7.2496953855498258E-2</v>
      </c>
      <c r="CI95" s="173">
        <f>IFERROR(Inv_SY_B!CI95/Inv_SY_B!$CU95-1,"")</f>
        <v>-0.99026410194127934</v>
      </c>
      <c r="CJ95" s="173">
        <f>IFERROR(Inv_SY_B!CJ95/Inv_SY_B!$CU95-1,"")</f>
        <v>-0.99089084307980557</v>
      </c>
      <c r="CK95" s="173">
        <f>IFERROR(Inv_SY_B!CK95/Inv_SY_B!$CU95-1,"")</f>
        <v>-0.83417052322933127</v>
      </c>
      <c r="CL95" s="173">
        <f>IFERROR(Inv_SY_B!CL95/Inv_SY_B!$CU95-1,"")</f>
        <v>-1</v>
      </c>
      <c r="CM95" s="173">
        <f>IFERROR(Inv_SY_B!CM95/Inv_SY_B!$CU95-1,"")</f>
        <v>-1</v>
      </c>
      <c r="CN95" s="173">
        <f>IFERROR(Inv_SY_B!CN95/Inv_SY_B!$CU95-1,"")</f>
        <v>-1</v>
      </c>
      <c r="CO95" s="173">
        <f>IFERROR(Inv_SY_B!CO95/Inv_SY_B!$CU95-1,"")</f>
        <v>-1</v>
      </c>
      <c r="CP95" s="173">
        <f>IFERROR(Inv_SY_B!CP95/Inv_SY_B!$CU95-1,"")</f>
        <v>-1</v>
      </c>
      <c r="CQ95" s="173">
        <f>IFERROR(Inv_SY_B!CQ95/Inv_SY_B!$CU95-1,"")</f>
        <v>1.1051352735014897E-2</v>
      </c>
      <c r="CR95" s="173">
        <f>IFERROR(Inv_SY_B!CR95/Inv_SY_B!$CU95-1,"")</f>
        <v>8.1936072315711428E-3</v>
      </c>
      <c r="CS95" s="173">
        <f>IFERROR(Inv_SY_B!CS95/Inv_SY_B!$CU95-1,"")</f>
        <v>-7.2536006242198137E-2</v>
      </c>
      <c r="CT95" s="173">
        <f>IFERROR(Inv_SY_B!CT95/Inv_SY_B!$CU95-1,"")</f>
        <v>1.2637141282986875E-2</v>
      </c>
      <c r="CU95" s="173"/>
      <c r="CV95" s="173"/>
      <c r="CW95" s="173"/>
      <c r="CX95" s="173"/>
    </row>
    <row r="96" spans="2:102">
      <c r="B96" s="164">
        <f t="shared" si="1"/>
        <v>45788</v>
      </c>
      <c r="C96" s="173">
        <f>IFERROR(Inv_SY_B!C96/Inv_SY_B!$CU96-1,"")</f>
        <v>7.4966741175804152E-2</v>
      </c>
      <c r="D96" s="173">
        <f>IFERROR(Inv_SY_B!D96/Inv_SY_B!$CU96-1,"")</f>
        <v>4.9536171994421618E-2</v>
      </c>
      <c r="E96" s="173">
        <f>IFERROR(Inv_SY_B!E96/Inv_SY_B!$CU96-1,"")</f>
        <v>3.3817212738082914E-2</v>
      </c>
      <c r="F96" s="173">
        <f>IFERROR(Inv_SY_B!F96/Inv_SY_B!$CU96-1,"")</f>
        <v>-1.5409962561201418E-2</v>
      </c>
      <c r="G96" s="173">
        <f>IFERROR(Inv_SY_B!G96/Inv_SY_B!$CU96-1,"")</f>
        <v>1.8476568170133545E-2</v>
      </c>
      <c r="H96" s="173">
        <f>IFERROR(Inv_SY_B!H96/Inv_SY_B!$CU96-1,"")</f>
        <v>7.7076388707786325E-3</v>
      </c>
      <c r="I96" s="173">
        <f>IFERROR(Inv_SY_B!I96/Inv_SY_B!$CU96-1,"")</f>
        <v>1.9496267625104036E-2</v>
      </c>
      <c r="J96" s="173">
        <f>IFERROR(Inv_SY_B!J96/Inv_SY_B!$CU96-1,"")</f>
        <v>4.3967344213203807E-2</v>
      </c>
      <c r="K96" s="173">
        <f>IFERROR(Inv_SY_B!K96/Inv_SY_B!$CU96-1,"")</f>
        <v>1.4331391221764633E-2</v>
      </c>
      <c r="L96" s="173">
        <f>IFERROR(Inv_SY_B!L96/Inv_SY_B!$CU96-1,"")</f>
        <v>3.3061417385597869E-2</v>
      </c>
      <c r="M96" s="173">
        <f>IFERROR(Inv_SY_B!M96/Inv_SY_B!$CU96-1,"")</f>
        <v>2.1323120134897122E-2</v>
      </c>
      <c r="N96" s="173">
        <f>IFERROR(Inv_SY_B!N96/Inv_SY_B!$CU96-1,"")</f>
        <v>1.9105703298839316E-2</v>
      </c>
      <c r="O96" s="173">
        <f>IFERROR(Inv_SY_B!O96/Inv_SY_B!$CU96-1,"")</f>
        <v>1.5140841289809082E-2</v>
      </c>
      <c r="P96" s="173">
        <f>IFERROR(Inv_SY_B!P96/Inv_SY_B!$CU96-1,"")</f>
        <v>2.1962819930256838E-3</v>
      </c>
      <c r="Q96" s="173">
        <f>IFERROR(Inv_SY_B!Q96/Inv_SY_B!$CU96-1,"")</f>
        <v>-3.4239058959617763E-2</v>
      </c>
      <c r="R96" s="173">
        <f>IFERROR(Inv_SY_B!R96/Inv_SY_B!$CU96-1,"")</f>
        <v>-7.8265919041970999E-3</v>
      </c>
      <c r="S96" s="173">
        <f>IFERROR(Inv_SY_B!S96/Inv_SY_B!$CU96-1,"")</f>
        <v>-2.3383614311702772E-3</v>
      </c>
      <c r="T96" s="173">
        <f>IFERROR(Inv_SY_B!T96/Inv_SY_B!$CU96-1,"")</f>
        <v>1.4468744387268195E-2</v>
      </c>
      <c r="U96" s="173">
        <f>IFERROR(Inv_SY_B!U96/Inv_SY_B!$CU96-1,"")</f>
        <v>0.16929775298976235</v>
      </c>
      <c r="V96" s="173">
        <f>IFERROR(Inv_SY_B!V96/Inv_SY_B!$CU96-1,"")</f>
        <v>0.15027980465114621</v>
      </c>
      <c r="W96" s="173">
        <f>IFERROR(Inv_SY_B!W96/Inv_SY_B!$CU96-1,"")</f>
        <v>0.1789979245793043</v>
      </c>
      <c r="X96" s="173">
        <f>IFERROR(Inv_SY_B!X96/Inv_SY_B!$CU96-1,"")</f>
        <v>7.1069877967375072E-2</v>
      </c>
      <c r="Y96" s="173">
        <f>IFERROR(Inv_SY_B!Y96/Inv_SY_B!$CU96-1,"")</f>
        <v>9.2293607128191013E-2</v>
      </c>
      <c r="Z96" s="173">
        <f>IFERROR(Inv_SY_B!Z96/Inv_SY_B!$CU96-1,"")</f>
        <v>8.8803650809402113E-2</v>
      </c>
      <c r="AA96" s="173">
        <f>IFERROR(Inv_SY_B!AA96/Inv_SY_B!$CU96-1,"")</f>
        <v>3.6620739731318963E-5</v>
      </c>
      <c r="AB96" s="173">
        <f>IFERROR(Inv_SY_B!AB96/Inv_SY_B!$CU96-1,"")</f>
        <v>2.0322770428025771E-2</v>
      </c>
      <c r="AC96" s="173">
        <f>IFERROR(Inv_SY_B!AC96/Inv_SY_B!$CU96-1,"")</f>
        <v>4.4274381301564025E-2</v>
      </c>
      <c r="AD96" s="173">
        <f>IFERROR(Inv_SY_B!AD96/Inv_SY_B!$CU96-1,"")</f>
        <v>-1.5881847505874624E-2</v>
      </c>
      <c r="AE96" s="173">
        <f>IFERROR(Inv_SY_B!AE96/Inv_SY_B!$CU96-1,"")</f>
        <v>3.5370011440932325E-2</v>
      </c>
      <c r="AF96" s="173">
        <f>IFERROR(Inv_SY_B!AF96/Inv_SY_B!$CU96-1,"")</f>
        <v>6.8806268880817534E-2</v>
      </c>
      <c r="AG96" s="173">
        <f>IFERROR(Inv_SY_B!AG96/Inv_SY_B!$CU96-1,"")</f>
        <v>7.9940740114565534E-2</v>
      </c>
      <c r="AH96" s="173">
        <f>IFERROR(Inv_SY_B!AH96/Inv_SY_B!$CU96-1,"")</f>
        <v>1.1793609392084514E-2</v>
      </c>
      <c r="AI96" s="173">
        <f>IFERROR(Inv_SY_B!AI96/Inv_SY_B!$CU96-1,"")</f>
        <v>7.9232662575967616E-3</v>
      </c>
      <c r="AJ96" s="173">
        <f>IFERROR(Inv_SY_B!AJ96/Inv_SY_B!$CU96-1,"")</f>
        <v>1.5892117698166341E-3</v>
      </c>
      <c r="AK96" s="173">
        <f>IFERROR(Inv_SY_B!AK96/Inv_SY_B!$CU96-1,"")</f>
        <v>3.2436940082277266E-2</v>
      </c>
      <c r="AL96" s="173">
        <f>IFERROR(Inv_SY_B!AL96/Inv_SY_B!$CU96-1,"")</f>
        <v>2.7458372409947307E-2</v>
      </c>
      <c r="AM96" s="173">
        <f>IFERROR(Inv_SY_B!AM96/Inv_SY_B!$CU96-1,"")</f>
        <v>4.0264894133716922E-3</v>
      </c>
      <c r="AN96" s="173">
        <f>IFERROR(Inv_SY_B!AN96/Inv_SY_B!$CU96-1,"")</f>
        <v>-8.3610936843911965E-3</v>
      </c>
      <c r="AO96" s="173">
        <f>IFERROR(Inv_SY_B!AO96/Inv_SY_B!$CU96-1,"")</f>
        <v>-1.5222269199787197E-2</v>
      </c>
      <c r="AP96" s="173">
        <f>IFERROR(Inv_SY_B!AP96/Inv_SY_B!$CU96-1,"")</f>
        <v>-8.4781785907971363E-3</v>
      </c>
      <c r="AQ96" s="173">
        <f>IFERROR(Inv_SY_B!AQ96/Inv_SY_B!$CU96-1,"")</f>
        <v>-4.3404137832103729E-2</v>
      </c>
      <c r="AR96" s="173">
        <f>IFERROR(Inv_SY_B!AR96/Inv_SY_B!$CU96-1,"")</f>
        <v>6.7932958170597857E-3</v>
      </c>
      <c r="AS96" s="173">
        <f>IFERROR(Inv_SY_B!AS96/Inv_SY_B!$CU96-1,"")</f>
        <v>8.148773467515058E-2</v>
      </c>
      <c r="AT96" s="173">
        <f>IFERROR(Inv_SY_B!AT96/Inv_SY_B!$CU96-1,"")</f>
        <v>-1.5865171776780485E-2</v>
      </c>
      <c r="AU96" s="173">
        <f>IFERROR(Inv_SY_B!AU96/Inv_SY_B!$CU96-1,"")</f>
        <v>1.5499873561915622E-2</v>
      </c>
      <c r="AV96" s="173">
        <f>IFERROR(Inv_SY_B!AV96/Inv_SY_B!$CU96-1,"")</f>
        <v>-3.5876046689818586E-2</v>
      </c>
      <c r="AW96" s="173">
        <f>IFERROR(Inv_SY_B!AW96/Inv_SY_B!$CU96-1,"")</f>
        <v>-1.1250163749961017E-2</v>
      </c>
      <c r="AX96" s="173">
        <f>IFERROR(Inv_SY_B!AX96/Inv_SY_B!$CU96-1,"")</f>
        <v>-1.8734816391969611E-2</v>
      </c>
      <c r="AY96" s="173">
        <f>IFERROR(Inv_SY_B!AY96/Inv_SY_B!$CU96-1,"")</f>
        <v>1.4523756884260886E-2</v>
      </c>
      <c r="AZ96" s="173">
        <f>IFERROR(Inv_SY_B!AZ96/Inv_SY_B!$CU96-1,"")</f>
        <v>3.7213673930053481E-2</v>
      </c>
      <c r="BA96" s="173">
        <f>IFERROR(Inv_SY_B!BA96/Inv_SY_B!$CU96-1,"")</f>
        <v>-7.2547039376200995E-2</v>
      </c>
      <c r="BB96" s="173">
        <f>IFERROR(Inv_SY_B!BB96/Inv_SY_B!$CU96-1,"")</f>
        <v>-1.9504649651589157E-2</v>
      </c>
      <c r="BC96" s="173">
        <f>IFERROR(Inv_SY_B!BC96/Inv_SY_B!$CU96-1,"")</f>
        <v>-4.9215295906850032E-2</v>
      </c>
      <c r="BD96" s="173">
        <f>IFERROR(Inv_SY_B!BD96/Inv_SY_B!$CU96-1,"")</f>
        <v>-3.3111753736715155E-2</v>
      </c>
      <c r="BE96" s="173">
        <f>IFERROR(Inv_SY_B!BE96/Inv_SY_B!$CU96-1,"")</f>
        <v>-1.3663975536346351E-2</v>
      </c>
      <c r="BF96" s="173">
        <f>IFERROR(Inv_SY_B!BF96/Inv_SY_B!$CU96-1,"")</f>
        <v>-6.2687478074950898E-3</v>
      </c>
      <c r="BG96" s="173">
        <f>IFERROR(Inv_SY_B!BG96/Inv_SY_B!$CU96-1,"")</f>
        <v>-2.1403217005553365E-3</v>
      </c>
      <c r="BH96" s="173">
        <f>IFERROR(Inv_SY_B!BH96/Inv_SY_B!$CU96-1,"")</f>
        <v>4.9670443563419653E-2</v>
      </c>
      <c r="BI96" s="173">
        <f>IFERROR(Inv_SY_B!BI96/Inv_SY_B!$CU96-1,"")</f>
        <v>4.8253591688274255E-4</v>
      </c>
      <c r="BJ96" s="173">
        <f>IFERROR(Inv_SY_B!BJ96/Inv_SY_B!$CU96-1,"")</f>
        <v>2.1648548393528699E-2</v>
      </c>
      <c r="BK96" s="173">
        <f>IFERROR(Inv_SY_B!BK96/Inv_SY_B!$CU96-1,"")</f>
        <v>-7.1704028050077584E-2</v>
      </c>
      <c r="BL96" s="173">
        <f>IFERROR(Inv_SY_B!BL96/Inv_SY_B!$CU96-1,"")</f>
        <v>-3.8603615944269642E-2</v>
      </c>
      <c r="BM96" s="173">
        <f>IFERROR(Inv_SY_B!BM96/Inv_SY_B!$CU96-1,"")</f>
        <v>-8.8564254572552237E-2</v>
      </c>
      <c r="BN96" s="173">
        <f>IFERROR(Inv_SY_B!BN96/Inv_SY_B!$CU96-1,"")</f>
        <v>-5.16701970335528E-2</v>
      </c>
      <c r="BO96" s="173">
        <f>IFERROR(Inv_SY_B!BO96/Inv_SY_B!$CU96-1,"")</f>
        <v>-1.8748258905470272E-2</v>
      </c>
      <c r="BP96" s="173">
        <f>IFERROR(Inv_SY_B!BP96/Inv_SY_B!$CU96-1,"")</f>
        <v>-4.9749641342830664E-2</v>
      </c>
      <c r="BQ96" s="173">
        <f>IFERROR(Inv_SY_B!BQ96/Inv_SY_B!$CU96-1,"")</f>
        <v>1.4742721060470032E-3</v>
      </c>
      <c r="BR96" s="173">
        <f>IFERROR(Inv_SY_B!BR96/Inv_SY_B!$CU96-1,"")</f>
        <v>-2.3193925231170365E-2</v>
      </c>
      <c r="BS96" s="173">
        <f>IFERROR(Inv_SY_B!BS96/Inv_SY_B!$CU96-1,"")</f>
        <v>-2.0621058416067872E-2</v>
      </c>
      <c r="BT96" s="173">
        <f>IFERROR(Inv_SY_B!BT96/Inv_SY_B!$CU96-1,"")</f>
        <v>-2.592848709361828E-4</v>
      </c>
      <c r="BU96" s="173">
        <f>IFERROR(Inv_SY_B!BU96/Inv_SY_B!$CU96-1,"")</f>
        <v>-2.2524166491258435E-2</v>
      </c>
      <c r="BV96" s="173">
        <f>IFERROR(Inv_SY_B!BV96/Inv_SY_B!$CU96-1,"")</f>
        <v>-5.4765589062870323E-2</v>
      </c>
      <c r="BW96" s="173">
        <f>IFERROR(Inv_SY_B!BW96/Inv_SY_B!$CU96-1,"")</f>
        <v>-2.6357724108858727E-2</v>
      </c>
      <c r="BX96" s="173">
        <f>IFERROR(Inv_SY_B!BX96/Inv_SY_B!$CU96-1,"")</f>
        <v>-6.3548516628519902E-3</v>
      </c>
      <c r="BY96" s="173">
        <f>IFERROR(Inv_SY_B!BY96/Inv_SY_B!$CU96-1,"")</f>
        <v>-2.5419754275585404E-2</v>
      </c>
      <c r="BZ96" s="173">
        <f>IFERROR(Inv_SY_B!BZ96/Inv_SY_B!$CU96-1,"")</f>
        <v>5.8457095738240206E-3</v>
      </c>
      <c r="CA96" s="173">
        <f>IFERROR(Inv_SY_B!CA96/Inv_SY_B!$CU96-1,"")</f>
        <v>-5.3687561222506619E-2</v>
      </c>
      <c r="CB96" s="173">
        <f>IFERROR(Inv_SY_B!CB96/Inv_SY_B!$CU96-1,"")</f>
        <v>-1</v>
      </c>
      <c r="CC96" s="173">
        <f>IFERROR(Inv_SY_B!CC96/Inv_SY_B!$CU96-1,"")</f>
        <v>1.753577813970808E-2</v>
      </c>
      <c r="CD96" s="173">
        <f>IFERROR(Inv_SY_B!CD96/Inv_SY_B!$CU96-1,"")</f>
        <v>1.2339005470094033E-2</v>
      </c>
      <c r="CE96" s="173">
        <f>IFERROR(Inv_SY_B!CE96/Inv_SY_B!$CU96-1,"")</f>
        <v>-2.9176962127887673E-2</v>
      </c>
      <c r="CF96" s="173">
        <f>IFERROR(Inv_SY_B!CF96/Inv_SY_B!$CU96-1,"")</f>
        <v>3.8666524035253502E-3</v>
      </c>
      <c r="CG96" s="173">
        <f>IFERROR(Inv_SY_B!CG96/Inv_SY_B!$CU96-1,"")</f>
        <v>-6.0999638947802026E-2</v>
      </c>
      <c r="CH96" s="173">
        <f>IFERROR(Inv_SY_B!CH96/Inv_SY_B!$CU96-1,"")</f>
        <v>5.3272401047766538E-2</v>
      </c>
      <c r="CI96" s="173">
        <f>IFERROR(Inv_SY_B!CI96/Inv_SY_B!$CU96-1,"")</f>
        <v>-0.98974742753220479</v>
      </c>
      <c r="CJ96" s="173">
        <f>IFERROR(Inv_SY_B!CJ96/Inv_SY_B!$CU96-1,"")</f>
        <v>-0.9902475530184387</v>
      </c>
      <c r="CK96" s="173">
        <f>IFERROR(Inv_SY_B!CK96/Inv_SY_B!$CU96-1,"")</f>
        <v>-0.72506018165529307</v>
      </c>
      <c r="CL96" s="173">
        <f>IFERROR(Inv_SY_B!CL96/Inv_SY_B!$CU96-1,"")</f>
        <v>-1</v>
      </c>
      <c r="CM96" s="173">
        <f>IFERROR(Inv_SY_B!CM96/Inv_SY_B!$CU96-1,"")</f>
        <v>-1</v>
      </c>
      <c r="CN96" s="173">
        <f>IFERROR(Inv_SY_B!CN96/Inv_SY_B!$CU96-1,"")</f>
        <v>-1</v>
      </c>
      <c r="CO96" s="173">
        <f>IFERROR(Inv_SY_B!CO96/Inv_SY_B!$CU96-1,"")</f>
        <v>-1</v>
      </c>
      <c r="CP96" s="173">
        <f>IFERROR(Inv_SY_B!CP96/Inv_SY_B!$CU96-1,"")</f>
        <v>-1</v>
      </c>
      <c r="CQ96" s="173">
        <f>IFERROR(Inv_SY_B!CQ96/Inv_SY_B!$CU96-1,"")</f>
        <v>4.7227044924791572E-2</v>
      </c>
      <c r="CR96" s="173">
        <f>IFERROR(Inv_SY_B!CR96/Inv_SY_B!$CU96-1,"")</f>
        <v>9.6983810802973025E-3</v>
      </c>
      <c r="CS96" s="173">
        <f>IFERROR(Inv_SY_B!CS96/Inv_SY_B!$CU96-1,"")</f>
        <v>-5.9822830778631375E-2</v>
      </c>
      <c r="CT96" s="173">
        <f>IFERROR(Inv_SY_B!CT96/Inv_SY_B!$CU96-1,"")</f>
        <v>2.5727156350956903E-2</v>
      </c>
      <c r="CU96" s="173"/>
      <c r="CV96" s="173"/>
      <c r="CW96" s="173"/>
      <c r="CX96" s="173"/>
    </row>
    <row r="97" spans="2:102">
      <c r="B97" s="164">
        <f t="shared" si="1"/>
        <v>45789</v>
      </c>
      <c r="C97" s="173">
        <f>IFERROR(Inv_SY_B!C97/Inv_SY_B!$CU97-1,"")</f>
        <v>0.26903805229290567</v>
      </c>
      <c r="D97" s="173">
        <f>IFERROR(Inv_SY_B!D97/Inv_SY_B!$CU97-1,"")</f>
        <v>0.2575789503826269</v>
      </c>
      <c r="E97" s="173">
        <f>IFERROR(Inv_SY_B!E97/Inv_SY_B!$CU97-1,"")</f>
        <v>0.24013837106393665</v>
      </c>
      <c r="F97" s="173">
        <f>IFERROR(Inv_SY_B!F97/Inv_SY_B!$CU97-1,"")</f>
        <v>0.15011237861646221</v>
      </c>
      <c r="G97" s="173">
        <f>IFERROR(Inv_SY_B!G97/Inv_SY_B!$CU97-1,"")</f>
        <v>0.20872469888604628</v>
      </c>
      <c r="H97" s="173">
        <f>IFERROR(Inv_SY_B!H97/Inv_SY_B!$CU97-1,"")</f>
        <v>0.21682100614838928</v>
      </c>
      <c r="I97" s="173">
        <f>IFERROR(Inv_SY_B!I97/Inv_SY_B!$CU97-1,"")</f>
        <v>0.1636452596846063</v>
      </c>
      <c r="J97" s="173">
        <f>IFERROR(Inv_SY_B!J97/Inv_SY_B!$CU97-1,"")</f>
        <v>0.2015737786131242</v>
      </c>
      <c r="K97" s="173">
        <f>IFERROR(Inv_SY_B!K97/Inv_SY_B!$CU97-1,"")</f>
        <v>0.17710831000723615</v>
      </c>
      <c r="L97" s="173">
        <f>IFERROR(Inv_SY_B!L97/Inv_SY_B!$CU97-1,"")</f>
        <v>0.19009174285925634</v>
      </c>
      <c r="M97" s="173">
        <f>IFERROR(Inv_SY_B!M97/Inv_SY_B!$CU97-1,"")</f>
        <v>0.2087399230069491</v>
      </c>
      <c r="N97" s="173">
        <f>IFERROR(Inv_SY_B!N97/Inv_SY_B!$CU97-1,"")</f>
        <v>0.23364944076633787</v>
      </c>
      <c r="O97" s="173">
        <f>IFERROR(Inv_SY_B!O97/Inv_SY_B!$CU97-1,"")</f>
        <v>0.19074365465393806</v>
      </c>
      <c r="P97" s="173">
        <f>IFERROR(Inv_SY_B!P97/Inv_SY_B!$CU97-1,"")</f>
        <v>0.1724400845250551</v>
      </c>
      <c r="Q97" s="173">
        <f>IFERROR(Inv_SY_B!Q97/Inv_SY_B!$CU97-1,"")</f>
        <v>0.12301638072774579</v>
      </c>
      <c r="R97" s="173">
        <f>IFERROR(Inv_SY_B!R97/Inv_SY_B!$CU97-1,"")</f>
        <v>0.12963759690960863</v>
      </c>
      <c r="S97" s="173">
        <f>IFERROR(Inv_SY_B!S97/Inv_SY_B!$CU97-1,"")</f>
        <v>0.15132434329974109</v>
      </c>
      <c r="T97" s="173">
        <f>IFERROR(Inv_SY_B!T97/Inv_SY_B!$CU97-1,"")</f>
        <v>0.17853265300884091</v>
      </c>
      <c r="U97" s="173">
        <f>IFERROR(Inv_SY_B!U97/Inv_SY_B!$CU97-1,"")</f>
        <v>0.37228654893743607</v>
      </c>
      <c r="V97" s="173">
        <f>IFERROR(Inv_SY_B!V97/Inv_SY_B!$CU97-1,"")</f>
        <v>0.36225534651565994</v>
      </c>
      <c r="W97" s="173">
        <f>IFERROR(Inv_SY_B!W97/Inv_SY_B!$CU97-1,"")</f>
        <v>0.41252875221726271</v>
      </c>
      <c r="X97" s="173">
        <f>IFERROR(Inv_SY_B!X97/Inv_SY_B!$CU97-1,"")</f>
        <v>0.24944671088230086</v>
      </c>
      <c r="Y97" s="173">
        <f>IFERROR(Inv_SY_B!Y97/Inv_SY_B!$CU97-1,"")</f>
        <v>0.23708303733342029</v>
      </c>
      <c r="Z97" s="173">
        <f>IFERROR(Inv_SY_B!Z97/Inv_SY_B!$CU97-1,"")</f>
        <v>0.24302081756987315</v>
      </c>
      <c r="AA97" s="173">
        <f>IFERROR(Inv_SY_B!AA97/Inv_SY_B!$CU97-1,"")</f>
        <v>6.3381565445565169E-2</v>
      </c>
      <c r="AB97" s="173">
        <f>IFERROR(Inv_SY_B!AB97/Inv_SY_B!$CU97-1,"")</f>
        <v>6.8489212222025975E-2</v>
      </c>
      <c r="AC97" s="173">
        <f>IFERROR(Inv_SY_B!AC97/Inv_SY_B!$CU97-1,"")</f>
        <v>9.2478207631397247E-2</v>
      </c>
      <c r="AD97" s="173">
        <f>IFERROR(Inv_SY_B!AD97/Inv_SY_B!$CU97-1,"")</f>
        <v>4.6672611081774118E-2</v>
      </c>
      <c r="AE97" s="173">
        <f>IFERROR(Inv_SY_B!AE97/Inv_SY_B!$CU97-1,"")</f>
        <v>8.5136260415259235E-2</v>
      </c>
      <c r="AF97" s="173">
        <f>IFERROR(Inv_SY_B!AF97/Inv_SY_B!$CU97-1,"")</f>
        <v>0.11118231000044987</v>
      </c>
      <c r="AG97" s="173">
        <f>IFERROR(Inv_SY_B!AG97/Inv_SY_B!$CU97-1,"")</f>
        <v>0.14079967958730855</v>
      </c>
      <c r="AH97" s="173">
        <f>IFERROR(Inv_SY_B!AH97/Inv_SY_B!$CU97-1,"")</f>
        <v>8.7823217229751505E-2</v>
      </c>
      <c r="AI97" s="173">
        <f>IFERROR(Inv_SY_B!AI97/Inv_SY_B!$CU97-1,"")</f>
        <v>-9.6837647963596063E-2</v>
      </c>
      <c r="AJ97" s="173">
        <f>IFERROR(Inv_SY_B!AJ97/Inv_SY_B!$CU97-1,"")</f>
        <v>-9.2828048176530897E-2</v>
      </c>
      <c r="AK97" s="173">
        <f>IFERROR(Inv_SY_B!AK97/Inv_SY_B!$CU97-1,"")</f>
        <v>-5.9748849933244363E-2</v>
      </c>
      <c r="AL97" s="173">
        <f>IFERROR(Inv_SY_B!AL97/Inv_SY_B!$CU97-1,"")</f>
        <v>-6.5330395091374727E-2</v>
      </c>
      <c r="AM97" s="173">
        <f>IFERROR(Inv_SY_B!AM97/Inv_SY_B!$CU97-1,"")</f>
        <v>-8.4233001824471465E-2</v>
      </c>
      <c r="AN97" s="173">
        <f>IFERROR(Inv_SY_B!AN97/Inv_SY_B!$CU97-1,"")</f>
        <v>-9.7902697907035319E-2</v>
      </c>
      <c r="AO97" s="173">
        <f>IFERROR(Inv_SY_B!AO97/Inv_SY_B!$CU97-1,"")</f>
        <v>-0.12558733154319024</v>
      </c>
      <c r="AP97" s="173">
        <f>IFERROR(Inv_SY_B!AP97/Inv_SY_B!$CU97-1,"")</f>
        <v>-0.12364651462498322</v>
      </c>
      <c r="AQ97" s="173">
        <f>IFERROR(Inv_SY_B!AQ97/Inv_SY_B!$CU97-1,"")</f>
        <v>-0.159387404641811</v>
      </c>
      <c r="AR97" s="173">
        <f>IFERROR(Inv_SY_B!AR97/Inv_SY_B!$CU97-1,"")</f>
        <v>-0.11341580092934578</v>
      </c>
      <c r="AS97" s="173">
        <f>IFERROR(Inv_SY_B!AS97/Inv_SY_B!$CU97-1,"")</f>
        <v>-4.6672086991338957E-2</v>
      </c>
      <c r="AT97" s="173">
        <f>IFERROR(Inv_SY_B!AT97/Inv_SY_B!$CU97-1,"")</f>
        <v>-0.12212040217647857</v>
      </c>
      <c r="AU97" s="173">
        <f>IFERROR(Inv_SY_B!AU97/Inv_SY_B!$CU97-1,"")</f>
        <v>-7.5747153083634E-2</v>
      </c>
      <c r="AV97" s="173">
        <f>IFERROR(Inv_SY_B!AV97/Inv_SY_B!$CU97-1,"")</f>
        <v>-0.14849072757343418</v>
      </c>
      <c r="AW97" s="173">
        <f>IFERROR(Inv_SY_B!AW97/Inv_SY_B!$CU97-1,"")</f>
        <v>-0.14000349567121839</v>
      </c>
      <c r="AX97" s="173">
        <f>IFERROR(Inv_SY_B!AX97/Inv_SY_B!$CU97-1,"")</f>
        <v>-0.15723757667087412</v>
      </c>
      <c r="AY97" s="173">
        <f>IFERROR(Inv_SY_B!AY97/Inv_SY_B!$CU97-1,"")</f>
        <v>-0.13685299296496667</v>
      </c>
      <c r="AZ97" s="173">
        <f>IFERROR(Inv_SY_B!AZ97/Inv_SY_B!$CU97-1,"")</f>
        <v>-9.515179350767089E-2</v>
      </c>
      <c r="BA97" s="173">
        <f>IFERROR(Inv_SY_B!BA97/Inv_SY_B!$CU97-1,"")</f>
        <v>-0.1900821706713004</v>
      </c>
      <c r="BB97" s="173">
        <f>IFERROR(Inv_SY_B!BB97/Inv_SY_B!$CU97-1,"")</f>
        <v>-0.12889356292789222</v>
      </c>
      <c r="BC97" s="173">
        <f>IFERROR(Inv_SY_B!BC97/Inv_SY_B!$CU97-1,"")</f>
        <v>-0.20934701798864164</v>
      </c>
      <c r="BD97" s="173">
        <f>IFERROR(Inv_SY_B!BD97/Inv_SY_B!$CU97-1,"")</f>
        <v>-0.16173721661004448</v>
      </c>
      <c r="BE97" s="173">
        <f>IFERROR(Inv_SY_B!BE97/Inv_SY_B!$CU97-1,"")</f>
        <v>-0.13804995486587279</v>
      </c>
      <c r="BF97" s="173">
        <f>IFERROR(Inv_SY_B!BF97/Inv_SY_B!$CU97-1,"")</f>
        <v>-0.12451930803198774</v>
      </c>
      <c r="BG97" s="173">
        <f>IFERROR(Inv_SY_B!BG97/Inv_SY_B!$CU97-1,"")</f>
        <v>-7.0579127618958237E-2</v>
      </c>
      <c r="BH97" s="173">
        <f>IFERROR(Inv_SY_B!BH97/Inv_SY_B!$CU97-1,"")</f>
        <v>-4.3482632615264638E-2</v>
      </c>
      <c r="BI97" s="173">
        <f>IFERROR(Inv_SY_B!BI97/Inv_SY_B!$CU97-1,"")</f>
        <v>-8.880665544891575E-2</v>
      </c>
      <c r="BJ97" s="173">
        <f>IFERROR(Inv_SY_B!BJ97/Inv_SY_B!$CU97-1,"")</f>
        <v>-5.9592921052636139E-2</v>
      </c>
      <c r="BK97" s="173">
        <f>IFERROR(Inv_SY_B!BK97/Inv_SY_B!$CU97-1,"")</f>
        <v>-0.11633112777943377</v>
      </c>
      <c r="BL97" s="173">
        <f>IFERROR(Inv_SY_B!BL97/Inv_SY_B!$CU97-1,"")</f>
        <v>-0.11054437767046521</v>
      </c>
      <c r="BM97" s="173">
        <f>IFERROR(Inv_SY_B!BM97/Inv_SY_B!$CU97-1,"")</f>
        <v>-0.11871982552491922</v>
      </c>
      <c r="BN97" s="173">
        <f>IFERROR(Inv_SY_B!BN97/Inv_SY_B!$CU97-1,"")</f>
        <v>-7.2191010097229724E-2</v>
      </c>
      <c r="BO97" s="173">
        <f>IFERROR(Inv_SY_B!BO97/Inv_SY_B!$CU97-1,"")</f>
        <v>-0.11981007977113867</v>
      </c>
      <c r="BP97" s="173">
        <f>IFERROR(Inv_SY_B!BP97/Inv_SY_B!$CU97-1,"")</f>
        <v>-0.15691113957453962</v>
      </c>
      <c r="BQ97" s="173">
        <f>IFERROR(Inv_SY_B!BQ97/Inv_SY_B!$CU97-1,"")</f>
        <v>-0.10508433922858473</v>
      </c>
      <c r="BR97" s="173">
        <f>IFERROR(Inv_SY_B!BR97/Inv_SY_B!$CU97-1,"")</f>
        <v>-9.4575350836031968E-2</v>
      </c>
      <c r="BS97" s="173">
        <f>IFERROR(Inv_SY_B!BS97/Inv_SY_B!$CU97-1,"")</f>
        <v>-0.10431257925652448</v>
      </c>
      <c r="BT97" s="173">
        <f>IFERROR(Inv_SY_B!BT97/Inv_SY_B!$CU97-1,"")</f>
        <v>-7.4075463281870424E-2</v>
      </c>
      <c r="BU97" s="173">
        <f>IFERROR(Inv_SY_B!BU97/Inv_SY_B!$CU97-1,"")</f>
        <v>-8.6885168154203885E-2</v>
      </c>
      <c r="BV97" s="173">
        <f>IFERROR(Inv_SY_B!BV97/Inv_SY_B!$CU97-1,"")</f>
        <v>-0.11995586864628882</v>
      </c>
      <c r="BW97" s="173">
        <f>IFERROR(Inv_SY_B!BW97/Inv_SY_B!$CU97-1,"")</f>
        <v>-0.10505405772093312</v>
      </c>
      <c r="BX97" s="173">
        <f>IFERROR(Inv_SY_B!BX97/Inv_SY_B!$CU97-1,"")</f>
        <v>-0.11085874964194686</v>
      </c>
      <c r="BY97" s="173">
        <f>IFERROR(Inv_SY_B!BY97/Inv_SY_B!$CU97-1,"")</f>
        <v>-0.11477544291783193</v>
      </c>
      <c r="BZ97" s="173">
        <f>IFERROR(Inv_SY_B!BZ97/Inv_SY_B!$CU97-1,"")</f>
        <v>-7.699258137223397E-2</v>
      </c>
      <c r="CA97" s="173">
        <f>IFERROR(Inv_SY_B!CA97/Inv_SY_B!$CU97-1,"")</f>
        <v>-0.17370025520723864</v>
      </c>
      <c r="CB97" s="173">
        <f>IFERROR(Inv_SY_B!CB97/Inv_SY_B!$CU97-1,"")</f>
        <v>-1</v>
      </c>
      <c r="CC97" s="173">
        <f>IFERROR(Inv_SY_B!CC97/Inv_SY_B!$CU97-1,"")</f>
        <v>-7.0374634231333721E-2</v>
      </c>
      <c r="CD97" s="173">
        <f>IFERROR(Inv_SY_B!CD97/Inv_SY_B!$CU97-1,"")</f>
        <v>-8.2279857911018439E-2</v>
      </c>
      <c r="CE97" s="173">
        <f>IFERROR(Inv_SY_B!CE97/Inv_SY_B!$CU97-1,"")</f>
        <v>-9.2889616825104104E-2</v>
      </c>
      <c r="CF97" s="173">
        <f>IFERROR(Inv_SY_B!CF97/Inv_SY_B!$CU97-1,"")</f>
        <v>-4.7582105625246673E-2</v>
      </c>
      <c r="CG97" s="173">
        <f>IFERROR(Inv_SY_B!CG97/Inv_SY_B!$CU97-1,"")</f>
        <v>-9.6461875710361356E-2</v>
      </c>
      <c r="CH97" s="173">
        <f>IFERROR(Inv_SY_B!CH97/Inv_SY_B!$CU97-1,"")</f>
        <v>-1.5544750420800613E-3</v>
      </c>
      <c r="CI97" s="173">
        <f>IFERROR(Inv_SY_B!CI97/Inv_SY_B!$CU97-1,"")</f>
        <v>-0.99074000331462919</v>
      </c>
      <c r="CJ97" s="173">
        <f>IFERROR(Inv_SY_B!CJ97/Inv_SY_B!$CU97-1,"")</f>
        <v>-1</v>
      </c>
      <c r="CK97" s="173">
        <f>IFERROR(Inv_SY_B!CK97/Inv_SY_B!$CU97-1,"")</f>
        <v>-0.62905542689779403</v>
      </c>
      <c r="CL97" s="173">
        <f>IFERROR(Inv_SY_B!CL97/Inv_SY_B!$CU97-1,"")</f>
        <v>-1</v>
      </c>
      <c r="CM97" s="173">
        <f>IFERROR(Inv_SY_B!CM97/Inv_SY_B!$CU97-1,"")</f>
        <v>-1</v>
      </c>
      <c r="CN97" s="173">
        <f>IFERROR(Inv_SY_B!CN97/Inv_SY_B!$CU97-1,"")</f>
        <v>-1</v>
      </c>
      <c r="CO97" s="173">
        <f>IFERROR(Inv_SY_B!CO97/Inv_SY_B!$CU97-1,"")</f>
        <v>-1</v>
      </c>
      <c r="CP97" s="173">
        <f>IFERROR(Inv_SY_B!CP97/Inv_SY_B!$CU97-1,"")</f>
        <v>-1</v>
      </c>
      <c r="CQ97" s="173">
        <f>IFERROR(Inv_SY_B!CQ97/Inv_SY_B!$CU97-1,"")</f>
        <v>2.3960231044314995E-2</v>
      </c>
      <c r="CR97" s="173">
        <f>IFERROR(Inv_SY_B!CR97/Inv_SY_B!$CU97-1,"")</f>
        <v>1.2553818066794342E-2</v>
      </c>
      <c r="CS97" s="173">
        <f>IFERROR(Inv_SY_B!CS97/Inv_SY_B!$CU97-1,"")</f>
        <v>-6.0227059082160417E-2</v>
      </c>
      <c r="CT97" s="173">
        <f>IFERROR(Inv_SY_B!CT97/Inv_SY_B!$CU97-1,"")</f>
        <v>2.5472005479830528E-2</v>
      </c>
      <c r="CU97" s="173"/>
      <c r="CV97" s="173"/>
      <c r="CW97" s="173"/>
      <c r="CX97" s="173"/>
    </row>
    <row r="98" spans="2:102">
      <c r="B98" s="164">
        <f t="shared" si="1"/>
        <v>45790</v>
      </c>
      <c r="C98" s="173">
        <f>IFERROR(Inv_SY_B!C98/Inv_SY_B!$CU98-1,"")</f>
        <v>3.5502371810081979E-2</v>
      </c>
      <c r="D98" s="173">
        <f>IFERROR(Inv_SY_B!D98/Inv_SY_B!$CU98-1,"")</f>
        <v>3.0351788855990991E-2</v>
      </c>
      <c r="E98" s="173">
        <f>IFERROR(Inv_SY_B!E98/Inv_SY_B!$CU98-1,"")</f>
        <v>1.9380600938801784E-2</v>
      </c>
      <c r="F98" s="173">
        <f>IFERROR(Inv_SY_B!F98/Inv_SY_B!$CU98-1,"")</f>
        <v>-4.5347782368157064E-2</v>
      </c>
      <c r="G98" s="173">
        <f>IFERROR(Inv_SY_B!G98/Inv_SY_B!$CU98-1,"")</f>
        <v>4.6213356199689137E-3</v>
      </c>
      <c r="H98" s="173">
        <f>IFERROR(Inv_SY_B!H98/Inv_SY_B!$CU98-1,"")</f>
        <v>2.1981726571753679E-3</v>
      </c>
      <c r="I98" s="173">
        <f>IFERROR(Inv_SY_B!I98/Inv_SY_B!$CU98-1,"")</f>
        <v>-0.41272157163354428</v>
      </c>
      <c r="J98" s="173">
        <f>IFERROR(Inv_SY_B!J98/Inv_SY_B!$CU98-1,"")</f>
        <v>-0.38733361783695475</v>
      </c>
      <c r="K98" s="173">
        <f>IFERROR(Inv_SY_B!K98/Inv_SY_B!$CU98-1,"")</f>
        <v>-1.3431312532057094E-2</v>
      </c>
      <c r="L98" s="173">
        <f>IFERROR(Inv_SY_B!L98/Inv_SY_B!$CU98-1,"")</f>
        <v>-3.5493295768885824E-3</v>
      </c>
      <c r="M98" s="173">
        <f>IFERROR(Inv_SY_B!M98/Inv_SY_B!$CU98-1,"")</f>
        <v>1.3408076300063243E-2</v>
      </c>
      <c r="N98" s="173">
        <f>IFERROR(Inv_SY_B!N98/Inv_SY_B!$CU98-1,"")</f>
        <v>1.0725725719316515E-2</v>
      </c>
      <c r="O98" s="173">
        <f>IFERROR(Inv_SY_B!O98/Inv_SY_B!$CU98-1,"")</f>
        <v>4.0529962876560965E-3</v>
      </c>
      <c r="P98" s="173">
        <f>IFERROR(Inv_SY_B!P98/Inv_SY_B!$CU98-1,"")</f>
        <v>-2.3269607513010104E-3</v>
      </c>
      <c r="Q98" s="173">
        <f>IFERROR(Inv_SY_B!Q98/Inv_SY_B!$CU98-1,"")</f>
        <v>-3.1256559388733618E-2</v>
      </c>
      <c r="R98" s="173">
        <f>IFERROR(Inv_SY_B!R98/Inv_SY_B!$CU98-1,"")</f>
        <v>-9.0059490132267106E-3</v>
      </c>
      <c r="S98" s="173">
        <f>IFERROR(Inv_SY_B!S98/Inv_SY_B!$CU98-1,"")</f>
        <v>-3.0983546309515386E-3</v>
      </c>
      <c r="T98" s="173">
        <f>IFERROR(Inv_SY_B!T98/Inv_SY_B!$CU98-1,"")</f>
        <v>-1.7888918650535324E-2</v>
      </c>
      <c r="U98" s="173">
        <f>IFERROR(Inv_SY_B!U98/Inv_SY_B!$CU98-1,"")</f>
        <v>9.5222374511469088E-2</v>
      </c>
      <c r="V98" s="173">
        <f>IFERROR(Inv_SY_B!V98/Inv_SY_B!$CU98-1,"")</f>
        <v>0.11739190886944573</v>
      </c>
      <c r="W98" s="173">
        <f>IFERROR(Inv_SY_B!W98/Inv_SY_B!$CU98-1,"")</f>
        <v>0.15627444369669408</v>
      </c>
      <c r="X98" s="173">
        <f>IFERROR(Inv_SY_B!X98/Inv_SY_B!$CU98-1,"")</f>
        <v>8.2453343303994231E-3</v>
      </c>
      <c r="Y98" s="173">
        <f>IFERROR(Inv_SY_B!Y98/Inv_SY_B!$CU98-1,"")</f>
        <v>1.2721909326167014E-2</v>
      </c>
      <c r="Z98" s="173">
        <f>IFERROR(Inv_SY_B!Z98/Inv_SY_B!$CU98-1,"")</f>
        <v>1.0429364621019843E-2</v>
      </c>
      <c r="AA98" s="173">
        <f>IFERROR(Inv_SY_B!AA98/Inv_SY_B!$CU98-1,"")</f>
        <v>-5.6143323159969838E-2</v>
      </c>
      <c r="AB98" s="173">
        <f>IFERROR(Inv_SY_B!AB98/Inv_SY_B!$CU98-1,"")</f>
        <v>-4.4992736140173961E-2</v>
      </c>
      <c r="AC98" s="173">
        <f>IFERROR(Inv_SY_B!AC98/Inv_SY_B!$CU98-1,"")</f>
        <v>-2.7196206007632506E-3</v>
      </c>
      <c r="AD98" s="173">
        <f>IFERROR(Inv_SY_B!AD98/Inv_SY_B!$CU98-1,"")</f>
        <v>-5.8943858464623577E-2</v>
      </c>
      <c r="AE98" s="173">
        <f>IFERROR(Inv_SY_B!AE98/Inv_SY_B!$CU98-1,"")</f>
        <v>-1.2470148263554415E-2</v>
      </c>
      <c r="AF98" s="173">
        <f>IFERROR(Inv_SY_B!AF98/Inv_SY_B!$CU98-1,"")</f>
        <v>1.5403026588957536E-2</v>
      </c>
      <c r="AG98" s="173">
        <f>IFERROR(Inv_SY_B!AG98/Inv_SY_B!$CU98-1,"")</f>
        <v>2.5193744410149765E-2</v>
      </c>
      <c r="AH98" s="173">
        <f>IFERROR(Inv_SY_B!AH98/Inv_SY_B!$CU98-1,"")</f>
        <v>-2.576974020387357E-2</v>
      </c>
      <c r="AI98" s="173">
        <f>IFERROR(Inv_SY_B!AI98/Inv_SY_B!$CU98-1,"")</f>
        <v>2.7466436802936478E-3</v>
      </c>
      <c r="AJ98" s="173">
        <f>IFERROR(Inv_SY_B!AJ98/Inv_SY_B!$CU98-1,"")</f>
        <v>1.2682061394159616E-2</v>
      </c>
      <c r="AK98" s="173">
        <f>IFERROR(Inv_SY_B!AK98/Inv_SY_B!$CU98-1,"")</f>
        <v>1.6133258723773025E-2</v>
      </c>
      <c r="AL98" s="173">
        <f>IFERROR(Inv_SY_B!AL98/Inv_SY_B!$CU98-1,"")</f>
        <v>2.7366024338916661E-2</v>
      </c>
      <c r="AM98" s="173">
        <f>IFERROR(Inv_SY_B!AM98/Inv_SY_B!$CU98-1,"")</f>
        <v>1.2361864890865215E-2</v>
      </c>
      <c r="AN98" s="173">
        <f>IFERROR(Inv_SY_B!AN98/Inv_SY_B!$CU98-1,"")</f>
        <v>1.5284629453398146E-2</v>
      </c>
      <c r="AO98" s="173">
        <f>IFERROR(Inv_SY_B!AO98/Inv_SY_B!$CU98-1,"")</f>
        <v>1.5713047711749972E-2</v>
      </c>
      <c r="AP98" s="173">
        <f>IFERROR(Inv_SY_B!AP98/Inv_SY_B!$CU98-1,"")</f>
        <v>3.0699488875034486E-3</v>
      </c>
      <c r="AQ98" s="173">
        <f>IFERROR(Inv_SY_B!AQ98/Inv_SY_B!$CU98-1,"")</f>
        <v>-6.9860852107306304E-4</v>
      </c>
      <c r="AR98" s="173">
        <f>IFERROR(Inv_SY_B!AR98/Inv_SY_B!$CU98-1,"")</f>
        <v>5.391854057082579E-2</v>
      </c>
      <c r="AS98" s="173">
        <f>IFERROR(Inv_SY_B!AS98/Inv_SY_B!$CU98-1,"")</f>
        <v>0.11913581175214927</v>
      </c>
      <c r="AT98" s="173">
        <f>IFERROR(Inv_SY_B!AT98/Inv_SY_B!$CU98-1,"")</f>
        <v>1.1512505506610093E-3</v>
      </c>
      <c r="AU98" s="173">
        <f>IFERROR(Inv_SY_B!AU98/Inv_SY_B!$CU98-1,"")</f>
        <v>5.3152413774961715E-3</v>
      </c>
      <c r="AV98" s="173">
        <f>IFERROR(Inv_SY_B!AV98/Inv_SY_B!$CU98-1,"")</f>
        <v>-4.8510286891326748E-3</v>
      </c>
      <c r="AW98" s="173">
        <f>IFERROR(Inv_SY_B!AW98/Inv_SY_B!$CU98-1,"")</f>
        <v>1.2301568987838074E-2</v>
      </c>
      <c r="AX98" s="173">
        <f>IFERROR(Inv_SY_B!AX98/Inv_SY_B!$CU98-1,"")</f>
        <v>2.1653780894226982E-2</v>
      </c>
      <c r="AY98" s="173">
        <f>IFERROR(Inv_SY_B!AY98/Inv_SY_B!$CU98-1,"")</f>
        <v>4.839145741341655E-2</v>
      </c>
      <c r="AZ98" s="173">
        <f>IFERROR(Inv_SY_B!AZ98/Inv_SY_B!$CU98-1,"")</f>
        <v>7.8620426883541317E-2</v>
      </c>
      <c r="BA98" s="173">
        <f>IFERROR(Inv_SY_B!BA98/Inv_SY_B!$CU98-1,"")</f>
        <v>2.2720066337236E-2</v>
      </c>
      <c r="BB98" s="173">
        <f>IFERROR(Inv_SY_B!BB98/Inv_SY_B!$CU98-1,"")</f>
        <v>3.6506936377136423E-3</v>
      </c>
      <c r="BC98" s="173">
        <f>IFERROR(Inv_SY_B!BC98/Inv_SY_B!$CU98-1,"")</f>
        <v>1.5911072151165717E-2</v>
      </c>
      <c r="BD98" s="173">
        <f>IFERROR(Inv_SY_B!BD98/Inv_SY_B!$CU98-1,"")</f>
        <v>2.0123431022533556E-2</v>
      </c>
      <c r="BE98" s="173">
        <f>IFERROR(Inv_SY_B!BE98/Inv_SY_B!$CU98-1,"")</f>
        <v>3.5176219012383214E-2</v>
      </c>
      <c r="BF98" s="173">
        <f>IFERROR(Inv_SY_B!BF98/Inv_SY_B!$CU98-1,"")</f>
        <v>3.7554323159752823E-2</v>
      </c>
      <c r="BG98" s="173">
        <f>IFERROR(Inv_SY_B!BG98/Inv_SY_B!$CU98-1,"")</f>
        <v>6.0983818802968548E-2</v>
      </c>
      <c r="BH98" s="173">
        <f>IFERROR(Inv_SY_B!BH98/Inv_SY_B!$CU98-1,"")</f>
        <v>8.561705961185484E-2</v>
      </c>
      <c r="BI98" s="173">
        <f>IFERROR(Inv_SY_B!BI98/Inv_SY_B!$CU98-1,"")</f>
        <v>3.0440331359893991E-2</v>
      </c>
      <c r="BJ98" s="173">
        <f>IFERROR(Inv_SY_B!BJ98/Inv_SY_B!$CU98-1,"")</f>
        <v>6.0378560157782646E-2</v>
      </c>
      <c r="BK98" s="173">
        <f>IFERROR(Inv_SY_B!BK98/Inv_SY_B!$CU98-1,"")</f>
        <v>1.038162049670599E-2</v>
      </c>
      <c r="BL98" s="173">
        <f>IFERROR(Inv_SY_B!BL98/Inv_SY_B!$CU98-1,"")</f>
        <v>1.3047334104228092E-2</v>
      </c>
      <c r="BM98" s="173">
        <f>IFERROR(Inv_SY_B!BM98/Inv_SY_B!$CU98-1,"")</f>
        <v>-7.8975585263006964E-3</v>
      </c>
      <c r="BN98" s="173">
        <f>IFERROR(Inv_SY_B!BN98/Inv_SY_B!$CU98-1,"")</f>
        <v>4.2016849140904977E-2</v>
      </c>
      <c r="BO98" s="173">
        <f>IFERROR(Inv_SY_B!BO98/Inv_SY_B!$CU98-1,"")</f>
        <v>1.1194161547641412E-2</v>
      </c>
      <c r="BP98" s="173">
        <f>IFERROR(Inv_SY_B!BP98/Inv_SY_B!$CU98-1,"")</f>
        <v>-1.7067892834326082E-2</v>
      </c>
      <c r="BQ98" s="173">
        <f>IFERROR(Inv_SY_B!BQ98/Inv_SY_B!$CU98-1,"")</f>
        <v>2.8063356922669369E-2</v>
      </c>
      <c r="BR98" s="173">
        <f>IFERROR(Inv_SY_B!BR98/Inv_SY_B!$CU98-1,"")</f>
        <v>-7.4345232574714037E-3</v>
      </c>
      <c r="BS98" s="173">
        <f>IFERROR(Inv_SY_B!BS98/Inv_SY_B!$CU98-1,"")</f>
        <v>-2.1036393191758651E-2</v>
      </c>
      <c r="BT98" s="173">
        <f>IFERROR(Inv_SY_B!BT98/Inv_SY_B!$CU98-1,"")</f>
        <v>1.5863735766175946E-2</v>
      </c>
      <c r="BU98" s="173">
        <f>IFERROR(Inv_SY_B!BU98/Inv_SY_B!$CU98-1,"")</f>
        <v>-3.2581204724760893E-3</v>
      </c>
      <c r="BV98" s="173">
        <f>IFERROR(Inv_SY_B!BV98/Inv_SY_B!$CU98-1,"")</f>
        <v>-3.9071384708733059E-2</v>
      </c>
      <c r="BW98" s="173">
        <f>IFERROR(Inv_SY_B!BW98/Inv_SY_B!$CU98-1,"")</f>
        <v>-9.5144553252013431E-3</v>
      </c>
      <c r="BX98" s="173">
        <f>IFERROR(Inv_SY_B!BX98/Inv_SY_B!$CU98-1,"")</f>
        <v>1.314664671158372E-3</v>
      </c>
      <c r="BY98" s="173">
        <f>IFERROR(Inv_SY_B!BY98/Inv_SY_B!$CU98-1,"")</f>
        <v>-1.1203422718545797E-2</v>
      </c>
      <c r="BZ98" s="173">
        <f>IFERROR(Inv_SY_B!BZ98/Inv_SY_B!$CU98-1,"")</f>
        <v>1.6127822966645056E-2</v>
      </c>
      <c r="CA98" s="173">
        <f>IFERROR(Inv_SY_B!CA98/Inv_SY_B!$CU98-1,"")</f>
        <v>-1.590146995060826E-2</v>
      </c>
      <c r="CB98" s="173">
        <f>IFERROR(Inv_SY_B!CB98/Inv_SY_B!$CU98-1,"")</f>
        <v>-1</v>
      </c>
      <c r="CC98" s="173">
        <f>IFERROR(Inv_SY_B!CC98/Inv_SY_B!$CU98-1,"")</f>
        <v>2.2341346343716317E-2</v>
      </c>
      <c r="CD98" s="173">
        <f>IFERROR(Inv_SY_B!CD98/Inv_SY_B!$CU98-1,"")</f>
        <v>2.9288487865486434E-2</v>
      </c>
      <c r="CE98" s="173">
        <f>IFERROR(Inv_SY_B!CE98/Inv_SY_B!$CU98-1,"")</f>
        <v>4.2853076057146611E-2</v>
      </c>
      <c r="CF98" s="173">
        <f>IFERROR(Inv_SY_B!CF98/Inv_SY_B!$CU98-1,"")</f>
        <v>6.8756672486744108E-2</v>
      </c>
      <c r="CG98" s="173">
        <f>IFERROR(Inv_SY_B!CG98/Inv_SY_B!$CU98-1,"")</f>
        <v>3.652219965164516E-4</v>
      </c>
      <c r="CH98" s="173">
        <f>IFERROR(Inv_SY_B!CH98/Inv_SY_B!$CU98-1,"")</f>
        <v>0.1213242187458996</v>
      </c>
      <c r="CI98" s="173">
        <f>IFERROR(Inv_SY_B!CI98/Inv_SY_B!$CU98-1,"")</f>
        <v>-0.98869931645792031</v>
      </c>
      <c r="CJ98" s="173">
        <f>IFERROR(Inv_SY_B!CJ98/Inv_SY_B!$CU98-1,"")</f>
        <v>-1</v>
      </c>
      <c r="CK98" s="173">
        <f>IFERROR(Inv_SY_B!CK98/Inv_SY_B!$CU98-1,"")</f>
        <v>-0.61410944560406611</v>
      </c>
      <c r="CL98" s="173">
        <f>IFERROR(Inv_SY_B!CL98/Inv_SY_B!$CU98-1,"")</f>
        <v>-1</v>
      </c>
      <c r="CM98" s="173">
        <f>IFERROR(Inv_SY_B!CM98/Inv_SY_B!$CU98-1,"")</f>
        <v>-1</v>
      </c>
      <c r="CN98" s="173">
        <f>IFERROR(Inv_SY_B!CN98/Inv_SY_B!$CU98-1,"")</f>
        <v>-1</v>
      </c>
      <c r="CO98" s="173">
        <f>IFERROR(Inv_SY_B!CO98/Inv_SY_B!$CU98-1,"")</f>
        <v>-1</v>
      </c>
      <c r="CP98" s="173">
        <f>IFERROR(Inv_SY_B!CP98/Inv_SY_B!$CU98-1,"")</f>
        <v>-1</v>
      </c>
      <c r="CQ98" s="173">
        <f>IFERROR(Inv_SY_B!CQ98/Inv_SY_B!$CU98-1,"")</f>
        <v>4.5220599088746427E-2</v>
      </c>
      <c r="CR98" s="173">
        <f>IFERROR(Inv_SY_B!CR98/Inv_SY_B!$CU98-1,"")</f>
        <v>2.9924867241526876E-2</v>
      </c>
      <c r="CS98" s="173">
        <f>IFERROR(Inv_SY_B!CS98/Inv_SY_B!$CU98-1,"")</f>
        <v>-4.1135678189487601E-2</v>
      </c>
      <c r="CT98" s="173">
        <f>IFERROR(Inv_SY_B!CT98/Inv_SY_B!$CU98-1,"")</f>
        <v>4.2571422455111474E-2</v>
      </c>
      <c r="CU98" s="173"/>
      <c r="CV98" s="173"/>
      <c r="CW98" s="173"/>
      <c r="CX98" s="173"/>
    </row>
    <row r="99" spans="2:102">
      <c r="B99" s="164">
        <f t="shared" si="1"/>
        <v>45791</v>
      </c>
      <c r="C99" s="173">
        <f>IFERROR(Inv_SY_B!C99/Inv_SY_B!$CU99-1,"")</f>
        <v>-8.1663173068527994E-3</v>
      </c>
      <c r="D99" s="173">
        <f>IFERROR(Inv_SY_B!D99/Inv_SY_B!$CU99-1,"")</f>
        <v>-9.6518427182853417E-3</v>
      </c>
      <c r="E99" s="173">
        <f>IFERROR(Inv_SY_B!E99/Inv_SY_B!$CU99-1,"")</f>
        <v>-3.4870799594784008E-2</v>
      </c>
      <c r="F99" s="173">
        <f>IFERROR(Inv_SY_B!F99/Inv_SY_B!$CU99-1,"")</f>
        <v>-0.10178860510767185</v>
      </c>
      <c r="G99" s="173">
        <f>IFERROR(Inv_SY_B!G99/Inv_SY_B!$CU99-1,"")</f>
        <v>-4.477000987396984E-2</v>
      </c>
      <c r="H99" s="173">
        <f>IFERROR(Inv_SY_B!H99/Inv_SY_B!$CU99-1,"")</f>
        <v>-4.7310515166858025E-2</v>
      </c>
      <c r="I99" s="173">
        <f>IFERROR(Inv_SY_B!I99/Inv_SY_B!$CU99-1,"")</f>
        <v>-0.18171719685000121</v>
      </c>
      <c r="J99" s="173">
        <f>IFERROR(Inv_SY_B!J99/Inv_SY_B!$CU99-1,"")</f>
        <v>-7.3478781545799898E-2</v>
      </c>
      <c r="K99" s="173">
        <f>IFERROR(Inv_SY_B!K99/Inv_SY_B!$CU99-1,"")</f>
        <v>-6.9796561619443476E-2</v>
      </c>
      <c r="L99" s="173">
        <f>IFERROR(Inv_SY_B!L99/Inv_SY_B!$CU99-1,"")</f>
        <v>-6.7008058817048188E-2</v>
      </c>
      <c r="M99" s="173">
        <f>IFERROR(Inv_SY_B!M99/Inv_SY_B!$CU99-1,"")</f>
        <v>-2.8800891612163149E-2</v>
      </c>
      <c r="N99" s="173">
        <f>IFERROR(Inv_SY_B!N99/Inv_SY_B!$CU99-1,"")</f>
        <v>-3.3796248637304793E-2</v>
      </c>
      <c r="O99" s="173">
        <f>IFERROR(Inv_SY_B!O99/Inv_SY_B!$CU99-1,"")</f>
        <v>-3.0731000609875103E-2</v>
      </c>
      <c r="P99" s="173">
        <f>IFERROR(Inv_SY_B!P99/Inv_SY_B!$CU99-1,"")</f>
        <v>-4.0748853961607767E-2</v>
      </c>
      <c r="Q99" s="173">
        <f>IFERROR(Inv_SY_B!Q99/Inv_SY_B!$CU99-1,"")</f>
        <v>-6.0509697302578602E-2</v>
      </c>
      <c r="R99" s="173">
        <f>IFERROR(Inv_SY_B!R99/Inv_SY_B!$CU99-1,"")</f>
        <v>-3.8917219683648918E-2</v>
      </c>
      <c r="S99" s="173">
        <f>IFERROR(Inv_SY_B!S99/Inv_SY_B!$CU99-1,"")</f>
        <v>-3.2535280875920058E-2</v>
      </c>
      <c r="T99" s="173">
        <f>IFERROR(Inv_SY_B!T99/Inv_SY_B!$CU99-1,"")</f>
        <v>-5.5096388316132394E-2</v>
      </c>
      <c r="U99" s="173">
        <f>IFERROR(Inv_SY_B!U99/Inv_SY_B!$CU99-1,"")</f>
        <v>8.5536812532962747E-2</v>
      </c>
      <c r="V99" s="173">
        <f>IFERROR(Inv_SY_B!V99/Inv_SY_B!$CU99-1,"")</f>
        <v>0.10247568529936957</v>
      </c>
      <c r="W99" s="173">
        <f>IFERROR(Inv_SY_B!W99/Inv_SY_B!$CU99-1,"")</f>
        <v>0.11460165796204502</v>
      </c>
      <c r="X99" s="173">
        <f>IFERROR(Inv_SY_B!X99/Inv_SY_B!$CU99-1,"")</f>
        <v>-2.568381395616115E-2</v>
      </c>
      <c r="Y99" s="173">
        <f>IFERROR(Inv_SY_B!Y99/Inv_SY_B!$CU99-1,"")</f>
        <v>5.4628647112009432E-4</v>
      </c>
      <c r="Z99" s="173">
        <f>IFERROR(Inv_SY_B!Z99/Inv_SY_B!$CU99-1,"")</f>
        <v>1.3356502587269503E-3</v>
      </c>
      <c r="AA99" s="173">
        <f>IFERROR(Inv_SY_B!AA99/Inv_SY_B!$CU99-1,"")</f>
        <v>-5.9437017757617117E-2</v>
      </c>
      <c r="AB99" s="173">
        <f>IFERROR(Inv_SY_B!AB99/Inv_SY_B!$CU99-1,"")</f>
        <v>-4.6195834485436182E-2</v>
      </c>
      <c r="AC99" s="173">
        <f>IFERROR(Inv_SY_B!AC99/Inv_SY_B!$CU99-1,"")</f>
        <v>-1.1637112995463106E-2</v>
      </c>
      <c r="AD99" s="173">
        <f>IFERROR(Inv_SY_B!AD99/Inv_SY_B!$CU99-1,"")</f>
        <v>-6.6936161897839574E-2</v>
      </c>
      <c r="AE99" s="173">
        <f>IFERROR(Inv_SY_B!AE99/Inv_SY_B!$CU99-1,"")</f>
        <v>-2.4492046504855924E-2</v>
      </c>
      <c r="AF99" s="173">
        <f>IFERROR(Inv_SY_B!AF99/Inv_SY_B!$CU99-1,"")</f>
        <v>2.2585073617507057E-3</v>
      </c>
      <c r="AG99" s="173">
        <f>IFERROR(Inv_SY_B!AG99/Inv_SY_B!$CU99-1,"")</f>
        <v>2.3307744986035273E-2</v>
      </c>
      <c r="AH99" s="173">
        <f>IFERROR(Inv_SY_B!AH99/Inv_SY_B!$CU99-1,"")</f>
        <v>-3.8385895280202864E-2</v>
      </c>
      <c r="AI99" s="173">
        <f>IFERROR(Inv_SY_B!AI99/Inv_SY_B!$CU99-1,"")</f>
        <v>-3.8022742473997284E-2</v>
      </c>
      <c r="AJ99" s="173">
        <f>IFERROR(Inv_SY_B!AJ99/Inv_SY_B!$CU99-1,"")</f>
        <v>-4.0346920433712241E-2</v>
      </c>
      <c r="AK99" s="173">
        <f>IFERROR(Inv_SY_B!AK99/Inv_SY_B!$CU99-1,"")</f>
        <v>-4.5593685391045802E-2</v>
      </c>
      <c r="AL99" s="173">
        <f>IFERROR(Inv_SY_B!AL99/Inv_SY_B!$CU99-1,"")</f>
        <v>-4.9709660055518357E-2</v>
      </c>
      <c r="AM99" s="173">
        <f>IFERROR(Inv_SY_B!AM99/Inv_SY_B!$CU99-1,"")</f>
        <v>-6.1299137487567767E-2</v>
      </c>
      <c r="AN99" s="173">
        <f>IFERROR(Inv_SY_B!AN99/Inv_SY_B!$CU99-1,"")</f>
        <v>-4.98929971994998E-2</v>
      </c>
      <c r="AO99" s="173">
        <f>IFERROR(Inv_SY_B!AO99/Inv_SY_B!$CU99-1,"")</f>
        <v>-3.1131802076417081E-2</v>
      </c>
      <c r="AP99" s="173">
        <f>IFERROR(Inv_SY_B!AP99/Inv_SY_B!$CU99-1,"")</f>
        <v>-3.2101033736213092E-2</v>
      </c>
      <c r="AQ99" s="173">
        <f>IFERROR(Inv_SY_B!AQ99/Inv_SY_B!$CU99-1,"")</f>
        <v>-2.0135868896031472E-2</v>
      </c>
      <c r="AR99" s="173">
        <f>IFERROR(Inv_SY_B!AR99/Inv_SY_B!$CU99-1,"")</f>
        <v>3.8728765072588489E-2</v>
      </c>
      <c r="AS99" s="173">
        <f>IFERROR(Inv_SY_B!AS99/Inv_SY_B!$CU99-1,"")</f>
        <v>0.11387021052732593</v>
      </c>
      <c r="AT99" s="173">
        <f>IFERROR(Inv_SY_B!AT99/Inv_SY_B!$CU99-1,"")</f>
        <v>-2.4157494968869764E-2</v>
      </c>
      <c r="AU99" s="173">
        <f>IFERROR(Inv_SY_B!AU99/Inv_SY_B!$CU99-1,"")</f>
        <v>-4.9859780822825384E-2</v>
      </c>
      <c r="AV99" s="173">
        <f>IFERROR(Inv_SY_B!AV99/Inv_SY_B!$CU99-1,"")</f>
        <v>-5.5761688960644928E-2</v>
      </c>
      <c r="AW99" s="173">
        <f>IFERROR(Inv_SY_B!AW99/Inv_SY_B!$CU99-1,"")</f>
        <v>1.6183866398936875E-2</v>
      </c>
      <c r="AX99" s="173">
        <f>IFERROR(Inv_SY_B!AX99/Inv_SY_B!$CU99-1,"")</f>
        <v>2.314517087215906E-2</v>
      </c>
      <c r="AY99" s="173">
        <f>IFERROR(Inv_SY_B!AY99/Inv_SY_B!$CU99-1,"")</f>
        <v>6.2793151599245478E-2</v>
      </c>
      <c r="AZ99" s="173">
        <f>IFERROR(Inv_SY_B!AZ99/Inv_SY_B!$CU99-1,"")</f>
        <v>0.10235232407014783</v>
      </c>
      <c r="BA99" s="173">
        <f>IFERROR(Inv_SY_B!BA99/Inv_SY_B!$CU99-1,"")</f>
        <v>5.5008661687953264E-2</v>
      </c>
      <c r="BB99" s="173">
        <f>IFERROR(Inv_SY_B!BB99/Inv_SY_B!$CU99-1,"")</f>
        <v>6.4334731205151208E-4</v>
      </c>
      <c r="BC99" s="173">
        <f>IFERROR(Inv_SY_B!BC99/Inv_SY_B!$CU99-1,"")</f>
        <v>3.3048295356124857E-2</v>
      </c>
      <c r="BD99" s="173">
        <f>IFERROR(Inv_SY_B!BD99/Inv_SY_B!$CU99-1,"")</f>
        <v>5.2903963868570436E-2</v>
      </c>
      <c r="BE99" s="173">
        <f>IFERROR(Inv_SY_B!BE99/Inv_SY_B!$CU99-1,"")</f>
        <v>5.459839033195979E-2</v>
      </c>
      <c r="BF99" s="173">
        <f>IFERROR(Inv_SY_B!BF99/Inv_SY_B!$CU99-1,"")</f>
        <v>5.3746530350745836E-2</v>
      </c>
      <c r="BG99" s="173">
        <f>IFERROR(Inv_SY_B!BG99/Inv_SY_B!$CU99-1,"")</f>
        <v>7.0021217288054105E-2</v>
      </c>
      <c r="BH99" s="173">
        <f>IFERROR(Inv_SY_B!BH99/Inv_SY_B!$CU99-1,"")</f>
        <v>0.10338763970674791</v>
      </c>
      <c r="BI99" s="173">
        <f>IFERROR(Inv_SY_B!BI99/Inv_SY_B!$CU99-1,"")</f>
        <v>3.2465473553638713E-2</v>
      </c>
      <c r="BJ99" s="173">
        <f>IFERROR(Inv_SY_B!BJ99/Inv_SY_B!$CU99-1,"")</f>
        <v>6.9883675355655761E-2</v>
      </c>
      <c r="BK99" s="173">
        <f>IFERROR(Inv_SY_B!BK99/Inv_SY_B!$CU99-1,"")</f>
        <v>2.9687484575782186E-2</v>
      </c>
      <c r="BL99" s="173">
        <f>IFERROR(Inv_SY_B!BL99/Inv_SY_B!$CU99-1,"")</f>
        <v>2.9790202061467319E-2</v>
      </c>
      <c r="BM99" s="173">
        <f>IFERROR(Inv_SY_B!BM99/Inv_SY_B!$CU99-1,"")</f>
        <v>8.3643880602701781E-3</v>
      </c>
      <c r="BN99" s="173">
        <f>IFERROR(Inv_SY_B!BN99/Inv_SY_B!$CU99-1,"")</f>
        <v>6.5467870346627821E-2</v>
      </c>
      <c r="BO99" s="173">
        <f>IFERROR(Inv_SY_B!BO99/Inv_SY_B!$CU99-1,"")</f>
        <v>4.0522745060900034E-2</v>
      </c>
      <c r="BP99" s="173">
        <f>IFERROR(Inv_SY_B!BP99/Inv_SY_B!$CU99-1,"")</f>
        <v>4.2403369879500108E-3</v>
      </c>
      <c r="BQ99" s="173">
        <f>IFERROR(Inv_SY_B!BQ99/Inv_SY_B!$CU99-1,"")</f>
        <v>6.2720683465300686E-2</v>
      </c>
      <c r="BR99" s="173">
        <f>IFERROR(Inv_SY_B!BR99/Inv_SY_B!$CU99-1,"")</f>
        <v>5.0386286233971678E-2</v>
      </c>
      <c r="BS99" s="173">
        <f>IFERROR(Inv_SY_B!BS99/Inv_SY_B!$CU99-1,"")</f>
        <v>2.0504075689522061E-2</v>
      </c>
      <c r="BT99" s="173">
        <f>IFERROR(Inv_SY_B!BT99/Inv_SY_B!$CU99-1,"")</f>
        <v>6.5079732922977973E-2</v>
      </c>
      <c r="BU99" s="173">
        <f>IFERROR(Inv_SY_B!BU99/Inv_SY_B!$CU99-1,"")</f>
        <v>1.6588935378557768E-2</v>
      </c>
      <c r="BV99" s="173">
        <f>IFERROR(Inv_SY_B!BV99/Inv_SY_B!$CU99-1,"")</f>
        <v>-1.8282061659040005E-2</v>
      </c>
      <c r="BW99" s="173">
        <f>IFERROR(Inv_SY_B!BW99/Inv_SY_B!$CU99-1,"")</f>
        <v>2.5426841987695736E-2</v>
      </c>
      <c r="BX99" s="173">
        <f>IFERROR(Inv_SY_B!BX99/Inv_SY_B!$CU99-1,"")</f>
        <v>2.1841433449277359E-2</v>
      </c>
      <c r="BY99" s="173">
        <f>IFERROR(Inv_SY_B!BY99/Inv_SY_B!$CU99-1,"")</f>
        <v>4.1817281020466446E-2</v>
      </c>
      <c r="BZ99" s="173">
        <f>IFERROR(Inv_SY_B!BZ99/Inv_SY_B!$CU99-1,"")</f>
        <v>7.2675650398087877E-2</v>
      </c>
      <c r="CA99" s="173">
        <f>IFERROR(Inv_SY_B!CA99/Inv_SY_B!$CU99-1,"")</f>
        <v>-3.4790069010636859E-2</v>
      </c>
      <c r="CB99" s="173">
        <f>IFERROR(Inv_SY_B!CB99/Inv_SY_B!$CU99-1,"")</f>
        <v>-1</v>
      </c>
      <c r="CC99" s="173">
        <f>IFERROR(Inv_SY_B!CC99/Inv_SY_B!$CU99-1,"")</f>
        <v>8.4168718990729197E-3</v>
      </c>
      <c r="CD99" s="173">
        <f>IFERROR(Inv_SY_B!CD99/Inv_SY_B!$CU99-1,"")</f>
        <v>2.5171443023314977E-2</v>
      </c>
      <c r="CE99" s="173">
        <f>IFERROR(Inv_SY_B!CE99/Inv_SY_B!$CU99-1,"")</f>
        <v>6.4851351616431074E-2</v>
      </c>
      <c r="CF99" s="173">
        <f>IFERROR(Inv_SY_B!CF99/Inv_SY_B!$CU99-1,"")</f>
        <v>9.2440047527987623E-2</v>
      </c>
      <c r="CG99" s="173">
        <f>IFERROR(Inv_SY_B!CG99/Inv_SY_B!$CU99-1,"")</f>
        <v>1.6886939116222965E-2</v>
      </c>
      <c r="CH99" s="173">
        <f>IFERROR(Inv_SY_B!CH99/Inv_SY_B!$CU99-1,"")</f>
        <v>0.1521685780615174</v>
      </c>
      <c r="CI99" s="173">
        <f>IFERROR(Inv_SY_B!CI99/Inv_SY_B!$CU99-1,"")</f>
        <v>-0.98806500993375757</v>
      </c>
      <c r="CJ99" s="173">
        <f>IFERROR(Inv_SY_B!CJ99/Inv_SY_B!$CU99-1,"")</f>
        <v>-1</v>
      </c>
      <c r="CK99" s="173">
        <f>IFERROR(Inv_SY_B!CK99/Inv_SY_B!$CU99-1,"")</f>
        <v>-0.59421033774775633</v>
      </c>
      <c r="CL99" s="173">
        <f>IFERROR(Inv_SY_B!CL99/Inv_SY_B!$CU99-1,"")</f>
        <v>-1</v>
      </c>
      <c r="CM99" s="173">
        <f>IFERROR(Inv_SY_B!CM99/Inv_SY_B!$CU99-1,"")</f>
        <v>-1</v>
      </c>
      <c r="CN99" s="173">
        <f>IFERROR(Inv_SY_B!CN99/Inv_SY_B!$CU99-1,"")</f>
        <v>-1</v>
      </c>
      <c r="CO99" s="173">
        <f>IFERROR(Inv_SY_B!CO99/Inv_SY_B!$CU99-1,"")</f>
        <v>-0.99755774740311154</v>
      </c>
      <c r="CP99" s="173">
        <f>IFERROR(Inv_SY_B!CP99/Inv_SY_B!$CU99-1,"")</f>
        <v>-1</v>
      </c>
      <c r="CQ99" s="173">
        <f>IFERROR(Inv_SY_B!CQ99/Inv_SY_B!$CU99-1,"")</f>
        <v>7.1945939071286436E-2</v>
      </c>
      <c r="CR99" s="173">
        <f>IFERROR(Inv_SY_B!CR99/Inv_SY_B!$CU99-1,"")</f>
        <v>8.6566624605805886E-2</v>
      </c>
      <c r="CS99" s="173">
        <f>IFERROR(Inv_SY_B!CS99/Inv_SY_B!$CU99-1,"")</f>
        <v>5.2685665848066776E-3</v>
      </c>
      <c r="CT99" s="173">
        <f>IFERROR(Inv_SY_B!CT99/Inv_SY_B!$CU99-1,"")</f>
        <v>8.6084096028063994E-2</v>
      </c>
      <c r="CU99" s="173"/>
      <c r="CV99" s="173"/>
      <c r="CW99" s="173"/>
      <c r="CX99" s="173"/>
    </row>
    <row r="100" spans="2:102">
      <c r="B100" s="164">
        <f t="shared" si="1"/>
        <v>45792</v>
      </c>
      <c r="C100" s="173">
        <f>IFERROR(Inv_SY_B!C100/Inv_SY_B!$CU100-1,"")</f>
        <v>0.11409358321095464</v>
      </c>
      <c r="D100" s="173">
        <f>IFERROR(Inv_SY_B!D100/Inv_SY_B!$CU100-1,"")</f>
        <v>0.10740602429689572</v>
      </c>
      <c r="E100" s="173">
        <f>IFERROR(Inv_SY_B!E100/Inv_SY_B!$CU100-1,"")</f>
        <v>9.6552517601655286E-2</v>
      </c>
      <c r="F100" s="173">
        <f>IFERROR(Inv_SY_B!F100/Inv_SY_B!$CU100-1,"")</f>
        <v>3.3064136510524422E-2</v>
      </c>
      <c r="G100" s="173">
        <f>IFERROR(Inv_SY_B!G100/Inv_SY_B!$CU100-1,"")</f>
        <v>8.4650717482968929E-2</v>
      </c>
      <c r="H100" s="173">
        <f>IFERROR(Inv_SY_B!H100/Inv_SY_B!$CU100-1,"")</f>
        <v>8.0485087441428682E-2</v>
      </c>
      <c r="I100" s="173">
        <f>IFERROR(Inv_SY_B!I100/Inv_SY_B!$CU100-1,"")</f>
        <v>4.3332369416615002E-2</v>
      </c>
      <c r="J100" s="173">
        <f>IFERROR(Inv_SY_B!J100/Inv_SY_B!$CU100-1,"")</f>
        <v>7.1928414477312241E-2</v>
      </c>
      <c r="K100" s="173">
        <f>IFERROR(Inv_SY_B!K100/Inv_SY_B!$CU100-1,"")</f>
        <v>6.6134787221989288E-2</v>
      </c>
      <c r="L100" s="173">
        <f>IFERROR(Inv_SY_B!L100/Inv_SY_B!$CU100-1,"")</f>
        <v>7.9547369856319827E-2</v>
      </c>
      <c r="M100" s="173">
        <f>IFERROR(Inv_SY_B!M100/Inv_SY_B!$CU100-1,"")</f>
        <v>8.5939451385775856E-2</v>
      </c>
      <c r="N100" s="173">
        <f>IFERROR(Inv_SY_B!N100/Inv_SY_B!$CU100-1,"")</f>
        <v>8.9797245118388602E-2</v>
      </c>
      <c r="O100" s="173">
        <f>IFERROR(Inv_SY_B!O100/Inv_SY_B!$CU100-1,"")</f>
        <v>7.2669071572201593E-2</v>
      </c>
      <c r="P100" s="173">
        <f>IFERROR(Inv_SY_B!P100/Inv_SY_B!$CU100-1,"")</f>
        <v>7.3110546983441216E-2</v>
      </c>
      <c r="Q100" s="173">
        <f>IFERROR(Inv_SY_B!Q100/Inv_SY_B!$CU100-1,"")</f>
        <v>6.962261305389017E-3</v>
      </c>
      <c r="R100" s="173">
        <f>IFERROR(Inv_SY_B!R100/Inv_SY_B!$CU100-1,"")</f>
        <v>3.4236725712599281E-2</v>
      </c>
      <c r="S100" s="173">
        <f>IFERROR(Inv_SY_B!S100/Inv_SY_B!$CU100-1,"")</f>
        <v>4.3965832300172814E-2</v>
      </c>
      <c r="T100" s="173">
        <f>IFERROR(Inv_SY_B!T100/Inv_SY_B!$CU100-1,"")</f>
        <v>3.1489343619502286E-2</v>
      </c>
      <c r="U100" s="173">
        <f>IFERROR(Inv_SY_B!U100/Inv_SY_B!$CU100-1,"")</f>
        <v>0.21072695236771399</v>
      </c>
      <c r="V100" s="173">
        <f>IFERROR(Inv_SY_B!V100/Inv_SY_B!$CU100-1,"")</f>
        <v>0.22333255456151857</v>
      </c>
      <c r="W100" s="173">
        <f>IFERROR(Inv_SY_B!W100/Inv_SY_B!$CU100-1,"")</f>
        <v>0.24889984511591301</v>
      </c>
      <c r="X100" s="173">
        <f>IFERROR(Inv_SY_B!X100/Inv_SY_B!$CU100-1,"")</f>
        <v>0.10381938905623556</v>
      </c>
      <c r="Y100" s="173">
        <f>IFERROR(Inv_SY_B!Y100/Inv_SY_B!$CU100-1,"")</f>
        <v>0.10904640222119566</v>
      </c>
      <c r="Z100" s="173">
        <f>IFERROR(Inv_SY_B!Z100/Inv_SY_B!$CU100-1,"")</f>
        <v>0.11751093626836728</v>
      </c>
      <c r="AA100" s="173">
        <f>IFERROR(Inv_SY_B!AA100/Inv_SY_B!$CU100-1,"")</f>
        <v>2.9899719631047539E-2</v>
      </c>
      <c r="AB100" s="173">
        <f>IFERROR(Inv_SY_B!AB100/Inv_SY_B!$CU100-1,"")</f>
        <v>4.8562270686307807E-2</v>
      </c>
      <c r="AC100" s="173">
        <f>IFERROR(Inv_SY_B!AC100/Inv_SY_B!$CU100-1,"")</f>
        <v>7.0268618560922258E-2</v>
      </c>
      <c r="AD100" s="173">
        <f>IFERROR(Inv_SY_B!AD100/Inv_SY_B!$CU100-1,"")</f>
        <v>2.1281896989934435E-2</v>
      </c>
      <c r="AE100" s="173">
        <f>IFERROR(Inv_SY_B!AE100/Inv_SY_B!$CU100-1,"")</f>
        <v>5.5541656295645003E-2</v>
      </c>
      <c r="AF100" s="173">
        <f>IFERROR(Inv_SY_B!AF100/Inv_SY_B!$CU100-1,"")</f>
        <v>8.287980403683437E-2</v>
      </c>
      <c r="AG100" s="173">
        <f>IFERROR(Inv_SY_B!AG100/Inv_SY_B!$CU100-1,"")</f>
        <v>7.4468066270314548E-2</v>
      </c>
      <c r="AH100" s="173">
        <f>IFERROR(Inv_SY_B!AH100/Inv_SY_B!$CU100-1,"")</f>
        <v>2.2222056547920754E-2</v>
      </c>
      <c r="AI100" s="173">
        <f>IFERROR(Inv_SY_B!AI100/Inv_SY_B!$CU100-1,"")</f>
        <v>-2.0611393634748065E-2</v>
      </c>
      <c r="AJ100" s="173">
        <f>IFERROR(Inv_SY_B!AJ100/Inv_SY_B!$CU100-1,"")</f>
        <v>-7.7177768395043644E-3</v>
      </c>
      <c r="AK100" s="173">
        <f>IFERROR(Inv_SY_B!AK100/Inv_SY_B!$CU100-1,"")</f>
        <v>-2.8680868091635614E-2</v>
      </c>
      <c r="AL100" s="173">
        <f>IFERROR(Inv_SY_B!AL100/Inv_SY_B!$CU100-1,"")</f>
        <v>-1.2173131437118734E-2</v>
      </c>
      <c r="AM100" s="173">
        <f>IFERROR(Inv_SY_B!AM100/Inv_SY_B!$CU100-1,"")</f>
        <v>-1.9262126744755137E-2</v>
      </c>
      <c r="AN100" s="173">
        <f>IFERROR(Inv_SY_B!AN100/Inv_SY_B!$CU100-1,"")</f>
        <v>-9.3404428987697852E-3</v>
      </c>
      <c r="AO100" s="173">
        <f>IFERROR(Inv_SY_B!AO100/Inv_SY_B!$CU100-1,"")</f>
        <v>-1.9262126744755137E-2</v>
      </c>
      <c r="AP100" s="173">
        <f>IFERROR(Inv_SY_B!AP100/Inv_SY_B!$CU100-1,"")</f>
        <v>-1.7616133111319932E-2</v>
      </c>
      <c r="AQ100" s="173">
        <f>IFERROR(Inv_SY_B!AQ100/Inv_SY_B!$CU100-1,"")</f>
        <v>1.1375301418921735E-2</v>
      </c>
      <c r="AR100" s="173">
        <f>IFERROR(Inv_SY_B!AR100/Inv_SY_B!$CU100-1,"")</f>
        <v>1.3353267248170431E-2</v>
      </c>
      <c r="AS100" s="173">
        <f>IFERROR(Inv_SY_B!AS100/Inv_SY_B!$CU100-1,"")</f>
        <v>0.10152512575730377</v>
      </c>
      <c r="AT100" s="173">
        <f>IFERROR(Inv_SY_B!AT100/Inv_SY_B!$CU100-1,"")</f>
        <v>-8.6241308545894624E-3</v>
      </c>
      <c r="AU100" s="173">
        <f>IFERROR(Inv_SY_B!AU100/Inv_SY_B!$CU100-1,"")</f>
        <v>4.9284930213000511E-3</v>
      </c>
      <c r="AV100" s="173">
        <f>IFERROR(Inv_SY_B!AV100/Inv_SY_B!$CU100-1,"")</f>
        <v>-7.1659590742447987E-2</v>
      </c>
      <c r="AW100" s="173">
        <f>IFERROR(Inv_SY_B!AW100/Inv_SY_B!$CU100-1,"")</f>
        <v>-1.0683527981607654E-2</v>
      </c>
      <c r="AX100" s="173">
        <f>IFERROR(Inv_SY_B!AX100/Inv_SY_B!$CU100-1,"")</f>
        <v>-3.0765226826408032E-3</v>
      </c>
      <c r="AY100" s="173">
        <f>IFERROR(Inv_SY_B!AY100/Inv_SY_B!$CU100-1,"")</f>
        <v>3.6682032063795056E-4</v>
      </c>
      <c r="AZ100" s="173">
        <f>IFERROR(Inv_SY_B!AZ100/Inv_SY_B!$CU100-1,"")</f>
        <v>2.8852012911384062E-2</v>
      </c>
      <c r="BA100" s="173">
        <f>IFERROR(Inv_SY_B!BA100/Inv_SY_B!$CU100-1,"")</f>
        <v>7.8967682069286393E-3</v>
      </c>
      <c r="BB100" s="173">
        <f>IFERROR(Inv_SY_B!BB100/Inv_SY_B!$CU100-1,"")</f>
        <v>-4.0768633837176327E-2</v>
      </c>
      <c r="BC100" s="173">
        <f>IFERROR(Inv_SY_B!BC100/Inv_SY_B!$CU100-1,"")</f>
        <v>3.1233866699658108E-3</v>
      </c>
      <c r="BD100" s="173">
        <f>IFERROR(Inv_SY_B!BD100/Inv_SY_B!$CU100-1,"")</f>
        <v>-2.6981709289161548E-2</v>
      </c>
      <c r="BE100" s="173">
        <f>IFERROR(Inv_SY_B!BE100/Inv_SY_B!$CU100-1,"")</f>
        <v>-2.0964233797512444E-2</v>
      </c>
      <c r="BF100" s="173">
        <f>IFERROR(Inv_SY_B!BF100/Inv_SY_B!$CU100-1,"")</f>
        <v>-1.9234994981567E-2</v>
      </c>
      <c r="BG100" s="173">
        <f>IFERROR(Inv_SY_B!BG100/Inv_SY_B!$CU100-1,"")</f>
        <v>7.3838861327419902E-3</v>
      </c>
      <c r="BH100" s="173">
        <f>IFERROR(Inv_SY_B!BH100/Inv_SY_B!$CU100-1,"")</f>
        <v>3.676400503573829E-2</v>
      </c>
      <c r="BI100" s="173">
        <f>IFERROR(Inv_SY_B!BI100/Inv_SY_B!$CU100-1,"")</f>
        <v>-3.4040567622207418E-2</v>
      </c>
      <c r="BJ100" s="173">
        <f>IFERROR(Inv_SY_B!BJ100/Inv_SY_B!$CU100-1,"")</f>
        <v>-2.8386324426921128E-5</v>
      </c>
      <c r="BK100" s="173">
        <f>IFERROR(Inv_SY_B!BK100/Inv_SY_B!$CU100-1,"")</f>
        <v>-4.3403366701807666E-2</v>
      </c>
      <c r="BL100" s="173">
        <f>IFERROR(Inv_SY_B!BL100/Inv_SY_B!$CU100-1,"")</f>
        <v>-4.166791689264171E-2</v>
      </c>
      <c r="BM100" s="173">
        <f>IFERROR(Inv_SY_B!BM100/Inv_SY_B!$CU100-1,"")</f>
        <v>-2.6394765822975064E-2</v>
      </c>
      <c r="BN100" s="173">
        <f>IFERROR(Inv_SY_B!BN100/Inv_SY_B!$CU100-1,"")</f>
        <v>-5.729344036871642E-3</v>
      </c>
      <c r="BO100" s="173">
        <f>IFERROR(Inv_SY_B!BO100/Inv_SY_B!$CU100-1,"")</f>
        <v>-9.9797725214262334E-3</v>
      </c>
      <c r="BP100" s="173">
        <f>IFERROR(Inv_SY_B!BP100/Inv_SY_B!$CU100-1,"")</f>
        <v>-3.3964490876230879E-2</v>
      </c>
      <c r="BQ100" s="173">
        <f>IFERROR(Inv_SY_B!BQ100/Inv_SY_B!$CU100-1,"")</f>
        <v>9.7999540864865953E-3</v>
      </c>
      <c r="BR100" s="173">
        <f>IFERROR(Inv_SY_B!BR100/Inv_SY_B!$CU100-1,"")</f>
        <v>-5.5748759142262294E-3</v>
      </c>
      <c r="BS100" s="173">
        <f>IFERROR(Inv_SY_B!BS100/Inv_SY_B!$CU100-1,"")</f>
        <v>-5.5327369607202082E-3</v>
      </c>
      <c r="BT100" s="173">
        <f>IFERROR(Inv_SY_B!BT100/Inv_SY_B!$CU100-1,"")</f>
        <v>-3.6917525079821489E-3</v>
      </c>
      <c r="BU100" s="173">
        <f>IFERROR(Inv_SY_B!BU100/Inv_SY_B!$CU100-1,"")</f>
        <v>-3.0445465231281332E-3</v>
      </c>
      <c r="BV100" s="173">
        <f>IFERROR(Inv_SY_B!BV100/Inv_SY_B!$CU100-1,"")</f>
        <v>-3.6927540967240713E-2</v>
      </c>
      <c r="BW100" s="173">
        <f>IFERROR(Inv_SY_B!BW100/Inv_SY_B!$CU100-1,"")</f>
        <v>1.3614400865647358E-2</v>
      </c>
      <c r="BX100" s="173">
        <f>IFERROR(Inv_SY_B!BX100/Inv_SY_B!$CU100-1,"")</f>
        <v>1.2495507593328625E-3</v>
      </c>
      <c r="BY100" s="173">
        <f>IFERROR(Inv_SY_B!BY100/Inv_SY_B!$CU100-1,"")</f>
        <v>-1.2238982723072667E-2</v>
      </c>
      <c r="BZ100" s="173">
        <f>IFERROR(Inv_SY_B!BZ100/Inv_SY_B!$CU100-1,"")</f>
        <v>2.7842884912530064E-3</v>
      </c>
      <c r="CA100" s="173">
        <f>IFERROR(Inv_SY_B!CA100/Inv_SY_B!$CU100-1,"")</f>
        <v>-6.8078257130861908E-2</v>
      </c>
      <c r="CB100" s="173">
        <f>IFERROR(Inv_SY_B!CB100/Inv_SY_B!$CU100-1,"")</f>
        <v>-1</v>
      </c>
      <c r="CC100" s="173">
        <f>IFERROR(Inv_SY_B!CC100/Inv_SY_B!$CU100-1,"")</f>
        <v>-3.1222872243832356E-2</v>
      </c>
      <c r="CD100" s="173">
        <f>IFERROR(Inv_SY_B!CD100/Inv_SY_B!$CU100-1,"")</f>
        <v>-2.7109733417456372E-2</v>
      </c>
      <c r="CE100" s="173">
        <f>IFERROR(Inv_SY_B!CE100/Inv_SY_B!$CU100-1,"")</f>
        <v>-5.0912070207931315E-4</v>
      </c>
      <c r="CF100" s="173">
        <f>IFERROR(Inv_SY_B!CF100/Inv_SY_B!$CU100-1,"")</f>
        <v>1.6505935722888498E-2</v>
      </c>
      <c r="CG100" s="173">
        <f>IFERROR(Inv_SY_B!CG100/Inv_SY_B!$CU100-1,"")</f>
        <v>-4.5974218038977055E-2</v>
      </c>
      <c r="CH100" s="173">
        <f>IFERROR(Inv_SY_B!CH100/Inv_SY_B!$CU100-1,"")</f>
        <v>6.1121004236094345E-2</v>
      </c>
      <c r="CI100" s="173">
        <f>IFERROR(Inv_SY_B!CI100/Inv_SY_B!$CU100-1,"")</f>
        <v>-0.24831214999640905</v>
      </c>
      <c r="CJ100" s="173">
        <f>IFERROR(Inv_SY_B!CJ100/Inv_SY_B!$CU100-1,"")</f>
        <v>-0.89368320006607005</v>
      </c>
      <c r="CK100" s="173">
        <f>IFERROR(Inv_SY_B!CK100/Inv_SY_B!$CU100-1,"")</f>
        <v>-0.28301056828330351</v>
      </c>
      <c r="CL100" s="173">
        <f>IFERROR(Inv_SY_B!CL100/Inv_SY_B!$CU100-1,"")</f>
        <v>-0.99898608517992837</v>
      </c>
      <c r="CM100" s="173">
        <f>IFERROR(Inv_SY_B!CM100/Inv_SY_B!$CU100-1,"")</f>
        <v>-1</v>
      </c>
      <c r="CN100" s="173">
        <f>IFERROR(Inv_SY_B!CN100/Inv_SY_B!$CU100-1,"")</f>
        <v>-1</v>
      </c>
      <c r="CO100" s="173">
        <f>IFERROR(Inv_SY_B!CO100/Inv_SY_B!$CU100-1,"")</f>
        <v>-0.98145803272794074</v>
      </c>
      <c r="CP100" s="173">
        <f>IFERROR(Inv_SY_B!CP100/Inv_SY_B!$CU100-1,"")</f>
        <v>-0.48440319076817606</v>
      </c>
      <c r="CQ100" s="173">
        <f>IFERROR(Inv_SY_B!CQ100/Inv_SY_B!$CU100-1,"")</f>
        <v>-3.2368513844636571E-2</v>
      </c>
      <c r="CR100" s="173">
        <f>IFERROR(Inv_SY_B!CR100/Inv_SY_B!$CU100-1,"")</f>
        <v>-6.1752120788150511E-2</v>
      </c>
      <c r="CS100" s="173">
        <f>IFERROR(Inv_SY_B!CS100/Inv_SY_B!$CU100-1,"")</f>
        <v>-0.1331591574399017</v>
      </c>
      <c r="CT100" s="173">
        <f>IFERROR(Inv_SY_B!CT100/Inv_SY_B!$CU100-1,"")</f>
        <v>-4.6010362224692569E-2</v>
      </c>
      <c r="CU100" s="173"/>
      <c r="CV100" s="173"/>
      <c r="CW100" s="173"/>
      <c r="CX100" s="173"/>
    </row>
    <row r="101" spans="2:102">
      <c r="B101" s="164">
        <f t="shared" ref="B101:B125" si="2">B100+1</f>
        <v>45793</v>
      </c>
      <c r="C101" s="173">
        <f>IFERROR(Inv_SY_B!C101/Inv_SY_B!$CU101-1,"")</f>
        <v>0.11692648292400842</v>
      </c>
      <c r="D101" s="173">
        <f>IFERROR(Inv_SY_B!D101/Inv_SY_B!$CU101-1,"")</f>
        <v>0.10576542993622762</v>
      </c>
      <c r="E101" s="173">
        <f>IFERROR(Inv_SY_B!E101/Inv_SY_B!$CU101-1,"")</f>
        <v>8.847185020749726E-2</v>
      </c>
      <c r="F101" s="173">
        <f>IFERROR(Inv_SY_B!F101/Inv_SY_B!$CU101-1,"")</f>
        <v>8.5833033622790822E-3</v>
      </c>
      <c r="G101" s="173">
        <f>IFERROR(Inv_SY_B!G101/Inv_SY_B!$CU101-1,"")</f>
        <v>7.6709948948908258E-2</v>
      </c>
      <c r="H101" s="173">
        <f>IFERROR(Inv_SY_B!H101/Inv_SY_B!$CU101-1,"")</f>
        <v>6.9907885570447137E-2</v>
      </c>
      <c r="I101" s="173">
        <f>IFERROR(Inv_SY_B!I101/Inv_SY_B!$CU101-1,"")</f>
        <v>3.8469336467837456E-2</v>
      </c>
      <c r="J101" s="173">
        <f>IFERROR(Inv_SY_B!J101/Inv_SY_B!$CU101-1,"")</f>
        <v>3.8066155803219148E-2</v>
      </c>
      <c r="K101" s="173">
        <f>IFERROR(Inv_SY_B!K101/Inv_SY_B!$CU101-1,"")</f>
        <v>4.0083953104770975E-2</v>
      </c>
      <c r="L101" s="173">
        <f>IFERROR(Inv_SY_B!L101/Inv_SY_B!$CU101-1,"")</f>
        <v>4.2671719549052023E-2</v>
      </c>
      <c r="M101" s="173">
        <f>IFERROR(Inv_SY_B!M101/Inv_SY_B!$CU101-1,"")</f>
        <v>8.1752297101064242E-2</v>
      </c>
      <c r="N101" s="173">
        <f>IFERROR(Inv_SY_B!N101/Inv_SY_B!$CU101-1,"")</f>
        <v>8.1296661410531046E-2</v>
      </c>
      <c r="O101" s="173">
        <f>IFERROR(Inv_SY_B!O101/Inv_SY_B!$CU101-1,"")</f>
        <v>7.7857724014041674E-2</v>
      </c>
      <c r="P101" s="173">
        <f>IFERROR(Inv_SY_B!P101/Inv_SY_B!$CU101-1,"")</f>
        <v>6.4482801710550763E-2</v>
      </c>
      <c r="Q101" s="173">
        <f>IFERROR(Inv_SY_B!Q101/Inv_SY_B!$CU101-1,"")</f>
        <v>5.5149227101882303E-2</v>
      </c>
      <c r="R101" s="173">
        <f>IFERROR(Inv_SY_B!R101/Inv_SY_B!$CU101-1,"")</f>
        <v>6.5899279157936475E-2</v>
      </c>
      <c r="S101" s="173">
        <f>IFERROR(Inv_SY_B!S101/Inv_SY_B!$CU101-1,"")</f>
        <v>6.8508579718910889E-2</v>
      </c>
      <c r="T101" s="173">
        <f>IFERROR(Inv_SY_B!T101/Inv_SY_B!$CU101-1,"")</f>
        <v>3.2660348148254581E-2</v>
      </c>
      <c r="U101" s="173">
        <f>IFERROR(Inv_SY_B!U101/Inv_SY_B!$CU101-1,"")</f>
        <v>0.20444847948037603</v>
      </c>
      <c r="V101" s="173">
        <f>IFERROR(Inv_SY_B!V101/Inv_SY_B!$CU101-1,"")</f>
        <v>0.19304119184056678</v>
      </c>
      <c r="W101" s="173">
        <f>IFERROR(Inv_SY_B!W101/Inv_SY_B!$CU101-1,"")</f>
        <v>0.22094233340189406</v>
      </c>
      <c r="X101" s="173">
        <f>IFERROR(Inv_SY_B!X101/Inv_SY_B!$CU101-1,"")</f>
        <v>9.0058307062534704E-2</v>
      </c>
      <c r="Y101" s="173">
        <f>IFERROR(Inv_SY_B!Y101/Inv_SY_B!$CU101-1,"")</f>
        <v>0.14943706092972731</v>
      </c>
      <c r="Z101" s="173">
        <f>IFERROR(Inv_SY_B!Z101/Inv_SY_B!$CU101-1,"")</f>
        <v>0.14864134616224289</v>
      </c>
      <c r="AA101" s="173">
        <f>IFERROR(Inv_SY_B!AA101/Inv_SY_B!$CU101-1,"")</f>
        <v>5.3727749080871412E-2</v>
      </c>
      <c r="AB101" s="173">
        <f>IFERROR(Inv_SY_B!AB101/Inv_SY_B!$CU101-1,"")</f>
        <v>6.9126039205106737E-2</v>
      </c>
      <c r="AC101" s="173">
        <f>IFERROR(Inv_SY_B!AC101/Inv_SY_B!$CU101-1,"")</f>
        <v>0.11321046143555491</v>
      </c>
      <c r="AD101" s="173">
        <f>IFERROR(Inv_SY_B!AD101/Inv_SY_B!$CU101-1,"")</f>
        <v>5.9407593867874864E-2</v>
      </c>
      <c r="AE101" s="173">
        <f>IFERROR(Inv_SY_B!AE101/Inv_SY_B!$CU101-1,"")</f>
        <v>8.7166561287012723E-2</v>
      </c>
      <c r="AF101" s="173">
        <f>IFERROR(Inv_SY_B!AF101/Inv_SY_B!$CU101-1,"")</f>
        <v>0.12182062838286134</v>
      </c>
      <c r="AG101" s="173">
        <f>IFERROR(Inv_SY_B!AG101/Inv_SY_B!$CU101-1,"")</f>
        <v>0.13903070555064234</v>
      </c>
      <c r="AH101" s="173">
        <f>IFERROR(Inv_SY_B!AH101/Inv_SY_B!$CU101-1,"")</f>
        <v>7.252065731087165E-2</v>
      </c>
      <c r="AI101" s="173">
        <f>IFERROR(Inv_SY_B!AI101/Inv_SY_B!$CU101-1,"")</f>
        <v>-0.16460713116399683</v>
      </c>
      <c r="AJ101" s="173">
        <f>IFERROR(Inv_SY_B!AJ101/Inv_SY_B!$CU101-1,"")</f>
        <v>-0.16235134483950708</v>
      </c>
      <c r="AK101" s="173">
        <f>IFERROR(Inv_SY_B!AK101/Inv_SY_B!$CU101-1,"")</f>
        <v>-0.15278802082399834</v>
      </c>
      <c r="AL101" s="173">
        <f>IFERROR(Inv_SY_B!AL101/Inv_SY_B!$CU101-1,"")</f>
        <v>-0.14587726895459785</v>
      </c>
      <c r="AM101" s="173">
        <f>IFERROR(Inv_SY_B!AM101/Inv_SY_B!$CU101-1,"")</f>
        <v>-0.16943067426210767</v>
      </c>
      <c r="AN101" s="173">
        <f>IFERROR(Inv_SY_B!AN101/Inv_SY_B!$CU101-1,"")</f>
        <v>-0.17867446532643938</v>
      </c>
      <c r="AO101" s="173">
        <f>IFERROR(Inv_SY_B!AO101/Inv_SY_B!$CU101-1,"")</f>
        <v>-0.18667704062948254</v>
      </c>
      <c r="AP101" s="173">
        <f>IFERROR(Inv_SY_B!AP101/Inv_SY_B!$CU101-1,"")</f>
        <v>-0.15355617794668319</v>
      </c>
      <c r="AQ101" s="173">
        <f>IFERROR(Inv_SY_B!AQ101/Inv_SY_B!$CU101-1,"")</f>
        <v>-0.18813122288454986</v>
      </c>
      <c r="AR101" s="173">
        <f>IFERROR(Inv_SY_B!AR101/Inv_SY_B!$CU101-1,"")</f>
        <v>-0.14609811516818427</v>
      </c>
      <c r="AS101" s="173">
        <f>IFERROR(Inv_SY_B!AS101/Inv_SY_B!$CU101-1,"")</f>
        <v>-7.4700374700814254E-2</v>
      </c>
      <c r="AT101" s="173">
        <f>IFERROR(Inv_SY_B!AT101/Inv_SY_B!$CU101-1,"")</f>
        <v>-0.16392735717059004</v>
      </c>
      <c r="AU101" s="173">
        <f>IFERROR(Inv_SY_B!AU101/Inv_SY_B!$CU101-1,"")</f>
        <v>-0.14889181977005228</v>
      </c>
      <c r="AV101" s="173">
        <f>IFERROR(Inv_SY_B!AV101/Inv_SY_B!$CU101-1,"")</f>
        <v>-0.18887894970446151</v>
      </c>
      <c r="AW101" s="173">
        <f>IFERROR(Inv_SY_B!AW101/Inv_SY_B!$CU101-1,"")</f>
        <v>-0.16562536804657901</v>
      </c>
      <c r="AX101" s="173">
        <f>IFERROR(Inv_SY_B!AX101/Inv_SY_B!$CU101-1,"")</f>
        <v>-0.16315926831033511</v>
      </c>
      <c r="AY101" s="173">
        <f>IFERROR(Inv_SY_B!AY101/Inv_SY_B!$CU101-1,"")</f>
        <v>-0.13605976629890371</v>
      </c>
      <c r="AZ101" s="173">
        <f>IFERROR(Inv_SY_B!AZ101/Inv_SY_B!$CU101-1,"")</f>
        <v>-0.11761585505971317</v>
      </c>
      <c r="BA101" s="173">
        <f>IFERROR(Inv_SY_B!BA101/Inv_SY_B!$CU101-1,"")</f>
        <v>-0.14708879055891744</v>
      </c>
      <c r="BB101" s="173">
        <f>IFERROR(Inv_SY_B!BB101/Inv_SY_B!$CU101-1,"")</f>
        <v>-0.18116914568876541</v>
      </c>
      <c r="BC101" s="173">
        <f>IFERROR(Inv_SY_B!BC101/Inv_SY_B!$CU101-1,"")</f>
        <v>-0.16731407475338445</v>
      </c>
      <c r="BD101" s="173">
        <f>IFERROR(Inv_SY_B!BD101/Inv_SY_B!$CU101-1,"")</f>
        <v>-0.16243003506012899</v>
      </c>
      <c r="BE101" s="173">
        <f>IFERROR(Inv_SY_B!BE101/Inv_SY_B!$CU101-1,"")</f>
        <v>-0.12494288829172051</v>
      </c>
      <c r="BF101" s="173">
        <f>IFERROR(Inv_SY_B!BF101/Inv_SY_B!$CU101-1,"")</f>
        <v>-0.14427613390609673</v>
      </c>
      <c r="BG101" s="173">
        <f>IFERROR(Inv_SY_B!BG101/Inv_SY_B!$CU101-1,"")</f>
        <v>-0.11132643895621397</v>
      </c>
      <c r="BH101" s="173">
        <f>IFERROR(Inv_SY_B!BH101/Inv_SY_B!$CU101-1,"")</f>
        <v>-0.10317113240232789</v>
      </c>
      <c r="BI101" s="173">
        <f>IFERROR(Inv_SY_B!BI101/Inv_SY_B!$CU101-1,"")</f>
        <v>-0.15192607353201282</v>
      </c>
      <c r="BJ101" s="173">
        <f>IFERROR(Inv_SY_B!BJ101/Inv_SY_B!$CU101-1,"")</f>
        <v>-0.11818806146449845</v>
      </c>
      <c r="BK101" s="173">
        <f>IFERROR(Inv_SY_B!BK101/Inv_SY_B!$CU101-1,"")</f>
        <v>-0.15963160246246311</v>
      </c>
      <c r="BL101" s="173">
        <f>IFERROR(Inv_SY_B!BL101/Inv_SY_B!$CU101-1,"")</f>
        <v>-0.14857143272686379</v>
      </c>
      <c r="BM101" s="173">
        <f>IFERROR(Inv_SY_B!BM101/Inv_SY_B!$CU101-1,"")</f>
        <v>-0.13846560737523017</v>
      </c>
      <c r="BN101" s="173">
        <f>IFERROR(Inv_SY_B!BN101/Inv_SY_B!$CU101-1,"")</f>
        <v>-0.13434393593785388</v>
      </c>
      <c r="BO101" s="173">
        <f>IFERROR(Inv_SY_B!BO101/Inv_SY_B!$CU101-1,"")</f>
        <v>0.17111699454657492</v>
      </c>
      <c r="BP101" s="173">
        <f>IFERROR(Inv_SY_B!BP101/Inv_SY_B!$CU101-1,"")</f>
        <v>0.11998296351267324</v>
      </c>
      <c r="BQ101" s="173">
        <f>IFERROR(Inv_SY_B!BQ101/Inv_SY_B!$CU101-1,"")</f>
        <v>0.17654219363851342</v>
      </c>
      <c r="BR101" s="173">
        <f>IFERROR(Inv_SY_B!BR101/Inv_SY_B!$CU101-1,"")</f>
        <v>0.12533499477694399</v>
      </c>
      <c r="BS101" s="173">
        <f>IFERROR(Inv_SY_B!BS101/Inv_SY_B!$CU101-1,"")</f>
        <v>9.9439248487023235E-2</v>
      </c>
      <c r="BT101" s="173">
        <f>IFERROR(Inv_SY_B!BT101/Inv_SY_B!$CU101-1,"")</f>
        <v>0.125092162142449</v>
      </c>
      <c r="BU101" s="173">
        <f>IFERROR(Inv_SY_B!BU101/Inv_SY_B!$CU101-1,"")</f>
        <v>0.12831600121001574</v>
      </c>
      <c r="BV101" s="173">
        <f>IFERROR(Inv_SY_B!BV101/Inv_SY_B!$CU101-1,"")</f>
        <v>0.1143823859048605</v>
      </c>
      <c r="BW101" s="173">
        <f>IFERROR(Inv_SY_B!BW101/Inv_SY_B!$CU101-1,"")</f>
        <v>0.11021785383751226</v>
      </c>
      <c r="BX101" s="173">
        <f>IFERROR(Inv_SY_B!BX101/Inv_SY_B!$CU101-1,"")</f>
        <v>0.10927890098413173</v>
      </c>
      <c r="BY101" s="173">
        <f>IFERROR(Inv_SY_B!BY101/Inv_SY_B!$CU101-1,"")</f>
        <v>0.10403521043371255</v>
      </c>
      <c r="BZ101" s="173">
        <f>IFERROR(Inv_SY_B!BZ101/Inv_SY_B!$CU101-1,"")</f>
        <v>0.12687863326790239</v>
      </c>
      <c r="CA101" s="173">
        <f>IFERROR(Inv_SY_B!CA101/Inv_SY_B!$CU101-1,"")</f>
        <v>8.4063160218166066E-2</v>
      </c>
      <c r="CB101" s="173">
        <f>IFERROR(Inv_SY_B!CB101/Inv_SY_B!$CU101-1,"")</f>
        <v>-1</v>
      </c>
      <c r="CC101" s="173">
        <f>IFERROR(Inv_SY_B!CC101/Inv_SY_B!$CU101-1,"")</f>
        <v>0.19318167400287733</v>
      </c>
      <c r="CD101" s="173">
        <f>IFERROR(Inv_SY_B!CD101/Inv_SY_B!$CU101-1,"")</f>
        <v>0.1932732896190279</v>
      </c>
      <c r="CE101" s="173">
        <f>IFERROR(Inv_SY_B!CE101/Inv_SY_B!$CU101-1,"")</f>
        <v>0.12776513207713491</v>
      </c>
      <c r="CF101" s="173">
        <f>IFERROR(Inv_SY_B!CF101/Inv_SY_B!$CU101-1,"")</f>
        <v>0.17913699327566657</v>
      </c>
      <c r="CG101" s="173">
        <f>IFERROR(Inv_SY_B!CG101/Inv_SY_B!$CU101-1,"")</f>
        <v>0.11999470042334059</v>
      </c>
      <c r="CH101" s="173">
        <f>IFERROR(Inv_SY_B!CH101/Inv_SY_B!$CU101-1,"")</f>
        <v>0.25909352350531245</v>
      </c>
      <c r="CI101" s="173">
        <f>IFERROR(Inv_SY_B!CI101/Inv_SY_B!$CU101-1,"")</f>
        <v>0.17005804145489956</v>
      </c>
      <c r="CJ101" s="173">
        <f>IFERROR(Inv_SY_B!CJ101/Inv_SY_B!$CU101-1,"")</f>
        <v>-0.27448716109499494</v>
      </c>
      <c r="CK101" s="173">
        <f>IFERROR(Inv_SY_B!CK101/Inv_SY_B!$CU101-1,"")</f>
        <v>-8.8312892938482213E-2</v>
      </c>
      <c r="CL101" s="173">
        <f>IFERROR(Inv_SY_B!CL101/Inv_SY_B!$CU101-1,"")</f>
        <v>-0.61899975932243489</v>
      </c>
      <c r="CM101" s="173">
        <f>IFERROR(Inv_SY_B!CM101/Inv_SY_B!$CU101-1,"")</f>
        <v>-1</v>
      </c>
      <c r="CN101" s="173">
        <f>IFERROR(Inv_SY_B!CN101/Inv_SY_B!$CU101-1,"")</f>
        <v>-1</v>
      </c>
      <c r="CO101" s="173">
        <f>IFERROR(Inv_SY_B!CO101/Inv_SY_B!$CU101-1,"")</f>
        <v>-0.37974887149581404</v>
      </c>
      <c r="CP101" s="173">
        <f>IFERROR(Inv_SY_B!CP101/Inv_SY_B!$CU101-1,"")</f>
        <v>-0.11552049640804374</v>
      </c>
      <c r="CQ101" s="173">
        <f>IFERROR(Inv_SY_B!CQ101/Inv_SY_B!$CU101-1,"")</f>
        <v>0.15147812493750501</v>
      </c>
      <c r="CR101" s="173">
        <f>IFERROR(Inv_SY_B!CR101/Inv_SY_B!$CU101-1,"")</f>
        <v>0.17877144674496126</v>
      </c>
      <c r="CS101" s="173">
        <f>IFERROR(Inv_SY_B!CS101/Inv_SY_B!$CU101-1,"")</f>
        <v>7.3129216128969166E-2</v>
      </c>
      <c r="CT101" s="173">
        <f>IFERROR(Inv_SY_B!CT101/Inv_SY_B!$CU101-1,"")</f>
        <v>0.1605598110715265</v>
      </c>
      <c r="CU101" s="173"/>
      <c r="CV101" s="173"/>
      <c r="CW101" s="173"/>
      <c r="CX101" s="173"/>
    </row>
    <row r="102" spans="2:102">
      <c r="B102" s="164">
        <f t="shared" si="2"/>
        <v>45794</v>
      </c>
      <c r="C102" s="173">
        <f>IFERROR(Inv_SY_B!C102/Inv_SY_B!$CU102-1,"")</f>
        <v>0.1207049221484815</v>
      </c>
      <c r="D102" s="173">
        <f>IFERROR(Inv_SY_B!D102/Inv_SY_B!$CU102-1,"")</f>
        <v>0.11648511930081518</v>
      </c>
      <c r="E102" s="173">
        <f>IFERROR(Inv_SY_B!E102/Inv_SY_B!$CU102-1,"")</f>
        <v>9.6626346437143518E-2</v>
      </c>
      <c r="F102" s="173">
        <f>IFERROR(Inv_SY_B!F102/Inv_SY_B!$CU102-1,"")</f>
        <v>3.7602148202122709E-2</v>
      </c>
      <c r="G102" s="173">
        <f>IFERROR(Inv_SY_B!G102/Inv_SY_B!$CU102-1,"")</f>
        <v>8.8156881296294287E-2</v>
      </c>
      <c r="H102" s="173">
        <f>IFERROR(Inv_SY_B!H102/Inv_SY_B!$CU102-1,"")</f>
        <v>8.0590825770469277E-2</v>
      </c>
      <c r="I102" s="173">
        <f>IFERROR(Inv_SY_B!I102/Inv_SY_B!$CU102-1,"")</f>
        <v>6.4492568324973742E-2</v>
      </c>
      <c r="J102" s="173">
        <f>IFERROR(Inv_SY_B!J102/Inv_SY_B!$CU102-1,"")</f>
        <v>7.0668719032734861E-2</v>
      </c>
      <c r="K102" s="173">
        <f>IFERROR(Inv_SY_B!K102/Inv_SY_B!$CU102-1,"")</f>
        <v>7.4247131727567695E-2</v>
      </c>
      <c r="L102" s="173">
        <f>IFERROR(Inv_SY_B!L102/Inv_SY_B!$CU102-1,"")</f>
        <v>7.3337883804396542E-2</v>
      </c>
      <c r="M102" s="173">
        <f>IFERROR(Inv_SY_B!M102/Inv_SY_B!$CU102-1,"")</f>
        <v>9.6201730746972691E-2</v>
      </c>
      <c r="N102" s="173">
        <f>IFERROR(Inv_SY_B!N102/Inv_SY_B!$CU102-1,"")</f>
        <v>9.1530163069823756E-2</v>
      </c>
      <c r="O102" s="173">
        <f>IFERROR(Inv_SY_B!O102/Inv_SY_B!$CU102-1,"")</f>
        <v>9.3770232997558489E-2</v>
      </c>
      <c r="P102" s="173">
        <f>IFERROR(Inv_SY_B!P102/Inv_SY_B!$CU102-1,"")</f>
        <v>7.3035722458194341E-2</v>
      </c>
      <c r="Q102" s="173">
        <f>IFERROR(Inv_SY_B!Q102/Inv_SY_B!$CU102-1,"")</f>
        <v>6.5779352399305324E-2</v>
      </c>
      <c r="R102" s="173">
        <f>IFERROR(Inv_SY_B!R102/Inv_SY_B!$CU102-1,"")</f>
        <v>8.0227071279996176E-2</v>
      </c>
      <c r="S102" s="173">
        <f>IFERROR(Inv_SY_B!S102/Inv_SY_B!$CU102-1,"")</f>
        <v>8.680372985940199E-2</v>
      </c>
      <c r="T102" s="173">
        <f>IFERROR(Inv_SY_B!T102/Inv_SY_B!$CU102-1,"")</f>
        <v>0.10843801274550069</v>
      </c>
      <c r="U102" s="173">
        <f>IFERROR(Inv_SY_B!U102/Inv_SY_B!$CU102-1,"")</f>
        <v>0.19684753658798604</v>
      </c>
      <c r="V102" s="173">
        <f>IFERROR(Inv_SY_B!V102/Inv_SY_B!$CU102-1,"")</f>
        <v>0.23074529262127919</v>
      </c>
      <c r="W102" s="173">
        <f>IFERROR(Inv_SY_B!W102/Inv_SY_B!$CU102-1,"")</f>
        <v>0.27894369994699209</v>
      </c>
      <c r="X102" s="173">
        <f>IFERROR(Inv_SY_B!X102/Inv_SY_B!$CU102-1,"")</f>
        <v>0.10771423050283846</v>
      </c>
      <c r="Y102" s="173">
        <f>IFERROR(Inv_SY_B!Y102/Inv_SY_B!$CU102-1,"")</f>
        <v>0.10147532910566204</v>
      </c>
      <c r="Z102" s="173">
        <f>IFERROR(Inv_SY_B!Z102/Inv_SY_B!$CU102-1,"")</f>
        <v>0.10223557628564994</v>
      </c>
      <c r="AA102" s="173">
        <f>IFERROR(Inv_SY_B!AA102/Inv_SY_B!$CU102-1,"")</f>
        <v>2.4209712347907253E-2</v>
      </c>
      <c r="AB102" s="173">
        <f>IFERROR(Inv_SY_B!AB102/Inv_SY_B!$CU102-1,"")</f>
        <v>-6.308634908098365E-2</v>
      </c>
      <c r="AC102" s="173">
        <f>IFERROR(Inv_SY_B!AC102/Inv_SY_B!$CU102-1,"")</f>
        <v>9.6323773178676353E-2</v>
      </c>
      <c r="AD102" s="173">
        <f>IFERROR(Inv_SY_B!AD102/Inv_SY_B!$CU102-1,"")</f>
        <v>3.5070587477346482E-2</v>
      </c>
      <c r="AE102" s="173">
        <f>IFERROR(Inv_SY_B!AE102/Inv_SY_B!$CU102-1,"")</f>
        <v>8.8572325396781171E-2</v>
      </c>
      <c r="AF102" s="173">
        <f>IFERROR(Inv_SY_B!AF102/Inv_SY_B!$CU102-1,"")</f>
        <v>0.12465337336320692</v>
      </c>
      <c r="AG102" s="173">
        <f>IFERROR(Inv_SY_B!AG102/Inv_SY_B!$CU102-1,"")</f>
        <v>0.13804516781483667</v>
      </c>
      <c r="AH102" s="173">
        <f>IFERROR(Inv_SY_B!AH102/Inv_SY_B!$CU102-1,"")</f>
        <v>6.9261151672678878E-2</v>
      </c>
      <c r="AI102" s="173">
        <f>IFERROR(Inv_SY_B!AI102/Inv_SY_B!$CU102-1,"")</f>
        <v>-3.5587189798332086E-2</v>
      </c>
      <c r="AJ102" s="173">
        <f>IFERROR(Inv_SY_B!AJ102/Inv_SY_B!$CU102-1,"")</f>
        <v>-2.255458425506629E-2</v>
      </c>
      <c r="AK102" s="173">
        <f>IFERROR(Inv_SY_B!AK102/Inv_SY_B!$CU102-1,"")</f>
        <v>-2.9237044568636961E-2</v>
      </c>
      <c r="AL102" s="173">
        <f>IFERROR(Inv_SY_B!AL102/Inv_SY_B!$CU102-1,"")</f>
        <v>5.9414733199425473E-3</v>
      </c>
      <c r="AM102" s="173">
        <f>IFERROR(Inv_SY_B!AM102/Inv_SY_B!$CU102-1,"")</f>
        <v>-1.2820767348944218E-2</v>
      </c>
      <c r="AN102" s="173">
        <f>IFERROR(Inv_SY_B!AN102/Inv_SY_B!$CU102-1,"")</f>
        <v>-1.2742680081688218E-2</v>
      </c>
      <c r="AO102" s="173">
        <f>IFERROR(Inv_SY_B!AO102/Inv_SY_B!$CU102-1,"")</f>
        <v>-2.0941843143573946E-2</v>
      </c>
      <c r="AP102" s="173">
        <f>IFERROR(Inv_SY_B!AP102/Inv_SY_B!$CU102-1,"")</f>
        <v>-3.7340169267345513E-2</v>
      </c>
      <c r="AQ102" s="173">
        <f>IFERROR(Inv_SY_B!AQ102/Inv_SY_B!$CU102-1,"")</f>
        <v>-3.4029269135688933E-2</v>
      </c>
      <c r="AR102" s="173">
        <f>IFERROR(Inv_SY_B!AR102/Inv_SY_B!$CU102-1,"")</f>
        <v>-4.1522225816839065E-3</v>
      </c>
      <c r="AS102" s="173">
        <f>IFERROR(Inv_SY_B!AS102/Inv_SY_B!$CU102-1,"")</f>
        <v>6.9334136646904465E-2</v>
      </c>
      <c r="AT102" s="173">
        <f>IFERROR(Inv_SY_B!AT102/Inv_SY_B!$CU102-1,"")</f>
        <v>-3.7766099816014975E-2</v>
      </c>
      <c r="AU102" s="173">
        <f>IFERROR(Inv_SY_B!AU102/Inv_SY_B!$CU102-1,"")</f>
        <v>-1.9055254766667695E-2</v>
      </c>
      <c r="AV102" s="173">
        <f>IFERROR(Inv_SY_B!AV102/Inv_SY_B!$CU102-1,"")</f>
        <v>-4.0592274280127127E-2</v>
      </c>
      <c r="AW102" s="173">
        <f>IFERROR(Inv_SY_B!AW102/Inv_SY_B!$CU102-1,"")</f>
        <v>-3.5833735736530814E-2</v>
      </c>
      <c r="AX102" s="173">
        <f>IFERROR(Inv_SY_B!AX102/Inv_SY_B!$CU102-1,"")</f>
        <v>-2.5470904644425252E-2</v>
      </c>
      <c r="AY102" s="173">
        <f>IFERROR(Inv_SY_B!AY102/Inv_SY_B!$CU102-1,"")</f>
        <v>-9.1569486714818682E-3</v>
      </c>
      <c r="AZ102" s="173">
        <f>IFERROR(Inv_SY_B!AZ102/Inv_SY_B!$CU102-1,"")</f>
        <v>9.444752082748531E-3</v>
      </c>
      <c r="BA102" s="173">
        <f>IFERROR(Inv_SY_B!BA102/Inv_SY_B!$CU102-1,"")</f>
        <v>-2.7657348127594683E-2</v>
      </c>
      <c r="BB102" s="173">
        <f>IFERROR(Inv_SY_B!BB102/Inv_SY_B!$CU102-1,"")</f>
        <v>-5.6630977915727021E-2</v>
      </c>
      <c r="BC102" s="173">
        <f>IFERROR(Inv_SY_B!BC102/Inv_SY_B!$CU102-1,"")</f>
        <v>-5.4288229752600059E-2</v>
      </c>
      <c r="BD102" s="173">
        <f>IFERROR(Inv_SY_B!BD102/Inv_SY_B!$CU102-1,"")</f>
        <v>-3.9116200601681195E-2</v>
      </c>
      <c r="BE102" s="173">
        <f>IFERROR(Inv_SY_B!BE102/Inv_SY_B!$CU102-1,"")</f>
        <v>-3.2094124676234403E-2</v>
      </c>
      <c r="BF102" s="173">
        <f>IFERROR(Inv_SY_B!BF102/Inv_SY_B!$CU102-1,"")</f>
        <v>-2.6576139811741895E-2</v>
      </c>
      <c r="BG102" s="173">
        <f>IFERROR(Inv_SY_B!BG102/Inv_SY_B!$CU102-1,"")</f>
        <v>5.7673973565735004E-3</v>
      </c>
      <c r="BH102" s="173">
        <f>IFERROR(Inv_SY_B!BH102/Inv_SY_B!$CU102-1,"")</f>
        <v>1.7452246397732907E-2</v>
      </c>
      <c r="BI102" s="173">
        <f>IFERROR(Inv_SY_B!BI102/Inv_SY_B!$CU102-1,"")</f>
        <v>-2.3321208110552605E-2</v>
      </c>
      <c r="BJ102" s="173">
        <f>IFERROR(Inv_SY_B!BJ102/Inv_SY_B!$CU102-1,"")</f>
        <v>-3.6897628978026509E-3</v>
      </c>
      <c r="BK102" s="173">
        <f>IFERROR(Inv_SY_B!BK102/Inv_SY_B!$CU102-1,"")</f>
        <v>-4.7491514010632896E-2</v>
      </c>
      <c r="BL102" s="173">
        <f>IFERROR(Inv_SY_B!BL102/Inv_SY_B!$CU102-1,"")</f>
        <v>-3.4444150181718869E-2</v>
      </c>
      <c r="BM102" s="173">
        <f>IFERROR(Inv_SY_B!BM102/Inv_SY_B!$CU102-1,"")</f>
        <v>-2.6407951851497802E-2</v>
      </c>
      <c r="BN102" s="173">
        <f>IFERROR(Inv_SY_B!BN102/Inv_SY_B!$CU102-1,"")</f>
        <v>-1.5202026488566944E-2</v>
      </c>
      <c r="BO102" s="173">
        <f>IFERROR(Inv_SY_B!BO102/Inv_SY_B!$CU102-1,"")</f>
        <v>-3.8077444068541966E-2</v>
      </c>
      <c r="BP102" s="173">
        <f>IFERROR(Inv_SY_B!BP102/Inv_SY_B!$CU102-1,"")</f>
        <v>-5.2732196479138849E-2</v>
      </c>
      <c r="BQ102" s="173">
        <f>IFERROR(Inv_SY_B!BQ102/Inv_SY_B!$CU102-1,"")</f>
        <v>-2.0365765872795705E-2</v>
      </c>
      <c r="BR102" s="173">
        <f>IFERROR(Inv_SY_B!BR102/Inv_SY_B!$CU102-1,"")</f>
        <v>-2.9162736912861531E-2</v>
      </c>
      <c r="BS102" s="173">
        <f>IFERROR(Inv_SY_B!BS102/Inv_SY_B!$CU102-1,"")</f>
        <v>-3.577520833898018E-2</v>
      </c>
      <c r="BT102" s="173">
        <f>IFERROR(Inv_SY_B!BT102/Inv_SY_B!$CU102-1,"")</f>
        <v>-2.1565553147902206E-2</v>
      </c>
      <c r="BU102" s="173">
        <f>IFERROR(Inv_SY_B!BU102/Inv_SY_B!$CU102-1,"")</f>
        <v>-3.936405764463069E-2</v>
      </c>
      <c r="BV102" s="173">
        <f>IFERROR(Inv_SY_B!BV102/Inv_SY_B!$CU102-1,"")</f>
        <v>-5.401300184492519E-2</v>
      </c>
      <c r="BW102" s="173">
        <f>IFERROR(Inv_SY_B!BW102/Inv_SY_B!$CU102-1,"")</f>
        <v>-2.9686502681000926E-2</v>
      </c>
      <c r="BX102" s="173">
        <f>IFERROR(Inv_SY_B!BX102/Inv_SY_B!$CU102-1,"")</f>
        <v>-6.0594864369060142E-3</v>
      </c>
      <c r="BY102" s="173">
        <f>IFERROR(Inv_SY_B!BY102/Inv_SY_B!$CU102-1,"")</f>
        <v>-1.8459661553564821E-2</v>
      </c>
      <c r="BZ102" s="173">
        <f>IFERROR(Inv_SY_B!BZ102/Inv_SY_B!$CU102-1,"")</f>
        <v>6.2408360661221352E-3</v>
      </c>
      <c r="CA102" s="173">
        <f>IFERROR(Inv_SY_B!CA102/Inv_SY_B!$CU102-1,"")</f>
        <v>-4.2383307336244513E-2</v>
      </c>
      <c r="CB102" s="173">
        <f>IFERROR(Inv_SY_B!CB102/Inv_SY_B!$CU102-1,"")</f>
        <v>-1</v>
      </c>
      <c r="CC102" s="173">
        <f>IFERROR(Inv_SY_B!CC102/Inv_SY_B!$CU102-1,"")</f>
        <v>2.9120707855920802E-3</v>
      </c>
      <c r="CD102" s="173">
        <f>IFERROR(Inv_SY_B!CD102/Inv_SY_B!$CU102-1,"")</f>
        <v>5.8830985101820943E-4</v>
      </c>
      <c r="CE102" s="173">
        <f>IFERROR(Inv_SY_B!CE102/Inv_SY_B!$CU102-1,"")</f>
        <v>-2.5091821378411594E-2</v>
      </c>
      <c r="CF102" s="173">
        <f>IFERROR(Inv_SY_B!CF102/Inv_SY_B!$CU102-1,"")</f>
        <v>-2.8996248247238343E-3</v>
      </c>
      <c r="CG102" s="173">
        <f>IFERROR(Inv_SY_B!CG102/Inv_SY_B!$CU102-1,"")</f>
        <v>-8.187602029204355E-2</v>
      </c>
      <c r="CH102" s="173">
        <f>IFERROR(Inv_SY_B!CH102/Inv_SY_B!$CU102-1,"")</f>
        <v>6.0945551719451929E-2</v>
      </c>
      <c r="CI102" s="173">
        <f>IFERROR(Inv_SY_B!CI102/Inv_SY_B!$CU102-1,"")</f>
        <v>1.1604657985293088E-2</v>
      </c>
      <c r="CJ102" s="173">
        <f>IFERROR(Inv_SY_B!CJ102/Inv_SY_B!$CU102-1,"")</f>
        <v>-0.34578735610843669</v>
      </c>
      <c r="CK102" s="173">
        <f>IFERROR(Inv_SY_B!CK102/Inv_SY_B!$CU102-1,"")</f>
        <v>-0.15117138255045526</v>
      </c>
      <c r="CL102" s="173">
        <f>IFERROR(Inv_SY_B!CL102/Inv_SY_B!$CU102-1,"")</f>
        <v>-0.66848833605962543</v>
      </c>
      <c r="CM102" s="173">
        <f>IFERROR(Inv_SY_B!CM102/Inv_SY_B!$CU102-1,"")</f>
        <v>-1</v>
      </c>
      <c r="CN102" s="173">
        <f>IFERROR(Inv_SY_B!CN102/Inv_SY_B!$CU102-1,"")</f>
        <v>-1</v>
      </c>
      <c r="CO102" s="173">
        <f>IFERROR(Inv_SY_B!CO102/Inv_SY_B!$CU102-1,"")</f>
        <v>-0.47499028816117184</v>
      </c>
      <c r="CP102" s="173">
        <f>IFERROR(Inv_SY_B!CP102/Inv_SY_B!$CU102-1,"")</f>
        <v>-0.24072669540063674</v>
      </c>
      <c r="CQ102" s="173">
        <f>IFERROR(Inv_SY_B!CQ102/Inv_SY_B!$CU102-1,"")</f>
        <v>2.670917472112122E-2</v>
      </c>
      <c r="CR102" s="173">
        <f>IFERROR(Inv_SY_B!CR102/Inv_SY_B!$CU102-1,"")</f>
        <v>-3.5549023776075828E-2</v>
      </c>
      <c r="CS102" s="173">
        <f>IFERROR(Inv_SY_B!CS102/Inv_SY_B!$CU102-1,"")</f>
        <v>-9.8983920535048897E-2</v>
      </c>
      <c r="CT102" s="173">
        <f>IFERROR(Inv_SY_B!CT102/Inv_SY_B!$CU102-1,"")</f>
        <v>1.0759438171542568E-2</v>
      </c>
      <c r="CU102" s="173"/>
      <c r="CV102" s="173"/>
      <c r="CW102" s="173"/>
      <c r="CX102" s="173"/>
    </row>
    <row r="103" spans="2:102">
      <c r="B103" s="164">
        <f t="shared" si="2"/>
        <v>45795</v>
      </c>
      <c r="C103" s="173">
        <f>IFERROR(Inv_SY_B!C103/Inv_SY_B!$CU103-1,"")</f>
        <v>6.6245886297974899E-2</v>
      </c>
      <c r="D103" s="173">
        <f>IFERROR(Inv_SY_B!D103/Inv_SY_B!$CU103-1,"")</f>
        <v>7.2129296360204487E-2</v>
      </c>
      <c r="E103" s="173">
        <f>IFERROR(Inv_SY_B!E103/Inv_SY_B!$CU103-1,"")</f>
        <v>5.651238444383222E-2</v>
      </c>
      <c r="F103" s="173">
        <f>IFERROR(Inv_SY_B!F103/Inv_SY_B!$CU103-1,"")</f>
        <v>2.7127427904496404E-3</v>
      </c>
      <c r="G103" s="173">
        <f>IFERROR(Inv_SY_B!G103/Inv_SY_B!$CU103-1,"")</f>
        <v>5.8101572951033464E-2</v>
      </c>
      <c r="H103" s="173">
        <f>IFERROR(Inv_SY_B!H103/Inv_SY_B!$CU103-1,"")</f>
        <v>4.5884686301922883E-2</v>
      </c>
      <c r="I103" s="173">
        <f>IFERROR(Inv_SY_B!I103/Inv_SY_B!$CU103-1,"")</f>
        <v>4.0911114862718367E-2</v>
      </c>
      <c r="J103" s="173">
        <f>IFERROR(Inv_SY_B!J103/Inv_SY_B!$CU103-1,"")</f>
        <v>2.7788103158838506E-2</v>
      </c>
      <c r="K103" s="173">
        <f>IFERROR(Inv_SY_B!K103/Inv_SY_B!$CU103-1,"")</f>
        <v>4.0266419680566656E-2</v>
      </c>
      <c r="L103" s="173">
        <f>IFERROR(Inv_SY_B!L103/Inv_SY_B!$CU103-1,"")</f>
        <v>4.7254157458696655E-2</v>
      </c>
      <c r="M103" s="173">
        <f>IFERROR(Inv_SY_B!M103/Inv_SY_B!$CU103-1,"")</f>
        <v>5.7500209315874296E-2</v>
      </c>
      <c r="N103" s="173">
        <f>IFERROR(Inv_SY_B!N103/Inv_SY_B!$CU103-1,"")</f>
        <v>5.0869125025771122E-2</v>
      </c>
      <c r="O103" s="173">
        <f>IFERROR(Inv_SY_B!O103/Inv_SY_B!$CU103-1,"")</f>
        <v>5.4970950185601941E-2</v>
      </c>
      <c r="P103" s="173">
        <f>IFERROR(Inv_SY_B!P103/Inv_SY_B!$CU103-1,"")</f>
        <v>4.4310858561747324E-2</v>
      </c>
      <c r="Q103" s="173">
        <f>IFERROR(Inv_SY_B!Q103/Inv_SY_B!$CU103-1,"")</f>
        <v>4.7369064539200423E-2</v>
      </c>
      <c r="R103" s="173">
        <f>IFERROR(Inv_SY_B!R103/Inv_SY_B!$CU103-1,"")</f>
        <v>4.8614364869430604E-2</v>
      </c>
      <c r="S103" s="173">
        <f>IFERROR(Inv_SY_B!S103/Inv_SY_B!$CU103-1,"")</f>
        <v>5.3285328459885539E-2</v>
      </c>
      <c r="T103" s="173">
        <f>IFERROR(Inv_SY_B!T103/Inv_SY_B!$CU103-1,"")</f>
        <v>6.0070289562162316E-2</v>
      </c>
      <c r="U103" s="173">
        <f>IFERROR(Inv_SY_B!U103/Inv_SY_B!$CU103-1,"")</f>
        <v>0.17172133368039155</v>
      </c>
      <c r="V103" s="173">
        <f>IFERROR(Inv_SY_B!V103/Inv_SY_B!$CU103-1,"")</f>
        <v>0.19860312649337364</v>
      </c>
      <c r="W103" s="173">
        <f>IFERROR(Inv_SY_B!W103/Inv_SY_B!$CU103-1,"")</f>
        <v>0.19394548455487648</v>
      </c>
      <c r="X103" s="173">
        <f>IFERROR(Inv_SY_B!X103/Inv_SY_B!$CU103-1,"")</f>
        <v>5.249822993707487E-2</v>
      </c>
      <c r="Y103" s="173">
        <f>IFERROR(Inv_SY_B!Y103/Inv_SY_B!$CU103-1,"")</f>
        <v>5.723173302947826E-2</v>
      </c>
      <c r="Z103" s="173">
        <f>IFERROR(Inv_SY_B!Z103/Inv_SY_B!$CU103-1,"")</f>
        <v>6.9396374477495693E-2</v>
      </c>
      <c r="AA103" s="173">
        <f>IFERROR(Inv_SY_B!AA103/Inv_SY_B!$CU103-1,"")</f>
        <v>3.6421667408441882E-2</v>
      </c>
      <c r="AB103" s="173">
        <f>IFERROR(Inv_SY_B!AB103/Inv_SY_B!$CU103-1,"")</f>
        <v>5.2385289290431958E-2</v>
      </c>
      <c r="AC103" s="173">
        <f>IFERROR(Inv_SY_B!AC103/Inv_SY_B!$CU103-1,"")</f>
        <v>6.9244847517034858E-2</v>
      </c>
      <c r="AD103" s="173">
        <f>IFERROR(Inv_SY_B!AD103/Inv_SY_B!$CU103-1,"")</f>
        <v>1.3962965766644686E-2</v>
      </c>
      <c r="AE103" s="173">
        <f>IFERROR(Inv_SY_B!AE103/Inv_SY_B!$CU103-1,"")</f>
        <v>4.7089031185533869E-2</v>
      </c>
      <c r="AF103" s="173">
        <f>IFERROR(Inv_SY_B!AF103/Inv_SY_B!$CU103-1,"")</f>
        <v>7.9783093111823966E-2</v>
      </c>
      <c r="AG103" s="173">
        <f>IFERROR(Inv_SY_B!AG103/Inv_SY_B!$CU103-1,"")</f>
        <v>0.10746574095597694</v>
      </c>
      <c r="AH103" s="173">
        <f>IFERROR(Inv_SY_B!AH103/Inv_SY_B!$CU103-1,"")</f>
        <v>5.6073184885689686E-2</v>
      </c>
      <c r="AI103" s="173">
        <f>IFERROR(Inv_SY_B!AI103/Inv_SY_B!$CU103-1,"")</f>
        <v>-4.3446356443441747E-2</v>
      </c>
      <c r="AJ103" s="173">
        <f>IFERROR(Inv_SY_B!AJ103/Inv_SY_B!$CU103-1,"")</f>
        <v>-2.8030822518356757E-2</v>
      </c>
      <c r="AK103" s="173">
        <f>IFERROR(Inv_SY_B!AK103/Inv_SY_B!$CU103-1,"")</f>
        <v>-3.9899526651463346E-2</v>
      </c>
      <c r="AL103" s="173">
        <f>IFERROR(Inv_SY_B!AL103/Inv_SY_B!$CU103-1,"")</f>
        <v>-1.1633102282582408E-2</v>
      </c>
      <c r="AM103" s="173">
        <f>IFERROR(Inv_SY_B!AM103/Inv_SY_B!$CU103-1,"")</f>
        <v>-2.6368445428417653E-2</v>
      </c>
      <c r="AN103" s="173">
        <f>IFERROR(Inv_SY_B!AN103/Inv_SY_B!$CU103-1,"")</f>
        <v>-2.526667674510874E-2</v>
      </c>
      <c r="AO103" s="173">
        <f>IFERROR(Inv_SY_B!AO103/Inv_SY_B!$CU103-1,"")</f>
        <v>-2.540690185025718E-2</v>
      </c>
      <c r="AP103" s="173">
        <f>IFERROR(Inv_SY_B!AP103/Inv_SY_B!$CU103-1,"")</f>
        <v>-3.8044331734651271E-2</v>
      </c>
      <c r="AQ103" s="173">
        <f>IFERROR(Inv_SY_B!AQ103/Inv_SY_B!$CU103-1,"")</f>
        <v>-1.661015174377245E-2</v>
      </c>
      <c r="AR103" s="173">
        <f>IFERROR(Inv_SY_B!AR103/Inv_SY_B!$CU103-1,"")</f>
        <v>1.0411728551891652E-2</v>
      </c>
      <c r="AS103" s="173">
        <f>IFERROR(Inv_SY_B!AS103/Inv_SY_B!$CU103-1,"")</f>
        <v>9.8266958048526032E-2</v>
      </c>
      <c r="AT103" s="173">
        <f>IFERROR(Inv_SY_B!AT103/Inv_SY_B!$CU103-1,"")</f>
        <v>-2.1675890765591399E-2</v>
      </c>
      <c r="AU103" s="173">
        <f>IFERROR(Inv_SY_B!AU103/Inv_SY_B!$CU103-1,"")</f>
        <v>8.4394321009897411E-3</v>
      </c>
      <c r="AV103" s="173">
        <f>IFERROR(Inv_SY_B!AV103/Inv_SY_B!$CU103-1,"")</f>
        <v>-3.8044331734651271E-2</v>
      </c>
      <c r="AW103" s="173">
        <f>IFERROR(Inv_SY_B!AW103/Inv_SY_B!$CU103-1,"")</f>
        <v>-7.3779597597491975E-3</v>
      </c>
      <c r="AX103" s="173">
        <f>IFERROR(Inv_SY_B!AX103/Inv_SY_B!$CU103-1,"")</f>
        <v>1.5252655169097906E-2</v>
      </c>
      <c r="AY103" s="173">
        <f>IFERROR(Inv_SY_B!AY103/Inv_SY_B!$CU103-1,"")</f>
        <v>7.741878812268288E-3</v>
      </c>
      <c r="AZ103" s="173">
        <f>IFERROR(Inv_SY_B!AZ103/Inv_SY_B!$CU103-1,"")</f>
        <v>2.9744490525658529E-2</v>
      </c>
      <c r="BA103" s="173">
        <f>IFERROR(Inv_SY_B!BA103/Inv_SY_B!$CU103-1,"")</f>
        <v>-2.3298559744068248E-3</v>
      </c>
      <c r="BB103" s="173">
        <f>IFERROR(Inv_SY_B!BB103/Inv_SY_B!$CU103-1,"")</f>
        <v>-3.3471276264709582E-2</v>
      </c>
      <c r="BC103" s="173">
        <f>IFERROR(Inv_SY_B!BC103/Inv_SY_B!$CU103-1,"")</f>
        <v>-1.4415085118200333E-2</v>
      </c>
      <c r="BD103" s="173">
        <f>IFERROR(Inv_SY_B!BD103/Inv_SY_B!$CU103-1,"")</f>
        <v>-9.067050015404754E-3</v>
      </c>
      <c r="BE103" s="173">
        <f>IFERROR(Inv_SY_B!BE103/Inv_SY_B!$CU103-1,"")</f>
        <v>6.5613002288427147E-3</v>
      </c>
      <c r="BF103" s="173">
        <f>IFERROR(Inv_SY_B!BF103/Inv_SY_B!$CU103-1,"")</f>
        <v>-3.9193463791213912E-3</v>
      </c>
      <c r="BG103" s="173">
        <f>IFERROR(Inv_SY_B!BG103/Inv_SY_B!$CU103-1,"")</f>
        <v>2.6656800898894994E-2</v>
      </c>
      <c r="BH103" s="173">
        <f>IFERROR(Inv_SY_B!BH103/Inv_SY_B!$CU103-1,"")</f>
        <v>4.0308982306485941E-2</v>
      </c>
      <c r="BI103" s="173">
        <f>IFERROR(Inv_SY_B!BI103/Inv_SY_B!$CU103-1,"")</f>
        <v>-1.0321171930715134E-2</v>
      </c>
      <c r="BJ103" s="173">
        <f>IFERROR(Inv_SY_B!BJ103/Inv_SY_B!$CU103-1,"")</f>
        <v>2.2068930756501848E-2</v>
      </c>
      <c r="BK103" s="173">
        <f>IFERROR(Inv_SY_B!BK103/Inv_SY_B!$CU103-1,"")</f>
        <v>9.3460303318266824E-3</v>
      </c>
      <c r="BL103" s="173">
        <f>IFERROR(Inv_SY_B!BL103/Inv_SY_B!$CU103-1,"")</f>
        <v>1.1131867138507445E-3</v>
      </c>
      <c r="BM103" s="173">
        <f>IFERROR(Inv_SY_B!BM103/Inv_SY_B!$CU103-1,"")</f>
        <v>5.0877659142591902E-3</v>
      </c>
      <c r="BN103" s="173">
        <f>IFERROR(Inv_SY_B!BN103/Inv_SY_B!$CU103-1,"")</f>
        <v>2.3122018444263537E-2</v>
      </c>
      <c r="BO103" s="173">
        <f>IFERROR(Inv_SY_B!BO103/Inv_SY_B!$CU103-1,"")</f>
        <v>-1.907378445790997E-2</v>
      </c>
      <c r="BP103" s="173">
        <f>IFERROR(Inv_SY_B!BP103/Inv_SY_B!$CU103-1,"")</f>
        <v>-5.7846920558618398E-2</v>
      </c>
      <c r="BQ103" s="173">
        <f>IFERROR(Inv_SY_B!BQ103/Inv_SY_B!$CU103-1,"")</f>
        <v>-5.3929956170376547E-3</v>
      </c>
      <c r="BR103" s="173">
        <f>IFERROR(Inv_SY_B!BR103/Inv_SY_B!$CU103-1,"")</f>
        <v>-2.0926839700374789E-2</v>
      </c>
      <c r="BS103" s="173">
        <f>IFERROR(Inv_SY_B!BS103/Inv_SY_B!$CU103-1,"")</f>
        <v>-1.8426516634536982E-2</v>
      </c>
      <c r="BT103" s="173">
        <f>IFERROR(Inv_SY_B!BT103/Inv_SY_B!$CU103-1,"")</f>
        <v>-0.10987407488624112</v>
      </c>
      <c r="BU103" s="173">
        <f>IFERROR(Inv_SY_B!BU103/Inv_SY_B!$CU103-1,"")</f>
        <v>-2.0360105877328505E-2</v>
      </c>
      <c r="BV103" s="173">
        <f>IFERROR(Inv_SY_B!BV103/Inv_SY_B!$CU103-1,"")</f>
        <v>-3.899201295454191E-2</v>
      </c>
      <c r="BW103" s="173">
        <f>IFERROR(Inv_SY_B!BW103/Inv_SY_B!$CU103-1,"")</f>
        <v>1.3887282891444919E-2</v>
      </c>
      <c r="BX103" s="173">
        <f>IFERROR(Inv_SY_B!BX103/Inv_SY_B!$CU103-1,"")</f>
        <v>9.5386815672668934E-3</v>
      </c>
      <c r="BY103" s="173">
        <f>IFERROR(Inv_SY_B!BY103/Inv_SY_B!$CU103-1,"")</f>
        <v>1.3094655741719752E-2</v>
      </c>
      <c r="BZ103" s="173">
        <f>IFERROR(Inv_SY_B!BZ103/Inv_SY_B!$CU103-1,"")</f>
        <v>2.9418725106321153E-2</v>
      </c>
      <c r="CA103" s="173">
        <f>IFERROR(Inv_SY_B!CA103/Inv_SY_B!$CU103-1,"")</f>
        <v>-4.2923664567235398E-2</v>
      </c>
      <c r="CB103" s="173">
        <f>IFERROR(Inv_SY_B!CB103/Inv_SY_B!$CU103-1,"")</f>
        <v>-1</v>
      </c>
      <c r="CC103" s="173">
        <f>IFERROR(Inv_SY_B!CC103/Inv_SY_B!$CU103-1,"")</f>
        <v>-1.4271880371929946E-3</v>
      </c>
      <c r="CD103" s="173">
        <f>IFERROR(Inv_SY_B!CD103/Inv_SY_B!$CU103-1,"")</f>
        <v>-1.5540486091468741E-3</v>
      </c>
      <c r="CE103" s="173">
        <f>IFERROR(Inv_SY_B!CE103/Inv_SY_B!$CU103-1,"")</f>
        <v>3.3615025423210154E-2</v>
      </c>
      <c r="CF103" s="173">
        <f>IFERROR(Inv_SY_B!CF103/Inv_SY_B!$CU103-1,"")</f>
        <v>6.0119647959031575E-2</v>
      </c>
      <c r="CG103" s="173">
        <f>IFERROR(Inv_SY_B!CG103/Inv_SY_B!$CU103-1,"")</f>
        <v>2.362097222461168E-3</v>
      </c>
      <c r="CH103" s="173">
        <f>IFERROR(Inv_SY_B!CH103/Inv_SY_B!$CU103-1,"")</f>
        <v>0.13236059761695307</v>
      </c>
      <c r="CI103" s="173">
        <f>IFERROR(Inv_SY_B!CI103/Inv_SY_B!$CU103-1,"")</f>
        <v>5.8633794003828399E-3</v>
      </c>
      <c r="CJ103" s="173">
        <f>IFERROR(Inv_SY_B!CJ103/Inv_SY_B!$CU103-1,"")</f>
        <v>-0.35323646014468557</v>
      </c>
      <c r="CK103" s="173">
        <f>IFERROR(Inv_SY_B!CK103/Inv_SY_B!$CU103-1,"")</f>
        <v>-0.15935815891999228</v>
      </c>
      <c r="CL103" s="173">
        <f>IFERROR(Inv_SY_B!CL103/Inv_SY_B!$CU103-1,"")</f>
        <v>-0.6588347608393319</v>
      </c>
      <c r="CM103" s="173">
        <f>IFERROR(Inv_SY_B!CM103/Inv_SY_B!$CU103-1,"")</f>
        <v>-1</v>
      </c>
      <c r="CN103" s="173">
        <f>IFERROR(Inv_SY_B!CN103/Inv_SY_B!$CU103-1,"")</f>
        <v>-1</v>
      </c>
      <c r="CO103" s="173">
        <f>IFERROR(Inv_SY_B!CO103/Inv_SY_B!$CU103-1,"")</f>
        <v>-0.46769930480261745</v>
      </c>
      <c r="CP103" s="173">
        <f>IFERROR(Inv_SY_B!CP103/Inv_SY_B!$CU103-1,"")</f>
        <v>-0.22891325242827154</v>
      </c>
      <c r="CQ103" s="173">
        <f>IFERROR(Inv_SY_B!CQ103/Inv_SY_B!$CU103-1,"")</f>
        <v>2.8404035921234527E-3</v>
      </c>
      <c r="CR103" s="173">
        <f>IFERROR(Inv_SY_B!CR103/Inv_SY_B!$CU103-1,"")</f>
        <v>3.7553729875239306E-3</v>
      </c>
      <c r="CS103" s="173">
        <f>IFERROR(Inv_SY_B!CS103/Inv_SY_B!$CU103-1,"")</f>
        <v>-6.872457106867369E-2</v>
      </c>
      <c r="CT103" s="173">
        <f>IFERROR(Inv_SY_B!CT103/Inv_SY_B!$CU103-1,"")</f>
        <v>-2.270374198766989E-2</v>
      </c>
      <c r="CU103" s="173"/>
      <c r="CV103" s="173"/>
      <c r="CW103" s="173"/>
      <c r="CX103" s="173"/>
    </row>
    <row r="104" spans="2:102">
      <c r="B104" s="164">
        <f t="shared" si="2"/>
        <v>45796</v>
      </c>
      <c r="C104" s="173">
        <f>IFERROR(Inv_SY_B!C104/Inv_SY_B!$CU104-1,"")</f>
        <v>3.5534051687968748E-3</v>
      </c>
      <c r="D104" s="173">
        <f>IFERROR(Inv_SY_B!D104/Inv_SY_B!$CU104-1,"")</f>
        <v>-3.2336404255750573E-4</v>
      </c>
      <c r="E104" s="173">
        <f>IFERROR(Inv_SY_B!E104/Inv_SY_B!$CU104-1,"")</f>
        <v>-2.7798772791891468E-2</v>
      </c>
      <c r="F104" s="173">
        <f>IFERROR(Inv_SY_B!F104/Inv_SY_B!$CU104-1,"")</f>
        <v>-8.8383044475650263E-2</v>
      </c>
      <c r="G104" s="173">
        <f>IFERROR(Inv_SY_B!G104/Inv_SY_B!$CU104-1,"")</f>
        <v>-3.4559027979772616E-2</v>
      </c>
      <c r="H104" s="173">
        <f>IFERROR(Inv_SY_B!H104/Inv_SY_B!$CU104-1,"")</f>
        <v>-4.2722354999100709E-2</v>
      </c>
      <c r="I104" s="173">
        <f>IFERROR(Inv_SY_B!I104/Inv_SY_B!$CU104-1,"")</f>
        <v>-4.8821229525693677E-2</v>
      </c>
      <c r="J104" s="173">
        <f>IFERROR(Inv_SY_B!J104/Inv_SY_B!$CU104-1,"")</f>
        <v>-4.5920817645167977E-2</v>
      </c>
      <c r="K104" s="173">
        <f>IFERROR(Inv_SY_B!K104/Inv_SY_B!$CU104-1,"")</f>
        <v>-7.6104948851398402E-2</v>
      </c>
      <c r="L104" s="173">
        <f>IFERROR(Inv_SY_B!L104/Inv_SY_B!$CU104-1,"")</f>
        <v>-4.8433205222139231E-2</v>
      </c>
      <c r="M104" s="173">
        <f>IFERROR(Inv_SY_B!M104/Inv_SY_B!$CU104-1,"")</f>
        <v>-2.6710594072178462E-2</v>
      </c>
      <c r="N104" s="173">
        <f>IFERROR(Inv_SY_B!N104/Inv_SY_B!$CU104-1,"")</f>
        <v>-2.9692159133243745E-2</v>
      </c>
      <c r="O104" s="173">
        <f>IFERROR(Inv_SY_B!O104/Inv_SY_B!$CU104-1,"")</f>
        <v>-2.799664658463441E-2</v>
      </c>
      <c r="P104" s="173">
        <f>IFERROR(Inv_SY_B!P104/Inv_SY_B!$CU104-1,"")</f>
        <v>-3.995315627541185E-2</v>
      </c>
      <c r="Q104" s="173">
        <f>IFERROR(Inv_SY_B!Q104/Inv_SY_B!$CU104-1,"")</f>
        <v>-4.7022368592251507E-2</v>
      </c>
      <c r="R104" s="173">
        <f>IFERROR(Inv_SY_B!R104/Inv_SY_B!$CU104-1,"")</f>
        <v>-5.4085705505367954E-2</v>
      </c>
      <c r="S104" s="173">
        <f>IFERROR(Inv_SY_B!S104/Inv_SY_B!$CU104-1,"")</f>
        <v>-4.5111722090140804E-2</v>
      </c>
      <c r="T104" s="173">
        <f>IFERROR(Inv_SY_B!T104/Inv_SY_B!$CU104-1,"")</f>
        <v>-3.4378816918852695E-2</v>
      </c>
      <c r="U104" s="173">
        <f>IFERROR(Inv_SY_B!U104/Inv_SY_B!$CU104-1,"")</f>
        <v>0.10217861278087059</v>
      </c>
      <c r="V104" s="173">
        <f>IFERROR(Inv_SY_B!V104/Inv_SY_B!$CU104-1,"")</f>
        <v>0.10800259668805423</v>
      </c>
      <c r="W104" s="173">
        <f>IFERROR(Inv_SY_B!W104/Inv_SY_B!$CU104-1,"")</f>
        <v>0.12586198653547398</v>
      </c>
      <c r="X104" s="173">
        <f>IFERROR(Inv_SY_B!X104/Inv_SY_B!$CU104-1,"")</f>
        <v>-3.3419759900832346E-3</v>
      </c>
      <c r="Y104" s="173">
        <f>IFERROR(Inv_SY_B!Y104/Inv_SY_B!$CU104-1,"")</f>
        <v>1.1738477246322265E-2</v>
      </c>
      <c r="Z104" s="173">
        <f>IFERROR(Inv_SY_B!Z104/Inv_SY_B!$CU104-1,"")</f>
        <v>1.7550717163195895E-2</v>
      </c>
      <c r="AA104" s="173">
        <f>IFERROR(Inv_SY_B!AA104/Inv_SY_B!$CU104-1,"")</f>
        <v>2.2877700047290173E-3</v>
      </c>
      <c r="AB104" s="173">
        <f>IFERROR(Inv_SY_B!AB104/Inv_SY_B!$CU104-1,"")</f>
        <v>3.3558130182045565E-2</v>
      </c>
      <c r="AC104" s="173">
        <f>IFERROR(Inv_SY_B!AC104/Inv_SY_B!$CU104-1,"")</f>
        <v>2.9714514466895769E-2</v>
      </c>
      <c r="AD104" s="173">
        <f>IFERROR(Inv_SY_B!AD104/Inv_SY_B!$CU104-1,"")</f>
        <v>-1.2349038647889499E-2</v>
      </c>
      <c r="AE104" s="173">
        <f>IFERROR(Inv_SY_B!AE104/Inv_SY_B!$CU104-1,"")</f>
        <v>2.8119705236720804E-2</v>
      </c>
      <c r="AF104" s="173">
        <f>IFERROR(Inv_SY_B!AF104/Inv_SY_B!$CU104-1,"")</f>
        <v>6.2734457099954843E-2</v>
      </c>
      <c r="AG104" s="173">
        <f>IFERROR(Inv_SY_B!AG104/Inv_SY_B!$CU104-1,"")</f>
        <v>6.2366307932006926E-2</v>
      </c>
      <c r="AH104" s="173">
        <f>IFERROR(Inv_SY_B!AH104/Inv_SY_B!$CU104-1,"")</f>
        <v>1.2782688333000891E-2</v>
      </c>
      <c r="AI104" s="173">
        <f>IFERROR(Inv_SY_B!AI104/Inv_SY_B!$CU104-1,"")</f>
        <v>1.2333246550258359E-2</v>
      </c>
      <c r="AJ104" s="173">
        <f>IFERROR(Inv_SY_B!AJ104/Inv_SY_B!$CU104-1,"")</f>
        <v>3.4160254540394286E-2</v>
      </c>
      <c r="AK104" s="173">
        <f>IFERROR(Inv_SY_B!AK104/Inv_SY_B!$CU104-1,"")</f>
        <v>5.0070112211266782E-3</v>
      </c>
      <c r="AL104" s="173">
        <f>IFERROR(Inv_SY_B!AL104/Inv_SY_B!$CU104-1,"")</f>
        <v>1.8270684946447568E-2</v>
      </c>
      <c r="AM104" s="173">
        <f>IFERROR(Inv_SY_B!AM104/Inv_SY_B!$CU104-1,"")</f>
        <v>6.9007947842818496E-3</v>
      </c>
      <c r="AN104" s="173">
        <f>IFERROR(Inv_SY_B!AN104/Inv_SY_B!$CU104-1,"")</f>
        <v>2.6687183329301201E-2</v>
      </c>
      <c r="AO104" s="173">
        <f>IFERROR(Inv_SY_B!AO104/Inv_SY_B!$CU104-1,"")</f>
        <v>2.9656611625061835E-2</v>
      </c>
      <c r="AP104" s="173">
        <f>IFERROR(Inv_SY_B!AP104/Inv_SY_B!$CU104-1,"")</f>
        <v>2.1012929259184299E-2</v>
      </c>
      <c r="AQ104" s="173">
        <f>IFERROR(Inv_SY_B!AQ104/Inv_SY_B!$CU104-1,"")</f>
        <v>6.8443462463823046E-3</v>
      </c>
      <c r="AR104" s="173">
        <f>IFERROR(Inv_SY_B!AR104/Inv_SY_B!$CU104-1,"")</f>
        <v>1.859370620634393E-2</v>
      </c>
      <c r="AS104" s="173">
        <f>IFERROR(Inv_SY_B!AS104/Inv_SY_B!$CU104-1,"")</f>
        <v>0.14998260366916538</v>
      </c>
      <c r="AT104" s="173">
        <f>IFERROR(Inv_SY_B!AT104/Inv_SY_B!$CU104-1,"")</f>
        <v>5.5370274833056232E-2</v>
      </c>
      <c r="AU104" s="173">
        <f>IFERROR(Inv_SY_B!AU104/Inv_SY_B!$CU104-1,"")</f>
        <v>7.3503013438583453E-2</v>
      </c>
      <c r="AV104" s="173">
        <f>IFERROR(Inv_SY_B!AV104/Inv_SY_B!$CU104-1,"")</f>
        <v>-2.2163976292336796E-2</v>
      </c>
      <c r="AW104" s="173">
        <f>IFERROR(Inv_SY_B!AW104/Inv_SY_B!$CU104-1,"")</f>
        <v>3.7568962022057839E-2</v>
      </c>
      <c r="AX104" s="173">
        <f>IFERROR(Inv_SY_B!AX104/Inv_SY_B!$CU104-1,"")</f>
        <v>6.1056110831719357E-2</v>
      </c>
      <c r="AY104" s="173">
        <f>IFERROR(Inv_SY_B!AY104/Inv_SY_B!$CU104-1,"")</f>
        <v>4.4841349424277865E-2</v>
      </c>
      <c r="AZ104" s="173">
        <f>IFERROR(Inv_SY_B!AZ104/Inv_SY_B!$CU104-1,"")</f>
        <v>7.6872125179302087E-2</v>
      </c>
      <c r="BA104" s="173">
        <f>IFERROR(Inv_SY_B!BA104/Inv_SY_B!$CU104-1,"")</f>
        <v>4.9237198208988975E-2</v>
      </c>
      <c r="BB104" s="173">
        <f>IFERROR(Inv_SY_B!BB104/Inv_SY_B!$CU104-1,"")</f>
        <v>1.7014491157961942E-2</v>
      </c>
      <c r="BC104" s="173">
        <f>IFERROR(Inv_SY_B!BC104/Inv_SY_B!$CU104-1,"")</f>
        <v>4.7138018205847176E-2</v>
      </c>
      <c r="BD104" s="173">
        <f>IFERROR(Inv_SY_B!BD104/Inv_SY_B!$CU104-1,"")</f>
        <v>2.440558484370281E-2</v>
      </c>
      <c r="BE104" s="173">
        <f>IFERROR(Inv_SY_B!BE104/Inv_SY_B!$CU104-1,"")</f>
        <v>3.9940027797824573E-2</v>
      </c>
      <c r="BF104" s="173">
        <f>IFERROR(Inv_SY_B!BF104/Inv_SY_B!$CU104-1,"")</f>
        <v>4.6655142835283936E-2</v>
      </c>
      <c r="BG104" s="173">
        <f>IFERROR(Inv_SY_B!BG104/Inv_SY_B!$CU104-1,"")</f>
        <v>8.8087751025629046E-2</v>
      </c>
      <c r="BH104" s="173">
        <f>IFERROR(Inv_SY_B!BH104/Inv_SY_B!$CU104-1,"")</f>
        <v>0.11116621560495932</v>
      </c>
      <c r="BI104" s="173">
        <f>IFERROR(Inv_SY_B!BI104/Inv_SY_B!$CU104-1,"")</f>
        <v>3.5872176735699091E-2</v>
      </c>
      <c r="BJ104" s="173">
        <f>IFERROR(Inv_SY_B!BJ104/Inv_SY_B!$CU104-1,"")</f>
        <v>7.5050644185997939E-2</v>
      </c>
      <c r="BK104" s="173">
        <f>IFERROR(Inv_SY_B!BK104/Inv_SY_B!$CU104-1,"")</f>
        <v>2.4364561196973389E-2</v>
      </c>
      <c r="BL104" s="173">
        <f>IFERROR(Inv_SY_B!BL104/Inv_SY_B!$CU104-1,"")</f>
        <v>3.3476091499247573E-2</v>
      </c>
      <c r="BM104" s="173">
        <f>IFERROR(Inv_SY_B!BM104/Inv_SY_B!$CU104-1,"")</f>
        <v>4.8002386442434819E-2</v>
      </c>
      <c r="BN104" s="173">
        <f>IFERROR(Inv_SY_B!BN104/Inv_SY_B!$CU104-1,"")</f>
        <v>6.6189945319174326E-2</v>
      </c>
      <c r="BO104" s="173">
        <f>IFERROR(Inv_SY_B!BO104/Inv_SY_B!$CU104-1,"")</f>
        <v>2.387465928097865E-2</v>
      </c>
      <c r="BP104" s="173">
        <f>IFERROR(Inv_SY_B!BP104/Inv_SY_B!$CU104-1,"")</f>
        <v>-9.9118498275226896E-3</v>
      </c>
      <c r="BQ104" s="173">
        <f>IFERROR(Inv_SY_B!BQ104/Inv_SY_B!$CU104-1,"")</f>
        <v>4.2630918047365185E-2</v>
      </c>
      <c r="BR104" s="173">
        <f>IFERROR(Inv_SY_B!BR104/Inv_SY_B!$CU104-1,"")</f>
        <v>1.6203151316591224E-2</v>
      </c>
      <c r="BS104" s="173">
        <f>IFERROR(Inv_SY_B!BS104/Inv_SY_B!$CU104-1,"")</f>
        <v>2.6515218766071769E-2</v>
      </c>
      <c r="BT104" s="173">
        <f>IFERROR(Inv_SY_B!BT104/Inv_SY_B!$CU104-1,"")</f>
        <v>-8.5173594751672965E-3</v>
      </c>
      <c r="BU104" s="173">
        <f>IFERROR(Inv_SY_B!BU104/Inv_SY_B!$CU104-1,"")</f>
        <v>2.7267871365497909E-2</v>
      </c>
      <c r="BV104" s="173">
        <f>IFERROR(Inv_SY_B!BV104/Inv_SY_B!$CU104-1,"")</f>
        <v>1.2030585691940043E-3</v>
      </c>
      <c r="BW104" s="173">
        <f>IFERROR(Inv_SY_B!BW104/Inv_SY_B!$CU104-1,"")</f>
        <v>4.5952278833510718E-2</v>
      </c>
      <c r="BX104" s="173">
        <f>IFERROR(Inv_SY_B!BX104/Inv_SY_B!$CU104-1,"")</f>
        <v>3.556998935699851E-2</v>
      </c>
      <c r="BY104" s="173">
        <f>IFERROR(Inv_SY_B!BY104/Inv_SY_B!$CU104-1,"")</f>
        <v>2.830638026890453E-2</v>
      </c>
      <c r="BZ104" s="173">
        <f>IFERROR(Inv_SY_B!BZ104/Inv_SY_B!$CU104-1,"")</f>
        <v>4.9995455709674008E-2</v>
      </c>
      <c r="CA104" s="173">
        <f>IFERROR(Inv_SY_B!CA104/Inv_SY_B!$CU104-1,"")</f>
        <v>-4.9109189087302996E-3</v>
      </c>
      <c r="CB104" s="173">
        <f>IFERROR(Inv_SY_B!CB104/Inv_SY_B!$CU104-1,"")</f>
        <v>-1</v>
      </c>
      <c r="CC104" s="173">
        <f>IFERROR(Inv_SY_B!CC104/Inv_SY_B!$CU104-1,"")</f>
        <v>5.0966369617501561E-2</v>
      </c>
      <c r="CD104" s="173">
        <f>IFERROR(Inv_SY_B!CD104/Inv_SY_B!$CU104-1,"")</f>
        <v>5.423470638083483E-2</v>
      </c>
      <c r="CE104" s="173">
        <f>IFERROR(Inv_SY_B!CE104/Inv_SY_B!$CU104-1,"")</f>
        <v>5.437651895904061E-2</v>
      </c>
      <c r="CF104" s="173">
        <f>IFERROR(Inv_SY_B!CF104/Inv_SY_B!$CU104-1,"")</f>
        <v>8.0096163824520561E-2</v>
      </c>
      <c r="CG104" s="173">
        <f>IFERROR(Inv_SY_B!CG104/Inv_SY_B!$CU104-1,"")</f>
        <v>8.6813548705519938E-3</v>
      </c>
      <c r="CH104" s="173">
        <f>IFERROR(Inv_SY_B!CH104/Inv_SY_B!$CU104-1,"")</f>
        <v>0.14166925147353115</v>
      </c>
      <c r="CI104" s="173">
        <f>IFERROR(Inv_SY_B!CI104/Inv_SY_B!$CU104-1,"")</f>
        <v>5.3202755597461238E-3</v>
      </c>
      <c r="CJ104" s="173">
        <f>IFERROR(Inv_SY_B!CJ104/Inv_SY_B!$CU104-1,"")</f>
        <v>-0.35472509841730537</v>
      </c>
      <c r="CK104" s="173">
        <f>IFERROR(Inv_SY_B!CK104/Inv_SY_B!$CU104-1,"")</f>
        <v>-0.16030227090464222</v>
      </c>
      <c r="CL104" s="173">
        <f>IFERROR(Inv_SY_B!CL104/Inv_SY_B!$CU104-1,"")</f>
        <v>-0.66271443737310742</v>
      </c>
      <c r="CM104" s="173">
        <f>IFERROR(Inv_SY_B!CM104/Inv_SY_B!$CU104-1,"")</f>
        <v>-1</v>
      </c>
      <c r="CN104" s="173">
        <f>IFERROR(Inv_SY_B!CN104/Inv_SY_B!$CU104-1,"")</f>
        <v>-1</v>
      </c>
      <c r="CO104" s="173">
        <f>IFERROR(Inv_SY_B!CO104/Inv_SY_B!$CU104-1,"")</f>
        <v>-0.46263314271976874</v>
      </c>
      <c r="CP104" s="173">
        <f>IFERROR(Inv_SY_B!CP104/Inv_SY_B!$CU104-1,"")</f>
        <v>-0.224175292466961</v>
      </c>
      <c r="CQ104" s="173">
        <f>IFERROR(Inv_SY_B!CQ104/Inv_SY_B!$CU104-1,"")</f>
        <v>2.793860259355796E-2</v>
      </c>
      <c r="CR104" s="173">
        <f>IFERROR(Inv_SY_B!CR104/Inv_SY_B!$CU104-1,"")</f>
        <v>1.0675511557635575E-2</v>
      </c>
      <c r="CS104" s="173">
        <f>IFERROR(Inv_SY_B!CS104/Inv_SY_B!$CU104-1,"")</f>
        <v>-6.184001437714548E-2</v>
      </c>
      <c r="CT104" s="173">
        <f>IFERROR(Inv_SY_B!CT104/Inv_SY_B!$CU104-1,"")</f>
        <v>-1.1585238250349406E-2</v>
      </c>
      <c r="CU104" s="173"/>
      <c r="CV104" s="173"/>
      <c r="CW104" s="173"/>
      <c r="CX104" s="173"/>
    </row>
    <row r="105" spans="2:102">
      <c r="B105" s="164">
        <f t="shared" si="2"/>
        <v>45797</v>
      </c>
      <c r="C105" s="173">
        <f>IFERROR(Inv_SY_B!C105/Inv_SY_B!$CU105-1,"")</f>
        <v>6.8595733913803247E-3</v>
      </c>
      <c r="D105" s="173">
        <f>IFERROR(Inv_SY_B!D105/Inv_SY_B!$CU105-1,"")</f>
        <v>9.5545822307248063E-3</v>
      </c>
      <c r="E105" s="173">
        <f>IFERROR(Inv_SY_B!E105/Inv_SY_B!$CU105-1,"")</f>
        <v>1.5090508207067144E-2</v>
      </c>
      <c r="F105" s="173">
        <f>IFERROR(Inv_SY_B!F105/Inv_SY_B!$CU105-1,"")</f>
        <v>-3.1758361710652383E-2</v>
      </c>
      <c r="G105" s="173">
        <f>IFERROR(Inv_SY_B!G105/Inv_SY_B!$CU105-1,"")</f>
        <v>3.6849968788978948E-3</v>
      </c>
      <c r="H105" s="173">
        <f>IFERROR(Inv_SY_B!H105/Inv_SY_B!$CU105-1,"")</f>
        <v>-4.9555420060789501E-3</v>
      </c>
      <c r="I105" s="173">
        <f>IFERROR(Inv_SY_B!I105/Inv_SY_B!$CU105-1,"")</f>
        <v>-1.2187993072763081E-2</v>
      </c>
      <c r="J105" s="173">
        <f>IFERROR(Inv_SY_B!J105/Inv_SY_B!$CU105-1,"")</f>
        <v>-3.353114794683143E-3</v>
      </c>
      <c r="K105" s="173">
        <f>IFERROR(Inv_SY_B!K105/Inv_SY_B!$CU105-1,"")</f>
        <v>-3.4330735882515673E-2</v>
      </c>
      <c r="L105" s="173">
        <f>IFERROR(Inv_SY_B!L105/Inv_SY_B!$CU105-1,"")</f>
        <v>7.3150358730589282E-4</v>
      </c>
      <c r="M105" s="173">
        <f>IFERROR(Inv_SY_B!M105/Inv_SY_B!$CU105-1,"")</f>
        <v>-7.1989481464471705E-3</v>
      </c>
      <c r="N105" s="173">
        <f>IFERROR(Inv_SY_B!N105/Inv_SY_B!$CU105-1,"")</f>
        <v>-8.5576161981280041E-3</v>
      </c>
      <c r="O105" s="173">
        <f>IFERROR(Inv_SY_B!O105/Inv_SY_B!$CU105-1,"")</f>
        <v>-1.6269198064221002E-2</v>
      </c>
      <c r="P105" s="173">
        <f>IFERROR(Inv_SY_B!P105/Inv_SY_B!$CU105-1,"")</f>
        <v>-2.1886468449264895E-2</v>
      </c>
      <c r="Q105" s="173">
        <f>IFERROR(Inv_SY_B!Q105/Inv_SY_B!$CU105-1,"")</f>
        <v>-4.6177367411617931E-2</v>
      </c>
      <c r="R105" s="173">
        <f>IFERROR(Inv_SY_B!R105/Inv_SY_B!$CU105-1,"")</f>
        <v>-5.3647471823696224E-2</v>
      </c>
      <c r="S105" s="173">
        <f>IFERROR(Inv_SY_B!S105/Inv_SY_B!$CU105-1,"")</f>
        <v>-4.2307869822526989E-2</v>
      </c>
      <c r="T105" s="173">
        <f>IFERROR(Inv_SY_B!T105/Inv_SY_B!$CU105-1,"")</f>
        <v>-3.5430484840395016E-2</v>
      </c>
      <c r="U105" s="173">
        <f>IFERROR(Inv_SY_B!U105/Inv_SY_B!$CU105-1,"")</f>
        <v>6.5740700400111152E-2</v>
      </c>
      <c r="V105" s="173">
        <f>IFERROR(Inv_SY_B!V105/Inv_SY_B!$CU105-1,"")</f>
        <v>8.9904761638677222E-2</v>
      </c>
      <c r="W105" s="173">
        <f>IFERROR(Inv_SY_B!W105/Inv_SY_B!$CU105-1,"")</f>
        <v>0.12488807244599753</v>
      </c>
      <c r="X105" s="173">
        <f>IFERROR(Inv_SY_B!X105/Inv_SY_B!$CU105-1,"")</f>
        <v>-5.8603398990747513E-3</v>
      </c>
      <c r="Y105" s="173">
        <f>IFERROR(Inv_SY_B!Y105/Inv_SY_B!$CU105-1,"")</f>
        <v>-5.7133923490871652E-2</v>
      </c>
      <c r="Z105" s="173">
        <f>IFERROR(Inv_SY_B!Z105/Inv_SY_B!$CU105-1,"")</f>
        <v>-5.8297328477781574E-2</v>
      </c>
      <c r="AA105" s="173">
        <f>IFERROR(Inv_SY_B!AA105/Inv_SY_B!$CU105-1,"")</f>
        <v>-2.5986376925019372E-2</v>
      </c>
      <c r="AB105" s="173">
        <f>IFERROR(Inv_SY_B!AB105/Inv_SY_B!$CU105-1,"")</f>
        <v>-2.0713897161969141E-3</v>
      </c>
      <c r="AC105" s="173">
        <f>IFERROR(Inv_SY_B!AC105/Inv_SY_B!$CU105-1,"")</f>
        <v>-4.0332942283530349E-2</v>
      </c>
      <c r="AD105" s="173">
        <f>IFERROR(Inv_SY_B!AD105/Inv_SY_B!$CU105-1,"")</f>
        <v>-4.0540161314041256E-2</v>
      </c>
      <c r="AE105" s="173">
        <f>IFERROR(Inv_SY_B!AE105/Inv_SY_B!$CU105-1,"")</f>
        <v>-8.8086410281197347E-3</v>
      </c>
      <c r="AF105" s="173">
        <f>IFERROR(Inv_SY_B!AF105/Inv_SY_B!$CU105-1,"")</f>
        <v>1.5719441796155031E-2</v>
      </c>
      <c r="AG105" s="173">
        <f>IFERROR(Inv_SY_B!AG105/Inv_SY_B!$CU105-1,"")</f>
        <v>3.2832414717552716E-2</v>
      </c>
      <c r="AH105" s="173">
        <f>IFERROR(Inv_SY_B!AH105/Inv_SY_B!$CU105-1,"")</f>
        <v>-1.3979504804076504E-2</v>
      </c>
      <c r="AI105" s="173">
        <f>IFERROR(Inv_SY_B!AI105/Inv_SY_B!$CU105-1,"")</f>
        <v>2.6760525827633774E-2</v>
      </c>
      <c r="AJ105" s="173">
        <f>IFERROR(Inv_SY_B!AJ105/Inv_SY_B!$CU105-1,"")</f>
        <v>3.0199107628797961E-2</v>
      </c>
      <c r="AK105" s="173">
        <f>IFERROR(Inv_SY_B!AK105/Inv_SY_B!$CU105-1,"")</f>
        <v>4.7610715707030238E-2</v>
      </c>
      <c r="AL105" s="173">
        <f>IFERROR(Inv_SY_B!AL105/Inv_SY_B!$CU105-1,"")</f>
        <v>4.438586254481347E-2</v>
      </c>
      <c r="AM105" s="173">
        <f>IFERROR(Inv_SY_B!AM105/Inv_SY_B!$CU105-1,"")</f>
        <v>3.1735495242084077E-2</v>
      </c>
      <c r="AN105" s="173">
        <f>IFERROR(Inv_SY_B!AN105/Inv_SY_B!$CU105-1,"")</f>
        <v>-8.9481910158453193E-3</v>
      </c>
      <c r="AO105" s="173">
        <f>IFERROR(Inv_SY_B!AO105/Inv_SY_B!$CU105-1,"")</f>
        <v>3.534247051542927E-3</v>
      </c>
      <c r="AP105" s="173">
        <f>IFERROR(Inv_SY_B!AP105/Inv_SY_B!$CU105-1,"")</f>
        <v>1.6678896631880047E-2</v>
      </c>
      <c r="AQ105" s="173">
        <f>IFERROR(Inv_SY_B!AQ105/Inv_SY_B!$CU105-1,"")</f>
        <v>1.858128591659769E-2</v>
      </c>
      <c r="AR105" s="173">
        <f>IFERROR(Inv_SY_B!AR105/Inv_SY_B!$CU105-1,"")</f>
        <v>3.0939725247510319E-2</v>
      </c>
      <c r="AS105" s="173">
        <f>IFERROR(Inv_SY_B!AS105/Inv_SY_B!$CU105-1,"")</f>
        <v>0.13986381722380647</v>
      </c>
      <c r="AT105" s="173">
        <f>IFERROR(Inv_SY_B!AT105/Inv_SY_B!$CU105-1,"")</f>
        <v>2.6146906853015128E-2</v>
      </c>
      <c r="AU105" s="173">
        <f>IFERROR(Inv_SY_B!AU105/Inv_SY_B!$CU105-1,"")</f>
        <v>7.3621518613899539E-2</v>
      </c>
      <c r="AV105" s="173">
        <f>IFERROR(Inv_SY_B!AV105/Inv_SY_B!$CU105-1,"")</f>
        <v>-8.879363193844636E-3</v>
      </c>
      <c r="AW105" s="173">
        <f>IFERROR(Inv_SY_B!AW105/Inv_SY_B!$CU105-1,"")</f>
        <v>2.9430202531593119E-2</v>
      </c>
      <c r="AX105" s="173">
        <f>IFERROR(Inv_SY_B!AX105/Inv_SY_B!$CU105-1,"")</f>
        <v>5.5634858115423791E-2</v>
      </c>
      <c r="AY105" s="173">
        <f>IFERROR(Inv_SY_B!AY105/Inv_SY_B!$CU105-1,"")</f>
        <v>4.2188032682665355E-2</v>
      </c>
      <c r="AZ105" s="173">
        <f>IFERROR(Inv_SY_B!AZ105/Inv_SY_B!$CU105-1,"")</f>
        <v>7.323347986761064E-2</v>
      </c>
      <c r="BA105" s="173">
        <f>IFERROR(Inv_SY_B!BA105/Inv_SY_B!$CU105-1,"")</f>
        <v>3.4125431529418382E-2</v>
      </c>
      <c r="BB105" s="173">
        <f>IFERROR(Inv_SY_B!BB105/Inv_SY_B!$CU105-1,"")</f>
        <v>2.7525387242277599E-3</v>
      </c>
      <c r="BC105" s="173">
        <f>IFERROR(Inv_SY_B!BC105/Inv_SY_B!$CU105-1,"")</f>
        <v>3.6328952786339963E-2</v>
      </c>
      <c r="BD105" s="173">
        <f>IFERROR(Inv_SY_B!BD105/Inv_SY_B!$CU105-1,"")</f>
        <v>1.7212463803005784E-2</v>
      </c>
      <c r="BE105" s="173">
        <f>IFERROR(Inv_SY_B!BE105/Inv_SY_B!$CU105-1,"")</f>
        <v>4.285413065156729E-2</v>
      </c>
      <c r="BF105" s="173">
        <f>IFERROR(Inv_SY_B!BF105/Inv_SY_B!$CU105-1,"")</f>
        <v>3.2420960484934591E-2</v>
      </c>
      <c r="BG105" s="173">
        <f>IFERROR(Inv_SY_B!BG105/Inv_SY_B!$CU105-1,"")</f>
        <v>4.3176016339278478E-2</v>
      </c>
      <c r="BH105" s="173">
        <f>IFERROR(Inv_SY_B!BH105/Inv_SY_B!$CU105-1,"")</f>
        <v>9.5954169617424423E-2</v>
      </c>
      <c r="BI105" s="173">
        <f>IFERROR(Inv_SY_B!BI105/Inv_SY_B!$CU105-1,"")</f>
        <v>1.4114635580058099E-2</v>
      </c>
      <c r="BJ105" s="173">
        <f>IFERROR(Inv_SY_B!BJ105/Inv_SY_B!$CU105-1,"")</f>
        <v>3.5405375185523669E-2</v>
      </c>
      <c r="BK105" s="173">
        <f>IFERROR(Inv_SY_B!BK105/Inv_SY_B!$CU105-1,"")</f>
        <v>1.5722922116946147E-2</v>
      </c>
      <c r="BL105" s="173">
        <f>IFERROR(Inv_SY_B!BL105/Inv_SY_B!$CU105-1,"")</f>
        <v>2.3396695804755785E-2</v>
      </c>
      <c r="BM105" s="173">
        <f>IFERROR(Inv_SY_B!BM105/Inv_SY_B!$CU105-1,"")</f>
        <v>1.4288960344545965E-2</v>
      </c>
      <c r="BN105" s="173">
        <f>IFERROR(Inv_SY_B!BN105/Inv_SY_B!$CU105-1,"")</f>
        <v>3.5492869302067742E-2</v>
      </c>
      <c r="BO105" s="173">
        <f>IFERROR(Inv_SY_B!BO105/Inv_SY_B!$CU105-1,"")</f>
        <v>3.819302165095384E-2</v>
      </c>
      <c r="BP105" s="173">
        <f>IFERROR(Inv_SY_B!BP105/Inv_SY_B!$CU105-1,"")</f>
        <v>-5.0300567450870526E-3</v>
      </c>
      <c r="BQ105" s="173">
        <f>IFERROR(Inv_SY_B!BQ105/Inv_SY_B!$CU105-1,"")</f>
        <v>6.2416544397206897E-2</v>
      </c>
      <c r="BR105" s="173">
        <f>IFERROR(Inv_SY_B!BR105/Inv_SY_B!$CU105-1,"")</f>
        <v>6.7106552294627031E-2</v>
      </c>
      <c r="BS105" s="173">
        <f>IFERROR(Inv_SY_B!BS105/Inv_SY_B!$CU105-1,"")</f>
        <v>8.4770974933523258E-2</v>
      </c>
      <c r="BT105" s="173">
        <f>IFERROR(Inv_SY_B!BT105/Inv_SY_B!$CU105-1,"")</f>
        <v>4.8752582556197188E-2</v>
      </c>
      <c r="BU105" s="173">
        <f>IFERROR(Inv_SY_B!BU105/Inv_SY_B!$CU105-1,"")</f>
        <v>6.425593295487686E-2</v>
      </c>
      <c r="BV105" s="173">
        <f>IFERROR(Inv_SY_B!BV105/Inv_SY_B!$CU105-1,"")</f>
        <v>4.0722132895857799E-2</v>
      </c>
      <c r="BW105" s="173">
        <f>IFERROR(Inv_SY_B!BW105/Inv_SY_B!$CU105-1,"")</f>
        <v>8.6858242865025082E-2</v>
      </c>
      <c r="BX105" s="173">
        <f>IFERROR(Inv_SY_B!BX105/Inv_SY_B!$CU105-1,"")</f>
        <v>8.3581708241975861E-2</v>
      </c>
      <c r="BY105" s="173">
        <f>IFERROR(Inv_SY_B!BY105/Inv_SY_B!$CU105-1,"")</f>
        <v>6.8301279493008682E-2</v>
      </c>
      <c r="BZ105" s="173">
        <f>IFERROR(Inv_SY_B!BZ105/Inv_SY_B!$CU105-1,"")</f>
        <v>9.8207736020606617E-2</v>
      </c>
      <c r="CA105" s="173">
        <f>IFERROR(Inv_SY_B!CA105/Inv_SY_B!$CU105-1,"")</f>
        <v>-1.61348303041563E-2</v>
      </c>
      <c r="CB105" s="173">
        <f>IFERROR(Inv_SY_B!CB105/Inv_SY_B!$CU105-1,"")</f>
        <v>-1</v>
      </c>
      <c r="CC105" s="173">
        <f>IFERROR(Inv_SY_B!CC105/Inv_SY_B!$CU105-1,"")</f>
        <v>4.6254563744084765E-2</v>
      </c>
      <c r="CD105" s="173">
        <f>IFERROR(Inv_SY_B!CD105/Inv_SY_B!$CU105-1,"")</f>
        <v>4.6900374663612299E-2</v>
      </c>
      <c r="CE105" s="173">
        <f>IFERROR(Inv_SY_B!CE105/Inv_SY_B!$CU105-1,"")</f>
        <v>5.5954197604104694E-2</v>
      </c>
      <c r="CF105" s="173">
        <f>IFERROR(Inv_SY_B!CF105/Inv_SY_B!$CU105-1,"")</f>
        <v>7.7755289819537277E-2</v>
      </c>
      <c r="CG105" s="173">
        <f>IFERROR(Inv_SY_B!CG105/Inv_SY_B!$CU105-1,"")</f>
        <v>1.9273110348054789E-2</v>
      </c>
      <c r="CH105" s="173">
        <f>IFERROR(Inv_SY_B!CH105/Inv_SY_B!$CU105-1,"")</f>
        <v>0.14462764393766259</v>
      </c>
      <c r="CI105" s="173">
        <f>IFERROR(Inv_SY_B!CI105/Inv_SY_B!$CU105-1,"")</f>
        <v>-1.3789502128480735E-2</v>
      </c>
      <c r="CJ105" s="173">
        <f>IFERROR(Inv_SY_B!CJ105/Inv_SY_B!$CU105-1,"")</f>
        <v>-0.36547432222732368</v>
      </c>
      <c r="CK105" s="173">
        <f>IFERROR(Inv_SY_B!CK105/Inv_SY_B!$CU105-1,"")</f>
        <v>-0.17278070234531573</v>
      </c>
      <c r="CL105" s="173">
        <f>IFERROR(Inv_SY_B!CL105/Inv_SY_B!$CU105-1,"")</f>
        <v>-0.67494360661288033</v>
      </c>
      <c r="CM105" s="173">
        <f>IFERROR(Inv_SY_B!CM105/Inv_SY_B!$CU105-1,"")</f>
        <v>-1</v>
      </c>
      <c r="CN105" s="173">
        <f>IFERROR(Inv_SY_B!CN105/Inv_SY_B!$CU105-1,"")</f>
        <v>-1</v>
      </c>
      <c r="CO105" s="173">
        <f>IFERROR(Inv_SY_B!CO105/Inv_SY_B!$CU105-1,"")</f>
        <v>-0.48960772796936602</v>
      </c>
      <c r="CP105" s="173">
        <f>IFERROR(Inv_SY_B!CP105/Inv_SY_B!$CU105-1,"")</f>
        <v>-0.2521237057807646</v>
      </c>
      <c r="CQ105" s="173">
        <f>IFERROR(Inv_SY_B!CQ105/Inv_SY_B!$CU105-1,"")</f>
        <v>2.0937486758438206E-2</v>
      </c>
      <c r="CR105" s="173">
        <f>IFERROR(Inv_SY_B!CR105/Inv_SY_B!$CU105-1,"")</f>
        <v>6.8917568862856271E-3</v>
      </c>
      <c r="CS105" s="173">
        <f>IFERROR(Inv_SY_B!CS105/Inv_SY_B!$CU105-1,"")</f>
        <v>-6.7229479845656637E-2</v>
      </c>
      <c r="CT105" s="173">
        <f>IFERROR(Inv_SY_B!CT105/Inv_SY_B!$CU105-1,"")</f>
        <v>-1.4545218985087316E-2</v>
      </c>
      <c r="CU105" s="173"/>
      <c r="CV105" s="173"/>
      <c r="CW105" s="173"/>
      <c r="CX105" s="173"/>
    </row>
    <row r="106" spans="2:102">
      <c r="B106" s="164">
        <f t="shared" si="2"/>
        <v>45798</v>
      </c>
      <c r="C106" s="173">
        <f>IFERROR(Inv_SY_B!C106/Inv_SY_B!$CU106-1,"")</f>
        <v>8.2594724668368702E-2</v>
      </c>
      <c r="D106" s="173">
        <f>IFERROR(Inv_SY_B!D106/Inv_SY_B!$CU106-1,"")</f>
        <v>8.1388187158241143E-2</v>
      </c>
      <c r="E106" s="173">
        <f>IFERROR(Inv_SY_B!E106/Inv_SY_B!$CU106-1,"")</f>
        <v>7.3569810668327351E-2</v>
      </c>
      <c r="F106" s="173">
        <f>IFERROR(Inv_SY_B!F106/Inv_SY_B!$CU106-1,"")</f>
        <v>2.4855455350052402E-2</v>
      </c>
      <c r="G106" s="173">
        <f>IFERROR(Inv_SY_B!G106/Inv_SY_B!$CU106-1,"")</f>
        <v>6.969791954788418E-2</v>
      </c>
      <c r="H106" s="173">
        <f>IFERROR(Inv_SY_B!H106/Inv_SY_B!$CU106-1,"")</f>
        <v>5.5266325371686964E-2</v>
      </c>
      <c r="I106" s="173">
        <f>IFERROR(Inv_SY_B!I106/Inv_SY_B!$CU106-1,"")</f>
        <v>5.7195752596689076E-2</v>
      </c>
      <c r="J106" s="173">
        <f>IFERROR(Inv_SY_B!J106/Inv_SY_B!$CU106-1,"")</f>
        <v>5.2450404556819263E-2</v>
      </c>
      <c r="K106" s="173">
        <f>IFERROR(Inv_SY_B!K106/Inv_SY_B!$CU106-1,"")</f>
        <v>6.258019603778453E-2</v>
      </c>
      <c r="L106" s="173">
        <f>IFERROR(Inv_SY_B!L106/Inv_SY_B!$CU106-1,"")</f>
        <v>6.3370097489473975E-2</v>
      </c>
      <c r="M106" s="173">
        <f>IFERROR(Inv_SY_B!M106/Inv_SY_B!$CU106-1,"")</f>
        <v>6.7117534958632596E-2</v>
      </c>
      <c r="N106" s="173">
        <f>IFERROR(Inv_SY_B!N106/Inv_SY_B!$CU106-1,"")</f>
        <v>5.9086548220297797E-2</v>
      </c>
      <c r="O106" s="173">
        <f>IFERROR(Inv_SY_B!O106/Inv_SY_B!$CU106-1,"")</f>
        <v>5.9580525155102038E-2</v>
      </c>
      <c r="P106" s="173">
        <f>IFERROR(Inv_SY_B!P106/Inv_SY_B!$CU106-1,"")</f>
        <v>5.4684365327788642E-2</v>
      </c>
      <c r="Q106" s="173">
        <f>IFERROR(Inv_SY_B!Q106/Inv_SY_B!$CU106-1,"")</f>
        <v>3.9487863247225086E-2</v>
      </c>
      <c r="R106" s="173">
        <f>IFERROR(Inv_SY_B!R106/Inv_SY_B!$CU106-1,"")</f>
        <v>3.3058135435193758E-2</v>
      </c>
      <c r="S106" s="173">
        <f>IFERROR(Inv_SY_B!S106/Inv_SY_B!$CU106-1,"")</f>
        <v>4.2662326350141777E-2</v>
      </c>
      <c r="T106" s="173">
        <f>IFERROR(Inv_SY_B!T106/Inv_SY_B!$CU106-1,"")</f>
        <v>4.2952323023872419E-2</v>
      </c>
      <c r="U106" s="173">
        <f>IFERROR(Inv_SY_B!U106/Inv_SY_B!$CU106-1,"")</f>
        <v>0.1368711323939884</v>
      </c>
      <c r="V106" s="173">
        <f>IFERROR(Inv_SY_B!V106/Inv_SY_B!$CU106-1,"")</f>
        <v>0.17868774505774954</v>
      </c>
      <c r="W106" s="173">
        <f>IFERROR(Inv_SY_B!W106/Inv_SY_B!$CU106-1,"")</f>
        <v>0.20927296538851148</v>
      </c>
      <c r="X106" s="173">
        <f>IFERROR(Inv_SY_B!X106/Inv_SY_B!$CU106-1,"")</f>
        <v>6.8261342058998586E-2</v>
      </c>
      <c r="Y106" s="173">
        <f>IFERROR(Inv_SY_B!Y106/Inv_SY_B!$CU106-1,"")</f>
        <v>5.1583762260576815E-2</v>
      </c>
      <c r="Z106" s="173">
        <f>IFERROR(Inv_SY_B!Z106/Inv_SY_B!$CU106-1,"")</f>
        <v>5.3474853360735652E-2</v>
      </c>
      <c r="AA106" s="173">
        <f>IFERROR(Inv_SY_B!AA106/Inv_SY_B!$CU106-1,"")</f>
        <v>7.6113300787921112E-2</v>
      </c>
      <c r="AB106" s="173">
        <f>IFERROR(Inv_SY_B!AB106/Inv_SY_B!$CU106-1,"")</f>
        <v>0.10215383445717885</v>
      </c>
      <c r="AC106" s="173">
        <f>IFERROR(Inv_SY_B!AC106/Inv_SY_B!$CU106-1,"")</f>
        <v>0.11794474602857608</v>
      </c>
      <c r="AD106" s="173">
        <f>IFERROR(Inv_SY_B!AD106/Inv_SY_B!$CU106-1,"")</f>
        <v>5.7058052765175171E-2</v>
      </c>
      <c r="AE106" s="173">
        <f>IFERROR(Inv_SY_B!AE106/Inv_SY_B!$CU106-1,"")</f>
        <v>9.5515370917989451E-2</v>
      </c>
      <c r="AF106" s="173">
        <f>IFERROR(Inv_SY_B!AF106/Inv_SY_B!$CU106-1,"")</f>
        <v>0.12422701438380379</v>
      </c>
      <c r="AG106" s="173">
        <f>IFERROR(Inv_SY_B!AG106/Inv_SY_B!$CU106-1,"")</f>
        <v>0.12851937656956602</v>
      </c>
      <c r="AH106" s="173">
        <f>IFERROR(Inv_SY_B!AH106/Inv_SY_B!$CU106-1,"")</f>
        <v>7.6938465940019629E-2</v>
      </c>
      <c r="AI106" s="173">
        <f>IFERROR(Inv_SY_B!AI106/Inv_SY_B!$CU106-1,"")</f>
        <v>-2.342501280808007E-2</v>
      </c>
      <c r="AJ106" s="173">
        <f>IFERROR(Inv_SY_B!AJ106/Inv_SY_B!$CU106-1,"")</f>
        <v>-2.2024235872112552E-2</v>
      </c>
      <c r="AK106" s="173">
        <f>IFERROR(Inv_SY_B!AK106/Inv_SY_B!$CU106-1,"")</f>
        <v>-2.7232871950106374E-2</v>
      </c>
      <c r="AL106" s="173">
        <f>IFERROR(Inv_SY_B!AL106/Inv_SY_B!$CU106-1,"")</f>
        <v>-2.5027416727254725E-2</v>
      </c>
      <c r="AM106" s="173">
        <f>IFERROR(Inv_SY_B!AM106/Inv_SY_B!$CU106-1,"")</f>
        <v>-3.6876445228646082E-2</v>
      </c>
      <c r="AN106" s="173">
        <f>IFERROR(Inv_SY_B!AN106/Inv_SY_B!$CU106-1,"")</f>
        <v>-3.739873550611561E-2</v>
      </c>
      <c r="AO106" s="173">
        <f>IFERROR(Inv_SY_B!AO106/Inv_SY_B!$CU106-1,"")</f>
        <v>-3.7119842639505629E-2</v>
      </c>
      <c r="AP106" s="173">
        <f>IFERROR(Inv_SY_B!AP106/Inv_SY_B!$CU106-1,"")</f>
        <v>-3.1765099600594926E-2</v>
      </c>
      <c r="AQ106" s="173">
        <f>IFERROR(Inv_SY_B!AQ106/Inv_SY_B!$CU106-1,"")</f>
        <v>-1.8933188100077936E-2</v>
      </c>
      <c r="AR106" s="173">
        <f>IFERROR(Inv_SY_B!AR106/Inv_SY_B!$CU106-1,"")</f>
        <v>-4.8736977458454511E-3</v>
      </c>
      <c r="AS106" s="173">
        <f>IFERROR(Inv_SY_B!AS106/Inv_SY_B!$CU106-1,"")</f>
        <v>7.4549783111001577E-2</v>
      </c>
      <c r="AT106" s="173">
        <f>IFERROR(Inv_SY_B!AT106/Inv_SY_B!$CU106-1,"")</f>
        <v>-2.5200745186503282E-2</v>
      </c>
      <c r="AU106" s="173">
        <f>IFERROR(Inv_SY_B!AU106/Inv_SY_B!$CU106-1,"")</f>
        <v>2.0648098853906616E-2</v>
      </c>
      <c r="AV106" s="173">
        <f>IFERROR(Inv_SY_B!AV106/Inv_SY_B!$CU106-1,"")</f>
        <v>-9.3573724464171448E-2</v>
      </c>
      <c r="AW106" s="173">
        <f>IFERROR(Inv_SY_B!AW106/Inv_SY_B!$CU106-1,"")</f>
        <v>-3.1440569719448974E-2</v>
      </c>
      <c r="AX106" s="173">
        <f>IFERROR(Inv_SY_B!AX106/Inv_SY_B!$CU106-1,"")</f>
        <v>-3.5309999408839055E-3</v>
      </c>
      <c r="AY106" s="173">
        <f>IFERROR(Inv_SY_B!AY106/Inv_SY_B!$CU106-1,"")</f>
        <v>-2.7495853060690245E-2</v>
      </c>
      <c r="AZ106" s="173">
        <f>IFERROR(Inv_SY_B!AZ106/Inv_SY_B!$CU106-1,"")</f>
        <v>4.0917644264912845E-3</v>
      </c>
      <c r="BA106" s="173">
        <f>IFERROR(Inv_SY_B!BA106/Inv_SY_B!$CU106-1,"")</f>
        <v>-2.2515997987930914E-2</v>
      </c>
      <c r="BB106" s="173">
        <f>IFERROR(Inv_SY_B!BB106/Inv_SY_B!$CU106-1,"")</f>
        <v>-5.9801438863982703E-2</v>
      </c>
      <c r="BC106" s="173">
        <f>IFERROR(Inv_SY_B!BC106/Inv_SY_B!$CU106-1,"")</f>
        <v>-2.1678710894574071E-2</v>
      </c>
      <c r="BD106" s="173">
        <f>IFERROR(Inv_SY_B!BD106/Inv_SY_B!$CU106-1,"")</f>
        <v>-5.3965207632950096E-2</v>
      </c>
      <c r="BE106" s="173">
        <f>IFERROR(Inv_SY_B!BE106/Inv_SY_B!$CU106-1,"")</f>
        <v>-1.5407687238963796E-2</v>
      </c>
      <c r="BF106" s="173">
        <f>IFERROR(Inv_SY_B!BF106/Inv_SY_B!$CU106-1,"")</f>
        <v>-3.4792856403815464E-2</v>
      </c>
      <c r="BG106" s="173">
        <f>IFERROR(Inv_SY_B!BG106/Inv_SY_B!$CU106-1,"")</f>
        <v>2.961361431392362E-3</v>
      </c>
      <c r="BH106" s="173">
        <f>IFERROR(Inv_SY_B!BH106/Inv_SY_B!$CU106-1,"")</f>
        <v>2.0211311136600463E-2</v>
      </c>
      <c r="BI106" s="173">
        <f>IFERROR(Inv_SY_B!BI106/Inv_SY_B!$CU106-1,"")</f>
        <v>-5.010294688465089E-2</v>
      </c>
      <c r="BJ106" s="173">
        <f>IFERROR(Inv_SY_B!BJ106/Inv_SY_B!$CU106-1,"")</f>
        <v>-1.2628654275679496E-2</v>
      </c>
      <c r="BK106" s="173">
        <f>IFERROR(Inv_SY_B!BK106/Inv_SY_B!$CU106-1,"")</f>
        <v>-5.7321827740850817E-2</v>
      </c>
      <c r="BL106" s="173">
        <f>IFERROR(Inv_SY_B!BL106/Inv_SY_B!$CU106-1,"")</f>
        <v>-5.1252766213547796E-2</v>
      </c>
      <c r="BM106" s="173">
        <f>IFERROR(Inv_SY_B!BM106/Inv_SY_B!$CU106-1,"")</f>
        <v>-4.0527406391539844E-2</v>
      </c>
      <c r="BN106" s="173">
        <f>IFERROR(Inv_SY_B!BN106/Inv_SY_B!$CU106-1,"")</f>
        <v>-1.3357229434967532E-2</v>
      </c>
      <c r="BO106" s="173">
        <f>IFERROR(Inv_SY_B!BO106/Inv_SY_B!$CU106-1,"")</f>
        <v>-1.8871416835806953E-2</v>
      </c>
      <c r="BP106" s="173">
        <f>IFERROR(Inv_SY_B!BP106/Inv_SY_B!$CU106-1,"")</f>
        <v>-6.3135825221658726E-2</v>
      </c>
      <c r="BQ106" s="173">
        <f>IFERROR(Inv_SY_B!BQ106/Inv_SY_B!$CU106-1,"")</f>
        <v>-4.2047458806648841E-4</v>
      </c>
      <c r="BR106" s="173">
        <f>IFERROR(Inv_SY_B!BR106/Inv_SY_B!$CU106-1,"")</f>
        <v>-1.905633081461211E-2</v>
      </c>
      <c r="BS106" s="173">
        <f>IFERROR(Inv_SY_B!BS106/Inv_SY_B!$CU106-1,"")</f>
        <v>-5.2230713314843635E-3</v>
      </c>
      <c r="BT106" s="173">
        <f>IFERROR(Inv_SY_B!BT106/Inv_SY_B!$CU106-1,"")</f>
        <v>-5.5330835380016929E-2</v>
      </c>
      <c r="BU106" s="173">
        <f>IFERROR(Inv_SY_B!BU106/Inv_SY_B!$CU106-1,"")</f>
        <v>-1.5467352909824372E-2</v>
      </c>
      <c r="BV106" s="173">
        <f>IFERROR(Inv_SY_B!BV106/Inv_SY_B!$CU106-1,"")</f>
        <v>-2.906270530360644E-2</v>
      </c>
      <c r="BW106" s="173">
        <f>IFERROR(Inv_SY_B!BW106/Inv_SY_B!$CU106-1,"")</f>
        <v>7.5313007324955272E-3</v>
      </c>
      <c r="BX106" s="173">
        <f>IFERROR(Inv_SY_B!BX106/Inv_SY_B!$CU106-1,"")</f>
        <v>-5.9777995070265932E-3</v>
      </c>
      <c r="BY106" s="173">
        <f>IFERROR(Inv_SY_B!BY106/Inv_SY_B!$CU106-1,"")</f>
        <v>-1.5534892049841598E-2</v>
      </c>
      <c r="BZ106" s="173">
        <f>IFERROR(Inv_SY_B!BZ106/Inv_SY_B!$CU106-1,"")</f>
        <v>-7.9816065644896739E-2</v>
      </c>
      <c r="CA106" s="173">
        <f>IFERROR(Inv_SY_B!CA106/Inv_SY_B!$CU106-1,"")</f>
        <v>-9.3547539890559861E-2</v>
      </c>
      <c r="CB106" s="173">
        <f>IFERROR(Inv_SY_B!CB106/Inv_SY_B!$CU106-1,"")</f>
        <v>-1</v>
      </c>
      <c r="CC106" s="173">
        <f>IFERROR(Inv_SY_B!CC106/Inv_SY_B!$CU106-1,"")</f>
        <v>-1.6361490692752612E-2</v>
      </c>
      <c r="CD106" s="173">
        <f>IFERROR(Inv_SY_B!CD106/Inv_SY_B!$CU106-1,"")</f>
        <v>-1.5509519237781544E-2</v>
      </c>
      <c r="CE106" s="173">
        <f>IFERROR(Inv_SY_B!CE106/Inv_SY_B!$CU106-1,"")</f>
        <v>-1.4401716460356928E-2</v>
      </c>
      <c r="CF106" s="173">
        <f>IFERROR(Inv_SY_B!CF106/Inv_SY_B!$CU106-1,"")</f>
        <v>3.5081722747094535E-3</v>
      </c>
      <c r="CG106" s="173">
        <f>IFERROR(Inv_SY_B!CG106/Inv_SY_B!$CU106-1,"")</f>
        <v>-0.22586845602862604</v>
      </c>
      <c r="CH106" s="173">
        <f>IFERROR(Inv_SY_B!CH106/Inv_SY_B!$CU106-1,"")</f>
        <v>5.2292977791079887E-2</v>
      </c>
      <c r="CI106" s="173">
        <f>IFERROR(Inv_SY_B!CI106/Inv_SY_B!$CU106-1,"")</f>
        <v>9.5851752896065401E-2</v>
      </c>
      <c r="CJ106" s="173">
        <f>IFERROR(Inv_SY_B!CJ106/Inv_SY_B!$CU106-1,"")</f>
        <v>-0.29662233024574414</v>
      </c>
      <c r="CK106" s="173">
        <f>IFERROR(Inv_SY_B!CK106/Inv_SY_B!$CU106-1,"")</f>
        <v>-8.1757931527932315E-2</v>
      </c>
      <c r="CL106" s="173">
        <f>IFERROR(Inv_SY_B!CL106/Inv_SY_B!$CU106-1,"")</f>
        <v>-0.63896795057085565</v>
      </c>
      <c r="CM106" s="173">
        <f>IFERROR(Inv_SY_B!CM106/Inv_SY_B!$CU106-1,"")</f>
        <v>-1</v>
      </c>
      <c r="CN106" s="173">
        <f>IFERROR(Inv_SY_B!CN106/Inv_SY_B!$CU106-1,"")</f>
        <v>-1</v>
      </c>
      <c r="CO106" s="173">
        <f>IFERROR(Inv_SY_B!CO106/Inv_SY_B!$CU106-1,"")</f>
        <v>-0.42132544693606278</v>
      </c>
      <c r="CP106" s="173">
        <f>IFERROR(Inv_SY_B!CP106/Inv_SY_B!$CU106-1,"")</f>
        <v>-0.15868512609407637</v>
      </c>
      <c r="CQ106" s="173">
        <f>IFERROR(Inv_SY_B!CQ106/Inv_SY_B!$CU106-1,"")</f>
        <v>0.11194939254782743</v>
      </c>
      <c r="CR106" s="173">
        <f>IFERROR(Inv_SY_B!CR106/Inv_SY_B!$CU106-1,"")</f>
        <v>0.13366499028984613</v>
      </c>
      <c r="CS106" s="173">
        <f>IFERROR(Inv_SY_B!CS106/Inv_SY_B!$CU106-1,"")</f>
        <v>3.6267932573824213E-2</v>
      </c>
      <c r="CT106" s="173">
        <f>IFERROR(Inv_SY_B!CT106/Inv_SY_B!$CU106-1,"")</f>
        <v>8.8466150185434023E-2</v>
      </c>
      <c r="CU106" s="173"/>
      <c r="CV106" s="173"/>
      <c r="CW106" s="173"/>
      <c r="CX106" s="173"/>
    </row>
    <row r="107" spans="2:102">
      <c r="B107" s="164">
        <f t="shared" si="2"/>
        <v>45799</v>
      </c>
      <c r="C107" s="173">
        <f>IFERROR(Inv_SY_B!C107/Inv_SY_B!$CU107-1,"")</f>
        <v>6.9296120628090652E-3</v>
      </c>
      <c r="D107" s="173">
        <f>IFERROR(Inv_SY_B!D107/Inv_SY_B!$CU107-1,"")</f>
        <v>3.4728511350987645E-3</v>
      </c>
      <c r="E107" s="173">
        <f>IFERROR(Inv_SY_B!E107/Inv_SY_B!$CU107-1,"")</f>
        <v>-5.0044742992710667E-2</v>
      </c>
      <c r="F107" s="173">
        <f>IFERROR(Inv_SY_B!F107/Inv_SY_B!$CU107-1,"")</f>
        <v>-0.10335552097325762</v>
      </c>
      <c r="G107" s="173">
        <f>IFERROR(Inv_SY_B!G107/Inv_SY_B!$CU107-1,"")</f>
        <v>-6.1077463238289886E-2</v>
      </c>
      <c r="H107" s="173">
        <f>IFERROR(Inv_SY_B!H107/Inv_SY_B!$CU107-1,"")</f>
        <v>-6.5452507473605759E-2</v>
      </c>
      <c r="I107" s="173">
        <f>IFERROR(Inv_SY_B!I107/Inv_SY_B!$CU107-1,"")</f>
        <v>-0.14970557351248348</v>
      </c>
      <c r="J107" s="173">
        <f>IFERROR(Inv_SY_B!J107/Inv_SY_B!$CU107-1,"")</f>
        <v>-0.13881087435206174</v>
      </c>
      <c r="K107" s="173">
        <f>IFERROR(Inv_SY_B!K107/Inv_SY_B!$CU107-1,"")</f>
        <v>-0.15432268083372513</v>
      </c>
      <c r="L107" s="173">
        <f>IFERROR(Inv_SY_B!L107/Inv_SY_B!$CU107-1,"")</f>
        <v>-0.14274495563085354</v>
      </c>
      <c r="M107" s="173">
        <f>IFERROR(Inv_SY_B!M107/Inv_SY_B!$CU107-1,"")</f>
        <v>-9.3481386382711307E-2</v>
      </c>
      <c r="N107" s="173">
        <f>IFERROR(Inv_SY_B!N107/Inv_SY_B!$CU107-1,"")</f>
        <v>-9.3159957543055838E-2</v>
      </c>
      <c r="O107" s="173">
        <f>IFERROR(Inv_SY_B!O107/Inv_SY_B!$CU107-1,"")</f>
        <v>-0.10004668203991074</v>
      </c>
      <c r="P107" s="173">
        <f>IFERROR(Inv_SY_B!P107/Inv_SY_B!$CU107-1,"")</f>
        <v>-0.1067757214562004</v>
      </c>
      <c r="Q107" s="173">
        <f>IFERROR(Inv_SY_B!Q107/Inv_SY_B!$CU107-1,"")</f>
        <v>-9.320305160234077E-2</v>
      </c>
      <c r="R107" s="173">
        <f>IFERROR(Inv_SY_B!R107/Inv_SY_B!$CU107-1,"")</f>
        <v>-0.10133805576538979</v>
      </c>
      <c r="S107" s="173">
        <f>IFERROR(Inv_SY_B!S107/Inv_SY_B!$CU107-1,"")</f>
        <v>-8.6895854571406805E-2</v>
      </c>
      <c r="T107" s="173">
        <f>IFERROR(Inv_SY_B!T107/Inv_SY_B!$CU107-1,"")</f>
        <v>-8.0337605122240419E-2</v>
      </c>
      <c r="U107" s="173">
        <f>IFERROR(Inv_SY_B!U107/Inv_SY_B!$CU107-1,"")</f>
        <v>7.4863779608683068E-2</v>
      </c>
      <c r="V107" s="173">
        <f>IFERROR(Inv_SY_B!V107/Inv_SY_B!$CU107-1,"")</f>
        <v>9.9877601084501721E-2</v>
      </c>
      <c r="W107" s="173">
        <f>IFERROR(Inv_SY_B!W107/Inv_SY_B!$CU107-1,"")</f>
        <v>6.6784101161197595E-2</v>
      </c>
      <c r="X107" s="173">
        <f>IFERROR(Inv_SY_B!X107/Inv_SY_B!$CU107-1,"")</f>
        <v>-9.0501609532076532E-3</v>
      </c>
      <c r="Y107" s="173">
        <f>IFERROR(Inv_SY_B!Y107/Inv_SY_B!$CU107-1,"")</f>
        <v>-4.3027620581266302E-3</v>
      </c>
      <c r="Z107" s="173">
        <f>IFERROR(Inv_SY_B!Z107/Inv_SY_B!$CU107-1,"")</f>
        <v>2.8362249512969839E-5</v>
      </c>
      <c r="AA107" s="173">
        <f>IFERROR(Inv_SY_B!AA107/Inv_SY_B!$CU107-1,"")</f>
        <v>-2.8982513955153388E-2</v>
      </c>
      <c r="AB107" s="173">
        <f>IFERROR(Inv_SY_B!AB107/Inv_SY_B!$CU107-1,"")</f>
        <v>-2.5030329213917568E-3</v>
      </c>
      <c r="AC107" s="173">
        <f>IFERROR(Inv_SY_B!AC107/Inv_SY_B!$CU107-1,"")</f>
        <v>5.9407218386333671E-3</v>
      </c>
      <c r="AD107" s="173">
        <f>IFERROR(Inv_SY_B!AD107/Inv_SY_B!$CU107-1,"")</f>
        <v>-4.6063347061176207E-2</v>
      </c>
      <c r="AE107" s="173">
        <f>IFERROR(Inv_SY_B!AE107/Inv_SY_B!$CU107-1,"")</f>
        <v>-1.7665576362454916E-2</v>
      </c>
      <c r="AF107" s="173">
        <f>IFERROR(Inv_SY_B!AF107/Inv_SY_B!$CU107-1,"")</f>
        <v>9.1083392493531701E-3</v>
      </c>
      <c r="AG107" s="173">
        <f>IFERROR(Inv_SY_B!AG107/Inv_SY_B!$CU107-1,"")</f>
        <v>1.4714365881723701E-2</v>
      </c>
      <c r="AH107" s="173">
        <f>IFERROR(Inv_SY_B!AH107/Inv_SY_B!$CU107-1,"")</f>
        <v>-3.1144670783217698E-2</v>
      </c>
      <c r="AI107" s="173">
        <f>IFERROR(Inv_SY_B!AI107/Inv_SY_B!$CU107-1,"")</f>
        <v>6.8877266860588149E-2</v>
      </c>
      <c r="AJ107" s="173">
        <f>IFERROR(Inv_SY_B!AJ107/Inv_SY_B!$CU107-1,"")</f>
        <v>7.3923901737172448E-2</v>
      </c>
      <c r="AK107" s="173">
        <f>IFERROR(Inv_SY_B!AK107/Inv_SY_B!$CU107-1,"")</f>
        <v>6.1336318194427308E-2</v>
      </c>
      <c r="AL107" s="173">
        <f>IFERROR(Inv_SY_B!AL107/Inv_SY_B!$CU107-1,"")</f>
        <v>6.6417032358253136E-2</v>
      </c>
      <c r="AM107" s="173">
        <f>IFERROR(Inv_SY_B!AM107/Inv_SY_B!$CU107-1,"")</f>
        <v>5.8853790994010113E-2</v>
      </c>
      <c r="AN107" s="173">
        <f>IFERROR(Inv_SY_B!AN107/Inv_SY_B!$CU107-1,"")</f>
        <v>7.2083982771750987E-2</v>
      </c>
      <c r="AO107" s="173">
        <f>IFERROR(Inv_SY_B!AO107/Inv_SY_B!$CU107-1,"")</f>
        <v>6.4378245555718028E-2</v>
      </c>
      <c r="AP107" s="173">
        <f>IFERROR(Inv_SY_B!AP107/Inv_SY_B!$CU107-1,"")</f>
        <v>6.8587353793209793E-2</v>
      </c>
      <c r="AQ107" s="173">
        <f>IFERROR(Inv_SY_B!AQ107/Inv_SY_B!$CU107-1,"")</f>
        <v>1.8567363775917611E-2</v>
      </c>
      <c r="AR107" s="173">
        <f>IFERROR(Inv_SY_B!AR107/Inv_SY_B!$CU107-1,"")</f>
        <v>0.10055460577822584</v>
      </c>
      <c r="AS107" s="173">
        <f>IFERROR(Inv_SY_B!AS107/Inv_SY_B!$CU107-1,"")</f>
        <v>0.18303444169387229</v>
      </c>
      <c r="AT107" s="173">
        <f>IFERROR(Inv_SY_B!AT107/Inv_SY_B!$CU107-1,"")</f>
        <v>6.4574883188025067E-2</v>
      </c>
      <c r="AU107" s="173">
        <f>IFERROR(Inv_SY_B!AU107/Inv_SY_B!$CU107-1,"")</f>
        <v>0.11352484561373055</v>
      </c>
      <c r="AV107" s="173">
        <f>IFERROR(Inv_SY_B!AV107/Inv_SY_B!$CU107-1,"")</f>
        <v>2.6960511297427603E-2</v>
      </c>
      <c r="AW107" s="173">
        <f>IFERROR(Inv_SY_B!AW107/Inv_SY_B!$CU107-1,"")</f>
        <v>8.0069231081679959E-2</v>
      </c>
      <c r="AX107" s="173">
        <f>IFERROR(Inv_SY_B!AX107/Inv_SY_B!$CU107-1,"")</f>
        <v>0.11436140587593191</v>
      </c>
      <c r="AY107" s="173">
        <f>IFERROR(Inv_SY_B!AY107/Inv_SY_B!$CU107-1,"")</f>
        <v>9.0612601208360344E-2</v>
      </c>
      <c r="AZ107" s="173">
        <f>IFERROR(Inv_SY_B!AZ107/Inv_SY_B!$CU107-1,"")</f>
        <v>0.12711428637390076</v>
      </c>
      <c r="BA107" s="173">
        <f>IFERROR(Inv_SY_B!BA107/Inv_SY_B!$CU107-1,"")</f>
        <v>9.7261903661122195E-2</v>
      </c>
      <c r="BB107" s="173">
        <f>IFERROR(Inv_SY_B!BB107/Inv_SY_B!$CU107-1,"")</f>
        <v>5.096171304871322E-2</v>
      </c>
      <c r="BC107" s="173">
        <f>IFERROR(Inv_SY_B!BC107/Inv_SY_B!$CU107-1,"")</f>
        <v>7.0744521764924295E-2</v>
      </c>
      <c r="BD107" s="173">
        <f>IFERROR(Inv_SY_B!BD107/Inv_SY_B!$CU107-1,"")</f>
        <v>6.0163019428346232E-2</v>
      </c>
      <c r="BE107" s="173">
        <f>IFERROR(Inv_SY_B!BE107/Inv_SY_B!$CU107-1,"")</f>
        <v>9.7889682588588656E-2</v>
      </c>
      <c r="BF107" s="173">
        <f>IFERROR(Inv_SY_B!BF107/Inv_SY_B!$CU107-1,"")</f>
        <v>8.2619641832210045E-2</v>
      </c>
      <c r="BG107" s="173">
        <f>IFERROR(Inv_SY_B!BG107/Inv_SY_B!$CU107-1,"")</f>
        <v>0.10176267564876595</v>
      </c>
      <c r="BH107" s="173">
        <f>IFERROR(Inv_SY_B!BH107/Inv_SY_B!$CU107-1,"")</f>
        <v>0.14397463471158045</v>
      </c>
      <c r="BI107" s="173">
        <f>IFERROR(Inv_SY_B!BI107/Inv_SY_B!$CU107-1,"")</f>
        <v>5.9834884605248995E-2</v>
      </c>
      <c r="BJ107" s="173">
        <f>IFERROR(Inv_SY_B!BJ107/Inv_SY_B!$CU107-1,"")</f>
        <v>9.6022555124527287E-2</v>
      </c>
      <c r="BK107" s="173">
        <f>IFERROR(Inv_SY_B!BK107/Inv_SY_B!$CU107-1,"")</f>
        <v>4.4911119957318668E-2</v>
      </c>
      <c r="BL107" s="173">
        <f>IFERROR(Inv_SY_B!BL107/Inv_SY_B!$CU107-1,"")</f>
        <v>5.0424136724902979E-2</v>
      </c>
      <c r="BM107" s="173">
        <f>IFERROR(Inv_SY_B!BM107/Inv_SY_B!$CU107-1,"")</f>
        <v>6.4641314820561346E-2</v>
      </c>
      <c r="BN107" s="173">
        <f>IFERROR(Inv_SY_B!BN107/Inv_SY_B!$CU107-1,"")</f>
        <v>8.7544613187582776E-2</v>
      </c>
      <c r="BO107" s="173">
        <f>IFERROR(Inv_SY_B!BO107/Inv_SY_B!$CU107-1,"")</f>
        <v>-7.1324622851801633E-3</v>
      </c>
      <c r="BP107" s="173">
        <f>IFERROR(Inv_SY_B!BP107/Inv_SY_B!$CU107-1,"")</f>
        <v>8.9913046484944026E-3</v>
      </c>
      <c r="BQ107" s="173">
        <f>IFERROR(Inv_SY_B!BQ107/Inv_SY_B!$CU107-1,"")</f>
        <v>9.3664885533252029E-2</v>
      </c>
      <c r="BR107" s="173">
        <f>IFERROR(Inv_SY_B!BR107/Inv_SY_B!$CU107-1,"")</f>
        <v>7.7807649953357094E-2</v>
      </c>
      <c r="BS107" s="173">
        <f>IFERROR(Inv_SY_B!BS107/Inv_SY_B!$CU107-1,"")</f>
        <v>9.670313709949796E-2</v>
      </c>
      <c r="BT107" s="173">
        <f>IFERROR(Inv_SY_B!BT107/Inv_SY_B!$CU107-1,"")</f>
        <v>6.4691082432195346E-2</v>
      </c>
      <c r="BU107" s="173">
        <f>IFERROR(Inv_SY_B!BU107/Inv_SY_B!$CU107-1,"")</f>
        <v>7.7569629943310181E-2</v>
      </c>
      <c r="BV107" s="173">
        <f>IFERROR(Inv_SY_B!BV107/Inv_SY_B!$CU107-1,"")</f>
        <v>6.0053077348442452E-2</v>
      </c>
      <c r="BW107" s="173">
        <f>IFERROR(Inv_SY_B!BW107/Inv_SY_B!$CU107-1,"")</f>
        <v>0.10811961157573724</v>
      </c>
      <c r="BX107" s="173">
        <f>IFERROR(Inv_SY_B!BX107/Inv_SY_B!$CU107-1,"")</f>
        <v>6.060356362714181E-2</v>
      </c>
      <c r="BY107" s="173">
        <f>IFERROR(Inv_SY_B!BY107/Inv_SY_B!$CU107-1,"")</f>
        <v>9.693969088780019E-2</v>
      </c>
      <c r="BZ107" s="173">
        <f>IFERROR(Inv_SY_B!BZ107/Inv_SY_B!$CU107-1,"")</f>
        <v>0.11533902596962475</v>
      </c>
      <c r="CA107" s="173">
        <f>IFERROR(Inv_SY_B!CA107/Inv_SY_B!$CU107-1,"")</f>
        <v>1.5425724202861701E-2</v>
      </c>
      <c r="CB107" s="173">
        <f>IFERROR(Inv_SY_B!CB107/Inv_SY_B!$CU107-1,"")</f>
        <v>-1</v>
      </c>
      <c r="CC107" s="173">
        <f>IFERROR(Inv_SY_B!CC107/Inv_SY_B!$CU107-1,"")</f>
        <v>4.559134406844878E-2</v>
      </c>
      <c r="CD107" s="173">
        <f>IFERROR(Inv_SY_B!CD107/Inv_SY_B!$CU107-1,"")</f>
        <v>5.2349092453210622E-2</v>
      </c>
      <c r="CE107" s="173">
        <f>IFERROR(Inv_SY_B!CE107/Inv_SY_B!$CU107-1,"")</f>
        <v>6.9697472547573858E-2</v>
      </c>
      <c r="CF107" s="173">
        <f>IFERROR(Inv_SY_B!CF107/Inv_SY_B!$CU107-1,"")</f>
        <v>8.9718171256121915E-2</v>
      </c>
      <c r="CG107" s="173">
        <f>IFERROR(Inv_SY_B!CG107/Inv_SY_B!$CU107-1,"")</f>
        <v>-9.0168511594363676E-2</v>
      </c>
      <c r="CH107" s="173">
        <f>IFERROR(Inv_SY_B!CH107/Inv_SY_B!$CU107-1,"")</f>
        <v>0.14077271534836955</v>
      </c>
      <c r="CI107" s="173">
        <f>IFERROR(Inv_SY_B!CI107/Inv_SY_B!$CU107-1,"")</f>
        <v>-3.5058718582365089E-2</v>
      </c>
      <c r="CJ107" s="173">
        <f>IFERROR(Inv_SY_B!CJ107/Inv_SY_B!$CU107-1,"")</f>
        <v>-0.38646290264782857</v>
      </c>
      <c r="CK107" s="173">
        <f>IFERROR(Inv_SY_B!CK107/Inv_SY_B!$CU107-1,"")</f>
        <v>-0.19726867537239856</v>
      </c>
      <c r="CL107" s="173">
        <f>IFERROR(Inv_SY_B!CL107/Inv_SY_B!$CU107-1,"")</f>
        <v>-0.68044152368636768</v>
      </c>
      <c r="CM107" s="173">
        <f>IFERROR(Inv_SY_B!CM107/Inv_SY_B!$CU107-1,"")</f>
        <v>-1</v>
      </c>
      <c r="CN107" s="173">
        <f>IFERROR(Inv_SY_B!CN107/Inv_SY_B!$CU107-1,"")</f>
        <v>-1</v>
      </c>
      <c r="CO107" s="173">
        <f>IFERROR(Inv_SY_B!CO107/Inv_SY_B!$CU107-1,"")</f>
        <v>-0.49340582725574167</v>
      </c>
      <c r="CP107" s="173">
        <f>IFERROR(Inv_SY_B!CP107/Inv_SY_B!$CU107-1,"")</f>
        <v>-0.26537606107590628</v>
      </c>
      <c r="CQ107" s="173">
        <f>IFERROR(Inv_SY_B!CQ107/Inv_SY_B!$CU107-1,"")</f>
        <v>-3.1097547476381604E-2</v>
      </c>
      <c r="CR107" s="173">
        <f>IFERROR(Inv_SY_B!CR107/Inv_SY_B!$CU107-1,"")</f>
        <v>-2.3692274164508142E-2</v>
      </c>
      <c r="CS107" s="173">
        <f>IFERROR(Inv_SY_B!CS107/Inv_SY_B!$CU107-1,"")</f>
        <v>-9.5664636503916101E-2</v>
      </c>
      <c r="CT107" s="173">
        <f>IFERROR(Inv_SY_B!CT107/Inv_SY_B!$CU107-1,"")</f>
        <v>-5.2111560193625173E-2</v>
      </c>
      <c r="CU107" s="173"/>
      <c r="CV107" s="173"/>
      <c r="CW107" s="173"/>
      <c r="CX107" s="173"/>
    </row>
    <row r="108" spans="2:102">
      <c r="B108" s="164">
        <f t="shared" si="2"/>
        <v>45800</v>
      </c>
      <c r="C108" s="173">
        <f>IFERROR(Inv_SY_B!C108/Inv_SY_B!$CU108-1,"")</f>
        <v>2.5675524081605117E-2</v>
      </c>
      <c r="D108" s="173">
        <f>IFERROR(Inv_SY_B!D108/Inv_SY_B!$CU108-1,"")</f>
        <v>2.4071327953454791E-2</v>
      </c>
      <c r="E108" s="173">
        <f>IFERROR(Inv_SY_B!E108/Inv_SY_B!$CU108-1,"")</f>
        <v>1.5333313867865961E-2</v>
      </c>
      <c r="F108" s="173">
        <f>IFERROR(Inv_SY_B!F108/Inv_SY_B!$CU108-1,"")</f>
        <v>-2.121496595036676E-2</v>
      </c>
      <c r="G108" s="173">
        <f>IFERROR(Inv_SY_B!G108/Inv_SY_B!$CU108-1,"")</f>
        <v>6.39136211728486E-3</v>
      </c>
      <c r="H108" s="173">
        <f>IFERROR(Inv_SY_B!H108/Inv_SY_B!$CU108-1,"")</f>
        <v>-2.5505896332963518E-3</v>
      </c>
      <c r="I108" s="173">
        <f>IFERROR(Inv_SY_B!I108/Inv_SY_B!$CU108-1,"")</f>
        <v>-2.8445382124147489E-2</v>
      </c>
      <c r="J108" s="173">
        <f>IFERROR(Inv_SY_B!J108/Inv_SY_B!$CU108-1,"")</f>
        <v>-1.9657376687295391E-2</v>
      </c>
      <c r="K108" s="173">
        <f>IFERROR(Inv_SY_B!K108/Inv_SY_B!$CU108-1,"")</f>
        <v>-1.5522408448196523E-2</v>
      </c>
      <c r="L108" s="173">
        <f>IFERROR(Inv_SY_B!L108/Inv_SY_B!$CU108-1,"")</f>
        <v>-1.6168021587368742E-2</v>
      </c>
      <c r="M108" s="173">
        <f>IFERROR(Inv_SY_B!M108/Inv_SY_B!$CU108-1,"")</f>
        <v>6.8537384622784359E-3</v>
      </c>
      <c r="N108" s="173">
        <f>IFERROR(Inv_SY_B!N108/Inv_SY_B!$CU108-1,"")</f>
        <v>-2.102345966200625E-4</v>
      </c>
      <c r="O108" s="173">
        <f>IFERROR(Inv_SY_B!O108/Inv_SY_B!$CU108-1,"")</f>
        <v>-1.3621764616673637E-3</v>
      </c>
      <c r="P108" s="173">
        <f>IFERROR(Inv_SY_B!P108/Inv_SY_B!$CU108-1,"")</f>
        <v>-9.9639251359047165E-3</v>
      </c>
      <c r="Q108" s="173">
        <f>IFERROR(Inv_SY_B!Q108/Inv_SY_B!$CU108-1,"")</f>
        <v>-1.9314541894442372E-2</v>
      </c>
      <c r="R108" s="173">
        <f>IFERROR(Inv_SY_B!R108/Inv_SY_B!$CU108-1,"")</f>
        <v>-2.4662331126767967E-2</v>
      </c>
      <c r="S108" s="173">
        <f>IFERROR(Inv_SY_B!S108/Inv_SY_B!$CU108-1,"")</f>
        <v>-2.562436566183568E-2</v>
      </c>
      <c r="T108" s="173">
        <f>IFERROR(Inv_SY_B!T108/Inv_SY_B!$CU108-1,"")</f>
        <v>-7.9804609750028233E-3</v>
      </c>
      <c r="U108" s="173">
        <f>IFERROR(Inv_SY_B!U108/Inv_SY_B!$CU108-1,"")</f>
        <v>0.11672865039764613</v>
      </c>
      <c r="V108" s="173">
        <f>IFERROR(Inv_SY_B!V108/Inv_SY_B!$CU108-1,"")</f>
        <v>0.13846554519337007</v>
      </c>
      <c r="W108" s="173">
        <f>IFERROR(Inv_SY_B!W108/Inv_SY_B!$CU108-1,"")</f>
        <v>0.13236648637658388</v>
      </c>
      <c r="X108" s="173">
        <f>IFERROR(Inv_SY_B!X108/Inv_SY_B!$CU108-1,"")</f>
        <v>1.8194628694021997E-2</v>
      </c>
      <c r="Y108" s="173">
        <f>IFERROR(Inv_SY_B!Y108/Inv_SY_B!$CU108-1,"")</f>
        <v>3.1187511911634713E-2</v>
      </c>
      <c r="Z108" s="173">
        <f>IFERROR(Inv_SY_B!Z108/Inv_SY_B!$CU108-1,"")</f>
        <v>3.9202860655744631E-2</v>
      </c>
      <c r="AA108" s="173">
        <f>IFERROR(Inv_SY_B!AA108/Inv_SY_B!$CU108-1,"")</f>
        <v>-5.4217503746911699E-4</v>
      </c>
      <c r="AB108" s="173">
        <f>IFERROR(Inv_SY_B!AB108/Inv_SY_B!$CU108-1,"")</f>
        <v>3.4939284849946572E-2</v>
      </c>
      <c r="AC108" s="173">
        <f>IFERROR(Inv_SY_B!AC108/Inv_SY_B!$CU108-1,"")</f>
        <v>5.3123137901503803E-2</v>
      </c>
      <c r="AD108" s="173">
        <f>IFERROR(Inv_SY_B!AD108/Inv_SY_B!$CU108-1,"")</f>
        <v>2.2203259233555261E-3</v>
      </c>
      <c r="AE108" s="173">
        <f>IFERROR(Inv_SY_B!AE108/Inv_SY_B!$CU108-1,"")</f>
        <v>3.6288159427735334E-2</v>
      </c>
      <c r="AF108" s="173">
        <f>IFERROR(Inv_SY_B!AF108/Inv_SY_B!$CU108-1,"")</f>
        <v>6.9122316551844198E-2</v>
      </c>
      <c r="AG108" s="173">
        <f>IFERROR(Inv_SY_B!AG108/Inv_SY_B!$CU108-1,"")</f>
        <v>5.7849763700817292E-2</v>
      </c>
      <c r="AH108" s="173">
        <f>IFERROR(Inv_SY_B!AH108/Inv_SY_B!$CU108-1,"")</f>
        <v>7.551285103798655E-3</v>
      </c>
      <c r="AI108" s="173">
        <f>IFERROR(Inv_SY_B!AI108/Inv_SY_B!$CU108-1,"")</f>
        <v>5.8159650361407467E-2</v>
      </c>
      <c r="AJ108" s="173">
        <f>IFERROR(Inv_SY_B!AJ108/Inv_SY_B!$CU108-1,"")</f>
        <v>5.1669246414605352E-2</v>
      </c>
      <c r="AK108" s="173">
        <f>IFERROR(Inv_SY_B!AK108/Inv_SY_B!$CU108-1,"")</f>
        <v>6.9931385779784971E-2</v>
      </c>
      <c r="AL108" s="173">
        <f>IFERROR(Inv_SY_B!AL108/Inv_SY_B!$CU108-1,"")</f>
        <v>5.7274595277752693E-2</v>
      </c>
      <c r="AM108" s="173">
        <f>IFERROR(Inv_SY_B!AM108/Inv_SY_B!$CU108-1,"")</f>
        <v>4.0655083297251204E-2</v>
      </c>
      <c r="AN108" s="173">
        <f>IFERROR(Inv_SY_B!AN108/Inv_SY_B!$CU108-1,"")</f>
        <v>4.639113056131472E-2</v>
      </c>
      <c r="AO108" s="173">
        <f>IFERROR(Inv_SY_B!AO108/Inv_SY_B!$CU108-1,"")</f>
        <v>3.7855114463267503E-2</v>
      </c>
      <c r="AP108" s="173">
        <f>IFERROR(Inv_SY_B!AP108/Inv_SY_B!$CU108-1,"")</f>
        <v>5.1621627897020517E-2</v>
      </c>
      <c r="AQ108" s="173">
        <f>IFERROR(Inv_SY_B!AQ108/Inv_SY_B!$CU108-1,"")</f>
        <v>2.624924364640524E-2</v>
      </c>
      <c r="AR108" s="173">
        <f>IFERROR(Inv_SY_B!AR108/Inv_SY_B!$CU108-1,"")</f>
        <v>6.1224085116130977E-2</v>
      </c>
      <c r="AS108" s="173">
        <f>IFERROR(Inv_SY_B!AS108/Inv_SY_B!$CU108-1,"")</f>
        <v>0.14500695207590653</v>
      </c>
      <c r="AT108" s="173">
        <f>IFERROR(Inv_SY_B!AT108/Inv_SY_B!$CU108-1,"")</f>
        <v>4.7028076333523794E-2</v>
      </c>
      <c r="AU108" s="173">
        <f>IFERROR(Inv_SY_B!AU108/Inv_SY_B!$CU108-1,"")</f>
        <v>8.8539216973094748E-2</v>
      </c>
      <c r="AV108" s="173">
        <f>IFERROR(Inv_SY_B!AV108/Inv_SY_B!$CU108-1,"")</f>
        <v>-3.3346231386189862E-3</v>
      </c>
      <c r="AW108" s="173">
        <f>IFERROR(Inv_SY_B!AW108/Inv_SY_B!$CU108-1,"")</f>
        <v>3.5196116282383727E-2</v>
      </c>
      <c r="AX108" s="173">
        <f>IFERROR(Inv_SY_B!AX108/Inv_SY_B!$CU108-1,"")</f>
        <v>4.8588328326871322E-2</v>
      </c>
      <c r="AY108" s="173">
        <f>IFERROR(Inv_SY_B!AY108/Inv_SY_B!$CU108-1,"")</f>
        <v>4.6485669738899116E-2</v>
      </c>
      <c r="AZ108" s="173">
        <f>IFERROR(Inv_SY_B!AZ108/Inv_SY_B!$CU108-1,"")</f>
        <v>7.2228974277438018E-2</v>
      </c>
      <c r="BA108" s="173">
        <f>IFERROR(Inv_SY_B!BA108/Inv_SY_B!$CU108-1,"")</f>
        <v>3.3421830476127123E-2</v>
      </c>
      <c r="BB108" s="173">
        <f>IFERROR(Inv_SY_B!BB108/Inv_SY_B!$CU108-1,"")</f>
        <v>2.4229571682614637E-2</v>
      </c>
      <c r="BC108" s="173">
        <f>IFERROR(Inv_SY_B!BC108/Inv_SY_B!$CU108-1,"")</f>
        <v>4.3161544468668378E-3</v>
      </c>
      <c r="BD108" s="173">
        <f>IFERROR(Inv_SY_B!BD108/Inv_SY_B!$CU108-1,"")</f>
        <v>5.606636206746618E-3</v>
      </c>
      <c r="BE108" s="173">
        <f>IFERROR(Inv_SY_B!BE108/Inv_SY_B!$CU108-1,"")</f>
        <v>4.3566414528040776E-2</v>
      </c>
      <c r="BF108" s="173">
        <f>IFERROR(Inv_SY_B!BF108/Inv_SY_B!$CU108-1,"")</f>
        <v>4.0255087749538898E-2</v>
      </c>
      <c r="BG108" s="173">
        <f>IFERROR(Inv_SY_B!BG108/Inv_SY_B!$CU108-1,"")</f>
        <v>9.641605683345067E-2</v>
      </c>
      <c r="BH108" s="173">
        <f>IFERROR(Inv_SY_B!BH108/Inv_SY_B!$CU108-1,"")</f>
        <v>0.10363317017677698</v>
      </c>
      <c r="BI108" s="173">
        <f>IFERROR(Inv_SY_B!BI108/Inv_SY_B!$CU108-1,"")</f>
        <v>4.24668278368876E-2</v>
      </c>
      <c r="BJ108" s="173">
        <f>IFERROR(Inv_SY_B!BJ108/Inv_SY_B!$CU108-1,"")</f>
        <v>7.9107988617293401E-2</v>
      </c>
      <c r="BK108" s="173">
        <f>IFERROR(Inv_SY_B!BK108/Inv_SY_B!$CU108-1,"")</f>
        <v>1.615535599989415E-2</v>
      </c>
      <c r="BL108" s="173">
        <f>IFERROR(Inv_SY_B!BL108/Inv_SY_B!$CU108-1,"")</f>
        <v>2.9663176660942314E-2</v>
      </c>
      <c r="BM108" s="173">
        <f>IFERROR(Inv_SY_B!BM108/Inv_SY_B!$CU108-1,"")</f>
        <v>4.7888336118375729E-2</v>
      </c>
      <c r="BN108" s="173">
        <f>IFERROR(Inv_SY_B!BN108/Inv_SY_B!$CU108-1,"")</f>
        <v>6.8616284092977597E-2</v>
      </c>
      <c r="BO108" s="173">
        <f>IFERROR(Inv_SY_B!BO108/Inv_SY_B!$CU108-1,"")</f>
        <v>-3.3837359710238601E-2</v>
      </c>
      <c r="BP108" s="173">
        <f>IFERROR(Inv_SY_B!BP108/Inv_SY_B!$CU108-1,"")</f>
        <v>-2.5754982803375071E-2</v>
      </c>
      <c r="BQ108" s="173">
        <f>IFERROR(Inv_SY_B!BQ108/Inv_SY_B!$CU108-1,"")</f>
        <v>1.0907875401215517E-2</v>
      </c>
      <c r="BR108" s="173">
        <f>IFERROR(Inv_SY_B!BR108/Inv_SY_B!$CU108-1,"")</f>
        <v>-1.787382689834216E-2</v>
      </c>
      <c r="BS108" s="173">
        <f>IFERROR(Inv_SY_B!BS108/Inv_SY_B!$CU108-1,"")</f>
        <v>-1.4093892939017305E-2</v>
      </c>
      <c r="BT108" s="173">
        <f>IFERROR(Inv_SY_B!BT108/Inv_SY_B!$CU108-1,"")</f>
        <v>-4.459921398055966E-2</v>
      </c>
      <c r="BU108" s="173">
        <f>IFERROR(Inv_SY_B!BU108/Inv_SY_B!$CU108-1,"")</f>
        <v>-2.4020235797185263E-2</v>
      </c>
      <c r="BV108" s="173">
        <f>IFERROR(Inv_SY_B!BV108/Inv_SY_B!$CU108-1,"")</f>
        <v>-3.3088699218133399E-2</v>
      </c>
      <c r="BW108" s="173">
        <f>IFERROR(Inv_SY_B!BW108/Inv_SY_B!$CU108-1,"")</f>
        <v>-1.4240669920844717E-2</v>
      </c>
      <c r="BX108" s="173">
        <f>IFERROR(Inv_SY_B!BX108/Inv_SY_B!$CU108-1,"")</f>
        <v>-0.62655445865382375</v>
      </c>
      <c r="BY108" s="173">
        <f>IFERROR(Inv_SY_B!BY108/Inv_SY_B!$CU108-1,"")</f>
        <v>-2.9252395454240521E-2</v>
      </c>
      <c r="BZ108" s="173">
        <f>IFERROR(Inv_SY_B!BZ108/Inv_SY_B!$CU108-1,"")</f>
        <v>-1.4580509835047328E-2</v>
      </c>
      <c r="CA108" s="173">
        <f>IFERROR(Inv_SY_B!CA108/Inv_SY_B!$CU108-1,"")</f>
        <v>-3.2577993784988268E-2</v>
      </c>
      <c r="CB108" s="173">
        <f>IFERROR(Inv_SY_B!CB108/Inv_SY_B!$CU108-1,"")</f>
        <v>-1</v>
      </c>
      <c r="CC108" s="173">
        <f>IFERROR(Inv_SY_B!CC108/Inv_SY_B!$CU108-1,"")</f>
        <v>7.0920180289678614E-2</v>
      </c>
      <c r="CD108" s="173">
        <f>IFERROR(Inv_SY_B!CD108/Inv_SY_B!$CU108-1,"")</f>
        <v>7.2662725143271656E-2</v>
      </c>
      <c r="CE108" s="173">
        <f>IFERROR(Inv_SY_B!CE108/Inv_SY_B!$CU108-1,"")</f>
        <v>8.4018463167051305E-2</v>
      </c>
      <c r="CF108" s="173">
        <f>IFERROR(Inv_SY_B!CF108/Inv_SY_B!$CU108-1,"")</f>
        <v>9.0450145753812716E-2</v>
      </c>
      <c r="CG108" s="173">
        <f>IFERROR(Inv_SY_B!CG108/Inv_SY_B!$CU108-1,"")</f>
        <v>-4.7917240366109337E-2</v>
      </c>
      <c r="CH108" s="173">
        <f>IFERROR(Inv_SY_B!CH108/Inv_SY_B!$CU108-1,"")</f>
        <v>0.15209084598126177</v>
      </c>
      <c r="CI108" s="173">
        <f>IFERROR(Inv_SY_B!CI108/Inv_SY_B!$CU108-1,"")</f>
        <v>3.15156100253422E-2</v>
      </c>
      <c r="CJ108" s="173">
        <f>IFERROR(Inv_SY_B!CJ108/Inv_SY_B!$CU108-1,"")</f>
        <v>-0.34352875110085768</v>
      </c>
      <c r="CK108" s="173">
        <f>IFERROR(Inv_SY_B!CK108/Inv_SY_B!$CU108-1,"")</f>
        <v>-0.14414000554706119</v>
      </c>
      <c r="CL108" s="173">
        <f>IFERROR(Inv_SY_B!CL108/Inv_SY_B!$CU108-1,"")</f>
        <v>-0.65993650690623828</v>
      </c>
      <c r="CM108" s="173">
        <f>IFERROR(Inv_SY_B!CM108/Inv_SY_B!$CU108-1,"")</f>
        <v>-1</v>
      </c>
      <c r="CN108" s="173">
        <f>IFERROR(Inv_SY_B!CN108/Inv_SY_B!$CU108-1,"")</f>
        <v>-1</v>
      </c>
      <c r="CO108" s="173">
        <f>IFERROR(Inv_SY_B!CO108/Inv_SY_B!$CU108-1,"")</f>
        <v>-0.4618595832292135</v>
      </c>
      <c r="CP108" s="173">
        <f>IFERROR(Inv_SY_B!CP108/Inv_SY_B!$CU108-1,"")</f>
        <v>-0.24881684754103595</v>
      </c>
      <c r="CQ108" s="173">
        <f>IFERROR(Inv_SY_B!CQ108/Inv_SY_B!$CU108-1,"")</f>
        <v>2.7664402206422745E-2</v>
      </c>
      <c r="CR108" s="173">
        <f>IFERROR(Inv_SY_B!CR108/Inv_SY_B!$CU108-1,"")</f>
        <v>5.078835986499608E-2</v>
      </c>
      <c r="CS108" s="173">
        <f>IFERROR(Inv_SY_B!CS108/Inv_SY_B!$CU108-1,"")</f>
        <v>-2.4157990725353962E-2</v>
      </c>
      <c r="CT108" s="173">
        <f>IFERROR(Inv_SY_B!CT108/Inv_SY_B!$CU108-1,"")</f>
        <v>1.1353523617556593E-2</v>
      </c>
      <c r="CU108" s="173"/>
      <c r="CV108" s="173"/>
      <c r="CW108" s="173"/>
      <c r="CX108" s="173"/>
    </row>
    <row r="109" spans="2:102">
      <c r="B109" s="164">
        <f t="shared" si="2"/>
        <v>45801</v>
      </c>
      <c r="C109" s="173">
        <f>IFERROR(Inv_SY_B!C109/Inv_SY_B!$CU109-1,"")</f>
        <v>3.3801323239959213E-3</v>
      </c>
      <c r="D109" s="173">
        <f>IFERROR(Inv_SY_B!D109/Inv_SY_B!$CU109-1,"")</f>
        <v>-2.0379773442132931E-3</v>
      </c>
      <c r="E109" s="173">
        <f>IFERROR(Inv_SY_B!E109/Inv_SY_B!$CU109-1,"")</f>
        <v>-4.9822998789547102E-3</v>
      </c>
      <c r="F109" s="173">
        <f>IFERROR(Inv_SY_B!F109/Inv_SY_B!$CU109-1,"")</f>
        <v>-5.4259649143576949E-2</v>
      </c>
      <c r="G109" s="173">
        <f>IFERROR(Inv_SY_B!G109/Inv_SY_B!$CU109-1,"")</f>
        <v>-1.5141730831120248E-2</v>
      </c>
      <c r="H109" s="173">
        <f>IFERROR(Inv_SY_B!H109/Inv_SY_B!$CU109-1,"")</f>
        <v>-2.3329928911970166E-2</v>
      </c>
      <c r="I109" s="173">
        <f>IFERROR(Inv_SY_B!I109/Inv_SY_B!$CU109-1,"")</f>
        <v>-2.9277323814315692E-2</v>
      </c>
      <c r="J109" s="173">
        <f>IFERROR(Inv_SY_B!J109/Inv_SY_B!$CU109-1,"")</f>
        <v>-2.1253012227040791E-2</v>
      </c>
      <c r="K109" s="173">
        <f>IFERROR(Inv_SY_B!K109/Inv_SY_B!$CU109-1,"")</f>
        <v>-2.6873055053542094E-2</v>
      </c>
      <c r="L109" s="173">
        <f>IFERROR(Inv_SY_B!L109/Inv_SY_B!$CU109-1,"")</f>
        <v>-2.0356997285533529E-2</v>
      </c>
      <c r="M109" s="173">
        <f>IFERROR(Inv_SY_B!M109/Inv_SY_B!$CU109-1,"")</f>
        <v>-1.7986486239088495E-2</v>
      </c>
      <c r="N109" s="173">
        <f>IFERROR(Inv_SY_B!N109/Inv_SY_B!$CU109-1,"")</f>
        <v>-2.1255752333895539E-2</v>
      </c>
      <c r="O109" s="173">
        <f>IFERROR(Inv_SY_B!O109/Inv_SY_B!$CU109-1,"")</f>
        <v>-6.0047445076759409E-2</v>
      </c>
      <c r="P109" s="173">
        <f>IFERROR(Inv_SY_B!P109/Inv_SY_B!$CU109-1,"")</f>
        <v>-3.2907469568015602E-2</v>
      </c>
      <c r="Q109" s="173">
        <f>IFERROR(Inv_SY_B!Q109/Inv_SY_B!$CU109-1,"")</f>
        <v>-4.8984403452028591E-2</v>
      </c>
      <c r="R109" s="173">
        <f>IFERROR(Inv_SY_B!R109/Inv_SY_B!$CU109-1,"")</f>
        <v>-5.5395008809004942E-2</v>
      </c>
      <c r="S109" s="173">
        <f>IFERROR(Inv_SY_B!S109/Inv_SY_B!$CU109-1,"")</f>
        <v>-8.9730157337493122E-2</v>
      </c>
      <c r="T109" s="173">
        <f>IFERROR(Inv_SY_B!T109/Inv_SY_B!$CU109-1,"")</f>
        <v>-3.9250034049116644E-2</v>
      </c>
      <c r="U109" s="173">
        <f>IFERROR(Inv_SY_B!U109/Inv_SY_B!$CU109-1,"")</f>
        <v>8.1651961666099115E-2</v>
      </c>
      <c r="V109" s="173">
        <f>IFERROR(Inv_SY_B!V109/Inv_SY_B!$CU109-1,"")</f>
        <v>9.9505608092186781E-2</v>
      </c>
      <c r="W109" s="173">
        <f>IFERROR(Inv_SY_B!W109/Inv_SY_B!$CU109-1,"")</f>
        <v>0.12684615247782438</v>
      </c>
      <c r="X109" s="173">
        <f>IFERROR(Inv_SY_B!X109/Inv_SY_B!$CU109-1,"")</f>
        <v>-2.8446402173778473E-3</v>
      </c>
      <c r="Y109" s="173">
        <f>IFERROR(Inv_SY_B!Y109/Inv_SY_B!$CU109-1,"")</f>
        <v>3.0887270172363923E-3</v>
      </c>
      <c r="Z109" s="173">
        <f>IFERROR(Inv_SY_B!Z109/Inv_SY_B!$CU109-1,"")</f>
        <v>7.3882614007370062E-3</v>
      </c>
      <c r="AA109" s="173">
        <f>IFERROR(Inv_SY_B!AA109/Inv_SY_B!$CU109-1,"")</f>
        <v>-4.3411993611527477E-2</v>
      </c>
      <c r="AB109" s="173">
        <f>IFERROR(Inv_SY_B!AB109/Inv_SY_B!$CU109-1,"")</f>
        <v>-2.2948231300282895E-2</v>
      </c>
      <c r="AC109" s="173">
        <f>IFERROR(Inv_SY_B!AC109/Inv_SY_B!$CU109-1,"")</f>
        <v>-3.5493073395017616E-3</v>
      </c>
      <c r="AD109" s="173">
        <f>IFERROR(Inv_SY_B!AD109/Inv_SY_B!$CU109-1,"")</f>
        <v>-5.6135371685991919E-2</v>
      </c>
      <c r="AE109" s="173">
        <f>IFERROR(Inv_SY_B!AE109/Inv_SY_B!$CU109-1,"")</f>
        <v>-2.6289328626093122E-2</v>
      </c>
      <c r="AF109" s="173">
        <f>IFERROR(Inv_SY_B!AF109/Inv_SY_B!$CU109-1,"")</f>
        <v>-2.1835647745225284E-3</v>
      </c>
      <c r="AG109" s="173">
        <f>IFERROR(Inv_SY_B!AG109/Inv_SY_B!$CU109-1,"")</f>
        <v>3.4754685090836457E-3</v>
      </c>
      <c r="AH109" s="173">
        <f>IFERROR(Inv_SY_B!AH109/Inv_SY_B!$CU109-1,"")</f>
        <v>-0.11263720277179434</v>
      </c>
      <c r="AI109" s="173">
        <f>IFERROR(Inv_SY_B!AI109/Inv_SY_B!$CU109-1,"")</f>
        <v>3.9121327879273471E-2</v>
      </c>
      <c r="AJ109" s="173">
        <f>IFERROR(Inv_SY_B!AJ109/Inv_SY_B!$CU109-1,"")</f>
        <v>4.5155714220035836E-2</v>
      </c>
      <c r="AK109" s="173">
        <f>IFERROR(Inv_SY_B!AK109/Inv_SY_B!$CU109-1,"")</f>
        <v>3.4557389704305885E-2</v>
      </c>
      <c r="AL109" s="173">
        <f>IFERROR(Inv_SY_B!AL109/Inv_SY_B!$CU109-1,"")</f>
        <v>4.16173695020432E-2</v>
      </c>
      <c r="AM109" s="173">
        <f>IFERROR(Inv_SY_B!AM109/Inv_SY_B!$CU109-1,"")</f>
        <v>3.4058434942307647E-2</v>
      </c>
      <c r="AN109" s="173">
        <f>IFERROR(Inv_SY_B!AN109/Inv_SY_B!$CU109-1,"")</f>
        <v>4.6396115856747855E-2</v>
      </c>
      <c r="AO109" s="173">
        <f>IFERROR(Inv_SY_B!AO109/Inv_SY_B!$CU109-1,"")</f>
        <v>3.6155491188388122E-2</v>
      </c>
      <c r="AP109" s="173">
        <f>IFERROR(Inv_SY_B!AP109/Inv_SY_B!$CU109-1,"")</f>
        <v>3.8671958683684782E-2</v>
      </c>
      <c r="AQ109" s="173">
        <f>IFERROR(Inv_SY_B!AQ109/Inv_SY_B!$CU109-1,"")</f>
        <v>3.6079997163529054E-2</v>
      </c>
      <c r="AR109" s="173">
        <f>IFERROR(Inv_SY_B!AR109/Inv_SY_B!$CU109-1,"")</f>
        <v>7.3780367374933986E-2</v>
      </c>
      <c r="AS109" s="173">
        <f>IFERROR(Inv_SY_B!AS109/Inv_SY_B!$CU109-1,"")</f>
        <v>0.15361923719043502</v>
      </c>
      <c r="AT109" s="173">
        <f>IFERROR(Inv_SY_B!AT109/Inv_SY_B!$CU109-1,"")</f>
        <v>4.1368476462735781E-2</v>
      </c>
      <c r="AU109" s="173">
        <f>IFERROR(Inv_SY_B!AU109/Inv_SY_B!$CU109-1,"")</f>
        <v>8.7332051817737177E-2</v>
      </c>
      <c r="AV109" s="173">
        <f>IFERROR(Inv_SY_B!AV109/Inv_SY_B!$CU109-1,"")</f>
        <v>-4.5273999855740543E-3</v>
      </c>
      <c r="AW109" s="173">
        <f>IFERROR(Inv_SY_B!AW109/Inv_SY_B!$CU109-1,"")</f>
        <v>4.5780105584461772E-2</v>
      </c>
      <c r="AX109" s="173">
        <f>IFERROR(Inv_SY_B!AX109/Inv_SY_B!$CU109-1,"")</f>
        <v>8.1871317352943507E-2</v>
      </c>
      <c r="AY109" s="173">
        <f>IFERROR(Inv_SY_B!AY109/Inv_SY_B!$CU109-1,"")</f>
        <v>5.6308924836065311E-2</v>
      </c>
      <c r="AZ109" s="173">
        <f>IFERROR(Inv_SY_B!AZ109/Inv_SY_B!$CU109-1,"")</f>
        <v>8.8210146460414363E-2</v>
      </c>
      <c r="BA109" s="173">
        <f>IFERROR(Inv_SY_B!BA109/Inv_SY_B!$CU109-1,"")</f>
        <v>6.5304573008907463E-2</v>
      </c>
      <c r="BB109" s="173">
        <f>IFERROR(Inv_SY_B!BB109/Inv_SY_B!$CU109-1,"")</f>
        <v>1.3131561153295612E-2</v>
      </c>
      <c r="BC109" s="173">
        <f>IFERROR(Inv_SY_B!BC109/Inv_SY_B!$CU109-1,"")</f>
        <v>4.0810956054686764E-2</v>
      </c>
      <c r="BD109" s="173">
        <f>IFERROR(Inv_SY_B!BD109/Inv_SY_B!$CU109-1,"")</f>
        <v>3.2146699945880597E-2</v>
      </c>
      <c r="BE109" s="173">
        <f>IFERROR(Inv_SY_B!BE109/Inv_SY_B!$CU109-1,"")</f>
        <v>7.2305881248662329E-2</v>
      </c>
      <c r="BF109" s="173">
        <f>IFERROR(Inv_SY_B!BF109/Inv_SY_B!$CU109-1,"")</f>
        <v>4.3453707816230702E-2</v>
      </c>
      <c r="BG109" s="173">
        <f>IFERROR(Inv_SY_B!BG109/Inv_SY_B!$CU109-1,"")</f>
        <v>5.6966495021774088E-2</v>
      </c>
      <c r="BH109" s="173">
        <f>IFERROR(Inv_SY_B!BH109/Inv_SY_B!$CU109-1,"")</f>
        <v>0.10165037058302095</v>
      </c>
      <c r="BI109" s="173">
        <f>IFERROR(Inv_SY_B!BI109/Inv_SY_B!$CU109-1,"")</f>
        <v>2.2026266339796097E-2</v>
      </c>
      <c r="BJ109" s="173">
        <f>IFERROR(Inv_SY_B!BJ109/Inv_SY_B!$CU109-1,"")</f>
        <v>5.3514456780943798E-2</v>
      </c>
      <c r="BK109" s="173">
        <f>IFERROR(Inv_SY_B!BK109/Inv_SY_B!$CU109-1,"")</f>
        <v>5.9578812448282115E-3</v>
      </c>
      <c r="BL109" s="173">
        <f>IFERROR(Inv_SY_B!BL109/Inv_SY_B!$CU109-1,"")</f>
        <v>1.1756697647033798E-2</v>
      </c>
      <c r="BM109" s="173">
        <f>IFERROR(Inv_SY_B!BM109/Inv_SY_B!$CU109-1,"")</f>
        <v>2.25246255888647E-2</v>
      </c>
      <c r="BN109" s="173">
        <f>IFERROR(Inv_SY_B!BN109/Inv_SY_B!$CU109-1,"")</f>
        <v>4.4753421797318227E-2</v>
      </c>
      <c r="BO109" s="173">
        <f>IFERROR(Inv_SY_B!BO109/Inv_SY_B!$CU109-1,"")</f>
        <v>-4.7728352709937027E-3</v>
      </c>
      <c r="BP109" s="173">
        <f>IFERROR(Inv_SY_B!BP109/Inv_SY_B!$CU109-1,"")</f>
        <v>1.0030787733775526E-2</v>
      </c>
      <c r="BQ109" s="173">
        <f>IFERROR(Inv_SY_B!BQ109/Inv_SY_B!$CU109-1,"")</f>
        <v>8.1056157479400204E-2</v>
      </c>
      <c r="BR109" s="173">
        <f>IFERROR(Inv_SY_B!BR109/Inv_SY_B!$CU109-1,"")</f>
        <v>5.885949188563222E-2</v>
      </c>
      <c r="BS109" s="173">
        <f>IFERROR(Inv_SY_B!BS109/Inv_SY_B!$CU109-1,"")</f>
        <v>7.0738796359105072E-2</v>
      </c>
      <c r="BT109" s="173">
        <f>IFERROR(Inv_SY_B!BT109/Inv_SY_B!$CU109-1,"")</f>
        <v>7.7318363442400395E-2</v>
      </c>
      <c r="BU109" s="173">
        <f>IFERROR(Inv_SY_B!BU109/Inv_SY_B!$CU109-1,"")</f>
        <v>7.6521353299473294E-2</v>
      </c>
      <c r="BV109" s="173">
        <f>IFERROR(Inv_SY_B!BV109/Inv_SY_B!$CU109-1,"")</f>
        <v>4.877992822901267E-2</v>
      </c>
      <c r="BW109" s="173">
        <f>IFERROR(Inv_SY_B!BW109/Inv_SY_B!$CU109-1,"")</f>
        <v>0.10999901948500468</v>
      </c>
      <c r="BX109" s="173">
        <f>IFERROR(Inv_SY_B!BX109/Inv_SY_B!$CU109-1,"")</f>
        <v>0.10917206928806777</v>
      </c>
      <c r="BY109" s="173">
        <f>IFERROR(Inv_SY_B!BY109/Inv_SY_B!$CU109-1,"")</f>
        <v>8.9096721583251437E-2</v>
      </c>
      <c r="BZ109" s="173">
        <f>IFERROR(Inv_SY_B!BZ109/Inv_SY_B!$CU109-1,"")</f>
        <v>0.10181669506910529</v>
      </c>
      <c r="CA109" s="173">
        <f>IFERROR(Inv_SY_B!CA109/Inv_SY_B!$CU109-1,"")</f>
        <v>2.547461426977593E-3</v>
      </c>
      <c r="CB109" s="173">
        <f>IFERROR(Inv_SY_B!CB109/Inv_SY_B!$CU109-1,"")</f>
        <v>-1</v>
      </c>
      <c r="CC109" s="173">
        <f>IFERROR(Inv_SY_B!CC109/Inv_SY_B!$CU109-1,"")</f>
        <v>2.0457750599536695E-2</v>
      </c>
      <c r="CD109" s="173">
        <f>IFERROR(Inv_SY_B!CD109/Inv_SY_B!$CU109-1,"")</f>
        <v>2.3121332066224687E-2</v>
      </c>
      <c r="CE109" s="173">
        <f>IFERROR(Inv_SY_B!CE109/Inv_SY_B!$CU109-1,"")</f>
        <v>5.029224592804038E-2</v>
      </c>
      <c r="CF109" s="173">
        <f>IFERROR(Inv_SY_B!CF109/Inv_SY_B!$CU109-1,"")</f>
        <v>5.5543962591370288E-2</v>
      </c>
      <c r="CG109" s="173">
        <f>IFERROR(Inv_SY_B!CG109/Inv_SY_B!$CU109-1,"")</f>
        <v>1.0269405372377749E-2</v>
      </c>
      <c r="CH109" s="173">
        <f>IFERROR(Inv_SY_B!CH109/Inv_SY_B!$CU109-1,"")</f>
        <v>0.11053653711301403</v>
      </c>
      <c r="CI109" s="173">
        <f>IFERROR(Inv_SY_B!CI109/Inv_SY_B!$CU109-1,"")</f>
        <v>-1.6563003178940106E-2</v>
      </c>
      <c r="CJ109" s="173">
        <f>IFERROR(Inv_SY_B!CJ109/Inv_SY_B!$CU109-1,"")</f>
        <v>-0.37263716427113169</v>
      </c>
      <c r="CK109" s="173">
        <f>IFERROR(Inv_SY_B!CK109/Inv_SY_B!$CU109-1,"")</f>
        <v>-0.17800377573799897</v>
      </c>
      <c r="CL109" s="173">
        <f>IFERROR(Inv_SY_B!CL109/Inv_SY_B!$CU109-1,"")</f>
        <v>-0.63236377773496288</v>
      </c>
      <c r="CM109" s="173">
        <f>IFERROR(Inv_SY_B!CM109/Inv_SY_B!$CU109-1,"")</f>
        <v>-1</v>
      </c>
      <c r="CN109" s="173">
        <f>IFERROR(Inv_SY_B!CN109/Inv_SY_B!$CU109-1,"")</f>
        <v>-1</v>
      </c>
      <c r="CO109" s="173">
        <f>IFERROR(Inv_SY_B!CO109/Inv_SY_B!$CU109-1,"")</f>
        <v>-0.4860100711570533</v>
      </c>
      <c r="CP109" s="173">
        <f>IFERROR(Inv_SY_B!CP109/Inv_SY_B!$CU109-1,"")</f>
        <v>-0.27265576107130196</v>
      </c>
      <c r="CQ109" s="173">
        <f>IFERROR(Inv_SY_B!CQ109/Inv_SY_B!$CU109-1,"")</f>
        <v>-2.3655564013551733E-2</v>
      </c>
      <c r="CR109" s="173">
        <f>IFERROR(Inv_SY_B!CR109/Inv_SY_B!$CU109-1,"")</f>
        <v>-2.6752950522549557E-2</v>
      </c>
      <c r="CS109" s="173">
        <f>IFERROR(Inv_SY_B!CS109/Inv_SY_B!$CU109-1,"")</f>
        <v>-9.9754855434228795E-2</v>
      </c>
      <c r="CT109" s="173">
        <f>IFERROR(Inv_SY_B!CT109/Inv_SY_B!$CU109-1,"")</f>
        <v>-4.7116880829138119E-2</v>
      </c>
      <c r="CU109" s="173"/>
      <c r="CV109" s="173"/>
      <c r="CW109" s="173"/>
      <c r="CX109" s="173"/>
    </row>
    <row r="110" spans="2:102">
      <c r="B110" s="164">
        <f t="shared" si="2"/>
        <v>45802</v>
      </c>
      <c r="C110" s="173">
        <f>IFERROR(Inv_SY_B!C110/Inv_SY_B!$CU110-1,"")</f>
        <v>3.6931381037039968E-2</v>
      </c>
      <c r="D110" s="173">
        <f>IFERROR(Inv_SY_B!D110/Inv_SY_B!$CU110-1,"")</f>
        <v>3.8075337437252887E-2</v>
      </c>
      <c r="E110" s="173">
        <f>IFERROR(Inv_SY_B!E110/Inv_SY_B!$CU110-1,"")</f>
        <v>4.6283605533120165E-2</v>
      </c>
      <c r="F110" s="173">
        <f>IFERROR(Inv_SY_B!F110/Inv_SY_B!$CU110-1,"")</f>
        <v>4.3757547080360837E-3</v>
      </c>
      <c r="G110" s="173">
        <f>IFERROR(Inv_SY_B!G110/Inv_SY_B!$CU110-1,"")</f>
        <v>3.960621434144862E-2</v>
      </c>
      <c r="H110" s="173">
        <f>IFERROR(Inv_SY_B!H110/Inv_SY_B!$CU110-1,"")</f>
        <v>2.6410417462668923E-2</v>
      </c>
      <c r="I110" s="173">
        <f>IFERROR(Inv_SY_B!I110/Inv_SY_B!$CU110-1,"")</f>
        <v>3.6773917019407909E-2</v>
      </c>
      <c r="J110" s="173">
        <f>IFERROR(Inv_SY_B!J110/Inv_SY_B!$CU110-1,"")</f>
        <v>3.4032086196597255E-2</v>
      </c>
      <c r="K110" s="173">
        <f>IFERROR(Inv_SY_B!K110/Inv_SY_B!$CU110-1,"")</f>
        <v>4.066328590232593E-2</v>
      </c>
      <c r="L110" s="173">
        <f>IFERROR(Inv_SY_B!L110/Inv_SY_B!$CU110-1,"")</f>
        <v>4.3113530926973009E-2</v>
      </c>
      <c r="M110" s="173">
        <f>IFERROR(Inv_SY_B!M110/Inv_SY_B!$CU110-1,"")</f>
        <v>3.4317111124091415E-2</v>
      </c>
      <c r="N110" s="173">
        <f>IFERROR(Inv_SY_B!N110/Inv_SY_B!$CU110-1,"")</f>
        <v>2.5719049305208852E-2</v>
      </c>
      <c r="O110" s="173">
        <f>IFERROR(Inv_SY_B!O110/Inv_SY_B!$CU110-1,"")</f>
        <v>1.9258667857581901E-2</v>
      </c>
      <c r="P110" s="173">
        <f>IFERROR(Inv_SY_B!P110/Inv_SY_B!$CU110-1,"")</f>
        <v>1.532456451470332E-2</v>
      </c>
      <c r="Q110" s="173">
        <f>IFERROR(Inv_SY_B!Q110/Inv_SY_B!$CU110-1,"")</f>
        <v>-2.4470739166935207E-3</v>
      </c>
      <c r="R110" s="173">
        <f>IFERROR(Inv_SY_B!R110/Inv_SY_B!$CU110-1,"")</f>
        <v>-8.2485166343021499E-3</v>
      </c>
      <c r="S110" s="173">
        <f>IFERROR(Inv_SY_B!S110/Inv_SY_B!$CU110-1,"")</f>
        <v>-2.1223512831730851E-2</v>
      </c>
      <c r="T110" s="173">
        <f>IFERROR(Inv_SY_B!T110/Inv_SY_B!$CU110-1,"")</f>
        <v>3.7783203841252888E-3</v>
      </c>
      <c r="U110" s="173">
        <f>IFERROR(Inv_SY_B!U110/Inv_SY_B!$CU110-1,"")</f>
        <v>-4.7882478417875518E-3</v>
      </c>
      <c r="V110" s="173">
        <f>IFERROR(Inv_SY_B!V110/Inv_SY_B!$CU110-1,"")</f>
        <v>2.527717050774525E-2</v>
      </c>
      <c r="W110" s="173">
        <f>IFERROR(Inv_SY_B!W110/Inv_SY_B!$CU110-1,"")</f>
        <v>2.5537612533731213E-2</v>
      </c>
      <c r="X110" s="173">
        <f>IFERROR(Inv_SY_B!X110/Inv_SY_B!$CU110-1,"")</f>
        <v>-6.8590530622015811E-2</v>
      </c>
      <c r="Y110" s="173">
        <f>IFERROR(Inv_SY_B!Y110/Inv_SY_B!$CU110-1,"")</f>
        <v>1.1485051003939706E-2</v>
      </c>
      <c r="Z110" s="173">
        <f>IFERROR(Inv_SY_B!Z110/Inv_SY_B!$CU110-1,"")</f>
        <v>1.3046143407411392E-2</v>
      </c>
      <c r="AA110" s="173">
        <f>IFERROR(Inv_SY_B!AA110/Inv_SY_B!$CU110-1,"")</f>
        <v>1.4011725990331625E-2</v>
      </c>
      <c r="AB110" s="173">
        <f>IFERROR(Inv_SY_B!AB110/Inv_SY_B!$CU110-1,"")</f>
        <v>3.3548318391697363E-2</v>
      </c>
      <c r="AC110" s="173">
        <f>IFERROR(Inv_SY_B!AC110/Inv_SY_B!$CU110-1,"")</f>
        <v>4.8394107765456829E-2</v>
      </c>
      <c r="AD110" s="173">
        <f>IFERROR(Inv_SY_B!AD110/Inv_SY_B!$CU110-1,"")</f>
        <v>-2.2139780993443381E-2</v>
      </c>
      <c r="AE110" s="173">
        <f>IFERROR(Inv_SY_B!AE110/Inv_SY_B!$CU110-1,"")</f>
        <v>2.2502874648669735E-2</v>
      </c>
      <c r="AF110" s="173">
        <f>IFERROR(Inv_SY_B!AF110/Inv_SY_B!$CU110-1,"")</f>
        <v>4.8018230690891839E-2</v>
      </c>
      <c r="AG110" s="173">
        <f>IFERROR(Inv_SY_B!AG110/Inv_SY_B!$CU110-1,"")</f>
        <v>7.6861817577521307E-2</v>
      </c>
      <c r="AH110" s="173">
        <f>IFERROR(Inv_SY_B!AH110/Inv_SY_B!$CU110-1,"")</f>
        <v>2.6946993540571063E-2</v>
      </c>
      <c r="AI110" s="173">
        <f>IFERROR(Inv_SY_B!AI110/Inv_SY_B!$CU110-1,"")</f>
        <v>7.8869838799413561E-3</v>
      </c>
      <c r="AJ110" s="173">
        <f>IFERROR(Inv_SY_B!AJ110/Inv_SY_B!$CU110-1,"")</f>
        <v>8.5196812960619539E-3</v>
      </c>
      <c r="AK110" s="173">
        <f>IFERROR(Inv_SY_B!AK110/Inv_SY_B!$CU110-1,"")</f>
        <v>2.437832687560304E-2</v>
      </c>
      <c r="AL110" s="173">
        <f>IFERROR(Inv_SY_B!AL110/Inv_SY_B!$CU110-1,"")</f>
        <v>2.4715776516297749E-2</v>
      </c>
      <c r="AM110" s="173">
        <f>IFERROR(Inv_SY_B!AM110/Inv_SY_B!$CU110-1,"")</f>
        <v>5.7017098256813004E-3</v>
      </c>
      <c r="AN110" s="173">
        <f>IFERROR(Inv_SY_B!AN110/Inv_SY_B!$CU110-1,"")</f>
        <v>8.0012209134074919E-3</v>
      </c>
      <c r="AO110" s="173">
        <f>IFERROR(Inv_SY_B!AO110/Inv_SY_B!$CU110-1,"")</f>
        <v>2.4036062735637298E-3</v>
      </c>
      <c r="AP110" s="173">
        <f>IFERROR(Inv_SY_B!AP110/Inv_SY_B!$CU110-1,"")</f>
        <v>1.2297916929916219E-2</v>
      </c>
      <c r="AQ110" s="173">
        <f>IFERROR(Inv_SY_B!AQ110/Inv_SY_B!$CU110-1,"")</f>
        <v>3.643693209159915E-3</v>
      </c>
      <c r="AR110" s="173">
        <f>IFERROR(Inv_SY_B!AR110/Inv_SY_B!$CU110-1,"")</f>
        <v>3.5904123306610414E-2</v>
      </c>
      <c r="AS110" s="173">
        <f>IFERROR(Inv_SY_B!AS110/Inv_SY_B!$CU110-1,"")</f>
        <v>0.11020661828845735</v>
      </c>
      <c r="AT110" s="173">
        <f>IFERROR(Inv_SY_B!AT110/Inv_SY_B!$CU110-1,"")</f>
        <v>4.1781414507637837E-3</v>
      </c>
      <c r="AU110" s="173">
        <f>IFERROR(Inv_SY_B!AU110/Inv_SY_B!$CU110-1,"")</f>
        <v>4.4979924395698756E-2</v>
      </c>
      <c r="AV110" s="173">
        <f>IFERROR(Inv_SY_B!AV110/Inv_SY_B!$CU110-1,"")</f>
        <v>-1.3401423297759729E-2</v>
      </c>
      <c r="AW110" s="173">
        <f>IFERROR(Inv_SY_B!AW110/Inv_SY_B!$CU110-1,"")</f>
        <v>8.8623923964603613E-3</v>
      </c>
      <c r="AX110" s="173">
        <f>IFERROR(Inv_SY_B!AX110/Inv_SY_B!$CU110-1,"")</f>
        <v>3.0767296821773815E-2</v>
      </c>
      <c r="AY110" s="173">
        <f>IFERROR(Inv_SY_B!AY110/Inv_SY_B!$CU110-1,"")</f>
        <v>3.459360239871323E-2</v>
      </c>
      <c r="AZ110" s="173">
        <f>IFERROR(Inv_SY_B!AZ110/Inv_SY_B!$CU110-1,"")</f>
        <v>5.8066599405437014E-2</v>
      </c>
      <c r="BA110" s="173">
        <f>IFERROR(Inv_SY_B!BA110/Inv_SY_B!$CU110-1,"")</f>
        <v>2.3291595436974566E-2</v>
      </c>
      <c r="BB110" s="173">
        <f>IFERROR(Inv_SY_B!BB110/Inv_SY_B!$CU110-1,"")</f>
        <v>-5.1316442031488219E-3</v>
      </c>
      <c r="BC110" s="173">
        <f>IFERROR(Inv_SY_B!BC110/Inv_SY_B!$CU110-1,"")</f>
        <v>-6.0703211196766471E-3</v>
      </c>
      <c r="BD110" s="173">
        <f>IFERROR(Inv_SY_B!BD110/Inv_SY_B!$CU110-1,"")</f>
        <v>-2.6432591620020318E-3</v>
      </c>
      <c r="BE110" s="173">
        <f>IFERROR(Inv_SY_B!BE110/Inv_SY_B!$CU110-1,"")</f>
        <v>3.5989294112626302E-2</v>
      </c>
      <c r="BF110" s="173">
        <f>IFERROR(Inv_SY_B!BF110/Inv_SY_B!$CU110-1,"")</f>
        <v>1.4327519115834297E-2</v>
      </c>
      <c r="BG110" s="173">
        <f>IFERROR(Inv_SY_B!BG110/Inv_SY_B!$CU110-1,"")</f>
        <v>6.1262805028309053E-2</v>
      </c>
      <c r="BH110" s="173">
        <f>IFERROR(Inv_SY_B!BH110/Inv_SY_B!$CU110-1,"")</f>
        <v>8.0613634598094341E-2</v>
      </c>
      <c r="BI110" s="173">
        <f>IFERROR(Inv_SY_B!BI110/Inv_SY_B!$CU110-1,"")</f>
        <v>1.9059675898728035E-2</v>
      </c>
      <c r="BJ110" s="173">
        <f>IFERROR(Inv_SY_B!BJ110/Inv_SY_B!$CU110-1,"")</f>
        <v>4.9480980680455255E-2</v>
      </c>
      <c r="BK110" s="173">
        <f>IFERROR(Inv_SY_B!BK110/Inv_SY_B!$CU110-1,"")</f>
        <v>-5.7317158216593223E-3</v>
      </c>
      <c r="BL110" s="173">
        <f>IFERROR(Inv_SY_B!BL110/Inv_SY_B!$CU110-1,"")</f>
        <v>2.4036062735637298E-3</v>
      </c>
      <c r="BM110" s="173">
        <f>IFERROR(Inv_SY_B!BM110/Inv_SY_B!$CU110-1,"")</f>
        <v>1.7794756183445282E-2</v>
      </c>
      <c r="BN110" s="173">
        <f>IFERROR(Inv_SY_B!BN110/Inv_SY_B!$CU110-1,"")</f>
        <v>3.66018800129424E-2</v>
      </c>
      <c r="BO110" s="173">
        <f>IFERROR(Inv_SY_B!BO110/Inv_SY_B!$CU110-1,"")</f>
        <v>-6.2780857941201473E-3</v>
      </c>
      <c r="BP110" s="173">
        <f>IFERROR(Inv_SY_B!BP110/Inv_SY_B!$CU110-1,"")</f>
        <v>-3.10635717283817E-2</v>
      </c>
      <c r="BQ110" s="173">
        <f>IFERROR(Inv_SY_B!BQ110/Inv_SY_B!$CU110-1,"")</f>
        <v>8.0221836023577353E-3</v>
      </c>
      <c r="BR110" s="173">
        <f>IFERROR(Inv_SY_B!BR110/Inv_SY_B!$CU110-1,"")</f>
        <v>-1.0363853511881072E-2</v>
      </c>
      <c r="BS110" s="173">
        <f>IFERROR(Inv_SY_B!BS110/Inv_SY_B!$CU110-1,"")</f>
        <v>-6.9490815131095784E-3</v>
      </c>
      <c r="BT110" s="173">
        <f>IFERROR(Inv_SY_B!BT110/Inv_SY_B!$CU110-1,"")</f>
        <v>1.6454786409576094E-2</v>
      </c>
      <c r="BU110" s="173">
        <f>IFERROR(Inv_SY_B!BU110/Inv_SY_B!$CU110-1,"")</f>
        <v>-6.6317883295659019E-3</v>
      </c>
      <c r="BV110" s="173">
        <f>IFERROR(Inv_SY_B!BV110/Inv_SY_B!$CU110-1,"")</f>
        <v>-2.6434716913914857E-2</v>
      </c>
      <c r="BW110" s="173">
        <f>IFERROR(Inv_SY_B!BW110/Inv_SY_B!$CU110-1,"")</f>
        <v>3.2836734804164713E-4</v>
      </c>
      <c r="BX110" s="173">
        <f>IFERROR(Inv_SY_B!BX110/Inv_SY_B!$CU110-1,"")</f>
        <v>1.9087360368671868E-2</v>
      </c>
      <c r="BY110" s="173">
        <f>IFERROR(Inv_SY_B!BY110/Inv_SY_B!$CU110-1,"")</f>
        <v>-7.080306229991451E-3</v>
      </c>
      <c r="BZ110" s="173">
        <f>IFERROR(Inv_SY_B!BZ110/Inv_SY_B!$CU110-1,"")</f>
        <v>2.4809866144554604E-2</v>
      </c>
      <c r="CA110" s="173">
        <f>IFERROR(Inv_SY_B!CA110/Inv_SY_B!$CU110-1,"")</f>
        <v>-2.6159716399386967E-2</v>
      </c>
      <c r="CB110" s="173">
        <f>IFERROR(Inv_SY_B!CB110/Inv_SY_B!$CU110-1,"")</f>
        <v>-1</v>
      </c>
      <c r="CC110" s="173">
        <f>IFERROR(Inv_SY_B!CC110/Inv_SY_B!$CU110-1,"")</f>
        <v>3.5227868409147378E-2</v>
      </c>
      <c r="CD110" s="173">
        <f>IFERROR(Inv_SY_B!CD110/Inv_SY_B!$CU110-1,"")</f>
        <v>3.8875464453500097E-2</v>
      </c>
      <c r="CE110" s="173">
        <f>IFERROR(Inv_SY_B!CE110/Inv_SY_B!$CU110-1,"")</f>
        <v>7.929921624749614E-2</v>
      </c>
      <c r="CF110" s="173">
        <f>IFERROR(Inv_SY_B!CF110/Inv_SY_B!$CU110-1,"")</f>
        <v>6.5640455359392336E-2</v>
      </c>
      <c r="CG110" s="173">
        <f>IFERROR(Inv_SY_B!CG110/Inv_SY_B!$CU110-1,"")</f>
        <v>1.8697392101234112E-2</v>
      </c>
      <c r="CH110" s="173">
        <f>IFERROR(Inv_SY_B!CH110/Inv_SY_B!$CU110-1,"")</f>
        <v>0.13622491434649819</v>
      </c>
      <c r="CI110" s="173">
        <f>IFERROR(Inv_SY_B!CI110/Inv_SY_B!$CU110-1,"")</f>
        <v>-2.5725913998567718E-3</v>
      </c>
      <c r="CJ110" s="173">
        <f>IFERROR(Inv_SY_B!CJ110/Inv_SY_B!$CU110-1,"")</f>
        <v>-0.18680284060359875</v>
      </c>
      <c r="CK110" s="173">
        <f>IFERROR(Inv_SY_B!CK110/Inv_SY_B!$CU110-1,"")</f>
        <v>-0.16355149219805687</v>
      </c>
      <c r="CL110" s="173">
        <f>IFERROR(Inv_SY_B!CL110/Inv_SY_B!$CU110-1,"")</f>
        <v>-0.38320708773428136</v>
      </c>
      <c r="CM110" s="173">
        <f>IFERROR(Inv_SY_B!CM110/Inv_SY_B!$CU110-1,"")</f>
        <v>-1</v>
      </c>
      <c r="CN110" s="173">
        <f>IFERROR(Inv_SY_B!CN110/Inv_SY_B!$CU110-1,"")</f>
        <v>-1</v>
      </c>
      <c r="CO110" s="173">
        <f>IFERROR(Inv_SY_B!CO110/Inv_SY_B!$CU110-1,"")</f>
        <v>-0.48351042787507725</v>
      </c>
      <c r="CP110" s="173">
        <f>IFERROR(Inv_SY_B!CP110/Inv_SY_B!$CU110-1,"")</f>
        <v>-0.30778404139744098</v>
      </c>
      <c r="CQ110" s="173">
        <f>IFERROR(Inv_SY_B!CQ110/Inv_SY_B!$CU110-1,"")</f>
        <v>-1.8362326963040632E-2</v>
      </c>
      <c r="CR110" s="173">
        <f>IFERROR(Inv_SY_B!CR110/Inv_SY_B!$CU110-1,"")</f>
        <v>-3.1946515247668228E-2</v>
      </c>
      <c r="CS110" s="173">
        <f>IFERROR(Inv_SY_B!CS110/Inv_SY_B!$CU110-1,"")</f>
        <v>-9.3847449881228173E-2</v>
      </c>
      <c r="CT110" s="173">
        <f>IFERROR(Inv_SY_B!CT110/Inv_SY_B!$CU110-1,"")</f>
        <v>-4.593260595870774E-2</v>
      </c>
      <c r="CU110" s="173"/>
      <c r="CV110" s="173"/>
      <c r="CW110" s="173"/>
      <c r="CX110" s="173"/>
    </row>
    <row r="111" spans="2:102">
      <c r="B111" s="164">
        <f t="shared" si="2"/>
        <v>45803</v>
      </c>
      <c r="C111" s="173">
        <f>IFERROR(Inv_SY_B!C111/Inv_SY_B!$CU111-1,"")</f>
        <v>6.1419596112975094E-2</v>
      </c>
      <c r="D111" s="173">
        <f>IFERROR(Inv_SY_B!D111/Inv_SY_B!$CU111-1,"")</f>
        <v>6.8910390061516225E-2</v>
      </c>
      <c r="E111" s="173">
        <f>IFERROR(Inv_SY_B!E111/Inv_SY_B!$CU111-1,"")</f>
        <v>6.8230094838560129E-2</v>
      </c>
      <c r="F111" s="173">
        <f>IFERROR(Inv_SY_B!F111/Inv_SY_B!$CU111-1,"")</f>
        <v>1.5008086632829487E-2</v>
      </c>
      <c r="G111" s="173">
        <f>IFERROR(Inv_SY_B!G111/Inv_SY_B!$CU111-1,"")</f>
        <v>6.2440229825884819E-2</v>
      </c>
      <c r="H111" s="173">
        <f>IFERROR(Inv_SY_B!H111/Inv_SY_B!$CU111-1,"")</f>
        <v>5.2307966053703359E-2</v>
      </c>
      <c r="I111" s="173">
        <f>IFERROR(Inv_SY_B!I111/Inv_SY_B!$CU111-1,"")</f>
        <v>4.4346901661275195E-2</v>
      </c>
      <c r="J111" s="173">
        <f>IFERROR(Inv_SY_B!J111/Inv_SY_B!$CU111-1,"")</f>
        <v>4.2422429483766733E-2</v>
      </c>
      <c r="K111" s="173">
        <f>IFERROR(Inv_SY_B!K111/Inv_SY_B!$CU111-1,"")</f>
        <v>5.0020748386482516E-2</v>
      </c>
      <c r="L111" s="173">
        <f>IFERROR(Inv_SY_B!L111/Inv_SY_B!$CU111-1,"")</f>
        <v>5.0975639161582098E-2</v>
      </c>
      <c r="M111" s="173">
        <f>IFERROR(Inv_SY_B!M111/Inv_SY_B!$CU111-1,"")</f>
        <v>5.6025764749835671E-2</v>
      </c>
      <c r="N111" s="173">
        <f>IFERROR(Inv_SY_B!N111/Inv_SY_B!$CU111-1,"")</f>
        <v>5.191954047659153E-2</v>
      </c>
      <c r="O111" s="173">
        <f>IFERROR(Inv_SY_B!O111/Inv_SY_B!$CU111-1,"")</f>
        <v>4.8142143237638324E-2</v>
      </c>
      <c r="P111" s="173">
        <f>IFERROR(Inv_SY_B!P111/Inv_SY_B!$CU111-1,"")</f>
        <v>4.4433218456189083E-2</v>
      </c>
      <c r="Q111" s="173">
        <f>IFERROR(Inv_SY_B!Q111/Inv_SY_B!$CU111-1,"")</f>
        <v>2.5055978781676869E-2</v>
      </c>
      <c r="R111" s="173">
        <f>IFERROR(Inv_SY_B!R111/Inv_SY_B!$CU111-1,"")</f>
        <v>1.7888483676266054E-2</v>
      </c>
      <c r="S111" s="173">
        <f>IFERROR(Inv_SY_B!S111/Inv_SY_B!$CU111-1,"")</f>
        <v>2.869176085744729E-2</v>
      </c>
      <c r="T111" s="173">
        <f>IFERROR(Inv_SY_B!T111/Inv_SY_B!$CU111-1,"")</f>
        <v>2.3123759711860759E-2</v>
      </c>
      <c r="U111" s="173">
        <f>IFERROR(Inv_SY_B!U111/Inv_SY_B!$CU111-1,"")</f>
        <v>0.13580228608808853</v>
      </c>
      <c r="V111" s="173">
        <f>IFERROR(Inv_SY_B!V111/Inv_SY_B!$CU111-1,"")</f>
        <v>0.16817754165628873</v>
      </c>
      <c r="W111" s="173">
        <f>IFERROR(Inv_SY_B!W111/Inv_SY_B!$CU111-1,"")</f>
        <v>0.19328935473148667</v>
      </c>
      <c r="X111" s="173">
        <f>IFERROR(Inv_SY_B!X111/Inv_SY_B!$CU111-1,"")</f>
        <v>5.2340328104079292E-2</v>
      </c>
      <c r="Y111" s="173">
        <f>IFERROR(Inv_SY_B!Y111/Inv_SY_B!$CU111-1,"")</f>
        <v>4.9728296083567436E-2</v>
      </c>
      <c r="Z111" s="173">
        <f>IFERROR(Inv_SY_B!Z111/Inv_SY_B!$CU111-1,"")</f>
        <v>5.635331017170131E-2</v>
      </c>
      <c r="AA111" s="173">
        <f>IFERROR(Inv_SY_B!AA111/Inv_SY_B!$CU111-1,"")</f>
        <v>6.1681797165834329E-2</v>
      </c>
      <c r="AB111" s="173">
        <f>IFERROR(Inv_SY_B!AB111/Inv_SY_B!$CU111-1,"")</f>
        <v>8.8307450022599321E-2</v>
      </c>
      <c r="AC111" s="173">
        <f>IFERROR(Inv_SY_B!AC111/Inv_SY_B!$CU111-1,"")</f>
        <v>9.6345193168238863E-2</v>
      </c>
      <c r="AD111" s="173">
        <f>IFERROR(Inv_SY_B!AD111/Inv_SY_B!$CU111-1,"")</f>
        <v>3.2651575372651287E-2</v>
      </c>
      <c r="AE111" s="173">
        <f>IFERROR(Inv_SY_B!AE111/Inv_SY_B!$CU111-1,"")</f>
        <v>7.17668701788714E-2</v>
      </c>
      <c r="AF111" s="173">
        <f>IFERROR(Inv_SY_B!AF111/Inv_SY_B!$CU111-1,"")</f>
        <v>9.5486862431951369E-2</v>
      </c>
      <c r="AG111" s="173">
        <f>IFERROR(Inv_SY_B!AG111/Inv_SY_B!$CU111-1,"")</f>
        <v>0.11052827534782539</v>
      </c>
      <c r="AH111" s="173">
        <f>IFERROR(Inv_SY_B!AH111/Inv_SY_B!$CU111-1,"")</f>
        <v>6.01135409072171E-2</v>
      </c>
      <c r="AI111" s="173">
        <f>IFERROR(Inv_SY_B!AI111/Inv_SY_B!$CU111-1,"")</f>
        <v>4.456651832238645E-3</v>
      </c>
      <c r="AJ111" s="173">
        <f>IFERROR(Inv_SY_B!AJ111/Inv_SY_B!$CU111-1,"")</f>
        <v>3.7642170532148356E-4</v>
      </c>
      <c r="AK111" s="173">
        <f>IFERROR(Inv_SY_B!AK111/Inv_SY_B!$CU111-1,"")</f>
        <v>-6.156360539803396E-3</v>
      </c>
      <c r="AL111" s="173">
        <f>IFERROR(Inv_SY_B!AL111/Inv_SY_B!$CU111-1,"")</f>
        <v>-8.8968285831264593E-3</v>
      </c>
      <c r="AM111" s="173">
        <f>IFERROR(Inv_SY_B!AM111/Inv_SY_B!$CU111-1,"")</f>
        <v>-1.9110634820730499E-2</v>
      </c>
      <c r="AN111" s="173">
        <f>IFERROR(Inv_SY_B!AN111/Inv_SY_B!$CU111-1,"")</f>
        <v>-9.1641163855582519E-3</v>
      </c>
      <c r="AO111" s="173">
        <f>IFERROR(Inv_SY_B!AO111/Inv_SY_B!$CU111-1,"")</f>
        <v>-1.9110634820730499E-2</v>
      </c>
      <c r="AP111" s="173">
        <f>IFERROR(Inv_SY_B!AP111/Inv_SY_B!$CU111-1,"")</f>
        <v>-3.5965683306502516E-3</v>
      </c>
      <c r="AQ111" s="173">
        <f>IFERROR(Inv_SY_B!AQ111/Inv_SY_B!$CU111-1,"")</f>
        <v>-1.5196852360105373E-3</v>
      </c>
      <c r="AR111" s="173">
        <f>IFERROR(Inv_SY_B!AR111/Inv_SY_B!$CU111-1,"")</f>
        <v>1.1933996634960087E-2</v>
      </c>
      <c r="AS111" s="173">
        <f>IFERROR(Inv_SY_B!AS111/Inv_SY_B!$CU111-1,"")</f>
        <v>9.7483716784704022E-2</v>
      </c>
      <c r="AT111" s="173">
        <f>IFERROR(Inv_SY_B!AT111/Inv_SY_B!$CU111-1,"")</f>
        <v>3.5766021970211614E-3</v>
      </c>
      <c r="AU111" s="173">
        <f>IFERROR(Inv_SY_B!AU111/Inv_SY_B!$CU111-1,"")</f>
        <v>4.6934247588814371E-2</v>
      </c>
      <c r="AV111" s="173">
        <f>IFERROR(Inv_SY_B!AV111/Inv_SY_B!$CU111-1,"")</f>
        <v>-7.990104715852131E-2</v>
      </c>
      <c r="AW111" s="173">
        <f>IFERROR(Inv_SY_B!AW111/Inv_SY_B!$CU111-1,"")</f>
        <v>-8.4290749288710165E-3</v>
      </c>
      <c r="AX111" s="173">
        <f>IFERROR(Inv_SY_B!AX111/Inv_SY_B!$CU111-1,"")</f>
        <v>1.4169540069280284E-2</v>
      </c>
      <c r="AY111" s="173">
        <f>IFERROR(Inv_SY_B!AY111/Inv_SY_B!$CU111-1,"")</f>
        <v>-1.2898791713912283E-3</v>
      </c>
      <c r="AZ111" s="173">
        <f>IFERROR(Inv_SY_B!AZ111/Inv_SY_B!$CU111-1,"")</f>
        <v>2.8256175954884721E-2</v>
      </c>
      <c r="BA111" s="173">
        <f>IFERROR(Inv_SY_B!BA111/Inv_SY_B!$CU111-1,"")</f>
        <v>6.572886101783304E-4</v>
      </c>
      <c r="BB111" s="173">
        <f>IFERROR(Inv_SY_B!BB111/Inv_SY_B!$CU111-1,"")</f>
        <v>-2.2884890243720424E-2</v>
      </c>
      <c r="BC111" s="173">
        <f>IFERROR(Inv_SY_B!BC111/Inv_SY_B!$CU111-1,"")</f>
        <v>-4.1070311635497125E-3</v>
      </c>
      <c r="BD111" s="173">
        <f>IFERROR(Inv_SY_B!BD111/Inv_SY_B!$CU111-1,"")</f>
        <v>-3.6172616421974335E-2</v>
      </c>
      <c r="BE111" s="173">
        <f>IFERROR(Inv_SY_B!BE111/Inv_SY_B!$CU111-1,"")</f>
        <v>5.269424945755441E-3</v>
      </c>
      <c r="BF111" s="173">
        <f>IFERROR(Inv_SY_B!BF111/Inv_SY_B!$CU111-1,"")</f>
        <v>-1.6756852311778481E-2</v>
      </c>
      <c r="BG111" s="173">
        <f>IFERROR(Inv_SY_B!BG111/Inv_SY_B!$CU111-1,"")</f>
        <v>4.5932034541783295E-2</v>
      </c>
      <c r="BH111" s="173">
        <f>IFERROR(Inv_SY_B!BH111/Inv_SY_B!$CU111-1,"")</f>
        <v>6.1132575653987997E-2</v>
      </c>
      <c r="BI111" s="173">
        <f>IFERROR(Inv_SY_B!BI111/Inv_SY_B!$CU111-1,"")</f>
        <v>-1.0720674764425397E-2</v>
      </c>
      <c r="BJ111" s="173">
        <f>IFERROR(Inv_SY_B!BJ111/Inv_SY_B!$CU111-1,"")</f>
        <v>3.1540846060323702E-2</v>
      </c>
      <c r="BK111" s="173">
        <f>IFERROR(Inv_SY_B!BK111/Inv_SY_B!$CU111-1,"")</f>
        <v>-1.8610181062986286E-2</v>
      </c>
      <c r="BL111" s="173">
        <f>IFERROR(Inv_SY_B!BL111/Inv_SY_B!$CU111-1,"")</f>
        <v>-1.3382615180459023E-2</v>
      </c>
      <c r="BM111" s="173">
        <f>IFERROR(Inv_SY_B!BM111/Inv_SY_B!$CU111-1,"")</f>
        <v>4.1604649143898165E-3</v>
      </c>
      <c r="BN111" s="173">
        <f>IFERROR(Inv_SY_B!BN111/Inv_SY_B!$CU111-1,"")</f>
        <v>3.1543540370359446E-2</v>
      </c>
      <c r="BO111" s="173">
        <f>IFERROR(Inv_SY_B!BO111/Inv_SY_B!$CU111-1,"")</f>
        <v>-2.7456340736250251E-2</v>
      </c>
      <c r="BP111" s="173">
        <f>IFERROR(Inv_SY_B!BP111/Inv_SY_B!$CU111-1,"")</f>
        <v>-5.6269708943168295E-2</v>
      </c>
      <c r="BQ111" s="173">
        <f>IFERROR(Inv_SY_B!BQ111/Inv_SY_B!$CU111-1,"")</f>
        <v>-1.4996209866716348E-2</v>
      </c>
      <c r="BR111" s="173">
        <f>IFERROR(Inv_SY_B!BR111/Inv_SY_B!$CU111-1,"")</f>
        <v>-4.6918722827513748E-2</v>
      </c>
      <c r="BS111" s="173">
        <f>IFERROR(Inv_SY_B!BS111/Inv_SY_B!$CU111-1,"")</f>
        <v>-4.7253667133476562E-2</v>
      </c>
      <c r="BT111" s="173">
        <f>IFERROR(Inv_SY_B!BT111/Inv_SY_B!$CU111-1,"")</f>
        <v>-3.3326307996270454E-2</v>
      </c>
      <c r="BU111" s="173">
        <f>IFERROR(Inv_SY_B!BU111/Inv_SY_B!$CU111-1,"")</f>
        <v>-2.6778137347642228E-2</v>
      </c>
      <c r="BV111" s="173">
        <f>IFERROR(Inv_SY_B!BV111/Inv_SY_B!$CU111-1,"")</f>
        <v>-5.2260632316660227E-2</v>
      </c>
      <c r="BW111" s="173">
        <f>IFERROR(Inv_SY_B!BW111/Inv_SY_B!$CU111-1,"")</f>
        <v>-0.10949839913997128</v>
      </c>
      <c r="BX111" s="173">
        <f>IFERROR(Inv_SY_B!BX111/Inv_SY_B!$CU111-1,"")</f>
        <v>-0.39865966210098214</v>
      </c>
      <c r="BY111" s="173">
        <f>IFERROR(Inv_SY_B!BY111/Inv_SY_B!$CU111-1,"")</f>
        <v>-0.13424728969628086</v>
      </c>
      <c r="BZ111" s="173">
        <f>IFERROR(Inv_SY_B!BZ111/Inv_SY_B!$CU111-1,"")</f>
        <v>-0.12077712700869925</v>
      </c>
      <c r="CA111" s="173">
        <f>IFERROR(Inv_SY_B!CA111/Inv_SY_B!$CU111-1,"")</f>
        <v>-8.120980586436366E-2</v>
      </c>
      <c r="CB111" s="173">
        <f>IFERROR(Inv_SY_B!CB111/Inv_SY_B!$CU111-1,"")</f>
        <v>-1</v>
      </c>
      <c r="CC111" s="173">
        <f>IFERROR(Inv_SY_B!CC111/Inv_SY_B!$CU111-1,"")</f>
        <v>2.1623331050274253E-2</v>
      </c>
      <c r="CD111" s="173">
        <f>IFERROR(Inv_SY_B!CD111/Inv_SY_B!$CU111-1,"")</f>
        <v>1.9600540534852717E-2</v>
      </c>
      <c r="CE111" s="173">
        <f>IFERROR(Inv_SY_B!CE111/Inv_SY_B!$CU111-1,"")</f>
        <v>0.13213986006768708</v>
      </c>
      <c r="CF111" s="173">
        <f>IFERROR(Inv_SY_B!CF111/Inv_SY_B!$CU111-1,"")</f>
        <v>5.8639524285740929E-2</v>
      </c>
      <c r="CG111" s="173">
        <f>IFERROR(Inv_SY_B!CG111/Inv_SY_B!$CU111-1,"")</f>
        <v>2.250935197028725E-2</v>
      </c>
      <c r="CH111" s="173">
        <f>IFERROR(Inv_SY_B!CH111/Inv_SY_B!$CU111-1,"")</f>
        <v>0.10882015266215261</v>
      </c>
      <c r="CI111" s="173">
        <f>IFERROR(Inv_SY_B!CI111/Inv_SY_B!$CU111-1,"")</f>
        <v>0.12964338779410634</v>
      </c>
      <c r="CJ111" s="173">
        <f>IFERROR(Inv_SY_B!CJ111/Inv_SY_B!$CU111-1,"")</f>
        <v>-6.9910218708499228E-2</v>
      </c>
      <c r="CK111" s="173">
        <f>IFERROR(Inv_SY_B!CK111/Inv_SY_B!$CU111-1,"")</f>
        <v>-5.3862798315765903E-2</v>
      </c>
      <c r="CL111" s="173">
        <f>IFERROR(Inv_SY_B!CL111/Inv_SY_B!$CU111-1,"")</f>
        <v>-0.31593940030865308</v>
      </c>
      <c r="CM111" s="173">
        <f>IFERROR(Inv_SY_B!CM111/Inv_SY_B!$CU111-1,"")</f>
        <v>-1</v>
      </c>
      <c r="CN111" s="173">
        <f>IFERROR(Inv_SY_B!CN111/Inv_SY_B!$CU111-1,"")</f>
        <v>-0.66768033958212181</v>
      </c>
      <c r="CO111" s="173">
        <f>IFERROR(Inv_SY_B!CO111/Inv_SY_B!$CU111-1,"")</f>
        <v>-0.46828854333139469</v>
      </c>
      <c r="CP111" s="173">
        <f>IFERROR(Inv_SY_B!CP111/Inv_SY_B!$CU111-1,"")</f>
        <v>-0.40746217691562248</v>
      </c>
      <c r="CQ111" s="173">
        <f>IFERROR(Inv_SY_B!CQ111/Inv_SY_B!$CU111-1,"")</f>
        <v>0.12920864203217808</v>
      </c>
      <c r="CR111" s="173">
        <f>IFERROR(Inv_SY_B!CR111/Inv_SY_B!$CU111-1,"")</f>
        <v>0.13938169286129698</v>
      </c>
      <c r="CS111" s="173">
        <f>IFERROR(Inv_SY_B!CS111/Inv_SY_B!$CU111-1,"")</f>
        <v>7.5705930264220456E-2</v>
      </c>
      <c r="CT111" s="173">
        <f>IFERROR(Inv_SY_B!CT111/Inv_SY_B!$CU111-1,"")</f>
        <v>0.10397382428105884</v>
      </c>
      <c r="CU111" s="173"/>
      <c r="CV111" s="173"/>
      <c r="CW111" s="173"/>
      <c r="CX111" s="173"/>
    </row>
    <row r="112" spans="2:102">
      <c r="B112" s="164">
        <f t="shared" si="2"/>
        <v>45804</v>
      </c>
      <c r="C112" s="173">
        <f>IFERROR(Inv_SY_B!C112/Inv_SY_B!$CU112-1,"")</f>
        <v>0.13011418473679415</v>
      </c>
      <c r="D112" s="173">
        <f>IFERROR(Inv_SY_B!D112/Inv_SY_B!$CU112-1,"")</f>
        <v>0.12576315062022725</v>
      </c>
      <c r="E112" s="173">
        <f>IFERROR(Inv_SY_B!E112/Inv_SY_B!$CU112-1,"")</f>
        <v>0.13080727823848282</v>
      </c>
      <c r="F112" s="173">
        <f>IFERROR(Inv_SY_B!F112/Inv_SY_B!$CU112-1,"")</f>
        <v>7.1172867900431536E-2</v>
      </c>
      <c r="G112" s="173">
        <f>IFERROR(Inv_SY_B!G112/Inv_SY_B!$CU112-1,"")</f>
        <v>0.1140946026072216</v>
      </c>
      <c r="H112" s="173">
        <f>IFERROR(Inv_SY_B!H112/Inv_SY_B!$CU112-1,"")</f>
        <v>0.1103248261490426</v>
      </c>
      <c r="I112" s="173">
        <f>IFERROR(Inv_SY_B!I112/Inv_SY_B!$CU112-1,"")</f>
        <v>0.10526122517805625</v>
      </c>
      <c r="J112" s="173">
        <f>IFERROR(Inv_SY_B!J112/Inv_SY_B!$CU112-1,"")</f>
        <v>0.11540640865756768</v>
      </c>
      <c r="K112" s="173">
        <f>IFERROR(Inv_SY_B!K112/Inv_SY_B!$CU112-1,"")</f>
        <v>0.10459246377904785</v>
      </c>
      <c r="L112" s="173">
        <f>IFERROR(Inv_SY_B!L112/Inv_SY_B!$CU112-1,"")</f>
        <v>9.2882946283699086E-2</v>
      </c>
      <c r="M112" s="173">
        <f>IFERROR(Inv_SY_B!M112/Inv_SY_B!$CU112-1,"")</f>
        <v>0.11539555663638734</v>
      </c>
      <c r="N112" s="173">
        <f>IFERROR(Inv_SY_B!N112/Inv_SY_B!$CU112-1,"")</f>
        <v>0.1164533067764677</v>
      </c>
      <c r="O112" s="173">
        <f>IFERROR(Inv_SY_B!O112/Inv_SY_B!$CU112-1,"")</f>
        <v>0.10504814783982441</v>
      </c>
      <c r="P112" s="173">
        <f>IFERROR(Inv_SY_B!P112/Inv_SY_B!$CU112-1,"")</f>
        <v>8.9931471878032854E-2</v>
      </c>
      <c r="Q112" s="173">
        <f>IFERROR(Inv_SY_B!Q112/Inv_SY_B!$CU112-1,"")</f>
        <v>7.1561840329526394E-2</v>
      </c>
      <c r="R112" s="173">
        <f>IFERROR(Inv_SY_B!R112/Inv_SY_B!$CU112-1,"")</f>
        <v>6.5534858928169237E-2</v>
      </c>
      <c r="S112" s="173">
        <f>IFERROR(Inv_SY_B!S112/Inv_SY_B!$CU112-1,"")</f>
        <v>7.6594276502734315E-2</v>
      </c>
      <c r="T112" s="173">
        <f>IFERROR(Inv_SY_B!T112/Inv_SY_B!$CU112-1,"")</f>
        <v>9.4604166616332863E-2</v>
      </c>
      <c r="U112" s="173">
        <f>IFERROR(Inv_SY_B!U112/Inv_SY_B!$CU112-1,"")</f>
        <v>0.17126026796458138</v>
      </c>
      <c r="V112" s="173">
        <f>IFERROR(Inv_SY_B!V112/Inv_SY_B!$CU112-1,"")</f>
        <v>0.20641918164716433</v>
      </c>
      <c r="W112" s="173">
        <f>IFERROR(Inv_SY_B!W112/Inv_SY_B!$CU112-1,"")</f>
        <v>0.25182457982421336</v>
      </c>
      <c r="X112" s="173">
        <f>IFERROR(Inv_SY_B!X112/Inv_SY_B!$CU112-1,"")</f>
        <v>0.1041869353737741</v>
      </c>
      <c r="Y112" s="173">
        <f>IFERROR(Inv_SY_B!Y112/Inv_SY_B!$CU112-1,"")</f>
        <v>9.8451934233282135E-2</v>
      </c>
      <c r="Z112" s="173">
        <f>IFERROR(Inv_SY_B!Z112/Inv_SY_B!$CU112-1,"")</f>
        <v>9.9124276393696142E-2</v>
      </c>
      <c r="AA112" s="173">
        <f>IFERROR(Inv_SY_B!AA112/Inv_SY_B!$CU112-1,"")</f>
        <v>1.3260828466938435E-2</v>
      </c>
      <c r="AB112" s="173">
        <f>IFERROR(Inv_SY_B!AB112/Inv_SY_B!$CU112-1,"")</f>
        <v>4.0414971693567781E-2</v>
      </c>
      <c r="AC112" s="173">
        <f>IFERROR(Inv_SY_B!AC112/Inv_SY_B!$CU112-1,"")</f>
        <v>6.8554168223375456E-2</v>
      </c>
      <c r="AD112" s="173">
        <f>IFERROR(Inv_SY_B!AD112/Inv_SY_B!$CU112-1,"")</f>
        <v>1.0657870502172928E-2</v>
      </c>
      <c r="AE112" s="173">
        <f>IFERROR(Inv_SY_B!AE112/Inv_SY_B!$CU112-1,"")</f>
        <v>4.7083271482837974E-2</v>
      </c>
      <c r="AF112" s="173">
        <f>IFERROR(Inv_SY_B!AF112/Inv_SY_B!$CU112-1,"")</f>
        <v>7.1038489003358185E-2</v>
      </c>
      <c r="AG112" s="173">
        <f>IFERROR(Inv_SY_B!AG112/Inv_SY_B!$CU112-1,"")</f>
        <v>8.4718270503484572E-2</v>
      </c>
      <c r="AH112" s="173">
        <f>IFERROR(Inv_SY_B!AH112/Inv_SY_B!$CU112-1,"")</f>
        <v>2.4044067462466456E-2</v>
      </c>
      <c r="AI112" s="173">
        <f>IFERROR(Inv_SY_B!AI112/Inv_SY_B!$CU112-1,"")</f>
        <v>-2.185841042264991E-2</v>
      </c>
      <c r="AJ112" s="173">
        <f>IFERROR(Inv_SY_B!AJ112/Inv_SY_B!$CU112-1,"")</f>
        <v>-1.6190923366475762E-2</v>
      </c>
      <c r="AK112" s="173">
        <f>IFERROR(Inv_SY_B!AK112/Inv_SY_B!$CU112-1,"")</f>
        <v>-1.8543754368836152E-2</v>
      </c>
      <c r="AL112" s="173">
        <f>IFERROR(Inv_SY_B!AL112/Inv_SY_B!$CU112-1,"")</f>
        <v>-1.2804069470606971E-2</v>
      </c>
      <c r="AM112" s="173">
        <f>IFERROR(Inv_SY_B!AM112/Inv_SY_B!$CU112-1,"")</f>
        <v>-2.5940561612672663E-2</v>
      </c>
      <c r="AN112" s="173">
        <f>IFERROR(Inv_SY_B!AN112/Inv_SY_B!$CU112-1,"")</f>
        <v>-1.9858120873411989E-2</v>
      </c>
      <c r="AO112" s="173">
        <f>IFERROR(Inv_SY_B!AO112/Inv_SY_B!$CU112-1,"")</f>
        <v>-3.0980298225203096E-2</v>
      </c>
      <c r="AP112" s="173">
        <f>IFERROR(Inv_SY_B!AP112/Inv_SY_B!$CU112-1,"")</f>
        <v>-2.4028937380333626E-2</v>
      </c>
      <c r="AQ112" s="173">
        <f>IFERROR(Inv_SY_B!AQ112/Inv_SY_B!$CU112-1,"")</f>
        <v>-1.6427624296468935E-2</v>
      </c>
      <c r="AR112" s="173">
        <f>IFERROR(Inv_SY_B!AR112/Inv_SY_B!$CU112-1,"")</f>
        <v>-5.3175545347208253E-3</v>
      </c>
      <c r="AS112" s="173">
        <f>IFERROR(Inv_SY_B!AS112/Inv_SY_B!$CU112-1,"")</f>
        <v>7.3329610816274871E-2</v>
      </c>
      <c r="AT112" s="173">
        <f>IFERROR(Inv_SY_B!AT112/Inv_SY_B!$CU112-1,"")</f>
        <v>-2.7118431089164563E-2</v>
      </c>
      <c r="AU112" s="173">
        <f>IFERROR(Inv_SY_B!AU112/Inv_SY_B!$CU112-1,"")</f>
        <v>1.6897199593834955E-2</v>
      </c>
      <c r="AV112" s="173">
        <f>IFERROR(Inv_SY_B!AV112/Inv_SY_B!$CU112-1,"")</f>
        <v>-7.222844676792084E-2</v>
      </c>
      <c r="AW112" s="173">
        <f>IFERROR(Inv_SY_B!AW112/Inv_SY_B!$CU112-1,"")</f>
        <v>-3.0067932114314022E-2</v>
      </c>
      <c r="AX112" s="173">
        <f>IFERROR(Inv_SY_B!AX112/Inv_SY_B!$CU112-1,"")</f>
        <v>-2.6535027823603174E-3</v>
      </c>
      <c r="AY112" s="173">
        <f>IFERROR(Inv_SY_B!AY112/Inv_SY_B!$CU112-1,"")</f>
        <v>-2.2486853882563773E-2</v>
      </c>
      <c r="AZ112" s="173">
        <f>IFERROR(Inv_SY_B!AZ112/Inv_SY_B!$CU112-1,"")</f>
        <v>3.9028943781418413E-3</v>
      </c>
      <c r="BA112" s="173">
        <f>IFERROR(Inv_SY_B!BA112/Inv_SY_B!$CU112-1,"")</f>
        <v>-2.2812449232481269E-2</v>
      </c>
      <c r="BB112" s="173">
        <f>IFERROR(Inv_SY_B!BB112/Inv_SY_B!$CU112-1,"")</f>
        <v>-5.1848862761571413E-2</v>
      </c>
      <c r="BC112" s="173">
        <f>IFERROR(Inv_SY_B!BC112/Inv_SY_B!$CU112-1,"")</f>
        <v>-3.1293109463222168E-2</v>
      </c>
      <c r="BD112" s="173">
        <f>IFERROR(Inv_SY_B!BD112/Inv_SY_B!$CU112-1,"")</f>
        <v>-5.841796611812089E-2</v>
      </c>
      <c r="BE112" s="173">
        <f>IFERROR(Inv_SY_B!BE112/Inv_SY_B!$CU112-1,"")</f>
        <v>-2.3199513643161862E-2</v>
      </c>
      <c r="BF112" s="173">
        <f>IFERROR(Inv_SY_B!BF112/Inv_SY_B!$CU112-1,"")</f>
        <v>-4.3374345445863272E-2</v>
      </c>
      <c r="BG112" s="173">
        <f>IFERROR(Inv_SY_B!BG112/Inv_SY_B!$CU112-1,"")</f>
        <v>7.3088551241182742E-3</v>
      </c>
      <c r="BH112" s="173">
        <f>IFERROR(Inv_SY_B!BH112/Inv_SY_B!$CU112-1,"")</f>
        <v>2.9148973082917307E-2</v>
      </c>
      <c r="BI112" s="173">
        <f>IFERROR(Inv_SY_B!BI112/Inv_SY_B!$CU112-1,"")</f>
        <v>-4.022969718467051E-2</v>
      </c>
      <c r="BJ112" s="173">
        <f>IFERROR(Inv_SY_B!BJ112/Inv_SY_B!$CU112-1,"")</f>
        <v>-4.974484931119183E-3</v>
      </c>
      <c r="BK112" s="173">
        <f>IFERROR(Inv_SY_B!BK112/Inv_SY_B!$CU112-1,"")</f>
        <v>-5.8785741604680863E-2</v>
      </c>
      <c r="BL112" s="173">
        <f>IFERROR(Inv_SY_B!BL112/Inv_SY_B!$CU112-1,"")</f>
        <v>-5.3239764582795779E-2</v>
      </c>
      <c r="BM112" s="173">
        <f>IFERROR(Inv_SY_B!BM112/Inv_SY_B!$CU112-1,"")</f>
        <v>-3.5498682774368184E-2</v>
      </c>
      <c r="BN112" s="173">
        <f>IFERROR(Inv_SY_B!BN112/Inv_SY_B!$CU112-1,"")</f>
        <v>-1.1269248736735848E-2</v>
      </c>
      <c r="BO112" s="173">
        <f>IFERROR(Inv_SY_B!BO112/Inv_SY_B!$CU112-1,"")</f>
        <v>-4.9136059268030108E-2</v>
      </c>
      <c r="BP112" s="173">
        <f>IFERROR(Inv_SY_B!BP112/Inv_SY_B!$CU112-1,"")</f>
        <v>-7.3061540917745194E-2</v>
      </c>
      <c r="BQ112" s="173">
        <f>IFERROR(Inv_SY_B!BQ112/Inv_SY_B!$CU112-1,"")</f>
        <v>-2.2658588752788811E-2</v>
      </c>
      <c r="BR112" s="173">
        <f>IFERROR(Inv_SY_B!BR112/Inv_SY_B!$CU112-1,"")</f>
        <v>-2.647732571460848E-2</v>
      </c>
      <c r="BS112" s="173">
        <f>IFERROR(Inv_SY_B!BS112/Inv_SY_B!$CU112-1,"")</f>
        <v>-3.8929210264639358E-2</v>
      </c>
      <c r="BT112" s="173">
        <f>IFERROR(Inv_SY_B!BT112/Inv_SY_B!$CU112-1,"")</f>
        <v>-2.763579422617779E-2</v>
      </c>
      <c r="BU112" s="173">
        <f>IFERROR(Inv_SY_B!BU112/Inv_SY_B!$CU112-1,"")</f>
        <v>-2.9960786712208254E-2</v>
      </c>
      <c r="BV112" s="173">
        <f>IFERROR(Inv_SY_B!BV112/Inv_SY_B!$CU112-1,"")</f>
        <v>-6.2625824517168582E-2</v>
      </c>
      <c r="BW112" s="173">
        <f>IFERROR(Inv_SY_B!BW112/Inv_SY_B!$CU112-1,"")</f>
        <v>-1.003338915943508E-2</v>
      </c>
      <c r="BX112" s="173">
        <f>IFERROR(Inv_SY_B!BX112/Inv_SY_B!$CU112-1,"")</f>
        <v>-4.9120962595159745E-2</v>
      </c>
      <c r="BY112" s="173">
        <f>IFERROR(Inv_SY_B!BY112/Inv_SY_B!$CU112-1,"")</f>
        <v>-3.0250121507361505E-2</v>
      </c>
      <c r="BZ112" s="173">
        <f>IFERROR(Inv_SY_B!BZ112/Inv_SY_B!$CU112-1,"")</f>
        <v>2.496263824750411E-2</v>
      </c>
      <c r="CA112" s="173">
        <f>IFERROR(Inv_SY_B!CA112/Inv_SY_B!$CU112-1,"")</f>
        <v>-7.0839348531240742E-2</v>
      </c>
      <c r="CB112" s="173">
        <f>IFERROR(Inv_SY_B!CB112/Inv_SY_B!$CU112-1,"")</f>
        <v>-1</v>
      </c>
      <c r="CC112" s="173">
        <f>IFERROR(Inv_SY_B!CC112/Inv_SY_B!$CU112-1,"")</f>
        <v>-2.1040679285489028E-2</v>
      </c>
      <c r="CD112" s="173">
        <f>IFERROR(Inv_SY_B!CD112/Inv_SY_B!$CU112-1,"")</f>
        <v>-2.2152266179765956E-2</v>
      </c>
      <c r="CE112" s="173">
        <f>IFERROR(Inv_SY_B!CE112/Inv_SY_B!$CU112-1,"")</f>
        <v>9.167982012189313E-2</v>
      </c>
      <c r="CF112" s="173">
        <f>IFERROR(Inv_SY_B!CF112/Inv_SY_B!$CU112-1,"")</f>
        <v>2.5851859728057258E-2</v>
      </c>
      <c r="CG112" s="173">
        <f>IFERROR(Inv_SY_B!CG112/Inv_SY_B!$CU112-1,"")</f>
        <v>-1.8307395210930499E-2</v>
      </c>
      <c r="CH112" s="173">
        <f>IFERROR(Inv_SY_B!CH112/Inv_SY_B!$CU112-1,"")</f>
        <v>6.4143335281091396E-2</v>
      </c>
      <c r="CI112" s="173">
        <f>IFERROR(Inv_SY_B!CI112/Inv_SY_B!$CU112-1,"")</f>
        <v>2.6966268670842286E-2</v>
      </c>
      <c r="CJ112" s="173">
        <f>IFERROR(Inv_SY_B!CJ112/Inv_SY_B!$CU112-1,"")</f>
        <v>-0.15421000707948995</v>
      </c>
      <c r="CK112" s="173">
        <f>IFERROR(Inv_SY_B!CK112/Inv_SY_B!$CU112-1,"")</f>
        <v>-0.13767804565197861</v>
      </c>
      <c r="CL112" s="173">
        <f>IFERROR(Inv_SY_B!CL112/Inv_SY_B!$CU112-1,"")</f>
        <v>-0.3711933816088272</v>
      </c>
      <c r="CM112" s="173">
        <f>IFERROR(Inv_SY_B!CM112/Inv_SY_B!$CU112-1,"")</f>
        <v>-1</v>
      </c>
      <c r="CN112" s="173">
        <f>IFERROR(Inv_SY_B!CN112/Inv_SY_B!$CU112-1,"")</f>
        <v>-0.54087696533573371</v>
      </c>
      <c r="CO112" s="173">
        <f>IFERROR(Inv_SY_B!CO112/Inv_SY_B!$CU112-1,"")</f>
        <v>-0.47452255906917429</v>
      </c>
      <c r="CP112" s="173">
        <f>IFERROR(Inv_SY_B!CP112/Inv_SY_B!$CU112-1,"")</f>
        <v>-0.45824306187955288</v>
      </c>
      <c r="CQ112" s="173">
        <f>IFERROR(Inv_SY_B!CQ112/Inv_SY_B!$CU112-1,"")</f>
        <v>1.3862356619475102E-2</v>
      </c>
      <c r="CR112" s="173">
        <f>IFERROR(Inv_SY_B!CR112/Inv_SY_B!$CU112-1,"")</f>
        <v>1.5687094926554179E-2</v>
      </c>
      <c r="CS112" s="173">
        <f>IFERROR(Inv_SY_B!CS112/Inv_SY_B!$CU112-1,"")</f>
        <v>-4.331377576440798E-2</v>
      </c>
      <c r="CT112" s="173">
        <f>IFERROR(Inv_SY_B!CT112/Inv_SY_B!$CU112-1,"")</f>
        <v>-6.607222125281198E-3</v>
      </c>
      <c r="CU112" s="173"/>
      <c r="CV112" s="173"/>
      <c r="CW112" s="173"/>
      <c r="CX112" s="173"/>
    </row>
    <row r="113" spans="2:102">
      <c r="B113" s="164">
        <f t="shared" si="2"/>
        <v>45805</v>
      </c>
      <c r="C113" s="173">
        <f>IFERROR(Inv_SY_B!C113/Inv_SY_B!$CU113-1,"")</f>
        <v>0.26205643260208178</v>
      </c>
      <c r="D113" s="173">
        <f>IFERROR(Inv_SY_B!D113/Inv_SY_B!$CU113-1,"")</f>
        <v>0.25715665049462433</v>
      </c>
      <c r="E113" s="173">
        <f>IFERROR(Inv_SY_B!E113/Inv_SY_B!$CU113-1,"")</f>
        <v>0.26532427748936893</v>
      </c>
      <c r="F113" s="173">
        <f>IFERROR(Inv_SY_B!F113/Inv_SY_B!$CU113-1,"")</f>
        <v>0.20388828264215664</v>
      </c>
      <c r="G113" s="173">
        <f>IFERROR(Inv_SY_B!G113/Inv_SY_B!$CU113-1,"")</f>
        <v>0.25133313136647306</v>
      </c>
      <c r="H113" s="173">
        <f>IFERROR(Inv_SY_B!H113/Inv_SY_B!$CU113-1,"")</f>
        <v>0.23967384293072702</v>
      </c>
      <c r="I113" s="173">
        <f>IFERROR(Inv_SY_B!I113/Inv_SY_B!$CU113-1,"")</f>
        <v>0.24288014725055729</v>
      </c>
      <c r="J113" s="173">
        <f>IFERROR(Inv_SY_B!J113/Inv_SY_B!$CU113-1,"")</f>
        <v>0.25131988217506906</v>
      </c>
      <c r="K113" s="173">
        <f>IFERROR(Inv_SY_B!K113/Inv_SY_B!$CU113-1,"")</f>
        <v>0.24467354161681887</v>
      </c>
      <c r="L113" s="173">
        <f>IFERROR(Inv_SY_B!L113/Inv_SY_B!$CU113-1,"")</f>
        <v>0.20452815453236739</v>
      </c>
      <c r="M113" s="173">
        <f>IFERROR(Inv_SY_B!M113/Inv_SY_B!$CU113-1,"")</f>
        <v>0.19878977812470811</v>
      </c>
      <c r="N113" s="173">
        <f>IFERROR(Inv_SY_B!N113/Inv_SY_B!$CU113-1,"")</f>
        <v>0.2372216485510068</v>
      </c>
      <c r="O113" s="173">
        <f>IFERROR(Inv_SY_B!O113/Inv_SY_B!$CU113-1,"")</f>
        <v>0.22548297132502282</v>
      </c>
      <c r="P113" s="173">
        <f>IFERROR(Inv_SY_B!P113/Inv_SY_B!$CU113-1,"")</f>
        <v>0.22259787524431074</v>
      </c>
      <c r="Q113" s="173">
        <f>IFERROR(Inv_SY_B!Q113/Inv_SY_B!$CU113-1,"")</f>
        <v>0.1792068106052298</v>
      </c>
      <c r="R113" s="173">
        <f>IFERROR(Inv_SY_B!R113/Inv_SY_B!$CU113-1,"")</f>
        <v>0.16489081380120107</v>
      </c>
      <c r="S113" s="173">
        <f>IFERROR(Inv_SY_B!S113/Inv_SY_B!$CU113-1,"")</f>
        <v>0.18061977219514325</v>
      </c>
      <c r="T113" s="173">
        <f>IFERROR(Inv_SY_B!T113/Inv_SY_B!$CU113-1,"")</f>
        <v>0.17936644091170151</v>
      </c>
      <c r="U113" s="173">
        <f>IFERROR(Inv_SY_B!U113/Inv_SY_B!$CU113-1,"")</f>
        <v>0.33780444694591427</v>
      </c>
      <c r="V113" s="173">
        <f>IFERROR(Inv_SY_B!V113/Inv_SY_B!$CU113-1,"")</f>
        <v>0.36411395096041099</v>
      </c>
      <c r="W113" s="173">
        <f>IFERROR(Inv_SY_B!W113/Inv_SY_B!$CU113-1,"")</f>
        <v>0.39595061950046939</v>
      </c>
      <c r="X113" s="173">
        <f>IFERROR(Inv_SY_B!X113/Inv_SY_B!$CU113-1,"")</f>
        <v>0.24861026095739347</v>
      </c>
      <c r="Y113" s="173">
        <f>IFERROR(Inv_SY_B!Y113/Inv_SY_B!$CU113-1,"")</f>
        <v>0.2544776061264169</v>
      </c>
      <c r="Z113" s="173">
        <f>IFERROR(Inv_SY_B!Z113/Inv_SY_B!$CU113-1,"")</f>
        <v>0.25781099721752754</v>
      </c>
      <c r="AA113" s="173">
        <f>IFERROR(Inv_SY_B!AA113/Inv_SY_B!$CU113-1,"")</f>
        <v>0.20270351703121503</v>
      </c>
      <c r="AB113" s="173">
        <f>IFERROR(Inv_SY_B!AB113/Inv_SY_B!$CU113-1,"")</f>
        <v>0.23138167658633835</v>
      </c>
      <c r="AC113" s="173">
        <f>IFERROR(Inv_SY_B!AC113/Inv_SY_B!$CU113-1,"")</f>
        <v>0.24062394143493737</v>
      </c>
      <c r="AD113" s="173">
        <f>IFERROR(Inv_SY_B!AD113/Inv_SY_B!$CU113-1,"")</f>
        <v>0.17914675216585096</v>
      </c>
      <c r="AE113" s="173">
        <f>IFERROR(Inv_SY_B!AE113/Inv_SY_B!$CU113-1,"")</f>
        <v>0.21210247820549211</v>
      </c>
      <c r="AF113" s="173">
        <f>IFERROR(Inv_SY_B!AF113/Inv_SY_B!$CU113-1,"")</f>
        <v>0.23947217815950839</v>
      </c>
      <c r="AG113" s="173">
        <f>IFERROR(Inv_SY_B!AG113/Inv_SY_B!$CU113-1,"")</f>
        <v>0.25499285245880454</v>
      </c>
      <c r="AH113" s="173">
        <f>IFERROR(Inv_SY_B!AH113/Inv_SY_B!$CU113-1,"")</f>
        <v>0.19894831277742853</v>
      </c>
      <c r="AI113" s="173">
        <f>IFERROR(Inv_SY_B!AI113/Inv_SY_B!$CU113-1,"")</f>
        <v>-7.4335778833426458E-2</v>
      </c>
      <c r="AJ113" s="173">
        <f>IFERROR(Inv_SY_B!AJ113/Inv_SY_B!$CU113-1,"")</f>
        <v>-7.1629158303699647E-2</v>
      </c>
      <c r="AK113" s="173">
        <f>IFERROR(Inv_SY_B!AK113/Inv_SY_B!$CU113-1,"")</f>
        <v>-7.5766865550293661E-2</v>
      </c>
      <c r="AL113" s="173">
        <f>IFERROR(Inv_SY_B!AL113/Inv_SY_B!$CU113-1,"")</f>
        <v>-7.1198559583061316E-2</v>
      </c>
      <c r="AM113" s="173">
        <f>IFERROR(Inv_SY_B!AM113/Inv_SY_B!$CU113-1,"")</f>
        <v>-8.1303887005701903E-2</v>
      </c>
      <c r="AN113" s="173">
        <f>IFERROR(Inv_SY_B!AN113/Inv_SY_B!$CU113-1,"")</f>
        <v>-7.6365744230721622E-2</v>
      </c>
      <c r="AO113" s="173">
        <f>IFERROR(Inv_SY_B!AO113/Inv_SY_B!$CU113-1,"")</f>
        <v>-9.2994184187287998E-2</v>
      </c>
      <c r="AP113" s="173">
        <f>IFERROR(Inv_SY_B!AP113/Inv_SY_B!$CU113-1,"")</f>
        <v>-8.4931910268952748E-2</v>
      </c>
      <c r="AQ113" s="173">
        <f>IFERROR(Inv_SY_B!AQ113/Inv_SY_B!$CU113-1,"")</f>
        <v>-8.3375891402714175E-2</v>
      </c>
      <c r="AR113" s="173">
        <f>IFERROR(Inv_SY_B!AR113/Inv_SY_B!$CU113-1,"")</f>
        <v>-7.5584988308684986E-2</v>
      </c>
      <c r="AS113" s="173">
        <f>IFERROR(Inv_SY_B!AS113/Inv_SY_B!$CU113-1,"")</f>
        <v>-1.0109681190089148E-3</v>
      </c>
      <c r="AT113" s="173">
        <f>IFERROR(Inv_SY_B!AT113/Inv_SY_B!$CU113-1,"")</f>
        <v>-8.3685922481573805E-2</v>
      </c>
      <c r="AU113" s="173">
        <f>IFERROR(Inv_SY_B!AU113/Inv_SY_B!$CU113-1,"")</f>
        <v>-3.3736470887524184E-2</v>
      </c>
      <c r="AV113" s="173">
        <f>IFERROR(Inv_SY_B!AV113/Inv_SY_B!$CU113-1,"")</f>
        <v>-0.19422314700309096</v>
      </c>
      <c r="AW113" s="173">
        <f>IFERROR(Inv_SY_B!AW113/Inv_SY_B!$CU113-1,"")</f>
        <v>-0.10004867386583138</v>
      </c>
      <c r="AX113" s="173">
        <f>IFERROR(Inv_SY_B!AX113/Inv_SY_B!$CU113-1,"")</f>
        <v>-7.686963635061772E-2</v>
      </c>
      <c r="AY113" s="173">
        <f>IFERROR(Inv_SY_B!AY113/Inv_SY_B!$CU113-1,"")</f>
        <v>-0.10146420529229772</v>
      </c>
      <c r="AZ113" s="173">
        <f>IFERROR(Inv_SY_B!AZ113/Inv_SY_B!$CU113-1,"")</f>
        <v>-7.8088139113274946E-2</v>
      </c>
      <c r="BA113" s="173">
        <f>IFERROR(Inv_SY_B!BA113/Inv_SY_B!$CU113-1,"")</f>
        <v>-0.1018626854974567</v>
      </c>
      <c r="BB113" s="173">
        <f>IFERROR(Inv_SY_B!BB113/Inv_SY_B!$CU113-1,"")</f>
        <v>-0.12491574998269639</v>
      </c>
      <c r="BC113" s="173">
        <f>IFERROR(Inv_SY_B!BC113/Inv_SY_B!$CU113-1,"")</f>
        <v>-0.10800613822322813</v>
      </c>
      <c r="BD113" s="173">
        <f>IFERROR(Inv_SY_B!BD113/Inv_SY_B!$CU113-1,"")</f>
        <v>-0.14388963198105764</v>
      </c>
      <c r="BE113" s="173">
        <f>IFERROR(Inv_SY_B!BE113/Inv_SY_B!$CU113-1,"")</f>
        <v>-0.11038304316115199</v>
      </c>
      <c r="BF113" s="173">
        <f>IFERROR(Inv_SY_B!BF113/Inv_SY_B!$CU113-1,"")</f>
        <v>-0.12513696416060704</v>
      </c>
      <c r="BG113" s="173">
        <f>IFERROR(Inv_SY_B!BG113/Inv_SY_B!$CU113-1,"")</f>
        <v>-8.8516116826125812E-2</v>
      </c>
      <c r="BH113" s="173">
        <f>IFERROR(Inv_SY_B!BH113/Inv_SY_B!$CU113-1,"")</f>
        <v>-5.9141795405187381E-2</v>
      </c>
      <c r="BI113" s="173">
        <f>IFERROR(Inv_SY_B!BI113/Inv_SY_B!$CU113-1,"")</f>
        <v>-0.12802239310541974</v>
      </c>
      <c r="BJ113" s="173">
        <f>IFERROR(Inv_SY_B!BJ113/Inv_SY_B!$CU113-1,"")</f>
        <v>-9.604889019412377E-2</v>
      </c>
      <c r="BK113" s="173">
        <f>IFERROR(Inv_SY_B!BK113/Inv_SY_B!$CU113-1,"")</f>
        <v>-0.14620519204830051</v>
      </c>
      <c r="BL113" s="173">
        <f>IFERROR(Inv_SY_B!BL113/Inv_SY_B!$CU113-1,"")</f>
        <v>-0.13835323831913915</v>
      </c>
      <c r="BM113" s="173">
        <f>IFERROR(Inv_SY_B!BM113/Inv_SY_B!$CU113-1,"")</f>
        <v>-0.12161525659737804</v>
      </c>
      <c r="BN113" s="173">
        <f>IFERROR(Inv_SY_B!BN113/Inv_SY_B!$CU113-1,"")</f>
        <v>-9.6435195942123908E-2</v>
      </c>
      <c r="BO113" s="173">
        <f>IFERROR(Inv_SY_B!BO113/Inv_SY_B!$CU113-1,"")</f>
        <v>-0.10544949923478186</v>
      </c>
      <c r="BP113" s="173">
        <f>IFERROR(Inv_SY_B!BP113/Inv_SY_B!$CU113-1,"")</f>
        <v>-0.1213415830790493</v>
      </c>
      <c r="BQ113" s="173">
        <f>IFERROR(Inv_SY_B!BQ113/Inv_SY_B!$CU113-1,"")</f>
        <v>-8.8372940391400312E-2</v>
      </c>
      <c r="BR113" s="173">
        <f>IFERROR(Inv_SY_B!BR113/Inv_SY_B!$CU113-1,"")</f>
        <v>-9.1502540236036434E-2</v>
      </c>
      <c r="BS113" s="173">
        <f>IFERROR(Inv_SY_B!BS113/Inv_SY_B!$CU113-1,"")</f>
        <v>-0.11229897978955994</v>
      </c>
      <c r="BT113" s="173">
        <f>IFERROR(Inv_SY_B!BT113/Inv_SY_B!$CU113-1,"")</f>
        <v>-0.1026709533255874</v>
      </c>
      <c r="BU113" s="173">
        <f>IFERROR(Inv_SY_B!BU113/Inv_SY_B!$CU113-1,"")</f>
        <v>-0.10093965597209575</v>
      </c>
      <c r="BV113" s="173">
        <f>IFERROR(Inv_SY_B!BV113/Inv_SY_B!$CU113-1,"")</f>
        <v>-0.13396907065567554</v>
      </c>
      <c r="BW113" s="173">
        <f>IFERROR(Inv_SY_B!BW113/Inv_SY_B!$CU113-1,"")</f>
        <v>-0.1162235595493416</v>
      </c>
      <c r="BX113" s="173">
        <f>IFERROR(Inv_SY_B!BX113/Inv_SY_B!$CU113-1,"")</f>
        <v>-0.16851802348133316</v>
      </c>
      <c r="BY113" s="173">
        <f>IFERROR(Inv_SY_B!BY113/Inv_SY_B!$CU113-1,"")</f>
        <v>-0.14022298317527326</v>
      </c>
      <c r="BZ113" s="173">
        <f>IFERROR(Inv_SY_B!BZ113/Inv_SY_B!$CU113-1,"")</f>
        <v>-0.10313686995036064</v>
      </c>
      <c r="CA113" s="173">
        <f>IFERROR(Inv_SY_B!CA113/Inv_SY_B!$CU113-1,"")</f>
        <v>-0.16530597127861391</v>
      </c>
      <c r="CB113" s="173">
        <f>IFERROR(Inv_SY_B!CB113/Inv_SY_B!$CU113-1,"")</f>
        <v>-1</v>
      </c>
      <c r="CC113" s="173">
        <f>IFERROR(Inv_SY_B!CC113/Inv_SY_B!$CU113-1,"")</f>
        <v>-6.8489540567669094E-2</v>
      </c>
      <c r="CD113" s="173">
        <f>IFERROR(Inv_SY_B!CD113/Inv_SY_B!$CU113-1,"")</f>
        <v>-7.4584092643493527E-2</v>
      </c>
      <c r="CE113" s="173">
        <f>IFERROR(Inv_SY_B!CE113/Inv_SY_B!$CU113-1,"")</f>
        <v>1.4340870579165887E-2</v>
      </c>
      <c r="CF113" s="173">
        <f>IFERROR(Inv_SY_B!CF113/Inv_SY_B!$CU113-1,"")</f>
        <v>-4.7178525139133898E-2</v>
      </c>
      <c r="CG113" s="173">
        <f>IFERROR(Inv_SY_B!CG113/Inv_SY_B!$CU113-1,"")</f>
        <v>-9.2057797505768924E-2</v>
      </c>
      <c r="CH113" s="173">
        <f>IFERROR(Inv_SY_B!CH113/Inv_SY_B!$CU113-1,"")</f>
        <v>-1.5311586180576486E-2</v>
      </c>
      <c r="CI113" s="173">
        <f>IFERROR(Inv_SY_B!CI113/Inv_SY_B!$CU113-1,"")</f>
        <v>-6.1641212820325197E-2</v>
      </c>
      <c r="CJ113" s="173">
        <f>IFERROR(Inv_SY_B!CJ113/Inv_SY_B!$CU113-1,"")</f>
        <v>-0.22679924692749032</v>
      </c>
      <c r="CK113" s="173">
        <f>IFERROR(Inv_SY_B!CK113/Inv_SY_B!$CU113-1,"")</f>
        <v>-0.21607330161948801</v>
      </c>
      <c r="CL113" s="173">
        <f>IFERROR(Inv_SY_B!CL113/Inv_SY_B!$CU113-1,"")</f>
        <v>-0.44377706545063444</v>
      </c>
      <c r="CM113" s="173">
        <f>IFERROR(Inv_SY_B!CM113/Inv_SY_B!$CU113-1,"")</f>
        <v>-0.99282993873432457</v>
      </c>
      <c r="CN113" s="173">
        <f>IFERROR(Inv_SY_B!CN113/Inv_SY_B!$CU113-1,"")</f>
        <v>-0.61281669165352759</v>
      </c>
      <c r="CO113" s="173">
        <f>IFERROR(Inv_SY_B!CO113/Inv_SY_B!$CU113-1,"")</f>
        <v>-0.5258199482966659</v>
      </c>
      <c r="CP113" s="173">
        <f>IFERROR(Inv_SY_B!CP113/Inv_SY_B!$CU113-1,"")</f>
        <v>-0.52342992787477416</v>
      </c>
      <c r="CQ113" s="173">
        <f>IFERROR(Inv_SY_B!CQ113/Inv_SY_B!$CU113-1,"")</f>
        <v>-2.3354194584402799E-2</v>
      </c>
      <c r="CR113" s="173">
        <f>IFERROR(Inv_SY_B!CR113/Inv_SY_B!$CU113-1,"")</f>
        <v>-5.7515044930092074E-3</v>
      </c>
      <c r="CS113" s="173">
        <f>IFERROR(Inv_SY_B!CS113/Inv_SY_B!$CU113-1,"")</f>
        <v>-6.8271403783131346E-2</v>
      </c>
      <c r="CT113" s="173">
        <f>IFERROR(Inv_SY_B!CT113/Inv_SY_B!$CU113-1,"")</f>
        <v>-4.3035823074521473E-2</v>
      </c>
      <c r="CU113" s="173"/>
      <c r="CV113" s="173"/>
      <c r="CW113" s="173"/>
      <c r="CX113" s="173"/>
    </row>
    <row r="114" spans="2:102">
      <c r="B114" s="164">
        <f t="shared" si="2"/>
        <v>45806</v>
      </c>
      <c r="C114" s="173">
        <f>IFERROR(Inv_SY_B!C114/Inv_SY_B!$CU114-1,"")</f>
        <v>-1.1422457606222625E-2</v>
      </c>
      <c r="D114" s="173">
        <f>IFERROR(Inv_SY_B!D114/Inv_SY_B!$CU114-1,"")</f>
        <v>-1.2171468870186719E-2</v>
      </c>
      <c r="E114" s="173">
        <f>IFERROR(Inv_SY_B!E114/Inv_SY_B!$CU114-1,"")</f>
        <v>-1.850265133893314E-2</v>
      </c>
      <c r="F114" s="173">
        <f>IFERROR(Inv_SY_B!F114/Inv_SY_B!$CU114-1,"")</f>
        <v>-7.7098922829847538E-2</v>
      </c>
      <c r="G114" s="173">
        <f>IFERROR(Inv_SY_B!G114/Inv_SY_B!$CU114-1,"")</f>
        <v>-2.9884744761392024E-2</v>
      </c>
      <c r="H114" s="173">
        <f>IFERROR(Inv_SY_B!H114/Inv_SY_B!$CU114-1,"")</f>
        <v>-3.5298179437927457E-2</v>
      </c>
      <c r="I114" s="173">
        <f>IFERROR(Inv_SY_B!I114/Inv_SY_B!$CU114-1,"")</f>
        <v>-6.2473313056318647E-2</v>
      </c>
      <c r="J114" s="173">
        <f>IFERROR(Inv_SY_B!J114/Inv_SY_B!$CU114-1,"")</f>
        <v>-4.9368062105379584E-2</v>
      </c>
      <c r="K114" s="173">
        <f>IFERROR(Inv_SY_B!K114/Inv_SY_B!$CU114-1,"")</f>
        <v>-5.7401183421589064E-2</v>
      </c>
      <c r="L114" s="173">
        <f>IFERROR(Inv_SY_B!L114/Inv_SY_B!$CU114-1,"")</f>
        <v>-5.1965417126949465E-2</v>
      </c>
      <c r="M114" s="173">
        <f>IFERROR(Inv_SY_B!M114/Inv_SY_B!$CU114-1,"")</f>
        <v>-4.7557353937781488E-2</v>
      </c>
      <c r="N114" s="173">
        <f>IFERROR(Inv_SY_B!N114/Inv_SY_B!$CU114-1,"")</f>
        <v>-2.8688975492686786E-2</v>
      </c>
      <c r="O114" s="173">
        <f>IFERROR(Inv_SY_B!O114/Inv_SY_B!$CU114-1,"")</f>
        <v>-2.9730816528852455E-2</v>
      </c>
      <c r="P114" s="173">
        <f>IFERROR(Inv_SY_B!P114/Inv_SY_B!$CU114-1,"")</f>
        <v>-3.7584021650202359E-2</v>
      </c>
      <c r="Q114" s="173">
        <f>IFERROR(Inv_SY_B!Q114/Inv_SY_B!$CU114-1,"")</f>
        <v>-5.0832966344725117E-2</v>
      </c>
      <c r="R114" s="173">
        <f>IFERROR(Inv_SY_B!R114/Inv_SY_B!$CU114-1,"")</f>
        <v>-5.6195762882163214E-2</v>
      </c>
      <c r="S114" s="173">
        <f>IFERROR(Inv_SY_B!S114/Inv_SY_B!$CU114-1,"")</f>
        <v>-4.2136604329245819E-2</v>
      </c>
      <c r="T114" s="173">
        <f>IFERROR(Inv_SY_B!T114/Inv_SY_B!$CU114-1,"")</f>
        <v>-3.8163441263898812E-2</v>
      </c>
      <c r="U114" s="173">
        <f>IFERROR(Inv_SY_B!U114/Inv_SY_B!$CU114-1,"")</f>
        <v>6.1691186039797064E-2</v>
      </c>
      <c r="V114" s="173">
        <f>IFERROR(Inv_SY_B!V114/Inv_SY_B!$CU114-1,"")</f>
        <v>8.9485277847165978E-2</v>
      </c>
      <c r="W114" s="173">
        <f>IFERROR(Inv_SY_B!W114/Inv_SY_B!$CU114-1,"")</f>
        <v>0.11168112372008188</v>
      </c>
      <c r="X114" s="173">
        <f>IFERROR(Inv_SY_B!X114/Inv_SY_B!$CU114-1,"")</f>
        <v>-2.2647647287841632E-2</v>
      </c>
      <c r="Y114" s="173">
        <f>IFERROR(Inv_SY_B!Y114/Inv_SY_B!$CU114-1,"")</f>
        <v>-1.8336504742411552E-2</v>
      </c>
      <c r="Z114" s="173">
        <f>IFERROR(Inv_SY_B!Z114/Inv_SY_B!$CU114-1,"")</f>
        <v>-1.2115502809366241E-2</v>
      </c>
      <c r="AA114" s="173">
        <f>IFERROR(Inv_SY_B!AA114/Inv_SY_B!$CU114-1,"")</f>
        <v>-3.2997422164092516E-2</v>
      </c>
      <c r="AB114" s="173">
        <f>IFERROR(Inv_SY_B!AB114/Inv_SY_B!$CU114-1,"")</f>
        <v>4.6588079004610261E-3</v>
      </c>
      <c r="AC114" s="173">
        <f>IFERROR(Inv_SY_B!AC114/Inv_SY_B!$CU114-1,"")</f>
        <v>1.6293156322594537E-2</v>
      </c>
      <c r="AD114" s="173">
        <f>IFERROR(Inv_SY_B!AD114/Inv_SY_B!$CU114-1,"")</f>
        <v>-3.7611613060378413E-2</v>
      </c>
      <c r="AE114" s="173">
        <f>IFERROR(Inv_SY_B!AE114/Inv_SY_B!$CU114-1,"")</f>
        <v>-1.1909516280305121E-3</v>
      </c>
      <c r="AF114" s="173">
        <f>IFERROR(Inv_SY_B!AF114/Inv_SY_B!$CU114-1,"")</f>
        <v>2.3680733830640177E-2</v>
      </c>
      <c r="AG114" s="173">
        <f>IFERROR(Inv_SY_B!AG114/Inv_SY_B!$CU114-1,"")</f>
        <v>1.9915769684569984E-2</v>
      </c>
      <c r="AH114" s="173">
        <f>IFERROR(Inv_SY_B!AH114/Inv_SY_B!$CU114-1,"")</f>
        <v>-3.714169685581814E-2</v>
      </c>
      <c r="AI114" s="173">
        <f>IFERROR(Inv_SY_B!AI114/Inv_SY_B!$CU114-1,"")</f>
        <v>5.7829327098493533E-2</v>
      </c>
      <c r="AJ114" s="173">
        <f>IFERROR(Inv_SY_B!AJ114/Inv_SY_B!$CU114-1,"")</f>
        <v>5.4883240199698813E-2</v>
      </c>
      <c r="AK114" s="173">
        <f>IFERROR(Inv_SY_B!AK114/Inv_SY_B!$CU114-1,"")</f>
        <v>4.7427015957993257E-2</v>
      </c>
      <c r="AL114" s="173">
        <f>IFERROR(Inv_SY_B!AL114/Inv_SY_B!$CU114-1,"")</f>
        <v>4.7827696859687352E-2</v>
      </c>
      <c r="AM114" s="173">
        <f>IFERROR(Inv_SY_B!AM114/Inv_SY_B!$CU114-1,"")</f>
        <v>3.8534808512636687E-2</v>
      </c>
      <c r="AN114" s="173">
        <f>IFERROR(Inv_SY_B!AN114/Inv_SY_B!$CU114-1,"")</f>
        <v>5.0168733951497124E-2</v>
      </c>
      <c r="AO114" s="173">
        <f>IFERROR(Inv_SY_B!AO114/Inv_SY_B!$CU114-1,"")</f>
        <v>4.4293781572780855E-2</v>
      </c>
      <c r="AP114" s="173">
        <f>IFERROR(Inv_SY_B!AP114/Inv_SY_B!$CU114-1,"")</f>
        <v>5.8115316917126458E-2</v>
      </c>
      <c r="AQ114" s="173">
        <f>IFERROR(Inv_SY_B!AQ114/Inv_SY_B!$CU114-1,"")</f>
        <v>6.8431557325530967E-2</v>
      </c>
      <c r="AR114" s="173">
        <f>IFERROR(Inv_SY_B!AR114/Inv_SY_B!$CU114-1,"")</f>
        <v>8.8834058932444337E-2</v>
      </c>
      <c r="AS114" s="173">
        <f>IFERROR(Inv_SY_B!AS114/Inv_SY_B!$CU114-1,"")</f>
        <v>0.17639677042740254</v>
      </c>
      <c r="AT114" s="173">
        <f>IFERROR(Inv_SY_B!AT114/Inv_SY_B!$CU114-1,"")</f>
        <v>6.4459882524126932E-2</v>
      </c>
      <c r="AU114" s="173">
        <f>IFERROR(Inv_SY_B!AU114/Inv_SY_B!$CU114-1,"")</f>
        <v>0.10361888272301112</v>
      </c>
      <c r="AV114" s="173">
        <f>IFERROR(Inv_SY_B!AV114/Inv_SY_B!$CU114-1,"")</f>
        <v>1.2630721846028425E-2</v>
      </c>
      <c r="AW114" s="173">
        <f>IFERROR(Inv_SY_B!AW114/Inv_SY_B!$CU114-1,"")</f>
        <v>6.7461650279318386E-2</v>
      </c>
      <c r="AX114" s="173">
        <f>IFERROR(Inv_SY_B!AX114/Inv_SY_B!$CU114-1,"")</f>
        <v>9.3053086815333419E-2</v>
      </c>
      <c r="AY114" s="173">
        <f>IFERROR(Inv_SY_B!AY114/Inv_SY_B!$CU114-1,"")</f>
        <v>8.3516580468228963E-2</v>
      </c>
      <c r="AZ114" s="173">
        <f>IFERROR(Inv_SY_B!AZ114/Inv_SY_B!$CU114-1,"")</f>
        <v>0.11590573900399592</v>
      </c>
      <c r="BA114" s="173">
        <f>IFERROR(Inv_SY_B!BA114/Inv_SY_B!$CU114-1,"")</f>
        <v>8.5374456068475046E-2</v>
      </c>
      <c r="BB114" s="173">
        <f>IFERROR(Inv_SY_B!BB114/Inv_SY_B!$CU114-1,"")</f>
        <v>4.84770356150801E-2</v>
      </c>
      <c r="BC114" s="173">
        <f>IFERROR(Inv_SY_B!BC114/Inv_SY_B!$CU114-1,"")</f>
        <v>7.4025439824617623E-2</v>
      </c>
      <c r="BD114" s="173">
        <f>IFERROR(Inv_SY_B!BD114/Inv_SY_B!$CU114-1,"")</f>
        <v>5.5200115825441154E-2</v>
      </c>
      <c r="BE114" s="173">
        <f>IFERROR(Inv_SY_B!BE114/Inv_SY_B!$CU114-1,"")</f>
        <v>9.8886228467918613E-2</v>
      </c>
      <c r="BF114" s="173">
        <f>IFERROR(Inv_SY_B!BF114/Inv_SY_B!$CU114-1,"")</f>
        <v>7.2970514092779659E-2</v>
      </c>
      <c r="BG114" s="173">
        <f>IFERROR(Inv_SY_B!BG114/Inv_SY_B!$CU114-1,"")</f>
        <v>0.10386994056308207</v>
      </c>
      <c r="BH114" s="173">
        <f>IFERROR(Inv_SY_B!BH114/Inv_SY_B!$CU114-1,"")</f>
        <v>0.14481840148094616</v>
      </c>
      <c r="BI114" s="173">
        <f>IFERROR(Inv_SY_B!BI114/Inv_SY_B!$CU114-1,"")</f>
        <v>7.0798608174290623E-2</v>
      </c>
      <c r="BJ114" s="173">
        <f>IFERROR(Inv_SY_B!BJ114/Inv_SY_B!$CU114-1,"")</f>
        <v>0.10393967885199107</v>
      </c>
      <c r="BK114" s="173">
        <f>IFERROR(Inv_SY_B!BK114/Inv_SY_B!$CU114-1,"")</f>
        <v>5.677155653642596E-2</v>
      </c>
      <c r="BL114" s="173">
        <f>IFERROR(Inv_SY_B!BL114/Inv_SY_B!$CU114-1,"")</f>
        <v>6.3269180489067045E-2</v>
      </c>
      <c r="BM114" s="173">
        <f>IFERROR(Inv_SY_B!BM114/Inv_SY_B!$CU114-1,"")</f>
        <v>7.4432407254201083E-2</v>
      </c>
      <c r="BN114" s="173">
        <f>IFERROR(Inv_SY_B!BN114/Inv_SY_B!$CU114-1,"")</f>
        <v>9.8871430731767518E-2</v>
      </c>
      <c r="BO114" s="173">
        <f>IFERROR(Inv_SY_B!BO114/Inv_SY_B!$CU114-1,"")</f>
        <v>5.6459329119753265E-2</v>
      </c>
      <c r="BP114" s="173">
        <f>IFERROR(Inv_SY_B!BP114/Inv_SY_B!$CU114-1,"")</f>
        <v>1.7433250240783904E-2</v>
      </c>
      <c r="BQ114" s="173">
        <f>IFERROR(Inv_SY_B!BQ114/Inv_SY_B!$CU114-1,"")</f>
        <v>7.3611979522172577E-2</v>
      </c>
      <c r="BR114" s="173">
        <f>IFERROR(Inv_SY_B!BR114/Inv_SY_B!$CU114-1,"")</f>
        <v>7.275402764370642E-2</v>
      </c>
      <c r="BS114" s="173">
        <f>IFERROR(Inv_SY_B!BS114/Inv_SY_B!$CU114-1,"")</f>
        <v>6.5095831658972703E-2</v>
      </c>
      <c r="BT114" s="173">
        <f>IFERROR(Inv_SY_B!BT114/Inv_SY_B!$CU114-1,"")</f>
        <v>7.9276066152555558E-2</v>
      </c>
      <c r="BU114" s="173">
        <f>IFERROR(Inv_SY_B!BU114/Inv_SY_B!$CU114-1,"")</f>
        <v>7.0086196328845274E-2</v>
      </c>
      <c r="BV114" s="173">
        <f>IFERROR(Inv_SY_B!BV114/Inv_SY_B!$CU114-1,"")</f>
        <v>4.5353322802725415E-2</v>
      </c>
      <c r="BW114" s="173">
        <f>IFERROR(Inv_SY_B!BW114/Inv_SY_B!$CU114-1,"")</f>
        <v>-6.7226393315974686E-2</v>
      </c>
      <c r="BX114" s="173">
        <f>IFERROR(Inv_SY_B!BX114/Inv_SY_B!$CU114-1,"")</f>
        <v>-0.31034209056951167</v>
      </c>
      <c r="BY114" s="173">
        <f>IFERROR(Inv_SY_B!BY114/Inv_SY_B!$CU114-1,"")</f>
        <v>-8.3880285509398633E-2</v>
      </c>
      <c r="BZ114" s="173">
        <f>IFERROR(Inv_SY_B!BZ114/Inv_SY_B!$CU114-1,"")</f>
        <v>-8.5841398048063566E-2</v>
      </c>
      <c r="CA114" s="173">
        <f>IFERROR(Inv_SY_B!CA114/Inv_SY_B!$CU114-1,"")</f>
        <v>4.7079015820155057E-3</v>
      </c>
      <c r="CB114" s="173">
        <f>IFERROR(Inv_SY_B!CB114/Inv_SY_B!$CU114-1,"")</f>
        <v>-1</v>
      </c>
      <c r="CC114" s="173">
        <f>IFERROR(Inv_SY_B!CC114/Inv_SY_B!$CU114-1,"")</f>
        <v>7.3555903001947254E-2</v>
      </c>
      <c r="CD114" s="173">
        <f>IFERROR(Inv_SY_B!CD114/Inv_SY_B!$CU114-1,"")</f>
        <v>7.468967118836245E-2</v>
      </c>
      <c r="CE114" s="173">
        <f>IFERROR(Inv_SY_B!CE114/Inv_SY_B!$CU114-1,"")</f>
        <v>0.1798133756368685</v>
      </c>
      <c r="CF114" s="173">
        <f>IFERROR(Inv_SY_B!CF114/Inv_SY_B!$CU114-1,"")</f>
        <v>0.11938351084118248</v>
      </c>
      <c r="CG114" s="173">
        <f>IFERROR(Inv_SY_B!CG114/Inv_SY_B!$CU114-1,"")</f>
        <v>6.8718783905463487E-2</v>
      </c>
      <c r="CH114" s="173">
        <f>IFERROR(Inv_SY_B!CH114/Inv_SY_B!$CU114-1,"")</f>
        <v>0.1670545697728032</v>
      </c>
      <c r="CI114" s="173">
        <f>IFERROR(Inv_SY_B!CI114/Inv_SY_B!$CU114-1,"")</f>
        <v>1.2307615196546218E-2</v>
      </c>
      <c r="CJ114" s="173">
        <f>IFERROR(Inv_SY_B!CJ114/Inv_SY_B!$CU114-1,"")</f>
        <v>-6.7275743805720323E-2</v>
      </c>
      <c r="CK114" s="173">
        <f>IFERROR(Inv_SY_B!CK114/Inv_SY_B!$CU114-1,"")</f>
        <v>-9.9289026884622822E-2</v>
      </c>
      <c r="CL114" s="173">
        <f>IFERROR(Inv_SY_B!CL114/Inv_SY_B!$CU114-1,"")</f>
        <v>-0.38108525345159161</v>
      </c>
      <c r="CM114" s="173">
        <f>IFERROR(Inv_SY_B!CM114/Inv_SY_B!$CU114-1,"")</f>
        <v>-0.53336027539804043</v>
      </c>
      <c r="CN114" s="173">
        <f>IFERROR(Inv_SY_B!CN114/Inv_SY_B!$CU114-1,"")</f>
        <v>-0.58230053919775815</v>
      </c>
      <c r="CO114" s="173">
        <f>IFERROR(Inv_SY_B!CO114/Inv_SY_B!$CU114-1,"")</f>
        <v>-0.46598205174819651</v>
      </c>
      <c r="CP114" s="173">
        <f>IFERROR(Inv_SY_B!CP114/Inv_SY_B!$CU114-1,"")</f>
        <v>-0.46507153521238787</v>
      </c>
      <c r="CQ114" s="173">
        <f>IFERROR(Inv_SY_B!CQ114/Inv_SY_B!$CU114-1,"")</f>
        <v>3.7988850821919717E-2</v>
      </c>
      <c r="CR114" s="173">
        <f>IFERROR(Inv_SY_B!CR114/Inv_SY_B!$CU114-1,"")</f>
        <v>6.1064537072949676E-2</v>
      </c>
      <c r="CS114" s="173">
        <f>IFERROR(Inv_SY_B!CS114/Inv_SY_B!$CU114-1,"")</f>
        <v>-1.1005610390643517E-2</v>
      </c>
      <c r="CT114" s="173">
        <f>IFERROR(Inv_SY_B!CT114/Inv_SY_B!$CU114-1,"")</f>
        <v>1.9323261837841388E-2</v>
      </c>
      <c r="CU114" s="173"/>
      <c r="CV114" s="173"/>
      <c r="CW114" s="173"/>
      <c r="CX114" s="173"/>
    </row>
    <row r="115" spans="2:102">
      <c r="B115" s="164">
        <f t="shared" si="2"/>
        <v>45807</v>
      </c>
      <c r="C115" s="173">
        <f>IFERROR(Inv_SY_B!C115/Inv_SY_B!$CU115-1,"")</f>
        <v>5.7706477549859247E-3</v>
      </c>
      <c r="D115" s="173">
        <f>IFERROR(Inv_SY_B!D115/Inv_SY_B!$CU115-1,"")</f>
        <v>8.8220903452109756E-3</v>
      </c>
      <c r="E115" s="173">
        <f>IFERROR(Inv_SY_B!E115/Inv_SY_B!$CU115-1,"")</f>
        <v>8.4323654621480948E-3</v>
      </c>
      <c r="F115" s="173">
        <f>IFERROR(Inv_SY_B!F115/Inv_SY_B!$CU115-1,"")</f>
        <v>-4.1954144104748958E-2</v>
      </c>
      <c r="G115" s="173">
        <f>IFERROR(Inv_SY_B!G115/Inv_SY_B!$CU115-1,"")</f>
        <v>-4.3196877176969739E-3</v>
      </c>
      <c r="H115" s="173">
        <f>IFERROR(Inv_SY_B!H115/Inv_SY_B!$CU115-1,"")</f>
        <v>-1.2310974377066519E-2</v>
      </c>
      <c r="I115" s="173">
        <f>IFERROR(Inv_SY_B!I115/Inv_SY_B!$CU115-1,"")</f>
        <v>-1.8110797082566354E-2</v>
      </c>
      <c r="J115" s="173">
        <f>IFERROR(Inv_SY_B!J115/Inv_SY_B!$CU115-1,"")</f>
        <v>-1.605672898787347E-2</v>
      </c>
      <c r="K115" s="173">
        <f>IFERROR(Inv_SY_B!K115/Inv_SY_B!$CU115-1,"")</f>
        <v>-1.6138537209367976E-2</v>
      </c>
      <c r="L115" s="173">
        <f>IFERROR(Inv_SY_B!L115/Inv_SY_B!$CU115-1,"")</f>
        <v>-1.0028485666492171E-2</v>
      </c>
      <c r="M115" s="173">
        <f>IFERROR(Inv_SY_B!M115/Inv_SY_B!$CU115-1,"")</f>
        <v>-4.0654299696597729E-2</v>
      </c>
      <c r="N115" s="173">
        <f>IFERROR(Inv_SY_B!N115/Inv_SY_B!$CU115-1,"")</f>
        <v>-4.4945311328202675E-2</v>
      </c>
      <c r="O115" s="173">
        <f>IFERROR(Inv_SY_B!O115/Inv_SY_B!$CU115-1,"")</f>
        <v>-5.0760510808667725E-2</v>
      </c>
      <c r="P115" s="173">
        <f>IFERROR(Inv_SY_B!P115/Inv_SY_B!$CU115-1,"")</f>
        <v>-5.7078981850571586E-2</v>
      </c>
      <c r="Q115" s="173">
        <f>IFERROR(Inv_SY_B!Q115/Inv_SY_B!$CU115-1,"")</f>
        <v>-5.7443167055283628E-2</v>
      </c>
      <c r="R115" s="173">
        <f>IFERROR(Inv_SY_B!R115/Inv_SY_B!$CU115-1,"")</f>
        <v>-6.5771945628094408E-2</v>
      </c>
      <c r="S115" s="173">
        <f>IFERROR(Inv_SY_B!S115/Inv_SY_B!$CU115-1,"")</f>
        <v>-5.7967881264703647E-2</v>
      </c>
      <c r="T115" s="173">
        <f>IFERROR(Inv_SY_B!T115/Inv_SY_B!$CU115-1,"")</f>
        <v>-5.5275644317012929E-2</v>
      </c>
      <c r="U115" s="173">
        <f>IFERROR(Inv_SY_B!U115/Inv_SY_B!$CU115-1,"")</f>
        <v>-8.4299082544876391E-3</v>
      </c>
      <c r="V115" s="173">
        <f>IFERROR(Inv_SY_B!V115/Inv_SY_B!$CU115-1,"")</f>
        <v>1.4938642381185918E-2</v>
      </c>
      <c r="W115" s="173">
        <f>IFERROR(Inv_SY_B!W115/Inv_SY_B!$CU115-1,"")</f>
        <v>4.2144042983166985E-2</v>
      </c>
      <c r="X115" s="173">
        <f>IFERROR(Inv_SY_B!X115/Inv_SY_B!$CU115-1,"")</f>
        <v>-7.8658973994738424E-2</v>
      </c>
      <c r="Y115" s="173">
        <f>IFERROR(Inv_SY_B!Y115/Inv_SY_B!$CU115-1,"")</f>
        <v>-1.6726533801360466E-2</v>
      </c>
      <c r="Z115" s="173">
        <f>IFERROR(Inv_SY_B!Z115/Inv_SY_B!$CU115-1,"")</f>
        <v>-1.4907064009500703E-2</v>
      </c>
      <c r="AA115" s="173">
        <f>IFERROR(Inv_SY_B!AA115/Inv_SY_B!$CU115-1,"")</f>
        <v>-4.9546969662213947E-2</v>
      </c>
      <c r="AB115" s="173">
        <f>IFERROR(Inv_SY_B!AB115/Inv_SY_B!$CU115-1,"")</f>
        <v>-2.3327575721861393E-2</v>
      </c>
      <c r="AC115" s="173">
        <f>IFERROR(Inv_SY_B!AC115/Inv_SY_B!$CU115-1,"")</f>
        <v>-9.0519000224008606E-3</v>
      </c>
      <c r="AD115" s="173">
        <f>IFERROR(Inv_SY_B!AD115/Inv_SY_B!$CU115-1,"")</f>
        <v>-6.0905742957594433E-2</v>
      </c>
      <c r="AE115" s="173">
        <f>IFERROR(Inv_SY_B!AE115/Inv_SY_B!$CU115-1,"")</f>
        <v>-3.2715819348999697E-2</v>
      </c>
      <c r="AF115" s="173">
        <f>IFERROR(Inv_SY_B!AF115/Inv_SY_B!$CU115-1,"")</f>
        <v>-1.3917976964380796E-2</v>
      </c>
      <c r="AG115" s="173">
        <f>IFERROR(Inv_SY_B!AG115/Inv_SY_B!$CU115-1,"")</f>
        <v>-2.3903070014652528E-4</v>
      </c>
      <c r="AH115" s="173">
        <f>IFERROR(Inv_SY_B!AH115/Inv_SY_B!$CU115-1,"")</f>
        <v>-4.7474761020489309E-2</v>
      </c>
      <c r="AI115" s="173">
        <f>IFERROR(Inv_SY_B!AI115/Inv_SY_B!$CU115-1,"")</f>
        <v>7.1571510947987971E-2</v>
      </c>
      <c r="AJ115" s="173">
        <f>IFERROR(Inv_SY_B!AJ115/Inv_SY_B!$CU115-1,"")</f>
        <v>7.2473697023296646E-2</v>
      </c>
      <c r="AK115" s="173">
        <f>IFERROR(Inv_SY_B!AK115/Inv_SY_B!$CU115-1,"")</f>
        <v>6.7576485827152144E-2</v>
      </c>
      <c r="AL115" s="173">
        <f>IFERROR(Inv_SY_B!AL115/Inv_SY_B!$CU115-1,"")</f>
        <v>6.699906788449117E-2</v>
      </c>
      <c r="AM115" s="173">
        <f>IFERROR(Inv_SY_B!AM115/Inv_SY_B!$CU115-1,"")</f>
        <v>5.5562506973359849E-2</v>
      </c>
      <c r="AN115" s="173">
        <f>IFERROR(Inv_SY_B!AN115/Inv_SY_B!$CU115-1,"")</f>
        <v>6.7187450488284339E-2</v>
      </c>
      <c r="AO115" s="173">
        <f>IFERROR(Inv_SY_B!AO115/Inv_SY_B!$CU115-1,"")</f>
        <v>6.2381690021305447E-2</v>
      </c>
      <c r="AP115" s="173">
        <f>IFERROR(Inv_SY_B!AP115/Inv_SY_B!$CU115-1,"")</f>
        <v>7.2022603985642197E-2</v>
      </c>
      <c r="AQ115" s="173">
        <f>IFERROR(Inv_SY_B!AQ115/Inv_SY_B!$CU115-1,"")</f>
        <v>8.7495095177187565E-2</v>
      </c>
      <c r="AR115" s="173">
        <f>IFERROR(Inv_SY_B!AR115/Inv_SY_B!$CU115-1,"")</f>
        <v>0.10712111226159693</v>
      </c>
      <c r="AS115" s="173">
        <f>IFERROR(Inv_SY_B!AS115/Inv_SY_B!$CU115-1,"")</f>
        <v>0.18731275750705967</v>
      </c>
      <c r="AT115" s="173">
        <f>IFERROR(Inv_SY_B!AT115/Inv_SY_B!$CU115-1,"")</f>
        <v>7.1910969850061068E-2</v>
      </c>
      <c r="AU115" s="173">
        <f>IFERROR(Inv_SY_B!AU115/Inv_SY_B!$CU115-1,"")</f>
        <v>0.120429397856334</v>
      </c>
      <c r="AV115" s="173">
        <f>IFERROR(Inv_SY_B!AV115/Inv_SY_B!$CU115-1,"")</f>
        <v>2.9765800311253754E-2</v>
      </c>
      <c r="AW115" s="173">
        <f>IFERROR(Inv_SY_B!AW115/Inv_SY_B!$CU115-1,"")</f>
        <v>7.9390456933997156E-2</v>
      </c>
      <c r="AX115" s="173">
        <f>IFERROR(Inv_SY_B!AX115/Inv_SY_B!$CU115-1,"")</f>
        <v>0.10917539438479351</v>
      </c>
      <c r="AY115" s="173">
        <f>IFERROR(Inv_SY_B!AY115/Inv_SY_B!$CU115-1,"")</f>
        <v>9.7556025410113545E-2</v>
      </c>
      <c r="AZ115" s="173">
        <f>IFERROR(Inv_SY_B!AZ115/Inv_SY_B!$CU115-1,"")</f>
        <v>0.12878856192864951</v>
      </c>
      <c r="BA115" s="173">
        <f>IFERROR(Inv_SY_B!BA115/Inv_SY_B!$CU115-1,"")</f>
        <v>0.10212106709381574</v>
      </c>
      <c r="BB115" s="173">
        <f>IFERROR(Inv_SY_B!BB115/Inv_SY_B!$CU115-1,"")</f>
        <v>5.5214689447207643E-2</v>
      </c>
      <c r="BC115" s="173">
        <f>IFERROR(Inv_SY_B!BC115/Inv_SY_B!$CU115-1,"")</f>
        <v>8.9042344296342169E-2</v>
      </c>
      <c r="BD115" s="173">
        <f>IFERROR(Inv_SY_B!BD115/Inv_SY_B!$CU115-1,"")</f>
        <v>6.945242272458807E-2</v>
      </c>
      <c r="BE115" s="173">
        <f>IFERROR(Inv_SY_B!BE115/Inv_SY_B!$CU115-1,"")</f>
        <v>0.10693617988864212</v>
      </c>
      <c r="BF115" s="173">
        <f>IFERROR(Inv_SY_B!BF115/Inv_SY_B!$CU115-1,"")</f>
        <v>7.578749587683431E-2</v>
      </c>
      <c r="BG115" s="173">
        <f>IFERROR(Inv_SY_B!BG115/Inv_SY_B!$CU115-1,"")</f>
        <v>9.7970260021152944E-2</v>
      </c>
      <c r="BH115" s="173">
        <f>IFERROR(Inv_SY_B!BH115/Inv_SY_B!$CU115-1,"")</f>
        <v>0.14159857898658457</v>
      </c>
      <c r="BI115" s="173">
        <f>IFERROR(Inv_SY_B!BI115/Inv_SY_B!$CU115-1,"")</f>
        <v>7.7873546032865226E-2</v>
      </c>
      <c r="BJ115" s="173">
        <f>IFERROR(Inv_SY_B!BJ115/Inv_SY_B!$CU115-1,"")</f>
        <v>0.10272199127045467</v>
      </c>
      <c r="BK115" s="173">
        <f>IFERROR(Inv_SY_B!BK115/Inv_SY_B!$CU115-1,"")</f>
        <v>5.6973372431555536E-2</v>
      </c>
      <c r="BL115" s="173">
        <f>IFERROR(Inv_SY_B!BL115/Inv_SY_B!$CU115-1,"")</f>
        <v>6.4094153530347198E-2</v>
      </c>
      <c r="BM115" s="173">
        <f>IFERROR(Inv_SY_B!BM115/Inv_SY_B!$CU115-1,"")</f>
        <v>7.4609190659000957E-2</v>
      </c>
      <c r="BN115" s="173">
        <f>IFERROR(Inv_SY_B!BN115/Inv_SY_B!$CU115-1,"")</f>
        <v>9.3328611738359157E-2</v>
      </c>
      <c r="BO115" s="173">
        <f>IFERROR(Inv_SY_B!BO115/Inv_SY_B!$CU115-1,"")</f>
        <v>2.4657835031931974E-2</v>
      </c>
      <c r="BP115" s="173">
        <f>IFERROR(Inv_SY_B!BP115/Inv_SY_B!$CU115-1,"")</f>
        <v>-6.8607390485798669E-3</v>
      </c>
      <c r="BQ115" s="173">
        <f>IFERROR(Inv_SY_B!BQ115/Inv_SY_B!$CU115-1,"")</f>
        <v>8.1287803650189616E-2</v>
      </c>
      <c r="BR115" s="173">
        <f>IFERROR(Inv_SY_B!BR115/Inv_SY_B!$CU115-1,"")</f>
        <v>7.4253238364501817E-2</v>
      </c>
      <c r="BS115" s="173">
        <f>IFERROR(Inv_SY_B!BS115/Inv_SY_B!$CU115-1,"")</f>
        <v>5.5549810271113609E-2</v>
      </c>
      <c r="BT115" s="173">
        <f>IFERROR(Inv_SY_B!BT115/Inv_SY_B!$CU115-1,"")</f>
        <v>8.1857673746978055E-2</v>
      </c>
      <c r="BU115" s="173">
        <f>IFERROR(Inv_SY_B!BU115/Inv_SY_B!$CU115-1,"")</f>
        <v>7.150688831989549E-2</v>
      </c>
      <c r="BV115" s="173">
        <f>IFERROR(Inv_SY_B!BV115/Inv_SY_B!$CU115-1,"")</f>
        <v>4.6265934025466304E-2</v>
      </c>
      <c r="BW115" s="173">
        <f>IFERROR(Inv_SY_B!BW115/Inv_SY_B!$CU115-1,"")</f>
        <v>8.4223498088193072E-2</v>
      </c>
      <c r="BX115" s="173">
        <f>IFERROR(Inv_SY_B!BX115/Inv_SY_B!$CU115-1,"")</f>
        <v>1.9228323878993203E-2</v>
      </c>
      <c r="BY115" s="173">
        <f>IFERROR(Inv_SY_B!BY115/Inv_SY_B!$CU115-1,"")</f>
        <v>5.8693393658819648E-2</v>
      </c>
      <c r="BZ115" s="173">
        <f>IFERROR(Inv_SY_B!BZ115/Inv_SY_B!$CU115-1,"")</f>
        <v>8.2601218539931631E-2</v>
      </c>
      <c r="CA115" s="173">
        <f>IFERROR(Inv_SY_B!CA115/Inv_SY_B!$CU115-1,"")</f>
        <v>1.3015681709755089E-2</v>
      </c>
      <c r="CB115" s="173">
        <f>IFERROR(Inv_SY_B!CB115/Inv_SY_B!$CU115-1,"")</f>
        <v>-0.91160078572666925</v>
      </c>
      <c r="CC115" s="173">
        <f>IFERROR(Inv_SY_B!CC115/Inv_SY_B!$CU115-1,"")</f>
        <v>5.7808646849896839E-2</v>
      </c>
      <c r="CD115" s="173">
        <f>IFERROR(Inv_SY_B!CD115/Inv_SY_B!$CU115-1,"")</f>
        <v>5.7492282839433084E-2</v>
      </c>
      <c r="CE115" s="173">
        <f>IFERROR(Inv_SY_B!CE115/Inv_SY_B!$CU115-1,"")</f>
        <v>0.18752925152516497</v>
      </c>
      <c r="CF115" s="173">
        <f>IFERROR(Inv_SY_B!CF115/Inv_SY_B!$CU115-1,"")</f>
        <v>0.11531718942987457</v>
      </c>
      <c r="CG115" s="173">
        <f>IFERROR(Inv_SY_B!CG115/Inv_SY_B!$CU115-1,"")</f>
        <v>5.8312088636792048E-2</v>
      </c>
      <c r="CH115" s="173">
        <f>IFERROR(Inv_SY_B!CH115/Inv_SY_B!$CU115-1,"")</f>
        <v>0.16690060944100638</v>
      </c>
      <c r="CI115" s="173">
        <f>IFERROR(Inv_SY_B!CI115/Inv_SY_B!$CU115-1,"")</f>
        <v>6.0733006190509808E-3</v>
      </c>
      <c r="CJ115" s="173">
        <f>IFERROR(Inv_SY_B!CJ115/Inv_SY_B!$CU115-1,"")</f>
        <v>-7.6190932852718496E-2</v>
      </c>
      <c r="CK115" s="173">
        <f>IFERROR(Inv_SY_B!CK115/Inv_SY_B!$CU115-1,"")</f>
        <v>-0.10603037585697739</v>
      </c>
      <c r="CL115" s="173">
        <f>IFERROR(Inv_SY_B!CL115/Inv_SY_B!$CU115-1,"")</f>
        <v>-0.37426360281336901</v>
      </c>
      <c r="CM115" s="173">
        <f>IFERROR(Inv_SY_B!CM115/Inv_SY_B!$CU115-1,"")</f>
        <v>-0.52145921841024445</v>
      </c>
      <c r="CN115" s="173">
        <f>IFERROR(Inv_SY_B!CN115/Inv_SY_B!$CU115-1,"")</f>
        <v>-0.54327761092846627</v>
      </c>
      <c r="CO115" s="173">
        <f>IFERROR(Inv_SY_B!CO115/Inv_SY_B!$CU115-1,"")</f>
        <v>-0.45377340647671882</v>
      </c>
      <c r="CP115" s="173">
        <f>IFERROR(Inv_SY_B!CP115/Inv_SY_B!$CU115-1,"")</f>
        <v>-0.46687838345251997</v>
      </c>
      <c r="CQ115" s="173">
        <f>IFERROR(Inv_SY_B!CQ115/Inv_SY_B!$CU115-1,"")</f>
        <v>0.1016855348923984</v>
      </c>
      <c r="CR115" s="173">
        <f>IFERROR(Inv_SY_B!CR115/Inv_SY_B!$CU115-1,"")</f>
        <v>9.0286406705265332E-2</v>
      </c>
      <c r="CS115" s="173">
        <f>IFERROR(Inv_SY_B!CS115/Inv_SY_B!$CU115-1,"")</f>
        <v>-3.516211390590207E-2</v>
      </c>
      <c r="CT115" s="173">
        <f>IFERROR(Inv_SY_B!CT115/Inv_SY_B!$CU115-1,"")</f>
        <v>2.3117635103671708E-2</v>
      </c>
      <c r="CU115" s="173"/>
      <c r="CV115" s="173"/>
      <c r="CW115" s="173"/>
      <c r="CX115" s="173"/>
    </row>
    <row r="116" spans="2:102">
      <c r="B116" s="164">
        <f t="shared" si="2"/>
        <v>45808</v>
      </c>
      <c r="C116" s="173">
        <f>IFERROR(Inv_SY_B!C116/Inv_SY_B!$CU116-1,"")</f>
        <v>7.1375641931249678E-2</v>
      </c>
      <c r="D116" s="173">
        <f>IFERROR(Inv_SY_B!D116/Inv_SY_B!$CU116-1,"")</f>
        <v>7.1307074180304353E-2</v>
      </c>
      <c r="E116" s="173">
        <f>IFERROR(Inv_SY_B!E116/Inv_SY_B!$CU116-1,"")</f>
        <v>6.7056884330961353E-2</v>
      </c>
      <c r="F116" s="173">
        <f>IFERROR(Inv_SY_B!F116/Inv_SY_B!$CU116-1,"")</f>
        <v>1.2982019259996536E-2</v>
      </c>
      <c r="G116" s="173">
        <f>IFERROR(Inv_SY_B!G116/Inv_SY_B!$CU116-1,"")</f>
        <v>5.2218907580434237E-2</v>
      </c>
      <c r="H116" s="173">
        <f>IFERROR(Inv_SY_B!H116/Inv_SY_B!$CU116-1,"")</f>
        <v>4.9565759419743838E-2</v>
      </c>
      <c r="I116" s="173">
        <f>IFERROR(Inv_SY_B!I116/Inv_SY_B!$CU116-1,"")</f>
        <v>4.1919306353063179E-2</v>
      </c>
      <c r="J116" s="173">
        <f>IFERROR(Inv_SY_B!J116/Inv_SY_B!$CU116-1,"")</f>
        <v>4.9921596911553623E-2</v>
      </c>
      <c r="K116" s="173">
        <f>IFERROR(Inv_SY_B!K116/Inv_SY_B!$CU116-1,"")</f>
        <v>4.5454392422643819E-2</v>
      </c>
      <c r="L116" s="173">
        <f>IFERROR(Inv_SY_B!L116/Inv_SY_B!$CU116-1,"")</f>
        <v>5.0502252232916822E-2</v>
      </c>
      <c r="M116" s="173">
        <f>IFERROR(Inv_SY_B!M116/Inv_SY_B!$CU116-1,"")</f>
        <v>5.9710621372556671E-2</v>
      </c>
      <c r="N116" s="173">
        <f>IFERROR(Inv_SY_B!N116/Inv_SY_B!$CU116-1,"")</f>
        <v>5.8004807986588025E-2</v>
      </c>
      <c r="O116" s="173">
        <f>IFERROR(Inv_SY_B!O116/Inv_SY_B!$CU116-1,"")</f>
        <v>4.8853621728549346E-2</v>
      </c>
      <c r="P116" s="173">
        <f>IFERROR(Inv_SY_B!P116/Inv_SY_B!$CU116-1,"")</f>
        <v>3.6485729972426384E-2</v>
      </c>
      <c r="Q116" s="173">
        <f>IFERROR(Inv_SY_B!Q116/Inv_SY_B!$CU116-1,"")</f>
        <v>2.4620183617020563E-2</v>
      </c>
      <c r="R116" s="173">
        <f>IFERROR(Inv_SY_B!R116/Inv_SY_B!$CU116-1,"")</f>
        <v>2.3982251017267586E-2</v>
      </c>
      <c r="S116" s="173">
        <f>IFERROR(Inv_SY_B!S116/Inv_SY_B!$CU116-1,"")</f>
        <v>3.2957498893704029E-2</v>
      </c>
      <c r="T116" s="173">
        <f>IFERROR(Inv_SY_B!T116/Inv_SY_B!$CU116-1,"")</f>
        <v>4.1876768368936057E-2</v>
      </c>
      <c r="U116" s="173">
        <f>IFERROR(Inv_SY_B!U116/Inv_SY_B!$CU116-1,"")</f>
        <v>0.10898570907082927</v>
      </c>
      <c r="V116" s="173">
        <f>IFERROR(Inv_SY_B!V116/Inv_SY_B!$CU116-1,"")</f>
        <v>0.10265563496679198</v>
      </c>
      <c r="W116" s="173">
        <f>IFERROR(Inv_SY_B!W116/Inv_SY_B!$CU116-1,"")</f>
        <v>0.19193208334695844</v>
      </c>
      <c r="X116" s="173">
        <f>IFERROR(Inv_SY_B!X116/Inv_SY_B!$CU116-1,"")</f>
        <v>4.8644627282051767E-2</v>
      </c>
      <c r="Y116" s="173">
        <f>IFERROR(Inv_SY_B!Y116/Inv_SY_B!$CU116-1,"")</f>
        <v>5.9212082053364812E-2</v>
      </c>
      <c r="Z116" s="173">
        <f>IFERROR(Inv_SY_B!Z116/Inv_SY_B!$CU116-1,"")</f>
        <v>5.5796037687633637E-2</v>
      </c>
      <c r="AA116" s="173">
        <f>IFERROR(Inv_SY_B!AA116/Inv_SY_B!$CU116-1,"")</f>
        <v>-1.4182485427526981E-2</v>
      </c>
      <c r="AB116" s="173">
        <f>IFERROR(Inv_SY_B!AB116/Inv_SY_B!$CU116-1,"")</f>
        <v>1.5081610209852325E-2</v>
      </c>
      <c r="AC116" s="173">
        <f>IFERROR(Inv_SY_B!AC116/Inv_SY_B!$CU116-1,"")</f>
        <v>3.9798543643563944E-2</v>
      </c>
      <c r="AD116" s="173">
        <f>IFERROR(Inv_SY_B!AD116/Inv_SY_B!$CU116-1,"")</f>
        <v>-1.2466591506025249E-2</v>
      </c>
      <c r="AE116" s="173">
        <f>IFERROR(Inv_SY_B!AE116/Inv_SY_B!$CU116-1,"")</f>
        <v>2.0097754556949399E-2</v>
      </c>
      <c r="AF116" s="173">
        <f>IFERROR(Inv_SY_B!AF116/Inv_SY_B!$CU116-1,"")</f>
        <v>4.5550785219559353E-2</v>
      </c>
      <c r="AG116" s="173">
        <f>IFERROR(Inv_SY_B!AG116/Inv_SY_B!$CU116-1,"")</f>
        <v>4.0623667470750746E-2</v>
      </c>
      <c r="AH116" s="173">
        <f>IFERROR(Inv_SY_B!AH116/Inv_SY_B!$CU116-1,"")</f>
        <v>-8.193857322780429E-2</v>
      </c>
      <c r="AI116" s="173">
        <f>IFERROR(Inv_SY_B!AI116/Inv_SY_B!$CU116-1,"")</f>
        <v>5.920168664442782E-3</v>
      </c>
      <c r="AJ116" s="173">
        <f>IFERROR(Inv_SY_B!AJ116/Inv_SY_B!$CU116-1,"")</f>
        <v>7.745085388727091E-3</v>
      </c>
      <c r="AK116" s="173">
        <f>IFERROR(Inv_SY_B!AK116/Inv_SY_B!$CU116-1,"")</f>
        <v>1.8135723716240726E-2</v>
      </c>
      <c r="AL116" s="173">
        <f>IFERROR(Inv_SY_B!AL116/Inv_SY_B!$CU116-1,"")</f>
        <v>1.9775908144114451E-2</v>
      </c>
      <c r="AM116" s="173">
        <f>IFERROR(Inv_SY_B!AM116/Inv_SY_B!$CU116-1,"")</f>
        <v>3.8789244257295685E-3</v>
      </c>
      <c r="AN116" s="173">
        <f>IFERROR(Inv_SY_B!AN116/Inv_SY_B!$CU116-1,"")</f>
        <v>9.3120153737151767E-3</v>
      </c>
      <c r="AO116" s="173">
        <f>IFERROR(Inv_SY_B!AO116/Inv_SY_B!$CU116-1,"")</f>
        <v>7.4122738280670841E-3</v>
      </c>
      <c r="AP116" s="173">
        <f>IFERROR(Inv_SY_B!AP116/Inv_SY_B!$CU116-1,"")</f>
        <v>1.4478972632742559E-2</v>
      </c>
      <c r="AQ116" s="173">
        <f>IFERROR(Inv_SY_B!AQ116/Inv_SY_B!$CU116-1,"")</f>
        <v>1.5693901234931085E-2</v>
      </c>
      <c r="AR116" s="173">
        <f>IFERROR(Inv_SY_B!AR116/Inv_SY_B!$CU116-1,"")</f>
        <v>6.2522668162162898E-2</v>
      </c>
      <c r="AS116" s="173">
        <f>IFERROR(Inv_SY_B!AS116/Inv_SY_B!$CU116-1,"")</f>
        <v>0.12443902981983079</v>
      </c>
      <c r="AT116" s="173">
        <f>IFERROR(Inv_SY_B!AT116/Inv_SY_B!$CU116-1,"")</f>
        <v>8.6628104658021954E-3</v>
      </c>
      <c r="AU116" s="173">
        <f>IFERROR(Inv_SY_B!AU116/Inv_SY_B!$CU116-1,"")</f>
        <v>4.175371205771139E-2</v>
      </c>
      <c r="AV116" s="173">
        <f>IFERROR(Inv_SY_B!AV116/Inv_SY_B!$CU116-1,"")</f>
        <v>-7.3526500319278654E-3</v>
      </c>
      <c r="AW116" s="173">
        <f>IFERROR(Inv_SY_B!AW116/Inv_SY_B!$CU116-1,"")</f>
        <v>2.1820298754747336E-2</v>
      </c>
      <c r="AX116" s="173">
        <f>IFERROR(Inv_SY_B!AX116/Inv_SY_B!$CU116-1,"")</f>
        <v>4.8861180278567673E-2</v>
      </c>
      <c r="AY116" s="173">
        <f>IFERROR(Inv_SY_B!AY116/Inv_SY_B!$CU116-1,"")</f>
        <v>4.8970523540355249E-2</v>
      </c>
      <c r="AZ116" s="173">
        <f>IFERROR(Inv_SY_B!AZ116/Inv_SY_B!$CU116-1,"")</f>
        <v>7.9583406244523758E-2</v>
      </c>
      <c r="BA116" s="173">
        <f>IFERROR(Inv_SY_B!BA116/Inv_SY_B!$CU116-1,"")</f>
        <v>4.981246665612038E-2</v>
      </c>
      <c r="BB116" s="173">
        <f>IFERROR(Inv_SY_B!BB116/Inv_SY_B!$CU116-1,"")</f>
        <v>-2.3978669404425279E-3</v>
      </c>
      <c r="BC116" s="173">
        <f>IFERROR(Inv_SY_B!BC116/Inv_SY_B!$CU116-1,"")</f>
        <v>3.4600038498516783E-2</v>
      </c>
      <c r="BD116" s="173">
        <f>IFERROR(Inv_SY_B!BD116/Inv_SY_B!$CU116-1,"")</f>
        <v>3.2054067468521019E-2</v>
      </c>
      <c r="BE116" s="173">
        <f>IFERROR(Inv_SY_B!BE116/Inv_SY_B!$CU116-1,"")</f>
        <v>6.2308910433968467E-2</v>
      </c>
      <c r="BF116" s="173">
        <f>IFERROR(Inv_SY_B!BF116/Inv_SY_B!$CU116-1,"")</f>
        <v>1.3951807654287274E-2</v>
      </c>
      <c r="BG116" s="173">
        <f>IFERROR(Inv_SY_B!BG116/Inv_SY_B!$CU116-1,"")</f>
        <v>2.2647627396508385E-2</v>
      </c>
      <c r="BH116" s="173">
        <f>IFERROR(Inv_SY_B!BH116/Inv_SY_B!$CU116-1,"")</f>
        <v>6.6083170022829263E-2</v>
      </c>
      <c r="BI116" s="173">
        <f>IFERROR(Inv_SY_B!BI116/Inv_SY_B!$CU116-1,"")</f>
        <v>7.3755014134726515E-3</v>
      </c>
      <c r="BJ116" s="173">
        <f>IFERROR(Inv_SY_B!BJ116/Inv_SY_B!$CU116-1,"")</f>
        <v>2.706313242722258E-2</v>
      </c>
      <c r="BK116" s="173">
        <f>IFERROR(Inv_SY_B!BK116/Inv_SY_B!$CU116-1,"")</f>
        <v>-1.6505783664680806E-2</v>
      </c>
      <c r="BL116" s="173">
        <f>IFERROR(Inv_SY_B!BL116/Inv_SY_B!$CU116-1,"")</f>
        <v>-8.0387440433594692E-3</v>
      </c>
      <c r="BM116" s="173">
        <f>IFERROR(Inv_SY_B!BM116/Inv_SY_B!$CU116-1,"")</f>
        <v>-1.9801719235246207E-4</v>
      </c>
      <c r="BN116" s="173">
        <f>IFERROR(Inv_SY_B!BN116/Inv_SY_B!$CU116-1,"")</f>
        <v>2.4718961047368593E-2</v>
      </c>
      <c r="BO116" s="173">
        <f>IFERROR(Inv_SY_B!BO116/Inv_SY_B!$CU116-1,"")</f>
        <v>1.7792890314963339E-2</v>
      </c>
      <c r="BP116" s="173">
        <f>IFERROR(Inv_SY_B!BP116/Inv_SY_B!$CU116-1,"")</f>
        <v>-1.9260732287133986E-2</v>
      </c>
      <c r="BQ116" s="173">
        <f>IFERROR(Inv_SY_B!BQ116/Inv_SY_B!$CU116-1,"")</f>
        <v>2.9917594014254201E-2</v>
      </c>
      <c r="BR116" s="173">
        <f>IFERROR(Inv_SY_B!BR116/Inv_SY_B!$CU116-1,"")</f>
        <v>2.820384489952743E-2</v>
      </c>
      <c r="BS116" s="173">
        <f>IFERROR(Inv_SY_B!BS116/Inv_SY_B!$CU116-1,"")</f>
        <v>2.5030891666931954E-2</v>
      </c>
      <c r="BT116" s="173">
        <f>IFERROR(Inv_SY_B!BT116/Inv_SY_B!$CU116-1,"")</f>
        <v>4.1442333115843777E-2</v>
      </c>
      <c r="BU116" s="173">
        <f>IFERROR(Inv_SY_B!BU116/Inv_SY_B!$CU116-1,"")</f>
        <v>2.2240033264977699E-2</v>
      </c>
      <c r="BV116" s="173">
        <f>IFERROR(Inv_SY_B!BV116/Inv_SY_B!$CU116-1,"")</f>
        <v>4.597944674401333E-3</v>
      </c>
      <c r="BW116" s="173">
        <f>IFERROR(Inv_SY_B!BW116/Inv_SY_B!$CU116-1,"")</f>
        <v>3.0287337999627795E-2</v>
      </c>
      <c r="BX116" s="173">
        <f>IFERROR(Inv_SY_B!BX116/Inv_SY_B!$CU116-1,"")</f>
        <v>-9.6099557147085068E-2</v>
      </c>
      <c r="BY116" s="173">
        <f>IFERROR(Inv_SY_B!BY116/Inv_SY_B!$CU116-1,"")</f>
        <v>2.141245873670039E-2</v>
      </c>
      <c r="BZ116" s="173">
        <f>IFERROR(Inv_SY_B!BZ116/Inv_SY_B!$CU116-1,"")</f>
        <v>4.2673704479724517E-2</v>
      </c>
      <c r="CA116" s="173">
        <f>IFERROR(Inv_SY_B!CA116/Inv_SY_B!$CU116-1,"")</f>
        <v>-2.2015523271857074E-2</v>
      </c>
      <c r="CB116" s="173">
        <f>IFERROR(Inv_SY_B!CB116/Inv_SY_B!$CU116-1,"")</f>
        <v>-0.77511296350791747</v>
      </c>
      <c r="CC116" s="173">
        <f>IFERROR(Inv_SY_B!CC116/Inv_SY_B!$CU116-1,"")</f>
        <v>7.1150235210937218E-4</v>
      </c>
      <c r="CD116" s="173">
        <f>IFERROR(Inv_SY_B!CD116/Inv_SY_B!$CU116-1,"")</f>
        <v>-6.0245056811036868E-4</v>
      </c>
      <c r="CE116" s="173">
        <f>IFERROR(Inv_SY_B!CE116/Inv_SY_B!$CU116-1,"")</f>
        <v>0.10212370815012206</v>
      </c>
      <c r="CF116" s="173">
        <f>IFERROR(Inv_SY_B!CF116/Inv_SY_B!$CU116-1,"")</f>
        <v>4.5002008019086492E-2</v>
      </c>
      <c r="CG116" s="173">
        <f>IFERROR(Inv_SY_B!CG116/Inv_SY_B!$CU116-1,"")</f>
        <v>-1.2090586110616641E-2</v>
      </c>
      <c r="CH116" s="173">
        <f>IFERROR(Inv_SY_B!CH116/Inv_SY_B!$CU116-1,"")</f>
        <v>9.6431733011876464E-2</v>
      </c>
      <c r="CI116" s="173">
        <f>IFERROR(Inv_SY_B!CI116/Inv_SY_B!$CU116-1,"")</f>
        <v>3.6617951649932756E-2</v>
      </c>
      <c r="CJ116" s="173">
        <f>IFERROR(Inv_SY_B!CJ116/Inv_SY_B!$CU116-1,"")</f>
        <v>-4.3976804398385361E-2</v>
      </c>
      <c r="CK116" s="173">
        <f>IFERROR(Inv_SY_B!CK116/Inv_SY_B!$CU116-1,"")</f>
        <v>-7.8249630683725258E-2</v>
      </c>
      <c r="CL116" s="173">
        <f>IFERROR(Inv_SY_B!CL116/Inv_SY_B!$CU116-1,"")</f>
        <v>-0.35006176847047887</v>
      </c>
      <c r="CM116" s="173">
        <f>IFERROR(Inv_SY_B!CM116/Inv_SY_B!$CU116-1,"")</f>
        <v>-0.50971582191525067</v>
      </c>
      <c r="CN116" s="173">
        <f>IFERROR(Inv_SY_B!CN116/Inv_SY_B!$CU116-1,"")</f>
        <v>-0.52848923415744409</v>
      </c>
      <c r="CO116" s="173">
        <f>IFERROR(Inv_SY_B!CO116/Inv_SY_B!$CU116-1,"")</f>
        <v>-0.31545532013015121</v>
      </c>
      <c r="CP116" s="173">
        <f>IFERROR(Inv_SY_B!CP116/Inv_SY_B!$CU116-1,"")</f>
        <v>-0.4714438441682901</v>
      </c>
      <c r="CQ116" s="173">
        <f>IFERROR(Inv_SY_B!CQ116/Inv_SY_B!$CU116-1,"")</f>
        <v>0.12781155743959327</v>
      </c>
      <c r="CR116" s="173">
        <f>IFERROR(Inv_SY_B!CR116/Inv_SY_B!$CU116-1,"")</f>
        <v>0.14459814717531549</v>
      </c>
      <c r="CS116" s="173">
        <f>IFERROR(Inv_SY_B!CS116/Inv_SY_B!$CU116-1,"")</f>
        <v>3.0817512583135587E-2</v>
      </c>
      <c r="CT116" s="173">
        <f>IFERROR(Inv_SY_B!CT116/Inv_SY_B!$CU116-1,"")</f>
        <v>7.118565646300401E-2</v>
      </c>
      <c r="CU116" s="173"/>
      <c r="CV116" s="173"/>
      <c r="CW116" s="173"/>
      <c r="CX116" s="173"/>
    </row>
    <row r="117" spans="2:102">
      <c r="B117" s="164">
        <f t="shared" si="2"/>
        <v>45809</v>
      </c>
      <c r="C117" s="173">
        <f>IFERROR(Inv_SY_B!C117/Inv_SY_B!$CU117-1,"")</f>
        <v>1.718952812676422E-3</v>
      </c>
      <c r="D117" s="173">
        <f>IFERROR(Inv_SY_B!D117/Inv_SY_B!$CU117-1,"")</f>
        <v>6.147751668389434E-3</v>
      </c>
      <c r="E117" s="173">
        <f>IFERROR(Inv_SY_B!E117/Inv_SY_B!$CU117-1,"")</f>
        <v>4.3515407100436221E-3</v>
      </c>
      <c r="F117" s="173">
        <f>IFERROR(Inv_SY_B!F117/Inv_SY_B!$CU117-1,"")</f>
        <v>-5.0003857756306114E-2</v>
      </c>
      <c r="G117" s="173">
        <f>IFERROR(Inv_SY_B!G117/Inv_SY_B!$CU117-1,"")</f>
        <v>-9.0570640025625648E-3</v>
      </c>
      <c r="H117" s="173">
        <f>IFERROR(Inv_SY_B!H117/Inv_SY_B!$CU117-1,"")</f>
        <v>-1.3173740888011931E-2</v>
      </c>
      <c r="I117" s="173">
        <f>IFERROR(Inv_SY_B!I117/Inv_SY_B!$CU117-1,"")</f>
        <v>-2.3106040675127559E-2</v>
      </c>
      <c r="J117" s="173">
        <f>IFERROR(Inv_SY_B!J117/Inv_SY_B!$CU117-1,"")</f>
        <v>-3.1253259071078121E-2</v>
      </c>
      <c r="K117" s="173">
        <f>IFERROR(Inv_SY_B!K117/Inv_SY_B!$CU117-1,"")</f>
        <v>-1.59211850034916E-2</v>
      </c>
      <c r="L117" s="173">
        <f>IFERROR(Inv_SY_B!L117/Inv_SY_B!$CU117-1,"")</f>
        <v>-1.5151884326474518E-2</v>
      </c>
      <c r="M117" s="173">
        <f>IFERROR(Inv_SY_B!M117/Inv_SY_B!$CU117-1,"")</f>
        <v>-9.4579644610337521E-4</v>
      </c>
      <c r="N117" s="173">
        <f>IFERROR(Inv_SY_B!N117/Inv_SY_B!$CU117-1,"")</f>
        <v>-7.0877493719085916E-3</v>
      </c>
      <c r="O117" s="173">
        <f>IFERROR(Inv_SY_B!O117/Inv_SY_B!$CU117-1,"")</f>
        <v>-1.0018116519234344E-2</v>
      </c>
      <c r="P117" s="173">
        <f>IFERROR(Inv_SY_B!P117/Inv_SY_B!$CU117-1,"")</f>
        <v>-1.5405116956795806E-2</v>
      </c>
      <c r="Q117" s="173">
        <f>IFERROR(Inv_SY_B!Q117/Inv_SY_B!$CU117-1,"")</f>
        <v>-2.5340658867212706E-2</v>
      </c>
      <c r="R117" s="173">
        <f>IFERROR(Inv_SY_B!R117/Inv_SY_B!$CU117-1,"")</f>
        <v>-3.3169492736266126E-2</v>
      </c>
      <c r="S117" s="173">
        <f>IFERROR(Inv_SY_B!S117/Inv_SY_B!$CU117-1,"")</f>
        <v>-2.1200366317004726E-2</v>
      </c>
      <c r="T117" s="173">
        <f>IFERROR(Inv_SY_B!T117/Inv_SY_B!$CU117-1,"")</f>
        <v>-1.891712561220682E-2</v>
      </c>
      <c r="U117" s="173">
        <f>IFERROR(Inv_SY_B!U117/Inv_SY_B!$CU117-1,"")</f>
        <v>5.8723927995882885E-2</v>
      </c>
      <c r="V117" s="173">
        <f>IFERROR(Inv_SY_B!V117/Inv_SY_B!$CU117-1,"")</f>
        <v>9.6471753981107966E-2</v>
      </c>
      <c r="W117" s="173">
        <f>IFERROR(Inv_SY_B!W117/Inv_SY_B!$CU117-1,"")</f>
        <v>0.12212157786709565</v>
      </c>
      <c r="X117" s="173">
        <f>IFERROR(Inv_SY_B!X117/Inv_SY_B!$CU117-1,"")</f>
        <v>-1.1710671054158683E-2</v>
      </c>
      <c r="Y117" s="173">
        <f>IFERROR(Inv_SY_B!Y117/Inv_SY_B!$CU117-1,"")</f>
        <v>-1.5499396011609878E-2</v>
      </c>
      <c r="Z117" s="173">
        <f>IFERROR(Inv_SY_B!Z117/Inv_SY_B!$CU117-1,"")</f>
        <v>-1.1137346351926203E-2</v>
      </c>
      <c r="AA117" s="173">
        <f>IFERROR(Inv_SY_B!AA117/Inv_SY_B!$CU117-1,"")</f>
        <v>3.1795516205095797E-2</v>
      </c>
      <c r="AB117" s="173">
        <f>IFERROR(Inv_SY_B!AB117/Inv_SY_B!$CU117-1,"")</f>
        <v>5.1354662311493771E-2</v>
      </c>
      <c r="AC117" s="173">
        <f>IFERROR(Inv_SY_B!AC117/Inv_SY_B!$CU117-1,"")</f>
        <v>4.0572012299118887E-2</v>
      </c>
      <c r="AD117" s="173">
        <f>IFERROR(Inv_SY_B!AD117/Inv_SY_B!$CU117-1,"")</f>
        <v>-2.8202878723779023E-2</v>
      </c>
      <c r="AE117" s="173">
        <f>IFERROR(Inv_SY_B!AE117/Inv_SY_B!$CU117-1,"")</f>
        <v>2.0770409193233252E-2</v>
      </c>
      <c r="AF117" s="173">
        <f>IFERROR(Inv_SY_B!AF117/Inv_SY_B!$CU117-1,"")</f>
        <v>4.5130133200331102E-2</v>
      </c>
      <c r="AG117" s="173">
        <f>IFERROR(Inv_SY_B!AG117/Inv_SY_B!$CU117-1,"")</f>
        <v>7.9876225538651591E-2</v>
      </c>
      <c r="AH117" s="173">
        <f>IFERROR(Inv_SY_B!AH117/Inv_SY_B!$CU117-1,"")</f>
        <v>3.8440933365489593E-2</v>
      </c>
      <c r="AI117" s="173">
        <f>IFERROR(Inv_SY_B!AI117/Inv_SY_B!$CU117-1,"")</f>
        <v>3.7102525797548136E-2</v>
      </c>
      <c r="AJ117" s="173">
        <f>IFERROR(Inv_SY_B!AJ117/Inv_SY_B!$CU117-1,"")</f>
        <v>3.4450089670188921E-2</v>
      </c>
      <c r="AK117" s="173">
        <f>IFERROR(Inv_SY_B!AK117/Inv_SY_B!$CU117-1,"")</f>
        <v>2.639773117671762E-2</v>
      </c>
      <c r="AL117" s="173">
        <f>IFERROR(Inv_SY_B!AL117/Inv_SY_B!$CU117-1,"")</f>
        <v>2.2900645195844227E-2</v>
      </c>
      <c r="AM117" s="173">
        <f>IFERROR(Inv_SY_B!AM117/Inv_SY_B!$CU117-1,"")</f>
        <v>1.1776574338693058E-2</v>
      </c>
      <c r="AN117" s="173">
        <f>IFERROR(Inv_SY_B!AN117/Inv_SY_B!$CU117-1,"")</f>
        <v>2.3508790644831024E-2</v>
      </c>
      <c r="AO117" s="173">
        <f>IFERROR(Inv_SY_B!AO117/Inv_SY_B!$CU117-1,"")</f>
        <v>1.616853052955225E-2</v>
      </c>
      <c r="AP117" s="173">
        <f>IFERROR(Inv_SY_B!AP117/Inv_SY_B!$CU117-1,"")</f>
        <v>3.2272369896036324E-2</v>
      </c>
      <c r="AQ117" s="173">
        <f>IFERROR(Inv_SY_B!AQ117/Inv_SY_B!$CU117-1,"")</f>
        <v>3.7920100227393227E-2</v>
      </c>
      <c r="AR117" s="173">
        <f>IFERROR(Inv_SY_B!AR117/Inv_SY_B!$CU117-1,"")</f>
        <v>8.7474808270524118E-2</v>
      </c>
      <c r="AS117" s="173">
        <f>IFERROR(Inv_SY_B!AS117/Inv_SY_B!$CU117-1,"")</f>
        <v>0.14435597915064213</v>
      </c>
      <c r="AT117" s="173">
        <f>IFERROR(Inv_SY_B!AT117/Inv_SY_B!$CU117-1,"")</f>
        <v>3.9446062649231894E-2</v>
      </c>
      <c r="AU117" s="173">
        <f>IFERROR(Inv_SY_B!AU117/Inv_SY_B!$CU117-1,"")</f>
        <v>7.981610898730862E-2</v>
      </c>
      <c r="AV117" s="173">
        <f>IFERROR(Inv_SY_B!AV117/Inv_SY_B!$CU117-1,"")</f>
        <v>-2.1407094658910331E-2</v>
      </c>
      <c r="AW117" s="173">
        <f>IFERROR(Inv_SY_B!AW117/Inv_SY_B!$CU117-1,"")</f>
        <v>3.5295228632337583E-2</v>
      </c>
      <c r="AX117" s="173">
        <f>IFERROR(Inv_SY_B!AX117/Inv_SY_B!$CU117-1,"")</f>
        <v>5.9112102173509706E-2</v>
      </c>
      <c r="AY117" s="173">
        <f>IFERROR(Inv_SY_B!AY117/Inv_SY_B!$CU117-1,"")</f>
        <v>4.4324540865077866E-2</v>
      </c>
      <c r="AZ117" s="173">
        <f>IFERROR(Inv_SY_B!AZ117/Inv_SY_B!$CU117-1,"")</f>
        <v>7.6764956391820238E-2</v>
      </c>
      <c r="BA117" s="173">
        <f>IFERROR(Inv_SY_B!BA117/Inv_SY_B!$CU117-1,"")</f>
        <v>4.7725549086097052E-2</v>
      </c>
      <c r="BB117" s="173">
        <f>IFERROR(Inv_SY_B!BB117/Inv_SY_B!$CU117-1,"")</f>
        <v>1.6659914516955698E-2</v>
      </c>
      <c r="BC117" s="173">
        <f>IFERROR(Inv_SY_B!BC117/Inv_SY_B!$CU117-1,"")</f>
        <v>4.0672392773664967E-2</v>
      </c>
      <c r="BD117" s="173">
        <f>IFERROR(Inv_SY_B!BD117/Inv_SY_B!$CU117-1,"")</f>
        <v>1.3441053859776675E-2</v>
      </c>
      <c r="BE117" s="173">
        <f>IFERROR(Inv_SY_B!BE117/Inv_SY_B!$CU117-1,"")</f>
        <v>5.6956790339106389E-2</v>
      </c>
      <c r="BF117" s="173">
        <f>IFERROR(Inv_SY_B!BF117/Inv_SY_B!$CU117-1,"")</f>
        <v>3.6562436993334613E-2</v>
      </c>
      <c r="BG117" s="173">
        <f>IFERROR(Inv_SY_B!BG117/Inv_SY_B!$CU117-1,"")</f>
        <v>7.0834593938967183E-2</v>
      </c>
      <c r="BH117" s="173">
        <f>IFERROR(Inv_SY_B!BH117/Inv_SY_B!$CU117-1,"")</f>
        <v>0.10995232232224428</v>
      </c>
      <c r="BI117" s="173">
        <f>IFERROR(Inv_SY_B!BI117/Inv_SY_B!$CU117-1,"")</f>
        <v>3.2559425856223179E-2</v>
      </c>
      <c r="BJ117" s="173">
        <f>IFERROR(Inv_SY_B!BJ117/Inv_SY_B!$CU117-1,"")</f>
        <v>6.7957465794112881E-2</v>
      </c>
      <c r="BK117" s="173">
        <f>IFERROR(Inv_SY_B!BK117/Inv_SY_B!$CU117-1,"")</f>
        <v>2.7229753528753342E-2</v>
      </c>
      <c r="BL117" s="173">
        <f>IFERROR(Inv_SY_B!BL117/Inv_SY_B!$CU117-1,"")</f>
        <v>3.5766132147702301E-2</v>
      </c>
      <c r="BM117" s="173">
        <f>IFERROR(Inv_SY_B!BM117/Inv_SY_B!$CU117-1,"")</f>
        <v>4.447224820397877E-2</v>
      </c>
      <c r="BN117" s="173">
        <f>IFERROR(Inv_SY_B!BN117/Inv_SY_B!$CU117-1,"")</f>
        <v>9.3350578518974991E-2</v>
      </c>
      <c r="BO117" s="173">
        <f>IFERROR(Inv_SY_B!BO117/Inv_SY_B!$CU117-1,"")</f>
        <v>5.7677692446067574E-4</v>
      </c>
      <c r="BP117" s="173">
        <f>IFERROR(Inv_SY_B!BP117/Inv_SY_B!$CU117-1,"")</f>
        <v>-3.1016270979992044E-2</v>
      </c>
      <c r="BQ117" s="173">
        <f>IFERROR(Inv_SY_B!BQ117/Inv_SY_B!$CU117-1,"")</f>
        <v>2.5510818620193554E-3</v>
      </c>
      <c r="BR117" s="173">
        <f>IFERROR(Inv_SY_B!BR117/Inv_SY_B!$CU117-1,"")</f>
        <v>-2.3768473754845365E-2</v>
      </c>
      <c r="BS117" s="173">
        <f>IFERROR(Inv_SY_B!BS117/Inv_SY_B!$CU117-1,"")</f>
        <v>-1.1015670240369757E-2</v>
      </c>
      <c r="BT117" s="173">
        <f>IFERROR(Inv_SY_B!BT117/Inv_SY_B!$CU117-1,"")</f>
        <v>6.9923386061634396E-3</v>
      </c>
      <c r="BU117" s="173">
        <f>IFERROR(Inv_SY_B!BU117/Inv_SY_B!$CU117-1,"")</f>
        <v>1.891486924714858E-3</v>
      </c>
      <c r="BV117" s="173">
        <f>IFERROR(Inv_SY_B!BV117/Inv_SY_B!$CU117-1,"")</f>
        <v>-2.3661888501534389E-2</v>
      </c>
      <c r="BW117" s="173">
        <f>IFERROR(Inv_SY_B!BW117/Inv_SY_B!$CU117-1,"")</f>
        <v>9.70388009677281E-3</v>
      </c>
      <c r="BX117" s="173">
        <f>IFERROR(Inv_SY_B!BX117/Inv_SY_B!$CU117-1,"")</f>
        <v>-0.16317616653579858</v>
      </c>
      <c r="BY117" s="173">
        <f>IFERROR(Inv_SY_B!BY117/Inv_SY_B!$CU117-1,"")</f>
        <v>-1.0733486437659256E-2</v>
      </c>
      <c r="BZ117" s="173">
        <f>IFERROR(Inv_SY_B!BZ117/Inv_SY_B!$CU117-1,"")</f>
        <v>1.9728963899496854E-3</v>
      </c>
      <c r="CA117" s="173">
        <f>IFERROR(Inv_SY_B!CA117/Inv_SY_B!$CU117-1,"")</f>
        <v>-3.1584646624455703E-2</v>
      </c>
      <c r="CB117" s="173">
        <f>IFERROR(Inv_SY_B!CB117/Inv_SY_B!$CU117-1,"")</f>
        <v>-0.6556646873859544</v>
      </c>
      <c r="CC117" s="173">
        <f>IFERROR(Inv_SY_B!CC117/Inv_SY_B!$CU117-1,"")</f>
        <v>3.5550947284434642E-2</v>
      </c>
      <c r="CD117" s="173">
        <f>IFERROR(Inv_SY_B!CD117/Inv_SY_B!$CU117-1,"")</f>
        <v>3.9442029737022599E-2</v>
      </c>
      <c r="CE117" s="173">
        <f>IFERROR(Inv_SY_B!CE117/Inv_SY_B!$CU117-1,"")</f>
        <v>0.14737107936763727</v>
      </c>
      <c r="CF117" s="173">
        <f>IFERROR(Inv_SY_B!CF117/Inv_SY_B!$CU117-1,"")</f>
        <v>9.6170880325807007E-2</v>
      </c>
      <c r="CG117" s="173">
        <f>IFERROR(Inv_SY_B!CG117/Inv_SY_B!$CU117-1,"")</f>
        <v>4.1900076103640549E-2</v>
      </c>
      <c r="CH117" s="173">
        <f>IFERROR(Inv_SY_B!CH117/Inv_SY_B!$CU117-1,"")</f>
        <v>0.13744240952480746</v>
      </c>
      <c r="CI117" s="173">
        <f>IFERROR(Inv_SY_B!CI117/Inv_SY_B!$CU117-1,"")</f>
        <v>4.5733045790016247E-2</v>
      </c>
      <c r="CJ117" s="173">
        <f>IFERROR(Inv_SY_B!CJ117/Inv_SY_B!$CU117-1,"")</f>
        <v>-3.9715338381220211E-2</v>
      </c>
      <c r="CK117" s="173">
        <f>IFERROR(Inv_SY_B!CK117/Inv_SY_B!$CU117-1,"")</f>
        <v>-6.920658712787997E-2</v>
      </c>
      <c r="CL117" s="173">
        <f>IFERROR(Inv_SY_B!CL117/Inv_SY_B!$CU117-1,"")</f>
        <v>-0.31262826316351211</v>
      </c>
      <c r="CM117" s="173">
        <f>IFERROR(Inv_SY_B!CM117/Inv_SY_B!$CU117-1,"")</f>
        <v>-9.2958634765065717E-2</v>
      </c>
      <c r="CN117" s="173">
        <f>IFERROR(Inv_SY_B!CN117/Inv_SY_B!$CU117-1,"")</f>
        <v>-0.51026517249728909</v>
      </c>
      <c r="CO117" s="173">
        <f>IFERROR(Inv_SY_B!CO117/Inv_SY_B!$CU117-1,"")</f>
        <v>-0.23308953361528995</v>
      </c>
      <c r="CP117" s="173">
        <f>IFERROR(Inv_SY_B!CP117/Inv_SY_B!$CU117-1,"")</f>
        <v>-0.44564872223600194</v>
      </c>
      <c r="CQ117" s="173">
        <f>IFERROR(Inv_SY_B!CQ117/Inv_SY_B!$CU117-1,"")</f>
        <v>0.15388049156474337</v>
      </c>
      <c r="CR117" s="173">
        <f>IFERROR(Inv_SY_B!CR117/Inv_SY_B!$CU117-1,"")</f>
        <v>0.14929967906916541</v>
      </c>
      <c r="CS117" s="173">
        <f>IFERROR(Inv_SY_B!CS117/Inv_SY_B!$CU117-1,"")</f>
        <v>-1.2551644715927845E-2</v>
      </c>
      <c r="CT117" s="173">
        <f>IFERROR(Inv_SY_B!CT117/Inv_SY_B!$CU117-1,"")</f>
        <v>7.3211729115826296E-2</v>
      </c>
      <c r="CU117" s="173"/>
      <c r="CV117" s="173"/>
      <c r="CW117" s="173"/>
      <c r="CX117" s="173"/>
    </row>
    <row r="118" spans="2:102">
      <c r="B118" s="164">
        <f t="shared" si="2"/>
        <v>45810</v>
      </c>
      <c r="C118" s="173">
        <f>IFERROR(Inv_SY_B!C118/Inv_SY_B!$CU118-1,"")</f>
        <v>8.4868780088331874E-3</v>
      </c>
      <c r="D118" s="173">
        <f>IFERROR(Inv_SY_B!D118/Inv_SY_B!$CU118-1,"")</f>
        <v>9.5892312650147637E-3</v>
      </c>
      <c r="E118" s="173">
        <f>IFERROR(Inv_SY_B!E118/Inv_SY_B!$CU118-1,"")</f>
        <v>1.6666115826573291E-2</v>
      </c>
      <c r="F118" s="173">
        <f>IFERROR(Inv_SY_B!F118/Inv_SY_B!$CU118-1,"")</f>
        <v>-2.6300280891944916E-2</v>
      </c>
      <c r="G118" s="173">
        <f>IFERROR(Inv_SY_B!G118/Inv_SY_B!$CU118-1,"")</f>
        <v>1.1441851608057219E-2</v>
      </c>
      <c r="H118" s="173">
        <f>IFERROR(Inv_SY_B!H118/Inv_SY_B!$CU118-1,"")</f>
        <v>-7.0760006291037403E-4</v>
      </c>
      <c r="I118" s="173">
        <f>IFERROR(Inv_SY_B!I118/Inv_SY_B!$CU118-1,"")</f>
        <v>3.8146958368385775E-3</v>
      </c>
      <c r="J118" s="173">
        <f>IFERROR(Inv_SY_B!J118/Inv_SY_B!$CU118-1,"")</f>
        <v>1.8520055230464294E-4</v>
      </c>
      <c r="K118" s="173">
        <f>IFERROR(Inv_SY_B!K118/Inv_SY_B!$CU118-1,"")</f>
        <v>9.5081411703499263E-3</v>
      </c>
      <c r="L118" s="173">
        <f>IFERROR(Inv_SY_B!L118/Inv_SY_B!$CU118-1,"")</f>
        <v>1.0714725333809794E-2</v>
      </c>
      <c r="M118" s="173">
        <f>IFERROR(Inv_SY_B!M118/Inv_SY_B!$CU118-1,"")</f>
        <v>1.1458916658231511E-2</v>
      </c>
      <c r="N118" s="173">
        <f>IFERROR(Inv_SY_B!N118/Inv_SY_B!$CU118-1,"")</f>
        <v>-1.9615572307856155E-3</v>
      </c>
      <c r="O118" s="173">
        <f>IFERROR(Inv_SY_B!O118/Inv_SY_B!$CU118-1,"")</f>
        <v>1.3048270308113619E-3</v>
      </c>
      <c r="P118" s="173">
        <f>IFERROR(Inv_SY_B!P118/Inv_SY_B!$CU118-1,"")</f>
        <v>-2.8898836166536546E-3</v>
      </c>
      <c r="Q118" s="173">
        <f>IFERROR(Inv_SY_B!Q118/Inv_SY_B!$CU118-1,"")</f>
        <v>-1.6161698038877126E-2</v>
      </c>
      <c r="R118" s="173">
        <f>IFERROR(Inv_SY_B!R118/Inv_SY_B!$CU118-1,"")</f>
        <v>-1.5712238795451028E-2</v>
      </c>
      <c r="S118" s="173">
        <f>IFERROR(Inv_SY_B!S118/Inv_SY_B!$CU118-1,"")</f>
        <v>-1.1266946048018145E-2</v>
      </c>
      <c r="T118" s="173">
        <f>IFERROR(Inv_SY_B!T118/Inv_SY_B!$CU118-1,"")</f>
        <v>-1.7747484688590887E-2</v>
      </c>
      <c r="U118" s="173">
        <f>IFERROR(Inv_SY_B!U118/Inv_SY_B!$CU118-1,"")</f>
        <v>6.5775130107037727E-2</v>
      </c>
      <c r="V118" s="173">
        <f>IFERROR(Inv_SY_B!V118/Inv_SY_B!$CU118-1,"")</f>
        <v>9.0527948033695571E-2</v>
      </c>
      <c r="W118" s="173">
        <f>IFERROR(Inv_SY_B!W118/Inv_SY_B!$CU118-1,"")</f>
        <v>0.12319144136763627</v>
      </c>
      <c r="X118" s="173">
        <f>IFERROR(Inv_SY_B!X118/Inv_SY_B!$CU118-1,"")</f>
        <v>-5.730361180542265E-3</v>
      </c>
      <c r="Y118" s="173">
        <f>IFERROR(Inv_SY_B!Y118/Inv_SY_B!$CU118-1,"")</f>
        <v>-6.395752436136215E-3</v>
      </c>
      <c r="Z118" s="173">
        <f>IFERROR(Inv_SY_B!Z118/Inv_SY_B!$CU118-1,"")</f>
        <v>-6.2564541096510329E-3</v>
      </c>
      <c r="AA118" s="173">
        <f>IFERROR(Inv_SY_B!AA118/Inv_SY_B!$CU118-1,"")</f>
        <v>2.8290553892549308E-3</v>
      </c>
      <c r="AB118" s="173">
        <f>IFERROR(Inv_SY_B!AB118/Inv_SY_B!$CU118-1,"")</f>
        <v>2.6192961723049413E-2</v>
      </c>
      <c r="AC118" s="173">
        <f>IFERROR(Inv_SY_B!AC118/Inv_SY_B!$CU118-1,"")</f>
        <v>4.2422953369024574E-2</v>
      </c>
      <c r="AD118" s="173">
        <f>IFERROR(Inv_SY_B!AD118/Inv_SY_B!$CU118-1,"")</f>
        <v>-2.5470544961722963E-2</v>
      </c>
      <c r="AE118" s="173">
        <f>IFERROR(Inv_SY_B!AE118/Inv_SY_B!$CU118-1,"")</f>
        <v>2.7111671920688973E-2</v>
      </c>
      <c r="AF118" s="173">
        <f>IFERROR(Inv_SY_B!AF118/Inv_SY_B!$CU118-1,"")</f>
        <v>5.1353959207072863E-2</v>
      </c>
      <c r="AG118" s="173">
        <f>IFERROR(Inv_SY_B!AG118/Inv_SY_B!$CU118-1,"")</f>
        <v>7.6711405862644355E-2</v>
      </c>
      <c r="AH118" s="173">
        <f>IFERROR(Inv_SY_B!AH118/Inv_SY_B!$CU118-1,"")</f>
        <v>2.5518130379967197E-2</v>
      </c>
      <c r="AI118" s="173">
        <f>IFERROR(Inv_SY_B!AI118/Inv_SY_B!$CU118-1,"")</f>
        <v>8.4168860899795916E-3</v>
      </c>
      <c r="AJ118" s="173">
        <f>IFERROR(Inv_SY_B!AJ118/Inv_SY_B!$CU118-1,"")</f>
        <v>1.1640210002685336E-2</v>
      </c>
      <c r="AK118" s="173">
        <f>IFERROR(Inv_SY_B!AK118/Inv_SY_B!$CU118-1,"")</f>
        <v>2.1908534398160873E-2</v>
      </c>
      <c r="AL118" s="173">
        <f>IFERROR(Inv_SY_B!AL118/Inv_SY_B!$CU118-1,"")</f>
        <v>2.6269705124670084E-2</v>
      </c>
      <c r="AM118" s="173">
        <f>IFERROR(Inv_SY_B!AM118/Inv_SY_B!$CU118-1,"")</f>
        <v>1.0498330361269348E-2</v>
      </c>
      <c r="AN118" s="173">
        <f>IFERROR(Inv_SY_B!AN118/Inv_SY_B!$CU118-1,"")</f>
        <v>1.2315093446907843E-2</v>
      </c>
      <c r="AO118" s="173">
        <f>IFERROR(Inv_SY_B!AO118/Inv_SY_B!$CU118-1,"")</f>
        <v>6.8017950656344972E-3</v>
      </c>
      <c r="AP118" s="173">
        <f>IFERROR(Inv_SY_B!AP118/Inv_SY_B!$CU118-1,"")</f>
        <v>1.2682646672326214E-2</v>
      </c>
      <c r="AQ118" s="173">
        <f>IFERROR(Inv_SY_B!AQ118/Inv_SY_B!$CU118-1,"")</f>
        <v>9.5708360507280599E-3</v>
      </c>
      <c r="AR118" s="173">
        <f>IFERROR(Inv_SY_B!AR118/Inv_SY_B!$CU118-1,"")</f>
        <v>6.5680475139162864E-2</v>
      </c>
      <c r="AS118" s="173">
        <f>IFERROR(Inv_SY_B!AS118/Inv_SY_B!$CU118-1,"")</f>
        <v>0.11331776510813718</v>
      </c>
      <c r="AT118" s="173">
        <f>IFERROR(Inv_SY_B!AT118/Inv_SY_B!$CU118-1,"")</f>
        <v>8.4413052105303255E-3</v>
      </c>
      <c r="AU118" s="173">
        <f>IFERROR(Inv_SY_B!AU118/Inv_SY_B!$CU118-1,"")</f>
        <v>4.8108896751037467E-2</v>
      </c>
      <c r="AV118" s="173">
        <f>IFERROR(Inv_SY_B!AV118/Inv_SY_B!$CU118-1,"")</f>
        <v>-1.9360581745984207E-2</v>
      </c>
      <c r="AW118" s="173">
        <f>IFERROR(Inv_SY_B!AW118/Inv_SY_B!$CU118-1,"")</f>
        <v>1.0505331375086691E-2</v>
      </c>
      <c r="AX118" s="173">
        <f>IFERROR(Inv_SY_B!AX118/Inv_SY_B!$CU118-1,"")</f>
        <v>3.3685688124796664E-2</v>
      </c>
      <c r="AY118" s="173">
        <f>IFERROR(Inv_SY_B!AY118/Inv_SY_B!$CU118-1,"")</f>
        <v>2.8988732096069558E-2</v>
      </c>
      <c r="AZ118" s="173">
        <f>IFERROR(Inv_SY_B!AZ118/Inv_SY_B!$CU118-1,"")</f>
        <v>5.6960876788944015E-2</v>
      </c>
      <c r="BA118" s="173">
        <f>IFERROR(Inv_SY_B!BA118/Inv_SY_B!$CU118-1,"")</f>
        <v>2.1083863253314572E-2</v>
      </c>
      <c r="BB118" s="173">
        <f>IFERROR(Inv_SY_B!BB118/Inv_SY_B!$CU118-1,"")</f>
        <v>-1.0882765837345709E-2</v>
      </c>
      <c r="BC118" s="173">
        <f>IFERROR(Inv_SY_B!BC118/Inv_SY_B!$CU118-1,"")</f>
        <v>4.5166641556055875E-3</v>
      </c>
      <c r="BD118" s="173">
        <f>IFERROR(Inv_SY_B!BD118/Inv_SY_B!$CU118-1,"")</f>
        <v>-3.4906721317251588E-3</v>
      </c>
      <c r="BE118" s="173">
        <f>IFERROR(Inv_SY_B!BE118/Inv_SY_B!$CU118-1,"")</f>
        <v>3.3269446030556926E-2</v>
      </c>
      <c r="BF118" s="173">
        <f>IFERROR(Inv_SY_B!BF118/Inv_SY_B!$CU118-1,"")</f>
        <v>1.9512558789485324E-2</v>
      </c>
      <c r="BG118" s="173">
        <f>IFERROR(Inv_SY_B!BG118/Inv_SY_B!$CU118-1,"")</f>
        <v>3.555587198978194E-2</v>
      </c>
      <c r="BH118" s="173">
        <f>IFERROR(Inv_SY_B!BH118/Inv_SY_B!$CU118-1,"")</f>
        <v>7.3832047177492033E-2</v>
      </c>
      <c r="BI118" s="173">
        <f>IFERROR(Inv_SY_B!BI118/Inv_SY_B!$CU118-1,"")</f>
        <v>8.7904124492754754E-3</v>
      </c>
      <c r="BJ118" s="173">
        <f>IFERROR(Inv_SY_B!BJ118/Inv_SY_B!$CU118-1,"")</f>
        <v>4.3124921687792028E-2</v>
      </c>
      <c r="BK118" s="173">
        <f>IFERROR(Inv_SY_B!BK118/Inv_SY_B!$CU118-1,"")</f>
        <v>8.0821800843677849E-5</v>
      </c>
      <c r="BL118" s="173">
        <f>IFERROR(Inv_SY_B!BL118/Inv_SY_B!$CU118-1,"")</f>
        <v>8.0875464728118462E-3</v>
      </c>
      <c r="BM118" s="173">
        <f>IFERROR(Inv_SY_B!BM118/Inv_SY_B!$CU118-1,"")</f>
        <v>1.7555352289299497E-2</v>
      </c>
      <c r="BN118" s="173">
        <f>IFERROR(Inv_SY_B!BN118/Inv_SY_B!$CU118-1,"")</f>
        <v>4.7796267561648564E-2</v>
      </c>
      <c r="BO118" s="173">
        <f>IFERROR(Inv_SY_B!BO118/Inv_SY_B!$CU118-1,"")</f>
        <v>-8.4685997279559944E-3</v>
      </c>
      <c r="BP118" s="173">
        <f>IFERROR(Inv_SY_B!BP118/Inv_SY_B!$CU118-1,"")</f>
        <v>-3.0849014949982378E-2</v>
      </c>
      <c r="BQ118" s="173">
        <f>IFERROR(Inv_SY_B!BQ118/Inv_SY_B!$CU118-1,"")</f>
        <v>2.131889231351547E-4</v>
      </c>
      <c r="BR118" s="173">
        <f>IFERROR(Inv_SY_B!BR118/Inv_SY_B!$CU118-1,"")</f>
        <v>-2.4569940538993085E-2</v>
      </c>
      <c r="BS118" s="173">
        <f>IFERROR(Inv_SY_B!BS118/Inv_SY_B!$CU118-1,"")</f>
        <v>-4.5838784191249093E-2</v>
      </c>
      <c r="BT118" s="173">
        <f>IFERROR(Inv_SY_B!BT118/Inv_SY_B!$CU118-1,"")</f>
        <v>-9.503881012227211E-2</v>
      </c>
      <c r="BU118" s="173">
        <f>IFERROR(Inv_SY_B!BU118/Inv_SY_B!$CU118-1,"")</f>
        <v>-7.6421536031130444E-3</v>
      </c>
      <c r="BV118" s="173">
        <f>IFERROR(Inv_SY_B!BV118/Inv_SY_B!$CU118-1,"")</f>
        <v>-3.2983474068197682E-2</v>
      </c>
      <c r="BW118" s="173">
        <f>IFERROR(Inv_SY_B!BW118/Inv_SY_B!$CU118-1,"")</f>
        <v>-1.5634334646431158E-2</v>
      </c>
      <c r="BX118" s="173">
        <f>IFERROR(Inv_SY_B!BX118/Inv_SY_B!$CU118-1,"")</f>
        <v>-0.23328414470309322</v>
      </c>
      <c r="BY118" s="173">
        <f>IFERROR(Inv_SY_B!BY118/Inv_SY_B!$CU118-1,"")</f>
        <v>-1.86013698076678E-2</v>
      </c>
      <c r="BZ118" s="173">
        <f>IFERROR(Inv_SY_B!BZ118/Inv_SY_B!$CU118-1,"")</f>
        <v>3.318809960278335E-3</v>
      </c>
      <c r="CA118" s="173">
        <f>IFERROR(Inv_SY_B!CA118/Inv_SY_B!$CU118-1,"")</f>
        <v>1.0214799268304819E-2</v>
      </c>
      <c r="CB118" s="173">
        <f>IFERROR(Inv_SY_B!CB118/Inv_SY_B!$CU118-1,"")</f>
        <v>-4.3648666633922306E-2</v>
      </c>
      <c r="CC118" s="173">
        <f>IFERROR(Inv_SY_B!CC118/Inv_SY_B!$CU118-1,"")</f>
        <v>4.3892347344769433E-2</v>
      </c>
      <c r="CD118" s="173">
        <f>IFERROR(Inv_SY_B!CD118/Inv_SY_B!$CU118-1,"")</f>
        <v>9.3796185251125319E-2</v>
      </c>
      <c r="CE118" s="173">
        <f>IFERROR(Inv_SY_B!CE118/Inv_SY_B!$CU118-1,"")</f>
        <v>0.12330758308930823</v>
      </c>
      <c r="CF118" s="173">
        <f>IFERROR(Inv_SY_B!CF118/Inv_SY_B!$CU118-1,"")</f>
        <v>6.3095598352897353E-2</v>
      </c>
      <c r="CG118" s="173">
        <f>IFERROR(Inv_SY_B!CG118/Inv_SY_B!$CU118-1,"")</f>
        <v>-5.128960151121964E-3</v>
      </c>
      <c r="CH118" s="173">
        <f>IFERROR(Inv_SY_B!CH118/Inv_SY_B!$CU118-1,"")</f>
        <v>0.10737514809347082</v>
      </c>
      <c r="CI118" s="173">
        <f>IFERROR(Inv_SY_B!CI118/Inv_SY_B!$CU118-1,"")</f>
        <v>-2.2805111932353905E-2</v>
      </c>
      <c r="CJ118" s="173">
        <f>IFERROR(Inv_SY_B!CJ118/Inv_SY_B!$CU118-1,"")</f>
        <v>-9.7103263519221272E-2</v>
      </c>
      <c r="CK118" s="173">
        <f>IFERROR(Inv_SY_B!CK118/Inv_SY_B!$CU118-1,"")</f>
        <v>-0.12600114256266781</v>
      </c>
      <c r="CL118" s="173">
        <f>IFERROR(Inv_SY_B!CL118/Inv_SY_B!$CU118-1,"")</f>
        <v>-0.21442569044929327</v>
      </c>
      <c r="CM118" s="173">
        <f>IFERROR(Inv_SY_B!CM118/Inv_SY_B!$CU118-1,"")</f>
        <v>0.1306862118442691</v>
      </c>
      <c r="CN118" s="173">
        <f>IFERROR(Inv_SY_B!CN118/Inv_SY_B!$CU118-1,"")</f>
        <v>-0.39988953831278629</v>
      </c>
      <c r="CO118" s="173">
        <f>IFERROR(Inv_SY_B!CO118/Inv_SY_B!$CU118-1,"")</f>
        <v>-0.22694933886242052</v>
      </c>
      <c r="CP118" s="173">
        <f>IFERROR(Inv_SY_B!CP118/Inv_SY_B!$CU118-1,"")</f>
        <v>-0.16757586024927662</v>
      </c>
      <c r="CQ118" s="173">
        <f>IFERROR(Inv_SY_B!CQ118/Inv_SY_B!$CU118-1,"")</f>
        <v>5.8185040159687729E-2</v>
      </c>
      <c r="CR118" s="173">
        <f>IFERROR(Inv_SY_B!CR118/Inv_SY_B!$CU118-1,"")</f>
        <v>2.0716454911962723E-2</v>
      </c>
      <c r="CS118" s="173">
        <f>IFERROR(Inv_SY_B!CS118/Inv_SY_B!$CU118-1,"")</f>
        <v>-8.6532674836448664E-2</v>
      </c>
      <c r="CT118" s="173">
        <f>IFERROR(Inv_SY_B!CT118/Inv_SY_B!$CU118-1,"")</f>
        <v>4.7002063306960107E-3</v>
      </c>
      <c r="CU118" s="173"/>
      <c r="CV118" s="173"/>
      <c r="CW118" s="173"/>
      <c r="CX118" s="173"/>
    </row>
    <row r="119" spans="2:102">
      <c r="B119" s="164">
        <f t="shared" si="2"/>
        <v>45811</v>
      </c>
      <c r="C119" s="173">
        <f>IFERROR(Inv_SY_B!C119/Inv_SY_B!$CU119-1,"")</f>
        <v>5.083158649413555E-3</v>
      </c>
      <c r="D119" s="173">
        <f>IFERROR(Inv_SY_B!D119/Inv_SY_B!$CU119-1,"")</f>
        <v>5.4887715875684417E-3</v>
      </c>
      <c r="E119" s="173">
        <f>IFERROR(Inv_SY_B!E119/Inv_SY_B!$CU119-1,"")</f>
        <v>7.4839250916889366E-3</v>
      </c>
      <c r="F119" s="173">
        <f>IFERROR(Inv_SY_B!F119/Inv_SY_B!$CU119-1,"")</f>
        <v>-4.4642045587355184E-2</v>
      </c>
      <c r="G119" s="173">
        <f>IFERROR(Inv_SY_B!G119/Inv_SY_B!$CU119-1,"")</f>
        <v>-6.5585858957823984E-3</v>
      </c>
      <c r="H119" s="173">
        <f>IFERROR(Inv_SY_B!H119/Inv_SY_B!$CU119-1,"")</f>
        <v>-7.3534450082808345E-3</v>
      </c>
      <c r="I119" s="173">
        <f>IFERROR(Inv_SY_B!I119/Inv_SY_B!$CU119-1,"")</f>
        <v>-2.45999251344029E-2</v>
      </c>
      <c r="J119" s="173">
        <f>IFERROR(Inv_SY_B!J119/Inv_SY_B!$CU119-1,"")</f>
        <v>-1.9262281155889016E-2</v>
      </c>
      <c r="K119" s="173">
        <f>IFERROR(Inv_SY_B!K119/Inv_SY_B!$CU119-1,"")</f>
        <v>-1.5062364874152245E-2</v>
      </c>
      <c r="L119" s="173">
        <f>IFERROR(Inv_SY_B!L119/Inv_SY_B!$CU119-1,"")</f>
        <v>-1.5217732894060254E-2</v>
      </c>
      <c r="M119" s="173">
        <f>IFERROR(Inv_SY_B!M119/Inv_SY_B!$CU119-1,"")</f>
        <v>4.5339883586590357E-3</v>
      </c>
      <c r="N119" s="173">
        <f>IFERROR(Inv_SY_B!N119/Inv_SY_B!$CU119-1,"")</f>
        <v>-8.6745640530602186E-3</v>
      </c>
      <c r="O119" s="173">
        <f>IFERROR(Inv_SY_B!O119/Inv_SY_B!$CU119-1,"")</f>
        <v>-4.7264751413530481E-3</v>
      </c>
      <c r="P119" s="173">
        <f>IFERROR(Inv_SY_B!P119/Inv_SY_B!$CU119-1,"")</f>
        <v>-1.6170859855182629E-2</v>
      </c>
      <c r="Q119" s="173">
        <f>IFERROR(Inv_SY_B!Q119/Inv_SY_B!$CU119-1,"")</f>
        <v>-3.1866016034149403E-2</v>
      </c>
      <c r="R119" s="173">
        <f>IFERROR(Inv_SY_B!R119/Inv_SY_B!$CU119-1,"")</f>
        <v>-3.5319503409170006E-2</v>
      </c>
      <c r="S119" s="173">
        <f>IFERROR(Inv_SY_B!S119/Inv_SY_B!$CU119-1,"")</f>
        <v>-2.434466197586127E-2</v>
      </c>
      <c r="T119" s="173">
        <f>IFERROR(Inv_SY_B!T119/Inv_SY_B!$CU119-1,"")</f>
        <v>-2.6327971712140852E-2</v>
      </c>
      <c r="U119" s="173">
        <f>IFERROR(Inv_SY_B!U119/Inv_SY_B!$CU119-1,"")</f>
        <v>7.0713707952765326E-3</v>
      </c>
      <c r="V119" s="173">
        <f>IFERROR(Inv_SY_B!V119/Inv_SY_B!$CU119-1,"")</f>
        <v>3.0830296459953166E-2</v>
      </c>
      <c r="W119" s="173">
        <f>IFERROR(Inv_SY_B!W119/Inv_SY_B!$CU119-1,"")</f>
        <v>6.1151340734399762E-2</v>
      </c>
      <c r="X119" s="173">
        <f>IFERROR(Inv_SY_B!X119/Inv_SY_B!$CU119-1,"")</f>
        <v>-5.6713334258535419E-2</v>
      </c>
      <c r="Y119" s="173">
        <f>IFERROR(Inv_SY_B!Y119/Inv_SY_B!$CU119-1,"")</f>
        <v>-4.2583117974916984E-3</v>
      </c>
      <c r="Z119" s="173">
        <f>IFERROR(Inv_SY_B!Z119/Inv_SY_B!$CU119-1,"")</f>
        <v>-2.5407905808652043E-3</v>
      </c>
      <c r="AA119" s="173">
        <f>IFERROR(Inv_SY_B!AA119/Inv_SY_B!$CU119-1,"")</f>
        <v>-2.3775089092750501E-2</v>
      </c>
      <c r="AB119" s="173">
        <f>IFERROR(Inv_SY_B!AB119/Inv_SY_B!$CU119-1,"")</f>
        <v>1.2483923988138024E-3</v>
      </c>
      <c r="AC119" s="173">
        <f>IFERROR(Inv_SY_B!AC119/Inv_SY_B!$CU119-1,"")</f>
        <v>1.0441893163009031E-2</v>
      </c>
      <c r="AD119" s="173">
        <f>IFERROR(Inv_SY_B!AD119/Inv_SY_B!$CU119-1,"")</f>
        <v>-4.5019095221137562E-2</v>
      </c>
      <c r="AE119" s="173">
        <f>IFERROR(Inv_SY_B!AE119/Inv_SY_B!$CU119-1,"")</f>
        <v>-9.8696886105884563E-3</v>
      </c>
      <c r="AF119" s="173">
        <f>IFERROR(Inv_SY_B!AF119/Inv_SY_B!$CU119-1,"")</f>
        <v>1.424404731648643E-2</v>
      </c>
      <c r="AG119" s="173">
        <f>IFERROR(Inv_SY_B!AG119/Inv_SY_B!$CU119-1,"")</f>
        <v>3.4788807567327495E-2</v>
      </c>
      <c r="AH119" s="173">
        <f>IFERROR(Inv_SY_B!AH119/Inv_SY_B!$CU119-1,"")</f>
        <v>-1.4850787991273262E-2</v>
      </c>
      <c r="AI119" s="173">
        <f>IFERROR(Inv_SY_B!AI119/Inv_SY_B!$CU119-1,"")</f>
        <v>1.170154487229258E-2</v>
      </c>
      <c r="AJ119" s="173">
        <f>IFERROR(Inv_SY_B!AJ119/Inv_SY_B!$CU119-1,"")</f>
        <v>1.3283152290018974E-2</v>
      </c>
      <c r="AK119" s="173">
        <f>IFERROR(Inv_SY_B!AK119/Inv_SY_B!$CU119-1,"")</f>
        <v>2.044987402449272E-2</v>
      </c>
      <c r="AL119" s="173">
        <f>IFERROR(Inv_SY_B!AL119/Inv_SY_B!$CU119-1,"")</f>
        <v>2.568439226991881E-2</v>
      </c>
      <c r="AM119" s="173">
        <f>IFERROR(Inv_SY_B!AM119/Inv_SY_B!$CU119-1,"")</f>
        <v>1.07817448137566E-2</v>
      </c>
      <c r="AN119" s="173">
        <f>IFERROR(Inv_SY_B!AN119/Inv_SY_B!$CU119-1,"")</f>
        <v>1.4300945952351984E-2</v>
      </c>
      <c r="AO119" s="173">
        <f>IFERROR(Inv_SY_B!AO119/Inv_SY_B!$CU119-1,"")</f>
        <v>3.8196809560580025E-3</v>
      </c>
      <c r="AP119" s="173">
        <f>IFERROR(Inv_SY_B!AP119/Inv_SY_B!$CU119-1,"")</f>
        <v>1.2064230261227493E-2</v>
      </c>
      <c r="AQ119" s="173">
        <f>IFERROR(Inv_SY_B!AQ119/Inv_SY_B!$CU119-1,"")</f>
        <v>1.6611557233545238E-2</v>
      </c>
      <c r="AR119" s="173">
        <f>IFERROR(Inv_SY_B!AR119/Inv_SY_B!$CU119-1,"")</f>
        <v>6.7003732444245845E-2</v>
      </c>
      <c r="AS119" s="173">
        <f>IFERROR(Inv_SY_B!AS119/Inv_SY_B!$CU119-1,"")</f>
        <v>0.11101131366463068</v>
      </c>
      <c r="AT119" s="173">
        <f>IFERROR(Inv_SY_B!AT119/Inv_SY_B!$CU119-1,"")</f>
        <v>1.1919881249823794E-2</v>
      </c>
      <c r="AU119" s="173">
        <f>IFERROR(Inv_SY_B!AU119/Inv_SY_B!$CU119-1,"")</f>
        <v>5.6049816865339386E-2</v>
      </c>
      <c r="AV119" s="173">
        <f>IFERROR(Inv_SY_B!AV119/Inv_SY_B!$CU119-1,"")</f>
        <v>-1.784246819870039E-2</v>
      </c>
      <c r="AW119" s="173">
        <f>IFERROR(Inv_SY_B!AW119/Inv_SY_B!$CU119-1,"")</f>
        <v>9.4572732355651112E-3</v>
      </c>
      <c r="AX119" s="173">
        <f>IFERROR(Inv_SY_B!AX119/Inv_SY_B!$CU119-1,"")</f>
        <v>3.4782543902138308E-2</v>
      </c>
      <c r="AY119" s="173">
        <f>IFERROR(Inv_SY_B!AY119/Inv_SY_B!$CU119-1,"")</f>
        <v>2.2429408212707003E-2</v>
      </c>
      <c r="AZ119" s="173">
        <f>IFERROR(Inv_SY_B!AZ119/Inv_SY_B!$CU119-1,"")</f>
        <v>4.7407530514902874E-2</v>
      </c>
      <c r="BA119" s="173">
        <f>IFERROR(Inv_SY_B!BA119/Inv_SY_B!$CU119-1,"")</f>
        <v>1.664453543076605E-2</v>
      </c>
      <c r="BB119" s="173">
        <f>IFERROR(Inv_SY_B!BB119/Inv_SY_B!$CU119-1,"")</f>
        <v>-1.0276208203196635E-2</v>
      </c>
      <c r="BC119" s="173">
        <f>IFERROR(Inv_SY_B!BC119/Inv_SY_B!$CU119-1,"")</f>
        <v>3.3506577066972909E-3</v>
      </c>
      <c r="BD119" s="173">
        <f>IFERROR(Inv_SY_B!BD119/Inv_SY_B!$CU119-1,"")</f>
        <v>-1.2341339981671751E-2</v>
      </c>
      <c r="BE119" s="173">
        <f>IFERROR(Inv_SY_B!BE119/Inv_SY_B!$CU119-1,"")</f>
        <v>2.4705872529153572E-2</v>
      </c>
      <c r="BF119" s="173">
        <f>IFERROR(Inv_SY_B!BF119/Inv_SY_B!$CU119-1,"")</f>
        <v>1.3066864096141551E-2</v>
      </c>
      <c r="BG119" s="173">
        <f>IFERROR(Inv_SY_B!BG119/Inv_SY_B!$CU119-1,"")</f>
        <v>4.4548551098406497E-2</v>
      </c>
      <c r="BH119" s="173">
        <f>IFERROR(Inv_SY_B!BH119/Inv_SY_B!$CU119-1,"")</f>
        <v>7.1870524034028715E-2</v>
      </c>
      <c r="BI119" s="173">
        <f>IFERROR(Inv_SY_B!BI119/Inv_SY_B!$CU119-1,"")</f>
        <v>2.7225631530956029E-3</v>
      </c>
      <c r="BJ119" s="173">
        <f>IFERROR(Inv_SY_B!BJ119/Inv_SY_B!$CU119-1,"")</f>
        <v>3.6378525792324368E-2</v>
      </c>
      <c r="BK119" s="173">
        <f>IFERROR(Inv_SY_B!BK119/Inv_SY_B!$CU119-1,"")</f>
        <v>-1.285262986106217E-2</v>
      </c>
      <c r="BL119" s="173">
        <f>IFERROR(Inv_SY_B!BL119/Inv_SY_B!$CU119-1,"")</f>
        <v>-5.0581453247255936E-3</v>
      </c>
      <c r="BM119" s="173">
        <f>IFERROR(Inv_SY_B!BM119/Inv_SY_B!$CU119-1,"")</f>
        <v>1.2064230261227493E-2</v>
      </c>
      <c r="BN119" s="173">
        <f>IFERROR(Inv_SY_B!BN119/Inv_SY_B!$CU119-1,"")</f>
        <v>5.7818173530052253E-2</v>
      </c>
      <c r="BO119" s="173">
        <f>IFERROR(Inv_SY_B!BO119/Inv_SY_B!$CU119-1,"")</f>
        <v>-4.6709909505104008E-2</v>
      </c>
      <c r="BP119" s="173">
        <f>IFERROR(Inv_SY_B!BP119/Inv_SY_B!$CU119-1,"")</f>
        <v>-0.10901438601434199</v>
      </c>
      <c r="BQ119" s="173">
        <f>IFERROR(Inv_SY_B!BQ119/Inv_SY_B!$CU119-1,"")</f>
        <v>1.0574141937512715E-2</v>
      </c>
      <c r="BR119" s="173">
        <f>IFERROR(Inv_SY_B!BR119/Inv_SY_B!$CU119-1,"")</f>
        <v>-1.0791352464275317E-2</v>
      </c>
      <c r="BS119" s="173">
        <f>IFERROR(Inv_SY_B!BS119/Inv_SY_B!$CU119-1,"")</f>
        <v>-2.0620088369623923E-2</v>
      </c>
      <c r="BT119" s="173">
        <f>IFERROR(Inv_SY_B!BT119/Inv_SY_B!$CU119-1,"")</f>
        <v>1.432966281872905E-2</v>
      </c>
      <c r="BU119" s="173">
        <f>IFERROR(Inv_SY_B!BU119/Inv_SY_B!$CU119-1,"")</f>
        <v>-4.9667779151271185E-3</v>
      </c>
      <c r="BV119" s="173">
        <f>IFERROR(Inv_SY_B!BV119/Inv_SY_B!$CU119-1,"")</f>
        <v>-5.1898334846153471E-2</v>
      </c>
      <c r="BW119" s="173">
        <f>IFERROR(Inv_SY_B!BW119/Inv_SY_B!$CU119-1,"")</f>
        <v>-7.9213921411797172E-2</v>
      </c>
      <c r="BX119" s="173">
        <f>IFERROR(Inv_SY_B!BX119/Inv_SY_B!$CU119-1,"")</f>
        <v>-0.34669225034919593</v>
      </c>
      <c r="BY119" s="173">
        <f>IFERROR(Inv_SY_B!BY119/Inv_SY_B!$CU119-1,"")</f>
        <v>-9.5860781471377887E-2</v>
      </c>
      <c r="BZ119" s="173">
        <f>IFERROR(Inv_SY_B!BZ119/Inv_SY_B!$CU119-1,"")</f>
        <v>-7.1910832590201368E-2</v>
      </c>
      <c r="CA119" s="173">
        <f>IFERROR(Inv_SY_B!CA119/Inv_SY_B!$CU119-1,"")</f>
        <v>1.0733811724541686E-2</v>
      </c>
      <c r="CB119" s="173">
        <f>IFERROR(Inv_SY_B!CB119/Inv_SY_B!$CU119-1,"")</f>
        <v>-4.281551398365202E-2</v>
      </c>
      <c r="CC119" s="173">
        <f>IFERROR(Inv_SY_B!CC119/Inv_SY_B!$CU119-1,"")</f>
        <v>4.7549146559953792E-2</v>
      </c>
      <c r="CD119" s="173">
        <f>IFERROR(Inv_SY_B!CD119/Inv_SY_B!$CU119-1,"")</f>
        <v>0.10001695036701541</v>
      </c>
      <c r="CE119" s="173">
        <f>IFERROR(Inv_SY_B!CE119/Inv_SY_B!$CU119-1,"")</f>
        <v>0.1333787442421126</v>
      </c>
      <c r="CF119" s="173">
        <f>IFERROR(Inv_SY_B!CF119/Inv_SY_B!$CU119-1,"")</f>
        <v>8.2033364228482064E-2</v>
      </c>
      <c r="CG119" s="173">
        <f>IFERROR(Inv_SY_B!CG119/Inv_SY_B!$CU119-1,"")</f>
        <v>2.7347975576389461E-2</v>
      </c>
      <c r="CH119" s="173">
        <f>IFERROR(Inv_SY_B!CH119/Inv_SY_B!$CU119-1,"")</f>
        <v>0.13425878816632908</v>
      </c>
      <c r="CI119" s="173">
        <f>IFERROR(Inv_SY_B!CI119/Inv_SY_B!$CU119-1,"")</f>
        <v>3.5889402498836542E-2</v>
      </c>
      <c r="CJ119" s="173">
        <f>IFERROR(Inv_SY_B!CJ119/Inv_SY_B!$CU119-1,"")</f>
        <v>-2.2695909626705646E-2</v>
      </c>
      <c r="CK119" s="173">
        <f>IFERROR(Inv_SY_B!CK119/Inv_SY_B!$CU119-1,"")</f>
        <v>-5.19016116083999E-2</v>
      </c>
      <c r="CL119" s="173">
        <f>IFERROR(Inv_SY_B!CL119/Inv_SY_B!$CU119-1,"")</f>
        <v>-0.14680260401550682</v>
      </c>
      <c r="CM119" s="173">
        <f>IFERROR(Inv_SY_B!CM119/Inv_SY_B!$CU119-1,"")</f>
        <v>0.22963124708320692</v>
      </c>
      <c r="CN119" s="173">
        <f>IFERROR(Inv_SY_B!CN119/Inv_SY_B!$CU119-1,"")</f>
        <v>-0.32066132338706932</v>
      </c>
      <c r="CO119" s="173">
        <f>IFERROR(Inv_SY_B!CO119/Inv_SY_B!$CU119-1,"")</f>
        <v>-0.15164133924736334</v>
      </c>
      <c r="CP119" s="173">
        <f>IFERROR(Inv_SY_B!CP119/Inv_SY_B!$CU119-1,"")</f>
        <v>-8.6901036839095669E-2</v>
      </c>
      <c r="CQ119" s="173">
        <f>IFERROR(Inv_SY_B!CQ119/Inv_SY_B!$CU119-1,"")</f>
        <v>0.13314495426423734</v>
      </c>
      <c r="CR119" s="173">
        <f>IFERROR(Inv_SY_B!CR119/Inv_SY_B!$CU119-1,"")</f>
        <v>0.14283101582011115</v>
      </c>
      <c r="CS119" s="173">
        <f>IFERROR(Inv_SY_B!CS119/Inv_SY_B!$CU119-1,"")</f>
        <v>3.2091603607791175E-3</v>
      </c>
      <c r="CT119" s="173">
        <f>IFERROR(Inv_SY_B!CT119/Inv_SY_B!$CU119-1,"")</f>
        <v>9.7398817332091658E-2</v>
      </c>
      <c r="CU119" s="173"/>
      <c r="CV119" s="173"/>
      <c r="CW119" s="173"/>
      <c r="CX119" s="173"/>
    </row>
    <row r="120" spans="2:102">
      <c r="B120" s="164">
        <f t="shared" si="2"/>
        <v>45812</v>
      </c>
      <c r="C120" s="173">
        <f>IFERROR(Inv_SY_B!C120/Inv_SY_B!$CU120-1,"")</f>
        <v>1.9241082372688068E-2</v>
      </c>
      <c r="D120" s="173">
        <f>IFERROR(Inv_SY_B!D120/Inv_SY_B!$CU120-1,"")</f>
        <v>2.0516462704219363E-2</v>
      </c>
      <c r="E120" s="173">
        <f>IFERROR(Inv_SY_B!E120/Inv_SY_B!$CU120-1,"")</f>
        <v>1.9634957437896006E-2</v>
      </c>
      <c r="F120" s="173">
        <f>IFERROR(Inv_SY_B!F120/Inv_SY_B!$CU120-1,"")</f>
        <v>-3.1541335741653076E-2</v>
      </c>
      <c r="G120" s="173">
        <f>IFERROR(Inv_SY_B!G120/Inv_SY_B!$CU120-1,"")</f>
        <v>1.1585780261620604E-2</v>
      </c>
      <c r="H120" s="173">
        <f>IFERROR(Inv_SY_B!H120/Inv_SY_B!$CU120-1,"")</f>
        <v>8.1728647173906488E-4</v>
      </c>
      <c r="I120" s="173">
        <f>IFERROR(Inv_SY_B!I120/Inv_SY_B!$CU120-1,"")</f>
        <v>6.5902949269955879E-3</v>
      </c>
      <c r="J120" s="173">
        <f>IFERROR(Inv_SY_B!J120/Inv_SY_B!$CU120-1,"")</f>
        <v>-4.8125229537638869E-3</v>
      </c>
      <c r="K120" s="173">
        <f>IFERROR(Inv_SY_B!K120/Inv_SY_B!$CU120-1,"")</f>
        <v>1.4010331257569231E-2</v>
      </c>
      <c r="L120" s="173">
        <f>IFERROR(Inv_SY_B!L120/Inv_SY_B!$CU120-1,"")</f>
        <v>1.0613418563421906E-2</v>
      </c>
      <c r="M120" s="173">
        <f>IFERROR(Inv_SY_B!M120/Inv_SY_B!$CU120-1,"")</f>
        <v>2.01515985853431E-2</v>
      </c>
      <c r="N120" s="173">
        <f>IFERROR(Inv_SY_B!N120/Inv_SY_B!$CU120-1,"")</f>
        <v>9.2307023870845661E-3</v>
      </c>
      <c r="O120" s="173">
        <f>IFERROR(Inv_SY_B!O120/Inv_SY_B!$CU120-1,"")</f>
        <v>1.0506785366772187E-2</v>
      </c>
      <c r="P120" s="173">
        <f>IFERROR(Inv_SY_B!P120/Inv_SY_B!$CU120-1,"")</f>
        <v>-1.6993109688898667E-3</v>
      </c>
      <c r="Q120" s="173">
        <f>IFERROR(Inv_SY_B!Q120/Inv_SY_B!$CU120-1,"")</f>
        <v>-1.0698258222620161E-2</v>
      </c>
      <c r="R120" s="173">
        <f>IFERROR(Inv_SY_B!R120/Inv_SY_B!$CU120-1,"")</f>
        <v>-1.2902823370904981E-2</v>
      </c>
      <c r="S120" s="173">
        <f>IFERROR(Inv_SY_B!S120/Inv_SY_B!$CU120-1,"")</f>
        <v>-1.3881567715626764E-3</v>
      </c>
      <c r="T120" s="173">
        <f>IFERROR(Inv_SY_B!T120/Inv_SY_B!$CU120-1,"")</f>
        <v>-2.8715039364063388E-3</v>
      </c>
      <c r="U120" s="173">
        <f>IFERROR(Inv_SY_B!U120/Inv_SY_B!$CU120-1,"")</f>
        <v>5.6785756511842589E-2</v>
      </c>
      <c r="V120" s="173">
        <f>IFERROR(Inv_SY_B!V120/Inv_SY_B!$CU120-1,"")</f>
        <v>7.5994608086922932E-2</v>
      </c>
      <c r="W120" s="173">
        <f>IFERROR(Inv_SY_B!W120/Inv_SY_B!$CU120-1,"")</f>
        <v>0.12787730977677891</v>
      </c>
      <c r="X120" s="173">
        <f>IFERROR(Inv_SY_B!X120/Inv_SY_B!$CU120-1,"")</f>
        <v>-4.8804556230469531E-3</v>
      </c>
      <c r="Y120" s="173">
        <f>IFERROR(Inv_SY_B!Y120/Inv_SY_B!$CU120-1,"")</f>
        <v>-1.1132873992055425E-2</v>
      </c>
      <c r="Z120" s="173">
        <f>IFERROR(Inv_SY_B!Z120/Inv_SY_B!$CU120-1,"")</f>
        <v>-1.0590855524567289E-2</v>
      </c>
      <c r="AA120" s="173">
        <f>IFERROR(Inv_SY_B!AA120/Inv_SY_B!$CU120-1,"")</f>
        <v>-3.1953818243937171E-3</v>
      </c>
      <c r="AB120" s="173">
        <f>IFERROR(Inv_SY_B!AB120/Inv_SY_B!$CU120-1,"")</f>
        <v>2.2403034211470718E-2</v>
      </c>
      <c r="AC120" s="173">
        <f>IFERROR(Inv_SY_B!AC120/Inv_SY_B!$CU120-1,"")</f>
        <v>4.3046820411101638E-2</v>
      </c>
      <c r="AD120" s="173">
        <f>IFERROR(Inv_SY_B!AD120/Inv_SY_B!$CU120-1,"")</f>
        <v>-3.3146978032206231E-2</v>
      </c>
      <c r="AE120" s="173">
        <f>IFERROR(Inv_SY_B!AE120/Inv_SY_B!$CU120-1,"")</f>
        <v>2.4317504223185127E-2</v>
      </c>
      <c r="AF120" s="173">
        <f>IFERROR(Inv_SY_B!AF120/Inv_SY_B!$CU120-1,"")</f>
        <v>4.6706029544791416E-2</v>
      </c>
      <c r="AG120" s="173">
        <f>IFERROR(Inv_SY_B!AG120/Inv_SY_B!$CU120-1,"")</f>
        <v>7.6003369375054808E-2</v>
      </c>
      <c r="AH120" s="173">
        <f>IFERROR(Inv_SY_B!AH120/Inv_SY_B!$CU120-1,"")</f>
        <v>1.9769223695692784E-2</v>
      </c>
      <c r="AI120" s="173">
        <f>IFERROR(Inv_SY_B!AI120/Inv_SY_B!$CU120-1,"")</f>
        <v>-2.4886360115158657E-2</v>
      </c>
      <c r="AJ120" s="173">
        <f>IFERROR(Inv_SY_B!AJ120/Inv_SY_B!$CU120-1,"")</f>
        <v>-2.0557652036356511E-2</v>
      </c>
      <c r="AK120" s="173">
        <f>IFERROR(Inv_SY_B!AK120/Inv_SY_B!$CU120-1,"")</f>
        <v>-8.2183462485067027E-3</v>
      </c>
      <c r="AL120" s="173">
        <f>IFERROR(Inv_SY_B!AL120/Inv_SY_B!$CU120-1,"")</f>
        <v>-2.0616541738194272E-4</v>
      </c>
      <c r="AM120" s="173">
        <f>IFERROR(Inv_SY_B!AM120/Inv_SY_B!$CU120-1,"")</f>
        <v>-1.8743278650135253E-2</v>
      </c>
      <c r="AN120" s="173">
        <f>IFERROR(Inv_SY_B!AN120/Inv_SY_B!$CU120-1,"")</f>
        <v>-1.8270050058600606E-2</v>
      </c>
      <c r="AO120" s="173">
        <f>IFERROR(Inv_SY_B!AO120/Inv_SY_B!$CU120-1,"")</f>
        <v>-3.9502657394007934E-2</v>
      </c>
      <c r="AP120" s="173">
        <f>IFERROR(Inv_SY_B!AP120/Inv_SY_B!$CU120-1,"")</f>
        <v>-1.889370893088782E-2</v>
      </c>
      <c r="AQ120" s="173">
        <f>IFERROR(Inv_SY_B!AQ120/Inv_SY_B!$CU120-1,"")</f>
        <v>-3.2934871336344984E-2</v>
      </c>
      <c r="AR120" s="173">
        <f>IFERROR(Inv_SY_B!AR120/Inv_SY_B!$CU120-1,"")</f>
        <v>2.8523238026370024E-2</v>
      </c>
      <c r="AS120" s="173">
        <f>IFERROR(Inv_SY_B!AS120/Inv_SY_B!$CU120-1,"")</f>
        <v>7.3067056789251517E-2</v>
      </c>
      <c r="AT120" s="173">
        <f>IFERROR(Inv_SY_B!AT120/Inv_SY_B!$CU120-1,"")</f>
        <v>-2.6737356499023535E-2</v>
      </c>
      <c r="AU120" s="173">
        <f>IFERROR(Inv_SY_B!AU120/Inv_SY_B!$CU120-1,"")</f>
        <v>1.1466130330622049E-2</v>
      </c>
      <c r="AV120" s="173">
        <f>IFERROR(Inv_SY_B!AV120/Inv_SY_B!$CU120-1,"")</f>
        <v>-4.8431136998682733E-2</v>
      </c>
      <c r="AW120" s="173">
        <f>IFERROR(Inv_SY_B!AW120/Inv_SY_B!$CU120-1,"")</f>
        <v>-2.0332198490585651E-2</v>
      </c>
      <c r="AX120" s="173">
        <f>IFERROR(Inv_SY_B!AX120/Inv_SY_B!$CU120-1,"")</f>
        <v>-5.3549836631449077E-3</v>
      </c>
      <c r="AY120" s="173">
        <f>IFERROR(Inv_SY_B!AY120/Inv_SY_B!$CU120-1,"")</f>
        <v>2.6714228110393812E-3</v>
      </c>
      <c r="AZ120" s="173">
        <f>IFERROR(Inv_SY_B!AZ120/Inv_SY_B!$CU120-1,"")</f>
        <v>3.0002970053774058E-2</v>
      </c>
      <c r="BA120" s="173">
        <f>IFERROR(Inv_SY_B!BA120/Inv_SY_B!$CU120-1,"")</f>
        <v>-8.9653104012096252E-3</v>
      </c>
      <c r="BB120" s="173">
        <f>IFERROR(Inv_SY_B!BB120/Inv_SY_B!$CU120-1,"")</f>
        <v>-3.1084829600221298E-2</v>
      </c>
      <c r="BC120" s="173">
        <f>IFERROR(Inv_SY_B!BC120/Inv_SY_B!$CU120-1,"")</f>
        <v>-3.0955208841639492E-2</v>
      </c>
      <c r="BD120" s="173">
        <f>IFERROR(Inv_SY_B!BD120/Inv_SY_B!$CU120-1,"")</f>
        <v>-2.8913065304742247E-2</v>
      </c>
      <c r="BE120" s="173">
        <f>IFERROR(Inv_SY_B!BE120/Inv_SY_B!$CU120-1,"")</f>
        <v>1.2166725174527437E-2</v>
      </c>
      <c r="BF120" s="173">
        <f>IFERROR(Inv_SY_B!BF120/Inv_SY_B!$CU120-1,"")</f>
        <v>-6.8999187980312016E-4</v>
      </c>
      <c r="BG120" s="173">
        <f>IFERROR(Inv_SY_B!BG120/Inv_SY_B!$CU120-1,"")</f>
        <v>2.779527190185771E-2</v>
      </c>
      <c r="BH120" s="173">
        <f>IFERROR(Inv_SY_B!BH120/Inv_SY_B!$CU120-1,"")</f>
        <v>5.3945316783572839E-2</v>
      </c>
      <c r="BI120" s="173">
        <f>IFERROR(Inv_SY_B!BI120/Inv_SY_B!$CU120-1,"")</f>
        <v>-7.8397379475777518E-3</v>
      </c>
      <c r="BJ120" s="173">
        <f>IFERROR(Inv_SY_B!BJ120/Inv_SY_B!$CU120-1,"")</f>
        <v>2.4396782974611675E-2</v>
      </c>
      <c r="BK120" s="173">
        <f>IFERROR(Inv_SY_B!BK120/Inv_SY_B!$CU120-1,"")</f>
        <v>-2.6114362407017588E-2</v>
      </c>
      <c r="BL120" s="173">
        <f>IFERROR(Inv_SY_B!BL120/Inv_SY_B!$CU120-1,"")</f>
        <v>-1.5548270295887567E-2</v>
      </c>
      <c r="BM120" s="173">
        <f>IFERROR(Inv_SY_B!BM120/Inv_SY_B!$CU120-1,"")</f>
        <v>-2.3463780480909024E-3</v>
      </c>
      <c r="BN120" s="173">
        <f>IFERROR(Inv_SY_B!BN120/Inv_SY_B!$CU120-1,"")</f>
        <v>3.3418808907772712E-2</v>
      </c>
      <c r="BO120" s="173">
        <f>IFERROR(Inv_SY_B!BO120/Inv_SY_B!$CU120-1,"")</f>
        <v>-3.3093696533682992E-2</v>
      </c>
      <c r="BP120" s="173">
        <f>IFERROR(Inv_SY_B!BP120/Inv_SY_B!$CU120-1,"")</f>
        <v>-7.4600756079106656E-2</v>
      </c>
      <c r="BQ120" s="173">
        <f>IFERROR(Inv_SY_B!BQ120/Inv_SY_B!$CU120-1,"")</f>
        <v>-7.5457675469574603E-3</v>
      </c>
      <c r="BR120" s="173">
        <f>IFERROR(Inv_SY_B!BR120/Inv_SY_B!$CU120-1,"")</f>
        <v>5.6149260458118189E-3</v>
      </c>
      <c r="BS120" s="173">
        <f>IFERROR(Inv_SY_B!BS120/Inv_SY_B!$CU120-1,"")</f>
        <v>-4.4116123070583102E-2</v>
      </c>
      <c r="BT120" s="173">
        <f>IFERROR(Inv_SY_B!BT120/Inv_SY_B!$CU120-1,"")</f>
        <v>-4.2052976516291252E-2</v>
      </c>
      <c r="BU120" s="173">
        <f>IFERROR(Inv_SY_B!BU120/Inv_SY_B!$CU120-1,"")</f>
        <v>-2.1312368903953716E-2</v>
      </c>
      <c r="BV120" s="173">
        <f>IFERROR(Inv_SY_B!BV120/Inv_SY_B!$CU120-1,"")</f>
        <v>-5.9952204963302669E-2</v>
      </c>
      <c r="BW120" s="173">
        <f>IFERROR(Inv_SY_B!BW120/Inv_SY_B!$CU120-1,"")</f>
        <v>6.5413445974771278E-5</v>
      </c>
      <c r="BX120" s="173">
        <f>IFERROR(Inv_SY_B!BX120/Inv_SY_B!$CU120-1,"")</f>
        <v>1.0255227790131327E-2</v>
      </c>
      <c r="BY120" s="173">
        <f>IFERROR(Inv_SY_B!BY120/Inv_SY_B!$CU120-1,"")</f>
        <v>-9.2421178903010492E-3</v>
      </c>
      <c r="BZ120" s="173">
        <f>IFERROR(Inv_SY_B!BZ120/Inv_SY_B!$CU120-1,"")</f>
        <v>1.5655940271906976E-2</v>
      </c>
      <c r="CA120" s="173">
        <f>IFERROR(Inv_SY_B!CA120/Inv_SY_B!$CU120-1,"")</f>
        <v>-1.9786582365713068E-2</v>
      </c>
      <c r="CB120" s="173">
        <f>IFERROR(Inv_SY_B!CB120/Inv_SY_B!$CU120-1,"")</f>
        <v>-6.6096308198836828E-2</v>
      </c>
      <c r="CC120" s="173">
        <f>IFERROR(Inv_SY_B!CC120/Inv_SY_B!$CU120-1,"")</f>
        <v>5.8557141114022881E-2</v>
      </c>
      <c r="CD120" s="173">
        <f>IFERROR(Inv_SY_B!CD120/Inv_SY_B!$CU120-1,"")</f>
        <v>7.5971214356993721E-2</v>
      </c>
      <c r="CE120" s="173">
        <f>IFERROR(Inv_SY_B!CE120/Inv_SY_B!$CU120-1,"")</f>
        <v>0.10073843378561342</v>
      </c>
      <c r="CF120" s="173">
        <f>IFERROR(Inv_SY_B!CF120/Inv_SY_B!$CU120-1,"")</f>
        <v>5.2857854736633181E-2</v>
      </c>
      <c r="CG120" s="173">
        <f>IFERROR(Inv_SY_B!CG120/Inv_SY_B!$CU120-1,"")</f>
        <v>-4.0132517106741594E-2</v>
      </c>
      <c r="CH120" s="173">
        <f>IFERROR(Inv_SY_B!CH120/Inv_SY_B!$CU120-1,"")</f>
        <v>9.5592705334989425E-2</v>
      </c>
      <c r="CI120" s="173">
        <f>IFERROR(Inv_SY_B!CI120/Inv_SY_B!$CU120-1,"")</f>
        <v>1.4280149016386856E-2</v>
      </c>
      <c r="CJ120" s="173">
        <f>IFERROR(Inv_SY_B!CJ120/Inv_SY_B!$CU120-1,"")</f>
        <v>-4.041772724906767E-2</v>
      </c>
      <c r="CK120" s="173">
        <f>IFERROR(Inv_SY_B!CK120/Inv_SY_B!$CU120-1,"")</f>
        <v>-7.0060245770149021E-2</v>
      </c>
      <c r="CL120" s="173">
        <f>IFERROR(Inv_SY_B!CL120/Inv_SY_B!$CU120-1,"")</f>
        <v>-0.16083956412407097</v>
      </c>
      <c r="CM120" s="173">
        <f>IFERROR(Inv_SY_B!CM120/Inv_SY_B!$CU120-1,"")</f>
        <v>0.20449198026286486</v>
      </c>
      <c r="CN120" s="173">
        <f>IFERROR(Inv_SY_B!CN120/Inv_SY_B!$CU120-1,"")</f>
        <v>-0.3328693067481503</v>
      </c>
      <c r="CO120" s="173">
        <f>IFERROR(Inv_SY_B!CO120/Inv_SY_B!$CU120-1,"")</f>
        <v>-0.18428110688751098</v>
      </c>
      <c r="CP120" s="173">
        <f>IFERROR(Inv_SY_B!CP120/Inv_SY_B!$CU120-1,"")</f>
        <v>-8.4746634471860816E-2</v>
      </c>
      <c r="CQ120" s="173">
        <f>IFERROR(Inv_SY_B!CQ120/Inv_SY_B!$CU120-1,"")</f>
        <v>0.12439920594251141</v>
      </c>
      <c r="CR120" s="173">
        <f>IFERROR(Inv_SY_B!CR120/Inv_SY_B!$CU120-1,"")</f>
        <v>0.10817170142483845</v>
      </c>
      <c r="CS120" s="173">
        <f>IFERROR(Inv_SY_B!CS120/Inv_SY_B!$CU120-1,"")</f>
        <v>-1.7849525188007642E-2</v>
      </c>
      <c r="CT120" s="173">
        <f>IFERROR(Inv_SY_B!CT120/Inv_SY_B!$CU120-1,"")</f>
        <v>7.3473933687067117E-2</v>
      </c>
      <c r="CU120" s="173"/>
      <c r="CV120" s="173"/>
      <c r="CW120" s="173"/>
      <c r="CX120" s="173"/>
    </row>
    <row r="121" spans="2:102">
      <c r="B121" s="164">
        <f t="shared" si="2"/>
        <v>45813</v>
      </c>
      <c r="C121" s="173">
        <f>IFERROR(Inv_SY_B!C121/Inv_SY_B!$CU121-1,"")</f>
        <v>6.7615483068094839E-2</v>
      </c>
      <c r="D121" s="173">
        <f>IFERROR(Inv_SY_B!D121/Inv_SY_B!$CU121-1,"")</f>
        <v>7.4319121959592671E-2</v>
      </c>
      <c r="E121" s="173">
        <f>IFERROR(Inv_SY_B!E121/Inv_SY_B!$CU121-1,"")</f>
        <v>6.4878383293892838E-2</v>
      </c>
      <c r="F121" s="173">
        <f>IFERROR(Inv_SY_B!F121/Inv_SY_B!$CU121-1,"")</f>
        <v>7.1364441980641402E-3</v>
      </c>
      <c r="G121" s="173">
        <f>IFERROR(Inv_SY_B!G121/Inv_SY_B!$CU121-1,"")</f>
        <v>5.6435249564435574E-2</v>
      </c>
      <c r="H121" s="173">
        <f>IFERROR(Inv_SY_B!H121/Inv_SY_B!$CU121-1,"")</f>
        <v>5.2735449390853173E-2</v>
      </c>
      <c r="I121" s="173">
        <f>IFERROR(Inv_SY_B!I121/Inv_SY_B!$CU121-1,"")</f>
        <v>3.7222991872936761E-2</v>
      </c>
      <c r="J121" s="173">
        <f>IFERROR(Inv_SY_B!J121/Inv_SY_B!$CU121-1,"")</f>
        <v>3.4916326332616876E-2</v>
      </c>
      <c r="K121" s="173">
        <f>IFERROR(Inv_SY_B!K121/Inv_SY_B!$CU121-1,"")</f>
        <v>4.7241148369720154E-2</v>
      </c>
      <c r="L121" s="173">
        <f>IFERROR(Inv_SY_B!L121/Inv_SY_B!$CU121-1,"")</f>
        <v>4.2390670117631757E-2</v>
      </c>
      <c r="M121" s="173">
        <f>IFERROR(Inv_SY_B!M121/Inv_SY_B!$CU121-1,"")</f>
        <v>5.9244641593452663E-2</v>
      </c>
      <c r="N121" s="173">
        <f>IFERROR(Inv_SY_B!N121/Inv_SY_B!$CU121-1,"")</f>
        <v>5.9234251530617898E-2</v>
      </c>
      <c r="O121" s="173">
        <f>IFERROR(Inv_SY_B!O121/Inv_SY_B!$CU121-1,"")</f>
        <v>4.1267107816864046E-2</v>
      </c>
      <c r="P121" s="173">
        <f>IFERROR(Inv_SY_B!P121/Inv_SY_B!$CU121-1,"")</f>
        <v>2.8112885719261627E-2</v>
      </c>
      <c r="Q121" s="173">
        <f>IFERROR(Inv_SY_B!Q121/Inv_SY_B!$CU121-1,"")</f>
        <v>5.6977261454920214E-3</v>
      </c>
      <c r="R121" s="173">
        <f>IFERROR(Inv_SY_B!R121/Inv_SY_B!$CU121-1,"")</f>
        <v>8.2445154235741835E-3</v>
      </c>
      <c r="S121" s="173">
        <f>IFERROR(Inv_SY_B!S121/Inv_SY_B!$CU121-1,"")</f>
        <v>1.7150278527688911E-2</v>
      </c>
      <c r="T121" s="173">
        <f>IFERROR(Inv_SY_B!T121/Inv_SY_B!$CU121-1,"")</f>
        <v>2.8052273003442707E-2</v>
      </c>
      <c r="U121" s="173">
        <f>IFERROR(Inv_SY_B!U121/Inv_SY_B!$CU121-1,"")</f>
        <v>9.5922800312745027E-2</v>
      </c>
      <c r="V121" s="173">
        <f>IFERROR(Inv_SY_B!V121/Inv_SY_B!$CU121-1,"")</f>
        <v>0.12165321099392545</v>
      </c>
      <c r="W121" s="173">
        <f>IFERROR(Inv_SY_B!W121/Inv_SY_B!$CU121-1,"")</f>
        <v>0.17048781221055309</v>
      </c>
      <c r="X121" s="173">
        <f>IFERROR(Inv_SY_B!X121/Inv_SY_B!$CU121-1,"")</f>
        <v>3.5542986253616737E-2</v>
      </c>
      <c r="Y121" s="173">
        <f>IFERROR(Inv_SY_B!Y121/Inv_SY_B!$CU121-1,"")</f>
        <v>3.05251493589207E-2</v>
      </c>
      <c r="Z121" s="173">
        <f>IFERROR(Inv_SY_B!Z121/Inv_SY_B!$CU121-1,"")</f>
        <v>2.7108704904949432E-2</v>
      </c>
      <c r="AA121" s="173">
        <f>IFERROR(Inv_SY_B!AA121/Inv_SY_B!$CU121-1,"")</f>
        <v>-3.9994772311339077E-2</v>
      </c>
      <c r="AB121" s="173">
        <f>IFERROR(Inv_SY_B!AB121/Inv_SY_B!$CU121-1,"")</f>
        <v>-1.2791250235166252E-2</v>
      </c>
      <c r="AC121" s="173">
        <f>IFERROR(Inv_SY_B!AC121/Inv_SY_B!$CU121-1,"")</f>
        <v>1.739797648611674E-2</v>
      </c>
      <c r="AD121" s="173">
        <f>IFERROR(Inv_SY_B!AD121/Inv_SY_B!$CU121-1,"")</f>
        <v>-4.6530663599716471E-2</v>
      </c>
      <c r="AE121" s="173">
        <f>IFERROR(Inv_SY_B!AE121/Inv_SY_B!$CU121-1,"")</f>
        <v>4.904950306845679E-3</v>
      </c>
      <c r="AF121" s="173">
        <f>IFERROR(Inv_SY_B!AF121/Inv_SY_B!$CU121-1,"")</f>
        <v>2.7668392469923253E-2</v>
      </c>
      <c r="AG121" s="173">
        <f>IFERROR(Inv_SY_B!AG121/Inv_SY_B!$CU121-1,"")</f>
        <v>3.4889974479528574E-2</v>
      </c>
      <c r="AH121" s="173">
        <f>IFERROR(Inv_SY_B!AH121/Inv_SY_B!$CU121-1,"")</f>
        <v>-1.6277089263652789E-2</v>
      </c>
      <c r="AI121" s="173">
        <f>IFERROR(Inv_SY_B!AI121/Inv_SY_B!$CU121-1,"")</f>
        <v>-4.1575574081525901E-2</v>
      </c>
      <c r="AJ121" s="173">
        <f>IFERROR(Inv_SY_B!AJ121/Inv_SY_B!$CU121-1,"")</f>
        <v>-4.2582322428078911E-2</v>
      </c>
      <c r="AK121" s="173">
        <f>IFERROR(Inv_SY_B!AK121/Inv_SY_B!$CU121-1,"")</f>
        <v>-1.9340321806794791E-2</v>
      </c>
      <c r="AL121" s="173">
        <f>IFERROR(Inv_SY_B!AL121/Inv_SY_B!$CU121-1,"")</f>
        <v>-2.3336840541842485E-2</v>
      </c>
      <c r="AM121" s="173">
        <f>IFERROR(Inv_SY_B!AM121/Inv_SY_B!$CU121-1,"")</f>
        <v>-4.3299898377217927E-2</v>
      </c>
      <c r="AN121" s="173">
        <f>IFERROR(Inv_SY_B!AN121/Inv_SY_B!$CU121-1,"")</f>
        <v>-3.7409628449565746E-2</v>
      </c>
      <c r="AO121" s="173">
        <f>IFERROR(Inv_SY_B!AO121/Inv_SY_B!$CU121-1,"")</f>
        <v>-2.8080862202198298E-2</v>
      </c>
      <c r="AP121" s="173">
        <f>IFERROR(Inv_SY_B!AP121/Inv_SY_B!$CU121-1,"")</f>
        <v>-1.8109769535806119E-2</v>
      </c>
      <c r="AQ121" s="173">
        <f>IFERROR(Inv_SY_B!AQ121/Inv_SY_B!$CU121-1,"")</f>
        <v>-2.5842614295768729E-2</v>
      </c>
      <c r="AR121" s="173">
        <f>IFERROR(Inv_SY_B!AR121/Inv_SY_B!$CU121-1,"")</f>
        <v>3.7976905841288655E-2</v>
      </c>
      <c r="AS121" s="173">
        <f>IFERROR(Inv_SY_B!AS121/Inv_SY_B!$CU121-1,"")</f>
        <v>7.1260322987251712E-2</v>
      </c>
      <c r="AT121" s="173">
        <f>IFERROR(Inv_SY_B!AT121/Inv_SY_B!$CU121-1,"")</f>
        <v>-3.3069059011913815E-2</v>
      </c>
      <c r="AU121" s="173">
        <f>IFERROR(Inv_SY_B!AU121/Inv_SY_B!$CU121-1,"")</f>
        <v>-1.1290066946344823E-2</v>
      </c>
      <c r="AV121" s="173">
        <f>IFERROR(Inv_SY_B!AV121/Inv_SY_B!$CU121-1,"")</f>
        <v>-3.5150150810878689E-2</v>
      </c>
      <c r="AW121" s="173">
        <f>IFERROR(Inv_SY_B!AW121/Inv_SY_B!$CU121-1,"")</f>
        <v>-2.6490079326145555E-2</v>
      </c>
      <c r="AX121" s="173">
        <f>IFERROR(Inv_SY_B!AX121/Inv_SY_B!$CU121-1,"")</f>
        <v>3.2756002618503643E-3</v>
      </c>
      <c r="AY121" s="173">
        <f>IFERROR(Inv_SY_B!AY121/Inv_SY_B!$CU121-1,"")</f>
        <v>1.0002920949203187E-2</v>
      </c>
      <c r="AZ121" s="173">
        <f>IFERROR(Inv_SY_B!AZ121/Inv_SY_B!$CU121-1,"")</f>
        <v>2.6694548169100774E-2</v>
      </c>
      <c r="BA121" s="173">
        <f>IFERROR(Inv_SY_B!BA121/Inv_SY_B!$CU121-1,"")</f>
        <v>-4.0715206502276446E-3</v>
      </c>
      <c r="BB121" s="173">
        <f>IFERROR(Inv_SY_B!BB121/Inv_SY_B!$CU121-1,"")</f>
        <v>-4.948536512723023E-2</v>
      </c>
      <c r="BC121" s="173">
        <f>IFERROR(Inv_SY_B!BC121/Inv_SY_B!$CU121-1,"")</f>
        <v>-3.2502254608216985E-2</v>
      </c>
      <c r="BD121" s="173">
        <f>IFERROR(Inv_SY_B!BD121/Inv_SY_B!$CU121-1,"")</f>
        <v>-1.3530023485544662E-2</v>
      </c>
      <c r="BE121" s="173">
        <f>IFERROR(Inv_SY_B!BE121/Inv_SY_B!$CU121-1,"")</f>
        <v>6.934251787467538E-3</v>
      </c>
      <c r="BF121" s="173">
        <f>IFERROR(Inv_SY_B!BF121/Inv_SY_B!$CU121-1,"")</f>
        <v>-1.6368144327448708E-2</v>
      </c>
      <c r="BG121" s="173">
        <f>IFERROR(Inv_SY_B!BG121/Inv_SY_B!$CU121-1,"")</f>
        <v>-3.2153722707807142E-2</v>
      </c>
      <c r="BH121" s="173">
        <f>IFERROR(Inv_SY_B!BH121/Inv_SY_B!$CU121-1,"")</f>
        <v>2.6274116331193476E-2</v>
      </c>
      <c r="BI121" s="173">
        <f>IFERROR(Inv_SY_B!BI121/Inv_SY_B!$CU121-1,"")</f>
        <v>-2.5864377826201435E-2</v>
      </c>
      <c r="BJ121" s="173">
        <f>IFERROR(Inv_SY_B!BJ121/Inv_SY_B!$CU121-1,"")</f>
        <v>-1.7086420551623682E-2</v>
      </c>
      <c r="BK121" s="173">
        <f>IFERROR(Inv_SY_B!BK121/Inv_SY_B!$CU121-1,"")</f>
        <v>-6.1667700657414004E-2</v>
      </c>
      <c r="BL121" s="173">
        <f>IFERROR(Inv_SY_B!BL121/Inv_SY_B!$CU121-1,"")</f>
        <v>-4.7301455302546258E-2</v>
      </c>
      <c r="BM121" s="173">
        <f>IFERROR(Inv_SY_B!BM121/Inv_SY_B!$CU121-1,"")</f>
        <v>-4.448068566665897E-2</v>
      </c>
      <c r="BN121" s="173">
        <f>IFERROR(Inv_SY_B!BN121/Inv_SY_B!$CU121-1,"")</f>
        <v>-3.1313487198492029E-2</v>
      </c>
      <c r="BO121" s="173">
        <f>IFERROR(Inv_SY_B!BO121/Inv_SY_B!$CU121-1,"")</f>
        <v>-7.0020809784565596E-3</v>
      </c>
      <c r="BP121" s="173">
        <f>IFERROR(Inv_SY_B!BP121/Inv_SY_B!$CU121-1,"")</f>
        <v>-5.1572631343914432E-2</v>
      </c>
      <c r="BQ121" s="173">
        <f>IFERROR(Inv_SY_B!BQ121/Inv_SY_B!$CU121-1,"")</f>
        <v>1.0109286882928226E-2</v>
      </c>
      <c r="BR121" s="173">
        <f>IFERROR(Inv_SY_B!BR121/Inv_SY_B!$CU121-1,"")</f>
        <v>2.9513712929297053E-2</v>
      </c>
      <c r="BS121" s="173">
        <f>IFERROR(Inv_SY_B!BS121/Inv_SY_B!$CU121-1,"")</f>
        <v>8.5857204525336961E-3</v>
      </c>
      <c r="BT121" s="173">
        <f>IFERROR(Inv_SY_B!BT121/Inv_SY_B!$CU121-1,"")</f>
        <v>2.9998150190592376E-2</v>
      </c>
      <c r="BU121" s="173">
        <f>IFERROR(Inv_SY_B!BU121/Inv_SY_B!$CU121-1,"")</f>
        <v>-1.2751713081406657E-2</v>
      </c>
      <c r="BV121" s="173">
        <f>IFERROR(Inv_SY_B!BV121/Inv_SY_B!$CU121-1,"")</f>
        <v>-3.5724188884222019E-2</v>
      </c>
      <c r="BW121" s="173">
        <f>IFERROR(Inv_SY_B!BW121/Inv_SY_B!$CU121-1,"")</f>
        <v>7.9849742366031595E-3</v>
      </c>
      <c r="BX121" s="173">
        <f>IFERROR(Inv_SY_B!BX121/Inv_SY_B!$CU121-1,"")</f>
        <v>4.7841547632195613E-2</v>
      </c>
      <c r="BY121" s="173">
        <f>IFERROR(Inv_SY_B!BY121/Inv_SY_B!$CU121-1,"")</f>
        <v>2.3155076399720365E-2</v>
      </c>
      <c r="BZ121" s="173">
        <f>IFERROR(Inv_SY_B!BZ121/Inv_SY_B!$CU121-1,"")</f>
        <v>5.6400436107144847E-2</v>
      </c>
      <c r="CA121" s="173">
        <f>IFERROR(Inv_SY_B!CA121/Inv_SY_B!$CU121-1,"")</f>
        <v>3.6044475919585484E-3</v>
      </c>
      <c r="CB121" s="173">
        <f>IFERROR(Inv_SY_B!CB121/Inv_SY_B!$CU121-1,"")</f>
        <v>-4.2824944332527926E-2</v>
      </c>
      <c r="CC121" s="173">
        <f>IFERROR(Inv_SY_B!CC121/Inv_SY_B!$CU121-1,"")</f>
        <v>2.1237130768561263E-2</v>
      </c>
      <c r="CD121" s="173">
        <f>IFERROR(Inv_SY_B!CD121/Inv_SY_B!$CU121-1,"")</f>
        <v>2.3907295744753698E-2</v>
      </c>
      <c r="CE121" s="173">
        <f>IFERROR(Inv_SY_B!CE121/Inv_SY_B!$CU121-1,"")</f>
        <v>3.9541635875974368E-2</v>
      </c>
      <c r="CF121" s="173">
        <f>IFERROR(Inv_SY_B!CF121/Inv_SY_B!$CU121-1,"")</f>
        <v>-6.3151368658429519E-3</v>
      </c>
      <c r="CG121" s="173">
        <f>IFERROR(Inv_SY_B!CG121/Inv_SY_B!$CU121-1,"")</f>
        <v>-6.9243482920508526E-2</v>
      </c>
      <c r="CH121" s="173">
        <f>IFERROR(Inv_SY_B!CH121/Inv_SY_B!$CU121-1,"")</f>
        <v>4.6070412992524901E-2</v>
      </c>
      <c r="CI121" s="173">
        <f>IFERROR(Inv_SY_B!CI121/Inv_SY_B!$CU121-1,"")</f>
        <v>-4.9491076710067139E-2</v>
      </c>
      <c r="CJ121" s="173">
        <f>IFERROR(Inv_SY_B!CJ121/Inv_SY_B!$CU121-1,"")</f>
        <v>-0.1753891333862847</v>
      </c>
      <c r="CK121" s="173">
        <f>IFERROR(Inv_SY_B!CK121/Inv_SY_B!$CU121-1,"")</f>
        <v>-5.8745654106544531E-2</v>
      </c>
      <c r="CL121" s="173">
        <f>IFERROR(Inv_SY_B!CL121/Inv_SY_B!$CU121-1,"")</f>
        <v>-0.23401690595863989</v>
      </c>
      <c r="CM121" s="173">
        <f>IFERROR(Inv_SY_B!CM121/Inv_SY_B!$CU121-1,"")</f>
        <v>0.145598007684965</v>
      </c>
      <c r="CN121" s="173">
        <f>IFERROR(Inv_SY_B!CN121/Inv_SY_B!$CU121-1,"")</f>
        <v>-0.1476175204065967</v>
      </c>
      <c r="CO121" s="173">
        <f>IFERROR(Inv_SY_B!CO121/Inv_SY_B!$CU121-1,"")</f>
        <v>-0.15477386172094154</v>
      </c>
      <c r="CP121" s="173">
        <f>IFERROR(Inv_SY_B!CP121/Inv_SY_B!$CU121-1,"")</f>
        <v>-0.10421275460872137</v>
      </c>
      <c r="CQ121" s="173">
        <f>IFERROR(Inv_SY_B!CQ121/Inv_SY_B!$CU121-1,"")</f>
        <v>4.8213858217111216E-2</v>
      </c>
      <c r="CR121" s="173">
        <f>IFERROR(Inv_SY_B!CR121/Inv_SY_B!$CU121-1,"")</f>
        <v>5.1243500076044279E-2</v>
      </c>
      <c r="CS121" s="173">
        <f>IFERROR(Inv_SY_B!CS121/Inv_SY_B!$CU121-1,"")</f>
        <v>-6.2218020174024113E-2</v>
      </c>
      <c r="CT121" s="173">
        <f>IFERROR(Inv_SY_B!CT121/Inv_SY_B!$CU121-1,"")</f>
        <v>1.5474460996411921E-2</v>
      </c>
      <c r="CU121" s="173"/>
      <c r="CV121" s="173"/>
      <c r="CW121" s="173"/>
      <c r="CX121" s="173"/>
    </row>
    <row r="122" spans="2:102">
      <c r="B122" s="164">
        <f t="shared" si="2"/>
        <v>45814</v>
      </c>
      <c r="C122" s="173">
        <f>IFERROR(Inv_SY_B!C122/Inv_SY_B!$CU122-1,"")</f>
        <v>-5.7423361863641054E-3</v>
      </c>
      <c r="D122" s="173">
        <f>IFERROR(Inv_SY_B!D122/Inv_SY_B!$CU122-1,"")</f>
        <v>-3.2725371454278562E-4</v>
      </c>
      <c r="E122" s="173">
        <f>IFERROR(Inv_SY_B!E122/Inv_SY_B!$CU122-1,"")</f>
        <v>-1.2735568074312531E-2</v>
      </c>
      <c r="F122" s="173">
        <f>IFERROR(Inv_SY_B!F122/Inv_SY_B!$CU122-1,"")</f>
        <v>-7.6575811898590751E-2</v>
      </c>
      <c r="G122" s="173">
        <f>IFERROR(Inv_SY_B!G122/Inv_SY_B!$CU122-1,"")</f>
        <v>-3.6085805675874494E-2</v>
      </c>
      <c r="H122" s="173">
        <f>IFERROR(Inv_SY_B!H122/Inv_SY_B!$CU122-1,"")</f>
        <v>-3.1784446117692045E-2</v>
      </c>
      <c r="I122" s="173">
        <f>IFERROR(Inv_SY_B!I122/Inv_SY_B!$CU122-1,"")</f>
        <v>-5.1174701903784259E-2</v>
      </c>
      <c r="J122" s="173">
        <f>IFERROR(Inv_SY_B!J122/Inv_SY_B!$CU122-1,"")</f>
        <v>-3.0921691458835721E-2</v>
      </c>
      <c r="K122" s="173">
        <f>IFERROR(Inv_SY_B!K122/Inv_SY_B!$CU122-1,"")</f>
        <v>-5.1980978801458799E-2</v>
      </c>
      <c r="L122" s="173">
        <f>IFERROR(Inv_SY_B!L122/Inv_SY_B!$CU122-1,"")</f>
        <v>-4.2016468097004767E-2</v>
      </c>
      <c r="M122" s="173">
        <f>IFERROR(Inv_SY_B!M122/Inv_SY_B!$CU122-1,"")</f>
        <v>-2.3659655841125171E-2</v>
      </c>
      <c r="N122" s="173">
        <f>IFERROR(Inv_SY_B!N122/Inv_SY_B!$CU122-1,"")</f>
        <v>-2.2384970141270499E-2</v>
      </c>
      <c r="O122" s="173">
        <f>IFERROR(Inv_SY_B!O122/Inv_SY_B!$CU122-1,"")</f>
        <v>-3.5031165726863156E-2</v>
      </c>
      <c r="P122" s="173">
        <f>IFERROR(Inv_SY_B!P122/Inv_SY_B!$CU122-1,"")</f>
        <v>-5.0275486979400985E-2</v>
      </c>
      <c r="Q122" s="173">
        <f>IFERROR(Inv_SY_B!Q122/Inv_SY_B!$CU122-1,"")</f>
        <v>-8.2658690867763895E-2</v>
      </c>
      <c r="R122" s="173">
        <f>IFERROR(Inv_SY_B!R122/Inv_SY_B!$CU122-1,"")</f>
        <v>-9.2139283413085304E-2</v>
      </c>
      <c r="S122" s="173">
        <f>IFERROR(Inv_SY_B!S122/Inv_SY_B!$CU122-1,"")</f>
        <v>-7.4904559467426246E-2</v>
      </c>
      <c r="T122" s="173">
        <f>IFERROR(Inv_SY_B!T122/Inv_SY_B!$CU122-1,"")</f>
        <v>-6.3763710845148869E-2</v>
      </c>
      <c r="U122" s="173">
        <f>IFERROR(Inv_SY_B!U122/Inv_SY_B!$CU122-1,"")</f>
        <v>2.8910876014524245E-2</v>
      </c>
      <c r="V122" s="173">
        <f>IFERROR(Inv_SY_B!V122/Inv_SY_B!$CU122-1,"")</f>
        <v>5.1632645477488692E-2</v>
      </c>
      <c r="W122" s="173">
        <f>IFERROR(Inv_SY_B!W122/Inv_SY_B!$CU122-1,"")</f>
        <v>9.0817358703782824E-2</v>
      </c>
      <c r="X122" s="173">
        <f>IFERROR(Inv_SY_B!X122/Inv_SY_B!$CU122-1,"")</f>
        <v>-2.7664599603195783E-2</v>
      </c>
      <c r="Y122" s="173">
        <f>IFERROR(Inv_SY_B!Y122/Inv_SY_B!$CU122-1,"")</f>
        <v>-2.5878611168758892E-2</v>
      </c>
      <c r="Z122" s="173">
        <f>IFERROR(Inv_SY_B!Z122/Inv_SY_B!$CU122-1,"")</f>
        <v>-3.1078252757393399E-2</v>
      </c>
      <c r="AA122" s="173">
        <f>IFERROR(Inv_SY_B!AA122/Inv_SY_B!$CU122-1,"")</f>
        <v>-8.5182472048396574E-2</v>
      </c>
      <c r="AB122" s="173">
        <f>IFERROR(Inv_SY_B!AB122/Inv_SY_B!$CU122-1,"")</f>
        <v>-6.6661479776649157E-2</v>
      </c>
      <c r="AC122" s="173">
        <f>IFERROR(Inv_SY_B!AC122/Inv_SY_B!$CU122-1,"")</f>
        <v>-3.0943249664656003E-2</v>
      </c>
      <c r="AD122" s="173">
        <f>IFERROR(Inv_SY_B!AD122/Inv_SY_B!$CU122-1,"")</f>
        <v>-8.7731990926551151E-2</v>
      </c>
      <c r="AE122" s="173">
        <f>IFERROR(Inv_SY_B!AE122/Inv_SY_B!$CU122-1,"")</f>
        <v>-4.4831339701117523E-2</v>
      </c>
      <c r="AF122" s="173">
        <f>IFERROR(Inv_SY_B!AF122/Inv_SY_B!$CU122-1,"")</f>
        <v>-2.0780539492032735E-2</v>
      </c>
      <c r="AG122" s="173">
        <f>IFERROR(Inv_SY_B!AG122/Inv_SY_B!$CU122-1,"")</f>
        <v>-1.8652782281336044E-2</v>
      </c>
      <c r="AH122" s="173">
        <f>IFERROR(Inv_SY_B!AH122/Inv_SY_B!$CU122-1,"")</f>
        <v>-6.4814342933333435E-2</v>
      </c>
      <c r="AI122" s="173">
        <f>IFERROR(Inv_SY_B!AI122/Inv_SY_B!$CU122-1,"")</f>
        <v>-1.5598960977475707E-2</v>
      </c>
      <c r="AJ122" s="173">
        <f>IFERROR(Inv_SY_B!AJ122/Inv_SY_B!$CU122-1,"")</f>
        <v>-1.9131175580647808E-2</v>
      </c>
      <c r="AK122" s="173">
        <f>IFERROR(Inv_SY_B!AK122/Inv_SY_B!$CU122-1,"")</f>
        <v>-2.6943537800332429E-3</v>
      </c>
      <c r="AL122" s="173">
        <f>IFERROR(Inv_SY_B!AL122/Inv_SY_B!$CU122-1,"")</f>
        <v>-1.4935126939292109E-2</v>
      </c>
      <c r="AM122" s="173">
        <f>IFERROR(Inv_SY_B!AM122/Inv_SY_B!$CU122-1,"")</f>
        <v>-3.2063358996844649E-2</v>
      </c>
      <c r="AN122" s="173">
        <f>IFERROR(Inv_SY_B!AN122/Inv_SY_B!$CU122-1,"")</f>
        <v>-2.1579385221468406E-2</v>
      </c>
      <c r="AO122" s="173">
        <f>IFERROR(Inv_SY_B!AO122/Inv_SY_B!$CU122-1,"")</f>
        <v>-1.9457804263265155E-2</v>
      </c>
      <c r="AP122" s="173">
        <f>IFERROR(Inv_SY_B!AP122/Inv_SY_B!$CU122-1,"")</f>
        <v>-1.0393135690803912E-2</v>
      </c>
      <c r="AQ122" s="173">
        <f>IFERROR(Inv_SY_B!AQ122/Inv_SY_B!$CU122-1,"")</f>
        <v>-3.3289921963055802E-2</v>
      </c>
      <c r="AR122" s="173">
        <f>IFERROR(Inv_SY_B!AR122/Inv_SY_B!$CU122-1,"")</f>
        <v>2.9253894279373416E-2</v>
      </c>
      <c r="AS122" s="173">
        <f>IFERROR(Inv_SY_B!AS122/Inv_SY_B!$CU122-1,"")</f>
        <v>8.0076505725755309E-2</v>
      </c>
      <c r="AT122" s="173">
        <f>IFERROR(Inv_SY_B!AT122/Inv_SY_B!$CU122-1,"")</f>
        <v>-2.4601030828605985E-2</v>
      </c>
      <c r="AU122" s="173">
        <f>IFERROR(Inv_SY_B!AU122/Inv_SY_B!$CU122-1,"")</f>
        <v>1.5038925072808684E-2</v>
      </c>
      <c r="AV122" s="173">
        <f>IFERROR(Inv_SY_B!AV122/Inv_SY_B!$CU122-1,"")</f>
        <v>-4.1019718110260173E-2</v>
      </c>
      <c r="AW122" s="173">
        <f>IFERROR(Inv_SY_B!AW122/Inv_SY_B!$CU122-1,"")</f>
        <v>-1.6448051026315302E-2</v>
      </c>
      <c r="AX122" s="173">
        <f>IFERROR(Inv_SY_B!AX122/Inv_SY_B!$CU122-1,"")</f>
        <v>-1.3284671183423358E-3</v>
      </c>
      <c r="AY122" s="173">
        <f>IFERROR(Inv_SY_B!AY122/Inv_SY_B!$CU122-1,"")</f>
        <v>7.8648129514653498E-3</v>
      </c>
      <c r="AZ122" s="173">
        <f>IFERROR(Inv_SY_B!AZ122/Inv_SY_B!$CU122-1,"")</f>
        <v>2.9393548810483283E-2</v>
      </c>
      <c r="BA122" s="173">
        <f>IFERROR(Inv_SY_B!BA122/Inv_SY_B!$CU122-1,"")</f>
        <v>-1.6117380112316004E-3</v>
      </c>
      <c r="BB122" s="173">
        <f>IFERROR(Inv_SY_B!BB122/Inv_SY_B!$CU122-1,"")</f>
        <v>-2.7820197080438258E-2</v>
      </c>
      <c r="BC122" s="173">
        <f>IFERROR(Inv_SY_B!BC122/Inv_SY_B!$CU122-1,"")</f>
        <v>-1.6381482366486289E-2</v>
      </c>
      <c r="BD122" s="173">
        <f>IFERROR(Inv_SY_B!BD122/Inv_SY_B!$CU122-1,"")</f>
        <v>-9.6750769158050476E-3</v>
      </c>
      <c r="BE122" s="173">
        <f>IFERROR(Inv_SY_B!BE122/Inv_SY_B!$CU122-1,"")</f>
        <v>1.2600091444527228E-2</v>
      </c>
      <c r="BF122" s="173">
        <f>IFERROR(Inv_SY_B!BF122/Inv_SY_B!$CU122-1,"")</f>
        <v>5.7816389149034642E-4</v>
      </c>
      <c r="BG122" s="173">
        <f>IFERROR(Inv_SY_B!BG122/Inv_SY_B!$CU122-1,"")</f>
        <v>3.6445090642173161E-2</v>
      </c>
      <c r="BH122" s="173">
        <f>IFERROR(Inv_SY_B!BH122/Inv_SY_B!$CU122-1,"")</f>
        <v>5.9198153324837133E-2</v>
      </c>
      <c r="BI122" s="173">
        <f>IFERROR(Inv_SY_B!BI122/Inv_SY_B!$CU122-1,"")</f>
        <v>1.2000261541790014E-2</v>
      </c>
      <c r="BJ122" s="173">
        <f>IFERROR(Inv_SY_B!BJ122/Inv_SY_B!$CU122-1,"")</f>
        <v>4.409244682929403E-2</v>
      </c>
      <c r="BK122" s="173">
        <f>IFERROR(Inv_SY_B!BK122/Inv_SY_B!$CU122-1,"")</f>
        <v>-2.6031861363448039E-3</v>
      </c>
      <c r="BL122" s="173">
        <f>IFERROR(Inv_SY_B!BL122/Inv_SY_B!$CU122-1,"")</f>
        <v>5.7656213296712888E-3</v>
      </c>
      <c r="BM122" s="173">
        <f>IFERROR(Inv_SY_B!BM122/Inv_SY_B!$CU122-1,"")</f>
        <v>1.4251431990575991E-2</v>
      </c>
      <c r="BN122" s="173">
        <f>IFERROR(Inv_SY_B!BN122/Inv_SY_B!$CU122-1,"")</f>
        <v>3.0647560115603323E-2</v>
      </c>
      <c r="BO122" s="173">
        <f>IFERROR(Inv_SY_B!BO122/Inv_SY_B!$CU122-1,"")</f>
        <v>-1.3902650435867803E-2</v>
      </c>
      <c r="BP122" s="173">
        <f>IFERROR(Inv_SY_B!BP122/Inv_SY_B!$CU122-1,"")</f>
        <v>-4.3100961693329554E-2</v>
      </c>
      <c r="BQ122" s="173">
        <f>IFERROR(Inv_SY_B!BQ122/Inv_SY_B!$CU122-1,"")</f>
        <v>1.6102526178185528E-3</v>
      </c>
      <c r="BR122" s="173">
        <f>IFERROR(Inv_SY_B!BR122/Inv_SY_B!$CU122-1,"")</f>
        <v>3.2120967504034592E-3</v>
      </c>
      <c r="BS122" s="173">
        <f>IFERROR(Inv_SY_B!BS122/Inv_SY_B!$CU122-1,"")</f>
        <v>9.1266173589716892E-3</v>
      </c>
      <c r="BT122" s="173">
        <f>IFERROR(Inv_SY_B!BT122/Inv_SY_B!$CU122-1,"")</f>
        <v>2.8655322264508953E-2</v>
      </c>
      <c r="BU122" s="173">
        <f>IFERROR(Inv_SY_B!BU122/Inv_SY_B!$CU122-1,"")</f>
        <v>-5.1651882301688712E-3</v>
      </c>
      <c r="BV122" s="173">
        <f>IFERROR(Inv_SY_B!BV122/Inv_SY_B!$CU122-1,"")</f>
        <v>-3.4691564074166847E-2</v>
      </c>
      <c r="BW122" s="173">
        <f>IFERROR(Inv_SY_B!BW122/Inv_SY_B!$CU122-1,"")</f>
        <v>9.4550291706574363E-3</v>
      </c>
      <c r="BX122" s="173">
        <f>IFERROR(Inv_SY_B!BX122/Inv_SY_B!$CU122-1,"")</f>
        <v>4.7309331772399377E-2</v>
      </c>
      <c r="BY122" s="173">
        <f>IFERROR(Inv_SY_B!BY122/Inv_SY_B!$CU122-1,"")</f>
        <v>2.8213654106624464E-2</v>
      </c>
      <c r="BZ122" s="173">
        <f>IFERROR(Inv_SY_B!BZ122/Inv_SY_B!$CU122-1,"")</f>
        <v>4.0474260343990043E-2</v>
      </c>
      <c r="CA122" s="173">
        <f>IFERROR(Inv_SY_B!CA122/Inv_SY_B!$CU122-1,"")</f>
        <v>-8.2933375488428718E-3</v>
      </c>
      <c r="CB122" s="173">
        <f>IFERROR(Inv_SY_B!CB122/Inv_SY_B!$CU122-1,"")</f>
        <v>-4.8789720764684241E-2</v>
      </c>
      <c r="CC122" s="173">
        <f>IFERROR(Inv_SY_B!CC122/Inv_SY_B!$CU122-1,"")</f>
        <v>5.2092094628483743E-2</v>
      </c>
      <c r="CD122" s="173">
        <f>IFERROR(Inv_SY_B!CD122/Inv_SY_B!$CU122-1,"")</f>
        <v>6.6395166305356801E-2</v>
      </c>
      <c r="CE122" s="173">
        <f>IFERROR(Inv_SY_B!CE122/Inv_SY_B!$CU122-1,"")</f>
        <v>0.1185936333016</v>
      </c>
      <c r="CF122" s="173">
        <f>IFERROR(Inv_SY_B!CF122/Inv_SY_B!$CU122-1,"")</f>
        <v>6.346996619807399E-2</v>
      </c>
      <c r="CG122" s="173">
        <f>IFERROR(Inv_SY_B!CG122/Inv_SY_B!$CU122-1,"")</f>
        <v>-7.60968952732054E-2</v>
      </c>
      <c r="CH122" s="173">
        <f>IFERROR(Inv_SY_B!CH122/Inv_SY_B!$CU122-1,"")</f>
        <v>0.10325339233594866</v>
      </c>
      <c r="CI122" s="173">
        <f>IFERROR(Inv_SY_B!CI122/Inv_SY_B!$CU122-1,"")</f>
        <v>6.0400698419554422E-2</v>
      </c>
      <c r="CJ122" s="173">
        <f>IFERROR(Inv_SY_B!CJ122/Inv_SY_B!$CU122-1,"")</f>
        <v>5.7244963829448103E-3</v>
      </c>
      <c r="CK122" s="173">
        <f>IFERROR(Inv_SY_B!CK122/Inv_SY_B!$CU122-1,"")</f>
        <v>4.7481586596703984E-2</v>
      </c>
      <c r="CL122" s="173">
        <f>IFERROR(Inv_SY_B!CL122/Inv_SY_B!$CU122-1,"")</f>
        <v>-2.7731133506508132E-2</v>
      </c>
      <c r="CM122" s="173">
        <f>IFERROR(Inv_SY_B!CM122/Inv_SY_B!$CU122-1,"")</f>
        <v>0.30328000068914052</v>
      </c>
      <c r="CN122" s="173">
        <f>IFERROR(Inv_SY_B!CN122/Inv_SY_B!$CU122-1,"")</f>
        <v>5.9082949013623542E-2</v>
      </c>
      <c r="CO122" s="173">
        <f>IFERROR(Inv_SY_B!CO122/Inv_SY_B!$CU122-1,"")</f>
        <v>2.6500948996395213E-2</v>
      </c>
      <c r="CP122" s="173">
        <f>IFERROR(Inv_SY_B!CP122/Inv_SY_B!$CU122-1,"")</f>
        <v>-3.8977211227717579E-3</v>
      </c>
      <c r="CQ122" s="173">
        <f>IFERROR(Inv_SY_B!CQ122/Inv_SY_B!$CU122-1,"")</f>
        <v>0.10024898110870151</v>
      </c>
      <c r="CR122" s="173">
        <f>IFERROR(Inv_SY_B!CR122/Inv_SY_B!$CU122-1,"")</f>
        <v>8.6357265074319178E-2</v>
      </c>
      <c r="CS122" s="173">
        <f>IFERROR(Inv_SY_B!CS122/Inv_SY_B!$CU122-1,"")</f>
        <v>-1.6301914060111278E-2</v>
      </c>
      <c r="CT122" s="173">
        <f>IFERROR(Inv_SY_B!CT122/Inv_SY_B!$CU122-1,"")</f>
        <v>6.7480371698476427E-2</v>
      </c>
      <c r="CU122" s="173"/>
      <c r="CV122" s="173"/>
      <c r="CW122" s="173"/>
      <c r="CX122" s="173"/>
    </row>
    <row r="123" spans="2:102">
      <c r="B123" s="164">
        <f t="shared" si="2"/>
        <v>45815</v>
      </c>
      <c r="C123" s="173">
        <f>IFERROR(Inv_SY_B!C123/Inv_SY_B!$CU123-1,"")</f>
        <v>5.0233832690948388E-2</v>
      </c>
      <c r="D123" s="173">
        <f>IFERROR(Inv_SY_B!D123/Inv_SY_B!$CU123-1,"")</f>
        <v>3.9241534122217647E-2</v>
      </c>
      <c r="E123" s="173">
        <f>IFERROR(Inv_SY_B!E123/Inv_SY_B!$CU123-1,"")</f>
        <v>2.4127184376567579E-2</v>
      </c>
      <c r="F123" s="173">
        <f>IFERROR(Inv_SY_B!F123/Inv_SY_B!$CU123-1,"")</f>
        <v>-3.9460494942044844E-2</v>
      </c>
      <c r="G123" s="173">
        <f>IFERROR(Inv_SY_B!G123/Inv_SY_B!$CU123-1,"")</f>
        <v>9.6635879322499729E-3</v>
      </c>
      <c r="H123" s="173">
        <f>IFERROR(Inv_SY_B!H123/Inv_SY_B!$CU123-1,"")</f>
        <v>1.1144799616306544E-2</v>
      </c>
      <c r="I123" s="173">
        <f>IFERROR(Inv_SY_B!I123/Inv_SY_B!$CU123-1,"")</f>
        <v>-1.7214116785382316E-3</v>
      </c>
      <c r="J123" s="173">
        <f>IFERROR(Inv_SY_B!J123/Inv_SY_B!$CU123-1,"")</f>
        <v>-3.9181462973175707E-3</v>
      </c>
      <c r="K123" s="173">
        <f>IFERROR(Inv_SY_B!K123/Inv_SY_B!$CU123-1,"")</f>
        <v>-3.4045966965531305E-3</v>
      </c>
      <c r="L123" s="173">
        <f>IFERROR(Inv_SY_B!L123/Inv_SY_B!$CU123-1,"")</f>
        <v>2.3459797640448254E-3</v>
      </c>
      <c r="M123" s="173">
        <f>IFERROR(Inv_SY_B!M123/Inv_SY_B!$CU123-1,"")</f>
        <v>1.9824936670269411E-2</v>
      </c>
      <c r="N123" s="173">
        <f>IFERROR(Inv_SY_B!N123/Inv_SY_B!$CU123-1,"")</f>
        <v>1.9278274459952671E-2</v>
      </c>
      <c r="O123" s="173">
        <f>IFERROR(Inv_SY_B!O123/Inv_SY_B!$CU123-1,"")</f>
        <v>3.2338962126385873E-3</v>
      </c>
      <c r="P123" s="173">
        <f>IFERROR(Inv_SY_B!P123/Inv_SY_B!$CU123-1,"")</f>
        <v>-4.9462911554472022E-3</v>
      </c>
      <c r="Q123" s="173">
        <f>IFERROR(Inv_SY_B!Q123/Inv_SY_B!$CU123-1,"")</f>
        <v>-2.4530334775112683E-2</v>
      </c>
      <c r="R123" s="173">
        <f>IFERROR(Inv_SY_B!R123/Inv_SY_B!$CU123-1,"")</f>
        <v>-2.7150370198238183E-2</v>
      </c>
      <c r="S123" s="173">
        <f>IFERROR(Inv_SY_B!S123/Inv_SY_B!$CU123-1,"")</f>
        <v>-2.0558397775669368E-2</v>
      </c>
      <c r="T123" s="173">
        <f>IFERROR(Inv_SY_B!T123/Inv_SY_B!$CU123-1,"")</f>
        <v>-6.6868947399228995E-3</v>
      </c>
      <c r="U123" s="173">
        <f>IFERROR(Inv_SY_B!U123/Inv_SY_B!$CU123-1,"")</f>
        <v>0.1061595572642644</v>
      </c>
      <c r="V123" s="173">
        <f>IFERROR(Inv_SY_B!V123/Inv_SY_B!$CU123-1,"")</f>
        <v>0.11132023621295839</v>
      </c>
      <c r="W123" s="173">
        <f>IFERROR(Inv_SY_B!W123/Inv_SY_B!$CU123-1,"")</f>
        <v>0.13784827206443051</v>
      </c>
      <c r="X123" s="173">
        <f>IFERROR(Inv_SY_B!X123/Inv_SY_B!$CU123-1,"")</f>
        <v>2.5315837272716468E-2</v>
      </c>
      <c r="Y123" s="173">
        <f>IFERROR(Inv_SY_B!Y123/Inv_SY_B!$CU123-1,"")</f>
        <v>4.0188165970358014E-2</v>
      </c>
      <c r="Z123" s="173">
        <f>IFERROR(Inv_SY_B!Z123/Inv_SY_B!$CU123-1,"")</f>
        <v>3.8441229158315826E-2</v>
      </c>
      <c r="AA123" s="173">
        <f>IFERROR(Inv_SY_B!AA123/Inv_SY_B!$CU123-1,"")</f>
        <v>-4.6056707199498392E-2</v>
      </c>
      <c r="AB123" s="173">
        <f>IFERROR(Inv_SY_B!AB123/Inv_SY_B!$CU123-1,"")</f>
        <v>-2.1745310536569584E-2</v>
      </c>
      <c r="AC123" s="173">
        <f>IFERROR(Inv_SY_B!AC123/Inv_SY_B!$CU123-1,"")</f>
        <v>-3.66399164795983E-3</v>
      </c>
      <c r="AD123" s="173">
        <f>IFERROR(Inv_SY_B!AD123/Inv_SY_B!$CU123-1,"")</f>
        <v>-7.3238281044860853E-2</v>
      </c>
      <c r="AE123" s="173">
        <f>IFERROR(Inv_SY_B!AE123/Inv_SY_B!$CU123-1,"")</f>
        <v>-1.4350746343211207E-2</v>
      </c>
      <c r="AF123" s="173">
        <f>IFERROR(Inv_SY_B!AF123/Inv_SY_B!$CU123-1,"")</f>
        <v>1.5983013352127928E-2</v>
      </c>
      <c r="AG123" s="173">
        <f>IFERROR(Inv_SY_B!AG123/Inv_SY_B!$CU123-1,"")</f>
        <v>4.7981469275361954E-2</v>
      </c>
      <c r="AH123" s="173">
        <f>IFERROR(Inv_SY_B!AH123/Inv_SY_B!$CU123-1,"")</f>
        <v>-8.0102080993891267E-3</v>
      </c>
      <c r="AI123" s="173">
        <f>IFERROR(Inv_SY_B!AI123/Inv_SY_B!$CU123-1,"")</f>
        <v>-4.1951215852998214E-2</v>
      </c>
      <c r="AJ123" s="173">
        <f>IFERROR(Inv_SY_B!AJ123/Inv_SY_B!$CU123-1,"")</f>
        <v>-4.3107023289537194E-2</v>
      </c>
      <c r="AK123" s="173">
        <f>IFERROR(Inv_SY_B!AK123/Inv_SY_B!$CU123-1,"")</f>
        <v>-2.601568688600675E-2</v>
      </c>
      <c r="AL123" s="173">
        <f>IFERROR(Inv_SY_B!AL123/Inv_SY_B!$CU123-1,"")</f>
        <v>-3.6697545686912858E-2</v>
      </c>
      <c r="AM123" s="173">
        <f>IFERROR(Inv_SY_B!AM123/Inv_SY_B!$CU123-1,"")</f>
        <v>-5.2636286729085713E-2</v>
      </c>
      <c r="AN123" s="173">
        <f>IFERROR(Inv_SY_B!AN123/Inv_SY_B!$CU123-1,"")</f>
        <v>-4.3347816505482806E-2</v>
      </c>
      <c r="AO123" s="173">
        <f>IFERROR(Inv_SY_B!AO123/Inv_SY_B!$CU123-1,"")</f>
        <v>-6.0348227412033939E-2</v>
      </c>
      <c r="AP123" s="173">
        <f>IFERROR(Inv_SY_B!AP123/Inv_SY_B!$CU123-1,"")</f>
        <v>-3.7453403509531413E-2</v>
      </c>
      <c r="AQ123" s="173">
        <f>IFERROR(Inv_SY_B!AQ123/Inv_SY_B!$CU123-1,"")</f>
        <v>-5.1710853847132032E-2</v>
      </c>
      <c r="AR123" s="173">
        <f>IFERROR(Inv_SY_B!AR123/Inv_SY_B!$CU123-1,"")</f>
        <v>2.3778663980319248E-2</v>
      </c>
      <c r="AS123" s="173">
        <f>IFERROR(Inv_SY_B!AS123/Inv_SY_B!$CU123-1,"")</f>
        <v>7.3353710117160853E-2</v>
      </c>
      <c r="AT123" s="173">
        <f>IFERROR(Inv_SY_B!AT123/Inv_SY_B!$CU123-1,"")</f>
        <v>-3.549620644226803E-2</v>
      </c>
      <c r="AU123" s="173">
        <f>IFERROR(Inv_SY_B!AU123/Inv_SY_B!$CU123-1,"")</f>
        <v>-3.9112815016338898E-3</v>
      </c>
      <c r="AV123" s="173">
        <f>IFERROR(Inv_SY_B!AV123/Inv_SY_B!$CU123-1,"")</f>
        <v>-5.0871329716168256E-2</v>
      </c>
      <c r="AW123" s="173">
        <f>IFERROR(Inv_SY_B!AW123/Inv_SY_B!$CU123-1,"")</f>
        <v>-2.1873877507455952E-2</v>
      </c>
      <c r="AX123" s="173">
        <f>IFERROR(Inv_SY_B!AX123/Inv_SY_B!$CU123-1,"")</f>
        <v>-5.2801509728571672E-3</v>
      </c>
      <c r="AY123" s="173">
        <f>IFERROR(Inv_SY_B!AY123/Inv_SY_B!$CU123-1,"")</f>
        <v>5.8819413338739857E-3</v>
      </c>
      <c r="AZ123" s="173">
        <f>IFERROR(Inv_SY_B!AZ123/Inv_SY_B!$CU123-1,"")</f>
        <v>3.2164936015051548E-2</v>
      </c>
      <c r="BA123" s="173">
        <f>IFERROR(Inv_SY_B!BA123/Inv_SY_B!$CU123-1,"")</f>
        <v>-1.0461611119212733E-2</v>
      </c>
      <c r="BB123" s="173">
        <f>IFERROR(Inv_SY_B!BB123/Inv_SY_B!$CU123-1,"")</f>
        <v>-3.2256880979029234E-2</v>
      </c>
      <c r="BC123" s="173">
        <f>IFERROR(Inv_SY_B!BC123/Inv_SY_B!$CU123-1,"")</f>
        <v>-3.3021447598299725E-2</v>
      </c>
      <c r="BD123" s="173">
        <f>IFERROR(Inv_SY_B!BD123/Inv_SY_B!$CU123-1,"")</f>
        <v>-2.5490367617269194E-2</v>
      </c>
      <c r="BE123" s="173">
        <f>IFERROR(Inv_SY_B!BE123/Inv_SY_B!$CU123-1,"")</f>
        <v>-3.9993850942898757E-4</v>
      </c>
      <c r="BF123" s="173">
        <f>IFERROR(Inv_SY_B!BF123/Inv_SY_B!$CU123-1,"")</f>
        <v>-7.3392285418792946E-3</v>
      </c>
      <c r="BG123" s="173">
        <f>IFERROR(Inv_SY_B!BG123/Inv_SY_B!$CU123-1,"")</f>
        <v>-1.1386502188689418E-3</v>
      </c>
      <c r="BH123" s="173">
        <f>IFERROR(Inv_SY_B!BH123/Inv_SY_B!$CU123-1,"")</f>
        <v>3.9501686401989478E-2</v>
      </c>
      <c r="BI123" s="173">
        <f>IFERROR(Inv_SY_B!BI123/Inv_SY_B!$CU123-1,"")</f>
        <v>-1.9089344758261073E-2</v>
      </c>
      <c r="BJ123" s="173">
        <f>IFERROR(Inv_SY_B!BJ123/Inv_SY_B!$CU123-1,"")</f>
        <v>3.3127718228307401E-3</v>
      </c>
      <c r="BK123" s="173">
        <f>IFERROR(Inv_SY_B!BK123/Inv_SY_B!$CU123-1,"")</f>
        <v>-4.0104383119294984E-2</v>
      </c>
      <c r="BL123" s="173">
        <f>IFERROR(Inv_SY_B!BL123/Inv_SY_B!$CU123-1,"")</f>
        <v>-2.8594102086389239E-2</v>
      </c>
      <c r="BM123" s="173">
        <f>IFERROR(Inv_SY_B!BM123/Inv_SY_B!$CU123-1,"")</f>
        <v>-1.9619540680213765E-2</v>
      </c>
      <c r="BN123" s="173">
        <f>IFERROR(Inv_SY_B!BN123/Inv_SY_B!$CU123-1,"")</f>
        <v>-5.577920069942377E-2</v>
      </c>
      <c r="BO123" s="173">
        <f>IFERROR(Inv_SY_B!BO123/Inv_SY_B!$CU123-1,"")</f>
        <v>-4.5199140787052006E-2</v>
      </c>
      <c r="BP123" s="173">
        <f>IFERROR(Inv_SY_B!BP123/Inv_SY_B!$CU123-1,"")</f>
        <v>-6.4230729659527475E-2</v>
      </c>
      <c r="BQ123" s="173">
        <f>IFERROR(Inv_SY_B!BQ123/Inv_SY_B!$CU123-1,"")</f>
        <v>-3.9643447737410575E-2</v>
      </c>
      <c r="BR123" s="173">
        <f>IFERROR(Inv_SY_B!BR123/Inv_SY_B!$CU123-1,"")</f>
        <v>-4.7257679781058659E-2</v>
      </c>
      <c r="BS123" s="173">
        <f>IFERROR(Inv_SY_B!BS123/Inv_SY_B!$CU123-1,"")</f>
        <v>-5.9966974724330102E-2</v>
      </c>
      <c r="BT123" s="173">
        <f>IFERROR(Inv_SY_B!BT123/Inv_SY_B!$CU123-1,"")</f>
        <v>-4.5427194282202099E-2</v>
      </c>
      <c r="BU123" s="173">
        <f>IFERROR(Inv_SY_B!BU123/Inv_SY_B!$CU123-1,"")</f>
        <v>-5.9300296656363272E-2</v>
      </c>
      <c r="BV123" s="173">
        <f>IFERROR(Inv_SY_B!BV123/Inv_SY_B!$CU123-1,"")</f>
        <v>-6.6874491030153083E-2</v>
      </c>
      <c r="BW123" s="173">
        <f>IFERROR(Inv_SY_B!BW123/Inv_SY_B!$CU123-1,"")</f>
        <v>-5.0317447276156724E-2</v>
      </c>
      <c r="BX123" s="173">
        <f>IFERROR(Inv_SY_B!BX123/Inv_SY_B!$CU123-1,"")</f>
        <v>-3.4681102791047191E-2</v>
      </c>
      <c r="BY123" s="173">
        <f>IFERROR(Inv_SY_B!BY123/Inv_SY_B!$CU123-1,"")</f>
        <v>-4.1694523827395691E-2</v>
      </c>
      <c r="BZ123" s="173">
        <f>IFERROR(Inv_SY_B!BZ123/Inv_SY_B!$CU123-1,"")</f>
        <v>-3.4475934056252489E-2</v>
      </c>
      <c r="CA123" s="173">
        <f>IFERROR(Inv_SY_B!CA123/Inv_SY_B!$CU123-1,"")</f>
        <v>-4.9664484531594444E-2</v>
      </c>
      <c r="CB123" s="173">
        <f>IFERROR(Inv_SY_B!CB123/Inv_SY_B!$CU123-1,"")</f>
        <v>-7.9394860389950472E-2</v>
      </c>
      <c r="CC123" s="173">
        <f>IFERROR(Inv_SY_B!CC123/Inv_SY_B!$CU123-1,"")</f>
        <v>5.4136808874308828E-2</v>
      </c>
      <c r="CD123" s="173">
        <f>IFERROR(Inv_SY_B!CD123/Inv_SY_B!$CU123-1,"")</f>
        <v>5.5241422687533515E-2</v>
      </c>
      <c r="CE123" s="173">
        <f>IFERROR(Inv_SY_B!CE123/Inv_SY_B!$CU123-1,"")</f>
        <v>9.4162875553619463E-2</v>
      </c>
      <c r="CF123" s="173">
        <f>IFERROR(Inv_SY_B!CF123/Inv_SY_B!$CU123-1,"")</f>
        <v>3.2151946436062673E-2</v>
      </c>
      <c r="CG123" s="173">
        <f>IFERROR(Inv_SY_B!CG123/Inv_SY_B!$CU123-1,"")</f>
        <v>-3.4729952489807925E-2</v>
      </c>
      <c r="CH123" s="173">
        <f>IFERROR(Inv_SY_B!CH123/Inv_SY_B!$CU123-1,"")</f>
        <v>9.2358645048334909E-2</v>
      </c>
      <c r="CI123" s="173">
        <f>IFERROR(Inv_SY_B!CI123/Inv_SY_B!$CU123-1,"")</f>
        <v>4.5481252875158473E-2</v>
      </c>
      <c r="CJ123" s="173">
        <f>IFERROR(Inv_SY_B!CJ123/Inv_SY_B!$CU123-1,"")</f>
        <v>4.5642099444248574E-2</v>
      </c>
      <c r="CK123" s="173">
        <f>IFERROR(Inv_SY_B!CK123/Inv_SY_B!$CU123-1,"")</f>
        <v>4.1964074564392773E-2</v>
      </c>
      <c r="CL123" s="173">
        <f>IFERROR(Inv_SY_B!CL123/Inv_SY_B!$CU123-1,"")</f>
        <v>4.2800212347582356E-3</v>
      </c>
      <c r="CM123" s="173">
        <f>IFERROR(Inv_SY_B!CM123/Inv_SY_B!$CU123-1,"")</f>
        <v>0.2698937158753536</v>
      </c>
      <c r="CN123" s="173">
        <f>IFERROR(Inv_SY_B!CN123/Inv_SY_B!$CU123-1,"")</f>
        <v>3.2918331596391459E-2</v>
      </c>
      <c r="CO123" s="173">
        <f>IFERROR(Inv_SY_B!CO123/Inv_SY_B!$CU123-1,"")</f>
        <v>4.055487083669318E-3</v>
      </c>
      <c r="CP123" s="173">
        <f>IFERROR(Inv_SY_B!CP123/Inv_SY_B!$CU123-1,"")</f>
        <v>-2.266407689593064E-2</v>
      </c>
      <c r="CQ123" s="173">
        <f>IFERROR(Inv_SY_B!CQ123/Inv_SY_B!$CU123-1,"")</f>
        <v>9.7541074697208963E-2</v>
      </c>
      <c r="CR123" s="173">
        <f>IFERROR(Inv_SY_B!CR123/Inv_SY_B!$CU123-1,"")</f>
        <v>7.6155880509128249E-2</v>
      </c>
      <c r="CS123" s="173">
        <f>IFERROR(Inv_SY_B!CS123/Inv_SY_B!$CU123-1,"")</f>
        <v>-2.955886294957466E-2</v>
      </c>
      <c r="CT123" s="173">
        <f>IFERROR(Inv_SY_B!CT123/Inv_SY_B!$CU123-1,"")</f>
        <v>6.2209832215738503E-2</v>
      </c>
      <c r="CU123" s="173"/>
      <c r="CV123" s="173"/>
      <c r="CW123" s="173"/>
      <c r="CX123" s="173"/>
    </row>
    <row r="124" spans="2:102">
      <c r="B124" s="164">
        <f t="shared" si="2"/>
        <v>45816</v>
      </c>
      <c r="C124" s="173">
        <f>IFERROR(Inv_SY_B!C124/Inv_SY_B!$CU124-1,"")</f>
        <v>1.1977452910286512E-2</v>
      </c>
      <c r="D124" s="173">
        <f>IFERROR(Inv_SY_B!D124/Inv_SY_B!$CU124-1,"")</f>
        <v>2.5650576537210368E-2</v>
      </c>
      <c r="E124" s="173">
        <f>IFERROR(Inv_SY_B!E124/Inv_SY_B!$CU124-1,"")</f>
        <v>1.9687068052135492E-2</v>
      </c>
      <c r="F124" s="173">
        <f>IFERROR(Inv_SY_B!F124/Inv_SY_B!$CU124-1,"")</f>
        <v>-3.1199278326370372E-2</v>
      </c>
      <c r="G124" s="173">
        <f>IFERROR(Inv_SY_B!G124/Inv_SY_B!$CU124-1,"")</f>
        <v>1.8224263827386178E-2</v>
      </c>
      <c r="H124" s="173">
        <f>IFERROR(Inv_SY_B!H124/Inv_SY_B!$CU124-1,"")</f>
        <v>8.5472512636604048E-3</v>
      </c>
      <c r="I124" s="173">
        <f>IFERROR(Inv_SY_B!I124/Inv_SY_B!$CU124-1,"")</f>
        <v>1.8583601504906788E-3</v>
      </c>
      <c r="J124" s="173">
        <f>IFERROR(Inv_SY_B!J124/Inv_SY_B!$CU124-1,"")</f>
        <v>-9.615048743628507E-3</v>
      </c>
      <c r="K124" s="173">
        <f>IFERROR(Inv_SY_B!K124/Inv_SY_B!$CU124-1,"")</f>
        <v>1.1679868414371297E-2</v>
      </c>
      <c r="L124" s="173">
        <f>IFERROR(Inv_SY_B!L124/Inv_SY_B!$CU124-1,"")</f>
        <v>6.1211785226134019E-3</v>
      </c>
      <c r="M124" s="173">
        <f>IFERROR(Inv_SY_B!M124/Inv_SY_B!$CU124-1,"")</f>
        <v>2.454554061575287E-2</v>
      </c>
      <c r="N124" s="173">
        <f>IFERROR(Inv_SY_B!N124/Inv_SY_B!$CU124-1,"")</f>
        <v>1.3825527905257262E-2</v>
      </c>
      <c r="O124" s="173">
        <f>IFERROR(Inv_SY_B!O124/Inv_SY_B!$CU124-1,"")</f>
        <v>1.1559736296108181E-2</v>
      </c>
      <c r="P124" s="173">
        <f>IFERROR(Inv_SY_B!P124/Inv_SY_B!$CU124-1,"")</f>
        <v>3.8326239563706288E-3</v>
      </c>
      <c r="Q124" s="173">
        <f>IFERROR(Inv_SY_B!Q124/Inv_SY_B!$CU124-1,"")</f>
        <v>-1.4243593761931739E-2</v>
      </c>
      <c r="R124" s="173">
        <f>IFERROR(Inv_SY_B!R124/Inv_SY_B!$CU124-1,"")</f>
        <v>-2.1723519695902915E-2</v>
      </c>
      <c r="S124" s="173">
        <f>IFERROR(Inv_SY_B!S124/Inv_SY_B!$CU124-1,"")</f>
        <v>-1.2794325078200997E-2</v>
      </c>
      <c r="T124" s="173">
        <f>IFERROR(Inv_SY_B!T124/Inv_SY_B!$CU124-1,"")</f>
        <v>-8.0778232864273658E-3</v>
      </c>
      <c r="U124" s="173">
        <f>IFERROR(Inv_SY_B!U124/Inv_SY_B!$CU124-1,"")</f>
        <v>6.1124191780210779E-2</v>
      </c>
      <c r="V124" s="173">
        <f>IFERROR(Inv_SY_B!V124/Inv_SY_B!$CU124-1,"")</f>
        <v>8.3330940487148508E-2</v>
      </c>
      <c r="W124" s="173">
        <f>IFERROR(Inv_SY_B!W124/Inv_SY_B!$CU124-1,"")</f>
        <v>0.12400005323976737</v>
      </c>
      <c r="X124" s="173">
        <f>IFERROR(Inv_SY_B!X124/Inv_SY_B!$CU124-1,"")</f>
        <v>-6.4823988979441083E-3</v>
      </c>
      <c r="Y124" s="173">
        <f>IFERROR(Inv_SY_B!Y124/Inv_SY_B!$CU124-1,"")</f>
        <v>-1.4158607320501337E-2</v>
      </c>
      <c r="Z124" s="173">
        <f>IFERROR(Inv_SY_B!Z124/Inv_SY_B!$CU124-1,"")</f>
        <v>-1.7519550541544415E-2</v>
      </c>
      <c r="AA124" s="173">
        <f>IFERROR(Inv_SY_B!AA124/Inv_SY_B!$CU124-1,"")</f>
        <v>-9.0556578900753304E-2</v>
      </c>
      <c r="AB124" s="173">
        <f>IFERROR(Inv_SY_B!AB124/Inv_SY_B!$CU124-1,"")</f>
        <v>-4.9782552212879638E-2</v>
      </c>
      <c r="AC124" s="173">
        <f>IFERROR(Inv_SY_B!AC124/Inv_SY_B!$CU124-1,"")</f>
        <v>-3.5107533888677711E-2</v>
      </c>
      <c r="AD124" s="173">
        <f>IFERROR(Inv_SY_B!AD124/Inv_SY_B!$CU124-1,"")</f>
        <v>-7.8636505661405787E-2</v>
      </c>
      <c r="AE124" s="173">
        <f>IFERROR(Inv_SY_B!AE124/Inv_SY_B!$CU124-1,"")</f>
        <v>-5.834773911401081E-2</v>
      </c>
      <c r="AF124" s="173">
        <f>IFERROR(Inv_SY_B!AF124/Inv_SY_B!$CU124-1,"")</f>
        <v>-3.5299039956028011E-2</v>
      </c>
      <c r="AG124" s="173">
        <f>IFERROR(Inv_SY_B!AG124/Inv_SY_B!$CU124-1,"")</f>
        <v>-3.1923665621069186E-2</v>
      </c>
      <c r="AH124" s="173">
        <f>IFERROR(Inv_SY_B!AH124/Inv_SY_B!$CU124-1,"")</f>
        <v>-4.7691593372222396E-2</v>
      </c>
      <c r="AI124" s="173">
        <f>IFERROR(Inv_SY_B!AI124/Inv_SY_B!$CU124-1,"")</f>
        <v>-3.9773512468166627E-2</v>
      </c>
      <c r="AJ124" s="173">
        <f>IFERROR(Inv_SY_B!AJ124/Inv_SY_B!$CU124-1,"")</f>
        <v>-3.8131589358754159E-2</v>
      </c>
      <c r="AK124" s="173">
        <f>IFERROR(Inv_SY_B!AK124/Inv_SY_B!$CU124-1,"")</f>
        <v>-1.4540740085587145E-2</v>
      </c>
      <c r="AL124" s="173">
        <f>IFERROR(Inv_SY_B!AL124/Inv_SY_B!$CU124-1,"")</f>
        <v>-1.1942237283002255E-2</v>
      </c>
      <c r="AM124" s="173">
        <f>IFERROR(Inv_SY_B!AM124/Inv_SY_B!$CU124-1,"")</f>
        <v>-3.0036305014668474E-2</v>
      </c>
      <c r="AN124" s="173">
        <f>IFERROR(Inv_SY_B!AN124/Inv_SY_B!$CU124-1,"")</f>
        <v>-3.2111204624242107E-2</v>
      </c>
      <c r="AO124" s="173">
        <f>IFERROR(Inv_SY_B!AO124/Inv_SY_B!$CU124-1,"")</f>
        <v>-5.4623865388113702E-2</v>
      </c>
      <c r="AP124" s="173">
        <f>IFERROR(Inv_SY_B!AP124/Inv_SY_B!$CU124-1,"")</f>
        <v>-3.0658774897540653E-2</v>
      </c>
      <c r="AQ124" s="173">
        <f>IFERROR(Inv_SY_B!AQ124/Inv_SY_B!$CU124-1,"")</f>
        <v>-4.7421888843284243E-2</v>
      </c>
      <c r="AR124" s="173">
        <f>IFERROR(Inv_SY_B!AR124/Inv_SY_B!$CU124-1,"")</f>
        <v>2.8303145683625575E-2</v>
      </c>
      <c r="AS124" s="173">
        <f>IFERROR(Inv_SY_B!AS124/Inv_SY_B!$CU124-1,"")</f>
        <v>6.8678222831019209E-2</v>
      </c>
      <c r="AT124" s="173">
        <f>IFERROR(Inv_SY_B!AT124/Inv_SY_B!$CU124-1,"")</f>
        <v>-3.7799887720489034E-2</v>
      </c>
      <c r="AU124" s="173">
        <f>IFERROR(Inv_SY_B!AU124/Inv_SY_B!$CU124-1,"")</f>
        <v>-5.4394075929805608E-3</v>
      </c>
      <c r="AV124" s="173">
        <f>IFERROR(Inv_SY_B!AV124/Inv_SY_B!$CU124-1,"")</f>
        <v>-5.606103850003874E-2</v>
      </c>
      <c r="AW124" s="173">
        <f>IFERROR(Inv_SY_B!AW124/Inv_SY_B!$CU124-1,"")</f>
        <v>-3.1044576543695857E-2</v>
      </c>
      <c r="AX124" s="173">
        <f>IFERROR(Inv_SY_B!AX124/Inv_SY_B!$CU124-1,"")</f>
        <v>-5.1375096997877678E-3</v>
      </c>
      <c r="AY124" s="173">
        <f>IFERROR(Inv_SY_B!AY124/Inv_SY_B!$CU124-1,"")</f>
        <v>-4.6205735039543949E-3</v>
      </c>
      <c r="AZ124" s="173">
        <f>IFERROR(Inv_SY_B!AZ124/Inv_SY_B!$CU124-1,"")</f>
        <v>2.379672957166723E-2</v>
      </c>
      <c r="BA124" s="173">
        <f>IFERROR(Inv_SY_B!BA124/Inv_SY_B!$CU124-1,"")</f>
        <v>-9.8060338213277198E-3</v>
      </c>
      <c r="BB124" s="173">
        <f>IFERROR(Inv_SY_B!BB124/Inv_SY_B!$CU124-1,"")</f>
        <v>-4.5063117030875954E-2</v>
      </c>
      <c r="BC124" s="173">
        <f>IFERROR(Inv_SY_B!BC124/Inv_SY_B!$CU124-1,"")</f>
        <v>-2.7674031809169275E-2</v>
      </c>
      <c r="BD124" s="173">
        <f>IFERROR(Inv_SY_B!BD124/Inv_SY_B!$CU124-1,"")</f>
        <v>-2.2812759164595686E-2</v>
      </c>
      <c r="BE124" s="173">
        <f>IFERROR(Inv_SY_B!BE124/Inv_SY_B!$CU124-1,"")</f>
        <v>1.581779743667111E-2</v>
      </c>
      <c r="BF124" s="173">
        <f>IFERROR(Inv_SY_B!BF124/Inv_SY_B!$CU124-1,"")</f>
        <v>-4.7069566034352306E-4</v>
      </c>
      <c r="BG124" s="173">
        <f>IFERROR(Inv_SY_B!BG124/Inv_SY_B!$CU124-1,"")</f>
        <v>3.7795997275912541E-2</v>
      </c>
      <c r="BH124" s="173">
        <f>IFERROR(Inv_SY_B!BH124/Inv_SY_B!$CU124-1,"")</f>
        <v>5.8205874403836955E-2</v>
      </c>
      <c r="BI124" s="173">
        <f>IFERROR(Inv_SY_B!BI124/Inv_SY_B!$CU124-1,"")</f>
        <v>-8.1866718891987489E-4</v>
      </c>
      <c r="BJ124" s="173">
        <f>IFERROR(Inv_SY_B!BJ124/Inv_SY_B!$CU124-1,"")</f>
        <v>4.3141946048969926E-2</v>
      </c>
      <c r="BK124" s="173">
        <f>IFERROR(Inv_SY_B!BK124/Inv_SY_B!$CU124-1,"")</f>
        <v>2.3321288946764884E-3</v>
      </c>
      <c r="BL124" s="173">
        <f>IFERROR(Inv_SY_B!BL124/Inv_SY_B!$CU124-1,"")</f>
        <v>1.0447918291470071E-2</v>
      </c>
      <c r="BM124" s="173">
        <f>IFERROR(Inv_SY_B!BM124/Inv_SY_B!$CU124-1,"")</f>
        <v>2.2251165146581542E-2</v>
      </c>
      <c r="BN124" s="173">
        <f>IFERROR(Inv_SY_B!BN124/Inv_SY_B!$CU124-1,"")</f>
        <v>-2.4746915314078244E-2</v>
      </c>
      <c r="BO124" s="173">
        <f>IFERROR(Inv_SY_B!BO124/Inv_SY_B!$CU124-1,"")</f>
        <v>-1.7467185921695494E-2</v>
      </c>
      <c r="BP124" s="173">
        <f>IFERROR(Inv_SY_B!BP124/Inv_SY_B!$CU124-1,"")</f>
        <v>-2.5580029798144444E-2</v>
      </c>
      <c r="BQ124" s="173">
        <f>IFERROR(Inv_SY_B!BQ124/Inv_SY_B!$CU124-1,"")</f>
        <v>-1.1145127732115512E-2</v>
      </c>
      <c r="BR124" s="173">
        <f>IFERROR(Inv_SY_B!BR124/Inv_SY_B!$CU124-1,"")</f>
        <v>2.8261072879649518E-3</v>
      </c>
      <c r="BS124" s="173">
        <f>IFERROR(Inv_SY_B!BS124/Inv_SY_B!$CU124-1,"")</f>
        <v>-6.073810948851055E-2</v>
      </c>
      <c r="BT124" s="173">
        <f>IFERROR(Inv_SY_B!BT124/Inv_SY_B!$CU124-1,"")</f>
        <v>-1.7165396194847027E-2</v>
      </c>
      <c r="BU124" s="173">
        <f>IFERROR(Inv_SY_B!BU124/Inv_SY_B!$CU124-1,"")</f>
        <v>-3.1851650445802626E-2</v>
      </c>
      <c r="BV124" s="173">
        <f>IFERROR(Inv_SY_B!BV124/Inv_SY_B!$CU124-1,"")</f>
        <v>-3.1444798490193215E-2</v>
      </c>
      <c r="BW124" s="173">
        <f>IFERROR(Inv_SY_B!BW124/Inv_SY_B!$CU124-1,"")</f>
        <v>-6.008872356927486E-3</v>
      </c>
      <c r="BX124" s="173">
        <f>IFERROR(Inv_SY_B!BX124/Inv_SY_B!$CU124-1,"")</f>
        <v>2.1812280682587337E-2</v>
      </c>
      <c r="BY124" s="173">
        <f>IFERROR(Inv_SY_B!BY124/Inv_SY_B!$CU124-1,"")</f>
        <v>2.2001540227074123E-2</v>
      </c>
      <c r="BZ124" s="173">
        <f>IFERROR(Inv_SY_B!BZ124/Inv_SY_B!$CU124-1,"")</f>
        <v>1.6823399089923363E-2</v>
      </c>
      <c r="CA124" s="173">
        <f>IFERROR(Inv_SY_B!CA124/Inv_SY_B!$CU124-1,"")</f>
        <v>-2.9000643916442082E-2</v>
      </c>
      <c r="CB124" s="173">
        <f>IFERROR(Inv_SY_B!CB124/Inv_SY_B!$CU124-1,"")</f>
        <v>-5.8223477796923606E-2</v>
      </c>
      <c r="CC124" s="173">
        <f>IFERROR(Inv_SY_B!CC124/Inv_SY_B!$CU124-1,"")</f>
        <v>5.6192459810712414E-2</v>
      </c>
      <c r="CD124" s="173">
        <f>IFERROR(Inv_SY_B!CD124/Inv_SY_B!$CU124-1,"")</f>
        <v>6.7083163723756778E-2</v>
      </c>
      <c r="CE124" s="173">
        <f>IFERROR(Inv_SY_B!CE124/Inv_SY_B!$CU124-1,"")</f>
        <v>0.13506647521886195</v>
      </c>
      <c r="CF124" s="173">
        <f>IFERROR(Inv_SY_B!CF124/Inv_SY_B!$CU124-1,"")</f>
        <v>9.3971783371347373E-2</v>
      </c>
      <c r="CG124" s="173">
        <f>IFERROR(Inv_SY_B!CG124/Inv_SY_B!$CU124-1,"")</f>
        <v>2.2798007476787951E-2</v>
      </c>
      <c r="CH124" s="173">
        <f>IFERROR(Inv_SY_B!CH124/Inv_SY_B!$CU124-1,"")</f>
        <v>0.14204413780624559</v>
      </c>
      <c r="CI124" s="173">
        <f>IFERROR(Inv_SY_B!CI124/Inv_SY_B!$CU124-1,"")</f>
        <v>-7.3336891683327687E-3</v>
      </c>
      <c r="CJ124" s="173">
        <f>IFERROR(Inv_SY_B!CJ124/Inv_SY_B!$CU124-1,"")</f>
        <v>3.4725692132009378E-3</v>
      </c>
      <c r="CK124" s="173">
        <f>IFERROR(Inv_SY_B!CK124/Inv_SY_B!$CU124-1,"")</f>
        <v>1.2538563002749026E-2</v>
      </c>
      <c r="CL124" s="173">
        <f>IFERROR(Inv_SY_B!CL124/Inv_SY_B!$CU124-1,"")</f>
        <v>-3.0676518960387922E-2</v>
      </c>
      <c r="CM124" s="173">
        <f>IFERROR(Inv_SY_B!CM124/Inv_SY_B!$CU124-1,"")</f>
        <v>0.20704414548797945</v>
      </c>
      <c r="CN124" s="173">
        <f>IFERROR(Inv_SY_B!CN124/Inv_SY_B!$CU124-1,"")</f>
        <v>-1.3697541351691322E-2</v>
      </c>
      <c r="CO124" s="173">
        <f>IFERROR(Inv_SY_B!CO124/Inv_SY_B!$CU124-1,"")</f>
        <v>-4.7835231688442725E-2</v>
      </c>
      <c r="CP124" s="173">
        <f>IFERROR(Inv_SY_B!CP124/Inv_SY_B!$CU124-1,"")</f>
        <v>-7.3853687566723836E-2</v>
      </c>
      <c r="CQ124" s="173">
        <f>IFERROR(Inv_SY_B!CQ124/Inv_SY_B!$CU124-1,"")</f>
        <v>7.8229649658085654E-2</v>
      </c>
      <c r="CR124" s="173">
        <f>IFERROR(Inv_SY_B!CR124/Inv_SY_B!$CU124-1,"")</f>
        <v>3.1103335114592401E-2</v>
      </c>
      <c r="CS124" s="173">
        <f>IFERROR(Inv_SY_B!CS124/Inv_SY_B!$CU124-1,"")</f>
        <v>-8.2631950796174025E-2</v>
      </c>
      <c r="CT124" s="173">
        <f>IFERROR(Inv_SY_B!CT124/Inv_SY_B!$CU124-1,"")</f>
        <v>2.8805420851363506E-2</v>
      </c>
      <c r="CU124" s="173"/>
      <c r="CV124" s="173"/>
      <c r="CW124" s="173"/>
      <c r="CX124" s="173"/>
    </row>
    <row r="125" spans="2:102">
      <c r="B125" s="164">
        <f t="shared" si="2"/>
        <v>45817</v>
      </c>
      <c r="C125" s="173">
        <f>IFERROR(Inv_SY_B!C125/Inv_SY_B!$CU125-1,"")</f>
        <v>2.7515899929235088E-2</v>
      </c>
      <c r="D125" s="173">
        <f>IFERROR(Inv_SY_B!D125/Inv_SY_B!$CU125-1,"")</f>
        <v>1.144614854407644E-2</v>
      </c>
      <c r="E125" s="173">
        <f>IFERROR(Inv_SY_B!E125/Inv_SY_B!$CU125-1,"")</f>
        <v>0.1188790839157603</v>
      </c>
      <c r="F125" s="173">
        <f>IFERROR(Inv_SY_B!F125/Inv_SY_B!$CU125-1,"")</f>
        <v>5.2321871634533723E-2</v>
      </c>
      <c r="G125" s="173">
        <f>IFERROR(Inv_SY_B!G125/Inv_SY_B!$CU125-1,"")</f>
        <v>0.10885350214257583</v>
      </c>
      <c r="H125" s="173">
        <f>IFERROR(Inv_SY_B!H125/Inv_SY_B!$CU125-1,"")</f>
        <v>9.9069500653082399E-2</v>
      </c>
      <c r="I125" s="173">
        <f>IFERROR(Inv_SY_B!I125/Inv_SY_B!$CU125-1,"")</f>
        <v>8.4883369549660914E-2</v>
      </c>
      <c r="J125" s="173">
        <f>IFERROR(Inv_SY_B!J125/Inv_SY_B!$CU125-1,"")</f>
        <v>9.6930051019484154E-2</v>
      </c>
      <c r="K125" s="173">
        <f>IFERROR(Inv_SY_B!K125/Inv_SY_B!$CU125-1,"")</f>
        <v>9.2118074092976343E-2</v>
      </c>
      <c r="L125" s="173">
        <f>IFERROR(Inv_SY_B!L125/Inv_SY_B!$CU125-1,"")</f>
        <v>8.5271972177719535E-2</v>
      </c>
      <c r="M125" s="173">
        <f>IFERROR(Inv_SY_B!M125/Inv_SY_B!$CU125-1,"")</f>
        <v>9.4287728107261382E-2</v>
      </c>
      <c r="N125" s="173">
        <f>IFERROR(Inv_SY_B!N125/Inv_SY_B!$CU125-1,"")</f>
        <v>9.4768706703516115E-2</v>
      </c>
      <c r="O125" s="173">
        <f>IFERROR(Inv_SY_B!O125/Inv_SY_B!$CU125-1,"")</f>
        <v>7.7209636327340458E-2</v>
      </c>
      <c r="P125" s="173">
        <f>IFERROR(Inv_SY_B!P125/Inv_SY_B!$CU125-1,"")</f>
        <v>6.8412551047992931E-2</v>
      </c>
      <c r="Q125" s="173">
        <f>IFERROR(Inv_SY_B!Q125/Inv_SY_B!$CU125-1,"")</f>
        <v>4.3623659356127886E-2</v>
      </c>
      <c r="R125" s="173">
        <f>IFERROR(Inv_SY_B!R125/Inv_SY_B!$CU125-1,"")</f>
        <v>3.9923643116953622E-2</v>
      </c>
      <c r="S125" s="173">
        <f>IFERROR(Inv_SY_B!S125/Inv_SY_B!$CU125-1,"")</f>
        <v>3.5044951344524122E-2</v>
      </c>
      <c r="T125" s="173">
        <f>IFERROR(Inv_SY_B!T125/Inv_SY_B!$CU125-1,"")</f>
        <v>6.5515883131322061E-2</v>
      </c>
      <c r="U125" s="173">
        <f>IFERROR(Inv_SY_B!U125/Inv_SY_B!$CU125-1,"")</f>
        <v>4.7774006519149648E-2</v>
      </c>
      <c r="V125" s="173">
        <f>IFERROR(Inv_SY_B!V125/Inv_SY_B!$CU125-1,"")</f>
        <v>5.9396215638847671E-2</v>
      </c>
      <c r="W125" s="173">
        <f>IFERROR(Inv_SY_B!W125/Inv_SY_B!$CU125-1,"")</f>
        <v>0.10734929566039675</v>
      </c>
      <c r="X125" s="173">
        <f>IFERROR(Inv_SY_B!X125/Inv_SY_B!$CU125-1,"")</f>
        <v>-1.3259494705253339E-4</v>
      </c>
      <c r="Y125" s="173">
        <f>IFERROR(Inv_SY_B!Y125/Inv_SY_B!$CU125-1,"")</f>
        <v>0.10014197070037834</v>
      </c>
      <c r="Z125" s="173">
        <f>IFERROR(Inv_SY_B!Z125/Inv_SY_B!$CU125-1,"")</f>
        <v>9.3096698564508529E-2</v>
      </c>
      <c r="AA125" s="173">
        <f>IFERROR(Inv_SY_B!AA125/Inv_SY_B!$CU125-1,"")</f>
        <v>-1.3632665667290933E-2</v>
      </c>
      <c r="AB125" s="173">
        <f>IFERROR(Inv_SY_B!AB125/Inv_SY_B!$CU125-1,"")</f>
        <v>3.4105230226676664E-2</v>
      </c>
      <c r="AC125" s="173">
        <f>IFERROR(Inv_SY_B!AC125/Inv_SY_B!$CU125-1,"")</f>
        <v>5.7596067141074014E-2</v>
      </c>
      <c r="AD125" s="173">
        <f>IFERROR(Inv_SY_B!AD125/Inv_SY_B!$CU125-1,"")</f>
        <v>-1.7816770913698488E-2</v>
      </c>
      <c r="AE125" s="173">
        <f>IFERROR(Inv_SY_B!AE125/Inv_SY_B!$CU125-1,"")</f>
        <v>-3.9338310697337731E-3</v>
      </c>
      <c r="AF125" s="173">
        <f>IFERROR(Inv_SY_B!AF125/Inv_SY_B!$CU125-1,"")</f>
        <v>6.6890757088218011E-2</v>
      </c>
      <c r="AG125" s="173">
        <f>IFERROR(Inv_SY_B!AG125/Inv_SY_B!$CU125-1,"")</f>
        <v>6.0537445404337253E-2</v>
      </c>
      <c r="AH125" s="173">
        <f>IFERROR(Inv_SY_B!AH125/Inv_SY_B!$CU125-1,"")</f>
        <v>5.146874803608581E-2</v>
      </c>
      <c r="AI125" s="173">
        <f>IFERROR(Inv_SY_B!AI125/Inv_SY_B!$CU125-1,"")</f>
        <v>-5.2808563768346195E-3</v>
      </c>
      <c r="AJ125" s="173">
        <f>IFERROR(Inv_SY_B!AJ125/Inv_SY_B!$CU125-1,"")</f>
        <v>-3.0376108854164308E-3</v>
      </c>
      <c r="AK125" s="173">
        <f>IFERROR(Inv_SY_B!AK125/Inv_SY_B!$CU125-1,"")</f>
        <v>2.9159776373182344E-2</v>
      </c>
      <c r="AL125" s="173">
        <f>IFERROR(Inv_SY_B!AL125/Inv_SY_B!$CU125-1,"")</f>
        <v>3.4595017212499135E-2</v>
      </c>
      <c r="AM125" s="173">
        <f>IFERROR(Inv_SY_B!AM125/Inv_SY_B!$CU125-1,"")</f>
        <v>1.2658289179157123E-2</v>
      </c>
      <c r="AN125" s="173">
        <f>IFERROR(Inv_SY_B!AN125/Inv_SY_B!$CU125-1,"")</f>
        <v>5.1375501391119904E-3</v>
      </c>
      <c r="AO125" s="173">
        <f>IFERROR(Inv_SY_B!AO125/Inv_SY_B!$CU125-1,"")</f>
        <v>-1.4737942992631314E-2</v>
      </c>
      <c r="AP125" s="173">
        <f>IFERROR(Inv_SY_B!AP125/Inv_SY_B!$CU125-1,"")</f>
        <v>7.8138334902433382E-3</v>
      </c>
      <c r="AQ125" s="173">
        <f>IFERROR(Inv_SY_B!AQ125/Inv_SY_B!$CU125-1,"")</f>
        <v>-1.4811445078945829E-2</v>
      </c>
      <c r="AR125" s="173">
        <f>IFERROR(Inv_SY_B!AR125/Inv_SY_B!$CU125-1,"")</f>
        <v>6.0019773367856244E-2</v>
      </c>
      <c r="AS125" s="173">
        <f>IFERROR(Inv_SY_B!AS125/Inv_SY_B!$CU125-1,"")</f>
        <v>0.10151001056446307</v>
      </c>
      <c r="AT125" s="173">
        <f>IFERROR(Inv_SY_B!AT125/Inv_SY_B!$CU125-1,"")</f>
        <v>-3.1152990409634151E-3</v>
      </c>
      <c r="AU125" s="173">
        <f>IFERROR(Inv_SY_B!AU125/Inv_SY_B!$CU125-1,"")</f>
        <v>3.056941121244483E-2</v>
      </c>
      <c r="AV125" s="173">
        <f>IFERROR(Inv_SY_B!AV125/Inv_SY_B!$CU125-1,"")</f>
        <v>-1.3961650904549594E-2</v>
      </c>
      <c r="AW125" s="173">
        <f>IFERROR(Inv_SY_B!AW125/Inv_SY_B!$CU125-1,"")</f>
        <v>3.665420285368981E-3</v>
      </c>
      <c r="AX125" s="173">
        <f>IFERROR(Inv_SY_B!AX125/Inv_SY_B!$CU125-1,"")</f>
        <v>2.8193957422915084E-2</v>
      </c>
      <c r="AY125" s="173">
        <f>IFERROR(Inv_SY_B!AY125/Inv_SY_B!$CU125-1,"")</f>
        <v>3.2047632637996593E-2</v>
      </c>
      <c r="AZ125" s="173">
        <f>IFERROR(Inv_SY_B!AZ125/Inv_SY_B!$CU125-1,"")</f>
        <v>5.7435334943302774E-2</v>
      </c>
      <c r="BA125" s="173">
        <f>IFERROR(Inv_SY_B!BA125/Inv_SY_B!$CU125-1,"")</f>
        <v>2.0342598202951923E-2</v>
      </c>
      <c r="BB125" s="173">
        <f>IFERROR(Inv_SY_B!BB125/Inv_SY_B!$CU125-1,"")</f>
        <v>-8.4387585120750952E-3</v>
      </c>
      <c r="BC125" s="173">
        <f>IFERROR(Inv_SY_B!BC125/Inv_SY_B!$CU125-1,"")</f>
        <v>-0.12347425668324441</v>
      </c>
      <c r="BD125" s="173">
        <f>IFERROR(Inv_SY_B!BD125/Inv_SY_B!$CU125-1,"")</f>
        <v>2.9654929130464858E-3</v>
      </c>
      <c r="BE125" s="173">
        <f>IFERROR(Inv_SY_B!BE125/Inv_SY_B!$CU125-1,"")</f>
        <v>2.4602378205272224E-2</v>
      </c>
      <c r="BF125" s="173">
        <f>IFERROR(Inv_SY_B!BF125/Inv_SY_B!$CU125-1,"")</f>
        <v>2.2919944086708499E-2</v>
      </c>
      <c r="BG125" s="173">
        <f>IFERROR(Inv_SY_B!BG125/Inv_SY_B!$CU125-1,"")</f>
        <v>4.0305096645199878E-2</v>
      </c>
      <c r="BH125" s="173">
        <f>IFERROR(Inv_SY_B!BH125/Inv_SY_B!$CU125-1,"")</f>
        <v>8.0632532638650112E-2</v>
      </c>
      <c r="BI125" s="173">
        <f>IFERROR(Inv_SY_B!BI125/Inv_SY_B!$CU125-1,"")</f>
        <v>2.7327261699259697E-2</v>
      </c>
      <c r="BJ125" s="173">
        <f>IFERROR(Inv_SY_B!BJ125/Inv_SY_B!$CU125-1,"")</f>
        <v>4.3183928359186607E-2</v>
      </c>
      <c r="BK125" s="173">
        <f>IFERROR(Inv_SY_B!BK125/Inv_SY_B!$CU125-1,"")</f>
        <v>-9.7264371075481693E-3</v>
      </c>
      <c r="BL125" s="173">
        <f>IFERROR(Inv_SY_B!BL125/Inv_SY_B!$CU125-1,"")</f>
        <v>-9.0607784261587332E-2</v>
      </c>
      <c r="BM125" s="173">
        <f>IFERROR(Inv_SY_B!BM125/Inv_SY_B!$CU125-1,"")</f>
        <v>1.215713859064893E-2</v>
      </c>
      <c r="BN125" s="173">
        <f>IFERROR(Inv_SY_B!BN125/Inv_SY_B!$CU125-1,"")</f>
        <v>-3.4525641487341496E-2</v>
      </c>
      <c r="BO125" s="173">
        <f>IFERROR(Inv_SY_B!BO125/Inv_SY_B!$CU125-1,"")</f>
        <v>-0.19622867623775864</v>
      </c>
      <c r="BP125" s="173">
        <f>IFERROR(Inv_SY_B!BP125/Inv_SY_B!$CU125-1,"")</f>
        <v>-4.7992681738337706E-2</v>
      </c>
      <c r="BQ125" s="173">
        <f>IFERROR(Inv_SY_B!BQ125/Inv_SY_B!$CU125-1,"")</f>
        <v>1.9746081450755737E-2</v>
      </c>
      <c r="BR125" s="173">
        <f>IFERROR(Inv_SY_B!BR125/Inv_SY_B!$CU125-1,"")</f>
        <v>3.880180421729218E-4</v>
      </c>
      <c r="BS125" s="173">
        <f>IFERROR(Inv_SY_B!BS125/Inv_SY_B!$CU125-1,"")</f>
        <v>-2.5967380305859988E-2</v>
      </c>
      <c r="BT125" s="173">
        <f>IFERROR(Inv_SY_B!BT125/Inv_SY_B!$CU125-1,"")</f>
        <v>-0.25902642122758868</v>
      </c>
      <c r="BU125" s="173">
        <f>IFERROR(Inv_SY_B!BU125/Inv_SY_B!$CU125-1,"")</f>
        <v>-0.15966463347121285</v>
      </c>
      <c r="BV125" s="173">
        <f>IFERROR(Inv_SY_B!BV125/Inv_SY_B!$CU125-1,"")</f>
        <v>-9.5801372077566671E-2</v>
      </c>
      <c r="BW125" s="173">
        <f>IFERROR(Inv_SY_B!BW125/Inv_SY_B!$CU125-1,"")</f>
        <v>-2.1223877892517784E-4</v>
      </c>
      <c r="BX125" s="173">
        <f>IFERROR(Inv_SY_B!BX125/Inv_SY_B!$CU125-1,"")</f>
        <v>3.0243868851562494E-2</v>
      </c>
      <c r="BY125" s="173">
        <f>IFERROR(Inv_SY_B!BY125/Inv_SY_B!$CU125-1,"")</f>
        <v>2.7080317517511165E-2</v>
      </c>
      <c r="BZ125" s="173">
        <f>IFERROR(Inv_SY_B!BZ125/Inv_SY_B!$CU125-1,"")</f>
        <v>4.0605225055748928E-2</v>
      </c>
      <c r="CA125" s="173">
        <f>IFERROR(Inv_SY_B!CA125/Inv_SY_B!$CU125-1,"")</f>
        <v>3.8237315389072046E-2</v>
      </c>
      <c r="CB125" s="173">
        <f>IFERROR(Inv_SY_B!CB125/Inv_SY_B!$CU125-1,"")</f>
        <v>-1.2217375200888059E-2</v>
      </c>
      <c r="CC125" s="173">
        <f>IFERROR(Inv_SY_B!CC125/Inv_SY_B!$CU125-1,"")</f>
        <v>9.2437401557573962E-2</v>
      </c>
      <c r="CD125" s="173">
        <f>IFERROR(Inv_SY_B!CD125/Inv_SY_B!$CU125-1,"")</f>
        <v>0.10281399505029576</v>
      </c>
      <c r="CE125" s="173">
        <f>IFERROR(Inv_SY_B!CE125/Inv_SY_B!$CU125-1,"")</f>
        <v>-7.2291891763944682E-2</v>
      </c>
      <c r="CF125" s="173">
        <f>IFERROR(Inv_SY_B!CF125/Inv_SY_B!$CU125-1,"")</f>
        <v>8.5864589366549282E-2</v>
      </c>
      <c r="CG125" s="173">
        <f>IFERROR(Inv_SY_B!CG125/Inv_SY_B!$CU125-1,"")</f>
        <v>-0.14944608878427634</v>
      </c>
      <c r="CH125" s="173">
        <f>IFERROR(Inv_SY_B!CH125/Inv_SY_B!$CU125-1,"")</f>
        <v>0.1352237077654499</v>
      </c>
      <c r="CI125" s="173">
        <f>IFERROR(Inv_SY_B!CI125/Inv_SY_B!$CU125-1,"")</f>
        <v>9.0583531452413268E-2</v>
      </c>
      <c r="CJ125" s="173">
        <f>IFERROR(Inv_SY_B!CJ125/Inv_SY_B!$CU125-1,"")</f>
        <v>7.3909230339506582E-2</v>
      </c>
      <c r="CK125" s="173">
        <f>IFERROR(Inv_SY_B!CK125/Inv_SY_B!$CU125-1,"")</f>
        <v>0.10317968997514981</v>
      </c>
      <c r="CL125" s="173">
        <f>IFERROR(Inv_SY_B!CL125/Inv_SY_B!$CU125-1,"")</f>
        <v>3.2921937745692853E-2</v>
      </c>
      <c r="CM125" s="173">
        <f>IFERROR(Inv_SY_B!CM125/Inv_SY_B!$CU125-1,"")</f>
        <v>0.26947564773020916</v>
      </c>
      <c r="CN125" s="173">
        <f>IFERROR(Inv_SY_B!CN125/Inv_SY_B!$CU125-1,"")</f>
        <v>8.4712096270040727E-2</v>
      </c>
      <c r="CO125" s="173">
        <f>IFERROR(Inv_SY_B!CO125/Inv_SY_B!$CU125-1,"")</f>
        <v>3.5388993280406122E-2</v>
      </c>
      <c r="CP125" s="173">
        <f>IFERROR(Inv_SY_B!CP125/Inv_SY_B!$CU125-1,"")</f>
        <v>3.2615806766932653E-2</v>
      </c>
      <c r="CQ125" s="173">
        <f>IFERROR(Inv_SY_B!CQ125/Inv_SY_B!$CU125-1,"")</f>
        <v>-0.80392753857119748</v>
      </c>
      <c r="CR125" s="173">
        <f>IFERROR(Inv_SY_B!CR125/Inv_SY_B!$CU125-1,"")</f>
        <v>-0.81516122169738625</v>
      </c>
      <c r="CS125" s="173">
        <f>IFERROR(Inv_SY_B!CS125/Inv_SY_B!$CU125-1,"")</f>
        <v>-1</v>
      </c>
      <c r="CT125" s="173">
        <f>IFERROR(Inv_SY_B!CT125/Inv_SY_B!$CU125-1,"")</f>
        <v>-0.95193143376646039</v>
      </c>
      <c r="CU125" s="173"/>
      <c r="CV125" s="173"/>
      <c r="CW125" s="173"/>
      <c r="CX125" s="173"/>
    </row>
    <row r="126" spans="2:102">
      <c r="B126" s="164">
        <f t="shared" ref="B126:B189" si="3">B125+1</f>
        <v>45818</v>
      </c>
      <c r="C126" s="173">
        <f>IFERROR(Inv_SY_B!C126/Inv_SY_B!$CU126-1,"")</f>
        <v>-3.9350771672357232E-2</v>
      </c>
      <c r="D126" s="173">
        <f>IFERROR(Inv_SY_B!D126/Inv_SY_B!$CU126-1,"")</f>
        <v>-2.6665108249187552E-2</v>
      </c>
      <c r="E126" s="173">
        <f>IFERROR(Inv_SY_B!E126/Inv_SY_B!$CU126-1,"")</f>
        <v>-2.9073668105947137E-2</v>
      </c>
      <c r="F126" s="173">
        <f>IFERROR(Inv_SY_B!F126/Inv_SY_B!$CU126-1,"")</f>
        <v>-7.476254157151907E-2</v>
      </c>
      <c r="G126" s="173">
        <f>IFERROR(Inv_SY_B!G126/Inv_SY_B!$CU126-1,"")</f>
        <v>-3.3796728789240005E-2</v>
      </c>
      <c r="H126" s="173">
        <f>IFERROR(Inv_SY_B!H126/Inv_SY_B!$CU126-1,"")</f>
        <v>-4.605419580064285E-2</v>
      </c>
      <c r="I126" s="173">
        <f>IFERROR(Inv_SY_B!I126/Inv_SY_B!$CU126-1,"")</f>
        <v>-3.9477729470026035E-2</v>
      </c>
      <c r="J126" s="173">
        <f>IFERROR(Inv_SY_B!J126/Inv_SY_B!$CU126-1,"")</f>
        <v>-4.2677173335171625E-2</v>
      </c>
      <c r="K126" s="173">
        <f>IFERROR(Inv_SY_B!K126/Inv_SY_B!$CU126-1,"")</f>
        <v>-3.4922983899469018E-2</v>
      </c>
      <c r="L126" s="173">
        <f>IFERROR(Inv_SY_B!L126/Inv_SY_B!$CU126-1,"")</f>
        <v>-4.9432922111959487E-2</v>
      </c>
      <c r="M126" s="173">
        <f>IFERROR(Inv_SY_B!M126/Inv_SY_B!$CU126-1,"")</f>
        <v>-3.144074076330905E-2</v>
      </c>
      <c r="N126" s="173">
        <f>IFERROR(Inv_SY_B!N126/Inv_SY_B!$CU126-1,"")</f>
        <v>-4.4338501192448088E-2</v>
      </c>
      <c r="O126" s="173">
        <f>IFERROR(Inv_SY_B!O126/Inv_SY_B!$CU126-1,"")</f>
        <v>-4.392888942160611E-2</v>
      </c>
      <c r="P126" s="173">
        <f>IFERROR(Inv_SY_B!P126/Inv_SY_B!$CU126-1,"")</f>
        <v>-4.9372394272328979E-2</v>
      </c>
      <c r="Q126" s="173">
        <f>IFERROR(Inv_SY_B!Q126/Inv_SY_B!$CU126-1,"")</f>
        <v>-5.3994033858665746E-2</v>
      </c>
      <c r="R126" s="173">
        <f>IFERROR(Inv_SY_B!R126/Inv_SY_B!$CU126-1,"")</f>
        <v>-5.8180072866149235E-2</v>
      </c>
      <c r="S126" s="173">
        <f>IFERROR(Inv_SY_B!S126/Inv_SY_B!$CU126-1,"")</f>
        <v>-7.3814869773596969E-2</v>
      </c>
      <c r="T126" s="173">
        <f>IFERROR(Inv_SY_B!T126/Inv_SY_B!$CU126-1,"")</f>
        <v>-5.613583603592831E-2</v>
      </c>
      <c r="U126" s="173">
        <f>IFERROR(Inv_SY_B!U126/Inv_SY_B!$CU126-1,"")</f>
        <v>-1.1189923466210727E-2</v>
      </c>
      <c r="V126" s="173">
        <f>IFERROR(Inv_SY_B!V126/Inv_SY_B!$CU126-1,"")</f>
        <v>2.7155511118062803E-2</v>
      </c>
      <c r="W126" s="173">
        <f>IFERROR(Inv_SY_B!W126/Inv_SY_B!$CU126-1,"")</f>
        <v>5.8915284562802928E-2</v>
      </c>
      <c r="X126" s="173">
        <f>IFERROR(Inv_SY_B!X126/Inv_SY_B!$CU126-1,"")</f>
        <v>-6.355219394573397E-2</v>
      </c>
      <c r="Y126" s="173">
        <f>IFERROR(Inv_SY_B!Y126/Inv_SY_B!$CU126-1,"")</f>
        <v>-7.0253918342059851E-2</v>
      </c>
      <c r="Z126" s="173">
        <f>IFERROR(Inv_SY_B!Z126/Inv_SY_B!$CU126-1,"")</f>
        <v>-7.6493935868943708E-2</v>
      </c>
      <c r="AA126" s="173">
        <f>IFERROR(Inv_SY_B!AA126/Inv_SY_B!$CU126-1,"")</f>
        <v>-8.2407590799020825E-2</v>
      </c>
      <c r="AB126" s="173">
        <f>IFERROR(Inv_SY_B!AB126/Inv_SY_B!$CU126-1,"")</f>
        <v>-3.242401657094296E-2</v>
      </c>
      <c r="AC126" s="173">
        <f>IFERROR(Inv_SY_B!AC126/Inv_SY_B!$CU126-1,"")</f>
        <v>-5.2386075948042121E-3</v>
      </c>
      <c r="AD126" s="173">
        <f>IFERROR(Inv_SY_B!AD126/Inv_SY_B!$CU126-1,"")</f>
        <v>-6.9663251782340452E-2</v>
      </c>
      <c r="AE126" s="173">
        <f>IFERROR(Inv_SY_B!AE126/Inv_SY_B!$CU126-1,"")</f>
        <v>-3.0988478203848424E-2</v>
      </c>
      <c r="AF126" s="173">
        <f>IFERROR(Inv_SY_B!AF126/Inv_SY_B!$CU126-1,"")</f>
        <v>-8.3798060195784396E-3</v>
      </c>
      <c r="AG126" s="173">
        <f>IFERROR(Inv_SY_B!AG126/Inv_SY_B!$CU126-1,"")</f>
        <v>-1.1031076500987336E-2</v>
      </c>
      <c r="AH126" s="173">
        <f>IFERROR(Inv_SY_B!AH126/Inv_SY_B!$CU126-1,"")</f>
        <v>-1.4702420587847542E-2</v>
      </c>
      <c r="AI126" s="173">
        <f>IFERROR(Inv_SY_B!AI126/Inv_SY_B!$CU126-1,"")</f>
        <v>1.7064530133566569E-2</v>
      </c>
      <c r="AJ126" s="173">
        <f>IFERROR(Inv_SY_B!AJ126/Inv_SY_B!$CU126-1,"")</f>
        <v>1.1694286207956539E-2</v>
      </c>
      <c r="AK126" s="173">
        <f>IFERROR(Inv_SY_B!AK126/Inv_SY_B!$CU126-1,"")</f>
        <v>1.9801091214432631E-2</v>
      </c>
      <c r="AL126" s="173">
        <f>IFERROR(Inv_SY_B!AL126/Inv_SY_B!$CU126-1,"")</f>
        <v>1.9010565495498399E-2</v>
      </c>
      <c r="AM126" s="173">
        <f>IFERROR(Inv_SY_B!AM126/Inv_SY_B!$CU126-1,"")</f>
        <v>2.6454886713642711E-3</v>
      </c>
      <c r="AN126" s="173">
        <f>IFERROR(Inv_SY_B!AN126/Inv_SY_B!$CU126-1,"")</f>
        <v>8.5585361379676428E-3</v>
      </c>
      <c r="AO126" s="173">
        <f>IFERROR(Inv_SY_B!AO126/Inv_SY_B!$CU126-1,"")</f>
        <v>-5.2720075772098585E-2</v>
      </c>
      <c r="AP126" s="173">
        <f>IFERROR(Inv_SY_B!AP126/Inv_SY_B!$CU126-1,"")</f>
        <v>2.8928579657165665E-2</v>
      </c>
      <c r="AQ126" s="173">
        <f>IFERROR(Inv_SY_B!AQ126/Inv_SY_B!$CU126-1,"")</f>
        <v>3.4479783132976838E-3</v>
      </c>
      <c r="AR126" s="173">
        <f>IFERROR(Inv_SY_B!AR126/Inv_SY_B!$CU126-1,"")</f>
        <v>3.2486769099420831E-2</v>
      </c>
      <c r="AS126" s="173">
        <f>IFERROR(Inv_SY_B!AS126/Inv_SY_B!$CU126-1,"")</f>
        <v>0.13762379401910207</v>
      </c>
      <c r="AT126" s="173">
        <f>IFERROR(Inv_SY_B!AT126/Inv_SY_B!$CU126-1,"")</f>
        <v>2.6283147512040417E-2</v>
      </c>
      <c r="AU126" s="173">
        <f>IFERROR(Inv_SY_B!AU126/Inv_SY_B!$CU126-1,"")</f>
        <v>4.1603561404756073E-2</v>
      </c>
      <c r="AV126" s="173">
        <f>IFERROR(Inv_SY_B!AV126/Inv_SY_B!$CU126-1,"")</f>
        <v>-1.4937560710713615E-2</v>
      </c>
      <c r="AW126" s="173">
        <f>IFERROR(Inv_SY_B!AW126/Inv_SY_B!$CU126-1,"")</f>
        <v>3.3532656616093615E-2</v>
      </c>
      <c r="AX126" s="173">
        <f>IFERROR(Inv_SY_B!AX126/Inv_SY_B!$CU126-1,"")</f>
        <v>5.6766883127333578E-2</v>
      </c>
      <c r="AY126" s="173">
        <f>IFERROR(Inv_SY_B!AY126/Inv_SY_B!$CU126-1,"")</f>
        <v>5.0383361539202198E-2</v>
      </c>
      <c r="AZ126" s="173">
        <f>IFERROR(Inv_SY_B!AZ126/Inv_SY_B!$CU126-1,"")</f>
        <v>8.5128303524061977E-2</v>
      </c>
      <c r="BA126" s="173">
        <f>IFERROR(Inv_SY_B!BA126/Inv_SY_B!$CU126-1,"")</f>
        <v>3.5771514588380349E-2</v>
      </c>
      <c r="BB126" s="173">
        <f>IFERROR(Inv_SY_B!BB126/Inv_SY_B!$CU126-1,"")</f>
        <v>1.7847690706051189E-2</v>
      </c>
      <c r="BC126" s="173">
        <f>IFERROR(Inv_SY_B!BC126/Inv_SY_B!$CU126-1,"")</f>
        <v>2.0844585163426244E-2</v>
      </c>
      <c r="BD126" s="173">
        <f>IFERROR(Inv_SY_B!BD126/Inv_SY_B!$CU126-1,"")</f>
        <v>8.880805701709793E-3</v>
      </c>
      <c r="BE126" s="173">
        <f>IFERROR(Inv_SY_B!BE126/Inv_SY_B!$CU126-1,"")</f>
        <v>4.8580810141438446E-2</v>
      </c>
      <c r="BF126" s="173">
        <f>IFERROR(Inv_SY_B!BF126/Inv_SY_B!$CU126-1,"")</f>
        <v>3.9073350324420497E-2</v>
      </c>
      <c r="BG126" s="173">
        <f>IFERROR(Inv_SY_B!BG126/Inv_SY_B!$CU126-1,"")</f>
        <v>6.4008763869755292E-2</v>
      </c>
      <c r="BH126" s="173">
        <f>IFERROR(Inv_SY_B!BH126/Inv_SY_B!$CU126-1,"")</f>
        <v>9.8916676027505757E-2</v>
      </c>
      <c r="BI126" s="173">
        <f>IFERROR(Inv_SY_B!BI126/Inv_SY_B!$CU126-1,"")</f>
        <v>2.4361743938365654E-2</v>
      </c>
      <c r="BJ126" s="173">
        <f>IFERROR(Inv_SY_B!BJ126/Inv_SY_B!$CU126-1,"")</f>
        <v>6.296354087060041E-2</v>
      </c>
      <c r="BK126" s="173">
        <f>IFERROR(Inv_SY_B!BK126/Inv_SY_B!$CU126-1,"")</f>
        <v>1.1043636086945696E-2</v>
      </c>
      <c r="BL126" s="173">
        <f>IFERROR(Inv_SY_B!BL126/Inv_SY_B!$CU126-1,"")</f>
        <v>-0.10458641212573583</v>
      </c>
      <c r="BM126" s="173">
        <f>IFERROR(Inv_SY_B!BM126/Inv_SY_B!$CU126-1,"")</f>
        <v>-0.13779019866697007</v>
      </c>
      <c r="BN126" s="173">
        <f>IFERROR(Inv_SY_B!BN126/Inv_SY_B!$CU126-1,"")</f>
        <v>7.8065494828871707E-3</v>
      </c>
      <c r="BO126" s="173">
        <f>IFERROR(Inv_SY_B!BO126/Inv_SY_B!$CU126-1,"")</f>
        <v>9.4293132984546446E-3</v>
      </c>
      <c r="BP126" s="173">
        <f>IFERROR(Inv_SY_B!BP126/Inv_SY_B!$CU126-1,"")</f>
        <v>9.4708263970981754E-3</v>
      </c>
      <c r="BQ126" s="173">
        <f>IFERROR(Inv_SY_B!BQ126/Inv_SY_B!$CU126-1,"")</f>
        <v>-8.6336396210531241E-3</v>
      </c>
      <c r="BR126" s="173">
        <f>IFERROR(Inv_SY_B!BR126/Inv_SY_B!$CU126-1,"")</f>
        <v>5.0001850047283192E-3</v>
      </c>
      <c r="BS126" s="173">
        <f>IFERROR(Inv_SY_B!BS126/Inv_SY_B!$CU126-1,"")</f>
        <v>1.2784561352816581E-2</v>
      </c>
      <c r="BT126" s="173">
        <f>IFERROR(Inv_SY_B!BT126/Inv_SY_B!$CU126-1,"")</f>
        <v>-6.5339190902289679E-2</v>
      </c>
      <c r="BU126" s="173">
        <f>IFERROR(Inv_SY_B!BU126/Inv_SY_B!$CU126-1,"")</f>
        <v>-1.6635789561078362E-2</v>
      </c>
      <c r="BV126" s="173">
        <f>IFERROR(Inv_SY_B!BV126/Inv_SY_B!$CU126-1,"")</f>
        <v>-2.3690813578068237E-2</v>
      </c>
      <c r="BW126" s="173">
        <f>IFERROR(Inv_SY_B!BW126/Inv_SY_B!$CU126-1,"")</f>
        <v>3.91260809664844E-2</v>
      </c>
      <c r="BX126" s="173">
        <f>IFERROR(Inv_SY_B!BX126/Inv_SY_B!$CU126-1,"")</f>
        <v>3.8959864812152745E-2</v>
      </c>
      <c r="BY126" s="173">
        <f>IFERROR(Inv_SY_B!BY126/Inv_SY_B!$CU126-1,"")</f>
        <v>5.1200087921042359E-2</v>
      </c>
      <c r="BZ126" s="173">
        <f>IFERROR(Inv_SY_B!BZ126/Inv_SY_B!$CU126-1,"")</f>
        <v>4.1570031594313495E-2</v>
      </c>
      <c r="CA126" s="173">
        <f>IFERROR(Inv_SY_B!CA126/Inv_SY_B!$CU126-1,"")</f>
        <v>3.2119284477805099E-3</v>
      </c>
      <c r="CB126" s="173">
        <f>IFERROR(Inv_SY_B!CB126/Inv_SY_B!$CU126-1,"")</f>
        <v>-2.0010569895917985E-2</v>
      </c>
      <c r="CC126" s="173">
        <f>IFERROR(Inv_SY_B!CC126/Inv_SY_B!$CU126-1,"")</f>
        <v>0.10314124163300886</v>
      </c>
      <c r="CD126" s="173">
        <f>IFERROR(Inv_SY_B!CD126/Inv_SY_B!$CU126-1,"")</f>
        <v>0.11386030290893245</v>
      </c>
      <c r="CE126" s="173">
        <f>IFERROR(Inv_SY_B!CE126/Inv_SY_B!$CU126-1,"")</f>
        <v>0.12286220456000962</v>
      </c>
      <c r="CF126" s="173">
        <f>IFERROR(Inv_SY_B!CF126/Inv_SY_B!$CU126-1,"")</f>
        <v>-7.6365488336401777E-2</v>
      </c>
      <c r="CG126" s="173">
        <f>IFERROR(Inv_SY_B!CG126/Inv_SY_B!$CU126-1,"")</f>
        <v>4.4413548306820871E-3</v>
      </c>
      <c r="CH126" s="173">
        <f>IFERROR(Inv_SY_B!CH126/Inv_SY_B!$CU126-1,"")</f>
        <v>0.12603162409965951</v>
      </c>
      <c r="CI126" s="173">
        <f>IFERROR(Inv_SY_B!CI126/Inv_SY_B!$CU126-1,"")</f>
        <v>3.4042159280546214E-2</v>
      </c>
      <c r="CJ126" s="173">
        <f>IFERROR(Inv_SY_B!CJ126/Inv_SY_B!$CU126-1,"")</f>
        <v>3.4517322197765044E-2</v>
      </c>
      <c r="CK126" s="173">
        <f>IFERROR(Inv_SY_B!CK126/Inv_SY_B!$CU126-1,"")</f>
        <v>4.8038705793580938E-2</v>
      </c>
      <c r="CL126" s="173">
        <f>IFERROR(Inv_SY_B!CL126/Inv_SY_B!$CU126-1,"")</f>
        <v>-5.6183735765132248E-2</v>
      </c>
      <c r="CM126" s="173">
        <f>IFERROR(Inv_SY_B!CM126/Inv_SY_B!$CU126-1,"")</f>
        <v>-3.8511729421945473E-2</v>
      </c>
      <c r="CN126" s="173">
        <f>IFERROR(Inv_SY_B!CN126/Inv_SY_B!$CU126-1,"")</f>
        <v>4.6918036359935522E-2</v>
      </c>
      <c r="CO126" s="173">
        <f>IFERROR(Inv_SY_B!CO126/Inv_SY_B!$CU126-1,"")</f>
        <v>-1.2094430019345292E-2</v>
      </c>
      <c r="CP126" s="173">
        <f>IFERROR(Inv_SY_B!CP126/Inv_SY_B!$CU126-1,"")</f>
        <v>-1.4491811466003979E-2</v>
      </c>
      <c r="CQ126" s="173">
        <f>IFERROR(Inv_SY_B!CQ126/Inv_SY_B!$CU126-1,"")</f>
        <v>-1</v>
      </c>
      <c r="CR126" s="173">
        <f>IFERROR(Inv_SY_B!CR126/Inv_SY_B!$CU126-1,"")</f>
        <v>-1</v>
      </c>
      <c r="CS126" s="173">
        <f>IFERROR(Inv_SY_B!CS126/Inv_SY_B!$CU126-1,"")</f>
        <v>-1</v>
      </c>
      <c r="CT126" s="173">
        <f>IFERROR(Inv_SY_B!CT126/Inv_SY_B!$CU126-1,"")</f>
        <v>-1</v>
      </c>
      <c r="CU126" s="173"/>
      <c r="CV126" s="173"/>
      <c r="CW126" s="173"/>
      <c r="CX126" s="173"/>
    </row>
    <row r="127" spans="2:102">
      <c r="B127" s="164">
        <f t="shared" si="3"/>
        <v>45819</v>
      </c>
      <c r="C127" s="173">
        <f>IFERROR(Inv_SY_B!C127/Inv_SY_B!$CU127-1,"")</f>
        <v>9.2985655105813469E-2</v>
      </c>
      <c r="D127" s="173">
        <f>IFERROR(Inv_SY_B!D127/Inv_SY_B!$CU127-1,"")</f>
        <v>8.692941325938297E-2</v>
      </c>
      <c r="E127" s="173">
        <f>IFERROR(Inv_SY_B!E127/Inv_SY_B!$CU127-1,"")</f>
        <v>8.9225665668439591E-2</v>
      </c>
      <c r="F127" s="173">
        <f>IFERROR(Inv_SY_B!F127/Inv_SY_B!$CU127-1,"")</f>
        <v>2.8460078319593851E-2</v>
      </c>
      <c r="G127" s="173">
        <f>IFERROR(Inv_SY_B!G127/Inv_SY_B!$CU127-1,"")</f>
        <v>7.2188364108037417E-2</v>
      </c>
      <c r="H127" s="173">
        <f>IFERROR(Inv_SY_B!H127/Inv_SY_B!$CU127-1,"")</f>
        <v>6.7348221619286663E-2</v>
      </c>
      <c r="I127" s="173">
        <f>IFERROR(Inv_SY_B!I127/Inv_SY_B!$CU127-1,"")</f>
        <v>5.4477027889942464E-2</v>
      </c>
      <c r="J127" s="173">
        <f>IFERROR(Inv_SY_B!J127/Inv_SY_B!$CU127-1,"")</f>
        <v>7.4438297010383847E-2</v>
      </c>
      <c r="K127" s="173">
        <f>IFERROR(Inv_SY_B!K127/Inv_SY_B!$CU127-1,"")</f>
        <v>6.0353292031727568E-2</v>
      </c>
      <c r="L127" s="173">
        <f>IFERROR(Inv_SY_B!L127/Inv_SY_B!$CU127-1,"")</f>
        <v>5.2320312546638492E-2</v>
      </c>
      <c r="M127" s="173">
        <f>IFERROR(Inv_SY_B!M127/Inv_SY_B!$CU127-1,"")</f>
        <v>7.5842404912957573E-2</v>
      </c>
      <c r="N127" s="173">
        <f>IFERROR(Inv_SY_B!N127/Inv_SY_B!$CU127-1,"")</f>
        <v>7.0302040686733402E-2</v>
      </c>
      <c r="O127" s="173">
        <f>IFERROR(Inv_SY_B!O127/Inv_SY_B!$CU127-1,"")</f>
        <v>6.3411775917914026E-2</v>
      </c>
      <c r="P127" s="173">
        <f>IFERROR(Inv_SY_B!P127/Inv_SY_B!$CU127-1,"")</f>
        <v>4.5739744859154996E-2</v>
      </c>
      <c r="Q127" s="173">
        <f>IFERROR(Inv_SY_B!Q127/Inv_SY_B!$CU127-1,"")</f>
        <v>3.2055037183789548E-2</v>
      </c>
      <c r="R127" s="173">
        <f>IFERROR(Inv_SY_B!R127/Inv_SY_B!$CU127-1,"")</f>
        <v>2.0628819061234038E-2</v>
      </c>
      <c r="S127" s="173">
        <f>IFERROR(Inv_SY_B!S127/Inv_SY_B!$CU127-1,"")</f>
        <v>6.0933788427262048E-3</v>
      </c>
      <c r="T127" s="173">
        <f>IFERROR(Inv_SY_B!T127/Inv_SY_B!$CU127-1,"")</f>
        <v>3.3592446233062567E-2</v>
      </c>
      <c r="U127" s="173">
        <f>IFERROR(Inv_SY_B!U127/Inv_SY_B!$CU127-1,"")</f>
        <v>0.1488300574354855</v>
      </c>
      <c r="V127" s="173">
        <f>IFERROR(Inv_SY_B!V127/Inv_SY_B!$CU127-1,"")</f>
        <v>0.15963961308911312</v>
      </c>
      <c r="W127" s="173">
        <f>IFERROR(Inv_SY_B!W127/Inv_SY_B!$CU127-1,"")</f>
        <v>0.18215178665484566</v>
      </c>
      <c r="X127" s="173">
        <f>IFERROR(Inv_SY_B!X127/Inv_SY_B!$CU127-1,"")</f>
        <v>6.7318315047811605E-2</v>
      </c>
      <c r="Y127" s="173">
        <f>IFERROR(Inv_SY_B!Y127/Inv_SY_B!$CU127-1,"")</f>
        <v>9.5030903235250097E-2</v>
      </c>
      <c r="Z127" s="173">
        <f>IFERROR(Inv_SY_B!Z127/Inv_SY_B!$CU127-1,"")</f>
        <v>9.596718950500982E-2</v>
      </c>
      <c r="AA127" s="173">
        <f>IFERROR(Inv_SY_B!AA127/Inv_SY_B!$CU127-1,"")</f>
        <v>-2.0660155556987414E-2</v>
      </c>
      <c r="AB127" s="173">
        <f>IFERROR(Inv_SY_B!AB127/Inv_SY_B!$CU127-1,"")</f>
        <v>5.4657034210852329E-2</v>
      </c>
      <c r="AC127" s="173">
        <f>IFERROR(Inv_SY_B!AC127/Inv_SY_B!$CU127-1,"")</f>
        <v>6.4772231280998849E-2</v>
      </c>
      <c r="AD127" s="173">
        <f>IFERROR(Inv_SY_B!AD127/Inv_SY_B!$CU127-1,"")</f>
        <v>1.9159225207675989E-2</v>
      </c>
      <c r="AE127" s="173">
        <f>IFERROR(Inv_SY_B!AE127/Inv_SY_B!$CU127-1,"")</f>
        <v>2.7531166877883706E-2</v>
      </c>
      <c r="AF127" s="173">
        <f>IFERROR(Inv_SY_B!AF127/Inv_SY_B!$CU127-1,"")</f>
        <v>5.9729709060948544E-2</v>
      </c>
      <c r="AG127" s="173">
        <f>IFERROR(Inv_SY_B!AG127/Inv_SY_B!$CU127-1,"")</f>
        <v>3.5360257704743603E-2</v>
      </c>
      <c r="AH127" s="173">
        <f>IFERROR(Inv_SY_B!AH127/Inv_SY_B!$CU127-1,"")</f>
        <v>2.3463254691595825E-2</v>
      </c>
      <c r="AI127" s="173">
        <f>IFERROR(Inv_SY_B!AI127/Inv_SY_B!$CU127-1,"")</f>
        <v>-1.8419103281374083E-2</v>
      </c>
      <c r="AJ127" s="173">
        <f>IFERROR(Inv_SY_B!AJ127/Inv_SY_B!$CU127-1,"")</f>
        <v>-2.1244166040114254E-2</v>
      </c>
      <c r="AK127" s="173">
        <f>IFERROR(Inv_SY_B!AK127/Inv_SY_B!$CU127-1,"")</f>
        <v>-2.7097979468099553E-2</v>
      </c>
      <c r="AL127" s="173">
        <f>IFERROR(Inv_SY_B!AL127/Inv_SY_B!$CU127-1,"")</f>
        <v>-2.7571372714648046E-2</v>
      </c>
      <c r="AM127" s="173">
        <f>IFERROR(Inv_SY_B!AM127/Inv_SY_B!$CU127-1,"")</f>
        <v>-3.8500545521935159E-2</v>
      </c>
      <c r="AN127" s="173">
        <f>IFERROR(Inv_SY_B!AN127/Inv_SY_B!$CU127-1,"")</f>
        <v>-2.9168253058474591E-2</v>
      </c>
      <c r="AO127" s="173">
        <f>IFERROR(Inv_SY_B!AO127/Inv_SY_B!$CU127-1,"")</f>
        <v>-5.6975472383251402E-2</v>
      </c>
      <c r="AP127" s="173">
        <f>IFERROR(Inv_SY_B!AP127/Inv_SY_B!$CU127-1,"")</f>
        <v>-2.5648422487976053E-2</v>
      </c>
      <c r="AQ127" s="173">
        <f>IFERROR(Inv_SY_B!AQ127/Inv_SY_B!$CU127-1,"")</f>
        <v>-0.22278927972638041</v>
      </c>
      <c r="AR127" s="173">
        <f>IFERROR(Inv_SY_B!AR127/Inv_SY_B!$CU127-1,"")</f>
        <v>1.4946258151997682E-3</v>
      </c>
      <c r="AS127" s="173">
        <f>IFERROR(Inv_SY_B!AS127/Inv_SY_B!$CU127-1,"")</f>
        <v>7.1959557372205607E-2</v>
      </c>
      <c r="AT127" s="173">
        <f>IFERROR(Inv_SY_B!AT127/Inv_SY_B!$CU127-1,"")</f>
        <v>-2.4266386530410244E-2</v>
      </c>
      <c r="AU127" s="173">
        <f>IFERROR(Inv_SY_B!AU127/Inv_SY_B!$CU127-1,"")</f>
        <v>2.1347507406200839E-2</v>
      </c>
      <c r="AV127" s="173">
        <f>IFERROR(Inv_SY_B!AV127/Inv_SY_B!$CU127-1,"")</f>
        <v>-9.7626611538457864E-2</v>
      </c>
      <c r="AW127" s="173">
        <f>IFERROR(Inv_SY_B!AW127/Inv_SY_B!$CU127-1,"")</f>
        <v>-2.785738113443792E-2</v>
      </c>
      <c r="AX127" s="173">
        <f>IFERROR(Inv_SY_B!AX127/Inv_SY_B!$CU127-1,"")</f>
        <v>-4.7968154647304306E-4</v>
      </c>
      <c r="AY127" s="173">
        <f>IFERROR(Inv_SY_B!AY127/Inv_SY_B!$CU127-1,"")</f>
        <v>-2.3337133120518549E-2</v>
      </c>
      <c r="AZ127" s="173">
        <f>IFERROR(Inv_SY_B!AZ127/Inv_SY_B!$CU127-1,"")</f>
        <v>8.1796797590780734E-3</v>
      </c>
      <c r="BA127" s="173">
        <f>IFERROR(Inv_SY_B!BA127/Inv_SY_B!$CU127-1,"")</f>
        <v>-1.9757866097411481E-2</v>
      </c>
      <c r="BB127" s="173">
        <f>IFERROR(Inv_SY_B!BB127/Inv_SY_B!$CU127-1,"")</f>
        <v>-4.4636541762106741E-2</v>
      </c>
      <c r="BC127" s="173">
        <f>IFERROR(Inv_SY_B!BC127/Inv_SY_B!$CU127-1,"")</f>
        <v>-8.3102767501037511E-2</v>
      </c>
      <c r="BD127" s="173">
        <f>IFERROR(Inv_SY_B!BD127/Inv_SY_B!$CU127-1,"")</f>
        <v>-5.7050194028797852E-2</v>
      </c>
      <c r="BE127" s="173">
        <f>IFERROR(Inv_SY_B!BE127/Inv_SY_B!$CU127-1,"")</f>
        <v>-1.8419103281374305E-2</v>
      </c>
      <c r="BF127" s="173">
        <f>IFERROR(Inv_SY_B!BF127/Inv_SY_B!$CU127-1,"")</f>
        <v>-3.1141763537518963E-2</v>
      </c>
      <c r="BG127" s="173">
        <f>IFERROR(Inv_SY_B!BG127/Inv_SY_B!$CU127-1,"")</f>
        <v>5.3817713046124815E-3</v>
      </c>
      <c r="BH127" s="173">
        <f>IFERROR(Inv_SY_B!BH127/Inv_SY_B!$CU127-1,"")</f>
        <v>3.3920437540160941E-2</v>
      </c>
      <c r="BI127" s="173">
        <f>IFERROR(Inv_SY_B!BI127/Inv_SY_B!$CU127-1,"")</f>
        <v>-3.8850198869182728E-2</v>
      </c>
      <c r="BJ127" s="173">
        <f>IFERROR(Inv_SY_B!BJ127/Inv_SY_B!$CU127-1,"")</f>
        <v>-5.213319451939924E-4</v>
      </c>
      <c r="BK127" s="173">
        <f>IFERROR(Inv_SY_B!BK127/Inv_SY_B!$CU127-1,"")</f>
        <v>-6.0456255704948947E-2</v>
      </c>
      <c r="BL127" s="173">
        <f>IFERROR(Inv_SY_B!BL127/Inv_SY_B!$CU127-1,"")</f>
        <v>-0.23481556072408127</v>
      </c>
      <c r="BM127" s="173">
        <f>IFERROR(Inv_SY_B!BM127/Inv_SY_B!$CU127-1,"")</f>
        <v>-5.4297946751176607E-2</v>
      </c>
      <c r="BN127" s="173">
        <f>IFERROR(Inv_SY_B!BN127/Inv_SY_B!$CU127-1,"")</f>
        <v>-1.8159631725276237E-2</v>
      </c>
      <c r="BO127" s="173">
        <f>IFERROR(Inv_SY_B!BO127/Inv_SY_B!$CU127-1,"")</f>
        <v>-5.3500303794203452E-2</v>
      </c>
      <c r="BP127" s="173">
        <f>IFERROR(Inv_SY_B!BP127/Inv_SY_B!$CU127-1,"")</f>
        <v>-4.0970910913975089E-2</v>
      </c>
      <c r="BQ127" s="173">
        <f>IFERROR(Inv_SY_B!BQ127/Inv_SY_B!$CU127-1,"")</f>
        <v>-0.17349178444422741</v>
      </c>
      <c r="BR127" s="173">
        <f>IFERROR(Inv_SY_B!BR127/Inv_SY_B!$CU127-1,"")</f>
        <v>-0.14776488050521575</v>
      </c>
      <c r="BS127" s="173">
        <f>IFERROR(Inv_SY_B!BS127/Inv_SY_B!$CU127-1,"")</f>
        <v>-3.810955814918926E-2</v>
      </c>
      <c r="BT127" s="173">
        <f>IFERROR(Inv_SY_B!BT127/Inv_SY_B!$CU127-1,"")</f>
        <v>8.2112539593481415E-2</v>
      </c>
      <c r="BU127" s="173">
        <f>IFERROR(Inv_SY_B!BU127/Inv_SY_B!$CU127-1,"")</f>
        <v>-8.5247251874584817E-2</v>
      </c>
      <c r="BV127" s="173">
        <f>IFERROR(Inv_SY_B!BV127/Inv_SY_B!$CU127-1,"")</f>
        <v>-9.0095005034376174E-2</v>
      </c>
      <c r="BW127" s="173">
        <f>IFERROR(Inv_SY_B!BW127/Inv_SY_B!$CU127-1,"")</f>
        <v>-2.352468885462522E-2</v>
      </c>
      <c r="BX127" s="173">
        <f>IFERROR(Inv_SY_B!BX127/Inv_SY_B!$CU127-1,"")</f>
        <v>-3.8395422250236066E-2</v>
      </c>
      <c r="BY127" s="173">
        <f>IFERROR(Inv_SY_B!BY127/Inv_SY_B!$CU127-1,"")</f>
        <v>-3.0905782802811421E-2</v>
      </c>
      <c r="BZ127" s="173">
        <f>IFERROR(Inv_SY_B!BZ127/Inv_SY_B!$CU127-1,"")</f>
        <v>-4.3279969715947719E-2</v>
      </c>
      <c r="CA127" s="173">
        <f>IFERROR(Inv_SY_B!CA127/Inv_SY_B!$CU127-1,"")</f>
        <v>-5.9775142651879776E-2</v>
      </c>
      <c r="CB127" s="173">
        <f>IFERROR(Inv_SY_B!CB127/Inv_SY_B!$CU127-1,"")</f>
        <v>-8.749416973890789E-2</v>
      </c>
      <c r="CC127" s="173">
        <f>IFERROR(Inv_SY_B!CC127/Inv_SY_B!$CU127-1,"")</f>
        <v>5.487908206374903E-2</v>
      </c>
      <c r="CD127" s="173">
        <f>IFERROR(Inv_SY_B!CD127/Inv_SY_B!$CU127-1,"")</f>
        <v>6.698054841004919E-2</v>
      </c>
      <c r="CE127" s="173">
        <f>IFERROR(Inv_SY_B!CE127/Inv_SY_B!$CU127-1,"")</f>
        <v>7.410370881597883E-2</v>
      </c>
      <c r="CF127" s="173">
        <f>IFERROR(Inv_SY_B!CF127/Inv_SY_B!$CU127-1,"")</f>
        <v>4.3117313791199985E-2</v>
      </c>
      <c r="CG127" s="173">
        <f>IFERROR(Inv_SY_B!CG127/Inv_SY_B!$CU127-1,"")</f>
        <v>-4.3103583279685997E-2</v>
      </c>
      <c r="CH127" s="173">
        <f>IFERROR(Inv_SY_B!CH127/Inv_SY_B!$CU127-1,"")</f>
        <v>4.6465449054060581E-2</v>
      </c>
      <c r="CI127" s="173">
        <f>IFERROR(Inv_SY_B!CI127/Inv_SY_B!$CU127-1,"")</f>
        <v>-1.5600867410248576E-2</v>
      </c>
      <c r="CJ127" s="173">
        <f>IFERROR(Inv_SY_B!CJ127/Inv_SY_B!$CU127-1,"")</f>
        <v>-1.2821043649274277E-2</v>
      </c>
      <c r="CK127" s="173">
        <f>IFERROR(Inv_SY_B!CK127/Inv_SY_B!$CU127-1,"")</f>
        <v>-3.2266804971123886E-3</v>
      </c>
      <c r="CL127" s="173">
        <f>IFERROR(Inv_SY_B!CL127/Inv_SY_B!$CU127-1,"")</f>
        <v>-5.1636563475468189E-2</v>
      </c>
      <c r="CM127" s="173">
        <f>IFERROR(Inv_SY_B!CM127/Inv_SY_B!$CU127-1,"")</f>
        <v>-8.5612714418781932E-2</v>
      </c>
      <c r="CN127" s="173">
        <f>IFERROR(Inv_SY_B!CN127/Inv_SY_B!$CU127-1,"")</f>
        <v>-9.0962783684093163E-3</v>
      </c>
      <c r="CO127" s="173">
        <f>IFERROR(Inv_SY_B!CO127/Inv_SY_B!$CU127-1,"")</f>
        <v>-5.6403120573826349E-2</v>
      </c>
      <c r="CP127" s="173">
        <f>IFERROR(Inv_SY_B!CP127/Inv_SY_B!$CU127-1,"")</f>
        <v>-5.7038111744369013E-2</v>
      </c>
      <c r="CQ127" s="173">
        <f>IFERROR(Inv_SY_B!CQ127/Inv_SY_B!$CU127-1,"")</f>
        <v>-1</v>
      </c>
      <c r="CR127" s="173">
        <f>IFERROR(Inv_SY_B!CR127/Inv_SY_B!$CU127-1,"")</f>
        <v>-1</v>
      </c>
      <c r="CS127" s="173">
        <f>IFERROR(Inv_SY_B!CS127/Inv_SY_B!$CU127-1,"")</f>
        <v>-1</v>
      </c>
      <c r="CT127" s="173">
        <f>IFERROR(Inv_SY_B!CT127/Inv_SY_B!$CU127-1,"")</f>
        <v>-1</v>
      </c>
      <c r="CU127" s="173"/>
      <c r="CV127" s="173"/>
      <c r="CW127" s="173"/>
      <c r="CX127" s="173"/>
    </row>
    <row r="128" spans="2:102">
      <c r="B128" s="164">
        <f t="shared" si="3"/>
        <v>45820</v>
      </c>
      <c r="C128" s="173">
        <f>IFERROR(Inv_SY_B!C128/Inv_SY_B!$CU128-1,"")</f>
        <v>-0.104548123814447</v>
      </c>
      <c r="D128" s="173">
        <f>IFERROR(Inv_SY_B!D128/Inv_SY_B!$CU128-1,"")</f>
        <v>-9.3876117785160917E-2</v>
      </c>
      <c r="E128" s="173">
        <f>IFERROR(Inv_SY_B!E128/Inv_SY_B!$CU128-1,"")</f>
        <v>-2.3752650068592729E-2</v>
      </c>
      <c r="F128" s="173">
        <f>IFERROR(Inv_SY_B!F128/Inv_SY_B!$CU128-1,"")</f>
        <v>-6.2968693032925183E-2</v>
      </c>
      <c r="G128" s="173">
        <f>IFERROR(Inv_SY_B!G128/Inv_SY_B!$CU128-1,"")</f>
        <v>-2.8212796520845851E-2</v>
      </c>
      <c r="H128" s="173">
        <f>IFERROR(Inv_SY_B!H128/Inv_SY_B!$CU128-1,"")</f>
        <v>-4.1855597433620217E-2</v>
      </c>
      <c r="I128" s="173">
        <f>IFERROR(Inv_SY_B!I128/Inv_SY_B!$CU128-1,"")</f>
        <v>-3.3634935345153605E-2</v>
      </c>
      <c r="J128" s="173">
        <f>IFERROR(Inv_SY_B!J128/Inv_SY_B!$CU128-1,"")</f>
        <v>-2.8208821345754753E-2</v>
      </c>
      <c r="K128" s="173">
        <f>IFERROR(Inv_SY_B!K128/Inv_SY_B!$CU128-1,"")</f>
        <v>-1.8186980113131801E-2</v>
      </c>
      <c r="L128" s="173">
        <f>IFERROR(Inv_SY_B!L128/Inv_SY_B!$CU128-1,"")</f>
        <v>-2.6141730298364751E-2</v>
      </c>
      <c r="M128" s="173">
        <f>IFERROR(Inv_SY_B!M128/Inv_SY_B!$CU128-1,"")</f>
        <v>-4.2646208617139303E-2</v>
      </c>
      <c r="N128" s="173">
        <f>IFERROR(Inv_SY_B!N128/Inv_SY_B!$CU128-1,"")</f>
        <v>-4.9480931465318956E-2</v>
      </c>
      <c r="O128" s="173">
        <f>IFERROR(Inv_SY_B!O128/Inv_SY_B!$CU128-1,"")</f>
        <v>-5.3452459606828762E-2</v>
      </c>
      <c r="P128" s="173">
        <f>IFERROR(Inv_SY_B!P128/Inv_SY_B!$CU128-1,"")</f>
        <v>-0.23612384207751091</v>
      </c>
      <c r="Q128" s="173">
        <f>IFERROR(Inv_SY_B!Q128/Inv_SY_B!$CU128-1,"")</f>
        <v>-7.9091780738072548E-2</v>
      </c>
      <c r="R128" s="173">
        <f>IFERROR(Inv_SY_B!R128/Inv_SY_B!$CU128-1,"")</f>
        <v>-9.1018275970428886E-2</v>
      </c>
      <c r="S128" s="173">
        <f>IFERROR(Inv_SY_B!S128/Inv_SY_B!$CU128-1,"")</f>
        <v>-0.11051704816641705</v>
      </c>
      <c r="T128" s="173">
        <f>IFERROR(Inv_SY_B!T128/Inv_SY_B!$CU128-1,"")</f>
        <v>-9.999756593194753E-2</v>
      </c>
      <c r="U128" s="173">
        <f>IFERROR(Inv_SY_B!U128/Inv_SY_B!$CU128-1,"")</f>
        <v>-0.19113210184583551</v>
      </c>
      <c r="V128" s="173">
        <f>IFERROR(Inv_SY_B!V128/Inv_SY_B!$CU128-1,"")</f>
        <v>-0.11495688995130315</v>
      </c>
      <c r="W128" s="173">
        <f>IFERROR(Inv_SY_B!W128/Inv_SY_B!$CU128-1,"")</f>
        <v>-7.48442731790111E-2</v>
      </c>
      <c r="X128" s="173">
        <f>IFERROR(Inv_SY_B!X128/Inv_SY_B!$CU128-1,"")</f>
        <v>-0.17283587148768809</v>
      </c>
      <c r="Y128" s="173">
        <f>IFERROR(Inv_SY_B!Y128/Inv_SY_B!$CU128-1,"")</f>
        <v>-7.9369324768658434E-2</v>
      </c>
      <c r="Z128" s="173">
        <f>IFERROR(Inv_SY_B!Z128/Inv_SY_B!$CU128-1,"")</f>
        <v>-7.7838289048856479E-2</v>
      </c>
      <c r="AA128" s="173">
        <f>IFERROR(Inv_SY_B!AA128/Inv_SY_B!$CU128-1,"")</f>
        <v>-0.19685017914181424</v>
      </c>
      <c r="AB128" s="173">
        <f>IFERROR(Inv_SY_B!AB128/Inv_SY_B!$CU128-1,"")</f>
        <v>-0.10569087809710531</v>
      </c>
      <c r="AC128" s="173">
        <f>IFERROR(Inv_SY_B!AC128/Inv_SY_B!$CU128-1,"")</f>
        <v>-9.8377489295087717E-2</v>
      </c>
      <c r="AD128" s="173">
        <f>IFERROR(Inv_SY_B!AD128/Inv_SY_B!$CU128-1,"")</f>
        <v>-0.15229888078438825</v>
      </c>
      <c r="AE128" s="173">
        <f>IFERROR(Inv_SY_B!AE128/Inv_SY_B!$CU128-1,"")</f>
        <v>-0.11394805998457425</v>
      </c>
      <c r="AF128" s="173">
        <f>IFERROR(Inv_SY_B!AF128/Inv_SY_B!$CU128-1,"")</f>
        <v>-9.4974891393196037E-2</v>
      </c>
      <c r="AG128" s="173">
        <f>IFERROR(Inv_SY_B!AG128/Inv_SY_B!$CU128-1,"")</f>
        <v>-0.11613306906983589</v>
      </c>
      <c r="AH128" s="173">
        <f>IFERROR(Inv_SY_B!AH128/Inv_SY_B!$CU128-1,"")</f>
        <v>-0.1244093007934306</v>
      </c>
      <c r="AI128" s="173">
        <f>IFERROR(Inv_SY_B!AI128/Inv_SY_B!$CU128-1,"")</f>
        <v>4.7572212945169667E-2</v>
      </c>
      <c r="AJ128" s="173">
        <f>IFERROR(Inv_SY_B!AJ128/Inv_SY_B!$CU128-1,"")</f>
        <v>4.2351753412220416E-2</v>
      </c>
      <c r="AK128" s="173">
        <f>IFERROR(Inv_SY_B!AK128/Inv_SY_B!$CU128-1,"")</f>
        <v>3.6539241763656749E-2</v>
      </c>
      <c r="AL128" s="173">
        <f>IFERROR(Inv_SY_B!AL128/Inv_SY_B!$CU128-1,"")</f>
        <v>2.9798921171628523E-2</v>
      </c>
      <c r="AM128" s="173">
        <f>IFERROR(Inv_SY_B!AM128/Inv_SY_B!$CU128-1,"")</f>
        <v>1.9581663959994389E-2</v>
      </c>
      <c r="AN128" s="173">
        <f>IFERROR(Inv_SY_B!AN128/Inv_SY_B!$CU128-1,"")</f>
        <v>2.8539287564625093E-2</v>
      </c>
      <c r="AO128" s="173">
        <f>IFERROR(Inv_SY_B!AO128/Inv_SY_B!$CU128-1,"")</f>
        <v>-1.1002416790517611E-3</v>
      </c>
      <c r="AP128" s="173">
        <f>IFERROR(Inv_SY_B!AP128/Inv_SY_B!$CU128-1,"")</f>
        <v>4.0626410048848483E-2</v>
      </c>
      <c r="AQ128" s="173">
        <f>IFERROR(Inv_SY_B!AQ128/Inv_SY_B!$CU128-1,"")</f>
        <v>6.9944695199497531E-4</v>
      </c>
      <c r="AR128" s="173">
        <f>IFERROR(Inv_SY_B!AR128/Inv_SY_B!$CU128-1,"")</f>
        <v>7.0809950763631502E-2</v>
      </c>
      <c r="AS128" s="173">
        <f>IFERROR(Inv_SY_B!AS128/Inv_SY_B!$CU128-1,"")</f>
        <v>0.15576228187195951</v>
      </c>
      <c r="AT128" s="173">
        <f>IFERROR(Inv_SY_B!AT128/Inv_SY_B!$CU128-1,"")</f>
        <v>5.2838373470663447E-2</v>
      </c>
      <c r="AU128" s="173">
        <f>IFERROR(Inv_SY_B!AU128/Inv_SY_B!$CU128-1,"")</f>
        <v>9.7904403455511879E-2</v>
      </c>
      <c r="AV128" s="173">
        <f>IFERROR(Inv_SY_B!AV128/Inv_SY_B!$CU128-1,"")</f>
        <v>-5.5035407365191746E-2</v>
      </c>
      <c r="AW128" s="173">
        <f>IFERROR(Inv_SY_B!AW128/Inv_SY_B!$CU128-1,"")</f>
        <v>4.8079757621984243E-2</v>
      </c>
      <c r="AX128" s="173">
        <f>IFERROR(Inv_SY_B!AX128/Inv_SY_B!$CU128-1,"")</f>
        <v>6.7839443784435183E-2</v>
      </c>
      <c r="AY128" s="173">
        <f>IFERROR(Inv_SY_B!AY128/Inv_SY_B!$CU128-1,"")</f>
        <v>5.1044518596204069E-2</v>
      </c>
      <c r="AZ128" s="173">
        <f>IFERROR(Inv_SY_B!AZ128/Inv_SY_B!$CU128-1,"")</f>
        <v>9.1811652593329907E-2</v>
      </c>
      <c r="BA128" s="173">
        <f>IFERROR(Inv_SY_B!BA128/Inv_SY_B!$CU128-1,"")</f>
        <v>5.9131272989047634E-2</v>
      </c>
      <c r="BB128" s="173">
        <f>IFERROR(Inv_SY_B!BB128/Inv_SY_B!$CU128-1,"")</f>
        <v>4.3105819789202027E-2</v>
      </c>
      <c r="BC128" s="173">
        <f>IFERROR(Inv_SY_B!BC128/Inv_SY_B!$CU128-1,"")</f>
        <v>6.3115261127937528E-2</v>
      </c>
      <c r="BD128" s="173">
        <f>IFERROR(Inv_SY_B!BD128/Inv_SY_B!$CU128-1,"")</f>
        <v>2.5589626756812311E-2</v>
      </c>
      <c r="BE128" s="173">
        <f>IFERROR(Inv_SY_B!BE128/Inv_SY_B!$CU128-1,"")</f>
        <v>7.669604930928986E-2</v>
      </c>
      <c r="BF128" s="173">
        <f>IFERROR(Inv_SY_B!BF128/Inv_SY_B!$CU128-1,"")</f>
        <v>5.9565884077278808E-2</v>
      </c>
      <c r="BG128" s="173">
        <f>IFERROR(Inv_SY_B!BG128/Inv_SY_B!$CU128-1,"")</f>
        <v>0.13294564101734396</v>
      </c>
      <c r="BH128" s="173">
        <f>IFERROR(Inv_SY_B!BH128/Inv_SY_B!$CU128-1,"")</f>
        <v>0.14142183773069084</v>
      </c>
      <c r="BI128" s="173">
        <f>IFERROR(Inv_SY_B!BI128/Inv_SY_B!$CU128-1,"")</f>
        <v>6.6546024298649753E-2</v>
      </c>
      <c r="BJ128" s="173">
        <f>IFERROR(Inv_SY_B!BJ128/Inv_SY_B!$CU128-1,"")</f>
        <v>0.11984657492355755</v>
      </c>
      <c r="BK128" s="173">
        <f>IFERROR(Inv_SY_B!BK128/Inv_SY_B!$CU128-1,"")</f>
        <v>7.0016486483282181E-2</v>
      </c>
      <c r="BL128" s="173">
        <f>IFERROR(Inv_SY_B!BL128/Inv_SY_B!$CU128-1,"")</f>
        <v>3.9321976030655126E-3</v>
      </c>
      <c r="BM128" s="173">
        <f>IFERROR(Inv_SY_B!BM128/Inv_SY_B!$CU128-1,"")</f>
        <v>7.1105007832705791E-2</v>
      </c>
      <c r="BN128" s="173">
        <f>IFERROR(Inv_SY_B!BN128/Inv_SY_B!$CU128-1,"")</f>
        <v>0.11568575505754808</v>
      </c>
      <c r="BO128" s="173">
        <f>IFERROR(Inv_SY_B!BO128/Inv_SY_B!$CU128-1,"")</f>
        <v>4.3906715976468558E-2</v>
      </c>
      <c r="BP128" s="173">
        <f>IFERROR(Inv_SY_B!BP128/Inv_SY_B!$CU128-1,"")</f>
        <v>4.8764244479706287E-2</v>
      </c>
      <c r="BQ128" s="173">
        <f>IFERROR(Inv_SY_B!BQ128/Inv_SY_B!$CU128-1,"")</f>
        <v>1.3000579393567691E-2</v>
      </c>
      <c r="BR128" s="173">
        <f>IFERROR(Inv_SY_B!BR128/Inv_SY_B!$CU128-1,"")</f>
        <v>3.9637753043408663E-2</v>
      </c>
      <c r="BS128" s="173">
        <f>IFERROR(Inv_SY_B!BS128/Inv_SY_B!$CU128-1,"")</f>
        <v>3.8115012378464819E-2</v>
      </c>
      <c r="BT128" s="173">
        <f>IFERROR(Inv_SY_B!BT128/Inv_SY_B!$CU128-1,"")</f>
        <v>1.3903744678202434E-2</v>
      </c>
      <c r="BU128" s="173">
        <f>IFERROR(Inv_SY_B!BU128/Inv_SY_B!$CU128-1,"")</f>
        <v>2.2197056047877251E-2</v>
      </c>
      <c r="BV128" s="173">
        <f>IFERROR(Inv_SY_B!BV128/Inv_SY_B!$CU128-1,"")</f>
        <v>-1.118683414007493E-2</v>
      </c>
      <c r="BW128" s="173">
        <f>IFERROR(Inv_SY_B!BW128/Inv_SY_B!$CU128-1,"")</f>
        <v>4.5808999633667025E-2</v>
      </c>
      <c r="BX128" s="173">
        <f>IFERROR(Inv_SY_B!BX128/Inv_SY_B!$CU128-1,"")</f>
        <v>3.3921159506387077E-2</v>
      </c>
      <c r="BY128" s="173">
        <f>IFERROR(Inv_SY_B!BY128/Inv_SY_B!$CU128-1,"")</f>
        <v>4.2431576952479455E-2</v>
      </c>
      <c r="BZ128" s="173">
        <f>IFERROR(Inv_SY_B!BZ128/Inv_SY_B!$CU128-1,"")</f>
        <v>1.9288284709446435E-2</v>
      </c>
      <c r="CA128" s="173">
        <f>IFERROR(Inv_SY_B!CA128/Inv_SY_B!$CU128-1,"")</f>
        <v>-1.9032549047077185E-2</v>
      </c>
      <c r="CB128" s="173">
        <f>IFERROR(Inv_SY_B!CB128/Inv_SY_B!$CU128-1,"")</f>
        <v>-4.6440996344657259E-2</v>
      </c>
      <c r="CC128" s="173">
        <f>IFERROR(Inv_SY_B!CC128/Inv_SY_B!$CU128-1,"")</f>
        <v>0.17269710899278956</v>
      </c>
      <c r="CD128" s="173">
        <f>IFERROR(Inv_SY_B!CD128/Inv_SY_B!$CU128-1,"")</f>
        <v>0.19331182225231358</v>
      </c>
      <c r="CE128" s="173">
        <f>IFERROR(Inv_SY_B!CE128/Inv_SY_B!$CU128-1,"")</f>
        <v>0.25107624059978773</v>
      </c>
      <c r="CF128" s="173">
        <f>IFERROR(Inv_SY_B!CF128/Inv_SY_B!$CU128-1,"")</f>
        <v>0.20912973686036773</v>
      </c>
      <c r="CG128" s="173">
        <f>IFERROR(Inv_SY_B!CG128/Inv_SY_B!$CU128-1,"")</f>
        <v>0.11769098456526983</v>
      </c>
      <c r="CH128" s="173">
        <f>IFERROR(Inv_SY_B!CH128/Inv_SY_B!$CU128-1,"")</f>
        <v>0.22750006033714421</v>
      </c>
      <c r="CI128" s="173">
        <f>IFERROR(Inv_SY_B!CI128/Inv_SY_B!$CU128-1,"")</f>
        <v>-2.4327919902423556E-2</v>
      </c>
      <c r="CJ128" s="173">
        <f>IFERROR(Inv_SY_B!CJ128/Inv_SY_B!$CU128-1,"")</f>
        <v>-5.597098964778624E-2</v>
      </c>
      <c r="CK128" s="173">
        <f>IFERROR(Inv_SY_B!CK128/Inv_SY_B!$CU128-1,"")</f>
        <v>-2.1680234474750315E-2</v>
      </c>
      <c r="CL128" s="173">
        <f>IFERROR(Inv_SY_B!CL128/Inv_SY_B!$CU128-1,"")</f>
        <v>-6.8427355759448028E-2</v>
      </c>
      <c r="CM128" s="173">
        <f>IFERROR(Inv_SY_B!CM128/Inv_SY_B!$CU128-1,"")</f>
        <v>-0.1002420255239912</v>
      </c>
      <c r="CN128" s="173">
        <f>IFERROR(Inv_SY_B!CN128/Inv_SY_B!$CU128-1,"")</f>
        <v>-1.9462797929074016E-2</v>
      </c>
      <c r="CO128" s="173">
        <f>IFERROR(Inv_SY_B!CO128/Inv_SY_B!$CU128-1,"")</f>
        <v>-5.0870966314847332E-2</v>
      </c>
      <c r="CP128" s="173">
        <f>IFERROR(Inv_SY_B!CP128/Inv_SY_B!$CU128-1,"")</f>
        <v>-5.1731464078841327E-2</v>
      </c>
      <c r="CQ128" s="173">
        <f>IFERROR(Inv_SY_B!CQ128/Inv_SY_B!$CU128-1,"")</f>
        <v>-1</v>
      </c>
      <c r="CR128" s="173">
        <f>IFERROR(Inv_SY_B!CR128/Inv_SY_B!$CU128-1,"")</f>
        <v>-1</v>
      </c>
      <c r="CS128" s="173">
        <f>IFERROR(Inv_SY_B!CS128/Inv_SY_B!$CU128-1,"")</f>
        <v>-1</v>
      </c>
      <c r="CT128" s="173">
        <f>IFERROR(Inv_SY_B!CT128/Inv_SY_B!$CU128-1,"")</f>
        <v>-1</v>
      </c>
      <c r="CU128" s="173"/>
      <c r="CV128" s="173"/>
      <c r="CW128" s="173"/>
      <c r="CX128" s="173"/>
    </row>
    <row r="129" spans="2:102">
      <c r="B129" s="164">
        <f t="shared" si="3"/>
        <v>45821</v>
      </c>
      <c r="C129" s="173">
        <f>IFERROR(Inv_SY_B!C129/Inv_SY_B!$CU129-1,"")</f>
        <v>9.9221415922891909E-2</v>
      </c>
      <c r="D129" s="173">
        <f>IFERROR(Inv_SY_B!D129/Inv_SY_B!$CU129-1,"")</f>
        <v>8.4534785082705843E-2</v>
      </c>
      <c r="E129" s="173">
        <f>IFERROR(Inv_SY_B!E129/Inv_SY_B!$CU129-1,"")</f>
        <v>0.13346857945270529</v>
      </c>
      <c r="F129" s="173">
        <f>IFERROR(Inv_SY_B!F129/Inv_SY_B!$CU129-1,"")</f>
        <v>6.6165434640692133E-2</v>
      </c>
      <c r="G129" s="173">
        <f>IFERROR(Inv_SY_B!G129/Inv_SY_B!$CU129-1,"")</f>
        <v>0.11961962589201991</v>
      </c>
      <c r="H129" s="173">
        <f>IFERROR(Inv_SY_B!H129/Inv_SY_B!$CU129-1,"")</f>
        <v>0.11396301105737372</v>
      </c>
      <c r="I129" s="173">
        <f>IFERROR(Inv_SY_B!I129/Inv_SY_B!$CU129-1,"")</f>
        <v>6.9511987969790967E-2</v>
      </c>
      <c r="J129" s="173">
        <f>IFERROR(Inv_SY_B!J129/Inv_SY_B!$CU129-1,"")</f>
        <v>0.10611349747282839</v>
      </c>
      <c r="K129" s="173">
        <f>IFERROR(Inv_SY_B!K129/Inv_SY_B!$CU129-1,"")</f>
        <v>8.8812739624889891E-2</v>
      </c>
      <c r="L129" s="173">
        <f>IFERROR(Inv_SY_B!L129/Inv_SY_B!$CU129-1,"")</f>
        <v>9.8045285091123091E-2</v>
      </c>
      <c r="M129" s="173">
        <f>IFERROR(Inv_SY_B!M129/Inv_SY_B!$CU129-1,"")</f>
        <v>0.1213919261680938</v>
      </c>
      <c r="N129" s="173">
        <f>IFERROR(Inv_SY_B!N129/Inv_SY_B!$CU129-1,"")</f>
        <v>0.11650589295551761</v>
      </c>
      <c r="O129" s="173">
        <f>IFERROR(Inv_SY_B!O129/Inv_SY_B!$CU129-1,"")</f>
        <v>0.1131595247996211</v>
      </c>
      <c r="P129" s="173">
        <f>IFERROR(Inv_SY_B!P129/Inv_SY_B!$CU129-1,"")</f>
        <v>9.2504840677723577E-2</v>
      </c>
      <c r="Q129" s="173">
        <f>IFERROR(Inv_SY_B!Q129/Inv_SY_B!$CU129-1,"")</f>
        <v>7.6863682916640252E-2</v>
      </c>
      <c r="R129" s="173">
        <f>IFERROR(Inv_SY_B!R129/Inv_SY_B!$CU129-1,"")</f>
        <v>6.4318635996770235E-2</v>
      </c>
      <c r="S129" s="173">
        <f>IFERROR(Inv_SY_B!S129/Inv_SY_B!$CU129-1,"")</f>
        <v>5.187851042771241E-2</v>
      </c>
      <c r="T129" s="173">
        <f>IFERROR(Inv_SY_B!T129/Inv_SY_B!$CU129-1,"")</f>
        <v>8.5534092496600378E-2</v>
      </c>
      <c r="U129" s="173">
        <f>IFERROR(Inv_SY_B!U129/Inv_SY_B!$CU129-1,"")</f>
        <v>-6.1704615111430328E-2</v>
      </c>
      <c r="V129" s="173">
        <f>IFERROR(Inv_SY_B!V129/Inv_SY_B!$CU129-1,"")</f>
        <v>-6.7228112533650686E-2</v>
      </c>
      <c r="W129" s="173">
        <f>IFERROR(Inv_SY_B!W129/Inv_SY_B!$CU129-1,"")</f>
        <v>-0.40928047561390823</v>
      </c>
      <c r="X129" s="173">
        <f>IFERROR(Inv_SY_B!X129/Inv_SY_B!$CU129-1,"")</f>
        <v>-0.62025988553284161</v>
      </c>
      <c r="Y129" s="173">
        <f>IFERROR(Inv_SY_B!Y129/Inv_SY_B!$CU129-1,"")</f>
        <v>0.16777769210443272</v>
      </c>
      <c r="Z129" s="173">
        <f>IFERROR(Inv_SY_B!Z129/Inv_SY_B!$CU129-1,"")</f>
        <v>0.16964995318661247</v>
      </c>
      <c r="AA129" s="173">
        <f>IFERROR(Inv_SY_B!AA129/Inv_SY_B!$CU129-1,"")</f>
        <v>2.8266951303854704E-3</v>
      </c>
      <c r="AB129" s="173">
        <f>IFERROR(Inv_SY_B!AB129/Inv_SY_B!$CU129-1,"")</f>
        <v>6.9550849638624568E-2</v>
      </c>
      <c r="AC129" s="173">
        <f>IFERROR(Inv_SY_B!AC129/Inv_SY_B!$CU129-1,"")</f>
        <v>7.9715104289357352E-2</v>
      </c>
      <c r="AD129" s="173">
        <f>IFERROR(Inv_SY_B!AD129/Inv_SY_B!$CU129-1,"")</f>
        <v>2.8024727635610036E-2</v>
      </c>
      <c r="AE129" s="173">
        <f>IFERROR(Inv_SY_B!AE129/Inv_SY_B!$CU129-1,"")</f>
        <v>5.6163896048125439E-2</v>
      </c>
      <c r="AF129" s="173">
        <f>IFERROR(Inv_SY_B!AF129/Inv_SY_B!$CU129-1,"")</f>
        <v>8.0461352295928323E-2</v>
      </c>
      <c r="AG129" s="173">
        <f>IFERROR(Inv_SY_B!AG129/Inv_SY_B!$CU129-1,"")</f>
        <v>5.8068721177863214E-2</v>
      </c>
      <c r="AH129" s="173">
        <f>IFERROR(Inv_SY_B!AH129/Inv_SY_B!$CU129-1,"")</f>
        <v>4.5986105199643967E-2</v>
      </c>
      <c r="AI129" s="173">
        <f>IFERROR(Inv_SY_B!AI129/Inv_SY_B!$CU129-1,"")</f>
        <v>-2.3228807141952523E-2</v>
      </c>
      <c r="AJ129" s="173">
        <f>IFERROR(Inv_SY_B!AJ129/Inv_SY_B!$CU129-1,"")</f>
        <v>-1.7018871081398212E-2</v>
      </c>
      <c r="AK129" s="173">
        <f>IFERROR(Inv_SY_B!AK129/Inv_SY_B!$CU129-1,"")</f>
        <v>-2.4183495588043558E-2</v>
      </c>
      <c r="AL129" s="173">
        <f>IFERROR(Inv_SY_B!AL129/Inv_SY_B!$CU129-1,"")</f>
        <v>-1.7118841642978944E-2</v>
      </c>
      <c r="AM129" s="173">
        <f>IFERROR(Inv_SY_B!AM129/Inv_SY_B!$CU129-1,"")</f>
        <v>-2.7792669725463015E-2</v>
      </c>
      <c r="AN129" s="173">
        <f>IFERROR(Inv_SY_B!AN129/Inv_SY_B!$CU129-1,"")</f>
        <v>-2.0840784854777583E-2</v>
      </c>
      <c r="AO129" s="173">
        <f>IFERROR(Inv_SY_B!AO129/Inv_SY_B!$CU129-1,"")</f>
        <v>-5.2880150778607193E-2</v>
      </c>
      <c r="AP129" s="173">
        <f>IFERROR(Inv_SY_B!AP129/Inv_SY_B!$CU129-1,"")</f>
        <v>-2.5904364699957383E-2</v>
      </c>
      <c r="AQ129" s="173">
        <f>IFERROR(Inv_SY_B!AQ129/Inv_SY_B!$CU129-1,"")</f>
        <v>-4.8596395949317639E-2</v>
      </c>
      <c r="AR129" s="173">
        <f>IFERROR(Inv_SY_B!AR129/Inv_SY_B!$CU129-1,"")</f>
        <v>8.9951879927836487E-3</v>
      </c>
      <c r="AS129" s="173">
        <f>IFERROR(Inv_SY_B!AS129/Inv_SY_B!$CU129-1,"")</f>
        <v>7.5665600746631201E-2</v>
      </c>
      <c r="AT129" s="173">
        <f>IFERROR(Inv_SY_B!AT129/Inv_SY_B!$CU129-1,"")</f>
        <v>-2.3105967497657032E-2</v>
      </c>
      <c r="AU129" s="173">
        <f>IFERROR(Inv_SY_B!AU129/Inv_SY_B!$CU129-1,"")</f>
        <v>2.2150300620549235E-2</v>
      </c>
      <c r="AV129" s="173">
        <f>IFERROR(Inv_SY_B!AV129/Inv_SY_B!$CU129-1,"")</f>
        <v>-9.3105808254711375E-2</v>
      </c>
      <c r="AW129" s="173">
        <f>IFERROR(Inv_SY_B!AW129/Inv_SY_B!$CU129-1,"")</f>
        <v>-2.7972508299320742E-2</v>
      </c>
      <c r="AX129" s="173">
        <f>IFERROR(Inv_SY_B!AX129/Inv_SY_B!$CU129-1,"")</f>
        <v>2.1504528218381225E-3</v>
      </c>
      <c r="AY129" s="173">
        <f>IFERROR(Inv_SY_B!AY129/Inv_SY_B!$CU129-1,"")</f>
        <v>-2.7098120750564392E-2</v>
      </c>
      <c r="AZ129" s="173">
        <f>IFERROR(Inv_SY_B!AZ129/Inv_SY_B!$CU129-1,"")</f>
        <v>3.0516893112841892E-3</v>
      </c>
      <c r="BA129" s="173">
        <f>IFERROR(Inv_SY_B!BA129/Inv_SY_B!$CU129-1,"")</f>
        <v>-2.3206786092092258E-2</v>
      </c>
      <c r="BB129" s="173">
        <f>IFERROR(Inv_SY_B!BB129/Inv_SY_B!$CU129-1,"")</f>
        <v>-5.0160092349009977E-2</v>
      </c>
      <c r="BC129" s="173">
        <f>IFERROR(Inv_SY_B!BC129/Inv_SY_B!$CU129-1,"")</f>
        <v>-2.5521308537640675E-2</v>
      </c>
      <c r="BD129" s="173">
        <f>IFERROR(Inv_SY_B!BD129/Inv_SY_B!$CU129-1,"")</f>
        <v>-5.9423347262335446E-2</v>
      </c>
      <c r="BE129" s="173">
        <f>IFERROR(Inv_SY_B!BE129/Inv_SY_B!$CU129-1,"")</f>
        <v>-2.2305549602646746E-2</v>
      </c>
      <c r="BF129" s="173">
        <f>IFERROR(Inv_SY_B!BF129/Inv_SY_B!$CU129-1,"")</f>
        <v>-3.4474364431097859E-2</v>
      </c>
      <c r="BG129" s="173">
        <f>IFERROR(Inv_SY_B!BG129/Inv_SY_B!$CU129-1,"")</f>
        <v>2.4378035865890713E-3</v>
      </c>
      <c r="BH129" s="173">
        <f>IFERROR(Inv_SY_B!BH129/Inv_SY_B!$CU129-1,"")</f>
        <v>3.0137830878437244E-2</v>
      </c>
      <c r="BI129" s="173">
        <f>IFERROR(Inv_SY_B!BI129/Inv_SY_B!$CU129-1,"")</f>
        <v>-4.2093009969038975E-2</v>
      </c>
      <c r="BJ129" s="173">
        <f>IFERROR(Inv_SY_B!BJ129/Inv_SY_B!$CU129-1,"")</f>
        <v>-5.7144874748701335E-3</v>
      </c>
      <c r="BK129" s="173">
        <f>IFERROR(Inv_SY_B!BK129/Inv_SY_B!$CU129-1,"")</f>
        <v>-6.1242644462988771E-2</v>
      </c>
      <c r="BL129" s="173">
        <f>IFERROR(Inv_SY_B!BL129/Inv_SY_B!$CU129-1,"")</f>
        <v>-0.11277226017453101</v>
      </c>
      <c r="BM129" s="173">
        <f>IFERROR(Inv_SY_B!BM129/Inv_SY_B!$CU129-1,"")</f>
        <v>-5.6656760829618236E-2</v>
      </c>
      <c r="BN129" s="173">
        <f>IFERROR(Inv_SY_B!BN129/Inv_SY_B!$CU129-1,"")</f>
        <v>-2.0217201552448327E-2</v>
      </c>
      <c r="BO129" s="173">
        <f>IFERROR(Inv_SY_B!BO129/Inv_SY_B!$CU129-1,"")</f>
        <v>-2.3929086628903584E-2</v>
      </c>
      <c r="BP129" s="173">
        <f>IFERROR(Inv_SY_B!BP129/Inv_SY_B!$CU129-1,"")</f>
        <v>-1.5177571232658393E-2</v>
      </c>
      <c r="BQ129" s="173">
        <f>IFERROR(Inv_SY_B!BQ129/Inv_SY_B!$CU129-1,"")</f>
        <v>-2.6277271116633028E-2</v>
      </c>
      <c r="BR129" s="173">
        <f>IFERROR(Inv_SY_B!BR129/Inv_SY_B!$CU129-1,"")</f>
        <v>1.1068941249119391E-3</v>
      </c>
      <c r="BS129" s="173">
        <f>IFERROR(Inv_SY_B!BS129/Inv_SY_B!$CU129-1,"")</f>
        <v>3.4920180729325345E-4</v>
      </c>
      <c r="BT129" s="173">
        <f>IFERROR(Inv_SY_B!BT129/Inv_SY_B!$CU129-1,"")</f>
        <v>-0.22017064602325398</v>
      </c>
      <c r="BU129" s="173">
        <f>IFERROR(Inv_SY_B!BU129/Inv_SY_B!$CU129-1,"")</f>
        <v>-1.0095300612327107E-2</v>
      </c>
      <c r="BV129" s="173">
        <f>IFERROR(Inv_SY_B!BV129/Inv_SY_B!$CU129-1,"")</f>
        <v>-4.8094314408167138E-2</v>
      </c>
      <c r="BW129" s="173">
        <f>IFERROR(Inv_SY_B!BW129/Inv_SY_B!$CU129-1,"")</f>
        <v>3.5485209879782209E-2</v>
      </c>
      <c r="BX129" s="173">
        <f>IFERROR(Inv_SY_B!BX129/Inv_SY_B!$CU129-1,"")</f>
        <v>3.5733751780844258E-2</v>
      </c>
      <c r="BY129" s="173">
        <f>IFERROR(Inv_SY_B!BY129/Inv_SY_B!$CU129-1,"")</f>
        <v>4.1029824632612844E-2</v>
      </c>
      <c r="BZ129" s="173">
        <f>IFERROR(Inv_SY_B!BZ129/Inv_SY_B!$CU129-1,"")</f>
        <v>1.8818188828097826E-2</v>
      </c>
      <c r="CA129" s="173">
        <f>IFERROR(Inv_SY_B!CA129/Inv_SY_B!$CU129-1,"")</f>
        <v>-4.3909357811819705E-2</v>
      </c>
      <c r="CB129" s="173">
        <f>IFERROR(Inv_SY_B!CB129/Inv_SY_B!$CU129-1,"")</f>
        <v>-7.8764531200313459E-2</v>
      </c>
      <c r="CC129" s="173">
        <f>IFERROR(Inv_SY_B!CC129/Inv_SY_B!$CU129-1,"")</f>
        <v>4.778539322464348E-2</v>
      </c>
      <c r="CD129" s="173">
        <f>IFERROR(Inv_SY_B!CD129/Inv_SY_B!$CU129-1,"")</f>
        <v>6.0995550604767024E-2</v>
      </c>
      <c r="CE129" s="173">
        <f>IFERROR(Inv_SY_B!CE129/Inv_SY_B!$CU129-1,"")</f>
        <v>9.2774370829006747E-2</v>
      </c>
      <c r="CF129" s="173">
        <f>IFERROR(Inv_SY_B!CF129/Inv_SY_B!$CU129-1,"")</f>
        <v>5.3837543854186931E-2</v>
      </c>
      <c r="CG129" s="173">
        <f>IFERROR(Inv_SY_B!CG129/Inv_SY_B!$CU129-1,"")</f>
        <v>-2.7051660555886703E-2</v>
      </c>
      <c r="CH129" s="173">
        <f>IFERROR(Inv_SY_B!CH129/Inv_SY_B!$CU129-1,"")</f>
        <v>7.4134966746301156E-2</v>
      </c>
      <c r="CI129" s="173">
        <f>IFERROR(Inv_SY_B!CI129/Inv_SY_B!$CU129-1,"")</f>
        <v>-4.4644699022547196E-2</v>
      </c>
      <c r="CJ129" s="173">
        <f>IFERROR(Inv_SY_B!CJ129/Inv_SY_B!$CU129-1,"")</f>
        <v>-0.10778719332713271</v>
      </c>
      <c r="CK129" s="173">
        <f>IFERROR(Inv_SY_B!CK129/Inv_SY_B!$CU129-1,"")</f>
        <v>-6.1376539802028729E-2</v>
      </c>
      <c r="CL129" s="173">
        <f>IFERROR(Inv_SY_B!CL129/Inv_SY_B!$CU129-1,"")</f>
        <v>-6.7465106258325913E-2</v>
      </c>
      <c r="CM129" s="173">
        <f>IFERROR(Inv_SY_B!CM129/Inv_SY_B!$CU129-1,"")</f>
        <v>0.2187177555995854</v>
      </c>
      <c r="CN129" s="173">
        <f>IFERROR(Inv_SY_B!CN129/Inv_SY_B!$CU129-1,"")</f>
        <v>-0.27452706832024698</v>
      </c>
      <c r="CO129" s="173">
        <f>IFERROR(Inv_SY_B!CO129/Inv_SY_B!$CU129-1,"")</f>
        <v>-6.500997385365137E-2</v>
      </c>
      <c r="CP129" s="173">
        <f>IFERROR(Inv_SY_B!CP129/Inv_SY_B!$CU129-1,"")</f>
        <v>-6.9808075253649959E-2</v>
      </c>
      <c r="CQ129" s="173">
        <f>IFERROR(Inv_SY_B!CQ129/Inv_SY_B!$CU129-1,"")</f>
        <v>-1</v>
      </c>
      <c r="CR129" s="173">
        <f>IFERROR(Inv_SY_B!CR129/Inv_SY_B!$CU129-1,"")</f>
        <v>-1</v>
      </c>
      <c r="CS129" s="173">
        <f>IFERROR(Inv_SY_B!CS129/Inv_SY_B!$CU129-1,"")</f>
        <v>-1</v>
      </c>
      <c r="CT129" s="173">
        <f>IFERROR(Inv_SY_B!CT129/Inv_SY_B!$CU129-1,"")</f>
        <v>-1</v>
      </c>
      <c r="CU129" s="173"/>
      <c r="CV129" s="173"/>
      <c r="CW129" s="173"/>
      <c r="CX129" s="173"/>
    </row>
    <row r="130" spans="2:102">
      <c r="B130" s="164">
        <f t="shared" si="3"/>
        <v>45822</v>
      </c>
      <c r="C130" s="173">
        <f>IFERROR(Inv_SY_B!C130/Inv_SY_B!$CU130-1,"")</f>
        <v>3.9864113106697241E-2</v>
      </c>
      <c r="D130" s="173">
        <f>IFERROR(Inv_SY_B!D130/Inv_SY_B!$CU130-1,"")</f>
        <v>3.6955707261742576E-2</v>
      </c>
      <c r="E130" s="173">
        <f>IFERROR(Inv_SY_B!E130/Inv_SY_B!$CU130-1,"")</f>
        <v>4.054670712885855E-2</v>
      </c>
      <c r="F130" s="173">
        <f>IFERROR(Inv_SY_B!F130/Inv_SY_B!$CU130-1,"")</f>
        <v>-1.961615554375995E-2</v>
      </c>
      <c r="G130" s="173">
        <f>IFERROR(Inv_SY_B!G130/Inv_SY_B!$CU130-1,"")</f>
        <v>3.2320525355848506E-2</v>
      </c>
      <c r="H130" s="173">
        <f>IFERROR(Inv_SY_B!H130/Inv_SY_B!$CU130-1,"")</f>
        <v>2.5138938093696606E-2</v>
      </c>
      <c r="I130" s="173">
        <f>IFERROR(Inv_SY_B!I130/Inv_SY_B!$CU130-1,"")</f>
        <v>-3.5084837108711131E-2</v>
      </c>
      <c r="J130" s="173">
        <f>IFERROR(Inv_SY_B!J130/Inv_SY_B!$CU130-1,"")</f>
        <v>-1.9671024238628876E-3</v>
      </c>
      <c r="K130" s="173">
        <f>IFERROR(Inv_SY_B!K130/Inv_SY_B!$CU130-1,"")</f>
        <v>-7.4358645869946338E-3</v>
      </c>
      <c r="L130" s="173">
        <f>IFERROR(Inv_SY_B!L130/Inv_SY_B!$CU130-1,"")</f>
        <v>-1.7099105935378667E-3</v>
      </c>
      <c r="M130" s="173">
        <f>IFERROR(Inv_SY_B!M130/Inv_SY_B!$CU130-1,"")</f>
        <v>4.3493158634306139E-2</v>
      </c>
      <c r="N130" s="173">
        <f>IFERROR(Inv_SY_B!N130/Inv_SY_B!$CU130-1,"")</f>
        <v>2.7296409096054575E-2</v>
      </c>
      <c r="O130" s="173">
        <f>IFERROR(Inv_SY_B!O130/Inv_SY_B!$CU130-1,"")</f>
        <v>3.7191680994535403E-2</v>
      </c>
      <c r="P130" s="173">
        <f>IFERROR(Inv_SY_B!P130/Inv_SY_B!$CU130-1,"")</f>
        <v>1.1549626016657655E-2</v>
      </c>
      <c r="Q130" s="173">
        <f>IFERROR(Inv_SY_B!Q130/Inv_SY_B!$CU130-1,"")</f>
        <v>8.7703073739187065E-3</v>
      </c>
      <c r="R130" s="173">
        <f>IFERROR(Inv_SY_B!R130/Inv_SY_B!$CU130-1,"")</f>
        <v>1.0877304194443438E-2</v>
      </c>
      <c r="S130" s="173">
        <f>IFERROR(Inv_SY_B!S130/Inv_SY_B!$CU130-1,"")</f>
        <v>-6.0766453756733174E-3</v>
      </c>
      <c r="T130" s="173">
        <f>IFERROR(Inv_SY_B!T130/Inv_SY_B!$CU130-1,"")</f>
        <v>2.1594264747790692E-2</v>
      </c>
      <c r="U130" s="173">
        <f>IFERROR(Inv_SY_B!U130/Inv_SY_B!$CU130-1,"")</f>
        <v>7.6223652211316884E-2</v>
      </c>
      <c r="V130" s="173">
        <f>IFERROR(Inv_SY_B!V130/Inv_SY_B!$CU130-1,"")</f>
        <v>0.10589315174792069</v>
      </c>
      <c r="W130" s="173">
        <f>IFERROR(Inv_SY_B!W130/Inv_SY_B!$CU130-1,"")</f>
        <v>5.8241950504499762E-2</v>
      </c>
      <c r="X130" s="173">
        <f>IFERROR(Inv_SY_B!X130/Inv_SY_B!$CU130-1,"")</f>
        <v>-0.28747826245622654</v>
      </c>
      <c r="Y130" s="173">
        <f>IFERROR(Inv_SY_B!Y130/Inv_SY_B!$CU130-1,"")</f>
        <v>2.3494888778311518E-2</v>
      </c>
      <c r="Z130" s="173">
        <f>IFERROR(Inv_SY_B!Z130/Inv_SY_B!$CU130-1,"")</f>
        <v>1.3665938307458658E-2</v>
      </c>
      <c r="AA130" s="173">
        <f>IFERROR(Inv_SY_B!AA130/Inv_SY_B!$CU130-1,"")</f>
        <v>1.8537816855546119E-3</v>
      </c>
      <c r="AB130" s="173">
        <f>IFERROR(Inv_SY_B!AB130/Inv_SY_B!$CU130-1,"")</f>
        <v>8.122735973922901E-2</v>
      </c>
      <c r="AC130" s="173">
        <f>IFERROR(Inv_SY_B!AC130/Inv_SY_B!$CU130-1,"")</f>
        <v>9.6096608545510831E-2</v>
      </c>
      <c r="AD130" s="173">
        <f>IFERROR(Inv_SY_B!AD130/Inv_SY_B!$CU130-1,"")</f>
        <v>3.5100670121726907E-2</v>
      </c>
      <c r="AE130" s="173">
        <f>IFERROR(Inv_SY_B!AE130/Inv_SY_B!$CU130-1,"")</f>
        <v>7.9084897278693944E-2</v>
      </c>
      <c r="AF130" s="173">
        <f>IFERROR(Inv_SY_B!AF130/Inv_SY_B!$CU130-1,"")</f>
        <v>0.11130016841527346</v>
      </c>
      <c r="AG130" s="173">
        <f>IFERROR(Inv_SY_B!AG130/Inv_SY_B!$CU130-1,"")</f>
        <v>8.1300401309432724E-2</v>
      </c>
      <c r="AH130" s="173">
        <f>IFERROR(Inv_SY_B!AH130/Inv_SY_B!$CU130-1,"")</f>
        <v>5.0572366164714833E-2</v>
      </c>
      <c r="AI130" s="173">
        <f>IFERROR(Inv_SY_B!AI130/Inv_SY_B!$CU130-1,"")</f>
        <v>1.8479648086974221E-2</v>
      </c>
      <c r="AJ130" s="173">
        <f>IFERROR(Inv_SY_B!AJ130/Inv_SY_B!$CU130-1,"")</f>
        <v>2.2117075401570485E-2</v>
      </c>
      <c r="AK130" s="173">
        <f>IFERROR(Inv_SY_B!AK130/Inv_SY_B!$CU130-1,"")</f>
        <v>3.252764323300128E-2</v>
      </c>
      <c r="AL130" s="173">
        <f>IFERROR(Inv_SY_B!AL130/Inv_SY_B!$CU130-1,"")</f>
        <v>3.641877825214257E-2</v>
      </c>
      <c r="AM130" s="173">
        <f>IFERROR(Inv_SY_B!AM130/Inv_SY_B!$CU130-1,"")</f>
        <v>2.7690577707388808E-3</v>
      </c>
      <c r="AN130" s="173">
        <f>IFERROR(Inv_SY_B!AN130/Inv_SY_B!$CU130-1,"")</f>
        <v>2.2369674520639649E-2</v>
      </c>
      <c r="AO130" s="173">
        <f>IFERROR(Inv_SY_B!AO130/Inv_SY_B!$CU130-1,"")</f>
        <v>-6.079435625761298E-3</v>
      </c>
      <c r="AP130" s="173">
        <f>IFERROR(Inv_SY_B!AP130/Inv_SY_B!$CU130-1,"")</f>
        <v>1.7937903593310933E-2</v>
      </c>
      <c r="AQ130" s="173">
        <f>IFERROR(Inv_SY_B!AQ130/Inv_SY_B!$CU130-1,"")</f>
        <v>-3.1256108061273102E-2</v>
      </c>
      <c r="AR130" s="173">
        <f>IFERROR(Inv_SY_B!AR130/Inv_SY_B!$CU130-1,"")</f>
        <v>4.2169559315370808E-2</v>
      </c>
      <c r="AS130" s="173">
        <f>IFERROR(Inv_SY_B!AS130/Inv_SY_B!$CU130-1,"")</f>
        <v>0.10856108665830333</v>
      </c>
      <c r="AT130" s="173">
        <f>IFERROR(Inv_SY_B!AT130/Inv_SY_B!$CU130-1,"")</f>
        <v>6.6488238920245912E-3</v>
      </c>
      <c r="AU130" s="173">
        <f>IFERROR(Inv_SY_B!AU130/Inv_SY_B!$CU130-1,"")</f>
        <v>5.208947647384421E-2</v>
      </c>
      <c r="AV130" s="173">
        <f>IFERROR(Inv_SY_B!AV130/Inv_SY_B!$CU130-1,"")</f>
        <v>-2.1959984998832005E-2</v>
      </c>
      <c r="AW130" s="173">
        <f>IFERROR(Inv_SY_B!AW130/Inv_SY_B!$CU130-1,"")</f>
        <v>5.2181943358418081E-3</v>
      </c>
      <c r="AX130" s="173">
        <f>IFERROR(Inv_SY_B!AX130/Inv_SY_B!$CU130-1,"")</f>
        <v>2.71475599855866E-2</v>
      </c>
      <c r="AY130" s="173">
        <f>IFERROR(Inv_SY_B!AY130/Inv_SY_B!$CU130-1,"")</f>
        <v>1.1845872601350171E-2</v>
      </c>
      <c r="AZ130" s="173">
        <f>IFERROR(Inv_SY_B!AZ130/Inv_SY_B!$CU130-1,"")</f>
        <v>3.4104051779217492E-2</v>
      </c>
      <c r="BA130" s="173">
        <f>IFERROR(Inv_SY_B!BA130/Inv_SY_B!$CU130-1,"")</f>
        <v>4.2137097538412771E-3</v>
      </c>
      <c r="BB130" s="173">
        <f>IFERROR(Inv_SY_B!BB130/Inv_SY_B!$CU130-1,"")</f>
        <v>-1.6530589816015406E-2</v>
      </c>
      <c r="BC130" s="173">
        <f>IFERROR(Inv_SY_B!BC130/Inv_SY_B!$CU130-1,"")</f>
        <v>-1.4281447259823388E-2</v>
      </c>
      <c r="BD130" s="173">
        <f>IFERROR(Inv_SY_B!BD130/Inv_SY_B!$CU130-1,"")</f>
        <v>-2.7115080344826459E-2</v>
      </c>
      <c r="BE130" s="173">
        <f>IFERROR(Inv_SY_B!BE130/Inv_SY_B!$CU130-1,"")</f>
        <v>1.3120934127808237E-3</v>
      </c>
      <c r="BF130" s="173">
        <f>IFERROR(Inv_SY_B!BF130/Inv_SY_B!$CU130-1,"")</f>
        <v>-6.8890757481594456E-3</v>
      </c>
      <c r="BG130" s="173">
        <f>IFERROR(Inv_SY_B!BG130/Inv_SY_B!$CU130-1,"")</f>
        <v>1.6081054712856258E-2</v>
      </c>
      <c r="BH130" s="173">
        <f>IFERROR(Inv_SY_B!BH130/Inv_SY_B!$CU130-1,"")</f>
        <v>5.1657394198898254E-2</v>
      </c>
      <c r="BI130" s="173">
        <f>IFERROR(Inv_SY_B!BI130/Inv_SY_B!$CU130-1,"")</f>
        <v>-1.3872058381670826E-2</v>
      </c>
      <c r="BJ130" s="173">
        <f>IFERROR(Inv_SY_B!BJ130/Inv_SY_B!$CU130-1,"")</f>
        <v>1.4518893899969409E-2</v>
      </c>
      <c r="BK130" s="173">
        <f>IFERROR(Inv_SY_B!BK130/Inv_SY_B!$CU130-1,"")</f>
        <v>-5.465585855756927E-2</v>
      </c>
      <c r="BL130" s="173">
        <f>IFERROR(Inv_SY_B!BL130/Inv_SY_B!$CU130-1,"")</f>
        <v>-9.8128891331679347E-2</v>
      </c>
      <c r="BM130" s="173">
        <f>IFERROR(Inv_SY_B!BM130/Inv_SY_B!$CU130-1,"")</f>
        <v>-4.2918061194864632E-2</v>
      </c>
      <c r="BN130" s="173">
        <f>IFERROR(Inv_SY_B!BN130/Inv_SY_B!$CU130-1,"")</f>
        <v>-3.8044222416821816E-2</v>
      </c>
      <c r="BO130" s="173">
        <f>IFERROR(Inv_SY_B!BO130/Inv_SY_B!$CU130-1,"")</f>
        <v>-3.2255232591539396E-2</v>
      </c>
      <c r="BP130" s="173">
        <f>IFERROR(Inv_SY_B!BP130/Inv_SY_B!$CU130-1,"")</f>
        <v>-2.9333414561388826E-3</v>
      </c>
      <c r="BQ130" s="173">
        <f>IFERROR(Inv_SY_B!BQ130/Inv_SY_B!$CU130-1,"")</f>
        <v>-1.3689567789341495E-2</v>
      </c>
      <c r="BR130" s="173">
        <f>IFERROR(Inv_SY_B!BR130/Inv_SY_B!$CU130-1,"")</f>
        <v>-2.0972162950034123E-2</v>
      </c>
      <c r="BS130" s="173">
        <f>IFERROR(Inv_SY_B!BS130/Inv_SY_B!$CU130-1,"")</f>
        <v>-1.8598555596561872E-2</v>
      </c>
      <c r="BT130" s="173">
        <f>IFERROR(Inv_SY_B!BT130/Inv_SY_B!$CU130-1,"")</f>
        <v>-7.8650746486331635E-2</v>
      </c>
      <c r="BU130" s="173">
        <f>IFERROR(Inv_SY_B!BU130/Inv_SY_B!$CU130-1,"")</f>
        <v>-6.263482897889272E-2</v>
      </c>
      <c r="BV130" s="173">
        <f>IFERROR(Inv_SY_B!BV130/Inv_SY_B!$CU130-1,"")</f>
        <v>-7.2817552783207562E-2</v>
      </c>
      <c r="BW130" s="173">
        <f>IFERROR(Inv_SY_B!BW130/Inv_SY_B!$CU130-1,"")</f>
        <v>-4.5339083512807576E-3</v>
      </c>
      <c r="BX130" s="173">
        <f>IFERROR(Inv_SY_B!BX130/Inv_SY_B!$CU130-1,"")</f>
        <v>2.2113367524593475E-2</v>
      </c>
      <c r="BY130" s="173">
        <f>IFERROR(Inv_SY_B!BY130/Inv_SY_B!$CU130-1,"")</f>
        <v>1.5211011920952755E-2</v>
      </c>
      <c r="BZ130" s="173">
        <f>IFERROR(Inv_SY_B!BZ130/Inv_SY_B!$CU130-1,"")</f>
        <v>1.571802131438349E-2</v>
      </c>
      <c r="CA130" s="173">
        <f>IFERROR(Inv_SY_B!CA130/Inv_SY_B!$CU130-1,"")</f>
        <v>1.8076895932558124E-2</v>
      </c>
      <c r="CB130" s="173">
        <f>IFERROR(Inv_SY_B!CB130/Inv_SY_B!$CU130-1,"")</f>
        <v>-1.0878497845536406E-2</v>
      </c>
      <c r="CC130" s="173">
        <f>IFERROR(Inv_SY_B!CC130/Inv_SY_B!$CU130-1,"")</f>
        <v>1.5109535528200269E-2</v>
      </c>
      <c r="CD130" s="173">
        <f>IFERROR(Inv_SY_B!CD130/Inv_SY_B!$CU130-1,"")</f>
        <v>7.473441669925851E-2</v>
      </c>
      <c r="CE130" s="173">
        <f>IFERROR(Inv_SY_B!CE130/Inv_SY_B!$CU130-1,"")</f>
        <v>7.703708081596794E-2</v>
      </c>
      <c r="CF130" s="173">
        <f>IFERROR(Inv_SY_B!CF130/Inv_SY_B!$CU130-1,"")</f>
        <v>3.9243759159083735E-2</v>
      </c>
      <c r="CG130" s="173">
        <f>IFERROR(Inv_SY_B!CG130/Inv_SY_B!$CU130-1,"")</f>
        <v>-0.26410692603501695</v>
      </c>
      <c r="CH130" s="173">
        <f>IFERROR(Inv_SY_B!CH130/Inv_SY_B!$CU130-1,"")</f>
        <v>-1.5122976046414438E-3</v>
      </c>
      <c r="CI130" s="173">
        <f>IFERROR(Inv_SY_B!CI130/Inv_SY_B!$CU130-1,"")</f>
        <v>-0.28008431054026273</v>
      </c>
      <c r="CJ130" s="173">
        <f>IFERROR(Inv_SY_B!CJ130/Inv_SY_B!$CU130-1,"")</f>
        <v>-0.12927472765175674</v>
      </c>
      <c r="CK130" s="173">
        <f>IFERROR(Inv_SY_B!CK130/Inv_SY_B!$CU130-1,"")</f>
        <v>-7.4299990520807713E-2</v>
      </c>
      <c r="CL130" s="173">
        <f>IFERROR(Inv_SY_B!CL130/Inv_SY_B!$CU130-1,"")</f>
        <v>-3.1799163723348234E-2</v>
      </c>
      <c r="CM130" s="173">
        <f>IFERROR(Inv_SY_B!CM130/Inv_SY_B!$CU130-1,"")</f>
        <v>0.16459896877605784</v>
      </c>
      <c r="CN130" s="173">
        <f>IFERROR(Inv_SY_B!CN130/Inv_SY_B!$CU130-1,"")</f>
        <v>-7.0676253828896307E-2</v>
      </c>
      <c r="CO130" s="173">
        <f>IFERROR(Inv_SY_B!CO130/Inv_SY_B!$CU130-1,"")</f>
        <v>-9.9369659816667566E-2</v>
      </c>
      <c r="CP130" s="173">
        <f>IFERROR(Inv_SY_B!CP130/Inv_SY_B!$CU130-1,"")</f>
        <v>-0.11949786998719392</v>
      </c>
      <c r="CQ130" s="173">
        <f>IFERROR(Inv_SY_B!CQ130/Inv_SY_B!$CU130-1,"")</f>
        <v>-1</v>
      </c>
      <c r="CR130" s="173">
        <f>IFERROR(Inv_SY_B!CR130/Inv_SY_B!$CU130-1,"")</f>
        <v>-1</v>
      </c>
      <c r="CS130" s="173">
        <f>IFERROR(Inv_SY_B!CS130/Inv_SY_B!$CU130-1,"")</f>
        <v>-1</v>
      </c>
      <c r="CT130" s="173">
        <f>IFERROR(Inv_SY_B!CT130/Inv_SY_B!$CU130-1,"")</f>
        <v>-1</v>
      </c>
      <c r="CU130" s="173"/>
      <c r="CV130" s="173"/>
      <c r="CW130" s="173"/>
      <c r="CX130" s="173"/>
    </row>
    <row r="131" spans="2:102">
      <c r="B131" s="164">
        <f t="shared" si="3"/>
        <v>45823</v>
      </c>
      <c r="C131" s="173">
        <f>IFERROR(Inv_SY_B!C131/Inv_SY_B!$CU131-1,"")</f>
        <v>-3.0252138628742875E-2</v>
      </c>
      <c r="D131" s="173">
        <f>IFERROR(Inv_SY_B!D131/Inv_SY_B!$CU131-1,"")</f>
        <v>-2.2691510446775087E-2</v>
      </c>
      <c r="E131" s="173">
        <f>IFERROR(Inv_SY_B!E131/Inv_SY_B!$CU131-1,"")</f>
        <v>6.0002340248463071E-2</v>
      </c>
      <c r="F131" s="173">
        <f>IFERROR(Inv_SY_B!F131/Inv_SY_B!$CU131-1,"")</f>
        <v>2.0833694675106429E-3</v>
      </c>
      <c r="G131" s="173">
        <f>IFERROR(Inv_SY_B!G131/Inv_SY_B!$CU131-1,"")</f>
        <v>5.0284152409173277E-2</v>
      </c>
      <c r="H131" s="173">
        <f>IFERROR(Inv_SY_B!H131/Inv_SY_B!$CU131-1,"")</f>
        <v>4.1285830335756835E-2</v>
      </c>
      <c r="I131" s="173">
        <f>IFERROR(Inv_SY_B!I131/Inv_SY_B!$CU131-1,"")</f>
        <v>3.4433774712444132E-2</v>
      </c>
      <c r="J131" s="173">
        <f>IFERROR(Inv_SY_B!J131/Inv_SY_B!$CU131-1,"")</f>
        <v>3.6497632286993431E-2</v>
      </c>
      <c r="K131" s="173">
        <f>IFERROR(Inv_SY_B!K131/Inv_SY_B!$CU131-1,"")</f>
        <v>3.726612187975431E-2</v>
      </c>
      <c r="L131" s="173">
        <f>IFERROR(Inv_SY_B!L131/Inv_SY_B!$CU131-1,"")</f>
        <v>4.1460343248695741E-2</v>
      </c>
      <c r="M131" s="173">
        <f>IFERROR(Inv_SY_B!M131/Inv_SY_B!$CU131-1,"")</f>
        <v>4.9650654152511908E-2</v>
      </c>
      <c r="N131" s="173">
        <f>IFERROR(Inv_SY_B!N131/Inv_SY_B!$CU131-1,"")</f>
        <v>4.1394800841599855E-2</v>
      </c>
      <c r="O131" s="173">
        <f>IFERROR(Inv_SY_B!O131/Inv_SY_B!$CU131-1,"")</f>
        <v>4.1803440238512124E-2</v>
      </c>
      <c r="P131" s="173">
        <f>IFERROR(Inv_SY_B!P131/Inv_SY_B!$CU131-1,"")</f>
        <v>2.2493607149510098E-2</v>
      </c>
      <c r="Q131" s="173">
        <f>IFERROR(Inv_SY_B!Q131/Inv_SY_B!$CU131-1,"")</f>
        <v>1.1628061643408794E-2</v>
      </c>
      <c r="R131" s="173">
        <f>IFERROR(Inv_SY_B!R131/Inv_SY_B!$CU131-1,"")</f>
        <v>1.0249388919436608E-3</v>
      </c>
      <c r="S131" s="173">
        <f>IFERROR(Inv_SY_B!S131/Inv_SY_B!$CU131-1,"")</f>
        <v>-9.6110429460634084E-3</v>
      </c>
      <c r="T131" s="173">
        <f>IFERROR(Inv_SY_B!T131/Inv_SY_B!$CU131-1,"")</f>
        <v>1.3363789281704896E-2</v>
      </c>
      <c r="U131" s="173">
        <f>IFERROR(Inv_SY_B!U131/Inv_SY_B!$CU131-1,"")</f>
        <v>2.3674120962811518E-2</v>
      </c>
      <c r="V131" s="173">
        <f>IFERROR(Inv_SY_B!V131/Inv_SY_B!$CU131-1,"")</f>
        <v>3.0530500955756601E-2</v>
      </c>
      <c r="W131" s="173">
        <f>IFERROR(Inv_SY_B!W131/Inv_SY_B!$CU131-1,"")</f>
        <v>-3.7346042886063913E-3</v>
      </c>
      <c r="X131" s="173">
        <f>IFERROR(Inv_SY_B!X131/Inv_SY_B!$CU131-1,"")</f>
        <v>-0.34473194462120693</v>
      </c>
      <c r="Y131" s="173">
        <f>IFERROR(Inv_SY_B!Y131/Inv_SY_B!$CU131-1,"")</f>
        <v>3.9333467122251831E-2</v>
      </c>
      <c r="Z131" s="173">
        <f>IFERROR(Inv_SY_B!Z131/Inv_SY_B!$CU131-1,"")</f>
        <v>3.0630205361057206E-2</v>
      </c>
      <c r="AA131" s="173">
        <f>IFERROR(Inv_SY_B!AA131/Inv_SY_B!$CU131-1,"")</f>
        <v>-7.9077204894493436E-2</v>
      </c>
      <c r="AB131" s="173">
        <f>IFERROR(Inv_SY_B!AB131/Inv_SY_B!$CU131-1,"")</f>
        <v>-1.4801642008752447E-2</v>
      </c>
      <c r="AC131" s="173">
        <f>IFERROR(Inv_SY_B!AC131/Inv_SY_B!$CU131-1,"")</f>
        <v>-7.3820410799461111E-3</v>
      </c>
      <c r="AD131" s="173">
        <f>IFERROR(Inv_SY_B!AD131/Inv_SY_B!$CU131-1,"")</f>
        <v>-5.5888549455413328E-2</v>
      </c>
      <c r="AE131" s="173">
        <f>IFERROR(Inv_SY_B!AE131/Inv_SY_B!$CU131-1,"")</f>
        <v>-3.0547747258522717E-2</v>
      </c>
      <c r="AF131" s="173">
        <f>IFERROR(Inv_SY_B!AF131/Inv_SY_B!$CU131-1,"")</f>
        <v>-9.1179294066727756E-3</v>
      </c>
      <c r="AG131" s="173">
        <f>IFERROR(Inv_SY_B!AG131/Inv_SY_B!$CU131-1,"")</f>
        <v>-2.8381178783761118E-2</v>
      </c>
      <c r="AH131" s="173">
        <f>IFERROR(Inv_SY_B!AH131/Inv_SY_B!$CU131-1,"")</f>
        <v>-3.8768304385522701E-2</v>
      </c>
      <c r="AI131" s="173">
        <f>IFERROR(Inv_SY_B!AI131/Inv_SY_B!$CU131-1,"")</f>
        <v>1.7152499198429538E-3</v>
      </c>
      <c r="AJ131" s="173">
        <f>IFERROR(Inv_SY_B!AJ131/Inv_SY_B!$CU131-1,"")</f>
        <v>9.9905693848922894E-4</v>
      </c>
      <c r="AK131" s="173">
        <f>IFERROR(Inv_SY_B!AK131/Inv_SY_B!$CU131-1,"")</f>
        <v>-8.509022296721791E-3</v>
      </c>
      <c r="AL131" s="173">
        <f>IFERROR(Inv_SY_B!AL131/Inv_SY_B!$CU131-1,"")</f>
        <v>-1.1268460719392359E-2</v>
      </c>
      <c r="AM131" s="173">
        <f>IFERROR(Inv_SY_B!AM131/Inv_SY_B!$CU131-1,"")</f>
        <v>-4.1774426011711441E-2</v>
      </c>
      <c r="AN131" s="173">
        <f>IFERROR(Inv_SY_B!AN131/Inv_SY_B!$CU131-1,"")</f>
        <v>-6.1728199997873601E-3</v>
      </c>
      <c r="AO131" s="173">
        <f>IFERROR(Inv_SY_B!AO131/Inv_SY_B!$CU131-1,"")</f>
        <v>-2.7338819962017813E-2</v>
      </c>
      <c r="AP131" s="173">
        <f>IFERROR(Inv_SY_B!AP131/Inv_SY_B!$CU131-1,"")</f>
        <v>-1.9520644953150423E-3</v>
      </c>
      <c r="AQ131" s="173">
        <f>IFERROR(Inv_SY_B!AQ131/Inv_SY_B!$CU131-1,"")</f>
        <v>-1.3405971226468583E-2</v>
      </c>
      <c r="AR131" s="173">
        <f>IFERROR(Inv_SY_B!AR131/Inv_SY_B!$CU131-1,"")</f>
        <v>4.586211984738009E-2</v>
      </c>
      <c r="AS131" s="173">
        <f>IFERROR(Inv_SY_B!AS131/Inv_SY_B!$CU131-1,"")</f>
        <v>0.11102691655113173</v>
      </c>
      <c r="AT131" s="173">
        <f>IFERROR(Inv_SY_B!AT131/Inv_SY_B!$CU131-1,"")</f>
        <v>7.1940056559884891E-3</v>
      </c>
      <c r="AU131" s="173">
        <f>IFERROR(Inv_SY_B!AU131/Inv_SY_B!$CU131-1,"")</f>
        <v>4.7422685989826796E-2</v>
      </c>
      <c r="AV131" s="173">
        <f>IFERROR(Inv_SY_B!AV131/Inv_SY_B!$CU131-1,"")</f>
        <v>-6.7615039275108479E-2</v>
      </c>
      <c r="AW131" s="173">
        <f>IFERROR(Inv_SY_B!AW131/Inv_SY_B!$CU131-1,"")</f>
        <v>6.2561123641191596E-3</v>
      </c>
      <c r="AX131" s="173">
        <f>IFERROR(Inv_SY_B!AX131/Inv_SY_B!$CU131-1,"")</f>
        <v>3.4883619907351449E-2</v>
      </c>
      <c r="AY131" s="173">
        <f>IFERROR(Inv_SY_B!AY131/Inv_SY_B!$CU131-1,"")</f>
        <v>1.3273122860307129E-2</v>
      </c>
      <c r="AZ131" s="173">
        <f>IFERROR(Inv_SY_B!AZ131/Inv_SY_B!$CU131-1,"")</f>
        <v>5.0410946947480717E-2</v>
      </c>
      <c r="BA131" s="173">
        <f>IFERROR(Inv_SY_B!BA131/Inv_SY_B!$CU131-1,"")</f>
        <v>2.0199124098180699E-2</v>
      </c>
      <c r="BB131" s="173">
        <f>IFERROR(Inv_SY_B!BB131/Inv_SY_B!$CU131-1,"")</f>
        <v>-1.2996547572127981E-2</v>
      </c>
      <c r="BC131" s="173">
        <f>IFERROR(Inv_SY_B!BC131/Inv_SY_B!$CU131-1,"")</f>
        <v>1.9347921120767442E-2</v>
      </c>
      <c r="BD131" s="173">
        <f>IFERROR(Inv_SY_B!BD131/Inv_SY_B!$CU131-1,"")</f>
        <v>-1.4390764335247774E-2</v>
      </c>
      <c r="BE131" s="173">
        <f>IFERROR(Inv_SY_B!BE131/Inv_SY_B!$CU131-1,"")</f>
        <v>2.7812888104014055E-2</v>
      </c>
      <c r="BF131" s="173">
        <f>IFERROR(Inv_SY_B!BF131/Inv_SY_B!$CU131-1,"")</f>
        <v>9.0975468045637609E-3</v>
      </c>
      <c r="BG131" s="173">
        <f>IFERROR(Inv_SY_B!BG131/Inv_SY_B!$CU131-1,"")</f>
        <v>4.2631666332824336E-2</v>
      </c>
      <c r="BH131" s="173">
        <f>IFERROR(Inv_SY_B!BH131/Inv_SY_B!$CU131-1,"")</f>
        <v>7.5667600949001601E-2</v>
      </c>
      <c r="BI131" s="173">
        <f>IFERROR(Inv_SY_B!BI131/Inv_SY_B!$CU131-1,"")</f>
        <v>2.3230915845195987E-4</v>
      </c>
      <c r="BJ131" s="173">
        <f>IFERROR(Inv_SY_B!BJ131/Inv_SY_B!$CU131-1,"")</f>
        <v>3.9546154734896311E-2</v>
      </c>
      <c r="BK131" s="173">
        <f>IFERROR(Inv_SY_B!BK131/Inv_SY_B!$CU131-1,"")</f>
        <v>-1.4396552469189139E-2</v>
      </c>
      <c r="BL131" s="173">
        <f>IFERROR(Inv_SY_B!BL131/Inv_SY_B!$CU131-1,"")</f>
        <v>-7.1549216150941009E-2</v>
      </c>
      <c r="BM131" s="173">
        <f>IFERROR(Inv_SY_B!BM131/Inv_SY_B!$CU131-1,"")</f>
        <v>-1.4147662709711462E-2</v>
      </c>
      <c r="BN131" s="173">
        <f>IFERROR(Inv_SY_B!BN131/Inv_SY_B!$CU131-1,"")</f>
        <v>2.4101818161739619E-2</v>
      </c>
      <c r="BO131" s="173">
        <f>IFERROR(Inv_SY_B!BO131/Inv_SY_B!$CU131-1,"")</f>
        <v>-2.1285380993485425E-3</v>
      </c>
      <c r="BP131" s="173">
        <f>IFERROR(Inv_SY_B!BP131/Inv_SY_B!$CU131-1,"")</f>
        <v>1.8269497426226522E-3</v>
      </c>
      <c r="BQ131" s="173">
        <f>IFERROR(Inv_SY_B!BQ131/Inv_SY_B!$CU131-1,"")</f>
        <v>1.9894999579250117E-2</v>
      </c>
      <c r="BR131" s="173">
        <f>IFERROR(Inv_SY_B!BR131/Inv_SY_B!$CU131-1,"")</f>
        <v>7.729518809129754E-3</v>
      </c>
      <c r="BS131" s="173">
        <f>IFERROR(Inv_SY_B!BS131/Inv_SY_B!$CU131-1,"")</f>
        <v>1.0015177059727431E-2</v>
      </c>
      <c r="BT131" s="173">
        <f>IFERROR(Inv_SY_B!BT131/Inv_SY_B!$CU131-1,"")</f>
        <v>-3.4217578600812981E-2</v>
      </c>
      <c r="BU131" s="173">
        <f>IFERROR(Inv_SY_B!BU131/Inv_SY_B!$CU131-1,"")</f>
        <v>-5.5492410566704287E-4</v>
      </c>
      <c r="BV131" s="173">
        <f>IFERROR(Inv_SY_B!BV131/Inv_SY_B!$CU131-1,"")</f>
        <v>-2.0173534959813E-2</v>
      </c>
      <c r="BW131" s="173">
        <f>IFERROR(Inv_SY_B!BW131/Inv_SY_B!$CU131-1,"")</f>
        <v>2.8597187226074183E-2</v>
      </c>
      <c r="BX131" s="173">
        <f>IFERROR(Inv_SY_B!BX131/Inv_SY_B!$CU131-1,"")</f>
        <v>1.7058054536616796E-2</v>
      </c>
      <c r="BY131" s="173">
        <f>IFERROR(Inv_SY_B!BY131/Inv_SY_B!$CU131-1,"")</f>
        <v>2.5101115682186981E-2</v>
      </c>
      <c r="BZ131" s="173">
        <f>IFERROR(Inv_SY_B!BZ131/Inv_SY_B!$CU131-1,"")</f>
        <v>1.1464235236665177E-2</v>
      </c>
      <c r="CA131" s="173">
        <f>IFERROR(Inv_SY_B!CA131/Inv_SY_B!$CU131-1,"")</f>
        <v>-2.8315009534305768E-2</v>
      </c>
      <c r="CB131" s="173">
        <f>IFERROR(Inv_SY_B!CB131/Inv_SY_B!$CU131-1,"")</f>
        <v>-5.5588949358855944E-2</v>
      </c>
      <c r="CC131" s="173">
        <f>IFERROR(Inv_SY_B!CC131/Inv_SY_B!$CU131-1,"")</f>
        <v>6.061787913800365E-2</v>
      </c>
      <c r="CD131" s="173">
        <f>IFERROR(Inv_SY_B!CD131/Inv_SY_B!$CU131-1,"")</f>
        <v>9.3519026136601235E-2</v>
      </c>
      <c r="CE131" s="173">
        <f>IFERROR(Inv_SY_B!CE131/Inv_SY_B!$CU131-1,"")</f>
        <v>0.11588568420035195</v>
      </c>
      <c r="CF131" s="173">
        <f>IFERROR(Inv_SY_B!CF131/Inv_SY_B!$CU131-1,"")</f>
        <v>8.8755694176636979E-2</v>
      </c>
      <c r="CG131" s="173">
        <f>IFERROR(Inv_SY_B!CG131/Inv_SY_B!$CU131-1,"")</f>
        <v>-3.2634514100217005E-2</v>
      </c>
      <c r="CH131" s="173">
        <f>IFERROR(Inv_SY_B!CH131/Inv_SY_B!$CU131-1,"")</f>
        <v>0.10319015853018643</v>
      </c>
      <c r="CI131" s="173">
        <f>IFERROR(Inv_SY_B!CI131/Inv_SY_B!$CU131-1,"")</f>
        <v>-2.5622060251973555E-2</v>
      </c>
      <c r="CJ131" s="173">
        <f>IFERROR(Inv_SY_B!CJ131/Inv_SY_B!$CU131-1,"")</f>
        <v>-7.6031993442856272E-2</v>
      </c>
      <c r="CK131" s="173">
        <f>IFERROR(Inv_SY_B!CK131/Inv_SY_B!$CU131-1,"")</f>
        <v>-5.4983557659726956E-2</v>
      </c>
      <c r="CL131" s="173">
        <f>IFERROR(Inv_SY_B!CL131/Inv_SY_B!$CU131-1,"")</f>
        <v>-7.459982115747632E-2</v>
      </c>
      <c r="CM131" s="173">
        <f>IFERROR(Inv_SY_B!CM131/Inv_SY_B!$CU131-1,"")</f>
        <v>-0.10797424982410686</v>
      </c>
      <c r="CN131" s="173">
        <f>IFERROR(Inv_SY_B!CN131/Inv_SY_B!$CU131-1,"")</f>
        <v>-5.6769463172157475E-2</v>
      </c>
      <c r="CO131" s="173">
        <f>IFERROR(Inv_SY_B!CO131/Inv_SY_B!$CU131-1,"")</f>
        <v>-0.11609028229055407</v>
      </c>
      <c r="CP131" s="173">
        <f>IFERROR(Inv_SY_B!CP131/Inv_SY_B!$CU131-1,"")</f>
        <v>-0.10399001570421462</v>
      </c>
      <c r="CQ131" s="173">
        <f>IFERROR(Inv_SY_B!CQ131/Inv_SY_B!$CU131-1,"")</f>
        <v>-1</v>
      </c>
      <c r="CR131" s="173">
        <f>IFERROR(Inv_SY_B!CR131/Inv_SY_B!$CU131-1,"")</f>
        <v>-1</v>
      </c>
      <c r="CS131" s="173">
        <f>IFERROR(Inv_SY_B!CS131/Inv_SY_B!$CU131-1,"")</f>
        <v>-1</v>
      </c>
      <c r="CT131" s="173">
        <f>IFERROR(Inv_SY_B!CT131/Inv_SY_B!$CU131-1,"")</f>
        <v>-1</v>
      </c>
      <c r="CU131" s="173"/>
      <c r="CV131" s="173"/>
      <c r="CW131" s="173"/>
      <c r="CX131" s="173"/>
    </row>
    <row r="132" spans="2:102">
      <c r="B132" s="164">
        <f t="shared" si="3"/>
        <v>45824</v>
      </c>
      <c r="C132" s="173">
        <f>IFERROR(Inv_SY_B!C132/Inv_SY_B!$CU132-1,"")</f>
        <v>4.7239280177388432E-2</v>
      </c>
      <c r="D132" s="173">
        <f>IFERROR(Inv_SY_B!D132/Inv_SY_B!$CU132-1,"")</f>
        <v>4.3738237933994784E-2</v>
      </c>
      <c r="E132" s="173">
        <f>IFERROR(Inv_SY_B!E132/Inv_SY_B!$CU132-1,"")</f>
        <v>4.0425104633375675E-2</v>
      </c>
      <c r="F132" s="173">
        <f>IFERROR(Inv_SY_B!F132/Inv_SY_B!$CU132-1,"")</f>
        <v>-2.0482643868114603E-2</v>
      </c>
      <c r="G132" s="173">
        <f>IFERROR(Inv_SY_B!G132/Inv_SY_B!$CU132-1,"")</f>
        <v>2.6210885416578789E-2</v>
      </c>
      <c r="H132" s="173">
        <f>IFERROR(Inv_SY_B!H132/Inv_SY_B!$CU132-1,"")</f>
        <v>2.0776036892509397E-2</v>
      </c>
      <c r="I132" s="173">
        <f>IFERROR(Inv_SY_B!I132/Inv_SY_B!$CU132-1,"")</f>
        <v>-1.2736281689429862E-2</v>
      </c>
      <c r="J132" s="173">
        <f>IFERROR(Inv_SY_B!J132/Inv_SY_B!$CU132-1,"")</f>
        <v>5.062055673090704E-4</v>
      </c>
      <c r="K132" s="173">
        <f>IFERROR(Inv_SY_B!K132/Inv_SY_B!$CU132-1,"")</f>
        <v>-1.3429787004818561E-2</v>
      </c>
      <c r="L132" s="173">
        <f>IFERROR(Inv_SY_B!L132/Inv_SY_B!$CU132-1,"")</f>
        <v>-5.1207840661969817E-3</v>
      </c>
      <c r="M132" s="173">
        <f>IFERROR(Inv_SY_B!M132/Inv_SY_B!$CU132-1,"")</f>
        <v>-6.2329934843043944E-3</v>
      </c>
      <c r="N132" s="173">
        <f>IFERROR(Inv_SY_B!N132/Inv_SY_B!$CU132-1,"")</f>
        <v>-6.4237754691877091E-3</v>
      </c>
      <c r="O132" s="173">
        <f>IFERROR(Inv_SY_B!O132/Inv_SY_B!$CU132-1,"")</f>
        <v>-1.5037582086669943E-2</v>
      </c>
      <c r="P132" s="173">
        <f>IFERROR(Inv_SY_B!P132/Inv_SY_B!$CU132-1,"")</f>
        <v>-3.6388772716942297E-2</v>
      </c>
      <c r="Q132" s="173">
        <f>IFERROR(Inv_SY_B!Q132/Inv_SY_B!$CU132-1,"")</f>
        <v>-1.1819512725619985E-2</v>
      </c>
      <c r="R132" s="173">
        <f>IFERROR(Inv_SY_B!R132/Inv_SY_B!$CU132-1,"")</f>
        <v>-2.5137114401177052E-2</v>
      </c>
      <c r="S132" s="173">
        <f>IFERROR(Inv_SY_B!S132/Inv_SY_B!$CU132-1,"")</f>
        <v>-3.1611989363316328E-2</v>
      </c>
      <c r="T132" s="173">
        <f>IFERROR(Inv_SY_B!T132/Inv_SY_B!$CU132-1,"")</f>
        <v>-7.0254584199158643E-4</v>
      </c>
      <c r="U132" s="173">
        <f>IFERROR(Inv_SY_B!U132/Inv_SY_B!$CU132-1,"")</f>
        <v>9.5200726315296968E-2</v>
      </c>
      <c r="V132" s="173">
        <f>IFERROR(Inv_SY_B!V132/Inv_SY_B!$CU132-1,"")</f>
        <v>9.5593204878377414E-2</v>
      </c>
      <c r="W132" s="173">
        <f>IFERROR(Inv_SY_B!W132/Inv_SY_B!$CU132-1,"")</f>
        <v>5.9864584134507348E-2</v>
      </c>
      <c r="X132" s="173">
        <f>IFERROR(Inv_SY_B!X132/Inv_SY_B!$CU132-1,"")</f>
        <v>-0.29670998096392764</v>
      </c>
      <c r="Y132" s="173">
        <f>IFERROR(Inv_SY_B!Y132/Inv_SY_B!$CU132-1,"")</f>
        <v>3.989513300185199E-2</v>
      </c>
      <c r="Z132" s="173">
        <f>IFERROR(Inv_SY_B!Z132/Inv_SY_B!$CU132-1,"")</f>
        <v>2.7754191044156107E-2</v>
      </c>
      <c r="AA132" s="173">
        <f>IFERROR(Inv_SY_B!AA132/Inv_SY_B!$CU132-1,"")</f>
        <v>-6.2550671247857959E-2</v>
      </c>
      <c r="AB132" s="173">
        <f>IFERROR(Inv_SY_B!AB132/Inv_SY_B!$CU132-1,"")</f>
        <v>4.0101779177279528E-3</v>
      </c>
      <c r="AC132" s="173">
        <f>IFERROR(Inv_SY_B!AC132/Inv_SY_B!$CU132-1,"")</f>
        <v>1.685601011404092E-2</v>
      </c>
      <c r="AD132" s="173">
        <f>IFERROR(Inv_SY_B!AD132/Inv_SY_B!$CU132-1,"")</f>
        <v>-2.8898246359000179E-2</v>
      </c>
      <c r="AE132" s="173">
        <f>IFERROR(Inv_SY_B!AE132/Inv_SY_B!$CU132-1,"")</f>
        <v>-4.3036177488674499E-3</v>
      </c>
      <c r="AF132" s="173">
        <f>IFERROR(Inv_SY_B!AF132/Inv_SY_B!$CU132-1,"")</f>
        <v>1.5541849957705578E-2</v>
      </c>
      <c r="AG132" s="173">
        <f>IFERROR(Inv_SY_B!AG132/Inv_SY_B!$CU132-1,"")</f>
        <v>-2.2346621624678931E-2</v>
      </c>
      <c r="AH132" s="173">
        <f>IFERROR(Inv_SY_B!AH132/Inv_SY_B!$CU132-1,"")</f>
        <v>-2.3284123317644068E-2</v>
      </c>
      <c r="AI132" s="173">
        <f>IFERROR(Inv_SY_B!AI132/Inv_SY_B!$CU132-1,"")</f>
        <v>1.4505057826275758E-2</v>
      </c>
      <c r="AJ132" s="173">
        <f>IFERROR(Inv_SY_B!AJ132/Inv_SY_B!$CU132-1,"")</f>
        <v>1.8017374899653937E-2</v>
      </c>
      <c r="AK132" s="173">
        <f>IFERROR(Inv_SY_B!AK132/Inv_SY_B!$CU132-1,"")</f>
        <v>1.42968260820584E-2</v>
      </c>
      <c r="AL132" s="173">
        <f>IFERROR(Inv_SY_B!AL132/Inv_SY_B!$CU132-1,"")</f>
        <v>1.4916788775068746E-2</v>
      </c>
      <c r="AM132" s="173">
        <f>IFERROR(Inv_SY_B!AM132/Inv_SY_B!$CU132-1,"")</f>
        <v>-1.7872763168179873E-2</v>
      </c>
      <c r="AN132" s="173">
        <f>IFERROR(Inv_SY_B!AN132/Inv_SY_B!$CU132-1,"")</f>
        <v>1.4505057826275758E-2</v>
      </c>
      <c r="AO132" s="173">
        <f>IFERROR(Inv_SY_B!AO132/Inv_SY_B!$CU132-1,"")</f>
        <v>9.1087543271997085E-3</v>
      </c>
      <c r="AP132" s="173">
        <f>IFERROR(Inv_SY_B!AP132/Inv_SY_B!$CU132-1,"")</f>
        <v>1.4505057826275758E-2</v>
      </c>
      <c r="AQ132" s="173">
        <f>IFERROR(Inv_SY_B!AQ132/Inv_SY_B!$CU132-1,"")</f>
        <v>1.051950224195819E-2</v>
      </c>
      <c r="AR132" s="173">
        <f>IFERROR(Inv_SY_B!AR132/Inv_SY_B!$CU132-1,"")</f>
        <v>3.0829511268535281E-2</v>
      </c>
      <c r="AS132" s="173">
        <f>IFERROR(Inv_SY_B!AS132/Inv_SY_B!$CU132-1,"")</f>
        <v>0.12402549020524867</v>
      </c>
      <c r="AT132" s="173">
        <f>IFERROR(Inv_SY_B!AT132/Inv_SY_B!$CU132-1,"")</f>
        <v>1.6700956219839025E-2</v>
      </c>
      <c r="AU132" s="173">
        <f>IFERROR(Inv_SY_B!AU132/Inv_SY_B!$CU132-1,"")</f>
        <v>5.689687631401652E-2</v>
      </c>
      <c r="AV132" s="173">
        <f>IFERROR(Inv_SY_B!AV132/Inv_SY_B!$CU132-1,"")</f>
        <v>-3.1318174827642098E-2</v>
      </c>
      <c r="AW132" s="173">
        <f>IFERROR(Inv_SY_B!AW132/Inv_SY_B!$CU132-1,"")</f>
        <v>1.8467968208409458E-2</v>
      </c>
      <c r="AX132" s="173">
        <f>IFERROR(Inv_SY_B!AX132/Inv_SY_B!$CU132-1,"")</f>
        <v>4.8424679820467276E-2</v>
      </c>
      <c r="AY132" s="173">
        <f>IFERROR(Inv_SY_B!AY132/Inv_SY_B!$CU132-1,"")</f>
        <v>2.9081279921480574E-2</v>
      </c>
      <c r="AZ132" s="173">
        <f>IFERROR(Inv_SY_B!AZ132/Inv_SY_B!$CU132-1,"")</f>
        <v>7.1735659708521027E-2</v>
      </c>
      <c r="BA132" s="173">
        <f>IFERROR(Inv_SY_B!BA132/Inv_SY_B!$CU132-1,"")</f>
        <v>3.2428494448206724E-2</v>
      </c>
      <c r="BB132" s="173">
        <f>IFERROR(Inv_SY_B!BB132/Inv_SY_B!$CU132-1,"")</f>
        <v>-3.2336838842283999E-3</v>
      </c>
      <c r="BC132" s="173">
        <f>IFERROR(Inv_SY_B!BC132/Inv_SY_B!$CU132-1,"")</f>
        <v>2.4106623552131445E-2</v>
      </c>
      <c r="BD132" s="173">
        <f>IFERROR(Inv_SY_B!BD132/Inv_SY_B!$CU132-1,"")</f>
        <v>-8.7261435423058309E-4</v>
      </c>
      <c r="BE132" s="173">
        <f>IFERROR(Inv_SY_B!BE132/Inv_SY_B!$CU132-1,"")</f>
        <v>3.7561990958690838E-2</v>
      </c>
      <c r="BF132" s="173">
        <f>IFERROR(Inv_SY_B!BF132/Inv_SY_B!$CU132-1,"")</f>
        <v>2.0278340141220985E-2</v>
      </c>
      <c r="BG132" s="173">
        <f>IFERROR(Inv_SY_B!BG132/Inv_SY_B!$CU132-1,"")</f>
        <v>4.4633022470572881E-2</v>
      </c>
      <c r="BH132" s="173">
        <f>IFERROR(Inv_SY_B!BH132/Inv_SY_B!$CU132-1,"")</f>
        <v>8.1411337005159456E-2</v>
      </c>
      <c r="BI132" s="173">
        <f>IFERROR(Inv_SY_B!BI132/Inv_SY_B!$CU132-1,"")</f>
        <v>7.8979870715247813E-3</v>
      </c>
      <c r="BJ132" s="173">
        <f>IFERROR(Inv_SY_B!BJ132/Inv_SY_B!$CU132-1,"")</f>
        <v>4.127671907446917E-2</v>
      </c>
      <c r="BK132" s="173">
        <f>IFERROR(Inv_SY_B!BK132/Inv_SY_B!$CU132-1,"")</f>
        <v>-1.517461141864207E-2</v>
      </c>
      <c r="BL132" s="173">
        <f>IFERROR(Inv_SY_B!BL132/Inv_SY_B!$CU132-1,"")</f>
        <v>-3.5117472176096509E-2</v>
      </c>
      <c r="BM132" s="173">
        <f>IFERROR(Inv_SY_B!BM132/Inv_SY_B!$CU132-1,"")</f>
        <v>-5.1529049203581367E-3</v>
      </c>
      <c r="BN132" s="173">
        <f>IFERROR(Inv_SY_B!BN132/Inv_SY_B!$CU132-1,"")</f>
        <v>2.6084460179962798E-2</v>
      </c>
      <c r="BO132" s="173">
        <f>IFERROR(Inv_SY_B!BO132/Inv_SY_B!$CU132-1,"")</f>
        <v>-1.391102448361492E-3</v>
      </c>
      <c r="BP132" s="173">
        <f>IFERROR(Inv_SY_B!BP132/Inv_SY_B!$CU132-1,"")</f>
        <v>-1.6214855594687161E-2</v>
      </c>
      <c r="BQ132" s="173">
        <f>IFERROR(Inv_SY_B!BQ132/Inv_SY_B!$CU132-1,"")</f>
        <v>1.4070745504211279E-2</v>
      </c>
      <c r="BR132" s="173">
        <f>IFERROR(Inv_SY_B!BR132/Inv_SY_B!$CU132-1,"")</f>
        <v>-1.3950596702372309E-3</v>
      </c>
      <c r="BS132" s="173">
        <f>IFERROR(Inv_SY_B!BS132/Inv_SY_B!$CU132-1,"")</f>
        <v>-8.2863652160432011E-3</v>
      </c>
      <c r="BT132" s="173">
        <f>IFERROR(Inv_SY_B!BT132/Inv_SY_B!$CU132-1,"")</f>
        <v>-4.4431212127607145E-2</v>
      </c>
      <c r="BU132" s="173">
        <f>IFERROR(Inv_SY_B!BU132/Inv_SY_B!$CU132-1,"")</f>
        <v>-1.4725203546878673E-2</v>
      </c>
      <c r="BV132" s="173">
        <f>IFERROR(Inv_SY_B!BV132/Inv_SY_B!$CU132-1,"")</f>
        <v>-4.0579121516659433E-2</v>
      </c>
      <c r="BW132" s="173">
        <f>IFERROR(Inv_SY_B!BW132/Inv_SY_B!$CU132-1,"")</f>
        <v>1.7902992343532542E-2</v>
      </c>
      <c r="BX132" s="173">
        <f>IFERROR(Inv_SY_B!BX132/Inv_SY_B!$CU132-1,"")</f>
        <v>1.2561757483630309E-2</v>
      </c>
      <c r="BY132" s="173">
        <f>IFERROR(Inv_SY_B!BY132/Inv_SY_B!$CU132-1,"")</f>
        <v>1.8789815912597208E-2</v>
      </c>
      <c r="BZ132" s="173">
        <f>IFERROR(Inv_SY_B!BZ132/Inv_SY_B!$CU132-1,"")</f>
        <v>1.0892905698148159E-2</v>
      </c>
      <c r="CA132" s="173">
        <f>IFERROR(Inv_SY_B!CA132/Inv_SY_B!$CU132-1,"")</f>
        <v>-4.2415303021972051E-3</v>
      </c>
      <c r="CB132" s="173">
        <f>IFERROR(Inv_SY_B!CB132/Inv_SY_B!$CU132-1,"")</f>
        <v>-2.8326152990888698E-2</v>
      </c>
      <c r="CC132" s="173">
        <f>IFERROR(Inv_SY_B!CC132/Inv_SY_B!$CU132-1,"")</f>
        <v>5.1093160299332308E-2</v>
      </c>
      <c r="CD132" s="173">
        <f>IFERROR(Inv_SY_B!CD132/Inv_SY_B!$CU132-1,"")</f>
        <v>8.1472210423488178E-2</v>
      </c>
      <c r="CE132" s="173">
        <f>IFERROR(Inv_SY_B!CE132/Inv_SY_B!$CU132-1,"")</f>
        <v>9.275865091709723E-2</v>
      </c>
      <c r="CF132" s="173">
        <f>IFERROR(Inv_SY_B!CF132/Inv_SY_B!$CU132-1,"")</f>
        <v>6.6194289966506892E-2</v>
      </c>
      <c r="CG132" s="173">
        <f>IFERROR(Inv_SY_B!CG132/Inv_SY_B!$CU132-1,"")</f>
        <v>-5.0713586138441902E-2</v>
      </c>
      <c r="CH132" s="173">
        <f>IFERROR(Inv_SY_B!CH132/Inv_SY_B!$CU132-1,"")</f>
        <v>8.5972484901193358E-2</v>
      </c>
      <c r="CI132" s="173">
        <f>IFERROR(Inv_SY_B!CI132/Inv_SY_B!$CU132-1,"")</f>
        <v>-4.4394841374823857E-2</v>
      </c>
      <c r="CJ132" s="173">
        <f>IFERROR(Inv_SY_B!CJ132/Inv_SY_B!$CU132-1,"")</f>
        <v>-9.6137707606668621E-2</v>
      </c>
      <c r="CK132" s="173">
        <f>IFERROR(Inv_SY_B!CK132/Inv_SY_B!$CU132-1,"")</f>
        <v>-7.3224724747621761E-2</v>
      </c>
      <c r="CL132" s="173">
        <f>IFERROR(Inv_SY_B!CL132/Inv_SY_B!$CU132-1,"")</f>
        <v>-9.1342712904615819E-2</v>
      </c>
      <c r="CM132" s="173">
        <f>IFERROR(Inv_SY_B!CM132/Inv_SY_B!$CU132-1,"")</f>
        <v>-0.16586709387850251</v>
      </c>
      <c r="CN132" s="173">
        <f>IFERROR(Inv_SY_B!CN132/Inv_SY_B!$CU132-1,"")</f>
        <v>-8.8852631039339602E-2</v>
      </c>
      <c r="CO132" s="173">
        <f>IFERROR(Inv_SY_B!CO132/Inv_SY_B!$CU132-1,"")</f>
        <v>-0.1464420809962208</v>
      </c>
      <c r="CP132" s="173">
        <f>IFERROR(Inv_SY_B!CP132/Inv_SY_B!$CU132-1,"")</f>
        <v>-0.15901120697887383</v>
      </c>
      <c r="CQ132" s="173">
        <f>IFERROR(Inv_SY_B!CQ132/Inv_SY_B!$CU132-1,"")</f>
        <v>-1</v>
      </c>
      <c r="CR132" s="173">
        <f>IFERROR(Inv_SY_B!CR132/Inv_SY_B!$CU132-1,"")</f>
        <v>-1</v>
      </c>
      <c r="CS132" s="173">
        <f>IFERROR(Inv_SY_B!CS132/Inv_SY_B!$CU132-1,"")</f>
        <v>-1</v>
      </c>
      <c r="CT132" s="173">
        <f>IFERROR(Inv_SY_B!CT132/Inv_SY_B!$CU132-1,"")</f>
        <v>-1</v>
      </c>
      <c r="CU132" s="173"/>
      <c r="CV132" s="173"/>
      <c r="CW132" s="173"/>
      <c r="CX132" s="173"/>
    </row>
    <row r="133" spans="2:102">
      <c r="B133" s="164">
        <f t="shared" si="3"/>
        <v>45825</v>
      </c>
      <c r="C133" s="173">
        <f>IFERROR(Inv_SY_B!C133/Inv_SY_B!$CU133-1,"")</f>
        <v>-6.1796117657025418E-2</v>
      </c>
      <c r="D133" s="173">
        <f>IFERROR(Inv_SY_B!D133/Inv_SY_B!$CU133-1,"")</f>
        <v>-6.2432557200329475E-2</v>
      </c>
      <c r="E133" s="173">
        <f>IFERROR(Inv_SY_B!E133/Inv_SY_B!$CU133-1,"")</f>
        <v>-9.6233517914828259E-2</v>
      </c>
      <c r="F133" s="173">
        <f>IFERROR(Inv_SY_B!F133/Inv_SY_B!$CU133-1,"")</f>
        <v>-0.14436941493363897</v>
      </c>
      <c r="G133" s="173">
        <f>IFERROR(Inv_SY_B!G133/Inv_SY_B!$CU133-1,"")</f>
        <v>-0.10622935513176013</v>
      </c>
      <c r="H133" s="173">
        <f>IFERROR(Inv_SY_B!H133/Inv_SY_B!$CU133-1,"")</f>
        <v>-0.11151286908928126</v>
      </c>
      <c r="I133" s="173">
        <f>IFERROR(Inv_SY_B!I133/Inv_SY_B!$CU133-1,"")</f>
        <v>-0.1798970887797201</v>
      </c>
      <c r="J133" s="173">
        <f>IFERROR(Inv_SY_B!J133/Inv_SY_B!$CU133-1,"")</f>
        <v>-0.17658750025241132</v>
      </c>
      <c r="K133" s="173">
        <f>IFERROR(Inv_SY_B!K133/Inv_SY_B!$CU133-1,"")</f>
        <v>-0.17611192090496475</v>
      </c>
      <c r="L133" s="173">
        <f>IFERROR(Inv_SY_B!L133/Inv_SY_B!$CU133-1,"")</f>
        <v>-0.1734935506376466</v>
      </c>
      <c r="M133" s="173">
        <f>IFERROR(Inv_SY_B!M133/Inv_SY_B!$CU133-1,"")</f>
        <v>-0.15900284015309507</v>
      </c>
      <c r="N133" s="173">
        <f>IFERROR(Inv_SY_B!N133/Inv_SY_B!$CU133-1,"")</f>
        <v>-0.16100470898197494</v>
      </c>
      <c r="O133" s="173">
        <f>IFERROR(Inv_SY_B!O133/Inv_SY_B!$CU133-1,"")</f>
        <v>-0.16692213325841398</v>
      </c>
      <c r="P133" s="173">
        <f>IFERROR(Inv_SY_B!P133/Inv_SY_B!$CU133-1,"")</f>
        <v>-0.18413400204422037</v>
      </c>
      <c r="Q133" s="173">
        <f>IFERROR(Inv_SY_B!Q133/Inv_SY_B!$CU133-1,"")</f>
        <v>-0.1948200324773911</v>
      </c>
      <c r="R133" s="173">
        <f>IFERROR(Inv_SY_B!R133/Inv_SY_B!$CU133-1,"")</f>
        <v>-0.20168957942329191</v>
      </c>
      <c r="S133" s="173">
        <f>IFERROR(Inv_SY_B!S133/Inv_SY_B!$CU133-1,"")</f>
        <v>-0.21001651149656098</v>
      </c>
      <c r="T133" s="173">
        <f>IFERROR(Inv_SY_B!T133/Inv_SY_B!$CU133-1,"")</f>
        <v>-0.18464492950353928</v>
      </c>
      <c r="U133" s="173">
        <f>IFERROR(Inv_SY_B!U133/Inv_SY_B!$CU133-1,"")</f>
        <v>-3.5644695434697171E-2</v>
      </c>
      <c r="V133" s="173">
        <f>IFERROR(Inv_SY_B!V133/Inv_SY_B!$CU133-1,"")</f>
        <v>-1.1090130651555508E-2</v>
      </c>
      <c r="W133" s="173">
        <f>IFERROR(Inv_SY_B!W133/Inv_SY_B!$CU133-1,"")</f>
        <v>-3.3885516332072707E-2</v>
      </c>
      <c r="X133" s="173">
        <f>IFERROR(Inv_SY_B!X133/Inv_SY_B!$CU133-1,"")</f>
        <v>-0.36385377433010013</v>
      </c>
      <c r="Y133" s="173">
        <f>IFERROR(Inv_SY_B!Y133/Inv_SY_B!$CU133-1,"")</f>
        <v>-0.10275461171825517</v>
      </c>
      <c r="Z133" s="173">
        <f>IFERROR(Inv_SY_B!Z133/Inv_SY_B!$CU133-1,"")</f>
        <v>-0.11392977301337526</v>
      </c>
      <c r="AA133" s="173">
        <f>IFERROR(Inv_SY_B!AA133/Inv_SY_B!$CU133-1,"")</f>
        <v>-9.7499135660298775E-2</v>
      </c>
      <c r="AB133" s="173">
        <f>IFERROR(Inv_SY_B!AB133/Inv_SY_B!$CU133-1,"")</f>
        <v>-4.1857148266267075E-2</v>
      </c>
      <c r="AC133" s="173">
        <f>IFERROR(Inv_SY_B!AC133/Inv_SY_B!$CU133-1,"")</f>
        <v>-3.7521872512301657E-2</v>
      </c>
      <c r="AD133" s="173">
        <f>IFERROR(Inv_SY_B!AD133/Inv_SY_B!$CU133-1,"")</f>
        <v>-9.927391840164479E-2</v>
      </c>
      <c r="AE133" s="173">
        <f>IFERROR(Inv_SY_B!AE133/Inv_SY_B!$CU133-1,"")</f>
        <v>-5.2939184434659503E-2</v>
      </c>
      <c r="AF133" s="173">
        <f>IFERROR(Inv_SY_B!AF133/Inv_SY_B!$CU133-1,"")</f>
        <v>-2.8210565735612314E-2</v>
      </c>
      <c r="AG133" s="173">
        <f>IFERROR(Inv_SY_B!AG133/Inv_SY_B!$CU133-1,"")</f>
        <v>-5.1664777053936572E-2</v>
      </c>
      <c r="AH133" s="173">
        <f>IFERROR(Inv_SY_B!AH133/Inv_SY_B!$CU133-1,"")</f>
        <v>-4.1504077938461559E-2</v>
      </c>
      <c r="AI133" s="173">
        <f>IFERROR(Inv_SY_B!AI133/Inv_SY_B!$CU133-1,"")</f>
        <v>3.4263156935607553E-2</v>
      </c>
      <c r="AJ133" s="173">
        <f>IFERROR(Inv_SY_B!AJ133/Inv_SY_B!$CU133-1,"")</f>
        <v>3.843051764120875E-2</v>
      </c>
      <c r="AK133" s="173">
        <f>IFERROR(Inv_SY_B!AK133/Inv_SY_B!$CU133-1,"")</f>
        <v>4.9168983158463631E-2</v>
      </c>
      <c r="AL133" s="173">
        <f>IFERROR(Inv_SY_B!AL133/Inv_SY_B!$CU133-1,"")</f>
        <v>4.4840848313357995E-2</v>
      </c>
      <c r="AM133" s="173">
        <f>IFERROR(Inv_SY_B!AM133/Inv_SY_B!$CU133-1,"")</f>
        <v>6.9818565330779236E-3</v>
      </c>
      <c r="AN133" s="173">
        <f>IFERROR(Inv_SY_B!AN133/Inv_SY_B!$CU133-1,"")</f>
        <v>3.3572543182311732E-2</v>
      </c>
      <c r="AO133" s="173">
        <f>IFERROR(Inv_SY_B!AO133/Inv_SY_B!$CU133-1,"")</f>
        <v>3.5617347648452702E-2</v>
      </c>
      <c r="AP133" s="173">
        <f>IFERROR(Inv_SY_B!AP133/Inv_SY_B!$CU133-1,"")</f>
        <v>4.1739418162774156E-2</v>
      </c>
      <c r="AQ133" s="173">
        <f>IFERROR(Inv_SY_B!AQ133/Inv_SY_B!$CU133-1,"")</f>
        <v>2.0817735895444445E-2</v>
      </c>
      <c r="AR133" s="173">
        <f>IFERROR(Inv_SY_B!AR133/Inv_SY_B!$CU133-1,"")</f>
        <v>9.015824667926764E-2</v>
      </c>
      <c r="AS133" s="173">
        <f>IFERROR(Inv_SY_B!AS133/Inv_SY_B!$CU133-1,"")</f>
        <v>0.15769969221556801</v>
      </c>
      <c r="AT133" s="173">
        <f>IFERROR(Inv_SY_B!AT133/Inv_SY_B!$CU133-1,"")</f>
        <v>4.1629703637428017E-2</v>
      </c>
      <c r="AU133" s="173">
        <f>IFERROR(Inv_SY_B!AU133/Inv_SY_B!$CU133-1,"")</f>
        <v>7.947902059138201E-2</v>
      </c>
      <c r="AV133" s="173">
        <f>IFERROR(Inv_SY_B!AV133/Inv_SY_B!$CU133-1,"")</f>
        <v>2.5917292848721463E-2</v>
      </c>
      <c r="AW133" s="173">
        <f>IFERROR(Inv_SY_B!AW133/Inv_SY_B!$CU133-1,"")</f>
        <v>5.6003677889355341E-2</v>
      </c>
      <c r="AX133" s="173">
        <f>IFERROR(Inv_SY_B!AX133/Inv_SY_B!$CU133-1,"")</f>
        <v>8.0841674996182444E-2</v>
      </c>
      <c r="AY133" s="173">
        <f>IFERROR(Inv_SY_B!AY133/Inv_SY_B!$CU133-1,"")</f>
        <v>8.4375996016130106E-2</v>
      </c>
      <c r="AZ133" s="173">
        <f>IFERROR(Inv_SY_B!AZ133/Inv_SY_B!$CU133-1,"")</f>
        <v>0.12247085682927072</v>
      </c>
      <c r="BA133" s="173">
        <f>IFERROR(Inv_SY_B!BA133/Inv_SY_B!$CU133-1,"")</f>
        <v>7.531206291873116E-2</v>
      </c>
      <c r="BB133" s="173">
        <f>IFERROR(Inv_SY_B!BB133/Inv_SY_B!$CU133-1,"")</f>
        <v>4.324113572845123E-2</v>
      </c>
      <c r="BC133" s="173">
        <f>IFERROR(Inv_SY_B!BC133/Inv_SY_B!$CU133-1,"")</f>
        <v>5.5717487549989508E-2</v>
      </c>
      <c r="BD133" s="173">
        <f>IFERROR(Inv_SY_B!BD133/Inv_SY_B!$CU133-1,"")</f>
        <v>6.3527191996188392E-2</v>
      </c>
      <c r="BE133" s="173">
        <f>IFERROR(Inv_SY_B!BE133/Inv_SY_B!$CU133-1,"")</f>
        <v>9.7578625837754895E-2</v>
      </c>
      <c r="BF133" s="173">
        <f>IFERROR(Inv_SY_B!BF133/Inv_SY_B!$CU133-1,"")</f>
        <v>7.8530436039162765E-2</v>
      </c>
      <c r="BG133" s="173">
        <f>IFERROR(Inv_SY_B!BG133/Inv_SY_B!$CU133-1,"")</f>
        <v>8.294962494185687E-2</v>
      </c>
      <c r="BH133" s="173">
        <f>IFERROR(Inv_SY_B!BH133/Inv_SY_B!$CU133-1,"")</f>
        <v>0.13554982565532092</v>
      </c>
      <c r="BI133" s="173">
        <f>IFERROR(Inv_SY_B!BI133/Inv_SY_B!$CU133-1,"")</f>
        <v>6.4027472221175108E-2</v>
      </c>
      <c r="BJ133" s="173">
        <f>IFERROR(Inv_SY_B!BJ133/Inv_SY_B!$CU133-1,"")</f>
        <v>8.4119945013529041E-2</v>
      </c>
      <c r="BK133" s="173">
        <f>IFERROR(Inv_SY_B!BK133/Inv_SY_B!$CU133-1,"")</f>
        <v>2.9890249425377657E-2</v>
      </c>
      <c r="BL133" s="173">
        <f>IFERROR(Inv_SY_B!BL133/Inv_SY_B!$CU133-1,"")</f>
        <v>4.0374187851726306E-2</v>
      </c>
      <c r="BM133" s="173">
        <f>IFERROR(Inv_SY_B!BM133/Inv_SY_B!$CU133-1,"")</f>
        <v>4.9046405550835281E-2</v>
      </c>
      <c r="BN133" s="173">
        <f>IFERROR(Inv_SY_B!BN133/Inv_SY_B!$CU133-1,"")</f>
        <v>6.4063496376786544E-2</v>
      </c>
      <c r="BO133" s="173">
        <f>IFERROR(Inv_SY_B!BO133/Inv_SY_B!$CU133-1,"")</f>
        <v>-0.14278537265790991</v>
      </c>
      <c r="BP133" s="173">
        <f>IFERROR(Inv_SY_B!BP133/Inv_SY_B!$CU133-1,"")</f>
        <v>-0.1704525000780136</v>
      </c>
      <c r="BQ133" s="173">
        <f>IFERROR(Inv_SY_B!BQ133/Inv_SY_B!$CU133-1,"")</f>
        <v>6.469326474036885E-2</v>
      </c>
      <c r="BR133" s="173">
        <f>IFERROR(Inv_SY_B!BR133/Inv_SY_B!$CU133-1,"")</f>
        <v>5.0807474665934382E-2</v>
      </c>
      <c r="BS133" s="173">
        <f>IFERROR(Inv_SY_B!BS133/Inv_SY_B!$CU133-1,"")</f>
        <v>6.512124394609109E-2</v>
      </c>
      <c r="BT133" s="173">
        <f>IFERROR(Inv_SY_B!BT133/Inv_SY_B!$CU133-1,"")</f>
        <v>3.4892377944620634E-2</v>
      </c>
      <c r="BU133" s="173">
        <f>IFERROR(Inv_SY_B!BU133/Inv_SY_B!$CU133-1,"")</f>
        <v>3.0774707376091559E-2</v>
      </c>
      <c r="BV133" s="173">
        <f>IFERROR(Inv_SY_B!BV133/Inv_SY_B!$CU133-1,"")</f>
        <v>1.5493370860067301E-2</v>
      </c>
      <c r="BW133" s="173">
        <f>IFERROR(Inv_SY_B!BW133/Inv_SY_B!$CU133-1,"")</f>
        <v>7.6353847631881022E-2</v>
      </c>
      <c r="BX133" s="173">
        <f>IFERROR(Inv_SY_B!BX133/Inv_SY_B!$CU133-1,"")</f>
        <v>0.11203143175697239</v>
      </c>
      <c r="BY133" s="173">
        <f>IFERROR(Inv_SY_B!BY133/Inv_SY_B!$CU133-1,"")</f>
        <v>9.6042334342632651E-2</v>
      </c>
      <c r="BZ133" s="173">
        <f>IFERROR(Inv_SY_B!BZ133/Inv_SY_B!$CU133-1,"")</f>
        <v>0.10780427123884651</v>
      </c>
      <c r="CA133" s="173">
        <f>IFERROR(Inv_SY_B!CA133/Inv_SY_B!$CU133-1,"")</f>
        <v>5.3949384904275144E-2</v>
      </c>
      <c r="CB133" s="173">
        <f>IFERROR(Inv_SY_B!CB133/Inv_SY_B!$CU133-1,"")</f>
        <v>3.4186562872041026E-2</v>
      </c>
      <c r="CC133" s="173">
        <f>IFERROR(Inv_SY_B!CC133/Inv_SY_B!$CU133-1,"")</f>
        <v>8.920686653037313E-2</v>
      </c>
      <c r="CD133" s="173">
        <f>IFERROR(Inv_SY_B!CD133/Inv_SY_B!$CU133-1,"")</f>
        <v>0.12331987177696724</v>
      </c>
      <c r="CE133" s="173">
        <f>IFERROR(Inv_SY_B!CE133/Inv_SY_B!$CU133-1,"")</f>
        <v>0.15960327094689797</v>
      </c>
      <c r="CF133" s="173">
        <f>IFERROR(Inv_SY_B!CF133/Inv_SY_B!$CU133-1,"")</f>
        <v>0.40490858883280478</v>
      </c>
      <c r="CG133" s="173">
        <f>IFERROR(Inv_SY_B!CG133/Inv_SY_B!$CU133-1,"")</f>
        <v>-4.1054001863292111E-3</v>
      </c>
      <c r="CH133" s="173">
        <f>IFERROR(Inv_SY_B!CH133/Inv_SY_B!$CU133-1,"")</f>
        <v>0.15401482144835854</v>
      </c>
      <c r="CI133" s="173">
        <f>IFERROR(Inv_SY_B!CI133/Inv_SY_B!$CU133-1,"")</f>
        <v>0.10554658323484745</v>
      </c>
      <c r="CJ133" s="173">
        <f>IFERROR(Inv_SY_B!CJ133/Inv_SY_B!$CU133-1,"")</f>
        <v>4.3392795683135477E-2</v>
      </c>
      <c r="CK133" s="173">
        <f>IFERROR(Inv_SY_B!CK133/Inv_SY_B!$CU133-1,"")</f>
        <v>7.2401801899542484E-2</v>
      </c>
      <c r="CL133" s="173">
        <f>IFERROR(Inv_SY_B!CL133/Inv_SY_B!$CU133-1,"")</f>
        <v>5.2753864987149734E-2</v>
      </c>
      <c r="CM133" s="173">
        <f>IFERROR(Inv_SY_B!CM133/Inv_SY_B!$CU133-1,"")</f>
        <v>6.4911201407551022E-2</v>
      </c>
      <c r="CN133" s="173">
        <f>IFERROR(Inv_SY_B!CN133/Inv_SY_B!$CU133-1,"")</f>
        <v>9.687610058119156E-2</v>
      </c>
      <c r="CO133" s="173">
        <f>IFERROR(Inv_SY_B!CO133/Inv_SY_B!$CU133-1,"")</f>
        <v>5.2851184503210469E-2</v>
      </c>
      <c r="CP133" s="173">
        <f>IFERROR(Inv_SY_B!CP133/Inv_SY_B!$CU133-1,"")</f>
        <v>9.9971438528350109E-3</v>
      </c>
      <c r="CQ133" s="173">
        <f>IFERROR(Inv_SY_B!CQ133/Inv_SY_B!$CU133-1,"")</f>
        <v>-1</v>
      </c>
      <c r="CR133" s="173">
        <f>IFERROR(Inv_SY_B!CR133/Inv_SY_B!$CU133-1,"")</f>
        <v>-1</v>
      </c>
      <c r="CS133" s="173">
        <f>IFERROR(Inv_SY_B!CS133/Inv_SY_B!$CU133-1,"")</f>
        <v>-1</v>
      </c>
      <c r="CT133" s="173">
        <f>IFERROR(Inv_SY_B!CT133/Inv_SY_B!$CU133-1,"")</f>
        <v>-1</v>
      </c>
      <c r="CU133" s="173"/>
      <c r="CV133" s="173"/>
      <c r="CW133" s="173"/>
      <c r="CX133" s="173"/>
    </row>
    <row r="134" spans="2:102">
      <c r="B134" s="164">
        <f t="shared" si="3"/>
        <v>45826</v>
      </c>
      <c r="C134" s="173">
        <f>IFERROR(Inv_SY_B!C134/Inv_SY_B!$CU134-1,"")</f>
        <v>1.8629865741388363E-2</v>
      </c>
      <c r="D134" s="173">
        <f>IFERROR(Inv_SY_B!D134/Inv_SY_B!$CU134-1,"")</f>
        <v>1.3865069781549444E-2</v>
      </c>
      <c r="E134" s="173">
        <f>IFERROR(Inv_SY_B!E134/Inv_SY_B!$CU134-1,"")</f>
        <v>1.5469499799334097E-2</v>
      </c>
      <c r="F134" s="173">
        <f>IFERROR(Inv_SY_B!F134/Inv_SY_B!$CU134-1,"")</f>
        <v>-3.2550367290202331E-2</v>
      </c>
      <c r="G134" s="173">
        <f>IFERROR(Inv_SY_B!G134/Inv_SY_B!$CU134-1,"")</f>
        <v>8.9617158724972779E-3</v>
      </c>
      <c r="H134" s="173">
        <f>IFERROR(Inv_SY_B!H134/Inv_SY_B!$CU134-1,"")</f>
        <v>-3.5334739532766335E-4</v>
      </c>
      <c r="I134" s="173">
        <f>IFERROR(Inv_SY_B!I134/Inv_SY_B!$CU134-1,"")</f>
        <v>-7.6943867597444315E-2</v>
      </c>
      <c r="J134" s="173">
        <f>IFERROR(Inv_SY_B!J134/Inv_SY_B!$CU134-1,"")</f>
        <v>-7.2805128403728325E-2</v>
      </c>
      <c r="K134" s="173">
        <f>IFERROR(Inv_SY_B!K134/Inv_SY_B!$CU134-1,"")</f>
        <v>-7.1805522544133971E-2</v>
      </c>
      <c r="L134" s="173">
        <f>IFERROR(Inv_SY_B!L134/Inv_SY_B!$CU134-1,"")</f>
        <v>-6.8532340977017436E-2</v>
      </c>
      <c r="M134" s="173">
        <f>IFERROR(Inv_SY_B!M134/Inv_SY_B!$CU134-1,"")</f>
        <v>-4.7339843010660965E-2</v>
      </c>
      <c r="N134" s="173">
        <f>IFERROR(Inv_SY_B!N134/Inv_SY_B!$CU134-1,"")</f>
        <v>-5.582696659969566E-2</v>
      </c>
      <c r="O134" s="173">
        <f>IFERROR(Inv_SY_B!O134/Inv_SY_B!$CU134-1,"")</f>
        <v>-5.3237396278700722E-2</v>
      </c>
      <c r="P134" s="173">
        <f>IFERROR(Inv_SY_B!P134/Inv_SY_B!$CU134-1,"")</f>
        <v>-7.5198297832072547E-2</v>
      </c>
      <c r="Q134" s="173">
        <f>IFERROR(Inv_SY_B!Q134/Inv_SY_B!$CU134-1,"")</f>
        <v>-8.2509523376567917E-2</v>
      </c>
      <c r="R134" s="173">
        <f>IFERROR(Inv_SY_B!R134/Inv_SY_B!$CU134-1,"")</f>
        <v>-8.6104154165075775E-2</v>
      </c>
      <c r="S134" s="173">
        <f>IFERROR(Inv_SY_B!S134/Inv_SY_B!$CU134-1,"")</f>
        <v>-9.5123455298513737E-2</v>
      </c>
      <c r="T134" s="173">
        <f>IFERROR(Inv_SY_B!T134/Inv_SY_B!$CU134-1,"")</f>
        <v>-7.6029895384977619E-2</v>
      </c>
      <c r="U134" s="173">
        <f>IFERROR(Inv_SY_B!U134/Inv_SY_B!$CU134-1,"")</f>
        <v>6.9807675467079111E-2</v>
      </c>
      <c r="V134" s="173">
        <f>IFERROR(Inv_SY_B!V134/Inv_SY_B!$CU134-1,"")</f>
        <v>7.5518578623355648E-2</v>
      </c>
      <c r="W134" s="173">
        <f>IFERROR(Inv_SY_B!W134/Inv_SY_B!$CU134-1,"")</f>
        <v>4.3709535662064924E-2</v>
      </c>
      <c r="X134" s="173">
        <f>IFERROR(Inv_SY_B!X134/Inv_SY_B!$CU134-1,"")</f>
        <v>-0.30921839542109841</v>
      </c>
      <c r="Y134" s="173">
        <f>IFERROR(Inv_SY_B!Y134/Inv_SY_B!$CU134-1,"")</f>
        <v>1.0514226417134731E-2</v>
      </c>
      <c r="Z134" s="173">
        <f>IFERROR(Inv_SY_B!Z134/Inv_SY_B!$CU134-1,"")</f>
        <v>-2.4635682296663131E-3</v>
      </c>
      <c r="AA134" s="173">
        <f>IFERROR(Inv_SY_B!AA134/Inv_SY_B!$CU134-1,"")</f>
        <v>-2.8779235716095086E-2</v>
      </c>
      <c r="AB134" s="173">
        <f>IFERROR(Inv_SY_B!AB134/Inv_SY_B!$CU134-1,"")</f>
        <v>3.7980536019547761E-2</v>
      </c>
      <c r="AC134" s="173">
        <f>IFERROR(Inv_SY_B!AC134/Inv_SY_B!$CU134-1,"")</f>
        <v>4.8239274813050237E-2</v>
      </c>
      <c r="AD134" s="173">
        <f>IFERROR(Inv_SY_B!AD134/Inv_SY_B!$CU134-1,"")</f>
        <v>-1.2294918228395457E-2</v>
      </c>
      <c r="AE134" s="173">
        <f>IFERROR(Inv_SY_B!AE134/Inv_SY_B!$CU134-1,"")</f>
        <v>3.005767479009136E-2</v>
      </c>
      <c r="AF134" s="173">
        <f>IFERROR(Inv_SY_B!AF134/Inv_SY_B!$CU134-1,"")</f>
        <v>5.5325678866742223E-2</v>
      </c>
      <c r="AG134" s="173">
        <f>IFERROR(Inv_SY_B!AG134/Inv_SY_B!$CU134-1,"")</f>
        <v>2.1395978408087046E-2</v>
      </c>
      <c r="AH134" s="173">
        <f>IFERROR(Inv_SY_B!AH134/Inv_SY_B!$CU134-1,"")</f>
        <v>2.9003457304041858E-2</v>
      </c>
      <c r="AI134" s="173">
        <f>IFERROR(Inv_SY_B!AI134/Inv_SY_B!$CU134-1,"")</f>
        <v>2.9252840428024562E-3</v>
      </c>
      <c r="AJ134" s="173">
        <f>IFERROR(Inv_SY_B!AJ134/Inv_SY_B!$CU134-1,"")</f>
        <v>6.4799559356125691E-3</v>
      </c>
      <c r="AK134" s="173">
        <f>IFERROR(Inv_SY_B!AK134/Inv_SY_B!$CU134-1,"")</f>
        <v>1.5710039930954656E-2</v>
      </c>
      <c r="AL134" s="173">
        <f>IFERROR(Inv_SY_B!AL134/Inv_SY_B!$CU134-1,"")</f>
        <v>2.1698875857642852E-2</v>
      </c>
      <c r="AM134" s="173">
        <f>IFERROR(Inv_SY_B!AM134/Inv_SY_B!$CU134-1,"")</f>
        <v>-1.4221415938624138E-2</v>
      </c>
      <c r="AN134" s="173">
        <f>IFERROR(Inv_SY_B!AN134/Inv_SY_B!$CU134-1,"")</f>
        <v>9.3046505647202959E-3</v>
      </c>
      <c r="AO134" s="173">
        <f>IFERROR(Inv_SY_B!AO134/Inv_SY_B!$CU134-1,"")</f>
        <v>2.0141067491035169E-3</v>
      </c>
      <c r="AP134" s="173">
        <f>IFERROR(Inv_SY_B!AP134/Inv_SY_B!$CU134-1,"")</f>
        <v>4.3082566941086142E-3</v>
      </c>
      <c r="AQ134" s="173">
        <f>IFERROR(Inv_SY_B!AQ134/Inv_SY_B!$CU134-1,"")</f>
        <v>6.1644001337746168E-4</v>
      </c>
      <c r="AR134" s="173">
        <f>IFERROR(Inv_SY_B!AR134/Inv_SY_B!$CU134-1,"")</f>
        <v>4.5438118218716239E-2</v>
      </c>
      <c r="AS134" s="173">
        <f>IFERROR(Inv_SY_B!AS134/Inv_SY_B!$CU134-1,"")</f>
        <v>0.10614926264440006</v>
      </c>
      <c r="AT134" s="173">
        <f>IFERROR(Inv_SY_B!AT134/Inv_SY_B!$CU134-1,"")</f>
        <v>1.5078607627931895E-3</v>
      </c>
      <c r="AU134" s="173">
        <f>IFERROR(Inv_SY_B!AU134/Inv_SY_B!$CU134-1,"")</f>
        <v>4.4575882421126867E-2</v>
      </c>
      <c r="AV134" s="173">
        <f>IFERROR(Inv_SY_B!AV134/Inv_SY_B!$CU134-1,"")</f>
        <v>-2.3719819557083688E-2</v>
      </c>
      <c r="AW134" s="173">
        <f>IFERROR(Inv_SY_B!AW134/Inv_SY_B!$CU134-1,"")</f>
        <v>6.7127023095463478E-3</v>
      </c>
      <c r="AX134" s="173">
        <f>IFERROR(Inv_SY_B!AX134/Inv_SY_B!$CU134-1,"")</f>
        <v>3.5014571342636636E-2</v>
      </c>
      <c r="AY134" s="173">
        <f>IFERROR(Inv_SY_B!AY134/Inv_SY_B!$CU134-1,"")</f>
        <v>1.8188776653144112E-2</v>
      </c>
      <c r="AZ134" s="173">
        <f>IFERROR(Inv_SY_B!AZ134/Inv_SY_B!$CU134-1,"")</f>
        <v>5.638385614506114E-2</v>
      </c>
      <c r="BA134" s="173">
        <f>IFERROR(Inv_SY_B!BA134/Inv_SY_B!$CU134-1,"")</f>
        <v>1.5955479491826408E-2</v>
      </c>
      <c r="BB134" s="173">
        <f>IFERROR(Inv_SY_B!BB134/Inv_SY_B!$CU134-1,"")</f>
        <v>-1.3504494080809892E-2</v>
      </c>
      <c r="BC134" s="173">
        <f>IFERROR(Inv_SY_B!BC134/Inv_SY_B!$CU134-1,"")</f>
        <v>6.0906347283047335E-3</v>
      </c>
      <c r="BD134" s="173">
        <f>IFERROR(Inv_SY_B!BD134/Inv_SY_B!$CU134-1,"")</f>
        <v>-5.6563158756091081E-3</v>
      </c>
      <c r="BE134" s="173">
        <f>IFERROR(Inv_SY_B!BE134/Inv_SY_B!$CU134-1,"")</f>
        <v>2.9050583635954252E-2</v>
      </c>
      <c r="BF134" s="173">
        <f>IFERROR(Inv_SY_B!BF134/Inv_SY_B!$CU134-1,"")</f>
        <v>1.1714307953596181E-2</v>
      </c>
      <c r="BG134" s="173">
        <f>IFERROR(Inv_SY_B!BG134/Inv_SY_B!$CU134-1,"")</f>
        <v>5.8055816442469599E-2</v>
      </c>
      <c r="BH134" s="173">
        <f>IFERROR(Inv_SY_B!BH134/Inv_SY_B!$CU134-1,"")</f>
        <v>7.1087271701683719E-2</v>
      </c>
      <c r="BI134" s="173">
        <f>IFERROR(Inv_SY_B!BI134/Inv_SY_B!$CU134-1,"")</f>
        <v>1.0530489621873196E-2</v>
      </c>
      <c r="BJ134" s="173">
        <f>IFERROR(Inv_SY_B!BJ134/Inv_SY_B!$CU134-1,"")</f>
        <v>4.9681444495318638E-2</v>
      </c>
      <c r="BK134" s="173">
        <f>IFERROR(Inv_SY_B!BK134/Inv_SY_B!$CU134-1,"")</f>
        <v>-6.9860199582238991E-3</v>
      </c>
      <c r="BL134" s="173">
        <f>IFERROR(Inv_SY_B!BL134/Inv_SY_B!$CU134-1,"")</f>
        <v>4.8645305102053005E-3</v>
      </c>
      <c r="BM134" s="173">
        <f>IFERROR(Inv_SY_B!BM134/Inv_SY_B!$CU134-1,"")</f>
        <v>2.1073198599914411E-2</v>
      </c>
      <c r="BN134" s="173">
        <f>IFERROR(Inv_SY_B!BN134/Inv_SY_B!$CU134-1,"")</f>
        <v>1.8737204524270634E-2</v>
      </c>
      <c r="BO134" s="173">
        <f>IFERROR(Inv_SY_B!BO134/Inv_SY_B!$CU134-1,"")</f>
        <v>-3.0476829431399843E-2</v>
      </c>
      <c r="BP134" s="173">
        <f>IFERROR(Inv_SY_B!BP134/Inv_SY_B!$CU134-1,"")</f>
        <v>-0.13354419672914264</v>
      </c>
      <c r="BQ134" s="173">
        <f>IFERROR(Inv_SY_B!BQ134/Inv_SY_B!$CU134-1,"")</f>
        <v>-1.4500761715916632E-2</v>
      </c>
      <c r="BR134" s="173">
        <f>IFERROR(Inv_SY_B!BR134/Inv_SY_B!$CU134-1,"")</f>
        <v>-4.1470585315992459E-2</v>
      </c>
      <c r="BS134" s="173">
        <f>IFERROR(Inv_SY_B!BS134/Inv_SY_B!$CU134-1,"")</f>
        <v>-3.696497486537087E-2</v>
      </c>
      <c r="BT134" s="173">
        <f>IFERROR(Inv_SY_B!BT134/Inv_SY_B!$CU134-1,"")</f>
        <v>-3.611340026891785E-2</v>
      </c>
      <c r="BU134" s="173">
        <f>IFERROR(Inv_SY_B!BU134/Inv_SY_B!$CU134-1,"")</f>
        <v>-4.2892099541785411E-2</v>
      </c>
      <c r="BV134" s="173">
        <f>IFERROR(Inv_SY_B!BV134/Inv_SY_B!$CU134-1,"")</f>
        <v>-6.1169205550672512E-2</v>
      </c>
      <c r="BW134" s="173">
        <f>IFERROR(Inv_SY_B!BW134/Inv_SY_B!$CU134-1,"")</f>
        <v>-2.3968989758120784E-2</v>
      </c>
      <c r="BX134" s="173">
        <f>IFERROR(Inv_SY_B!BX134/Inv_SY_B!$CU134-1,"")</f>
        <v>-1.3374378400345721E-2</v>
      </c>
      <c r="BY134" s="173">
        <f>IFERROR(Inv_SY_B!BY134/Inv_SY_B!$CU134-1,"")</f>
        <v>-1.285314916490643E-2</v>
      </c>
      <c r="BZ134" s="173">
        <f>IFERROR(Inv_SY_B!BZ134/Inv_SY_B!$CU134-1,"")</f>
        <v>-1.9220730789376472E-2</v>
      </c>
      <c r="CA134" s="173">
        <f>IFERROR(Inv_SY_B!CA134/Inv_SY_B!$CU134-1,"")</f>
        <v>-2.5289699867685367E-2</v>
      </c>
      <c r="CB134" s="173">
        <f>IFERROR(Inv_SY_B!CB134/Inv_SY_B!$CU134-1,"")</f>
        <v>-4.6712609106272618E-2</v>
      </c>
      <c r="CC134" s="173">
        <f>IFERROR(Inv_SY_B!CC134/Inv_SY_B!$CU134-1,"")</f>
        <v>3.0335100444314866E-2</v>
      </c>
      <c r="CD134" s="173">
        <f>IFERROR(Inv_SY_B!CD134/Inv_SY_B!$CU134-1,"")</f>
        <v>5.9554789800559504E-2</v>
      </c>
      <c r="CE134" s="173">
        <f>IFERROR(Inv_SY_B!CE134/Inv_SY_B!$CU134-1,"")</f>
        <v>9.3533739248940151E-2</v>
      </c>
      <c r="CF134" s="173">
        <f>IFERROR(Inv_SY_B!CF134/Inv_SY_B!$CU134-1,"")</f>
        <v>6.0368409125825417E-2</v>
      </c>
      <c r="CG134" s="173">
        <f>IFERROR(Inv_SY_B!CG134/Inv_SY_B!$CU134-1,"")</f>
        <v>-6.1709447328869182E-2</v>
      </c>
      <c r="CH134" s="173">
        <f>IFERROR(Inv_SY_B!CH134/Inv_SY_B!$CU134-1,"")</f>
        <v>8.3748257974329832E-2</v>
      </c>
      <c r="CI134" s="173">
        <f>IFERROR(Inv_SY_B!CI134/Inv_SY_B!$CU134-1,"")</f>
        <v>9.9946989492762262E-2</v>
      </c>
      <c r="CJ134" s="173">
        <f>IFERROR(Inv_SY_B!CJ134/Inv_SY_B!$CU134-1,"")</f>
        <v>3.7104093079386447E-2</v>
      </c>
      <c r="CK134" s="173">
        <f>IFERROR(Inv_SY_B!CK134/Inv_SY_B!$CU134-1,"")</f>
        <v>6.5177933434649615E-2</v>
      </c>
      <c r="CL134" s="173">
        <f>IFERROR(Inv_SY_B!CL134/Inv_SY_B!$CU134-1,"")</f>
        <v>4.0312232849879726E-2</v>
      </c>
      <c r="CM134" s="173">
        <f>IFERROR(Inv_SY_B!CM134/Inv_SY_B!$CU134-1,"")</f>
        <v>5.7277094693049202E-2</v>
      </c>
      <c r="CN134" s="173">
        <f>IFERROR(Inv_SY_B!CN134/Inv_SY_B!$CU134-1,"")</f>
        <v>8.9188971376016113E-2</v>
      </c>
      <c r="CO134" s="173">
        <f>IFERROR(Inv_SY_B!CO134/Inv_SY_B!$CU134-1,"")</f>
        <v>4.4826231331498212E-2</v>
      </c>
      <c r="CP134" s="173">
        <f>IFERROR(Inv_SY_B!CP134/Inv_SY_B!$CU134-1,"")</f>
        <v>-2.2568654138627187E-3</v>
      </c>
      <c r="CQ134" s="173">
        <f>IFERROR(Inv_SY_B!CQ134/Inv_SY_B!$CU134-1,"")</f>
        <v>-1</v>
      </c>
      <c r="CR134" s="173">
        <f>IFERROR(Inv_SY_B!CR134/Inv_SY_B!$CU134-1,"")</f>
        <v>-1</v>
      </c>
      <c r="CS134" s="173">
        <f>IFERROR(Inv_SY_B!CS134/Inv_SY_B!$CU134-1,"")</f>
        <v>-1</v>
      </c>
      <c r="CT134" s="173">
        <f>IFERROR(Inv_SY_B!CT134/Inv_SY_B!$CU134-1,"")</f>
        <v>-1</v>
      </c>
      <c r="CU134" s="173"/>
      <c r="CV134" s="173"/>
      <c r="CW134" s="173"/>
      <c r="CX134" s="173"/>
    </row>
    <row r="135" spans="2:102">
      <c r="B135" s="164">
        <f t="shared" si="3"/>
        <v>45827</v>
      </c>
      <c r="C135" s="173">
        <f>IFERROR(Inv_SY_B!C135/Inv_SY_B!$CU135-1,"")</f>
        <v>-2.2278910593495072E-2</v>
      </c>
      <c r="D135" s="173">
        <f>IFERROR(Inv_SY_B!D135/Inv_SY_B!$CU135-1,"")</f>
        <v>-9.2745373181771784E-3</v>
      </c>
      <c r="E135" s="173">
        <f>IFERROR(Inv_SY_B!E135/Inv_SY_B!$CU135-1,"")</f>
        <v>-0.26147898220189436</v>
      </c>
      <c r="F135" s="173">
        <f>IFERROR(Inv_SY_B!F135/Inv_SY_B!$CU135-1,"")</f>
        <v>-0.30014121614794498</v>
      </c>
      <c r="G135" s="173">
        <f>IFERROR(Inv_SY_B!G135/Inv_SY_B!$CU135-1,"")</f>
        <v>-0.26840095280850951</v>
      </c>
      <c r="H135" s="173">
        <f>IFERROR(Inv_SY_B!H135/Inv_SY_B!$CU135-1,"")</f>
        <v>-0.27572226787319887</v>
      </c>
      <c r="I135" s="173">
        <f>IFERROR(Inv_SY_B!I135/Inv_SY_B!$CU135-1,"")</f>
        <v>-0.3057519850846615</v>
      </c>
      <c r="J135" s="173">
        <f>IFERROR(Inv_SY_B!J135/Inv_SY_B!$CU135-1,"")</f>
        <v>-0.30373890356565014</v>
      </c>
      <c r="K135" s="173">
        <f>IFERROR(Inv_SY_B!K135/Inv_SY_B!$CU135-1,"")</f>
        <v>-0.30978441947395474</v>
      </c>
      <c r="L135" s="173">
        <f>IFERROR(Inv_SY_B!L135/Inv_SY_B!$CU135-1,"")</f>
        <v>-0.30701635176954001</v>
      </c>
      <c r="M135" s="173">
        <f>IFERROR(Inv_SY_B!M135/Inv_SY_B!$CU135-1,"")</f>
        <v>-0.2885916525933514</v>
      </c>
      <c r="N135" s="173">
        <f>IFERROR(Inv_SY_B!N135/Inv_SY_B!$CU135-1,"")</f>
        <v>-0.2940640244964795</v>
      </c>
      <c r="O135" s="173">
        <f>IFERROR(Inv_SY_B!O135/Inv_SY_B!$CU135-1,"")</f>
        <v>-0.29149274842014794</v>
      </c>
      <c r="P135" s="173">
        <f>IFERROR(Inv_SY_B!P135/Inv_SY_B!$CU135-1,"")</f>
        <v>-0.30719057627694446</v>
      </c>
      <c r="Q135" s="173">
        <f>IFERROR(Inv_SY_B!Q135/Inv_SY_B!$CU135-1,"")</f>
        <v>-0.33121205637310902</v>
      </c>
      <c r="R135" s="173">
        <f>IFERROR(Inv_SY_B!R135/Inv_SY_B!$CU135-1,"")</f>
        <v>-0.3346898479539886</v>
      </c>
      <c r="S135" s="173">
        <f>IFERROR(Inv_SY_B!S135/Inv_SY_B!$CU135-1,"")</f>
        <v>-0.33748285193467975</v>
      </c>
      <c r="T135" s="173">
        <f>IFERROR(Inv_SY_B!T135/Inv_SY_B!$CU135-1,"")</f>
        <v>-0.32546507764090338</v>
      </c>
      <c r="U135" s="173">
        <f>IFERROR(Inv_SY_B!U135/Inv_SY_B!$CU135-1,"")</f>
        <v>-0.1570305855472286</v>
      </c>
      <c r="V135" s="173">
        <f>IFERROR(Inv_SY_B!V135/Inv_SY_B!$CU135-1,"")</f>
        <v>-0.14241843708348512</v>
      </c>
      <c r="W135" s="173">
        <f>IFERROR(Inv_SY_B!W135/Inv_SY_B!$CU135-1,"")</f>
        <v>-0.15913161661214892</v>
      </c>
      <c r="X135" s="173">
        <f>IFERROR(Inv_SY_B!X135/Inv_SY_B!$CU135-1,"")</f>
        <v>-0.45201066030962478</v>
      </c>
      <c r="Y135" s="173">
        <f>IFERROR(Inv_SY_B!Y135/Inv_SY_B!$CU135-1,"")</f>
        <v>-8.3625482192410949E-2</v>
      </c>
      <c r="Z135" s="173">
        <f>IFERROR(Inv_SY_B!Z135/Inv_SY_B!$CU135-1,"")</f>
        <v>-9.4203323977621767E-2</v>
      </c>
      <c r="AA135" s="173">
        <f>IFERROR(Inv_SY_B!AA135/Inv_SY_B!$CU135-1,"")</f>
        <v>-0.18429791584372845</v>
      </c>
      <c r="AB135" s="173">
        <f>IFERROR(Inv_SY_B!AB135/Inv_SY_B!$CU135-1,"")</f>
        <v>-0.13057662294496186</v>
      </c>
      <c r="AC135" s="173">
        <f>IFERROR(Inv_SY_B!AC135/Inv_SY_B!$CU135-1,"")</f>
        <v>-0.12299689203590181</v>
      </c>
      <c r="AD135" s="173">
        <f>IFERROR(Inv_SY_B!AD135/Inv_SY_B!$CU135-1,"")</f>
        <v>-0.17909754837172076</v>
      </c>
      <c r="AE135" s="173">
        <f>IFERROR(Inv_SY_B!AE135/Inv_SY_B!$CU135-1,"")</f>
        <v>-0.13343066755867761</v>
      </c>
      <c r="AF135" s="173">
        <f>IFERROR(Inv_SY_B!AF135/Inv_SY_B!$CU135-1,"")</f>
        <v>-0.11115375618454093</v>
      </c>
      <c r="AG135" s="173">
        <f>IFERROR(Inv_SY_B!AG135/Inv_SY_B!$CU135-1,"")</f>
        <v>3.7112348153552244E-2</v>
      </c>
      <c r="AH135" s="173">
        <f>IFERROR(Inv_SY_B!AH135/Inv_SY_B!$CU135-1,"")</f>
        <v>2.4776117151244392E-2</v>
      </c>
      <c r="AI135" s="173">
        <f>IFERROR(Inv_SY_B!AI135/Inv_SY_B!$CU135-1,"")</f>
        <v>0.11175323824616634</v>
      </c>
      <c r="AJ135" s="173">
        <f>IFERROR(Inv_SY_B!AJ135/Inv_SY_B!$CU135-1,"")</f>
        <v>0.10822162058972973</v>
      </c>
      <c r="AK135" s="173">
        <f>IFERROR(Inv_SY_B!AK135/Inv_SY_B!$CU135-1,"")</f>
        <v>0.11706284272273937</v>
      </c>
      <c r="AL135" s="173">
        <f>IFERROR(Inv_SY_B!AL135/Inv_SY_B!$CU135-1,"")</f>
        <v>0.1081052377351428</v>
      </c>
      <c r="AM135" s="173">
        <f>IFERROR(Inv_SY_B!AM135/Inv_SY_B!$CU135-1,"")</f>
        <v>7.0144019581237727E-2</v>
      </c>
      <c r="AN135" s="173">
        <f>IFERROR(Inv_SY_B!AN135/Inv_SY_B!$CU135-1,"")</f>
        <v>0.10120620926595469</v>
      </c>
      <c r="AO135" s="173">
        <f>IFERROR(Inv_SY_B!AO135/Inv_SY_B!$CU135-1,"")</f>
        <v>0.10033559350370869</v>
      </c>
      <c r="AP135" s="173">
        <f>IFERROR(Inv_SY_B!AP135/Inv_SY_B!$CU135-1,"")</f>
        <v>0.11469500061317639</v>
      </c>
      <c r="AQ135" s="173">
        <f>IFERROR(Inv_SY_B!AQ135/Inv_SY_B!$CU135-1,"")</f>
        <v>9.4190503640708245E-2</v>
      </c>
      <c r="AR135" s="173">
        <f>IFERROR(Inv_SY_B!AR135/Inv_SY_B!$CU135-1,"")</f>
        <v>0.15239400758484933</v>
      </c>
      <c r="AS135" s="173">
        <f>IFERROR(Inv_SY_B!AS135/Inv_SY_B!$CU135-1,"")</f>
        <v>0.22511013861400864</v>
      </c>
      <c r="AT135" s="173">
        <f>IFERROR(Inv_SY_B!AT135/Inv_SY_B!$CU135-1,"")</f>
        <v>0.10699090534582001</v>
      </c>
      <c r="AU135" s="173">
        <f>IFERROR(Inv_SY_B!AU135/Inv_SY_B!$CU135-1,"")</f>
        <v>0.14160600229602283</v>
      </c>
      <c r="AV135" s="173">
        <f>IFERROR(Inv_SY_B!AV135/Inv_SY_B!$CU135-1,"")</f>
        <v>6.7815759755796234E-2</v>
      </c>
      <c r="AW135" s="173">
        <f>IFERROR(Inv_SY_B!AW135/Inv_SY_B!$CU135-1,"")</f>
        <v>0.1129230865948605</v>
      </c>
      <c r="AX135" s="173">
        <f>IFERROR(Inv_SY_B!AX135/Inv_SY_B!$CU135-1,"")</f>
        <v>0.13807506090679689</v>
      </c>
      <c r="AY135" s="173">
        <f>IFERROR(Inv_SY_B!AY135/Inv_SY_B!$CU135-1,"")</f>
        <v>0.13217979002454294</v>
      </c>
      <c r="AZ135" s="173">
        <f>IFERROR(Inv_SY_B!AZ135/Inv_SY_B!$CU135-1,"")</f>
        <v>0.17614506244789507</v>
      </c>
      <c r="BA135" s="173">
        <f>IFERROR(Inv_SY_B!BA135/Inv_SY_B!$CU135-1,"")</f>
        <v>0.13071126238912156</v>
      </c>
      <c r="BB135" s="173">
        <f>IFERROR(Inv_SY_B!BB135/Inv_SY_B!$CU135-1,"")</f>
        <v>9.8322054846531781E-2</v>
      </c>
      <c r="BC135" s="173">
        <f>IFERROR(Inv_SY_B!BC135/Inv_SY_B!$CU135-1,"")</f>
        <v>0.1163408095818772</v>
      </c>
      <c r="BD135" s="173">
        <f>IFERROR(Inv_SY_B!BD135/Inv_SY_B!$CU135-1,"")</f>
        <v>0.10288723531564736</v>
      </c>
      <c r="BE135" s="173">
        <f>IFERROR(Inv_SY_B!BE135/Inv_SY_B!$CU135-1,"")</f>
        <v>0.14389497212161917</v>
      </c>
      <c r="BF135" s="173">
        <f>IFERROR(Inv_SY_B!BF135/Inv_SY_B!$CU135-1,"")</f>
        <v>0.12672186385152306</v>
      </c>
      <c r="BG135" s="173">
        <f>IFERROR(Inv_SY_B!BG135/Inv_SY_B!$CU135-1,"")</f>
        <v>0.16676586067485033</v>
      </c>
      <c r="BH135" s="173">
        <f>IFERROR(Inv_SY_B!BH135/Inv_SY_B!$CU135-1,"")</f>
        <v>0.1956131047790004</v>
      </c>
      <c r="BI135" s="173">
        <f>IFERROR(Inv_SY_B!BI135/Inv_SY_B!$CU135-1,"")</f>
        <v>0.12176641301323876</v>
      </c>
      <c r="BJ135" s="173">
        <f>IFERROR(Inv_SY_B!BJ135/Inv_SY_B!$CU135-1,"")</f>
        <v>0.16192967710489037</v>
      </c>
      <c r="BK135" s="173">
        <f>IFERROR(Inv_SY_B!BK135/Inv_SY_B!$CU135-1,"")</f>
        <v>9.7205979133696108E-2</v>
      </c>
      <c r="BL135" s="173">
        <f>IFERROR(Inv_SY_B!BL135/Inv_SY_B!$CU135-1,"")</f>
        <v>0.11240581976963826</v>
      </c>
      <c r="BM135" s="173">
        <f>IFERROR(Inv_SY_B!BM135/Inv_SY_B!$CU135-1,"")</f>
        <v>0.12868621779676048</v>
      </c>
      <c r="BN135" s="173">
        <f>IFERROR(Inv_SY_B!BN135/Inv_SY_B!$CU135-1,"")</f>
        <v>0.15282922834917123</v>
      </c>
      <c r="BO135" s="173">
        <f>IFERROR(Inv_SY_B!BO135/Inv_SY_B!$CU135-1,"")</f>
        <v>-2.6274691828921504E-2</v>
      </c>
      <c r="BP135" s="173">
        <f>IFERROR(Inv_SY_B!BP135/Inv_SY_B!$CU135-1,"")</f>
        <v>-9.043295259021511E-2</v>
      </c>
      <c r="BQ135" s="173">
        <f>IFERROR(Inv_SY_B!BQ135/Inv_SY_B!$CU135-1,"")</f>
        <v>7.5482699538175657E-2</v>
      </c>
      <c r="BR135" s="173">
        <f>IFERROR(Inv_SY_B!BR135/Inv_SY_B!$CU135-1,"")</f>
        <v>6.8063239816609888E-2</v>
      </c>
      <c r="BS135" s="173">
        <f>IFERROR(Inv_SY_B!BS135/Inv_SY_B!$CU135-1,"")</f>
        <v>5.4486768123808149E-2</v>
      </c>
      <c r="BT135" s="173">
        <f>IFERROR(Inv_SY_B!BT135/Inv_SY_B!$CU135-1,"")</f>
        <v>6.3628886612435265E-2</v>
      </c>
      <c r="BU135" s="173">
        <f>IFERROR(Inv_SY_B!BU135/Inv_SY_B!$CU135-1,"")</f>
        <v>5.7997919710545132E-2</v>
      </c>
      <c r="BV135" s="173">
        <f>IFERROR(Inv_SY_B!BV135/Inv_SY_B!$CU135-1,"")</f>
        <v>3.2026874357521162E-2</v>
      </c>
      <c r="BW135" s="173">
        <f>IFERROR(Inv_SY_B!BW135/Inv_SY_B!$CU135-1,"")</f>
        <v>9.1568657332702807E-2</v>
      </c>
      <c r="BX135" s="173">
        <f>IFERROR(Inv_SY_B!BX135/Inv_SY_B!$CU135-1,"")</f>
        <v>9.8421153130438199E-2</v>
      </c>
      <c r="BY135" s="173">
        <f>IFERROR(Inv_SY_B!BY135/Inv_SY_B!$CU135-1,"")</f>
        <v>0.10443429088562217</v>
      </c>
      <c r="BZ135" s="173">
        <f>IFERROR(Inv_SY_B!BZ135/Inv_SY_B!$CU135-1,"")</f>
        <v>9.4158222279316472E-2</v>
      </c>
      <c r="CA135" s="173">
        <f>IFERROR(Inv_SY_B!CA135/Inv_SY_B!$CU135-1,"")</f>
        <v>8.8469476321006102E-2</v>
      </c>
      <c r="CB135" s="173">
        <f>IFERROR(Inv_SY_B!CB135/Inv_SY_B!$CU135-1,"")</f>
        <v>6.3667917842056054E-2</v>
      </c>
      <c r="CC135" s="173">
        <f>IFERROR(Inv_SY_B!CC135/Inv_SY_B!$CU135-1,"")</f>
        <v>0.18534777618443177</v>
      </c>
      <c r="CD135" s="173">
        <f>IFERROR(Inv_SY_B!CD135/Inv_SY_B!$CU135-1,"")</f>
        <v>0.21762201369436873</v>
      </c>
      <c r="CE135" s="173">
        <f>IFERROR(Inv_SY_B!CE135/Inv_SY_B!$CU135-1,"")</f>
        <v>0.24006979637910608</v>
      </c>
      <c r="CF135" s="173">
        <f>IFERROR(Inv_SY_B!CF135/Inv_SY_B!$CU135-1,"")</f>
        <v>0.19679178339911485</v>
      </c>
      <c r="CG135" s="173">
        <f>IFERROR(Inv_SY_B!CG135/Inv_SY_B!$CU135-1,"")</f>
        <v>6.1040279705094402E-2</v>
      </c>
      <c r="CH135" s="173">
        <f>IFERROR(Inv_SY_B!CH135/Inv_SY_B!$CU135-1,"")</f>
        <v>0.22616914527218301</v>
      </c>
      <c r="CI135" s="173">
        <f>IFERROR(Inv_SY_B!CI135/Inv_SY_B!$CU135-1,"")</f>
        <v>0.15305114933178898</v>
      </c>
      <c r="CJ135" s="173">
        <f>IFERROR(Inv_SY_B!CJ135/Inv_SY_B!$CU135-1,"")</f>
        <v>9.4675033838742317E-2</v>
      </c>
      <c r="CK135" s="173">
        <f>IFERROR(Inv_SY_B!CK135/Inv_SY_B!$CU135-1,"")</f>
        <v>0.11812377471125335</v>
      </c>
      <c r="CL135" s="173">
        <f>IFERROR(Inv_SY_B!CL135/Inv_SY_B!$CU135-1,"")</f>
        <v>7.5944579219620723E-2</v>
      </c>
      <c r="CM135" s="173">
        <f>IFERROR(Inv_SY_B!CM135/Inv_SY_B!$CU135-1,"")</f>
        <v>0.10348674191755114</v>
      </c>
      <c r="CN135" s="173">
        <f>IFERROR(Inv_SY_B!CN135/Inv_SY_B!$CU135-1,"")</f>
        <v>0.13972389308635691</v>
      </c>
      <c r="CO135" s="173">
        <f>IFERROR(Inv_SY_B!CO135/Inv_SY_B!$CU135-1,"")</f>
        <v>9.322682562276885E-2</v>
      </c>
      <c r="CP135" s="173">
        <f>IFERROR(Inv_SY_B!CP135/Inv_SY_B!$CU135-1,"")</f>
        <v>4.5856573793667144E-2</v>
      </c>
      <c r="CQ135" s="173">
        <f>IFERROR(Inv_SY_B!CQ135/Inv_SY_B!$CU135-1,"")</f>
        <v>-1</v>
      </c>
      <c r="CR135" s="173">
        <f>IFERROR(Inv_SY_B!CR135/Inv_SY_B!$CU135-1,"")</f>
        <v>-1</v>
      </c>
      <c r="CS135" s="173">
        <f>IFERROR(Inv_SY_B!CS135/Inv_SY_B!$CU135-1,"")</f>
        <v>-1</v>
      </c>
      <c r="CT135" s="173">
        <f>IFERROR(Inv_SY_B!CT135/Inv_SY_B!$CU135-1,"")</f>
        <v>-1</v>
      </c>
      <c r="CU135" s="173"/>
      <c r="CV135" s="173"/>
      <c r="CW135" s="173"/>
      <c r="CX135" s="173"/>
    </row>
    <row r="136" spans="2:102">
      <c r="B136" s="164">
        <f t="shared" si="3"/>
        <v>45828</v>
      </c>
      <c r="C136" s="173">
        <f>IFERROR(Inv_SY_B!C136/Inv_SY_B!$CU136-1,"")</f>
        <v>-6.7459836991638933E-2</v>
      </c>
      <c r="D136" s="173">
        <f>IFERROR(Inv_SY_B!D136/Inv_SY_B!$CU136-1,"")</f>
        <v>-6.1803609838568363E-2</v>
      </c>
      <c r="E136" s="173">
        <f>IFERROR(Inv_SY_B!E136/Inv_SY_B!$CU136-1,"")</f>
        <v>-7.6127825125592907E-2</v>
      </c>
      <c r="F136" s="173">
        <f>IFERROR(Inv_SY_B!F136/Inv_SY_B!$CU136-1,"")</f>
        <v>-0.11692904887611644</v>
      </c>
      <c r="G136" s="173">
        <f>IFERROR(Inv_SY_B!G136/Inv_SY_B!$CU136-1,"")</f>
        <v>-8.3218373369370213E-2</v>
      </c>
      <c r="H136" s="173">
        <f>IFERROR(Inv_SY_B!H136/Inv_SY_B!$CU136-1,"")</f>
        <v>-9.3197663490242277E-2</v>
      </c>
      <c r="I136" s="173">
        <f>IFERROR(Inv_SY_B!I136/Inv_SY_B!$CU136-1,"")</f>
        <v>-9.7700988369349262E-2</v>
      </c>
      <c r="J136" s="173">
        <f>IFERROR(Inv_SY_B!J136/Inv_SY_B!$CU136-1,"")</f>
        <v>-9.8402173648974522E-2</v>
      </c>
      <c r="K136" s="173">
        <f>IFERROR(Inv_SY_B!K136/Inv_SY_B!$CU136-1,"")</f>
        <v>-9.1519747493623127E-2</v>
      </c>
      <c r="L136" s="173">
        <f>IFERROR(Inv_SY_B!L136/Inv_SY_B!$CU136-1,"")</f>
        <v>-9.141905795434524E-2</v>
      </c>
      <c r="M136" s="173">
        <f>IFERROR(Inv_SY_B!M136/Inv_SY_B!$CU136-1,"")</f>
        <v>-7.8452101487164527E-2</v>
      </c>
      <c r="N136" s="173">
        <f>IFERROR(Inv_SY_B!N136/Inv_SY_B!$CU136-1,"")</f>
        <v>-8.8986219952993495E-2</v>
      </c>
      <c r="O136" s="173">
        <f>IFERROR(Inv_SY_B!O136/Inv_SY_B!$CU136-1,"")</f>
        <v>-8.336485083293077E-2</v>
      </c>
      <c r="P136" s="173">
        <f>IFERROR(Inv_SY_B!P136/Inv_SY_B!$CU136-1,"")</f>
        <v>-0.10545545608059659</v>
      </c>
      <c r="Q136" s="173">
        <f>IFERROR(Inv_SY_B!Q136/Inv_SY_B!$CU136-1,"")</f>
        <v>-0.10527967605624633</v>
      </c>
      <c r="R136" s="173">
        <f>IFERROR(Inv_SY_B!R136/Inv_SY_B!$CU136-1,"")</f>
        <v>-0.1095966822456701</v>
      </c>
      <c r="S136" s="173">
        <f>IFERROR(Inv_SY_B!S136/Inv_SY_B!$CU136-1,"")</f>
        <v>-0.11855014273668163</v>
      </c>
      <c r="T136" s="173">
        <f>IFERROR(Inv_SY_B!T136/Inv_SY_B!$CU136-1,"")</f>
        <v>-0.10030989536779267</v>
      </c>
      <c r="U136" s="173">
        <f>IFERROR(Inv_SY_B!U136/Inv_SY_B!$CU136-1,"")</f>
        <v>-1.9733397539030695E-2</v>
      </c>
      <c r="V136" s="173">
        <f>IFERROR(Inv_SY_B!V136/Inv_SY_B!$CU136-1,"")</f>
        <v>-7.7851586161062913E-3</v>
      </c>
      <c r="W136" s="173">
        <f>IFERROR(Inv_SY_B!W136/Inv_SY_B!$CU136-1,"")</f>
        <v>-2.9684408761760595E-2</v>
      </c>
      <c r="X136" s="173">
        <f>IFERROR(Inv_SY_B!X136/Inv_SY_B!$CU136-1,"")</f>
        <v>-0.36022800925988974</v>
      </c>
      <c r="Y136" s="173">
        <f>IFERROR(Inv_SY_B!Y136/Inv_SY_B!$CU136-1,"")</f>
        <v>-8.8832718808186328E-2</v>
      </c>
      <c r="Z136" s="173">
        <f>IFERROR(Inv_SY_B!Z136/Inv_SY_B!$CU136-1,"")</f>
        <v>-0.10001188025188257</v>
      </c>
      <c r="AA136" s="173">
        <f>IFERROR(Inv_SY_B!AA136/Inv_SY_B!$CU136-1,"")</f>
        <v>-8.2554646250660557E-2</v>
      </c>
      <c r="AB136" s="173">
        <f>IFERROR(Inv_SY_B!AB136/Inv_SY_B!$CU136-1,"")</f>
        <v>-2.3487522518852E-2</v>
      </c>
      <c r="AC136" s="173">
        <f>IFERROR(Inv_SY_B!AC136/Inv_SY_B!$CU136-1,"")</f>
        <v>3.9931648826208033E-3</v>
      </c>
      <c r="AD136" s="173">
        <f>IFERROR(Inv_SY_B!AD136/Inv_SY_B!$CU136-1,"")</f>
        <v>-4.9423376068588487E-2</v>
      </c>
      <c r="AE136" s="173">
        <f>IFERROR(Inv_SY_B!AE136/Inv_SY_B!$CU136-1,"")</f>
        <v>-3.5319226364770029E-2</v>
      </c>
      <c r="AF136" s="173">
        <f>IFERROR(Inv_SY_B!AF136/Inv_SY_B!$CU136-1,"")</f>
        <v>-1.2487354313029164E-2</v>
      </c>
      <c r="AG136" s="173">
        <f>IFERROR(Inv_SY_B!AG136/Inv_SY_B!$CU136-1,"")</f>
        <v>-2.3080019746221092E-2</v>
      </c>
      <c r="AH136" s="173">
        <f>IFERROR(Inv_SY_B!AH136/Inv_SY_B!$CU136-1,"")</f>
        <v>-3.4087193162848917E-2</v>
      </c>
      <c r="AI136" s="173">
        <f>IFERROR(Inv_SY_B!AI136/Inv_SY_B!$CU136-1,"")</f>
        <v>1.1997560189926704E-2</v>
      </c>
      <c r="AJ136" s="173">
        <f>IFERROR(Inv_SY_B!AJ136/Inv_SY_B!$CU136-1,"")</f>
        <v>7.1204635143125028E-3</v>
      </c>
      <c r="AK136" s="173">
        <f>IFERROR(Inv_SY_B!AK136/Inv_SY_B!$CU136-1,"")</f>
        <v>2.3797891801613513E-2</v>
      </c>
      <c r="AL136" s="173">
        <f>IFERROR(Inv_SY_B!AL136/Inv_SY_B!$CU136-1,"")</f>
        <v>1.6237309004522915E-2</v>
      </c>
      <c r="AM136" s="173">
        <f>IFERROR(Inv_SY_B!AM136/Inv_SY_B!$CU136-1,"")</f>
        <v>-1.2310097177362866E-2</v>
      </c>
      <c r="AN136" s="173">
        <f>IFERROR(Inv_SY_B!AN136/Inv_SY_B!$CU136-1,"")</f>
        <v>-3.4759077022172846E-4</v>
      </c>
      <c r="AO136" s="173">
        <f>IFERROR(Inv_SY_B!AO136/Inv_SY_B!$CU136-1,"")</f>
        <v>-1.5960496931679558E-3</v>
      </c>
      <c r="AP136" s="173">
        <f>IFERROR(Inv_SY_B!AP136/Inv_SY_B!$CU136-1,"")</f>
        <v>1.5110600621169645E-2</v>
      </c>
      <c r="AQ136" s="173">
        <f>IFERROR(Inv_SY_B!AQ136/Inv_SY_B!$CU136-1,"")</f>
        <v>3.7064958413826066E-3</v>
      </c>
      <c r="AR136" s="173">
        <f>IFERROR(Inv_SY_B!AR136/Inv_SY_B!$CU136-1,"")</f>
        <v>4.5574494995116233E-2</v>
      </c>
      <c r="AS136" s="173">
        <f>IFERROR(Inv_SY_B!AS136/Inv_SY_B!$CU136-1,"")</f>
        <v>0.1134190024214472</v>
      </c>
      <c r="AT136" s="173">
        <f>IFERROR(Inv_SY_B!AT136/Inv_SY_B!$CU136-1,"")</f>
        <v>9.3619574409835593E-3</v>
      </c>
      <c r="AU136" s="173">
        <f>IFERROR(Inv_SY_B!AU136/Inv_SY_B!$CU136-1,"")</f>
        <v>4.3991314381955027E-2</v>
      </c>
      <c r="AV136" s="173">
        <f>IFERROR(Inv_SY_B!AV136/Inv_SY_B!$CU136-1,"")</f>
        <v>-1.3463753337176421E-2</v>
      </c>
      <c r="AW136" s="173">
        <f>IFERROR(Inv_SY_B!AW136/Inv_SY_B!$CU136-1,"")</f>
        <v>1.2099166370668657E-2</v>
      </c>
      <c r="AX136" s="173">
        <f>IFERROR(Inv_SY_B!AX136/Inv_SY_B!$CU136-1,"")</f>
        <v>3.2180438985818904E-2</v>
      </c>
      <c r="AY136" s="173">
        <f>IFERROR(Inv_SY_B!AY136/Inv_SY_B!$CU136-1,"")</f>
        <v>3.1253683271230459E-2</v>
      </c>
      <c r="AZ136" s="173">
        <f>IFERROR(Inv_SY_B!AZ136/Inv_SY_B!$CU136-1,"")</f>
        <v>6.8998627586166483E-2</v>
      </c>
      <c r="BA136" s="173">
        <f>IFERROR(Inv_SY_B!BA136/Inv_SY_B!$CU136-1,"")</f>
        <v>2.291914370287107E-2</v>
      </c>
      <c r="BB136" s="173">
        <f>IFERROR(Inv_SY_B!BB136/Inv_SY_B!$CU136-1,"")</f>
        <v>-4.4372395450854585E-3</v>
      </c>
      <c r="BC136" s="173">
        <f>IFERROR(Inv_SY_B!BC136/Inv_SY_B!$CU136-1,"")</f>
        <v>4.7306861432616643E-3</v>
      </c>
      <c r="BD136" s="173">
        <f>IFERROR(Inv_SY_B!BD136/Inv_SY_B!$CU136-1,"")</f>
        <v>5.3340850808025753E-3</v>
      </c>
      <c r="BE136" s="173">
        <f>IFERROR(Inv_SY_B!BE136/Inv_SY_B!$CU136-1,"")</f>
        <v>4.106616480764913E-2</v>
      </c>
      <c r="BF136" s="173">
        <f>IFERROR(Inv_SY_B!BF136/Inv_SY_B!$CU136-1,"")</f>
        <v>2.381514059622214E-2</v>
      </c>
      <c r="BG136" s="173">
        <f>IFERROR(Inv_SY_B!BG136/Inv_SY_B!$CU136-1,"")</f>
        <v>6.5751647462455987E-2</v>
      </c>
      <c r="BH136" s="173">
        <f>IFERROR(Inv_SY_B!BH136/Inv_SY_B!$CU136-1,"")</f>
        <v>8.0443178307919805E-2</v>
      </c>
      <c r="BI136" s="173">
        <f>IFERROR(Inv_SY_B!BI136/Inv_SY_B!$CU136-1,"")</f>
        <v>1.776400978874082E-2</v>
      </c>
      <c r="BJ136" s="173">
        <f>IFERROR(Inv_SY_B!BJ136/Inv_SY_B!$CU136-1,"")</f>
        <v>5.1122713520964425E-2</v>
      </c>
      <c r="BK136" s="173">
        <f>IFERROR(Inv_SY_B!BK136/Inv_SY_B!$CU136-1,"")</f>
        <v>-8.6967359254475074E-4</v>
      </c>
      <c r="BL136" s="173">
        <f>IFERROR(Inv_SY_B!BL136/Inv_SY_B!$CU136-1,"")</f>
        <v>1.1759006548184736E-2</v>
      </c>
      <c r="BM136" s="173">
        <f>IFERROR(Inv_SY_B!BM136/Inv_SY_B!$CU136-1,"")</f>
        <v>2.3282331753182728E-2</v>
      </c>
      <c r="BN136" s="173">
        <f>IFERROR(Inv_SY_B!BN136/Inv_SY_B!$CU136-1,"")</f>
        <v>5.1994780864679235E-2</v>
      </c>
      <c r="BO136" s="173">
        <f>IFERROR(Inv_SY_B!BO136/Inv_SY_B!$CU136-1,"")</f>
        <v>-1.2678759228432979E-2</v>
      </c>
      <c r="BP136" s="173">
        <f>IFERROR(Inv_SY_B!BP136/Inv_SY_B!$CU136-1,"")</f>
        <v>-1.9006307438308445E-2</v>
      </c>
      <c r="BQ136" s="173">
        <f>IFERROR(Inv_SY_B!BQ136/Inv_SY_B!$CU136-1,"")</f>
        <v>1.0953261213145327E-2</v>
      </c>
      <c r="BR136" s="173">
        <f>IFERROR(Inv_SY_B!BR136/Inv_SY_B!$CU136-1,"")</f>
        <v>1.1661980143439221E-2</v>
      </c>
      <c r="BS136" s="173">
        <f>IFERROR(Inv_SY_B!BS136/Inv_SY_B!$CU136-1,"")</f>
        <v>-1.0465809486763011E-2</v>
      </c>
      <c r="BT136" s="173">
        <f>IFERROR(Inv_SY_B!BT136/Inv_SY_B!$CU136-1,"")</f>
        <v>1.8587657999390661E-2</v>
      </c>
      <c r="BU136" s="173">
        <f>IFERROR(Inv_SY_B!BU136/Inv_SY_B!$CU136-1,"")</f>
        <v>-7.0629036015591451E-3</v>
      </c>
      <c r="BV136" s="173">
        <f>IFERROR(Inv_SY_B!BV136/Inv_SY_B!$CU136-1,"")</f>
        <v>-2.3666044750478843E-2</v>
      </c>
      <c r="BW136" s="173">
        <f>IFERROR(Inv_SY_B!BW136/Inv_SY_B!$CU136-1,"")</f>
        <v>1.2880011423281656E-2</v>
      </c>
      <c r="BX136" s="173">
        <f>IFERROR(Inv_SY_B!BX136/Inv_SY_B!$CU136-1,"")</f>
        <v>3.1598876751410154E-2</v>
      </c>
      <c r="BY136" s="173">
        <f>IFERROR(Inv_SY_B!BY136/Inv_SY_B!$CU136-1,"")</f>
        <v>2.7718194675365959E-2</v>
      </c>
      <c r="BZ136" s="173">
        <f>IFERROR(Inv_SY_B!BZ136/Inv_SY_B!$CU136-1,"")</f>
        <v>3.473497267302661E-2</v>
      </c>
      <c r="CA136" s="173">
        <f>IFERROR(Inv_SY_B!CA136/Inv_SY_B!$CU136-1,"")</f>
        <v>1.8439154185715401E-2</v>
      </c>
      <c r="CB136" s="173">
        <f>IFERROR(Inv_SY_B!CB136/Inv_SY_B!$CU136-1,"")</f>
        <v>-4.0564235154800787E-3</v>
      </c>
      <c r="CC136" s="173">
        <f>IFERROR(Inv_SY_B!CC136/Inv_SY_B!$CU136-1,"")</f>
        <v>9.9800681103111133E-2</v>
      </c>
      <c r="CD136" s="173">
        <f>IFERROR(Inv_SY_B!CD136/Inv_SY_B!$CU136-1,"")</f>
        <v>0.12952457616300816</v>
      </c>
      <c r="CE136" s="173">
        <f>IFERROR(Inv_SY_B!CE136/Inv_SY_B!$CU136-1,"")</f>
        <v>0.18030327706429117</v>
      </c>
      <c r="CF136" s="173">
        <f>IFERROR(Inv_SY_B!CF136/Inv_SY_B!$CU136-1,"")</f>
        <v>0.13694519749866374</v>
      </c>
      <c r="CG136" s="173">
        <f>IFERROR(Inv_SY_B!CG136/Inv_SY_B!$CU136-1,"")</f>
        <v>7.2683673125790715E-3</v>
      </c>
      <c r="CH136" s="173">
        <f>IFERROR(Inv_SY_B!CH136/Inv_SY_B!$CU136-1,"")</f>
        <v>0.1675221327344234</v>
      </c>
      <c r="CI136" s="173">
        <f>IFERROR(Inv_SY_B!CI136/Inv_SY_B!$CU136-1,"")</f>
        <v>0.16764360123842992</v>
      </c>
      <c r="CJ136" s="173">
        <f>IFERROR(Inv_SY_B!CJ136/Inv_SY_B!$CU136-1,"")</f>
        <v>0.10291246985735159</v>
      </c>
      <c r="CK136" s="173">
        <f>IFERROR(Inv_SY_B!CK136/Inv_SY_B!$CU136-1,"")</f>
        <v>0.12700686535269679</v>
      </c>
      <c r="CL136" s="173">
        <f>IFERROR(Inv_SY_B!CL136/Inv_SY_B!$CU136-1,"")</f>
        <v>5.1260425628930184E-2</v>
      </c>
      <c r="CM136" s="173">
        <f>IFERROR(Inv_SY_B!CM136/Inv_SY_B!$CU136-1,"")</f>
        <v>0.11810377613860101</v>
      </c>
      <c r="CN136" s="173">
        <f>IFERROR(Inv_SY_B!CN136/Inv_SY_B!$CU136-1,"")</f>
        <v>0.16084688630971544</v>
      </c>
      <c r="CO136" s="173">
        <f>IFERROR(Inv_SY_B!CO136/Inv_SY_B!$CU136-1,"")</f>
        <v>0.12251805200010168</v>
      </c>
      <c r="CP136" s="173">
        <f>IFERROR(Inv_SY_B!CP136/Inv_SY_B!$CU136-1,"")</f>
        <v>6.7393436363802461E-2</v>
      </c>
      <c r="CQ136" s="173">
        <f>IFERROR(Inv_SY_B!CQ136/Inv_SY_B!$CU136-1,"")</f>
        <v>-1</v>
      </c>
      <c r="CR136" s="173">
        <f>IFERROR(Inv_SY_B!CR136/Inv_SY_B!$CU136-1,"")</f>
        <v>-1</v>
      </c>
      <c r="CS136" s="173">
        <f>IFERROR(Inv_SY_B!CS136/Inv_SY_B!$CU136-1,"")</f>
        <v>-1</v>
      </c>
      <c r="CT136" s="173">
        <f>IFERROR(Inv_SY_B!CT136/Inv_SY_B!$CU136-1,"")</f>
        <v>-1</v>
      </c>
      <c r="CU136" s="173"/>
      <c r="CV136" s="173"/>
      <c r="CW136" s="173"/>
      <c r="CX136" s="173"/>
    </row>
    <row r="137" spans="2:102">
      <c r="B137" s="164">
        <f t="shared" si="3"/>
        <v>45829</v>
      </c>
      <c r="C137" s="173">
        <f>IFERROR(Inv_SY_B!C137/Inv_SY_B!$CU137-1,"")</f>
        <v>-7.0752918706447065E-3</v>
      </c>
      <c r="D137" s="173">
        <f>IFERROR(Inv_SY_B!D137/Inv_SY_B!$CU137-1,"")</f>
        <v>-2.2360493143550486E-2</v>
      </c>
      <c r="E137" s="173">
        <f>IFERROR(Inv_SY_B!E137/Inv_SY_B!$CU137-1,"")</f>
        <v>-1.585818797182259E-2</v>
      </c>
      <c r="F137" s="173">
        <f>IFERROR(Inv_SY_B!F137/Inv_SY_B!$CU137-1,"")</f>
        <v>-5.9669626806413412E-2</v>
      </c>
      <c r="G137" s="173">
        <f>IFERROR(Inv_SY_B!G137/Inv_SY_B!$CU137-1,"")</f>
        <v>-3.5657358320650423E-2</v>
      </c>
      <c r="H137" s="173">
        <f>IFERROR(Inv_SY_B!H137/Inv_SY_B!$CU137-1,"")</f>
        <v>-3.3755743089407098E-2</v>
      </c>
      <c r="I137" s="173">
        <f>IFERROR(Inv_SY_B!I137/Inv_SY_B!$CU137-1,"")</f>
        <v>-5.3385052382720843E-2</v>
      </c>
      <c r="J137" s="173">
        <f>IFERROR(Inv_SY_B!J137/Inv_SY_B!$CU137-1,"")</f>
        <v>-3.4625198181767125E-2</v>
      </c>
      <c r="K137" s="173">
        <f>IFERROR(Inv_SY_B!K137/Inv_SY_B!$CU137-1,"")</f>
        <v>-4.10206476190067E-2</v>
      </c>
      <c r="L137" s="173">
        <f>IFERROR(Inv_SY_B!L137/Inv_SY_B!$CU137-1,"")</f>
        <v>-4.0353771694781826E-2</v>
      </c>
      <c r="M137" s="173">
        <f>IFERROR(Inv_SY_B!M137/Inv_SY_B!$CU137-1,"")</f>
        <v>-1.835598265245908E-2</v>
      </c>
      <c r="N137" s="173">
        <f>IFERROR(Inv_SY_B!N137/Inv_SY_B!$CU137-1,"")</f>
        <v>-1.9698362928818214E-2</v>
      </c>
      <c r="O137" s="173">
        <f>IFERROR(Inv_SY_B!O137/Inv_SY_B!$CU137-1,"")</f>
        <v>-2.4330214788108373E-2</v>
      </c>
      <c r="P137" s="173">
        <f>IFERROR(Inv_SY_B!P137/Inv_SY_B!$CU137-1,"")</f>
        <v>-6.9174664543188991E-2</v>
      </c>
      <c r="Q137" s="173">
        <f>IFERROR(Inv_SY_B!Q137/Inv_SY_B!$CU137-1,"")</f>
        <v>-5.7344677171714431E-2</v>
      </c>
      <c r="R137" s="173">
        <f>IFERROR(Inv_SY_B!R137/Inv_SY_B!$CU137-1,"")</f>
        <v>-5.1636591526977971E-2</v>
      </c>
      <c r="S137" s="173">
        <f>IFERROR(Inv_SY_B!S137/Inv_SY_B!$CU137-1,"")</f>
        <v>-5.8626193458590881E-2</v>
      </c>
      <c r="T137" s="173">
        <f>IFERROR(Inv_SY_B!T137/Inv_SY_B!$CU137-1,"")</f>
        <v>-1.2260717819030598E-2</v>
      </c>
      <c r="U137" s="173">
        <f>IFERROR(Inv_SY_B!U137/Inv_SY_B!$CU137-1,"")</f>
        <v>3.6230356551457232E-2</v>
      </c>
      <c r="V137" s="173">
        <f>IFERROR(Inv_SY_B!V137/Inv_SY_B!$CU137-1,"")</f>
        <v>5.8777732588169096E-2</v>
      </c>
      <c r="W137" s="173">
        <f>IFERROR(Inv_SY_B!W137/Inv_SY_B!$CU137-1,"")</f>
        <v>7.4305042696648727E-2</v>
      </c>
      <c r="X137" s="173">
        <f>IFERROR(Inv_SY_B!X137/Inv_SY_B!$CU137-1,"")</f>
        <v>-0.25304990242495673</v>
      </c>
      <c r="Y137" s="173">
        <f>IFERROR(Inv_SY_B!Y137/Inv_SY_B!$CU137-1,"")</f>
        <v>-1.512601526246693E-2</v>
      </c>
      <c r="Z137" s="173">
        <f>IFERROR(Inv_SY_B!Z137/Inv_SY_B!$CU137-1,"")</f>
        <v>-2.6678528896922016E-2</v>
      </c>
      <c r="AA137" s="173">
        <f>IFERROR(Inv_SY_B!AA137/Inv_SY_B!$CU137-1,"")</f>
        <v>-0.10239470575525289</v>
      </c>
      <c r="AB137" s="173">
        <f>IFERROR(Inv_SY_B!AB137/Inv_SY_B!$CU137-1,"")</f>
        <v>-5.5387098498763554E-2</v>
      </c>
      <c r="AC137" s="173">
        <f>IFERROR(Inv_SY_B!AC137/Inv_SY_B!$CU137-1,"")</f>
        <v>8.9522206692840278E-2</v>
      </c>
      <c r="AD137" s="173">
        <f>IFERROR(Inv_SY_B!AD137/Inv_SY_B!$CU137-1,"")</f>
        <v>4.0039046019112678E-2</v>
      </c>
      <c r="AE137" s="173">
        <f>IFERROR(Inv_SY_B!AE137/Inv_SY_B!$CU137-1,"")</f>
        <v>-2.6213250872518468E-2</v>
      </c>
      <c r="AF137" s="173">
        <f>IFERROR(Inv_SY_B!AF137/Inv_SY_B!$CU137-1,"")</f>
        <v>2.4123885173810145E-4</v>
      </c>
      <c r="AG137" s="173">
        <f>IFERROR(Inv_SY_B!AG137/Inv_SY_B!$CU137-1,"")</f>
        <v>6.2915912260990137E-2</v>
      </c>
      <c r="AH137" s="173">
        <f>IFERROR(Inv_SY_B!AH137/Inv_SY_B!$CU137-1,"")</f>
        <v>3.6555081839322323E-2</v>
      </c>
      <c r="AI137" s="173">
        <f>IFERROR(Inv_SY_B!AI137/Inv_SY_B!$CU137-1,"")</f>
        <v>-4.899834200778852E-2</v>
      </c>
      <c r="AJ137" s="173">
        <f>IFERROR(Inv_SY_B!AJ137/Inv_SY_B!$CU137-1,"")</f>
        <v>-4.9591883376484014E-2</v>
      </c>
      <c r="AK137" s="173">
        <f>IFERROR(Inv_SY_B!AK137/Inv_SY_B!$CU137-1,"")</f>
        <v>-2.252605584824463E-2</v>
      </c>
      <c r="AL137" s="173">
        <f>IFERROR(Inv_SY_B!AL137/Inv_SY_B!$CU137-1,"")</f>
        <v>-2.5701843286494053E-2</v>
      </c>
      <c r="AM137" s="173">
        <f>IFERROR(Inv_SY_B!AM137/Inv_SY_B!$CU137-1,"")</f>
        <v>-4.8906785094532501E-2</v>
      </c>
      <c r="AN137" s="173">
        <f>IFERROR(Inv_SY_B!AN137/Inv_SY_B!$CU137-1,"")</f>
        <v>-4.7211535179111919E-2</v>
      </c>
      <c r="AO137" s="173">
        <f>IFERROR(Inv_SY_B!AO137/Inv_SY_B!$CU137-1,"")</f>
        <v>-4.5503393629353517E-2</v>
      </c>
      <c r="AP137" s="173">
        <f>IFERROR(Inv_SY_B!AP137/Inv_SY_B!$CU137-1,"")</f>
        <v>-4.0088907207477931E-2</v>
      </c>
      <c r="AQ137" s="173">
        <f>IFERROR(Inv_SY_B!AQ137/Inv_SY_B!$CU137-1,"")</f>
        <v>-3.8353177560236595E-2</v>
      </c>
      <c r="AR137" s="173">
        <f>IFERROR(Inv_SY_B!AR137/Inv_SY_B!$CU137-1,"")</f>
        <v>2.5826857832602634E-3</v>
      </c>
      <c r="AS137" s="173">
        <f>IFERROR(Inv_SY_B!AS137/Inv_SY_B!$CU137-1,"")</f>
        <v>5.6095576586841389E-2</v>
      </c>
      <c r="AT137" s="173">
        <f>IFERROR(Inv_SY_B!AT137/Inv_SY_B!$CU137-1,"")</f>
        <v>-4.9791229341222709E-2</v>
      </c>
      <c r="AU137" s="173">
        <f>IFERROR(Inv_SY_B!AU137/Inv_SY_B!$CU137-1,"")</f>
        <v>-2.0757643685261229E-2</v>
      </c>
      <c r="AV137" s="173">
        <f>IFERROR(Inv_SY_B!AV137/Inv_SY_B!$CU137-1,"")</f>
        <v>2.0061941949829576E-2</v>
      </c>
      <c r="AW137" s="173">
        <f>IFERROR(Inv_SY_B!AW137/Inv_SY_B!$CU137-1,"")</f>
        <v>-3.8880316488309141E-2</v>
      </c>
      <c r="AX137" s="173">
        <f>IFERROR(Inv_SY_B!AX137/Inv_SY_B!$CU137-1,"")</f>
        <v>-1.1469478977563896E-2</v>
      </c>
      <c r="AY137" s="173">
        <f>IFERROR(Inv_SY_B!AY137/Inv_SY_B!$CU137-1,"")</f>
        <v>-3.6384779260235645E-3</v>
      </c>
      <c r="AZ137" s="173">
        <f>IFERROR(Inv_SY_B!AZ137/Inv_SY_B!$CU137-1,"")</f>
        <v>2.1889382821628445E-2</v>
      </c>
      <c r="BA137" s="173">
        <f>IFERROR(Inv_SY_B!BA137/Inv_SY_B!$CU137-1,"")</f>
        <v>-1.9204459580243083E-2</v>
      </c>
      <c r="BB137" s="173">
        <f>IFERROR(Inv_SY_B!BB137/Inv_SY_B!$CU137-1,"")</f>
        <v>-5.402798683522303E-2</v>
      </c>
      <c r="BC137" s="173">
        <f>IFERROR(Inv_SY_B!BC137/Inv_SY_B!$CU137-1,"")</f>
        <v>-3.7044418842263283E-2</v>
      </c>
      <c r="BD137" s="173">
        <f>IFERROR(Inv_SY_B!BD137/Inv_SY_B!$CU137-1,"")</f>
        <v>-1.6570968509935669E-2</v>
      </c>
      <c r="BE137" s="173">
        <f>IFERROR(Inv_SY_B!BE137/Inv_SY_B!$CU137-1,"")</f>
        <v>7.3772677357375471E-4</v>
      </c>
      <c r="BF137" s="173">
        <f>IFERROR(Inv_SY_B!BF137/Inv_SY_B!$CU137-1,"")</f>
        <v>-1.8191262121079355E-2</v>
      </c>
      <c r="BG137" s="173">
        <f>IFERROR(Inv_SY_B!BG137/Inv_SY_B!$CU137-1,"")</f>
        <v>-2.5375710367869786E-4</v>
      </c>
      <c r="BH137" s="173">
        <f>IFERROR(Inv_SY_B!BH137/Inv_SY_B!$CU137-1,"")</f>
        <v>3.2960952784281794E-2</v>
      </c>
      <c r="BI137" s="173">
        <f>IFERROR(Inv_SY_B!BI137/Inv_SY_B!$CU137-1,"")</f>
        <v>-9.4492840436875003E-3</v>
      </c>
      <c r="BJ137" s="173">
        <f>IFERROR(Inv_SY_B!BJ137/Inv_SY_B!$CU137-1,"")</f>
        <v>4.0279843810491212E-3</v>
      </c>
      <c r="BK137" s="173">
        <f>IFERROR(Inv_SY_B!BK137/Inv_SY_B!$CU137-1,"")</f>
        <v>-4.2718800612388974E-2</v>
      </c>
      <c r="BL137" s="173">
        <f>IFERROR(Inv_SY_B!BL137/Inv_SY_B!$CU137-1,"")</f>
        <v>-3.0127597405244622E-2</v>
      </c>
      <c r="BM137" s="173">
        <f>IFERROR(Inv_SY_B!BM137/Inv_SY_B!$CU137-1,"")</f>
        <v>-2.8950535139619538E-2</v>
      </c>
      <c r="BN137" s="173">
        <f>IFERROR(Inv_SY_B!BN137/Inv_SY_B!$CU137-1,"")</f>
        <v>-1.8356003975990687E-2</v>
      </c>
      <c r="BO137" s="173">
        <f>IFERROR(Inv_SY_B!BO137/Inv_SY_B!$CU137-1,"")</f>
        <v>-4.0243606819531652E-2</v>
      </c>
      <c r="BP137" s="173">
        <f>IFERROR(Inv_SY_B!BP137/Inv_SY_B!$CU137-1,"")</f>
        <v>-3.1660853419298585E-2</v>
      </c>
      <c r="BQ137" s="173">
        <f>IFERROR(Inv_SY_B!BQ137/Inv_SY_B!$CU137-1,"")</f>
        <v>-2.1690758843141533E-2</v>
      </c>
      <c r="BR137" s="173">
        <f>IFERROR(Inv_SY_B!BR137/Inv_SY_B!$CU137-1,"")</f>
        <v>-1.0537496605253271E-2</v>
      </c>
      <c r="BS137" s="173">
        <f>IFERROR(Inv_SY_B!BS137/Inv_SY_B!$CU137-1,"")</f>
        <v>-1.8891788468550108E-2</v>
      </c>
      <c r="BT137" s="173">
        <f>IFERROR(Inv_SY_B!BT137/Inv_SY_B!$CU137-1,"")</f>
        <v>1.9165546696964686E-2</v>
      </c>
      <c r="BU137" s="173">
        <f>IFERROR(Inv_SY_B!BU137/Inv_SY_B!$CU137-1,"")</f>
        <v>-3.1121771916357677E-2</v>
      </c>
      <c r="BV137" s="173">
        <f>IFERROR(Inv_SY_B!BV137/Inv_SY_B!$CU137-1,"")</f>
        <v>-4.276860002878935E-2</v>
      </c>
      <c r="BW137" s="173">
        <f>IFERROR(Inv_SY_B!BW137/Inv_SY_B!$CU137-1,"")</f>
        <v>-9.0551557761975321E-3</v>
      </c>
      <c r="BX137" s="173">
        <f>IFERROR(Inv_SY_B!BX137/Inv_SY_B!$CU137-1,"")</f>
        <v>3.6857500748365579E-2</v>
      </c>
      <c r="BY137" s="173">
        <f>IFERROR(Inv_SY_B!BY137/Inv_SY_B!$CU137-1,"")</f>
        <v>8.2328477609117101E-3</v>
      </c>
      <c r="BZ137" s="173">
        <f>IFERROR(Inv_SY_B!BZ137/Inv_SY_B!$CU137-1,"")</f>
        <v>5.0155466299607543E-2</v>
      </c>
      <c r="CA137" s="173">
        <f>IFERROR(Inv_SY_B!CA137/Inv_SY_B!$CU137-1,"")</f>
        <v>5.6612542950974509E-2</v>
      </c>
      <c r="CB137" s="173">
        <f>IFERROR(Inv_SY_B!CB137/Inv_SY_B!$CU137-1,"")</f>
        <v>3.5415069095476648E-2</v>
      </c>
      <c r="CC137" s="173">
        <f>IFERROR(Inv_SY_B!CC137/Inv_SY_B!$CU137-1,"")</f>
        <v>0.11852343413950828</v>
      </c>
      <c r="CD137" s="173">
        <f>IFERROR(Inv_SY_B!CD137/Inv_SY_B!$CU137-1,"")</f>
        <v>0.15245271912248892</v>
      </c>
      <c r="CE137" s="173">
        <f>IFERROR(Inv_SY_B!CE137/Inv_SY_B!$CU137-1,"")</f>
        <v>0.17873984017059064</v>
      </c>
      <c r="CF137" s="173">
        <f>IFERROR(Inv_SY_B!CF137/Inv_SY_B!$CU137-1,"")</f>
        <v>0.14866590843533967</v>
      </c>
      <c r="CG137" s="173">
        <f>IFERROR(Inv_SY_B!CG137/Inv_SY_B!$CU137-1,"")</f>
        <v>2.6752639875681661E-2</v>
      </c>
      <c r="CH137" s="173">
        <f>IFERROR(Inv_SY_B!CH137/Inv_SY_B!$CU137-1,"")</f>
        <v>0.18080120468323324</v>
      </c>
      <c r="CI137" s="173">
        <f>IFERROR(Inv_SY_B!CI137/Inv_SY_B!$CU137-1,"")</f>
        <v>0.11098594482291757</v>
      </c>
      <c r="CJ137" s="173">
        <f>IFERROR(Inv_SY_B!CJ137/Inv_SY_B!$CU137-1,"")</f>
        <v>4.9095990308030579E-2</v>
      </c>
      <c r="CK137" s="173">
        <f>IFERROR(Inv_SY_B!CK137/Inv_SY_B!$CU137-1,"")</f>
        <v>7.6179441894511202E-2</v>
      </c>
      <c r="CL137" s="173">
        <f>IFERROR(Inv_SY_B!CL137/Inv_SY_B!$CU137-1,"")</f>
        <v>1.5826993854382243E-2</v>
      </c>
      <c r="CM137" s="173">
        <f>IFERROR(Inv_SY_B!CM137/Inv_SY_B!$CU137-1,"")</f>
        <v>7.931320305343692E-2</v>
      </c>
      <c r="CN137" s="173">
        <f>IFERROR(Inv_SY_B!CN137/Inv_SY_B!$CU137-1,"")</f>
        <v>0.11714763655754057</v>
      </c>
      <c r="CO137" s="173">
        <f>IFERROR(Inv_SY_B!CO137/Inv_SY_B!$CU137-1,"")</f>
        <v>8.5412572333492642E-2</v>
      </c>
      <c r="CP137" s="173">
        <f>IFERROR(Inv_SY_B!CP137/Inv_SY_B!$CU137-1,"")</f>
        <v>2.3043081950969713E-2</v>
      </c>
      <c r="CQ137" s="173">
        <f>IFERROR(Inv_SY_B!CQ137/Inv_SY_B!$CU137-1,"")</f>
        <v>-1</v>
      </c>
      <c r="CR137" s="173">
        <f>IFERROR(Inv_SY_B!CR137/Inv_SY_B!$CU137-1,"")</f>
        <v>-1</v>
      </c>
      <c r="CS137" s="173">
        <f>IFERROR(Inv_SY_B!CS137/Inv_SY_B!$CU137-1,"")</f>
        <v>-1</v>
      </c>
      <c r="CT137" s="173">
        <f>IFERROR(Inv_SY_B!CT137/Inv_SY_B!$CU137-1,"")</f>
        <v>-1</v>
      </c>
      <c r="CU137" s="173"/>
      <c r="CV137" s="173"/>
      <c r="CW137" s="173"/>
      <c r="CX137" s="173"/>
    </row>
    <row r="138" spans="2:102">
      <c r="B138" s="164">
        <f t="shared" si="3"/>
        <v>45830</v>
      </c>
      <c r="C138" s="173">
        <f>IFERROR(Inv_SY_B!C138/Inv_SY_B!$CU138-1,"")</f>
        <v>-7.0334557666270614E-3</v>
      </c>
      <c r="D138" s="173">
        <f>IFERROR(Inv_SY_B!D138/Inv_SY_B!$CU138-1,"")</f>
        <v>-1.021755358900478E-3</v>
      </c>
      <c r="E138" s="173">
        <f>IFERROR(Inv_SY_B!E138/Inv_SY_B!$CU138-1,"")</f>
        <v>1.0815134522885961E-2</v>
      </c>
      <c r="F138" s="173">
        <f>IFERROR(Inv_SY_B!F138/Inv_SY_B!$CU138-1,"")</f>
        <v>-3.428531538123647E-2</v>
      </c>
      <c r="G138" s="173">
        <f>IFERROR(Inv_SY_B!G138/Inv_SY_B!$CU138-1,"")</f>
        <v>5.7547333488039421E-3</v>
      </c>
      <c r="H138" s="173">
        <f>IFERROR(Inv_SY_B!H138/Inv_SY_B!$CU138-1,"")</f>
        <v>-5.9123026914407184E-3</v>
      </c>
      <c r="I138" s="173">
        <f>IFERROR(Inv_SY_B!I138/Inv_SY_B!$CU138-1,"")</f>
        <v>-1.1868165801677155E-2</v>
      </c>
      <c r="J138" s="173">
        <f>IFERROR(Inv_SY_B!J138/Inv_SY_B!$CU138-1,"")</f>
        <v>-2.2497043408013506E-2</v>
      </c>
      <c r="K138" s="173">
        <f>IFERROR(Inv_SY_B!K138/Inv_SY_B!$CU138-1,"")</f>
        <v>-5.2784698924734919E-4</v>
      </c>
      <c r="L138" s="173">
        <f>IFERROR(Inv_SY_B!L138/Inv_SY_B!$CU138-1,"")</f>
        <v>-2.1468189895145207E-3</v>
      </c>
      <c r="M138" s="173">
        <f>IFERROR(Inv_SY_B!M138/Inv_SY_B!$CU138-1,"")</f>
        <v>6.981805356707449E-3</v>
      </c>
      <c r="N138" s="173">
        <f>IFERROR(Inv_SY_B!N138/Inv_SY_B!$CU138-1,"")</f>
        <v>-4.1687597792698927E-3</v>
      </c>
      <c r="O138" s="173">
        <f>IFERROR(Inv_SY_B!O138/Inv_SY_B!$CU138-1,"")</f>
        <v>1.1619340702913039E-3</v>
      </c>
      <c r="P138" s="173">
        <f>IFERROR(Inv_SY_B!P138/Inv_SY_B!$CU138-1,"")</f>
        <v>-2.3663868714807856E-2</v>
      </c>
      <c r="Q138" s="173">
        <f>IFERROR(Inv_SY_B!Q138/Inv_SY_B!$CU138-1,"")</f>
        <v>-3.2583445582998305E-2</v>
      </c>
      <c r="R138" s="173">
        <f>IFERROR(Inv_SY_B!R138/Inv_SY_B!$CU138-1,"")</f>
        <v>-3.8870166995245259E-2</v>
      </c>
      <c r="S138" s="173">
        <f>IFERROR(Inv_SY_B!S138/Inv_SY_B!$CU138-1,"")</f>
        <v>-4.5710257909335361E-2</v>
      </c>
      <c r="T138" s="173">
        <f>IFERROR(Inv_SY_B!T138/Inv_SY_B!$CU138-1,"")</f>
        <v>-2.4286562612011786E-2</v>
      </c>
      <c r="U138" s="173">
        <f>IFERROR(Inv_SY_B!U138/Inv_SY_B!$CU138-1,"")</f>
        <v>-9.5497198035844777E-2</v>
      </c>
      <c r="V138" s="173">
        <f>IFERROR(Inv_SY_B!V138/Inv_SY_B!$CU138-1,"")</f>
        <v>4.5108863826066825E-2</v>
      </c>
      <c r="W138" s="173">
        <f>IFERROR(Inv_SY_B!W138/Inv_SY_B!$CU138-1,"")</f>
        <v>2.5992276399101177E-2</v>
      </c>
      <c r="X138" s="173">
        <f>IFERROR(Inv_SY_B!X138/Inv_SY_B!$CU138-1,"")</f>
        <v>-0.32937113437786392</v>
      </c>
      <c r="Y138" s="173">
        <f>IFERROR(Inv_SY_B!Y138/Inv_SY_B!$CU138-1,"")</f>
        <v>-3.1080131257992694E-2</v>
      </c>
      <c r="Z138" s="173">
        <f>IFERROR(Inv_SY_B!Z138/Inv_SY_B!$CU138-1,"")</f>
        <v>-4.2268725554487019E-2</v>
      </c>
      <c r="AA138" s="173">
        <f>IFERROR(Inv_SY_B!AA138/Inv_SY_B!$CU138-1,"")</f>
        <v>-8.5565481902657337E-2</v>
      </c>
      <c r="AB138" s="173">
        <f>IFERROR(Inv_SY_B!AB138/Inv_SY_B!$CU138-1,"")</f>
        <v>1.3243545431137926E-2</v>
      </c>
      <c r="AC138" s="173">
        <f>IFERROR(Inv_SY_B!AC138/Inv_SY_B!$CU138-1,"")</f>
        <v>2.9463292284626963E-2</v>
      </c>
      <c r="AD138" s="173">
        <f>IFERROR(Inv_SY_B!AD138/Inv_SY_B!$CU138-1,"")</f>
        <v>-2.5150417340130571E-2</v>
      </c>
      <c r="AE138" s="173">
        <f>IFERROR(Inv_SY_B!AE138/Inv_SY_B!$CU138-1,"")</f>
        <v>1.0081350560589009E-2</v>
      </c>
      <c r="AF138" s="173">
        <f>IFERROR(Inv_SY_B!AF138/Inv_SY_B!$CU138-1,"")</f>
        <v>3.4177475514356015E-2</v>
      </c>
      <c r="AG138" s="173">
        <f>IFERROR(Inv_SY_B!AG138/Inv_SY_B!$CU138-1,"")</f>
        <v>-0.26842842285801727</v>
      </c>
      <c r="AH138" s="173">
        <f>IFERROR(Inv_SY_B!AH138/Inv_SY_B!$CU138-1,"")</f>
        <v>-0.83139683327760106</v>
      </c>
      <c r="AI138" s="173">
        <f>IFERROR(Inv_SY_B!AI138/Inv_SY_B!$CU138-1,"")</f>
        <v>7.6624242676048837E-3</v>
      </c>
      <c r="AJ138" s="173">
        <f>IFERROR(Inv_SY_B!AJ138/Inv_SY_B!$CU138-1,"")</f>
        <v>1.3225792592594932E-3</v>
      </c>
      <c r="AK138" s="173">
        <f>IFERROR(Inv_SY_B!AK138/Inv_SY_B!$CU138-1,"")</f>
        <v>1.4713840791423571E-2</v>
      </c>
      <c r="AL138" s="173">
        <f>IFERROR(Inv_SY_B!AL138/Inv_SY_B!$CU138-1,"")</f>
        <v>5.6748659060312789E-3</v>
      </c>
      <c r="AM138" s="173">
        <f>IFERROR(Inv_SY_B!AM138/Inv_SY_B!$CU138-1,"")</f>
        <v>-1.3221771054003795E-2</v>
      </c>
      <c r="AN138" s="173">
        <f>IFERROR(Inv_SY_B!AN138/Inv_SY_B!$CU138-1,"")</f>
        <v>-6.5594952027093756E-3</v>
      </c>
      <c r="AO138" s="173">
        <f>IFERROR(Inv_SY_B!AO138/Inv_SY_B!$CU138-1,"")</f>
        <v>-8.1673514415930848E-3</v>
      </c>
      <c r="AP138" s="173">
        <f>IFERROR(Inv_SY_B!AP138/Inv_SY_B!$CU138-1,"")</f>
        <v>7.5791096586088624E-3</v>
      </c>
      <c r="AQ138" s="173">
        <f>IFERROR(Inv_SY_B!AQ138/Inv_SY_B!$CU138-1,"")</f>
        <v>4.8348212580173744E-4</v>
      </c>
      <c r="AR138" s="173">
        <f>IFERROR(Inv_SY_B!AR138/Inv_SY_B!$CU138-1,"")</f>
        <v>5.7061578586024675E-2</v>
      </c>
      <c r="AS138" s="173">
        <f>IFERROR(Inv_SY_B!AS138/Inv_SY_B!$CU138-1,"")</f>
        <v>0.10825660940336324</v>
      </c>
      <c r="AT138" s="173">
        <f>IFERROR(Inv_SY_B!AT138/Inv_SY_B!$CU138-1,"")</f>
        <v>5.2364823868118471E-3</v>
      </c>
      <c r="AU138" s="173">
        <f>IFERROR(Inv_SY_B!AU138/Inv_SY_B!$CU138-1,"")</f>
        <v>4.233018850147463E-2</v>
      </c>
      <c r="AV138" s="173">
        <f>IFERROR(Inv_SY_B!AV138/Inv_SY_B!$CU138-1,"")</f>
        <v>-3.3645285596458852E-2</v>
      </c>
      <c r="AW138" s="173">
        <f>IFERROR(Inv_SY_B!AW138/Inv_SY_B!$CU138-1,"")</f>
        <v>5.6229520682289369E-3</v>
      </c>
      <c r="AX138" s="173">
        <f>IFERROR(Inv_SY_B!AX138/Inv_SY_B!$CU138-1,"")</f>
        <v>2.6435982827986537E-2</v>
      </c>
      <c r="AY138" s="173">
        <f>IFERROR(Inv_SY_B!AY138/Inv_SY_B!$CU138-1,"")</f>
        <v>2.4795866119096566E-2</v>
      </c>
      <c r="AZ138" s="173">
        <f>IFERROR(Inv_SY_B!AZ138/Inv_SY_B!$CU138-1,"")</f>
        <v>6.1118844678880846E-2</v>
      </c>
      <c r="BA138" s="173">
        <f>IFERROR(Inv_SY_B!BA138/Inv_SY_B!$CU138-1,"")</f>
        <v>1.6910345866136156E-2</v>
      </c>
      <c r="BB138" s="173">
        <f>IFERROR(Inv_SY_B!BB138/Inv_SY_B!$CU138-1,"")</f>
        <v>-7.8919503729681928E-3</v>
      </c>
      <c r="BC138" s="173">
        <f>IFERROR(Inv_SY_B!BC138/Inv_SY_B!$CU138-1,"")</f>
        <v>5.4173732705318223E-3</v>
      </c>
      <c r="BD138" s="173">
        <f>IFERROR(Inv_SY_B!BD138/Inv_SY_B!$CU138-1,"")</f>
        <v>-4.0849356008000326E-3</v>
      </c>
      <c r="BE138" s="173">
        <f>IFERROR(Inv_SY_B!BE138/Inv_SY_B!$CU138-1,"")</f>
        <v>2.8932265241458532E-2</v>
      </c>
      <c r="BF138" s="173">
        <f>IFERROR(Inv_SY_B!BF138/Inv_SY_B!$CU138-1,"")</f>
        <v>1.5493997513207569E-2</v>
      </c>
      <c r="BG138" s="173">
        <f>IFERROR(Inv_SY_B!BG138/Inv_SY_B!$CU138-1,"")</f>
        <v>4.5770405676463399E-2</v>
      </c>
      <c r="BH138" s="173">
        <f>IFERROR(Inv_SY_B!BH138/Inv_SY_B!$CU138-1,"")</f>
        <v>8.1884379799798124E-2</v>
      </c>
      <c r="BI138" s="173">
        <f>IFERROR(Inv_SY_B!BI138/Inv_SY_B!$CU138-1,"")</f>
        <v>2.0315789668343909E-2</v>
      </c>
      <c r="BJ138" s="173">
        <f>IFERROR(Inv_SY_B!BJ138/Inv_SY_B!$CU138-1,"")</f>
        <v>4.60661389978958E-2</v>
      </c>
      <c r="BK138" s="173">
        <f>IFERROR(Inv_SY_B!BK138/Inv_SY_B!$CU138-1,"")</f>
        <v>-7.7785499329463548E-3</v>
      </c>
      <c r="BL138" s="173">
        <f>IFERROR(Inv_SY_B!BL138/Inv_SY_B!$CU138-1,"")</f>
        <v>5.0518998524036185E-3</v>
      </c>
      <c r="BM138" s="173">
        <f>IFERROR(Inv_SY_B!BM138/Inv_SY_B!$CU138-1,"")</f>
        <v>1.263352927101935E-2</v>
      </c>
      <c r="BN138" s="173">
        <f>IFERROR(Inv_SY_B!BN138/Inv_SY_B!$CU138-1,"")</f>
        <v>3.9150192987039922E-2</v>
      </c>
      <c r="BO138" s="173">
        <f>IFERROR(Inv_SY_B!BO138/Inv_SY_B!$CU138-1,"")</f>
        <v>2.9443205080210699E-3</v>
      </c>
      <c r="BP138" s="173">
        <f>IFERROR(Inv_SY_B!BP138/Inv_SY_B!$CU138-1,"")</f>
        <v>1.6989327136132104E-3</v>
      </c>
      <c r="BQ138" s="173">
        <f>IFERROR(Inv_SY_B!BQ138/Inv_SY_B!$CU138-1,"")</f>
        <v>5.7922447863336668E-3</v>
      </c>
      <c r="BR138" s="173">
        <f>IFERROR(Inv_SY_B!BR138/Inv_SY_B!$CU138-1,"")</f>
        <v>1.1618127165867964E-2</v>
      </c>
      <c r="BS138" s="173">
        <f>IFERROR(Inv_SY_B!BS138/Inv_SY_B!$CU138-1,"")</f>
        <v>-1.2192845260267982E-2</v>
      </c>
      <c r="BT138" s="173">
        <f>IFERROR(Inv_SY_B!BT138/Inv_SY_B!$CU138-1,"")</f>
        <v>1.5385397715485638E-2</v>
      </c>
      <c r="BU138" s="173">
        <f>IFERROR(Inv_SY_B!BU138/Inv_SY_B!$CU138-1,"")</f>
        <v>-1.1465684667644416E-2</v>
      </c>
      <c r="BV138" s="173">
        <f>IFERROR(Inv_SY_B!BV138/Inv_SY_B!$CU138-1,"")</f>
        <v>-2.8983182023332166E-2</v>
      </c>
      <c r="BW138" s="173">
        <f>IFERROR(Inv_SY_B!BW138/Inv_SY_B!$CU138-1,"")</f>
        <v>-8.8256585831453238E-3</v>
      </c>
      <c r="BX138" s="173">
        <f>IFERROR(Inv_SY_B!BX138/Inv_SY_B!$CU138-1,"")</f>
        <v>-5.8237499695701356E-3</v>
      </c>
      <c r="BY138" s="173">
        <f>IFERROR(Inv_SY_B!BY138/Inv_SY_B!$CU138-1,"")</f>
        <v>-2.3448930389387002E-3</v>
      </c>
      <c r="BZ138" s="173">
        <f>IFERROR(Inv_SY_B!BZ138/Inv_SY_B!$CU138-1,"")</f>
        <v>1.7324623850012433E-3</v>
      </c>
      <c r="CA138" s="173">
        <f>IFERROR(Inv_SY_B!CA138/Inv_SY_B!$CU138-1,"")</f>
        <v>-4.4867135596723395E-3</v>
      </c>
      <c r="CB138" s="173">
        <f>IFERROR(Inv_SY_B!CB138/Inv_SY_B!$CU138-1,"")</f>
        <v>-2.9098691376016506E-2</v>
      </c>
      <c r="CC138" s="173">
        <f>IFERROR(Inv_SY_B!CC138/Inv_SY_B!$CU138-1,"")</f>
        <v>7.0605026921331859E-2</v>
      </c>
      <c r="CD138" s="173">
        <f>IFERROR(Inv_SY_B!CD138/Inv_SY_B!$CU138-1,"")</f>
        <v>9.8818915491420745E-2</v>
      </c>
      <c r="CE138" s="173">
        <f>IFERROR(Inv_SY_B!CE138/Inv_SY_B!$CU138-1,"")</f>
        <v>0.10929223840030478</v>
      </c>
      <c r="CF138" s="173">
        <f>IFERROR(Inv_SY_B!CF138/Inv_SY_B!$CU138-1,"")</f>
        <v>8.2728971901046444E-2</v>
      </c>
      <c r="CG138" s="173">
        <f>IFERROR(Inv_SY_B!CG138/Inv_SY_B!$CU138-1,"")</f>
        <v>-2.6067826404494232E-2</v>
      </c>
      <c r="CH138" s="173">
        <f>IFERROR(Inv_SY_B!CH138/Inv_SY_B!$CU138-1,"")</f>
        <v>8.3888539703211418E-2</v>
      </c>
      <c r="CI138" s="173">
        <f>IFERROR(Inv_SY_B!CI138/Inv_SY_B!$CU138-1,"")</f>
        <v>0.15683814301995103</v>
      </c>
      <c r="CJ138" s="173">
        <f>IFERROR(Inv_SY_B!CJ138/Inv_SY_B!$CU138-1,"")</f>
        <v>9.4334872383485369E-2</v>
      </c>
      <c r="CK138" s="173">
        <f>IFERROR(Inv_SY_B!CK138/Inv_SY_B!$CU138-1,"")</f>
        <v>0.11735480562278511</v>
      </c>
      <c r="CL138" s="173">
        <f>IFERROR(Inv_SY_B!CL138/Inv_SY_B!$CU138-1,"")</f>
        <v>4.2054287205482765E-2</v>
      </c>
      <c r="CM138" s="173">
        <f>IFERROR(Inv_SY_B!CM138/Inv_SY_B!$CU138-1,"")</f>
        <v>9.9275515463566499E-2</v>
      </c>
      <c r="CN138" s="173">
        <f>IFERROR(Inv_SY_B!CN138/Inv_SY_B!$CU138-1,"")</f>
        <v>0.13898198100246018</v>
      </c>
      <c r="CO138" s="173">
        <f>IFERROR(Inv_SY_B!CO138/Inv_SY_B!$CU138-1,"")</f>
        <v>0.11408619999694203</v>
      </c>
      <c r="CP138" s="173">
        <f>IFERROR(Inv_SY_B!CP138/Inv_SY_B!$CU138-1,"")</f>
        <v>5.7840176243733943E-2</v>
      </c>
      <c r="CQ138" s="173">
        <f>IFERROR(Inv_SY_B!CQ138/Inv_SY_B!$CU138-1,"")</f>
        <v>-1</v>
      </c>
      <c r="CR138" s="173">
        <f>IFERROR(Inv_SY_B!CR138/Inv_SY_B!$CU138-1,"")</f>
        <v>-1</v>
      </c>
      <c r="CS138" s="173">
        <f>IFERROR(Inv_SY_B!CS138/Inv_SY_B!$CU138-1,"")</f>
        <v>-1</v>
      </c>
      <c r="CT138" s="173">
        <f>IFERROR(Inv_SY_B!CT138/Inv_SY_B!$CU138-1,"")</f>
        <v>-1</v>
      </c>
      <c r="CU138" s="173"/>
      <c r="CV138" s="173"/>
      <c r="CW138" s="173"/>
      <c r="CX138" s="173"/>
    </row>
    <row r="139" spans="2:102">
      <c r="B139" s="164">
        <f t="shared" si="3"/>
        <v>45831</v>
      </c>
      <c r="C139" s="173">
        <f>IFERROR(Inv_SY_B!C139/Inv_SY_B!$CU139-1,"")</f>
        <v>3.6603336388722818E-2</v>
      </c>
      <c r="D139" s="173">
        <f>IFERROR(Inv_SY_B!D139/Inv_SY_B!$CU139-1,"")</f>
        <v>3.598269329776449E-2</v>
      </c>
      <c r="E139" s="173">
        <f>IFERROR(Inv_SY_B!E139/Inv_SY_B!$CU139-1,"")</f>
        <v>3.8097984669753782E-2</v>
      </c>
      <c r="F139" s="173">
        <f>IFERROR(Inv_SY_B!F139/Inv_SY_B!$CU139-1,"")</f>
        <v>-7.911425219366941E-3</v>
      </c>
      <c r="G139" s="173">
        <f>IFERROR(Inv_SY_B!G139/Inv_SY_B!$CU139-1,"")</f>
        <v>3.173034119614937E-2</v>
      </c>
      <c r="H139" s="173">
        <f>IFERROR(Inv_SY_B!H139/Inv_SY_B!$CU139-1,"")</f>
        <v>1.9683448137979287E-2</v>
      </c>
      <c r="I139" s="173">
        <f>IFERROR(Inv_SY_B!I139/Inv_SY_B!$CU139-1,"")</f>
        <v>5.118818170826156E-3</v>
      </c>
      <c r="J139" s="173">
        <f>IFERROR(Inv_SY_B!J139/Inv_SY_B!$CU139-1,"")</f>
        <v>1.0133714504252378E-3</v>
      </c>
      <c r="K139" s="173">
        <f>IFERROR(Inv_SY_B!K139/Inv_SY_B!$CU139-1,"")</f>
        <v>9.5086186139303752E-3</v>
      </c>
      <c r="L139" s="173">
        <f>IFERROR(Inv_SY_B!L139/Inv_SY_B!$CU139-1,"")</f>
        <v>1.2538753986596873E-2</v>
      </c>
      <c r="M139" s="173">
        <f>IFERROR(Inv_SY_B!M139/Inv_SY_B!$CU139-1,"")</f>
        <v>2.668898565732869E-2</v>
      </c>
      <c r="N139" s="173">
        <f>IFERROR(Inv_SY_B!N139/Inv_SY_B!$CU139-1,"")</f>
        <v>1.9833442219306274E-2</v>
      </c>
      <c r="O139" s="173">
        <f>IFERROR(Inv_SY_B!O139/Inv_SY_B!$CU139-1,"")</f>
        <v>1.9540361678818341E-2</v>
      </c>
      <c r="P139" s="173">
        <f>IFERROR(Inv_SY_B!P139/Inv_SY_B!$CU139-1,"")</f>
        <v>-6.081700598863593E-3</v>
      </c>
      <c r="Q139" s="173">
        <f>IFERROR(Inv_SY_B!Q139/Inv_SY_B!$CU139-1,"")</f>
        <v>-2.107998095653163E-2</v>
      </c>
      <c r="R139" s="173">
        <f>IFERROR(Inv_SY_B!R139/Inv_SY_B!$CU139-1,"")</f>
        <v>-3.4241843358508439E-2</v>
      </c>
      <c r="S139" s="173">
        <f>IFERROR(Inv_SY_B!S139/Inv_SY_B!$CU139-1,"")</f>
        <v>-3.7699467623375282E-2</v>
      </c>
      <c r="T139" s="173">
        <f>IFERROR(Inv_SY_B!T139/Inv_SY_B!$CU139-1,"")</f>
        <v>-1.1440323737404778E-2</v>
      </c>
      <c r="U139" s="173">
        <f>IFERROR(Inv_SY_B!U139/Inv_SY_B!$CU139-1,"")</f>
        <v>6.5648426368571711E-2</v>
      </c>
      <c r="V139" s="173">
        <f>IFERROR(Inv_SY_B!V139/Inv_SY_B!$CU139-1,"")</f>
        <v>8.4672039897814688E-2</v>
      </c>
      <c r="W139" s="173">
        <f>IFERROR(Inv_SY_B!W139/Inv_SY_B!$CU139-1,"")</f>
        <v>6.2012692756483911E-2</v>
      </c>
      <c r="X139" s="173">
        <f>IFERROR(Inv_SY_B!X139/Inv_SY_B!$CU139-1,"")</f>
        <v>-0.29862177094081677</v>
      </c>
      <c r="Y139" s="173">
        <f>IFERROR(Inv_SY_B!Y139/Inv_SY_B!$CU139-1,"")</f>
        <v>3.386244325519483E-3</v>
      </c>
      <c r="Z139" s="173">
        <f>IFERROR(Inv_SY_B!Z139/Inv_SY_B!$CU139-1,"")</f>
        <v>-6.9147560448252765E-3</v>
      </c>
      <c r="AA139" s="173">
        <f>IFERROR(Inv_SY_B!AA139/Inv_SY_B!$CU139-1,"")</f>
        <v>-2.1726273303656729E-2</v>
      </c>
      <c r="AB139" s="173">
        <f>IFERROR(Inv_SY_B!AB139/Inv_SY_B!$CU139-1,"")</f>
        <v>1.4182231455750705E-2</v>
      </c>
      <c r="AC139" s="173">
        <f>IFERROR(Inv_SY_B!AC139/Inv_SY_B!$CU139-1,"")</f>
        <v>3.9225163976613908E-2</v>
      </c>
      <c r="AD139" s="173">
        <f>IFERROR(Inv_SY_B!AD139/Inv_SY_B!$CU139-1,"")</f>
        <v>-2.1189939023669724E-2</v>
      </c>
      <c r="AE139" s="173">
        <f>IFERROR(Inv_SY_B!AE139/Inv_SY_B!$CU139-1,"")</f>
        <v>1.8578228591357826E-2</v>
      </c>
      <c r="AF139" s="173">
        <f>IFERROR(Inv_SY_B!AF139/Inv_SY_B!$CU139-1,"")</f>
        <v>4.3249560840393997E-2</v>
      </c>
      <c r="AG139" s="173">
        <f>IFERROR(Inv_SY_B!AG139/Inv_SY_B!$CU139-1,"")</f>
        <v>4.4828947140350239E-2</v>
      </c>
      <c r="AH139" s="173">
        <f>IFERROR(Inv_SY_B!AH139/Inv_SY_B!$CU139-1,"")</f>
        <v>-0.24159699025423276</v>
      </c>
      <c r="AI139" s="173">
        <f>IFERROR(Inv_SY_B!AI139/Inv_SY_B!$CU139-1,"")</f>
        <v>-1.8107971484735419E-2</v>
      </c>
      <c r="AJ139" s="173">
        <f>IFERROR(Inv_SY_B!AJ139/Inv_SY_B!$CU139-1,"")</f>
        <v>-2.3815318779058181E-2</v>
      </c>
      <c r="AK139" s="173">
        <f>IFERROR(Inv_SY_B!AK139/Inv_SY_B!$CU139-1,"")</f>
        <v>-2.4082973686654019E-2</v>
      </c>
      <c r="AL139" s="173">
        <f>IFERROR(Inv_SY_B!AL139/Inv_SY_B!$CU139-1,"")</f>
        <v>-3.5935649033183248E-2</v>
      </c>
      <c r="AM139" s="173">
        <f>IFERROR(Inv_SY_B!AM139/Inv_SY_B!$CU139-1,"")</f>
        <v>-4.8441915189454399E-2</v>
      </c>
      <c r="AN139" s="173">
        <f>IFERROR(Inv_SY_B!AN139/Inv_SY_B!$CU139-1,"")</f>
        <v>-3.6105139952832932E-2</v>
      </c>
      <c r="AO139" s="173">
        <f>IFERROR(Inv_SY_B!AO139/Inv_SY_B!$CU139-1,"")</f>
        <v>-3.4399412186997602E-2</v>
      </c>
      <c r="AP139" s="173">
        <f>IFERROR(Inv_SY_B!AP139/Inv_SY_B!$CU139-1,"")</f>
        <v>-1.464470457337208E-2</v>
      </c>
      <c r="AQ139" s="173">
        <f>IFERROR(Inv_SY_B!AQ139/Inv_SY_B!$CU139-1,"")</f>
        <v>-1.8728930870357874E-2</v>
      </c>
      <c r="AR139" s="173">
        <f>IFERROR(Inv_SY_B!AR139/Inv_SY_B!$CU139-1,"")</f>
        <v>3.7999642685605517E-2</v>
      </c>
      <c r="AS139" s="173">
        <f>IFERROR(Inv_SY_B!AS139/Inv_SY_B!$CU139-1,"")</f>
        <v>8.9911358806630703E-2</v>
      </c>
      <c r="AT139" s="173">
        <f>IFERROR(Inv_SY_B!AT139/Inv_SY_B!$CU139-1,"")</f>
        <v>-1.5596738675233479E-2</v>
      </c>
      <c r="AU139" s="173">
        <f>IFERROR(Inv_SY_B!AU139/Inv_SY_B!$CU139-1,"")</f>
        <v>1.7738735401445993E-2</v>
      </c>
      <c r="AV139" s="173">
        <f>IFERROR(Inv_SY_B!AV139/Inv_SY_B!$CU139-1,"")</f>
        <v>-7.6792930722829222E-2</v>
      </c>
      <c r="AW139" s="173">
        <f>IFERROR(Inv_SY_B!AW139/Inv_SY_B!$CU139-1,"")</f>
        <v>-1.3965388573606408E-2</v>
      </c>
      <c r="AX139" s="173">
        <f>IFERROR(Inv_SY_B!AX139/Inv_SY_B!$CU139-1,"")</f>
        <v>1.1060216176887794E-2</v>
      </c>
      <c r="AY139" s="173">
        <f>IFERROR(Inv_SY_B!AY139/Inv_SY_B!$CU139-1,"")</f>
        <v>9.0904904488984251E-3</v>
      </c>
      <c r="AZ139" s="173">
        <f>IFERROR(Inv_SY_B!AZ139/Inv_SY_B!$CU139-1,"")</f>
        <v>4.9233538090731166E-2</v>
      </c>
      <c r="BA139" s="173">
        <f>IFERROR(Inv_SY_B!BA139/Inv_SY_B!$CU139-1,"")</f>
        <v>7.0140712439767938E-3</v>
      </c>
      <c r="BB139" s="173">
        <f>IFERROR(Inv_SY_B!BB139/Inv_SY_B!$CU139-1,"")</f>
        <v>-1.8859438878487844E-2</v>
      </c>
      <c r="BC139" s="173">
        <f>IFERROR(Inv_SY_B!BC139/Inv_SY_B!$CU139-1,"")</f>
        <v>-1.50187379717448E-3</v>
      </c>
      <c r="BD139" s="173">
        <f>IFERROR(Inv_SY_B!BD139/Inv_SY_B!$CU139-1,"")</f>
        <v>-1.3255398994492906E-2</v>
      </c>
      <c r="BE139" s="173">
        <f>IFERROR(Inv_SY_B!BE139/Inv_SY_B!$CU139-1,"")</f>
        <v>2.4064136522768287E-2</v>
      </c>
      <c r="BF139" s="173">
        <f>IFERROR(Inv_SY_B!BF139/Inv_SY_B!$CU139-1,"")</f>
        <v>6.0384978373986264E-3</v>
      </c>
      <c r="BG139" s="173">
        <f>IFERROR(Inv_SY_B!BG139/Inv_SY_B!$CU139-1,"")</f>
        <v>5.5898952735211394E-2</v>
      </c>
      <c r="BH139" s="173">
        <f>IFERROR(Inv_SY_B!BH139/Inv_SY_B!$CU139-1,"")</f>
        <v>6.8047030171834555E-2</v>
      </c>
      <c r="BI139" s="173">
        <f>IFERROR(Inv_SY_B!BI139/Inv_SY_B!$CU139-1,"")</f>
        <v>1.0460994712774951E-2</v>
      </c>
      <c r="BJ139" s="173">
        <f>IFERROR(Inv_SY_B!BJ139/Inv_SY_B!$CU139-1,"")</f>
        <v>4.5058411770029894E-2</v>
      </c>
      <c r="BK139" s="173">
        <f>IFERROR(Inv_SY_B!BK139/Inv_SY_B!$CU139-1,"")</f>
        <v>-9.8845340640648649E-3</v>
      </c>
      <c r="BL139" s="173">
        <f>IFERROR(Inv_SY_B!BL139/Inv_SY_B!$CU139-1,"")</f>
        <v>3.128323360835461E-3</v>
      </c>
      <c r="BM139" s="173">
        <f>IFERROR(Inv_SY_B!BM139/Inv_SY_B!$CU139-1,"")</f>
        <v>1.4154327007937617E-2</v>
      </c>
      <c r="BN139" s="173">
        <f>IFERROR(Inv_SY_B!BN139/Inv_SY_B!$CU139-1,"")</f>
        <v>5.2674902691244974E-2</v>
      </c>
      <c r="BO139" s="173">
        <f>IFERROR(Inv_SY_B!BO139/Inv_SY_B!$CU139-1,"")</f>
        <v>-3.0175357946091719E-3</v>
      </c>
      <c r="BP139" s="173">
        <f>IFERROR(Inv_SY_B!BP139/Inv_SY_B!$CU139-1,"")</f>
        <v>-1.152584667851253E-2</v>
      </c>
      <c r="BQ139" s="173">
        <f>IFERROR(Inv_SY_B!BQ139/Inv_SY_B!$CU139-1,"")</f>
        <v>-7.7191394166579164E-3</v>
      </c>
      <c r="BR139" s="173">
        <f>IFERROR(Inv_SY_B!BR139/Inv_SY_B!$CU139-1,"")</f>
        <v>-1.2381076089588383E-2</v>
      </c>
      <c r="BS139" s="173">
        <f>IFERROR(Inv_SY_B!BS139/Inv_SY_B!$CU139-1,"")</f>
        <v>-3.1556494610290975E-2</v>
      </c>
      <c r="BT139" s="173">
        <f>IFERROR(Inv_SY_B!BT139/Inv_SY_B!$CU139-1,"")</f>
        <v>-9.4850923596695447E-3</v>
      </c>
      <c r="BU139" s="173">
        <f>IFERROR(Inv_SY_B!BU139/Inv_SY_B!$CU139-1,"")</f>
        <v>-2.7844116060205981E-2</v>
      </c>
      <c r="BV139" s="173">
        <f>IFERROR(Inv_SY_B!BV139/Inv_SY_B!$CU139-1,"")</f>
        <v>-4.64091451279246E-2</v>
      </c>
      <c r="BW139" s="173">
        <f>IFERROR(Inv_SY_B!BW139/Inv_SY_B!$CU139-1,"")</f>
        <v>-2.9371633722962254E-2</v>
      </c>
      <c r="BX139" s="173">
        <f>IFERROR(Inv_SY_B!BX139/Inv_SY_B!$CU139-1,"")</f>
        <v>-3.348550647982973E-2</v>
      </c>
      <c r="BY139" s="173">
        <f>IFERROR(Inv_SY_B!BY139/Inv_SY_B!$CU139-1,"")</f>
        <v>-2.9143572546675101E-2</v>
      </c>
      <c r="BZ139" s="173">
        <f>IFERROR(Inv_SY_B!BZ139/Inv_SY_B!$CU139-1,"")</f>
        <v>-2.0714431471111516E-2</v>
      </c>
      <c r="CA139" s="173">
        <f>IFERROR(Inv_SY_B!CA139/Inv_SY_B!$CU139-1,"")</f>
        <v>-4.5493199632898218E-2</v>
      </c>
      <c r="CB139" s="173">
        <f>IFERROR(Inv_SY_B!CB139/Inv_SY_B!$CU139-1,"")</f>
        <v>-6.9700451729695412E-2</v>
      </c>
      <c r="CC139" s="173">
        <f>IFERROR(Inv_SY_B!CC139/Inv_SY_B!$CU139-1,"")</f>
        <v>8.0395279460685698E-2</v>
      </c>
      <c r="CD139" s="173">
        <f>IFERROR(Inv_SY_B!CD139/Inv_SY_B!$CU139-1,"")</f>
        <v>0.10615108881041557</v>
      </c>
      <c r="CE139" s="173">
        <f>IFERROR(Inv_SY_B!CE139/Inv_SY_B!$CU139-1,"")</f>
        <v>0.17405893552495089</v>
      </c>
      <c r="CF139" s="173">
        <f>IFERROR(Inv_SY_B!CF139/Inv_SY_B!$CU139-1,"")</f>
        <v>0.10529849087445098</v>
      </c>
      <c r="CG139" s="173">
        <f>IFERROR(Inv_SY_B!CG139/Inv_SY_B!$CU139-1,"")</f>
        <v>2.3695351234295225E-2</v>
      </c>
      <c r="CH139" s="173">
        <f>IFERROR(Inv_SY_B!CH139/Inv_SY_B!$CU139-1,"")</f>
        <v>0.15373868471778795</v>
      </c>
      <c r="CI139" s="173">
        <f>IFERROR(Inv_SY_B!CI139/Inv_SY_B!$CU139-1,"")</f>
        <v>-0.48562556005230828</v>
      </c>
      <c r="CJ139" s="173">
        <f>IFERROR(Inv_SY_B!CJ139/Inv_SY_B!$CU139-1,"")</f>
        <v>-2.446275596507963E-2</v>
      </c>
      <c r="CK139" s="173">
        <f>IFERROR(Inv_SY_B!CK139/Inv_SY_B!$CU139-1,"")</f>
        <v>-1.3551953744870282E-3</v>
      </c>
      <c r="CL139" s="173">
        <f>IFERROR(Inv_SY_B!CL139/Inv_SY_B!$CU139-1,"")</f>
        <v>-6.0225052857775241E-2</v>
      </c>
      <c r="CM139" s="173">
        <f>IFERROR(Inv_SY_B!CM139/Inv_SY_B!$CU139-1,"")</f>
        <v>7.5632720677756948E-2</v>
      </c>
      <c r="CN139" s="173">
        <f>IFERROR(Inv_SY_B!CN139/Inv_SY_B!$CU139-1,"")</f>
        <v>0.10801812040167236</v>
      </c>
      <c r="CO139" s="173">
        <f>IFERROR(Inv_SY_B!CO139/Inv_SY_B!$CU139-1,"")</f>
        <v>8.0642226953133944E-2</v>
      </c>
      <c r="CP139" s="173">
        <f>IFERROR(Inv_SY_B!CP139/Inv_SY_B!$CU139-1,"")</f>
        <v>2.0810377354266052E-2</v>
      </c>
      <c r="CQ139" s="173">
        <f>IFERROR(Inv_SY_B!CQ139/Inv_SY_B!$CU139-1,"")</f>
        <v>-1</v>
      </c>
      <c r="CR139" s="173">
        <f>IFERROR(Inv_SY_B!CR139/Inv_SY_B!$CU139-1,"")</f>
        <v>-1</v>
      </c>
      <c r="CS139" s="173">
        <f>IFERROR(Inv_SY_B!CS139/Inv_SY_B!$CU139-1,"")</f>
        <v>-1</v>
      </c>
      <c r="CT139" s="173">
        <f>IFERROR(Inv_SY_B!CT139/Inv_SY_B!$CU139-1,"")</f>
        <v>-1</v>
      </c>
      <c r="CU139" s="173"/>
      <c r="CV139" s="173"/>
      <c r="CW139" s="173"/>
      <c r="CX139" s="173"/>
    </row>
    <row r="140" spans="2:102">
      <c r="B140" s="164">
        <f t="shared" si="3"/>
        <v>45832</v>
      </c>
      <c r="C140" s="173">
        <f>IFERROR(Inv_SY_B!C140/Inv_SY_B!$CU140-1,"")</f>
        <v>-2.2466309610461588E-2</v>
      </c>
      <c r="D140" s="173">
        <f>IFERROR(Inv_SY_B!D140/Inv_SY_B!$CU140-1,"")</f>
        <v>-2.9356159535573467E-2</v>
      </c>
      <c r="E140" s="173">
        <f>IFERROR(Inv_SY_B!E140/Inv_SY_B!$CU140-1,"")</f>
        <v>-3.3531015838976885E-2</v>
      </c>
      <c r="F140" s="173">
        <f>IFERROR(Inv_SY_B!F140/Inv_SY_B!$CU140-1,"")</f>
        <v>-8.5915007759520434E-2</v>
      </c>
      <c r="G140" s="173">
        <f>IFERROR(Inv_SY_B!G140/Inv_SY_B!$CU140-1,"")</f>
        <v>-4.3577470975785904E-2</v>
      </c>
      <c r="H140" s="173">
        <f>IFERROR(Inv_SY_B!H140/Inv_SY_B!$CU140-1,"")</f>
        <v>-5.1614635085233007E-2</v>
      </c>
      <c r="I140" s="173">
        <f>IFERROR(Inv_SY_B!I140/Inv_SY_B!$CU140-1,"")</f>
        <v>-6.2139492847604449E-2</v>
      </c>
      <c r="J140" s="173">
        <f>IFERROR(Inv_SY_B!J140/Inv_SY_B!$CU140-1,"")</f>
        <v>-5.7927375185267027E-2</v>
      </c>
      <c r="K140" s="173">
        <f>IFERROR(Inv_SY_B!K140/Inv_SY_B!$CU140-1,"")</f>
        <v>-6.0990596160566901E-2</v>
      </c>
      <c r="L140" s="173">
        <f>IFERROR(Inv_SY_B!L140/Inv_SY_B!$CU140-1,"")</f>
        <v>-5.6089874191629918E-2</v>
      </c>
      <c r="M140" s="173">
        <f>IFERROR(Inv_SY_B!M140/Inv_SY_B!$CU140-1,"")</f>
        <v>-4.3522393942128312E-2</v>
      </c>
      <c r="N140" s="173">
        <f>IFERROR(Inv_SY_B!N140/Inv_SY_B!$CU140-1,"")</f>
        <v>-4.4651901826590179E-2</v>
      </c>
      <c r="O140" s="173">
        <f>IFERROR(Inv_SY_B!O140/Inv_SY_B!$CU140-1,"")</f>
        <v>-4.9583165816886932E-2</v>
      </c>
      <c r="P140" s="173">
        <f>IFERROR(Inv_SY_B!P140/Inv_SY_B!$CU140-1,"")</f>
        <v>-7.1871004814269224E-2</v>
      </c>
      <c r="Q140" s="173">
        <f>IFERROR(Inv_SY_B!Q140/Inv_SY_B!$CU140-1,"")</f>
        <v>-7.8345831886486472E-2</v>
      </c>
      <c r="R140" s="173">
        <f>IFERROR(Inv_SY_B!R140/Inv_SY_B!$CU140-1,"")</f>
        <v>-9.4796821955745569E-2</v>
      </c>
      <c r="S140" s="173">
        <f>IFERROR(Inv_SY_B!S140/Inv_SY_B!$CU140-1,"")</f>
        <v>-9.1457280866396706E-2</v>
      </c>
      <c r="T140" s="173">
        <f>IFERROR(Inv_SY_B!T140/Inv_SY_B!$CU140-1,"")</f>
        <v>-6.3691448520988181E-2</v>
      </c>
      <c r="U140" s="173">
        <f>IFERROR(Inv_SY_B!U140/Inv_SY_B!$CU140-1,"")</f>
        <v>3.0806132571957523E-2</v>
      </c>
      <c r="V140" s="173">
        <f>IFERROR(Inv_SY_B!V140/Inv_SY_B!$CU140-1,"")</f>
        <v>3.8057429342256643E-2</v>
      </c>
      <c r="W140" s="173">
        <f>IFERROR(Inv_SY_B!W140/Inv_SY_B!$CU140-1,"")</f>
        <v>-3.6534162002459514E-3</v>
      </c>
      <c r="X140" s="173">
        <f>IFERROR(Inv_SY_B!X140/Inv_SY_B!$CU140-1,"")</f>
        <v>-0.33833416377713177</v>
      </c>
      <c r="Y140" s="173">
        <f>IFERROR(Inv_SY_B!Y140/Inv_SY_B!$CU140-1,"")</f>
        <v>-2.2449471385042274E-2</v>
      </c>
      <c r="Z140" s="173">
        <f>IFERROR(Inv_SY_B!Z140/Inv_SY_B!$CU140-1,"")</f>
        <v>-3.2862680230728802E-2</v>
      </c>
      <c r="AA140" s="173">
        <f>IFERROR(Inv_SY_B!AA140/Inv_SY_B!$CU140-1,"")</f>
        <v>-5.344108456118124E-2</v>
      </c>
      <c r="AB140" s="173">
        <f>IFERROR(Inv_SY_B!AB140/Inv_SY_B!$CU140-1,"")</f>
        <v>-2.2851089639354449E-2</v>
      </c>
      <c r="AC140" s="173">
        <f>IFERROR(Inv_SY_B!AC140/Inv_SY_B!$CU140-1,"")</f>
        <v>-1.0429646916975566E-2</v>
      </c>
      <c r="AD140" s="173">
        <f>IFERROR(Inv_SY_B!AD140/Inv_SY_B!$CU140-1,"")</f>
        <v>-6.6855745397939592E-2</v>
      </c>
      <c r="AE140" s="173">
        <f>IFERROR(Inv_SY_B!AE140/Inv_SY_B!$CU140-1,"")</f>
        <v>-2.8743917272914365E-2</v>
      </c>
      <c r="AF140" s="173">
        <f>IFERROR(Inv_SY_B!AF140/Inv_SY_B!$CU140-1,"")</f>
        <v>-3.5640342142924109E-3</v>
      </c>
      <c r="AG140" s="173">
        <f>IFERROR(Inv_SY_B!AG140/Inv_SY_B!$CU140-1,"")</f>
        <v>4.9644487646052227E-3</v>
      </c>
      <c r="AH140" s="173">
        <f>IFERROR(Inv_SY_B!AH140/Inv_SY_B!$CU140-1,"")</f>
        <v>-0.271912316619765</v>
      </c>
      <c r="AI140" s="173">
        <f>IFERROR(Inv_SY_B!AI140/Inv_SY_B!$CU140-1,"")</f>
        <v>-2.7648453558744013E-3</v>
      </c>
      <c r="AJ140" s="173">
        <f>IFERROR(Inv_SY_B!AJ140/Inv_SY_B!$CU140-1,"")</f>
        <v>-5.2398466942427113E-3</v>
      </c>
      <c r="AK140" s="173">
        <f>IFERROR(Inv_SY_B!AK140/Inv_SY_B!$CU140-1,"")</f>
        <v>-7.2815586736396654E-3</v>
      </c>
      <c r="AL140" s="173">
        <f>IFERROR(Inv_SY_B!AL140/Inv_SY_B!$CU140-1,"")</f>
        <v>-1.0293695580981033E-2</v>
      </c>
      <c r="AM140" s="173">
        <f>IFERROR(Inv_SY_B!AM140/Inv_SY_B!$CU140-1,"")</f>
        <v>-2.2455486118245549E-2</v>
      </c>
      <c r="AN140" s="173">
        <f>IFERROR(Inv_SY_B!AN140/Inv_SY_B!$CU140-1,"")</f>
        <v>-1.0753070829390365E-2</v>
      </c>
      <c r="AO140" s="173">
        <f>IFERROR(Inv_SY_B!AO140/Inv_SY_B!$CU140-1,"")</f>
        <v>-1.4714524485476277E-2</v>
      </c>
      <c r="AP140" s="173">
        <f>IFERROR(Inv_SY_B!AP140/Inv_SY_B!$CU140-1,"")</f>
        <v>-1.8129217641943418E-3</v>
      </c>
      <c r="AQ140" s="173">
        <f>IFERROR(Inv_SY_B!AQ140/Inv_SY_B!$CU140-1,"")</f>
        <v>9.3816996739644054E-3</v>
      </c>
      <c r="AR140" s="173">
        <f>IFERROR(Inv_SY_B!AR140/Inv_SY_B!$CU140-1,"")</f>
        <v>6.1028680265029278E-2</v>
      </c>
      <c r="AS140" s="173">
        <f>IFERROR(Inv_SY_B!AS140/Inv_SY_B!$CU140-1,"")</f>
        <v>0.1071650217815161</v>
      </c>
      <c r="AT140" s="173">
        <f>IFERROR(Inv_SY_B!AT140/Inv_SY_B!$CU140-1,"")</f>
        <v>1.6592545972260453E-4</v>
      </c>
      <c r="AU140" s="173">
        <f>IFERROR(Inv_SY_B!AU140/Inv_SY_B!$CU140-1,"")</f>
        <v>3.8301138389207123E-2</v>
      </c>
      <c r="AV140" s="173">
        <f>IFERROR(Inv_SY_B!AV140/Inv_SY_B!$CU140-1,"")</f>
        <v>-4.4615886086565193E-2</v>
      </c>
      <c r="AW140" s="173">
        <f>IFERROR(Inv_SY_B!AW140/Inv_SY_B!$CU140-1,"")</f>
        <v>-1.4057038962180246E-2</v>
      </c>
      <c r="AX140" s="173">
        <f>IFERROR(Inv_SY_B!AX140/Inv_SY_B!$CU140-1,"")</f>
        <v>3.4113079659683132E-2</v>
      </c>
      <c r="AY140" s="173">
        <f>IFERROR(Inv_SY_B!AY140/Inv_SY_B!$CU140-1,"")</f>
        <v>2.0383310397671828E-2</v>
      </c>
      <c r="AZ140" s="173">
        <f>IFERROR(Inv_SY_B!AZ140/Inv_SY_B!$CU140-1,"")</f>
        <v>6.2852978588805009E-2</v>
      </c>
      <c r="BA140" s="173">
        <f>IFERROR(Inv_SY_B!BA140/Inv_SY_B!$CU140-1,"")</f>
        <v>2.3791797482657806E-2</v>
      </c>
      <c r="BB140" s="173">
        <f>IFERROR(Inv_SY_B!BB140/Inv_SY_B!$CU140-1,"")</f>
        <v>-7.8378048298698433E-3</v>
      </c>
      <c r="BC140" s="173">
        <f>IFERROR(Inv_SY_B!BC140/Inv_SY_B!$CU140-1,"")</f>
        <v>1.5165587417012905E-2</v>
      </c>
      <c r="BD140" s="173">
        <f>IFERROR(Inv_SY_B!BD140/Inv_SY_B!$CU140-1,"")</f>
        <v>-1.1620716805804676E-3</v>
      </c>
      <c r="BE140" s="173">
        <f>IFERROR(Inv_SY_B!BE140/Inv_SY_B!$CU140-1,"")</f>
        <v>3.613854106592651E-2</v>
      </c>
      <c r="BF140" s="173">
        <f>IFERROR(Inv_SY_B!BF140/Inv_SY_B!$CU140-1,"")</f>
        <v>1.7562384571079948E-2</v>
      </c>
      <c r="BG140" s="173">
        <f>IFERROR(Inv_SY_B!BG140/Inv_SY_B!$CU140-1,"")</f>
        <v>7.2817887823529492E-2</v>
      </c>
      <c r="BH140" s="173">
        <f>IFERROR(Inv_SY_B!BH140/Inv_SY_B!$CU140-1,"")</f>
        <v>8.4902990512450538E-2</v>
      </c>
      <c r="BI140" s="173">
        <f>IFERROR(Inv_SY_B!BI140/Inv_SY_B!$CU140-1,"")</f>
        <v>1.8930053253570112E-2</v>
      </c>
      <c r="BJ140" s="173">
        <f>IFERROR(Inv_SY_B!BJ140/Inv_SY_B!$CU140-1,"")</f>
        <v>6.1415958580960606E-2</v>
      </c>
      <c r="BK140" s="173">
        <f>IFERROR(Inv_SY_B!BK140/Inv_SY_B!$CU140-1,"")</f>
        <v>1.0294736174239594E-2</v>
      </c>
      <c r="BL140" s="173">
        <f>IFERROR(Inv_SY_B!BL140/Inv_SY_B!$CU140-1,"")</f>
        <v>1.9481195101868298E-2</v>
      </c>
      <c r="BM140" s="173">
        <f>IFERROR(Inv_SY_B!BM140/Inv_SY_B!$CU140-1,"")</f>
        <v>3.2723676289699188E-2</v>
      </c>
      <c r="BN140" s="173">
        <f>IFERROR(Inv_SY_B!BN140/Inv_SY_B!$CU140-1,"")</f>
        <v>7.9261527311129232E-2</v>
      </c>
      <c r="BO140" s="173">
        <f>IFERROR(Inv_SY_B!BO140/Inv_SY_B!$CU140-1,"")</f>
        <v>6.6722980676994226E-3</v>
      </c>
      <c r="BP140" s="173">
        <f>IFERROR(Inv_SY_B!BP140/Inv_SY_B!$CU140-1,"")</f>
        <v>-5.6357537537796709E-3</v>
      </c>
      <c r="BQ140" s="173">
        <f>IFERROR(Inv_SY_B!BQ140/Inv_SY_B!$CU140-1,"")</f>
        <v>6.8637282254586651E-3</v>
      </c>
      <c r="BR140" s="173">
        <f>IFERROR(Inv_SY_B!BR140/Inv_SY_B!$CU140-1,"")</f>
        <v>7.0594718832757142E-3</v>
      </c>
      <c r="BS140" s="173">
        <f>IFERROR(Inv_SY_B!BS140/Inv_SY_B!$CU140-1,"")</f>
        <v>-4.800584522831608E-3</v>
      </c>
      <c r="BT140" s="173">
        <f>IFERROR(Inv_SY_B!BT140/Inv_SY_B!$CU140-1,"")</f>
        <v>1.010416179778062E-2</v>
      </c>
      <c r="BU140" s="173">
        <f>IFERROR(Inv_SY_B!BU140/Inv_SY_B!$CU140-1,"")</f>
        <v>-5.7270863123195515E-3</v>
      </c>
      <c r="BV140" s="173">
        <f>IFERROR(Inv_SY_B!BV140/Inv_SY_B!$CU140-1,"")</f>
        <v>-2.5467324007038328E-2</v>
      </c>
      <c r="BW140" s="173">
        <f>IFERROR(Inv_SY_B!BW140/Inv_SY_B!$CU140-1,"")</f>
        <v>1.1053475454484207E-2</v>
      </c>
      <c r="BX140" s="173">
        <f>IFERROR(Inv_SY_B!BX140/Inv_SY_B!$CU140-1,"")</f>
        <v>1.506942410026002E-2</v>
      </c>
      <c r="BY140" s="173">
        <f>IFERROR(Inv_SY_B!BY140/Inv_SY_B!$CU140-1,"")</f>
        <v>1.4276266405192528E-2</v>
      </c>
      <c r="BZ140" s="173">
        <f>IFERROR(Inv_SY_B!BZ140/Inv_SY_B!$CU140-1,"")</f>
        <v>1.6508143188877611E-2</v>
      </c>
      <c r="CA140" s="173">
        <f>IFERROR(Inv_SY_B!CA140/Inv_SY_B!$CU140-1,"")</f>
        <v>-3.0312990104460424E-2</v>
      </c>
      <c r="CB140" s="173">
        <f>IFERROR(Inv_SY_B!CB140/Inv_SY_B!$CU140-1,"")</f>
        <v>-5.1233961191742838E-2</v>
      </c>
      <c r="CC140" s="173">
        <f>IFERROR(Inv_SY_B!CC140/Inv_SY_B!$CU140-1,"")</f>
        <v>8.1483449143205045E-2</v>
      </c>
      <c r="CD140" s="173">
        <f>IFERROR(Inv_SY_B!CD140/Inv_SY_B!$CU140-1,"")</f>
        <v>0.10134429025327574</v>
      </c>
      <c r="CE140" s="173">
        <f>IFERROR(Inv_SY_B!CE140/Inv_SY_B!$CU140-1,"")</f>
        <v>0.19786743183903499</v>
      </c>
      <c r="CF140" s="173">
        <f>IFERROR(Inv_SY_B!CF140/Inv_SY_B!$CU140-1,"")</f>
        <v>0.11147413667343975</v>
      </c>
      <c r="CG140" s="173">
        <f>IFERROR(Inv_SY_B!CG140/Inv_SY_B!$CU140-1,"")</f>
        <v>3.7026385582729748E-2</v>
      </c>
      <c r="CH140" s="173">
        <f>IFERROR(Inv_SY_B!CH140/Inv_SY_B!$CU140-1,"")</f>
        <v>0.13255676981003295</v>
      </c>
      <c r="CI140" s="173">
        <f>IFERROR(Inv_SY_B!CI140/Inv_SY_B!$CU140-1,"")</f>
        <v>-1</v>
      </c>
      <c r="CJ140" s="173">
        <f>IFERROR(Inv_SY_B!CJ140/Inv_SY_B!$CU140-1,"")</f>
        <v>6.4290620617055705E-2</v>
      </c>
      <c r="CK140" s="173">
        <f>IFERROR(Inv_SY_B!CK140/Inv_SY_B!$CU140-1,"")</f>
        <v>9.3523065677568962E-2</v>
      </c>
      <c r="CL140" s="173">
        <f>IFERROR(Inv_SY_B!CL140/Inv_SY_B!$CU140-1,"")</f>
        <v>3.0208390540892305E-2</v>
      </c>
      <c r="CM140" s="173">
        <f>IFERROR(Inv_SY_B!CM140/Inv_SY_B!$CU140-1,"")</f>
        <v>9.0897886132482064E-2</v>
      </c>
      <c r="CN140" s="173">
        <f>IFERROR(Inv_SY_B!CN140/Inv_SY_B!$CU140-1,"")</f>
        <v>0.12596666391753919</v>
      </c>
      <c r="CO140" s="173">
        <f>IFERROR(Inv_SY_B!CO140/Inv_SY_B!$CU140-1,"")</f>
        <v>9.4192939078729054E-2</v>
      </c>
      <c r="CP140" s="173">
        <f>IFERROR(Inv_SY_B!CP140/Inv_SY_B!$CU140-1,"")</f>
        <v>3.4646625121551367E-2</v>
      </c>
      <c r="CQ140" s="173">
        <f>IFERROR(Inv_SY_B!CQ140/Inv_SY_B!$CU140-1,"")</f>
        <v>-1</v>
      </c>
      <c r="CR140" s="173">
        <f>IFERROR(Inv_SY_B!CR140/Inv_SY_B!$CU140-1,"")</f>
        <v>-1</v>
      </c>
      <c r="CS140" s="173">
        <f>IFERROR(Inv_SY_B!CS140/Inv_SY_B!$CU140-1,"")</f>
        <v>-1</v>
      </c>
      <c r="CT140" s="173">
        <f>IFERROR(Inv_SY_B!CT140/Inv_SY_B!$CU140-1,"")</f>
        <v>-1</v>
      </c>
      <c r="CU140" s="173"/>
      <c r="CV140" s="173"/>
      <c r="CW140" s="173"/>
      <c r="CX140" s="173"/>
    </row>
    <row r="141" spans="2:102">
      <c r="B141" s="164">
        <f t="shared" si="3"/>
        <v>45833</v>
      </c>
      <c r="C141" s="173">
        <f>IFERROR(Inv_SY_B!C141/Inv_SY_B!$CU141-1,"")</f>
        <v>6.8708664246613704E-2</v>
      </c>
      <c r="D141" s="173">
        <f>IFERROR(Inv_SY_B!D141/Inv_SY_B!$CU141-1,"")</f>
        <v>7.0851534047382314E-2</v>
      </c>
      <c r="E141" s="173">
        <f>IFERROR(Inv_SY_B!E141/Inv_SY_B!$CU141-1,"")</f>
        <v>8.1733884729939144E-2</v>
      </c>
      <c r="F141" s="173">
        <f>IFERROR(Inv_SY_B!F141/Inv_SY_B!$CU141-1,"")</f>
        <v>2.5033278784769353E-2</v>
      </c>
      <c r="G141" s="173">
        <f>IFERROR(Inv_SY_B!G141/Inv_SY_B!$CU141-1,"")</f>
        <v>7.2046715612954504E-2</v>
      </c>
      <c r="H141" s="173">
        <f>IFERROR(Inv_SY_B!H141/Inv_SY_B!$CU141-1,"")</f>
        <v>6.1599768526010568E-2</v>
      </c>
      <c r="I141" s="173">
        <f>IFERROR(Inv_SY_B!I141/Inv_SY_B!$CU141-1,"")</f>
        <v>5.8131522792769008E-2</v>
      </c>
      <c r="J141" s="173">
        <f>IFERROR(Inv_SY_B!J141/Inv_SY_B!$CU141-1,"")</f>
        <v>6.0293180653428591E-2</v>
      </c>
      <c r="K141" s="173">
        <f>IFERROR(Inv_SY_B!K141/Inv_SY_B!$CU141-1,"")</f>
        <v>6.1601218483968712E-2</v>
      </c>
      <c r="L141" s="173">
        <f>IFERROR(Inv_SY_B!L141/Inv_SY_B!$CU141-1,"")</f>
        <v>6.5156910839912152E-2</v>
      </c>
      <c r="M141" s="173">
        <f>IFERROR(Inv_SY_B!M141/Inv_SY_B!$CU141-1,"")</f>
        <v>3.5987062022126093E-2</v>
      </c>
      <c r="N141" s="173">
        <f>IFERROR(Inv_SY_B!N141/Inv_SY_B!$CU141-1,"")</f>
        <v>6.3863418945683703E-2</v>
      </c>
      <c r="O141" s="173">
        <f>IFERROR(Inv_SY_B!O141/Inv_SY_B!$CU141-1,"")</f>
        <v>6.0823381304270674E-2</v>
      </c>
      <c r="P141" s="173">
        <f>IFERROR(Inv_SY_B!P141/Inv_SY_B!$CU141-1,"")</f>
        <v>3.6999840722113264E-2</v>
      </c>
      <c r="Q141" s="173">
        <f>IFERROR(Inv_SY_B!Q141/Inv_SY_B!$CU141-1,"")</f>
        <v>1.991230472669181E-2</v>
      </c>
      <c r="R141" s="173">
        <f>IFERROR(Inv_SY_B!R141/Inv_SY_B!$CU141-1,"")</f>
        <v>7.9217876407366994E-4</v>
      </c>
      <c r="S141" s="173">
        <f>IFERROR(Inv_SY_B!S141/Inv_SY_B!$CU141-1,"")</f>
        <v>4.3798843975211277E-3</v>
      </c>
      <c r="T141" s="173">
        <f>IFERROR(Inv_SY_B!T141/Inv_SY_B!$CU141-1,"")</f>
        <v>2.8771609610681814E-2</v>
      </c>
      <c r="U141" s="173">
        <f>IFERROR(Inv_SY_B!U141/Inv_SY_B!$CU141-1,"")</f>
        <v>0.11207424655384712</v>
      </c>
      <c r="V141" s="173">
        <f>IFERROR(Inv_SY_B!V141/Inv_SY_B!$CU141-1,"")</f>
        <v>0.12382063068245408</v>
      </c>
      <c r="W141" s="173">
        <f>IFERROR(Inv_SY_B!W141/Inv_SY_B!$CU141-1,"")</f>
        <v>8.8299045845437796E-2</v>
      </c>
      <c r="X141" s="173">
        <f>IFERROR(Inv_SY_B!X141/Inv_SY_B!$CU141-1,"")</f>
        <v>-0.27547758096355301</v>
      </c>
      <c r="Y141" s="173">
        <f>IFERROR(Inv_SY_B!Y141/Inv_SY_B!$CU141-1,"")</f>
        <v>6.7214642841886052E-2</v>
      </c>
      <c r="Z141" s="173">
        <f>IFERROR(Inv_SY_B!Z141/Inv_SY_B!$CU141-1,"")</f>
        <v>5.4787281728201354E-2</v>
      </c>
      <c r="AA141" s="173">
        <f>IFERROR(Inv_SY_B!AA141/Inv_SY_B!$CU141-1,"")</f>
        <v>3.6094547709113467E-3</v>
      </c>
      <c r="AB141" s="173">
        <f>IFERROR(Inv_SY_B!AB141/Inv_SY_B!$CU141-1,"")</f>
        <v>4.6122567293127137E-2</v>
      </c>
      <c r="AC141" s="173">
        <f>IFERROR(Inv_SY_B!AC141/Inv_SY_B!$CU141-1,"")</f>
        <v>7.0271967072438102E-2</v>
      </c>
      <c r="AD141" s="173">
        <f>IFERROR(Inv_SY_B!AD141/Inv_SY_B!$CU141-1,"")</f>
        <v>2.0292117645361651E-2</v>
      </c>
      <c r="AE141" s="173">
        <f>IFERROR(Inv_SY_B!AE141/Inv_SY_B!$CU141-1,"")</f>
        <v>4.6422796967062752E-2</v>
      </c>
      <c r="AF141" s="173">
        <f>IFERROR(Inv_SY_B!AF141/Inv_SY_B!$CU141-1,"")</f>
        <v>6.8564316935876946E-2</v>
      </c>
      <c r="AG141" s="173">
        <f>IFERROR(Inv_SY_B!AG141/Inv_SY_B!$CU141-1,"")</f>
        <v>5.9679218657501476E-2</v>
      </c>
      <c r="AH141" s="173">
        <f>IFERROR(Inv_SY_B!AH141/Inv_SY_B!$CU141-1,"")</f>
        <v>-0.23548825714165755</v>
      </c>
      <c r="AI141" s="173">
        <f>IFERROR(Inv_SY_B!AI141/Inv_SY_B!$CU141-1,"")</f>
        <v>-2.5894866983976583E-2</v>
      </c>
      <c r="AJ141" s="173">
        <f>IFERROR(Inv_SY_B!AJ141/Inv_SY_B!$CU141-1,"")</f>
        <v>-2.4131096696570431E-2</v>
      </c>
      <c r="AK141" s="173">
        <f>IFERROR(Inv_SY_B!AK141/Inv_SY_B!$CU141-1,"")</f>
        <v>-2.5344593823702133E-2</v>
      </c>
      <c r="AL141" s="173">
        <f>IFERROR(Inv_SY_B!AL141/Inv_SY_B!$CU141-1,"")</f>
        <v>-2.7160429430459598E-2</v>
      </c>
      <c r="AM141" s="173">
        <f>IFERROR(Inv_SY_B!AM141/Inv_SY_B!$CU141-1,"")</f>
        <v>-4.0659071760622556E-2</v>
      </c>
      <c r="AN141" s="173">
        <f>IFERROR(Inv_SY_B!AN141/Inv_SY_B!$CU141-1,"")</f>
        <v>-3.2094309571556012E-2</v>
      </c>
      <c r="AO141" s="173">
        <f>IFERROR(Inv_SY_B!AO141/Inv_SY_B!$CU141-1,"")</f>
        <v>-4.1972517719329194E-2</v>
      </c>
      <c r="AP141" s="173">
        <f>IFERROR(Inv_SY_B!AP141/Inv_SY_B!$CU141-1,"")</f>
        <v>-3.1464950049675644E-2</v>
      </c>
      <c r="AQ141" s="173">
        <f>IFERROR(Inv_SY_B!AQ141/Inv_SY_B!$CU141-1,"")</f>
        <v>-2.6857381626532506E-2</v>
      </c>
      <c r="AR141" s="173">
        <f>IFERROR(Inv_SY_B!AR141/Inv_SY_B!$CU141-1,"")</f>
        <v>1.9459226120753126E-2</v>
      </c>
      <c r="AS141" s="173">
        <f>IFERROR(Inv_SY_B!AS141/Inv_SY_B!$CU141-1,"")</f>
        <v>6.2912112292304423E-2</v>
      </c>
      <c r="AT141" s="173">
        <f>IFERROR(Inv_SY_B!AT141/Inv_SY_B!$CU141-1,"")</f>
        <v>-3.1992981859337521E-2</v>
      </c>
      <c r="AU141" s="173">
        <f>IFERROR(Inv_SY_B!AU141/Inv_SY_B!$CU141-1,"")</f>
        <v>1.4626495533260009E-2</v>
      </c>
      <c r="AV141" s="173">
        <f>IFERROR(Inv_SY_B!AV141/Inv_SY_B!$CU141-1,"")</f>
        <v>-0.10452344996456153</v>
      </c>
      <c r="AW141" s="173">
        <f>IFERROR(Inv_SY_B!AW141/Inv_SY_B!$CU141-1,"")</f>
        <v>-6.0645341098942929E-2</v>
      </c>
      <c r="AX141" s="173">
        <f>IFERROR(Inv_SY_B!AX141/Inv_SY_B!$CU141-1,"")</f>
        <v>-1.2551328244299165E-2</v>
      </c>
      <c r="AY141" s="173">
        <f>IFERROR(Inv_SY_B!AY141/Inv_SY_B!$CU141-1,"")</f>
        <v>-3.47108222464797E-2</v>
      </c>
      <c r="AZ141" s="173">
        <f>IFERROR(Inv_SY_B!AZ141/Inv_SY_B!$CU141-1,"")</f>
        <v>2.5831513253440352E-3</v>
      </c>
      <c r="BA141" s="173">
        <f>IFERROR(Inv_SY_B!BA141/Inv_SY_B!$CU141-1,"")</f>
        <v>-3.2778396008382171E-2</v>
      </c>
      <c r="BB141" s="173">
        <f>IFERROR(Inv_SY_B!BB141/Inv_SY_B!$CU141-1,"")</f>
        <v>-6.6046887604124249E-2</v>
      </c>
      <c r="BC141" s="173">
        <f>IFERROR(Inv_SY_B!BC141/Inv_SY_B!$CU141-1,"")</f>
        <v>-3.9450701478612404E-2</v>
      </c>
      <c r="BD141" s="173">
        <f>IFERROR(Inv_SY_B!BD141/Inv_SY_B!$CU141-1,"")</f>
        <v>-7.2297846738027416E-2</v>
      </c>
      <c r="BE141" s="173">
        <f>IFERROR(Inv_SY_B!BE141/Inv_SY_B!$CU141-1,"")</f>
        <v>-3.8384422168498911E-2</v>
      </c>
      <c r="BF141" s="173">
        <f>IFERROR(Inv_SY_B!BF141/Inv_SY_B!$CU141-1,"")</f>
        <v>-5.0277537550536544E-2</v>
      </c>
      <c r="BG141" s="173">
        <f>IFERROR(Inv_SY_B!BG141/Inv_SY_B!$CU141-1,"")</f>
        <v>-9.6046407891137164E-3</v>
      </c>
      <c r="BH141" s="173">
        <f>IFERROR(Inv_SY_B!BH141/Inv_SY_B!$CU141-1,"")</f>
        <v>6.7921486021085276E-3</v>
      </c>
      <c r="BI141" s="173">
        <f>IFERROR(Inv_SY_B!BI141/Inv_SY_B!$CU141-1,"")</f>
        <v>-6.312672380720552E-2</v>
      </c>
      <c r="BJ141" s="173">
        <f>IFERROR(Inv_SY_B!BJ141/Inv_SY_B!$CU141-1,"")</f>
        <v>-2.3811938263611165E-2</v>
      </c>
      <c r="BK141" s="173">
        <f>IFERROR(Inv_SY_B!BK141/Inv_SY_B!$CU141-1,"")</f>
        <v>-8.7417747890581321E-2</v>
      </c>
      <c r="BL141" s="173">
        <f>IFERROR(Inv_SY_B!BL141/Inv_SY_B!$CU141-1,"")</f>
        <v>-7.2141800327361949E-2</v>
      </c>
      <c r="BM141" s="173">
        <f>IFERROR(Inv_SY_B!BM141/Inv_SY_B!$CU141-1,"")</f>
        <v>-5.5369666498137571E-2</v>
      </c>
      <c r="BN141" s="173">
        <f>IFERROR(Inv_SY_B!BN141/Inv_SY_B!$CU141-1,"")</f>
        <v>-7.7064729450695424E-3</v>
      </c>
      <c r="BO141" s="173">
        <f>IFERROR(Inv_SY_B!BO141/Inv_SY_B!$CU141-1,"")</f>
        <v>-4.0428056757138453E-2</v>
      </c>
      <c r="BP141" s="173">
        <f>IFERROR(Inv_SY_B!BP141/Inv_SY_B!$CU141-1,"")</f>
        <v>-4.003970366633347E-2</v>
      </c>
      <c r="BQ141" s="173">
        <f>IFERROR(Inv_SY_B!BQ141/Inv_SY_B!$CU141-1,"")</f>
        <v>-3.5785890842323864E-2</v>
      </c>
      <c r="BR141" s="173">
        <f>IFERROR(Inv_SY_B!BR141/Inv_SY_B!$CU141-1,"")</f>
        <v>-3.3432307329720246E-2</v>
      </c>
      <c r="BS141" s="173">
        <f>IFERROR(Inv_SY_B!BS141/Inv_SY_B!$CU141-1,"")</f>
        <v>-6.6952054066824473E-2</v>
      </c>
      <c r="BT141" s="173">
        <f>IFERROR(Inv_SY_B!BT141/Inv_SY_B!$CU141-1,"")</f>
        <v>-4.1680160687837531E-2</v>
      </c>
      <c r="BU141" s="173">
        <f>IFERROR(Inv_SY_B!BU141/Inv_SY_B!$CU141-1,"")</f>
        <v>-4.858382090243496E-2</v>
      </c>
      <c r="BV141" s="173">
        <f>IFERROR(Inv_SY_B!BV141/Inv_SY_B!$CU141-1,"")</f>
        <v>-7.3587509267860396E-2</v>
      </c>
      <c r="BW141" s="173">
        <f>IFERROR(Inv_SY_B!BW141/Inv_SY_B!$CU141-1,"")</f>
        <v>-4.4255851804934188E-2</v>
      </c>
      <c r="BX141" s="173">
        <f>IFERROR(Inv_SY_B!BX141/Inv_SY_B!$CU141-1,"")</f>
        <v>-5.4343627603836708E-2</v>
      </c>
      <c r="BY141" s="173">
        <f>IFERROR(Inv_SY_B!BY141/Inv_SY_B!$CU141-1,"")</f>
        <v>-4.265984230782216E-2</v>
      </c>
      <c r="BZ141" s="173">
        <f>IFERROR(Inv_SY_B!BZ141/Inv_SY_B!$CU141-1,"")</f>
        <v>-5.5059259453217657E-2</v>
      </c>
      <c r="CA141" s="173">
        <f>IFERROR(Inv_SY_B!CA141/Inv_SY_B!$CU141-1,"")</f>
        <v>-6.4236444733517084E-2</v>
      </c>
      <c r="CB141" s="173">
        <f>IFERROR(Inv_SY_B!CB141/Inv_SY_B!$CU141-1,"")</f>
        <v>-9.1829105428549496E-2</v>
      </c>
      <c r="CC141" s="173">
        <f>IFERROR(Inv_SY_B!CC141/Inv_SY_B!$CU141-1,"")</f>
        <v>6.7831940989892647E-2</v>
      </c>
      <c r="CD141" s="173">
        <f>IFERROR(Inv_SY_B!CD141/Inv_SY_B!$CU141-1,"")</f>
        <v>7.7856577429113116E-2</v>
      </c>
      <c r="CE141" s="173">
        <f>IFERROR(Inv_SY_B!CE141/Inv_SY_B!$CU141-1,"")</f>
        <v>0.11440058639628714</v>
      </c>
      <c r="CF141" s="173">
        <f>IFERROR(Inv_SY_B!CF141/Inv_SY_B!$CU141-1,"")</f>
        <v>3.5850962828481547E-2</v>
      </c>
      <c r="CG141" s="173">
        <f>IFERROR(Inv_SY_B!CG141/Inv_SY_B!$CU141-1,"")</f>
        <v>-3.8529441646536045E-2</v>
      </c>
      <c r="CH141" s="173">
        <f>IFERROR(Inv_SY_B!CH141/Inv_SY_B!$CU141-1,"")</f>
        <v>4.5365613553204565E-2</v>
      </c>
      <c r="CI141" s="173">
        <f>IFERROR(Inv_SY_B!CI141/Inv_SY_B!$CU141-1,"")</f>
        <v>3.3512961047833745E-2</v>
      </c>
      <c r="CJ141" s="173">
        <f>IFERROR(Inv_SY_B!CJ141/Inv_SY_B!$CU141-1,"")</f>
        <v>2.9593505252553109E-2</v>
      </c>
      <c r="CK141" s="173">
        <f>IFERROR(Inv_SY_B!CK141/Inv_SY_B!$CU141-1,"")</f>
        <v>5.3959585315858982E-2</v>
      </c>
      <c r="CL141" s="173">
        <f>IFERROR(Inv_SY_B!CL141/Inv_SY_B!$CU141-1,"")</f>
        <v>-1.3259521779570238E-2</v>
      </c>
      <c r="CM141" s="173">
        <f>IFERROR(Inv_SY_B!CM141/Inv_SY_B!$CU141-1,"")</f>
        <v>5.8292512528907325E-2</v>
      </c>
      <c r="CN141" s="173">
        <f>IFERROR(Inv_SY_B!CN141/Inv_SY_B!$CU141-1,"")</f>
        <v>9.8007684080764657E-2</v>
      </c>
      <c r="CO141" s="173">
        <f>IFERROR(Inv_SY_B!CO141/Inv_SY_B!$CU141-1,"")</f>
        <v>6.6858529922445342E-2</v>
      </c>
      <c r="CP141" s="173">
        <f>IFERROR(Inv_SY_B!CP141/Inv_SY_B!$CU141-1,"")</f>
        <v>8.2981201048044628E-3</v>
      </c>
      <c r="CQ141" s="173">
        <f>IFERROR(Inv_SY_B!CQ141/Inv_SY_B!$CU141-1,"")</f>
        <v>-1</v>
      </c>
      <c r="CR141" s="173">
        <f>IFERROR(Inv_SY_B!CR141/Inv_SY_B!$CU141-1,"")</f>
        <v>-1</v>
      </c>
      <c r="CS141" s="173">
        <f>IFERROR(Inv_SY_B!CS141/Inv_SY_B!$CU141-1,"")</f>
        <v>-1</v>
      </c>
      <c r="CT141" s="173">
        <f>IFERROR(Inv_SY_B!CT141/Inv_SY_B!$CU141-1,"")</f>
        <v>-1</v>
      </c>
      <c r="CU141" s="173"/>
      <c r="CV141" s="173"/>
      <c r="CW141" s="173"/>
      <c r="CX141" s="173"/>
    </row>
    <row r="142" spans="2:102">
      <c r="B142" s="164">
        <f t="shared" si="3"/>
        <v>45834</v>
      </c>
      <c r="C142" s="173">
        <f>IFERROR(Inv_SY_B!C142/Inv_SY_B!$CU142-1,"")</f>
        <v>0.10801302901364807</v>
      </c>
      <c r="D142" s="173">
        <f>IFERROR(Inv_SY_B!D142/Inv_SY_B!$CU142-1,"")</f>
        <v>9.9887897729305841E-2</v>
      </c>
      <c r="E142" s="173">
        <f>IFERROR(Inv_SY_B!E142/Inv_SY_B!$CU142-1,"")</f>
        <v>-0.19631194585908462</v>
      </c>
      <c r="F142" s="173">
        <f>IFERROR(Inv_SY_B!F142/Inv_SY_B!$CU142-1,"")</f>
        <v>-0.24895611552231933</v>
      </c>
      <c r="G142" s="173">
        <f>IFERROR(Inv_SY_B!G142/Inv_SY_B!$CU142-1,"")</f>
        <v>-0.21041173628260945</v>
      </c>
      <c r="H142" s="173">
        <f>IFERROR(Inv_SY_B!H142/Inv_SY_B!$CU142-1,"")</f>
        <v>-0.2121990336602394</v>
      </c>
      <c r="I142" s="173">
        <f>IFERROR(Inv_SY_B!I142/Inv_SY_B!$CU142-1,"")</f>
        <v>-0.51235466610344482</v>
      </c>
      <c r="J142" s="173">
        <f>IFERROR(Inv_SY_B!J142/Inv_SY_B!$CU142-1,"")</f>
        <v>-0.49931602081209314</v>
      </c>
      <c r="K142" s="173">
        <f>IFERROR(Inv_SY_B!K142/Inv_SY_B!$CU142-1,"")</f>
        <v>-0.51520127110598413</v>
      </c>
      <c r="L142" s="173">
        <f>IFERROR(Inv_SY_B!L142/Inv_SY_B!$CU142-1,"")</f>
        <v>-0.50772594702501506</v>
      </c>
      <c r="M142" s="173">
        <f>IFERROR(Inv_SY_B!M142/Inv_SY_B!$CU142-1,"")</f>
        <v>-0.23596988116929107</v>
      </c>
      <c r="N142" s="173">
        <f>IFERROR(Inv_SY_B!N142/Inv_SY_B!$CU142-1,"")</f>
        <v>-0.20497150185895718</v>
      </c>
      <c r="O142" s="173">
        <f>IFERROR(Inv_SY_B!O142/Inv_SY_B!$CU142-1,"")</f>
        <v>-0.21656712878349194</v>
      </c>
      <c r="P142" s="173">
        <f>IFERROR(Inv_SY_B!P142/Inv_SY_B!$CU142-1,"")</f>
        <v>-0.23626417168747671</v>
      </c>
      <c r="Q142" s="173">
        <f>IFERROR(Inv_SY_B!Q142/Inv_SY_B!$CU142-1,"")</f>
        <v>-0.25482054902534035</v>
      </c>
      <c r="R142" s="173">
        <f>IFERROR(Inv_SY_B!R142/Inv_SY_B!$CU142-1,"")</f>
        <v>-0.27470789491983394</v>
      </c>
      <c r="S142" s="173">
        <f>IFERROR(Inv_SY_B!S142/Inv_SY_B!$CU142-1,"")</f>
        <v>-0.26502081978337244</v>
      </c>
      <c r="T142" s="173">
        <f>IFERROR(Inv_SY_B!T142/Inv_SY_B!$CU142-1,"")</f>
        <v>-0.23912327489022378</v>
      </c>
      <c r="U142" s="173">
        <f>IFERROR(Inv_SY_B!U142/Inv_SY_B!$CU142-1,"")</f>
        <v>0.16847280858622193</v>
      </c>
      <c r="V142" s="173">
        <f>IFERROR(Inv_SY_B!V142/Inv_SY_B!$CU142-1,"")</f>
        <v>0.16898465588467348</v>
      </c>
      <c r="W142" s="173">
        <f>IFERROR(Inv_SY_B!W142/Inv_SY_B!$CU142-1,"")</f>
        <v>0.11980777909243123</v>
      </c>
      <c r="X142" s="173">
        <f>IFERROR(Inv_SY_B!X142/Inv_SY_B!$CU142-1,"")</f>
        <v>-0.24775285078109588</v>
      </c>
      <c r="Y142" s="173">
        <f>IFERROR(Inv_SY_B!Y142/Inv_SY_B!$CU142-1,"")</f>
        <v>-0.10307159040791358</v>
      </c>
      <c r="Z142" s="173">
        <f>IFERROR(Inv_SY_B!Z142/Inv_SY_B!$CU142-1,"")</f>
        <v>-0.11202738826325709</v>
      </c>
      <c r="AA142" s="173">
        <f>IFERROR(Inv_SY_B!AA142/Inv_SY_B!$CU142-1,"")</f>
        <v>-1.50821680808092E-2</v>
      </c>
      <c r="AB142" s="173">
        <f>IFERROR(Inv_SY_B!AB142/Inv_SY_B!$CU142-1,"")</f>
        <v>3.0702212630605352E-2</v>
      </c>
      <c r="AC142" s="173">
        <f>IFERROR(Inv_SY_B!AC142/Inv_SY_B!$CU142-1,"")</f>
        <v>6.2418677832373648E-2</v>
      </c>
      <c r="AD142" s="173">
        <f>IFERROR(Inv_SY_B!AD142/Inv_SY_B!$CU142-1,"")</f>
        <v>2.8178672756156153E-2</v>
      </c>
      <c r="AE142" s="173">
        <f>IFERROR(Inv_SY_B!AE142/Inv_SY_B!$CU142-1,"")</f>
        <v>4.1147788574336763E-2</v>
      </c>
      <c r="AF142" s="173">
        <f>IFERROR(Inv_SY_B!AF142/Inv_SY_B!$CU142-1,"")</f>
        <v>6.4052569984904606E-2</v>
      </c>
      <c r="AG142" s="173">
        <f>IFERROR(Inv_SY_B!AG142/Inv_SY_B!$CU142-1,"")</f>
        <v>3.398463105848748E-2</v>
      </c>
      <c r="AH142" s="173">
        <f>IFERROR(Inv_SY_B!AH142/Inv_SY_B!$CU142-1,"")</f>
        <v>-0.25495143516889374</v>
      </c>
      <c r="AI142" s="173">
        <f>IFERROR(Inv_SY_B!AI142/Inv_SY_B!$CU142-1,"")</f>
        <v>6.84877111980704E-2</v>
      </c>
      <c r="AJ142" s="173">
        <f>IFERROR(Inv_SY_B!AJ142/Inv_SY_B!$CU142-1,"")</f>
        <v>7.2702652859601313E-2</v>
      </c>
      <c r="AK142" s="173">
        <f>IFERROR(Inv_SY_B!AK142/Inv_SY_B!$CU142-1,"")</f>
        <v>6.5302281149269614E-2</v>
      </c>
      <c r="AL142" s="173">
        <f>IFERROR(Inv_SY_B!AL142/Inv_SY_B!$CU142-1,"")</f>
        <v>7.050537503320653E-2</v>
      </c>
      <c r="AM142" s="173">
        <f>IFERROR(Inv_SY_B!AM142/Inv_SY_B!$CU142-1,"")</f>
        <v>5.9026512362081007E-2</v>
      </c>
      <c r="AN142" s="173">
        <f>IFERROR(Inv_SY_B!AN142/Inv_SY_B!$CU142-1,"")</f>
        <v>7.1116561531238576E-2</v>
      </c>
      <c r="AO142" s="173">
        <f>IFERROR(Inv_SY_B!AO142/Inv_SY_B!$CU142-1,"")</f>
        <v>6.1772950412812389E-2</v>
      </c>
      <c r="AP142" s="173">
        <f>IFERROR(Inv_SY_B!AP142/Inv_SY_B!$CU142-1,"")</f>
        <v>6.6991182709202235E-2</v>
      </c>
      <c r="AQ142" s="173">
        <f>IFERROR(Inv_SY_B!AQ142/Inv_SY_B!$CU142-1,"")</f>
        <v>9.5136679853099038E-2</v>
      </c>
      <c r="AR142" s="173">
        <f>IFERROR(Inv_SY_B!AR142/Inv_SY_B!$CU142-1,"")</f>
        <v>0.13876375774705596</v>
      </c>
      <c r="AS142" s="173">
        <f>IFERROR(Inv_SY_B!AS142/Inv_SY_B!$CU142-1,"")</f>
        <v>0.18286590083143017</v>
      </c>
      <c r="AT142" s="173">
        <f>IFERROR(Inv_SY_B!AT142/Inv_SY_B!$CU142-1,"")</f>
        <v>6.9951232608324254E-2</v>
      </c>
      <c r="AU142" s="173">
        <f>IFERROR(Inv_SY_B!AU142/Inv_SY_B!$CU142-1,"")</f>
        <v>0.11527356364106267</v>
      </c>
      <c r="AV142" s="173">
        <f>IFERROR(Inv_SY_B!AV142/Inv_SY_B!$CU142-1,"")</f>
        <v>4.5662613678691955E-3</v>
      </c>
      <c r="AW142" s="173">
        <f>IFERROR(Inv_SY_B!AW142/Inv_SY_B!$CU142-1,"")</f>
        <v>4.8527108563971577E-2</v>
      </c>
      <c r="AX142" s="173">
        <f>IFERROR(Inv_SY_B!AX142/Inv_SY_B!$CU142-1,"")</f>
        <v>0.10846239727524853</v>
      </c>
      <c r="AY142" s="173">
        <f>IFERROR(Inv_SY_B!AY142/Inv_SY_B!$CU142-1,"")</f>
        <v>7.9249135526432646E-2</v>
      </c>
      <c r="AZ142" s="173">
        <f>IFERROR(Inv_SY_B!AZ142/Inv_SY_B!$CU142-1,"")</f>
        <v>0.12507210557751369</v>
      </c>
      <c r="BA142" s="173">
        <f>IFERROR(Inv_SY_B!BA142/Inv_SY_B!$CU142-1,"")</f>
        <v>8.8688043309981701E-2</v>
      </c>
      <c r="BB142" s="173">
        <f>IFERROR(Inv_SY_B!BB142/Inv_SY_B!$CU142-1,"")</f>
        <v>4.0997290908216133E-2</v>
      </c>
      <c r="BC142" s="173">
        <f>IFERROR(Inv_SY_B!BC142/Inv_SY_B!$CU142-1,"")</f>
        <v>8.1712090661123504E-2</v>
      </c>
      <c r="BD142" s="173">
        <f>IFERROR(Inv_SY_B!BD142/Inv_SY_B!$CU142-1,"")</f>
        <v>5.4274535827791848E-2</v>
      </c>
      <c r="BE142" s="173">
        <f>IFERROR(Inv_SY_B!BE142/Inv_SY_B!$CU142-1,"")</f>
        <v>9.1921349924251716E-2</v>
      </c>
      <c r="BF142" s="173">
        <f>IFERROR(Inv_SY_B!BF142/Inv_SY_B!$CU142-1,"")</f>
        <v>6.6420768652511786E-2</v>
      </c>
      <c r="BG142" s="173">
        <f>IFERROR(Inv_SY_B!BG142/Inv_SY_B!$CU142-1,"")</f>
        <v>8.4013128106236179E-2</v>
      </c>
      <c r="BH142" s="173">
        <f>IFERROR(Inv_SY_B!BH142/Inv_SY_B!$CU142-1,"")</f>
        <v>0.13093949595862164</v>
      </c>
      <c r="BI142" s="173">
        <f>IFERROR(Inv_SY_B!BI142/Inv_SY_B!$CU142-1,"")</f>
        <v>4.4809656570058864E-2</v>
      </c>
      <c r="BJ142" s="173">
        <f>IFERROR(Inv_SY_B!BJ142/Inv_SY_B!$CU142-1,"")</f>
        <v>8.0277839679074869E-2</v>
      </c>
      <c r="BK142" s="173">
        <f>IFERROR(Inv_SY_B!BK142/Inv_SY_B!$CU142-1,"")</f>
        <v>2.0851023456912365E-2</v>
      </c>
      <c r="BL142" s="173">
        <f>IFERROR(Inv_SY_B!BL142/Inv_SY_B!$CU142-1,"")</f>
        <v>3.4344393010506513E-2</v>
      </c>
      <c r="BM142" s="173">
        <f>IFERROR(Inv_SY_B!BM142/Inv_SY_B!$CU142-1,"")</f>
        <v>4.5019678303350075E-2</v>
      </c>
      <c r="BN142" s="173">
        <f>IFERROR(Inv_SY_B!BN142/Inv_SY_B!$CU142-1,"")</f>
        <v>9.147978343165275E-2</v>
      </c>
      <c r="BO142" s="173">
        <f>IFERROR(Inv_SY_B!BO142/Inv_SY_B!$CU142-1,"")</f>
        <v>0.10168521043131995</v>
      </c>
      <c r="BP142" s="173">
        <f>IFERROR(Inv_SY_B!BP142/Inv_SY_B!$CU142-1,"")</f>
        <v>9.2662399535076601E-2</v>
      </c>
      <c r="BQ142" s="173">
        <f>IFERROR(Inv_SY_B!BQ142/Inv_SY_B!$CU142-1,"")</f>
        <v>0.11154691223114677</v>
      </c>
      <c r="BR142" s="173">
        <f>IFERROR(Inv_SY_B!BR142/Inv_SY_B!$CU142-1,"")</f>
        <v>0.12443961166028394</v>
      </c>
      <c r="BS142" s="173">
        <f>IFERROR(Inv_SY_B!BS142/Inv_SY_B!$CU142-1,"")</f>
        <v>0.10358878246296088</v>
      </c>
      <c r="BT142" s="173">
        <f>IFERROR(Inv_SY_B!BT142/Inv_SY_B!$CU142-1,"")</f>
        <v>0.1191717679710762</v>
      </c>
      <c r="BU142" s="173">
        <f>IFERROR(Inv_SY_B!BU142/Inv_SY_B!$CU142-1,"")</f>
        <v>0.10811152898332099</v>
      </c>
      <c r="BV142" s="173">
        <f>IFERROR(Inv_SY_B!BV142/Inv_SY_B!$CU142-1,"")</f>
        <v>8.083157046836642E-2</v>
      </c>
      <c r="BW142" s="173">
        <f>IFERROR(Inv_SY_B!BW142/Inv_SY_B!$CU142-1,"")</f>
        <v>0.13845316483351189</v>
      </c>
      <c r="BX142" s="173">
        <f>IFERROR(Inv_SY_B!BX142/Inv_SY_B!$CU142-1,"")</f>
        <v>0.13565956376755972</v>
      </c>
      <c r="BY142" s="173">
        <f>IFERROR(Inv_SY_B!BY142/Inv_SY_B!$CU142-1,"")</f>
        <v>0.1420536134123016</v>
      </c>
      <c r="BZ142" s="173">
        <f>IFERROR(Inv_SY_B!BZ142/Inv_SY_B!$CU142-1,"")</f>
        <v>0.12620018763641339</v>
      </c>
      <c r="CA142" s="173">
        <f>IFERROR(Inv_SY_B!CA142/Inv_SY_B!$CU142-1,"")</f>
        <v>6.1000889403043157E-2</v>
      </c>
      <c r="CB142" s="173">
        <f>IFERROR(Inv_SY_B!CB142/Inv_SY_B!$CU142-1,"")</f>
        <v>3.7792430772296548E-2</v>
      </c>
      <c r="CC142" s="173">
        <f>IFERROR(Inv_SY_B!CC142/Inv_SY_B!$CU142-1,"")</f>
        <v>0.14614458244223361</v>
      </c>
      <c r="CD142" s="173">
        <f>IFERROR(Inv_SY_B!CD142/Inv_SY_B!$CU142-1,"")</f>
        <v>0.16398424935799749</v>
      </c>
      <c r="CE142" s="173">
        <f>IFERROR(Inv_SY_B!CE142/Inv_SY_B!$CU142-1,"")</f>
        <v>0.19624694488142014</v>
      </c>
      <c r="CF142" s="173">
        <f>IFERROR(Inv_SY_B!CF142/Inv_SY_B!$CU142-1,"")</f>
        <v>0.12641335154383704</v>
      </c>
      <c r="CG142" s="173">
        <f>IFERROR(Inv_SY_B!CG142/Inv_SY_B!$CU142-1,"")</f>
        <v>5.2628375563671614E-2</v>
      </c>
      <c r="CH142" s="173">
        <f>IFERROR(Inv_SY_B!CH142/Inv_SY_B!$CU142-1,"")</f>
        <v>0.13364710821705983</v>
      </c>
      <c r="CI142" s="173">
        <f>IFERROR(Inv_SY_B!CI142/Inv_SY_B!$CU142-1,"")</f>
        <v>2.8439940247152018E-2</v>
      </c>
      <c r="CJ142" s="173">
        <f>IFERROR(Inv_SY_B!CJ142/Inv_SY_B!$CU142-1,"")</f>
        <v>-2.6811445416202395E-2</v>
      </c>
      <c r="CK142" s="173">
        <f>IFERROR(Inv_SY_B!CK142/Inv_SY_B!$CU142-1,"")</f>
        <v>-4.62779410960934E-3</v>
      </c>
      <c r="CL142" s="173">
        <f>IFERROR(Inv_SY_B!CL142/Inv_SY_B!$CU142-1,"")</f>
        <v>-6.7492493873243631E-2</v>
      </c>
      <c r="CM142" s="173">
        <f>IFERROR(Inv_SY_B!CM142/Inv_SY_B!$CU142-1,"")</f>
        <v>-1.2821661366571924E-2</v>
      </c>
      <c r="CN142" s="173">
        <f>IFERROR(Inv_SY_B!CN142/Inv_SY_B!$CU142-1,"")</f>
        <v>2.4222969072867917E-2</v>
      </c>
      <c r="CO142" s="173">
        <f>IFERROR(Inv_SY_B!CO142/Inv_SY_B!$CU142-1,"")</f>
        <v>-6.0640694402563922E-3</v>
      </c>
      <c r="CP142" s="173">
        <f>IFERROR(Inv_SY_B!CP142/Inv_SY_B!$CU142-1,"")</f>
        <v>-5.9473470689207497E-2</v>
      </c>
      <c r="CQ142" s="173">
        <f>IFERROR(Inv_SY_B!CQ142/Inv_SY_B!$CU142-1,"")</f>
        <v>-1</v>
      </c>
      <c r="CR142" s="173">
        <f>IFERROR(Inv_SY_B!CR142/Inv_SY_B!$CU142-1,"")</f>
        <v>-1</v>
      </c>
      <c r="CS142" s="173">
        <f>IFERROR(Inv_SY_B!CS142/Inv_SY_B!$CU142-1,"")</f>
        <v>-1</v>
      </c>
      <c r="CT142" s="173">
        <f>IFERROR(Inv_SY_B!CT142/Inv_SY_B!$CU142-1,"")</f>
        <v>-1</v>
      </c>
      <c r="CU142" s="173"/>
      <c r="CV142" s="173"/>
      <c r="CW142" s="173"/>
      <c r="CX142" s="173"/>
    </row>
    <row r="143" spans="2:102">
      <c r="B143" s="164">
        <f t="shared" si="3"/>
        <v>45835</v>
      </c>
      <c r="C143" s="173">
        <f>IFERROR(Inv_SY_B!C143/Inv_SY_B!$CU143-1,"")</f>
        <v>4.0150227660451066E-2</v>
      </c>
      <c r="D143" s="173">
        <f>IFERROR(Inv_SY_B!D143/Inv_SY_B!$CU143-1,"")</f>
        <v>3.5419054757417801E-2</v>
      </c>
      <c r="E143" s="173">
        <f>IFERROR(Inv_SY_B!E143/Inv_SY_B!$CU143-1,"")</f>
        <v>-4.1939918948714627E-3</v>
      </c>
      <c r="F143" s="173">
        <f>IFERROR(Inv_SY_B!F143/Inv_SY_B!$CU143-1,"")</f>
        <v>-5.9435161986213236E-2</v>
      </c>
      <c r="G143" s="173">
        <f>IFERROR(Inv_SY_B!G143/Inv_SY_B!$CU143-1,"")</f>
        <v>-1.0122100499209252E-2</v>
      </c>
      <c r="H143" s="173">
        <f>IFERROR(Inv_SY_B!H143/Inv_SY_B!$CU143-1,"")</f>
        <v>-2.0699706048125543E-2</v>
      </c>
      <c r="I143" s="173">
        <f>IFERROR(Inv_SY_B!I143/Inv_SY_B!$CU143-1,"")</f>
        <v>-0.52328019012873117</v>
      </c>
      <c r="J143" s="173">
        <f>IFERROR(Inv_SY_B!J143/Inv_SY_B!$CU143-1,"")</f>
        <v>-0.52080241528393934</v>
      </c>
      <c r="K143" s="173">
        <f>IFERROR(Inv_SY_B!K143/Inv_SY_B!$CU143-1,"")</f>
        <v>-0.5244114757013929</v>
      </c>
      <c r="L143" s="173">
        <f>IFERROR(Inv_SY_B!L143/Inv_SY_B!$CU143-1,"")</f>
        <v>-0.51931422402705718</v>
      </c>
      <c r="M143" s="173">
        <f>IFERROR(Inv_SY_B!M143/Inv_SY_B!$CU143-1,"")</f>
        <v>-5.2876210554929748E-2</v>
      </c>
      <c r="N143" s="173">
        <f>IFERROR(Inv_SY_B!N143/Inv_SY_B!$CU143-1,"")</f>
        <v>-3.0131999735005799E-2</v>
      </c>
      <c r="O143" s="173">
        <f>IFERROR(Inv_SY_B!O143/Inv_SY_B!$CU143-1,"")</f>
        <v>-2.9035942148228355E-2</v>
      </c>
      <c r="P143" s="173">
        <f>IFERROR(Inv_SY_B!P143/Inv_SY_B!$CU143-1,"")</f>
        <v>-5.0718820495347483E-2</v>
      </c>
      <c r="Q143" s="173">
        <f>IFERROR(Inv_SY_B!Q143/Inv_SY_B!$CU143-1,"")</f>
        <v>-5.7020908483207622E-2</v>
      </c>
      <c r="R143" s="173">
        <f>IFERROR(Inv_SY_B!R143/Inv_SY_B!$CU143-1,"")</f>
        <v>-7.060055699229284E-2</v>
      </c>
      <c r="S143" s="173">
        <f>IFERROR(Inv_SY_B!S143/Inv_SY_B!$CU143-1,"")</f>
        <v>-6.5928187099966618E-2</v>
      </c>
      <c r="T143" s="173">
        <f>IFERROR(Inv_SY_B!T143/Inv_SY_B!$CU143-1,"")</f>
        <v>-4.5866707858229994E-2</v>
      </c>
      <c r="U143" s="173">
        <f>IFERROR(Inv_SY_B!U143/Inv_SY_B!$CU143-1,"")</f>
        <v>8.8886692420903524E-2</v>
      </c>
      <c r="V143" s="173">
        <f>IFERROR(Inv_SY_B!V143/Inv_SY_B!$CU143-1,"")</f>
        <v>0.10208863778952137</v>
      </c>
      <c r="W143" s="173">
        <f>IFERROR(Inv_SY_B!W143/Inv_SY_B!$CU143-1,"")</f>
        <v>7.8438717158233473E-2</v>
      </c>
      <c r="X143" s="173">
        <f>IFERROR(Inv_SY_B!X143/Inv_SY_B!$CU143-1,"")</f>
        <v>-0.28168107265372666</v>
      </c>
      <c r="Y143" s="173">
        <f>IFERROR(Inv_SY_B!Y143/Inv_SY_B!$CU143-1,"")</f>
        <v>-2.0197771718881263E-2</v>
      </c>
      <c r="Z143" s="173">
        <f>IFERROR(Inv_SY_B!Z143/Inv_SY_B!$CU143-1,"")</f>
        <v>-3.1325888430791315E-2</v>
      </c>
      <c r="AA143" s="173">
        <f>IFERROR(Inv_SY_B!AA143/Inv_SY_B!$CU143-1,"")</f>
        <v>-2.2244230718071134E-2</v>
      </c>
      <c r="AB143" s="173">
        <f>IFERROR(Inv_SY_B!AB143/Inv_SY_B!$CU143-1,"")</f>
        <v>1.6804899909135251E-2</v>
      </c>
      <c r="AC143" s="173">
        <f>IFERROR(Inv_SY_B!AC143/Inv_SY_B!$CU143-1,"")</f>
        <v>6.7565314669805643E-2</v>
      </c>
      <c r="AD143" s="173">
        <f>IFERROR(Inv_SY_B!AD143/Inv_SY_B!$CU143-1,"")</f>
        <v>1.1693403741100283E-2</v>
      </c>
      <c r="AE143" s="173">
        <f>IFERROR(Inv_SY_B!AE143/Inv_SY_B!$CU143-1,"")</f>
        <v>3.3153412231970769E-2</v>
      </c>
      <c r="AF143" s="173">
        <f>IFERROR(Inv_SY_B!AF143/Inv_SY_B!$CU143-1,"")</f>
        <v>5.7782559937612277E-2</v>
      </c>
      <c r="AG143" s="173">
        <f>IFERROR(Inv_SY_B!AG143/Inv_SY_B!$CU143-1,"")</f>
        <v>7.0546671489229995E-2</v>
      </c>
      <c r="AH143" s="173">
        <f>IFERROR(Inv_SY_B!AH143/Inv_SY_B!$CU143-1,"")</f>
        <v>-0.22981809596952552</v>
      </c>
      <c r="AI143" s="173">
        <f>IFERROR(Inv_SY_B!AI143/Inv_SY_B!$CU143-1,"")</f>
        <v>1.5203424694832712E-2</v>
      </c>
      <c r="AJ143" s="173">
        <f>IFERROR(Inv_SY_B!AJ143/Inv_SY_B!$CU143-1,"")</f>
        <v>1.6899542202676088E-2</v>
      </c>
      <c r="AK143" s="173">
        <f>IFERROR(Inv_SY_B!AK143/Inv_SY_B!$CU143-1,"")</f>
        <v>2.7017760439123073E-2</v>
      </c>
      <c r="AL143" s="173">
        <f>IFERROR(Inv_SY_B!AL143/Inv_SY_B!$CU143-1,"")</f>
        <v>2.7023681624495532E-2</v>
      </c>
      <c r="AM143" s="173">
        <f>IFERROR(Inv_SY_B!AM143/Inv_SY_B!$CU143-1,"")</f>
        <v>9.6951436587209283E-3</v>
      </c>
      <c r="AN143" s="173">
        <f>IFERROR(Inv_SY_B!AN143/Inv_SY_B!$CU143-1,"")</f>
        <v>1.4789032349165954E-2</v>
      </c>
      <c r="AO143" s="173">
        <f>IFERROR(Inv_SY_B!AO143/Inv_SY_B!$CU143-1,"")</f>
        <v>1.2267205798275338E-2</v>
      </c>
      <c r="AP143" s="173">
        <f>IFERROR(Inv_SY_B!AP143/Inv_SY_B!$CU143-1,"")</f>
        <v>1.8858115030882638E-2</v>
      </c>
      <c r="AQ143" s="173">
        <f>IFERROR(Inv_SY_B!AQ143/Inv_SY_B!$CU143-1,"")</f>
        <v>2.2250021977419543E-2</v>
      </c>
      <c r="AR143" s="173">
        <f>IFERROR(Inv_SY_B!AR143/Inv_SY_B!$CU143-1,"")</f>
        <v>7.9679611916081194E-2</v>
      </c>
      <c r="AS143" s="173">
        <f>IFERROR(Inv_SY_B!AS143/Inv_SY_B!$CU143-1,"")</f>
        <v>0.12404230394816063</v>
      </c>
      <c r="AT143" s="173">
        <f>IFERROR(Inv_SY_B!AT143/Inv_SY_B!$CU143-1,"")</f>
        <v>1.380167468835003E-2</v>
      </c>
      <c r="AU143" s="173">
        <f>IFERROR(Inv_SY_B!AU143/Inv_SY_B!$CU143-1,"")</f>
        <v>5.4285055925566539E-2</v>
      </c>
      <c r="AV143" s="173">
        <f>IFERROR(Inv_SY_B!AV143/Inv_SY_B!$CU143-1,"")</f>
        <v>8.7259227561808927E-4</v>
      </c>
      <c r="AW143" s="173">
        <f>IFERROR(Inv_SY_B!AW143/Inv_SY_B!$CU143-1,"")</f>
        <v>2.8262641688441281E-3</v>
      </c>
      <c r="AX143" s="173">
        <f>IFERROR(Inv_SY_B!AX143/Inv_SY_B!$CU143-1,"")</f>
        <v>4.9401352938087895E-2</v>
      </c>
      <c r="AY143" s="173">
        <f>IFERROR(Inv_SY_B!AY143/Inv_SY_B!$CU143-1,"")</f>
        <v>4.1781249300500756E-2</v>
      </c>
      <c r="AZ143" s="173">
        <f>IFERROR(Inv_SY_B!AZ143/Inv_SY_B!$CU143-1,"")</f>
        <v>7.9739994993283547E-2</v>
      </c>
      <c r="BA143" s="173">
        <f>IFERROR(Inv_SY_B!BA143/Inv_SY_B!$CU143-1,"")</f>
        <v>3.6219534472873294E-2</v>
      </c>
      <c r="BB143" s="173">
        <f>IFERROR(Inv_SY_B!BB143/Inv_SY_B!$CU143-1,"")</f>
        <v>1.2522157240648646E-3</v>
      </c>
      <c r="BC143" s="173">
        <f>IFERROR(Inv_SY_B!BC143/Inv_SY_B!$CU143-1,"")</f>
        <v>2.1192261422527947E-2</v>
      </c>
      <c r="BD143" s="173">
        <f>IFERROR(Inv_SY_B!BD143/Inv_SY_B!$CU143-1,"")</f>
        <v>1.4887867949187061E-2</v>
      </c>
      <c r="BE143" s="173">
        <f>IFERROR(Inv_SY_B!BE143/Inv_SY_B!$CU143-1,"")</f>
        <v>4.8316264222963312E-2</v>
      </c>
      <c r="BF143" s="173">
        <f>IFERROR(Inv_SY_B!BF143/Inv_SY_B!$CU143-1,"")</f>
        <v>2.9697519761860525E-2</v>
      </c>
      <c r="BG143" s="173">
        <f>IFERROR(Inv_SY_B!BG143/Inv_SY_B!$CU143-1,"")</f>
        <v>5.3325844490695662E-2</v>
      </c>
      <c r="BH143" s="173">
        <f>IFERROR(Inv_SY_B!BH143/Inv_SY_B!$CU143-1,"")</f>
        <v>8.9699428789340896E-2</v>
      </c>
      <c r="BI143" s="173">
        <f>IFERROR(Inv_SY_B!BI143/Inv_SY_B!$CU143-1,"")</f>
        <v>2.3272227555676261E-2</v>
      </c>
      <c r="BJ143" s="173">
        <f>IFERROR(Inv_SY_B!BJ143/Inv_SY_B!$CU143-1,"")</f>
        <v>5.0876716359804508E-2</v>
      </c>
      <c r="BK143" s="173">
        <f>IFERROR(Inv_SY_B!BK143/Inv_SY_B!$CU143-1,"")</f>
        <v>-6.2194908297703577E-3</v>
      </c>
      <c r="BL143" s="173">
        <f>IFERROR(Inv_SY_B!BL143/Inv_SY_B!$CU143-1,"")</f>
        <v>8.3217463477907039E-3</v>
      </c>
      <c r="BM143" s="173">
        <f>IFERROR(Inv_SY_B!BM143/Inv_SY_B!$CU143-1,"")</f>
        <v>1.5321529588995686E-2</v>
      </c>
      <c r="BN143" s="173">
        <f>IFERROR(Inv_SY_B!BN143/Inv_SY_B!$CU143-1,"")</f>
        <v>4.8569410158412651E-2</v>
      </c>
      <c r="BO143" s="173">
        <f>IFERROR(Inv_SY_B!BO143/Inv_SY_B!$CU143-1,"")</f>
        <v>2.4112639093831323E-2</v>
      </c>
      <c r="BP143" s="173">
        <f>IFERROR(Inv_SY_B!BP143/Inv_SY_B!$CU143-1,"")</f>
        <v>1.7557335898378712E-2</v>
      </c>
      <c r="BQ143" s="173">
        <f>IFERROR(Inv_SY_B!BQ143/Inv_SY_B!$CU143-1,"")</f>
        <v>3.3626480565204231E-2</v>
      </c>
      <c r="BR143" s="173">
        <f>IFERROR(Inv_SY_B!BR143/Inv_SY_B!$CU143-1,"")</f>
        <v>4.3319743471645911E-2</v>
      </c>
      <c r="BS143" s="173">
        <f>IFERROR(Inv_SY_B!BS143/Inv_SY_B!$CU143-1,"")</f>
        <v>2.7653116608979067E-2</v>
      </c>
      <c r="BT143" s="173">
        <f>IFERROR(Inv_SY_B!BT143/Inv_SY_B!$CU143-1,"")</f>
        <v>5.3529895104595271E-2</v>
      </c>
      <c r="BU143" s="173">
        <f>IFERROR(Inv_SY_B!BU143/Inv_SY_B!$CU143-1,"")</f>
        <v>1.9741534598334942E-2</v>
      </c>
      <c r="BV143" s="173">
        <f>IFERROR(Inv_SY_B!BV143/Inv_SY_B!$CU143-1,"")</f>
        <v>3.8878337001124752E-3</v>
      </c>
      <c r="BW143" s="173">
        <f>IFERROR(Inv_SY_B!BW143/Inv_SY_B!$CU143-1,"")</f>
        <v>5.9300908109771289E-2</v>
      </c>
      <c r="BX143" s="173">
        <f>IFERROR(Inv_SY_B!BX143/Inv_SY_B!$CU143-1,"")</f>
        <v>8.9165987235180433E-2</v>
      </c>
      <c r="BY143" s="173">
        <f>IFERROR(Inv_SY_B!BY143/Inv_SY_B!$CU143-1,"")</f>
        <v>7.4000278819950971E-2</v>
      </c>
      <c r="BZ143" s="173">
        <f>IFERROR(Inv_SY_B!BZ143/Inv_SY_B!$CU143-1,"")</f>
        <v>8.7797442645223933E-2</v>
      </c>
      <c r="CA143" s="173">
        <f>IFERROR(Inv_SY_B!CA143/Inv_SY_B!$CU143-1,"")</f>
        <v>2.5660124982038068E-2</v>
      </c>
      <c r="CB143" s="173">
        <f>IFERROR(Inv_SY_B!CB143/Inv_SY_B!$CU143-1,"")</f>
        <v>6.1843946378332681E-3</v>
      </c>
      <c r="CC143" s="173">
        <f>IFERROR(Inv_SY_B!CC143/Inv_SY_B!$CU143-1,"")</f>
        <v>0.11642996148821494</v>
      </c>
      <c r="CD143" s="173">
        <f>IFERROR(Inv_SY_B!CD143/Inv_SY_B!$CU143-1,"")</f>
        <v>0.13080884404384885</v>
      </c>
      <c r="CE143" s="173">
        <f>IFERROR(Inv_SY_B!CE143/Inv_SY_B!$CU143-1,"")</f>
        <v>0.20044556210179243</v>
      </c>
      <c r="CF143" s="173">
        <f>IFERROR(Inv_SY_B!CF143/Inv_SY_B!$CU143-1,"")</f>
        <v>0.10916984354681358</v>
      </c>
      <c r="CG143" s="173">
        <f>IFERROR(Inv_SY_B!CG143/Inv_SY_B!$CU143-1,"")</f>
        <v>2.341067812728248E-2</v>
      </c>
      <c r="CH143" s="173">
        <f>IFERROR(Inv_SY_B!CH143/Inv_SY_B!$CU143-1,"")</f>
        <v>0.12960647986838736</v>
      </c>
      <c r="CI143" s="173">
        <f>IFERROR(Inv_SY_B!CI143/Inv_SY_B!$CU143-1,"")</f>
        <v>7.1961426675730467E-2</v>
      </c>
      <c r="CJ143" s="173">
        <f>IFERROR(Inv_SY_B!CJ143/Inv_SY_B!$CU143-1,"")</f>
        <v>8.8843958884785579E-3</v>
      </c>
      <c r="CK143" s="173">
        <f>IFERROR(Inv_SY_B!CK143/Inv_SY_B!$CU143-1,"")</f>
        <v>3.6965786446849114E-2</v>
      </c>
      <c r="CL143" s="173">
        <f>IFERROR(Inv_SY_B!CL143/Inv_SY_B!$CU143-1,"")</f>
        <v>-2.1457610612321987E-2</v>
      </c>
      <c r="CM143" s="173">
        <f>IFERROR(Inv_SY_B!CM143/Inv_SY_B!$CU143-1,"")</f>
        <v>4.1254707438586946E-2</v>
      </c>
      <c r="CN143" s="173">
        <f>IFERROR(Inv_SY_B!CN143/Inv_SY_B!$CU143-1,"")</f>
        <v>7.6614478281581633E-2</v>
      </c>
      <c r="CO143" s="173">
        <f>IFERROR(Inv_SY_B!CO143/Inv_SY_B!$CU143-1,"")</f>
        <v>4.5924865851812768E-2</v>
      </c>
      <c r="CP143" s="173">
        <f>IFERROR(Inv_SY_B!CP143/Inv_SY_B!$CU143-1,"")</f>
        <v>-1.354817190028601E-2</v>
      </c>
      <c r="CQ143" s="173">
        <f>IFERROR(Inv_SY_B!CQ143/Inv_SY_B!$CU143-1,"")</f>
        <v>-1</v>
      </c>
      <c r="CR143" s="173">
        <f>IFERROR(Inv_SY_B!CR143/Inv_SY_B!$CU143-1,"")</f>
        <v>-1</v>
      </c>
      <c r="CS143" s="173">
        <f>IFERROR(Inv_SY_B!CS143/Inv_SY_B!$CU143-1,"")</f>
        <v>-1</v>
      </c>
      <c r="CT143" s="173">
        <f>IFERROR(Inv_SY_B!CT143/Inv_SY_B!$CU143-1,"")</f>
        <v>-1</v>
      </c>
      <c r="CU143" s="173"/>
      <c r="CV143" s="173"/>
      <c r="CW143" s="173"/>
      <c r="CX143" s="173"/>
    </row>
    <row r="144" spans="2:102">
      <c r="B144" s="164">
        <f t="shared" si="3"/>
        <v>45836</v>
      </c>
      <c r="C144" s="173">
        <f>IFERROR(Inv_SY_B!C144/Inv_SY_B!$CU144-1,"")</f>
        <v>-1.4145533797012888E-2</v>
      </c>
      <c r="D144" s="173">
        <f>IFERROR(Inv_SY_B!D144/Inv_SY_B!$CU144-1,"")</f>
        <v>-1.6395536544565825E-2</v>
      </c>
      <c r="E144" s="173">
        <f>IFERROR(Inv_SY_B!E144/Inv_SY_B!$CU144-1,"")</f>
        <v>-1.7971525164826252E-2</v>
      </c>
      <c r="F144" s="173">
        <f>IFERROR(Inv_SY_B!F144/Inv_SY_B!$CU144-1,"")</f>
        <v>-7.4539386489136938E-2</v>
      </c>
      <c r="G144" s="173">
        <f>IFERROR(Inv_SY_B!G144/Inv_SY_B!$CU144-1,"")</f>
        <v>-2.9707101555129456E-2</v>
      </c>
      <c r="H144" s="173">
        <f>IFERROR(Inv_SY_B!H144/Inv_SY_B!$CU144-1,"")</f>
        <v>-3.6657297281425527E-2</v>
      </c>
      <c r="I144" s="173">
        <f>IFERROR(Inv_SY_B!I144/Inv_SY_B!$CU144-1,"")</f>
        <v>-3.8653315847629433E-2</v>
      </c>
      <c r="J144" s="173">
        <f>IFERROR(Inv_SY_B!J144/Inv_SY_B!$CU144-1,"")</f>
        <v>-3.5207181928695874E-2</v>
      </c>
      <c r="K144" s="173">
        <f>IFERROR(Inv_SY_B!K144/Inv_SY_B!$CU144-1,"")</f>
        <v>-3.3721881116208219E-2</v>
      </c>
      <c r="L144" s="173">
        <f>IFERROR(Inv_SY_B!L144/Inv_SY_B!$CU144-1,"")</f>
        <v>-3.273853317345421E-2</v>
      </c>
      <c r="M144" s="173">
        <f>IFERROR(Inv_SY_B!M144/Inv_SY_B!$CU144-1,"")</f>
        <v>-6.0259631085479826E-2</v>
      </c>
      <c r="N144" s="173">
        <f>IFERROR(Inv_SY_B!N144/Inv_SY_B!$CU144-1,"")</f>
        <v>-2.7704307900206393E-2</v>
      </c>
      <c r="O144" s="173">
        <f>IFERROR(Inv_SY_B!O144/Inv_SY_B!$CU144-1,"")</f>
        <v>-3.7970127999577663E-2</v>
      </c>
      <c r="P144" s="173">
        <f>IFERROR(Inv_SY_B!P144/Inv_SY_B!$CU144-1,"")</f>
        <v>-6.1919943909191755E-2</v>
      </c>
      <c r="Q144" s="173">
        <f>IFERROR(Inv_SY_B!Q144/Inv_SY_B!$CU144-1,"")</f>
        <v>-7.1254680898681366E-2</v>
      </c>
      <c r="R144" s="173">
        <f>IFERROR(Inv_SY_B!R144/Inv_SY_B!$CU144-1,"")</f>
        <v>-8.7381687156613874E-2</v>
      </c>
      <c r="S144" s="173">
        <f>IFERROR(Inv_SY_B!S144/Inv_SY_B!$CU144-1,"")</f>
        <v>-7.8587282176802553E-2</v>
      </c>
      <c r="T144" s="173">
        <f>IFERROR(Inv_SY_B!T144/Inv_SY_B!$CU144-1,"")</f>
        <v>-4.809809924026287E-2</v>
      </c>
      <c r="U144" s="173">
        <f>IFERROR(Inv_SY_B!U144/Inv_SY_B!$CU144-1,"")</f>
        <v>3.8870811036144204E-2</v>
      </c>
      <c r="V144" s="173">
        <f>IFERROR(Inv_SY_B!V144/Inv_SY_B!$CU144-1,"")</f>
        <v>4.0708653018163732E-2</v>
      </c>
      <c r="W144" s="173">
        <f>IFERROR(Inv_SY_B!W144/Inv_SY_B!$CU144-1,"")</f>
        <v>4.7144319198479945E-3</v>
      </c>
      <c r="X144" s="173">
        <f>IFERROR(Inv_SY_B!X144/Inv_SY_B!$CU144-1,"")</f>
        <v>-0.33250146096072686</v>
      </c>
      <c r="Y144" s="173">
        <f>IFERROR(Inv_SY_B!Y144/Inv_SY_B!$CU144-1,"")</f>
        <v>-4.012438567004617E-3</v>
      </c>
      <c r="Z144" s="173">
        <f>IFERROR(Inv_SY_B!Z144/Inv_SY_B!$CU144-1,"")</f>
        <v>-1.5561829215679834E-2</v>
      </c>
      <c r="AA144" s="173">
        <f>IFERROR(Inv_SY_B!AA144/Inv_SY_B!$CU144-1,"")</f>
        <v>-8.2271370962315071E-2</v>
      </c>
      <c r="AB144" s="173">
        <f>IFERROR(Inv_SY_B!AB144/Inv_SY_B!$CU144-1,"")</f>
        <v>-5.0302311276578582E-2</v>
      </c>
      <c r="AC144" s="173">
        <f>IFERROR(Inv_SY_B!AC144/Inv_SY_B!$CU144-1,"")</f>
        <v>-2.6711672437201406E-2</v>
      </c>
      <c r="AD144" s="173">
        <f>IFERROR(Inv_SY_B!AD144/Inv_SY_B!$CU144-1,"")</f>
        <v>-8.7937145302969699E-2</v>
      </c>
      <c r="AE144" s="173">
        <f>IFERROR(Inv_SY_B!AE144/Inv_SY_B!$CU144-1,"")</f>
        <v>-4.2662542347987498E-2</v>
      </c>
      <c r="AF144" s="173">
        <f>IFERROR(Inv_SY_B!AF144/Inv_SY_B!$CU144-1,"")</f>
        <v>-1.9852616103617438E-2</v>
      </c>
      <c r="AG144" s="173">
        <f>IFERROR(Inv_SY_B!AG144/Inv_SY_B!$CU144-1,"")</f>
        <v>-1.8363977018223676E-2</v>
      </c>
      <c r="AH144" s="173">
        <f>IFERROR(Inv_SY_B!AH144/Inv_SY_B!$CU144-1,"")</f>
        <v>-0.29122779878800908</v>
      </c>
      <c r="AI144" s="173">
        <f>IFERROR(Inv_SY_B!AI144/Inv_SY_B!$CU144-1,"")</f>
        <v>-1.6973989545361001E-2</v>
      </c>
      <c r="AJ144" s="173">
        <f>IFERROR(Inv_SY_B!AJ144/Inv_SY_B!$CU144-1,"")</f>
        <v>-5.638357505985736E-3</v>
      </c>
      <c r="AK144" s="173">
        <f>IFERROR(Inv_SY_B!AK144/Inv_SY_B!$CU144-1,"")</f>
        <v>7.391298835233151E-4</v>
      </c>
      <c r="AL144" s="173">
        <f>IFERROR(Inv_SY_B!AL144/Inv_SY_B!$CU144-1,"")</f>
        <v>1.1079982232087282E-2</v>
      </c>
      <c r="AM144" s="173">
        <f>IFERROR(Inv_SY_B!AM144/Inv_SY_B!$CU144-1,"")</f>
        <v>-5.7123204951786688E-3</v>
      </c>
      <c r="AN144" s="173">
        <f>IFERROR(Inv_SY_B!AN144/Inv_SY_B!$CU144-1,"")</f>
        <v>-7.2868101859514978E-2</v>
      </c>
      <c r="AO144" s="173">
        <f>IFERROR(Inv_SY_B!AO144/Inv_SY_B!$CU144-1,"")</f>
        <v>-1.3002674007041026E-3</v>
      </c>
      <c r="AP144" s="173">
        <f>IFERROR(Inv_SY_B!AP144/Inv_SY_B!$CU144-1,"")</f>
        <v>-3.3487206231387345E-3</v>
      </c>
      <c r="AQ144" s="173">
        <f>IFERROR(Inv_SY_B!AQ144/Inv_SY_B!$CU144-1,"")</f>
        <v>1.2244735599333145E-2</v>
      </c>
      <c r="AR144" s="173">
        <f>IFERROR(Inv_SY_B!AR144/Inv_SY_B!$CU144-1,"")</f>
        <v>6.5967958115053849E-2</v>
      </c>
      <c r="AS144" s="173">
        <f>IFERROR(Inv_SY_B!AS144/Inv_SY_B!$CU144-1,"")</f>
        <v>0.10314935967189931</v>
      </c>
      <c r="AT144" s="173">
        <f>IFERROR(Inv_SY_B!AT144/Inv_SY_B!$CU144-1,"")</f>
        <v>-1.3288573283670502E-2</v>
      </c>
      <c r="AU144" s="173">
        <f>IFERROR(Inv_SY_B!AU144/Inv_SY_B!$CU144-1,"")</f>
        <v>2.5427319952324057E-2</v>
      </c>
      <c r="AV144" s="173">
        <f>IFERROR(Inv_SY_B!AV144/Inv_SY_B!$CU144-1,"")</f>
        <v>-2.2850736822245032E-2</v>
      </c>
      <c r="AW144" s="173">
        <f>IFERROR(Inv_SY_B!AW144/Inv_SY_B!$CU144-1,"")</f>
        <v>-1.4391984469725561E-2</v>
      </c>
      <c r="AX144" s="173">
        <f>IFERROR(Inv_SY_B!AX144/Inv_SY_B!$CU144-1,"")</f>
        <v>3.6990050526343632E-2</v>
      </c>
      <c r="AY144" s="173">
        <f>IFERROR(Inv_SY_B!AY144/Inv_SY_B!$CU144-1,"")</f>
        <v>3.0192663308131973E-2</v>
      </c>
      <c r="AZ144" s="173">
        <f>IFERROR(Inv_SY_B!AZ144/Inv_SY_B!$CU144-1,"")</f>
        <v>6.9149333633796939E-2</v>
      </c>
      <c r="BA144" s="173">
        <f>IFERROR(Inv_SY_B!BA144/Inv_SY_B!$CU144-1,"")</f>
        <v>3.0214397559829242E-2</v>
      </c>
      <c r="BB144" s="173">
        <f>IFERROR(Inv_SY_B!BB144/Inv_SY_B!$CU144-1,"")</f>
        <v>-2.303225511307172E-2</v>
      </c>
      <c r="BC144" s="173">
        <f>IFERROR(Inv_SY_B!BC144/Inv_SY_B!$CU144-1,"")</f>
        <v>1.6095827657510053E-2</v>
      </c>
      <c r="BD144" s="173">
        <f>IFERROR(Inv_SY_B!BD144/Inv_SY_B!$CU144-1,"")</f>
        <v>1.8575958499985612E-2</v>
      </c>
      <c r="BE144" s="173">
        <f>IFERROR(Inv_SY_B!BE144/Inv_SY_B!$CU144-1,"")</f>
        <v>4.8278030521297977E-2</v>
      </c>
      <c r="BF144" s="173">
        <f>IFERROR(Inv_SY_B!BF144/Inv_SY_B!$CU144-1,"")</f>
        <v>1.5998166827632332E-2</v>
      </c>
      <c r="BG144" s="173">
        <f>IFERROR(Inv_SY_B!BG144/Inv_SY_B!$CU144-1,"")</f>
        <v>-3.2075022836077105E-2</v>
      </c>
      <c r="BH144" s="173">
        <f>IFERROR(Inv_SY_B!BH144/Inv_SY_B!$CU144-1,"")</f>
        <v>6.7129530106780688E-2</v>
      </c>
      <c r="BI144" s="173">
        <f>IFERROR(Inv_SY_B!BI144/Inv_SY_B!$CU144-1,"")</f>
        <v>-5.1635945641012038E-3</v>
      </c>
      <c r="BJ144" s="173">
        <f>IFERROR(Inv_SY_B!BJ144/Inv_SY_B!$CU144-1,"")</f>
        <v>9.3481877265160218E-3</v>
      </c>
      <c r="BK144" s="173">
        <f>IFERROR(Inv_SY_B!BK144/Inv_SY_B!$CU144-1,"")</f>
        <v>-3.61239721820934E-2</v>
      </c>
      <c r="BL144" s="173">
        <f>IFERROR(Inv_SY_B!BL144/Inv_SY_B!$CU144-1,"")</f>
        <v>-2.2898089419851941E-2</v>
      </c>
      <c r="BM144" s="173">
        <f>IFERROR(Inv_SY_B!BM144/Inv_SY_B!$CU144-1,"")</f>
        <v>-2.446354614669588E-2</v>
      </c>
      <c r="BN144" s="173">
        <f>IFERROR(Inv_SY_B!BN144/Inv_SY_B!$CU144-1,"")</f>
        <v>-2.8695027796667993E-3</v>
      </c>
      <c r="BO144" s="173">
        <f>IFERROR(Inv_SY_B!BO144/Inv_SY_B!$CU144-1,"")</f>
        <v>4.5170233220227729E-2</v>
      </c>
      <c r="BP144" s="173">
        <f>IFERROR(Inv_SY_B!BP144/Inv_SY_B!$CU144-1,"")</f>
        <v>2.6754048797113406E-2</v>
      </c>
      <c r="BQ144" s="173">
        <f>IFERROR(Inv_SY_B!BQ144/Inv_SY_B!$CU144-1,"")</f>
        <v>4.9727046471537584E-2</v>
      </c>
      <c r="BR144" s="173">
        <f>IFERROR(Inv_SY_B!BR144/Inv_SY_B!$CU144-1,"")</f>
        <v>6.6501558571877784E-2</v>
      </c>
      <c r="BS144" s="173">
        <f>IFERROR(Inv_SY_B!BS144/Inv_SY_B!$CU144-1,"")</f>
        <v>4.4633123733966773E-2</v>
      </c>
      <c r="BT144" s="173">
        <f>IFERROR(Inv_SY_B!BT144/Inv_SY_B!$CU144-1,"")</f>
        <v>6.825093320387432E-2</v>
      </c>
      <c r="BU144" s="173">
        <f>IFERROR(Inv_SY_B!BU144/Inv_SY_B!$CU144-1,"")</f>
        <v>3.9354732018460181E-2</v>
      </c>
      <c r="BV144" s="173">
        <f>IFERROR(Inv_SY_B!BV144/Inv_SY_B!$CU144-1,"")</f>
        <v>2.4032939740134873E-2</v>
      </c>
      <c r="BW144" s="173">
        <f>IFERROR(Inv_SY_B!BW144/Inv_SY_B!$CU144-1,"")</f>
        <v>6.6124089343247539E-2</v>
      </c>
      <c r="BX144" s="173">
        <f>IFERROR(Inv_SY_B!BX144/Inv_SY_B!$CU144-1,"")</f>
        <v>8.3714155397416778E-2</v>
      </c>
      <c r="BY144" s="173">
        <f>IFERROR(Inv_SY_B!BY144/Inv_SY_B!$CU144-1,"")</f>
        <v>8.264645672214832E-2</v>
      </c>
      <c r="BZ144" s="173">
        <f>IFERROR(Inv_SY_B!BZ144/Inv_SY_B!$CU144-1,"")</f>
        <v>8.2418681004757799E-2</v>
      </c>
      <c r="CA144" s="173">
        <f>IFERROR(Inv_SY_B!CA144/Inv_SY_B!$CU144-1,"")</f>
        <v>1.7480020335077562E-2</v>
      </c>
      <c r="CB144" s="173">
        <f>IFERROR(Inv_SY_B!CB144/Inv_SY_B!$CU144-1,"")</f>
        <v>-2.3739933455197981E-3</v>
      </c>
      <c r="CC144" s="173">
        <f>IFERROR(Inv_SY_B!CC144/Inv_SY_B!$CU144-1,"")</f>
        <v>4.1323181430901412E-2</v>
      </c>
      <c r="CD144" s="173">
        <f>IFERROR(Inv_SY_B!CD144/Inv_SY_B!$CU144-1,"")</f>
        <v>5.669316584639339E-2</v>
      </c>
      <c r="CE144" s="173">
        <f>IFERROR(Inv_SY_B!CE144/Inv_SY_B!$CU144-1,"")</f>
        <v>0.10968275877047007</v>
      </c>
      <c r="CF144" s="173">
        <f>IFERROR(Inv_SY_B!CF144/Inv_SY_B!$CU144-1,"")</f>
        <v>4.5778497920077488E-2</v>
      </c>
      <c r="CG144" s="173">
        <f>IFERROR(Inv_SY_B!CG144/Inv_SY_B!$CU144-1,"")</f>
        <v>-9.5036397820433161E-2</v>
      </c>
      <c r="CH144" s="173">
        <f>IFERROR(Inv_SY_B!CH144/Inv_SY_B!$CU144-1,"")</f>
        <v>6.1853025021296304E-2</v>
      </c>
      <c r="CI144" s="173">
        <f>IFERROR(Inv_SY_B!CI144/Inv_SY_B!$CU144-1,"")</f>
        <v>0.10556091290675473</v>
      </c>
      <c r="CJ144" s="173">
        <f>IFERROR(Inv_SY_B!CJ144/Inv_SY_B!$CU144-1,"")</f>
        <v>3.8323940982957883E-2</v>
      </c>
      <c r="CK144" s="173">
        <f>IFERROR(Inv_SY_B!CK144/Inv_SY_B!$CU144-1,"")</f>
        <v>6.9532926838723697E-2</v>
      </c>
      <c r="CL144" s="173">
        <f>IFERROR(Inv_SY_B!CL144/Inv_SY_B!$CU144-1,"")</f>
        <v>1.1013581963232655E-2</v>
      </c>
      <c r="CM144" s="173">
        <f>IFERROR(Inv_SY_B!CM144/Inv_SY_B!$CU144-1,"")</f>
        <v>7.7641619181827881E-2</v>
      </c>
      <c r="CN144" s="173">
        <f>IFERROR(Inv_SY_B!CN144/Inv_SY_B!$CU144-1,"")</f>
        <v>0.11230178742772789</v>
      </c>
      <c r="CO144" s="173">
        <f>IFERROR(Inv_SY_B!CO144/Inv_SY_B!$CU144-1,"")</f>
        <v>8.2593071788384931E-2</v>
      </c>
      <c r="CP144" s="173">
        <f>IFERROR(Inv_SY_B!CP144/Inv_SY_B!$CU144-1,"")</f>
        <v>2.0746626023463444E-2</v>
      </c>
      <c r="CQ144" s="173">
        <f>IFERROR(Inv_SY_B!CQ144/Inv_SY_B!$CU144-1,"")</f>
        <v>-1</v>
      </c>
      <c r="CR144" s="173">
        <f>IFERROR(Inv_SY_B!CR144/Inv_SY_B!$CU144-1,"")</f>
        <v>-1</v>
      </c>
      <c r="CS144" s="173">
        <f>IFERROR(Inv_SY_B!CS144/Inv_SY_B!$CU144-1,"")</f>
        <v>-1</v>
      </c>
      <c r="CT144" s="173">
        <f>IFERROR(Inv_SY_B!CT144/Inv_SY_B!$CU144-1,"")</f>
        <v>-1</v>
      </c>
      <c r="CU144" s="173"/>
      <c r="CV144" s="173"/>
      <c r="CW144" s="173"/>
      <c r="CX144" s="173"/>
    </row>
    <row r="145" spans="2:102">
      <c r="B145" s="164">
        <f t="shared" si="3"/>
        <v>45837</v>
      </c>
      <c r="C145" s="173">
        <f>IFERROR(Inv_SY_B!C145/Inv_SY_B!$CU145-1,"")</f>
        <v>-2.7688105036340782E-2</v>
      </c>
      <c r="D145" s="173">
        <f>IFERROR(Inv_SY_B!D145/Inv_SY_B!$CU145-1,"")</f>
        <v>-4.3713252069791264E-2</v>
      </c>
      <c r="E145" s="173">
        <f>IFERROR(Inv_SY_B!E145/Inv_SY_B!$CU145-1,"")</f>
        <v>-5.3557867016681859E-2</v>
      </c>
      <c r="F145" s="173">
        <f>IFERROR(Inv_SY_B!F145/Inv_SY_B!$CU145-1,"")</f>
        <v>-0.11156305765882957</v>
      </c>
      <c r="G145" s="173">
        <f>IFERROR(Inv_SY_B!G145/Inv_SY_B!$CU145-1,"")</f>
        <v>-6.7129322144087289E-2</v>
      </c>
      <c r="H145" s="173">
        <f>IFERROR(Inv_SY_B!H145/Inv_SY_B!$CU145-1,"")</f>
        <v>-7.1022772385555988E-2</v>
      </c>
      <c r="I145" s="173">
        <f>IFERROR(Inv_SY_B!I145/Inv_SY_B!$CU145-1,"")</f>
        <v>-0.15920427028836626</v>
      </c>
      <c r="J145" s="173">
        <f>IFERROR(Inv_SY_B!J145/Inv_SY_B!$CU145-1,"")</f>
        <v>-0.15335154749152258</v>
      </c>
      <c r="K145" s="173">
        <f>IFERROR(Inv_SY_B!K145/Inv_SY_B!$CU145-1,"")</f>
        <v>-0.15494721749233853</v>
      </c>
      <c r="L145" s="173">
        <f>IFERROR(Inv_SY_B!L145/Inv_SY_B!$CU145-1,"")</f>
        <v>-0.15324199153234708</v>
      </c>
      <c r="M145" s="173">
        <f>IFERROR(Inv_SY_B!M145/Inv_SY_B!$CU145-1,"")</f>
        <v>-8.2158078841751858E-2</v>
      </c>
      <c r="N145" s="173">
        <f>IFERROR(Inv_SY_B!N145/Inv_SY_B!$CU145-1,"")</f>
        <v>-5.8907661555549273E-2</v>
      </c>
      <c r="O145" s="173">
        <f>IFERROR(Inv_SY_B!O145/Inv_SY_B!$CU145-1,"")</f>
        <v>-7.0312779026483363E-2</v>
      </c>
      <c r="P145" s="173">
        <f>IFERROR(Inv_SY_B!P145/Inv_SY_B!$CU145-1,"")</f>
        <v>-9.6002233543450166E-2</v>
      </c>
      <c r="Q145" s="173">
        <f>IFERROR(Inv_SY_B!Q145/Inv_SY_B!$CU145-1,"")</f>
        <v>-0.10335883107622479</v>
      </c>
      <c r="R145" s="173">
        <f>IFERROR(Inv_SY_B!R145/Inv_SY_B!$CU145-1,"")</f>
        <v>-0.12137482490349494</v>
      </c>
      <c r="S145" s="173">
        <f>IFERROR(Inv_SY_B!S145/Inv_SY_B!$CU145-1,"")</f>
        <v>-0.11068407724512597</v>
      </c>
      <c r="T145" s="173">
        <f>IFERROR(Inv_SY_B!T145/Inv_SY_B!$CU145-1,"")</f>
        <v>-7.4603930156804554E-2</v>
      </c>
      <c r="U145" s="173">
        <f>IFERROR(Inv_SY_B!U145/Inv_SY_B!$CU145-1,"")</f>
        <v>3.1313565053443959E-2</v>
      </c>
      <c r="V145" s="173">
        <f>IFERROR(Inv_SY_B!V145/Inv_SY_B!$CU145-1,"")</f>
        <v>3.0795196806239433E-2</v>
      </c>
      <c r="W145" s="173">
        <f>IFERROR(Inv_SY_B!W145/Inv_SY_B!$CU145-1,"")</f>
        <v>-1.3605223620194118E-2</v>
      </c>
      <c r="X145" s="173">
        <f>IFERROR(Inv_SY_B!X145/Inv_SY_B!$CU145-1,"")</f>
        <v>-0.33924396134330548</v>
      </c>
      <c r="Y145" s="173">
        <f>IFERROR(Inv_SY_B!Y145/Inv_SY_B!$CU145-1,"")</f>
        <v>-1.4763259134480067E-2</v>
      </c>
      <c r="Z145" s="173">
        <f>IFERROR(Inv_SY_B!Z145/Inv_SY_B!$CU145-1,"")</f>
        <v>-2.5583136475740842E-2</v>
      </c>
      <c r="AA145" s="173">
        <f>IFERROR(Inv_SY_B!AA145/Inv_SY_B!$CU145-1,"")</f>
        <v>-8.6258277479178025E-2</v>
      </c>
      <c r="AB145" s="173">
        <f>IFERROR(Inv_SY_B!AB145/Inv_SY_B!$CU145-1,"")</f>
        <v>-5.3128244921071599E-2</v>
      </c>
      <c r="AC145" s="173">
        <f>IFERROR(Inv_SY_B!AC145/Inv_SY_B!$CU145-1,"")</f>
        <v>-4.8087505739573544E-2</v>
      </c>
      <c r="AD145" s="173">
        <f>IFERROR(Inv_SY_B!AD145/Inv_SY_B!$CU145-1,"")</f>
        <v>-0.10500085084205624</v>
      </c>
      <c r="AE145" s="173">
        <f>IFERROR(Inv_SY_B!AE145/Inv_SY_B!$CU145-1,"")</f>
        <v>-5.7024721661575573E-2</v>
      </c>
      <c r="AF145" s="173">
        <f>IFERROR(Inv_SY_B!AF145/Inv_SY_B!$CU145-1,"")</f>
        <v>-3.3201445698439525E-2</v>
      </c>
      <c r="AG145" s="173">
        <f>IFERROR(Inv_SY_B!AG145/Inv_SY_B!$CU145-1,"")</f>
        <v>-2.1816977429089057E-2</v>
      </c>
      <c r="AH145" s="173">
        <f>IFERROR(Inv_SY_B!AH145/Inv_SY_B!$CU145-1,"")</f>
        <v>-0.3048366264177591</v>
      </c>
      <c r="AI145" s="173">
        <f>IFERROR(Inv_SY_B!AI145/Inv_SY_B!$CU145-1,"")</f>
        <v>-9.8380247328055948E-4</v>
      </c>
      <c r="AJ145" s="173">
        <f>IFERROR(Inv_SY_B!AJ145/Inv_SY_B!$CU145-1,"")</f>
        <v>-1.7216283207891481E-3</v>
      </c>
      <c r="AK145" s="173">
        <f>IFERROR(Inv_SY_B!AK145/Inv_SY_B!$CU145-1,"")</f>
        <v>8.9726060896522242E-3</v>
      </c>
      <c r="AL145" s="173">
        <f>IFERROR(Inv_SY_B!AL145/Inv_SY_B!$CU145-1,"")</f>
        <v>3.5873640274208807E-3</v>
      </c>
      <c r="AM145" s="173">
        <f>IFERROR(Inv_SY_B!AM145/Inv_SY_B!$CU145-1,"")</f>
        <v>-1.3394975133713238E-2</v>
      </c>
      <c r="AN145" s="173">
        <f>IFERROR(Inv_SY_B!AN145/Inv_SY_B!$CU145-1,"")</f>
        <v>-2.265128819511808E-2</v>
      </c>
      <c r="AO145" s="173">
        <f>IFERROR(Inv_SY_B!AO145/Inv_SY_B!$CU145-1,"")</f>
        <v>-3.7027692134613543E-3</v>
      </c>
      <c r="AP145" s="173">
        <f>IFERROR(Inv_SY_B!AP145/Inv_SY_B!$CU145-1,"")</f>
        <v>8.1432602446243063E-3</v>
      </c>
      <c r="AQ145" s="173">
        <f>IFERROR(Inv_SY_B!AQ145/Inv_SY_B!$CU145-1,"")</f>
        <v>1.0127854790199953E-2</v>
      </c>
      <c r="AR145" s="173">
        <f>IFERROR(Inv_SY_B!AR145/Inv_SY_B!$CU145-1,"")</f>
        <v>7.014260922655402E-2</v>
      </c>
      <c r="AS145" s="173">
        <f>IFERROR(Inv_SY_B!AS145/Inv_SY_B!$CU145-1,"")</f>
        <v>0.11549877632522243</v>
      </c>
      <c r="AT145" s="173">
        <f>IFERROR(Inv_SY_B!AT145/Inv_SY_B!$CU145-1,"")</f>
        <v>2.3639891499609433E-3</v>
      </c>
      <c r="AU145" s="173">
        <f>IFERROR(Inv_SY_B!AU145/Inv_SY_B!$CU145-1,"")</f>
        <v>4.0207538941432697E-2</v>
      </c>
      <c r="AV145" s="173">
        <f>IFERROR(Inv_SY_B!AV145/Inv_SY_B!$CU145-1,"")</f>
        <v>-1.5775040639806948E-2</v>
      </c>
      <c r="AW145" s="173">
        <f>IFERROR(Inv_SY_B!AW145/Inv_SY_B!$CU145-1,"")</f>
        <v>-2.0601105903184092E-4</v>
      </c>
      <c r="AX145" s="173">
        <f>IFERROR(Inv_SY_B!AX145/Inv_SY_B!$CU145-1,"")</f>
        <v>4.1989058696297876E-2</v>
      </c>
      <c r="AY145" s="173">
        <f>IFERROR(Inv_SY_B!AY145/Inv_SY_B!$CU145-1,"")</f>
        <v>4.2715841515714725E-2</v>
      </c>
      <c r="AZ145" s="173">
        <f>IFERROR(Inv_SY_B!AZ145/Inv_SY_B!$CU145-1,"")</f>
        <v>8.1974652817510929E-2</v>
      </c>
      <c r="BA145" s="173">
        <f>IFERROR(Inv_SY_B!BA145/Inv_SY_B!$CU145-1,"")</f>
        <v>4.0296768773714575E-2</v>
      </c>
      <c r="BB145" s="173">
        <f>IFERROR(Inv_SY_B!BB145/Inv_SY_B!$CU145-1,"")</f>
        <v>2.6561383744287959E-3</v>
      </c>
      <c r="BC145" s="173">
        <f>IFERROR(Inv_SY_B!BC145/Inv_SY_B!$CU145-1,"")</f>
        <v>2.4733855267481175E-2</v>
      </c>
      <c r="BD145" s="173">
        <f>IFERROR(Inv_SY_B!BD145/Inv_SY_B!$CU145-1,"")</f>
        <v>2.7599227684391936E-2</v>
      </c>
      <c r="BE145" s="173">
        <f>IFERROR(Inv_SY_B!BE145/Inv_SY_B!$CU145-1,"")</f>
        <v>6.1268576533336061E-2</v>
      </c>
      <c r="BF145" s="173">
        <f>IFERROR(Inv_SY_B!BF145/Inv_SY_B!$CU145-1,"")</f>
        <v>3.8518258285644258E-2</v>
      </c>
      <c r="BG145" s="173">
        <f>IFERROR(Inv_SY_B!BG145/Inv_SY_B!$CU145-1,"")</f>
        <v>6.7941963437897712E-2</v>
      </c>
      <c r="BH145" s="173">
        <f>IFERROR(Inv_SY_B!BH145/Inv_SY_B!$CU145-1,"")</f>
        <v>9.5778703673627286E-2</v>
      </c>
      <c r="BI145" s="173">
        <f>IFERROR(Inv_SY_B!BI145/Inv_SY_B!$CU145-1,"")</f>
        <v>3.7306754921192065E-2</v>
      </c>
      <c r="BJ145" s="173">
        <f>IFERROR(Inv_SY_B!BJ145/Inv_SY_B!$CU145-1,"")</f>
        <v>6.5322147022830901E-2</v>
      </c>
      <c r="BK145" s="173">
        <f>IFERROR(Inv_SY_B!BK145/Inv_SY_B!$CU145-1,"")</f>
        <v>1.814315524170973E-2</v>
      </c>
      <c r="BL145" s="173">
        <f>IFERROR(Inv_SY_B!BL145/Inv_SY_B!$CU145-1,"")</f>
        <v>3.0688174015645497E-2</v>
      </c>
      <c r="BM145" s="173">
        <f>IFERROR(Inv_SY_B!BM145/Inv_SY_B!$CU145-1,"")</f>
        <v>3.4758365390713308E-2</v>
      </c>
      <c r="BN145" s="173">
        <f>IFERROR(Inv_SY_B!BN145/Inv_SY_B!$CU145-1,"")</f>
        <v>6.0899248712197762E-2</v>
      </c>
      <c r="BO145" s="173">
        <f>IFERROR(Inv_SY_B!BO145/Inv_SY_B!$CU145-1,"")</f>
        <v>3.3676412843997472E-2</v>
      </c>
      <c r="BP145" s="173">
        <f>IFERROR(Inv_SY_B!BP145/Inv_SY_B!$CU145-1,"")</f>
        <v>8.4274256917302726E-3</v>
      </c>
      <c r="BQ145" s="173">
        <f>IFERROR(Inv_SY_B!BQ145/Inv_SY_B!$CU145-1,"")</f>
        <v>3.8415297356525269E-2</v>
      </c>
      <c r="BR145" s="173">
        <f>IFERROR(Inv_SY_B!BR145/Inv_SY_B!$CU145-1,"")</f>
        <v>5.5305315012341483E-2</v>
      </c>
      <c r="BS145" s="173">
        <f>IFERROR(Inv_SY_B!BS145/Inv_SY_B!$CU145-1,"")</f>
        <v>5.0215286377518709E-2</v>
      </c>
      <c r="BT145" s="173">
        <f>IFERROR(Inv_SY_B!BT145/Inv_SY_B!$CU145-1,"")</f>
        <v>5.8824206671655332E-2</v>
      </c>
      <c r="BU145" s="173">
        <f>IFERROR(Inv_SY_B!BU145/Inv_SY_B!$CU145-1,"")</f>
        <v>2.7043840099713945E-2</v>
      </c>
      <c r="BV145" s="173">
        <f>IFERROR(Inv_SY_B!BV145/Inv_SY_B!$CU145-1,"")</f>
        <v>6.9901319153908847E-3</v>
      </c>
      <c r="BW145" s="173">
        <f>IFERROR(Inv_SY_B!BW145/Inv_SY_B!$CU145-1,"")</f>
        <v>7.0673302313202013E-2</v>
      </c>
      <c r="BX145" s="173">
        <f>IFERROR(Inv_SY_B!BX145/Inv_SY_B!$CU145-1,"")</f>
        <v>0.11551006437747335</v>
      </c>
      <c r="BY145" s="173">
        <f>IFERROR(Inv_SY_B!BY145/Inv_SY_B!$CU145-1,"")</f>
        <v>0.10145058544273078</v>
      </c>
      <c r="BZ145" s="173">
        <f>IFERROR(Inv_SY_B!BZ145/Inv_SY_B!$CU145-1,"")</f>
        <v>9.7084128258739133E-2</v>
      </c>
      <c r="CA145" s="173">
        <f>IFERROR(Inv_SY_B!CA145/Inv_SY_B!$CU145-1,"")</f>
        <v>8.248240525979833E-3</v>
      </c>
      <c r="CB145" s="173">
        <f>IFERROR(Inv_SY_B!CB145/Inv_SY_B!$CU145-1,"")</f>
        <v>-1.1928093858650235E-2</v>
      </c>
      <c r="CC145" s="173">
        <f>IFERROR(Inv_SY_B!CC145/Inv_SY_B!$CU145-1,"")</f>
        <v>0.11313911434442514</v>
      </c>
      <c r="CD145" s="173">
        <f>IFERROR(Inv_SY_B!CD145/Inv_SY_B!$CU145-1,"")</f>
        <v>0.13137642691675677</v>
      </c>
      <c r="CE145" s="173">
        <f>IFERROR(Inv_SY_B!CE145/Inv_SY_B!$CU145-1,"")</f>
        <v>0.18743702487345471</v>
      </c>
      <c r="CF145" s="173">
        <f>IFERROR(Inv_SY_B!CF145/Inv_SY_B!$CU145-1,"")</f>
        <v>0.1057211582439419</v>
      </c>
      <c r="CG145" s="173">
        <f>IFERROR(Inv_SY_B!CG145/Inv_SY_B!$CU145-1,"")</f>
        <v>3.202299851997048E-2</v>
      </c>
      <c r="CH145" s="173">
        <f>IFERROR(Inv_SY_B!CH145/Inv_SY_B!$CU145-1,"")</f>
        <v>0.1326814726562795</v>
      </c>
      <c r="CI145" s="173">
        <f>IFERROR(Inv_SY_B!CI145/Inv_SY_B!$CU145-1,"")</f>
        <v>9.6238421198862278E-2</v>
      </c>
      <c r="CJ145" s="173">
        <f>IFERROR(Inv_SY_B!CJ145/Inv_SY_B!$CU145-1,"")</f>
        <v>3.7424086061296435E-2</v>
      </c>
      <c r="CK145" s="173">
        <f>IFERROR(Inv_SY_B!CK145/Inv_SY_B!$CU145-1,"")</f>
        <v>6.2372718137419181E-2</v>
      </c>
      <c r="CL145" s="173">
        <f>IFERROR(Inv_SY_B!CL145/Inv_SY_B!$CU145-1,"")</f>
        <v>-3.8132630628090469E-3</v>
      </c>
      <c r="CM145" s="173">
        <f>IFERROR(Inv_SY_B!CM145/Inv_SY_B!$CU145-1,"")</f>
        <v>5.7157212762625198E-2</v>
      </c>
      <c r="CN145" s="173">
        <f>IFERROR(Inv_SY_B!CN145/Inv_SY_B!$CU145-1,"")</f>
        <v>9.5101768457987568E-2</v>
      </c>
      <c r="CO145" s="173">
        <f>IFERROR(Inv_SY_B!CO145/Inv_SY_B!$CU145-1,"")</f>
        <v>6.6096074440859853E-2</v>
      </c>
      <c r="CP145" s="173">
        <f>IFERROR(Inv_SY_B!CP145/Inv_SY_B!$CU145-1,"")</f>
        <v>7.1725576639263267E-3</v>
      </c>
      <c r="CQ145" s="173">
        <f>IFERROR(Inv_SY_B!CQ145/Inv_SY_B!$CU145-1,"")</f>
        <v>-1</v>
      </c>
      <c r="CR145" s="173">
        <f>IFERROR(Inv_SY_B!CR145/Inv_SY_B!$CU145-1,"")</f>
        <v>-1</v>
      </c>
      <c r="CS145" s="173">
        <f>IFERROR(Inv_SY_B!CS145/Inv_SY_B!$CU145-1,"")</f>
        <v>-1</v>
      </c>
      <c r="CT145" s="173">
        <f>IFERROR(Inv_SY_B!CT145/Inv_SY_B!$CU145-1,"")</f>
        <v>-1</v>
      </c>
      <c r="CU145" s="173"/>
      <c r="CV145" s="173"/>
      <c r="CW145" s="173"/>
      <c r="CX145" s="173"/>
    </row>
    <row r="146" spans="2:102">
      <c r="B146" s="164">
        <f t="shared" si="3"/>
        <v>45838</v>
      </c>
      <c r="C146" s="173">
        <f>IFERROR(Inv_SY_B!C146/Inv_SY_B!$CU146-1,"")</f>
        <v>-3.1079284727268508E-2</v>
      </c>
      <c r="D146" s="173">
        <f>IFERROR(Inv_SY_B!D146/Inv_SY_B!$CU146-1,"")</f>
        <v>-3.4009887456201038E-2</v>
      </c>
      <c r="E146" s="173">
        <f>IFERROR(Inv_SY_B!E146/Inv_SY_B!$CU146-1,"")</f>
        <v>-3.5677456018396003E-2</v>
      </c>
      <c r="F146" s="173">
        <f>IFERROR(Inv_SY_B!F146/Inv_SY_B!$CU146-1,"")</f>
        <v>-8.2683295211369967E-2</v>
      </c>
      <c r="G146" s="173">
        <f>IFERROR(Inv_SY_B!G146/Inv_SY_B!$CU146-1,"")</f>
        <v>-4.397722544674354E-2</v>
      </c>
      <c r="H146" s="173">
        <f>IFERROR(Inv_SY_B!H146/Inv_SY_B!$CU146-1,"")</f>
        <v>-5.4490266722650449E-2</v>
      </c>
      <c r="I146" s="173">
        <f>IFERROR(Inv_SY_B!I146/Inv_SY_B!$CU146-1,"")</f>
        <v>-5.3277065858062245E-2</v>
      </c>
      <c r="J146" s="173">
        <f>IFERROR(Inv_SY_B!J146/Inv_SY_B!$CU146-1,"")</f>
        <v>-4.8653600585260914E-2</v>
      </c>
      <c r="K146" s="173">
        <f>IFERROR(Inv_SY_B!K146/Inv_SY_B!$CU146-1,"")</f>
        <v>-4.8310000754427374E-2</v>
      </c>
      <c r="L146" s="173">
        <f>IFERROR(Inv_SY_B!L146/Inv_SY_B!$CU146-1,"")</f>
        <v>-4.5710955060665137E-2</v>
      </c>
      <c r="M146" s="173">
        <f>IFERROR(Inv_SY_B!M146/Inv_SY_B!$CU146-1,"")</f>
        <v>-4.4609041287189566E-2</v>
      </c>
      <c r="N146" s="173">
        <f>IFERROR(Inv_SY_B!N146/Inv_SY_B!$CU146-1,"")</f>
        <v>-4.7937763739096306E-2</v>
      </c>
      <c r="O146" s="173">
        <f>IFERROR(Inv_SY_B!O146/Inv_SY_B!$CU146-1,"")</f>
        <v>-5.1436452858786841E-2</v>
      </c>
      <c r="P146" s="173">
        <f>IFERROR(Inv_SY_B!P146/Inv_SY_B!$CU146-1,"")</f>
        <v>-7.5291106077920222E-2</v>
      </c>
      <c r="Q146" s="173">
        <f>IFERROR(Inv_SY_B!Q146/Inv_SY_B!$CU146-1,"")</f>
        <v>-7.8831781603759921E-2</v>
      </c>
      <c r="R146" s="173">
        <f>IFERROR(Inv_SY_B!R146/Inv_SY_B!$CU146-1,"")</f>
        <v>-9.1282368687019777E-2</v>
      </c>
      <c r="S146" s="173">
        <f>IFERROR(Inv_SY_B!S146/Inv_SY_B!$CU146-1,"")</f>
        <v>-8.5961474844956864E-2</v>
      </c>
      <c r="T146" s="173">
        <f>IFERROR(Inv_SY_B!T146/Inv_SY_B!$CU146-1,"")</f>
        <v>-6.3572803396166777E-2</v>
      </c>
      <c r="U146" s="173">
        <f>IFERROR(Inv_SY_B!U146/Inv_SY_B!$CU146-1,"")</f>
        <v>1.5701456633787414E-2</v>
      </c>
      <c r="V146" s="173">
        <f>IFERROR(Inv_SY_B!V146/Inv_SY_B!$CU146-1,"")</f>
        <v>1.8538616816902609E-2</v>
      </c>
      <c r="W146" s="173">
        <f>IFERROR(Inv_SY_B!W146/Inv_SY_B!$CU146-1,"")</f>
        <v>-1.2487555331058942E-2</v>
      </c>
      <c r="X146" s="173">
        <f>IFERROR(Inv_SY_B!X146/Inv_SY_B!$CU146-1,"")</f>
        <v>-0.34407979359973151</v>
      </c>
      <c r="Y146" s="173">
        <f>IFERROR(Inv_SY_B!Y146/Inv_SY_B!$CU146-1,"")</f>
        <v>-2.4131554546961587E-2</v>
      </c>
      <c r="Z146" s="173">
        <f>IFERROR(Inv_SY_B!Z146/Inv_SY_B!$CU146-1,"")</f>
        <v>-3.590538998478654E-2</v>
      </c>
      <c r="AA146" s="173">
        <f>IFERROR(Inv_SY_B!AA146/Inv_SY_B!$CU146-1,"")</f>
        <v>-8.2826210129896327E-2</v>
      </c>
      <c r="AB146" s="173">
        <f>IFERROR(Inv_SY_B!AB146/Inv_SY_B!$CU146-1,"")</f>
        <v>-4.4156576786114732E-2</v>
      </c>
      <c r="AC146" s="173">
        <f>IFERROR(Inv_SY_B!AC146/Inv_SY_B!$CU146-1,"")</f>
        <v>-3.875576235904743E-2</v>
      </c>
      <c r="AD146" s="173">
        <f>IFERROR(Inv_SY_B!AD146/Inv_SY_B!$CU146-1,"")</f>
        <v>-7.7280818775157134E-2</v>
      </c>
      <c r="AE146" s="173">
        <f>IFERROR(Inv_SY_B!AE146/Inv_SY_B!$CU146-1,"")</f>
        <v>-3.7505943448421064E-2</v>
      </c>
      <c r="AF146" s="173">
        <f>IFERROR(Inv_SY_B!AF146/Inv_SY_B!$CU146-1,"")</f>
        <v>-1.2528476080368112E-2</v>
      </c>
      <c r="AG146" s="173">
        <f>IFERROR(Inv_SY_B!AG146/Inv_SY_B!$CU146-1,"")</f>
        <v>-1.6077704212787314E-2</v>
      </c>
      <c r="AH146" s="173">
        <f>IFERROR(Inv_SY_B!AH146/Inv_SY_B!$CU146-1,"")</f>
        <v>-0.29619684366243937</v>
      </c>
      <c r="AI146" s="173">
        <f>IFERROR(Inv_SY_B!AI146/Inv_SY_B!$CU146-1,"")</f>
        <v>1.6287005145372069E-2</v>
      </c>
      <c r="AJ146" s="173">
        <f>IFERROR(Inv_SY_B!AJ146/Inv_SY_B!$CU146-1,"")</f>
        <v>1.2470240428662738E-2</v>
      </c>
      <c r="AK146" s="173">
        <f>IFERROR(Inv_SY_B!AK146/Inv_SY_B!$CU146-1,"")</f>
        <v>2.4897504857736674E-2</v>
      </c>
      <c r="AL146" s="173">
        <f>IFERROR(Inv_SY_B!AL146/Inv_SY_B!$CU146-1,"")</f>
        <v>1.8155351510195095E-2</v>
      </c>
      <c r="AM146" s="173">
        <f>IFERROR(Inv_SY_B!AM146/Inv_SY_B!$CU146-1,"")</f>
        <v>-3.074882587827954E-4</v>
      </c>
      <c r="AN146" s="173">
        <f>IFERROR(Inv_SY_B!AN146/Inv_SY_B!$CU146-1,"")</f>
        <v>-1.2142998706015096E-2</v>
      </c>
      <c r="AO146" s="173">
        <f>IFERROR(Inv_SY_B!AO146/Inv_SY_B!$CU146-1,"")</f>
        <v>4.7430097337859412E-3</v>
      </c>
      <c r="AP146" s="173">
        <f>IFERROR(Inv_SY_B!AP146/Inv_SY_B!$CU146-1,"")</f>
        <v>1.9894503711492817E-2</v>
      </c>
      <c r="AQ146" s="173">
        <f>IFERROR(Inv_SY_B!AQ146/Inv_SY_B!$CU146-1,"")</f>
        <v>1.3656373463701632E-2</v>
      </c>
      <c r="AR146" s="173">
        <f>IFERROR(Inv_SY_B!AR146/Inv_SY_B!$CU146-1,"")</f>
        <v>7.0433119987448833E-2</v>
      </c>
      <c r="AS146" s="173">
        <f>IFERROR(Inv_SY_B!AS146/Inv_SY_B!$CU146-1,"")</f>
        <v>0.121311425177975</v>
      </c>
      <c r="AT146" s="173">
        <f>IFERROR(Inv_SY_B!AT146/Inv_SY_B!$CU146-1,"")</f>
        <v>1.3287271259628808E-2</v>
      </c>
      <c r="AU146" s="173">
        <f>IFERROR(Inv_SY_B!AU146/Inv_SY_B!$CU146-1,"")</f>
        <v>5.2643157058459344E-2</v>
      </c>
      <c r="AV146" s="173">
        <f>IFERROR(Inv_SY_B!AV146/Inv_SY_B!$CU146-1,"")</f>
        <v>-1.4963835374472989E-2</v>
      </c>
      <c r="AW146" s="173">
        <f>IFERROR(Inv_SY_B!AW146/Inv_SY_B!$CU146-1,"")</f>
        <v>1.7936974590850863E-3</v>
      </c>
      <c r="AX146" s="173">
        <f>IFERROR(Inv_SY_B!AX146/Inv_SY_B!$CU146-1,"")</f>
        <v>3.9790404894339826E-2</v>
      </c>
      <c r="AY146" s="173">
        <f>IFERROR(Inv_SY_B!AY146/Inv_SY_B!$CU146-1,"")</f>
        <v>4.0441287603239617E-2</v>
      </c>
      <c r="AZ146" s="173">
        <f>IFERROR(Inv_SY_B!AZ146/Inv_SY_B!$CU146-1,"")</f>
        <v>7.8806545378255821E-2</v>
      </c>
      <c r="BA146" s="173">
        <f>IFERROR(Inv_SY_B!BA146/Inv_SY_B!$CU146-1,"")</f>
        <v>-3.8721882081049208E-2</v>
      </c>
      <c r="BB146" s="173">
        <f>IFERROR(Inv_SY_B!BB146/Inv_SY_B!$CU146-1,"")</f>
        <v>-2.2524401372341352E-3</v>
      </c>
      <c r="BC146" s="173">
        <f>IFERROR(Inv_SY_B!BC146/Inv_SY_B!$CU146-1,"")</f>
        <v>-3.2523543635624041E-2</v>
      </c>
      <c r="BD146" s="173">
        <f>IFERROR(Inv_SY_B!BD146/Inv_SY_B!$CU146-1,"")</f>
        <v>1.4231824144067096E-2</v>
      </c>
      <c r="BE146" s="173">
        <f>IFERROR(Inv_SY_B!BE146/Inv_SY_B!$CU146-1,"")</f>
        <v>4.7418326449232273E-2</v>
      </c>
      <c r="BF146" s="173">
        <f>IFERROR(Inv_SY_B!BF146/Inv_SY_B!$CU146-1,"")</f>
        <v>3.1700862655160256E-2</v>
      </c>
      <c r="BG146" s="173">
        <f>IFERROR(Inv_SY_B!BG146/Inv_SY_B!$CU146-1,"")</f>
        <v>5.9736212183833182E-2</v>
      </c>
      <c r="BH146" s="173">
        <f>IFERROR(Inv_SY_B!BH146/Inv_SY_B!$CU146-1,"")</f>
        <v>8.1585710595929672E-2</v>
      </c>
      <c r="BI146" s="173">
        <f>IFERROR(Inv_SY_B!BI146/Inv_SY_B!$CU146-1,"")</f>
        <v>1.7024452445840499E-2</v>
      </c>
      <c r="BJ146" s="173">
        <f>IFERROR(Inv_SY_B!BJ146/Inv_SY_B!$CU146-1,"")</f>
        <v>4.7320238265079251E-2</v>
      </c>
      <c r="BK146" s="173">
        <f>IFERROR(Inv_SY_B!BK146/Inv_SY_B!$CU146-1,"")</f>
        <v>-3.0623053456386717E-3</v>
      </c>
      <c r="BL146" s="173">
        <f>IFERROR(Inv_SY_B!BL146/Inv_SY_B!$CU146-1,"")</f>
        <v>9.6970225868395765E-3</v>
      </c>
      <c r="BM146" s="173">
        <f>IFERROR(Inv_SY_B!BM146/Inv_SY_B!$CU146-1,"")</f>
        <v>1.7445777412065544E-2</v>
      </c>
      <c r="BN146" s="173">
        <f>IFERROR(Inv_SY_B!BN146/Inv_SY_B!$CU146-1,"")</f>
        <v>5.212554807019254E-2</v>
      </c>
      <c r="BO146" s="173">
        <f>IFERROR(Inv_SY_B!BO146/Inv_SY_B!$CU146-1,"")</f>
        <v>1.8662718963394553E-2</v>
      </c>
      <c r="BP146" s="173">
        <f>IFERROR(Inv_SY_B!BP146/Inv_SY_B!$CU146-1,"")</f>
        <v>7.6944584194005294E-4</v>
      </c>
      <c r="BQ146" s="173">
        <f>IFERROR(Inv_SY_B!BQ146/Inv_SY_B!$CU146-1,"")</f>
        <v>2.8464430831234289E-2</v>
      </c>
      <c r="BR146" s="173">
        <f>IFERROR(Inv_SY_B!BR146/Inv_SY_B!$CU146-1,"")</f>
        <v>3.1345762573895097E-2</v>
      </c>
      <c r="BS146" s="173">
        <f>IFERROR(Inv_SY_B!BS146/Inv_SY_B!$CU146-1,"")</f>
        <v>1.4061050822542498E-2</v>
      </c>
      <c r="BT146" s="173">
        <f>IFERROR(Inv_SY_B!BT146/Inv_SY_B!$CU146-1,"")</f>
        <v>4.9569429393175879E-2</v>
      </c>
      <c r="BU146" s="173">
        <f>IFERROR(Inv_SY_B!BU146/Inv_SY_B!$CU146-1,"")</f>
        <v>1.7844295455284653E-2</v>
      </c>
      <c r="BV146" s="173">
        <f>IFERROR(Inv_SY_B!BV146/Inv_SY_B!$CU146-1,"")</f>
        <v>-6.0335581876093114E-3</v>
      </c>
      <c r="BW146" s="173">
        <f>IFERROR(Inv_SY_B!BW146/Inv_SY_B!$CU146-1,"")</f>
        <v>3.1675722826398189E-2</v>
      </c>
      <c r="BX146" s="173">
        <f>IFERROR(Inv_SY_B!BX146/Inv_SY_B!$CU146-1,"")</f>
        <v>4.6430868476793785E-2</v>
      </c>
      <c r="BY146" s="173">
        <f>IFERROR(Inv_SY_B!BY146/Inv_SY_B!$CU146-1,"")</f>
        <v>4.1804173068068939E-2</v>
      </c>
      <c r="BZ146" s="173">
        <f>IFERROR(Inv_SY_B!BZ146/Inv_SY_B!$CU146-1,"")</f>
        <v>5.1508533736852158E-2</v>
      </c>
      <c r="CA146" s="173">
        <f>IFERROR(Inv_SY_B!CA146/Inv_SY_B!$CU146-1,"")</f>
        <v>1.001971085176856E-2</v>
      </c>
      <c r="CB146" s="173">
        <f>IFERROR(Inv_SY_B!CB146/Inv_SY_B!$CU146-1,"")</f>
        <v>-1.1683498502529366E-2</v>
      </c>
      <c r="CC146" s="173">
        <f>IFERROR(Inv_SY_B!CC146/Inv_SY_B!$CU146-1,"")</f>
        <v>9.5901111141743822E-2</v>
      </c>
      <c r="CD146" s="173">
        <f>IFERROR(Inv_SY_B!CD146/Inv_SY_B!$CU146-1,"")</f>
        <v>0.11354986014750379</v>
      </c>
      <c r="CE146" s="173">
        <f>IFERROR(Inv_SY_B!CE146/Inv_SY_B!$CU146-1,"")</f>
        <v>0.17954638468544859</v>
      </c>
      <c r="CF146" s="173">
        <f>IFERROR(Inv_SY_B!CF146/Inv_SY_B!$CU146-1,"")</f>
        <v>0.10074740235038315</v>
      </c>
      <c r="CG146" s="173">
        <f>IFERROR(Inv_SY_B!CG146/Inv_SY_B!$CU146-1,"")</f>
        <v>3.2509789020225499E-2</v>
      </c>
      <c r="CH146" s="173">
        <f>IFERROR(Inv_SY_B!CH146/Inv_SY_B!$CU146-1,"")</f>
        <v>0.1353272368127092</v>
      </c>
      <c r="CI146" s="173">
        <f>IFERROR(Inv_SY_B!CI146/Inv_SY_B!$CU146-1,"")</f>
        <v>7.4350582150134015E-2</v>
      </c>
      <c r="CJ146" s="173">
        <f>IFERROR(Inv_SY_B!CJ146/Inv_SY_B!$CU146-1,"")</f>
        <v>1.7516940609232146E-2</v>
      </c>
      <c r="CK146" s="173">
        <f>IFERROR(Inv_SY_B!CK146/Inv_SY_B!$CU146-1,"")</f>
        <v>4.1591451440081695E-2</v>
      </c>
      <c r="CL146" s="173">
        <f>IFERROR(Inv_SY_B!CL146/Inv_SY_B!$CU146-1,"")</f>
        <v>-2.6711529473676165E-2</v>
      </c>
      <c r="CM146" s="173">
        <f>IFERROR(Inv_SY_B!CM146/Inv_SY_B!$CU146-1,"")</f>
        <v>2.8754199757360377E-2</v>
      </c>
      <c r="CN146" s="173">
        <f>IFERROR(Inv_SY_B!CN146/Inv_SY_B!$CU146-1,"")</f>
        <v>6.5276675206298318E-2</v>
      </c>
      <c r="CO146" s="173">
        <f>IFERROR(Inv_SY_B!CO146/Inv_SY_B!$CU146-1,"")</f>
        <v>3.7329041819285091E-2</v>
      </c>
      <c r="CP146" s="173">
        <f>IFERROR(Inv_SY_B!CP146/Inv_SY_B!$CU146-1,"")</f>
        <v>-1.8566224954742361E-2</v>
      </c>
      <c r="CQ146" s="173">
        <f>IFERROR(Inv_SY_B!CQ146/Inv_SY_B!$CU146-1,"")</f>
        <v>-1</v>
      </c>
      <c r="CR146" s="173">
        <f>IFERROR(Inv_SY_B!CR146/Inv_SY_B!$CU146-1,"")</f>
        <v>-1</v>
      </c>
      <c r="CS146" s="173">
        <f>IFERROR(Inv_SY_B!CS146/Inv_SY_B!$CU146-1,"")</f>
        <v>-1</v>
      </c>
      <c r="CT146" s="173">
        <f>IFERROR(Inv_SY_B!CT146/Inv_SY_B!$CU146-1,"")</f>
        <v>-1</v>
      </c>
      <c r="CU146" s="173"/>
      <c r="CV146" s="173"/>
      <c r="CW146" s="173"/>
      <c r="CX146" s="173"/>
    </row>
    <row r="147" spans="2:102">
      <c r="B147" s="164">
        <f t="shared" si="3"/>
        <v>45839</v>
      </c>
      <c r="C147" s="173">
        <f>IFERROR(Inv_SY_B!C147/Inv_SY_B!$CU147-1,"")</f>
        <v>2.1166068676026217E-3</v>
      </c>
      <c r="D147" s="173">
        <f>IFERROR(Inv_SY_B!D147/Inv_SY_B!$CU147-1,"")</f>
        <v>-1.1451091049701212E-3</v>
      </c>
      <c r="E147" s="173">
        <f>IFERROR(Inv_SY_B!E147/Inv_SY_B!$CU147-1,"")</f>
        <v>-8.9329686382971785E-3</v>
      </c>
      <c r="F147" s="173">
        <f>IFERROR(Inv_SY_B!F147/Inv_SY_B!$CU147-1,"")</f>
        <v>-7.3159185001356208E-2</v>
      </c>
      <c r="G147" s="173">
        <f>IFERROR(Inv_SY_B!G147/Inv_SY_B!$CU147-1,"")</f>
        <v>-2.0859166368281556E-2</v>
      </c>
      <c r="H147" s="173">
        <f>IFERROR(Inv_SY_B!H147/Inv_SY_B!$CU147-1,"")</f>
        <v>-2.6971342704898538E-2</v>
      </c>
      <c r="I147" s="173">
        <f>IFERROR(Inv_SY_B!I147/Inv_SY_B!$CU147-1,"")</f>
        <v>-4.7792496241829685E-2</v>
      </c>
      <c r="J147" s="173">
        <f>IFERROR(Inv_SY_B!J147/Inv_SY_B!$CU147-1,"")</f>
        <v>-3.8043733097395505E-2</v>
      </c>
      <c r="K147" s="173">
        <f>IFERROR(Inv_SY_B!K147/Inv_SY_B!$CU147-1,"")</f>
        <v>-8.8396950994151124E-2</v>
      </c>
      <c r="L147" s="173">
        <f>IFERROR(Inv_SY_B!L147/Inv_SY_B!$CU147-1,"")</f>
        <v>-3.9805557762052302E-2</v>
      </c>
      <c r="M147" s="173">
        <f>IFERROR(Inv_SY_B!M147/Inv_SY_B!$CU147-1,"")</f>
        <v>-1.6193649012230193E-2</v>
      </c>
      <c r="N147" s="173">
        <f>IFERROR(Inv_SY_B!N147/Inv_SY_B!$CU147-1,"")</f>
        <v>-1.5637351811735645E-2</v>
      </c>
      <c r="O147" s="173">
        <f>IFERROR(Inv_SY_B!O147/Inv_SY_B!$CU147-1,"")</f>
        <v>-2.0731330726759256E-2</v>
      </c>
      <c r="P147" s="173">
        <f>IFERROR(Inv_SY_B!P147/Inv_SY_B!$CU147-1,"")</f>
        <v>-4.7392025567726925E-2</v>
      </c>
      <c r="Q147" s="173">
        <f>IFERROR(Inv_SY_B!Q147/Inv_SY_B!$CU147-1,"")</f>
        <v>-5.6033411043795556E-2</v>
      </c>
      <c r="R147" s="173">
        <f>IFERROR(Inv_SY_B!R147/Inv_SY_B!$CU147-1,"")</f>
        <v>-7.3840214460919373E-2</v>
      </c>
      <c r="S147" s="173">
        <f>IFERROR(Inv_SY_B!S147/Inv_SY_B!$CU147-1,"")</f>
        <v>-5.9781127511355003E-2</v>
      </c>
      <c r="T147" s="173">
        <f>IFERROR(Inv_SY_B!T147/Inv_SY_B!$CU147-1,"")</f>
        <v>-2.8329452148232792E-2</v>
      </c>
      <c r="U147" s="173">
        <f>IFERROR(Inv_SY_B!U147/Inv_SY_B!$CU147-1,"")</f>
        <v>6.7145691649456163E-2</v>
      </c>
      <c r="V147" s="173">
        <f>IFERROR(Inv_SY_B!V147/Inv_SY_B!$CU147-1,"")</f>
        <v>7.3117890608147551E-2</v>
      </c>
      <c r="W147" s="173">
        <f>IFERROR(Inv_SY_B!W147/Inv_SY_B!$CU147-1,"")</f>
        <v>3.3459791760528823E-2</v>
      </c>
      <c r="X147" s="173">
        <f>IFERROR(Inv_SY_B!X147/Inv_SY_B!$CU147-1,"")</f>
        <v>-0.31224381078458918</v>
      </c>
      <c r="Y147" s="173">
        <f>IFERROR(Inv_SY_B!Y147/Inv_SY_B!$CU147-1,"")</f>
        <v>2.0536937002442635E-2</v>
      </c>
      <c r="Z147" s="173">
        <f>IFERROR(Inv_SY_B!Z147/Inv_SY_B!$CU147-1,"")</f>
        <v>-3.0833466546911215E-3</v>
      </c>
      <c r="AA147" s="173">
        <f>IFERROR(Inv_SY_B!AA147/Inv_SY_B!$CU147-1,"")</f>
        <v>-4.9314584034309328E-2</v>
      </c>
      <c r="AB147" s="173">
        <f>IFERROR(Inv_SY_B!AB147/Inv_SY_B!$CU147-1,"")</f>
        <v>-6.6711035515760742E-3</v>
      </c>
      <c r="AC147" s="173">
        <f>IFERROR(Inv_SY_B!AC147/Inv_SY_B!$CU147-1,"")</f>
        <v>-2.3747400131516549E-2</v>
      </c>
      <c r="AD147" s="173">
        <f>IFERROR(Inv_SY_B!AD147/Inv_SY_B!$CU147-1,"")</f>
        <v>-4.0417302437280256E-2</v>
      </c>
      <c r="AE147" s="173">
        <f>IFERROR(Inv_SY_B!AE147/Inv_SY_B!$CU147-1,"")</f>
        <v>-1.1438564308174692E-2</v>
      </c>
      <c r="AF147" s="173">
        <f>IFERROR(Inv_SY_B!AF147/Inv_SY_B!$CU147-1,"")</f>
        <v>1.3283938194566858E-2</v>
      </c>
      <c r="AG147" s="173">
        <f>IFERROR(Inv_SY_B!AG147/Inv_SY_B!$CU147-1,"")</f>
        <v>3.0983460244060623E-4</v>
      </c>
      <c r="AH147" s="173">
        <f>IFERROR(Inv_SY_B!AH147/Inv_SY_B!$CU147-1,"")</f>
        <v>-0.29807804219658274</v>
      </c>
      <c r="AI147" s="173">
        <f>IFERROR(Inv_SY_B!AI147/Inv_SY_B!$CU147-1,"")</f>
        <v>2.45729537087227E-2</v>
      </c>
      <c r="AJ147" s="173">
        <f>IFERROR(Inv_SY_B!AJ147/Inv_SY_B!$CU147-1,"")</f>
        <v>2.1211104603714448E-2</v>
      </c>
      <c r="AK147" s="173">
        <f>IFERROR(Inv_SY_B!AK147/Inv_SY_B!$CU147-1,"")</f>
        <v>1.9347199082343947E-2</v>
      </c>
      <c r="AL147" s="173">
        <f>IFERROR(Inv_SY_B!AL147/Inv_SY_B!$CU147-1,"")</f>
        <v>1.2828954094569189E-2</v>
      </c>
      <c r="AM147" s="173">
        <f>IFERROR(Inv_SY_B!AM147/Inv_SY_B!$CU147-1,"")</f>
        <v>-6.8930164355518464E-4</v>
      </c>
      <c r="AN147" s="173">
        <f>IFERROR(Inv_SY_B!AN147/Inv_SY_B!$CU147-1,"")</f>
        <v>-8.1844754995143987E-3</v>
      </c>
      <c r="AO147" s="173">
        <f>IFERROR(Inv_SY_B!AO147/Inv_SY_B!$CU147-1,"")</f>
        <v>7.5575372122849149E-3</v>
      </c>
      <c r="AP147" s="173">
        <f>IFERROR(Inv_SY_B!AP147/Inv_SY_B!$CU147-1,"")</f>
        <v>2.3638872981173398E-2</v>
      </c>
      <c r="AQ147" s="173">
        <f>IFERROR(Inv_SY_B!AQ147/Inv_SY_B!$CU147-1,"")</f>
        <v>2.5787174503119958E-2</v>
      </c>
      <c r="AR147" s="173">
        <f>IFERROR(Inv_SY_B!AR147/Inv_SY_B!$CU147-1,"")</f>
        <v>7.6339345131091196E-2</v>
      </c>
      <c r="AS147" s="173">
        <f>IFERROR(Inv_SY_B!AS147/Inv_SY_B!$CU147-1,"")</f>
        <v>0.12536550454952144</v>
      </c>
      <c r="AT147" s="173">
        <f>IFERROR(Inv_SY_B!AT147/Inv_SY_B!$CU147-1,"")</f>
        <v>2.3228613573446077E-2</v>
      </c>
      <c r="AU147" s="173">
        <f>IFERROR(Inv_SY_B!AU147/Inv_SY_B!$CU147-1,"")</f>
        <v>6.1834107141997663E-2</v>
      </c>
      <c r="AV147" s="173">
        <f>IFERROR(Inv_SY_B!AV147/Inv_SY_B!$CU147-1,"")</f>
        <v>-3.6696455412657869E-2</v>
      </c>
      <c r="AW147" s="173">
        <f>IFERROR(Inv_SY_B!AW147/Inv_SY_B!$CU147-1,"")</f>
        <v>-1.3207002434556525E-3</v>
      </c>
      <c r="AX147" s="173">
        <f>IFERROR(Inv_SY_B!AX147/Inv_SY_B!$CU147-1,"")</f>
        <v>4.6317679834734005E-2</v>
      </c>
      <c r="AY147" s="173">
        <f>IFERROR(Inv_SY_B!AY147/Inv_SY_B!$CU147-1,"")</f>
        <v>3.0039652219571389E-2</v>
      </c>
      <c r="AZ147" s="173">
        <f>IFERROR(Inv_SY_B!AZ147/Inv_SY_B!$CU147-1,"")</f>
        <v>7.3171448859064236E-2</v>
      </c>
      <c r="BA147" s="173">
        <f>IFERROR(Inv_SY_B!BA147/Inv_SY_B!$CU147-1,"")</f>
        <v>3.5184447379350114E-2</v>
      </c>
      <c r="BB147" s="173">
        <f>IFERROR(Inv_SY_B!BB147/Inv_SY_B!$CU147-1,"")</f>
        <v>2.1111873845738316E-3</v>
      </c>
      <c r="BC147" s="173">
        <f>IFERROR(Inv_SY_B!BC147/Inv_SY_B!$CU147-1,"")</f>
        <v>3.1213594470262729E-2</v>
      </c>
      <c r="BD147" s="173">
        <f>IFERROR(Inv_SY_B!BD147/Inv_SY_B!$CU147-1,"")</f>
        <v>5.5102115195850843E-3</v>
      </c>
      <c r="BE147" s="173">
        <f>IFERROR(Inv_SY_B!BE147/Inv_SY_B!$CU147-1,"")</f>
        <v>4.3220429559898799E-2</v>
      </c>
      <c r="BF147" s="173">
        <f>IFERROR(Inv_SY_B!BF147/Inv_SY_B!$CU147-1,"")</f>
        <v>2.3949262245802405E-2</v>
      </c>
      <c r="BG147" s="173">
        <f>IFERROR(Inv_SY_B!BG147/Inv_SY_B!$CU147-1,"")</f>
        <v>7.4540693027791871E-2</v>
      </c>
      <c r="BH147" s="173">
        <f>IFERROR(Inv_SY_B!BH147/Inv_SY_B!$CU147-1,"")</f>
        <v>8.9688555090221334E-2</v>
      </c>
      <c r="BI147" s="173">
        <f>IFERROR(Inv_SY_B!BI147/Inv_SY_B!$CU147-1,"")</f>
        <v>1.7795745097726634E-2</v>
      </c>
      <c r="BJ147" s="173">
        <f>IFERROR(Inv_SY_B!BJ147/Inv_SY_B!$CU147-1,"")</f>
        <v>6.0089900723987677E-2</v>
      </c>
      <c r="BK147" s="173">
        <f>IFERROR(Inv_SY_B!BK147/Inv_SY_B!$CU147-1,"")</f>
        <v>-5.8435759284556354E-3</v>
      </c>
      <c r="BL147" s="173">
        <f>IFERROR(Inv_SY_B!BL147/Inv_SY_B!$CU147-1,"")</f>
        <v>9.4489317759614E-3</v>
      </c>
      <c r="BM147" s="173">
        <f>IFERROR(Inv_SY_B!BM147/Inv_SY_B!$CU147-1,"")</f>
        <v>2.5700582695133756E-2</v>
      </c>
      <c r="BN147" s="173">
        <f>IFERROR(Inv_SY_B!BN147/Inv_SY_B!$CU147-1,"")</f>
        <v>7.6692827795768581E-2</v>
      </c>
      <c r="BO147" s="173">
        <f>IFERROR(Inv_SY_B!BO147/Inv_SY_B!$CU147-1,"")</f>
        <v>2.8324871652142702E-2</v>
      </c>
      <c r="BP147" s="173">
        <f>IFERROR(Inv_SY_B!BP147/Inv_SY_B!$CU147-1,"")</f>
        <v>5.600489214690807E-3</v>
      </c>
      <c r="BQ147" s="173">
        <f>IFERROR(Inv_SY_B!BQ147/Inv_SY_B!$CU147-1,"")</f>
        <v>3.5853326040785838E-2</v>
      </c>
      <c r="BR147" s="173">
        <f>IFERROR(Inv_SY_B!BR147/Inv_SY_B!$CU147-1,"")</f>
        <v>1.3749601769105002E-2</v>
      </c>
      <c r="BS147" s="173">
        <f>IFERROR(Inv_SY_B!BS147/Inv_SY_B!$CU147-1,"")</f>
        <v>2.2831818814482707E-2</v>
      </c>
      <c r="BT147" s="173">
        <f>IFERROR(Inv_SY_B!BT147/Inv_SY_B!$CU147-1,"")</f>
        <v>4.3142607741232686E-2</v>
      </c>
      <c r="BU147" s="173">
        <f>IFERROR(Inv_SY_B!BU147/Inv_SY_B!$CU147-1,"")</f>
        <v>3.0094728245152691E-2</v>
      </c>
      <c r="BV147" s="173">
        <f>IFERROR(Inv_SY_B!BV147/Inv_SY_B!$CU147-1,"")</f>
        <v>-1.1177095456161412E-2</v>
      </c>
      <c r="BW147" s="173">
        <f>IFERROR(Inv_SY_B!BW147/Inv_SY_B!$CU147-1,"")</f>
        <v>5.4742107345854496E-2</v>
      </c>
      <c r="BX147" s="173">
        <f>IFERROR(Inv_SY_B!BX147/Inv_SY_B!$CU147-1,"")</f>
        <v>5.2865342030292473E-2</v>
      </c>
      <c r="BY147" s="173">
        <f>IFERROR(Inv_SY_B!BY147/Inv_SY_B!$CU147-1,"")</f>
        <v>5.4620535503550949E-2</v>
      </c>
      <c r="BZ147" s="173">
        <f>IFERROR(Inv_SY_B!BZ147/Inv_SY_B!$CU147-1,"")</f>
        <v>5.169186982245666E-2</v>
      </c>
      <c r="CA147" s="173">
        <f>IFERROR(Inv_SY_B!CA147/Inv_SY_B!$CU147-1,"")</f>
        <v>-9.9671258030515908E-3</v>
      </c>
      <c r="CB147" s="173">
        <f>IFERROR(Inv_SY_B!CB147/Inv_SY_B!$CU147-1,"")</f>
        <v>-3.1161062975221143E-2</v>
      </c>
      <c r="CC147" s="173">
        <f>IFERROR(Inv_SY_B!CC147/Inv_SY_B!$CU147-1,"")</f>
        <v>0.11510418916462961</v>
      </c>
      <c r="CD147" s="173">
        <f>IFERROR(Inv_SY_B!CD147/Inv_SY_B!$CU147-1,"")</f>
        <v>0.14037427376846123</v>
      </c>
      <c r="CE147" s="173">
        <f>IFERROR(Inv_SY_B!CE147/Inv_SY_B!$CU147-1,"")</f>
        <v>0.17048880391739396</v>
      </c>
      <c r="CF147" s="173">
        <f>IFERROR(Inv_SY_B!CF147/Inv_SY_B!$CU147-1,"")</f>
        <v>0.10679765057223256</v>
      </c>
      <c r="CG147" s="173">
        <f>IFERROR(Inv_SY_B!CG147/Inv_SY_B!$CU147-1,"")</f>
        <v>-2.2513949098037389E-2</v>
      </c>
      <c r="CH147" s="173">
        <f>IFERROR(Inv_SY_B!CH147/Inv_SY_B!$CU147-1,"")</f>
        <v>8.4972845494683646E-2</v>
      </c>
      <c r="CI147" s="173">
        <f>IFERROR(Inv_SY_B!CI147/Inv_SY_B!$CU147-1,"")</f>
        <v>-5.6708879085982322E-2</v>
      </c>
      <c r="CJ147" s="173">
        <f>IFERROR(Inv_SY_B!CJ147/Inv_SY_B!$CU147-1,"")</f>
        <v>-0.10820882416719846</v>
      </c>
      <c r="CK147" s="173">
        <f>IFERROR(Inv_SY_B!CK147/Inv_SY_B!$CU147-1,"")</f>
        <v>-8.5293458507619269E-2</v>
      </c>
      <c r="CL147" s="173">
        <f>IFERROR(Inv_SY_B!CL147/Inv_SY_B!$CU147-1,"")</f>
        <v>-0.14097770413418464</v>
      </c>
      <c r="CM147" s="173">
        <f>IFERROR(Inv_SY_B!CM147/Inv_SY_B!$CU147-1,"")</f>
        <v>-8.8419896881860804E-2</v>
      </c>
      <c r="CN147" s="173">
        <f>IFERROR(Inv_SY_B!CN147/Inv_SY_B!$CU147-1,"")</f>
        <v>-5.4132505809163733E-2</v>
      </c>
      <c r="CO147" s="173">
        <f>IFERROR(Inv_SY_B!CO147/Inv_SY_B!$CU147-1,"")</f>
        <v>-8.346931100505417E-2</v>
      </c>
      <c r="CP147" s="173">
        <f>IFERROR(Inv_SY_B!CP147/Inv_SY_B!$CU147-1,"")</f>
        <v>-0.13480872009786271</v>
      </c>
      <c r="CQ147" s="173">
        <f>IFERROR(Inv_SY_B!CQ147/Inv_SY_B!$CU147-1,"")</f>
        <v>-1</v>
      </c>
      <c r="CR147" s="173">
        <f>IFERROR(Inv_SY_B!CR147/Inv_SY_B!$CU147-1,"")</f>
        <v>-1</v>
      </c>
      <c r="CS147" s="173">
        <f>IFERROR(Inv_SY_B!CS147/Inv_SY_B!$CU147-1,"")</f>
        <v>-1</v>
      </c>
      <c r="CT147" s="173">
        <f>IFERROR(Inv_SY_B!CT147/Inv_SY_B!$CU147-1,"")</f>
        <v>-1</v>
      </c>
      <c r="CU147" s="173"/>
      <c r="CV147" s="173"/>
      <c r="CW147" s="173"/>
      <c r="CX147" s="173"/>
    </row>
    <row r="148" spans="2:102">
      <c r="B148" s="164">
        <f t="shared" si="3"/>
        <v>45840</v>
      </c>
      <c r="C148" s="173">
        <f>IFERROR(Inv_SY_B!C148/Inv_SY_B!$CU148-1,"")</f>
        <v>0.1003906602828859</v>
      </c>
      <c r="D148" s="173">
        <f>IFERROR(Inv_SY_B!D148/Inv_SY_B!$CU148-1,"")</f>
        <v>8.860474299860055E-2</v>
      </c>
      <c r="E148" s="173">
        <f>IFERROR(Inv_SY_B!E148/Inv_SY_B!$CU148-1,"")</f>
        <v>8.3636880770039612E-2</v>
      </c>
      <c r="F148" s="173">
        <f>IFERROR(Inv_SY_B!F148/Inv_SY_B!$CU148-1,"")</f>
        <v>1.9026933360294596E-2</v>
      </c>
      <c r="G148" s="173">
        <f>IFERROR(Inv_SY_B!G148/Inv_SY_B!$CU148-1,"")</f>
        <v>6.8085174107184177E-2</v>
      </c>
      <c r="H148" s="173">
        <f>IFERROR(Inv_SY_B!H148/Inv_SY_B!$CU148-1,"")</f>
        <v>6.1894688930707709E-2</v>
      </c>
      <c r="I148" s="173">
        <f>IFERROR(Inv_SY_B!I148/Inv_SY_B!$CU148-1,"")</f>
        <v>4.8154831587796432E-2</v>
      </c>
      <c r="J148" s="173">
        <f>IFERROR(Inv_SY_B!J148/Inv_SY_B!$CU148-1,"")</f>
        <v>6.8259038435865671E-2</v>
      </c>
      <c r="K148" s="173">
        <f>IFERROR(Inv_SY_B!K148/Inv_SY_B!$CU148-1,"")</f>
        <v>6.5906393639845184E-3</v>
      </c>
      <c r="L148" s="173">
        <f>IFERROR(Inv_SY_B!L148/Inv_SY_B!$CU148-1,"")</f>
        <v>5.7106556826359789E-2</v>
      </c>
      <c r="M148" s="173">
        <f>IFERROR(Inv_SY_B!M148/Inv_SY_B!$CU148-1,"")</f>
        <v>6.3360290465278579E-2</v>
      </c>
      <c r="N148" s="173">
        <f>IFERROR(Inv_SY_B!N148/Inv_SY_B!$CU148-1,"")</f>
        <v>5.4723477975545665E-2</v>
      </c>
      <c r="O148" s="173">
        <f>IFERROR(Inv_SY_B!O148/Inv_SY_B!$CU148-1,"")</f>
        <v>5.6501952490786378E-2</v>
      </c>
      <c r="P148" s="173">
        <f>IFERROR(Inv_SY_B!P148/Inv_SY_B!$CU148-1,"")</f>
        <v>2.4096575480156535E-2</v>
      </c>
      <c r="Q148" s="173">
        <f>IFERROR(Inv_SY_B!Q148/Inv_SY_B!$CU148-1,"")</f>
        <v>8.8157755144395722E-3</v>
      </c>
      <c r="R148" s="173">
        <f>IFERROR(Inv_SY_B!R148/Inv_SY_B!$CU148-1,"")</f>
        <v>-1.4476642593398092E-2</v>
      </c>
      <c r="S148" s="173">
        <f>IFERROR(Inv_SY_B!S148/Inv_SY_B!$CU148-1,"")</f>
        <v>4.3923860506798196E-3</v>
      </c>
      <c r="T148" s="173">
        <f>IFERROR(Inv_SY_B!T148/Inv_SY_B!$CU148-1,"")</f>
        <v>4.2869578468341274E-2</v>
      </c>
      <c r="U148" s="173">
        <f>IFERROR(Inv_SY_B!U148/Inv_SY_B!$CU148-1,"")</f>
        <v>0.14936140482874705</v>
      </c>
      <c r="V148" s="173">
        <f>IFERROR(Inv_SY_B!V148/Inv_SY_B!$CU148-1,"")</f>
        <v>0.15489725423952061</v>
      </c>
      <c r="W148" s="173">
        <f>IFERROR(Inv_SY_B!W148/Inv_SY_B!$CU148-1,"")</f>
        <v>9.0945447188951478E-2</v>
      </c>
      <c r="X148" s="173">
        <f>IFERROR(Inv_SY_B!X148/Inv_SY_B!$CU148-1,"")</f>
        <v>-0.25268580793434248</v>
      </c>
      <c r="Y148" s="173">
        <f>IFERROR(Inv_SY_B!Y148/Inv_SY_B!$CU148-1,"")</f>
        <v>0.11376116340264941</v>
      </c>
      <c r="Z148" s="173">
        <f>IFERROR(Inv_SY_B!Z148/Inv_SY_B!$CU148-1,"")</f>
        <v>8.4247591175145242E-2</v>
      </c>
      <c r="AA148" s="173">
        <f>IFERROR(Inv_SY_B!AA148/Inv_SY_B!$CU148-1,"")</f>
        <v>-3.1084619663787172E-2</v>
      </c>
      <c r="AB148" s="173">
        <f>IFERROR(Inv_SY_B!AB148/Inv_SY_B!$CU148-1,"")</f>
        <v>1.1063985164568191E-2</v>
      </c>
      <c r="AC148" s="173">
        <f>IFERROR(Inv_SY_B!AC148/Inv_SY_B!$CU148-1,"")</f>
        <v>1.4531887337531524E-2</v>
      </c>
      <c r="AD148" s="173">
        <f>IFERROR(Inv_SY_B!AD148/Inv_SY_B!$CU148-1,"")</f>
        <v>-1.1629904826894299E-2</v>
      </c>
      <c r="AE148" s="173">
        <f>IFERROR(Inv_SY_B!AE148/Inv_SY_B!$CU148-1,"")</f>
        <v>1.0980984263790683E-2</v>
      </c>
      <c r="AF148" s="173">
        <f>IFERROR(Inv_SY_B!AF148/Inv_SY_B!$CU148-1,"")</f>
        <v>3.5227034714443661E-2</v>
      </c>
      <c r="AG148" s="173">
        <f>IFERROR(Inv_SY_B!AG148/Inv_SY_B!$CU148-1,"")</f>
        <v>-2.0594784274535649E-2</v>
      </c>
      <c r="AH148" s="173">
        <f>IFERROR(Inv_SY_B!AH148/Inv_SY_B!$CU148-1,"")</f>
        <v>-0.22053911970962525</v>
      </c>
      <c r="AI148" s="173">
        <f>IFERROR(Inv_SY_B!AI148/Inv_SY_B!$CU148-1,"")</f>
        <v>-1.8581618363486374E-2</v>
      </c>
      <c r="AJ148" s="173">
        <f>IFERROR(Inv_SY_B!AJ148/Inv_SY_B!$CU148-1,"")</f>
        <v>-1.7780460500925965E-2</v>
      </c>
      <c r="AK148" s="173">
        <f>IFERROR(Inv_SY_B!AK148/Inv_SY_B!$CU148-1,"")</f>
        <v>-1.113637546831292E-2</v>
      </c>
      <c r="AL148" s="173">
        <f>IFERROR(Inv_SY_B!AL148/Inv_SY_B!$CU148-1,"")</f>
        <v>-1.0774881236832345E-2</v>
      </c>
      <c r="AM148" s="173">
        <f>IFERROR(Inv_SY_B!AM148/Inv_SY_B!$CU148-1,"")</f>
        <v>-2.8395802179851604E-2</v>
      </c>
      <c r="AN148" s="173">
        <f>IFERROR(Inv_SY_B!AN148/Inv_SY_B!$CU148-1,"")</f>
        <v>-4.1890304927353683E-2</v>
      </c>
      <c r="AO148" s="173">
        <f>IFERROR(Inv_SY_B!AO148/Inv_SY_B!$CU148-1,"")</f>
        <v>-2.9439864287975515E-2</v>
      </c>
      <c r="AP148" s="173">
        <f>IFERROR(Inv_SY_B!AP148/Inv_SY_B!$CU148-1,"")</f>
        <v>-1.8999243206735961E-2</v>
      </c>
      <c r="AQ148" s="173">
        <f>IFERROR(Inv_SY_B!AQ148/Inv_SY_B!$CU148-1,"")</f>
        <v>-1.9170469392468359E-2</v>
      </c>
      <c r="AR148" s="173">
        <f>IFERROR(Inv_SY_B!AR148/Inv_SY_B!$CU148-1,"")</f>
        <v>3.0597148892145709E-2</v>
      </c>
      <c r="AS148" s="173">
        <f>IFERROR(Inv_SY_B!AS148/Inv_SY_B!$CU148-1,"")</f>
        <v>7.4430078259792198E-2</v>
      </c>
      <c r="AT148" s="173">
        <f>IFERROR(Inv_SY_B!AT148/Inv_SY_B!$CU148-1,"")</f>
        <v>-2.4727874894947321E-2</v>
      </c>
      <c r="AU148" s="173">
        <f>IFERROR(Inv_SY_B!AU148/Inv_SY_B!$CU148-1,"")</f>
        <v>1.8908563815028367E-2</v>
      </c>
      <c r="AV148" s="173">
        <f>IFERROR(Inv_SY_B!AV148/Inv_SY_B!$CU148-1,"")</f>
        <v>-6.7652537445312078E-2</v>
      </c>
      <c r="AW148" s="173">
        <f>IFERROR(Inv_SY_B!AW148/Inv_SY_B!$CU148-1,"")</f>
        <v>-4.5979548184172492E-2</v>
      </c>
      <c r="AX148" s="173">
        <f>IFERROR(Inv_SY_B!AX148/Inv_SY_B!$CU148-1,"")</f>
        <v>2.1149958274446767E-4</v>
      </c>
      <c r="AY148" s="173">
        <f>IFERROR(Inv_SY_B!AY148/Inv_SY_B!$CU148-1,"")</f>
        <v>-1.4971803626432578E-2</v>
      </c>
      <c r="AZ148" s="173">
        <f>IFERROR(Inv_SY_B!AZ148/Inv_SY_B!$CU148-1,"")</f>
        <v>2.446696064920606E-2</v>
      </c>
      <c r="BA148" s="173">
        <f>IFERROR(Inv_SY_B!BA148/Inv_SY_B!$CU148-1,"")</f>
        <v>-1.3361307822866486E-2</v>
      </c>
      <c r="BB148" s="173">
        <f>IFERROR(Inv_SY_B!BB148/Inv_SY_B!$CU148-1,"")</f>
        <v>-4.4957237369967595E-2</v>
      </c>
      <c r="BC148" s="173">
        <f>IFERROR(Inv_SY_B!BC148/Inv_SY_B!$CU148-1,"")</f>
        <v>-2.0151887774104815E-2</v>
      </c>
      <c r="BD148" s="173">
        <f>IFERROR(Inv_SY_B!BD148/Inv_SY_B!$CU148-1,"")</f>
        <v>-4.0948827991481473E-2</v>
      </c>
      <c r="BE148" s="173">
        <f>IFERROR(Inv_SY_B!BE148/Inv_SY_B!$CU148-1,"")</f>
        <v>-4.5294915355090781E-3</v>
      </c>
      <c r="BF148" s="173">
        <f>IFERROR(Inv_SY_B!BF148/Inv_SY_B!$CU148-1,"")</f>
        <v>-2.1169974534835601E-2</v>
      </c>
      <c r="BG148" s="173">
        <f>IFERROR(Inv_SY_B!BG148/Inv_SY_B!$CU148-1,"")</f>
        <v>1.1287636729798711E-2</v>
      </c>
      <c r="BH148" s="173">
        <f>IFERROR(Inv_SY_B!BH148/Inv_SY_B!$CU148-1,"")</f>
        <v>4.0972633431274552E-2</v>
      </c>
      <c r="BI148" s="173">
        <f>IFERROR(Inv_SY_B!BI148/Inv_SY_B!$CU148-1,"")</f>
        <v>-2.689480936087818E-2</v>
      </c>
      <c r="BJ148" s="173">
        <f>IFERROR(Inv_SY_B!BJ148/Inv_SY_B!$CU148-1,"")</f>
        <v>5.4086087431841623E-3</v>
      </c>
      <c r="BK148" s="173">
        <f>IFERROR(Inv_SY_B!BK148/Inv_SY_B!$CU148-1,"")</f>
        <v>-5.0112294028829885E-2</v>
      </c>
      <c r="BL148" s="173">
        <f>IFERROR(Inv_SY_B!BL148/Inv_SY_B!$CU148-1,"")</f>
        <v>-3.5436412308982979E-2</v>
      </c>
      <c r="BM148" s="173">
        <f>IFERROR(Inv_SY_B!BM148/Inv_SY_B!$CU148-1,"")</f>
        <v>-2.7769364914977168E-2</v>
      </c>
      <c r="BN148" s="173">
        <f>IFERROR(Inv_SY_B!BN148/Inv_SY_B!$CU148-1,"")</f>
        <v>9.9503387108945685E-3</v>
      </c>
      <c r="BO148" s="173">
        <f>IFERROR(Inv_SY_B!BO148/Inv_SY_B!$CU148-1,"")</f>
        <v>-2.8678779956994638E-2</v>
      </c>
      <c r="BP148" s="173">
        <f>IFERROR(Inv_SY_B!BP148/Inv_SY_B!$CU148-1,"")</f>
        <v>-3.4038207554398014E-2</v>
      </c>
      <c r="BQ148" s="173">
        <f>IFERROR(Inv_SY_B!BQ148/Inv_SY_B!$CU148-1,"")</f>
        <v>-2.2012277944376102E-2</v>
      </c>
      <c r="BR148" s="173">
        <f>IFERROR(Inv_SY_B!BR148/Inv_SY_B!$CU148-1,"")</f>
        <v>-2.1132705899850612E-2</v>
      </c>
      <c r="BS148" s="173">
        <f>IFERROR(Inv_SY_B!BS148/Inv_SY_B!$CU148-1,"")</f>
        <v>-3.4224928375424901E-2</v>
      </c>
      <c r="BT148" s="173">
        <f>IFERROR(Inv_SY_B!BT148/Inv_SY_B!$CU148-1,"")</f>
        <v>-1.3846841292952994E-2</v>
      </c>
      <c r="BU148" s="173">
        <f>IFERROR(Inv_SY_B!BU148/Inv_SY_B!$CU148-1,"")</f>
        <v>-3.1951346696255101E-2</v>
      </c>
      <c r="BV148" s="173">
        <f>IFERROR(Inv_SY_B!BV148/Inv_SY_B!$CU148-1,"")</f>
        <v>-6.0846694917503608E-2</v>
      </c>
      <c r="BW148" s="173">
        <f>IFERROR(Inv_SY_B!BW148/Inv_SY_B!$CU148-1,"")</f>
        <v>-8.9775241089395941E-3</v>
      </c>
      <c r="BX148" s="173">
        <f>IFERROR(Inv_SY_B!BX148/Inv_SY_B!$CU148-1,"")</f>
        <v>-4.752646107540226E-3</v>
      </c>
      <c r="BY148" s="173">
        <f>IFERROR(Inv_SY_B!BY148/Inv_SY_B!$CU148-1,"")</f>
        <v>-4.1358996701774675E-3</v>
      </c>
      <c r="BZ148" s="173">
        <f>IFERROR(Inv_SY_B!BZ148/Inv_SY_B!$CU148-1,"")</f>
        <v>-6.4084288958482505E-3</v>
      </c>
      <c r="CA148" s="173">
        <f>IFERROR(Inv_SY_B!CA148/Inv_SY_B!$CU148-1,"")</f>
        <v>-4.0315021310198262E-2</v>
      </c>
      <c r="CB148" s="173">
        <f>IFERROR(Inv_SY_B!CB148/Inv_SY_B!$CU148-1,"")</f>
        <v>-6.2400298399856835E-2</v>
      </c>
      <c r="CC148" s="173">
        <f>IFERROR(Inv_SY_B!CC148/Inv_SY_B!$CU148-1,"")</f>
        <v>6.4549133028287686E-2</v>
      </c>
      <c r="CD148" s="173">
        <f>IFERROR(Inv_SY_B!CD148/Inv_SY_B!$CU148-1,"")</f>
        <v>8.3979026627857722E-2</v>
      </c>
      <c r="CE148" s="173">
        <f>IFERROR(Inv_SY_B!CE148/Inv_SY_B!$CU148-1,"")</f>
        <v>0.14553241174254783</v>
      </c>
      <c r="CF148" s="173">
        <f>IFERROR(Inv_SY_B!CF148/Inv_SY_B!$CU148-1,"")</f>
        <v>7.1906957191072651E-2</v>
      </c>
      <c r="CG148" s="173">
        <f>IFERROR(Inv_SY_B!CG148/Inv_SY_B!$CU148-1,"")</f>
        <v>-5.2358517558188655E-2</v>
      </c>
      <c r="CH148" s="173">
        <f>IFERROR(Inv_SY_B!CH148/Inv_SY_B!$CU148-1,"")</f>
        <v>3.0286714355157285E-2</v>
      </c>
      <c r="CI148" s="173">
        <f>IFERROR(Inv_SY_B!CI148/Inv_SY_B!$CU148-1,"")</f>
        <v>-2.3291318430620045E-2</v>
      </c>
      <c r="CJ148" s="173">
        <f>IFERROR(Inv_SY_B!CJ148/Inv_SY_B!$CU148-1,"")</f>
        <v>-7.5283839473029412E-2</v>
      </c>
      <c r="CK148" s="173">
        <f>IFERROR(Inv_SY_B!CK148/Inv_SY_B!$CU148-1,"")</f>
        <v>-5.1734212953701286E-2</v>
      </c>
      <c r="CL148" s="173">
        <f>IFERROR(Inv_SY_B!CL148/Inv_SY_B!$CU148-1,"")</f>
        <v>-0.11093527472194198</v>
      </c>
      <c r="CM148" s="173">
        <f>IFERROR(Inv_SY_B!CM148/Inv_SY_B!$CU148-1,"")</f>
        <v>-6.2503467381106792E-2</v>
      </c>
      <c r="CN148" s="173">
        <f>IFERROR(Inv_SY_B!CN148/Inv_SY_B!$CU148-1,"")</f>
        <v>-2.9881435509851895E-2</v>
      </c>
      <c r="CO148" s="173">
        <f>IFERROR(Inv_SY_B!CO148/Inv_SY_B!$CU148-1,"")</f>
        <v>-5.8603679889856153E-2</v>
      </c>
      <c r="CP148" s="173">
        <f>IFERROR(Inv_SY_B!CP148/Inv_SY_B!$CU148-1,"")</f>
        <v>-0.10985802977486403</v>
      </c>
      <c r="CQ148" s="173">
        <f>IFERROR(Inv_SY_B!CQ148/Inv_SY_B!$CU148-1,"")</f>
        <v>-1</v>
      </c>
      <c r="CR148" s="173">
        <f>IFERROR(Inv_SY_B!CR148/Inv_SY_B!$CU148-1,"")</f>
        <v>-1</v>
      </c>
      <c r="CS148" s="173">
        <f>IFERROR(Inv_SY_B!CS148/Inv_SY_B!$CU148-1,"")</f>
        <v>-1</v>
      </c>
      <c r="CT148" s="173">
        <f>IFERROR(Inv_SY_B!CT148/Inv_SY_B!$CU148-1,"")</f>
        <v>-1</v>
      </c>
      <c r="CU148" s="173"/>
      <c r="CV148" s="173"/>
      <c r="CW148" s="173"/>
      <c r="CX148" s="173"/>
    </row>
    <row r="149" spans="2:102">
      <c r="B149" s="164">
        <f t="shared" si="3"/>
        <v>45841</v>
      </c>
      <c r="C149" s="173">
        <f>IFERROR(Inv_SY_B!C149/Inv_SY_B!$CU149-1,"")</f>
        <v>6.6088862279929605E-2</v>
      </c>
      <c r="D149" s="173">
        <f>IFERROR(Inv_SY_B!D149/Inv_SY_B!$CU149-1,"")</f>
        <v>7.0786847313538681E-2</v>
      </c>
      <c r="E149" s="173">
        <f>IFERROR(Inv_SY_B!E149/Inv_SY_B!$CU149-1,"")</f>
        <v>7.1839096252098722E-2</v>
      </c>
      <c r="F149" s="173">
        <f>IFERROR(Inv_SY_B!F149/Inv_SY_B!$CU149-1,"")</f>
        <v>1.6571939406478498E-2</v>
      </c>
      <c r="G149" s="173">
        <f>IFERROR(Inv_SY_B!G149/Inv_SY_B!$CU149-1,"")</f>
        <v>6.5502956419978942E-2</v>
      </c>
      <c r="H149" s="173">
        <f>IFERROR(Inv_SY_B!H149/Inv_SY_B!$CU149-1,"")</f>
        <v>5.2683324666620068E-2</v>
      </c>
      <c r="I149" s="173">
        <f>IFERROR(Inv_SY_B!I149/Inv_SY_B!$CU149-1,"")</f>
        <v>4.9310599071227923E-2</v>
      </c>
      <c r="J149" s="173">
        <f>IFERROR(Inv_SY_B!J149/Inv_SY_B!$CU149-1,"")</f>
        <v>4.5585865707384876E-2</v>
      </c>
      <c r="K149" s="173">
        <f>IFERROR(Inv_SY_B!K149/Inv_SY_B!$CU149-1,"")</f>
        <v>1.3354939598229976E-2</v>
      </c>
      <c r="L149" s="173">
        <f>IFERROR(Inv_SY_B!L149/Inv_SY_B!$CU149-1,"")</f>
        <v>5.6905185280622383E-2</v>
      </c>
      <c r="M149" s="173">
        <f>IFERROR(Inv_SY_B!M149/Inv_SY_B!$CU149-1,"")</f>
        <v>6.2334053384575761E-2</v>
      </c>
      <c r="N149" s="173">
        <f>IFERROR(Inv_SY_B!N149/Inv_SY_B!$CU149-1,"")</f>
        <v>4.1076305976929017E-2</v>
      </c>
      <c r="O149" s="173">
        <f>IFERROR(Inv_SY_B!O149/Inv_SY_B!$CU149-1,"")</f>
        <v>5.809826046911537E-2</v>
      </c>
      <c r="P149" s="173">
        <f>IFERROR(Inv_SY_B!P149/Inv_SY_B!$CU149-1,"")</f>
        <v>3.3131266728752884E-2</v>
      </c>
      <c r="Q149" s="173">
        <f>IFERROR(Inv_SY_B!Q149/Inv_SY_B!$CU149-1,"")</f>
        <v>2.3189345958307461E-2</v>
      </c>
      <c r="R149" s="173">
        <f>IFERROR(Inv_SY_B!R149/Inv_SY_B!$CU149-1,"")</f>
        <v>1.7049383196665602E-3</v>
      </c>
      <c r="S149" s="173">
        <f>IFERROR(Inv_SY_B!S149/Inv_SY_B!$CU149-1,"")</f>
        <v>1.3988708754079981E-2</v>
      </c>
      <c r="T149" s="173">
        <f>IFERROR(Inv_SY_B!T149/Inv_SY_B!$CU149-1,"")</f>
        <v>3.7091716227585447E-2</v>
      </c>
      <c r="U149" s="173">
        <f>IFERROR(Inv_SY_B!U149/Inv_SY_B!$CU149-1,"")</f>
        <v>0.11662499023610184</v>
      </c>
      <c r="V149" s="173">
        <f>IFERROR(Inv_SY_B!V149/Inv_SY_B!$CU149-1,"")</f>
        <v>0.13073503261674269</v>
      </c>
      <c r="W149" s="173">
        <f>IFERROR(Inv_SY_B!W149/Inv_SY_B!$CU149-1,"")</f>
        <v>8.2203369430848383E-2</v>
      </c>
      <c r="X149" s="173">
        <f>IFERROR(Inv_SY_B!X149/Inv_SY_B!$CU149-1,"")</f>
        <v>3.5501831478443879E-2</v>
      </c>
      <c r="Y149" s="173">
        <f>IFERROR(Inv_SY_B!Y149/Inv_SY_B!$CU149-1,"")</f>
        <v>6.4306278847739096E-2</v>
      </c>
      <c r="Z149" s="173">
        <f>IFERROR(Inv_SY_B!Z149/Inv_SY_B!$CU149-1,"")</f>
        <v>3.7556643040337123E-2</v>
      </c>
      <c r="AA149" s="173">
        <f>IFERROR(Inv_SY_B!AA149/Inv_SY_B!$CU149-1,"")</f>
        <v>3.3624442126041432E-2</v>
      </c>
      <c r="AB149" s="173">
        <f>IFERROR(Inv_SY_B!AB149/Inv_SY_B!$CU149-1,"")</f>
        <v>7.2458991247703164E-2</v>
      </c>
      <c r="AC149" s="173">
        <f>IFERROR(Inv_SY_B!AC149/Inv_SY_B!$CU149-1,"")</f>
        <v>6.3510891154101801E-2</v>
      </c>
      <c r="AD149" s="173">
        <f>IFERROR(Inv_SY_B!AD149/Inv_SY_B!$CU149-1,"")</f>
        <v>3.8934556129093689E-2</v>
      </c>
      <c r="AE149" s="173">
        <f>IFERROR(Inv_SY_B!AE149/Inv_SY_B!$CU149-1,"")</f>
        <v>7.040928530783308E-2</v>
      </c>
      <c r="AF149" s="173">
        <f>IFERROR(Inv_SY_B!AF149/Inv_SY_B!$CU149-1,"")</f>
        <v>9.5912655297674343E-2</v>
      </c>
      <c r="AG149" s="173">
        <f>IFERROR(Inv_SY_B!AG149/Inv_SY_B!$CU149-1,"")</f>
        <v>9.0078010394170072E-2</v>
      </c>
      <c r="AH149" s="173">
        <f>IFERROR(Inv_SY_B!AH149/Inv_SY_B!$CU149-1,"")</f>
        <v>4.2044043356944671E-2</v>
      </c>
      <c r="AI149" s="173">
        <f>IFERROR(Inv_SY_B!AI149/Inv_SY_B!$CU149-1,"")</f>
        <v>-2.5010319710527584E-2</v>
      </c>
      <c r="AJ149" s="173">
        <f>IFERROR(Inv_SY_B!AJ149/Inv_SY_B!$CU149-1,"")</f>
        <v>-2.5987654995501042E-2</v>
      </c>
      <c r="AK149" s="173">
        <f>IFERROR(Inv_SY_B!AK149/Inv_SY_B!$CU149-1,"")</f>
        <v>-2.4376736836131174E-2</v>
      </c>
      <c r="AL149" s="173">
        <f>IFERROR(Inv_SY_B!AL149/Inv_SY_B!$CU149-1,"")</f>
        <v>-2.6103158256452486E-2</v>
      </c>
      <c r="AM149" s="173">
        <f>IFERROR(Inv_SY_B!AM149/Inv_SY_B!$CU149-1,"")</f>
        <v>-4.1803851117857893E-2</v>
      </c>
      <c r="AN149" s="173">
        <f>IFERROR(Inv_SY_B!AN149/Inv_SY_B!$CU149-1,"")</f>
        <v>-4.3009577875454563E-2</v>
      </c>
      <c r="AO149" s="173">
        <f>IFERROR(Inv_SY_B!AO149/Inv_SY_B!$CU149-1,"")</f>
        <v>-4.5064407983471333E-2</v>
      </c>
      <c r="AP149" s="173">
        <f>IFERROR(Inv_SY_B!AP149/Inv_SY_B!$CU149-1,"")</f>
        <v>-3.3244889345622752E-2</v>
      </c>
      <c r="AQ149" s="173">
        <f>IFERROR(Inv_SY_B!AQ149/Inv_SY_B!$CU149-1,"")</f>
        <v>-3.5890016102851585E-2</v>
      </c>
      <c r="AR149" s="173">
        <f>IFERROR(Inv_SY_B!AR149/Inv_SY_B!$CU149-1,"")</f>
        <v>8.30929554333526E-3</v>
      </c>
      <c r="AS149" s="173">
        <f>IFERROR(Inv_SY_B!AS149/Inv_SY_B!$CU149-1,"")</f>
        <v>5.2261361865960865E-2</v>
      </c>
      <c r="AT149" s="173">
        <f>IFERROR(Inv_SY_B!AT149/Inv_SY_B!$CU149-1,"")</f>
        <v>-3.6987119384565337E-2</v>
      </c>
      <c r="AU149" s="173">
        <f>IFERROR(Inv_SY_B!AU149/Inv_SY_B!$CU149-1,"")</f>
        <v>9.5091625547332193E-3</v>
      </c>
      <c r="AV149" s="173">
        <f>IFERROR(Inv_SY_B!AV149/Inv_SY_B!$CU149-1,"")</f>
        <v>-0.10136895062239115</v>
      </c>
      <c r="AW149" s="173">
        <f>IFERROR(Inv_SY_B!AW149/Inv_SY_B!$CU149-1,"")</f>
        <v>-5.6179170840471304E-2</v>
      </c>
      <c r="AX149" s="173">
        <f>IFERROR(Inv_SY_B!AX149/Inv_SY_B!$CU149-1,"")</f>
        <v>-2.3870788356984307E-2</v>
      </c>
      <c r="AY149" s="173">
        <f>IFERROR(Inv_SY_B!AY149/Inv_SY_B!$CU149-1,"")</f>
        <v>-4.7495771508260787E-2</v>
      </c>
      <c r="AZ149" s="173">
        <f>IFERROR(Inv_SY_B!AZ149/Inv_SY_B!$CU149-1,"")</f>
        <v>-9.5595373417206586E-3</v>
      </c>
      <c r="BA149" s="173">
        <f>IFERROR(Inv_SY_B!BA149/Inv_SY_B!$CU149-1,"")</f>
        <v>-4.6490901612177171E-2</v>
      </c>
      <c r="BB149" s="173">
        <f>IFERROR(Inv_SY_B!BB149/Inv_SY_B!$CU149-1,"")</f>
        <v>-7.3539088839811306E-2</v>
      </c>
      <c r="BC149" s="173">
        <f>IFERROR(Inv_SY_B!BC149/Inv_SY_B!$CU149-1,"")</f>
        <v>-5.102307565537989E-2</v>
      </c>
      <c r="BD149" s="173">
        <f>IFERROR(Inv_SY_B!BD149/Inv_SY_B!$CU149-1,"")</f>
        <v>-8.5200536028355089E-2</v>
      </c>
      <c r="BE149" s="173">
        <f>IFERROR(Inv_SY_B!BE149/Inv_SY_B!$CU149-1,"")</f>
        <v>-5.135394807367466E-2</v>
      </c>
      <c r="BF149" s="173">
        <f>IFERROR(Inv_SY_B!BF149/Inv_SY_B!$CU149-1,"")</f>
        <v>-5.8841156498068869E-2</v>
      </c>
      <c r="BG149" s="173">
        <f>IFERROR(Inv_SY_B!BG149/Inv_SY_B!$CU149-1,"")</f>
        <v>-1.3685978256379405E-2</v>
      </c>
      <c r="BH149" s="173">
        <f>IFERROR(Inv_SY_B!BH149/Inv_SY_B!$CU149-1,"")</f>
        <v>8.8906534126764747E-4</v>
      </c>
      <c r="BI149" s="173">
        <f>IFERROR(Inv_SY_B!BI149/Inv_SY_B!$CU149-1,"")</f>
        <v>-6.948022498303541E-2</v>
      </c>
      <c r="BJ149" s="173">
        <f>IFERROR(Inv_SY_B!BJ149/Inv_SY_B!$CU149-1,"")</f>
        <v>-3.1143641587782933E-2</v>
      </c>
      <c r="BK149" s="173">
        <f>IFERROR(Inv_SY_B!BK149/Inv_SY_B!$CU149-1,"")</f>
        <v>-9.6214393812781962E-2</v>
      </c>
      <c r="BL149" s="173">
        <f>IFERROR(Inv_SY_B!BL149/Inv_SY_B!$CU149-1,"")</f>
        <v>-7.9481889354328095E-2</v>
      </c>
      <c r="BM149" s="173">
        <f>IFERROR(Inv_SY_B!BM149/Inv_SY_B!$CU149-1,"")</f>
        <v>-6.3405040352546793E-2</v>
      </c>
      <c r="BN149" s="173">
        <f>IFERROR(Inv_SY_B!BN149/Inv_SY_B!$CU149-1,"")</f>
        <v>-1.3971468801075582E-2</v>
      </c>
      <c r="BO149" s="173">
        <f>IFERROR(Inv_SY_B!BO149/Inv_SY_B!$CU149-1,"")</f>
        <v>-6.6564105441543897E-2</v>
      </c>
      <c r="BP149" s="173">
        <f>IFERROR(Inv_SY_B!BP149/Inv_SY_B!$CU149-1,"")</f>
        <v>-6.3593245278658395E-2</v>
      </c>
      <c r="BQ149" s="173">
        <f>IFERROR(Inv_SY_B!BQ149/Inv_SY_B!$CU149-1,"")</f>
        <v>-6.023449651632129E-2</v>
      </c>
      <c r="BR149" s="173">
        <f>IFERROR(Inv_SY_B!BR149/Inv_SY_B!$CU149-1,"")</f>
        <v>-5.6856506036058851E-2</v>
      </c>
      <c r="BS149" s="173">
        <f>IFERROR(Inv_SY_B!BS149/Inv_SY_B!$CU149-1,"")</f>
        <v>-9.0385925777851983E-2</v>
      </c>
      <c r="BT149" s="173">
        <f>IFERROR(Inv_SY_B!BT149/Inv_SY_B!$CU149-1,"")</f>
        <v>-6.542135592769982E-2</v>
      </c>
      <c r="BU149" s="173">
        <f>IFERROR(Inv_SY_B!BU149/Inv_SY_B!$CU149-1,"")</f>
        <v>-7.1809243497893749E-2</v>
      </c>
      <c r="BV149" s="173">
        <f>IFERROR(Inv_SY_B!BV149/Inv_SY_B!$CU149-1,"")</f>
        <v>-8.9997472616980212E-2</v>
      </c>
      <c r="BW149" s="173">
        <f>IFERROR(Inv_SY_B!BW149/Inv_SY_B!$CU149-1,"")</f>
        <v>-6.0176058706325364E-2</v>
      </c>
      <c r="BX149" s="173">
        <f>IFERROR(Inv_SY_B!BX149/Inv_SY_B!$CU149-1,"")</f>
        <v>-7.0352515421734707E-2</v>
      </c>
      <c r="BY149" s="173">
        <f>IFERROR(Inv_SY_B!BY149/Inv_SY_B!$CU149-1,"")</f>
        <v>-5.9553776693152982E-2</v>
      </c>
      <c r="BZ149" s="173">
        <f>IFERROR(Inv_SY_B!BZ149/Inv_SY_B!$CU149-1,"")</f>
        <v>-6.9252106242441935E-2</v>
      </c>
      <c r="CA149" s="173">
        <f>IFERROR(Inv_SY_B!CA149/Inv_SY_B!$CU149-1,"")</f>
        <v>-7.7753527764602315E-2</v>
      </c>
      <c r="CB149" s="173">
        <f>IFERROR(Inv_SY_B!CB149/Inv_SY_B!$CU149-1,"")</f>
        <v>-0.10036868172376723</v>
      </c>
      <c r="CC149" s="173">
        <f>IFERROR(Inv_SY_B!CC149/Inv_SY_B!$CU149-1,"")</f>
        <v>5.4020519528112487E-2</v>
      </c>
      <c r="CD149" s="173">
        <f>IFERROR(Inv_SY_B!CD149/Inv_SY_B!$CU149-1,"")</f>
        <v>7.0073574890726853E-2</v>
      </c>
      <c r="CE149" s="173">
        <f>IFERROR(Inv_SY_B!CE149/Inv_SY_B!$CU149-1,"")</f>
        <v>0.11303641243132745</v>
      </c>
      <c r="CF149" s="173">
        <f>IFERROR(Inv_SY_B!CF149/Inv_SY_B!$CU149-1,"")</f>
        <v>3.7750745066535307E-2</v>
      </c>
      <c r="CG149" s="173">
        <f>IFERROR(Inv_SY_B!CG149/Inv_SY_B!$CU149-1,"")</f>
        <v>-5.7588760301558684E-2</v>
      </c>
      <c r="CH149" s="173">
        <f>IFERROR(Inv_SY_B!CH149/Inv_SY_B!$CU149-1,"")</f>
        <v>2.7228251271300907E-2</v>
      </c>
      <c r="CI149" s="173">
        <f>IFERROR(Inv_SY_B!CI149/Inv_SY_B!$CU149-1,"")</f>
        <v>7.6120868578733125E-2</v>
      </c>
      <c r="CJ149" s="173">
        <f>IFERROR(Inv_SY_B!CJ149/Inv_SY_B!$CU149-1,"")</f>
        <v>1.9147914750809791E-2</v>
      </c>
      <c r="CK149" s="173">
        <f>IFERROR(Inv_SY_B!CK149/Inv_SY_B!$CU149-1,"")</f>
        <v>4.3406001086242707E-2</v>
      </c>
      <c r="CL149" s="173">
        <f>IFERROR(Inv_SY_B!CL149/Inv_SY_B!$CU149-1,"")</f>
        <v>-2.3633083932803611E-2</v>
      </c>
      <c r="CM149" s="173">
        <f>IFERROR(Inv_SY_B!CM149/Inv_SY_B!$CU149-1,"")</f>
        <v>3.3933869707616804E-2</v>
      </c>
      <c r="CN149" s="173">
        <f>IFERROR(Inv_SY_B!CN149/Inv_SY_B!$CU149-1,"")</f>
        <v>7.2415661995303138E-2</v>
      </c>
      <c r="CO149" s="173">
        <f>IFERROR(Inv_SY_B!CO149/Inv_SY_B!$CU149-1,"")</f>
        <v>3.9552090559665354E-2</v>
      </c>
      <c r="CP149" s="173">
        <f>IFERROR(Inv_SY_B!CP149/Inv_SY_B!$CU149-1,"")</f>
        <v>-1.747587163747133E-2</v>
      </c>
      <c r="CQ149" s="173">
        <f>IFERROR(Inv_SY_B!CQ149/Inv_SY_B!$CU149-1,"")</f>
        <v>-1</v>
      </c>
      <c r="CR149" s="173">
        <f>IFERROR(Inv_SY_B!CR149/Inv_SY_B!$CU149-1,"")</f>
        <v>-1</v>
      </c>
      <c r="CS149" s="173">
        <f>IFERROR(Inv_SY_B!CS149/Inv_SY_B!$CU149-1,"")</f>
        <v>-1</v>
      </c>
      <c r="CT149" s="173">
        <f>IFERROR(Inv_SY_B!CT149/Inv_SY_B!$CU149-1,"")</f>
        <v>-1</v>
      </c>
      <c r="CU149" s="173"/>
      <c r="CV149" s="173"/>
      <c r="CW149" s="173"/>
      <c r="CX149" s="173"/>
    </row>
    <row r="150" spans="2:102">
      <c r="B150" s="164">
        <f t="shared" si="3"/>
        <v>45842</v>
      </c>
      <c r="C150" s="173">
        <f>IFERROR(Inv_SY_B!C150/Inv_SY_B!$CU150-1,"")</f>
        <v>1.2443983227380606E-2</v>
      </c>
      <c r="D150" s="173">
        <f>IFERROR(Inv_SY_B!D150/Inv_SY_B!$CU150-1,"")</f>
        <v>9.6714988562143223E-3</v>
      </c>
      <c r="E150" s="173">
        <f>IFERROR(Inv_SY_B!E150/Inv_SY_B!$CU150-1,"")</f>
        <v>1.605545824830612E-2</v>
      </c>
      <c r="F150" s="173">
        <f>IFERROR(Inv_SY_B!F150/Inv_SY_B!$CU150-1,"")</f>
        <v>-3.4373734973081271E-2</v>
      </c>
      <c r="G150" s="173">
        <f>IFERROR(Inv_SY_B!G150/Inv_SY_B!$CU150-1,"")</f>
        <v>6.2037674843682389E-3</v>
      </c>
      <c r="H150" s="173">
        <f>IFERROR(Inv_SY_B!H150/Inv_SY_B!$CU150-1,"")</f>
        <v>-1.784089891797791E-3</v>
      </c>
      <c r="I150" s="173">
        <f>IFERROR(Inv_SY_B!I150/Inv_SY_B!$CU150-1,"")</f>
        <v>4.3202109919635578E-3</v>
      </c>
      <c r="J150" s="173">
        <f>IFERROR(Inv_SY_B!J150/Inv_SY_B!$CU150-1,"")</f>
        <v>-1.1749149100800382E-3</v>
      </c>
      <c r="K150" s="173">
        <f>IFERROR(Inv_SY_B!K150/Inv_SY_B!$CU150-1,"")</f>
        <v>7.6387362649212864E-3</v>
      </c>
      <c r="L150" s="173">
        <f>IFERROR(Inv_SY_B!L150/Inv_SY_B!$CU150-1,"")</f>
        <v>1.0494215120505856E-2</v>
      </c>
      <c r="M150" s="173">
        <f>IFERROR(Inv_SY_B!M150/Inv_SY_B!$CU150-1,"")</f>
        <v>8.8194437691917482E-3</v>
      </c>
      <c r="N150" s="173">
        <f>IFERROR(Inv_SY_B!N150/Inv_SY_B!$CU150-1,"")</f>
        <v>4.2837503902806162E-3</v>
      </c>
      <c r="O150" s="173">
        <f>IFERROR(Inv_SY_B!O150/Inv_SY_B!$CU150-1,"")</f>
        <v>1.2818152668314653E-3</v>
      </c>
      <c r="P150" s="173">
        <f>IFERROR(Inv_SY_B!P150/Inv_SY_B!$CU150-1,"")</f>
        <v>-2.3786292322491076E-2</v>
      </c>
      <c r="Q150" s="173">
        <f>IFERROR(Inv_SY_B!Q150/Inv_SY_B!$CU150-1,"")</f>
        <v>-3.2251860759676454E-2</v>
      </c>
      <c r="R150" s="173">
        <f>IFERROR(Inv_SY_B!R150/Inv_SY_B!$CU150-1,"")</f>
        <v>-5.7409977894564257E-2</v>
      </c>
      <c r="S150" s="173">
        <f>IFERROR(Inv_SY_B!S150/Inv_SY_B!$CU150-1,"")</f>
        <v>-4.1586967362099103E-2</v>
      </c>
      <c r="T150" s="173">
        <f>IFERROR(Inv_SY_B!T150/Inv_SY_B!$CU150-1,"")</f>
        <v>-1.5166804459175398E-2</v>
      </c>
      <c r="U150" s="173">
        <f>IFERROR(Inv_SY_B!U150/Inv_SY_B!$CU150-1,"")</f>
        <v>7.3038027849711806E-2</v>
      </c>
      <c r="V150" s="173">
        <f>IFERROR(Inv_SY_B!V150/Inv_SY_B!$CU150-1,"")</f>
        <v>7.8012350739673941E-2</v>
      </c>
      <c r="W150" s="173">
        <f>IFERROR(Inv_SY_B!W150/Inv_SY_B!$CU150-1,"")</f>
        <v>3.9296975007706791E-2</v>
      </c>
      <c r="X150" s="173">
        <f>IFERROR(Inv_SY_B!X150/Inv_SY_B!$CU150-1,"")</f>
        <v>-1.2655368954969881E-2</v>
      </c>
      <c r="Y150" s="173">
        <f>IFERROR(Inv_SY_B!Y150/Inv_SY_B!$CU150-1,"")</f>
        <v>2.3474483356775488E-2</v>
      </c>
      <c r="Z150" s="173">
        <f>IFERROR(Inv_SY_B!Z150/Inv_SY_B!$CU150-1,"")</f>
        <v>6.1860233191879388E-5</v>
      </c>
      <c r="AA150" s="173">
        <f>IFERROR(Inv_SY_B!AA150/Inv_SY_B!$CU150-1,"")</f>
        <v>-1.2906907731349171E-2</v>
      </c>
      <c r="AB150" s="173">
        <f>IFERROR(Inv_SY_B!AB150/Inv_SY_B!$CU150-1,"")</f>
        <v>2.4933915814688401E-2</v>
      </c>
      <c r="AC150" s="173">
        <f>IFERROR(Inv_SY_B!AC150/Inv_SY_B!$CU150-1,"")</f>
        <v>2.0718090518261345E-2</v>
      </c>
      <c r="AD150" s="173">
        <f>IFERROR(Inv_SY_B!AD150/Inv_SY_B!$CU150-1,"")</f>
        <v>-1.7345619446846761E-2</v>
      </c>
      <c r="AE150" s="173">
        <f>IFERROR(Inv_SY_B!AE150/Inv_SY_B!$CU150-1,"")</f>
        <v>2.6380639232859826E-2</v>
      </c>
      <c r="AF150" s="173">
        <f>IFERROR(Inv_SY_B!AF150/Inv_SY_B!$CU150-1,"")</f>
        <v>5.4047431051441386E-2</v>
      </c>
      <c r="AG150" s="173">
        <f>IFERROR(Inv_SY_B!AG150/Inv_SY_B!$CU150-1,"")</f>
        <v>4.6261392992992922E-2</v>
      </c>
      <c r="AH150" s="173">
        <f>IFERROR(Inv_SY_B!AH150/Inv_SY_B!$CU150-1,"")</f>
        <v>3.9426213989794956E-3</v>
      </c>
      <c r="AI150" s="173">
        <f>IFERROR(Inv_SY_B!AI150/Inv_SY_B!$CU150-1,"")</f>
        <v>-2.5685171979597521E-2</v>
      </c>
      <c r="AJ150" s="173">
        <f>IFERROR(Inv_SY_B!AJ150/Inv_SY_B!$CU150-1,"")</f>
        <v>-3.2925865825679912E-2</v>
      </c>
      <c r="AK150" s="173">
        <f>IFERROR(Inv_SY_B!AK150/Inv_SY_B!$CU150-1,"")</f>
        <v>-1.6483583752995079E-2</v>
      </c>
      <c r="AL150" s="173">
        <f>IFERROR(Inv_SY_B!AL150/Inv_SY_B!$CU150-1,"")</f>
        <v>-2.0973101815905282E-2</v>
      </c>
      <c r="AM150" s="173">
        <f>IFERROR(Inv_SY_B!AM150/Inv_SY_B!$CU150-1,"")</f>
        <v>-3.9828385075941219E-2</v>
      </c>
      <c r="AN150" s="173">
        <f>IFERROR(Inv_SY_B!AN150/Inv_SY_B!$CU150-1,"")</f>
        <v>-3.6755927966824142E-2</v>
      </c>
      <c r="AO150" s="173">
        <f>IFERROR(Inv_SY_B!AO150/Inv_SY_B!$CU150-1,"")</f>
        <v>-4.2590144275147512E-2</v>
      </c>
      <c r="AP150" s="173">
        <f>IFERROR(Inv_SY_B!AP150/Inv_SY_B!$CU150-1,"")</f>
        <v>-2.9149582839010146E-2</v>
      </c>
      <c r="AQ150" s="173">
        <f>IFERROR(Inv_SY_B!AQ150/Inv_SY_B!$CU150-1,"")</f>
        <v>-3.4268043221539202E-2</v>
      </c>
      <c r="AR150" s="173">
        <f>IFERROR(Inv_SY_B!AR150/Inv_SY_B!$CU150-1,"")</f>
        <v>1.5408822174997505E-2</v>
      </c>
      <c r="AS150" s="173">
        <f>IFERROR(Inv_SY_B!AS150/Inv_SY_B!$CU150-1,"")</f>
        <v>6.0645251487911223E-2</v>
      </c>
      <c r="AT150" s="173">
        <f>IFERROR(Inv_SY_B!AT150/Inv_SY_B!$CU150-1,"")</f>
        <v>-3.4477825334448542E-2</v>
      </c>
      <c r="AU150" s="173">
        <f>IFERROR(Inv_SY_B!AU150/Inv_SY_B!$CU150-1,"")</f>
        <v>8.6533770797256881E-3</v>
      </c>
      <c r="AV150" s="173">
        <f>IFERROR(Inv_SY_B!AV150/Inv_SY_B!$CU150-1,"")</f>
        <v>-6.8474867750061397E-2</v>
      </c>
      <c r="AW150" s="173">
        <f>IFERROR(Inv_SY_B!AW150/Inv_SY_B!$CU150-1,"")</f>
        <v>-3.3691142411038322E-2</v>
      </c>
      <c r="AX150" s="173">
        <f>IFERROR(Inv_SY_B!AX150/Inv_SY_B!$CU150-1,"")</f>
        <v>-1.3315496763560808E-2</v>
      </c>
      <c r="AY150" s="173">
        <f>IFERROR(Inv_SY_B!AY150/Inv_SY_B!$CU150-1,"")</f>
        <v>-2.0462210032311412E-2</v>
      </c>
      <c r="AZ150" s="173">
        <f>IFERROR(Inv_SY_B!AZ150/Inv_SY_B!$CU150-1,"")</f>
        <v>1.6787678507788062E-2</v>
      </c>
      <c r="BA150" s="173">
        <f>IFERROR(Inv_SY_B!BA150/Inv_SY_B!$CU150-1,"")</f>
        <v>-2.6019589079909533E-2</v>
      </c>
      <c r="BB150" s="173">
        <f>IFERROR(Inv_SY_B!BB150/Inv_SY_B!$CU150-1,"")</f>
        <v>-4.9015070189967536E-2</v>
      </c>
      <c r="BC150" s="173">
        <f>IFERROR(Inv_SY_B!BC150/Inv_SY_B!$CU150-1,"")</f>
        <v>-3.6171815896192117E-2</v>
      </c>
      <c r="BD150" s="173">
        <f>IFERROR(Inv_SY_B!BD150/Inv_SY_B!$CU150-1,"")</f>
        <v>-5.0126107361353922E-2</v>
      </c>
      <c r="BE150" s="173">
        <f>IFERROR(Inv_SY_B!BE150/Inv_SY_B!$CU150-1,"")</f>
        <v>-1.684301646800157E-2</v>
      </c>
      <c r="BF150" s="173">
        <f>IFERROR(Inv_SY_B!BF150/Inv_SY_B!$CU150-1,"")</f>
        <v>-2.7002896750836003E-2</v>
      </c>
      <c r="BG150" s="173">
        <f>IFERROR(Inv_SY_B!BG150/Inv_SY_B!$CU150-1,"")</f>
        <v>7.7579266912526368E-3</v>
      </c>
      <c r="BH150" s="173">
        <f>IFERROR(Inv_SY_B!BH150/Inv_SY_B!$CU150-1,"")</f>
        <v>3.1537983321730634E-2</v>
      </c>
      <c r="BI150" s="173">
        <f>IFERROR(Inv_SY_B!BI150/Inv_SY_B!$CU150-1,"")</f>
        <v>-2.9992190155473941E-2</v>
      </c>
      <c r="BJ150" s="173">
        <f>IFERROR(Inv_SY_B!BJ150/Inv_SY_B!$CU150-1,"")</f>
        <v>-2.1538981036571814E-3</v>
      </c>
      <c r="BK150" s="173">
        <f>IFERROR(Inv_SY_B!BK150/Inv_SY_B!$CU150-1,"")</f>
        <v>-6.3211279629221351E-2</v>
      </c>
      <c r="BL150" s="173">
        <f>IFERROR(Inv_SY_B!BL150/Inv_SY_B!$CU150-1,"")</f>
        <v>-4.6420584207959692E-2</v>
      </c>
      <c r="BM150" s="173">
        <f>IFERROR(Inv_SY_B!BM150/Inv_SY_B!$CU150-1,"")</f>
        <v>-3.8171329556417333E-2</v>
      </c>
      <c r="BN150" s="173">
        <f>IFERROR(Inv_SY_B!BN150/Inv_SY_B!$CU150-1,"")</f>
        <v>-1.902123523129462E-3</v>
      </c>
      <c r="BO150" s="173">
        <f>IFERROR(Inv_SY_B!BO150/Inv_SY_B!$CU150-1,"")</f>
        <v>-2.4909094031002166E-2</v>
      </c>
      <c r="BP150" s="173">
        <f>IFERROR(Inv_SY_B!BP150/Inv_SY_B!$CU150-1,"")</f>
        <v>-2.694299072857409E-2</v>
      </c>
      <c r="BQ150" s="173">
        <f>IFERROR(Inv_SY_B!BQ150/Inv_SY_B!$CU150-1,"")</f>
        <v>-1.3500773021898782E-2</v>
      </c>
      <c r="BR150" s="173">
        <f>IFERROR(Inv_SY_B!BR150/Inv_SY_B!$CU150-1,"")</f>
        <v>6.4008175847791726E-3</v>
      </c>
      <c r="BS150" s="173">
        <f>IFERROR(Inv_SY_B!BS150/Inv_SY_B!$CU150-1,"")</f>
        <v>-6.7157065506019409E-3</v>
      </c>
      <c r="BT150" s="173">
        <f>IFERROR(Inv_SY_B!BT150/Inv_SY_B!$CU150-1,"")</f>
        <v>1.3769488962182663E-2</v>
      </c>
      <c r="BU150" s="173">
        <f>IFERROR(Inv_SY_B!BU150/Inv_SY_B!$CU150-1,"")</f>
        <v>-1.6888825392110562E-2</v>
      </c>
      <c r="BV150" s="173">
        <f>IFERROR(Inv_SY_B!BV150/Inv_SY_B!$CU150-1,"")</f>
        <v>-3.090470838298498E-2</v>
      </c>
      <c r="BW150" s="173">
        <f>IFERROR(Inv_SY_B!BW150/Inv_SY_B!$CU150-1,"")</f>
        <v>2.3778410806288619E-2</v>
      </c>
      <c r="BX150" s="173">
        <f>IFERROR(Inv_SY_B!BX150/Inv_SY_B!$CU150-1,"")</f>
        <v>6.4518383356832576E-2</v>
      </c>
      <c r="BY150" s="173">
        <f>IFERROR(Inv_SY_B!BY150/Inv_SY_B!$CU150-1,"")</f>
        <v>5.0059512352647051E-2</v>
      </c>
      <c r="BZ150" s="173">
        <f>IFERROR(Inv_SY_B!BZ150/Inv_SY_B!$CU150-1,"")</f>
        <v>4.5386609971471259E-2</v>
      </c>
      <c r="CA150" s="173">
        <f>IFERROR(Inv_SY_B!CA150/Inv_SY_B!$CU150-1,"")</f>
        <v>-3.3056934781651948E-2</v>
      </c>
      <c r="CB150" s="173">
        <f>IFERROR(Inv_SY_B!CB150/Inv_SY_B!$CU150-1,"")</f>
        <v>-5.0054307601850589E-2</v>
      </c>
      <c r="CC150" s="173">
        <f>IFERROR(Inv_SY_B!CC150/Inv_SY_B!$CU150-1,"")</f>
        <v>6.1593420928856446E-2</v>
      </c>
      <c r="CD150" s="173">
        <f>IFERROR(Inv_SY_B!CD150/Inv_SY_B!$CU150-1,"")</f>
        <v>7.8311890385604155E-2</v>
      </c>
      <c r="CE150" s="173">
        <f>IFERROR(Inv_SY_B!CE150/Inv_SY_B!$CU150-1,"")</f>
        <v>0.14756255221456827</v>
      </c>
      <c r="CF150" s="173">
        <f>IFERROR(Inv_SY_B!CF150/Inv_SY_B!$CU150-1,"")</f>
        <v>6.2767731638304847E-2</v>
      </c>
      <c r="CG150" s="173">
        <f>IFERROR(Inv_SY_B!CG150/Inv_SY_B!$CU150-1,"")</f>
        <v>-2.446205261002099E-2</v>
      </c>
      <c r="CH150" s="173">
        <f>IFERROR(Inv_SY_B!CH150/Inv_SY_B!$CU150-1,"")</f>
        <v>7.8076773788522846E-2</v>
      </c>
      <c r="CI150" s="173">
        <f>IFERROR(Inv_SY_B!CI150/Inv_SY_B!$CU150-1,"")</f>
        <v>5.3546275493036921E-2</v>
      </c>
      <c r="CJ150" s="173">
        <f>IFERROR(Inv_SY_B!CJ150/Inv_SY_B!$CU150-1,"")</f>
        <v>2.379810866748322E-5</v>
      </c>
      <c r="CK150" s="173">
        <f>IFERROR(Inv_SY_B!CK150/Inv_SY_B!$CU150-1,"")</f>
        <v>2.1973475313542989E-2</v>
      </c>
      <c r="CL150" s="173">
        <f>IFERROR(Inv_SY_B!CL150/Inv_SY_B!$CU150-1,"")</f>
        <v>-4.0061246380199145E-2</v>
      </c>
      <c r="CM150" s="173">
        <f>IFERROR(Inv_SY_B!CM150/Inv_SY_B!$CU150-1,"")</f>
        <v>1.601858769103659E-2</v>
      </c>
      <c r="CN150" s="173">
        <f>IFERROR(Inv_SY_B!CN150/Inv_SY_B!$CU150-1,"")</f>
        <v>4.5328390623622372E-2</v>
      </c>
      <c r="CO150" s="173">
        <f>IFERROR(Inv_SY_B!CO150/Inv_SY_B!$CU150-1,"")</f>
        <v>1.279833001315489E-2</v>
      </c>
      <c r="CP150" s="173">
        <f>IFERROR(Inv_SY_B!CP150/Inv_SY_B!$CU150-1,"")</f>
        <v>-4.0035728159551365E-2</v>
      </c>
      <c r="CQ150" s="173">
        <f>IFERROR(Inv_SY_B!CQ150/Inv_SY_B!$CU150-1,"")</f>
        <v>-1</v>
      </c>
      <c r="CR150" s="173">
        <f>IFERROR(Inv_SY_B!CR150/Inv_SY_B!$CU150-1,"")</f>
        <v>-1</v>
      </c>
      <c r="CS150" s="173">
        <f>IFERROR(Inv_SY_B!CS150/Inv_SY_B!$CU150-1,"")</f>
        <v>-1</v>
      </c>
      <c r="CT150" s="173">
        <f>IFERROR(Inv_SY_B!CT150/Inv_SY_B!$CU150-1,"")</f>
        <v>-1</v>
      </c>
      <c r="CU150" s="173"/>
      <c r="CV150" s="173"/>
      <c r="CW150" s="173"/>
      <c r="CX150" s="173"/>
    </row>
    <row r="151" spans="2:102">
      <c r="B151" s="164">
        <f t="shared" si="3"/>
        <v>45843</v>
      </c>
      <c r="C151" s="173">
        <f>IFERROR(Inv_SY_B!C151/Inv_SY_B!$CU151-1,"")</f>
        <v>2.5969626649720245E-2</v>
      </c>
      <c r="D151" s="173">
        <f>IFERROR(Inv_SY_B!D151/Inv_SY_B!$CU151-1,"")</f>
        <v>2.6842551675411386E-2</v>
      </c>
      <c r="E151" s="173">
        <f>IFERROR(Inv_SY_B!E151/Inv_SY_B!$CU151-1,"")</f>
        <v>3.7732324065023803E-2</v>
      </c>
      <c r="F151" s="173">
        <f>IFERROR(Inv_SY_B!F151/Inv_SY_B!$CU151-1,"")</f>
        <v>-1.086112545253437E-2</v>
      </c>
      <c r="G151" s="173">
        <f>IFERROR(Inv_SY_B!G151/Inv_SY_B!$CU151-1,"")</f>
        <v>3.1584620723406509E-2</v>
      </c>
      <c r="H151" s="173">
        <f>IFERROR(Inv_SY_B!H151/Inv_SY_B!$CU151-1,"")</f>
        <v>2.0928601597936192E-2</v>
      </c>
      <c r="I151" s="173">
        <f>IFERROR(Inv_SY_B!I151/Inv_SY_B!$CU151-1,"")</f>
        <v>2.2714724461796898E-2</v>
      </c>
      <c r="J151" s="173">
        <f>IFERROR(Inv_SY_B!J151/Inv_SY_B!$CU151-1,"")</f>
        <v>1.9452738809190961E-2</v>
      </c>
      <c r="K151" s="173">
        <f>IFERROR(Inv_SY_B!K151/Inv_SY_B!$CU151-1,"")</f>
        <v>2.6692529735191428E-2</v>
      </c>
      <c r="L151" s="173">
        <f>IFERROR(Inv_SY_B!L151/Inv_SY_B!$CU151-1,"")</f>
        <v>3.0485485883541497E-2</v>
      </c>
      <c r="M151" s="173">
        <f>IFERROR(Inv_SY_B!M151/Inv_SY_B!$CU151-1,"")</f>
        <v>3.2585254184674062E-2</v>
      </c>
      <c r="N151" s="173">
        <f>IFERROR(Inv_SY_B!N151/Inv_SY_B!$CU151-1,"")</f>
        <v>2.5607373580455617E-2</v>
      </c>
      <c r="O151" s="173">
        <f>IFERROR(Inv_SY_B!O151/Inv_SY_B!$CU151-1,"")</f>
        <v>2.7490146896151035E-2</v>
      </c>
      <c r="P151" s="173">
        <f>IFERROR(Inv_SY_B!P151/Inv_SY_B!$CU151-1,"")</f>
        <v>-1.8187064938780528E-3</v>
      </c>
      <c r="Q151" s="173">
        <f>IFERROR(Inv_SY_B!Q151/Inv_SY_B!$CU151-1,"")</f>
        <v>-1.3139438289629268E-2</v>
      </c>
      <c r="R151" s="173">
        <f>IFERROR(Inv_SY_B!R151/Inv_SY_B!$CU151-1,"")</f>
        <v>-3.4665091916931345E-2</v>
      </c>
      <c r="S151" s="173">
        <f>IFERROR(Inv_SY_B!S151/Inv_SY_B!$CU151-1,"")</f>
        <v>-1.6500716703944374E-2</v>
      </c>
      <c r="T151" s="173">
        <f>IFERROR(Inv_SY_B!T151/Inv_SY_B!$CU151-1,"")</f>
        <v>8.1669470771719155E-3</v>
      </c>
      <c r="U151" s="173">
        <f>IFERROR(Inv_SY_B!U151/Inv_SY_B!$CU151-1,"")</f>
        <v>7.2106424002912783E-2</v>
      </c>
      <c r="V151" s="173">
        <f>IFERROR(Inv_SY_B!V151/Inv_SY_B!$CU151-1,"")</f>
        <v>8.8893757630017944E-2</v>
      </c>
      <c r="W151" s="173">
        <f>IFERROR(Inv_SY_B!W151/Inv_SY_B!$CU151-1,"")</f>
        <v>5.9130152667739466E-2</v>
      </c>
      <c r="X151" s="173">
        <f>IFERROR(Inv_SY_B!X151/Inv_SY_B!$CU151-1,"")</f>
        <v>-1.2508903675125804E-3</v>
      </c>
      <c r="Y151" s="173">
        <f>IFERROR(Inv_SY_B!Y151/Inv_SY_B!$CU151-1,"")</f>
        <v>2.0394558681391617E-2</v>
      </c>
      <c r="Z151" s="173">
        <f>IFERROR(Inv_SY_B!Z151/Inv_SY_B!$CU151-1,"")</f>
        <v>-1.1970133141339101E-3</v>
      </c>
      <c r="AA151" s="173">
        <f>IFERROR(Inv_SY_B!AA151/Inv_SY_B!$CU151-1,"")</f>
        <v>-2.2711670616120783E-2</v>
      </c>
      <c r="AB151" s="173">
        <f>IFERROR(Inv_SY_B!AB151/Inv_SY_B!$CU151-1,"")</f>
        <v>1.305671479039372E-2</v>
      </c>
      <c r="AC151" s="173">
        <f>IFERROR(Inv_SY_B!AC151/Inv_SY_B!$CU151-1,"")</f>
        <v>2.0998473713947474E-2</v>
      </c>
      <c r="AD151" s="173">
        <f>IFERROR(Inv_SY_B!AD151/Inv_SY_B!$CU151-1,"")</f>
        <v>-1.7771570425406114E-2</v>
      </c>
      <c r="AE151" s="173">
        <f>IFERROR(Inv_SY_B!AE151/Inv_SY_B!$CU151-1,"")</f>
        <v>2.0930272737138544E-2</v>
      </c>
      <c r="AF151" s="173">
        <f>IFERROR(Inv_SY_B!AF151/Inv_SY_B!$CU151-1,"")</f>
        <v>4.7782396073431821E-2</v>
      </c>
      <c r="AG151" s="173">
        <f>IFERROR(Inv_SY_B!AG151/Inv_SY_B!$CU151-1,"")</f>
        <v>4.4654182642252183E-2</v>
      </c>
      <c r="AH151" s="173">
        <f>IFERROR(Inv_SY_B!AH151/Inv_SY_B!$CU151-1,"")</f>
        <v>-5.7157154541711552E-3</v>
      </c>
      <c r="AI151" s="173">
        <f>IFERROR(Inv_SY_B!AI151/Inv_SY_B!$CU151-1,"")</f>
        <v>-3.534030944084976E-2</v>
      </c>
      <c r="AJ151" s="173">
        <f>IFERROR(Inv_SY_B!AJ151/Inv_SY_B!$CU151-1,"")</f>
        <v>-2.9541115358961201E-2</v>
      </c>
      <c r="AK151" s="173">
        <f>IFERROR(Inv_SY_B!AK151/Inv_SY_B!$CU151-1,"")</f>
        <v>-1.9115480883439728E-2</v>
      </c>
      <c r="AL151" s="173">
        <f>IFERROR(Inv_SY_B!AL151/Inv_SY_B!$CU151-1,"")</f>
        <v>-1.916187595103569E-2</v>
      </c>
      <c r="AM151" s="173">
        <f>IFERROR(Inv_SY_B!AM151/Inv_SY_B!$CU151-1,"")</f>
        <v>-3.7935294558609889E-2</v>
      </c>
      <c r="AN151" s="173">
        <f>IFERROR(Inv_SY_B!AN151/Inv_SY_B!$CU151-1,"")</f>
        <v>-3.4483267086300007E-2</v>
      </c>
      <c r="AO151" s="173">
        <f>IFERROR(Inv_SY_B!AO151/Inv_SY_B!$CU151-1,"")</f>
        <v>-3.6990612012025581E-2</v>
      </c>
      <c r="AP151" s="173">
        <f>IFERROR(Inv_SY_B!AP151/Inv_SY_B!$CU151-1,"")</f>
        <v>-2.9622088148668513E-2</v>
      </c>
      <c r="AQ151" s="173">
        <f>IFERROR(Inv_SY_B!AQ151/Inv_SY_B!$CU151-1,"")</f>
        <v>-4.8950293051782112E-2</v>
      </c>
      <c r="AR151" s="173">
        <f>IFERROR(Inv_SY_B!AR151/Inv_SY_B!$CU151-1,"")</f>
        <v>2.3251067304769668E-2</v>
      </c>
      <c r="AS151" s="173">
        <f>IFERROR(Inv_SY_B!AS151/Inv_SY_B!$CU151-1,"")</f>
        <v>6.620736817915196E-2</v>
      </c>
      <c r="AT151" s="173">
        <f>IFERROR(Inv_SY_B!AT151/Inv_SY_B!$CU151-1,"")</f>
        <v>-3.9164336093963859E-2</v>
      </c>
      <c r="AU151" s="173">
        <f>IFERROR(Inv_SY_B!AU151/Inv_SY_B!$CU151-1,"")</f>
        <v>5.750605125631747E-3</v>
      </c>
      <c r="AV151" s="173">
        <f>IFERROR(Inv_SY_B!AV151/Inv_SY_B!$CU151-1,"")</f>
        <v>-6.9687742036152911E-2</v>
      </c>
      <c r="AW151" s="173">
        <f>IFERROR(Inv_SY_B!AW151/Inv_SY_B!$CU151-1,"")</f>
        <v>-3.2078262769787647E-2</v>
      </c>
      <c r="AX151" s="173">
        <f>IFERROR(Inv_SY_B!AX151/Inv_SY_B!$CU151-1,"")</f>
        <v>-5.4382149561120752E-3</v>
      </c>
      <c r="AY151" s="173">
        <f>IFERROR(Inv_SY_B!AY151/Inv_SY_B!$CU151-1,"")</f>
        <v>-2.3606523426741299E-2</v>
      </c>
      <c r="AZ151" s="173">
        <f>IFERROR(Inv_SY_B!AZ151/Inv_SY_B!$CU151-1,"")</f>
        <v>2.5641840826509554E-2</v>
      </c>
      <c r="BA151" s="173">
        <f>IFERROR(Inv_SY_B!BA151/Inv_SY_B!$CU151-1,"")</f>
        <v>-1.280673881946881E-2</v>
      </c>
      <c r="BB151" s="173">
        <f>IFERROR(Inv_SY_B!BB151/Inv_SY_B!$CU151-1,"")</f>
        <v>-5.6313306266950636E-2</v>
      </c>
      <c r="BC151" s="173">
        <f>IFERROR(Inv_SY_B!BC151/Inv_SY_B!$CU151-1,"")</f>
        <v>-2.2132644919348632E-2</v>
      </c>
      <c r="BD151" s="173">
        <f>IFERROR(Inv_SY_B!BD151/Inv_SY_B!$CU151-1,"")</f>
        <v>-3.2078262769787647E-2</v>
      </c>
      <c r="BE151" s="173">
        <f>IFERROR(Inv_SY_B!BE151/Inv_SY_B!$CU151-1,"")</f>
        <v>8.1815990922073922E-4</v>
      </c>
      <c r="BF151" s="173">
        <f>IFERROR(Inv_SY_B!BF151/Inv_SY_B!$CU151-1,"")</f>
        <v>-2.4564403130033163E-2</v>
      </c>
      <c r="BG151" s="173">
        <f>IFERROR(Inv_SY_B!BG151/Inv_SY_B!$CU151-1,"")</f>
        <v>-1.770382286113148E-3</v>
      </c>
      <c r="BH151" s="173">
        <f>IFERROR(Inv_SY_B!BH151/Inv_SY_B!$CU151-1,"")</f>
        <v>3.3310945500143241E-2</v>
      </c>
      <c r="BI151" s="173">
        <f>IFERROR(Inv_SY_B!BI151/Inv_SY_B!$CU151-1,"")</f>
        <v>-3.1346967339608178E-2</v>
      </c>
      <c r="BJ151" s="173">
        <f>IFERROR(Inv_SY_B!BJ151/Inv_SY_B!$CU151-1,"")</f>
        <v>-2.4782096434811107E-3</v>
      </c>
      <c r="BK151" s="173">
        <f>IFERROR(Inv_SY_B!BK151/Inv_SY_B!$CU151-1,"")</f>
        <v>-5.0594040682838792E-2</v>
      </c>
      <c r="BL151" s="173">
        <f>IFERROR(Inv_SY_B!BL151/Inv_SY_B!$CU151-1,"")</f>
        <v>-3.9993059583995461E-2</v>
      </c>
      <c r="BM151" s="173">
        <f>IFERROR(Inv_SY_B!BM151/Inv_SY_B!$CU151-1,"")</f>
        <v>-3.4534437390906558E-2</v>
      </c>
      <c r="BN151" s="173">
        <f>IFERROR(Inv_SY_B!BN151/Inv_SY_B!$CU151-1,"")</f>
        <v>-1.4101664894393684E-3</v>
      </c>
      <c r="BO151" s="173">
        <f>IFERROR(Inv_SY_B!BO151/Inv_SY_B!$CU151-1,"")</f>
        <v>-2.4094395229297794E-2</v>
      </c>
      <c r="BP151" s="173">
        <f>IFERROR(Inv_SY_B!BP151/Inv_SY_B!$CU151-1,"")</f>
        <v>-2.9987249842516439E-2</v>
      </c>
      <c r="BQ151" s="173">
        <f>IFERROR(Inv_SY_B!BQ151/Inv_SY_B!$CU151-1,"")</f>
        <v>-2.522602787711159E-2</v>
      </c>
      <c r="BR151" s="173">
        <f>IFERROR(Inv_SY_B!BR151/Inv_SY_B!$CU151-1,"")</f>
        <v>-3.392487158867652E-2</v>
      </c>
      <c r="BS151" s="173">
        <f>IFERROR(Inv_SY_B!BS151/Inv_SY_B!$CU151-1,"")</f>
        <v>-6.3901170225342141E-2</v>
      </c>
      <c r="BT151" s="173">
        <f>IFERROR(Inv_SY_B!BT151/Inv_SY_B!$CU151-1,"")</f>
        <v>-3.5558914382267326E-2</v>
      </c>
      <c r="BU151" s="173">
        <f>IFERROR(Inv_SY_B!BU151/Inv_SY_B!$CU151-1,"")</f>
        <v>-5.0727409831221149E-2</v>
      </c>
      <c r="BV151" s="173">
        <f>IFERROR(Inv_SY_B!BV151/Inv_SY_B!$CU151-1,"")</f>
        <v>-5.9044182727972849E-2</v>
      </c>
      <c r="BW151" s="173">
        <f>IFERROR(Inv_SY_B!BW151/Inv_SY_B!$CU151-1,"")</f>
        <v>-4.4651496345457065E-2</v>
      </c>
      <c r="BX151" s="173">
        <f>IFERROR(Inv_SY_B!BX151/Inv_SY_B!$CU151-1,"")</f>
        <v>-4.7784882350358826E-2</v>
      </c>
      <c r="BY151" s="173">
        <f>IFERROR(Inv_SY_B!BY151/Inv_SY_B!$CU151-1,"")</f>
        <v>-4.4174028001852883E-2</v>
      </c>
      <c r="BZ151" s="173">
        <f>IFERROR(Inv_SY_B!BZ151/Inv_SY_B!$CU151-1,"")</f>
        <v>-3.6939188925391941E-2</v>
      </c>
      <c r="CA151" s="173">
        <f>IFERROR(Inv_SY_B!CA151/Inv_SY_B!$CU151-1,"")</f>
        <v>-5.0391715442713036E-2</v>
      </c>
      <c r="CB151" s="173">
        <f>IFERROR(Inv_SY_B!CB151/Inv_SY_B!$CU151-1,"")</f>
        <v>-6.9333293957402509E-2</v>
      </c>
      <c r="CC151" s="173">
        <f>IFERROR(Inv_SY_B!CC151/Inv_SY_B!$CU151-1,"")</f>
        <v>4.3872859786155072E-2</v>
      </c>
      <c r="CD151" s="173">
        <f>IFERROR(Inv_SY_B!CD151/Inv_SY_B!$CU151-1,"")</f>
        <v>6.3659213223983491E-2</v>
      </c>
      <c r="CE151" s="173">
        <f>IFERROR(Inv_SY_B!CE151/Inv_SY_B!$CU151-1,"")</f>
        <v>0.12519785219550883</v>
      </c>
      <c r="CF151" s="173">
        <f>IFERROR(Inv_SY_B!CF151/Inv_SY_B!$CU151-1,"")</f>
        <v>5.2295466646206323E-2</v>
      </c>
      <c r="CG151" s="173">
        <f>IFERROR(Inv_SY_B!CG151/Inv_SY_B!$CU151-1,"")</f>
        <v>-3.1288475419552042E-2</v>
      </c>
      <c r="CH151" s="173">
        <f>IFERROR(Inv_SY_B!CH151/Inv_SY_B!$CU151-1,"")</f>
        <v>5.163014435116553E-2</v>
      </c>
      <c r="CI151" s="173">
        <f>IFERROR(Inv_SY_B!CI151/Inv_SY_B!$CU151-1,"")</f>
        <v>8.8245848742447119E-2</v>
      </c>
      <c r="CJ151" s="173">
        <f>IFERROR(Inv_SY_B!CJ151/Inv_SY_B!$CU151-1,"")</f>
        <v>3.2319239251053178E-2</v>
      </c>
      <c r="CK151" s="173">
        <f>IFERROR(Inv_SY_B!CK151/Inv_SY_B!$CU151-1,"")</f>
        <v>5.4697729249964411E-2</v>
      </c>
      <c r="CL151" s="173">
        <f>IFERROR(Inv_SY_B!CL151/Inv_SY_B!$CU151-1,"")</f>
        <v>-1.237463631782032E-2</v>
      </c>
      <c r="CM151" s="173">
        <f>IFERROR(Inv_SY_B!CM151/Inv_SY_B!$CU151-1,"")</f>
        <v>4.2892697476496711E-2</v>
      </c>
      <c r="CN151" s="173">
        <f>IFERROR(Inv_SY_B!CN151/Inv_SY_B!$CU151-1,"")</f>
        <v>8.1651115664130192E-2</v>
      </c>
      <c r="CO151" s="173">
        <f>IFERROR(Inv_SY_B!CO151/Inv_SY_B!$CU151-1,"")</f>
        <v>4.8493624960258996E-2</v>
      </c>
      <c r="CP151" s="173">
        <f>IFERROR(Inv_SY_B!CP151/Inv_SY_B!$CU151-1,"")</f>
        <v>-7.9637240760629391E-3</v>
      </c>
      <c r="CQ151" s="173">
        <f>IFERROR(Inv_SY_B!CQ151/Inv_SY_B!$CU151-1,"")</f>
        <v>-1</v>
      </c>
      <c r="CR151" s="173">
        <f>IFERROR(Inv_SY_B!CR151/Inv_SY_B!$CU151-1,"")</f>
        <v>-1</v>
      </c>
      <c r="CS151" s="173">
        <f>IFERROR(Inv_SY_B!CS151/Inv_SY_B!$CU151-1,"")</f>
        <v>-1</v>
      </c>
      <c r="CT151" s="173">
        <f>IFERROR(Inv_SY_B!CT151/Inv_SY_B!$CU151-1,"")</f>
        <v>-1</v>
      </c>
      <c r="CU151" s="173"/>
      <c r="CV151" s="173"/>
      <c r="CW151" s="173"/>
      <c r="CX151" s="173"/>
    </row>
    <row r="152" spans="2:102">
      <c r="B152" s="164">
        <f t="shared" si="3"/>
        <v>45844</v>
      </c>
      <c r="C152" s="173">
        <f>IFERROR(Inv_SY_B!C152/Inv_SY_B!$CU152-1,"")</f>
        <v>-3.8905783506311131E-2</v>
      </c>
      <c r="D152" s="173">
        <f>IFERROR(Inv_SY_B!D152/Inv_SY_B!$CU152-1,"")</f>
        <v>-4.2988742971481031E-2</v>
      </c>
      <c r="E152" s="173">
        <f>IFERROR(Inv_SY_B!E152/Inv_SY_B!$CU152-1,"")</f>
        <v>-4.8590893913245781E-2</v>
      </c>
      <c r="F152" s="173">
        <f>IFERROR(Inv_SY_B!F152/Inv_SY_B!$CU152-1,"")</f>
        <v>-0.1025736570219592</v>
      </c>
      <c r="G152" s="173">
        <f>IFERROR(Inv_SY_B!G152/Inv_SY_B!$CU152-1,"")</f>
        <v>-6.0966072445690411E-2</v>
      </c>
      <c r="H152" s="173">
        <f>IFERROR(Inv_SY_B!H152/Inv_SY_B!$CU152-1,"")</f>
        <v>-6.6884636091642191E-2</v>
      </c>
      <c r="I152" s="173">
        <f>IFERROR(Inv_SY_B!I152/Inv_SY_B!$CU152-1,"")</f>
        <v>-6.5305356061535536E-2</v>
      </c>
      <c r="J152" s="173">
        <f>IFERROR(Inv_SY_B!J152/Inv_SY_B!$CU152-1,"")</f>
        <v>-6.1284011815101125E-2</v>
      </c>
      <c r="K152" s="173">
        <f>IFERROR(Inv_SY_B!K152/Inv_SY_B!$CU152-1,"")</f>
        <v>-6.6532438428463569E-2</v>
      </c>
      <c r="L152" s="173">
        <f>IFERROR(Inv_SY_B!L152/Inv_SY_B!$CU152-1,"")</f>
        <v>-6.0489163391574508E-2</v>
      </c>
      <c r="M152" s="173">
        <f>IFERROR(Inv_SY_B!M152/Inv_SY_B!$CU152-1,"")</f>
        <v>-6.1968064213443808E-2</v>
      </c>
      <c r="N152" s="173">
        <f>IFERROR(Inv_SY_B!N152/Inv_SY_B!$CU152-1,"")</f>
        <v>-5.7780957189184634E-2</v>
      </c>
      <c r="O152" s="173">
        <f>IFERROR(Inv_SY_B!O152/Inv_SY_B!$CU152-1,"")</f>
        <v>-6.8840085217421687E-2</v>
      </c>
      <c r="P152" s="173">
        <f>IFERROR(Inv_SY_B!P152/Inv_SY_B!$CU152-1,"")</f>
        <v>-9.2561245193819475E-2</v>
      </c>
      <c r="Q152" s="173">
        <f>IFERROR(Inv_SY_B!Q152/Inv_SY_B!$CU152-1,"")</f>
        <v>-0.10197903077442882</v>
      </c>
      <c r="R152" s="173">
        <f>IFERROR(Inv_SY_B!R152/Inv_SY_B!$CU152-1,"")</f>
        <v>-0.12997931805031604</v>
      </c>
      <c r="S152" s="173">
        <f>IFERROR(Inv_SY_B!S152/Inv_SY_B!$CU152-1,"")</f>
        <v>-0.11095800839249148</v>
      </c>
      <c r="T152" s="173">
        <f>IFERROR(Inv_SY_B!T152/Inv_SY_B!$CU152-1,"")</f>
        <v>-8.0746859910444613E-2</v>
      </c>
      <c r="U152" s="173">
        <f>IFERROR(Inv_SY_B!U152/Inv_SY_B!$CU152-1,"")</f>
        <v>1.204680314078499E-2</v>
      </c>
      <c r="V152" s="173">
        <f>IFERROR(Inv_SY_B!V152/Inv_SY_B!$CU152-1,"")</f>
        <v>1.543111432088029E-2</v>
      </c>
      <c r="W152" s="173">
        <f>IFERROR(Inv_SY_B!W152/Inv_SY_B!$CU152-1,"")</f>
        <v>-2.6771043102328917E-2</v>
      </c>
      <c r="X152" s="173">
        <f>IFERROR(Inv_SY_B!X152/Inv_SY_B!$CU152-1,"")</f>
        <v>-6.4250153493139228E-2</v>
      </c>
      <c r="Y152" s="173">
        <f>IFERROR(Inv_SY_B!Y152/Inv_SY_B!$CU152-1,"")</f>
        <v>-2.84302769760022E-2</v>
      </c>
      <c r="Z152" s="173">
        <f>IFERROR(Inv_SY_B!Z152/Inv_SY_B!$CU152-1,"")</f>
        <v>-5.3371117807754387E-2</v>
      </c>
      <c r="AA152" s="173">
        <f>IFERROR(Inv_SY_B!AA152/Inv_SY_B!$CU152-1,"")</f>
        <v>-0.12015723682891266</v>
      </c>
      <c r="AB152" s="173">
        <f>IFERROR(Inv_SY_B!AB152/Inv_SY_B!$CU152-1,"")</f>
        <v>-8.3095748899323807E-2</v>
      </c>
      <c r="AC152" s="173">
        <f>IFERROR(Inv_SY_B!AC152/Inv_SY_B!$CU152-1,"")</f>
        <v>-8.415258974083939E-2</v>
      </c>
      <c r="AD152" s="173">
        <f>IFERROR(Inv_SY_B!AD152/Inv_SY_B!$CU152-1,"")</f>
        <v>-9.9922476847643327E-2</v>
      </c>
      <c r="AE152" s="173">
        <f>IFERROR(Inv_SY_B!AE152/Inv_SY_B!$CU152-1,"")</f>
        <v>-8.1415310419526876E-2</v>
      </c>
      <c r="AF152" s="173">
        <f>IFERROR(Inv_SY_B!AF152/Inv_SY_B!$CU152-1,"")</f>
        <v>-6.0922527669670434E-2</v>
      </c>
      <c r="AG152" s="173">
        <f>IFERROR(Inv_SY_B!AG152/Inv_SY_B!$CU152-1,"")</f>
        <v>-7.4551866269352618E-2</v>
      </c>
      <c r="AH152" s="173">
        <f>IFERROR(Inv_SY_B!AH152/Inv_SY_B!$CU152-1,"")</f>
        <v>-0.1165135577435813</v>
      </c>
      <c r="AI152" s="173">
        <f>IFERROR(Inv_SY_B!AI152/Inv_SY_B!$CU152-1,"")</f>
        <v>2.4040533241018291E-2</v>
      </c>
      <c r="AJ152" s="173">
        <f>IFERROR(Inv_SY_B!AJ152/Inv_SY_B!$CU152-1,"")</f>
        <v>2.1899308916416116E-2</v>
      </c>
      <c r="AK152" s="173">
        <f>IFERROR(Inv_SY_B!AK152/Inv_SY_B!$CU152-1,"")</f>
        <v>1.7643523022211394E-2</v>
      </c>
      <c r="AL152" s="173">
        <f>IFERROR(Inv_SY_B!AL152/Inv_SY_B!$CU152-1,"")</f>
        <v>1.3630452102279866E-2</v>
      </c>
      <c r="AM152" s="173">
        <f>IFERROR(Inv_SY_B!AM152/Inv_SY_B!$CU152-1,"")</f>
        <v>1.2046036089572443E-3</v>
      </c>
      <c r="AN152" s="173">
        <f>IFERROR(Inv_SY_B!AN152/Inv_SY_B!$CU152-1,"")</f>
        <v>1.4044435656199727E-2</v>
      </c>
      <c r="AO152" s="173">
        <f>IFERROR(Inv_SY_B!AO152/Inv_SY_B!$CU152-1,"")</f>
        <v>9.2038228499802255E-3</v>
      </c>
      <c r="AP152" s="173">
        <f>IFERROR(Inv_SY_B!AP152/Inv_SY_B!$CU152-1,"")</f>
        <v>2.2225807660947616E-2</v>
      </c>
      <c r="AQ152" s="173">
        <f>IFERROR(Inv_SY_B!AQ152/Inv_SY_B!$CU152-1,"")</f>
        <v>2.6991854101761525E-2</v>
      </c>
      <c r="AR152" s="173">
        <f>IFERROR(Inv_SY_B!AR152/Inv_SY_B!$CU152-1,"")</f>
        <v>8.1098671172886938E-2</v>
      </c>
      <c r="AS152" s="173">
        <f>IFERROR(Inv_SY_B!AS152/Inv_SY_B!$CU152-1,"")</f>
        <v>0.13007574614892481</v>
      </c>
      <c r="AT152" s="173">
        <f>IFERROR(Inv_SY_B!AT152/Inv_SY_B!$CU152-1,"")</f>
        <v>2.4824567400279163E-2</v>
      </c>
      <c r="AU152" s="173">
        <f>IFERROR(Inv_SY_B!AU152/Inv_SY_B!$CU152-1,"")</f>
        <v>6.2140051390107365E-2</v>
      </c>
      <c r="AV152" s="173">
        <f>IFERROR(Inv_SY_B!AV152/Inv_SY_B!$CU152-1,"")</f>
        <v>-3.4633211732150726E-2</v>
      </c>
      <c r="AW152" s="173">
        <f>IFERROR(Inv_SY_B!AW152/Inv_SY_B!$CU152-1,"")</f>
        <v>2.5337907007140004E-2</v>
      </c>
      <c r="AX152" s="173">
        <f>IFERROR(Inv_SY_B!AX152/Inv_SY_B!$CU152-1,"")</f>
        <v>5.2920486143942291E-2</v>
      </c>
      <c r="AY152" s="173">
        <f>IFERROR(Inv_SY_B!AY152/Inv_SY_B!$CU152-1,"")</f>
        <v>3.4929192186720526E-2</v>
      </c>
      <c r="AZ152" s="173">
        <f>IFERROR(Inv_SY_B!AZ152/Inv_SY_B!$CU152-1,"")</f>
        <v>8.1589992313802817E-2</v>
      </c>
      <c r="BA152" s="173">
        <f>IFERROR(Inv_SY_B!BA152/Inv_SY_B!$CU152-1,"")</f>
        <v>4.1014671459629337E-2</v>
      </c>
      <c r="BB152" s="173">
        <f>IFERROR(Inv_SY_B!BB152/Inv_SY_B!$CU152-1,"")</f>
        <v>7.4869361621054953E-3</v>
      </c>
      <c r="BC152" s="173">
        <f>IFERROR(Inv_SY_B!BC152/Inv_SY_B!$CU152-1,"")</f>
        <v>3.8183319905015889E-2</v>
      </c>
      <c r="BD152" s="173">
        <f>IFERROR(Inv_SY_B!BD152/Inv_SY_B!$CU152-1,"")</f>
        <v>9.5499221140589174E-3</v>
      </c>
      <c r="BE152" s="173">
        <f>IFERROR(Inv_SY_B!BE152/Inv_SY_B!$CU152-1,"")</f>
        <v>4.8007646419804484E-2</v>
      </c>
      <c r="BF152" s="173">
        <f>IFERROR(Inv_SY_B!BF152/Inv_SY_B!$CU152-1,"")</f>
        <v>3.1521092580173216E-2</v>
      </c>
      <c r="BG152" s="173">
        <f>IFERROR(Inv_SY_B!BG152/Inv_SY_B!$CU152-1,"")</f>
        <v>8.4173249690264296E-2</v>
      </c>
      <c r="BH152" s="173">
        <f>IFERROR(Inv_SY_B!BH152/Inv_SY_B!$CU152-1,"")</f>
        <v>0.10265347553725723</v>
      </c>
      <c r="BI152" s="173">
        <f>IFERROR(Inv_SY_B!BI152/Inv_SY_B!$CU152-1,"")</f>
        <v>2.82159206739927E-2</v>
      </c>
      <c r="BJ152" s="173">
        <f>IFERROR(Inv_SY_B!BJ152/Inv_SY_B!$CU152-1,"")</f>
        <v>7.2321176530568021E-2</v>
      </c>
      <c r="BK152" s="173">
        <f>IFERROR(Inv_SY_B!BK152/Inv_SY_B!$CU152-1,"")</f>
        <v>1.1250134748846286E-2</v>
      </c>
      <c r="BL152" s="173">
        <f>IFERROR(Inv_SY_B!BL152/Inv_SY_B!$CU152-1,"")</f>
        <v>2.5821007815280073E-2</v>
      </c>
      <c r="BM152" s="173">
        <f>IFERROR(Inv_SY_B!BM152/Inv_SY_B!$CU152-1,"")</f>
        <v>3.7480132725223658E-2</v>
      </c>
      <c r="BN152" s="173">
        <f>IFERROR(Inv_SY_B!BN152/Inv_SY_B!$CU152-1,"")</f>
        <v>8.489434929098949E-2</v>
      </c>
      <c r="BO152" s="173">
        <f>IFERROR(Inv_SY_B!BO152/Inv_SY_B!$CU152-1,"")</f>
        <v>2.6556635524591199E-2</v>
      </c>
      <c r="BP152" s="173">
        <f>IFERROR(Inv_SY_B!BP152/Inv_SY_B!$CU152-1,"")</f>
        <v>1.6846914415525882E-2</v>
      </c>
      <c r="BQ152" s="173">
        <f>IFERROR(Inv_SY_B!BQ152/Inv_SY_B!$CU152-1,"")</f>
        <v>3.074482996347605E-2</v>
      </c>
      <c r="BR152" s="173">
        <f>IFERROR(Inv_SY_B!BR152/Inv_SY_B!$CU152-1,"")</f>
        <v>3.1686515717146202E-2</v>
      </c>
      <c r="BS152" s="173">
        <f>IFERROR(Inv_SY_B!BS152/Inv_SY_B!$CU152-1,"")</f>
        <v>2.3818495060174971E-3</v>
      </c>
      <c r="BT152" s="173">
        <f>IFERROR(Inv_SY_B!BT152/Inv_SY_B!$CU152-1,"")</f>
        <v>2.535698089666627E-2</v>
      </c>
      <c r="BU152" s="173">
        <f>IFERROR(Inv_SY_B!BU152/Inv_SY_B!$CU152-1,"")</f>
        <v>1.9087906769714724E-2</v>
      </c>
      <c r="BV152" s="173">
        <f>IFERROR(Inv_SY_B!BV152/Inv_SY_B!$CU152-1,"")</f>
        <v>1.9915848666332003E-3</v>
      </c>
      <c r="BW152" s="173">
        <f>IFERROR(Inv_SY_B!BW152/Inv_SY_B!$CU152-1,"")</f>
        <v>4.2961047636995708E-2</v>
      </c>
      <c r="BX152" s="173">
        <f>IFERROR(Inv_SY_B!BX152/Inv_SY_B!$CU152-1,"")</f>
        <v>3.4164924527742668E-2</v>
      </c>
      <c r="BY152" s="173">
        <f>IFERROR(Inv_SY_B!BY152/Inv_SY_B!$CU152-1,"")</f>
        <v>3.0124839033291106E-2</v>
      </c>
      <c r="BZ152" s="173">
        <f>IFERROR(Inv_SY_B!BZ152/Inv_SY_B!$CU152-1,"")</f>
        <v>3.2707908095023663E-2</v>
      </c>
      <c r="CA152" s="173">
        <f>IFERROR(Inv_SY_B!CA152/Inv_SY_B!$CU152-1,"")</f>
        <v>-9.0244252877026421E-3</v>
      </c>
      <c r="CB152" s="173">
        <f>IFERROR(Inv_SY_B!CB152/Inv_SY_B!$CU152-1,"")</f>
        <v>-2.8102668706298628E-2</v>
      </c>
      <c r="CC152" s="173">
        <f>IFERROR(Inv_SY_B!CC152/Inv_SY_B!$CU152-1,"")</f>
        <v>0.12748382929995916</v>
      </c>
      <c r="CD152" s="173">
        <f>IFERROR(Inv_SY_B!CD152/Inv_SY_B!$CU152-1,"")</f>
        <v>0.15140497350833226</v>
      </c>
      <c r="CE152" s="173">
        <f>IFERROR(Inv_SY_B!CE152/Inv_SY_B!$CU152-1,"")</f>
        <v>0.22064048013015714</v>
      </c>
      <c r="CF152" s="173">
        <f>IFERROR(Inv_SY_B!CF152/Inv_SY_B!$CU152-1,"")</f>
        <v>0.14037656849387825</v>
      </c>
      <c r="CG152" s="173">
        <f>IFERROR(Inv_SY_B!CG152/Inv_SY_B!$CU152-1,"")</f>
        <v>1.6178463906443952E-2</v>
      </c>
      <c r="CH152" s="173">
        <f>IFERROR(Inv_SY_B!CH152/Inv_SY_B!$CU152-1,"")</f>
        <v>0.12125219942904231</v>
      </c>
      <c r="CI152" s="173">
        <f>IFERROR(Inv_SY_B!CI152/Inv_SY_B!$CU152-1,"")</f>
        <v>3.4391169315431958E-2</v>
      </c>
      <c r="CJ152" s="173">
        <f>IFERROR(Inv_SY_B!CJ152/Inv_SY_B!$CU152-1,"")</f>
        <v>-2.7042567790540262E-2</v>
      </c>
      <c r="CK152" s="173">
        <f>IFERROR(Inv_SY_B!CK152/Inv_SY_B!$CU152-1,"")</f>
        <v>-4.2966893794365024E-3</v>
      </c>
      <c r="CL152" s="173">
        <f>IFERROR(Inv_SY_B!CL152/Inv_SY_B!$CU152-1,"")</f>
        <v>-6.6766694977644203E-2</v>
      </c>
      <c r="CM152" s="173">
        <f>IFERROR(Inv_SY_B!CM152/Inv_SY_B!$CU152-1,"")</f>
        <v>-5.9723148382604396E-3</v>
      </c>
      <c r="CN152" s="173">
        <f>IFERROR(Inv_SY_B!CN152/Inv_SY_B!$CU152-1,"")</f>
        <v>3.1472611554240082E-2</v>
      </c>
      <c r="CO152" s="173">
        <f>IFERROR(Inv_SY_B!CO152/Inv_SY_B!$CU152-1,"")</f>
        <v>6.104914734578637E-3</v>
      </c>
      <c r="CP152" s="173">
        <f>IFERROR(Inv_SY_B!CP152/Inv_SY_B!$CU152-1,"")</f>
        <v>-4.9042252264685948E-2</v>
      </c>
      <c r="CQ152" s="173">
        <f>IFERROR(Inv_SY_B!CQ152/Inv_SY_B!$CU152-1,"")</f>
        <v>-1</v>
      </c>
      <c r="CR152" s="173">
        <f>IFERROR(Inv_SY_B!CR152/Inv_SY_B!$CU152-1,"")</f>
        <v>-1</v>
      </c>
      <c r="CS152" s="173">
        <f>IFERROR(Inv_SY_B!CS152/Inv_SY_B!$CU152-1,"")</f>
        <v>-1</v>
      </c>
      <c r="CT152" s="173">
        <f>IFERROR(Inv_SY_B!CT152/Inv_SY_B!$CU152-1,"")</f>
        <v>-1</v>
      </c>
      <c r="CU152" s="173"/>
      <c r="CV152" s="173"/>
      <c r="CW152" s="173"/>
      <c r="CX152" s="173"/>
    </row>
    <row r="153" spans="2:102">
      <c r="B153" s="164">
        <f t="shared" si="3"/>
        <v>45845</v>
      </c>
      <c r="C153" s="173" t="str">
        <f>IFERROR(Inv_SY_B!C153/Inv_SY_B!$CU153-1,"")</f>
        <v/>
      </c>
      <c r="D153" s="173" t="str">
        <f>IFERROR(Inv_SY_B!D153/Inv_SY_B!$CU153-1,"")</f>
        <v/>
      </c>
      <c r="E153" s="173" t="str">
        <f>IFERROR(Inv_SY_B!E153/Inv_SY_B!$CU153-1,"")</f>
        <v/>
      </c>
      <c r="F153" s="173" t="str">
        <f>IFERROR(Inv_SY_B!F153/Inv_SY_B!$CU153-1,"")</f>
        <v/>
      </c>
      <c r="G153" s="173" t="str">
        <f>IFERROR(Inv_SY_B!G153/Inv_SY_B!$CU153-1,"")</f>
        <v/>
      </c>
      <c r="H153" s="173" t="str">
        <f>IFERROR(Inv_SY_B!H153/Inv_SY_B!$CU153-1,"")</f>
        <v/>
      </c>
      <c r="I153" s="173" t="str">
        <f>IFERROR(Inv_SY_B!I153/Inv_SY_B!$CU153-1,"")</f>
        <v/>
      </c>
      <c r="J153" s="173" t="str">
        <f>IFERROR(Inv_SY_B!J153/Inv_SY_B!$CU153-1,"")</f>
        <v/>
      </c>
      <c r="K153" s="173" t="str">
        <f>IFERROR(Inv_SY_B!K153/Inv_SY_B!$CU153-1,"")</f>
        <v/>
      </c>
      <c r="L153" s="173" t="str">
        <f>IFERROR(Inv_SY_B!L153/Inv_SY_B!$CU153-1,"")</f>
        <v/>
      </c>
      <c r="M153" s="173" t="str">
        <f>IFERROR(Inv_SY_B!M153/Inv_SY_B!$CU153-1,"")</f>
        <v/>
      </c>
      <c r="N153" s="173" t="str">
        <f>IFERROR(Inv_SY_B!N153/Inv_SY_B!$CU153-1,"")</f>
        <v/>
      </c>
      <c r="O153" s="173" t="str">
        <f>IFERROR(Inv_SY_B!O153/Inv_SY_B!$CU153-1,"")</f>
        <v/>
      </c>
      <c r="P153" s="173" t="str">
        <f>IFERROR(Inv_SY_B!P153/Inv_SY_B!$CU153-1,"")</f>
        <v/>
      </c>
      <c r="Q153" s="173" t="str">
        <f>IFERROR(Inv_SY_B!Q153/Inv_SY_B!$CU153-1,"")</f>
        <v/>
      </c>
      <c r="R153" s="173" t="str">
        <f>IFERROR(Inv_SY_B!R153/Inv_SY_B!$CU153-1,"")</f>
        <v/>
      </c>
      <c r="S153" s="173" t="str">
        <f>IFERROR(Inv_SY_B!S153/Inv_SY_B!$CU153-1,"")</f>
        <v/>
      </c>
      <c r="T153" s="173" t="str">
        <f>IFERROR(Inv_SY_B!T153/Inv_SY_B!$CU153-1,"")</f>
        <v/>
      </c>
      <c r="U153" s="173" t="str">
        <f>IFERROR(Inv_SY_B!U153/Inv_SY_B!$CU153-1,"")</f>
        <v/>
      </c>
      <c r="V153" s="173" t="str">
        <f>IFERROR(Inv_SY_B!V153/Inv_SY_B!$CU153-1,"")</f>
        <v/>
      </c>
      <c r="W153" s="173" t="str">
        <f>IFERROR(Inv_SY_B!W153/Inv_SY_B!$CU153-1,"")</f>
        <v/>
      </c>
      <c r="X153" s="173" t="str">
        <f>IFERROR(Inv_SY_B!X153/Inv_SY_B!$CU153-1,"")</f>
        <v/>
      </c>
      <c r="Y153" s="173" t="str">
        <f>IFERROR(Inv_SY_B!Y153/Inv_SY_B!$CU153-1,"")</f>
        <v/>
      </c>
      <c r="Z153" s="173" t="str">
        <f>IFERROR(Inv_SY_B!Z153/Inv_SY_B!$CU153-1,"")</f>
        <v/>
      </c>
      <c r="AA153" s="173" t="str">
        <f>IFERROR(Inv_SY_B!AA153/Inv_SY_B!$CU153-1,"")</f>
        <v/>
      </c>
      <c r="AB153" s="173" t="str">
        <f>IFERROR(Inv_SY_B!AB153/Inv_SY_B!$CU153-1,"")</f>
        <v/>
      </c>
      <c r="AC153" s="173" t="str">
        <f>IFERROR(Inv_SY_B!AC153/Inv_SY_B!$CU153-1,"")</f>
        <v/>
      </c>
      <c r="AD153" s="173" t="str">
        <f>IFERROR(Inv_SY_B!AD153/Inv_SY_B!$CU153-1,"")</f>
        <v/>
      </c>
      <c r="AE153" s="173" t="str">
        <f>IFERROR(Inv_SY_B!AE153/Inv_SY_B!$CU153-1,"")</f>
        <v/>
      </c>
      <c r="AF153" s="173" t="str">
        <f>IFERROR(Inv_SY_B!AF153/Inv_SY_B!$CU153-1,"")</f>
        <v/>
      </c>
      <c r="AG153" s="173" t="str">
        <f>IFERROR(Inv_SY_B!AG153/Inv_SY_B!$CU153-1,"")</f>
        <v/>
      </c>
      <c r="AH153" s="173" t="str">
        <f>IFERROR(Inv_SY_B!AH153/Inv_SY_B!$CU153-1,"")</f>
        <v/>
      </c>
      <c r="AI153" s="173" t="str">
        <f>IFERROR(Inv_SY_B!AI153/Inv_SY_B!$CU153-1,"")</f>
        <v/>
      </c>
      <c r="AJ153" s="173" t="str">
        <f>IFERROR(Inv_SY_B!AJ153/Inv_SY_B!$CU153-1,"")</f>
        <v/>
      </c>
      <c r="AK153" s="173" t="str">
        <f>IFERROR(Inv_SY_B!AK153/Inv_SY_B!$CU153-1,"")</f>
        <v/>
      </c>
      <c r="AL153" s="173" t="str">
        <f>IFERROR(Inv_SY_B!AL153/Inv_SY_B!$CU153-1,"")</f>
        <v/>
      </c>
      <c r="AM153" s="173" t="str">
        <f>IFERROR(Inv_SY_B!AM153/Inv_SY_B!$CU153-1,"")</f>
        <v/>
      </c>
      <c r="AN153" s="173" t="str">
        <f>IFERROR(Inv_SY_B!AN153/Inv_SY_B!$CU153-1,"")</f>
        <v/>
      </c>
      <c r="AO153" s="173" t="str">
        <f>IFERROR(Inv_SY_B!AO153/Inv_SY_B!$CU153-1,"")</f>
        <v/>
      </c>
      <c r="AP153" s="173" t="str">
        <f>IFERROR(Inv_SY_B!AP153/Inv_SY_B!$CU153-1,"")</f>
        <v/>
      </c>
      <c r="AQ153" s="173" t="str">
        <f>IFERROR(Inv_SY_B!AQ153/Inv_SY_B!$CU153-1,"")</f>
        <v/>
      </c>
      <c r="AR153" s="173" t="str">
        <f>IFERROR(Inv_SY_B!AR153/Inv_SY_B!$CU153-1,"")</f>
        <v/>
      </c>
      <c r="AS153" s="173" t="str">
        <f>IFERROR(Inv_SY_B!AS153/Inv_SY_B!$CU153-1,"")</f>
        <v/>
      </c>
      <c r="AT153" s="173" t="str">
        <f>IFERROR(Inv_SY_B!AT153/Inv_SY_B!$CU153-1,"")</f>
        <v/>
      </c>
      <c r="AU153" s="173" t="str">
        <f>IFERROR(Inv_SY_B!AU153/Inv_SY_B!$CU153-1,"")</f>
        <v/>
      </c>
      <c r="AV153" s="173" t="str">
        <f>IFERROR(Inv_SY_B!AV153/Inv_SY_B!$CU153-1,"")</f>
        <v/>
      </c>
      <c r="AW153" s="173" t="str">
        <f>IFERROR(Inv_SY_B!AW153/Inv_SY_B!$CU153-1,"")</f>
        <v/>
      </c>
      <c r="AX153" s="173" t="str">
        <f>IFERROR(Inv_SY_B!AX153/Inv_SY_B!$CU153-1,"")</f>
        <v/>
      </c>
      <c r="AY153" s="173" t="str">
        <f>IFERROR(Inv_SY_B!AY153/Inv_SY_B!$CU153-1,"")</f>
        <v/>
      </c>
      <c r="AZ153" s="173" t="str">
        <f>IFERROR(Inv_SY_B!AZ153/Inv_SY_B!$CU153-1,"")</f>
        <v/>
      </c>
      <c r="BA153" s="173" t="str">
        <f>IFERROR(Inv_SY_B!BA153/Inv_SY_B!$CU153-1,"")</f>
        <v/>
      </c>
      <c r="BB153" s="173" t="str">
        <f>IFERROR(Inv_SY_B!BB153/Inv_SY_B!$CU153-1,"")</f>
        <v/>
      </c>
      <c r="BC153" s="173" t="str">
        <f>IFERROR(Inv_SY_B!BC153/Inv_SY_B!$CU153-1,"")</f>
        <v/>
      </c>
      <c r="BD153" s="173" t="str">
        <f>IFERROR(Inv_SY_B!BD153/Inv_SY_B!$CU153-1,"")</f>
        <v/>
      </c>
      <c r="BE153" s="173" t="str">
        <f>IFERROR(Inv_SY_B!BE153/Inv_SY_B!$CU153-1,"")</f>
        <v/>
      </c>
      <c r="BF153" s="173" t="str">
        <f>IFERROR(Inv_SY_B!BF153/Inv_SY_B!$CU153-1,"")</f>
        <v/>
      </c>
      <c r="BG153" s="173" t="str">
        <f>IFERROR(Inv_SY_B!BG153/Inv_SY_B!$CU153-1,"")</f>
        <v/>
      </c>
      <c r="BH153" s="173" t="str">
        <f>IFERROR(Inv_SY_B!BH153/Inv_SY_B!$CU153-1,"")</f>
        <v/>
      </c>
      <c r="BI153" s="173" t="str">
        <f>IFERROR(Inv_SY_B!BI153/Inv_SY_B!$CU153-1,"")</f>
        <v/>
      </c>
      <c r="BJ153" s="173" t="str">
        <f>IFERROR(Inv_SY_B!BJ153/Inv_SY_B!$CU153-1,"")</f>
        <v/>
      </c>
      <c r="BK153" s="173" t="str">
        <f>IFERROR(Inv_SY_B!BK153/Inv_SY_B!$CU153-1,"")</f>
        <v/>
      </c>
      <c r="BL153" s="173" t="str">
        <f>IFERROR(Inv_SY_B!BL153/Inv_SY_B!$CU153-1,"")</f>
        <v/>
      </c>
      <c r="BM153" s="173" t="str">
        <f>IFERROR(Inv_SY_B!BM153/Inv_SY_B!$CU153-1,"")</f>
        <v/>
      </c>
      <c r="BN153" s="173" t="str">
        <f>IFERROR(Inv_SY_B!BN153/Inv_SY_B!$CU153-1,"")</f>
        <v/>
      </c>
      <c r="BO153" s="173" t="str">
        <f>IFERROR(Inv_SY_B!BO153/Inv_SY_B!$CU153-1,"")</f>
        <v/>
      </c>
      <c r="BP153" s="173" t="str">
        <f>IFERROR(Inv_SY_B!BP153/Inv_SY_B!$CU153-1,"")</f>
        <v/>
      </c>
      <c r="BQ153" s="173" t="str">
        <f>IFERROR(Inv_SY_B!BQ153/Inv_SY_B!$CU153-1,"")</f>
        <v/>
      </c>
      <c r="BR153" s="173" t="str">
        <f>IFERROR(Inv_SY_B!BR153/Inv_SY_B!$CU153-1,"")</f>
        <v/>
      </c>
      <c r="BS153" s="173" t="str">
        <f>IFERROR(Inv_SY_B!BS153/Inv_SY_B!$CU153-1,"")</f>
        <v/>
      </c>
      <c r="BT153" s="173" t="str">
        <f>IFERROR(Inv_SY_B!BT153/Inv_SY_B!$CU153-1,"")</f>
        <v/>
      </c>
      <c r="BU153" s="173" t="str">
        <f>IFERROR(Inv_SY_B!BU153/Inv_SY_B!$CU153-1,"")</f>
        <v/>
      </c>
      <c r="BV153" s="173" t="str">
        <f>IFERROR(Inv_SY_B!BV153/Inv_SY_B!$CU153-1,"")</f>
        <v/>
      </c>
      <c r="BW153" s="173" t="str">
        <f>IFERROR(Inv_SY_B!BW153/Inv_SY_B!$CU153-1,"")</f>
        <v/>
      </c>
      <c r="BX153" s="173" t="str">
        <f>IFERROR(Inv_SY_B!BX153/Inv_SY_B!$CU153-1,"")</f>
        <v/>
      </c>
      <c r="BY153" s="173" t="str">
        <f>IFERROR(Inv_SY_B!BY153/Inv_SY_B!$CU153-1,"")</f>
        <v/>
      </c>
      <c r="BZ153" s="173" t="str">
        <f>IFERROR(Inv_SY_B!BZ153/Inv_SY_B!$CU153-1,"")</f>
        <v/>
      </c>
      <c r="CA153" s="173" t="str">
        <f>IFERROR(Inv_SY_B!CA153/Inv_SY_B!$CU153-1,"")</f>
        <v/>
      </c>
      <c r="CB153" s="173" t="str">
        <f>IFERROR(Inv_SY_B!CB153/Inv_SY_B!$CU153-1,"")</f>
        <v/>
      </c>
      <c r="CC153" s="173" t="str">
        <f>IFERROR(Inv_SY_B!CC153/Inv_SY_B!$CU153-1,"")</f>
        <v/>
      </c>
      <c r="CD153" s="173" t="str">
        <f>IFERROR(Inv_SY_B!CD153/Inv_SY_B!$CU153-1,"")</f>
        <v/>
      </c>
      <c r="CE153" s="173" t="str">
        <f>IFERROR(Inv_SY_B!CE153/Inv_SY_B!$CU153-1,"")</f>
        <v/>
      </c>
      <c r="CF153" s="173" t="str">
        <f>IFERROR(Inv_SY_B!CF153/Inv_SY_B!$CU153-1,"")</f>
        <v/>
      </c>
      <c r="CG153" s="173" t="str">
        <f>IFERROR(Inv_SY_B!CG153/Inv_SY_B!$CU153-1,"")</f>
        <v/>
      </c>
      <c r="CH153" s="173" t="str">
        <f>IFERROR(Inv_SY_B!CH153/Inv_SY_B!$CU153-1,"")</f>
        <v/>
      </c>
      <c r="CI153" s="173" t="str">
        <f>IFERROR(Inv_SY_B!CI153/Inv_SY_B!$CU153-1,"")</f>
        <v/>
      </c>
      <c r="CJ153" s="173" t="str">
        <f>IFERROR(Inv_SY_B!CJ153/Inv_SY_B!$CU153-1,"")</f>
        <v/>
      </c>
      <c r="CK153" s="173" t="str">
        <f>IFERROR(Inv_SY_B!CK153/Inv_SY_B!$CU153-1,"")</f>
        <v/>
      </c>
      <c r="CL153" s="173" t="str">
        <f>IFERROR(Inv_SY_B!CL153/Inv_SY_B!$CU153-1,"")</f>
        <v/>
      </c>
      <c r="CM153" s="173" t="str">
        <f>IFERROR(Inv_SY_B!CM153/Inv_SY_B!$CU153-1,"")</f>
        <v/>
      </c>
      <c r="CN153" s="173" t="str">
        <f>IFERROR(Inv_SY_B!CN153/Inv_SY_B!$CU153-1,"")</f>
        <v/>
      </c>
      <c r="CO153" s="173" t="str">
        <f>IFERROR(Inv_SY_B!CO153/Inv_SY_B!$CU153-1,"")</f>
        <v/>
      </c>
      <c r="CP153" s="173" t="str">
        <f>IFERROR(Inv_SY_B!CP153/Inv_SY_B!$CU153-1,"")</f>
        <v/>
      </c>
      <c r="CQ153" s="173" t="str">
        <f>IFERROR(Inv_SY_B!CQ153/Inv_SY_B!$CU153-1,"")</f>
        <v/>
      </c>
      <c r="CR153" s="173" t="str">
        <f>IFERROR(Inv_SY_B!CR153/Inv_SY_B!$CU153-1,"")</f>
        <v/>
      </c>
      <c r="CS153" s="173" t="str">
        <f>IFERROR(Inv_SY_B!CS153/Inv_SY_B!$CU153-1,"")</f>
        <v/>
      </c>
      <c r="CT153" s="173" t="str">
        <f>IFERROR(Inv_SY_B!CT153/Inv_SY_B!$CU153-1,"")</f>
        <v/>
      </c>
      <c r="CU153" s="173"/>
      <c r="CV153" s="173"/>
      <c r="CW153" s="173"/>
      <c r="CX153" s="173"/>
    </row>
    <row r="154" spans="2:102">
      <c r="B154" s="164">
        <f t="shared" si="3"/>
        <v>45846</v>
      </c>
      <c r="C154" s="173" t="str">
        <f>IFERROR(Inv_SY_B!C154/Inv_SY_B!$CU154-1,"")</f>
        <v/>
      </c>
      <c r="D154" s="173" t="str">
        <f>IFERROR(Inv_SY_B!D154/Inv_SY_B!$CU154-1,"")</f>
        <v/>
      </c>
      <c r="E154" s="173" t="str">
        <f>IFERROR(Inv_SY_B!E154/Inv_SY_B!$CU154-1,"")</f>
        <v/>
      </c>
      <c r="F154" s="173" t="str">
        <f>IFERROR(Inv_SY_B!F154/Inv_SY_B!$CU154-1,"")</f>
        <v/>
      </c>
      <c r="G154" s="173" t="str">
        <f>IFERROR(Inv_SY_B!G154/Inv_SY_B!$CU154-1,"")</f>
        <v/>
      </c>
      <c r="H154" s="173" t="str">
        <f>IFERROR(Inv_SY_B!H154/Inv_SY_B!$CU154-1,"")</f>
        <v/>
      </c>
      <c r="I154" s="173" t="str">
        <f>IFERROR(Inv_SY_B!I154/Inv_SY_B!$CU154-1,"")</f>
        <v/>
      </c>
      <c r="J154" s="173" t="str">
        <f>IFERROR(Inv_SY_B!J154/Inv_SY_B!$CU154-1,"")</f>
        <v/>
      </c>
      <c r="K154" s="173" t="str">
        <f>IFERROR(Inv_SY_B!K154/Inv_SY_B!$CU154-1,"")</f>
        <v/>
      </c>
      <c r="L154" s="173" t="str">
        <f>IFERROR(Inv_SY_B!L154/Inv_SY_B!$CU154-1,"")</f>
        <v/>
      </c>
      <c r="M154" s="173" t="str">
        <f>IFERROR(Inv_SY_B!M154/Inv_SY_B!$CU154-1,"")</f>
        <v/>
      </c>
      <c r="N154" s="173" t="str">
        <f>IFERROR(Inv_SY_B!N154/Inv_SY_B!$CU154-1,"")</f>
        <v/>
      </c>
      <c r="O154" s="173" t="str">
        <f>IFERROR(Inv_SY_B!O154/Inv_SY_B!$CU154-1,"")</f>
        <v/>
      </c>
      <c r="P154" s="173" t="str">
        <f>IFERROR(Inv_SY_B!P154/Inv_SY_B!$CU154-1,"")</f>
        <v/>
      </c>
      <c r="Q154" s="173" t="str">
        <f>IFERROR(Inv_SY_B!Q154/Inv_SY_B!$CU154-1,"")</f>
        <v/>
      </c>
      <c r="R154" s="173" t="str">
        <f>IFERROR(Inv_SY_B!R154/Inv_SY_B!$CU154-1,"")</f>
        <v/>
      </c>
      <c r="S154" s="173" t="str">
        <f>IFERROR(Inv_SY_B!S154/Inv_SY_B!$CU154-1,"")</f>
        <v/>
      </c>
      <c r="T154" s="173" t="str">
        <f>IFERROR(Inv_SY_B!T154/Inv_SY_B!$CU154-1,"")</f>
        <v/>
      </c>
      <c r="U154" s="173" t="str">
        <f>IFERROR(Inv_SY_B!U154/Inv_SY_B!$CU154-1,"")</f>
        <v/>
      </c>
      <c r="V154" s="173" t="str">
        <f>IFERROR(Inv_SY_B!V154/Inv_SY_B!$CU154-1,"")</f>
        <v/>
      </c>
      <c r="W154" s="173" t="str">
        <f>IFERROR(Inv_SY_B!W154/Inv_SY_B!$CU154-1,"")</f>
        <v/>
      </c>
      <c r="X154" s="173" t="str">
        <f>IFERROR(Inv_SY_B!X154/Inv_SY_B!$CU154-1,"")</f>
        <v/>
      </c>
      <c r="Y154" s="173" t="str">
        <f>IFERROR(Inv_SY_B!Y154/Inv_SY_B!$CU154-1,"")</f>
        <v/>
      </c>
      <c r="Z154" s="173" t="str">
        <f>IFERROR(Inv_SY_B!Z154/Inv_SY_B!$CU154-1,"")</f>
        <v/>
      </c>
      <c r="AA154" s="173" t="str">
        <f>IFERROR(Inv_SY_B!AA154/Inv_SY_B!$CU154-1,"")</f>
        <v/>
      </c>
      <c r="AB154" s="173" t="str">
        <f>IFERROR(Inv_SY_B!AB154/Inv_SY_B!$CU154-1,"")</f>
        <v/>
      </c>
      <c r="AC154" s="173" t="str">
        <f>IFERROR(Inv_SY_B!AC154/Inv_SY_B!$CU154-1,"")</f>
        <v/>
      </c>
      <c r="AD154" s="173" t="str">
        <f>IFERROR(Inv_SY_B!AD154/Inv_SY_B!$CU154-1,"")</f>
        <v/>
      </c>
      <c r="AE154" s="173" t="str">
        <f>IFERROR(Inv_SY_B!AE154/Inv_SY_B!$CU154-1,"")</f>
        <v/>
      </c>
      <c r="AF154" s="173" t="str">
        <f>IFERROR(Inv_SY_B!AF154/Inv_SY_B!$CU154-1,"")</f>
        <v/>
      </c>
      <c r="AG154" s="173" t="str">
        <f>IFERROR(Inv_SY_B!AG154/Inv_SY_B!$CU154-1,"")</f>
        <v/>
      </c>
      <c r="AH154" s="173" t="str">
        <f>IFERROR(Inv_SY_B!AH154/Inv_SY_B!$CU154-1,"")</f>
        <v/>
      </c>
      <c r="AI154" s="173" t="str">
        <f>IFERROR(Inv_SY_B!AI154/Inv_SY_B!$CU154-1,"")</f>
        <v/>
      </c>
      <c r="AJ154" s="173" t="str">
        <f>IFERROR(Inv_SY_B!AJ154/Inv_SY_B!$CU154-1,"")</f>
        <v/>
      </c>
      <c r="AK154" s="173" t="str">
        <f>IFERROR(Inv_SY_B!AK154/Inv_SY_B!$CU154-1,"")</f>
        <v/>
      </c>
      <c r="AL154" s="173" t="str">
        <f>IFERROR(Inv_SY_B!AL154/Inv_SY_B!$CU154-1,"")</f>
        <v/>
      </c>
      <c r="AM154" s="173" t="str">
        <f>IFERROR(Inv_SY_B!AM154/Inv_SY_B!$CU154-1,"")</f>
        <v/>
      </c>
      <c r="AN154" s="173" t="str">
        <f>IFERROR(Inv_SY_B!AN154/Inv_SY_B!$CU154-1,"")</f>
        <v/>
      </c>
      <c r="AO154" s="173" t="str">
        <f>IFERROR(Inv_SY_B!AO154/Inv_SY_B!$CU154-1,"")</f>
        <v/>
      </c>
      <c r="AP154" s="173" t="str">
        <f>IFERROR(Inv_SY_B!AP154/Inv_SY_B!$CU154-1,"")</f>
        <v/>
      </c>
      <c r="AQ154" s="173" t="str">
        <f>IFERROR(Inv_SY_B!AQ154/Inv_SY_B!$CU154-1,"")</f>
        <v/>
      </c>
      <c r="AR154" s="173" t="str">
        <f>IFERROR(Inv_SY_B!AR154/Inv_SY_B!$CU154-1,"")</f>
        <v/>
      </c>
      <c r="AS154" s="173" t="str">
        <f>IFERROR(Inv_SY_B!AS154/Inv_SY_B!$CU154-1,"")</f>
        <v/>
      </c>
      <c r="AT154" s="173" t="str">
        <f>IFERROR(Inv_SY_B!AT154/Inv_SY_B!$CU154-1,"")</f>
        <v/>
      </c>
      <c r="AU154" s="173" t="str">
        <f>IFERROR(Inv_SY_B!AU154/Inv_SY_B!$CU154-1,"")</f>
        <v/>
      </c>
      <c r="AV154" s="173" t="str">
        <f>IFERROR(Inv_SY_B!AV154/Inv_SY_B!$CU154-1,"")</f>
        <v/>
      </c>
      <c r="AW154" s="173" t="str">
        <f>IFERROR(Inv_SY_B!AW154/Inv_SY_B!$CU154-1,"")</f>
        <v/>
      </c>
      <c r="AX154" s="173" t="str">
        <f>IFERROR(Inv_SY_B!AX154/Inv_SY_B!$CU154-1,"")</f>
        <v/>
      </c>
      <c r="AY154" s="173" t="str">
        <f>IFERROR(Inv_SY_B!AY154/Inv_SY_B!$CU154-1,"")</f>
        <v/>
      </c>
      <c r="AZ154" s="173" t="str">
        <f>IFERROR(Inv_SY_B!AZ154/Inv_SY_B!$CU154-1,"")</f>
        <v/>
      </c>
      <c r="BA154" s="173" t="str">
        <f>IFERROR(Inv_SY_B!BA154/Inv_SY_B!$CU154-1,"")</f>
        <v/>
      </c>
      <c r="BB154" s="173" t="str">
        <f>IFERROR(Inv_SY_B!BB154/Inv_SY_B!$CU154-1,"")</f>
        <v/>
      </c>
      <c r="BC154" s="173" t="str">
        <f>IFERROR(Inv_SY_B!BC154/Inv_SY_B!$CU154-1,"")</f>
        <v/>
      </c>
      <c r="BD154" s="173" t="str">
        <f>IFERROR(Inv_SY_B!BD154/Inv_SY_B!$CU154-1,"")</f>
        <v/>
      </c>
      <c r="BE154" s="173" t="str">
        <f>IFERROR(Inv_SY_B!BE154/Inv_SY_B!$CU154-1,"")</f>
        <v/>
      </c>
      <c r="BF154" s="173" t="str">
        <f>IFERROR(Inv_SY_B!BF154/Inv_SY_B!$CU154-1,"")</f>
        <v/>
      </c>
      <c r="BG154" s="173" t="str">
        <f>IFERROR(Inv_SY_B!BG154/Inv_SY_B!$CU154-1,"")</f>
        <v/>
      </c>
      <c r="BH154" s="173" t="str">
        <f>IFERROR(Inv_SY_B!BH154/Inv_SY_B!$CU154-1,"")</f>
        <v/>
      </c>
      <c r="BI154" s="173" t="str">
        <f>IFERROR(Inv_SY_B!BI154/Inv_SY_B!$CU154-1,"")</f>
        <v/>
      </c>
      <c r="BJ154" s="173" t="str">
        <f>IFERROR(Inv_SY_B!BJ154/Inv_SY_B!$CU154-1,"")</f>
        <v/>
      </c>
      <c r="BK154" s="173" t="str">
        <f>IFERROR(Inv_SY_B!BK154/Inv_SY_B!$CU154-1,"")</f>
        <v/>
      </c>
      <c r="BL154" s="173" t="str">
        <f>IFERROR(Inv_SY_B!BL154/Inv_SY_B!$CU154-1,"")</f>
        <v/>
      </c>
      <c r="BM154" s="173" t="str">
        <f>IFERROR(Inv_SY_B!BM154/Inv_SY_B!$CU154-1,"")</f>
        <v/>
      </c>
      <c r="BN154" s="173" t="str">
        <f>IFERROR(Inv_SY_B!BN154/Inv_SY_B!$CU154-1,"")</f>
        <v/>
      </c>
      <c r="BO154" s="173" t="str">
        <f>IFERROR(Inv_SY_B!BO154/Inv_SY_B!$CU154-1,"")</f>
        <v/>
      </c>
      <c r="BP154" s="173" t="str">
        <f>IFERROR(Inv_SY_B!BP154/Inv_SY_B!$CU154-1,"")</f>
        <v/>
      </c>
      <c r="BQ154" s="173" t="str">
        <f>IFERROR(Inv_SY_B!BQ154/Inv_SY_B!$CU154-1,"")</f>
        <v/>
      </c>
      <c r="BR154" s="173" t="str">
        <f>IFERROR(Inv_SY_B!BR154/Inv_SY_B!$CU154-1,"")</f>
        <v/>
      </c>
      <c r="BS154" s="173" t="str">
        <f>IFERROR(Inv_SY_B!BS154/Inv_SY_B!$CU154-1,"")</f>
        <v/>
      </c>
      <c r="BT154" s="173" t="str">
        <f>IFERROR(Inv_SY_B!BT154/Inv_SY_B!$CU154-1,"")</f>
        <v/>
      </c>
      <c r="BU154" s="173" t="str">
        <f>IFERROR(Inv_SY_B!BU154/Inv_SY_B!$CU154-1,"")</f>
        <v/>
      </c>
      <c r="BV154" s="173" t="str">
        <f>IFERROR(Inv_SY_B!BV154/Inv_SY_B!$CU154-1,"")</f>
        <v/>
      </c>
      <c r="BW154" s="173" t="str">
        <f>IFERROR(Inv_SY_B!BW154/Inv_SY_B!$CU154-1,"")</f>
        <v/>
      </c>
      <c r="BX154" s="173" t="str">
        <f>IFERROR(Inv_SY_B!BX154/Inv_SY_B!$CU154-1,"")</f>
        <v/>
      </c>
      <c r="BY154" s="173" t="str">
        <f>IFERROR(Inv_SY_B!BY154/Inv_SY_B!$CU154-1,"")</f>
        <v/>
      </c>
      <c r="BZ154" s="173" t="str">
        <f>IFERROR(Inv_SY_B!BZ154/Inv_SY_B!$CU154-1,"")</f>
        <v/>
      </c>
      <c r="CA154" s="173" t="str">
        <f>IFERROR(Inv_SY_B!CA154/Inv_SY_B!$CU154-1,"")</f>
        <v/>
      </c>
      <c r="CB154" s="173" t="str">
        <f>IFERROR(Inv_SY_B!CB154/Inv_SY_B!$CU154-1,"")</f>
        <v/>
      </c>
      <c r="CC154" s="173" t="str">
        <f>IFERROR(Inv_SY_B!CC154/Inv_SY_B!$CU154-1,"")</f>
        <v/>
      </c>
      <c r="CD154" s="173" t="str">
        <f>IFERROR(Inv_SY_B!CD154/Inv_SY_B!$CU154-1,"")</f>
        <v/>
      </c>
      <c r="CE154" s="173" t="str">
        <f>IFERROR(Inv_SY_B!CE154/Inv_SY_B!$CU154-1,"")</f>
        <v/>
      </c>
      <c r="CF154" s="173" t="str">
        <f>IFERROR(Inv_SY_B!CF154/Inv_SY_B!$CU154-1,"")</f>
        <v/>
      </c>
      <c r="CG154" s="173" t="str">
        <f>IFERROR(Inv_SY_B!CG154/Inv_SY_B!$CU154-1,"")</f>
        <v/>
      </c>
      <c r="CH154" s="173" t="str">
        <f>IFERROR(Inv_SY_B!CH154/Inv_SY_B!$CU154-1,"")</f>
        <v/>
      </c>
      <c r="CI154" s="173" t="str">
        <f>IFERROR(Inv_SY_B!CI154/Inv_SY_B!$CU154-1,"")</f>
        <v/>
      </c>
      <c r="CJ154" s="173" t="str">
        <f>IFERROR(Inv_SY_B!CJ154/Inv_SY_B!$CU154-1,"")</f>
        <v/>
      </c>
      <c r="CK154" s="173" t="str">
        <f>IFERROR(Inv_SY_B!CK154/Inv_SY_B!$CU154-1,"")</f>
        <v/>
      </c>
      <c r="CL154" s="173" t="str">
        <f>IFERROR(Inv_SY_B!CL154/Inv_SY_B!$CU154-1,"")</f>
        <v/>
      </c>
      <c r="CM154" s="173" t="str">
        <f>IFERROR(Inv_SY_B!CM154/Inv_SY_B!$CU154-1,"")</f>
        <v/>
      </c>
      <c r="CN154" s="173" t="str">
        <f>IFERROR(Inv_SY_B!CN154/Inv_SY_B!$CU154-1,"")</f>
        <v/>
      </c>
      <c r="CO154" s="173" t="str">
        <f>IFERROR(Inv_SY_B!CO154/Inv_SY_B!$CU154-1,"")</f>
        <v/>
      </c>
      <c r="CP154" s="173" t="str">
        <f>IFERROR(Inv_SY_B!CP154/Inv_SY_B!$CU154-1,"")</f>
        <v/>
      </c>
      <c r="CQ154" s="173" t="str">
        <f>IFERROR(Inv_SY_B!CQ154/Inv_SY_B!$CU154-1,"")</f>
        <v/>
      </c>
      <c r="CR154" s="173" t="str">
        <f>IFERROR(Inv_SY_B!CR154/Inv_SY_B!$CU154-1,"")</f>
        <v/>
      </c>
      <c r="CS154" s="173" t="str">
        <f>IFERROR(Inv_SY_B!CS154/Inv_SY_B!$CU154-1,"")</f>
        <v/>
      </c>
      <c r="CT154" s="173" t="str">
        <f>IFERROR(Inv_SY_B!CT154/Inv_SY_B!$CU154-1,"")</f>
        <v/>
      </c>
      <c r="CU154" s="173"/>
      <c r="CV154" s="173"/>
      <c r="CW154" s="173"/>
      <c r="CX154" s="173"/>
    </row>
    <row r="155" spans="2:102">
      <c r="B155" s="164">
        <f t="shared" si="3"/>
        <v>45847</v>
      </c>
      <c r="C155" s="173" t="str">
        <f>IFERROR(Inv_SY_B!C155/Inv_SY_B!$CU155-1,"")</f>
        <v/>
      </c>
      <c r="D155" s="173" t="str">
        <f>IFERROR(Inv_SY_B!D155/Inv_SY_B!$CU155-1,"")</f>
        <v/>
      </c>
      <c r="E155" s="173" t="str">
        <f>IFERROR(Inv_SY_B!E155/Inv_SY_B!$CU155-1,"")</f>
        <v/>
      </c>
      <c r="F155" s="173" t="str">
        <f>IFERROR(Inv_SY_B!F155/Inv_SY_B!$CU155-1,"")</f>
        <v/>
      </c>
      <c r="G155" s="173" t="str">
        <f>IFERROR(Inv_SY_B!G155/Inv_SY_B!$CU155-1,"")</f>
        <v/>
      </c>
      <c r="H155" s="173" t="str">
        <f>IFERROR(Inv_SY_B!H155/Inv_SY_B!$CU155-1,"")</f>
        <v/>
      </c>
      <c r="I155" s="173" t="str">
        <f>IFERROR(Inv_SY_B!I155/Inv_SY_B!$CU155-1,"")</f>
        <v/>
      </c>
      <c r="J155" s="173" t="str">
        <f>IFERROR(Inv_SY_B!J155/Inv_SY_B!$CU155-1,"")</f>
        <v/>
      </c>
      <c r="K155" s="173" t="str">
        <f>IFERROR(Inv_SY_B!K155/Inv_SY_B!$CU155-1,"")</f>
        <v/>
      </c>
      <c r="L155" s="173" t="str">
        <f>IFERROR(Inv_SY_B!L155/Inv_SY_B!$CU155-1,"")</f>
        <v/>
      </c>
      <c r="M155" s="173" t="str">
        <f>IFERROR(Inv_SY_B!M155/Inv_SY_B!$CU155-1,"")</f>
        <v/>
      </c>
      <c r="N155" s="173" t="str">
        <f>IFERROR(Inv_SY_B!N155/Inv_SY_B!$CU155-1,"")</f>
        <v/>
      </c>
      <c r="O155" s="173" t="str">
        <f>IFERROR(Inv_SY_B!O155/Inv_SY_B!$CU155-1,"")</f>
        <v/>
      </c>
      <c r="P155" s="173" t="str">
        <f>IFERROR(Inv_SY_B!P155/Inv_SY_B!$CU155-1,"")</f>
        <v/>
      </c>
      <c r="Q155" s="173" t="str">
        <f>IFERROR(Inv_SY_B!Q155/Inv_SY_B!$CU155-1,"")</f>
        <v/>
      </c>
      <c r="R155" s="173" t="str">
        <f>IFERROR(Inv_SY_B!R155/Inv_SY_B!$CU155-1,"")</f>
        <v/>
      </c>
      <c r="S155" s="173" t="str">
        <f>IFERROR(Inv_SY_B!S155/Inv_SY_B!$CU155-1,"")</f>
        <v/>
      </c>
      <c r="T155" s="173" t="str">
        <f>IFERROR(Inv_SY_B!T155/Inv_SY_B!$CU155-1,"")</f>
        <v/>
      </c>
      <c r="U155" s="173" t="str">
        <f>IFERROR(Inv_SY_B!U155/Inv_SY_B!$CU155-1,"")</f>
        <v/>
      </c>
      <c r="V155" s="173" t="str">
        <f>IFERROR(Inv_SY_B!V155/Inv_SY_B!$CU155-1,"")</f>
        <v/>
      </c>
      <c r="W155" s="173" t="str">
        <f>IFERROR(Inv_SY_B!W155/Inv_SY_B!$CU155-1,"")</f>
        <v/>
      </c>
      <c r="X155" s="173" t="str">
        <f>IFERROR(Inv_SY_B!X155/Inv_SY_B!$CU155-1,"")</f>
        <v/>
      </c>
      <c r="Y155" s="173" t="str">
        <f>IFERROR(Inv_SY_B!Y155/Inv_SY_B!$CU155-1,"")</f>
        <v/>
      </c>
      <c r="Z155" s="173" t="str">
        <f>IFERROR(Inv_SY_B!Z155/Inv_SY_B!$CU155-1,"")</f>
        <v/>
      </c>
      <c r="AA155" s="173" t="str">
        <f>IFERROR(Inv_SY_B!AA155/Inv_SY_B!$CU155-1,"")</f>
        <v/>
      </c>
      <c r="AB155" s="173" t="str">
        <f>IFERROR(Inv_SY_B!AB155/Inv_SY_B!$CU155-1,"")</f>
        <v/>
      </c>
      <c r="AC155" s="173" t="str">
        <f>IFERROR(Inv_SY_B!AC155/Inv_SY_B!$CU155-1,"")</f>
        <v/>
      </c>
      <c r="AD155" s="173" t="str">
        <f>IFERROR(Inv_SY_B!AD155/Inv_SY_B!$CU155-1,"")</f>
        <v/>
      </c>
      <c r="AE155" s="173" t="str">
        <f>IFERROR(Inv_SY_B!AE155/Inv_SY_B!$CU155-1,"")</f>
        <v/>
      </c>
      <c r="AF155" s="173" t="str">
        <f>IFERROR(Inv_SY_B!AF155/Inv_SY_B!$CU155-1,"")</f>
        <v/>
      </c>
      <c r="AG155" s="173" t="str">
        <f>IFERROR(Inv_SY_B!AG155/Inv_SY_B!$CU155-1,"")</f>
        <v/>
      </c>
      <c r="AH155" s="173" t="str">
        <f>IFERROR(Inv_SY_B!AH155/Inv_SY_B!$CU155-1,"")</f>
        <v/>
      </c>
      <c r="AI155" s="173" t="str">
        <f>IFERROR(Inv_SY_B!AI155/Inv_SY_B!$CU155-1,"")</f>
        <v/>
      </c>
      <c r="AJ155" s="173" t="str">
        <f>IFERROR(Inv_SY_B!AJ155/Inv_SY_B!$CU155-1,"")</f>
        <v/>
      </c>
      <c r="AK155" s="173" t="str">
        <f>IFERROR(Inv_SY_B!AK155/Inv_SY_B!$CU155-1,"")</f>
        <v/>
      </c>
      <c r="AL155" s="173" t="str">
        <f>IFERROR(Inv_SY_B!AL155/Inv_SY_B!$CU155-1,"")</f>
        <v/>
      </c>
      <c r="AM155" s="173" t="str">
        <f>IFERROR(Inv_SY_B!AM155/Inv_SY_B!$CU155-1,"")</f>
        <v/>
      </c>
      <c r="AN155" s="173" t="str">
        <f>IFERROR(Inv_SY_B!AN155/Inv_SY_B!$CU155-1,"")</f>
        <v/>
      </c>
      <c r="AO155" s="173" t="str">
        <f>IFERROR(Inv_SY_B!AO155/Inv_SY_B!$CU155-1,"")</f>
        <v/>
      </c>
      <c r="AP155" s="173" t="str">
        <f>IFERROR(Inv_SY_B!AP155/Inv_SY_B!$CU155-1,"")</f>
        <v/>
      </c>
      <c r="AQ155" s="173" t="str">
        <f>IFERROR(Inv_SY_B!AQ155/Inv_SY_B!$CU155-1,"")</f>
        <v/>
      </c>
      <c r="AR155" s="173" t="str">
        <f>IFERROR(Inv_SY_B!AR155/Inv_SY_B!$CU155-1,"")</f>
        <v/>
      </c>
      <c r="AS155" s="173" t="str">
        <f>IFERROR(Inv_SY_B!AS155/Inv_SY_B!$CU155-1,"")</f>
        <v/>
      </c>
      <c r="AT155" s="173" t="str">
        <f>IFERROR(Inv_SY_B!AT155/Inv_SY_B!$CU155-1,"")</f>
        <v/>
      </c>
      <c r="AU155" s="173" t="str">
        <f>IFERROR(Inv_SY_B!AU155/Inv_SY_B!$CU155-1,"")</f>
        <v/>
      </c>
      <c r="AV155" s="173" t="str">
        <f>IFERROR(Inv_SY_B!AV155/Inv_SY_B!$CU155-1,"")</f>
        <v/>
      </c>
      <c r="AW155" s="173" t="str">
        <f>IFERROR(Inv_SY_B!AW155/Inv_SY_B!$CU155-1,"")</f>
        <v/>
      </c>
      <c r="AX155" s="173" t="str">
        <f>IFERROR(Inv_SY_B!AX155/Inv_SY_B!$CU155-1,"")</f>
        <v/>
      </c>
      <c r="AY155" s="173" t="str">
        <f>IFERROR(Inv_SY_B!AY155/Inv_SY_B!$CU155-1,"")</f>
        <v/>
      </c>
      <c r="AZ155" s="173" t="str">
        <f>IFERROR(Inv_SY_B!AZ155/Inv_SY_B!$CU155-1,"")</f>
        <v/>
      </c>
      <c r="BA155" s="173" t="str">
        <f>IFERROR(Inv_SY_B!BA155/Inv_SY_B!$CU155-1,"")</f>
        <v/>
      </c>
      <c r="BB155" s="173" t="str">
        <f>IFERROR(Inv_SY_B!BB155/Inv_SY_B!$CU155-1,"")</f>
        <v/>
      </c>
      <c r="BC155" s="173" t="str">
        <f>IFERROR(Inv_SY_B!BC155/Inv_SY_B!$CU155-1,"")</f>
        <v/>
      </c>
      <c r="BD155" s="173" t="str">
        <f>IFERROR(Inv_SY_B!BD155/Inv_SY_B!$CU155-1,"")</f>
        <v/>
      </c>
      <c r="BE155" s="173" t="str">
        <f>IFERROR(Inv_SY_B!BE155/Inv_SY_B!$CU155-1,"")</f>
        <v/>
      </c>
      <c r="BF155" s="173" t="str">
        <f>IFERROR(Inv_SY_B!BF155/Inv_SY_B!$CU155-1,"")</f>
        <v/>
      </c>
      <c r="BG155" s="173" t="str">
        <f>IFERROR(Inv_SY_B!BG155/Inv_SY_B!$CU155-1,"")</f>
        <v/>
      </c>
      <c r="BH155" s="173" t="str">
        <f>IFERROR(Inv_SY_B!BH155/Inv_SY_B!$CU155-1,"")</f>
        <v/>
      </c>
      <c r="BI155" s="173" t="str">
        <f>IFERROR(Inv_SY_B!BI155/Inv_SY_B!$CU155-1,"")</f>
        <v/>
      </c>
      <c r="BJ155" s="173" t="str">
        <f>IFERROR(Inv_SY_B!BJ155/Inv_SY_B!$CU155-1,"")</f>
        <v/>
      </c>
      <c r="BK155" s="173" t="str">
        <f>IFERROR(Inv_SY_B!BK155/Inv_SY_B!$CU155-1,"")</f>
        <v/>
      </c>
      <c r="BL155" s="173" t="str">
        <f>IFERROR(Inv_SY_B!BL155/Inv_SY_B!$CU155-1,"")</f>
        <v/>
      </c>
      <c r="BM155" s="173" t="str">
        <f>IFERROR(Inv_SY_B!BM155/Inv_SY_B!$CU155-1,"")</f>
        <v/>
      </c>
      <c r="BN155" s="173" t="str">
        <f>IFERROR(Inv_SY_B!BN155/Inv_SY_B!$CU155-1,"")</f>
        <v/>
      </c>
      <c r="BO155" s="173" t="str">
        <f>IFERROR(Inv_SY_B!BO155/Inv_SY_B!$CU155-1,"")</f>
        <v/>
      </c>
      <c r="BP155" s="173" t="str">
        <f>IFERROR(Inv_SY_B!BP155/Inv_SY_B!$CU155-1,"")</f>
        <v/>
      </c>
      <c r="BQ155" s="173" t="str">
        <f>IFERROR(Inv_SY_B!BQ155/Inv_SY_B!$CU155-1,"")</f>
        <v/>
      </c>
      <c r="BR155" s="173" t="str">
        <f>IFERROR(Inv_SY_B!BR155/Inv_SY_B!$CU155-1,"")</f>
        <v/>
      </c>
      <c r="BS155" s="173" t="str">
        <f>IFERROR(Inv_SY_B!BS155/Inv_SY_B!$CU155-1,"")</f>
        <v/>
      </c>
      <c r="BT155" s="173" t="str">
        <f>IFERROR(Inv_SY_B!BT155/Inv_SY_B!$CU155-1,"")</f>
        <v/>
      </c>
      <c r="BU155" s="173" t="str">
        <f>IFERROR(Inv_SY_B!BU155/Inv_SY_B!$CU155-1,"")</f>
        <v/>
      </c>
      <c r="BV155" s="173" t="str">
        <f>IFERROR(Inv_SY_B!BV155/Inv_SY_B!$CU155-1,"")</f>
        <v/>
      </c>
      <c r="BW155" s="173" t="str">
        <f>IFERROR(Inv_SY_B!BW155/Inv_SY_B!$CU155-1,"")</f>
        <v/>
      </c>
      <c r="BX155" s="173" t="str">
        <f>IFERROR(Inv_SY_B!BX155/Inv_SY_B!$CU155-1,"")</f>
        <v/>
      </c>
      <c r="BY155" s="173" t="str">
        <f>IFERROR(Inv_SY_B!BY155/Inv_SY_B!$CU155-1,"")</f>
        <v/>
      </c>
      <c r="BZ155" s="173" t="str">
        <f>IFERROR(Inv_SY_B!BZ155/Inv_SY_B!$CU155-1,"")</f>
        <v/>
      </c>
      <c r="CA155" s="173" t="str">
        <f>IFERROR(Inv_SY_B!CA155/Inv_SY_B!$CU155-1,"")</f>
        <v/>
      </c>
      <c r="CB155" s="173" t="str">
        <f>IFERROR(Inv_SY_B!CB155/Inv_SY_B!$CU155-1,"")</f>
        <v/>
      </c>
      <c r="CC155" s="173" t="str">
        <f>IFERROR(Inv_SY_B!CC155/Inv_SY_B!$CU155-1,"")</f>
        <v/>
      </c>
      <c r="CD155" s="173" t="str">
        <f>IFERROR(Inv_SY_B!CD155/Inv_SY_B!$CU155-1,"")</f>
        <v/>
      </c>
      <c r="CE155" s="173" t="str">
        <f>IFERROR(Inv_SY_B!CE155/Inv_SY_B!$CU155-1,"")</f>
        <v/>
      </c>
      <c r="CF155" s="173" t="str">
        <f>IFERROR(Inv_SY_B!CF155/Inv_SY_B!$CU155-1,"")</f>
        <v/>
      </c>
      <c r="CG155" s="173" t="str">
        <f>IFERROR(Inv_SY_B!CG155/Inv_SY_B!$CU155-1,"")</f>
        <v/>
      </c>
      <c r="CH155" s="173" t="str">
        <f>IFERROR(Inv_SY_B!CH155/Inv_SY_B!$CU155-1,"")</f>
        <v/>
      </c>
      <c r="CI155" s="173" t="str">
        <f>IFERROR(Inv_SY_B!CI155/Inv_SY_B!$CU155-1,"")</f>
        <v/>
      </c>
      <c r="CJ155" s="173" t="str">
        <f>IFERROR(Inv_SY_B!CJ155/Inv_SY_B!$CU155-1,"")</f>
        <v/>
      </c>
      <c r="CK155" s="173" t="str">
        <f>IFERROR(Inv_SY_B!CK155/Inv_SY_B!$CU155-1,"")</f>
        <v/>
      </c>
      <c r="CL155" s="173" t="str">
        <f>IFERROR(Inv_SY_B!CL155/Inv_SY_B!$CU155-1,"")</f>
        <v/>
      </c>
      <c r="CM155" s="173" t="str">
        <f>IFERROR(Inv_SY_B!CM155/Inv_SY_B!$CU155-1,"")</f>
        <v/>
      </c>
      <c r="CN155" s="173" t="str">
        <f>IFERROR(Inv_SY_B!CN155/Inv_SY_B!$CU155-1,"")</f>
        <v/>
      </c>
      <c r="CO155" s="173" t="str">
        <f>IFERROR(Inv_SY_B!CO155/Inv_SY_B!$CU155-1,"")</f>
        <v/>
      </c>
      <c r="CP155" s="173" t="str">
        <f>IFERROR(Inv_SY_B!CP155/Inv_SY_B!$CU155-1,"")</f>
        <v/>
      </c>
      <c r="CQ155" s="173" t="str">
        <f>IFERROR(Inv_SY_B!CQ155/Inv_SY_B!$CU155-1,"")</f>
        <v/>
      </c>
      <c r="CR155" s="173" t="str">
        <f>IFERROR(Inv_SY_B!CR155/Inv_SY_B!$CU155-1,"")</f>
        <v/>
      </c>
      <c r="CS155" s="173" t="str">
        <f>IFERROR(Inv_SY_B!CS155/Inv_SY_B!$CU155-1,"")</f>
        <v/>
      </c>
      <c r="CT155" s="173" t="str">
        <f>IFERROR(Inv_SY_B!CT155/Inv_SY_B!$CU155-1,"")</f>
        <v/>
      </c>
      <c r="CU155" s="173"/>
      <c r="CV155" s="173"/>
      <c r="CW155" s="173"/>
      <c r="CX155" s="173"/>
    </row>
    <row r="156" spans="2:102">
      <c r="B156" s="164">
        <f t="shared" si="3"/>
        <v>45848</v>
      </c>
      <c r="C156" s="173" t="str">
        <f>IFERROR(Inv_SY_B!C156/Inv_SY_B!$CU156-1,"")</f>
        <v/>
      </c>
      <c r="D156" s="173" t="str">
        <f>IFERROR(Inv_SY_B!D156/Inv_SY_B!$CU156-1,"")</f>
        <v/>
      </c>
      <c r="E156" s="173" t="str">
        <f>IFERROR(Inv_SY_B!E156/Inv_SY_B!$CU156-1,"")</f>
        <v/>
      </c>
      <c r="F156" s="173" t="str">
        <f>IFERROR(Inv_SY_B!F156/Inv_SY_B!$CU156-1,"")</f>
        <v/>
      </c>
      <c r="G156" s="173" t="str">
        <f>IFERROR(Inv_SY_B!G156/Inv_SY_B!$CU156-1,"")</f>
        <v/>
      </c>
      <c r="H156" s="173" t="str">
        <f>IFERROR(Inv_SY_B!H156/Inv_SY_B!$CU156-1,"")</f>
        <v/>
      </c>
      <c r="I156" s="173" t="str">
        <f>IFERROR(Inv_SY_B!I156/Inv_SY_B!$CU156-1,"")</f>
        <v/>
      </c>
      <c r="J156" s="173" t="str">
        <f>IFERROR(Inv_SY_B!J156/Inv_SY_B!$CU156-1,"")</f>
        <v/>
      </c>
      <c r="K156" s="173" t="str">
        <f>IFERROR(Inv_SY_B!K156/Inv_SY_B!$CU156-1,"")</f>
        <v/>
      </c>
      <c r="L156" s="173" t="str">
        <f>IFERROR(Inv_SY_B!L156/Inv_SY_B!$CU156-1,"")</f>
        <v/>
      </c>
      <c r="M156" s="173" t="str">
        <f>IFERROR(Inv_SY_B!M156/Inv_SY_B!$CU156-1,"")</f>
        <v/>
      </c>
      <c r="N156" s="173" t="str">
        <f>IFERROR(Inv_SY_B!N156/Inv_SY_B!$CU156-1,"")</f>
        <v/>
      </c>
      <c r="O156" s="173" t="str">
        <f>IFERROR(Inv_SY_B!O156/Inv_SY_B!$CU156-1,"")</f>
        <v/>
      </c>
      <c r="P156" s="173" t="str">
        <f>IFERROR(Inv_SY_B!P156/Inv_SY_B!$CU156-1,"")</f>
        <v/>
      </c>
      <c r="Q156" s="173" t="str">
        <f>IFERROR(Inv_SY_B!Q156/Inv_SY_B!$CU156-1,"")</f>
        <v/>
      </c>
      <c r="R156" s="173" t="str">
        <f>IFERROR(Inv_SY_B!R156/Inv_SY_B!$CU156-1,"")</f>
        <v/>
      </c>
      <c r="S156" s="173" t="str">
        <f>IFERROR(Inv_SY_B!S156/Inv_SY_B!$CU156-1,"")</f>
        <v/>
      </c>
      <c r="T156" s="173" t="str">
        <f>IFERROR(Inv_SY_B!T156/Inv_SY_B!$CU156-1,"")</f>
        <v/>
      </c>
      <c r="U156" s="173" t="str">
        <f>IFERROR(Inv_SY_B!U156/Inv_SY_B!$CU156-1,"")</f>
        <v/>
      </c>
      <c r="V156" s="173" t="str">
        <f>IFERROR(Inv_SY_B!V156/Inv_SY_B!$CU156-1,"")</f>
        <v/>
      </c>
      <c r="W156" s="173" t="str">
        <f>IFERROR(Inv_SY_B!W156/Inv_SY_B!$CU156-1,"")</f>
        <v/>
      </c>
      <c r="X156" s="173" t="str">
        <f>IFERROR(Inv_SY_B!X156/Inv_SY_B!$CU156-1,"")</f>
        <v/>
      </c>
      <c r="Y156" s="173" t="str">
        <f>IFERROR(Inv_SY_B!Y156/Inv_SY_B!$CU156-1,"")</f>
        <v/>
      </c>
      <c r="Z156" s="173" t="str">
        <f>IFERROR(Inv_SY_B!Z156/Inv_SY_B!$CU156-1,"")</f>
        <v/>
      </c>
      <c r="AA156" s="173" t="str">
        <f>IFERROR(Inv_SY_B!AA156/Inv_SY_B!$CU156-1,"")</f>
        <v/>
      </c>
      <c r="AB156" s="173" t="str">
        <f>IFERROR(Inv_SY_B!AB156/Inv_SY_B!$CU156-1,"")</f>
        <v/>
      </c>
      <c r="AC156" s="173" t="str">
        <f>IFERROR(Inv_SY_B!AC156/Inv_SY_B!$CU156-1,"")</f>
        <v/>
      </c>
      <c r="AD156" s="173" t="str">
        <f>IFERROR(Inv_SY_B!AD156/Inv_SY_B!$CU156-1,"")</f>
        <v/>
      </c>
      <c r="AE156" s="173" t="str">
        <f>IFERROR(Inv_SY_B!AE156/Inv_SY_B!$CU156-1,"")</f>
        <v/>
      </c>
      <c r="AF156" s="173" t="str">
        <f>IFERROR(Inv_SY_B!AF156/Inv_SY_B!$CU156-1,"")</f>
        <v/>
      </c>
      <c r="AG156" s="173" t="str">
        <f>IFERROR(Inv_SY_B!AG156/Inv_SY_B!$CU156-1,"")</f>
        <v/>
      </c>
      <c r="AH156" s="173" t="str">
        <f>IFERROR(Inv_SY_B!AH156/Inv_SY_B!$CU156-1,"")</f>
        <v/>
      </c>
      <c r="AI156" s="173" t="str">
        <f>IFERROR(Inv_SY_B!AI156/Inv_SY_B!$CU156-1,"")</f>
        <v/>
      </c>
      <c r="AJ156" s="173" t="str">
        <f>IFERROR(Inv_SY_B!AJ156/Inv_SY_B!$CU156-1,"")</f>
        <v/>
      </c>
      <c r="AK156" s="173" t="str">
        <f>IFERROR(Inv_SY_B!AK156/Inv_SY_B!$CU156-1,"")</f>
        <v/>
      </c>
      <c r="AL156" s="173" t="str">
        <f>IFERROR(Inv_SY_B!AL156/Inv_SY_B!$CU156-1,"")</f>
        <v/>
      </c>
      <c r="AM156" s="173" t="str">
        <f>IFERROR(Inv_SY_B!AM156/Inv_SY_B!$CU156-1,"")</f>
        <v/>
      </c>
      <c r="AN156" s="173" t="str">
        <f>IFERROR(Inv_SY_B!AN156/Inv_SY_B!$CU156-1,"")</f>
        <v/>
      </c>
      <c r="AO156" s="173" t="str">
        <f>IFERROR(Inv_SY_B!AO156/Inv_SY_B!$CU156-1,"")</f>
        <v/>
      </c>
      <c r="AP156" s="173" t="str">
        <f>IFERROR(Inv_SY_B!AP156/Inv_SY_B!$CU156-1,"")</f>
        <v/>
      </c>
      <c r="AQ156" s="173" t="str">
        <f>IFERROR(Inv_SY_B!AQ156/Inv_SY_B!$CU156-1,"")</f>
        <v/>
      </c>
      <c r="AR156" s="173" t="str">
        <f>IFERROR(Inv_SY_B!AR156/Inv_SY_B!$CU156-1,"")</f>
        <v/>
      </c>
      <c r="AS156" s="173" t="str">
        <f>IFERROR(Inv_SY_B!AS156/Inv_SY_B!$CU156-1,"")</f>
        <v/>
      </c>
      <c r="AT156" s="173" t="str">
        <f>IFERROR(Inv_SY_B!AT156/Inv_SY_B!$CU156-1,"")</f>
        <v/>
      </c>
      <c r="AU156" s="173" t="str">
        <f>IFERROR(Inv_SY_B!AU156/Inv_SY_B!$CU156-1,"")</f>
        <v/>
      </c>
      <c r="AV156" s="173" t="str">
        <f>IFERROR(Inv_SY_B!AV156/Inv_SY_B!$CU156-1,"")</f>
        <v/>
      </c>
      <c r="AW156" s="173" t="str">
        <f>IFERROR(Inv_SY_B!AW156/Inv_SY_B!$CU156-1,"")</f>
        <v/>
      </c>
      <c r="AX156" s="173" t="str">
        <f>IFERROR(Inv_SY_B!AX156/Inv_SY_B!$CU156-1,"")</f>
        <v/>
      </c>
      <c r="AY156" s="173" t="str">
        <f>IFERROR(Inv_SY_B!AY156/Inv_SY_B!$CU156-1,"")</f>
        <v/>
      </c>
      <c r="AZ156" s="173" t="str">
        <f>IFERROR(Inv_SY_B!AZ156/Inv_SY_B!$CU156-1,"")</f>
        <v/>
      </c>
      <c r="BA156" s="173" t="str">
        <f>IFERROR(Inv_SY_B!BA156/Inv_SY_B!$CU156-1,"")</f>
        <v/>
      </c>
      <c r="BB156" s="173" t="str">
        <f>IFERROR(Inv_SY_B!BB156/Inv_SY_B!$CU156-1,"")</f>
        <v/>
      </c>
      <c r="BC156" s="173" t="str">
        <f>IFERROR(Inv_SY_B!BC156/Inv_SY_B!$CU156-1,"")</f>
        <v/>
      </c>
      <c r="BD156" s="173" t="str">
        <f>IFERROR(Inv_SY_B!BD156/Inv_SY_B!$CU156-1,"")</f>
        <v/>
      </c>
      <c r="BE156" s="173" t="str">
        <f>IFERROR(Inv_SY_B!BE156/Inv_SY_B!$CU156-1,"")</f>
        <v/>
      </c>
      <c r="BF156" s="173" t="str">
        <f>IFERROR(Inv_SY_B!BF156/Inv_SY_B!$CU156-1,"")</f>
        <v/>
      </c>
      <c r="BG156" s="173" t="str">
        <f>IFERROR(Inv_SY_B!BG156/Inv_SY_B!$CU156-1,"")</f>
        <v/>
      </c>
      <c r="BH156" s="173" t="str">
        <f>IFERROR(Inv_SY_B!BH156/Inv_SY_B!$CU156-1,"")</f>
        <v/>
      </c>
      <c r="BI156" s="173" t="str">
        <f>IFERROR(Inv_SY_B!BI156/Inv_SY_B!$CU156-1,"")</f>
        <v/>
      </c>
      <c r="BJ156" s="173" t="str">
        <f>IFERROR(Inv_SY_B!BJ156/Inv_SY_B!$CU156-1,"")</f>
        <v/>
      </c>
      <c r="BK156" s="173" t="str">
        <f>IFERROR(Inv_SY_B!BK156/Inv_SY_B!$CU156-1,"")</f>
        <v/>
      </c>
      <c r="BL156" s="173" t="str">
        <f>IFERROR(Inv_SY_B!BL156/Inv_SY_B!$CU156-1,"")</f>
        <v/>
      </c>
      <c r="BM156" s="173" t="str">
        <f>IFERROR(Inv_SY_B!BM156/Inv_SY_B!$CU156-1,"")</f>
        <v/>
      </c>
      <c r="BN156" s="173" t="str">
        <f>IFERROR(Inv_SY_B!BN156/Inv_SY_B!$CU156-1,"")</f>
        <v/>
      </c>
      <c r="BO156" s="173" t="str">
        <f>IFERROR(Inv_SY_B!BO156/Inv_SY_B!$CU156-1,"")</f>
        <v/>
      </c>
      <c r="BP156" s="173" t="str">
        <f>IFERROR(Inv_SY_B!BP156/Inv_SY_B!$CU156-1,"")</f>
        <v/>
      </c>
      <c r="BQ156" s="173" t="str">
        <f>IFERROR(Inv_SY_B!BQ156/Inv_SY_B!$CU156-1,"")</f>
        <v/>
      </c>
      <c r="BR156" s="173" t="str">
        <f>IFERROR(Inv_SY_B!BR156/Inv_SY_B!$CU156-1,"")</f>
        <v/>
      </c>
      <c r="BS156" s="173" t="str">
        <f>IFERROR(Inv_SY_B!BS156/Inv_SY_B!$CU156-1,"")</f>
        <v/>
      </c>
      <c r="BT156" s="173" t="str">
        <f>IFERROR(Inv_SY_B!BT156/Inv_SY_B!$CU156-1,"")</f>
        <v/>
      </c>
      <c r="BU156" s="173" t="str">
        <f>IFERROR(Inv_SY_B!BU156/Inv_SY_B!$CU156-1,"")</f>
        <v/>
      </c>
      <c r="BV156" s="173" t="str">
        <f>IFERROR(Inv_SY_B!BV156/Inv_SY_B!$CU156-1,"")</f>
        <v/>
      </c>
      <c r="BW156" s="173" t="str">
        <f>IFERROR(Inv_SY_B!BW156/Inv_SY_B!$CU156-1,"")</f>
        <v/>
      </c>
      <c r="BX156" s="173" t="str">
        <f>IFERROR(Inv_SY_B!BX156/Inv_SY_B!$CU156-1,"")</f>
        <v/>
      </c>
      <c r="BY156" s="173" t="str">
        <f>IFERROR(Inv_SY_B!BY156/Inv_SY_B!$CU156-1,"")</f>
        <v/>
      </c>
      <c r="BZ156" s="173" t="str">
        <f>IFERROR(Inv_SY_B!BZ156/Inv_SY_B!$CU156-1,"")</f>
        <v/>
      </c>
      <c r="CA156" s="173" t="str">
        <f>IFERROR(Inv_SY_B!CA156/Inv_SY_B!$CU156-1,"")</f>
        <v/>
      </c>
      <c r="CB156" s="173" t="str">
        <f>IFERROR(Inv_SY_B!CB156/Inv_SY_B!$CU156-1,"")</f>
        <v/>
      </c>
      <c r="CC156" s="173" t="str">
        <f>IFERROR(Inv_SY_B!CC156/Inv_SY_B!$CU156-1,"")</f>
        <v/>
      </c>
      <c r="CD156" s="173" t="str">
        <f>IFERROR(Inv_SY_B!CD156/Inv_SY_B!$CU156-1,"")</f>
        <v/>
      </c>
      <c r="CE156" s="173" t="str">
        <f>IFERROR(Inv_SY_B!CE156/Inv_SY_B!$CU156-1,"")</f>
        <v/>
      </c>
      <c r="CF156" s="173" t="str">
        <f>IFERROR(Inv_SY_B!CF156/Inv_SY_B!$CU156-1,"")</f>
        <v/>
      </c>
      <c r="CG156" s="173" t="str">
        <f>IFERROR(Inv_SY_B!CG156/Inv_SY_B!$CU156-1,"")</f>
        <v/>
      </c>
      <c r="CH156" s="173" t="str">
        <f>IFERROR(Inv_SY_B!CH156/Inv_SY_B!$CU156-1,"")</f>
        <v/>
      </c>
      <c r="CI156" s="173" t="str">
        <f>IFERROR(Inv_SY_B!CI156/Inv_SY_B!$CU156-1,"")</f>
        <v/>
      </c>
      <c r="CJ156" s="173" t="str">
        <f>IFERROR(Inv_SY_B!CJ156/Inv_SY_B!$CU156-1,"")</f>
        <v/>
      </c>
      <c r="CK156" s="173" t="str">
        <f>IFERROR(Inv_SY_B!CK156/Inv_SY_B!$CU156-1,"")</f>
        <v/>
      </c>
      <c r="CL156" s="173" t="str">
        <f>IFERROR(Inv_SY_B!CL156/Inv_SY_B!$CU156-1,"")</f>
        <v/>
      </c>
      <c r="CM156" s="173" t="str">
        <f>IFERROR(Inv_SY_B!CM156/Inv_SY_B!$CU156-1,"")</f>
        <v/>
      </c>
      <c r="CN156" s="173" t="str">
        <f>IFERROR(Inv_SY_B!CN156/Inv_SY_B!$CU156-1,"")</f>
        <v/>
      </c>
      <c r="CO156" s="173" t="str">
        <f>IFERROR(Inv_SY_B!CO156/Inv_SY_B!$CU156-1,"")</f>
        <v/>
      </c>
      <c r="CP156" s="173" t="str">
        <f>IFERROR(Inv_SY_B!CP156/Inv_SY_B!$CU156-1,"")</f>
        <v/>
      </c>
      <c r="CQ156" s="173" t="str">
        <f>IFERROR(Inv_SY_B!CQ156/Inv_SY_B!$CU156-1,"")</f>
        <v/>
      </c>
      <c r="CR156" s="173" t="str">
        <f>IFERROR(Inv_SY_B!CR156/Inv_SY_B!$CU156-1,"")</f>
        <v/>
      </c>
      <c r="CS156" s="173" t="str">
        <f>IFERROR(Inv_SY_B!CS156/Inv_SY_B!$CU156-1,"")</f>
        <v/>
      </c>
      <c r="CT156" s="173" t="str">
        <f>IFERROR(Inv_SY_B!CT156/Inv_SY_B!$CU156-1,"")</f>
        <v/>
      </c>
      <c r="CU156" s="173"/>
      <c r="CV156" s="173"/>
      <c r="CW156" s="173"/>
      <c r="CX156" s="173"/>
    </row>
    <row r="157" spans="2:102">
      <c r="B157" s="164">
        <f t="shared" si="3"/>
        <v>45849</v>
      </c>
      <c r="C157" s="173" t="str">
        <f>IFERROR(Inv_SY_B!C157/Inv_SY_B!$CU157-1,"")</f>
        <v/>
      </c>
      <c r="D157" s="173" t="str">
        <f>IFERROR(Inv_SY_B!D157/Inv_SY_B!$CU157-1,"")</f>
        <v/>
      </c>
      <c r="E157" s="173" t="str">
        <f>IFERROR(Inv_SY_B!E157/Inv_SY_B!$CU157-1,"")</f>
        <v/>
      </c>
      <c r="F157" s="173" t="str">
        <f>IFERROR(Inv_SY_B!F157/Inv_SY_B!$CU157-1,"")</f>
        <v/>
      </c>
      <c r="G157" s="173" t="str">
        <f>IFERROR(Inv_SY_B!G157/Inv_SY_B!$CU157-1,"")</f>
        <v/>
      </c>
      <c r="H157" s="173" t="str">
        <f>IFERROR(Inv_SY_B!H157/Inv_SY_B!$CU157-1,"")</f>
        <v/>
      </c>
      <c r="I157" s="173" t="str">
        <f>IFERROR(Inv_SY_B!I157/Inv_SY_B!$CU157-1,"")</f>
        <v/>
      </c>
      <c r="J157" s="173" t="str">
        <f>IFERROR(Inv_SY_B!J157/Inv_SY_B!$CU157-1,"")</f>
        <v/>
      </c>
      <c r="K157" s="173" t="str">
        <f>IFERROR(Inv_SY_B!K157/Inv_SY_B!$CU157-1,"")</f>
        <v/>
      </c>
      <c r="L157" s="173" t="str">
        <f>IFERROR(Inv_SY_B!L157/Inv_SY_B!$CU157-1,"")</f>
        <v/>
      </c>
      <c r="M157" s="173" t="str">
        <f>IFERROR(Inv_SY_B!M157/Inv_SY_B!$CU157-1,"")</f>
        <v/>
      </c>
      <c r="N157" s="173" t="str">
        <f>IFERROR(Inv_SY_B!N157/Inv_SY_B!$CU157-1,"")</f>
        <v/>
      </c>
      <c r="O157" s="173" t="str">
        <f>IFERROR(Inv_SY_B!O157/Inv_SY_B!$CU157-1,"")</f>
        <v/>
      </c>
      <c r="P157" s="173" t="str">
        <f>IFERROR(Inv_SY_B!P157/Inv_SY_B!$CU157-1,"")</f>
        <v/>
      </c>
      <c r="Q157" s="173" t="str">
        <f>IFERROR(Inv_SY_B!Q157/Inv_SY_B!$CU157-1,"")</f>
        <v/>
      </c>
      <c r="R157" s="173" t="str">
        <f>IFERROR(Inv_SY_B!R157/Inv_SY_B!$CU157-1,"")</f>
        <v/>
      </c>
      <c r="S157" s="173" t="str">
        <f>IFERROR(Inv_SY_B!S157/Inv_SY_B!$CU157-1,"")</f>
        <v/>
      </c>
      <c r="T157" s="173" t="str">
        <f>IFERROR(Inv_SY_B!T157/Inv_SY_B!$CU157-1,"")</f>
        <v/>
      </c>
      <c r="U157" s="173" t="str">
        <f>IFERROR(Inv_SY_B!U157/Inv_SY_B!$CU157-1,"")</f>
        <v/>
      </c>
      <c r="V157" s="173" t="str">
        <f>IFERROR(Inv_SY_B!V157/Inv_SY_B!$CU157-1,"")</f>
        <v/>
      </c>
      <c r="W157" s="173" t="str">
        <f>IFERROR(Inv_SY_B!W157/Inv_SY_B!$CU157-1,"")</f>
        <v/>
      </c>
      <c r="X157" s="173" t="str">
        <f>IFERROR(Inv_SY_B!X157/Inv_SY_B!$CU157-1,"")</f>
        <v/>
      </c>
      <c r="Y157" s="173" t="str">
        <f>IFERROR(Inv_SY_B!Y157/Inv_SY_B!$CU157-1,"")</f>
        <v/>
      </c>
      <c r="Z157" s="173" t="str">
        <f>IFERROR(Inv_SY_B!Z157/Inv_SY_B!$CU157-1,"")</f>
        <v/>
      </c>
      <c r="AA157" s="173" t="str">
        <f>IFERROR(Inv_SY_B!AA157/Inv_SY_B!$CU157-1,"")</f>
        <v/>
      </c>
      <c r="AB157" s="173" t="str">
        <f>IFERROR(Inv_SY_B!AB157/Inv_SY_B!$CU157-1,"")</f>
        <v/>
      </c>
      <c r="AC157" s="173" t="str">
        <f>IFERROR(Inv_SY_B!AC157/Inv_SY_B!$CU157-1,"")</f>
        <v/>
      </c>
      <c r="AD157" s="173" t="str">
        <f>IFERROR(Inv_SY_B!AD157/Inv_SY_B!$CU157-1,"")</f>
        <v/>
      </c>
      <c r="AE157" s="173" t="str">
        <f>IFERROR(Inv_SY_B!AE157/Inv_SY_B!$CU157-1,"")</f>
        <v/>
      </c>
      <c r="AF157" s="173" t="str">
        <f>IFERROR(Inv_SY_B!AF157/Inv_SY_B!$CU157-1,"")</f>
        <v/>
      </c>
      <c r="AG157" s="173" t="str">
        <f>IFERROR(Inv_SY_B!AG157/Inv_SY_B!$CU157-1,"")</f>
        <v/>
      </c>
      <c r="AH157" s="173" t="str">
        <f>IFERROR(Inv_SY_B!AH157/Inv_SY_B!$CU157-1,"")</f>
        <v/>
      </c>
      <c r="AI157" s="173" t="str">
        <f>IFERROR(Inv_SY_B!AI157/Inv_SY_B!$CU157-1,"")</f>
        <v/>
      </c>
      <c r="AJ157" s="173" t="str">
        <f>IFERROR(Inv_SY_B!AJ157/Inv_SY_B!$CU157-1,"")</f>
        <v/>
      </c>
      <c r="AK157" s="173" t="str">
        <f>IFERROR(Inv_SY_B!AK157/Inv_SY_B!$CU157-1,"")</f>
        <v/>
      </c>
      <c r="AL157" s="173" t="str">
        <f>IFERROR(Inv_SY_B!AL157/Inv_SY_B!$CU157-1,"")</f>
        <v/>
      </c>
      <c r="AM157" s="173" t="str">
        <f>IFERROR(Inv_SY_B!AM157/Inv_SY_B!$CU157-1,"")</f>
        <v/>
      </c>
      <c r="AN157" s="173" t="str">
        <f>IFERROR(Inv_SY_B!AN157/Inv_SY_B!$CU157-1,"")</f>
        <v/>
      </c>
      <c r="AO157" s="173" t="str">
        <f>IFERROR(Inv_SY_B!AO157/Inv_SY_B!$CU157-1,"")</f>
        <v/>
      </c>
      <c r="AP157" s="173" t="str">
        <f>IFERROR(Inv_SY_B!AP157/Inv_SY_B!$CU157-1,"")</f>
        <v/>
      </c>
      <c r="AQ157" s="173" t="str">
        <f>IFERROR(Inv_SY_B!AQ157/Inv_SY_B!$CU157-1,"")</f>
        <v/>
      </c>
      <c r="AR157" s="173" t="str">
        <f>IFERROR(Inv_SY_B!AR157/Inv_SY_B!$CU157-1,"")</f>
        <v/>
      </c>
      <c r="AS157" s="173" t="str">
        <f>IFERROR(Inv_SY_B!AS157/Inv_SY_B!$CU157-1,"")</f>
        <v/>
      </c>
      <c r="AT157" s="173" t="str">
        <f>IFERROR(Inv_SY_B!AT157/Inv_SY_B!$CU157-1,"")</f>
        <v/>
      </c>
      <c r="AU157" s="173" t="str">
        <f>IFERROR(Inv_SY_B!AU157/Inv_SY_B!$CU157-1,"")</f>
        <v/>
      </c>
      <c r="AV157" s="173" t="str">
        <f>IFERROR(Inv_SY_B!AV157/Inv_SY_B!$CU157-1,"")</f>
        <v/>
      </c>
      <c r="AW157" s="173" t="str">
        <f>IFERROR(Inv_SY_B!AW157/Inv_SY_B!$CU157-1,"")</f>
        <v/>
      </c>
      <c r="AX157" s="173" t="str">
        <f>IFERROR(Inv_SY_B!AX157/Inv_SY_B!$CU157-1,"")</f>
        <v/>
      </c>
      <c r="AY157" s="173" t="str">
        <f>IFERROR(Inv_SY_B!AY157/Inv_SY_B!$CU157-1,"")</f>
        <v/>
      </c>
      <c r="AZ157" s="173" t="str">
        <f>IFERROR(Inv_SY_B!AZ157/Inv_SY_B!$CU157-1,"")</f>
        <v/>
      </c>
      <c r="BA157" s="173" t="str">
        <f>IFERROR(Inv_SY_B!BA157/Inv_SY_B!$CU157-1,"")</f>
        <v/>
      </c>
      <c r="BB157" s="173" t="str">
        <f>IFERROR(Inv_SY_B!BB157/Inv_SY_B!$CU157-1,"")</f>
        <v/>
      </c>
      <c r="BC157" s="173" t="str">
        <f>IFERROR(Inv_SY_B!BC157/Inv_SY_B!$CU157-1,"")</f>
        <v/>
      </c>
      <c r="BD157" s="173" t="str">
        <f>IFERROR(Inv_SY_B!BD157/Inv_SY_B!$CU157-1,"")</f>
        <v/>
      </c>
      <c r="BE157" s="173" t="str">
        <f>IFERROR(Inv_SY_B!BE157/Inv_SY_B!$CU157-1,"")</f>
        <v/>
      </c>
      <c r="BF157" s="173" t="str">
        <f>IFERROR(Inv_SY_B!BF157/Inv_SY_B!$CU157-1,"")</f>
        <v/>
      </c>
      <c r="BG157" s="173" t="str">
        <f>IFERROR(Inv_SY_B!BG157/Inv_SY_B!$CU157-1,"")</f>
        <v/>
      </c>
      <c r="BH157" s="173" t="str">
        <f>IFERROR(Inv_SY_B!BH157/Inv_SY_B!$CU157-1,"")</f>
        <v/>
      </c>
      <c r="BI157" s="173" t="str">
        <f>IFERROR(Inv_SY_B!BI157/Inv_SY_B!$CU157-1,"")</f>
        <v/>
      </c>
      <c r="BJ157" s="173" t="str">
        <f>IFERROR(Inv_SY_B!BJ157/Inv_SY_B!$CU157-1,"")</f>
        <v/>
      </c>
      <c r="BK157" s="173" t="str">
        <f>IFERROR(Inv_SY_B!BK157/Inv_SY_B!$CU157-1,"")</f>
        <v/>
      </c>
      <c r="BL157" s="173" t="str">
        <f>IFERROR(Inv_SY_B!BL157/Inv_SY_B!$CU157-1,"")</f>
        <v/>
      </c>
      <c r="BM157" s="173" t="str">
        <f>IFERROR(Inv_SY_B!BM157/Inv_SY_B!$CU157-1,"")</f>
        <v/>
      </c>
      <c r="BN157" s="173" t="str">
        <f>IFERROR(Inv_SY_B!BN157/Inv_SY_B!$CU157-1,"")</f>
        <v/>
      </c>
      <c r="BO157" s="173" t="str">
        <f>IFERROR(Inv_SY_B!BO157/Inv_SY_B!$CU157-1,"")</f>
        <v/>
      </c>
      <c r="BP157" s="173" t="str">
        <f>IFERROR(Inv_SY_B!BP157/Inv_SY_B!$CU157-1,"")</f>
        <v/>
      </c>
      <c r="BQ157" s="173" t="str">
        <f>IFERROR(Inv_SY_B!BQ157/Inv_SY_B!$CU157-1,"")</f>
        <v/>
      </c>
      <c r="BR157" s="173" t="str">
        <f>IFERROR(Inv_SY_B!BR157/Inv_SY_B!$CU157-1,"")</f>
        <v/>
      </c>
      <c r="BS157" s="173" t="str">
        <f>IFERROR(Inv_SY_B!BS157/Inv_SY_B!$CU157-1,"")</f>
        <v/>
      </c>
      <c r="BT157" s="173" t="str">
        <f>IFERROR(Inv_SY_B!BT157/Inv_SY_B!$CU157-1,"")</f>
        <v/>
      </c>
      <c r="BU157" s="173" t="str">
        <f>IFERROR(Inv_SY_B!BU157/Inv_SY_B!$CU157-1,"")</f>
        <v/>
      </c>
      <c r="BV157" s="173" t="str">
        <f>IFERROR(Inv_SY_B!BV157/Inv_SY_B!$CU157-1,"")</f>
        <v/>
      </c>
      <c r="BW157" s="173" t="str">
        <f>IFERROR(Inv_SY_B!BW157/Inv_SY_B!$CU157-1,"")</f>
        <v/>
      </c>
      <c r="BX157" s="173" t="str">
        <f>IFERROR(Inv_SY_B!BX157/Inv_SY_B!$CU157-1,"")</f>
        <v/>
      </c>
      <c r="BY157" s="173" t="str">
        <f>IFERROR(Inv_SY_B!BY157/Inv_SY_B!$CU157-1,"")</f>
        <v/>
      </c>
      <c r="BZ157" s="173" t="str">
        <f>IFERROR(Inv_SY_B!BZ157/Inv_SY_B!$CU157-1,"")</f>
        <v/>
      </c>
      <c r="CA157" s="173" t="str">
        <f>IFERROR(Inv_SY_B!CA157/Inv_SY_B!$CU157-1,"")</f>
        <v/>
      </c>
      <c r="CB157" s="173" t="str">
        <f>IFERROR(Inv_SY_B!CB157/Inv_SY_B!$CU157-1,"")</f>
        <v/>
      </c>
      <c r="CC157" s="173" t="str">
        <f>IFERROR(Inv_SY_B!CC157/Inv_SY_B!$CU157-1,"")</f>
        <v/>
      </c>
      <c r="CD157" s="173" t="str">
        <f>IFERROR(Inv_SY_B!CD157/Inv_SY_B!$CU157-1,"")</f>
        <v/>
      </c>
      <c r="CE157" s="173" t="str">
        <f>IFERROR(Inv_SY_B!CE157/Inv_SY_B!$CU157-1,"")</f>
        <v/>
      </c>
      <c r="CF157" s="173" t="str">
        <f>IFERROR(Inv_SY_B!CF157/Inv_SY_B!$CU157-1,"")</f>
        <v/>
      </c>
      <c r="CG157" s="173" t="str">
        <f>IFERROR(Inv_SY_B!CG157/Inv_SY_B!$CU157-1,"")</f>
        <v/>
      </c>
      <c r="CH157" s="173" t="str">
        <f>IFERROR(Inv_SY_B!CH157/Inv_SY_B!$CU157-1,"")</f>
        <v/>
      </c>
      <c r="CI157" s="173" t="str">
        <f>IFERROR(Inv_SY_B!CI157/Inv_SY_B!$CU157-1,"")</f>
        <v/>
      </c>
      <c r="CJ157" s="173" t="str">
        <f>IFERROR(Inv_SY_B!CJ157/Inv_SY_B!$CU157-1,"")</f>
        <v/>
      </c>
      <c r="CK157" s="173" t="str">
        <f>IFERROR(Inv_SY_B!CK157/Inv_SY_B!$CU157-1,"")</f>
        <v/>
      </c>
      <c r="CL157" s="173" t="str">
        <f>IFERROR(Inv_SY_B!CL157/Inv_SY_B!$CU157-1,"")</f>
        <v/>
      </c>
      <c r="CM157" s="173" t="str">
        <f>IFERROR(Inv_SY_B!CM157/Inv_SY_B!$CU157-1,"")</f>
        <v/>
      </c>
      <c r="CN157" s="173" t="str">
        <f>IFERROR(Inv_SY_B!CN157/Inv_SY_B!$CU157-1,"")</f>
        <v/>
      </c>
      <c r="CO157" s="173" t="str">
        <f>IFERROR(Inv_SY_B!CO157/Inv_SY_B!$CU157-1,"")</f>
        <v/>
      </c>
      <c r="CP157" s="173" t="str">
        <f>IFERROR(Inv_SY_B!CP157/Inv_SY_B!$CU157-1,"")</f>
        <v/>
      </c>
      <c r="CQ157" s="173" t="str">
        <f>IFERROR(Inv_SY_B!CQ157/Inv_SY_B!$CU157-1,"")</f>
        <v/>
      </c>
      <c r="CR157" s="173" t="str">
        <f>IFERROR(Inv_SY_B!CR157/Inv_SY_B!$CU157-1,"")</f>
        <v/>
      </c>
      <c r="CS157" s="173" t="str">
        <f>IFERROR(Inv_SY_B!CS157/Inv_SY_B!$CU157-1,"")</f>
        <v/>
      </c>
      <c r="CT157" s="173" t="str">
        <f>IFERROR(Inv_SY_B!CT157/Inv_SY_B!$CU157-1,"")</f>
        <v/>
      </c>
      <c r="CU157" s="173"/>
      <c r="CV157" s="173"/>
      <c r="CW157" s="173"/>
      <c r="CX157" s="173"/>
    </row>
    <row r="158" spans="2:102">
      <c r="B158" s="164">
        <f t="shared" si="3"/>
        <v>45850</v>
      </c>
      <c r="C158" s="173" t="str">
        <f>IFERROR(Inv_SY_B!C158/Inv_SY_B!$CU158-1,"")</f>
        <v/>
      </c>
      <c r="D158" s="173" t="str">
        <f>IFERROR(Inv_SY_B!D158/Inv_SY_B!$CU158-1,"")</f>
        <v/>
      </c>
      <c r="E158" s="173" t="str">
        <f>IFERROR(Inv_SY_B!E158/Inv_SY_B!$CU158-1,"")</f>
        <v/>
      </c>
      <c r="F158" s="173" t="str">
        <f>IFERROR(Inv_SY_B!F158/Inv_SY_B!$CU158-1,"")</f>
        <v/>
      </c>
      <c r="G158" s="173" t="str">
        <f>IFERROR(Inv_SY_B!G158/Inv_SY_B!$CU158-1,"")</f>
        <v/>
      </c>
      <c r="H158" s="173" t="str">
        <f>IFERROR(Inv_SY_B!H158/Inv_SY_B!$CU158-1,"")</f>
        <v/>
      </c>
      <c r="I158" s="173" t="str">
        <f>IFERROR(Inv_SY_B!I158/Inv_SY_B!$CU158-1,"")</f>
        <v/>
      </c>
      <c r="J158" s="173" t="str">
        <f>IFERROR(Inv_SY_B!J158/Inv_SY_B!$CU158-1,"")</f>
        <v/>
      </c>
      <c r="K158" s="173" t="str">
        <f>IFERROR(Inv_SY_B!K158/Inv_SY_B!$CU158-1,"")</f>
        <v/>
      </c>
      <c r="L158" s="173" t="str">
        <f>IFERROR(Inv_SY_B!L158/Inv_SY_B!$CU158-1,"")</f>
        <v/>
      </c>
      <c r="M158" s="173" t="str">
        <f>IFERROR(Inv_SY_B!M158/Inv_SY_B!$CU158-1,"")</f>
        <v/>
      </c>
      <c r="N158" s="173" t="str">
        <f>IFERROR(Inv_SY_B!N158/Inv_SY_B!$CU158-1,"")</f>
        <v/>
      </c>
      <c r="O158" s="173" t="str">
        <f>IFERROR(Inv_SY_B!O158/Inv_SY_B!$CU158-1,"")</f>
        <v/>
      </c>
      <c r="P158" s="173" t="str">
        <f>IFERROR(Inv_SY_B!P158/Inv_SY_B!$CU158-1,"")</f>
        <v/>
      </c>
      <c r="Q158" s="173" t="str">
        <f>IFERROR(Inv_SY_B!Q158/Inv_SY_B!$CU158-1,"")</f>
        <v/>
      </c>
      <c r="R158" s="173" t="str">
        <f>IFERROR(Inv_SY_B!R158/Inv_SY_B!$CU158-1,"")</f>
        <v/>
      </c>
      <c r="S158" s="173" t="str">
        <f>IFERROR(Inv_SY_B!S158/Inv_SY_B!$CU158-1,"")</f>
        <v/>
      </c>
      <c r="T158" s="173" t="str">
        <f>IFERROR(Inv_SY_B!T158/Inv_SY_B!$CU158-1,"")</f>
        <v/>
      </c>
      <c r="U158" s="173" t="str">
        <f>IFERROR(Inv_SY_B!U158/Inv_SY_B!$CU158-1,"")</f>
        <v/>
      </c>
      <c r="V158" s="173" t="str">
        <f>IFERROR(Inv_SY_B!V158/Inv_SY_B!$CU158-1,"")</f>
        <v/>
      </c>
      <c r="W158" s="173" t="str">
        <f>IFERROR(Inv_SY_B!W158/Inv_SY_B!$CU158-1,"")</f>
        <v/>
      </c>
      <c r="X158" s="173" t="str">
        <f>IFERROR(Inv_SY_B!X158/Inv_SY_B!$CU158-1,"")</f>
        <v/>
      </c>
      <c r="Y158" s="173" t="str">
        <f>IFERROR(Inv_SY_B!Y158/Inv_SY_B!$CU158-1,"")</f>
        <v/>
      </c>
      <c r="Z158" s="173" t="str">
        <f>IFERROR(Inv_SY_B!Z158/Inv_SY_B!$CU158-1,"")</f>
        <v/>
      </c>
      <c r="AA158" s="173" t="str">
        <f>IFERROR(Inv_SY_B!AA158/Inv_SY_B!$CU158-1,"")</f>
        <v/>
      </c>
      <c r="AB158" s="173" t="str">
        <f>IFERROR(Inv_SY_B!AB158/Inv_SY_B!$CU158-1,"")</f>
        <v/>
      </c>
      <c r="AC158" s="173" t="str">
        <f>IFERROR(Inv_SY_B!AC158/Inv_SY_B!$CU158-1,"")</f>
        <v/>
      </c>
      <c r="AD158" s="173" t="str">
        <f>IFERROR(Inv_SY_B!AD158/Inv_SY_B!$CU158-1,"")</f>
        <v/>
      </c>
      <c r="AE158" s="173" t="str">
        <f>IFERROR(Inv_SY_B!AE158/Inv_SY_B!$CU158-1,"")</f>
        <v/>
      </c>
      <c r="AF158" s="173" t="str">
        <f>IFERROR(Inv_SY_B!AF158/Inv_SY_B!$CU158-1,"")</f>
        <v/>
      </c>
      <c r="AG158" s="173" t="str">
        <f>IFERROR(Inv_SY_B!AG158/Inv_SY_B!$CU158-1,"")</f>
        <v/>
      </c>
      <c r="AH158" s="173" t="str">
        <f>IFERROR(Inv_SY_B!AH158/Inv_SY_B!$CU158-1,"")</f>
        <v/>
      </c>
      <c r="AI158" s="173" t="str">
        <f>IFERROR(Inv_SY_B!AI158/Inv_SY_B!$CU158-1,"")</f>
        <v/>
      </c>
      <c r="AJ158" s="173" t="str">
        <f>IFERROR(Inv_SY_B!AJ158/Inv_SY_B!$CU158-1,"")</f>
        <v/>
      </c>
      <c r="AK158" s="173" t="str">
        <f>IFERROR(Inv_SY_B!AK158/Inv_SY_B!$CU158-1,"")</f>
        <v/>
      </c>
      <c r="AL158" s="173" t="str">
        <f>IFERROR(Inv_SY_B!AL158/Inv_SY_B!$CU158-1,"")</f>
        <v/>
      </c>
      <c r="AM158" s="173" t="str">
        <f>IFERROR(Inv_SY_B!AM158/Inv_SY_B!$CU158-1,"")</f>
        <v/>
      </c>
      <c r="AN158" s="173" t="str">
        <f>IFERROR(Inv_SY_B!AN158/Inv_SY_B!$CU158-1,"")</f>
        <v/>
      </c>
      <c r="AO158" s="173" t="str">
        <f>IFERROR(Inv_SY_B!AO158/Inv_SY_B!$CU158-1,"")</f>
        <v/>
      </c>
      <c r="AP158" s="173" t="str">
        <f>IFERROR(Inv_SY_B!AP158/Inv_SY_B!$CU158-1,"")</f>
        <v/>
      </c>
      <c r="AQ158" s="173" t="str">
        <f>IFERROR(Inv_SY_B!AQ158/Inv_SY_B!$CU158-1,"")</f>
        <v/>
      </c>
      <c r="AR158" s="173" t="str">
        <f>IFERROR(Inv_SY_B!AR158/Inv_SY_B!$CU158-1,"")</f>
        <v/>
      </c>
      <c r="AS158" s="173" t="str">
        <f>IFERROR(Inv_SY_B!AS158/Inv_SY_B!$CU158-1,"")</f>
        <v/>
      </c>
      <c r="AT158" s="173" t="str">
        <f>IFERROR(Inv_SY_B!AT158/Inv_SY_B!$CU158-1,"")</f>
        <v/>
      </c>
      <c r="AU158" s="173" t="str">
        <f>IFERROR(Inv_SY_B!AU158/Inv_SY_B!$CU158-1,"")</f>
        <v/>
      </c>
      <c r="AV158" s="173" t="str">
        <f>IFERROR(Inv_SY_B!AV158/Inv_SY_B!$CU158-1,"")</f>
        <v/>
      </c>
      <c r="AW158" s="173" t="str">
        <f>IFERROR(Inv_SY_B!AW158/Inv_SY_B!$CU158-1,"")</f>
        <v/>
      </c>
      <c r="AX158" s="173" t="str">
        <f>IFERROR(Inv_SY_B!AX158/Inv_SY_B!$CU158-1,"")</f>
        <v/>
      </c>
      <c r="AY158" s="173" t="str">
        <f>IFERROR(Inv_SY_B!AY158/Inv_SY_B!$CU158-1,"")</f>
        <v/>
      </c>
      <c r="AZ158" s="173" t="str">
        <f>IFERROR(Inv_SY_B!AZ158/Inv_SY_B!$CU158-1,"")</f>
        <v/>
      </c>
      <c r="BA158" s="173" t="str">
        <f>IFERROR(Inv_SY_B!BA158/Inv_SY_B!$CU158-1,"")</f>
        <v/>
      </c>
      <c r="BB158" s="173" t="str">
        <f>IFERROR(Inv_SY_B!BB158/Inv_SY_B!$CU158-1,"")</f>
        <v/>
      </c>
      <c r="BC158" s="173" t="str">
        <f>IFERROR(Inv_SY_B!BC158/Inv_SY_B!$CU158-1,"")</f>
        <v/>
      </c>
      <c r="BD158" s="173" t="str">
        <f>IFERROR(Inv_SY_B!BD158/Inv_SY_B!$CU158-1,"")</f>
        <v/>
      </c>
      <c r="BE158" s="173" t="str">
        <f>IFERROR(Inv_SY_B!BE158/Inv_SY_B!$CU158-1,"")</f>
        <v/>
      </c>
      <c r="BF158" s="173" t="str">
        <f>IFERROR(Inv_SY_B!BF158/Inv_SY_B!$CU158-1,"")</f>
        <v/>
      </c>
      <c r="BG158" s="173" t="str">
        <f>IFERROR(Inv_SY_B!BG158/Inv_SY_B!$CU158-1,"")</f>
        <v/>
      </c>
      <c r="BH158" s="173" t="str">
        <f>IFERROR(Inv_SY_B!BH158/Inv_SY_B!$CU158-1,"")</f>
        <v/>
      </c>
      <c r="BI158" s="173" t="str">
        <f>IFERROR(Inv_SY_B!BI158/Inv_SY_B!$CU158-1,"")</f>
        <v/>
      </c>
      <c r="BJ158" s="173" t="str">
        <f>IFERROR(Inv_SY_B!BJ158/Inv_SY_B!$CU158-1,"")</f>
        <v/>
      </c>
      <c r="BK158" s="173" t="str">
        <f>IFERROR(Inv_SY_B!BK158/Inv_SY_B!$CU158-1,"")</f>
        <v/>
      </c>
      <c r="BL158" s="173" t="str">
        <f>IFERROR(Inv_SY_B!BL158/Inv_SY_B!$CU158-1,"")</f>
        <v/>
      </c>
      <c r="BM158" s="173" t="str">
        <f>IFERROR(Inv_SY_B!BM158/Inv_SY_B!$CU158-1,"")</f>
        <v/>
      </c>
      <c r="BN158" s="173" t="str">
        <f>IFERROR(Inv_SY_B!BN158/Inv_SY_B!$CU158-1,"")</f>
        <v/>
      </c>
      <c r="BO158" s="173" t="str">
        <f>IFERROR(Inv_SY_B!BO158/Inv_SY_B!$CU158-1,"")</f>
        <v/>
      </c>
      <c r="BP158" s="173" t="str">
        <f>IFERROR(Inv_SY_B!BP158/Inv_SY_B!$CU158-1,"")</f>
        <v/>
      </c>
      <c r="BQ158" s="173" t="str">
        <f>IFERROR(Inv_SY_B!BQ158/Inv_SY_B!$CU158-1,"")</f>
        <v/>
      </c>
      <c r="BR158" s="173" t="str">
        <f>IFERROR(Inv_SY_B!BR158/Inv_SY_B!$CU158-1,"")</f>
        <v/>
      </c>
      <c r="BS158" s="173" t="str">
        <f>IFERROR(Inv_SY_B!BS158/Inv_SY_B!$CU158-1,"")</f>
        <v/>
      </c>
      <c r="BT158" s="173" t="str">
        <f>IFERROR(Inv_SY_B!BT158/Inv_SY_B!$CU158-1,"")</f>
        <v/>
      </c>
      <c r="BU158" s="173" t="str">
        <f>IFERROR(Inv_SY_B!BU158/Inv_SY_B!$CU158-1,"")</f>
        <v/>
      </c>
      <c r="BV158" s="173" t="str">
        <f>IFERROR(Inv_SY_B!BV158/Inv_SY_B!$CU158-1,"")</f>
        <v/>
      </c>
      <c r="BW158" s="173" t="str">
        <f>IFERROR(Inv_SY_B!BW158/Inv_SY_B!$CU158-1,"")</f>
        <v/>
      </c>
      <c r="BX158" s="173" t="str">
        <f>IFERROR(Inv_SY_B!BX158/Inv_SY_B!$CU158-1,"")</f>
        <v/>
      </c>
      <c r="BY158" s="173" t="str">
        <f>IFERROR(Inv_SY_B!BY158/Inv_SY_B!$CU158-1,"")</f>
        <v/>
      </c>
      <c r="BZ158" s="173" t="str">
        <f>IFERROR(Inv_SY_B!BZ158/Inv_SY_B!$CU158-1,"")</f>
        <v/>
      </c>
      <c r="CA158" s="173" t="str">
        <f>IFERROR(Inv_SY_B!CA158/Inv_SY_B!$CU158-1,"")</f>
        <v/>
      </c>
      <c r="CB158" s="173" t="str">
        <f>IFERROR(Inv_SY_B!CB158/Inv_SY_B!$CU158-1,"")</f>
        <v/>
      </c>
      <c r="CC158" s="173" t="str">
        <f>IFERROR(Inv_SY_B!CC158/Inv_SY_B!$CU158-1,"")</f>
        <v/>
      </c>
      <c r="CD158" s="173" t="str">
        <f>IFERROR(Inv_SY_B!CD158/Inv_SY_B!$CU158-1,"")</f>
        <v/>
      </c>
      <c r="CE158" s="173" t="str">
        <f>IFERROR(Inv_SY_B!CE158/Inv_SY_B!$CU158-1,"")</f>
        <v/>
      </c>
      <c r="CF158" s="173" t="str">
        <f>IFERROR(Inv_SY_B!CF158/Inv_SY_B!$CU158-1,"")</f>
        <v/>
      </c>
      <c r="CG158" s="173" t="str">
        <f>IFERROR(Inv_SY_B!CG158/Inv_SY_B!$CU158-1,"")</f>
        <v/>
      </c>
      <c r="CH158" s="173" t="str">
        <f>IFERROR(Inv_SY_B!CH158/Inv_SY_B!$CU158-1,"")</f>
        <v/>
      </c>
      <c r="CI158" s="173" t="str">
        <f>IFERROR(Inv_SY_B!CI158/Inv_SY_B!$CU158-1,"")</f>
        <v/>
      </c>
      <c r="CJ158" s="173" t="str">
        <f>IFERROR(Inv_SY_B!CJ158/Inv_SY_B!$CU158-1,"")</f>
        <v/>
      </c>
      <c r="CK158" s="173" t="str">
        <f>IFERROR(Inv_SY_B!CK158/Inv_SY_B!$CU158-1,"")</f>
        <v/>
      </c>
      <c r="CL158" s="173" t="str">
        <f>IFERROR(Inv_SY_B!CL158/Inv_SY_B!$CU158-1,"")</f>
        <v/>
      </c>
      <c r="CM158" s="173" t="str">
        <f>IFERROR(Inv_SY_B!CM158/Inv_SY_B!$CU158-1,"")</f>
        <v/>
      </c>
      <c r="CN158" s="173" t="str">
        <f>IFERROR(Inv_SY_B!CN158/Inv_SY_B!$CU158-1,"")</f>
        <v/>
      </c>
      <c r="CO158" s="173" t="str">
        <f>IFERROR(Inv_SY_B!CO158/Inv_SY_B!$CU158-1,"")</f>
        <v/>
      </c>
      <c r="CP158" s="173" t="str">
        <f>IFERROR(Inv_SY_B!CP158/Inv_SY_B!$CU158-1,"")</f>
        <v/>
      </c>
      <c r="CQ158" s="173" t="str">
        <f>IFERROR(Inv_SY_B!CQ158/Inv_SY_B!$CU158-1,"")</f>
        <v/>
      </c>
      <c r="CR158" s="173" t="str">
        <f>IFERROR(Inv_SY_B!CR158/Inv_SY_B!$CU158-1,"")</f>
        <v/>
      </c>
      <c r="CS158" s="173" t="str">
        <f>IFERROR(Inv_SY_B!CS158/Inv_SY_B!$CU158-1,"")</f>
        <v/>
      </c>
      <c r="CT158" s="173" t="str">
        <f>IFERROR(Inv_SY_B!CT158/Inv_SY_B!$CU158-1,"")</f>
        <v/>
      </c>
      <c r="CU158" s="173"/>
      <c r="CV158" s="173"/>
      <c r="CW158" s="173"/>
      <c r="CX158" s="173"/>
    </row>
    <row r="159" spans="2:102">
      <c r="B159" s="164">
        <f t="shared" si="3"/>
        <v>45851</v>
      </c>
      <c r="C159" s="173" t="str">
        <f>IFERROR(Inv_SY_B!C159/Inv_SY_B!$CU159-1,"")</f>
        <v/>
      </c>
      <c r="D159" s="173" t="str">
        <f>IFERROR(Inv_SY_B!D159/Inv_SY_B!$CU159-1,"")</f>
        <v/>
      </c>
      <c r="E159" s="173" t="str">
        <f>IFERROR(Inv_SY_B!E159/Inv_SY_B!$CU159-1,"")</f>
        <v/>
      </c>
      <c r="F159" s="173" t="str">
        <f>IFERROR(Inv_SY_B!F159/Inv_SY_B!$CU159-1,"")</f>
        <v/>
      </c>
      <c r="G159" s="173" t="str">
        <f>IFERROR(Inv_SY_B!G159/Inv_SY_B!$CU159-1,"")</f>
        <v/>
      </c>
      <c r="H159" s="173" t="str">
        <f>IFERROR(Inv_SY_B!H159/Inv_SY_B!$CU159-1,"")</f>
        <v/>
      </c>
      <c r="I159" s="173" t="str">
        <f>IFERROR(Inv_SY_B!I159/Inv_SY_B!$CU159-1,"")</f>
        <v/>
      </c>
      <c r="J159" s="173" t="str">
        <f>IFERROR(Inv_SY_B!J159/Inv_SY_B!$CU159-1,"")</f>
        <v/>
      </c>
      <c r="K159" s="173" t="str">
        <f>IFERROR(Inv_SY_B!K159/Inv_SY_B!$CU159-1,"")</f>
        <v/>
      </c>
      <c r="L159" s="173" t="str">
        <f>IFERROR(Inv_SY_B!L159/Inv_SY_B!$CU159-1,"")</f>
        <v/>
      </c>
      <c r="M159" s="173" t="str">
        <f>IFERROR(Inv_SY_B!M159/Inv_SY_B!$CU159-1,"")</f>
        <v/>
      </c>
      <c r="N159" s="173" t="str">
        <f>IFERROR(Inv_SY_B!N159/Inv_SY_B!$CU159-1,"")</f>
        <v/>
      </c>
      <c r="O159" s="173" t="str">
        <f>IFERROR(Inv_SY_B!O159/Inv_SY_B!$CU159-1,"")</f>
        <v/>
      </c>
      <c r="P159" s="173" t="str">
        <f>IFERROR(Inv_SY_B!P159/Inv_SY_B!$CU159-1,"")</f>
        <v/>
      </c>
      <c r="Q159" s="173" t="str">
        <f>IFERROR(Inv_SY_B!Q159/Inv_SY_B!$CU159-1,"")</f>
        <v/>
      </c>
      <c r="R159" s="173" t="str">
        <f>IFERROR(Inv_SY_B!R159/Inv_SY_B!$CU159-1,"")</f>
        <v/>
      </c>
      <c r="S159" s="173" t="str">
        <f>IFERROR(Inv_SY_B!S159/Inv_SY_B!$CU159-1,"")</f>
        <v/>
      </c>
      <c r="T159" s="173" t="str">
        <f>IFERROR(Inv_SY_B!T159/Inv_SY_B!$CU159-1,"")</f>
        <v/>
      </c>
      <c r="U159" s="173" t="str">
        <f>IFERROR(Inv_SY_B!U159/Inv_SY_B!$CU159-1,"")</f>
        <v/>
      </c>
      <c r="V159" s="173" t="str">
        <f>IFERROR(Inv_SY_B!V159/Inv_SY_B!$CU159-1,"")</f>
        <v/>
      </c>
      <c r="W159" s="173" t="str">
        <f>IFERROR(Inv_SY_B!W159/Inv_SY_B!$CU159-1,"")</f>
        <v/>
      </c>
      <c r="X159" s="173" t="str">
        <f>IFERROR(Inv_SY_B!X159/Inv_SY_B!$CU159-1,"")</f>
        <v/>
      </c>
      <c r="Y159" s="173" t="str">
        <f>IFERROR(Inv_SY_B!Y159/Inv_SY_B!$CU159-1,"")</f>
        <v/>
      </c>
      <c r="Z159" s="173" t="str">
        <f>IFERROR(Inv_SY_B!Z159/Inv_SY_B!$CU159-1,"")</f>
        <v/>
      </c>
      <c r="AA159" s="173" t="str">
        <f>IFERROR(Inv_SY_B!AA159/Inv_SY_B!$CU159-1,"")</f>
        <v/>
      </c>
      <c r="AB159" s="173" t="str">
        <f>IFERROR(Inv_SY_B!AB159/Inv_SY_B!$CU159-1,"")</f>
        <v/>
      </c>
      <c r="AC159" s="173" t="str">
        <f>IFERROR(Inv_SY_B!AC159/Inv_SY_B!$CU159-1,"")</f>
        <v/>
      </c>
      <c r="AD159" s="173" t="str">
        <f>IFERROR(Inv_SY_B!AD159/Inv_SY_B!$CU159-1,"")</f>
        <v/>
      </c>
      <c r="AE159" s="173" t="str">
        <f>IFERROR(Inv_SY_B!AE159/Inv_SY_B!$CU159-1,"")</f>
        <v/>
      </c>
      <c r="AF159" s="173" t="str">
        <f>IFERROR(Inv_SY_B!AF159/Inv_SY_B!$CU159-1,"")</f>
        <v/>
      </c>
      <c r="AG159" s="173" t="str">
        <f>IFERROR(Inv_SY_B!AG159/Inv_SY_B!$CU159-1,"")</f>
        <v/>
      </c>
      <c r="AH159" s="173" t="str">
        <f>IFERROR(Inv_SY_B!AH159/Inv_SY_B!$CU159-1,"")</f>
        <v/>
      </c>
      <c r="AI159" s="173" t="str">
        <f>IFERROR(Inv_SY_B!AI159/Inv_SY_B!$CU159-1,"")</f>
        <v/>
      </c>
      <c r="AJ159" s="173" t="str">
        <f>IFERROR(Inv_SY_B!AJ159/Inv_SY_B!$CU159-1,"")</f>
        <v/>
      </c>
      <c r="AK159" s="173" t="str">
        <f>IFERROR(Inv_SY_B!AK159/Inv_SY_B!$CU159-1,"")</f>
        <v/>
      </c>
      <c r="AL159" s="173" t="str">
        <f>IFERROR(Inv_SY_B!AL159/Inv_SY_B!$CU159-1,"")</f>
        <v/>
      </c>
      <c r="AM159" s="173" t="str">
        <f>IFERROR(Inv_SY_B!AM159/Inv_SY_B!$CU159-1,"")</f>
        <v/>
      </c>
      <c r="AN159" s="173" t="str">
        <f>IFERROR(Inv_SY_B!AN159/Inv_SY_B!$CU159-1,"")</f>
        <v/>
      </c>
      <c r="AO159" s="173" t="str">
        <f>IFERROR(Inv_SY_B!AO159/Inv_SY_B!$CU159-1,"")</f>
        <v/>
      </c>
      <c r="AP159" s="173" t="str">
        <f>IFERROR(Inv_SY_B!AP159/Inv_SY_B!$CU159-1,"")</f>
        <v/>
      </c>
      <c r="AQ159" s="173" t="str">
        <f>IFERROR(Inv_SY_B!AQ159/Inv_SY_B!$CU159-1,"")</f>
        <v/>
      </c>
      <c r="AR159" s="173" t="str">
        <f>IFERROR(Inv_SY_B!AR159/Inv_SY_B!$CU159-1,"")</f>
        <v/>
      </c>
      <c r="AS159" s="173" t="str">
        <f>IFERROR(Inv_SY_B!AS159/Inv_SY_B!$CU159-1,"")</f>
        <v/>
      </c>
      <c r="AT159" s="173" t="str">
        <f>IFERROR(Inv_SY_B!AT159/Inv_SY_B!$CU159-1,"")</f>
        <v/>
      </c>
      <c r="AU159" s="173" t="str">
        <f>IFERROR(Inv_SY_B!AU159/Inv_SY_B!$CU159-1,"")</f>
        <v/>
      </c>
      <c r="AV159" s="173" t="str">
        <f>IFERROR(Inv_SY_B!AV159/Inv_SY_B!$CU159-1,"")</f>
        <v/>
      </c>
      <c r="AW159" s="173" t="str">
        <f>IFERROR(Inv_SY_B!AW159/Inv_SY_B!$CU159-1,"")</f>
        <v/>
      </c>
      <c r="AX159" s="173" t="str">
        <f>IFERROR(Inv_SY_B!AX159/Inv_SY_B!$CU159-1,"")</f>
        <v/>
      </c>
      <c r="AY159" s="173" t="str">
        <f>IFERROR(Inv_SY_B!AY159/Inv_SY_B!$CU159-1,"")</f>
        <v/>
      </c>
      <c r="AZ159" s="173" t="str">
        <f>IFERROR(Inv_SY_B!AZ159/Inv_SY_B!$CU159-1,"")</f>
        <v/>
      </c>
      <c r="BA159" s="173" t="str">
        <f>IFERROR(Inv_SY_B!BA159/Inv_SY_B!$CU159-1,"")</f>
        <v/>
      </c>
      <c r="BB159" s="173" t="str">
        <f>IFERROR(Inv_SY_B!BB159/Inv_SY_B!$CU159-1,"")</f>
        <v/>
      </c>
      <c r="BC159" s="173" t="str">
        <f>IFERROR(Inv_SY_B!BC159/Inv_SY_B!$CU159-1,"")</f>
        <v/>
      </c>
      <c r="BD159" s="173" t="str">
        <f>IFERROR(Inv_SY_B!BD159/Inv_SY_B!$CU159-1,"")</f>
        <v/>
      </c>
      <c r="BE159" s="173" t="str">
        <f>IFERROR(Inv_SY_B!BE159/Inv_SY_B!$CU159-1,"")</f>
        <v/>
      </c>
      <c r="BF159" s="173" t="str">
        <f>IFERROR(Inv_SY_B!BF159/Inv_SY_B!$CU159-1,"")</f>
        <v/>
      </c>
      <c r="BG159" s="173" t="str">
        <f>IFERROR(Inv_SY_B!BG159/Inv_SY_B!$CU159-1,"")</f>
        <v/>
      </c>
      <c r="BH159" s="173" t="str">
        <f>IFERROR(Inv_SY_B!BH159/Inv_SY_B!$CU159-1,"")</f>
        <v/>
      </c>
      <c r="BI159" s="173" t="str">
        <f>IFERROR(Inv_SY_B!BI159/Inv_SY_B!$CU159-1,"")</f>
        <v/>
      </c>
      <c r="BJ159" s="173" t="str">
        <f>IFERROR(Inv_SY_B!BJ159/Inv_SY_B!$CU159-1,"")</f>
        <v/>
      </c>
      <c r="BK159" s="173" t="str">
        <f>IFERROR(Inv_SY_B!BK159/Inv_SY_B!$CU159-1,"")</f>
        <v/>
      </c>
      <c r="BL159" s="173" t="str">
        <f>IFERROR(Inv_SY_B!BL159/Inv_SY_B!$CU159-1,"")</f>
        <v/>
      </c>
      <c r="BM159" s="173" t="str">
        <f>IFERROR(Inv_SY_B!BM159/Inv_SY_B!$CU159-1,"")</f>
        <v/>
      </c>
      <c r="BN159" s="173" t="str">
        <f>IFERROR(Inv_SY_B!BN159/Inv_SY_B!$CU159-1,"")</f>
        <v/>
      </c>
      <c r="BO159" s="173" t="str">
        <f>IFERROR(Inv_SY_B!BO159/Inv_SY_B!$CU159-1,"")</f>
        <v/>
      </c>
      <c r="BP159" s="173" t="str">
        <f>IFERROR(Inv_SY_B!BP159/Inv_SY_B!$CU159-1,"")</f>
        <v/>
      </c>
      <c r="BQ159" s="173" t="str">
        <f>IFERROR(Inv_SY_B!BQ159/Inv_SY_B!$CU159-1,"")</f>
        <v/>
      </c>
      <c r="BR159" s="173" t="str">
        <f>IFERROR(Inv_SY_B!BR159/Inv_SY_B!$CU159-1,"")</f>
        <v/>
      </c>
      <c r="BS159" s="173" t="str">
        <f>IFERROR(Inv_SY_B!BS159/Inv_SY_B!$CU159-1,"")</f>
        <v/>
      </c>
      <c r="BT159" s="173" t="str">
        <f>IFERROR(Inv_SY_B!BT159/Inv_SY_B!$CU159-1,"")</f>
        <v/>
      </c>
      <c r="BU159" s="173" t="str">
        <f>IFERROR(Inv_SY_B!BU159/Inv_SY_B!$CU159-1,"")</f>
        <v/>
      </c>
      <c r="BV159" s="173" t="str">
        <f>IFERROR(Inv_SY_B!BV159/Inv_SY_B!$CU159-1,"")</f>
        <v/>
      </c>
      <c r="BW159" s="173" t="str">
        <f>IFERROR(Inv_SY_B!BW159/Inv_SY_B!$CU159-1,"")</f>
        <v/>
      </c>
      <c r="BX159" s="173" t="str">
        <f>IFERROR(Inv_SY_B!BX159/Inv_SY_B!$CU159-1,"")</f>
        <v/>
      </c>
      <c r="BY159" s="173" t="str">
        <f>IFERROR(Inv_SY_B!BY159/Inv_SY_B!$CU159-1,"")</f>
        <v/>
      </c>
      <c r="BZ159" s="173" t="str">
        <f>IFERROR(Inv_SY_B!BZ159/Inv_SY_B!$CU159-1,"")</f>
        <v/>
      </c>
      <c r="CA159" s="173" t="str">
        <f>IFERROR(Inv_SY_B!CA159/Inv_SY_B!$CU159-1,"")</f>
        <v/>
      </c>
      <c r="CB159" s="173" t="str">
        <f>IFERROR(Inv_SY_B!CB159/Inv_SY_B!$CU159-1,"")</f>
        <v/>
      </c>
      <c r="CC159" s="173" t="str">
        <f>IFERROR(Inv_SY_B!CC159/Inv_SY_B!$CU159-1,"")</f>
        <v/>
      </c>
      <c r="CD159" s="173" t="str">
        <f>IFERROR(Inv_SY_B!CD159/Inv_SY_B!$CU159-1,"")</f>
        <v/>
      </c>
      <c r="CE159" s="173" t="str">
        <f>IFERROR(Inv_SY_B!CE159/Inv_SY_B!$CU159-1,"")</f>
        <v/>
      </c>
      <c r="CF159" s="173" t="str">
        <f>IFERROR(Inv_SY_B!CF159/Inv_SY_B!$CU159-1,"")</f>
        <v/>
      </c>
      <c r="CG159" s="173" t="str">
        <f>IFERROR(Inv_SY_B!CG159/Inv_SY_B!$CU159-1,"")</f>
        <v/>
      </c>
      <c r="CH159" s="173" t="str">
        <f>IFERROR(Inv_SY_B!CH159/Inv_SY_B!$CU159-1,"")</f>
        <v/>
      </c>
      <c r="CI159" s="173" t="str">
        <f>IFERROR(Inv_SY_B!CI159/Inv_SY_B!$CU159-1,"")</f>
        <v/>
      </c>
      <c r="CJ159" s="173" t="str">
        <f>IFERROR(Inv_SY_B!CJ159/Inv_SY_B!$CU159-1,"")</f>
        <v/>
      </c>
      <c r="CK159" s="173" t="str">
        <f>IFERROR(Inv_SY_B!CK159/Inv_SY_B!$CU159-1,"")</f>
        <v/>
      </c>
      <c r="CL159" s="173" t="str">
        <f>IFERROR(Inv_SY_B!CL159/Inv_SY_B!$CU159-1,"")</f>
        <v/>
      </c>
      <c r="CM159" s="173" t="str">
        <f>IFERROR(Inv_SY_B!CM159/Inv_SY_B!$CU159-1,"")</f>
        <v/>
      </c>
      <c r="CN159" s="173" t="str">
        <f>IFERROR(Inv_SY_B!CN159/Inv_SY_B!$CU159-1,"")</f>
        <v/>
      </c>
      <c r="CO159" s="173" t="str">
        <f>IFERROR(Inv_SY_B!CO159/Inv_SY_B!$CU159-1,"")</f>
        <v/>
      </c>
      <c r="CP159" s="173" t="str">
        <f>IFERROR(Inv_SY_B!CP159/Inv_SY_B!$CU159-1,"")</f>
        <v/>
      </c>
      <c r="CQ159" s="173" t="str">
        <f>IFERROR(Inv_SY_B!CQ159/Inv_SY_B!$CU159-1,"")</f>
        <v/>
      </c>
      <c r="CR159" s="173" t="str">
        <f>IFERROR(Inv_SY_B!CR159/Inv_SY_B!$CU159-1,"")</f>
        <v/>
      </c>
      <c r="CS159" s="173" t="str">
        <f>IFERROR(Inv_SY_B!CS159/Inv_SY_B!$CU159-1,"")</f>
        <v/>
      </c>
      <c r="CT159" s="173" t="str">
        <f>IFERROR(Inv_SY_B!CT159/Inv_SY_B!$CU159-1,"")</f>
        <v/>
      </c>
      <c r="CU159" s="173"/>
      <c r="CV159" s="173"/>
      <c r="CW159" s="173"/>
      <c r="CX159" s="173"/>
    </row>
    <row r="160" spans="2:102">
      <c r="B160" s="164">
        <f t="shared" si="3"/>
        <v>45852</v>
      </c>
      <c r="C160" s="173" t="str">
        <f>IFERROR(Inv_SY_B!C160/Inv_SY_B!$CU160-1,"")</f>
        <v/>
      </c>
      <c r="D160" s="173" t="str">
        <f>IFERROR(Inv_SY_B!D160/Inv_SY_B!$CU160-1,"")</f>
        <v/>
      </c>
      <c r="E160" s="173" t="str">
        <f>IFERROR(Inv_SY_B!E160/Inv_SY_B!$CU160-1,"")</f>
        <v/>
      </c>
      <c r="F160" s="173" t="str">
        <f>IFERROR(Inv_SY_B!F160/Inv_SY_B!$CU160-1,"")</f>
        <v/>
      </c>
      <c r="G160" s="173" t="str">
        <f>IFERROR(Inv_SY_B!G160/Inv_SY_B!$CU160-1,"")</f>
        <v/>
      </c>
      <c r="H160" s="173" t="str">
        <f>IFERROR(Inv_SY_B!H160/Inv_SY_B!$CU160-1,"")</f>
        <v/>
      </c>
      <c r="I160" s="173" t="str">
        <f>IFERROR(Inv_SY_B!I160/Inv_SY_B!$CU160-1,"")</f>
        <v/>
      </c>
      <c r="J160" s="173" t="str">
        <f>IFERROR(Inv_SY_B!J160/Inv_SY_B!$CU160-1,"")</f>
        <v/>
      </c>
      <c r="K160" s="173" t="str">
        <f>IFERROR(Inv_SY_B!K160/Inv_SY_B!$CU160-1,"")</f>
        <v/>
      </c>
      <c r="L160" s="173" t="str">
        <f>IFERROR(Inv_SY_B!L160/Inv_SY_B!$CU160-1,"")</f>
        <v/>
      </c>
      <c r="M160" s="173" t="str">
        <f>IFERROR(Inv_SY_B!M160/Inv_SY_B!$CU160-1,"")</f>
        <v/>
      </c>
      <c r="N160" s="173" t="str">
        <f>IFERROR(Inv_SY_B!N160/Inv_SY_B!$CU160-1,"")</f>
        <v/>
      </c>
      <c r="O160" s="173" t="str">
        <f>IFERROR(Inv_SY_B!O160/Inv_SY_B!$CU160-1,"")</f>
        <v/>
      </c>
      <c r="P160" s="173" t="str">
        <f>IFERROR(Inv_SY_B!P160/Inv_SY_B!$CU160-1,"")</f>
        <v/>
      </c>
      <c r="Q160" s="173" t="str">
        <f>IFERROR(Inv_SY_B!Q160/Inv_SY_B!$CU160-1,"")</f>
        <v/>
      </c>
      <c r="R160" s="173" t="str">
        <f>IFERROR(Inv_SY_B!R160/Inv_SY_B!$CU160-1,"")</f>
        <v/>
      </c>
      <c r="S160" s="173" t="str">
        <f>IFERROR(Inv_SY_B!S160/Inv_SY_B!$CU160-1,"")</f>
        <v/>
      </c>
      <c r="T160" s="173" t="str">
        <f>IFERROR(Inv_SY_B!T160/Inv_SY_B!$CU160-1,"")</f>
        <v/>
      </c>
      <c r="U160" s="173" t="str">
        <f>IFERROR(Inv_SY_B!U160/Inv_SY_B!$CU160-1,"")</f>
        <v/>
      </c>
      <c r="V160" s="173" t="str">
        <f>IFERROR(Inv_SY_B!V160/Inv_SY_B!$CU160-1,"")</f>
        <v/>
      </c>
      <c r="W160" s="173" t="str">
        <f>IFERROR(Inv_SY_B!W160/Inv_SY_B!$CU160-1,"")</f>
        <v/>
      </c>
      <c r="X160" s="173" t="str">
        <f>IFERROR(Inv_SY_B!X160/Inv_SY_B!$CU160-1,"")</f>
        <v/>
      </c>
      <c r="Y160" s="173" t="str">
        <f>IFERROR(Inv_SY_B!Y160/Inv_SY_B!$CU160-1,"")</f>
        <v/>
      </c>
      <c r="Z160" s="173" t="str">
        <f>IFERROR(Inv_SY_B!Z160/Inv_SY_B!$CU160-1,"")</f>
        <v/>
      </c>
      <c r="AA160" s="173" t="str">
        <f>IFERROR(Inv_SY_B!AA160/Inv_SY_B!$CU160-1,"")</f>
        <v/>
      </c>
      <c r="AB160" s="173" t="str">
        <f>IFERROR(Inv_SY_B!AB160/Inv_SY_B!$CU160-1,"")</f>
        <v/>
      </c>
      <c r="AC160" s="173" t="str">
        <f>IFERROR(Inv_SY_B!AC160/Inv_SY_B!$CU160-1,"")</f>
        <v/>
      </c>
      <c r="AD160" s="173" t="str">
        <f>IFERROR(Inv_SY_B!AD160/Inv_SY_B!$CU160-1,"")</f>
        <v/>
      </c>
      <c r="AE160" s="173" t="str">
        <f>IFERROR(Inv_SY_B!AE160/Inv_SY_B!$CU160-1,"")</f>
        <v/>
      </c>
      <c r="AF160" s="173" t="str">
        <f>IFERROR(Inv_SY_B!AF160/Inv_SY_B!$CU160-1,"")</f>
        <v/>
      </c>
      <c r="AG160" s="173" t="str">
        <f>IFERROR(Inv_SY_B!AG160/Inv_SY_B!$CU160-1,"")</f>
        <v/>
      </c>
      <c r="AH160" s="173" t="str">
        <f>IFERROR(Inv_SY_B!AH160/Inv_SY_B!$CU160-1,"")</f>
        <v/>
      </c>
      <c r="AI160" s="173" t="str">
        <f>IFERROR(Inv_SY_B!AI160/Inv_SY_B!$CU160-1,"")</f>
        <v/>
      </c>
      <c r="AJ160" s="173" t="str">
        <f>IFERROR(Inv_SY_B!AJ160/Inv_SY_B!$CU160-1,"")</f>
        <v/>
      </c>
      <c r="AK160" s="173" t="str">
        <f>IFERROR(Inv_SY_B!AK160/Inv_SY_B!$CU160-1,"")</f>
        <v/>
      </c>
      <c r="AL160" s="173" t="str">
        <f>IFERROR(Inv_SY_B!AL160/Inv_SY_B!$CU160-1,"")</f>
        <v/>
      </c>
      <c r="AM160" s="173" t="str">
        <f>IFERROR(Inv_SY_B!AM160/Inv_SY_B!$CU160-1,"")</f>
        <v/>
      </c>
      <c r="AN160" s="173" t="str">
        <f>IFERROR(Inv_SY_B!AN160/Inv_SY_B!$CU160-1,"")</f>
        <v/>
      </c>
      <c r="AO160" s="173" t="str">
        <f>IFERROR(Inv_SY_B!AO160/Inv_SY_B!$CU160-1,"")</f>
        <v/>
      </c>
      <c r="AP160" s="173" t="str">
        <f>IFERROR(Inv_SY_B!AP160/Inv_SY_B!$CU160-1,"")</f>
        <v/>
      </c>
      <c r="AQ160" s="173" t="str">
        <f>IFERROR(Inv_SY_B!AQ160/Inv_SY_B!$CU160-1,"")</f>
        <v/>
      </c>
      <c r="AR160" s="173" t="str">
        <f>IFERROR(Inv_SY_B!AR160/Inv_SY_B!$CU160-1,"")</f>
        <v/>
      </c>
      <c r="AS160" s="173" t="str">
        <f>IFERROR(Inv_SY_B!AS160/Inv_SY_B!$CU160-1,"")</f>
        <v/>
      </c>
      <c r="AT160" s="173" t="str">
        <f>IFERROR(Inv_SY_B!AT160/Inv_SY_B!$CU160-1,"")</f>
        <v/>
      </c>
      <c r="AU160" s="173" t="str">
        <f>IFERROR(Inv_SY_B!AU160/Inv_SY_B!$CU160-1,"")</f>
        <v/>
      </c>
      <c r="AV160" s="173" t="str">
        <f>IFERROR(Inv_SY_B!AV160/Inv_SY_B!$CU160-1,"")</f>
        <v/>
      </c>
      <c r="AW160" s="173" t="str">
        <f>IFERROR(Inv_SY_B!AW160/Inv_SY_B!$CU160-1,"")</f>
        <v/>
      </c>
      <c r="AX160" s="173" t="str">
        <f>IFERROR(Inv_SY_B!AX160/Inv_SY_B!$CU160-1,"")</f>
        <v/>
      </c>
      <c r="AY160" s="173" t="str">
        <f>IFERROR(Inv_SY_B!AY160/Inv_SY_B!$CU160-1,"")</f>
        <v/>
      </c>
      <c r="AZ160" s="173" t="str">
        <f>IFERROR(Inv_SY_B!AZ160/Inv_SY_B!$CU160-1,"")</f>
        <v/>
      </c>
      <c r="BA160" s="173" t="str">
        <f>IFERROR(Inv_SY_B!BA160/Inv_SY_B!$CU160-1,"")</f>
        <v/>
      </c>
      <c r="BB160" s="173" t="str">
        <f>IFERROR(Inv_SY_B!BB160/Inv_SY_B!$CU160-1,"")</f>
        <v/>
      </c>
      <c r="BC160" s="173" t="str">
        <f>IFERROR(Inv_SY_B!BC160/Inv_SY_B!$CU160-1,"")</f>
        <v/>
      </c>
      <c r="BD160" s="173" t="str">
        <f>IFERROR(Inv_SY_B!BD160/Inv_SY_B!$CU160-1,"")</f>
        <v/>
      </c>
      <c r="BE160" s="173" t="str">
        <f>IFERROR(Inv_SY_B!BE160/Inv_SY_B!$CU160-1,"")</f>
        <v/>
      </c>
      <c r="BF160" s="173" t="str">
        <f>IFERROR(Inv_SY_B!BF160/Inv_SY_B!$CU160-1,"")</f>
        <v/>
      </c>
      <c r="BG160" s="173" t="str">
        <f>IFERROR(Inv_SY_B!BG160/Inv_SY_B!$CU160-1,"")</f>
        <v/>
      </c>
      <c r="BH160" s="173" t="str">
        <f>IFERROR(Inv_SY_B!BH160/Inv_SY_B!$CU160-1,"")</f>
        <v/>
      </c>
      <c r="BI160" s="173" t="str">
        <f>IFERROR(Inv_SY_B!BI160/Inv_SY_B!$CU160-1,"")</f>
        <v/>
      </c>
      <c r="BJ160" s="173" t="str">
        <f>IFERROR(Inv_SY_B!BJ160/Inv_SY_B!$CU160-1,"")</f>
        <v/>
      </c>
      <c r="BK160" s="173" t="str">
        <f>IFERROR(Inv_SY_B!BK160/Inv_SY_B!$CU160-1,"")</f>
        <v/>
      </c>
      <c r="BL160" s="173" t="str">
        <f>IFERROR(Inv_SY_B!BL160/Inv_SY_B!$CU160-1,"")</f>
        <v/>
      </c>
      <c r="BM160" s="173" t="str">
        <f>IFERROR(Inv_SY_B!BM160/Inv_SY_B!$CU160-1,"")</f>
        <v/>
      </c>
      <c r="BN160" s="173" t="str">
        <f>IFERROR(Inv_SY_B!BN160/Inv_SY_B!$CU160-1,"")</f>
        <v/>
      </c>
      <c r="BO160" s="173" t="str">
        <f>IFERROR(Inv_SY_B!BO160/Inv_SY_B!$CU160-1,"")</f>
        <v/>
      </c>
      <c r="BP160" s="173" t="str">
        <f>IFERROR(Inv_SY_B!BP160/Inv_SY_B!$CU160-1,"")</f>
        <v/>
      </c>
      <c r="BQ160" s="173" t="str">
        <f>IFERROR(Inv_SY_B!BQ160/Inv_SY_B!$CU160-1,"")</f>
        <v/>
      </c>
      <c r="BR160" s="173" t="str">
        <f>IFERROR(Inv_SY_B!BR160/Inv_SY_B!$CU160-1,"")</f>
        <v/>
      </c>
      <c r="BS160" s="173" t="str">
        <f>IFERROR(Inv_SY_B!BS160/Inv_SY_B!$CU160-1,"")</f>
        <v/>
      </c>
      <c r="BT160" s="173" t="str">
        <f>IFERROR(Inv_SY_B!BT160/Inv_SY_B!$CU160-1,"")</f>
        <v/>
      </c>
      <c r="BU160" s="173" t="str">
        <f>IFERROR(Inv_SY_B!BU160/Inv_SY_B!$CU160-1,"")</f>
        <v/>
      </c>
      <c r="BV160" s="173" t="str">
        <f>IFERROR(Inv_SY_B!BV160/Inv_SY_B!$CU160-1,"")</f>
        <v/>
      </c>
      <c r="BW160" s="173" t="str">
        <f>IFERROR(Inv_SY_B!BW160/Inv_SY_B!$CU160-1,"")</f>
        <v/>
      </c>
      <c r="BX160" s="173" t="str">
        <f>IFERROR(Inv_SY_B!BX160/Inv_SY_B!$CU160-1,"")</f>
        <v/>
      </c>
      <c r="BY160" s="173" t="str">
        <f>IFERROR(Inv_SY_B!BY160/Inv_SY_B!$CU160-1,"")</f>
        <v/>
      </c>
      <c r="BZ160" s="173" t="str">
        <f>IFERROR(Inv_SY_B!BZ160/Inv_SY_B!$CU160-1,"")</f>
        <v/>
      </c>
      <c r="CA160" s="173" t="str">
        <f>IFERROR(Inv_SY_B!CA160/Inv_SY_B!$CU160-1,"")</f>
        <v/>
      </c>
      <c r="CB160" s="173" t="str">
        <f>IFERROR(Inv_SY_B!CB160/Inv_SY_B!$CU160-1,"")</f>
        <v/>
      </c>
      <c r="CC160" s="173" t="str">
        <f>IFERROR(Inv_SY_B!CC160/Inv_SY_B!$CU160-1,"")</f>
        <v/>
      </c>
      <c r="CD160" s="173" t="str">
        <f>IFERROR(Inv_SY_B!CD160/Inv_SY_B!$CU160-1,"")</f>
        <v/>
      </c>
      <c r="CE160" s="173" t="str">
        <f>IFERROR(Inv_SY_B!CE160/Inv_SY_B!$CU160-1,"")</f>
        <v/>
      </c>
      <c r="CF160" s="173" t="str">
        <f>IFERROR(Inv_SY_B!CF160/Inv_SY_B!$CU160-1,"")</f>
        <v/>
      </c>
      <c r="CG160" s="173" t="str">
        <f>IFERROR(Inv_SY_B!CG160/Inv_SY_B!$CU160-1,"")</f>
        <v/>
      </c>
      <c r="CH160" s="173" t="str">
        <f>IFERROR(Inv_SY_B!CH160/Inv_SY_B!$CU160-1,"")</f>
        <v/>
      </c>
      <c r="CI160" s="173" t="str">
        <f>IFERROR(Inv_SY_B!CI160/Inv_SY_B!$CU160-1,"")</f>
        <v/>
      </c>
      <c r="CJ160" s="173" t="str">
        <f>IFERROR(Inv_SY_B!CJ160/Inv_SY_B!$CU160-1,"")</f>
        <v/>
      </c>
      <c r="CK160" s="173" t="str">
        <f>IFERROR(Inv_SY_B!CK160/Inv_SY_B!$CU160-1,"")</f>
        <v/>
      </c>
      <c r="CL160" s="173" t="str">
        <f>IFERROR(Inv_SY_B!CL160/Inv_SY_B!$CU160-1,"")</f>
        <v/>
      </c>
      <c r="CM160" s="173" t="str">
        <f>IFERROR(Inv_SY_B!CM160/Inv_SY_B!$CU160-1,"")</f>
        <v/>
      </c>
      <c r="CN160" s="173" t="str">
        <f>IFERROR(Inv_SY_B!CN160/Inv_SY_B!$CU160-1,"")</f>
        <v/>
      </c>
      <c r="CO160" s="173" t="str">
        <f>IFERROR(Inv_SY_B!CO160/Inv_SY_B!$CU160-1,"")</f>
        <v/>
      </c>
      <c r="CP160" s="173" t="str">
        <f>IFERROR(Inv_SY_B!CP160/Inv_SY_B!$CU160-1,"")</f>
        <v/>
      </c>
      <c r="CQ160" s="173" t="str">
        <f>IFERROR(Inv_SY_B!CQ160/Inv_SY_B!$CU160-1,"")</f>
        <v/>
      </c>
      <c r="CR160" s="173" t="str">
        <f>IFERROR(Inv_SY_B!CR160/Inv_SY_B!$CU160-1,"")</f>
        <v/>
      </c>
      <c r="CS160" s="173" t="str">
        <f>IFERROR(Inv_SY_B!CS160/Inv_SY_B!$CU160-1,"")</f>
        <v/>
      </c>
      <c r="CT160" s="173" t="str">
        <f>IFERROR(Inv_SY_B!CT160/Inv_SY_B!$CU160-1,"")</f>
        <v/>
      </c>
      <c r="CU160" s="173"/>
      <c r="CV160" s="173"/>
      <c r="CW160" s="173"/>
      <c r="CX160" s="173"/>
    </row>
    <row r="161" spans="2:102">
      <c r="B161" s="164">
        <f t="shared" si="3"/>
        <v>45853</v>
      </c>
      <c r="C161" s="173" t="str">
        <f>IFERROR(Inv_SY_B!C161/Inv_SY_B!$CU161-1,"")</f>
        <v/>
      </c>
      <c r="D161" s="173" t="str">
        <f>IFERROR(Inv_SY_B!D161/Inv_SY_B!$CU161-1,"")</f>
        <v/>
      </c>
      <c r="E161" s="173" t="str">
        <f>IFERROR(Inv_SY_B!E161/Inv_SY_B!$CU161-1,"")</f>
        <v/>
      </c>
      <c r="F161" s="173" t="str">
        <f>IFERROR(Inv_SY_B!F161/Inv_SY_B!$CU161-1,"")</f>
        <v/>
      </c>
      <c r="G161" s="173" t="str">
        <f>IFERROR(Inv_SY_B!G161/Inv_SY_B!$CU161-1,"")</f>
        <v/>
      </c>
      <c r="H161" s="173" t="str">
        <f>IFERROR(Inv_SY_B!H161/Inv_SY_B!$CU161-1,"")</f>
        <v/>
      </c>
      <c r="I161" s="173" t="str">
        <f>IFERROR(Inv_SY_B!I161/Inv_SY_B!$CU161-1,"")</f>
        <v/>
      </c>
      <c r="J161" s="173" t="str">
        <f>IFERROR(Inv_SY_B!J161/Inv_SY_B!$CU161-1,"")</f>
        <v/>
      </c>
      <c r="K161" s="173" t="str">
        <f>IFERROR(Inv_SY_B!K161/Inv_SY_B!$CU161-1,"")</f>
        <v/>
      </c>
      <c r="L161" s="173" t="str">
        <f>IFERROR(Inv_SY_B!L161/Inv_SY_B!$CU161-1,"")</f>
        <v/>
      </c>
      <c r="M161" s="173" t="str">
        <f>IFERROR(Inv_SY_B!M161/Inv_SY_B!$CU161-1,"")</f>
        <v/>
      </c>
      <c r="N161" s="173" t="str">
        <f>IFERROR(Inv_SY_B!N161/Inv_SY_B!$CU161-1,"")</f>
        <v/>
      </c>
      <c r="O161" s="173" t="str">
        <f>IFERROR(Inv_SY_B!O161/Inv_SY_B!$CU161-1,"")</f>
        <v/>
      </c>
      <c r="P161" s="173" t="str">
        <f>IFERROR(Inv_SY_B!P161/Inv_SY_B!$CU161-1,"")</f>
        <v/>
      </c>
      <c r="Q161" s="173" t="str">
        <f>IFERROR(Inv_SY_B!Q161/Inv_SY_B!$CU161-1,"")</f>
        <v/>
      </c>
      <c r="R161" s="173" t="str">
        <f>IFERROR(Inv_SY_B!R161/Inv_SY_B!$CU161-1,"")</f>
        <v/>
      </c>
      <c r="S161" s="173" t="str">
        <f>IFERROR(Inv_SY_B!S161/Inv_SY_B!$CU161-1,"")</f>
        <v/>
      </c>
      <c r="T161" s="173" t="str">
        <f>IFERROR(Inv_SY_B!T161/Inv_SY_B!$CU161-1,"")</f>
        <v/>
      </c>
      <c r="U161" s="173" t="str">
        <f>IFERROR(Inv_SY_B!U161/Inv_SY_B!$CU161-1,"")</f>
        <v/>
      </c>
      <c r="V161" s="173" t="str">
        <f>IFERROR(Inv_SY_B!V161/Inv_SY_B!$CU161-1,"")</f>
        <v/>
      </c>
      <c r="W161" s="173" t="str">
        <f>IFERROR(Inv_SY_B!W161/Inv_SY_B!$CU161-1,"")</f>
        <v/>
      </c>
      <c r="X161" s="173" t="str">
        <f>IFERROR(Inv_SY_B!X161/Inv_SY_B!$CU161-1,"")</f>
        <v/>
      </c>
      <c r="Y161" s="173" t="str">
        <f>IFERROR(Inv_SY_B!Y161/Inv_SY_B!$CU161-1,"")</f>
        <v/>
      </c>
      <c r="Z161" s="173" t="str">
        <f>IFERROR(Inv_SY_B!Z161/Inv_SY_B!$CU161-1,"")</f>
        <v/>
      </c>
      <c r="AA161" s="173" t="str">
        <f>IFERROR(Inv_SY_B!AA161/Inv_SY_B!$CU161-1,"")</f>
        <v/>
      </c>
      <c r="AB161" s="173" t="str">
        <f>IFERROR(Inv_SY_B!AB161/Inv_SY_B!$CU161-1,"")</f>
        <v/>
      </c>
      <c r="AC161" s="173" t="str">
        <f>IFERROR(Inv_SY_B!AC161/Inv_SY_B!$CU161-1,"")</f>
        <v/>
      </c>
      <c r="AD161" s="173" t="str">
        <f>IFERROR(Inv_SY_B!AD161/Inv_SY_B!$CU161-1,"")</f>
        <v/>
      </c>
      <c r="AE161" s="173" t="str">
        <f>IFERROR(Inv_SY_B!AE161/Inv_SY_B!$CU161-1,"")</f>
        <v/>
      </c>
      <c r="AF161" s="173" t="str">
        <f>IFERROR(Inv_SY_B!AF161/Inv_SY_B!$CU161-1,"")</f>
        <v/>
      </c>
      <c r="AG161" s="173" t="str">
        <f>IFERROR(Inv_SY_B!AG161/Inv_SY_B!$CU161-1,"")</f>
        <v/>
      </c>
      <c r="AH161" s="173" t="str">
        <f>IFERROR(Inv_SY_B!AH161/Inv_SY_B!$CU161-1,"")</f>
        <v/>
      </c>
      <c r="AI161" s="173" t="str">
        <f>IFERROR(Inv_SY_B!AI161/Inv_SY_B!$CU161-1,"")</f>
        <v/>
      </c>
      <c r="AJ161" s="173" t="str">
        <f>IFERROR(Inv_SY_B!AJ161/Inv_SY_B!$CU161-1,"")</f>
        <v/>
      </c>
      <c r="AK161" s="173" t="str">
        <f>IFERROR(Inv_SY_B!AK161/Inv_SY_B!$CU161-1,"")</f>
        <v/>
      </c>
      <c r="AL161" s="173" t="str">
        <f>IFERROR(Inv_SY_B!AL161/Inv_SY_B!$CU161-1,"")</f>
        <v/>
      </c>
      <c r="AM161" s="173" t="str">
        <f>IFERROR(Inv_SY_B!AM161/Inv_SY_B!$CU161-1,"")</f>
        <v/>
      </c>
      <c r="AN161" s="173" t="str">
        <f>IFERROR(Inv_SY_B!AN161/Inv_SY_B!$CU161-1,"")</f>
        <v/>
      </c>
      <c r="AO161" s="173" t="str">
        <f>IFERROR(Inv_SY_B!AO161/Inv_SY_B!$CU161-1,"")</f>
        <v/>
      </c>
      <c r="AP161" s="173" t="str">
        <f>IFERROR(Inv_SY_B!AP161/Inv_SY_B!$CU161-1,"")</f>
        <v/>
      </c>
      <c r="AQ161" s="173" t="str">
        <f>IFERROR(Inv_SY_B!AQ161/Inv_SY_B!$CU161-1,"")</f>
        <v/>
      </c>
      <c r="AR161" s="173" t="str">
        <f>IFERROR(Inv_SY_B!AR161/Inv_SY_B!$CU161-1,"")</f>
        <v/>
      </c>
      <c r="AS161" s="173" t="str">
        <f>IFERROR(Inv_SY_B!AS161/Inv_SY_B!$CU161-1,"")</f>
        <v/>
      </c>
      <c r="AT161" s="173" t="str">
        <f>IFERROR(Inv_SY_B!AT161/Inv_SY_B!$CU161-1,"")</f>
        <v/>
      </c>
      <c r="AU161" s="173" t="str">
        <f>IFERROR(Inv_SY_B!AU161/Inv_SY_B!$CU161-1,"")</f>
        <v/>
      </c>
      <c r="AV161" s="173" t="str">
        <f>IFERROR(Inv_SY_B!AV161/Inv_SY_B!$CU161-1,"")</f>
        <v/>
      </c>
      <c r="AW161" s="173" t="str">
        <f>IFERROR(Inv_SY_B!AW161/Inv_SY_B!$CU161-1,"")</f>
        <v/>
      </c>
      <c r="AX161" s="173" t="str">
        <f>IFERROR(Inv_SY_B!AX161/Inv_SY_B!$CU161-1,"")</f>
        <v/>
      </c>
      <c r="AY161" s="173" t="str">
        <f>IFERROR(Inv_SY_B!AY161/Inv_SY_B!$CU161-1,"")</f>
        <v/>
      </c>
      <c r="AZ161" s="173" t="str">
        <f>IFERROR(Inv_SY_B!AZ161/Inv_SY_B!$CU161-1,"")</f>
        <v/>
      </c>
      <c r="BA161" s="173" t="str">
        <f>IFERROR(Inv_SY_B!BA161/Inv_SY_B!$CU161-1,"")</f>
        <v/>
      </c>
      <c r="BB161" s="173" t="str">
        <f>IFERROR(Inv_SY_B!BB161/Inv_SY_B!$CU161-1,"")</f>
        <v/>
      </c>
      <c r="BC161" s="173" t="str">
        <f>IFERROR(Inv_SY_B!BC161/Inv_SY_B!$CU161-1,"")</f>
        <v/>
      </c>
      <c r="BD161" s="173" t="str">
        <f>IFERROR(Inv_SY_B!BD161/Inv_SY_B!$CU161-1,"")</f>
        <v/>
      </c>
      <c r="BE161" s="173" t="str">
        <f>IFERROR(Inv_SY_B!BE161/Inv_SY_B!$CU161-1,"")</f>
        <v/>
      </c>
      <c r="BF161" s="173" t="str">
        <f>IFERROR(Inv_SY_B!BF161/Inv_SY_B!$CU161-1,"")</f>
        <v/>
      </c>
      <c r="BG161" s="173" t="str">
        <f>IFERROR(Inv_SY_B!BG161/Inv_SY_B!$CU161-1,"")</f>
        <v/>
      </c>
      <c r="BH161" s="173" t="str">
        <f>IFERROR(Inv_SY_B!BH161/Inv_SY_B!$CU161-1,"")</f>
        <v/>
      </c>
      <c r="BI161" s="173" t="str">
        <f>IFERROR(Inv_SY_B!BI161/Inv_SY_B!$CU161-1,"")</f>
        <v/>
      </c>
      <c r="BJ161" s="173" t="str">
        <f>IFERROR(Inv_SY_B!BJ161/Inv_SY_B!$CU161-1,"")</f>
        <v/>
      </c>
      <c r="BK161" s="173" t="str">
        <f>IFERROR(Inv_SY_B!BK161/Inv_SY_B!$CU161-1,"")</f>
        <v/>
      </c>
      <c r="BL161" s="173" t="str">
        <f>IFERROR(Inv_SY_B!BL161/Inv_SY_B!$CU161-1,"")</f>
        <v/>
      </c>
      <c r="BM161" s="173" t="str">
        <f>IFERROR(Inv_SY_B!BM161/Inv_SY_B!$CU161-1,"")</f>
        <v/>
      </c>
      <c r="BN161" s="173" t="str">
        <f>IFERROR(Inv_SY_B!BN161/Inv_SY_B!$CU161-1,"")</f>
        <v/>
      </c>
      <c r="BO161" s="173" t="str">
        <f>IFERROR(Inv_SY_B!BO161/Inv_SY_B!$CU161-1,"")</f>
        <v/>
      </c>
      <c r="BP161" s="173" t="str">
        <f>IFERROR(Inv_SY_B!BP161/Inv_SY_B!$CU161-1,"")</f>
        <v/>
      </c>
      <c r="BQ161" s="173" t="str">
        <f>IFERROR(Inv_SY_B!BQ161/Inv_SY_B!$CU161-1,"")</f>
        <v/>
      </c>
      <c r="BR161" s="173" t="str">
        <f>IFERROR(Inv_SY_B!BR161/Inv_SY_B!$CU161-1,"")</f>
        <v/>
      </c>
      <c r="BS161" s="173" t="str">
        <f>IFERROR(Inv_SY_B!BS161/Inv_SY_B!$CU161-1,"")</f>
        <v/>
      </c>
      <c r="BT161" s="173" t="str">
        <f>IFERROR(Inv_SY_B!BT161/Inv_SY_B!$CU161-1,"")</f>
        <v/>
      </c>
      <c r="BU161" s="173" t="str">
        <f>IFERROR(Inv_SY_B!BU161/Inv_SY_B!$CU161-1,"")</f>
        <v/>
      </c>
      <c r="BV161" s="173" t="str">
        <f>IFERROR(Inv_SY_B!BV161/Inv_SY_B!$CU161-1,"")</f>
        <v/>
      </c>
      <c r="BW161" s="173" t="str">
        <f>IFERROR(Inv_SY_B!BW161/Inv_SY_B!$CU161-1,"")</f>
        <v/>
      </c>
      <c r="BX161" s="173" t="str">
        <f>IFERROR(Inv_SY_B!BX161/Inv_SY_B!$CU161-1,"")</f>
        <v/>
      </c>
      <c r="BY161" s="173" t="str">
        <f>IFERROR(Inv_SY_B!BY161/Inv_SY_B!$CU161-1,"")</f>
        <v/>
      </c>
      <c r="BZ161" s="173" t="str">
        <f>IFERROR(Inv_SY_B!BZ161/Inv_SY_B!$CU161-1,"")</f>
        <v/>
      </c>
      <c r="CA161" s="173" t="str">
        <f>IFERROR(Inv_SY_B!CA161/Inv_SY_B!$CU161-1,"")</f>
        <v/>
      </c>
      <c r="CB161" s="173" t="str">
        <f>IFERROR(Inv_SY_B!CB161/Inv_SY_B!$CU161-1,"")</f>
        <v/>
      </c>
      <c r="CC161" s="173" t="str">
        <f>IFERROR(Inv_SY_B!CC161/Inv_SY_B!$CU161-1,"")</f>
        <v/>
      </c>
      <c r="CD161" s="173" t="str">
        <f>IFERROR(Inv_SY_B!CD161/Inv_SY_B!$CU161-1,"")</f>
        <v/>
      </c>
      <c r="CE161" s="173" t="str">
        <f>IFERROR(Inv_SY_B!CE161/Inv_SY_B!$CU161-1,"")</f>
        <v/>
      </c>
      <c r="CF161" s="173" t="str">
        <f>IFERROR(Inv_SY_B!CF161/Inv_SY_B!$CU161-1,"")</f>
        <v/>
      </c>
      <c r="CG161" s="173" t="str">
        <f>IFERROR(Inv_SY_B!CG161/Inv_SY_B!$CU161-1,"")</f>
        <v/>
      </c>
      <c r="CH161" s="173" t="str">
        <f>IFERROR(Inv_SY_B!CH161/Inv_SY_B!$CU161-1,"")</f>
        <v/>
      </c>
      <c r="CI161" s="173" t="str">
        <f>IFERROR(Inv_SY_B!CI161/Inv_SY_B!$CU161-1,"")</f>
        <v/>
      </c>
      <c r="CJ161" s="173" t="str">
        <f>IFERROR(Inv_SY_B!CJ161/Inv_SY_B!$CU161-1,"")</f>
        <v/>
      </c>
      <c r="CK161" s="173" t="str">
        <f>IFERROR(Inv_SY_B!CK161/Inv_SY_B!$CU161-1,"")</f>
        <v/>
      </c>
      <c r="CL161" s="173" t="str">
        <f>IFERROR(Inv_SY_B!CL161/Inv_SY_B!$CU161-1,"")</f>
        <v/>
      </c>
      <c r="CM161" s="173" t="str">
        <f>IFERROR(Inv_SY_B!CM161/Inv_SY_B!$CU161-1,"")</f>
        <v/>
      </c>
      <c r="CN161" s="173" t="str">
        <f>IFERROR(Inv_SY_B!CN161/Inv_SY_B!$CU161-1,"")</f>
        <v/>
      </c>
      <c r="CO161" s="173" t="str">
        <f>IFERROR(Inv_SY_B!CO161/Inv_SY_B!$CU161-1,"")</f>
        <v/>
      </c>
      <c r="CP161" s="173" t="str">
        <f>IFERROR(Inv_SY_B!CP161/Inv_SY_B!$CU161-1,"")</f>
        <v/>
      </c>
      <c r="CQ161" s="173" t="str">
        <f>IFERROR(Inv_SY_B!CQ161/Inv_SY_B!$CU161-1,"")</f>
        <v/>
      </c>
      <c r="CR161" s="173" t="str">
        <f>IFERROR(Inv_SY_B!CR161/Inv_SY_B!$CU161-1,"")</f>
        <v/>
      </c>
      <c r="CS161" s="173" t="str">
        <f>IFERROR(Inv_SY_B!CS161/Inv_SY_B!$CU161-1,"")</f>
        <v/>
      </c>
      <c r="CT161" s="173" t="str">
        <f>IFERROR(Inv_SY_B!CT161/Inv_SY_B!$CU161-1,"")</f>
        <v/>
      </c>
      <c r="CU161" s="173"/>
      <c r="CV161" s="173"/>
      <c r="CW161" s="173"/>
      <c r="CX161" s="173"/>
    </row>
    <row r="162" spans="2:102">
      <c r="B162" s="164">
        <f t="shared" si="3"/>
        <v>45854</v>
      </c>
      <c r="C162" s="173" t="str">
        <f>IFERROR(Inv_SY_B!C162/Inv_SY_B!$CU162-1,"")</f>
        <v/>
      </c>
      <c r="D162" s="173" t="str">
        <f>IFERROR(Inv_SY_B!D162/Inv_SY_B!$CU162-1,"")</f>
        <v/>
      </c>
      <c r="E162" s="173" t="str">
        <f>IFERROR(Inv_SY_B!E162/Inv_SY_B!$CU162-1,"")</f>
        <v/>
      </c>
      <c r="F162" s="173" t="str">
        <f>IFERROR(Inv_SY_B!F162/Inv_SY_B!$CU162-1,"")</f>
        <v/>
      </c>
      <c r="G162" s="173" t="str">
        <f>IFERROR(Inv_SY_B!G162/Inv_SY_B!$CU162-1,"")</f>
        <v/>
      </c>
      <c r="H162" s="173" t="str">
        <f>IFERROR(Inv_SY_B!H162/Inv_SY_B!$CU162-1,"")</f>
        <v/>
      </c>
      <c r="I162" s="173" t="str">
        <f>IFERROR(Inv_SY_B!I162/Inv_SY_B!$CU162-1,"")</f>
        <v/>
      </c>
      <c r="J162" s="173" t="str">
        <f>IFERROR(Inv_SY_B!J162/Inv_SY_B!$CU162-1,"")</f>
        <v/>
      </c>
      <c r="K162" s="173" t="str">
        <f>IFERROR(Inv_SY_B!K162/Inv_SY_B!$CU162-1,"")</f>
        <v/>
      </c>
      <c r="L162" s="173" t="str">
        <f>IFERROR(Inv_SY_B!L162/Inv_SY_B!$CU162-1,"")</f>
        <v/>
      </c>
      <c r="M162" s="173" t="str">
        <f>IFERROR(Inv_SY_B!M162/Inv_SY_B!$CU162-1,"")</f>
        <v/>
      </c>
      <c r="N162" s="173" t="str">
        <f>IFERROR(Inv_SY_B!N162/Inv_SY_B!$CU162-1,"")</f>
        <v/>
      </c>
      <c r="O162" s="173" t="str">
        <f>IFERROR(Inv_SY_B!O162/Inv_SY_B!$CU162-1,"")</f>
        <v/>
      </c>
      <c r="P162" s="173" t="str">
        <f>IFERROR(Inv_SY_B!P162/Inv_SY_B!$CU162-1,"")</f>
        <v/>
      </c>
      <c r="Q162" s="173" t="str">
        <f>IFERROR(Inv_SY_B!Q162/Inv_SY_B!$CU162-1,"")</f>
        <v/>
      </c>
      <c r="R162" s="173" t="str">
        <f>IFERROR(Inv_SY_B!R162/Inv_SY_B!$CU162-1,"")</f>
        <v/>
      </c>
      <c r="S162" s="173" t="str">
        <f>IFERROR(Inv_SY_B!S162/Inv_SY_B!$CU162-1,"")</f>
        <v/>
      </c>
      <c r="T162" s="173" t="str">
        <f>IFERROR(Inv_SY_B!T162/Inv_SY_B!$CU162-1,"")</f>
        <v/>
      </c>
      <c r="U162" s="173" t="str">
        <f>IFERROR(Inv_SY_B!U162/Inv_SY_B!$CU162-1,"")</f>
        <v/>
      </c>
      <c r="V162" s="173" t="str">
        <f>IFERROR(Inv_SY_B!V162/Inv_SY_B!$CU162-1,"")</f>
        <v/>
      </c>
      <c r="W162" s="173" t="str">
        <f>IFERROR(Inv_SY_B!W162/Inv_SY_B!$CU162-1,"")</f>
        <v/>
      </c>
      <c r="X162" s="173" t="str">
        <f>IFERROR(Inv_SY_B!X162/Inv_SY_B!$CU162-1,"")</f>
        <v/>
      </c>
      <c r="Y162" s="173" t="str">
        <f>IFERROR(Inv_SY_B!Y162/Inv_SY_B!$CU162-1,"")</f>
        <v/>
      </c>
      <c r="Z162" s="173" t="str">
        <f>IFERROR(Inv_SY_B!Z162/Inv_SY_B!$CU162-1,"")</f>
        <v/>
      </c>
      <c r="AA162" s="173" t="str">
        <f>IFERROR(Inv_SY_B!AA162/Inv_SY_B!$CU162-1,"")</f>
        <v/>
      </c>
      <c r="AB162" s="173" t="str">
        <f>IFERROR(Inv_SY_B!AB162/Inv_SY_B!$CU162-1,"")</f>
        <v/>
      </c>
      <c r="AC162" s="173" t="str">
        <f>IFERROR(Inv_SY_B!AC162/Inv_SY_B!$CU162-1,"")</f>
        <v/>
      </c>
      <c r="AD162" s="173" t="str">
        <f>IFERROR(Inv_SY_B!AD162/Inv_SY_B!$CU162-1,"")</f>
        <v/>
      </c>
      <c r="AE162" s="173" t="str">
        <f>IFERROR(Inv_SY_B!AE162/Inv_SY_B!$CU162-1,"")</f>
        <v/>
      </c>
      <c r="AF162" s="173" t="str">
        <f>IFERROR(Inv_SY_B!AF162/Inv_SY_B!$CU162-1,"")</f>
        <v/>
      </c>
      <c r="AG162" s="173" t="str">
        <f>IFERROR(Inv_SY_B!AG162/Inv_SY_B!$CU162-1,"")</f>
        <v/>
      </c>
      <c r="AH162" s="173" t="str">
        <f>IFERROR(Inv_SY_B!AH162/Inv_SY_B!$CU162-1,"")</f>
        <v/>
      </c>
      <c r="AI162" s="173" t="str">
        <f>IFERROR(Inv_SY_B!AI162/Inv_SY_B!$CU162-1,"")</f>
        <v/>
      </c>
      <c r="AJ162" s="173" t="str">
        <f>IFERROR(Inv_SY_B!AJ162/Inv_SY_B!$CU162-1,"")</f>
        <v/>
      </c>
      <c r="AK162" s="173" t="str">
        <f>IFERROR(Inv_SY_B!AK162/Inv_SY_B!$CU162-1,"")</f>
        <v/>
      </c>
      <c r="AL162" s="173" t="str">
        <f>IFERROR(Inv_SY_B!AL162/Inv_SY_B!$CU162-1,"")</f>
        <v/>
      </c>
      <c r="AM162" s="173" t="str">
        <f>IFERROR(Inv_SY_B!AM162/Inv_SY_B!$CU162-1,"")</f>
        <v/>
      </c>
      <c r="AN162" s="173" t="str">
        <f>IFERROR(Inv_SY_B!AN162/Inv_SY_B!$CU162-1,"")</f>
        <v/>
      </c>
      <c r="AO162" s="173" t="str">
        <f>IFERROR(Inv_SY_B!AO162/Inv_SY_B!$CU162-1,"")</f>
        <v/>
      </c>
      <c r="AP162" s="173" t="str">
        <f>IFERROR(Inv_SY_B!AP162/Inv_SY_B!$CU162-1,"")</f>
        <v/>
      </c>
      <c r="AQ162" s="173" t="str">
        <f>IFERROR(Inv_SY_B!AQ162/Inv_SY_B!$CU162-1,"")</f>
        <v/>
      </c>
      <c r="AR162" s="173" t="str">
        <f>IFERROR(Inv_SY_B!AR162/Inv_SY_B!$CU162-1,"")</f>
        <v/>
      </c>
      <c r="AS162" s="173" t="str">
        <f>IFERROR(Inv_SY_B!AS162/Inv_SY_B!$CU162-1,"")</f>
        <v/>
      </c>
      <c r="AT162" s="173" t="str">
        <f>IFERROR(Inv_SY_B!AT162/Inv_SY_B!$CU162-1,"")</f>
        <v/>
      </c>
      <c r="AU162" s="173" t="str">
        <f>IFERROR(Inv_SY_B!AU162/Inv_SY_B!$CU162-1,"")</f>
        <v/>
      </c>
      <c r="AV162" s="173" t="str">
        <f>IFERROR(Inv_SY_B!AV162/Inv_SY_B!$CU162-1,"")</f>
        <v/>
      </c>
      <c r="AW162" s="173" t="str">
        <f>IFERROR(Inv_SY_B!AW162/Inv_SY_B!$CU162-1,"")</f>
        <v/>
      </c>
      <c r="AX162" s="173" t="str">
        <f>IFERROR(Inv_SY_B!AX162/Inv_SY_B!$CU162-1,"")</f>
        <v/>
      </c>
      <c r="AY162" s="173" t="str">
        <f>IFERROR(Inv_SY_B!AY162/Inv_SY_B!$CU162-1,"")</f>
        <v/>
      </c>
      <c r="AZ162" s="173" t="str">
        <f>IFERROR(Inv_SY_B!AZ162/Inv_SY_B!$CU162-1,"")</f>
        <v/>
      </c>
      <c r="BA162" s="173" t="str">
        <f>IFERROR(Inv_SY_B!BA162/Inv_SY_B!$CU162-1,"")</f>
        <v/>
      </c>
      <c r="BB162" s="173" t="str">
        <f>IFERROR(Inv_SY_B!BB162/Inv_SY_B!$CU162-1,"")</f>
        <v/>
      </c>
      <c r="BC162" s="173" t="str">
        <f>IFERROR(Inv_SY_B!BC162/Inv_SY_B!$CU162-1,"")</f>
        <v/>
      </c>
      <c r="BD162" s="173" t="str">
        <f>IFERROR(Inv_SY_B!BD162/Inv_SY_B!$CU162-1,"")</f>
        <v/>
      </c>
      <c r="BE162" s="173" t="str">
        <f>IFERROR(Inv_SY_B!BE162/Inv_SY_B!$CU162-1,"")</f>
        <v/>
      </c>
      <c r="BF162" s="173" t="str">
        <f>IFERROR(Inv_SY_B!BF162/Inv_SY_B!$CU162-1,"")</f>
        <v/>
      </c>
      <c r="BG162" s="173" t="str">
        <f>IFERROR(Inv_SY_B!BG162/Inv_SY_B!$CU162-1,"")</f>
        <v/>
      </c>
      <c r="BH162" s="173" t="str">
        <f>IFERROR(Inv_SY_B!BH162/Inv_SY_B!$CU162-1,"")</f>
        <v/>
      </c>
      <c r="BI162" s="173" t="str">
        <f>IFERROR(Inv_SY_B!BI162/Inv_SY_B!$CU162-1,"")</f>
        <v/>
      </c>
      <c r="BJ162" s="173" t="str">
        <f>IFERROR(Inv_SY_B!BJ162/Inv_SY_B!$CU162-1,"")</f>
        <v/>
      </c>
      <c r="BK162" s="173" t="str">
        <f>IFERROR(Inv_SY_B!BK162/Inv_SY_B!$CU162-1,"")</f>
        <v/>
      </c>
      <c r="BL162" s="173" t="str">
        <f>IFERROR(Inv_SY_B!BL162/Inv_SY_B!$CU162-1,"")</f>
        <v/>
      </c>
      <c r="BM162" s="173" t="str">
        <f>IFERROR(Inv_SY_B!BM162/Inv_SY_B!$CU162-1,"")</f>
        <v/>
      </c>
      <c r="BN162" s="173" t="str">
        <f>IFERROR(Inv_SY_B!BN162/Inv_SY_B!$CU162-1,"")</f>
        <v/>
      </c>
      <c r="BO162" s="173" t="str">
        <f>IFERROR(Inv_SY_B!BO162/Inv_SY_B!$CU162-1,"")</f>
        <v/>
      </c>
      <c r="BP162" s="173" t="str">
        <f>IFERROR(Inv_SY_B!BP162/Inv_SY_B!$CU162-1,"")</f>
        <v/>
      </c>
      <c r="BQ162" s="173" t="str">
        <f>IFERROR(Inv_SY_B!BQ162/Inv_SY_B!$CU162-1,"")</f>
        <v/>
      </c>
      <c r="BR162" s="173" t="str">
        <f>IFERROR(Inv_SY_B!BR162/Inv_SY_B!$CU162-1,"")</f>
        <v/>
      </c>
      <c r="BS162" s="173" t="str">
        <f>IFERROR(Inv_SY_B!BS162/Inv_SY_B!$CU162-1,"")</f>
        <v/>
      </c>
      <c r="BT162" s="173" t="str">
        <f>IFERROR(Inv_SY_B!BT162/Inv_SY_B!$CU162-1,"")</f>
        <v/>
      </c>
      <c r="BU162" s="173" t="str">
        <f>IFERROR(Inv_SY_B!BU162/Inv_SY_B!$CU162-1,"")</f>
        <v/>
      </c>
      <c r="BV162" s="173" t="str">
        <f>IFERROR(Inv_SY_B!BV162/Inv_SY_B!$CU162-1,"")</f>
        <v/>
      </c>
      <c r="BW162" s="173" t="str">
        <f>IFERROR(Inv_SY_B!BW162/Inv_SY_B!$CU162-1,"")</f>
        <v/>
      </c>
      <c r="BX162" s="173" t="str">
        <f>IFERROR(Inv_SY_B!BX162/Inv_SY_B!$CU162-1,"")</f>
        <v/>
      </c>
      <c r="BY162" s="173" t="str">
        <f>IFERROR(Inv_SY_B!BY162/Inv_SY_B!$CU162-1,"")</f>
        <v/>
      </c>
      <c r="BZ162" s="173" t="str">
        <f>IFERROR(Inv_SY_B!BZ162/Inv_SY_B!$CU162-1,"")</f>
        <v/>
      </c>
      <c r="CA162" s="173" t="str">
        <f>IFERROR(Inv_SY_B!CA162/Inv_SY_B!$CU162-1,"")</f>
        <v/>
      </c>
      <c r="CB162" s="173" t="str">
        <f>IFERROR(Inv_SY_B!CB162/Inv_SY_B!$CU162-1,"")</f>
        <v/>
      </c>
      <c r="CC162" s="173" t="str">
        <f>IFERROR(Inv_SY_B!CC162/Inv_SY_B!$CU162-1,"")</f>
        <v/>
      </c>
      <c r="CD162" s="173" t="str">
        <f>IFERROR(Inv_SY_B!CD162/Inv_SY_B!$CU162-1,"")</f>
        <v/>
      </c>
      <c r="CE162" s="173" t="str">
        <f>IFERROR(Inv_SY_B!CE162/Inv_SY_B!$CU162-1,"")</f>
        <v/>
      </c>
      <c r="CF162" s="173" t="str">
        <f>IFERROR(Inv_SY_B!CF162/Inv_SY_B!$CU162-1,"")</f>
        <v/>
      </c>
      <c r="CG162" s="173" t="str">
        <f>IFERROR(Inv_SY_B!CG162/Inv_SY_B!$CU162-1,"")</f>
        <v/>
      </c>
      <c r="CH162" s="173" t="str">
        <f>IFERROR(Inv_SY_B!CH162/Inv_SY_B!$CU162-1,"")</f>
        <v/>
      </c>
      <c r="CI162" s="173" t="str">
        <f>IFERROR(Inv_SY_B!CI162/Inv_SY_B!$CU162-1,"")</f>
        <v/>
      </c>
      <c r="CJ162" s="173" t="str">
        <f>IFERROR(Inv_SY_B!CJ162/Inv_SY_B!$CU162-1,"")</f>
        <v/>
      </c>
      <c r="CK162" s="173" t="str">
        <f>IFERROR(Inv_SY_B!CK162/Inv_SY_B!$CU162-1,"")</f>
        <v/>
      </c>
      <c r="CL162" s="173" t="str">
        <f>IFERROR(Inv_SY_B!CL162/Inv_SY_B!$CU162-1,"")</f>
        <v/>
      </c>
      <c r="CM162" s="173" t="str">
        <f>IFERROR(Inv_SY_B!CM162/Inv_SY_B!$CU162-1,"")</f>
        <v/>
      </c>
      <c r="CN162" s="173" t="str">
        <f>IFERROR(Inv_SY_B!CN162/Inv_SY_B!$CU162-1,"")</f>
        <v/>
      </c>
      <c r="CO162" s="173" t="str">
        <f>IFERROR(Inv_SY_B!CO162/Inv_SY_B!$CU162-1,"")</f>
        <v/>
      </c>
      <c r="CP162" s="173" t="str">
        <f>IFERROR(Inv_SY_B!CP162/Inv_SY_B!$CU162-1,"")</f>
        <v/>
      </c>
      <c r="CQ162" s="173" t="str">
        <f>IFERROR(Inv_SY_B!CQ162/Inv_SY_B!$CU162-1,"")</f>
        <v/>
      </c>
      <c r="CR162" s="173" t="str">
        <f>IFERROR(Inv_SY_B!CR162/Inv_SY_B!$CU162-1,"")</f>
        <v/>
      </c>
      <c r="CS162" s="173" t="str">
        <f>IFERROR(Inv_SY_B!CS162/Inv_SY_B!$CU162-1,"")</f>
        <v/>
      </c>
      <c r="CT162" s="173" t="str">
        <f>IFERROR(Inv_SY_B!CT162/Inv_SY_B!$CU162-1,"")</f>
        <v/>
      </c>
      <c r="CU162" s="173"/>
      <c r="CV162" s="173"/>
      <c r="CW162" s="173"/>
      <c r="CX162" s="173"/>
    </row>
    <row r="163" spans="2:102">
      <c r="B163" s="164">
        <f t="shared" si="3"/>
        <v>45855</v>
      </c>
      <c r="C163" s="173" t="str">
        <f>IFERROR(Inv_SY_B!C163/Inv_SY_B!$CU163-1,"")</f>
        <v/>
      </c>
      <c r="D163" s="173" t="str">
        <f>IFERROR(Inv_SY_B!D163/Inv_SY_B!$CU163-1,"")</f>
        <v/>
      </c>
      <c r="E163" s="173" t="str">
        <f>IFERROR(Inv_SY_B!E163/Inv_SY_B!$CU163-1,"")</f>
        <v/>
      </c>
      <c r="F163" s="173" t="str">
        <f>IFERROR(Inv_SY_B!F163/Inv_SY_B!$CU163-1,"")</f>
        <v/>
      </c>
      <c r="G163" s="173" t="str">
        <f>IFERROR(Inv_SY_B!G163/Inv_SY_B!$CU163-1,"")</f>
        <v/>
      </c>
      <c r="H163" s="173" t="str">
        <f>IFERROR(Inv_SY_B!H163/Inv_SY_B!$CU163-1,"")</f>
        <v/>
      </c>
      <c r="I163" s="173" t="str">
        <f>IFERROR(Inv_SY_B!I163/Inv_SY_B!$CU163-1,"")</f>
        <v/>
      </c>
      <c r="J163" s="173" t="str">
        <f>IFERROR(Inv_SY_B!J163/Inv_SY_B!$CU163-1,"")</f>
        <v/>
      </c>
      <c r="K163" s="173" t="str">
        <f>IFERROR(Inv_SY_B!K163/Inv_SY_B!$CU163-1,"")</f>
        <v/>
      </c>
      <c r="L163" s="173" t="str">
        <f>IFERROR(Inv_SY_B!L163/Inv_SY_B!$CU163-1,"")</f>
        <v/>
      </c>
      <c r="M163" s="173" t="str">
        <f>IFERROR(Inv_SY_B!M163/Inv_SY_B!$CU163-1,"")</f>
        <v/>
      </c>
      <c r="N163" s="173" t="str">
        <f>IFERROR(Inv_SY_B!N163/Inv_SY_B!$CU163-1,"")</f>
        <v/>
      </c>
      <c r="O163" s="173" t="str">
        <f>IFERROR(Inv_SY_B!O163/Inv_SY_B!$CU163-1,"")</f>
        <v/>
      </c>
      <c r="P163" s="173" t="str">
        <f>IFERROR(Inv_SY_B!P163/Inv_SY_B!$CU163-1,"")</f>
        <v/>
      </c>
      <c r="Q163" s="173" t="str">
        <f>IFERROR(Inv_SY_B!Q163/Inv_SY_B!$CU163-1,"")</f>
        <v/>
      </c>
      <c r="R163" s="173" t="str">
        <f>IFERROR(Inv_SY_B!R163/Inv_SY_B!$CU163-1,"")</f>
        <v/>
      </c>
      <c r="S163" s="173" t="str">
        <f>IFERROR(Inv_SY_B!S163/Inv_SY_B!$CU163-1,"")</f>
        <v/>
      </c>
      <c r="T163" s="173" t="str">
        <f>IFERROR(Inv_SY_B!T163/Inv_SY_B!$CU163-1,"")</f>
        <v/>
      </c>
      <c r="U163" s="173" t="str">
        <f>IFERROR(Inv_SY_B!U163/Inv_SY_B!$CU163-1,"")</f>
        <v/>
      </c>
      <c r="V163" s="173" t="str">
        <f>IFERROR(Inv_SY_B!V163/Inv_SY_B!$CU163-1,"")</f>
        <v/>
      </c>
      <c r="W163" s="173" t="str">
        <f>IFERROR(Inv_SY_B!W163/Inv_SY_B!$CU163-1,"")</f>
        <v/>
      </c>
      <c r="X163" s="173" t="str">
        <f>IFERROR(Inv_SY_B!X163/Inv_SY_B!$CU163-1,"")</f>
        <v/>
      </c>
      <c r="Y163" s="173" t="str">
        <f>IFERROR(Inv_SY_B!Y163/Inv_SY_B!$CU163-1,"")</f>
        <v/>
      </c>
      <c r="Z163" s="173" t="str">
        <f>IFERROR(Inv_SY_B!Z163/Inv_SY_B!$CU163-1,"")</f>
        <v/>
      </c>
      <c r="AA163" s="173" t="str">
        <f>IFERROR(Inv_SY_B!AA163/Inv_SY_B!$CU163-1,"")</f>
        <v/>
      </c>
      <c r="AB163" s="173" t="str">
        <f>IFERROR(Inv_SY_B!AB163/Inv_SY_B!$CU163-1,"")</f>
        <v/>
      </c>
      <c r="AC163" s="173" t="str">
        <f>IFERROR(Inv_SY_B!AC163/Inv_SY_B!$CU163-1,"")</f>
        <v/>
      </c>
      <c r="AD163" s="173" t="str">
        <f>IFERROR(Inv_SY_B!AD163/Inv_SY_B!$CU163-1,"")</f>
        <v/>
      </c>
      <c r="AE163" s="173" t="str">
        <f>IFERROR(Inv_SY_B!AE163/Inv_SY_B!$CU163-1,"")</f>
        <v/>
      </c>
      <c r="AF163" s="173" t="str">
        <f>IFERROR(Inv_SY_B!AF163/Inv_SY_B!$CU163-1,"")</f>
        <v/>
      </c>
      <c r="AG163" s="173" t="str">
        <f>IFERROR(Inv_SY_B!AG163/Inv_SY_B!$CU163-1,"")</f>
        <v/>
      </c>
      <c r="AH163" s="173" t="str">
        <f>IFERROR(Inv_SY_B!AH163/Inv_SY_B!$CU163-1,"")</f>
        <v/>
      </c>
      <c r="AI163" s="173" t="str">
        <f>IFERROR(Inv_SY_B!AI163/Inv_SY_B!$CU163-1,"")</f>
        <v/>
      </c>
      <c r="AJ163" s="173" t="str">
        <f>IFERROR(Inv_SY_B!AJ163/Inv_SY_B!$CU163-1,"")</f>
        <v/>
      </c>
      <c r="AK163" s="173" t="str">
        <f>IFERROR(Inv_SY_B!AK163/Inv_SY_B!$CU163-1,"")</f>
        <v/>
      </c>
      <c r="AL163" s="173" t="str">
        <f>IFERROR(Inv_SY_B!AL163/Inv_SY_B!$CU163-1,"")</f>
        <v/>
      </c>
      <c r="AM163" s="173" t="str">
        <f>IFERROR(Inv_SY_B!AM163/Inv_SY_B!$CU163-1,"")</f>
        <v/>
      </c>
      <c r="AN163" s="173" t="str">
        <f>IFERROR(Inv_SY_B!AN163/Inv_SY_B!$CU163-1,"")</f>
        <v/>
      </c>
      <c r="AO163" s="173" t="str">
        <f>IFERROR(Inv_SY_B!AO163/Inv_SY_B!$CU163-1,"")</f>
        <v/>
      </c>
      <c r="AP163" s="173" t="str">
        <f>IFERROR(Inv_SY_B!AP163/Inv_SY_B!$CU163-1,"")</f>
        <v/>
      </c>
      <c r="AQ163" s="173" t="str">
        <f>IFERROR(Inv_SY_B!AQ163/Inv_SY_B!$CU163-1,"")</f>
        <v/>
      </c>
      <c r="AR163" s="173" t="str">
        <f>IFERROR(Inv_SY_B!AR163/Inv_SY_B!$CU163-1,"")</f>
        <v/>
      </c>
      <c r="AS163" s="173" t="str">
        <f>IFERROR(Inv_SY_B!AS163/Inv_SY_B!$CU163-1,"")</f>
        <v/>
      </c>
      <c r="AT163" s="173" t="str">
        <f>IFERROR(Inv_SY_B!AT163/Inv_SY_B!$CU163-1,"")</f>
        <v/>
      </c>
      <c r="AU163" s="173" t="str">
        <f>IFERROR(Inv_SY_B!AU163/Inv_SY_B!$CU163-1,"")</f>
        <v/>
      </c>
      <c r="AV163" s="173" t="str">
        <f>IFERROR(Inv_SY_B!AV163/Inv_SY_B!$CU163-1,"")</f>
        <v/>
      </c>
      <c r="AW163" s="173" t="str">
        <f>IFERROR(Inv_SY_B!AW163/Inv_SY_B!$CU163-1,"")</f>
        <v/>
      </c>
      <c r="AX163" s="173" t="str">
        <f>IFERROR(Inv_SY_B!AX163/Inv_SY_B!$CU163-1,"")</f>
        <v/>
      </c>
      <c r="AY163" s="173" t="str">
        <f>IFERROR(Inv_SY_B!AY163/Inv_SY_B!$CU163-1,"")</f>
        <v/>
      </c>
      <c r="AZ163" s="173" t="str">
        <f>IFERROR(Inv_SY_B!AZ163/Inv_SY_B!$CU163-1,"")</f>
        <v/>
      </c>
      <c r="BA163" s="173" t="str">
        <f>IFERROR(Inv_SY_B!BA163/Inv_SY_B!$CU163-1,"")</f>
        <v/>
      </c>
      <c r="BB163" s="173" t="str">
        <f>IFERROR(Inv_SY_B!BB163/Inv_SY_B!$CU163-1,"")</f>
        <v/>
      </c>
      <c r="BC163" s="173" t="str">
        <f>IFERROR(Inv_SY_B!BC163/Inv_SY_B!$CU163-1,"")</f>
        <v/>
      </c>
      <c r="BD163" s="173" t="str">
        <f>IFERROR(Inv_SY_B!BD163/Inv_SY_B!$CU163-1,"")</f>
        <v/>
      </c>
      <c r="BE163" s="173" t="str">
        <f>IFERROR(Inv_SY_B!BE163/Inv_SY_B!$CU163-1,"")</f>
        <v/>
      </c>
      <c r="BF163" s="173" t="str">
        <f>IFERROR(Inv_SY_B!BF163/Inv_SY_B!$CU163-1,"")</f>
        <v/>
      </c>
      <c r="BG163" s="173" t="str">
        <f>IFERROR(Inv_SY_B!BG163/Inv_SY_B!$CU163-1,"")</f>
        <v/>
      </c>
      <c r="BH163" s="173" t="str">
        <f>IFERROR(Inv_SY_B!BH163/Inv_SY_B!$CU163-1,"")</f>
        <v/>
      </c>
      <c r="BI163" s="173" t="str">
        <f>IFERROR(Inv_SY_B!BI163/Inv_SY_B!$CU163-1,"")</f>
        <v/>
      </c>
      <c r="BJ163" s="173" t="str">
        <f>IFERROR(Inv_SY_B!BJ163/Inv_SY_B!$CU163-1,"")</f>
        <v/>
      </c>
      <c r="BK163" s="173" t="str">
        <f>IFERROR(Inv_SY_B!BK163/Inv_SY_B!$CU163-1,"")</f>
        <v/>
      </c>
      <c r="BL163" s="173" t="str">
        <f>IFERROR(Inv_SY_B!BL163/Inv_SY_B!$CU163-1,"")</f>
        <v/>
      </c>
      <c r="BM163" s="173" t="str">
        <f>IFERROR(Inv_SY_B!BM163/Inv_SY_B!$CU163-1,"")</f>
        <v/>
      </c>
      <c r="BN163" s="173" t="str">
        <f>IFERROR(Inv_SY_B!BN163/Inv_SY_B!$CU163-1,"")</f>
        <v/>
      </c>
      <c r="BO163" s="173" t="str">
        <f>IFERROR(Inv_SY_B!BO163/Inv_SY_B!$CU163-1,"")</f>
        <v/>
      </c>
      <c r="BP163" s="173" t="str">
        <f>IFERROR(Inv_SY_B!BP163/Inv_SY_B!$CU163-1,"")</f>
        <v/>
      </c>
      <c r="BQ163" s="173" t="str">
        <f>IFERROR(Inv_SY_B!BQ163/Inv_SY_B!$CU163-1,"")</f>
        <v/>
      </c>
      <c r="BR163" s="173" t="str">
        <f>IFERROR(Inv_SY_B!BR163/Inv_SY_B!$CU163-1,"")</f>
        <v/>
      </c>
      <c r="BS163" s="173" t="str">
        <f>IFERROR(Inv_SY_B!BS163/Inv_SY_B!$CU163-1,"")</f>
        <v/>
      </c>
      <c r="BT163" s="173" t="str">
        <f>IFERROR(Inv_SY_B!BT163/Inv_SY_B!$CU163-1,"")</f>
        <v/>
      </c>
      <c r="BU163" s="173" t="str">
        <f>IFERROR(Inv_SY_B!BU163/Inv_SY_B!$CU163-1,"")</f>
        <v/>
      </c>
      <c r="BV163" s="173" t="str">
        <f>IFERROR(Inv_SY_B!BV163/Inv_SY_B!$CU163-1,"")</f>
        <v/>
      </c>
      <c r="BW163" s="173" t="str">
        <f>IFERROR(Inv_SY_B!BW163/Inv_SY_B!$CU163-1,"")</f>
        <v/>
      </c>
      <c r="BX163" s="173" t="str">
        <f>IFERROR(Inv_SY_B!BX163/Inv_SY_B!$CU163-1,"")</f>
        <v/>
      </c>
      <c r="BY163" s="173" t="str">
        <f>IFERROR(Inv_SY_B!BY163/Inv_SY_B!$CU163-1,"")</f>
        <v/>
      </c>
      <c r="BZ163" s="173" t="str">
        <f>IFERROR(Inv_SY_B!BZ163/Inv_SY_B!$CU163-1,"")</f>
        <v/>
      </c>
      <c r="CA163" s="173" t="str">
        <f>IFERROR(Inv_SY_B!CA163/Inv_SY_B!$CU163-1,"")</f>
        <v/>
      </c>
      <c r="CB163" s="173" t="str">
        <f>IFERROR(Inv_SY_B!CB163/Inv_SY_B!$CU163-1,"")</f>
        <v/>
      </c>
      <c r="CC163" s="173" t="str">
        <f>IFERROR(Inv_SY_B!CC163/Inv_SY_B!$CU163-1,"")</f>
        <v/>
      </c>
      <c r="CD163" s="173" t="str">
        <f>IFERROR(Inv_SY_B!CD163/Inv_SY_B!$CU163-1,"")</f>
        <v/>
      </c>
      <c r="CE163" s="173" t="str">
        <f>IFERROR(Inv_SY_B!CE163/Inv_SY_B!$CU163-1,"")</f>
        <v/>
      </c>
      <c r="CF163" s="173" t="str">
        <f>IFERROR(Inv_SY_B!CF163/Inv_SY_B!$CU163-1,"")</f>
        <v/>
      </c>
      <c r="CG163" s="173" t="str">
        <f>IFERROR(Inv_SY_B!CG163/Inv_SY_B!$CU163-1,"")</f>
        <v/>
      </c>
      <c r="CH163" s="173" t="str">
        <f>IFERROR(Inv_SY_B!CH163/Inv_SY_B!$CU163-1,"")</f>
        <v/>
      </c>
      <c r="CI163" s="173" t="str">
        <f>IFERROR(Inv_SY_B!CI163/Inv_SY_B!$CU163-1,"")</f>
        <v/>
      </c>
      <c r="CJ163" s="173" t="str">
        <f>IFERROR(Inv_SY_B!CJ163/Inv_SY_B!$CU163-1,"")</f>
        <v/>
      </c>
      <c r="CK163" s="173" t="str">
        <f>IFERROR(Inv_SY_B!CK163/Inv_SY_B!$CU163-1,"")</f>
        <v/>
      </c>
      <c r="CL163" s="173" t="str">
        <f>IFERROR(Inv_SY_B!CL163/Inv_SY_B!$CU163-1,"")</f>
        <v/>
      </c>
      <c r="CM163" s="173" t="str">
        <f>IFERROR(Inv_SY_B!CM163/Inv_SY_B!$CU163-1,"")</f>
        <v/>
      </c>
      <c r="CN163" s="173" t="str">
        <f>IFERROR(Inv_SY_B!CN163/Inv_SY_B!$CU163-1,"")</f>
        <v/>
      </c>
      <c r="CO163" s="173" t="str">
        <f>IFERROR(Inv_SY_B!CO163/Inv_SY_B!$CU163-1,"")</f>
        <v/>
      </c>
      <c r="CP163" s="173" t="str">
        <f>IFERROR(Inv_SY_B!CP163/Inv_SY_B!$CU163-1,"")</f>
        <v/>
      </c>
      <c r="CQ163" s="173" t="str">
        <f>IFERROR(Inv_SY_B!CQ163/Inv_SY_B!$CU163-1,"")</f>
        <v/>
      </c>
      <c r="CR163" s="173" t="str">
        <f>IFERROR(Inv_SY_B!CR163/Inv_SY_B!$CU163-1,"")</f>
        <v/>
      </c>
      <c r="CS163" s="173" t="str">
        <f>IFERROR(Inv_SY_B!CS163/Inv_SY_B!$CU163-1,"")</f>
        <v/>
      </c>
      <c r="CT163" s="173" t="str">
        <f>IFERROR(Inv_SY_B!CT163/Inv_SY_B!$CU163-1,"")</f>
        <v/>
      </c>
      <c r="CU163" s="173"/>
      <c r="CV163" s="173"/>
      <c r="CW163" s="173"/>
      <c r="CX163" s="173"/>
    </row>
    <row r="164" spans="2:102">
      <c r="B164" s="164">
        <f t="shared" si="3"/>
        <v>45856</v>
      </c>
      <c r="C164" s="173" t="str">
        <f>IFERROR(Inv_SY_B!C164/Inv_SY_B!$CU164-1,"")</f>
        <v/>
      </c>
      <c r="D164" s="173" t="str">
        <f>IFERROR(Inv_SY_B!D164/Inv_SY_B!$CU164-1,"")</f>
        <v/>
      </c>
      <c r="E164" s="173" t="str">
        <f>IFERROR(Inv_SY_B!E164/Inv_SY_B!$CU164-1,"")</f>
        <v/>
      </c>
      <c r="F164" s="173" t="str">
        <f>IFERROR(Inv_SY_B!F164/Inv_SY_B!$CU164-1,"")</f>
        <v/>
      </c>
      <c r="G164" s="173" t="str">
        <f>IFERROR(Inv_SY_B!G164/Inv_SY_B!$CU164-1,"")</f>
        <v/>
      </c>
      <c r="H164" s="173" t="str">
        <f>IFERROR(Inv_SY_B!H164/Inv_SY_B!$CU164-1,"")</f>
        <v/>
      </c>
      <c r="I164" s="173" t="str">
        <f>IFERROR(Inv_SY_B!I164/Inv_SY_B!$CU164-1,"")</f>
        <v/>
      </c>
      <c r="J164" s="173" t="str">
        <f>IFERROR(Inv_SY_B!J164/Inv_SY_B!$CU164-1,"")</f>
        <v/>
      </c>
      <c r="K164" s="173" t="str">
        <f>IFERROR(Inv_SY_B!K164/Inv_SY_B!$CU164-1,"")</f>
        <v/>
      </c>
      <c r="L164" s="173" t="str">
        <f>IFERROR(Inv_SY_B!L164/Inv_SY_B!$CU164-1,"")</f>
        <v/>
      </c>
      <c r="M164" s="173" t="str">
        <f>IFERROR(Inv_SY_B!M164/Inv_SY_B!$CU164-1,"")</f>
        <v/>
      </c>
      <c r="N164" s="173" t="str">
        <f>IFERROR(Inv_SY_B!N164/Inv_SY_B!$CU164-1,"")</f>
        <v/>
      </c>
      <c r="O164" s="173" t="str">
        <f>IFERROR(Inv_SY_B!O164/Inv_SY_B!$CU164-1,"")</f>
        <v/>
      </c>
      <c r="P164" s="173" t="str">
        <f>IFERROR(Inv_SY_B!P164/Inv_SY_B!$CU164-1,"")</f>
        <v/>
      </c>
      <c r="Q164" s="173" t="str">
        <f>IFERROR(Inv_SY_B!Q164/Inv_SY_B!$CU164-1,"")</f>
        <v/>
      </c>
      <c r="R164" s="173" t="str">
        <f>IFERROR(Inv_SY_B!R164/Inv_SY_B!$CU164-1,"")</f>
        <v/>
      </c>
      <c r="S164" s="173" t="str">
        <f>IFERROR(Inv_SY_B!S164/Inv_SY_B!$CU164-1,"")</f>
        <v/>
      </c>
      <c r="T164" s="173" t="str">
        <f>IFERROR(Inv_SY_B!T164/Inv_SY_B!$CU164-1,"")</f>
        <v/>
      </c>
      <c r="U164" s="173" t="str">
        <f>IFERROR(Inv_SY_B!U164/Inv_SY_B!$CU164-1,"")</f>
        <v/>
      </c>
      <c r="V164" s="173" t="str">
        <f>IFERROR(Inv_SY_B!V164/Inv_SY_B!$CU164-1,"")</f>
        <v/>
      </c>
      <c r="W164" s="173" t="str">
        <f>IFERROR(Inv_SY_B!W164/Inv_SY_B!$CU164-1,"")</f>
        <v/>
      </c>
      <c r="X164" s="173" t="str">
        <f>IFERROR(Inv_SY_B!X164/Inv_SY_B!$CU164-1,"")</f>
        <v/>
      </c>
      <c r="Y164" s="173" t="str">
        <f>IFERROR(Inv_SY_B!Y164/Inv_SY_B!$CU164-1,"")</f>
        <v/>
      </c>
      <c r="Z164" s="173" t="str">
        <f>IFERROR(Inv_SY_B!Z164/Inv_SY_B!$CU164-1,"")</f>
        <v/>
      </c>
      <c r="AA164" s="173" t="str">
        <f>IFERROR(Inv_SY_B!AA164/Inv_SY_B!$CU164-1,"")</f>
        <v/>
      </c>
      <c r="AB164" s="173" t="str">
        <f>IFERROR(Inv_SY_B!AB164/Inv_SY_B!$CU164-1,"")</f>
        <v/>
      </c>
      <c r="AC164" s="173" t="str">
        <f>IFERROR(Inv_SY_B!AC164/Inv_SY_B!$CU164-1,"")</f>
        <v/>
      </c>
      <c r="AD164" s="173" t="str">
        <f>IFERROR(Inv_SY_B!AD164/Inv_SY_B!$CU164-1,"")</f>
        <v/>
      </c>
      <c r="AE164" s="173" t="str">
        <f>IFERROR(Inv_SY_B!AE164/Inv_SY_B!$CU164-1,"")</f>
        <v/>
      </c>
      <c r="AF164" s="173" t="str">
        <f>IFERROR(Inv_SY_B!AF164/Inv_SY_B!$CU164-1,"")</f>
        <v/>
      </c>
      <c r="AG164" s="173" t="str">
        <f>IFERROR(Inv_SY_B!AG164/Inv_SY_B!$CU164-1,"")</f>
        <v/>
      </c>
      <c r="AH164" s="173" t="str">
        <f>IFERROR(Inv_SY_B!AH164/Inv_SY_B!$CU164-1,"")</f>
        <v/>
      </c>
      <c r="AI164" s="173" t="str">
        <f>IFERROR(Inv_SY_B!AI164/Inv_SY_B!$CU164-1,"")</f>
        <v/>
      </c>
      <c r="AJ164" s="173" t="str">
        <f>IFERROR(Inv_SY_B!AJ164/Inv_SY_B!$CU164-1,"")</f>
        <v/>
      </c>
      <c r="AK164" s="173" t="str">
        <f>IFERROR(Inv_SY_B!AK164/Inv_SY_B!$CU164-1,"")</f>
        <v/>
      </c>
      <c r="AL164" s="173" t="str">
        <f>IFERROR(Inv_SY_B!AL164/Inv_SY_B!$CU164-1,"")</f>
        <v/>
      </c>
      <c r="AM164" s="173" t="str">
        <f>IFERROR(Inv_SY_B!AM164/Inv_SY_B!$CU164-1,"")</f>
        <v/>
      </c>
      <c r="AN164" s="173" t="str">
        <f>IFERROR(Inv_SY_B!AN164/Inv_SY_B!$CU164-1,"")</f>
        <v/>
      </c>
      <c r="AO164" s="173" t="str">
        <f>IFERROR(Inv_SY_B!AO164/Inv_SY_B!$CU164-1,"")</f>
        <v/>
      </c>
      <c r="AP164" s="173" t="str">
        <f>IFERROR(Inv_SY_B!AP164/Inv_SY_B!$CU164-1,"")</f>
        <v/>
      </c>
      <c r="AQ164" s="173" t="str">
        <f>IFERROR(Inv_SY_B!AQ164/Inv_SY_B!$CU164-1,"")</f>
        <v/>
      </c>
      <c r="AR164" s="173" t="str">
        <f>IFERROR(Inv_SY_B!AR164/Inv_SY_B!$CU164-1,"")</f>
        <v/>
      </c>
      <c r="AS164" s="173" t="str">
        <f>IFERROR(Inv_SY_B!AS164/Inv_SY_B!$CU164-1,"")</f>
        <v/>
      </c>
      <c r="AT164" s="173" t="str">
        <f>IFERROR(Inv_SY_B!AT164/Inv_SY_B!$CU164-1,"")</f>
        <v/>
      </c>
      <c r="AU164" s="173" t="str">
        <f>IFERROR(Inv_SY_B!AU164/Inv_SY_B!$CU164-1,"")</f>
        <v/>
      </c>
      <c r="AV164" s="173" t="str">
        <f>IFERROR(Inv_SY_B!AV164/Inv_SY_B!$CU164-1,"")</f>
        <v/>
      </c>
      <c r="AW164" s="173" t="str">
        <f>IFERROR(Inv_SY_B!AW164/Inv_SY_B!$CU164-1,"")</f>
        <v/>
      </c>
      <c r="AX164" s="173" t="str">
        <f>IFERROR(Inv_SY_B!AX164/Inv_SY_B!$CU164-1,"")</f>
        <v/>
      </c>
      <c r="AY164" s="173" t="str">
        <f>IFERROR(Inv_SY_B!AY164/Inv_SY_B!$CU164-1,"")</f>
        <v/>
      </c>
      <c r="AZ164" s="173" t="str">
        <f>IFERROR(Inv_SY_B!AZ164/Inv_SY_B!$CU164-1,"")</f>
        <v/>
      </c>
      <c r="BA164" s="173" t="str">
        <f>IFERROR(Inv_SY_B!BA164/Inv_SY_B!$CU164-1,"")</f>
        <v/>
      </c>
      <c r="BB164" s="173" t="str">
        <f>IFERROR(Inv_SY_B!BB164/Inv_SY_B!$CU164-1,"")</f>
        <v/>
      </c>
      <c r="BC164" s="173" t="str">
        <f>IFERROR(Inv_SY_B!BC164/Inv_SY_B!$CU164-1,"")</f>
        <v/>
      </c>
      <c r="BD164" s="173" t="str">
        <f>IFERROR(Inv_SY_B!BD164/Inv_SY_B!$CU164-1,"")</f>
        <v/>
      </c>
      <c r="BE164" s="173" t="str">
        <f>IFERROR(Inv_SY_B!BE164/Inv_SY_B!$CU164-1,"")</f>
        <v/>
      </c>
      <c r="BF164" s="173" t="str">
        <f>IFERROR(Inv_SY_B!BF164/Inv_SY_B!$CU164-1,"")</f>
        <v/>
      </c>
      <c r="BG164" s="173" t="str">
        <f>IFERROR(Inv_SY_B!BG164/Inv_SY_B!$CU164-1,"")</f>
        <v/>
      </c>
      <c r="BH164" s="173" t="str">
        <f>IFERROR(Inv_SY_B!BH164/Inv_SY_B!$CU164-1,"")</f>
        <v/>
      </c>
      <c r="BI164" s="173" t="str">
        <f>IFERROR(Inv_SY_B!BI164/Inv_SY_B!$CU164-1,"")</f>
        <v/>
      </c>
      <c r="BJ164" s="173" t="str">
        <f>IFERROR(Inv_SY_B!BJ164/Inv_SY_B!$CU164-1,"")</f>
        <v/>
      </c>
      <c r="BK164" s="173" t="str">
        <f>IFERROR(Inv_SY_B!BK164/Inv_SY_B!$CU164-1,"")</f>
        <v/>
      </c>
      <c r="BL164" s="173" t="str">
        <f>IFERROR(Inv_SY_B!BL164/Inv_SY_B!$CU164-1,"")</f>
        <v/>
      </c>
      <c r="BM164" s="173" t="str">
        <f>IFERROR(Inv_SY_B!BM164/Inv_SY_B!$CU164-1,"")</f>
        <v/>
      </c>
      <c r="BN164" s="173" t="str">
        <f>IFERROR(Inv_SY_B!BN164/Inv_SY_B!$CU164-1,"")</f>
        <v/>
      </c>
      <c r="BO164" s="173" t="str">
        <f>IFERROR(Inv_SY_B!BO164/Inv_SY_B!$CU164-1,"")</f>
        <v/>
      </c>
      <c r="BP164" s="173" t="str">
        <f>IFERROR(Inv_SY_B!BP164/Inv_SY_B!$CU164-1,"")</f>
        <v/>
      </c>
      <c r="BQ164" s="173" t="str">
        <f>IFERROR(Inv_SY_B!BQ164/Inv_SY_B!$CU164-1,"")</f>
        <v/>
      </c>
      <c r="BR164" s="173" t="str">
        <f>IFERROR(Inv_SY_B!BR164/Inv_SY_B!$CU164-1,"")</f>
        <v/>
      </c>
      <c r="BS164" s="173" t="str">
        <f>IFERROR(Inv_SY_B!BS164/Inv_SY_B!$CU164-1,"")</f>
        <v/>
      </c>
      <c r="BT164" s="173" t="str">
        <f>IFERROR(Inv_SY_B!BT164/Inv_SY_B!$CU164-1,"")</f>
        <v/>
      </c>
      <c r="BU164" s="173" t="str">
        <f>IFERROR(Inv_SY_B!BU164/Inv_SY_B!$CU164-1,"")</f>
        <v/>
      </c>
      <c r="BV164" s="173" t="str">
        <f>IFERROR(Inv_SY_B!BV164/Inv_SY_B!$CU164-1,"")</f>
        <v/>
      </c>
      <c r="BW164" s="173" t="str">
        <f>IFERROR(Inv_SY_B!BW164/Inv_SY_B!$CU164-1,"")</f>
        <v/>
      </c>
      <c r="BX164" s="173" t="str">
        <f>IFERROR(Inv_SY_B!BX164/Inv_SY_B!$CU164-1,"")</f>
        <v/>
      </c>
      <c r="BY164" s="173" t="str">
        <f>IFERROR(Inv_SY_B!BY164/Inv_SY_B!$CU164-1,"")</f>
        <v/>
      </c>
      <c r="BZ164" s="173" t="str">
        <f>IFERROR(Inv_SY_B!BZ164/Inv_SY_B!$CU164-1,"")</f>
        <v/>
      </c>
      <c r="CA164" s="173" t="str">
        <f>IFERROR(Inv_SY_B!CA164/Inv_SY_B!$CU164-1,"")</f>
        <v/>
      </c>
      <c r="CB164" s="173" t="str">
        <f>IFERROR(Inv_SY_B!CB164/Inv_SY_B!$CU164-1,"")</f>
        <v/>
      </c>
      <c r="CC164" s="173" t="str">
        <f>IFERROR(Inv_SY_B!CC164/Inv_SY_B!$CU164-1,"")</f>
        <v/>
      </c>
      <c r="CD164" s="173" t="str">
        <f>IFERROR(Inv_SY_B!CD164/Inv_SY_B!$CU164-1,"")</f>
        <v/>
      </c>
      <c r="CE164" s="173" t="str">
        <f>IFERROR(Inv_SY_B!CE164/Inv_SY_B!$CU164-1,"")</f>
        <v/>
      </c>
      <c r="CF164" s="173" t="str">
        <f>IFERROR(Inv_SY_B!CF164/Inv_SY_B!$CU164-1,"")</f>
        <v/>
      </c>
      <c r="CG164" s="173" t="str">
        <f>IFERROR(Inv_SY_B!CG164/Inv_SY_B!$CU164-1,"")</f>
        <v/>
      </c>
      <c r="CH164" s="173" t="str">
        <f>IFERROR(Inv_SY_B!CH164/Inv_SY_B!$CU164-1,"")</f>
        <v/>
      </c>
      <c r="CI164" s="173" t="str">
        <f>IFERROR(Inv_SY_B!CI164/Inv_SY_B!$CU164-1,"")</f>
        <v/>
      </c>
      <c r="CJ164" s="173" t="str">
        <f>IFERROR(Inv_SY_B!CJ164/Inv_SY_B!$CU164-1,"")</f>
        <v/>
      </c>
      <c r="CK164" s="173" t="str">
        <f>IFERROR(Inv_SY_B!CK164/Inv_SY_B!$CU164-1,"")</f>
        <v/>
      </c>
      <c r="CL164" s="173" t="str">
        <f>IFERROR(Inv_SY_B!CL164/Inv_SY_B!$CU164-1,"")</f>
        <v/>
      </c>
      <c r="CM164" s="173" t="str">
        <f>IFERROR(Inv_SY_B!CM164/Inv_SY_B!$CU164-1,"")</f>
        <v/>
      </c>
      <c r="CN164" s="173" t="str">
        <f>IFERROR(Inv_SY_B!CN164/Inv_SY_B!$CU164-1,"")</f>
        <v/>
      </c>
      <c r="CO164" s="173" t="str">
        <f>IFERROR(Inv_SY_B!CO164/Inv_SY_B!$CU164-1,"")</f>
        <v/>
      </c>
      <c r="CP164" s="173" t="str">
        <f>IFERROR(Inv_SY_B!CP164/Inv_SY_B!$CU164-1,"")</f>
        <v/>
      </c>
      <c r="CQ164" s="173" t="str">
        <f>IFERROR(Inv_SY_B!CQ164/Inv_SY_B!$CU164-1,"")</f>
        <v/>
      </c>
      <c r="CR164" s="173" t="str">
        <f>IFERROR(Inv_SY_B!CR164/Inv_SY_B!$CU164-1,"")</f>
        <v/>
      </c>
      <c r="CS164" s="173" t="str">
        <f>IFERROR(Inv_SY_B!CS164/Inv_SY_B!$CU164-1,"")</f>
        <v/>
      </c>
      <c r="CT164" s="173" t="str">
        <f>IFERROR(Inv_SY_B!CT164/Inv_SY_B!$CU164-1,"")</f>
        <v/>
      </c>
      <c r="CU164" s="173"/>
      <c r="CV164" s="173"/>
      <c r="CW164" s="173"/>
      <c r="CX164" s="173"/>
    </row>
    <row r="165" spans="2:102">
      <c r="B165" s="164">
        <f t="shared" si="3"/>
        <v>45857</v>
      </c>
      <c r="C165" s="173" t="str">
        <f>IFERROR(Inv_SY_B!C165/Inv_SY_B!$CU165-1,"")</f>
        <v/>
      </c>
      <c r="D165" s="173" t="str">
        <f>IFERROR(Inv_SY_B!D165/Inv_SY_B!$CU165-1,"")</f>
        <v/>
      </c>
      <c r="E165" s="173" t="str">
        <f>IFERROR(Inv_SY_B!E165/Inv_SY_B!$CU165-1,"")</f>
        <v/>
      </c>
      <c r="F165" s="173" t="str">
        <f>IFERROR(Inv_SY_B!F165/Inv_SY_B!$CU165-1,"")</f>
        <v/>
      </c>
      <c r="G165" s="173" t="str">
        <f>IFERROR(Inv_SY_B!G165/Inv_SY_B!$CU165-1,"")</f>
        <v/>
      </c>
      <c r="H165" s="173" t="str">
        <f>IFERROR(Inv_SY_B!H165/Inv_SY_B!$CU165-1,"")</f>
        <v/>
      </c>
      <c r="I165" s="173" t="str">
        <f>IFERROR(Inv_SY_B!I165/Inv_SY_B!$CU165-1,"")</f>
        <v/>
      </c>
      <c r="J165" s="173" t="str">
        <f>IFERROR(Inv_SY_B!J165/Inv_SY_B!$CU165-1,"")</f>
        <v/>
      </c>
      <c r="K165" s="173" t="str">
        <f>IFERROR(Inv_SY_B!K165/Inv_SY_B!$CU165-1,"")</f>
        <v/>
      </c>
      <c r="L165" s="173" t="str">
        <f>IFERROR(Inv_SY_B!L165/Inv_SY_B!$CU165-1,"")</f>
        <v/>
      </c>
      <c r="M165" s="173" t="str">
        <f>IFERROR(Inv_SY_B!M165/Inv_SY_B!$CU165-1,"")</f>
        <v/>
      </c>
      <c r="N165" s="173" t="str">
        <f>IFERROR(Inv_SY_B!N165/Inv_SY_B!$CU165-1,"")</f>
        <v/>
      </c>
      <c r="O165" s="173" t="str">
        <f>IFERROR(Inv_SY_B!O165/Inv_SY_B!$CU165-1,"")</f>
        <v/>
      </c>
      <c r="P165" s="173" t="str">
        <f>IFERROR(Inv_SY_B!P165/Inv_SY_B!$CU165-1,"")</f>
        <v/>
      </c>
      <c r="Q165" s="173" t="str">
        <f>IFERROR(Inv_SY_B!Q165/Inv_SY_B!$CU165-1,"")</f>
        <v/>
      </c>
      <c r="R165" s="173" t="str">
        <f>IFERROR(Inv_SY_B!R165/Inv_SY_B!$CU165-1,"")</f>
        <v/>
      </c>
      <c r="S165" s="173" t="str">
        <f>IFERROR(Inv_SY_B!S165/Inv_SY_B!$CU165-1,"")</f>
        <v/>
      </c>
      <c r="T165" s="173" t="str">
        <f>IFERROR(Inv_SY_B!T165/Inv_SY_B!$CU165-1,"")</f>
        <v/>
      </c>
      <c r="U165" s="173" t="str">
        <f>IFERROR(Inv_SY_B!U165/Inv_SY_B!$CU165-1,"")</f>
        <v/>
      </c>
      <c r="V165" s="173" t="str">
        <f>IFERROR(Inv_SY_B!V165/Inv_SY_B!$CU165-1,"")</f>
        <v/>
      </c>
      <c r="W165" s="173" t="str">
        <f>IFERROR(Inv_SY_B!W165/Inv_SY_B!$CU165-1,"")</f>
        <v/>
      </c>
      <c r="X165" s="173" t="str">
        <f>IFERROR(Inv_SY_B!X165/Inv_SY_B!$CU165-1,"")</f>
        <v/>
      </c>
      <c r="Y165" s="173" t="str">
        <f>IFERROR(Inv_SY_B!Y165/Inv_SY_B!$CU165-1,"")</f>
        <v/>
      </c>
      <c r="Z165" s="173" t="str">
        <f>IFERROR(Inv_SY_B!Z165/Inv_SY_B!$CU165-1,"")</f>
        <v/>
      </c>
      <c r="AA165" s="173" t="str">
        <f>IFERROR(Inv_SY_B!AA165/Inv_SY_B!$CU165-1,"")</f>
        <v/>
      </c>
      <c r="AB165" s="173" t="str">
        <f>IFERROR(Inv_SY_B!AB165/Inv_SY_B!$CU165-1,"")</f>
        <v/>
      </c>
      <c r="AC165" s="173" t="str">
        <f>IFERROR(Inv_SY_B!AC165/Inv_SY_B!$CU165-1,"")</f>
        <v/>
      </c>
      <c r="AD165" s="173" t="str">
        <f>IFERROR(Inv_SY_B!AD165/Inv_SY_B!$CU165-1,"")</f>
        <v/>
      </c>
      <c r="AE165" s="173" t="str">
        <f>IFERROR(Inv_SY_B!AE165/Inv_SY_B!$CU165-1,"")</f>
        <v/>
      </c>
      <c r="AF165" s="173" t="str">
        <f>IFERROR(Inv_SY_B!AF165/Inv_SY_B!$CU165-1,"")</f>
        <v/>
      </c>
      <c r="AG165" s="173" t="str">
        <f>IFERROR(Inv_SY_B!AG165/Inv_SY_B!$CU165-1,"")</f>
        <v/>
      </c>
      <c r="AH165" s="173" t="str">
        <f>IFERROR(Inv_SY_B!AH165/Inv_SY_B!$CU165-1,"")</f>
        <v/>
      </c>
      <c r="AI165" s="173" t="str">
        <f>IFERROR(Inv_SY_B!AI165/Inv_SY_B!$CU165-1,"")</f>
        <v/>
      </c>
      <c r="AJ165" s="173" t="str">
        <f>IFERROR(Inv_SY_B!AJ165/Inv_SY_B!$CU165-1,"")</f>
        <v/>
      </c>
      <c r="AK165" s="173" t="str">
        <f>IFERROR(Inv_SY_B!AK165/Inv_SY_B!$CU165-1,"")</f>
        <v/>
      </c>
      <c r="AL165" s="173" t="str">
        <f>IFERROR(Inv_SY_B!AL165/Inv_SY_B!$CU165-1,"")</f>
        <v/>
      </c>
      <c r="AM165" s="173" t="str">
        <f>IFERROR(Inv_SY_B!AM165/Inv_SY_B!$CU165-1,"")</f>
        <v/>
      </c>
      <c r="AN165" s="173" t="str">
        <f>IFERROR(Inv_SY_B!AN165/Inv_SY_B!$CU165-1,"")</f>
        <v/>
      </c>
      <c r="AO165" s="173" t="str">
        <f>IFERROR(Inv_SY_B!AO165/Inv_SY_B!$CU165-1,"")</f>
        <v/>
      </c>
      <c r="AP165" s="173" t="str">
        <f>IFERROR(Inv_SY_B!AP165/Inv_SY_B!$CU165-1,"")</f>
        <v/>
      </c>
      <c r="AQ165" s="173" t="str">
        <f>IFERROR(Inv_SY_B!AQ165/Inv_SY_B!$CU165-1,"")</f>
        <v/>
      </c>
      <c r="AR165" s="173" t="str">
        <f>IFERROR(Inv_SY_B!AR165/Inv_SY_B!$CU165-1,"")</f>
        <v/>
      </c>
      <c r="AS165" s="173" t="str">
        <f>IFERROR(Inv_SY_B!AS165/Inv_SY_B!$CU165-1,"")</f>
        <v/>
      </c>
      <c r="AT165" s="173" t="str">
        <f>IFERROR(Inv_SY_B!AT165/Inv_SY_B!$CU165-1,"")</f>
        <v/>
      </c>
      <c r="AU165" s="173" t="str">
        <f>IFERROR(Inv_SY_B!AU165/Inv_SY_B!$CU165-1,"")</f>
        <v/>
      </c>
      <c r="AV165" s="173" t="str">
        <f>IFERROR(Inv_SY_B!AV165/Inv_SY_B!$CU165-1,"")</f>
        <v/>
      </c>
      <c r="AW165" s="173" t="str">
        <f>IFERROR(Inv_SY_B!AW165/Inv_SY_B!$CU165-1,"")</f>
        <v/>
      </c>
      <c r="AX165" s="173" t="str">
        <f>IFERROR(Inv_SY_B!AX165/Inv_SY_B!$CU165-1,"")</f>
        <v/>
      </c>
      <c r="AY165" s="173" t="str">
        <f>IFERROR(Inv_SY_B!AY165/Inv_SY_B!$CU165-1,"")</f>
        <v/>
      </c>
      <c r="AZ165" s="173" t="str">
        <f>IFERROR(Inv_SY_B!AZ165/Inv_SY_B!$CU165-1,"")</f>
        <v/>
      </c>
      <c r="BA165" s="173" t="str">
        <f>IFERROR(Inv_SY_B!BA165/Inv_SY_B!$CU165-1,"")</f>
        <v/>
      </c>
      <c r="BB165" s="173" t="str">
        <f>IFERROR(Inv_SY_B!BB165/Inv_SY_B!$CU165-1,"")</f>
        <v/>
      </c>
      <c r="BC165" s="173" t="str">
        <f>IFERROR(Inv_SY_B!BC165/Inv_SY_B!$CU165-1,"")</f>
        <v/>
      </c>
      <c r="BD165" s="173" t="str">
        <f>IFERROR(Inv_SY_B!BD165/Inv_SY_B!$CU165-1,"")</f>
        <v/>
      </c>
      <c r="BE165" s="173" t="str">
        <f>IFERROR(Inv_SY_B!BE165/Inv_SY_B!$CU165-1,"")</f>
        <v/>
      </c>
      <c r="BF165" s="173" t="str">
        <f>IFERROR(Inv_SY_B!BF165/Inv_SY_B!$CU165-1,"")</f>
        <v/>
      </c>
      <c r="BG165" s="173" t="str">
        <f>IFERROR(Inv_SY_B!BG165/Inv_SY_B!$CU165-1,"")</f>
        <v/>
      </c>
      <c r="BH165" s="173" t="str">
        <f>IFERROR(Inv_SY_B!BH165/Inv_SY_B!$CU165-1,"")</f>
        <v/>
      </c>
      <c r="BI165" s="173" t="str">
        <f>IFERROR(Inv_SY_B!BI165/Inv_SY_B!$CU165-1,"")</f>
        <v/>
      </c>
      <c r="BJ165" s="173" t="str">
        <f>IFERROR(Inv_SY_B!BJ165/Inv_SY_B!$CU165-1,"")</f>
        <v/>
      </c>
      <c r="BK165" s="173" t="str">
        <f>IFERROR(Inv_SY_B!BK165/Inv_SY_B!$CU165-1,"")</f>
        <v/>
      </c>
      <c r="BL165" s="173" t="str">
        <f>IFERROR(Inv_SY_B!BL165/Inv_SY_B!$CU165-1,"")</f>
        <v/>
      </c>
      <c r="BM165" s="173" t="str">
        <f>IFERROR(Inv_SY_B!BM165/Inv_SY_B!$CU165-1,"")</f>
        <v/>
      </c>
      <c r="BN165" s="173" t="str">
        <f>IFERROR(Inv_SY_B!BN165/Inv_SY_B!$CU165-1,"")</f>
        <v/>
      </c>
      <c r="BO165" s="173" t="str">
        <f>IFERROR(Inv_SY_B!BO165/Inv_SY_B!$CU165-1,"")</f>
        <v/>
      </c>
      <c r="BP165" s="173" t="str">
        <f>IFERROR(Inv_SY_B!BP165/Inv_SY_B!$CU165-1,"")</f>
        <v/>
      </c>
      <c r="BQ165" s="173" t="str">
        <f>IFERROR(Inv_SY_B!BQ165/Inv_SY_B!$CU165-1,"")</f>
        <v/>
      </c>
      <c r="BR165" s="173" t="str">
        <f>IFERROR(Inv_SY_B!BR165/Inv_SY_B!$CU165-1,"")</f>
        <v/>
      </c>
      <c r="BS165" s="173" t="str">
        <f>IFERROR(Inv_SY_B!BS165/Inv_SY_B!$CU165-1,"")</f>
        <v/>
      </c>
      <c r="BT165" s="173" t="str">
        <f>IFERROR(Inv_SY_B!BT165/Inv_SY_B!$CU165-1,"")</f>
        <v/>
      </c>
      <c r="BU165" s="173" t="str">
        <f>IFERROR(Inv_SY_B!BU165/Inv_SY_B!$CU165-1,"")</f>
        <v/>
      </c>
      <c r="BV165" s="173" t="str">
        <f>IFERROR(Inv_SY_B!BV165/Inv_SY_B!$CU165-1,"")</f>
        <v/>
      </c>
      <c r="BW165" s="173" t="str">
        <f>IFERROR(Inv_SY_B!BW165/Inv_SY_B!$CU165-1,"")</f>
        <v/>
      </c>
      <c r="BX165" s="173" t="str">
        <f>IFERROR(Inv_SY_B!BX165/Inv_SY_B!$CU165-1,"")</f>
        <v/>
      </c>
      <c r="BY165" s="173" t="str">
        <f>IFERROR(Inv_SY_B!BY165/Inv_SY_B!$CU165-1,"")</f>
        <v/>
      </c>
      <c r="BZ165" s="173" t="str">
        <f>IFERROR(Inv_SY_B!BZ165/Inv_SY_B!$CU165-1,"")</f>
        <v/>
      </c>
      <c r="CA165" s="173" t="str">
        <f>IFERROR(Inv_SY_B!CA165/Inv_SY_B!$CU165-1,"")</f>
        <v/>
      </c>
      <c r="CB165" s="173" t="str">
        <f>IFERROR(Inv_SY_B!CB165/Inv_SY_B!$CU165-1,"")</f>
        <v/>
      </c>
      <c r="CC165" s="173" t="str">
        <f>IFERROR(Inv_SY_B!CC165/Inv_SY_B!$CU165-1,"")</f>
        <v/>
      </c>
      <c r="CD165" s="173" t="str">
        <f>IFERROR(Inv_SY_B!CD165/Inv_SY_B!$CU165-1,"")</f>
        <v/>
      </c>
      <c r="CE165" s="173" t="str">
        <f>IFERROR(Inv_SY_B!CE165/Inv_SY_B!$CU165-1,"")</f>
        <v/>
      </c>
      <c r="CF165" s="173" t="str">
        <f>IFERROR(Inv_SY_B!CF165/Inv_SY_B!$CU165-1,"")</f>
        <v/>
      </c>
      <c r="CG165" s="173" t="str">
        <f>IFERROR(Inv_SY_B!CG165/Inv_SY_B!$CU165-1,"")</f>
        <v/>
      </c>
      <c r="CH165" s="173" t="str">
        <f>IFERROR(Inv_SY_B!CH165/Inv_SY_B!$CU165-1,"")</f>
        <v/>
      </c>
      <c r="CI165" s="173" t="str">
        <f>IFERROR(Inv_SY_B!CI165/Inv_SY_B!$CU165-1,"")</f>
        <v/>
      </c>
      <c r="CJ165" s="173" t="str">
        <f>IFERROR(Inv_SY_B!CJ165/Inv_SY_B!$CU165-1,"")</f>
        <v/>
      </c>
      <c r="CK165" s="173" t="str">
        <f>IFERROR(Inv_SY_B!CK165/Inv_SY_B!$CU165-1,"")</f>
        <v/>
      </c>
      <c r="CL165" s="173" t="str">
        <f>IFERROR(Inv_SY_B!CL165/Inv_SY_B!$CU165-1,"")</f>
        <v/>
      </c>
      <c r="CM165" s="173" t="str">
        <f>IFERROR(Inv_SY_B!CM165/Inv_SY_B!$CU165-1,"")</f>
        <v/>
      </c>
      <c r="CN165" s="173" t="str">
        <f>IFERROR(Inv_SY_B!CN165/Inv_SY_B!$CU165-1,"")</f>
        <v/>
      </c>
      <c r="CO165" s="173" t="str">
        <f>IFERROR(Inv_SY_B!CO165/Inv_SY_B!$CU165-1,"")</f>
        <v/>
      </c>
      <c r="CP165" s="173" t="str">
        <f>IFERROR(Inv_SY_B!CP165/Inv_SY_B!$CU165-1,"")</f>
        <v/>
      </c>
      <c r="CQ165" s="173" t="str">
        <f>IFERROR(Inv_SY_B!CQ165/Inv_SY_B!$CU165-1,"")</f>
        <v/>
      </c>
      <c r="CR165" s="173" t="str">
        <f>IFERROR(Inv_SY_B!CR165/Inv_SY_B!$CU165-1,"")</f>
        <v/>
      </c>
      <c r="CS165" s="173" t="str">
        <f>IFERROR(Inv_SY_B!CS165/Inv_SY_B!$CU165-1,"")</f>
        <v/>
      </c>
      <c r="CT165" s="173" t="str">
        <f>IFERROR(Inv_SY_B!CT165/Inv_SY_B!$CU165-1,"")</f>
        <v/>
      </c>
      <c r="CU165" s="173"/>
      <c r="CV165" s="173"/>
      <c r="CW165" s="173"/>
      <c r="CX165" s="173"/>
    </row>
    <row r="166" spans="2:102">
      <c r="B166" s="164">
        <f t="shared" si="3"/>
        <v>45858</v>
      </c>
      <c r="C166" s="173" t="str">
        <f>IFERROR(Inv_SY_B!C166/Inv_SY_B!$CU166-1,"")</f>
        <v/>
      </c>
      <c r="D166" s="173" t="str">
        <f>IFERROR(Inv_SY_B!D166/Inv_SY_B!$CU166-1,"")</f>
        <v/>
      </c>
      <c r="E166" s="173" t="str">
        <f>IFERROR(Inv_SY_B!E166/Inv_SY_B!$CU166-1,"")</f>
        <v/>
      </c>
      <c r="F166" s="173" t="str">
        <f>IFERROR(Inv_SY_B!F166/Inv_SY_B!$CU166-1,"")</f>
        <v/>
      </c>
      <c r="G166" s="173" t="str">
        <f>IFERROR(Inv_SY_B!G166/Inv_SY_B!$CU166-1,"")</f>
        <v/>
      </c>
      <c r="H166" s="173" t="str">
        <f>IFERROR(Inv_SY_B!H166/Inv_SY_B!$CU166-1,"")</f>
        <v/>
      </c>
      <c r="I166" s="173" t="str">
        <f>IFERROR(Inv_SY_B!I166/Inv_SY_B!$CU166-1,"")</f>
        <v/>
      </c>
      <c r="J166" s="173" t="str">
        <f>IFERROR(Inv_SY_B!J166/Inv_SY_B!$CU166-1,"")</f>
        <v/>
      </c>
      <c r="K166" s="173" t="str">
        <f>IFERROR(Inv_SY_B!K166/Inv_SY_B!$CU166-1,"")</f>
        <v/>
      </c>
      <c r="L166" s="173" t="str">
        <f>IFERROR(Inv_SY_B!L166/Inv_SY_B!$CU166-1,"")</f>
        <v/>
      </c>
      <c r="M166" s="173" t="str">
        <f>IFERROR(Inv_SY_B!M166/Inv_SY_B!$CU166-1,"")</f>
        <v/>
      </c>
      <c r="N166" s="173" t="str">
        <f>IFERROR(Inv_SY_B!N166/Inv_SY_B!$CU166-1,"")</f>
        <v/>
      </c>
      <c r="O166" s="173" t="str">
        <f>IFERROR(Inv_SY_B!O166/Inv_SY_B!$CU166-1,"")</f>
        <v/>
      </c>
      <c r="P166" s="173" t="str">
        <f>IFERROR(Inv_SY_B!P166/Inv_SY_B!$CU166-1,"")</f>
        <v/>
      </c>
      <c r="Q166" s="173" t="str">
        <f>IFERROR(Inv_SY_B!Q166/Inv_SY_B!$CU166-1,"")</f>
        <v/>
      </c>
      <c r="R166" s="173" t="str">
        <f>IFERROR(Inv_SY_B!R166/Inv_SY_B!$CU166-1,"")</f>
        <v/>
      </c>
      <c r="S166" s="173" t="str">
        <f>IFERROR(Inv_SY_B!S166/Inv_SY_B!$CU166-1,"")</f>
        <v/>
      </c>
      <c r="T166" s="173" t="str">
        <f>IFERROR(Inv_SY_B!T166/Inv_SY_B!$CU166-1,"")</f>
        <v/>
      </c>
      <c r="U166" s="173" t="str">
        <f>IFERROR(Inv_SY_B!U166/Inv_SY_B!$CU166-1,"")</f>
        <v/>
      </c>
      <c r="V166" s="173" t="str">
        <f>IFERROR(Inv_SY_B!V166/Inv_SY_B!$CU166-1,"")</f>
        <v/>
      </c>
      <c r="W166" s="173" t="str">
        <f>IFERROR(Inv_SY_B!W166/Inv_SY_B!$CU166-1,"")</f>
        <v/>
      </c>
      <c r="X166" s="173" t="str">
        <f>IFERROR(Inv_SY_B!X166/Inv_SY_B!$CU166-1,"")</f>
        <v/>
      </c>
      <c r="Y166" s="173" t="str">
        <f>IFERROR(Inv_SY_B!Y166/Inv_SY_B!$CU166-1,"")</f>
        <v/>
      </c>
      <c r="Z166" s="173" t="str">
        <f>IFERROR(Inv_SY_B!Z166/Inv_SY_B!$CU166-1,"")</f>
        <v/>
      </c>
      <c r="AA166" s="173" t="str">
        <f>IFERROR(Inv_SY_B!AA166/Inv_SY_B!$CU166-1,"")</f>
        <v/>
      </c>
      <c r="AB166" s="173" t="str">
        <f>IFERROR(Inv_SY_B!AB166/Inv_SY_B!$CU166-1,"")</f>
        <v/>
      </c>
      <c r="AC166" s="173" t="str">
        <f>IFERROR(Inv_SY_B!AC166/Inv_SY_B!$CU166-1,"")</f>
        <v/>
      </c>
      <c r="AD166" s="173" t="str">
        <f>IFERROR(Inv_SY_B!AD166/Inv_SY_B!$CU166-1,"")</f>
        <v/>
      </c>
      <c r="AE166" s="173" t="str">
        <f>IFERROR(Inv_SY_B!AE166/Inv_SY_B!$CU166-1,"")</f>
        <v/>
      </c>
      <c r="AF166" s="173" t="str">
        <f>IFERROR(Inv_SY_B!AF166/Inv_SY_B!$CU166-1,"")</f>
        <v/>
      </c>
      <c r="AG166" s="173" t="str">
        <f>IFERROR(Inv_SY_B!AG166/Inv_SY_B!$CU166-1,"")</f>
        <v/>
      </c>
      <c r="AH166" s="173" t="str">
        <f>IFERROR(Inv_SY_B!AH166/Inv_SY_B!$CU166-1,"")</f>
        <v/>
      </c>
      <c r="AI166" s="173" t="str">
        <f>IFERROR(Inv_SY_B!AI166/Inv_SY_B!$CU166-1,"")</f>
        <v/>
      </c>
      <c r="AJ166" s="173" t="str">
        <f>IFERROR(Inv_SY_B!AJ166/Inv_SY_B!$CU166-1,"")</f>
        <v/>
      </c>
      <c r="AK166" s="173" t="str">
        <f>IFERROR(Inv_SY_B!AK166/Inv_SY_B!$CU166-1,"")</f>
        <v/>
      </c>
      <c r="AL166" s="173" t="str">
        <f>IFERROR(Inv_SY_B!AL166/Inv_SY_B!$CU166-1,"")</f>
        <v/>
      </c>
      <c r="AM166" s="173" t="str">
        <f>IFERROR(Inv_SY_B!AM166/Inv_SY_B!$CU166-1,"")</f>
        <v/>
      </c>
      <c r="AN166" s="173" t="str">
        <f>IFERROR(Inv_SY_B!AN166/Inv_SY_B!$CU166-1,"")</f>
        <v/>
      </c>
      <c r="AO166" s="173" t="str">
        <f>IFERROR(Inv_SY_B!AO166/Inv_SY_B!$CU166-1,"")</f>
        <v/>
      </c>
      <c r="AP166" s="173" t="str">
        <f>IFERROR(Inv_SY_B!AP166/Inv_SY_B!$CU166-1,"")</f>
        <v/>
      </c>
      <c r="AQ166" s="173" t="str">
        <f>IFERROR(Inv_SY_B!AQ166/Inv_SY_B!$CU166-1,"")</f>
        <v/>
      </c>
      <c r="AR166" s="173" t="str">
        <f>IFERROR(Inv_SY_B!AR166/Inv_SY_B!$CU166-1,"")</f>
        <v/>
      </c>
      <c r="AS166" s="173" t="str">
        <f>IFERROR(Inv_SY_B!AS166/Inv_SY_B!$CU166-1,"")</f>
        <v/>
      </c>
      <c r="AT166" s="173" t="str">
        <f>IFERROR(Inv_SY_B!AT166/Inv_SY_B!$CU166-1,"")</f>
        <v/>
      </c>
      <c r="AU166" s="173" t="str">
        <f>IFERROR(Inv_SY_B!AU166/Inv_SY_B!$CU166-1,"")</f>
        <v/>
      </c>
      <c r="AV166" s="173" t="str">
        <f>IFERROR(Inv_SY_B!AV166/Inv_SY_B!$CU166-1,"")</f>
        <v/>
      </c>
      <c r="AW166" s="173" t="str">
        <f>IFERROR(Inv_SY_B!AW166/Inv_SY_B!$CU166-1,"")</f>
        <v/>
      </c>
      <c r="AX166" s="173" t="str">
        <f>IFERROR(Inv_SY_B!AX166/Inv_SY_B!$CU166-1,"")</f>
        <v/>
      </c>
      <c r="AY166" s="173" t="str">
        <f>IFERROR(Inv_SY_B!AY166/Inv_SY_B!$CU166-1,"")</f>
        <v/>
      </c>
      <c r="AZ166" s="173" t="str">
        <f>IFERROR(Inv_SY_B!AZ166/Inv_SY_B!$CU166-1,"")</f>
        <v/>
      </c>
      <c r="BA166" s="173" t="str">
        <f>IFERROR(Inv_SY_B!BA166/Inv_SY_B!$CU166-1,"")</f>
        <v/>
      </c>
      <c r="BB166" s="173" t="str">
        <f>IFERROR(Inv_SY_B!BB166/Inv_SY_B!$CU166-1,"")</f>
        <v/>
      </c>
      <c r="BC166" s="173" t="str">
        <f>IFERROR(Inv_SY_B!BC166/Inv_SY_B!$CU166-1,"")</f>
        <v/>
      </c>
      <c r="BD166" s="173" t="str">
        <f>IFERROR(Inv_SY_B!BD166/Inv_SY_B!$CU166-1,"")</f>
        <v/>
      </c>
      <c r="BE166" s="173" t="str">
        <f>IFERROR(Inv_SY_B!BE166/Inv_SY_B!$CU166-1,"")</f>
        <v/>
      </c>
      <c r="BF166" s="173" t="str">
        <f>IFERROR(Inv_SY_B!BF166/Inv_SY_B!$CU166-1,"")</f>
        <v/>
      </c>
      <c r="BG166" s="173" t="str">
        <f>IFERROR(Inv_SY_B!BG166/Inv_SY_B!$CU166-1,"")</f>
        <v/>
      </c>
      <c r="BH166" s="173" t="str">
        <f>IFERROR(Inv_SY_B!BH166/Inv_SY_B!$CU166-1,"")</f>
        <v/>
      </c>
      <c r="BI166" s="173" t="str">
        <f>IFERROR(Inv_SY_B!BI166/Inv_SY_B!$CU166-1,"")</f>
        <v/>
      </c>
      <c r="BJ166" s="173" t="str">
        <f>IFERROR(Inv_SY_B!BJ166/Inv_SY_B!$CU166-1,"")</f>
        <v/>
      </c>
      <c r="BK166" s="173" t="str">
        <f>IFERROR(Inv_SY_B!BK166/Inv_SY_B!$CU166-1,"")</f>
        <v/>
      </c>
      <c r="BL166" s="173" t="str">
        <f>IFERROR(Inv_SY_B!BL166/Inv_SY_B!$CU166-1,"")</f>
        <v/>
      </c>
      <c r="BM166" s="173" t="str">
        <f>IFERROR(Inv_SY_B!BM166/Inv_SY_B!$CU166-1,"")</f>
        <v/>
      </c>
      <c r="BN166" s="173" t="str">
        <f>IFERROR(Inv_SY_B!BN166/Inv_SY_B!$CU166-1,"")</f>
        <v/>
      </c>
      <c r="BO166" s="173" t="str">
        <f>IFERROR(Inv_SY_B!BO166/Inv_SY_B!$CU166-1,"")</f>
        <v/>
      </c>
      <c r="BP166" s="173" t="str">
        <f>IFERROR(Inv_SY_B!BP166/Inv_SY_B!$CU166-1,"")</f>
        <v/>
      </c>
      <c r="BQ166" s="173" t="str">
        <f>IFERROR(Inv_SY_B!BQ166/Inv_SY_B!$CU166-1,"")</f>
        <v/>
      </c>
      <c r="BR166" s="173" t="str">
        <f>IFERROR(Inv_SY_B!BR166/Inv_SY_B!$CU166-1,"")</f>
        <v/>
      </c>
      <c r="BS166" s="173" t="str">
        <f>IFERROR(Inv_SY_B!BS166/Inv_SY_B!$CU166-1,"")</f>
        <v/>
      </c>
      <c r="BT166" s="173" t="str">
        <f>IFERROR(Inv_SY_B!BT166/Inv_SY_B!$CU166-1,"")</f>
        <v/>
      </c>
      <c r="BU166" s="173" t="str">
        <f>IFERROR(Inv_SY_B!BU166/Inv_SY_B!$CU166-1,"")</f>
        <v/>
      </c>
      <c r="BV166" s="173" t="str">
        <f>IFERROR(Inv_SY_B!BV166/Inv_SY_B!$CU166-1,"")</f>
        <v/>
      </c>
      <c r="BW166" s="173" t="str">
        <f>IFERROR(Inv_SY_B!BW166/Inv_SY_B!$CU166-1,"")</f>
        <v/>
      </c>
      <c r="BX166" s="173" t="str">
        <f>IFERROR(Inv_SY_B!BX166/Inv_SY_B!$CU166-1,"")</f>
        <v/>
      </c>
      <c r="BY166" s="173" t="str">
        <f>IFERROR(Inv_SY_B!BY166/Inv_SY_B!$CU166-1,"")</f>
        <v/>
      </c>
      <c r="BZ166" s="173" t="str">
        <f>IFERROR(Inv_SY_B!BZ166/Inv_SY_B!$CU166-1,"")</f>
        <v/>
      </c>
      <c r="CA166" s="173" t="str">
        <f>IFERROR(Inv_SY_B!CA166/Inv_SY_B!$CU166-1,"")</f>
        <v/>
      </c>
      <c r="CB166" s="173" t="str">
        <f>IFERROR(Inv_SY_B!CB166/Inv_SY_B!$CU166-1,"")</f>
        <v/>
      </c>
      <c r="CC166" s="173" t="str">
        <f>IFERROR(Inv_SY_B!CC166/Inv_SY_B!$CU166-1,"")</f>
        <v/>
      </c>
      <c r="CD166" s="173" t="str">
        <f>IFERROR(Inv_SY_B!CD166/Inv_SY_B!$CU166-1,"")</f>
        <v/>
      </c>
      <c r="CE166" s="173" t="str">
        <f>IFERROR(Inv_SY_B!CE166/Inv_SY_B!$CU166-1,"")</f>
        <v/>
      </c>
      <c r="CF166" s="173" t="str">
        <f>IFERROR(Inv_SY_B!CF166/Inv_SY_B!$CU166-1,"")</f>
        <v/>
      </c>
      <c r="CG166" s="173" t="str">
        <f>IFERROR(Inv_SY_B!CG166/Inv_SY_B!$CU166-1,"")</f>
        <v/>
      </c>
      <c r="CH166" s="173" t="str">
        <f>IFERROR(Inv_SY_B!CH166/Inv_SY_B!$CU166-1,"")</f>
        <v/>
      </c>
      <c r="CI166" s="173" t="str">
        <f>IFERROR(Inv_SY_B!CI166/Inv_SY_B!$CU166-1,"")</f>
        <v/>
      </c>
      <c r="CJ166" s="173" t="str">
        <f>IFERROR(Inv_SY_B!CJ166/Inv_SY_B!$CU166-1,"")</f>
        <v/>
      </c>
      <c r="CK166" s="173" t="str">
        <f>IFERROR(Inv_SY_B!CK166/Inv_SY_B!$CU166-1,"")</f>
        <v/>
      </c>
      <c r="CL166" s="173" t="str">
        <f>IFERROR(Inv_SY_B!CL166/Inv_SY_B!$CU166-1,"")</f>
        <v/>
      </c>
      <c r="CM166" s="173" t="str">
        <f>IFERROR(Inv_SY_B!CM166/Inv_SY_B!$CU166-1,"")</f>
        <v/>
      </c>
      <c r="CN166" s="173" t="str">
        <f>IFERROR(Inv_SY_B!CN166/Inv_SY_B!$CU166-1,"")</f>
        <v/>
      </c>
      <c r="CO166" s="173" t="str">
        <f>IFERROR(Inv_SY_B!CO166/Inv_SY_B!$CU166-1,"")</f>
        <v/>
      </c>
      <c r="CP166" s="173" t="str">
        <f>IFERROR(Inv_SY_B!CP166/Inv_SY_B!$CU166-1,"")</f>
        <v/>
      </c>
      <c r="CQ166" s="173" t="str">
        <f>IFERROR(Inv_SY_B!CQ166/Inv_SY_B!$CU166-1,"")</f>
        <v/>
      </c>
      <c r="CR166" s="173" t="str">
        <f>IFERROR(Inv_SY_B!CR166/Inv_SY_B!$CU166-1,"")</f>
        <v/>
      </c>
      <c r="CS166" s="173" t="str">
        <f>IFERROR(Inv_SY_B!CS166/Inv_SY_B!$CU166-1,"")</f>
        <v/>
      </c>
      <c r="CT166" s="173" t="str">
        <f>IFERROR(Inv_SY_B!CT166/Inv_SY_B!$CU166-1,"")</f>
        <v/>
      </c>
      <c r="CU166" s="173"/>
      <c r="CV166" s="173"/>
      <c r="CW166" s="173"/>
      <c r="CX166" s="173"/>
    </row>
    <row r="167" spans="2:102">
      <c r="B167" s="164">
        <f t="shared" si="3"/>
        <v>45859</v>
      </c>
      <c r="C167" s="173" t="str">
        <f>IFERROR(Inv_SY_B!C167/Inv_SY_B!$CU167-1,"")</f>
        <v/>
      </c>
      <c r="D167" s="173" t="str">
        <f>IFERROR(Inv_SY_B!D167/Inv_SY_B!$CU167-1,"")</f>
        <v/>
      </c>
      <c r="E167" s="173" t="str">
        <f>IFERROR(Inv_SY_B!E167/Inv_SY_B!$CU167-1,"")</f>
        <v/>
      </c>
      <c r="F167" s="173" t="str">
        <f>IFERROR(Inv_SY_B!F167/Inv_SY_B!$CU167-1,"")</f>
        <v/>
      </c>
      <c r="G167" s="173" t="str">
        <f>IFERROR(Inv_SY_B!G167/Inv_SY_B!$CU167-1,"")</f>
        <v/>
      </c>
      <c r="H167" s="173" t="str">
        <f>IFERROR(Inv_SY_B!H167/Inv_SY_B!$CU167-1,"")</f>
        <v/>
      </c>
      <c r="I167" s="173" t="str">
        <f>IFERROR(Inv_SY_B!I167/Inv_SY_B!$CU167-1,"")</f>
        <v/>
      </c>
      <c r="J167" s="173" t="str">
        <f>IFERROR(Inv_SY_B!J167/Inv_SY_B!$CU167-1,"")</f>
        <v/>
      </c>
      <c r="K167" s="173" t="str">
        <f>IFERROR(Inv_SY_B!K167/Inv_SY_B!$CU167-1,"")</f>
        <v/>
      </c>
      <c r="L167" s="173" t="str">
        <f>IFERROR(Inv_SY_B!L167/Inv_SY_B!$CU167-1,"")</f>
        <v/>
      </c>
      <c r="M167" s="173" t="str">
        <f>IFERROR(Inv_SY_B!M167/Inv_SY_B!$CU167-1,"")</f>
        <v/>
      </c>
      <c r="N167" s="173" t="str">
        <f>IFERROR(Inv_SY_B!N167/Inv_SY_B!$CU167-1,"")</f>
        <v/>
      </c>
      <c r="O167" s="173" t="str">
        <f>IFERROR(Inv_SY_B!O167/Inv_SY_B!$CU167-1,"")</f>
        <v/>
      </c>
      <c r="P167" s="173" t="str">
        <f>IFERROR(Inv_SY_B!P167/Inv_SY_B!$CU167-1,"")</f>
        <v/>
      </c>
      <c r="Q167" s="173" t="str">
        <f>IFERROR(Inv_SY_B!Q167/Inv_SY_B!$CU167-1,"")</f>
        <v/>
      </c>
      <c r="R167" s="173" t="str">
        <f>IFERROR(Inv_SY_B!R167/Inv_SY_B!$CU167-1,"")</f>
        <v/>
      </c>
      <c r="S167" s="173" t="str">
        <f>IFERROR(Inv_SY_B!S167/Inv_SY_B!$CU167-1,"")</f>
        <v/>
      </c>
      <c r="T167" s="173" t="str">
        <f>IFERROR(Inv_SY_B!T167/Inv_SY_B!$CU167-1,"")</f>
        <v/>
      </c>
      <c r="U167" s="173" t="str">
        <f>IFERROR(Inv_SY_B!U167/Inv_SY_B!$CU167-1,"")</f>
        <v/>
      </c>
      <c r="V167" s="173" t="str">
        <f>IFERROR(Inv_SY_B!V167/Inv_SY_B!$CU167-1,"")</f>
        <v/>
      </c>
      <c r="W167" s="173" t="str">
        <f>IFERROR(Inv_SY_B!W167/Inv_SY_B!$CU167-1,"")</f>
        <v/>
      </c>
      <c r="X167" s="173" t="str">
        <f>IFERROR(Inv_SY_B!X167/Inv_SY_B!$CU167-1,"")</f>
        <v/>
      </c>
      <c r="Y167" s="173" t="str">
        <f>IFERROR(Inv_SY_B!Y167/Inv_SY_B!$CU167-1,"")</f>
        <v/>
      </c>
      <c r="Z167" s="173" t="str">
        <f>IFERROR(Inv_SY_B!Z167/Inv_SY_B!$CU167-1,"")</f>
        <v/>
      </c>
      <c r="AA167" s="173" t="str">
        <f>IFERROR(Inv_SY_B!AA167/Inv_SY_B!$CU167-1,"")</f>
        <v/>
      </c>
      <c r="AB167" s="173" t="str">
        <f>IFERROR(Inv_SY_B!AB167/Inv_SY_B!$CU167-1,"")</f>
        <v/>
      </c>
      <c r="AC167" s="173" t="str">
        <f>IFERROR(Inv_SY_B!AC167/Inv_SY_B!$CU167-1,"")</f>
        <v/>
      </c>
      <c r="AD167" s="173" t="str">
        <f>IFERROR(Inv_SY_B!AD167/Inv_SY_B!$CU167-1,"")</f>
        <v/>
      </c>
      <c r="AE167" s="173" t="str">
        <f>IFERROR(Inv_SY_B!AE167/Inv_SY_B!$CU167-1,"")</f>
        <v/>
      </c>
      <c r="AF167" s="173" t="str">
        <f>IFERROR(Inv_SY_B!AF167/Inv_SY_B!$CU167-1,"")</f>
        <v/>
      </c>
      <c r="AG167" s="173" t="str">
        <f>IFERROR(Inv_SY_B!AG167/Inv_SY_B!$CU167-1,"")</f>
        <v/>
      </c>
      <c r="AH167" s="173" t="str">
        <f>IFERROR(Inv_SY_B!AH167/Inv_SY_B!$CU167-1,"")</f>
        <v/>
      </c>
      <c r="AI167" s="173" t="str">
        <f>IFERROR(Inv_SY_B!AI167/Inv_SY_B!$CU167-1,"")</f>
        <v/>
      </c>
      <c r="AJ167" s="173" t="str">
        <f>IFERROR(Inv_SY_B!AJ167/Inv_SY_B!$CU167-1,"")</f>
        <v/>
      </c>
      <c r="AK167" s="173" t="str">
        <f>IFERROR(Inv_SY_B!AK167/Inv_SY_B!$CU167-1,"")</f>
        <v/>
      </c>
      <c r="AL167" s="173" t="str">
        <f>IFERROR(Inv_SY_B!AL167/Inv_SY_B!$CU167-1,"")</f>
        <v/>
      </c>
      <c r="AM167" s="173" t="str">
        <f>IFERROR(Inv_SY_B!AM167/Inv_SY_B!$CU167-1,"")</f>
        <v/>
      </c>
      <c r="AN167" s="173" t="str">
        <f>IFERROR(Inv_SY_B!AN167/Inv_SY_B!$CU167-1,"")</f>
        <v/>
      </c>
      <c r="AO167" s="173" t="str">
        <f>IFERROR(Inv_SY_B!AO167/Inv_SY_B!$CU167-1,"")</f>
        <v/>
      </c>
      <c r="AP167" s="173" t="str">
        <f>IFERROR(Inv_SY_B!AP167/Inv_SY_B!$CU167-1,"")</f>
        <v/>
      </c>
      <c r="AQ167" s="173" t="str">
        <f>IFERROR(Inv_SY_B!AQ167/Inv_SY_B!$CU167-1,"")</f>
        <v/>
      </c>
      <c r="AR167" s="173" t="str">
        <f>IFERROR(Inv_SY_B!AR167/Inv_SY_B!$CU167-1,"")</f>
        <v/>
      </c>
      <c r="AS167" s="173" t="str">
        <f>IFERROR(Inv_SY_B!AS167/Inv_SY_B!$CU167-1,"")</f>
        <v/>
      </c>
      <c r="AT167" s="173" t="str">
        <f>IFERROR(Inv_SY_B!AT167/Inv_SY_B!$CU167-1,"")</f>
        <v/>
      </c>
      <c r="AU167" s="173" t="str">
        <f>IFERROR(Inv_SY_B!AU167/Inv_SY_B!$CU167-1,"")</f>
        <v/>
      </c>
      <c r="AV167" s="173" t="str">
        <f>IFERROR(Inv_SY_B!AV167/Inv_SY_B!$CU167-1,"")</f>
        <v/>
      </c>
      <c r="AW167" s="173" t="str">
        <f>IFERROR(Inv_SY_B!AW167/Inv_SY_B!$CU167-1,"")</f>
        <v/>
      </c>
      <c r="AX167" s="173" t="str">
        <f>IFERROR(Inv_SY_B!AX167/Inv_SY_B!$CU167-1,"")</f>
        <v/>
      </c>
      <c r="AY167" s="173" t="str">
        <f>IFERROR(Inv_SY_B!AY167/Inv_SY_B!$CU167-1,"")</f>
        <v/>
      </c>
      <c r="AZ167" s="173" t="str">
        <f>IFERROR(Inv_SY_B!AZ167/Inv_SY_B!$CU167-1,"")</f>
        <v/>
      </c>
      <c r="BA167" s="173" t="str">
        <f>IFERROR(Inv_SY_B!BA167/Inv_SY_B!$CU167-1,"")</f>
        <v/>
      </c>
      <c r="BB167" s="173" t="str">
        <f>IFERROR(Inv_SY_B!BB167/Inv_SY_B!$CU167-1,"")</f>
        <v/>
      </c>
      <c r="BC167" s="173" t="str">
        <f>IFERROR(Inv_SY_B!BC167/Inv_SY_B!$CU167-1,"")</f>
        <v/>
      </c>
      <c r="BD167" s="173" t="str">
        <f>IFERROR(Inv_SY_B!BD167/Inv_SY_B!$CU167-1,"")</f>
        <v/>
      </c>
      <c r="BE167" s="173" t="str">
        <f>IFERROR(Inv_SY_B!BE167/Inv_SY_B!$CU167-1,"")</f>
        <v/>
      </c>
      <c r="BF167" s="173" t="str">
        <f>IFERROR(Inv_SY_B!BF167/Inv_SY_B!$CU167-1,"")</f>
        <v/>
      </c>
      <c r="BG167" s="173" t="str">
        <f>IFERROR(Inv_SY_B!BG167/Inv_SY_B!$CU167-1,"")</f>
        <v/>
      </c>
      <c r="BH167" s="173" t="str">
        <f>IFERROR(Inv_SY_B!BH167/Inv_SY_B!$CU167-1,"")</f>
        <v/>
      </c>
      <c r="BI167" s="173" t="str">
        <f>IFERROR(Inv_SY_B!BI167/Inv_SY_B!$CU167-1,"")</f>
        <v/>
      </c>
      <c r="BJ167" s="173" t="str">
        <f>IFERROR(Inv_SY_B!BJ167/Inv_SY_B!$CU167-1,"")</f>
        <v/>
      </c>
      <c r="BK167" s="173" t="str">
        <f>IFERROR(Inv_SY_B!BK167/Inv_SY_B!$CU167-1,"")</f>
        <v/>
      </c>
      <c r="BL167" s="173" t="str">
        <f>IFERROR(Inv_SY_B!BL167/Inv_SY_B!$CU167-1,"")</f>
        <v/>
      </c>
      <c r="BM167" s="173" t="str">
        <f>IFERROR(Inv_SY_B!BM167/Inv_SY_B!$CU167-1,"")</f>
        <v/>
      </c>
      <c r="BN167" s="173" t="str">
        <f>IFERROR(Inv_SY_B!BN167/Inv_SY_B!$CU167-1,"")</f>
        <v/>
      </c>
      <c r="BO167" s="173" t="str">
        <f>IFERROR(Inv_SY_B!BO167/Inv_SY_B!$CU167-1,"")</f>
        <v/>
      </c>
      <c r="BP167" s="173" t="str">
        <f>IFERROR(Inv_SY_B!BP167/Inv_SY_B!$CU167-1,"")</f>
        <v/>
      </c>
      <c r="BQ167" s="173" t="str">
        <f>IFERROR(Inv_SY_B!BQ167/Inv_SY_B!$CU167-1,"")</f>
        <v/>
      </c>
      <c r="BR167" s="173" t="str">
        <f>IFERROR(Inv_SY_B!BR167/Inv_SY_B!$CU167-1,"")</f>
        <v/>
      </c>
      <c r="BS167" s="173" t="str">
        <f>IFERROR(Inv_SY_B!BS167/Inv_SY_B!$CU167-1,"")</f>
        <v/>
      </c>
      <c r="BT167" s="173" t="str">
        <f>IFERROR(Inv_SY_B!BT167/Inv_SY_B!$CU167-1,"")</f>
        <v/>
      </c>
      <c r="BU167" s="173" t="str">
        <f>IFERROR(Inv_SY_B!BU167/Inv_SY_B!$CU167-1,"")</f>
        <v/>
      </c>
      <c r="BV167" s="173" t="str">
        <f>IFERROR(Inv_SY_B!BV167/Inv_SY_B!$CU167-1,"")</f>
        <v/>
      </c>
      <c r="BW167" s="173" t="str">
        <f>IFERROR(Inv_SY_B!BW167/Inv_SY_B!$CU167-1,"")</f>
        <v/>
      </c>
      <c r="BX167" s="173" t="str">
        <f>IFERROR(Inv_SY_B!BX167/Inv_SY_B!$CU167-1,"")</f>
        <v/>
      </c>
      <c r="BY167" s="173" t="str">
        <f>IFERROR(Inv_SY_B!BY167/Inv_SY_B!$CU167-1,"")</f>
        <v/>
      </c>
      <c r="BZ167" s="173" t="str">
        <f>IFERROR(Inv_SY_B!BZ167/Inv_SY_B!$CU167-1,"")</f>
        <v/>
      </c>
      <c r="CA167" s="173" t="str">
        <f>IFERROR(Inv_SY_B!CA167/Inv_SY_B!$CU167-1,"")</f>
        <v/>
      </c>
      <c r="CB167" s="173" t="str">
        <f>IFERROR(Inv_SY_B!CB167/Inv_SY_B!$CU167-1,"")</f>
        <v/>
      </c>
      <c r="CC167" s="173" t="str">
        <f>IFERROR(Inv_SY_B!CC167/Inv_SY_B!$CU167-1,"")</f>
        <v/>
      </c>
      <c r="CD167" s="173" t="str">
        <f>IFERROR(Inv_SY_B!CD167/Inv_SY_B!$CU167-1,"")</f>
        <v/>
      </c>
      <c r="CE167" s="173" t="str">
        <f>IFERROR(Inv_SY_B!CE167/Inv_SY_B!$CU167-1,"")</f>
        <v/>
      </c>
      <c r="CF167" s="173" t="str">
        <f>IFERROR(Inv_SY_B!CF167/Inv_SY_B!$CU167-1,"")</f>
        <v/>
      </c>
      <c r="CG167" s="173" t="str">
        <f>IFERROR(Inv_SY_B!CG167/Inv_SY_B!$CU167-1,"")</f>
        <v/>
      </c>
      <c r="CH167" s="173" t="str">
        <f>IFERROR(Inv_SY_B!CH167/Inv_SY_B!$CU167-1,"")</f>
        <v/>
      </c>
      <c r="CI167" s="173" t="str">
        <f>IFERROR(Inv_SY_B!CI167/Inv_SY_B!$CU167-1,"")</f>
        <v/>
      </c>
      <c r="CJ167" s="173" t="str">
        <f>IFERROR(Inv_SY_B!CJ167/Inv_SY_B!$CU167-1,"")</f>
        <v/>
      </c>
      <c r="CK167" s="173" t="str">
        <f>IFERROR(Inv_SY_B!CK167/Inv_SY_B!$CU167-1,"")</f>
        <v/>
      </c>
      <c r="CL167" s="173" t="str">
        <f>IFERROR(Inv_SY_B!CL167/Inv_SY_B!$CU167-1,"")</f>
        <v/>
      </c>
      <c r="CM167" s="173" t="str">
        <f>IFERROR(Inv_SY_B!CM167/Inv_SY_B!$CU167-1,"")</f>
        <v/>
      </c>
      <c r="CN167" s="173" t="str">
        <f>IFERROR(Inv_SY_B!CN167/Inv_SY_B!$CU167-1,"")</f>
        <v/>
      </c>
      <c r="CO167" s="173" t="str">
        <f>IFERROR(Inv_SY_B!CO167/Inv_SY_B!$CU167-1,"")</f>
        <v/>
      </c>
      <c r="CP167" s="173" t="str">
        <f>IFERROR(Inv_SY_B!CP167/Inv_SY_B!$CU167-1,"")</f>
        <v/>
      </c>
      <c r="CQ167" s="173" t="str">
        <f>IFERROR(Inv_SY_B!CQ167/Inv_SY_B!$CU167-1,"")</f>
        <v/>
      </c>
      <c r="CR167" s="173" t="str">
        <f>IFERROR(Inv_SY_B!CR167/Inv_SY_B!$CU167-1,"")</f>
        <v/>
      </c>
      <c r="CS167" s="173" t="str">
        <f>IFERROR(Inv_SY_B!CS167/Inv_SY_B!$CU167-1,"")</f>
        <v/>
      </c>
      <c r="CT167" s="173" t="str">
        <f>IFERROR(Inv_SY_B!CT167/Inv_SY_B!$CU167-1,"")</f>
        <v/>
      </c>
      <c r="CU167" s="173"/>
      <c r="CV167" s="173"/>
      <c r="CW167" s="173"/>
      <c r="CX167" s="173"/>
    </row>
    <row r="168" spans="2:102">
      <c r="B168" s="164">
        <f t="shared" si="3"/>
        <v>45860</v>
      </c>
      <c r="C168" s="173" t="str">
        <f>IFERROR(Inv_SY_B!C168/Inv_SY_B!$CU168-1,"")</f>
        <v/>
      </c>
      <c r="D168" s="173" t="str">
        <f>IFERROR(Inv_SY_B!D168/Inv_SY_B!$CU168-1,"")</f>
        <v/>
      </c>
      <c r="E168" s="173" t="str">
        <f>IFERROR(Inv_SY_B!E168/Inv_SY_B!$CU168-1,"")</f>
        <v/>
      </c>
      <c r="F168" s="173" t="str">
        <f>IFERROR(Inv_SY_B!F168/Inv_SY_B!$CU168-1,"")</f>
        <v/>
      </c>
      <c r="G168" s="173" t="str">
        <f>IFERROR(Inv_SY_B!G168/Inv_SY_B!$CU168-1,"")</f>
        <v/>
      </c>
      <c r="H168" s="173" t="str">
        <f>IFERROR(Inv_SY_B!H168/Inv_SY_B!$CU168-1,"")</f>
        <v/>
      </c>
      <c r="I168" s="173" t="str">
        <f>IFERROR(Inv_SY_B!I168/Inv_SY_B!$CU168-1,"")</f>
        <v/>
      </c>
      <c r="J168" s="173" t="str">
        <f>IFERROR(Inv_SY_B!J168/Inv_SY_B!$CU168-1,"")</f>
        <v/>
      </c>
      <c r="K168" s="173" t="str">
        <f>IFERROR(Inv_SY_B!K168/Inv_SY_B!$CU168-1,"")</f>
        <v/>
      </c>
      <c r="L168" s="173" t="str">
        <f>IFERROR(Inv_SY_B!L168/Inv_SY_B!$CU168-1,"")</f>
        <v/>
      </c>
      <c r="M168" s="173" t="str">
        <f>IFERROR(Inv_SY_B!M168/Inv_SY_B!$CU168-1,"")</f>
        <v/>
      </c>
      <c r="N168" s="173" t="str">
        <f>IFERROR(Inv_SY_B!N168/Inv_SY_B!$CU168-1,"")</f>
        <v/>
      </c>
      <c r="O168" s="173" t="str">
        <f>IFERROR(Inv_SY_B!O168/Inv_SY_B!$CU168-1,"")</f>
        <v/>
      </c>
      <c r="P168" s="173" t="str">
        <f>IFERROR(Inv_SY_B!P168/Inv_SY_B!$CU168-1,"")</f>
        <v/>
      </c>
      <c r="Q168" s="173" t="str">
        <f>IFERROR(Inv_SY_B!Q168/Inv_SY_B!$CU168-1,"")</f>
        <v/>
      </c>
      <c r="R168" s="173" t="str">
        <f>IFERROR(Inv_SY_B!R168/Inv_SY_B!$CU168-1,"")</f>
        <v/>
      </c>
      <c r="S168" s="173" t="str">
        <f>IFERROR(Inv_SY_B!S168/Inv_SY_B!$CU168-1,"")</f>
        <v/>
      </c>
      <c r="T168" s="173" t="str">
        <f>IFERROR(Inv_SY_B!T168/Inv_SY_B!$CU168-1,"")</f>
        <v/>
      </c>
      <c r="U168" s="173" t="str">
        <f>IFERROR(Inv_SY_B!U168/Inv_SY_B!$CU168-1,"")</f>
        <v/>
      </c>
      <c r="V168" s="173" t="str">
        <f>IFERROR(Inv_SY_B!V168/Inv_SY_B!$CU168-1,"")</f>
        <v/>
      </c>
      <c r="W168" s="173" t="str">
        <f>IFERROR(Inv_SY_B!W168/Inv_SY_B!$CU168-1,"")</f>
        <v/>
      </c>
      <c r="X168" s="173" t="str">
        <f>IFERROR(Inv_SY_B!X168/Inv_SY_B!$CU168-1,"")</f>
        <v/>
      </c>
      <c r="Y168" s="173" t="str">
        <f>IFERROR(Inv_SY_B!Y168/Inv_SY_B!$CU168-1,"")</f>
        <v/>
      </c>
      <c r="Z168" s="173" t="str">
        <f>IFERROR(Inv_SY_B!Z168/Inv_SY_B!$CU168-1,"")</f>
        <v/>
      </c>
      <c r="AA168" s="173" t="str">
        <f>IFERROR(Inv_SY_B!AA168/Inv_SY_B!$CU168-1,"")</f>
        <v/>
      </c>
      <c r="AB168" s="173" t="str">
        <f>IFERROR(Inv_SY_B!AB168/Inv_SY_B!$CU168-1,"")</f>
        <v/>
      </c>
      <c r="AC168" s="173" t="str">
        <f>IFERROR(Inv_SY_B!AC168/Inv_SY_B!$CU168-1,"")</f>
        <v/>
      </c>
      <c r="AD168" s="173" t="str">
        <f>IFERROR(Inv_SY_B!AD168/Inv_SY_B!$CU168-1,"")</f>
        <v/>
      </c>
      <c r="AE168" s="173" t="str">
        <f>IFERROR(Inv_SY_B!AE168/Inv_SY_B!$CU168-1,"")</f>
        <v/>
      </c>
      <c r="AF168" s="173" t="str">
        <f>IFERROR(Inv_SY_B!AF168/Inv_SY_B!$CU168-1,"")</f>
        <v/>
      </c>
      <c r="AG168" s="173" t="str">
        <f>IFERROR(Inv_SY_B!AG168/Inv_SY_B!$CU168-1,"")</f>
        <v/>
      </c>
      <c r="AH168" s="173" t="str">
        <f>IFERROR(Inv_SY_B!AH168/Inv_SY_B!$CU168-1,"")</f>
        <v/>
      </c>
      <c r="AI168" s="173" t="str">
        <f>IFERROR(Inv_SY_B!AI168/Inv_SY_B!$CU168-1,"")</f>
        <v/>
      </c>
      <c r="AJ168" s="173" t="str">
        <f>IFERROR(Inv_SY_B!AJ168/Inv_SY_B!$CU168-1,"")</f>
        <v/>
      </c>
      <c r="AK168" s="173" t="str">
        <f>IFERROR(Inv_SY_B!AK168/Inv_SY_B!$CU168-1,"")</f>
        <v/>
      </c>
      <c r="AL168" s="173" t="str">
        <f>IFERROR(Inv_SY_B!AL168/Inv_SY_B!$CU168-1,"")</f>
        <v/>
      </c>
      <c r="AM168" s="173" t="str">
        <f>IFERROR(Inv_SY_B!AM168/Inv_SY_B!$CU168-1,"")</f>
        <v/>
      </c>
      <c r="AN168" s="173" t="str">
        <f>IFERROR(Inv_SY_B!AN168/Inv_SY_B!$CU168-1,"")</f>
        <v/>
      </c>
      <c r="AO168" s="173" t="str">
        <f>IFERROR(Inv_SY_B!AO168/Inv_SY_B!$CU168-1,"")</f>
        <v/>
      </c>
      <c r="AP168" s="173" t="str">
        <f>IFERROR(Inv_SY_B!AP168/Inv_SY_B!$CU168-1,"")</f>
        <v/>
      </c>
      <c r="AQ168" s="173" t="str">
        <f>IFERROR(Inv_SY_B!AQ168/Inv_SY_B!$CU168-1,"")</f>
        <v/>
      </c>
      <c r="AR168" s="173" t="str">
        <f>IFERROR(Inv_SY_B!AR168/Inv_SY_B!$CU168-1,"")</f>
        <v/>
      </c>
      <c r="AS168" s="173" t="str">
        <f>IFERROR(Inv_SY_B!AS168/Inv_SY_B!$CU168-1,"")</f>
        <v/>
      </c>
      <c r="AT168" s="173" t="str">
        <f>IFERROR(Inv_SY_B!AT168/Inv_SY_B!$CU168-1,"")</f>
        <v/>
      </c>
      <c r="AU168" s="173" t="str">
        <f>IFERROR(Inv_SY_B!AU168/Inv_SY_B!$CU168-1,"")</f>
        <v/>
      </c>
      <c r="AV168" s="173" t="str">
        <f>IFERROR(Inv_SY_B!AV168/Inv_SY_B!$CU168-1,"")</f>
        <v/>
      </c>
      <c r="AW168" s="173" t="str">
        <f>IFERROR(Inv_SY_B!AW168/Inv_SY_B!$CU168-1,"")</f>
        <v/>
      </c>
      <c r="AX168" s="173" t="str">
        <f>IFERROR(Inv_SY_B!AX168/Inv_SY_B!$CU168-1,"")</f>
        <v/>
      </c>
      <c r="AY168" s="173" t="str">
        <f>IFERROR(Inv_SY_B!AY168/Inv_SY_B!$CU168-1,"")</f>
        <v/>
      </c>
      <c r="AZ168" s="173" t="str">
        <f>IFERROR(Inv_SY_B!AZ168/Inv_SY_B!$CU168-1,"")</f>
        <v/>
      </c>
      <c r="BA168" s="173" t="str">
        <f>IFERROR(Inv_SY_B!BA168/Inv_SY_B!$CU168-1,"")</f>
        <v/>
      </c>
      <c r="BB168" s="173" t="str">
        <f>IFERROR(Inv_SY_B!BB168/Inv_SY_B!$CU168-1,"")</f>
        <v/>
      </c>
      <c r="BC168" s="173" t="str">
        <f>IFERROR(Inv_SY_B!BC168/Inv_SY_B!$CU168-1,"")</f>
        <v/>
      </c>
      <c r="BD168" s="173" t="str">
        <f>IFERROR(Inv_SY_B!BD168/Inv_SY_B!$CU168-1,"")</f>
        <v/>
      </c>
      <c r="BE168" s="173" t="str">
        <f>IFERROR(Inv_SY_B!BE168/Inv_SY_B!$CU168-1,"")</f>
        <v/>
      </c>
      <c r="BF168" s="173" t="str">
        <f>IFERROR(Inv_SY_B!BF168/Inv_SY_B!$CU168-1,"")</f>
        <v/>
      </c>
      <c r="BG168" s="173" t="str">
        <f>IFERROR(Inv_SY_B!BG168/Inv_SY_B!$CU168-1,"")</f>
        <v/>
      </c>
      <c r="BH168" s="173" t="str">
        <f>IFERROR(Inv_SY_B!BH168/Inv_SY_B!$CU168-1,"")</f>
        <v/>
      </c>
      <c r="BI168" s="173" t="str">
        <f>IFERROR(Inv_SY_B!BI168/Inv_SY_B!$CU168-1,"")</f>
        <v/>
      </c>
      <c r="BJ168" s="173" t="str">
        <f>IFERROR(Inv_SY_B!BJ168/Inv_SY_B!$CU168-1,"")</f>
        <v/>
      </c>
      <c r="BK168" s="173" t="str">
        <f>IFERROR(Inv_SY_B!BK168/Inv_SY_B!$CU168-1,"")</f>
        <v/>
      </c>
      <c r="BL168" s="173" t="str">
        <f>IFERROR(Inv_SY_B!BL168/Inv_SY_B!$CU168-1,"")</f>
        <v/>
      </c>
      <c r="BM168" s="173" t="str">
        <f>IFERROR(Inv_SY_B!BM168/Inv_SY_B!$CU168-1,"")</f>
        <v/>
      </c>
      <c r="BN168" s="173" t="str">
        <f>IFERROR(Inv_SY_B!BN168/Inv_SY_B!$CU168-1,"")</f>
        <v/>
      </c>
      <c r="BO168" s="173" t="str">
        <f>IFERROR(Inv_SY_B!BO168/Inv_SY_B!$CU168-1,"")</f>
        <v/>
      </c>
      <c r="BP168" s="173" t="str">
        <f>IFERROR(Inv_SY_B!BP168/Inv_SY_B!$CU168-1,"")</f>
        <v/>
      </c>
      <c r="BQ168" s="173" t="str">
        <f>IFERROR(Inv_SY_B!BQ168/Inv_SY_B!$CU168-1,"")</f>
        <v/>
      </c>
      <c r="BR168" s="173" t="str">
        <f>IFERROR(Inv_SY_B!BR168/Inv_SY_B!$CU168-1,"")</f>
        <v/>
      </c>
      <c r="BS168" s="173" t="str">
        <f>IFERROR(Inv_SY_B!BS168/Inv_SY_B!$CU168-1,"")</f>
        <v/>
      </c>
      <c r="BT168" s="173" t="str">
        <f>IFERROR(Inv_SY_B!BT168/Inv_SY_B!$CU168-1,"")</f>
        <v/>
      </c>
      <c r="BU168" s="173" t="str">
        <f>IFERROR(Inv_SY_B!BU168/Inv_SY_B!$CU168-1,"")</f>
        <v/>
      </c>
      <c r="BV168" s="173" t="str">
        <f>IFERROR(Inv_SY_B!BV168/Inv_SY_B!$CU168-1,"")</f>
        <v/>
      </c>
      <c r="BW168" s="173" t="str">
        <f>IFERROR(Inv_SY_B!BW168/Inv_SY_B!$CU168-1,"")</f>
        <v/>
      </c>
      <c r="BX168" s="173" t="str">
        <f>IFERROR(Inv_SY_B!BX168/Inv_SY_B!$CU168-1,"")</f>
        <v/>
      </c>
      <c r="BY168" s="173" t="str">
        <f>IFERROR(Inv_SY_B!BY168/Inv_SY_B!$CU168-1,"")</f>
        <v/>
      </c>
      <c r="BZ168" s="173" t="str">
        <f>IFERROR(Inv_SY_B!BZ168/Inv_SY_B!$CU168-1,"")</f>
        <v/>
      </c>
      <c r="CA168" s="173" t="str">
        <f>IFERROR(Inv_SY_B!CA168/Inv_SY_B!$CU168-1,"")</f>
        <v/>
      </c>
      <c r="CB168" s="173" t="str">
        <f>IFERROR(Inv_SY_B!CB168/Inv_SY_B!$CU168-1,"")</f>
        <v/>
      </c>
      <c r="CC168" s="173" t="str">
        <f>IFERROR(Inv_SY_B!CC168/Inv_SY_B!$CU168-1,"")</f>
        <v/>
      </c>
      <c r="CD168" s="173" t="str">
        <f>IFERROR(Inv_SY_B!CD168/Inv_SY_B!$CU168-1,"")</f>
        <v/>
      </c>
      <c r="CE168" s="173" t="str">
        <f>IFERROR(Inv_SY_B!CE168/Inv_SY_B!$CU168-1,"")</f>
        <v/>
      </c>
      <c r="CF168" s="173" t="str">
        <f>IFERROR(Inv_SY_B!CF168/Inv_SY_B!$CU168-1,"")</f>
        <v/>
      </c>
      <c r="CG168" s="173" t="str">
        <f>IFERROR(Inv_SY_B!CG168/Inv_SY_B!$CU168-1,"")</f>
        <v/>
      </c>
      <c r="CH168" s="173" t="str">
        <f>IFERROR(Inv_SY_B!CH168/Inv_SY_B!$CU168-1,"")</f>
        <v/>
      </c>
      <c r="CI168" s="173" t="str">
        <f>IFERROR(Inv_SY_B!CI168/Inv_SY_B!$CU168-1,"")</f>
        <v/>
      </c>
      <c r="CJ168" s="173" t="str">
        <f>IFERROR(Inv_SY_B!CJ168/Inv_SY_B!$CU168-1,"")</f>
        <v/>
      </c>
      <c r="CK168" s="173" t="str">
        <f>IFERROR(Inv_SY_B!CK168/Inv_SY_B!$CU168-1,"")</f>
        <v/>
      </c>
      <c r="CL168" s="173" t="str">
        <f>IFERROR(Inv_SY_B!CL168/Inv_SY_B!$CU168-1,"")</f>
        <v/>
      </c>
      <c r="CM168" s="173" t="str">
        <f>IFERROR(Inv_SY_B!CM168/Inv_SY_B!$CU168-1,"")</f>
        <v/>
      </c>
      <c r="CN168" s="173" t="str">
        <f>IFERROR(Inv_SY_B!CN168/Inv_SY_B!$CU168-1,"")</f>
        <v/>
      </c>
      <c r="CO168" s="173" t="str">
        <f>IFERROR(Inv_SY_B!CO168/Inv_SY_B!$CU168-1,"")</f>
        <v/>
      </c>
      <c r="CP168" s="173" t="str">
        <f>IFERROR(Inv_SY_B!CP168/Inv_SY_B!$CU168-1,"")</f>
        <v/>
      </c>
      <c r="CQ168" s="173" t="str">
        <f>IFERROR(Inv_SY_B!CQ168/Inv_SY_B!$CU168-1,"")</f>
        <v/>
      </c>
      <c r="CR168" s="173" t="str">
        <f>IFERROR(Inv_SY_B!CR168/Inv_SY_B!$CU168-1,"")</f>
        <v/>
      </c>
      <c r="CS168" s="173" t="str">
        <f>IFERROR(Inv_SY_B!CS168/Inv_SY_B!$CU168-1,"")</f>
        <v/>
      </c>
      <c r="CT168" s="173" t="str">
        <f>IFERROR(Inv_SY_B!CT168/Inv_SY_B!$CU168-1,"")</f>
        <v/>
      </c>
      <c r="CU168" s="173"/>
      <c r="CV168" s="173"/>
      <c r="CW168" s="173"/>
      <c r="CX168" s="173"/>
    </row>
    <row r="169" spans="2:102">
      <c r="B169" s="164">
        <f t="shared" si="3"/>
        <v>45861</v>
      </c>
      <c r="C169" s="173" t="str">
        <f>IFERROR(Inv_SY_B!C169/Inv_SY_B!$CU169-1,"")</f>
        <v/>
      </c>
      <c r="D169" s="173" t="str">
        <f>IFERROR(Inv_SY_B!D169/Inv_SY_B!$CU169-1,"")</f>
        <v/>
      </c>
      <c r="E169" s="173" t="str">
        <f>IFERROR(Inv_SY_B!E169/Inv_SY_B!$CU169-1,"")</f>
        <v/>
      </c>
      <c r="F169" s="173" t="str">
        <f>IFERROR(Inv_SY_B!F169/Inv_SY_B!$CU169-1,"")</f>
        <v/>
      </c>
      <c r="G169" s="173" t="str">
        <f>IFERROR(Inv_SY_B!G169/Inv_SY_B!$CU169-1,"")</f>
        <v/>
      </c>
      <c r="H169" s="173" t="str">
        <f>IFERROR(Inv_SY_B!H169/Inv_SY_B!$CU169-1,"")</f>
        <v/>
      </c>
      <c r="I169" s="173" t="str">
        <f>IFERROR(Inv_SY_B!I169/Inv_SY_B!$CU169-1,"")</f>
        <v/>
      </c>
      <c r="J169" s="173" t="str">
        <f>IFERROR(Inv_SY_B!J169/Inv_SY_B!$CU169-1,"")</f>
        <v/>
      </c>
      <c r="K169" s="173" t="str">
        <f>IFERROR(Inv_SY_B!K169/Inv_SY_B!$CU169-1,"")</f>
        <v/>
      </c>
      <c r="L169" s="173" t="str">
        <f>IFERROR(Inv_SY_B!L169/Inv_SY_B!$CU169-1,"")</f>
        <v/>
      </c>
      <c r="M169" s="173" t="str">
        <f>IFERROR(Inv_SY_B!M169/Inv_SY_B!$CU169-1,"")</f>
        <v/>
      </c>
      <c r="N169" s="173" t="str">
        <f>IFERROR(Inv_SY_B!N169/Inv_SY_B!$CU169-1,"")</f>
        <v/>
      </c>
      <c r="O169" s="173" t="str">
        <f>IFERROR(Inv_SY_B!O169/Inv_SY_B!$CU169-1,"")</f>
        <v/>
      </c>
      <c r="P169" s="173" t="str">
        <f>IFERROR(Inv_SY_B!P169/Inv_SY_B!$CU169-1,"")</f>
        <v/>
      </c>
      <c r="Q169" s="173" t="str">
        <f>IFERROR(Inv_SY_B!Q169/Inv_SY_B!$CU169-1,"")</f>
        <v/>
      </c>
      <c r="R169" s="173" t="str">
        <f>IFERROR(Inv_SY_B!R169/Inv_SY_B!$CU169-1,"")</f>
        <v/>
      </c>
      <c r="S169" s="173" t="str">
        <f>IFERROR(Inv_SY_B!S169/Inv_SY_B!$CU169-1,"")</f>
        <v/>
      </c>
      <c r="T169" s="173" t="str">
        <f>IFERROR(Inv_SY_B!T169/Inv_SY_B!$CU169-1,"")</f>
        <v/>
      </c>
      <c r="U169" s="173" t="str">
        <f>IFERROR(Inv_SY_B!U169/Inv_SY_B!$CU169-1,"")</f>
        <v/>
      </c>
      <c r="V169" s="173" t="str">
        <f>IFERROR(Inv_SY_B!V169/Inv_SY_B!$CU169-1,"")</f>
        <v/>
      </c>
      <c r="W169" s="173" t="str">
        <f>IFERROR(Inv_SY_B!W169/Inv_SY_B!$CU169-1,"")</f>
        <v/>
      </c>
      <c r="X169" s="173" t="str">
        <f>IFERROR(Inv_SY_B!X169/Inv_SY_B!$CU169-1,"")</f>
        <v/>
      </c>
      <c r="Y169" s="173" t="str">
        <f>IFERROR(Inv_SY_B!Y169/Inv_SY_B!$CU169-1,"")</f>
        <v/>
      </c>
      <c r="Z169" s="173" t="str">
        <f>IFERROR(Inv_SY_B!Z169/Inv_SY_B!$CU169-1,"")</f>
        <v/>
      </c>
      <c r="AA169" s="173" t="str">
        <f>IFERROR(Inv_SY_B!AA169/Inv_SY_B!$CU169-1,"")</f>
        <v/>
      </c>
      <c r="AB169" s="173" t="str">
        <f>IFERROR(Inv_SY_B!AB169/Inv_SY_B!$CU169-1,"")</f>
        <v/>
      </c>
      <c r="AC169" s="173" t="str">
        <f>IFERROR(Inv_SY_B!AC169/Inv_SY_B!$CU169-1,"")</f>
        <v/>
      </c>
      <c r="AD169" s="173" t="str">
        <f>IFERROR(Inv_SY_B!AD169/Inv_SY_B!$CU169-1,"")</f>
        <v/>
      </c>
      <c r="AE169" s="173" t="str">
        <f>IFERROR(Inv_SY_B!AE169/Inv_SY_B!$CU169-1,"")</f>
        <v/>
      </c>
      <c r="AF169" s="173" t="str">
        <f>IFERROR(Inv_SY_B!AF169/Inv_SY_B!$CU169-1,"")</f>
        <v/>
      </c>
      <c r="AG169" s="173" t="str">
        <f>IFERROR(Inv_SY_B!AG169/Inv_SY_B!$CU169-1,"")</f>
        <v/>
      </c>
      <c r="AH169" s="173" t="str">
        <f>IFERROR(Inv_SY_B!AH169/Inv_SY_B!$CU169-1,"")</f>
        <v/>
      </c>
      <c r="AI169" s="173" t="str">
        <f>IFERROR(Inv_SY_B!AI169/Inv_SY_B!$CU169-1,"")</f>
        <v/>
      </c>
      <c r="AJ169" s="173" t="str">
        <f>IFERROR(Inv_SY_B!AJ169/Inv_SY_B!$CU169-1,"")</f>
        <v/>
      </c>
      <c r="AK169" s="173" t="str">
        <f>IFERROR(Inv_SY_B!AK169/Inv_SY_B!$CU169-1,"")</f>
        <v/>
      </c>
      <c r="AL169" s="173" t="str">
        <f>IFERROR(Inv_SY_B!AL169/Inv_SY_B!$CU169-1,"")</f>
        <v/>
      </c>
      <c r="AM169" s="173" t="str">
        <f>IFERROR(Inv_SY_B!AM169/Inv_SY_B!$CU169-1,"")</f>
        <v/>
      </c>
      <c r="AN169" s="173" t="str">
        <f>IFERROR(Inv_SY_B!AN169/Inv_SY_B!$CU169-1,"")</f>
        <v/>
      </c>
      <c r="AO169" s="173" t="str">
        <f>IFERROR(Inv_SY_B!AO169/Inv_SY_B!$CU169-1,"")</f>
        <v/>
      </c>
      <c r="AP169" s="173" t="str">
        <f>IFERROR(Inv_SY_B!AP169/Inv_SY_B!$CU169-1,"")</f>
        <v/>
      </c>
      <c r="AQ169" s="173" t="str">
        <f>IFERROR(Inv_SY_B!AQ169/Inv_SY_B!$CU169-1,"")</f>
        <v/>
      </c>
      <c r="AR169" s="173" t="str">
        <f>IFERROR(Inv_SY_B!AR169/Inv_SY_B!$CU169-1,"")</f>
        <v/>
      </c>
      <c r="AS169" s="173" t="str">
        <f>IFERROR(Inv_SY_B!AS169/Inv_SY_B!$CU169-1,"")</f>
        <v/>
      </c>
      <c r="AT169" s="173" t="str">
        <f>IFERROR(Inv_SY_B!AT169/Inv_SY_B!$CU169-1,"")</f>
        <v/>
      </c>
      <c r="AU169" s="173" t="str">
        <f>IFERROR(Inv_SY_B!AU169/Inv_SY_B!$CU169-1,"")</f>
        <v/>
      </c>
      <c r="AV169" s="173" t="str">
        <f>IFERROR(Inv_SY_B!AV169/Inv_SY_B!$CU169-1,"")</f>
        <v/>
      </c>
      <c r="AW169" s="173" t="str">
        <f>IFERROR(Inv_SY_B!AW169/Inv_SY_B!$CU169-1,"")</f>
        <v/>
      </c>
      <c r="AX169" s="173" t="str">
        <f>IFERROR(Inv_SY_B!AX169/Inv_SY_B!$CU169-1,"")</f>
        <v/>
      </c>
      <c r="AY169" s="173" t="str">
        <f>IFERROR(Inv_SY_B!AY169/Inv_SY_B!$CU169-1,"")</f>
        <v/>
      </c>
      <c r="AZ169" s="173" t="str">
        <f>IFERROR(Inv_SY_B!AZ169/Inv_SY_B!$CU169-1,"")</f>
        <v/>
      </c>
      <c r="BA169" s="173" t="str">
        <f>IFERROR(Inv_SY_B!BA169/Inv_SY_B!$CU169-1,"")</f>
        <v/>
      </c>
      <c r="BB169" s="173" t="str">
        <f>IFERROR(Inv_SY_B!BB169/Inv_SY_B!$CU169-1,"")</f>
        <v/>
      </c>
      <c r="BC169" s="173" t="str">
        <f>IFERROR(Inv_SY_B!BC169/Inv_SY_B!$CU169-1,"")</f>
        <v/>
      </c>
      <c r="BD169" s="173" t="str">
        <f>IFERROR(Inv_SY_B!BD169/Inv_SY_B!$CU169-1,"")</f>
        <v/>
      </c>
      <c r="BE169" s="173" t="str">
        <f>IFERROR(Inv_SY_B!BE169/Inv_SY_B!$CU169-1,"")</f>
        <v/>
      </c>
      <c r="BF169" s="173" t="str">
        <f>IFERROR(Inv_SY_B!BF169/Inv_SY_B!$CU169-1,"")</f>
        <v/>
      </c>
      <c r="BG169" s="173" t="str">
        <f>IFERROR(Inv_SY_B!BG169/Inv_SY_B!$CU169-1,"")</f>
        <v/>
      </c>
      <c r="BH169" s="173" t="str">
        <f>IFERROR(Inv_SY_B!BH169/Inv_SY_B!$CU169-1,"")</f>
        <v/>
      </c>
      <c r="BI169" s="173" t="str">
        <f>IFERROR(Inv_SY_B!BI169/Inv_SY_B!$CU169-1,"")</f>
        <v/>
      </c>
      <c r="BJ169" s="173" t="str">
        <f>IFERROR(Inv_SY_B!BJ169/Inv_SY_B!$CU169-1,"")</f>
        <v/>
      </c>
      <c r="BK169" s="173" t="str">
        <f>IFERROR(Inv_SY_B!BK169/Inv_SY_B!$CU169-1,"")</f>
        <v/>
      </c>
      <c r="BL169" s="173" t="str">
        <f>IFERROR(Inv_SY_B!BL169/Inv_SY_B!$CU169-1,"")</f>
        <v/>
      </c>
      <c r="BM169" s="173" t="str">
        <f>IFERROR(Inv_SY_B!BM169/Inv_SY_B!$CU169-1,"")</f>
        <v/>
      </c>
      <c r="BN169" s="173" t="str">
        <f>IFERROR(Inv_SY_B!BN169/Inv_SY_B!$CU169-1,"")</f>
        <v/>
      </c>
      <c r="BO169" s="173" t="str">
        <f>IFERROR(Inv_SY_B!BO169/Inv_SY_B!$CU169-1,"")</f>
        <v/>
      </c>
      <c r="BP169" s="173" t="str">
        <f>IFERROR(Inv_SY_B!BP169/Inv_SY_B!$CU169-1,"")</f>
        <v/>
      </c>
      <c r="BQ169" s="173" t="str">
        <f>IFERROR(Inv_SY_B!BQ169/Inv_SY_B!$CU169-1,"")</f>
        <v/>
      </c>
      <c r="BR169" s="173" t="str">
        <f>IFERROR(Inv_SY_B!BR169/Inv_SY_B!$CU169-1,"")</f>
        <v/>
      </c>
      <c r="BS169" s="173" t="str">
        <f>IFERROR(Inv_SY_B!BS169/Inv_SY_B!$CU169-1,"")</f>
        <v/>
      </c>
      <c r="BT169" s="173" t="str">
        <f>IFERROR(Inv_SY_B!BT169/Inv_SY_B!$CU169-1,"")</f>
        <v/>
      </c>
      <c r="BU169" s="173" t="str">
        <f>IFERROR(Inv_SY_B!BU169/Inv_SY_B!$CU169-1,"")</f>
        <v/>
      </c>
      <c r="BV169" s="173" t="str">
        <f>IFERROR(Inv_SY_B!BV169/Inv_SY_B!$CU169-1,"")</f>
        <v/>
      </c>
      <c r="BW169" s="173" t="str">
        <f>IFERROR(Inv_SY_B!BW169/Inv_SY_B!$CU169-1,"")</f>
        <v/>
      </c>
      <c r="BX169" s="173" t="str">
        <f>IFERROR(Inv_SY_B!BX169/Inv_SY_B!$CU169-1,"")</f>
        <v/>
      </c>
      <c r="BY169" s="173" t="str">
        <f>IFERROR(Inv_SY_B!BY169/Inv_SY_B!$CU169-1,"")</f>
        <v/>
      </c>
      <c r="BZ169" s="173" t="str">
        <f>IFERROR(Inv_SY_B!BZ169/Inv_SY_B!$CU169-1,"")</f>
        <v/>
      </c>
      <c r="CA169" s="173" t="str">
        <f>IFERROR(Inv_SY_B!CA169/Inv_SY_B!$CU169-1,"")</f>
        <v/>
      </c>
      <c r="CB169" s="173" t="str">
        <f>IFERROR(Inv_SY_B!CB169/Inv_SY_B!$CU169-1,"")</f>
        <v/>
      </c>
      <c r="CC169" s="173" t="str">
        <f>IFERROR(Inv_SY_B!CC169/Inv_SY_B!$CU169-1,"")</f>
        <v/>
      </c>
      <c r="CD169" s="173" t="str">
        <f>IFERROR(Inv_SY_B!CD169/Inv_SY_B!$CU169-1,"")</f>
        <v/>
      </c>
      <c r="CE169" s="173" t="str">
        <f>IFERROR(Inv_SY_B!CE169/Inv_SY_B!$CU169-1,"")</f>
        <v/>
      </c>
      <c r="CF169" s="173" t="str">
        <f>IFERROR(Inv_SY_B!CF169/Inv_SY_B!$CU169-1,"")</f>
        <v/>
      </c>
      <c r="CG169" s="173" t="str">
        <f>IFERROR(Inv_SY_B!CG169/Inv_SY_B!$CU169-1,"")</f>
        <v/>
      </c>
      <c r="CH169" s="173" t="str">
        <f>IFERROR(Inv_SY_B!CH169/Inv_SY_B!$CU169-1,"")</f>
        <v/>
      </c>
      <c r="CI169" s="173" t="str">
        <f>IFERROR(Inv_SY_B!CI169/Inv_SY_B!$CU169-1,"")</f>
        <v/>
      </c>
      <c r="CJ169" s="173" t="str">
        <f>IFERROR(Inv_SY_B!CJ169/Inv_SY_B!$CU169-1,"")</f>
        <v/>
      </c>
      <c r="CK169" s="173" t="str">
        <f>IFERROR(Inv_SY_B!CK169/Inv_SY_B!$CU169-1,"")</f>
        <v/>
      </c>
      <c r="CL169" s="173" t="str">
        <f>IFERROR(Inv_SY_B!CL169/Inv_SY_B!$CU169-1,"")</f>
        <v/>
      </c>
      <c r="CM169" s="173" t="str">
        <f>IFERROR(Inv_SY_B!CM169/Inv_SY_B!$CU169-1,"")</f>
        <v/>
      </c>
      <c r="CN169" s="173" t="str">
        <f>IFERROR(Inv_SY_B!CN169/Inv_SY_B!$CU169-1,"")</f>
        <v/>
      </c>
      <c r="CO169" s="173" t="str">
        <f>IFERROR(Inv_SY_B!CO169/Inv_SY_B!$CU169-1,"")</f>
        <v/>
      </c>
      <c r="CP169" s="173" t="str">
        <f>IFERROR(Inv_SY_B!CP169/Inv_SY_B!$CU169-1,"")</f>
        <v/>
      </c>
      <c r="CQ169" s="173" t="str">
        <f>IFERROR(Inv_SY_B!CQ169/Inv_SY_B!$CU169-1,"")</f>
        <v/>
      </c>
      <c r="CR169" s="173" t="str">
        <f>IFERROR(Inv_SY_B!CR169/Inv_SY_B!$CU169-1,"")</f>
        <v/>
      </c>
      <c r="CS169" s="173" t="str">
        <f>IFERROR(Inv_SY_B!CS169/Inv_SY_B!$CU169-1,"")</f>
        <v/>
      </c>
      <c r="CT169" s="173" t="str">
        <f>IFERROR(Inv_SY_B!CT169/Inv_SY_B!$CU169-1,"")</f>
        <v/>
      </c>
      <c r="CU169" s="173"/>
      <c r="CV169" s="173"/>
      <c r="CW169" s="173"/>
      <c r="CX169" s="173"/>
    </row>
    <row r="170" spans="2:102">
      <c r="B170" s="164">
        <f t="shared" si="3"/>
        <v>45862</v>
      </c>
      <c r="C170" s="173" t="str">
        <f>IFERROR(Inv_SY_B!C170/Inv_SY_B!$CU170-1,"")</f>
        <v/>
      </c>
      <c r="D170" s="173" t="str">
        <f>IFERROR(Inv_SY_B!D170/Inv_SY_B!$CU170-1,"")</f>
        <v/>
      </c>
      <c r="E170" s="173" t="str">
        <f>IFERROR(Inv_SY_B!E170/Inv_SY_B!$CU170-1,"")</f>
        <v/>
      </c>
      <c r="F170" s="173" t="str">
        <f>IFERROR(Inv_SY_B!F170/Inv_SY_B!$CU170-1,"")</f>
        <v/>
      </c>
      <c r="G170" s="173" t="str">
        <f>IFERROR(Inv_SY_B!G170/Inv_SY_B!$CU170-1,"")</f>
        <v/>
      </c>
      <c r="H170" s="173" t="str">
        <f>IFERROR(Inv_SY_B!H170/Inv_SY_B!$CU170-1,"")</f>
        <v/>
      </c>
      <c r="I170" s="173" t="str">
        <f>IFERROR(Inv_SY_B!I170/Inv_SY_B!$CU170-1,"")</f>
        <v/>
      </c>
      <c r="J170" s="173" t="str">
        <f>IFERROR(Inv_SY_B!J170/Inv_SY_B!$CU170-1,"")</f>
        <v/>
      </c>
      <c r="K170" s="173" t="str">
        <f>IFERROR(Inv_SY_B!K170/Inv_SY_B!$CU170-1,"")</f>
        <v/>
      </c>
      <c r="L170" s="173" t="str">
        <f>IFERROR(Inv_SY_B!L170/Inv_SY_B!$CU170-1,"")</f>
        <v/>
      </c>
      <c r="M170" s="173" t="str">
        <f>IFERROR(Inv_SY_B!M170/Inv_SY_B!$CU170-1,"")</f>
        <v/>
      </c>
      <c r="N170" s="173" t="str">
        <f>IFERROR(Inv_SY_B!N170/Inv_SY_B!$CU170-1,"")</f>
        <v/>
      </c>
      <c r="O170" s="173" t="str">
        <f>IFERROR(Inv_SY_B!O170/Inv_SY_B!$CU170-1,"")</f>
        <v/>
      </c>
      <c r="P170" s="173" t="str">
        <f>IFERROR(Inv_SY_B!P170/Inv_SY_B!$CU170-1,"")</f>
        <v/>
      </c>
      <c r="Q170" s="173" t="str">
        <f>IFERROR(Inv_SY_B!Q170/Inv_SY_B!$CU170-1,"")</f>
        <v/>
      </c>
      <c r="R170" s="173" t="str">
        <f>IFERROR(Inv_SY_B!R170/Inv_SY_B!$CU170-1,"")</f>
        <v/>
      </c>
      <c r="S170" s="173" t="str">
        <f>IFERROR(Inv_SY_B!S170/Inv_SY_B!$CU170-1,"")</f>
        <v/>
      </c>
      <c r="T170" s="173" t="str">
        <f>IFERROR(Inv_SY_B!T170/Inv_SY_B!$CU170-1,"")</f>
        <v/>
      </c>
      <c r="U170" s="173" t="str">
        <f>IFERROR(Inv_SY_B!U170/Inv_SY_B!$CU170-1,"")</f>
        <v/>
      </c>
      <c r="V170" s="173" t="str">
        <f>IFERROR(Inv_SY_B!V170/Inv_SY_B!$CU170-1,"")</f>
        <v/>
      </c>
      <c r="W170" s="173" t="str">
        <f>IFERROR(Inv_SY_B!W170/Inv_SY_B!$CU170-1,"")</f>
        <v/>
      </c>
      <c r="X170" s="173" t="str">
        <f>IFERROR(Inv_SY_B!X170/Inv_SY_B!$CU170-1,"")</f>
        <v/>
      </c>
      <c r="Y170" s="173" t="str">
        <f>IFERROR(Inv_SY_B!Y170/Inv_SY_B!$CU170-1,"")</f>
        <v/>
      </c>
      <c r="Z170" s="173" t="str">
        <f>IFERROR(Inv_SY_B!Z170/Inv_SY_B!$CU170-1,"")</f>
        <v/>
      </c>
      <c r="AA170" s="173" t="str">
        <f>IFERROR(Inv_SY_B!AA170/Inv_SY_B!$CU170-1,"")</f>
        <v/>
      </c>
      <c r="AB170" s="173" t="str">
        <f>IFERROR(Inv_SY_B!AB170/Inv_SY_B!$CU170-1,"")</f>
        <v/>
      </c>
      <c r="AC170" s="173" t="str">
        <f>IFERROR(Inv_SY_B!AC170/Inv_SY_B!$CU170-1,"")</f>
        <v/>
      </c>
      <c r="AD170" s="173" t="str">
        <f>IFERROR(Inv_SY_B!AD170/Inv_SY_B!$CU170-1,"")</f>
        <v/>
      </c>
      <c r="AE170" s="173" t="str">
        <f>IFERROR(Inv_SY_B!AE170/Inv_SY_B!$CU170-1,"")</f>
        <v/>
      </c>
      <c r="AF170" s="173" t="str">
        <f>IFERROR(Inv_SY_B!AF170/Inv_SY_B!$CU170-1,"")</f>
        <v/>
      </c>
      <c r="AG170" s="173" t="str">
        <f>IFERROR(Inv_SY_B!AG170/Inv_SY_B!$CU170-1,"")</f>
        <v/>
      </c>
      <c r="AH170" s="173" t="str">
        <f>IFERROR(Inv_SY_B!AH170/Inv_SY_B!$CU170-1,"")</f>
        <v/>
      </c>
      <c r="AI170" s="173" t="str">
        <f>IFERROR(Inv_SY_B!AI170/Inv_SY_B!$CU170-1,"")</f>
        <v/>
      </c>
      <c r="AJ170" s="173" t="str">
        <f>IFERROR(Inv_SY_B!AJ170/Inv_SY_B!$CU170-1,"")</f>
        <v/>
      </c>
      <c r="AK170" s="173" t="str">
        <f>IFERROR(Inv_SY_B!AK170/Inv_SY_B!$CU170-1,"")</f>
        <v/>
      </c>
      <c r="AL170" s="173" t="str">
        <f>IFERROR(Inv_SY_B!AL170/Inv_SY_B!$CU170-1,"")</f>
        <v/>
      </c>
      <c r="AM170" s="173" t="str">
        <f>IFERROR(Inv_SY_B!AM170/Inv_SY_B!$CU170-1,"")</f>
        <v/>
      </c>
      <c r="AN170" s="173" t="str">
        <f>IFERROR(Inv_SY_B!AN170/Inv_SY_B!$CU170-1,"")</f>
        <v/>
      </c>
      <c r="AO170" s="173" t="str">
        <f>IFERROR(Inv_SY_B!AO170/Inv_SY_B!$CU170-1,"")</f>
        <v/>
      </c>
      <c r="AP170" s="173" t="str">
        <f>IFERROR(Inv_SY_B!AP170/Inv_SY_B!$CU170-1,"")</f>
        <v/>
      </c>
      <c r="AQ170" s="173" t="str">
        <f>IFERROR(Inv_SY_B!AQ170/Inv_SY_B!$CU170-1,"")</f>
        <v/>
      </c>
      <c r="AR170" s="173" t="str">
        <f>IFERROR(Inv_SY_B!AR170/Inv_SY_B!$CU170-1,"")</f>
        <v/>
      </c>
      <c r="AS170" s="173" t="str">
        <f>IFERROR(Inv_SY_B!AS170/Inv_SY_B!$CU170-1,"")</f>
        <v/>
      </c>
      <c r="AT170" s="173" t="str">
        <f>IFERROR(Inv_SY_B!AT170/Inv_SY_B!$CU170-1,"")</f>
        <v/>
      </c>
      <c r="AU170" s="173" t="str">
        <f>IFERROR(Inv_SY_B!AU170/Inv_SY_B!$CU170-1,"")</f>
        <v/>
      </c>
      <c r="AV170" s="173" t="str">
        <f>IFERROR(Inv_SY_B!AV170/Inv_SY_B!$CU170-1,"")</f>
        <v/>
      </c>
      <c r="AW170" s="173" t="str">
        <f>IFERROR(Inv_SY_B!AW170/Inv_SY_B!$CU170-1,"")</f>
        <v/>
      </c>
      <c r="AX170" s="173" t="str">
        <f>IFERROR(Inv_SY_B!AX170/Inv_SY_B!$CU170-1,"")</f>
        <v/>
      </c>
      <c r="AY170" s="173" t="str">
        <f>IFERROR(Inv_SY_B!AY170/Inv_SY_B!$CU170-1,"")</f>
        <v/>
      </c>
      <c r="AZ170" s="173" t="str">
        <f>IFERROR(Inv_SY_B!AZ170/Inv_SY_B!$CU170-1,"")</f>
        <v/>
      </c>
      <c r="BA170" s="173" t="str">
        <f>IFERROR(Inv_SY_B!BA170/Inv_SY_B!$CU170-1,"")</f>
        <v/>
      </c>
      <c r="BB170" s="173" t="str">
        <f>IFERROR(Inv_SY_B!BB170/Inv_SY_B!$CU170-1,"")</f>
        <v/>
      </c>
      <c r="BC170" s="173" t="str">
        <f>IFERROR(Inv_SY_B!BC170/Inv_SY_B!$CU170-1,"")</f>
        <v/>
      </c>
      <c r="BD170" s="173" t="str">
        <f>IFERROR(Inv_SY_B!BD170/Inv_SY_B!$CU170-1,"")</f>
        <v/>
      </c>
      <c r="BE170" s="173" t="str">
        <f>IFERROR(Inv_SY_B!BE170/Inv_SY_B!$CU170-1,"")</f>
        <v/>
      </c>
      <c r="BF170" s="173" t="str">
        <f>IFERROR(Inv_SY_B!BF170/Inv_SY_B!$CU170-1,"")</f>
        <v/>
      </c>
      <c r="BG170" s="173" t="str">
        <f>IFERROR(Inv_SY_B!BG170/Inv_SY_B!$CU170-1,"")</f>
        <v/>
      </c>
      <c r="BH170" s="173" t="str">
        <f>IFERROR(Inv_SY_B!BH170/Inv_SY_B!$CU170-1,"")</f>
        <v/>
      </c>
      <c r="BI170" s="173" t="str">
        <f>IFERROR(Inv_SY_B!BI170/Inv_SY_B!$CU170-1,"")</f>
        <v/>
      </c>
      <c r="BJ170" s="173" t="str">
        <f>IFERROR(Inv_SY_B!BJ170/Inv_SY_B!$CU170-1,"")</f>
        <v/>
      </c>
      <c r="BK170" s="173" t="str">
        <f>IFERROR(Inv_SY_B!BK170/Inv_SY_B!$CU170-1,"")</f>
        <v/>
      </c>
      <c r="BL170" s="173" t="str">
        <f>IFERROR(Inv_SY_B!BL170/Inv_SY_B!$CU170-1,"")</f>
        <v/>
      </c>
      <c r="BM170" s="173" t="str">
        <f>IFERROR(Inv_SY_B!BM170/Inv_SY_B!$CU170-1,"")</f>
        <v/>
      </c>
      <c r="BN170" s="173" t="str">
        <f>IFERROR(Inv_SY_B!BN170/Inv_SY_B!$CU170-1,"")</f>
        <v/>
      </c>
      <c r="BO170" s="173" t="str">
        <f>IFERROR(Inv_SY_B!BO170/Inv_SY_B!$CU170-1,"")</f>
        <v/>
      </c>
      <c r="BP170" s="173" t="str">
        <f>IFERROR(Inv_SY_B!BP170/Inv_SY_B!$CU170-1,"")</f>
        <v/>
      </c>
      <c r="BQ170" s="173" t="str">
        <f>IFERROR(Inv_SY_B!BQ170/Inv_SY_B!$CU170-1,"")</f>
        <v/>
      </c>
      <c r="BR170" s="173" t="str">
        <f>IFERROR(Inv_SY_B!BR170/Inv_SY_B!$CU170-1,"")</f>
        <v/>
      </c>
      <c r="BS170" s="173" t="str">
        <f>IFERROR(Inv_SY_B!BS170/Inv_SY_B!$CU170-1,"")</f>
        <v/>
      </c>
      <c r="BT170" s="173" t="str">
        <f>IFERROR(Inv_SY_B!BT170/Inv_SY_B!$CU170-1,"")</f>
        <v/>
      </c>
      <c r="BU170" s="173" t="str">
        <f>IFERROR(Inv_SY_B!BU170/Inv_SY_B!$CU170-1,"")</f>
        <v/>
      </c>
      <c r="BV170" s="173" t="str">
        <f>IFERROR(Inv_SY_B!BV170/Inv_SY_B!$CU170-1,"")</f>
        <v/>
      </c>
      <c r="BW170" s="173" t="str">
        <f>IFERROR(Inv_SY_B!BW170/Inv_SY_B!$CU170-1,"")</f>
        <v/>
      </c>
      <c r="BX170" s="173" t="str">
        <f>IFERROR(Inv_SY_B!BX170/Inv_SY_B!$CU170-1,"")</f>
        <v/>
      </c>
      <c r="BY170" s="173" t="str">
        <f>IFERROR(Inv_SY_B!BY170/Inv_SY_B!$CU170-1,"")</f>
        <v/>
      </c>
      <c r="BZ170" s="173" t="str">
        <f>IFERROR(Inv_SY_B!BZ170/Inv_SY_B!$CU170-1,"")</f>
        <v/>
      </c>
      <c r="CA170" s="173" t="str">
        <f>IFERROR(Inv_SY_B!CA170/Inv_SY_B!$CU170-1,"")</f>
        <v/>
      </c>
      <c r="CB170" s="173" t="str">
        <f>IFERROR(Inv_SY_B!CB170/Inv_SY_B!$CU170-1,"")</f>
        <v/>
      </c>
      <c r="CC170" s="173" t="str">
        <f>IFERROR(Inv_SY_B!CC170/Inv_SY_B!$CU170-1,"")</f>
        <v/>
      </c>
      <c r="CD170" s="173" t="str">
        <f>IFERROR(Inv_SY_B!CD170/Inv_SY_B!$CU170-1,"")</f>
        <v/>
      </c>
      <c r="CE170" s="173" t="str">
        <f>IFERROR(Inv_SY_B!CE170/Inv_SY_B!$CU170-1,"")</f>
        <v/>
      </c>
      <c r="CF170" s="173" t="str">
        <f>IFERROR(Inv_SY_B!CF170/Inv_SY_B!$CU170-1,"")</f>
        <v/>
      </c>
      <c r="CG170" s="173" t="str">
        <f>IFERROR(Inv_SY_B!CG170/Inv_SY_B!$CU170-1,"")</f>
        <v/>
      </c>
      <c r="CH170" s="173" t="str">
        <f>IFERROR(Inv_SY_B!CH170/Inv_SY_B!$CU170-1,"")</f>
        <v/>
      </c>
      <c r="CI170" s="173" t="str">
        <f>IFERROR(Inv_SY_B!CI170/Inv_SY_B!$CU170-1,"")</f>
        <v/>
      </c>
      <c r="CJ170" s="173" t="str">
        <f>IFERROR(Inv_SY_B!CJ170/Inv_SY_B!$CU170-1,"")</f>
        <v/>
      </c>
      <c r="CK170" s="173" t="str">
        <f>IFERROR(Inv_SY_B!CK170/Inv_SY_B!$CU170-1,"")</f>
        <v/>
      </c>
      <c r="CL170" s="173" t="str">
        <f>IFERROR(Inv_SY_B!CL170/Inv_SY_B!$CU170-1,"")</f>
        <v/>
      </c>
      <c r="CM170" s="173" t="str">
        <f>IFERROR(Inv_SY_B!CM170/Inv_SY_B!$CU170-1,"")</f>
        <v/>
      </c>
      <c r="CN170" s="173" t="str">
        <f>IFERROR(Inv_SY_B!CN170/Inv_SY_B!$CU170-1,"")</f>
        <v/>
      </c>
      <c r="CO170" s="173" t="str">
        <f>IFERROR(Inv_SY_B!CO170/Inv_SY_B!$CU170-1,"")</f>
        <v/>
      </c>
      <c r="CP170" s="173" t="str">
        <f>IFERROR(Inv_SY_B!CP170/Inv_SY_B!$CU170-1,"")</f>
        <v/>
      </c>
      <c r="CQ170" s="173" t="str">
        <f>IFERROR(Inv_SY_B!CQ170/Inv_SY_B!$CU170-1,"")</f>
        <v/>
      </c>
      <c r="CR170" s="173" t="str">
        <f>IFERROR(Inv_SY_B!CR170/Inv_SY_B!$CU170-1,"")</f>
        <v/>
      </c>
      <c r="CS170" s="173" t="str">
        <f>IFERROR(Inv_SY_B!CS170/Inv_SY_B!$CU170-1,"")</f>
        <v/>
      </c>
      <c r="CT170" s="173" t="str">
        <f>IFERROR(Inv_SY_B!CT170/Inv_SY_B!$CU170-1,"")</f>
        <v/>
      </c>
      <c r="CU170" s="173"/>
      <c r="CV170" s="173"/>
      <c r="CW170" s="173"/>
      <c r="CX170" s="173"/>
    </row>
    <row r="171" spans="2:102">
      <c r="B171" s="164">
        <f t="shared" si="3"/>
        <v>45863</v>
      </c>
      <c r="C171" s="173" t="str">
        <f>IFERROR(Inv_SY_B!C171/Inv_SY_B!$CU171-1,"")</f>
        <v/>
      </c>
      <c r="D171" s="173" t="str">
        <f>IFERROR(Inv_SY_B!D171/Inv_SY_B!$CU171-1,"")</f>
        <v/>
      </c>
      <c r="E171" s="173" t="str">
        <f>IFERROR(Inv_SY_B!E171/Inv_SY_B!$CU171-1,"")</f>
        <v/>
      </c>
      <c r="F171" s="173" t="str">
        <f>IFERROR(Inv_SY_B!F171/Inv_SY_B!$CU171-1,"")</f>
        <v/>
      </c>
      <c r="G171" s="173" t="str">
        <f>IFERROR(Inv_SY_B!G171/Inv_SY_B!$CU171-1,"")</f>
        <v/>
      </c>
      <c r="H171" s="173" t="str">
        <f>IFERROR(Inv_SY_B!H171/Inv_SY_B!$CU171-1,"")</f>
        <v/>
      </c>
      <c r="I171" s="173" t="str">
        <f>IFERROR(Inv_SY_B!I171/Inv_SY_B!$CU171-1,"")</f>
        <v/>
      </c>
      <c r="J171" s="173" t="str">
        <f>IFERROR(Inv_SY_B!J171/Inv_SY_B!$CU171-1,"")</f>
        <v/>
      </c>
      <c r="K171" s="173" t="str">
        <f>IFERROR(Inv_SY_B!K171/Inv_SY_B!$CU171-1,"")</f>
        <v/>
      </c>
      <c r="L171" s="173" t="str">
        <f>IFERROR(Inv_SY_B!L171/Inv_SY_B!$CU171-1,"")</f>
        <v/>
      </c>
      <c r="M171" s="173" t="str">
        <f>IFERROR(Inv_SY_B!M171/Inv_SY_B!$CU171-1,"")</f>
        <v/>
      </c>
      <c r="N171" s="173" t="str">
        <f>IFERROR(Inv_SY_B!N171/Inv_SY_B!$CU171-1,"")</f>
        <v/>
      </c>
      <c r="O171" s="173" t="str">
        <f>IFERROR(Inv_SY_B!O171/Inv_SY_B!$CU171-1,"")</f>
        <v/>
      </c>
      <c r="P171" s="173" t="str">
        <f>IFERROR(Inv_SY_B!P171/Inv_SY_B!$CU171-1,"")</f>
        <v/>
      </c>
      <c r="Q171" s="173" t="str">
        <f>IFERROR(Inv_SY_B!Q171/Inv_SY_B!$CU171-1,"")</f>
        <v/>
      </c>
      <c r="R171" s="173" t="str">
        <f>IFERROR(Inv_SY_B!R171/Inv_SY_B!$CU171-1,"")</f>
        <v/>
      </c>
      <c r="S171" s="173" t="str">
        <f>IFERROR(Inv_SY_B!S171/Inv_SY_B!$CU171-1,"")</f>
        <v/>
      </c>
      <c r="T171" s="173" t="str">
        <f>IFERROR(Inv_SY_B!T171/Inv_SY_B!$CU171-1,"")</f>
        <v/>
      </c>
      <c r="U171" s="173" t="str">
        <f>IFERROR(Inv_SY_B!U171/Inv_SY_B!$CU171-1,"")</f>
        <v/>
      </c>
      <c r="V171" s="173" t="str">
        <f>IFERROR(Inv_SY_B!V171/Inv_SY_B!$CU171-1,"")</f>
        <v/>
      </c>
      <c r="W171" s="173" t="str">
        <f>IFERROR(Inv_SY_B!W171/Inv_SY_B!$CU171-1,"")</f>
        <v/>
      </c>
      <c r="X171" s="173" t="str">
        <f>IFERROR(Inv_SY_B!X171/Inv_SY_B!$CU171-1,"")</f>
        <v/>
      </c>
      <c r="Y171" s="173" t="str">
        <f>IFERROR(Inv_SY_B!Y171/Inv_SY_B!$CU171-1,"")</f>
        <v/>
      </c>
      <c r="Z171" s="173" t="str">
        <f>IFERROR(Inv_SY_B!Z171/Inv_SY_B!$CU171-1,"")</f>
        <v/>
      </c>
      <c r="AA171" s="173" t="str">
        <f>IFERROR(Inv_SY_B!AA171/Inv_SY_B!$CU171-1,"")</f>
        <v/>
      </c>
      <c r="AB171" s="173" t="str">
        <f>IFERROR(Inv_SY_B!AB171/Inv_SY_B!$CU171-1,"")</f>
        <v/>
      </c>
      <c r="AC171" s="173" t="str">
        <f>IFERROR(Inv_SY_B!AC171/Inv_SY_B!$CU171-1,"")</f>
        <v/>
      </c>
      <c r="AD171" s="173" t="str">
        <f>IFERROR(Inv_SY_B!AD171/Inv_SY_B!$CU171-1,"")</f>
        <v/>
      </c>
      <c r="AE171" s="173" t="str">
        <f>IFERROR(Inv_SY_B!AE171/Inv_SY_B!$CU171-1,"")</f>
        <v/>
      </c>
      <c r="AF171" s="173" t="str">
        <f>IFERROR(Inv_SY_B!AF171/Inv_SY_B!$CU171-1,"")</f>
        <v/>
      </c>
      <c r="AG171" s="173" t="str">
        <f>IFERROR(Inv_SY_B!AG171/Inv_SY_B!$CU171-1,"")</f>
        <v/>
      </c>
      <c r="AH171" s="173" t="str">
        <f>IFERROR(Inv_SY_B!AH171/Inv_SY_B!$CU171-1,"")</f>
        <v/>
      </c>
      <c r="AI171" s="173" t="str">
        <f>IFERROR(Inv_SY_B!AI171/Inv_SY_B!$CU171-1,"")</f>
        <v/>
      </c>
      <c r="AJ171" s="173" t="str">
        <f>IFERROR(Inv_SY_B!AJ171/Inv_SY_B!$CU171-1,"")</f>
        <v/>
      </c>
      <c r="AK171" s="173" t="str">
        <f>IFERROR(Inv_SY_B!AK171/Inv_SY_B!$CU171-1,"")</f>
        <v/>
      </c>
      <c r="AL171" s="173" t="str">
        <f>IFERROR(Inv_SY_B!AL171/Inv_SY_B!$CU171-1,"")</f>
        <v/>
      </c>
      <c r="AM171" s="173" t="str">
        <f>IFERROR(Inv_SY_B!AM171/Inv_SY_B!$CU171-1,"")</f>
        <v/>
      </c>
      <c r="AN171" s="173" t="str">
        <f>IFERROR(Inv_SY_B!AN171/Inv_SY_B!$CU171-1,"")</f>
        <v/>
      </c>
      <c r="AO171" s="173" t="str">
        <f>IFERROR(Inv_SY_B!AO171/Inv_SY_B!$CU171-1,"")</f>
        <v/>
      </c>
      <c r="AP171" s="173" t="str">
        <f>IFERROR(Inv_SY_B!AP171/Inv_SY_B!$CU171-1,"")</f>
        <v/>
      </c>
      <c r="AQ171" s="173" t="str">
        <f>IFERROR(Inv_SY_B!AQ171/Inv_SY_B!$CU171-1,"")</f>
        <v/>
      </c>
      <c r="AR171" s="173" t="str">
        <f>IFERROR(Inv_SY_B!AR171/Inv_SY_B!$CU171-1,"")</f>
        <v/>
      </c>
      <c r="AS171" s="173" t="str">
        <f>IFERROR(Inv_SY_B!AS171/Inv_SY_B!$CU171-1,"")</f>
        <v/>
      </c>
      <c r="AT171" s="173" t="str">
        <f>IFERROR(Inv_SY_B!AT171/Inv_SY_B!$CU171-1,"")</f>
        <v/>
      </c>
      <c r="AU171" s="173" t="str">
        <f>IFERROR(Inv_SY_B!AU171/Inv_SY_B!$CU171-1,"")</f>
        <v/>
      </c>
      <c r="AV171" s="173" t="str">
        <f>IFERROR(Inv_SY_B!AV171/Inv_SY_B!$CU171-1,"")</f>
        <v/>
      </c>
      <c r="AW171" s="173" t="str">
        <f>IFERROR(Inv_SY_B!AW171/Inv_SY_B!$CU171-1,"")</f>
        <v/>
      </c>
      <c r="AX171" s="173" t="str">
        <f>IFERROR(Inv_SY_B!AX171/Inv_SY_B!$CU171-1,"")</f>
        <v/>
      </c>
      <c r="AY171" s="173" t="str">
        <f>IFERROR(Inv_SY_B!AY171/Inv_SY_B!$CU171-1,"")</f>
        <v/>
      </c>
      <c r="AZ171" s="173" t="str">
        <f>IFERROR(Inv_SY_B!AZ171/Inv_SY_B!$CU171-1,"")</f>
        <v/>
      </c>
      <c r="BA171" s="173" t="str">
        <f>IFERROR(Inv_SY_B!BA171/Inv_SY_B!$CU171-1,"")</f>
        <v/>
      </c>
      <c r="BB171" s="173" t="str">
        <f>IFERROR(Inv_SY_B!BB171/Inv_SY_B!$CU171-1,"")</f>
        <v/>
      </c>
      <c r="BC171" s="173" t="str">
        <f>IFERROR(Inv_SY_B!BC171/Inv_SY_B!$CU171-1,"")</f>
        <v/>
      </c>
      <c r="BD171" s="173" t="str">
        <f>IFERROR(Inv_SY_B!BD171/Inv_SY_B!$CU171-1,"")</f>
        <v/>
      </c>
      <c r="BE171" s="173" t="str">
        <f>IFERROR(Inv_SY_B!BE171/Inv_SY_B!$CU171-1,"")</f>
        <v/>
      </c>
      <c r="BF171" s="173" t="str">
        <f>IFERROR(Inv_SY_B!BF171/Inv_SY_B!$CU171-1,"")</f>
        <v/>
      </c>
      <c r="BG171" s="173" t="str">
        <f>IFERROR(Inv_SY_B!BG171/Inv_SY_B!$CU171-1,"")</f>
        <v/>
      </c>
      <c r="BH171" s="173" t="str">
        <f>IFERROR(Inv_SY_B!BH171/Inv_SY_B!$CU171-1,"")</f>
        <v/>
      </c>
      <c r="BI171" s="173" t="str">
        <f>IFERROR(Inv_SY_B!BI171/Inv_SY_B!$CU171-1,"")</f>
        <v/>
      </c>
      <c r="BJ171" s="173" t="str">
        <f>IFERROR(Inv_SY_B!BJ171/Inv_SY_B!$CU171-1,"")</f>
        <v/>
      </c>
      <c r="BK171" s="173" t="str">
        <f>IFERROR(Inv_SY_B!BK171/Inv_SY_B!$CU171-1,"")</f>
        <v/>
      </c>
      <c r="BL171" s="173" t="str">
        <f>IFERROR(Inv_SY_B!BL171/Inv_SY_B!$CU171-1,"")</f>
        <v/>
      </c>
      <c r="BM171" s="173" t="str">
        <f>IFERROR(Inv_SY_B!BM171/Inv_SY_B!$CU171-1,"")</f>
        <v/>
      </c>
      <c r="BN171" s="173" t="str">
        <f>IFERROR(Inv_SY_B!BN171/Inv_SY_B!$CU171-1,"")</f>
        <v/>
      </c>
      <c r="BO171" s="173" t="str">
        <f>IFERROR(Inv_SY_B!BO171/Inv_SY_B!$CU171-1,"")</f>
        <v/>
      </c>
      <c r="BP171" s="173" t="str">
        <f>IFERROR(Inv_SY_B!BP171/Inv_SY_B!$CU171-1,"")</f>
        <v/>
      </c>
      <c r="BQ171" s="173" t="str">
        <f>IFERROR(Inv_SY_B!BQ171/Inv_SY_B!$CU171-1,"")</f>
        <v/>
      </c>
      <c r="BR171" s="173" t="str">
        <f>IFERROR(Inv_SY_B!BR171/Inv_SY_B!$CU171-1,"")</f>
        <v/>
      </c>
      <c r="BS171" s="173" t="str">
        <f>IFERROR(Inv_SY_B!BS171/Inv_SY_B!$CU171-1,"")</f>
        <v/>
      </c>
      <c r="BT171" s="173" t="str">
        <f>IFERROR(Inv_SY_B!BT171/Inv_SY_B!$CU171-1,"")</f>
        <v/>
      </c>
      <c r="BU171" s="173" t="str">
        <f>IFERROR(Inv_SY_B!BU171/Inv_SY_B!$CU171-1,"")</f>
        <v/>
      </c>
      <c r="BV171" s="173" t="str">
        <f>IFERROR(Inv_SY_B!BV171/Inv_SY_B!$CU171-1,"")</f>
        <v/>
      </c>
      <c r="BW171" s="173" t="str">
        <f>IFERROR(Inv_SY_B!BW171/Inv_SY_B!$CU171-1,"")</f>
        <v/>
      </c>
      <c r="BX171" s="173" t="str">
        <f>IFERROR(Inv_SY_B!BX171/Inv_SY_B!$CU171-1,"")</f>
        <v/>
      </c>
      <c r="BY171" s="173" t="str">
        <f>IFERROR(Inv_SY_B!BY171/Inv_SY_B!$CU171-1,"")</f>
        <v/>
      </c>
      <c r="BZ171" s="173" t="str">
        <f>IFERROR(Inv_SY_B!BZ171/Inv_SY_B!$CU171-1,"")</f>
        <v/>
      </c>
      <c r="CA171" s="173" t="str">
        <f>IFERROR(Inv_SY_B!CA171/Inv_SY_B!$CU171-1,"")</f>
        <v/>
      </c>
      <c r="CB171" s="173" t="str">
        <f>IFERROR(Inv_SY_B!CB171/Inv_SY_B!$CU171-1,"")</f>
        <v/>
      </c>
      <c r="CC171" s="173" t="str">
        <f>IFERROR(Inv_SY_B!CC171/Inv_SY_B!$CU171-1,"")</f>
        <v/>
      </c>
      <c r="CD171" s="173" t="str">
        <f>IFERROR(Inv_SY_B!CD171/Inv_SY_B!$CU171-1,"")</f>
        <v/>
      </c>
      <c r="CE171" s="173" t="str">
        <f>IFERROR(Inv_SY_B!CE171/Inv_SY_B!$CU171-1,"")</f>
        <v/>
      </c>
      <c r="CF171" s="173" t="str">
        <f>IFERROR(Inv_SY_B!CF171/Inv_SY_B!$CU171-1,"")</f>
        <v/>
      </c>
      <c r="CG171" s="173" t="str">
        <f>IFERROR(Inv_SY_B!CG171/Inv_SY_B!$CU171-1,"")</f>
        <v/>
      </c>
      <c r="CH171" s="173" t="str">
        <f>IFERROR(Inv_SY_B!CH171/Inv_SY_B!$CU171-1,"")</f>
        <v/>
      </c>
      <c r="CI171" s="173" t="str">
        <f>IFERROR(Inv_SY_B!CI171/Inv_SY_B!$CU171-1,"")</f>
        <v/>
      </c>
      <c r="CJ171" s="173" t="str">
        <f>IFERROR(Inv_SY_B!CJ171/Inv_SY_B!$CU171-1,"")</f>
        <v/>
      </c>
      <c r="CK171" s="173" t="str">
        <f>IFERROR(Inv_SY_B!CK171/Inv_SY_B!$CU171-1,"")</f>
        <v/>
      </c>
      <c r="CL171" s="173" t="str">
        <f>IFERROR(Inv_SY_B!CL171/Inv_SY_B!$CU171-1,"")</f>
        <v/>
      </c>
      <c r="CM171" s="173" t="str">
        <f>IFERROR(Inv_SY_B!CM171/Inv_SY_B!$CU171-1,"")</f>
        <v/>
      </c>
      <c r="CN171" s="173" t="str">
        <f>IFERROR(Inv_SY_B!CN171/Inv_SY_B!$CU171-1,"")</f>
        <v/>
      </c>
      <c r="CO171" s="173" t="str">
        <f>IFERROR(Inv_SY_B!CO171/Inv_SY_B!$CU171-1,"")</f>
        <v/>
      </c>
      <c r="CP171" s="173" t="str">
        <f>IFERROR(Inv_SY_B!CP171/Inv_SY_B!$CU171-1,"")</f>
        <v/>
      </c>
      <c r="CQ171" s="173" t="str">
        <f>IFERROR(Inv_SY_B!CQ171/Inv_SY_B!$CU171-1,"")</f>
        <v/>
      </c>
      <c r="CR171" s="173" t="str">
        <f>IFERROR(Inv_SY_B!CR171/Inv_SY_B!$CU171-1,"")</f>
        <v/>
      </c>
      <c r="CS171" s="173" t="str">
        <f>IFERROR(Inv_SY_B!CS171/Inv_SY_B!$CU171-1,"")</f>
        <v/>
      </c>
      <c r="CT171" s="173" t="str">
        <f>IFERROR(Inv_SY_B!CT171/Inv_SY_B!$CU171-1,"")</f>
        <v/>
      </c>
      <c r="CU171" s="173"/>
      <c r="CV171" s="173"/>
      <c r="CW171" s="173"/>
      <c r="CX171" s="173"/>
    </row>
    <row r="172" spans="2:102">
      <c r="B172" s="164">
        <f t="shared" si="3"/>
        <v>45864</v>
      </c>
      <c r="C172" s="173" t="str">
        <f>IFERROR(Inv_SY_B!C172/Inv_SY_B!$CU172-1,"")</f>
        <v/>
      </c>
      <c r="D172" s="173" t="str">
        <f>IFERROR(Inv_SY_B!D172/Inv_SY_B!$CU172-1,"")</f>
        <v/>
      </c>
      <c r="E172" s="173" t="str">
        <f>IFERROR(Inv_SY_B!E172/Inv_SY_B!$CU172-1,"")</f>
        <v/>
      </c>
      <c r="F172" s="173" t="str">
        <f>IFERROR(Inv_SY_B!F172/Inv_SY_B!$CU172-1,"")</f>
        <v/>
      </c>
      <c r="G172" s="173" t="str">
        <f>IFERROR(Inv_SY_B!G172/Inv_SY_B!$CU172-1,"")</f>
        <v/>
      </c>
      <c r="H172" s="173" t="str">
        <f>IFERROR(Inv_SY_B!H172/Inv_SY_B!$CU172-1,"")</f>
        <v/>
      </c>
      <c r="I172" s="173" t="str">
        <f>IFERROR(Inv_SY_B!I172/Inv_SY_B!$CU172-1,"")</f>
        <v/>
      </c>
      <c r="J172" s="173" t="str">
        <f>IFERROR(Inv_SY_B!J172/Inv_SY_B!$CU172-1,"")</f>
        <v/>
      </c>
      <c r="K172" s="173" t="str">
        <f>IFERROR(Inv_SY_B!K172/Inv_SY_B!$CU172-1,"")</f>
        <v/>
      </c>
      <c r="L172" s="173" t="str">
        <f>IFERROR(Inv_SY_B!L172/Inv_SY_B!$CU172-1,"")</f>
        <v/>
      </c>
      <c r="M172" s="173" t="str">
        <f>IFERROR(Inv_SY_B!M172/Inv_SY_B!$CU172-1,"")</f>
        <v/>
      </c>
      <c r="N172" s="173" t="str">
        <f>IFERROR(Inv_SY_B!N172/Inv_SY_B!$CU172-1,"")</f>
        <v/>
      </c>
      <c r="O172" s="173" t="str">
        <f>IFERROR(Inv_SY_B!O172/Inv_SY_B!$CU172-1,"")</f>
        <v/>
      </c>
      <c r="P172" s="173" t="str">
        <f>IFERROR(Inv_SY_B!P172/Inv_SY_B!$CU172-1,"")</f>
        <v/>
      </c>
      <c r="Q172" s="173" t="str">
        <f>IFERROR(Inv_SY_B!Q172/Inv_SY_B!$CU172-1,"")</f>
        <v/>
      </c>
      <c r="R172" s="173" t="str">
        <f>IFERROR(Inv_SY_B!R172/Inv_SY_B!$CU172-1,"")</f>
        <v/>
      </c>
      <c r="S172" s="173" t="str">
        <f>IFERROR(Inv_SY_B!S172/Inv_SY_B!$CU172-1,"")</f>
        <v/>
      </c>
      <c r="T172" s="173" t="str">
        <f>IFERROR(Inv_SY_B!T172/Inv_SY_B!$CU172-1,"")</f>
        <v/>
      </c>
      <c r="U172" s="173" t="str">
        <f>IFERROR(Inv_SY_B!U172/Inv_SY_B!$CU172-1,"")</f>
        <v/>
      </c>
      <c r="V172" s="173" t="str">
        <f>IFERROR(Inv_SY_B!V172/Inv_SY_B!$CU172-1,"")</f>
        <v/>
      </c>
      <c r="W172" s="173" t="str">
        <f>IFERROR(Inv_SY_B!W172/Inv_SY_B!$CU172-1,"")</f>
        <v/>
      </c>
      <c r="X172" s="173" t="str">
        <f>IFERROR(Inv_SY_B!X172/Inv_SY_B!$CU172-1,"")</f>
        <v/>
      </c>
      <c r="Y172" s="173" t="str">
        <f>IFERROR(Inv_SY_B!Y172/Inv_SY_B!$CU172-1,"")</f>
        <v/>
      </c>
      <c r="Z172" s="173" t="str">
        <f>IFERROR(Inv_SY_B!Z172/Inv_SY_B!$CU172-1,"")</f>
        <v/>
      </c>
      <c r="AA172" s="173" t="str">
        <f>IFERROR(Inv_SY_B!AA172/Inv_SY_B!$CU172-1,"")</f>
        <v/>
      </c>
      <c r="AB172" s="173" t="str">
        <f>IFERROR(Inv_SY_B!AB172/Inv_SY_B!$CU172-1,"")</f>
        <v/>
      </c>
      <c r="AC172" s="173" t="str">
        <f>IFERROR(Inv_SY_B!AC172/Inv_SY_B!$CU172-1,"")</f>
        <v/>
      </c>
      <c r="AD172" s="173" t="str">
        <f>IFERROR(Inv_SY_B!AD172/Inv_SY_B!$CU172-1,"")</f>
        <v/>
      </c>
      <c r="AE172" s="173" t="str">
        <f>IFERROR(Inv_SY_B!AE172/Inv_SY_B!$CU172-1,"")</f>
        <v/>
      </c>
      <c r="AF172" s="173" t="str">
        <f>IFERROR(Inv_SY_B!AF172/Inv_SY_B!$CU172-1,"")</f>
        <v/>
      </c>
      <c r="AG172" s="173" t="str">
        <f>IFERROR(Inv_SY_B!AG172/Inv_SY_B!$CU172-1,"")</f>
        <v/>
      </c>
      <c r="AH172" s="173" t="str">
        <f>IFERROR(Inv_SY_B!AH172/Inv_SY_B!$CU172-1,"")</f>
        <v/>
      </c>
      <c r="AI172" s="173" t="str">
        <f>IFERROR(Inv_SY_B!AI172/Inv_SY_B!$CU172-1,"")</f>
        <v/>
      </c>
      <c r="AJ172" s="173" t="str">
        <f>IFERROR(Inv_SY_B!AJ172/Inv_SY_B!$CU172-1,"")</f>
        <v/>
      </c>
      <c r="AK172" s="173" t="str">
        <f>IFERROR(Inv_SY_B!AK172/Inv_SY_B!$CU172-1,"")</f>
        <v/>
      </c>
      <c r="AL172" s="173" t="str">
        <f>IFERROR(Inv_SY_B!AL172/Inv_SY_B!$CU172-1,"")</f>
        <v/>
      </c>
      <c r="AM172" s="173" t="str">
        <f>IFERROR(Inv_SY_B!AM172/Inv_SY_B!$CU172-1,"")</f>
        <v/>
      </c>
      <c r="AN172" s="173" t="str">
        <f>IFERROR(Inv_SY_B!AN172/Inv_SY_B!$CU172-1,"")</f>
        <v/>
      </c>
      <c r="AO172" s="173" t="str">
        <f>IFERROR(Inv_SY_B!AO172/Inv_SY_B!$CU172-1,"")</f>
        <v/>
      </c>
      <c r="AP172" s="173" t="str">
        <f>IFERROR(Inv_SY_B!AP172/Inv_SY_B!$CU172-1,"")</f>
        <v/>
      </c>
      <c r="AQ172" s="173" t="str">
        <f>IFERROR(Inv_SY_B!AQ172/Inv_SY_B!$CU172-1,"")</f>
        <v/>
      </c>
      <c r="AR172" s="173" t="str">
        <f>IFERROR(Inv_SY_B!AR172/Inv_SY_B!$CU172-1,"")</f>
        <v/>
      </c>
      <c r="AS172" s="173" t="str">
        <f>IFERROR(Inv_SY_B!AS172/Inv_SY_B!$CU172-1,"")</f>
        <v/>
      </c>
      <c r="AT172" s="173" t="str">
        <f>IFERROR(Inv_SY_B!AT172/Inv_SY_B!$CU172-1,"")</f>
        <v/>
      </c>
      <c r="AU172" s="173" t="str">
        <f>IFERROR(Inv_SY_B!AU172/Inv_SY_B!$CU172-1,"")</f>
        <v/>
      </c>
      <c r="AV172" s="173" t="str">
        <f>IFERROR(Inv_SY_B!AV172/Inv_SY_B!$CU172-1,"")</f>
        <v/>
      </c>
      <c r="AW172" s="173" t="str">
        <f>IFERROR(Inv_SY_B!AW172/Inv_SY_B!$CU172-1,"")</f>
        <v/>
      </c>
      <c r="AX172" s="173" t="str">
        <f>IFERROR(Inv_SY_B!AX172/Inv_SY_B!$CU172-1,"")</f>
        <v/>
      </c>
      <c r="AY172" s="173" t="str">
        <f>IFERROR(Inv_SY_B!AY172/Inv_SY_B!$CU172-1,"")</f>
        <v/>
      </c>
      <c r="AZ172" s="173" t="str">
        <f>IFERROR(Inv_SY_B!AZ172/Inv_SY_B!$CU172-1,"")</f>
        <v/>
      </c>
      <c r="BA172" s="173" t="str">
        <f>IFERROR(Inv_SY_B!BA172/Inv_SY_B!$CU172-1,"")</f>
        <v/>
      </c>
      <c r="BB172" s="173" t="str">
        <f>IFERROR(Inv_SY_B!BB172/Inv_SY_B!$CU172-1,"")</f>
        <v/>
      </c>
      <c r="BC172" s="173" t="str">
        <f>IFERROR(Inv_SY_B!BC172/Inv_SY_B!$CU172-1,"")</f>
        <v/>
      </c>
      <c r="BD172" s="173" t="str">
        <f>IFERROR(Inv_SY_B!BD172/Inv_SY_B!$CU172-1,"")</f>
        <v/>
      </c>
      <c r="BE172" s="173" t="str">
        <f>IFERROR(Inv_SY_B!BE172/Inv_SY_B!$CU172-1,"")</f>
        <v/>
      </c>
      <c r="BF172" s="173" t="str">
        <f>IFERROR(Inv_SY_B!BF172/Inv_SY_B!$CU172-1,"")</f>
        <v/>
      </c>
      <c r="BG172" s="173" t="str">
        <f>IFERROR(Inv_SY_B!BG172/Inv_SY_B!$CU172-1,"")</f>
        <v/>
      </c>
      <c r="BH172" s="173" t="str">
        <f>IFERROR(Inv_SY_B!BH172/Inv_SY_B!$CU172-1,"")</f>
        <v/>
      </c>
      <c r="BI172" s="173" t="str">
        <f>IFERROR(Inv_SY_B!BI172/Inv_SY_B!$CU172-1,"")</f>
        <v/>
      </c>
      <c r="BJ172" s="173" t="str">
        <f>IFERROR(Inv_SY_B!BJ172/Inv_SY_B!$CU172-1,"")</f>
        <v/>
      </c>
      <c r="BK172" s="173" t="str">
        <f>IFERROR(Inv_SY_B!BK172/Inv_SY_B!$CU172-1,"")</f>
        <v/>
      </c>
      <c r="BL172" s="173" t="str">
        <f>IFERROR(Inv_SY_B!BL172/Inv_SY_B!$CU172-1,"")</f>
        <v/>
      </c>
      <c r="BM172" s="173" t="str">
        <f>IFERROR(Inv_SY_B!BM172/Inv_SY_B!$CU172-1,"")</f>
        <v/>
      </c>
      <c r="BN172" s="173" t="str">
        <f>IFERROR(Inv_SY_B!BN172/Inv_SY_B!$CU172-1,"")</f>
        <v/>
      </c>
      <c r="BO172" s="173" t="str">
        <f>IFERROR(Inv_SY_B!BO172/Inv_SY_B!$CU172-1,"")</f>
        <v/>
      </c>
      <c r="BP172" s="173" t="str">
        <f>IFERROR(Inv_SY_B!BP172/Inv_SY_B!$CU172-1,"")</f>
        <v/>
      </c>
      <c r="BQ172" s="173" t="str">
        <f>IFERROR(Inv_SY_B!BQ172/Inv_SY_B!$CU172-1,"")</f>
        <v/>
      </c>
      <c r="BR172" s="173" t="str">
        <f>IFERROR(Inv_SY_B!BR172/Inv_SY_B!$CU172-1,"")</f>
        <v/>
      </c>
      <c r="BS172" s="173" t="str">
        <f>IFERROR(Inv_SY_B!BS172/Inv_SY_B!$CU172-1,"")</f>
        <v/>
      </c>
      <c r="BT172" s="173" t="str">
        <f>IFERROR(Inv_SY_B!BT172/Inv_SY_B!$CU172-1,"")</f>
        <v/>
      </c>
      <c r="BU172" s="173" t="str">
        <f>IFERROR(Inv_SY_B!BU172/Inv_SY_B!$CU172-1,"")</f>
        <v/>
      </c>
      <c r="BV172" s="173" t="str">
        <f>IFERROR(Inv_SY_B!BV172/Inv_SY_B!$CU172-1,"")</f>
        <v/>
      </c>
      <c r="BW172" s="173" t="str">
        <f>IFERROR(Inv_SY_B!BW172/Inv_SY_B!$CU172-1,"")</f>
        <v/>
      </c>
      <c r="BX172" s="173" t="str">
        <f>IFERROR(Inv_SY_B!BX172/Inv_SY_B!$CU172-1,"")</f>
        <v/>
      </c>
      <c r="BY172" s="173" t="str">
        <f>IFERROR(Inv_SY_B!BY172/Inv_SY_B!$CU172-1,"")</f>
        <v/>
      </c>
      <c r="BZ172" s="173" t="str">
        <f>IFERROR(Inv_SY_B!BZ172/Inv_SY_B!$CU172-1,"")</f>
        <v/>
      </c>
      <c r="CA172" s="173" t="str">
        <f>IFERROR(Inv_SY_B!CA172/Inv_SY_B!$CU172-1,"")</f>
        <v/>
      </c>
      <c r="CB172" s="173" t="str">
        <f>IFERROR(Inv_SY_B!CB172/Inv_SY_B!$CU172-1,"")</f>
        <v/>
      </c>
      <c r="CC172" s="173" t="str">
        <f>IFERROR(Inv_SY_B!CC172/Inv_SY_B!$CU172-1,"")</f>
        <v/>
      </c>
      <c r="CD172" s="173" t="str">
        <f>IFERROR(Inv_SY_B!CD172/Inv_SY_B!$CU172-1,"")</f>
        <v/>
      </c>
      <c r="CE172" s="173" t="str">
        <f>IFERROR(Inv_SY_B!CE172/Inv_SY_B!$CU172-1,"")</f>
        <v/>
      </c>
      <c r="CF172" s="173" t="str">
        <f>IFERROR(Inv_SY_B!CF172/Inv_SY_B!$CU172-1,"")</f>
        <v/>
      </c>
      <c r="CG172" s="173" t="str">
        <f>IFERROR(Inv_SY_B!CG172/Inv_SY_B!$CU172-1,"")</f>
        <v/>
      </c>
      <c r="CH172" s="173" t="str">
        <f>IFERROR(Inv_SY_B!CH172/Inv_SY_B!$CU172-1,"")</f>
        <v/>
      </c>
      <c r="CI172" s="173" t="str">
        <f>IFERROR(Inv_SY_B!CI172/Inv_SY_B!$CU172-1,"")</f>
        <v/>
      </c>
      <c r="CJ172" s="173" t="str">
        <f>IFERROR(Inv_SY_B!CJ172/Inv_SY_B!$CU172-1,"")</f>
        <v/>
      </c>
      <c r="CK172" s="173" t="str">
        <f>IFERROR(Inv_SY_B!CK172/Inv_SY_B!$CU172-1,"")</f>
        <v/>
      </c>
      <c r="CL172" s="173" t="str">
        <f>IFERROR(Inv_SY_B!CL172/Inv_SY_B!$CU172-1,"")</f>
        <v/>
      </c>
      <c r="CM172" s="173" t="str">
        <f>IFERROR(Inv_SY_B!CM172/Inv_SY_B!$CU172-1,"")</f>
        <v/>
      </c>
      <c r="CN172" s="173" t="str">
        <f>IFERROR(Inv_SY_B!CN172/Inv_SY_B!$CU172-1,"")</f>
        <v/>
      </c>
      <c r="CO172" s="173" t="str">
        <f>IFERROR(Inv_SY_B!CO172/Inv_SY_B!$CU172-1,"")</f>
        <v/>
      </c>
      <c r="CP172" s="173" t="str">
        <f>IFERROR(Inv_SY_B!CP172/Inv_SY_B!$CU172-1,"")</f>
        <v/>
      </c>
      <c r="CQ172" s="173" t="str">
        <f>IFERROR(Inv_SY_B!CQ172/Inv_SY_B!$CU172-1,"")</f>
        <v/>
      </c>
      <c r="CR172" s="173" t="str">
        <f>IFERROR(Inv_SY_B!CR172/Inv_SY_B!$CU172-1,"")</f>
        <v/>
      </c>
      <c r="CS172" s="173" t="str">
        <f>IFERROR(Inv_SY_B!CS172/Inv_SY_B!$CU172-1,"")</f>
        <v/>
      </c>
      <c r="CT172" s="173" t="str">
        <f>IFERROR(Inv_SY_B!CT172/Inv_SY_B!$CU172-1,"")</f>
        <v/>
      </c>
      <c r="CU172" s="173"/>
      <c r="CV172" s="173"/>
      <c r="CW172" s="173"/>
      <c r="CX172" s="173"/>
    </row>
    <row r="173" spans="2:102">
      <c r="B173" s="164">
        <f t="shared" si="3"/>
        <v>45865</v>
      </c>
      <c r="C173" s="173" t="str">
        <f>IFERROR(Inv_SY_B!C173/Inv_SY_B!$CU173-1,"")</f>
        <v/>
      </c>
      <c r="D173" s="173" t="str">
        <f>IFERROR(Inv_SY_B!D173/Inv_SY_B!$CU173-1,"")</f>
        <v/>
      </c>
      <c r="E173" s="173" t="str">
        <f>IFERROR(Inv_SY_B!E173/Inv_SY_B!$CU173-1,"")</f>
        <v/>
      </c>
      <c r="F173" s="173" t="str">
        <f>IFERROR(Inv_SY_B!F173/Inv_SY_B!$CU173-1,"")</f>
        <v/>
      </c>
      <c r="G173" s="173" t="str">
        <f>IFERROR(Inv_SY_B!G173/Inv_SY_B!$CU173-1,"")</f>
        <v/>
      </c>
      <c r="H173" s="173" t="str">
        <f>IFERROR(Inv_SY_B!H173/Inv_SY_B!$CU173-1,"")</f>
        <v/>
      </c>
      <c r="I173" s="173" t="str">
        <f>IFERROR(Inv_SY_B!I173/Inv_SY_B!$CU173-1,"")</f>
        <v/>
      </c>
      <c r="J173" s="173" t="str">
        <f>IFERROR(Inv_SY_B!J173/Inv_SY_B!$CU173-1,"")</f>
        <v/>
      </c>
      <c r="K173" s="173" t="str">
        <f>IFERROR(Inv_SY_B!K173/Inv_SY_B!$CU173-1,"")</f>
        <v/>
      </c>
      <c r="L173" s="173" t="str">
        <f>IFERROR(Inv_SY_B!L173/Inv_SY_B!$CU173-1,"")</f>
        <v/>
      </c>
      <c r="M173" s="173" t="str">
        <f>IFERROR(Inv_SY_B!M173/Inv_SY_B!$CU173-1,"")</f>
        <v/>
      </c>
      <c r="N173" s="173" t="str">
        <f>IFERROR(Inv_SY_B!N173/Inv_SY_B!$CU173-1,"")</f>
        <v/>
      </c>
      <c r="O173" s="173" t="str">
        <f>IFERROR(Inv_SY_B!O173/Inv_SY_B!$CU173-1,"")</f>
        <v/>
      </c>
      <c r="P173" s="173" t="str">
        <f>IFERROR(Inv_SY_B!P173/Inv_SY_B!$CU173-1,"")</f>
        <v/>
      </c>
      <c r="Q173" s="173" t="str">
        <f>IFERROR(Inv_SY_B!Q173/Inv_SY_B!$CU173-1,"")</f>
        <v/>
      </c>
      <c r="R173" s="173" t="str">
        <f>IFERROR(Inv_SY_B!R173/Inv_SY_B!$CU173-1,"")</f>
        <v/>
      </c>
      <c r="S173" s="173" t="str">
        <f>IFERROR(Inv_SY_B!S173/Inv_SY_B!$CU173-1,"")</f>
        <v/>
      </c>
      <c r="T173" s="173" t="str">
        <f>IFERROR(Inv_SY_B!T173/Inv_SY_B!$CU173-1,"")</f>
        <v/>
      </c>
      <c r="U173" s="173" t="str">
        <f>IFERROR(Inv_SY_B!U173/Inv_SY_B!$CU173-1,"")</f>
        <v/>
      </c>
      <c r="V173" s="173" t="str">
        <f>IFERROR(Inv_SY_B!V173/Inv_SY_B!$CU173-1,"")</f>
        <v/>
      </c>
      <c r="W173" s="173" t="str">
        <f>IFERROR(Inv_SY_B!W173/Inv_SY_B!$CU173-1,"")</f>
        <v/>
      </c>
      <c r="X173" s="173" t="str">
        <f>IFERROR(Inv_SY_B!X173/Inv_SY_B!$CU173-1,"")</f>
        <v/>
      </c>
      <c r="Y173" s="173" t="str">
        <f>IFERROR(Inv_SY_B!Y173/Inv_SY_B!$CU173-1,"")</f>
        <v/>
      </c>
      <c r="Z173" s="173" t="str">
        <f>IFERROR(Inv_SY_B!Z173/Inv_SY_B!$CU173-1,"")</f>
        <v/>
      </c>
      <c r="AA173" s="173" t="str">
        <f>IFERROR(Inv_SY_B!AA173/Inv_SY_B!$CU173-1,"")</f>
        <v/>
      </c>
      <c r="AB173" s="173" t="str">
        <f>IFERROR(Inv_SY_B!AB173/Inv_SY_B!$CU173-1,"")</f>
        <v/>
      </c>
      <c r="AC173" s="173" t="str">
        <f>IFERROR(Inv_SY_B!AC173/Inv_SY_B!$CU173-1,"")</f>
        <v/>
      </c>
      <c r="AD173" s="173" t="str">
        <f>IFERROR(Inv_SY_B!AD173/Inv_SY_B!$CU173-1,"")</f>
        <v/>
      </c>
      <c r="AE173" s="173" t="str">
        <f>IFERROR(Inv_SY_B!AE173/Inv_SY_B!$CU173-1,"")</f>
        <v/>
      </c>
      <c r="AF173" s="173" t="str">
        <f>IFERROR(Inv_SY_B!AF173/Inv_SY_B!$CU173-1,"")</f>
        <v/>
      </c>
      <c r="AG173" s="173" t="str">
        <f>IFERROR(Inv_SY_B!AG173/Inv_SY_B!$CU173-1,"")</f>
        <v/>
      </c>
      <c r="AH173" s="173" t="str">
        <f>IFERROR(Inv_SY_B!AH173/Inv_SY_B!$CU173-1,"")</f>
        <v/>
      </c>
      <c r="AI173" s="173" t="str">
        <f>IFERROR(Inv_SY_B!AI173/Inv_SY_B!$CU173-1,"")</f>
        <v/>
      </c>
      <c r="AJ173" s="173" t="str">
        <f>IFERROR(Inv_SY_B!AJ173/Inv_SY_B!$CU173-1,"")</f>
        <v/>
      </c>
      <c r="AK173" s="173" t="str">
        <f>IFERROR(Inv_SY_B!AK173/Inv_SY_B!$CU173-1,"")</f>
        <v/>
      </c>
      <c r="AL173" s="173" t="str">
        <f>IFERROR(Inv_SY_B!AL173/Inv_SY_B!$CU173-1,"")</f>
        <v/>
      </c>
      <c r="AM173" s="173" t="str">
        <f>IFERROR(Inv_SY_B!AM173/Inv_SY_B!$CU173-1,"")</f>
        <v/>
      </c>
      <c r="AN173" s="173" t="str">
        <f>IFERROR(Inv_SY_B!AN173/Inv_SY_B!$CU173-1,"")</f>
        <v/>
      </c>
      <c r="AO173" s="173" t="str">
        <f>IFERROR(Inv_SY_B!AO173/Inv_SY_B!$CU173-1,"")</f>
        <v/>
      </c>
      <c r="AP173" s="173" t="str">
        <f>IFERROR(Inv_SY_B!AP173/Inv_SY_B!$CU173-1,"")</f>
        <v/>
      </c>
      <c r="AQ173" s="173" t="str">
        <f>IFERROR(Inv_SY_B!AQ173/Inv_SY_B!$CU173-1,"")</f>
        <v/>
      </c>
      <c r="AR173" s="173" t="str">
        <f>IFERROR(Inv_SY_B!AR173/Inv_SY_B!$CU173-1,"")</f>
        <v/>
      </c>
      <c r="AS173" s="173" t="str">
        <f>IFERROR(Inv_SY_B!AS173/Inv_SY_B!$CU173-1,"")</f>
        <v/>
      </c>
      <c r="AT173" s="173" t="str">
        <f>IFERROR(Inv_SY_B!AT173/Inv_SY_B!$CU173-1,"")</f>
        <v/>
      </c>
      <c r="AU173" s="173" t="str">
        <f>IFERROR(Inv_SY_B!AU173/Inv_SY_B!$CU173-1,"")</f>
        <v/>
      </c>
      <c r="AV173" s="173" t="str">
        <f>IFERROR(Inv_SY_B!AV173/Inv_SY_B!$CU173-1,"")</f>
        <v/>
      </c>
      <c r="AW173" s="173" t="str">
        <f>IFERROR(Inv_SY_B!AW173/Inv_SY_B!$CU173-1,"")</f>
        <v/>
      </c>
      <c r="AX173" s="173" t="str">
        <f>IFERROR(Inv_SY_B!AX173/Inv_SY_B!$CU173-1,"")</f>
        <v/>
      </c>
      <c r="AY173" s="173" t="str">
        <f>IFERROR(Inv_SY_B!AY173/Inv_SY_B!$CU173-1,"")</f>
        <v/>
      </c>
      <c r="AZ173" s="173" t="str">
        <f>IFERROR(Inv_SY_B!AZ173/Inv_SY_B!$CU173-1,"")</f>
        <v/>
      </c>
      <c r="BA173" s="173" t="str">
        <f>IFERROR(Inv_SY_B!BA173/Inv_SY_B!$CU173-1,"")</f>
        <v/>
      </c>
      <c r="BB173" s="173" t="str">
        <f>IFERROR(Inv_SY_B!BB173/Inv_SY_B!$CU173-1,"")</f>
        <v/>
      </c>
      <c r="BC173" s="173" t="str">
        <f>IFERROR(Inv_SY_B!BC173/Inv_SY_B!$CU173-1,"")</f>
        <v/>
      </c>
      <c r="BD173" s="173" t="str">
        <f>IFERROR(Inv_SY_B!BD173/Inv_SY_B!$CU173-1,"")</f>
        <v/>
      </c>
      <c r="BE173" s="173" t="str">
        <f>IFERROR(Inv_SY_B!BE173/Inv_SY_B!$CU173-1,"")</f>
        <v/>
      </c>
      <c r="BF173" s="173" t="str">
        <f>IFERROR(Inv_SY_B!BF173/Inv_SY_B!$CU173-1,"")</f>
        <v/>
      </c>
      <c r="BG173" s="173" t="str">
        <f>IFERROR(Inv_SY_B!BG173/Inv_SY_B!$CU173-1,"")</f>
        <v/>
      </c>
      <c r="BH173" s="173" t="str">
        <f>IFERROR(Inv_SY_B!BH173/Inv_SY_B!$CU173-1,"")</f>
        <v/>
      </c>
      <c r="BI173" s="173" t="str">
        <f>IFERROR(Inv_SY_B!BI173/Inv_SY_B!$CU173-1,"")</f>
        <v/>
      </c>
      <c r="BJ173" s="173" t="str">
        <f>IFERROR(Inv_SY_B!BJ173/Inv_SY_B!$CU173-1,"")</f>
        <v/>
      </c>
      <c r="BK173" s="173" t="str">
        <f>IFERROR(Inv_SY_B!BK173/Inv_SY_B!$CU173-1,"")</f>
        <v/>
      </c>
      <c r="BL173" s="173" t="str">
        <f>IFERROR(Inv_SY_B!BL173/Inv_SY_B!$CU173-1,"")</f>
        <v/>
      </c>
      <c r="BM173" s="173" t="str">
        <f>IFERROR(Inv_SY_B!BM173/Inv_SY_B!$CU173-1,"")</f>
        <v/>
      </c>
      <c r="BN173" s="173" t="str">
        <f>IFERROR(Inv_SY_B!BN173/Inv_SY_B!$CU173-1,"")</f>
        <v/>
      </c>
      <c r="BO173" s="173" t="str">
        <f>IFERROR(Inv_SY_B!BO173/Inv_SY_B!$CU173-1,"")</f>
        <v/>
      </c>
      <c r="BP173" s="173" t="str">
        <f>IFERROR(Inv_SY_B!BP173/Inv_SY_B!$CU173-1,"")</f>
        <v/>
      </c>
      <c r="BQ173" s="173" t="str">
        <f>IFERROR(Inv_SY_B!BQ173/Inv_SY_B!$CU173-1,"")</f>
        <v/>
      </c>
      <c r="BR173" s="173" t="str">
        <f>IFERROR(Inv_SY_B!BR173/Inv_SY_B!$CU173-1,"")</f>
        <v/>
      </c>
      <c r="BS173" s="173" t="str">
        <f>IFERROR(Inv_SY_B!BS173/Inv_SY_B!$CU173-1,"")</f>
        <v/>
      </c>
      <c r="BT173" s="173" t="str">
        <f>IFERROR(Inv_SY_B!BT173/Inv_SY_B!$CU173-1,"")</f>
        <v/>
      </c>
      <c r="BU173" s="173" t="str">
        <f>IFERROR(Inv_SY_B!BU173/Inv_SY_B!$CU173-1,"")</f>
        <v/>
      </c>
      <c r="BV173" s="173" t="str">
        <f>IFERROR(Inv_SY_B!BV173/Inv_SY_B!$CU173-1,"")</f>
        <v/>
      </c>
      <c r="BW173" s="173" t="str">
        <f>IFERROR(Inv_SY_B!BW173/Inv_SY_B!$CU173-1,"")</f>
        <v/>
      </c>
      <c r="BX173" s="173" t="str">
        <f>IFERROR(Inv_SY_B!BX173/Inv_SY_B!$CU173-1,"")</f>
        <v/>
      </c>
      <c r="BY173" s="173" t="str">
        <f>IFERROR(Inv_SY_B!BY173/Inv_SY_B!$CU173-1,"")</f>
        <v/>
      </c>
      <c r="BZ173" s="173" t="str">
        <f>IFERROR(Inv_SY_B!BZ173/Inv_SY_B!$CU173-1,"")</f>
        <v/>
      </c>
      <c r="CA173" s="173" t="str">
        <f>IFERROR(Inv_SY_B!CA173/Inv_SY_B!$CU173-1,"")</f>
        <v/>
      </c>
      <c r="CB173" s="173" t="str">
        <f>IFERROR(Inv_SY_B!CB173/Inv_SY_B!$CU173-1,"")</f>
        <v/>
      </c>
      <c r="CC173" s="173" t="str">
        <f>IFERROR(Inv_SY_B!CC173/Inv_SY_B!$CU173-1,"")</f>
        <v/>
      </c>
      <c r="CD173" s="173" t="str">
        <f>IFERROR(Inv_SY_B!CD173/Inv_SY_B!$CU173-1,"")</f>
        <v/>
      </c>
      <c r="CE173" s="173" t="str">
        <f>IFERROR(Inv_SY_B!CE173/Inv_SY_B!$CU173-1,"")</f>
        <v/>
      </c>
      <c r="CF173" s="173" t="str">
        <f>IFERROR(Inv_SY_B!CF173/Inv_SY_B!$CU173-1,"")</f>
        <v/>
      </c>
      <c r="CG173" s="173" t="str">
        <f>IFERROR(Inv_SY_B!CG173/Inv_SY_B!$CU173-1,"")</f>
        <v/>
      </c>
      <c r="CH173" s="173" t="str">
        <f>IFERROR(Inv_SY_B!CH173/Inv_SY_B!$CU173-1,"")</f>
        <v/>
      </c>
      <c r="CI173" s="173" t="str">
        <f>IFERROR(Inv_SY_B!CI173/Inv_SY_B!$CU173-1,"")</f>
        <v/>
      </c>
      <c r="CJ173" s="173" t="str">
        <f>IFERROR(Inv_SY_B!CJ173/Inv_SY_B!$CU173-1,"")</f>
        <v/>
      </c>
      <c r="CK173" s="173" t="str">
        <f>IFERROR(Inv_SY_B!CK173/Inv_SY_B!$CU173-1,"")</f>
        <v/>
      </c>
      <c r="CL173" s="173" t="str">
        <f>IFERROR(Inv_SY_B!CL173/Inv_SY_B!$CU173-1,"")</f>
        <v/>
      </c>
      <c r="CM173" s="173" t="str">
        <f>IFERROR(Inv_SY_B!CM173/Inv_SY_B!$CU173-1,"")</f>
        <v/>
      </c>
      <c r="CN173" s="173" t="str">
        <f>IFERROR(Inv_SY_B!CN173/Inv_SY_B!$CU173-1,"")</f>
        <v/>
      </c>
      <c r="CO173" s="173" t="str">
        <f>IFERROR(Inv_SY_B!CO173/Inv_SY_B!$CU173-1,"")</f>
        <v/>
      </c>
      <c r="CP173" s="173" t="str">
        <f>IFERROR(Inv_SY_B!CP173/Inv_SY_B!$CU173-1,"")</f>
        <v/>
      </c>
      <c r="CQ173" s="173" t="str">
        <f>IFERROR(Inv_SY_B!CQ173/Inv_SY_B!$CU173-1,"")</f>
        <v/>
      </c>
      <c r="CR173" s="173" t="str">
        <f>IFERROR(Inv_SY_B!CR173/Inv_SY_B!$CU173-1,"")</f>
        <v/>
      </c>
      <c r="CS173" s="173" t="str">
        <f>IFERROR(Inv_SY_B!CS173/Inv_SY_B!$CU173-1,"")</f>
        <v/>
      </c>
      <c r="CT173" s="173" t="str">
        <f>IFERROR(Inv_SY_B!CT173/Inv_SY_B!$CU173-1,"")</f>
        <v/>
      </c>
      <c r="CU173" s="173"/>
      <c r="CV173" s="173"/>
      <c r="CW173" s="173"/>
      <c r="CX173" s="173"/>
    </row>
    <row r="174" spans="2:102">
      <c r="B174" s="164">
        <f t="shared" si="3"/>
        <v>45866</v>
      </c>
      <c r="C174" s="173" t="str">
        <f>IFERROR(Inv_SY_B!C174/Inv_SY_B!$CU174-1,"")</f>
        <v/>
      </c>
      <c r="D174" s="173" t="str">
        <f>IFERROR(Inv_SY_B!D174/Inv_SY_B!$CU174-1,"")</f>
        <v/>
      </c>
      <c r="E174" s="173" t="str">
        <f>IFERROR(Inv_SY_B!E174/Inv_SY_B!$CU174-1,"")</f>
        <v/>
      </c>
      <c r="F174" s="173" t="str">
        <f>IFERROR(Inv_SY_B!F174/Inv_SY_B!$CU174-1,"")</f>
        <v/>
      </c>
      <c r="G174" s="173" t="str">
        <f>IFERROR(Inv_SY_B!G174/Inv_SY_B!$CU174-1,"")</f>
        <v/>
      </c>
      <c r="H174" s="173" t="str">
        <f>IFERROR(Inv_SY_B!H174/Inv_SY_B!$CU174-1,"")</f>
        <v/>
      </c>
      <c r="I174" s="173" t="str">
        <f>IFERROR(Inv_SY_B!I174/Inv_SY_B!$CU174-1,"")</f>
        <v/>
      </c>
      <c r="J174" s="173" t="str">
        <f>IFERROR(Inv_SY_B!J174/Inv_SY_B!$CU174-1,"")</f>
        <v/>
      </c>
      <c r="K174" s="173" t="str">
        <f>IFERROR(Inv_SY_B!K174/Inv_SY_B!$CU174-1,"")</f>
        <v/>
      </c>
      <c r="L174" s="173" t="str">
        <f>IFERROR(Inv_SY_B!L174/Inv_SY_B!$CU174-1,"")</f>
        <v/>
      </c>
      <c r="M174" s="173" t="str">
        <f>IFERROR(Inv_SY_B!M174/Inv_SY_B!$CU174-1,"")</f>
        <v/>
      </c>
      <c r="N174" s="173" t="str">
        <f>IFERROR(Inv_SY_B!N174/Inv_SY_B!$CU174-1,"")</f>
        <v/>
      </c>
      <c r="O174" s="173" t="str">
        <f>IFERROR(Inv_SY_B!O174/Inv_SY_B!$CU174-1,"")</f>
        <v/>
      </c>
      <c r="P174" s="173" t="str">
        <f>IFERROR(Inv_SY_B!P174/Inv_SY_B!$CU174-1,"")</f>
        <v/>
      </c>
      <c r="Q174" s="173" t="str">
        <f>IFERROR(Inv_SY_B!Q174/Inv_SY_B!$CU174-1,"")</f>
        <v/>
      </c>
      <c r="R174" s="173" t="str">
        <f>IFERROR(Inv_SY_B!R174/Inv_SY_B!$CU174-1,"")</f>
        <v/>
      </c>
      <c r="S174" s="173" t="str">
        <f>IFERROR(Inv_SY_B!S174/Inv_SY_B!$CU174-1,"")</f>
        <v/>
      </c>
      <c r="T174" s="173" t="str">
        <f>IFERROR(Inv_SY_B!T174/Inv_SY_B!$CU174-1,"")</f>
        <v/>
      </c>
      <c r="U174" s="173" t="str">
        <f>IFERROR(Inv_SY_B!U174/Inv_SY_B!$CU174-1,"")</f>
        <v/>
      </c>
      <c r="V174" s="173" t="str">
        <f>IFERROR(Inv_SY_B!V174/Inv_SY_B!$CU174-1,"")</f>
        <v/>
      </c>
      <c r="W174" s="173" t="str">
        <f>IFERROR(Inv_SY_B!W174/Inv_SY_B!$CU174-1,"")</f>
        <v/>
      </c>
      <c r="X174" s="173" t="str">
        <f>IFERROR(Inv_SY_B!X174/Inv_SY_B!$CU174-1,"")</f>
        <v/>
      </c>
      <c r="Y174" s="173" t="str">
        <f>IFERROR(Inv_SY_B!Y174/Inv_SY_B!$CU174-1,"")</f>
        <v/>
      </c>
      <c r="Z174" s="173" t="str">
        <f>IFERROR(Inv_SY_B!Z174/Inv_SY_B!$CU174-1,"")</f>
        <v/>
      </c>
      <c r="AA174" s="173" t="str">
        <f>IFERROR(Inv_SY_B!AA174/Inv_SY_B!$CU174-1,"")</f>
        <v/>
      </c>
      <c r="AB174" s="173" t="str">
        <f>IFERROR(Inv_SY_B!AB174/Inv_SY_B!$CU174-1,"")</f>
        <v/>
      </c>
      <c r="AC174" s="173" t="str">
        <f>IFERROR(Inv_SY_B!AC174/Inv_SY_B!$CU174-1,"")</f>
        <v/>
      </c>
      <c r="AD174" s="173" t="str">
        <f>IFERROR(Inv_SY_B!AD174/Inv_SY_B!$CU174-1,"")</f>
        <v/>
      </c>
      <c r="AE174" s="173" t="str">
        <f>IFERROR(Inv_SY_B!AE174/Inv_SY_B!$CU174-1,"")</f>
        <v/>
      </c>
      <c r="AF174" s="173" t="str">
        <f>IFERROR(Inv_SY_B!AF174/Inv_SY_B!$CU174-1,"")</f>
        <v/>
      </c>
      <c r="AG174" s="173" t="str">
        <f>IFERROR(Inv_SY_B!AG174/Inv_SY_B!$CU174-1,"")</f>
        <v/>
      </c>
      <c r="AH174" s="173" t="str">
        <f>IFERROR(Inv_SY_B!AH174/Inv_SY_B!$CU174-1,"")</f>
        <v/>
      </c>
      <c r="AI174" s="173" t="str">
        <f>IFERROR(Inv_SY_B!AI174/Inv_SY_B!$CU174-1,"")</f>
        <v/>
      </c>
      <c r="AJ174" s="173" t="str">
        <f>IFERROR(Inv_SY_B!AJ174/Inv_SY_B!$CU174-1,"")</f>
        <v/>
      </c>
      <c r="AK174" s="173" t="str">
        <f>IFERROR(Inv_SY_B!AK174/Inv_SY_B!$CU174-1,"")</f>
        <v/>
      </c>
      <c r="AL174" s="173" t="str">
        <f>IFERROR(Inv_SY_B!AL174/Inv_SY_B!$CU174-1,"")</f>
        <v/>
      </c>
      <c r="AM174" s="173" t="str">
        <f>IFERROR(Inv_SY_B!AM174/Inv_SY_B!$CU174-1,"")</f>
        <v/>
      </c>
      <c r="AN174" s="173" t="str">
        <f>IFERROR(Inv_SY_B!AN174/Inv_SY_B!$CU174-1,"")</f>
        <v/>
      </c>
      <c r="AO174" s="173" t="str">
        <f>IFERROR(Inv_SY_B!AO174/Inv_SY_B!$CU174-1,"")</f>
        <v/>
      </c>
      <c r="AP174" s="173" t="str">
        <f>IFERROR(Inv_SY_B!AP174/Inv_SY_B!$CU174-1,"")</f>
        <v/>
      </c>
      <c r="AQ174" s="173" t="str">
        <f>IFERROR(Inv_SY_B!AQ174/Inv_SY_B!$CU174-1,"")</f>
        <v/>
      </c>
      <c r="AR174" s="173" t="str">
        <f>IFERROR(Inv_SY_B!AR174/Inv_SY_B!$CU174-1,"")</f>
        <v/>
      </c>
      <c r="AS174" s="173" t="str">
        <f>IFERROR(Inv_SY_B!AS174/Inv_SY_B!$CU174-1,"")</f>
        <v/>
      </c>
      <c r="AT174" s="173" t="str">
        <f>IFERROR(Inv_SY_B!AT174/Inv_SY_B!$CU174-1,"")</f>
        <v/>
      </c>
      <c r="AU174" s="173" t="str">
        <f>IFERROR(Inv_SY_B!AU174/Inv_SY_B!$CU174-1,"")</f>
        <v/>
      </c>
      <c r="AV174" s="173" t="str">
        <f>IFERROR(Inv_SY_B!AV174/Inv_SY_B!$CU174-1,"")</f>
        <v/>
      </c>
      <c r="AW174" s="173" t="str">
        <f>IFERROR(Inv_SY_B!AW174/Inv_SY_B!$CU174-1,"")</f>
        <v/>
      </c>
      <c r="AX174" s="173" t="str">
        <f>IFERROR(Inv_SY_B!AX174/Inv_SY_B!$CU174-1,"")</f>
        <v/>
      </c>
      <c r="AY174" s="173" t="str">
        <f>IFERROR(Inv_SY_B!AY174/Inv_SY_B!$CU174-1,"")</f>
        <v/>
      </c>
      <c r="AZ174" s="173" t="str">
        <f>IFERROR(Inv_SY_B!AZ174/Inv_SY_B!$CU174-1,"")</f>
        <v/>
      </c>
      <c r="BA174" s="173" t="str">
        <f>IFERROR(Inv_SY_B!BA174/Inv_SY_B!$CU174-1,"")</f>
        <v/>
      </c>
      <c r="BB174" s="173" t="str">
        <f>IFERROR(Inv_SY_B!BB174/Inv_SY_B!$CU174-1,"")</f>
        <v/>
      </c>
      <c r="BC174" s="173" t="str">
        <f>IFERROR(Inv_SY_B!BC174/Inv_SY_B!$CU174-1,"")</f>
        <v/>
      </c>
      <c r="BD174" s="173" t="str">
        <f>IFERROR(Inv_SY_B!BD174/Inv_SY_B!$CU174-1,"")</f>
        <v/>
      </c>
      <c r="BE174" s="173" t="str">
        <f>IFERROR(Inv_SY_B!BE174/Inv_SY_B!$CU174-1,"")</f>
        <v/>
      </c>
      <c r="BF174" s="173" t="str">
        <f>IFERROR(Inv_SY_B!BF174/Inv_SY_B!$CU174-1,"")</f>
        <v/>
      </c>
      <c r="BG174" s="173" t="str">
        <f>IFERROR(Inv_SY_B!BG174/Inv_SY_B!$CU174-1,"")</f>
        <v/>
      </c>
      <c r="BH174" s="173" t="str">
        <f>IFERROR(Inv_SY_B!BH174/Inv_SY_B!$CU174-1,"")</f>
        <v/>
      </c>
      <c r="BI174" s="173" t="str">
        <f>IFERROR(Inv_SY_B!BI174/Inv_SY_B!$CU174-1,"")</f>
        <v/>
      </c>
      <c r="BJ174" s="173" t="str">
        <f>IFERROR(Inv_SY_B!BJ174/Inv_SY_B!$CU174-1,"")</f>
        <v/>
      </c>
      <c r="BK174" s="173" t="str">
        <f>IFERROR(Inv_SY_B!BK174/Inv_SY_B!$CU174-1,"")</f>
        <v/>
      </c>
      <c r="BL174" s="173" t="str">
        <f>IFERROR(Inv_SY_B!BL174/Inv_SY_B!$CU174-1,"")</f>
        <v/>
      </c>
      <c r="BM174" s="173" t="str">
        <f>IFERROR(Inv_SY_B!BM174/Inv_SY_B!$CU174-1,"")</f>
        <v/>
      </c>
      <c r="BN174" s="173" t="str">
        <f>IFERROR(Inv_SY_B!BN174/Inv_SY_B!$CU174-1,"")</f>
        <v/>
      </c>
      <c r="BO174" s="173" t="str">
        <f>IFERROR(Inv_SY_B!BO174/Inv_SY_B!$CU174-1,"")</f>
        <v/>
      </c>
      <c r="BP174" s="173" t="str">
        <f>IFERROR(Inv_SY_B!BP174/Inv_SY_B!$CU174-1,"")</f>
        <v/>
      </c>
      <c r="BQ174" s="173" t="str">
        <f>IFERROR(Inv_SY_B!BQ174/Inv_SY_B!$CU174-1,"")</f>
        <v/>
      </c>
      <c r="BR174" s="173" t="str">
        <f>IFERROR(Inv_SY_B!BR174/Inv_SY_B!$CU174-1,"")</f>
        <v/>
      </c>
      <c r="BS174" s="173" t="str">
        <f>IFERROR(Inv_SY_B!BS174/Inv_SY_B!$CU174-1,"")</f>
        <v/>
      </c>
      <c r="BT174" s="173" t="str">
        <f>IFERROR(Inv_SY_B!BT174/Inv_SY_B!$CU174-1,"")</f>
        <v/>
      </c>
      <c r="BU174" s="173" t="str">
        <f>IFERROR(Inv_SY_B!BU174/Inv_SY_B!$CU174-1,"")</f>
        <v/>
      </c>
      <c r="BV174" s="173" t="str">
        <f>IFERROR(Inv_SY_B!BV174/Inv_SY_B!$CU174-1,"")</f>
        <v/>
      </c>
      <c r="BW174" s="173" t="str">
        <f>IFERROR(Inv_SY_B!BW174/Inv_SY_B!$CU174-1,"")</f>
        <v/>
      </c>
      <c r="BX174" s="173" t="str">
        <f>IFERROR(Inv_SY_B!BX174/Inv_SY_B!$CU174-1,"")</f>
        <v/>
      </c>
      <c r="BY174" s="173" t="str">
        <f>IFERROR(Inv_SY_B!BY174/Inv_SY_B!$CU174-1,"")</f>
        <v/>
      </c>
      <c r="BZ174" s="173" t="str">
        <f>IFERROR(Inv_SY_B!BZ174/Inv_SY_B!$CU174-1,"")</f>
        <v/>
      </c>
      <c r="CA174" s="173" t="str">
        <f>IFERROR(Inv_SY_B!CA174/Inv_SY_B!$CU174-1,"")</f>
        <v/>
      </c>
      <c r="CB174" s="173" t="str">
        <f>IFERROR(Inv_SY_B!CB174/Inv_SY_B!$CU174-1,"")</f>
        <v/>
      </c>
      <c r="CC174" s="173" t="str">
        <f>IFERROR(Inv_SY_B!CC174/Inv_SY_B!$CU174-1,"")</f>
        <v/>
      </c>
      <c r="CD174" s="173" t="str">
        <f>IFERROR(Inv_SY_B!CD174/Inv_SY_B!$CU174-1,"")</f>
        <v/>
      </c>
      <c r="CE174" s="173" t="str">
        <f>IFERROR(Inv_SY_B!CE174/Inv_SY_B!$CU174-1,"")</f>
        <v/>
      </c>
      <c r="CF174" s="173" t="str">
        <f>IFERROR(Inv_SY_B!CF174/Inv_SY_B!$CU174-1,"")</f>
        <v/>
      </c>
      <c r="CG174" s="173" t="str">
        <f>IFERROR(Inv_SY_B!CG174/Inv_SY_B!$CU174-1,"")</f>
        <v/>
      </c>
      <c r="CH174" s="173" t="str">
        <f>IFERROR(Inv_SY_B!CH174/Inv_SY_B!$CU174-1,"")</f>
        <v/>
      </c>
      <c r="CI174" s="173" t="str">
        <f>IFERROR(Inv_SY_B!CI174/Inv_SY_B!$CU174-1,"")</f>
        <v/>
      </c>
      <c r="CJ174" s="173" t="str">
        <f>IFERROR(Inv_SY_B!CJ174/Inv_SY_B!$CU174-1,"")</f>
        <v/>
      </c>
      <c r="CK174" s="173" t="str">
        <f>IFERROR(Inv_SY_B!CK174/Inv_SY_B!$CU174-1,"")</f>
        <v/>
      </c>
      <c r="CL174" s="173" t="str">
        <f>IFERROR(Inv_SY_B!CL174/Inv_SY_B!$CU174-1,"")</f>
        <v/>
      </c>
      <c r="CM174" s="173" t="str">
        <f>IFERROR(Inv_SY_B!CM174/Inv_SY_B!$CU174-1,"")</f>
        <v/>
      </c>
      <c r="CN174" s="173" t="str">
        <f>IFERROR(Inv_SY_B!CN174/Inv_SY_B!$CU174-1,"")</f>
        <v/>
      </c>
      <c r="CO174" s="173" t="str">
        <f>IFERROR(Inv_SY_B!CO174/Inv_SY_B!$CU174-1,"")</f>
        <v/>
      </c>
      <c r="CP174" s="173" t="str">
        <f>IFERROR(Inv_SY_B!CP174/Inv_SY_B!$CU174-1,"")</f>
        <v/>
      </c>
      <c r="CQ174" s="173" t="str">
        <f>IFERROR(Inv_SY_B!CQ174/Inv_SY_B!$CU174-1,"")</f>
        <v/>
      </c>
      <c r="CR174" s="173" t="str">
        <f>IFERROR(Inv_SY_B!CR174/Inv_SY_B!$CU174-1,"")</f>
        <v/>
      </c>
      <c r="CS174" s="173" t="str">
        <f>IFERROR(Inv_SY_B!CS174/Inv_SY_B!$CU174-1,"")</f>
        <v/>
      </c>
      <c r="CT174" s="173" t="str">
        <f>IFERROR(Inv_SY_B!CT174/Inv_SY_B!$CU174-1,"")</f>
        <v/>
      </c>
      <c r="CU174" s="173"/>
      <c r="CV174" s="173"/>
      <c r="CW174" s="173"/>
      <c r="CX174" s="173"/>
    </row>
    <row r="175" spans="2:102">
      <c r="B175" s="164">
        <f t="shared" si="3"/>
        <v>45867</v>
      </c>
      <c r="C175" s="173" t="str">
        <f>IFERROR(Inv_SY_B!C175/Inv_SY_B!$CU175-1,"")</f>
        <v/>
      </c>
      <c r="D175" s="173" t="str">
        <f>IFERROR(Inv_SY_B!D175/Inv_SY_B!$CU175-1,"")</f>
        <v/>
      </c>
      <c r="E175" s="173" t="str">
        <f>IFERROR(Inv_SY_B!E175/Inv_SY_B!$CU175-1,"")</f>
        <v/>
      </c>
      <c r="F175" s="173" t="str">
        <f>IFERROR(Inv_SY_B!F175/Inv_SY_B!$CU175-1,"")</f>
        <v/>
      </c>
      <c r="G175" s="173" t="str">
        <f>IFERROR(Inv_SY_B!G175/Inv_SY_B!$CU175-1,"")</f>
        <v/>
      </c>
      <c r="H175" s="173" t="str">
        <f>IFERROR(Inv_SY_B!H175/Inv_SY_B!$CU175-1,"")</f>
        <v/>
      </c>
      <c r="I175" s="173" t="str">
        <f>IFERROR(Inv_SY_B!I175/Inv_SY_B!$CU175-1,"")</f>
        <v/>
      </c>
      <c r="J175" s="173" t="str">
        <f>IFERROR(Inv_SY_B!J175/Inv_SY_B!$CU175-1,"")</f>
        <v/>
      </c>
      <c r="K175" s="173" t="str">
        <f>IFERROR(Inv_SY_B!K175/Inv_SY_B!$CU175-1,"")</f>
        <v/>
      </c>
      <c r="L175" s="173" t="str">
        <f>IFERROR(Inv_SY_B!L175/Inv_SY_B!$CU175-1,"")</f>
        <v/>
      </c>
      <c r="M175" s="173" t="str">
        <f>IFERROR(Inv_SY_B!M175/Inv_SY_B!$CU175-1,"")</f>
        <v/>
      </c>
      <c r="N175" s="173" t="str">
        <f>IFERROR(Inv_SY_B!N175/Inv_SY_B!$CU175-1,"")</f>
        <v/>
      </c>
      <c r="O175" s="173" t="str">
        <f>IFERROR(Inv_SY_B!O175/Inv_SY_B!$CU175-1,"")</f>
        <v/>
      </c>
      <c r="P175" s="173" t="str">
        <f>IFERROR(Inv_SY_B!P175/Inv_SY_B!$CU175-1,"")</f>
        <v/>
      </c>
      <c r="Q175" s="173" t="str">
        <f>IFERROR(Inv_SY_B!Q175/Inv_SY_B!$CU175-1,"")</f>
        <v/>
      </c>
      <c r="R175" s="173" t="str">
        <f>IFERROR(Inv_SY_B!R175/Inv_SY_B!$CU175-1,"")</f>
        <v/>
      </c>
      <c r="S175" s="173" t="str">
        <f>IFERROR(Inv_SY_B!S175/Inv_SY_B!$CU175-1,"")</f>
        <v/>
      </c>
      <c r="T175" s="173" t="str">
        <f>IFERROR(Inv_SY_B!T175/Inv_SY_B!$CU175-1,"")</f>
        <v/>
      </c>
      <c r="U175" s="173" t="str">
        <f>IFERROR(Inv_SY_B!U175/Inv_SY_B!$CU175-1,"")</f>
        <v/>
      </c>
      <c r="V175" s="173" t="str">
        <f>IFERROR(Inv_SY_B!V175/Inv_SY_B!$CU175-1,"")</f>
        <v/>
      </c>
      <c r="W175" s="173" t="str">
        <f>IFERROR(Inv_SY_B!W175/Inv_SY_B!$CU175-1,"")</f>
        <v/>
      </c>
      <c r="X175" s="173" t="str">
        <f>IFERROR(Inv_SY_B!X175/Inv_SY_B!$CU175-1,"")</f>
        <v/>
      </c>
      <c r="Y175" s="173" t="str">
        <f>IFERROR(Inv_SY_B!Y175/Inv_SY_B!$CU175-1,"")</f>
        <v/>
      </c>
      <c r="Z175" s="173" t="str">
        <f>IFERROR(Inv_SY_B!Z175/Inv_SY_B!$CU175-1,"")</f>
        <v/>
      </c>
      <c r="AA175" s="173" t="str">
        <f>IFERROR(Inv_SY_B!AA175/Inv_SY_B!$CU175-1,"")</f>
        <v/>
      </c>
      <c r="AB175" s="173" t="str">
        <f>IFERROR(Inv_SY_B!AB175/Inv_SY_B!$CU175-1,"")</f>
        <v/>
      </c>
      <c r="AC175" s="173" t="str">
        <f>IFERROR(Inv_SY_B!AC175/Inv_SY_B!$CU175-1,"")</f>
        <v/>
      </c>
      <c r="AD175" s="173" t="str">
        <f>IFERROR(Inv_SY_B!AD175/Inv_SY_B!$CU175-1,"")</f>
        <v/>
      </c>
      <c r="AE175" s="173" t="str">
        <f>IFERROR(Inv_SY_B!AE175/Inv_SY_B!$CU175-1,"")</f>
        <v/>
      </c>
      <c r="AF175" s="173" t="str">
        <f>IFERROR(Inv_SY_B!AF175/Inv_SY_B!$CU175-1,"")</f>
        <v/>
      </c>
      <c r="AG175" s="173" t="str">
        <f>IFERROR(Inv_SY_B!AG175/Inv_SY_B!$CU175-1,"")</f>
        <v/>
      </c>
      <c r="AH175" s="173" t="str">
        <f>IFERROR(Inv_SY_B!AH175/Inv_SY_B!$CU175-1,"")</f>
        <v/>
      </c>
      <c r="AI175" s="173" t="str">
        <f>IFERROR(Inv_SY_B!AI175/Inv_SY_B!$CU175-1,"")</f>
        <v/>
      </c>
      <c r="AJ175" s="173" t="str">
        <f>IFERROR(Inv_SY_B!AJ175/Inv_SY_B!$CU175-1,"")</f>
        <v/>
      </c>
      <c r="AK175" s="173" t="str">
        <f>IFERROR(Inv_SY_B!AK175/Inv_SY_B!$CU175-1,"")</f>
        <v/>
      </c>
      <c r="AL175" s="173" t="str">
        <f>IFERROR(Inv_SY_B!AL175/Inv_SY_B!$CU175-1,"")</f>
        <v/>
      </c>
      <c r="AM175" s="173" t="str">
        <f>IFERROR(Inv_SY_B!AM175/Inv_SY_B!$CU175-1,"")</f>
        <v/>
      </c>
      <c r="AN175" s="173" t="str">
        <f>IFERROR(Inv_SY_B!AN175/Inv_SY_B!$CU175-1,"")</f>
        <v/>
      </c>
      <c r="AO175" s="173" t="str">
        <f>IFERROR(Inv_SY_B!AO175/Inv_SY_B!$CU175-1,"")</f>
        <v/>
      </c>
      <c r="AP175" s="173" t="str">
        <f>IFERROR(Inv_SY_B!AP175/Inv_SY_B!$CU175-1,"")</f>
        <v/>
      </c>
      <c r="AQ175" s="173" t="str">
        <f>IFERROR(Inv_SY_B!AQ175/Inv_SY_B!$CU175-1,"")</f>
        <v/>
      </c>
      <c r="AR175" s="173" t="str">
        <f>IFERROR(Inv_SY_B!AR175/Inv_SY_B!$CU175-1,"")</f>
        <v/>
      </c>
      <c r="AS175" s="173" t="str">
        <f>IFERROR(Inv_SY_B!AS175/Inv_SY_B!$CU175-1,"")</f>
        <v/>
      </c>
      <c r="AT175" s="173" t="str">
        <f>IFERROR(Inv_SY_B!AT175/Inv_SY_B!$CU175-1,"")</f>
        <v/>
      </c>
      <c r="AU175" s="173" t="str">
        <f>IFERROR(Inv_SY_B!AU175/Inv_SY_B!$CU175-1,"")</f>
        <v/>
      </c>
      <c r="AV175" s="173" t="str">
        <f>IFERROR(Inv_SY_B!AV175/Inv_SY_B!$CU175-1,"")</f>
        <v/>
      </c>
      <c r="AW175" s="173" t="str">
        <f>IFERROR(Inv_SY_B!AW175/Inv_SY_B!$CU175-1,"")</f>
        <v/>
      </c>
      <c r="AX175" s="173" t="str">
        <f>IFERROR(Inv_SY_B!AX175/Inv_SY_B!$CU175-1,"")</f>
        <v/>
      </c>
      <c r="AY175" s="173" t="str">
        <f>IFERROR(Inv_SY_B!AY175/Inv_SY_B!$CU175-1,"")</f>
        <v/>
      </c>
      <c r="AZ175" s="173" t="str">
        <f>IFERROR(Inv_SY_B!AZ175/Inv_SY_B!$CU175-1,"")</f>
        <v/>
      </c>
      <c r="BA175" s="173" t="str">
        <f>IFERROR(Inv_SY_B!BA175/Inv_SY_B!$CU175-1,"")</f>
        <v/>
      </c>
      <c r="BB175" s="173" t="str">
        <f>IFERROR(Inv_SY_B!BB175/Inv_SY_B!$CU175-1,"")</f>
        <v/>
      </c>
      <c r="BC175" s="173" t="str">
        <f>IFERROR(Inv_SY_B!BC175/Inv_SY_B!$CU175-1,"")</f>
        <v/>
      </c>
      <c r="BD175" s="173" t="str">
        <f>IFERROR(Inv_SY_B!BD175/Inv_SY_B!$CU175-1,"")</f>
        <v/>
      </c>
      <c r="BE175" s="173" t="str">
        <f>IFERROR(Inv_SY_B!BE175/Inv_SY_B!$CU175-1,"")</f>
        <v/>
      </c>
      <c r="BF175" s="173" t="str">
        <f>IFERROR(Inv_SY_B!BF175/Inv_SY_B!$CU175-1,"")</f>
        <v/>
      </c>
      <c r="BG175" s="173" t="str">
        <f>IFERROR(Inv_SY_B!BG175/Inv_SY_B!$CU175-1,"")</f>
        <v/>
      </c>
      <c r="BH175" s="173" t="str">
        <f>IFERROR(Inv_SY_B!BH175/Inv_SY_B!$CU175-1,"")</f>
        <v/>
      </c>
      <c r="BI175" s="173" t="str">
        <f>IFERROR(Inv_SY_B!BI175/Inv_SY_B!$CU175-1,"")</f>
        <v/>
      </c>
      <c r="BJ175" s="173" t="str">
        <f>IFERROR(Inv_SY_B!BJ175/Inv_SY_B!$CU175-1,"")</f>
        <v/>
      </c>
      <c r="BK175" s="173" t="str">
        <f>IFERROR(Inv_SY_B!BK175/Inv_SY_B!$CU175-1,"")</f>
        <v/>
      </c>
      <c r="BL175" s="173" t="str">
        <f>IFERROR(Inv_SY_B!BL175/Inv_SY_B!$CU175-1,"")</f>
        <v/>
      </c>
      <c r="BM175" s="173" t="str">
        <f>IFERROR(Inv_SY_B!BM175/Inv_SY_B!$CU175-1,"")</f>
        <v/>
      </c>
      <c r="BN175" s="173" t="str">
        <f>IFERROR(Inv_SY_B!BN175/Inv_SY_B!$CU175-1,"")</f>
        <v/>
      </c>
      <c r="BO175" s="173" t="str">
        <f>IFERROR(Inv_SY_B!BO175/Inv_SY_B!$CU175-1,"")</f>
        <v/>
      </c>
      <c r="BP175" s="173" t="str">
        <f>IFERROR(Inv_SY_B!BP175/Inv_SY_B!$CU175-1,"")</f>
        <v/>
      </c>
      <c r="BQ175" s="173" t="str">
        <f>IFERROR(Inv_SY_B!BQ175/Inv_SY_B!$CU175-1,"")</f>
        <v/>
      </c>
      <c r="BR175" s="173" t="str">
        <f>IFERROR(Inv_SY_B!BR175/Inv_SY_B!$CU175-1,"")</f>
        <v/>
      </c>
      <c r="BS175" s="173" t="str">
        <f>IFERROR(Inv_SY_B!BS175/Inv_SY_B!$CU175-1,"")</f>
        <v/>
      </c>
      <c r="BT175" s="173" t="str">
        <f>IFERROR(Inv_SY_B!BT175/Inv_SY_B!$CU175-1,"")</f>
        <v/>
      </c>
      <c r="BU175" s="173" t="str">
        <f>IFERROR(Inv_SY_B!BU175/Inv_SY_B!$CU175-1,"")</f>
        <v/>
      </c>
      <c r="BV175" s="173" t="str">
        <f>IFERROR(Inv_SY_B!BV175/Inv_SY_B!$CU175-1,"")</f>
        <v/>
      </c>
      <c r="BW175" s="173" t="str">
        <f>IFERROR(Inv_SY_B!BW175/Inv_SY_B!$CU175-1,"")</f>
        <v/>
      </c>
      <c r="BX175" s="173" t="str">
        <f>IFERROR(Inv_SY_B!BX175/Inv_SY_B!$CU175-1,"")</f>
        <v/>
      </c>
      <c r="BY175" s="173" t="str">
        <f>IFERROR(Inv_SY_B!BY175/Inv_SY_B!$CU175-1,"")</f>
        <v/>
      </c>
      <c r="BZ175" s="173" t="str">
        <f>IFERROR(Inv_SY_B!BZ175/Inv_SY_B!$CU175-1,"")</f>
        <v/>
      </c>
      <c r="CA175" s="173" t="str">
        <f>IFERROR(Inv_SY_B!CA175/Inv_SY_B!$CU175-1,"")</f>
        <v/>
      </c>
      <c r="CB175" s="173" t="str">
        <f>IFERROR(Inv_SY_B!CB175/Inv_SY_B!$CU175-1,"")</f>
        <v/>
      </c>
      <c r="CC175" s="173" t="str">
        <f>IFERROR(Inv_SY_B!CC175/Inv_SY_B!$CU175-1,"")</f>
        <v/>
      </c>
      <c r="CD175" s="173" t="str">
        <f>IFERROR(Inv_SY_B!CD175/Inv_SY_B!$CU175-1,"")</f>
        <v/>
      </c>
      <c r="CE175" s="173" t="str">
        <f>IFERROR(Inv_SY_B!CE175/Inv_SY_B!$CU175-1,"")</f>
        <v/>
      </c>
      <c r="CF175" s="173" t="str">
        <f>IFERROR(Inv_SY_B!CF175/Inv_SY_B!$CU175-1,"")</f>
        <v/>
      </c>
      <c r="CG175" s="173" t="str">
        <f>IFERROR(Inv_SY_B!CG175/Inv_SY_B!$CU175-1,"")</f>
        <v/>
      </c>
      <c r="CH175" s="173" t="str">
        <f>IFERROR(Inv_SY_B!CH175/Inv_SY_B!$CU175-1,"")</f>
        <v/>
      </c>
      <c r="CI175" s="173" t="str">
        <f>IFERROR(Inv_SY_B!CI175/Inv_SY_B!$CU175-1,"")</f>
        <v/>
      </c>
      <c r="CJ175" s="173" t="str">
        <f>IFERROR(Inv_SY_B!CJ175/Inv_SY_B!$CU175-1,"")</f>
        <v/>
      </c>
      <c r="CK175" s="173" t="str">
        <f>IFERROR(Inv_SY_B!CK175/Inv_SY_B!$CU175-1,"")</f>
        <v/>
      </c>
      <c r="CL175" s="173" t="str">
        <f>IFERROR(Inv_SY_B!CL175/Inv_SY_B!$CU175-1,"")</f>
        <v/>
      </c>
      <c r="CM175" s="173" t="str">
        <f>IFERROR(Inv_SY_B!CM175/Inv_SY_B!$CU175-1,"")</f>
        <v/>
      </c>
      <c r="CN175" s="173" t="str">
        <f>IFERROR(Inv_SY_B!CN175/Inv_SY_B!$CU175-1,"")</f>
        <v/>
      </c>
      <c r="CO175" s="173" t="str">
        <f>IFERROR(Inv_SY_B!CO175/Inv_SY_B!$CU175-1,"")</f>
        <v/>
      </c>
      <c r="CP175" s="173" t="str">
        <f>IFERROR(Inv_SY_B!CP175/Inv_SY_B!$CU175-1,"")</f>
        <v/>
      </c>
      <c r="CQ175" s="173" t="str">
        <f>IFERROR(Inv_SY_B!CQ175/Inv_SY_B!$CU175-1,"")</f>
        <v/>
      </c>
      <c r="CR175" s="173" t="str">
        <f>IFERROR(Inv_SY_B!CR175/Inv_SY_B!$CU175-1,"")</f>
        <v/>
      </c>
      <c r="CS175" s="173" t="str">
        <f>IFERROR(Inv_SY_B!CS175/Inv_SY_B!$CU175-1,"")</f>
        <v/>
      </c>
      <c r="CT175" s="173" t="str">
        <f>IFERROR(Inv_SY_B!CT175/Inv_SY_B!$CU175-1,"")</f>
        <v/>
      </c>
      <c r="CU175" s="173"/>
      <c r="CV175" s="173"/>
      <c r="CW175" s="173"/>
      <c r="CX175" s="173"/>
    </row>
    <row r="176" spans="2:102">
      <c r="B176" s="164">
        <f t="shared" si="3"/>
        <v>45868</v>
      </c>
      <c r="C176" s="173" t="str">
        <f>IFERROR(Inv_SY_B!C176/Inv_SY_B!$CU176-1,"")</f>
        <v/>
      </c>
      <c r="D176" s="173" t="str">
        <f>IFERROR(Inv_SY_B!D176/Inv_SY_B!$CU176-1,"")</f>
        <v/>
      </c>
      <c r="E176" s="173" t="str">
        <f>IFERROR(Inv_SY_B!E176/Inv_SY_B!$CU176-1,"")</f>
        <v/>
      </c>
      <c r="F176" s="173" t="str">
        <f>IFERROR(Inv_SY_B!F176/Inv_SY_B!$CU176-1,"")</f>
        <v/>
      </c>
      <c r="G176" s="173" t="str">
        <f>IFERROR(Inv_SY_B!G176/Inv_SY_B!$CU176-1,"")</f>
        <v/>
      </c>
      <c r="H176" s="173" t="str">
        <f>IFERROR(Inv_SY_B!H176/Inv_SY_B!$CU176-1,"")</f>
        <v/>
      </c>
      <c r="I176" s="173" t="str">
        <f>IFERROR(Inv_SY_B!I176/Inv_SY_B!$CU176-1,"")</f>
        <v/>
      </c>
      <c r="J176" s="173" t="str">
        <f>IFERROR(Inv_SY_B!J176/Inv_SY_B!$CU176-1,"")</f>
        <v/>
      </c>
      <c r="K176" s="173" t="str">
        <f>IFERROR(Inv_SY_B!K176/Inv_SY_B!$CU176-1,"")</f>
        <v/>
      </c>
      <c r="L176" s="173" t="str">
        <f>IFERROR(Inv_SY_B!L176/Inv_SY_B!$CU176-1,"")</f>
        <v/>
      </c>
      <c r="M176" s="173" t="str">
        <f>IFERROR(Inv_SY_B!M176/Inv_SY_B!$CU176-1,"")</f>
        <v/>
      </c>
      <c r="N176" s="173" t="str">
        <f>IFERROR(Inv_SY_B!N176/Inv_SY_B!$CU176-1,"")</f>
        <v/>
      </c>
      <c r="O176" s="173" t="str">
        <f>IFERROR(Inv_SY_B!O176/Inv_SY_B!$CU176-1,"")</f>
        <v/>
      </c>
      <c r="P176" s="173" t="str">
        <f>IFERROR(Inv_SY_B!P176/Inv_SY_B!$CU176-1,"")</f>
        <v/>
      </c>
      <c r="Q176" s="173" t="str">
        <f>IFERROR(Inv_SY_B!Q176/Inv_SY_B!$CU176-1,"")</f>
        <v/>
      </c>
      <c r="R176" s="173" t="str">
        <f>IFERROR(Inv_SY_B!R176/Inv_SY_B!$CU176-1,"")</f>
        <v/>
      </c>
      <c r="S176" s="173" t="str">
        <f>IFERROR(Inv_SY_B!S176/Inv_SY_B!$CU176-1,"")</f>
        <v/>
      </c>
      <c r="T176" s="173" t="str">
        <f>IFERROR(Inv_SY_B!T176/Inv_SY_B!$CU176-1,"")</f>
        <v/>
      </c>
      <c r="U176" s="173" t="str">
        <f>IFERROR(Inv_SY_B!U176/Inv_SY_B!$CU176-1,"")</f>
        <v/>
      </c>
      <c r="V176" s="173" t="str">
        <f>IFERROR(Inv_SY_B!V176/Inv_SY_B!$CU176-1,"")</f>
        <v/>
      </c>
      <c r="W176" s="173" t="str">
        <f>IFERROR(Inv_SY_B!W176/Inv_SY_B!$CU176-1,"")</f>
        <v/>
      </c>
      <c r="X176" s="173" t="str">
        <f>IFERROR(Inv_SY_B!X176/Inv_SY_B!$CU176-1,"")</f>
        <v/>
      </c>
      <c r="Y176" s="173" t="str">
        <f>IFERROR(Inv_SY_B!Y176/Inv_SY_B!$CU176-1,"")</f>
        <v/>
      </c>
      <c r="Z176" s="173" t="str">
        <f>IFERROR(Inv_SY_B!Z176/Inv_SY_B!$CU176-1,"")</f>
        <v/>
      </c>
      <c r="AA176" s="173" t="str">
        <f>IFERROR(Inv_SY_B!AA176/Inv_SY_B!$CU176-1,"")</f>
        <v/>
      </c>
      <c r="AB176" s="173" t="str">
        <f>IFERROR(Inv_SY_B!AB176/Inv_SY_B!$CU176-1,"")</f>
        <v/>
      </c>
      <c r="AC176" s="173" t="str">
        <f>IFERROR(Inv_SY_B!AC176/Inv_SY_B!$CU176-1,"")</f>
        <v/>
      </c>
      <c r="AD176" s="173" t="str">
        <f>IFERROR(Inv_SY_B!AD176/Inv_SY_B!$CU176-1,"")</f>
        <v/>
      </c>
      <c r="AE176" s="173" t="str">
        <f>IFERROR(Inv_SY_B!AE176/Inv_SY_B!$CU176-1,"")</f>
        <v/>
      </c>
      <c r="AF176" s="173" t="str">
        <f>IFERROR(Inv_SY_B!AF176/Inv_SY_B!$CU176-1,"")</f>
        <v/>
      </c>
      <c r="AG176" s="173" t="str">
        <f>IFERROR(Inv_SY_B!AG176/Inv_SY_B!$CU176-1,"")</f>
        <v/>
      </c>
      <c r="AH176" s="173" t="str">
        <f>IFERROR(Inv_SY_B!AH176/Inv_SY_B!$CU176-1,"")</f>
        <v/>
      </c>
      <c r="AI176" s="173" t="str">
        <f>IFERROR(Inv_SY_B!AI176/Inv_SY_B!$CU176-1,"")</f>
        <v/>
      </c>
      <c r="AJ176" s="173" t="str">
        <f>IFERROR(Inv_SY_B!AJ176/Inv_SY_B!$CU176-1,"")</f>
        <v/>
      </c>
      <c r="AK176" s="173" t="str">
        <f>IFERROR(Inv_SY_B!AK176/Inv_SY_B!$CU176-1,"")</f>
        <v/>
      </c>
      <c r="AL176" s="173" t="str">
        <f>IFERROR(Inv_SY_B!AL176/Inv_SY_B!$CU176-1,"")</f>
        <v/>
      </c>
      <c r="AM176" s="173" t="str">
        <f>IFERROR(Inv_SY_B!AM176/Inv_SY_B!$CU176-1,"")</f>
        <v/>
      </c>
      <c r="AN176" s="173" t="str">
        <f>IFERROR(Inv_SY_B!AN176/Inv_SY_B!$CU176-1,"")</f>
        <v/>
      </c>
      <c r="AO176" s="173" t="str">
        <f>IFERROR(Inv_SY_B!AO176/Inv_SY_B!$CU176-1,"")</f>
        <v/>
      </c>
      <c r="AP176" s="173" t="str">
        <f>IFERROR(Inv_SY_B!AP176/Inv_SY_B!$CU176-1,"")</f>
        <v/>
      </c>
      <c r="AQ176" s="173" t="str">
        <f>IFERROR(Inv_SY_B!AQ176/Inv_SY_B!$CU176-1,"")</f>
        <v/>
      </c>
      <c r="AR176" s="173" t="str">
        <f>IFERROR(Inv_SY_B!AR176/Inv_SY_B!$CU176-1,"")</f>
        <v/>
      </c>
      <c r="AS176" s="173" t="str">
        <f>IFERROR(Inv_SY_B!AS176/Inv_SY_B!$CU176-1,"")</f>
        <v/>
      </c>
      <c r="AT176" s="173" t="str">
        <f>IFERROR(Inv_SY_B!AT176/Inv_SY_B!$CU176-1,"")</f>
        <v/>
      </c>
      <c r="AU176" s="173" t="str">
        <f>IFERROR(Inv_SY_B!AU176/Inv_SY_B!$CU176-1,"")</f>
        <v/>
      </c>
      <c r="AV176" s="173" t="str">
        <f>IFERROR(Inv_SY_B!AV176/Inv_SY_B!$CU176-1,"")</f>
        <v/>
      </c>
      <c r="AW176" s="173" t="str">
        <f>IFERROR(Inv_SY_B!AW176/Inv_SY_B!$CU176-1,"")</f>
        <v/>
      </c>
      <c r="AX176" s="173" t="str">
        <f>IFERROR(Inv_SY_B!AX176/Inv_SY_B!$CU176-1,"")</f>
        <v/>
      </c>
      <c r="AY176" s="173" t="str">
        <f>IFERROR(Inv_SY_B!AY176/Inv_SY_B!$CU176-1,"")</f>
        <v/>
      </c>
      <c r="AZ176" s="173" t="str">
        <f>IFERROR(Inv_SY_B!AZ176/Inv_SY_B!$CU176-1,"")</f>
        <v/>
      </c>
      <c r="BA176" s="173" t="str">
        <f>IFERROR(Inv_SY_B!BA176/Inv_SY_B!$CU176-1,"")</f>
        <v/>
      </c>
      <c r="BB176" s="173" t="str">
        <f>IFERROR(Inv_SY_B!BB176/Inv_SY_B!$CU176-1,"")</f>
        <v/>
      </c>
      <c r="BC176" s="173" t="str">
        <f>IFERROR(Inv_SY_B!BC176/Inv_SY_B!$CU176-1,"")</f>
        <v/>
      </c>
      <c r="BD176" s="173" t="str">
        <f>IFERROR(Inv_SY_B!BD176/Inv_SY_B!$CU176-1,"")</f>
        <v/>
      </c>
      <c r="BE176" s="173" t="str">
        <f>IFERROR(Inv_SY_B!BE176/Inv_SY_B!$CU176-1,"")</f>
        <v/>
      </c>
      <c r="BF176" s="173" t="str">
        <f>IFERROR(Inv_SY_B!BF176/Inv_SY_B!$CU176-1,"")</f>
        <v/>
      </c>
      <c r="BG176" s="173" t="str">
        <f>IFERROR(Inv_SY_B!BG176/Inv_SY_B!$CU176-1,"")</f>
        <v/>
      </c>
      <c r="BH176" s="173" t="str">
        <f>IFERROR(Inv_SY_B!BH176/Inv_SY_B!$CU176-1,"")</f>
        <v/>
      </c>
      <c r="BI176" s="173" t="str">
        <f>IFERROR(Inv_SY_B!BI176/Inv_SY_B!$CU176-1,"")</f>
        <v/>
      </c>
      <c r="BJ176" s="173" t="str">
        <f>IFERROR(Inv_SY_B!BJ176/Inv_SY_B!$CU176-1,"")</f>
        <v/>
      </c>
      <c r="BK176" s="173" t="str">
        <f>IFERROR(Inv_SY_B!BK176/Inv_SY_B!$CU176-1,"")</f>
        <v/>
      </c>
      <c r="BL176" s="173" t="str">
        <f>IFERROR(Inv_SY_B!BL176/Inv_SY_B!$CU176-1,"")</f>
        <v/>
      </c>
      <c r="BM176" s="173" t="str">
        <f>IFERROR(Inv_SY_B!BM176/Inv_SY_B!$CU176-1,"")</f>
        <v/>
      </c>
      <c r="BN176" s="173" t="str">
        <f>IFERROR(Inv_SY_B!BN176/Inv_SY_B!$CU176-1,"")</f>
        <v/>
      </c>
      <c r="BO176" s="173" t="str">
        <f>IFERROR(Inv_SY_B!BO176/Inv_SY_B!$CU176-1,"")</f>
        <v/>
      </c>
      <c r="BP176" s="173" t="str">
        <f>IFERROR(Inv_SY_B!BP176/Inv_SY_B!$CU176-1,"")</f>
        <v/>
      </c>
      <c r="BQ176" s="173" t="str">
        <f>IFERROR(Inv_SY_B!BQ176/Inv_SY_B!$CU176-1,"")</f>
        <v/>
      </c>
      <c r="BR176" s="173" t="str">
        <f>IFERROR(Inv_SY_B!BR176/Inv_SY_B!$CU176-1,"")</f>
        <v/>
      </c>
      <c r="BS176" s="173" t="str">
        <f>IFERROR(Inv_SY_B!BS176/Inv_SY_B!$CU176-1,"")</f>
        <v/>
      </c>
      <c r="BT176" s="173" t="str">
        <f>IFERROR(Inv_SY_B!BT176/Inv_SY_B!$CU176-1,"")</f>
        <v/>
      </c>
      <c r="BU176" s="173" t="str">
        <f>IFERROR(Inv_SY_B!BU176/Inv_SY_B!$CU176-1,"")</f>
        <v/>
      </c>
      <c r="BV176" s="173" t="str">
        <f>IFERROR(Inv_SY_B!BV176/Inv_SY_B!$CU176-1,"")</f>
        <v/>
      </c>
      <c r="BW176" s="173" t="str">
        <f>IFERROR(Inv_SY_B!BW176/Inv_SY_B!$CU176-1,"")</f>
        <v/>
      </c>
      <c r="BX176" s="173" t="str">
        <f>IFERROR(Inv_SY_B!BX176/Inv_SY_B!$CU176-1,"")</f>
        <v/>
      </c>
      <c r="BY176" s="173" t="str">
        <f>IFERROR(Inv_SY_B!BY176/Inv_SY_B!$CU176-1,"")</f>
        <v/>
      </c>
      <c r="BZ176" s="173" t="str">
        <f>IFERROR(Inv_SY_B!BZ176/Inv_SY_B!$CU176-1,"")</f>
        <v/>
      </c>
      <c r="CA176" s="173" t="str">
        <f>IFERROR(Inv_SY_B!CA176/Inv_SY_B!$CU176-1,"")</f>
        <v/>
      </c>
      <c r="CB176" s="173" t="str">
        <f>IFERROR(Inv_SY_B!CB176/Inv_SY_B!$CU176-1,"")</f>
        <v/>
      </c>
      <c r="CC176" s="173" t="str">
        <f>IFERROR(Inv_SY_B!CC176/Inv_SY_B!$CU176-1,"")</f>
        <v/>
      </c>
      <c r="CD176" s="173" t="str">
        <f>IFERROR(Inv_SY_B!CD176/Inv_SY_B!$CU176-1,"")</f>
        <v/>
      </c>
      <c r="CE176" s="173" t="str">
        <f>IFERROR(Inv_SY_B!CE176/Inv_SY_B!$CU176-1,"")</f>
        <v/>
      </c>
      <c r="CF176" s="173" t="str">
        <f>IFERROR(Inv_SY_B!CF176/Inv_SY_B!$CU176-1,"")</f>
        <v/>
      </c>
      <c r="CG176" s="173" t="str">
        <f>IFERROR(Inv_SY_B!CG176/Inv_SY_B!$CU176-1,"")</f>
        <v/>
      </c>
      <c r="CH176" s="173" t="str">
        <f>IFERROR(Inv_SY_B!CH176/Inv_SY_B!$CU176-1,"")</f>
        <v/>
      </c>
      <c r="CI176" s="173" t="str">
        <f>IFERROR(Inv_SY_B!CI176/Inv_SY_B!$CU176-1,"")</f>
        <v/>
      </c>
      <c r="CJ176" s="173" t="str">
        <f>IFERROR(Inv_SY_B!CJ176/Inv_SY_B!$CU176-1,"")</f>
        <v/>
      </c>
      <c r="CK176" s="173" t="str">
        <f>IFERROR(Inv_SY_B!CK176/Inv_SY_B!$CU176-1,"")</f>
        <v/>
      </c>
      <c r="CL176" s="173" t="str">
        <f>IFERROR(Inv_SY_B!CL176/Inv_SY_B!$CU176-1,"")</f>
        <v/>
      </c>
      <c r="CM176" s="173" t="str">
        <f>IFERROR(Inv_SY_B!CM176/Inv_SY_B!$CU176-1,"")</f>
        <v/>
      </c>
      <c r="CN176" s="173" t="str">
        <f>IFERROR(Inv_SY_B!CN176/Inv_SY_B!$CU176-1,"")</f>
        <v/>
      </c>
      <c r="CO176" s="173" t="str">
        <f>IFERROR(Inv_SY_B!CO176/Inv_SY_B!$CU176-1,"")</f>
        <v/>
      </c>
      <c r="CP176" s="173" t="str">
        <f>IFERROR(Inv_SY_B!CP176/Inv_SY_B!$CU176-1,"")</f>
        <v/>
      </c>
      <c r="CQ176" s="173" t="str">
        <f>IFERROR(Inv_SY_B!CQ176/Inv_SY_B!$CU176-1,"")</f>
        <v/>
      </c>
      <c r="CR176" s="173" t="str">
        <f>IFERROR(Inv_SY_B!CR176/Inv_SY_B!$CU176-1,"")</f>
        <v/>
      </c>
      <c r="CS176" s="173" t="str">
        <f>IFERROR(Inv_SY_B!CS176/Inv_SY_B!$CU176-1,"")</f>
        <v/>
      </c>
      <c r="CT176" s="173" t="str">
        <f>IFERROR(Inv_SY_B!CT176/Inv_SY_B!$CU176-1,"")</f>
        <v/>
      </c>
      <c r="CU176" s="173"/>
      <c r="CV176" s="173"/>
      <c r="CW176" s="173"/>
      <c r="CX176" s="173"/>
    </row>
    <row r="177" spans="2:102">
      <c r="B177" s="164">
        <f t="shared" si="3"/>
        <v>45869</v>
      </c>
      <c r="C177" s="173" t="str">
        <f>IFERROR(Inv_SY_B!C177/Inv_SY_B!$CU177-1,"")</f>
        <v/>
      </c>
      <c r="D177" s="173" t="str">
        <f>IFERROR(Inv_SY_B!D177/Inv_SY_B!$CU177-1,"")</f>
        <v/>
      </c>
      <c r="E177" s="173" t="str">
        <f>IFERROR(Inv_SY_B!E177/Inv_SY_B!$CU177-1,"")</f>
        <v/>
      </c>
      <c r="F177" s="173" t="str">
        <f>IFERROR(Inv_SY_B!F177/Inv_SY_B!$CU177-1,"")</f>
        <v/>
      </c>
      <c r="G177" s="173" t="str">
        <f>IFERROR(Inv_SY_B!G177/Inv_SY_B!$CU177-1,"")</f>
        <v/>
      </c>
      <c r="H177" s="173" t="str">
        <f>IFERROR(Inv_SY_B!H177/Inv_SY_B!$CU177-1,"")</f>
        <v/>
      </c>
      <c r="I177" s="173" t="str">
        <f>IFERROR(Inv_SY_B!I177/Inv_SY_B!$CU177-1,"")</f>
        <v/>
      </c>
      <c r="J177" s="173" t="str">
        <f>IFERROR(Inv_SY_B!J177/Inv_SY_B!$CU177-1,"")</f>
        <v/>
      </c>
      <c r="K177" s="173" t="str">
        <f>IFERROR(Inv_SY_B!K177/Inv_SY_B!$CU177-1,"")</f>
        <v/>
      </c>
      <c r="L177" s="173" t="str">
        <f>IFERROR(Inv_SY_B!L177/Inv_SY_B!$CU177-1,"")</f>
        <v/>
      </c>
      <c r="M177" s="173" t="str">
        <f>IFERROR(Inv_SY_B!M177/Inv_SY_B!$CU177-1,"")</f>
        <v/>
      </c>
      <c r="N177" s="173" t="str">
        <f>IFERROR(Inv_SY_B!N177/Inv_SY_B!$CU177-1,"")</f>
        <v/>
      </c>
      <c r="O177" s="173" t="str">
        <f>IFERROR(Inv_SY_B!O177/Inv_SY_B!$CU177-1,"")</f>
        <v/>
      </c>
      <c r="P177" s="173" t="str">
        <f>IFERROR(Inv_SY_B!P177/Inv_SY_B!$CU177-1,"")</f>
        <v/>
      </c>
      <c r="Q177" s="173" t="str">
        <f>IFERROR(Inv_SY_B!Q177/Inv_SY_B!$CU177-1,"")</f>
        <v/>
      </c>
      <c r="R177" s="173" t="str">
        <f>IFERROR(Inv_SY_B!R177/Inv_SY_B!$CU177-1,"")</f>
        <v/>
      </c>
      <c r="S177" s="173" t="str">
        <f>IFERROR(Inv_SY_B!S177/Inv_SY_B!$CU177-1,"")</f>
        <v/>
      </c>
      <c r="T177" s="173" t="str">
        <f>IFERROR(Inv_SY_B!T177/Inv_SY_B!$CU177-1,"")</f>
        <v/>
      </c>
      <c r="U177" s="173" t="str">
        <f>IFERROR(Inv_SY_B!U177/Inv_SY_B!$CU177-1,"")</f>
        <v/>
      </c>
      <c r="V177" s="173" t="str">
        <f>IFERROR(Inv_SY_B!V177/Inv_SY_B!$CU177-1,"")</f>
        <v/>
      </c>
      <c r="W177" s="173" t="str">
        <f>IFERROR(Inv_SY_B!W177/Inv_SY_B!$CU177-1,"")</f>
        <v/>
      </c>
      <c r="X177" s="173" t="str">
        <f>IFERROR(Inv_SY_B!X177/Inv_SY_B!$CU177-1,"")</f>
        <v/>
      </c>
      <c r="Y177" s="173" t="str">
        <f>IFERROR(Inv_SY_B!Y177/Inv_SY_B!$CU177-1,"")</f>
        <v/>
      </c>
      <c r="Z177" s="173" t="str">
        <f>IFERROR(Inv_SY_B!Z177/Inv_SY_B!$CU177-1,"")</f>
        <v/>
      </c>
      <c r="AA177" s="173" t="str">
        <f>IFERROR(Inv_SY_B!AA177/Inv_SY_B!$CU177-1,"")</f>
        <v/>
      </c>
      <c r="AB177" s="173" t="str">
        <f>IFERROR(Inv_SY_B!AB177/Inv_SY_B!$CU177-1,"")</f>
        <v/>
      </c>
      <c r="AC177" s="173" t="str">
        <f>IFERROR(Inv_SY_B!AC177/Inv_SY_B!$CU177-1,"")</f>
        <v/>
      </c>
      <c r="AD177" s="173" t="str">
        <f>IFERROR(Inv_SY_B!AD177/Inv_SY_B!$CU177-1,"")</f>
        <v/>
      </c>
      <c r="AE177" s="173" t="str">
        <f>IFERROR(Inv_SY_B!AE177/Inv_SY_B!$CU177-1,"")</f>
        <v/>
      </c>
      <c r="AF177" s="173" t="str">
        <f>IFERROR(Inv_SY_B!AF177/Inv_SY_B!$CU177-1,"")</f>
        <v/>
      </c>
      <c r="AG177" s="173" t="str">
        <f>IFERROR(Inv_SY_B!AG177/Inv_SY_B!$CU177-1,"")</f>
        <v/>
      </c>
      <c r="AH177" s="173" t="str">
        <f>IFERROR(Inv_SY_B!AH177/Inv_SY_B!$CU177-1,"")</f>
        <v/>
      </c>
      <c r="AI177" s="173" t="str">
        <f>IFERROR(Inv_SY_B!AI177/Inv_SY_B!$CU177-1,"")</f>
        <v/>
      </c>
      <c r="AJ177" s="173" t="str">
        <f>IFERROR(Inv_SY_B!AJ177/Inv_SY_B!$CU177-1,"")</f>
        <v/>
      </c>
      <c r="AK177" s="173" t="str">
        <f>IFERROR(Inv_SY_B!AK177/Inv_SY_B!$CU177-1,"")</f>
        <v/>
      </c>
      <c r="AL177" s="173" t="str">
        <f>IFERROR(Inv_SY_B!AL177/Inv_SY_B!$CU177-1,"")</f>
        <v/>
      </c>
      <c r="AM177" s="173" t="str">
        <f>IFERROR(Inv_SY_B!AM177/Inv_SY_B!$CU177-1,"")</f>
        <v/>
      </c>
      <c r="AN177" s="173" t="str">
        <f>IFERROR(Inv_SY_B!AN177/Inv_SY_B!$CU177-1,"")</f>
        <v/>
      </c>
      <c r="AO177" s="173" t="str">
        <f>IFERROR(Inv_SY_B!AO177/Inv_SY_B!$CU177-1,"")</f>
        <v/>
      </c>
      <c r="AP177" s="173" t="str">
        <f>IFERROR(Inv_SY_B!AP177/Inv_SY_B!$CU177-1,"")</f>
        <v/>
      </c>
      <c r="AQ177" s="173" t="str">
        <f>IFERROR(Inv_SY_B!AQ177/Inv_SY_B!$CU177-1,"")</f>
        <v/>
      </c>
      <c r="AR177" s="173" t="str">
        <f>IFERROR(Inv_SY_B!AR177/Inv_SY_B!$CU177-1,"")</f>
        <v/>
      </c>
      <c r="AS177" s="173" t="str">
        <f>IFERROR(Inv_SY_B!AS177/Inv_SY_B!$CU177-1,"")</f>
        <v/>
      </c>
      <c r="AT177" s="173" t="str">
        <f>IFERROR(Inv_SY_B!AT177/Inv_SY_B!$CU177-1,"")</f>
        <v/>
      </c>
      <c r="AU177" s="173" t="str">
        <f>IFERROR(Inv_SY_B!AU177/Inv_SY_B!$CU177-1,"")</f>
        <v/>
      </c>
      <c r="AV177" s="173" t="str">
        <f>IFERROR(Inv_SY_B!AV177/Inv_SY_B!$CU177-1,"")</f>
        <v/>
      </c>
      <c r="AW177" s="173" t="str">
        <f>IFERROR(Inv_SY_B!AW177/Inv_SY_B!$CU177-1,"")</f>
        <v/>
      </c>
      <c r="AX177" s="173" t="str">
        <f>IFERROR(Inv_SY_B!AX177/Inv_SY_B!$CU177-1,"")</f>
        <v/>
      </c>
      <c r="AY177" s="173" t="str">
        <f>IFERROR(Inv_SY_B!AY177/Inv_SY_B!$CU177-1,"")</f>
        <v/>
      </c>
      <c r="AZ177" s="173" t="str">
        <f>IFERROR(Inv_SY_B!AZ177/Inv_SY_B!$CU177-1,"")</f>
        <v/>
      </c>
      <c r="BA177" s="173" t="str">
        <f>IFERROR(Inv_SY_B!BA177/Inv_SY_B!$CU177-1,"")</f>
        <v/>
      </c>
      <c r="BB177" s="173" t="str">
        <f>IFERROR(Inv_SY_B!BB177/Inv_SY_B!$CU177-1,"")</f>
        <v/>
      </c>
      <c r="BC177" s="173" t="str">
        <f>IFERROR(Inv_SY_B!BC177/Inv_SY_B!$CU177-1,"")</f>
        <v/>
      </c>
      <c r="BD177" s="173" t="str">
        <f>IFERROR(Inv_SY_B!BD177/Inv_SY_B!$CU177-1,"")</f>
        <v/>
      </c>
      <c r="BE177" s="173" t="str">
        <f>IFERROR(Inv_SY_B!BE177/Inv_SY_B!$CU177-1,"")</f>
        <v/>
      </c>
      <c r="BF177" s="173" t="str">
        <f>IFERROR(Inv_SY_B!BF177/Inv_SY_B!$CU177-1,"")</f>
        <v/>
      </c>
      <c r="BG177" s="173" t="str">
        <f>IFERROR(Inv_SY_B!BG177/Inv_SY_B!$CU177-1,"")</f>
        <v/>
      </c>
      <c r="BH177" s="173" t="str">
        <f>IFERROR(Inv_SY_B!BH177/Inv_SY_B!$CU177-1,"")</f>
        <v/>
      </c>
      <c r="BI177" s="173" t="str">
        <f>IFERROR(Inv_SY_B!BI177/Inv_SY_B!$CU177-1,"")</f>
        <v/>
      </c>
      <c r="BJ177" s="173" t="str">
        <f>IFERROR(Inv_SY_B!BJ177/Inv_SY_B!$CU177-1,"")</f>
        <v/>
      </c>
      <c r="BK177" s="173" t="str">
        <f>IFERROR(Inv_SY_B!BK177/Inv_SY_B!$CU177-1,"")</f>
        <v/>
      </c>
      <c r="BL177" s="173" t="str">
        <f>IFERROR(Inv_SY_B!BL177/Inv_SY_B!$CU177-1,"")</f>
        <v/>
      </c>
      <c r="BM177" s="173" t="str">
        <f>IFERROR(Inv_SY_B!BM177/Inv_SY_B!$CU177-1,"")</f>
        <v/>
      </c>
      <c r="BN177" s="173" t="str">
        <f>IFERROR(Inv_SY_B!BN177/Inv_SY_B!$CU177-1,"")</f>
        <v/>
      </c>
      <c r="BO177" s="173" t="str">
        <f>IFERROR(Inv_SY_B!BO177/Inv_SY_B!$CU177-1,"")</f>
        <v/>
      </c>
      <c r="BP177" s="173" t="str">
        <f>IFERROR(Inv_SY_B!BP177/Inv_SY_B!$CU177-1,"")</f>
        <v/>
      </c>
      <c r="BQ177" s="173" t="str">
        <f>IFERROR(Inv_SY_B!BQ177/Inv_SY_B!$CU177-1,"")</f>
        <v/>
      </c>
      <c r="BR177" s="173" t="str">
        <f>IFERROR(Inv_SY_B!BR177/Inv_SY_B!$CU177-1,"")</f>
        <v/>
      </c>
      <c r="BS177" s="173" t="str">
        <f>IFERROR(Inv_SY_B!BS177/Inv_SY_B!$CU177-1,"")</f>
        <v/>
      </c>
      <c r="BT177" s="173" t="str">
        <f>IFERROR(Inv_SY_B!BT177/Inv_SY_B!$CU177-1,"")</f>
        <v/>
      </c>
      <c r="BU177" s="173" t="str">
        <f>IFERROR(Inv_SY_B!BU177/Inv_SY_B!$CU177-1,"")</f>
        <v/>
      </c>
      <c r="BV177" s="173" t="str">
        <f>IFERROR(Inv_SY_B!BV177/Inv_SY_B!$CU177-1,"")</f>
        <v/>
      </c>
      <c r="BW177" s="173" t="str">
        <f>IFERROR(Inv_SY_B!BW177/Inv_SY_B!$CU177-1,"")</f>
        <v/>
      </c>
      <c r="BX177" s="173" t="str">
        <f>IFERROR(Inv_SY_B!BX177/Inv_SY_B!$CU177-1,"")</f>
        <v/>
      </c>
      <c r="BY177" s="173" t="str">
        <f>IFERROR(Inv_SY_B!BY177/Inv_SY_B!$CU177-1,"")</f>
        <v/>
      </c>
      <c r="BZ177" s="173" t="str">
        <f>IFERROR(Inv_SY_B!BZ177/Inv_SY_B!$CU177-1,"")</f>
        <v/>
      </c>
      <c r="CA177" s="173" t="str">
        <f>IFERROR(Inv_SY_B!CA177/Inv_SY_B!$CU177-1,"")</f>
        <v/>
      </c>
      <c r="CB177" s="173" t="str">
        <f>IFERROR(Inv_SY_B!CB177/Inv_SY_B!$CU177-1,"")</f>
        <v/>
      </c>
      <c r="CC177" s="173" t="str">
        <f>IFERROR(Inv_SY_B!CC177/Inv_SY_B!$CU177-1,"")</f>
        <v/>
      </c>
      <c r="CD177" s="173" t="str">
        <f>IFERROR(Inv_SY_B!CD177/Inv_SY_B!$CU177-1,"")</f>
        <v/>
      </c>
      <c r="CE177" s="173" t="str">
        <f>IFERROR(Inv_SY_B!CE177/Inv_SY_B!$CU177-1,"")</f>
        <v/>
      </c>
      <c r="CF177" s="173" t="str">
        <f>IFERROR(Inv_SY_B!CF177/Inv_SY_B!$CU177-1,"")</f>
        <v/>
      </c>
      <c r="CG177" s="173" t="str">
        <f>IFERROR(Inv_SY_B!CG177/Inv_SY_B!$CU177-1,"")</f>
        <v/>
      </c>
      <c r="CH177" s="173" t="str">
        <f>IFERROR(Inv_SY_B!CH177/Inv_SY_B!$CU177-1,"")</f>
        <v/>
      </c>
      <c r="CI177" s="173" t="str">
        <f>IFERROR(Inv_SY_B!CI177/Inv_SY_B!$CU177-1,"")</f>
        <v/>
      </c>
      <c r="CJ177" s="173" t="str">
        <f>IFERROR(Inv_SY_B!CJ177/Inv_SY_B!$CU177-1,"")</f>
        <v/>
      </c>
      <c r="CK177" s="173" t="str">
        <f>IFERROR(Inv_SY_B!CK177/Inv_SY_B!$CU177-1,"")</f>
        <v/>
      </c>
      <c r="CL177" s="173" t="str">
        <f>IFERROR(Inv_SY_B!CL177/Inv_SY_B!$CU177-1,"")</f>
        <v/>
      </c>
      <c r="CM177" s="173" t="str">
        <f>IFERROR(Inv_SY_B!CM177/Inv_SY_B!$CU177-1,"")</f>
        <v/>
      </c>
      <c r="CN177" s="173" t="str">
        <f>IFERROR(Inv_SY_B!CN177/Inv_SY_B!$CU177-1,"")</f>
        <v/>
      </c>
      <c r="CO177" s="173" t="str">
        <f>IFERROR(Inv_SY_B!CO177/Inv_SY_B!$CU177-1,"")</f>
        <v/>
      </c>
      <c r="CP177" s="173" t="str">
        <f>IFERROR(Inv_SY_B!CP177/Inv_SY_B!$CU177-1,"")</f>
        <v/>
      </c>
      <c r="CQ177" s="173" t="str">
        <f>IFERROR(Inv_SY_B!CQ177/Inv_SY_B!$CU177-1,"")</f>
        <v/>
      </c>
      <c r="CR177" s="173" t="str">
        <f>IFERROR(Inv_SY_B!CR177/Inv_SY_B!$CU177-1,"")</f>
        <v/>
      </c>
      <c r="CS177" s="173" t="str">
        <f>IFERROR(Inv_SY_B!CS177/Inv_SY_B!$CU177-1,"")</f>
        <v/>
      </c>
      <c r="CT177" s="173" t="str">
        <f>IFERROR(Inv_SY_B!CT177/Inv_SY_B!$CU177-1,"")</f>
        <v/>
      </c>
      <c r="CU177" s="173"/>
      <c r="CV177" s="173"/>
      <c r="CW177" s="173"/>
      <c r="CX177" s="173"/>
    </row>
    <row r="178" spans="2:102">
      <c r="B178" s="164">
        <f t="shared" si="3"/>
        <v>45870</v>
      </c>
      <c r="C178" s="173" t="str">
        <f>IFERROR(Inv_SY_B!C178/Inv_SY_B!$CU178-1,"")</f>
        <v/>
      </c>
      <c r="D178" s="173" t="str">
        <f>IFERROR(Inv_SY_B!D178/Inv_SY_B!$CU178-1,"")</f>
        <v/>
      </c>
      <c r="E178" s="173" t="str">
        <f>IFERROR(Inv_SY_B!E178/Inv_SY_B!$CU178-1,"")</f>
        <v/>
      </c>
      <c r="F178" s="173" t="str">
        <f>IFERROR(Inv_SY_B!F178/Inv_SY_B!$CU178-1,"")</f>
        <v/>
      </c>
      <c r="G178" s="173" t="str">
        <f>IFERROR(Inv_SY_B!G178/Inv_SY_B!$CU178-1,"")</f>
        <v/>
      </c>
      <c r="H178" s="173" t="str">
        <f>IFERROR(Inv_SY_B!H178/Inv_SY_B!$CU178-1,"")</f>
        <v/>
      </c>
      <c r="I178" s="173" t="str">
        <f>IFERROR(Inv_SY_B!I178/Inv_SY_B!$CU178-1,"")</f>
        <v/>
      </c>
      <c r="J178" s="173" t="str">
        <f>IFERROR(Inv_SY_B!J178/Inv_SY_B!$CU178-1,"")</f>
        <v/>
      </c>
      <c r="K178" s="173" t="str">
        <f>IFERROR(Inv_SY_B!K178/Inv_SY_B!$CU178-1,"")</f>
        <v/>
      </c>
      <c r="L178" s="173" t="str">
        <f>IFERROR(Inv_SY_B!L178/Inv_SY_B!$CU178-1,"")</f>
        <v/>
      </c>
      <c r="M178" s="173" t="str">
        <f>IFERROR(Inv_SY_B!M178/Inv_SY_B!$CU178-1,"")</f>
        <v/>
      </c>
      <c r="N178" s="173" t="str">
        <f>IFERROR(Inv_SY_B!N178/Inv_SY_B!$CU178-1,"")</f>
        <v/>
      </c>
      <c r="O178" s="173" t="str">
        <f>IFERROR(Inv_SY_B!O178/Inv_SY_B!$CU178-1,"")</f>
        <v/>
      </c>
      <c r="P178" s="173" t="str">
        <f>IFERROR(Inv_SY_B!P178/Inv_SY_B!$CU178-1,"")</f>
        <v/>
      </c>
      <c r="Q178" s="173" t="str">
        <f>IFERROR(Inv_SY_B!Q178/Inv_SY_B!$CU178-1,"")</f>
        <v/>
      </c>
      <c r="R178" s="173" t="str">
        <f>IFERROR(Inv_SY_B!R178/Inv_SY_B!$CU178-1,"")</f>
        <v/>
      </c>
      <c r="S178" s="173" t="str">
        <f>IFERROR(Inv_SY_B!S178/Inv_SY_B!$CU178-1,"")</f>
        <v/>
      </c>
      <c r="T178" s="173" t="str">
        <f>IFERROR(Inv_SY_B!T178/Inv_SY_B!$CU178-1,"")</f>
        <v/>
      </c>
      <c r="U178" s="173" t="str">
        <f>IFERROR(Inv_SY_B!U178/Inv_SY_B!$CU178-1,"")</f>
        <v/>
      </c>
      <c r="V178" s="173" t="str">
        <f>IFERROR(Inv_SY_B!V178/Inv_SY_B!$CU178-1,"")</f>
        <v/>
      </c>
      <c r="W178" s="173" t="str">
        <f>IFERROR(Inv_SY_B!W178/Inv_SY_B!$CU178-1,"")</f>
        <v/>
      </c>
      <c r="X178" s="173" t="str">
        <f>IFERROR(Inv_SY_B!X178/Inv_SY_B!$CU178-1,"")</f>
        <v/>
      </c>
      <c r="Y178" s="173" t="str">
        <f>IFERROR(Inv_SY_B!Y178/Inv_SY_B!$CU178-1,"")</f>
        <v/>
      </c>
      <c r="Z178" s="173" t="str">
        <f>IFERROR(Inv_SY_B!Z178/Inv_SY_B!$CU178-1,"")</f>
        <v/>
      </c>
      <c r="AA178" s="173" t="str">
        <f>IFERROR(Inv_SY_B!AA178/Inv_SY_B!$CU178-1,"")</f>
        <v/>
      </c>
      <c r="AB178" s="173" t="str">
        <f>IFERROR(Inv_SY_B!AB178/Inv_SY_B!$CU178-1,"")</f>
        <v/>
      </c>
      <c r="AC178" s="173" t="str">
        <f>IFERROR(Inv_SY_B!AC178/Inv_SY_B!$CU178-1,"")</f>
        <v/>
      </c>
      <c r="AD178" s="173" t="str">
        <f>IFERROR(Inv_SY_B!AD178/Inv_SY_B!$CU178-1,"")</f>
        <v/>
      </c>
      <c r="AE178" s="173" t="str">
        <f>IFERROR(Inv_SY_B!AE178/Inv_SY_B!$CU178-1,"")</f>
        <v/>
      </c>
      <c r="AF178" s="173" t="str">
        <f>IFERROR(Inv_SY_B!AF178/Inv_SY_B!$CU178-1,"")</f>
        <v/>
      </c>
      <c r="AG178" s="173" t="str">
        <f>IFERROR(Inv_SY_B!AG178/Inv_SY_B!$CU178-1,"")</f>
        <v/>
      </c>
      <c r="AH178" s="173" t="str">
        <f>IFERROR(Inv_SY_B!AH178/Inv_SY_B!$CU178-1,"")</f>
        <v/>
      </c>
      <c r="AI178" s="173" t="str">
        <f>IFERROR(Inv_SY_B!AI178/Inv_SY_B!$CU178-1,"")</f>
        <v/>
      </c>
      <c r="AJ178" s="173" t="str">
        <f>IFERROR(Inv_SY_B!AJ178/Inv_SY_B!$CU178-1,"")</f>
        <v/>
      </c>
      <c r="AK178" s="173" t="str">
        <f>IFERROR(Inv_SY_B!AK178/Inv_SY_B!$CU178-1,"")</f>
        <v/>
      </c>
      <c r="AL178" s="173" t="str">
        <f>IFERROR(Inv_SY_B!AL178/Inv_SY_B!$CU178-1,"")</f>
        <v/>
      </c>
      <c r="AM178" s="173" t="str">
        <f>IFERROR(Inv_SY_B!AM178/Inv_SY_B!$CU178-1,"")</f>
        <v/>
      </c>
      <c r="AN178" s="173" t="str">
        <f>IFERROR(Inv_SY_B!AN178/Inv_SY_B!$CU178-1,"")</f>
        <v/>
      </c>
      <c r="AO178" s="173" t="str">
        <f>IFERROR(Inv_SY_B!AO178/Inv_SY_B!$CU178-1,"")</f>
        <v/>
      </c>
      <c r="AP178" s="173" t="str">
        <f>IFERROR(Inv_SY_B!AP178/Inv_SY_B!$CU178-1,"")</f>
        <v/>
      </c>
      <c r="AQ178" s="173" t="str">
        <f>IFERROR(Inv_SY_B!AQ178/Inv_SY_B!$CU178-1,"")</f>
        <v/>
      </c>
      <c r="AR178" s="173" t="str">
        <f>IFERROR(Inv_SY_B!AR178/Inv_SY_B!$CU178-1,"")</f>
        <v/>
      </c>
      <c r="AS178" s="173" t="str">
        <f>IFERROR(Inv_SY_B!AS178/Inv_SY_B!$CU178-1,"")</f>
        <v/>
      </c>
      <c r="AT178" s="173" t="str">
        <f>IFERROR(Inv_SY_B!AT178/Inv_SY_B!$CU178-1,"")</f>
        <v/>
      </c>
      <c r="AU178" s="173" t="str">
        <f>IFERROR(Inv_SY_B!AU178/Inv_SY_B!$CU178-1,"")</f>
        <v/>
      </c>
      <c r="AV178" s="173" t="str">
        <f>IFERROR(Inv_SY_B!AV178/Inv_SY_B!$CU178-1,"")</f>
        <v/>
      </c>
      <c r="AW178" s="173" t="str">
        <f>IFERROR(Inv_SY_B!AW178/Inv_SY_B!$CU178-1,"")</f>
        <v/>
      </c>
      <c r="AX178" s="173" t="str">
        <f>IFERROR(Inv_SY_B!AX178/Inv_SY_B!$CU178-1,"")</f>
        <v/>
      </c>
      <c r="AY178" s="173" t="str">
        <f>IFERROR(Inv_SY_B!AY178/Inv_SY_B!$CU178-1,"")</f>
        <v/>
      </c>
      <c r="AZ178" s="173" t="str">
        <f>IFERROR(Inv_SY_B!AZ178/Inv_SY_B!$CU178-1,"")</f>
        <v/>
      </c>
      <c r="BA178" s="173" t="str">
        <f>IFERROR(Inv_SY_B!BA178/Inv_SY_B!$CU178-1,"")</f>
        <v/>
      </c>
      <c r="BB178" s="173" t="str">
        <f>IFERROR(Inv_SY_B!BB178/Inv_SY_B!$CU178-1,"")</f>
        <v/>
      </c>
      <c r="BC178" s="173" t="str">
        <f>IFERROR(Inv_SY_B!BC178/Inv_SY_B!$CU178-1,"")</f>
        <v/>
      </c>
      <c r="BD178" s="173" t="str">
        <f>IFERROR(Inv_SY_B!BD178/Inv_SY_B!$CU178-1,"")</f>
        <v/>
      </c>
      <c r="BE178" s="173" t="str">
        <f>IFERROR(Inv_SY_B!BE178/Inv_SY_B!$CU178-1,"")</f>
        <v/>
      </c>
      <c r="BF178" s="173" t="str">
        <f>IFERROR(Inv_SY_B!BF178/Inv_SY_B!$CU178-1,"")</f>
        <v/>
      </c>
      <c r="BG178" s="173" t="str">
        <f>IFERROR(Inv_SY_B!BG178/Inv_SY_B!$CU178-1,"")</f>
        <v/>
      </c>
      <c r="BH178" s="173" t="str">
        <f>IFERROR(Inv_SY_B!BH178/Inv_SY_B!$CU178-1,"")</f>
        <v/>
      </c>
      <c r="BI178" s="173" t="str">
        <f>IFERROR(Inv_SY_B!BI178/Inv_SY_B!$CU178-1,"")</f>
        <v/>
      </c>
      <c r="BJ178" s="173" t="str">
        <f>IFERROR(Inv_SY_B!BJ178/Inv_SY_B!$CU178-1,"")</f>
        <v/>
      </c>
      <c r="BK178" s="173" t="str">
        <f>IFERROR(Inv_SY_B!BK178/Inv_SY_B!$CU178-1,"")</f>
        <v/>
      </c>
      <c r="BL178" s="173" t="str">
        <f>IFERROR(Inv_SY_B!BL178/Inv_SY_B!$CU178-1,"")</f>
        <v/>
      </c>
      <c r="BM178" s="173" t="str">
        <f>IFERROR(Inv_SY_B!BM178/Inv_SY_B!$CU178-1,"")</f>
        <v/>
      </c>
      <c r="BN178" s="173" t="str">
        <f>IFERROR(Inv_SY_B!BN178/Inv_SY_B!$CU178-1,"")</f>
        <v/>
      </c>
      <c r="BO178" s="173" t="str">
        <f>IFERROR(Inv_SY_B!BO178/Inv_SY_B!$CU178-1,"")</f>
        <v/>
      </c>
      <c r="BP178" s="173" t="str">
        <f>IFERROR(Inv_SY_B!BP178/Inv_SY_B!$CU178-1,"")</f>
        <v/>
      </c>
      <c r="BQ178" s="173" t="str">
        <f>IFERROR(Inv_SY_B!BQ178/Inv_SY_B!$CU178-1,"")</f>
        <v/>
      </c>
      <c r="BR178" s="173" t="str">
        <f>IFERROR(Inv_SY_B!BR178/Inv_SY_B!$CU178-1,"")</f>
        <v/>
      </c>
      <c r="BS178" s="173" t="str">
        <f>IFERROR(Inv_SY_B!BS178/Inv_SY_B!$CU178-1,"")</f>
        <v/>
      </c>
      <c r="BT178" s="173" t="str">
        <f>IFERROR(Inv_SY_B!BT178/Inv_SY_B!$CU178-1,"")</f>
        <v/>
      </c>
      <c r="BU178" s="173" t="str">
        <f>IFERROR(Inv_SY_B!BU178/Inv_SY_B!$CU178-1,"")</f>
        <v/>
      </c>
      <c r="BV178" s="173" t="str">
        <f>IFERROR(Inv_SY_B!BV178/Inv_SY_B!$CU178-1,"")</f>
        <v/>
      </c>
      <c r="BW178" s="173" t="str">
        <f>IFERROR(Inv_SY_B!BW178/Inv_SY_B!$CU178-1,"")</f>
        <v/>
      </c>
      <c r="BX178" s="173" t="str">
        <f>IFERROR(Inv_SY_B!BX178/Inv_SY_B!$CU178-1,"")</f>
        <v/>
      </c>
      <c r="BY178" s="173" t="str">
        <f>IFERROR(Inv_SY_B!BY178/Inv_SY_B!$CU178-1,"")</f>
        <v/>
      </c>
      <c r="BZ178" s="173" t="str">
        <f>IFERROR(Inv_SY_B!BZ178/Inv_SY_B!$CU178-1,"")</f>
        <v/>
      </c>
      <c r="CA178" s="173" t="str">
        <f>IFERROR(Inv_SY_B!CA178/Inv_SY_B!$CU178-1,"")</f>
        <v/>
      </c>
      <c r="CB178" s="173" t="str">
        <f>IFERROR(Inv_SY_B!CB178/Inv_SY_B!$CU178-1,"")</f>
        <v/>
      </c>
      <c r="CC178" s="173" t="str">
        <f>IFERROR(Inv_SY_B!CC178/Inv_SY_B!$CU178-1,"")</f>
        <v/>
      </c>
      <c r="CD178" s="173" t="str">
        <f>IFERROR(Inv_SY_B!CD178/Inv_SY_B!$CU178-1,"")</f>
        <v/>
      </c>
      <c r="CE178" s="173" t="str">
        <f>IFERROR(Inv_SY_B!CE178/Inv_SY_B!$CU178-1,"")</f>
        <v/>
      </c>
      <c r="CF178" s="173" t="str">
        <f>IFERROR(Inv_SY_B!CF178/Inv_SY_B!$CU178-1,"")</f>
        <v/>
      </c>
      <c r="CG178" s="173" t="str">
        <f>IFERROR(Inv_SY_B!CG178/Inv_SY_B!$CU178-1,"")</f>
        <v/>
      </c>
      <c r="CH178" s="173" t="str">
        <f>IFERROR(Inv_SY_B!CH178/Inv_SY_B!$CU178-1,"")</f>
        <v/>
      </c>
      <c r="CI178" s="173" t="str">
        <f>IFERROR(Inv_SY_B!CI178/Inv_SY_B!$CU178-1,"")</f>
        <v/>
      </c>
      <c r="CJ178" s="173" t="str">
        <f>IFERROR(Inv_SY_B!CJ178/Inv_SY_B!$CU178-1,"")</f>
        <v/>
      </c>
      <c r="CK178" s="173" t="str">
        <f>IFERROR(Inv_SY_B!CK178/Inv_SY_B!$CU178-1,"")</f>
        <v/>
      </c>
      <c r="CL178" s="173" t="str">
        <f>IFERROR(Inv_SY_B!CL178/Inv_SY_B!$CU178-1,"")</f>
        <v/>
      </c>
      <c r="CM178" s="173" t="str">
        <f>IFERROR(Inv_SY_B!CM178/Inv_SY_B!$CU178-1,"")</f>
        <v/>
      </c>
      <c r="CN178" s="173" t="str">
        <f>IFERROR(Inv_SY_B!CN178/Inv_SY_B!$CU178-1,"")</f>
        <v/>
      </c>
      <c r="CO178" s="173" t="str">
        <f>IFERROR(Inv_SY_B!CO178/Inv_SY_B!$CU178-1,"")</f>
        <v/>
      </c>
      <c r="CP178" s="173" t="str">
        <f>IFERROR(Inv_SY_B!CP178/Inv_SY_B!$CU178-1,"")</f>
        <v/>
      </c>
      <c r="CQ178" s="173" t="str">
        <f>IFERROR(Inv_SY_B!CQ178/Inv_SY_B!$CU178-1,"")</f>
        <v/>
      </c>
      <c r="CR178" s="173" t="str">
        <f>IFERROR(Inv_SY_B!CR178/Inv_SY_B!$CU178-1,"")</f>
        <v/>
      </c>
      <c r="CS178" s="173" t="str">
        <f>IFERROR(Inv_SY_B!CS178/Inv_SY_B!$CU178-1,"")</f>
        <v/>
      </c>
      <c r="CT178" s="173" t="str">
        <f>IFERROR(Inv_SY_B!CT178/Inv_SY_B!$CU178-1,"")</f>
        <v/>
      </c>
      <c r="CU178" s="173"/>
      <c r="CV178" s="173"/>
      <c r="CW178" s="173"/>
      <c r="CX178" s="173"/>
    </row>
    <row r="179" spans="2:102">
      <c r="B179" s="164">
        <f t="shared" si="3"/>
        <v>45871</v>
      </c>
      <c r="C179" s="173" t="str">
        <f>IFERROR(Inv_SY_B!C179/Inv_SY_B!$CU179-1,"")</f>
        <v/>
      </c>
      <c r="D179" s="173" t="str">
        <f>IFERROR(Inv_SY_B!D179/Inv_SY_B!$CU179-1,"")</f>
        <v/>
      </c>
      <c r="E179" s="173" t="str">
        <f>IFERROR(Inv_SY_B!E179/Inv_SY_B!$CU179-1,"")</f>
        <v/>
      </c>
      <c r="F179" s="173" t="str">
        <f>IFERROR(Inv_SY_B!F179/Inv_SY_B!$CU179-1,"")</f>
        <v/>
      </c>
      <c r="G179" s="173" t="str">
        <f>IFERROR(Inv_SY_B!G179/Inv_SY_B!$CU179-1,"")</f>
        <v/>
      </c>
      <c r="H179" s="173" t="str">
        <f>IFERROR(Inv_SY_B!H179/Inv_SY_B!$CU179-1,"")</f>
        <v/>
      </c>
      <c r="I179" s="173" t="str">
        <f>IFERROR(Inv_SY_B!I179/Inv_SY_B!$CU179-1,"")</f>
        <v/>
      </c>
      <c r="J179" s="173" t="str">
        <f>IFERROR(Inv_SY_B!J179/Inv_SY_B!$CU179-1,"")</f>
        <v/>
      </c>
      <c r="K179" s="173" t="str">
        <f>IFERROR(Inv_SY_B!K179/Inv_SY_B!$CU179-1,"")</f>
        <v/>
      </c>
      <c r="L179" s="173" t="str">
        <f>IFERROR(Inv_SY_B!L179/Inv_SY_B!$CU179-1,"")</f>
        <v/>
      </c>
      <c r="M179" s="173" t="str">
        <f>IFERROR(Inv_SY_B!M179/Inv_SY_B!$CU179-1,"")</f>
        <v/>
      </c>
      <c r="N179" s="173" t="str">
        <f>IFERROR(Inv_SY_B!N179/Inv_SY_B!$CU179-1,"")</f>
        <v/>
      </c>
      <c r="O179" s="173" t="str">
        <f>IFERROR(Inv_SY_B!O179/Inv_SY_B!$CU179-1,"")</f>
        <v/>
      </c>
      <c r="P179" s="173" t="str">
        <f>IFERROR(Inv_SY_B!P179/Inv_SY_B!$CU179-1,"")</f>
        <v/>
      </c>
      <c r="Q179" s="173" t="str">
        <f>IFERROR(Inv_SY_B!Q179/Inv_SY_B!$CU179-1,"")</f>
        <v/>
      </c>
      <c r="R179" s="173" t="str">
        <f>IFERROR(Inv_SY_B!R179/Inv_SY_B!$CU179-1,"")</f>
        <v/>
      </c>
      <c r="S179" s="173" t="str">
        <f>IFERROR(Inv_SY_B!S179/Inv_SY_B!$CU179-1,"")</f>
        <v/>
      </c>
      <c r="T179" s="173" t="str">
        <f>IFERROR(Inv_SY_B!T179/Inv_SY_B!$CU179-1,"")</f>
        <v/>
      </c>
      <c r="U179" s="173" t="str">
        <f>IFERROR(Inv_SY_B!U179/Inv_SY_B!$CU179-1,"")</f>
        <v/>
      </c>
      <c r="V179" s="173" t="str">
        <f>IFERROR(Inv_SY_B!V179/Inv_SY_B!$CU179-1,"")</f>
        <v/>
      </c>
      <c r="W179" s="173" t="str">
        <f>IFERROR(Inv_SY_B!W179/Inv_SY_B!$CU179-1,"")</f>
        <v/>
      </c>
      <c r="X179" s="173" t="str">
        <f>IFERROR(Inv_SY_B!X179/Inv_SY_B!$CU179-1,"")</f>
        <v/>
      </c>
      <c r="Y179" s="173" t="str">
        <f>IFERROR(Inv_SY_B!Y179/Inv_SY_B!$CU179-1,"")</f>
        <v/>
      </c>
      <c r="Z179" s="173" t="str">
        <f>IFERROR(Inv_SY_B!Z179/Inv_SY_B!$CU179-1,"")</f>
        <v/>
      </c>
      <c r="AA179" s="173" t="str">
        <f>IFERROR(Inv_SY_B!AA179/Inv_SY_B!$CU179-1,"")</f>
        <v/>
      </c>
      <c r="AB179" s="173" t="str">
        <f>IFERROR(Inv_SY_B!AB179/Inv_SY_B!$CU179-1,"")</f>
        <v/>
      </c>
      <c r="AC179" s="173" t="str">
        <f>IFERROR(Inv_SY_B!AC179/Inv_SY_B!$CU179-1,"")</f>
        <v/>
      </c>
      <c r="AD179" s="173" t="str">
        <f>IFERROR(Inv_SY_B!AD179/Inv_SY_B!$CU179-1,"")</f>
        <v/>
      </c>
      <c r="AE179" s="173" t="str">
        <f>IFERROR(Inv_SY_B!AE179/Inv_SY_B!$CU179-1,"")</f>
        <v/>
      </c>
      <c r="AF179" s="173" t="str">
        <f>IFERROR(Inv_SY_B!AF179/Inv_SY_B!$CU179-1,"")</f>
        <v/>
      </c>
      <c r="AG179" s="173" t="str">
        <f>IFERROR(Inv_SY_B!AG179/Inv_SY_B!$CU179-1,"")</f>
        <v/>
      </c>
      <c r="AH179" s="173" t="str">
        <f>IFERROR(Inv_SY_B!AH179/Inv_SY_B!$CU179-1,"")</f>
        <v/>
      </c>
      <c r="AI179" s="173" t="str">
        <f>IFERROR(Inv_SY_B!AI179/Inv_SY_B!$CU179-1,"")</f>
        <v/>
      </c>
      <c r="AJ179" s="173" t="str">
        <f>IFERROR(Inv_SY_B!AJ179/Inv_SY_B!$CU179-1,"")</f>
        <v/>
      </c>
      <c r="AK179" s="173" t="str">
        <f>IFERROR(Inv_SY_B!AK179/Inv_SY_B!$CU179-1,"")</f>
        <v/>
      </c>
      <c r="AL179" s="173" t="str">
        <f>IFERROR(Inv_SY_B!AL179/Inv_SY_B!$CU179-1,"")</f>
        <v/>
      </c>
      <c r="AM179" s="173" t="str">
        <f>IFERROR(Inv_SY_B!AM179/Inv_SY_B!$CU179-1,"")</f>
        <v/>
      </c>
      <c r="AN179" s="173" t="str">
        <f>IFERROR(Inv_SY_B!AN179/Inv_SY_B!$CU179-1,"")</f>
        <v/>
      </c>
      <c r="AO179" s="173" t="str">
        <f>IFERROR(Inv_SY_B!AO179/Inv_SY_B!$CU179-1,"")</f>
        <v/>
      </c>
      <c r="AP179" s="173" t="str">
        <f>IFERROR(Inv_SY_B!AP179/Inv_SY_B!$CU179-1,"")</f>
        <v/>
      </c>
      <c r="AQ179" s="173" t="str">
        <f>IFERROR(Inv_SY_B!AQ179/Inv_SY_B!$CU179-1,"")</f>
        <v/>
      </c>
      <c r="AR179" s="173" t="str">
        <f>IFERROR(Inv_SY_B!AR179/Inv_SY_B!$CU179-1,"")</f>
        <v/>
      </c>
      <c r="AS179" s="173" t="str">
        <f>IFERROR(Inv_SY_B!AS179/Inv_SY_B!$CU179-1,"")</f>
        <v/>
      </c>
      <c r="AT179" s="173" t="str">
        <f>IFERROR(Inv_SY_B!AT179/Inv_SY_B!$CU179-1,"")</f>
        <v/>
      </c>
      <c r="AU179" s="173" t="str">
        <f>IFERROR(Inv_SY_B!AU179/Inv_SY_B!$CU179-1,"")</f>
        <v/>
      </c>
      <c r="AV179" s="173" t="str">
        <f>IFERROR(Inv_SY_B!AV179/Inv_SY_B!$CU179-1,"")</f>
        <v/>
      </c>
      <c r="AW179" s="173" t="str">
        <f>IFERROR(Inv_SY_B!AW179/Inv_SY_B!$CU179-1,"")</f>
        <v/>
      </c>
      <c r="AX179" s="173" t="str">
        <f>IFERROR(Inv_SY_B!AX179/Inv_SY_B!$CU179-1,"")</f>
        <v/>
      </c>
      <c r="AY179" s="173" t="str">
        <f>IFERROR(Inv_SY_B!AY179/Inv_SY_B!$CU179-1,"")</f>
        <v/>
      </c>
      <c r="AZ179" s="173" t="str">
        <f>IFERROR(Inv_SY_B!AZ179/Inv_SY_B!$CU179-1,"")</f>
        <v/>
      </c>
      <c r="BA179" s="173" t="str">
        <f>IFERROR(Inv_SY_B!BA179/Inv_SY_B!$CU179-1,"")</f>
        <v/>
      </c>
      <c r="BB179" s="173" t="str">
        <f>IFERROR(Inv_SY_B!BB179/Inv_SY_B!$CU179-1,"")</f>
        <v/>
      </c>
      <c r="BC179" s="173" t="str">
        <f>IFERROR(Inv_SY_B!BC179/Inv_SY_B!$CU179-1,"")</f>
        <v/>
      </c>
      <c r="BD179" s="173" t="str">
        <f>IFERROR(Inv_SY_B!BD179/Inv_SY_B!$CU179-1,"")</f>
        <v/>
      </c>
      <c r="BE179" s="173" t="str">
        <f>IFERROR(Inv_SY_B!BE179/Inv_SY_B!$CU179-1,"")</f>
        <v/>
      </c>
      <c r="BF179" s="173" t="str">
        <f>IFERROR(Inv_SY_B!BF179/Inv_SY_B!$CU179-1,"")</f>
        <v/>
      </c>
      <c r="BG179" s="173" t="str">
        <f>IFERROR(Inv_SY_B!BG179/Inv_SY_B!$CU179-1,"")</f>
        <v/>
      </c>
      <c r="BH179" s="173" t="str">
        <f>IFERROR(Inv_SY_B!BH179/Inv_SY_B!$CU179-1,"")</f>
        <v/>
      </c>
      <c r="BI179" s="173" t="str">
        <f>IFERROR(Inv_SY_B!BI179/Inv_SY_B!$CU179-1,"")</f>
        <v/>
      </c>
      <c r="BJ179" s="173" t="str">
        <f>IFERROR(Inv_SY_B!BJ179/Inv_SY_B!$CU179-1,"")</f>
        <v/>
      </c>
      <c r="BK179" s="173" t="str">
        <f>IFERROR(Inv_SY_B!BK179/Inv_SY_B!$CU179-1,"")</f>
        <v/>
      </c>
      <c r="BL179" s="173" t="str">
        <f>IFERROR(Inv_SY_B!BL179/Inv_SY_B!$CU179-1,"")</f>
        <v/>
      </c>
      <c r="BM179" s="173" t="str">
        <f>IFERROR(Inv_SY_B!BM179/Inv_SY_B!$CU179-1,"")</f>
        <v/>
      </c>
      <c r="BN179" s="173" t="str">
        <f>IFERROR(Inv_SY_B!BN179/Inv_SY_B!$CU179-1,"")</f>
        <v/>
      </c>
      <c r="BO179" s="173" t="str">
        <f>IFERROR(Inv_SY_B!BO179/Inv_SY_B!$CU179-1,"")</f>
        <v/>
      </c>
      <c r="BP179" s="173" t="str">
        <f>IFERROR(Inv_SY_B!BP179/Inv_SY_B!$CU179-1,"")</f>
        <v/>
      </c>
      <c r="BQ179" s="173" t="str">
        <f>IFERROR(Inv_SY_B!BQ179/Inv_SY_B!$CU179-1,"")</f>
        <v/>
      </c>
      <c r="BR179" s="173" t="str">
        <f>IFERROR(Inv_SY_B!BR179/Inv_SY_B!$CU179-1,"")</f>
        <v/>
      </c>
      <c r="BS179" s="173" t="str">
        <f>IFERROR(Inv_SY_B!BS179/Inv_SY_B!$CU179-1,"")</f>
        <v/>
      </c>
      <c r="BT179" s="173" t="str">
        <f>IFERROR(Inv_SY_B!BT179/Inv_SY_B!$CU179-1,"")</f>
        <v/>
      </c>
      <c r="BU179" s="173" t="str">
        <f>IFERROR(Inv_SY_B!BU179/Inv_SY_B!$CU179-1,"")</f>
        <v/>
      </c>
      <c r="BV179" s="173" t="str">
        <f>IFERROR(Inv_SY_B!BV179/Inv_SY_B!$CU179-1,"")</f>
        <v/>
      </c>
      <c r="BW179" s="173" t="str">
        <f>IFERROR(Inv_SY_B!BW179/Inv_SY_B!$CU179-1,"")</f>
        <v/>
      </c>
      <c r="BX179" s="173" t="str">
        <f>IFERROR(Inv_SY_B!BX179/Inv_SY_B!$CU179-1,"")</f>
        <v/>
      </c>
      <c r="BY179" s="173" t="str">
        <f>IFERROR(Inv_SY_B!BY179/Inv_SY_B!$CU179-1,"")</f>
        <v/>
      </c>
      <c r="BZ179" s="173" t="str">
        <f>IFERROR(Inv_SY_B!BZ179/Inv_SY_B!$CU179-1,"")</f>
        <v/>
      </c>
      <c r="CA179" s="173" t="str">
        <f>IFERROR(Inv_SY_B!CA179/Inv_SY_B!$CU179-1,"")</f>
        <v/>
      </c>
      <c r="CB179" s="173" t="str">
        <f>IFERROR(Inv_SY_B!CB179/Inv_SY_B!$CU179-1,"")</f>
        <v/>
      </c>
      <c r="CC179" s="173" t="str">
        <f>IFERROR(Inv_SY_B!CC179/Inv_SY_B!$CU179-1,"")</f>
        <v/>
      </c>
      <c r="CD179" s="173" t="str">
        <f>IFERROR(Inv_SY_B!CD179/Inv_SY_B!$CU179-1,"")</f>
        <v/>
      </c>
      <c r="CE179" s="173" t="str">
        <f>IFERROR(Inv_SY_B!CE179/Inv_SY_B!$CU179-1,"")</f>
        <v/>
      </c>
      <c r="CF179" s="173" t="str">
        <f>IFERROR(Inv_SY_B!CF179/Inv_SY_B!$CU179-1,"")</f>
        <v/>
      </c>
      <c r="CG179" s="173" t="str">
        <f>IFERROR(Inv_SY_B!CG179/Inv_SY_B!$CU179-1,"")</f>
        <v/>
      </c>
      <c r="CH179" s="173" t="str">
        <f>IFERROR(Inv_SY_B!CH179/Inv_SY_B!$CU179-1,"")</f>
        <v/>
      </c>
      <c r="CI179" s="173" t="str">
        <f>IFERROR(Inv_SY_B!CI179/Inv_SY_B!$CU179-1,"")</f>
        <v/>
      </c>
      <c r="CJ179" s="173" t="str">
        <f>IFERROR(Inv_SY_B!CJ179/Inv_SY_B!$CU179-1,"")</f>
        <v/>
      </c>
      <c r="CK179" s="173" t="str">
        <f>IFERROR(Inv_SY_B!CK179/Inv_SY_B!$CU179-1,"")</f>
        <v/>
      </c>
      <c r="CL179" s="173" t="str">
        <f>IFERROR(Inv_SY_B!CL179/Inv_SY_B!$CU179-1,"")</f>
        <v/>
      </c>
      <c r="CM179" s="173" t="str">
        <f>IFERROR(Inv_SY_B!CM179/Inv_SY_B!$CU179-1,"")</f>
        <v/>
      </c>
      <c r="CN179" s="173" t="str">
        <f>IFERROR(Inv_SY_B!CN179/Inv_SY_B!$CU179-1,"")</f>
        <v/>
      </c>
      <c r="CO179" s="173" t="str">
        <f>IFERROR(Inv_SY_B!CO179/Inv_SY_B!$CU179-1,"")</f>
        <v/>
      </c>
      <c r="CP179" s="173" t="str">
        <f>IFERROR(Inv_SY_B!CP179/Inv_SY_B!$CU179-1,"")</f>
        <v/>
      </c>
      <c r="CQ179" s="173" t="str">
        <f>IFERROR(Inv_SY_B!CQ179/Inv_SY_B!$CU179-1,"")</f>
        <v/>
      </c>
      <c r="CR179" s="173" t="str">
        <f>IFERROR(Inv_SY_B!CR179/Inv_SY_B!$CU179-1,"")</f>
        <v/>
      </c>
      <c r="CS179" s="173" t="str">
        <f>IFERROR(Inv_SY_B!CS179/Inv_SY_B!$CU179-1,"")</f>
        <v/>
      </c>
      <c r="CT179" s="173" t="str">
        <f>IFERROR(Inv_SY_B!CT179/Inv_SY_B!$CU179-1,"")</f>
        <v/>
      </c>
      <c r="CU179" s="173"/>
      <c r="CV179" s="173"/>
      <c r="CW179" s="173"/>
      <c r="CX179" s="173"/>
    </row>
    <row r="180" spans="2:102">
      <c r="B180" s="164">
        <f t="shared" si="3"/>
        <v>45872</v>
      </c>
      <c r="C180" s="173" t="str">
        <f>IFERROR(Inv_SY_B!C180/Inv_SY_B!$CU180-1,"")</f>
        <v/>
      </c>
      <c r="D180" s="173" t="str">
        <f>IFERROR(Inv_SY_B!D180/Inv_SY_B!$CU180-1,"")</f>
        <v/>
      </c>
      <c r="E180" s="173" t="str">
        <f>IFERROR(Inv_SY_B!E180/Inv_SY_B!$CU180-1,"")</f>
        <v/>
      </c>
      <c r="F180" s="173" t="str">
        <f>IFERROR(Inv_SY_B!F180/Inv_SY_B!$CU180-1,"")</f>
        <v/>
      </c>
      <c r="G180" s="173" t="str">
        <f>IFERROR(Inv_SY_B!G180/Inv_SY_B!$CU180-1,"")</f>
        <v/>
      </c>
      <c r="H180" s="173" t="str">
        <f>IFERROR(Inv_SY_B!H180/Inv_SY_B!$CU180-1,"")</f>
        <v/>
      </c>
      <c r="I180" s="173" t="str">
        <f>IFERROR(Inv_SY_B!I180/Inv_SY_B!$CU180-1,"")</f>
        <v/>
      </c>
      <c r="J180" s="173" t="str">
        <f>IFERROR(Inv_SY_B!J180/Inv_SY_B!$CU180-1,"")</f>
        <v/>
      </c>
      <c r="K180" s="173" t="str">
        <f>IFERROR(Inv_SY_B!K180/Inv_SY_B!$CU180-1,"")</f>
        <v/>
      </c>
      <c r="L180" s="173" t="str">
        <f>IFERROR(Inv_SY_B!L180/Inv_SY_B!$CU180-1,"")</f>
        <v/>
      </c>
      <c r="M180" s="173" t="str">
        <f>IFERROR(Inv_SY_B!M180/Inv_SY_B!$CU180-1,"")</f>
        <v/>
      </c>
      <c r="N180" s="173" t="str">
        <f>IFERROR(Inv_SY_B!N180/Inv_SY_B!$CU180-1,"")</f>
        <v/>
      </c>
      <c r="O180" s="173" t="str">
        <f>IFERROR(Inv_SY_B!O180/Inv_SY_B!$CU180-1,"")</f>
        <v/>
      </c>
      <c r="P180" s="173" t="str">
        <f>IFERROR(Inv_SY_B!P180/Inv_SY_B!$CU180-1,"")</f>
        <v/>
      </c>
      <c r="Q180" s="173" t="str">
        <f>IFERROR(Inv_SY_B!Q180/Inv_SY_B!$CU180-1,"")</f>
        <v/>
      </c>
      <c r="R180" s="173" t="str">
        <f>IFERROR(Inv_SY_B!R180/Inv_SY_B!$CU180-1,"")</f>
        <v/>
      </c>
      <c r="S180" s="173" t="str">
        <f>IFERROR(Inv_SY_B!S180/Inv_SY_B!$CU180-1,"")</f>
        <v/>
      </c>
      <c r="T180" s="173" t="str">
        <f>IFERROR(Inv_SY_B!T180/Inv_SY_B!$CU180-1,"")</f>
        <v/>
      </c>
      <c r="U180" s="173" t="str">
        <f>IFERROR(Inv_SY_B!U180/Inv_SY_B!$CU180-1,"")</f>
        <v/>
      </c>
      <c r="V180" s="173" t="str">
        <f>IFERROR(Inv_SY_B!V180/Inv_SY_B!$CU180-1,"")</f>
        <v/>
      </c>
      <c r="W180" s="173" t="str">
        <f>IFERROR(Inv_SY_B!W180/Inv_SY_B!$CU180-1,"")</f>
        <v/>
      </c>
      <c r="X180" s="173" t="str">
        <f>IFERROR(Inv_SY_B!X180/Inv_SY_B!$CU180-1,"")</f>
        <v/>
      </c>
      <c r="Y180" s="173" t="str">
        <f>IFERROR(Inv_SY_B!Y180/Inv_SY_B!$CU180-1,"")</f>
        <v/>
      </c>
      <c r="Z180" s="173" t="str">
        <f>IFERROR(Inv_SY_B!Z180/Inv_SY_B!$CU180-1,"")</f>
        <v/>
      </c>
      <c r="AA180" s="173" t="str">
        <f>IFERROR(Inv_SY_B!AA180/Inv_SY_B!$CU180-1,"")</f>
        <v/>
      </c>
      <c r="AB180" s="173" t="str">
        <f>IFERROR(Inv_SY_B!AB180/Inv_SY_B!$CU180-1,"")</f>
        <v/>
      </c>
      <c r="AC180" s="173" t="str">
        <f>IFERROR(Inv_SY_B!AC180/Inv_SY_B!$CU180-1,"")</f>
        <v/>
      </c>
      <c r="AD180" s="173" t="str">
        <f>IFERROR(Inv_SY_B!AD180/Inv_SY_B!$CU180-1,"")</f>
        <v/>
      </c>
      <c r="AE180" s="173" t="str">
        <f>IFERROR(Inv_SY_B!AE180/Inv_SY_B!$CU180-1,"")</f>
        <v/>
      </c>
      <c r="AF180" s="173" t="str">
        <f>IFERROR(Inv_SY_B!AF180/Inv_SY_B!$CU180-1,"")</f>
        <v/>
      </c>
      <c r="AG180" s="173" t="str">
        <f>IFERROR(Inv_SY_B!AG180/Inv_SY_B!$CU180-1,"")</f>
        <v/>
      </c>
      <c r="AH180" s="173" t="str">
        <f>IFERROR(Inv_SY_B!AH180/Inv_SY_B!$CU180-1,"")</f>
        <v/>
      </c>
      <c r="AI180" s="173" t="str">
        <f>IFERROR(Inv_SY_B!AI180/Inv_SY_B!$CU180-1,"")</f>
        <v/>
      </c>
      <c r="AJ180" s="173" t="str">
        <f>IFERROR(Inv_SY_B!AJ180/Inv_SY_B!$CU180-1,"")</f>
        <v/>
      </c>
      <c r="AK180" s="173" t="str">
        <f>IFERROR(Inv_SY_B!AK180/Inv_SY_B!$CU180-1,"")</f>
        <v/>
      </c>
      <c r="AL180" s="173" t="str">
        <f>IFERROR(Inv_SY_B!AL180/Inv_SY_B!$CU180-1,"")</f>
        <v/>
      </c>
      <c r="AM180" s="173" t="str">
        <f>IFERROR(Inv_SY_B!AM180/Inv_SY_B!$CU180-1,"")</f>
        <v/>
      </c>
      <c r="AN180" s="173" t="str">
        <f>IFERROR(Inv_SY_B!AN180/Inv_SY_B!$CU180-1,"")</f>
        <v/>
      </c>
      <c r="AO180" s="173" t="str">
        <f>IFERROR(Inv_SY_B!AO180/Inv_SY_B!$CU180-1,"")</f>
        <v/>
      </c>
      <c r="AP180" s="173" t="str">
        <f>IFERROR(Inv_SY_B!AP180/Inv_SY_B!$CU180-1,"")</f>
        <v/>
      </c>
      <c r="AQ180" s="173" t="str">
        <f>IFERROR(Inv_SY_B!AQ180/Inv_SY_B!$CU180-1,"")</f>
        <v/>
      </c>
      <c r="AR180" s="173" t="str">
        <f>IFERROR(Inv_SY_B!AR180/Inv_SY_B!$CU180-1,"")</f>
        <v/>
      </c>
      <c r="AS180" s="173" t="str">
        <f>IFERROR(Inv_SY_B!AS180/Inv_SY_B!$CU180-1,"")</f>
        <v/>
      </c>
      <c r="AT180" s="173" t="str">
        <f>IFERROR(Inv_SY_B!AT180/Inv_SY_B!$CU180-1,"")</f>
        <v/>
      </c>
      <c r="AU180" s="173" t="str">
        <f>IFERROR(Inv_SY_B!AU180/Inv_SY_B!$CU180-1,"")</f>
        <v/>
      </c>
      <c r="AV180" s="173" t="str">
        <f>IFERROR(Inv_SY_B!AV180/Inv_SY_B!$CU180-1,"")</f>
        <v/>
      </c>
      <c r="AW180" s="173" t="str">
        <f>IFERROR(Inv_SY_B!AW180/Inv_SY_B!$CU180-1,"")</f>
        <v/>
      </c>
      <c r="AX180" s="173" t="str">
        <f>IFERROR(Inv_SY_B!AX180/Inv_SY_B!$CU180-1,"")</f>
        <v/>
      </c>
      <c r="AY180" s="173" t="str">
        <f>IFERROR(Inv_SY_B!AY180/Inv_SY_B!$CU180-1,"")</f>
        <v/>
      </c>
      <c r="AZ180" s="173" t="str">
        <f>IFERROR(Inv_SY_B!AZ180/Inv_SY_B!$CU180-1,"")</f>
        <v/>
      </c>
      <c r="BA180" s="173" t="str">
        <f>IFERROR(Inv_SY_B!BA180/Inv_SY_B!$CU180-1,"")</f>
        <v/>
      </c>
      <c r="BB180" s="173" t="str">
        <f>IFERROR(Inv_SY_B!BB180/Inv_SY_B!$CU180-1,"")</f>
        <v/>
      </c>
      <c r="BC180" s="173" t="str">
        <f>IFERROR(Inv_SY_B!BC180/Inv_SY_B!$CU180-1,"")</f>
        <v/>
      </c>
      <c r="BD180" s="173" t="str">
        <f>IFERROR(Inv_SY_B!BD180/Inv_SY_B!$CU180-1,"")</f>
        <v/>
      </c>
      <c r="BE180" s="173" t="str">
        <f>IFERROR(Inv_SY_B!BE180/Inv_SY_B!$CU180-1,"")</f>
        <v/>
      </c>
      <c r="BF180" s="173" t="str">
        <f>IFERROR(Inv_SY_B!BF180/Inv_SY_B!$CU180-1,"")</f>
        <v/>
      </c>
      <c r="BG180" s="173" t="str">
        <f>IFERROR(Inv_SY_B!BG180/Inv_SY_B!$CU180-1,"")</f>
        <v/>
      </c>
      <c r="BH180" s="173" t="str">
        <f>IFERROR(Inv_SY_B!BH180/Inv_SY_B!$CU180-1,"")</f>
        <v/>
      </c>
      <c r="BI180" s="173" t="str">
        <f>IFERROR(Inv_SY_B!BI180/Inv_SY_B!$CU180-1,"")</f>
        <v/>
      </c>
      <c r="BJ180" s="173" t="str">
        <f>IFERROR(Inv_SY_B!BJ180/Inv_SY_B!$CU180-1,"")</f>
        <v/>
      </c>
      <c r="BK180" s="173" t="str">
        <f>IFERROR(Inv_SY_B!BK180/Inv_SY_B!$CU180-1,"")</f>
        <v/>
      </c>
      <c r="BL180" s="173" t="str">
        <f>IFERROR(Inv_SY_B!BL180/Inv_SY_B!$CU180-1,"")</f>
        <v/>
      </c>
      <c r="BM180" s="173" t="str">
        <f>IFERROR(Inv_SY_B!BM180/Inv_SY_B!$CU180-1,"")</f>
        <v/>
      </c>
      <c r="BN180" s="173" t="str">
        <f>IFERROR(Inv_SY_B!BN180/Inv_SY_B!$CU180-1,"")</f>
        <v/>
      </c>
      <c r="BO180" s="173" t="str">
        <f>IFERROR(Inv_SY_B!BO180/Inv_SY_B!$CU180-1,"")</f>
        <v/>
      </c>
      <c r="BP180" s="173" t="str">
        <f>IFERROR(Inv_SY_B!BP180/Inv_SY_B!$CU180-1,"")</f>
        <v/>
      </c>
      <c r="BQ180" s="173" t="str">
        <f>IFERROR(Inv_SY_B!BQ180/Inv_SY_B!$CU180-1,"")</f>
        <v/>
      </c>
      <c r="BR180" s="173" t="str">
        <f>IFERROR(Inv_SY_B!BR180/Inv_SY_B!$CU180-1,"")</f>
        <v/>
      </c>
      <c r="BS180" s="173" t="str">
        <f>IFERROR(Inv_SY_B!BS180/Inv_SY_B!$CU180-1,"")</f>
        <v/>
      </c>
      <c r="BT180" s="173" t="str">
        <f>IFERROR(Inv_SY_B!BT180/Inv_SY_B!$CU180-1,"")</f>
        <v/>
      </c>
      <c r="BU180" s="173" t="str">
        <f>IFERROR(Inv_SY_B!BU180/Inv_SY_B!$CU180-1,"")</f>
        <v/>
      </c>
      <c r="BV180" s="173" t="str">
        <f>IFERROR(Inv_SY_B!BV180/Inv_SY_B!$CU180-1,"")</f>
        <v/>
      </c>
      <c r="BW180" s="173" t="str">
        <f>IFERROR(Inv_SY_B!BW180/Inv_SY_B!$CU180-1,"")</f>
        <v/>
      </c>
      <c r="BX180" s="173" t="str">
        <f>IFERROR(Inv_SY_B!BX180/Inv_SY_B!$CU180-1,"")</f>
        <v/>
      </c>
      <c r="BY180" s="173" t="str">
        <f>IFERROR(Inv_SY_B!BY180/Inv_SY_B!$CU180-1,"")</f>
        <v/>
      </c>
      <c r="BZ180" s="173" t="str">
        <f>IFERROR(Inv_SY_B!BZ180/Inv_SY_B!$CU180-1,"")</f>
        <v/>
      </c>
      <c r="CA180" s="173" t="str">
        <f>IFERROR(Inv_SY_B!CA180/Inv_SY_B!$CU180-1,"")</f>
        <v/>
      </c>
      <c r="CB180" s="173" t="str">
        <f>IFERROR(Inv_SY_B!CB180/Inv_SY_B!$CU180-1,"")</f>
        <v/>
      </c>
      <c r="CC180" s="173" t="str">
        <f>IFERROR(Inv_SY_B!CC180/Inv_SY_B!$CU180-1,"")</f>
        <v/>
      </c>
      <c r="CD180" s="173" t="str">
        <f>IFERROR(Inv_SY_B!CD180/Inv_SY_B!$CU180-1,"")</f>
        <v/>
      </c>
      <c r="CE180" s="173" t="str">
        <f>IFERROR(Inv_SY_B!CE180/Inv_SY_B!$CU180-1,"")</f>
        <v/>
      </c>
      <c r="CF180" s="173" t="str">
        <f>IFERROR(Inv_SY_B!CF180/Inv_SY_B!$CU180-1,"")</f>
        <v/>
      </c>
      <c r="CG180" s="173" t="str">
        <f>IFERROR(Inv_SY_B!CG180/Inv_SY_B!$CU180-1,"")</f>
        <v/>
      </c>
      <c r="CH180" s="173" t="str">
        <f>IFERROR(Inv_SY_B!CH180/Inv_SY_B!$CU180-1,"")</f>
        <v/>
      </c>
      <c r="CI180" s="173" t="str">
        <f>IFERROR(Inv_SY_B!CI180/Inv_SY_B!$CU180-1,"")</f>
        <v/>
      </c>
      <c r="CJ180" s="173" t="str">
        <f>IFERROR(Inv_SY_B!CJ180/Inv_SY_B!$CU180-1,"")</f>
        <v/>
      </c>
      <c r="CK180" s="173" t="str">
        <f>IFERROR(Inv_SY_B!CK180/Inv_SY_B!$CU180-1,"")</f>
        <v/>
      </c>
      <c r="CL180" s="173" t="str">
        <f>IFERROR(Inv_SY_B!CL180/Inv_SY_B!$CU180-1,"")</f>
        <v/>
      </c>
      <c r="CM180" s="173" t="str">
        <f>IFERROR(Inv_SY_B!CM180/Inv_SY_B!$CU180-1,"")</f>
        <v/>
      </c>
      <c r="CN180" s="173" t="str">
        <f>IFERROR(Inv_SY_B!CN180/Inv_SY_B!$CU180-1,"")</f>
        <v/>
      </c>
      <c r="CO180" s="173" t="str">
        <f>IFERROR(Inv_SY_B!CO180/Inv_SY_B!$CU180-1,"")</f>
        <v/>
      </c>
      <c r="CP180" s="173" t="str">
        <f>IFERROR(Inv_SY_B!CP180/Inv_SY_B!$CU180-1,"")</f>
        <v/>
      </c>
      <c r="CQ180" s="173" t="str">
        <f>IFERROR(Inv_SY_B!CQ180/Inv_SY_B!$CU180-1,"")</f>
        <v/>
      </c>
      <c r="CR180" s="173" t="str">
        <f>IFERROR(Inv_SY_B!CR180/Inv_SY_B!$CU180-1,"")</f>
        <v/>
      </c>
      <c r="CS180" s="173" t="str">
        <f>IFERROR(Inv_SY_B!CS180/Inv_SY_B!$CU180-1,"")</f>
        <v/>
      </c>
      <c r="CT180" s="173" t="str">
        <f>IFERROR(Inv_SY_B!CT180/Inv_SY_B!$CU180-1,"")</f>
        <v/>
      </c>
      <c r="CU180" s="173"/>
      <c r="CV180" s="173"/>
      <c r="CW180" s="173"/>
      <c r="CX180" s="173"/>
    </row>
    <row r="181" spans="2:102">
      <c r="B181" s="164">
        <f t="shared" si="3"/>
        <v>45873</v>
      </c>
      <c r="C181" s="173" t="str">
        <f>IFERROR(Inv_SY_B!C181/Inv_SY_B!$CU181-1,"")</f>
        <v/>
      </c>
      <c r="D181" s="173" t="str">
        <f>IFERROR(Inv_SY_B!D181/Inv_SY_B!$CU181-1,"")</f>
        <v/>
      </c>
      <c r="E181" s="173" t="str">
        <f>IFERROR(Inv_SY_B!E181/Inv_SY_B!$CU181-1,"")</f>
        <v/>
      </c>
      <c r="F181" s="173" t="str">
        <f>IFERROR(Inv_SY_B!F181/Inv_SY_B!$CU181-1,"")</f>
        <v/>
      </c>
      <c r="G181" s="173" t="str">
        <f>IFERROR(Inv_SY_B!G181/Inv_SY_B!$CU181-1,"")</f>
        <v/>
      </c>
      <c r="H181" s="173" t="str">
        <f>IFERROR(Inv_SY_B!H181/Inv_SY_B!$CU181-1,"")</f>
        <v/>
      </c>
      <c r="I181" s="173" t="str">
        <f>IFERROR(Inv_SY_B!I181/Inv_SY_B!$CU181-1,"")</f>
        <v/>
      </c>
      <c r="J181" s="173" t="str">
        <f>IFERROR(Inv_SY_B!J181/Inv_SY_B!$CU181-1,"")</f>
        <v/>
      </c>
      <c r="K181" s="173" t="str">
        <f>IFERROR(Inv_SY_B!K181/Inv_SY_B!$CU181-1,"")</f>
        <v/>
      </c>
      <c r="L181" s="173" t="str">
        <f>IFERROR(Inv_SY_B!L181/Inv_SY_B!$CU181-1,"")</f>
        <v/>
      </c>
      <c r="M181" s="173" t="str">
        <f>IFERROR(Inv_SY_B!M181/Inv_SY_B!$CU181-1,"")</f>
        <v/>
      </c>
      <c r="N181" s="173" t="str">
        <f>IFERROR(Inv_SY_B!N181/Inv_SY_B!$CU181-1,"")</f>
        <v/>
      </c>
      <c r="O181" s="173" t="str">
        <f>IFERROR(Inv_SY_B!O181/Inv_SY_B!$CU181-1,"")</f>
        <v/>
      </c>
      <c r="P181" s="173" t="str">
        <f>IFERROR(Inv_SY_B!P181/Inv_SY_B!$CU181-1,"")</f>
        <v/>
      </c>
      <c r="Q181" s="173" t="str">
        <f>IFERROR(Inv_SY_B!Q181/Inv_SY_B!$CU181-1,"")</f>
        <v/>
      </c>
      <c r="R181" s="173" t="str">
        <f>IFERROR(Inv_SY_B!R181/Inv_SY_B!$CU181-1,"")</f>
        <v/>
      </c>
      <c r="S181" s="173" t="str">
        <f>IFERROR(Inv_SY_B!S181/Inv_SY_B!$CU181-1,"")</f>
        <v/>
      </c>
      <c r="T181" s="173" t="str">
        <f>IFERROR(Inv_SY_B!T181/Inv_SY_B!$CU181-1,"")</f>
        <v/>
      </c>
      <c r="U181" s="173" t="str">
        <f>IFERROR(Inv_SY_B!U181/Inv_SY_B!$CU181-1,"")</f>
        <v/>
      </c>
      <c r="V181" s="173" t="str">
        <f>IFERROR(Inv_SY_B!V181/Inv_SY_B!$CU181-1,"")</f>
        <v/>
      </c>
      <c r="W181" s="173" t="str">
        <f>IFERROR(Inv_SY_B!W181/Inv_SY_B!$CU181-1,"")</f>
        <v/>
      </c>
      <c r="X181" s="173" t="str">
        <f>IFERROR(Inv_SY_B!X181/Inv_SY_B!$CU181-1,"")</f>
        <v/>
      </c>
      <c r="Y181" s="173" t="str">
        <f>IFERROR(Inv_SY_B!Y181/Inv_SY_B!$CU181-1,"")</f>
        <v/>
      </c>
      <c r="Z181" s="173" t="str">
        <f>IFERROR(Inv_SY_B!Z181/Inv_SY_B!$CU181-1,"")</f>
        <v/>
      </c>
      <c r="AA181" s="173" t="str">
        <f>IFERROR(Inv_SY_B!AA181/Inv_SY_B!$CU181-1,"")</f>
        <v/>
      </c>
      <c r="AB181" s="173" t="str">
        <f>IFERROR(Inv_SY_B!AB181/Inv_SY_B!$CU181-1,"")</f>
        <v/>
      </c>
      <c r="AC181" s="173" t="str">
        <f>IFERROR(Inv_SY_B!AC181/Inv_SY_B!$CU181-1,"")</f>
        <v/>
      </c>
      <c r="AD181" s="173" t="str">
        <f>IFERROR(Inv_SY_B!AD181/Inv_SY_B!$CU181-1,"")</f>
        <v/>
      </c>
      <c r="AE181" s="173" t="str">
        <f>IFERROR(Inv_SY_B!AE181/Inv_SY_B!$CU181-1,"")</f>
        <v/>
      </c>
      <c r="AF181" s="173" t="str">
        <f>IFERROR(Inv_SY_B!AF181/Inv_SY_B!$CU181-1,"")</f>
        <v/>
      </c>
      <c r="AG181" s="173" t="str">
        <f>IFERROR(Inv_SY_B!AG181/Inv_SY_B!$CU181-1,"")</f>
        <v/>
      </c>
      <c r="AH181" s="173" t="str">
        <f>IFERROR(Inv_SY_B!AH181/Inv_SY_B!$CU181-1,"")</f>
        <v/>
      </c>
      <c r="AI181" s="173" t="str">
        <f>IFERROR(Inv_SY_B!AI181/Inv_SY_B!$CU181-1,"")</f>
        <v/>
      </c>
      <c r="AJ181" s="173" t="str">
        <f>IFERROR(Inv_SY_B!AJ181/Inv_SY_B!$CU181-1,"")</f>
        <v/>
      </c>
      <c r="AK181" s="173" t="str">
        <f>IFERROR(Inv_SY_B!AK181/Inv_SY_B!$CU181-1,"")</f>
        <v/>
      </c>
      <c r="AL181" s="173" t="str">
        <f>IFERROR(Inv_SY_B!AL181/Inv_SY_B!$CU181-1,"")</f>
        <v/>
      </c>
      <c r="AM181" s="173" t="str">
        <f>IFERROR(Inv_SY_B!AM181/Inv_SY_B!$CU181-1,"")</f>
        <v/>
      </c>
      <c r="AN181" s="173" t="str">
        <f>IFERROR(Inv_SY_B!AN181/Inv_SY_B!$CU181-1,"")</f>
        <v/>
      </c>
      <c r="AO181" s="173" t="str">
        <f>IFERROR(Inv_SY_B!AO181/Inv_SY_B!$CU181-1,"")</f>
        <v/>
      </c>
      <c r="AP181" s="173" t="str">
        <f>IFERROR(Inv_SY_B!AP181/Inv_SY_B!$CU181-1,"")</f>
        <v/>
      </c>
      <c r="AQ181" s="173" t="str">
        <f>IFERROR(Inv_SY_B!AQ181/Inv_SY_B!$CU181-1,"")</f>
        <v/>
      </c>
      <c r="AR181" s="173" t="str">
        <f>IFERROR(Inv_SY_B!AR181/Inv_SY_B!$CU181-1,"")</f>
        <v/>
      </c>
      <c r="AS181" s="173" t="str">
        <f>IFERROR(Inv_SY_B!AS181/Inv_SY_B!$CU181-1,"")</f>
        <v/>
      </c>
      <c r="AT181" s="173" t="str">
        <f>IFERROR(Inv_SY_B!AT181/Inv_SY_B!$CU181-1,"")</f>
        <v/>
      </c>
      <c r="AU181" s="173" t="str">
        <f>IFERROR(Inv_SY_B!AU181/Inv_SY_B!$CU181-1,"")</f>
        <v/>
      </c>
      <c r="AV181" s="173" t="str">
        <f>IFERROR(Inv_SY_B!AV181/Inv_SY_B!$CU181-1,"")</f>
        <v/>
      </c>
      <c r="AW181" s="173" t="str">
        <f>IFERROR(Inv_SY_B!AW181/Inv_SY_B!$CU181-1,"")</f>
        <v/>
      </c>
      <c r="AX181" s="173" t="str">
        <f>IFERROR(Inv_SY_B!AX181/Inv_SY_B!$CU181-1,"")</f>
        <v/>
      </c>
      <c r="AY181" s="173" t="str">
        <f>IFERROR(Inv_SY_B!AY181/Inv_SY_B!$CU181-1,"")</f>
        <v/>
      </c>
      <c r="AZ181" s="173" t="str">
        <f>IFERROR(Inv_SY_B!AZ181/Inv_SY_B!$CU181-1,"")</f>
        <v/>
      </c>
      <c r="BA181" s="173" t="str">
        <f>IFERROR(Inv_SY_B!BA181/Inv_SY_B!$CU181-1,"")</f>
        <v/>
      </c>
      <c r="BB181" s="173" t="str">
        <f>IFERROR(Inv_SY_B!BB181/Inv_SY_B!$CU181-1,"")</f>
        <v/>
      </c>
      <c r="BC181" s="173" t="str">
        <f>IFERROR(Inv_SY_B!BC181/Inv_SY_B!$CU181-1,"")</f>
        <v/>
      </c>
      <c r="BD181" s="173" t="str">
        <f>IFERROR(Inv_SY_B!BD181/Inv_SY_B!$CU181-1,"")</f>
        <v/>
      </c>
      <c r="BE181" s="173" t="str">
        <f>IFERROR(Inv_SY_B!BE181/Inv_SY_B!$CU181-1,"")</f>
        <v/>
      </c>
      <c r="BF181" s="173" t="str">
        <f>IFERROR(Inv_SY_B!BF181/Inv_SY_B!$CU181-1,"")</f>
        <v/>
      </c>
      <c r="BG181" s="173" t="str">
        <f>IFERROR(Inv_SY_B!BG181/Inv_SY_B!$CU181-1,"")</f>
        <v/>
      </c>
      <c r="BH181" s="173" t="str">
        <f>IFERROR(Inv_SY_B!BH181/Inv_SY_B!$CU181-1,"")</f>
        <v/>
      </c>
      <c r="BI181" s="173" t="str">
        <f>IFERROR(Inv_SY_B!BI181/Inv_SY_B!$CU181-1,"")</f>
        <v/>
      </c>
      <c r="BJ181" s="173" t="str">
        <f>IFERROR(Inv_SY_B!BJ181/Inv_SY_B!$CU181-1,"")</f>
        <v/>
      </c>
      <c r="BK181" s="173" t="str">
        <f>IFERROR(Inv_SY_B!BK181/Inv_SY_B!$CU181-1,"")</f>
        <v/>
      </c>
      <c r="BL181" s="173" t="str">
        <f>IFERROR(Inv_SY_B!BL181/Inv_SY_B!$CU181-1,"")</f>
        <v/>
      </c>
      <c r="BM181" s="173" t="str">
        <f>IFERROR(Inv_SY_B!BM181/Inv_SY_B!$CU181-1,"")</f>
        <v/>
      </c>
      <c r="BN181" s="173" t="str">
        <f>IFERROR(Inv_SY_B!BN181/Inv_SY_B!$CU181-1,"")</f>
        <v/>
      </c>
      <c r="BO181" s="173" t="str">
        <f>IFERROR(Inv_SY_B!BO181/Inv_SY_B!$CU181-1,"")</f>
        <v/>
      </c>
      <c r="BP181" s="173" t="str">
        <f>IFERROR(Inv_SY_B!BP181/Inv_SY_B!$CU181-1,"")</f>
        <v/>
      </c>
      <c r="BQ181" s="173" t="str">
        <f>IFERROR(Inv_SY_B!BQ181/Inv_SY_B!$CU181-1,"")</f>
        <v/>
      </c>
      <c r="BR181" s="173" t="str">
        <f>IFERROR(Inv_SY_B!BR181/Inv_SY_B!$CU181-1,"")</f>
        <v/>
      </c>
      <c r="BS181" s="173" t="str">
        <f>IFERROR(Inv_SY_B!BS181/Inv_SY_B!$CU181-1,"")</f>
        <v/>
      </c>
      <c r="BT181" s="173" t="str">
        <f>IFERROR(Inv_SY_B!BT181/Inv_SY_B!$CU181-1,"")</f>
        <v/>
      </c>
      <c r="BU181" s="173" t="str">
        <f>IFERROR(Inv_SY_B!BU181/Inv_SY_B!$CU181-1,"")</f>
        <v/>
      </c>
      <c r="BV181" s="173" t="str">
        <f>IFERROR(Inv_SY_B!BV181/Inv_SY_B!$CU181-1,"")</f>
        <v/>
      </c>
      <c r="BW181" s="173" t="str">
        <f>IFERROR(Inv_SY_B!BW181/Inv_SY_B!$CU181-1,"")</f>
        <v/>
      </c>
      <c r="BX181" s="173" t="str">
        <f>IFERROR(Inv_SY_B!BX181/Inv_SY_B!$CU181-1,"")</f>
        <v/>
      </c>
      <c r="BY181" s="173" t="str">
        <f>IFERROR(Inv_SY_B!BY181/Inv_SY_B!$CU181-1,"")</f>
        <v/>
      </c>
      <c r="BZ181" s="173" t="str">
        <f>IFERROR(Inv_SY_B!BZ181/Inv_SY_B!$CU181-1,"")</f>
        <v/>
      </c>
      <c r="CA181" s="173" t="str">
        <f>IFERROR(Inv_SY_B!CA181/Inv_SY_B!$CU181-1,"")</f>
        <v/>
      </c>
      <c r="CB181" s="173" t="str">
        <f>IFERROR(Inv_SY_B!CB181/Inv_SY_B!$CU181-1,"")</f>
        <v/>
      </c>
      <c r="CC181" s="173" t="str">
        <f>IFERROR(Inv_SY_B!CC181/Inv_SY_B!$CU181-1,"")</f>
        <v/>
      </c>
      <c r="CD181" s="173" t="str">
        <f>IFERROR(Inv_SY_B!CD181/Inv_SY_B!$CU181-1,"")</f>
        <v/>
      </c>
      <c r="CE181" s="173" t="str">
        <f>IFERROR(Inv_SY_B!CE181/Inv_SY_B!$CU181-1,"")</f>
        <v/>
      </c>
      <c r="CF181" s="173" t="str">
        <f>IFERROR(Inv_SY_B!CF181/Inv_SY_B!$CU181-1,"")</f>
        <v/>
      </c>
      <c r="CG181" s="173" t="str">
        <f>IFERROR(Inv_SY_B!CG181/Inv_SY_B!$CU181-1,"")</f>
        <v/>
      </c>
      <c r="CH181" s="173" t="str">
        <f>IFERROR(Inv_SY_B!CH181/Inv_SY_B!$CU181-1,"")</f>
        <v/>
      </c>
      <c r="CI181" s="173" t="str">
        <f>IFERROR(Inv_SY_B!CI181/Inv_SY_B!$CU181-1,"")</f>
        <v/>
      </c>
      <c r="CJ181" s="173" t="str">
        <f>IFERROR(Inv_SY_B!CJ181/Inv_SY_B!$CU181-1,"")</f>
        <v/>
      </c>
      <c r="CK181" s="173" t="str">
        <f>IFERROR(Inv_SY_B!CK181/Inv_SY_B!$CU181-1,"")</f>
        <v/>
      </c>
      <c r="CL181" s="173" t="str">
        <f>IFERROR(Inv_SY_B!CL181/Inv_SY_B!$CU181-1,"")</f>
        <v/>
      </c>
      <c r="CM181" s="173" t="str">
        <f>IFERROR(Inv_SY_B!CM181/Inv_SY_B!$CU181-1,"")</f>
        <v/>
      </c>
      <c r="CN181" s="173" t="str">
        <f>IFERROR(Inv_SY_B!CN181/Inv_SY_B!$CU181-1,"")</f>
        <v/>
      </c>
      <c r="CO181" s="173" t="str">
        <f>IFERROR(Inv_SY_B!CO181/Inv_SY_B!$CU181-1,"")</f>
        <v/>
      </c>
      <c r="CP181" s="173" t="str">
        <f>IFERROR(Inv_SY_B!CP181/Inv_SY_B!$CU181-1,"")</f>
        <v/>
      </c>
      <c r="CQ181" s="173" t="str">
        <f>IFERROR(Inv_SY_B!CQ181/Inv_SY_B!$CU181-1,"")</f>
        <v/>
      </c>
      <c r="CR181" s="173" t="str">
        <f>IFERROR(Inv_SY_B!CR181/Inv_SY_B!$CU181-1,"")</f>
        <v/>
      </c>
      <c r="CS181" s="173" t="str">
        <f>IFERROR(Inv_SY_B!CS181/Inv_SY_B!$CU181-1,"")</f>
        <v/>
      </c>
      <c r="CT181" s="173" t="str">
        <f>IFERROR(Inv_SY_B!CT181/Inv_SY_B!$CU181-1,"")</f>
        <v/>
      </c>
      <c r="CU181" s="173"/>
      <c r="CV181" s="173"/>
      <c r="CW181" s="173"/>
      <c r="CX181" s="173"/>
    </row>
    <row r="182" spans="2:102">
      <c r="B182" s="164">
        <f t="shared" si="3"/>
        <v>45874</v>
      </c>
      <c r="C182" s="173" t="str">
        <f>IFERROR(Inv_SY_B!C182/Inv_SY_B!$CU182-1,"")</f>
        <v/>
      </c>
      <c r="D182" s="173" t="str">
        <f>IFERROR(Inv_SY_B!D182/Inv_SY_B!$CU182-1,"")</f>
        <v/>
      </c>
      <c r="E182" s="173" t="str">
        <f>IFERROR(Inv_SY_B!E182/Inv_SY_B!$CU182-1,"")</f>
        <v/>
      </c>
      <c r="F182" s="173" t="str">
        <f>IFERROR(Inv_SY_B!F182/Inv_SY_B!$CU182-1,"")</f>
        <v/>
      </c>
      <c r="G182" s="173" t="str">
        <f>IFERROR(Inv_SY_B!G182/Inv_SY_B!$CU182-1,"")</f>
        <v/>
      </c>
      <c r="H182" s="173" t="str">
        <f>IFERROR(Inv_SY_B!H182/Inv_SY_B!$CU182-1,"")</f>
        <v/>
      </c>
      <c r="I182" s="173" t="str">
        <f>IFERROR(Inv_SY_B!I182/Inv_SY_B!$CU182-1,"")</f>
        <v/>
      </c>
      <c r="J182" s="173" t="str">
        <f>IFERROR(Inv_SY_B!J182/Inv_SY_B!$CU182-1,"")</f>
        <v/>
      </c>
      <c r="K182" s="173" t="str">
        <f>IFERROR(Inv_SY_B!K182/Inv_SY_B!$CU182-1,"")</f>
        <v/>
      </c>
      <c r="L182" s="173" t="str">
        <f>IFERROR(Inv_SY_B!L182/Inv_SY_B!$CU182-1,"")</f>
        <v/>
      </c>
      <c r="M182" s="173" t="str">
        <f>IFERROR(Inv_SY_B!M182/Inv_SY_B!$CU182-1,"")</f>
        <v/>
      </c>
      <c r="N182" s="173" t="str">
        <f>IFERROR(Inv_SY_B!N182/Inv_SY_B!$CU182-1,"")</f>
        <v/>
      </c>
      <c r="O182" s="173" t="str">
        <f>IFERROR(Inv_SY_B!O182/Inv_SY_B!$CU182-1,"")</f>
        <v/>
      </c>
      <c r="P182" s="173" t="str">
        <f>IFERROR(Inv_SY_B!P182/Inv_SY_B!$CU182-1,"")</f>
        <v/>
      </c>
      <c r="Q182" s="173" t="str">
        <f>IFERROR(Inv_SY_B!Q182/Inv_SY_B!$CU182-1,"")</f>
        <v/>
      </c>
      <c r="R182" s="173" t="str">
        <f>IFERROR(Inv_SY_B!R182/Inv_SY_B!$CU182-1,"")</f>
        <v/>
      </c>
      <c r="S182" s="173" t="str">
        <f>IFERROR(Inv_SY_B!S182/Inv_SY_B!$CU182-1,"")</f>
        <v/>
      </c>
      <c r="T182" s="173" t="str">
        <f>IFERROR(Inv_SY_B!T182/Inv_SY_B!$CU182-1,"")</f>
        <v/>
      </c>
      <c r="U182" s="173" t="str">
        <f>IFERROR(Inv_SY_B!U182/Inv_SY_B!$CU182-1,"")</f>
        <v/>
      </c>
      <c r="V182" s="173" t="str">
        <f>IFERROR(Inv_SY_B!V182/Inv_SY_B!$CU182-1,"")</f>
        <v/>
      </c>
      <c r="W182" s="173" t="str">
        <f>IFERROR(Inv_SY_B!W182/Inv_SY_B!$CU182-1,"")</f>
        <v/>
      </c>
      <c r="X182" s="173" t="str">
        <f>IFERROR(Inv_SY_B!X182/Inv_SY_B!$CU182-1,"")</f>
        <v/>
      </c>
      <c r="Y182" s="173" t="str">
        <f>IFERROR(Inv_SY_B!Y182/Inv_SY_B!$CU182-1,"")</f>
        <v/>
      </c>
      <c r="Z182" s="173" t="str">
        <f>IFERROR(Inv_SY_B!Z182/Inv_SY_B!$CU182-1,"")</f>
        <v/>
      </c>
      <c r="AA182" s="173" t="str">
        <f>IFERROR(Inv_SY_B!AA182/Inv_SY_B!$CU182-1,"")</f>
        <v/>
      </c>
      <c r="AB182" s="173" t="str">
        <f>IFERROR(Inv_SY_B!AB182/Inv_SY_B!$CU182-1,"")</f>
        <v/>
      </c>
      <c r="AC182" s="173" t="str">
        <f>IFERROR(Inv_SY_B!AC182/Inv_SY_B!$CU182-1,"")</f>
        <v/>
      </c>
      <c r="AD182" s="173" t="str">
        <f>IFERROR(Inv_SY_B!AD182/Inv_SY_B!$CU182-1,"")</f>
        <v/>
      </c>
      <c r="AE182" s="173" t="str">
        <f>IFERROR(Inv_SY_B!AE182/Inv_SY_B!$CU182-1,"")</f>
        <v/>
      </c>
      <c r="AF182" s="173" t="str">
        <f>IFERROR(Inv_SY_B!AF182/Inv_SY_B!$CU182-1,"")</f>
        <v/>
      </c>
      <c r="AG182" s="173" t="str">
        <f>IFERROR(Inv_SY_B!AG182/Inv_SY_B!$CU182-1,"")</f>
        <v/>
      </c>
      <c r="AH182" s="173" t="str">
        <f>IFERROR(Inv_SY_B!AH182/Inv_SY_B!$CU182-1,"")</f>
        <v/>
      </c>
      <c r="AI182" s="173" t="str">
        <f>IFERROR(Inv_SY_B!AI182/Inv_SY_B!$CU182-1,"")</f>
        <v/>
      </c>
      <c r="AJ182" s="173" t="str">
        <f>IFERROR(Inv_SY_B!AJ182/Inv_SY_B!$CU182-1,"")</f>
        <v/>
      </c>
      <c r="AK182" s="173" t="str">
        <f>IFERROR(Inv_SY_B!AK182/Inv_SY_B!$CU182-1,"")</f>
        <v/>
      </c>
      <c r="AL182" s="173" t="str">
        <f>IFERROR(Inv_SY_B!AL182/Inv_SY_B!$CU182-1,"")</f>
        <v/>
      </c>
      <c r="AM182" s="173" t="str">
        <f>IFERROR(Inv_SY_B!AM182/Inv_SY_B!$CU182-1,"")</f>
        <v/>
      </c>
      <c r="AN182" s="173" t="str">
        <f>IFERROR(Inv_SY_B!AN182/Inv_SY_B!$CU182-1,"")</f>
        <v/>
      </c>
      <c r="AO182" s="173" t="str">
        <f>IFERROR(Inv_SY_B!AO182/Inv_SY_B!$CU182-1,"")</f>
        <v/>
      </c>
      <c r="AP182" s="173" t="str">
        <f>IFERROR(Inv_SY_B!AP182/Inv_SY_B!$CU182-1,"")</f>
        <v/>
      </c>
      <c r="AQ182" s="173" t="str">
        <f>IFERROR(Inv_SY_B!AQ182/Inv_SY_B!$CU182-1,"")</f>
        <v/>
      </c>
      <c r="AR182" s="173" t="str">
        <f>IFERROR(Inv_SY_B!AR182/Inv_SY_B!$CU182-1,"")</f>
        <v/>
      </c>
      <c r="AS182" s="173" t="str">
        <f>IFERROR(Inv_SY_B!AS182/Inv_SY_B!$CU182-1,"")</f>
        <v/>
      </c>
      <c r="AT182" s="173" t="str">
        <f>IFERROR(Inv_SY_B!AT182/Inv_SY_B!$CU182-1,"")</f>
        <v/>
      </c>
      <c r="AU182" s="173" t="str">
        <f>IFERROR(Inv_SY_B!AU182/Inv_SY_B!$CU182-1,"")</f>
        <v/>
      </c>
      <c r="AV182" s="173" t="str">
        <f>IFERROR(Inv_SY_B!AV182/Inv_SY_B!$CU182-1,"")</f>
        <v/>
      </c>
      <c r="AW182" s="173" t="str">
        <f>IFERROR(Inv_SY_B!AW182/Inv_SY_B!$CU182-1,"")</f>
        <v/>
      </c>
      <c r="AX182" s="173" t="str">
        <f>IFERROR(Inv_SY_B!AX182/Inv_SY_B!$CU182-1,"")</f>
        <v/>
      </c>
      <c r="AY182" s="173" t="str">
        <f>IFERROR(Inv_SY_B!AY182/Inv_SY_B!$CU182-1,"")</f>
        <v/>
      </c>
      <c r="AZ182" s="173" t="str">
        <f>IFERROR(Inv_SY_B!AZ182/Inv_SY_B!$CU182-1,"")</f>
        <v/>
      </c>
      <c r="BA182" s="173" t="str">
        <f>IFERROR(Inv_SY_B!BA182/Inv_SY_B!$CU182-1,"")</f>
        <v/>
      </c>
      <c r="BB182" s="173" t="str">
        <f>IFERROR(Inv_SY_B!BB182/Inv_SY_B!$CU182-1,"")</f>
        <v/>
      </c>
      <c r="BC182" s="173" t="str">
        <f>IFERROR(Inv_SY_B!BC182/Inv_SY_B!$CU182-1,"")</f>
        <v/>
      </c>
      <c r="BD182" s="173" t="str">
        <f>IFERROR(Inv_SY_B!BD182/Inv_SY_B!$CU182-1,"")</f>
        <v/>
      </c>
      <c r="BE182" s="173" t="str">
        <f>IFERROR(Inv_SY_B!BE182/Inv_SY_B!$CU182-1,"")</f>
        <v/>
      </c>
      <c r="BF182" s="173" t="str">
        <f>IFERROR(Inv_SY_B!BF182/Inv_SY_B!$CU182-1,"")</f>
        <v/>
      </c>
      <c r="BG182" s="173" t="str">
        <f>IFERROR(Inv_SY_B!BG182/Inv_SY_B!$CU182-1,"")</f>
        <v/>
      </c>
      <c r="BH182" s="173" t="str">
        <f>IFERROR(Inv_SY_B!BH182/Inv_SY_B!$CU182-1,"")</f>
        <v/>
      </c>
      <c r="BI182" s="173" t="str">
        <f>IFERROR(Inv_SY_B!BI182/Inv_SY_B!$CU182-1,"")</f>
        <v/>
      </c>
      <c r="BJ182" s="173" t="str">
        <f>IFERROR(Inv_SY_B!BJ182/Inv_SY_B!$CU182-1,"")</f>
        <v/>
      </c>
      <c r="BK182" s="173" t="str">
        <f>IFERROR(Inv_SY_B!BK182/Inv_SY_B!$CU182-1,"")</f>
        <v/>
      </c>
      <c r="BL182" s="173" t="str">
        <f>IFERROR(Inv_SY_B!BL182/Inv_SY_B!$CU182-1,"")</f>
        <v/>
      </c>
      <c r="BM182" s="173" t="str">
        <f>IFERROR(Inv_SY_B!BM182/Inv_SY_B!$CU182-1,"")</f>
        <v/>
      </c>
      <c r="BN182" s="173" t="str">
        <f>IFERROR(Inv_SY_B!BN182/Inv_SY_B!$CU182-1,"")</f>
        <v/>
      </c>
      <c r="BO182" s="173" t="str">
        <f>IFERROR(Inv_SY_B!BO182/Inv_SY_B!$CU182-1,"")</f>
        <v/>
      </c>
      <c r="BP182" s="173" t="str">
        <f>IFERROR(Inv_SY_B!BP182/Inv_SY_B!$CU182-1,"")</f>
        <v/>
      </c>
      <c r="BQ182" s="173" t="str">
        <f>IFERROR(Inv_SY_B!BQ182/Inv_SY_B!$CU182-1,"")</f>
        <v/>
      </c>
      <c r="BR182" s="173" t="str">
        <f>IFERROR(Inv_SY_B!BR182/Inv_SY_B!$CU182-1,"")</f>
        <v/>
      </c>
      <c r="BS182" s="173" t="str">
        <f>IFERROR(Inv_SY_B!BS182/Inv_SY_B!$CU182-1,"")</f>
        <v/>
      </c>
      <c r="BT182" s="173" t="str">
        <f>IFERROR(Inv_SY_B!BT182/Inv_SY_B!$CU182-1,"")</f>
        <v/>
      </c>
      <c r="BU182" s="173" t="str">
        <f>IFERROR(Inv_SY_B!BU182/Inv_SY_B!$CU182-1,"")</f>
        <v/>
      </c>
      <c r="BV182" s="173" t="str">
        <f>IFERROR(Inv_SY_B!BV182/Inv_SY_B!$CU182-1,"")</f>
        <v/>
      </c>
      <c r="BW182" s="173" t="str">
        <f>IFERROR(Inv_SY_B!BW182/Inv_SY_B!$CU182-1,"")</f>
        <v/>
      </c>
      <c r="BX182" s="173" t="str">
        <f>IFERROR(Inv_SY_B!BX182/Inv_SY_B!$CU182-1,"")</f>
        <v/>
      </c>
      <c r="BY182" s="173" t="str">
        <f>IFERROR(Inv_SY_B!BY182/Inv_SY_B!$CU182-1,"")</f>
        <v/>
      </c>
      <c r="BZ182" s="173" t="str">
        <f>IFERROR(Inv_SY_B!BZ182/Inv_SY_B!$CU182-1,"")</f>
        <v/>
      </c>
      <c r="CA182" s="173" t="str">
        <f>IFERROR(Inv_SY_B!CA182/Inv_SY_B!$CU182-1,"")</f>
        <v/>
      </c>
      <c r="CB182" s="173" t="str">
        <f>IFERROR(Inv_SY_B!CB182/Inv_SY_B!$CU182-1,"")</f>
        <v/>
      </c>
      <c r="CC182" s="173" t="str">
        <f>IFERROR(Inv_SY_B!CC182/Inv_SY_B!$CU182-1,"")</f>
        <v/>
      </c>
      <c r="CD182" s="173" t="str">
        <f>IFERROR(Inv_SY_B!CD182/Inv_SY_B!$CU182-1,"")</f>
        <v/>
      </c>
      <c r="CE182" s="173" t="str">
        <f>IFERROR(Inv_SY_B!CE182/Inv_SY_B!$CU182-1,"")</f>
        <v/>
      </c>
      <c r="CF182" s="173" t="str">
        <f>IFERROR(Inv_SY_B!CF182/Inv_SY_B!$CU182-1,"")</f>
        <v/>
      </c>
      <c r="CG182" s="173" t="str">
        <f>IFERROR(Inv_SY_B!CG182/Inv_SY_B!$CU182-1,"")</f>
        <v/>
      </c>
      <c r="CH182" s="173" t="str">
        <f>IFERROR(Inv_SY_B!CH182/Inv_SY_B!$CU182-1,"")</f>
        <v/>
      </c>
      <c r="CI182" s="173" t="str">
        <f>IFERROR(Inv_SY_B!CI182/Inv_SY_B!$CU182-1,"")</f>
        <v/>
      </c>
      <c r="CJ182" s="173" t="str">
        <f>IFERROR(Inv_SY_B!CJ182/Inv_SY_B!$CU182-1,"")</f>
        <v/>
      </c>
      <c r="CK182" s="173" t="str">
        <f>IFERROR(Inv_SY_B!CK182/Inv_SY_B!$CU182-1,"")</f>
        <v/>
      </c>
      <c r="CL182" s="173" t="str">
        <f>IFERROR(Inv_SY_B!CL182/Inv_SY_B!$CU182-1,"")</f>
        <v/>
      </c>
      <c r="CM182" s="173" t="str">
        <f>IFERROR(Inv_SY_B!CM182/Inv_SY_B!$CU182-1,"")</f>
        <v/>
      </c>
      <c r="CN182" s="173" t="str">
        <f>IFERROR(Inv_SY_B!CN182/Inv_SY_B!$CU182-1,"")</f>
        <v/>
      </c>
      <c r="CO182" s="173" t="str">
        <f>IFERROR(Inv_SY_B!CO182/Inv_SY_B!$CU182-1,"")</f>
        <v/>
      </c>
      <c r="CP182" s="173" t="str">
        <f>IFERROR(Inv_SY_B!CP182/Inv_SY_B!$CU182-1,"")</f>
        <v/>
      </c>
      <c r="CQ182" s="173" t="str">
        <f>IFERROR(Inv_SY_B!CQ182/Inv_SY_B!$CU182-1,"")</f>
        <v/>
      </c>
      <c r="CR182" s="173" t="str">
        <f>IFERROR(Inv_SY_B!CR182/Inv_SY_B!$CU182-1,"")</f>
        <v/>
      </c>
      <c r="CS182" s="173" t="str">
        <f>IFERROR(Inv_SY_B!CS182/Inv_SY_B!$CU182-1,"")</f>
        <v/>
      </c>
      <c r="CT182" s="173" t="str">
        <f>IFERROR(Inv_SY_B!CT182/Inv_SY_B!$CU182-1,"")</f>
        <v/>
      </c>
      <c r="CU182" s="173"/>
      <c r="CV182" s="173"/>
      <c r="CW182" s="173"/>
      <c r="CX182" s="173"/>
    </row>
    <row r="183" spans="2:102">
      <c r="B183" s="164">
        <f t="shared" si="3"/>
        <v>45875</v>
      </c>
      <c r="C183" s="173" t="str">
        <f>IFERROR(Inv_SY_B!C183/Inv_SY_B!$CU183-1,"")</f>
        <v/>
      </c>
      <c r="D183" s="173" t="str">
        <f>IFERROR(Inv_SY_B!D183/Inv_SY_B!$CU183-1,"")</f>
        <v/>
      </c>
      <c r="E183" s="173" t="str">
        <f>IFERROR(Inv_SY_B!E183/Inv_SY_B!$CU183-1,"")</f>
        <v/>
      </c>
      <c r="F183" s="173" t="str">
        <f>IFERROR(Inv_SY_B!F183/Inv_SY_B!$CU183-1,"")</f>
        <v/>
      </c>
      <c r="G183" s="173" t="str">
        <f>IFERROR(Inv_SY_B!G183/Inv_SY_B!$CU183-1,"")</f>
        <v/>
      </c>
      <c r="H183" s="173" t="str">
        <f>IFERROR(Inv_SY_B!H183/Inv_SY_B!$CU183-1,"")</f>
        <v/>
      </c>
      <c r="I183" s="173" t="str">
        <f>IFERROR(Inv_SY_B!I183/Inv_SY_B!$CU183-1,"")</f>
        <v/>
      </c>
      <c r="J183" s="173" t="str">
        <f>IFERROR(Inv_SY_B!J183/Inv_SY_B!$CU183-1,"")</f>
        <v/>
      </c>
      <c r="K183" s="173" t="str">
        <f>IFERROR(Inv_SY_B!K183/Inv_SY_B!$CU183-1,"")</f>
        <v/>
      </c>
      <c r="L183" s="173" t="str">
        <f>IFERROR(Inv_SY_B!L183/Inv_SY_B!$CU183-1,"")</f>
        <v/>
      </c>
      <c r="M183" s="173" t="str">
        <f>IFERROR(Inv_SY_B!M183/Inv_SY_B!$CU183-1,"")</f>
        <v/>
      </c>
      <c r="N183" s="173" t="str">
        <f>IFERROR(Inv_SY_B!N183/Inv_SY_B!$CU183-1,"")</f>
        <v/>
      </c>
      <c r="O183" s="173" t="str">
        <f>IFERROR(Inv_SY_B!O183/Inv_SY_B!$CU183-1,"")</f>
        <v/>
      </c>
      <c r="P183" s="173" t="str">
        <f>IFERROR(Inv_SY_B!P183/Inv_SY_B!$CU183-1,"")</f>
        <v/>
      </c>
      <c r="Q183" s="173" t="str">
        <f>IFERROR(Inv_SY_B!Q183/Inv_SY_B!$CU183-1,"")</f>
        <v/>
      </c>
      <c r="R183" s="173" t="str">
        <f>IFERROR(Inv_SY_B!R183/Inv_SY_B!$CU183-1,"")</f>
        <v/>
      </c>
      <c r="S183" s="173" t="str">
        <f>IFERROR(Inv_SY_B!S183/Inv_SY_B!$CU183-1,"")</f>
        <v/>
      </c>
      <c r="T183" s="173" t="str">
        <f>IFERROR(Inv_SY_B!T183/Inv_SY_B!$CU183-1,"")</f>
        <v/>
      </c>
      <c r="U183" s="173" t="str">
        <f>IFERROR(Inv_SY_B!U183/Inv_SY_B!$CU183-1,"")</f>
        <v/>
      </c>
      <c r="V183" s="173" t="str">
        <f>IFERROR(Inv_SY_B!V183/Inv_SY_B!$CU183-1,"")</f>
        <v/>
      </c>
      <c r="W183" s="173" t="str">
        <f>IFERROR(Inv_SY_B!W183/Inv_SY_B!$CU183-1,"")</f>
        <v/>
      </c>
      <c r="X183" s="173" t="str">
        <f>IFERROR(Inv_SY_B!X183/Inv_SY_B!$CU183-1,"")</f>
        <v/>
      </c>
      <c r="Y183" s="173" t="str">
        <f>IFERROR(Inv_SY_B!Y183/Inv_SY_B!$CU183-1,"")</f>
        <v/>
      </c>
      <c r="Z183" s="173" t="str">
        <f>IFERROR(Inv_SY_B!Z183/Inv_SY_B!$CU183-1,"")</f>
        <v/>
      </c>
      <c r="AA183" s="173" t="str">
        <f>IFERROR(Inv_SY_B!AA183/Inv_SY_B!$CU183-1,"")</f>
        <v/>
      </c>
      <c r="AB183" s="173" t="str">
        <f>IFERROR(Inv_SY_B!AB183/Inv_SY_B!$CU183-1,"")</f>
        <v/>
      </c>
      <c r="AC183" s="173" t="str">
        <f>IFERROR(Inv_SY_B!AC183/Inv_SY_B!$CU183-1,"")</f>
        <v/>
      </c>
      <c r="AD183" s="173" t="str">
        <f>IFERROR(Inv_SY_B!AD183/Inv_SY_B!$CU183-1,"")</f>
        <v/>
      </c>
      <c r="AE183" s="173" t="str">
        <f>IFERROR(Inv_SY_B!AE183/Inv_SY_B!$CU183-1,"")</f>
        <v/>
      </c>
      <c r="AF183" s="173" t="str">
        <f>IFERROR(Inv_SY_B!AF183/Inv_SY_B!$CU183-1,"")</f>
        <v/>
      </c>
      <c r="AG183" s="173" t="str">
        <f>IFERROR(Inv_SY_B!AG183/Inv_SY_B!$CU183-1,"")</f>
        <v/>
      </c>
      <c r="AH183" s="173" t="str">
        <f>IFERROR(Inv_SY_B!AH183/Inv_SY_B!$CU183-1,"")</f>
        <v/>
      </c>
      <c r="AI183" s="173" t="str">
        <f>IFERROR(Inv_SY_B!AI183/Inv_SY_B!$CU183-1,"")</f>
        <v/>
      </c>
      <c r="AJ183" s="173" t="str">
        <f>IFERROR(Inv_SY_B!AJ183/Inv_SY_B!$CU183-1,"")</f>
        <v/>
      </c>
      <c r="AK183" s="173" t="str">
        <f>IFERROR(Inv_SY_B!AK183/Inv_SY_B!$CU183-1,"")</f>
        <v/>
      </c>
      <c r="AL183" s="173" t="str">
        <f>IFERROR(Inv_SY_B!AL183/Inv_SY_B!$CU183-1,"")</f>
        <v/>
      </c>
      <c r="AM183" s="173" t="str">
        <f>IFERROR(Inv_SY_B!AM183/Inv_SY_B!$CU183-1,"")</f>
        <v/>
      </c>
      <c r="AN183" s="173" t="str">
        <f>IFERROR(Inv_SY_B!AN183/Inv_SY_B!$CU183-1,"")</f>
        <v/>
      </c>
      <c r="AO183" s="173" t="str">
        <f>IFERROR(Inv_SY_B!AO183/Inv_SY_B!$CU183-1,"")</f>
        <v/>
      </c>
      <c r="AP183" s="173" t="str">
        <f>IFERROR(Inv_SY_B!AP183/Inv_SY_B!$CU183-1,"")</f>
        <v/>
      </c>
      <c r="AQ183" s="173" t="str">
        <f>IFERROR(Inv_SY_B!AQ183/Inv_SY_B!$CU183-1,"")</f>
        <v/>
      </c>
      <c r="AR183" s="173" t="str">
        <f>IFERROR(Inv_SY_B!AR183/Inv_SY_B!$CU183-1,"")</f>
        <v/>
      </c>
      <c r="AS183" s="173" t="str">
        <f>IFERROR(Inv_SY_B!AS183/Inv_SY_B!$CU183-1,"")</f>
        <v/>
      </c>
      <c r="AT183" s="173" t="str">
        <f>IFERROR(Inv_SY_B!AT183/Inv_SY_B!$CU183-1,"")</f>
        <v/>
      </c>
      <c r="AU183" s="173" t="str">
        <f>IFERROR(Inv_SY_B!AU183/Inv_SY_B!$CU183-1,"")</f>
        <v/>
      </c>
      <c r="AV183" s="173" t="str">
        <f>IFERROR(Inv_SY_B!AV183/Inv_SY_B!$CU183-1,"")</f>
        <v/>
      </c>
      <c r="AW183" s="173" t="str">
        <f>IFERROR(Inv_SY_B!AW183/Inv_SY_B!$CU183-1,"")</f>
        <v/>
      </c>
      <c r="AX183" s="173" t="str">
        <f>IFERROR(Inv_SY_B!AX183/Inv_SY_B!$CU183-1,"")</f>
        <v/>
      </c>
      <c r="AY183" s="173" t="str">
        <f>IFERROR(Inv_SY_B!AY183/Inv_SY_B!$CU183-1,"")</f>
        <v/>
      </c>
      <c r="AZ183" s="173" t="str">
        <f>IFERROR(Inv_SY_B!AZ183/Inv_SY_B!$CU183-1,"")</f>
        <v/>
      </c>
      <c r="BA183" s="173" t="str">
        <f>IFERROR(Inv_SY_B!BA183/Inv_SY_B!$CU183-1,"")</f>
        <v/>
      </c>
      <c r="BB183" s="173" t="str">
        <f>IFERROR(Inv_SY_B!BB183/Inv_SY_B!$CU183-1,"")</f>
        <v/>
      </c>
      <c r="BC183" s="173" t="str">
        <f>IFERROR(Inv_SY_B!BC183/Inv_SY_B!$CU183-1,"")</f>
        <v/>
      </c>
      <c r="BD183" s="173" t="str">
        <f>IFERROR(Inv_SY_B!BD183/Inv_SY_B!$CU183-1,"")</f>
        <v/>
      </c>
      <c r="BE183" s="173" t="str">
        <f>IFERROR(Inv_SY_B!BE183/Inv_SY_B!$CU183-1,"")</f>
        <v/>
      </c>
      <c r="BF183" s="173" t="str">
        <f>IFERROR(Inv_SY_B!BF183/Inv_SY_B!$CU183-1,"")</f>
        <v/>
      </c>
      <c r="BG183" s="173" t="str">
        <f>IFERROR(Inv_SY_B!BG183/Inv_SY_B!$CU183-1,"")</f>
        <v/>
      </c>
      <c r="BH183" s="173" t="str">
        <f>IFERROR(Inv_SY_B!BH183/Inv_SY_B!$CU183-1,"")</f>
        <v/>
      </c>
      <c r="BI183" s="173" t="str">
        <f>IFERROR(Inv_SY_B!BI183/Inv_SY_B!$CU183-1,"")</f>
        <v/>
      </c>
      <c r="BJ183" s="173" t="str">
        <f>IFERROR(Inv_SY_B!BJ183/Inv_SY_B!$CU183-1,"")</f>
        <v/>
      </c>
      <c r="BK183" s="173" t="str">
        <f>IFERROR(Inv_SY_B!BK183/Inv_SY_B!$CU183-1,"")</f>
        <v/>
      </c>
      <c r="BL183" s="173" t="str">
        <f>IFERROR(Inv_SY_B!BL183/Inv_SY_B!$CU183-1,"")</f>
        <v/>
      </c>
      <c r="BM183" s="173" t="str">
        <f>IFERROR(Inv_SY_B!BM183/Inv_SY_B!$CU183-1,"")</f>
        <v/>
      </c>
      <c r="BN183" s="173" t="str">
        <f>IFERROR(Inv_SY_B!BN183/Inv_SY_B!$CU183-1,"")</f>
        <v/>
      </c>
      <c r="BO183" s="173" t="str">
        <f>IFERROR(Inv_SY_B!BO183/Inv_SY_B!$CU183-1,"")</f>
        <v/>
      </c>
      <c r="BP183" s="173" t="str">
        <f>IFERROR(Inv_SY_B!BP183/Inv_SY_B!$CU183-1,"")</f>
        <v/>
      </c>
      <c r="BQ183" s="173" t="str">
        <f>IFERROR(Inv_SY_B!BQ183/Inv_SY_B!$CU183-1,"")</f>
        <v/>
      </c>
      <c r="BR183" s="173" t="str">
        <f>IFERROR(Inv_SY_B!BR183/Inv_SY_B!$CU183-1,"")</f>
        <v/>
      </c>
      <c r="BS183" s="173" t="str">
        <f>IFERROR(Inv_SY_B!BS183/Inv_SY_B!$CU183-1,"")</f>
        <v/>
      </c>
      <c r="BT183" s="173" t="str">
        <f>IFERROR(Inv_SY_B!BT183/Inv_SY_B!$CU183-1,"")</f>
        <v/>
      </c>
      <c r="BU183" s="173" t="str">
        <f>IFERROR(Inv_SY_B!BU183/Inv_SY_B!$CU183-1,"")</f>
        <v/>
      </c>
      <c r="BV183" s="173" t="str">
        <f>IFERROR(Inv_SY_B!BV183/Inv_SY_B!$CU183-1,"")</f>
        <v/>
      </c>
      <c r="BW183" s="173" t="str">
        <f>IFERROR(Inv_SY_B!BW183/Inv_SY_B!$CU183-1,"")</f>
        <v/>
      </c>
      <c r="BX183" s="173" t="str">
        <f>IFERROR(Inv_SY_B!BX183/Inv_SY_B!$CU183-1,"")</f>
        <v/>
      </c>
      <c r="BY183" s="173" t="str">
        <f>IFERROR(Inv_SY_B!BY183/Inv_SY_B!$CU183-1,"")</f>
        <v/>
      </c>
      <c r="BZ183" s="173" t="str">
        <f>IFERROR(Inv_SY_B!BZ183/Inv_SY_B!$CU183-1,"")</f>
        <v/>
      </c>
      <c r="CA183" s="173" t="str">
        <f>IFERROR(Inv_SY_B!CA183/Inv_SY_B!$CU183-1,"")</f>
        <v/>
      </c>
      <c r="CB183" s="173" t="str">
        <f>IFERROR(Inv_SY_B!CB183/Inv_SY_B!$CU183-1,"")</f>
        <v/>
      </c>
      <c r="CC183" s="173" t="str">
        <f>IFERROR(Inv_SY_B!CC183/Inv_SY_B!$CU183-1,"")</f>
        <v/>
      </c>
      <c r="CD183" s="173" t="str">
        <f>IFERROR(Inv_SY_B!CD183/Inv_SY_B!$CU183-1,"")</f>
        <v/>
      </c>
      <c r="CE183" s="173" t="str">
        <f>IFERROR(Inv_SY_B!CE183/Inv_SY_B!$CU183-1,"")</f>
        <v/>
      </c>
      <c r="CF183" s="173" t="str">
        <f>IFERROR(Inv_SY_B!CF183/Inv_SY_B!$CU183-1,"")</f>
        <v/>
      </c>
      <c r="CG183" s="173" t="str">
        <f>IFERROR(Inv_SY_B!CG183/Inv_SY_B!$CU183-1,"")</f>
        <v/>
      </c>
      <c r="CH183" s="173" t="str">
        <f>IFERROR(Inv_SY_B!CH183/Inv_SY_B!$CU183-1,"")</f>
        <v/>
      </c>
      <c r="CI183" s="173" t="str">
        <f>IFERROR(Inv_SY_B!CI183/Inv_SY_B!$CU183-1,"")</f>
        <v/>
      </c>
      <c r="CJ183" s="173" t="str">
        <f>IFERROR(Inv_SY_B!CJ183/Inv_SY_B!$CU183-1,"")</f>
        <v/>
      </c>
      <c r="CK183" s="173" t="str">
        <f>IFERROR(Inv_SY_B!CK183/Inv_SY_B!$CU183-1,"")</f>
        <v/>
      </c>
      <c r="CL183" s="173" t="str">
        <f>IFERROR(Inv_SY_B!CL183/Inv_SY_B!$CU183-1,"")</f>
        <v/>
      </c>
      <c r="CM183" s="173" t="str">
        <f>IFERROR(Inv_SY_B!CM183/Inv_SY_B!$CU183-1,"")</f>
        <v/>
      </c>
      <c r="CN183" s="173" t="str">
        <f>IFERROR(Inv_SY_B!CN183/Inv_SY_B!$CU183-1,"")</f>
        <v/>
      </c>
      <c r="CO183" s="173" t="str">
        <f>IFERROR(Inv_SY_B!CO183/Inv_SY_B!$CU183-1,"")</f>
        <v/>
      </c>
      <c r="CP183" s="173" t="str">
        <f>IFERROR(Inv_SY_B!CP183/Inv_SY_B!$CU183-1,"")</f>
        <v/>
      </c>
      <c r="CQ183" s="173" t="str">
        <f>IFERROR(Inv_SY_B!CQ183/Inv_SY_B!$CU183-1,"")</f>
        <v/>
      </c>
      <c r="CR183" s="173" t="str">
        <f>IFERROR(Inv_SY_B!CR183/Inv_SY_B!$CU183-1,"")</f>
        <v/>
      </c>
      <c r="CS183" s="173" t="str">
        <f>IFERROR(Inv_SY_B!CS183/Inv_SY_B!$CU183-1,"")</f>
        <v/>
      </c>
      <c r="CT183" s="173" t="str">
        <f>IFERROR(Inv_SY_B!CT183/Inv_SY_B!$CU183-1,"")</f>
        <v/>
      </c>
      <c r="CU183" s="173"/>
      <c r="CV183" s="173"/>
      <c r="CW183" s="173"/>
      <c r="CX183" s="173"/>
    </row>
    <row r="184" spans="2:102">
      <c r="B184" s="164">
        <f t="shared" si="3"/>
        <v>45876</v>
      </c>
      <c r="C184" s="173" t="str">
        <f>IFERROR(Inv_SY_B!C184/Inv_SY_B!$CU184-1,"")</f>
        <v/>
      </c>
      <c r="D184" s="173" t="str">
        <f>IFERROR(Inv_SY_B!D184/Inv_SY_B!$CU184-1,"")</f>
        <v/>
      </c>
      <c r="E184" s="173" t="str">
        <f>IFERROR(Inv_SY_B!E184/Inv_SY_B!$CU184-1,"")</f>
        <v/>
      </c>
      <c r="F184" s="173" t="str">
        <f>IFERROR(Inv_SY_B!F184/Inv_SY_B!$CU184-1,"")</f>
        <v/>
      </c>
      <c r="G184" s="173" t="str">
        <f>IFERROR(Inv_SY_B!G184/Inv_SY_B!$CU184-1,"")</f>
        <v/>
      </c>
      <c r="H184" s="173" t="str">
        <f>IFERROR(Inv_SY_B!H184/Inv_SY_B!$CU184-1,"")</f>
        <v/>
      </c>
      <c r="I184" s="173" t="str">
        <f>IFERROR(Inv_SY_B!I184/Inv_SY_B!$CU184-1,"")</f>
        <v/>
      </c>
      <c r="J184" s="173" t="str">
        <f>IFERROR(Inv_SY_B!J184/Inv_SY_B!$CU184-1,"")</f>
        <v/>
      </c>
      <c r="K184" s="173" t="str">
        <f>IFERROR(Inv_SY_B!K184/Inv_SY_B!$CU184-1,"")</f>
        <v/>
      </c>
      <c r="L184" s="173" t="str">
        <f>IFERROR(Inv_SY_B!L184/Inv_SY_B!$CU184-1,"")</f>
        <v/>
      </c>
      <c r="M184" s="173" t="str">
        <f>IFERROR(Inv_SY_B!M184/Inv_SY_B!$CU184-1,"")</f>
        <v/>
      </c>
      <c r="N184" s="173" t="str">
        <f>IFERROR(Inv_SY_B!N184/Inv_SY_B!$CU184-1,"")</f>
        <v/>
      </c>
      <c r="O184" s="173" t="str">
        <f>IFERROR(Inv_SY_B!O184/Inv_SY_B!$CU184-1,"")</f>
        <v/>
      </c>
      <c r="P184" s="173" t="str">
        <f>IFERROR(Inv_SY_B!P184/Inv_SY_B!$CU184-1,"")</f>
        <v/>
      </c>
      <c r="Q184" s="173" t="str">
        <f>IFERROR(Inv_SY_B!Q184/Inv_SY_B!$CU184-1,"")</f>
        <v/>
      </c>
      <c r="R184" s="173" t="str">
        <f>IFERROR(Inv_SY_B!R184/Inv_SY_B!$CU184-1,"")</f>
        <v/>
      </c>
      <c r="S184" s="173" t="str">
        <f>IFERROR(Inv_SY_B!S184/Inv_SY_B!$CU184-1,"")</f>
        <v/>
      </c>
      <c r="T184" s="173" t="str">
        <f>IFERROR(Inv_SY_B!T184/Inv_SY_B!$CU184-1,"")</f>
        <v/>
      </c>
      <c r="U184" s="173" t="str">
        <f>IFERROR(Inv_SY_B!U184/Inv_SY_B!$CU184-1,"")</f>
        <v/>
      </c>
      <c r="V184" s="173" t="str">
        <f>IFERROR(Inv_SY_B!V184/Inv_SY_B!$CU184-1,"")</f>
        <v/>
      </c>
      <c r="W184" s="173" t="str">
        <f>IFERROR(Inv_SY_B!W184/Inv_SY_B!$CU184-1,"")</f>
        <v/>
      </c>
      <c r="X184" s="173" t="str">
        <f>IFERROR(Inv_SY_B!X184/Inv_SY_B!$CU184-1,"")</f>
        <v/>
      </c>
      <c r="Y184" s="173" t="str">
        <f>IFERROR(Inv_SY_B!Y184/Inv_SY_B!$CU184-1,"")</f>
        <v/>
      </c>
      <c r="Z184" s="173" t="str">
        <f>IFERROR(Inv_SY_B!Z184/Inv_SY_B!$CU184-1,"")</f>
        <v/>
      </c>
      <c r="AA184" s="173" t="str">
        <f>IFERROR(Inv_SY_B!AA184/Inv_SY_B!$CU184-1,"")</f>
        <v/>
      </c>
      <c r="AB184" s="173" t="str">
        <f>IFERROR(Inv_SY_B!AB184/Inv_SY_B!$CU184-1,"")</f>
        <v/>
      </c>
      <c r="AC184" s="173" t="str">
        <f>IFERROR(Inv_SY_B!AC184/Inv_SY_B!$CU184-1,"")</f>
        <v/>
      </c>
      <c r="AD184" s="173" t="str">
        <f>IFERROR(Inv_SY_B!AD184/Inv_SY_B!$CU184-1,"")</f>
        <v/>
      </c>
      <c r="AE184" s="173" t="str">
        <f>IFERROR(Inv_SY_B!AE184/Inv_SY_B!$CU184-1,"")</f>
        <v/>
      </c>
      <c r="AF184" s="173" t="str">
        <f>IFERROR(Inv_SY_B!AF184/Inv_SY_B!$CU184-1,"")</f>
        <v/>
      </c>
      <c r="AG184" s="173" t="str">
        <f>IFERROR(Inv_SY_B!AG184/Inv_SY_B!$CU184-1,"")</f>
        <v/>
      </c>
      <c r="AH184" s="173" t="str">
        <f>IFERROR(Inv_SY_B!AH184/Inv_SY_B!$CU184-1,"")</f>
        <v/>
      </c>
      <c r="AI184" s="173" t="str">
        <f>IFERROR(Inv_SY_B!AI184/Inv_SY_B!$CU184-1,"")</f>
        <v/>
      </c>
      <c r="AJ184" s="173" t="str">
        <f>IFERROR(Inv_SY_B!AJ184/Inv_SY_B!$CU184-1,"")</f>
        <v/>
      </c>
      <c r="AK184" s="173" t="str">
        <f>IFERROR(Inv_SY_B!AK184/Inv_SY_B!$CU184-1,"")</f>
        <v/>
      </c>
      <c r="AL184" s="173" t="str">
        <f>IFERROR(Inv_SY_B!AL184/Inv_SY_B!$CU184-1,"")</f>
        <v/>
      </c>
      <c r="AM184" s="173" t="str">
        <f>IFERROR(Inv_SY_B!AM184/Inv_SY_B!$CU184-1,"")</f>
        <v/>
      </c>
      <c r="AN184" s="173" t="str">
        <f>IFERROR(Inv_SY_B!AN184/Inv_SY_B!$CU184-1,"")</f>
        <v/>
      </c>
      <c r="AO184" s="173" t="str">
        <f>IFERROR(Inv_SY_B!AO184/Inv_SY_B!$CU184-1,"")</f>
        <v/>
      </c>
      <c r="AP184" s="173" t="str">
        <f>IFERROR(Inv_SY_B!AP184/Inv_SY_B!$CU184-1,"")</f>
        <v/>
      </c>
      <c r="AQ184" s="173" t="str">
        <f>IFERROR(Inv_SY_B!AQ184/Inv_SY_B!$CU184-1,"")</f>
        <v/>
      </c>
      <c r="AR184" s="173" t="str">
        <f>IFERROR(Inv_SY_B!AR184/Inv_SY_B!$CU184-1,"")</f>
        <v/>
      </c>
      <c r="AS184" s="173" t="str">
        <f>IFERROR(Inv_SY_B!AS184/Inv_SY_B!$CU184-1,"")</f>
        <v/>
      </c>
      <c r="AT184" s="173" t="str">
        <f>IFERROR(Inv_SY_B!AT184/Inv_SY_B!$CU184-1,"")</f>
        <v/>
      </c>
      <c r="AU184" s="173" t="str">
        <f>IFERROR(Inv_SY_B!AU184/Inv_SY_B!$CU184-1,"")</f>
        <v/>
      </c>
      <c r="AV184" s="173" t="str">
        <f>IFERROR(Inv_SY_B!AV184/Inv_SY_B!$CU184-1,"")</f>
        <v/>
      </c>
      <c r="AW184" s="173" t="str">
        <f>IFERROR(Inv_SY_B!AW184/Inv_SY_B!$CU184-1,"")</f>
        <v/>
      </c>
      <c r="AX184" s="173" t="str">
        <f>IFERROR(Inv_SY_B!AX184/Inv_SY_B!$CU184-1,"")</f>
        <v/>
      </c>
      <c r="AY184" s="173" t="str">
        <f>IFERROR(Inv_SY_B!AY184/Inv_SY_B!$CU184-1,"")</f>
        <v/>
      </c>
      <c r="AZ184" s="173" t="str">
        <f>IFERROR(Inv_SY_B!AZ184/Inv_SY_B!$CU184-1,"")</f>
        <v/>
      </c>
      <c r="BA184" s="173" t="str">
        <f>IFERROR(Inv_SY_B!BA184/Inv_SY_B!$CU184-1,"")</f>
        <v/>
      </c>
      <c r="BB184" s="173" t="str">
        <f>IFERROR(Inv_SY_B!BB184/Inv_SY_B!$CU184-1,"")</f>
        <v/>
      </c>
      <c r="BC184" s="173" t="str">
        <f>IFERROR(Inv_SY_B!BC184/Inv_SY_B!$CU184-1,"")</f>
        <v/>
      </c>
      <c r="BD184" s="173" t="str">
        <f>IFERROR(Inv_SY_B!BD184/Inv_SY_B!$CU184-1,"")</f>
        <v/>
      </c>
      <c r="BE184" s="173" t="str">
        <f>IFERROR(Inv_SY_B!BE184/Inv_SY_B!$CU184-1,"")</f>
        <v/>
      </c>
      <c r="BF184" s="173" t="str">
        <f>IFERROR(Inv_SY_B!BF184/Inv_SY_B!$CU184-1,"")</f>
        <v/>
      </c>
      <c r="BG184" s="173" t="str">
        <f>IFERROR(Inv_SY_B!BG184/Inv_SY_B!$CU184-1,"")</f>
        <v/>
      </c>
      <c r="BH184" s="173" t="str">
        <f>IFERROR(Inv_SY_B!BH184/Inv_SY_B!$CU184-1,"")</f>
        <v/>
      </c>
      <c r="BI184" s="173" t="str">
        <f>IFERROR(Inv_SY_B!BI184/Inv_SY_B!$CU184-1,"")</f>
        <v/>
      </c>
      <c r="BJ184" s="173" t="str">
        <f>IFERROR(Inv_SY_B!BJ184/Inv_SY_B!$CU184-1,"")</f>
        <v/>
      </c>
      <c r="BK184" s="173" t="str">
        <f>IFERROR(Inv_SY_B!BK184/Inv_SY_B!$CU184-1,"")</f>
        <v/>
      </c>
      <c r="BL184" s="173" t="str">
        <f>IFERROR(Inv_SY_B!BL184/Inv_SY_B!$CU184-1,"")</f>
        <v/>
      </c>
      <c r="BM184" s="173" t="str">
        <f>IFERROR(Inv_SY_B!BM184/Inv_SY_B!$CU184-1,"")</f>
        <v/>
      </c>
      <c r="BN184" s="173" t="str">
        <f>IFERROR(Inv_SY_B!BN184/Inv_SY_B!$CU184-1,"")</f>
        <v/>
      </c>
      <c r="BO184" s="173" t="str">
        <f>IFERROR(Inv_SY_B!BO184/Inv_SY_B!$CU184-1,"")</f>
        <v/>
      </c>
      <c r="BP184" s="173" t="str">
        <f>IFERROR(Inv_SY_B!BP184/Inv_SY_B!$CU184-1,"")</f>
        <v/>
      </c>
      <c r="BQ184" s="173" t="str">
        <f>IFERROR(Inv_SY_B!BQ184/Inv_SY_B!$CU184-1,"")</f>
        <v/>
      </c>
      <c r="BR184" s="173" t="str">
        <f>IFERROR(Inv_SY_B!BR184/Inv_SY_B!$CU184-1,"")</f>
        <v/>
      </c>
      <c r="BS184" s="173" t="str">
        <f>IFERROR(Inv_SY_B!BS184/Inv_SY_B!$CU184-1,"")</f>
        <v/>
      </c>
      <c r="BT184" s="173" t="str">
        <f>IFERROR(Inv_SY_B!BT184/Inv_SY_B!$CU184-1,"")</f>
        <v/>
      </c>
      <c r="BU184" s="173" t="str">
        <f>IFERROR(Inv_SY_B!BU184/Inv_SY_B!$CU184-1,"")</f>
        <v/>
      </c>
      <c r="BV184" s="173" t="str">
        <f>IFERROR(Inv_SY_B!BV184/Inv_SY_B!$CU184-1,"")</f>
        <v/>
      </c>
      <c r="BW184" s="173" t="str">
        <f>IFERROR(Inv_SY_B!BW184/Inv_SY_B!$CU184-1,"")</f>
        <v/>
      </c>
      <c r="BX184" s="173" t="str">
        <f>IFERROR(Inv_SY_B!BX184/Inv_SY_B!$CU184-1,"")</f>
        <v/>
      </c>
      <c r="BY184" s="173" t="str">
        <f>IFERROR(Inv_SY_B!BY184/Inv_SY_B!$CU184-1,"")</f>
        <v/>
      </c>
      <c r="BZ184" s="173" t="str">
        <f>IFERROR(Inv_SY_B!BZ184/Inv_SY_B!$CU184-1,"")</f>
        <v/>
      </c>
      <c r="CA184" s="173" t="str">
        <f>IFERROR(Inv_SY_B!CA184/Inv_SY_B!$CU184-1,"")</f>
        <v/>
      </c>
      <c r="CB184" s="173" t="str">
        <f>IFERROR(Inv_SY_B!CB184/Inv_SY_B!$CU184-1,"")</f>
        <v/>
      </c>
      <c r="CC184" s="173" t="str">
        <f>IFERROR(Inv_SY_B!CC184/Inv_SY_B!$CU184-1,"")</f>
        <v/>
      </c>
      <c r="CD184" s="173" t="str">
        <f>IFERROR(Inv_SY_B!CD184/Inv_SY_B!$CU184-1,"")</f>
        <v/>
      </c>
      <c r="CE184" s="173" t="str">
        <f>IFERROR(Inv_SY_B!CE184/Inv_SY_B!$CU184-1,"")</f>
        <v/>
      </c>
      <c r="CF184" s="173" t="str">
        <f>IFERROR(Inv_SY_B!CF184/Inv_SY_B!$CU184-1,"")</f>
        <v/>
      </c>
      <c r="CG184" s="173" t="str">
        <f>IFERROR(Inv_SY_B!CG184/Inv_SY_B!$CU184-1,"")</f>
        <v/>
      </c>
      <c r="CH184" s="173" t="str">
        <f>IFERROR(Inv_SY_B!CH184/Inv_SY_B!$CU184-1,"")</f>
        <v/>
      </c>
      <c r="CI184" s="173" t="str">
        <f>IFERROR(Inv_SY_B!CI184/Inv_SY_B!$CU184-1,"")</f>
        <v/>
      </c>
      <c r="CJ184" s="173" t="str">
        <f>IFERROR(Inv_SY_B!CJ184/Inv_SY_B!$CU184-1,"")</f>
        <v/>
      </c>
      <c r="CK184" s="173" t="str">
        <f>IFERROR(Inv_SY_B!CK184/Inv_SY_B!$CU184-1,"")</f>
        <v/>
      </c>
      <c r="CL184" s="173" t="str">
        <f>IFERROR(Inv_SY_B!CL184/Inv_SY_B!$CU184-1,"")</f>
        <v/>
      </c>
      <c r="CM184" s="173" t="str">
        <f>IFERROR(Inv_SY_B!CM184/Inv_SY_B!$CU184-1,"")</f>
        <v/>
      </c>
      <c r="CN184" s="173" t="str">
        <f>IFERROR(Inv_SY_B!CN184/Inv_SY_B!$CU184-1,"")</f>
        <v/>
      </c>
      <c r="CO184" s="173" t="str">
        <f>IFERROR(Inv_SY_B!CO184/Inv_SY_B!$CU184-1,"")</f>
        <v/>
      </c>
      <c r="CP184" s="173" t="str">
        <f>IFERROR(Inv_SY_B!CP184/Inv_SY_B!$CU184-1,"")</f>
        <v/>
      </c>
      <c r="CQ184" s="173" t="str">
        <f>IFERROR(Inv_SY_B!CQ184/Inv_SY_B!$CU184-1,"")</f>
        <v/>
      </c>
      <c r="CR184" s="173" t="str">
        <f>IFERROR(Inv_SY_B!CR184/Inv_SY_B!$CU184-1,"")</f>
        <v/>
      </c>
      <c r="CS184" s="173" t="str">
        <f>IFERROR(Inv_SY_B!CS184/Inv_SY_B!$CU184-1,"")</f>
        <v/>
      </c>
      <c r="CT184" s="173" t="str">
        <f>IFERROR(Inv_SY_B!CT184/Inv_SY_B!$CU184-1,"")</f>
        <v/>
      </c>
      <c r="CU184" s="173"/>
      <c r="CV184" s="173"/>
      <c r="CW184" s="173"/>
      <c r="CX184" s="173"/>
    </row>
    <row r="185" spans="2:102">
      <c r="B185" s="164">
        <f t="shared" si="3"/>
        <v>45877</v>
      </c>
      <c r="C185" s="173" t="str">
        <f>IFERROR(Inv_SY_B!C185/Inv_SY_B!$CU185-1,"")</f>
        <v/>
      </c>
      <c r="D185" s="173" t="str">
        <f>IFERROR(Inv_SY_B!D185/Inv_SY_B!$CU185-1,"")</f>
        <v/>
      </c>
      <c r="E185" s="173" t="str">
        <f>IFERROR(Inv_SY_B!E185/Inv_SY_B!$CU185-1,"")</f>
        <v/>
      </c>
      <c r="F185" s="173" t="str">
        <f>IFERROR(Inv_SY_B!F185/Inv_SY_B!$CU185-1,"")</f>
        <v/>
      </c>
      <c r="G185" s="173" t="str">
        <f>IFERROR(Inv_SY_B!G185/Inv_SY_B!$CU185-1,"")</f>
        <v/>
      </c>
      <c r="H185" s="173" t="str">
        <f>IFERROR(Inv_SY_B!H185/Inv_SY_B!$CU185-1,"")</f>
        <v/>
      </c>
      <c r="I185" s="173" t="str">
        <f>IFERROR(Inv_SY_B!I185/Inv_SY_B!$CU185-1,"")</f>
        <v/>
      </c>
      <c r="J185" s="173" t="str">
        <f>IFERROR(Inv_SY_B!J185/Inv_SY_B!$CU185-1,"")</f>
        <v/>
      </c>
      <c r="K185" s="173" t="str">
        <f>IFERROR(Inv_SY_B!K185/Inv_SY_B!$CU185-1,"")</f>
        <v/>
      </c>
      <c r="L185" s="173" t="str">
        <f>IFERROR(Inv_SY_B!L185/Inv_SY_B!$CU185-1,"")</f>
        <v/>
      </c>
      <c r="M185" s="173" t="str">
        <f>IFERROR(Inv_SY_B!M185/Inv_SY_B!$CU185-1,"")</f>
        <v/>
      </c>
      <c r="N185" s="173" t="str">
        <f>IFERROR(Inv_SY_B!N185/Inv_SY_B!$CU185-1,"")</f>
        <v/>
      </c>
      <c r="O185" s="173" t="str">
        <f>IFERROR(Inv_SY_B!O185/Inv_SY_B!$CU185-1,"")</f>
        <v/>
      </c>
      <c r="P185" s="173" t="str">
        <f>IFERROR(Inv_SY_B!P185/Inv_SY_B!$CU185-1,"")</f>
        <v/>
      </c>
      <c r="Q185" s="173" t="str">
        <f>IFERROR(Inv_SY_B!Q185/Inv_SY_B!$CU185-1,"")</f>
        <v/>
      </c>
      <c r="R185" s="173" t="str">
        <f>IFERROR(Inv_SY_B!R185/Inv_SY_B!$CU185-1,"")</f>
        <v/>
      </c>
      <c r="S185" s="173" t="str">
        <f>IFERROR(Inv_SY_B!S185/Inv_SY_B!$CU185-1,"")</f>
        <v/>
      </c>
      <c r="T185" s="173" t="str">
        <f>IFERROR(Inv_SY_B!T185/Inv_SY_B!$CU185-1,"")</f>
        <v/>
      </c>
      <c r="U185" s="173" t="str">
        <f>IFERROR(Inv_SY_B!U185/Inv_SY_B!$CU185-1,"")</f>
        <v/>
      </c>
      <c r="V185" s="173" t="str">
        <f>IFERROR(Inv_SY_B!V185/Inv_SY_B!$CU185-1,"")</f>
        <v/>
      </c>
      <c r="W185" s="173" t="str">
        <f>IFERROR(Inv_SY_B!W185/Inv_SY_B!$CU185-1,"")</f>
        <v/>
      </c>
      <c r="X185" s="173" t="str">
        <f>IFERROR(Inv_SY_B!X185/Inv_SY_B!$CU185-1,"")</f>
        <v/>
      </c>
      <c r="Y185" s="173" t="str">
        <f>IFERROR(Inv_SY_B!Y185/Inv_SY_B!$CU185-1,"")</f>
        <v/>
      </c>
      <c r="Z185" s="173" t="str">
        <f>IFERROR(Inv_SY_B!Z185/Inv_SY_B!$CU185-1,"")</f>
        <v/>
      </c>
      <c r="AA185" s="173" t="str">
        <f>IFERROR(Inv_SY_B!AA185/Inv_SY_B!$CU185-1,"")</f>
        <v/>
      </c>
      <c r="AB185" s="173" t="str">
        <f>IFERROR(Inv_SY_B!AB185/Inv_SY_B!$CU185-1,"")</f>
        <v/>
      </c>
      <c r="AC185" s="173" t="str">
        <f>IFERROR(Inv_SY_B!AC185/Inv_SY_B!$CU185-1,"")</f>
        <v/>
      </c>
      <c r="AD185" s="173" t="str">
        <f>IFERROR(Inv_SY_B!AD185/Inv_SY_B!$CU185-1,"")</f>
        <v/>
      </c>
      <c r="AE185" s="173" t="str">
        <f>IFERROR(Inv_SY_B!AE185/Inv_SY_B!$CU185-1,"")</f>
        <v/>
      </c>
      <c r="AF185" s="173" t="str">
        <f>IFERROR(Inv_SY_B!AF185/Inv_SY_B!$CU185-1,"")</f>
        <v/>
      </c>
      <c r="AG185" s="173" t="str">
        <f>IFERROR(Inv_SY_B!AG185/Inv_SY_B!$CU185-1,"")</f>
        <v/>
      </c>
      <c r="AH185" s="173" t="str">
        <f>IFERROR(Inv_SY_B!AH185/Inv_SY_B!$CU185-1,"")</f>
        <v/>
      </c>
      <c r="AI185" s="173" t="str">
        <f>IFERROR(Inv_SY_B!AI185/Inv_SY_B!$CU185-1,"")</f>
        <v/>
      </c>
      <c r="AJ185" s="173" t="str">
        <f>IFERROR(Inv_SY_B!AJ185/Inv_SY_B!$CU185-1,"")</f>
        <v/>
      </c>
      <c r="AK185" s="173" t="str">
        <f>IFERROR(Inv_SY_B!AK185/Inv_SY_B!$CU185-1,"")</f>
        <v/>
      </c>
      <c r="AL185" s="173" t="str">
        <f>IFERROR(Inv_SY_B!AL185/Inv_SY_B!$CU185-1,"")</f>
        <v/>
      </c>
      <c r="AM185" s="173" t="str">
        <f>IFERROR(Inv_SY_B!AM185/Inv_SY_B!$CU185-1,"")</f>
        <v/>
      </c>
      <c r="AN185" s="173" t="str">
        <f>IFERROR(Inv_SY_B!AN185/Inv_SY_B!$CU185-1,"")</f>
        <v/>
      </c>
      <c r="AO185" s="173" t="str">
        <f>IFERROR(Inv_SY_B!AO185/Inv_SY_B!$CU185-1,"")</f>
        <v/>
      </c>
      <c r="AP185" s="173" t="str">
        <f>IFERROR(Inv_SY_B!AP185/Inv_SY_B!$CU185-1,"")</f>
        <v/>
      </c>
      <c r="AQ185" s="173" t="str">
        <f>IFERROR(Inv_SY_B!AQ185/Inv_SY_B!$CU185-1,"")</f>
        <v/>
      </c>
      <c r="AR185" s="173" t="str">
        <f>IFERROR(Inv_SY_B!AR185/Inv_SY_B!$CU185-1,"")</f>
        <v/>
      </c>
      <c r="AS185" s="173" t="str">
        <f>IFERROR(Inv_SY_B!AS185/Inv_SY_B!$CU185-1,"")</f>
        <v/>
      </c>
      <c r="AT185" s="173" t="str">
        <f>IFERROR(Inv_SY_B!AT185/Inv_SY_B!$CU185-1,"")</f>
        <v/>
      </c>
      <c r="AU185" s="173" t="str">
        <f>IFERROR(Inv_SY_B!AU185/Inv_SY_B!$CU185-1,"")</f>
        <v/>
      </c>
      <c r="AV185" s="173" t="str">
        <f>IFERROR(Inv_SY_B!AV185/Inv_SY_B!$CU185-1,"")</f>
        <v/>
      </c>
      <c r="AW185" s="173" t="str">
        <f>IFERROR(Inv_SY_B!AW185/Inv_SY_B!$CU185-1,"")</f>
        <v/>
      </c>
      <c r="AX185" s="173" t="str">
        <f>IFERROR(Inv_SY_B!AX185/Inv_SY_B!$CU185-1,"")</f>
        <v/>
      </c>
      <c r="AY185" s="173" t="str">
        <f>IFERROR(Inv_SY_B!AY185/Inv_SY_B!$CU185-1,"")</f>
        <v/>
      </c>
      <c r="AZ185" s="173" t="str">
        <f>IFERROR(Inv_SY_B!AZ185/Inv_SY_B!$CU185-1,"")</f>
        <v/>
      </c>
      <c r="BA185" s="173" t="str">
        <f>IFERROR(Inv_SY_B!BA185/Inv_SY_B!$CU185-1,"")</f>
        <v/>
      </c>
      <c r="BB185" s="173" t="str">
        <f>IFERROR(Inv_SY_B!BB185/Inv_SY_B!$CU185-1,"")</f>
        <v/>
      </c>
      <c r="BC185" s="173" t="str">
        <f>IFERROR(Inv_SY_B!BC185/Inv_SY_B!$CU185-1,"")</f>
        <v/>
      </c>
      <c r="BD185" s="173" t="str">
        <f>IFERROR(Inv_SY_B!BD185/Inv_SY_B!$CU185-1,"")</f>
        <v/>
      </c>
      <c r="BE185" s="173" t="str">
        <f>IFERROR(Inv_SY_B!BE185/Inv_SY_B!$CU185-1,"")</f>
        <v/>
      </c>
      <c r="BF185" s="173" t="str">
        <f>IFERROR(Inv_SY_B!BF185/Inv_SY_B!$CU185-1,"")</f>
        <v/>
      </c>
      <c r="BG185" s="173" t="str">
        <f>IFERROR(Inv_SY_B!BG185/Inv_SY_B!$CU185-1,"")</f>
        <v/>
      </c>
      <c r="BH185" s="173" t="str">
        <f>IFERROR(Inv_SY_B!BH185/Inv_SY_B!$CU185-1,"")</f>
        <v/>
      </c>
      <c r="BI185" s="173" t="str">
        <f>IFERROR(Inv_SY_B!BI185/Inv_SY_B!$CU185-1,"")</f>
        <v/>
      </c>
      <c r="BJ185" s="173" t="str">
        <f>IFERROR(Inv_SY_B!BJ185/Inv_SY_B!$CU185-1,"")</f>
        <v/>
      </c>
      <c r="BK185" s="173" t="str">
        <f>IFERROR(Inv_SY_B!BK185/Inv_SY_B!$CU185-1,"")</f>
        <v/>
      </c>
      <c r="BL185" s="173" t="str">
        <f>IFERROR(Inv_SY_B!BL185/Inv_SY_B!$CU185-1,"")</f>
        <v/>
      </c>
      <c r="BM185" s="173" t="str">
        <f>IFERROR(Inv_SY_B!BM185/Inv_SY_B!$CU185-1,"")</f>
        <v/>
      </c>
      <c r="BN185" s="173" t="str">
        <f>IFERROR(Inv_SY_B!BN185/Inv_SY_B!$CU185-1,"")</f>
        <v/>
      </c>
      <c r="BO185" s="173" t="str">
        <f>IFERROR(Inv_SY_B!BO185/Inv_SY_B!$CU185-1,"")</f>
        <v/>
      </c>
      <c r="BP185" s="173" t="str">
        <f>IFERROR(Inv_SY_B!BP185/Inv_SY_B!$CU185-1,"")</f>
        <v/>
      </c>
      <c r="BQ185" s="173" t="str">
        <f>IFERROR(Inv_SY_B!BQ185/Inv_SY_B!$CU185-1,"")</f>
        <v/>
      </c>
      <c r="BR185" s="173" t="str">
        <f>IFERROR(Inv_SY_B!BR185/Inv_SY_B!$CU185-1,"")</f>
        <v/>
      </c>
      <c r="BS185" s="173" t="str">
        <f>IFERROR(Inv_SY_B!BS185/Inv_SY_B!$CU185-1,"")</f>
        <v/>
      </c>
      <c r="BT185" s="173" t="str">
        <f>IFERROR(Inv_SY_B!BT185/Inv_SY_B!$CU185-1,"")</f>
        <v/>
      </c>
      <c r="BU185" s="173" t="str">
        <f>IFERROR(Inv_SY_B!BU185/Inv_SY_B!$CU185-1,"")</f>
        <v/>
      </c>
      <c r="BV185" s="173" t="str">
        <f>IFERROR(Inv_SY_B!BV185/Inv_SY_B!$CU185-1,"")</f>
        <v/>
      </c>
      <c r="BW185" s="173" t="str">
        <f>IFERROR(Inv_SY_B!BW185/Inv_SY_B!$CU185-1,"")</f>
        <v/>
      </c>
      <c r="BX185" s="173" t="str">
        <f>IFERROR(Inv_SY_B!BX185/Inv_SY_B!$CU185-1,"")</f>
        <v/>
      </c>
      <c r="BY185" s="173" t="str">
        <f>IFERROR(Inv_SY_B!BY185/Inv_SY_B!$CU185-1,"")</f>
        <v/>
      </c>
      <c r="BZ185" s="173" t="str">
        <f>IFERROR(Inv_SY_B!BZ185/Inv_SY_B!$CU185-1,"")</f>
        <v/>
      </c>
      <c r="CA185" s="173" t="str">
        <f>IFERROR(Inv_SY_B!CA185/Inv_SY_B!$CU185-1,"")</f>
        <v/>
      </c>
      <c r="CB185" s="173" t="str">
        <f>IFERROR(Inv_SY_B!CB185/Inv_SY_B!$CU185-1,"")</f>
        <v/>
      </c>
      <c r="CC185" s="173" t="str">
        <f>IFERROR(Inv_SY_B!CC185/Inv_SY_B!$CU185-1,"")</f>
        <v/>
      </c>
      <c r="CD185" s="173" t="str">
        <f>IFERROR(Inv_SY_B!CD185/Inv_SY_B!$CU185-1,"")</f>
        <v/>
      </c>
      <c r="CE185" s="173" t="str">
        <f>IFERROR(Inv_SY_B!CE185/Inv_SY_B!$CU185-1,"")</f>
        <v/>
      </c>
      <c r="CF185" s="173" t="str">
        <f>IFERROR(Inv_SY_B!CF185/Inv_SY_B!$CU185-1,"")</f>
        <v/>
      </c>
      <c r="CG185" s="173" t="str">
        <f>IFERROR(Inv_SY_B!CG185/Inv_SY_B!$CU185-1,"")</f>
        <v/>
      </c>
      <c r="CH185" s="173" t="str">
        <f>IFERROR(Inv_SY_B!CH185/Inv_SY_B!$CU185-1,"")</f>
        <v/>
      </c>
      <c r="CI185" s="173" t="str">
        <f>IFERROR(Inv_SY_B!CI185/Inv_SY_B!$CU185-1,"")</f>
        <v/>
      </c>
      <c r="CJ185" s="173" t="str">
        <f>IFERROR(Inv_SY_B!CJ185/Inv_SY_B!$CU185-1,"")</f>
        <v/>
      </c>
      <c r="CK185" s="173" t="str">
        <f>IFERROR(Inv_SY_B!CK185/Inv_SY_B!$CU185-1,"")</f>
        <v/>
      </c>
      <c r="CL185" s="173" t="str">
        <f>IFERROR(Inv_SY_B!CL185/Inv_SY_B!$CU185-1,"")</f>
        <v/>
      </c>
      <c r="CM185" s="173" t="str">
        <f>IFERROR(Inv_SY_B!CM185/Inv_SY_B!$CU185-1,"")</f>
        <v/>
      </c>
      <c r="CN185" s="173" t="str">
        <f>IFERROR(Inv_SY_B!CN185/Inv_SY_B!$CU185-1,"")</f>
        <v/>
      </c>
      <c r="CO185" s="173" t="str">
        <f>IFERROR(Inv_SY_B!CO185/Inv_SY_B!$CU185-1,"")</f>
        <v/>
      </c>
      <c r="CP185" s="173" t="str">
        <f>IFERROR(Inv_SY_B!CP185/Inv_SY_B!$CU185-1,"")</f>
        <v/>
      </c>
      <c r="CQ185" s="173" t="str">
        <f>IFERROR(Inv_SY_B!CQ185/Inv_SY_B!$CU185-1,"")</f>
        <v/>
      </c>
      <c r="CR185" s="173" t="str">
        <f>IFERROR(Inv_SY_B!CR185/Inv_SY_B!$CU185-1,"")</f>
        <v/>
      </c>
      <c r="CS185" s="173" t="str">
        <f>IFERROR(Inv_SY_B!CS185/Inv_SY_B!$CU185-1,"")</f>
        <v/>
      </c>
      <c r="CT185" s="173" t="str">
        <f>IFERROR(Inv_SY_B!CT185/Inv_SY_B!$CU185-1,"")</f>
        <v/>
      </c>
      <c r="CU185" s="173"/>
      <c r="CV185" s="173"/>
      <c r="CW185" s="173"/>
      <c r="CX185" s="173"/>
    </row>
    <row r="186" spans="2:102">
      <c r="B186" s="164">
        <f t="shared" si="3"/>
        <v>45878</v>
      </c>
      <c r="C186" s="173" t="str">
        <f>IFERROR(Inv_SY_B!C186/Inv_SY_B!$CU186-1,"")</f>
        <v/>
      </c>
      <c r="D186" s="173" t="str">
        <f>IFERROR(Inv_SY_B!D186/Inv_SY_B!$CU186-1,"")</f>
        <v/>
      </c>
      <c r="E186" s="173" t="str">
        <f>IFERROR(Inv_SY_B!E186/Inv_SY_B!$CU186-1,"")</f>
        <v/>
      </c>
      <c r="F186" s="173" t="str">
        <f>IFERROR(Inv_SY_B!F186/Inv_SY_B!$CU186-1,"")</f>
        <v/>
      </c>
      <c r="G186" s="173" t="str">
        <f>IFERROR(Inv_SY_B!G186/Inv_SY_B!$CU186-1,"")</f>
        <v/>
      </c>
      <c r="H186" s="173" t="str">
        <f>IFERROR(Inv_SY_B!H186/Inv_SY_B!$CU186-1,"")</f>
        <v/>
      </c>
      <c r="I186" s="173" t="str">
        <f>IFERROR(Inv_SY_B!I186/Inv_SY_B!$CU186-1,"")</f>
        <v/>
      </c>
      <c r="J186" s="173" t="str">
        <f>IFERROR(Inv_SY_B!J186/Inv_SY_B!$CU186-1,"")</f>
        <v/>
      </c>
      <c r="K186" s="173" t="str">
        <f>IFERROR(Inv_SY_B!K186/Inv_SY_B!$CU186-1,"")</f>
        <v/>
      </c>
      <c r="L186" s="173" t="str">
        <f>IFERROR(Inv_SY_B!L186/Inv_SY_B!$CU186-1,"")</f>
        <v/>
      </c>
      <c r="M186" s="173" t="str">
        <f>IFERROR(Inv_SY_B!M186/Inv_SY_B!$CU186-1,"")</f>
        <v/>
      </c>
      <c r="N186" s="173" t="str">
        <f>IFERROR(Inv_SY_B!N186/Inv_SY_B!$CU186-1,"")</f>
        <v/>
      </c>
      <c r="O186" s="173" t="str">
        <f>IFERROR(Inv_SY_B!O186/Inv_SY_B!$CU186-1,"")</f>
        <v/>
      </c>
      <c r="P186" s="173" t="str">
        <f>IFERROR(Inv_SY_B!P186/Inv_SY_B!$CU186-1,"")</f>
        <v/>
      </c>
      <c r="Q186" s="173" t="str">
        <f>IFERROR(Inv_SY_B!Q186/Inv_SY_B!$CU186-1,"")</f>
        <v/>
      </c>
      <c r="R186" s="173" t="str">
        <f>IFERROR(Inv_SY_B!R186/Inv_SY_B!$CU186-1,"")</f>
        <v/>
      </c>
      <c r="S186" s="173" t="str">
        <f>IFERROR(Inv_SY_B!S186/Inv_SY_B!$CU186-1,"")</f>
        <v/>
      </c>
      <c r="T186" s="173" t="str">
        <f>IFERROR(Inv_SY_B!T186/Inv_SY_B!$CU186-1,"")</f>
        <v/>
      </c>
      <c r="U186" s="173" t="str">
        <f>IFERROR(Inv_SY_B!U186/Inv_SY_B!$CU186-1,"")</f>
        <v/>
      </c>
      <c r="V186" s="173" t="str">
        <f>IFERROR(Inv_SY_B!V186/Inv_SY_B!$CU186-1,"")</f>
        <v/>
      </c>
      <c r="W186" s="173" t="str">
        <f>IFERROR(Inv_SY_B!W186/Inv_SY_B!$CU186-1,"")</f>
        <v/>
      </c>
      <c r="X186" s="173" t="str">
        <f>IFERROR(Inv_SY_B!X186/Inv_SY_B!$CU186-1,"")</f>
        <v/>
      </c>
      <c r="Y186" s="173" t="str">
        <f>IFERROR(Inv_SY_B!Y186/Inv_SY_B!$CU186-1,"")</f>
        <v/>
      </c>
      <c r="Z186" s="173" t="str">
        <f>IFERROR(Inv_SY_B!Z186/Inv_SY_B!$CU186-1,"")</f>
        <v/>
      </c>
      <c r="AA186" s="173" t="str">
        <f>IFERROR(Inv_SY_B!AA186/Inv_SY_B!$CU186-1,"")</f>
        <v/>
      </c>
      <c r="AB186" s="173" t="str">
        <f>IFERROR(Inv_SY_B!AB186/Inv_SY_B!$CU186-1,"")</f>
        <v/>
      </c>
      <c r="AC186" s="173" t="str">
        <f>IFERROR(Inv_SY_B!AC186/Inv_SY_B!$CU186-1,"")</f>
        <v/>
      </c>
      <c r="AD186" s="173" t="str">
        <f>IFERROR(Inv_SY_B!AD186/Inv_SY_B!$CU186-1,"")</f>
        <v/>
      </c>
      <c r="AE186" s="173" t="str">
        <f>IFERROR(Inv_SY_B!AE186/Inv_SY_B!$CU186-1,"")</f>
        <v/>
      </c>
      <c r="AF186" s="173" t="str">
        <f>IFERROR(Inv_SY_B!AF186/Inv_SY_B!$CU186-1,"")</f>
        <v/>
      </c>
      <c r="AG186" s="173" t="str">
        <f>IFERROR(Inv_SY_B!AG186/Inv_SY_B!$CU186-1,"")</f>
        <v/>
      </c>
      <c r="AH186" s="173" t="str">
        <f>IFERROR(Inv_SY_B!AH186/Inv_SY_B!$CU186-1,"")</f>
        <v/>
      </c>
      <c r="AI186" s="173" t="str">
        <f>IFERROR(Inv_SY_B!AI186/Inv_SY_B!$CU186-1,"")</f>
        <v/>
      </c>
      <c r="AJ186" s="173" t="str">
        <f>IFERROR(Inv_SY_B!AJ186/Inv_SY_B!$CU186-1,"")</f>
        <v/>
      </c>
      <c r="AK186" s="173" t="str">
        <f>IFERROR(Inv_SY_B!AK186/Inv_SY_B!$CU186-1,"")</f>
        <v/>
      </c>
      <c r="AL186" s="173" t="str">
        <f>IFERROR(Inv_SY_B!AL186/Inv_SY_B!$CU186-1,"")</f>
        <v/>
      </c>
      <c r="AM186" s="173" t="str">
        <f>IFERROR(Inv_SY_B!AM186/Inv_SY_B!$CU186-1,"")</f>
        <v/>
      </c>
      <c r="AN186" s="173" t="str">
        <f>IFERROR(Inv_SY_B!AN186/Inv_SY_B!$CU186-1,"")</f>
        <v/>
      </c>
      <c r="AO186" s="173" t="str">
        <f>IFERROR(Inv_SY_B!AO186/Inv_SY_B!$CU186-1,"")</f>
        <v/>
      </c>
      <c r="AP186" s="173" t="str">
        <f>IFERROR(Inv_SY_B!AP186/Inv_SY_B!$CU186-1,"")</f>
        <v/>
      </c>
      <c r="AQ186" s="173" t="str">
        <f>IFERROR(Inv_SY_B!AQ186/Inv_SY_B!$CU186-1,"")</f>
        <v/>
      </c>
      <c r="AR186" s="173" t="str">
        <f>IFERROR(Inv_SY_B!AR186/Inv_SY_B!$CU186-1,"")</f>
        <v/>
      </c>
      <c r="AS186" s="173" t="str">
        <f>IFERROR(Inv_SY_B!AS186/Inv_SY_B!$CU186-1,"")</f>
        <v/>
      </c>
      <c r="AT186" s="173" t="str">
        <f>IFERROR(Inv_SY_B!AT186/Inv_SY_B!$CU186-1,"")</f>
        <v/>
      </c>
      <c r="AU186" s="173" t="str">
        <f>IFERROR(Inv_SY_B!AU186/Inv_SY_B!$CU186-1,"")</f>
        <v/>
      </c>
      <c r="AV186" s="173" t="str">
        <f>IFERROR(Inv_SY_B!AV186/Inv_SY_B!$CU186-1,"")</f>
        <v/>
      </c>
      <c r="AW186" s="173" t="str">
        <f>IFERROR(Inv_SY_B!AW186/Inv_SY_B!$CU186-1,"")</f>
        <v/>
      </c>
      <c r="AX186" s="173" t="str">
        <f>IFERROR(Inv_SY_B!AX186/Inv_SY_B!$CU186-1,"")</f>
        <v/>
      </c>
      <c r="AY186" s="173" t="str">
        <f>IFERROR(Inv_SY_B!AY186/Inv_SY_B!$CU186-1,"")</f>
        <v/>
      </c>
      <c r="AZ186" s="173" t="str">
        <f>IFERROR(Inv_SY_B!AZ186/Inv_SY_B!$CU186-1,"")</f>
        <v/>
      </c>
      <c r="BA186" s="173" t="str">
        <f>IFERROR(Inv_SY_B!BA186/Inv_SY_B!$CU186-1,"")</f>
        <v/>
      </c>
      <c r="BB186" s="173" t="str">
        <f>IFERROR(Inv_SY_B!BB186/Inv_SY_B!$CU186-1,"")</f>
        <v/>
      </c>
      <c r="BC186" s="173" t="str">
        <f>IFERROR(Inv_SY_B!BC186/Inv_SY_B!$CU186-1,"")</f>
        <v/>
      </c>
      <c r="BD186" s="173" t="str">
        <f>IFERROR(Inv_SY_B!BD186/Inv_SY_B!$CU186-1,"")</f>
        <v/>
      </c>
      <c r="BE186" s="173" t="str">
        <f>IFERROR(Inv_SY_B!BE186/Inv_SY_B!$CU186-1,"")</f>
        <v/>
      </c>
      <c r="BF186" s="173" t="str">
        <f>IFERROR(Inv_SY_B!BF186/Inv_SY_B!$CU186-1,"")</f>
        <v/>
      </c>
      <c r="BG186" s="173" t="str">
        <f>IFERROR(Inv_SY_B!BG186/Inv_SY_B!$CU186-1,"")</f>
        <v/>
      </c>
      <c r="BH186" s="173" t="str">
        <f>IFERROR(Inv_SY_B!BH186/Inv_SY_B!$CU186-1,"")</f>
        <v/>
      </c>
      <c r="BI186" s="173" t="str">
        <f>IFERROR(Inv_SY_B!BI186/Inv_SY_B!$CU186-1,"")</f>
        <v/>
      </c>
      <c r="BJ186" s="173" t="str">
        <f>IFERROR(Inv_SY_B!BJ186/Inv_SY_B!$CU186-1,"")</f>
        <v/>
      </c>
      <c r="BK186" s="173" t="str">
        <f>IFERROR(Inv_SY_B!BK186/Inv_SY_B!$CU186-1,"")</f>
        <v/>
      </c>
      <c r="BL186" s="173" t="str">
        <f>IFERROR(Inv_SY_B!BL186/Inv_SY_B!$CU186-1,"")</f>
        <v/>
      </c>
      <c r="BM186" s="173" t="str">
        <f>IFERROR(Inv_SY_B!BM186/Inv_SY_B!$CU186-1,"")</f>
        <v/>
      </c>
      <c r="BN186" s="173" t="str">
        <f>IFERROR(Inv_SY_B!BN186/Inv_SY_B!$CU186-1,"")</f>
        <v/>
      </c>
      <c r="BO186" s="173" t="str">
        <f>IFERROR(Inv_SY_B!BO186/Inv_SY_B!$CU186-1,"")</f>
        <v/>
      </c>
      <c r="BP186" s="173" t="str">
        <f>IFERROR(Inv_SY_B!BP186/Inv_SY_B!$CU186-1,"")</f>
        <v/>
      </c>
      <c r="BQ186" s="173" t="str">
        <f>IFERROR(Inv_SY_B!BQ186/Inv_SY_B!$CU186-1,"")</f>
        <v/>
      </c>
      <c r="BR186" s="173" t="str">
        <f>IFERROR(Inv_SY_B!BR186/Inv_SY_B!$CU186-1,"")</f>
        <v/>
      </c>
      <c r="BS186" s="173" t="str">
        <f>IFERROR(Inv_SY_B!BS186/Inv_SY_B!$CU186-1,"")</f>
        <v/>
      </c>
      <c r="BT186" s="173" t="str">
        <f>IFERROR(Inv_SY_B!BT186/Inv_SY_B!$CU186-1,"")</f>
        <v/>
      </c>
      <c r="BU186" s="173" t="str">
        <f>IFERROR(Inv_SY_B!BU186/Inv_SY_B!$CU186-1,"")</f>
        <v/>
      </c>
      <c r="BV186" s="173" t="str">
        <f>IFERROR(Inv_SY_B!BV186/Inv_SY_B!$CU186-1,"")</f>
        <v/>
      </c>
      <c r="BW186" s="173" t="str">
        <f>IFERROR(Inv_SY_B!BW186/Inv_SY_B!$CU186-1,"")</f>
        <v/>
      </c>
      <c r="BX186" s="173" t="str">
        <f>IFERROR(Inv_SY_B!BX186/Inv_SY_B!$CU186-1,"")</f>
        <v/>
      </c>
      <c r="BY186" s="173" t="str">
        <f>IFERROR(Inv_SY_B!BY186/Inv_SY_B!$CU186-1,"")</f>
        <v/>
      </c>
      <c r="BZ186" s="173" t="str">
        <f>IFERROR(Inv_SY_B!BZ186/Inv_SY_B!$CU186-1,"")</f>
        <v/>
      </c>
      <c r="CA186" s="173" t="str">
        <f>IFERROR(Inv_SY_B!CA186/Inv_SY_B!$CU186-1,"")</f>
        <v/>
      </c>
      <c r="CB186" s="173" t="str">
        <f>IFERROR(Inv_SY_B!CB186/Inv_SY_B!$CU186-1,"")</f>
        <v/>
      </c>
      <c r="CC186" s="173" t="str">
        <f>IFERROR(Inv_SY_B!CC186/Inv_SY_B!$CU186-1,"")</f>
        <v/>
      </c>
      <c r="CD186" s="173" t="str">
        <f>IFERROR(Inv_SY_B!CD186/Inv_SY_B!$CU186-1,"")</f>
        <v/>
      </c>
      <c r="CE186" s="173" t="str">
        <f>IFERROR(Inv_SY_B!CE186/Inv_SY_B!$CU186-1,"")</f>
        <v/>
      </c>
      <c r="CF186" s="173" t="str">
        <f>IFERROR(Inv_SY_B!CF186/Inv_SY_B!$CU186-1,"")</f>
        <v/>
      </c>
      <c r="CG186" s="173" t="str">
        <f>IFERROR(Inv_SY_B!CG186/Inv_SY_B!$CU186-1,"")</f>
        <v/>
      </c>
      <c r="CH186" s="173" t="str">
        <f>IFERROR(Inv_SY_B!CH186/Inv_SY_B!$CU186-1,"")</f>
        <v/>
      </c>
      <c r="CI186" s="173" t="str">
        <f>IFERROR(Inv_SY_B!CI186/Inv_SY_B!$CU186-1,"")</f>
        <v/>
      </c>
      <c r="CJ186" s="173" t="str">
        <f>IFERROR(Inv_SY_B!CJ186/Inv_SY_B!$CU186-1,"")</f>
        <v/>
      </c>
      <c r="CK186" s="173" t="str">
        <f>IFERROR(Inv_SY_B!CK186/Inv_SY_B!$CU186-1,"")</f>
        <v/>
      </c>
      <c r="CL186" s="173" t="str">
        <f>IFERROR(Inv_SY_B!CL186/Inv_SY_B!$CU186-1,"")</f>
        <v/>
      </c>
      <c r="CM186" s="173" t="str">
        <f>IFERROR(Inv_SY_B!CM186/Inv_SY_B!$CU186-1,"")</f>
        <v/>
      </c>
      <c r="CN186" s="173" t="str">
        <f>IFERROR(Inv_SY_B!CN186/Inv_SY_B!$CU186-1,"")</f>
        <v/>
      </c>
      <c r="CO186" s="173" t="str">
        <f>IFERROR(Inv_SY_B!CO186/Inv_SY_B!$CU186-1,"")</f>
        <v/>
      </c>
      <c r="CP186" s="173" t="str">
        <f>IFERROR(Inv_SY_B!CP186/Inv_SY_B!$CU186-1,"")</f>
        <v/>
      </c>
      <c r="CQ186" s="173" t="str">
        <f>IFERROR(Inv_SY_B!CQ186/Inv_SY_B!$CU186-1,"")</f>
        <v/>
      </c>
      <c r="CR186" s="173" t="str">
        <f>IFERROR(Inv_SY_B!CR186/Inv_SY_B!$CU186-1,"")</f>
        <v/>
      </c>
      <c r="CS186" s="173" t="str">
        <f>IFERROR(Inv_SY_B!CS186/Inv_SY_B!$CU186-1,"")</f>
        <v/>
      </c>
      <c r="CT186" s="173" t="str">
        <f>IFERROR(Inv_SY_B!CT186/Inv_SY_B!$CU186-1,"")</f>
        <v/>
      </c>
      <c r="CU186" s="173"/>
      <c r="CV186" s="173"/>
      <c r="CW186" s="173"/>
      <c r="CX186" s="173"/>
    </row>
    <row r="187" spans="2:102">
      <c r="B187" s="164">
        <f t="shared" si="3"/>
        <v>45879</v>
      </c>
      <c r="C187" s="173" t="str">
        <f>IFERROR(Inv_SY_B!C187/Inv_SY_B!$CU187-1,"")</f>
        <v/>
      </c>
      <c r="D187" s="173" t="str">
        <f>IFERROR(Inv_SY_B!D187/Inv_SY_B!$CU187-1,"")</f>
        <v/>
      </c>
      <c r="E187" s="173" t="str">
        <f>IFERROR(Inv_SY_B!E187/Inv_SY_B!$CU187-1,"")</f>
        <v/>
      </c>
      <c r="F187" s="173" t="str">
        <f>IFERROR(Inv_SY_B!F187/Inv_SY_B!$CU187-1,"")</f>
        <v/>
      </c>
      <c r="G187" s="173" t="str">
        <f>IFERROR(Inv_SY_B!G187/Inv_SY_B!$CU187-1,"")</f>
        <v/>
      </c>
      <c r="H187" s="173" t="str">
        <f>IFERROR(Inv_SY_B!H187/Inv_SY_B!$CU187-1,"")</f>
        <v/>
      </c>
      <c r="I187" s="173" t="str">
        <f>IFERROR(Inv_SY_B!I187/Inv_SY_B!$CU187-1,"")</f>
        <v/>
      </c>
      <c r="J187" s="173" t="str">
        <f>IFERROR(Inv_SY_B!J187/Inv_SY_B!$CU187-1,"")</f>
        <v/>
      </c>
      <c r="K187" s="173" t="str">
        <f>IFERROR(Inv_SY_B!K187/Inv_SY_B!$CU187-1,"")</f>
        <v/>
      </c>
      <c r="L187" s="173" t="str">
        <f>IFERROR(Inv_SY_B!L187/Inv_SY_B!$CU187-1,"")</f>
        <v/>
      </c>
      <c r="M187" s="173" t="str">
        <f>IFERROR(Inv_SY_B!M187/Inv_SY_B!$CU187-1,"")</f>
        <v/>
      </c>
      <c r="N187" s="173" t="str">
        <f>IFERROR(Inv_SY_B!N187/Inv_SY_B!$CU187-1,"")</f>
        <v/>
      </c>
      <c r="O187" s="173" t="str">
        <f>IFERROR(Inv_SY_B!O187/Inv_SY_B!$CU187-1,"")</f>
        <v/>
      </c>
      <c r="P187" s="173" t="str">
        <f>IFERROR(Inv_SY_B!P187/Inv_SY_B!$CU187-1,"")</f>
        <v/>
      </c>
      <c r="Q187" s="173" t="str">
        <f>IFERROR(Inv_SY_B!Q187/Inv_SY_B!$CU187-1,"")</f>
        <v/>
      </c>
      <c r="R187" s="173" t="str">
        <f>IFERROR(Inv_SY_B!R187/Inv_SY_B!$CU187-1,"")</f>
        <v/>
      </c>
      <c r="S187" s="173" t="str">
        <f>IFERROR(Inv_SY_B!S187/Inv_SY_B!$CU187-1,"")</f>
        <v/>
      </c>
      <c r="T187" s="173" t="str">
        <f>IFERROR(Inv_SY_B!T187/Inv_SY_B!$CU187-1,"")</f>
        <v/>
      </c>
      <c r="U187" s="173" t="str">
        <f>IFERROR(Inv_SY_B!U187/Inv_SY_B!$CU187-1,"")</f>
        <v/>
      </c>
      <c r="V187" s="173" t="str">
        <f>IFERROR(Inv_SY_B!V187/Inv_SY_B!$CU187-1,"")</f>
        <v/>
      </c>
      <c r="W187" s="173" t="str">
        <f>IFERROR(Inv_SY_B!W187/Inv_SY_B!$CU187-1,"")</f>
        <v/>
      </c>
      <c r="X187" s="173" t="str">
        <f>IFERROR(Inv_SY_B!X187/Inv_SY_B!$CU187-1,"")</f>
        <v/>
      </c>
      <c r="Y187" s="173" t="str">
        <f>IFERROR(Inv_SY_B!Y187/Inv_SY_B!$CU187-1,"")</f>
        <v/>
      </c>
      <c r="Z187" s="173" t="str">
        <f>IFERROR(Inv_SY_B!Z187/Inv_SY_B!$CU187-1,"")</f>
        <v/>
      </c>
      <c r="AA187" s="173" t="str">
        <f>IFERROR(Inv_SY_B!AA187/Inv_SY_B!$CU187-1,"")</f>
        <v/>
      </c>
      <c r="AB187" s="173" t="str">
        <f>IFERROR(Inv_SY_B!AB187/Inv_SY_B!$CU187-1,"")</f>
        <v/>
      </c>
      <c r="AC187" s="173" t="str">
        <f>IFERROR(Inv_SY_B!AC187/Inv_SY_B!$CU187-1,"")</f>
        <v/>
      </c>
      <c r="AD187" s="173" t="str">
        <f>IFERROR(Inv_SY_B!AD187/Inv_SY_B!$CU187-1,"")</f>
        <v/>
      </c>
      <c r="AE187" s="173" t="str">
        <f>IFERROR(Inv_SY_B!AE187/Inv_SY_B!$CU187-1,"")</f>
        <v/>
      </c>
      <c r="AF187" s="173" t="str">
        <f>IFERROR(Inv_SY_B!AF187/Inv_SY_B!$CU187-1,"")</f>
        <v/>
      </c>
      <c r="AG187" s="173" t="str">
        <f>IFERROR(Inv_SY_B!AG187/Inv_SY_B!$CU187-1,"")</f>
        <v/>
      </c>
      <c r="AH187" s="173" t="str">
        <f>IFERROR(Inv_SY_B!AH187/Inv_SY_B!$CU187-1,"")</f>
        <v/>
      </c>
      <c r="AI187" s="173" t="str">
        <f>IFERROR(Inv_SY_B!AI187/Inv_SY_B!$CU187-1,"")</f>
        <v/>
      </c>
      <c r="AJ187" s="173" t="str">
        <f>IFERROR(Inv_SY_B!AJ187/Inv_SY_B!$CU187-1,"")</f>
        <v/>
      </c>
      <c r="AK187" s="173" t="str">
        <f>IFERROR(Inv_SY_B!AK187/Inv_SY_B!$CU187-1,"")</f>
        <v/>
      </c>
      <c r="AL187" s="173" t="str">
        <f>IFERROR(Inv_SY_B!AL187/Inv_SY_B!$CU187-1,"")</f>
        <v/>
      </c>
      <c r="AM187" s="173" t="str">
        <f>IFERROR(Inv_SY_B!AM187/Inv_SY_B!$CU187-1,"")</f>
        <v/>
      </c>
      <c r="AN187" s="173" t="str">
        <f>IFERROR(Inv_SY_B!AN187/Inv_SY_B!$CU187-1,"")</f>
        <v/>
      </c>
      <c r="AO187" s="173" t="str">
        <f>IFERROR(Inv_SY_B!AO187/Inv_SY_B!$CU187-1,"")</f>
        <v/>
      </c>
      <c r="AP187" s="173" t="str">
        <f>IFERROR(Inv_SY_B!AP187/Inv_SY_B!$CU187-1,"")</f>
        <v/>
      </c>
      <c r="AQ187" s="173" t="str">
        <f>IFERROR(Inv_SY_B!AQ187/Inv_SY_B!$CU187-1,"")</f>
        <v/>
      </c>
      <c r="AR187" s="173" t="str">
        <f>IFERROR(Inv_SY_B!AR187/Inv_SY_B!$CU187-1,"")</f>
        <v/>
      </c>
      <c r="AS187" s="173" t="str">
        <f>IFERROR(Inv_SY_B!AS187/Inv_SY_B!$CU187-1,"")</f>
        <v/>
      </c>
      <c r="AT187" s="173" t="str">
        <f>IFERROR(Inv_SY_B!AT187/Inv_SY_B!$CU187-1,"")</f>
        <v/>
      </c>
      <c r="AU187" s="173" t="str">
        <f>IFERROR(Inv_SY_B!AU187/Inv_SY_B!$CU187-1,"")</f>
        <v/>
      </c>
      <c r="AV187" s="173" t="str">
        <f>IFERROR(Inv_SY_B!AV187/Inv_SY_B!$CU187-1,"")</f>
        <v/>
      </c>
      <c r="AW187" s="173" t="str">
        <f>IFERROR(Inv_SY_B!AW187/Inv_SY_B!$CU187-1,"")</f>
        <v/>
      </c>
      <c r="AX187" s="173" t="str">
        <f>IFERROR(Inv_SY_B!AX187/Inv_SY_B!$CU187-1,"")</f>
        <v/>
      </c>
      <c r="AY187" s="173" t="str">
        <f>IFERROR(Inv_SY_B!AY187/Inv_SY_B!$CU187-1,"")</f>
        <v/>
      </c>
      <c r="AZ187" s="173" t="str">
        <f>IFERROR(Inv_SY_B!AZ187/Inv_SY_B!$CU187-1,"")</f>
        <v/>
      </c>
      <c r="BA187" s="173" t="str">
        <f>IFERROR(Inv_SY_B!BA187/Inv_SY_B!$CU187-1,"")</f>
        <v/>
      </c>
      <c r="BB187" s="173" t="str">
        <f>IFERROR(Inv_SY_B!BB187/Inv_SY_B!$CU187-1,"")</f>
        <v/>
      </c>
      <c r="BC187" s="173" t="str">
        <f>IFERROR(Inv_SY_B!BC187/Inv_SY_B!$CU187-1,"")</f>
        <v/>
      </c>
      <c r="BD187" s="173" t="str">
        <f>IFERROR(Inv_SY_B!BD187/Inv_SY_B!$CU187-1,"")</f>
        <v/>
      </c>
      <c r="BE187" s="173" t="str">
        <f>IFERROR(Inv_SY_B!BE187/Inv_SY_B!$CU187-1,"")</f>
        <v/>
      </c>
      <c r="BF187" s="173" t="str">
        <f>IFERROR(Inv_SY_B!BF187/Inv_SY_B!$CU187-1,"")</f>
        <v/>
      </c>
      <c r="BG187" s="173" t="str">
        <f>IFERROR(Inv_SY_B!BG187/Inv_SY_B!$CU187-1,"")</f>
        <v/>
      </c>
      <c r="BH187" s="173" t="str">
        <f>IFERROR(Inv_SY_B!BH187/Inv_SY_B!$CU187-1,"")</f>
        <v/>
      </c>
      <c r="BI187" s="173" t="str">
        <f>IFERROR(Inv_SY_B!BI187/Inv_SY_B!$CU187-1,"")</f>
        <v/>
      </c>
      <c r="BJ187" s="173" t="str">
        <f>IFERROR(Inv_SY_B!BJ187/Inv_SY_B!$CU187-1,"")</f>
        <v/>
      </c>
      <c r="BK187" s="173" t="str">
        <f>IFERROR(Inv_SY_B!BK187/Inv_SY_B!$CU187-1,"")</f>
        <v/>
      </c>
      <c r="BL187" s="173" t="str">
        <f>IFERROR(Inv_SY_B!BL187/Inv_SY_B!$CU187-1,"")</f>
        <v/>
      </c>
      <c r="BM187" s="173" t="str">
        <f>IFERROR(Inv_SY_B!BM187/Inv_SY_B!$CU187-1,"")</f>
        <v/>
      </c>
      <c r="BN187" s="173" t="str">
        <f>IFERROR(Inv_SY_B!BN187/Inv_SY_B!$CU187-1,"")</f>
        <v/>
      </c>
      <c r="BO187" s="173" t="str">
        <f>IFERROR(Inv_SY_B!BO187/Inv_SY_B!$CU187-1,"")</f>
        <v/>
      </c>
      <c r="BP187" s="173" t="str">
        <f>IFERROR(Inv_SY_B!BP187/Inv_SY_B!$CU187-1,"")</f>
        <v/>
      </c>
      <c r="BQ187" s="173" t="str">
        <f>IFERROR(Inv_SY_B!BQ187/Inv_SY_B!$CU187-1,"")</f>
        <v/>
      </c>
      <c r="BR187" s="173" t="str">
        <f>IFERROR(Inv_SY_B!BR187/Inv_SY_B!$CU187-1,"")</f>
        <v/>
      </c>
      <c r="BS187" s="173" t="str">
        <f>IFERROR(Inv_SY_B!BS187/Inv_SY_B!$CU187-1,"")</f>
        <v/>
      </c>
      <c r="BT187" s="173" t="str">
        <f>IFERROR(Inv_SY_B!BT187/Inv_SY_B!$CU187-1,"")</f>
        <v/>
      </c>
      <c r="BU187" s="173" t="str">
        <f>IFERROR(Inv_SY_B!BU187/Inv_SY_B!$CU187-1,"")</f>
        <v/>
      </c>
      <c r="BV187" s="173" t="str">
        <f>IFERROR(Inv_SY_B!BV187/Inv_SY_B!$CU187-1,"")</f>
        <v/>
      </c>
      <c r="BW187" s="173" t="str">
        <f>IFERROR(Inv_SY_B!BW187/Inv_SY_B!$CU187-1,"")</f>
        <v/>
      </c>
      <c r="BX187" s="173" t="str">
        <f>IFERROR(Inv_SY_B!BX187/Inv_SY_B!$CU187-1,"")</f>
        <v/>
      </c>
      <c r="BY187" s="173" t="str">
        <f>IFERROR(Inv_SY_B!BY187/Inv_SY_B!$CU187-1,"")</f>
        <v/>
      </c>
      <c r="BZ187" s="173" t="str">
        <f>IFERROR(Inv_SY_B!BZ187/Inv_SY_B!$CU187-1,"")</f>
        <v/>
      </c>
      <c r="CA187" s="173" t="str">
        <f>IFERROR(Inv_SY_B!CA187/Inv_SY_B!$CU187-1,"")</f>
        <v/>
      </c>
      <c r="CB187" s="173" t="str">
        <f>IFERROR(Inv_SY_B!CB187/Inv_SY_B!$CU187-1,"")</f>
        <v/>
      </c>
      <c r="CC187" s="173" t="str">
        <f>IFERROR(Inv_SY_B!CC187/Inv_SY_B!$CU187-1,"")</f>
        <v/>
      </c>
      <c r="CD187" s="173" t="str">
        <f>IFERROR(Inv_SY_B!CD187/Inv_SY_B!$CU187-1,"")</f>
        <v/>
      </c>
      <c r="CE187" s="173" t="str">
        <f>IFERROR(Inv_SY_B!CE187/Inv_SY_B!$CU187-1,"")</f>
        <v/>
      </c>
      <c r="CF187" s="173" t="str">
        <f>IFERROR(Inv_SY_B!CF187/Inv_SY_B!$CU187-1,"")</f>
        <v/>
      </c>
      <c r="CG187" s="173" t="str">
        <f>IFERROR(Inv_SY_B!CG187/Inv_SY_B!$CU187-1,"")</f>
        <v/>
      </c>
      <c r="CH187" s="173" t="str">
        <f>IFERROR(Inv_SY_B!CH187/Inv_SY_B!$CU187-1,"")</f>
        <v/>
      </c>
      <c r="CI187" s="173" t="str">
        <f>IFERROR(Inv_SY_B!CI187/Inv_SY_B!$CU187-1,"")</f>
        <v/>
      </c>
      <c r="CJ187" s="173" t="str">
        <f>IFERROR(Inv_SY_B!CJ187/Inv_SY_B!$CU187-1,"")</f>
        <v/>
      </c>
      <c r="CK187" s="173" t="str">
        <f>IFERROR(Inv_SY_B!CK187/Inv_SY_B!$CU187-1,"")</f>
        <v/>
      </c>
      <c r="CL187" s="173" t="str">
        <f>IFERROR(Inv_SY_B!CL187/Inv_SY_B!$CU187-1,"")</f>
        <v/>
      </c>
      <c r="CM187" s="173" t="str">
        <f>IFERROR(Inv_SY_B!CM187/Inv_SY_B!$CU187-1,"")</f>
        <v/>
      </c>
      <c r="CN187" s="173" t="str">
        <f>IFERROR(Inv_SY_B!CN187/Inv_SY_B!$CU187-1,"")</f>
        <v/>
      </c>
      <c r="CO187" s="173" t="str">
        <f>IFERROR(Inv_SY_B!CO187/Inv_SY_B!$CU187-1,"")</f>
        <v/>
      </c>
      <c r="CP187" s="173" t="str">
        <f>IFERROR(Inv_SY_B!CP187/Inv_SY_B!$CU187-1,"")</f>
        <v/>
      </c>
      <c r="CQ187" s="173" t="str">
        <f>IFERROR(Inv_SY_B!CQ187/Inv_SY_B!$CU187-1,"")</f>
        <v/>
      </c>
      <c r="CR187" s="173" t="str">
        <f>IFERROR(Inv_SY_B!CR187/Inv_SY_B!$CU187-1,"")</f>
        <v/>
      </c>
      <c r="CS187" s="173" t="str">
        <f>IFERROR(Inv_SY_B!CS187/Inv_SY_B!$CU187-1,"")</f>
        <v/>
      </c>
      <c r="CT187" s="173" t="str">
        <f>IFERROR(Inv_SY_B!CT187/Inv_SY_B!$CU187-1,"")</f>
        <v/>
      </c>
      <c r="CU187" s="173"/>
      <c r="CV187" s="173"/>
      <c r="CW187" s="173"/>
      <c r="CX187" s="173"/>
    </row>
    <row r="188" spans="2:102">
      <c r="B188" s="164">
        <f t="shared" si="3"/>
        <v>45880</v>
      </c>
      <c r="C188" s="173" t="str">
        <f>IFERROR(Inv_SY_B!C188/Inv_SY_B!$CU188-1,"")</f>
        <v/>
      </c>
      <c r="D188" s="173" t="str">
        <f>IFERROR(Inv_SY_B!D188/Inv_SY_B!$CU188-1,"")</f>
        <v/>
      </c>
      <c r="E188" s="173" t="str">
        <f>IFERROR(Inv_SY_B!E188/Inv_SY_B!$CU188-1,"")</f>
        <v/>
      </c>
      <c r="F188" s="173" t="str">
        <f>IFERROR(Inv_SY_B!F188/Inv_SY_B!$CU188-1,"")</f>
        <v/>
      </c>
      <c r="G188" s="173" t="str">
        <f>IFERROR(Inv_SY_B!G188/Inv_SY_B!$CU188-1,"")</f>
        <v/>
      </c>
      <c r="H188" s="173" t="str">
        <f>IFERROR(Inv_SY_B!H188/Inv_SY_B!$CU188-1,"")</f>
        <v/>
      </c>
      <c r="I188" s="173" t="str">
        <f>IFERROR(Inv_SY_B!I188/Inv_SY_B!$CU188-1,"")</f>
        <v/>
      </c>
      <c r="J188" s="173" t="str">
        <f>IFERROR(Inv_SY_B!J188/Inv_SY_B!$CU188-1,"")</f>
        <v/>
      </c>
      <c r="K188" s="173" t="str">
        <f>IFERROR(Inv_SY_B!K188/Inv_SY_B!$CU188-1,"")</f>
        <v/>
      </c>
      <c r="L188" s="173" t="str">
        <f>IFERROR(Inv_SY_B!L188/Inv_SY_B!$CU188-1,"")</f>
        <v/>
      </c>
      <c r="M188" s="173" t="str">
        <f>IFERROR(Inv_SY_B!M188/Inv_SY_B!$CU188-1,"")</f>
        <v/>
      </c>
      <c r="N188" s="173" t="str">
        <f>IFERROR(Inv_SY_B!N188/Inv_SY_B!$CU188-1,"")</f>
        <v/>
      </c>
      <c r="O188" s="173" t="str">
        <f>IFERROR(Inv_SY_B!O188/Inv_SY_B!$CU188-1,"")</f>
        <v/>
      </c>
      <c r="P188" s="173" t="str">
        <f>IFERROR(Inv_SY_B!P188/Inv_SY_B!$CU188-1,"")</f>
        <v/>
      </c>
      <c r="Q188" s="173" t="str">
        <f>IFERROR(Inv_SY_B!Q188/Inv_SY_B!$CU188-1,"")</f>
        <v/>
      </c>
      <c r="R188" s="173" t="str">
        <f>IFERROR(Inv_SY_B!R188/Inv_SY_B!$CU188-1,"")</f>
        <v/>
      </c>
      <c r="S188" s="173" t="str">
        <f>IFERROR(Inv_SY_B!S188/Inv_SY_B!$CU188-1,"")</f>
        <v/>
      </c>
      <c r="T188" s="173" t="str">
        <f>IFERROR(Inv_SY_B!T188/Inv_SY_B!$CU188-1,"")</f>
        <v/>
      </c>
      <c r="U188" s="173" t="str">
        <f>IFERROR(Inv_SY_B!U188/Inv_SY_B!$CU188-1,"")</f>
        <v/>
      </c>
      <c r="V188" s="173" t="str">
        <f>IFERROR(Inv_SY_B!V188/Inv_SY_B!$CU188-1,"")</f>
        <v/>
      </c>
      <c r="W188" s="173" t="str">
        <f>IFERROR(Inv_SY_B!W188/Inv_SY_B!$CU188-1,"")</f>
        <v/>
      </c>
      <c r="X188" s="173" t="str">
        <f>IFERROR(Inv_SY_B!X188/Inv_SY_B!$CU188-1,"")</f>
        <v/>
      </c>
      <c r="Y188" s="173" t="str">
        <f>IFERROR(Inv_SY_B!Y188/Inv_SY_B!$CU188-1,"")</f>
        <v/>
      </c>
      <c r="Z188" s="173" t="str">
        <f>IFERROR(Inv_SY_B!Z188/Inv_SY_B!$CU188-1,"")</f>
        <v/>
      </c>
      <c r="AA188" s="173" t="str">
        <f>IFERROR(Inv_SY_B!AA188/Inv_SY_B!$CU188-1,"")</f>
        <v/>
      </c>
      <c r="AB188" s="173" t="str">
        <f>IFERROR(Inv_SY_B!AB188/Inv_SY_B!$CU188-1,"")</f>
        <v/>
      </c>
      <c r="AC188" s="173" t="str">
        <f>IFERROR(Inv_SY_B!AC188/Inv_SY_B!$CU188-1,"")</f>
        <v/>
      </c>
      <c r="AD188" s="173" t="str">
        <f>IFERROR(Inv_SY_B!AD188/Inv_SY_B!$CU188-1,"")</f>
        <v/>
      </c>
      <c r="AE188" s="173" t="str">
        <f>IFERROR(Inv_SY_B!AE188/Inv_SY_B!$CU188-1,"")</f>
        <v/>
      </c>
      <c r="AF188" s="173" t="str">
        <f>IFERROR(Inv_SY_B!AF188/Inv_SY_B!$CU188-1,"")</f>
        <v/>
      </c>
      <c r="AG188" s="173" t="str">
        <f>IFERROR(Inv_SY_B!AG188/Inv_SY_B!$CU188-1,"")</f>
        <v/>
      </c>
      <c r="AH188" s="173" t="str">
        <f>IFERROR(Inv_SY_B!AH188/Inv_SY_B!$CU188-1,"")</f>
        <v/>
      </c>
      <c r="AI188" s="173" t="str">
        <f>IFERROR(Inv_SY_B!AI188/Inv_SY_B!$CU188-1,"")</f>
        <v/>
      </c>
      <c r="AJ188" s="173" t="str">
        <f>IFERROR(Inv_SY_B!AJ188/Inv_SY_B!$CU188-1,"")</f>
        <v/>
      </c>
      <c r="AK188" s="173" t="str">
        <f>IFERROR(Inv_SY_B!AK188/Inv_SY_B!$CU188-1,"")</f>
        <v/>
      </c>
      <c r="AL188" s="173" t="str">
        <f>IFERROR(Inv_SY_B!AL188/Inv_SY_B!$CU188-1,"")</f>
        <v/>
      </c>
      <c r="AM188" s="173" t="str">
        <f>IFERROR(Inv_SY_B!AM188/Inv_SY_B!$CU188-1,"")</f>
        <v/>
      </c>
      <c r="AN188" s="173" t="str">
        <f>IFERROR(Inv_SY_B!AN188/Inv_SY_B!$CU188-1,"")</f>
        <v/>
      </c>
      <c r="AO188" s="173" t="str">
        <f>IFERROR(Inv_SY_B!AO188/Inv_SY_B!$CU188-1,"")</f>
        <v/>
      </c>
      <c r="AP188" s="173" t="str">
        <f>IFERROR(Inv_SY_B!AP188/Inv_SY_B!$CU188-1,"")</f>
        <v/>
      </c>
      <c r="AQ188" s="173" t="str">
        <f>IFERROR(Inv_SY_B!AQ188/Inv_SY_B!$CU188-1,"")</f>
        <v/>
      </c>
      <c r="AR188" s="173" t="str">
        <f>IFERROR(Inv_SY_B!AR188/Inv_SY_B!$CU188-1,"")</f>
        <v/>
      </c>
      <c r="AS188" s="173" t="str">
        <f>IFERROR(Inv_SY_B!AS188/Inv_SY_B!$CU188-1,"")</f>
        <v/>
      </c>
      <c r="AT188" s="173" t="str">
        <f>IFERROR(Inv_SY_B!AT188/Inv_SY_B!$CU188-1,"")</f>
        <v/>
      </c>
      <c r="AU188" s="173" t="str">
        <f>IFERROR(Inv_SY_B!AU188/Inv_SY_B!$CU188-1,"")</f>
        <v/>
      </c>
      <c r="AV188" s="173" t="str">
        <f>IFERROR(Inv_SY_B!AV188/Inv_SY_B!$CU188-1,"")</f>
        <v/>
      </c>
      <c r="AW188" s="173" t="str">
        <f>IFERROR(Inv_SY_B!AW188/Inv_SY_B!$CU188-1,"")</f>
        <v/>
      </c>
      <c r="AX188" s="173" t="str">
        <f>IFERROR(Inv_SY_B!AX188/Inv_SY_B!$CU188-1,"")</f>
        <v/>
      </c>
      <c r="AY188" s="173" t="str">
        <f>IFERROR(Inv_SY_B!AY188/Inv_SY_B!$CU188-1,"")</f>
        <v/>
      </c>
      <c r="AZ188" s="173" t="str">
        <f>IFERROR(Inv_SY_B!AZ188/Inv_SY_B!$CU188-1,"")</f>
        <v/>
      </c>
      <c r="BA188" s="173" t="str">
        <f>IFERROR(Inv_SY_B!BA188/Inv_SY_B!$CU188-1,"")</f>
        <v/>
      </c>
      <c r="BB188" s="173" t="str">
        <f>IFERROR(Inv_SY_B!BB188/Inv_SY_B!$CU188-1,"")</f>
        <v/>
      </c>
      <c r="BC188" s="173" t="str">
        <f>IFERROR(Inv_SY_B!BC188/Inv_SY_B!$CU188-1,"")</f>
        <v/>
      </c>
      <c r="BD188" s="173" t="str">
        <f>IFERROR(Inv_SY_B!BD188/Inv_SY_B!$CU188-1,"")</f>
        <v/>
      </c>
      <c r="BE188" s="173" t="str">
        <f>IFERROR(Inv_SY_B!BE188/Inv_SY_B!$CU188-1,"")</f>
        <v/>
      </c>
      <c r="BF188" s="173" t="str">
        <f>IFERROR(Inv_SY_B!BF188/Inv_SY_B!$CU188-1,"")</f>
        <v/>
      </c>
      <c r="BG188" s="173" t="str">
        <f>IFERROR(Inv_SY_B!BG188/Inv_SY_B!$CU188-1,"")</f>
        <v/>
      </c>
      <c r="BH188" s="173" t="str">
        <f>IFERROR(Inv_SY_B!BH188/Inv_SY_B!$CU188-1,"")</f>
        <v/>
      </c>
      <c r="BI188" s="173" t="str">
        <f>IFERROR(Inv_SY_B!BI188/Inv_SY_B!$CU188-1,"")</f>
        <v/>
      </c>
      <c r="BJ188" s="173" t="str">
        <f>IFERROR(Inv_SY_B!BJ188/Inv_SY_B!$CU188-1,"")</f>
        <v/>
      </c>
      <c r="BK188" s="173" t="str">
        <f>IFERROR(Inv_SY_B!BK188/Inv_SY_B!$CU188-1,"")</f>
        <v/>
      </c>
      <c r="BL188" s="173" t="str">
        <f>IFERROR(Inv_SY_B!BL188/Inv_SY_B!$CU188-1,"")</f>
        <v/>
      </c>
      <c r="BM188" s="173" t="str">
        <f>IFERROR(Inv_SY_B!BM188/Inv_SY_B!$CU188-1,"")</f>
        <v/>
      </c>
      <c r="BN188" s="173" t="str">
        <f>IFERROR(Inv_SY_B!BN188/Inv_SY_B!$CU188-1,"")</f>
        <v/>
      </c>
      <c r="BO188" s="173" t="str">
        <f>IFERROR(Inv_SY_B!BO188/Inv_SY_B!$CU188-1,"")</f>
        <v/>
      </c>
      <c r="BP188" s="173" t="str">
        <f>IFERROR(Inv_SY_B!BP188/Inv_SY_B!$CU188-1,"")</f>
        <v/>
      </c>
      <c r="BQ188" s="173" t="str">
        <f>IFERROR(Inv_SY_B!BQ188/Inv_SY_B!$CU188-1,"")</f>
        <v/>
      </c>
      <c r="BR188" s="173" t="str">
        <f>IFERROR(Inv_SY_B!BR188/Inv_SY_B!$CU188-1,"")</f>
        <v/>
      </c>
      <c r="BS188" s="173" t="str">
        <f>IFERROR(Inv_SY_B!BS188/Inv_SY_B!$CU188-1,"")</f>
        <v/>
      </c>
      <c r="BT188" s="173" t="str">
        <f>IFERROR(Inv_SY_B!BT188/Inv_SY_B!$CU188-1,"")</f>
        <v/>
      </c>
      <c r="BU188" s="173" t="str">
        <f>IFERROR(Inv_SY_B!BU188/Inv_SY_B!$CU188-1,"")</f>
        <v/>
      </c>
      <c r="BV188" s="173" t="str">
        <f>IFERROR(Inv_SY_B!BV188/Inv_SY_B!$CU188-1,"")</f>
        <v/>
      </c>
      <c r="BW188" s="173" t="str">
        <f>IFERROR(Inv_SY_B!BW188/Inv_SY_B!$CU188-1,"")</f>
        <v/>
      </c>
      <c r="BX188" s="173" t="str">
        <f>IFERROR(Inv_SY_B!BX188/Inv_SY_B!$CU188-1,"")</f>
        <v/>
      </c>
      <c r="BY188" s="173" t="str">
        <f>IFERROR(Inv_SY_B!BY188/Inv_SY_B!$CU188-1,"")</f>
        <v/>
      </c>
      <c r="BZ188" s="173" t="str">
        <f>IFERROR(Inv_SY_B!BZ188/Inv_SY_B!$CU188-1,"")</f>
        <v/>
      </c>
      <c r="CA188" s="173" t="str">
        <f>IFERROR(Inv_SY_B!CA188/Inv_SY_B!$CU188-1,"")</f>
        <v/>
      </c>
      <c r="CB188" s="173" t="str">
        <f>IFERROR(Inv_SY_B!CB188/Inv_SY_B!$CU188-1,"")</f>
        <v/>
      </c>
      <c r="CC188" s="173" t="str">
        <f>IFERROR(Inv_SY_B!CC188/Inv_SY_B!$CU188-1,"")</f>
        <v/>
      </c>
      <c r="CD188" s="173" t="str">
        <f>IFERROR(Inv_SY_B!CD188/Inv_SY_B!$CU188-1,"")</f>
        <v/>
      </c>
      <c r="CE188" s="173" t="str">
        <f>IFERROR(Inv_SY_B!CE188/Inv_SY_B!$CU188-1,"")</f>
        <v/>
      </c>
      <c r="CF188" s="173" t="str">
        <f>IFERROR(Inv_SY_B!CF188/Inv_SY_B!$CU188-1,"")</f>
        <v/>
      </c>
      <c r="CG188" s="173" t="str">
        <f>IFERROR(Inv_SY_B!CG188/Inv_SY_B!$CU188-1,"")</f>
        <v/>
      </c>
      <c r="CH188" s="173" t="str">
        <f>IFERROR(Inv_SY_B!CH188/Inv_SY_B!$CU188-1,"")</f>
        <v/>
      </c>
      <c r="CI188" s="173" t="str">
        <f>IFERROR(Inv_SY_B!CI188/Inv_SY_B!$CU188-1,"")</f>
        <v/>
      </c>
      <c r="CJ188" s="173" t="str">
        <f>IFERROR(Inv_SY_B!CJ188/Inv_SY_B!$CU188-1,"")</f>
        <v/>
      </c>
      <c r="CK188" s="173" t="str">
        <f>IFERROR(Inv_SY_B!CK188/Inv_SY_B!$CU188-1,"")</f>
        <v/>
      </c>
      <c r="CL188" s="173" t="str">
        <f>IFERROR(Inv_SY_B!CL188/Inv_SY_B!$CU188-1,"")</f>
        <v/>
      </c>
      <c r="CM188" s="173" t="str">
        <f>IFERROR(Inv_SY_B!CM188/Inv_SY_B!$CU188-1,"")</f>
        <v/>
      </c>
      <c r="CN188" s="173" t="str">
        <f>IFERROR(Inv_SY_B!CN188/Inv_SY_B!$CU188-1,"")</f>
        <v/>
      </c>
      <c r="CO188" s="173" t="str">
        <f>IFERROR(Inv_SY_B!CO188/Inv_SY_B!$CU188-1,"")</f>
        <v/>
      </c>
      <c r="CP188" s="173" t="str">
        <f>IFERROR(Inv_SY_B!CP188/Inv_SY_B!$CU188-1,"")</f>
        <v/>
      </c>
      <c r="CQ188" s="173" t="str">
        <f>IFERROR(Inv_SY_B!CQ188/Inv_SY_B!$CU188-1,"")</f>
        <v/>
      </c>
      <c r="CR188" s="173" t="str">
        <f>IFERROR(Inv_SY_B!CR188/Inv_SY_B!$CU188-1,"")</f>
        <v/>
      </c>
      <c r="CS188" s="173" t="str">
        <f>IFERROR(Inv_SY_B!CS188/Inv_SY_B!$CU188-1,"")</f>
        <v/>
      </c>
      <c r="CT188" s="173" t="str">
        <f>IFERROR(Inv_SY_B!CT188/Inv_SY_B!$CU188-1,"")</f>
        <v/>
      </c>
      <c r="CU188" s="173"/>
      <c r="CV188" s="173"/>
      <c r="CW188" s="173"/>
      <c r="CX188" s="173"/>
    </row>
    <row r="189" spans="2:102">
      <c r="B189" s="164">
        <f t="shared" si="3"/>
        <v>45881</v>
      </c>
      <c r="C189" s="173" t="str">
        <f>IFERROR(Inv_SY_B!C189/Inv_SY_B!$CU189-1,"")</f>
        <v/>
      </c>
      <c r="D189" s="173" t="str">
        <f>IFERROR(Inv_SY_B!D189/Inv_SY_B!$CU189-1,"")</f>
        <v/>
      </c>
      <c r="E189" s="173" t="str">
        <f>IFERROR(Inv_SY_B!E189/Inv_SY_B!$CU189-1,"")</f>
        <v/>
      </c>
      <c r="F189" s="173" t="str">
        <f>IFERROR(Inv_SY_B!F189/Inv_SY_B!$CU189-1,"")</f>
        <v/>
      </c>
      <c r="G189" s="173" t="str">
        <f>IFERROR(Inv_SY_B!G189/Inv_SY_B!$CU189-1,"")</f>
        <v/>
      </c>
      <c r="H189" s="173" t="str">
        <f>IFERROR(Inv_SY_B!H189/Inv_SY_B!$CU189-1,"")</f>
        <v/>
      </c>
      <c r="I189" s="173" t="str">
        <f>IFERROR(Inv_SY_B!I189/Inv_SY_B!$CU189-1,"")</f>
        <v/>
      </c>
      <c r="J189" s="173" t="str">
        <f>IFERROR(Inv_SY_B!J189/Inv_SY_B!$CU189-1,"")</f>
        <v/>
      </c>
      <c r="K189" s="173" t="str">
        <f>IFERROR(Inv_SY_B!K189/Inv_SY_B!$CU189-1,"")</f>
        <v/>
      </c>
      <c r="L189" s="173" t="str">
        <f>IFERROR(Inv_SY_B!L189/Inv_SY_B!$CU189-1,"")</f>
        <v/>
      </c>
      <c r="M189" s="173" t="str">
        <f>IFERROR(Inv_SY_B!M189/Inv_SY_B!$CU189-1,"")</f>
        <v/>
      </c>
      <c r="N189" s="173" t="str">
        <f>IFERROR(Inv_SY_B!N189/Inv_SY_B!$CU189-1,"")</f>
        <v/>
      </c>
      <c r="O189" s="173" t="str">
        <f>IFERROR(Inv_SY_B!O189/Inv_SY_B!$CU189-1,"")</f>
        <v/>
      </c>
      <c r="P189" s="173" t="str">
        <f>IFERROR(Inv_SY_B!P189/Inv_SY_B!$CU189-1,"")</f>
        <v/>
      </c>
      <c r="Q189" s="173" t="str">
        <f>IFERROR(Inv_SY_B!Q189/Inv_SY_B!$CU189-1,"")</f>
        <v/>
      </c>
      <c r="R189" s="173" t="str">
        <f>IFERROR(Inv_SY_B!R189/Inv_SY_B!$CU189-1,"")</f>
        <v/>
      </c>
      <c r="S189" s="173" t="str">
        <f>IFERROR(Inv_SY_B!S189/Inv_SY_B!$CU189-1,"")</f>
        <v/>
      </c>
      <c r="T189" s="173" t="str">
        <f>IFERROR(Inv_SY_B!T189/Inv_SY_B!$CU189-1,"")</f>
        <v/>
      </c>
      <c r="U189" s="173" t="str">
        <f>IFERROR(Inv_SY_B!U189/Inv_SY_B!$CU189-1,"")</f>
        <v/>
      </c>
      <c r="V189" s="173" t="str">
        <f>IFERROR(Inv_SY_B!V189/Inv_SY_B!$CU189-1,"")</f>
        <v/>
      </c>
      <c r="W189" s="173" t="str">
        <f>IFERROR(Inv_SY_B!W189/Inv_SY_B!$CU189-1,"")</f>
        <v/>
      </c>
      <c r="X189" s="173" t="str">
        <f>IFERROR(Inv_SY_B!X189/Inv_SY_B!$CU189-1,"")</f>
        <v/>
      </c>
      <c r="Y189" s="173" t="str">
        <f>IFERROR(Inv_SY_B!Y189/Inv_SY_B!$CU189-1,"")</f>
        <v/>
      </c>
      <c r="Z189" s="173" t="str">
        <f>IFERROR(Inv_SY_B!Z189/Inv_SY_B!$CU189-1,"")</f>
        <v/>
      </c>
      <c r="AA189" s="173" t="str">
        <f>IFERROR(Inv_SY_B!AA189/Inv_SY_B!$CU189-1,"")</f>
        <v/>
      </c>
      <c r="AB189" s="173" t="str">
        <f>IFERROR(Inv_SY_B!AB189/Inv_SY_B!$CU189-1,"")</f>
        <v/>
      </c>
      <c r="AC189" s="173" t="str">
        <f>IFERROR(Inv_SY_B!AC189/Inv_SY_B!$CU189-1,"")</f>
        <v/>
      </c>
      <c r="AD189" s="173" t="str">
        <f>IFERROR(Inv_SY_B!AD189/Inv_SY_B!$CU189-1,"")</f>
        <v/>
      </c>
      <c r="AE189" s="173" t="str">
        <f>IFERROR(Inv_SY_B!AE189/Inv_SY_B!$CU189-1,"")</f>
        <v/>
      </c>
      <c r="AF189" s="173" t="str">
        <f>IFERROR(Inv_SY_B!AF189/Inv_SY_B!$CU189-1,"")</f>
        <v/>
      </c>
      <c r="AG189" s="173" t="str">
        <f>IFERROR(Inv_SY_B!AG189/Inv_SY_B!$CU189-1,"")</f>
        <v/>
      </c>
      <c r="AH189" s="173" t="str">
        <f>IFERROR(Inv_SY_B!AH189/Inv_SY_B!$CU189-1,"")</f>
        <v/>
      </c>
      <c r="AI189" s="173" t="str">
        <f>IFERROR(Inv_SY_B!AI189/Inv_SY_B!$CU189-1,"")</f>
        <v/>
      </c>
      <c r="AJ189" s="173" t="str">
        <f>IFERROR(Inv_SY_B!AJ189/Inv_SY_B!$CU189-1,"")</f>
        <v/>
      </c>
      <c r="AK189" s="173" t="str">
        <f>IFERROR(Inv_SY_B!AK189/Inv_SY_B!$CU189-1,"")</f>
        <v/>
      </c>
      <c r="AL189" s="173" t="str">
        <f>IFERROR(Inv_SY_B!AL189/Inv_SY_B!$CU189-1,"")</f>
        <v/>
      </c>
      <c r="AM189" s="173" t="str">
        <f>IFERROR(Inv_SY_B!AM189/Inv_SY_B!$CU189-1,"")</f>
        <v/>
      </c>
      <c r="AN189" s="173" t="str">
        <f>IFERROR(Inv_SY_B!AN189/Inv_SY_B!$CU189-1,"")</f>
        <v/>
      </c>
      <c r="AO189" s="173" t="str">
        <f>IFERROR(Inv_SY_B!AO189/Inv_SY_B!$CU189-1,"")</f>
        <v/>
      </c>
      <c r="AP189" s="173" t="str">
        <f>IFERROR(Inv_SY_B!AP189/Inv_SY_B!$CU189-1,"")</f>
        <v/>
      </c>
      <c r="AQ189" s="173" t="str">
        <f>IFERROR(Inv_SY_B!AQ189/Inv_SY_B!$CU189-1,"")</f>
        <v/>
      </c>
      <c r="AR189" s="173" t="str">
        <f>IFERROR(Inv_SY_B!AR189/Inv_SY_B!$CU189-1,"")</f>
        <v/>
      </c>
      <c r="AS189" s="173" t="str">
        <f>IFERROR(Inv_SY_B!AS189/Inv_SY_B!$CU189-1,"")</f>
        <v/>
      </c>
      <c r="AT189" s="173" t="str">
        <f>IFERROR(Inv_SY_B!AT189/Inv_SY_B!$CU189-1,"")</f>
        <v/>
      </c>
      <c r="AU189" s="173" t="str">
        <f>IFERROR(Inv_SY_B!AU189/Inv_SY_B!$CU189-1,"")</f>
        <v/>
      </c>
      <c r="AV189" s="173" t="str">
        <f>IFERROR(Inv_SY_B!AV189/Inv_SY_B!$CU189-1,"")</f>
        <v/>
      </c>
      <c r="AW189" s="173" t="str">
        <f>IFERROR(Inv_SY_B!AW189/Inv_SY_B!$CU189-1,"")</f>
        <v/>
      </c>
      <c r="AX189" s="173" t="str">
        <f>IFERROR(Inv_SY_B!AX189/Inv_SY_B!$CU189-1,"")</f>
        <v/>
      </c>
      <c r="AY189" s="173" t="str">
        <f>IFERROR(Inv_SY_B!AY189/Inv_SY_B!$CU189-1,"")</f>
        <v/>
      </c>
      <c r="AZ189" s="173" t="str">
        <f>IFERROR(Inv_SY_B!AZ189/Inv_SY_B!$CU189-1,"")</f>
        <v/>
      </c>
      <c r="BA189" s="173" t="str">
        <f>IFERROR(Inv_SY_B!BA189/Inv_SY_B!$CU189-1,"")</f>
        <v/>
      </c>
      <c r="BB189" s="173" t="str">
        <f>IFERROR(Inv_SY_B!BB189/Inv_SY_B!$CU189-1,"")</f>
        <v/>
      </c>
      <c r="BC189" s="173" t="str">
        <f>IFERROR(Inv_SY_B!BC189/Inv_SY_B!$CU189-1,"")</f>
        <v/>
      </c>
      <c r="BD189" s="173" t="str">
        <f>IFERROR(Inv_SY_B!BD189/Inv_SY_B!$CU189-1,"")</f>
        <v/>
      </c>
      <c r="BE189" s="173" t="str">
        <f>IFERROR(Inv_SY_B!BE189/Inv_SY_B!$CU189-1,"")</f>
        <v/>
      </c>
      <c r="BF189" s="173" t="str">
        <f>IFERROR(Inv_SY_B!BF189/Inv_SY_B!$CU189-1,"")</f>
        <v/>
      </c>
      <c r="BG189" s="173" t="str">
        <f>IFERROR(Inv_SY_B!BG189/Inv_SY_B!$CU189-1,"")</f>
        <v/>
      </c>
      <c r="BH189" s="173" t="str">
        <f>IFERROR(Inv_SY_B!BH189/Inv_SY_B!$CU189-1,"")</f>
        <v/>
      </c>
      <c r="BI189" s="173" t="str">
        <f>IFERROR(Inv_SY_B!BI189/Inv_SY_B!$CU189-1,"")</f>
        <v/>
      </c>
      <c r="BJ189" s="173" t="str">
        <f>IFERROR(Inv_SY_B!BJ189/Inv_SY_B!$CU189-1,"")</f>
        <v/>
      </c>
      <c r="BK189" s="173" t="str">
        <f>IFERROR(Inv_SY_B!BK189/Inv_SY_B!$CU189-1,"")</f>
        <v/>
      </c>
      <c r="BL189" s="173" t="str">
        <f>IFERROR(Inv_SY_B!BL189/Inv_SY_B!$CU189-1,"")</f>
        <v/>
      </c>
      <c r="BM189" s="173" t="str">
        <f>IFERROR(Inv_SY_B!BM189/Inv_SY_B!$CU189-1,"")</f>
        <v/>
      </c>
      <c r="BN189" s="173" t="str">
        <f>IFERROR(Inv_SY_B!BN189/Inv_SY_B!$CU189-1,"")</f>
        <v/>
      </c>
      <c r="BO189" s="173" t="str">
        <f>IFERROR(Inv_SY_B!BO189/Inv_SY_B!$CU189-1,"")</f>
        <v/>
      </c>
      <c r="BP189" s="173" t="str">
        <f>IFERROR(Inv_SY_B!BP189/Inv_SY_B!$CU189-1,"")</f>
        <v/>
      </c>
      <c r="BQ189" s="173" t="str">
        <f>IFERROR(Inv_SY_B!BQ189/Inv_SY_B!$CU189-1,"")</f>
        <v/>
      </c>
      <c r="BR189" s="173" t="str">
        <f>IFERROR(Inv_SY_B!BR189/Inv_SY_B!$CU189-1,"")</f>
        <v/>
      </c>
      <c r="BS189" s="173" t="str">
        <f>IFERROR(Inv_SY_B!BS189/Inv_SY_B!$CU189-1,"")</f>
        <v/>
      </c>
      <c r="BT189" s="173" t="str">
        <f>IFERROR(Inv_SY_B!BT189/Inv_SY_B!$CU189-1,"")</f>
        <v/>
      </c>
      <c r="BU189" s="173" t="str">
        <f>IFERROR(Inv_SY_B!BU189/Inv_SY_B!$CU189-1,"")</f>
        <v/>
      </c>
      <c r="BV189" s="173" t="str">
        <f>IFERROR(Inv_SY_B!BV189/Inv_SY_B!$CU189-1,"")</f>
        <v/>
      </c>
      <c r="BW189" s="173" t="str">
        <f>IFERROR(Inv_SY_B!BW189/Inv_SY_B!$CU189-1,"")</f>
        <v/>
      </c>
      <c r="BX189" s="173" t="str">
        <f>IFERROR(Inv_SY_B!BX189/Inv_SY_B!$CU189-1,"")</f>
        <v/>
      </c>
      <c r="BY189" s="173" t="str">
        <f>IFERROR(Inv_SY_B!BY189/Inv_SY_B!$CU189-1,"")</f>
        <v/>
      </c>
      <c r="BZ189" s="173" t="str">
        <f>IFERROR(Inv_SY_B!BZ189/Inv_SY_B!$CU189-1,"")</f>
        <v/>
      </c>
      <c r="CA189" s="173" t="str">
        <f>IFERROR(Inv_SY_B!CA189/Inv_SY_B!$CU189-1,"")</f>
        <v/>
      </c>
      <c r="CB189" s="173" t="str">
        <f>IFERROR(Inv_SY_B!CB189/Inv_SY_B!$CU189-1,"")</f>
        <v/>
      </c>
      <c r="CC189" s="173" t="str">
        <f>IFERROR(Inv_SY_B!CC189/Inv_SY_B!$CU189-1,"")</f>
        <v/>
      </c>
      <c r="CD189" s="173" t="str">
        <f>IFERROR(Inv_SY_B!CD189/Inv_SY_B!$CU189-1,"")</f>
        <v/>
      </c>
      <c r="CE189" s="173" t="str">
        <f>IFERROR(Inv_SY_B!CE189/Inv_SY_B!$CU189-1,"")</f>
        <v/>
      </c>
      <c r="CF189" s="173" t="str">
        <f>IFERROR(Inv_SY_B!CF189/Inv_SY_B!$CU189-1,"")</f>
        <v/>
      </c>
      <c r="CG189" s="173" t="str">
        <f>IFERROR(Inv_SY_B!CG189/Inv_SY_B!$CU189-1,"")</f>
        <v/>
      </c>
      <c r="CH189" s="173" t="str">
        <f>IFERROR(Inv_SY_B!CH189/Inv_SY_B!$CU189-1,"")</f>
        <v/>
      </c>
      <c r="CI189" s="173" t="str">
        <f>IFERROR(Inv_SY_B!CI189/Inv_SY_B!$CU189-1,"")</f>
        <v/>
      </c>
      <c r="CJ189" s="173" t="str">
        <f>IFERROR(Inv_SY_B!CJ189/Inv_SY_B!$CU189-1,"")</f>
        <v/>
      </c>
      <c r="CK189" s="173" t="str">
        <f>IFERROR(Inv_SY_B!CK189/Inv_SY_B!$CU189-1,"")</f>
        <v/>
      </c>
      <c r="CL189" s="173" t="str">
        <f>IFERROR(Inv_SY_B!CL189/Inv_SY_B!$CU189-1,"")</f>
        <v/>
      </c>
      <c r="CM189" s="173" t="str">
        <f>IFERROR(Inv_SY_B!CM189/Inv_SY_B!$CU189-1,"")</f>
        <v/>
      </c>
      <c r="CN189" s="173" t="str">
        <f>IFERROR(Inv_SY_B!CN189/Inv_SY_B!$CU189-1,"")</f>
        <v/>
      </c>
      <c r="CO189" s="173" t="str">
        <f>IFERROR(Inv_SY_B!CO189/Inv_SY_B!$CU189-1,"")</f>
        <v/>
      </c>
      <c r="CP189" s="173" t="str">
        <f>IFERROR(Inv_SY_B!CP189/Inv_SY_B!$CU189-1,"")</f>
        <v/>
      </c>
      <c r="CQ189" s="173" t="str">
        <f>IFERROR(Inv_SY_B!CQ189/Inv_SY_B!$CU189-1,"")</f>
        <v/>
      </c>
      <c r="CR189" s="173" t="str">
        <f>IFERROR(Inv_SY_B!CR189/Inv_SY_B!$CU189-1,"")</f>
        <v/>
      </c>
      <c r="CS189" s="173" t="str">
        <f>IFERROR(Inv_SY_B!CS189/Inv_SY_B!$CU189-1,"")</f>
        <v/>
      </c>
      <c r="CT189" s="173" t="str">
        <f>IFERROR(Inv_SY_B!CT189/Inv_SY_B!$CU189-1,"")</f>
        <v/>
      </c>
      <c r="CU189" s="173"/>
      <c r="CV189" s="173"/>
      <c r="CW189" s="173"/>
      <c r="CX189" s="173"/>
    </row>
    <row r="190" spans="2:102">
      <c r="B190" s="164">
        <f t="shared" ref="B190:B253" si="4">B189+1</f>
        <v>45882</v>
      </c>
      <c r="C190" s="173" t="str">
        <f>IFERROR(Inv_SY_B!C190/Inv_SY_B!$CU190-1,"")</f>
        <v/>
      </c>
      <c r="D190" s="173" t="str">
        <f>IFERROR(Inv_SY_B!D190/Inv_SY_B!$CU190-1,"")</f>
        <v/>
      </c>
      <c r="E190" s="173" t="str">
        <f>IFERROR(Inv_SY_B!E190/Inv_SY_B!$CU190-1,"")</f>
        <v/>
      </c>
      <c r="F190" s="173" t="str">
        <f>IFERROR(Inv_SY_B!F190/Inv_SY_B!$CU190-1,"")</f>
        <v/>
      </c>
      <c r="G190" s="173" t="str">
        <f>IFERROR(Inv_SY_B!G190/Inv_SY_B!$CU190-1,"")</f>
        <v/>
      </c>
      <c r="H190" s="173" t="str">
        <f>IFERROR(Inv_SY_B!H190/Inv_SY_B!$CU190-1,"")</f>
        <v/>
      </c>
      <c r="I190" s="173" t="str">
        <f>IFERROR(Inv_SY_B!I190/Inv_SY_B!$CU190-1,"")</f>
        <v/>
      </c>
      <c r="J190" s="173" t="str">
        <f>IFERROR(Inv_SY_B!J190/Inv_SY_B!$CU190-1,"")</f>
        <v/>
      </c>
      <c r="K190" s="173" t="str">
        <f>IFERROR(Inv_SY_B!K190/Inv_SY_B!$CU190-1,"")</f>
        <v/>
      </c>
      <c r="L190" s="173" t="str">
        <f>IFERROR(Inv_SY_B!L190/Inv_SY_B!$CU190-1,"")</f>
        <v/>
      </c>
      <c r="M190" s="173" t="str">
        <f>IFERROR(Inv_SY_B!M190/Inv_SY_B!$CU190-1,"")</f>
        <v/>
      </c>
      <c r="N190" s="173" t="str">
        <f>IFERROR(Inv_SY_B!N190/Inv_SY_B!$CU190-1,"")</f>
        <v/>
      </c>
      <c r="O190" s="173" t="str">
        <f>IFERROR(Inv_SY_B!O190/Inv_SY_B!$CU190-1,"")</f>
        <v/>
      </c>
      <c r="P190" s="173" t="str">
        <f>IFERROR(Inv_SY_B!P190/Inv_SY_B!$CU190-1,"")</f>
        <v/>
      </c>
      <c r="Q190" s="173" t="str">
        <f>IFERROR(Inv_SY_B!Q190/Inv_SY_B!$CU190-1,"")</f>
        <v/>
      </c>
      <c r="R190" s="173" t="str">
        <f>IFERROR(Inv_SY_B!R190/Inv_SY_B!$CU190-1,"")</f>
        <v/>
      </c>
      <c r="S190" s="173" t="str">
        <f>IFERROR(Inv_SY_B!S190/Inv_SY_B!$CU190-1,"")</f>
        <v/>
      </c>
      <c r="T190" s="173" t="str">
        <f>IFERROR(Inv_SY_B!T190/Inv_SY_B!$CU190-1,"")</f>
        <v/>
      </c>
      <c r="U190" s="173" t="str">
        <f>IFERROR(Inv_SY_B!U190/Inv_SY_B!$CU190-1,"")</f>
        <v/>
      </c>
      <c r="V190" s="173" t="str">
        <f>IFERROR(Inv_SY_B!V190/Inv_SY_B!$CU190-1,"")</f>
        <v/>
      </c>
      <c r="W190" s="173" t="str">
        <f>IFERROR(Inv_SY_B!W190/Inv_SY_B!$CU190-1,"")</f>
        <v/>
      </c>
      <c r="X190" s="173" t="str">
        <f>IFERROR(Inv_SY_B!X190/Inv_SY_B!$CU190-1,"")</f>
        <v/>
      </c>
      <c r="Y190" s="173" t="str">
        <f>IFERROR(Inv_SY_B!Y190/Inv_SY_B!$CU190-1,"")</f>
        <v/>
      </c>
      <c r="Z190" s="173" t="str">
        <f>IFERROR(Inv_SY_B!Z190/Inv_SY_B!$CU190-1,"")</f>
        <v/>
      </c>
      <c r="AA190" s="173" t="str">
        <f>IFERROR(Inv_SY_B!AA190/Inv_SY_B!$CU190-1,"")</f>
        <v/>
      </c>
      <c r="AB190" s="173" t="str">
        <f>IFERROR(Inv_SY_B!AB190/Inv_SY_B!$CU190-1,"")</f>
        <v/>
      </c>
      <c r="AC190" s="173" t="str">
        <f>IFERROR(Inv_SY_B!AC190/Inv_SY_B!$CU190-1,"")</f>
        <v/>
      </c>
      <c r="AD190" s="173" t="str">
        <f>IFERROR(Inv_SY_B!AD190/Inv_SY_B!$CU190-1,"")</f>
        <v/>
      </c>
      <c r="AE190" s="173" t="str">
        <f>IFERROR(Inv_SY_B!AE190/Inv_SY_B!$CU190-1,"")</f>
        <v/>
      </c>
      <c r="AF190" s="173" t="str">
        <f>IFERROR(Inv_SY_B!AF190/Inv_SY_B!$CU190-1,"")</f>
        <v/>
      </c>
      <c r="AG190" s="173" t="str">
        <f>IFERROR(Inv_SY_B!AG190/Inv_SY_B!$CU190-1,"")</f>
        <v/>
      </c>
      <c r="AH190" s="173" t="str">
        <f>IFERROR(Inv_SY_B!AH190/Inv_SY_B!$CU190-1,"")</f>
        <v/>
      </c>
      <c r="AI190" s="173" t="str">
        <f>IFERROR(Inv_SY_B!AI190/Inv_SY_B!$CU190-1,"")</f>
        <v/>
      </c>
      <c r="AJ190" s="173" t="str">
        <f>IFERROR(Inv_SY_B!AJ190/Inv_SY_B!$CU190-1,"")</f>
        <v/>
      </c>
      <c r="AK190" s="173" t="str">
        <f>IFERROR(Inv_SY_B!AK190/Inv_SY_B!$CU190-1,"")</f>
        <v/>
      </c>
      <c r="AL190" s="173" t="str">
        <f>IFERROR(Inv_SY_B!AL190/Inv_SY_B!$CU190-1,"")</f>
        <v/>
      </c>
      <c r="AM190" s="173" t="str">
        <f>IFERROR(Inv_SY_B!AM190/Inv_SY_B!$CU190-1,"")</f>
        <v/>
      </c>
      <c r="AN190" s="173" t="str">
        <f>IFERROR(Inv_SY_B!AN190/Inv_SY_B!$CU190-1,"")</f>
        <v/>
      </c>
      <c r="AO190" s="173" t="str">
        <f>IFERROR(Inv_SY_B!AO190/Inv_SY_B!$CU190-1,"")</f>
        <v/>
      </c>
      <c r="AP190" s="173" t="str">
        <f>IFERROR(Inv_SY_B!AP190/Inv_SY_B!$CU190-1,"")</f>
        <v/>
      </c>
      <c r="AQ190" s="173" t="str">
        <f>IFERROR(Inv_SY_B!AQ190/Inv_SY_B!$CU190-1,"")</f>
        <v/>
      </c>
      <c r="AR190" s="173" t="str">
        <f>IFERROR(Inv_SY_B!AR190/Inv_SY_B!$CU190-1,"")</f>
        <v/>
      </c>
      <c r="AS190" s="173" t="str">
        <f>IFERROR(Inv_SY_B!AS190/Inv_SY_B!$CU190-1,"")</f>
        <v/>
      </c>
      <c r="AT190" s="173" t="str">
        <f>IFERROR(Inv_SY_B!AT190/Inv_SY_B!$CU190-1,"")</f>
        <v/>
      </c>
      <c r="AU190" s="173" t="str">
        <f>IFERROR(Inv_SY_B!AU190/Inv_SY_B!$CU190-1,"")</f>
        <v/>
      </c>
      <c r="AV190" s="173" t="str">
        <f>IFERROR(Inv_SY_B!AV190/Inv_SY_B!$CU190-1,"")</f>
        <v/>
      </c>
      <c r="AW190" s="173" t="str">
        <f>IFERROR(Inv_SY_B!AW190/Inv_SY_B!$CU190-1,"")</f>
        <v/>
      </c>
      <c r="AX190" s="173" t="str">
        <f>IFERROR(Inv_SY_B!AX190/Inv_SY_B!$CU190-1,"")</f>
        <v/>
      </c>
      <c r="AY190" s="173" t="str">
        <f>IFERROR(Inv_SY_B!AY190/Inv_SY_B!$CU190-1,"")</f>
        <v/>
      </c>
      <c r="AZ190" s="173" t="str">
        <f>IFERROR(Inv_SY_B!AZ190/Inv_SY_B!$CU190-1,"")</f>
        <v/>
      </c>
      <c r="BA190" s="173" t="str">
        <f>IFERROR(Inv_SY_B!BA190/Inv_SY_B!$CU190-1,"")</f>
        <v/>
      </c>
      <c r="BB190" s="173" t="str">
        <f>IFERROR(Inv_SY_B!BB190/Inv_SY_B!$CU190-1,"")</f>
        <v/>
      </c>
      <c r="BC190" s="173" t="str">
        <f>IFERROR(Inv_SY_B!BC190/Inv_SY_B!$CU190-1,"")</f>
        <v/>
      </c>
      <c r="BD190" s="173" t="str">
        <f>IFERROR(Inv_SY_B!BD190/Inv_SY_B!$CU190-1,"")</f>
        <v/>
      </c>
      <c r="BE190" s="173" t="str">
        <f>IFERROR(Inv_SY_B!BE190/Inv_SY_B!$CU190-1,"")</f>
        <v/>
      </c>
      <c r="BF190" s="173" t="str">
        <f>IFERROR(Inv_SY_B!BF190/Inv_SY_B!$CU190-1,"")</f>
        <v/>
      </c>
      <c r="BG190" s="173" t="str">
        <f>IFERROR(Inv_SY_B!BG190/Inv_SY_B!$CU190-1,"")</f>
        <v/>
      </c>
      <c r="BH190" s="173" t="str">
        <f>IFERROR(Inv_SY_B!BH190/Inv_SY_B!$CU190-1,"")</f>
        <v/>
      </c>
      <c r="BI190" s="173" t="str">
        <f>IFERROR(Inv_SY_B!BI190/Inv_SY_B!$CU190-1,"")</f>
        <v/>
      </c>
      <c r="BJ190" s="173" t="str">
        <f>IFERROR(Inv_SY_B!BJ190/Inv_SY_B!$CU190-1,"")</f>
        <v/>
      </c>
      <c r="BK190" s="173" t="str">
        <f>IFERROR(Inv_SY_B!BK190/Inv_SY_B!$CU190-1,"")</f>
        <v/>
      </c>
      <c r="BL190" s="173" t="str">
        <f>IFERROR(Inv_SY_B!BL190/Inv_SY_B!$CU190-1,"")</f>
        <v/>
      </c>
      <c r="BM190" s="173" t="str">
        <f>IFERROR(Inv_SY_B!BM190/Inv_SY_B!$CU190-1,"")</f>
        <v/>
      </c>
      <c r="BN190" s="173" t="str">
        <f>IFERROR(Inv_SY_B!BN190/Inv_SY_B!$CU190-1,"")</f>
        <v/>
      </c>
      <c r="BO190" s="173" t="str">
        <f>IFERROR(Inv_SY_B!BO190/Inv_SY_B!$CU190-1,"")</f>
        <v/>
      </c>
      <c r="BP190" s="173" t="str">
        <f>IFERROR(Inv_SY_B!BP190/Inv_SY_B!$CU190-1,"")</f>
        <v/>
      </c>
      <c r="BQ190" s="173" t="str">
        <f>IFERROR(Inv_SY_B!BQ190/Inv_SY_B!$CU190-1,"")</f>
        <v/>
      </c>
      <c r="BR190" s="173" t="str">
        <f>IFERROR(Inv_SY_B!BR190/Inv_SY_B!$CU190-1,"")</f>
        <v/>
      </c>
      <c r="BS190" s="173" t="str">
        <f>IFERROR(Inv_SY_B!BS190/Inv_SY_B!$CU190-1,"")</f>
        <v/>
      </c>
      <c r="BT190" s="173" t="str">
        <f>IFERROR(Inv_SY_B!BT190/Inv_SY_B!$CU190-1,"")</f>
        <v/>
      </c>
      <c r="BU190" s="173" t="str">
        <f>IFERROR(Inv_SY_B!BU190/Inv_SY_B!$CU190-1,"")</f>
        <v/>
      </c>
      <c r="BV190" s="173" t="str">
        <f>IFERROR(Inv_SY_B!BV190/Inv_SY_B!$CU190-1,"")</f>
        <v/>
      </c>
      <c r="BW190" s="173" t="str">
        <f>IFERROR(Inv_SY_B!BW190/Inv_SY_B!$CU190-1,"")</f>
        <v/>
      </c>
      <c r="BX190" s="173" t="str">
        <f>IFERROR(Inv_SY_B!BX190/Inv_SY_B!$CU190-1,"")</f>
        <v/>
      </c>
      <c r="BY190" s="173" t="str">
        <f>IFERROR(Inv_SY_B!BY190/Inv_SY_B!$CU190-1,"")</f>
        <v/>
      </c>
      <c r="BZ190" s="173" t="str">
        <f>IFERROR(Inv_SY_B!BZ190/Inv_SY_B!$CU190-1,"")</f>
        <v/>
      </c>
      <c r="CA190" s="173" t="str">
        <f>IFERROR(Inv_SY_B!CA190/Inv_SY_B!$CU190-1,"")</f>
        <v/>
      </c>
      <c r="CB190" s="173" t="str">
        <f>IFERROR(Inv_SY_B!CB190/Inv_SY_B!$CU190-1,"")</f>
        <v/>
      </c>
      <c r="CC190" s="173" t="str">
        <f>IFERROR(Inv_SY_B!CC190/Inv_SY_B!$CU190-1,"")</f>
        <v/>
      </c>
      <c r="CD190" s="173" t="str">
        <f>IFERROR(Inv_SY_B!CD190/Inv_SY_B!$CU190-1,"")</f>
        <v/>
      </c>
      <c r="CE190" s="173" t="str">
        <f>IFERROR(Inv_SY_B!CE190/Inv_SY_B!$CU190-1,"")</f>
        <v/>
      </c>
      <c r="CF190" s="173" t="str">
        <f>IFERROR(Inv_SY_B!CF190/Inv_SY_B!$CU190-1,"")</f>
        <v/>
      </c>
      <c r="CG190" s="173" t="str">
        <f>IFERROR(Inv_SY_B!CG190/Inv_SY_B!$CU190-1,"")</f>
        <v/>
      </c>
      <c r="CH190" s="173" t="str">
        <f>IFERROR(Inv_SY_B!CH190/Inv_SY_B!$CU190-1,"")</f>
        <v/>
      </c>
      <c r="CI190" s="173" t="str">
        <f>IFERROR(Inv_SY_B!CI190/Inv_SY_B!$CU190-1,"")</f>
        <v/>
      </c>
      <c r="CJ190" s="173" t="str">
        <f>IFERROR(Inv_SY_B!CJ190/Inv_SY_B!$CU190-1,"")</f>
        <v/>
      </c>
      <c r="CK190" s="173" t="str">
        <f>IFERROR(Inv_SY_B!CK190/Inv_SY_B!$CU190-1,"")</f>
        <v/>
      </c>
      <c r="CL190" s="173" t="str">
        <f>IFERROR(Inv_SY_B!CL190/Inv_SY_B!$CU190-1,"")</f>
        <v/>
      </c>
      <c r="CM190" s="173" t="str">
        <f>IFERROR(Inv_SY_B!CM190/Inv_SY_B!$CU190-1,"")</f>
        <v/>
      </c>
      <c r="CN190" s="173" t="str">
        <f>IFERROR(Inv_SY_B!CN190/Inv_SY_B!$CU190-1,"")</f>
        <v/>
      </c>
      <c r="CO190" s="173" t="str">
        <f>IFERROR(Inv_SY_B!CO190/Inv_SY_B!$CU190-1,"")</f>
        <v/>
      </c>
      <c r="CP190" s="173" t="str">
        <f>IFERROR(Inv_SY_B!CP190/Inv_SY_B!$CU190-1,"")</f>
        <v/>
      </c>
      <c r="CQ190" s="173" t="str">
        <f>IFERROR(Inv_SY_B!CQ190/Inv_SY_B!$CU190-1,"")</f>
        <v/>
      </c>
      <c r="CR190" s="173" t="str">
        <f>IFERROR(Inv_SY_B!CR190/Inv_SY_B!$CU190-1,"")</f>
        <v/>
      </c>
      <c r="CS190" s="173" t="str">
        <f>IFERROR(Inv_SY_B!CS190/Inv_SY_B!$CU190-1,"")</f>
        <v/>
      </c>
      <c r="CT190" s="173" t="str">
        <f>IFERROR(Inv_SY_B!CT190/Inv_SY_B!$CU190-1,"")</f>
        <v/>
      </c>
      <c r="CU190" s="173"/>
      <c r="CV190" s="173"/>
      <c r="CW190" s="173"/>
      <c r="CX190" s="173"/>
    </row>
    <row r="191" spans="2:102">
      <c r="B191" s="164">
        <f t="shared" si="4"/>
        <v>45883</v>
      </c>
      <c r="C191" s="173" t="str">
        <f>IFERROR(Inv_SY_B!C191/Inv_SY_B!$CU191-1,"")</f>
        <v/>
      </c>
      <c r="D191" s="173" t="str">
        <f>IFERROR(Inv_SY_B!D191/Inv_SY_B!$CU191-1,"")</f>
        <v/>
      </c>
      <c r="E191" s="173" t="str">
        <f>IFERROR(Inv_SY_B!E191/Inv_SY_B!$CU191-1,"")</f>
        <v/>
      </c>
      <c r="F191" s="173" t="str">
        <f>IFERROR(Inv_SY_B!F191/Inv_SY_B!$CU191-1,"")</f>
        <v/>
      </c>
      <c r="G191" s="173" t="str">
        <f>IFERROR(Inv_SY_B!G191/Inv_SY_B!$CU191-1,"")</f>
        <v/>
      </c>
      <c r="H191" s="173" t="str">
        <f>IFERROR(Inv_SY_B!H191/Inv_SY_B!$CU191-1,"")</f>
        <v/>
      </c>
      <c r="I191" s="173" t="str">
        <f>IFERROR(Inv_SY_B!I191/Inv_SY_B!$CU191-1,"")</f>
        <v/>
      </c>
      <c r="J191" s="173" t="str">
        <f>IFERROR(Inv_SY_B!J191/Inv_SY_B!$CU191-1,"")</f>
        <v/>
      </c>
      <c r="K191" s="173" t="str">
        <f>IFERROR(Inv_SY_B!K191/Inv_SY_B!$CU191-1,"")</f>
        <v/>
      </c>
      <c r="L191" s="173" t="str">
        <f>IFERROR(Inv_SY_B!L191/Inv_SY_B!$CU191-1,"")</f>
        <v/>
      </c>
      <c r="M191" s="173" t="str">
        <f>IFERROR(Inv_SY_B!M191/Inv_SY_B!$CU191-1,"")</f>
        <v/>
      </c>
      <c r="N191" s="173" t="str">
        <f>IFERROR(Inv_SY_B!N191/Inv_SY_B!$CU191-1,"")</f>
        <v/>
      </c>
      <c r="O191" s="173" t="str">
        <f>IFERROR(Inv_SY_B!O191/Inv_SY_B!$CU191-1,"")</f>
        <v/>
      </c>
      <c r="P191" s="173" t="str">
        <f>IFERROR(Inv_SY_B!P191/Inv_SY_B!$CU191-1,"")</f>
        <v/>
      </c>
      <c r="Q191" s="173" t="str">
        <f>IFERROR(Inv_SY_B!Q191/Inv_SY_B!$CU191-1,"")</f>
        <v/>
      </c>
      <c r="R191" s="173" t="str">
        <f>IFERROR(Inv_SY_B!R191/Inv_SY_B!$CU191-1,"")</f>
        <v/>
      </c>
      <c r="S191" s="173" t="str">
        <f>IFERROR(Inv_SY_B!S191/Inv_SY_B!$CU191-1,"")</f>
        <v/>
      </c>
      <c r="T191" s="173" t="str">
        <f>IFERROR(Inv_SY_B!T191/Inv_SY_B!$CU191-1,"")</f>
        <v/>
      </c>
      <c r="U191" s="173" t="str">
        <f>IFERROR(Inv_SY_B!U191/Inv_SY_B!$CU191-1,"")</f>
        <v/>
      </c>
      <c r="V191" s="173" t="str">
        <f>IFERROR(Inv_SY_B!V191/Inv_SY_B!$CU191-1,"")</f>
        <v/>
      </c>
      <c r="W191" s="173" t="str">
        <f>IFERROR(Inv_SY_B!W191/Inv_SY_B!$CU191-1,"")</f>
        <v/>
      </c>
      <c r="X191" s="173" t="str">
        <f>IFERROR(Inv_SY_B!X191/Inv_SY_B!$CU191-1,"")</f>
        <v/>
      </c>
      <c r="Y191" s="173" t="str">
        <f>IFERROR(Inv_SY_B!Y191/Inv_SY_B!$CU191-1,"")</f>
        <v/>
      </c>
      <c r="Z191" s="173" t="str">
        <f>IFERROR(Inv_SY_B!Z191/Inv_SY_B!$CU191-1,"")</f>
        <v/>
      </c>
      <c r="AA191" s="173" t="str">
        <f>IFERROR(Inv_SY_B!AA191/Inv_SY_B!$CU191-1,"")</f>
        <v/>
      </c>
      <c r="AB191" s="173" t="str">
        <f>IFERROR(Inv_SY_B!AB191/Inv_SY_B!$CU191-1,"")</f>
        <v/>
      </c>
      <c r="AC191" s="173" t="str">
        <f>IFERROR(Inv_SY_B!AC191/Inv_SY_B!$CU191-1,"")</f>
        <v/>
      </c>
      <c r="AD191" s="173" t="str">
        <f>IFERROR(Inv_SY_B!AD191/Inv_SY_B!$CU191-1,"")</f>
        <v/>
      </c>
      <c r="AE191" s="173" t="str">
        <f>IFERROR(Inv_SY_B!AE191/Inv_SY_B!$CU191-1,"")</f>
        <v/>
      </c>
      <c r="AF191" s="173" t="str">
        <f>IFERROR(Inv_SY_B!AF191/Inv_SY_B!$CU191-1,"")</f>
        <v/>
      </c>
      <c r="AG191" s="173" t="str">
        <f>IFERROR(Inv_SY_B!AG191/Inv_SY_B!$CU191-1,"")</f>
        <v/>
      </c>
      <c r="AH191" s="173" t="str">
        <f>IFERROR(Inv_SY_B!AH191/Inv_SY_B!$CU191-1,"")</f>
        <v/>
      </c>
      <c r="AI191" s="173" t="str">
        <f>IFERROR(Inv_SY_B!AI191/Inv_SY_B!$CU191-1,"")</f>
        <v/>
      </c>
      <c r="AJ191" s="173" t="str">
        <f>IFERROR(Inv_SY_B!AJ191/Inv_SY_B!$CU191-1,"")</f>
        <v/>
      </c>
      <c r="AK191" s="173" t="str">
        <f>IFERROR(Inv_SY_B!AK191/Inv_SY_B!$CU191-1,"")</f>
        <v/>
      </c>
      <c r="AL191" s="173" t="str">
        <f>IFERROR(Inv_SY_B!AL191/Inv_SY_B!$CU191-1,"")</f>
        <v/>
      </c>
      <c r="AM191" s="173" t="str">
        <f>IFERROR(Inv_SY_B!AM191/Inv_SY_B!$CU191-1,"")</f>
        <v/>
      </c>
      <c r="AN191" s="173" t="str">
        <f>IFERROR(Inv_SY_B!AN191/Inv_SY_B!$CU191-1,"")</f>
        <v/>
      </c>
      <c r="AO191" s="173" t="str">
        <f>IFERROR(Inv_SY_B!AO191/Inv_SY_B!$CU191-1,"")</f>
        <v/>
      </c>
      <c r="AP191" s="173" t="str">
        <f>IFERROR(Inv_SY_B!AP191/Inv_SY_B!$CU191-1,"")</f>
        <v/>
      </c>
      <c r="AQ191" s="173" t="str">
        <f>IFERROR(Inv_SY_B!AQ191/Inv_SY_B!$CU191-1,"")</f>
        <v/>
      </c>
      <c r="AR191" s="173" t="str">
        <f>IFERROR(Inv_SY_B!AR191/Inv_SY_B!$CU191-1,"")</f>
        <v/>
      </c>
      <c r="AS191" s="173" t="str">
        <f>IFERROR(Inv_SY_B!AS191/Inv_SY_B!$CU191-1,"")</f>
        <v/>
      </c>
      <c r="AT191" s="173" t="str">
        <f>IFERROR(Inv_SY_B!AT191/Inv_SY_B!$CU191-1,"")</f>
        <v/>
      </c>
      <c r="AU191" s="173" t="str">
        <f>IFERROR(Inv_SY_B!AU191/Inv_SY_B!$CU191-1,"")</f>
        <v/>
      </c>
      <c r="AV191" s="173" t="str">
        <f>IFERROR(Inv_SY_B!AV191/Inv_SY_B!$CU191-1,"")</f>
        <v/>
      </c>
      <c r="AW191" s="173" t="str">
        <f>IFERROR(Inv_SY_B!AW191/Inv_SY_B!$CU191-1,"")</f>
        <v/>
      </c>
      <c r="AX191" s="173" t="str">
        <f>IFERROR(Inv_SY_B!AX191/Inv_SY_B!$CU191-1,"")</f>
        <v/>
      </c>
      <c r="AY191" s="173" t="str">
        <f>IFERROR(Inv_SY_B!AY191/Inv_SY_B!$CU191-1,"")</f>
        <v/>
      </c>
      <c r="AZ191" s="173" t="str">
        <f>IFERROR(Inv_SY_B!AZ191/Inv_SY_B!$CU191-1,"")</f>
        <v/>
      </c>
      <c r="BA191" s="173" t="str">
        <f>IFERROR(Inv_SY_B!BA191/Inv_SY_B!$CU191-1,"")</f>
        <v/>
      </c>
      <c r="BB191" s="173" t="str">
        <f>IFERROR(Inv_SY_B!BB191/Inv_SY_B!$CU191-1,"")</f>
        <v/>
      </c>
      <c r="BC191" s="173" t="str">
        <f>IFERROR(Inv_SY_B!BC191/Inv_SY_B!$CU191-1,"")</f>
        <v/>
      </c>
      <c r="BD191" s="173" t="str">
        <f>IFERROR(Inv_SY_B!BD191/Inv_SY_B!$CU191-1,"")</f>
        <v/>
      </c>
      <c r="BE191" s="173" t="str">
        <f>IFERROR(Inv_SY_B!BE191/Inv_SY_B!$CU191-1,"")</f>
        <v/>
      </c>
      <c r="BF191" s="173" t="str">
        <f>IFERROR(Inv_SY_B!BF191/Inv_SY_B!$CU191-1,"")</f>
        <v/>
      </c>
      <c r="BG191" s="173" t="str">
        <f>IFERROR(Inv_SY_B!BG191/Inv_SY_B!$CU191-1,"")</f>
        <v/>
      </c>
      <c r="BH191" s="173" t="str">
        <f>IFERROR(Inv_SY_B!BH191/Inv_SY_B!$CU191-1,"")</f>
        <v/>
      </c>
      <c r="BI191" s="173" t="str">
        <f>IFERROR(Inv_SY_B!BI191/Inv_SY_B!$CU191-1,"")</f>
        <v/>
      </c>
      <c r="BJ191" s="173" t="str">
        <f>IFERROR(Inv_SY_B!BJ191/Inv_SY_B!$CU191-1,"")</f>
        <v/>
      </c>
      <c r="BK191" s="173" t="str">
        <f>IFERROR(Inv_SY_B!BK191/Inv_SY_B!$CU191-1,"")</f>
        <v/>
      </c>
      <c r="BL191" s="173" t="str">
        <f>IFERROR(Inv_SY_B!BL191/Inv_SY_B!$CU191-1,"")</f>
        <v/>
      </c>
      <c r="BM191" s="173" t="str">
        <f>IFERROR(Inv_SY_B!BM191/Inv_SY_B!$CU191-1,"")</f>
        <v/>
      </c>
      <c r="BN191" s="173" t="str">
        <f>IFERROR(Inv_SY_B!BN191/Inv_SY_B!$CU191-1,"")</f>
        <v/>
      </c>
      <c r="BO191" s="173" t="str">
        <f>IFERROR(Inv_SY_B!BO191/Inv_SY_B!$CU191-1,"")</f>
        <v/>
      </c>
      <c r="BP191" s="173" t="str">
        <f>IFERROR(Inv_SY_B!BP191/Inv_SY_B!$CU191-1,"")</f>
        <v/>
      </c>
      <c r="BQ191" s="173" t="str">
        <f>IFERROR(Inv_SY_B!BQ191/Inv_SY_B!$CU191-1,"")</f>
        <v/>
      </c>
      <c r="BR191" s="173" t="str">
        <f>IFERROR(Inv_SY_B!BR191/Inv_SY_B!$CU191-1,"")</f>
        <v/>
      </c>
      <c r="BS191" s="173" t="str">
        <f>IFERROR(Inv_SY_B!BS191/Inv_SY_B!$CU191-1,"")</f>
        <v/>
      </c>
      <c r="BT191" s="173" t="str">
        <f>IFERROR(Inv_SY_B!BT191/Inv_SY_B!$CU191-1,"")</f>
        <v/>
      </c>
      <c r="BU191" s="173" t="str">
        <f>IFERROR(Inv_SY_B!BU191/Inv_SY_B!$CU191-1,"")</f>
        <v/>
      </c>
      <c r="BV191" s="173" t="str">
        <f>IFERROR(Inv_SY_B!BV191/Inv_SY_B!$CU191-1,"")</f>
        <v/>
      </c>
      <c r="BW191" s="173" t="str">
        <f>IFERROR(Inv_SY_B!BW191/Inv_SY_B!$CU191-1,"")</f>
        <v/>
      </c>
      <c r="BX191" s="173" t="str">
        <f>IFERROR(Inv_SY_B!BX191/Inv_SY_B!$CU191-1,"")</f>
        <v/>
      </c>
      <c r="BY191" s="173" t="str">
        <f>IFERROR(Inv_SY_B!BY191/Inv_SY_B!$CU191-1,"")</f>
        <v/>
      </c>
      <c r="BZ191" s="173" t="str">
        <f>IFERROR(Inv_SY_B!BZ191/Inv_SY_B!$CU191-1,"")</f>
        <v/>
      </c>
      <c r="CA191" s="173" t="str">
        <f>IFERROR(Inv_SY_B!CA191/Inv_SY_B!$CU191-1,"")</f>
        <v/>
      </c>
      <c r="CB191" s="173" t="str">
        <f>IFERROR(Inv_SY_B!CB191/Inv_SY_B!$CU191-1,"")</f>
        <v/>
      </c>
      <c r="CC191" s="173" t="str">
        <f>IFERROR(Inv_SY_B!CC191/Inv_SY_B!$CU191-1,"")</f>
        <v/>
      </c>
      <c r="CD191" s="173" t="str">
        <f>IFERROR(Inv_SY_B!CD191/Inv_SY_B!$CU191-1,"")</f>
        <v/>
      </c>
      <c r="CE191" s="173" t="str">
        <f>IFERROR(Inv_SY_B!CE191/Inv_SY_B!$CU191-1,"")</f>
        <v/>
      </c>
      <c r="CF191" s="173" t="str">
        <f>IFERROR(Inv_SY_B!CF191/Inv_SY_B!$CU191-1,"")</f>
        <v/>
      </c>
      <c r="CG191" s="173" t="str">
        <f>IFERROR(Inv_SY_B!CG191/Inv_SY_B!$CU191-1,"")</f>
        <v/>
      </c>
      <c r="CH191" s="173" t="str">
        <f>IFERROR(Inv_SY_B!CH191/Inv_SY_B!$CU191-1,"")</f>
        <v/>
      </c>
      <c r="CI191" s="173" t="str">
        <f>IFERROR(Inv_SY_B!CI191/Inv_SY_B!$CU191-1,"")</f>
        <v/>
      </c>
      <c r="CJ191" s="173" t="str">
        <f>IFERROR(Inv_SY_B!CJ191/Inv_SY_B!$CU191-1,"")</f>
        <v/>
      </c>
      <c r="CK191" s="173" t="str">
        <f>IFERROR(Inv_SY_B!CK191/Inv_SY_B!$CU191-1,"")</f>
        <v/>
      </c>
      <c r="CL191" s="173" t="str">
        <f>IFERROR(Inv_SY_B!CL191/Inv_SY_B!$CU191-1,"")</f>
        <v/>
      </c>
      <c r="CM191" s="173" t="str">
        <f>IFERROR(Inv_SY_B!CM191/Inv_SY_B!$CU191-1,"")</f>
        <v/>
      </c>
      <c r="CN191" s="173" t="str">
        <f>IFERROR(Inv_SY_B!CN191/Inv_SY_B!$CU191-1,"")</f>
        <v/>
      </c>
      <c r="CO191" s="173" t="str">
        <f>IFERROR(Inv_SY_B!CO191/Inv_SY_B!$CU191-1,"")</f>
        <v/>
      </c>
      <c r="CP191" s="173" t="str">
        <f>IFERROR(Inv_SY_B!CP191/Inv_SY_B!$CU191-1,"")</f>
        <v/>
      </c>
      <c r="CQ191" s="173" t="str">
        <f>IFERROR(Inv_SY_B!CQ191/Inv_SY_B!$CU191-1,"")</f>
        <v/>
      </c>
      <c r="CR191" s="173" t="str">
        <f>IFERROR(Inv_SY_B!CR191/Inv_SY_B!$CU191-1,"")</f>
        <v/>
      </c>
      <c r="CS191" s="173" t="str">
        <f>IFERROR(Inv_SY_B!CS191/Inv_SY_B!$CU191-1,"")</f>
        <v/>
      </c>
      <c r="CT191" s="173" t="str">
        <f>IFERROR(Inv_SY_B!CT191/Inv_SY_B!$CU191-1,"")</f>
        <v/>
      </c>
      <c r="CU191" s="173"/>
      <c r="CV191" s="173"/>
      <c r="CW191" s="173"/>
      <c r="CX191" s="173"/>
    </row>
    <row r="192" spans="2:102">
      <c r="B192" s="164">
        <f t="shared" si="4"/>
        <v>45884</v>
      </c>
      <c r="C192" s="173" t="str">
        <f>IFERROR(Inv_SY_B!C192/Inv_SY_B!$CU192-1,"")</f>
        <v/>
      </c>
      <c r="D192" s="173" t="str">
        <f>IFERROR(Inv_SY_B!D192/Inv_SY_B!$CU192-1,"")</f>
        <v/>
      </c>
      <c r="E192" s="173" t="str">
        <f>IFERROR(Inv_SY_B!E192/Inv_SY_B!$CU192-1,"")</f>
        <v/>
      </c>
      <c r="F192" s="173" t="str">
        <f>IFERROR(Inv_SY_B!F192/Inv_SY_B!$CU192-1,"")</f>
        <v/>
      </c>
      <c r="G192" s="173" t="str">
        <f>IFERROR(Inv_SY_B!G192/Inv_SY_B!$CU192-1,"")</f>
        <v/>
      </c>
      <c r="H192" s="173" t="str">
        <f>IFERROR(Inv_SY_B!H192/Inv_SY_B!$CU192-1,"")</f>
        <v/>
      </c>
      <c r="I192" s="173" t="str">
        <f>IFERROR(Inv_SY_B!I192/Inv_SY_B!$CU192-1,"")</f>
        <v/>
      </c>
      <c r="J192" s="173" t="str">
        <f>IFERROR(Inv_SY_B!J192/Inv_SY_B!$CU192-1,"")</f>
        <v/>
      </c>
      <c r="K192" s="173" t="str">
        <f>IFERROR(Inv_SY_B!K192/Inv_SY_B!$CU192-1,"")</f>
        <v/>
      </c>
      <c r="L192" s="173" t="str">
        <f>IFERROR(Inv_SY_B!L192/Inv_SY_B!$CU192-1,"")</f>
        <v/>
      </c>
      <c r="M192" s="173" t="str">
        <f>IFERROR(Inv_SY_B!M192/Inv_SY_B!$CU192-1,"")</f>
        <v/>
      </c>
      <c r="N192" s="173" t="str">
        <f>IFERROR(Inv_SY_B!N192/Inv_SY_B!$CU192-1,"")</f>
        <v/>
      </c>
      <c r="O192" s="173" t="str">
        <f>IFERROR(Inv_SY_B!O192/Inv_SY_B!$CU192-1,"")</f>
        <v/>
      </c>
      <c r="P192" s="173" t="str">
        <f>IFERROR(Inv_SY_B!P192/Inv_SY_B!$CU192-1,"")</f>
        <v/>
      </c>
      <c r="Q192" s="173" t="str">
        <f>IFERROR(Inv_SY_B!Q192/Inv_SY_B!$CU192-1,"")</f>
        <v/>
      </c>
      <c r="R192" s="173" t="str">
        <f>IFERROR(Inv_SY_B!R192/Inv_SY_B!$CU192-1,"")</f>
        <v/>
      </c>
      <c r="S192" s="173" t="str">
        <f>IFERROR(Inv_SY_B!S192/Inv_SY_B!$CU192-1,"")</f>
        <v/>
      </c>
      <c r="T192" s="173" t="str">
        <f>IFERROR(Inv_SY_B!T192/Inv_SY_B!$CU192-1,"")</f>
        <v/>
      </c>
      <c r="U192" s="173" t="str">
        <f>IFERROR(Inv_SY_B!U192/Inv_SY_B!$CU192-1,"")</f>
        <v/>
      </c>
      <c r="V192" s="173" t="str">
        <f>IFERROR(Inv_SY_B!V192/Inv_SY_B!$CU192-1,"")</f>
        <v/>
      </c>
      <c r="W192" s="173" t="str">
        <f>IFERROR(Inv_SY_B!W192/Inv_SY_B!$CU192-1,"")</f>
        <v/>
      </c>
      <c r="X192" s="173" t="str">
        <f>IFERROR(Inv_SY_B!X192/Inv_SY_B!$CU192-1,"")</f>
        <v/>
      </c>
      <c r="Y192" s="173" t="str">
        <f>IFERROR(Inv_SY_B!Y192/Inv_SY_B!$CU192-1,"")</f>
        <v/>
      </c>
      <c r="Z192" s="173" t="str">
        <f>IFERROR(Inv_SY_B!Z192/Inv_SY_B!$CU192-1,"")</f>
        <v/>
      </c>
      <c r="AA192" s="173" t="str">
        <f>IFERROR(Inv_SY_B!AA192/Inv_SY_B!$CU192-1,"")</f>
        <v/>
      </c>
      <c r="AB192" s="173" t="str">
        <f>IFERROR(Inv_SY_B!AB192/Inv_SY_B!$CU192-1,"")</f>
        <v/>
      </c>
      <c r="AC192" s="173" t="str">
        <f>IFERROR(Inv_SY_B!AC192/Inv_SY_B!$CU192-1,"")</f>
        <v/>
      </c>
      <c r="AD192" s="173" t="str">
        <f>IFERROR(Inv_SY_B!AD192/Inv_SY_B!$CU192-1,"")</f>
        <v/>
      </c>
      <c r="AE192" s="173" t="str">
        <f>IFERROR(Inv_SY_B!AE192/Inv_SY_B!$CU192-1,"")</f>
        <v/>
      </c>
      <c r="AF192" s="173" t="str">
        <f>IFERROR(Inv_SY_B!AF192/Inv_SY_B!$CU192-1,"")</f>
        <v/>
      </c>
      <c r="AG192" s="173" t="str">
        <f>IFERROR(Inv_SY_B!AG192/Inv_SY_B!$CU192-1,"")</f>
        <v/>
      </c>
      <c r="AH192" s="173" t="str">
        <f>IFERROR(Inv_SY_B!AH192/Inv_SY_B!$CU192-1,"")</f>
        <v/>
      </c>
      <c r="AI192" s="173" t="str">
        <f>IFERROR(Inv_SY_B!AI192/Inv_SY_B!$CU192-1,"")</f>
        <v/>
      </c>
      <c r="AJ192" s="173" t="str">
        <f>IFERROR(Inv_SY_B!AJ192/Inv_SY_B!$CU192-1,"")</f>
        <v/>
      </c>
      <c r="AK192" s="173" t="str">
        <f>IFERROR(Inv_SY_B!AK192/Inv_SY_B!$CU192-1,"")</f>
        <v/>
      </c>
      <c r="AL192" s="173" t="str">
        <f>IFERROR(Inv_SY_B!AL192/Inv_SY_B!$CU192-1,"")</f>
        <v/>
      </c>
      <c r="AM192" s="173" t="str">
        <f>IFERROR(Inv_SY_B!AM192/Inv_SY_B!$CU192-1,"")</f>
        <v/>
      </c>
      <c r="AN192" s="173" t="str">
        <f>IFERROR(Inv_SY_B!AN192/Inv_SY_B!$CU192-1,"")</f>
        <v/>
      </c>
      <c r="AO192" s="173" t="str">
        <f>IFERROR(Inv_SY_B!AO192/Inv_SY_B!$CU192-1,"")</f>
        <v/>
      </c>
      <c r="AP192" s="173" t="str">
        <f>IFERROR(Inv_SY_B!AP192/Inv_SY_B!$CU192-1,"")</f>
        <v/>
      </c>
      <c r="AQ192" s="173" t="str">
        <f>IFERROR(Inv_SY_B!AQ192/Inv_SY_B!$CU192-1,"")</f>
        <v/>
      </c>
      <c r="AR192" s="173" t="str">
        <f>IFERROR(Inv_SY_B!AR192/Inv_SY_B!$CU192-1,"")</f>
        <v/>
      </c>
      <c r="AS192" s="173" t="str">
        <f>IFERROR(Inv_SY_B!AS192/Inv_SY_B!$CU192-1,"")</f>
        <v/>
      </c>
      <c r="AT192" s="173" t="str">
        <f>IFERROR(Inv_SY_B!AT192/Inv_SY_B!$CU192-1,"")</f>
        <v/>
      </c>
      <c r="AU192" s="173" t="str">
        <f>IFERROR(Inv_SY_B!AU192/Inv_SY_B!$CU192-1,"")</f>
        <v/>
      </c>
      <c r="AV192" s="173" t="str">
        <f>IFERROR(Inv_SY_B!AV192/Inv_SY_B!$CU192-1,"")</f>
        <v/>
      </c>
      <c r="AW192" s="173" t="str">
        <f>IFERROR(Inv_SY_B!AW192/Inv_SY_B!$CU192-1,"")</f>
        <v/>
      </c>
      <c r="AX192" s="173" t="str">
        <f>IFERROR(Inv_SY_B!AX192/Inv_SY_B!$CU192-1,"")</f>
        <v/>
      </c>
      <c r="AY192" s="173" t="str">
        <f>IFERROR(Inv_SY_B!AY192/Inv_SY_B!$CU192-1,"")</f>
        <v/>
      </c>
      <c r="AZ192" s="173" t="str">
        <f>IFERROR(Inv_SY_B!AZ192/Inv_SY_B!$CU192-1,"")</f>
        <v/>
      </c>
      <c r="BA192" s="173" t="str">
        <f>IFERROR(Inv_SY_B!BA192/Inv_SY_B!$CU192-1,"")</f>
        <v/>
      </c>
      <c r="BB192" s="173" t="str">
        <f>IFERROR(Inv_SY_B!BB192/Inv_SY_B!$CU192-1,"")</f>
        <v/>
      </c>
      <c r="BC192" s="173" t="str">
        <f>IFERROR(Inv_SY_B!BC192/Inv_SY_B!$CU192-1,"")</f>
        <v/>
      </c>
      <c r="BD192" s="173" t="str">
        <f>IFERROR(Inv_SY_B!BD192/Inv_SY_B!$CU192-1,"")</f>
        <v/>
      </c>
      <c r="BE192" s="173" t="str">
        <f>IFERROR(Inv_SY_B!BE192/Inv_SY_B!$CU192-1,"")</f>
        <v/>
      </c>
      <c r="BF192" s="173" t="str">
        <f>IFERROR(Inv_SY_B!BF192/Inv_SY_B!$CU192-1,"")</f>
        <v/>
      </c>
      <c r="BG192" s="173" t="str">
        <f>IFERROR(Inv_SY_B!BG192/Inv_SY_B!$CU192-1,"")</f>
        <v/>
      </c>
      <c r="BH192" s="173" t="str">
        <f>IFERROR(Inv_SY_B!BH192/Inv_SY_B!$CU192-1,"")</f>
        <v/>
      </c>
      <c r="BI192" s="173" t="str">
        <f>IFERROR(Inv_SY_B!BI192/Inv_SY_B!$CU192-1,"")</f>
        <v/>
      </c>
      <c r="BJ192" s="173" t="str">
        <f>IFERROR(Inv_SY_B!BJ192/Inv_SY_B!$CU192-1,"")</f>
        <v/>
      </c>
      <c r="BK192" s="173" t="str">
        <f>IFERROR(Inv_SY_B!BK192/Inv_SY_B!$CU192-1,"")</f>
        <v/>
      </c>
      <c r="BL192" s="173" t="str">
        <f>IFERROR(Inv_SY_B!BL192/Inv_SY_B!$CU192-1,"")</f>
        <v/>
      </c>
      <c r="BM192" s="173" t="str">
        <f>IFERROR(Inv_SY_B!BM192/Inv_SY_B!$CU192-1,"")</f>
        <v/>
      </c>
      <c r="BN192" s="173" t="str">
        <f>IFERROR(Inv_SY_B!BN192/Inv_SY_B!$CU192-1,"")</f>
        <v/>
      </c>
      <c r="BO192" s="173" t="str">
        <f>IFERROR(Inv_SY_B!BO192/Inv_SY_B!$CU192-1,"")</f>
        <v/>
      </c>
      <c r="BP192" s="173" t="str">
        <f>IFERROR(Inv_SY_B!BP192/Inv_SY_B!$CU192-1,"")</f>
        <v/>
      </c>
      <c r="BQ192" s="173" t="str">
        <f>IFERROR(Inv_SY_B!BQ192/Inv_SY_B!$CU192-1,"")</f>
        <v/>
      </c>
      <c r="BR192" s="173" t="str">
        <f>IFERROR(Inv_SY_B!BR192/Inv_SY_B!$CU192-1,"")</f>
        <v/>
      </c>
      <c r="BS192" s="173" t="str">
        <f>IFERROR(Inv_SY_B!BS192/Inv_SY_B!$CU192-1,"")</f>
        <v/>
      </c>
      <c r="BT192" s="173" t="str">
        <f>IFERROR(Inv_SY_B!BT192/Inv_SY_B!$CU192-1,"")</f>
        <v/>
      </c>
      <c r="BU192" s="173" t="str">
        <f>IFERROR(Inv_SY_B!BU192/Inv_SY_B!$CU192-1,"")</f>
        <v/>
      </c>
      <c r="BV192" s="173" t="str">
        <f>IFERROR(Inv_SY_B!BV192/Inv_SY_B!$CU192-1,"")</f>
        <v/>
      </c>
      <c r="BW192" s="173" t="str">
        <f>IFERROR(Inv_SY_B!BW192/Inv_SY_B!$CU192-1,"")</f>
        <v/>
      </c>
      <c r="BX192" s="173" t="str">
        <f>IFERROR(Inv_SY_B!BX192/Inv_SY_B!$CU192-1,"")</f>
        <v/>
      </c>
      <c r="BY192" s="173" t="str">
        <f>IFERROR(Inv_SY_B!BY192/Inv_SY_B!$CU192-1,"")</f>
        <v/>
      </c>
      <c r="BZ192" s="173" t="str">
        <f>IFERROR(Inv_SY_B!BZ192/Inv_SY_B!$CU192-1,"")</f>
        <v/>
      </c>
      <c r="CA192" s="173" t="str">
        <f>IFERROR(Inv_SY_B!CA192/Inv_SY_B!$CU192-1,"")</f>
        <v/>
      </c>
      <c r="CB192" s="173" t="str">
        <f>IFERROR(Inv_SY_B!CB192/Inv_SY_B!$CU192-1,"")</f>
        <v/>
      </c>
      <c r="CC192" s="173" t="str">
        <f>IFERROR(Inv_SY_B!CC192/Inv_SY_B!$CU192-1,"")</f>
        <v/>
      </c>
      <c r="CD192" s="173" t="str">
        <f>IFERROR(Inv_SY_B!CD192/Inv_SY_B!$CU192-1,"")</f>
        <v/>
      </c>
      <c r="CE192" s="173" t="str">
        <f>IFERROR(Inv_SY_B!CE192/Inv_SY_B!$CU192-1,"")</f>
        <v/>
      </c>
      <c r="CF192" s="173" t="str">
        <f>IFERROR(Inv_SY_B!CF192/Inv_SY_B!$CU192-1,"")</f>
        <v/>
      </c>
      <c r="CG192" s="173" t="str">
        <f>IFERROR(Inv_SY_B!CG192/Inv_SY_B!$CU192-1,"")</f>
        <v/>
      </c>
      <c r="CH192" s="173" t="str">
        <f>IFERROR(Inv_SY_B!CH192/Inv_SY_B!$CU192-1,"")</f>
        <v/>
      </c>
      <c r="CI192" s="173" t="str">
        <f>IFERROR(Inv_SY_B!CI192/Inv_SY_B!$CU192-1,"")</f>
        <v/>
      </c>
      <c r="CJ192" s="173" t="str">
        <f>IFERROR(Inv_SY_B!CJ192/Inv_SY_B!$CU192-1,"")</f>
        <v/>
      </c>
      <c r="CK192" s="173" t="str">
        <f>IFERROR(Inv_SY_B!CK192/Inv_SY_B!$CU192-1,"")</f>
        <v/>
      </c>
      <c r="CL192" s="173" t="str">
        <f>IFERROR(Inv_SY_B!CL192/Inv_SY_B!$CU192-1,"")</f>
        <v/>
      </c>
      <c r="CM192" s="173" t="str">
        <f>IFERROR(Inv_SY_B!CM192/Inv_SY_B!$CU192-1,"")</f>
        <v/>
      </c>
      <c r="CN192" s="173" t="str">
        <f>IFERROR(Inv_SY_B!CN192/Inv_SY_B!$CU192-1,"")</f>
        <v/>
      </c>
      <c r="CO192" s="173" t="str">
        <f>IFERROR(Inv_SY_B!CO192/Inv_SY_B!$CU192-1,"")</f>
        <v/>
      </c>
      <c r="CP192" s="173" t="str">
        <f>IFERROR(Inv_SY_B!CP192/Inv_SY_B!$CU192-1,"")</f>
        <v/>
      </c>
      <c r="CQ192" s="173" t="str">
        <f>IFERROR(Inv_SY_B!CQ192/Inv_SY_B!$CU192-1,"")</f>
        <v/>
      </c>
      <c r="CR192" s="173" t="str">
        <f>IFERROR(Inv_SY_B!CR192/Inv_SY_B!$CU192-1,"")</f>
        <v/>
      </c>
      <c r="CS192" s="173" t="str">
        <f>IFERROR(Inv_SY_B!CS192/Inv_SY_B!$CU192-1,"")</f>
        <v/>
      </c>
      <c r="CT192" s="173" t="str">
        <f>IFERROR(Inv_SY_B!CT192/Inv_SY_B!$CU192-1,"")</f>
        <v/>
      </c>
      <c r="CU192" s="173"/>
      <c r="CV192" s="173"/>
      <c r="CW192" s="173"/>
      <c r="CX192" s="173"/>
    </row>
    <row r="193" spans="2:102">
      <c r="B193" s="164">
        <f t="shared" si="4"/>
        <v>45885</v>
      </c>
      <c r="C193" s="173" t="str">
        <f>IFERROR(Inv_SY_B!C193/Inv_SY_B!$CU193-1,"")</f>
        <v/>
      </c>
      <c r="D193" s="173" t="str">
        <f>IFERROR(Inv_SY_B!D193/Inv_SY_B!$CU193-1,"")</f>
        <v/>
      </c>
      <c r="E193" s="173" t="str">
        <f>IFERROR(Inv_SY_B!E193/Inv_SY_B!$CU193-1,"")</f>
        <v/>
      </c>
      <c r="F193" s="173" t="str">
        <f>IFERROR(Inv_SY_B!F193/Inv_SY_B!$CU193-1,"")</f>
        <v/>
      </c>
      <c r="G193" s="173" t="str">
        <f>IFERROR(Inv_SY_B!G193/Inv_SY_B!$CU193-1,"")</f>
        <v/>
      </c>
      <c r="H193" s="173" t="str">
        <f>IFERROR(Inv_SY_B!H193/Inv_SY_B!$CU193-1,"")</f>
        <v/>
      </c>
      <c r="I193" s="173" t="str">
        <f>IFERROR(Inv_SY_B!I193/Inv_SY_B!$CU193-1,"")</f>
        <v/>
      </c>
      <c r="J193" s="173" t="str">
        <f>IFERROR(Inv_SY_B!J193/Inv_SY_B!$CU193-1,"")</f>
        <v/>
      </c>
      <c r="K193" s="173" t="str">
        <f>IFERROR(Inv_SY_B!K193/Inv_SY_B!$CU193-1,"")</f>
        <v/>
      </c>
      <c r="L193" s="173" t="str">
        <f>IFERROR(Inv_SY_B!L193/Inv_SY_B!$CU193-1,"")</f>
        <v/>
      </c>
      <c r="M193" s="173" t="str">
        <f>IFERROR(Inv_SY_B!M193/Inv_SY_B!$CU193-1,"")</f>
        <v/>
      </c>
      <c r="N193" s="173" t="str">
        <f>IFERROR(Inv_SY_B!N193/Inv_SY_B!$CU193-1,"")</f>
        <v/>
      </c>
      <c r="O193" s="173" t="str">
        <f>IFERROR(Inv_SY_B!O193/Inv_SY_B!$CU193-1,"")</f>
        <v/>
      </c>
      <c r="P193" s="173" t="str">
        <f>IFERROR(Inv_SY_B!P193/Inv_SY_B!$CU193-1,"")</f>
        <v/>
      </c>
      <c r="Q193" s="173" t="str">
        <f>IFERROR(Inv_SY_B!Q193/Inv_SY_B!$CU193-1,"")</f>
        <v/>
      </c>
      <c r="R193" s="173" t="str">
        <f>IFERROR(Inv_SY_B!R193/Inv_SY_B!$CU193-1,"")</f>
        <v/>
      </c>
      <c r="S193" s="173" t="str">
        <f>IFERROR(Inv_SY_B!S193/Inv_SY_B!$CU193-1,"")</f>
        <v/>
      </c>
      <c r="T193" s="173" t="str">
        <f>IFERROR(Inv_SY_B!T193/Inv_SY_B!$CU193-1,"")</f>
        <v/>
      </c>
      <c r="U193" s="173" t="str">
        <f>IFERROR(Inv_SY_B!U193/Inv_SY_B!$CU193-1,"")</f>
        <v/>
      </c>
      <c r="V193" s="173" t="str">
        <f>IFERROR(Inv_SY_B!V193/Inv_SY_B!$CU193-1,"")</f>
        <v/>
      </c>
      <c r="W193" s="173" t="str">
        <f>IFERROR(Inv_SY_B!W193/Inv_SY_B!$CU193-1,"")</f>
        <v/>
      </c>
      <c r="X193" s="173" t="str">
        <f>IFERROR(Inv_SY_B!X193/Inv_SY_B!$CU193-1,"")</f>
        <v/>
      </c>
      <c r="Y193" s="173" t="str">
        <f>IFERROR(Inv_SY_B!Y193/Inv_SY_B!$CU193-1,"")</f>
        <v/>
      </c>
      <c r="Z193" s="173" t="str">
        <f>IFERROR(Inv_SY_B!Z193/Inv_SY_B!$CU193-1,"")</f>
        <v/>
      </c>
      <c r="AA193" s="173" t="str">
        <f>IFERROR(Inv_SY_B!AA193/Inv_SY_B!$CU193-1,"")</f>
        <v/>
      </c>
      <c r="AB193" s="173" t="str">
        <f>IFERROR(Inv_SY_B!AB193/Inv_SY_B!$CU193-1,"")</f>
        <v/>
      </c>
      <c r="AC193" s="173" t="str">
        <f>IFERROR(Inv_SY_B!AC193/Inv_SY_B!$CU193-1,"")</f>
        <v/>
      </c>
      <c r="AD193" s="173" t="str">
        <f>IFERROR(Inv_SY_B!AD193/Inv_SY_B!$CU193-1,"")</f>
        <v/>
      </c>
      <c r="AE193" s="173" t="str">
        <f>IFERROR(Inv_SY_B!AE193/Inv_SY_B!$CU193-1,"")</f>
        <v/>
      </c>
      <c r="AF193" s="173" t="str">
        <f>IFERROR(Inv_SY_B!AF193/Inv_SY_B!$CU193-1,"")</f>
        <v/>
      </c>
      <c r="AG193" s="173" t="str">
        <f>IFERROR(Inv_SY_B!AG193/Inv_SY_B!$CU193-1,"")</f>
        <v/>
      </c>
      <c r="AH193" s="173" t="str">
        <f>IFERROR(Inv_SY_B!AH193/Inv_SY_B!$CU193-1,"")</f>
        <v/>
      </c>
      <c r="AI193" s="173" t="str">
        <f>IFERROR(Inv_SY_B!AI193/Inv_SY_B!$CU193-1,"")</f>
        <v/>
      </c>
      <c r="AJ193" s="173" t="str">
        <f>IFERROR(Inv_SY_B!AJ193/Inv_SY_B!$CU193-1,"")</f>
        <v/>
      </c>
      <c r="AK193" s="173" t="str">
        <f>IFERROR(Inv_SY_B!AK193/Inv_SY_B!$CU193-1,"")</f>
        <v/>
      </c>
      <c r="AL193" s="173" t="str">
        <f>IFERROR(Inv_SY_B!AL193/Inv_SY_B!$CU193-1,"")</f>
        <v/>
      </c>
      <c r="AM193" s="173" t="str">
        <f>IFERROR(Inv_SY_B!AM193/Inv_SY_B!$CU193-1,"")</f>
        <v/>
      </c>
      <c r="AN193" s="173" t="str">
        <f>IFERROR(Inv_SY_B!AN193/Inv_SY_B!$CU193-1,"")</f>
        <v/>
      </c>
      <c r="AO193" s="173" t="str">
        <f>IFERROR(Inv_SY_B!AO193/Inv_SY_B!$CU193-1,"")</f>
        <v/>
      </c>
      <c r="AP193" s="173" t="str">
        <f>IFERROR(Inv_SY_B!AP193/Inv_SY_B!$CU193-1,"")</f>
        <v/>
      </c>
      <c r="AQ193" s="173" t="str">
        <f>IFERROR(Inv_SY_B!AQ193/Inv_SY_B!$CU193-1,"")</f>
        <v/>
      </c>
      <c r="AR193" s="173" t="str">
        <f>IFERROR(Inv_SY_B!AR193/Inv_SY_B!$CU193-1,"")</f>
        <v/>
      </c>
      <c r="AS193" s="173" t="str">
        <f>IFERROR(Inv_SY_B!AS193/Inv_SY_B!$CU193-1,"")</f>
        <v/>
      </c>
      <c r="AT193" s="173" t="str">
        <f>IFERROR(Inv_SY_B!AT193/Inv_SY_B!$CU193-1,"")</f>
        <v/>
      </c>
      <c r="AU193" s="173" t="str">
        <f>IFERROR(Inv_SY_B!AU193/Inv_SY_B!$CU193-1,"")</f>
        <v/>
      </c>
      <c r="AV193" s="173" t="str">
        <f>IFERROR(Inv_SY_B!AV193/Inv_SY_B!$CU193-1,"")</f>
        <v/>
      </c>
      <c r="AW193" s="173" t="str">
        <f>IFERROR(Inv_SY_B!AW193/Inv_SY_B!$CU193-1,"")</f>
        <v/>
      </c>
      <c r="AX193" s="173" t="str">
        <f>IFERROR(Inv_SY_B!AX193/Inv_SY_B!$CU193-1,"")</f>
        <v/>
      </c>
      <c r="AY193" s="173" t="str">
        <f>IFERROR(Inv_SY_B!AY193/Inv_SY_B!$CU193-1,"")</f>
        <v/>
      </c>
      <c r="AZ193" s="173" t="str">
        <f>IFERROR(Inv_SY_B!AZ193/Inv_SY_B!$CU193-1,"")</f>
        <v/>
      </c>
      <c r="BA193" s="173" t="str">
        <f>IFERROR(Inv_SY_B!BA193/Inv_SY_B!$CU193-1,"")</f>
        <v/>
      </c>
      <c r="BB193" s="173" t="str">
        <f>IFERROR(Inv_SY_B!BB193/Inv_SY_B!$CU193-1,"")</f>
        <v/>
      </c>
      <c r="BC193" s="173" t="str">
        <f>IFERROR(Inv_SY_B!BC193/Inv_SY_B!$CU193-1,"")</f>
        <v/>
      </c>
      <c r="BD193" s="173" t="str">
        <f>IFERROR(Inv_SY_B!BD193/Inv_SY_B!$CU193-1,"")</f>
        <v/>
      </c>
      <c r="BE193" s="173" t="str">
        <f>IFERROR(Inv_SY_B!BE193/Inv_SY_B!$CU193-1,"")</f>
        <v/>
      </c>
      <c r="BF193" s="173" t="str">
        <f>IFERROR(Inv_SY_B!BF193/Inv_SY_B!$CU193-1,"")</f>
        <v/>
      </c>
      <c r="BG193" s="173" t="str">
        <f>IFERROR(Inv_SY_B!BG193/Inv_SY_B!$CU193-1,"")</f>
        <v/>
      </c>
      <c r="BH193" s="173" t="str">
        <f>IFERROR(Inv_SY_B!BH193/Inv_SY_B!$CU193-1,"")</f>
        <v/>
      </c>
      <c r="BI193" s="173" t="str">
        <f>IFERROR(Inv_SY_B!BI193/Inv_SY_B!$CU193-1,"")</f>
        <v/>
      </c>
      <c r="BJ193" s="173" t="str">
        <f>IFERROR(Inv_SY_B!BJ193/Inv_SY_B!$CU193-1,"")</f>
        <v/>
      </c>
      <c r="BK193" s="173" t="str">
        <f>IFERROR(Inv_SY_B!BK193/Inv_SY_B!$CU193-1,"")</f>
        <v/>
      </c>
      <c r="BL193" s="173" t="str">
        <f>IFERROR(Inv_SY_B!BL193/Inv_SY_B!$CU193-1,"")</f>
        <v/>
      </c>
      <c r="BM193" s="173" t="str">
        <f>IFERROR(Inv_SY_B!BM193/Inv_SY_B!$CU193-1,"")</f>
        <v/>
      </c>
      <c r="BN193" s="173" t="str">
        <f>IFERROR(Inv_SY_B!BN193/Inv_SY_B!$CU193-1,"")</f>
        <v/>
      </c>
      <c r="BO193" s="173" t="str">
        <f>IFERROR(Inv_SY_B!BO193/Inv_SY_B!$CU193-1,"")</f>
        <v/>
      </c>
      <c r="BP193" s="173" t="str">
        <f>IFERROR(Inv_SY_B!BP193/Inv_SY_B!$CU193-1,"")</f>
        <v/>
      </c>
      <c r="BQ193" s="173" t="str">
        <f>IFERROR(Inv_SY_B!BQ193/Inv_SY_B!$CU193-1,"")</f>
        <v/>
      </c>
      <c r="BR193" s="173" t="str">
        <f>IFERROR(Inv_SY_B!BR193/Inv_SY_B!$CU193-1,"")</f>
        <v/>
      </c>
      <c r="BS193" s="173" t="str">
        <f>IFERROR(Inv_SY_B!BS193/Inv_SY_B!$CU193-1,"")</f>
        <v/>
      </c>
      <c r="BT193" s="173" t="str">
        <f>IFERROR(Inv_SY_B!BT193/Inv_SY_B!$CU193-1,"")</f>
        <v/>
      </c>
      <c r="BU193" s="173" t="str">
        <f>IFERROR(Inv_SY_B!BU193/Inv_SY_B!$CU193-1,"")</f>
        <v/>
      </c>
      <c r="BV193" s="173" t="str">
        <f>IFERROR(Inv_SY_B!BV193/Inv_SY_B!$CU193-1,"")</f>
        <v/>
      </c>
      <c r="BW193" s="173" t="str">
        <f>IFERROR(Inv_SY_B!BW193/Inv_SY_B!$CU193-1,"")</f>
        <v/>
      </c>
      <c r="BX193" s="173" t="str">
        <f>IFERROR(Inv_SY_B!BX193/Inv_SY_B!$CU193-1,"")</f>
        <v/>
      </c>
      <c r="BY193" s="173" t="str">
        <f>IFERROR(Inv_SY_B!BY193/Inv_SY_B!$CU193-1,"")</f>
        <v/>
      </c>
      <c r="BZ193" s="173" t="str">
        <f>IFERROR(Inv_SY_B!BZ193/Inv_SY_B!$CU193-1,"")</f>
        <v/>
      </c>
      <c r="CA193" s="173" t="str">
        <f>IFERROR(Inv_SY_B!CA193/Inv_SY_B!$CU193-1,"")</f>
        <v/>
      </c>
      <c r="CB193" s="173" t="str">
        <f>IFERROR(Inv_SY_B!CB193/Inv_SY_B!$CU193-1,"")</f>
        <v/>
      </c>
      <c r="CC193" s="173" t="str">
        <f>IFERROR(Inv_SY_B!CC193/Inv_SY_B!$CU193-1,"")</f>
        <v/>
      </c>
      <c r="CD193" s="173" t="str">
        <f>IFERROR(Inv_SY_B!CD193/Inv_SY_B!$CU193-1,"")</f>
        <v/>
      </c>
      <c r="CE193" s="173" t="str">
        <f>IFERROR(Inv_SY_B!CE193/Inv_SY_B!$CU193-1,"")</f>
        <v/>
      </c>
      <c r="CF193" s="173" t="str">
        <f>IFERROR(Inv_SY_B!CF193/Inv_SY_B!$CU193-1,"")</f>
        <v/>
      </c>
      <c r="CG193" s="173" t="str">
        <f>IFERROR(Inv_SY_B!CG193/Inv_SY_B!$CU193-1,"")</f>
        <v/>
      </c>
      <c r="CH193" s="173" t="str">
        <f>IFERROR(Inv_SY_B!CH193/Inv_SY_B!$CU193-1,"")</f>
        <v/>
      </c>
      <c r="CI193" s="173" t="str">
        <f>IFERROR(Inv_SY_B!CI193/Inv_SY_B!$CU193-1,"")</f>
        <v/>
      </c>
      <c r="CJ193" s="173" t="str">
        <f>IFERROR(Inv_SY_B!CJ193/Inv_SY_B!$CU193-1,"")</f>
        <v/>
      </c>
      <c r="CK193" s="173" t="str">
        <f>IFERROR(Inv_SY_B!CK193/Inv_SY_B!$CU193-1,"")</f>
        <v/>
      </c>
      <c r="CL193" s="173" t="str">
        <f>IFERROR(Inv_SY_B!CL193/Inv_SY_B!$CU193-1,"")</f>
        <v/>
      </c>
      <c r="CM193" s="173" t="str">
        <f>IFERROR(Inv_SY_B!CM193/Inv_SY_B!$CU193-1,"")</f>
        <v/>
      </c>
      <c r="CN193" s="173" t="str">
        <f>IFERROR(Inv_SY_B!CN193/Inv_SY_B!$CU193-1,"")</f>
        <v/>
      </c>
      <c r="CO193" s="173" t="str">
        <f>IFERROR(Inv_SY_B!CO193/Inv_SY_B!$CU193-1,"")</f>
        <v/>
      </c>
      <c r="CP193" s="173" t="str">
        <f>IFERROR(Inv_SY_B!CP193/Inv_SY_B!$CU193-1,"")</f>
        <v/>
      </c>
      <c r="CQ193" s="173" t="str">
        <f>IFERROR(Inv_SY_B!CQ193/Inv_SY_B!$CU193-1,"")</f>
        <v/>
      </c>
      <c r="CR193" s="173" t="str">
        <f>IFERROR(Inv_SY_B!CR193/Inv_SY_B!$CU193-1,"")</f>
        <v/>
      </c>
      <c r="CS193" s="173" t="str">
        <f>IFERROR(Inv_SY_B!CS193/Inv_SY_B!$CU193-1,"")</f>
        <v/>
      </c>
      <c r="CT193" s="173" t="str">
        <f>IFERROR(Inv_SY_B!CT193/Inv_SY_B!$CU193-1,"")</f>
        <v/>
      </c>
      <c r="CU193" s="173"/>
      <c r="CV193" s="173"/>
      <c r="CW193" s="173"/>
      <c r="CX193" s="173"/>
    </row>
    <row r="194" spans="2:102">
      <c r="B194" s="164">
        <f t="shared" si="4"/>
        <v>45886</v>
      </c>
      <c r="C194" s="173" t="str">
        <f>IFERROR(Inv_SY_B!C194/Inv_SY_B!$CU194-1,"")</f>
        <v/>
      </c>
      <c r="D194" s="173" t="str">
        <f>IFERROR(Inv_SY_B!D194/Inv_SY_B!$CU194-1,"")</f>
        <v/>
      </c>
      <c r="E194" s="173" t="str">
        <f>IFERROR(Inv_SY_B!E194/Inv_SY_B!$CU194-1,"")</f>
        <v/>
      </c>
      <c r="F194" s="173" t="str">
        <f>IFERROR(Inv_SY_B!F194/Inv_SY_B!$CU194-1,"")</f>
        <v/>
      </c>
      <c r="G194" s="173" t="str">
        <f>IFERROR(Inv_SY_B!G194/Inv_SY_B!$CU194-1,"")</f>
        <v/>
      </c>
      <c r="H194" s="173" t="str">
        <f>IFERROR(Inv_SY_B!H194/Inv_SY_B!$CU194-1,"")</f>
        <v/>
      </c>
      <c r="I194" s="173" t="str">
        <f>IFERROR(Inv_SY_B!I194/Inv_SY_B!$CU194-1,"")</f>
        <v/>
      </c>
      <c r="J194" s="173" t="str">
        <f>IFERROR(Inv_SY_B!J194/Inv_SY_B!$CU194-1,"")</f>
        <v/>
      </c>
      <c r="K194" s="173" t="str">
        <f>IFERROR(Inv_SY_B!K194/Inv_SY_B!$CU194-1,"")</f>
        <v/>
      </c>
      <c r="L194" s="173" t="str">
        <f>IFERROR(Inv_SY_B!L194/Inv_SY_B!$CU194-1,"")</f>
        <v/>
      </c>
      <c r="M194" s="173" t="str">
        <f>IFERROR(Inv_SY_B!M194/Inv_SY_B!$CU194-1,"")</f>
        <v/>
      </c>
      <c r="N194" s="173" t="str">
        <f>IFERROR(Inv_SY_B!N194/Inv_SY_B!$CU194-1,"")</f>
        <v/>
      </c>
      <c r="O194" s="173" t="str">
        <f>IFERROR(Inv_SY_B!O194/Inv_SY_B!$CU194-1,"")</f>
        <v/>
      </c>
      <c r="P194" s="173" t="str">
        <f>IFERROR(Inv_SY_B!P194/Inv_SY_B!$CU194-1,"")</f>
        <v/>
      </c>
      <c r="Q194" s="173" t="str">
        <f>IFERROR(Inv_SY_B!Q194/Inv_SY_B!$CU194-1,"")</f>
        <v/>
      </c>
      <c r="R194" s="173" t="str">
        <f>IFERROR(Inv_SY_B!R194/Inv_SY_B!$CU194-1,"")</f>
        <v/>
      </c>
      <c r="S194" s="173" t="str">
        <f>IFERROR(Inv_SY_B!S194/Inv_SY_B!$CU194-1,"")</f>
        <v/>
      </c>
      <c r="T194" s="173" t="str">
        <f>IFERROR(Inv_SY_B!T194/Inv_SY_B!$CU194-1,"")</f>
        <v/>
      </c>
      <c r="U194" s="173" t="str">
        <f>IFERROR(Inv_SY_B!U194/Inv_SY_B!$CU194-1,"")</f>
        <v/>
      </c>
      <c r="V194" s="173" t="str">
        <f>IFERROR(Inv_SY_B!V194/Inv_SY_B!$CU194-1,"")</f>
        <v/>
      </c>
      <c r="W194" s="173" t="str">
        <f>IFERROR(Inv_SY_B!W194/Inv_SY_B!$CU194-1,"")</f>
        <v/>
      </c>
      <c r="X194" s="173" t="str">
        <f>IFERROR(Inv_SY_B!X194/Inv_SY_B!$CU194-1,"")</f>
        <v/>
      </c>
      <c r="Y194" s="173" t="str">
        <f>IFERROR(Inv_SY_B!Y194/Inv_SY_B!$CU194-1,"")</f>
        <v/>
      </c>
      <c r="Z194" s="173" t="str">
        <f>IFERROR(Inv_SY_B!Z194/Inv_SY_B!$CU194-1,"")</f>
        <v/>
      </c>
      <c r="AA194" s="173" t="str">
        <f>IFERROR(Inv_SY_B!AA194/Inv_SY_B!$CU194-1,"")</f>
        <v/>
      </c>
      <c r="AB194" s="173" t="str">
        <f>IFERROR(Inv_SY_B!AB194/Inv_SY_B!$CU194-1,"")</f>
        <v/>
      </c>
      <c r="AC194" s="173" t="str">
        <f>IFERROR(Inv_SY_B!AC194/Inv_SY_B!$CU194-1,"")</f>
        <v/>
      </c>
      <c r="AD194" s="173" t="str">
        <f>IFERROR(Inv_SY_B!AD194/Inv_SY_B!$CU194-1,"")</f>
        <v/>
      </c>
      <c r="AE194" s="173" t="str">
        <f>IFERROR(Inv_SY_B!AE194/Inv_SY_B!$CU194-1,"")</f>
        <v/>
      </c>
      <c r="AF194" s="173" t="str">
        <f>IFERROR(Inv_SY_B!AF194/Inv_SY_B!$CU194-1,"")</f>
        <v/>
      </c>
      <c r="AG194" s="173" t="str">
        <f>IFERROR(Inv_SY_B!AG194/Inv_SY_B!$CU194-1,"")</f>
        <v/>
      </c>
      <c r="AH194" s="173" t="str">
        <f>IFERROR(Inv_SY_B!AH194/Inv_SY_B!$CU194-1,"")</f>
        <v/>
      </c>
      <c r="AI194" s="173" t="str">
        <f>IFERROR(Inv_SY_B!AI194/Inv_SY_B!$CU194-1,"")</f>
        <v/>
      </c>
      <c r="AJ194" s="173" t="str">
        <f>IFERROR(Inv_SY_B!AJ194/Inv_SY_B!$CU194-1,"")</f>
        <v/>
      </c>
      <c r="AK194" s="173" t="str">
        <f>IFERROR(Inv_SY_B!AK194/Inv_SY_B!$CU194-1,"")</f>
        <v/>
      </c>
      <c r="AL194" s="173" t="str">
        <f>IFERROR(Inv_SY_B!AL194/Inv_SY_B!$CU194-1,"")</f>
        <v/>
      </c>
      <c r="AM194" s="173" t="str">
        <f>IFERROR(Inv_SY_B!AM194/Inv_SY_B!$CU194-1,"")</f>
        <v/>
      </c>
      <c r="AN194" s="173" t="str">
        <f>IFERROR(Inv_SY_B!AN194/Inv_SY_B!$CU194-1,"")</f>
        <v/>
      </c>
      <c r="AO194" s="173" t="str">
        <f>IFERROR(Inv_SY_B!AO194/Inv_SY_B!$CU194-1,"")</f>
        <v/>
      </c>
      <c r="AP194" s="173" t="str">
        <f>IFERROR(Inv_SY_B!AP194/Inv_SY_B!$CU194-1,"")</f>
        <v/>
      </c>
      <c r="AQ194" s="173" t="str">
        <f>IFERROR(Inv_SY_B!AQ194/Inv_SY_B!$CU194-1,"")</f>
        <v/>
      </c>
      <c r="AR194" s="173" t="str">
        <f>IFERROR(Inv_SY_B!AR194/Inv_SY_B!$CU194-1,"")</f>
        <v/>
      </c>
      <c r="AS194" s="173" t="str">
        <f>IFERROR(Inv_SY_B!AS194/Inv_SY_B!$CU194-1,"")</f>
        <v/>
      </c>
      <c r="AT194" s="173" t="str">
        <f>IFERROR(Inv_SY_B!AT194/Inv_SY_B!$CU194-1,"")</f>
        <v/>
      </c>
      <c r="AU194" s="173" t="str">
        <f>IFERROR(Inv_SY_B!AU194/Inv_SY_B!$CU194-1,"")</f>
        <v/>
      </c>
      <c r="AV194" s="173" t="str">
        <f>IFERROR(Inv_SY_B!AV194/Inv_SY_B!$CU194-1,"")</f>
        <v/>
      </c>
      <c r="AW194" s="173" t="str">
        <f>IFERROR(Inv_SY_B!AW194/Inv_SY_B!$CU194-1,"")</f>
        <v/>
      </c>
      <c r="AX194" s="173" t="str">
        <f>IFERROR(Inv_SY_B!AX194/Inv_SY_B!$CU194-1,"")</f>
        <v/>
      </c>
      <c r="AY194" s="173" t="str">
        <f>IFERROR(Inv_SY_B!AY194/Inv_SY_B!$CU194-1,"")</f>
        <v/>
      </c>
      <c r="AZ194" s="173" t="str">
        <f>IFERROR(Inv_SY_B!AZ194/Inv_SY_B!$CU194-1,"")</f>
        <v/>
      </c>
      <c r="BA194" s="173" t="str">
        <f>IFERROR(Inv_SY_B!BA194/Inv_SY_B!$CU194-1,"")</f>
        <v/>
      </c>
      <c r="BB194" s="173" t="str">
        <f>IFERROR(Inv_SY_B!BB194/Inv_SY_B!$CU194-1,"")</f>
        <v/>
      </c>
      <c r="BC194" s="173" t="str">
        <f>IFERROR(Inv_SY_B!BC194/Inv_SY_B!$CU194-1,"")</f>
        <v/>
      </c>
      <c r="BD194" s="173" t="str">
        <f>IFERROR(Inv_SY_B!BD194/Inv_SY_B!$CU194-1,"")</f>
        <v/>
      </c>
      <c r="BE194" s="173" t="str">
        <f>IFERROR(Inv_SY_B!BE194/Inv_SY_B!$CU194-1,"")</f>
        <v/>
      </c>
      <c r="BF194" s="173" t="str">
        <f>IFERROR(Inv_SY_B!BF194/Inv_SY_B!$CU194-1,"")</f>
        <v/>
      </c>
      <c r="BG194" s="173" t="str">
        <f>IFERROR(Inv_SY_B!BG194/Inv_SY_B!$CU194-1,"")</f>
        <v/>
      </c>
      <c r="BH194" s="173" t="str">
        <f>IFERROR(Inv_SY_B!BH194/Inv_SY_B!$CU194-1,"")</f>
        <v/>
      </c>
      <c r="BI194" s="173" t="str">
        <f>IFERROR(Inv_SY_B!BI194/Inv_SY_B!$CU194-1,"")</f>
        <v/>
      </c>
      <c r="BJ194" s="173" t="str">
        <f>IFERROR(Inv_SY_B!BJ194/Inv_SY_B!$CU194-1,"")</f>
        <v/>
      </c>
      <c r="BK194" s="173" t="str">
        <f>IFERROR(Inv_SY_B!BK194/Inv_SY_B!$CU194-1,"")</f>
        <v/>
      </c>
      <c r="BL194" s="173" t="str">
        <f>IFERROR(Inv_SY_B!BL194/Inv_SY_B!$CU194-1,"")</f>
        <v/>
      </c>
      <c r="BM194" s="173" t="str">
        <f>IFERROR(Inv_SY_B!BM194/Inv_SY_B!$CU194-1,"")</f>
        <v/>
      </c>
      <c r="BN194" s="173" t="str">
        <f>IFERROR(Inv_SY_B!BN194/Inv_SY_B!$CU194-1,"")</f>
        <v/>
      </c>
      <c r="BO194" s="173" t="str">
        <f>IFERROR(Inv_SY_B!BO194/Inv_SY_B!$CU194-1,"")</f>
        <v/>
      </c>
      <c r="BP194" s="173" t="str">
        <f>IFERROR(Inv_SY_B!BP194/Inv_SY_B!$CU194-1,"")</f>
        <v/>
      </c>
      <c r="BQ194" s="173" t="str">
        <f>IFERROR(Inv_SY_B!BQ194/Inv_SY_B!$CU194-1,"")</f>
        <v/>
      </c>
      <c r="BR194" s="173" t="str">
        <f>IFERROR(Inv_SY_B!BR194/Inv_SY_B!$CU194-1,"")</f>
        <v/>
      </c>
      <c r="BS194" s="173" t="str">
        <f>IFERROR(Inv_SY_B!BS194/Inv_SY_B!$CU194-1,"")</f>
        <v/>
      </c>
      <c r="BT194" s="173" t="str">
        <f>IFERROR(Inv_SY_B!BT194/Inv_SY_B!$CU194-1,"")</f>
        <v/>
      </c>
      <c r="BU194" s="173" t="str">
        <f>IFERROR(Inv_SY_B!BU194/Inv_SY_B!$CU194-1,"")</f>
        <v/>
      </c>
      <c r="BV194" s="173" t="str">
        <f>IFERROR(Inv_SY_B!BV194/Inv_SY_B!$CU194-1,"")</f>
        <v/>
      </c>
      <c r="BW194" s="173" t="str">
        <f>IFERROR(Inv_SY_B!BW194/Inv_SY_B!$CU194-1,"")</f>
        <v/>
      </c>
      <c r="BX194" s="173" t="str">
        <f>IFERROR(Inv_SY_B!BX194/Inv_SY_B!$CU194-1,"")</f>
        <v/>
      </c>
      <c r="BY194" s="173" t="str">
        <f>IFERROR(Inv_SY_B!BY194/Inv_SY_B!$CU194-1,"")</f>
        <v/>
      </c>
      <c r="BZ194" s="173" t="str">
        <f>IFERROR(Inv_SY_B!BZ194/Inv_SY_B!$CU194-1,"")</f>
        <v/>
      </c>
      <c r="CA194" s="173" t="str">
        <f>IFERROR(Inv_SY_B!CA194/Inv_SY_B!$CU194-1,"")</f>
        <v/>
      </c>
      <c r="CB194" s="173" t="str">
        <f>IFERROR(Inv_SY_B!CB194/Inv_SY_B!$CU194-1,"")</f>
        <v/>
      </c>
      <c r="CC194" s="173" t="str">
        <f>IFERROR(Inv_SY_B!CC194/Inv_SY_B!$CU194-1,"")</f>
        <v/>
      </c>
      <c r="CD194" s="173" t="str">
        <f>IFERROR(Inv_SY_B!CD194/Inv_SY_B!$CU194-1,"")</f>
        <v/>
      </c>
      <c r="CE194" s="173" t="str">
        <f>IFERROR(Inv_SY_B!CE194/Inv_SY_B!$CU194-1,"")</f>
        <v/>
      </c>
      <c r="CF194" s="173" t="str">
        <f>IFERROR(Inv_SY_B!CF194/Inv_SY_B!$CU194-1,"")</f>
        <v/>
      </c>
      <c r="CG194" s="173" t="str">
        <f>IFERROR(Inv_SY_B!CG194/Inv_SY_B!$CU194-1,"")</f>
        <v/>
      </c>
      <c r="CH194" s="173" t="str">
        <f>IFERROR(Inv_SY_B!CH194/Inv_SY_B!$CU194-1,"")</f>
        <v/>
      </c>
      <c r="CI194" s="173" t="str">
        <f>IFERROR(Inv_SY_B!CI194/Inv_SY_B!$CU194-1,"")</f>
        <v/>
      </c>
      <c r="CJ194" s="173" t="str">
        <f>IFERROR(Inv_SY_B!CJ194/Inv_SY_B!$CU194-1,"")</f>
        <v/>
      </c>
      <c r="CK194" s="173" t="str">
        <f>IFERROR(Inv_SY_B!CK194/Inv_SY_B!$CU194-1,"")</f>
        <v/>
      </c>
      <c r="CL194" s="173" t="str">
        <f>IFERROR(Inv_SY_B!CL194/Inv_SY_B!$CU194-1,"")</f>
        <v/>
      </c>
      <c r="CM194" s="173" t="str">
        <f>IFERROR(Inv_SY_B!CM194/Inv_SY_B!$CU194-1,"")</f>
        <v/>
      </c>
      <c r="CN194" s="173" t="str">
        <f>IFERROR(Inv_SY_B!CN194/Inv_SY_B!$CU194-1,"")</f>
        <v/>
      </c>
      <c r="CO194" s="173" t="str">
        <f>IFERROR(Inv_SY_B!CO194/Inv_SY_B!$CU194-1,"")</f>
        <v/>
      </c>
      <c r="CP194" s="173" t="str">
        <f>IFERROR(Inv_SY_B!CP194/Inv_SY_B!$CU194-1,"")</f>
        <v/>
      </c>
      <c r="CQ194" s="173" t="str">
        <f>IFERROR(Inv_SY_B!CQ194/Inv_SY_B!$CU194-1,"")</f>
        <v/>
      </c>
      <c r="CR194" s="173" t="str">
        <f>IFERROR(Inv_SY_B!CR194/Inv_SY_B!$CU194-1,"")</f>
        <v/>
      </c>
      <c r="CS194" s="173" t="str">
        <f>IFERROR(Inv_SY_B!CS194/Inv_SY_B!$CU194-1,"")</f>
        <v/>
      </c>
      <c r="CT194" s="173" t="str">
        <f>IFERROR(Inv_SY_B!CT194/Inv_SY_B!$CU194-1,"")</f>
        <v/>
      </c>
      <c r="CU194" s="173"/>
      <c r="CV194" s="173"/>
      <c r="CW194" s="173"/>
      <c r="CX194" s="173"/>
    </row>
    <row r="195" spans="2:102">
      <c r="B195" s="164">
        <f t="shared" si="4"/>
        <v>45887</v>
      </c>
      <c r="C195" s="173" t="str">
        <f>IFERROR(Inv_SY_B!C195/Inv_SY_B!$CU195-1,"")</f>
        <v/>
      </c>
      <c r="D195" s="173" t="str">
        <f>IFERROR(Inv_SY_B!D195/Inv_SY_B!$CU195-1,"")</f>
        <v/>
      </c>
      <c r="E195" s="173" t="str">
        <f>IFERROR(Inv_SY_B!E195/Inv_SY_B!$CU195-1,"")</f>
        <v/>
      </c>
      <c r="F195" s="173" t="str">
        <f>IFERROR(Inv_SY_B!F195/Inv_SY_B!$CU195-1,"")</f>
        <v/>
      </c>
      <c r="G195" s="173" t="str">
        <f>IFERROR(Inv_SY_B!G195/Inv_SY_B!$CU195-1,"")</f>
        <v/>
      </c>
      <c r="H195" s="173" t="str">
        <f>IFERROR(Inv_SY_B!H195/Inv_SY_B!$CU195-1,"")</f>
        <v/>
      </c>
      <c r="I195" s="173" t="str">
        <f>IFERROR(Inv_SY_B!I195/Inv_SY_B!$CU195-1,"")</f>
        <v/>
      </c>
      <c r="J195" s="173" t="str">
        <f>IFERROR(Inv_SY_B!J195/Inv_SY_B!$CU195-1,"")</f>
        <v/>
      </c>
      <c r="K195" s="173" t="str">
        <f>IFERROR(Inv_SY_B!K195/Inv_SY_B!$CU195-1,"")</f>
        <v/>
      </c>
      <c r="L195" s="173" t="str">
        <f>IFERROR(Inv_SY_B!L195/Inv_SY_B!$CU195-1,"")</f>
        <v/>
      </c>
      <c r="M195" s="173" t="str">
        <f>IFERROR(Inv_SY_B!M195/Inv_SY_B!$CU195-1,"")</f>
        <v/>
      </c>
      <c r="N195" s="173" t="str">
        <f>IFERROR(Inv_SY_B!N195/Inv_SY_B!$CU195-1,"")</f>
        <v/>
      </c>
      <c r="O195" s="173" t="str">
        <f>IFERROR(Inv_SY_B!O195/Inv_SY_B!$CU195-1,"")</f>
        <v/>
      </c>
      <c r="P195" s="173" t="str">
        <f>IFERROR(Inv_SY_B!P195/Inv_SY_B!$CU195-1,"")</f>
        <v/>
      </c>
      <c r="Q195" s="173" t="str">
        <f>IFERROR(Inv_SY_B!Q195/Inv_SY_B!$CU195-1,"")</f>
        <v/>
      </c>
      <c r="R195" s="173" t="str">
        <f>IFERROR(Inv_SY_B!R195/Inv_SY_B!$CU195-1,"")</f>
        <v/>
      </c>
      <c r="S195" s="173" t="str">
        <f>IFERROR(Inv_SY_B!S195/Inv_SY_B!$CU195-1,"")</f>
        <v/>
      </c>
      <c r="T195" s="173" t="str">
        <f>IFERROR(Inv_SY_B!T195/Inv_SY_B!$CU195-1,"")</f>
        <v/>
      </c>
      <c r="U195" s="173" t="str">
        <f>IFERROR(Inv_SY_B!U195/Inv_SY_B!$CU195-1,"")</f>
        <v/>
      </c>
      <c r="V195" s="173" t="str">
        <f>IFERROR(Inv_SY_B!V195/Inv_SY_B!$CU195-1,"")</f>
        <v/>
      </c>
      <c r="W195" s="173" t="str">
        <f>IFERROR(Inv_SY_B!W195/Inv_SY_B!$CU195-1,"")</f>
        <v/>
      </c>
      <c r="X195" s="173" t="str">
        <f>IFERROR(Inv_SY_B!X195/Inv_SY_B!$CU195-1,"")</f>
        <v/>
      </c>
      <c r="Y195" s="173" t="str">
        <f>IFERROR(Inv_SY_B!Y195/Inv_SY_B!$CU195-1,"")</f>
        <v/>
      </c>
      <c r="Z195" s="173" t="str">
        <f>IFERROR(Inv_SY_B!Z195/Inv_SY_B!$CU195-1,"")</f>
        <v/>
      </c>
      <c r="AA195" s="173" t="str">
        <f>IFERROR(Inv_SY_B!AA195/Inv_SY_B!$CU195-1,"")</f>
        <v/>
      </c>
      <c r="AB195" s="173" t="str">
        <f>IFERROR(Inv_SY_B!AB195/Inv_SY_B!$CU195-1,"")</f>
        <v/>
      </c>
      <c r="AC195" s="173" t="str">
        <f>IFERROR(Inv_SY_B!AC195/Inv_SY_B!$CU195-1,"")</f>
        <v/>
      </c>
      <c r="AD195" s="173" t="str">
        <f>IFERROR(Inv_SY_B!AD195/Inv_SY_B!$CU195-1,"")</f>
        <v/>
      </c>
      <c r="AE195" s="173" t="str">
        <f>IFERROR(Inv_SY_B!AE195/Inv_SY_B!$CU195-1,"")</f>
        <v/>
      </c>
      <c r="AF195" s="173" t="str">
        <f>IFERROR(Inv_SY_B!AF195/Inv_SY_B!$CU195-1,"")</f>
        <v/>
      </c>
      <c r="AG195" s="173" t="str">
        <f>IFERROR(Inv_SY_B!AG195/Inv_SY_B!$CU195-1,"")</f>
        <v/>
      </c>
      <c r="AH195" s="173" t="str">
        <f>IFERROR(Inv_SY_B!AH195/Inv_SY_B!$CU195-1,"")</f>
        <v/>
      </c>
      <c r="AI195" s="173" t="str">
        <f>IFERROR(Inv_SY_B!AI195/Inv_SY_B!$CU195-1,"")</f>
        <v/>
      </c>
      <c r="AJ195" s="173" t="str">
        <f>IFERROR(Inv_SY_B!AJ195/Inv_SY_B!$CU195-1,"")</f>
        <v/>
      </c>
      <c r="AK195" s="173" t="str">
        <f>IFERROR(Inv_SY_B!AK195/Inv_SY_B!$CU195-1,"")</f>
        <v/>
      </c>
      <c r="AL195" s="173" t="str">
        <f>IFERROR(Inv_SY_B!AL195/Inv_SY_B!$CU195-1,"")</f>
        <v/>
      </c>
      <c r="AM195" s="173" t="str">
        <f>IFERROR(Inv_SY_B!AM195/Inv_SY_B!$CU195-1,"")</f>
        <v/>
      </c>
      <c r="AN195" s="173" t="str">
        <f>IFERROR(Inv_SY_B!AN195/Inv_SY_B!$CU195-1,"")</f>
        <v/>
      </c>
      <c r="AO195" s="173" t="str">
        <f>IFERROR(Inv_SY_B!AO195/Inv_SY_B!$CU195-1,"")</f>
        <v/>
      </c>
      <c r="AP195" s="173" t="str">
        <f>IFERROR(Inv_SY_B!AP195/Inv_SY_B!$CU195-1,"")</f>
        <v/>
      </c>
      <c r="AQ195" s="173" t="str">
        <f>IFERROR(Inv_SY_B!AQ195/Inv_SY_B!$CU195-1,"")</f>
        <v/>
      </c>
      <c r="AR195" s="173" t="str">
        <f>IFERROR(Inv_SY_B!AR195/Inv_SY_B!$CU195-1,"")</f>
        <v/>
      </c>
      <c r="AS195" s="173" t="str">
        <f>IFERROR(Inv_SY_B!AS195/Inv_SY_B!$CU195-1,"")</f>
        <v/>
      </c>
      <c r="AT195" s="173" t="str">
        <f>IFERROR(Inv_SY_B!AT195/Inv_SY_B!$CU195-1,"")</f>
        <v/>
      </c>
      <c r="AU195" s="173" t="str">
        <f>IFERROR(Inv_SY_B!AU195/Inv_SY_B!$CU195-1,"")</f>
        <v/>
      </c>
      <c r="AV195" s="173" t="str">
        <f>IFERROR(Inv_SY_B!AV195/Inv_SY_B!$CU195-1,"")</f>
        <v/>
      </c>
      <c r="AW195" s="173" t="str">
        <f>IFERROR(Inv_SY_B!AW195/Inv_SY_B!$CU195-1,"")</f>
        <v/>
      </c>
      <c r="AX195" s="173" t="str">
        <f>IFERROR(Inv_SY_B!AX195/Inv_SY_B!$CU195-1,"")</f>
        <v/>
      </c>
      <c r="AY195" s="173" t="str">
        <f>IFERROR(Inv_SY_B!AY195/Inv_SY_B!$CU195-1,"")</f>
        <v/>
      </c>
      <c r="AZ195" s="173" t="str">
        <f>IFERROR(Inv_SY_B!AZ195/Inv_SY_B!$CU195-1,"")</f>
        <v/>
      </c>
      <c r="BA195" s="173" t="str">
        <f>IFERROR(Inv_SY_B!BA195/Inv_SY_B!$CU195-1,"")</f>
        <v/>
      </c>
      <c r="BB195" s="173" t="str">
        <f>IFERROR(Inv_SY_B!BB195/Inv_SY_B!$CU195-1,"")</f>
        <v/>
      </c>
      <c r="BC195" s="173" t="str">
        <f>IFERROR(Inv_SY_B!BC195/Inv_SY_B!$CU195-1,"")</f>
        <v/>
      </c>
      <c r="BD195" s="173" t="str">
        <f>IFERROR(Inv_SY_B!BD195/Inv_SY_B!$CU195-1,"")</f>
        <v/>
      </c>
      <c r="BE195" s="173" t="str">
        <f>IFERROR(Inv_SY_B!BE195/Inv_SY_B!$CU195-1,"")</f>
        <v/>
      </c>
      <c r="BF195" s="173" t="str">
        <f>IFERROR(Inv_SY_B!BF195/Inv_SY_B!$CU195-1,"")</f>
        <v/>
      </c>
      <c r="BG195" s="173" t="str">
        <f>IFERROR(Inv_SY_B!BG195/Inv_SY_B!$CU195-1,"")</f>
        <v/>
      </c>
      <c r="BH195" s="173" t="str">
        <f>IFERROR(Inv_SY_B!BH195/Inv_SY_B!$CU195-1,"")</f>
        <v/>
      </c>
      <c r="BI195" s="173" t="str">
        <f>IFERROR(Inv_SY_B!BI195/Inv_SY_B!$CU195-1,"")</f>
        <v/>
      </c>
      <c r="BJ195" s="173" t="str">
        <f>IFERROR(Inv_SY_B!BJ195/Inv_SY_B!$CU195-1,"")</f>
        <v/>
      </c>
      <c r="BK195" s="173" t="str">
        <f>IFERROR(Inv_SY_B!BK195/Inv_SY_B!$CU195-1,"")</f>
        <v/>
      </c>
      <c r="BL195" s="173" t="str">
        <f>IFERROR(Inv_SY_B!BL195/Inv_SY_B!$CU195-1,"")</f>
        <v/>
      </c>
      <c r="BM195" s="173" t="str">
        <f>IFERROR(Inv_SY_B!BM195/Inv_SY_B!$CU195-1,"")</f>
        <v/>
      </c>
      <c r="BN195" s="173" t="str">
        <f>IFERROR(Inv_SY_B!BN195/Inv_SY_B!$CU195-1,"")</f>
        <v/>
      </c>
      <c r="BO195" s="173" t="str">
        <f>IFERROR(Inv_SY_B!BO195/Inv_SY_B!$CU195-1,"")</f>
        <v/>
      </c>
      <c r="BP195" s="173" t="str">
        <f>IFERROR(Inv_SY_B!BP195/Inv_SY_B!$CU195-1,"")</f>
        <v/>
      </c>
      <c r="BQ195" s="173" t="str">
        <f>IFERROR(Inv_SY_B!BQ195/Inv_SY_B!$CU195-1,"")</f>
        <v/>
      </c>
      <c r="BR195" s="173" t="str">
        <f>IFERROR(Inv_SY_B!BR195/Inv_SY_B!$CU195-1,"")</f>
        <v/>
      </c>
      <c r="BS195" s="173" t="str">
        <f>IFERROR(Inv_SY_B!BS195/Inv_SY_B!$CU195-1,"")</f>
        <v/>
      </c>
      <c r="BT195" s="173" t="str">
        <f>IFERROR(Inv_SY_B!BT195/Inv_SY_B!$CU195-1,"")</f>
        <v/>
      </c>
      <c r="BU195" s="173" t="str">
        <f>IFERROR(Inv_SY_B!BU195/Inv_SY_B!$CU195-1,"")</f>
        <v/>
      </c>
      <c r="BV195" s="173" t="str">
        <f>IFERROR(Inv_SY_B!BV195/Inv_SY_B!$CU195-1,"")</f>
        <v/>
      </c>
      <c r="BW195" s="173" t="str">
        <f>IFERROR(Inv_SY_B!BW195/Inv_SY_B!$CU195-1,"")</f>
        <v/>
      </c>
      <c r="BX195" s="173" t="str">
        <f>IFERROR(Inv_SY_B!BX195/Inv_SY_B!$CU195-1,"")</f>
        <v/>
      </c>
      <c r="BY195" s="173" t="str">
        <f>IFERROR(Inv_SY_B!BY195/Inv_SY_B!$CU195-1,"")</f>
        <v/>
      </c>
      <c r="BZ195" s="173" t="str">
        <f>IFERROR(Inv_SY_B!BZ195/Inv_SY_B!$CU195-1,"")</f>
        <v/>
      </c>
      <c r="CA195" s="173" t="str">
        <f>IFERROR(Inv_SY_B!CA195/Inv_SY_B!$CU195-1,"")</f>
        <v/>
      </c>
      <c r="CB195" s="173" t="str">
        <f>IFERROR(Inv_SY_B!CB195/Inv_SY_B!$CU195-1,"")</f>
        <v/>
      </c>
      <c r="CC195" s="173" t="str">
        <f>IFERROR(Inv_SY_B!CC195/Inv_SY_B!$CU195-1,"")</f>
        <v/>
      </c>
      <c r="CD195" s="173" t="str">
        <f>IFERROR(Inv_SY_B!CD195/Inv_SY_B!$CU195-1,"")</f>
        <v/>
      </c>
      <c r="CE195" s="173" t="str">
        <f>IFERROR(Inv_SY_B!CE195/Inv_SY_B!$CU195-1,"")</f>
        <v/>
      </c>
      <c r="CF195" s="173" t="str">
        <f>IFERROR(Inv_SY_B!CF195/Inv_SY_B!$CU195-1,"")</f>
        <v/>
      </c>
      <c r="CG195" s="173" t="str">
        <f>IFERROR(Inv_SY_B!CG195/Inv_SY_B!$CU195-1,"")</f>
        <v/>
      </c>
      <c r="CH195" s="173" t="str">
        <f>IFERROR(Inv_SY_B!CH195/Inv_SY_B!$CU195-1,"")</f>
        <v/>
      </c>
      <c r="CI195" s="173" t="str">
        <f>IFERROR(Inv_SY_B!CI195/Inv_SY_B!$CU195-1,"")</f>
        <v/>
      </c>
      <c r="CJ195" s="173" t="str">
        <f>IFERROR(Inv_SY_B!CJ195/Inv_SY_B!$CU195-1,"")</f>
        <v/>
      </c>
      <c r="CK195" s="173" t="str">
        <f>IFERROR(Inv_SY_B!CK195/Inv_SY_B!$CU195-1,"")</f>
        <v/>
      </c>
      <c r="CL195" s="173" t="str">
        <f>IFERROR(Inv_SY_B!CL195/Inv_SY_B!$CU195-1,"")</f>
        <v/>
      </c>
      <c r="CM195" s="173" t="str">
        <f>IFERROR(Inv_SY_B!CM195/Inv_SY_B!$CU195-1,"")</f>
        <v/>
      </c>
      <c r="CN195" s="173" t="str">
        <f>IFERROR(Inv_SY_B!CN195/Inv_SY_B!$CU195-1,"")</f>
        <v/>
      </c>
      <c r="CO195" s="173" t="str">
        <f>IFERROR(Inv_SY_B!CO195/Inv_SY_B!$CU195-1,"")</f>
        <v/>
      </c>
      <c r="CP195" s="173" t="str">
        <f>IFERROR(Inv_SY_B!CP195/Inv_SY_B!$CU195-1,"")</f>
        <v/>
      </c>
      <c r="CQ195" s="173" t="str">
        <f>IFERROR(Inv_SY_B!CQ195/Inv_SY_B!$CU195-1,"")</f>
        <v/>
      </c>
      <c r="CR195" s="173" t="str">
        <f>IFERROR(Inv_SY_B!CR195/Inv_SY_B!$CU195-1,"")</f>
        <v/>
      </c>
      <c r="CS195" s="173" t="str">
        <f>IFERROR(Inv_SY_B!CS195/Inv_SY_B!$CU195-1,"")</f>
        <v/>
      </c>
      <c r="CT195" s="173" t="str">
        <f>IFERROR(Inv_SY_B!CT195/Inv_SY_B!$CU195-1,"")</f>
        <v/>
      </c>
      <c r="CU195" s="173"/>
      <c r="CV195" s="173"/>
      <c r="CW195" s="173"/>
      <c r="CX195" s="173"/>
    </row>
    <row r="196" spans="2:102">
      <c r="B196" s="164">
        <f t="shared" si="4"/>
        <v>45888</v>
      </c>
      <c r="C196" s="173" t="str">
        <f>IFERROR(Inv_SY_B!C196/Inv_SY_B!$CU196-1,"")</f>
        <v/>
      </c>
      <c r="D196" s="173" t="str">
        <f>IFERROR(Inv_SY_B!D196/Inv_SY_B!$CU196-1,"")</f>
        <v/>
      </c>
      <c r="E196" s="173" t="str">
        <f>IFERROR(Inv_SY_B!E196/Inv_SY_B!$CU196-1,"")</f>
        <v/>
      </c>
      <c r="F196" s="173" t="str">
        <f>IFERROR(Inv_SY_B!F196/Inv_SY_B!$CU196-1,"")</f>
        <v/>
      </c>
      <c r="G196" s="173" t="str">
        <f>IFERROR(Inv_SY_B!G196/Inv_SY_B!$CU196-1,"")</f>
        <v/>
      </c>
      <c r="H196" s="173" t="str">
        <f>IFERROR(Inv_SY_B!H196/Inv_SY_B!$CU196-1,"")</f>
        <v/>
      </c>
      <c r="I196" s="173" t="str">
        <f>IFERROR(Inv_SY_B!I196/Inv_SY_B!$CU196-1,"")</f>
        <v/>
      </c>
      <c r="J196" s="173" t="str">
        <f>IFERROR(Inv_SY_B!J196/Inv_SY_B!$CU196-1,"")</f>
        <v/>
      </c>
      <c r="K196" s="173" t="str">
        <f>IFERROR(Inv_SY_B!K196/Inv_SY_B!$CU196-1,"")</f>
        <v/>
      </c>
      <c r="L196" s="173" t="str">
        <f>IFERROR(Inv_SY_B!L196/Inv_SY_B!$CU196-1,"")</f>
        <v/>
      </c>
      <c r="M196" s="173" t="str">
        <f>IFERROR(Inv_SY_B!M196/Inv_SY_B!$CU196-1,"")</f>
        <v/>
      </c>
      <c r="N196" s="173" t="str">
        <f>IFERROR(Inv_SY_B!N196/Inv_SY_B!$CU196-1,"")</f>
        <v/>
      </c>
      <c r="O196" s="173" t="str">
        <f>IFERROR(Inv_SY_B!O196/Inv_SY_B!$CU196-1,"")</f>
        <v/>
      </c>
      <c r="P196" s="173" t="str">
        <f>IFERROR(Inv_SY_B!P196/Inv_SY_B!$CU196-1,"")</f>
        <v/>
      </c>
      <c r="Q196" s="173" t="str">
        <f>IFERROR(Inv_SY_B!Q196/Inv_SY_B!$CU196-1,"")</f>
        <v/>
      </c>
      <c r="R196" s="173" t="str">
        <f>IFERROR(Inv_SY_B!R196/Inv_SY_B!$CU196-1,"")</f>
        <v/>
      </c>
      <c r="S196" s="173" t="str">
        <f>IFERROR(Inv_SY_B!S196/Inv_SY_B!$CU196-1,"")</f>
        <v/>
      </c>
      <c r="T196" s="173" t="str">
        <f>IFERROR(Inv_SY_B!T196/Inv_SY_B!$CU196-1,"")</f>
        <v/>
      </c>
      <c r="U196" s="173" t="str">
        <f>IFERROR(Inv_SY_B!U196/Inv_SY_B!$CU196-1,"")</f>
        <v/>
      </c>
      <c r="V196" s="173" t="str">
        <f>IFERROR(Inv_SY_B!V196/Inv_SY_B!$CU196-1,"")</f>
        <v/>
      </c>
      <c r="W196" s="173" t="str">
        <f>IFERROR(Inv_SY_B!W196/Inv_SY_B!$CU196-1,"")</f>
        <v/>
      </c>
      <c r="X196" s="173" t="str">
        <f>IFERROR(Inv_SY_B!X196/Inv_SY_B!$CU196-1,"")</f>
        <v/>
      </c>
      <c r="Y196" s="173" t="str">
        <f>IFERROR(Inv_SY_B!Y196/Inv_SY_B!$CU196-1,"")</f>
        <v/>
      </c>
      <c r="Z196" s="173" t="str">
        <f>IFERROR(Inv_SY_B!Z196/Inv_SY_B!$CU196-1,"")</f>
        <v/>
      </c>
      <c r="AA196" s="173" t="str">
        <f>IFERROR(Inv_SY_B!AA196/Inv_SY_B!$CU196-1,"")</f>
        <v/>
      </c>
      <c r="AB196" s="173" t="str">
        <f>IFERROR(Inv_SY_B!AB196/Inv_SY_B!$CU196-1,"")</f>
        <v/>
      </c>
      <c r="AC196" s="173" t="str">
        <f>IFERROR(Inv_SY_B!AC196/Inv_SY_B!$CU196-1,"")</f>
        <v/>
      </c>
      <c r="AD196" s="173" t="str">
        <f>IFERROR(Inv_SY_B!AD196/Inv_SY_B!$CU196-1,"")</f>
        <v/>
      </c>
      <c r="AE196" s="173" t="str">
        <f>IFERROR(Inv_SY_B!AE196/Inv_SY_B!$CU196-1,"")</f>
        <v/>
      </c>
      <c r="AF196" s="173" t="str">
        <f>IFERROR(Inv_SY_B!AF196/Inv_SY_B!$CU196-1,"")</f>
        <v/>
      </c>
      <c r="AG196" s="173" t="str">
        <f>IFERROR(Inv_SY_B!AG196/Inv_SY_B!$CU196-1,"")</f>
        <v/>
      </c>
      <c r="AH196" s="173" t="str">
        <f>IFERROR(Inv_SY_B!AH196/Inv_SY_B!$CU196-1,"")</f>
        <v/>
      </c>
      <c r="AI196" s="173" t="str">
        <f>IFERROR(Inv_SY_B!AI196/Inv_SY_B!$CU196-1,"")</f>
        <v/>
      </c>
      <c r="AJ196" s="173" t="str">
        <f>IFERROR(Inv_SY_B!AJ196/Inv_SY_B!$CU196-1,"")</f>
        <v/>
      </c>
      <c r="AK196" s="173" t="str">
        <f>IFERROR(Inv_SY_B!AK196/Inv_SY_B!$CU196-1,"")</f>
        <v/>
      </c>
      <c r="AL196" s="173" t="str">
        <f>IFERROR(Inv_SY_B!AL196/Inv_SY_B!$CU196-1,"")</f>
        <v/>
      </c>
      <c r="AM196" s="173" t="str">
        <f>IFERROR(Inv_SY_B!AM196/Inv_SY_B!$CU196-1,"")</f>
        <v/>
      </c>
      <c r="AN196" s="173" t="str">
        <f>IFERROR(Inv_SY_B!AN196/Inv_SY_B!$CU196-1,"")</f>
        <v/>
      </c>
      <c r="AO196" s="173" t="str">
        <f>IFERROR(Inv_SY_B!AO196/Inv_SY_B!$CU196-1,"")</f>
        <v/>
      </c>
      <c r="AP196" s="173" t="str">
        <f>IFERROR(Inv_SY_B!AP196/Inv_SY_B!$CU196-1,"")</f>
        <v/>
      </c>
      <c r="AQ196" s="173" t="str">
        <f>IFERROR(Inv_SY_B!AQ196/Inv_SY_B!$CU196-1,"")</f>
        <v/>
      </c>
      <c r="AR196" s="173" t="str">
        <f>IFERROR(Inv_SY_B!AR196/Inv_SY_B!$CU196-1,"")</f>
        <v/>
      </c>
      <c r="AS196" s="173" t="str">
        <f>IFERROR(Inv_SY_B!AS196/Inv_SY_B!$CU196-1,"")</f>
        <v/>
      </c>
      <c r="AT196" s="173" t="str">
        <f>IFERROR(Inv_SY_B!AT196/Inv_SY_B!$CU196-1,"")</f>
        <v/>
      </c>
      <c r="AU196" s="173" t="str">
        <f>IFERROR(Inv_SY_B!AU196/Inv_SY_B!$CU196-1,"")</f>
        <v/>
      </c>
      <c r="AV196" s="173" t="str">
        <f>IFERROR(Inv_SY_B!AV196/Inv_SY_B!$CU196-1,"")</f>
        <v/>
      </c>
      <c r="AW196" s="173" t="str">
        <f>IFERROR(Inv_SY_B!AW196/Inv_SY_B!$CU196-1,"")</f>
        <v/>
      </c>
      <c r="AX196" s="173" t="str">
        <f>IFERROR(Inv_SY_B!AX196/Inv_SY_B!$CU196-1,"")</f>
        <v/>
      </c>
      <c r="AY196" s="173" t="str">
        <f>IFERROR(Inv_SY_B!AY196/Inv_SY_B!$CU196-1,"")</f>
        <v/>
      </c>
      <c r="AZ196" s="173" t="str">
        <f>IFERROR(Inv_SY_B!AZ196/Inv_SY_B!$CU196-1,"")</f>
        <v/>
      </c>
      <c r="BA196" s="173" t="str">
        <f>IFERROR(Inv_SY_B!BA196/Inv_SY_B!$CU196-1,"")</f>
        <v/>
      </c>
      <c r="BB196" s="173" t="str">
        <f>IFERROR(Inv_SY_B!BB196/Inv_SY_B!$CU196-1,"")</f>
        <v/>
      </c>
      <c r="BC196" s="173" t="str">
        <f>IFERROR(Inv_SY_B!BC196/Inv_SY_B!$CU196-1,"")</f>
        <v/>
      </c>
      <c r="BD196" s="173" t="str">
        <f>IFERROR(Inv_SY_B!BD196/Inv_SY_B!$CU196-1,"")</f>
        <v/>
      </c>
      <c r="BE196" s="173" t="str">
        <f>IFERROR(Inv_SY_B!BE196/Inv_SY_B!$CU196-1,"")</f>
        <v/>
      </c>
      <c r="BF196" s="173" t="str">
        <f>IFERROR(Inv_SY_B!BF196/Inv_SY_B!$CU196-1,"")</f>
        <v/>
      </c>
      <c r="BG196" s="173" t="str">
        <f>IFERROR(Inv_SY_B!BG196/Inv_SY_B!$CU196-1,"")</f>
        <v/>
      </c>
      <c r="BH196" s="173" t="str">
        <f>IFERROR(Inv_SY_B!BH196/Inv_SY_B!$CU196-1,"")</f>
        <v/>
      </c>
      <c r="BI196" s="173" t="str">
        <f>IFERROR(Inv_SY_B!BI196/Inv_SY_B!$CU196-1,"")</f>
        <v/>
      </c>
      <c r="BJ196" s="173" t="str">
        <f>IFERROR(Inv_SY_B!BJ196/Inv_SY_B!$CU196-1,"")</f>
        <v/>
      </c>
      <c r="BK196" s="173" t="str">
        <f>IFERROR(Inv_SY_B!BK196/Inv_SY_B!$CU196-1,"")</f>
        <v/>
      </c>
      <c r="BL196" s="173" t="str">
        <f>IFERROR(Inv_SY_B!BL196/Inv_SY_B!$CU196-1,"")</f>
        <v/>
      </c>
      <c r="BM196" s="173" t="str">
        <f>IFERROR(Inv_SY_B!BM196/Inv_SY_B!$CU196-1,"")</f>
        <v/>
      </c>
      <c r="BN196" s="173" t="str">
        <f>IFERROR(Inv_SY_B!BN196/Inv_SY_B!$CU196-1,"")</f>
        <v/>
      </c>
      <c r="BO196" s="173" t="str">
        <f>IFERROR(Inv_SY_B!BO196/Inv_SY_B!$CU196-1,"")</f>
        <v/>
      </c>
      <c r="BP196" s="173" t="str">
        <f>IFERROR(Inv_SY_B!BP196/Inv_SY_B!$CU196-1,"")</f>
        <v/>
      </c>
      <c r="BQ196" s="173" t="str">
        <f>IFERROR(Inv_SY_B!BQ196/Inv_SY_B!$CU196-1,"")</f>
        <v/>
      </c>
      <c r="BR196" s="173" t="str">
        <f>IFERROR(Inv_SY_B!BR196/Inv_SY_B!$CU196-1,"")</f>
        <v/>
      </c>
      <c r="BS196" s="173" t="str">
        <f>IFERROR(Inv_SY_B!BS196/Inv_SY_B!$CU196-1,"")</f>
        <v/>
      </c>
      <c r="BT196" s="173" t="str">
        <f>IFERROR(Inv_SY_B!BT196/Inv_SY_B!$CU196-1,"")</f>
        <v/>
      </c>
      <c r="BU196" s="173" t="str">
        <f>IFERROR(Inv_SY_B!BU196/Inv_SY_B!$CU196-1,"")</f>
        <v/>
      </c>
      <c r="BV196" s="173" t="str">
        <f>IFERROR(Inv_SY_B!BV196/Inv_SY_B!$CU196-1,"")</f>
        <v/>
      </c>
      <c r="BW196" s="173" t="str">
        <f>IFERROR(Inv_SY_B!BW196/Inv_SY_B!$CU196-1,"")</f>
        <v/>
      </c>
      <c r="BX196" s="173" t="str">
        <f>IFERROR(Inv_SY_B!BX196/Inv_SY_B!$CU196-1,"")</f>
        <v/>
      </c>
      <c r="BY196" s="173" t="str">
        <f>IFERROR(Inv_SY_B!BY196/Inv_SY_B!$CU196-1,"")</f>
        <v/>
      </c>
      <c r="BZ196" s="173" t="str">
        <f>IFERROR(Inv_SY_B!BZ196/Inv_SY_B!$CU196-1,"")</f>
        <v/>
      </c>
      <c r="CA196" s="173" t="str">
        <f>IFERROR(Inv_SY_B!CA196/Inv_SY_B!$CU196-1,"")</f>
        <v/>
      </c>
      <c r="CB196" s="173" t="str">
        <f>IFERROR(Inv_SY_B!CB196/Inv_SY_B!$CU196-1,"")</f>
        <v/>
      </c>
      <c r="CC196" s="173" t="str">
        <f>IFERROR(Inv_SY_B!CC196/Inv_SY_B!$CU196-1,"")</f>
        <v/>
      </c>
      <c r="CD196" s="173" t="str">
        <f>IFERROR(Inv_SY_B!CD196/Inv_SY_B!$CU196-1,"")</f>
        <v/>
      </c>
      <c r="CE196" s="173" t="str">
        <f>IFERROR(Inv_SY_B!CE196/Inv_SY_B!$CU196-1,"")</f>
        <v/>
      </c>
      <c r="CF196" s="173" t="str">
        <f>IFERROR(Inv_SY_B!CF196/Inv_SY_B!$CU196-1,"")</f>
        <v/>
      </c>
      <c r="CG196" s="173" t="str">
        <f>IFERROR(Inv_SY_B!CG196/Inv_SY_B!$CU196-1,"")</f>
        <v/>
      </c>
      <c r="CH196" s="173" t="str">
        <f>IFERROR(Inv_SY_B!CH196/Inv_SY_B!$CU196-1,"")</f>
        <v/>
      </c>
      <c r="CI196" s="173" t="str">
        <f>IFERROR(Inv_SY_B!CI196/Inv_SY_B!$CU196-1,"")</f>
        <v/>
      </c>
      <c r="CJ196" s="173" t="str">
        <f>IFERROR(Inv_SY_B!CJ196/Inv_SY_B!$CU196-1,"")</f>
        <v/>
      </c>
      <c r="CK196" s="173" t="str">
        <f>IFERROR(Inv_SY_B!CK196/Inv_SY_B!$CU196-1,"")</f>
        <v/>
      </c>
      <c r="CL196" s="173" t="str">
        <f>IFERROR(Inv_SY_B!CL196/Inv_SY_B!$CU196-1,"")</f>
        <v/>
      </c>
      <c r="CM196" s="173" t="str">
        <f>IFERROR(Inv_SY_B!CM196/Inv_SY_B!$CU196-1,"")</f>
        <v/>
      </c>
      <c r="CN196" s="173" t="str">
        <f>IFERROR(Inv_SY_B!CN196/Inv_SY_B!$CU196-1,"")</f>
        <v/>
      </c>
      <c r="CO196" s="173" t="str">
        <f>IFERROR(Inv_SY_B!CO196/Inv_SY_B!$CU196-1,"")</f>
        <v/>
      </c>
      <c r="CP196" s="173" t="str">
        <f>IFERROR(Inv_SY_B!CP196/Inv_SY_B!$CU196-1,"")</f>
        <v/>
      </c>
      <c r="CQ196" s="173" t="str">
        <f>IFERROR(Inv_SY_B!CQ196/Inv_SY_B!$CU196-1,"")</f>
        <v/>
      </c>
      <c r="CR196" s="173" t="str">
        <f>IFERROR(Inv_SY_B!CR196/Inv_SY_B!$CU196-1,"")</f>
        <v/>
      </c>
      <c r="CS196" s="173" t="str">
        <f>IFERROR(Inv_SY_B!CS196/Inv_SY_B!$CU196-1,"")</f>
        <v/>
      </c>
      <c r="CT196" s="173" t="str">
        <f>IFERROR(Inv_SY_B!CT196/Inv_SY_B!$CU196-1,"")</f>
        <v/>
      </c>
      <c r="CU196" s="173"/>
      <c r="CV196" s="173"/>
      <c r="CW196" s="173"/>
      <c r="CX196" s="173"/>
    </row>
    <row r="197" spans="2:102">
      <c r="B197" s="164">
        <f t="shared" si="4"/>
        <v>45889</v>
      </c>
      <c r="C197" s="173" t="str">
        <f>IFERROR(Inv_SY_B!C197/Inv_SY_B!$CU197-1,"")</f>
        <v/>
      </c>
      <c r="D197" s="173" t="str">
        <f>IFERROR(Inv_SY_B!D197/Inv_SY_B!$CU197-1,"")</f>
        <v/>
      </c>
      <c r="E197" s="173" t="str">
        <f>IFERROR(Inv_SY_B!E197/Inv_SY_B!$CU197-1,"")</f>
        <v/>
      </c>
      <c r="F197" s="173" t="str">
        <f>IFERROR(Inv_SY_B!F197/Inv_SY_B!$CU197-1,"")</f>
        <v/>
      </c>
      <c r="G197" s="173" t="str">
        <f>IFERROR(Inv_SY_B!G197/Inv_SY_B!$CU197-1,"")</f>
        <v/>
      </c>
      <c r="H197" s="173" t="str">
        <f>IFERROR(Inv_SY_B!H197/Inv_SY_B!$CU197-1,"")</f>
        <v/>
      </c>
      <c r="I197" s="173" t="str">
        <f>IFERROR(Inv_SY_B!I197/Inv_SY_B!$CU197-1,"")</f>
        <v/>
      </c>
      <c r="J197" s="173" t="str">
        <f>IFERROR(Inv_SY_B!J197/Inv_SY_B!$CU197-1,"")</f>
        <v/>
      </c>
      <c r="K197" s="173" t="str">
        <f>IFERROR(Inv_SY_B!K197/Inv_SY_B!$CU197-1,"")</f>
        <v/>
      </c>
      <c r="L197" s="173" t="str">
        <f>IFERROR(Inv_SY_B!L197/Inv_SY_B!$CU197-1,"")</f>
        <v/>
      </c>
      <c r="M197" s="173" t="str">
        <f>IFERROR(Inv_SY_B!M197/Inv_SY_B!$CU197-1,"")</f>
        <v/>
      </c>
      <c r="N197" s="173" t="str">
        <f>IFERROR(Inv_SY_B!N197/Inv_SY_B!$CU197-1,"")</f>
        <v/>
      </c>
      <c r="O197" s="173" t="str">
        <f>IFERROR(Inv_SY_B!O197/Inv_SY_B!$CU197-1,"")</f>
        <v/>
      </c>
      <c r="P197" s="173" t="str">
        <f>IFERROR(Inv_SY_B!P197/Inv_SY_B!$CU197-1,"")</f>
        <v/>
      </c>
      <c r="Q197" s="173" t="str">
        <f>IFERROR(Inv_SY_B!Q197/Inv_SY_B!$CU197-1,"")</f>
        <v/>
      </c>
      <c r="R197" s="173" t="str">
        <f>IFERROR(Inv_SY_B!R197/Inv_SY_B!$CU197-1,"")</f>
        <v/>
      </c>
      <c r="S197" s="173" t="str">
        <f>IFERROR(Inv_SY_B!S197/Inv_SY_B!$CU197-1,"")</f>
        <v/>
      </c>
      <c r="T197" s="173" t="str">
        <f>IFERROR(Inv_SY_B!T197/Inv_SY_B!$CU197-1,"")</f>
        <v/>
      </c>
      <c r="U197" s="173" t="str">
        <f>IFERROR(Inv_SY_B!U197/Inv_SY_B!$CU197-1,"")</f>
        <v/>
      </c>
      <c r="V197" s="173" t="str">
        <f>IFERROR(Inv_SY_B!V197/Inv_SY_B!$CU197-1,"")</f>
        <v/>
      </c>
      <c r="W197" s="173" t="str">
        <f>IFERROR(Inv_SY_B!W197/Inv_SY_B!$CU197-1,"")</f>
        <v/>
      </c>
      <c r="X197" s="173" t="str">
        <f>IFERROR(Inv_SY_B!X197/Inv_SY_B!$CU197-1,"")</f>
        <v/>
      </c>
      <c r="Y197" s="173" t="str">
        <f>IFERROR(Inv_SY_B!Y197/Inv_SY_B!$CU197-1,"")</f>
        <v/>
      </c>
      <c r="Z197" s="173" t="str">
        <f>IFERROR(Inv_SY_B!Z197/Inv_SY_B!$CU197-1,"")</f>
        <v/>
      </c>
      <c r="AA197" s="173" t="str">
        <f>IFERROR(Inv_SY_B!AA197/Inv_SY_B!$CU197-1,"")</f>
        <v/>
      </c>
      <c r="AB197" s="173" t="str">
        <f>IFERROR(Inv_SY_B!AB197/Inv_SY_B!$CU197-1,"")</f>
        <v/>
      </c>
      <c r="AC197" s="173" t="str">
        <f>IFERROR(Inv_SY_B!AC197/Inv_SY_B!$CU197-1,"")</f>
        <v/>
      </c>
      <c r="AD197" s="173" t="str">
        <f>IFERROR(Inv_SY_B!AD197/Inv_SY_B!$CU197-1,"")</f>
        <v/>
      </c>
      <c r="AE197" s="173" t="str">
        <f>IFERROR(Inv_SY_B!AE197/Inv_SY_B!$CU197-1,"")</f>
        <v/>
      </c>
      <c r="AF197" s="173" t="str">
        <f>IFERROR(Inv_SY_B!AF197/Inv_SY_B!$CU197-1,"")</f>
        <v/>
      </c>
      <c r="AG197" s="173" t="str">
        <f>IFERROR(Inv_SY_B!AG197/Inv_SY_B!$CU197-1,"")</f>
        <v/>
      </c>
      <c r="AH197" s="173" t="str">
        <f>IFERROR(Inv_SY_B!AH197/Inv_SY_B!$CU197-1,"")</f>
        <v/>
      </c>
      <c r="AI197" s="173" t="str">
        <f>IFERROR(Inv_SY_B!AI197/Inv_SY_B!$CU197-1,"")</f>
        <v/>
      </c>
      <c r="AJ197" s="173" t="str">
        <f>IFERROR(Inv_SY_B!AJ197/Inv_SY_B!$CU197-1,"")</f>
        <v/>
      </c>
      <c r="AK197" s="173" t="str">
        <f>IFERROR(Inv_SY_B!AK197/Inv_SY_B!$CU197-1,"")</f>
        <v/>
      </c>
      <c r="AL197" s="173" t="str">
        <f>IFERROR(Inv_SY_B!AL197/Inv_SY_B!$CU197-1,"")</f>
        <v/>
      </c>
      <c r="AM197" s="173" t="str">
        <f>IFERROR(Inv_SY_B!AM197/Inv_SY_B!$CU197-1,"")</f>
        <v/>
      </c>
      <c r="AN197" s="173" t="str">
        <f>IFERROR(Inv_SY_B!AN197/Inv_SY_B!$CU197-1,"")</f>
        <v/>
      </c>
      <c r="AO197" s="173" t="str">
        <f>IFERROR(Inv_SY_B!AO197/Inv_SY_B!$CU197-1,"")</f>
        <v/>
      </c>
      <c r="AP197" s="173" t="str">
        <f>IFERROR(Inv_SY_B!AP197/Inv_SY_B!$CU197-1,"")</f>
        <v/>
      </c>
      <c r="AQ197" s="173" t="str">
        <f>IFERROR(Inv_SY_B!AQ197/Inv_SY_B!$CU197-1,"")</f>
        <v/>
      </c>
      <c r="AR197" s="173" t="str">
        <f>IFERROR(Inv_SY_B!AR197/Inv_SY_B!$CU197-1,"")</f>
        <v/>
      </c>
      <c r="AS197" s="173" t="str">
        <f>IFERROR(Inv_SY_B!AS197/Inv_SY_B!$CU197-1,"")</f>
        <v/>
      </c>
      <c r="AT197" s="173" t="str">
        <f>IFERROR(Inv_SY_B!AT197/Inv_SY_B!$CU197-1,"")</f>
        <v/>
      </c>
      <c r="AU197" s="173" t="str">
        <f>IFERROR(Inv_SY_B!AU197/Inv_SY_B!$CU197-1,"")</f>
        <v/>
      </c>
      <c r="AV197" s="173" t="str">
        <f>IFERROR(Inv_SY_B!AV197/Inv_SY_B!$CU197-1,"")</f>
        <v/>
      </c>
      <c r="AW197" s="173" t="str">
        <f>IFERROR(Inv_SY_B!AW197/Inv_SY_B!$CU197-1,"")</f>
        <v/>
      </c>
      <c r="AX197" s="173" t="str">
        <f>IFERROR(Inv_SY_B!AX197/Inv_SY_B!$CU197-1,"")</f>
        <v/>
      </c>
      <c r="AY197" s="173" t="str">
        <f>IFERROR(Inv_SY_B!AY197/Inv_SY_B!$CU197-1,"")</f>
        <v/>
      </c>
      <c r="AZ197" s="173" t="str">
        <f>IFERROR(Inv_SY_B!AZ197/Inv_SY_B!$CU197-1,"")</f>
        <v/>
      </c>
      <c r="BA197" s="173" t="str">
        <f>IFERROR(Inv_SY_B!BA197/Inv_SY_B!$CU197-1,"")</f>
        <v/>
      </c>
      <c r="BB197" s="173" t="str">
        <f>IFERROR(Inv_SY_B!BB197/Inv_SY_B!$CU197-1,"")</f>
        <v/>
      </c>
      <c r="BC197" s="173" t="str">
        <f>IFERROR(Inv_SY_B!BC197/Inv_SY_B!$CU197-1,"")</f>
        <v/>
      </c>
      <c r="BD197" s="173" t="str">
        <f>IFERROR(Inv_SY_B!BD197/Inv_SY_B!$CU197-1,"")</f>
        <v/>
      </c>
      <c r="BE197" s="173" t="str">
        <f>IFERROR(Inv_SY_B!BE197/Inv_SY_B!$CU197-1,"")</f>
        <v/>
      </c>
      <c r="BF197" s="173" t="str">
        <f>IFERROR(Inv_SY_B!BF197/Inv_SY_B!$CU197-1,"")</f>
        <v/>
      </c>
      <c r="BG197" s="173" t="str">
        <f>IFERROR(Inv_SY_B!BG197/Inv_SY_B!$CU197-1,"")</f>
        <v/>
      </c>
      <c r="BH197" s="173" t="str">
        <f>IFERROR(Inv_SY_B!BH197/Inv_SY_B!$CU197-1,"")</f>
        <v/>
      </c>
      <c r="BI197" s="173" t="str">
        <f>IFERROR(Inv_SY_B!BI197/Inv_SY_B!$CU197-1,"")</f>
        <v/>
      </c>
      <c r="BJ197" s="173" t="str">
        <f>IFERROR(Inv_SY_B!BJ197/Inv_SY_B!$CU197-1,"")</f>
        <v/>
      </c>
      <c r="BK197" s="173" t="str">
        <f>IFERROR(Inv_SY_B!BK197/Inv_SY_B!$CU197-1,"")</f>
        <v/>
      </c>
      <c r="BL197" s="173" t="str">
        <f>IFERROR(Inv_SY_B!BL197/Inv_SY_B!$CU197-1,"")</f>
        <v/>
      </c>
      <c r="BM197" s="173" t="str">
        <f>IFERROR(Inv_SY_B!BM197/Inv_SY_B!$CU197-1,"")</f>
        <v/>
      </c>
      <c r="BN197" s="173" t="str">
        <f>IFERROR(Inv_SY_B!BN197/Inv_SY_B!$CU197-1,"")</f>
        <v/>
      </c>
      <c r="BO197" s="173" t="str">
        <f>IFERROR(Inv_SY_B!BO197/Inv_SY_B!$CU197-1,"")</f>
        <v/>
      </c>
      <c r="BP197" s="173" t="str">
        <f>IFERROR(Inv_SY_B!BP197/Inv_SY_B!$CU197-1,"")</f>
        <v/>
      </c>
      <c r="BQ197" s="173" t="str">
        <f>IFERROR(Inv_SY_B!BQ197/Inv_SY_B!$CU197-1,"")</f>
        <v/>
      </c>
      <c r="BR197" s="173" t="str">
        <f>IFERROR(Inv_SY_B!BR197/Inv_SY_B!$CU197-1,"")</f>
        <v/>
      </c>
      <c r="BS197" s="173" t="str">
        <f>IFERROR(Inv_SY_B!BS197/Inv_SY_B!$CU197-1,"")</f>
        <v/>
      </c>
      <c r="BT197" s="173" t="str">
        <f>IFERROR(Inv_SY_B!BT197/Inv_SY_B!$CU197-1,"")</f>
        <v/>
      </c>
      <c r="BU197" s="173" t="str">
        <f>IFERROR(Inv_SY_B!BU197/Inv_SY_B!$CU197-1,"")</f>
        <v/>
      </c>
      <c r="BV197" s="173" t="str">
        <f>IFERROR(Inv_SY_B!BV197/Inv_SY_B!$CU197-1,"")</f>
        <v/>
      </c>
      <c r="BW197" s="173" t="str">
        <f>IFERROR(Inv_SY_B!BW197/Inv_SY_B!$CU197-1,"")</f>
        <v/>
      </c>
      <c r="BX197" s="173" t="str">
        <f>IFERROR(Inv_SY_B!BX197/Inv_SY_B!$CU197-1,"")</f>
        <v/>
      </c>
      <c r="BY197" s="173" t="str">
        <f>IFERROR(Inv_SY_B!BY197/Inv_SY_B!$CU197-1,"")</f>
        <v/>
      </c>
      <c r="BZ197" s="173" t="str">
        <f>IFERROR(Inv_SY_B!BZ197/Inv_SY_B!$CU197-1,"")</f>
        <v/>
      </c>
      <c r="CA197" s="173" t="str">
        <f>IFERROR(Inv_SY_B!CA197/Inv_SY_B!$CU197-1,"")</f>
        <v/>
      </c>
      <c r="CB197" s="173" t="str">
        <f>IFERROR(Inv_SY_B!CB197/Inv_SY_B!$CU197-1,"")</f>
        <v/>
      </c>
      <c r="CC197" s="173" t="str">
        <f>IFERROR(Inv_SY_B!CC197/Inv_SY_B!$CU197-1,"")</f>
        <v/>
      </c>
      <c r="CD197" s="173" t="str">
        <f>IFERROR(Inv_SY_B!CD197/Inv_SY_B!$CU197-1,"")</f>
        <v/>
      </c>
      <c r="CE197" s="173" t="str">
        <f>IFERROR(Inv_SY_B!CE197/Inv_SY_B!$CU197-1,"")</f>
        <v/>
      </c>
      <c r="CF197" s="173" t="str">
        <f>IFERROR(Inv_SY_B!CF197/Inv_SY_B!$CU197-1,"")</f>
        <v/>
      </c>
      <c r="CG197" s="173" t="str">
        <f>IFERROR(Inv_SY_B!CG197/Inv_SY_B!$CU197-1,"")</f>
        <v/>
      </c>
      <c r="CH197" s="173" t="str">
        <f>IFERROR(Inv_SY_B!CH197/Inv_SY_B!$CU197-1,"")</f>
        <v/>
      </c>
      <c r="CI197" s="173" t="str">
        <f>IFERROR(Inv_SY_B!CI197/Inv_SY_B!$CU197-1,"")</f>
        <v/>
      </c>
      <c r="CJ197" s="173" t="str">
        <f>IFERROR(Inv_SY_B!CJ197/Inv_SY_B!$CU197-1,"")</f>
        <v/>
      </c>
      <c r="CK197" s="173" t="str">
        <f>IFERROR(Inv_SY_B!CK197/Inv_SY_B!$CU197-1,"")</f>
        <v/>
      </c>
      <c r="CL197" s="173" t="str">
        <f>IFERROR(Inv_SY_B!CL197/Inv_SY_B!$CU197-1,"")</f>
        <v/>
      </c>
      <c r="CM197" s="173" t="str">
        <f>IFERROR(Inv_SY_B!CM197/Inv_SY_B!$CU197-1,"")</f>
        <v/>
      </c>
      <c r="CN197" s="173" t="str">
        <f>IFERROR(Inv_SY_B!CN197/Inv_SY_B!$CU197-1,"")</f>
        <v/>
      </c>
      <c r="CO197" s="173" t="str">
        <f>IFERROR(Inv_SY_B!CO197/Inv_SY_B!$CU197-1,"")</f>
        <v/>
      </c>
      <c r="CP197" s="173" t="str">
        <f>IFERROR(Inv_SY_B!CP197/Inv_SY_B!$CU197-1,"")</f>
        <v/>
      </c>
      <c r="CQ197" s="173" t="str">
        <f>IFERROR(Inv_SY_B!CQ197/Inv_SY_B!$CU197-1,"")</f>
        <v/>
      </c>
      <c r="CR197" s="173" t="str">
        <f>IFERROR(Inv_SY_B!CR197/Inv_SY_B!$CU197-1,"")</f>
        <v/>
      </c>
      <c r="CS197" s="173" t="str">
        <f>IFERROR(Inv_SY_B!CS197/Inv_SY_B!$CU197-1,"")</f>
        <v/>
      </c>
      <c r="CT197" s="173" t="str">
        <f>IFERROR(Inv_SY_B!CT197/Inv_SY_B!$CU197-1,"")</f>
        <v/>
      </c>
      <c r="CU197" s="173"/>
      <c r="CV197" s="173"/>
      <c r="CW197" s="173"/>
      <c r="CX197" s="173"/>
    </row>
    <row r="198" spans="2:102">
      <c r="B198" s="164">
        <f t="shared" si="4"/>
        <v>45890</v>
      </c>
      <c r="C198" s="173" t="str">
        <f>IFERROR(Inv_SY_B!C198/Inv_SY_B!$CU198-1,"")</f>
        <v/>
      </c>
      <c r="D198" s="173" t="str">
        <f>IFERROR(Inv_SY_B!D198/Inv_SY_B!$CU198-1,"")</f>
        <v/>
      </c>
      <c r="E198" s="173" t="str">
        <f>IFERROR(Inv_SY_B!E198/Inv_SY_B!$CU198-1,"")</f>
        <v/>
      </c>
      <c r="F198" s="173" t="str">
        <f>IFERROR(Inv_SY_B!F198/Inv_SY_B!$CU198-1,"")</f>
        <v/>
      </c>
      <c r="G198" s="173" t="str">
        <f>IFERROR(Inv_SY_B!G198/Inv_SY_B!$CU198-1,"")</f>
        <v/>
      </c>
      <c r="H198" s="173" t="str">
        <f>IFERROR(Inv_SY_B!H198/Inv_SY_B!$CU198-1,"")</f>
        <v/>
      </c>
      <c r="I198" s="173" t="str">
        <f>IFERROR(Inv_SY_B!I198/Inv_SY_B!$CU198-1,"")</f>
        <v/>
      </c>
      <c r="J198" s="173" t="str">
        <f>IFERROR(Inv_SY_B!J198/Inv_SY_B!$CU198-1,"")</f>
        <v/>
      </c>
      <c r="K198" s="173" t="str">
        <f>IFERROR(Inv_SY_B!K198/Inv_SY_B!$CU198-1,"")</f>
        <v/>
      </c>
      <c r="L198" s="173" t="str">
        <f>IFERROR(Inv_SY_B!L198/Inv_SY_B!$CU198-1,"")</f>
        <v/>
      </c>
      <c r="M198" s="173" t="str">
        <f>IFERROR(Inv_SY_B!M198/Inv_SY_B!$CU198-1,"")</f>
        <v/>
      </c>
      <c r="N198" s="173" t="str">
        <f>IFERROR(Inv_SY_B!N198/Inv_SY_B!$CU198-1,"")</f>
        <v/>
      </c>
      <c r="O198" s="173" t="str">
        <f>IFERROR(Inv_SY_B!O198/Inv_SY_B!$CU198-1,"")</f>
        <v/>
      </c>
      <c r="P198" s="173" t="str">
        <f>IFERROR(Inv_SY_B!P198/Inv_SY_B!$CU198-1,"")</f>
        <v/>
      </c>
      <c r="Q198" s="173" t="str">
        <f>IFERROR(Inv_SY_B!Q198/Inv_SY_B!$CU198-1,"")</f>
        <v/>
      </c>
      <c r="R198" s="173" t="str">
        <f>IFERROR(Inv_SY_B!R198/Inv_SY_B!$CU198-1,"")</f>
        <v/>
      </c>
      <c r="S198" s="173" t="str">
        <f>IFERROR(Inv_SY_B!S198/Inv_SY_B!$CU198-1,"")</f>
        <v/>
      </c>
      <c r="T198" s="173" t="str">
        <f>IFERROR(Inv_SY_B!T198/Inv_SY_B!$CU198-1,"")</f>
        <v/>
      </c>
      <c r="U198" s="173" t="str">
        <f>IFERROR(Inv_SY_B!U198/Inv_SY_B!$CU198-1,"")</f>
        <v/>
      </c>
      <c r="V198" s="173" t="str">
        <f>IFERROR(Inv_SY_B!V198/Inv_SY_B!$CU198-1,"")</f>
        <v/>
      </c>
      <c r="W198" s="173" t="str">
        <f>IFERROR(Inv_SY_B!W198/Inv_SY_B!$CU198-1,"")</f>
        <v/>
      </c>
      <c r="X198" s="173" t="str">
        <f>IFERROR(Inv_SY_B!X198/Inv_SY_B!$CU198-1,"")</f>
        <v/>
      </c>
      <c r="Y198" s="173" t="str">
        <f>IFERROR(Inv_SY_B!Y198/Inv_SY_B!$CU198-1,"")</f>
        <v/>
      </c>
      <c r="Z198" s="173" t="str">
        <f>IFERROR(Inv_SY_B!Z198/Inv_SY_B!$CU198-1,"")</f>
        <v/>
      </c>
      <c r="AA198" s="173" t="str">
        <f>IFERROR(Inv_SY_B!AA198/Inv_SY_B!$CU198-1,"")</f>
        <v/>
      </c>
      <c r="AB198" s="173" t="str">
        <f>IFERROR(Inv_SY_B!AB198/Inv_SY_B!$CU198-1,"")</f>
        <v/>
      </c>
      <c r="AC198" s="173" t="str">
        <f>IFERROR(Inv_SY_B!AC198/Inv_SY_B!$CU198-1,"")</f>
        <v/>
      </c>
      <c r="AD198" s="173" t="str">
        <f>IFERROR(Inv_SY_B!AD198/Inv_SY_B!$CU198-1,"")</f>
        <v/>
      </c>
      <c r="AE198" s="173" t="str">
        <f>IFERROR(Inv_SY_B!AE198/Inv_SY_B!$CU198-1,"")</f>
        <v/>
      </c>
      <c r="AF198" s="173" t="str">
        <f>IFERROR(Inv_SY_B!AF198/Inv_SY_B!$CU198-1,"")</f>
        <v/>
      </c>
      <c r="AG198" s="173" t="str">
        <f>IFERROR(Inv_SY_B!AG198/Inv_SY_B!$CU198-1,"")</f>
        <v/>
      </c>
      <c r="AH198" s="173" t="str">
        <f>IFERROR(Inv_SY_B!AH198/Inv_SY_B!$CU198-1,"")</f>
        <v/>
      </c>
      <c r="AI198" s="173" t="str">
        <f>IFERROR(Inv_SY_B!AI198/Inv_SY_B!$CU198-1,"")</f>
        <v/>
      </c>
      <c r="AJ198" s="173" t="str">
        <f>IFERROR(Inv_SY_B!AJ198/Inv_SY_B!$CU198-1,"")</f>
        <v/>
      </c>
      <c r="AK198" s="173" t="str">
        <f>IFERROR(Inv_SY_B!AK198/Inv_SY_B!$CU198-1,"")</f>
        <v/>
      </c>
      <c r="AL198" s="173" t="str">
        <f>IFERROR(Inv_SY_B!AL198/Inv_SY_B!$CU198-1,"")</f>
        <v/>
      </c>
      <c r="AM198" s="173" t="str">
        <f>IFERROR(Inv_SY_B!AM198/Inv_SY_B!$CU198-1,"")</f>
        <v/>
      </c>
      <c r="AN198" s="173" t="str">
        <f>IFERROR(Inv_SY_B!AN198/Inv_SY_B!$CU198-1,"")</f>
        <v/>
      </c>
      <c r="AO198" s="173" t="str">
        <f>IFERROR(Inv_SY_B!AO198/Inv_SY_B!$CU198-1,"")</f>
        <v/>
      </c>
      <c r="AP198" s="173" t="str">
        <f>IFERROR(Inv_SY_B!AP198/Inv_SY_B!$CU198-1,"")</f>
        <v/>
      </c>
      <c r="AQ198" s="173" t="str">
        <f>IFERROR(Inv_SY_B!AQ198/Inv_SY_B!$CU198-1,"")</f>
        <v/>
      </c>
      <c r="AR198" s="173" t="str">
        <f>IFERROR(Inv_SY_B!AR198/Inv_SY_B!$CU198-1,"")</f>
        <v/>
      </c>
      <c r="AS198" s="173" t="str">
        <f>IFERROR(Inv_SY_B!AS198/Inv_SY_B!$CU198-1,"")</f>
        <v/>
      </c>
      <c r="AT198" s="173" t="str">
        <f>IFERROR(Inv_SY_B!AT198/Inv_SY_B!$CU198-1,"")</f>
        <v/>
      </c>
      <c r="AU198" s="173" t="str">
        <f>IFERROR(Inv_SY_B!AU198/Inv_SY_B!$CU198-1,"")</f>
        <v/>
      </c>
      <c r="AV198" s="173" t="str">
        <f>IFERROR(Inv_SY_B!AV198/Inv_SY_B!$CU198-1,"")</f>
        <v/>
      </c>
      <c r="AW198" s="173" t="str">
        <f>IFERROR(Inv_SY_B!AW198/Inv_SY_B!$CU198-1,"")</f>
        <v/>
      </c>
      <c r="AX198" s="173" t="str">
        <f>IFERROR(Inv_SY_B!AX198/Inv_SY_B!$CU198-1,"")</f>
        <v/>
      </c>
      <c r="AY198" s="173" t="str">
        <f>IFERROR(Inv_SY_B!AY198/Inv_SY_B!$CU198-1,"")</f>
        <v/>
      </c>
      <c r="AZ198" s="173" t="str">
        <f>IFERROR(Inv_SY_B!AZ198/Inv_SY_B!$CU198-1,"")</f>
        <v/>
      </c>
      <c r="BA198" s="173" t="str">
        <f>IFERROR(Inv_SY_B!BA198/Inv_SY_B!$CU198-1,"")</f>
        <v/>
      </c>
      <c r="BB198" s="173" t="str">
        <f>IFERROR(Inv_SY_B!BB198/Inv_SY_B!$CU198-1,"")</f>
        <v/>
      </c>
      <c r="BC198" s="173" t="str">
        <f>IFERROR(Inv_SY_B!BC198/Inv_SY_B!$CU198-1,"")</f>
        <v/>
      </c>
      <c r="BD198" s="173" t="str">
        <f>IFERROR(Inv_SY_B!BD198/Inv_SY_B!$CU198-1,"")</f>
        <v/>
      </c>
      <c r="BE198" s="173" t="str">
        <f>IFERROR(Inv_SY_B!BE198/Inv_SY_B!$CU198-1,"")</f>
        <v/>
      </c>
      <c r="BF198" s="173" t="str">
        <f>IFERROR(Inv_SY_B!BF198/Inv_SY_B!$CU198-1,"")</f>
        <v/>
      </c>
      <c r="BG198" s="173" t="str">
        <f>IFERROR(Inv_SY_B!BG198/Inv_SY_B!$CU198-1,"")</f>
        <v/>
      </c>
      <c r="BH198" s="173" t="str">
        <f>IFERROR(Inv_SY_B!BH198/Inv_SY_B!$CU198-1,"")</f>
        <v/>
      </c>
      <c r="BI198" s="173" t="str">
        <f>IFERROR(Inv_SY_B!BI198/Inv_SY_B!$CU198-1,"")</f>
        <v/>
      </c>
      <c r="BJ198" s="173" t="str">
        <f>IFERROR(Inv_SY_B!BJ198/Inv_SY_B!$CU198-1,"")</f>
        <v/>
      </c>
      <c r="BK198" s="173" t="str">
        <f>IFERROR(Inv_SY_B!BK198/Inv_SY_B!$CU198-1,"")</f>
        <v/>
      </c>
      <c r="BL198" s="173" t="str">
        <f>IFERROR(Inv_SY_B!BL198/Inv_SY_B!$CU198-1,"")</f>
        <v/>
      </c>
      <c r="BM198" s="173" t="str">
        <f>IFERROR(Inv_SY_B!BM198/Inv_SY_B!$CU198-1,"")</f>
        <v/>
      </c>
      <c r="BN198" s="173" t="str">
        <f>IFERROR(Inv_SY_B!BN198/Inv_SY_B!$CU198-1,"")</f>
        <v/>
      </c>
      <c r="BO198" s="173" t="str">
        <f>IFERROR(Inv_SY_B!BO198/Inv_SY_B!$CU198-1,"")</f>
        <v/>
      </c>
      <c r="BP198" s="173" t="str">
        <f>IFERROR(Inv_SY_B!BP198/Inv_SY_B!$CU198-1,"")</f>
        <v/>
      </c>
      <c r="BQ198" s="173" t="str">
        <f>IFERROR(Inv_SY_B!BQ198/Inv_SY_B!$CU198-1,"")</f>
        <v/>
      </c>
      <c r="BR198" s="173" t="str">
        <f>IFERROR(Inv_SY_B!BR198/Inv_SY_B!$CU198-1,"")</f>
        <v/>
      </c>
      <c r="BS198" s="173" t="str">
        <f>IFERROR(Inv_SY_B!BS198/Inv_SY_B!$CU198-1,"")</f>
        <v/>
      </c>
      <c r="BT198" s="173" t="str">
        <f>IFERROR(Inv_SY_B!BT198/Inv_SY_B!$CU198-1,"")</f>
        <v/>
      </c>
      <c r="BU198" s="173" t="str">
        <f>IFERROR(Inv_SY_B!BU198/Inv_SY_B!$CU198-1,"")</f>
        <v/>
      </c>
      <c r="BV198" s="173" t="str">
        <f>IFERROR(Inv_SY_B!BV198/Inv_SY_B!$CU198-1,"")</f>
        <v/>
      </c>
      <c r="BW198" s="173" t="str">
        <f>IFERROR(Inv_SY_B!BW198/Inv_SY_B!$CU198-1,"")</f>
        <v/>
      </c>
      <c r="BX198" s="173" t="str">
        <f>IFERROR(Inv_SY_B!BX198/Inv_SY_B!$CU198-1,"")</f>
        <v/>
      </c>
      <c r="BY198" s="173" t="str">
        <f>IFERROR(Inv_SY_B!BY198/Inv_SY_B!$CU198-1,"")</f>
        <v/>
      </c>
      <c r="BZ198" s="173" t="str">
        <f>IFERROR(Inv_SY_B!BZ198/Inv_SY_B!$CU198-1,"")</f>
        <v/>
      </c>
      <c r="CA198" s="173" t="str">
        <f>IFERROR(Inv_SY_B!CA198/Inv_SY_B!$CU198-1,"")</f>
        <v/>
      </c>
      <c r="CB198" s="173" t="str">
        <f>IFERROR(Inv_SY_B!CB198/Inv_SY_B!$CU198-1,"")</f>
        <v/>
      </c>
      <c r="CC198" s="173" t="str">
        <f>IFERROR(Inv_SY_B!CC198/Inv_SY_B!$CU198-1,"")</f>
        <v/>
      </c>
      <c r="CD198" s="173" t="str">
        <f>IFERROR(Inv_SY_B!CD198/Inv_SY_B!$CU198-1,"")</f>
        <v/>
      </c>
      <c r="CE198" s="173" t="str">
        <f>IFERROR(Inv_SY_B!CE198/Inv_SY_B!$CU198-1,"")</f>
        <v/>
      </c>
      <c r="CF198" s="173" t="str">
        <f>IFERROR(Inv_SY_B!CF198/Inv_SY_B!$CU198-1,"")</f>
        <v/>
      </c>
      <c r="CG198" s="173" t="str">
        <f>IFERROR(Inv_SY_B!CG198/Inv_SY_B!$CU198-1,"")</f>
        <v/>
      </c>
      <c r="CH198" s="173" t="str">
        <f>IFERROR(Inv_SY_B!CH198/Inv_SY_B!$CU198-1,"")</f>
        <v/>
      </c>
      <c r="CI198" s="173" t="str">
        <f>IFERROR(Inv_SY_B!CI198/Inv_SY_B!$CU198-1,"")</f>
        <v/>
      </c>
      <c r="CJ198" s="173" t="str">
        <f>IFERROR(Inv_SY_B!CJ198/Inv_SY_B!$CU198-1,"")</f>
        <v/>
      </c>
      <c r="CK198" s="173" t="str">
        <f>IFERROR(Inv_SY_B!CK198/Inv_SY_B!$CU198-1,"")</f>
        <v/>
      </c>
      <c r="CL198" s="173" t="str">
        <f>IFERROR(Inv_SY_B!CL198/Inv_SY_B!$CU198-1,"")</f>
        <v/>
      </c>
      <c r="CM198" s="173" t="str">
        <f>IFERROR(Inv_SY_B!CM198/Inv_SY_B!$CU198-1,"")</f>
        <v/>
      </c>
      <c r="CN198" s="173" t="str">
        <f>IFERROR(Inv_SY_B!CN198/Inv_SY_B!$CU198-1,"")</f>
        <v/>
      </c>
      <c r="CO198" s="173" t="str">
        <f>IFERROR(Inv_SY_B!CO198/Inv_SY_B!$CU198-1,"")</f>
        <v/>
      </c>
      <c r="CP198" s="173" t="str">
        <f>IFERROR(Inv_SY_B!CP198/Inv_SY_B!$CU198-1,"")</f>
        <v/>
      </c>
      <c r="CQ198" s="173" t="str">
        <f>IFERROR(Inv_SY_B!CQ198/Inv_SY_B!$CU198-1,"")</f>
        <v/>
      </c>
      <c r="CR198" s="173" t="str">
        <f>IFERROR(Inv_SY_B!CR198/Inv_SY_B!$CU198-1,"")</f>
        <v/>
      </c>
      <c r="CS198" s="173" t="str">
        <f>IFERROR(Inv_SY_B!CS198/Inv_SY_B!$CU198-1,"")</f>
        <v/>
      </c>
      <c r="CT198" s="173" t="str">
        <f>IFERROR(Inv_SY_B!CT198/Inv_SY_B!$CU198-1,"")</f>
        <v/>
      </c>
      <c r="CU198" s="173"/>
      <c r="CV198" s="173"/>
      <c r="CW198" s="173"/>
      <c r="CX198" s="173"/>
    </row>
    <row r="199" spans="2:102">
      <c r="B199" s="164">
        <f t="shared" si="4"/>
        <v>45891</v>
      </c>
      <c r="C199" s="173" t="str">
        <f>IFERROR(Inv_SY_B!C199/Inv_SY_B!$CU199-1,"")</f>
        <v/>
      </c>
      <c r="D199" s="173" t="str">
        <f>IFERROR(Inv_SY_B!D199/Inv_SY_B!$CU199-1,"")</f>
        <v/>
      </c>
      <c r="E199" s="173" t="str">
        <f>IFERROR(Inv_SY_B!E199/Inv_SY_B!$CU199-1,"")</f>
        <v/>
      </c>
      <c r="F199" s="173" t="str">
        <f>IFERROR(Inv_SY_B!F199/Inv_SY_B!$CU199-1,"")</f>
        <v/>
      </c>
      <c r="G199" s="173" t="str">
        <f>IFERROR(Inv_SY_B!G199/Inv_SY_B!$CU199-1,"")</f>
        <v/>
      </c>
      <c r="H199" s="173" t="str">
        <f>IFERROR(Inv_SY_B!H199/Inv_SY_B!$CU199-1,"")</f>
        <v/>
      </c>
      <c r="I199" s="173" t="str">
        <f>IFERROR(Inv_SY_B!I199/Inv_SY_B!$CU199-1,"")</f>
        <v/>
      </c>
      <c r="J199" s="173" t="str">
        <f>IFERROR(Inv_SY_B!J199/Inv_SY_B!$CU199-1,"")</f>
        <v/>
      </c>
      <c r="K199" s="173" t="str">
        <f>IFERROR(Inv_SY_B!K199/Inv_SY_B!$CU199-1,"")</f>
        <v/>
      </c>
      <c r="L199" s="173" t="str">
        <f>IFERROR(Inv_SY_B!L199/Inv_SY_B!$CU199-1,"")</f>
        <v/>
      </c>
      <c r="M199" s="173" t="str">
        <f>IFERROR(Inv_SY_B!M199/Inv_SY_B!$CU199-1,"")</f>
        <v/>
      </c>
      <c r="N199" s="173" t="str">
        <f>IFERROR(Inv_SY_B!N199/Inv_SY_B!$CU199-1,"")</f>
        <v/>
      </c>
      <c r="O199" s="173" t="str">
        <f>IFERROR(Inv_SY_B!O199/Inv_SY_B!$CU199-1,"")</f>
        <v/>
      </c>
      <c r="P199" s="173" t="str">
        <f>IFERROR(Inv_SY_B!P199/Inv_SY_B!$CU199-1,"")</f>
        <v/>
      </c>
      <c r="Q199" s="173" t="str">
        <f>IFERROR(Inv_SY_B!Q199/Inv_SY_B!$CU199-1,"")</f>
        <v/>
      </c>
      <c r="R199" s="173" t="str">
        <f>IFERROR(Inv_SY_B!R199/Inv_SY_B!$CU199-1,"")</f>
        <v/>
      </c>
      <c r="S199" s="173" t="str">
        <f>IFERROR(Inv_SY_B!S199/Inv_SY_B!$CU199-1,"")</f>
        <v/>
      </c>
      <c r="T199" s="173" t="str">
        <f>IFERROR(Inv_SY_B!T199/Inv_SY_B!$CU199-1,"")</f>
        <v/>
      </c>
      <c r="U199" s="173" t="str">
        <f>IFERROR(Inv_SY_B!U199/Inv_SY_B!$CU199-1,"")</f>
        <v/>
      </c>
      <c r="V199" s="173" t="str">
        <f>IFERROR(Inv_SY_B!V199/Inv_SY_B!$CU199-1,"")</f>
        <v/>
      </c>
      <c r="W199" s="173" t="str">
        <f>IFERROR(Inv_SY_B!W199/Inv_SY_B!$CU199-1,"")</f>
        <v/>
      </c>
      <c r="X199" s="173" t="str">
        <f>IFERROR(Inv_SY_B!X199/Inv_SY_B!$CU199-1,"")</f>
        <v/>
      </c>
      <c r="Y199" s="173" t="str">
        <f>IFERROR(Inv_SY_B!Y199/Inv_SY_B!$CU199-1,"")</f>
        <v/>
      </c>
      <c r="Z199" s="173" t="str">
        <f>IFERROR(Inv_SY_B!Z199/Inv_SY_B!$CU199-1,"")</f>
        <v/>
      </c>
      <c r="AA199" s="173" t="str">
        <f>IFERROR(Inv_SY_B!AA199/Inv_SY_B!$CU199-1,"")</f>
        <v/>
      </c>
      <c r="AB199" s="173" t="str">
        <f>IFERROR(Inv_SY_B!AB199/Inv_SY_B!$CU199-1,"")</f>
        <v/>
      </c>
      <c r="AC199" s="173" t="str">
        <f>IFERROR(Inv_SY_B!AC199/Inv_SY_B!$CU199-1,"")</f>
        <v/>
      </c>
      <c r="AD199" s="173" t="str">
        <f>IFERROR(Inv_SY_B!AD199/Inv_SY_B!$CU199-1,"")</f>
        <v/>
      </c>
      <c r="AE199" s="173" t="str">
        <f>IFERROR(Inv_SY_B!AE199/Inv_SY_B!$CU199-1,"")</f>
        <v/>
      </c>
      <c r="AF199" s="173" t="str">
        <f>IFERROR(Inv_SY_B!AF199/Inv_SY_B!$CU199-1,"")</f>
        <v/>
      </c>
      <c r="AG199" s="173" t="str">
        <f>IFERROR(Inv_SY_B!AG199/Inv_SY_B!$CU199-1,"")</f>
        <v/>
      </c>
      <c r="AH199" s="173" t="str">
        <f>IFERROR(Inv_SY_B!AH199/Inv_SY_B!$CU199-1,"")</f>
        <v/>
      </c>
      <c r="AI199" s="173" t="str">
        <f>IFERROR(Inv_SY_B!AI199/Inv_SY_B!$CU199-1,"")</f>
        <v/>
      </c>
      <c r="AJ199" s="173" t="str">
        <f>IFERROR(Inv_SY_B!AJ199/Inv_SY_B!$CU199-1,"")</f>
        <v/>
      </c>
      <c r="AK199" s="173" t="str">
        <f>IFERROR(Inv_SY_B!AK199/Inv_SY_B!$CU199-1,"")</f>
        <v/>
      </c>
      <c r="AL199" s="173" t="str">
        <f>IFERROR(Inv_SY_B!AL199/Inv_SY_B!$CU199-1,"")</f>
        <v/>
      </c>
      <c r="AM199" s="173" t="str">
        <f>IFERROR(Inv_SY_B!AM199/Inv_SY_B!$CU199-1,"")</f>
        <v/>
      </c>
      <c r="AN199" s="173" t="str">
        <f>IFERROR(Inv_SY_B!AN199/Inv_SY_B!$CU199-1,"")</f>
        <v/>
      </c>
      <c r="AO199" s="173" t="str">
        <f>IFERROR(Inv_SY_B!AO199/Inv_SY_B!$CU199-1,"")</f>
        <v/>
      </c>
      <c r="AP199" s="173" t="str">
        <f>IFERROR(Inv_SY_B!AP199/Inv_SY_B!$CU199-1,"")</f>
        <v/>
      </c>
      <c r="AQ199" s="173" t="str">
        <f>IFERROR(Inv_SY_B!AQ199/Inv_SY_B!$CU199-1,"")</f>
        <v/>
      </c>
      <c r="AR199" s="173" t="str">
        <f>IFERROR(Inv_SY_B!AR199/Inv_SY_B!$CU199-1,"")</f>
        <v/>
      </c>
      <c r="AS199" s="173" t="str">
        <f>IFERROR(Inv_SY_B!AS199/Inv_SY_B!$CU199-1,"")</f>
        <v/>
      </c>
      <c r="AT199" s="173" t="str">
        <f>IFERROR(Inv_SY_B!AT199/Inv_SY_B!$CU199-1,"")</f>
        <v/>
      </c>
      <c r="AU199" s="173" t="str">
        <f>IFERROR(Inv_SY_B!AU199/Inv_SY_B!$CU199-1,"")</f>
        <v/>
      </c>
      <c r="AV199" s="173" t="str">
        <f>IFERROR(Inv_SY_B!AV199/Inv_SY_B!$CU199-1,"")</f>
        <v/>
      </c>
      <c r="AW199" s="173" t="str">
        <f>IFERROR(Inv_SY_B!AW199/Inv_SY_B!$CU199-1,"")</f>
        <v/>
      </c>
      <c r="AX199" s="173" t="str">
        <f>IFERROR(Inv_SY_B!AX199/Inv_SY_B!$CU199-1,"")</f>
        <v/>
      </c>
      <c r="AY199" s="173" t="str">
        <f>IFERROR(Inv_SY_B!AY199/Inv_SY_B!$CU199-1,"")</f>
        <v/>
      </c>
      <c r="AZ199" s="173" t="str">
        <f>IFERROR(Inv_SY_B!AZ199/Inv_SY_B!$CU199-1,"")</f>
        <v/>
      </c>
      <c r="BA199" s="173" t="str">
        <f>IFERROR(Inv_SY_B!BA199/Inv_SY_B!$CU199-1,"")</f>
        <v/>
      </c>
      <c r="BB199" s="173" t="str">
        <f>IFERROR(Inv_SY_B!BB199/Inv_SY_B!$CU199-1,"")</f>
        <v/>
      </c>
      <c r="BC199" s="173" t="str">
        <f>IFERROR(Inv_SY_B!BC199/Inv_SY_B!$CU199-1,"")</f>
        <v/>
      </c>
      <c r="BD199" s="173" t="str">
        <f>IFERROR(Inv_SY_B!BD199/Inv_SY_B!$CU199-1,"")</f>
        <v/>
      </c>
      <c r="BE199" s="173" t="str">
        <f>IFERROR(Inv_SY_B!BE199/Inv_SY_B!$CU199-1,"")</f>
        <v/>
      </c>
      <c r="BF199" s="173" t="str">
        <f>IFERROR(Inv_SY_B!BF199/Inv_SY_B!$CU199-1,"")</f>
        <v/>
      </c>
      <c r="BG199" s="173" t="str">
        <f>IFERROR(Inv_SY_B!BG199/Inv_SY_B!$CU199-1,"")</f>
        <v/>
      </c>
      <c r="BH199" s="173" t="str">
        <f>IFERROR(Inv_SY_B!BH199/Inv_SY_B!$CU199-1,"")</f>
        <v/>
      </c>
      <c r="BI199" s="173" t="str">
        <f>IFERROR(Inv_SY_B!BI199/Inv_SY_B!$CU199-1,"")</f>
        <v/>
      </c>
      <c r="BJ199" s="173" t="str">
        <f>IFERROR(Inv_SY_B!BJ199/Inv_SY_B!$CU199-1,"")</f>
        <v/>
      </c>
      <c r="BK199" s="173" t="str">
        <f>IFERROR(Inv_SY_B!BK199/Inv_SY_B!$CU199-1,"")</f>
        <v/>
      </c>
      <c r="BL199" s="173" t="str">
        <f>IFERROR(Inv_SY_B!BL199/Inv_SY_B!$CU199-1,"")</f>
        <v/>
      </c>
      <c r="BM199" s="173" t="str">
        <f>IFERROR(Inv_SY_B!BM199/Inv_SY_B!$CU199-1,"")</f>
        <v/>
      </c>
      <c r="BN199" s="173" t="str">
        <f>IFERROR(Inv_SY_B!BN199/Inv_SY_B!$CU199-1,"")</f>
        <v/>
      </c>
      <c r="BO199" s="173" t="str">
        <f>IFERROR(Inv_SY_B!BO199/Inv_SY_B!$CU199-1,"")</f>
        <v/>
      </c>
      <c r="BP199" s="173" t="str">
        <f>IFERROR(Inv_SY_B!BP199/Inv_SY_B!$CU199-1,"")</f>
        <v/>
      </c>
      <c r="BQ199" s="173" t="str">
        <f>IFERROR(Inv_SY_B!BQ199/Inv_SY_B!$CU199-1,"")</f>
        <v/>
      </c>
      <c r="BR199" s="173" t="str">
        <f>IFERROR(Inv_SY_B!BR199/Inv_SY_B!$CU199-1,"")</f>
        <v/>
      </c>
      <c r="BS199" s="173" t="str">
        <f>IFERROR(Inv_SY_B!BS199/Inv_SY_B!$CU199-1,"")</f>
        <v/>
      </c>
      <c r="BT199" s="173" t="str">
        <f>IFERROR(Inv_SY_B!BT199/Inv_SY_B!$CU199-1,"")</f>
        <v/>
      </c>
      <c r="BU199" s="173" t="str">
        <f>IFERROR(Inv_SY_B!BU199/Inv_SY_B!$CU199-1,"")</f>
        <v/>
      </c>
      <c r="BV199" s="173" t="str">
        <f>IFERROR(Inv_SY_B!BV199/Inv_SY_B!$CU199-1,"")</f>
        <v/>
      </c>
      <c r="BW199" s="173" t="str">
        <f>IFERROR(Inv_SY_B!BW199/Inv_SY_B!$CU199-1,"")</f>
        <v/>
      </c>
      <c r="BX199" s="173" t="str">
        <f>IFERROR(Inv_SY_B!BX199/Inv_SY_B!$CU199-1,"")</f>
        <v/>
      </c>
      <c r="BY199" s="173" t="str">
        <f>IFERROR(Inv_SY_B!BY199/Inv_SY_B!$CU199-1,"")</f>
        <v/>
      </c>
      <c r="BZ199" s="173" t="str">
        <f>IFERROR(Inv_SY_B!BZ199/Inv_SY_B!$CU199-1,"")</f>
        <v/>
      </c>
      <c r="CA199" s="173" t="str">
        <f>IFERROR(Inv_SY_B!CA199/Inv_SY_B!$CU199-1,"")</f>
        <v/>
      </c>
      <c r="CB199" s="173" t="str">
        <f>IFERROR(Inv_SY_B!CB199/Inv_SY_B!$CU199-1,"")</f>
        <v/>
      </c>
      <c r="CC199" s="173" t="str">
        <f>IFERROR(Inv_SY_B!CC199/Inv_SY_B!$CU199-1,"")</f>
        <v/>
      </c>
      <c r="CD199" s="173" t="str">
        <f>IFERROR(Inv_SY_B!CD199/Inv_SY_B!$CU199-1,"")</f>
        <v/>
      </c>
      <c r="CE199" s="173" t="str">
        <f>IFERROR(Inv_SY_B!CE199/Inv_SY_B!$CU199-1,"")</f>
        <v/>
      </c>
      <c r="CF199" s="173" t="str">
        <f>IFERROR(Inv_SY_B!CF199/Inv_SY_B!$CU199-1,"")</f>
        <v/>
      </c>
      <c r="CG199" s="173" t="str">
        <f>IFERROR(Inv_SY_B!CG199/Inv_SY_B!$CU199-1,"")</f>
        <v/>
      </c>
      <c r="CH199" s="173" t="str">
        <f>IFERROR(Inv_SY_B!CH199/Inv_SY_B!$CU199-1,"")</f>
        <v/>
      </c>
      <c r="CI199" s="173" t="str">
        <f>IFERROR(Inv_SY_B!CI199/Inv_SY_B!$CU199-1,"")</f>
        <v/>
      </c>
      <c r="CJ199" s="173" t="str">
        <f>IFERROR(Inv_SY_B!CJ199/Inv_SY_B!$CU199-1,"")</f>
        <v/>
      </c>
      <c r="CK199" s="173" t="str">
        <f>IFERROR(Inv_SY_B!CK199/Inv_SY_B!$CU199-1,"")</f>
        <v/>
      </c>
      <c r="CL199" s="173" t="str">
        <f>IFERROR(Inv_SY_B!CL199/Inv_SY_B!$CU199-1,"")</f>
        <v/>
      </c>
      <c r="CM199" s="173" t="str">
        <f>IFERROR(Inv_SY_B!CM199/Inv_SY_B!$CU199-1,"")</f>
        <v/>
      </c>
      <c r="CN199" s="173" t="str">
        <f>IFERROR(Inv_SY_B!CN199/Inv_SY_B!$CU199-1,"")</f>
        <v/>
      </c>
      <c r="CO199" s="173" t="str">
        <f>IFERROR(Inv_SY_B!CO199/Inv_SY_B!$CU199-1,"")</f>
        <v/>
      </c>
      <c r="CP199" s="173" t="str">
        <f>IFERROR(Inv_SY_B!CP199/Inv_SY_B!$CU199-1,"")</f>
        <v/>
      </c>
      <c r="CQ199" s="173" t="str">
        <f>IFERROR(Inv_SY_B!CQ199/Inv_SY_B!$CU199-1,"")</f>
        <v/>
      </c>
      <c r="CR199" s="173" t="str">
        <f>IFERROR(Inv_SY_B!CR199/Inv_SY_B!$CU199-1,"")</f>
        <v/>
      </c>
      <c r="CS199" s="173" t="str">
        <f>IFERROR(Inv_SY_B!CS199/Inv_SY_B!$CU199-1,"")</f>
        <v/>
      </c>
      <c r="CT199" s="173" t="str">
        <f>IFERROR(Inv_SY_B!CT199/Inv_SY_B!$CU199-1,"")</f>
        <v/>
      </c>
      <c r="CU199" s="173"/>
      <c r="CV199" s="173"/>
      <c r="CW199" s="173"/>
      <c r="CX199" s="173"/>
    </row>
    <row r="200" spans="2:102">
      <c r="B200" s="164">
        <f t="shared" si="4"/>
        <v>45892</v>
      </c>
      <c r="C200" s="173" t="str">
        <f>IFERROR(Inv_SY_B!C200/Inv_SY_B!$CU200-1,"")</f>
        <v/>
      </c>
      <c r="D200" s="173" t="str">
        <f>IFERROR(Inv_SY_B!D200/Inv_SY_B!$CU200-1,"")</f>
        <v/>
      </c>
      <c r="E200" s="173" t="str">
        <f>IFERROR(Inv_SY_B!E200/Inv_SY_B!$CU200-1,"")</f>
        <v/>
      </c>
      <c r="F200" s="173" t="str">
        <f>IFERROR(Inv_SY_B!F200/Inv_SY_B!$CU200-1,"")</f>
        <v/>
      </c>
      <c r="G200" s="173" t="str">
        <f>IFERROR(Inv_SY_B!G200/Inv_SY_B!$CU200-1,"")</f>
        <v/>
      </c>
      <c r="H200" s="173" t="str">
        <f>IFERROR(Inv_SY_B!H200/Inv_SY_B!$CU200-1,"")</f>
        <v/>
      </c>
      <c r="I200" s="173" t="str">
        <f>IFERROR(Inv_SY_B!I200/Inv_SY_B!$CU200-1,"")</f>
        <v/>
      </c>
      <c r="J200" s="173" t="str">
        <f>IFERROR(Inv_SY_B!J200/Inv_SY_B!$CU200-1,"")</f>
        <v/>
      </c>
      <c r="K200" s="173" t="str">
        <f>IFERROR(Inv_SY_B!K200/Inv_SY_B!$CU200-1,"")</f>
        <v/>
      </c>
      <c r="L200" s="173" t="str">
        <f>IFERROR(Inv_SY_B!L200/Inv_SY_B!$CU200-1,"")</f>
        <v/>
      </c>
      <c r="M200" s="173" t="str">
        <f>IFERROR(Inv_SY_B!M200/Inv_SY_B!$CU200-1,"")</f>
        <v/>
      </c>
      <c r="N200" s="173" t="str">
        <f>IFERROR(Inv_SY_B!N200/Inv_SY_B!$CU200-1,"")</f>
        <v/>
      </c>
      <c r="O200" s="173" t="str">
        <f>IFERROR(Inv_SY_B!O200/Inv_SY_B!$CU200-1,"")</f>
        <v/>
      </c>
      <c r="P200" s="173" t="str">
        <f>IFERROR(Inv_SY_B!P200/Inv_SY_B!$CU200-1,"")</f>
        <v/>
      </c>
      <c r="Q200" s="173" t="str">
        <f>IFERROR(Inv_SY_B!Q200/Inv_SY_B!$CU200-1,"")</f>
        <v/>
      </c>
      <c r="R200" s="173" t="str">
        <f>IFERROR(Inv_SY_B!R200/Inv_SY_B!$CU200-1,"")</f>
        <v/>
      </c>
      <c r="S200" s="173" t="str">
        <f>IFERROR(Inv_SY_B!S200/Inv_SY_B!$CU200-1,"")</f>
        <v/>
      </c>
      <c r="T200" s="173" t="str">
        <f>IFERROR(Inv_SY_B!T200/Inv_SY_B!$CU200-1,"")</f>
        <v/>
      </c>
      <c r="U200" s="173" t="str">
        <f>IFERROR(Inv_SY_B!U200/Inv_SY_B!$CU200-1,"")</f>
        <v/>
      </c>
      <c r="V200" s="173" t="str">
        <f>IFERROR(Inv_SY_B!V200/Inv_SY_B!$CU200-1,"")</f>
        <v/>
      </c>
      <c r="W200" s="173" t="str">
        <f>IFERROR(Inv_SY_B!W200/Inv_SY_B!$CU200-1,"")</f>
        <v/>
      </c>
      <c r="X200" s="173" t="str">
        <f>IFERROR(Inv_SY_B!X200/Inv_SY_B!$CU200-1,"")</f>
        <v/>
      </c>
      <c r="Y200" s="173" t="str">
        <f>IFERROR(Inv_SY_B!Y200/Inv_SY_B!$CU200-1,"")</f>
        <v/>
      </c>
      <c r="Z200" s="173" t="str">
        <f>IFERROR(Inv_SY_B!Z200/Inv_SY_B!$CU200-1,"")</f>
        <v/>
      </c>
      <c r="AA200" s="173" t="str">
        <f>IFERROR(Inv_SY_B!AA200/Inv_SY_B!$CU200-1,"")</f>
        <v/>
      </c>
      <c r="AB200" s="173" t="str">
        <f>IFERROR(Inv_SY_B!AB200/Inv_SY_B!$CU200-1,"")</f>
        <v/>
      </c>
      <c r="AC200" s="173" t="str">
        <f>IFERROR(Inv_SY_B!AC200/Inv_SY_B!$CU200-1,"")</f>
        <v/>
      </c>
      <c r="AD200" s="173" t="str">
        <f>IFERROR(Inv_SY_B!AD200/Inv_SY_B!$CU200-1,"")</f>
        <v/>
      </c>
      <c r="AE200" s="173" t="str">
        <f>IFERROR(Inv_SY_B!AE200/Inv_SY_B!$CU200-1,"")</f>
        <v/>
      </c>
      <c r="AF200" s="173" t="str">
        <f>IFERROR(Inv_SY_B!AF200/Inv_SY_B!$CU200-1,"")</f>
        <v/>
      </c>
      <c r="AG200" s="173" t="str">
        <f>IFERROR(Inv_SY_B!AG200/Inv_SY_B!$CU200-1,"")</f>
        <v/>
      </c>
      <c r="AH200" s="173" t="str">
        <f>IFERROR(Inv_SY_B!AH200/Inv_SY_B!$CU200-1,"")</f>
        <v/>
      </c>
      <c r="AI200" s="173" t="str">
        <f>IFERROR(Inv_SY_B!AI200/Inv_SY_B!$CU200-1,"")</f>
        <v/>
      </c>
      <c r="AJ200" s="173" t="str">
        <f>IFERROR(Inv_SY_B!AJ200/Inv_SY_B!$CU200-1,"")</f>
        <v/>
      </c>
      <c r="AK200" s="173" t="str">
        <f>IFERROR(Inv_SY_B!AK200/Inv_SY_B!$CU200-1,"")</f>
        <v/>
      </c>
      <c r="AL200" s="173" t="str">
        <f>IFERROR(Inv_SY_B!AL200/Inv_SY_B!$CU200-1,"")</f>
        <v/>
      </c>
      <c r="AM200" s="173" t="str">
        <f>IFERROR(Inv_SY_B!AM200/Inv_SY_B!$CU200-1,"")</f>
        <v/>
      </c>
      <c r="AN200" s="173" t="str">
        <f>IFERROR(Inv_SY_B!AN200/Inv_SY_B!$CU200-1,"")</f>
        <v/>
      </c>
      <c r="AO200" s="173" t="str">
        <f>IFERROR(Inv_SY_B!AO200/Inv_SY_B!$CU200-1,"")</f>
        <v/>
      </c>
      <c r="AP200" s="173" t="str">
        <f>IFERROR(Inv_SY_B!AP200/Inv_SY_B!$CU200-1,"")</f>
        <v/>
      </c>
      <c r="AQ200" s="173" t="str">
        <f>IFERROR(Inv_SY_B!AQ200/Inv_SY_B!$CU200-1,"")</f>
        <v/>
      </c>
      <c r="AR200" s="173" t="str">
        <f>IFERROR(Inv_SY_B!AR200/Inv_SY_B!$CU200-1,"")</f>
        <v/>
      </c>
      <c r="AS200" s="173" t="str">
        <f>IFERROR(Inv_SY_B!AS200/Inv_SY_B!$CU200-1,"")</f>
        <v/>
      </c>
      <c r="AT200" s="173" t="str">
        <f>IFERROR(Inv_SY_B!AT200/Inv_SY_B!$CU200-1,"")</f>
        <v/>
      </c>
      <c r="AU200" s="173" t="str">
        <f>IFERROR(Inv_SY_B!AU200/Inv_SY_B!$CU200-1,"")</f>
        <v/>
      </c>
      <c r="AV200" s="173" t="str">
        <f>IFERROR(Inv_SY_B!AV200/Inv_SY_B!$CU200-1,"")</f>
        <v/>
      </c>
      <c r="AW200" s="173" t="str">
        <f>IFERROR(Inv_SY_B!AW200/Inv_SY_B!$CU200-1,"")</f>
        <v/>
      </c>
      <c r="AX200" s="173" t="str">
        <f>IFERROR(Inv_SY_B!AX200/Inv_SY_B!$CU200-1,"")</f>
        <v/>
      </c>
      <c r="AY200" s="173" t="str">
        <f>IFERROR(Inv_SY_B!AY200/Inv_SY_B!$CU200-1,"")</f>
        <v/>
      </c>
      <c r="AZ200" s="173" t="str">
        <f>IFERROR(Inv_SY_B!AZ200/Inv_SY_B!$CU200-1,"")</f>
        <v/>
      </c>
      <c r="BA200" s="173" t="str">
        <f>IFERROR(Inv_SY_B!BA200/Inv_SY_B!$CU200-1,"")</f>
        <v/>
      </c>
      <c r="BB200" s="173" t="str">
        <f>IFERROR(Inv_SY_B!BB200/Inv_SY_B!$CU200-1,"")</f>
        <v/>
      </c>
      <c r="BC200" s="173" t="str">
        <f>IFERROR(Inv_SY_B!BC200/Inv_SY_B!$CU200-1,"")</f>
        <v/>
      </c>
      <c r="BD200" s="173" t="str">
        <f>IFERROR(Inv_SY_B!BD200/Inv_SY_B!$CU200-1,"")</f>
        <v/>
      </c>
      <c r="BE200" s="173" t="str">
        <f>IFERROR(Inv_SY_B!BE200/Inv_SY_B!$CU200-1,"")</f>
        <v/>
      </c>
      <c r="BF200" s="173" t="str">
        <f>IFERROR(Inv_SY_B!BF200/Inv_SY_B!$CU200-1,"")</f>
        <v/>
      </c>
      <c r="BG200" s="173" t="str">
        <f>IFERROR(Inv_SY_B!BG200/Inv_SY_B!$CU200-1,"")</f>
        <v/>
      </c>
      <c r="BH200" s="173" t="str">
        <f>IFERROR(Inv_SY_B!BH200/Inv_SY_B!$CU200-1,"")</f>
        <v/>
      </c>
      <c r="BI200" s="173" t="str">
        <f>IFERROR(Inv_SY_B!BI200/Inv_SY_B!$CU200-1,"")</f>
        <v/>
      </c>
      <c r="BJ200" s="173" t="str">
        <f>IFERROR(Inv_SY_B!BJ200/Inv_SY_B!$CU200-1,"")</f>
        <v/>
      </c>
      <c r="BK200" s="173" t="str">
        <f>IFERROR(Inv_SY_B!BK200/Inv_SY_B!$CU200-1,"")</f>
        <v/>
      </c>
      <c r="BL200" s="173" t="str">
        <f>IFERROR(Inv_SY_B!BL200/Inv_SY_B!$CU200-1,"")</f>
        <v/>
      </c>
      <c r="BM200" s="173" t="str">
        <f>IFERROR(Inv_SY_B!BM200/Inv_SY_B!$CU200-1,"")</f>
        <v/>
      </c>
      <c r="BN200" s="173" t="str">
        <f>IFERROR(Inv_SY_B!BN200/Inv_SY_B!$CU200-1,"")</f>
        <v/>
      </c>
      <c r="BO200" s="173" t="str">
        <f>IFERROR(Inv_SY_B!BO200/Inv_SY_B!$CU200-1,"")</f>
        <v/>
      </c>
      <c r="BP200" s="173" t="str">
        <f>IFERROR(Inv_SY_B!BP200/Inv_SY_B!$CU200-1,"")</f>
        <v/>
      </c>
      <c r="BQ200" s="173" t="str">
        <f>IFERROR(Inv_SY_B!BQ200/Inv_SY_B!$CU200-1,"")</f>
        <v/>
      </c>
      <c r="BR200" s="173" t="str">
        <f>IFERROR(Inv_SY_B!BR200/Inv_SY_B!$CU200-1,"")</f>
        <v/>
      </c>
      <c r="BS200" s="173" t="str">
        <f>IFERROR(Inv_SY_B!BS200/Inv_SY_B!$CU200-1,"")</f>
        <v/>
      </c>
      <c r="BT200" s="173" t="str">
        <f>IFERROR(Inv_SY_B!BT200/Inv_SY_B!$CU200-1,"")</f>
        <v/>
      </c>
      <c r="BU200" s="173" t="str">
        <f>IFERROR(Inv_SY_B!BU200/Inv_SY_B!$CU200-1,"")</f>
        <v/>
      </c>
      <c r="BV200" s="173" t="str">
        <f>IFERROR(Inv_SY_B!BV200/Inv_SY_B!$CU200-1,"")</f>
        <v/>
      </c>
      <c r="BW200" s="173" t="str">
        <f>IFERROR(Inv_SY_B!BW200/Inv_SY_B!$CU200-1,"")</f>
        <v/>
      </c>
      <c r="BX200" s="173" t="str">
        <f>IFERROR(Inv_SY_B!BX200/Inv_SY_B!$CU200-1,"")</f>
        <v/>
      </c>
      <c r="BY200" s="173" t="str">
        <f>IFERROR(Inv_SY_B!BY200/Inv_SY_B!$CU200-1,"")</f>
        <v/>
      </c>
      <c r="BZ200" s="173" t="str">
        <f>IFERROR(Inv_SY_B!BZ200/Inv_SY_B!$CU200-1,"")</f>
        <v/>
      </c>
      <c r="CA200" s="173" t="str">
        <f>IFERROR(Inv_SY_B!CA200/Inv_SY_B!$CU200-1,"")</f>
        <v/>
      </c>
      <c r="CB200" s="173" t="str">
        <f>IFERROR(Inv_SY_B!CB200/Inv_SY_B!$CU200-1,"")</f>
        <v/>
      </c>
      <c r="CC200" s="173" t="str">
        <f>IFERROR(Inv_SY_B!CC200/Inv_SY_B!$CU200-1,"")</f>
        <v/>
      </c>
      <c r="CD200" s="173" t="str">
        <f>IFERROR(Inv_SY_B!CD200/Inv_SY_B!$CU200-1,"")</f>
        <v/>
      </c>
      <c r="CE200" s="173" t="str">
        <f>IFERROR(Inv_SY_B!CE200/Inv_SY_B!$CU200-1,"")</f>
        <v/>
      </c>
      <c r="CF200" s="173" t="str">
        <f>IFERROR(Inv_SY_B!CF200/Inv_SY_B!$CU200-1,"")</f>
        <v/>
      </c>
      <c r="CG200" s="173" t="str">
        <f>IFERROR(Inv_SY_B!CG200/Inv_SY_B!$CU200-1,"")</f>
        <v/>
      </c>
      <c r="CH200" s="173" t="str">
        <f>IFERROR(Inv_SY_B!CH200/Inv_SY_B!$CU200-1,"")</f>
        <v/>
      </c>
      <c r="CI200" s="173" t="str">
        <f>IFERROR(Inv_SY_B!CI200/Inv_SY_B!$CU200-1,"")</f>
        <v/>
      </c>
      <c r="CJ200" s="173" t="str">
        <f>IFERROR(Inv_SY_B!CJ200/Inv_SY_B!$CU200-1,"")</f>
        <v/>
      </c>
      <c r="CK200" s="173" t="str">
        <f>IFERROR(Inv_SY_B!CK200/Inv_SY_B!$CU200-1,"")</f>
        <v/>
      </c>
      <c r="CL200" s="173" t="str">
        <f>IFERROR(Inv_SY_B!CL200/Inv_SY_B!$CU200-1,"")</f>
        <v/>
      </c>
      <c r="CM200" s="173" t="str">
        <f>IFERROR(Inv_SY_B!CM200/Inv_SY_B!$CU200-1,"")</f>
        <v/>
      </c>
      <c r="CN200" s="173" t="str">
        <f>IFERROR(Inv_SY_B!CN200/Inv_SY_B!$CU200-1,"")</f>
        <v/>
      </c>
      <c r="CO200" s="173" t="str">
        <f>IFERROR(Inv_SY_B!CO200/Inv_SY_B!$CU200-1,"")</f>
        <v/>
      </c>
      <c r="CP200" s="173" t="str">
        <f>IFERROR(Inv_SY_B!CP200/Inv_SY_B!$CU200-1,"")</f>
        <v/>
      </c>
      <c r="CQ200" s="173" t="str">
        <f>IFERROR(Inv_SY_B!CQ200/Inv_SY_B!$CU200-1,"")</f>
        <v/>
      </c>
      <c r="CR200" s="173" t="str">
        <f>IFERROR(Inv_SY_B!CR200/Inv_SY_B!$CU200-1,"")</f>
        <v/>
      </c>
      <c r="CS200" s="173" t="str">
        <f>IFERROR(Inv_SY_B!CS200/Inv_SY_B!$CU200-1,"")</f>
        <v/>
      </c>
      <c r="CT200" s="173" t="str">
        <f>IFERROR(Inv_SY_B!CT200/Inv_SY_B!$CU200-1,"")</f>
        <v/>
      </c>
      <c r="CU200" s="173"/>
      <c r="CV200" s="173"/>
      <c r="CW200" s="173"/>
      <c r="CX200" s="173"/>
    </row>
    <row r="201" spans="2:102">
      <c r="B201" s="164">
        <f t="shared" si="4"/>
        <v>45893</v>
      </c>
      <c r="C201" s="173" t="str">
        <f>IFERROR(Inv_SY_B!C201/Inv_SY_B!$CU201-1,"")</f>
        <v/>
      </c>
      <c r="D201" s="173" t="str">
        <f>IFERROR(Inv_SY_B!D201/Inv_SY_B!$CU201-1,"")</f>
        <v/>
      </c>
      <c r="E201" s="173" t="str">
        <f>IFERROR(Inv_SY_B!E201/Inv_SY_B!$CU201-1,"")</f>
        <v/>
      </c>
      <c r="F201" s="173" t="str">
        <f>IFERROR(Inv_SY_B!F201/Inv_SY_B!$CU201-1,"")</f>
        <v/>
      </c>
      <c r="G201" s="173" t="str">
        <f>IFERROR(Inv_SY_B!G201/Inv_SY_B!$CU201-1,"")</f>
        <v/>
      </c>
      <c r="H201" s="173" t="str">
        <f>IFERROR(Inv_SY_B!H201/Inv_SY_B!$CU201-1,"")</f>
        <v/>
      </c>
      <c r="I201" s="173" t="str">
        <f>IFERROR(Inv_SY_B!I201/Inv_SY_B!$CU201-1,"")</f>
        <v/>
      </c>
      <c r="J201" s="173" t="str">
        <f>IFERROR(Inv_SY_B!J201/Inv_SY_B!$CU201-1,"")</f>
        <v/>
      </c>
      <c r="K201" s="173" t="str">
        <f>IFERROR(Inv_SY_B!K201/Inv_SY_B!$CU201-1,"")</f>
        <v/>
      </c>
      <c r="L201" s="173" t="str">
        <f>IFERROR(Inv_SY_B!L201/Inv_SY_B!$CU201-1,"")</f>
        <v/>
      </c>
      <c r="M201" s="173" t="str">
        <f>IFERROR(Inv_SY_B!M201/Inv_SY_B!$CU201-1,"")</f>
        <v/>
      </c>
      <c r="N201" s="173" t="str">
        <f>IFERROR(Inv_SY_B!N201/Inv_SY_B!$CU201-1,"")</f>
        <v/>
      </c>
      <c r="O201" s="173" t="str">
        <f>IFERROR(Inv_SY_B!O201/Inv_SY_B!$CU201-1,"")</f>
        <v/>
      </c>
      <c r="P201" s="173" t="str">
        <f>IFERROR(Inv_SY_B!P201/Inv_SY_B!$CU201-1,"")</f>
        <v/>
      </c>
      <c r="Q201" s="173" t="str">
        <f>IFERROR(Inv_SY_B!Q201/Inv_SY_B!$CU201-1,"")</f>
        <v/>
      </c>
      <c r="R201" s="173" t="str">
        <f>IFERROR(Inv_SY_B!R201/Inv_SY_B!$CU201-1,"")</f>
        <v/>
      </c>
      <c r="S201" s="173" t="str">
        <f>IFERROR(Inv_SY_B!S201/Inv_SY_B!$CU201-1,"")</f>
        <v/>
      </c>
      <c r="T201" s="173" t="str">
        <f>IFERROR(Inv_SY_B!T201/Inv_SY_B!$CU201-1,"")</f>
        <v/>
      </c>
      <c r="U201" s="173" t="str">
        <f>IFERROR(Inv_SY_B!U201/Inv_SY_B!$CU201-1,"")</f>
        <v/>
      </c>
      <c r="V201" s="173" t="str">
        <f>IFERROR(Inv_SY_B!V201/Inv_SY_B!$CU201-1,"")</f>
        <v/>
      </c>
      <c r="W201" s="173" t="str">
        <f>IFERROR(Inv_SY_B!W201/Inv_SY_B!$CU201-1,"")</f>
        <v/>
      </c>
      <c r="X201" s="173" t="str">
        <f>IFERROR(Inv_SY_B!X201/Inv_SY_B!$CU201-1,"")</f>
        <v/>
      </c>
      <c r="Y201" s="173" t="str">
        <f>IFERROR(Inv_SY_B!Y201/Inv_SY_B!$CU201-1,"")</f>
        <v/>
      </c>
      <c r="Z201" s="173" t="str">
        <f>IFERROR(Inv_SY_B!Z201/Inv_SY_B!$CU201-1,"")</f>
        <v/>
      </c>
      <c r="AA201" s="173" t="str">
        <f>IFERROR(Inv_SY_B!AA201/Inv_SY_B!$CU201-1,"")</f>
        <v/>
      </c>
      <c r="AB201" s="173" t="str">
        <f>IFERROR(Inv_SY_B!AB201/Inv_SY_B!$CU201-1,"")</f>
        <v/>
      </c>
      <c r="AC201" s="173" t="str">
        <f>IFERROR(Inv_SY_B!AC201/Inv_SY_B!$CU201-1,"")</f>
        <v/>
      </c>
      <c r="AD201" s="173" t="str">
        <f>IFERROR(Inv_SY_B!AD201/Inv_SY_B!$CU201-1,"")</f>
        <v/>
      </c>
      <c r="AE201" s="173" t="str">
        <f>IFERROR(Inv_SY_B!AE201/Inv_SY_B!$CU201-1,"")</f>
        <v/>
      </c>
      <c r="AF201" s="173" t="str">
        <f>IFERROR(Inv_SY_B!AF201/Inv_SY_B!$CU201-1,"")</f>
        <v/>
      </c>
      <c r="AG201" s="173" t="str">
        <f>IFERROR(Inv_SY_B!AG201/Inv_SY_B!$CU201-1,"")</f>
        <v/>
      </c>
      <c r="AH201" s="173" t="str">
        <f>IFERROR(Inv_SY_B!AH201/Inv_SY_B!$CU201-1,"")</f>
        <v/>
      </c>
      <c r="AI201" s="173" t="str">
        <f>IFERROR(Inv_SY_B!AI201/Inv_SY_B!$CU201-1,"")</f>
        <v/>
      </c>
      <c r="AJ201" s="173" t="str">
        <f>IFERROR(Inv_SY_B!AJ201/Inv_SY_B!$CU201-1,"")</f>
        <v/>
      </c>
      <c r="AK201" s="173" t="str">
        <f>IFERROR(Inv_SY_B!AK201/Inv_SY_B!$CU201-1,"")</f>
        <v/>
      </c>
      <c r="AL201" s="173" t="str">
        <f>IFERROR(Inv_SY_B!AL201/Inv_SY_B!$CU201-1,"")</f>
        <v/>
      </c>
      <c r="AM201" s="173" t="str">
        <f>IFERROR(Inv_SY_B!AM201/Inv_SY_B!$CU201-1,"")</f>
        <v/>
      </c>
      <c r="AN201" s="173" t="str">
        <f>IFERROR(Inv_SY_B!AN201/Inv_SY_B!$CU201-1,"")</f>
        <v/>
      </c>
      <c r="AO201" s="173" t="str">
        <f>IFERROR(Inv_SY_B!AO201/Inv_SY_B!$CU201-1,"")</f>
        <v/>
      </c>
      <c r="AP201" s="173" t="str">
        <f>IFERROR(Inv_SY_B!AP201/Inv_SY_B!$CU201-1,"")</f>
        <v/>
      </c>
      <c r="AQ201" s="173" t="str">
        <f>IFERROR(Inv_SY_B!AQ201/Inv_SY_B!$CU201-1,"")</f>
        <v/>
      </c>
      <c r="AR201" s="173" t="str">
        <f>IFERROR(Inv_SY_B!AR201/Inv_SY_B!$CU201-1,"")</f>
        <v/>
      </c>
      <c r="AS201" s="173" t="str">
        <f>IFERROR(Inv_SY_B!AS201/Inv_SY_B!$CU201-1,"")</f>
        <v/>
      </c>
      <c r="AT201" s="173" t="str">
        <f>IFERROR(Inv_SY_B!AT201/Inv_SY_B!$CU201-1,"")</f>
        <v/>
      </c>
      <c r="AU201" s="173" t="str">
        <f>IFERROR(Inv_SY_B!AU201/Inv_SY_B!$CU201-1,"")</f>
        <v/>
      </c>
      <c r="AV201" s="173" t="str">
        <f>IFERROR(Inv_SY_B!AV201/Inv_SY_B!$CU201-1,"")</f>
        <v/>
      </c>
      <c r="AW201" s="173" t="str">
        <f>IFERROR(Inv_SY_B!AW201/Inv_SY_B!$CU201-1,"")</f>
        <v/>
      </c>
      <c r="AX201" s="173" t="str">
        <f>IFERROR(Inv_SY_B!AX201/Inv_SY_B!$CU201-1,"")</f>
        <v/>
      </c>
      <c r="AY201" s="173" t="str">
        <f>IFERROR(Inv_SY_B!AY201/Inv_SY_B!$CU201-1,"")</f>
        <v/>
      </c>
      <c r="AZ201" s="173" t="str">
        <f>IFERROR(Inv_SY_B!AZ201/Inv_SY_B!$CU201-1,"")</f>
        <v/>
      </c>
      <c r="BA201" s="173" t="str">
        <f>IFERROR(Inv_SY_B!BA201/Inv_SY_B!$CU201-1,"")</f>
        <v/>
      </c>
      <c r="BB201" s="173" t="str">
        <f>IFERROR(Inv_SY_B!BB201/Inv_SY_B!$CU201-1,"")</f>
        <v/>
      </c>
      <c r="BC201" s="173" t="str">
        <f>IFERROR(Inv_SY_B!BC201/Inv_SY_B!$CU201-1,"")</f>
        <v/>
      </c>
      <c r="BD201" s="173" t="str">
        <f>IFERROR(Inv_SY_B!BD201/Inv_SY_B!$CU201-1,"")</f>
        <v/>
      </c>
      <c r="BE201" s="173" t="str">
        <f>IFERROR(Inv_SY_B!BE201/Inv_SY_B!$CU201-1,"")</f>
        <v/>
      </c>
      <c r="BF201" s="173" t="str">
        <f>IFERROR(Inv_SY_B!BF201/Inv_SY_B!$CU201-1,"")</f>
        <v/>
      </c>
      <c r="BG201" s="173" t="str">
        <f>IFERROR(Inv_SY_B!BG201/Inv_SY_B!$CU201-1,"")</f>
        <v/>
      </c>
      <c r="BH201" s="173" t="str">
        <f>IFERROR(Inv_SY_B!BH201/Inv_SY_B!$CU201-1,"")</f>
        <v/>
      </c>
      <c r="BI201" s="173" t="str">
        <f>IFERROR(Inv_SY_B!BI201/Inv_SY_B!$CU201-1,"")</f>
        <v/>
      </c>
      <c r="BJ201" s="173" t="str">
        <f>IFERROR(Inv_SY_B!BJ201/Inv_SY_B!$CU201-1,"")</f>
        <v/>
      </c>
      <c r="BK201" s="173" t="str">
        <f>IFERROR(Inv_SY_B!BK201/Inv_SY_B!$CU201-1,"")</f>
        <v/>
      </c>
      <c r="BL201" s="173" t="str">
        <f>IFERROR(Inv_SY_B!BL201/Inv_SY_B!$CU201-1,"")</f>
        <v/>
      </c>
      <c r="BM201" s="173" t="str">
        <f>IFERROR(Inv_SY_B!BM201/Inv_SY_B!$CU201-1,"")</f>
        <v/>
      </c>
      <c r="BN201" s="173" t="str">
        <f>IFERROR(Inv_SY_B!BN201/Inv_SY_B!$CU201-1,"")</f>
        <v/>
      </c>
      <c r="BO201" s="173" t="str">
        <f>IFERROR(Inv_SY_B!BO201/Inv_SY_B!$CU201-1,"")</f>
        <v/>
      </c>
      <c r="BP201" s="173" t="str">
        <f>IFERROR(Inv_SY_B!BP201/Inv_SY_B!$CU201-1,"")</f>
        <v/>
      </c>
      <c r="BQ201" s="173" t="str">
        <f>IFERROR(Inv_SY_B!BQ201/Inv_SY_B!$CU201-1,"")</f>
        <v/>
      </c>
      <c r="BR201" s="173" t="str">
        <f>IFERROR(Inv_SY_B!BR201/Inv_SY_B!$CU201-1,"")</f>
        <v/>
      </c>
      <c r="BS201" s="173" t="str">
        <f>IFERROR(Inv_SY_B!BS201/Inv_SY_B!$CU201-1,"")</f>
        <v/>
      </c>
      <c r="BT201" s="173" t="str">
        <f>IFERROR(Inv_SY_B!BT201/Inv_SY_B!$CU201-1,"")</f>
        <v/>
      </c>
      <c r="BU201" s="173" t="str">
        <f>IFERROR(Inv_SY_B!BU201/Inv_SY_B!$CU201-1,"")</f>
        <v/>
      </c>
      <c r="BV201" s="173" t="str">
        <f>IFERROR(Inv_SY_B!BV201/Inv_SY_B!$CU201-1,"")</f>
        <v/>
      </c>
      <c r="BW201" s="173" t="str">
        <f>IFERROR(Inv_SY_B!BW201/Inv_SY_B!$CU201-1,"")</f>
        <v/>
      </c>
      <c r="BX201" s="173" t="str">
        <f>IFERROR(Inv_SY_B!BX201/Inv_SY_B!$CU201-1,"")</f>
        <v/>
      </c>
      <c r="BY201" s="173" t="str">
        <f>IFERROR(Inv_SY_B!BY201/Inv_SY_B!$CU201-1,"")</f>
        <v/>
      </c>
      <c r="BZ201" s="173" t="str">
        <f>IFERROR(Inv_SY_B!BZ201/Inv_SY_B!$CU201-1,"")</f>
        <v/>
      </c>
      <c r="CA201" s="173" t="str">
        <f>IFERROR(Inv_SY_B!CA201/Inv_SY_B!$CU201-1,"")</f>
        <v/>
      </c>
      <c r="CB201" s="173" t="str">
        <f>IFERROR(Inv_SY_B!CB201/Inv_SY_B!$CU201-1,"")</f>
        <v/>
      </c>
      <c r="CC201" s="173" t="str">
        <f>IFERROR(Inv_SY_B!CC201/Inv_SY_B!$CU201-1,"")</f>
        <v/>
      </c>
      <c r="CD201" s="173" t="str">
        <f>IFERROR(Inv_SY_B!CD201/Inv_SY_B!$CU201-1,"")</f>
        <v/>
      </c>
      <c r="CE201" s="173" t="str">
        <f>IFERROR(Inv_SY_B!CE201/Inv_SY_B!$CU201-1,"")</f>
        <v/>
      </c>
      <c r="CF201" s="173" t="str">
        <f>IFERROR(Inv_SY_B!CF201/Inv_SY_B!$CU201-1,"")</f>
        <v/>
      </c>
      <c r="CG201" s="173" t="str">
        <f>IFERROR(Inv_SY_B!CG201/Inv_SY_B!$CU201-1,"")</f>
        <v/>
      </c>
      <c r="CH201" s="173" t="str">
        <f>IFERROR(Inv_SY_B!CH201/Inv_SY_B!$CU201-1,"")</f>
        <v/>
      </c>
      <c r="CI201" s="173" t="str">
        <f>IFERROR(Inv_SY_B!CI201/Inv_SY_B!$CU201-1,"")</f>
        <v/>
      </c>
      <c r="CJ201" s="173" t="str">
        <f>IFERROR(Inv_SY_B!CJ201/Inv_SY_B!$CU201-1,"")</f>
        <v/>
      </c>
      <c r="CK201" s="173" t="str">
        <f>IFERROR(Inv_SY_B!CK201/Inv_SY_B!$CU201-1,"")</f>
        <v/>
      </c>
      <c r="CL201" s="173" t="str">
        <f>IFERROR(Inv_SY_B!CL201/Inv_SY_B!$CU201-1,"")</f>
        <v/>
      </c>
      <c r="CM201" s="173" t="str">
        <f>IFERROR(Inv_SY_B!CM201/Inv_SY_B!$CU201-1,"")</f>
        <v/>
      </c>
      <c r="CN201" s="173" t="str">
        <f>IFERROR(Inv_SY_B!CN201/Inv_SY_B!$CU201-1,"")</f>
        <v/>
      </c>
      <c r="CO201" s="173" t="str">
        <f>IFERROR(Inv_SY_B!CO201/Inv_SY_B!$CU201-1,"")</f>
        <v/>
      </c>
      <c r="CP201" s="173" t="str">
        <f>IFERROR(Inv_SY_B!CP201/Inv_SY_B!$CU201-1,"")</f>
        <v/>
      </c>
      <c r="CQ201" s="173" t="str">
        <f>IFERROR(Inv_SY_B!CQ201/Inv_SY_B!$CU201-1,"")</f>
        <v/>
      </c>
      <c r="CR201" s="173" t="str">
        <f>IFERROR(Inv_SY_B!CR201/Inv_SY_B!$CU201-1,"")</f>
        <v/>
      </c>
      <c r="CS201" s="173" t="str">
        <f>IFERROR(Inv_SY_B!CS201/Inv_SY_B!$CU201-1,"")</f>
        <v/>
      </c>
      <c r="CT201" s="173" t="str">
        <f>IFERROR(Inv_SY_B!CT201/Inv_SY_B!$CU201-1,"")</f>
        <v/>
      </c>
      <c r="CU201" s="173"/>
      <c r="CV201" s="173"/>
      <c r="CW201" s="173"/>
      <c r="CX201" s="173"/>
    </row>
    <row r="202" spans="2:102">
      <c r="B202" s="164">
        <f t="shared" si="4"/>
        <v>45894</v>
      </c>
      <c r="C202" s="173" t="str">
        <f>IFERROR(Inv_SY_B!C202/Inv_SY_B!$CU202-1,"")</f>
        <v/>
      </c>
      <c r="D202" s="173" t="str">
        <f>IFERROR(Inv_SY_B!D202/Inv_SY_B!$CU202-1,"")</f>
        <v/>
      </c>
      <c r="E202" s="173" t="str">
        <f>IFERROR(Inv_SY_B!E202/Inv_SY_B!$CU202-1,"")</f>
        <v/>
      </c>
      <c r="F202" s="173" t="str">
        <f>IFERROR(Inv_SY_B!F202/Inv_SY_B!$CU202-1,"")</f>
        <v/>
      </c>
      <c r="G202" s="173" t="str">
        <f>IFERROR(Inv_SY_B!G202/Inv_SY_B!$CU202-1,"")</f>
        <v/>
      </c>
      <c r="H202" s="173" t="str">
        <f>IFERROR(Inv_SY_B!H202/Inv_SY_B!$CU202-1,"")</f>
        <v/>
      </c>
      <c r="I202" s="173" t="str">
        <f>IFERROR(Inv_SY_B!I202/Inv_SY_B!$CU202-1,"")</f>
        <v/>
      </c>
      <c r="J202" s="173" t="str">
        <f>IFERROR(Inv_SY_B!J202/Inv_SY_B!$CU202-1,"")</f>
        <v/>
      </c>
      <c r="K202" s="173" t="str">
        <f>IFERROR(Inv_SY_B!K202/Inv_SY_B!$CU202-1,"")</f>
        <v/>
      </c>
      <c r="L202" s="173" t="str">
        <f>IFERROR(Inv_SY_B!L202/Inv_SY_B!$CU202-1,"")</f>
        <v/>
      </c>
      <c r="M202" s="173" t="str">
        <f>IFERROR(Inv_SY_B!M202/Inv_SY_B!$CU202-1,"")</f>
        <v/>
      </c>
      <c r="N202" s="173" t="str">
        <f>IFERROR(Inv_SY_B!N202/Inv_SY_B!$CU202-1,"")</f>
        <v/>
      </c>
      <c r="O202" s="173" t="str">
        <f>IFERROR(Inv_SY_B!O202/Inv_SY_B!$CU202-1,"")</f>
        <v/>
      </c>
      <c r="P202" s="173" t="str">
        <f>IFERROR(Inv_SY_B!P202/Inv_SY_B!$CU202-1,"")</f>
        <v/>
      </c>
      <c r="Q202" s="173" t="str">
        <f>IFERROR(Inv_SY_B!Q202/Inv_SY_B!$CU202-1,"")</f>
        <v/>
      </c>
      <c r="R202" s="173" t="str">
        <f>IFERROR(Inv_SY_B!R202/Inv_SY_B!$CU202-1,"")</f>
        <v/>
      </c>
      <c r="S202" s="173" t="str">
        <f>IFERROR(Inv_SY_B!S202/Inv_SY_B!$CU202-1,"")</f>
        <v/>
      </c>
      <c r="T202" s="173" t="str">
        <f>IFERROR(Inv_SY_B!T202/Inv_SY_B!$CU202-1,"")</f>
        <v/>
      </c>
      <c r="U202" s="173" t="str">
        <f>IFERROR(Inv_SY_B!U202/Inv_SY_B!$CU202-1,"")</f>
        <v/>
      </c>
      <c r="V202" s="173" t="str">
        <f>IFERROR(Inv_SY_B!V202/Inv_SY_B!$CU202-1,"")</f>
        <v/>
      </c>
      <c r="W202" s="173" t="str">
        <f>IFERROR(Inv_SY_B!W202/Inv_SY_B!$CU202-1,"")</f>
        <v/>
      </c>
      <c r="X202" s="173" t="str">
        <f>IFERROR(Inv_SY_B!X202/Inv_SY_B!$CU202-1,"")</f>
        <v/>
      </c>
      <c r="Y202" s="173" t="str">
        <f>IFERROR(Inv_SY_B!Y202/Inv_SY_B!$CU202-1,"")</f>
        <v/>
      </c>
      <c r="Z202" s="173" t="str">
        <f>IFERROR(Inv_SY_B!Z202/Inv_SY_B!$CU202-1,"")</f>
        <v/>
      </c>
      <c r="AA202" s="173" t="str">
        <f>IFERROR(Inv_SY_B!AA202/Inv_SY_B!$CU202-1,"")</f>
        <v/>
      </c>
      <c r="AB202" s="173" t="str">
        <f>IFERROR(Inv_SY_B!AB202/Inv_SY_B!$CU202-1,"")</f>
        <v/>
      </c>
      <c r="AC202" s="173" t="str">
        <f>IFERROR(Inv_SY_B!AC202/Inv_SY_B!$CU202-1,"")</f>
        <v/>
      </c>
      <c r="AD202" s="173" t="str">
        <f>IFERROR(Inv_SY_B!AD202/Inv_SY_B!$CU202-1,"")</f>
        <v/>
      </c>
      <c r="AE202" s="173" t="str">
        <f>IFERROR(Inv_SY_B!AE202/Inv_SY_B!$CU202-1,"")</f>
        <v/>
      </c>
      <c r="AF202" s="173" t="str">
        <f>IFERROR(Inv_SY_B!AF202/Inv_SY_B!$CU202-1,"")</f>
        <v/>
      </c>
      <c r="AG202" s="173" t="str">
        <f>IFERROR(Inv_SY_B!AG202/Inv_SY_B!$CU202-1,"")</f>
        <v/>
      </c>
      <c r="AH202" s="173" t="str">
        <f>IFERROR(Inv_SY_B!AH202/Inv_SY_B!$CU202-1,"")</f>
        <v/>
      </c>
      <c r="AI202" s="173" t="str">
        <f>IFERROR(Inv_SY_B!AI202/Inv_SY_B!$CU202-1,"")</f>
        <v/>
      </c>
      <c r="AJ202" s="173" t="str">
        <f>IFERROR(Inv_SY_B!AJ202/Inv_SY_B!$CU202-1,"")</f>
        <v/>
      </c>
      <c r="AK202" s="173" t="str">
        <f>IFERROR(Inv_SY_B!AK202/Inv_SY_B!$CU202-1,"")</f>
        <v/>
      </c>
      <c r="AL202" s="173" t="str">
        <f>IFERROR(Inv_SY_B!AL202/Inv_SY_B!$CU202-1,"")</f>
        <v/>
      </c>
      <c r="AM202" s="173" t="str">
        <f>IFERROR(Inv_SY_B!AM202/Inv_SY_B!$CU202-1,"")</f>
        <v/>
      </c>
      <c r="AN202" s="173" t="str">
        <f>IFERROR(Inv_SY_B!AN202/Inv_SY_B!$CU202-1,"")</f>
        <v/>
      </c>
      <c r="AO202" s="173" t="str">
        <f>IFERROR(Inv_SY_B!AO202/Inv_SY_B!$CU202-1,"")</f>
        <v/>
      </c>
      <c r="AP202" s="173" t="str">
        <f>IFERROR(Inv_SY_B!AP202/Inv_SY_B!$CU202-1,"")</f>
        <v/>
      </c>
      <c r="AQ202" s="173" t="str">
        <f>IFERROR(Inv_SY_B!AQ202/Inv_SY_B!$CU202-1,"")</f>
        <v/>
      </c>
      <c r="AR202" s="173" t="str">
        <f>IFERROR(Inv_SY_B!AR202/Inv_SY_B!$CU202-1,"")</f>
        <v/>
      </c>
      <c r="AS202" s="173" t="str">
        <f>IFERROR(Inv_SY_B!AS202/Inv_SY_B!$CU202-1,"")</f>
        <v/>
      </c>
      <c r="AT202" s="173" t="str">
        <f>IFERROR(Inv_SY_B!AT202/Inv_SY_B!$CU202-1,"")</f>
        <v/>
      </c>
      <c r="AU202" s="173" t="str">
        <f>IFERROR(Inv_SY_B!AU202/Inv_SY_B!$CU202-1,"")</f>
        <v/>
      </c>
      <c r="AV202" s="173" t="str">
        <f>IFERROR(Inv_SY_B!AV202/Inv_SY_B!$CU202-1,"")</f>
        <v/>
      </c>
      <c r="AW202" s="173" t="str">
        <f>IFERROR(Inv_SY_B!AW202/Inv_SY_B!$CU202-1,"")</f>
        <v/>
      </c>
      <c r="AX202" s="173" t="str">
        <f>IFERROR(Inv_SY_B!AX202/Inv_SY_B!$CU202-1,"")</f>
        <v/>
      </c>
      <c r="AY202" s="173" t="str">
        <f>IFERROR(Inv_SY_B!AY202/Inv_SY_B!$CU202-1,"")</f>
        <v/>
      </c>
      <c r="AZ202" s="173" t="str">
        <f>IFERROR(Inv_SY_B!AZ202/Inv_SY_B!$CU202-1,"")</f>
        <v/>
      </c>
      <c r="BA202" s="173" t="str">
        <f>IFERROR(Inv_SY_B!BA202/Inv_SY_B!$CU202-1,"")</f>
        <v/>
      </c>
      <c r="BB202" s="173" t="str">
        <f>IFERROR(Inv_SY_B!BB202/Inv_SY_B!$CU202-1,"")</f>
        <v/>
      </c>
      <c r="BC202" s="173" t="str">
        <f>IFERROR(Inv_SY_B!BC202/Inv_SY_B!$CU202-1,"")</f>
        <v/>
      </c>
      <c r="BD202" s="173" t="str">
        <f>IFERROR(Inv_SY_B!BD202/Inv_SY_B!$CU202-1,"")</f>
        <v/>
      </c>
      <c r="BE202" s="173" t="str">
        <f>IFERROR(Inv_SY_B!BE202/Inv_SY_B!$CU202-1,"")</f>
        <v/>
      </c>
      <c r="BF202" s="173" t="str">
        <f>IFERROR(Inv_SY_B!BF202/Inv_SY_B!$CU202-1,"")</f>
        <v/>
      </c>
      <c r="BG202" s="173" t="str">
        <f>IFERROR(Inv_SY_B!BG202/Inv_SY_B!$CU202-1,"")</f>
        <v/>
      </c>
      <c r="BH202" s="173" t="str">
        <f>IFERROR(Inv_SY_B!BH202/Inv_SY_B!$CU202-1,"")</f>
        <v/>
      </c>
      <c r="BI202" s="173" t="str">
        <f>IFERROR(Inv_SY_B!BI202/Inv_SY_B!$CU202-1,"")</f>
        <v/>
      </c>
      <c r="BJ202" s="173" t="str">
        <f>IFERROR(Inv_SY_B!BJ202/Inv_SY_B!$CU202-1,"")</f>
        <v/>
      </c>
      <c r="BK202" s="173" t="str">
        <f>IFERROR(Inv_SY_B!BK202/Inv_SY_B!$CU202-1,"")</f>
        <v/>
      </c>
      <c r="BL202" s="173" t="str">
        <f>IFERROR(Inv_SY_B!BL202/Inv_SY_B!$CU202-1,"")</f>
        <v/>
      </c>
      <c r="BM202" s="173" t="str">
        <f>IFERROR(Inv_SY_B!BM202/Inv_SY_B!$CU202-1,"")</f>
        <v/>
      </c>
      <c r="BN202" s="173" t="str">
        <f>IFERROR(Inv_SY_B!BN202/Inv_SY_B!$CU202-1,"")</f>
        <v/>
      </c>
      <c r="BO202" s="173" t="str">
        <f>IFERROR(Inv_SY_B!BO202/Inv_SY_B!$CU202-1,"")</f>
        <v/>
      </c>
      <c r="BP202" s="173" t="str">
        <f>IFERROR(Inv_SY_B!BP202/Inv_SY_B!$CU202-1,"")</f>
        <v/>
      </c>
      <c r="BQ202" s="173" t="str">
        <f>IFERROR(Inv_SY_B!BQ202/Inv_SY_B!$CU202-1,"")</f>
        <v/>
      </c>
      <c r="BR202" s="173" t="str">
        <f>IFERROR(Inv_SY_B!BR202/Inv_SY_B!$CU202-1,"")</f>
        <v/>
      </c>
      <c r="BS202" s="173" t="str">
        <f>IFERROR(Inv_SY_B!BS202/Inv_SY_B!$CU202-1,"")</f>
        <v/>
      </c>
      <c r="BT202" s="173" t="str">
        <f>IFERROR(Inv_SY_B!BT202/Inv_SY_B!$CU202-1,"")</f>
        <v/>
      </c>
      <c r="BU202" s="173" t="str">
        <f>IFERROR(Inv_SY_B!BU202/Inv_SY_B!$CU202-1,"")</f>
        <v/>
      </c>
      <c r="BV202" s="173" t="str">
        <f>IFERROR(Inv_SY_B!BV202/Inv_SY_B!$CU202-1,"")</f>
        <v/>
      </c>
      <c r="BW202" s="173" t="str">
        <f>IFERROR(Inv_SY_B!BW202/Inv_SY_B!$CU202-1,"")</f>
        <v/>
      </c>
      <c r="BX202" s="173" t="str">
        <f>IFERROR(Inv_SY_B!BX202/Inv_SY_B!$CU202-1,"")</f>
        <v/>
      </c>
      <c r="BY202" s="173" t="str">
        <f>IFERROR(Inv_SY_B!BY202/Inv_SY_B!$CU202-1,"")</f>
        <v/>
      </c>
      <c r="BZ202" s="173" t="str">
        <f>IFERROR(Inv_SY_B!BZ202/Inv_SY_B!$CU202-1,"")</f>
        <v/>
      </c>
      <c r="CA202" s="173" t="str">
        <f>IFERROR(Inv_SY_B!CA202/Inv_SY_B!$CU202-1,"")</f>
        <v/>
      </c>
      <c r="CB202" s="173" t="str">
        <f>IFERROR(Inv_SY_B!CB202/Inv_SY_B!$CU202-1,"")</f>
        <v/>
      </c>
      <c r="CC202" s="173" t="str">
        <f>IFERROR(Inv_SY_B!CC202/Inv_SY_B!$CU202-1,"")</f>
        <v/>
      </c>
      <c r="CD202" s="173" t="str">
        <f>IFERROR(Inv_SY_B!CD202/Inv_SY_B!$CU202-1,"")</f>
        <v/>
      </c>
      <c r="CE202" s="173" t="str">
        <f>IFERROR(Inv_SY_B!CE202/Inv_SY_B!$CU202-1,"")</f>
        <v/>
      </c>
      <c r="CF202" s="173" t="str">
        <f>IFERROR(Inv_SY_B!CF202/Inv_SY_B!$CU202-1,"")</f>
        <v/>
      </c>
      <c r="CG202" s="173" t="str">
        <f>IFERROR(Inv_SY_B!CG202/Inv_SY_B!$CU202-1,"")</f>
        <v/>
      </c>
      <c r="CH202" s="173" t="str">
        <f>IFERROR(Inv_SY_B!CH202/Inv_SY_B!$CU202-1,"")</f>
        <v/>
      </c>
      <c r="CI202" s="173" t="str">
        <f>IFERROR(Inv_SY_B!CI202/Inv_SY_B!$CU202-1,"")</f>
        <v/>
      </c>
      <c r="CJ202" s="173" t="str">
        <f>IFERROR(Inv_SY_B!CJ202/Inv_SY_B!$CU202-1,"")</f>
        <v/>
      </c>
      <c r="CK202" s="173" t="str">
        <f>IFERROR(Inv_SY_B!CK202/Inv_SY_B!$CU202-1,"")</f>
        <v/>
      </c>
      <c r="CL202" s="173" t="str">
        <f>IFERROR(Inv_SY_B!CL202/Inv_SY_B!$CU202-1,"")</f>
        <v/>
      </c>
      <c r="CM202" s="173" t="str">
        <f>IFERROR(Inv_SY_B!CM202/Inv_SY_B!$CU202-1,"")</f>
        <v/>
      </c>
      <c r="CN202" s="173" t="str">
        <f>IFERROR(Inv_SY_B!CN202/Inv_SY_B!$CU202-1,"")</f>
        <v/>
      </c>
      <c r="CO202" s="173" t="str">
        <f>IFERROR(Inv_SY_B!CO202/Inv_SY_B!$CU202-1,"")</f>
        <v/>
      </c>
      <c r="CP202" s="173" t="str">
        <f>IFERROR(Inv_SY_B!CP202/Inv_SY_B!$CU202-1,"")</f>
        <v/>
      </c>
      <c r="CQ202" s="173" t="str">
        <f>IFERROR(Inv_SY_B!CQ202/Inv_SY_B!$CU202-1,"")</f>
        <v/>
      </c>
      <c r="CR202" s="173" t="str">
        <f>IFERROR(Inv_SY_B!CR202/Inv_SY_B!$CU202-1,"")</f>
        <v/>
      </c>
      <c r="CS202" s="173" t="str">
        <f>IFERROR(Inv_SY_B!CS202/Inv_SY_B!$CU202-1,"")</f>
        <v/>
      </c>
      <c r="CT202" s="173" t="str">
        <f>IFERROR(Inv_SY_B!CT202/Inv_SY_B!$CU202-1,"")</f>
        <v/>
      </c>
      <c r="CU202" s="173"/>
      <c r="CV202" s="173"/>
      <c r="CW202" s="173"/>
      <c r="CX202" s="173"/>
    </row>
    <row r="203" spans="2:102">
      <c r="B203" s="164">
        <f t="shared" si="4"/>
        <v>45895</v>
      </c>
      <c r="C203" s="173" t="str">
        <f>IFERROR(Inv_SY_B!C203/Inv_SY_B!$CU203-1,"")</f>
        <v/>
      </c>
      <c r="D203" s="173" t="str">
        <f>IFERROR(Inv_SY_B!D203/Inv_SY_B!$CU203-1,"")</f>
        <v/>
      </c>
      <c r="E203" s="173" t="str">
        <f>IFERROR(Inv_SY_B!E203/Inv_SY_B!$CU203-1,"")</f>
        <v/>
      </c>
      <c r="F203" s="173" t="str">
        <f>IFERROR(Inv_SY_B!F203/Inv_SY_B!$CU203-1,"")</f>
        <v/>
      </c>
      <c r="G203" s="173" t="str">
        <f>IFERROR(Inv_SY_B!G203/Inv_SY_B!$CU203-1,"")</f>
        <v/>
      </c>
      <c r="H203" s="173" t="str">
        <f>IFERROR(Inv_SY_B!H203/Inv_SY_B!$CU203-1,"")</f>
        <v/>
      </c>
      <c r="I203" s="173" t="str">
        <f>IFERROR(Inv_SY_B!I203/Inv_SY_B!$CU203-1,"")</f>
        <v/>
      </c>
      <c r="J203" s="173" t="str">
        <f>IFERROR(Inv_SY_B!J203/Inv_SY_B!$CU203-1,"")</f>
        <v/>
      </c>
      <c r="K203" s="173" t="str">
        <f>IFERROR(Inv_SY_B!K203/Inv_SY_B!$CU203-1,"")</f>
        <v/>
      </c>
      <c r="L203" s="173" t="str">
        <f>IFERROR(Inv_SY_B!L203/Inv_SY_B!$CU203-1,"")</f>
        <v/>
      </c>
      <c r="M203" s="173" t="str">
        <f>IFERROR(Inv_SY_B!M203/Inv_SY_B!$CU203-1,"")</f>
        <v/>
      </c>
      <c r="N203" s="173" t="str">
        <f>IFERROR(Inv_SY_B!N203/Inv_SY_B!$CU203-1,"")</f>
        <v/>
      </c>
      <c r="O203" s="173" t="str">
        <f>IFERROR(Inv_SY_B!O203/Inv_SY_B!$CU203-1,"")</f>
        <v/>
      </c>
      <c r="P203" s="173" t="str">
        <f>IFERROR(Inv_SY_B!P203/Inv_SY_B!$CU203-1,"")</f>
        <v/>
      </c>
      <c r="Q203" s="173" t="str">
        <f>IFERROR(Inv_SY_B!Q203/Inv_SY_B!$CU203-1,"")</f>
        <v/>
      </c>
      <c r="R203" s="173" t="str">
        <f>IFERROR(Inv_SY_B!R203/Inv_SY_B!$CU203-1,"")</f>
        <v/>
      </c>
      <c r="S203" s="173" t="str">
        <f>IFERROR(Inv_SY_B!S203/Inv_SY_B!$CU203-1,"")</f>
        <v/>
      </c>
      <c r="T203" s="173" t="str">
        <f>IFERROR(Inv_SY_B!T203/Inv_SY_B!$CU203-1,"")</f>
        <v/>
      </c>
      <c r="U203" s="173" t="str">
        <f>IFERROR(Inv_SY_B!U203/Inv_SY_B!$CU203-1,"")</f>
        <v/>
      </c>
      <c r="V203" s="173" t="str">
        <f>IFERROR(Inv_SY_B!V203/Inv_SY_B!$CU203-1,"")</f>
        <v/>
      </c>
      <c r="W203" s="173" t="str">
        <f>IFERROR(Inv_SY_B!W203/Inv_SY_B!$CU203-1,"")</f>
        <v/>
      </c>
      <c r="X203" s="173" t="str">
        <f>IFERROR(Inv_SY_B!X203/Inv_SY_B!$CU203-1,"")</f>
        <v/>
      </c>
      <c r="Y203" s="173" t="str">
        <f>IFERROR(Inv_SY_B!Y203/Inv_SY_B!$CU203-1,"")</f>
        <v/>
      </c>
      <c r="Z203" s="173" t="str">
        <f>IFERROR(Inv_SY_B!Z203/Inv_SY_B!$CU203-1,"")</f>
        <v/>
      </c>
      <c r="AA203" s="173" t="str">
        <f>IFERROR(Inv_SY_B!AA203/Inv_SY_B!$CU203-1,"")</f>
        <v/>
      </c>
      <c r="AB203" s="173" t="str">
        <f>IFERROR(Inv_SY_B!AB203/Inv_SY_B!$CU203-1,"")</f>
        <v/>
      </c>
      <c r="AC203" s="173" t="str">
        <f>IFERROR(Inv_SY_B!AC203/Inv_SY_B!$CU203-1,"")</f>
        <v/>
      </c>
      <c r="AD203" s="173" t="str">
        <f>IFERROR(Inv_SY_B!AD203/Inv_SY_B!$CU203-1,"")</f>
        <v/>
      </c>
      <c r="AE203" s="173" t="str">
        <f>IFERROR(Inv_SY_B!AE203/Inv_SY_B!$CU203-1,"")</f>
        <v/>
      </c>
      <c r="AF203" s="173" t="str">
        <f>IFERROR(Inv_SY_B!AF203/Inv_SY_B!$CU203-1,"")</f>
        <v/>
      </c>
      <c r="AG203" s="173" t="str">
        <f>IFERROR(Inv_SY_B!AG203/Inv_SY_B!$CU203-1,"")</f>
        <v/>
      </c>
      <c r="AH203" s="173" t="str">
        <f>IFERROR(Inv_SY_B!AH203/Inv_SY_B!$CU203-1,"")</f>
        <v/>
      </c>
      <c r="AI203" s="173" t="str">
        <f>IFERROR(Inv_SY_B!AI203/Inv_SY_B!$CU203-1,"")</f>
        <v/>
      </c>
      <c r="AJ203" s="173" t="str">
        <f>IFERROR(Inv_SY_B!AJ203/Inv_SY_B!$CU203-1,"")</f>
        <v/>
      </c>
      <c r="AK203" s="173" t="str">
        <f>IFERROR(Inv_SY_B!AK203/Inv_SY_B!$CU203-1,"")</f>
        <v/>
      </c>
      <c r="AL203" s="173" t="str">
        <f>IFERROR(Inv_SY_B!AL203/Inv_SY_B!$CU203-1,"")</f>
        <v/>
      </c>
      <c r="AM203" s="173" t="str">
        <f>IFERROR(Inv_SY_B!AM203/Inv_SY_B!$CU203-1,"")</f>
        <v/>
      </c>
      <c r="AN203" s="173" t="str">
        <f>IFERROR(Inv_SY_B!AN203/Inv_SY_B!$CU203-1,"")</f>
        <v/>
      </c>
      <c r="AO203" s="173" t="str">
        <f>IFERROR(Inv_SY_B!AO203/Inv_SY_B!$CU203-1,"")</f>
        <v/>
      </c>
      <c r="AP203" s="173" t="str">
        <f>IFERROR(Inv_SY_B!AP203/Inv_SY_B!$CU203-1,"")</f>
        <v/>
      </c>
      <c r="AQ203" s="173" t="str">
        <f>IFERROR(Inv_SY_B!AQ203/Inv_SY_B!$CU203-1,"")</f>
        <v/>
      </c>
      <c r="AR203" s="173" t="str">
        <f>IFERROR(Inv_SY_B!AR203/Inv_SY_B!$CU203-1,"")</f>
        <v/>
      </c>
      <c r="AS203" s="173" t="str">
        <f>IFERROR(Inv_SY_B!AS203/Inv_SY_B!$CU203-1,"")</f>
        <v/>
      </c>
      <c r="AT203" s="173" t="str">
        <f>IFERROR(Inv_SY_B!AT203/Inv_SY_B!$CU203-1,"")</f>
        <v/>
      </c>
      <c r="AU203" s="173" t="str">
        <f>IFERROR(Inv_SY_B!AU203/Inv_SY_B!$CU203-1,"")</f>
        <v/>
      </c>
      <c r="AV203" s="173" t="str">
        <f>IFERROR(Inv_SY_B!AV203/Inv_SY_B!$CU203-1,"")</f>
        <v/>
      </c>
      <c r="AW203" s="173" t="str">
        <f>IFERROR(Inv_SY_B!AW203/Inv_SY_B!$CU203-1,"")</f>
        <v/>
      </c>
      <c r="AX203" s="173" t="str">
        <f>IFERROR(Inv_SY_B!AX203/Inv_SY_B!$CU203-1,"")</f>
        <v/>
      </c>
      <c r="AY203" s="173" t="str">
        <f>IFERROR(Inv_SY_B!AY203/Inv_SY_B!$CU203-1,"")</f>
        <v/>
      </c>
      <c r="AZ203" s="173" t="str">
        <f>IFERROR(Inv_SY_B!AZ203/Inv_SY_B!$CU203-1,"")</f>
        <v/>
      </c>
      <c r="BA203" s="173" t="str">
        <f>IFERROR(Inv_SY_B!BA203/Inv_SY_B!$CU203-1,"")</f>
        <v/>
      </c>
      <c r="BB203" s="173" t="str">
        <f>IFERROR(Inv_SY_B!BB203/Inv_SY_B!$CU203-1,"")</f>
        <v/>
      </c>
      <c r="BC203" s="173" t="str">
        <f>IFERROR(Inv_SY_B!BC203/Inv_SY_B!$CU203-1,"")</f>
        <v/>
      </c>
      <c r="BD203" s="173" t="str">
        <f>IFERROR(Inv_SY_B!BD203/Inv_SY_B!$CU203-1,"")</f>
        <v/>
      </c>
      <c r="BE203" s="173" t="str">
        <f>IFERROR(Inv_SY_B!BE203/Inv_SY_B!$CU203-1,"")</f>
        <v/>
      </c>
      <c r="BF203" s="173" t="str">
        <f>IFERROR(Inv_SY_B!BF203/Inv_SY_B!$CU203-1,"")</f>
        <v/>
      </c>
      <c r="BG203" s="173" t="str">
        <f>IFERROR(Inv_SY_B!BG203/Inv_SY_B!$CU203-1,"")</f>
        <v/>
      </c>
      <c r="BH203" s="173" t="str">
        <f>IFERROR(Inv_SY_B!BH203/Inv_SY_B!$CU203-1,"")</f>
        <v/>
      </c>
      <c r="BI203" s="173" t="str">
        <f>IFERROR(Inv_SY_B!BI203/Inv_SY_B!$CU203-1,"")</f>
        <v/>
      </c>
      <c r="BJ203" s="173" t="str">
        <f>IFERROR(Inv_SY_B!BJ203/Inv_SY_B!$CU203-1,"")</f>
        <v/>
      </c>
      <c r="BK203" s="173" t="str">
        <f>IFERROR(Inv_SY_B!BK203/Inv_SY_B!$CU203-1,"")</f>
        <v/>
      </c>
      <c r="BL203" s="173" t="str">
        <f>IFERROR(Inv_SY_B!BL203/Inv_SY_B!$CU203-1,"")</f>
        <v/>
      </c>
      <c r="BM203" s="173" t="str">
        <f>IFERROR(Inv_SY_B!BM203/Inv_SY_B!$CU203-1,"")</f>
        <v/>
      </c>
      <c r="BN203" s="173" t="str">
        <f>IFERROR(Inv_SY_B!BN203/Inv_SY_B!$CU203-1,"")</f>
        <v/>
      </c>
      <c r="BO203" s="173" t="str">
        <f>IFERROR(Inv_SY_B!BO203/Inv_SY_B!$CU203-1,"")</f>
        <v/>
      </c>
      <c r="BP203" s="173" t="str">
        <f>IFERROR(Inv_SY_B!BP203/Inv_SY_B!$CU203-1,"")</f>
        <v/>
      </c>
      <c r="BQ203" s="173" t="str">
        <f>IFERROR(Inv_SY_B!BQ203/Inv_SY_B!$CU203-1,"")</f>
        <v/>
      </c>
      <c r="BR203" s="173" t="str">
        <f>IFERROR(Inv_SY_B!BR203/Inv_SY_B!$CU203-1,"")</f>
        <v/>
      </c>
      <c r="BS203" s="173" t="str">
        <f>IFERROR(Inv_SY_B!BS203/Inv_SY_B!$CU203-1,"")</f>
        <v/>
      </c>
      <c r="BT203" s="173" t="str">
        <f>IFERROR(Inv_SY_B!BT203/Inv_SY_B!$CU203-1,"")</f>
        <v/>
      </c>
      <c r="BU203" s="173" t="str">
        <f>IFERROR(Inv_SY_B!BU203/Inv_SY_B!$CU203-1,"")</f>
        <v/>
      </c>
      <c r="BV203" s="173" t="str">
        <f>IFERROR(Inv_SY_B!BV203/Inv_SY_B!$CU203-1,"")</f>
        <v/>
      </c>
      <c r="BW203" s="173" t="str">
        <f>IFERROR(Inv_SY_B!BW203/Inv_SY_B!$CU203-1,"")</f>
        <v/>
      </c>
      <c r="BX203" s="173" t="str">
        <f>IFERROR(Inv_SY_B!BX203/Inv_SY_B!$CU203-1,"")</f>
        <v/>
      </c>
      <c r="BY203" s="173" t="str">
        <f>IFERROR(Inv_SY_B!BY203/Inv_SY_B!$CU203-1,"")</f>
        <v/>
      </c>
      <c r="BZ203" s="173" t="str">
        <f>IFERROR(Inv_SY_B!BZ203/Inv_SY_B!$CU203-1,"")</f>
        <v/>
      </c>
      <c r="CA203" s="173" t="str">
        <f>IFERROR(Inv_SY_B!CA203/Inv_SY_B!$CU203-1,"")</f>
        <v/>
      </c>
      <c r="CB203" s="173" t="str">
        <f>IFERROR(Inv_SY_B!CB203/Inv_SY_B!$CU203-1,"")</f>
        <v/>
      </c>
      <c r="CC203" s="173" t="str">
        <f>IFERROR(Inv_SY_B!CC203/Inv_SY_B!$CU203-1,"")</f>
        <v/>
      </c>
      <c r="CD203" s="173" t="str">
        <f>IFERROR(Inv_SY_B!CD203/Inv_SY_B!$CU203-1,"")</f>
        <v/>
      </c>
      <c r="CE203" s="173" t="str">
        <f>IFERROR(Inv_SY_B!CE203/Inv_SY_B!$CU203-1,"")</f>
        <v/>
      </c>
      <c r="CF203" s="173" t="str">
        <f>IFERROR(Inv_SY_B!CF203/Inv_SY_B!$CU203-1,"")</f>
        <v/>
      </c>
      <c r="CG203" s="173" t="str">
        <f>IFERROR(Inv_SY_B!CG203/Inv_SY_B!$CU203-1,"")</f>
        <v/>
      </c>
      <c r="CH203" s="173" t="str">
        <f>IFERROR(Inv_SY_B!CH203/Inv_SY_B!$CU203-1,"")</f>
        <v/>
      </c>
      <c r="CI203" s="173" t="str">
        <f>IFERROR(Inv_SY_B!CI203/Inv_SY_B!$CU203-1,"")</f>
        <v/>
      </c>
      <c r="CJ203" s="173" t="str">
        <f>IFERROR(Inv_SY_B!CJ203/Inv_SY_B!$CU203-1,"")</f>
        <v/>
      </c>
      <c r="CK203" s="173" t="str">
        <f>IFERROR(Inv_SY_B!CK203/Inv_SY_B!$CU203-1,"")</f>
        <v/>
      </c>
      <c r="CL203" s="173" t="str">
        <f>IFERROR(Inv_SY_B!CL203/Inv_SY_B!$CU203-1,"")</f>
        <v/>
      </c>
      <c r="CM203" s="173" t="str">
        <f>IFERROR(Inv_SY_B!CM203/Inv_SY_B!$CU203-1,"")</f>
        <v/>
      </c>
      <c r="CN203" s="173" t="str">
        <f>IFERROR(Inv_SY_B!CN203/Inv_SY_B!$CU203-1,"")</f>
        <v/>
      </c>
      <c r="CO203" s="173" t="str">
        <f>IFERROR(Inv_SY_B!CO203/Inv_SY_B!$CU203-1,"")</f>
        <v/>
      </c>
      <c r="CP203" s="173" t="str">
        <f>IFERROR(Inv_SY_B!CP203/Inv_SY_B!$CU203-1,"")</f>
        <v/>
      </c>
      <c r="CQ203" s="173" t="str">
        <f>IFERROR(Inv_SY_B!CQ203/Inv_SY_B!$CU203-1,"")</f>
        <v/>
      </c>
      <c r="CR203" s="173" t="str">
        <f>IFERROR(Inv_SY_B!CR203/Inv_SY_B!$CU203-1,"")</f>
        <v/>
      </c>
      <c r="CS203" s="173" t="str">
        <f>IFERROR(Inv_SY_B!CS203/Inv_SY_B!$CU203-1,"")</f>
        <v/>
      </c>
      <c r="CT203" s="173" t="str">
        <f>IFERROR(Inv_SY_B!CT203/Inv_SY_B!$CU203-1,"")</f>
        <v/>
      </c>
      <c r="CU203" s="173"/>
      <c r="CV203" s="173"/>
      <c r="CW203" s="173"/>
      <c r="CX203" s="173"/>
    </row>
    <row r="204" spans="2:102">
      <c r="B204" s="164">
        <f t="shared" si="4"/>
        <v>45896</v>
      </c>
      <c r="C204" s="173" t="str">
        <f>IFERROR(Inv_SY_B!C204/Inv_SY_B!$CU204-1,"")</f>
        <v/>
      </c>
      <c r="D204" s="173" t="str">
        <f>IFERROR(Inv_SY_B!D204/Inv_SY_B!$CU204-1,"")</f>
        <v/>
      </c>
      <c r="E204" s="173" t="str">
        <f>IFERROR(Inv_SY_B!E204/Inv_SY_B!$CU204-1,"")</f>
        <v/>
      </c>
      <c r="F204" s="173" t="str">
        <f>IFERROR(Inv_SY_B!F204/Inv_SY_B!$CU204-1,"")</f>
        <v/>
      </c>
      <c r="G204" s="173" t="str">
        <f>IFERROR(Inv_SY_B!G204/Inv_SY_B!$CU204-1,"")</f>
        <v/>
      </c>
      <c r="H204" s="173" t="str">
        <f>IFERROR(Inv_SY_B!H204/Inv_SY_B!$CU204-1,"")</f>
        <v/>
      </c>
      <c r="I204" s="173" t="str">
        <f>IFERROR(Inv_SY_B!I204/Inv_SY_B!$CU204-1,"")</f>
        <v/>
      </c>
      <c r="J204" s="173" t="str">
        <f>IFERROR(Inv_SY_B!J204/Inv_SY_B!$CU204-1,"")</f>
        <v/>
      </c>
      <c r="K204" s="173" t="str">
        <f>IFERROR(Inv_SY_B!K204/Inv_SY_B!$CU204-1,"")</f>
        <v/>
      </c>
      <c r="L204" s="173" t="str">
        <f>IFERROR(Inv_SY_B!L204/Inv_SY_B!$CU204-1,"")</f>
        <v/>
      </c>
      <c r="M204" s="173" t="str">
        <f>IFERROR(Inv_SY_B!M204/Inv_SY_B!$CU204-1,"")</f>
        <v/>
      </c>
      <c r="N204" s="173" t="str">
        <f>IFERROR(Inv_SY_B!N204/Inv_SY_B!$CU204-1,"")</f>
        <v/>
      </c>
      <c r="O204" s="173" t="str">
        <f>IFERROR(Inv_SY_B!O204/Inv_SY_B!$CU204-1,"")</f>
        <v/>
      </c>
      <c r="P204" s="173" t="str">
        <f>IFERROR(Inv_SY_B!P204/Inv_SY_B!$CU204-1,"")</f>
        <v/>
      </c>
      <c r="Q204" s="173" t="str">
        <f>IFERROR(Inv_SY_B!Q204/Inv_SY_B!$CU204-1,"")</f>
        <v/>
      </c>
      <c r="R204" s="173" t="str">
        <f>IFERROR(Inv_SY_B!R204/Inv_SY_B!$CU204-1,"")</f>
        <v/>
      </c>
      <c r="S204" s="173" t="str">
        <f>IFERROR(Inv_SY_B!S204/Inv_SY_B!$CU204-1,"")</f>
        <v/>
      </c>
      <c r="T204" s="173" t="str">
        <f>IFERROR(Inv_SY_B!T204/Inv_SY_B!$CU204-1,"")</f>
        <v/>
      </c>
      <c r="U204" s="173" t="str">
        <f>IFERROR(Inv_SY_B!U204/Inv_SY_B!$CU204-1,"")</f>
        <v/>
      </c>
      <c r="V204" s="173" t="str">
        <f>IFERROR(Inv_SY_B!V204/Inv_SY_B!$CU204-1,"")</f>
        <v/>
      </c>
      <c r="W204" s="173" t="str">
        <f>IFERROR(Inv_SY_B!W204/Inv_SY_B!$CU204-1,"")</f>
        <v/>
      </c>
      <c r="X204" s="173" t="str">
        <f>IFERROR(Inv_SY_B!X204/Inv_SY_B!$CU204-1,"")</f>
        <v/>
      </c>
      <c r="Y204" s="173" t="str">
        <f>IFERROR(Inv_SY_B!Y204/Inv_SY_B!$CU204-1,"")</f>
        <v/>
      </c>
      <c r="Z204" s="173" t="str">
        <f>IFERROR(Inv_SY_B!Z204/Inv_SY_B!$CU204-1,"")</f>
        <v/>
      </c>
      <c r="AA204" s="173" t="str">
        <f>IFERROR(Inv_SY_B!AA204/Inv_SY_B!$CU204-1,"")</f>
        <v/>
      </c>
      <c r="AB204" s="173" t="str">
        <f>IFERROR(Inv_SY_B!AB204/Inv_SY_B!$CU204-1,"")</f>
        <v/>
      </c>
      <c r="AC204" s="173" t="str">
        <f>IFERROR(Inv_SY_B!AC204/Inv_SY_B!$CU204-1,"")</f>
        <v/>
      </c>
      <c r="AD204" s="173" t="str">
        <f>IFERROR(Inv_SY_B!AD204/Inv_SY_B!$CU204-1,"")</f>
        <v/>
      </c>
      <c r="AE204" s="173" t="str">
        <f>IFERROR(Inv_SY_B!AE204/Inv_SY_B!$CU204-1,"")</f>
        <v/>
      </c>
      <c r="AF204" s="173" t="str">
        <f>IFERROR(Inv_SY_B!AF204/Inv_SY_B!$CU204-1,"")</f>
        <v/>
      </c>
      <c r="AG204" s="173" t="str">
        <f>IFERROR(Inv_SY_B!AG204/Inv_SY_B!$CU204-1,"")</f>
        <v/>
      </c>
      <c r="AH204" s="173" t="str">
        <f>IFERROR(Inv_SY_B!AH204/Inv_SY_B!$CU204-1,"")</f>
        <v/>
      </c>
      <c r="AI204" s="173" t="str">
        <f>IFERROR(Inv_SY_B!AI204/Inv_SY_B!$CU204-1,"")</f>
        <v/>
      </c>
      <c r="AJ204" s="173" t="str">
        <f>IFERROR(Inv_SY_B!AJ204/Inv_SY_B!$CU204-1,"")</f>
        <v/>
      </c>
      <c r="AK204" s="173" t="str">
        <f>IFERROR(Inv_SY_B!AK204/Inv_SY_B!$CU204-1,"")</f>
        <v/>
      </c>
      <c r="AL204" s="173" t="str">
        <f>IFERROR(Inv_SY_B!AL204/Inv_SY_B!$CU204-1,"")</f>
        <v/>
      </c>
      <c r="AM204" s="173" t="str">
        <f>IFERROR(Inv_SY_B!AM204/Inv_SY_B!$CU204-1,"")</f>
        <v/>
      </c>
      <c r="AN204" s="173" t="str">
        <f>IFERROR(Inv_SY_B!AN204/Inv_SY_B!$CU204-1,"")</f>
        <v/>
      </c>
      <c r="AO204" s="173" t="str">
        <f>IFERROR(Inv_SY_B!AO204/Inv_SY_B!$CU204-1,"")</f>
        <v/>
      </c>
      <c r="AP204" s="173" t="str">
        <f>IFERROR(Inv_SY_B!AP204/Inv_SY_B!$CU204-1,"")</f>
        <v/>
      </c>
      <c r="AQ204" s="173" t="str">
        <f>IFERROR(Inv_SY_B!AQ204/Inv_SY_B!$CU204-1,"")</f>
        <v/>
      </c>
      <c r="AR204" s="173" t="str">
        <f>IFERROR(Inv_SY_B!AR204/Inv_SY_B!$CU204-1,"")</f>
        <v/>
      </c>
      <c r="AS204" s="173" t="str">
        <f>IFERROR(Inv_SY_B!AS204/Inv_SY_B!$CU204-1,"")</f>
        <v/>
      </c>
      <c r="AT204" s="173" t="str">
        <f>IFERROR(Inv_SY_B!AT204/Inv_SY_B!$CU204-1,"")</f>
        <v/>
      </c>
      <c r="AU204" s="173" t="str">
        <f>IFERROR(Inv_SY_B!AU204/Inv_SY_B!$CU204-1,"")</f>
        <v/>
      </c>
      <c r="AV204" s="173" t="str">
        <f>IFERROR(Inv_SY_B!AV204/Inv_SY_B!$CU204-1,"")</f>
        <v/>
      </c>
      <c r="AW204" s="173" t="str">
        <f>IFERROR(Inv_SY_B!AW204/Inv_SY_B!$CU204-1,"")</f>
        <v/>
      </c>
      <c r="AX204" s="173" t="str">
        <f>IFERROR(Inv_SY_B!AX204/Inv_SY_B!$CU204-1,"")</f>
        <v/>
      </c>
      <c r="AY204" s="173" t="str">
        <f>IFERROR(Inv_SY_B!AY204/Inv_SY_B!$CU204-1,"")</f>
        <v/>
      </c>
      <c r="AZ204" s="173" t="str">
        <f>IFERROR(Inv_SY_B!AZ204/Inv_SY_B!$CU204-1,"")</f>
        <v/>
      </c>
      <c r="BA204" s="173" t="str">
        <f>IFERROR(Inv_SY_B!BA204/Inv_SY_B!$CU204-1,"")</f>
        <v/>
      </c>
      <c r="BB204" s="173" t="str">
        <f>IFERROR(Inv_SY_B!BB204/Inv_SY_B!$CU204-1,"")</f>
        <v/>
      </c>
      <c r="BC204" s="173" t="str">
        <f>IFERROR(Inv_SY_B!BC204/Inv_SY_B!$CU204-1,"")</f>
        <v/>
      </c>
      <c r="BD204" s="173" t="str">
        <f>IFERROR(Inv_SY_B!BD204/Inv_SY_B!$CU204-1,"")</f>
        <v/>
      </c>
      <c r="BE204" s="173" t="str">
        <f>IFERROR(Inv_SY_B!BE204/Inv_SY_B!$CU204-1,"")</f>
        <v/>
      </c>
      <c r="BF204" s="173" t="str">
        <f>IFERROR(Inv_SY_B!BF204/Inv_SY_B!$CU204-1,"")</f>
        <v/>
      </c>
      <c r="BG204" s="173" t="str">
        <f>IFERROR(Inv_SY_B!BG204/Inv_SY_B!$CU204-1,"")</f>
        <v/>
      </c>
      <c r="BH204" s="173" t="str">
        <f>IFERROR(Inv_SY_B!BH204/Inv_SY_B!$CU204-1,"")</f>
        <v/>
      </c>
      <c r="BI204" s="173" t="str">
        <f>IFERROR(Inv_SY_B!BI204/Inv_SY_B!$CU204-1,"")</f>
        <v/>
      </c>
      <c r="BJ204" s="173" t="str">
        <f>IFERROR(Inv_SY_B!BJ204/Inv_SY_B!$CU204-1,"")</f>
        <v/>
      </c>
      <c r="BK204" s="173" t="str">
        <f>IFERROR(Inv_SY_B!BK204/Inv_SY_B!$CU204-1,"")</f>
        <v/>
      </c>
      <c r="BL204" s="173" t="str">
        <f>IFERROR(Inv_SY_B!BL204/Inv_SY_B!$CU204-1,"")</f>
        <v/>
      </c>
      <c r="BM204" s="173" t="str">
        <f>IFERROR(Inv_SY_B!BM204/Inv_SY_B!$CU204-1,"")</f>
        <v/>
      </c>
      <c r="BN204" s="173" t="str">
        <f>IFERROR(Inv_SY_B!BN204/Inv_SY_B!$CU204-1,"")</f>
        <v/>
      </c>
      <c r="BO204" s="173" t="str">
        <f>IFERROR(Inv_SY_B!BO204/Inv_SY_B!$CU204-1,"")</f>
        <v/>
      </c>
      <c r="BP204" s="173" t="str">
        <f>IFERROR(Inv_SY_B!BP204/Inv_SY_B!$CU204-1,"")</f>
        <v/>
      </c>
      <c r="BQ204" s="173" t="str">
        <f>IFERROR(Inv_SY_B!BQ204/Inv_SY_B!$CU204-1,"")</f>
        <v/>
      </c>
      <c r="BR204" s="173" t="str">
        <f>IFERROR(Inv_SY_B!BR204/Inv_SY_B!$CU204-1,"")</f>
        <v/>
      </c>
      <c r="BS204" s="173" t="str">
        <f>IFERROR(Inv_SY_B!BS204/Inv_SY_B!$CU204-1,"")</f>
        <v/>
      </c>
      <c r="BT204" s="173" t="str">
        <f>IFERROR(Inv_SY_B!BT204/Inv_SY_B!$CU204-1,"")</f>
        <v/>
      </c>
      <c r="BU204" s="173" t="str">
        <f>IFERROR(Inv_SY_B!BU204/Inv_SY_B!$CU204-1,"")</f>
        <v/>
      </c>
      <c r="BV204" s="173" t="str">
        <f>IFERROR(Inv_SY_B!BV204/Inv_SY_B!$CU204-1,"")</f>
        <v/>
      </c>
      <c r="BW204" s="173" t="str">
        <f>IFERROR(Inv_SY_B!BW204/Inv_SY_B!$CU204-1,"")</f>
        <v/>
      </c>
      <c r="BX204" s="173" t="str">
        <f>IFERROR(Inv_SY_B!BX204/Inv_SY_B!$CU204-1,"")</f>
        <v/>
      </c>
      <c r="BY204" s="173" t="str">
        <f>IFERROR(Inv_SY_B!BY204/Inv_SY_B!$CU204-1,"")</f>
        <v/>
      </c>
      <c r="BZ204" s="173" t="str">
        <f>IFERROR(Inv_SY_B!BZ204/Inv_SY_B!$CU204-1,"")</f>
        <v/>
      </c>
      <c r="CA204" s="173" t="str">
        <f>IFERROR(Inv_SY_B!CA204/Inv_SY_B!$CU204-1,"")</f>
        <v/>
      </c>
      <c r="CB204" s="173" t="str">
        <f>IFERROR(Inv_SY_B!CB204/Inv_SY_B!$CU204-1,"")</f>
        <v/>
      </c>
      <c r="CC204" s="173" t="str">
        <f>IFERROR(Inv_SY_B!CC204/Inv_SY_B!$CU204-1,"")</f>
        <v/>
      </c>
      <c r="CD204" s="173" t="str">
        <f>IFERROR(Inv_SY_B!CD204/Inv_SY_B!$CU204-1,"")</f>
        <v/>
      </c>
      <c r="CE204" s="173" t="str">
        <f>IFERROR(Inv_SY_B!CE204/Inv_SY_B!$CU204-1,"")</f>
        <v/>
      </c>
      <c r="CF204" s="173" t="str">
        <f>IFERROR(Inv_SY_B!CF204/Inv_SY_B!$CU204-1,"")</f>
        <v/>
      </c>
      <c r="CG204" s="173" t="str">
        <f>IFERROR(Inv_SY_B!CG204/Inv_SY_B!$CU204-1,"")</f>
        <v/>
      </c>
      <c r="CH204" s="173" t="str">
        <f>IFERROR(Inv_SY_B!CH204/Inv_SY_B!$CU204-1,"")</f>
        <v/>
      </c>
      <c r="CI204" s="173" t="str">
        <f>IFERROR(Inv_SY_B!CI204/Inv_SY_B!$CU204-1,"")</f>
        <v/>
      </c>
      <c r="CJ204" s="173" t="str">
        <f>IFERROR(Inv_SY_B!CJ204/Inv_SY_B!$CU204-1,"")</f>
        <v/>
      </c>
      <c r="CK204" s="173" t="str">
        <f>IFERROR(Inv_SY_B!CK204/Inv_SY_B!$CU204-1,"")</f>
        <v/>
      </c>
      <c r="CL204" s="173" t="str">
        <f>IFERROR(Inv_SY_B!CL204/Inv_SY_B!$CU204-1,"")</f>
        <v/>
      </c>
      <c r="CM204" s="173" t="str">
        <f>IFERROR(Inv_SY_B!CM204/Inv_SY_B!$CU204-1,"")</f>
        <v/>
      </c>
      <c r="CN204" s="173" t="str">
        <f>IFERROR(Inv_SY_B!CN204/Inv_SY_B!$CU204-1,"")</f>
        <v/>
      </c>
      <c r="CO204" s="173" t="str">
        <f>IFERROR(Inv_SY_B!CO204/Inv_SY_B!$CU204-1,"")</f>
        <v/>
      </c>
      <c r="CP204" s="173" t="str">
        <f>IFERROR(Inv_SY_B!CP204/Inv_SY_B!$CU204-1,"")</f>
        <v/>
      </c>
      <c r="CQ204" s="173" t="str">
        <f>IFERROR(Inv_SY_B!CQ204/Inv_SY_B!$CU204-1,"")</f>
        <v/>
      </c>
      <c r="CR204" s="173" t="str">
        <f>IFERROR(Inv_SY_B!CR204/Inv_SY_B!$CU204-1,"")</f>
        <v/>
      </c>
      <c r="CS204" s="173" t="str">
        <f>IFERROR(Inv_SY_B!CS204/Inv_SY_B!$CU204-1,"")</f>
        <v/>
      </c>
      <c r="CT204" s="173" t="str">
        <f>IFERROR(Inv_SY_B!CT204/Inv_SY_B!$CU204-1,"")</f>
        <v/>
      </c>
      <c r="CU204" s="173"/>
      <c r="CV204" s="173"/>
      <c r="CW204" s="173"/>
      <c r="CX204" s="173"/>
    </row>
    <row r="205" spans="2:102">
      <c r="B205" s="164">
        <f t="shared" si="4"/>
        <v>45897</v>
      </c>
      <c r="C205" s="173" t="str">
        <f>IFERROR(Inv_SY_B!C205/Inv_SY_B!$CU205-1,"")</f>
        <v/>
      </c>
      <c r="D205" s="173" t="str">
        <f>IFERROR(Inv_SY_B!D205/Inv_SY_B!$CU205-1,"")</f>
        <v/>
      </c>
      <c r="E205" s="173" t="str">
        <f>IFERROR(Inv_SY_B!E205/Inv_SY_B!$CU205-1,"")</f>
        <v/>
      </c>
      <c r="F205" s="173" t="str">
        <f>IFERROR(Inv_SY_B!F205/Inv_SY_B!$CU205-1,"")</f>
        <v/>
      </c>
      <c r="G205" s="173" t="str">
        <f>IFERROR(Inv_SY_B!G205/Inv_SY_B!$CU205-1,"")</f>
        <v/>
      </c>
      <c r="H205" s="173" t="str">
        <f>IFERROR(Inv_SY_B!H205/Inv_SY_B!$CU205-1,"")</f>
        <v/>
      </c>
      <c r="I205" s="173" t="str">
        <f>IFERROR(Inv_SY_B!I205/Inv_SY_B!$CU205-1,"")</f>
        <v/>
      </c>
      <c r="J205" s="173" t="str">
        <f>IFERROR(Inv_SY_B!J205/Inv_SY_B!$CU205-1,"")</f>
        <v/>
      </c>
      <c r="K205" s="173" t="str">
        <f>IFERROR(Inv_SY_B!K205/Inv_SY_B!$CU205-1,"")</f>
        <v/>
      </c>
      <c r="L205" s="173" t="str">
        <f>IFERROR(Inv_SY_B!L205/Inv_SY_B!$CU205-1,"")</f>
        <v/>
      </c>
      <c r="M205" s="173" t="str">
        <f>IFERROR(Inv_SY_B!M205/Inv_SY_B!$CU205-1,"")</f>
        <v/>
      </c>
      <c r="N205" s="173" t="str">
        <f>IFERROR(Inv_SY_B!N205/Inv_SY_B!$CU205-1,"")</f>
        <v/>
      </c>
      <c r="O205" s="173" t="str">
        <f>IFERROR(Inv_SY_B!O205/Inv_SY_B!$CU205-1,"")</f>
        <v/>
      </c>
      <c r="P205" s="173" t="str">
        <f>IFERROR(Inv_SY_B!P205/Inv_SY_B!$CU205-1,"")</f>
        <v/>
      </c>
      <c r="Q205" s="173" t="str">
        <f>IFERROR(Inv_SY_B!Q205/Inv_SY_B!$CU205-1,"")</f>
        <v/>
      </c>
      <c r="R205" s="173" t="str">
        <f>IFERROR(Inv_SY_B!R205/Inv_SY_B!$CU205-1,"")</f>
        <v/>
      </c>
      <c r="S205" s="173" t="str">
        <f>IFERROR(Inv_SY_B!S205/Inv_SY_B!$CU205-1,"")</f>
        <v/>
      </c>
      <c r="T205" s="173" t="str">
        <f>IFERROR(Inv_SY_B!T205/Inv_SY_B!$CU205-1,"")</f>
        <v/>
      </c>
      <c r="U205" s="173" t="str">
        <f>IFERROR(Inv_SY_B!U205/Inv_SY_B!$CU205-1,"")</f>
        <v/>
      </c>
      <c r="V205" s="173" t="str">
        <f>IFERROR(Inv_SY_B!V205/Inv_SY_B!$CU205-1,"")</f>
        <v/>
      </c>
      <c r="W205" s="173" t="str">
        <f>IFERROR(Inv_SY_B!W205/Inv_SY_B!$CU205-1,"")</f>
        <v/>
      </c>
      <c r="X205" s="173" t="str">
        <f>IFERROR(Inv_SY_B!X205/Inv_SY_B!$CU205-1,"")</f>
        <v/>
      </c>
      <c r="Y205" s="173" t="str">
        <f>IFERROR(Inv_SY_B!Y205/Inv_SY_B!$CU205-1,"")</f>
        <v/>
      </c>
      <c r="Z205" s="173" t="str">
        <f>IFERROR(Inv_SY_B!Z205/Inv_SY_B!$CU205-1,"")</f>
        <v/>
      </c>
      <c r="AA205" s="173" t="str">
        <f>IFERROR(Inv_SY_B!AA205/Inv_SY_B!$CU205-1,"")</f>
        <v/>
      </c>
      <c r="AB205" s="173" t="str">
        <f>IFERROR(Inv_SY_B!AB205/Inv_SY_B!$CU205-1,"")</f>
        <v/>
      </c>
      <c r="AC205" s="173" t="str">
        <f>IFERROR(Inv_SY_B!AC205/Inv_SY_B!$CU205-1,"")</f>
        <v/>
      </c>
      <c r="AD205" s="173" t="str">
        <f>IFERROR(Inv_SY_B!AD205/Inv_SY_B!$CU205-1,"")</f>
        <v/>
      </c>
      <c r="AE205" s="173" t="str">
        <f>IFERROR(Inv_SY_B!AE205/Inv_SY_B!$CU205-1,"")</f>
        <v/>
      </c>
      <c r="AF205" s="173" t="str">
        <f>IFERROR(Inv_SY_B!AF205/Inv_SY_B!$CU205-1,"")</f>
        <v/>
      </c>
      <c r="AG205" s="173" t="str">
        <f>IFERROR(Inv_SY_B!AG205/Inv_SY_B!$CU205-1,"")</f>
        <v/>
      </c>
      <c r="AH205" s="173" t="str">
        <f>IFERROR(Inv_SY_B!AH205/Inv_SY_B!$CU205-1,"")</f>
        <v/>
      </c>
      <c r="AI205" s="173" t="str">
        <f>IFERROR(Inv_SY_B!AI205/Inv_SY_B!$CU205-1,"")</f>
        <v/>
      </c>
      <c r="AJ205" s="173" t="str">
        <f>IFERROR(Inv_SY_B!AJ205/Inv_SY_B!$CU205-1,"")</f>
        <v/>
      </c>
      <c r="AK205" s="173" t="str">
        <f>IFERROR(Inv_SY_B!AK205/Inv_SY_B!$CU205-1,"")</f>
        <v/>
      </c>
      <c r="AL205" s="173" t="str">
        <f>IFERROR(Inv_SY_B!AL205/Inv_SY_B!$CU205-1,"")</f>
        <v/>
      </c>
      <c r="AM205" s="173" t="str">
        <f>IFERROR(Inv_SY_B!AM205/Inv_SY_B!$CU205-1,"")</f>
        <v/>
      </c>
      <c r="AN205" s="173" t="str">
        <f>IFERROR(Inv_SY_B!AN205/Inv_SY_B!$CU205-1,"")</f>
        <v/>
      </c>
      <c r="AO205" s="173" t="str">
        <f>IFERROR(Inv_SY_B!AO205/Inv_SY_B!$CU205-1,"")</f>
        <v/>
      </c>
      <c r="AP205" s="173" t="str">
        <f>IFERROR(Inv_SY_B!AP205/Inv_SY_B!$CU205-1,"")</f>
        <v/>
      </c>
      <c r="AQ205" s="173" t="str">
        <f>IFERROR(Inv_SY_B!AQ205/Inv_SY_B!$CU205-1,"")</f>
        <v/>
      </c>
      <c r="AR205" s="173" t="str">
        <f>IFERROR(Inv_SY_B!AR205/Inv_SY_B!$CU205-1,"")</f>
        <v/>
      </c>
      <c r="AS205" s="173" t="str">
        <f>IFERROR(Inv_SY_B!AS205/Inv_SY_B!$CU205-1,"")</f>
        <v/>
      </c>
      <c r="AT205" s="173" t="str">
        <f>IFERROR(Inv_SY_B!AT205/Inv_SY_B!$CU205-1,"")</f>
        <v/>
      </c>
      <c r="AU205" s="173" t="str">
        <f>IFERROR(Inv_SY_B!AU205/Inv_SY_B!$CU205-1,"")</f>
        <v/>
      </c>
      <c r="AV205" s="173" t="str">
        <f>IFERROR(Inv_SY_B!AV205/Inv_SY_B!$CU205-1,"")</f>
        <v/>
      </c>
      <c r="AW205" s="173" t="str">
        <f>IFERROR(Inv_SY_B!AW205/Inv_SY_B!$CU205-1,"")</f>
        <v/>
      </c>
      <c r="AX205" s="173" t="str">
        <f>IFERROR(Inv_SY_B!AX205/Inv_SY_B!$CU205-1,"")</f>
        <v/>
      </c>
      <c r="AY205" s="173" t="str">
        <f>IFERROR(Inv_SY_B!AY205/Inv_SY_B!$CU205-1,"")</f>
        <v/>
      </c>
      <c r="AZ205" s="173" t="str">
        <f>IFERROR(Inv_SY_B!AZ205/Inv_SY_B!$CU205-1,"")</f>
        <v/>
      </c>
      <c r="BA205" s="173" t="str">
        <f>IFERROR(Inv_SY_B!BA205/Inv_SY_B!$CU205-1,"")</f>
        <v/>
      </c>
      <c r="BB205" s="173" t="str">
        <f>IFERROR(Inv_SY_B!BB205/Inv_SY_B!$CU205-1,"")</f>
        <v/>
      </c>
      <c r="BC205" s="173" t="str">
        <f>IFERROR(Inv_SY_B!BC205/Inv_SY_B!$CU205-1,"")</f>
        <v/>
      </c>
      <c r="BD205" s="173" t="str">
        <f>IFERROR(Inv_SY_B!BD205/Inv_SY_B!$CU205-1,"")</f>
        <v/>
      </c>
      <c r="BE205" s="173" t="str">
        <f>IFERROR(Inv_SY_B!BE205/Inv_SY_B!$CU205-1,"")</f>
        <v/>
      </c>
      <c r="BF205" s="173" t="str">
        <f>IFERROR(Inv_SY_B!BF205/Inv_SY_B!$CU205-1,"")</f>
        <v/>
      </c>
      <c r="BG205" s="173" t="str">
        <f>IFERROR(Inv_SY_B!BG205/Inv_SY_B!$CU205-1,"")</f>
        <v/>
      </c>
      <c r="BH205" s="173" t="str">
        <f>IFERROR(Inv_SY_B!BH205/Inv_SY_B!$CU205-1,"")</f>
        <v/>
      </c>
      <c r="BI205" s="173" t="str">
        <f>IFERROR(Inv_SY_B!BI205/Inv_SY_B!$CU205-1,"")</f>
        <v/>
      </c>
      <c r="BJ205" s="173" t="str">
        <f>IFERROR(Inv_SY_B!BJ205/Inv_SY_B!$CU205-1,"")</f>
        <v/>
      </c>
      <c r="BK205" s="173" t="str">
        <f>IFERROR(Inv_SY_B!BK205/Inv_SY_B!$CU205-1,"")</f>
        <v/>
      </c>
      <c r="BL205" s="173" t="str">
        <f>IFERROR(Inv_SY_B!BL205/Inv_SY_B!$CU205-1,"")</f>
        <v/>
      </c>
      <c r="BM205" s="173" t="str">
        <f>IFERROR(Inv_SY_B!BM205/Inv_SY_B!$CU205-1,"")</f>
        <v/>
      </c>
      <c r="BN205" s="173" t="str">
        <f>IFERROR(Inv_SY_B!BN205/Inv_SY_B!$CU205-1,"")</f>
        <v/>
      </c>
      <c r="BO205" s="173" t="str">
        <f>IFERROR(Inv_SY_B!BO205/Inv_SY_B!$CU205-1,"")</f>
        <v/>
      </c>
      <c r="BP205" s="173" t="str">
        <f>IFERROR(Inv_SY_B!BP205/Inv_SY_B!$CU205-1,"")</f>
        <v/>
      </c>
      <c r="BQ205" s="173" t="str">
        <f>IFERROR(Inv_SY_B!BQ205/Inv_SY_B!$CU205-1,"")</f>
        <v/>
      </c>
      <c r="BR205" s="173" t="str">
        <f>IFERROR(Inv_SY_B!BR205/Inv_SY_B!$CU205-1,"")</f>
        <v/>
      </c>
      <c r="BS205" s="173" t="str">
        <f>IFERROR(Inv_SY_B!BS205/Inv_SY_B!$CU205-1,"")</f>
        <v/>
      </c>
      <c r="BT205" s="173" t="str">
        <f>IFERROR(Inv_SY_B!BT205/Inv_SY_B!$CU205-1,"")</f>
        <v/>
      </c>
      <c r="BU205" s="173" t="str">
        <f>IFERROR(Inv_SY_B!BU205/Inv_SY_B!$CU205-1,"")</f>
        <v/>
      </c>
      <c r="BV205" s="173" t="str">
        <f>IFERROR(Inv_SY_B!BV205/Inv_SY_B!$CU205-1,"")</f>
        <v/>
      </c>
      <c r="BW205" s="173" t="str">
        <f>IFERROR(Inv_SY_B!BW205/Inv_SY_B!$CU205-1,"")</f>
        <v/>
      </c>
      <c r="BX205" s="173" t="str">
        <f>IFERROR(Inv_SY_B!BX205/Inv_SY_B!$CU205-1,"")</f>
        <v/>
      </c>
      <c r="BY205" s="173" t="str">
        <f>IFERROR(Inv_SY_B!BY205/Inv_SY_B!$CU205-1,"")</f>
        <v/>
      </c>
      <c r="BZ205" s="173" t="str">
        <f>IFERROR(Inv_SY_B!BZ205/Inv_SY_B!$CU205-1,"")</f>
        <v/>
      </c>
      <c r="CA205" s="173" t="str">
        <f>IFERROR(Inv_SY_B!CA205/Inv_SY_B!$CU205-1,"")</f>
        <v/>
      </c>
      <c r="CB205" s="173" t="str">
        <f>IFERROR(Inv_SY_B!CB205/Inv_SY_B!$CU205-1,"")</f>
        <v/>
      </c>
      <c r="CC205" s="173" t="str">
        <f>IFERROR(Inv_SY_B!CC205/Inv_SY_B!$CU205-1,"")</f>
        <v/>
      </c>
      <c r="CD205" s="173" t="str">
        <f>IFERROR(Inv_SY_B!CD205/Inv_SY_B!$CU205-1,"")</f>
        <v/>
      </c>
      <c r="CE205" s="173" t="str">
        <f>IFERROR(Inv_SY_B!CE205/Inv_SY_B!$CU205-1,"")</f>
        <v/>
      </c>
      <c r="CF205" s="173" t="str">
        <f>IFERROR(Inv_SY_B!CF205/Inv_SY_B!$CU205-1,"")</f>
        <v/>
      </c>
      <c r="CG205" s="173" t="str">
        <f>IFERROR(Inv_SY_B!CG205/Inv_SY_B!$CU205-1,"")</f>
        <v/>
      </c>
      <c r="CH205" s="173" t="str">
        <f>IFERROR(Inv_SY_B!CH205/Inv_SY_B!$CU205-1,"")</f>
        <v/>
      </c>
      <c r="CI205" s="173" t="str">
        <f>IFERROR(Inv_SY_B!CI205/Inv_SY_B!$CU205-1,"")</f>
        <v/>
      </c>
      <c r="CJ205" s="173" t="str">
        <f>IFERROR(Inv_SY_B!CJ205/Inv_SY_B!$CU205-1,"")</f>
        <v/>
      </c>
      <c r="CK205" s="173" t="str">
        <f>IFERROR(Inv_SY_B!CK205/Inv_SY_B!$CU205-1,"")</f>
        <v/>
      </c>
      <c r="CL205" s="173" t="str">
        <f>IFERROR(Inv_SY_B!CL205/Inv_SY_B!$CU205-1,"")</f>
        <v/>
      </c>
      <c r="CM205" s="173" t="str">
        <f>IFERROR(Inv_SY_B!CM205/Inv_SY_B!$CU205-1,"")</f>
        <v/>
      </c>
      <c r="CN205" s="173" t="str">
        <f>IFERROR(Inv_SY_B!CN205/Inv_SY_B!$CU205-1,"")</f>
        <v/>
      </c>
      <c r="CO205" s="173" t="str">
        <f>IFERROR(Inv_SY_B!CO205/Inv_SY_B!$CU205-1,"")</f>
        <v/>
      </c>
      <c r="CP205" s="173" t="str">
        <f>IFERROR(Inv_SY_B!CP205/Inv_SY_B!$CU205-1,"")</f>
        <v/>
      </c>
      <c r="CQ205" s="173" t="str">
        <f>IFERROR(Inv_SY_B!CQ205/Inv_SY_B!$CU205-1,"")</f>
        <v/>
      </c>
      <c r="CR205" s="173" t="str">
        <f>IFERROR(Inv_SY_B!CR205/Inv_SY_B!$CU205-1,"")</f>
        <v/>
      </c>
      <c r="CS205" s="173" t="str">
        <f>IFERROR(Inv_SY_B!CS205/Inv_SY_B!$CU205-1,"")</f>
        <v/>
      </c>
      <c r="CT205" s="173" t="str">
        <f>IFERROR(Inv_SY_B!CT205/Inv_SY_B!$CU205-1,"")</f>
        <v/>
      </c>
      <c r="CU205" s="173"/>
      <c r="CV205" s="173"/>
      <c r="CW205" s="173"/>
      <c r="CX205" s="173"/>
    </row>
    <row r="206" spans="2:102">
      <c r="B206" s="164">
        <f t="shared" si="4"/>
        <v>45898</v>
      </c>
      <c r="C206" s="173" t="str">
        <f>IFERROR(Inv_SY_B!C206/Inv_SY_B!$CU206-1,"")</f>
        <v/>
      </c>
      <c r="D206" s="173" t="str">
        <f>IFERROR(Inv_SY_B!D206/Inv_SY_B!$CU206-1,"")</f>
        <v/>
      </c>
      <c r="E206" s="173" t="str">
        <f>IFERROR(Inv_SY_B!E206/Inv_SY_B!$CU206-1,"")</f>
        <v/>
      </c>
      <c r="F206" s="173" t="str">
        <f>IFERROR(Inv_SY_B!F206/Inv_SY_B!$CU206-1,"")</f>
        <v/>
      </c>
      <c r="G206" s="173" t="str">
        <f>IFERROR(Inv_SY_B!G206/Inv_SY_B!$CU206-1,"")</f>
        <v/>
      </c>
      <c r="H206" s="173" t="str">
        <f>IFERROR(Inv_SY_B!H206/Inv_SY_B!$CU206-1,"")</f>
        <v/>
      </c>
      <c r="I206" s="173" t="str">
        <f>IFERROR(Inv_SY_B!I206/Inv_SY_B!$CU206-1,"")</f>
        <v/>
      </c>
      <c r="J206" s="173" t="str">
        <f>IFERROR(Inv_SY_B!J206/Inv_SY_B!$CU206-1,"")</f>
        <v/>
      </c>
      <c r="K206" s="173" t="str">
        <f>IFERROR(Inv_SY_B!K206/Inv_SY_B!$CU206-1,"")</f>
        <v/>
      </c>
      <c r="L206" s="173" t="str">
        <f>IFERROR(Inv_SY_B!L206/Inv_SY_B!$CU206-1,"")</f>
        <v/>
      </c>
      <c r="M206" s="173" t="str">
        <f>IFERROR(Inv_SY_B!M206/Inv_SY_B!$CU206-1,"")</f>
        <v/>
      </c>
      <c r="N206" s="173" t="str">
        <f>IFERROR(Inv_SY_B!N206/Inv_SY_B!$CU206-1,"")</f>
        <v/>
      </c>
      <c r="O206" s="173" t="str">
        <f>IFERROR(Inv_SY_B!O206/Inv_SY_B!$CU206-1,"")</f>
        <v/>
      </c>
      <c r="P206" s="173" t="str">
        <f>IFERROR(Inv_SY_B!P206/Inv_SY_B!$CU206-1,"")</f>
        <v/>
      </c>
      <c r="Q206" s="173" t="str">
        <f>IFERROR(Inv_SY_B!Q206/Inv_SY_B!$CU206-1,"")</f>
        <v/>
      </c>
      <c r="R206" s="173" t="str">
        <f>IFERROR(Inv_SY_B!R206/Inv_SY_B!$CU206-1,"")</f>
        <v/>
      </c>
      <c r="S206" s="173" t="str">
        <f>IFERROR(Inv_SY_B!S206/Inv_SY_B!$CU206-1,"")</f>
        <v/>
      </c>
      <c r="T206" s="173" t="str">
        <f>IFERROR(Inv_SY_B!T206/Inv_SY_B!$CU206-1,"")</f>
        <v/>
      </c>
      <c r="U206" s="173" t="str">
        <f>IFERROR(Inv_SY_B!U206/Inv_SY_B!$CU206-1,"")</f>
        <v/>
      </c>
      <c r="V206" s="173" t="str">
        <f>IFERROR(Inv_SY_B!V206/Inv_SY_B!$CU206-1,"")</f>
        <v/>
      </c>
      <c r="W206" s="173" t="str">
        <f>IFERROR(Inv_SY_B!W206/Inv_SY_B!$CU206-1,"")</f>
        <v/>
      </c>
      <c r="X206" s="173" t="str">
        <f>IFERROR(Inv_SY_B!X206/Inv_SY_B!$CU206-1,"")</f>
        <v/>
      </c>
      <c r="Y206" s="173" t="str">
        <f>IFERROR(Inv_SY_B!Y206/Inv_SY_B!$CU206-1,"")</f>
        <v/>
      </c>
      <c r="Z206" s="173" t="str">
        <f>IFERROR(Inv_SY_B!Z206/Inv_SY_B!$CU206-1,"")</f>
        <v/>
      </c>
      <c r="AA206" s="173" t="str">
        <f>IFERROR(Inv_SY_B!AA206/Inv_SY_B!$CU206-1,"")</f>
        <v/>
      </c>
      <c r="AB206" s="173" t="str">
        <f>IFERROR(Inv_SY_B!AB206/Inv_SY_B!$CU206-1,"")</f>
        <v/>
      </c>
      <c r="AC206" s="173" t="str">
        <f>IFERROR(Inv_SY_B!AC206/Inv_SY_B!$CU206-1,"")</f>
        <v/>
      </c>
      <c r="AD206" s="173" t="str">
        <f>IFERROR(Inv_SY_B!AD206/Inv_SY_B!$CU206-1,"")</f>
        <v/>
      </c>
      <c r="AE206" s="173" t="str">
        <f>IFERROR(Inv_SY_B!AE206/Inv_SY_B!$CU206-1,"")</f>
        <v/>
      </c>
      <c r="AF206" s="173" t="str">
        <f>IFERROR(Inv_SY_B!AF206/Inv_SY_B!$CU206-1,"")</f>
        <v/>
      </c>
      <c r="AG206" s="173" t="str">
        <f>IFERROR(Inv_SY_B!AG206/Inv_SY_B!$CU206-1,"")</f>
        <v/>
      </c>
      <c r="AH206" s="173" t="str">
        <f>IFERROR(Inv_SY_B!AH206/Inv_SY_B!$CU206-1,"")</f>
        <v/>
      </c>
      <c r="AI206" s="173" t="str">
        <f>IFERROR(Inv_SY_B!AI206/Inv_SY_B!$CU206-1,"")</f>
        <v/>
      </c>
      <c r="AJ206" s="173" t="str">
        <f>IFERROR(Inv_SY_B!AJ206/Inv_SY_B!$CU206-1,"")</f>
        <v/>
      </c>
      <c r="AK206" s="173" t="str">
        <f>IFERROR(Inv_SY_B!AK206/Inv_SY_B!$CU206-1,"")</f>
        <v/>
      </c>
      <c r="AL206" s="173" t="str">
        <f>IFERROR(Inv_SY_B!AL206/Inv_SY_B!$CU206-1,"")</f>
        <v/>
      </c>
      <c r="AM206" s="173" t="str">
        <f>IFERROR(Inv_SY_B!AM206/Inv_SY_B!$CU206-1,"")</f>
        <v/>
      </c>
      <c r="AN206" s="173" t="str">
        <f>IFERROR(Inv_SY_B!AN206/Inv_SY_B!$CU206-1,"")</f>
        <v/>
      </c>
      <c r="AO206" s="173" t="str">
        <f>IFERROR(Inv_SY_B!AO206/Inv_SY_B!$CU206-1,"")</f>
        <v/>
      </c>
      <c r="AP206" s="173" t="str">
        <f>IFERROR(Inv_SY_B!AP206/Inv_SY_B!$CU206-1,"")</f>
        <v/>
      </c>
      <c r="AQ206" s="173" t="str">
        <f>IFERROR(Inv_SY_B!AQ206/Inv_SY_B!$CU206-1,"")</f>
        <v/>
      </c>
      <c r="AR206" s="173" t="str">
        <f>IFERROR(Inv_SY_B!AR206/Inv_SY_B!$CU206-1,"")</f>
        <v/>
      </c>
      <c r="AS206" s="173" t="str">
        <f>IFERROR(Inv_SY_B!AS206/Inv_SY_B!$CU206-1,"")</f>
        <v/>
      </c>
      <c r="AT206" s="173" t="str">
        <f>IFERROR(Inv_SY_B!AT206/Inv_SY_B!$CU206-1,"")</f>
        <v/>
      </c>
      <c r="AU206" s="173" t="str">
        <f>IFERROR(Inv_SY_B!AU206/Inv_SY_B!$CU206-1,"")</f>
        <v/>
      </c>
      <c r="AV206" s="173" t="str">
        <f>IFERROR(Inv_SY_B!AV206/Inv_SY_B!$CU206-1,"")</f>
        <v/>
      </c>
      <c r="AW206" s="173" t="str">
        <f>IFERROR(Inv_SY_B!AW206/Inv_SY_B!$CU206-1,"")</f>
        <v/>
      </c>
      <c r="AX206" s="173" t="str">
        <f>IFERROR(Inv_SY_B!AX206/Inv_SY_B!$CU206-1,"")</f>
        <v/>
      </c>
      <c r="AY206" s="173" t="str">
        <f>IFERROR(Inv_SY_B!AY206/Inv_SY_B!$CU206-1,"")</f>
        <v/>
      </c>
      <c r="AZ206" s="173" t="str">
        <f>IFERROR(Inv_SY_B!AZ206/Inv_SY_B!$CU206-1,"")</f>
        <v/>
      </c>
      <c r="BA206" s="173" t="str">
        <f>IFERROR(Inv_SY_B!BA206/Inv_SY_B!$CU206-1,"")</f>
        <v/>
      </c>
      <c r="BB206" s="173" t="str">
        <f>IFERROR(Inv_SY_B!BB206/Inv_SY_B!$CU206-1,"")</f>
        <v/>
      </c>
      <c r="BC206" s="173" t="str">
        <f>IFERROR(Inv_SY_B!BC206/Inv_SY_B!$CU206-1,"")</f>
        <v/>
      </c>
      <c r="BD206" s="173" t="str">
        <f>IFERROR(Inv_SY_B!BD206/Inv_SY_B!$CU206-1,"")</f>
        <v/>
      </c>
      <c r="BE206" s="173" t="str">
        <f>IFERROR(Inv_SY_B!BE206/Inv_SY_B!$CU206-1,"")</f>
        <v/>
      </c>
      <c r="BF206" s="173" t="str">
        <f>IFERROR(Inv_SY_B!BF206/Inv_SY_B!$CU206-1,"")</f>
        <v/>
      </c>
      <c r="BG206" s="173" t="str">
        <f>IFERROR(Inv_SY_B!BG206/Inv_SY_B!$CU206-1,"")</f>
        <v/>
      </c>
      <c r="BH206" s="173" t="str">
        <f>IFERROR(Inv_SY_B!BH206/Inv_SY_B!$CU206-1,"")</f>
        <v/>
      </c>
      <c r="BI206" s="173" t="str">
        <f>IFERROR(Inv_SY_B!BI206/Inv_SY_B!$CU206-1,"")</f>
        <v/>
      </c>
      <c r="BJ206" s="173" t="str">
        <f>IFERROR(Inv_SY_B!BJ206/Inv_SY_B!$CU206-1,"")</f>
        <v/>
      </c>
      <c r="BK206" s="173" t="str">
        <f>IFERROR(Inv_SY_B!BK206/Inv_SY_B!$CU206-1,"")</f>
        <v/>
      </c>
      <c r="BL206" s="173" t="str">
        <f>IFERROR(Inv_SY_B!BL206/Inv_SY_B!$CU206-1,"")</f>
        <v/>
      </c>
      <c r="BM206" s="173" t="str">
        <f>IFERROR(Inv_SY_B!BM206/Inv_SY_B!$CU206-1,"")</f>
        <v/>
      </c>
      <c r="BN206" s="173" t="str">
        <f>IFERROR(Inv_SY_B!BN206/Inv_SY_B!$CU206-1,"")</f>
        <v/>
      </c>
      <c r="BO206" s="173" t="str">
        <f>IFERROR(Inv_SY_B!BO206/Inv_SY_B!$CU206-1,"")</f>
        <v/>
      </c>
      <c r="BP206" s="173" t="str">
        <f>IFERROR(Inv_SY_B!BP206/Inv_SY_B!$CU206-1,"")</f>
        <v/>
      </c>
      <c r="BQ206" s="173" t="str">
        <f>IFERROR(Inv_SY_B!BQ206/Inv_SY_B!$CU206-1,"")</f>
        <v/>
      </c>
      <c r="BR206" s="173" t="str">
        <f>IFERROR(Inv_SY_B!BR206/Inv_SY_B!$CU206-1,"")</f>
        <v/>
      </c>
      <c r="BS206" s="173" t="str">
        <f>IFERROR(Inv_SY_B!BS206/Inv_SY_B!$CU206-1,"")</f>
        <v/>
      </c>
      <c r="BT206" s="173" t="str">
        <f>IFERROR(Inv_SY_B!BT206/Inv_SY_B!$CU206-1,"")</f>
        <v/>
      </c>
      <c r="BU206" s="173" t="str">
        <f>IFERROR(Inv_SY_B!BU206/Inv_SY_B!$CU206-1,"")</f>
        <v/>
      </c>
      <c r="BV206" s="173" t="str">
        <f>IFERROR(Inv_SY_B!BV206/Inv_SY_B!$CU206-1,"")</f>
        <v/>
      </c>
      <c r="BW206" s="173" t="str">
        <f>IFERROR(Inv_SY_B!BW206/Inv_SY_B!$CU206-1,"")</f>
        <v/>
      </c>
      <c r="BX206" s="173" t="str">
        <f>IFERROR(Inv_SY_B!BX206/Inv_SY_B!$CU206-1,"")</f>
        <v/>
      </c>
      <c r="BY206" s="173" t="str">
        <f>IFERROR(Inv_SY_B!BY206/Inv_SY_B!$CU206-1,"")</f>
        <v/>
      </c>
      <c r="BZ206" s="173" t="str">
        <f>IFERROR(Inv_SY_B!BZ206/Inv_SY_B!$CU206-1,"")</f>
        <v/>
      </c>
      <c r="CA206" s="173" t="str">
        <f>IFERROR(Inv_SY_B!CA206/Inv_SY_B!$CU206-1,"")</f>
        <v/>
      </c>
      <c r="CB206" s="173" t="str">
        <f>IFERROR(Inv_SY_B!CB206/Inv_SY_B!$CU206-1,"")</f>
        <v/>
      </c>
      <c r="CC206" s="173" t="str">
        <f>IFERROR(Inv_SY_B!CC206/Inv_SY_B!$CU206-1,"")</f>
        <v/>
      </c>
      <c r="CD206" s="173" t="str">
        <f>IFERROR(Inv_SY_B!CD206/Inv_SY_B!$CU206-1,"")</f>
        <v/>
      </c>
      <c r="CE206" s="173" t="str">
        <f>IFERROR(Inv_SY_B!CE206/Inv_SY_B!$CU206-1,"")</f>
        <v/>
      </c>
      <c r="CF206" s="173" t="str">
        <f>IFERROR(Inv_SY_B!CF206/Inv_SY_B!$CU206-1,"")</f>
        <v/>
      </c>
      <c r="CG206" s="173" t="str">
        <f>IFERROR(Inv_SY_B!CG206/Inv_SY_B!$CU206-1,"")</f>
        <v/>
      </c>
      <c r="CH206" s="173" t="str">
        <f>IFERROR(Inv_SY_B!CH206/Inv_SY_B!$CU206-1,"")</f>
        <v/>
      </c>
      <c r="CI206" s="173" t="str">
        <f>IFERROR(Inv_SY_B!CI206/Inv_SY_B!$CU206-1,"")</f>
        <v/>
      </c>
      <c r="CJ206" s="173" t="str">
        <f>IFERROR(Inv_SY_B!CJ206/Inv_SY_B!$CU206-1,"")</f>
        <v/>
      </c>
      <c r="CK206" s="173" t="str">
        <f>IFERROR(Inv_SY_B!CK206/Inv_SY_B!$CU206-1,"")</f>
        <v/>
      </c>
      <c r="CL206" s="173" t="str">
        <f>IFERROR(Inv_SY_B!CL206/Inv_SY_B!$CU206-1,"")</f>
        <v/>
      </c>
      <c r="CM206" s="173" t="str">
        <f>IFERROR(Inv_SY_B!CM206/Inv_SY_B!$CU206-1,"")</f>
        <v/>
      </c>
      <c r="CN206" s="173" t="str">
        <f>IFERROR(Inv_SY_B!CN206/Inv_SY_B!$CU206-1,"")</f>
        <v/>
      </c>
      <c r="CO206" s="173" t="str">
        <f>IFERROR(Inv_SY_B!CO206/Inv_SY_B!$CU206-1,"")</f>
        <v/>
      </c>
      <c r="CP206" s="173" t="str">
        <f>IFERROR(Inv_SY_B!CP206/Inv_SY_B!$CU206-1,"")</f>
        <v/>
      </c>
      <c r="CQ206" s="173" t="str">
        <f>IFERROR(Inv_SY_B!CQ206/Inv_SY_B!$CU206-1,"")</f>
        <v/>
      </c>
      <c r="CR206" s="173" t="str">
        <f>IFERROR(Inv_SY_B!CR206/Inv_SY_B!$CU206-1,"")</f>
        <v/>
      </c>
      <c r="CS206" s="173" t="str">
        <f>IFERROR(Inv_SY_B!CS206/Inv_SY_B!$CU206-1,"")</f>
        <v/>
      </c>
      <c r="CT206" s="173" t="str">
        <f>IFERROR(Inv_SY_B!CT206/Inv_SY_B!$CU206-1,"")</f>
        <v/>
      </c>
      <c r="CU206" s="173"/>
      <c r="CV206" s="173"/>
      <c r="CW206" s="173"/>
      <c r="CX206" s="173"/>
    </row>
    <row r="207" spans="2:102">
      <c r="B207" s="164">
        <f t="shared" si="4"/>
        <v>45899</v>
      </c>
      <c r="C207" s="173" t="str">
        <f>IFERROR(Inv_SY_B!C207/Inv_SY_B!$CU207-1,"")</f>
        <v/>
      </c>
      <c r="D207" s="173" t="str">
        <f>IFERROR(Inv_SY_B!D207/Inv_SY_B!$CU207-1,"")</f>
        <v/>
      </c>
      <c r="E207" s="173" t="str">
        <f>IFERROR(Inv_SY_B!E207/Inv_SY_B!$CU207-1,"")</f>
        <v/>
      </c>
      <c r="F207" s="173" t="str">
        <f>IFERROR(Inv_SY_B!F207/Inv_SY_B!$CU207-1,"")</f>
        <v/>
      </c>
      <c r="G207" s="173" t="str">
        <f>IFERROR(Inv_SY_B!G207/Inv_SY_B!$CU207-1,"")</f>
        <v/>
      </c>
      <c r="H207" s="173" t="str">
        <f>IFERROR(Inv_SY_B!H207/Inv_SY_B!$CU207-1,"")</f>
        <v/>
      </c>
      <c r="I207" s="173" t="str">
        <f>IFERROR(Inv_SY_B!I207/Inv_SY_B!$CU207-1,"")</f>
        <v/>
      </c>
      <c r="J207" s="173" t="str">
        <f>IFERROR(Inv_SY_B!J207/Inv_SY_B!$CU207-1,"")</f>
        <v/>
      </c>
      <c r="K207" s="173" t="str">
        <f>IFERROR(Inv_SY_B!K207/Inv_SY_B!$CU207-1,"")</f>
        <v/>
      </c>
      <c r="L207" s="173" t="str">
        <f>IFERROR(Inv_SY_B!L207/Inv_SY_B!$CU207-1,"")</f>
        <v/>
      </c>
      <c r="M207" s="173" t="str">
        <f>IFERROR(Inv_SY_B!M207/Inv_SY_B!$CU207-1,"")</f>
        <v/>
      </c>
      <c r="N207" s="173" t="str">
        <f>IFERROR(Inv_SY_B!N207/Inv_SY_B!$CU207-1,"")</f>
        <v/>
      </c>
      <c r="O207" s="173" t="str">
        <f>IFERROR(Inv_SY_B!O207/Inv_SY_B!$CU207-1,"")</f>
        <v/>
      </c>
      <c r="P207" s="173" t="str">
        <f>IFERROR(Inv_SY_B!P207/Inv_SY_B!$CU207-1,"")</f>
        <v/>
      </c>
      <c r="Q207" s="173" t="str">
        <f>IFERROR(Inv_SY_B!Q207/Inv_SY_B!$CU207-1,"")</f>
        <v/>
      </c>
      <c r="R207" s="173" t="str">
        <f>IFERROR(Inv_SY_B!R207/Inv_SY_B!$CU207-1,"")</f>
        <v/>
      </c>
      <c r="S207" s="173" t="str">
        <f>IFERROR(Inv_SY_B!S207/Inv_SY_B!$CU207-1,"")</f>
        <v/>
      </c>
      <c r="T207" s="173" t="str">
        <f>IFERROR(Inv_SY_B!T207/Inv_SY_B!$CU207-1,"")</f>
        <v/>
      </c>
      <c r="U207" s="173" t="str">
        <f>IFERROR(Inv_SY_B!U207/Inv_SY_B!$CU207-1,"")</f>
        <v/>
      </c>
      <c r="V207" s="173" t="str">
        <f>IFERROR(Inv_SY_B!V207/Inv_SY_B!$CU207-1,"")</f>
        <v/>
      </c>
      <c r="W207" s="173" t="str">
        <f>IFERROR(Inv_SY_B!W207/Inv_SY_B!$CU207-1,"")</f>
        <v/>
      </c>
      <c r="X207" s="173" t="str">
        <f>IFERROR(Inv_SY_B!X207/Inv_SY_B!$CU207-1,"")</f>
        <v/>
      </c>
      <c r="Y207" s="173" t="str">
        <f>IFERROR(Inv_SY_B!Y207/Inv_SY_B!$CU207-1,"")</f>
        <v/>
      </c>
      <c r="Z207" s="173" t="str">
        <f>IFERROR(Inv_SY_B!Z207/Inv_SY_B!$CU207-1,"")</f>
        <v/>
      </c>
      <c r="AA207" s="173" t="str">
        <f>IFERROR(Inv_SY_B!AA207/Inv_SY_B!$CU207-1,"")</f>
        <v/>
      </c>
      <c r="AB207" s="173" t="str">
        <f>IFERROR(Inv_SY_B!AB207/Inv_SY_B!$CU207-1,"")</f>
        <v/>
      </c>
      <c r="AC207" s="173" t="str">
        <f>IFERROR(Inv_SY_B!AC207/Inv_SY_B!$CU207-1,"")</f>
        <v/>
      </c>
      <c r="AD207" s="173" t="str">
        <f>IFERROR(Inv_SY_B!AD207/Inv_SY_B!$CU207-1,"")</f>
        <v/>
      </c>
      <c r="AE207" s="173" t="str">
        <f>IFERROR(Inv_SY_B!AE207/Inv_SY_B!$CU207-1,"")</f>
        <v/>
      </c>
      <c r="AF207" s="173" t="str">
        <f>IFERROR(Inv_SY_B!AF207/Inv_SY_B!$CU207-1,"")</f>
        <v/>
      </c>
      <c r="AG207" s="173" t="str">
        <f>IFERROR(Inv_SY_B!AG207/Inv_SY_B!$CU207-1,"")</f>
        <v/>
      </c>
      <c r="AH207" s="173" t="str">
        <f>IFERROR(Inv_SY_B!AH207/Inv_SY_B!$CU207-1,"")</f>
        <v/>
      </c>
      <c r="AI207" s="173" t="str">
        <f>IFERROR(Inv_SY_B!AI207/Inv_SY_B!$CU207-1,"")</f>
        <v/>
      </c>
      <c r="AJ207" s="173" t="str">
        <f>IFERROR(Inv_SY_B!AJ207/Inv_SY_B!$CU207-1,"")</f>
        <v/>
      </c>
      <c r="AK207" s="173" t="str">
        <f>IFERROR(Inv_SY_B!AK207/Inv_SY_B!$CU207-1,"")</f>
        <v/>
      </c>
      <c r="AL207" s="173" t="str">
        <f>IFERROR(Inv_SY_B!AL207/Inv_SY_B!$CU207-1,"")</f>
        <v/>
      </c>
      <c r="AM207" s="173" t="str">
        <f>IFERROR(Inv_SY_B!AM207/Inv_SY_B!$CU207-1,"")</f>
        <v/>
      </c>
      <c r="AN207" s="173" t="str">
        <f>IFERROR(Inv_SY_B!AN207/Inv_SY_B!$CU207-1,"")</f>
        <v/>
      </c>
      <c r="AO207" s="173" t="str">
        <f>IFERROR(Inv_SY_B!AO207/Inv_SY_B!$CU207-1,"")</f>
        <v/>
      </c>
      <c r="AP207" s="173" t="str">
        <f>IFERROR(Inv_SY_B!AP207/Inv_SY_B!$CU207-1,"")</f>
        <v/>
      </c>
      <c r="AQ207" s="173" t="str">
        <f>IFERROR(Inv_SY_B!AQ207/Inv_SY_B!$CU207-1,"")</f>
        <v/>
      </c>
      <c r="AR207" s="173" t="str">
        <f>IFERROR(Inv_SY_B!AR207/Inv_SY_B!$CU207-1,"")</f>
        <v/>
      </c>
      <c r="AS207" s="173" t="str">
        <f>IFERROR(Inv_SY_B!AS207/Inv_SY_B!$CU207-1,"")</f>
        <v/>
      </c>
      <c r="AT207" s="173" t="str">
        <f>IFERROR(Inv_SY_B!AT207/Inv_SY_B!$CU207-1,"")</f>
        <v/>
      </c>
      <c r="AU207" s="173" t="str">
        <f>IFERROR(Inv_SY_B!AU207/Inv_SY_B!$CU207-1,"")</f>
        <v/>
      </c>
      <c r="AV207" s="173" t="str">
        <f>IFERROR(Inv_SY_B!AV207/Inv_SY_B!$CU207-1,"")</f>
        <v/>
      </c>
      <c r="AW207" s="173" t="str">
        <f>IFERROR(Inv_SY_B!AW207/Inv_SY_B!$CU207-1,"")</f>
        <v/>
      </c>
      <c r="AX207" s="173" t="str">
        <f>IFERROR(Inv_SY_B!AX207/Inv_SY_B!$CU207-1,"")</f>
        <v/>
      </c>
      <c r="AY207" s="173" t="str">
        <f>IFERROR(Inv_SY_B!AY207/Inv_SY_B!$CU207-1,"")</f>
        <v/>
      </c>
      <c r="AZ207" s="173" t="str">
        <f>IFERROR(Inv_SY_B!AZ207/Inv_SY_B!$CU207-1,"")</f>
        <v/>
      </c>
      <c r="BA207" s="173" t="str">
        <f>IFERROR(Inv_SY_B!BA207/Inv_SY_B!$CU207-1,"")</f>
        <v/>
      </c>
      <c r="BB207" s="173" t="str">
        <f>IFERROR(Inv_SY_B!BB207/Inv_SY_B!$CU207-1,"")</f>
        <v/>
      </c>
      <c r="BC207" s="173" t="str">
        <f>IFERROR(Inv_SY_B!BC207/Inv_SY_B!$CU207-1,"")</f>
        <v/>
      </c>
      <c r="BD207" s="173" t="str">
        <f>IFERROR(Inv_SY_B!BD207/Inv_SY_B!$CU207-1,"")</f>
        <v/>
      </c>
      <c r="BE207" s="173" t="str">
        <f>IFERROR(Inv_SY_B!BE207/Inv_SY_B!$CU207-1,"")</f>
        <v/>
      </c>
      <c r="BF207" s="173" t="str">
        <f>IFERROR(Inv_SY_B!BF207/Inv_SY_B!$CU207-1,"")</f>
        <v/>
      </c>
      <c r="BG207" s="173" t="str">
        <f>IFERROR(Inv_SY_B!BG207/Inv_SY_B!$CU207-1,"")</f>
        <v/>
      </c>
      <c r="BH207" s="173" t="str">
        <f>IFERROR(Inv_SY_B!BH207/Inv_SY_B!$CU207-1,"")</f>
        <v/>
      </c>
      <c r="BI207" s="173" t="str">
        <f>IFERROR(Inv_SY_B!BI207/Inv_SY_B!$CU207-1,"")</f>
        <v/>
      </c>
      <c r="BJ207" s="173" t="str">
        <f>IFERROR(Inv_SY_B!BJ207/Inv_SY_B!$CU207-1,"")</f>
        <v/>
      </c>
      <c r="BK207" s="173" t="str">
        <f>IFERROR(Inv_SY_B!BK207/Inv_SY_B!$CU207-1,"")</f>
        <v/>
      </c>
      <c r="BL207" s="173" t="str">
        <f>IFERROR(Inv_SY_B!BL207/Inv_SY_B!$CU207-1,"")</f>
        <v/>
      </c>
      <c r="BM207" s="173" t="str">
        <f>IFERROR(Inv_SY_B!BM207/Inv_SY_B!$CU207-1,"")</f>
        <v/>
      </c>
      <c r="BN207" s="173" t="str">
        <f>IFERROR(Inv_SY_B!BN207/Inv_SY_B!$CU207-1,"")</f>
        <v/>
      </c>
      <c r="BO207" s="173" t="str">
        <f>IFERROR(Inv_SY_B!BO207/Inv_SY_B!$CU207-1,"")</f>
        <v/>
      </c>
      <c r="BP207" s="173" t="str">
        <f>IFERROR(Inv_SY_B!BP207/Inv_SY_B!$CU207-1,"")</f>
        <v/>
      </c>
      <c r="BQ207" s="173" t="str">
        <f>IFERROR(Inv_SY_B!BQ207/Inv_SY_B!$CU207-1,"")</f>
        <v/>
      </c>
      <c r="BR207" s="173" t="str">
        <f>IFERROR(Inv_SY_B!BR207/Inv_SY_B!$CU207-1,"")</f>
        <v/>
      </c>
      <c r="BS207" s="173" t="str">
        <f>IFERROR(Inv_SY_B!BS207/Inv_SY_B!$CU207-1,"")</f>
        <v/>
      </c>
      <c r="BT207" s="173" t="str">
        <f>IFERROR(Inv_SY_B!BT207/Inv_SY_B!$CU207-1,"")</f>
        <v/>
      </c>
      <c r="BU207" s="173" t="str">
        <f>IFERROR(Inv_SY_B!BU207/Inv_SY_B!$CU207-1,"")</f>
        <v/>
      </c>
      <c r="BV207" s="173" t="str">
        <f>IFERROR(Inv_SY_B!BV207/Inv_SY_B!$CU207-1,"")</f>
        <v/>
      </c>
      <c r="BW207" s="173" t="str">
        <f>IFERROR(Inv_SY_B!BW207/Inv_SY_B!$CU207-1,"")</f>
        <v/>
      </c>
      <c r="BX207" s="173" t="str">
        <f>IFERROR(Inv_SY_B!BX207/Inv_SY_B!$CU207-1,"")</f>
        <v/>
      </c>
      <c r="BY207" s="173" t="str">
        <f>IFERROR(Inv_SY_B!BY207/Inv_SY_B!$CU207-1,"")</f>
        <v/>
      </c>
      <c r="BZ207" s="173" t="str">
        <f>IFERROR(Inv_SY_B!BZ207/Inv_SY_B!$CU207-1,"")</f>
        <v/>
      </c>
      <c r="CA207" s="173" t="str">
        <f>IFERROR(Inv_SY_B!CA207/Inv_SY_B!$CU207-1,"")</f>
        <v/>
      </c>
      <c r="CB207" s="173" t="str">
        <f>IFERROR(Inv_SY_B!CB207/Inv_SY_B!$CU207-1,"")</f>
        <v/>
      </c>
      <c r="CC207" s="173" t="str">
        <f>IFERROR(Inv_SY_B!CC207/Inv_SY_B!$CU207-1,"")</f>
        <v/>
      </c>
      <c r="CD207" s="173" t="str">
        <f>IFERROR(Inv_SY_B!CD207/Inv_SY_B!$CU207-1,"")</f>
        <v/>
      </c>
      <c r="CE207" s="173" t="str">
        <f>IFERROR(Inv_SY_B!CE207/Inv_SY_B!$CU207-1,"")</f>
        <v/>
      </c>
      <c r="CF207" s="173" t="str">
        <f>IFERROR(Inv_SY_B!CF207/Inv_SY_B!$CU207-1,"")</f>
        <v/>
      </c>
      <c r="CG207" s="173" t="str">
        <f>IFERROR(Inv_SY_B!CG207/Inv_SY_B!$CU207-1,"")</f>
        <v/>
      </c>
      <c r="CH207" s="173" t="str">
        <f>IFERROR(Inv_SY_B!CH207/Inv_SY_B!$CU207-1,"")</f>
        <v/>
      </c>
      <c r="CI207" s="173" t="str">
        <f>IFERROR(Inv_SY_B!CI207/Inv_SY_B!$CU207-1,"")</f>
        <v/>
      </c>
      <c r="CJ207" s="173" t="str">
        <f>IFERROR(Inv_SY_B!CJ207/Inv_SY_B!$CU207-1,"")</f>
        <v/>
      </c>
      <c r="CK207" s="173" t="str">
        <f>IFERROR(Inv_SY_B!CK207/Inv_SY_B!$CU207-1,"")</f>
        <v/>
      </c>
      <c r="CL207" s="173" t="str">
        <f>IFERROR(Inv_SY_B!CL207/Inv_SY_B!$CU207-1,"")</f>
        <v/>
      </c>
      <c r="CM207" s="173" t="str">
        <f>IFERROR(Inv_SY_B!CM207/Inv_SY_B!$CU207-1,"")</f>
        <v/>
      </c>
      <c r="CN207" s="173" t="str">
        <f>IFERROR(Inv_SY_B!CN207/Inv_SY_B!$CU207-1,"")</f>
        <v/>
      </c>
      <c r="CO207" s="173" t="str">
        <f>IFERROR(Inv_SY_B!CO207/Inv_SY_B!$CU207-1,"")</f>
        <v/>
      </c>
      <c r="CP207" s="173" t="str">
        <f>IFERROR(Inv_SY_B!CP207/Inv_SY_B!$CU207-1,"")</f>
        <v/>
      </c>
      <c r="CQ207" s="173" t="str">
        <f>IFERROR(Inv_SY_B!CQ207/Inv_SY_B!$CU207-1,"")</f>
        <v/>
      </c>
      <c r="CR207" s="173" t="str">
        <f>IFERROR(Inv_SY_B!CR207/Inv_SY_B!$CU207-1,"")</f>
        <v/>
      </c>
      <c r="CS207" s="173" t="str">
        <f>IFERROR(Inv_SY_B!CS207/Inv_SY_B!$CU207-1,"")</f>
        <v/>
      </c>
      <c r="CT207" s="173" t="str">
        <f>IFERROR(Inv_SY_B!CT207/Inv_SY_B!$CU207-1,"")</f>
        <v/>
      </c>
      <c r="CU207" s="173"/>
      <c r="CV207" s="173"/>
      <c r="CW207" s="173"/>
      <c r="CX207" s="173"/>
    </row>
    <row r="208" spans="2:102">
      <c r="B208" s="164">
        <f t="shared" si="4"/>
        <v>45900</v>
      </c>
      <c r="C208" s="173" t="str">
        <f>IFERROR(Inv_SY_B!C208/Inv_SY_B!$CU208-1,"")</f>
        <v/>
      </c>
      <c r="D208" s="173" t="str">
        <f>IFERROR(Inv_SY_B!D208/Inv_SY_B!$CU208-1,"")</f>
        <v/>
      </c>
      <c r="E208" s="173" t="str">
        <f>IFERROR(Inv_SY_B!E208/Inv_SY_B!$CU208-1,"")</f>
        <v/>
      </c>
      <c r="F208" s="173" t="str">
        <f>IFERROR(Inv_SY_B!F208/Inv_SY_B!$CU208-1,"")</f>
        <v/>
      </c>
      <c r="G208" s="173" t="str">
        <f>IFERROR(Inv_SY_B!G208/Inv_SY_B!$CU208-1,"")</f>
        <v/>
      </c>
      <c r="H208" s="173" t="str">
        <f>IFERROR(Inv_SY_B!H208/Inv_SY_B!$CU208-1,"")</f>
        <v/>
      </c>
      <c r="I208" s="173" t="str">
        <f>IFERROR(Inv_SY_B!I208/Inv_SY_B!$CU208-1,"")</f>
        <v/>
      </c>
      <c r="J208" s="173" t="str">
        <f>IFERROR(Inv_SY_B!J208/Inv_SY_B!$CU208-1,"")</f>
        <v/>
      </c>
      <c r="K208" s="173" t="str">
        <f>IFERROR(Inv_SY_B!K208/Inv_SY_B!$CU208-1,"")</f>
        <v/>
      </c>
      <c r="L208" s="173" t="str">
        <f>IFERROR(Inv_SY_B!L208/Inv_SY_B!$CU208-1,"")</f>
        <v/>
      </c>
      <c r="M208" s="173" t="str">
        <f>IFERROR(Inv_SY_B!M208/Inv_SY_B!$CU208-1,"")</f>
        <v/>
      </c>
      <c r="N208" s="173" t="str">
        <f>IFERROR(Inv_SY_B!N208/Inv_SY_B!$CU208-1,"")</f>
        <v/>
      </c>
      <c r="O208" s="173" t="str">
        <f>IFERROR(Inv_SY_B!O208/Inv_SY_B!$CU208-1,"")</f>
        <v/>
      </c>
      <c r="P208" s="173" t="str">
        <f>IFERROR(Inv_SY_B!P208/Inv_SY_B!$CU208-1,"")</f>
        <v/>
      </c>
      <c r="Q208" s="173" t="str">
        <f>IFERROR(Inv_SY_B!Q208/Inv_SY_B!$CU208-1,"")</f>
        <v/>
      </c>
      <c r="R208" s="173" t="str">
        <f>IFERROR(Inv_SY_B!R208/Inv_SY_B!$CU208-1,"")</f>
        <v/>
      </c>
      <c r="S208" s="173" t="str">
        <f>IFERROR(Inv_SY_B!S208/Inv_SY_B!$CU208-1,"")</f>
        <v/>
      </c>
      <c r="T208" s="173" t="str">
        <f>IFERROR(Inv_SY_B!T208/Inv_SY_B!$CU208-1,"")</f>
        <v/>
      </c>
      <c r="U208" s="173" t="str">
        <f>IFERROR(Inv_SY_B!U208/Inv_SY_B!$CU208-1,"")</f>
        <v/>
      </c>
      <c r="V208" s="173" t="str">
        <f>IFERROR(Inv_SY_B!V208/Inv_SY_B!$CU208-1,"")</f>
        <v/>
      </c>
      <c r="W208" s="173" t="str">
        <f>IFERROR(Inv_SY_B!W208/Inv_SY_B!$CU208-1,"")</f>
        <v/>
      </c>
      <c r="X208" s="173" t="str">
        <f>IFERROR(Inv_SY_B!X208/Inv_SY_B!$CU208-1,"")</f>
        <v/>
      </c>
      <c r="Y208" s="173" t="str">
        <f>IFERROR(Inv_SY_B!Y208/Inv_SY_B!$CU208-1,"")</f>
        <v/>
      </c>
      <c r="Z208" s="173" t="str">
        <f>IFERROR(Inv_SY_B!Z208/Inv_SY_B!$CU208-1,"")</f>
        <v/>
      </c>
      <c r="AA208" s="173" t="str">
        <f>IFERROR(Inv_SY_B!AA208/Inv_SY_B!$CU208-1,"")</f>
        <v/>
      </c>
      <c r="AB208" s="173" t="str">
        <f>IFERROR(Inv_SY_B!AB208/Inv_SY_B!$CU208-1,"")</f>
        <v/>
      </c>
      <c r="AC208" s="173" t="str">
        <f>IFERROR(Inv_SY_B!AC208/Inv_SY_B!$CU208-1,"")</f>
        <v/>
      </c>
      <c r="AD208" s="173" t="str">
        <f>IFERROR(Inv_SY_B!AD208/Inv_SY_B!$CU208-1,"")</f>
        <v/>
      </c>
      <c r="AE208" s="173" t="str">
        <f>IFERROR(Inv_SY_B!AE208/Inv_SY_B!$CU208-1,"")</f>
        <v/>
      </c>
      <c r="AF208" s="173" t="str">
        <f>IFERROR(Inv_SY_B!AF208/Inv_SY_B!$CU208-1,"")</f>
        <v/>
      </c>
      <c r="AG208" s="173" t="str">
        <f>IFERROR(Inv_SY_B!AG208/Inv_SY_B!$CU208-1,"")</f>
        <v/>
      </c>
      <c r="AH208" s="173" t="str">
        <f>IFERROR(Inv_SY_B!AH208/Inv_SY_B!$CU208-1,"")</f>
        <v/>
      </c>
      <c r="AI208" s="173" t="str">
        <f>IFERROR(Inv_SY_B!AI208/Inv_SY_B!$CU208-1,"")</f>
        <v/>
      </c>
      <c r="AJ208" s="173" t="str">
        <f>IFERROR(Inv_SY_B!AJ208/Inv_SY_B!$CU208-1,"")</f>
        <v/>
      </c>
      <c r="AK208" s="173" t="str">
        <f>IFERROR(Inv_SY_B!AK208/Inv_SY_B!$CU208-1,"")</f>
        <v/>
      </c>
      <c r="AL208" s="173" t="str">
        <f>IFERROR(Inv_SY_B!AL208/Inv_SY_B!$CU208-1,"")</f>
        <v/>
      </c>
      <c r="AM208" s="173" t="str">
        <f>IFERROR(Inv_SY_B!AM208/Inv_SY_B!$CU208-1,"")</f>
        <v/>
      </c>
      <c r="AN208" s="173" t="str">
        <f>IFERROR(Inv_SY_B!AN208/Inv_SY_B!$CU208-1,"")</f>
        <v/>
      </c>
      <c r="AO208" s="173" t="str">
        <f>IFERROR(Inv_SY_B!AO208/Inv_SY_B!$CU208-1,"")</f>
        <v/>
      </c>
      <c r="AP208" s="173" t="str">
        <f>IFERROR(Inv_SY_B!AP208/Inv_SY_B!$CU208-1,"")</f>
        <v/>
      </c>
      <c r="AQ208" s="173" t="str">
        <f>IFERROR(Inv_SY_B!AQ208/Inv_SY_B!$CU208-1,"")</f>
        <v/>
      </c>
      <c r="AR208" s="173" t="str">
        <f>IFERROR(Inv_SY_B!AR208/Inv_SY_B!$CU208-1,"")</f>
        <v/>
      </c>
      <c r="AS208" s="173" t="str">
        <f>IFERROR(Inv_SY_B!AS208/Inv_SY_B!$CU208-1,"")</f>
        <v/>
      </c>
      <c r="AT208" s="173" t="str">
        <f>IFERROR(Inv_SY_B!AT208/Inv_SY_B!$CU208-1,"")</f>
        <v/>
      </c>
      <c r="AU208" s="173" t="str">
        <f>IFERROR(Inv_SY_B!AU208/Inv_SY_B!$CU208-1,"")</f>
        <v/>
      </c>
      <c r="AV208" s="173" t="str">
        <f>IFERROR(Inv_SY_B!AV208/Inv_SY_B!$CU208-1,"")</f>
        <v/>
      </c>
      <c r="AW208" s="173" t="str">
        <f>IFERROR(Inv_SY_B!AW208/Inv_SY_B!$CU208-1,"")</f>
        <v/>
      </c>
      <c r="AX208" s="173" t="str">
        <f>IFERROR(Inv_SY_B!AX208/Inv_SY_B!$CU208-1,"")</f>
        <v/>
      </c>
      <c r="AY208" s="173" t="str">
        <f>IFERROR(Inv_SY_B!AY208/Inv_SY_B!$CU208-1,"")</f>
        <v/>
      </c>
      <c r="AZ208" s="173" t="str">
        <f>IFERROR(Inv_SY_B!AZ208/Inv_SY_B!$CU208-1,"")</f>
        <v/>
      </c>
      <c r="BA208" s="173" t="str">
        <f>IFERROR(Inv_SY_B!BA208/Inv_SY_B!$CU208-1,"")</f>
        <v/>
      </c>
      <c r="BB208" s="173" t="str">
        <f>IFERROR(Inv_SY_B!BB208/Inv_SY_B!$CU208-1,"")</f>
        <v/>
      </c>
      <c r="BC208" s="173" t="str">
        <f>IFERROR(Inv_SY_B!BC208/Inv_SY_B!$CU208-1,"")</f>
        <v/>
      </c>
      <c r="BD208" s="173" t="str">
        <f>IFERROR(Inv_SY_B!BD208/Inv_SY_B!$CU208-1,"")</f>
        <v/>
      </c>
      <c r="BE208" s="173" t="str">
        <f>IFERROR(Inv_SY_B!BE208/Inv_SY_B!$CU208-1,"")</f>
        <v/>
      </c>
      <c r="BF208" s="173" t="str">
        <f>IFERROR(Inv_SY_B!BF208/Inv_SY_B!$CU208-1,"")</f>
        <v/>
      </c>
      <c r="BG208" s="173" t="str">
        <f>IFERROR(Inv_SY_B!BG208/Inv_SY_B!$CU208-1,"")</f>
        <v/>
      </c>
      <c r="BH208" s="173" t="str">
        <f>IFERROR(Inv_SY_B!BH208/Inv_SY_B!$CU208-1,"")</f>
        <v/>
      </c>
      <c r="BI208" s="173" t="str">
        <f>IFERROR(Inv_SY_B!BI208/Inv_SY_B!$CU208-1,"")</f>
        <v/>
      </c>
      <c r="BJ208" s="173" t="str">
        <f>IFERROR(Inv_SY_B!BJ208/Inv_SY_B!$CU208-1,"")</f>
        <v/>
      </c>
      <c r="BK208" s="173" t="str">
        <f>IFERROR(Inv_SY_B!BK208/Inv_SY_B!$CU208-1,"")</f>
        <v/>
      </c>
      <c r="BL208" s="173" t="str">
        <f>IFERROR(Inv_SY_B!BL208/Inv_SY_B!$CU208-1,"")</f>
        <v/>
      </c>
      <c r="BM208" s="173" t="str">
        <f>IFERROR(Inv_SY_B!BM208/Inv_SY_B!$CU208-1,"")</f>
        <v/>
      </c>
      <c r="BN208" s="173" t="str">
        <f>IFERROR(Inv_SY_B!BN208/Inv_SY_B!$CU208-1,"")</f>
        <v/>
      </c>
      <c r="BO208" s="173" t="str">
        <f>IFERROR(Inv_SY_B!BO208/Inv_SY_B!$CU208-1,"")</f>
        <v/>
      </c>
      <c r="BP208" s="173" t="str">
        <f>IFERROR(Inv_SY_B!BP208/Inv_SY_B!$CU208-1,"")</f>
        <v/>
      </c>
      <c r="BQ208" s="173" t="str">
        <f>IFERROR(Inv_SY_B!BQ208/Inv_SY_B!$CU208-1,"")</f>
        <v/>
      </c>
      <c r="BR208" s="173" t="str">
        <f>IFERROR(Inv_SY_B!BR208/Inv_SY_B!$CU208-1,"")</f>
        <v/>
      </c>
      <c r="BS208" s="173" t="str">
        <f>IFERROR(Inv_SY_B!BS208/Inv_SY_B!$CU208-1,"")</f>
        <v/>
      </c>
      <c r="BT208" s="173" t="str">
        <f>IFERROR(Inv_SY_B!BT208/Inv_SY_B!$CU208-1,"")</f>
        <v/>
      </c>
      <c r="BU208" s="173" t="str">
        <f>IFERROR(Inv_SY_B!BU208/Inv_SY_B!$CU208-1,"")</f>
        <v/>
      </c>
      <c r="BV208" s="173" t="str">
        <f>IFERROR(Inv_SY_B!BV208/Inv_SY_B!$CU208-1,"")</f>
        <v/>
      </c>
      <c r="BW208" s="173" t="str">
        <f>IFERROR(Inv_SY_B!BW208/Inv_SY_B!$CU208-1,"")</f>
        <v/>
      </c>
      <c r="BX208" s="173" t="str">
        <f>IFERROR(Inv_SY_B!BX208/Inv_SY_B!$CU208-1,"")</f>
        <v/>
      </c>
      <c r="BY208" s="173" t="str">
        <f>IFERROR(Inv_SY_B!BY208/Inv_SY_B!$CU208-1,"")</f>
        <v/>
      </c>
      <c r="BZ208" s="173" t="str">
        <f>IFERROR(Inv_SY_B!BZ208/Inv_SY_B!$CU208-1,"")</f>
        <v/>
      </c>
      <c r="CA208" s="173" t="str">
        <f>IFERROR(Inv_SY_B!CA208/Inv_SY_B!$CU208-1,"")</f>
        <v/>
      </c>
      <c r="CB208" s="173" t="str">
        <f>IFERROR(Inv_SY_B!CB208/Inv_SY_B!$CU208-1,"")</f>
        <v/>
      </c>
      <c r="CC208" s="173" t="str">
        <f>IFERROR(Inv_SY_B!CC208/Inv_SY_B!$CU208-1,"")</f>
        <v/>
      </c>
      <c r="CD208" s="173" t="str">
        <f>IFERROR(Inv_SY_B!CD208/Inv_SY_B!$CU208-1,"")</f>
        <v/>
      </c>
      <c r="CE208" s="173" t="str">
        <f>IFERROR(Inv_SY_B!CE208/Inv_SY_B!$CU208-1,"")</f>
        <v/>
      </c>
      <c r="CF208" s="173" t="str">
        <f>IFERROR(Inv_SY_B!CF208/Inv_SY_B!$CU208-1,"")</f>
        <v/>
      </c>
      <c r="CG208" s="173" t="str">
        <f>IFERROR(Inv_SY_B!CG208/Inv_SY_B!$CU208-1,"")</f>
        <v/>
      </c>
      <c r="CH208" s="173" t="str">
        <f>IFERROR(Inv_SY_B!CH208/Inv_SY_B!$CU208-1,"")</f>
        <v/>
      </c>
      <c r="CI208" s="173" t="str">
        <f>IFERROR(Inv_SY_B!CI208/Inv_SY_B!$CU208-1,"")</f>
        <v/>
      </c>
      <c r="CJ208" s="173" t="str">
        <f>IFERROR(Inv_SY_B!CJ208/Inv_SY_B!$CU208-1,"")</f>
        <v/>
      </c>
      <c r="CK208" s="173" t="str">
        <f>IFERROR(Inv_SY_B!CK208/Inv_SY_B!$CU208-1,"")</f>
        <v/>
      </c>
      <c r="CL208" s="173" t="str">
        <f>IFERROR(Inv_SY_B!CL208/Inv_SY_B!$CU208-1,"")</f>
        <v/>
      </c>
      <c r="CM208" s="173" t="str">
        <f>IFERROR(Inv_SY_B!CM208/Inv_SY_B!$CU208-1,"")</f>
        <v/>
      </c>
      <c r="CN208" s="173" t="str">
        <f>IFERROR(Inv_SY_B!CN208/Inv_SY_B!$CU208-1,"")</f>
        <v/>
      </c>
      <c r="CO208" s="173" t="str">
        <f>IFERROR(Inv_SY_B!CO208/Inv_SY_B!$CU208-1,"")</f>
        <v/>
      </c>
      <c r="CP208" s="173" t="str">
        <f>IFERROR(Inv_SY_B!CP208/Inv_SY_B!$CU208-1,"")</f>
        <v/>
      </c>
      <c r="CQ208" s="173" t="str">
        <f>IFERROR(Inv_SY_B!CQ208/Inv_SY_B!$CU208-1,"")</f>
        <v/>
      </c>
      <c r="CR208" s="173" t="str">
        <f>IFERROR(Inv_SY_B!CR208/Inv_SY_B!$CU208-1,"")</f>
        <v/>
      </c>
      <c r="CS208" s="173" t="str">
        <f>IFERROR(Inv_SY_B!CS208/Inv_SY_B!$CU208-1,"")</f>
        <v/>
      </c>
      <c r="CT208" s="173" t="str">
        <f>IFERROR(Inv_SY_B!CT208/Inv_SY_B!$CU208-1,"")</f>
        <v/>
      </c>
      <c r="CU208" s="173"/>
      <c r="CV208" s="173"/>
      <c r="CW208" s="173"/>
      <c r="CX208" s="173"/>
    </row>
    <row r="209" spans="2:102">
      <c r="B209" s="164">
        <f t="shared" si="4"/>
        <v>45901</v>
      </c>
      <c r="C209" s="173" t="str">
        <f>IFERROR(Inv_SY_B!C209/Inv_SY_B!$CU209-1,"")</f>
        <v/>
      </c>
      <c r="D209" s="173" t="str">
        <f>IFERROR(Inv_SY_B!D209/Inv_SY_B!$CU209-1,"")</f>
        <v/>
      </c>
      <c r="E209" s="173" t="str">
        <f>IFERROR(Inv_SY_B!E209/Inv_SY_B!$CU209-1,"")</f>
        <v/>
      </c>
      <c r="F209" s="173" t="str">
        <f>IFERROR(Inv_SY_B!F209/Inv_SY_B!$CU209-1,"")</f>
        <v/>
      </c>
      <c r="G209" s="173" t="str">
        <f>IFERROR(Inv_SY_B!G209/Inv_SY_B!$CU209-1,"")</f>
        <v/>
      </c>
      <c r="H209" s="173" t="str">
        <f>IFERROR(Inv_SY_B!H209/Inv_SY_B!$CU209-1,"")</f>
        <v/>
      </c>
      <c r="I209" s="173" t="str">
        <f>IFERROR(Inv_SY_B!I209/Inv_SY_B!$CU209-1,"")</f>
        <v/>
      </c>
      <c r="J209" s="173" t="str">
        <f>IFERROR(Inv_SY_B!J209/Inv_SY_B!$CU209-1,"")</f>
        <v/>
      </c>
      <c r="K209" s="173" t="str">
        <f>IFERROR(Inv_SY_B!K209/Inv_SY_B!$CU209-1,"")</f>
        <v/>
      </c>
      <c r="L209" s="173" t="str">
        <f>IFERROR(Inv_SY_B!L209/Inv_SY_B!$CU209-1,"")</f>
        <v/>
      </c>
      <c r="M209" s="173" t="str">
        <f>IFERROR(Inv_SY_B!M209/Inv_SY_B!$CU209-1,"")</f>
        <v/>
      </c>
      <c r="N209" s="173" t="str">
        <f>IFERROR(Inv_SY_B!N209/Inv_SY_B!$CU209-1,"")</f>
        <v/>
      </c>
      <c r="O209" s="173" t="str">
        <f>IFERROR(Inv_SY_B!O209/Inv_SY_B!$CU209-1,"")</f>
        <v/>
      </c>
      <c r="P209" s="173" t="str">
        <f>IFERROR(Inv_SY_B!P209/Inv_SY_B!$CU209-1,"")</f>
        <v/>
      </c>
      <c r="Q209" s="173" t="str">
        <f>IFERROR(Inv_SY_B!Q209/Inv_SY_B!$CU209-1,"")</f>
        <v/>
      </c>
      <c r="R209" s="173" t="str">
        <f>IFERROR(Inv_SY_B!R209/Inv_SY_B!$CU209-1,"")</f>
        <v/>
      </c>
      <c r="S209" s="173" t="str">
        <f>IFERROR(Inv_SY_B!S209/Inv_SY_B!$CU209-1,"")</f>
        <v/>
      </c>
      <c r="T209" s="173" t="str">
        <f>IFERROR(Inv_SY_B!T209/Inv_SY_B!$CU209-1,"")</f>
        <v/>
      </c>
      <c r="U209" s="173" t="str">
        <f>IFERROR(Inv_SY_B!U209/Inv_SY_B!$CU209-1,"")</f>
        <v/>
      </c>
      <c r="V209" s="173" t="str">
        <f>IFERROR(Inv_SY_B!V209/Inv_SY_B!$CU209-1,"")</f>
        <v/>
      </c>
      <c r="W209" s="173" t="str">
        <f>IFERROR(Inv_SY_B!W209/Inv_SY_B!$CU209-1,"")</f>
        <v/>
      </c>
      <c r="X209" s="173" t="str">
        <f>IFERROR(Inv_SY_B!X209/Inv_SY_B!$CU209-1,"")</f>
        <v/>
      </c>
      <c r="Y209" s="173" t="str">
        <f>IFERROR(Inv_SY_B!Y209/Inv_SY_B!$CU209-1,"")</f>
        <v/>
      </c>
      <c r="Z209" s="173" t="str">
        <f>IFERROR(Inv_SY_B!Z209/Inv_SY_B!$CU209-1,"")</f>
        <v/>
      </c>
      <c r="AA209" s="173" t="str">
        <f>IFERROR(Inv_SY_B!AA209/Inv_SY_B!$CU209-1,"")</f>
        <v/>
      </c>
      <c r="AB209" s="173" t="str">
        <f>IFERROR(Inv_SY_B!AB209/Inv_SY_B!$CU209-1,"")</f>
        <v/>
      </c>
      <c r="AC209" s="173" t="str">
        <f>IFERROR(Inv_SY_B!AC209/Inv_SY_B!$CU209-1,"")</f>
        <v/>
      </c>
      <c r="AD209" s="173" t="str">
        <f>IFERROR(Inv_SY_B!AD209/Inv_SY_B!$CU209-1,"")</f>
        <v/>
      </c>
      <c r="AE209" s="173" t="str">
        <f>IFERROR(Inv_SY_B!AE209/Inv_SY_B!$CU209-1,"")</f>
        <v/>
      </c>
      <c r="AF209" s="173" t="str">
        <f>IFERROR(Inv_SY_B!AF209/Inv_SY_B!$CU209-1,"")</f>
        <v/>
      </c>
      <c r="AG209" s="173" t="str">
        <f>IFERROR(Inv_SY_B!AG209/Inv_SY_B!$CU209-1,"")</f>
        <v/>
      </c>
      <c r="AH209" s="173" t="str">
        <f>IFERROR(Inv_SY_B!AH209/Inv_SY_B!$CU209-1,"")</f>
        <v/>
      </c>
      <c r="AI209" s="173" t="str">
        <f>IFERROR(Inv_SY_B!AI209/Inv_SY_B!$CU209-1,"")</f>
        <v/>
      </c>
      <c r="AJ209" s="173" t="str">
        <f>IFERROR(Inv_SY_B!AJ209/Inv_SY_B!$CU209-1,"")</f>
        <v/>
      </c>
      <c r="AK209" s="173" t="str">
        <f>IFERROR(Inv_SY_B!AK209/Inv_SY_B!$CU209-1,"")</f>
        <v/>
      </c>
      <c r="AL209" s="173" t="str">
        <f>IFERROR(Inv_SY_B!AL209/Inv_SY_B!$CU209-1,"")</f>
        <v/>
      </c>
      <c r="AM209" s="173" t="str">
        <f>IFERROR(Inv_SY_B!AM209/Inv_SY_B!$CU209-1,"")</f>
        <v/>
      </c>
      <c r="AN209" s="173" t="str">
        <f>IFERROR(Inv_SY_B!AN209/Inv_SY_B!$CU209-1,"")</f>
        <v/>
      </c>
      <c r="AO209" s="173" t="str">
        <f>IFERROR(Inv_SY_B!AO209/Inv_SY_B!$CU209-1,"")</f>
        <v/>
      </c>
      <c r="AP209" s="173" t="str">
        <f>IFERROR(Inv_SY_B!AP209/Inv_SY_B!$CU209-1,"")</f>
        <v/>
      </c>
      <c r="AQ209" s="173" t="str">
        <f>IFERROR(Inv_SY_B!AQ209/Inv_SY_B!$CU209-1,"")</f>
        <v/>
      </c>
      <c r="AR209" s="173" t="str">
        <f>IFERROR(Inv_SY_B!AR209/Inv_SY_B!$CU209-1,"")</f>
        <v/>
      </c>
      <c r="AS209" s="173" t="str">
        <f>IFERROR(Inv_SY_B!AS209/Inv_SY_B!$CU209-1,"")</f>
        <v/>
      </c>
      <c r="AT209" s="173" t="str">
        <f>IFERROR(Inv_SY_B!AT209/Inv_SY_B!$CU209-1,"")</f>
        <v/>
      </c>
      <c r="AU209" s="173" t="str">
        <f>IFERROR(Inv_SY_B!AU209/Inv_SY_B!$CU209-1,"")</f>
        <v/>
      </c>
      <c r="AV209" s="173" t="str">
        <f>IFERROR(Inv_SY_B!AV209/Inv_SY_B!$CU209-1,"")</f>
        <v/>
      </c>
      <c r="AW209" s="173" t="str">
        <f>IFERROR(Inv_SY_B!AW209/Inv_SY_B!$CU209-1,"")</f>
        <v/>
      </c>
      <c r="AX209" s="173" t="str">
        <f>IFERROR(Inv_SY_B!AX209/Inv_SY_B!$CU209-1,"")</f>
        <v/>
      </c>
      <c r="AY209" s="173" t="str">
        <f>IFERROR(Inv_SY_B!AY209/Inv_SY_B!$CU209-1,"")</f>
        <v/>
      </c>
      <c r="AZ209" s="173" t="str">
        <f>IFERROR(Inv_SY_B!AZ209/Inv_SY_B!$CU209-1,"")</f>
        <v/>
      </c>
      <c r="BA209" s="173" t="str">
        <f>IFERROR(Inv_SY_B!BA209/Inv_SY_B!$CU209-1,"")</f>
        <v/>
      </c>
      <c r="BB209" s="173" t="str">
        <f>IFERROR(Inv_SY_B!BB209/Inv_SY_B!$CU209-1,"")</f>
        <v/>
      </c>
      <c r="BC209" s="173" t="str">
        <f>IFERROR(Inv_SY_B!BC209/Inv_SY_B!$CU209-1,"")</f>
        <v/>
      </c>
      <c r="BD209" s="173" t="str">
        <f>IFERROR(Inv_SY_B!BD209/Inv_SY_B!$CU209-1,"")</f>
        <v/>
      </c>
      <c r="BE209" s="173" t="str">
        <f>IFERROR(Inv_SY_B!BE209/Inv_SY_B!$CU209-1,"")</f>
        <v/>
      </c>
      <c r="BF209" s="173" t="str">
        <f>IFERROR(Inv_SY_B!BF209/Inv_SY_B!$CU209-1,"")</f>
        <v/>
      </c>
      <c r="BG209" s="173" t="str">
        <f>IFERROR(Inv_SY_B!BG209/Inv_SY_B!$CU209-1,"")</f>
        <v/>
      </c>
      <c r="BH209" s="173" t="str">
        <f>IFERROR(Inv_SY_B!BH209/Inv_SY_B!$CU209-1,"")</f>
        <v/>
      </c>
      <c r="BI209" s="173" t="str">
        <f>IFERROR(Inv_SY_B!BI209/Inv_SY_B!$CU209-1,"")</f>
        <v/>
      </c>
      <c r="BJ209" s="173" t="str">
        <f>IFERROR(Inv_SY_B!BJ209/Inv_SY_B!$CU209-1,"")</f>
        <v/>
      </c>
      <c r="BK209" s="173" t="str">
        <f>IFERROR(Inv_SY_B!BK209/Inv_SY_B!$CU209-1,"")</f>
        <v/>
      </c>
      <c r="BL209" s="173" t="str">
        <f>IFERROR(Inv_SY_B!BL209/Inv_SY_B!$CU209-1,"")</f>
        <v/>
      </c>
      <c r="BM209" s="173" t="str">
        <f>IFERROR(Inv_SY_B!BM209/Inv_SY_B!$CU209-1,"")</f>
        <v/>
      </c>
      <c r="BN209" s="173" t="str">
        <f>IFERROR(Inv_SY_B!BN209/Inv_SY_B!$CU209-1,"")</f>
        <v/>
      </c>
      <c r="BO209" s="173" t="str">
        <f>IFERROR(Inv_SY_B!BO209/Inv_SY_B!$CU209-1,"")</f>
        <v/>
      </c>
      <c r="BP209" s="173" t="str">
        <f>IFERROR(Inv_SY_B!BP209/Inv_SY_B!$CU209-1,"")</f>
        <v/>
      </c>
      <c r="BQ209" s="173" t="str">
        <f>IFERROR(Inv_SY_B!BQ209/Inv_SY_B!$CU209-1,"")</f>
        <v/>
      </c>
      <c r="BR209" s="173" t="str">
        <f>IFERROR(Inv_SY_B!BR209/Inv_SY_B!$CU209-1,"")</f>
        <v/>
      </c>
      <c r="BS209" s="173" t="str">
        <f>IFERROR(Inv_SY_B!BS209/Inv_SY_B!$CU209-1,"")</f>
        <v/>
      </c>
      <c r="BT209" s="173" t="str">
        <f>IFERROR(Inv_SY_B!BT209/Inv_SY_B!$CU209-1,"")</f>
        <v/>
      </c>
      <c r="BU209" s="173" t="str">
        <f>IFERROR(Inv_SY_B!BU209/Inv_SY_B!$CU209-1,"")</f>
        <v/>
      </c>
      <c r="BV209" s="173" t="str">
        <f>IFERROR(Inv_SY_B!BV209/Inv_SY_B!$CU209-1,"")</f>
        <v/>
      </c>
      <c r="BW209" s="173" t="str">
        <f>IFERROR(Inv_SY_B!BW209/Inv_SY_B!$CU209-1,"")</f>
        <v/>
      </c>
      <c r="BX209" s="173" t="str">
        <f>IFERROR(Inv_SY_B!BX209/Inv_SY_B!$CU209-1,"")</f>
        <v/>
      </c>
      <c r="BY209" s="173" t="str">
        <f>IFERROR(Inv_SY_B!BY209/Inv_SY_B!$CU209-1,"")</f>
        <v/>
      </c>
      <c r="BZ209" s="173" t="str">
        <f>IFERROR(Inv_SY_B!BZ209/Inv_SY_B!$CU209-1,"")</f>
        <v/>
      </c>
      <c r="CA209" s="173" t="str">
        <f>IFERROR(Inv_SY_B!CA209/Inv_SY_B!$CU209-1,"")</f>
        <v/>
      </c>
      <c r="CB209" s="173" t="str">
        <f>IFERROR(Inv_SY_B!CB209/Inv_SY_B!$CU209-1,"")</f>
        <v/>
      </c>
      <c r="CC209" s="173" t="str">
        <f>IFERROR(Inv_SY_B!CC209/Inv_SY_B!$CU209-1,"")</f>
        <v/>
      </c>
      <c r="CD209" s="173" t="str">
        <f>IFERROR(Inv_SY_B!CD209/Inv_SY_B!$CU209-1,"")</f>
        <v/>
      </c>
      <c r="CE209" s="173" t="str">
        <f>IFERROR(Inv_SY_B!CE209/Inv_SY_B!$CU209-1,"")</f>
        <v/>
      </c>
      <c r="CF209" s="173" t="str">
        <f>IFERROR(Inv_SY_B!CF209/Inv_SY_B!$CU209-1,"")</f>
        <v/>
      </c>
      <c r="CG209" s="173" t="str">
        <f>IFERROR(Inv_SY_B!CG209/Inv_SY_B!$CU209-1,"")</f>
        <v/>
      </c>
      <c r="CH209" s="173" t="str">
        <f>IFERROR(Inv_SY_B!CH209/Inv_SY_B!$CU209-1,"")</f>
        <v/>
      </c>
      <c r="CI209" s="173" t="str">
        <f>IFERROR(Inv_SY_B!CI209/Inv_SY_B!$CU209-1,"")</f>
        <v/>
      </c>
      <c r="CJ209" s="173" t="str">
        <f>IFERROR(Inv_SY_B!CJ209/Inv_SY_B!$CU209-1,"")</f>
        <v/>
      </c>
      <c r="CK209" s="173" t="str">
        <f>IFERROR(Inv_SY_B!CK209/Inv_SY_B!$CU209-1,"")</f>
        <v/>
      </c>
      <c r="CL209" s="173" t="str">
        <f>IFERROR(Inv_SY_B!CL209/Inv_SY_B!$CU209-1,"")</f>
        <v/>
      </c>
      <c r="CM209" s="173" t="str">
        <f>IFERROR(Inv_SY_B!CM209/Inv_SY_B!$CU209-1,"")</f>
        <v/>
      </c>
      <c r="CN209" s="173" t="str">
        <f>IFERROR(Inv_SY_B!CN209/Inv_SY_B!$CU209-1,"")</f>
        <v/>
      </c>
      <c r="CO209" s="173" t="str">
        <f>IFERROR(Inv_SY_B!CO209/Inv_SY_B!$CU209-1,"")</f>
        <v/>
      </c>
      <c r="CP209" s="173" t="str">
        <f>IFERROR(Inv_SY_B!CP209/Inv_SY_B!$CU209-1,"")</f>
        <v/>
      </c>
      <c r="CQ209" s="173" t="str">
        <f>IFERROR(Inv_SY_B!CQ209/Inv_SY_B!$CU209-1,"")</f>
        <v/>
      </c>
      <c r="CR209" s="173" t="str">
        <f>IFERROR(Inv_SY_B!CR209/Inv_SY_B!$CU209-1,"")</f>
        <v/>
      </c>
      <c r="CS209" s="173" t="str">
        <f>IFERROR(Inv_SY_B!CS209/Inv_SY_B!$CU209-1,"")</f>
        <v/>
      </c>
      <c r="CT209" s="173" t="str">
        <f>IFERROR(Inv_SY_B!CT209/Inv_SY_B!$CU209-1,"")</f>
        <v/>
      </c>
      <c r="CU209" s="173"/>
      <c r="CV209" s="173"/>
      <c r="CW209" s="173"/>
      <c r="CX209" s="173"/>
    </row>
    <row r="210" spans="2:102">
      <c r="B210" s="164">
        <f t="shared" si="4"/>
        <v>45902</v>
      </c>
      <c r="C210" s="173" t="str">
        <f>IFERROR(Inv_SY_B!C210/Inv_SY_B!$CU210-1,"")</f>
        <v/>
      </c>
      <c r="D210" s="173" t="str">
        <f>IFERROR(Inv_SY_B!D210/Inv_SY_B!$CU210-1,"")</f>
        <v/>
      </c>
      <c r="E210" s="173" t="str">
        <f>IFERROR(Inv_SY_B!E210/Inv_SY_B!$CU210-1,"")</f>
        <v/>
      </c>
      <c r="F210" s="173" t="str">
        <f>IFERROR(Inv_SY_B!F210/Inv_SY_B!$CU210-1,"")</f>
        <v/>
      </c>
      <c r="G210" s="173" t="str">
        <f>IFERROR(Inv_SY_B!G210/Inv_SY_B!$CU210-1,"")</f>
        <v/>
      </c>
      <c r="H210" s="173" t="str">
        <f>IFERROR(Inv_SY_B!H210/Inv_SY_B!$CU210-1,"")</f>
        <v/>
      </c>
      <c r="I210" s="173" t="str">
        <f>IFERROR(Inv_SY_B!I210/Inv_SY_B!$CU210-1,"")</f>
        <v/>
      </c>
      <c r="J210" s="173" t="str">
        <f>IFERROR(Inv_SY_B!J210/Inv_SY_B!$CU210-1,"")</f>
        <v/>
      </c>
      <c r="K210" s="173" t="str">
        <f>IFERROR(Inv_SY_B!K210/Inv_SY_B!$CU210-1,"")</f>
        <v/>
      </c>
      <c r="L210" s="173" t="str">
        <f>IFERROR(Inv_SY_B!L210/Inv_SY_B!$CU210-1,"")</f>
        <v/>
      </c>
      <c r="M210" s="173" t="str">
        <f>IFERROR(Inv_SY_B!M210/Inv_SY_B!$CU210-1,"")</f>
        <v/>
      </c>
      <c r="N210" s="173" t="str">
        <f>IFERROR(Inv_SY_B!N210/Inv_SY_B!$CU210-1,"")</f>
        <v/>
      </c>
      <c r="O210" s="173" t="str">
        <f>IFERROR(Inv_SY_B!O210/Inv_SY_B!$CU210-1,"")</f>
        <v/>
      </c>
      <c r="P210" s="173" t="str">
        <f>IFERROR(Inv_SY_B!P210/Inv_SY_B!$CU210-1,"")</f>
        <v/>
      </c>
      <c r="Q210" s="173" t="str">
        <f>IFERROR(Inv_SY_B!Q210/Inv_SY_B!$CU210-1,"")</f>
        <v/>
      </c>
      <c r="R210" s="173" t="str">
        <f>IFERROR(Inv_SY_B!R210/Inv_SY_B!$CU210-1,"")</f>
        <v/>
      </c>
      <c r="S210" s="173" t="str">
        <f>IFERROR(Inv_SY_B!S210/Inv_SY_B!$CU210-1,"")</f>
        <v/>
      </c>
      <c r="T210" s="173" t="str">
        <f>IFERROR(Inv_SY_B!T210/Inv_SY_B!$CU210-1,"")</f>
        <v/>
      </c>
      <c r="U210" s="173" t="str">
        <f>IFERROR(Inv_SY_B!U210/Inv_SY_B!$CU210-1,"")</f>
        <v/>
      </c>
      <c r="V210" s="173" t="str">
        <f>IFERROR(Inv_SY_B!V210/Inv_SY_B!$CU210-1,"")</f>
        <v/>
      </c>
      <c r="W210" s="173" t="str">
        <f>IFERROR(Inv_SY_B!W210/Inv_SY_B!$CU210-1,"")</f>
        <v/>
      </c>
      <c r="X210" s="173" t="str">
        <f>IFERROR(Inv_SY_B!X210/Inv_SY_B!$CU210-1,"")</f>
        <v/>
      </c>
      <c r="Y210" s="173" t="str">
        <f>IFERROR(Inv_SY_B!Y210/Inv_SY_B!$CU210-1,"")</f>
        <v/>
      </c>
      <c r="Z210" s="173" t="str">
        <f>IFERROR(Inv_SY_B!Z210/Inv_SY_B!$CU210-1,"")</f>
        <v/>
      </c>
      <c r="AA210" s="173" t="str">
        <f>IFERROR(Inv_SY_B!AA210/Inv_SY_B!$CU210-1,"")</f>
        <v/>
      </c>
      <c r="AB210" s="173" t="str">
        <f>IFERROR(Inv_SY_B!AB210/Inv_SY_B!$CU210-1,"")</f>
        <v/>
      </c>
      <c r="AC210" s="173" t="str">
        <f>IFERROR(Inv_SY_B!AC210/Inv_SY_B!$CU210-1,"")</f>
        <v/>
      </c>
      <c r="AD210" s="173" t="str">
        <f>IFERROR(Inv_SY_B!AD210/Inv_SY_B!$CU210-1,"")</f>
        <v/>
      </c>
      <c r="AE210" s="173" t="str">
        <f>IFERROR(Inv_SY_B!AE210/Inv_SY_B!$CU210-1,"")</f>
        <v/>
      </c>
      <c r="AF210" s="173" t="str">
        <f>IFERROR(Inv_SY_B!AF210/Inv_SY_B!$CU210-1,"")</f>
        <v/>
      </c>
      <c r="AG210" s="173" t="str">
        <f>IFERROR(Inv_SY_B!AG210/Inv_SY_B!$CU210-1,"")</f>
        <v/>
      </c>
      <c r="AH210" s="173" t="str">
        <f>IFERROR(Inv_SY_B!AH210/Inv_SY_B!$CU210-1,"")</f>
        <v/>
      </c>
      <c r="AI210" s="173" t="str">
        <f>IFERROR(Inv_SY_B!AI210/Inv_SY_B!$CU210-1,"")</f>
        <v/>
      </c>
      <c r="AJ210" s="173" t="str">
        <f>IFERROR(Inv_SY_B!AJ210/Inv_SY_B!$CU210-1,"")</f>
        <v/>
      </c>
      <c r="AK210" s="173" t="str">
        <f>IFERROR(Inv_SY_B!AK210/Inv_SY_B!$CU210-1,"")</f>
        <v/>
      </c>
      <c r="AL210" s="173" t="str">
        <f>IFERROR(Inv_SY_B!AL210/Inv_SY_B!$CU210-1,"")</f>
        <v/>
      </c>
      <c r="AM210" s="173" t="str">
        <f>IFERROR(Inv_SY_B!AM210/Inv_SY_B!$CU210-1,"")</f>
        <v/>
      </c>
      <c r="AN210" s="173" t="str">
        <f>IFERROR(Inv_SY_B!AN210/Inv_SY_B!$CU210-1,"")</f>
        <v/>
      </c>
      <c r="AO210" s="173" t="str">
        <f>IFERROR(Inv_SY_B!AO210/Inv_SY_B!$CU210-1,"")</f>
        <v/>
      </c>
      <c r="AP210" s="173" t="str">
        <f>IFERROR(Inv_SY_B!AP210/Inv_SY_B!$CU210-1,"")</f>
        <v/>
      </c>
      <c r="AQ210" s="173" t="str">
        <f>IFERROR(Inv_SY_B!AQ210/Inv_SY_B!$CU210-1,"")</f>
        <v/>
      </c>
      <c r="AR210" s="173" t="str">
        <f>IFERROR(Inv_SY_B!AR210/Inv_SY_B!$CU210-1,"")</f>
        <v/>
      </c>
      <c r="AS210" s="173" t="str">
        <f>IFERROR(Inv_SY_B!AS210/Inv_SY_B!$CU210-1,"")</f>
        <v/>
      </c>
      <c r="AT210" s="173" t="str">
        <f>IFERROR(Inv_SY_B!AT210/Inv_SY_B!$CU210-1,"")</f>
        <v/>
      </c>
      <c r="AU210" s="173" t="str">
        <f>IFERROR(Inv_SY_B!AU210/Inv_SY_B!$CU210-1,"")</f>
        <v/>
      </c>
      <c r="AV210" s="173" t="str">
        <f>IFERROR(Inv_SY_B!AV210/Inv_SY_B!$CU210-1,"")</f>
        <v/>
      </c>
      <c r="AW210" s="173" t="str">
        <f>IFERROR(Inv_SY_B!AW210/Inv_SY_B!$CU210-1,"")</f>
        <v/>
      </c>
      <c r="AX210" s="173" t="str">
        <f>IFERROR(Inv_SY_B!AX210/Inv_SY_B!$CU210-1,"")</f>
        <v/>
      </c>
      <c r="AY210" s="173" t="str">
        <f>IFERROR(Inv_SY_B!AY210/Inv_SY_B!$CU210-1,"")</f>
        <v/>
      </c>
      <c r="AZ210" s="173" t="str">
        <f>IFERROR(Inv_SY_B!AZ210/Inv_SY_B!$CU210-1,"")</f>
        <v/>
      </c>
      <c r="BA210" s="173" t="str">
        <f>IFERROR(Inv_SY_B!BA210/Inv_SY_B!$CU210-1,"")</f>
        <v/>
      </c>
      <c r="BB210" s="173" t="str">
        <f>IFERROR(Inv_SY_B!BB210/Inv_SY_B!$CU210-1,"")</f>
        <v/>
      </c>
      <c r="BC210" s="173" t="str">
        <f>IFERROR(Inv_SY_B!BC210/Inv_SY_B!$CU210-1,"")</f>
        <v/>
      </c>
      <c r="BD210" s="173" t="str">
        <f>IFERROR(Inv_SY_B!BD210/Inv_SY_B!$CU210-1,"")</f>
        <v/>
      </c>
      <c r="BE210" s="173" t="str">
        <f>IFERROR(Inv_SY_B!BE210/Inv_SY_B!$CU210-1,"")</f>
        <v/>
      </c>
      <c r="BF210" s="173" t="str">
        <f>IFERROR(Inv_SY_B!BF210/Inv_SY_B!$CU210-1,"")</f>
        <v/>
      </c>
      <c r="BG210" s="173" t="str">
        <f>IFERROR(Inv_SY_B!BG210/Inv_SY_B!$CU210-1,"")</f>
        <v/>
      </c>
      <c r="BH210" s="173" t="str">
        <f>IFERROR(Inv_SY_B!BH210/Inv_SY_B!$CU210-1,"")</f>
        <v/>
      </c>
      <c r="BI210" s="173" t="str">
        <f>IFERROR(Inv_SY_B!BI210/Inv_SY_B!$CU210-1,"")</f>
        <v/>
      </c>
      <c r="BJ210" s="173" t="str">
        <f>IFERROR(Inv_SY_B!BJ210/Inv_SY_B!$CU210-1,"")</f>
        <v/>
      </c>
      <c r="BK210" s="173" t="str">
        <f>IFERROR(Inv_SY_B!BK210/Inv_SY_B!$CU210-1,"")</f>
        <v/>
      </c>
      <c r="BL210" s="173" t="str">
        <f>IFERROR(Inv_SY_B!BL210/Inv_SY_B!$CU210-1,"")</f>
        <v/>
      </c>
      <c r="BM210" s="173" t="str">
        <f>IFERROR(Inv_SY_B!BM210/Inv_SY_B!$CU210-1,"")</f>
        <v/>
      </c>
      <c r="BN210" s="173" t="str">
        <f>IFERROR(Inv_SY_B!BN210/Inv_SY_B!$CU210-1,"")</f>
        <v/>
      </c>
      <c r="BO210" s="173" t="str">
        <f>IFERROR(Inv_SY_B!BO210/Inv_SY_B!$CU210-1,"")</f>
        <v/>
      </c>
      <c r="BP210" s="173" t="str">
        <f>IFERROR(Inv_SY_B!BP210/Inv_SY_B!$CU210-1,"")</f>
        <v/>
      </c>
      <c r="BQ210" s="173" t="str">
        <f>IFERROR(Inv_SY_B!BQ210/Inv_SY_B!$CU210-1,"")</f>
        <v/>
      </c>
      <c r="BR210" s="173" t="str">
        <f>IFERROR(Inv_SY_B!BR210/Inv_SY_B!$CU210-1,"")</f>
        <v/>
      </c>
      <c r="BS210" s="173" t="str">
        <f>IFERROR(Inv_SY_B!BS210/Inv_SY_B!$CU210-1,"")</f>
        <v/>
      </c>
      <c r="BT210" s="173" t="str">
        <f>IFERROR(Inv_SY_B!BT210/Inv_SY_B!$CU210-1,"")</f>
        <v/>
      </c>
      <c r="BU210" s="173" t="str">
        <f>IFERROR(Inv_SY_B!BU210/Inv_SY_B!$CU210-1,"")</f>
        <v/>
      </c>
      <c r="BV210" s="173" t="str">
        <f>IFERROR(Inv_SY_B!BV210/Inv_SY_B!$CU210-1,"")</f>
        <v/>
      </c>
      <c r="BW210" s="173" t="str">
        <f>IFERROR(Inv_SY_B!BW210/Inv_SY_B!$CU210-1,"")</f>
        <v/>
      </c>
      <c r="BX210" s="173" t="str">
        <f>IFERROR(Inv_SY_B!BX210/Inv_SY_B!$CU210-1,"")</f>
        <v/>
      </c>
      <c r="BY210" s="173" t="str">
        <f>IFERROR(Inv_SY_B!BY210/Inv_SY_B!$CU210-1,"")</f>
        <v/>
      </c>
      <c r="BZ210" s="173" t="str">
        <f>IFERROR(Inv_SY_B!BZ210/Inv_SY_B!$CU210-1,"")</f>
        <v/>
      </c>
      <c r="CA210" s="173" t="str">
        <f>IFERROR(Inv_SY_B!CA210/Inv_SY_B!$CU210-1,"")</f>
        <v/>
      </c>
      <c r="CB210" s="173" t="str">
        <f>IFERROR(Inv_SY_B!CB210/Inv_SY_B!$CU210-1,"")</f>
        <v/>
      </c>
      <c r="CC210" s="173" t="str">
        <f>IFERROR(Inv_SY_B!CC210/Inv_SY_B!$CU210-1,"")</f>
        <v/>
      </c>
      <c r="CD210" s="173" t="str">
        <f>IFERROR(Inv_SY_B!CD210/Inv_SY_B!$CU210-1,"")</f>
        <v/>
      </c>
      <c r="CE210" s="173" t="str">
        <f>IFERROR(Inv_SY_B!CE210/Inv_SY_B!$CU210-1,"")</f>
        <v/>
      </c>
      <c r="CF210" s="173" t="str">
        <f>IFERROR(Inv_SY_B!CF210/Inv_SY_B!$CU210-1,"")</f>
        <v/>
      </c>
      <c r="CG210" s="173" t="str">
        <f>IFERROR(Inv_SY_B!CG210/Inv_SY_B!$CU210-1,"")</f>
        <v/>
      </c>
      <c r="CH210" s="173" t="str">
        <f>IFERROR(Inv_SY_B!CH210/Inv_SY_B!$CU210-1,"")</f>
        <v/>
      </c>
      <c r="CI210" s="173" t="str">
        <f>IFERROR(Inv_SY_B!CI210/Inv_SY_B!$CU210-1,"")</f>
        <v/>
      </c>
      <c r="CJ210" s="173" t="str">
        <f>IFERROR(Inv_SY_B!CJ210/Inv_SY_B!$CU210-1,"")</f>
        <v/>
      </c>
      <c r="CK210" s="173" t="str">
        <f>IFERROR(Inv_SY_B!CK210/Inv_SY_B!$CU210-1,"")</f>
        <v/>
      </c>
      <c r="CL210" s="173" t="str">
        <f>IFERROR(Inv_SY_B!CL210/Inv_SY_B!$CU210-1,"")</f>
        <v/>
      </c>
      <c r="CM210" s="173" t="str">
        <f>IFERROR(Inv_SY_B!CM210/Inv_SY_B!$CU210-1,"")</f>
        <v/>
      </c>
      <c r="CN210" s="173" t="str">
        <f>IFERROR(Inv_SY_B!CN210/Inv_SY_B!$CU210-1,"")</f>
        <v/>
      </c>
      <c r="CO210" s="173" t="str">
        <f>IFERROR(Inv_SY_B!CO210/Inv_SY_B!$CU210-1,"")</f>
        <v/>
      </c>
      <c r="CP210" s="173" t="str">
        <f>IFERROR(Inv_SY_B!CP210/Inv_SY_B!$CU210-1,"")</f>
        <v/>
      </c>
      <c r="CQ210" s="173" t="str">
        <f>IFERROR(Inv_SY_B!CQ210/Inv_SY_B!$CU210-1,"")</f>
        <v/>
      </c>
      <c r="CR210" s="173" t="str">
        <f>IFERROR(Inv_SY_B!CR210/Inv_SY_B!$CU210-1,"")</f>
        <v/>
      </c>
      <c r="CS210" s="173" t="str">
        <f>IFERROR(Inv_SY_B!CS210/Inv_SY_B!$CU210-1,"")</f>
        <v/>
      </c>
      <c r="CT210" s="173" t="str">
        <f>IFERROR(Inv_SY_B!CT210/Inv_SY_B!$CU210-1,"")</f>
        <v/>
      </c>
      <c r="CU210" s="173"/>
      <c r="CV210" s="173"/>
      <c r="CW210" s="173"/>
      <c r="CX210" s="173"/>
    </row>
    <row r="211" spans="2:102">
      <c r="B211" s="164">
        <f t="shared" si="4"/>
        <v>45903</v>
      </c>
      <c r="C211" s="173" t="str">
        <f>IFERROR(Inv_SY_B!C211/Inv_SY_B!$CU211-1,"")</f>
        <v/>
      </c>
      <c r="D211" s="173" t="str">
        <f>IFERROR(Inv_SY_B!D211/Inv_SY_B!$CU211-1,"")</f>
        <v/>
      </c>
      <c r="E211" s="173" t="str">
        <f>IFERROR(Inv_SY_B!E211/Inv_SY_B!$CU211-1,"")</f>
        <v/>
      </c>
      <c r="F211" s="173" t="str">
        <f>IFERROR(Inv_SY_B!F211/Inv_SY_B!$CU211-1,"")</f>
        <v/>
      </c>
      <c r="G211" s="173" t="str">
        <f>IFERROR(Inv_SY_B!G211/Inv_SY_B!$CU211-1,"")</f>
        <v/>
      </c>
      <c r="H211" s="173" t="str">
        <f>IFERROR(Inv_SY_B!H211/Inv_SY_B!$CU211-1,"")</f>
        <v/>
      </c>
      <c r="I211" s="173" t="str">
        <f>IFERROR(Inv_SY_B!I211/Inv_SY_B!$CU211-1,"")</f>
        <v/>
      </c>
      <c r="J211" s="173" t="str">
        <f>IFERROR(Inv_SY_B!J211/Inv_SY_B!$CU211-1,"")</f>
        <v/>
      </c>
      <c r="K211" s="173" t="str">
        <f>IFERROR(Inv_SY_B!K211/Inv_SY_B!$CU211-1,"")</f>
        <v/>
      </c>
      <c r="L211" s="173" t="str">
        <f>IFERROR(Inv_SY_B!L211/Inv_SY_B!$CU211-1,"")</f>
        <v/>
      </c>
      <c r="M211" s="173" t="str">
        <f>IFERROR(Inv_SY_B!M211/Inv_SY_B!$CU211-1,"")</f>
        <v/>
      </c>
      <c r="N211" s="173" t="str">
        <f>IFERROR(Inv_SY_B!N211/Inv_SY_B!$CU211-1,"")</f>
        <v/>
      </c>
      <c r="O211" s="173" t="str">
        <f>IFERROR(Inv_SY_B!O211/Inv_SY_B!$CU211-1,"")</f>
        <v/>
      </c>
      <c r="P211" s="173" t="str">
        <f>IFERROR(Inv_SY_B!P211/Inv_SY_B!$CU211-1,"")</f>
        <v/>
      </c>
      <c r="Q211" s="173" t="str">
        <f>IFERROR(Inv_SY_B!Q211/Inv_SY_B!$CU211-1,"")</f>
        <v/>
      </c>
      <c r="R211" s="173" t="str">
        <f>IFERROR(Inv_SY_B!R211/Inv_SY_B!$CU211-1,"")</f>
        <v/>
      </c>
      <c r="S211" s="173" t="str">
        <f>IFERROR(Inv_SY_B!S211/Inv_SY_B!$CU211-1,"")</f>
        <v/>
      </c>
      <c r="T211" s="173" t="str">
        <f>IFERROR(Inv_SY_B!T211/Inv_SY_B!$CU211-1,"")</f>
        <v/>
      </c>
      <c r="U211" s="173" t="str">
        <f>IFERROR(Inv_SY_B!U211/Inv_SY_B!$CU211-1,"")</f>
        <v/>
      </c>
      <c r="V211" s="173" t="str">
        <f>IFERROR(Inv_SY_B!V211/Inv_SY_B!$CU211-1,"")</f>
        <v/>
      </c>
      <c r="W211" s="173" t="str">
        <f>IFERROR(Inv_SY_B!W211/Inv_SY_B!$CU211-1,"")</f>
        <v/>
      </c>
      <c r="X211" s="173" t="str">
        <f>IFERROR(Inv_SY_B!X211/Inv_SY_B!$CU211-1,"")</f>
        <v/>
      </c>
      <c r="Y211" s="173" t="str">
        <f>IFERROR(Inv_SY_B!Y211/Inv_SY_B!$CU211-1,"")</f>
        <v/>
      </c>
      <c r="Z211" s="173" t="str">
        <f>IFERROR(Inv_SY_B!Z211/Inv_SY_B!$CU211-1,"")</f>
        <v/>
      </c>
      <c r="AA211" s="173" t="str">
        <f>IFERROR(Inv_SY_B!AA211/Inv_SY_B!$CU211-1,"")</f>
        <v/>
      </c>
      <c r="AB211" s="173" t="str">
        <f>IFERROR(Inv_SY_B!AB211/Inv_SY_B!$CU211-1,"")</f>
        <v/>
      </c>
      <c r="AC211" s="173" t="str">
        <f>IFERROR(Inv_SY_B!AC211/Inv_SY_B!$CU211-1,"")</f>
        <v/>
      </c>
      <c r="AD211" s="173" t="str">
        <f>IFERROR(Inv_SY_B!AD211/Inv_SY_B!$CU211-1,"")</f>
        <v/>
      </c>
      <c r="AE211" s="173" t="str">
        <f>IFERROR(Inv_SY_B!AE211/Inv_SY_B!$CU211-1,"")</f>
        <v/>
      </c>
      <c r="AF211" s="173" t="str">
        <f>IFERROR(Inv_SY_B!AF211/Inv_SY_B!$CU211-1,"")</f>
        <v/>
      </c>
      <c r="AG211" s="173" t="str">
        <f>IFERROR(Inv_SY_B!AG211/Inv_SY_B!$CU211-1,"")</f>
        <v/>
      </c>
      <c r="AH211" s="173" t="str">
        <f>IFERROR(Inv_SY_B!AH211/Inv_SY_B!$CU211-1,"")</f>
        <v/>
      </c>
      <c r="AI211" s="173" t="str">
        <f>IFERROR(Inv_SY_B!AI211/Inv_SY_B!$CU211-1,"")</f>
        <v/>
      </c>
      <c r="AJ211" s="173" t="str">
        <f>IFERROR(Inv_SY_B!AJ211/Inv_SY_B!$CU211-1,"")</f>
        <v/>
      </c>
      <c r="AK211" s="173" t="str">
        <f>IFERROR(Inv_SY_B!AK211/Inv_SY_B!$CU211-1,"")</f>
        <v/>
      </c>
      <c r="AL211" s="173" t="str">
        <f>IFERROR(Inv_SY_B!AL211/Inv_SY_B!$CU211-1,"")</f>
        <v/>
      </c>
      <c r="AM211" s="173" t="str">
        <f>IFERROR(Inv_SY_B!AM211/Inv_SY_B!$CU211-1,"")</f>
        <v/>
      </c>
      <c r="AN211" s="173" t="str">
        <f>IFERROR(Inv_SY_B!AN211/Inv_SY_B!$CU211-1,"")</f>
        <v/>
      </c>
      <c r="AO211" s="173" t="str">
        <f>IFERROR(Inv_SY_B!AO211/Inv_SY_B!$CU211-1,"")</f>
        <v/>
      </c>
      <c r="AP211" s="173" t="str">
        <f>IFERROR(Inv_SY_B!AP211/Inv_SY_B!$CU211-1,"")</f>
        <v/>
      </c>
      <c r="AQ211" s="173" t="str">
        <f>IFERROR(Inv_SY_B!AQ211/Inv_SY_B!$CU211-1,"")</f>
        <v/>
      </c>
      <c r="AR211" s="173" t="str">
        <f>IFERROR(Inv_SY_B!AR211/Inv_SY_B!$CU211-1,"")</f>
        <v/>
      </c>
      <c r="AS211" s="173" t="str">
        <f>IFERROR(Inv_SY_B!AS211/Inv_SY_B!$CU211-1,"")</f>
        <v/>
      </c>
      <c r="AT211" s="173" t="str">
        <f>IFERROR(Inv_SY_B!AT211/Inv_SY_B!$CU211-1,"")</f>
        <v/>
      </c>
      <c r="AU211" s="173" t="str">
        <f>IFERROR(Inv_SY_B!AU211/Inv_SY_B!$CU211-1,"")</f>
        <v/>
      </c>
      <c r="AV211" s="173" t="str">
        <f>IFERROR(Inv_SY_B!AV211/Inv_SY_B!$CU211-1,"")</f>
        <v/>
      </c>
      <c r="AW211" s="173" t="str">
        <f>IFERROR(Inv_SY_B!AW211/Inv_SY_B!$CU211-1,"")</f>
        <v/>
      </c>
      <c r="AX211" s="173" t="str">
        <f>IFERROR(Inv_SY_B!AX211/Inv_SY_B!$CU211-1,"")</f>
        <v/>
      </c>
      <c r="AY211" s="173" t="str">
        <f>IFERROR(Inv_SY_B!AY211/Inv_SY_B!$CU211-1,"")</f>
        <v/>
      </c>
      <c r="AZ211" s="173" t="str">
        <f>IFERROR(Inv_SY_B!AZ211/Inv_SY_B!$CU211-1,"")</f>
        <v/>
      </c>
      <c r="BA211" s="173" t="str">
        <f>IFERROR(Inv_SY_B!BA211/Inv_SY_B!$CU211-1,"")</f>
        <v/>
      </c>
      <c r="BB211" s="173" t="str">
        <f>IFERROR(Inv_SY_B!BB211/Inv_SY_B!$CU211-1,"")</f>
        <v/>
      </c>
      <c r="BC211" s="173" t="str">
        <f>IFERROR(Inv_SY_B!BC211/Inv_SY_B!$CU211-1,"")</f>
        <v/>
      </c>
      <c r="BD211" s="173" t="str">
        <f>IFERROR(Inv_SY_B!BD211/Inv_SY_B!$CU211-1,"")</f>
        <v/>
      </c>
      <c r="BE211" s="173" t="str">
        <f>IFERROR(Inv_SY_B!BE211/Inv_SY_B!$CU211-1,"")</f>
        <v/>
      </c>
      <c r="BF211" s="173" t="str">
        <f>IFERROR(Inv_SY_B!BF211/Inv_SY_B!$CU211-1,"")</f>
        <v/>
      </c>
      <c r="BG211" s="173" t="str">
        <f>IFERROR(Inv_SY_B!BG211/Inv_SY_B!$CU211-1,"")</f>
        <v/>
      </c>
      <c r="BH211" s="173" t="str">
        <f>IFERROR(Inv_SY_B!BH211/Inv_SY_B!$CU211-1,"")</f>
        <v/>
      </c>
      <c r="BI211" s="173" t="str">
        <f>IFERROR(Inv_SY_B!BI211/Inv_SY_B!$CU211-1,"")</f>
        <v/>
      </c>
      <c r="BJ211" s="173" t="str">
        <f>IFERROR(Inv_SY_B!BJ211/Inv_SY_B!$CU211-1,"")</f>
        <v/>
      </c>
      <c r="BK211" s="173" t="str">
        <f>IFERROR(Inv_SY_B!BK211/Inv_SY_B!$CU211-1,"")</f>
        <v/>
      </c>
      <c r="BL211" s="173" t="str">
        <f>IFERROR(Inv_SY_B!BL211/Inv_SY_B!$CU211-1,"")</f>
        <v/>
      </c>
      <c r="BM211" s="173" t="str">
        <f>IFERROR(Inv_SY_B!BM211/Inv_SY_B!$CU211-1,"")</f>
        <v/>
      </c>
      <c r="BN211" s="173" t="str">
        <f>IFERROR(Inv_SY_B!BN211/Inv_SY_B!$CU211-1,"")</f>
        <v/>
      </c>
      <c r="BO211" s="173" t="str">
        <f>IFERROR(Inv_SY_B!BO211/Inv_SY_B!$CU211-1,"")</f>
        <v/>
      </c>
      <c r="BP211" s="173" t="str">
        <f>IFERROR(Inv_SY_B!BP211/Inv_SY_B!$CU211-1,"")</f>
        <v/>
      </c>
      <c r="BQ211" s="173" t="str">
        <f>IFERROR(Inv_SY_B!BQ211/Inv_SY_B!$CU211-1,"")</f>
        <v/>
      </c>
      <c r="BR211" s="173" t="str">
        <f>IFERROR(Inv_SY_B!BR211/Inv_SY_B!$CU211-1,"")</f>
        <v/>
      </c>
      <c r="BS211" s="173" t="str">
        <f>IFERROR(Inv_SY_B!BS211/Inv_SY_B!$CU211-1,"")</f>
        <v/>
      </c>
      <c r="BT211" s="173" t="str">
        <f>IFERROR(Inv_SY_B!BT211/Inv_SY_B!$CU211-1,"")</f>
        <v/>
      </c>
      <c r="BU211" s="173" t="str">
        <f>IFERROR(Inv_SY_B!BU211/Inv_SY_B!$CU211-1,"")</f>
        <v/>
      </c>
      <c r="BV211" s="173" t="str">
        <f>IFERROR(Inv_SY_B!BV211/Inv_SY_B!$CU211-1,"")</f>
        <v/>
      </c>
      <c r="BW211" s="173" t="str">
        <f>IFERROR(Inv_SY_B!BW211/Inv_SY_B!$CU211-1,"")</f>
        <v/>
      </c>
      <c r="BX211" s="173" t="str">
        <f>IFERROR(Inv_SY_B!BX211/Inv_SY_B!$CU211-1,"")</f>
        <v/>
      </c>
      <c r="BY211" s="173" t="str">
        <f>IFERROR(Inv_SY_B!BY211/Inv_SY_B!$CU211-1,"")</f>
        <v/>
      </c>
      <c r="BZ211" s="173" t="str">
        <f>IFERROR(Inv_SY_B!BZ211/Inv_SY_B!$CU211-1,"")</f>
        <v/>
      </c>
      <c r="CA211" s="173" t="str">
        <f>IFERROR(Inv_SY_B!CA211/Inv_SY_B!$CU211-1,"")</f>
        <v/>
      </c>
      <c r="CB211" s="173" t="str">
        <f>IFERROR(Inv_SY_B!CB211/Inv_SY_B!$CU211-1,"")</f>
        <v/>
      </c>
      <c r="CC211" s="173" t="str">
        <f>IFERROR(Inv_SY_B!CC211/Inv_SY_B!$CU211-1,"")</f>
        <v/>
      </c>
      <c r="CD211" s="173" t="str">
        <f>IFERROR(Inv_SY_B!CD211/Inv_SY_B!$CU211-1,"")</f>
        <v/>
      </c>
      <c r="CE211" s="173" t="str">
        <f>IFERROR(Inv_SY_B!CE211/Inv_SY_B!$CU211-1,"")</f>
        <v/>
      </c>
      <c r="CF211" s="173" t="str">
        <f>IFERROR(Inv_SY_B!CF211/Inv_SY_B!$CU211-1,"")</f>
        <v/>
      </c>
      <c r="CG211" s="173" t="str">
        <f>IFERROR(Inv_SY_B!CG211/Inv_SY_B!$CU211-1,"")</f>
        <v/>
      </c>
      <c r="CH211" s="173" t="str">
        <f>IFERROR(Inv_SY_B!CH211/Inv_SY_B!$CU211-1,"")</f>
        <v/>
      </c>
      <c r="CI211" s="173" t="str">
        <f>IFERROR(Inv_SY_B!CI211/Inv_SY_B!$CU211-1,"")</f>
        <v/>
      </c>
      <c r="CJ211" s="173" t="str">
        <f>IFERROR(Inv_SY_B!CJ211/Inv_SY_B!$CU211-1,"")</f>
        <v/>
      </c>
      <c r="CK211" s="173" t="str">
        <f>IFERROR(Inv_SY_B!CK211/Inv_SY_B!$CU211-1,"")</f>
        <v/>
      </c>
      <c r="CL211" s="173" t="str">
        <f>IFERROR(Inv_SY_B!CL211/Inv_SY_B!$CU211-1,"")</f>
        <v/>
      </c>
      <c r="CM211" s="173" t="str">
        <f>IFERROR(Inv_SY_B!CM211/Inv_SY_B!$CU211-1,"")</f>
        <v/>
      </c>
      <c r="CN211" s="173" t="str">
        <f>IFERROR(Inv_SY_B!CN211/Inv_SY_B!$CU211-1,"")</f>
        <v/>
      </c>
      <c r="CO211" s="173" t="str">
        <f>IFERROR(Inv_SY_B!CO211/Inv_SY_B!$CU211-1,"")</f>
        <v/>
      </c>
      <c r="CP211" s="173" t="str">
        <f>IFERROR(Inv_SY_B!CP211/Inv_SY_B!$CU211-1,"")</f>
        <v/>
      </c>
      <c r="CQ211" s="173" t="str">
        <f>IFERROR(Inv_SY_B!CQ211/Inv_SY_B!$CU211-1,"")</f>
        <v/>
      </c>
      <c r="CR211" s="173" t="str">
        <f>IFERROR(Inv_SY_B!CR211/Inv_SY_B!$CU211-1,"")</f>
        <v/>
      </c>
      <c r="CS211" s="173" t="str">
        <f>IFERROR(Inv_SY_B!CS211/Inv_SY_B!$CU211-1,"")</f>
        <v/>
      </c>
      <c r="CT211" s="173" t="str">
        <f>IFERROR(Inv_SY_B!CT211/Inv_SY_B!$CU211-1,"")</f>
        <v/>
      </c>
      <c r="CU211" s="173"/>
      <c r="CV211" s="173"/>
      <c r="CW211" s="173"/>
      <c r="CX211" s="173"/>
    </row>
    <row r="212" spans="2:102">
      <c r="B212" s="164">
        <f t="shared" si="4"/>
        <v>45904</v>
      </c>
      <c r="C212" s="173" t="str">
        <f>IFERROR(Inv_SY_B!C212/Inv_SY_B!$CU212-1,"")</f>
        <v/>
      </c>
      <c r="D212" s="173" t="str">
        <f>IFERROR(Inv_SY_B!D212/Inv_SY_B!$CU212-1,"")</f>
        <v/>
      </c>
      <c r="E212" s="173" t="str">
        <f>IFERROR(Inv_SY_B!E212/Inv_SY_B!$CU212-1,"")</f>
        <v/>
      </c>
      <c r="F212" s="173" t="str">
        <f>IFERROR(Inv_SY_B!F212/Inv_SY_B!$CU212-1,"")</f>
        <v/>
      </c>
      <c r="G212" s="173" t="str">
        <f>IFERROR(Inv_SY_B!G212/Inv_SY_B!$CU212-1,"")</f>
        <v/>
      </c>
      <c r="H212" s="173" t="str">
        <f>IFERROR(Inv_SY_B!H212/Inv_SY_B!$CU212-1,"")</f>
        <v/>
      </c>
      <c r="I212" s="173" t="str">
        <f>IFERROR(Inv_SY_B!I212/Inv_SY_B!$CU212-1,"")</f>
        <v/>
      </c>
      <c r="J212" s="173" t="str">
        <f>IFERROR(Inv_SY_B!J212/Inv_SY_B!$CU212-1,"")</f>
        <v/>
      </c>
      <c r="K212" s="173" t="str">
        <f>IFERROR(Inv_SY_B!K212/Inv_SY_B!$CU212-1,"")</f>
        <v/>
      </c>
      <c r="L212" s="173" t="str">
        <f>IFERROR(Inv_SY_B!L212/Inv_SY_B!$CU212-1,"")</f>
        <v/>
      </c>
      <c r="M212" s="173" t="str">
        <f>IFERROR(Inv_SY_B!M212/Inv_SY_B!$CU212-1,"")</f>
        <v/>
      </c>
      <c r="N212" s="173" t="str">
        <f>IFERROR(Inv_SY_B!N212/Inv_SY_B!$CU212-1,"")</f>
        <v/>
      </c>
      <c r="O212" s="173" t="str">
        <f>IFERROR(Inv_SY_B!O212/Inv_SY_B!$CU212-1,"")</f>
        <v/>
      </c>
      <c r="P212" s="173" t="str">
        <f>IFERROR(Inv_SY_B!P212/Inv_SY_B!$CU212-1,"")</f>
        <v/>
      </c>
      <c r="Q212" s="173" t="str">
        <f>IFERROR(Inv_SY_B!Q212/Inv_SY_B!$CU212-1,"")</f>
        <v/>
      </c>
      <c r="R212" s="173" t="str">
        <f>IFERROR(Inv_SY_B!R212/Inv_SY_B!$CU212-1,"")</f>
        <v/>
      </c>
      <c r="S212" s="173" t="str">
        <f>IFERROR(Inv_SY_B!S212/Inv_SY_B!$CU212-1,"")</f>
        <v/>
      </c>
      <c r="T212" s="173" t="str">
        <f>IFERROR(Inv_SY_B!T212/Inv_SY_B!$CU212-1,"")</f>
        <v/>
      </c>
      <c r="U212" s="173" t="str">
        <f>IFERROR(Inv_SY_B!U212/Inv_SY_B!$CU212-1,"")</f>
        <v/>
      </c>
      <c r="V212" s="173" t="str">
        <f>IFERROR(Inv_SY_B!V212/Inv_SY_B!$CU212-1,"")</f>
        <v/>
      </c>
      <c r="W212" s="173" t="str">
        <f>IFERROR(Inv_SY_B!W212/Inv_SY_B!$CU212-1,"")</f>
        <v/>
      </c>
      <c r="X212" s="173" t="str">
        <f>IFERROR(Inv_SY_B!X212/Inv_SY_B!$CU212-1,"")</f>
        <v/>
      </c>
      <c r="Y212" s="173" t="str">
        <f>IFERROR(Inv_SY_B!Y212/Inv_SY_B!$CU212-1,"")</f>
        <v/>
      </c>
      <c r="Z212" s="173" t="str">
        <f>IFERROR(Inv_SY_B!Z212/Inv_SY_B!$CU212-1,"")</f>
        <v/>
      </c>
      <c r="AA212" s="173" t="str">
        <f>IFERROR(Inv_SY_B!AA212/Inv_SY_B!$CU212-1,"")</f>
        <v/>
      </c>
      <c r="AB212" s="173" t="str">
        <f>IFERROR(Inv_SY_B!AB212/Inv_SY_B!$CU212-1,"")</f>
        <v/>
      </c>
      <c r="AC212" s="173" t="str">
        <f>IFERROR(Inv_SY_B!AC212/Inv_SY_B!$CU212-1,"")</f>
        <v/>
      </c>
      <c r="AD212" s="173" t="str">
        <f>IFERROR(Inv_SY_B!AD212/Inv_SY_B!$CU212-1,"")</f>
        <v/>
      </c>
      <c r="AE212" s="173" t="str">
        <f>IFERROR(Inv_SY_B!AE212/Inv_SY_B!$CU212-1,"")</f>
        <v/>
      </c>
      <c r="AF212" s="173" t="str">
        <f>IFERROR(Inv_SY_B!AF212/Inv_SY_B!$CU212-1,"")</f>
        <v/>
      </c>
      <c r="AG212" s="173" t="str">
        <f>IFERROR(Inv_SY_B!AG212/Inv_SY_B!$CU212-1,"")</f>
        <v/>
      </c>
      <c r="AH212" s="173" t="str">
        <f>IFERROR(Inv_SY_B!AH212/Inv_SY_B!$CU212-1,"")</f>
        <v/>
      </c>
      <c r="AI212" s="173" t="str">
        <f>IFERROR(Inv_SY_B!AI212/Inv_SY_B!$CU212-1,"")</f>
        <v/>
      </c>
      <c r="AJ212" s="173" t="str">
        <f>IFERROR(Inv_SY_B!AJ212/Inv_SY_B!$CU212-1,"")</f>
        <v/>
      </c>
      <c r="AK212" s="173" t="str">
        <f>IFERROR(Inv_SY_B!AK212/Inv_SY_B!$CU212-1,"")</f>
        <v/>
      </c>
      <c r="AL212" s="173" t="str">
        <f>IFERROR(Inv_SY_B!AL212/Inv_SY_B!$CU212-1,"")</f>
        <v/>
      </c>
      <c r="AM212" s="173" t="str">
        <f>IFERROR(Inv_SY_B!AM212/Inv_SY_B!$CU212-1,"")</f>
        <v/>
      </c>
      <c r="AN212" s="173" t="str">
        <f>IFERROR(Inv_SY_B!AN212/Inv_SY_B!$CU212-1,"")</f>
        <v/>
      </c>
      <c r="AO212" s="173" t="str">
        <f>IFERROR(Inv_SY_B!AO212/Inv_SY_B!$CU212-1,"")</f>
        <v/>
      </c>
      <c r="AP212" s="173" t="str">
        <f>IFERROR(Inv_SY_B!AP212/Inv_SY_B!$CU212-1,"")</f>
        <v/>
      </c>
      <c r="AQ212" s="173" t="str">
        <f>IFERROR(Inv_SY_B!AQ212/Inv_SY_B!$CU212-1,"")</f>
        <v/>
      </c>
      <c r="AR212" s="173" t="str">
        <f>IFERROR(Inv_SY_B!AR212/Inv_SY_B!$CU212-1,"")</f>
        <v/>
      </c>
      <c r="AS212" s="173" t="str">
        <f>IFERROR(Inv_SY_B!AS212/Inv_SY_B!$CU212-1,"")</f>
        <v/>
      </c>
      <c r="AT212" s="173" t="str">
        <f>IFERROR(Inv_SY_B!AT212/Inv_SY_B!$CU212-1,"")</f>
        <v/>
      </c>
      <c r="AU212" s="173" t="str">
        <f>IFERROR(Inv_SY_B!AU212/Inv_SY_B!$CU212-1,"")</f>
        <v/>
      </c>
      <c r="AV212" s="173" t="str">
        <f>IFERROR(Inv_SY_B!AV212/Inv_SY_B!$CU212-1,"")</f>
        <v/>
      </c>
      <c r="AW212" s="173" t="str">
        <f>IFERROR(Inv_SY_B!AW212/Inv_SY_B!$CU212-1,"")</f>
        <v/>
      </c>
      <c r="AX212" s="173" t="str">
        <f>IFERROR(Inv_SY_B!AX212/Inv_SY_B!$CU212-1,"")</f>
        <v/>
      </c>
      <c r="AY212" s="173" t="str">
        <f>IFERROR(Inv_SY_B!AY212/Inv_SY_B!$CU212-1,"")</f>
        <v/>
      </c>
      <c r="AZ212" s="173" t="str">
        <f>IFERROR(Inv_SY_B!AZ212/Inv_SY_B!$CU212-1,"")</f>
        <v/>
      </c>
      <c r="BA212" s="173" t="str">
        <f>IFERROR(Inv_SY_B!BA212/Inv_SY_B!$CU212-1,"")</f>
        <v/>
      </c>
      <c r="BB212" s="173" t="str">
        <f>IFERROR(Inv_SY_B!BB212/Inv_SY_B!$CU212-1,"")</f>
        <v/>
      </c>
      <c r="BC212" s="173" t="str">
        <f>IFERROR(Inv_SY_B!BC212/Inv_SY_B!$CU212-1,"")</f>
        <v/>
      </c>
      <c r="BD212" s="173" t="str">
        <f>IFERROR(Inv_SY_B!BD212/Inv_SY_B!$CU212-1,"")</f>
        <v/>
      </c>
      <c r="BE212" s="173" t="str">
        <f>IFERROR(Inv_SY_B!BE212/Inv_SY_B!$CU212-1,"")</f>
        <v/>
      </c>
      <c r="BF212" s="173" t="str">
        <f>IFERROR(Inv_SY_B!BF212/Inv_SY_B!$CU212-1,"")</f>
        <v/>
      </c>
      <c r="BG212" s="173" t="str">
        <f>IFERROR(Inv_SY_B!BG212/Inv_SY_B!$CU212-1,"")</f>
        <v/>
      </c>
      <c r="BH212" s="173" t="str">
        <f>IFERROR(Inv_SY_B!BH212/Inv_SY_B!$CU212-1,"")</f>
        <v/>
      </c>
      <c r="BI212" s="173" t="str">
        <f>IFERROR(Inv_SY_B!BI212/Inv_SY_B!$CU212-1,"")</f>
        <v/>
      </c>
      <c r="BJ212" s="173" t="str">
        <f>IFERROR(Inv_SY_B!BJ212/Inv_SY_B!$CU212-1,"")</f>
        <v/>
      </c>
      <c r="BK212" s="173" t="str">
        <f>IFERROR(Inv_SY_B!BK212/Inv_SY_B!$CU212-1,"")</f>
        <v/>
      </c>
      <c r="BL212" s="173" t="str">
        <f>IFERROR(Inv_SY_B!BL212/Inv_SY_B!$CU212-1,"")</f>
        <v/>
      </c>
      <c r="BM212" s="173" t="str">
        <f>IFERROR(Inv_SY_B!BM212/Inv_SY_B!$CU212-1,"")</f>
        <v/>
      </c>
      <c r="BN212" s="173" t="str">
        <f>IFERROR(Inv_SY_B!BN212/Inv_SY_B!$CU212-1,"")</f>
        <v/>
      </c>
      <c r="BO212" s="173" t="str">
        <f>IFERROR(Inv_SY_B!BO212/Inv_SY_B!$CU212-1,"")</f>
        <v/>
      </c>
      <c r="BP212" s="173" t="str">
        <f>IFERROR(Inv_SY_B!BP212/Inv_SY_B!$CU212-1,"")</f>
        <v/>
      </c>
      <c r="BQ212" s="173" t="str">
        <f>IFERROR(Inv_SY_B!BQ212/Inv_SY_B!$CU212-1,"")</f>
        <v/>
      </c>
      <c r="BR212" s="173" t="str">
        <f>IFERROR(Inv_SY_B!BR212/Inv_SY_B!$CU212-1,"")</f>
        <v/>
      </c>
      <c r="BS212" s="173" t="str">
        <f>IFERROR(Inv_SY_B!BS212/Inv_SY_B!$CU212-1,"")</f>
        <v/>
      </c>
      <c r="BT212" s="173" t="str">
        <f>IFERROR(Inv_SY_B!BT212/Inv_SY_B!$CU212-1,"")</f>
        <v/>
      </c>
      <c r="BU212" s="173" t="str">
        <f>IFERROR(Inv_SY_B!BU212/Inv_SY_B!$CU212-1,"")</f>
        <v/>
      </c>
      <c r="BV212" s="173" t="str">
        <f>IFERROR(Inv_SY_B!BV212/Inv_SY_B!$CU212-1,"")</f>
        <v/>
      </c>
      <c r="BW212" s="173" t="str">
        <f>IFERROR(Inv_SY_B!BW212/Inv_SY_B!$CU212-1,"")</f>
        <v/>
      </c>
      <c r="BX212" s="173" t="str">
        <f>IFERROR(Inv_SY_B!BX212/Inv_SY_B!$CU212-1,"")</f>
        <v/>
      </c>
      <c r="BY212" s="173" t="str">
        <f>IFERROR(Inv_SY_B!BY212/Inv_SY_B!$CU212-1,"")</f>
        <v/>
      </c>
      <c r="BZ212" s="173" t="str">
        <f>IFERROR(Inv_SY_B!BZ212/Inv_SY_B!$CU212-1,"")</f>
        <v/>
      </c>
      <c r="CA212" s="173" t="str">
        <f>IFERROR(Inv_SY_B!CA212/Inv_SY_B!$CU212-1,"")</f>
        <v/>
      </c>
      <c r="CB212" s="173" t="str">
        <f>IFERROR(Inv_SY_B!CB212/Inv_SY_B!$CU212-1,"")</f>
        <v/>
      </c>
      <c r="CC212" s="173" t="str">
        <f>IFERROR(Inv_SY_B!CC212/Inv_SY_B!$CU212-1,"")</f>
        <v/>
      </c>
      <c r="CD212" s="173" t="str">
        <f>IFERROR(Inv_SY_B!CD212/Inv_SY_B!$CU212-1,"")</f>
        <v/>
      </c>
      <c r="CE212" s="173" t="str">
        <f>IFERROR(Inv_SY_B!CE212/Inv_SY_B!$CU212-1,"")</f>
        <v/>
      </c>
      <c r="CF212" s="173" t="str">
        <f>IFERROR(Inv_SY_B!CF212/Inv_SY_B!$CU212-1,"")</f>
        <v/>
      </c>
      <c r="CG212" s="173" t="str">
        <f>IFERROR(Inv_SY_B!CG212/Inv_SY_B!$CU212-1,"")</f>
        <v/>
      </c>
      <c r="CH212" s="173" t="str">
        <f>IFERROR(Inv_SY_B!CH212/Inv_SY_B!$CU212-1,"")</f>
        <v/>
      </c>
      <c r="CI212" s="173" t="str">
        <f>IFERROR(Inv_SY_B!CI212/Inv_SY_B!$CU212-1,"")</f>
        <v/>
      </c>
      <c r="CJ212" s="173" t="str">
        <f>IFERROR(Inv_SY_B!CJ212/Inv_SY_B!$CU212-1,"")</f>
        <v/>
      </c>
      <c r="CK212" s="173" t="str">
        <f>IFERROR(Inv_SY_B!CK212/Inv_SY_B!$CU212-1,"")</f>
        <v/>
      </c>
      <c r="CL212" s="173" t="str">
        <f>IFERROR(Inv_SY_B!CL212/Inv_SY_B!$CU212-1,"")</f>
        <v/>
      </c>
      <c r="CM212" s="173" t="str">
        <f>IFERROR(Inv_SY_B!CM212/Inv_SY_B!$CU212-1,"")</f>
        <v/>
      </c>
      <c r="CN212" s="173" t="str">
        <f>IFERROR(Inv_SY_B!CN212/Inv_SY_B!$CU212-1,"")</f>
        <v/>
      </c>
      <c r="CO212" s="173" t="str">
        <f>IFERROR(Inv_SY_B!CO212/Inv_SY_B!$CU212-1,"")</f>
        <v/>
      </c>
      <c r="CP212" s="173" t="str">
        <f>IFERROR(Inv_SY_B!CP212/Inv_SY_B!$CU212-1,"")</f>
        <v/>
      </c>
      <c r="CQ212" s="173" t="str">
        <f>IFERROR(Inv_SY_B!CQ212/Inv_SY_B!$CU212-1,"")</f>
        <v/>
      </c>
      <c r="CR212" s="173" t="str">
        <f>IFERROR(Inv_SY_B!CR212/Inv_SY_B!$CU212-1,"")</f>
        <v/>
      </c>
      <c r="CS212" s="173" t="str">
        <f>IFERROR(Inv_SY_B!CS212/Inv_SY_B!$CU212-1,"")</f>
        <v/>
      </c>
      <c r="CT212" s="173" t="str">
        <f>IFERROR(Inv_SY_B!CT212/Inv_SY_B!$CU212-1,"")</f>
        <v/>
      </c>
      <c r="CU212" s="173"/>
      <c r="CV212" s="173"/>
      <c r="CW212" s="173"/>
      <c r="CX212" s="173"/>
    </row>
    <row r="213" spans="2:102">
      <c r="B213" s="164">
        <f t="shared" si="4"/>
        <v>45905</v>
      </c>
      <c r="C213" s="173" t="str">
        <f>IFERROR(Inv_SY_B!C213/Inv_SY_B!$CU213-1,"")</f>
        <v/>
      </c>
      <c r="D213" s="173" t="str">
        <f>IFERROR(Inv_SY_B!D213/Inv_SY_B!$CU213-1,"")</f>
        <v/>
      </c>
      <c r="E213" s="173" t="str">
        <f>IFERROR(Inv_SY_B!E213/Inv_SY_B!$CU213-1,"")</f>
        <v/>
      </c>
      <c r="F213" s="173" t="str">
        <f>IFERROR(Inv_SY_B!F213/Inv_SY_B!$CU213-1,"")</f>
        <v/>
      </c>
      <c r="G213" s="173" t="str">
        <f>IFERROR(Inv_SY_B!G213/Inv_SY_B!$CU213-1,"")</f>
        <v/>
      </c>
      <c r="H213" s="173" t="str">
        <f>IFERROR(Inv_SY_B!H213/Inv_SY_B!$CU213-1,"")</f>
        <v/>
      </c>
      <c r="I213" s="173" t="str">
        <f>IFERROR(Inv_SY_B!I213/Inv_SY_B!$CU213-1,"")</f>
        <v/>
      </c>
      <c r="J213" s="173" t="str">
        <f>IFERROR(Inv_SY_B!J213/Inv_SY_B!$CU213-1,"")</f>
        <v/>
      </c>
      <c r="K213" s="173" t="str">
        <f>IFERROR(Inv_SY_B!K213/Inv_SY_B!$CU213-1,"")</f>
        <v/>
      </c>
      <c r="L213" s="173" t="str">
        <f>IFERROR(Inv_SY_B!L213/Inv_SY_B!$CU213-1,"")</f>
        <v/>
      </c>
      <c r="M213" s="173" t="str">
        <f>IFERROR(Inv_SY_B!M213/Inv_SY_B!$CU213-1,"")</f>
        <v/>
      </c>
      <c r="N213" s="173" t="str">
        <f>IFERROR(Inv_SY_B!N213/Inv_SY_B!$CU213-1,"")</f>
        <v/>
      </c>
      <c r="O213" s="173" t="str">
        <f>IFERROR(Inv_SY_B!O213/Inv_SY_B!$CU213-1,"")</f>
        <v/>
      </c>
      <c r="P213" s="173" t="str">
        <f>IFERROR(Inv_SY_B!P213/Inv_SY_B!$CU213-1,"")</f>
        <v/>
      </c>
      <c r="Q213" s="173" t="str">
        <f>IFERROR(Inv_SY_B!Q213/Inv_SY_B!$CU213-1,"")</f>
        <v/>
      </c>
      <c r="R213" s="173" t="str">
        <f>IFERROR(Inv_SY_B!R213/Inv_SY_B!$CU213-1,"")</f>
        <v/>
      </c>
      <c r="S213" s="173" t="str">
        <f>IFERROR(Inv_SY_B!S213/Inv_SY_B!$CU213-1,"")</f>
        <v/>
      </c>
      <c r="T213" s="173" t="str">
        <f>IFERROR(Inv_SY_B!T213/Inv_SY_B!$CU213-1,"")</f>
        <v/>
      </c>
      <c r="U213" s="173" t="str">
        <f>IFERROR(Inv_SY_B!U213/Inv_SY_B!$CU213-1,"")</f>
        <v/>
      </c>
      <c r="V213" s="173" t="str">
        <f>IFERROR(Inv_SY_B!V213/Inv_SY_B!$CU213-1,"")</f>
        <v/>
      </c>
      <c r="W213" s="173" t="str">
        <f>IFERROR(Inv_SY_B!W213/Inv_SY_B!$CU213-1,"")</f>
        <v/>
      </c>
      <c r="X213" s="173" t="str">
        <f>IFERROR(Inv_SY_B!X213/Inv_SY_B!$CU213-1,"")</f>
        <v/>
      </c>
      <c r="Y213" s="173" t="str">
        <f>IFERROR(Inv_SY_B!Y213/Inv_SY_B!$CU213-1,"")</f>
        <v/>
      </c>
      <c r="Z213" s="173" t="str">
        <f>IFERROR(Inv_SY_B!Z213/Inv_SY_B!$CU213-1,"")</f>
        <v/>
      </c>
      <c r="AA213" s="173" t="str">
        <f>IFERROR(Inv_SY_B!AA213/Inv_SY_B!$CU213-1,"")</f>
        <v/>
      </c>
      <c r="AB213" s="173" t="str">
        <f>IFERROR(Inv_SY_B!AB213/Inv_SY_B!$CU213-1,"")</f>
        <v/>
      </c>
      <c r="AC213" s="173" t="str">
        <f>IFERROR(Inv_SY_B!AC213/Inv_SY_B!$CU213-1,"")</f>
        <v/>
      </c>
      <c r="AD213" s="173" t="str">
        <f>IFERROR(Inv_SY_B!AD213/Inv_SY_B!$CU213-1,"")</f>
        <v/>
      </c>
      <c r="AE213" s="173" t="str">
        <f>IFERROR(Inv_SY_B!AE213/Inv_SY_B!$CU213-1,"")</f>
        <v/>
      </c>
      <c r="AF213" s="173" t="str">
        <f>IFERROR(Inv_SY_B!AF213/Inv_SY_B!$CU213-1,"")</f>
        <v/>
      </c>
      <c r="AG213" s="173" t="str">
        <f>IFERROR(Inv_SY_B!AG213/Inv_SY_B!$CU213-1,"")</f>
        <v/>
      </c>
      <c r="AH213" s="173" t="str">
        <f>IFERROR(Inv_SY_B!AH213/Inv_SY_B!$CU213-1,"")</f>
        <v/>
      </c>
      <c r="AI213" s="173" t="str">
        <f>IFERROR(Inv_SY_B!AI213/Inv_SY_B!$CU213-1,"")</f>
        <v/>
      </c>
      <c r="AJ213" s="173" t="str">
        <f>IFERROR(Inv_SY_B!AJ213/Inv_SY_B!$CU213-1,"")</f>
        <v/>
      </c>
      <c r="AK213" s="173" t="str">
        <f>IFERROR(Inv_SY_B!AK213/Inv_SY_B!$CU213-1,"")</f>
        <v/>
      </c>
      <c r="AL213" s="173" t="str">
        <f>IFERROR(Inv_SY_B!AL213/Inv_SY_B!$CU213-1,"")</f>
        <v/>
      </c>
      <c r="AM213" s="173" t="str">
        <f>IFERROR(Inv_SY_B!AM213/Inv_SY_B!$CU213-1,"")</f>
        <v/>
      </c>
      <c r="AN213" s="173" t="str">
        <f>IFERROR(Inv_SY_B!AN213/Inv_SY_B!$CU213-1,"")</f>
        <v/>
      </c>
      <c r="AO213" s="173" t="str">
        <f>IFERROR(Inv_SY_B!AO213/Inv_SY_B!$CU213-1,"")</f>
        <v/>
      </c>
      <c r="AP213" s="173" t="str">
        <f>IFERROR(Inv_SY_B!AP213/Inv_SY_B!$CU213-1,"")</f>
        <v/>
      </c>
      <c r="AQ213" s="173" t="str">
        <f>IFERROR(Inv_SY_B!AQ213/Inv_SY_B!$CU213-1,"")</f>
        <v/>
      </c>
      <c r="AR213" s="173" t="str">
        <f>IFERROR(Inv_SY_B!AR213/Inv_SY_B!$CU213-1,"")</f>
        <v/>
      </c>
      <c r="AS213" s="173" t="str">
        <f>IFERROR(Inv_SY_B!AS213/Inv_SY_B!$CU213-1,"")</f>
        <v/>
      </c>
      <c r="AT213" s="173" t="str">
        <f>IFERROR(Inv_SY_B!AT213/Inv_SY_B!$CU213-1,"")</f>
        <v/>
      </c>
      <c r="AU213" s="173" t="str">
        <f>IFERROR(Inv_SY_B!AU213/Inv_SY_B!$CU213-1,"")</f>
        <v/>
      </c>
      <c r="AV213" s="173" t="str">
        <f>IFERROR(Inv_SY_B!AV213/Inv_SY_B!$CU213-1,"")</f>
        <v/>
      </c>
      <c r="AW213" s="173" t="str">
        <f>IFERROR(Inv_SY_B!AW213/Inv_SY_B!$CU213-1,"")</f>
        <v/>
      </c>
      <c r="AX213" s="173" t="str">
        <f>IFERROR(Inv_SY_B!AX213/Inv_SY_B!$CU213-1,"")</f>
        <v/>
      </c>
      <c r="AY213" s="173" t="str">
        <f>IFERROR(Inv_SY_B!AY213/Inv_SY_B!$CU213-1,"")</f>
        <v/>
      </c>
      <c r="AZ213" s="173" t="str">
        <f>IFERROR(Inv_SY_B!AZ213/Inv_SY_B!$CU213-1,"")</f>
        <v/>
      </c>
      <c r="BA213" s="173" t="str">
        <f>IFERROR(Inv_SY_B!BA213/Inv_SY_B!$CU213-1,"")</f>
        <v/>
      </c>
      <c r="BB213" s="173" t="str">
        <f>IFERROR(Inv_SY_B!BB213/Inv_SY_B!$CU213-1,"")</f>
        <v/>
      </c>
      <c r="BC213" s="173" t="str">
        <f>IFERROR(Inv_SY_B!BC213/Inv_SY_B!$CU213-1,"")</f>
        <v/>
      </c>
      <c r="BD213" s="173" t="str">
        <f>IFERROR(Inv_SY_B!BD213/Inv_SY_B!$CU213-1,"")</f>
        <v/>
      </c>
      <c r="BE213" s="173" t="str">
        <f>IFERROR(Inv_SY_B!BE213/Inv_SY_B!$CU213-1,"")</f>
        <v/>
      </c>
      <c r="BF213" s="173" t="str">
        <f>IFERROR(Inv_SY_B!BF213/Inv_SY_B!$CU213-1,"")</f>
        <v/>
      </c>
      <c r="BG213" s="173" t="str">
        <f>IFERROR(Inv_SY_B!BG213/Inv_SY_B!$CU213-1,"")</f>
        <v/>
      </c>
      <c r="BH213" s="173" t="str">
        <f>IFERROR(Inv_SY_B!BH213/Inv_SY_B!$CU213-1,"")</f>
        <v/>
      </c>
      <c r="BI213" s="173" t="str">
        <f>IFERROR(Inv_SY_B!BI213/Inv_SY_B!$CU213-1,"")</f>
        <v/>
      </c>
      <c r="BJ213" s="173" t="str">
        <f>IFERROR(Inv_SY_B!BJ213/Inv_SY_B!$CU213-1,"")</f>
        <v/>
      </c>
      <c r="BK213" s="173" t="str">
        <f>IFERROR(Inv_SY_B!BK213/Inv_SY_B!$CU213-1,"")</f>
        <v/>
      </c>
      <c r="BL213" s="173" t="str">
        <f>IFERROR(Inv_SY_B!BL213/Inv_SY_B!$CU213-1,"")</f>
        <v/>
      </c>
      <c r="BM213" s="173" t="str">
        <f>IFERROR(Inv_SY_B!BM213/Inv_SY_B!$CU213-1,"")</f>
        <v/>
      </c>
      <c r="BN213" s="173" t="str">
        <f>IFERROR(Inv_SY_B!BN213/Inv_SY_B!$CU213-1,"")</f>
        <v/>
      </c>
      <c r="BO213" s="173" t="str">
        <f>IFERROR(Inv_SY_B!BO213/Inv_SY_B!$CU213-1,"")</f>
        <v/>
      </c>
      <c r="BP213" s="173" t="str">
        <f>IFERROR(Inv_SY_B!BP213/Inv_SY_B!$CU213-1,"")</f>
        <v/>
      </c>
      <c r="BQ213" s="173" t="str">
        <f>IFERROR(Inv_SY_B!BQ213/Inv_SY_B!$CU213-1,"")</f>
        <v/>
      </c>
      <c r="BR213" s="173" t="str">
        <f>IFERROR(Inv_SY_B!BR213/Inv_SY_B!$CU213-1,"")</f>
        <v/>
      </c>
      <c r="BS213" s="173" t="str">
        <f>IFERROR(Inv_SY_B!BS213/Inv_SY_B!$CU213-1,"")</f>
        <v/>
      </c>
      <c r="BT213" s="173" t="str">
        <f>IFERROR(Inv_SY_B!BT213/Inv_SY_B!$CU213-1,"")</f>
        <v/>
      </c>
      <c r="BU213" s="173" t="str">
        <f>IFERROR(Inv_SY_B!BU213/Inv_SY_B!$CU213-1,"")</f>
        <v/>
      </c>
      <c r="BV213" s="173" t="str">
        <f>IFERROR(Inv_SY_B!BV213/Inv_SY_B!$CU213-1,"")</f>
        <v/>
      </c>
      <c r="BW213" s="173" t="str">
        <f>IFERROR(Inv_SY_B!BW213/Inv_SY_B!$CU213-1,"")</f>
        <v/>
      </c>
      <c r="BX213" s="173" t="str">
        <f>IFERROR(Inv_SY_B!BX213/Inv_SY_B!$CU213-1,"")</f>
        <v/>
      </c>
      <c r="BY213" s="173" t="str">
        <f>IFERROR(Inv_SY_B!BY213/Inv_SY_B!$CU213-1,"")</f>
        <v/>
      </c>
      <c r="BZ213" s="173" t="str">
        <f>IFERROR(Inv_SY_B!BZ213/Inv_SY_B!$CU213-1,"")</f>
        <v/>
      </c>
      <c r="CA213" s="173" t="str">
        <f>IFERROR(Inv_SY_B!CA213/Inv_SY_B!$CU213-1,"")</f>
        <v/>
      </c>
      <c r="CB213" s="173" t="str">
        <f>IFERROR(Inv_SY_B!CB213/Inv_SY_B!$CU213-1,"")</f>
        <v/>
      </c>
      <c r="CC213" s="173" t="str">
        <f>IFERROR(Inv_SY_B!CC213/Inv_SY_B!$CU213-1,"")</f>
        <v/>
      </c>
      <c r="CD213" s="173" t="str">
        <f>IFERROR(Inv_SY_B!CD213/Inv_SY_B!$CU213-1,"")</f>
        <v/>
      </c>
      <c r="CE213" s="173" t="str">
        <f>IFERROR(Inv_SY_B!CE213/Inv_SY_B!$CU213-1,"")</f>
        <v/>
      </c>
      <c r="CF213" s="173" t="str">
        <f>IFERROR(Inv_SY_B!CF213/Inv_SY_B!$CU213-1,"")</f>
        <v/>
      </c>
      <c r="CG213" s="173" t="str">
        <f>IFERROR(Inv_SY_B!CG213/Inv_SY_B!$CU213-1,"")</f>
        <v/>
      </c>
      <c r="CH213" s="173" t="str">
        <f>IFERROR(Inv_SY_B!CH213/Inv_SY_B!$CU213-1,"")</f>
        <v/>
      </c>
      <c r="CI213" s="173" t="str">
        <f>IFERROR(Inv_SY_B!CI213/Inv_SY_B!$CU213-1,"")</f>
        <v/>
      </c>
      <c r="CJ213" s="173" t="str">
        <f>IFERROR(Inv_SY_B!CJ213/Inv_SY_B!$CU213-1,"")</f>
        <v/>
      </c>
      <c r="CK213" s="173" t="str">
        <f>IFERROR(Inv_SY_B!CK213/Inv_SY_B!$CU213-1,"")</f>
        <v/>
      </c>
      <c r="CL213" s="173" t="str">
        <f>IFERROR(Inv_SY_B!CL213/Inv_SY_B!$CU213-1,"")</f>
        <v/>
      </c>
      <c r="CM213" s="173" t="str">
        <f>IFERROR(Inv_SY_B!CM213/Inv_SY_B!$CU213-1,"")</f>
        <v/>
      </c>
      <c r="CN213" s="173" t="str">
        <f>IFERROR(Inv_SY_B!CN213/Inv_SY_B!$CU213-1,"")</f>
        <v/>
      </c>
      <c r="CO213" s="173" t="str">
        <f>IFERROR(Inv_SY_B!CO213/Inv_SY_B!$CU213-1,"")</f>
        <v/>
      </c>
      <c r="CP213" s="173" t="str">
        <f>IFERROR(Inv_SY_B!CP213/Inv_SY_B!$CU213-1,"")</f>
        <v/>
      </c>
      <c r="CQ213" s="173" t="str">
        <f>IFERROR(Inv_SY_B!CQ213/Inv_SY_B!$CU213-1,"")</f>
        <v/>
      </c>
      <c r="CR213" s="173" t="str">
        <f>IFERROR(Inv_SY_B!CR213/Inv_SY_B!$CU213-1,"")</f>
        <v/>
      </c>
      <c r="CS213" s="173" t="str">
        <f>IFERROR(Inv_SY_B!CS213/Inv_SY_B!$CU213-1,"")</f>
        <v/>
      </c>
      <c r="CT213" s="173" t="str">
        <f>IFERROR(Inv_SY_B!CT213/Inv_SY_B!$CU213-1,"")</f>
        <v/>
      </c>
      <c r="CU213" s="173"/>
      <c r="CV213" s="173"/>
      <c r="CW213" s="173"/>
      <c r="CX213" s="173"/>
    </row>
    <row r="214" spans="2:102">
      <c r="B214" s="164">
        <f t="shared" si="4"/>
        <v>45906</v>
      </c>
      <c r="C214" s="173" t="str">
        <f>IFERROR(Inv_SY_B!C214/Inv_SY_B!$CU214-1,"")</f>
        <v/>
      </c>
      <c r="D214" s="173" t="str">
        <f>IFERROR(Inv_SY_B!D214/Inv_SY_B!$CU214-1,"")</f>
        <v/>
      </c>
      <c r="E214" s="173" t="str">
        <f>IFERROR(Inv_SY_B!E214/Inv_SY_B!$CU214-1,"")</f>
        <v/>
      </c>
      <c r="F214" s="173" t="str">
        <f>IFERROR(Inv_SY_B!F214/Inv_SY_B!$CU214-1,"")</f>
        <v/>
      </c>
      <c r="G214" s="173" t="str">
        <f>IFERROR(Inv_SY_B!G214/Inv_SY_B!$CU214-1,"")</f>
        <v/>
      </c>
      <c r="H214" s="173" t="str">
        <f>IFERROR(Inv_SY_B!H214/Inv_SY_B!$CU214-1,"")</f>
        <v/>
      </c>
      <c r="I214" s="173" t="str">
        <f>IFERROR(Inv_SY_B!I214/Inv_SY_B!$CU214-1,"")</f>
        <v/>
      </c>
      <c r="J214" s="173" t="str">
        <f>IFERROR(Inv_SY_B!J214/Inv_SY_B!$CU214-1,"")</f>
        <v/>
      </c>
      <c r="K214" s="173" t="str">
        <f>IFERROR(Inv_SY_B!K214/Inv_SY_B!$CU214-1,"")</f>
        <v/>
      </c>
      <c r="L214" s="173" t="str">
        <f>IFERROR(Inv_SY_B!L214/Inv_SY_B!$CU214-1,"")</f>
        <v/>
      </c>
      <c r="M214" s="173" t="str">
        <f>IFERROR(Inv_SY_B!M214/Inv_SY_B!$CU214-1,"")</f>
        <v/>
      </c>
      <c r="N214" s="173" t="str">
        <f>IFERROR(Inv_SY_B!N214/Inv_SY_B!$CU214-1,"")</f>
        <v/>
      </c>
      <c r="O214" s="173" t="str">
        <f>IFERROR(Inv_SY_B!O214/Inv_SY_B!$CU214-1,"")</f>
        <v/>
      </c>
      <c r="P214" s="173" t="str">
        <f>IFERROR(Inv_SY_B!P214/Inv_SY_B!$CU214-1,"")</f>
        <v/>
      </c>
      <c r="Q214" s="173" t="str">
        <f>IFERROR(Inv_SY_B!Q214/Inv_SY_B!$CU214-1,"")</f>
        <v/>
      </c>
      <c r="R214" s="173" t="str">
        <f>IFERROR(Inv_SY_B!R214/Inv_SY_B!$CU214-1,"")</f>
        <v/>
      </c>
      <c r="S214" s="173" t="str">
        <f>IFERROR(Inv_SY_B!S214/Inv_SY_B!$CU214-1,"")</f>
        <v/>
      </c>
      <c r="T214" s="173" t="str">
        <f>IFERROR(Inv_SY_B!T214/Inv_SY_B!$CU214-1,"")</f>
        <v/>
      </c>
      <c r="U214" s="173" t="str">
        <f>IFERROR(Inv_SY_B!U214/Inv_SY_B!$CU214-1,"")</f>
        <v/>
      </c>
      <c r="V214" s="173" t="str">
        <f>IFERROR(Inv_SY_B!V214/Inv_SY_B!$CU214-1,"")</f>
        <v/>
      </c>
      <c r="W214" s="173" t="str">
        <f>IFERROR(Inv_SY_B!W214/Inv_SY_B!$CU214-1,"")</f>
        <v/>
      </c>
      <c r="X214" s="173" t="str">
        <f>IFERROR(Inv_SY_B!X214/Inv_SY_B!$CU214-1,"")</f>
        <v/>
      </c>
      <c r="Y214" s="173" t="str">
        <f>IFERROR(Inv_SY_B!Y214/Inv_SY_B!$CU214-1,"")</f>
        <v/>
      </c>
      <c r="Z214" s="173" t="str">
        <f>IFERROR(Inv_SY_B!Z214/Inv_SY_B!$CU214-1,"")</f>
        <v/>
      </c>
      <c r="AA214" s="173" t="str">
        <f>IFERROR(Inv_SY_B!AA214/Inv_SY_B!$CU214-1,"")</f>
        <v/>
      </c>
      <c r="AB214" s="173" t="str">
        <f>IFERROR(Inv_SY_B!AB214/Inv_SY_B!$CU214-1,"")</f>
        <v/>
      </c>
      <c r="AC214" s="173" t="str">
        <f>IFERROR(Inv_SY_B!AC214/Inv_SY_B!$CU214-1,"")</f>
        <v/>
      </c>
      <c r="AD214" s="173" t="str">
        <f>IFERROR(Inv_SY_B!AD214/Inv_SY_B!$CU214-1,"")</f>
        <v/>
      </c>
      <c r="AE214" s="173" t="str">
        <f>IFERROR(Inv_SY_B!AE214/Inv_SY_B!$CU214-1,"")</f>
        <v/>
      </c>
      <c r="AF214" s="173" t="str">
        <f>IFERROR(Inv_SY_B!AF214/Inv_SY_B!$CU214-1,"")</f>
        <v/>
      </c>
      <c r="AG214" s="173" t="str">
        <f>IFERROR(Inv_SY_B!AG214/Inv_SY_B!$CU214-1,"")</f>
        <v/>
      </c>
      <c r="AH214" s="173" t="str">
        <f>IFERROR(Inv_SY_B!AH214/Inv_SY_B!$CU214-1,"")</f>
        <v/>
      </c>
      <c r="AI214" s="173" t="str">
        <f>IFERROR(Inv_SY_B!AI214/Inv_SY_B!$CU214-1,"")</f>
        <v/>
      </c>
      <c r="AJ214" s="173" t="str">
        <f>IFERROR(Inv_SY_B!AJ214/Inv_SY_B!$CU214-1,"")</f>
        <v/>
      </c>
      <c r="AK214" s="173" t="str">
        <f>IFERROR(Inv_SY_B!AK214/Inv_SY_B!$CU214-1,"")</f>
        <v/>
      </c>
      <c r="AL214" s="173" t="str">
        <f>IFERROR(Inv_SY_B!AL214/Inv_SY_B!$CU214-1,"")</f>
        <v/>
      </c>
      <c r="AM214" s="173" t="str">
        <f>IFERROR(Inv_SY_B!AM214/Inv_SY_B!$CU214-1,"")</f>
        <v/>
      </c>
      <c r="AN214" s="173" t="str">
        <f>IFERROR(Inv_SY_B!AN214/Inv_SY_B!$CU214-1,"")</f>
        <v/>
      </c>
      <c r="AO214" s="173" t="str">
        <f>IFERROR(Inv_SY_B!AO214/Inv_SY_B!$CU214-1,"")</f>
        <v/>
      </c>
      <c r="AP214" s="173" t="str">
        <f>IFERROR(Inv_SY_B!AP214/Inv_SY_B!$CU214-1,"")</f>
        <v/>
      </c>
      <c r="AQ214" s="173" t="str">
        <f>IFERROR(Inv_SY_B!AQ214/Inv_SY_B!$CU214-1,"")</f>
        <v/>
      </c>
      <c r="AR214" s="173" t="str">
        <f>IFERROR(Inv_SY_B!AR214/Inv_SY_B!$CU214-1,"")</f>
        <v/>
      </c>
      <c r="AS214" s="173" t="str">
        <f>IFERROR(Inv_SY_B!AS214/Inv_SY_B!$CU214-1,"")</f>
        <v/>
      </c>
      <c r="AT214" s="173" t="str">
        <f>IFERROR(Inv_SY_B!AT214/Inv_SY_B!$CU214-1,"")</f>
        <v/>
      </c>
      <c r="AU214" s="173" t="str">
        <f>IFERROR(Inv_SY_B!AU214/Inv_SY_B!$CU214-1,"")</f>
        <v/>
      </c>
      <c r="AV214" s="173" t="str">
        <f>IFERROR(Inv_SY_B!AV214/Inv_SY_B!$CU214-1,"")</f>
        <v/>
      </c>
      <c r="AW214" s="173" t="str">
        <f>IFERROR(Inv_SY_B!AW214/Inv_SY_B!$CU214-1,"")</f>
        <v/>
      </c>
      <c r="AX214" s="173" t="str">
        <f>IFERROR(Inv_SY_B!AX214/Inv_SY_B!$CU214-1,"")</f>
        <v/>
      </c>
      <c r="AY214" s="173" t="str">
        <f>IFERROR(Inv_SY_B!AY214/Inv_SY_B!$CU214-1,"")</f>
        <v/>
      </c>
      <c r="AZ214" s="173" t="str">
        <f>IFERROR(Inv_SY_B!AZ214/Inv_SY_B!$CU214-1,"")</f>
        <v/>
      </c>
      <c r="BA214" s="173" t="str">
        <f>IFERROR(Inv_SY_B!BA214/Inv_SY_B!$CU214-1,"")</f>
        <v/>
      </c>
      <c r="BB214" s="173" t="str">
        <f>IFERROR(Inv_SY_B!BB214/Inv_SY_B!$CU214-1,"")</f>
        <v/>
      </c>
      <c r="BC214" s="173" t="str">
        <f>IFERROR(Inv_SY_B!BC214/Inv_SY_B!$CU214-1,"")</f>
        <v/>
      </c>
      <c r="BD214" s="173" t="str">
        <f>IFERROR(Inv_SY_B!BD214/Inv_SY_B!$CU214-1,"")</f>
        <v/>
      </c>
      <c r="BE214" s="173" t="str">
        <f>IFERROR(Inv_SY_B!BE214/Inv_SY_B!$CU214-1,"")</f>
        <v/>
      </c>
      <c r="BF214" s="173" t="str">
        <f>IFERROR(Inv_SY_B!BF214/Inv_SY_B!$CU214-1,"")</f>
        <v/>
      </c>
      <c r="BG214" s="173" t="str">
        <f>IFERROR(Inv_SY_B!BG214/Inv_SY_B!$CU214-1,"")</f>
        <v/>
      </c>
      <c r="BH214" s="173" t="str">
        <f>IFERROR(Inv_SY_B!BH214/Inv_SY_B!$CU214-1,"")</f>
        <v/>
      </c>
      <c r="BI214" s="173" t="str">
        <f>IFERROR(Inv_SY_B!BI214/Inv_SY_B!$CU214-1,"")</f>
        <v/>
      </c>
      <c r="BJ214" s="173" t="str">
        <f>IFERROR(Inv_SY_B!BJ214/Inv_SY_B!$CU214-1,"")</f>
        <v/>
      </c>
      <c r="BK214" s="173" t="str">
        <f>IFERROR(Inv_SY_B!BK214/Inv_SY_B!$CU214-1,"")</f>
        <v/>
      </c>
      <c r="BL214" s="173" t="str">
        <f>IFERROR(Inv_SY_B!BL214/Inv_SY_B!$CU214-1,"")</f>
        <v/>
      </c>
      <c r="BM214" s="173" t="str">
        <f>IFERROR(Inv_SY_B!BM214/Inv_SY_B!$CU214-1,"")</f>
        <v/>
      </c>
      <c r="BN214" s="173" t="str">
        <f>IFERROR(Inv_SY_B!BN214/Inv_SY_B!$CU214-1,"")</f>
        <v/>
      </c>
      <c r="BO214" s="173" t="str">
        <f>IFERROR(Inv_SY_B!BO214/Inv_SY_B!$CU214-1,"")</f>
        <v/>
      </c>
      <c r="BP214" s="173" t="str">
        <f>IFERROR(Inv_SY_B!BP214/Inv_SY_B!$CU214-1,"")</f>
        <v/>
      </c>
      <c r="BQ214" s="173" t="str">
        <f>IFERROR(Inv_SY_B!BQ214/Inv_SY_B!$CU214-1,"")</f>
        <v/>
      </c>
      <c r="BR214" s="173" t="str">
        <f>IFERROR(Inv_SY_B!BR214/Inv_SY_B!$CU214-1,"")</f>
        <v/>
      </c>
      <c r="BS214" s="173" t="str">
        <f>IFERROR(Inv_SY_B!BS214/Inv_SY_B!$CU214-1,"")</f>
        <v/>
      </c>
      <c r="BT214" s="173" t="str">
        <f>IFERROR(Inv_SY_B!BT214/Inv_SY_B!$CU214-1,"")</f>
        <v/>
      </c>
      <c r="BU214" s="173" t="str">
        <f>IFERROR(Inv_SY_B!BU214/Inv_SY_B!$CU214-1,"")</f>
        <v/>
      </c>
      <c r="BV214" s="173" t="str">
        <f>IFERROR(Inv_SY_B!BV214/Inv_SY_B!$CU214-1,"")</f>
        <v/>
      </c>
      <c r="BW214" s="173" t="str">
        <f>IFERROR(Inv_SY_B!BW214/Inv_SY_B!$CU214-1,"")</f>
        <v/>
      </c>
      <c r="BX214" s="173" t="str">
        <f>IFERROR(Inv_SY_B!BX214/Inv_SY_B!$CU214-1,"")</f>
        <v/>
      </c>
      <c r="BY214" s="173" t="str">
        <f>IFERROR(Inv_SY_B!BY214/Inv_SY_B!$CU214-1,"")</f>
        <v/>
      </c>
      <c r="BZ214" s="173" t="str">
        <f>IFERROR(Inv_SY_B!BZ214/Inv_SY_B!$CU214-1,"")</f>
        <v/>
      </c>
      <c r="CA214" s="173" t="str">
        <f>IFERROR(Inv_SY_B!CA214/Inv_SY_B!$CU214-1,"")</f>
        <v/>
      </c>
      <c r="CB214" s="173" t="str">
        <f>IFERROR(Inv_SY_B!CB214/Inv_SY_B!$CU214-1,"")</f>
        <v/>
      </c>
      <c r="CC214" s="173" t="str">
        <f>IFERROR(Inv_SY_B!CC214/Inv_SY_B!$CU214-1,"")</f>
        <v/>
      </c>
      <c r="CD214" s="173" t="str">
        <f>IFERROR(Inv_SY_B!CD214/Inv_SY_B!$CU214-1,"")</f>
        <v/>
      </c>
      <c r="CE214" s="173" t="str">
        <f>IFERROR(Inv_SY_B!CE214/Inv_SY_B!$CU214-1,"")</f>
        <v/>
      </c>
      <c r="CF214" s="173" t="str">
        <f>IFERROR(Inv_SY_B!CF214/Inv_SY_B!$CU214-1,"")</f>
        <v/>
      </c>
      <c r="CG214" s="173" t="str">
        <f>IFERROR(Inv_SY_B!CG214/Inv_SY_B!$CU214-1,"")</f>
        <v/>
      </c>
      <c r="CH214" s="173" t="str">
        <f>IFERROR(Inv_SY_B!CH214/Inv_SY_B!$CU214-1,"")</f>
        <v/>
      </c>
      <c r="CI214" s="173" t="str">
        <f>IFERROR(Inv_SY_B!CI214/Inv_SY_B!$CU214-1,"")</f>
        <v/>
      </c>
      <c r="CJ214" s="173" t="str">
        <f>IFERROR(Inv_SY_B!CJ214/Inv_SY_B!$CU214-1,"")</f>
        <v/>
      </c>
      <c r="CK214" s="173" t="str">
        <f>IFERROR(Inv_SY_B!CK214/Inv_SY_B!$CU214-1,"")</f>
        <v/>
      </c>
      <c r="CL214" s="173" t="str">
        <f>IFERROR(Inv_SY_B!CL214/Inv_SY_B!$CU214-1,"")</f>
        <v/>
      </c>
      <c r="CM214" s="173" t="str">
        <f>IFERROR(Inv_SY_B!CM214/Inv_SY_B!$CU214-1,"")</f>
        <v/>
      </c>
      <c r="CN214" s="173" t="str">
        <f>IFERROR(Inv_SY_B!CN214/Inv_SY_B!$CU214-1,"")</f>
        <v/>
      </c>
      <c r="CO214" s="173" t="str">
        <f>IFERROR(Inv_SY_B!CO214/Inv_SY_B!$CU214-1,"")</f>
        <v/>
      </c>
      <c r="CP214" s="173" t="str">
        <f>IFERROR(Inv_SY_B!CP214/Inv_SY_B!$CU214-1,"")</f>
        <v/>
      </c>
      <c r="CQ214" s="173" t="str">
        <f>IFERROR(Inv_SY_B!CQ214/Inv_SY_B!$CU214-1,"")</f>
        <v/>
      </c>
      <c r="CR214" s="173" t="str">
        <f>IFERROR(Inv_SY_B!CR214/Inv_SY_B!$CU214-1,"")</f>
        <v/>
      </c>
      <c r="CS214" s="173" t="str">
        <f>IFERROR(Inv_SY_B!CS214/Inv_SY_B!$CU214-1,"")</f>
        <v/>
      </c>
      <c r="CT214" s="173" t="str">
        <f>IFERROR(Inv_SY_B!CT214/Inv_SY_B!$CU214-1,"")</f>
        <v/>
      </c>
      <c r="CU214" s="173"/>
      <c r="CV214" s="173"/>
      <c r="CW214" s="173"/>
      <c r="CX214" s="173"/>
    </row>
    <row r="215" spans="2:102">
      <c r="B215" s="164">
        <f t="shared" si="4"/>
        <v>45907</v>
      </c>
      <c r="C215" s="173" t="str">
        <f>IFERROR(Inv_SY_B!C215/Inv_SY_B!$CU215-1,"")</f>
        <v/>
      </c>
      <c r="D215" s="173" t="str">
        <f>IFERROR(Inv_SY_B!D215/Inv_SY_B!$CU215-1,"")</f>
        <v/>
      </c>
      <c r="E215" s="173" t="str">
        <f>IFERROR(Inv_SY_B!E215/Inv_SY_B!$CU215-1,"")</f>
        <v/>
      </c>
      <c r="F215" s="173" t="str">
        <f>IFERROR(Inv_SY_B!F215/Inv_SY_B!$CU215-1,"")</f>
        <v/>
      </c>
      <c r="G215" s="173" t="str">
        <f>IFERROR(Inv_SY_B!G215/Inv_SY_B!$CU215-1,"")</f>
        <v/>
      </c>
      <c r="H215" s="173" t="str">
        <f>IFERROR(Inv_SY_B!H215/Inv_SY_B!$CU215-1,"")</f>
        <v/>
      </c>
      <c r="I215" s="173" t="str">
        <f>IFERROR(Inv_SY_B!I215/Inv_SY_B!$CU215-1,"")</f>
        <v/>
      </c>
      <c r="J215" s="173" t="str">
        <f>IFERROR(Inv_SY_B!J215/Inv_SY_B!$CU215-1,"")</f>
        <v/>
      </c>
      <c r="K215" s="173" t="str">
        <f>IFERROR(Inv_SY_B!K215/Inv_SY_B!$CU215-1,"")</f>
        <v/>
      </c>
      <c r="L215" s="173" t="str">
        <f>IFERROR(Inv_SY_B!L215/Inv_SY_B!$CU215-1,"")</f>
        <v/>
      </c>
      <c r="M215" s="173" t="str">
        <f>IFERROR(Inv_SY_B!M215/Inv_SY_B!$CU215-1,"")</f>
        <v/>
      </c>
      <c r="N215" s="173" t="str">
        <f>IFERROR(Inv_SY_B!N215/Inv_SY_B!$CU215-1,"")</f>
        <v/>
      </c>
      <c r="O215" s="173" t="str">
        <f>IFERROR(Inv_SY_B!O215/Inv_SY_B!$CU215-1,"")</f>
        <v/>
      </c>
      <c r="P215" s="173" t="str">
        <f>IFERROR(Inv_SY_B!P215/Inv_SY_B!$CU215-1,"")</f>
        <v/>
      </c>
      <c r="Q215" s="173" t="str">
        <f>IFERROR(Inv_SY_B!Q215/Inv_SY_B!$CU215-1,"")</f>
        <v/>
      </c>
      <c r="R215" s="173" t="str">
        <f>IFERROR(Inv_SY_B!R215/Inv_SY_B!$CU215-1,"")</f>
        <v/>
      </c>
      <c r="S215" s="173" t="str">
        <f>IFERROR(Inv_SY_B!S215/Inv_SY_B!$CU215-1,"")</f>
        <v/>
      </c>
      <c r="T215" s="173" t="str">
        <f>IFERROR(Inv_SY_B!T215/Inv_SY_B!$CU215-1,"")</f>
        <v/>
      </c>
      <c r="U215" s="173" t="str">
        <f>IFERROR(Inv_SY_B!U215/Inv_SY_B!$CU215-1,"")</f>
        <v/>
      </c>
      <c r="V215" s="173" t="str">
        <f>IFERROR(Inv_SY_B!V215/Inv_SY_B!$CU215-1,"")</f>
        <v/>
      </c>
      <c r="W215" s="173" t="str">
        <f>IFERROR(Inv_SY_B!W215/Inv_SY_B!$CU215-1,"")</f>
        <v/>
      </c>
      <c r="X215" s="173" t="str">
        <f>IFERROR(Inv_SY_B!X215/Inv_SY_B!$CU215-1,"")</f>
        <v/>
      </c>
      <c r="Y215" s="173" t="str">
        <f>IFERROR(Inv_SY_B!Y215/Inv_SY_B!$CU215-1,"")</f>
        <v/>
      </c>
      <c r="Z215" s="173" t="str">
        <f>IFERROR(Inv_SY_B!Z215/Inv_SY_B!$CU215-1,"")</f>
        <v/>
      </c>
      <c r="AA215" s="173" t="str">
        <f>IFERROR(Inv_SY_B!AA215/Inv_SY_B!$CU215-1,"")</f>
        <v/>
      </c>
      <c r="AB215" s="173" t="str">
        <f>IFERROR(Inv_SY_B!AB215/Inv_SY_B!$CU215-1,"")</f>
        <v/>
      </c>
      <c r="AC215" s="173" t="str">
        <f>IFERROR(Inv_SY_B!AC215/Inv_SY_B!$CU215-1,"")</f>
        <v/>
      </c>
      <c r="AD215" s="173" t="str">
        <f>IFERROR(Inv_SY_B!AD215/Inv_SY_B!$CU215-1,"")</f>
        <v/>
      </c>
      <c r="AE215" s="173" t="str">
        <f>IFERROR(Inv_SY_B!AE215/Inv_SY_B!$CU215-1,"")</f>
        <v/>
      </c>
      <c r="AF215" s="173" t="str">
        <f>IFERROR(Inv_SY_B!AF215/Inv_SY_B!$CU215-1,"")</f>
        <v/>
      </c>
      <c r="AG215" s="173" t="str">
        <f>IFERROR(Inv_SY_B!AG215/Inv_SY_B!$CU215-1,"")</f>
        <v/>
      </c>
      <c r="AH215" s="173" t="str">
        <f>IFERROR(Inv_SY_B!AH215/Inv_SY_B!$CU215-1,"")</f>
        <v/>
      </c>
      <c r="AI215" s="173" t="str">
        <f>IFERROR(Inv_SY_B!AI215/Inv_SY_B!$CU215-1,"")</f>
        <v/>
      </c>
      <c r="AJ215" s="173" t="str">
        <f>IFERROR(Inv_SY_B!AJ215/Inv_SY_B!$CU215-1,"")</f>
        <v/>
      </c>
      <c r="AK215" s="173" t="str">
        <f>IFERROR(Inv_SY_B!AK215/Inv_SY_B!$CU215-1,"")</f>
        <v/>
      </c>
      <c r="AL215" s="173" t="str">
        <f>IFERROR(Inv_SY_B!AL215/Inv_SY_B!$CU215-1,"")</f>
        <v/>
      </c>
      <c r="AM215" s="173" t="str">
        <f>IFERROR(Inv_SY_B!AM215/Inv_SY_B!$CU215-1,"")</f>
        <v/>
      </c>
      <c r="AN215" s="173" t="str">
        <f>IFERROR(Inv_SY_B!AN215/Inv_SY_B!$CU215-1,"")</f>
        <v/>
      </c>
      <c r="AO215" s="173" t="str">
        <f>IFERROR(Inv_SY_B!AO215/Inv_SY_B!$CU215-1,"")</f>
        <v/>
      </c>
      <c r="AP215" s="173" t="str">
        <f>IFERROR(Inv_SY_B!AP215/Inv_SY_B!$CU215-1,"")</f>
        <v/>
      </c>
      <c r="AQ215" s="173" t="str">
        <f>IFERROR(Inv_SY_B!AQ215/Inv_SY_B!$CU215-1,"")</f>
        <v/>
      </c>
      <c r="AR215" s="173" t="str">
        <f>IFERROR(Inv_SY_B!AR215/Inv_SY_B!$CU215-1,"")</f>
        <v/>
      </c>
      <c r="AS215" s="173" t="str">
        <f>IFERROR(Inv_SY_B!AS215/Inv_SY_B!$CU215-1,"")</f>
        <v/>
      </c>
      <c r="AT215" s="173" t="str">
        <f>IFERROR(Inv_SY_B!AT215/Inv_SY_B!$CU215-1,"")</f>
        <v/>
      </c>
      <c r="AU215" s="173" t="str">
        <f>IFERROR(Inv_SY_B!AU215/Inv_SY_B!$CU215-1,"")</f>
        <v/>
      </c>
      <c r="AV215" s="173" t="str">
        <f>IFERROR(Inv_SY_B!AV215/Inv_SY_B!$CU215-1,"")</f>
        <v/>
      </c>
      <c r="AW215" s="173" t="str">
        <f>IFERROR(Inv_SY_B!AW215/Inv_SY_B!$CU215-1,"")</f>
        <v/>
      </c>
      <c r="AX215" s="173" t="str">
        <f>IFERROR(Inv_SY_B!AX215/Inv_SY_B!$CU215-1,"")</f>
        <v/>
      </c>
      <c r="AY215" s="173" t="str">
        <f>IFERROR(Inv_SY_B!AY215/Inv_SY_B!$CU215-1,"")</f>
        <v/>
      </c>
      <c r="AZ215" s="173" t="str">
        <f>IFERROR(Inv_SY_B!AZ215/Inv_SY_B!$CU215-1,"")</f>
        <v/>
      </c>
      <c r="BA215" s="173" t="str">
        <f>IFERROR(Inv_SY_B!BA215/Inv_SY_B!$CU215-1,"")</f>
        <v/>
      </c>
      <c r="BB215" s="173" t="str">
        <f>IFERROR(Inv_SY_B!BB215/Inv_SY_B!$CU215-1,"")</f>
        <v/>
      </c>
      <c r="BC215" s="173" t="str">
        <f>IFERROR(Inv_SY_B!BC215/Inv_SY_B!$CU215-1,"")</f>
        <v/>
      </c>
      <c r="BD215" s="173" t="str">
        <f>IFERROR(Inv_SY_B!BD215/Inv_SY_B!$CU215-1,"")</f>
        <v/>
      </c>
      <c r="BE215" s="173" t="str">
        <f>IFERROR(Inv_SY_B!BE215/Inv_SY_B!$CU215-1,"")</f>
        <v/>
      </c>
      <c r="BF215" s="173" t="str">
        <f>IFERROR(Inv_SY_B!BF215/Inv_SY_B!$CU215-1,"")</f>
        <v/>
      </c>
      <c r="BG215" s="173" t="str">
        <f>IFERROR(Inv_SY_B!BG215/Inv_SY_B!$CU215-1,"")</f>
        <v/>
      </c>
      <c r="BH215" s="173" t="str">
        <f>IFERROR(Inv_SY_B!BH215/Inv_SY_B!$CU215-1,"")</f>
        <v/>
      </c>
      <c r="BI215" s="173" t="str">
        <f>IFERROR(Inv_SY_B!BI215/Inv_SY_B!$CU215-1,"")</f>
        <v/>
      </c>
      <c r="BJ215" s="173" t="str">
        <f>IFERROR(Inv_SY_B!BJ215/Inv_SY_B!$CU215-1,"")</f>
        <v/>
      </c>
      <c r="BK215" s="173" t="str">
        <f>IFERROR(Inv_SY_B!BK215/Inv_SY_B!$CU215-1,"")</f>
        <v/>
      </c>
      <c r="BL215" s="173" t="str">
        <f>IFERROR(Inv_SY_B!BL215/Inv_SY_B!$CU215-1,"")</f>
        <v/>
      </c>
      <c r="BM215" s="173" t="str">
        <f>IFERROR(Inv_SY_B!BM215/Inv_SY_B!$CU215-1,"")</f>
        <v/>
      </c>
      <c r="BN215" s="173" t="str">
        <f>IFERROR(Inv_SY_B!BN215/Inv_SY_B!$CU215-1,"")</f>
        <v/>
      </c>
      <c r="BO215" s="173" t="str">
        <f>IFERROR(Inv_SY_B!BO215/Inv_SY_B!$CU215-1,"")</f>
        <v/>
      </c>
      <c r="BP215" s="173" t="str">
        <f>IFERROR(Inv_SY_B!BP215/Inv_SY_B!$CU215-1,"")</f>
        <v/>
      </c>
      <c r="BQ215" s="173" t="str">
        <f>IFERROR(Inv_SY_B!BQ215/Inv_SY_B!$CU215-1,"")</f>
        <v/>
      </c>
      <c r="BR215" s="173" t="str">
        <f>IFERROR(Inv_SY_B!BR215/Inv_SY_B!$CU215-1,"")</f>
        <v/>
      </c>
      <c r="BS215" s="173" t="str">
        <f>IFERROR(Inv_SY_B!BS215/Inv_SY_B!$CU215-1,"")</f>
        <v/>
      </c>
      <c r="BT215" s="173" t="str">
        <f>IFERROR(Inv_SY_B!BT215/Inv_SY_B!$CU215-1,"")</f>
        <v/>
      </c>
      <c r="BU215" s="173" t="str">
        <f>IFERROR(Inv_SY_B!BU215/Inv_SY_B!$CU215-1,"")</f>
        <v/>
      </c>
      <c r="BV215" s="173" t="str">
        <f>IFERROR(Inv_SY_B!BV215/Inv_SY_B!$CU215-1,"")</f>
        <v/>
      </c>
      <c r="BW215" s="173" t="str">
        <f>IFERROR(Inv_SY_B!BW215/Inv_SY_B!$CU215-1,"")</f>
        <v/>
      </c>
      <c r="BX215" s="173" t="str">
        <f>IFERROR(Inv_SY_B!BX215/Inv_SY_B!$CU215-1,"")</f>
        <v/>
      </c>
      <c r="BY215" s="173" t="str">
        <f>IFERROR(Inv_SY_B!BY215/Inv_SY_B!$CU215-1,"")</f>
        <v/>
      </c>
      <c r="BZ215" s="173" t="str">
        <f>IFERROR(Inv_SY_B!BZ215/Inv_SY_B!$CU215-1,"")</f>
        <v/>
      </c>
      <c r="CA215" s="173" t="str">
        <f>IFERROR(Inv_SY_B!CA215/Inv_SY_B!$CU215-1,"")</f>
        <v/>
      </c>
      <c r="CB215" s="173" t="str">
        <f>IFERROR(Inv_SY_B!CB215/Inv_SY_B!$CU215-1,"")</f>
        <v/>
      </c>
      <c r="CC215" s="173" t="str">
        <f>IFERROR(Inv_SY_B!CC215/Inv_SY_B!$CU215-1,"")</f>
        <v/>
      </c>
      <c r="CD215" s="173" t="str">
        <f>IFERROR(Inv_SY_B!CD215/Inv_SY_B!$CU215-1,"")</f>
        <v/>
      </c>
      <c r="CE215" s="173" t="str">
        <f>IFERROR(Inv_SY_B!CE215/Inv_SY_B!$CU215-1,"")</f>
        <v/>
      </c>
      <c r="CF215" s="173" t="str">
        <f>IFERROR(Inv_SY_B!CF215/Inv_SY_B!$CU215-1,"")</f>
        <v/>
      </c>
      <c r="CG215" s="173" t="str">
        <f>IFERROR(Inv_SY_B!CG215/Inv_SY_B!$CU215-1,"")</f>
        <v/>
      </c>
      <c r="CH215" s="173" t="str">
        <f>IFERROR(Inv_SY_B!CH215/Inv_SY_B!$CU215-1,"")</f>
        <v/>
      </c>
      <c r="CI215" s="173" t="str">
        <f>IFERROR(Inv_SY_B!CI215/Inv_SY_B!$CU215-1,"")</f>
        <v/>
      </c>
      <c r="CJ215" s="173" t="str">
        <f>IFERROR(Inv_SY_B!CJ215/Inv_SY_B!$CU215-1,"")</f>
        <v/>
      </c>
      <c r="CK215" s="173" t="str">
        <f>IFERROR(Inv_SY_B!CK215/Inv_SY_B!$CU215-1,"")</f>
        <v/>
      </c>
      <c r="CL215" s="173" t="str">
        <f>IFERROR(Inv_SY_B!CL215/Inv_SY_B!$CU215-1,"")</f>
        <v/>
      </c>
      <c r="CM215" s="173" t="str">
        <f>IFERROR(Inv_SY_B!CM215/Inv_SY_B!$CU215-1,"")</f>
        <v/>
      </c>
      <c r="CN215" s="173" t="str">
        <f>IFERROR(Inv_SY_B!CN215/Inv_SY_B!$CU215-1,"")</f>
        <v/>
      </c>
      <c r="CO215" s="173" t="str">
        <f>IFERROR(Inv_SY_B!CO215/Inv_SY_B!$CU215-1,"")</f>
        <v/>
      </c>
      <c r="CP215" s="173" t="str">
        <f>IFERROR(Inv_SY_B!CP215/Inv_SY_B!$CU215-1,"")</f>
        <v/>
      </c>
      <c r="CQ215" s="173" t="str">
        <f>IFERROR(Inv_SY_B!CQ215/Inv_SY_B!$CU215-1,"")</f>
        <v/>
      </c>
      <c r="CR215" s="173" t="str">
        <f>IFERROR(Inv_SY_B!CR215/Inv_SY_B!$CU215-1,"")</f>
        <v/>
      </c>
      <c r="CS215" s="173" t="str">
        <f>IFERROR(Inv_SY_B!CS215/Inv_SY_B!$CU215-1,"")</f>
        <v/>
      </c>
      <c r="CT215" s="173" t="str">
        <f>IFERROR(Inv_SY_B!CT215/Inv_SY_B!$CU215-1,"")</f>
        <v/>
      </c>
      <c r="CU215" s="173"/>
      <c r="CV215" s="173"/>
      <c r="CW215" s="173"/>
      <c r="CX215" s="173"/>
    </row>
    <row r="216" spans="2:102">
      <c r="B216" s="164">
        <f t="shared" si="4"/>
        <v>45908</v>
      </c>
      <c r="C216" s="173" t="str">
        <f>IFERROR(Inv_SY_B!C216/Inv_SY_B!$CU216-1,"")</f>
        <v/>
      </c>
      <c r="D216" s="173" t="str">
        <f>IFERROR(Inv_SY_B!D216/Inv_SY_B!$CU216-1,"")</f>
        <v/>
      </c>
      <c r="E216" s="173" t="str">
        <f>IFERROR(Inv_SY_B!E216/Inv_SY_B!$CU216-1,"")</f>
        <v/>
      </c>
      <c r="F216" s="173" t="str">
        <f>IFERROR(Inv_SY_B!F216/Inv_SY_B!$CU216-1,"")</f>
        <v/>
      </c>
      <c r="G216" s="173" t="str">
        <f>IFERROR(Inv_SY_B!G216/Inv_SY_B!$CU216-1,"")</f>
        <v/>
      </c>
      <c r="H216" s="173" t="str">
        <f>IFERROR(Inv_SY_B!H216/Inv_SY_B!$CU216-1,"")</f>
        <v/>
      </c>
      <c r="I216" s="173" t="str">
        <f>IFERROR(Inv_SY_B!I216/Inv_SY_B!$CU216-1,"")</f>
        <v/>
      </c>
      <c r="J216" s="173" t="str">
        <f>IFERROR(Inv_SY_B!J216/Inv_SY_B!$CU216-1,"")</f>
        <v/>
      </c>
      <c r="K216" s="173" t="str">
        <f>IFERROR(Inv_SY_B!K216/Inv_SY_B!$CU216-1,"")</f>
        <v/>
      </c>
      <c r="L216" s="173" t="str">
        <f>IFERROR(Inv_SY_B!L216/Inv_SY_B!$CU216-1,"")</f>
        <v/>
      </c>
      <c r="M216" s="173" t="str">
        <f>IFERROR(Inv_SY_B!M216/Inv_SY_B!$CU216-1,"")</f>
        <v/>
      </c>
      <c r="N216" s="173" t="str">
        <f>IFERROR(Inv_SY_B!N216/Inv_SY_B!$CU216-1,"")</f>
        <v/>
      </c>
      <c r="O216" s="173" t="str">
        <f>IFERROR(Inv_SY_B!O216/Inv_SY_B!$CU216-1,"")</f>
        <v/>
      </c>
      <c r="P216" s="173" t="str">
        <f>IFERROR(Inv_SY_B!P216/Inv_SY_B!$CU216-1,"")</f>
        <v/>
      </c>
      <c r="Q216" s="173" t="str">
        <f>IFERROR(Inv_SY_B!Q216/Inv_SY_B!$CU216-1,"")</f>
        <v/>
      </c>
      <c r="R216" s="173" t="str">
        <f>IFERROR(Inv_SY_B!R216/Inv_SY_B!$CU216-1,"")</f>
        <v/>
      </c>
      <c r="S216" s="173" t="str">
        <f>IFERROR(Inv_SY_B!S216/Inv_SY_B!$CU216-1,"")</f>
        <v/>
      </c>
      <c r="T216" s="173" t="str">
        <f>IFERROR(Inv_SY_B!T216/Inv_SY_B!$CU216-1,"")</f>
        <v/>
      </c>
      <c r="U216" s="173" t="str">
        <f>IFERROR(Inv_SY_B!U216/Inv_SY_B!$CU216-1,"")</f>
        <v/>
      </c>
      <c r="V216" s="173" t="str">
        <f>IFERROR(Inv_SY_B!V216/Inv_SY_B!$CU216-1,"")</f>
        <v/>
      </c>
      <c r="W216" s="173" t="str">
        <f>IFERROR(Inv_SY_B!W216/Inv_SY_B!$CU216-1,"")</f>
        <v/>
      </c>
      <c r="X216" s="173" t="str">
        <f>IFERROR(Inv_SY_B!X216/Inv_SY_B!$CU216-1,"")</f>
        <v/>
      </c>
      <c r="Y216" s="173" t="str">
        <f>IFERROR(Inv_SY_B!Y216/Inv_SY_B!$CU216-1,"")</f>
        <v/>
      </c>
      <c r="Z216" s="173" t="str">
        <f>IFERROR(Inv_SY_B!Z216/Inv_SY_B!$CU216-1,"")</f>
        <v/>
      </c>
      <c r="AA216" s="173" t="str">
        <f>IFERROR(Inv_SY_B!AA216/Inv_SY_B!$CU216-1,"")</f>
        <v/>
      </c>
      <c r="AB216" s="173" t="str">
        <f>IFERROR(Inv_SY_B!AB216/Inv_SY_B!$CU216-1,"")</f>
        <v/>
      </c>
      <c r="AC216" s="173" t="str">
        <f>IFERROR(Inv_SY_B!AC216/Inv_SY_B!$CU216-1,"")</f>
        <v/>
      </c>
      <c r="AD216" s="173" t="str">
        <f>IFERROR(Inv_SY_B!AD216/Inv_SY_B!$CU216-1,"")</f>
        <v/>
      </c>
      <c r="AE216" s="173" t="str">
        <f>IFERROR(Inv_SY_B!AE216/Inv_SY_B!$CU216-1,"")</f>
        <v/>
      </c>
      <c r="AF216" s="173" t="str">
        <f>IFERROR(Inv_SY_B!AF216/Inv_SY_B!$CU216-1,"")</f>
        <v/>
      </c>
      <c r="AG216" s="173" t="str">
        <f>IFERROR(Inv_SY_B!AG216/Inv_SY_B!$CU216-1,"")</f>
        <v/>
      </c>
      <c r="AH216" s="173" t="str">
        <f>IFERROR(Inv_SY_B!AH216/Inv_SY_B!$CU216-1,"")</f>
        <v/>
      </c>
      <c r="AI216" s="173" t="str">
        <f>IFERROR(Inv_SY_B!AI216/Inv_SY_B!$CU216-1,"")</f>
        <v/>
      </c>
      <c r="AJ216" s="173" t="str">
        <f>IFERROR(Inv_SY_B!AJ216/Inv_SY_B!$CU216-1,"")</f>
        <v/>
      </c>
      <c r="AK216" s="173" t="str">
        <f>IFERROR(Inv_SY_B!AK216/Inv_SY_B!$CU216-1,"")</f>
        <v/>
      </c>
      <c r="AL216" s="173" t="str">
        <f>IFERROR(Inv_SY_B!AL216/Inv_SY_B!$CU216-1,"")</f>
        <v/>
      </c>
      <c r="AM216" s="173" t="str">
        <f>IFERROR(Inv_SY_B!AM216/Inv_SY_B!$CU216-1,"")</f>
        <v/>
      </c>
      <c r="AN216" s="173" t="str">
        <f>IFERROR(Inv_SY_B!AN216/Inv_SY_B!$CU216-1,"")</f>
        <v/>
      </c>
      <c r="AO216" s="173" t="str">
        <f>IFERROR(Inv_SY_B!AO216/Inv_SY_B!$CU216-1,"")</f>
        <v/>
      </c>
      <c r="AP216" s="173" t="str">
        <f>IFERROR(Inv_SY_B!AP216/Inv_SY_B!$CU216-1,"")</f>
        <v/>
      </c>
      <c r="AQ216" s="173" t="str">
        <f>IFERROR(Inv_SY_B!AQ216/Inv_SY_B!$CU216-1,"")</f>
        <v/>
      </c>
      <c r="AR216" s="173" t="str">
        <f>IFERROR(Inv_SY_B!AR216/Inv_SY_B!$CU216-1,"")</f>
        <v/>
      </c>
      <c r="AS216" s="173" t="str">
        <f>IFERROR(Inv_SY_B!AS216/Inv_SY_B!$CU216-1,"")</f>
        <v/>
      </c>
      <c r="AT216" s="173" t="str">
        <f>IFERROR(Inv_SY_B!AT216/Inv_SY_B!$CU216-1,"")</f>
        <v/>
      </c>
      <c r="AU216" s="173" t="str">
        <f>IFERROR(Inv_SY_B!AU216/Inv_SY_B!$CU216-1,"")</f>
        <v/>
      </c>
      <c r="AV216" s="173" t="str">
        <f>IFERROR(Inv_SY_B!AV216/Inv_SY_B!$CU216-1,"")</f>
        <v/>
      </c>
      <c r="AW216" s="173" t="str">
        <f>IFERROR(Inv_SY_B!AW216/Inv_SY_B!$CU216-1,"")</f>
        <v/>
      </c>
      <c r="AX216" s="173" t="str">
        <f>IFERROR(Inv_SY_B!AX216/Inv_SY_B!$CU216-1,"")</f>
        <v/>
      </c>
      <c r="AY216" s="173" t="str">
        <f>IFERROR(Inv_SY_B!AY216/Inv_SY_B!$CU216-1,"")</f>
        <v/>
      </c>
      <c r="AZ216" s="173" t="str">
        <f>IFERROR(Inv_SY_B!AZ216/Inv_SY_B!$CU216-1,"")</f>
        <v/>
      </c>
      <c r="BA216" s="173" t="str">
        <f>IFERROR(Inv_SY_B!BA216/Inv_SY_B!$CU216-1,"")</f>
        <v/>
      </c>
      <c r="BB216" s="173" t="str">
        <f>IFERROR(Inv_SY_B!BB216/Inv_SY_B!$CU216-1,"")</f>
        <v/>
      </c>
      <c r="BC216" s="173" t="str">
        <f>IFERROR(Inv_SY_B!BC216/Inv_SY_B!$CU216-1,"")</f>
        <v/>
      </c>
      <c r="BD216" s="173" t="str">
        <f>IFERROR(Inv_SY_B!BD216/Inv_SY_B!$CU216-1,"")</f>
        <v/>
      </c>
      <c r="BE216" s="173" t="str">
        <f>IFERROR(Inv_SY_B!BE216/Inv_SY_B!$CU216-1,"")</f>
        <v/>
      </c>
      <c r="BF216" s="173" t="str">
        <f>IFERROR(Inv_SY_B!BF216/Inv_SY_B!$CU216-1,"")</f>
        <v/>
      </c>
      <c r="BG216" s="173" t="str">
        <f>IFERROR(Inv_SY_B!BG216/Inv_SY_B!$CU216-1,"")</f>
        <v/>
      </c>
      <c r="BH216" s="173" t="str">
        <f>IFERROR(Inv_SY_B!BH216/Inv_SY_B!$CU216-1,"")</f>
        <v/>
      </c>
      <c r="BI216" s="173" t="str">
        <f>IFERROR(Inv_SY_B!BI216/Inv_SY_B!$CU216-1,"")</f>
        <v/>
      </c>
      <c r="BJ216" s="173" t="str">
        <f>IFERROR(Inv_SY_B!BJ216/Inv_SY_B!$CU216-1,"")</f>
        <v/>
      </c>
      <c r="BK216" s="173" t="str">
        <f>IFERROR(Inv_SY_B!BK216/Inv_SY_B!$CU216-1,"")</f>
        <v/>
      </c>
      <c r="BL216" s="173" t="str">
        <f>IFERROR(Inv_SY_B!BL216/Inv_SY_B!$CU216-1,"")</f>
        <v/>
      </c>
      <c r="BM216" s="173" t="str">
        <f>IFERROR(Inv_SY_B!BM216/Inv_SY_B!$CU216-1,"")</f>
        <v/>
      </c>
      <c r="BN216" s="173" t="str">
        <f>IFERROR(Inv_SY_B!BN216/Inv_SY_B!$CU216-1,"")</f>
        <v/>
      </c>
      <c r="BO216" s="173" t="str">
        <f>IFERROR(Inv_SY_B!BO216/Inv_SY_B!$CU216-1,"")</f>
        <v/>
      </c>
      <c r="BP216" s="173" t="str">
        <f>IFERROR(Inv_SY_B!BP216/Inv_SY_B!$CU216-1,"")</f>
        <v/>
      </c>
      <c r="BQ216" s="173" t="str">
        <f>IFERROR(Inv_SY_B!BQ216/Inv_SY_B!$CU216-1,"")</f>
        <v/>
      </c>
      <c r="BR216" s="173" t="str">
        <f>IFERROR(Inv_SY_B!BR216/Inv_SY_B!$CU216-1,"")</f>
        <v/>
      </c>
      <c r="BS216" s="173" t="str">
        <f>IFERROR(Inv_SY_B!BS216/Inv_SY_B!$CU216-1,"")</f>
        <v/>
      </c>
      <c r="BT216" s="173" t="str">
        <f>IFERROR(Inv_SY_B!BT216/Inv_SY_B!$CU216-1,"")</f>
        <v/>
      </c>
      <c r="BU216" s="173" t="str">
        <f>IFERROR(Inv_SY_B!BU216/Inv_SY_B!$CU216-1,"")</f>
        <v/>
      </c>
      <c r="BV216" s="173" t="str">
        <f>IFERROR(Inv_SY_B!BV216/Inv_SY_B!$CU216-1,"")</f>
        <v/>
      </c>
      <c r="BW216" s="173" t="str">
        <f>IFERROR(Inv_SY_B!BW216/Inv_SY_B!$CU216-1,"")</f>
        <v/>
      </c>
      <c r="BX216" s="173" t="str">
        <f>IFERROR(Inv_SY_B!BX216/Inv_SY_B!$CU216-1,"")</f>
        <v/>
      </c>
      <c r="BY216" s="173" t="str">
        <f>IFERROR(Inv_SY_B!BY216/Inv_SY_B!$CU216-1,"")</f>
        <v/>
      </c>
      <c r="BZ216" s="173" t="str">
        <f>IFERROR(Inv_SY_B!BZ216/Inv_SY_B!$CU216-1,"")</f>
        <v/>
      </c>
      <c r="CA216" s="173" t="str">
        <f>IFERROR(Inv_SY_B!CA216/Inv_SY_B!$CU216-1,"")</f>
        <v/>
      </c>
      <c r="CB216" s="173" t="str">
        <f>IFERROR(Inv_SY_B!CB216/Inv_SY_B!$CU216-1,"")</f>
        <v/>
      </c>
      <c r="CC216" s="173" t="str">
        <f>IFERROR(Inv_SY_B!CC216/Inv_SY_B!$CU216-1,"")</f>
        <v/>
      </c>
      <c r="CD216" s="173" t="str">
        <f>IFERROR(Inv_SY_B!CD216/Inv_SY_B!$CU216-1,"")</f>
        <v/>
      </c>
      <c r="CE216" s="173" t="str">
        <f>IFERROR(Inv_SY_B!CE216/Inv_SY_B!$CU216-1,"")</f>
        <v/>
      </c>
      <c r="CF216" s="173" t="str">
        <f>IFERROR(Inv_SY_B!CF216/Inv_SY_B!$CU216-1,"")</f>
        <v/>
      </c>
      <c r="CG216" s="173" t="str">
        <f>IFERROR(Inv_SY_B!CG216/Inv_SY_B!$CU216-1,"")</f>
        <v/>
      </c>
      <c r="CH216" s="173" t="str">
        <f>IFERROR(Inv_SY_B!CH216/Inv_SY_B!$CU216-1,"")</f>
        <v/>
      </c>
      <c r="CI216" s="173" t="str">
        <f>IFERROR(Inv_SY_B!CI216/Inv_SY_B!$CU216-1,"")</f>
        <v/>
      </c>
      <c r="CJ216" s="173" t="str">
        <f>IFERROR(Inv_SY_B!CJ216/Inv_SY_B!$CU216-1,"")</f>
        <v/>
      </c>
      <c r="CK216" s="173" t="str">
        <f>IFERROR(Inv_SY_B!CK216/Inv_SY_B!$CU216-1,"")</f>
        <v/>
      </c>
      <c r="CL216" s="173" t="str">
        <f>IFERROR(Inv_SY_B!CL216/Inv_SY_B!$CU216-1,"")</f>
        <v/>
      </c>
      <c r="CM216" s="173" t="str">
        <f>IFERROR(Inv_SY_B!CM216/Inv_SY_B!$CU216-1,"")</f>
        <v/>
      </c>
      <c r="CN216" s="173" t="str">
        <f>IFERROR(Inv_SY_B!CN216/Inv_SY_B!$CU216-1,"")</f>
        <v/>
      </c>
      <c r="CO216" s="173" t="str">
        <f>IFERROR(Inv_SY_B!CO216/Inv_SY_B!$CU216-1,"")</f>
        <v/>
      </c>
      <c r="CP216" s="173" t="str">
        <f>IFERROR(Inv_SY_B!CP216/Inv_SY_B!$CU216-1,"")</f>
        <v/>
      </c>
      <c r="CQ216" s="173" t="str">
        <f>IFERROR(Inv_SY_B!CQ216/Inv_SY_B!$CU216-1,"")</f>
        <v/>
      </c>
      <c r="CR216" s="173" t="str">
        <f>IFERROR(Inv_SY_B!CR216/Inv_SY_B!$CU216-1,"")</f>
        <v/>
      </c>
      <c r="CS216" s="173" t="str">
        <f>IFERROR(Inv_SY_B!CS216/Inv_SY_B!$CU216-1,"")</f>
        <v/>
      </c>
      <c r="CT216" s="173" t="str">
        <f>IFERROR(Inv_SY_B!CT216/Inv_SY_B!$CU216-1,"")</f>
        <v/>
      </c>
      <c r="CU216" s="173"/>
      <c r="CV216" s="173"/>
      <c r="CW216" s="173"/>
      <c r="CX216" s="173"/>
    </row>
    <row r="217" spans="2:102">
      <c r="B217" s="164">
        <f t="shared" si="4"/>
        <v>45909</v>
      </c>
      <c r="C217" s="173" t="str">
        <f>IFERROR(Inv_SY_B!C217/Inv_SY_B!$CU217-1,"")</f>
        <v/>
      </c>
      <c r="D217" s="173" t="str">
        <f>IFERROR(Inv_SY_B!D217/Inv_SY_B!$CU217-1,"")</f>
        <v/>
      </c>
      <c r="E217" s="173" t="str">
        <f>IFERROR(Inv_SY_B!E217/Inv_SY_B!$CU217-1,"")</f>
        <v/>
      </c>
      <c r="F217" s="173" t="str">
        <f>IFERROR(Inv_SY_B!F217/Inv_SY_B!$CU217-1,"")</f>
        <v/>
      </c>
      <c r="G217" s="173" t="str">
        <f>IFERROR(Inv_SY_B!G217/Inv_SY_B!$CU217-1,"")</f>
        <v/>
      </c>
      <c r="H217" s="173" t="str">
        <f>IFERROR(Inv_SY_B!H217/Inv_SY_B!$CU217-1,"")</f>
        <v/>
      </c>
      <c r="I217" s="173" t="str">
        <f>IFERROR(Inv_SY_B!I217/Inv_SY_B!$CU217-1,"")</f>
        <v/>
      </c>
      <c r="J217" s="173" t="str">
        <f>IFERROR(Inv_SY_B!J217/Inv_SY_B!$CU217-1,"")</f>
        <v/>
      </c>
      <c r="K217" s="173" t="str">
        <f>IFERROR(Inv_SY_B!K217/Inv_SY_B!$CU217-1,"")</f>
        <v/>
      </c>
      <c r="L217" s="173" t="str">
        <f>IFERROR(Inv_SY_B!L217/Inv_SY_B!$CU217-1,"")</f>
        <v/>
      </c>
      <c r="M217" s="173" t="str">
        <f>IFERROR(Inv_SY_B!M217/Inv_SY_B!$CU217-1,"")</f>
        <v/>
      </c>
      <c r="N217" s="173" t="str">
        <f>IFERROR(Inv_SY_B!N217/Inv_SY_B!$CU217-1,"")</f>
        <v/>
      </c>
      <c r="O217" s="173" t="str">
        <f>IFERROR(Inv_SY_B!O217/Inv_SY_B!$CU217-1,"")</f>
        <v/>
      </c>
      <c r="P217" s="173" t="str">
        <f>IFERROR(Inv_SY_B!P217/Inv_SY_B!$CU217-1,"")</f>
        <v/>
      </c>
      <c r="Q217" s="173" t="str">
        <f>IFERROR(Inv_SY_B!Q217/Inv_SY_B!$CU217-1,"")</f>
        <v/>
      </c>
      <c r="R217" s="173" t="str">
        <f>IFERROR(Inv_SY_B!R217/Inv_SY_B!$CU217-1,"")</f>
        <v/>
      </c>
      <c r="S217" s="173" t="str">
        <f>IFERROR(Inv_SY_B!S217/Inv_SY_B!$CU217-1,"")</f>
        <v/>
      </c>
      <c r="T217" s="173" t="str">
        <f>IFERROR(Inv_SY_B!T217/Inv_SY_B!$CU217-1,"")</f>
        <v/>
      </c>
      <c r="U217" s="173" t="str">
        <f>IFERROR(Inv_SY_B!U217/Inv_SY_B!$CU217-1,"")</f>
        <v/>
      </c>
      <c r="V217" s="173" t="str">
        <f>IFERROR(Inv_SY_B!V217/Inv_SY_B!$CU217-1,"")</f>
        <v/>
      </c>
      <c r="W217" s="173" t="str">
        <f>IFERROR(Inv_SY_B!W217/Inv_SY_B!$CU217-1,"")</f>
        <v/>
      </c>
      <c r="X217" s="173" t="str">
        <f>IFERROR(Inv_SY_B!X217/Inv_SY_B!$CU217-1,"")</f>
        <v/>
      </c>
      <c r="Y217" s="173" t="str">
        <f>IFERROR(Inv_SY_B!Y217/Inv_SY_B!$CU217-1,"")</f>
        <v/>
      </c>
      <c r="Z217" s="173" t="str">
        <f>IFERROR(Inv_SY_B!Z217/Inv_SY_B!$CU217-1,"")</f>
        <v/>
      </c>
      <c r="AA217" s="173" t="str">
        <f>IFERROR(Inv_SY_B!AA217/Inv_SY_B!$CU217-1,"")</f>
        <v/>
      </c>
      <c r="AB217" s="173" t="str">
        <f>IFERROR(Inv_SY_B!AB217/Inv_SY_B!$CU217-1,"")</f>
        <v/>
      </c>
      <c r="AC217" s="173" t="str">
        <f>IFERROR(Inv_SY_B!AC217/Inv_SY_B!$CU217-1,"")</f>
        <v/>
      </c>
      <c r="AD217" s="173" t="str">
        <f>IFERROR(Inv_SY_B!AD217/Inv_SY_B!$CU217-1,"")</f>
        <v/>
      </c>
      <c r="AE217" s="173" t="str">
        <f>IFERROR(Inv_SY_B!AE217/Inv_SY_B!$CU217-1,"")</f>
        <v/>
      </c>
      <c r="AF217" s="173" t="str">
        <f>IFERROR(Inv_SY_B!AF217/Inv_SY_B!$CU217-1,"")</f>
        <v/>
      </c>
      <c r="AG217" s="173" t="str">
        <f>IFERROR(Inv_SY_B!AG217/Inv_SY_B!$CU217-1,"")</f>
        <v/>
      </c>
      <c r="AH217" s="173" t="str">
        <f>IFERROR(Inv_SY_B!AH217/Inv_SY_B!$CU217-1,"")</f>
        <v/>
      </c>
      <c r="AI217" s="173" t="str">
        <f>IFERROR(Inv_SY_B!AI217/Inv_SY_B!$CU217-1,"")</f>
        <v/>
      </c>
      <c r="AJ217" s="173" t="str">
        <f>IFERROR(Inv_SY_B!AJ217/Inv_SY_B!$CU217-1,"")</f>
        <v/>
      </c>
      <c r="AK217" s="173" t="str">
        <f>IFERROR(Inv_SY_B!AK217/Inv_SY_B!$CU217-1,"")</f>
        <v/>
      </c>
      <c r="AL217" s="173" t="str">
        <f>IFERROR(Inv_SY_B!AL217/Inv_SY_B!$CU217-1,"")</f>
        <v/>
      </c>
      <c r="AM217" s="173" t="str">
        <f>IFERROR(Inv_SY_B!AM217/Inv_SY_B!$CU217-1,"")</f>
        <v/>
      </c>
      <c r="AN217" s="173" t="str">
        <f>IFERROR(Inv_SY_B!AN217/Inv_SY_B!$CU217-1,"")</f>
        <v/>
      </c>
      <c r="AO217" s="173" t="str">
        <f>IFERROR(Inv_SY_B!AO217/Inv_SY_B!$CU217-1,"")</f>
        <v/>
      </c>
      <c r="AP217" s="173" t="str">
        <f>IFERROR(Inv_SY_B!AP217/Inv_SY_B!$CU217-1,"")</f>
        <v/>
      </c>
      <c r="AQ217" s="173" t="str">
        <f>IFERROR(Inv_SY_B!AQ217/Inv_SY_B!$CU217-1,"")</f>
        <v/>
      </c>
      <c r="AR217" s="173" t="str">
        <f>IFERROR(Inv_SY_B!AR217/Inv_SY_B!$CU217-1,"")</f>
        <v/>
      </c>
      <c r="AS217" s="173" t="str">
        <f>IFERROR(Inv_SY_B!AS217/Inv_SY_B!$CU217-1,"")</f>
        <v/>
      </c>
      <c r="AT217" s="173" t="str">
        <f>IFERROR(Inv_SY_B!AT217/Inv_SY_B!$CU217-1,"")</f>
        <v/>
      </c>
      <c r="AU217" s="173" t="str">
        <f>IFERROR(Inv_SY_B!AU217/Inv_SY_B!$CU217-1,"")</f>
        <v/>
      </c>
      <c r="AV217" s="173" t="str">
        <f>IFERROR(Inv_SY_B!AV217/Inv_SY_B!$CU217-1,"")</f>
        <v/>
      </c>
      <c r="AW217" s="173" t="str">
        <f>IFERROR(Inv_SY_B!AW217/Inv_SY_B!$CU217-1,"")</f>
        <v/>
      </c>
      <c r="AX217" s="173" t="str">
        <f>IFERROR(Inv_SY_B!AX217/Inv_SY_B!$CU217-1,"")</f>
        <v/>
      </c>
      <c r="AY217" s="173" t="str">
        <f>IFERROR(Inv_SY_B!AY217/Inv_SY_B!$CU217-1,"")</f>
        <v/>
      </c>
      <c r="AZ217" s="173" t="str">
        <f>IFERROR(Inv_SY_B!AZ217/Inv_SY_B!$CU217-1,"")</f>
        <v/>
      </c>
      <c r="BA217" s="173" t="str">
        <f>IFERROR(Inv_SY_B!BA217/Inv_SY_B!$CU217-1,"")</f>
        <v/>
      </c>
      <c r="BB217" s="173" t="str">
        <f>IFERROR(Inv_SY_B!BB217/Inv_SY_B!$CU217-1,"")</f>
        <v/>
      </c>
      <c r="BC217" s="173" t="str">
        <f>IFERROR(Inv_SY_B!BC217/Inv_SY_B!$CU217-1,"")</f>
        <v/>
      </c>
      <c r="BD217" s="173" t="str">
        <f>IFERROR(Inv_SY_B!BD217/Inv_SY_B!$CU217-1,"")</f>
        <v/>
      </c>
      <c r="BE217" s="173" t="str">
        <f>IFERROR(Inv_SY_B!BE217/Inv_SY_B!$CU217-1,"")</f>
        <v/>
      </c>
      <c r="BF217" s="173" t="str">
        <f>IFERROR(Inv_SY_B!BF217/Inv_SY_B!$CU217-1,"")</f>
        <v/>
      </c>
      <c r="BG217" s="173" t="str">
        <f>IFERROR(Inv_SY_B!BG217/Inv_SY_B!$CU217-1,"")</f>
        <v/>
      </c>
      <c r="BH217" s="173" t="str">
        <f>IFERROR(Inv_SY_B!BH217/Inv_SY_B!$CU217-1,"")</f>
        <v/>
      </c>
      <c r="BI217" s="173" t="str">
        <f>IFERROR(Inv_SY_B!BI217/Inv_SY_B!$CU217-1,"")</f>
        <v/>
      </c>
      <c r="BJ217" s="173" t="str">
        <f>IFERROR(Inv_SY_B!BJ217/Inv_SY_B!$CU217-1,"")</f>
        <v/>
      </c>
      <c r="BK217" s="173" t="str">
        <f>IFERROR(Inv_SY_B!BK217/Inv_SY_B!$CU217-1,"")</f>
        <v/>
      </c>
      <c r="BL217" s="173" t="str">
        <f>IFERROR(Inv_SY_B!BL217/Inv_SY_B!$CU217-1,"")</f>
        <v/>
      </c>
      <c r="BM217" s="173" t="str">
        <f>IFERROR(Inv_SY_B!BM217/Inv_SY_B!$CU217-1,"")</f>
        <v/>
      </c>
      <c r="BN217" s="173" t="str">
        <f>IFERROR(Inv_SY_B!BN217/Inv_SY_B!$CU217-1,"")</f>
        <v/>
      </c>
      <c r="BO217" s="173" t="str">
        <f>IFERROR(Inv_SY_B!BO217/Inv_SY_B!$CU217-1,"")</f>
        <v/>
      </c>
      <c r="BP217" s="173" t="str">
        <f>IFERROR(Inv_SY_B!BP217/Inv_SY_B!$CU217-1,"")</f>
        <v/>
      </c>
      <c r="BQ217" s="173" t="str">
        <f>IFERROR(Inv_SY_B!BQ217/Inv_SY_B!$CU217-1,"")</f>
        <v/>
      </c>
      <c r="BR217" s="173" t="str">
        <f>IFERROR(Inv_SY_B!BR217/Inv_SY_B!$CU217-1,"")</f>
        <v/>
      </c>
      <c r="BS217" s="173" t="str">
        <f>IFERROR(Inv_SY_B!BS217/Inv_SY_B!$CU217-1,"")</f>
        <v/>
      </c>
      <c r="BT217" s="173" t="str">
        <f>IFERROR(Inv_SY_B!BT217/Inv_SY_B!$CU217-1,"")</f>
        <v/>
      </c>
      <c r="BU217" s="173" t="str">
        <f>IFERROR(Inv_SY_B!BU217/Inv_SY_B!$CU217-1,"")</f>
        <v/>
      </c>
      <c r="BV217" s="173" t="str">
        <f>IFERROR(Inv_SY_B!BV217/Inv_SY_B!$CU217-1,"")</f>
        <v/>
      </c>
      <c r="BW217" s="173" t="str">
        <f>IFERROR(Inv_SY_B!BW217/Inv_SY_B!$CU217-1,"")</f>
        <v/>
      </c>
      <c r="BX217" s="173" t="str">
        <f>IFERROR(Inv_SY_B!BX217/Inv_SY_B!$CU217-1,"")</f>
        <v/>
      </c>
      <c r="BY217" s="173" t="str">
        <f>IFERROR(Inv_SY_B!BY217/Inv_SY_B!$CU217-1,"")</f>
        <v/>
      </c>
      <c r="BZ217" s="173" t="str">
        <f>IFERROR(Inv_SY_B!BZ217/Inv_SY_B!$CU217-1,"")</f>
        <v/>
      </c>
      <c r="CA217" s="173" t="str">
        <f>IFERROR(Inv_SY_B!CA217/Inv_SY_B!$CU217-1,"")</f>
        <v/>
      </c>
      <c r="CB217" s="173" t="str">
        <f>IFERROR(Inv_SY_B!CB217/Inv_SY_B!$CU217-1,"")</f>
        <v/>
      </c>
      <c r="CC217" s="173" t="str">
        <f>IFERROR(Inv_SY_B!CC217/Inv_SY_B!$CU217-1,"")</f>
        <v/>
      </c>
      <c r="CD217" s="173" t="str">
        <f>IFERROR(Inv_SY_B!CD217/Inv_SY_B!$CU217-1,"")</f>
        <v/>
      </c>
      <c r="CE217" s="173" t="str">
        <f>IFERROR(Inv_SY_B!CE217/Inv_SY_B!$CU217-1,"")</f>
        <v/>
      </c>
      <c r="CF217" s="173" t="str">
        <f>IFERROR(Inv_SY_B!CF217/Inv_SY_B!$CU217-1,"")</f>
        <v/>
      </c>
      <c r="CG217" s="173" t="str">
        <f>IFERROR(Inv_SY_B!CG217/Inv_SY_B!$CU217-1,"")</f>
        <v/>
      </c>
      <c r="CH217" s="173" t="str">
        <f>IFERROR(Inv_SY_B!CH217/Inv_SY_B!$CU217-1,"")</f>
        <v/>
      </c>
      <c r="CI217" s="173" t="str">
        <f>IFERROR(Inv_SY_B!CI217/Inv_SY_B!$CU217-1,"")</f>
        <v/>
      </c>
      <c r="CJ217" s="173" t="str">
        <f>IFERROR(Inv_SY_B!CJ217/Inv_SY_B!$CU217-1,"")</f>
        <v/>
      </c>
      <c r="CK217" s="173" t="str">
        <f>IFERROR(Inv_SY_B!CK217/Inv_SY_B!$CU217-1,"")</f>
        <v/>
      </c>
      <c r="CL217" s="173" t="str">
        <f>IFERROR(Inv_SY_B!CL217/Inv_SY_B!$CU217-1,"")</f>
        <v/>
      </c>
      <c r="CM217" s="173" t="str">
        <f>IFERROR(Inv_SY_B!CM217/Inv_SY_B!$CU217-1,"")</f>
        <v/>
      </c>
      <c r="CN217" s="173" t="str">
        <f>IFERROR(Inv_SY_B!CN217/Inv_SY_B!$CU217-1,"")</f>
        <v/>
      </c>
      <c r="CO217" s="173" t="str">
        <f>IFERROR(Inv_SY_B!CO217/Inv_SY_B!$CU217-1,"")</f>
        <v/>
      </c>
      <c r="CP217" s="173" t="str">
        <f>IFERROR(Inv_SY_B!CP217/Inv_SY_B!$CU217-1,"")</f>
        <v/>
      </c>
      <c r="CQ217" s="173" t="str">
        <f>IFERROR(Inv_SY_B!CQ217/Inv_SY_B!$CU217-1,"")</f>
        <v/>
      </c>
      <c r="CR217" s="173" t="str">
        <f>IFERROR(Inv_SY_B!CR217/Inv_SY_B!$CU217-1,"")</f>
        <v/>
      </c>
      <c r="CS217" s="173" t="str">
        <f>IFERROR(Inv_SY_B!CS217/Inv_SY_B!$CU217-1,"")</f>
        <v/>
      </c>
      <c r="CT217" s="173" t="str">
        <f>IFERROR(Inv_SY_B!CT217/Inv_SY_B!$CU217-1,"")</f>
        <v/>
      </c>
      <c r="CU217" s="173"/>
      <c r="CV217" s="173"/>
      <c r="CW217" s="173"/>
      <c r="CX217" s="173"/>
    </row>
    <row r="218" spans="2:102">
      <c r="B218" s="164">
        <f t="shared" si="4"/>
        <v>45910</v>
      </c>
      <c r="C218" s="173" t="str">
        <f>IFERROR(Inv_SY_B!C218/Inv_SY_B!$CU218-1,"")</f>
        <v/>
      </c>
      <c r="D218" s="173" t="str">
        <f>IFERROR(Inv_SY_B!D218/Inv_SY_B!$CU218-1,"")</f>
        <v/>
      </c>
      <c r="E218" s="173" t="str">
        <f>IFERROR(Inv_SY_B!E218/Inv_SY_B!$CU218-1,"")</f>
        <v/>
      </c>
      <c r="F218" s="173" t="str">
        <f>IFERROR(Inv_SY_B!F218/Inv_SY_B!$CU218-1,"")</f>
        <v/>
      </c>
      <c r="G218" s="173" t="str">
        <f>IFERROR(Inv_SY_B!G218/Inv_SY_B!$CU218-1,"")</f>
        <v/>
      </c>
      <c r="H218" s="173" t="str">
        <f>IFERROR(Inv_SY_B!H218/Inv_SY_B!$CU218-1,"")</f>
        <v/>
      </c>
      <c r="I218" s="173" t="str">
        <f>IFERROR(Inv_SY_B!I218/Inv_SY_B!$CU218-1,"")</f>
        <v/>
      </c>
      <c r="J218" s="173" t="str">
        <f>IFERROR(Inv_SY_B!J218/Inv_SY_B!$CU218-1,"")</f>
        <v/>
      </c>
      <c r="K218" s="173" t="str">
        <f>IFERROR(Inv_SY_B!K218/Inv_SY_B!$CU218-1,"")</f>
        <v/>
      </c>
      <c r="L218" s="173" t="str">
        <f>IFERROR(Inv_SY_B!L218/Inv_SY_B!$CU218-1,"")</f>
        <v/>
      </c>
      <c r="M218" s="173" t="str">
        <f>IFERROR(Inv_SY_B!M218/Inv_SY_B!$CU218-1,"")</f>
        <v/>
      </c>
      <c r="N218" s="173" t="str">
        <f>IFERROR(Inv_SY_B!N218/Inv_SY_B!$CU218-1,"")</f>
        <v/>
      </c>
      <c r="O218" s="173" t="str">
        <f>IFERROR(Inv_SY_B!O218/Inv_SY_B!$CU218-1,"")</f>
        <v/>
      </c>
      <c r="P218" s="173" t="str">
        <f>IFERROR(Inv_SY_B!P218/Inv_SY_B!$CU218-1,"")</f>
        <v/>
      </c>
      <c r="Q218" s="173" t="str">
        <f>IFERROR(Inv_SY_B!Q218/Inv_SY_B!$CU218-1,"")</f>
        <v/>
      </c>
      <c r="R218" s="173" t="str">
        <f>IFERROR(Inv_SY_B!R218/Inv_SY_B!$CU218-1,"")</f>
        <v/>
      </c>
      <c r="S218" s="173" t="str">
        <f>IFERROR(Inv_SY_B!S218/Inv_SY_B!$CU218-1,"")</f>
        <v/>
      </c>
      <c r="T218" s="173" t="str">
        <f>IFERROR(Inv_SY_B!T218/Inv_SY_B!$CU218-1,"")</f>
        <v/>
      </c>
      <c r="U218" s="173" t="str">
        <f>IFERROR(Inv_SY_B!U218/Inv_SY_B!$CU218-1,"")</f>
        <v/>
      </c>
      <c r="V218" s="173" t="str">
        <f>IFERROR(Inv_SY_B!V218/Inv_SY_B!$CU218-1,"")</f>
        <v/>
      </c>
      <c r="W218" s="173" t="str">
        <f>IFERROR(Inv_SY_B!W218/Inv_SY_B!$CU218-1,"")</f>
        <v/>
      </c>
      <c r="X218" s="173" t="str">
        <f>IFERROR(Inv_SY_B!X218/Inv_SY_B!$CU218-1,"")</f>
        <v/>
      </c>
      <c r="Y218" s="173" t="str">
        <f>IFERROR(Inv_SY_B!Y218/Inv_SY_B!$CU218-1,"")</f>
        <v/>
      </c>
      <c r="Z218" s="173" t="str">
        <f>IFERROR(Inv_SY_B!Z218/Inv_SY_B!$CU218-1,"")</f>
        <v/>
      </c>
      <c r="AA218" s="173" t="str">
        <f>IFERROR(Inv_SY_B!AA218/Inv_SY_B!$CU218-1,"")</f>
        <v/>
      </c>
      <c r="AB218" s="173" t="str">
        <f>IFERROR(Inv_SY_B!AB218/Inv_SY_B!$CU218-1,"")</f>
        <v/>
      </c>
      <c r="AC218" s="173" t="str">
        <f>IFERROR(Inv_SY_B!AC218/Inv_SY_B!$CU218-1,"")</f>
        <v/>
      </c>
      <c r="AD218" s="173" t="str">
        <f>IFERROR(Inv_SY_B!AD218/Inv_SY_B!$CU218-1,"")</f>
        <v/>
      </c>
      <c r="AE218" s="173" t="str">
        <f>IFERROR(Inv_SY_B!AE218/Inv_SY_B!$CU218-1,"")</f>
        <v/>
      </c>
      <c r="AF218" s="173" t="str">
        <f>IFERROR(Inv_SY_B!AF218/Inv_SY_B!$CU218-1,"")</f>
        <v/>
      </c>
      <c r="AG218" s="173" t="str">
        <f>IFERROR(Inv_SY_B!AG218/Inv_SY_B!$CU218-1,"")</f>
        <v/>
      </c>
      <c r="AH218" s="173" t="str">
        <f>IFERROR(Inv_SY_B!AH218/Inv_SY_B!$CU218-1,"")</f>
        <v/>
      </c>
      <c r="AI218" s="173" t="str">
        <f>IFERROR(Inv_SY_B!AI218/Inv_SY_B!$CU218-1,"")</f>
        <v/>
      </c>
      <c r="AJ218" s="173" t="str">
        <f>IFERROR(Inv_SY_B!AJ218/Inv_SY_B!$CU218-1,"")</f>
        <v/>
      </c>
      <c r="AK218" s="173" t="str">
        <f>IFERROR(Inv_SY_B!AK218/Inv_SY_B!$CU218-1,"")</f>
        <v/>
      </c>
      <c r="AL218" s="173" t="str">
        <f>IFERROR(Inv_SY_B!AL218/Inv_SY_B!$CU218-1,"")</f>
        <v/>
      </c>
      <c r="AM218" s="173" t="str">
        <f>IFERROR(Inv_SY_B!AM218/Inv_SY_B!$CU218-1,"")</f>
        <v/>
      </c>
      <c r="AN218" s="173" t="str">
        <f>IFERROR(Inv_SY_B!AN218/Inv_SY_B!$CU218-1,"")</f>
        <v/>
      </c>
      <c r="AO218" s="173" t="str">
        <f>IFERROR(Inv_SY_B!AO218/Inv_SY_B!$CU218-1,"")</f>
        <v/>
      </c>
      <c r="AP218" s="173" t="str">
        <f>IFERROR(Inv_SY_B!AP218/Inv_SY_B!$CU218-1,"")</f>
        <v/>
      </c>
      <c r="AQ218" s="173" t="str">
        <f>IFERROR(Inv_SY_B!AQ218/Inv_SY_B!$CU218-1,"")</f>
        <v/>
      </c>
      <c r="AR218" s="173" t="str">
        <f>IFERROR(Inv_SY_B!AR218/Inv_SY_B!$CU218-1,"")</f>
        <v/>
      </c>
      <c r="AS218" s="173" t="str">
        <f>IFERROR(Inv_SY_B!AS218/Inv_SY_B!$CU218-1,"")</f>
        <v/>
      </c>
      <c r="AT218" s="173" t="str">
        <f>IFERROR(Inv_SY_B!AT218/Inv_SY_B!$CU218-1,"")</f>
        <v/>
      </c>
      <c r="AU218" s="173" t="str">
        <f>IFERROR(Inv_SY_B!AU218/Inv_SY_B!$CU218-1,"")</f>
        <v/>
      </c>
      <c r="AV218" s="173" t="str">
        <f>IFERROR(Inv_SY_B!AV218/Inv_SY_B!$CU218-1,"")</f>
        <v/>
      </c>
      <c r="AW218" s="173" t="str">
        <f>IFERROR(Inv_SY_B!AW218/Inv_SY_B!$CU218-1,"")</f>
        <v/>
      </c>
      <c r="AX218" s="173" t="str">
        <f>IFERROR(Inv_SY_B!AX218/Inv_SY_B!$CU218-1,"")</f>
        <v/>
      </c>
      <c r="AY218" s="173" t="str">
        <f>IFERROR(Inv_SY_B!AY218/Inv_SY_B!$CU218-1,"")</f>
        <v/>
      </c>
      <c r="AZ218" s="173" t="str">
        <f>IFERROR(Inv_SY_B!AZ218/Inv_SY_B!$CU218-1,"")</f>
        <v/>
      </c>
      <c r="BA218" s="173" t="str">
        <f>IFERROR(Inv_SY_B!BA218/Inv_SY_B!$CU218-1,"")</f>
        <v/>
      </c>
      <c r="BB218" s="173" t="str">
        <f>IFERROR(Inv_SY_B!BB218/Inv_SY_B!$CU218-1,"")</f>
        <v/>
      </c>
      <c r="BC218" s="173" t="str">
        <f>IFERROR(Inv_SY_B!BC218/Inv_SY_B!$CU218-1,"")</f>
        <v/>
      </c>
      <c r="BD218" s="173" t="str">
        <f>IFERROR(Inv_SY_B!BD218/Inv_SY_B!$CU218-1,"")</f>
        <v/>
      </c>
      <c r="BE218" s="173" t="str">
        <f>IFERROR(Inv_SY_B!BE218/Inv_SY_B!$CU218-1,"")</f>
        <v/>
      </c>
      <c r="BF218" s="173" t="str">
        <f>IFERROR(Inv_SY_B!BF218/Inv_SY_B!$CU218-1,"")</f>
        <v/>
      </c>
      <c r="BG218" s="173" t="str">
        <f>IFERROR(Inv_SY_B!BG218/Inv_SY_B!$CU218-1,"")</f>
        <v/>
      </c>
      <c r="BH218" s="173" t="str">
        <f>IFERROR(Inv_SY_B!BH218/Inv_SY_B!$CU218-1,"")</f>
        <v/>
      </c>
      <c r="BI218" s="173" t="str">
        <f>IFERROR(Inv_SY_B!BI218/Inv_SY_B!$CU218-1,"")</f>
        <v/>
      </c>
      <c r="BJ218" s="173" t="str">
        <f>IFERROR(Inv_SY_B!BJ218/Inv_SY_B!$CU218-1,"")</f>
        <v/>
      </c>
      <c r="BK218" s="173" t="str">
        <f>IFERROR(Inv_SY_B!BK218/Inv_SY_B!$CU218-1,"")</f>
        <v/>
      </c>
      <c r="BL218" s="173" t="str">
        <f>IFERROR(Inv_SY_B!BL218/Inv_SY_B!$CU218-1,"")</f>
        <v/>
      </c>
      <c r="BM218" s="173" t="str">
        <f>IFERROR(Inv_SY_B!BM218/Inv_SY_B!$CU218-1,"")</f>
        <v/>
      </c>
      <c r="BN218" s="173" t="str">
        <f>IFERROR(Inv_SY_B!BN218/Inv_SY_B!$CU218-1,"")</f>
        <v/>
      </c>
      <c r="BO218" s="173" t="str">
        <f>IFERROR(Inv_SY_B!BO218/Inv_SY_B!$CU218-1,"")</f>
        <v/>
      </c>
      <c r="BP218" s="173" t="str">
        <f>IFERROR(Inv_SY_B!BP218/Inv_SY_B!$CU218-1,"")</f>
        <v/>
      </c>
      <c r="BQ218" s="173" t="str">
        <f>IFERROR(Inv_SY_B!BQ218/Inv_SY_B!$CU218-1,"")</f>
        <v/>
      </c>
      <c r="BR218" s="173" t="str">
        <f>IFERROR(Inv_SY_B!BR218/Inv_SY_B!$CU218-1,"")</f>
        <v/>
      </c>
      <c r="BS218" s="173" t="str">
        <f>IFERROR(Inv_SY_B!BS218/Inv_SY_B!$CU218-1,"")</f>
        <v/>
      </c>
      <c r="BT218" s="173" t="str">
        <f>IFERROR(Inv_SY_B!BT218/Inv_SY_B!$CU218-1,"")</f>
        <v/>
      </c>
      <c r="BU218" s="173" t="str">
        <f>IFERROR(Inv_SY_B!BU218/Inv_SY_B!$CU218-1,"")</f>
        <v/>
      </c>
      <c r="BV218" s="173" t="str">
        <f>IFERROR(Inv_SY_B!BV218/Inv_SY_B!$CU218-1,"")</f>
        <v/>
      </c>
      <c r="BW218" s="173" t="str">
        <f>IFERROR(Inv_SY_B!BW218/Inv_SY_B!$CU218-1,"")</f>
        <v/>
      </c>
      <c r="BX218" s="173" t="str">
        <f>IFERROR(Inv_SY_B!BX218/Inv_SY_B!$CU218-1,"")</f>
        <v/>
      </c>
      <c r="BY218" s="173" t="str">
        <f>IFERROR(Inv_SY_B!BY218/Inv_SY_B!$CU218-1,"")</f>
        <v/>
      </c>
      <c r="BZ218" s="173" t="str">
        <f>IFERROR(Inv_SY_B!BZ218/Inv_SY_B!$CU218-1,"")</f>
        <v/>
      </c>
      <c r="CA218" s="173" t="str">
        <f>IFERROR(Inv_SY_B!CA218/Inv_SY_B!$CU218-1,"")</f>
        <v/>
      </c>
      <c r="CB218" s="173" t="str">
        <f>IFERROR(Inv_SY_B!CB218/Inv_SY_B!$CU218-1,"")</f>
        <v/>
      </c>
      <c r="CC218" s="173" t="str">
        <f>IFERROR(Inv_SY_B!CC218/Inv_SY_B!$CU218-1,"")</f>
        <v/>
      </c>
      <c r="CD218" s="173" t="str">
        <f>IFERROR(Inv_SY_B!CD218/Inv_SY_B!$CU218-1,"")</f>
        <v/>
      </c>
      <c r="CE218" s="173" t="str">
        <f>IFERROR(Inv_SY_B!CE218/Inv_SY_B!$CU218-1,"")</f>
        <v/>
      </c>
      <c r="CF218" s="173" t="str">
        <f>IFERROR(Inv_SY_B!CF218/Inv_SY_B!$CU218-1,"")</f>
        <v/>
      </c>
      <c r="CG218" s="173" t="str">
        <f>IFERROR(Inv_SY_B!CG218/Inv_SY_B!$CU218-1,"")</f>
        <v/>
      </c>
      <c r="CH218" s="173" t="str">
        <f>IFERROR(Inv_SY_B!CH218/Inv_SY_B!$CU218-1,"")</f>
        <v/>
      </c>
      <c r="CI218" s="173" t="str">
        <f>IFERROR(Inv_SY_B!CI218/Inv_SY_B!$CU218-1,"")</f>
        <v/>
      </c>
      <c r="CJ218" s="173" t="str">
        <f>IFERROR(Inv_SY_B!CJ218/Inv_SY_B!$CU218-1,"")</f>
        <v/>
      </c>
      <c r="CK218" s="173" t="str">
        <f>IFERROR(Inv_SY_B!CK218/Inv_SY_B!$CU218-1,"")</f>
        <v/>
      </c>
      <c r="CL218" s="173" t="str">
        <f>IFERROR(Inv_SY_B!CL218/Inv_SY_B!$CU218-1,"")</f>
        <v/>
      </c>
      <c r="CM218" s="173" t="str">
        <f>IFERROR(Inv_SY_B!CM218/Inv_SY_B!$CU218-1,"")</f>
        <v/>
      </c>
      <c r="CN218" s="173" t="str">
        <f>IFERROR(Inv_SY_B!CN218/Inv_SY_B!$CU218-1,"")</f>
        <v/>
      </c>
      <c r="CO218" s="173" t="str">
        <f>IFERROR(Inv_SY_B!CO218/Inv_SY_B!$CU218-1,"")</f>
        <v/>
      </c>
      <c r="CP218" s="173" t="str">
        <f>IFERROR(Inv_SY_B!CP218/Inv_SY_B!$CU218-1,"")</f>
        <v/>
      </c>
      <c r="CQ218" s="173" t="str">
        <f>IFERROR(Inv_SY_B!CQ218/Inv_SY_B!$CU218-1,"")</f>
        <v/>
      </c>
      <c r="CR218" s="173" t="str">
        <f>IFERROR(Inv_SY_B!CR218/Inv_SY_B!$CU218-1,"")</f>
        <v/>
      </c>
      <c r="CS218" s="173" t="str">
        <f>IFERROR(Inv_SY_B!CS218/Inv_SY_B!$CU218-1,"")</f>
        <v/>
      </c>
      <c r="CT218" s="173" t="str">
        <f>IFERROR(Inv_SY_B!CT218/Inv_SY_B!$CU218-1,"")</f>
        <v/>
      </c>
      <c r="CU218" s="173"/>
      <c r="CV218" s="173"/>
      <c r="CW218" s="173"/>
      <c r="CX218" s="173"/>
    </row>
    <row r="219" spans="2:102">
      <c r="B219" s="164">
        <f t="shared" si="4"/>
        <v>45911</v>
      </c>
      <c r="C219" s="173" t="str">
        <f>IFERROR(Inv_SY_B!C219/Inv_SY_B!$CU219-1,"")</f>
        <v/>
      </c>
      <c r="D219" s="173" t="str">
        <f>IFERROR(Inv_SY_B!D219/Inv_SY_B!$CU219-1,"")</f>
        <v/>
      </c>
      <c r="E219" s="173" t="str">
        <f>IFERROR(Inv_SY_B!E219/Inv_SY_B!$CU219-1,"")</f>
        <v/>
      </c>
      <c r="F219" s="173" t="str">
        <f>IFERROR(Inv_SY_B!F219/Inv_SY_B!$CU219-1,"")</f>
        <v/>
      </c>
      <c r="G219" s="173" t="str">
        <f>IFERROR(Inv_SY_B!G219/Inv_SY_B!$CU219-1,"")</f>
        <v/>
      </c>
      <c r="H219" s="173" t="str">
        <f>IFERROR(Inv_SY_B!H219/Inv_SY_B!$CU219-1,"")</f>
        <v/>
      </c>
      <c r="I219" s="173" t="str">
        <f>IFERROR(Inv_SY_B!I219/Inv_SY_B!$CU219-1,"")</f>
        <v/>
      </c>
      <c r="J219" s="173" t="str">
        <f>IFERROR(Inv_SY_B!J219/Inv_SY_B!$CU219-1,"")</f>
        <v/>
      </c>
      <c r="K219" s="173" t="str">
        <f>IFERROR(Inv_SY_B!K219/Inv_SY_B!$CU219-1,"")</f>
        <v/>
      </c>
      <c r="L219" s="173" t="str">
        <f>IFERROR(Inv_SY_B!L219/Inv_SY_B!$CU219-1,"")</f>
        <v/>
      </c>
      <c r="M219" s="173" t="str">
        <f>IFERROR(Inv_SY_B!M219/Inv_SY_B!$CU219-1,"")</f>
        <v/>
      </c>
      <c r="N219" s="173" t="str">
        <f>IFERROR(Inv_SY_B!N219/Inv_SY_B!$CU219-1,"")</f>
        <v/>
      </c>
      <c r="O219" s="173" t="str">
        <f>IFERROR(Inv_SY_B!O219/Inv_SY_B!$CU219-1,"")</f>
        <v/>
      </c>
      <c r="P219" s="173" t="str">
        <f>IFERROR(Inv_SY_B!P219/Inv_SY_B!$CU219-1,"")</f>
        <v/>
      </c>
      <c r="Q219" s="173" t="str">
        <f>IFERROR(Inv_SY_B!Q219/Inv_SY_B!$CU219-1,"")</f>
        <v/>
      </c>
      <c r="R219" s="173" t="str">
        <f>IFERROR(Inv_SY_B!R219/Inv_SY_B!$CU219-1,"")</f>
        <v/>
      </c>
      <c r="S219" s="173" t="str">
        <f>IFERROR(Inv_SY_B!S219/Inv_SY_B!$CU219-1,"")</f>
        <v/>
      </c>
      <c r="T219" s="173" t="str">
        <f>IFERROR(Inv_SY_B!T219/Inv_SY_B!$CU219-1,"")</f>
        <v/>
      </c>
      <c r="U219" s="173" t="str">
        <f>IFERROR(Inv_SY_B!U219/Inv_SY_B!$CU219-1,"")</f>
        <v/>
      </c>
      <c r="V219" s="173" t="str">
        <f>IFERROR(Inv_SY_B!V219/Inv_SY_B!$CU219-1,"")</f>
        <v/>
      </c>
      <c r="W219" s="173" t="str">
        <f>IFERROR(Inv_SY_B!W219/Inv_SY_B!$CU219-1,"")</f>
        <v/>
      </c>
      <c r="X219" s="173" t="str">
        <f>IFERROR(Inv_SY_B!X219/Inv_SY_B!$CU219-1,"")</f>
        <v/>
      </c>
      <c r="Y219" s="173" t="str">
        <f>IFERROR(Inv_SY_B!Y219/Inv_SY_B!$CU219-1,"")</f>
        <v/>
      </c>
      <c r="Z219" s="173" t="str">
        <f>IFERROR(Inv_SY_B!Z219/Inv_SY_B!$CU219-1,"")</f>
        <v/>
      </c>
      <c r="AA219" s="173" t="str">
        <f>IFERROR(Inv_SY_B!AA219/Inv_SY_B!$CU219-1,"")</f>
        <v/>
      </c>
      <c r="AB219" s="173" t="str">
        <f>IFERROR(Inv_SY_B!AB219/Inv_SY_B!$CU219-1,"")</f>
        <v/>
      </c>
      <c r="AC219" s="173" t="str">
        <f>IFERROR(Inv_SY_B!AC219/Inv_SY_B!$CU219-1,"")</f>
        <v/>
      </c>
      <c r="AD219" s="173" t="str">
        <f>IFERROR(Inv_SY_B!AD219/Inv_SY_B!$CU219-1,"")</f>
        <v/>
      </c>
      <c r="AE219" s="173" t="str">
        <f>IFERROR(Inv_SY_B!AE219/Inv_SY_B!$CU219-1,"")</f>
        <v/>
      </c>
      <c r="AF219" s="173" t="str">
        <f>IFERROR(Inv_SY_B!AF219/Inv_SY_B!$CU219-1,"")</f>
        <v/>
      </c>
      <c r="AG219" s="173" t="str">
        <f>IFERROR(Inv_SY_B!AG219/Inv_SY_B!$CU219-1,"")</f>
        <v/>
      </c>
      <c r="AH219" s="173" t="str">
        <f>IFERROR(Inv_SY_B!AH219/Inv_SY_B!$CU219-1,"")</f>
        <v/>
      </c>
      <c r="AI219" s="173" t="str">
        <f>IFERROR(Inv_SY_B!AI219/Inv_SY_B!$CU219-1,"")</f>
        <v/>
      </c>
      <c r="AJ219" s="173" t="str">
        <f>IFERROR(Inv_SY_B!AJ219/Inv_SY_B!$CU219-1,"")</f>
        <v/>
      </c>
      <c r="AK219" s="173" t="str">
        <f>IFERROR(Inv_SY_B!AK219/Inv_SY_B!$CU219-1,"")</f>
        <v/>
      </c>
      <c r="AL219" s="173" t="str">
        <f>IFERROR(Inv_SY_B!AL219/Inv_SY_B!$CU219-1,"")</f>
        <v/>
      </c>
      <c r="AM219" s="173" t="str">
        <f>IFERROR(Inv_SY_B!AM219/Inv_SY_B!$CU219-1,"")</f>
        <v/>
      </c>
      <c r="AN219" s="173" t="str">
        <f>IFERROR(Inv_SY_B!AN219/Inv_SY_B!$CU219-1,"")</f>
        <v/>
      </c>
      <c r="AO219" s="173" t="str">
        <f>IFERROR(Inv_SY_B!AO219/Inv_SY_B!$CU219-1,"")</f>
        <v/>
      </c>
      <c r="AP219" s="173" t="str">
        <f>IFERROR(Inv_SY_B!AP219/Inv_SY_B!$CU219-1,"")</f>
        <v/>
      </c>
      <c r="AQ219" s="173" t="str">
        <f>IFERROR(Inv_SY_B!AQ219/Inv_SY_B!$CU219-1,"")</f>
        <v/>
      </c>
      <c r="AR219" s="173" t="str">
        <f>IFERROR(Inv_SY_B!AR219/Inv_SY_B!$CU219-1,"")</f>
        <v/>
      </c>
      <c r="AS219" s="173" t="str">
        <f>IFERROR(Inv_SY_B!AS219/Inv_SY_B!$CU219-1,"")</f>
        <v/>
      </c>
      <c r="AT219" s="173" t="str">
        <f>IFERROR(Inv_SY_B!AT219/Inv_SY_B!$CU219-1,"")</f>
        <v/>
      </c>
      <c r="AU219" s="173" t="str">
        <f>IFERROR(Inv_SY_B!AU219/Inv_SY_B!$CU219-1,"")</f>
        <v/>
      </c>
      <c r="AV219" s="173" t="str">
        <f>IFERROR(Inv_SY_B!AV219/Inv_SY_B!$CU219-1,"")</f>
        <v/>
      </c>
      <c r="AW219" s="173" t="str">
        <f>IFERROR(Inv_SY_B!AW219/Inv_SY_B!$CU219-1,"")</f>
        <v/>
      </c>
      <c r="AX219" s="173" t="str">
        <f>IFERROR(Inv_SY_B!AX219/Inv_SY_B!$CU219-1,"")</f>
        <v/>
      </c>
      <c r="AY219" s="173" t="str">
        <f>IFERROR(Inv_SY_B!AY219/Inv_SY_B!$CU219-1,"")</f>
        <v/>
      </c>
      <c r="AZ219" s="173" t="str">
        <f>IFERROR(Inv_SY_B!AZ219/Inv_SY_B!$CU219-1,"")</f>
        <v/>
      </c>
      <c r="BA219" s="173" t="str">
        <f>IFERROR(Inv_SY_B!BA219/Inv_SY_B!$CU219-1,"")</f>
        <v/>
      </c>
      <c r="BB219" s="173" t="str">
        <f>IFERROR(Inv_SY_B!BB219/Inv_SY_B!$CU219-1,"")</f>
        <v/>
      </c>
      <c r="BC219" s="173" t="str">
        <f>IFERROR(Inv_SY_B!BC219/Inv_SY_B!$CU219-1,"")</f>
        <v/>
      </c>
      <c r="BD219" s="173" t="str">
        <f>IFERROR(Inv_SY_B!BD219/Inv_SY_B!$CU219-1,"")</f>
        <v/>
      </c>
      <c r="BE219" s="173" t="str">
        <f>IFERROR(Inv_SY_B!BE219/Inv_SY_B!$CU219-1,"")</f>
        <v/>
      </c>
      <c r="BF219" s="173" t="str">
        <f>IFERROR(Inv_SY_B!BF219/Inv_SY_B!$CU219-1,"")</f>
        <v/>
      </c>
      <c r="BG219" s="173" t="str">
        <f>IFERROR(Inv_SY_B!BG219/Inv_SY_B!$CU219-1,"")</f>
        <v/>
      </c>
      <c r="BH219" s="173" t="str">
        <f>IFERROR(Inv_SY_B!BH219/Inv_SY_B!$CU219-1,"")</f>
        <v/>
      </c>
      <c r="BI219" s="173" t="str">
        <f>IFERROR(Inv_SY_B!BI219/Inv_SY_B!$CU219-1,"")</f>
        <v/>
      </c>
      <c r="BJ219" s="173" t="str">
        <f>IFERROR(Inv_SY_B!BJ219/Inv_SY_B!$CU219-1,"")</f>
        <v/>
      </c>
      <c r="BK219" s="173" t="str">
        <f>IFERROR(Inv_SY_B!BK219/Inv_SY_B!$CU219-1,"")</f>
        <v/>
      </c>
      <c r="BL219" s="173" t="str">
        <f>IFERROR(Inv_SY_B!BL219/Inv_SY_B!$CU219-1,"")</f>
        <v/>
      </c>
      <c r="BM219" s="173" t="str">
        <f>IFERROR(Inv_SY_B!BM219/Inv_SY_B!$CU219-1,"")</f>
        <v/>
      </c>
      <c r="BN219" s="173" t="str">
        <f>IFERROR(Inv_SY_B!BN219/Inv_SY_B!$CU219-1,"")</f>
        <v/>
      </c>
      <c r="BO219" s="173" t="str">
        <f>IFERROR(Inv_SY_B!BO219/Inv_SY_B!$CU219-1,"")</f>
        <v/>
      </c>
      <c r="BP219" s="173" t="str">
        <f>IFERROR(Inv_SY_B!BP219/Inv_SY_B!$CU219-1,"")</f>
        <v/>
      </c>
      <c r="BQ219" s="173" t="str">
        <f>IFERROR(Inv_SY_B!BQ219/Inv_SY_B!$CU219-1,"")</f>
        <v/>
      </c>
      <c r="BR219" s="173" t="str">
        <f>IFERROR(Inv_SY_B!BR219/Inv_SY_B!$CU219-1,"")</f>
        <v/>
      </c>
      <c r="BS219" s="173" t="str">
        <f>IFERROR(Inv_SY_B!BS219/Inv_SY_B!$CU219-1,"")</f>
        <v/>
      </c>
      <c r="BT219" s="173" t="str">
        <f>IFERROR(Inv_SY_B!BT219/Inv_SY_B!$CU219-1,"")</f>
        <v/>
      </c>
      <c r="BU219" s="173" t="str">
        <f>IFERROR(Inv_SY_B!BU219/Inv_SY_B!$CU219-1,"")</f>
        <v/>
      </c>
      <c r="BV219" s="173" t="str">
        <f>IFERROR(Inv_SY_B!BV219/Inv_SY_B!$CU219-1,"")</f>
        <v/>
      </c>
      <c r="BW219" s="173" t="str">
        <f>IFERROR(Inv_SY_B!BW219/Inv_SY_B!$CU219-1,"")</f>
        <v/>
      </c>
      <c r="BX219" s="173" t="str">
        <f>IFERROR(Inv_SY_B!BX219/Inv_SY_B!$CU219-1,"")</f>
        <v/>
      </c>
      <c r="BY219" s="173" t="str">
        <f>IFERROR(Inv_SY_B!BY219/Inv_SY_B!$CU219-1,"")</f>
        <v/>
      </c>
      <c r="BZ219" s="173" t="str">
        <f>IFERROR(Inv_SY_B!BZ219/Inv_SY_B!$CU219-1,"")</f>
        <v/>
      </c>
      <c r="CA219" s="173" t="str">
        <f>IFERROR(Inv_SY_B!CA219/Inv_SY_B!$CU219-1,"")</f>
        <v/>
      </c>
      <c r="CB219" s="173" t="str">
        <f>IFERROR(Inv_SY_B!CB219/Inv_SY_B!$CU219-1,"")</f>
        <v/>
      </c>
      <c r="CC219" s="173" t="str">
        <f>IFERROR(Inv_SY_B!CC219/Inv_SY_B!$CU219-1,"")</f>
        <v/>
      </c>
      <c r="CD219" s="173" t="str">
        <f>IFERROR(Inv_SY_B!CD219/Inv_SY_B!$CU219-1,"")</f>
        <v/>
      </c>
      <c r="CE219" s="173" t="str">
        <f>IFERROR(Inv_SY_B!CE219/Inv_SY_B!$CU219-1,"")</f>
        <v/>
      </c>
      <c r="CF219" s="173" t="str">
        <f>IFERROR(Inv_SY_B!CF219/Inv_SY_B!$CU219-1,"")</f>
        <v/>
      </c>
      <c r="CG219" s="173" t="str">
        <f>IFERROR(Inv_SY_B!CG219/Inv_SY_B!$CU219-1,"")</f>
        <v/>
      </c>
      <c r="CH219" s="173" t="str">
        <f>IFERROR(Inv_SY_B!CH219/Inv_SY_B!$CU219-1,"")</f>
        <v/>
      </c>
      <c r="CI219" s="173" t="str">
        <f>IFERROR(Inv_SY_B!CI219/Inv_SY_B!$CU219-1,"")</f>
        <v/>
      </c>
      <c r="CJ219" s="173" t="str">
        <f>IFERROR(Inv_SY_B!CJ219/Inv_SY_B!$CU219-1,"")</f>
        <v/>
      </c>
      <c r="CK219" s="173" t="str">
        <f>IFERROR(Inv_SY_B!CK219/Inv_SY_B!$CU219-1,"")</f>
        <v/>
      </c>
      <c r="CL219" s="173" t="str">
        <f>IFERROR(Inv_SY_B!CL219/Inv_SY_B!$CU219-1,"")</f>
        <v/>
      </c>
      <c r="CM219" s="173" t="str">
        <f>IFERROR(Inv_SY_B!CM219/Inv_SY_B!$CU219-1,"")</f>
        <v/>
      </c>
      <c r="CN219" s="173" t="str">
        <f>IFERROR(Inv_SY_B!CN219/Inv_SY_B!$CU219-1,"")</f>
        <v/>
      </c>
      <c r="CO219" s="173" t="str">
        <f>IFERROR(Inv_SY_B!CO219/Inv_SY_B!$CU219-1,"")</f>
        <v/>
      </c>
      <c r="CP219" s="173" t="str">
        <f>IFERROR(Inv_SY_B!CP219/Inv_SY_B!$CU219-1,"")</f>
        <v/>
      </c>
      <c r="CQ219" s="173" t="str">
        <f>IFERROR(Inv_SY_B!CQ219/Inv_SY_B!$CU219-1,"")</f>
        <v/>
      </c>
      <c r="CR219" s="173" t="str">
        <f>IFERROR(Inv_SY_B!CR219/Inv_SY_B!$CU219-1,"")</f>
        <v/>
      </c>
      <c r="CS219" s="173" t="str">
        <f>IFERROR(Inv_SY_B!CS219/Inv_SY_B!$CU219-1,"")</f>
        <v/>
      </c>
      <c r="CT219" s="173" t="str">
        <f>IFERROR(Inv_SY_B!CT219/Inv_SY_B!$CU219-1,"")</f>
        <v/>
      </c>
      <c r="CU219" s="173"/>
      <c r="CV219" s="173"/>
      <c r="CW219" s="173"/>
      <c r="CX219" s="173"/>
    </row>
    <row r="220" spans="2:102">
      <c r="B220" s="164">
        <f t="shared" si="4"/>
        <v>45912</v>
      </c>
      <c r="C220" s="173" t="str">
        <f>IFERROR(Inv_SY_B!C220/Inv_SY_B!$CU220-1,"")</f>
        <v/>
      </c>
      <c r="D220" s="173" t="str">
        <f>IFERROR(Inv_SY_B!D220/Inv_SY_B!$CU220-1,"")</f>
        <v/>
      </c>
      <c r="E220" s="173" t="str">
        <f>IFERROR(Inv_SY_B!E220/Inv_SY_B!$CU220-1,"")</f>
        <v/>
      </c>
      <c r="F220" s="173" t="str">
        <f>IFERROR(Inv_SY_B!F220/Inv_SY_B!$CU220-1,"")</f>
        <v/>
      </c>
      <c r="G220" s="173" t="str">
        <f>IFERROR(Inv_SY_B!G220/Inv_SY_B!$CU220-1,"")</f>
        <v/>
      </c>
      <c r="H220" s="173" t="str">
        <f>IFERROR(Inv_SY_B!H220/Inv_SY_B!$CU220-1,"")</f>
        <v/>
      </c>
      <c r="I220" s="173" t="str">
        <f>IFERROR(Inv_SY_B!I220/Inv_SY_B!$CU220-1,"")</f>
        <v/>
      </c>
      <c r="J220" s="173" t="str">
        <f>IFERROR(Inv_SY_B!J220/Inv_SY_B!$CU220-1,"")</f>
        <v/>
      </c>
      <c r="K220" s="173" t="str">
        <f>IFERROR(Inv_SY_B!K220/Inv_SY_B!$CU220-1,"")</f>
        <v/>
      </c>
      <c r="L220" s="173" t="str">
        <f>IFERROR(Inv_SY_B!L220/Inv_SY_B!$CU220-1,"")</f>
        <v/>
      </c>
      <c r="M220" s="173" t="str">
        <f>IFERROR(Inv_SY_B!M220/Inv_SY_B!$CU220-1,"")</f>
        <v/>
      </c>
      <c r="N220" s="173" t="str">
        <f>IFERROR(Inv_SY_B!N220/Inv_SY_B!$CU220-1,"")</f>
        <v/>
      </c>
      <c r="O220" s="173" t="str">
        <f>IFERROR(Inv_SY_B!O220/Inv_SY_B!$CU220-1,"")</f>
        <v/>
      </c>
      <c r="P220" s="173" t="str">
        <f>IFERROR(Inv_SY_B!P220/Inv_SY_B!$CU220-1,"")</f>
        <v/>
      </c>
      <c r="Q220" s="173" t="str">
        <f>IFERROR(Inv_SY_B!Q220/Inv_SY_B!$CU220-1,"")</f>
        <v/>
      </c>
      <c r="R220" s="173" t="str">
        <f>IFERROR(Inv_SY_B!R220/Inv_SY_B!$CU220-1,"")</f>
        <v/>
      </c>
      <c r="S220" s="173" t="str">
        <f>IFERROR(Inv_SY_B!S220/Inv_SY_B!$CU220-1,"")</f>
        <v/>
      </c>
      <c r="T220" s="173" t="str">
        <f>IFERROR(Inv_SY_B!T220/Inv_SY_B!$CU220-1,"")</f>
        <v/>
      </c>
      <c r="U220" s="173" t="str">
        <f>IFERROR(Inv_SY_B!U220/Inv_SY_B!$CU220-1,"")</f>
        <v/>
      </c>
      <c r="V220" s="173" t="str">
        <f>IFERROR(Inv_SY_B!V220/Inv_SY_B!$CU220-1,"")</f>
        <v/>
      </c>
      <c r="W220" s="173" t="str">
        <f>IFERROR(Inv_SY_B!W220/Inv_SY_B!$CU220-1,"")</f>
        <v/>
      </c>
      <c r="X220" s="173" t="str">
        <f>IFERROR(Inv_SY_B!X220/Inv_SY_B!$CU220-1,"")</f>
        <v/>
      </c>
      <c r="Y220" s="173" t="str">
        <f>IFERROR(Inv_SY_B!Y220/Inv_SY_B!$CU220-1,"")</f>
        <v/>
      </c>
      <c r="Z220" s="173" t="str">
        <f>IFERROR(Inv_SY_B!Z220/Inv_SY_B!$CU220-1,"")</f>
        <v/>
      </c>
      <c r="AA220" s="173" t="str">
        <f>IFERROR(Inv_SY_B!AA220/Inv_SY_B!$CU220-1,"")</f>
        <v/>
      </c>
      <c r="AB220" s="173" t="str">
        <f>IFERROR(Inv_SY_B!AB220/Inv_SY_B!$CU220-1,"")</f>
        <v/>
      </c>
      <c r="AC220" s="173" t="str">
        <f>IFERROR(Inv_SY_B!AC220/Inv_SY_B!$CU220-1,"")</f>
        <v/>
      </c>
      <c r="AD220" s="173" t="str">
        <f>IFERROR(Inv_SY_B!AD220/Inv_SY_B!$CU220-1,"")</f>
        <v/>
      </c>
      <c r="AE220" s="173" t="str">
        <f>IFERROR(Inv_SY_B!AE220/Inv_SY_B!$CU220-1,"")</f>
        <v/>
      </c>
      <c r="AF220" s="173" t="str">
        <f>IFERROR(Inv_SY_B!AF220/Inv_SY_B!$CU220-1,"")</f>
        <v/>
      </c>
      <c r="AG220" s="173" t="str">
        <f>IFERROR(Inv_SY_B!AG220/Inv_SY_B!$CU220-1,"")</f>
        <v/>
      </c>
      <c r="AH220" s="173" t="str">
        <f>IFERROR(Inv_SY_B!AH220/Inv_SY_B!$CU220-1,"")</f>
        <v/>
      </c>
      <c r="AI220" s="173" t="str">
        <f>IFERROR(Inv_SY_B!AI220/Inv_SY_B!$CU220-1,"")</f>
        <v/>
      </c>
      <c r="AJ220" s="173" t="str">
        <f>IFERROR(Inv_SY_B!AJ220/Inv_SY_B!$CU220-1,"")</f>
        <v/>
      </c>
      <c r="AK220" s="173" t="str">
        <f>IFERROR(Inv_SY_B!AK220/Inv_SY_B!$CU220-1,"")</f>
        <v/>
      </c>
      <c r="AL220" s="173" t="str">
        <f>IFERROR(Inv_SY_B!AL220/Inv_SY_B!$CU220-1,"")</f>
        <v/>
      </c>
      <c r="AM220" s="173" t="str">
        <f>IFERROR(Inv_SY_B!AM220/Inv_SY_B!$CU220-1,"")</f>
        <v/>
      </c>
      <c r="AN220" s="173" t="str">
        <f>IFERROR(Inv_SY_B!AN220/Inv_SY_B!$CU220-1,"")</f>
        <v/>
      </c>
      <c r="AO220" s="173" t="str">
        <f>IFERROR(Inv_SY_B!AO220/Inv_SY_B!$CU220-1,"")</f>
        <v/>
      </c>
      <c r="AP220" s="173" t="str">
        <f>IFERROR(Inv_SY_B!AP220/Inv_SY_B!$CU220-1,"")</f>
        <v/>
      </c>
      <c r="AQ220" s="173" t="str">
        <f>IFERROR(Inv_SY_B!AQ220/Inv_SY_B!$CU220-1,"")</f>
        <v/>
      </c>
      <c r="AR220" s="173" t="str">
        <f>IFERROR(Inv_SY_B!AR220/Inv_SY_B!$CU220-1,"")</f>
        <v/>
      </c>
      <c r="AS220" s="173" t="str">
        <f>IFERROR(Inv_SY_B!AS220/Inv_SY_B!$CU220-1,"")</f>
        <v/>
      </c>
      <c r="AT220" s="173" t="str">
        <f>IFERROR(Inv_SY_B!AT220/Inv_SY_B!$CU220-1,"")</f>
        <v/>
      </c>
      <c r="AU220" s="173" t="str">
        <f>IFERROR(Inv_SY_B!AU220/Inv_SY_B!$CU220-1,"")</f>
        <v/>
      </c>
      <c r="AV220" s="173" t="str">
        <f>IFERROR(Inv_SY_B!AV220/Inv_SY_B!$CU220-1,"")</f>
        <v/>
      </c>
      <c r="AW220" s="173" t="str">
        <f>IFERROR(Inv_SY_B!AW220/Inv_SY_B!$CU220-1,"")</f>
        <v/>
      </c>
      <c r="AX220" s="173" t="str">
        <f>IFERROR(Inv_SY_B!AX220/Inv_SY_B!$CU220-1,"")</f>
        <v/>
      </c>
      <c r="AY220" s="173" t="str">
        <f>IFERROR(Inv_SY_B!AY220/Inv_SY_B!$CU220-1,"")</f>
        <v/>
      </c>
      <c r="AZ220" s="173" t="str">
        <f>IFERROR(Inv_SY_B!AZ220/Inv_SY_B!$CU220-1,"")</f>
        <v/>
      </c>
      <c r="BA220" s="173" t="str">
        <f>IFERROR(Inv_SY_B!BA220/Inv_SY_B!$CU220-1,"")</f>
        <v/>
      </c>
      <c r="BB220" s="173" t="str">
        <f>IFERROR(Inv_SY_B!BB220/Inv_SY_B!$CU220-1,"")</f>
        <v/>
      </c>
      <c r="BC220" s="173" t="str">
        <f>IFERROR(Inv_SY_B!BC220/Inv_SY_B!$CU220-1,"")</f>
        <v/>
      </c>
      <c r="BD220" s="173" t="str">
        <f>IFERROR(Inv_SY_B!BD220/Inv_SY_B!$CU220-1,"")</f>
        <v/>
      </c>
      <c r="BE220" s="173" t="str">
        <f>IFERROR(Inv_SY_B!BE220/Inv_SY_B!$CU220-1,"")</f>
        <v/>
      </c>
      <c r="BF220" s="173" t="str">
        <f>IFERROR(Inv_SY_B!BF220/Inv_SY_B!$CU220-1,"")</f>
        <v/>
      </c>
      <c r="BG220" s="173" t="str">
        <f>IFERROR(Inv_SY_B!BG220/Inv_SY_B!$CU220-1,"")</f>
        <v/>
      </c>
      <c r="BH220" s="173" t="str">
        <f>IFERROR(Inv_SY_B!BH220/Inv_SY_B!$CU220-1,"")</f>
        <v/>
      </c>
      <c r="BI220" s="173" t="str">
        <f>IFERROR(Inv_SY_B!BI220/Inv_SY_B!$CU220-1,"")</f>
        <v/>
      </c>
      <c r="BJ220" s="173" t="str">
        <f>IFERROR(Inv_SY_B!BJ220/Inv_SY_B!$CU220-1,"")</f>
        <v/>
      </c>
      <c r="BK220" s="173" t="str">
        <f>IFERROR(Inv_SY_B!BK220/Inv_SY_B!$CU220-1,"")</f>
        <v/>
      </c>
      <c r="BL220" s="173" t="str">
        <f>IFERROR(Inv_SY_B!BL220/Inv_SY_B!$CU220-1,"")</f>
        <v/>
      </c>
      <c r="BM220" s="173" t="str">
        <f>IFERROR(Inv_SY_B!BM220/Inv_SY_B!$CU220-1,"")</f>
        <v/>
      </c>
      <c r="BN220" s="173" t="str">
        <f>IFERROR(Inv_SY_B!BN220/Inv_SY_B!$CU220-1,"")</f>
        <v/>
      </c>
      <c r="BO220" s="173" t="str">
        <f>IFERROR(Inv_SY_B!BO220/Inv_SY_B!$CU220-1,"")</f>
        <v/>
      </c>
      <c r="BP220" s="173" t="str">
        <f>IFERROR(Inv_SY_B!BP220/Inv_SY_B!$CU220-1,"")</f>
        <v/>
      </c>
      <c r="BQ220" s="173" t="str">
        <f>IFERROR(Inv_SY_B!BQ220/Inv_SY_B!$CU220-1,"")</f>
        <v/>
      </c>
      <c r="BR220" s="173" t="str">
        <f>IFERROR(Inv_SY_B!BR220/Inv_SY_B!$CU220-1,"")</f>
        <v/>
      </c>
      <c r="BS220" s="173" t="str">
        <f>IFERROR(Inv_SY_B!BS220/Inv_SY_B!$CU220-1,"")</f>
        <v/>
      </c>
      <c r="BT220" s="173" t="str">
        <f>IFERROR(Inv_SY_B!BT220/Inv_SY_B!$CU220-1,"")</f>
        <v/>
      </c>
      <c r="BU220" s="173" t="str">
        <f>IFERROR(Inv_SY_B!BU220/Inv_SY_B!$CU220-1,"")</f>
        <v/>
      </c>
      <c r="BV220" s="173" t="str">
        <f>IFERROR(Inv_SY_B!BV220/Inv_SY_B!$CU220-1,"")</f>
        <v/>
      </c>
      <c r="BW220" s="173" t="str">
        <f>IFERROR(Inv_SY_B!BW220/Inv_SY_B!$CU220-1,"")</f>
        <v/>
      </c>
      <c r="BX220" s="173" t="str">
        <f>IFERROR(Inv_SY_B!BX220/Inv_SY_B!$CU220-1,"")</f>
        <v/>
      </c>
      <c r="BY220" s="173" t="str">
        <f>IFERROR(Inv_SY_B!BY220/Inv_SY_B!$CU220-1,"")</f>
        <v/>
      </c>
      <c r="BZ220" s="173" t="str">
        <f>IFERROR(Inv_SY_B!BZ220/Inv_SY_B!$CU220-1,"")</f>
        <v/>
      </c>
      <c r="CA220" s="173" t="str">
        <f>IFERROR(Inv_SY_B!CA220/Inv_SY_B!$CU220-1,"")</f>
        <v/>
      </c>
      <c r="CB220" s="173" t="str">
        <f>IFERROR(Inv_SY_B!CB220/Inv_SY_B!$CU220-1,"")</f>
        <v/>
      </c>
      <c r="CC220" s="173" t="str">
        <f>IFERROR(Inv_SY_B!CC220/Inv_SY_B!$CU220-1,"")</f>
        <v/>
      </c>
      <c r="CD220" s="173" t="str">
        <f>IFERROR(Inv_SY_B!CD220/Inv_SY_B!$CU220-1,"")</f>
        <v/>
      </c>
      <c r="CE220" s="173" t="str">
        <f>IFERROR(Inv_SY_B!CE220/Inv_SY_B!$CU220-1,"")</f>
        <v/>
      </c>
      <c r="CF220" s="173" t="str">
        <f>IFERROR(Inv_SY_B!CF220/Inv_SY_B!$CU220-1,"")</f>
        <v/>
      </c>
      <c r="CG220" s="173" t="str">
        <f>IFERROR(Inv_SY_B!CG220/Inv_SY_B!$CU220-1,"")</f>
        <v/>
      </c>
      <c r="CH220" s="173" t="str">
        <f>IFERROR(Inv_SY_B!CH220/Inv_SY_B!$CU220-1,"")</f>
        <v/>
      </c>
      <c r="CI220" s="173" t="str">
        <f>IFERROR(Inv_SY_B!CI220/Inv_SY_B!$CU220-1,"")</f>
        <v/>
      </c>
      <c r="CJ220" s="173" t="str">
        <f>IFERROR(Inv_SY_B!CJ220/Inv_SY_B!$CU220-1,"")</f>
        <v/>
      </c>
      <c r="CK220" s="173" t="str">
        <f>IFERROR(Inv_SY_B!CK220/Inv_SY_B!$CU220-1,"")</f>
        <v/>
      </c>
      <c r="CL220" s="173" t="str">
        <f>IFERROR(Inv_SY_B!CL220/Inv_SY_B!$CU220-1,"")</f>
        <v/>
      </c>
      <c r="CM220" s="173" t="str">
        <f>IFERROR(Inv_SY_B!CM220/Inv_SY_B!$CU220-1,"")</f>
        <v/>
      </c>
      <c r="CN220" s="173" t="str">
        <f>IFERROR(Inv_SY_B!CN220/Inv_SY_B!$CU220-1,"")</f>
        <v/>
      </c>
      <c r="CO220" s="173" t="str">
        <f>IFERROR(Inv_SY_B!CO220/Inv_SY_B!$CU220-1,"")</f>
        <v/>
      </c>
      <c r="CP220" s="173" t="str">
        <f>IFERROR(Inv_SY_B!CP220/Inv_SY_B!$CU220-1,"")</f>
        <v/>
      </c>
      <c r="CQ220" s="173" t="str">
        <f>IFERROR(Inv_SY_B!CQ220/Inv_SY_B!$CU220-1,"")</f>
        <v/>
      </c>
      <c r="CR220" s="173" t="str">
        <f>IFERROR(Inv_SY_B!CR220/Inv_SY_B!$CU220-1,"")</f>
        <v/>
      </c>
      <c r="CS220" s="173" t="str">
        <f>IFERROR(Inv_SY_B!CS220/Inv_SY_B!$CU220-1,"")</f>
        <v/>
      </c>
      <c r="CT220" s="173" t="str">
        <f>IFERROR(Inv_SY_B!CT220/Inv_SY_B!$CU220-1,"")</f>
        <v/>
      </c>
      <c r="CU220" s="173"/>
      <c r="CV220" s="173"/>
      <c r="CW220" s="173"/>
      <c r="CX220" s="173"/>
    </row>
    <row r="221" spans="2:102">
      <c r="B221" s="164">
        <f t="shared" si="4"/>
        <v>45913</v>
      </c>
      <c r="C221" s="173" t="str">
        <f>IFERROR(Inv_SY_B!C221/Inv_SY_B!$CU221-1,"")</f>
        <v/>
      </c>
      <c r="D221" s="173" t="str">
        <f>IFERROR(Inv_SY_B!D221/Inv_SY_B!$CU221-1,"")</f>
        <v/>
      </c>
      <c r="E221" s="173" t="str">
        <f>IFERROR(Inv_SY_B!E221/Inv_SY_B!$CU221-1,"")</f>
        <v/>
      </c>
      <c r="F221" s="173" t="str">
        <f>IFERROR(Inv_SY_B!F221/Inv_SY_B!$CU221-1,"")</f>
        <v/>
      </c>
      <c r="G221" s="173" t="str">
        <f>IFERROR(Inv_SY_B!G221/Inv_SY_B!$CU221-1,"")</f>
        <v/>
      </c>
      <c r="H221" s="173" t="str">
        <f>IFERROR(Inv_SY_B!H221/Inv_SY_B!$CU221-1,"")</f>
        <v/>
      </c>
      <c r="I221" s="173" t="str">
        <f>IFERROR(Inv_SY_B!I221/Inv_SY_B!$CU221-1,"")</f>
        <v/>
      </c>
      <c r="J221" s="173" t="str">
        <f>IFERROR(Inv_SY_B!J221/Inv_SY_B!$CU221-1,"")</f>
        <v/>
      </c>
      <c r="K221" s="173" t="str">
        <f>IFERROR(Inv_SY_B!K221/Inv_SY_B!$CU221-1,"")</f>
        <v/>
      </c>
      <c r="L221" s="173" t="str">
        <f>IFERROR(Inv_SY_B!L221/Inv_SY_B!$CU221-1,"")</f>
        <v/>
      </c>
      <c r="M221" s="173" t="str">
        <f>IFERROR(Inv_SY_B!M221/Inv_SY_B!$CU221-1,"")</f>
        <v/>
      </c>
      <c r="N221" s="173" t="str">
        <f>IFERROR(Inv_SY_B!N221/Inv_SY_B!$CU221-1,"")</f>
        <v/>
      </c>
      <c r="O221" s="173" t="str">
        <f>IFERROR(Inv_SY_B!O221/Inv_SY_B!$CU221-1,"")</f>
        <v/>
      </c>
      <c r="P221" s="173" t="str">
        <f>IFERROR(Inv_SY_B!P221/Inv_SY_B!$CU221-1,"")</f>
        <v/>
      </c>
      <c r="Q221" s="173" t="str">
        <f>IFERROR(Inv_SY_B!Q221/Inv_SY_B!$CU221-1,"")</f>
        <v/>
      </c>
      <c r="R221" s="173" t="str">
        <f>IFERROR(Inv_SY_B!R221/Inv_SY_B!$CU221-1,"")</f>
        <v/>
      </c>
      <c r="S221" s="173" t="str">
        <f>IFERROR(Inv_SY_B!S221/Inv_SY_B!$CU221-1,"")</f>
        <v/>
      </c>
      <c r="T221" s="173" t="str">
        <f>IFERROR(Inv_SY_B!T221/Inv_SY_B!$CU221-1,"")</f>
        <v/>
      </c>
      <c r="U221" s="173" t="str">
        <f>IFERROR(Inv_SY_B!U221/Inv_SY_B!$CU221-1,"")</f>
        <v/>
      </c>
      <c r="V221" s="173" t="str">
        <f>IFERROR(Inv_SY_B!V221/Inv_SY_B!$CU221-1,"")</f>
        <v/>
      </c>
      <c r="W221" s="173" t="str">
        <f>IFERROR(Inv_SY_B!W221/Inv_SY_B!$CU221-1,"")</f>
        <v/>
      </c>
      <c r="X221" s="173" t="str">
        <f>IFERROR(Inv_SY_B!X221/Inv_SY_B!$CU221-1,"")</f>
        <v/>
      </c>
      <c r="Y221" s="173" t="str">
        <f>IFERROR(Inv_SY_B!Y221/Inv_SY_B!$CU221-1,"")</f>
        <v/>
      </c>
      <c r="Z221" s="173" t="str">
        <f>IFERROR(Inv_SY_B!Z221/Inv_SY_B!$CU221-1,"")</f>
        <v/>
      </c>
      <c r="AA221" s="173" t="str">
        <f>IFERROR(Inv_SY_B!AA221/Inv_SY_B!$CU221-1,"")</f>
        <v/>
      </c>
      <c r="AB221" s="173" t="str">
        <f>IFERROR(Inv_SY_B!AB221/Inv_SY_B!$CU221-1,"")</f>
        <v/>
      </c>
      <c r="AC221" s="173" t="str">
        <f>IFERROR(Inv_SY_B!AC221/Inv_SY_B!$CU221-1,"")</f>
        <v/>
      </c>
      <c r="AD221" s="173" t="str">
        <f>IFERROR(Inv_SY_B!AD221/Inv_SY_B!$CU221-1,"")</f>
        <v/>
      </c>
      <c r="AE221" s="173" t="str">
        <f>IFERROR(Inv_SY_B!AE221/Inv_SY_B!$CU221-1,"")</f>
        <v/>
      </c>
      <c r="AF221" s="173" t="str">
        <f>IFERROR(Inv_SY_B!AF221/Inv_SY_B!$CU221-1,"")</f>
        <v/>
      </c>
      <c r="AG221" s="173" t="str">
        <f>IFERROR(Inv_SY_B!AG221/Inv_SY_B!$CU221-1,"")</f>
        <v/>
      </c>
      <c r="AH221" s="173" t="str">
        <f>IFERROR(Inv_SY_B!AH221/Inv_SY_B!$CU221-1,"")</f>
        <v/>
      </c>
      <c r="AI221" s="173" t="str">
        <f>IFERROR(Inv_SY_B!AI221/Inv_SY_B!$CU221-1,"")</f>
        <v/>
      </c>
      <c r="AJ221" s="173" t="str">
        <f>IFERROR(Inv_SY_B!AJ221/Inv_SY_B!$CU221-1,"")</f>
        <v/>
      </c>
      <c r="AK221" s="173" t="str">
        <f>IFERROR(Inv_SY_B!AK221/Inv_SY_B!$CU221-1,"")</f>
        <v/>
      </c>
      <c r="AL221" s="173" t="str">
        <f>IFERROR(Inv_SY_B!AL221/Inv_SY_B!$CU221-1,"")</f>
        <v/>
      </c>
      <c r="AM221" s="173" t="str">
        <f>IFERROR(Inv_SY_B!AM221/Inv_SY_B!$CU221-1,"")</f>
        <v/>
      </c>
      <c r="AN221" s="173" t="str">
        <f>IFERROR(Inv_SY_B!AN221/Inv_SY_B!$CU221-1,"")</f>
        <v/>
      </c>
      <c r="AO221" s="173" t="str">
        <f>IFERROR(Inv_SY_B!AO221/Inv_SY_B!$CU221-1,"")</f>
        <v/>
      </c>
      <c r="AP221" s="173" t="str">
        <f>IFERROR(Inv_SY_B!AP221/Inv_SY_B!$CU221-1,"")</f>
        <v/>
      </c>
      <c r="AQ221" s="173" t="str">
        <f>IFERROR(Inv_SY_B!AQ221/Inv_SY_B!$CU221-1,"")</f>
        <v/>
      </c>
      <c r="AR221" s="173" t="str">
        <f>IFERROR(Inv_SY_B!AR221/Inv_SY_B!$CU221-1,"")</f>
        <v/>
      </c>
      <c r="AS221" s="173" t="str">
        <f>IFERROR(Inv_SY_B!AS221/Inv_SY_B!$CU221-1,"")</f>
        <v/>
      </c>
      <c r="AT221" s="173" t="str">
        <f>IFERROR(Inv_SY_B!AT221/Inv_SY_B!$CU221-1,"")</f>
        <v/>
      </c>
      <c r="AU221" s="173" t="str">
        <f>IFERROR(Inv_SY_B!AU221/Inv_SY_B!$CU221-1,"")</f>
        <v/>
      </c>
      <c r="AV221" s="173" t="str">
        <f>IFERROR(Inv_SY_B!AV221/Inv_SY_B!$CU221-1,"")</f>
        <v/>
      </c>
      <c r="AW221" s="173" t="str">
        <f>IFERROR(Inv_SY_B!AW221/Inv_SY_B!$CU221-1,"")</f>
        <v/>
      </c>
      <c r="AX221" s="173" t="str">
        <f>IFERROR(Inv_SY_B!AX221/Inv_SY_B!$CU221-1,"")</f>
        <v/>
      </c>
      <c r="AY221" s="173" t="str">
        <f>IFERROR(Inv_SY_B!AY221/Inv_SY_B!$CU221-1,"")</f>
        <v/>
      </c>
      <c r="AZ221" s="173" t="str">
        <f>IFERROR(Inv_SY_B!AZ221/Inv_SY_B!$CU221-1,"")</f>
        <v/>
      </c>
      <c r="BA221" s="173" t="str">
        <f>IFERROR(Inv_SY_B!BA221/Inv_SY_B!$CU221-1,"")</f>
        <v/>
      </c>
      <c r="BB221" s="173" t="str">
        <f>IFERROR(Inv_SY_B!BB221/Inv_SY_B!$CU221-1,"")</f>
        <v/>
      </c>
      <c r="BC221" s="173" t="str">
        <f>IFERROR(Inv_SY_B!BC221/Inv_SY_B!$CU221-1,"")</f>
        <v/>
      </c>
      <c r="BD221" s="173" t="str">
        <f>IFERROR(Inv_SY_B!BD221/Inv_SY_B!$CU221-1,"")</f>
        <v/>
      </c>
      <c r="BE221" s="173" t="str">
        <f>IFERROR(Inv_SY_B!BE221/Inv_SY_B!$CU221-1,"")</f>
        <v/>
      </c>
      <c r="BF221" s="173" t="str">
        <f>IFERROR(Inv_SY_B!BF221/Inv_SY_B!$CU221-1,"")</f>
        <v/>
      </c>
      <c r="BG221" s="173" t="str">
        <f>IFERROR(Inv_SY_B!BG221/Inv_SY_B!$CU221-1,"")</f>
        <v/>
      </c>
      <c r="BH221" s="173" t="str">
        <f>IFERROR(Inv_SY_B!BH221/Inv_SY_B!$CU221-1,"")</f>
        <v/>
      </c>
      <c r="BI221" s="173" t="str">
        <f>IFERROR(Inv_SY_B!BI221/Inv_SY_B!$CU221-1,"")</f>
        <v/>
      </c>
      <c r="BJ221" s="173" t="str">
        <f>IFERROR(Inv_SY_B!BJ221/Inv_SY_B!$CU221-1,"")</f>
        <v/>
      </c>
      <c r="BK221" s="173" t="str">
        <f>IFERROR(Inv_SY_B!BK221/Inv_SY_B!$CU221-1,"")</f>
        <v/>
      </c>
      <c r="BL221" s="173" t="str">
        <f>IFERROR(Inv_SY_B!BL221/Inv_SY_B!$CU221-1,"")</f>
        <v/>
      </c>
      <c r="BM221" s="173" t="str">
        <f>IFERROR(Inv_SY_B!BM221/Inv_SY_B!$CU221-1,"")</f>
        <v/>
      </c>
      <c r="BN221" s="173" t="str">
        <f>IFERROR(Inv_SY_B!BN221/Inv_SY_B!$CU221-1,"")</f>
        <v/>
      </c>
      <c r="BO221" s="173" t="str">
        <f>IFERROR(Inv_SY_B!BO221/Inv_SY_B!$CU221-1,"")</f>
        <v/>
      </c>
      <c r="BP221" s="173" t="str">
        <f>IFERROR(Inv_SY_B!BP221/Inv_SY_B!$CU221-1,"")</f>
        <v/>
      </c>
      <c r="BQ221" s="173" t="str">
        <f>IFERROR(Inv_SY_B!BQ221/Inv_SY_B!$CU221-1,"")</f>
        <v/>
      </c>
      <c r="BR221" s="173" t="str">
        <f>IFERROR(Inv_SY_B!BR221/Inv_SY_B!$CU221-1,"")</f>
        <v/>
      </c>
      <c r="BS221" s="173" t="str">
        <f>IFERROR(Inv_SY_B!BS221/Inv_SY_B!$CU221-1,"")</f>
        <v/>
      </c>
      <c r="BT221" s="173" t="str">
        <f>IFERROR(Inv_SY_B!BT221/Inv_SY_B!$CU221-1,"")</f>
        <v/>
      </c>
      <c r="BU221" s="173" t="str">
        <f>IFERROR(Inv_SY_B!BU221/Inv_SY_B!$CU221-1,"")</f>
        <v/>
      </c>
      <c r="BV221" s="173" t="str">
        <f>IFERROR(Inv_SY_B!BV221/Inv_SY_B!$CU221-1,"")</f>
        <v/>
      </c>
      <c r="BW221" s="173" t="str">
        <f>IFERROR(Inv_SY_B!BW221/Inv_SY_B!$CU221-1,"")</f>
        <v/>
      </c>
      <c r="BX221" s="173" t="str">
        <f>IFERROR(Inv_SY_B!BX221/Inv_SY_B!$CU221-1,"")</f>
        <v/>
      </c>
      <c r="BY221" s="173" t="str">
        <f>IFERROR(Inv_SY_B!BY221/Inv_SY_B!$CU221-1,"")</f>
        <v/>
      </c>
      <c r="BZ221" s="173" t="str">
        <f>IFERROR(Inv_SY_B!BZ221/Inv_SY_B!$CU221-1,"")</f>
        <v/>
      </c>
      <c r="CA221" s="173" t="str">
        <f>IFERROR(Inv_SY_B!CA221/Inv_SY_B!$CU221-1,"")</f>
        <v/>
      </c>
      <c r="CB221" s="173" t="str">
        <f>IFERROR(Inv_SY_B!CB221/Inv_SY_B!$CU221-1,"")</f>
        <v/>
      </c>
      <c r="CC221" s="173" t="str">
        <f>IFERROR(Inv_SY_B!CC221/Inv_SY_B!$CU221-1,"")</f>
        <v/>
      </c>
      <c r="CD221" s="173" t="str">
        <f>IFERROR(Inv_SY_B!CD221/Inv_SY_B!$CU221-1,"")</f>
        <v/>
      </c>
      <c r="CE221" s="173" t="str">
        <f>IFERROR(Inv_SY_B!CE221/Inv_SY_B!$CU221-1,"")</f>
        <v/>
      </c>
      <c r="CF221" s="173" t="str">
        <f>IFERROR(Inv_SY_B!CF221/Inv_SY_B!$CU221-1,"")</f>
        <v/>
      </c>
      <c r="CG221" s="173" t="str">
        <f>IFERROR(Inv_SY_B!CG221/Inv_SY_B!$CU221-1,"")</f>
        <v/>
      </c>
      <c r="CH221" s="173" t="str">
        <f>IFERROR(Inv_SY_B!CH221/Inv_SY_B!$CU221-1,"")</f>
        <v/>
      </c>
      <c r="CI221" s="173" t="str">
        <f>IFERROR(Inv_SY_B!CI221/Inv_SY_B!$CU221-1,"")</f>
        <v/>
      </c>
      <c r="CJ221" s="173" t="str">
        <f>IFERROR(Inv_SY_B!CJ221/Inv_SY_B!$CU221-1,"")</f>
        <v/>
      </c>
      <c r="CK221" s="173" t="str">
        <f>IFERROR(Inv_SY_B!CK221/Inv_SY_B!$CU221-1,"")</f>
        <v/>
      </c>
      <c r="CL221" s="173" t="str">
        <f>IFERROR(Inv_SY_B!CL221/Inv_SY_B!$CU221-1,"")</f>
        <v/>
      </c>
      <c r="CM221" s="173" t="str">
        <f>IFERROR(Inv_SY_B!CM221/Inv_SY_B!$CU221-1,"")</f>
        <v/>
      </c>
      <c r="CN221" s="173" t="str">
        <f>IFERROR(Inv_SY_B!CN221/Inv_SY_B!$CU221-1,"")</f>
        <v/>
      </c>
      <c r="CO221" s="173" t="str">
        <f>IFERROR(Inv_SY_B!CO221/Inv_SY_B!$CU221-1,"")</f>
        <v/>
      </c>
      <c r="CP221" s="173" t="str">
        <f>IFERROR(Inv_SY_B!CP221/Inv_SY_B!$CU221-1,"")</f>
        <v/>
      </c>
      <c r="CQ221" s="173" t="str">
        <f>IFERROR(Inv_SY_B!CQ221/Inv_SY_B!$CU221-1,"")</f>
        <v/>
      </c>
      <c r="CR221" s="173" t="str">
        <f>IFERROR(Inv_SY_B!CR221/Inv_SY_B!$CU221-1,"")</f>
        <v/>
      </c>
      <c r="CS221" s="173" t="str">
        <f>IFERROR(Inv_SY_B!CS221/Inv_SY_B!$CU221-1,"")</f>
        <v/>
      </c>
      <c r="CT221" s="173" t="str">
        <f>IFERROR(Inv_SY_B!CT221/Inv_SY_B!$CU221-1,"")</f>
        <v/>
      </c>
      <c r="CU221" s="173"/>
      <c r="CV221" s="173"/>
      <c r="CW221" s="173"/>
      <c r="CX221" s="173"/>
    </row>
    <row r="222" spans="2:102">
      <c r="B222" s="164">
        <f t="shared" si="4"/>
        <v>45914</v>
      </c>
      <c r="C222" s="173" t="str">
        <f>IFERROR(Inv_SY_B!C222/Inv_SY_B!$CU222-1,"")</f>
        <v/>
      </c>
      <c r="D222" s="173" t="str">
        <f>IFERROR(Inv_SY_B!D222/Inv_SY_B!$CU222-1,"")</f>
        <v/>
      </c>
      <c r="E222" s="173" t="str">
        <f>IFERROR(Inv_SY_B!E222/Inv_SY_B!$CU222-1,"")</f>
        <v/>
      </c>
      <c r="F222" s="173" t="str">
        <f>IFERROR(Inv_SY_B!F222/Inv_SY_B!$CU222-1,"")</f>
        <v/>
      </c>
      <c r="G222" s="173" t="str">
        <f>IFERROR(Inv_SY_B!G222/Inv_SY_B!$CU222-1,"")</f>
        <v/>
      </c>
      <c r="H222" s="173" t="str">
        <f>IFERROR(Inv_SY_B!H222/Inv_SY_B!$CU222-1,"")</f>
        <v/>
      </c>
      <c r="I222" s="173" t="str">
        <f>IFERROR(Inv_SY_B!I222/Inv_SY_B!$CU222-1,"")</f>
        <v/>
      </c>
      <c r="J222" s="173" t="str">
        <f>IFERROR(Inv_SY_B!J222/Inv_SY_B!$CU222-1,"")</f>
        <v/>
      </c>
      <c r="K222" s="173" t="str">
        <f>IFERROR(Inv_SY_B!K222/Inv_SY_B!$CU222-1,"")</f>
        <v/>
      </c>
      <c r="L222" s="173" t="str">
        <f>IFERROR(Inv_SY_B!L222/Inv_SY_B!$CU222-1,"")</f>
        <v/>
      </c>
      <c r="M222" s="173" t="str">
        <f>IFERROR(Inv_SY_B!M222/Inv_SY_B!$CU222-1,"")</f>
        <v/>
      </c>
      <c r="N222" s="173" t="str">
        <f>IFERROR(Inv_SY_B!N222/Inv_SY_B!$CU222-1,"")</f>
        <v/>
      </c>
      <c r="O222" s="173" t="str">
        <f>IFERROR(Inv_SY_B!O222/Inv_SY_B!$CU222-1,"")</f>
        <v/>
      </c>
      <c r="P222" s="173" t="str">
        <f>IFERROR(Inv_SY_B!P222/Inv_SY_B!$CU222-1,"")</f>
        <v/>
      </c>
      <c r="Q222" s="173" t="str">
        <f>IFERROR(Inv_SY_B!Q222/Inv_SY_B!$CU222-1,"")</f>
        <v/>
      </c>
      <c r="R222" s="173" t="str">
        <f>IFERROR(Inv_SY_B!R222/Inv_SY_B!$CU222-1,"")</f>
        <v/>
      </c>
      <c r="S222" s="173" t="str">
        <f>IFERROR(Inv_SY_B!S222/Inv_SY_B!$CU222-1,"")</f>
        <v/>
      </c>
      <c r="T222" s="173" t="str">
        <f>IFERROR(Inv_SY_B!T222/Inv_SY_B!$CU222-1,"")</f>
        <v/>
      </c>
      <c r="U222" s="173" t="str">
        <f>IFERROR(Inv_SY_B!U222/Inv_SY_B!$CU222-1,"")</f>
        <v/>
      </c>
      <c r="V222" s="173" t="str">
        <f>IFERROR(Inv_SY_B!V222/Inv_SY_B!$CU222-1,"")</f>
        <v/>
      </c>
      <c r="W222" s="173" t="str">
        <f>IFERROR(Inv_SY_B!W222/Inv_SY_B!$CU222-1,"")</f>
        <v/>
      </c>
      <c r="X222" s="173" t="str">
        <f>IFERROR(Inv_SY_B!X222/Inv_SY_B!$CU222-1,"")</f>
        <v/>
      </c>
      <c r="Y222" s="173" t="str">
        <f>IFERROR(Inv_SY_B!Y222/Inv_SY_B!$CU222-1,"")</f>
        <v/>
      </c>
      <c r="Z222" s="173" t="str">
        <f>IFERROR(Inv_SY_B!Z222/Inv_SY_B!$CU222-1,"")</f>
        <v/>
      </c>
      <c r="AA222" s="173" t="str">
        <f>IFERROR(Inv_SY_B!AA222/Inv_SY_B!$CU222-1,"")</f>
        <v/>
      </c>
      <c r="AB222" s="173" t="str">
        <f>IFERROR(Inv_SY_B!AB222/Inv_SY_B!$CU222-1,"")</f>
        <v/>
      </c>
      <c r="AC222" s="173" t="str">
        <f>IFERROR(Inv_SY_B!AC222/Inv_SY_B!$CU222-1,"")</f>
        <v/>
      </c>
      <c r="AD222" s="173" t="str">
        <f>IFERROR(Inv_SY_B!AD222/Inv_SY_B!$CU222-1,"")</f>
        <v/>
      </c>
      <c r="AE222" s="173" t="str">
        <f>IFERROR(Inv_SY_B!AE222/Inv_SY_B!$CU222-1,"")</f>
        <v/>
      </c>
      <c r="AF222" s="173" t="str">
        <f>IFERROR(Inv_SY_B!AF222/Inv_SY_B!$CU222-1,"")</f>
        <v/>
      </c>
      <c r="AG222" s="173" t="str">
        <f>IFERROR(Inv_SY_B!AG222/Inv_SY_B!$CU222-1,"")</f>
        <v/>
      </c>
      <c r="AH222" s="173" t="str">
        <f>IFERROR(Inv_SY_B!AH222/Inv_SY_B!$CU222-1,"")</f>
        <v/>
      </c>
      <c r="AI222" s="173" t="str">
        <f>IFERROR(Inv_SY_B!AI222/Inv_SY_B!$CU222-1,"")</f>
        <v/>
      </c>
      <c r="AJ222" s="173" t="str">
        <f>IFERROR(Inv_SY_B!AJ222/Inv_SY_B!$CU222-1,"")</f>
        <v/>
      </c>
      <c r="AK222" s="173" t="str">
        <f>IFERROR(Inv_SY_B!AK222/Inv_SY_B!$CU222-1,"")</f>
        <v/>
      </c>
      <c r="AL222" s="173" t="str">
        <f>IFERROR(Inv_SY_B!AL222/Inv_SY_B!$CU222-1,"")</f>
        <v/>
      </c>
      <c r="AM222" s="173" t="str">
        <f>IFERROR(Inv_SY_B!AM222/Inv_SY_B!$CU222-1,"")</f>
        <v/>
      </c>
      <c r="AN222" s="173" t="str">
        <f>IFERROR(Inv_SY_B!AN222/Inv_SY_B!$CU222-1,"")</f>
        <v/>
      </c>
      <c r="AO222" s="173" t="str">
        <f>IFERROR(Inv_SY_B!AO222/Inv_SY_B!$CU222-1,"")</f>
        <v/>
      </c>
      <c r="AP222" s="173" t="str">
        <f>IFERROR(Inv_SY_B!AP222/Inv_SY_B!$CU222-1,"")</f>
        <v/>
      </c>
      <c r="AQ222" s="173" t="str">
        <f>IFERROR(Inv_SY_B!AQ222/Inv_SY_B!$CU222-1,"")</f>
        <v/>
      </c>
      <c r="AR222" s="173" t="str">
        <f>IFERROR(Inv_SY_B!AR222/Inv_SY_B!$CU222-1,"")</f>
        <v/>
      </c>
      <c r="AS222" s="173" t="str">
        <f>IFERROR(Inv_SY_B!AS222/Inv_SY_B!$CU222-1,"")</f>
        <v/>
      </c>
      <c r="AT222" s="173" t="str">
        <f>IFERROR(Inv_SY_B!AT222/Inv_SY_B!$CU222-1,"")</f>
        <v/>
      </c>
      <c r="AU222" s="173" t="str">
        <f>IFERROR(Inv_SY_B!AU222/Inv_SY_B!$CU222-1,"")</f>
        <v/>
      </c>
      <c r="AV222" s="173" t="str">
        <f>IFERROR(Inv_SY_B!AV222/Inv_SY_B!$CU222-1,"")</f>
        <v/>
      </c>
      <c r="AW222" s="173" t="str">
        <f>IFERROR(Inv_SY_B!AW222/Inv_SY_B!$CU222-1,"")</f>
        <v/>
      </c>
      <c r="AX222" s="173" t="str">
        <f>IFERROR(Inv_SY_B!AX222/Inv_SY_B!$CU222-1,"")</f>
        <v/>
      </c>
      <c r="AY222" s="173" t="str">
        <f>IFERROR(Inv_SY_B!AY222/Inv_SY_B!$CU222-1,"")</f>
        <v/>
      </c>
      <c r="AZ222" s="173" t="str">
        <f>IFERROR(Inv_SY_B!AZ222/Inv_SY_B!$CU222-1,"")</f>
        <v/>
      </c>
      <c r="BA222" s="173" t="str">
        <f>IFERROR(Inv_SY_B!BA222/Inv_SY_B!$CU222-1,"")</f>
        <v/>
      </c>
      <c r="BB222" s="173" t="str">
        <f>IFERROR(Inv_SY_B!BB222/Inv_SY_B!$CU222-1,"")</f>
        <v/>
      </c>
      <c r="BC222" s="173" t="str">
        <f>IFERROR(Inv_SY_B!BC222/Inv_SY_B!$CU222-1,"")</f>
        <v/>
      </c>
      <c r="BD222" s="173" t="str">
        <f>IFERROR(Inv_SY_B!BD222/Inv_SY_B!$CU222-1,"")</f>
        <v/>
      </c>
      <c r="BE222" s="173" t="str">
        <f>IFERROR(Inv_SY_B!BE222/Inv_SY_B!$CU222-1,"")</f>
        <v/>
      </c>
      <c r="BF222" s="173" t="str">
        <f>IFERROR(Inv_SY_B!BF222/Inv_SY_B!$CU222-1,"")</f>
        <v/>
      </c>
      <c r="BG222" s="173" t="str">
        <f>IFERROR(Inv_SY_B!BG222/Inv_SY_B!$CU222-1,"")</f>
        <v/>
      </c>
      <c r="BH222" s="173" t="str">
        <f>IFERROR(Inv_SY_B!BH222/Inv_SY_B!$CU222-1,"")</f>
        <v/>
      </c>
      <c r="BI222" s="173" t="str">
        <f>IFERROR(Inv_SY_B!BI222/Inv_SY_B!$CU222-1,"")</f>
        <v/>
      </c>
      <c r="BJ222" s="173" t="str">
        <f>IFERROR(Inv_SY_B!BJ222/Inv_SY_B!$CU222-1,"")</f>
        <v/>
      </c>
      <c r="BK222" s="173" t="str">
        <f>IFERROR(Inv_SY_B!BK222/Inv_SY_B!$CU222-1,"")</f>
        <v/>
      </c>
      <c r="BL222" s="173" t="str">
        <f>IFERROR(Inv_SY_B!BL222/Inv_SY_B!$CU222-1,"")</f>
        <v/>
      </c>
      <c r="BM222" s="173" t="str">
        <f>IFERROR(Inv_SY_B!BM222/Inv_SY_B!$CU222-1,"")</f>
        <v/>
      </c>
      <c r="BN222" s="173" t="str">
        <f>IFERROR(Inv_SY_B!BN222/Inv_SY_B!$CU222-1,"")</f>
        <v/>
      </c>
      <c r="BO222" s="173" t="str">
        <f>IFERROR(Inv_SY_B!BO222/Inv_SY_B!$CU222-1,"")</f>
        <v/>
      </c>
      <c r="BP222" s="173" t="str">
        <f>IFERROR(Inv_SY_B!BP222/Inv_SY_B!$CU222-1,"")</f>
        <v/>
      </c>
      <c r="BQ222" s="173" t="str">
        <f>IFERROR(Inv_SY_B!BQ222/Inv_SY_B!$CU222-1,"")</f>
        <v/>
      </c>
      <c r="BR222" s="173" t="str">
        <f>IFERROR(Inv_SY_B!BR222/Inv_SY_B!$CU222-1,"")</f>
        <v/>
      </c>
      <c r="BS222" s="173" t="str">
        <f>IFERROR(Inv_SY_B!BS222/Inv_SY_B!$CU222-1,"")</f>
        <v/>
      </c>
      <c r="BT222" s="173" t="str">
        <f>IFERROR(Inv_SY_B!BT222/Inv_SY_B!$CU222-1,"")</f>
        <v/>
      </c>
      <c r="BU222" s="173" t="str">
        <f>IFERROR(Inv_SY_B!BU222/Inv_SY_B!$CU222-1,"")</f>
        <v/>
      </c>
      <c r="BV222" s="173" t="str">
        <f>IFERROR(Inv_SY_B!BV222/Inv_SY_B!$CU222-1,"")</f>
        <v/>
      </c>
      <c r="BW222" s="173" t="str">
        <f>IFERROR(Inv_SY_B!BW222/Inv_SY_B!$CU222-1,"")</f>
        <v/>
      </c>
      <c r="BX222" s="173" t="str">
        <f>IFERROR(Inv_SY_B!BX222/Inv_SY_B!$CU222-1,"")</f>
        <v/>
      </c>
      <c r="BY222" s="173" t="str">
        <f>IFERROR(Inv_SY_B!BY222/Inv_SY_B!$CU222-1,"")</f>
        <v/>
      </c>
      <c r="BZ222" s="173" t="str">
        <f>IFERROR(Inv_SY_B!BZ222/Inv_SY_B!$CU222-1,"")</f>
        <v/>
      </c>
      <c r="CA222" s="173" t="str">
        <f>IFERROR(Inv_SY_B!CA222/Inv_SY_B!$CU222-1,"")</f>
        <v/>
      </c>
      <c r="CB222" s="173" t="str">
        <f>IFERROR(Inv_SY_B!CB222/Inv_SY_B!$CU222-1,"")</f>
        <v/>
      </c>
      <c r="CC222" s="173" t="str">
        <f>IFERROR(Inv_SY_B!CC222/Inv_SY_B!$CU222-1,"")</f>
        <v/>
      </c>
      <c r="CD222" s="173" t="str">
        <f>IFERROR(Inv_SY_B!CD222/Inv_SY_B!$CU222-1,"")</f>
        <v/>
      </c>
      <c r="CE222" s="173" t="str">
        <f>IFERROR(Inv_SY_B!CE222/Inv_SY_B!$CU222-1,"")</f>
        <v/>
      </c>
      <c r="CF222" s="173" t="str">
        <f>IFERROR(Inv_SY_B!CF222/Inv_SY_B!$CU222-1,"")</f>
        <v/>
      </c>
      <c r="CG222" s="173" t="str">
        <f>IFERROR(Inv_SY_B!CG222/Inv_SY_B!$CU222-1,"")</f>
        <v/>
      </c>
      <c r="CH222" s="173" t="str">
        <f>IFERROR(Inv_SY_B!CH222/Inv_SY_B!$CU222-1,"")</f>
        <v/>
      </c>
      <c r="CI222" s="173" t="str">
        <f>IFERROR(Inv_SY_B!CI222/Inv_SY_B!$CU222-1,"")</f>
        <v/>
      </c>
      <c r="CJ222" s="173" t="str">
        <f>IFERROR(Inv_SY_B!CJ222/Inv_SY_B!$CU222-1,"")</f>
        <v/>
      </c>
      <c r="CK222" s="173" t="str">
        <f>IFERROR(Inv_SY_B!CK222/Inv_SY_B!$CU222-1,"")</f>
        <v/>
      </c>
      <c r="CL222" s="173" t="str">
        <f>IFERROR(Inv_SY_B!CL222/Inv_SY_B!$CU222-1,"")</f>
        <v/>
      </c>
      <c r="CM222" s="173" t="str">
        <f>IFERROR(Inv_SY_B!CM222/Inv_SY_B!$CU222-1,"")</f>
        <v/>
      </c>
      <c r="CN222" s="173" t="str">
        <f>IFERROR(Inv_SY_B!CN222/Inv_SY_B!$CU222-1,"")</f>
        <v/>
      </c>
      <c r="CO222" s="173" t="str">
        <f>IFERROR(Inv_SY_B!CO222/Inv_SY_B!$CU222-1,"")</f>
        <v/>
      </c>
      <c r="CP222" s="173" t="str">
        <f>IFERROR(Inv_SY_B!CP222/Inv_SY_B!$CU222-1,"")</f>
        <v/>
      </c>
      <c r="CQ222" s="173" t="str">
        <f>IFERROR(Inv_SY_B!CQ222/Inv_SY_B!$CU222-1,"")</f>
        <v/>
      </c>
      <c r="CR222" s="173" t="str">
        <f>IFERROR(Inv_SY_B!CR222/Inv_SY_B!$CU222-1,"")</f>
        <v/>
      </c>
      <c r="CS222" s="173" t="str">
        <f>IFERROR(Inv_SY_B!CS222/Inv_SY_B!$CU222-1,"")</f>
        <v/>
      </c>
      <c r="CT222" s="173" t="str">
        <f>IFERROR(Inv_SY_B!CT222/Inv_SY_B!$CU222-1,"")</f>
        <v/>
      </c>
      <c r="CU222" s="173"/>
      <c r="CV222" s="173"/>
      <c r="CW222" s="173"/>
      <c r="CX222" s="173"/>
    </row>
    <row r="223" spans="2:102">
      <c r="B223" s="164">
        <f t="shared" si="4"/>
        <v>45915</v>
      </c>
      <c r="C223" s="173" t="str">
        <f>IFERROR(Inv_SY_B!C223/Inv_SY_B!$CU223-1,"")</f>
        <v/>
      </c>
      <c r="D223" s="173" t="str">
        <f>IFERROR(Inv_SY_B!D223/Inv_SY_B!$CU223-1,"")</f>
        <v/>
      </c>
      <c r="E223" s="173" t="str">
        <f>IFERROR(Inv_SY_B!E223/Inv_SY_B!$CU223-1,"")</f>
        <v/>
      </c>
      <c r="F223" s="173" t="str">
        <f>IFERROR(Inv_SY_B!F223/Inv_SY_B!$CU223-1,"")</f>
        <v/>
      </c>
      <c r="G223" s="173" t="str">
        <f>IFERROR(Inv_SY_B!G223/Inv_SY_B!$CU223-1,"")</f>
        <v/>
      </c>
      <c r="H223" s="173" t="str">
        <f>IFERROR(Inv_SY_B!H223/Inv_SY_B!$CU223-1,"")</f>
        <v/>
      </c>
      <c r="I223" s="173" t="str">
        <f>IFERROR(Inv_SY_B!I223/Inv_SY_B!$CU223-1,"")</f>
        <v/>
      </c>
      <c r="J223" s="173" t="str">
        <f>IFERROR(Inv_SY_B!J223/Inv_SY_B!$CU223-1,"")</f>
        <v/>
      </c>
      <c r="K223" s="173" t="str">
        <f>IFERROR(Inv_SY_B!K223/Inv_SY_B!$CU223-1,"")</f>
        <v/>
      </c>
      <c r="L223" s="173" t="str">
        <f>IFERROR(Inv_SY_B!L223/Inv_SY_B!$CU223-1,"")</f>
        <v/>
      </c>
      <c r="M223" s="173" t="str">
        <f>IFERROR(Inv_SY_B!M223/Inv_SY_B!$CU223-1,"")</f>
        <v/>
      </c>
      <c r="N223" s="173" t="str">
        <f>IFERROR(Inv_SY_B!N223/Inv_SY_B!$CU223-1,"")</f>
        <v/>
      </c>
      <c r="O223" s="173" t="str">
        <f>IFERROR(Inv_SY_B!O223/Inv_SY_B!$CU223-1,"")</f>
        <v/>
      </c>
      <c r="P223" s="173" t="str">
        <f>IFERROR(Inv_SY_B!P223/Inv_SY_B!$CU223-1,"")</f>
        <v/>
      </c>
      <c r="Q223" s="173" t="str">
        <f>IFERROR(Inv_SY_B!Q223/Inv_SY_B!$CU223-1,"")</f>
        <v/>
      </c>
      <c r="R223" s="173" t="str">
        <f>IFERROR(Inv_SY_B!R223/Inv_SY_B!$CU223-1,"")</f>
        <v/>
      </c>
      <c r="S223" s="173" t="str">
        <f>IFERROR(Inv_SY_B!S223/Inv_SY_B!$CU223-1,"")</f>
        <v/>
      </c>
      <c r="T223" s="173" t="str">
        <f>IFERROR(Inv_SY_B!T223/Inv_SY_B!$CU223-1,"")</f>
        <v/>
      </c>
      <c r="U223" s="173" t="str">
        <f>IFERROR(Inv_SY_B!U223/Inv_SY_B!$CU223-1,"")</f>
        <v/>
      </c>
      <c r="V223" s="173" t="str">
        <f>IFERROR(Inv_SY_B!V223/Inv_SY_B!$CU223-1,"")</f>
        <v/>
      </c>
      <c r="W223" s="173" t="str">
        <f>IFERROR(Inv_SY_B!W223/Inv_SY_B!$CU223-1,"")</f>
        <v/>
      </c>
      <c r="X223" s="173" t="str">
        <f>IFERROR(Inv_SY_B!X223/Inv_SY_B!$CU223-1,"")</f>
        <v/>
      </c>
      <c r="Y223" s="173" t="str">
        <f>IFERROR(Inv_SY_B!Y223/Inv_SY_B!$CU223-1,"")</f>
        <v/>
      </c>
      <c r="Z223" s="173" t="str">
        <f>IFERROR(Inv_SY_B!Z223/Inv_SY_B!$CU223-1,"")</f>
        <v/>
      </c>
      <c r="AA223" s="173" t="str">
        <f>IFERROR(Inv_SY_B!AA223/Inv_SY_B!$CU223-1,"")</f>
        <v/>
      </c>
      <c r="AB223" s="173" t="str">
        <f>IFERROR(Inv_SY_B!AB223/Inv_SY_B!$CU223-1,"")</f>
        <v/>
      </c>
      <c r="AC223" s="173" t="str">
        <f>IFERROR(Inv_SY_B!AC223/Inv_SY_B!$CU223-1,"")</f>
        <v/>
      </c>
      <c r="AD223" s="173" t="str">
        <f>IFERROR(Inv_SY_B!AD223/Inv_SY_B!$CU223-1,"")</f>
        <v/>
      </c>
      <c r="AE223" s="173" t="str">
        <f>IFERROR(Inv_SY_B!AE223/Inv_SY_B!$CU223-1,"")</f>
        <v/>
      </c>
      <c r="AF223" s="173" t="str">
        <f>IFERROR(Inv_SY_B!AF223/Inv_SY_B!$CU223-1,"")</f>
        <v/>
      </c>
      <c r="AG223" s="173" t="str">
        <f>IFERROR(Inv_SY_B!AG223/Inv_SY_B!$CU223-1,"")</f>
        <v/>
      </c>
      <c r="AH223" s="173" t="str">
        <f>IFERROR(Inv_SY_B!AH223/Inv_SY_B!$CU223-1,"")</f>
        <v/>
      </c>
      <c r="AI223" s="173" t="str">
        <f>IFERROR(Inv_SY_B!AI223/Inv_SY_B!$CU223-1,"")</f>
        <v/>
      </c>
      <c r="AJ223" s="173" t="str">
        <f>IFERROR(Inv_SY_B!AJ223/Inv_SY_B!$CU223-1,"")</f>
        <v/>
      </c>
      <c r="AK223" s="173" t="str">
        <f>IFERROR(Inv_SY_B!AK223/Inv_SY_B!$CU223-1,"")</f>
        <v/>
      </c>
      <c r="AL223" s="173" t="str">
        <f>IFERROR(Inv_SY_B!AL223/Inv_SY_B!$CU223-1,"")</f>
        <v/>
      </c>
      <c r="AM223" s="173" t="str">
        <f>IFERROR(Inv_SY_B!AM223/Inv_SY_B!$CU223-1,"")</f>
        <v/>
      </c>
      <c r="AN223" s="173" t="str">
        <f>IFERROR(Inv_SY_B!AN223/Inv_SY_B!$CU223-1,"")</f>
        <v/>
      </c>
      <c r="AO223" s="173" t="str">
        <f>IFERROR(Inv_SY_B!AO223/Inv_SY_B!$CU223-1,"")</f>
        <v/>
      </c>
      <c r="AP223" s="173" t="str">
        <f>IFERROR(Inv_SY_B!AP223/Inv_SY_B!$CU223-1,"")</f>
        <v/>
      </c>
      <c r="AQ223" s="173" t="str">
        <f>IFERROR(Inv_SY_B!AQ223/Inv_SY_B!$CU223-1,"")</f>
        <v/>
      </c>
      <c r="AR223" s="173" t="str">
        <f>IFERROR(Inv_SY_B!AR223/Inv_SY_B!$CU223-1,"")</f>
        <v/>
      </c>
      <c r="AS223" s="173" t="str">
        <f>IFERROR(Inv_SY_B!AS223/Inv_SY_B!$CU223-1,"")</f>
        <v/>
      </c>
      <c r="AT223" s="173" t="str">
        <f>IFERROR(Inv_SY_B!AT223/Inv_SY_B!$CU223-1,"")</f>
        <v/>
      </c>
      <c r="AU223" s="173" t="str">
        <f>IFERROR(Inv_SY_B!AU223/Inv_SY_B!$CU223-1,"")</f>
        <v/>
      </c>
      <c r="AV223" s="173" t="str">
        <f>IFERROR(Inv_SY_B!AV223/Inv_SY_B!$CU223-1,"")</f>
        <v/>
      </c>
      <c r="AW223" s="173" t="str">
        <f>IFERROR(Inv_SY_B!AW223/Inv_SY_B!$CU223-1,"")</f>
        <v/>
      </c>
      <c r="AX223" s="173" t="str">
        <f>IFERROR(Inv_SY_B!AX223/Inv_SY_B!$CU223-1,"")</f>
        <v/>
      </c>
      <c r="AY223" s="173" t="str">
        <f>IFERROR(Inv_SY_B!AY223/Inv_SY_B!$CU223-1,"")</f>
        <v/>
      </c>
      <c r="AZ223" s="173" t="str">
        <f>IFERROR(Inv_SY_B!AZ223/Inv_SY_B!$CU223-1,"")</f>
        <v/>
      </c>
      <c r="BA223" s="173" t="str">
        <f>IFERROR(Inv_SY_B!BA223/Inv_SY_B!$CU223-1,"")</f>
        <v/>
      </c>
      <c r="BB223" s="173" t="str">
        <f>IFERROR(Inv_SY_B!BB223/Inv_SY_B!$CU223-1,"")</f>
        <v/>
      </c>
      <c r="BC223" s="173" t="str">
        <f>IFERROR(Inv_SY_B!BC223/Inv_SY_B!$CU223-1,"")</f>
        <v/>
      </c>
      <c r="BD223" s="173" t="str">
        <f>IFERROR(Inv_SY_B!BD223/Inv_SY_B!$CU223-1,"")</f>
        <v/>
      </c>
      <c r="BE223" s="173" t="str">
        <f>IFERROR(Inv_SY_B!BE223/Inv_SY_B!$CU223-1,"")</f>
        <v/>
      </c>
      <c r="BF223" s="173" t="str">
        <f>IFERROR(Inv_SY_B!BF223/Inv_SY_B!$CU223-1,"")</f>
        <v/>
      </c>
      <c r="BG223" s="173" t="str">
        <f>IFERROR(Inv_SY_B!BG223/Inv_SY_B!$CU223-1,"")</f>
        <v/>
      </c>
      <c r="BH223" s="173" t="str">
        <f>IFERROR(Inv_SY_B!BH223/Inv_SY_B!$CU223-1,"")</f>
        <v/>
      </c>
      <c r="BI223" s="173" t="str">
        <f>IFERROR(Inv_SY_B!BI223/Inv_SY_B!$CU223-1,"")</f>
        <v/>
      </c>
      <c r="BJ223" s="173" t="str">
        <f>IFERROR(Inv_SY_B!BJ223/Inv_SY_B!$CU223-1,"")</f>
        <v/>
      </c>
      <c r="BK223" s="173" t="str">
        <f>IFERROR(Inv_SY_B!BK223/Inv_SY_B!$CU223-1,"")</f>
        <v/>
      </c>
      <c r="BL223" s="173" t="str">
        <f>IFERROR(Inv_SY_B!BL223/Inv_SY_B!$CU223-1,"")</f>
        <v/>
      </c>
      <c r="BM223" s="173" t="str">
        <f>IFERROR(Inv_SY_B!BM223/Inv_SY_B!$CU223-1,"")</f>
        <v/>
      </c>
      <c r="BN223" s="173" t="str">
        <f>IFERROR(Inv_SY_B!BN223/Inv_SY_B!$CU223-1,"")</f>
        <v/>
      </c>
      <c r="BO223" s="173" t="str">
        <f>IFERROR(Inv_SY_B!BO223/Inv_SY_B!$CU223-1,"")</f>
        <v/>
      </c>
      <c r="BP223" s="173" t="str">
        <f>IFERROR(Inv_SY_B!BP223/Inv_SY_B!$CU223-1,"")</f>
        <v/>
      </c>
      <c r="BQ223" s="173" t="str">
        <f>IFERROR(Inv_SY_B!BQ223/Inv_SY_B!$CU223-1,"")</f>
        <v/>
      </c>
      <c r="BR223" s="173" t="str">
        <f>IFERROR(Inv_SY_B!BR223/Inv_SY_B!$CU223-1,"")</f>
        <v/>
      </c>
      <c r="BS223" s="173" t="str">
        <f>IFERROR(Inv_SY_B!BS223/Inv_SY_B!$CU223-1,"")</f>
        <v/>
      </c>
      <c r="BT223" s="173" t="str">
        <f>IFERROR(Inv_SY_B!BT223/Inv_SY_B!$CU223-1,"")</f>
        <v/>
      </c>
      <c r="BU223" s="173" t="str">
        <f>IFERROR(Inv_SY_B!BU223/Inv_SY_B!$CU223-1,"")</f>
        <v/>
      </c>
      <c r="BV223" s="173" t="str">
        <f>IFERROR(Inv_SY_B!BV223/Inv_SY_B!$CU223-1,"")</f>
        <v/>
      </c>
      <c r="BW223" s="173" t="str">
        <f>IFERROR(Inv_SY_B!BW223/Inv_SY_B!$CU223-1,"")</f>
        <v/>
      </c>
      <c r="BX223" s="173" t="str">
        <f>IFERROR(Inv_SY_B!BX223/Inv_SY_B!$CU223-1,"")</f>
        <v/>
      </c>
      <c r="BY223" s="173" t="str">
        <f>IFERROR(Inv_SY_B!BY223/Inv_SY_B!$CU223-1,"")</f>
        <v/>
      </c>
      <c r="BZ223" s="173" t="str">
        <f>IFERROR(Inv_SY_B!BZ223/Inv_SY_B!$CU223-1,"")</f>
        <v/>
      </c>
      <c r="CA223" s="173" t="str">
        <f>IFERROR(Inv_SY_B!CA223/Inv_SY_B!$CU223-1,"")</f>
        <v/>
      </c>
      <c r="CB223" s="173" t="str">
        <f>IFERROR(Inv_SY_B!CB223/Inv_SY_B!$CU223-1,"")</f>
        <v/>
      </c>
      <c r="CC223" s="173" t="str">
        <f>IFERROR(Inv_SY_B!CC223/Inv_SY_B!$CU223-1,"")</f>
        <v/>
      </c>
      <c r="CD223" s="173" t="str">
        <f>IFERROR(Inv_SY_B!CD223/Inv_SY_B!$CU223-1,"")</f>
        <v/>
      </c>
      <c r="CE223" s="173" t="str">
        <f>IFERROR(Inv_SY_B!CE223/Inv_SY_B!$CU223-1,"")</f>
        <v/>
      </c>
      <c r="CF223" s="173" t="str">
        <f>IFERROR(Inv_SY_B!CF223/Inv_SY_B!$CU223-1,"")</f>
        <v/>
      </c>
      <c r="CG223" s="173" t="str">
        <f>IFERROR(Inv_SY_B!CG223/Inv_SY_B!$CU223-1,"")</f>
        <v/>
      </c>
      <c r="CH223" s="173" t="str">
        <f>IFERROR(Inv_SY_B!CH223/Inv_SY_B!$CU223-1,"")</f>
        <v/>
      </c>
      <c r="CI223" s="173" t="str">
        <f>IFERROR(Inv_SY_B!CI223/Inv_SY_B!$CU223-1,"")</f>
        <v/>
      </c>
      <c r="CJ223" s="173" t="str">
        <f>IFERROR(Inv_SY_B!CJ223/Inv_SY_B!$CU223-1,"")</f>
        <v/>
      </c>
      <c r="CK223" s="173" t="str">
        <f>IFERROR(Inv_SY_B!CK223/Inv_SY_B!$CU223-1,"")</f>
        <v/>
      </c>
      <c r="CL223" s="173" t="str">
        <f>IFERROR(Inv_SY_B!CL223/Inv_SY_B!$CU223-1,"")</f>
        <v/>
      </c>
      <c r="CM223" s="173" t="str">
        <f>IFERROR(Inv_SY_B!CM223/Inv_SY_B!$CU223-1,"")</f>
        <v/>
      </c>
      <c r="CN223" s="173" t="str">
        <f>IFERROR(Inv_SY_B!CN223/Inv_SY_B!$CU223-1,"")</f>
        <v/>
      </c>
      <c r="CO223" s="173" t="str">
        <f>IFERROR(Inv_SY_B!CO223/Inv_SY_B!$CU223-1,"")</f>
        <v/>
      </c>
      <c r="CP223" s="173" t="str">
        <f>IFERROR(Inv_SY_B!CP223/Inv_SY_B!$CU223-1,"")</f>
        <v/>
      </c>
      <c r="CQ223" s="173" t="str">
        <f>IFERROR(Inv_SY_B!CQ223/Inv_SY_B!$CU223-1,"")</f>
        <v/>
      </c>
      <c r="CR223" s="173" t="str">
        <f>IFERROR(Inv_SY_B!CR223/Inv_SY_B!$CU223-1,"")</f>
        <v/>
      </c>
      <c r="CS223" s="173" t="str">
        <f>IFERROR(Inv_SY_B!CS223/Inv_SY_B!$CU223-1,"")</f>
        <v/>
      </c>
      <c r="CT223" s="173" t="str">
        <f>IFERROR(Inv_SY_B!CT223/Inv_SY_B!$CU223-1,"")</f>
        <v/>
      </c>
      <c r="CU223" s="173"/>
      <c r="CV223" s="173"/>
      <c r="CW223" s="173"/>
      <c r="CX223" s="173"/>
    </row>
    <row r="224" spans="2:102">
      <c r="B224" s="164">
        <f t="shared" si="4"/>
        <v>45916</v>
      </c>
      <c r="C224" s="173" t="str">
        <f>IFERROR(Inv_SY_B!C224/Inv_SY_B!$CU224-1,"")</f>
        <v/>
      </c>
      <c r="D224" s="173" t="str">
        <f>IFERROR(Inv_SY_B!D224/Inv_SY_B!$CU224-1,"")</f>
        <v/>
      </c>
      <c r="E224" s="173" t="str">
        <f>IFERROR(Inv_SY_B!E224/Inv_SY_B!$CU224-1,"")</f>
        <v/>
      </c>
      <c r="F224" s="173" t="str">
        <f>IFERROR(Inv_SY_B!F224/Inv_SY_B!$CU224-1,"")</f>
        <v/>
      </c>
      <c r="G224" s="173" t="str">
        <f>IFERROR(Inv_SY_B!G224/Inv_SY_B!$CU224-1,"")</f>
        <v/>
      </c>
      <c r="H224" s="173" t="str">
        <f>IFERROR(Inv_SY_B!H224/Inv_SY_B!$CU224-1,"")</f>
        <v/>
      </c>
      <c r="I224" s="173" t="str">
        <f>IFERROR(Inv_SY_B!I224/Inv_SY_B!$CU224-1,"")</f>
        <v/>
      </c>
      <c r="J224" s="173" t="str">
        <f>IFERROR(Inv_SY_B!J224/Inv_SY_B!$CU224-1,"")</f>
        <v/>
      </c>
      <c r="K224" s="173" t="str">
        <f>IFERROR(Inv_SY_B!K224/Inv_SY_B!$CU224-1,"")</f>
        <v/>
      </c>
      <c r="L224" s="173" t="str">
        <f>IFERROR(Inv_SY_B!L224/Inv_SY_B!$CU224-1,"")</f>
        <v/>
      </c>
      <c r="M224" s="173" t="str">
        <f>IFERROR(Inv_SY_B!M224/Inv_SY_B!$CU224-1,"")</f>
        <v/>
      </c>
      <c r="N224" s="173" t="str">
        <f>IFERROR(Inv_SY_B!N224/Inv_SY_B!$CU224-1,"")</f>
        <v/>
      </c>
      <c r="O224" s="173" t="str">
        <f>IFERROR(Inv_SY_B!O224/Inv_SY_B!$CU224-1,"")</f>
        <v/>
      </c>
      <c r="P224" s="173" t="str">
        <f>IFERROR(Inv_SY_B!P224/Inv_SY_B!$CU224-1,"")</f>
        <v/>
      </c>
      <c r="Q224" s="173" t="str">
        <f>IFERROR(Inv_SY_B!Q224/Inv_SY_B!$CU224-1,"")</f>
        <v/>
      </c>
      <c r="R224" s="173" t="str">
        <f>IFERROR(Inv_SY_B!R224/Inv_SY_B!$CU224-1,"")</f>
        <v/>
      </c>
      <c r="S224" s="173" t="str">
        <f>IFERROR(Inv_SY_B!S224/Inv_SY_B!$CU224-1,"")</f>
        <v/>
      </c>
      <c r="T224" s="173" t="str">
        <f>IFERROR(Inv_SY_B!T224/Inv_SY_B!$CU224-1,"")</f>
        <v/>
      </c>
      <c r="U224" s="173" t="str">
        <f>IFERROR(Inv_SY_B!U224/Inv_SY_B!$CU224-1,"")</f>
        <v/>
      </c>
      <c r="V224" s="173" t="str">
        <f>IFERROR(Inv_SY_B!V224/Inv_SY_B!$CU224-1,"")</f>
        <v/>
      </c>
      <c r="W224" s="173" t="str">
        <f>IFERROR(Inv_SY_B!W224/Inv_SY_B!$CU224-1,"")</f>
        <v/>
      </c>
      <c r="X224" s="173" t="str">
        <f>IFERROR(Inv_SY_B!X224/Inv_SY_B!$CU224-1,"")</f>
        <v/>
      </c>
      <c r="Y224" s="173" t="str">
        <f>IFERROR(Inv_SY_B!Y224/Inv_SY_B!$CU224-1,"")</f>
        <v/>
      </c>
      <c r="Z224" s="173" t="str">
        <f>IFERROR(Inv_SY_B!Z224/Inv_SY_B!$CU224-1,"")</f>
        <v/>
      </c>
      <c r="AA224" s="173" t="str">
        <f>IFERROR(Inv_SY_B!AA224/Inv_SY_B!$CU224-1,"")</f>
        <v/>
      </c>
      <c r="AB224" s="173" t="str">
        <f>IFERROR(Inv_SY_B!AB224/Inv_SY_B!$CU224-1,"")</f>
        <v/>
      </c>
      <c r="AC224" s="173" t="str">
        <f>IFERROR(Inv_SY_B!AC224/Inv_SY_B!$CU224-1,"")</f>
        <v/>
      </c>
      <c r="AD224" s="173" t="str">
        <f>IFERROR(Inv_SY_B!AD224/Inv_SY_B!$CU224-1,"")</f>
        <v/>
      </c>
      <c r="AE224" s="173" t="str">
        <f>IFERROR(Inv_SY_B!AE224/Inv_SY_B!$CU224-1,"")</f>
        <v/>
      </c>
      <c r="AF224" s="173" t="str">
        <f>IFERROR(Inv_SY_B!AF224/Inv_SY_B!$CU224-1,"")</f>
        <v/>
      </c>
      <c r="AG224" s="173" t="str">
        <f>IFERROR(Inv_SY_B!AG224/Inv_SY_B!$CU224-1,"")</f>
        <v/>
      </c>
      <c r="AH224" s="173" t="str">
        <f>IFERROR(Inv_SY_B!AH224/Inv_SY_B!$CU224-1,"")</f>
        <v/>
      </c>
      <c r="AI224" s="173" t="str">
        <f>IFERROR(Inv_SY_B!AI224/Inv_SY_B!$CU224-1,"")</f>
        <v/>
      </c>
      <c r="AJ224" s="173" t="str">
        <f>IFERROR(Inv_SY_B!AJ224/Inv_SY_B!$CU224-1,"")</f>
        <v/>
      </c>
      <c r="AK224" s="173" t="str">
        <f>IFERROR(Inv_SY_B!AK224/Inv_SY_B!$CU224-1,"")</f>
        <v/>
      </c>
      <c r="AL224" s="173" t="str">
        <f>IFERROR(Inv_SY_B!AL224/Inv_SY_B!$CU224-1,"")</f>
        <v/>
      </c>
      <c r="AM224" s="173" t="str">
        <f>IFERROR(Inv_SY_B!AM224/Inv_SY_B!$CU224-1,"")</f>
        <v/>
      </c>
      <c r="AN224" s="173" t="str">
        <f>IFERROR(Inv_SY_B!AN224/Inv_SY_B!$CU224-1,"")</f>
        <v/>
      </c>
      <c r="AO224" s="173" t="str">
        <f>IFERROR(Inv_SY_B!AO224/Inv_SY_B!$CU224-1,"")</f>
        <v/>
      </c>
      <c r="AP224" s="173" t="str">
        <f>IFERROR(Inv_SY_B!AP224/Inv_SY_B!$CU224-1,"")</f>
        <v/>
      </c>
      <c r="AQ224" s="173" t="str">
        <f>IFERROR(Inv_SY_B!AQ224/Inv_SY_B!$CU224-1,"")</f>
        <v/>
      </c>
      <c r="AR224" s="173" t="str">
        <f>IFERROR(Inv_SY_B!AR224/Inv_SY_B!$CU224-1,"")</f>
        <v/>
      </c>
      <c r="AS224" s="173" t="str">
        <f>IFERROR(Inv_SY_B!AS224/Inv_SY_B!$CU224-1,"")</f>
        <v/>
      </c>
      <c r="AT224" s="173" t="str">
        <f>IFERROR(Inv_SY_B!AT224/Inv_SY_B!$CU224-1,"")</f>
        <v/>
      </c>
      <c r="AU224" s="173" t="str">
        <f>IFERROR(Inv_SY_B!AU224/Inv_SY_B!$CU224-1,"")</f>
        <v/>
      </c>
      <c r="AV224" s="173" t="str">
        <f>IFERROR(Inv_SY_B!AV224/Inv_SY_B!$CU224-1,"")</f>
        <v/>
      </c>
      <c r="AW224" s="173" t="str">
        <f>IFERROR(Inv_SY_B!AW224/Inv_SY_B!$CU224-1,"")</f>
        <v/>
      </c>
      <c r="AX224" s="173" t="str">
        <f>IFERROR(Inv_SY_B!AX224/Inv_SY_B!$CU224-1,"")</f>
        <v/>
      </c>
      <c r="AY224" s="173" t="str">
        <f>IFERROR(Inv_SY_B!AY224/Inv_SY_B!$CU224-1,"")</f>
        <v/>
      </c>
      <c r="AZ224" s="173" t="str">
        <f>IFERROR(Inv_SY_B!AZ224/Inv_SY_B!$CU224-1,"")</f>
        <v/>
      </c>
      <c r="BA224" s="173" t="str">
        <f>IFERROR(Inv_SY_B!BA224/Inv_SY_B!$CU224-1,"")</f>
        <v/>
      </c>
      <c r="BB224" s="173" t="str">
        <f>IFERROR(Inv_SY_B!BB224/Inv_SY_B!$CU224-1,"")</f>
        <v/>
      </c>
      <c r="BC224" s="173" t="str">
        <f>IFERROR(Inv_SY_B!BC224/Inv_SY_B!$CU224-1,"")</f>
        <v/>
      </c>
      <c r="BD224" s="173" t="str">
        <f>IFERROR(Inv_SY_B!BD224/Inv_SY_B!$CU224-1,"")</f>
        <v/>
      </c>
      <c r="BE224" s="173" t="str">
        <f>IFERROR(Inv_SY_B!BE224/Inv_SY_B!$CU224-1,"")</f>
        <v/>
      </c>
      <c r="BF224" s="173" t="str">
        <f>IFERROR(Inv_SY_B!BF224/Inv_SY_B!$CU224-1,"")</f>
        <v/>
      </c>
      <c r="BG224" s="173" t="str">
        <f>IFERROR(Inv_SY_B!BG224/Inv_SY_B!$CU224-1,"")</f>
        <v/>
      </c>
      <c r="BH224" s="173" t="str">
        <f>IFERROR(Inv_SY_B!BH224/Inv_SY_B!$CU224-1,"")</f>
        <v/>
      </c>
      <c r="BI224" s="173" t="str">
        <f>IFERROR(Inv_SY_B!BI224/Inv_SY_B!$CU224-1,"")</f>
        <v/>
      </c>
      <c r="BJ224" s="173" t="str">
        <f>IFERROR(Inv_SY_B!BJ224/Inv_SY_B!$CU224-1,"")</f>
        <v/>
      </c>
      <c r="BK224" s="173" t="str">
        <f>IFERROR(Inv_SY_B!BK224/Inv_SY_B!$CU224-1,"")</f>
        <v/>
      </c>
      <c r="BL224" s="173" t="str">
        <f>IFERROR(Inv_SY_B!BL224/Inv_SY_B!$CU224-1,"")</f>
        <v/>
      </c>
      <c r="BM224" s="173" t="str">
        <f>IFERROR(Inv_SY_B!BM224/Inv_SY_B!$CU224-1,"")</f>
        <v/>
      </c>
      <c r="BN224" s="173" t="str">
        <f>IFERROR(Inv_SY_B!BN224/Inv_SY_B!$CU224-1,"")</f>
        <v/>
      </c>
      <c r="BO224" s="173" t="str">
        <f>IFERROR(Inv_SY_B!BO224/Inv_SY_B!$CU224-1,"")</f>
        <v/>
      </c>
      <c r="BP224" s="173" t="str">
        <f>IFERROR(Inv_SY_B!BP224/Inv_SY_B!$CU224-1,"")</f>
        <v/>
      </c>
      <c r="BQ224" s="173" t="str">
        <f>IFERROR(Inv_SY_B!BQ224/Inv_SY_B!$CU224-1,"")</f>
        <v/>
      </c>
      <c r="BR224" s="173" t="str">
        <f>IFERROR(Inv_SY_B!BR224/Inv_SY_B!$CU224-1,"")</f>
        <v/>
      </c>
      <c r="BS224" s="173" t="str">
        <f>IFERROR(Inv_SY_B!BS224/Inv_SY_B!$CU224-1,"")</f>
        <v/>
      </c>
      <c r="BT224" s="173" t="str">
        <f>IFERROR(Inv_SY_B!BT224/Inv_SY_B!$CU224-1,"")</f>
        <v/>
      </c>
      <c r="BU224" s="173" t="str">
        <f>IFERROR(Inv_SY_B!BU224/Inv_SY_B!$CU224-1,"")</f>
        <v/>
      </c>
      <c r="BV224" s="173" t="str">
        <f>IFERROR(Inv_SY_B!BV224/Inv_SY_B!$CU224-1,"")</f>
        <v/>
      </c>
      <c r="BW224" s="173" t="str">
        <f>IFERROR(Inv_SY_B!BW224/Inv_SY_B!$CU224-1,"")</f>
        <v/>
      </c>
      <c r="BX224" s="173" t="str">
        <f>IFERROR(Inv_SY_B!BX224/Inv_SY_B!$CU224-1,"")</f>
        <v/>
      </c>
      <c r="BY224" s="173" t="str">
        <f>IFERROR(Inv_SY_B!BY224/Inv_SY_B!$CU224-1,"")</f>
        <v/>
      </c>
      <c r="BZ224" s="173" t="str">
        <f>IFERROR(Inv_SY_B!BZ224/Inv_SY_B!$CU224-1,"")</f>
        <v/>
      </c>
      <c r="CA224" s="173" t="str">
        <f>IFERROR(Inv_SY_B!CA224/Inv_SY_B!$CU224-1,"")</f>
        <v/>
      </c>
      <c r="CB224" s="173" t="str">
        <f>IFERROR(Inv_SY_B!CB224/Inv_SY_B!$CU224-1,"")</f>
        <v/>
      </c>
      <c r="CC224" s="173" t="str">
        <f>IFERROR(Inv_SY_B!CC224/Inv_SY_B!$CU224-1,"")</f>
        <v/>
      </c>
      <c r="CD224" s="173" t="str">
        <f>IFERROR(Inv_SY_B!CD224/Inv_SY_B!$CU224-1,"")</f>
        <v/>
      </c>
      <c r="CE224" s="173" t="str">
        <f>IFERROR(Inv_SY_B!CE224/Inv_SY_B!$CU224-1,"")</f>
        <v/>
      </c>
      <c r="CF224" s="173" t="str">
        <f>IFERROR(Inv_SY_B!CF224/Inv_SY_B!$CU224-1,"")</f>
        <v/>
      </c>
      <c r="CG224" s="173" t="str">
        <f>IFERROR(Inv_SY_B!CG224/Inv_SY_B!$CU224-1,"")</f>
        <v/>
      </c>
      <c r="CH224" s="173" t="str">
        <f>IFERROR(Inv_SY_B!CH224/Inv_SY_B!$CU224-1,"")</f>
        <v/>
      </c>
      <c r="CI224" s="173" t="str">
        <f>IFERROR(Inv_SY_B!CI224/Inv_SY_B!$CU224-1,"")</f>
        <v/>
      </c>
      <c r="CJ224" s="173" t="str">
        <f>IFERROR(Inv_SY_B!CJ224/Inv_SY_B!$CU224-1,"")</f>
        <v/>
      </c>
      <c r="CK224" s="173" t="str">
        <f>IFERROR(Inv_SY_B!CK224/Inv_SY_B!$CU224-1,"")</f>
        <v/>
      </c>
      <c r="CL224" s="173" t="str">
        <f>IFERROR(Inv_SY_B!CL224/Inv_SY_B!$CU224-1,"")</f>
        <v/>
      </c>
      <c r="CM224" s="173" t="str">
        <f>IFERROR(Inv_SY_B!CM224/Inv_SY_B!$CU224-1,"")</f>
        <v/>
      </c>
      <c r="CN224" s="173" t="str">
        <f>IFERROR(Inv_SY_B!CN224/Inv_SY_B!$CU224-1,"")</f>
        <v/>
      </c>
      <c r="CO224" s="173" t="str">
        <f>IFERROR(Inv_SY_B!CO224/Inv_SY_B!$CU224-1,"")</f>
        <v/>
      </c>
      <c r="CP224" s="173" t="str">
        <f>IFERROR(Inv_SY_B!CP224/Inv_SY_B!$CU224-1,"")</f>
        <v/>
      </c>
      <c r="CQ224" s="173" t="str">
        <f>IFERROR(Inv_SY_B!CQ224/Inv_SY_B!$CU224-1,"")</f>
        <v/>
      </c>
      <c r="CR224" s="173" t="str">
        <f>IFERROR(Inv_SY_B!CR224/Inv_SY_B!$CU224-1,"")</f>
        <v/>
      </c>
      <c r="CS224" s="173" t="str">
        <f>IFERROR(Inv_SY_B!CS224/Inv_SY_B!$CU224-1,"")</f>
        <v/>
      </c>
      <c r="CT224" s="173" t="str">
        <f>IFERROR(Inv_SY_B!CT224/Inv_SY_B!$CU224-1,"")</f>
        <v/>
      </c>
      <c r="CU224" s="173"/>
      <c r="CV224" s="173"/>
      <c r="CW224" s="173"/>
      <c r="CX224" s="173"/>
    </row>
    <row r="225" spans="2:102">
      <c r="B225" s="164">
        <f t="shared" si="4"/>
        <v>45917</v>
      </c>
      <c r="C225" s="173" t="str">
        <f>IFERROR(Inv_SY_B!C225/Inv_SY_B!$CU225-1,"")</f>
        <v/>
      </c>
      <c r="D225" s="173" t="str">
        <f>IFERROR(Inv_SY_B!D225/Inv_SY_B!$CU225-1,"")</f>
        <v/>
      </c>
      <c r="E225" s="173" t="str">
        <f>IFERROR(Inv_SY_B!E225/Inv_SY_B!$CU225-1,"")</f>
        <v/>
      </c>
      <c r="F225" s="173" t="str">
        <f>IFERROR(Inv_SY_B!F225/Inv_SY_B!$CU225-1,"")</f>
        <v/>
      </c>
      <c r="G225" s="173" t="str">
        <f>IFERROR(Inv_SY_B!G225/Inv_SY_B!$CU225-1,"")</f>
        <v/>
      </c>
      <c r="H225" s="173" t="str">
        <f>IFERROR(Inv_SY_B!H225/Inv_SY_B!$CU225-1,"")</f>
        <v/>
      </c>
      <c r="I225" s="173" t="str">
        <f>IFERROR(Inv_SY_B!I225/Inv_SY_B!$CU225-1,"")</f>
        <v/>
      </c>
      <c r="J225" s="173" t="str">
        <f>IFERROR(Inv_SY_B!J225/Inv_SY_B!$CU225-1,"")</f>
        <v/>
      </c>
      <c r="K225" s="173" t="str">
        <f>IFERROR(Inv_SY_B!K225/Inv_SY_B!$CU225-1,"")</f>
        <v/>
      </c>
      <c r="L225" s="173" t="str">
        <f>IFERROR(Inv_SY_B!L225/Inv_SY_B!$CU225-1,"")</f>
        <v/>
      </c>
      <c r="M225" s="173" t="str">
        <f>IFERROR(Inv_SY_B!M225/Inv_SY_B!$CU225-1,"")</f>
        <v/>
      </c>
      <c r="N225" s="173" t="str">
        <f>IFERROR(Inv_SY_B!N225/Inv_SY_B!$CU225-1,"")</f>
        <v/>
      </c>
      <c r="O225" s="173" t="str">
        <f>IFERROR(Inv_SY_B!O225/Inv_SY_B!$CU225-1,"")</f>
        <v/>
      </c>
      <c r="P225" s="173" t="str">
        <f>IFERROR(Inv_SY_B!P225/Inv_SY_B!$CU225-1,"")</f>
        <v/>
      </c>
      <c r="Q225" s="173" t="str">
        <f>IFERROR(Inv_SY_B!Q225/Inv_SY_B!$CU225-1,"")</f>
        <v/>
      </c>
      <c r="R225" s="173" t="str">
        <f>IFERROR(Inv_SY_B!R225/Inv_SY_B!$CU225-1,"")</f>
        <v/>
      </c>
      <c r="S225" s="173" t="str">
        <f>IFERROR(Inv_SY_B!S225/Inv_SY_B!$CU225-1,"")</f>
        <v/>
      </c>
      <c r="T225" s="173" t="str">
        <f>IFERROR(Inv_SY_B!T225/Inv_SY_B!$CU225-1,"")</f>
        <v/>
      </c>
      <c r="U225" s="173" t="str">
        <f>IFERROR(Inv_SY_B!U225/Inv_SY_B!$CU225-1,"")</f>
        <v/>
      </c>
      <c r="V225" s="173" t="str">
        <f>IFERROR(Inv_SY_B!V225/Inv_SY_B!$CU225-1,"")</f>
        <v/>
      </c>
      <c r="W225" s="173" t="str">
        <f>IFERROR(Inv_SY_B!W225/Inv_SY_B!$CU225-1,"")</f>
        <v/>
      </c>
      <c r="X225" s="173" t="str">
        <f>IFERROR(Inv_SY_B!X225/Inv_SY_B!$CU225-1,"")</f>
        <v/>
      </c>
      <c r="Y225" s="173" t="str">
        <f>IFERROR(Inv_SY_B!Y225/Inv_SY_B!$CU225-1,"")</f>
        <v/>
      </c>
      <c r="Z225" s="173" t="str">
        <f>IFERROR(Inv_SY_B!Z225/Inv_SY_B!$CU225-1,"")</f>
        <v/>
      </c>
      <c r="AA225" s="173" t="str">
        <f>IFERROR(Inv_SY_B!AA225/Inv_SY_B!$CU225-1,"")</f>
        <v/>
      </c>
      <c r="AB225" s="173" t="str">
        <f>IFERROR(Inv_SY_B!AB225/Inv_SY_B!$CU225-1,"")</f>
        <v/>
      </c>
      <c r="AC225" s="173" t="str">
        <f>IFERROR(Inv_SY_B!AC225/Inv_SY_B!$CU225-1,"")</f>
        <v/>
      </c>
      <c r="AD225" s="173" t="str">
        <f>IFERROR(Inv_SY_B!AD225/Inv_SY_B!$CU225-1,"")</f>
        <v/>
      </c>
      <c r="AE225" s="173" t="str">
        <f>IFERROR(Inv_SY_B!AE225/Inv_SY_B!$CU225-1,"")</f>
        <v/>
      </c>
      <c r="AF225" s="173" t="str">
        <f>IFERROR(Inv_SY_B!AF225/Inv_SY_B!$CU225-1,"")</f>
        <v/>
      </c>
      <c r="AG225" s="173" t="str">
        <f>IFERROR(Inv_SY_B!AG225/Inv_SY_B!$CU225-1,"")</f>
        <v/>
      </c>
      <c r="AH225" s="173" t="str">
        <f>IFERROR(Inv_SY_B!AH225/Inv_SY_B!$CU225-1,"")</f>
        <v/>
      </c>
      <c r="AI225" s="173" t="str">
        <f>IFERROR(Inv_SY_B!AI225/Inv_SY_B!$CU225-1,"")</f>
        <v/>
      </c>
      <c r="AJ225" s="173" t="str">
        <f>IFERROR(Inv_SY_B!AJ225/Inv_SY_B!$CU225-1,"")</f>
        <v/>
      </c>
      <c r="AK225" s="173" t="str">
        <f>IFERROR(Inv_SY_B!AK225/Inv_SY_B!$CU225-1,"")</f>
        <v/>
      </c>
      <c r="AL225" s="173" t="str">
        <f>IFERROR(Inv_SY_B!AL225/Inv_SY_B!$CU225-1,"")</f>
        <v/>
      </c>
      <c r="AM225" s="173" t="str">
        <f>IFERROR(Inv_SY_B!AM225/Inv_SY_B!$CU225-1,"")</f>
        <v/>
      </c>
      <c r="AN225" s="173" t="str">
        <f>IFERROR(Inv_SY_B!AN225/Inv_SY_B!$CU225-1,"")</f>
        <v/>
      </c>
      <c r="AO225" s="173" t="str">
        <f>IFERROR(Inv_SY_B!AO225/Inv_SY_B!$CU225-1,"")</f>
        <v/>
      </c>
      <c r="AP225" s="173" t="str">
        <f>IFERROR(Inv_SY_B!AP225/Inv_SY_B!$CU225-1,"")</f>
        <v/>
      </c>
      <c r="AQ225" s="173" t="str">
        <f>IFERROR(Inv_SY_B!AQ225/Inv_SY_B!$CU225-1,"")</f>
        <v/>
      </c>
      <c r="AR225" s="173" t="str">
        <f>IFERROR(Inv_SY_B!AR225/Inv_SY_B!$CU225-1,"")</f>
        <v/>
      </c>
      <c r="AS225" s="173" t="str">
        <f>IFERROR(Inv_SY_B!AS225/Inv_SY_B!$CU225-1,"")</f>
        <v/>
      </c>
      <c r="AT225" s="173" t="str">
        <f>IFERROR(Inv_SY_B!AT225/Inv_SY_B!$CU225-1,"")</f>
        <v/>
      </c>
      <c r="AU225" s="173" t="str">
        <f>IFERROR(Inv_SY_B!AU225/Inv_SY_B!$CU225-1,"")</f>
        <v/>
      </c>
      <c r="AV225" s="173" t="str">
        <f>IFERROR(Inv_SY_B!AV225/Inv_SY_B!$CU225-1,"")</f>
        <v/>
      </c>
      <c r="AW225" s="173" t="str">
        <f>IFERROR(Inv_SY_B!AW225/Inv_SY_B!$CU225-1,"")</f>
        <v/>
      </c>
      <c r="AX225" s="173" t="str">
        <f>IFERROR(Inv_SY_B!AX225/Inv_SY_B!$CU225-1,"")</f>
        <v/>
      </c>
      <c r="AY225" s="173" t="str">
        <f>IFERROR(Inv_SY_B!AY225/Inv_SY_B!$CU225-1,"")</f>
        <v/>
      </c>
      <c r="AZ225" s="173" t="str">
        <f>IFERROR(Inv_SY_B!AZ225/Inv_SY_B!$CU225-1,"")</f>
        <v/>
      </c>
      <c r="BA225" s="173" t="str">
        <f>IFERROR(Inv_SY_B!BA225/Inv_SY_B!$CU225-1,"")</f>
        <v/>
      </c>
      <c r="BB225" s="173" t="str">
        <f>IFERROR(Inv_SY_B!BB225/Inv_SY_B!$CU225-1,"")</f>
        <v/>
      </c>
      <c r="BC225" s="173" t="str">
        <f>IFERROR(Inv_SY_B!BC225/Inv_SY_B!$CU225-1,"")</f>
        <v/>
      </c>
      <c r="BD225" s="173" t="str">
        <f>IFERROR(Inv_SY_B!BD225/Inv_SY_B!$CU225-1,"")</f>
        <v/>
      </c>
      <c r="BE225" s="173" t="str">
        <f>IFERROR(Inv_SY_B!BE225/Inv_SY_B!$CU225-1,"")</f>
        <v/>
      </c>
      <c r="BF225" s="173" t="str">
        <f>IFERROR(Inv_SY_B!BF225/Inv_SY_B!$CU225-1,"")</f>
        <v/>
      </c>
      <c r="BG225" s="173" t="str">
        <f>IFERROR(Inv_SY_B!BG225/Inv_SY_B!$CU225-1,"")</f>
        <v/>
      </c>
      <c r="BH225" s="173" t="str">
        <f>IFERROR(Inv_SY_B!BH225/Inv_SY_B!$CU225-1,"")</f>
        <v/>
      </c>
      <c r="BI225" s="173" t="str">
        <f>IFERROR(Inv_SY_B!BI225/Inv_SY_B!$CU225-1,"")</f>
        <v/>
      </c>
      <c r="BJ225" s="173" t="str">
        <f>IFERROR(Inv_SY_B!BJ225/Inv_SY_B!$CU225-1,"")</f>
        <v/>
      </c>
      <c r="BK225" s="173" t="str">
        <f>IFERROR(Inv_SY_B!BK225/Inv_SY_B!$CU225-1,"")</f>
        <v/>
      </c>
      <c r="BL225" s="173" t="str">
        <f>IFERROR(Inv_SY_B!BL225/Inv_SY_B!$CU225-1,"")</f>
        <v/>
      </c>
      <c r="BM225" s="173" t="str">
        <f>IFERROR(Inv_SY_B!BM225/Inv_SY_B!$CU225-1,"")</f>
        <v/>
      </c>
      <c r="BN225" s="173" t="str">
        <f>IFERROR(Inv_SY_B!BN225/Inv_SY_B!$CU225-1,"")</f>
        <v/>
      </c>
      <c r="BO225" s="173" t="str">
        <f>IFERROR(Inv_SY_B!BO225/Inv_SY_B!$CU225-1,"")</f>
        <v/>
      </c>
      <c r="BP225" s="173" t="str">
        <f>IFERROR(Inv_SY_B!BP225/Inv_SY_B!$CU225-1,"")</f>
        <v/>
      </c>
      <c r="BQ225" s="173" t="str">
        <f>IFERROR(Inv_SY_B!BQ225/Inv_SY_B!$CU225-1,"")</f>
        <v/>
      </c>
      <c r="BR225" s="173" t="str">
        <f>IFERROR(Inv_SY_B!BR225/Inv_SY_B!$CU225-1,"")</f>
        <v/>
      </c>
      <c r="BS225" s="173" t="str">
        <f>IFERROR(Inv_SY_B!BS225/Inv_SY_B!$CU225-1,"")</f>
        <v/>
      </c>
      <c r="BT225" s="173" t="str">
        <f>IFERROR(Inv_SY_B!BT225/Inv_SY_B!$CU225-1,"")</f>
        <v/>
      </c>
      <c r="BU225" s="173" t="str">
        <f>IFERROR(Inv_SY_B!BU225/Inv_SY_B!$CU225-1,"")</f>
        <v/>
      </c>
      <c r="BV225" s="173" t="str">
        <f>IFERROR(Inv_SY_B!BV225/Inv_SY_B!$CU225-1,"")</f>
        <v/>
      </c>
      <c r="BW225" s="173" t="str">
        <f>IFERROR(Inv_SY_B!BW225/Inv_SY_B!$CU225-1,"")</f>
        <v/>
      </c>
      <c r="BX225" s="173" t="str">
        <f>IFERROR(Inv_SY_B!BX225/Inv_SY_B!$CU225-1,"")</f>
        <v/>
      </c>
      <c r="BY225" s="173" t="str">
        <f>IFERROR(Inv_SY_B!BY225/Inv_SY_B!$CU225-1,"")</f>
        <v/>
      </c>
      <c r="BZ225" s="173" t="str">
        <f>IFERROR(Inv_SY_B!BZ225/Inv_SY_B!$CU225-1,"")</f>
        <v/>
      </c>
      <c r="CA225" s="173" t="str">
        <f>IFERROR(Inv_SY_B!CA225/Inv_SY_B!$CU225-1,"")</f>
        <v/>
      </c>
      <c r="CB225" s="173" t="str">
        <f>IFERROR(Inv_SY_B!CB225/Inv_SY_B!$CU225-1,"")</f>
        <v/>
      </c>
      <c r="CC225" s="173" t="str">
        <f>IFERROR(Inv_SY_B!CC225/Inv_SY_B!$CU225-1,"")</f>
        <v/>
      </c>
      <c r="CD225" s="173" t="str">
        <f>IFERROR(Inv_SY_B!CD225/Inv_SY_B!$CU225-1,"")</f>
        <v/>
      </c>
      <c r="CE225" s="173" t="str">
        <f>IFERROR(Inv_SY_B!CE225/Inv_SY_B!$CU225-1,"")</f>
        <v/>
      </c>
      <c r="CF225" s="173" t="str">
        <f>IFERROR(Inv_SY_B!CF225/Inv_SY_B!$CU225-1,"")</f>
        <v/>
      </c>
      <c r="CG225" s="173" t="str">
        <f>IFERROR(Inv_SY_B!CG225/Inv_SY_B!$CU225-1,"")</f>
        <v/>
      </c>
      <c r="CH225" s="173" t="str">
        <f>IFERROR(Inv_SY_B!CH225/Inv_SY_B!$CU225-1,"")</f>
        <v/>
      </c>
      <c r="CI225" s="173" t="str">
        <f>IFERROR(Inv_SY_B!CI225/Inv_SY_B!$CU225-1,"")</f>
        <v/>
      </c>
      <c r="CJ225" s="173" t="str">
        <f>IFERROR(Inv_SY_B!CJ225/Inv_SY_B!$CU225-1,"")</f>
        <v/>
      </c>
      <c r="CK225" s="173" t="str">
        <f>IFERROR(Inv_SY_B!CK225/Inv_SY_B!$CU225-1,"")</f>
        <v/>
      </c>
      <c r="CL225" s="173" t="str">
        <f>IFERROR(Inv_SY_B!CL225/Inv_SY_B!$CU225-1,"")</f>
        <v/>
      </c>
      <c r="CM225" s="173" t="str">
        <f>IFERROR(Inv_SY_B!CM225/Inv_SY_B!$CU225-1,"")</f>
        <v/>
      </c>
      <c r="CN225" s="173" t="str">
        <f>IFERROR(Inv_SY_B!CN225/Inv_SY_B!$CU225-1,"")</f>
        <v/>
      </c>
      <c r="CO225" s="173" t="str">
        <f>IFERROR(Inv_SY_B!CO225/Inv_SY_B!$CU225-1,"")</f>
        <v/>
      </c>
      <c r="CP225" s="173" t="str">
        <f>IFERROR(Inv_SY_B!CP225/Inv_SY_B!$CU225-1,"")</f>
        <v/>
      </c>
      <c r="CQ225" s="173" t="str">
        <f>IFERROR(Inv_SY_B!CQ225/Inv_SY_B!$CU225-1,"")</f>
        <v/>
      </c>
      <c r="CR225" s="173" t="str">
        <f>IFERROR(Inv_SY_B!CR225/Inv_SY_B!$CU225-1,"")</f>
        <v/>
      </c>
      <c r="CS225" s="173" t="str">
        <f>IFERROR(Inv_SY_B!CS225/Inv_SY_B!$CU225-1,"")</f>
        <v/>
      </c>
      <c r="CT225" s="173" t="str">
        <f>IFERROR(Inv_SY_B!CT225/Inv_SY_B!$CU225-1,"")</f>
        <v/>
      </c>
      <c r="CU225" s="173"/>
      <c r="CV225" s="173"/>
      <c r="CW225" s="173"/>
      <c r="CX225" s="173"/>
    </row>
    <row r="226" spans="2:102">
      <c r="B226" s="164">
        <f t="shared" si="4"/>
        <v>45918</v>
      </c>
      <c r="C226" s="173" t="str">
        <f>IFERROR(Inv_SY_B!C226/Inv_SY_B!$CU226-1,"")</f>
        <v/>
      </c>
      <c r="D226" s="173" t="str">
        <f>IFERROR(Inv_SY_B!D226/Inv_SY_B!$CU226-1,"")</f>
        <v/>
      </c>
      <c r="E226" s="173" t="str">
        <f>IFERROR(Inv_SY_B!E226/Inv_SY_B!$CU226-1,"")</f>
        <v/>
      </c>
      <c r="F226" s="173" t="str">
        <f>IFERROR(Inv_SY_B!F226/Inv_SY_B!$CU226-1,"")</f>
        <v/>
      </c>
      <c r="G226" s="173" t="str">
        <f>IFERROR(Inv_SY_B!G226/Inv_SY_B!$CU226-1,"")</f>
        <v/>
      </c>
      <c r="H226" s="173" t="str">
        <f>IFERROR(Inv_SY_B!H226/Inv_SY_B!$CU226-1,"")</f>
        <v/>
      </c>
      <c r="I226" s="173" t="str">
        <f>IFERROR(Inv_SY_B!I226/Inv_SY_B!$CU226-1,"")</f>
        <v/>
      </c>
      <c r="J226" s="173" t="str">
        <f>IFERROR(Inv_SY_B!J226/Inv_SY_B!$CU226-1,"")</f>
        <v/>
      </c>
      <c r="K226" s="173" t="str">
        <f>IFERROR(Inv_SY_B!K226/Inv_SY_B!$CU226-1,"")</f>
        <v/>
      </c>
      <c r="L226" s="173" t="str">
        <f>IFERROR(Inv_SY_B!L226/Inv_SY_B!$CU226-1,"")</f>
        <v/>
      </c>
      <c r="M226" s="173" t="str">
        <f>IFERROR(Inv_SY_B!M226/Inv_SY_B!$CU226-1,"")</f>
        <v/>
      </c>
      <c r="N226" s="173" t="str">
        <f>IFERROR(Inv_SY_B!N226/Inv_SY_B!$CU226-1,"")</f>
        <v/>
      </c>
      <c r="O226" s="173" t="str">
        <f>IFERROR(Inv_SY_B!O226/Inv_SY_B!$CU226-1,"")</f>
        <v/>
      </c>
      <c r="P226" s="173" t="str">
        <f>IFERROR(Inv_SY_B!P226/Inv_SY_B!$CU226-1,"")</f>
        <v/>
      </c>
      <c r="Q226" s="173" t="str">
        <f>IFERROR(Inv_SY_B!Q226/Inv_SY_B!$CU226-1,"")</f>
        <v/>
      </c>
      <c r="R226" s="173" t="str">
        <f>IFERROR(Inv_SY_B!R226/Inv_SY_B!$CU226-1,"")</f>
        <v/>
      </c>
      <c r="S226" s="173" t="str">
        <f>IFERROR(Inv_SY_B!S226/Inv_SY_B!$CU226-1,"")</f>
        <v/>
      </c>
      <c r="T226" s="173" t="str">
        <f>IFERROR(Inv_SY_B!T226/Inv_SY_B!$CU226-1,"")</f>
        <v/>
      </c>
      <c r="U226" s="173" t="str">
        <f>IFERROR(Inv_SY_B!U226/Inv_SY_B!$CU226-1,"")</f>
        <v/>
      </c>
      <c r="V226" s="173" t="str">
        <f>IFERROR(Inv_SY_B!V226/Inv_SY_B!$CU226-1,"")</f>
        <v/>
      </c>
      <c r="W226" s="173" t="str">
        <f>IFERROR(Inv_SY_B!W226/Inv_SY_B!$CU226-1,"")</f>
        <v/>
      </c>
      <c r="X226" s="173" t="str">
        <f>IFERROR(Inv_SY_B!X226/Inv_SY_B!$CU226-1,"")</f>
        <v/>
      </c>
      <c r="Y226" s="173" t="str">
        <f>IFERROR(Inv_SY_B!Y226/Inv_SY_B!$CU226-1,"")</f>
        <v/>
      </c>
      <c r="Z226" s="173" t="str">
        <f>IFERROR(Inv_SY_B!Z226/Inv_SY_B!$CU226-1,"")</f>
        <v/>
      </c>
      <c r="AA226" s="173" t="str">
        <f>IFERROR(Inv_SY_B!AA226/Inv_SY_B!$CU226-1,"")</f>
        <v/>
      </c>
      <c r="AB226" s="173" t="str">
        <f>IFERROR(Inv_SY_B!AB226/Inv_SY_B!$CU226-1,"")</f>
        <v/>
      </c>
      <c r="AC226" s="173" t="str">
        <f>IFERROR(Inv_SY_B!AC226/Inv_SY_B!$CU226-1,"")</f>
        <v/>
      </c>
      <c r="AD226" s="173" t="str">
        <f>IFERROR(Inv_SY_B!AD226/Inv_SY_B!$CU226-1,"")</f>
        <v/>
      </c>
      <c r="AE226" s="173" t="str">
        <f>IFERROR(Inv_SY_B!AE226/Inv_SY_B!$CU226-1,"")</f>
        <v/>
      </c>
      <c r="AF226" s="173" t="str">
        <f>IFERROR(Inv_SY_B!AF226/Inv_SY_B!$CU226-1,"")</f>
        <v/>
      </c>
      <c r="AG226" s="173" t="str">
        <f>IFERROR(Inv_SY_B!AG226/Inv_SY_B!$CU226-1,"")</f>
        <v/>
      </c>
      <c r="AH226" s="173" t="str">
        <f>IFERROR(Inv_SY_B!AH226/Inv_SY_B!$CU226-1,"")</f>
        <v/>
      </c>
      <c r="AI226" s="173" t="str">
        <f>IFERROR(Inv_SY_B!AI226/Inv_SY_B!$CU226-1,"")</f>
        <v/>
      </c>
      <c r="AJ226" s="173" t="str">
        <f>IFERROR(Inv_SY_B!AJ226/Inv_SY_B!$CU226-1,"")</f>
        <v/>
      </c>
      <c r="AK226" s="173" t="str">
        <f>IFERROR(Inv_SY_B!AK226/Inv_SY_B!$CU226-1,"")</f>
        <v/>
      </c>
      <c r="AL226" s="173" t="str">
        <f>IFERROR(Inv_SY_B!AL226/Inv_SY_B!$CU226-1,"")</f>
        <v/>
      </c>
      <c r="AM226" s="173" t="str">
        <f>IFERROR(Inv_SY_B!AM226/Inv_SY_B!$CU226-1,"")</f>
        <v/>
      </c>
      <c r="AN226" s="173" t="str">
        <f>IFERROR(Inv_SY_B!AN226/Inv_SY_B!$CU226-1,"")</f>
        <v/>
      </c>
      <c r="AO226" s="173" t="str">
        <f>IFERROR(Inv_SY_B!AO226/Inv_SY_B!$CU226-1,"")</f>
        <v/>
      </c>
      <c r="AP226" s="173" t="str">
        <f>IFERROR(Inv_SY_B!AP226/Inv_SY_B!$CU226-1,"")</f>
        <v/>
      </c>
      <c r="AQ226" s="173" t="str">
        <f>IFERROR(Inv_SY_B!AQ226/Inv_SY_B!$CU226-1,"")</f>
        <v/>
      </c>
      <c r="AR226" s="173" t="str">
        <f>IFERROR(Inv_SY_B!AR226/Inv_SY_B!$CU226-1,"")</f>
        <v/>
      </c>
      <c r="AS226" s="173" t="str">
        <f>IFERROR(Inv_SY_B!AS226/Inv_SY_B!$CU226-1,"")</f>
        <v/>
      </c>
      <c r="AT226" s="173" t="str">
        <f>IFERROR(Inv_SY_B!AT226/Inv_SY_B!$CU226-1,"")</f>
        <v/>
      </c>
      <c r="AU226" s="173" t="str">
        <f>IFERROR(Inv_SY_B!AU226/Inv_SY_B!$CU226-1,"")</f>
        <v/>
      </c>
      <c r="AV226" s="173" t="str">
        <f>IFERROR(Inv_SY_B!AV226/Inv_SY_B!$CU226-1,"")</f>
        <v/>
      </c>
      <c r="AW226" s="173" t="str">
        <f>IFERROR(Inv_SY_B!AW226/Inv_SY_B!$CU226-1,"")</f>
        <v/>
      </c>
      <c r="AX226" s="173" t="str">
        <f>IFERROR(Inv_SY_B!AX226/Inv_SY_B!$CU226-1,"")</f>
        <v/>
      </c>
      <c r="AY226" s="173" t="str">
        <f>IFERROR(Inv_SY_B!AY226/Inv_SY_B!$CU226-1,"")</f>
        <v/>
      </c>
      <c r="AZ226" s="173" t="str">
        <f>IFERROR(Inv_SY_B!AZ226/Inv_SY_B!$CU226-1,"")</f>
        <v/>
      </c>
      <c r="BA226" s="173" t="str">
        <f>IFERROR(Inv_SY_B!BA226/Inv_SY_B!$CU226-1,"")</f>
        <v/>
      </c>
      <c r="BB226" s="173" t="str">
        <f>IFERROR(Inv_SY_B!BB226/Inv_SY_B!$CU226-1,"")</f>
        <v/>
      </c>
      <c r="BC226" s="173" t="str">
        <f>IFERROR(Inv_SY_B!BC226/Inv_SY_B!$CU226-1,"")</f>
        <v/>
      </c>
      <c r="BD226" s="173" t="str">
        <f>IFERROR(Inv_SY_B!BD226/Inv_SY_B!$CU226-1,"")</f>
        <v/>
      </c>
      <c r="BE226" s="173" t="str">
        <f>IFERROR(Inv_SY_B!BE226/Inv_SY_B!$CU226-1,"")</f>
        <v/>
      </c>
      <c r="BF226" s="173" t="str">
        <f>IFERROR(Inv_SY_B!BF226/Inv_SY_B!$CU226-1,"")</f>
        <v/>
      </c>
      <c r="BG226" s="173" t="str">
        <f>IFERROR(Inv_SY_B!BG226/Inv_SY_B!$CU226-1,"")</f>
        <v/>
      </c>
      <c r="BH226" s="173" t="str">
        <f>IFERROR(Inv_SY_B!BH226/Inv_SY_B!$CU226-1,"")</f>
        <v/>
      </c>
      <c r="BI226" s="173" t="str">
        <f>IFERROR(Inv_SY_B!BI226/Inv_SY_B!$CU226-1,"")</f>
        <v/>
      </c>
      <c r="BJ226" s="173" t="str">
        <f>IFERROR(Inv_SY_B!BJ226/Inv_SY_B!$CU226-1,"")</f>
        <v/>
      </c>
      <c r="BK226" s="173" t="str">
        <f>IFERROR(Inv_SY_B!BK226/Inv_SY_B!$CU226-1,"")</f>
        <v/>
      </c>
      <c r="BL226" s="173" t="str">
        <f>IFERROR(Inv_SY_B!BL226/Inv_SY_B!$CU226-1,"")</f>
        <v/>
      </c>
      <c r="BM226" s="173" t="str">
        <f>IFERROR(Inv_SY_B!BM226/Inv_SY_B!$CU226-1,"")</f>
        <v/>
      </c>
      <c r="BN226" s="173" t="str">
        <f>IFERROR(Inv_SY_B!BN226/Inv_SY_B!$CU226-1,"")</f>
        <v/>
      </c>
      <c r="BO226" s="173" t="str">
        <f>IFERROR(Inv_SY_B!BO226/Inv_SY_B!$CU226-1,"")</f>
        <v/>
      </c>
      <c r="BP226" s="173" t="str">
        <f>IFERROR(Inv_SY_B!BP226/Inv_SY_B!$CU226-1,"")</f>
        <v/>
      </c>
      <c r="BQ226" s="173" t="str">
        <f>IFERROR(Inv_SY_B!BQ226/Inv_SY_B!$CU226-1,"")</f>
        <v/>
      </c>
      <c r="BR226" s="173" t="str">
        <f>IFERROR(Inv_SY_B!BR226/Inv_SY_B!$CU226-1,"")</f>
        <v/>
      </c>
      <c r="BS226" s="173" t="str">
        <f>IFERROR(Inv_SY_B!BS226/Inv_SY_B!$CU226-1,"")</f>
        <v/>
      </c>
      <c r="BT226" s="173" t="str">
        <f>IFERROR(Inv_SY_B!BT226/Inv_SY_B!$CU226-1,"")</f>
        <v/>
      </c>
      <c r="BU226" s="173" t="str">
        <f>IFERROR(Inv_SY_B!BU226/Inv_SY_B!$CU226-1,"")</f>
        <v/>
      </c>
      <c r="BV226" s="173" t="str">
        <f>IFERROR(Inv_SY_B!BV226/Inv_SY_B!$CU226-1,"")</f>
        <v/>
      </c>
      <c r="BW226" s="173" t="str">
        <f>IFERROR(Inv_SY_B!BW226/Inv_SY_B!$CU226-1,"")</f>
        <v/>
      </c>
      <c r="BX226" s="173" t="str">
        <f>IFERROR(Inv_SY_B!BX226/Inv_SY_B!$CU226-1,"")</f>
        <v/>
      </c>
      <c r="BY226" s="173" t="str">
        <f>IFERROR(Inv_SY_B!BY226/Inv_SY_B!$CU226-1,"")</f>
        <v/>
      </c>
      <c r="BZ226" s="173" t="str">
        <f>IFERROR(Inv_SY_B!BZ226/Inv_SY_B!$CU226-1,"")</f>
        <v/>
      </c>
      <c r="CA226" s="173" t="str">
        <f>IFERROR(Inv_SY_B!CA226/Inv_SY_B!$CU226-1,"")</f>
        <v/>
      </c>
      <c r="CB226" s="173" t="str">
        <f>IFERROR(Inv_SY_B!CB226/Inv_SY_B!$CU226-1,"")</f>
        <v/>
      </c>
      <c r="CC226" s="173" t="str">
        <f>IFERROR(Inv_SY_B!CC226/Inv_SY_B!$CU226-1,"")</f>
        <v/>
      </c>
      <c r="CD226" s="173" t="str">
        <f>IFERROR(Inv_SY_B!CD226/Inv_SY_B!$CU226-1,"")</f>
        <v/>
      </c>
      <c r="CE226" s="173" t="str">
        <f>IFERROR(Inv_SY_B!CE226/Inv_SY_B!$CU226-1,"")</f>
        <v/>
      </c>
      <c r="CF226" s="173" t="str">
        <f>IFERROR(Inv_SY_B!CF226/Inv_SY_B!$CU226-1,"")</f>
        <v/>
      </c>
      <c r="CG226" s="173" t="str">
        <f>IFERROR(Inv_SY_B!CG226/Inv_SY_B!$CU226-1,"")</f>
        <v/>
      </c>
      <c r="CH226" s="173" t="str">
        <f>IFERROR(Inv_SY_B!CH226/Inv_SY_B!$CU226-1,"")</f>
        <v/>
      </c>
      <c r="CI226" s="173" t="str">
        <f>IFERROR(Inv_SY_B!CI226/Inv_SY_B!$CU226-1,"")</f>
        <v/>
      </c>
      <c r="CJ226" s="173" t="str">
        <f>IFERROR(Inv_SY_B!CJ226/Inv_SY_B!$CU226-1,"")</f>
        <v/>
      </c>
      <c r="CK226" s="173" t="str">
        <f>IFERROR(Inv_SY_B!CK226/Inv_SY_B!$CU226-1,"")</f>
        <v/>
      </c>
      <c r="CL226" s="173" t="str">
        <f>IFERROR(Inv_SY_B!CL226/Inv_SY_B!$CU226-1,"")</f>
        <v/>
      </c>
      <c r="CM226" s="173" t="str">
        <f>IFERROR(Inv_SY_B!CM226/Inv_SY_B!$CU226-1,"")</f>
        <v/>
      </c>
      <c r="CN226" s="173" t="str">
        <f>IFERROR(Inv_SY_B!CN226/Inv_SY_B!$CU226-1,"")</f>
        <v/>
      </c>
      <c r="CO226" s="173" t="str">
        <f>IFERROR(Inv_SY_B!CO226/Inv_SY_B!$CU226-1,"")</f>
        <v/>
      </c>
      <c r="CP226" s="173" t="str">
        <f>IFERROR(Inv_SY_B!CP226/Inv_SY_B!$CU226-1,"")</f>
        <v/>
      </c>
      <c r="CQ226" s="173" t="str">
        <f>IFERROR(Inv_SY_B!CQ226/Inv_SY_B!$CU226-1,"")</f>
        <v/>
      </c>
      <c r="CR226" s="173" t="str">
        <f>IFERROR(Inv_SY_B!CR226/Inv_SY_B!$CU226-1,"")</f>
        <v/>
      </c>
      <c r="CS226" s="173" t="str">
        <f>IFERROR(Inv_SY_B!CS226/Inv_SY_B!$CU226-1,"")</f>
        <v/>
      </c>
      <c r="CT226" s="173" t="str">
        <f>IFERROR(Inv_SY_B!CT226/Inv_SY_B!$CU226-1,"")</f>
        <v/>
      </c>
      <c r="CU226" s="173"/>
      <c r="CV226" s="173"/>
      <c r="CW226" s="173"/>
      <c r="CX226" s="173"/>
    </row>
    <row r="227" spans="2:102">
      <c r="B227" s="164">
        <f t="shared" si="4"/>
        <v>45919</v>
      </c>
      <c r="C227" s="173" t="str">
        <f>IFERROR(Inv_SY_B!C227/Inv_SY_B!$CU227-1,"")</f>
        <v/>
      </c>
      <c r="D227" s="173" t="str">
        <f>IFERROR(Inv_SY_B!D227/Inv_SY_B!$CU227-1,"")</f>
        <v/>
      </c>
      <c r="E227" s="173" t="str">
        <f>IFERROR(Inv_SY_B!E227/Inv_SY_B!$CU227-1,"")</f>
        <v/>
      </c>
      <c r="F227" s="173" t="str">
        <f>IFERROR(Inv_SY_B!F227/Inv_SY_B!$CU227-1,"")</f>
        <v/>
      </c>
      <c r="G227" s="173" t="str">
        <f>IFERROR(Inv_SY_B!G227/Inv_SY_B!$CU227-1,"")</f>
        <v/>
      </c>
      <c r="H227" s="173" t="str">
        <f>IFERROR(Inv_SY_B!H227/Inv_SY_B!$CU227-1,"")</f>
        <v/>
      </c>
      <c r="I227" s="173" t="str">
        <f>IFERROR(Inv_SY_B!I227/Inv_SY_B!$CU227-1,"")</f>
        <v/>
      </c>
      <c r="J227" s="173" t="str">
        <f>IFERROR(Inv_SY_B!J227/Inv_SY_B!$CU227-1,"")</f>
        <v/>
      </c>
      <c r="K227" s="173" t="str">
        <f>IFERROR(Inv_SY_B!K227/Inv_SY_B!$CU227-1,"")</f>
        <v/>
      </c>
      <c r="L227" s="173" t="str">
        <f>IFERROR(Inv_SY_B!L227/Inv_SY_B!$CU227-1,"")</f>
        <v/>
      </c>
      <c r="M227" s="173" t="str">
        <f>IFERROR(Inv_SY_B!M227/Inv_SY_B!$CU227-1,"")</f>
        <v/>
      </c>
      <c r="N227" s="173" t="str">
        <f>IFERROR(Inv_SY_B!N227/Inv_SY_B!$CU227-1,"")</f>
        <v/>
      </c>
      <c r="O227" s="173" t="str">
        <f>IFERROR(Inv_SY_B!O227/Inv_SY_B!$CU227-1,"")</f>
        <v/>
      </c>
      <c r="P227" s="173" t="str">
        <f>IFERROR(Inv_SY_B!P227/Inv_SY_B!$CU227-1,"")</f>
        <v/>
      </c>
      <c r="Q227" s="173" t="str">
        <f>IFERROR(Inv_SY_B!Q227/Inv_SY_B!$CU227-1,"")</f>
        <v/>
      </c>
      <c r="R227" s="173" t="str">
        <f>IFERROR(Inv_SY_B!R227/Inv_SY_B!$CU227-1,"")</f>
        <v/>
      </c>
      <c r="S227" s="173" t="str">
        <f>IFERROR(Inv_SY_B!S227/Inv_SY_B!$CU227-1,"")</f>
        <v/>
      </c>
      <c r="T227" s="173" t="str">
        <f>IFERROR(Inv_SY_B!T227/Inv_SY_B!$CU227-1,"")</f>
        <v/>
      </c>
      <c r="U227" s="173" t="str">
        <f>IFERROR(Inv_SY_B!U227/Inv_SY_B!$CU227-1,"")</f>
        <v/>
      </c>
      <c r="V227" s="173" t="str">
        <f>IFERROR(Inv_SY_B!V227/Inv_SY_B!$CU227-1,"")</f>
        <v/>
      </c>
      <c r="W227" s="173" t="str">
        <f>IFERROR(Inv_SY_B!W227/Inv_SY_B!$CU227-1,"")</f>
        <v/>
      </c>
      <c r="X227" s="173" t="str">
        <f>IFERROR(Inv_SY_B!X227/Inv_SY_B!$CU227-1,"")</f>
        <v/>
      </c>
      <c r="Y227" s="173" t="str">
        <f>IFERROR(Inv_SY_B!Y227/Inv_SY_B!$CU227-1,"")</f>
        <v/>
      </c>
      <c r="Z227" s="173" t="str">
        <f>IFERROR(Inv_SY_B!Z227/Inv_SY_B!$CU227-1,"")</f>
        <v/>
      </c>
      <c r="AA227" s="173" t="str">
        <f>IFERROR(Inv_SY_B!AA227/Inv_SY_B!$CU227-1,"")</f>
        <v/>
      </c>
      <c r="AB227" s="173" t="str">
        <f>IFERROR(Inv_SY_B!AB227/Inv_SY_B!$CU227-1,"")</f>
        <v/>
      </c>
      <c r="AC227" s="173" t="str">
        <f>IFERROR(Inv_SY_B!AC227/Inv_SY_B!$CU227-1,"")</f>
        <v/>
      </c>
      <c r="AD227" s="173" t="str">
        <f>IFERROR(Inv_SY_B!AD227/Inv_SY_B!$CU227-1,"")</f>
        <v/>
      </c>
      <c r="AE227" s="173" t="str">
        <f>IFERROR(Inv_SY_B!AE227/Inv_SY_B!$CU227-1,"")</f>
        <v/>
      </c>
      <c r="AF227" s="173" t="str">
        <f>IFERROR(Inv_SY_B!AF227/Inv_SY_B!$CU227-1,"")</f>
        <v/>
      </c>
      <c r="AG227" s="173" t="str">
        <f>IFERROR(Inv_SY_B!AG227/Inv_SY_B!$CU227-1,"")</f>
        <v/>
      </c>
      <c r="AH227" s="173" t="str">
        <f>IFERROR(Inv_SY_B!AH227/Inv_SY_B!$CU227-1,"")</f>
        <v/>
      </c>
      <c r="AI227" s="173" t="str">
        <f>IFERROR(Inv_SY_B!AI227/Inv_SY_B!$CU227-1,"")</f>
        <v/>
      </c>
      <c r="AJ227" s="173" t="str">
        <f>IFERROR(Inv_SY_B!AJ227/Inv_SY_B!$CU227-1,"")</f>
        <v/>
      </c>
      <c r="AK227" s="173" t="str">
        <f>IFERROR(Inv_SY_B!AK227/Inv_SY_B!$CU227-1,"")</f>
        <v/>
      </c>
      <c r="AL227" s="173" t="str">
        <f>IFERROR(Inv_SY_B!AL227/Inv_SY_B!$CU227-1,"")</f>
        <v/>
      </c>
      <c r="AM227" s="173" t="str">
        <f>IFERROR(Inv_SY_B!AM227/Inv_SY_B!$CU227-1,"")</f>
        <v/>
      </c>
      <c r="AN227" s="173" t="str">
        <f>IFERROR(Inv_SY_B!AN227/Inv_SY_B!$CU227-1,"")</f>
        <v/>
      </c>
      <c r="AO227" s="173" t="str">
        <f>IFERROR(Inv_SY_B!AO227/Inv_SY_B!$CU227-1,"")</f>
        <v/>
      </c>
      <c r="AP227" s="173" t="str">
        <f>IFERROR(Inv_SY_B!AP227/Inv_SY_B!$CU227-1,"")</f>
        <v/>
      </c>
      <c r="AQ227" s="173" t="str">
        <f>IFERROR(Inv_SY_B!AQ227/Inv_SY_B!$CU227-1,"")</f>
        <v/>
      </c>
      <c r="AR227" s="173" t="str">
        <f>IFERROR(Inv_SY_B!AR227/Inv_SY_B!$CU227-1,"")</f>
        <v/>
      </c>
      <c r="AS227" s="173" t="str">
        <f>IFERROR(Inv_SY_B!AS227/Inv_SY_B!$CU227-1,"")</f>
        <v/>
      </c>
      <c r="AT227" s="173" t="str">
        <f>IFERROR(Inv_SY_B!AT227/Inv_SY_B!$CU227-1,"")</f>
        <v/>
      </c>
      <c r="AU227" s="173" t="str">
        <f>IFERROR(Inv_SY_B!AU227/Inv_SY_B!$CU227-1,"")</f>
        <v/>
      </c>
      <c r="AV227" s="173" t="str">
        <f>IFERROR(Inv_SY_B!AV227/Inv_SY_B!$CU227-1,"")</f>
        <v/>
      </c>
      <c r="AW227" s="173" t="str">
        <f>IFERROR(Inv_SY_B!AW227/Inv_SY_B!$CU227-1,"")</f>
        <v/>
      </c>
      <c r="AX227" s="173" t="str">
        <f>IFERROR(Inv_SY_B!AX227/Inv_SY_B!$CU227-1,"")</f>
        <v/>
      </c>
      <c r="AY227" s="173" t="str">
        <f>IFERROR(Inv_SY_B!AY227/Inv_SY_B!$CU227-1,"")</f>
        <v/>
      </c>
      <c r="AZ227" s="173" t="str">
        <f>IFERROR(Inv_SY_B!AZ227/Inv_SY_B!$CU227-1,"")</f>
        <v/>
      </c>
      <c r="BA227" s="173" t="str">
        <f>IFERROR(Inv_SY_B!BA227/Inv_SY_B!$CU227-1,"")</f>
        <v/>
      </c>
      <c r="BB227" s="173" t="str">
        <f>IFERROR(Inv_SY_B!BB227/Inv_SY_B!$CU227-1,"")</f>
        <v/>
      </c>
      <c r="BC227" s="173" t="str">
        <f>IFERROR(Inv_SY_B!BC227/Inv_SY_B!$CU227-1,"")</f>
        <v/>
      </c>
      <c r="BD227" s="173" t="str">
        <f>IFERROR(Inv_SY_B!BD227/Inv_SY_B!$CU227-1,"")</f>
        <v/>
      </c>
      <c r="BE227" s="173" t="str">
        <f>IFERROR(Inv_SY_B!BE227/Inv_SY_B!$CU227-1,"")</f>
        <v/>
      </c>
      <c r="BF227" s="173" t="str">
        <f>IFERROR(Inv_SY_B!BF227/Inv_SY_B!$CU227-1,"")</f>
        <v/>
      </c>
      <c r="BG227" s="173" t="str">
        <f>IFERROR(Inv_SY_B!BG227/Inv_SY_B!$CU227-1,"")</f>
        <v/>
      </c>
      <c r="BH227" s="173" t="str">
        <f>IFERROR(Inv_SY_B!BH227/Inv_SY_B!$CU227-1,"")</f>
        <v/>
      </c>
      <c r="BI227" s="173" t="str">
        <f>IFERROR(Inv_SY_B!BI227/Inv_SY_B!$CU227-1,"")</f>
        <v/>
      </c>
      <c r="BJ227" s="173" t="str">
        <f>IFERROR(Inv_SY_B!BJ227/Inv_SY_B!$CU227-1,"")</f>
        <v/>
      </c>
      <c r="BK227" s="173" t="str">
        <f>IFERROR(Inv_SY_B!BK227/Inv_SY_B!$CU227-1,"")</f>
        <v/>
      </c>
      <c r="BL227" s="173" t="str">
        <f>IFERROR(Inv_SY_B!BL227/Inv_SY_B!$CU227-1,"")</f>
        <v/>
      </c>
      <c r="BM227" s="173" t="str">
        <f>IFERROR(Inv_SY_B!BM227/Inv_SY_B!$CU227-1,"")</f>
        <v/>
      </c>
      <c r="BN227" s="173" t="str">
        <f>IFERROR(Inv_SY_B!BN227/Inv_SY_B!$CU227-1,"")</f>
        <v/>
      </c>
      <c r="BO227" s="173" t="str">
        <f>IFERROR(Inv_SY_B!BO227/Inv_SY_B!$CU227-1,"")</f>
        <v/>
      </c>
      <c r="BP227" s="173" t="str">
        <f>IFERROR(Inv_SY_B!BP227/Inv_SY_B!$CU227-1,"")</f>
        <v/>
      </c>
      <c r="BQ227" s="173" t="str">
        <f>IFERROR(Inv_SY_B!BQ227/Inv_SY_B!$CU227-1,"")</f>
        <v/>
      </c>
      <c r="BR227" s="173" t="str">
        <f>IFERROR(Inv_SY_B!BR227/Inv_SY_B!$CU227-1,"")</f>
        <v/>
      </c>
      <c r="BS227" s="173" t="str">
        <f>IFERROR(Inv_SY_B!BS227/Inv_SY_B!$CU227-1,"")</f>
        <v/>
      </c>
      <c r="BT227" s="173" t="str">
        <f>IFERROR(Inv_SY_B!BT227/Inv_SY_B!$CU227-1,"")</f>
        <v/>
      </c>
      <c r="BU227" s="173" t="str">
        <f>IFERROR(Inv_SY_B!BU227/Inv_SY_B!$CU227-1,"")</f>
        <v/>
      </c>
      <c r="BV227" s="173" t="str">
        <f>IFERROR(Inv_SY_B!BV227/Inv_SY_B!$CU227-1,"")</f>
        <v/>
      </c>
      <c r="BW227" s="173" t="str">
        <f>IFERROR(Inv_SY_B!BW227/Inv_SY_B!$CU227-1,"")</f>
        <v/>
      </c>
      <c r="BX227" s="173" t="str">
        <f>IFERROR(Inv_SY_B!BX227/Inv_SY_B!$CU227-1,"")</f>
        <v/>
      </c>
      <c r="BY227" s="173" t="str">
        <f>IFERROR(Inv_SY_B!BY227/Inv_SY_B!$CU227-1,"")</f>
        <v/>
      </c>
      <c r="BZ227" s="173" t="str">
        <f>IFERROR(Inv_SY_B!BZ227/Inv_SY_B!$CU227-1,"")</f>
        <v/>
      </c>
      <c r="CA227" s="173" t="str">
        <f>IFERROR(Inv_SY_B!CA227/Inv_SY_B!$CU227-1,"")</f>
        <v/>
      </c>
      <c r="CB227" s="173" t="str">
        <f>IFERROR(Inv_SY_B!CB227/Inv_SY_B!$CU227-1,"")</f>
        <v/>
      </c>
      <c r="CC227" s="173" t="str">
        <f>IFERROR(Inv_SY_B!CC227/Inv_SY_B!$CU227-1,"")</f>
        <v/>
      </c>
      <c r="CD227" s="173" t="str">
        <f>IFERROR(Inv_SY_B!CD227/Inv_SY_B!$CU227-1,"")</f>
        <v/>
      </c>
      <c r="CE227" s="173" t="str">
        <f>IFERROR(Inv_SY_B!CE227/Inv_SY_B!$CU227-1,"")</f>
        <v/>
      </c>
      <c r="CF227" s="173" t="str">
        <f>IFERROR(Inv_SY_B!CF227/Inv_SY_B!$CU227-1,"")</f>
        <v/>
      </c>
      <c r="CG227" s="173" t="str">
        <f>IFERROR(Inv_SY_B!CG227/Inv_SY_B!$CU227-1,"")</f>
        <v/>
      </c>
      <c r="CH227" s="173" t="str">
        <f>IFERROR(Inv_SY_B!CH227/Inv_SY_B!$CU227-1,"")</f>
        <v/>
      </c>
      <c r="CI227" s="173" t="str">
        <f>IFERROR(Inv_SY_B!CI227/Inv_SY_B!$CU227-1,"")</f>
        <v/>
      </c>
      <c r="CJ227" s="173" t="str">
        <f>IFERROR(Inv_SY_B!CJ227/Inv_SY_B!$CU227-1,"")</f>
        <v/>
      </c>
      <c r="CK227" s="173" t="str">
        <f>IFERROR(Inv_SY_B!CK227/Inv_SY_B!$CU227-1,"")</f>
        <v/>
      </c>
      <c r="CL227" s="173" t="str">
        <f>IFERROR(Inv_SY_B!CL227/Inv_SY_B!$CU227-1,"")</f>
        <v/>
      </c>
      <c r="CM227" s="173" t="str">
        <f>IFERROR(Inv_SY_B!CM227/Inv_SY_B!$CU227-1,"")</f>
        <v/>
      </c>
      <c r="CN227" s="173" t="str">
        <f>IFERROR(Inv_SY_B!CN227/Inv_SY_B!$CU227-1,"")</f>
        <v/>
      </c>
      <c r="CO227" s="173" t="str">
        <f>IFERROR(Inv_SY_B!CO227/Inv_SY_B!$CU227-1,"")</f>
        <v/>
      </c>
      <c r="CP227" s="173" t="str">
        <f>IFERROR(Inv_SY_B!CP227/Inv_SY_B!$CU227-1,"")</f>
        <v/>
      </c>
      <c r="CQ227" s="173" t="str">
        <f>IFERROR(Inv_SY_B!CQ227/Inv_SY_B!$CU227-1,"")</f>
        <v/>
      </c>
      <c r="CR227" s="173" t="str">
        <f>IFERROR(Inv_SY_B!CR227/Inv_SY_B!$CU227-1,"")</f>
        <v/>
      </c>
      <c r="CS227" s="173" t="str">
        <f>IFERROR(Inv_SY_B!CS227/Inv_SY_B!$CU227-1,"")</f>
        <v/>
      </c>
      <c r="CT227" s="173" t="str">
        <f>IFERROR(Inv_SY_B!CT227/Inv_SY_B!$CU227-1,"")</f>
        <v/>
      </c>
      <c r="CU227" s="173"/>
      <c r="CV227" s="173"/>
      <c r="CW227" s="173"/>
      <c r="CX227" s="173"/>
    </row>
    <row r="228" spans="2:102">
      <c r="B228" s="164">
        <f t="shared" si="4"/>
        <v>45920</v>
      </c>
      <c r="C228" s="173" t="str">
        <f>IFERROR(Inv_SY_B!C228/Inv_SY_B!$CU228-1,"")</f>
        <v/>
      </c>
      <c r="D228" s="173" t="str">
        <f>IFERROR(Inv_SY_B!D228/Inv_SY_B!$CU228-1,"")</f>
        <v/>
      </c>
      <c r="E228" s="173" t="str">
        <f>IFERROR(Inv_SY_B!E228/Inv_SY_B!$CU228-1,"")</f>
        <v/>
      </c>
      <c r="F228" s="173" t="str">
        <f>IFERROR(Inv_SY_B!F228/Inv_SY_B!$CU228-1,"")</f>
        <v/>
      </c>
      <c r="G228" s="173" t="str">
        <f>IFERROR(Inv_SY_B!G228/Inv_SY_B!$CU228-1,"")</f>
        <v/>
      </c>
      <c r="H228" s="173" t="str">
        <f>IFERROR(Inv_SY_B!H228/Inv_SY_B!$CU228-1,"")</f>
        <v/>
      </c>
      <c r="I228" s="173" t="str">
        <f>IFERROR(Inv_SY_B!I228/Inv_SY_B!$CU228-1,"")</f>
        <v/>
      </c>
      <c r="J228" s="173" t="str">
        <f>IFERROR(Inv_SY_B!J228/Inv_SY_B!$CU228-1,"")</f>
        <v/>
      </c>
      <c r="K228" s="173" t="str">
        <f>IFERROR(Inv_SY_B!K228/Inv_SY_B!$CU228-1,"")</f>
        <v/>
      </c>
      <c r="L228" s="173" t="str">
        <f>IFERROR(Inv_SY_B!L228/Inv_SY_B!$CU228-1,"")</f>
        <v/>
      </c>
      <c r="M228" s="173" t="str">
        <f>IFERROR(Inv_SY_B!M228/Inv_SY_B!$CU228-1,"")</f>
        <v/>
      </c>
      <c r="N228" s="173" t="str">
        <f>IFERROR(Inv_SY_B!N228/Inv_SY_B!$CU228-1,"")</f>
        <v/>
      </c>
      <c r="O228" s="173" t="str">
        <f>IFERROR(Inv_SY_B!O228/Inv_SY_B!$CU228-1,"")</f>
        <v/>
      </c>
      <c r="P228" s="173" t="str">
        <f>IFERROR(Inv_SY_B!P228/Inv_SY_B!$CU228-1,"")</f>
        <v/>
      </c>
      <c r="Q228" s="173" t="str">
        <f>IFERROR(Inv_SY_B!Q228/Inv_SY_B!$CU228-1,"")</f>
        <v/>
      </c>
      <c r="R228" s="173" t="str">
        <f>IFERROR(Inv_SY_B!R228/Inv_SY_B!$CU228-1,"")</f>
        <v/>
      </c>
      <c r="S228" s="173" t="str">
        <f>IFERROR(Inv_SY_B!S228/Inv_SY_B!$CU228-1,"")</f>
        <v/>
      </c>
      <c r="T228" s="173" t="str">
        <f>IFERROR(Inv_SY_B!T228/Inv_SY_B!$CU228-1,"")</f>
        <v/>
      </c>
      <c r="U228" s="173" t="str">
        <f>IFERROR(Inv_SY_B!U228/Inv_SY_B!$CU228-1,"")</f>
        <v/>
      </c>
      <c r="V228" s="173" t="str">
        <f>IFERROR(Inv_SY_B!V228/Inv_SY_B!$CU228-1,"")</f>
        <v/>
      </c>
      <c r="W228" s="173" t="str">
        <f>IFERROR(Inv_SY_B!W228/Inv_SY_B!$CU228-1,"")</f>
        <v/>
      </c>
      <c r="X228" s="173" t="str">
        <f>IFERROR(Inv_SY_B!X228/Inv_SY_B!$CU228-1,"")</f>
        <v/>
      </c>
      <c r="Y228" s="173" t="str">
        <f>IFERROR(Inv_SY_B!Y228/Inv_SY_B!$CU228-1,"")</f>
        <v/>
      </c>
      <c r="Z228" s="173" t="str">
        <f>IFERROR(Inv_SY_B!Z228/Inv_SY_B!$CU228-1,"")</f>
        <v/>
      </c>
      <c r="AA228" s="173" t="str">
        <f>IFERROR(Inv_SY_B!AA228/Inv_SY_B!$CU228-1,"")</f>
        <v/>
      </c>
      <c r="AB228" s="173" t="str">
        <f>IFERROR(Inv_SY_B!AB228/Inv_SY_B!$CU228-1,"")</f>
        <v/>
      </c>
      <c r="AC228" s="173" t="str">
        <f>IFERROR(Inv_SY_B!AC228/Inv_SY_B!$CU228-1,"")</f>
        <v/>
      </c>
      <c r="AD228" s="173" t="str">
        <f>IFERROR(Inv_SY_B!AD228/Inv_SY_B!$CU228-1,"")</f>
        <v/>
      </c>
      <c r="AE228" s="173" t="str">
        <f>IFERROR(Inv_SY_B!AE228/Inv_SY_B!$CU228-1,"")</f>
        <v/>
      </c>
      <c r="AF228" s="173" t="str">
        <f>IFERROR(Inv_SY_B!AF228/Inv_SY_B!$CU228-1,"")</f>
        <v/>
      </c>
      <c r="AG228" s="173" t="str">
        <f>IFERROR(Inv_SY_B!AG228/Inv_SY_B!$CU228-1,"")</f>
        <v/>
      </c>
      <c r="AH228" s="173" t="str">
        <f>IFERROR(Inv_SY_B!AH228/Inv_SY_B!$CU228-1,"")</f>
        <v/>
      </c>
      <c r="AI228" s="173" t="str">
        <f>IFERROR(Inv_SY_B!AI228/Inv_SY_B!$CU228-1,"")</f>
        <v/>
      </c>
      <c r="AJ228" s="173" t="str">
        <f>IFERROR(Inv_SY_B!AJ228/Inv_SY_B!$CU228-1,"")</f>
        <v/>
      </c>
      <c r="AK228" s="173" t="str">
        <f>IFERROR(Inv_SY_B!AK228/Inv_SY_B!$CU228-1,"")</f>
        <v/>
      </c>
      <c r="AL228" s="173" t="str">
        <f>IFERROR(Inv_SY_B!AL228/Inv_SY_B!$CU228-1,"")</f>
        <v/>
      </c>
      <c r="AM228" s="173" t="str">
        <f>IFERROR(Inv_SY_B!AM228/Inv_SY_B!$CU228-1,"")</f>
        <v/>
      </c>
      <c r="AN228" s="173" t="str">
        <f>IFERROR(Inv_SY_B!AN228/Inv_SY_B!$CU228-1,"")</f>
        <v/>
      </c>
      <c r="AO228" s="173" t="str">
        <f>IFERROR(Inv_SY_B!AO228/Inv_SY_B!$CU228-1,"")</f>
        <v/>
      </c>
      <c r="AP228" s="173" t="str">
        <f>IFERROR(Inv_SY_B!AP228/Inv_SY_B!$CU228-1,"")</f>
        <v/>
      </c>
      <c r="AQ228" s="173" t="str">
        <f>IFERROR(Inv_SY_B!AQ228/Inv_SY_B!$CU228-1,"")</f>
        <v/>
      </c>
      <c r="AR228" s="173" t="str">
        <f>IFERROR(Inv_SY_B!AR228/Inv_SY_B!$CU228-1,"")</f>
        <v/>
      </c>
      <c r="AS228" s="173" t="str">
        <f>IFERROR(Inv_SY_B!AS228/Inv_SY_B!$CU228-1,"")</f>
        <v/>
      </c>
      <c r="AT228" s="173" t="str">
        <f>IFERROR(Inv_SY_B!AT228/Inv_SY_B!$CU228-1,"")</f>
        <v/>
      </c>
      <c r="AU228" s="173" t="str">
        <f>IFERROR(Inv_SY_B!AU228/Inv_SY_B!$CU228-1,"")</f>
        <v/>
      </c>
      <c r="AV228" s="173" t="str">
        <f>IFERROR(Inv_SY_B!AV228/Inv_SY_B!$CU228-1,"")</f>
        <v/>
      </c>
      <c r="AW228" s="173" t="str">
        <f>IFERROR(Inv_SY_B!AW228/Inv_SY_B!$CU228-1,"")</f>
        <v/>
      </c>
      <c r="AX228" s="173" t="str">
        <f>IFERROR(Inv_SY_B!AX228/Inv_SY_B!$CU228-1,"")</f>
        <v/>
      </c>
      <c r="AY228" s="173" t="str">
        <f>IFERROR(Inv_SY_B!AY228/Inv_SY_B!$CU228-1,"")</f>
        <v/>
      </c>
      <c r="AZ228" s="173" t="str">
        <f>IFERROR(Inv_SY_B!AZ228/Inv_SY_B!$CU228-1,"")</f>
        <v/>
      </c>
      <c r="BA228" s="173" t="str">
        <f>IFERROR(Inv_SY_B!BA228/Inv_SY_B!$CU228-1,"")</f>
        <v/>
      </c>
      <c r="BB228" s="173" t="str">
        <f>IFERROR(Inv_SY_B!BB228/Inv_SY_B!$CU228-1,"")</f>
        <v/>
      </c>
      <c r="BC228" s="173" t="str">
        <f>IFERROR(Inv_SY_B!BC228/Inv_SY_B!$CU228-1,"")</f>
        <v/>
      </c>
      <c r="BD228" s="173" t="str">
        <f>IFERROR(Inv_SY_B!BD228/Inv_SY_B!$CU228-1,"")</f>
        <v/>
      </c>
      <c r="BE228" s="173" t="str">
        <f>IFERROR(Inv_SY_B!BE228/Inv_SY_B!$CU228-1,"")</f>
        <v/>
      </c>
      <c r="BF228" s="173" t="str">
        <f>IFERROR(Inv_SY_B!BF228/Inv_SY_B!$CU228-1,"")</f>
        <v/>
      </c>
      <c r="BG228" s="173" t="str">
        <f>IFERROR(Inv_SY_B!BG228/Inv_SY_B!$CU228-1,"")</f>
        <v/>
      </c>
      <c r="BH228" s="173" t="str">
        <f>IFERROR(Inv_SY_B!BH228/Inv_SY_B!$CU228-1,"")</f>
        <v/>
      </c>
      <c r="BI228" s="173" t="str">
        <f>IFERROR(Inv_SY_B!BI228/Inv_SY_B!$CU228-1,"")</f>
        <v/>
      </c>
      <c r="BJ228" s="173" t="str">
        <f>IFERROR(Inv_SY_B!BJ228/Inv_SY_B!$CU228-1,"")</f>
        <v/>
      </c>
      <c r="BK228" s="173" t="str">
        <f>IFERROR(Inv_SY_B!BK228/Inv_SY_B!$CU228-1,"")</f>
        <v/>
      </c>
      <c r="BL228" s="173" t="str">
        <f>IFERROR(Inv_SY_B!BL228/Inv_SY_B!$CU228-1,"")</f>
        <v/>
      </c>
      <c r="BM228" s="173" t="str">
        <f>IFERROR(Inv_SY_B!BM228/Inv_SY_B!$CU228-1,"")</f>
        <v/>
      </c>
      <c r="BN228" s="173" t="str">
        <f>IFERROR(Inv_SY_B!BN228/Inv_SY_B!$CU228-1,"")</f>
        <v/>
      </c>
      <c r="BO228" s="173" t="str">
        <f>IFERROR(Inv_SY_B!BO228/Inv_SY_B!$CU228-1,"")</f>
        <v/>
      </c>
      <c r="BP228" s="173" t="str">
        <f>IFERROR(Inv_SY_B!BP228/Inv_SY_B!$CU228-1,"")</f>
        <v/>
      </c>
      <c r="BQ228" s="173" t="str">
        <f>IFERROR(Inv_SY_B!BQ228/Inv_SY_B!$CU228-1,"")</f>
        <v/>
      </c>
      <c r="BR228" s="173" t="str">
        <f>IFERROR(Inv_SY_B!BR228/Inv_SY_B!$CU228-1,"")</f>
        <v/>
      </c>
      <c r="BS228" s="173" t="str">
        <f>IFERROR(Inv_SY_B!BS228/Inv_SY_B!$CU228-1,"")</f>
        <v/>
      </c>
      <c r="BT228" s="173" t="str">
        <f>IFERROR(Inv_SY_B!BT228/Inv_SY_B!$CU228-1,"")</f>
        <v/>
      </c>
      <c r="BU228" s="173" t="str">
        <f>IFERROR(Inv_SY_B!BU228/Inv_SY_B!$CU228-1,"")</f>
        <v/>
      </c>
      <c r="BV228" s="173" t="str">
        <f>IFERROR(Inv_SY_B!BV228/Inv_SY_B!$CU228-1,"")</f>
        <v/>
      </c>
      <c r="BW228" s="173" t="str">
        <f>IFERROR(Inv_SY_B!BW228/Inv_SY_B!$CU228-1,"")</f>
        <v/>
      </c>
      <c r="BX228" s="173" t="str">
        <f>IFERROR(Inv_SY_B!BX228/Inv_SY_B!$CU228-1,"")</f>
        <v/>
      </c>
      <c r="BY228" s="173" t="str">
        <f>IFERROR(Inv_SY_B!BY228/Inv_SY_B!$CU228-1,"")</f>
        <v/>
      </c>
      <c r="BZ228" s="173" t="str">
        <f>IFERROR(Inv_SY_B!BZ228/Inv_SY_B!$CU228-1,"")</f>
        <v/>
      </c>
      <c r="CA228" s="173" t="str">
        <f>IFERROR(Inv_SY_B!CA228/Inv_SY_B!$CU228-1,"")</f>
        <v/>
      </c>
      <c r="CB228" s="173" t="str">
        <f>IFERROR(Inv_SY_B!CB228/Inv_SY_B!$CU228-1,"")</f>
        <v/>
      </c>
      <c r="CC228" s="173" t="str">
        <f>IFERROR(Inv_SY_B!CC228/Inv_SY_B!$CU228-1,"")</f>
        <v/>
      </c>
      <c r="CD228" s="173" t="str">
        <f>IFERROR(Inv_SY_B!CD228/Inv_SY_B!$CU228-1,"")</f>
        <v/>
      </c>
      <c r="CE228" s="173" t="str">
        <f>IFERROR(Inv_SY_B!CE228/Inv_SY_B!$CU228-1,"")</f>
        <v/>
      </c>
      <c r="CF228" s="173" t="str">
        <f>IFERROR(Inv_SY_B!CF228/Inv_SY_B!$CU228-1,"")</f>
        <v/>
      </c>
      <c r="CG228" s="173" t="str">
        <f>IFERROR(Inv_SY_B!CG228/Inv_SY_B!$CU228-1,"")</f>
        <v/>
      </c>
      <c r="CH228" s="173" t="str">
        <f>IFERROR(Inv_SY_B!CH228/Inv_SY_B!$CU228-1,"")</f>
        <v/>
      </c>
      <c r="CI228" s="173" t="str">
        <f>IFERROR(Inv_SY_B!CI228/Inv_SY_B!$CU228-1,"")</f>
        <v/>
      </c>
      <c r="CJ228" s="173" t="str">
        <f>IFERROR(Inv_SY_B!CJ228/Inv_SY_B!$CU228-1,"")</f>
        <v/>
      </c>
      <c r="CK228" s="173" t="str">
        <f>IFERROR(Inv_SY_B!CK228/Inv_SY_B!$CU228-1,"")</f>
        <v/>
      </c>
      <c r="CL228" s="173" t="str">
        <f>IFERROR(Inv_SY_B!CL228/Inv_SY_B!$CU228-1,"")</f>
        <v/>
      </c>
      <c r="CM228" s="173" t="str">
        <f>IFERROR(Inv_SY_B!CM228/Inv_SY_B!$CU228-1,"")</f>
        <v/>
      </c>
      <c r="CN228" s="173" t="str">
        <f>IFERROR(Inv_SY_B!CN228/Inv_SY_B!$CU228-1,"")</f>
        <v/>
      </c>
      <c r="CO228" s="173" t="str">
        <f>IFERROR(Inv_SY_B!CO228/Inv_SY_B!$CU228-1,"")</f>
        <v/>
      </c>
      <c r="CP228" s="173" t="str">
        <f>IFERROR(Inv_SY_B!CP228/Inv_SY_B!$CU228-1,"")</f>
        <v/>
      </c>
      <c r="CQ228" s="173" t="str">
        <f>IFERROR(Inv_SY_B!CQ228/Inv_SY_B!$CU228-1,"")</f>
        <v/>
      </c>
      <c r="CR228" s="173" t="str">
        <f>IFERROR(Inv_SY_B!CR228/Inv_SY_B!$CU228-1,"")</f>
        <v/>
      </c>
      <c r="CS228" s="173" t="str">
        <f>IFERROR(Inv_SY_B!CS228/Inv_SY_B!$CU228-1,"")</f>
        <v/>
      </c>
      <c r="CT228" s="173" t="str">
        <f>IFERROR(Inv_SY_B!CT228/Inv_SY_B!$CU228-1,"")</f>
        <v/>
      </c>
      <c r="CU228" s="173"/>
      <c r="CV228" s="173"/>
      <c r="CW228" s="173"/>
      <c r="CX228" s="173"/>
    </row>
    <row r="229" spans="2:102">
      <c r="B229" s="164">
        <f t="shared" si="4"/>
        <v>45921</v>
      </c>
      <c r="C229" s="173" t="str">
        <f>IFERROR(Inv_SY_B!C229/Inv_SY_B!$CU229-1,"")</f>
        <v/>
      </c>
      <c r="D229" s="173" t="str">
        <f>IFERROR(Inv_SY_B!D229/Inv_SY_B!$CU229-1,"")</f>
        <v/>
      </c>
      <c r="E229" s="173" t="str">
        <f>IFERROR(Inv_SY_B!E229/Inv_SY_B!$CU229-1,"")</f>
        <v/>
      </c>
      <c r="F229" s="173" t="str">
        <f>IFERROR(Inv_SY_B!F229/Inv_SY_B!$CU229-1,"")</f>
        <v/>
      </c>
      <c r="G229" s="173" t="str">
        <f>IFERROR(Inv_SY_B!G229/Inv_SY_B!$CU229-1,"")</f>
        <v/>
      </c>
      <c r="H229" s="173" t="str">
        <f>IFERROR(Inv_SY_B!H229/Inv_SY_B!$CU229-1,"")</f>
        <v/>
      </c>
      <c r="I229" s="173" t="str">
        <f>IFERROR(Inv_SY_B!I229/Inv_SY_B!$CU229-1,"")</f>
        <v/>
      </c>
      <c r="J229" s="173" t="str">
        <f>IFERROR(Inv_SY_B!J229/Inv_SY_B!$CU229-1,"")</f>
        <v/>
      </c>
      <c r="K229" s="173" t="str">
        <f>IFERROR(Inv_SY_B!K229/Inv_SY_B!$CU229-1,"")</f>
        <v/>
      </c>
      <c r="L229" s="173" t="str">
        <f>IFERROR(Inv_SY_B!L229/Inv_SY_B!$CU229-1,"")</f>
        <v/>
      </c>
      <c r="M229" s="173" t="str">
        <f>IFERROR(Inv_SY_B!M229/Inv_SY_B!$CU229-1,"")</f>
        <v/>
      </c>
      <c r="N229" s="173" t="str">
        <f>IFERROR(Inv_SY_B!N229/Inv_SY_B!$CU229-1,"")</f>
        <v/>
      </c>
      <c r="O229" s="173" t="str">
        <f>IFERROR(Inv_SY_B!O229/Inv_SY_B!$CU229-1,"")</f>
        <v/>
      </c>
      <c r="P229" s="173" t="str">
        <f>IFERROR(Inv_SY_B!P229/Inv_SY_B!$CU229-1,"")</f>
        <v/>
      </c>
      <c r="Q229" s="173" t="str">
        <f>IFERROR(Inv_SY_B!Q229/Inv_SY_B!$CU229-1,"")</f>
        <v/>
      </c>
      <c r="R229" s="173" t="str">
        <f>IFERROR(Inv_SY_B!R229/Inv_SY_B!$CU229-1,"")</f>
        <v/>
      </c>
      <c r="S229" s="173" t="str">
        <f>IFERROR(Inv_SY_B!S229/Inv_SY_B!$CU229-1,"")</f>
        <v/>
      </c>
      <c r="T229" s="173" t="str">
        <f>IFERROR(Inv_SY_B!T229/Inv_SY_B!$CU229-1,"")</f>
        <v/>
      </c>
      <c r="U229" s="173" t="str">
        <f>IFERROR(Inv_SY_B!U229/Inv_SY_B!$CU229-1,"")</f>
        <v/>
      </c>
      <c r="V229" s="173" t="str">
        <f>IFERROR(Inv_SY_B!V229/Inv_SY_B!$CU229-1,"")</f>
        <v/>
      </c>
      <c r="W229" s="173" t="str">
        <f>IFERROR(Inv_SY_B!W229/Inv_SY_B!$CU229-1,"")</f>
        <v/>
      </c>
      <c r="X229" s="173" t="str">
        <f>IFERROR(Inv_SY_B!X229/Inv_SY_B!$CU229-1,"")</f>
        <v/>
      </c>
      <c r="Y229" s="173" t="str">
        <f>IFERROR(Inv_SY_B!Y229/Inv_SY_B!$CU229-1,"")</f>
        <v/>
      </c>
      <c r="Z229" s="173" t="str">
        <f>IFERROR(Inv_SY_B!Z229/Inv_SY_B!$CU229-1,"")</f>
        <v/>
      </c>
      <c r="AA229" s="173" t="str">
        <f>IFERROR(Inv_SY_B!AA229/Inv_SY_B!$CU229-1,"")</f>
        <v/>
      </c>
      <c r="AB229" s="173" t="str">
        <f>IFERROR(Inv_SY_B!AB229/Inv_SY_B!$CU229-1,"")</f>
        <v/>
      </c>
      <c r="AC229" s="173" t="str">
        <f>IFERROR(Inv_SY_B!AC229/Inv_SY_B!$CU229-1,"")</f>
        <v/>
      </c>
      <c r="AD229" s="173" t="str">
        <f>IFERROR(Inv_SY_B!AD229/Inv_SY_B!$CU229-1,"")</f>
        <v/>
      </c>
      <c r="AE229" s="173" t="str">
        <f>IFERROR(Inv_SY_B!AE229/Inv_SY_B!$CU229-1,"")</f>
        <v/>
      </c>
      <c r="AF229" s="173" t="str">
        <f>IFERROR(Inv_SY_B!AF229/Inv_SY_B!$CU229-1,"")</f>
        <v/>
      </c>
      <c r="AG229" s="173" t="str">
        <f>IFERROR(Inv_SY_B!AG229/Inv_SY_B!$CU229-1,"")</f>
        <v/>
      </c>
      <c r="AH229" s="173" t="str">
        <f>IFERROR(Inv_SY_B!AH229/Inv_SY_B!$CU229-1,"")</f>
        <v/>
      </c>
      <c r="AI229" s="173" t="str">
        <f>IFERROR(Inv_SY_B!AI229/Inv_SY_B!$CU229-1,"")</f>
        <v/>
      </c>
      <c r="AJ229" s="173" t="str">
        <f>IFERROR(Inv_SY_B!AJ229/Inv_SY_B!$CU229-1,"")</f>
        <v/>
      </c>
      <c r="AK229" s="173" t="str">
        <f>IFERROR(Inv_SY_B!AK229/Inv_SY_B!$CU229-1,"")</f>
        <v/>
      </c>
      <c r="AL229" s="173" t="str">
        <f>IFERROR(Inv_SY_B!AL229/Inv_SY_B!$CU229-1,"")</f>
        <v/>
      </c>
      <c r="AM229" s="173" t="str">
        <f>IFERROR(Inv_SY_B!AM229/Inv_SY_B!$CU229-1,"")</f>
        <v/>
      </c>
      <c r="AN229" s="173" t="str">
        <f>IFERROR(Inv_SY_B!AN229/Inv_SY_B!$CU229-1,"")</f>
        <v/>
      </c>
      <c r="AO229" s="173" t="str">
        <f>IFERROR(Inv_SY_B!AO229/Inv_SY_B!$CU229-1,"")</f>
        <v/>
      </c>
      <c r="AP229" s="173" t="str">
        <f>IFERROR(Inv_SY_B!AP229/Inv_SY_B!$CU229-1,"")</f>
        <v/>
      </c>
      <c r="AQ229" s="173" t="str">
        <f>IFERROR(Inv_SY_B!AQ229/Inv_SY_B!$CU229-1,"")</f>
        <v/>
      </c>
      <c r="AR229" s="173" t="str">
        <f>IFERROR(Inv_SY_B!AR229/Inv_SY_B!$CU229-1,"")</f>
        <v/>
      </c>
      <c r="AS229" s="173" t="str">
        <f>IFERROR(Inv_SY_B!AS229/Inv_SY_B!$CU229-1,"")</f>
        <v/>
      </c>
      <c r="AT229" s="173" t="str">
        <f>IFERROR(Inv_SY_B!AT229/Inv_SY_B!$CU229-1,"")</f>
        <v/>
      </c>
      <c r="AU229" s="173" t="str">
        <f>IFERROR(Inv_SY_B!AU229/Inv_SY_B!$CU229-1,"")</f>
        <v/>
      </c>
      <c r="AV229" s="173" t="str">
        <f>IFERROR(Inv_SY_B!AV229/Inv_SY_B!$CU229-1,"")</f>
        <v/>
      </c>
      <c r="AW229" s="173" t="str">
        <f>IFERROR(Inv_SY_B!AW229/Inv_SY_B!$CU229-1,"")</f>
        <v/>
      </c>
      <c r="AX229" s="173" t="str">
        <f>IFERROR(Inv_SY_B!AX229/Inv_SY_B!$CU229-1,"")</f>
        <v/>
      </c>
      <c r="AY229" s="173" t="str">
        <f>IFERROR(Inv_SY_B!AY229/Inv_SY_B!$CU229-1,"")</f>
        <v/>
      </c>
      <c r="AZ229" s="173" t="str">
        <f>IFERROR(Inv_SY_B!AZ229/Inv_SY_B!$CU229-1,"")</f>
        <v/>
      </c>
      <c r="BA229" s="173" t="str">
        <f>IFERROR(Inv_SY_B!BA229/Inv_SY_B!$CU229-1,"")</f>
        <v/>
      </c>
      <c r="BB229" s="173" t="str">
        <f>IFERROR(Inv_SY_B!BB229/Inv_SY_B!$CU229-1,"")</f>
        <v/>
      </c>
      <c r="BC229" s="173" t="str">
        <f>IFERROR(Inv_SY_B!BC229/Inv_SY_B!$CU229-1,"")</f>
        <v/>
      </c>
      <c r="BD229" s="173" t="str">
        <f>IFERROR(Inv_SY_B!BD229/Inv_SY_B!$CU229-1,"")</f>
        <v/>
      </c>
      <c r="BE229" s="173" t="str">
        <f>IFERROR(Inv_SY_B!BE229/Inv_SY_B!$CU229-1,"")</f>
        <v/>
      </c>
      <c r="BF229" s="173" t="str">
        <f>IFERROR(Inv_SY_B!BF229/Inv_SY_B!$CU229-1,"")</f>
        <v/>
      </c>
      <c r="BG229" s="173" t="str">
        <f>IFERROR(Inv_SY_B!BG229/Inv_SY_B!$CU229-1,"")</f>
        <v/>
      </c>
      <c r="BH229" s="173" t="str">
        <f>IFERROR(Inv_SY_B!BH229/Inv_SY_B!$CU229-1,"")</f>
        <v/>
      </c>
      <c r="BI229" s="173" t="str">
        <f>IFERROR(Inv_SY_B!BI229/Inv_SY_B!$CU229-1,"")</f>
        <v/>
      </c>
      <c r="BJ229" s="173" t="str">
        <f>IFERROR(Inv_SY_B!BJ229/Inv_SY_B!$CU229-1,"")</f>
        <v/>
      </c>
      <c r="BK229" s="173" t="str">
        <f>IFERROR(Inv_SY_B!BK229/Inv_SY_B!$CU229-1,"")</f>
        <v/>
      </c>
      <c r="BL229" s="173" t="str">
        <f>IFERROR(Inv_SY_B!BL229/Inv_SY_B!$CU229-1,"")</f>
        <v/>
      </c>
      <c r="BM229" s="173" t="str">
        <f>IFERROR(Inv_SY_B!BM229/Inv_SY_B!$CU229-1,"")</f>
        <v/>
      </c>
      <c r="BN229" s="173" t="str">
        <f>IFERROR(Inv_SY_B!BN229/Inv_SY_B!$CU229-1,"")</f>
        <v/>
      </c>
      <c r="BO229" s="173" t="str">
        <f>IFERROR(Inv_SY_B!BO229/Inv_SY_B!$CU229-1,"")</f>
        <v/>
      </c>
      <c r="BP229" s="173" t="str">
        <f>IFERROR(Inv_SY_B!BP229/Inv_SY_B!$CU229-1,"")</f>
        <v/>
      </c>
      <c r="BQ229" s="173" t="str">
        <f>IFERROR(Inv_SY_B!BQ229/Inv_SY_B!$CU229-1,"")</f>
        <v/>
      </c>
      <c r="BR229" s="173" t="str">
        <f>IFERROR(Inv_SY_B!BR229/Inv_SY_B!$CU229-1,"")</f>
        <v/>
      </c>
      <c r="BS229" s="173" t="str">
        <f>IFERROR(Inv_SY_B!BS229/Inv_SY_B!$CU229-1,"")</f>
        <v/>
      </c>
      <c r="BT229" s="173" t="str">
        <f>IFERROR(Inv_SY_B!BT229/Inv_SY_B!$CU229-1,"")</f>
        <v/>
      </c>
      <c r="BU229" s="173" t="str">
        <f>IFERROR(Inv_SY_B!BU229/Inv_SY_B!$CU229-1,"")</f>
        <v/>
      </c>
      <c r="BV229" s="173" t="str">
        <f>IFERROR(Inv_SY_B!BV229/Inv_SY_B!$CU229-1,"")</f>
        <v/>
      </c>
      <c r="BW229" s="173" t="str">
        <f>IFERROR(Inv_SY_B!BW229/Inv_SY_B!$CU229-1,"")</f>
        <v/>
      </c>
      <c r="BX229" s="173" t="str">
        <f>IFERROR(Inv_SY_B!BX229/Inv_SY_B!$CU229-1,"")</f>
        <v/>
      </c>
      <c r="BY229" s="173" t="str">
        <f>IFERROR(Inv_SY_B!BY229/Inv_SY_B!$CU229-1,"")</f>
        <v/>
      </c>
      <c r="BZ229" s="173" t="str">
        <f>IFERROR(Inv_SY_B!BZ229/Inv_SY_B!$CU229-1,"")</f>
        <v/>
      </c>
      <c r="CA229" s="173" t="str">
        <f>IFERROR(Inv_SY_B!CA229/Inv_SY_B!$CU229-1,"")</f>
        <v/>
      </c>
      <c r="CB229" s="173" t="str">
        <f>IFERROR(Inv_SY_B!CB229/Inv_SY_B!$CU229-1,"")</f>
        <v/>
      </c>
      <c r="CC229" s="173" t="str">
        <f>IFERROR(Inv_SY_B!CC229/Inv_SY_B!$CU229-1,"")</f>
        <v/>
      </c>
      <c r="CD229" s="173" t="str">
        <f>IFERROR(Inv_SY_B!CD229/Inv_SY_B!$CU229-1,"")</f>
        <v/>
      </c>
      <c r="CE229" s="173" t="str">
        <f>IFERROR(Inv_SY_B!CE229/Inv_SY_B!$CU229-1,"")</f>
        <v/>
      </c>
      <c r="CF229" s="173" t="str">
        <f>IFERROR(Inv_SY_B!CF229/Inv_SY_B!$CU229-1,"")</f>
        <v/>
      </c>
      <c r="CG229" s="173" t="str">
        <f>IFERROR(Inv_SY_B!CG229/Inv_SY_B!$CU229-1,"")</f>
        <v/>
      </c>
      <c r="CH229" s="173" t="str">
        <f>IFERROR(Inv_SY_B!CH229/Inv_SY_B!$CU229-1,"")</f>
        <v/>
      </c>
      <c r="CI229" s="173" t="str">
        <f>IFERROR(Inv_SY_B!CI229/Inv_SY_B!$CU229-1,"")</f>
        <v/>
      </c>
      <c r="CJ229" s="173" t="str">
        <f>IFERROR(Inv_SY_B!CJ229/Inv_SY_B!$CU229-1,"")</f>
        <v/>
      </c>
      <c r="CK229" s="173" t="str">
        <f>IFERROR(Inv_SY_B!CK229/Inv_SY_B!$CU229-1,"")</f>
        <v/>
      </c>
      <c r="CL229" s="173" t="str">
        <f>IFERROR(Inv_SY_B!CL229/Inv_SY_B!$CU229-1,"")</f>
        <v/>
      </c>
      <c r="CM229" s="173" t="str">
        <f>IFERROR(Inv_SY_B!CM229/Inv_SY_B!$CU229-1,"")</f>
        <v/>
      </c>
      <c r="CN229" s="173" t="str">
        <f>IFERROR(Inv_SY_B!CN229/Inv_SY_B!$CU229-1,"")</f>
        <v/>
      </c>
      <c r="CO229" s="173" t="str">
        <f>IFERROR(Inv_SY_B!CO229/Inv_SY_B!$CU229-1,"")</f>
        <v/>
      </c>
      <c r="CP229" s="173" t="str">
        <f>IFERROR(Inv_SY_B!CP229/Inv_SY_B!$CU229-1,"")</f>
        <v/>
      </c>
      <c r="CQ229" s="173" t="str">
        <f>IFERROR(Inv_SY_B!CQ229/Inv_SY_B!$CU229-1,"")</f>
        <v/>
      </c>
      <c r="CR229" s="173" t="str">
        <f>IFERROR(Inv_SY_B!CR229/Inv_SY_B!$CU229-1,"")</f>
        <v/>
      </c>
      <c r="CS229" s="173" t="str">
        <f>IFERROR(Inv_SY_B!CS229/Inv_SY_B!$CU229-1,"")</f>
        <v/>
      </c>
      <c r="CT229" s="173" t="str">
        <f>IFERROR(Inv_SY_B!CT229/Inv_SY_B!$CU229-1,"")</f>
        <v/>
      </c>
      <c r="CU229" s="173"/>
      <c r="CV229" s="173"/>
      <c r="CW229" s="173"/>
      <c r="CX229" s="173"/>
    </row>
    <row r="230" spans="2:102">
      <c r="B230" s="164">
        <f t="shared" si="4"/>
        <v>45922</v>
      </c>
      <c r="C230" s="173" t="str">
        <f>IFERROR(Inv_SY_B!C230/Inv_SY_B!$CU230-1,"")</f>
        <v/>
      </c>
      <c r="D230" s="173" t="str">
        <f>IFERROR(Inv_SY_B!D230/Inv_SY_B!$CU230-1,"")</f>
        <v/>
      </c>
      <c r="E230" s="173" t="str">
        <f>IFERROR(Inv_SY_B!E230/Inv_SY_B!$CU230-1,"")</f>
        <v/>
      </c>
      <c r="F230" s="173" t="str">
        <f>IFERROR(Inv_SY_B!F230/Inv_SY_B!$CU230-1,"")</f>
        <v/>
      </c>
      <c r="G230" s="173" t="str">
        <f>IFERROR(Inv_SY_B!G230/Inv_SY_B!$CU230-1,"")</f>
        <v/>
      </c>
      <c r="H230" s="173" t="str">
        <f>IFERROR(Inv_SY_B!H230/Inv_SY_B!$CU230-1,"")</f>
        <v/>
      </c>
      <c r="I230" s="173" t="str">
        <f>IFERROR(Inv_SY_B!I230/Inv_SY_B!$CU230-1,"")</f>
        <v/>
      </c>
      <c r="J230" s="173" t="str">
        <f>IFERROR(Inv_SY_B!J230/Inv_SY_B!$CU230-1,"")</f>
        <v/>
      </c>
      <c r="K230" s="173" t="str">
        <f>IFERROR(Inv_SY_B!K230/Inv_SY_B!$CU230-1,"")</f>
        <v/>
      </c>
      <c r="L230" s="173" t="str">
        <f>IFERROR(Inv_SY_B!L230/Inv_SY_B!$CU230-1,"")</f>
        <v/>
      </c>
      <c r="M230" s="173" t="str">
        <f>IFERROR(Inv_SY_B!M230/Inv_SY_B!$CU230-1,"")</f>
        <v/>
      </c>
      <c r="N230" s="173" t="str">
        <f>IFERROR(Inv_SY_B!N230/Inv_SY_B!$CU230-1,"")</f>
        <v/>
      </c>
      <c r="O230" s="173" t="str">
        <f>IFERROR(Inv_SY_B!O230/Inv_SY_B!$CU230-1,"")</f>
        <v/>
      </c>
      <c r="P230" s="173" t="str">
        <f>IFERROR(Inv_SY_B!P230/Inv_SY_B!$CU230-1,"")</f>
        <v/>
      </c>
      <c r="Q230" s="173" t="str">
        <f>IFERROR(Inv_SY_B!Q230/Inv_SY_B!$CU230-1,"")</f>
        <v/>
      </c>
      <c r="R230" s="173" t="str">
        <f>IFERROR(Inv_SY_B!R230/Inv_SY_B!$CU230-1,"")</f>
        <v/>
      </c>
      <c r="S230" s="173" t="str">
        <f>IFERROR(Inv_SY_B!S230/Inv_SY_B!$CU230-1,"")</f>
        <v/>
      </c>
      <c r="T230" s="173" t="str">
        <f>IFERROR(Inv_SY_B!T230/Inv_SY_B!$CU230-1,"")</f>
        <v/>
      </c>
      <c r="U230" s="173" t="str">
        <f>IFERROR(Inv_SY_B!U230/Inv_SY_B!$CU230-1,"")</f>
        <v/>
      </c>
      <c r="V230" s="173" t="str">
        <f>IFERROR(Inv_SY_B!V230/Inv_SY_B!$CU230-1,"")</f>
        <v/>
      </c>
      <c r="W230" s="173" t="str">
        <f>IFERROR(Inv_SY_B!W230/Inv_SY_B!$CU230-1,"")</f>
        <v/>
      </c>
      <c r="X230" s="173" t="str">
        <f>IFERROR(Inv_SY_B!X230/Inv_SY_B!$CU230-1,"")</f>
        <v/>
      </c>
      <c r="Y230" s="173" t="str">
        <f>IFERROR(Inv_SY_B!Y230/Inv_SY_B!$CU230-1,"")</f>
        <v/>
      </c>
      <c r="Z230" s="173" t="str">
        <f>IFERROR(Inv_SY_B!Z230/Inv_SY_B!$CU230-1,"")</f>
        <v/>
      </c>
      <c r="AA230" s="173" t="str">
        <f>IFERROR(Inv_SY_B!AA230/Inv_SY_B!$CU230-1,"")</f>
        <v/>
      </c>
      <c r="AB230" s="173" t="str">
        <f>IFERROR(Inv_SY_B!AB230/Inv_SY_B!$CU230-1,"")</f>
        <v/>
      </c>
      <c r="AC230" s="173" t="str">
        <f>IFERROR(Inv_SY_B!AC230/Inv_SY_B!$CU230-1,"")</f>
        <v/>
      </c>
      <c r="AD230" s="173" t="str">
        <f>IFERROR(Inv_SY_B!AD230/Inv_SY_B!$CU230-1,"")</f>
        <v/>
      </c>
      <c r="AE230" s="173" t="str">
        <f>IFERROR(Inv_SY_B!AE230/Inv_SY_B!$CU230-1,"")</f>
        <v/>
      </c>
      <c r="AF230" s="173" t="str">
        <f>IFERROR(Inv_SY_B!AF230/Inv_SY_B!$CU230-1,"")</f>
        <v/>
      </c>
      <c r="AG230" s="173" t="str">
        <f>IFERROR(Inv_SY_B!AG230/Inv_SY_B!$CU230-1,"")</f>
        <v/>
      </c>
      <c r="AH230" s="173" t="str">
        <f>IFERROR(Inv_SY_B!AH230/Inv_SY_B!$CU230-1,"")</f>
        <v/>
      </c>
      <c r="AI230" s="173" t="str">
        <f>IFERROR(Inv_SY_B!AI230/Inv_SY_B!$CU230-1,"")</f>
        <v/>
      </c>
      <c r="AJ230" s="173" t="str">
        <f>IFERROR(Inv_SY_B!AJ230/Inv_SY_B!$CU230-1,"")</f>
        <v/>
      </c>
      <c r="AK230" s="173" t="str">
        <f>IFERROR(Inv_SY_B!AK230/Inv_SY_B!$CU230-1,"")</f>
        <v/>
      </c>
      <c r="AL230" s="173" t="str">
        <f>IFERROR(Inv_SY_B!AL230/Inv_SY_B!$CU230-1,"")</f>
        <v/>
      </c>
      <c r="AM230" s="173" t="str">
        <f>IFERROR(Inv_SY_B!AM230/Inv_SY_B!$CU230-1,"")</f>
        <v/>
      </c>
      <c r="AN230" s="173" t="str">
        <f>IFERROR(Inv_SY_B!AN230/Inv_SY_B!$CU230-1,"")</f>
        <v/>
      </c>
      <c r="AO230" s="173" t="str">
        <f>IFERROR(Inv_SY_B!AO230/Inv_SY_B!$CU230-1,"")</f>
        <v/>
      </c>
      <c r="AP230" s="173" t="str">
        <f>IFERROR(Inv_SY_B!AP230/Inv_SY_B!$CU230-1,"")</f>
        <v/>
      </c>
      <c r="AQ230" s="173" t="str">
        <f>IFERROR(Inv_SY_B!AQ230/Inv_SY_B!$CU230-1,"")</f>
        <v/>
      </c>
      <c r="AR230" s="173" t="str">
        <f>IFERROR(Inv_SY_B!AR230/Inv_SY_B!$CU230-1,"")</f>
        <v/>
      </c>
      <c r="AS230" s="173" t="str">
        <f>IFERROR(Inv_SY_B!AS230/Inv_SY_B!$CU230-1,"")</f>
        <v/>
      </c>
      <c r="AT230" s="173" t="str">
        <f>IFERROR(Inv_SY_B!AT230/Inv_SY_B!$CU230-1,"")</f>
        <v/>
      </c>
      <c r="AU230" s="173" t="str">
        <f>IFERROR(Inv_SY_B!AU230/Inv_SY_B!$CU230-1,"")</f>
        <v/>
      </c>
      <c r="AV230" s="173" t="str">
        <f>IFERROR(Inv_SY_B!AV230/Inv_SY_B!$CU230-1,"")</f>
        <v/>
      </c>
      <c r="AW230" s="173" t="str">
        <f>IFERROR(Inv_SY_B!AW230/Inv_SY_B!$CU230-1,"")</f>
        <v/>
      </c>
      <c r="AX230" s="173" t="str">
        <f>IFERROR(Inv_SY_B!AX230/Inv_SY_B!$CU230-1,"")</f>
        <v/>
      </c>
      <c r="AY230" s="173" t="str">
        <f>IFERROR(Inv_SY_B!AY230/Inv_SY_B!$CU230-1,"")</f>
        <v/>
      </c>
      <c r="AZ230" s="173" t="str">
        <f>IFERROR(Inv_SY_B!AZ230/Inv_SY_B!$CU230-1,"")</f>
        <v/>
      </c>
      <c r="BA230" s="173" t="str">
        <f>IFERROR(Inv_SY_B!BA230/Inv_SY_B!$CU230-1,"")</f>
        <v/>
      </c>
      <c r="BB230" s="173" t="str">
        <f>IFERROR(Inv_SY_B!BB230/Inv_SY_B!$CU230-1,"")</f>
        <v/>
      </c>
      <c r="BC230" s="173" t="str">
        <f>IFERROR(Inv_SY_B!BC230/Inv_SY_B!$CU230-1,"")</f>
        <v/>
      </c>
      <c r="BD230" s="173" t="str">
        <f>IFERROR(Inv_SY_B!BD230/Inv_SY_B!$CU230-1,"")</f>
        <v/>
      </c>
      <c r="BE230" s="173" t="str">
        <f>IFERROR(Inv_SY_B!BE230/Inv_SY_B!$CU230-1,"")</f>
        <v/>
      </c>
      <c r="BF230" s="173" t="str">
        <f>IFERROR(Inv_SY_B!BF230/Inv_SY_B!$CU230-1,"")</f>
        <v/>
      </c>
      <c r="BG230" s="173" t="str">
        <f>IFERROR(Inv_SY_B!BG230/Inv_SY_B!$CU230-1,"")</f>
        <v/>
      </c>
      <c r="BH230" s="173" t="str">
        <f>IFERROR(Inv_SY_B!BH230/Inv_SY_B!$CU230-1,"")</f>
        <v/>
      </c>
      <c r="BI230" s="173" t="str">
        <f>IFERROR(Inv_SY_B!BI230/Inv_SY_B!$CU230-1,"")</f>
        <v/>
      </c>
      <c r="BJ230" s="173" t="str">
        <f>IFERROR(Inv_SY_B!BJ230/Inv_SY_B!$CU230-1,"")</f>
        <v/>
      </c>
      <c r="BK230" s="173" t="str">
        <f>IFERROR(Inv_SY_B!BK230/Inv_SY_B!$CU230-1,"")</f>
        <v/>
      </c>
      <c r="BL230" s="173" t="str">
        <f>IFERROR(Inv_SY_B!BL230/Inv_SY_B!$CU230-1,"")</f>
        <v/>
      </c>
      <c r="BM230" s="173" t="str">
        <f>IFERROR(Inv_SY_B!BM230/Inv_SY_B!$CU230-1,"")</f>
        <v/>
      </c>
      <c r="BN230" s="173" t="str">
        <f>IFERROR(Inv_SY_B!BN230/Inv_SY_B!$CU230-1,"")</f>
        <v/>
      </c>
      <c r="BO230" s="173" t="str">
        <f>IFERROR(Inv_SY_B!BO230/Inv_SY_B!$CU230-1,"")</f>
        <v/>
      </c>
      <c r="BP230" s="173" t="str">
        <f>IFERROR(Inv_SY_B!BP230/Inv_SY_B!$CU230-1,"")</f>
        <v/>
      </c>
      <c r="BQ230" s="173" t="str">
        <f>IFERROR(Inv_SY_B!BQ230/Inv_SY_B!$CU230-1,"")</f>
        <v/>
      </c>
      <c r="BR230" s="173" t="str">
        <f>IFERROR(Inv_SY_B!BR230/Inv_SY_B!$CU230-1,"")</f>
        <v/>
      </c>
      <c r="BS230" s="173" t="str">
        <f>IFERROR(Inv_SY_B!BS230/Inv_SY_B!$CU230-1,"")</f>
        <v/>
      </c>
      <c r="BT230" s="173" t="str">
        <f>IFERROR(Inv_SY_B!BT230/Inv_SY_B!$CU230-1,"")</f>
        <v/>
      </c>
      <c r="BU230" s="173" t="str">
        <f>IFERROR(Inv_SY_B!BU230/Inv_SY_B!$CU230-1,"")</f>
        <v/>
      </c>
      <c r="BV230" s="173" t="str">
        <f>IFERROR(Inv_SY_B!BV230/Inv_SY_B!$CU230-1,"")</f>
        <v/>
      </c>
      <c r="BW230" s="173" t="str">
        <f>IFERROR(Inv_SY_B!BW230/Inv_SY_B!$CU230-1,"")</f>
        <v/>
      </c>
      <c r="BX230" s="173" t="str">
        <f>IFERROR(Inv_SY_B!BX230/Inv_SY_B!$CU230-1,"")</f>
        <v/>
      </c>
      <c r="BY230" s="173" t="str">
        <f>IFERROR(Inv_SY_B!BY230/Inv_SY_B!$CU230-1,"")</f>
        <v/>
      </c>
      <c r="BZ230" s="173" t="str">
        <f>IFERROR(Inv_SY_B!BZ230/Inv_SY_B!$CU230-1,"")</f>
        <v/>
      </c>
      <c r="CA230" s="173" t="str">
        <f>IFERROR(Inv_SY_B!CA230/Inv_SY_B!$CU230-1,"")</f>
        <v/>
      </c>
      <c r="CB230" s="173" t="str">
        <f>IFERROR(Inv_SY_B!CB230/Inv_SY_B!$CU230-1,"")</f>
        <v/>
      </c>
      <c r="CC230" s="173" t="str">
        <f>IFERROR(Inv_SY_B!CC230/Inv_SY_B!$CU230-1,"")</f>
        <v/>
      </c>
      <c r="CD230" s="173" t="str">
        <f>IFERROR(Inv_SY_B!CD230/Inv_SY_B!$CU230-1,"")</f>
        <v/>
      </c>
      <c r="CE230" s="173" t="str">
        <f>IFERROR(Inv_SY_B!CE230/Inv_SY_B!$CU230-1,"")</f>
        <v/>
      </c>
      <c r="CF230" s="173" t="str">
        <f>IFERROR(Inv_SY_B!CF230/Inv_SY_B!$CU230-1,"")</f>
        <v/>
      </c>
      <c r="CG230" s="173" t="str">
        <f>IFERROR(Inv_SY_B!CG230/Inv_SY_B!$CU230-1,"")</f>
        <v/>
      </c>
      <c r="CH230" s="173" t="str">
        <f>IFERROR(Inv_SY_B!CH230/Inv_SY_B!$CU230-1,"")</f>
        <v/>
      </c>
      <c r="CI230" s="173" t="str">
        <f>IFERROR(Inv_SY_B!CI230/Inv_SY_B!$CU230-1,"")</f>
        <v/>
      </c>
      <c r="CJ230" s="173" t="str">
        <f>IFERROR(Inv_SY_B!CJ230/Inv_SY_B!$CU230-1,"")</f>
        <v/>
      </c>
      <c r="CK230" s="173" t="str">
        <f>IFERROR(Inv_SY_B!CK230/Inv_SY_B!$CU230-1,"")</f>
        <v/>
      </c>
      <c r="CL230" s="173" t="str">
        <f>IFERROR(Inv_SY_B!CL230/Inv_SY_B!$CU230-1,"")</f>
        <v/>
      </c>
      <c r="CM230" s="173" t="str">
        <f>IFERROR(Inv_SY_B!CM230/Inv_SY_B!$CU230-1,"")</f>
        <v/>
      </c>
      <c r="CN230" s="173" t="str">
        <f>IFERROR(Inv_SY_B!CN230/Inv_SY_B!$CU230-1,"")</f>
        <v/>
      </c>
      <c r="CO230" s="173" t="str">
        <f>IFERROR(Inv_SY_B!CO230/Inv_SY_B!$CU230-1,"")</f>
        <v/>
      </c>
      <c r="CP230" s="173" t="str">
        <f>IFERROR(Inv_SY_B!CP230/Inv_SY_B!$CU230-1,"")</f>
        <v/>
      </c>
      <c r="CQ230" s="173" t="str">
        <f>IFERROR(Inv_SY_B!CQ230/Inv_SY_B!$CU230-1,"")</f>
        <v/>
      </c>
      <c r="CR230" s="173" t="str">
        <f>IFERROR(Inv_SY_B!CR230/Inv_SY_B!$CU230-1,"")</f>
        <v/>
      </c>
      <c r="CS230" s="173" t="str">
        <f>IFERROR(Inv_SY_B!CS230/Inv_SY_B!$CU230-1,"")</f>
        <v/>
      </c>
      <c r="CT230" s="173" t="str">
        <f>IFERROR(Inv_SY_B!CT230/Inv_SY_B!$CU230-1,"")</f>
        <v/>
      </c>
      <c r="CU230" s="173"/>
      <c r="CV230" s="173"/>
      <c r="CW230" s="173"/>
      <c r="CX230" s="173"/>
    </row>
    <row r="231" spans="2:102">
      <c r="B231" s="164">
        <f t="shared" si="4"/>
        <v>45923</v>
      </c>
      <c r="C231" s="173" t="str">
        <f>IFERROR(Inv_SY_B!C231/Inv_SY_B!$CU231-1,"")</f>
        <v/>
      </c>
      <c r="D231" s="173" t="str">
        <f>IFERROR(Inv_SY_B!D231/Inv_SY_B!$CU231-1,"")</f>
        <v/>
      </c>
      <c r="E231" s="173" t="str">
        <f>IFERROR(Inv_SY_B!E231/Inv_SY_B!$CU231-1,"")</f>
        <v/>
      </c>
      <c r="F231" s="173" t="str">
        <f>IFERROR(Inv_SY_B!F231/Inv_SY_B!$CU231-1,"")</f>
        <v/>
      </c>
      <c r="G231" s="173" t="str">
        <f>IFERROR(Inv_SY_B!G231/Inv_SY_B!$CU231-1,"")</f>
        <v/>
      </c>
      <c r="H231" s="173" t="str">
        <f>IFERROR(Inv_SY_B!H231/Inv_SY_B!$CU231-1,"")</f>
        <v/>
      </c>
      <c r="I231" s="173" t="str">
        <f>IFERROR(Inv_SY_B!I231/Inv_SY_B!$CU231-1,"")</f>
        <v/>
      </c>
      <c r="J231" s="173" t="str">
        <f>IFERROR(Inv_SY_B!J231/Inv_SY_B!$CU231-1,"")</f>
        <v/>
      </c>
      <c r="K231" s="173" t="str">
        <f>IFERROR(Inv_SY_B!K231/Inv_SY_B!$CU231-1,"")</f>
        <v/>
      </c>
      <c r="L231" s="173" t="str">
        <f>IFERROR(Inv_SY_B!L231/Inv_SY_B!$CU231-1,"")</f>
        <v/>
      </c>
      <c r="M231" s="173" t="str">
        <f>IFERROR(Inv_SY_B!M231/Inv_SY_B!$CU231-1,"")</f>
        <v/>
      </c>
      <c r="N231" s="173" t="str">
        <f>IFERROR(Inv_SY_B!N231/Inv_SY_B!$CU231-1,"")</f>
        <v/>
      </c>
      <c r="O231" s="173" t="str">
        <f>IFERROR(Inv_SY_B!O231/Inv_SY_B!$CU231-1,"")</f>
        <v/>
      </c>
      <c r="P231" s="173" t="str">
        <f>IFERROR(Inv_SY_B!P231/Inv_SY_B!$CU231-1,"")</f>
        <v/>
      </c>
      <c r="Q231" s="173" t="str">
        <f>IFERROR(Inv_SY_B!Q231/Inv_SY_B!$CU231-1,"")</f>
        <v/>
      </c>
      <c r="R231" s="173" t="str">
        <f>IFERROR(Inv_SY_B!R231/Inv_SY_B!$CU231-1,"")</f>
        <v/>
      </c>
      <c r="S231" s="173" t="str">
        <f>IFERROR(Inv_SY_B!S231/Inv_SY_B!$CU231-1,"")</f>
        <v/>
      </c>
      <c r="T231" s="173" t="str">
        <f>IFERROR(Inv_SY_B!T231/Inv_SY_B!$CU231-1,"")</f>
        <v/>
      </c>
      <c r="U231" s="173" t="str">
        <f>IFERROR(Inv_SY_B!U231/Inv_SY_B!$CU231-1,"")</f>
        <v/>
      </c>
      <c r="V231" s="173" t="str">
        <f>IFERROR(Inv_SY_B!V231/Inv_SY_B!$CU231-1,"")</f>
        <v/>
      </c>
      <c r="W231" s="173" t="str">
        <f>IFERROR(Inv_SY_B!W231/Inv_SY_B!$CU231-1,"")</f>
        <v/>
      </c>
      <c r="X231" s="173" t="str">
        <f>IFERROR(Inv_SY_B!X231/Inv_SY_B!$CU231-1,"")</f>
        <v/>
      </c>
      <c r="Y231" s="173" t="str">
        <f>IFERROR(Inv_SY_B!Y231/Inv_SY_B!$CU231-1,"")</f>
        <v/>
      </c>
      <c r="Z231" s="173" t="str">
        <f>IFERROR(Inv_SY_B!Z231/Inv_SY_B!$CU231-1,"")</f>
        <v/>
      </c>
      <c r="AA231" s="173" t="str">
        <f>IFERROR(Inv_SY_B!AA231/Inv_SY_B!$CU231-1,"")</f>
        <v/>
      </c>
      <c r="AB231" s="173" t="str">
        <f>IFERROR(Inv_SY_B!AB231/Inv_SY_B!$CU231-1,"")</f>
        <v/>
      </c>
      <c r="AC231" s="173" t="str">
        <f>IFERROR(Inv_SY_B!AC231/Inv_SY_B!$CU231-1,"")</f>
        <v/>
      </c>
      <c r="AD231" s="173" t="str">
        <f>IFERROR(Inv_SY_B!AD231/Inv_SY_B!$CU231-1,"")</f>
        <v/>
      </c>
      <c r="AE231" s="173" t="str">
        <f>IFERROR(Inv_SY_B!AE231/Inv_SY_B!$CU231-1,"")</f>
        <v/>
      </c>
      <c r="AF231" s="173" t="str">
        <f>IFERROR(Inv_SY_B!AF231/Inv_SY_B!$CU231-1,"")</f>
        <v/>
      </c>
      <c r="AG231" s="173" t="str">
        <f>IFERROR(Inv_SY_B!AG231/Inv_SY_B!$CU231-1,"")</f>
        <v/>
      </c>
      <c r="AH231" s="173" t="str">
        <f>IFERROR(Inv_SY_B!AH231/Inv_SY_B!$CU231-1,"")</f>
        <v/>
      </c>
      <c r="AI231" s="173" t="str">
        <f>IFERROR(Inv_SY_B!AI231/Inv_SY_B!$CU231-1,"")</f>
        <v/>
      </c>
      <c r="AJ231" s="173" t="str">
        <f>IFERROR(Inv_SY_B!AJ231/Inv_SY_B!$CU231-1,"")</f>
        <v/>
      </c>
      <c r="AK231" s="173" t="str">
        <f>IFERROR(Inv_SY_B!AK231/Inv_SY_B!$CU231-1,"")</f>
        <v/>
      </c>
      <c r="AL231" s="173" t="str">
        <f>IFERROR(Inv_SY_B!AL231/Inv_SY_B!$CU231-1,"")</f>
        <v/>
      </c>
      <c r="AM231" s="173" t="str">
        <f>IFERROR(Inv_SY_B!AM231/Inv_SY_B!$CU231-1,"")</f>
        <v/>
      </c>
      <c r="AN231" s="173" t="str">
        <f>IFERROR(Inv_SY_B!AN231/Inv_SY_B!$CU231-1,"")</f>
        <v/>
      </c>
      <c r="AO231" s="173" t="str">
        <f>IFERROR(Inv_SY_B!AO231/Inv_SY_B!$CU231-1,"")</f>
        <v/>
      </c>
      <c r="AP231" s="173" t="str">
        <f>IFERROR(Inv_SY_B!AP231/Inv_SY_B!$CU231-1,"")</f>
        <v/>
      </c>
      <c r="AQ231" s="173" t="str">
        <f>IFERROR(Inv_SY_B!AQ231/Inv_SY_B!$CU231-1,"")</f>
        <v/>
      </c>
      <c r="AR231" s="173" t="str">
        <f>IFERROR(Inv_SY_B!AR231/Inv_SY_B!$CU231-1,"")</f>
        <v/>
      </c>
      <c r="AS231" s="173" t="str">
        <f>IFERROR(Inv_SY_B!AS231/Inv_SY_B!$CU231-1,"")</f>
        <v/>
      </c>
      <c r="AT231" s="173" t="str">
        <f>IFERROR(Inv_SY_B!AT231/Inv_SY_B!$CU231-1,"")</f>
        <v/>
      </c>
      <c r="AU231" s="173" t="str">
        <f>IFERROR(Inv_SY_B!AU231/Inv_SY_B!$CU231-1,"")</f>
        <v/>
      </c>
      <c r="AV231" s="173" t="str">
        <f>IFERROR(Inv_SY_B!AV231/Inv_SY_B!$CU231-1,"")</f>
        <v/>
      </c>
      <c r="AW231" s="173" t="str">
        <f>IFERROR(Inv_SY_B!AW231/Inv_SY_B!$CU231-1,"")</f>
        <v/>
      </c>
      <c r="AX231" s="173" t="str">
        <f>IFERROR(Inv_SY_B!AX231/Inv_SY_B!$CU231-1,"")</f>
        <v/>
      </c>
      <c r="AY231" s="173" t="str">
        <f>IFERROR(Inv_SY_B!AY231/Inv_SY_B!$CU231-1,"")</f>
        <v/>
      </c>
      <c r="AZ231" s="173" t="str">
        <f>IFERROR(Inv_SY_B!AZ231/Inv_SY_B!$CU231-1,"")</f>
        <v/>
      </c>
      <c r="BA231" s="173" t="str">
        <f>IFERROR(Inv_SY_B!BA231/Inv_SY_B!$CU231-1,"")</f>
        <v/>
      </c>
      <c r="BB231" s="173" t="str">
        <f>IFERROR(Inv_SY_B!BB231/Inv_SY_B!$CU231-1,"")</f>
        <v/>
      </c>
      <c r="BC231" s="173" t="str">
        <f>IFERROR(Inv_SY_B!BC231/Inv_SY_B!$CU231-1,"")</f>
        <v/>
      </c>
      <c r="BD231" s="173" t="str">
        <f>IFERROR(Inv_SY_B!BD231/Inv_SY_B!$CU231-1,"")</f>
        <v/>
      </c>
      <c r="BE231" s="173" t="str">
        <f>IFERROR(Inv_SY_B!BE231/Inv_SY_B!$CU231-1,"")</f>
        <v/>
      </c>
      <c r="BF231" s="173" t="str">
        <f>IFERROR(Inv_SY_B!BF231/Inv_SY_B!$CU231-1,"")</f>
        <v/>
      </c>
      <c r="BG231" s="173" t="str">
        <f>IFERROR(Inv_SY_B!BG231/Inv_SY_B!$CU231-1,"")</f>
        <v/>
      </c>
      <c r="BH231" s="173" t="str">
        <f>IFERROR(Inv_SY_B!BH231/Inv_SY_B!$CU231-1,"")</f>
        <v/>
      </c>
      <c r="BI231" s="173" t="str">
        <f>IFERROR(Inv_SY_B!BI231/Inv_SY_B!$CU231-1,"")</f>
        <v/>
      </c>
      <c r="BJ231" s="173" t="str">
        <f>IFERROR(Inv_SY_B!BJ231/Inv_SY_B!$CU231-1,"")</f>
        <v/>
      </c>
      <c r="BK231" s="173" t="str">
        <f>IFERROR(Inv_SY_B!BK231/Inv_SY_B!$CU231-1,"")</f>
        <v/>
      </c>
      <c r="BL231" s="173" t="str">
        <f>IFERROR(Inv_SY_B!BL231/Inv_SY_B!$CU231-1,"")</f>
        <v/>
      </c>
      <c r="BM231" s="173" t="str">
        <f>IFERROR(Inv_SY_B!BM231/Inv_SY_B!$CU231-1,"")</f>
        <v/>
      </c>
      <c r="BN231" s="173" t="str">
        <f>IFERROR(Inv_SY_B!BN231/Inv_SY_B!$CU231-1,"")</f>
        <v/>
      </c>
      <c r="BO231" s="173" t="str">
        <f>IFERROR(Inv_SY_B!BO231/Inv_SY_B!$CU231-1,"")</f>
        <v/>
      </c>
      <c r="BP231" s="173" t="str">
        <f>IFERROR(Inv_SY_B!BP231/Inv_SY_B!$CU231-1,"")</f>
        <v/>
      </c>
      <c r="BQ231" s="173" t="str">
        <f>IFERROR(Inv_SY_B!BQ231/Inv_SY_B!$CU231-1,"")</f>
        <v/>
      </c>
      <c r="BR231" s="173" t="str">
        <f>IFERROR(Inv_SY_B!BR231/Inv_SY_B!$CU231-1,"")</f>
        <v/>
      </c>
      <c r="BS231" s="173" t="str">
        <f>IFERROR(Inv_SY_B!BS231/Inv_SY_B!$CU231-1,"")</f>
        <v/>
      </c>
      <c r="BT231" s="173" t="str">
        <f>IFERROR(Inv_SY_B!BT231/Inv_SY_B!$CU231-1,"")</f>
        <v/>
      </c>
      <c r="BU231" s="173" t="str">
        <f>IFERROR(Inv_SY_B!BU231/Inv_SY_B!$CU231-1,"")</f>
        <v/>
      </c>
      <c r="BV231" s="173" t="str">
        <f>IFERROR(Inv_SY_B!BV231/Inv_SY_B!$CU231-1,"")</f>
        <v/>
      </c>
      <c r="BW231" s="173" t="str">
        <f>IFERROR(Inv_SY_B!BW231/Inv_SY_B!$CU231-1,"")</f>
        <v/>
      </c>
      <c r="BX231" s="173" t="str">
        <f>IFERROR(Inv_SY_B!BX231/Inv_SY_B!$CU231-1,"")</f>
        <v/>
      </c>
      <c r="BY231" s="173" t="str">
        <f>IFERROR(Inv_SY_B!BY231/Inv_SY_B!$CU231-1,"")</f>
        <v/>
      </c>
      <c r="BZ231" s="173" t="str">
        <f>IFERROR(Inv_SY_B!BZ231/Inv_SY_B!$CU231-1,"")</f>
        <v/>
      </c>
      <c r="CA231" s="173" t="str">
        <f>IFERROR(Inv_SY_B!CA231/Inv_SY_B!$CU231-1,"")</f>
        <v/>
      </c>
      <c r="CB231" s="173" t="str">
        <f>IFERROR(Inv_SY_B!CB231/Inv_SY_B!$CU231-1,"")</f>
        <v/>
      </c>
      <c r="CC231" s="173" t="str">
        <f>IFERROR(Inv_SY_B!CC231/Inv_SY_B!$CU231-1,"")</f>
        <v/>
      </c>
      <c r="CD231" s="173" t="str">
        <f>IFERROR(Inv_SY_B!CD231/Inv_SY_B!$CU231-1,"")</f>
        <v/>
      </c>
      <c r="CE231" s="173" t="str">
        <f>IFERROR(Inv_SY_B!CE231/Inv_SY_B!$CU231-1,"")</f>
        <v/>
      </c>
      <c r="CF231" s="173" t="str">
        <f>IFERROR(Inv_SY_B!CF231/Inv_SY_B!$CU231-1,"")</f>
        <v/>
      </c>
      <c r="CG231" s="173" t="str">
        <f>IFERROR(Inv_SY_B!CG231/Inv_SY_B!$CU231-1,"")</f>
        <v/>
      </c>
      <c r="CH231" s="173" t="str">
        <f>IFERROR(Inv_SY_B!CH231/Inv_SY_B!$CU231-1,"")</f>
        <v/>
      </c>
      <c r="CI231" s="173" t="str">
        <f>IFERROR(Inv_SY_B!CI231/Inv_SY_B!$CU231-1,"")</f>
        <v/>
      </c>
      <c r="CJ231" s="173" t="str">
        <f>IFERROR(Inv_SY_B!CJ231/Inv_SY_B!$CU231-1,"")</f>
        <v/>
      </c>
      <c r="CK231" s="173" t="str">
        <f>IFERROR(Inv_SY_B!CK231/Inv_SY_B!$CU231-1,"")</f>
        <v/>
      </c>
      <c r="CL231" s="173" t="str">
        <f>IFERROR(Inv_SY_B!CL231/Inv_SY_B!$CU231-1,"")</f>
        <v/>
      </c>
      <c r="CM231" s="173" t="str">
        <f>IFERROR(Inv_SY_B!CM231/Inv_SY_B!$CU231-1,"")</f>
        <v/>
      </c>
      <c r="CN231" s="173" t="str">
        <f>IFERROR(Inv_SY_B!CN231/Inv_SY_B!$CU231-1,"")</f>
        <v/>
      </c>
      <c r="CO231" s="173" t="str">
        <f>IFERROR(Inv_SY_B!CO231/Inv_SY_B!$CU231-1,"")</f>
        <v/>
      </c>
      <c r="CP231" s="173" t="str">
        <f>IFERROR(Inv_SY_B!CP231/Inv_SY_B!$CU231-1,"")</f>
        <v/>
      </c>
      <c r="CQ231" s="173" t="str">
        <f>IFERROR(Inv_SY_B!CQ231/Inv_SY_B!$CU231-1,"")</f>
        <v/>
      </c>
      <c r="CR231" s="173" t="str">
        <f>IFERROR(Inv_SY_B!CR231/Inv_SY_B!$CU231-1,"")</f>
        <v/>
      </c>
      <c r="CS231" s="173" t="str">
        <f>IFERROR(Inv_SY_B!CS231/Inv_SY_B!$CU231-1,"")</f>
        <v/>
      </c>
      <c r="CT231" s="173" t="str">
        <f>IFERROR(Inv_SY_B!CT231/Inv_SY_B!$CU231-1,"")</f>
        <v/>
      </c>
      <c r="CU231" s="173"/>
      <c r="CV231" s="173"/>
      <c r="CW231" s="173"/>
      <c r="CX231" s="173"/>
    </row>
    <row r="232" spans="2:102">
      <c r="B232" s="164">
        <f t="shared" si="4"/>
        <v>45924</v>
      </c>
      <c r="C232" s="173" t="str">
        <f>IFERROR(Inv_SY_B!C232/Inv_SY_B!$CU232-1,"")</f>
        <v/>
      </c>
      <c r="D232" s="173" t="str">
        <f>IFERROR(Inv_SY_B!D232/Inv_SY_B!$CU232-1,"")</f>
        <v/>
      </c>
      <c r="E232" s="173" t="str">
        <f>IFERROR(Inv_SY_B!E232/Inv_SY_B!$CU232-1,"")</f>
        <v/>
      </c>
      <c r="F232" s="173" t="str">
        <f>IFERROR(Inv_SY_B!F232/Inv_SY_B!$CU232-1,"")</f>
        <v/>
      </c>
      <c r="G232" s="173" t="str">
        <f>IFERROR(Inv_SY_B!G232/Inv_SY_B!$CU232-1,"")</f>
        <v/>
      </c>
      <c r="H232" s="173" t="str">
        <f>IFERROR(Inv_SY_B!H232/Inv_SY_B!$CU232-1,"")</f>
        <v/>
      </c>
      <c r="I232" s="173" t="str">
        <f>IFERROR(Inv_SY_B!I232/Inv_SY_B!$CU232-1,"")</f>
        <v/>
      </c>
      <c r="J232" s="173" t="str">
        <f>IFERROR(Inv_SY_B!J232/Inv_SY_B!$CU232-1,"")</f>
        <v/>
      </c>
      <c r="K232" s="173" t="str">
        <f>IFERROR(Inv_SY_B!K232/Inv_SY_B!$CU232-1,"")</f>
        <v/>
      </c>
      <c r="L232" s="173" t="str">
        <f>IFERROR(Inv_SY_B!L232/Inv_SY_B!$CU232-1,"")</f>
        <v/>
      </c>
      <c r="M232" s="173" t="str">
        <f>IFERROR(Inv_SY_B!M232/Inv_SY_B!$CU232-1,"")</f>
        <v/>
      </c>
      <c r="N232" s="173" t="str">
        <f>IFERROR(Inv_SY_B!N232/Inv_SY_B!$CU232-1,"")</f>
        <v/>
      </c>
      <c r="O232" s="173" t="str">
        <f>IFERROR(Inv_SY_B!O232/Inv_SY_B!$CU232-1,"")</f>
        <v/>
      </c>
      <c r="P232" s="173" t="str">
        <f>IFERROR(Inv_SY_B!P232/Inv_SY_B!$CU232-1,"")</f>
        <v/>
      </c>
      <c r="Q232" s="173" t="str">
        <f>IFERROR(Inv_SY_B!Q232/Inv_SY_B!$CU232-1,"")</f>
        <v/>
      </c>
      <c r="R232" s="173" t="str">
        <f>IFERROR(Inv_SY_B!R232/Inv_SY_B!$CU232-1,"")</f>
        <v/>
      </c>
      <c r="S232" s="173" t="str">
        <f>IFERROR(Inv_SY_B!S232/Inv_SY_B!$CU232-1,"")</f>
        <v/>
      </c>
      <c r="T232" s="173" t="str">
        <f>IFERROR(Inv_SY_B!T232/Inv_SY_B!$CU232-1,"")</f>
        <v/>
      </c>
      <c r="U232" s="173" t="str">
        <f>IFERROR(Inv_SY_B!U232/Inv_SY_B!$CU232-1,"")</f>
        <v/>
      </c>
      <c r="V232" s="173" t="str">
        <f>IFERROR(Inv_SY_B!V232/Inv_SY_B!$CU232-1,"")</f>
        <v/>
      </c>
      <c r="W232" s="173" t="str">
        <f>IFERROR(Inv_SY_B!W232/Inv_SY_B!$CU232-1,"")</f>
        <v/>
      </c>
      <c r="X232" s="173" t="str">
        <f>IFERROR(Inv_SY_B!X232/Inv_SY_B!$CU232-1,"")</f>
        <v/>
      </c>
      <c r="Y232" s="173" t="str">
        <f>IFERROR(Inv_SY_B!Y232/Inv_SY_B!$CU232-1,"")</f>
        <v/>
      </c>
      <c r="Z232" s="173" t="str">
        <f>IFERROR(Inv_SY_B!Z232/Inv_SY_B!$CU232-1,"")</f>
        <v/>
      </c>
      <c r="AA232" s="173" t="str">
        <f>IFERROR(Inv_SY_B!AA232/Inv_SY_B!$CU232-1,"")</f>
        <v/>
      </c>
      <c r="AB232" s="173" t="str">
        <f>IFERROR(Inv_SY_B!AB232/Inv_SY_B!$CU232-1,"")</f>
        <v/>
      </c>
      <c r="AC232" s="173" t="str">
        <f>IFERROR(Inv_SY_B!AC232/Inv_SY_B!$CU232-1,"")</f>
        <v/>
      </c>
      <c r="AD232" s="173" t="str">
        <f>IFERROR(Inv_SY_B!AD232/Inv_SY_B!$CU232-1,"")</f>
        <v/>
      </c>
      <c r="AE232" s="173" t="str">
        <f>IFERROR(Inv_SY_B!AE232/Inv_SY_B!$CU232-1,"")</f>
        <v/>
      </c>
      <c r="AF232" s="173" t="str">
        <f>IFERROR(Inv_SY_B!AF232/Inv_SY_B!$CU232-1,"")</f>
        <v/>
      </c>
      <c r="AG232" s="173" t="str">
        <f>IFERROR(Inv_SY_B!AG232/Inv_SY_B!$CU232-1,"")</f>
        <v/>
      </c>
      <c r="AH232" s="173" t="str">
        <f>IFERROR(Inv_SY_B!AH232/Inv_SY_B!$CU232-1,"")</f>
        <v/>
      </c>
      <c r="AI232" s="173" t="str">
        <f>IFERROR(Inv_SY_B!AI232/Inv_SY_B!$CU232-1,"")</f>
        <v/>
      </c>
      <c r="AJ232" s="173" t="str">
        <f>IFERROR(Inv_SY_B!AJ232/Inv_SY_B!$CU232-1,"")</f>
        <v/>
      </c>
      <c r="AK232" s="173" t="str">
        <f>IFERROR(Inv_SY_B!AK232/Inv_SY_B!$CU232-1,"")</f>
        <v/>
      </c>
      <c r="AL232" s="173" t="str">
        <f>IFERROR(Inv_SY_B!AL232/Inv_SY_B!$CU232-1,"")</f>
        <v/>
      </c>
      <c r="AM232" s="173" t="str">
        <f>IFERROR(Inv_SY_B!AM232/Inv_SY_B!$CU232-1,"")</f>
        <v/>
      </c>
      <c r="AN232" s="173" t="str">
        <f>IFERROR(Inv_SY_B!AN232/Inv_SY_B!$CU232-1,"")</f>
        <v/>
      </c>
      <c r="AO232" s="173" t="str">
        <f>IFERROR(Inv_SY_B!AO232/Inv_SY_B!$CU232-1,"")</f>
        <v/>
      </c>
      <c r="AP232" s="173" t="str">
        <f>IFERROR(Inv_SY_B!AP232/Inv_SY_B!$CU232-1,"")</f>
        <v/>
      </c>
      <c r="AQ232" s="173" t="str">
        <f>IFERROR(Inv_SY_B!AQ232/Inv_SY_B!$CU232-1,"")</f>
        <v/>
      </c>
      <c r="AR232" s="173" t="str">
        <f>IFERROR(Inv_SY_B!AR232/Inv_SY_B!$CU232-1,"")</f>
        <v/>
      </c>
      <c r="AS232" s="173" t="str">
        <f>IFERROR(Inv_SY_B!AS232/Inv_SY_B!$CU232-1,"")</f>
        <v/>
      </c>
      <c r="AT232" s="173" t="str">
        <f>IFERROR(Inv_SY_B!AT232/Inv_SY_B!$CU232-1,"")</f>
        <v/>
      </c>
      <c r="AU232" s="173" t="str">
        <f>IFERROR(Inv_SY_B!AU232/Inv_SY_B!$CU232-1,"")</f>
        <v/>
      </c>
      <c r="AV232" s="173" t="str">
        <f>IFERROR(Inv_SY_B!AV232/Inv_SY_B!$CU232-1,"")</f>
        <v/>
      </c>
      <c r="AW232" s="173" t="str">
        <f>IFERROR(Inv_SY_B!AW232/Inv_SY_B!$CU232-1,"")</f>
        <v/>
      </c>
      <c r="AX232" s="173" t="str">
        <f>IFERROR(Inv_SY_B!AX232/Inv_SY_B!$CU232-1,"")</f>
        <v/>
      </c>
      <c r="AY232" s="173" t="str">
        <f>IFERROR(Inv_SY_B!AY232/Inv_SY_B!$CU232-1,"")</f>
        <v/>
      </c>
      <c r="AZ232" s="173" t="str">
        <f>IFERROR(Inv_SY_B!AZ232/Inv_SY_B!$CU232-1,"")</f>
        <v/>
      </c>
      <c r="BA232" s="173" t="str">
        <f>IFERROR(Inv_SY_B!BA232/Inv_SY_B!$CU232-1,"")</f>
        <v/>
      </c>
      <c r="BB232" s="173" t="str">
        <f>IFERROR(Inv_SY_B!BB232/Inv_SY_B!$CU232-1,"")</f>
        <v/>
      </c>
      <c r="BC232" s="173" t="str">
        <f>IFERROR(Inv_SY_B!BC232/Inv_SY_B!$CU232-1,"")</f>
        <v/>
      </c>
      <c r="BD232" s="173" t="str">
        <f>IFERROR(Inv_SY_B!BD232/Inv_SY_B!$CU232-1,"")</f>
        <v/>
      </c>
      <c r="BE232" s="173" t="str">
        <f>IFERROR(Inv_SY_B!BE232/Inv_SY_B!$CU232-1,"")</f>
        <v/>
      </c>
      <c r="BF232" s="173" t="str">
        <f>IFERROR(Inv_SY_B!BF232/Inv_SY_B!$CU232-1,"")</f>
        <v/>
      </c>
      <c r="BG232" s="173" t="str">
        <f>IFERROR(Inv_SY_B!BG232/Inv_SY_B!$CU232-1,"")</f>
        <v/>
      </c>
      <c r="BH232" s="173" t="str">
        <f>IFERROR(Inv_SY_B!BH232/Inv_SY_B!$CU232-1,"")</f>
        <v/>
      </c>
      <c r="BI232" s="173" t="str">
        <f>IFERROR(Inv_SY_B!BI232/Inv_SY_B!$CU232-1,"")</f>
        <v/>
      </c>
      <c r="BJ232" s="173" t="str">
        <f>IFERROR(Inv_SY_B!BJ232/Inv_SY_B!$CU232-1,"")</f>
        <v/>
      </c>
      <c r="BK232" s="173" t="str">
        <f>IFERROR(Inv_SY_B!BK232/Inv_SY_B!$CU232-1,"")</f>
        <v/>
      </c>
      <c r="BL232" s="173" t="str">
        <f>IFERROR(Inv_SY_B!BL232/Inv_SY_B!$CU232-1,"")</f>
        <v/>
      </c>
      <c r="BM232" s="173" t="str">
        <f>IFERROR(Inv_SY_B!BM232/Inv_SY_B!$CU232-1,"")</f>
        <v/>
      </c>
      <c r="BN232" s="173" t="str">
        <f>IFERROR(Inv_SY_B!BN232/Inv_SY_B!$CU232-1,"")</f>
        <v/>
      </c>
      <c r="BO232" s="173" t="str">
        <f>IFERROR(Inv_SY_B!BO232/Inv_SY_B!$CU232-1,"")</f>
        <v/>
      </c>
      <c r="BP232" s="173" t="str">
        <f>IFERROR(Inv_SY_B!BP232/Inv_SY_B!$CU232-1,"")</f>
        <v/>
      </c>
      <c r="BQ232" s="173" t="str">
        <f>IFERROR(Inv_SY_B!BQ232/Inv_SY_B!$CU232-1,"")</f>
        <v/>
      </c>
      <c r="BR232" s="173" t="str">
        <f>IFERROR(Inv_SY_B!BR232/Inv_SY_B!$CU232-1,"")</f>
        <v/>
      </c>
      <c r="BS232" s="173" t="str">
        <f>IFERROR(Inv_SY_B!BS232/Inv_SY_B!$CU232-1,"")</f>
        <v/>
      </c>
      <c r="BT232" s="173" t="str">
        <f>IFERROR(Inv_SY_B!BT232/Inv_SY_B!$CU232-1,"")</f>
        <v/>
      </c>
      <c r="BU232" s="173" t="str">
        <f>IFERROR(Inv_SY_B!BU232/Inv_SY_B!$CU232-1,"")</f>
        <v/>
      </c>
      <c r="BV232" s="173" t="str">
        <f>IFERROR(Inv_SY_B!BV232/Inv_SY_B!$CU232-1,"")</f>
        <v/>
      </c>
      <c r="BW232" s="173" t="str">
        <f>IFERROR(Inv_SY_B!BW232/Inv_SY_B!$CU232-1,"")</f>
        <v/>
      </c>
      <c r="BX232" s="173" t="str">
        <f>IFERROR(Inv_SY_B!BX232/Inv_SY_B!$CU232-1,"")</f>
        <v/>
      </c>
      <c r="BY232" s="173" t="str">
        <f>IFERROR(Inv_SY_B!BY232/Inv_SY_B!$CU232-1,"")</f>
        <v/>
      </c>
      <c r="BZ232" s="173" t="str">
        <f>IFERROR(Inv_SY_B!BZ232/Inv_SY_B!$CU232-1,"")</f>
        <v/>
      </c>
      <c r="CA232" s="173" t="str">
        <f>IFERROR(Inv_SY_B!CA232/Inv_SY_B!$CU232-1,"")</f>
        <v/>
      </c>
      <c r="CB232" s="173" t="str">
        <f>IFERROR(Inv_SY_B!CB232/Inv_SY_B!$CU232-1,"")</f>
        <v/>
      </c>
      <c r="CC232" s="173" t="str">
        <f>IFERROR(Inv_SY_B!CC232/Inv_SY_B!$CU232-1,"")</f>
        <v/>
      </c>
      <c r="CD232" s="173" t="str">
        <f>IFERROR(Inv_SY_B!CD232/Inv_SY_B!$CU232-1,"")</f>
        <v/>
      </c>
      <c r="CE232" s="173" t="str">
        <f>IFERROR(Inv_SY_B!CE232/Inv_SY_B!$CU232-1,"")</f>
        <v/>
      </c>
      <c r="CF232" s="173" t="str">
        <f>IFERROR(Inv_SY_B!CF232/Inv_SY_B!$CU232-1,"")</f>
        <v/>
      </c>
      <c r="CG232" s="173" t="str">
        <f>IFERROR(Inv_SY_B!CG232/Inv_SY_B!$CU232-1,"")</f>
        <v/>
      </c>
      <c r="CH232" s="173" t="str">
        <f>IFERROR(Inv_SY_B!CH232/Inv_SY_B!$CU232-1,"")</f>
        <v/>
      </c>
      <c r="CI232" s="173" t="str">
        <f>IFERROR(Inv_SY_B!CI232/Inv_SY_B!$CU232-1,"")</f>
        <v/>
      </c>
      <c r="CJ232" s="173" t="str">
        <f>IFERROR(Inv_SY_B!CJ232/Inv_SY_B!$CU232-1,"")</f>
        <v/>
      </c>
      <c r="CK232" s="173" t="str">
        <f>IFERROR(Inv_SY_B!CK232/Inv_SY_B!$CU232-1,"")</f>
        <v/>
      </c>
      <c r="CL232" s="173" t="str">
        <f>IFERROR(Inv_SY_B!CL232/Inv_SY_B!$CU232-1,"")</f>
        <v/>
      </c>
      <c r="CM232" s="173" t="str">
        <f>IFERROR(Inv_SY_B!CM232/Inv_SY_B!$CU232-1,"")</f>
        <v/>
      </c>
      <c r="CN232" s="173" t="str">
        <f>IFERROR(Inv_SY_B!CN232/Inv_SY_B!$CU232-1,"")</f>
        <v/>
      </c>
      <c r="CO232" s="173" t="str">
        <f>IFERROR(Inv_SY_B!CO232/Inv_SY_B!$CU232-1,"")</f>
        <v/>
      </c>
      <c r="CP232" s="173" t="str">
        <f>IFERROR(Inv_SY_B!CP232/Inv_SY_B!$CU232-1,"")</f>
        <v/>
      </c>
      <c r="CQ232" s="173" t="str">
        <f>IFERROR(Inv_SY_B!CQ232/Inv_SY_B!$CU232-1,"")</f>
        <v/>
      </c>
      <c r="CR232" s="173" t="str">
        <f>IFERROR(Inv_SY_B!CR232/Inv_SY_B!$CU232-1,"")</f>
        <v/>
      </c>
      <c r="CS232" s="173" t="str">
        <f>IFERROR(Inv_SY_B!CS232/Inv_SY_B!$CU232-1,"")</f>
        <v/>
      </c>
      <c r="CT232" s="173" t="str">
        <f>IFERROR(Inv_SY_B!CT232/Inv_SY_B!$CU232-1,"")</f>
        <v/>
      </c>
      <c r="CU232" s="173"/>
      <c r="CV232" s="173"/>
      <c r="CW232" s="173"/>
      <c r="CX232" s="173"/>
    </row>
    <row r="233" spans="2:102">
      <c r="B233" s="164">
        <f t="shared" si="4"/>
        <v>45925</v>
      </c>
      <c r="C233" s="173" t="str">
        <f>IFERROR(Inv_SY_B!C233/Inv_SY_B!$CU233-1,"")</f>
        <v/>
      </c>
      <c r="D233" s="173" t="str">
        <f>IFERROR(Inv_SY_B!D233/Inv_SY_B!$CU233-1,"")</f>
        <v/>
      </c>
      <c r="E233" s="173" t="str">
        <f>IFERROR(Inv_SY_B!E233/Inv_SY_B!$CU233-1,"")</f>
        <v/>
      </c>
      <c r="F233" s="173" t="str">
        <f>IFERROR(Inv_SY_B!F233/Inv_SY_B!$CU233-1,"")</f>
        <v/>
      </c>
      <c r="G233" s="173" t="str">
        <f>IFERROR(Inv_SY_B!G233/Inv_SY_B!$CU233-1,"")</f>
        <v/>
      </c>
      <c r="H233" s="173" t="str">
        <f>IFERROR(Inv_SY_B!H233/Inv_SY_B!$CU233-1,"")</f>
        <v/>
      </c>
      <c r="I233" s="173" t="str">
        <f>IFERROR(Inv_SY_B!I233/Inv_SY_B!$CU233-1,"")</f>
        <v/>
      </c>
      <c r="J233" s="173" t="str">
        <f>IFERROR(Inv_SY_B!J233/Inv_SY_B!$CU233-1,"")</f>
        <v/>
      </c>
      <c r="K233" s="173" t="str">
        <f>IFERROR(Inv_SY_B!K233/Inv_SY_B!$CU233-1,"")</f>
        <v/>
      </c>
      <c r="L233" s="173" t="str">
        <f>IFERROR(Inv_SY_B!L233/Inv_SY_B!$CU233-1,"")</f>
        <v/>
      </c>
      <c r="M233" s="173" t="str">
        <f>IFERROR(Inv_SY_B!M233/Inv_SY_B!$CU233-1,"")</f>
        <v/>
      </c>
      <c r="N233" s="173" t="str">
        <f>IFERROR(Inv_SY_B!N233/Inv_SY_B!$CU233-1,"")</f>
        <v/>
      </c>
      <c r="O233" s="173" t="str">
        <f>IFERROR(Inv_SY_B!O233/Inv_SY_B!$CU233-1,"")</f>
        <v/>
      </c>
      <c r="P233" s="173" t="str">
        <f>IFERROR(Inv_SY_B!P233/Inv_SY_B!$CU233-1,"")</f>
        <v/>
      </c>
      <c r="Q233" s="173" t="str">
        <f>IFERROR(Inv_SY_B!Q233/Inv_SY_B!$CU233-1,"")</f>
        <v/>
      </c>
      <c r="R233" s="173" t="str">
        <f>IFERROR(Inv_SY_B!R233/Inv_SY_B!$CU233-1,"")</f>
        <v/>
      </c>
      <c r="S233" s="173" t="str">
        <f>IFERROR(Inv_SY_B!S233/Inv_SY_B!$CU233-1,"")</f>
        <v/>
      </c>
      <c r="T233" s="173" t="str">
        <f>IFERROR(Inv_SY_B!T233/Inv_SY_B!$CU233-1,"")</f>
        <v/>
      </c>
      <c r="U233" s="173" t="str">
        <f>IFERROR(Inv_SY_B!U233/Inv_SY_B!$CU233-1,"")</f>
        <v/>
      </c>
      <c r="V233" s="173" t="str">
        <f>IFERROR(Inv_SY_B!V233/Inv_SY_B!$CU233-1,"")</f>
        <v/>
      </c>
      <c r="W233" s="173" t="str">
        <f>IFERROR(Inv_SY_B!W233/Inv_SY_B!$CU233-1,"")</f>
        <v/>
      </c>
      <c r="X233" s="173" t="str">
        <f>IFERROR(Inv_SY_B!X233/Inv_SY_B!$CU233-1,"")</f>
        <v/>
      </c>
      <c r="Y233" s="173" t="str">
        <f>IFERROR(Inv_SY_B!Y233/Inv_SY_B!$CU233-1,"")</f>
        <v/>
      </c>
      <c r="Z233" s="173" t="str">
        <f>IFERROR(Inv_SY_B!Z233/Inv_SY_B!$CU233-1,"")</f>
        <v/>
      </c>
      <c r="AA233" s="173" t="str">
        <f>IFERROR(Inv_SY_B!AA233/Inv_SY_B!$CU233-1,"")</f>
        <v/>
      </c>
      <c r="AB233" s="173" t="str">
        <f>IFERROR(Inv_SY_B!AB233/Inv_SY_B!$CU233-1,"")</f>
        <v/>
      </c>
      <c r="AC233" s="173" t="str">
        <f>IFERROR(Inv_SY_B!AC233/Inv_SY_B!$CU233-1,"")</f>
        <v/>
      </c>
      <c r="AD233" s="173" t="str">
        <f>IFERROR(Inv_SY_B!AD233/Inv_SY_B!$CU233-1,"")</f>
        <v/>
      </c>
      <c r="AE233" s="173" t="str">
        <f>IFERROR(Inv_SY_B!AE233/Inv_SY_B!$CU233-1,"")</f>
        <v/>
      </c>
      <c r="AF233" s="173" t="str">
        <f>IFERROR(Inv_SY_B!AF233/Inv_SY_B!$CU233-1,"")</f>
        <v/>
      </c>
      <c r="AG233" s="173" t="str">
        <f>IFERROR(Inv_SY_B!AG233/Inv_SY_B!$CU233-1,"")</f>
        <v/>
      </c>
      <c r="AH233" s="173" t="str">
        <f>IFERROR(Inv_SY_B!AH233/Inv_SY_B!$CU233-1,"")</f>
        <v/>
      </c>
      <c r="AI233" s="173" t="str">
        <f>IFERROR(Inv_SY_B!AI233/Inv_SY_B!$CU233-1,"")</f>
        <v/>
      </c>
      <c r="AJ233" s="173" t="str">
        <f>IFERROR(Inv_SY_B!AJ233/Inv_SY_B!$CU233-1,"")</f>
        <v/>
      </c>
      <c r="AK233" s="173" t="str">
        <f>IFERROR(Inv_SY_B!AK233/Inv_SY_B!$CU233-1,"")</f>
        <v/>
      </c>
      <c r="AL233" s="173" t="str">
        <f>IFERROR(Inv_SY_B!AL233/Inv_SY_B!$CU233-1,"")</f>
        <v/>
      </c>
      <c r="AM233" s="173" t="str">
        <f>IFERROR(Inv_SY_B!AM233/Inv_SY_B!$CU233-1,"")</f>
        <v/>
      </c>
      <c r="AN233" s="173" t="str">
        <f>IFERROR(Inv_SY_B!AN233/Inv_SY_B!$CU233-1,"")</f>
        <v/>
      </c>
      <c r="AO233" s="173" t="str">
        <f>IFERROR(Inv_SY_B!AO233/Inv_SY_B!$CU233-1,"")</f>
        <v/>
      </c>
      <c r="AP233" s="173" t="str">
        <f>IFERROR(Inv_SY_B!AP233/Inv_SY_B!$CU233-1,"")</f>
        <v/>
      </c>
      <c r="AQ233" s="173" t="str">
        <f>IFERROR(Inv_SY_B!AQ233/Inv_SY_B!$CU233-1,"")</f>
        <v/>
      </c>
      <c r="AR233" s="173" t="str">
        <f>IFERROR(Inv_SY_B!AR233/Inv_SY_B!$CU233-1,"")</f>
        <v/>
      </c>
      <c r="AS233" s="173" t="str">
        <f>IFERROR(Inv_SY_B!AS233/Inv_SY_B!$CU233-1,"")</f>
        <v/>
      </c>
      <c r="AT233" s="173" t="str">
        <f>IFERROR(Inv_SY_B!AT233/Inv_SY_B!$CU233-1,"")</f>
        <v/>
      </c>
      <c r="AU233" s="173" t="str">
        <f>IFERROR(Inv_SY_B!AU233/Inv_SY_B!$CU233-1,"")</f>
        <v/>
      </c>
      <c r="AV233" s="173" t="str">
        <f>IFERROR(Inv_SY_B!AV233/Inv_SY_B!$CU233-1,"")</f>
        <v/>
      </c>
      <c r="AW233" s="173" t="str">
        <f>IFERROR(Inv_SY_B!AW233/Inv_SY_B!$CU233-1,"")</f>
        <v/>
      </c>
      <c r="AX233" s="173" t="str">
        <f>IFERROR(Inv_SY_B!AX233/Inv_SY_B!$CU233-1,"")</f>
        <v/>
      </c>
      <c r="AY233" s="173" t="str">
        <f>IFERROR(Inv_SY_B!AY233/Inv_SY_B!$CU233-1,"")</f>
        <v/>
      </c>
      <c r="AZ233" s="173" t="str">
        <f>IFERROR(Inv_SY_B!AZ233/Inv_SY_B!$CU233-1,"")</f>
        <v/>
      </c>
      <c r="BA233" s="173" t="str">
        <f>IFERROR(Inv_SY_B!BA233/Inv_SY_B!$CU233-1,"")</f>
        <v/>
      </c>
      <c r="BB233" s="173" t="str">
        <f>IFERROR(Inv_SY_B!BB233/Inv_SY_B!$CU233-1,"")</f>
        <v/>
      </c>
      <c r="BC233" s="173" t="str">
        <f>IFERROR(Inv_SY_B!BC233/Inv_SY_B!$CU233-1,"")</f>
        <v/>
      </c>
      <c r="BD233" s="173" t="str">
        <f>IFERROR(Inv_SY_B!BD233/Inv_SY_B!$CU233-1,"")</f>
        <v/>
      </c>
      <c r="BE233" s="173" t="str">
        <f>IFERROR(Inv_SY_B!BE233/Inv_SY_B!$CU233-1,"")</f>
        <v/>
      </c>
      <c r="BF233" s="173" t="str">
        <f>IFERROR(Inv_SY_B!BF233/Inv_SY_B!$CU233-1,"")</f>
        <v/>
      </c>
      <c r="BG233" s="173" t="str">
        <f>IFERROR(Inv_SY_B!BG233/Inv_SY_B!$CU233-1,"")</f>
        <v/>
      </c>
      <c r="BH233" s="173" t="str">
        <f>IFERROR(Inv_SY_B!BH233/Inv_SY_B!$CU233-1,"")</f>
        <v/>
      </c>
      <c r="BI233" s="173" t="str">
        <f>IFERROR(Inv_SY_B!BI233/Inv_SY_B!$CU233-1,"")</f>
        <v/>
      </c>
      <c r="BJ233" s="173" t="str">
        <f>IFERROR(Inv_SY_B!BJ233/Inv_SY_B!$CU233-1,"")</f>
        <v/>
      </c>
      <c r="BK233" s="173" t="str">
        <f>IFERROR(Inv_SY_B!BK233/Inv_SY_B!$CU233-1,"")</f>
        <v/>
      </c>
      <c r="BL233" s="173" t="str">
        <f>IFERROR(Inv_SY_B!BL233/Inv_SY_B!$CU233-1,"")</f>
        <v/>
      </c>
      <c r="BM233" s="173" t="str">
        <f>IFERROR(Inv_SY_B!BM233/Inv_SY_B!$CU233-1,"")</f>
        <v/>
      </c>
      <c r="BN233" s="173" t="str">
        <f>IFERROR(Inv_SY_B!BN233/Inv_SY_B!$CU233-1,"")</f>
        <v/>
      </c>
      <c r="BO233" s="173" t="str">
        <f>IFERROR(Inv_SY_B!BO233/Inv_SY_B!$CU233-1,"")</f>
        <v/>
      </c>
      <c r="BP233" s="173" t="str">
        <f>IFERROR(Inv_SY_B!BP233/Inv_SY_B!$CU233-1,"")</f>
        <v/>
      </c>
      <c r="BQ233" s="173" t="str">
        <f>IFERROR(Inv_SY_B!BQ233/Inv_SY_B!$CU233-1,"")</f>
        <v/>
      </c>
      <c r="BR233" s="173" t="str">
        <f>IFERROR(Inv_SY_B!BR233/Inv_SY_B!$CU233-1,"")</f>
        <v/>
      </c>
      <c r="BS233" s="173" t="str">
        <f>IFERROR(Inv_SY_B!BS233/Inv_SY_B!$CU233-1,"")</f>
        <v/>
      </c>
      <c r="BT233" s="173" t="str">
        <f>IFERROR(Inv_SY_B!BT233/Inv_SY_B!$CU233-1,"")</f>
        <v/>
      </c>
      <c r="BU233" s="173" t="str">
        <f>IFERROR(Inv_SY_B!BU233/Inv_SY_B!$CU233-1,"")</f>
        <v/>
      </c>
      <c r="BV233" s="173" t="str">
        <f>IFERROR(Inv_SY_B!BV233/Inv_SY_B!$CU233-1,"")</f>
        <v/>
      </c>
      <c r="BW233" s="173" t="str">
        <f>IFERROR(Inv_SY_B!BW233/Inv_SY_B!$CU233-1,"")</f>
        <v/>
      </c>
      <c r="BX233" s="173" t="str">
        <f>IFERROR(Inv_SY_B!BX233/Inv_SY_B!$CU233-1,"")</f>
        <v/>
      </c>
      <c r="BY233" s="173" t="str">
        <f>IFERROR(Inv_SY_B!BY233/Inv_SY_B!$CU233-1,"")</f>
        <v/>
      </c>
      <c r="BZ233" s="173" t="str">
        <f>IFERROR(Inv_SY_B!BZ233/Inv_SY_B!$CU233-1,"")</f>
        <v/>
      </c>
      <c r="CA233" s="173" t="str">
        <f>IFERROR(Inv_SY_B!CA233/Inv_SY_B!$CU233-1,"")</f>
        <v/>
      </c>
      <c r="CB233" s="173" t="str">
        <f>IFERROR(Inv_SY_B!CB233/Inv_SY_B!$CU233-1,"")</f>
        <v/>
      </c>
      <c r="CC233" s="173" t="str">
        <f>IFERROR(Inv_SY_B!CC233/Inv_SY_B!$CU233-1,"")</f>
        <v/>
      </c>
      <c r="CD233" s="173" t="str">
        <f>IFERROR(Inv_SY_B!CD233/Inv_SY_B!$CU233-1,"")</f>
        <v/>
      </c>
      <c r="CE233" s="173" t="str">
        <f>IFERROR(Inv_SY_B!CE233/Inv_SY_B!$CU233-1,"")</f>
        <v/>
      </c>
      <c r="CF233" s="173" t="str">
        <f>IFERROR(Inv_SY_B!CF233/Inv_SY_B!$CU233-1,"")</f>
        <v/>
      </c>
      <c r="CG233" s="173" t="str">
        <f>IFERROR(Inv_SY_B!CG233/Inv_SY_B!$CU233-1,"")</f>
        <v/>
      </c>
      <c r="CH233" s="173" t="str">
        <f>IFERROR(Inv_SY_B!CH233/Inv_SY_B!$CU233-1,"")</f>
        <v/>
      </c>
      <c r="CI233" s="173" t="str">
        <f>IFERROR(Inv_SY_B!CI233/Inv_SY_B!$CU233-1,"")</f>
        <v/>
      </c>
      <c r="CJ233" s="173" t="str">
        <f>IFERROR(Inv_SY_B!CJ233/Inv_SY_B!$CU233-1,"")</f>
        <v/>
      </c>
      <c r="CK233" s="173" t="str">
        <f>IFERROR(Inv_SY_B!CK233/Inv_SY_B!$CU233-1,"")</f>
        <v/>
      </c>
      <c r="CL233" s="173" t="str">
        <f>IFERROR(Inv_SY_B!CL233/Inv_SY_B!$CU233-1,"")</f>
        <v/>
      </c>
      <c r="CM233" s="173" t="str">
        <f>IFERROR(Inv_SY_B!CM233/Inv_SY_B!$CU233-1,"")</f>
        <v/>
      </c>
      <c r="CN233" s="173" t="str">
        <f>IFERROR(Inv_SY_B!CN233/Inv_SY_B!$CU233-1,"")</f>
        <v/>
      </c>
      <c r="CO233" s="173" t="str">
        <f>IFERROR(Inv_SY_B!CO233/Inv_SY_B!$CU233-1,"")</f>
        <v/>
      </c>
      <c r="CP233" s="173" t="str">
        <f>IFERROR(Inv_SY_B!CP233/Inv_SY_B!$CU233-1,"")</f>
        <v/>
      </c>
      <c r="CQ233" s="173" t="str">
        <f>IFERROR(Inv_SY_B!CQ233/Inv_SY_B!$CU233-1,"")</f>
        <v/>
      </c>
      <c r="CR233" s="173" t="str">
        <f>IFERROR(Inv_SY_B!CR233/Inv_SY_B!$CU233-1,"")</f>
        <v/>
      </c>
      <c r="CS233" s="173" t="str">
        <f>IFERROR(Inv_SY_B!CS233/Inv_SY_B!$CU233-1,"")</f>
        <v/>
      </c>
      <c r="CT233" s="173" t="str">
        <f>IFERROR(Inv_SY_B!CT233/Inv_SY_B!$CU233-1,"")</f>
        <v/>
      </c>
      <c r="CU233" s="173"/>
      <c r="CV233" s="173"/>
      <c r="CW233" s="173"/>
      <c r="CX233" s="173"/>
    </row>
    <row r="234" spans="2:102">
      <c r="B234" s="164">
        <f t="shared" si="4"/>
        <v>45926</v>
      </c>
      <c r="C234" s="173" t="str">
        <f>IFERROR(Inv_SY_B!C234/Inv_SY_B!$CU234-1,"")</f>
        <v/>
      </c>
      <c r="D234" s="173" t="str">
        <f>IFERROR(Inv_SY_B!D234/Inv_SY_B!$CU234-1,"")</f>
        <v/>
      </c>
      <c r="E234" s="173" t="str">
        <f>IFERROR(Inv_SY_B!E234/Inv_SY_B!$CU234-1,"")</f>
        <v/>
      </c>
      <c r="F234" s="173" t="str">
        <f>IFERROR(Inv_SY_B!F234/Inv_SY_B!$CU234-1,"")</f>
        <v/>
      </c>
      <c r="G234" s="173" t="str">
        <f>IFERROR(Inv_SY_B!G234/Inv_SY_B!$CU234-1,"")</f>
        <v/>
      </c>
      <c r="H234" s="173" t="str">
        <f>IFERROR(Inv_SY_B!H234/Inv_SY_B!$CU234-1,"")</f>
        <v/>
      </c>
      <c r="I234" s="173" t="str">
        <f>IFERROR(Inv_SY_B!I234/Inv_SY_B!$CU234-1,"")</f>
        <v/>
      </c>
      <c r="J234" s="173" t="str">
        <f>IFERROR(Inv_SY_B!J234/Inv_SY_B!$CU234-1,"")</f>
        <v/>
      </c>
      <c r="K234" s="173" t="str">
        <f>IFERROR(Inv_SY_B!K234/Inv_SY_B!$CU234-1,"")</f>
        <v/>
      </c>
      <c r="L234" s="173" t="str">
        <f>IFERROR(Inv_SY_B!L234/Inv_SY_B!$CU234-1,"")</f>
        <v/>
      </c>
      <c r="M234" s="173" t="str">
        <f>IFERROR(Inv_SY_B!M234/Inv_SY_B!$CU234-1,"")</f>
        <v/>
      </c>
      <c r="N234" s="173" t="str">
        <f>IFERROR(Inv_SY_B!N234/Inv_SY_B!$CU234-1,"")</f>
        <v/>
      </c>
      <c r="O234" s="173" t="str">
        <f>IFERROR(Inv_SY_B!O234/Inv_SY_B!$CU234-1,"")</f>
        <v/>
      </c>
      <c r="P234" s="173" t="str">
        <f>IFERROR(Inv_SY_B!P234/Inv_SY_B!$CU234-1,"")</f>
        <v/>
      </c>
      <c r="Q234" s="173" t="str">
        <f>IFERROR(Inv_SY_B!Q234/Inv_SY_B!$CU234-1,"")</f>
        <v/>
      </c>
      <c r="R234" s="173" t="str">
        <f>IFERROR(Inv_SY_B!R234/Inv_SY_B!$CU234-1,"")</f>
        <v/>
      </c>
      <c r="S234" s="173" t="str">
        <f>IFERROR(Inv_SY_B!S234/Inv_SY_B!$CU234-1,"")</f>
        <v/>
      </c>
      <c r="T234" s="173" t="str">
        <f>IFERROR(Inv_SY_B!T234/Inv_SY_B!$CU234-1,"")</f>
        <v/>
      </c>
      <c r="U234" s="173" t="str">
        <f>IFERROR(Inv_SY_B!U234/Inv_SY_B!$CU234-1,"")</f>
        <v/>
      </c>
      <c r="V234" s="173" t="str">
        <f>IFERROR(Inv_SY_B!V234/Inv_SY_B!$CU234-1,"")</f>
        <v/>
      </c>
      <c r="W234" s="173" t="str">
        <f>IFERROR(Inv_SY_B!W234/Inv_SY_B!$CU234-1,"")</f>
        <v/>
      </c>
      <c r="X234" s="173" t="str">
        <f>IFERROR(Inv_SY_B!X234/Inv_SY_B!$CU234-1,"")</f>
        <v/>
      </c>
      <c r="Y234" s="173" t="str">
        <f>IFERROR(Inv_SY_B!Y234/Inv_SY_B!$CU234-1,"")</f>
        <v/>
      </c>
      <c r="Z234" s="173" t="str">
        <f>IFERROR(Inv_SY_B!Z234/Inv_SY_B!$CU234-1,"")</f>
        <v/>
      </c>
      <c r="AA234" s="173" t="str">
        <f>IFERROR(Inv_SY_B!AA234/Inv_SY_B!$CU234-1,"")</f>
        <v/>
      </c>
      <c r="AB234" s="173" t="str">
        <f>IFERROR(Inv_SY_B!AB234/Inv_SY_B!$CU234-1,"")</f>
        <v/>
      </c>
      <c r="AC234" s="173" t="str">
        <f>IFERROR(Inv_SY_B!AC234/Inv_SY_B!$CU234-1,"")</f>
        <v/>
      </c>
      <c r="AD234" s="173" t="str">
        <f>IFERROR(Inv_SY_B!AD234/Inv_SY_B!$CU234-1,"")</f>
        <v/>
      </c>
      <c r="AE234" s="173" t="str">
        <f>IFERROR(Inv_SY_B!AE234/Inv_SY_B!$CU234-1,"")</f>
        <v/>
      </c>
      <c r="AF234" s="173" t="str">
        <f>IFERROR(Inv_SY_B!AF234/Inv_SY_B!$CU234-1,"")</f>
        <v/>
      </c>
      <c r="AG234" s="173" t="str">
        <f>IFERROR(Inv_SY_B!AG234/Inv_SY_B!$CU234-1,"")</f>
        <v/>
      </c>
      <c r="AH234" s="173" t="str">
        <f>IFERROR(Inv_SY_B!AH234/Inv_SY_B!$CU234-1,"")</f>
        <v/>
      </c>
      <c r="AI234" s="173" t="str">
        <f>IFERROR(Inv_SY_B!AI234/Inv_SY_B!$CU234-1,"")</f>
        <v/>
      </c>
      <c r="AJ234" s="173" t="str">
        <f>IFERROR(Inv_SY_B!AJ234/Inv_SY_B!$CU234-1,"")</f>
        <v/>
      </c>
      <c r="AK234" s="173" t="str">
        <f>IFERROR(Inv_SY_B!AK234/Inv_SY_B!$CU234-1,"")</f>
        <v/>
      </c>
      <c r="AL234" s="173" t="str">
        <f>IFERROR(Inv_SY_B!AL234/Inv_SY_B!$CU234-1,"")</f>
        <v/>
      </c>
      <c r="AM234" s="173" t="str">
        <f>IFERROR(Inv_SY_B!AM234/Inv_SY_B!$CU234-1,"")</f>
        <v/>
      </c>
      <c r="AN234" s="173" t="str">
        <f>IFERROR(Inv_SY_B!AN234/Inv_SY_B!$CU234-1,"")</f>
        <v/>
      </c>
      <c r="AO234" s="173" t="str">
        <f>IFERROR(Inv_SY_B!AO234/Inv_SY_B!$CU234-1,"")</f>
        <v/>
      </c>
      <c r="AP234" s="173" t="str">
        <f>IFERROR(Inv_SY_B!AP234/Inv_SY_B!$CU234-1,"")</f>
        <v/>
      </c>
      <c r="AQ234" s="173" t="str">
        <f>IFERROR(Inv_SY_B!AQ234/Inv_SY_B!$CU234-1,"")</f>
        <v/>
      </c>
      <c r="AR234" s="173" t="str">
        <f>IFERROR(Inv_SY_B!AR234/Inv_SY_B!$CU234-1,"")</f>
        <v/>
      </c>
      <c r="AS234" s="173" t="str">
        <f>IFERROR(Inv_SY_B!AS234/Inv_SY_B!$CU234-1,"")</f>
        <v/>
      </c>
      <c r="AT234" s="173" t="str">
        <f>IFERROR(Inv_SY_B!AT234/Inv_SY_B!$CU234-1,"")</f>
        <v/>
      </c>
      <c r="AU234" s="173" t="str">
        <f>IFERROR(Inv_SY_B!AU234/Inv_SY_B!$CU234-1,"")</f>
        <v/>
      </c>
      <c r="AV234" s="173" t="str">
        <f>IFERROR(Inv_SY_B!AV234/Inv_SY_B!$CU234-1,"")</f>
        <v/>
      </c>
      <c r="AW234" s="173" t="str">
        <f>IFERROR(Inv_SY_B!AW234/Inv_SY_B!$CU234-1,"")</f>
        <v/>
      </c>
      <c r="AX234" s="173" t="str">
        <f>IFERROR(Inv_SY_B!AX234/Inv_SY_B!$CU234-1,"")</f>
        <v/>
      </c>
      <c r="AY234" s="173" t="str">
        <f>IFERROR(Inv_SY_B!AY234/Inv_SY_B!$CU234-1,"")</f>
        <v/>
      </c>
      <c r="AZ234" s="173" t="str">
        <f>IFERROR(Inv_SY_B!AZ234/Inv_SY_B!$CU234-1,"")</f>
        <v/>
      </c>
      <c r="BA234" s="173" t="str">
        <f>IFERROR(Inv_SY_B!BA234/Inv_SY_B!$CU234-1,"")</f>
        <v/>
      </c>
      <c r="BB234" s="173" t="str">
        <f>IFERROR(Inv_SY_B!BB234/Inv_SY_B!$CU234-1,"")</f>
        <v/>
      </c>
      <c r="BC234" s="173" t="str">
        <f>IFERROR(Inv_SY_B!BC234/Inv_SY_B!$CU234-1,"")</f>
        <v/>
      </c>
      <c r="BD234" s="173" t="str">
        <f>IFERROR(Inv_SY_B!BD234/Inv_SY_B!$CU234-1,"")</f>
        <v/>
      </c>
      <c r="BE234" s="173" t="str">
        <f>IFERROR(Inv_SY_B!BE234/Inv_SY_B!$CU234-1,"")</f>
        <v/>
      </c>
      <c r="BF234" s="173" t="str">
        <f>IFERROR(Inv_SY_B!BF234/Inv_SY_B!$CU234-1,"")</f>
        <v/>
      </c>
      <c r="BG234" s="173" t="str">
        <f>IFERROR(Inv_SY_B!BG234/Inv_SY_B!$CU234-1,"")</f>
        <v/>
      </c>
      <c r="BH234" s="173" t="str">
        <f>IFERROR(Inv_SY_B!BH234/Inv_SY_B!$CU234-1,"")</f>
        <v/>
      </c>
      <c r="BI234" s="173" t="str">
        <f>IFERROR(Inv_SY_B!BI234/Inv_SY_B!$CU234-1,"")</f>
        <v/>
      </c>
      <c r="BJ234" s="173" t="str">
        <f>IFERROR(Inv_SY_B!BJ234/Inv_SY_B!$CU234-1,"")</f>
        <v/>
      </c>
      <c r="BK234" s="173" t="str">
        <f>IFERROR(Inv_SY_B!BK234/Inv_SY_B!$CU234-1,"")</f>
        <v/>
      </c>
      <c r="BL234" s="173" t="str">
        <f>IFERROR(Inv_SY_B!BL234/Inv_SY_B!$CU234-1,"")</f>
        <v/>
      </c>
      <c r="BM234" s="173" t="str">
        <f>IFERROR(Inv_SY_B!BM234/Inv_SY_B!$CU234-1,"")</f>
        <v/>
      </c>
      <c r="BN234" s="173" t="str">
        <f>IFERROR(Inv_SY_B!BN234/Inv_SY_B!$CU234-1,"")</f>
        <v/>
      </c>
      <c r="BO234" s="173" t="str">
        <f>IFERROR(Inv_SY_B!BO234/Inv_SY_B!$CU234-1,"")</f>
        <v/>
      </c>
      <c r="BP234" s="173" t="str">
        <f>IFERROR(Inv_SY_B!BP234/Inv_SY_B!$CU234-1,"")</f>
        <v/>
      </c>
      <c r="BQ234" s="173" t="str">
        <f>IFERROR(Inv_SY_B!BQ234/Inv_SY_B!$CU234-1,"")</f>
        <v/>
      </c>
      <c r="BR234" s="173" t="str">
        <f>IFERROR(Inv_SY_B!BR234/Inv_SY_B!$CU234-1,"")</f>
        <v/>
      </c>
      <c r="BS234" s="173" t="str">
        <f>IFERROR(Inv_SY_B!BS234/Inv_SY_B!$CU234-1,"")</f>
        <v/>
      </c>
      <c r="BT234" s="173" t="str">
        <f>IFERROR(Inv_SY_B!BT234/Inv_SY_B!$CU234-1,"")</f>
        <v/>
      </c>
      <c r="BU234" s="173" t="str">
        <f>IFERROR(Inv_SY_B!BU234/Inv_SY_B!$CU234-1,"")</f>
        <v/>
      </c>
      <c r="BV234" s="173" t="str">
        <f>IFERROR(Inv_SY_B!BV234/Inv_SY_B!$CU234-1,"")</f>
        <v/>
      </c>
      <c r="BW234" s="173" t="str">
        <f>IFERROR(Inv_SY_B!BW234/Inv_SY_B!$CU234-1,"")</f>
        <v/>
      </c>
      <c r="BX234" s="173" t="str">
        <f>IFERROR(Inv_SY_B!BX234/Inv_SY_B!$CU234-1,"")</f>
        <v/>
      </c>
      <c r="BY234" s="173" t="str">
        <f>IFERROR(Inv_SY_B!BY234/Inv_SY_B!$CU234-1,"")</f>
        <v/>
      </c>
      <c r="BZ234" s="173" t="str">
        <f>IFERROR(Inv_SY_B!BZ234/Inv_SY_B!$CU234-1,"")</f>
        <v/>
      </c>
      <c r="CA234" s="173" t="str">
        <f>IFERROR(Inv_SY_B!CA234/Inv_SY_B!$CU234-1,"")</f>
        <v/>
      </c>
      <c r="CB234" s="173" t="str">
        <f>IFERROR(Inv_SY_B!CB234/Inv_SY_B!$CU234-1,"")</f>
        <v/>
      </c>
      <c r="CC234" s="173" t="str">
        <f>IFERROR(Inv_SY_B!CC234/Inv_SY_B!$CU234-1,"")</f>
        <v/>
      </c>
      <c r="CD234" s="173" t="str">
        <f>IFERROR(Inv_SY_B!CD234/Inv_SY_B!$CU234-1,"")</f>
        <v/>
      </c>
      <c r="CE234" s="173" t="str">
        <f>IFERROR(Inv_SY_B!CE234/Inv_SY_B!$CU234-1,"")</f>
        <v/>
      </c>
      <c r="CF234" s="173" t="str">
        <f>IFERROR(Inv_SY_B!CF234/Inv_SY_B!$CU234-1,"")</f>
        <v/>
      </c>
      <c r="CG234" s="173" t="str">
        <f>IFERROR(Inv_SY_B!CG234/Inv_SY_B!$CU234-1,"")</f>
        <v/>
      </c>
      <c r="CH234" s="173" t="str">
        <f>IFERROR(Inv_SY_B!CH234/Inv_SY_B!$CU234-1,"")</f>
        <v/>
      </c>
      <c r="CI234" s="173" t="str">
        <f>IFERROR(Inv_SY_B!CI234/Inv_SY_B!$CU234-1,"")</f>
        <v/>
      </c>
      <c r="CJ234" s="173" t="str">
        <f>IFERROR(Inv_SY_B!CJ234/Inv_SY_B!$CU234-1,"")</f>
        <v/>
      </c>
      <c r="CK234" s="173" t="str">
        <f>IFERROR(Inv_SY_B!CK234/Inv_SY_B!$CU234-1,"")</f>
        <v/>
      </c>
      <c r="CL234" s="173" t="str">
        <f>IFERROR(Inv_SY_B!CL234/Inv_SY_B!$CU234-1,"")</f>
        <v/>
      </c>
      <c r="CM234" s="173" t="str">
        <f>IFERROR(Inv_SY_B!CM234/Inv_SY_B!$CU234-1,"")</f>
        <v/>
      </c>
      <c r="CN234" s="173" t="str">
        <f>IFERROR(Inv_SY_B!CN234/Inv_SY_B!$CU234-1,"")</f>
        <v/>
      </c>
      <c r="CO234" s="173" t="str">
        <f>IFERROR(Inv_SY_B!CO234/Inv_SY_B!$CU234-1,"")</f>
        <v/>
      </c>
      <c r="CP234" s="173" t="str">
        <f>IFERROR(Inv_SY_B!CP234/Inv_SY_B!$CU234-1,"")</f>
        <v/>
      </c>
      <c r="CQ234" s="173" t="str">
        <f>IFERROR(Inv_SY_B!CQ234/Inv_SY_B!$CU234-1,"")</f>
        <v/>
      </c>
      <c r="CR234" s="173" t="str">
        <f>IFERROR(Inv_SY_B!CR234/Inv_SY_B!$CU234-1,"")</f>
        <v/>
      </c>
      <c r="CS234" s="173" t="str">
        <f>IFERROR(Inv_SY_B!CS234/Inv_SY_B!$CU234-1,"")</f>
        <v/>
      </c>
      <c r="CT234" s="173" t="str">
        <f>IFERROR(Inv_SY_B!CT234/Inv_SY_B!$CU234-1,"")</f>
        <v/>
      </c>
      <c r="CU234" s="173"/>
      <c r="CV234" s="173"/>
      <c r="CW234" s="173"/>
      <c r="CX234" s="173"/>
    </row>
    <row r="235" spans="2:102">
      <c r="B235" s="164">
        <f t="shared" si="4"/>
        <v>45927</v>
      </c>
      <c r="C235" s="173" t="str">
        <f>IFERROR(Inv_SY_B!C235/Inv_SY_B!$CU235-1,"")</f>
        <v/>
      </c>
      <c r="D235" s="173" t="str">
        <f>IFERROR(Inv_SY_B!D235/Inv_SY_B!$CU235-1,"")</f>
        <v/>
      </c>
      <c r="E235" s="173" t="str">
        <f>IFERROR(Inv_SY_B!E235/Inv_SY_B!$CU235-1,"")</f>
        <v/>
      </c>
      <c r="F235" s="173" t="str">
        <f>IFERROR(Inv_SY_B!F235/Inv_SY_B!$CU235-1,"")</f>
        <v/>
      </c>
      <c r="G235" s="173" t="str">
        <f>IFERROR(Inv_SY_B!G235/Inv_SY_B!$CU235-1,"")</f>
        <v/>
      </c>
      <c r="H235" s="173" t="str">
        <f>IFERROR(Inv_SY_B!H235/Inv_SY_B!$CU235-1,"")</f>
        <v/>
      </c>
      <c r="I235" s="173" t="str">
        <f>IFERROR(Inv_SY_B!I235/Inv_SY_B!$CU235-1,"")</f>
        <v/>
      </c>
      <c r="J235" s="173" t="str">
        <f>IFERROR(Inv_SY_B!J235/Inv_SY_B!$CU235-1,"")</f>
        <v/>
      </c>
      <c r="K235" s="173" t="str">
        <f>IFERROR(Inv_SY_B!K235/Inv_SY_B!$CU235-1,"")</f>
        <v/>
      </c>
      <c r="L235" s="173" t="str">
        <f>IFERROR(Inv_SY_B!L235/Inv_SY_B!$CU235-1,"")</f>
        <v/>
      </c>
      <c r="M235" s="173" t="str">
        <f>IFERROR(Inv_SY_B!M235/Inv_SY_B!$CU235-1,"")</f>
        <v/>
      </c>
      <c r="N235" s="173" t="str">
        <f>IFERROR(Inv_SY_B!N235/Inv_SY_B!$CU235-1,"")</f>
        <v/>
      </c>
      <c r="O235" s="173" t="str">
        <f>IFERROR(Inv_SY_B!O235/Inv_SY_B!$CU235-1,"")</f>
        <v/>
      </c>
      <c r="P235" s="173" t="str">
        <f>IFERROR(Inv_SY_B!P235/Inv_SY_B!$CU235-1,"")</f>
        <v/>
      </c>
      <c r="Q235" s="173" t="str">
        <f>IFERROR(Inv_SY_B!Q235/Inv_SY_B!$CU235-1,"")</f>
        <v/>
      </c>
      <c r="R235" s="173" t="str">
        <f>IFERROR(Inv_SY_B!R235/Inv_SY_B!$CU235-1,"")</f>
        <v/>
      </c>
      <c r="S235" s="173" t="str">
        <f>IFERROR(Inv_SY_B!S235/Inv_SY_B!$CU235-1,"")</f>
        <v/>
      </c>
      <c r="T235" s="173" t="str">
        <f>IFERROR(Inv_SY_B!T235/Inv_SY_B!$CU235-1,"")</f>
        <v/>
      </c>
      <c r="U235" s="173" t="str">
        <f>IFERROR(Inv_SY_B!U235/Inv_SY_B!$CU235-1,"")</f>
        <v/>
      </c>
      <c r="V235" s="173" t="str">
        <f>IFERROR(Inv_SY_B!V235/Inv_SY_B!$CU235-1,"")</f>
        <v/>
      </c>
      <c r="W235" s="173" t="str">
        <f>IFERROR(Inv_SY_B!W235/Inv_SY_B!$CU235-1,"")</f>
        <v/>
      </c>
      <c r="X235" s="173" t="str">
        <f>IFERROR(Inv_SY_B!X235/Inv_SY_B!$CU235-1,"")</f>
        <v/>
      </c>
      <c r="Y235" s="173" t="str">
        <f>IFERROR(Inv_SY_B!Y235/Inv_SY_B!$CU235-1,"")</f>
        <v/>
      </c>
      <c r="Z235" s="173" t="str">
        <f>IFERROR(Inv_SY_B!Z235/Inv_SY_B!$CU235-1,"")</f>
        <v/>
      </c>
      <c r="AA235" s="173" t="str">
        <f>IFERROR(Inv_SY_B!AA235/Inv_SY_B!$CU235-1,"")</f>
        <v/>
      </c>
      <c r="AB235" s="173" t="str">
        <f>IFERROR(Inv_SY_B!AB235/Inv_SY_B!$CU235-1,"")</f>
        <v/>
      </c>
      <c r="AC235" s="173" t="str">
        <f>IFERROR(Inv_SY_B!AC235/Inv_SY_B!$CU235-1,"")</f>
        <v/>
      </c>
      <c r="AD235" s="173" t="str">
        <f>IFERROR(Inv_SY_B!AD235/Inv_SY_B!$CU235-1,"")</f>
        <v/>
      </c>
      <c r="AE235" s="173" t="str">
        <f>IFERROR(Inv_SY_B!AE235/Inv_SY_B!$CU235-1,"")</f>
        <v/>
      </c>
      <c r="AF235" s="173" t="str">
        <f>IFERROR(Inv_SY_B!AF235/Inv_SY_B!$CU235-1,"")</f>
        <v/>
      </c>
      <c r="AG235" s="173" t="str">
        <f>IFERROR(Inv_SY_B!AG235/Inv_SY_B!$CU235-1,"")</f>
        <v/>
      </c>
      <c r="AH235" s="173" t="str">
        <f>IFERROR(Inv_SY_B!AH235/Inv_SY_B!$CU235-1,"")</f>
        <v/>
      </c>
      <c r="AI235" s="173" t="str">
        <f>IFERROR(Inv_SY_B!AI235/Inv_SY_B!$CU235-1,"")</f>
        <v/>
      </c>
      <c r="AJ235" s="173" t="str">
        <f>IFERROR(Inv_SY_B!AJ235/Inv_SY_B!$CU235-1,"")</f>
        <v/>
      </c>
      <c r="AK235" s="173" t="str">
        <f>IFERROR(Inv_SY_B!AK235/Inv_SY_B!$CU235-1,"")</f>
        <v/>
      </c>
      <c r="AL235" s="173" t="str">
        <f>IFERROR(Inv_SY_B!AL235/Inv_SY_B!$CU235-1,"")</f>
        <v/>
      </c>
      <c r="AM235" s="173" t="str">
        <f>IFERROR(Inv_SY_B!AM235/Inv_SY_B!$CU235-1,"")</f>
        <v/>
      </c>
      <c r="AN235" s="173" t="str">
        <f>IFERROR(Inv_SY_B!AN235/Inv_SY_B!$CU235-1,"")</f>
        <v/>
      </c>
      <c r="AO235" s="173" t="str">
        <f>IFERROR(Inv_SY_B!AO235/Inv_SY_B!$CU235-1,"")</f>
        <v/>
      </c>
      <c r="AP235" s="173" t="str">
        <f>IFERROR(Inv_SY_B!AP235/Inv_SY_B!$CU235-1,"")</f>
        <v/>
      </c>
      <c r="AQ235" s="173" t="str">
        <f>IFERROR(Inv_SY_B!AQ235/Inv_SY_B!$CU235-1,"")</f>
        <v/>
      </c>
      <c r="AR235" s="173" t="str">
        <f>IFERROR(Inv_SY_B!AR235/Inv_SY_B!$CU235-1,"")</f>
        <v/>
      </c>
      <c r="AS235" s="173" t="str">
        <f>IFERROR(Inv_SY_B!AS235/Inv_SY_B!$CU235-1,"")</f>
        <v/>
      </c>
      <c r="AT235" s="173" t="str">
        <f>IFERROR(Inv_SY_B!AT235/Inv_SY_B!$CU235-1,"")</f>
        <v/>
      </c>
      <c r="AU235" s="173" t="str">
        <f>IFERROR(Inv_SY_B!AU235/Inv_SY_B!$CU235-1,"")</f>
        <v/>
      </c>
      <c r="AV235" s="173" t="str">
        <f>IFERROR(Inv_SY_B!AV235/Inv_SY_B!$CU235-1,"")</f>
        <v/>
      </c>
      <c r="AW235" s="173" t="str">
        <f>IFERROR(Inv_SY_B!AW235/Inv_SY_B!$CU235-1,"")</f>
        <v/>
      </c>
      <c r="AX235" s="173" t="str">
        <f>IFERROR(Inv_SY_B!AX235/Inv_SY_B!$CU235-1,"")</f>
        <v/>
      </c>
      <c r="AY235" s="173" t="str">
        <f>IFERROR(Inv_SY_B!AY235/Inv_SY_B!$CU235-1,"")</f>
        <v/>
      </c>
      <c r="AZ235" s="173" t="str">
        <f>IFERROR(Inv_SY_B!AZ235/Inv_SY_B!$CU235-1,"")</f>
        <v/>
      </c>
      <c r="BA235" s="173" t="str">
        <f>IFERROR(Inv_SY_B!BA235/Inv_SY_B!$CU235-1,"")</f>
        <v/>
      </c>
      <c r="BB235" s="173" t="str">
        <f>IFERROR(Inv_SY_B!BB235/Inv_SY_B!$CU235-1,"")</f>
        <v/>
      </c>
      <c r="BC235" s="173" t="str">
        <f>IFERROR(Inv_SY_B!BC235/Inv_SY_B!$CU235-1,"")</f>
        <v/>
      </c>
      <c r="BD235" s="173" t="str">
        <f>IFERROR(Inv_SY_B!BD235/Inv_SY_B!$CU235-1,"")</f>
        <v/>
      </c>
      <c r="BE235" s="173" t="str">
        <f>IFERROR(Inv_SY_B!BE235/Inv_SY_B!$CU235-1,"")</f>
        <v/>
      </c>
      <c r="BF235" s="173" t="str">
        <f>IFERROR(Inv_SY_B!BF235/Inv_SY_B!$CU235-1,"")</f>
        <v/>
      </c>
      <c r="BG235" s="173" t="str">
        <f>IFERROR(Inv_SY_B!BG235/Inv_SY_B!$CU235-1,"")</f>
        <v/>
      </c>
      <c r="BH235" s="173" t="str">
        <f>IFERROR(Inv_SY_B!BH235/Inv_SY_B!$CU235-1,"")</f>
        <v/>
      </c>
      <c r="BI235" s="173" t="str">
        <f>IFERROR(Inv_SY_B!BI235/Inv_SY_B!$CU235-1,"")</f>
        <v/>
      </c>
      <c r="BJ235" s="173" t="str">
        <f>IFERROR(Inv_SY_B!BJ235/Inv_SY_B!$CU235-1,"")</f>
        <v/>
      </c>
      <c r="BK235" s="173" t="str">
        <f>IFERROR(Inv_SY_B!BK235/Inv_SY_B!$CU235-1,"")</f>
        <v/>
      </c>
      <c r="BL235" s="173" t="str">
        <f>IFERROR(Inv_SY_B!BL235/Inv_SY_B!$CU235-1,"")</f>
        <v/>
      </c>
      <c r="BM235" s="173" t="str">
        <f>IFERROR(Inv_SY_B!BM235/Inv_SY_B!$CU235-1,"")</f>
        <v/>
      </c>
      <c r="BN235" s="173" t="str">
        <f>IFERROR(Inv_SY_B!BN235/Inv_SY_B!$CU235-1,"")</f>
        <v/>
      </c>
      <c r="BO235" s="173" t="str">
        <f>IFERROR(Inv_SY_B!BO235/Inv_SY_B!$CU235-1,"")</f>
        <v/>
      </c>
      <c r="BP235" s="173" t="str">
        <f>IFERROR(Inv_SY_B!BP235/Inv_SY_B!$CU235-1,"")</f>
        <v/>
      </c>
      <c r="BQ235" s="173" t="str">
        <f>IFERROR(Inv_SY_B!BQ235/Inv_SY_B!$CU235-1,"")</f>
        <v/>
      </c>
      <c r="BR235" s="173" t="str">
        <f>IFERROR(Inv_SY_B!BR235/Inv_SY_B!$CU235-1,"")</f>
        <v/>
      </c>
      <c r="BS235" s="173" t="str">
        <f>IFERROR(Inv_SY_B!BS235/Inv_SY_B!$CU235-1,"")</f>
        <v/>
      </c>
      <c r="BT235" s="173" t="str">
        <f>IFERROR(Inv_SY_B!BT235/Inv_SY_B!$CU235-1,"")</f>
        <v/>
      </c>
      <c r="BU235" s="173" t="str">
        <f>IFERROR(Inv_SY_B!BU235/Inv_SY_B!$CU235-1,"")</f>
        <v/>
      </c>
      <c r="BV235" s="173" t="str">
        <f>IFERROR(Inv_SY_B!BV235/Inv_SY_B!$CU235-1,"")</f>
        <v/>
      </c>
      <c r="BW235" s="173" t="str">
        <f>IFERROR(Inv_SY_B!BW235/Inv_SY_B!$CU235-1,"")</f>
        <v/>
      </c>
      <c r="BX235" s="173" t="str">
        <f>IFERROR(Inv_SY_B!BX235/Inv_SY_B!$CU235-1,"")</f>
        <v/>
      </c>
      <c r="BY235" s="173" t="str">
        <f>IFERROR(Inv_SY_B!BY235/Inv_SY_B!$CU235-1,"")</f>
        <v/>
      </c>
      <c r="BZ235" s="173" t="str">
        <f>IFERROR(Inv_SY_B!BZ235/Inv_SY_B!$CU235-1,"")</f>
        <v/>
      </c>
      <c r="CA235" s="173" t="str">
        <f>IFERROR(Inv_SY_B!CA235/Inv_SY_B!$CU235-1,"")</f>
        <v/>
      </c>
      <c r="CB235" s="173" t="str">
        <f>IFERROR(Inv_SY_B!CB235/Inv_SY_B!$CU235-1,"")</f>
        <v/>
      </c>
      <c r="CC235" s="173" t="str">
        <f>IFERROR(Inv_SY_B!CC235/Inv_SY_B!$CU235-1,"")</f>
        <v/>
      </c>
      <c r="CD235" s="173" t="str">
        <f>IFERROR(Inv_SY_B!CD235/Inv_SY_B!$CU235-1,"")</f>
        <v/>
      </c>
      <c r="CE235" s="173" t="str">
        <f>IFERROR(Inv_SY_B!CE235/Inv_SY_B!$CU235-1,"")</f>
        <v/>
      </c>
      <c r="CF235" s="173" t="str">
        <f>IFERROR(Inv_SY_B!CF235/Inv_SY_B!$CU235-1,"")</f>
        <v/>
      </c>
      <c r="CG235" s="173" t="str">
        <f>IFERROR(Inv_SY_B!CG235/Inv_SY_B!$CU235-1,"")</f>
        <v/>
      </c>
      <c r="CH235" s="173" t="str">
        <f>IFERROR(Inv_SY_B!CH235/Inv_SY_B!$CU235-1,"")</f>
        <v/>
      </c>
      <c r="CI235" s="173" t="str">
        <f>IFERROR(Inv_SY_B!CI235/Inv_SY_B!$CU235-1,"")</f>
        <v/>
      </c>
      <c r="CJ235" s="173" t="str">
        <f>IFERROR(Inv_SY_B!CJ235/Inv_SY_B!$CU235-1,"")</f>
        <v/>
      </c>
      <c r="CK235" s="173" t="str">
        <f>IFERROR(Inv_SY_B!CK235/Inv_SY_B!$CU235-1,"")</f>
        <v/>
      </c>
      <c r="CL235" s="173" t="str">
        <f>IFERROR(Inv_SY_B!CL235/Inv_SY_B!$CU235-1,"")</f>
        <v/>
      </c>
      <c r="CM235" s="173" t="str">
        <f>IFERROR(Inv_SY_B!CM235/Inv_SY_B!$CU235-1,"")</f>
        <v/>
      </c>
      <c r="CN235" s="173" t="str">
        <f>IFERROR(Inv_SY_B!CN235/Inv_SY_B!$CU235-1,"")</f>
        <v/>
      </c>
      <c r="CO235" s="173" t="str">
        <f>IFERROR(Inv_SY_B!CO235/Inv_SY_B!$CU235-1,"")</f>
        <v/>
      </c>
      <c r="CP235" s="173" t="str">
        <f>IFERROR(Inv_SY_B!CP235/Inv_SY_B!$CU235-1,"")</f>
        <v/>
      </c>
      <c r="CQ235" s="173" t="str">
        <f>IFERROR(Inv_SY_B!CQ235/Inv_SY_B!$CU235-1,"")</f>
        <v/>
      </c>
      <c r="CR235" s="173" t="str">
        <f>IFERROR(Inv_SY_B!CR235/Inv_SY_B!$CU235-1,"")</f>
        <v/>
      </c>
      <c r="CS235" s="173" t="str">
        <f>IFERROR(Inv_SY_B!CS235/Inv_SY_B!$CU235-1,"")</f>
        <v/>
      </c>
      <c r="CT235" s="173" t="str">
        <f>IFERROR(Inv_SY_B!CT235/Inv_SY_B!$CU235-1,"")</f>
        <v/>
      </c>
      <c r="CU235" s="173"/>
      <c r="CV235" s="173"/>
      <c r="CW235" s="173"/>
      <c r="CX235" s="173"/>
    </row>
    <row r="236" spans="2:102">
      <c r="B236" s="164">
        <f t="shared" si="4"/>
        <v>45928</v>
      </c>
      <c r="C236" s="173" t="str">
        <f>IFERROR(Inv_SY_B!C236/Inv_SY_B!$CU236-1,"")</f>
        <v/>
      </c>
      <c r="D236" s="173" t="str">
        <f>IFERROR(Inv_SY_B!D236/Inv_SY_B!$CU236-1,"")</f>
        <v/>
      </c>
      <c r="E236" s="173" t="str">
        <f>IFERROR(Inv_SY_B!E236/Inv_SY_B!$CU236-1,"")</f>
        <v/>
      </c>
      <c r="F236" s="173" t="str">
        <f>IFERROR(Inv_SY_B!F236/Inv_SY_B!$CU236-1,"")</f>
        <v/>
      </c>
      <c r="G236" s="173" t="str">
        <f>IFERROR(Inv_SY_B!G236/Inv_SY_B!$CU236-1,"")</f>
        <v/>
      </c>
      <c r="H236" s="173" t="str">
        <f>IFERROR(Inv_SY_B!H236/Inv_SY_B!$CU236-1,"")</f>
        <v/>
      </c>
      <c r="I236" s="173" t="str">
        <f>IFERROR(Inv_SY_B!I236/Inv_SY_B!$CU236-1,"")</f>
        <v/>
      </c>
      <c r="J236" s="173" t="str">
        <f>IFERROR(Inv_SY_B!J236/Inv_SY_B!$CU236-1,"")</f>
        <v/>
      </c>
      <c r="K236" s="173" t="str">
        <f>IFERROR(Inv_SY_B!K236/Inv_SY_B!$CU236-1,"")</f>
        <v/>
      </c>
      <c r="L236" s="173" t="str">
        <f>IFERROR(Inv_SY_B!L236/Inv_SY_B!$CU236-1,"")</f>
        <v/>
      </c>
      <c r="M236" s="173" t="str">
        <f>IFERROR(Inv_SY_B!M236/Inv_SY_B!$CU236-1,"")</f>
        <v/>
      </c>
      <c r="N236" s="173" t="str">
        <f>IFERROR(Inv_SY_B!N236/Inv_SY_B!$CU236-1,"")</f>
        <v/>
      </c>
      <c r="O236" s="173" t="str">
        <f>IFERROR(Inv_SY_B!O236/Inv_SY_B!$CU236-1,"")</f>
        <v/>
      </c>
      <c r="P236" s="173" t="str">
        <f>IFERROR(Inv_SY_B!P236/Inv_SY_B!$CU236-1,"")</f>
        <v/>
      </c>
      <c r="Q236" s="173" t="str">
        <f>IFERROR(Inv_SY_B!Q236/Inv_SY_B!$CU236-1,"")</f>
        <v/>
      </c>
      <c r="R236" s="173" t="str">
        <f>IFERROR(Inv_SY_B!R236/Inv_SY_B!$CU236-1,"")</f>
        <v/>
      </c>
      <c r="S236" s="173" t="str">
        <f>IFERROR(Inv_SY_B!S236/Inv_SY_B!$CU236-1,"")</f>
        <v/>
      </c>
      <c r="T236" s="173" t="str">
        <f>IFERROR(Inv_SY_B!T236/Inv_SY_B!$CU236-1,"")</f>
        <v/>
      </c>
      <c r="U236" s="173" t="str">
        <f>IFERROR(Inv_SY_B!U236/Inv_SY_B!$CU236-1,"")</f>
        <v/>
      </c>
      <c r="V236" s="173" t="str">
        <f>IFERROR(Inv_SY_B!V236/Inv_SY_B!$CU236-1,"")</f>
        <v/>
      </c>
      <c r="W236" s="173" t="str">
        <f>IFERROR(Inv_SY_B!W236/Inv_SY_B!$CU236-1,"")</f>
        <v/>
      </c>
      <c r="X236" s="173" t="str">
        <f>IFERROR(Inv_SY_B!X236/Inv_SY_B!$CU236-1,"")</f>
        <v/>
      </c>
      <c r="Y236" s="173" t="str">
        <f>IFERROR(Inv_SY_B!Y236/Inv_SY_B!$CU236-1,"")</f>
        <v/>
      </c>
      <c r="Z236" s="173" t="str">
        <f>IFERROR(Inv_SY_B!Z236/Inv_SY_B!$CU236-1,"")</f>
        <v/>
      </c>
      <c r="AA236" s="173" t="str">
        <f>IFERROR(Inv_SY_B!AA236/Inv_SY_B!$CU236-1,"")</f>
        <v/>
      </c>
      <c r="AB236" s="173" t="str">
        <f>IFERROR(Inv_SY_B!AB236/Inv_SY_B!$CU236-1,"")</f>
        <v/>
      </c>
      <c r="AC236" s="173" t="str">
        <f>IFERROR(Inv_SY_B!AC236/Inv_SY_B!$CU236-1,"")</f>
        <v/>
      </c>
      <c r="AD236" s="173" t="str">
        <f>IFERROR(Inv_SY_B!AD236/Inv_SY_B!$CU236-1,"")</f>
        <v/>
      </c>
      <c r="AE236" s="173" t="str">
        <f>IFERROR(Inv_SY_B!AE236/Inv_SY_B!$CU236-1,"")</f>
        <v/>
      </c>
      <c r="AF236" s="173" t="str">
        <f>IFERROR(Inv_SY_B!AF236/Inv_SY_B!$CU236-1,"")</f>
        <v/>
      </c>
      <c r="AG236" s="173" t="str">
        <f>IFERROR(Inv_SY_B!AG236/Inv_SY_B!$CU236-1,"")</f>
        <v/>
      </c>
      <c r="AH236" s="173" t="str">
        <f>IFERROR(Inv_SY_B!AH236/Inv_SY_B!$CU236-1,"")</f>
        <v/>
      </c>
      <c r="AI236" s="173" t="str">
        <f>IFERROR(Inv_SY_B!AI236/Inv_SY_B!$CU236-1,"")</f>
        <v/>
      </c>
      <c r="AJ236" s="173" t="str">
        <f>IFERROR(Inv_SY_B!AJ236/Inv_SY_B!$CU236-1,"")</f>
        <v/>
      </c>
      <c r="AK236" s="173" t="str">
        <f>IFERROR(Inv_SY_B!AK236/Inv_SY_B!$CU236-1,"")</f>
        <v/>
      </c>
      <c r="AL236" s="173" t="str">
        <f>IFERROR(Inv_SY_B!AL236/Inv_SY_B!$CU236-1,"")</f>
        <v/>
      </c>
      <c r="AM236" s="173" t="str">
        <f>IFERROR(Inv_SY_B!AM236/Inv_SY_B!$CU236-1,"")</f>
        <v/>
      </c>
      <c r="AN236" s="173" t="str">
        <f>IFERROR(Inv_SY_B!AN236/Inv_SY_B!$CU236-1,"")</f>
        <v/>
      </c>
      <c r="AO236" s="173" t="str">
        <f>IFERROR(Inv_SY_B!AO236/Inv_SY_B!$CU236-1,"")</f>
        <v/>
      </c>
      <c r="AP236" s="173" t="str">
        <f>IFERROR(Inv_SY_B!AP236/Inv_SY_B!$CU236-1,"")</f>
        <v/>
      </c>
      <c r="AQ236" s="173" t="str">
        <f>IFERROR(Inv_SY_B!AQ236/Inv_SY_B!$CU236-1,"")</f>
        <v/>
      </c>
      <c r="AR236" s="173" t="str">
        <f>IFERROR(Inv_SY_B!AR236/Inv_SY_B!$CU236-1,"")</f>
        <v/>
      </c>
      <c r="AS236" s="173" t="str">
        <f>IFERROR(Inv_SY_B!AS236/Inv_SY_B!$CU236-1,"")</f>
        <v/>
      </c>
      <c r="AT236" s="173" t="str">
        <f>IFERROR(Inv_SY_B!AT236/Inv_SY_B!$CU236-1,"")</f>
        <v/>
      </c>
      <c r="AU236" s="173" t="str">
        <f>IFERROR(Inv_SY_B!AU236/Inv_SY_B!$CU236-1,"")</f>
        <v/>
      </c>
      <c r="AV236" s="173" t="str">
        <f>IFERROR(Inv_SY_B!AV236/Inv_SY_B!$CU236-1,"")</f>
        <v/>
      </c>
      <c r="AW236" s="173" t="str">
        <f>IFERROR(Inv_SY_B!AW236/Inv_SY_B!$CU236-1,"")</f>
        <v/>
      </c>
      <c r="AX236" s="173" t="str">
        <f>IFERROR(Inv_SY_B!AX236/Inv_SY_B!$CU236-1,"")</f>
        <v/>
      </c>
      <c r="AY236" s="173" t="str">
        <f>IFERROR(Inv_SY_B!AY236/Inv_SY_B!$CU236-1,"")</f>
        <v/>
      </c>
      <c r="AZ236" s="173" t="str">
        <f>IFERROR(Inv_SY_B!AZ236/Inv_SY_B!$CU236-1,"")</f>
        <v/>
      </c>
      <c r="BA236" s="173" t="str">
        <f>IFERROR(Inv_SY_B!BA236/Inv_SY_B!$CU236-1,"")</f>
        <v/>
      </c>
      <c r="BB236" s="173" t="str">
        <f>IFERROR(Inv_SY_B!BB236/Inv_SY_B!$CU236-1,"")</f>
        <v/>
      </c>
      <c r="BC236" s="173" t="str">
        <f>IFERROR(Inv_SY_B!BC236/Inv_SY_B!$CU236-1,"")</f>
        <v/>
      </c>
      <c r="BD236" s="173" t="str">
        <f>IFERROR(Inv_SY_B!BD236/Inv_SY_B!$CU236-1,"")</f>
        <v/>
      </c>
      <c r="BE236" s="173" t="str">
        <f>IFERROR(Inv_SY_B!BE236/Inv_SY_B!$CU236-1,"")</f>
        <v/>
      </c>
      <c r="BF236" s="173" t="str">
        <f>IFERROR(Inv_SY_B!BF236/Inv_SY_B!$CU236-1,"")</f>
        <v/>
      </c>
      <c r="BG236" s="173" t="str">
        <f>IFERROR(Inv_SY_B!BG236/Inv_SY_B!$CU236-1,"")</f>
        <v/>
      </c>
      <c r="BH236" s="173" t="str">
        <f>IFERROR(Inv_SY_B!BH236/Inv_SY_B!$CU236-1,"")</f>
        <v/>
      </c>
      <c r="BI236" s="173" t="str">
        <f>IFERROR(Inv_SY_B!BI236/Inv_SY_B!$CU236-1,"")</f>
        <v/>
      </c>
      <c r="BJ236" s="173" t="str">
        <f>IFERROR(Inv_SY_B!BJ236/Inv_SY_B!$CU236-1,"")</f>
        <v/>
      </c>
      <c r="BK236" s="173" t="str">
        <f>IFERROR(Inv_SY_B!BK236/Inv_SY_B!$CU236-1,"")</f>
        <v/>
      </c>
      <c r="BL236" s="173" t="str">
        <f>IFERROR(Inv_SY_B!BL236/Inv_SY_B!$CU236-1,"")</f>
        <v/>
      </c>
      <c r="BM236" s="173" t="str">
        <f>IFERROR(Inv_SY_B!BM236/Inv_SY_B!$CU236-1,"")</f>
        <v/>
      </c>
      <c r="BN236" s="173" t="str">
        <f>IFERROR(Inv_SY_B!BN236/Inv_SY_B!$CU236-1,"")</f>
        <v/>
      </c>
      <c r="BO236" s="173" t="str">
        <f>IFERROR(Inv_SY_B!BO236/Inv_SY_B!$CU236-1,"")</f>
        <v/>
      </c>
      <c r="BP236" s="173" t="str">
        <f>IFERROR(Inv_SY_B!BP236/Inv_SY_B!$CU236-1,"")</f>
        <v/>
      </c>
      <c r="BQ236" s="173" t="str">
        <f>IFERROR(Inv_SY_B!BQ236/Inv_SY_B!$CU236-1,"")</f>
        <v/>
      </c>
      <c r="BR236" s="173" t="str">
        <f>IFERROR(Inv_SY_B!BR236/Inv_SY_B!$CU236-1,"")</f>
        <v/>
      </c>
      <c r="BS236" s="173" t="str">
        <f>IFERROR(Inv_SY_B!BS236/Inv_SY_B!$CU236-1,"")</f>
        <v/>
      </c>
      <c r="BT236" s="173" t="str">
        <f>IFERROR(Inv_SY_B!BT236/Inv_SY_B!$CU236-1,"")</f>
        <v/>
      </c>
      <c r="BU236" s="173" t="str">
        <f>IFERROR(Inv_SY_B!BU236/Inv_SY_B!$CU236-1,"")</f>
        <v/>
      </c>
      <c r="BV236" s="173" t="str">
        <f>IFERROR(Inv_SY_B!BV236/Inv_SY_B!$CU236-1,"")</f>
        <v/>
      </c>
      <c r="BW236" s="173" t="str">
        <f>IFERROR(Inv_SY_B!BW236/Inv_SY_B!$CU236-1,"")</f>
        <v/>
      </c>
      <c r="BX236" s="173" t="str">
        <f>IFERROR(Inv_SY_B!BX236/Inv_SY_B!$CU236-1,"")</f>
        <v/>
      </c>
      <c r="BY236" s="173" t="str">
        <f>IFERROR(Inv_SY_B!BY236/Inv_SY_B!$CU236-1,"")</f>
        <v/>
      </c>
      <c r="BZ236" s="173" t="str">
        <f>IFERROR(Inv_SY_B!BZ236/Inv_SY_B!$CU236-1,"")</f>
        <v/>
      </c>
      <c r="CA236" s="173" t="str">
        <f>IFERROR(Inv_SY_B!CA236/Inv_SY_B!$CU236-1,"")</f>
        <v/>
      </c>
      <c r="CB236" s="173" t="str">
        <f>IFERROR(Inv_SY_B!CB236/Inv_SY_B!$CU236-1,"")</f>
        <v/>
      </c>
      <c r="CC236" s="173" t="str">
        <f>IFERROR(Inv_SY_B!CC236/Inv_SY_B!$CU236-1,"")</f>
        <v/>
      </c>
      <c r="CD236" s="173" t="str">
        <f>IFERROR(Inv_SY_B!CD236/Inv_SY_B!$CU236-1,"")</f>
        <v/>
      </c>
      <c r="CE236" s="173" t="str">
        <f>IFERROR(Inv_SY_B!CE236/Inv_SY_B!$CU236-1,"")</f>
        <v/>
      </c>
      <c r="CF236" s="173" t="str">
        <f>IFERROR(Inv_SY_B!CF236/Inv_SY_B!$CU236-1,"")</f>
        <v/>
      </c>
      <c r="CG236" s="173" t="str">
        <f>IFERROR(Inv_SY_B!CG236/Inv_SY_B!$CU236-1,"")</f>
        <v/>
      </c>
      <c r="CH236" s="173" t="str">
        <f>IFERROR(Inv_SY_B!CH236/Inv_SY_B!$CU236-1,"")</f>
        <v/>
      </c>
      <c r="CI236" s="173" t="str">
        <f>IFERROR(Inv_SY_B!CI236/Inv_SY_B!$CU236-1,"")</f>
        <v/>
      </c>
      <c r="CJ236" s="173" t="str">
        <f>IFERROR(Inv_SY_B!CJ236/Inv_SY_B!$CU236-1,"")</f>
        <v/>
      </c>
      <c r="CK236" s="173" t="str">
        <f>IFERROR(Inv_SY_B!CK236/Inv_SY_B!$CU236-1,"")</f>
        <v/>
      </c>
      <c r="CL236" s="173" t="str">
        <f>IFERROR(Inv_SY_B!CL236/Inv_SY_B!$CU236-1,"")</f>
        <v/>
      </c>
      <c r="CM236" s="173" t="str">
        <f>IFERROR(Inv_SY_B!CM236/Inv_SY_B!$CU236-1,"")</f>
        <v/>
      </c>
      <c r="CN236" s="173" t="str">
        <f>IFERROR(Inv_SY_B!CN236/Inv_SY_B!$CU236-1,"")</f>
        <v/>
      </c>
      <c r="CO236" s="173" t="str">
        <f>IFERROR(Inv_SY_B!CO236/Inv_SY_B!$CU236-1,"")</f>
        <v/>
      </c>
      <c r="CP236" s="173" t="str">
        <f>IFERROR(Inv_SY_B!CP236/Inv_SY_B!$CU236-1,"")</f>
        <v/>
      </c>
      <c r="CQ236" s="173" t="str">
        <f>IFERROR(Inv_SY_B!CQ236/Inv_SY_B!$CU236-1,"")</f>
        <v/>
      </c>
      <c r="CR236" s="173" t="str">
        <f>IFERROR(Inv_SY_B!CR236/Inv_SY_B!$CU236-1,"")</f>
        <v/>
      </c>
      <c r="CS236" s="173" t="str">
        <f>IFERROR(Inv_SY_B!CS236/Inv_SY_B!$CU236-1,"")</f>
        <v/>
      </c>
      <c r="CT236" s="173" t="str">
        <f>IFERROR(Inv_SY_B!CT236/Inv_SY_B!$CU236-1,"")</f>
        <v/>
      </c>
      <c r="CU236" s="173"/>
      <c r="CV236" s="173"/>
      <c r="CW236" s="173"/>
      <c r="CX236" s="173"/>
    </row>
    <row r="237" spans="2:102">
      <c r="B237" s="164">
        <f t="shared" si="4"/>
        <v>45929</v>
      </c>
      <c r="C237" s="173" t="str">
        <f>IFERROR(Inv_SY_B!C237/Inv_SY_B!$CU237-1,"")</f>
        <v/>
      </c>
      <c r="D237" s="173" t="str">
        <f>IFERROR(Inv_SY_B!D237/Inv_SY_B!$CU237-1,"")</f>
        <v/>
      </c>
      <c r="E237" s="173" t="str">
        <f>IFERROR(Inv_SY_B!E237/Inv_SY_B!$CU237-1,"")</f>
        <v/>
      </c>
      <c r="F237" s="173" t="str">
        <f>IFERROR(Inv_SY_B!F237/Inv_SY_B!$CU237-1,"")</f>
        <v/>
      </c>
      <c r="G237" s="173" t="str">
        <f>IFERROR(Inv_SY_B!G237/Inv_SY_B!$CU237-1,"")</f>
        <v/>
      </c>
      <c r="H237" s="173" t="str">
        <f>IFERROR(Inv_SY_B!H237/Inv_SY_B!$CU237-1,"")</f>
        <v/>
      </c>
      <c r="I237" s="173" t="str">
        <f>IFERROR(Inv_SY_B!I237/Inv_SY_B!$CU237-1,"")</f>
        <v/>
      </c>
      <c r="J237" s="173" t="str">
        <f>IFERROR(Inv_SY_B!J237/Inv_SY_B!$CU237-1,"")</f>
        <v/>
      </c>
      <c r="K237" s="173" t="str">
        <f>IFERROR(Inv_SY_B!K237/Inv_SY_B!$CU237-1,"")</f>
        <v/>
      </c>
      <c r="L237" s="173" t="str">
        <f>IFERROR(Inv_SY_B!L237/Inv_SY_B!$CU237-1,"")</f>
        <v/>
      </c>
      <c r="M237" s="173" t="str">
        <f>IFERROR(Inv_SY_B!M237/Inv_SY_B!$CU237-1,"")</f>
        <v/>
      </c>
      <c r="N237" s="173" t="str">
        <f>IFERROR(Inv_SY_B!N237/Inv_SY_B!$CU237-1,"")</f>
        <v/>
      </c>
      <c r="O237" s="173" t="str">
        <f>IFERROR(Inv_SY_B!O237/Inv_SY_B!$CU237-1,"")</f>
        <v/>
      </c>
      <c r="P237" s="173" t="str">
        <f>IFERROR(Inv_SY_B!P237/Inv_SY_B!$CU237-1,"")</f>
        <v/>
      </c>
      <c r="Q237" s="173" t="str">
        <f>IFERROR(Inv_SY_B!Q237/Inv_SY_B!$CU237-1,"")</f>
        <v/>
      </c>
      <c r="R237" s="173" t="str">
        <f>IFERROR(Inv_SY_B!R237/Inv_SY_B!$CU237-1,"")</f>
        <v/>
      </c>
      <c r="S237" s="173" t="str">
        <f>IFERROR(Inv_SY_B!S237/Inv_SY_B!$CU237-1,"")</f>
        <v/>
      </c>
      <c r="T237" s="173" t="str">
        <f>IFERROR(Inv_SY_B!T237/Inv_SY_B!$CU237-1,"")</f>
        <v/>
      </c>
      <c r="U237" s="173" t="str">
        <f>IFERROR(Inv_SY_B!U237/Inv_SY_B!$CU237-1,"")</f>
        <v/>
      </c>
      <c r="V237" s="173" t="str">
        <f>IFERROR(Inv_SY_B!V237/Inv_SY_B!$CU237-1,"")</f>
        <v/>
      </c>
      <c r="W237" s="173" t="str">
        <f>IFERROR(Inv_SY_B!W237/Inv_SY_B!$CU237-1,"")</f>
        <v/>
      </c>
      <c r="X237" s="173" t="str">
        <f>IFERROR(Inv_SY_B!X237/Inv_SY_B!$CU237-1,"")</f>
        <v/>
      </c>
      <c r="Y237" s="173" t="str">
        <f>IFERROR(Inv_SY_B!Y237/Inv_SY_B!$CU237-1,"")</f>
        <v/>
      </c>
      <c r="Z237" s="173" t="str">
        <f>IFERROR(Inv_SY_B!Z237/Inv_SY_B!$CU237-1,"")</f>
        <v/>
      </c>
      <c r="AA237" s="173" t="str">
        <f>IFERROR(Inv_SY_B!AA237/Inv_SY_B!$CU237-1,"")</f>
        <v/>
      </c>
      <c r="AB237" s="173" t="str">
        <f>IFERROR(Inv_SY_B!AB237/Inv_SY_B!$CU237-1,"")</f>
        <v/>
      </c>
      <c r="AC237" s="173" t="str">
        <f>IFERROR(Inv_SY_B!AC237/Inv_SY_B!$CU237-1,"")</f>
        <v/>
      </c>
      <c r="AD237" s="173" t="str">
        <f>IFERROR(Inv_SY_B!AD237/Inv_SY_B!$CU237-1,"")</f>
        <v/>
      </c>
      <c r="AE237" s="173" t="str">
        <f>IFERROR(Inv_SY_B!AE237/Inv_SY_B!$CU237-1,"")</f>
        <v/>
      </c>
      <c r="AF237" s="173" t="str">
        <f>IFERROR(Inv_SY_B!AF237/Inv_SY_B!$CU237-1,"")</f>
        <v/>
      </c>
      <c r="AG237" s="173" t="str">
        <f>IFERROR(Inv_SY_B!AG237/Inv_SY_B!$CU237-1,"")</f>
        <v/>
      </c>
      <c r="AH237" s="173" t="str">
        <f>IFERROR(Inv_SY_B!AH237/Inv_SY_B!$CU237-1,"")</f>
        <v/>
      </c>
      <c r="AI237" s="173" t="str">
        <f>IFERROR(Inv_SY_B!AI237/Inv_SY_B!$CU237-1,"")</f>
        <v/>
      </c>
      <c r="AJ237" s="173" t="str">
        <f>IFERROR(Inv_SY_B!AJ237/Inv_SY_B!$CU237-1,"")</f>
        <v/>
      </c>
      <c r="AK237" s="173" t="str">
        <f>IFERROR(Inv_SY_B!AK237/Inv_SY_B!$CU237-1,"")</f>
        <v/>
      </c>
      <c r="AL237" s="173" t="str">
        <f>IFERROR(Inv_SY_B!AL237/Inv_SY_B!$CU237-1,"")</f>
        <v/>
      </c>
      <c r="AM237" s="173" t="str">
        <f>IFERROR(Inv_SY_B!AM237/Inv_SY_B!$CU237-1,"")</f>
        <v/>
      </c>
      <c r="AN237" s="173" t="str">
        <f>IFERROR(Inv_SY_B!AN237/Inv_SY_B!$CU237-1,"")</f>
        <v/>
      </c>
      <c r="AO237" s="173" t="str">
        <f>IFERROR(Inv_SY_B!AO237/Inv_SY_B!$CU237-1,"")</f>
        <v/>
      </c>
      <c r="AP237" s="173" t="str">
        <f>IFERROR(Inv_SY_B!AP237/Inv_SY_B!$CU237-1,"")</f>
        <v/>
      </c>
      <c r="AQ237" s="173" t="str">
        <f>IFERROR(Inv_SY_B!AQ237/Inv_SY_B!$CU237-1,"")</f>
        <v/>
      </c>
      <c r="AR237" s="173" t="str">
        <f>IFERROR(Inv_SY_B!AR237/Inv_SY_B!$CU237-1,"")</f>
        <v/>
      </c>
      <c r="AS237" s="173" t="str">
        <f>IFERROR(Inv_SY_B!AS237/Inv_SY_B!$CU237-1,"")</f>
        <v/>
      </c>
      <c r="AT237" s="173" t="str">
        <f>IFERROR(Inv_SY_B!AT237/Inv_SY_B!$CU237-1,"")</f>
        <v/>
      </c>
      <c r="AU237" s="173" t="str">
        <f>IFERROR(Inv_SY_B!AU237/Inv_SY_B!$CU237-1,"")</f>
        <v/>
      </c>
      <c r="AV237" s="173" t="str">
        <f>IFERROR(Inv_SY_B!AV237/Inv_SY_B!$CU237-1,"")</f>
        <v/>
      </c>
      <c r="AW237" s="173" t="str">
        <f>IFERROR(Inv_SY_B!AW237/Inv_SY_B!$CU237-1,"")</f>
        <v/>
      </c>
      <c r="AX237" s="173" t="str">
        <f>IFERROR(Inv_SY_B!AX237/Inv_SY_B!$CU237-1,"")</f>
        <v/>
      </c>
      <c r="AY237" s="173" t="str">
        <f>IFERROR(Inv_SY_B!AY237/Inv_SY_B!$CU237-1,"")</f>
        <v/>
      </c>
      <c r="AZ237" s="173" t="str">
        <f>IFERROR(Inv_SY_B!AZ237/Inv_SY_B!$CU237-1,"")</f>
        <v/>
      </c>
      <c r="BA237" s="173" t="str">
        <f>IFERROR(Inv_SY_B!BA237/Inv_SY_B!$CU237-1,"")</f>
        <v/>
      </c>
      <c r="BB237" s="173" t="str">
        <f>IFERROR(Inv_SY_B!BB237/Inv_SY_B!$CU237-1,"")</f>
        <v/>
      </c>
      <c r="BC237" s="173" t="str">
        <f>IFERROR(Inv_SY_B!BC237/Inv_SY_B!$CU237-1,"")</f>
        <v/>
      </c>
      <c r="BD237" s="173" t="str">
        <f>IFERROR(Inv_SY_B!BD237/Inv_SY_B!$CU237-1,"")</f>
        <v/>
      </c>
      <c r="BE237" s="173" t="str">
        <f>IFERROR(Inv_SY_B!BE237/Inv_SY_B!$CU237-1,"")</f>
        <v/>
      </c>
      <c r="BF237" s="173" t="str">
        <f>IFERROR(Inv_SY_B!BF237/Inv_SY_B!$CU237-1,"")</f>
        <v/>
      </c>
      <c r="BG237" s="173" t="str">
        <f>IFERROR(Inv_SY_B!BG237/Inv_SY_B!$CU237-1,"")</f>
        <v/>
      </c>
      <c r="BH237" s="173" t="str">
        <f>IFERROR(Inv_SY_B!BH237/Inv_SY_B!$CU237-1,"")</f>
        <v/>
      </c>
      <c r="BI237" s="173" t="str">
        <f>IFERROR(Inv_SY_B!BI237/Inv_SY_B!$CU237-1,"")</f>
        <v/>
      </c>
      <c r="BJ237" s="173" t="str">
        <f>IFERROR(Inv_SY_B!BJ237/Inv_SY_B!$CU237-1,"")</f>
        <v/>
      </c>
      <c r="BK237" s="173" t="str">
        <f>IFERROR(Inv_SY_B!BK237/Inv_SY_B!$CU237-1,"")</f>
        <v/>
      </c>
      <c r="BL237" s="173" t="str">
        <f>IFERROR(Inv_SY_B!BL237/Inv_SY_B!$CU237-1,"")</f>
        <v/>
      </c>
      <c r="BM237" s="173" t="str">
        <f>IFERROR(Inv_SY_B!BM237/Inv_SY_B!$CU237-1,"")</f>
        <v/>
      </c>
      <c r="BN237" s="173" t="str">
        <f>IFERROR(Inv_SY_B!BN237/Inv_SY_B!$CU237-1,"")</f>
        <v/>
      </c>
      <c r="BO237" s="173" t="str">
        <f>IFERROR(Inv_SY_B!BO237/Inv_SY_B!$CU237-1,"")</f>
        <v/>
      </c>
      <c r="BP237" s="173" t="str">
        <f>IFERROR(Inv_SY_B!BP237/Inv_SY_B!$CU237-1,"")</f>
        <v/>
      </c>
      <c r="BQ237" s="173" t="str">
        <f>IFERROR(Inv_SY_B!BQ237/Inv_SY_B!$CU237-1,"")</f>
        <v/>
      </c>
      <c r="BR237" s="173" t="str">
        <f>IFERROR(Inv_SY_B!BR237/Inv_SY_B!$CU237-1,"")</f>
        <v/>
      </c>
      <c r="BS237" s="173" t="str">
        <f>IFERROR(Inv_SY_B!BS237/Inv_SY_B!$CU237-1,"")</f>
        <v/>
      </c>
      <c r="BT237" s="173" t="str">
        <f>IFERROR(Inv_SY_B!BT237/Inv_SY_B!$CU237-1,"")</f>
        <v/>
      </c>
      <c r="BU237" s="173" t="str">
        <f>IFERROR(Inv_SY_B!BU237/Inv_SY_B!$CU237-1,"")</f>
        <v/>
      </c>
      <c r="BV237" s="173" t="str">
        <f>IFERROR(Inv_SY_B!BV237/Inv_SY_B!$CU237-1,"")</f>
        <v/>
      </c>
      <c r="BW237" s="173" t="str">
        <f>IFERROR(Inv_SY_B!BW237/Inv_SY_B!$CU237-1,"")</f>
        <v/>
      </c>
      <c r="BX237" s="173" t="str">
        <f>IFERROR(Inv_SY_B!BX237/Inv_SY_B!$CU237-1,"")</f>
        <v/>
      </c>
      <c r="BY237" s="173" t="str">
        <f>IFERROR(Inv_SY_B!BY237/Inv_SY_B!$CU237-1,"")</f>
        <v/>
      </c>
      <c r="BZ237" s="173" t="str">
        <f>IFERROR(Inv_SY_B!BZ237/Inv_SY_B!$CU237-1,"")</f>
        <v/>
      </c>
      <c r="CA237" s="173" t="str">
        <f>IFERROR(Inv_SY_B!CA237/Inv_SY_B!$CU237-1,"")</f>
        <v/>
      </c>
      <c r="CB237" s="173" t="str">
        <f>IFERROR(Inv_SY_B!CB237/Inv_SY_B!$CU237-1,"")</f>
        <v/>
      </c>
      <c r="CC237" s="173" t="str">
        <f>IFERROR(Inv_SY_B!CC237/Inv_SY_B!$CU237-1,"")</f>
        <v/>
      </c>
      <c r="CD237" s="173" t="str">
        <f>IFERROR(Inv_SY_B!CD237/Inv_SY_B!$CU237-1,"")</f>
        <v/>
      </c>
      <c r="CE237" s="173" t="str">
        <f>IFERROR(Inv_SY_B!CE237/Inv_SY_B!$CU237-1,"")</f>
        <v/>
      </c>
      <c r="CF237" s="173" t="str">
        <f>IFERROR(Inv_SY_B!CF237/Inv_SY_B!$CU237-1,"")</f>
        <v/>
      </c>
      <c r="CG237" s="173" t="str">
        <f>IFERROR(Inv_SY_B!CG237/Inv_SY_B!$CU237-1,"")</f>
        <v/>
      </c>
      <c r="CH237" s="173" t="str">
        <f>IFERROR(Inv_SY_B!CH237/Inv_SY_B!$CU237-1,"")</f>
        <v/>
      </c>
      <c r="CI237" s="173" t="str">
        <f>IFERROR(Inv_SY_B!CI237/Inv_SY_B!$CU237-1,"")</f>
        <v/>
      </c>
      <c r="CJ237" s="173" t="str">
        <f>IFERROR(Inv_SY_B!CJ237/Inv_SY_B!$CU237-1,"")</f>
        <v/>
      </c>
      <c r="CK237" s="173" t="str">
        <f>IFERROR(Inv_SY_B!CK237/Inv_SY_B!$CU237-1,"")</f>
        <v/>
      </c>
      <c r="CL237" s="173" t="str">
        <f>IFERROR(Inv_SY_B!CL237/Inv_SY_B!$CU237-1,"")</f>
        <v/>
      </c>
      <c r="CM237" s="173" t="str">
        <f>IFERROR(Inv_SY_B!CM237/Inv_SY_B!$CU237-1,"")</f>
        <v/>
      </c>
      <c r="CN237" s="173" t="str">
        <f>IFERROR(Inv_SY_B!CN237/Inv_SY_B!$CU237-1,"")</f>
        <v/>
      </c>
      <c r="CO237" s="173" t="str">
        <f>IFERROR(Inv_SY_B!CO237/Inv_SY_B!$CU237-1,"")</f>
        <v/>
      </c>
      <c r="CP237" s="173" t="str">
        <f>IFERROR(Inv_SY_B!CP237/Inv_SY_B!$CU237-1,"")</f>
        <v/>
      </c>
      <c r="CQ237" s="173" t="str">
        <f>IFERROR(Inv_SY_B!CQ237/Inv_SY_B!$CU237-1,"")</f>
        <v/>
      </c>
      <c r="CR237" s="173" t="str">
        <f>IFERROR(Inv_SY_B!CR237/Inv_SY_B!$CU237-1,"")</f>
        <v/>
      </c>
      <c r="CS237" s="173" t="str">
        <f>IFERROR(Inv_SY_B!CS237/Inv_SY_B!$CU237-1,"")</f>
        <v/>
      </c>
      <c r="CT237" s="173" t="str">
        <f>IFERROR(Inv_SY_B!CT237/Inv_SY_B!$CU237-1,"")</f>
        <v/>
      </c>
      <c r="CU237" s="173"/>
      <c r="CV237" s="173"/>
      <c r="CW237" s="173"/>
      <c r="CX237" s="173"/>
    </row>
    <row r="238" spans="2:102">
      <c r="B238" s="164">
        <f t="shared" si="4"/>
        <v>45930</v>
      </c>
      <c r="C238" s="173" t="str">
        <f>IFERROR(Inv_SY_B!C238/Inv_SY_B!$CU238-1,"")</f>
        <v/>
      </c>
      <c r="D238" s="173" t="str">
        <f>IFERROR(Inv_SY_B!D238/Inv_SY_B!$CU238-1,"")</f>
        <v/>
      </c>
      <c r="E238" s="173" t="str">
        <f>IFERROR(Inv_SY_B!E238/Inv_SY_B!$CU238-1,"")</f>
        <v/>
      </c>
      <c r="F238" s="173" t="str">
        <f>IFERROR(Inv_SY_B!F238/Inv_SY_B!$CU238-1,"")</f>
        <v/>
      </c>
      <c r="G238" s="173" t="str">
        <f>IFERROR(Inv_SY_B!G238/Inv_SY_B!$CU238-1,"")</f>
        <v/>
      </c>
      <c r="H238" s="173" t="str">
        <f>IFERROR(Inv_SY_B!H238/Inv_SY_B!$CU238-1,"")</f>
        <v/>
      </c>
      <c r="I238" s="173" t="str">
        <f>IFERROR(Inv_SY_B!I238/Inv_SY_B!$CU238-1,"")</f>
        <v/>
      </c>
      <c r="J238" s="173" t="str">
        <f>IFERROR(Inv_SY_B!J238/Inv_SY_B!$CU238-1,"")</f>
        <v/>
      </c>
      <c r="K238" s="173" t="str">
        <f>IFERROR(Inv_SY_B!K238/Inv_SY_B!$CU238-1,"")</f>
        <v/>
      </c>
      <c r="L238" s="173" t="str">
        <f>IFERROR(Inv_SY_B!L238/Inv_SY_B!$CU238-1,"")</f>
        <v/>
      </c>
      <c r="M238" s="173" t="str">
        <f>IFERROR(Inv_SY_B!M238/Inv_SY_B!$CU238-1,"")</f>
        <v/>
      </c>
      <c r="N238" s="173" t="str">
        <f>IFERROR(Inv_SY_B!N238/Inv_SY_B!$CU238-1,"")</f>
        <v/>
      </c>
      <c r="O238" s="173" t="str">
        <f>IFERROR(Inv_SY_B!O238/Inv_SY_B!$CU238-1,"")</f>
        <v/>
      </c>
      <c r="P238" s="173" t="str">
        <f>IFERROR(Inv_SY_B!P238/Inv_SY_B!$CU238-1,"")</f>
        <v/>
      </c>
      <c r="Q238" s="173" t="str">
        <f>IFERROR(Inv_SY_B!Q238/Inv_SY_B!$CU238-1,"")</f>
        <v/>
      </c>
      <c r="R238" s="173" t="str">
        <f>IFERROR(Inv_SY_B!R238/Inv_SY_B!$CU238-1,"")</f>
        <v/>
      </c>
      <c r="S238" s="173" t="str">
        <f>IFERROR(Inv_SY_B!S238/Inv_SY_B!$CU238-1,"")</f>
        <v/>
      </c>
      <c r="T238" s="173" t="str">
        <f>IFERROR(Inv_SY_B!T238/Inv_SY_B!$CU238-1,"")</f>
        <v/>
      </c>
      <c r="U238" s="173" t="str">
        <f>IFERROR(Inv_SY_B!U238/Inv_SY_B!$CU238-1,"")</f>
        <v/>
      </c>
      <c r="V238" s="173" t="str">
        <f>IFERROR(Inv_SY_B!V238/Inv_SY_B!$CU238-1,"")</f>
        <v/>
      </c>
      <c r="W238" s="173" t="str">
        <f>IFERROR(Inv_SY_B!W238/Inv_SY_B!$CU238-1,"")</f>
        <v/>
      </c>
      <c r="X238" s="173" t="str">
        <f>IFERROR(Inv_SY_B!X238/Inv_SY_B!$CU238-1,"")</f>
        <v/>
      </c>
      <c r="Y238" s="173" t="str">
        <f>IFERROR(Inv_SY_B!Y238/Inv_SY_B!$CU238-1,"")</f>
        <v/>
      </c>
      <c r="Z238" s="173" t="str">
        <f>IFERROR(Inv_SY_B!Z238/Inv_SY_B!$CU238-1,"")</f>
        <v/>
      </c>
      <c r="AA238" s="173" t="str">
        <f>IFERROR(Inv_SY_B!AA238/Inv_SY_B!$CU238-1,"")</f>
        <v/>
      </c>
      <c r="AB238" s="173" t="str">
        <f>IFERROR(Inv_SY_B!AB238/Inv_SY_B!$CU238-1,"")</f>
        <v/>
      </c>
      <c r="AC238" s="173" t="str">
        <f>IFERROR(Inv_SY_B!AC238/Inv_SY_B!$CU238-1,"")</f>
        <v/>
      </c>
      <c r="AD238" s="173" t="str">
        <f>IFERROR(Inv_SY_B!AD238/Inv_SY_B!$CU238-1,"")</f>
        <v/>
      </c>
      <c r="AE238" s="173" t="str">
        <f>IFERROR(Inv_SY_B!AE238/Inv_SY_B!$CU238-1,"")</f>
        <v/>
      </c>
      <c r="AF238" s="173" t="str">
        <f>IFERROR(Inv_SY_B!AF238/Inv_SY_B!$CU238-1,"")</f>
        <v/>
      </c>
      <c r="AG238" s="173" t="str">
        <f>IFERROR(Inv_SY_B!AG238/Inv_SY_B!$CU238-1,"")</f>
        <v/>
      </c>
      <c r="AH238" s="173" t="str">
        <f>IFERROR(Inv_SY_B!AH238/Inv_SY_B!$CU238-1,"")</f>
        <v/>
      </c>
      <c r="AI238" s="173" t="str">
        <f>IFERROR(Inv_SY_B!AI238/Inv_SY_B!$CU238-1,"")</f>
        <v/>
      </c>
      <c r="AJ238" s="173" t="str">
        <f>IFERROR(Inv_SY_B!AJ238/Inv_SY_B!$CU238-1,"")</f>
        <v/>
      </c>
      <c r="AK238" s="173" t="str">
        <f>IFERROR(Inv_SY_B!AK238/Inv_SY_B!$CU238-1,"")</f>
        <v/>
      </c>
      <c r="AL238" s="173" t="str">
        <f>IFERROR(Inv_SY_B!AL238/Inv_SY_B!$CU238-1,"")</f>
        <v/>
      </c>
      <c r="AM238" s="173" t="str">
        <f>IFERROR(Inv_SY_B!AM238/Inv_SY_B!$CU238-1,"")</f>
        <v/>
      </c>
      <c r="AN238" s="173" t="str">
        <f>IFERROR(Inv_SY_B!AN238/Inv_SY_B!$CU238-1,"")</f>
        <v/>
      </c>
      <c r="AO238" s="173" t="str">
        <f>IFERROR(Inv_SY_B!AO238/Inv_SY_B!$CU238-1,"")</f>
        <v/>
      </c>
      <c r="AP238" s="173" t="str">
        <f>IFERROR(Inv_SY_B!AP238/Inv_SY_B!$CU238-1,"")</f>
        <v/>
      </c>
      <c r="AQ238" s="173" t="str">
        <f>IFERROR(Inv_SY_B!AQ238/Inv_SY_B!$CU238-1,"")</f>
        <v/>
      </c>
      <c r="AR238" s="173" t="str">
        <f>IFERROR(Inv_SY_B!AR238/Inv_SY_B!$CU238-1,"")</f>
        <v/>
      </c>
      <c r="AS238" s="173" t="str">
        <f>IFERROR(Inv_SY_B!AS238/Inv_SY_B!$CU238-1,"")</f>
        <v/>
      </c>
      <c r="AT238" s="173" t="str">
        <f>IFERROR(Inv_SY_B!AT238/Inv_SY_B!$CU238-1,"")</f>
        <v/>
      </c>
      <c r="AU238" s="173" t="str">
        <f>IFERROR(Inv_SY_B!AU238/Inv_SY_B!$CU238-1,"")</f>
        <v/>
      </c>
      <c r="AV238" s="173" t="str">
        <f>IFERROR(Inv_SY_B!AV238/Inv_SY_B!$CU238-1,"")</f>
        <v/>
      </c>
      <c r="AW238" s="173" t="str">
        <f>IFERROR(Inv_SY_B!AW238/Inv_SY_B!$CU238-1,"")</f>
        <v/>
      </c>
      <c r="AX238" s="173" t="str">
        <f>IFERROR(Inv_SY_B!AX238/Inv_SY_B!$CU238-1,"")</f>
        <v/>
      </c>
      <c r="AY238" s="173" t="str">
        <f>IFERROR(Inv_SY_B!AY238/Inv_SY_B!$CU238-1,"")</f>
        <v/>
      </c>
      <c r="AZ238" s="173" t="str">
        <f>IFERROR(Inv_SY_B!AZ238/Inv_SY_B!$CU238-1,"")</f>
        <v/>
      </c>
      <c r="BA238" s="173" t="str">
        <f>IFERROR(Inv_SY_B!BA238/Inv_SY_B!$CU238-1,"")</f>
        <v/>
      </c>
      <c r="BB238" s="173" t="str">
        <f>IFERROR(Inv_SY_B!BB238/Inv_SY_B!$CU238-1,"")</f>
        <v/>
      </c>
      <c r="BC238" s="173" t="str">
        <f>IFERROR(Inv_SY_B!BC238/Inv_SY_B!$CU238-1,"")</f>
        <v/>
      </c>
      <c r="BD238" s="173" t="str">
        <f>IFERROR(Inv_SY_B!BD238/Inv_SY_B!$CU238-1,"")</f>
        <v/>
      </c>
      <c r="BE238" s="173" t="str">
        <f>IFERROR(Inv_SY_B!BE238/Inv_SY_B!$CU238-1,"")</f>
        <v/>
      </c>
      <c r="BF238" s="173" t="str">
        <f>IFERROR(Inv_SY_B!BF238/Inv_SY_B!$CU238-1,"")</f>
        <v/>
      </c>
      <c r="BG238" s="173" t="str">
        <f>IFERROR(Inv_SY_B!BG238/Inv_SY_B!$CU238-1,"")</f>
        <v/>
      </c>
      <c r="BH238" s="173" t="str">
        <f>IFERROR(Inv_SY_B!BH238/Inv_SY_B!$CU238-1,"")</f>
        <v/>
      </c>
      <c r="BI238" s="173" t="str">
        <f>IFERROR(Inv_SY_B!BI238/Inv_SY_B!$CU238-1,"")</f>
        <v/>
      </c>
      <c r="BJ238" s="173" t="str">
        <f>IFERROR(Inv_SY_B!BJ238/Inv_SY_B!$CU238-1,"")</f>
        <v/>
      </c>
      <c r="BK238" s="173" t="str">
        <f>IFERROR(Inv_SY_B!BK238/Inv_SY_B!$CU238-1,"")</f>
        <v/>
      </c>
      <c r="BL238" s="173" t="str">
        <f>IFERROR(Inv_SY_B!BL238/Inv_SY_B!$CU238-1,"")</f>
        <v/>
      </c>
      <c r="BM238" s="173" t="str">
        <f>IFERROR(Inv_SY_B!BM238/Inv_SY_B!$CU238-1,"")</f>
        <v/>
      </c>
      <c r="BN238" s="173" t="str">
        <f>IFERROR(Inv_SY_B!BN238/Inv_SY_B!$CU238-1,"")</f>
        <v/>
      </c>
      <c r="BO238" s="173" t="str">
        <f>IFERROR(Inv_SY_B!BO238/Inv_SY_B!$CU238-1,"")</f>
        <v/>
      </c>
      <c r="BP238" s="173" t="str">
        <f>IFERROR(Inv_SY_B!BP238/Inv_SY_B!$CU238-1,"")</f>
        <v/>
      </c>
      <c r="BQ238" s="173" t="str">
        <f>IFERROR(Inv_SY_B!BQ238/Inv_SY_B!$CU238-1,"")</f>
        <v/>
      </c>
      <c r="BR238" s="173" t="str">
        <f>IFERROR(Inv_SY_B!BR238/Inv_SY_B!$CU238-1,"")</f>
        <v/>
      </c>
      <c r="BS238" s="173" t="str">
        <f>IFERROR(Inv_SY_B!BS238/Inv_SY_B!$CU238-1,"")</f>
        <v/>
      </c>
      <c r="BT238" s="173" t="str">
        <f>IFERROR(Inv_SY_B!BT238/Inv_SY_B!$CU238-1,"")</f>
        <v/>
      </c>
      <c r="BU238" s="173" t="str">
        <f>IFERROR(Inv_SY_B!BU238/Inv_SY_B!$CU238-1,"")</f>
        <v/>
      </c>
      <c r="BV238" s="173" t="str">
        <f>IFERROR(Inv_SY_B!BV238/Inv_SY_B!$CU238-1,"")</f>
        <v/>
      </c>
      <c r="BW238" s="173" t="str">
        <f>IFERROR(Inv_SY_B!BW238/Inv_SY_B!$CU238-1,"")</f>
        <v/>
      </c>
      <c r="BX238" s="173" t="str">
        <f>IFERROR(Inv_SY_B!BX238/Inv_SY_B!$CU238-1,"")</f>
        <v/>
      </c>
      <c r="BY238" s="173" t="str">
        <f>IFERROR(Inv_SY_B!BY238/Inv_SY_B!$CU238-1,"")</f>
        <v/>
      </c>
      <c r="BZ238" s="173" t="str">
        <f>IFERROR(Inv_SY_B!BZ238/Inv_SY_B!$CU238-1,"")</f>
        <v/>
      </c>
      <c r="CA238" s="173" t="str">
        <f>IFERROR(Inv_SY_B!CA238/Inv_SY_B!$CU238-1,"")</f>
        <v/>
      </c>
      <c r="CB238" s="173" t="str">
        <f>IFERROR(Inv_SY_B!CB238/Inv_SY_B!$CU238-1,"")</f>
        <v/>
      </c>
      <c r="CC238" s="173" t="str">
        <f>IFERROR(Inv_SY_B!CC238/Inv_SY_B!$CU238-1,"")</f>
        <v/>
      </c>
      <c r="CD238" s="173" t="str">
        <f>IFERROR(Inv_SY_B!CD238/Inv_SY_B!$CU238-1,"")</f>
        <v/>
      </c>
      <c r="CE238" s="173" t="str">
        <f>IFERROR(Inv_SY_B!CE238/Inv_SY_B!$CU238-1,"")</f>
        <v/>
      </c>
      <c r="CF238" s="173" t="str">
        <f>IFERROR(Inv_SY_B!CF238/Inv_SY_B!$CU238-1,"")</f>
        <v/>
      </c>
      <c r="CG238" s="173" t="str">
        <f>IFERROR(Inv_SY_B!CG238/Inv_SY_B!$CU238-1,"")</f>
        <v/>
      </c>
      <c r="CH238" s="173" t="str">
        <f>IFERROR(Inv_SY_B!CH238/Inv_SY_B!$CU238-1,"")</f>
        <v/>
      </c>
      <c r="CI238" s="173" t="str">
        <f>IFERROR(Inv_SY_B!CI238/Inv_SY_B!$CU238-1,"")</f>
        <v/>
      </c>
      <c r="CJ238" s="173" t="str">
        <f>IFERROR(Inv_SY_B!CJ238/Inv_SY_B!$CU238-1,"")</f>
        <v/>
      </c>
      <c r="CK238" s="173" t="str">
        <f>IFERROR(Inv_SY_B!CK238/Inv_SY_B!$CU238-1,"")</f>
        <v/>
      </c>
      <c r="CL238" s="173" t="str">
        <f>IFERROR(Inv_SY_B!CL238/Inv_SY_B!$CU238-1,"")</f>
        <v/>
      </c>
      <c r="CM238" s="173" t="str">
        <f>IFERROR(Inv_SY_B!CM238/Inv_SY_B!$CU238-1,"")</f>
        <v/>
      </c>
      <c r="CN238" s="173" t="str">
        <f>IFERROR(Inv_SY_B!CN238/Inv_SY_B!$CU238-1,"")</f>
        <v/>
      </c>
      <c r="CO238" s="173" t="str">
        <f>IFERROR(Inv_SY_B!CO238/Inv_SY_B!$CU238-1,"")</f>
        <v/>
      </c>
      <c r="CP238" s="173" t="str">
        <f>IFERROR(Inv_SY_B!CP238/Inv_SY_B!$CU238-1,"")</f>
        <v/>
      </c>
      <c r="CQ238" s="173" t="str">
        <f>IFERROR(Inv_SY_B!CQ238/Inv_SY_B!$CU238-1,"")</f>
        <v/>
      </c>
      <c r="CR238" s="173" t="str">
        <f>IFERROR(Inv_SY_B!CR238/Inv_SY_B!$CU238-1,"")</f>
        <v/>
      </c>
      <c r="CS238" s="173" t="str">
        <f>IFERROR(Inv_SY_B!CS238/Inv_SY_B!$CU238-1,"")</f>
        <v/>
      </c>
      <c r="CT238" s="173" t="str">
        <f>IFERROR(Inv_SY_B!CT238/Inv_SY_B!$CU238-1,"")</f>
        <v/>
      </c>
      <c r="CU238" s="173"/>
      <c r="CV238" s="173"/>
      <c r="CW238" s="173"/>
      <c r="CX238" s="173"/>
    </row>
    <row r="239" spans="2:102">
      <c r="B239" s="164">
        <f t="shared" si="4"/>
        <v>45931</v>
      </c>
      <c r="C239" s="173" t="str">
        <f>IFERROR(Inv_SY_B!C239/Inv_SY_B!$CU239-1,"")</f>
        <v/>
      </c>
      <c r="D239" s="173" t="str">
        <f>IFERROR(Inv_SY_B!D239/Inv_SY_B!$CU239-1,"")</f>
        <v/>
      </c>
      <c r="E239" s="173" t="str">
        <f>IFERROR(Inv_SY_B!E239/Inv_SY_B!$CU239-1,"")</f>
        <v/>
      </c>
      <c r="F239" s="173" t="str">
        <f>IFERROR(Inv_SY_B!F239/Inv_SY_B!$CU239-1,"")</f>
        <v/>
      </c>
      <c r="G239" s="173" t="str">
        <f>IFERROR(Inv_SY_B!G239/Inv_SY_B!$CU239-1,"")</f>
        <v/>
      </c>
      <c r="H239" s="173" t="str">
        <f>IFERROR(Inv_SY_B!H239/Inv_SY_B!$CU239-1,"")</f>
        <v/>
      </c>
      <c r="I239" s="173" t="str">
        <f>IFERROR(Inv_SY_B!I239/Inv_SY_B!$CU239-1,"")</f>
        <v/>
      </c>
      <c r="J239" s="173" t="str">
        <f>IFERROR(Inv_SY_B!J239/Inv_SY_B!$CU239-1,"")</f>
        <v/>
      </c>
      <c r="K239" s="173" t="str">
        <f>IFERROR(Inv_SY_B!K239/Inv_SY_B!$CU239-1,"")</f>
        <v/>
      </c>
      <c r="L239" s="173" t="str">
        <f>IFERROR(Inv_SY_B!L239/Inv_SY_B!$CU239-1,"")</f>
        <v/>
      </c>
      <c r="M239" s="173" t="str">
        <f>IFERROR(Inv_SY_B!M239/Inv_SY_B!$CU239-1,"")</f>
        <v/>
      </c>
      <c r="N239" s="173" t="str">
        <f>IFERROR(Inv_SY_B!N239/Inv_SY_B!$CU239-1,"")</f>
        <v/>
      </c>
      <c r="O239" s="173" t="str">
        <f>IFERROR(Inv_SY_B!O239/Inv_SY_B!$CU239-1,"")</f>
        <v/>
      </c>
      <c r="P239" s="173" t="str">
        <f>IFERROR(Inv_SY_B!P239/Inv_SY_B!$CU239-1,"")</f>
        <v/>
      </c>
      <c r="Q239" s="173" t="str">
        <f>IFERROR(Inv_SY_B!Q239/Inv_SY_B!$CU239-1,"")</f>
        <v/>
      </c>
      <c r="R239" s="173" t="str">
        <f>IFERROR(Inv_SY_B!R239/Inv_SY_B!$CU239-1,"")</f>
        <v/>
      </c>
      <c r="S239" s="173" t="str">
        <f>IFERROR(Inv_SY_B!S239/Inv_SY_B!$CU239-1,"")</f>
        <v/>
      </c>
      <c r="T239" s="173" t="str">
        <f>IFERROR(Inv_SY_B!T239/Inv_SY_B!$CU239-1,"")</f>
        <v/>
      </c>
      <c r="U239" s="173" t="str">
        <f>IFERROR(Inv_SY_B!U239/Inv_SY_B!$CU239-1,"")</f>
        <v/>
      </c>
      <c r="V239" s="173" t="str">
        <f>IFERROR(Inv_SY_B!V239/Inv_SY_B!$CU239-1,"")</f>
        <v/>
      </c>
      <c r="W239" s="173" t="str">
        <f>IFERROR(Inv_SY_B!W239/Inv_SY_B!$CU239-1,"")</f>
        <v/>
      </c>
      <c r="X239" s="173" t="str">
        <f>IFERROR(Inv_SY_B!X239/Inv_SY_B!$CU239-1,"")</f>
        <v/>
      </c>
      <c r="Y239" s="173" t="str">
        <f>IFERROR(Inv_SY_B!Y239/Inv_SY_B!$CU239-1,"")</f>
        <v/>
      </c>
      <c r="Z239" s="173" t="str">
        <f>IFERROR(Inv_SY_B!Z239/Inv_SY_B!$CU239-1,"")</f>
        <v/>
      </c>
      <c r="AA239" s="173" t="str">
        <f>IFERROR(Inv_SY_B!AA239/Inv_SY_B!$CU239-1,"")</f>
        <v/>
      </c>
      <c r="AB239" s="173" t="str">
        <f>IFERROR(Inv_SY_B!AB239/Inv_SY_B!$CU239-1,"")</f>
        <v/>
      </c>
      <c r="AC239" s="173" t="str">
        <f>IFERROR(Inv_SY_B!AC239/Inv_SY_B!$CU239-1,"")</f>
        <v/>
      </c>
      <c r="AD239" s="173" t="str">
        <f>IFERROR(Inv_SY_B!AD239/Inv_SY_B!$CU239-1,"")</f>
        <v/>
      </c>
      <c r="AE239" s="173" t="str">
        <f>IFERROR(Inv_SY_B!AE239/Inv_SY_B!$CU239-1,"")</f>
        <v/>
      </c>
      <c r="AF239" s="173" t="str">
        <f>IFERROR(Inv_SY_B!AF239/Inv_SY_B!$CU239-1,"")</f>
        <v/>
      </c>
      <c r="AG239" s="173" t="str">
        <f>IFERROR(Inv_SY_B!AG239/Inv_SY_B!$CU239-1,"")</f>
        <v/>
      </c>
      <c r="AH239" s="173" t="str">
        <f>IFERROR(Inv_SY_B!AH239/Inv_SY_B!$CU239-1,"")</f>
        <v/>
      </c>
      <c r="AI239" s="173" t="str">
        <f>IFERROR(Inv_SY_B!AI239/Inv_SY_B!$CU239-1,"")</f>
        <v/>
      </c>
      <c r="AJ239" s="173" t="str">
        <f>IFERROR(Inv_SY_B!AJ239/Inv_SY_B!$CU239-1,"")</f>
        <v/>
      </c>
      <c r="AK239" s="173" t="str">
        <f>IFERROR(Inv_SY_B!AK239/Inv_SY_B!$CU239-1,"")</f>
        <v/>
      </c>
      <c r="AL239" s="173" t="str">
        <f>IFERROR(Inv_SY_B!AL239/Inv_SY_B!$CU239-1,"")</f>
        <v/>
      </c>
      <c r="AM239" s="173" t="str">
        <f>IFERROR(Inv_SY_B!AM239/Inv_SY_B!$CU239-1,"")</f>
        <v/>
      </c>
      <c r="AN239" s="173" t="str">
        <f>IFERROR(Inv_SY_B!AN239/Inv_SY_B!$CU239-1,"")</f>
        <v/>
      </c>
      <c r="AO239" s="173" t="str">
        <f>IFERROR(Inv_SY_B!AO239/Inv_SY_B!$CU239-1,"")</f>
        <v/>
      </c>
      <c r="AP239" s="173" t="str">
        <f>IFERROR(Inv_SY_B!AP239/Inv_SY_B!$CU239-1,"")</f>
        <v/>
      </c>
      <c r="AQ239" s="173" t="str">
        <f>IFERROR(Inv_SY_B!AQ239/Inv_SY_B!$CU239-1,"")</f>
        <v/>
      </c>
      <c r="AR239" s="173" t="str">
        <f>IFERROR(Inv_SY_B!AR239/Inv_SY_B!$CU239-1,"")</f>
        <v/>
      </c>
      <c r="AS239" s="173" t="str">
        <f>IFERROR(Inv_SY_B!AS239/Inv_SY_B!$CU239-1,"")</f>
        <v/>
      </c>
      <c r="AT239" s="173" t="str">
        <f>IFERROR(Inv_SY_B!AT239/Inv_SY_B!$CU239-1,"")</f>
        <v/>
      </c>
      <c r="AU239" s="173" t="str">
        <f>IFERROR(Inv_SY_B!AU239/Inv_SY_B!$CU239-1,"")</f>
        <v/>
      </c>
      <c r="AV239" s="173" t="str">
        <f>IFERROR(Inv_SY_B!AV239/Inv_SY_B!$CU239-1,"")</f>
        <v/>
      </c>
      <c r="AW239" s="173" t="str">
        <f>IFERROR(Inv_SY_B!AW239/Inv_SY_B!$CU239-1,"")</f>
        <v/>
      </c>
      <c r="AX239" s="173" t="str">
        <f>IFERROR(Inv_SY_B!AX239/Inv_SY_B!$CU239-1,"")</f>
        <v/>
      </c>
      <c r="AY239" s="173" t="str">
        <f>IFERROR(Inv_SY_B!AY239/Inv_SY_B!$CU239-1,"")</f>
        <v/>
      </c>
      <c r="AZ239" s="173" t="str">
        <f>IFERROR(Inv_SY_B!AZ239/Inv_SY_B!$CU239-1,"")</f>
        <v/>
      </c>
      <c r="BA239" s="173" t="str">
        <f>IFERROR(Inv_SY_B!BA239/Inv_SY_B!$CU239-1,"")</f>
        <v/>
      </c>
      <c r="BB239" s="173" t="str">
        <f>IFERROR(Inv_SY_B!BB239/Inv_SY_B!$CU239-1,"")</f>
        <v/>
      </c>
      <c r="BC239" s="173" t="str">
        <f>IFERROR(Inv_SY_B!BC239/Inv_SY_B!$CU239-1,"")</f>
        <v/>
      </c>
      <c r="BD239" s="173" t="str">
        <f>IFERROR(Inv_SY_B!BD239/Inv_SY_B!$CU239-1,"")</f>
        <v/>
      </c>
      <c r="BE239" s="173" t="str">
        <f>IFERROR(Inv_SY_B!BE239/Inv_SY_B!$CU239-1,"")</f>
        <v/>
      </c>
      <c r="BF239" s="173" t="str">
        <f>IFERROR(Inv_SY_B!BF239/Inv_SY_B!$CU239-1,"")</f>
        <v/>
      </c>
      <c r="BG239" s="173" t="str">
        <f>IFERROR(Inv_SY_B!BG239/Inv_SY_B!$CU239-1,"")</f>
        <v/>
      </c>
      <c r="BH239" s="173" t="str">
        <f>IFERROR(Inv_SY_B!BH239/Inv_SY_B!$CU239-1,"")</f>
        <v/>
      </c>
      <c r="BI239" s="173" t="str">
        <f>IFERROR(Inv_SY_B!BI239/Inv_SY_B!$CU239-1,"")</f>
        <v/>
      </c>
      <c r="BJ239" s="173" t="str">
        <f>IFERROR(Inv_SY_B!BJ239/Inv_SY_B!$CU239-1,"")</f>
        <v/>
      </c>
      <c r="BK239" s="173" t="str">
        <f>IFERROR(Inv_SY_B!BK239/Inv_SY_B!$CU239-1,"")</f>
        <v/>
      </c>
      <c r="BL239" s="173" t="str">
        <f>IFERROR(Inv_SY_B!BL239/Inv_SY_B!$CU239-1,"")</f>
        <v/>
      </c>
      <c r="BM239" s="173" t="str">
        <f>IFERROR(Inv_SY_B!BM239/Inv_SY_B!$CU239-1,"")</f>
        <v/>
      </c>
      <c r="BN239" s="173" t="str">
        <f>IFERROR(Inv_SY_B!BN239/Inv_SY_B!$CU239-1,"")</f>
        <v/>
      </c>
      <c r="BO239" s="173" t="str">
        <f>IFERROR(Inv_SY_B!BO239/Inv_SY_B!$CU239-1,"")</f>
        <v/>
      </c>
      <c r="BP239" s="173" t="str">
        <f>IFERROR(Inv_SY_B!BP239/Inv_SY_B!$CU239-1,"")</f>
        <v/>
      </c>
      <c r="BQ239" s="173" t="str">
        <f>IFERROR(Inv_SY_B!BQ239/Inv_SY_B!$CU239-1,"")</f>
        <v/>
      </c>
      <c r="BR239" s="173" t="str">
        <f>IFERROR(Inv_SY_B!BR239/Inv_SY_B!$CU239-1,"")</f>
        <v/>
      </c>
      <c r="BS239" s="173" t="str">
        <f>IFERROR(Inv_SY_B!BS239/Inv_SY_B!$CU239-1,"")</f>
        <v/>
      </c>
      <c r="BT239" s="173" t="str">
        <f>IFERROR(Inv_SY_B!BT239/Inv_SY_B!$CU239-1,"")</f>
        <v/>
      </c>
      <c r="BU239" s="173" t="str">
        <f>IFERROR(Inv_SY_B!BU239/Inv_SY_B!$CU239-1,"")</f>
        <v/>
      </c>
      <c r="BV239" s="173" t="str">
        <f>IFERROR(Inv_SY_B!BV239/Inv_SY_B!$CU239-1,"")</f>
        <v/>
      </c>
      <c r="BW239" s="173" t="str">
        <f>IFERROR(Inv_SY_B!BW239/Inv_SY_B!$CU239-1,"")</f>
        <v/>
      </c>
      <c r="BX239" s="173" t="str">
        <f>IFERROR(Inv_SY_B!BX239/Inv_SY_B!$CU239-1,"")</f>
        <v/>
      </c>
      <c r="BY239" s="173" t="str">
        <f>IFERROR(Inv_SY_B!BY239/Inv_SY_B!$CU239-1,"")</f>
        <v/>
      </c>
      <c r="BZ239" s="173" t="str">
        <f>IFERROR(Inv_SY_B!BZ239/Inv_SY_B!$CU239-1,"")</f>
        <v/>
      </c>
      <c r="CA239" s="173" t="str">
        <f>IFERROR(Inv_SY_B!CA239/Inv_SY_B!$CU239-1,"")</f>
        <v/>
      </c>
      <c r="CB239" s="173" t="str">
        <f>IFERROR(Inv_SY_B!CB239/Inv_SY_B!$CU239-1,"")</f>
        <v/>
      </c>
      <c r="CC239" s="173" t="str">
        <f>IFERROR(Inv_SY_B!CC239/Inv_SY_B!$CU239-1,"")</f>
        <v/>
      </c>
      <c r="CD239" s="173" t="str">
        <f>IFERROR(Inv_SY_B!CD239/Inv_SY_B!$CU239-1,"")</f>
        <v/>
      </c>
      <c r="CE239" s="173" t="str">
        <f>IFERROR(Inv_SY_B!CE239/Inv_SY_B!$CU239-1,"")</f>
        <v/>
      </c>
      <c r="CF239" s="173" t="str">
        <f>IFERROR(Inv_SY_B!CF239/Inv_SY_B!$CU239-1,"")</f>
        <v/>
      </c>
      <c r="CG239" s="173" t="str">
        <f>IFERROR(Inv_SY_B!CG239/Inv_SY_B!$CU239-1,"")</f>
        <v/>
      </c>
      <c r="CH239" s="173" t="str">
        <f>IFERROR(Inv_SY_B!CH239/Inv_SY_B!$CU239-1,"")</f>
        <v/>
      </c>
      <c r="CI239" s="173" t="str">
        <f>IFERROR(Inv_SY_B!CI239/Inv_SY_B!$CU239-1,"")</f>
        <v/>
      </c>
      <c r="CJ239" s="173" t="str">
        <f>IFERROR(Inv_SY_B!CJ239/Inv_SY_B!$CU239-1,"")</f>
        <v/>
      </c>
      <c r="CK239" s="173" t="str">
        <f>IFERROR(Inv_SY_B!CK239/Inv_SY_B!$CU239-1,"")</f>
        <v/>
      </c>
      <c r="CL239" s="173" t="str">
        <f>IFERROR(Inv_SY_B!CL239/Inv_SY_B!$CU239-1,"")</f>
        <v/>
      </c>
      <c r="CM239" s="173" t="str">
        <f>IFERROR(Inv_SY_B!CM239/Inv_SY_B!$CU239-1,"")</f>
        <v/>
      </c>
      <c r="CN239" s="173" t="str">
        <f>IFERROR(Inv_SY_B!CN239/Inv_SY_B!$CU239-1,"")</f>
        <v/>
      </c>
      <c r="CO239" s="173" t="str">
        <f>IFERROR(Inv_SY_B!CO239/Inv_SY_B!$CU239-1,"")</f>
        <v/>
      </c>
      <c r="CP239" s="173" t="str">
        <f>IFERROR(Inv_SY_B!CP239/Inv_SY_B!$CU239-1,"")</f>
        <v/>
      </c>
      <c r="CQ239" s="173" t="str">
        <f>IFERROR(Inv_SY_B!CQ239/Inv_SY_B!$CU239-1,"")</f>
        <v/>
      </c>
      <c r="CR239" s="173" t="str">
        <f>IFERROR(Inv_SY_B!CR239/Inv_SY_B!$CU239-1,"")</f>
        <v/>
      </c>
      <c r="CS239" s="173" t="str">
        <f>IFERROR(Inv_SY_B!CS239/Inv_SY_B!$CU239-1,"")</f>
        <v/>
      </c>
      <c r="CT239" s="173" t="str">
        <f>IFERROR(Inv_SY_B!CT239/Inv_SY_B!$CU239-1,"")</f>
        <v/>
      </c>
      <c r="CU239" s="173"/>
      <c r="CV239" s="173"/>
      <c r="CW239" s="173"/>
      <c r="CX239" s="173"/>
    </row>
    <row r="240" spans="2:102">
      <c r="B240" s="164">
        <f t="shared" si="4"/>
        <v>45932</v>
      </c>
      <c r="C240" s="173" t="str">
        <f>IFERROR(Inv_SY_B!C240/Inv_SY_B!$CU240-1,"")</f>
        <v/>
      </c>
      <c r="D240" s="173" t="str">
        <f>IFERROR(Inv_SY_B!D240/Inv_SY_B!$CU240-1,"")</f>
        <v/>
      </c>
      <c r="E240" s="173" t="str">
        <f>IFERROR(Inv_SY_B!E240/Inv_SY_B!$CU240-1,"")</f>
        <v/>
      </c>
      <c r="F240" s="173" t="str">
        <f>IFERROR(Inv_SY_B!F240/Inv_SY_B!$CU240-1,"")</f>
        <v/>
      </c>
      <c r="G240" s="173" t="str">
        <f>IFERROR(Inv_SY_B!G240/Inv_SY_B!$CU240-1,"")</f>
        <v/>
      </c>
      <c r="H240" s="173" t="str">
        <f>IFERROR(Inv_SY_B!H240/Inv_SY_B!$CU240-1,"")</f>
        <v/>
      </c>
      <c r="I240" s="173" t="str">
        <f>IFERROR(Inv_SY_B!I240/Inv_SY_B!$CU240-1,"")</f>
        <v/>
      </c>
      <c r="J240" s="173" t="str">
        <f>IFERROR(Inv_SY_B!J240/Inv_SY_B!$CU240-1,"")</f>
        <v/>
      </c>
      <c r="K240" s="173" t="str">
        <f>IFERROR(Inv_SY_B!K240/Inv_SY_B!$CU240-1,"")</f>
        <v/>
      </c>
      <c r="L240" s="173" t="str">
        <f>IFERROR(Inv_SY_B!L240/Inv_SY_B!$CU240-1,"")</f>
        <v/>
      </c>
      <c r="M240" s="173" t="str">
        <f>IFERROR(Inv_SY_B!M240/Inv_SY_B!$CU240-1,"")</f>
        <v/>
      </c>
      <c r="N240" s="173" t="str">
        <f>IFERROR(Inv_SY_B!N240/Inv_SY_B!$CU240-1,"")</f>
        <v/>
      </c>
      <c r="O240" s="173" t="str">
        <f>IFERROR(Inv_SY_B!O240/Inv_SY_B!$CU240-1,"")</f>
        <v/>
      </c>
      <c r="P240" s="173" t="str">
        <f>IFERROR(Inv_SY_B!P240/Inv_SY_B!$CU240-1,"")</f>
        <v/>
      </c>
      <c r="Q240" s="173" t="str">
        <f>IFERROR(Inv_SY_B!Q240/Inv_SY_B!$CU240-1,"")</f>
        <v/>
      </c>
      <c r="R240" s="173" t="str">
        <f>IFERROR(Inv_SY_B!R240/Inv_SY_B!$CU240-1,"")</f>
        <v/>
      </c>
      <c r="S240" s="173" t="str">
        <f>IFERROR(Inv_SY_B!S240/Inv_SY_B!$CU240-1,"")</f>
        <v/>
      </c>
      <c r="T240" s="173" t="str">
        <f>IFERROR(Inv_SY_B!T240/Inv_SY_B!$CU240-1,"")</f>
        <v/>
      </c>
      <c r="U240" s="173" t="str">
        <f>IFERROR(Inv_SY_B!U240/Inv_SY_B!$CU240-1,"")</f>
        <v/>
      </c>
      <c r="V240" s="173" t="str">
        <f>IFERROR(Inv_SY_B!V240/Inv_SY_B!$CU240-1,"")</f>
        <v/>
      </c>
      <c r="W240" s="173" t="str">
        <f>IFERROR(Inv_SY_B!W240/Inv_SY_B!$CU240-1,"")</f>
        <v/>
      </c>
      <c r="X240" s="173" t="str">
        <f>IFERROR(Inv_SY_B!X240/Inv_SY_B!$CU240-1,"")</f>
        <v/>
      </c>
      <c r="Y240" s="173" t="str">
        <f>IFERROR(Inv_SY_B!Y240/Inv_SY_B!$CU240-1,"")</f>
        <v/>
      </c>
      <c r="Z240" s="173" t="str">
        <f>IFERROR(Inv_SY_B!Z240/Inv_SY_B!$CU240-1,"")</f>
        <v/>
      </c>
      <c r="AA240" s="173" t="str">
        <f>IFERROR(Inv_SY_B!AA240/Inv_SY_B!$CU240-1,"")</f>
        <v/>
      </c>
      <c r="AB240" s="173" t="str">
        <f>IFERROR(Inv_SY_B!AB240/Inv_SY_B!$CU240-1,"")</f>
        <v/>
      </c>
      <c r="AC240" s="173" t="str">
        <f>IFERROR(Inv_SY_B!AC240/Inv_SY_B!$CU240-1,"")</f>
        <v/>
      </c>
      <c r="AD240" s="173" t="str">
        <f>IFERROR(Inv_SY_B!AD240/Inv_SY_B!$CU240-1,"")</f>
        <v/>
      </c>
      <c r="AE240" s="173" t="str">
        <f>IFERROR(Inv_SY_B!AE240/Inv_SY_B!$CU240-1,"")</f>
        <v/>
      </c>
      <c r="AF240" s="173" t="str">
        <f>IFERROR(Inv_SY_B!AF240/Inv_SY_B!$CU240-1,"")</f>
        <v/>
      </c>
      <c r="AG240" s="173" t="str">
        <f>IFERROR(Inv_SY_B!AG240/Inv_SY_B!$CU240-1,"")</f>
        <v/>
      </c>
      <c r="AH240" s="173" t="str">
        <f>IFERROR(Inv_SY_B!AH240/Inv_SY_B!$CU240-1,"")</f>
        <v/>
      </c>
      <c r="AI240" s="173" t="str">
        <f>IFERROR(Inv_SY_B!AI240/Inv_SY_B!$CU240-1,"")</f>
        <v/>
      </c>
      <c r="AJ240" s="173" t="str">
        <f>IFERROR(Inv_SY_B!AJ240/Inv_SY_B!$CU240-1,"")</f>
        <v/>
      </c>
      <c r="AK240" s="173" t="str">
        <f>IFERROR(Inv_SY_B!AK240/Inv_SY_B!$CU240-1,"")</f>
        <v/>
      </c>
      <c r="AL240" s="173" t="str">
        <f>IFERROR(Inv_SY_B!AL240/Inv_SY_B!$CU240-1,"")</f>
        <v/>
      </c>
      <c r="AM240" s="173" t="str">
        <f>IFERROR(Inv_SY_B!AM240/Inv_SY_B!$CU240-1,"")</f>
        <v/>
      </c>
      <c r="AN240" s="173" t="str">
        <f>IFERROR(Inv_SY_B!AN240/Inv_SY_B!$CU240-1,"")</f>
        <v/>
      </c>
      <c r="AO240" s="173" t="str">
        <f>IFERROR(Inv_SY_B!AO240/Inv_SY_B!$CU240-1,"")</f>
        <v/>
      </c>
      <c r="AP240" s="173" t="str">
        <f>IFERROR(Inv_SY_B!AP240/Inv_SY_B!$CU240-1,"")</f>
        <v/>
      </c>
      <c r="AQ240" s="173" t="str">
        <f>IFERROR(Inv_SY_B!AQ240/Inv_SY_B!$CU240-1,"")</f>
        <v/>
      </c>
      <c r="AR240" s="173" t="str">
        <f>IFERROR(Inv_SY_B!AR240/Inv_SY_B!$CU240-1,"")</f>
        <v/>
      </c>
      <c r="AS240" s="173" t="str">
        <f>IFERROR(Inv_SY_B!AS240/Inv_SY_B!$CU240-1,"")</f>
        <v/>
      </c>
      <c r="AT240" s="173" t="str">
        <f>IFERROR(Inv_SY_B!AT240/Inv_SY_B!$CU240-1,"")</f>
        <v/>
      </c>
      <c r="AU240" s="173" t="str">
        <f>IFERROR(Inv_SY_B!AU240/Inv_SY_B!$CU240-1,"")</f>
        <v/>
      </c>
      <c r="AV240" s="173" t="str">
        <f>IFERROR(Inv_SY_B!AV240/Inv_SY_B!$CU240-1,"")</f>
        <v/>
      </c>
      <c r="AW240" s="173" t="str">
        <f>IFERROR(Inv_SY_B!AW240/Inv_SY_B!$CU240-1,"")</f>
        <v/>
      </c>
      <c r="AX240" s="173" t="str">
        <f>IFERROR(Inv_SY_B!AX240/Inv_SY_B!$CU240-1,"")</f>
        <v/>
      </c>
      <c r="AY240" s="173" t="str">
        <f>IFERROR(Inv_SY_B!AY240/Inv_SY_B!$CU240-1,"")</f>
        <v/>
      </c>
      <c r="AZ240" s="173" t="str">
        <f>IFERROR(Inv_SY_B!AZ240/Inv_SY_B!$CU240-1,"")</f>
        <v/>
      </c>
      <c r="BA240" s="173" t="str">
        <f>IFERROR(Inv_SY_B!BA240/Inv_SY_B!$CU240-1,"")</f>
        <v/>
      </c>
      <c r="BB240" s="173" t="str">
        <f>IFERROR(Inv_SY_B!BB240/Inv_SY_B!$CU240-1,"")</f>
        <v/>
      </c>
      <c r="BC240" s="173" t="str">
        <f>IFERROR(Inv_SY_B!BC240/Inv_SY_B!$CU240-1,"")</f>
        <v/>
      </c>
      <c r="BD240" s="173" t="str">
        <f>IFERROR(Inv_SY_B!BD240/Inv_SY_B!$CU240-1,"")</f>
        <v/>
      </c>
      <c r="BE240" s="173" t="str">
        <f>IFERROR(Inv_SY_B!BE240/Inv_SY_B!$CU240-1,"")</f>
        <v/>
      </c>
      <c r="BF240" s="173" t="str">
        <f>IFERROR(Inv_SY_B!BF240/Inv_SY_B!$CU240-1,"")</f>
        <v/>
      </c>
      <c r="BG240" s="173" t="str">
        <f>IFERROR(Inv_SY_B!BG240/Inv_SY_B!$CU240-1,"")</f>
        <v/>
      </c>
      <c r="BH240" s="173" t="str">
        <f>IFERROR(Inv_SY_B!BH240/Inv_SY_B!$CU240-1,"")</f>
        <v/>
      </c>
      <c r="BI240" s="173" t="str">
        <f>IFERROR(Inv_SY_B!BI240/Inv_SY_B!$CU240-1,"")</f>
        <v/>
      </c>
      <c r="BJ240" s="173" t="str">
        <f>IFERROR(Inv_SY_B!BJ240/Inv_SY_B!$CU240-1,"")</f>
        <v/>
      </c>
      <c r="BK240" s="173" t="str">
        <f>IFERROR(Inv_SY_B!BK240/Inv_SY_B!$CU240-1,"")</f>
        <v/>
      </c>
      <c r="BL240" s="173" t="str">
        <f>IFERROR(Inv_SY_B!BL240/Inv_SY_B!$CU240-1,"")</f>
        <v/>
      </c>
      <c r="BM240" s="173" t="str">
        <f>IFERROR(Inv_SY_B!BM240/Inv_SY_B!$CU240-1,"")</f>
        <v/>
      </c>
      <c r="BN240" s="173" t="str">
        <f>IFERROR(Inv_SY_B!BN240/Inv_SY_B!$CU240-1,"")</f>
        <v/>
      </c>
      <c r="BO240" s="173" t="str">
        <f>IFERROR(Inv_SY_B!BO240/Inv_SY_B!$CU240-1,"")</f>
        <v/>
      </c>
      <c r="BP240" s="173" t="str">
        <f>IFERROR(Inv_SY_B!BP240/Inv_SY_B!$CU240-1,"")</f>
        <v/>
      </c>
      <c r="BQ240" s="173" t="str">
        <f>IFERROR(Inv_SY_B!BQ240/Inv_SY_B!$CU240-1,"")</f>
        <v/>
      </c>
      <c r="BR240" s="173" t="str">
        <f>IFERROR(Inv_SY_B!BR240/Inv_SY_B!$CU240-1,"")</f>
        <v/>
      </c>
      <c r="BS240" s="173" t="str">
        <f>IFERROR(Inv_SY_B!BS240/Inv_SY_B!$CU240-1,"")</f>
        <v/>
      </c>
      <c r="BT240" s="173" t="str">
        <f>IFERROR(Inv_SY_B!BT240/Inv_SY_B!$CU240-1,"")</f>
        <v/>
      </c>
      <c r="BU240" s="173" t="str">
        <f>IFERROR(Inv_SY_B!BU240/Inv_SY_B!$CU240-1,"")</f>
        <v/>
      </c>
      <c r="BV240" s="173" t="str">
        <f>IFERROR(Inv_SY_B!BV240/Inv_SY_B!$CU240-1,"")</f>
        <v/>
      </c>
      <c r="BW240" s="173" t="str">
        <f>IFERROR(Inv_SY_B!BW240/Inv_SY_B!$CU240-1,"")</f>
        <v/>
      </c>
      <c r="BX240" s="173" t="str">
        <f>IFERROR(Inv_SY_B!BX240/Inv_SY_B!$CU240-1,"")</f>
        <v/>
      </c>
      <c r="BY240" s="173" t="str">
        <f>IFERROR(Inv_SY_B!BY240/Inv_SY_B!$CU240-1,"")</f>
        <v/>
      </c>
      <c r="BZ240" s="173" t="str">
        <f>IFERROR(Inv_SY_B!BZ240/Inv_SY_B!$CU240-1,"")</f>
        <v/>
      </c>
      <c r="CA240" s="173" t="str">
        <f>IFERROR(Inv_SY_B!CA240/Inv_SY_B!$CU240-1,"")</f>
        <v/>
      </c>
      <c r="CB240" s="173" t="str">
        <f>IFERROR(Inv_SY_B!CB240/Inv_SY_B!$CU240-1,"")</f>
        <v/>
      </c>
      <c r="CC240" s="173" t="str">
        <f>IFERROR(Inv_SY_B!CC240/Inv_SY_B!$CU240-1,"")</f>
        <v/>
      </c>
      <c r="CD240" s="173" t="str">
        <f>IFERROR(Inv_SY_B!CD240/Inv_SY_B!$CU240-1,"")</f>
        <v/>
      </c>
      <c r="CE240" s="173" t="str">
        <f>IFERROR(Inv_SY_B!CE240/Inv_SY_B!$CU240-1,"")</f>
        <v/>
      </c>
      <c r="CF240" s="173" t="str">
        <f>IFERROR(Inv_SY_B!CF240/Inv_SY_B!$CU240-1,"")</f>
        <v/>
      </c>
      <c r="CG240" s="173" t="str">
        <f>IFERROR(Inv_SY_B!CG240/Inv_SY_B!$CU240-1,"")</f>
        <v/>
      </c>
      <c r="CH240" s="173" t="str">
        <f>IFERROR(Inv_SY_B!CH240/Inv_SY_B!$CU240-1,"")</f>
        <v/>
      </c>
      <c r="CI240" s="173" t="str">
        <f>IFERROR(Inv_SY_B!CI240/Inv_SY_B!$CU240-1,"")</f>
        <v/>
      </c>
      <c r="CJ240" s="173" t="str">
        <f>IFERROR(Inv_SY_B!CJ240/Inv_SY_B!$CU240-1,"")</f>
        <v/>
      </c>
      <c r="CK240" s="173" t="str">
        <f>IFERROR(Inv_SY_B!CK240/Inv_SY_B!$CU240-1,"")</f>
        <v/>
      </c>
      <c r="CL240" s="173" t="str">
        <f>IFERROR(Inv_SY_B!CL240/Inv_SY_B!$CU240-1,"")</f>
        <v/>
      </c>
      <c r="CM240" s="173" t="str">
        <f>IFERROR(Inv_SY_B!CM240/Inv_SY_B!$CU240-1,"")</f>
        <v/>
      </c>
      <c r="CN240" s="173" t="str">
        <f>IFERROR(Inv_SY_B!CN240/Inv_SY_B!$CU240-1,"")</f>
        <v/>
      </c>
      <c r="CO240" s="173" t="str">
        <f>IFERROR(Inv_SY_B!CO240/Inv_SY_B!$CU240-1,"")</f>
        <v/>
      </c>
      <c r="CP240" s="173" t="str">
        <f>IFERROR(Inv_SY_B!CP240/Inv_SY_B!$CU240-1,"")</f>
        <v/>
      </c>
      <c r="CQ240" s="173" t="str">
        <f>IFERROR(Inv_SY_B!CQ240/Inv_SY_B!$CU240-1,"")</f>
        <v/>
      </c>
      <c r="CR240" s="173" t="str">
        <f>IFERROR(Inv_SY_B!CR240/Inv_SY_B!$CU240-1,"")</f>
        <v/>
      </c>
      <c r="CS240" s="173" t="str">
        <f>IFERROR(Inv_SY_B!CS240/Inv_SY_B!$CU240-1,"")</f>
        <v/>
      </c>
      <c r="CT240" s="173" t="str">
        <f>IFERROR(Inv_SY_B!CT240/Inv_SY_B!$CU240-1,"")</f>
        <v/>
      </c>
      <c r="CU240" s="173"/>
      <c r="CV240" s="173"/>
      <c r="CW240" s="173"/>
      <c r="CX240" s="173"/>
    </row>
    <row r="241" spans="2:102">
      <c r="B241" s="164">
        <f t="shared" si="4"/>
        <v>45933</v>
      </c>
      <c r="C241" s="173" t="str">
        <f>IFERROR(Inv_SY_B!C241/Inv_SY_B!$CU241-1,"")</f>
        <v/>
      </c>
      <c r="D241" s="173" t="str">
        <f>IFERROR(Inv_SY_B!D241/Inv_SY_B!$CU241-1,"")</f>
        <v/>
      </c>
      <c r="E241" s="173" t="str">
        <f>IFERROR(Inv_SY_B!E241/Inv_SY_B!$CU241-1,"")</f>
        <v/>
      </c>
      <c r="F241" s="173" t="str">
        <f>IFERROR(Inv_SY_B!F241/Inv_SY_B!$CU241-1,"")</f>
        <v/>
      </c>
      <c r="G241" s="173" t="str">
        <f>IFERROR(Inv_SY_B!G241/Inv_SY_B!$CU241-1,"")</f>
        <v/>
      </c>
      <c r="H241" s="173" t="str">
        <f>IFERROR(Inv_SY_B!H241/Inv_SY_B!$CU241-1,"")</f>
        <v/>
      </c>
      <c r="I241" s="173" t="str">
        <f>IFERROR(Inv_SY_B!I241/Inv_SY_B!$CU241-1,"")</f>
        <v/>
      </c>
      <c r="J241" s="173" t="str">
        <f>IFERROR(Inv_SY_B!J241/Inv_SY_B!$CU241-1,"")</f>
        <v/>
      </c>
      <c r="K241" s="173" t="str">
        <f>IFERROR(Inv_SY_B!K241/Inv_SY_B!$CU241-1,"")</f>
        <v/>
      </c>
      <c r="L241" s="173" t="str">
        <f>IFERROR(Inv_SY_B!L241/Inv_SY_B!$CU241-1,"")</f>
        <v/>
      </c>
      <c r="M241" s="173" t="str">
        <f>IFERROR(Inv_SY_B!M241/Inv_SY_B!$CU241-1,"")</f>
        <v/>
      </c>
      <c r="N241" s="173" t="str">
        <f>IFERROR(Inv_SY_B!N241/Inv_SY_B!$CU241-1,"")</f>
        <v/>
      </c>
      <c r="O241" s="173" t="str">
        <f>IFERROR(Inv_SY_B!O241/Inv_SY_B!$CU241-1,"")</f>
        <v/>
      </c>
      <c r="P241" s="173" t="str">
        <f>IFERROR(Inv_SY_B!P241/Inv_SY_B!$CU241-1,"")</f>
        <v/>
      </c>
      <c r="Q241" s="173" t="str">
        <f>IFERROR(Inv_SY_B!Q241/Inv_SY_B!$CU241-1,"")</f>
        <v/>
      </c>
      <c r="R241" s="173" t="str">
        <f>IFERROR(Inv_SY_B!R241/Inv_SY_B!$CU241-1,"")</f>
        <v/>
      </c>
      <c r="S241" s="173" t="str">
        <f>IFERROR(Inv_SY_B!S241/Inv_SY_B!$CU241-1,"")</f>
        <v/>
      </c>
      <c r="T241" s="173" t="str">
        <f>IFERROR(Inv_SY_B!T241/Inv_SY_B!$CU241-1,"")</f>
        <v/>
      </c>
      <c r="U241" s="173" t="str">
        <f>IFERROR(Inv_SY_B!U241/Inv_SY_B!$CU241-1,"")</f>
        <v/>
      </c>
      <c r="V241" s="173" t="str">
        <f>IFERROR(Inv_SY_B!V241/Inv_SY_B!$CU241-1,"")</f>
        <v/>
      </c>
      <c r="W241" s="173" t="str">
        <f>IFERROR(Inv_SY_B!W241/Inv_SY_B!$CU241-1,"")</f>
        <v/>
      </c>
      <c r="X241" s="173" t="str">
        <f>IFERROR(Inv_SY_B!X241/Inv_SY_B!$CU241-1,"")</f>
        <v/>
      </c>
      <c r="Y241" s="173" t="str">
        <f>IFERROR(Inv_SY_B!Y241/Inv_SY_B!$CU241-1,"")</f>
        <v/>
      </c>
      <c r="Z241" s="173" t="str">
        <f>IFERROR(Inv_SY_B!Z241/Inv_SY_B!$CU241-1,"")</f>
        <v/>
      </c>
      <c r="AA241" s="173" t="str">
        <f>IFERROR(Inv_SY_B!AA241/Inv_SY_B!$CU241-1,"")</f>
        <v/>
      </c>
      <c r="AB241" s="173" t="str">
        <f>IFERROR(Inv_SY_B!AB241/Inv_SY_B!$CU241-1,"")</f>
        <v/>
      </c>
      <c r="AC241" s="173" t="str">
        <f>IFERROR(Inv_SY_B!AC241/Inv_SY_B!$CU241-1,"")</f>
        <v/>
      </c>
      <c r="AD241" s="173" t="str">
        <f>IFERROR(Inv_SY_B!AD241/Inv_SY_B!$CU241-1,"")</f>
        <v/>
      </c>
      <c r="AE241" s="173" t="str">
        <f>IFERROR(Inv_SY_B!AE241/Inv_SY_B!$CU241-1,"")</f>
        <v/>
      </c>
      <c r="AF241" s="173" t="str">
        <f>IFERROR(Inv_SY_B!AF241/Inv_SY_B!$CU241-1,"")</f>
        <v/>
      </c>
      <c r="AG241" s="173" t="str">
        <f>IFERROR(Inv_SY_B!AG241/Inv_SY_B!$CU241-1,"")</f>
        <v/>
      </c>
      <c r="AH241" s="173" t="str">
        <f>IFERROR(Inv_SY_B!AH241/Inv_SY_B!$CU241-1,"")</f>
        <v/>
      </c>
      <c r="AI241" s="173" t="str">
        <f>IFERROR(Inv_SY_B!AI241/Inv_SY_B!$CU241-1,"")</f>
        <v/>
      </c>
      <c r="AJ241" s="173" t="str">
        <f>IFERROR(Inv_SY_B!AJ241/Inv_SY_B!$CU241-1,"")</f>
        <v/>
      </c>
      <c r="AK241" s="173" t="str">
        <f>IFERROR(Inv_SY_B!AK241/Inv_SY_B!$CU241-1,"")</f>
        <v/>
      </c>
      <c r="AL241" s="173" t="str">
        <f>IFERROR(Inv_SY_B!AL241/Inv_SY_B!$CU241-1,"")</f>
        <v/>
      </c>
      <c r="AM241" s="173" t="str">
        <f>IFERROR(Inv_SY_B!AM241/Inv_SY_B!$CU241-1,"")</f>
        <v/>
      </c>
      <c r="AN241" s="173" t="str">
        <f>IFERROR(Inv_SY_B!AN241/Inv_SY_B!$CU241-1,"")</f>
        <v/>
      </c>
      <c r="AO241" s="173" t="str">
        <f>IFERROR(Inv_SY_B!AO241/Inv_SY_B!$CU241-1,"")</f>
        <v/>
      </c>
      <c r="AP241" s="173" t="str">
        <f>IFERROR(Inv_SY_B!AP241/Inv_SY_B!$CU241-1,"")</f>
        <v/>
      </c>
      <c r="AQ241" s="173" t="str">
        <f>IFERROR(Inv_SY_B!AQ241/Inv_SY_B!$CU241-1,"")</f>
        <v/>
      </c>
      <c r="AR241" s="173" t="str">
        <f>IFERROR(Inv_SY_B!AR241/Inv_SY_B!$CU241-1,"")</f>
        <v/>
      </c>
      <c r="AS241" s="173" t="str">
        <f>IFERROR(Inv_SY_B!AS241/Inv_SY_B!$CU241-1,"")</f>
        <v/>
      </c>
      <c r="AT241" s="173" t="str">
        <f>IFERROR(Inv_SY_B!AT241/Inv_SY_B!$CU241-1,"")</f>
        <v/>
      </c>
      <c r="AU241" s="173" t="str">
        <f>IFERROR(Inv_SY_B!AU241/Inv_SY_B!$CU241-1,"")</f>
        <v/>
      </c>
      <c r="AV241" s="173" t="str">
        <f>IFERROR(Inv_SY_B!AV241/Inv_SY_B!$CU241-1,"")</f>
        <v/>
      </c>
      <c r="AW241" s="173" t="str">
        <f>IFERROR(Inv_SY_B!AW241/Inv_SY_B!$CU241-1,"")</f>
        <v/>
      </c>
      <c r="AX241" s="173" t="str">
        <f>IFERROR(Inv_SY_B!AX241/Inv_SY_B!$CU241-1,"")</f>
        <v/>
      </c>
      <c r="AY241" s="173" t="str">
        <f>IFERROR(Inv_SY_B!AY241/Inv_SY_B!$CU241-1,"")</f>
        <v/>
      </c>
      <c r="AZ241" s="173" t="str">
        <f>IFERROR(Inv_SY_B!AZ241/Inv_SY_B!$CU241-1,"")</f>
        <v/>
      </c>
      <c r="BA241" s="173" t="str">
        <f>IFERROR(Inv_SY_B!BA241/Inv_SY_B!$CU241-1,"")</f>
        <v/>
      </c>
      <c r="BB241" s="173" t="str">
        <f>IFERROR(Inv_SY_B!BB241/Inv_SY_B!$CU241-1,"")</f>
        <v/>
      </c>
      <c r="BC241" s="173" t="str">
        <f>IFERROR(Inv_SY_B!BC241/Inv_SY_B!$CU241-1,"")</f>
        <v/>
      </c>
      <c r="BD241" s="173" t="str">
        <f>IFERROR(Inv_SY_B!BD241/Inv_SY_B!$CU241-1,"")</f>
        <v/>
      </c>
      <c r="BE241" s="173" t="str">
        <f>IFERROR(Inv_SY_B!BE241/Inv_SY_B!$CU241-1,"")</f>
        <v/>
      </c>
      <c r="BF241" s="173" t="str">
        <f>IFERROR(Inv_SY_B!BF241/Inv_SY_B!$CU241-1,"")</f>
        <v/>
      </c>
      <c r="BG241" s="173" t="str">
        <f>IFERROR(Inv_SY_B!BG241/Inv_SY_B!$CU241-1,"")</f>
        <v/>
      </c>
      <c r="BH241" s="173" t="str">
        <f>IFERROR(Inv_SY_B!BH241/Inv_SY_B!$CU241-1,"")</f>
        <v/>
      </c>
      <c r="BI241" s="173" t="str">
        <f>IFERROR(Inv_SY_B!BI241/Inv_SY_B!$CU241-1,"")</f>
        <v/>
      </c>
      <c r="BJ241" s="173" t="str">
        <f>IFERROR(Inv_SY_B!BJ241/Inv_SY_B!$CU241-1,"")</f>
        <v/>
      </c>
      <c r="BK241" s="173" t="str">
        <f>IFERROR(Inv_SY_B!BK241/Inv_SY_B!$CU241-1,"")</f>
        <v/>
      </c>
      <c r="BL241" s="173" t="str">
        <f>IFERROR(Inv_SY_B!BL241/Inv_SY_B!$CU241-1,"")</f>
        <v/>
      </c>
      <c r="BM241" s="173" t="str">
        <f>IFERROR(Inv_SY_B!BM241/Inv_SY_B!$CU241-1,"")</f>
        <v/>
      </c>
      <c r="BN241" s="173" t="str">
        <f>IFERROR(Inv_SY_B!BN241/Inv_SY_B!$CU241-1,"")</f>
        <v/>
      </c>
      <c r="BO241" s="173" t="str">
        <f>IFERROR(Inv_SY_B!BO241/Inv_SY_B!$CU241-1,"")</f>
        <v/>
      </c>
      <c r="BP241" s="173" t="str">
        <f>IFERROR(Inv_SY_B!BP241/Inv_SY_B!$CU241-1,"")</f>
        <v/>
      </c>
      <c r="BQ241" s="173" t="str">
        <f>IFERROR(Inv_SY_B!BQ241/Inv_SY_B!$CU241-1,"")</f>
        <v/>
      </c>
      <c r="BR241" s="173" t="str">
        <f>IFERROR(Inv_SY_B!BR241/Inv_SY_B!$CU241-1,"")</f>
        <v/>
      </c>
      <c r="BS241" s="173" t="str">
        <f>IFERROR(Inv_SY_B!BS241/Inv_SY_B!$CU241-1,"")</f>
        <v/>
      </c>
      <c r="BT241" s="173" t="str">
        <f>IFERROR(Inv_SY_B!BT241/Inv_SY_B!$CU241-1,"")</f>
        <v/>
      </c>
      <c r="BU241" s="173" t="str">
        <f>IFERROR(Inv_SY_B!BU241/Inv_SY_B!$CU241-1,"")</f>
        <v/>
      </c>
      <c r="BV241" s="173" t="str">
        <f>IFERROR(Inv_SY_B!BV241/Inv_SY_B!$CU241-1,"")</f>
        <v/>
      </c>
      <c r="BW241" s="173" t="str">
        <f>IFERROR(Inv_SY_B!BW241/Inv_SY_B!$CU241-1,"")</f>
        <v/>
      </c>
      <c r="BX241" s="173" t="str">
        <f>IFERROR(Inv_SY_B!BX241/Inv_SY_B!$CU241-1,"")</f>
        <v/>
      </c>
      <c r="BY241" s="173" t="str">
        <f>IFERROR(Inv_SY_B!BY241/Inv_SY_B!$CU241-1,"")</f>
        <v/>
      </c>
      <c r="BZ241" s="173" t="str">
        <f>IFERROR(Inv_SY_B!BZ241/Inv_SY_B!$CU241-1,"")</f>
        <v/>
      </c>
      <c r="CA241" s="173" t="str">
        <f>IFERROR(Inv_SY_B!CA241/Inv_SY_B!$CU241-1,"")</f>
        <v/>
      </c>
      <c r="CB241" s="173" t="str">
        <f>IFERROR(Inv_SY_B!CB241/Inv_SY_B!$CU241-1,"")</f>
        <v/>
      </c>
      <c r="CC241" s="173" t="str">
        <f>IFERROR(Inv_SY_B!CC241/Inv_SY_B!$CU241-1,"")</f>
        <v/>
      </c>
      <c r="CD241" s="173" t="str">
        <f>IFERROR(Inv_SY_B!CD241/Inv_SY_B!$CU241-1,"")</f>
        <v/>
      </c>
      <c r="CE241" s="173" t="str">
        <f>IFERROR(Inv_SY_B!CE241/Inv_SY_B!$CU241-1,"")</f>
        <v/>
      </c>
      <c r="CF241" s="173" t="str">
        <f>IFERROR(Inv_SY_B!CF241/Inv_SY_B!$CU241-1,"")</f>
        <v/>
      </c>
      <c r="CG241" s="173" t="str">
        <f>IFERROR(Inv_SY_B!CG241/Inv_SY_B!$CU241-1,"")</f>
        <v/>
      </c>
      <c r="CH241" s="173" t="str">
        <f>IFERROR(Inv_SY_B!CH241/Inv_SY_B!$CU241-1,"")</f>
        <v/>
      </c>
      <c r="CI241" s="173" t="str">
        <f>IFERROR(Inv_SY_B!CI241/Inv_SY_B!$CU241-1,"")</f>
        <v/>
      </c>
      <c r="CJ241" s="173" t="str">
        <f>IFERROR(Inv_SY_B!CJ241/Inv_SY_B!$CU241-1,"")</f>
        <v/>
      </c>
      <c r="CK241" s="173" t="str">
        <f>IFERROR(Inv_SY_B!CK241/Inv_SY_B!$CU241-1,"")</f>
        <v/>
      </c>
      <c r="CL241" s="173" t="str">
        <f>IFERROR(Inv_SY_B!CL241/Inv_SY_B!$CU241-1,"")</f>
        <v/>
      </c>
      <c r="CM241" s="173" t="str">
        <f>IFERROR(Inv_SY_B!CM241/Inv_SY_B!$CU241-1,"")</f>
        <v/>
      </c>
      <c r="CN241" s="173" t="str">
        <f>IFERROR(Inv_SY_B!CN241/Inv_SY_B!$CU241-1,"")</f>
        <v/>
      </c>
      <c r="CO241" s="173" t="str">
        <f>IFERROR(Inv_SY_B!CO241/Inv_SY_B!$CU241-1,"")</f>
        <v/>
      </c>
      <c r="CP241" s="173" t="str">
        <f>IFERROR(Inv_SY_B!CP241/Inv_SY_B!$CU241-1,"")</f>
        <v/>
      </c>
      <c r="CQ241" s="173" t="str">
        <f>IFERROR(Inv_SY_B!CQ241/Inv_SY_B!$CU241-1,"")</f>
        <v/>
      </c>
      <c r="CR241" s="173" t="str">
        <f>IFERROR(Inv_SY_B!CR241/Inv_SY_B!$CU241-1,"")</f>
        <v/>
      </c>
      <c r="CS241" s="173" t="str">
        <f>IFERROR(Inv_SY_B!CS241/Inv_SY_B!$CU241-1,"")</f>
        <v/>
      </c>
      <c r="CT241" s="173" t="str">
        <f>IFERROR(Inv_SY_B!CT241/Inv_SY_B!$CU241-1,"")</f>
        <v/>
      </c>
      <c r="CU241" s="173"/>
      <c r="CV241" s="173"/>
      <c r="CW241" s="173"/>
      <c r="CX241" s="173"/>
    </row>
    <row r="242" spans="2:102">
      <c r="B242" s="164">
        <f t="shared" si="4"/>
        <v>45934</v>
      </c>
      <c r="C242" s="173" t="str">
        <f>IFERROR(Inv_SY_B!C242/Inv_SY_B!$CU242-1,"")</f>
        <v/>
      </c>
      <c r="D242" s="173" t="str">
        <f>IFERROR(Inv_SY_B!D242/Inv_SY_B!$CU242-1,"")</f>
        <v/>
      </c>
      <c r="E242" s="173" t="str">
        <f>IFERROR(Inv_SY_B!E242/Inv_SY_B!$CU242-1,"")</f>
        <v/>
      </c>
      <c r="F242" s="173" t="str">
        <f>IFERROR(Inv_SY_B!F242/Inv_SY_B!$CU242-1,"")</f>
        <v/>
      </c>
      <c r="G242" s="173" t="str">
        <f>IFERROR(Inv_SY_B!G242/Inv_SY_B!$CU242-1,"")</f>
        <v/>
      </c>
      <c r="H242" s="173" t="str">
        <f>IFERROR(Inv_SY_B!H242/Inv_SY_B!$CU242-1,"")</f>
        <v/>
      </c>
      <c r="I242" s="173" t="str">
        <f>IFERROR(Inv_SY_B!I242/Inv_SY_B!$CU242-1,"")</f>
        <v/>
      </c>
      <c r="J242" s="173" t="str">
        <f>IFERROR(Inv_SY_B!J242/Inv_SY_B!$CU242-1,"")</f>
        <v/>
      </c>
      <c r="K242" s="173" t="str">
        <f>IFERROR(Inv_SY_B!K242/Inv_SY_B!$CU242-1,"")</f>
        <v/>
      </c>
      <c r="L242" s="173" t="str">
        <f>IFERROR(Inv_SY_B!L242/Inv_SY_B!$CU242-1,"")</f>
        <v/>
      </c>
      <c r="M242" s="173" t="str">
        <f>IFERROR(Inv_SY_B!M242/Inv_SY_B!$CU242-1,"")</f>
        <v/>
      </c>
      <c r="N242" s="173" t="str">
        <f>IFERROR(Inv_SY_B!N242/Inv_SY_B!$CU242-1,"")</f>
        <v/>
      </c>
      <c r="O242" s="173" t="str">
        <f>IFERROR(Inv_SY_B!O242/Inv_SY_B!$CU242-1,"")</f>
        <v/>
      </c>
      <c r="P242" s="173" t="str">
        <f>IFERROR(Inv_SY_B!P242/Inv_SY_B!$CU242-1,"")</f>
        <v/>
      </c>
      <c r="Q242" s="173" t="str">
        <f>IFERROR(Inv_SY_B!Q242/Inv_SY_B!$CU242-1,"")</f>
        <v/>
      </c>
      <c r="R242" s="173" t="str">
        <f>IFERROR(Inv_SY_B!R242/Inv_SY_B!$CU242-1,"")</f>
        <v/>
      </c>
      <c r="S242" s="173" t="str">
        <f>IFERROR(Inv_SY_B!S242/Inv_SY_B!$CU242-1,"")</f>
        <v/>
      </c>
      <c r="T242" s="173" t="str">
        <f>IFERROR(Inv_SY_B!T242/Inv_SY_B!$CU242-1,"")</f>
        <v/>
      </c>
      <c r="U242" s="173" t="str">
        <f>IFERROR(Inv_SY_B!U242/Inv_SY_B!$CU242-1,"")</f>
        <v/>
      </c>
      <c r="V242" s="173" t="str">
        <f>IFERROR(Inv_SY_B!V242/Inv_SY_B!$CU242-1,"")</f>
        <v/>
      </c>
      <c r="W242" s="173" t="str">
        <f>IFERROR(Inv_SY_B!W242/Inv_SY_B!$CU242-1,"")</f>
        <v/>
      </c>
      <c r="X242" s="173" t="str">
        <f>IFERROR(Inv_SY_B!X242/Inv_SY_B!$CU242-1,"")</f>
        <v/>
      </c>
      <c r="Y242" s="173" t="str">
        <f>IFERROR(Inv_SY_B!Y242/Inv_SY_B!$CU242-1,"")</f>
        <v/>
      </c>
      <c r="Z242" s="173" t="str">
        <f>IFERROR(Inv_SY_B!Z242/Inv_SY_B!$CU242-1,"")</f>
        <v/>
      </c>
      <c r="AA242" s="173" t="str">
        <f>IFERROR(Inv_SY_B!AA242/Inv_SY_B!$CU242-1,"")</f>
        <v/>
      </c>
      <c r="AB242" s="173" t="str">
        <f>IFERROR(Inv_SY_B!AB242/Inv_SY_B!$CU242-1,"")</f>
        <v/>
      </c>
      <c r="AC242" s="173" t="str">
        <f>IFERROR(Inv_SY_B!AC242/Inv_SY_B!$CU242-1,"")</f>
        <v/>
      </c>
      <c r="AD242" s="173" t="str">
        <f>IFERROR(Inv_SY_B!AD242/Inv_SY_B!$CU242-1,"")</f>
        <v/>
      </c>
      <c r="AE242" s="173" t="str">
        <f>IFERROR(Inv_SY_B!AE242/Inv_SY_B!$CU242-1,"")</f>
        <v/>
      </c>
      <c r="AF242" s="173" t="str">
        <f>IFERROR(Inv_SY_B!AF242/Inv_SY_B!$CU242-1,"")</f>
        <v/>
      </c>
      <c r="AG242" s="173" t="str">
        <f>IFERROR(Inv_SY_B!AG242/Inv_SY_B!$CU242-1,"")</f>
        <v/>
      </c>
      <c r="AH242" s="173" t="str">
        <f>IFERROR(Inv_SY_B!AH242/Inv_SY_B!$CU242-1,"")</f>
        <v/>
      </c>
      <c r="AI242" s="173" t="str">
        <f>IFERROR(Inv_SY_B!AI242/Inv_SY_B!$CU242-1,"")</f>
        <v/>
      </c>
      <c r="AJ242" s="173" t="str">
        <f>IFERROR(Inv_SY_B!AJ242/Inv_SY_B!$CU242-1,"")</f>
        <v/>
      </c>
      <c r="AK242" s="173" t="str">
        <f>IFERROR(Inv_SY_B!AK242/Inv_SY_B!$CU242-1,"")</f>
        <v/>
      </c>
      <c r="AL242" s="173" t="str">
        <f>IFERROR(Inv_SY_B!AL242/Inv_SY_B!$CU242-1,"")</f>
        <v/>
      </c>
      <c r="AM242" s="173" t="str">
        <f>IFERROR(Inv_SY_B!AM242/Inv_SY_B!$CU242-1,"")</f>
        <v/>
      </c>
      <c r="AN242" s="173" t="str">
        <f>IFERROR(Inv_SY_B!AN242/Inv_SY_B!$CU242-1,"")</f>
        <v/>
      </c>
      <c r="AO242" s="173" t="str">
        <f>IFERROR(Inv_SY_B!AO242/Inv_SY_B!$CU242-1,"")</f>
        <v/>
      </c>
      <c r="AP242" s="173" t="str">
        <f>IFERROR(Inv_SY_B!AP242/Inv_SY_B!$CU242-1,"")</f>
        <v/>
      </c>
      <c r="AQ242" s="173" t="str">
        <f>IFERROR(Inv_SY_B!AQ242/Inv_SY_B!$CU242-1,"")</f>
        <v/>
      </c>
      <c r="AR242" s="173" t="str">
        <f>IFERROR(Inv_SY_B!AR242/Inv_SY_B!$CU242-1,"")</f>
        <v/>
      </c>
      <c r="AS242" s="173" t="str">
        <f>IFERROR(Inv_SY_B!AS242/Inv_SY_B!$CU242-1,"")</f>
        <v/>
      </c>
      <c r="AT242" s="173" t="str">
        <f>IFERROR(Inv_SY_B!AT242/Inv_SY_B!$CU242-1,"")</f>
        <v/>
      </c>
      <c r="AU242" s="173" t="str">
        <f>IFERROR(Inv_SY_B!AU242/Inv_SY_B!$CU242-1,"")</f>
        <v/>
      </c>
      <c r="AV242" s="173" t="str">
        <f>IFERROR(Inv_SY_B!AV242/Inv_SY_B!$CU242-1,"")</f>
        <v/>
      </c>
      <c r="AW242" s="173" t="str">
        <f>IFERROR(Inv_SY_B!AW242/Inv_SY_B!$CU242-1,"")</f>
        <v/>
      </c>
      <c r="AX242" s="173" t="str">
        <f>IFERROR(Inv_SY_B!AX242/Inv_SY_B!$CU242-1,"")</f>
        <v/>
      </c>
      <c r="AY242" s="173" t="str">
        <f>IFERROR(Inv_SY_B!AY242/Inv_SY_B!$CU242-1,"")</f>
        <v/>
      </c>
      <c r="AZ242" s="173" t="str">
        <f>IFERROR(Inv_SY_B!AZ242/Inv_SY_B!$CU242-1,"")</f>
        <v/>
      </c>
      <c r="BA242" s="173" t="str">
        <f>IFERROR(Inv_SY_B!BA242/Inv_SY_B!$CU242-1,"")</f>
        <v/>
      </c>
      <c r="BB242" s="173" t="str">
        <f>IFERROR(Inv_SY_B!BB242/Inv_SY_B!$CU242-1,"")</f>
        <v/>
      </c>
      <c r="BC242" s="173" t="str">
        <f>IFERROR(Inv_SY_B!BC242/Inv_SY_B!$CU242-1,"")</f>
        <v/>
      </c>
      <c r="BD242" s="173" t="str">
        <f>IFERROR(Inv_SY_B!BD242/Inv_SY_B!$CU242-1,"")</f>
        <v/>
      </c>
      <c r="BE242" s="173" t="str">
        <f>IFERROR(Inv_SY_B!BE242/Inv_SY_B!$CU242-1,"")</f>
        <v/>
      </c>
      <c r="BF242" s="173" t="str">
        <f>IFERROR(Inv_SY_B!BF242/Inv_SY_B!$CU242-1,"")</f>
        <v/>
      </c>
      <c r="BG242" s="173" t="str">
        <f>IFERROR(Inv_SY_B!BG242/Inv_SY_B!$CU242-1,"")</f>
        <v/>
      </c>
      <c r="BH242" s="173" t="str">
        <f>IFERROR(Inv_SY_B!BH242/Inv_SY_B!$CU242-1,"")</f>
        <v/>
      </c>
      <c r="BI242" s="173" t="str">
        <f>IFERROR(Inv_SY_B!BI242/Inv_SY_B!$CU242-1,"")</f>
        <v/>
      </c>
      <c r="BJ242" s="173" t="str">
        <f>IFERROR(Inv_SY_B!BJ242/Inv_SY_B!$CU242-1,"")</f>
        <v/>
      </c>
      <c r="BK242" s="173" t="str">
        <f>IFERROR(Inv_SY_B!BK242/Inv_SY_B!$CU242-1,"")</f>
        <v/>
      </c>
      <c r="BL242" s="173" t="str">
        <f>IFERROR(Inv_SY_B!BL242/Inv_SY_B!$CU242-1,"")</f>
        <v/>
      </c>
      <c r="BM242" s="173" t="str">
        <f>IFERROR(Inv_SY_B!BM242/Inv_SY_B!$CU242-1,"")</f>
        <v/>
      </c>
      <c r="BN242" s="173" t="str">
        <f>IFERROR(Inv_SY_B!BN242/Inv_SY_B!$CU242-1,"")</f>
        <v/>
      </c>
      <c r="BO242" s="173" t="str">
        <f>IFERROR(Inv_SY_B!BO242/Inv_SY_B!$CU242-1,"")</f>
        <v/>
      </c>
      <c r="BP242" s="173" t="str">
        <f>IFERROR(Inv_SY_B!BP242/Inv_SY_B!$CU242-1,"")</f>
        <v/>
      </c>
      <c r="BQ242" s="173" t="str">
        <f>IFERROR(Inv_SY_B!BQ242/Inv_SY_B!$CU242-1,"")</f>
        <v/>
      </c>
      <c r="BR242" s="173" t="str">
        <f>IFERROR(Inv_SY_B!BR242/Inv_SY_B!$CU242-1,"")</f>
        <v/>
      </c>
      <c r="BS242" s="173" t="str">
        <f>IFERROR(Inv_SY_B!BS242/Inv_SY_B!$CU242-1,"")</f>
        <v/>
      </c>
      <c r="BT242" s="173" t="str">
        <f>IFERROR(Inv_SY_B!BT242/Inv_SY_B!$CU242-1,"")</f>
        <v/>
      </c>
      <c r="BU242" s="173" t="str">
        <f>IFERROR(Inv_SY_B!BU242/Inv_SY_B!$CU242-1,"")</f>
        <v/>
      </c>
      <c r="BV242" s="173" t="str">
        <f>IFERROR(Inv_SY_B!BV242/Inv_SY_B!$CU242-1,"")</f>
        <v/>
      </c>
      <c r="BW242" s="173" t="str">
        <f>IFERROR(Inv_SY_B!BW242/Inv_SY_B!$CU242-1,"")</f>
        <v/>
      </c>
      <c r="BX242" s="173" t="str">
        <f>IFERROR(Inv_SY_B!BX242/Inv_SY_B!$CU242-1,"")</f>
        <v/>
      </c>
      <c r="BY242" s="173" t="str">
        <f>IFERROR(Inv_SY_B!BY242/Inv_SY_B!$CU242-1,"")</f>
        <v/>
      </c>
      <c r="BZ242" s="173" t="str">
        <f>IFERROR(Inv_SY_B!BZ242/Inv_SY_B!$CU242-1,"")</f>
        <v/>
      </c>
      <c r="CA242" s="173" t="str">
        <f>IFERROR(Inv_SY_B!CA242/Inv_SY_B!$CU242-1,"")</f>
        <v/>
      </c>
      <c r="CB242" s="173" t="str">
        <f>IFERROR(Inv_SY_B!CB242/Inv_SY_B!$CU242-1,"")</f>
        <v/>
      </c>
      <c r="CC242" s="173" t="str">
        <f>IFERROR(Inv_SY_B!CC242/Inv_SY_B!$CU242-1,"")</f>
        <v/>
      </c>
      <c r="CD242" s="173" t="str">
        <f>IFERROR(Inv_SY_B!CD242/Inv_SY_B!$CU242-1,"")</f>
        <v/>
      </c>
      <c r="CE242" s="173" t="str">
        <f>IFERROR(Inv_SY_B!CE242/Inv_SY_B!$CU242-1,"")</f>
        <v/>
      </c>
      <c r="CF242" s="173" t="str">
        <f>IFERROR(Inv_SY_B!CF242/Inv_SY_B!$CU242-1,"")</f>
        <v/>
      </c>
      <c r="CG242" s="173" t="str">
        <f>IFERROR(Inv_SY_B!CG242/Inv_SY_B!$CU242-1,"")</f>
        <v/>
      </c>
      <c r="CH242" s="173" t="str">
        <f>IFERROR(Inv_SY_B!CH242/Inv_SY_B!$CU242-1,"")</f>
        <v/>
      </c>
      <c r="CI242" s="173" t="str">
        <f>IFERROR(Inv_SY_B!CI242/Inv_SY_B!$CU242-1,"")</f>
        <v/>
      </c>
      <c r="CJ242" s="173" t="str">
        <f>IFERROR(Inv_SY_B!CJ242/Inv_SY_B!$CU242-1,"")</f>
        <v/>
      </c>
      <c r="CK242" s="173" t="str">
        <f>IFERROR(Inv_SY_B!CK242/Inv_SY_B!$CU242-1,"")</f>
        <v/>
      </c>
      <c r="CL242" s="173" t="str">
        <f>IFERROR(Inv_SY_B!CL242/Inv_SY_B!$CU242-1,"")</f>
        <v/>
      </c>
      <c r="CM242" s="173" t="str">
        <f>IFERROR(Inv_SY_B!CM242/Inv_SY_B!$CU242-1,"")</f>
        <v/>
      </c>
      <c r="CN242" s="173" t="str">
        <f>IFERROR(Inv_SY_B!CN242/Inv_SY_B!$CU242-1,"")</f>
        <v/>
      </c>
      <c r="CO242" s="173" t="str">
        <f>IFERROR(Inv_SY_B!CO242/Inv_SY_B!$CU242-1,"")</f>
        <v/>
      </c>
      <c r="CP242" s="173" t="str">
        <f>IFERROR(Inv_SY_B!CP242/Inv_SY_B!$CU242-1,"")</f>
        <v/>
      </c>
      <c r="CQ242" s="173" t="str">
        <f>IFERROR(Inv_SY_B!CQ242/Inv_SY_B!$CU242-1,"")</f>
        <v/>
      </c>
      <c r="CR242" s="173" t="str">
        <f>IFERROR(Inv_SY_B!CR242/Inv_SY_B!$CU242-1,"")</f>
        <v/>
      </c>
      <c r="CS242" s="173" t="str">
        <f>IFERROR(Inv_SY_B!CS242/Inv_SY_B!$CU242-1,"")</f>
        <v/>
      </c>
      <c r="CT242" s="173" t="str">
        <f>IFERROR(Inv_SY_B!CT242/Inv_SY_B!$CU242-1,"")</f>
        <v/>
      </c>
      <c r="CU242" s="173"/>
      <c r="CV242" s="173"/>
      <c r="CW242" s="173"/>
      <c r="CX242" s="173"/>
    </row>
    <row r="243" spans="2:102">
      <c r="B243" s="164">
        <f t="shared" si="4"/>
        <v>45935</v>
      </c>
      <c r="C243" s="173" t="str">
        <f>IFERROR(Inv_SY_B!C243/Inv_SY_B!$CU243-1,"")</f>
        <v/>
      </c>
      <c r="D243" s="173" t="str">
        <f>IFERROR(Inv_SY_B!D243/Inv_SY_B!$CU243-1,"")</f>
        <v/>
      </c>
      <c r="E243" s="173" t="str">
        <f>IFERROR(Inv_SY_B!E243/Inv_SY_B!$CU243-1,"")</f>
        <v/>
      </c>
      <c r="F243" s="173" t="str">
        <f>IFERROR(Inv_SY_B!F243/Inv_SY_B!$CU243-1,"")</f>
        <v/>
      </c>
      <c r="G243" s="173" t="str">
        <f>IFERROR(Inv_SY_B!G243/Inv_SY_B!$CU243-1,"")</f>
        <v/>
      </c>
      <c r="H243" s="173" t="str">
        <f>IFERROR(Inv_SY_B!H243/Inv_SY_B!$CU243-1,"")</f>
        <v/>
      </c>
      <c r="I243" s="173" t="str">
        <f>IFERROR(Inv_SY_B!I243/Inv_SY_B!$CU243-1,"")</f>
        <v/>
      </c>
      <c r="J243" s="173" t="str">
        <f>IFERROR(Inv_SY_B!J243/Inv_SY_B!$CU243-1,"")</f>
        <v/>
      </c>
      <c r="K243" s="173" t="str">
        <f>IFERROR(Inv_SY_B!K243/Inv_SY_B!$CU243-1,"")</f>
        <v/>
      </c>
      <c r="L243" s="173" t="str">
        <f>IFERROR(Inv_SY_B!L243/Inv_SY_B!$CU243-1,"")</f>
        <v/>
      </c>
      <c r="M243" s="173" t="str">
        <f>IFERROR(Inv_SY_B!M243/Inv_SY_B!$CU243-1,"")</f>
        <v/>
      </c>
      <c r="N243" s="173" t="str">
        <f>IFERROR(Inv_SY_B!N243/Inv_SY_B!$CU243-1,"")</f>
        <v/>
      </c>
      <c r="O243" s="173" t="str">
        <f>IFERROR(Inv_SY_B!O243/Inv_SY_B!$CU243-1,"")</f>
        <v/>
      </c>
      <c r="P243" s="173" t="str">
        <f>IFERROR(Inv_SY_B!P243/Inv_SY_B!$CU243-1,"")</f>
        <v/>
      </c>
      <c r="Q243" s="173" t="str">
        <f>IFERROR(Inv_SY_B!Q243/Inv_SY_B!$CU243-1,"")</f>
        <v/>
      </c>
      <c r="R243" s="173" t="str">
        <f>IFERROR(Inv_SY_B!R243/Inv_SY_B!$CU243-1,"")</f>
        <v/>
      </c>
      <c r="S243" s="173" t="str">
        <f>IFERROR(Inv_SY_B!S243/Inv_SY_B!$CU243-1,"")</f>
        <v/>
      </c>
      <c r="T243" s="173" t="str">
        <f>IFERROR(Inv_SY_B!T243/Inv_SY_B!$CU243-1,"")</f>
        <v/>
      </c>
      <c r="U243" s="173" t="str">
        <f>IFERROR(Inv_SY_B!U243/Inv_SY_B!$CU243-1,"")</f>
        <v/>
      </c>
      <c r="V243" s="173" t="str">
        <f>IFERROR(Inv_SY_B!V243/Inv_SY_B!$CU243-1,"")</f>
        <v/>
      </c>
      <c r="W243" s="173" t="str">
        <f>IFERROR(Inv_SY_B!W243/Inv_SY_B!$CU243-1,"")</f>
        <v/>
      </c>
      <c r="X243" s="173" t="str">
        <f>IFERROR(Inv_SY_B!X243/Inv_SY_B!$CU243-1,"")</f>
        <v/>
      </c>
      <c r="Y243" s="173" t="str">
        <f>IFERROR(Inv_SY_B!Y243/Inv_SY_B!$CU243-1,"")</f>
        <v/>
      </c>
      <c r="Z243" s="173" t="str">
        <f>IFERROR(Inv_SY_B!Z243/Inv_SY_B!$CU243-1,"")</f>
        <v/>
      </c>
      <c r="AA243" s="173" t="str">
        <f>IFERROR(Inv_SY_B!AA243/Inv_SY_B!$CU243-1,"")</f>
        <v/>
      </c>
      <c r="AB243" s="173" t="str">
        <f>IFERROR(Inv_SY_B!AB243/Inv_SY_B!$CU243-1,"")</f>
        <v/>
      </c>
      <c r="AC243" s="173" t="str">
        <f>IFERROR(Inv_SY_B!AC243/Inv_SY_B!$CU243-1,"")</f>
        <v/>
      </c>
      <c r="AD243" s="173" t="str">
        <f>IFERROR(Inv_SY_B!AD243/Inv_SY_B!$CU243-1,"")</f>
        <v/>
      </c>
      <c r="AE243" s="173" t="str">
        <f>IFERROR(Inv_SY_B!AE243/Inv_SY_B!$CU243-1,"")</f>
        <v/>
      </c>
      <c r="AF243" s="173" t="str">
        <f>IFERROR(Inv_SY_B!AF243/Inv_SY_B!$CU243-1,"")</f>
        <v/>
      </c>
      <c r="AG243" s="173" t="str">
        <f>IFERROR(Inv_SY_B!AG243/Inv_SY_B!$CU243-1,"")</f>
        <v/>
      </c>
      <c r="AH243" s="173" t="str">
        <f>IFERROR(Inv_SY_B!AH243/Inv_SY_B!$CU243-1,"")</f>
        <v/>
      </c>
      <c r="AI243" s="173" t="str">
        <f>IFERROR(Inv_SY_B!AI243/Inv_SY_B!$CU243-1,"")</f>
        <v/>
      </c>
      <c r="AJ243" s="173" t="str">
        <f>IFERROR(Inv_SY_B!AJ243/Inv_SY_B!$CU243-1,"")</f>
        <v/>
      </c>
      <c r="AK243" s="173" t="str">
        <f>IFERROR(Inv_SY_B!AK243/Inv_SY_B!$CU243-1,"")</f>
        <v/>
      </c>
      <c r="AL243" s="173" t="str">
        <f>IFERROR(Inv_SY_B!AL243/Inv_SY_B!$CU243-1,"")</f>
        <v/>
      </c>
      <c r="AM243" s="173" t="str">
        <f>IFERROR(Inv_SY_B!AM243/Inv_SY_B!$CU243-1,"")</f>
        <v/>
      </c>
      <c r="AN243" s="173" t="str">
        <f>IFERROR(Inv_SY_B!AN243/Inv_SY_B!$CU243-1,"")</f>
        <v/>
      </c>
      <c r="AO243" s="173" t="str">
        <f>IFERROR(Inv_SY_B!AO243/Inv_SY_B!$CU243-1,"")</f>
        <v/>
      </c>
      <c r="AP243" s="173" t="str">
        <f>IFERROR(Inv_SY_B!AP243/Inv_SY_B!$CU243-1,"")</f>
        <v/>
      </c>
      <c r="AQ243" s="173" t="str">
        <f>IFERROR(Inv_SY_B!AQ243/Inv_SY_B!$CU243-1,"")</f>
        <v/>
      </c>
      <c r="AR243" s="173" t="str">
        <f>IFERROR(Inv_SY_B!AR243/Inv_SY_B!$CU243-1,"")</f>
        <v/>
      </c>
      <c r="AS243" s="173" t="str">
        <f>IFERROR(Inv_SY_B!AS243/Inv_SY_B!$CU243-1,"")</f>
        <v/>
      </c>
      <c r="AT243" s="173" t="str">
        <f>IFERROR(Inv_SY_B!AT243/Inv_SY_B!$CU243-1,"")</f>
        <v/>
      </c>
      <c r="AU243" s="173" t="str">
        <f>IFERROR(Inv_SY_B!AU243/Inv_SY_B!$CU243-1,"")</f>
        <v/>
      </c>
      <c r="AV243" s="173" t="str">
        <f>IFERROR(Inv_SY_B!AV243/Inv_SY_B!$CU243-1,"")</f>
        <v/>
      </c>
      <c r="AW243" s="173" t="str">
        <f>IFERROR(Inv_SY_B!AW243/Inv_SY_B!$CU243-1,"")</f>
        <v/>
      </c>
      <c r="AX243" s="173" t="str">
        <f>IFERROR(Inv_SY_B!AX243/Inv_SY_B!$CU243-1,"")</f>
        <v/>
      </c>
      <c r="AY243" s="173" t="str">
        <f>IFERROR(Inv_SY_B!AY243/Inv_SY_B!$CU243-1,"")</f>
        <v/>
      </c>
      <c r="AZ243" s="173" t="str">
        <f>IFERROR(Inv_SY_B!AZ243/Inv_SY_B!$CU243-1,"")</f>
        <v/>
      </c>
      <c r="BA243" s="173" t="str">
        <f>IFERROR(Inv_SY_B!BA243/Inv_SY_B!$CU243-1,"")</f>
        <v/>
      </c>
      <c r="BB243" s="173" t="str">
        <f>IFERROR(Inv_SY_B!BB243/Inv_SY_B!$CU243-1,"")</f>
        <v/>
      </c>
      <c r="BC243" s="173" t="str">
        <f>IFERROR(Inv_SY_B!BC243/Inv_SY_B!$CU243-1,"")</f>
        <v/>
      </c>
      <c r="BD243" s="173" t="str">
        <f>IFERROR(Inv_SY_B!BD243/Inv_SY_B!$CU243-1,"")</f>
        <v/>
      </c>
      <c r="BE243" s="173" t="str">
        <f>IFERROR(Inv_SY_B!BE243/Inv_SY_B!$CU243-1,"")</f>
        <v/>
      </c>
      <c r="BF243" s="173" t="str">
        <f>IFERROR(Inv_SY_B!BF243/Inv_SY_B!$CU243-1,"")</f>
        <v/>
      </c>
      <c r="BG243" s="173" t="str">
        <f>IFERROR(Inv_SY_B!BG243/Inv_SY_B!$CU243-1,"")</f>
        <v/>
      </c>
      <c r="BH243" s="173" t="str">
        <f>IFERROR(Inv_SY_B!BH243/Inv_SY_B!$CU243-1,"")</f>
        <v/>
      </c>
      <c r="BI243" s="173" t="str">
        <f>IFERROR(Inv_SY_B!BI243/Inv_SY_B!$CU243-1,"")</f>
        <v/>
      </c>
      <c r="BJ243" s="173" t="str">
        <f>IFERROR(Inv_SY_B!BJ243/Inv_SY_B!$CU243-1,"")</f>
        <v/>
      </c>
      <c r="BK243" s="173" t="str">
        <f>IFERROR(Inv_SY_B!BK243/Inv_SY_B!$CU243-1,"")</f>
        <v/>
      </c>
      <c r="BL243" s="173" t="str">
        <f>IFERROR(Inv_SY_B!BL243/Inv_SY_B!$CU243-1,"")</f>
        <v/>
      </c>
      <c r="BM243" s="173" t="str">
        <f>IFERROR(Inv_SY_B!BM243/Inv_SY_B!$CU243-1,"")</f>
        <v/>
      </c>
      <c r="BN243" s="173" t="str">
        <f>IFERROR(Inv_SY_B!BN243/Inv_SY_B!$CU243-1,"")</f>
        <v/>
      </c>
      <c r="BO243" s="173" t="str">
        <f>IFERROR(Inv_SY_B!BO243/Inv_SY_B!$CU243-1,"")</f>
        <v/>
      </c>
      <c r="BP243" s="173" t="str">
        <f>IFERROR(Inv_SY_B!BP243/Inv_SY_B!$CU243-1,"")</f>
        <v/>
      </c>
      <c r="BQ243" s="173" t="str">
        <f>IFERROR(Inv_SY_B!BQ243/Inv_SY_B!$CU243-1,"")</f>
        <v/>
      </c>
      <c r="BR243" s="173" t="str">
        <f>IFERROR(Inv_SY_B!BR243/Inv_SY_B!$CU243-1,"")</f>
        <v/>
      </c>
      <c r="BS243" s="173" t="str">
        <f>IFERROR(Inv_SY_B!BS243/Inv_SY_B!$CU243-1,"")</f>
        <v/>
      </c>
      <c r="BT243" s="173" t="str">
        <f>IFERROR(Inv_SY_B!BT243/Inv_SY_B!$CU243-1,"")</f>
        <v/>
      </c>
      <c r="BU243" s="173" t="str">
        <f>IFERROR(Inv_SY_B!BU243/Inv_SY_B!$CU243-1,"")</f>
        <v/>
      </c>
      <c r="BV243" s="173" t="str">
        <f>IFERROR(Inv_SY_B!BV243/Inv_SY_B!$CU243-1,"")</f>
        <v/>
      </c>
      <c r="BW243" s="173" t="str">
        <f>IFERROR(Inv_SY_B!BW243/Inv_SY_B!$CU243-1,"")</f>
        <v/>
      </c>
      <c r="BX243" s="173" t="str">
        <f>IFERROR(Inv_SY_B!BX243/Inv_SY_B!$CU243-1,"")</f>
        <v/>
      </c>
      <c r="BY243" s="173" t="str">
        <f>IFERROR(Inv_SY_B!BY243/Inv_SY_B!$CU243-1,"")</f>
        <v/>
      </c>
      <c r="BZ243" s="173" t="str">
        <f>IFERROR(Inv_SY_B!BZ243/Inv_SY_B!$CU243-1,"")</f>
        <v/>
      </c>
      <c r="CA243" s="173" t="str">
        <f>IFERROR(Inv_SY_B!CA243/Inv_SY_B!$CU243-1,"")</f>
        <v/>
      </c>
      <c r="CB243" s="173" t="str">
        <f>IFERROR(Inv_SY_B!CB243/Inv_SY_B!$CU243-1,"")</f>
        <v/>
      </c>
      <c r="CC243" s="173" t="str">
        <f>IFERROR(Inv_SY_B!CC243/Inv_SY_B!$CU243-1,"")</f>
        <v/>
      </c>
      <c r="CD243" s="173" t="str">
        <f>IFERROR(Inv_SY_B!CD243/Inv_SY_B!$CU243-1,"")</f>
        <v/>
      </c>
      <c r="CE243" s="173" t="str">
        <f>IFERROR(Inv_SY_B!CE243/Inv_SY_B!$CU243-1,"")</f>
        <v/>
      </c>
      <c r="CF243" s="173" t="str">
        <f>IFERROR(Inv_SY_B!CF243/Inv_SY_B!$CU243-1,"")</f>
        <v/>
      </c>
      <c r="CG243" s="173" t="str">
        <f>IFERROR(Inv_SY_B!CG243/Inv_SY_B!$CU243-1,"")</f>
        <v/>
      </c>
      <c r="CH243" s="173" t="str">
        <f>IFERROR(Inv_SY_B!CH243/Inv_SY_B!$CU243-1,"")</f>
        <v/>
      </c>
      <c r="CI243" s="173" t="str">
        <f>IFERROR(Inv_SY_B!CI243/Inv_SY_B!$CU243-1,"")</f>
        <v/>
      </c>
      <c r="CJ243" s="173" t="str">
        <f>IFERROR(Inv_SY_B!CJ243/Inv_SY_B!$CU243-1,"")</f>
        <v/>
      </c>
      <c r="CK243" s="173" t="str">
        <f>IFERROR(Inv_SY_B!CK243/Inv_SY_B!$CU243-1,"")</f>
        <v/>
      </c>
      <c r="CL243" s="173" t="str">
        <f>IFERROR(Inv_SY_B!CL243/Inv_SY_B!$CU243-1,"")</f>
        <v/>
      </c>
      <c r="CM243" s="173" t="str">
        <f>IFERROR(Inv_SY_B!CM243/Inv_SY_B!$CU243-1,"")</f>
        <v/>
      </c>
      <c r="CN243" s="173" t="str">
        <f>IFERROR(Inv_SY_B!CN243/Inv_SY_B!$CU243-1,"")</f>
        <v/>
      </c>
      <c r="CO243" s="173" t="str">
        <f>IFERROR(Inv_SY_B!CO243/Inv_SY_B!$CU243-1,"")</f>
        <v/>
      </c>
      <c r="CP243" s="173" t="str">
        <f>IFERROR(Inv_SY_B!CP243/Inv_SY_B!$CU243-1,"")</f>
        <v/>
      </c>
      <c r="CQ243" s="173" t="str">
        <f>IFERROR(Inv_SY_B!CQ243/Inv_SY_B!$CU243-1,"")</f>
        <v/>
      </c>
      <c r="CR243" s="173" t="str">
        <f>IFERROR(Inv_SY_B!CR243/Inv_SY_B!$CU243-1,"")</f>
        <v/>
      </c>
      <c r="CS243" s="173" t="str">
        <f>IFERROR(Inv_SY_B!CS243/Inv_SY_B!$CU243-1,"")</f>
        <v/>
      </c>
      <c r="CT243" s="173" t="str">
        <f>IFERROR(Inv_SY_B!CT243/Inv_SY_B!$CU243-1,"")</f>
        <v/>
      </c>
      <c r="CU243" s="173"/>
      <c r="CV243" s="173"/>
      <c r="CW243" s="173"/>
      <c r="CX243" s="173"/>
    </row>
    <row r="244" spans="2:102">
      <c r="B244" s="164">
        <f t="shared" si="4"/>
        <v>45936</v>
      </c>
      <c r="C244" s="173" t="str">
        <f>IFERROR(Inv_SY_B!C244/Inv_SY_B!$CU244-1,"")</f>
        <v/>
      </c>
      <c r="D244" s="173" t="str">
        <f>IFERROR(Inv_SY_B!D244/Inv_SY_B!$CU244-1,"")</f>
        <v/>
      </c>
      <c r="E244" s="173" t="str">
        <f>IFERROR(Inv_SY_B!E244/Inv_SY_B!$CU244-1,"")</f>
        <v/>
      </c>
      <c r="F244" s="173" t="str">
        <f>IFERROR(Inv_SY_B!F244/Inv_SY_B!$CU244-1,"")</f>
        <v/>
      </c>
      <c r="G244" s="173" t="str">
        <f>IFERROR(Inv_SY_B!G244/Inv_SY_B!$CU244-1,"")</f>
        <v/>
      </c>
      <c r="H244" s="173" t="str">
        <f>IFERROR(Inv_SY_B!H244/Inv_SY_B!$CU244-1,"")</f>
        <v/>
      </c>
      <c r="I244" s="173" t="str">
        <f>IFERROR(Inv_SY_B!I244/Inv_SY_B!$CU244-1,"")</f>
        <v/>
      </c>
      <c r="J244" s="173" t="str">
        <f>IFERROR(Inv_SY_B!J244/Inv_SY_B!$CU244-1,"")</f>
        <v/>
      </c>
      <c r="K244" s="173" t="str">
        <f>IFERROR(Inv_SY_B!K244/Inv_SY_B!$CU244-1,"")</f>
        <v/>
      </c>
      <c r="L244" s="173" t="str">
        <f>IFERROR(Inv_SY_B!L244/Inv_SY_B!$CU244-1,"")</f>
        <v/>
      </c>
      <c r="M244" s="173" t="str">
        <f>IFERROR(Inv_SY_B!M244/Inv_SY_B!$CU244-1,"")</f>
        <v/>
      </c>
      <c r="N244" s="173" t="str">
        <f>IFERROR(Inv_SY_B!N244/Inv_SY_B!$CU244-1,"")</f>
        <v/>
      </c>
      <c r="O244" s="173" t="str">
        <f>IFERROR(Inv_SY_B!O244/Inv_SY_B!$CU244-1,"")</f>
        <v/>
      </c>
      <c r="P244" s="173" t="str">
        <f>IFERROR(Inv_SY_B!P244/Inv_SY_B!$CU244-1,"")</f>
        <v/>
      </c>
      <c r="Q244" s="173" t="str">
        <f>IFERROR(Inv_SY_B!Q244/Inv_SY_B!$CU244-1,"")</f>
        <v/>
      </c>
      <c r="R244" s="173" t="str">
        <f>IFERROR(Inv_SY_B!R244/Inv_SY_B!$CU244-1,"")</f>
        <v/>
      </c>
      <c r="S244" s="173" t="str">
        <f>IFERROR(Inv_SY_B!S244/Inv_SY_B!$CU244-1,"")</f>
        <v/>
      </c>
      <c r="T244" s="173" t="str">
        <f>IFERROR(Inv_SY_B!T244/Inv_SY_B!$CU244-1,"")</f>
        <v/>
      </c>
      <c r="U244" s="173" t="str">
        <f>IFERROR(Inv_SY_B!U244/Inv_SY_B!$CU244-1,"")</f>
        <v/>
      </c>
      <c r="V244" s="173" t="str">
        <f>IFERROR(Inv_SY_B!V244/Inv_SY_B!$CU244-1,"")</f>
        <v/>
      </c>
      <c r="W244" s="173" t="str">
        <f>IFERROR(Inv_SY_B!W244/Inv_SY_B!$CU244-1,"")</f>
        <v/>
      </c>
      <c r="X244" s="173" t="str">
        <f>IFERROR(Inv_SY_B!X244/Inv_SY_B!$CU244-1,"")</f>
        <v/>
      </c>
      <c r="Y244" s="173" t="str">
        <f>IFERROR(Inv_SY_B!Y244/Inv_SY_B!$CU244-1,"")</f>
        <v/>
      </c>
      <c r="Z244" s="173" t="str">
        <f>IFERROR(Inv_SY_B!Z244/Inv_SY_B!$CU244-1,"")</f>
        <v/>
      </c>
      <c r="AA244" s="173" t="str">
        <f>IFERROR(Inv_SY_B!AA244/Inv_SY_B!$CU244-1,"")</f>
        <v/>
      </c>
      <c r="AB244" s="173" t="str">
        <f>IFERROR(Inv_SY_B!AB244/Inv_SY_B!$CU244-1,"")</f>
        <v/>
      </c>
      <c r="AC244" s="173" t="str">
        <f>IFERROR(Inv_SY_B!AC244/Inv_SY_B!$CU244-1,"")</f>
        <v/>
      </c>
      <c r="AD244" s="173" t="str">
        <f>IFERROR(Inv_SY_B!AD244/Inv_SY_B!$CU244-1,"")</f>
        <v/>
      </c>
      <c r="AE244" s="173" t="str">
        <f>IFERROR(Inv_SY_B!AE244/Inv_SY_B!$CU244-1,"")</f>
        <v/>
      </c>
      <c r="AF244" s="173" t="str">
        <f>IFERROR(Inv_SY_B!AF244/Inv_SY_B!$CU244-1,"")</f>
        <v/>
      </c>
      <c r="AG244" s="173" t="str">
        <f>IFERROR(Inv_SY_B!AG244/Inv_SY_B!$CU244-1,"")</f>
        <v/>
      </c>
      <c r="AH244" s="173" t="str">
        <f>IFERROR(Inv_SY_B!AH244/Inv_SY_B!$CU244-1,"")</f>
        <v/>
      </c>
      <c r="AI244" s="173" t="str">
        <f>IFERROR(Inv_SY_B!AI244/Inv_SY_B!$CU244-1,"")</f>
        <v/>
      </c>
      <c r="AJ244" s="173" t="str">
        <f>IFERROR(Inv_SY_B!AJ244/Inv_SY_B!$CU244-1,"")</f>
        <v/>
      </c>
      <c r="AK244" s="173" t="str">
        <f>IFERROR(Inv_SY_B!AK244/Inv_SY_B!$CU244-1,"")</f>
        <v/>
      </c>
      <c r="AL244" s="173" t="str">
        <f>IFERROR(Inv_SY_B!AL244/Inv_SY_B!$CU244-1,"")</f>
        <v/>
      </c>
      <c r="AM244" s="173" t="str">
        <f>IFERROR(Inv_SY_B!AM244/Inv_SY_B!$CU244-1,"")</f>
        <v/>
      </c>
      <c r="AN244" s="173" t="str">
        <f>IFERROR(Inv_SY_B!AN244/Inv_SY_B!$CU244-1,"")</f>
        <v/>
      </c>
      <c r="AO244" s="173" t="str">
        <f>IFERROR(Inv_SY_B!AO244/Inv_SY_B!$CU244-1,"")</f>
        <v/>
      </c>
      <c r="AP244" s="173" t="str">
        <f>IFERROR(Inv_SY_B!AP244/Inv_SY_B!$CU244-1,"")</f>
        <v/>
      </c>
      <c r="AQ244" s="173" t="str">
        <f>IFERROR(Inv_SY_B!AQ244/Inv_SY_B!$CU244-1,"")</f>
        <v/>
      </c>
      <c r="AR244" s="173" t="str">
        <f>IFERROR(Inv_SY_B!AR244/Inv_SY_B!$CU244-1,"")</f>
        <v/>
      </c>
      <c r="AS244" s="173" t="str">
        <f>IFERROR(Inv_SY_B!AS244/Inv_SY_B!$CU244-1,"")</f>
        <v/>
      </c>
      <c r="AT244" s="173" t="str">
        <f>IFERROR(Inv_SY_B!AT244/Inv_SY_B!$CU244-1,"")</f>
        <v/>
      </c>
      <c r="AU244" s="173" t="str">
        <f>IFERROR(Inv_SY_B!AU244/Inv_SY_B!$CU244-1,"")</f>
        <v/>
      </c>
      <c r="AV244" s="173" t="str">
        <f>IFERROR(Inv_SY_B!AV244/Inv_SY_B!$CU244-1,"")</f>
        <v/>
      </c>
      <c r="AW244" s="173" t="str">
        <f>IFERROR(Inv_SY_B!AW244/Inv_SY_B!$CU244-1,"")</f>
        <v/>
      </c>
      <c r="AX244" s="173" t="str">
        <f>IFERROR(Inv_SY_B!AX244/Inv_SY_B!$CU244-1,"")</f>
        <v/>
      </c>
      <c r="AY244" s="173" t="str">
        <f>IFERROR(Inv_SY_B!AY244/Inv_SY_B!$CU244-1,"")</f>
        <v/>
      </c>
      <c r="AZ244" s="173" t="str">
        <f>IFERROR(Inv_SY_B!AZ244/Inv_SY_B!$CU244-1,"")</f>
        <v/>
      </c>
      <c r="BA244" s="173" t="str">
        <f>IFERROR(Inv_SY_B!BA244/Inv_SY_B!$CU244-1,"")</f>
        <v/>
      </c>
      <c r="BB244" s="173" t="str">
        <f>IFERROR(Inv_SY_B!BB244/Inv_SY_B!$CU244-1,"")</f>
        <v/>
      </c>
      <c r="BC244" s="173" t="str">
        <f>IFERROR(Inv_SY_B!BC244/Inv_SY_B!$CU244-1,"")</f>
        <v/>
      </c>
      <c r="BD244" s="173" t="str">
        <f>IFERROR(Inv_SY_B!BD244/Inv_SY_B!$CU244-1,"")</f>
        <v/>
      </c>
      <c r="BE244" s="173" t="str">
        <f>IFERROR(Inv_SY_B!BE244/Inv_SY_B!$CU244-1,"")</f>
        <v/>
      </c>
      <c r="BF244" s="173" t="str">
        <f>IFERROR(Inv_SY_B!BF244/Inv_SY_B!$CU244-1,"")</f>
        <v/>
      </c>
      <c r="BG244" s="173" t="str">
        <f>IFERROR(Inv_SY_B!BG244/Inv_SY_B!$CU244-1,"")</f>
        <v/>
      </c>
      <c r="BH244" s="173" t="str">
        <f>IFERROR(Inv_SY_B!BH244/Inv_SY_B!$CU244-1,"")</f>
        <v/>
      </c>
      <c r="BI244" s="173" t="str">
        <f>IFERROR(Inv_SY_B!BI244/Inv_SY_B!$CU244-1,"")</f>
        <v/>
      </c>
      <c r="BJ244" s="173" t="str">
        <f>IFERROR(Inv_SY_B!BJ244/Inv_SY_B!$CU244-1,"")</f>
        <v/>
      </c>
      <c r="BK244" s="173" t="str">
        <f>IFERROR(Inv_SY_B!BK244/Inv_SY_B!$CU244-1,"")</f>
        <v/>
      </c>
      <c r="BL244" s="173" t="str">
        <f>IFERROR(Inv_SY_B!BL244/Inv_SY_B!$CU244-1,"")</f>
        <v/>
      </c>
      <c r="BM244" s="173" t="str">
        <f>IFERROR(Inv_SY_B!BM244/Inv_SY_B!$CU244-1,"")</f>
        <v/>
      </c>
      <c r="BN244" s="173" t="str">
        <f>IFERROR(Inv_SY_B!BN244/Inv_SY_B!$CU244-1,"")</f>
        <v/>
      </c>
      <c r="BO244" s="173" t="str">
        <f>IFERROR(Inv_SY_B!BO244/Inv_SY_B!$CU244-1,"")</f>
        <v/>
      </c>
      <c r="BP244" s="173" t="str">
        <f>IFERROR(Inv_SY_B!BP244/Inv_SY_B!$CU244-1,"")</f>
        <v/>
      </c>
      <c r="BQ244" s="173" t="str">
        <f>IFERROR(Inv_SY_B!BQ244/Inv_SY_B!$CU244-1,"")</f>
        <v/>
      </c>
      <c r="BR244" s="173" t="str">
        <f>IFERROR(Inv_SY_B!BR244/Inv_SY_B!$CU244-1,"")</f>
        <v/>
      </c>
      <c r="BS244" s="173" t="str">
        <f>IFERROR(Inv_SY_B!BS244/Inv_SY_B!$CU244-1,"")</f>
        <v/>
      </c>
      <c r="BT244" s="173" t="str">
        <f>IFERROR(Inv_SY_B!BT244/Inv_SY_B!$CU244-1,"")</f>
        <v/>
      </c>
      <c r="BU244" s="173" t="str">
        <f>IFERROR(Inv_SY_B!BU244/Inv_SY_B!$CU244-1,"")</f>
        <v/>
      </c>
      <c r="BV244" s="173" t="str">
        <f>IFERROR(Inv_SY_B!BV244/Inv_SY_B!$CU244-1,"")</f>
        <v/>
      </c>
      <c r="BW244" s="173" t="str">
        <f>IFERROR(Inv_SY_B!BW244/Inv_SY_B!$CU244-1,"")</f>
        <v/>
      </c>
      <c r="BX244" s="173" t="str">
        <f>IFERROR(Inv_SY_B!BX244/Inv_SY_B!$CU244-1,"")</f>
        <v/>
      </c>
      <c r="BY244" s="173" t="str">
        <f>IFERROR(Inv_SY_B!BY244/Inv_SY_B!$CU244-1,"")</f>
        <v/>
      </c>
      <c r="BZ244" s="173" t="str">
        <f>IFERROR(Inv_SY_B!BZ244/Inv_SY_B!$CU244-1,"")</f>
        <v/>
      </c>
      <c r="CA244" s="173" t="str">
        <f>IFERROR(Inv_SY_B!CA244/Inv_SY_B!$CU244-1,"")</f>
        <v/>
      </c>
      <c r="CB244" s="173" t="str">
        <f>IFERROR(Inv_SY_B!CB244/Inv_SY_B!$CU244-1,"")</f>
        <v/>
      </c>
      <c r="CC244" s="173" t="str">
        <f>IFERROR(Inv_SY_B!CC244/Inv_SY_B!$CU244-1,"")</f>
        <v/>
      </c>
      <c r="CD244" s="173" t="str">
        <f>IFERROR(Inv_SY_B!CD244/Inv_SY_B!$CU244-1,"")</f>
        <v/>
      </c>
      <c r="CE244" s="173" t="str">
        <f>IFERROR(Inv_SY_B!CE244/Inv_SY_B!$CU244-1,"")</f>
        <v/>
      </c>
      <c r="CF244" s="173" t="str">
        <f>IFERROR(Inv_SY_B!CF244/Inv_SY_B!$CU244-1,"")</f>
        <v/>
      </c>
      <c r="CG244" s="173" t="str">
        <f>IFERROR(Inv_SY_B!CG244/Inv_SY_B!$CU244-1,"")</f>
        <v/>
      </c>
      <c r="CH244" s="173" t="str">
        <f>IFERROR(Inv_SY_B!CH244/Inv_SY_B!$CU244-1,"")</f>
        <v/>
      </c>
      <c r="CI244" s="173" t="str">
        <f>IFERROR(Inv_SY_B!CI244/Inv_SY_B!$CU244-1,"")</f>
        <v/>
      </c>
      <c r="CJ244" s="173" t="str">
        <f>IFERROR(Inv_SY_B!CJ244/Inv_SY_B!$CU244-1,"")</f>
        <v/>
      </c>
      <c r="CK244" s="173" t="str">
        <f>IFERROR(Inv_SY_B!CK244/Inv_SY_B!$CU244-1,"")</f>
        <v/>
      </c>
      <c r="CL244" s="173" t="str">
        <f>IFERROR(Inv_SY_B!CL244/Inv_SY_B!$CU244-1,"")</f>
        <v/>
      </c>
      <c r="CM244" s="173" t="str">
        <f>IFERROR(Inv_SY_B!CM244/Inv_SY_B!$CU244-1,"")</f>
        <v/>
      </c>
      <c r="CN244" s="173" t="str">
        <f>IFERROR(Inv_SY_B!CN244/Inv_SY_B!$CU244-1,"")</f>
        <v/>
      </c>
      <c r="CO244" s="173" t="str">
        <f>IFERROR(Inv_SY_B!CO244/Inv_SY_B!$CU244-1,"")</f>
        <v/>
      </c>
      <c r="CP244" s="173" t="str">
        <f>IFERROR(Inv_SY_B!CP244/Inv_SY_B!$CU244-1,"")</f>
        <v/>
      </c>
      <c r="CQ244" s="173" t="str">
        <f>IFERROR(Inv_SY_B!CQ244/Inv_SY_B!$CU244-1,"")</f>
        <v/>
      </c>
      <c r="CR244" s="173" t="str">
        <f>IFERROR(Inv_SY_B!CR244/Inv_SY_B!$CU244-1,"")</f>
        <v/>
      </c>
      <c r="CS244" s="173" t="str">
        <f>IFERROR(Inv_SY_B!CS244/Inv_SY_B!$CU244-1,"")</f>
        <v/>
      </c>
      <c r="CT244" s="173" t="str">
        <f>IFERROR(Inv_SY_B!CT244/Inv_SY_B!$CU244-1,"")</f>
        <v/>
      </c>
      <c r="CU244" s="173"/>
      <c r="CV244" s="173"/>
      <c r="CW244" s="173"/>
      <c r="CX244" s="173"/>
    </row>
    <row r="245" spans="2:102">
      <c r="B245" s="164">
        <f t="shared" si="4"/>
        <v>45937</v>
      </c>
      <c r="C245" s="173" t="str">
        <f>IFERROR(Inv_SY_B!C245/Inv_SY_B!$CU245-1,"")</f>
        <v/>
      </c>
      <c r="D245" s="173" t="str">
        <f>IFERROR(Inv_SY_B!D245/Inv_SY_B!$CU245-1,"")</f>
        <v/>
      </c>
      <c r="E245" s="173" t="str">
        <f>IFERROR(Inv_SY_B!E245/Inv_SY_B!$CU245-1,"")</f>
        <v/>
      </c>
      <c r="F245" s="173" t="str">
        <f>IFERROR(Inv_SY_B!F245/Inv_SY_B!$CU245-1,"")</f>
        <v/>
      </c>
      <c r="G245" s="173" t="str">
        <f>IFERROR(Inv_SY_B!G245/Inv_SY_B!$CU245-1,"")</f>
        <v/>
      </c>
      <c r="H245" s="173" t="str">
        <f>IFERROR(Inv_SY_B!H245/Inv_SY_B!$CU245-1,"")</f>
        <v/>
      </c>
      <c r="I245" s="173" t="str">
        <f>IFERROR(Inv_SY_B!I245/Inv_SY_B!$CU245-1,"")</f>
        <v/>
      </c>
      <c r="J245" s="173" t="str">
        <f>IFERROR(Inv_SY_B!J245/Inv_SY_B!$CU245-1,"")</f>
        <v/>
      </c>
      <c r="K245" s="173" t="str">
        <f>IFERROR(Inv_SY_B!K245/Inv_SY_B!$CU245-1,"")</f>
        <v/>
      </c>
      <c r="L245" s="173" t="str">
        <f>IFERROR(Inv_SY_B!L245/Inv_SY_B!$CU245-1,"")</f>
        <v/>
      </c>
      <c r="M245" s="173" t="str">
        <f>IFERROR(Inv_SY_B!M245/Inv_SY_B!$CU245-1,"")</f>
        <v/>
      </c>
      <c r="N245" s="173" t="str">
        <f>IFERROR(Inv_SY_B!N245/Inv_SY_B!$CU245-1,"")</f>
        <v/>
      </c>
      <c r="O245" s="173" t="str">
        <f>IFERROR(Inv_SY_B!O245/Inv_SY_B!$CU245-1,"")</f>
        <v/>
      </c>
      <c r="P245" s="173" t="str">
        <f>IFERROR(Inv_SY_B!P245/Inv_SY_B!$CU245-1,"")</f>
        <v/>
      </c>
      <c r="Q245" s="173" t="str">
        <f>IFERROR(Inv_SY_B!Q245/Inv_SY_B!$CU245-1,"")</f>
        <v/>
      </c>
      <c r="R245" s="173" t="str">
        <f>IFERROR(Inv_SY_B!R245/Inv_SY_B!$CU245-1,"")</f>
        <v/>
      </c>
      <c r="S245" s="173" t="str">
        <f>IFERROR(Inv_SY_B!S245/Inv_SY_B!$CU245-1,"")</f>
        <v/>
      </c>
      <c r="T245" s="173" t="str">
        <f>IFERROR(Inv_SY_B!T245/Inv_SY_B!$CU245-1,"")</f>
        <v/>
      </c>
      <c r="U245" s="173" t="str">
        <f>IFERROR(Inv_SY_B!U245/Inv_SY_B!$CU245-1,"")</f>
        <v/>
      </c>
      <c r="V245" s="173" t="str">
        <f>IFERROR(Inv_SY_B!V245/Inv_SY_B!$CU245-1,"")</f>
        <v/>
      </c>
      <c r="W245" s="173" t="str">
        <f>IFERROR(Inv_SY_B!W245/Inv_SY_B!$CU245-1,"")</f>
        <v/>
      </c>
      <c r="X245" s="173" t="str">
        <f>IFERROR(Inv_SY_B!X245/Inv_SY_B!$CU245-1,"")</f>
        <v/>
      </c>
      <c r="Y245" s="173" t="str">
        <f>IFERROR(Inv_SY_B!Y245/Inv_SY_B!$CU245-1,"")</f>
        <v/>
      </c>
      <c r="Z245" s="173" t="str">
        <f>IFERROR(Inv_SY_B!Z245/Inv_SY_B!$CU245-1,"")</f>
        <v/>
      </c>
      <c r="AA245" s="173" t="str">
        <f>IFERROR(Inv_SY_B!AA245/Inv_SY_B!$CU245-1,"")</f>
        <v/>
      </c>
      <c r="AB245" s="173" t="str">
        <f>IFERROR(Inv_SY_B!AB245/Inv_SY_B!$CU245-1,"")</f>
        <v/>
      </c>
      <c r="AC245" s="173" t="str">
        <f>IFERROR(Inv_SY_B!AC245/Inv_SY_B!$CU245-1,"")</f>
        <v/>
      </c>
      <c r="AD245" s="173" t="str">
        <f>IFERROR(Inv_SY_B!AD245/Inv_SY_B!$CU245-1,"")</f>
        <v/>
      </c>
      <c r="AE245" s="173" t="str">
        <f>IFERROR(Inv_SY_B!AE245/Inv_SY_B!$CU245-1,"")</f>
        <v/>
      </c>
      <c r="AF245" s="173" t="str">
        <f>IFERROR(Inv_SY_B!AF245/Inv_SY_B!$CU245-1,"")</f>
        <v/>
      </c>
      <c r="AG245" s="173" t="str">
        <f>IFERROR(Inv_SY_B!AG245/Inv_SY_B!$CU245-1,"")</f>
        <v/>
      </c>
      <c r="AH245" s="173" t="str">
        <f>IFERROR(Inv_SY_B!AH245/Inv_SY_B!$CU245-1,"")</f>
        <v/>
      </c>
      <c r="AI245" s="173" t="str">
        <f>IFERROR(Inv_SY_B!AI245/Inv_SY_B!$CU245-1,"")</f>
        <v/>
      </c>
      <c r="AJ245" s="173" t="str">
        <f>IFERROR(Inv_SY_B!AJ245/Inv_SY_B!$CU245-1,"")</f>
        <v/>
      </c>
      <c r="AK245" s="173" t="str">
        <f>IFERROR(Inv_SY_B!AK245/Inv_SY_B!$CU245-1,"")</f>
        <v/>
      </c>
      <c r="AL245" s="173" t="str">
        <f>IFERROR(Inv_SY_B!AL245/Inv_SY_B!$CU245-1,"")</f>
        <v/>
      </c>
      <c r="AM245" s="173" t="str">
        <f>IFERROR(Inv_SY_B!AM245/Inv_SY_B!$CU245-1,"")</f>
        <v/>
      </c>
      <c r="AN245" s="173" t="str">
        <f>IFERROR(Inv_SY_B!AN245/Inv_SY_B!$CU245-1,"")</f>
        <v/>
      </c>
      <c r="AO245" s="173" t="str">
        <f>IFERROR(Inv_SY_B!AO245/Inv_SY_B!$CU245-1,"")</f>
        <v/>
      </c>
      <c r="AP245" s="173" t="str">
        <f>IFERROR(Inv_SY_B!AP245/Inv_SY_B!$CU245-1,"")</f>
        <v/>
      </c>
      <c r="AQ245" s="173" t="str">
        <f>IFERROR(Inv_SY_B!AQ245/Inv_SY_B!$CU245-1,"")</f>
        <v/>
      </c>
      <c r="AR245" s="173" t="str">
        <f>IFERROR(Inv_SY_B!AR245/Inv_SY_B!$CU245-1,"")</f>
        <v/>
      </c>
      <c r="AS245" s="173" t="str">
        <f>IFERROR(Inv_SY_B!AS245/Inv_SY_B!$CU245-1,"")</f>
        <v/>
      </c>
      <c r="AT245" s="173" t="str">
        <f>IFERROR(Inv_SY_B!AT245/Inv_SY_B!$CU245-1,"")</f>
        <v/>
      </c>
      <c r="AU245" s="173" t="str">
        <f>IFERROR(Inv_SY_B!AU245/Inv_SY_B!$CU245-1,"")</f>
        <v/>
      </c>
      <c r="AV245" s="173" t="str">
        <f>IFERROR(Inv_SY_B!AV245/Inv_SY_B!$CU245-1,"")</f>
        <v/>
      </c>
      <c r="AW245" s="173" t="str">
        <f>IFERROR(Inv_SY_B!AW245/Inv_SY_B!$CU245-1,"")</f>
        <v/>
      </c>
      <c r="AX245" s="173" t="str">
        <f>IFERROR(Inv_SY_B!AX245/Inv_SY_B!$CU245-1,"")</f>
        <v/>
      </c>
      <c r="AY245" s="173" t="str">
        <f>IFERROR(Inv_SY_B!AY245/Inv_SY_B!$CU245-1,"")</f>
        <v/>
      </c>
      <c r="AZ245" s="173" t="str">
        <f>IFERROR(Inv_SY_B!AZ245/Inv_SY_B!$CU245-1,"")</f>
        <v/>
      </c>
      <c r="BA245" s="173" t="str">
        <f>IFERROR(Inv_SY_B!BA245/Inv_SY_B!$CU245-1,"")</f>
        <v/>
      </c>
      <c r="BB245" s="173" t="str">
        <f>IFERROR(Inv_SY_B!BB245/Inv_SY_B!$CU245-1,"")</f>
        <v/>
      </c>
      <c r="BC245" s="173" t="str">
        <f>IFERROR(Inv_SY_B!BC245/Inv_SY_B!$CU245-1,"")</f>
        <v/>
      </c>
      <c r="BD245" s="173" t="str">
        <f>IFERROR(Inv_SY_B!BD245/Inv_SY_B!$CU245-1,"")</f>
        <v/>
      </c>
      <c r="BE245" s="173" t="str">
        <f>IFERROR(Inv_SY_B!BE245/Inv_SY_B!$CU245-1,"")</f>
        <v/>
      </c>
      <c r="BF245" s="173" t="str">
        <f>IFERROR(Inv_SY_B!BF245/Inv_SY_B!$CU245-1,"")</f>
        <v/>
      </c>
      <c r="BG245" s="173" t="str">
        <f>IFERROR(Inv_SY_B!BG245/Inv_SY_B!$CU245-1,"")</f>
        <v/>
      </c>
      <c r="BH245" s="173" t="str">
        <f>IFERROR(Inv_SY_B!BH245/Inv_SY_B!$CU245-1,"")</f>
        <v/>
      </c>
      <c r="BI245" s="173" t="str">
        <f>IFERROR(Inv_SY_B!BI245/Inv_SY_B!$CU245-1,"")</f>
        <v/>
      </c>
      <c r="BJ245" s="173" t="str">
        <f>IFERROR(Inv_SY_B!BJ245/Inv_SY_B!$CU245-1,"")</f>
        <v/>
      </c>
      <c r="BK245" s="173" t="str">
        <f>IFERROR(Inv_SY_B!BK245/Inv_SY_B!$CU245-1,"")</f>
        <v/>
      </c>
      <c r="BL245" s="173" t="str">
        <f>IFERROR(Inv_SY_B!BL245/Inv_SY_B!$CU245-1,"")</f>
        <v/>
      </c>
      <c r="BM245" s="173" t="str">
        <f>IFERROR(Inv_SY_B!BM245/Inv_SY_B!$CU245-1,"")</f>
        <v/>
      </c>
      <c r="BN245" s="173" t="str">
        <f>IFERROR(Inv_SY_B!BN245/Inv_SY_B!$CU245-1,"")</f>
        <v/>
      </c>
      <c r="BO245" s="173" t="str">
        <f>IFERROR(Inv_SY_B!BO245/Inv_SY_B!$CU245-1,"")</f>
        <v/>
      </c>
      <c r="BP245" s="173" t="str">
        <f>IFERROR(Inv_SY_B!BP245/Inv_SY_B!$CU245-1,"")</f>
        <v/>
      </c>
      <c r="BQ245" s="173" t="str">
        <f>IFERROR(Inv_SY_B!BQ245/Inv_SY_B!$CU245-1,"")</f>
        <v/>
      </c>
      <c r="BR245" s="173" t="str">
        <f>IFERROR(Inv_SY_B!BR245/Inv_SY_B!$CU245-1,"")</f>
        <v/>
      </c>
      <c r="BS245" s="173" t="str">
        <f>IFERROR(Inv_SY_B!BS245/Inv_SY_B!$CU245-1,"")</f>
        <v/>
      </c>
      <c r="BT245" s="173" t="str">
        <f>IFERROR(Inv_SY_B!BT245/Inv_SY_B!$CU245-1,"")</f>
        <v/>
      </c>
      <c r="BU245" s="173" t="str">
        <f>IFERROR(Inv_SY_B!BU245/Inv_SY_B!$CU245-1,"")</f>
        <v/>
      </c>
      <c r="BV245" s="173" t="str">
        <f>IFERROR(Inv_SY_B!BV245/Inv_SY_B!$CU245-1,"")</f>
        <v/>
      </c>
      <c r="BW245" s="173" t="str">
        <f>IFERROR(Inv_SY_B!BW245/Inv_SY_B!$CU245-1,"")</f>
        <v/>
      </c>
      <c r="BX245" s="173" t="str">
        <f>IFERROR(Inv_SY_B!BX245/Inv_SY_B!$CU245-1,"")</f>
        <v/>
      </c>
      <c r="BY245" s="173" t="str">
        <f>IFERROR(Inv_SY_B!BY245/Inv_SY_B!$CU245-1,"")</f>
        <v/>
      </c>
      <c r="BZ245" s="173" t="str">
        <f>IFERROR(Inv_SY_B!BZ245/Inv_SY_B!$CU245-1,"")</f>
        <v/>
      </c>
      <c r="CA245" s="173" t="str">
        <f>IFERROR(Inv_SY_B!CA245/Inv_SY_B!$CU245-1,"")</f>
        <v/>
      </c>
      <c r="CB245" s="173" t="str">
        <f>IFERROR(Inv_SY_B!CB245/Inv_SY_B!$CU245-1,"")</f>
        <v/>
      </c>
      <c r="CC245" s="173" t="str">
        <f>IFERROR(Inv_SY_B!CC245/Inv_SY_B!$CU245-1,"")</f>
        <v/>
      </c>
      <c r="CD245" s="173" t="str">
        <f>IFERROR(Inv_SY_B!CD245/Inv_SY_B!$CU245-1,"")</f>
        <v/>
      </c>
      <c r="CE245" s="173" t="str">
        <f>IFERROR(Inv_SY_B!CE245/Inv_SY_B!$CU245-1,"")</f>
        <v/>
      </c>
      <c r="CF245" s="173" t="str">
        <f>IFERROR(Inv_SY_B!CF245/Inv_SY_B!$CU245-1,"")</f>
        <v/>
      </c>
      <c r="CG245" s="173" t="str">
        <f>IFERROR(Inv_SY_B!CG245/Inv_SY_B!$CU245-1,"")</f>
        <v/>
      </c>
      <c r="CH245" s="173" t="str">
        <f>IFERROR(Inv_SY_B!CH245/Inv_SY_B!$CU245-1,"")</f>
        <v/>
      </c>
      <c r="CI245" s="173" t="str">
        <f>IFERROR(Inv_SY_B!CI245/Inv_SY_B!$CU245-1,"")</f>
        <v/>
      </c>
      <c r="CJ245" s="173" t="str">
        <f>IFERROR(Inv_SY_B!CJ245/Inv_SY_B!$CU245-1,"")</f>
        <v/>
      </c>
      <c r="CK245" s="173" t="str">
        <f>IFERROR(Inv_SY_B!CK245/Inv_SY_B!$CU245-1,"")</f>
        <v/>
      </c>
      <c r="CL245" s="173" t="str">
        <f>IFERROR(Inv_SY_B!CL245/Inv_SY_B!$CU245-1,"")</f>
        <v/>
      </c>
      <c r="CM245" s="173" t="str">
        <f>IFERROR(Inv_SY_B!CM245/Inv_SY_B!$CU245-1,"")</f>
        <v/>
      </c>
      <c r="CN245" s="173" t="str">
        <f>IFERROR(Inv_SY_B!CN245/Inv_SY_B!$CU245-1,"")</f>
        <v/>
      </c>
      <c r="CO245" s="173" t="str">
        <f>IFERROR(Inv_SY_B!CO245/Inv_SY_B!$CU245-1,"")</f>
        <v/>
      </c>
      <c r="CP245" s="173" t="str">
        <f>IFERROR(Inv_SY_B!CP245/Inv_SY_B!$CU245-1,"")</f>
        <v/>
      </c>
      <c r="CQ245" s="173" t="str">
        <f>IFERROR(Inv_SY_B!CQ245/Inv_SY_B!$CU245-1,"")</f>
        <v/>
      </c>
      <c r="CR245" s="173" t="str">
        <f>IFERROR(Inv_SY_B!CR245/Inv_SY_B!$CU245-1,"")</f>
        <v/>
      </c>
      <c r="CS245" s="173" t="str">
        <f>IFERROR(Inv_SY_B!CS245/Inv_SY_B!$CU245-1,"")</f>
        <v/>
      </c>
      <c r="CT245" s="173" t="str">
        <f>IFERROR(Inv_SY_B!CT245/Inv_SY_B!$CU245-1,"")</f>
        <v/>
      </c>
      <c r="CU245" s="173"/>
      <c r="CV245" s="173"/>
      <c r="CW245" s="173"/>
      <c r="CX245" s="173"/>
    </row>
    <row r="246" spans="2:102">
      <c r="B246" s="164">
        <f t="shared" si="4"/>
        <v>45938</v>
      </c>
      <c r="C246" s="173" t="str">
        <f>IFERROR(Inv_SY_B!C246/Inv_SY_B!$CU246-1,"")</f>
        <v/>
      </c>
      <c r="D246" s="173" t="str">
        <f>IFERROR(Inv_SY_B!D246/Inv_SY_B!$CU246-1,"")</f>
        <v/>
      </c>
      <c r="E246" s="173" t="str">
        <f>IFERROR(Inv_SY_B!E246/Inv_SY_B!$CU246-1,"")</f>
        <v/>
      </c>
      <c r="F246" s="173" t="str">
        <f>IFERROR(Inv_SY_B!F246/Inv_SY_B!$CU246-1,"")</f>
        <v/>
      </c>
      <c r="G246" s="173" t="str">
        <f>IFERROR(Inv_SY_B!G246/Inv_SY_B!$CU246-1,"")</f>
        <v/>
      </c>
      <c r="H246" s="173" t="str">
        <f>IFERROR(Inv_SY_B!H246/Inv_SY_B!$CU246-1,"")</f>
        <v/>
      </c>
      <c r="I246" s="173" t="str">
        <f>IFERROR(Inv_SY_B!I246/Inv_SY_B!$CU246-1,"")</f>
        <v/>
      </c>
      <c r="J246" s="173" t="str">
        <f>IFERROR(Inv_SY_B!J246/Inv_SY_B!$CU246-1,"")</f>
        <v/>
      </c>
      <c r="K246" s="173" t="str">
        <f>IFERROR(Inv_SY_B!K246/Inv_SY_B!$CU246-1,"")</f>
        <v/>
      </c>
      <c r="L246" s="173" t="str">
        <f>IFERROR(Inv_SY_B!L246/Inv_SY_B!$CU246-1,"")</f>
        <v/>
      </c>
      <c r="M246" s="173" t="str">
        <f>IFERROR(Inv_SY_B!M246/Inv_SY_B!$CU246-1,"")</f>
        <v/>
      </c>
      <c r="N246" s="173" t="str">
        <f>IFERROR(Inv_SY_B!N246/Inv_SY_B!$CU246-1,"")</f>
        <v/>
      </c>
      <c r="O246" s="173" t="str">
        <f>IFERROR(Inv_SY_B!O246/Inv_SY_B!$CU246-1,"")</f>
        <v/>
      </c>
      <c r="P246" s="173" t="str">
        <f>IFERROR(Inv_SY_B!P246/Inv_SY_B!$CU246-1,"")</f>
        <v/>
      </c>
      <c r="Q246" s="173" t="str">
        <f>IFERROR(Inv_SY_B!Q246/Inv_SY_B!$CU246-1,"")</f>
        <v/>
      </c>
      <c r="R246" s="173" t="str">
        <f>IFERROR(Inv_SY_B!R246/Inv_SY_B!$CU246-1,"")</f>
        <v/>
      </c>
      <c r="S246" s="173" t="str">
        <f>IFERROR(Inv_SY_B!S246/Inv_SY_B!$CU246-1,"")</f>
        <v/>
      </c>
      <c r="T246" s="173" t="str">
        <f>IFERROR(Inv_SY_B!T246/Inv_SY_B!$CU246-1,"")</f>
        <v/>
      </c>
      <c r="U246" s="173" t="str">
        <f>IFERROR(Inv_SY_B!U246/Inv_SY_B!$CU246-1,"")</f>
        <v/>
      </c>
      <c r="V246" s="173" t="str">
        <f>IFERROR(Inv_SY_B!V246/Inv_SY_B!$CU246-1,"")</f>
        <v/>
      </c>
      <c r="W246" s="173" t="str">
        <f>IFERROR(Inv_SY_B!W246/Inv_SY_B!$CU246-1,"")</f>
        <v/>
      </c>
      <c r="X246" s="173" t="str">
        <f>IFERROR(Inv_SY_B!X246/Inv_SY_B!$CU246-1,"")</f>
        <v/>
      </c>
      <c r="Y246" s="173" t="str">
        <f>IFERROR(Inv_SY_B!Y246/Inv_SY_B!$CU246-1,"")</f>
        <v/>
      </c>
      <c r="Z246" s="173" t="str">
        <f>IFERROR(Inv_SY_B!Z246/Inv_SY_B!$CU246-1,"")</f>
        <v/>
      </c>
      <c r="AA246" s="173" t="str">
        <f>IFERROR(Inv_SY_B!AA246/Inv_SY_B!$CU246-1,"")</f>
        <v/>
      </c>
      <c r="AB246" s="173" t="str">
        <f>IFERROR(Inv_SY_B!AB246/Inv_SY_B!$CU246-1,"")</f>
        <v/>
      </c>
      <c r="AC246" s="173" t="str">
        <f>IFERROR(Inv_SY_B!AC246/Inv_SY_B!$CU246-1,"")</f>
        <v/>
      </c>
      <c r="AD246" s="173" t="str">
        <f>IFERROR(Inv_SY_B!AD246/Inv_SY_B!$CU246-1,"")</f>
        <v/>
      </c>
      <c r="AE246" s="173" t="str">
        <f>IFERROR(Inv_SY_B!AE246/Inv_SY_B!$CU246-1,"")</f>
        <v/>
      </c>
      <c r="AF246" s="173" t="str">
        <f>IFERROR(Inv_SY_B!AF246/Inv_SY_B!$CU246-1,"")</f>
        <v/>
      </c>
      <c r="AG246" s="173" t="str">
        <f>IFERROR(Inv_SY_B!AG246/Inv_SY_B!$CU246-1,"")</f>
        <v/>
      </c>
      <c r="AH246" s="173" t="str">
        <f>IFERROR(Inv_SY_B!AH246/Inv_SY_B!$CU246-1,"")</f>
        <v/>
      </c>
      <c r="AI246" s="173" t="str">
        <f>IFERROR(Inv_SY_B!AI246/Inv_SY_B!$CU246-1,"")</f>
        <v/>
      </c>
      <c r="AJ246" s="173" t="str">
        <f>IFERROR(Inv_SY_B!AJ246/Inv_SY_B!$CU246-1,"")</f>
        <v/>
      </c>
      <c r="AK246" s="173" t="str">
        <f>IFERROR(Inv_SY_B!AK246/Inv_SY_B!$CU246-1,"")</f>
        <v/>
      </c>
      <c r="AL246" s="173" t="str">
        <f>IFERROR(Inv_SY_B!AL246/Inv_SY_B!$CU246-1,"")</f>
        <v/>
      </c>
      <c r="AM246" s="173" t="str">
        <f>IFERROR(Inv_SY_B!AM246/Inv_SY_B!$CU246-1,"")</f>
        <v/>
      </c>
      <c r="AN246" s="173" t="str">
        <f>IFERROR(Inv_SY_B!AN246/Inv_SY_B!$CU246-1,"")</f>
        <v/>
      </c>
      <c r="AO246" s="173" t="str">
        <f>IFERROR(Inv_SY_B!AO246/Inv_SY_B!$CU246-1,"")</f>
        <v/>
      </c>
      <c r="AP246" s="173" t="str">
        <f>IFERROR(Inv_SY_B!AP246/Inv_SY_B!$CU246-1,"")</f>
        <v/>
      </c>
      <c r="AQ246" s="173" t="str">
        <f>IFERROR(Inv_SY_B!AQ246/Inv_SY_B!$CU246-1,"")</f>
        <v/>
      </c>
      <c r="AR246" s="173" t="str">
        <f>IFERROR(Inv_SY_B!AR246/Inv_SY_B!$CU246-1,"")</f>
        <v/>
      </c>
      <c r="AS246" s="173" t="str">
        <f>IFERROR(Inv_SY_B!AS246/Inv_SY_B!$CU246-1,"")</f>
        <v/>
      </c>
      <c r="AT246" s="173" t="str">
        <f>IFERROR(Inv_SY_B!AT246/Inv_SY_B!$CU246-1,"")</f>
        <v/>
      </c>
      <c r="AU246" s="173" t="str">
        <f>IFERROR(Inv_SY_B!AU246/Inv_SY_B!$CU246-1,"")</f>
        <v/>
      </c>
      <c r="AV246" s="173" t="str">
        <f>IFERROR(Inv_SY_B!AV246/Inv_SY_B!$CU246-1,"")</f>
        <v/>
      </c>
      <c r="AW246" s="173" t="str">
        <f>IFERROR(Inv_SY_B!AW246/Inv_SY_B!$CU246-1,"")</f>
        <v/>
      </c>
      <c r="AX246" s="173" t="str">
        <f>IFERROR(Inv_SY_B!AX246/Inv_SY_B!$CU246-1,"")</f>
        <v/>
      </c>
      <c r="AY246" s="173" t="str">
        <f>IFERROR(Inv_SY_B!AY246/Inv_SY_B!$CU246-1,"")</f>
        <v/>
      </c>
      <c r="AZ246" s="173" t="str">
        <f>IFERROR(Inv_SY_B!AZ246/Inv_SY_B!$CU246-1,"")</f>
        <v/>
      </c>
      <c r="BA246" s="173" t="str">
        <f>IFERROR(Inv_SY_B!BA246/Inv_SY_B!$CU246-1,"")</f>
        <v/>
      </c>
      <c r="BB246" s="173" t="str">
        <f>IFERROR(Inv_SY_B!BB246/Inv_SY_B!$CU246-1,"")</f>
        <v/>
      </c>
      <c r="BC246" s="173" t="str">
        <f>IFERROR(Inv_SY_B!BC246/Inv_SY_B!$CU246-1,"")</f>
        <v/>
      </c>
      <c r="BD246" s="173" t="str">
        <f>IFERROR(Inv_SY_B!BD246/Inv_SY_B!$CU246-1,"")</f>
        <v/>
      </c>
      <c r="BE246" s="173" t="str">
        <f>IFERROR(Inv_SY_B!BE246/Inv_SY_B!$CU246-1,"")</f>
        <v/>
      </c>
      <c r="BF246" s="173" t="str">
        <f>IFERROR(Inv_SY_B!BF246/Inv_SY_B!$CU246-1,"")</f>
        <v/>
      </c>
      <c r="BG246" s="173" t="str">
        <f>IFERROR(Inv_SY_B!BG246/Inv_SY_B!$CU246-1,"")</f>
        <v/>
      </c>
      <c r="BH246" s="173" t="str">
        <f>IFERROR(Inv_SY_B!BH246/Inv_SY_B!$CU246-1,"")</f>
        <v/>
      </c>
      <c r="BI246" s="173" t="str">
        <f>IFERROR(Inv_SY_B!BI246/Inv_SY_B!$CU246-1,"")</f>
        <v/>
      </c>
      <c r="BJ246" s="173" t="str">
        <f>IFERROR(Inv_SY_B!BJ246/Inv_SY_B!$CU246-1,"")</f>
        <v/>
      </c>
      <c r="BK246" s="173" t="str">
        <f>IFERROR(Inv_SY_B!BK246/Inv_SY_B!$CU246-1,"")</f>
        <v/>
      </c>
      <c r="BL246" s="173" t="str">
        <f>IFERROR(Inv_SY_B!BL246/Inv_SY_B!$CU246-1,"")</f>
        <v/>
      </c>
      <c r="BM246" s="173" t="str">
        <f>IFERROR(Inv_SY_B!BM246/Inv_SY_B!$CU246-1,"")</f>
        <v/>
      </c>
      <c r="BN246" s="173" t="str">
        <f>IFERROR(Inv_SY_B!BN246/Inv_SY_B!$CU246-1,"")</f>
        <v/>
      </c>
      <c r="BO246" s="173" t="str">
        <f>IFERROR(Inv_SY_B!BO246/Inv_SY_B!$CU246-1,"")</f>
        <v/>
      </c>
      <c r="BP246" s="173" t="str">
        <f>IFERROR(Inv_SY_B!BP246/Inv_SY_B!$CU246-1,"")</f>
        <v/>
      </c>
      <c r="BQ246" s="173" t="str">
        <f>IFERROR(Inv_SY_B!BQ246/Inv_SY_B!$CU246-1,"")</f>
        <v/>
      </c>
      <c r="BR246" s="173" t="str">
        <f>IFERROR(Inv_SY_B!BR246/Inv_SY_B!$CU246-1,"")</f>
        <v/>
      </c>
      <c r="BS246" s="173" t="str">
        <f>IFERROR(Inv_SY_B!BS246/Inv_SY_B!$CU246-1,"")</f>
        <v/>
      </c>
      <c r="BT246" s="173" t="str">
        <f>IFERROR(Inv_SY_B!BT246/Inv_SY_B!$CU246-1,"")</f>
        <v/>
      </c>
      <c r="BU246" s="173" t="str">
        <f>IFERROR(Inv_SY_B!BU246/Inv_SY_B!$CU246-1,"")</f>
        <v/>
      </c>
      <c r="BV246" s="173" t="str">
        <f>IFERROR(Inv_SY_B!BV246/Inv_SY_B!$CU246-1,"")</f>
        <v/>
      </c>
      <c r="BW246" s="173" t="str">
        <f>IFERROR(Inv_SY_B!BW246/Inv_SY_B!$CU246-1,"")</f>
        <v/>
      </c>
      <c r="BX246" s="173" t="str">
        <f>IFERROR(Inv_SY_B!BX246/Inv_SY_B!$CU246-1,"")</f>
        <v/>
      </c>
      <c r="BY246" s="173" t="str">
        <f>IFERROR(Inv_SY_B!BY246/Inv_SY_B!$CU246-1,"")</f>
        <v/>
      </c>
      <c r="BZ246" s="173" t="str">
        <f>IFERROR(Inv_SY_B!BZ246/Inv_SY_B!$CU246-1,"")</f>
        <v/>
      </c>
      <c r="CA246" s="173" t="str">
        <f>IFERROR(Inv_SY_B!CA246/Inv_SY_B!$CU246-1,"")</f>
        <v/>
      </c>
      <c r="CB246" s="173" t="str">
        <f>IFERROR(Inv_SY_B!CB246/Inv_SY_B!$CU246-1,"")</f>
        <v/>
      </c>
      <c r="CC246" s="173" t="str">
        <f>IFERROR(Inv_SY_B!CC246/Inv_SY_B!$CU246-1,"")</f>
        <v/>
      </c>
      <c r="CD246" s="173" t="str">
        <f>IFERROR(Inv_SY_B!CD246/Inv_SY_B!$CU246-1,"")</f>
        <v/>
      </c>
      <c r="CE246" s="173" t="str">
        <f>IFERROR(Inv_SY_B!CE246/Inv_SY_B!$CU246-1,"")</f>
        <v/>
      </c>
      <c r="CF246" s="173" t="str">
        <f>IFERROR(Inv_SY_B!CF246/Inv_SY_B!$CU246-1,"")</f>
        <v/>
      </c>
      <c r="CG246" s="173" t="str">
        <f>IFERROR(Inv_SY_B!CG246/Inv_SY_B!$CU246-1,"")</f>
        <v/>
      </c>
      <c r="CH246" s="173" t="str">
        <f>IFERROR(Inv_SY_B!CH246/Inv_SY_B!$CU246-1,"")</f>
        <v/>
      </c>
      <c r="CI246" s="173" t="str">
        <f>IFERROR(Inv_SY_B!CI246/Inv_SY_B!$CU246-1,"")</f>
        <v/>
      </c>
      <c r="CJ246" s="173" t="str">
        <f>IFERROR(Inv_SY_B!CJ246/Inv_SY_B!$CU246-1,"")</f>
        <v/>
      </c>
      <c r="CK246" s="173" t="str">
        <f>IFERROR(Inv_SY_B!CK246/Inv_SY_B!$CU246-1,"")</f>
        <v/>
      </c>
      <c r="CL246" s="173" t="str">
        <f>IFERROR(Inv_SY_B!CL246/Inv_SY_B!$CU246-1,"")</f>
        <v/>
      </c>
      <c r="CM246" s="173" t="str">
        <f>IFERROR(Inv_SY_B!CM246/Inv_SY_B!$CU246-1,"")</f>
        <v/>
      </c>
      <c r="CN246" s="173" t="str">
        <f>IFERROR(Inv_SY_B!CN246/Inv_SY_B!$CU246-1,"")</f>
        <v/>
      </c>
      <c r="CO246" s="173" t="str">
        <f>IFERROR(Inv_SY_B!CO246/Inv_SY_B!$CU246-1,"")</f>
        <v/>
      </c>
      <c r="CP246" s="173" t="str">
        <f>IFERROR(Inv_SY_B!CP246/Inv_SY_B!$CU246-1,"")</f>
        <v/>
      </c>
      <c r="CQ246" s="173" t="str">
        <f>IFERROR(Inv_SY_B!CQ246/Inv_SY_B!$CU246-1,"")</f>
        <v/>
      </c>
      <c r="CR246" s="173" t="str">
        <f>IFERROR(Inv_SY_B!CR246/Inv_SY_B!$CU246-1,"")</f>
        <v/>
      </c>
      <c r="CS246" s="173" t="str">
        <f>IFERROR(Inv_SY_B!CS246/Inv_SY_B!$CU246-1,"")</f>
        <v/>
      </c>
      <c r="CT246" s="173" t="str">
        <f>IFERROR(Inv_SY_B!CT246/Inv_SY_B!$CU246-1,"")</f>
        <v/>
      </c>
      <c r="CU246" s="173"/>
      <c r="CV246" s="173"/>
      <c r="CW246" s="173"/>
      <c r="CX246" s="173"/>
    </row>
    <row r="247" spans="2:102">
      <c r="B247" s="164">
        <f t="shared" si="4"/>
        <v>45939</v>
      </c>
      <c r="C247" s="173" t="str">
        <f>IFERROR(Inv_SY_B!C247/Inv_SY_B!$CU247-1,"")</f>
        <v/>
      </c>
      <c r="D247" s="173" t="str">
        <f>IFERROR(Inv_SY_B!D247/Inv_SY_B!$CU247-1,"")</f>
        <v/>
      </c>
      <c r="E247" s="173" t="str">
        <f>IFERROR(Inv_SY_B!E247/Inv_SY_B!$CU247-1,"")</f>
        <v/>
      </c>
      <c r="F247" s="173" t="str">
        <f>IFERROR(Inv_SY_B!F247/Inv_SY_B!$CU247-1,"")</f>
        <v/>
      </c>
      <c r="G247" s="173" t="str">
        <f>IFERROR(Inv_SY_B!G247/Inv_SY_B!$CU247-1,"")</f>
        <v/>
      </c>
      <c r="H247" s="173" t="str">
        <f>IFERROR(Inv_SY_B!H247/Inv_SY_B!$CU247-1,"")</f>
        <v/>
      </c>
      <c r="I247" s="173" t="str">
        <f>IFERROR(Inv_SY_B!I247/Inv_SY_B!$CU247-1,"")</f>
        <v/>
      </c>
      <c r="J247" s="173" t="str">
        <f>IFERROR(Inv_SY_B!J247/Inv_SY_B!$CU247-1,"")</f>
        <v/>
      </c>
      <c r="K247" s="173" t="str">
        <f>IFERROR(Inv_SY_B!K247/Inv_SY_B!$CU247-1,"")</f>
        <v/>
      </c>
      <c r="L247" s="173" t="str">
        <f>IFERROR(Inv_SY_B!L247/Inv_SY_B!$CU247-1,"")</f>
        <v/>
      </c>
      <c r="M247" s="173" t="str">
        <f>IFERROR(Inv_SY_B!M247/Inv_SY_B!$CU247-1,"")</f>
        <v/>
      </c>
      <c r="N247" s="173" t="str">
        <f>IFERROR(Inv_SY_B!N247/Inv_SY_B!$CU247-1,"")</f>
        <v/>
      </c>
      <c r="O247" s="173" t="str">
        <f>IFERROR(Inv_SY_B!O247/Inv_SY_B!$CU247-1,"")</f>
        <v/>
      </c>
      <c r="P247" s="173" t="str">
        <f>IFERROR(Inv_SY_B!P247/Inv_SY_B!$CU247-1,"")</f>
        <v/>
      </c>
      <c r="Q247" s="173" t="str">
        <f>IFERROR(Inv_SY_B!Q247/Inv_SY_B!$CU247-1,"")</f>
        <v/>
      </c>
      <c r="R247" s="173" t="str">
        <f>IFERROR(Inv_SY_B!R247/Inv_SY_B!$CU247-1,"")</f>
        <v/>
      </c>
      <c r="S247" s="173" t="str">
        <f>IFERROR(Inv_SY_B!S247/Inv_SY_B!$CU247-1,"")</f>
        <v/>
      </c>
      <c r="T247" s="173" t="str">
        <f>IFERROR(Inv_SY_B!T247/Inv_SY_B!$CU247-1,"")</f>
        <v/>
      </c>
      <c r="U247" s="173" t="str">
        <f>IFERROR(Inv_SY_B!U247/Inv_SY_B!$CU247-1,"")</f>
        <v/>
      </c>
      <c r="V247" s="173" t="str">
        <f>IFERROR(Inv_SY_B!V247/Inv_SY_B!$CU247-1,"")</f>
        <v/>
      </c>
      <c r="W247" s="173" t="str">
        <f>IFERROR(Inv_SY_B!W247/Inv_SY_B!$CU247-1,"")</f>
        <v/>
      </c>
      <c r="X247" s="173" t="str">
        <f>IFERROR(Inv_SY_B!X247/Inv_SY_B!$CU247-1,"")</f>
        <v/>
      </c>
      <c r="Y247" s="173" t="str">
        <f>IFERROR(Inv_SY_B!Y247/Inv_SY_B!$CU247-1,"")</f>
        <v/>
      </c>
      <c r="Z247" s="173" t="str">
        <f>IFERROR(Inv_SY_B!Z247/Inv_SY_B!$CU247-1,"")</f>
        <v/>
      </c>
      <c r="AA247" s="173" t="str">
        <f>IFERROR(Inv_SY_B!AA247/Inv_SY_B!$CU247-1,"")</f>
        <v/>
      </c>
      <c r="AB247" s="173" t="str">
        <f>IFERROR(Inv_SY_B!AB247/Inv_SY_B!$CU247-1,"")</f>
        <v/>
      </c>
      <c r="AC247" s="173" t="str">
        <f>IFERROR(Inv_SY_B!AC247/Inv_SY_B!$CU247-1,"")</f>
        <v/>
      </c>
      <c r="AD247" s="173" t="str">
        <f>IFERROR(Inv_SY_B!AD247/Inv_SY_B!$CU247-1,"")</f>
        <v/>
      </c>
      <c r="AE247" s="173" t="str">
        <f>IFERROR(Inv_SY_B!AE247/Inv_SY_B!$CU247-1,"")</f>
        <v/>
      </c>
      <c r="AF247" s="173" t="str">
        <f>IFERROR(Inv_SY_B!AF247/Inv_SY_B!$CU247-1,"")</f>
        <v/>
      </c>
      <c r="AG247" s="173" t="str">
        <f>IFERROR(Inv_SY_B!AG247/Inv_SY_B!$CU247-1,"")</f>
        <v/>
      </c>
      <c r="AH247" s="173" t="str">
        <f>IFERROR(Inv_SY_B!AH247/Inv_SY_B!$CU247-1,"")</f>
        <v/>
      </c>
      <c r="AI247" s="173" t="str">
        <f>IFERROR(Inv_SY_B!AI247/Inv_SY_B!$CU247-1,"")</f>
        <v/>
      </c>
      <c r="AJ247" s="173" t="str">
        <f>IFERROR(Inv_SY_B!AJ247/Inv_SY_B!$CU247-1,"")</f>
        <v/>
      </c>
      <c r="AK247" s="173" t="str">
        <f>IFERROR(Inv_SY_B!AK247/Inv_SY_B!$CU247-1,"")</f>
        <v/>
      </c>
      <c r="AL247" s="173" t="str">
        <f>IFERROR(Inv_SY_B!AL247/Inv_SY_B!$CU247-1,"")</f>
        <v/>
      </c>
      <c r="AM247" s="173" t="str">
        <f>IFERROR(Inv_SY_B!AM247/Inv_SY_B!$CU247-1,"")</f>
        <v/>
      </c>
      <c r="AN247" s="173" t="str">
        <f>IFERROR(Inv_SY_B!AN247/Inv_SY_B!$CU247-1,"")</f>
        <v/>
      </c>
      <c r="AO247" s="173" t="str">
        <f>IFERROR(Inv_SY_B!AO247/Inv_SY_B!$CU247-1,"")</f>
        <v/>
      </c>
      <c r="AP247" s="173" t="str">
        <f>IFERROR(Inv_SY_B!AP247/Inv_SY_B!$CU247-1,"")</f>
        <v/>
      </c>
      <c r="AQ247" s="173" t="str">
        <f>IFERROR(Inv_SY_B!AQ247/Inv_SY_B!$CU247-1,"")</f>
        <v/>
      </c>
      <c r="AR247" s="173" t="str">
        <f>IFERROR(Inv_SY_B!AR247/Inv_SY_B!$CU247-1,"")</f>
        <v/>
      </c>
      <c r="AS247" s="173" t="str">
        <f>IFERROR(Inv_SY_B!AS247/Inv_SY_B!$CU247-1,"")</f>
        <v/>
      </c>
      <c r="AT247" s="173" t="str">
        <f>IFERROR(Inv_SY_B!AT247/Inv_SY_B!$CU247-1,"")</f>
        <v/>
      </c>
      <c r="AU247" s="173" t="str">
        <f>IFERROR(Inv_SY_B!AU247/Inv_SY_B!$CU247-1,"")</f>
        <v/>
      </c>
      <c r="AV247" s="173" t="str">
        <f>IFERROR(Inv_SY_B!AV247/Inv_SY_B!$CU247-1,"")</f>
        <v/>
      </c>
      <c r="AW247" s="173" t="str">
        <f>IFERROR(Inv_SY_B!AW247/Inv_SY_B!$CU247-1,"")</f>
        <v/>
      </c>
      <c r="AX247" s="173" t="str">
        <f>IFERROR(Inv_SY_B!AX247/Inv_SY_B!$CU247-1,"")</f>
        <v/>
      </c>
      <c r="AY247" s="173" t="str">
        <f>IFERROR(Inv_SY_B!AY247/Inv_SY_B!$CU247-1,"")</f>
        <v/>
      </c>
      <c r="AZ247" s="173" t="str">
        <f>IFERROR(Inv_SY_B!AZ247/Inv_SY_B!$CU247-1,"")</f>
        <v/>
      </c>
      <c r="BA247" s="173" t="str">
        <f>IFERROR(Inv_SY_B!BA247/Inv_SY_B!$CU247-1,"")</f>
        <v/>
      </c>
      <c r="BB247" s="173" t="str">
        <f>IFERROR(Inv_SY_B!BB247/Inv_SY_B!$CU247-1,"")</f>
        <v/>
      </c>
      <c r="BC247" s="173" t="str">
        <f>IFERROR(Inv_SY_B!BC247/Inv_SY_B!$CU247-1,"")</f>
        <v/>
      </c>
      <c r="BD247" s="173" t="str">
        <f>IFERROR(Inv_SY_B!BD247/Inv_SY_B!$CU247-1,"")</f>
        <v/>
      </c>
      <c r="BE247" s="173" t="str">
        <f>IFERROR(Inv_SY_B!BE247/Inv_SY_B!$CU247-1,"")</f>
        <v/>
      </c>
      <c r="BF247" s="173" t="str">
        <f>IFERROR(Inv_SY_B!BF247/Inv_SY_B!$CU247-1,"")</f>
        <v/>
      </c>
      <c r="BG247" s="173" t="str">
        <f>IFERROR(Inv_SY_B!BG247/Inv_SY_B!$CU247-1,"")</f>
        <v/>
      </c>
      <c r="BH247" s="173" t="str">
        <f>IFERROR(Inv_SY_B!BH247/Inv_SY_B!$CU247-1,"")</f>
        <v/>
      </c>
      <c r="BI247" s="173" t="str">
        <f>IFERROR(Inv_SY_B!BI247/Inv_SY_B!$CU247-1,"")</f>
        <v/>
      </c>
      <c r="BJ247" s="173" t="str">
        <f>IFERROR(Inv_SY_B!BJ247/Inv_SY_B!$CU247-1,"")</f>
        <v/>
      </c>
      <c r="BK247" s="173" t="str">
        <f>IFERROR(Inv_SY_B!BK247/Inv_SY_B!$CU247-1,"")</f>
        <v/>
      </c>
      <c r="BL247" s="173" t="str">
        <f>IFERROR(Inv_SY_B!BL247/Inv_SY_B!$CU247-1,"")</f>
        <v/>
      </c>
      <c r="BM247" s="173" t="str">
        <f>IFERROR(Inv_SY_B!BM247/Inv_SY_B!$CU247-1,"")</f>
        <v/>
      </c>
      <c r="BN247" s="173" t="str">
        <f>IFERROR(Inv_SY_B!BN247/Inv_SY_B!$CU247-1,"")</f>
        <v/>
      </c>
      <c r="BO247" s="173" t="str">
        <f>IFERROR(Inv_SY_B!BO247/Inv_SY_B!$CU247-1,"")</f>
        <v/>
      </c>
      <c r="BP247" s="173" t="str">
        <f>IFERROR(Inv_SY_B!BP247/Inv_SY_B!$CU247-1,"")</f>
        <v/>
      </c>
      <c r="BQ247" s="173" t="str">
        <f>IFERROR(Inv_SY_B!BQ247/Inv_SY_B!$CU247-1,"")</f>
        <v/>
      </c>
      <c r="BR247" s="173" t="str">
        <f>IFERROR(Inv_SY_B!BR247/Inv_SY_B!$CU247-1,"")</f>
        <v/>
      </c>
      <c r="BS247" s="173" t="str">
        <f>IFERROR(Inv_SY_B!BS247/Inv_SY_B!$CU247-1,"")</f>
        <v/>
      </c>
      <c r="BT247" s="173" t="str">
        <f>IFERROR(Inv_SY_B!BT247/Inv_SY_B!$CU247-1,"")</f>
        <v/>
      </c>
      <c r="BU247" s="173" t="str">
        <f>IFERROR(Inv_SY_B!BU247/Inv_SY_B!$CU247-1,"")</f>
        <v/>
      </c>
      <c r="BV247" s="173" t="str">
        <f>IFERROR(Inv_SY_B!BV247/Inv_SY_B!$CU247-1,"")</f>
        <v/>
      </c>
      <c r="BW247" s="173" t="str">
        <f>IFERROR(Inv_SY_B!BW247/Inv_SY_B!$CU247-1,"")</f>
        <v/>
      </c>
      <c r="BX247" s="173" t="str">
        <f>IFERROR(Inv_SY_B!BX247/Inv_SY_B!$CU247-1,"")</f>
        <v/>
      </c>
      <c r="BY247" s="173" t="str">
        <f>IFERROR(Inv_SY_B!BY247/Inv_SY_B!$CU247-1,"")</f>
        <v/>
      </c>
      <c r="BZ247" s="173" t="str">
        <f>IFERROR(Inv_SY_B!BZ247/Inv_SY_B!$CU247-1,"")</f>
        <v/>
      </c>
      <c r="CA247" s="173" t="str">
        <f>IFERROR(Inv_SY_B!CA247/Inv_SY_B!$CU247-1,"")</f>
        <v/>
      </c>
      <c r="CB247" s="173" t="str">
        <f>IFERROR(Inv_SY_B!CB247/Inv_SY_B!$CU247-1,"")</f>
        <v/>
      </c>
      <c r="CC247" s="173" t="str">
        <f>IFERROR(Inv_SY_B!CC247/Inv_SY_B!$CU247-1,"")</f>
        <v/>
      </c>
      <c r="CD247" s="173" t="str">
        <f>IFERROR(Inv_SY_B!CD247/Inv_SY_B!$CU247-1,"")</f>
        <v/>
      </c>
      <c r="CE247" s="173" t="str">
        <f>IFERROR(Inv_SY_B!CE247/Inv_SY_B!$CU247-1,"")</f>
        <v/>
      </c>
      <c r="CF247" s="173" t="str">
        <f>IFERROR(Inv_SY_B!CF247/Inv_SY_B!$CU247-1,"")</f>
        <v/>
      </c>
      <c r="CG247" s="173" t="str">
        <f>IFERROR(Inv_SY_B!CG247/Inv_SY_B!$CU247-1,"")</f>
        <v/>
      </c>
      <c r="CH247" s="173" t="str">
        <f>IFERROR(Inv_SY_B!CH247/Inv_SY_B!$CU247-1,"")</f>
        <v/>
      </c>
      <c r="CI247" s="173" t="str">
        <f>IFERROR(Inv_SY_B!CI247/Inv_SY_B!$CU247-1,"")</f>
        <v/>
      </c>
      <c r="CJ247" s="173" t="str">
        <f>IFERROR(Inv_SY_B!CJ247/Inv_SY_B!$CU247-1,"")</f>
        <v/>
      </c>
      <c r="CK247" s="173" t="str">
        <f>IFERROR(Inv_SY_B!CK247/Inv_SY_B!$CU247-1,"")</f>
        <v/>
      </c>
      <c r="CL247" s="173" t="str">
        <f>IFERROR(Inv_SY_B!CL247/Inv_SY_B!$CU247-1,"")</f>
        <v/>
      </c>
      <c r="CM247" s="173" t="str">
        <f>IFERROR(Inv_SY_B!CM247/Inv_SY_B!$CU247-1,"")</f>
        <v/>
      </c>
      <c r="CN247" s="173" t="str">
        <f>IFERROR(Inv_SY_B!CN247/Inv_SY_B!$CU247-1,"")</f>
        <v/>
      </c>
      <c r="CO247" s="173" t="str">
        <f>IFERROR(Inv_SY_B!CO247/Inv_SY_B!$CU247-1,"")</f>
        <v/>
      </c>
      <c r="CP247" s="173" t="str">
        <f>IFERROR(Inv_SY_B!CP247/Inv_SY_B!$CU247-1,"")</f>
        <v/>
      </c>
      <c r="CQ247" s="173" t="str">
        <f>IFERROR(Inv_SY_B!CQ247/Inv_SY_B!$CU247-1,"")</f>
        <v/>
      </c>
      <c r="CR247" s="173" t="str">
        <f>IFERROR(Inv_SY_B!CR247/Inv_SY_B!$CU247-1,"")</f>
        <v/>
      </c>
      <c r="CS247" s="173" t="str">
        <f>IFERROR(Inv_SY_B!CS247/Inv_SY_B!$CU247-1,"")</f>
        <v/>
      </c>
      <c r="CT247" s="173" t="str">
        <f>IFERROR(Inv_SY_B!CT247/Inv_SY_B!$CU247-1,"")</f>
        <v/>
      </c>
      <c r="CU247" s="173"/>
      <c r="CV247" s="173"/>
      <c r="CW247" s="173"/>
      <c r="CX247" s="173"/>
    </row>
    <row r="248" spans="2:102">
      <c r="B248" s="164">
        <f t="shared" si="4"/>
        <v>45940</v>
      </c>
      <c r="C248" s="173" t="str">
        <f>IFERROR(Inv_SY_B!C248/Inv_SY_B!$CU248-1,"")</f>
        <v/>
      </c>
      <c r="D248" s="173" t="str">
        <f>IFERROR(Inv_SY_B!D248/Inv_SY_B!$CU248-1,"")</f>
        <v/>
      </c>
      <c r="E248" s="173" t="str">
        <f>IFERROR(Inv_SY_B!E248/Inv_SY_B!$CU248-1,"")</f>
        <v/>
      </c>
      <c r="F248" s="173" t="str">
        <f>IFERROR(Inv_SY_B!F248/Inv_SY_B!$CU248-1,"")</f>
        <v/>
      </c>
      <c r="G248" s="173" t="str">
        <f>IFERROR(Inv_SY_B!G248/Inv_SY_B!$CU248-1,"")</f>
        <v/>
      </c>
      <c r="H248" s="173" t="str">
        <f>IFERROR(Inv_SY_B!H248/Inv_SY_B!$CU248-1,"")</f>
        <v/>
      </c>
      <c r="I248" s="173" t="str">
        <f>IFERROR(Inv_SY_B!I248/Inv_SY_B!$CU248-1,"")</f>
        <v/>
      </c>
      <c r="J248" s="173" t="str">
        <f>IFERROR(Inv_SY_B!J248/Inv_SY_B!$CU248-1,"")</f>
        <v/>
      </c>
      <c r="K248" s="173" t="str">
        <f>IFERROR(Inv_SY_B!K248/Inv_SY_B!$CU248-1,"")</f>
        <v/>
      </c>
      <c r="L248" s="173" t="str">
        <f>IFERROR(Inv_SY_B!L248/Inv_SY_B!$CU248-1,"")</f>
        <v/>
      </c>
      <c r="M248" s="173" t="str">
        <f>IFERROR(Inv_SY_B!M248/Inv_SY_B!$CU248-1,"")</f>
        <v/>
      </c>
      <c r="N248" s="173" t="str">
        <f>IFERROR(Inv_SY_B!N248/Inv_SY_B!$CU248-1,"")</f>
        <v/>
      </c>
      <c r="O248" s="173" t="str">
        <f>IFERROR(Inv_SY_B!O248/Inv_SY_B!$CU248-1,"")</f>
        <v/>
      </c>
      <c r="P248" s="173" t="str">
        <f>IFERROR(Inv_SY_B!P248/Inv_SY_B!$CU248-1,"")</f>
        <v/>
      </c>
      <c r="Q248" s="173" t="str">
        <f>IFERROR(Inv_SY_B!Q248/Inv_SY_B!$CU248-1,"")</f>
        <v/>
      </c>
      <c r="R248" s="173" t="str">
        <f>IFERROR(Inv_SY_B!R248/Inv_SY_B!$CU248-1,"")</f>
        <v/>
      </c>
      <c r="S248" s="173" t="str">
        <f>IFERROR(Inv_SY_B!S248/Inv_SY_B!$CU248-1,"")</f>
        <v/>
      </c>
      <c r="T248" s="173" t="str">
        <f>IFERROR(Inv_SY_B!T248/Inv_SY_B!$CU248-1,"")</f>
        <v/>
      </c>
      <c r="U248" s="173" t="str">
        <f>IFERROR(Inv_SY_B!U248/Inv_SY_B!$CU248-1,"")</f>
        <v/>
      </c>
      <c r="V248" s="173" t="str">
        <f>IFERROR(Inv_SY_B!V248/Inv_SY_B!$CU248-1,"")</f>
        <v/>
      </c>
      <c r="W248" s="173" t="str">
        <f>IFERROR(Inv_SY_B!W248/Inv_SY_B!$CU248-1,"")</f>
        <v/>
      </c>
      <c r="X248" s="173" t="str">
        <f>IFERROR(Inv_SY_B!X248/Inv_SY_B!$CU248-1,"")</f>
        <v/>
      </c>
      <c r="Y248" s="173" t="str">
        <f>IFERROR(Inv_SY_B!Y248/Inv_SY_B!$CU248-1,"")</f>
        <v/>
      </c>
      <c r="Z248" s="173" t="str">
        <f>IFERROR(Inv_SY_B!Z248/Inv_SY_B!$CU248-1,"")</f>
        <v/>
      </c>
      <c r="AA248" s="173" t="str">
        <f>IFERROR(Inv_SY_B!AA248/Inv_SY_B!$CU248-1,"")</f>
        <v/>
      </c>
      <c r="AB248" s="173" t="str">
        <f>IFERROR(Inv_SY_B!AB248/Inv_SY_B!$CU248-1,"")</f>
        <v/>
      </c>
      <c r="AC248" s="173" t="str">
        <f>IFERROR(Inv_SY_B!AC248/Inv_SY_B!$CU248-1,"")</f>
        <v/>
      </c>
      <c r="AD248" s="173" t="str">
        <f>IFERROR(Inv_SY_B!AD248/Inv_SY_B!$CU248-1,"")</f>
        <v/>
      </c>
      <c r="AE248" s="173" t="str">
        <f>IFERROR(Inv_SY_B!AE248/Inv_SY_B!$CU248-1,"")</f>
        <v/>
      </c>
      <c r="AF248" s="173" t="str">
        <f>IFERROR(Inv_SY_B!AF248/Inv_SY_B!$CU248-1,"")</f>
        <v/>
      </c>
      <c r="AG248" s="173" t="str">
        <f>IFERROR(Inv_SY_B!AG248/Inv_SY_B!$CU248-1,"")</f>
        <v/>
      </c>
      <c r="AH248" s="173" t="str">
        <f>IFERROR(Inv_SY_B!AH248/Inv_SY_B!$CU248-1,"")</f>
        <v/>
      </c>
      <c r="AI248" s="173" t="str">
        <f>IFERROR(Inv_SY_B!AI248/Inv_SY_B!$CU248-1,"")</f>
        <v/>
      </c>
      <c r="AJ248" s="173" t="str">
        <f>IFERROR(Inv_SY_B!AJ248/Inv_SY_B!$CU248-1,"")</f>
        <v/>
      </c>
      <c r="AK248" s="173" t="str">
        <f>IFERROR(Inv_SY_B!AK248/Inv_SY_B!$CU248-1,"")</f>
        <v/>
      </c>
      <c r="AL248" s="173" t="str">
        <f>IFERROR(Inv_SY_B!AL248/Inv_SY_B!$CU248-1,"")</f>
        <v/>
      </c>
      <c r="AM248" s="173" t="str">
        <f>IFERROR(Inv_SY_B!AM248/Inv_SY_B!$CU248-1,"")</f>
        <v/>
      </c>
      <c r="AN248" s="173" t="str">
        <f>IFERROR(Inv_SY_B!AN248/Inv_SY_B!$CU248-1,"")</f>
        <v/>
      </c>
      <c r="AO248" s="173" t="str">
        <f>IFERROR(Inv_SY_B!AO248/Inv_SY_B!$CU248-1,"")</f>
        <v/>
      </c>
      <c r="AP248" s="173" t="str">
        <f>IFERROR(Inv_SY_B!AP248/Inv_SY_B!$CU248-1,"")</f>
        <v/>
      </c>
      <c r="AQ248" s="173" t="str">
        <f>IFERROR(Inv_SY_B!AQ248/Inv_SY_B!$CU248-1,"")</f>
        <v/>
      </c>
      <c r="AR248" s="173" t="str">
        <f>IFERROR(Inv_SY_B!AR248/Inv_SY_B!$CU248-1,"")</f>
        <v/>
      </c>
      <c r="AS248" s="173" t="str">
        <f>IFERROR(Inv_SY_B!AS248/Inv_SY_B!$CU248-1,"")</f>
        <v/>
      </c>
      <c r="AT248" s="173" t="str">
        <f>IFERROR(Inv_SY_B!AT248/Inv_SY_B!$CU248-1,"")</f>
        <v/>
      </c>
      <c r="AU248" s="173" t="str">
        <f>IFERROR(Inv_SY_B!AU248/Inv_SY_B!$CU248-1,"")</f>
        <v/>
      </c>
      <c r="AV248" s="173" t="str">
        <f>IFERROR(Inv_SY_B!AV248/Inv_SY_B!$CU248-1,"")</f>
        <v/>
      </c>
      <c r="AW248" s="173" t="str">
        <f>IFERROR(Inv_SY_B!AW248/Inv_SY_B!$CU248-1,"")</f>
        <v/>
      </c>
      <c r="AX248" s="173" t="str">
        <f>IFERROR(Inv_SY_B!AX248/Inv_SY_B!$CU248-1,"")</f>
        <v/>
      </c>
      <c r="AY248" s="173" t="str">
        <f>IFERROR(Inv_SY_B!AY248/Inv_SY_B!$CU248-1,"")</f>
        <v/>
      </c>
      <c r="AZ248" s="173" t="str">
        <f>IFERROR(Inv_SY_B!AZ248/Inv_SY_B!$CU248-1,"")</f>
        <v/>
      </c>
      <c r="BA248" s="173" t="str">
        <f>IFERROR(Inv_SY_B!BA248/Inv_SY_B!$CU248-1,"")</f>
        <v/>
      </c>
      <c r="BB248" s="173" t="str">
        <f>IFERROR(Inv_SY_B!BB248/Inv_SY_B!$CU248-1,"")</f>
        <v/>
      </c>
      <c r="BC248" s="173" t="str">
        <f>IFERROR(Inv_SY_B!BC248/Inv_SY_B!$CU248-1,"")</f>
        <v/>
      </c>
      <c r="BD248" s="173" t="str">
        <f>IFERROR(Inv_SY_B!BD248/Inv_SY_B!$CU248-1,"")</f>
        <v/>
      </c>
      <c r="BE248" s="173" t="str">
        <f>IFERROR(Inv_SY_B!BE248/Inv_SY_B!$CU248-1,"")</f>
        <v/>
      </c>
      <c r="BF248" s="173" t="str">
        <f>IFERROR(Inv_SY_B!BF248/Inv_SY_B!$CU248-1,"")</f>
        <v/>
      </c>
      <c r="BG248" s="173" t="str">
        <f>IFERROR(Inv_SY_B!BG248/Inv_SY_B!$CU248-1,"")</f>
        <v/>
      </c>
      <c r="BH248" s="173" t="str">
        <f>IFERROR(Inv_SY_B!BH248/Inv_SY_B!$CU248-1,"")</f>
        <v/>
      </c>
      <c r="BI248" s="173" t="str">
        <f>IFERROR(Inv_SY_B!BI248/Inv_SY_B!$CU248-1,"")</f>
        <v/>
      </c>
      <c r="BJ248" s="173" t="str">
        <f>IFERROR(Inv_SY_B!BJ248/Inv_SY_B!$CU248-1,"")</f>
        <v/>
      </c>
      <c r="BK248" s="173" t="str">
        <f>IFERROR(Inv_SY_B!BK248/Inv_SY_B!$CU248-1,"")</f>
        <v/>
      </c>
      <c r="BL248" s="173" t="str">
        <f>IFERROR(Inv_SY_B!BL248/Inv_SY_B!$CU248-1,"")</f>
        <v/>
      </c>
      <c r="BM248" s="173" t="str">
        <f>IFERROR(Inv_SY_B!BM248/Inv_SY_B!$CU248-1,"")</f>
        <v/>
      </c>
      <c r="BN248" s="173" t="str">
        <f>IFERROR(Inv_SY_B!BN248/Inv_SY_B!$CU248-1,"")</f>
        <v/>
      </c>
      <c r="BO248" s="173" t="str">
        <f>IFERROR(Inv_SY_B!BO248/Inv_SY_B!$CU248-1,"")</f>
        <v/>
      </c>
      <c r="BP248" s="173" t="str">
        <f>IFERROR(Inv_SY_B!BP248/Inv_SY_B!$CU248-1,"")</f>
        <v/>
      </c>
      <c r="BQ248" s="173" t="str">
        <f>IFERROR(Inv_SY_B!BQ248/Inv_SY_B!$CU248-1,"")</f>
        <v/>
      </c>
      <c r="BR248" s="173" t="str">
        <f>IFERROR(Inv_SY_B!BR248/Inv_SY_B!$CU248-1,"")</f>
        <v/>
      </c>
      <c r="BS248" s="173" t="str">
        <f>IFERROR(Inv_SY_B!BS248/Inv_SY_B!$CU248-1,"")</f>
        <v/>
      </c>
      <c r="BT248" s="173" t="str">
        <f>IFERROR(Inv_SY_B!BT248/Inv_SY_B!$CU248-1,"")</f>
        <v/>
      </c>
      <c r="BU248" s="173" t="str">
        <f>IFERROR(Inv_SY_B!BU248/Inv_SY_B!$CU248-1,"")</f>
        <v/>
      </c>
      <c r="BV248" s="173" t="str">
        <f>IFERROR(Inv_SY_B!BV248/Inv_SY_B!$CU248-1,"")</f>
        <v/>
      </c>
      <c r="BW248" s="173" t="str">
        <f>IFERROR(Inv_SY_B!BW248/Inv_SY_B!$CU248-1,"")</f>
        <v/>
      </c>
      <c r="BX248" s="173" t="str">
        <f>IFERROR(Inv_SY_B!BX248/Inv_SY_B!$CU248-1,"")</f>
        <v/>
      </c>
      <c r="BY248" s="173" t="str">
        <f>IFERROR(Inv_SY_B!BY248/Inv_SY_B!$CU248-1,"")</f>
        <v/>
      </c>
      <c r="BZ248" s="173" t="str">
        <f>IFERROR(Inv_SY_B!BZ248/Inv_SY_B!$CU248-1,"")</f>
        <v/>
      </c>
      <c r="CA248" s="173" t="str">
        <f>IFERROR(Inv_SY_B!CA248/Inv_SY_B!$CU248-1,"")</f>
        <v/>
      </c>
      <c r="CB248" s="173" t="str">
        <f>IFERROR(Inv_SY_B!CB248/Inv_SY_B!$CU248-1,"")</f>
        <v/>
      </c>
      <c r="CC248" s="173" t="str">
        <f>IFERROR(Inv_SY_B!CC248/Inv_SY_B!$CU248-1,"")</f>
        <v/>
      </c>
      <c r="CD248" s="173" t="str">
        <f>IFERROR(Inv_SY_B!CD248/Inv_SY_B!$CU248-1,"")</f>
        <v/>
      </c>
      <c r="CE248" s="173" t="str">
        <f>IFERROR(Inv_SY_B!CE248/Inv_SY_B!$CU248-1,"")</f>
        <v/>
      </c>
      <c r="CF248" s="173" t="str">
        <f>IFERROR(Inv_SY_B!CF248/Inv_SY_B!$CU248-1,"")</f>
        <v/>
      </c>
      <c r="CG248" s="173" t="str">
        <f>IFERROR(Inv_SY_B!CG248/Inv_SY_B!$CU248-1,"")</f>
        <v/>
      </c>
      <c r="CH248" s="173" t="str">
        <f>IFERROR(Inv_SY_B!CH248/Inv_SY_B!$CU248-1,"")</f>
        <v/>
      </c>
      <c r="CI248" s="173" t="str">
        <f>IFERROR(Inv_SY_B!CI248/Inv_SY_B!$CU248-1,"")</f>
        <v/>
      </c>
      <c r="CJ248" s="173" t="str">
        <f>IFERROR(Inv_SY_B!CJ248/Inv_SY_B!$CU248-1,"")</f>
        <v/>
      </c>
      <c r="CK248" s="173" t="str">
        <f>IFERROR(Inv_SY_B!CK248/Inv_SY_B!$CU248-1,"")</f>
        <v/>
      </c>
      <c r="CL248" s="173" t="str">
        <f>IFERROR(Inv_SY_B!CL248/Inv_SY_B!$CU248-1,"")</f>
        <v/>
      </c>
      <c r="CM248" s="173" t="str">
        <f>IFERROR(Inv_SY_B!CM248/Inv_SY_B!$CU248-1,"")</f>
        <v/>
      </c>
      <c r="CN248" s="173" t="str">
        <f>IFERROR(Inv_SY_B!CN248/Inv_SY_B!$CU248-1,"")</f>
        <v/>
      </c>
      <c r="CO248" s="173" t="str">
        <f>IFERROR(Inv_SY_B!CO248/Inv_SY_B!$CU248-1,"")</f>
        <v/>
      </c>
      <c r="CP248" s="173" t="str">
        <f>IFERROR(Inv_SY_B!CP248/Inv_SY_B!$CU248-1,"")</f>
        <v/>
      </c>
      <c r="CQ248" s="173" t="str">
        <f>IFERROR(Inv_SY_B!CQ248/Inv_SY_B!$CU248-1,"")</f>
        <v/>
      </c>
      <c r="CR248" s="173" t="str">
        <f>IFERROR(Inv_SY_B!CR248/Inv_SY_B!$CU248-1,"")</f>
        <v/>
      </c>
      <c r="CS248" s="173" t="str">
        <f>IFERROR(Inv_SY_B!CS248/Inv_SY_B!$CU248-1,"")</f>
        <v/>
      </c>
      <c r="CT248" s="173" t="str">
        <f>IFERROR(Inv_SY_B!CT248/Inv_SY_B!$CU248-1,"")</f>
        <v/>
      </c>
      <c r="CU248" s="173"/>
      <c r="CV248" s="173"/>
      <c r="CW248" s="173"/>
      <c r="CX248" s="173"/>
    </row>
    <row r="249" spans="2:102">
      <c r="B249" s="164">
        <f t="shared" si="4"/>
        <v>45941</v>
      </c>
      <c r="C249" s="173" t="str">
        <f>IFERROR(Inv_SY_B!C249/Inv_SY_B!$CU249-1,"")</f>
        <v/>
      </c>
      <c r="D249" s="173" t="str">
        <f>IFERROR(Inv_SY_B!D249/Inv_SY_B!$CU249-1,"")</f>
        <v/>
      </c>
      <c r="E249" s="173" t="str">
        <f>IFERROR(Inv_SY_B!E249/Inv_SY_B!$CU249-1,"")</f>
        <v/>
      </c>
      <c r="F249" s="173" t="str">
        <f>IFERROR(Inv_SY_B!F249/Inv_SY_B!$CU249-1,"")</f>
        <v/>
      </c>
      <c r="G249" s="173" t="str">
        <f>IFERROR(Inv_SY_B!G249/Inv_SY_B!$CU249-1,"")</f>
        <v/>
      </c>
      <c r="H249" s="173" t="str">
        <f>IFERROR(Inv_SY_B!H249/Inv_SY_B!$CU249-1,"")</f>
        <v/>
      </c>
      <c r="I249" s="173" t="str">
        <f>IFERROR(Inv_SY_B!I249/Inv_SY_B!$CU249-1,"")</f>
        <v/>
      </c>
      <c r="J249" s="173" t="str">
        <f>IFERROR(Inv_SY_B!J249/Inv_SY_B!$CU249-1,"")</f>
        <v/>
      </c>
      <c r="K249" s="173" t="str">
        <f>IFERROR(Inv_SY_B!K249/Inv_SY_B!$CU249-1,"")</f>
        <v/>
      </c>
      <c r="L249" s="173" t="str">
        <f>IFERROR(Inv_SY_B!L249/Inv_SY_B!$CU249-1,"")</f>
        <v/>
      </c>
      <c r="M249" s="173" t="str">
        <f>IFERROR(Inv_SY_B!M249/Inv_SY_B!$CU249-1,"")</f>
        <v/>
      </c>
      <c r="N249" s="173" t="str">
        <f>IFERROR(Inv_SY_B!N249/Inv_SY_B!$CU249-1,"")</f>
        <v/>
      </c>
      <c r="O249" s="173" t="str">
        <f>IFERROR(Inv_SY_B!O249/Inv_SY_B!$CU249-1,"")</f>
        <v/>
      </c>
      <c r="P249" s="173" t="str">
        <f>IFERROR(Inv_SY_B!P249/Inv_SY_B!$CU249-1,"")</f>
        <v/>
      </c>
      <c r="Q249" s="173" t="str">
        <f>IFERROR(Inv_SY_B!Q249/Inv_SY_B!$CU249-1,"")</f>
        <v/>
      </c>
      <c r="R249" s="173" t="str">
        <f>IFERROR(Inv_SY_B!R249/Inv_SY_B!$CU249-1,"")</f>
        <v/>
      </c>
      <c r="S249" s="173" t="str">
        <f>IFERROR(Inv_SY_B!S249/Inv_SY_B!$CU249-1,"")</f>
        <v/>
      </c>
      <c r="T249" s="173" t="str">
        <f>IFERROR(Inv_SY_B!T249/Inv_SY_B!$CU249-1,"")</f>
        <v/>
      </c>
      <c r="U249" s="173" t="str">
        <f>IFERROR(Inv_SY_B!U249/Inv_SY_B!$CU249-1,"")</f>
        <v/>
      </c>
      <c r="V249" s="173" t="str">
        <f>IFERROR(Inv_SY_B!V249/Inv_SY_B!$CU249-1,"")</f>
        <v/>
      </c>
      <c r="W249" s="173" t="str">
        <f>IFERROR(Inv_SY_B!W249/Inv_SY_B!$CU249-1,"")</f>
        <v/>
      </c>
      <c r="X249" s="173" t="str">
        <f>IFERROR(Inv_SY_B!X249/Inv_SY_B!$CU249-1,"")</f>
        <v/>
      </c>
      <c r="Y249" s="173" t="str">
        <f>IFERROR(Inv_SY_B!Y249/Inv_SY_B!$CU249-1,"")</f>
        <v/>
      </c>
      <c r="Z249" s="173" t="str">
        <f>IFERROR(Inv_SY_B!Z249/Inv_SY_B!$CU249-1,"")</f>
        <v/>
      </c>
      <c r="AA249" s="173" t="str">
        <f>IFERROR(Inv_SY_B!AA249/Inv_SY_B!$CU249-1,"")</f>
        <v/>
      </c>
      <c r="AB249" s="173" t="str">
        <f>IFERROR(Inv_SY_B!AB249/Inv_SY_B!$CU249-1,"")</f>
        <v/>
      </c>
      <c r="AC249" s="173" t="str">
        <f>IFERROR(Inv_SY_B!AC249/Inv_SY_B!$CU249-1,"")</f>
        <v/>
      </c>
      <c r="AD249" s="173" t="str">
        <f>IFERROR(Inv_SY_B!AD249/Inv_SY_B!$CU249-1,"")</f>
        <v/>
      </c>
      <c r="AE249" s="173" t="str">
        <f>IFERROR(Inv_SY_B!AE249/Inv_SY_B!$CU249-1,"")</f>
        <v/>
      </c>
      <c r="AF249" s="173" t="str">
        <f>IFERROR(Inv_SY_B!AF249/Inv_SY_B!$CU249-1,"")</f>
        <v/>
      </c>
      <c r="AG249" s="173" t="str">
        <f>IFERROR(Inv_SY_B!AG249/Inv_SY_B!$CU249-1,"")</f>
        <v/>
      </c>
      <c r="AH249" s="173" t="str">
        <f>IFERROR(Inv_SY_B!AH249/Inv_SY_B!$CU249-1,"")</f>
        <v/>
      </c>
      <c r="AI249" s="173" t="str">
        <f>IFERROR(Inv_SY_B!AI249/Inv_SY_B!$CU249-1,"")</f>
        <v/>
      </c>
      <c r="AJ249" s="173" t="str">
        <f>IFERROR(Inv_SY_B!AJ249/Inv_SY_B!$CU249-1,"")</f>
        <v/>
      </c>
      <c r="AK249" s="173" t="str">
        <f>IFERROR(Inv_SY_B!AK249/Inv_SY_B!$CU249-1,"")</f>
        <v/>
      </c>
      <c r="AL249" s="173" t="str">
        <f>IFERROR(Inv_SY_B!AL249/Inv_SY_B!$CU249-1,"")</f>
        <v/>
      </c>
      <c r="AM249" s="173" t="str">
        <f>IFERROR(Inv_SY_B!AM249/Inv_SY_B!$CU249-1,"")</f>
        <v/>
      </c>
      <c r="AN249" s="173" t="str">
        <f>IFERROR(Inv_SY_B!AN249/Inv_SY_B!$CU249-1,"")</f>
        <v/>
      </c>
      <c r="AO249" s="173" t="str">
        <f>IFERROR(Inv_SY_B!AO249/Inv_SY_B!$CU249-1,"")</f>
        <v/>
      </c>
      <c r="AP249" s="173" t="str">
        <f>IFERROR(Inv_SY_B!AP249/Inv_SY_B!$CU249-1,"")</f>
        <v/>
      </c>
      <c r="AQ249" s="173" t="str">
        <f>IFERROR(Inv_SY_B!AQ249/Inv_SY_B!$CU249-1,"")</f>
        <v/>
      </c>
      <c r="AR249" s="173" t="str">
        <f>IFERROR(Inv_SY_B!AR249/Inv_SY_B!$CU249-1,"")</f>
        <v/>
      </c>
      <c r="AS249" s="173" t="str">
        <f>IFERROR(Inv_SY_B!AS249/Inv_SY_B!$CU249-1,"")</f>
        <v/>
      </c>
      <c r="AT249" s="173" t="str">
        <f>IFERROR(Inv_SY_B!AT249/Inv_SY_B!$CU249-1,"")</f>
        <v/>
      </c>
      <c r="AU249" s="173" t="str">
        <f>IFERROR(Inv_SY_B!AU249/Inv_SY_B!$CU249-1,"")</f>
        <v/>
      </c>
      <c r="AV249" s="173" t="str">
        <f>IFERROR(Inv_SY_B!AV249/Inv_SY_B!$CU249-1,"")</f>
        <v/>
      </c>
      <c r="AW249" s="173" t="str">
        <f>IFERROR(Inv_SY_B!AW249/Inv_SY_B!$CU249-1,"")</f>
        <v/>
      </c>
      <c r="AX249" s="173" t="str">
        <f>IFERROR(Inv_SY_B!AX249/Inv_SY_B!$CU249-1,"")</f>
        <v/>
      </c>
      <c r="AY249" s="173" t="str">
        <f>IFERROR(Inv_SY_B!AY249/Inv_SY_B!$CU249-1,"")</f>
        <v/>
      </c>
      <c r="AZ249" s="173" t="str">
        <f>IFERROR(Inv_SY_B!AZ249/Inv_SY_B!$CU249-1,"")</f>
        <v/>
      </c>
      <c r="BA249" s="173" t="str">
        <f>IFERROR(Inv_SY_B!BA249/Inv_SY_B!$CU249-1,"")</f>
        <v/>
      </c>
      <c r="BB249" s="173" t="str">
        <f>IFERROR(Inv_SY_B!BB249/Inv_SY_B!$CU249-1,"")</f>
        <v/>
      </c>
      <c r="BC249" s="173" t="str">
        <f>IFERROR(Inv_SY_B!BC249/Inv_SY_B!$CU249-1,"")</f>
        <v/>
      </c>
      <c r="BD249" s="173" t="str">
        <f>IFERROR(Inv_SY_B!BD249/Inv_SY_B!$CU249-1,"")</f>
        <v/>
      </c>
      <c r="BE249" s="173" t="str">
        <f>IFERROR(Inv_SY_B!BE249/Inv_SY_B!$CU249-1,"")</f>
        <v/>
      </c>
      <c r="BF249" s="173" t="str">
        <f>IFERROR(Inv_SY_B!BF249/Inv_SY_B!$CU249-1,"")</f>
        <v/>
      </c>
      <c r="BG249" s="173" t="str">
        <f>IFERROR(Inv_SY_B!BG249/Inv_SY_B!$CU249-1,"")</f>
        <v/>
      </c>
      <c r="BH249" s="173" t="str">
        <f>IFERROR(Inv_SY_B!BH249/Inv_SY_B!$CU249-1,"")</f>
        <v/>
      </c>
      <c r="BI249" s="173" t="str">
        <f>IFERROR(Inv_SY_B!BI249/Inv_SY_B!$CU249-1,"")</f>
        <v/>
      </c>
      <c r="BJ249" s="173" t="str">
        <f>IFERROR(Inv_SY_B!BJ249/Inv_SY_B!$CU249-1,"")</f>
        <v/>
      </c>
      <c r="BK249" s="173" t="str">
        <f>IFERROR(Inv_SY_B!BK249/Inv_SY_B!$CU249-1,"")</f>
        <v/>
      </c>
      <c r="BL249" s="173" t="str">
        <f>IFERROR(Inv_SY_B!BL249/Inv_SY_B!$CU249-1,"")</f>
        <v/>
      </c>
      <c r="BM249" s="173" t="str">
        <f>IFERROR(Inv_SY_B!BM249/Inv_SY_B!$CU249-1,"")</f>
        <v/>
      </c>
      <c r="BN249" s="173" t="str">
        <f>IFERROR(Inv_SY_B!BN249/Inv_SY_B!$CU249-1,"")</f>
        <v/>
      </c>
      <c r="BO249" s="173" t="str">
        <f>IFERROR(Inv_SY_B!BO249/Inv_SY_B!$CU249-1,"")</f>
        <v/>
      </c>
      <c r="BP249" s="173" t="str">
        <f>IFERROR(Inv_SY_B!BP249/Inv_SY_B!$CU249-1,"")</f>
        <v/>
      </c>
      <c r="BQ249" s="173" t="str">
        <f>IFERROR(Inv_SY_B!BQ249/Inv_SY_B!$CU249-1,"")</f>
        <v/>
      </c>
      <c r="BR249" s="173" t="str">
        <f>IFERROR(Inv_SY_B!BR249/Inv_SY_B!$CU249-1,"")</f>
        <v/>
      </c>
      <c r="BS249" s="173" t="str">
        <f>IFERROR(Inv_SY_B!BS249/Inv_SY_B!$CU249-1,"")</f>
        <v/>
      </c>
      <c r="BT249" s="173" t="str">
        <f>IFERROR(Inv_SY_B!BT249/Inv_SY_B!$CU249-1,"")</f>
        <v/>
      </c>
      <c r="BU249" s="173" t="str">
        <f>IFERROR(Inv_SY_B!BU249/Inv_SY_B!$CU249-1,"")</f>
        <v/>
      </c>
      <c r="BV249" s="173" t="str">
        <f>IFERROR(Inv_SY_B!BV249/Inv_SY_B!$CU249-1,"")</f>
        <v/>
      </c>
      <c r="BW249" s="173" t="str">
        <f>IFERROR(Inv_SY_B!BW249/Inv_SY_B!$CU249-1,"")</f>
        <v/>
      </c>
      <c r="BX249" s="173" t="str">
        <f>IFERROR(Inv_SY_B!BX249/Inv_SY_B!$CU249-1,"")</f>
        <v/>
      </c>
      <c r="BY249" s="173" t="str">
        <f>IFERROR(Inv_SY_B!BY249/Inv_SY_B!$CU249-1,"")</f>
        <v/>
      </c>
      <c r="BZ249" s="173" t="str">
        <f>IFERROR(Inv_SY_B!BZ249/Inv_SY_B!$CU249-1,"")</f>
        <v/>
      </c>
      <c r="CA249" s="173" t="str">
        <f>IFERROR(Inv_SY_B!CA249/Inv_SY_B!$CU249-1,"")</f>
        <v/>
      </c>
      <c r="CB249" s="173" t="str">
        <f>IFERROR(Inv_SY_B!CB249/Inv_SY_B!$CU249-1,"")</f>
        <v/>
      </c>
      <c r="CC249" s="173" t="str">
        <f>IFERROR(Inv_SY_B!CC249/Inv_SY_B!$CU249-1,"")</f>
        <v/>
      </c>
      <c r="CD249" s="173" t="str">
        <f>IFERROR(Inv_SY_B!CD249/Inv_SY_B!$CU249-1,"")</f>
        <v/>
      </c>
      <c r="CE249" s="173" t="str">
        <f>IFERROR(Inv_SY_B!CE249/Inv_SY_B!$CU249-1,"")</f>
        <v/>
      </c>
      <c r="CF249" s="173" t="str">
        <f>IFERROR(Inv_SY_B!CF249/Inv_SY_B!$CU249-1,"")</f>
        <v/>
      </c>
      <c r="CG249" s="173" t="str">
        <f>IFERROR(Inv_SY_B!CG249/Inv_SY_B!$CU249-1,"")</f>
        <v/>
      </c>
      <c r="CH249" s="173" t="str">
        <f>IFERROR(Inv_SY_B!CH249/Inv_SY_B!$CU249-1,"")</f>
        <v/>
      </c>
      <c r="CI249" s="173" t="str">
        <f>IFERROR(Inv_SY_B!CI249/Inv_SY_B!$CU249-1,"")</f>
        <v/>
      </c>
      <c r="CJ249" s="173" t="str">
        <f>IFERROR(Inv_SY_B!CJ249/Inv_SY_B!$CU249-1,"")</f>
        <v/>
      </c>
      <c r="CK249" s="173" t="str">
        <f>IFERROR(Inv_SY_B!CK249/Inv_SY_B!$CU249-1,"")</f>
        <v/>
      </c>
      <c r="CL249" s="173" t="str">
        <f>IFERROR(Inv_SY_B!CL249/Inv_SY_B!$CU249-1,"")</f>
        <v/>
      </c>
      <c r="CM249" s="173" t="str">
        <f>IFERROR(Inv_SY_B!CM249/Inv_SY_B!$CU249-1,"")</f>
        <v/>
      </c>
      <c r="CN249" s="173" t="str">
        <f>IFERROR(Inv_SY_B!CN249/Inv_SY_B!$CU249-1,"")</f>
        <v/>
      </c>
      <c r="CO249" s="173" t="str">
        <f>IFERROR(Inv_SY_B!CO249/Inv_SY_B!$CU249-1,"")</f>
        <v/>
      </c>
      <c r="CP249" s="173" t="str">
        <f>IFERROR(Inv_SY_B!CP249/Inv_SY_B!$CU249-1,"")</f>
        <v/>
      </c>
      <c r="CQ249" s="173" t="str">
        <f>IFERROR(Inv_SY_B!CQ249/Inv_SY_B!$CU249-1,"")</f>
        <v/>
      </c>
      <c r="CR249" s="173" t="str">
        <f>IFERROR(Inv_SY_B!CR249/Inv_SY_B!$CU249-1,"")</f>
        <v/>
      </c>
      <c r="CS249" s="173" t="str">
        <f>IFERROR(Inv_SY_B!CS249/Inv_SY_B!$CU249-1,"")</f>
        <v/>
      </c>
      <c r="CT249" s="173" t="str">
        <f>IFERROR(Inv_SY_B!CT249/Inv_SY_B!$CU249-1,"")</f>
        <v/>
      </c>
      <c r="CU249" s="173"/>
      <c r="CV249" s="173"/>
      <c r="CW249" s="173"/>
      <c r="CX249" s="173"/>
    </row>
    <row r="250" spans="2:102">
      <c r="B250" s="164">
        <f t="shared" si="4"/>
        <v>45942</v>
      </c>
      <c r="C250" s="173" t="str">
        <f>IFERROR(Inv_SY_B!C250/Inv_SY_B!$CU250-1,"")</f>
        <v/>
      </c>
      <c r="D250" s="173" t="str">
        <f>IFERROR(Inv_SY_B!D250/Inv_SY_B!$CU250-1,"")</f>
        <v/>
      </c>
      <c r="E250" s="173" t="str">
        <f>IFERROR(Inv_SY_B!E250/Inv_SY_B!$CU250-1,"")</f>
        <v/>
      </c>
      <c r="F250" s="173" t="str">
        <f>IFERROR(Inv_SY_B!F250/Inv_SY_B!$CU250-1,"")</f>
        <v/>
      </c>
      <c r="G250" s="173" t="str">
        <f>IFERROR(Inv_SY_B!G250/Inv_SY_B!$CU250-1,"")</f>
        <v/>
      </c>
      <c r="H250" s="173" t="str">
        <f>IFERROR(Inv_SY_B!H250/Inv_SY_B!$CU250-1,"")</f>
        <v/>
      </c>
      <c r="I250" s="173" t="str">
        <f>IFERROR(Inv_SY_B!I250/Inv_SY_B!$CU250-1,"")</f>
        <v/>
      </c>
      <c r="J250" s="173" t="str">
        <f>IFERROR(Inv_SY_B!J250/Inv_SY_B!$CU250-1,"")</f>
        <v/>
      </c>
      <c r="K250" s="173" t="str">
        <f>IFERROR(Inv_SY_B!K250/Inv_SY_B!$CU250-1,"")</f>
        <v/>
      </c>
      <c r="L250" s="173" t="str">
        <f>IFERROR(Inv_SY_B!L250/Inv_SY_B!$CU250-1,"")</f>
        <v/>
      </c>
      <c r="M250" s="173" t="str">
        <f>IFERROR(Inv_SY_B!M250/Inv_SY_B!$CU250-1,"")</f>
        <v/>
      </c>
      <c r="N250" s="173" t="str">
        <f>IFERROR(Inv_SY_B!N250/Inv_SY_B!$CU250-1,"")</f>
        <v/>
      </c>
      <c r="O250" s="173" t="str">
        <f>IFERROR(Inv_SY_B!O250/Inv_SY_B!$CU250-1,"")</f>
        <v/>
      </c>
      <c r="P250" s="173" t="str">
        <f>IFERROR(Inv_SY_B!P250/Inv_SY_B!$CU250-1,"")</f>
        <v/>
      </c>
      <c r="Q250" s="173" t="str">
        <f>IFERROR(Inv_SY_B!Q250/Inv_SY_B!$CU250-1,"")</f>
        <v/>
      </c>
      <c r="R250" s="173" t="str">
        <f>IFERROR(Inv_SY_B!R250/Inv_SY_B!$CU250-1,"")</f>
        <v/>
      </c>
      <c r="S250" s="173" t="str">
        <f>IFERROR(Inv_SY_B!S250/Inv_SY_B!$CU250-1,"")</f>
        <v/>
      </c>
      <c r="T250" s="173" t="str">
        <f>IFERROR(Inv_SY_B!T250/Inv_SY_B!$CU250-1,"")</f>
        <v/>
      </c>
      <c r="U250" s="173" t="str">
        <f>IFERROR(Inv_SY_B!U250/Inv_SY_B!$CU250-1,"")</f>
        <v/>
      </c>
      <c r="V250" s="173" t="str">
        <f>IFERROR(Inv_SY_B!V250/Inv_SY_B!$CU250-1,"")</f>
        <v/>
      </c>
      <c r="W250" s="173" t="str">
        <f>IFERROR(Inv_SY_B!W250/Inv_SY_B!$CU250-1,"")</f>
        <v/>
      </c>
      <c r="X250" s="173" t="str">
        <f>IFERROR(Inv_SY_B!X250/Inv_SY_B!$CU250-1,"")</f>
        <v/>
      </c>
      <c r="Y250" s="173" t="str">
        <f>IFERROR(Inv_SY_B!Y250/Inv_SY_B!$CU250-1,"")</f>
        <v/>
      </c>
      <c r="Z250" s="173" t="str">
        <f>IFERROR(Inv_SY_B!Z250/Inv_SY_B!$CU250-1,"")</f>
        <v/>
      </c>
      <c r="AA250" s="173" t="str">
        <f>IFERROR(Inv_SY_B!AA250/Inv_SY_B!$CU250-1,"")</f>
        <v/>
      </c>
      <c r="AB250" s="173" t="str">
        <f>IFERROR(Inv_SY_B!AB250/Inv_SY_B!$CU250-1,"")</f>
        <v/>
      </c>
      <c r="AC250" s="173" t="str">
        <f>IFERROR(Inv_SY_B!AC250/Inv_SY_B!$CU250-1,"")</f>
        <v/>
      </c>
      <c r="AD250" s="173" t="str">
        <f>IFERROR(Inv_SY_B!AD250/Inv_SY_B!$CU250-1,"")</f>
        <v/>
      </c>
      <c r="AE250" s="173" t="str">
        <f>IFERROR(Inv_SY_B!AE250/Inv_SY_B!$CU250-1,"")</f>
        <v/>
      </c>
      <c r="AF250" s="173" t="str">
        <f>IFERROR(Inv_SY_B!AF250/Inv_SY_B!$CU250-1,"")</f>
        <v/>
      </c>
      <c r="AG250" s="173" t="str">
        <f>IFERROR(Inv_SY_B!AG250/Inv_SY_B!$CU250-1,"")</f>
        <v/>
      </c>
      <c r="AH250" s="173" t="str">
        <f>IFERROR(Inv_SY_B!AH250/Inv_SY_B!$CU250-1,"")</f>
        <v/>
      </c>
      <c r="AI250" s="173" t="str">
        <f>IFERROR(Inv_SY_B!AI250/Inv_SY_B!$CU250-1,"")</f>
        <v/>
      </c>
      <c r="AJ250" s="173" t="str">
        <f>IFERROR(Inv_SY_B!AJ250/Inv_SY_B!$CU250-1,"")</f>
        <v/>
      </c>
      <c r="AK250" s="173" t="str">
        <f>IFERROR(Inv_SY_B!AK250/Inv_SY_B!$CU250-1,"")</f>
        <v/>
      </c>
      <c r="AL250" s="173" t="str">
        <f>IFERROR(Inv_SY_B!AL250/Inv_SY_B!$CU250-1,"")</f>
        <v/>
      </c>
      <c r="AM250" s="173" t="str">
        <f>IFERROR(Inv_SY_B!AM250/Inv_SY_B!$CU250-1,"")</f>
        <v/>
      </c>
      <c r="AN250" s="173" t="str">
        <f>IFERROR(Inv_SY_B!AN250/Inv_SY_B!$CU250-1,"")</f>
        <v/>
      </c>
      <c r="AO250" s="173" t="str">
        <f>IFERROR(Inv_SY_B!AO250/Inv_SY_B!$CU250-1,"")</f>
        <v/>
      </c>
      <c r="AP250" s="173" t="str">
        <f>IFERROR(Inv_SY_B!AP250/Inv_SY_B!$CU250-1,"")</f>
        <v/>
      </c>
      <c r="AQ250" s="173" t="str">
        <f>IFERROR(Inv_SY_B!AQ250/Inv_SY_B!$CU250-1,"")</f>
        <v/>
      </c>
      <c r="AR250" s="173" t="str">
        <f>IFERROR(Inv_SY_B!AR250/Inv_SY_B!$CU250-1,"")</f>
        <v/>
      </c>
      <c r="AS250" s="173" t="str">
        <f>IFERROR(Inv_SY_B!AS250/Inv_SY_B!$CU250-1,"")</f>
        <v/>
      </c>
      <c r="AT250" s="173" t="str">
        <f>IFERROR(Inv_SY_B!AT250/Inv_SY_B!$CU250-1,"")</f>
        <v/>
      </c>
      <c r="AU250" s="173" t="str">
        <f>IFERROR(Inv_SY_B!AU250/Inv_SY_B!$CU250-1,"")</f>
        <v/>
      </c>
      <c r="AV250" s="173" t="str">
        <f>IFERROR(Inv_SY_B!AV250/Inv_SY_B!$CU250-1,"")</f>
        <v/>
      </c>
      <c r="AW250" s="173" t="str">
        <f>IFERROR(Inv_SY_B!AW250/Inv_SY_B!$CU250-1,"")</f>
        <v/>
      </c>
      <c r="AX250" s="173" t="str">
        <f>IFERROR(Inv_SY_B!AX250/Inv_SY_B!$CU250-1,"")</f>
        <v/>
      </c>
      <c r="AY250" s="173" t="str">
        <f>IFERROR(Inv_SY_B!AY250/Inv_SY_B!$CU250-1,"")</f>
        <v/>
      </c>
      <c r="AZ250" s="173" t="str">
        <f>IFERROR(Inv_SY_B!AZ250/Inv_SY_B!$CU250-1,"")</f>
        <v/>
      </c>
      <c r="BA250" s="173" t="str">
        <f>IFERROR(Inv_SY_B!BA250/Inv_SY_B!$CU250-1,"")</f>
        <v/>
      </c>
      <c r="BB250" s="173" t="str">
        <f>IFERROR(Inv_SY_B!BB250/Inv_SY_B!$CU250-1,"")</f>
        <v/>
      </c>
      <c r="BC250" s="173" t="str">
        <f>IFERROR(Inv_SY_B!BC250/Inv_SY_B!$CU250-1,"")</f>
        <v/>
      </c>
      <c r="BD250" s="173" t="str">
        <f>IFERROR(Inv_SY_B!BD250/Inv_SY_B!$CU250-1,"")</f>
        <v/>
      </c>
      <c r="BE250" s="173" t="str">
        <f>IFERROR(Inv_SY_B!BE250/Inv_SY_B!$CU250-1,"")</f>
        <v/>
      </c>
      <c r="BF250" s="173" t="str">
        <f>IFERROR(Inv_SY_B!BF250/Inv_SY_B!$CU250-1,"")</f>
        <v/>
      </c>
      <c r="BG250" s="173" t="str">
        <f>IFERROR(Inv_SY_B!BG250/Inv_SY_B!$CU250-1,"")</f>
        <v/>
      </c>
      <c r="BH250" s="173" t="str">
        <f>IFERROR(Inv_SY_B!BH250/Inv_SY_B!$CU250-1,"")</f>
        <v/>
      </c>
      <c r="BI250" s="173" t="str">
        <f>IFERROR(Inv_SY_B!BI250/Inv_SY_B!$CU250-1,"")</f>
        <v/>
      </c>
      <c r="BJ250" s="173" t="str">
        <f>IFERROR(Inv_SY_B!BJ250/Inv_SY_B!$CU250-1,"")</f>
        <v/>
      </c>
      <c r="BK250" s="173" t="str">
        <f>IFERROR(Inv_SY_B!BK250/Inv_SY_B!$CU250-1,"")</f>
        <v/>
      </c>
      <c r="BL250" s="173" t="str">
        <f>IFERROR(Inv_SY_B!BL250/Inv_SY_B!$CU250-1,"")</f>
        <v/>
      </c>
      <c r="BM250" s="173" t="str">
        <f>IFERROR(Inv_SY_B!BM250/Inv_SY_B!$CU250-1,"")</f>
        <v/>
      </c>
      <c r="BN250" s="173" t="str">
        <f>IFERROR(Inv_SY_B!BN250/Inv_SY_B!$CU250-1,"")</f>
        <v/>
      </c>
      <c r="BO250" s="173" t="str">
        <f>IFERROR(Inv_SY_B!BO250/Inv_SY_B!$CU250-1,"")</f>
        <v/>
      </c>
      <c r="BP250" s="173" t="str">
        <f>IFERROR(Inv_SY_B!BP250/Inv_SY_B!$CU250-1,"")</f>
        <v/>
      </c>
      <c r="BQ250" s="173" t="str">
        <f>IFERROR(Inv_SY_B!BQ250/Inv_SY_B!$CU250-1,"")</f>
        <v/>
      </c>
      <c r="BR250" s="173" t="str">
        <f>IFERROR(Inv_SY_B!BR250/Inv_SY_B!$CU250-1,"")</f>
        <v/>
      </c>
      <c r="BS250" s="173" t="str">
        <f>IFERROR(Inv_SY_B!BS250/Inv_SY_B!$CU250-1,"")</f>
        <v/>
      </c>
      <c r="BT250" s="173" t="str">
        <f>IFERROR(Inv_SY_B!BT250/Inv_SY_B!$CU250-1,"")</f>
        <v/>
      </c>
      <c r="BU250" s="173" t="str">
        <f>IFERROR(Inv_SY_B!BU250/Inv_SY_B!$CU250-1,"")</f>
        <v/>
      </c>
      <c r="BV250" s="173" t="str">
        <f>IFERROR(Inv_SY_B!BV250/Inv_SY_B!$CU250-1,"")</f>
        <v/>
      </c>
      <c r="BW250" s="173" t="str">
        <f>IFERROR(Inv_SY_B!BW250/Inv_SY_B!$CU250-1,"")</f>
        <v/>
      </c>
      <c r="BX250" s="173" t="str">
        <f>IFERROR(Inv_SY_B!BX250/Inv_SY_B!$CU250-1,"")</f>
        <v/>
      </c>
      <c r="BY250" s="173" t="str">
        <f>IFERROR(Inv_SY_B!BY250/Inv_SY_B!$CU250-1,"")</f>
        <v/>
      </c>
      <c r="BZ250" s="173" t="str">
        <f>IFERROR(Inv_SY_B!BZ250/Inv_SY_B!$CU250-1,"")</f>
        <v/>
      </c>
      <c r="CA250" s="173" t="str">
        <f>IFERROR(Inv_SY_B!CA250/Inv_SY_B!$CU250-1,"")</f>
        <v/>
      </c>
      <c r="CB250" s="173" t="str">
        <f>IFERROR(Inv_SY_B!CB250/Inv_SY_B!$CU250-1,"")</f>
        <v/>
      </c>
      <c r="CC250" s="173" t="str">
        <f>IFERROR(Inv_SY_B!CC250/Inv_SY_B!$CU250-1,"")</f>
        <v/>
      </c>
      <c r="CD250" s="173" t="str">
        <f>IFERROR(Inv_SY_B!CD250/Inv_SY_B!$CU250-1,"")</f>
        <v/>
      </c>
      <c r="CE250" s="173" t="str">
        <f>IFERROR(Inv_SY_B!CE250/Inv_SY_B!$CU250-1,"")</f>
        <v/>
      </c>
      <c r="CF250" s="173" t="str">
        <f>IFERROR(Inv_SY_B!CF250/Inv_SY_B!$CU250-1,"")</f>
        <v/>
      </c>
      <c r="CG250" s="173" t="str">
        <f>IFERROR(Inv_SY_B!CG250/Inv_SY_B!$CU250-1,"")</f>
        <v/>
      </c>
      <c r="CH250" s="173" t="str">
        <f>IFERROR(Inv_SY_B!CH250/Inv_SY_B!$CU250-1,"")</f>
        <v/>
      </c>
      <c r="CI250" s="173" t="str">
        <f>IFERROR(Inv_SY_B!CI250/Inv_SY_B!$CU250-1,"")</f>
        <v/>
      </c>
      <c r="CJ250" s="173" t="str">
        <f>IFERROR(Inv_SY_B!CJ250/Inv_SY_B!$CU250-1,"")</f>
        <v/>
      </c>
      <c r="CK250" s="173" t="str">
        <f>IFERROR(Inv_SY_B!CK250/Inv_SY_B!$CU250-1,"")</f>
        <v/>
      </c>
      <c r="CL250" s="173" t="str">
        <f>IFERROR(Inv_SY_B!CL250/Inv_SY_B!$CU250-1,"")</f>
        <v/>
      </c>
      <c r="CM250" s="173" t="str">
        <f>IFERROR(Inv_SY_B!CM250/Inv_SY_B!$CU250-1,"")</f>
        <v/>
      </c>
      <c r="CN250" s="173" t="str">
        <f>IFERROR(Inv_SY_B!CN250/Inv_SY_B!$CU250-1,"")</f>
        <v/>
      </c>
      <c r="CO250" s="173" t="str">
        <f>IFERROR(Inv_SY_B!CO250/Inv_SY_B!$CU250-1,"")</f>
        <v/>
      </c>
      <c r="CP250" s="173" t="str">
        <f>IFERROR(Inv_SY_B!CP250/Inv_SY_B!$CU250-1,"")</f>
        <v/>
      </c>
      <c r="CQ250" s="173" t="str">
        <f>IFERROR(Inv_SY_B!CQ250/Inv_SY_B!$CU250-1,"")</f>
        <v/>
      </c>
      <c r="CR250" s="173" t="str">
        <f>IFERROR(Inv_SY_B!CR250/Inv_SY_B!$CU250-1,"")</f>
        <v/>
      </c>
      <c r="CS250" s="173" t="str">
        <f>IFERROR(Inv_SY_B!CS250/Inv_SY_B!$CU250-1,"")</f>
        <v/>
      </c>
      <c r="CT250" s="173" t="str">
        <f>IFERROR(Inv_SY_B!CT250/Inv_SY_B!$CU250-1,"")</f>
        <v/>
      </c>
      <c r="CU250" s="173"/>
      <c r="CV250" s="173"/>
      <c r="CW250" s="173"/>
      <c r="CX250" s="173"/>
    </row>
    <row r="251" spans="2:102">
      <c r="B251" s="164">
        <f t="shared" si="4"/>
        <v>45943</v>
      </c>
      <c r="C251" s="173" t="str">
        <f>IFERROR(Inv_SY_B!C251/Inv_SY_B!$CU251-1,"")</f>
        <v/>
      </c>
      <c r="D251" s="173" t="str">
        <f>IFERROR(Inv_SY_B!D251/Inv_SY_B!$CU251-1,"")</f>
        <v/>
      </c>
      <c r="E251" s="173" t="str">
        <f>IFERROR(Inv_SY_B!E251/Inv_SY_B!$CU251-1,"")</f>
        <v/>
      </c>
      <c r="F251" s="173" t="str">
        <f>IFERROR(Inv_SY_B!F251/Inv_SY_B!$CU251-1,"")</f>
        <v/>
      </c>
      <c r="G251" s="173" t="str">
        <f>IFERROR(Inv_SY_B!G251/Inv_SY_B!$CU251-1,"")</f>
        <v/>
      </c>
      <c r="H251" s="173" t="str">
        <f>IFERROR(Inv_SY_B!H251/Inv_SY_B!$CU251-1,"")</f>
        <v/>
      </c>
      <c r="I251" s="173" t="str">
        <f>IFERROR(Inv_SY_B!I251/Inv_SY_B!$CU251-1,"")</f>
        <v/>
      </c>
      <c r="J251" s="173" t="str">
        <f>IFERROR(Inv_SY_B!J251/Inv_SY_B!$CU251-1,"")</f>
        <v/>
      </c>
      <c r="K251" s="173" t="str">
        <f>IFERROR(Inv_SY_B!K251/Inv_SY_B!$CU251-1,"")</f>
        <v/>
      </c>
      <c r="L251" s="173" t="str">
        <f>IFERROR(Inv_SY_B!L251/Inv_SY_B!$CU251-1,"")</f>
        <v/>
      </c>
      <c r="M251" s="173" t="str">
        <f>IFERROR(Inv_SY_B!M251/Inv_SY_B!$CU251-1,"")</f>
        <v/>
      </c>
      <c r="N251" s="173" t="str">
        <f>IFERROR(Inv_SY_B!N251/Inv_SY_B!$CU251-1,"")</f>
        <v/>
      </c>
      <c r="O251" s="173" t="str">
        <f>IFERROR(Inv_SY_B!O251/Inv_SY_B!$CU251-1,"")</f>
        <v/>
      </c>
      <c r="P251" s="173" t="str">
        <f>IFERROR(Inv_SY_B!P251/Inv_SY_B!$CU251-1,"")</f>
        <v/>
      </c>
      <c r="Q251" s="173" t="str">
        <f>IFERROR(Inv_SY_B!Q251/Inv_SY_B!$CU251-1,"")</f>
        <v/>
      </c>
      <c r="R251" s="173" t="str">
        <f>IFERROR(Inv_SY_B!R251/Inv_SY_B!$CU251-1,"")</f>
        <v/>
      </c>
      <c r="S251" s="173" t="str">
        <f>IFERROR(Inv_SY_B!S251/Inv_SY_B!$CU251-1,"")</f>
        <v/>
      </c>
      <c r="T251" s="173" t="str">
        <f>IFERROR(Inv_SY_B!T251/Inv_SY_B!$CU251-1,"")</f>
        <v/>
      </c>
      <c r="U251" s="173" t="str">
        <f>IFERROR(Inv_SY_B!U251/Inv_SY_B!$CU251-1,"")</f>
        <v/>
      </c>
      <c r="V251" s="173" t="str">
        <f>IFERROR(Inv_SY_B!V251/Inv_SY_B!$CU251-1,"")</f>
        <v/>
      </c>
      <c r="W251" s="173" t="str">
        <f>IFERROR(Inv_SY_B!W251/Inv_SY_B!$CU251-1,"")</f>
        <v/>
      </c>
      <c r="X251" s="173" t="str">
        <f>IFERROR(Inv_SY_B!X251/Inv_SY_B!$CU251-1,"")</f>
        <v/>
      </c>
      <c r="Y251" s="173" t="str">
        <f>IFERROR(Inv_SY_B!Y251/Inv_SY_B!$CU251-1,"")</f>
        <v/>
      </c>
      <c r="Z251" s="173" t="str">
        <f>IFERROR(Inv_SY_B!Z251/Inv_SY_B!$CU251-1,"")</f>
        <v/>
      </c>
      <c r="AA251" s="173" t="str">
        <f>IFERROR(Inv_SY_B!AA251/Inv_SY_B!$CU251-1,"")</f>
        <v/>
      </c>
      <c r="AB251" s="173" t="str">
        <f>IFERROR(Inv_SY_B!AB251/Inv_SY_B!$CU251-1,"")</f>
        <v/>
      </c>
      <c r="AC251" s="173" t="str">
        <f>IFERROR(Inv_SY_B!AC251/Inv_SY_B!$CU251-1,"")</f>
        <v/>
      </c>
      <c r="AD251" s="173" t="str">
        <f>IFERROR(Inv_SY_B!AD251/Inv_SY_B!$CU251-1,"")</f>
        <v/>
      </c>
      <c r="AE251" s="173" t="str">
        <f>IFERROR(Inv_SY_B!AE251/Inv_SY_B!$CU251-1,"")</f>
        <v/>
      </c>
      <c r="AF251" s="173" t="str">
        <f>IFERROR(Inv_SY_B!AF251/Inv_SY_B!$CU251-1,"")</f>
        <v/>
      </c>
      <c r="AG251" s="173" t="str">
        <f>IFERROR(Inv_SY_B!AG251/Inv_SY_B!$CU251-1,"")</f>
        <v/>
      </c>
      <c r="AH251" s="173" t="str">
        <f>IFERROR(Inv_SY_B!AH251/Inv_SY_B!$CU251-1,"")</f>
        <v/>
      </c>
      <c r="AI251" s="173" t="str">
        <f>IFERROR(Inv_SY_B!AI251/Inv_SY_B!$CU251-1,"")</f>
        <v/>
      </c>
      <c r="AJ251" s="173" t="str">
        <f>IFERROR(Inv_SY_B!AJ251/Inv_SY_B!$CU251-1,"")</f>
        <v/>
      </c>
      <c r="AK251" s="173" t="str">
        <f>IFERROR(Inv_SY_B!AK251/Inv_SY_B!$CU251-1,"")</f>
        <v/>
      </c>
      <c r="AL251" s="173" t="str">
        <f>IFERROR(Inv_SY_B!AL251/Inv_SY_B!$CU251-1,"")</f>
        <v/>
      </c>
      <c r="AM251" s="173" t="str">
        <f>IFERROR(Inv_SY_B!AM251/Inv_SY_B!$CU251-1,"")</f>
        <v/>
      </c>
      <c r="AN251" s="173" t="str">
        <f>IFERROR(Inv_SY_B!AN251/Inv_SY_B!$CU251-1,"")</f>
        <v/>
      </c>
      <c r="AO251" s="173" t="str">
        <f>IFERROR(Inv_SY_B!AO251/Inv_SY_B!$CU251-1,"")</f>
        <v/>
      </c>
      <c r="AP251" s="173" t="str">
        <f>IFERROR(Inv_SY_B!AP251/Inv_SY_B!$CU251-1,"")</f>
        <v/>
      </c>
      <c r="AQ251" s="173" t="str">
        <f>IFERROR(Inv_SY_B!AQ251/Inv_SY_B!$CU251-1,"")</f>
        <v/>
      </c>
      <c r="AR251" s="173" t="str">
        <f>IFERROR(Inv_SY_B!AR251/Inv_SY_B!$CU251-1,"")</f>
        <v/>
      </c>
      <c r="AS251" s="173" t="str">
        <f>IFERROR(Inv_SY_B!AS251/Inv_SY_B!$CU251-1,"")</f>
        <v/>
      </c>
      <c r="AT251" s="173" t="str">
        <f>IFERROR(Inv_SY_B!AT251/Inv_SY_B!$CU251-1,"")</f>
        <v/>
      </c>
      <c r="AU251" s="173" t="str">
        <f>IFERROR(Inv_SY_B!AU251/Inv_SY_B!$CU251-1,"")</f>
        <v/>
      </c>
      <c r="AV251" s="173" t="str">
        <f>IFERROR(Inv_SY_B!AV251/Inv_SY_B!$CU251-1,"")</f>
        <v/>
      </c>
      <c r="AW251" s="173" t="str">
        <f>IFERROR(Inv_SY_B!AW251/Inv_SY_B!$CU251-1,"")</f>
        <v/>
      </c>
      <c r="AX251" s="173" t="str">
        <f>IFERROR(Inv_SY_B!AX251/Inv_SY_B!$CU251-1,"")</f>
        <v/>
      </c>
      <c r="AY251" s="173" t="str">
        <f>IFERROR(Inv_SY_B!AY251/Inv_SY_B!$CU251-1,"")</f>
        <v/>
      </c>
      <c r="AZ251" s="173" t="str">
        <f>IFERROR(Inv_SY_B!AZ251/Inv_SY_B!$CU251-1,"")</f>
        <v/>
      </c>
      <c r="BA251" s="173" t="str">
        <f>IFERROR(Inv_SY_B!BA251/Inv_SY_B!$CU251-1,"")</f>
        <v/>
      </c>
      <c r="BB251" s="173" t="str">
        <f>IFERROR(Inv_SY_B!BB251/Inv_SY_B!$CU251-1,"")</f>
        <v/>
      </c>
      <c r="BC251" s="173" t="str">
        <f>IFERROR(Inv_SY_B!BC251/Inv_SY_B!$CU251-1,"")</f>
        <v/>
      </c>
      <c r="BD251" s="173" t="str">
        <f>IFERROR(Inv_SY_B!BD251/Inv_SY_B!$CU251-1,"")</f>
        <v/>
      </c>
      <c r="BE251" s="173" t="str">
        <f>IFERROR(Inv_SY_B!BE251/Inv_SY_B!$CU251-1,"")</f>
        <v/>
      </c>
      <c r="BF251" s="173" t="str">
        <f>IFERROR(Inv_SY_B!BF251/Inv_SY_B!$CU251-1,"")</f>
        <v/>
      </c>
      <c r="BG251" s="173" t="str">
        <f>IFERROR(Inv_SY_B!BG251/Inv_SY_B!$CU251-1,"")</f>
        <v/>
      </c>
      <c r="BH251" s="173" t="str">
        <f>IFERROR(Inv_SY_B!BH251/Inv_SY_B!$CU251-1,"")</f>
        <v/>
      </c>
      <c r="BI251" s="173" t="str">
        <f>IFERROR(Inv_SY_B!BI251/Inv_SY_B!$CU251-1,"")</f>
        <v/>
      </c>
      <c r="BJ251" s="173" t="str">
        <f>IFERROR(Inv_SY_B!BJ251/Inv_SY_B!$CU251-1,"")</f>
        <v/>
      </c>
      <c r="BK251" s="173" t="str">
        <f>IFERROR(Inv_SY_B!BK251/Inv_SY_B!$CU251-1,"")</f>
        <v/>
      </c>
      <c r="BL251" s="173" t="str">
        <f>IFERROR(Inv_SY_B!BL251/Inv_SY_B!$CU251-1,"")</f>
        <v/>
      </c>
      <c r="BM251" s="173" t="str">
        <f>IFERROR(Inv_SY_B!BM251/Inv_SY_B!$CU251-1,"")</f>
        <v/>
      </c>
      <c r="BN251" s="173" t="str">
        <f>IFERROR(Inv_SY_B!BN251/Inv_SY_B!$CU251-1,"")</f>
        <v/>
      </c>
      <c r="BO251" s="173" t="str">
        <f>IFERROR(Inv_SY_B!BO251/Inv_SY_B!$CU251-1,"")</f>
        <v/>
      </c>
      <c r="BP251" s="173" t="str">
        <f>IFERROR(Inv_SY_B!BP251/Inv_SY_B!$CU251-1,"")</f>
        <v/>
      </c>
      <c r="BQ251" s="173" t="str">
        <f>IFERROR(Inv_SY_B!BQ251/Inv_SY_B!$CU251-1,"")</f>
        <v/>
      </c>
      <c r="BR251" s="173" t="str">
        <f>IFERROR(Inv_SY_B!BR251/Inv_SY_B!$CU251-1,"")</f>
        <v/>
      </c>
      <c r="BS251" s="173" t="str">
        <f>IFERROR(Inv_SY_B!BS251/Inv_SY_B!$CU251-1,"")</f>
        <v/>
      </c>
      <c r="BT251" s="173" t="str">
        <f>IFERROR(Inv_SY_B!BT251/Inv_SY_B!$CU251-1,"")</f>
        <v/>
      </c>
      <c r="BU251" s="173" t="str">
        <f>IFERROR(Inv_SY_B!BU251/Inv_SY_B!$CU251-1,"")</f>
        <v/>
      </c>
      <c r="BV251" s="173" t="str">
        <f>IFERROR(Inv_SY_B!BV251/Inv_SY_B!$CU251-1,"")</f>
        <v/>
      </c>
      <c r="BW251" s="173" t="str">
        <f>IFERROR(Inv_SY_B!BW251/Inv_SY_B!$CU251-1,"")</f>
        <v/>
      </c>
      <c r="BX251" s="173" t="str">
        <f>IFERROR(Inv_SY_B!BX251/Inv_SY_B!$CU251-1,"")</f>
        <v/>
      </c>
      <c r="BY251" s="173" t="str">
        <f>IFERROR(Inv_SY_B!BY251/Inv_SY_B!$CU251-1,"")</f>
        <v/>
      </c>
      <c r="BZ251" s="173" t="str">
        <f>IFERROR(Inv_SY_B!BZ251/Inv_SY_B!$CU251-1,"")</f>
        <v/>
      </c>
      <c r="CA251" s="173" t="str">
        <f>IFERROR(Inv_SY_B!CA251/Inv_SY_B!$CU251-1,"")</f>
        <v/>
      </c>
      <c r="CB251" s="173" t="str">
        <f>IFERROR(Inv_SY_B!CB251/Inv_SY_B!$CU251-1,"")</f>
        <v/>
      </c>
      <c r="CC251" s="173" t="str">
        <f>IFERROR(Inv_SY_B!CC251/Inv_SY_B!$CU251-1,"")</f>
        <v/>
      </c>
      <c r="CD251" s="173" t="str">
        <f>IFERROR(Inv_SY_B!CD251/Inv_SY_B!$CU251-1,"")</f>
        <v/>
      </c>
      <c r="CE251" s="173" t="str">
        <f>IFERROR(Inv_SY_B!CE251/Inv_SY_B!$CU251-1,"")</f>
        <v/>
      </c>
      <c r="CF251" s="173" t="str">
        <f>IFERROR(Inv_SY_B!CF251/Inv_SY_B!$CU251-1,"")</f>
        <v/>
      </c>
      <c r="CG251" s="173" t="str">
        <f>IFERROR(Inv_SY_B!CG251/Inv_SY_B!$CU251-1,"")</f>
        <v/>
      </c>
      <c r="CH251" s="173" t="str">
        <f>IFERROR(Inv_SY_B!CH251/Inv_SY_B!$CU251-1,"")</f>
        <v/>
      </c>
      <c r="CI251" s="173" t="str">
        <f>IFERROR(Inv_SY_B!CI251/Inv_SY_B!$CU251-1,"")</f>
        <v/>
      </c>
      <c r="CJ251" s="173" t="str">
        <f>IFERROR(Inv_SY_B!CJ251/Inv_SY_B!$CU251-1,"")</f>
        <v/>
      </c>
      <c r="CK251" s="173" t="str">
        <f>IFERROR(Inv_SY_B!CK251/Inv_SY_B!$CU251-1,"")</f>
        <v/>
      </c>
      <c r="CL251" s="173" t="str">
        <f>IFERROR(Inv_SY_B!CL251/Inv_SY_B!$CU251-1,"")</f>
        <v/>
      </c>
      <c r="CM251" s="173" t="str">
        <f>IFERROR(Inv_SY_B!CM251/Inv_SY_B!$CU251-1,"")</f>
        <v/>
      </c>
      <c r="CN251" s="173" t="str">
        <f>IFERROR(Inv_SY_B!CN251/Inv_SY_B!$CU251-1,"")</f>
        <v/>
      </c>
      <c r="CO251" s="173" t="str">
        <f>IFERROR(Inv_SY_B!CO251/Inv_SY_B!$CU251-1,"")</f>
        <v/>
      </c>
      <c r="CP251" s="173" t="str">
        <f>IFERROR(Inv_SY_B!CP251/Inv_SY_B!$CU251-1,"")</f>
        <v/>
      </c>
      <c r="CQ251" s="173" t="str">
        <f>IFERROR(Inv_SY_B!CQ251/Inv_SY_B!$CU251-1,"")</f>
        <v/>
      </c>
      <c r="CR251" s="173" t="str">
        <f>IFERROR(Inv_SY_B!CR251/Inv_SY_B!$CU251-1,"")</f>
        <v/>
      </c>
      <c r="CS251" s="173" t="str">
        <f>IFERROR(Inv_SY_B!CS251/Inv_SY_B!$CU251-1,"")</f>
        <v/>
      </c>
      <c r="CT251" s="173" t="str">
        <f>IFERROR(Inv_SY_B!CT251/Inv_SY_B!$CU251-1,"")</f>
        <v/>
      </c>
      <c r="CU251" s="173"/>
      <c r="CV251" s="173"/>
      <c r="CW251" s="173"/>
      <c r="CX251" s="173"/>
    </row>
    <row r="252" spans="2:102">
      <c r="B252" s="164">
        <f t="shared" si="4"/>
        <v>45944</v>
      </c>
      <c r="C252" s="173" t="str">
        <f>IFERROR(Inv_SY_B!C252/Inv_SY_B!$CU252-1,"")</f>
        <v/>
      </c>
      <c r="D252" s="173" t="str">
        <f>IFERROR(Inv_SY_B!D252/Inv_SY_B!$CU252-1,"")</f>
        <v/>
      </c>
      <c r="E252" s="173" t="str">
        <f>IFERROR(Inv_SY_B!E252/Inv_SY_B!$CU252-1,"")</f>
        <v/>
      </c>
      <c r="F252" s="173" t="str">
        <f>IFERROR(Inv_SY_B!F252/Inv_SY_B!$CU252-1,"")</f>
        <v/>
      </c>
      <c r="G252" s="173" t="str">
        <f>IFERROR(Inv_SY_B!G252/Inv_SY_B!$CU252-1,"")</f>
        <v/>
      </c>
      <c r="H252" s="173" t="str">
        <f>IFERROR(Inv_SY_B!H252/Inv_SY_B!$CU252-1,"")</f>
        <v/>
      </c>
      <c r="I252" s="173" t="str">
        <f>IFERROR(Inv_SY_B!I252/Inv_SY_B!$CU252-1,"")</f>
        <v/>
      </c>
      <c r="J252" s="173" t="str">
        <f>IFERROR(Inv_SY_B!J252/Inv_SY_B!$CU252-1,"")</f>
        <v/>
      </c>
      <c r="K252" s="173" t="str">
        <f>IFERROR(Inv_SY_B!K252/Inv_SY_B!$CU252-1,"")</f>
        <v/>
      </c>
      <c r="L252" s="173" t="str">
        <f>IFERROR(Inv_SY_B!L252/Inv_SY_B!$CU252-1,"")</f>
        <v/>
      </c>
      <c r="M252" s="173" t="str">
        <f>IFERROR(Inv_SY_B!M252/Inv_SY_B!$CU252-1,"")</f>
        <v/>
      </c>
      <c r="N252" s="173" t="str">
        <f>IFERROR(Inv_SY_B!N252/Inv_SY_B!$CU252-1,"")</f>
        <v/>
      </c>
      <c r="O252" s="173" t="str">
        <f>IFERROR(Inv_SY_B!O252/Inv_SY_B!$CU252-1,"")</f>
        <v/>
      </c>
      <c r="P252" s="173" t="str">
        <f>IFERROR(Inv_SY_B!P252/Inv_SY_B!$CU252-1,"")</f>
        <v/>
      </c>
      <c r="Q252" s="173" t="str">
        <f>IFERROR(Inv_SY_B!Q252/Inv_SY_B!$CU252-1,"")</f>
        <v/>
      </c>
      <c r="R252" s="173" t="str">
        <f>IFERROR(Inv_SY_B!R252/Inv_SY_B!$CU252-1,"")</f>
        <v/>
      </c>
      <c r="S252" s="173" t="str">
        <f>IFERROR(Inv_SY_B!S252/Inv_SY_B!$CU252-1,"")</f>
        <v/>
      </c>
      <c r="T252" s="173" t="str">
        <f>IFERROR(Inv_SY_B!T252/Inv_SY_B!$CU252-1,"")</f>
        <v/>
      </c>
      <c r="U252" s="173" t="str">
        <f>IFERROR(Inv_SY_B!U252/Inv_SY_B!$CU252-1,"")</f>
        <v/>
      </c>
      <c r="V252" s="173" t="str">
        <f>IFERROR(Inv_SY_B!V252/Inv_SY_B!$CU252-1,"")</f>
        <v/>
      </c>
      <c r="W252" s="173" t="str">
        <f>IFERROR(Inv_SY_B!W252/Inv_SY_B!$CU252-1,"")</f>
        <v/>
      </c>
      <c r="X252" s="173" t="str">
        <f>IFERROR(Inv_SY_B!X252/Inv_SY_B!$CU252-1,"")</f>
        <v/>
      </c>
      <c r="Y252" s="173" t="str">
        <f>IFERROR(Inv_SY_B!Y252/Inv_SY_B!$CU252-1,"")</f>
        <v/>
      </c>
      <c r="Z252" s="173" t="str">
        <f>IFERROR(Inv_SY_B!Z252/Inv_SY_B!$CU252-1,"")</f>
        <v/>
      </c>
      <c r="AA252" s="173" t="str">
        <f>IFERROR(Inv_SY_B!AA252/Inv_SY_B!$CU252-1,"")</f>
        <v/>
      </c>
      <c r="AB252" s="173" t="str">
        <f>IFERROR(Inv_SY_B!AB252/Inv_SY_B!$CU252-1,"")</f>
        <v/>
      </c>
      <c r="AC252" s="173" t="str">
        <f>IFERROR(Inv_SY_B!AC252/Inv_SY_B!$CU252-1,"")</f>
        <v/>
      </c>
      <c r="AD252" s="173" t="str">
        <f>IFERROR(Inv_SY_B!AD252/Inv_SY_B!$CU252-1,"")</f>
        <v/>
      </c>
      <c r="AE252" s="173" t="str">
        <f>IFERROR(Inv_SY_B!AE252/Inv_SY_B!$CU252-1,"")</f>
        <v/>
      </c>
      <c r="AF252" s="173" t="str">
        <f>IFERROR(Inv_SY_B!AF252/Inv_SY_B!$CU252-1,"")</f>
        <v/>
      </c>
      <c r="AG252" s="173" t="str">
        <f>IFERROR(Inv_SY_B!AG252/Inv_SY_B!$CU252-1,"")</f>
        <v/>
      </c>
      <c r="AH252" s="173" t="str">
        <f>IFERROR(Inv_SY_B!AH252/Inv_SY_B!$CU252-1,"")</f>
        <v/>
      </c>
      <c r="AI252" s="173" t="str">
        <f>IFERROR(Inv_SY_B!AI252/Inv_SY_B!$CU252-1,"")</f>
        <v/>
      </c>
      <c r="AJ252" s="173" t="str">
        <f>IFERROR(Inv_SY_B!AJ252/Inv_SY_B!$CU252-1,"")</f>
        <v/>
      </c>
      <c r="AK252" s="173" t="str">
        <f>IFERROR(Inv_SY_B!AK252/Inv_SY_B!$CU252-1,"")</f>
        <v/>
      </c>
      <c r="AL252" s="173" t="str">
        <f>IFERROR(Inv_SY_B!AL252/Inv_SY_B!$CU252-1,"")</f>
        <v/>
      </c>
      <c r="AM252" s="173" t="str">
        <f>IFERROR(Inv_SY_B!AM252/Inv_SY_B!$CU252-1,"")</f>
        <v/>
      </c>
      <c r="AN252" s="173" t="str">
        <f>IFERROR(Inv_SY_B!AN252/Inv_SY_B!$CU252-1,"")</f>
        <v/>
      </c>
      <c r="AO252" s="173" t="str">
        <f>IFERROR(Inv_SY_B!AO252/Inv_SY_B!$CU252-1,"")</f>
        <v/>
      </c>
      <c r="AP252" s="173" t="str">
        <f>IFERROR(Inv_SY_B!AP252/Inv_SY_B!$CU252-1,"")</f>
        <v/>
      </c>
      <c r="AQ252" s="173" t="str">
        <f>IFERROR(Inv_SY_B!AQ252/Inv_SY_B!$CU252-1,"")</f>
        <v/>
      </c>
      <c r="AR252" s="173" t="str">
        <f>IFERROR(Inv_SY_B!AR252/Inv_SY_B!$CU252-1,"")</f>
        <v/>
      </c>
      <c r="AS252" s="173" t="str">
        <f>IFERROR(Inv_SY_B!AS252/Inv_SY_B!$CU252-1,"")</f>
        <v/>
      </c>
      <c r="AT252" s="173" t="str">
        <f>IFERROR(Inv_SY_B!AT252/Inv_SY_B!$CU252-1,"")</f>
        <v/>
      </c>
      <c r="AU252" s="173" t="str">
        <f>IFERROR(Inv_SY_B!AU252/Inv_SY_B!$CU252-1,"")</f>
        <v/>
      </c>
      <c r="AV252" s="173" t="str">
        <f>IFERROR(Inv_SY_B!AV252/Inv_SY_B!$CU252-1,"")</f>
        <v/>
      </c>
      <c r="AW252" s="173" t="str">
        <f>IFERROR(Inv_SY_B!AW252/Inv_SY_B!$CU252-1,"")</f>
        <v/>
      </c>
      <c r="AX252" s="173" t="str">
        <f>IFERROR(Inv_SY_B!AX252/Inv_SY_B!$CU252-1,"")</f>
        <v/>
      </c>
      <c r="AY252" s="173" t="str">
        <f>IFERROR(Inv_SY_B!AY252/Inv_SY_B!$CU252-1,"")</f>
        <v/>
      </c>
      <c r="AZ252" s="173" t="str">
        <f>IFERROR(Inv_SY_B!AZ252/Inv_SY_B!$CU252-1,"")</f>
        <v/>
      </c>
      <c r="BA252" s="173" t="str">
        <f>IFERROR(Inv_SY_B!BA252/Inv_SY_B!$CU252-1,"")</f>
        <v/>
      </c>
      <c r="BB252" s="173" t="str">
        <f>IFERROR(Inv_SY_B!BB252/Inv_SY_B!$CU252-1,"")</f>
        <v/>
      </c>
      <c r="BC252" s="173" t="str">
        <f>IFERROR(Inv_SY_B!BC252/Inv_SY_B!$CU252-1,"")</f>
        <v/>
      </c>
      <c r="BD252" s="173" t="str">
        <f>IFERROR(Inv_SY_B!BD252/Inv_SY_B!$CU252-1,"")</f>
        <v/>
      </c>
      <c r="BE252" s="173" t="str">
        <f>IFERROR(Inv_SY_B!BE252/Inv_SY_B!$CU252-1,"")</f>
        <v/>
      </c>
      <c r="BF252" s="173" t="str">
        <f>IFERROR(Inv_SY_B!BF252/Inv_SY_B!$CU252-1,"")</f>
        <v/>
      </c>
      <c r="BG252" s="173" t="str">
        <f>IFERROR(Inv_SY_B!BG252/Inv_SY_B!$CU252-1,"")</f>
        <v/>
      </c>
      <c r="BH252" s="173" t="str">
        <f>IFERROR(Inv_SY_B!BH252/Inv_SY_B!$CU252-1,"")</f>
        <v/>
      </c>
      <c r="BI252" s="173" t="str">
        <f>IFERROR(Inv_SY_B!BI252/Inv_SY_B!$CU252-1,"")</f>
        <v/>
      </c>
      <c r="BJ252" s="173" t="str">
        <f>IFERROR(Inv_SY_B!BJ252/Inv_SY_B!$CU252-1,"")</f>
        <v/>
      </c>
      <c r="BK252" s="173" t="str">
        <f>IFERROR(Inv_SY_B!BK252/Inv_SY_B!$CU252-1,"")</f>
        <v/>
      </c>
      <c r="BL252" s="173" t="str">
        <f>IFERROR(Inv_SY_B!BL252/Inv_SY_B!$CU252-1,"")</f>
        <v/>
      </c>
      <c r="BM252" s="173" t="str">
        <f>IFERROR(Inv_SY_B!BM252/Inv_SY_B!$CU252-1,"")</f>
        <v/>
      </c>
      <c r="BN252" s="173" t="str">
        <f>IFERROR(Inv_SY_B!BN252/Inv_SY_B!$CU252-1,"")</f>
        <v/>
      </c>
      <c r="BO252" s="173" t="str">
        <f>IFERROR(Inv_SY_B!BO252/Inv_SY_B!$CU252-1,"")</f>
        <v/>
      </c>
      <c r="BP252" s="173" t="str">
        <f>IFERROR(Inv_SY_B!BP252/Inv_SY_B!$CU252-1,"")</f>
        <v/>
      </c>
      <c r="BQ252" s="173" t="str">
        <f>IFERROR(Inv_SY_B!BQ252/Inv_SY_B!$CU252-1,"")</f>
        <v/>
      </c>
      <c r="BR252" s="173" t="str">
        <f>IFERROR(Inv_SY_B!BR252/Inv_SY_B!$CU252-1,"")</f>
        <v/>
      </c>
      <c r="BS252" s="173" t="str">
        <f>IFERROR(Inv_SY_B!BS252/Inv_SY_B!$CU252-1,"")</f>
        <v/>
      </c>
      <c r="BT252" s="173" t="str">
        <f>IFERROR(Inv_SY_B!BT252/Inv_SY_B!$CU252-1,"")</f>
        <v/>
      </c>
      <c r="BU252" s="173" t="str">
        <f>IFERROR(Inv_SY_B!BU252/Inv_SY_B!$CU252-1,"")</f>
        <v/>
      </c>
      <c r="BV252" s="173" t="str">
        <f>IFERROR(Inv_SY_B!BV252/Inv_SY_B!$CU252-1,"")</f>
        <v/>
      </c>
      <c r="BW252" s="173" t="str">
        <f>IFERROR(Inv_SY_B!BW252/Inv_SY_B!$CU252-1,"")</f>
        <v/>
      </c>
      <c r="BX252" s="173" t="str">
        <f>IFERROR(Inv_SY_B!BX252/Inv_SY_B!$CU252-1,"")</f>
        <v/>
      </c>
      <c r="BY252" s="173" t="str">
        <f>IFERROR(Inv_SY_B!BY252/Inv_SY_B!$CU252-1,"")</f>
        <v/>
      </c>
      <c r="BZ252" s="173" t="str">
        <f>IFERROR(Inv_SY_B!BZ252/Inv_SY_B!$CU252-1,"")</f>
        <v/>
      </c>
      <c r="CA252" s="173" t="str">
        <f>IFERROR(Inv_SY_B!CA252/Inv_SY_B!$CU252-1,"")</f>
        <v/>
      </c>
      <c r="CB252" s="173" t="str">
        <f>IFERROR(Inv_SY_B!CB252/Inv_SY_B!$CU252-1,"")</f>
        <v/>
      </c>
      <c r="CC252" s="173" t="str">
        <f>IFERROR(Inv_SY_B!CC252/Inv_SY_B!$CU252-1,"")</f>
        <v/>
      </c>
      <c r="CD252" s="173" t="str">
        <f>IFERROR(Inv_SY_B!CD252/Inv_SY_B!$CU252-1,"")</f>
        <v/>
      </c>
      <c r="CE252" s="173" t="str">
        <f>IFERROR(Inv_SY_B!CE252/Inv_SY_B!$CU252-1,"")</f>
        <v/>
      </c>
      <c r="CF252" s="173" t="str">
        <f>IFERROR(Inv_SY_B!CF252/Inv_SY_B!$CU252-1,"")</f>
        <v/>
      </c>
      <c r="CG252" s="173" t="str">
        <f>IFERROR(Inv_SY_B!CG252/Inv_SY_B!$CU252-1,"")</f>
        <v/>
      </c>
      <c r="CH252" s="173" t="str">
        <f>IFERROR(Inv_SY_B!CH252/Inv_SY_B!$CU252-1,"")</f>
        <v/>
      </c>
      <c r="CI252" s="173" t="str">
        <f>IFERROR(Inv_SY_B!CI252/Inv_SY_B!$CU252-1,"")</f>
        <v/>
      </c>
      <c r="CJ252" s="173" t="str">
        <f>IFERROR(Inv_SY_B!CJ252/Inv_SY_B!$CU252-1,"")</f>
        <v/>
      </c>
      <c r="CK252" s="173" t="str">
        <f>IFERROR(Inv_SY_B!CK252/Inv_SY_B!$CU252-1,"")</f>
        <v/>
      </c>
      <c r="CL252" s="173" t="str">
        <f>IFERROR(Inv_SY_B!CL252/Inv_SY_B!$CU252-1,"")</f>
        <v/>
      </c>
      <c r="CM252" s="173" t="str">
        <f>IFERROR(Inv_SY_B!CM252/Inv_SY_B!$CU252-1,"")</f>
        <v/>
      </c>
      <c r="CN252" s="173" t="str">
        <f>IFERROR(Inv_SY_B!CN252/Inv_SY_B!$CU252-1,"")</f>
        <v/>
      </c>
      <c r="CO252" s="173" t="str">
        <f>IFERROR(Inv_SY_B!CO252/Inv_SY_B!$CU252-1,"")</f>
        <v/>
      </c>
      <c r="CP252" s="173" t="str">
        <f>IFERROR(Inv_SY_B!CP252/Inv_SY_B!$CU252-1,"")</f>
        <v/>
      </c>
      <c r="CQ252" s="173" t="str">
        <f>IFERROR(Inv_SY_B!CQ252/Inv_SY_B!$CU252-1,"")</f>
        <v/>
      </c>
      <c r="CR252" s="173" t="str">
        <f>IFERROR(Inv_SY_B!CR252/Inv_SY_B!$CU252-1,"")</f>
        <v/>
      </c>
      <c r="CS252" s="173" t="str">
        <f>IFERROR(Inv_SY_B!CS252/Inv_SY_B!$CU252-1,"")</f>
        <v/>
      </c>
      <c r="CT252" s="173" t="str">
        <f>IFERROR(Inv_SY_B!CT252/Inv_SY_B!$CU252-1,"")</f>
        <v/>
      </c>
      <c r="CU252" s="173"/>
      <c r="CV252" s="173"/>
      <c r="CW252" s="173"/>
      <c r="CX252" s="173"/>
    </row>
    <row r="253" spans="2:102">
      <c r="B253" s="164">
        <f t="shared" si="4"/>
        <v>45945</v>
      </c>
      <c r="C253" s="173" t="str">
        <f>IFERROR(Inv_SY_B!C253/Inv_SY_B!$CU253-1,"")</f>
        <v/>
      </c>
      <c r="D253" s="173" t="str">
        <f>IFERROR(Inv_SY_B!D253/Inv_SY_B!$CU253-1,"")</f>
        <v/>
      </c>
      <c r="E253" s="173" t="str">
        <f>IFERROR(Inv_SY_B!E253/Inv_SY_B!$CU253-1,"")</f>
        <v/>
      </c>
      <c r="F253" s="173" t="str">
        <f>IFERROR(Inv_SY_B!F253/Inv_SY_B!$CU253-1,"")</f>
        <v/>
      </c>
      <c r="G253" s="173" t="str">
        <f>IFERROR(Inv_SY_B!G253/Inv_SY_B!$CU253-1,"")</f>
        <v/>
      </c>
      <c r="H253" s="173" t="str">
        <f>IFERROR(Inv_SY_B!H253/Inv_SY_B!$CU253-1,"")</f>
        <v/>
      </c>
      <c r="I253" s="173" t="str">
        <f>IFERROR(Inv_SY_B!I253/Inv_SY_B!$CU253-1,"")</f>
        <v/>
      </c>
      <c r="J253" s="173" t="str">
        <f>IFERROR(Inv_SY_B!J253/Inv_SY_B!$CU253-1,"")</f>
        <v/>
      </c>
      <c r="K253" s="173" t="str">
        <f>IFERROR(Inv_SY_B!K253/Inv_SY_B!$CU253-1,"")</f>
        <v/>
      </c>
      <c r="L253" s="173" t="str">
        <f>IFERROR(Inv_SY_B!L253/Inv_SY_B!$CU253-1,"")</f>
        <v/>
      </c>
      <c r="M253" s="173" t="str">
        <f>IFERROR(Inv_SY_B!M253/Inv_SY_B!$CU253-1,"")</f>
        <v/>
      </c>
      <c r="N253" s="173" t="str">
        <f>IFERROR(Inv_SY_B!N253/Inv_SY_B!$CU253-1,"")</f>
        <v/>
      </c>
      <c r="O253" s="173" t="str">
        <f>IFERROR(Inv_SY_B!O253/Inv_SY_B!$CU253-1,"")</f>
        <v/>
      </c>
      <c r="P253" s="173" t="str">
        <f>IFERROR(Inv_SY_B!P253/Inv_SY_B!$CU253-1,"")</f>
        <v/>
      </c>
      <c r="Q253" s="173" t="str">
        <f>IFERROR(Inv_SY_B!Q253/Inv_SY_B!$CU253-1,"")</f>
        <v/>
      </c>
      <c r="R253" s="173" t="str">
        <f>IFERROR(Inv_SY_B!R253/Inv_SY_B!$CU253-1,"")</f>
        <v/>
      </c>
      <c r="S253" s="173" t="str">
        <f>IFERROR(Inv_SY_B!S253/Inv_SY_B!$CU253-1,"")</f>
        <v/>
      </c>
      <c r="T253" s="173" t="str">
        <f>IFERROR(Inv_SY_B!T253/Inv_SY_B!$CU253-1,"")</f>
        <v/>
      </c>
      <c r="U253" s="173" t="str">
        <f>IFERROR(Inv_SY_B!U253/Inv_SY_B!$CU253-1,"")</f>
        <v/>
      </c>
      <c r="V253" s="173" t="str">
        <f>IFERROR(Inv_SY_B!V253/Inv_SY_B!$CU253-1,"")</f>
        <v/>
      </c>
      <c r="W253" s="173" t="str">
        <f>IFERROR(Inv_SY_B!W253/Inv_SY_B!$CU253-1,"")</f>
        <v/>
      </c>
      <c r="X253" s="173" t="str">
        <f>IFERROR(Inv_SY_B!X253/Inv_SY_B!$CU253-1,"")</f>
        <v/>
      </c>
      <c r="Y253" s="173" t="str">
        <f>IFERROR(Inv_SY_B!Y253/Inv_SY_B!$CU253-1,"")</f>
        <v/>
      </c>
      <c r="Z253" s="173" t="str">
        <f>IFERROR(Inv_SY_B!Z253/Inv_SY_B!$CU253-1,"")</f>
        <v/>
      </c>
      <c r="AA253" s="173" t="str">
        <f>IFERROR(Inv_SY_B!AA253/Inv_SY_B!$CU253-1,"")</f>
        <v/>
      </c>
      <c r="AB253" s="173" t="str">
        <f>IFERROR(Inv_SY_B!AB253/Inv_SY_B!$CU253-1,"")</f>
        <v/>
      </c>
      <c r="AC253" s="173" t="str">
        <f>IFERROR(Inv_SY_B!AC253/Inv_SY_B!$CU253-1,"")</f>
        <v/>
      </c>
      <c r="AD253" s="173" t="str">
        <f>IFERROR(Inv_SY_B!AD253/Inv_SY_B!$CU253-1,"")</f>
        <v/>
      </c>
      <c r="AE253" s="173" t="str">
        <f>IFERROR(Inv_SY_B!AE253/Inv_SY_B!$CU253-1,"")</f>
        <v/>
      </c>
      <c r="AF253" s="173" t="str">
        <f>IFERROR(Inv_SY_B!AF253/Inv_SY_B!$CU253-1,"")</f>
        <v/>
      </c>
      <c r="AG253" s="173" t="str">
        <f>IFERROR(Inv_SY_B!AG253/Inv_SY_B!$CU253-1,"")</f>
        <v/>
      </c>
      <c r="AH253" s="173" t="str">
        <f>IFERROR(Inv_SY_B!AH253/Inv_SY_B!$CU253-1,"")</f>
        <v/>
      </c>
      <c r="AI253" s="173" t="str">
        <f>IFERROR(Inv_SY_B!AI253/Inv_SY_B!$CU253-1,"")</f>
        <v/>
      </c>
      <c r="AJ253" s="173" t="str">
        <f>IFERROR(Inv_SY_B!AJ253/Inv_SY_B!$CU253-1,"")</f>
        <v/>
      </c>
      <c r="AK253" s="173" t="str">
        <f>IFERROR(Inv_SY_B!AK253/Inv_SY_B!$CU253-1,"")</f>
        <v/>
      </c>
      <c r="AL253" s="173" t="str">
        <f>IFERROR(Inv_SY_B!AL253/Inv_SY_B!$CU253-1,"")</f>
        <v/>
      </c>
      <c r="AM253" s="173" t="str">
        <f>IFERROR(Inv_SY_B!AM253/Inv_SY_B!$CU253-1,"")</f>
        <v/>
      </c>
      <c r="AN253" s="173" t="str">
        <f>IFERROR(Inv_SY_B!AN253/Inv_SY_B!$CU253-1,"")</f>
        <v/>
      </c>
      <c r="AO253" s="173" t="str">
        <f>IFERROR(Inv_SY_B!AO253/Inv_SY_B!$CU253-1,"")</f>
        <v/>
      </c>
      <c r="AP253" s="173" t="str">
        <f>IFERROR(Inv_SY_B!AP253/Inv_SY_B!$CU253-1,"")</f>
        <v/>
      </c>
      <c r="AQ253" s="173" t="str">
        <f>IFERROR(Inv_SY_B!AQ253/Inv_SY_B!$CU253-1,"")</f>
        <v/>
      </c>
      <c r="AR253" s="173" t="str">
        <f>IFERROR(Inv_SY_B!AR253/Inv_SY_B!$CU253-1,"")</f>
        <v/>
      </c>
      <c r="AS253" s="173" t="str">
        <f>IFERROR(Inv_SY_B!AS253/Inv_SY_B!$CU253-1,"")</f>
        <v/>
      </c>
      <c r="AT253" s="173" t="str">
        <f>IFERROR(Inv_SY_B!AT253/Inv_SY_B!$CU253-1,"")</f>
        <v/>
      </c>
      <c r="AU253" s="173" t="str">
        <f>IFERROR(Inv_SY_B!AU253/Inv_SY_B!$CU253-1,"")</f>
        <v/>
      </c>
      <c r="AV253" s="173" t="str">
        <f>IFERROR(Inv_SY_B!AV253/Inv_SY_B!$CU253-1,"")</f>
        <v/>
      </c>
      <c r="AW253" s="173" t="str">
        <f>IFERROR(Inv_SY_B!AW253/Inv_SY_B!$CU253-1,"")</f>
        <v/>
      </c>
      <c r="AX253" s="173" t="str">
        <f>IFERROR(Inv_SY_B!AX253/Inv_SY_B!$CU253-1,"")</f>
        <v/>
      </c>
      <c r="AY253" s="173" t="str">
        <f>IFERROR(Inv_SY_B!AY253/Inv_SY_B!$CU253-1,"")</f>
        <v/>
      </c>
      <c r="AZ253" s="173" t="str">
        <f>IFERROR(Inv_SY_B!AZ253/Inv_SY_B!$CU253-1,"")</f>
        <v/>
      </c>
      <c r="BA253" s="173" t="str">
        <f>IFERROR(Inv_SY_B!BA253/Inv_SY_B!$CU253-1,"")</f>
        <v/>
      </c>
      <c r="BB253" s="173" t="str">
        <f>IFERROR(Inv_SY_B!BB253/Inv_SY_B!$CU253-1,"")</f>
        <v/>
      </c>
      <c r="BC253" s="173" t="str">
        <f>IFERROR(Inv_SY_B!BC253/Inv_SY_B!$CU253-1,"")</f>
        <v/>
      </c>
      <c r="BD253" s="173" t="str">
        <f>IFERROR(Inv_SY_B!BD253/Inv_SY_B!$CU253-1,"")</f>
        <v/>
      </c>
      <c r="BE253" s="173" t="str">
        <f>IFERROR(Inv_SY_B!BE253/Inv_SY_B!$CU253-1,"")</f>
        <v/>
      </c>
      <c r="BF253" s="173" t="str">
        <f>IFERROR(Inv_SY_B!BF253/Inv_SY_B!$CU253-1,"")</f>
        <v/>
      </c>
      <c r="BG253" s="173" t="str">
        <f>IFERROR(Inv_SY_B!BG253/Inv_SY_B!$CU253-1,"")</f>
        <v/>
      </c>
      <c r="BH253" s="173" t="str">
        <f>IFERROR(Inv_SY_B!BH253/Inv_SY_B!$CU253-1,"")</f>
        <v/>
      </c>
      <c r="BI253" s="173" t="str">
        <f>IFERROR(Inv_SY_B!BI253/Inv_SY_B!$CU253-1,"")</f>
        <v/>
      </c>
      <c r="BJ253" s="173" t="str">
        <f>IFERROR(Inv_SY_B!BJ253/Inv_SY_B!$CU253-1,"")</f>
        <v/>
      </c>
      <c r="BK253" s="173" t="str">
        <f>IFERROR(Inv_SY_B!BK253/Inv_SY_B!$CU253-1,"")</f>
        <v/>
      </c>
      <c r="BL253" s="173" t="str">
        <f>IFERROR(Inv_SY_B!BL253/Inv_SY_B!$CU253-1,"")</f>
        <v/>
      </c>
      <c r="BM253" s="173" t="str">
        <f>IFERROR(Inv_SY_B!BM253/Inv_SY_B!$CU253-1,"")</f>
        <v/>
      </c>
      <c r="BN253" s="173" t="str">
        <f>IFERROR(Inv_SY_B!BN253/Inv_SY_B!$CU253-1,"")</f>
        <v/>
      </c>
      <c r="BO253" s="173" t="str">
        <f>IFERROR(Inv_SY_B!BO253/Inv_SY_B!$CU253-1,"")</f>
        <v/>
      </c>
      <c r="BP253" s="173" t="str">
        <f>IFERROR(Inv_SY_B!BP253/Inv_SY_B!$CU253-1,"")</f>
        <v/>
      </c>
      <c r="BQ253" s="173" t="str">
        <f>IFERROR(Inv_SY_B!BQ253/Inv_SY_B!$CU253-1,"")</f>
        <v/>
      </c>
      <c r="BR253" s="173" t="str">
        <f>IFERROR(Inv_SY_B!BR253/Inv_SY_B!$CU253-1,"")</f>
        <v/>
      </c>
      <c r="BS253" s="173" t="str">
        <f>IFERROR(Inv_SY_B!BS253/Inv_SY_B!$CU253-1,"")</f>
        <v/>
      </c>
      <c r="BT253" s="173" t="str">
        <f>IFERROR(Inv_SY_B!BT253/Inv_SY_B!$CU253-1,"")</f>
        <v/>
      </c>
      <c r="BU253" s="173" t="str">
        <f>IFERROR(Inv_SY_B!BU253/Inv_SY_B!$CU253-1,"")</f>
        <v/>
      </c>
      <c r="BV253" s="173" t="str">
        <f>IFERROR(Inv_SY_B!BV253/Inv_SY_B!$CU253-1,"")</f>
        <v/>
      </c>
      <c r="BW253" s="173" t="str">
        <f>IFERROR(Inv_SY_B!BW253/Inv_SY_B!$CU253-1,"")</f>
        <v/>
      </c>
      <c r="BX253" s="173" t="str">
        <f>IFERROR(Inv_SY_B!BX253/Inv_SY_B!$CU253-1,"")</f>
        <v/>
      </c>
      <c r="BY253" s="173" t="str">
        <f>IFERROR(Inv_SY_B!BY253/Inv_SY_B!$CU253-1,"")</f>
        <v/>
      </c>
      <c r="BZ253" s="173" t="str">
        <f>IFERROR(Inv_SY_B!BZ253/Inv_SY_B!$CU253-1,"")</f>
        <v/>
      </c>
      <c r="CA253" s="173" t="str">
        <f>IFERROR(Inv_SY_B!CA253/Inv_SY_B!$CU253-1,"")</f>
        <v/>
      </c>
      <c r="CB253" s="173" t="str">
        <f>IFERROR(Inv_SY_B!CB253/Inv_SY_B!$CU253-1,"")</f>
        <v/>
      </c>
      <c r="CC253" s="173" t="str">
        <f>IFERROR(Inv_SY_B!CC253/Inv_SY_B!$CU253-1,"")</f>
        <v/>
      </c>
      <c r="CD253" s="173" t="str">
        <f>IFERROR(Inv_SY_B!CD253/Inv_SY_B!$CU253-1,"")</f>
        <v/>
      </c>
      <c r="CE253" s="173" t="str">
        <f>IFERROR(Inv_SY_B!CE253/Inv_SY_B!$CU253-1,"")</f>
        <v/>
      </c>
      <c r="CF253" s="173" t="str">
        <f>IFERROR(Inv_SY_B!CF253/Inv_SY_B!$CU253-1,"")</f>
        <v/>
      </c>
      <c r="CG253" s="173" t="str">
        <f>IFERROR(Inv_SY_B!CG253/Inv_SY_B!$CU253-1,"")</f>
        <v/>
      </c>
      <c r="CH253" s="173" t="str">
        <f>IFERROR(Inv_SY_B!CH253/Inv_SY_B!$CU253-1,"")</f>
        <v/>
      </c>
      <c r="CI253" s="173" t="str">
        <f>IFERROR(Inv_SY_B!CI253/Inv_SY_B!$CU253-1,"")</f>
        <v/>
      </c>
      <c r="CJ253" s="173" t="str">
        <f>IFERROR(Inv_SY_B!CJ253/Inv_SY_B!$CU253-1,"")</f>
        <v/>
      </c>
      <c r="CK253" s="173" t="str">
        <f>IFERROR(Inv_SY_B!CK253/Inv_SY_B!$CU253-1,"")</f>
        <v/>
      </c>
      <c r="CL253" s="173" t="str">
        <f>IFERROR(Inv_SY_B!CL253/Inv_SY_B!$CU253-1,"")</f>
        <v/>
      </c>
      <c r="CM253" s="173" t="str">
        <f>IFERROR(Inv_SY_B!CM253/Inv_SY_B!$CU253-1,"")</f>
        <v/>
      </c>
      <c r="CN253" s="173" t="str">
        <f>IFERROR(Inv_SY_B!CN253/Inv_SY_B!$CU253-1,"")</f>
        <v/>
      </c>
      <c r="CO253" s="173" t="str">
        <f>IFERROR(Inv_SY_B!CO253/Inv_SY_B!$CU253-1,"")</f>
        <v/>
      </c>
      <c r="CP253" s="173" t="str">
        <f>IFERROR(Inv_SY_B!CP253/Inv_SY_B!$CU253-1,"")</f>
        <v/>
      </c>
      <c r="CQ253" s="173" t="str">
        <f>IFERROR(Inv_SY_B!CQ253/Inv_SY_B!$CU253-1,"")</f>
        <v/>
      </c>
      <c r="CR253" s="173" t="str">
        <f>IFERROR(Inv_SY_B!CR253/Inv_SY_B!$CU253-1,"")</f>
        <v/>
      </c>
      <c r="CS253" s="173" t="str">
        <f>IFERROR(Inv_SY_B!CS253/Inv_SY_B!$CU253-1,"")</f>
        <v/>
      </c>
      <c r="CT253" s="173" t="str">
        <f>IFERROR(Inv_SY_B!CT253/Inv_SY_B!$CU253-1,"")</f>
        <v/>
      </c>
      <c r="CU253" s="173"/>
      <c r="CV253" s="173"/>
      <c r="CW253" s="173"/>
      <c r="CX253" s="173"/>
    </row>
    <row r="254" spans="2:102">
      <c r="B254" s="164">
        <f t="shared" ref="B254:B317" si="5">B253+1</f>
        <v>45946</v>
      </c>
      <c r="C254" s="173" t="str">
        <f>IFERROR(Inv_SY_B!C254/Inv_SY_B!$CU254-1,"")</f>
        <v/>
      </c>
      <c r="D254" s="173" t="str">
        <f>IFERROR(Inv_SY_B!D254/Inv_SY_B!$CU254-1,"")</f>
        <v/>
      </c>
      <c r="E254" s="173" t="str">
        <f>IFERROR(Inv_SY_B!E254/Inv_SY_B!$CU254-1,"")</f>
        <v/>
      </c>
      <c r="F254" s="173" t="str">
        <f>IFERROR(Inv_SY_B!F254/Inv_SY_B!$CU254-1,"")</f>
        <v/>
      </c>
      <c r="G254" s="173" t="str">
        <f>IFERROR(Inv_SY_B!G254/Inv_SY_B!$CU254-1,"")</f>
        <v/>
      </c>
      <c r="H254" s="173" t="str">
        <f>IFERROR(Inv_SY_B!H254/Inv_SY_B!$CU254-1,"")</f>
        <v/>
      </c>
      <c r="I254" s="173" t="str">
        <f>IFERROR(Inv_SY_B!I254/Inv_SY_B!$CU254-1,"")</f>
        <v/>
      </c>
      <c r="J254" s="173" t="str">
        <f>IFERROR(Inv_SY_B!J254/Inv_SY_B!$CU254-1,"")</f>
        <v/>
      </c>
      <c r="K254" s="173" t="str">
        <f>IFERROR(Inv_SY_B!K254/Inv_SY_B!$CU254-1,"")</f>
        <v/>
      </c>
      <c r="L254" s="173" t="str">
        <f>IFERROR(Inv_SY_B!L254/Inv_SY_B!$CU254-1,"")</f>
        <v/>
      </c>
      <c r="M254" s="173" t="str">
        <f>IFERROR(Inv_SY_B!M254/Inv_SY_B!$CU254-1,"")</f>
        <v/>
      </c>
      <c r="N254" s="173" t="str">
        <f>IFERROR(Inv_SY_B!N254/Inv_SY_B!$CU254-1,"")</f>
        <v/>
      </c>
      <c r="O254" s="173" t="str">
        <f>IFERROR(Inv_SY_B!O254/Inv_SY_B!$CU254-1,"")</f>
        <v/>
      </c>
      <c r="P254" s="173" t="str">
        <f>IFERROR(Inv_SY_B!P254/Inv_SY_B!$CU254-1,"")</f>
        <v/>
      </c>
      <c r="Q254" s="173" t="str">
        <f>IFERROR(Inv_SY_B!Q254/Inv_SY_B!$CU254-1,"")</f>
        <v/>
      </c>
      <c r="R254" s="173" t="str">
        <f>IFERROR(Inv_SY_B!R254/Inv_SY_B!$CU254-1,"")</f>
        <v/>
      </c>
      <c r="S254" s="173" t="str">
        <f>IFERROR(Inv_SY_B!S254/Inv_SY_B!$CU254-1,"")</f>
        <v/>
      </c>
      <c r="T254" s="173" t="str">
        <f>IFERROR(Inv_SY_B!T254/Inv_SY_B!$CU254-1,"")</f>
        <v/>
      </c>
      <c r="U254" s="173" t="str">
        <f>IFERROR(Inv_SY_B!U254/Inv_SY_B!$CU254-1,"")</f>
        <v/>
      </c>
      <c r="V254" s="173" t="str">
        <f>IFERROR(Inv_SY_B!V254/Inv_SY_B!$CU254-1,"")</f>
        <v/>
      </c>
      <c r="W254" s="173" t="str">
        <f>IFERROR(Inv_SY_B!W254/Inv_SY_B!$CU254-1,"")</f>
        <v/>
      </c>
      <c r="X254" s="173" t="str">
        <f>IFERROR(Inv_SY_B!X254/Inv_SY_B!$CU254-1,"")</f>
        <v/>
      </c>
      <c r="Y254" s="173" t="str">
        <f>IFERROR(Inv_SY_B!Y254/Inv_SY_B!$CU254-1,"")</f>
        <v/>
      </c>
      <c r="Z254" s="173" t="str">
        <f>IFERROR(Inv_SY_B!Z254/Inv_SY_B!$CU254-1,"")</f>
        <v/>
      </c>
      <c r="AA254" s="173" t="str">
        <f>IFERROR(Inv_SY_B!AA254/Inv_SY_B!$CU254-1,"")</f>
        <v/>
      </c>
      <c r="AB254" s="173" t="str">
        <f>IFERROR(Inv_SY_B!AB254/Inv_SY_B!$CU254-1,"")</f>
        <v/>
      </c>
      <c r="AC254" s="173" t="str">
        <f>IFERROR(Inv_SY_B!AC254/Inv_SY_B!$CU254-1,"")</f>
        <v/>
      </c>
      <c r="AD254" s="173" t="str">
        <f>IFERROR(Inv_SY_B!AD254/Inv_SY_B!$CU254-1,"")</f>
        <v/>
      </c>
      <c r="AE254" s="173" t="str">
        <f>IFERROR(Inv_SY_B!AE254/Inv_SY_B!$CU254-1,"")</f>
        <v/>
      </c>
      <c r="AF254" s="173" t="str">
        <f>IFERROR(Inv_SY_B!AF254/Inv_SY_B!$CU254-1,"")</f>
        <v/>
      </c>
      <c r="AG254" s="173" t="str">
        <f>IFERROR(Inv_SY_B!AG254/Inv_SY_B!$CU254-1,"")</f>
        <v/>
      </c>
      <c r="AH254" s="173" t="str">
        <f>IFERROR(Inv_SY_B!AH254/Inv_SY_B!$CU254-1,"")</f>
        <v/>
      </c>
      <c r="AI254" s="173" t="str">
        <f>IFERROR(Inv_SY_B!AI254/Inv_SY_B!$CU254-1,"")</f>
        <v/>
      </c>
      <c r="AJ254" s="173" t="str">
        <f>IFERROR(Inv_SY_B!AJ254/Inv_SY_B!$CU254-1,"")</f>
        <v/>
      </c>
      <c r="AK254" s="173" t="str">
        <f>IFERROR(Inv_SY_B!AK254/Inv_SY_B!$CU254-1,"")</f>
        <v/>
      </c>
      <c r="AL254" s="173" t="str">
        <f>IFERROR(Inv_SY_B!AL254/Inv_SY_B!$CU254-1,"")</f>
        <v/>
      </c>
      <c r="AM254" s="173" t="str">
        <f>IFERROR(Inv_SY_B!AM254/Inv_SY_B!$CU254-1,"")</f>
        <v/>
      </c>
      <c r="AN254" s="173" t="str">
        <f>IFERROR(Inv_SY_B!AN254/Inv_SY_B!$CU254-1,"")</f>
        <v/>
      </c>
      <c r="AO254" s="173" t="str">
        <f>IFERROR(Inv_SY_B!AO254/Inv_SY_B!$CU254-1,"")</f>
        <v/>
      </c>
      <c r="AP254" s="173" t="str">
        <f>IFERROR(Inv_SY_B!AP254/Inv_SY_B!$CU254-1,"")</f>
        <v/>
      </c>
      <c r="AQ254" s="173" t="str">
        <f>IFERROR(Inv_SY_B!AQ254/Inv_SY_B!$CU254-1,"")</f>
        <v/>
      </c>
      <c r="AR254" s="173" t="str">
        <f>IFERROR(Inv_SY_B!AR254/Inv_SY_B!$CU254-1,"")</f>
        <v/>
      </c>
      <c r="AS254" s="173" t="str">
        <f>IFERROR(Inv_SY_B!AS254/Inv_SY_B!$CU254-1,"")</f>
        <v/>
      </c>
      <c r="AT254" s="173" t="str">
        <f>IFERROR(Inv_SY_B!AT254/Inv_SY_B!$CU254-1,"")</f>
        <v/>
      </c>
      <c r="AU254" s="173" t="str">
        <f>IFERROR(Inv_SY_B!AU254/Inv_SY_B!$CU254-1,"")</f>
        <v/>
      </c>
      <c r="AV254" s="173" t="str">
        <f>IFERROR(Inv_SY_B!AV254/Inv_SY_B!$CU254-1,"")</f>
        <v/>
      </c>
      <c r="AW254" s="173" t="str">
        <f>IFERROR(Inv_SY_B!AW254/Inv_SY_B!$CU254-1,"")</f>
        <v/>
      </c>
      <c r="AX254" s="173" t="str">
        <f>IFERROR(Inv_SY_B!AX254/Inv_SY_B!$CU254-1,"")</f>
        <v/>
      </c>
      <c r="AY254" s="173" t="str">
        <f>IFERROR(Inv_SY_B!AY254/Inv_SY_B!$CU254-1,"")</f>
        <v/>
      </c>
      <c r="AZ254" s="173" t="str">
        <f>IFERROR(Inv_SY_B!AZ254/Inv_SY_B!$CU254-1,"")</f>
        <v/>
      </c>
      <c r="BA254" s="173" t="str">
        <f>IFERROR(Inv_SY_B!BA254/Inv_SY_B!$CU254-1,"")</f>
        <v/>
      </c>
      <c r="BB254" s="173" t="str">
        <f>IFERROR(Inv_SY_B!BB254/Inv_SY_B!$CU254-1,"")</f>
        <v/>
      </c>
      <c r="BC254" s="173" t="str">
        <f>IFERROR(Inv_SY_B!BC254/Inv_SY_B!$CU254-1,"")</f>
        <v/>
      </c>
      <c r="BD254" s="173" t="str">
        <f>IFERROR(Inv_SY_B!BD254/Inv_SY_B!$CU254-1,"")</f>
        <v/>
      </c>
      <c r="BE254" s="173" t="str">
        <f>IFERROR(Inv_SY_B!BE254/Inv_SY_B!$CU254-1,"")</f>
        <v/>
      </c>
      <c r="BF254" s="173" t="str">
        <f>IFERROR(Inv_SY_B!BF254/Inv_SY_B!$CU254-1,"")</f>
        <v/>
      </c>
      <c r="BG254" s="173" t="str">
        <f>IFERROR(Inv_SY_B!BG254/Inv_SY_B!$CU254-1,"")</f>
        <v/>
      </c>
      <c r="BH254" s="173" t="str">
        <f>IFERROR(Inv_SY_B!BH254/Inv_SY_B!$CU254-1,"")</f>
        <v/>
      </c>
      <c r="BI254" s="173" t="str">
        <f>IFERROR(Inv_SY_B!BI254/Inv_SY_B!$CU254-1,"")</f>
        <v/>
      </c>
      <c r="BJ254" s="173" t="str">
        <f>IFERROR(Inv_SY_B!BJ254/Inv_SY_B!$CU254-1,"")</f>
        <v/>
      </c>
      <c r="BK254" s="173" t="str">
        <f>IFERROR(Inv_SY_B!BK254/Inv_SY_B!$CU254-1,"")</f>
        <v/>
      </c>
      <c r="BL254" s="173" t="str">
        <f>IFERROR(Inv_SY_B!BL254/Inv_SY_B!$CU254-1,"")</f>
        <v/>
      </c>
      <c r="BM254" s="173" t="str">
        <f>IFERROR(Inv_SY_B!BM254/Inv_SY_B!$CU254-1,"")</f>
        <v/>
      </c>
      <c r="BN254" s="173" t="str">
        <f>IFERROR(Inv_SY_B!BN254/Inv_SY_B!$CU254-1,"")</f>
        <v/>
      </c>
      <c r="BO254" s="173" t="str">
        <f>IFERROR(Inv_SY_B!BO254/Inv_SY_B!$CU254-1,"")</f>
        <v/>
      </c>
      <c r="BP254" s="173" t="str">
        <f>IFERROR(Inv_SY_B!BP254/Inv_SY_B!$CU254-1,"")</f>
        <v/>
      </c>
      <c r="BQ254" s="173" t="str">
        <f>IFERROR(Inv_SY_B!BQ254/Inv_SY_B!$CU254-1,"")</f>
        <v/>
      </c>
      <c r="BR254" s="173" t="str">
        <f>IFERROR(Inv_SY_B!BR254/Inv_SY_B!$CU254-1,"")</f>
        <v/>
      </c>
      <c r="BS254" s="173" t="str">
        <f>IFERROR(Inv_SY_B!BS254/Inv_SY_B!$CU254-1,"")</f>
        <v/>
      </c>
      <c r="BT254" s="173" t="str">
        <f>IFERROR(Inv_SY_B!BT254/Inv_SY_B!$CU254-1,"")</f>
        <v/>
      </c>
      <c r="BU254" s="173" t="str">
        <f>IFERROR(Inv_SY_B!BU254/Inv_SY_B!$CU254-1,"")</f>
        <v/>
      </c>
      <c r="BV254" s="173" t="str">
        <f>IFERROR(Inv_SY_B!BV254/Inv_SY_B!$CU254-1,"")</f>
        <v/>
      </c>
      <c r="BW254" s="173" t="str">
        <f>IFERROR(Inv_SY_B!BW254/Inv_SY_B!$CU254-1,"")</f>
        <v/>
      </c>
      <c r="BX254" s="173" t="str">
        <f>IFERROR(Inv_SY_B!BX254/Inv_SY_B!$CU254-1,"")</f>
        <v/>
      </c>
      <c r="BY254" s="173" t="str">
        <f>IFERROR(Inv_SY_B!BY254/Inv_SY_B!$CU254-1,"")</f>
        <v/>
      </c>
      <c r="BZ254" s="173" t="str">
        <f>IFERROR(Inv_SY_B!BZ254/Inv_SY_B!$CU254-1,"")</f>
        <v/>
      </c>
      <c r="CA254" s="173" t="str">
        <f>IFERROR(Inv_SY_B!CA254/Inv_SY_B!$CU254-1,"")</f>
        <v/>
      </c>
      <c r="CB254" s="173" t="str">
        <f>IFERROR(Inv_SY_B!CB254/Inv_SY_B!$CU254-1,"")</f>
        <v/>
      </c>
      <c r="CC254" s="173" t="str">
        <f>IFERROR(Inv_SY_B!CC254/Inv_SY_B!$CU254-1,"")</f>
        <v/>
      </c>
      <c r="CD254" s="173" t="str">
        <f>IFERROR(Inv_SY_B!CD254/Inv_SY_B!$CU254-1,"")</f>
        <v/>
      </c>
      <c r="CE254" s="173" t="str">
        <f>IFERROR(Inv_SY_B!CE254/Inv_SY_B!$CU254-1,"")</f>
        <v/>
      </c>
      <c r="CF254" s="173" t="str">
        <f>IFERROR(Inv_SY_B!CF254/Inv_SY_B!$CU254-1,"")</f>
        <v/>
      </c>
      <c r="CG254" s="173" t="str">
        <f>IFERROR(Inv_SY_B!CG254/Inv_SY_B!$CU254-1,"")</f>
        <v/>
      </c>
      <c r="CH254" s="173" t="str">
        <f>IFERROR(Inv_SY_B!CH254/Inv_SY_B!$CU254-1,"")</f>
        <v/>
      </c>
      <c r="CI254" s="173" t="str">
        <f>IFERROR(Inv_SY_B!CI254/Inv_SY_B!$CU254-1,"")</f>
        <v/>
      </c>
      <c r="CJ254" s="173" t="str">
        <f>IFERROR(Inv_SY_B!CJ254/Inv_SY_B!$CU254-1,"")</f>
        <v/>
      </c>
      <c r="CK254" s="173" t="str">
        <f>IFERROR(Inv_SY_B!CK254/Inv_SY_B!$CU254-1,"")</f>
        <v/>
      </c>
      <c r="CL254" s="173" t="str">
        <f>IFERROR(Inv_SY_B!CL254/Inv_SY_B!$CU254-1,"")</f>
        <v/>
      </c>
      <c r="CM254" s="173" t="str">
        <f>IFERROR(Inv_SY_B!CM254/Inv_SY_B!$CU254-1,"")</f>
        <v/>
      </c>
      <c r="CN254" s="173" t="str">
        <f>IFERROR(Inv_SY_B!CN254/Inv_SY_B!$CU254-1,"")</f>
        <v/>
      </c>
      <c r="CO254" s="173" t="str">
        <f>IFERROR(Inv_SY_B!CO254/Inv_SY_B!$CU254-1,"")</f>
        <v/>
      </c>
      <c r="CP254" s="173" t="str">
        <f>IFERROR(Inv_SY_B!CP254/Inv_SY_B!$CU254-1,"")</f>
        <v/>
      </c>
      <c r="CQ254" s="173" t="str">
        <f>IFERROR(Inv_SY_B!CQ254/Inv_SY_B!$CU254-1,"")</f>
        <v/>
      </c>
      <c r="CR254" s="173" t="str">
        <f>IFERROR(Inv_SY_B!CR254/Inv_SY_B!$CU254-1,"")</f>
        <v/>
      </c>
      <c r="CS254" s="173" t="str">
        <f>IFERROR(Inv_SY_B!CS254/Inv_SY_B!$CU254-1,"")</f>
        <v/>
      </c>
      <c r="CT254" s="173" t="str">
        <f>IFERROR(Inv_SY_B!CT254/Inv_SY_B!$CU254-1,"")</f>
        <v/>
      </c>
      <c r="CU254" s="173"/>
      <c r="CV254" s="173"/>
      <c r="CW254" s="173"/>
      <c r="CX254" s="173"/>
    </row>
    <row r="255" spans="2:102">
      <c r="B255" s="164">
        <f t="shared" si="5"/>
        <v>45947</v>
      </c>
      <c r="C255" s="173" t="str">
        <f>IFERROR(Inv_SY_B!C255/Inv_SY_B!$CU255-1,"")</f>
        <v/>
      </c>
      <c r="D255" s="173" t="str">
        <f>IFERROR(Inv_SY_B!D255/Inv_SY_B!$CU255-1,"")</f>
        <v/>
      </c>
      <c r="E255" s="173" t="str">
        <f>IFERROR(Inv_SY_B!E255/Inv_SY_B!$CU255-1,"")</f>
        <v/>
      </c>
      <c r="F255" s="173" t="str">
        <f>IFERROR(Inv_SY_B!F255/Inv_SY_B!$CU255-1,"")</f>
        <v/>
      </c>
      <c r="G255" s="173" t="str">
        <f>IFERROR(Inv_SY_B!G255/Inv_SY_B!$CU255-1,"")</f>
        <v/>
      </c>
      <c r="H255" s="173" t="str">
        <f>IFERROR(Inv_SY_B!H255/Inv_SY_B!$CU255-1,"")</f>
        <v/>
      </c>
      <c r="I255" s="173" t="str">
        <f>IFERROR(Inv_SY_B!I255/Inv_SY_B!$CU255-1,"")</f>
        <v/>
      </c>
      <c r="J255" s="173" t="str">
        <f>IFERROR(Inv_SY_B!J255/Inv_SY_B!$CU255-1,"")</f>
        <v/>
      </c>
      <c r="K255" s="173" t="str">
        <f>IFERROR(Inv_SY_B!K255/Inv_SY_B!$CU255-1,"")</f>
        <v/>
      </c>
      <c r="L255" s="173" t="str">
        <f>IFERROR(Inv_SY_B!L255/Inv_SY_B!$CU255-1,"")</f>
        <v/>
      </c>
      <c r="M255" s="173" t="str">
        <f>IFERROR(Inv_SY_B!M255/Inv_SY_B!$CU255-1,"")</f>
        <v/>
      </c>
      <c r="N255" s="173" t="str">
        <f>IFERROR(Inv_SY_B!N255/Inv_SY_B!$CU255-1,"")</f>
        <v/>
      </c>
      <c r="O255" s="173" t="str">
        <f>IFERROR(Inv_SY_B!O255/Inv_SY_B!$CU255-1,"")</f>
        <v/>
      </c>
      <c r="P255" s="173" t="str">
        <f>IFERROR(Inv_SY_B!P255/Inv_SY_B!$CU255-1,"")</f>
        <v/>
      </c>
      <c r="Q255" s="173" t="str">
        <f>IFERROR(Inv_SY_B!Q255/Inv_SY_B!$CU255-1,"")</f>
        <v/>
      </c>
      <c r="R255" s="173" t="str">
        <f>IFERROR(Inv_SY_B!R255/Inv_SY_B!$CU255-1,"")</f>
        <v/>
      </c>
      <c r="S255" s="173" t="str">
        <f>IFERROR(Inv_SY_B!S255/Inv_SY_B!$CU255-1,"")</f>
        <v/>
      </c>
      <c r="T255" s="173" t="str">
        <f>IFERROR(Inv_SY_B!T255/Inv_SY_B!$CU255-1,"")</f>
        <v/>
      </c>
      <c r="U255" s="173" t="str">
        <f>IFERROR(Inv_SY_B!U255/Inv_SY_B!$CU255-1,"")</f>
        <v/>
      </c>
      <c r="V255" s="173" t="str">
        <f>IFERROR(Inv_SY_B!V255/Inv_SY_B!$CU255-1,"")</f>
        <v/>
      </c>
      <c r="W255" s="173" t="str">
        <f>IFERROR(Inv_SY_B!W255/Inv_SY_B!$CU255-1,"")</f>
        <v/>
      </c>
      <c r="X255" s="173" t="str">
        <f>IFERROR(Inv_SY_B!X255/Inv_SY_B!$CU255-1,"")</f>
        <v/>
      </c>
      <c r="Y255" s="173" t="str">
        <f>IFERROR(Inv_SY_B!Y255/Inv_SY_B!$CU255-1,"")</f>
        <v/>
      </c>
      <c r="Z255" s="173" t="str">
        <f>IFERROR(Inv_SY_B!Z255/Inv_SY_B!$CU255-1,"")</f>
        <v/>
      </c>
      <c r="AA255" s="173" t="str">
        <f>IFERROR(Inv_SY_B!AA255/Inv_SY_B!$CU255-1,"")</f>
        <v/>
      </c>
      <c r="AB255" s="173" t="str">
        <f>IFERROR(Inv_SY_B!AB255/Inv_SY_B!$CU255-1,"")</f>
        <v/>
      </c>
      <c r="AC255" s="173" t="str">
        <f>IFERROR(Inv_SY_B!AC255/Inv_SY_B!$CU255-1,"")</f>
        <v/>
      </c>
      <c r="AD255" s="173" t="str">
        <f>IFERROR(Inv_SY_B!AD255/Inv_SY_B!$CU255-1,"")</f>
        <v/>
      </c>
      <c r="AE255" s="173" t="str">
        <f>IFERROR(Inv_SY_B!AE255/Inv_SY_B!$CU255-1,"")</f>
        <v/>
      </c>
      <c r="AF255" s="173" t="str">
        <f>IFERROR(Inv_SY_B!AF255/Inv_SY_B!$CU255-1,"")</f>
        <v/>
      </c>
      <c r="AG255" s="173" t="str">
        <f>IFERROR(Inv_SY_B!AG255/Inv_SY_B!$CU255-1,"")</f>
        <v/>
      </c>
      <c r="AH255" s="173" t="str">
        <f>IFERROR(Inv_SY_B!AH255/Inv_SY_B!$CU255-1,"")</f>
        <v/>
      </c>
      <c r="AI255" s="173" t="str">
        <f>IFERROR(Inv_SY_B!AI255/Inv_SY_B!$CU255-1,"")</f>
        <v/>
      </c>
      <c r="AJ255" s="173" t="str">
        <f>IFERROR(Inv_SY_B!AJ255/Inv_SY_B!$CU255-1,"")</f>
        <v/>
      </c>
      <c r="AK255" s="173" t="str">
        <f>IFERROR(Inv_SY_B!AK255/Inv_SY_B!$CU255-1,"")</f>
        <v/>
      </c>
      <c r="AL255" s="173" t="str">
        <f>IFERROR(Inv_SY_B!AL255/Inv_SY_B!$CU255-1,"")</f>
        <v/>
      </c>
      <c r="AM255" s="173" t="str">
        <f>IFERROR(Inv_SY_B!AM255/Inv_SY_B!$CU255-1,"")</f>
        <v/>
      </c>
      <c r="AN255" s="173" t="str">
        <f>IFERROR(Inv_SY_B!AN255/Inv_SY_B!$CU255-1,"")</f>
        <v/>
      </c>
      <c r="AO255" s="173" t="str">
        <f>IFERROR(Inv_SY_B!AO255/Inv_SY_B!$CU255-1,"")</f>
        <v/>
      </c>
      <c r="AP255" s="173" t="str">
        <f>IFERROR(Inv_SY_B!AP255/Inv_SY_B!$CU255-1,"")</f>
        <v/>
      </c>
      <c r="AQ255" s="173" t="str">
        <f>IFERROR(Inv_SY_B!AQ255/Inv_SY_B!$CU255-1,"")</f>
        <v/>
      </c>
      <c r="AR255" s="173" t="str">
        <f>IFERROR(Inv_SY_B!AR255/Inv_SY_B!$CU255-1,"")</f>
        <v/>
      </c>
      <c r="AS255" s="173" t="str">
        <f>IFERROR(Inv_SY_B!AS255/Inv_SY_B!$CU255-1,"")</f>
        <v/>
      </c>
      <c r="AT255" s="173" t="str">
        <f>IFERROR(Inv_SY_B!AT255/Inv_SY_B!$CU255-1,"")</f>
        <v/>
      </c>
      <c r="AU255" s="173" t="str">
        <f>IFERROR(Inv_SY_B!AU255/Inv_SY_B!$CU255-1,"")</f>
        <v/>
      </c>
      <c r="AV255" s="173" t="str">
        <f>IFERROR(Inv_SY_B!AV255/Inv_SY_B!$CU255-1,"")</f>
        <v/>
      </c>
      <c r="AW255" s="173" t="str">
        <f>IFERROR(Inv_SY_B!AW255/Inv_SY_B!$CU255-1,"")</f>
        <v/>
      </c>
      <c r="AX255" s="173" t="str">
        <f>IFERROR(Inv_SY_B!AX255/Inv_SY_B!$CU255-1,"")</f>
        <v/>
      </c>
      <c r="AY255" s="173" t="str">
        <f>IFERROR(Inv_SY_B!AY255/Inv_SY_B!$CU255-1,"")</f>
        <v/>
      </c>
      <c r="AZ255" s="173" t="str">
        <f>IFERROR(Inv_SY_B!AZ255/Inv_SY_B!$CU255-1,"")</f>
        <v/>
      </c>
      <c r="BA255" s="173" t="str">
        <f>IFERROR(Inv_SY_B!BA255/Inv_SY_B!$CU255-1,"")</f>
        <v/>
      </c>
      <c r="BB255" s="173" t="str">
        <f>IFERROR(Inv_SY_B!BB255/Inv_SY_B!$CU255-1,"")</f>
        <v/>
      </c>
      <c r="BC255" s="173" t="str">
        <f>IFERROR(Inv_SY_B!BC255/Inv_SY_B!$CU255-1,"")</f>
        <v/>
      </c>
      <c r="BD255" s="173" t="str">
        <f>IFERROR(Inv_SY_B!BD255/Inv_SY_B!$CU255-1,"")</f>
        <v/>
      </c>
      <c r="BE255" s="173" t="str">
        <f>IFERROR(Inv_SY_B!BE255/Inv_SY_B!$CU255-1,"")</f>
        <v/>
      </c>
      <c r="BF255" s="173" t="str">
        <f>IFERROR(Inv_SY_B!BF255/Inv_SY_B!$CU255-1,"")</f>
        <v/>
      </c>
      <c r="BG255" s="173" t="str">
        <f>IFERROR(Inv_SY_B!BG255/Inv_SY_B!$CU255-1,"")</f>
        <v/>
      </c>
      <c r="BH255" s="173" t="str">
        <f>IFERROR(Inv_SY_B!BH255/Inv_SY_B!$CU255-1,"")</f>
        <v/>
      </c>
      <c r="BI255" s="173" t="str">
        <f>IFERROR(Inv_SY_B!BI255/Inv_SY_B!$CU255-1,"")</f>
        <v/>
      </c>
      <c r="BJ255" s="173" t="str">
        <f>IFERROR(Inv_SY_B!BJ255/Inv_SY_B!$CU255-1,"")</f>
        <v/>
      </c>
      <c r="BK255" s="173" t="str">
        <f>IFERROR(Inv_SY_B!BK255/Inv_SY_B!$CU255-1,"")</f>
        <v/>
      </c>
      <c r="BL255" s="173" t="str">
        <f>IFERROR(Inv_SY_B!BL255/Inv_SY_B!$CU255-1,"")</f>
        <v/>
      </c>
      <c r="BM255" s="173" t="str">
        <f>IFERROR(Inv_SY_B!BM255/Inv_SY_B!$CU255-1,"")</f>
        <v/>
      </c>
      <c r="BN255" s="173" t="str">
        <f>IFERROR(Inv_SY_B!BN255/Inv_SY_B!$CU255-1,"")</f>
        <v/>
      </c>
      <c r="BO255" s="173" t="str">
        <f>IFERROR(Inv_SY_B!BO255/Inv_SY_B!$CU255-1,"")</f>
        <v/>
      </c>
      <c r="BP255" s="173" t="str">
        <f>IFERROR(Inv_SY_B!BP255/Inv_SY_B!$CU255-1,"")</f>
        <v/>
      </c>
      <c r="BQ255" s="173" t="str">
        <f>IFERROR(Inv_SY_B!BQ255/Inv_SY_B!$CU255-1,"")</f>
        <v/>
      </c>
      <c r="BR255" s="173" t="str">
        <f>IFERROR(Inv_SY_B!BR255/Inv_SY_B!$CU255-1,"")</f>
        <v/>
      </c>
      <c r="BS255" s="173" t="str">
        <f>IFERROR(Inv_SY_B!BS255/Inv_SY_B!$CU255-1,"")</f>
        <v/>
      </c>
      <c r="BT255" s="173" t="str">
        <f>IFERROR(Inv_SY_B!BT255/Inv_SY_B!$CU255-1,"")</f>
        <v/>
      </c>
      <c r="BU255" s="173" t="str">
        <f>IFERROR(Inv_SY_B!BU255/Inv_SY_B!$CU255-1,"")</f>
        <v/>
      </c>
      <c r="BV255" s="173" t="str">
        <f>IFERROR(Inv_SY_B!BV255/Inv_SY_B!$CU255-1,"")</f>
        <v/>
      </c>
      <c r="BW255" s="173" t="str">
        <f>IFERROR(Inv_SY_B!BW255/Inv_SY_B!$CU255-1,"")</f>
        <v/>
      </c>
      <c r="BX255" s="173" t="str">
        <f>IFERROR(Inv_SY_B!BX255/Inv_SY_B!$CU255-1,"")</f>
        <v/>
      </c>
      <c r="BY255" s="173" t="str">
        <f>IFERROR(Inv_SY_B!BY255/Inv_SY_B!$CU255-1,"")</f>
        <v/>
      </c>
      <c r="BZ255" s="173" t="str">
        <f>IFERROR(Inv_SY_B!BZ255/Inv_SY_B!$CU255-1,"")</f>
        <v/>
      </c>
      <c r="CA255" s="173" t="str">
        <f>IFERROR(Inv_SY_B!CA255/Inv_SY_B!$CU255-1,"")</f>
        <v/>
      </c>
      <c r="CB255" s="173" t="str">
        <f>IFERROR(Inv_SY_B!CB255/Inv_SY_B!$CU255-1,"")</f>
        <v/>
      </c>
      <c r="CC255" s="173" t="str">
        <f>IFERROR(Inv_SY_B!CC255/Inv_SY_B!$CU255-1,"")</f>
        <v/>
      </c>
      <c r="CD255" s="173" t="str">
        <f>IFERROR(Inv_SY_B!CD255/Inv_SY_B!$CU255-1,"")</f>
        <v/>
      </c>
      <c r="CE255" s="173" t="str">
        <f>IFERROR(Inv_SY_B!CE255/Inv_SY_B!$CU255-1,"")</f>
        <v/>
      </c>
      <c r="CF255" s="173" t="str">
        <f>IFERROR(Inv_SY_B!CF255/Inv_SY_B!$CU255-1,"")</f>
        <v/>
      </c>
      <c r="CG255" s="173" t="str">
        <f>IFERROR(Inv_SY_B!CG255/Inv_SY_B!$CU255-1,"")</f>
        <v/>
      </c>
      <c r="CH255" s="173" t="str">
        <f>IFERROR(Inv_SY_B!CH255/Inv_SY_B!$CU255-1,"")</f>
        <v/>
      </c>
      <c r="CI255" s="173" t="str">
        <f>IFERROR(Inv_SY_B!CI255/Inv_SY_B!$CU255-1,"")</f>
        <v/>
      </c>
      <c r="CJ255" s="173" t="str">
        <f>IFERROR(Inv_SY_B!CJ255/Inv_SY_B!$CU255-1,"")</f>
        <v/>
      </c>
      <c r="CK255" s="173" t="str">
        <f>IFERROR(Inv_SY_B!CK255/Inv_SY_B!$CU255-1,"")</f>
        <v/>
      </c>
      <c r="CL255" s="173" t="str">
        <f>IFERROR(Inv_SY_B!CL255/Inv_SY_B!$CU255-1,"")</f>
        <v/>
      </c>
      <c r="CM255" s="173" t="str">
        <f>IFERROR(Inv_SY_B!CM255/Inv_SY_B!$CU255-1,"")</f>
        <v/>
      </c>
      <c r="CN255" s="173" t="str">
        <f>IFERROR(Inv_SY_B!CN255/Inv_SY_B!$CU255-1,"")</f>
        <v/>
      </c>
      <c r="CO255" s="173" t="str">
        <f>IFERROR(Inv_SY_B!CO255/Inv_SY_B!$CU255-1,"")</f>
        <v/>
      </c>
      <c r="CP255" s="173" t="str">
        <f>IFERROR(Inv_SY_B!CP255/Inv_SY_B!$CU255-1,"")</f>
        <v/>
      </c>
      <c r="CQ255" s="173" t="str">
        <f>IFERROR(Inv_SY_B!CQ255/Inv_SY_B!$CU255-1,"")</f>
        <v/>
      </c>
      <c r="CR255" s="173" t="str">
        <f>IFERROR(Inv_SY_B!CR255/Inv_SY_B!$CU255-1,"")</f>
        <v/>
      </c>
      <c r="CS255" s="173" t="str">
        <f>IFERROR(Inv_SY_B!CS255/Inv_SY_B!$CU255-1,"")</f>
        <v/>
      </c>
      <c r="CT255" s="173" t="str">
        <f>IFERROR(Inv_SY_B!CT255/Inv_SY_B!$CU255-1,"")</f>
        <v/>
      </c>
      <c r="CU255" s="173"/>
      <c r="CV255" s="173"/>
      <c r="CW255" s="173"/>
      <c r="CX255" s="173"/>
    </row>
    <row r="256" spans="2:102">
      <c r="B256" s="164">
        <f t="shared" si="5"/>
        <v>45948</v>
      </c>
      <c r="C256" s="173" t="str">
        <f>IFERROR(Inv_SY_B!C256/Inv_SY_B!$CU256-1,"")</f>
        <v/>
      </c>
      <c r="D256" s="173" t="str">
        <f>IFERROR(Inv_SY_B!D256/Inv_SY_B!$CU256-1,"")</f>
        <v/>
      </c>
      <c r="E256" s="173" t="str">
        <f>IFERROR(Inv_SY_B!E256/Inv_SY_B!$CU256-1,"")</f>
        <v/>
      </c>
      <c r="F256" s="173" t="str">
        <f>IFERROR(Inv_SY_B!F256/Inv_SY_B!$CU256-1,"")</f>
        <v/>
      </c>
      <c r="G256" s="173" t="str">
        <f>IFERROR(Inv_SY_B!G256/Inv_SY_B!$CU256-1,"")</f>
        <v/>
      </c>
      <c r="H256" s="173" t="str">
        <f>IFERROR(Inv_SY_B!H256/Inv_SY_B!$CU256-1,"")</f>
        <v/>
      </c>
      <c r="I256" s="173" t="str">
        <f>IFERROR(Inv_SY_B!I256/Inv_SY_B!$CU256-1,"")</f>
        <v/>
      </c>
      <c r="J256" s="173" t="str">
        <f>IFERROR(Inv_SY_B!J256/Inv_SY_B!$CU256-1,"")</f>
        <v/>
      </c>
      <c r="K256" s="173" t="str">
        <f>IFERROR(Inv_SY_B!K256/Inv_SY_B!$CU256-1,"")</f>
        <v/>
      </c>
      <c r="L256" s="173" t="str">
        <f>IFERROR(Inv_SY_B!L256/Inv_SY_B!$CU256-1,"")</f>
        <v/>
      </c>
      <c r="M256" s="173" t="str">
        <f>IFERROR(Inv_SY_B!M256/Inv_SY_B!$CU256-1,"")</f>
        <v/>
      </c>
      <c r="N256" s="173" t="str">
        <f>IFERROR(Inv_SY_B!N256/Inv_SY_B!$CU256-1,"")</f>
        <v/>
      </c>
      <c r="O256" s="173" t="str">
        <f>IFERROR(Inv_SY_B!O256/Inv_SY_B!$CU256-1,"")</f>
        <v/>
      </c>
      <c r="P256" s="173" t="str">
        <f>IFERROR(Inv_SY_B!P256/Inv_SY_B!$CU256-1,"")</f>
        <v/>
      </c>
      <c r="Q256" s="173" t="str">
        <f>IFERROR(Inv_SY_B!Q256/Inv_SY_B!$CU256-1,"")</f>
        <v/>
      </c>
      <c r="R256" s="173" t="str">
        <f>IFERROR(Inv_SY_B!R256/Inv_SY_B!$CU256-1,"")</f>
        <v/>
      </c>
      <c r="S256" s="173" t="str">
        <f>IFERROR(Inv_SY_B!S256/Inv_SY_B!$CU256-1,"")</f>
        <v/>
      </c>
      <c r="T256" s="173" t="str">
        <f>IFERROR(Inv_SY_B!T256/Inv_SY_B!$CU256-1,"")</f>
        <v/>
      </c>
      <c r="U256" s="173" t="str">
        <f>IFERROR(Inv_SY_B!U256/Inv_SY_B!$CU256-1,"")</f>
        <v/>
      </c>
      <c r="V256" s="173" t="str">
        <f>IFERROR(Inv_SY_B!V256/Inv_SY_B!$CU256-1,"")</f>
        <v/>
      </c>
      <c r="W256" s="173" t="str">
        <f>IFERROR(Inv_SY_B!W256/Inv_SY_B!$CU256-1,"")</f>
        <v/>
      </c>
      <c r="X256" s="173" t="str">
        <f>IFERROR(Inv_SY_B!X256/Inv_SY_B!$CU256-1,"")</f>
        <v/>
      </c>
      <c r="Y256" s="173" t="str">
        <f>IFERROR(Inv_SY_B!Y256/Inv_SY_B!$CU256-1,"")</f>
        <v/>
      </c>
      <c r="Z256" s="173" t="str">
        <f>IFERROR(Inv_SY_B!Z256/Inv_SY_B!$CU256-1,"")</f>
        <v/>
      </c>
      <c r="AA256" s="173" t="str">
        <f>IFERROR(Inv_SY_B!AA256/Inv_SY_B!$CU256-1,"")</f>
        <v/>
      </c>
      <c r="AB256" s="173" t="str">
        <f>IFERROR(Inv_SY_B!AB256/Inv_SY_B!$CU256-1,"")</f>
        <v/>
      </c>
      <c r="AC256" s="173" t="str">
        <f>IFERROR(Inv_SY_B!AC256/Inv_SY_B!$CU256-1,"")</f>
        <v/>
      </c>
      <c r="AD256" s="173" t="str">
        <f>IFERROR(Inv_SY_B!AD256/Inv_SY_B!$CU256-1,"")</f>
        <v/>
      </c>
      <c r="AE256" s="173" t="str">
        <f>IFERROR(Inv_SY_B!AE256/Inv_SY_B!$CU256-1,"")</f>
        <v/>
      </c>
      <c r="AF256" s="173" t="str">
        <f>IFERROR(Inv_SY_B!AF256/Inv_SY_B!$CU256-1,"")</f>
        <v/>
      </c>
      <c r="AG256" s="173" t="str">
        <f>IFERROR(Inv_SY_B!AG256/Inv_SY_B!$CU256-1,"")</f>
        <v/>
      </c>
      <c r="AH256" s="173" t="str">
        <f>IFERROR(Inv_SY_B!AH256/Inv_SY_B!$CU256-1,"")</f>
        <v/>
      </c>
      <c r="AI256" s="173" t="str">
        <f>IFERROR(Inv_SY_B!AI256/Inv_SY_B!$CU256-1,"")</f>
        <v/>
      </c>
      <c r="AJ256" s="173" t="str">
        <f>IFERROR(Inv_SY_B!AJ256/Inv_SY_B!$CU256-1,"")</f>
        <v/>
      </c>
      <c r="AK256" s="173" t="str">
        <f>IFERROR(Inv_SY_B!AK256/Inv_SY_B!$CU256-1,"")</f>
        <v/>
      </c>
      <c r="AL256" s="173" t="str">
        <f>IFERROR(Inv_SY_B!AL256/Inv_SY_B!$CU256-1,"")</f>
        <v/>
      </c>
      <c r="AM256" s="173" t="str">
        <f>IFERROR(Inv_SY_B!AM256/Inv_SY_B!$CU256-1,"")</f>
        <v/>
      </c>
      <c r="AN256" s="173" t="str">
        <f>IFERROR(Inv_SY_B!AN256/Inv_SY_B!$CU256-1,"")</f>
        <v/>
      </c>
      <c r="AO256" s="173" t="str">
        <f>IFERROR(Inv_SY_B!AO256/Inv_SY_B!$CU256-1,"")</f>
        <v/>
      </c>
      <c r="AP256" s="173" t="str">
        <f>IFERROR(Inv_SY_B!AP256/Inv_SY_B!$CU256-1,"")</f>
        <v/>
      </c>
      <c r="AQ256" s="173" t="str">
        <f>IFERROR(Inv_SY_B!AQ256/Inv_SY_B!$CU256-1,"")</f>
        <v/>
      </c>
      <c r="AR256" s="173" t="str">
        <f>IFERROR(Inv_SY_B!AR256/Inv_SY_B!$CU256-1,"")</f>
        <v/>
      </c>
      <c r="AS256" s="173" t="str">
        <f>IFERROR(Inv_SY_B!AS256/Inv_SY_B!$CU256-1,"")</f>
        <v/>
      </c>
      <c r="AT256" s="173" t="str">
        <f>IFERROR(Inv_SY_B!AT256/Inv_SY_B!$CU256-1,"")</f>
        <v/>
      </c>
      <c r="AU256" s="173" t="str">
        <f>IFERROR(Inv_SY_B!AU256/Inv_SY_B!$CU256-1,"")</f>
        <v/>
      </c>
      <c r="AV256" s="173" t="str">
        <f>IFERROR(Inv_SY_B!AV256/Inv_SY_B!$CU256-1,"")</f>
        <v/>
      </c>
      <c r="AW256" s="173" t="str">
        <f>IFERROR(Inv_SY_B!AW256/Inv_SY_B!$CU256-1,"")</f>
        <v/>
      </c>
      <c r="AX256" s="173" t="str">
        <f>IFERROR(Inv_SY_B!AX256/Inv_SY_B!$CU256-1,"")</f>
        <v/>
      </c>
      <c r="AY256" s="173" t="str">
        <f>IFERROR(Inv_SY_B!AY256/Inv_SY_B!$CU256-1,"")</f>
        <v/>
      </c>
      <c r="AZ256" s="173" t="str">
        <f>IFERROR(Inv_SY_B!AZ256/Inv_SY_B!$CU256-1,"")</f>
        <v/>
      </c>
      <c r="BA256" s="173" t="str">
        <f>IFERROR(Inv_SY_B!BA256/Inv_SY_B!$CU256-1,"")</f>
        <v/>
      </c>
      <c r="BB256" s="173" t="str">
        <f>IFERROR(Inv_SY_B!BB256/Inv_SY_B!$CU256-1,"")</f>
        <v/>
      </c>
      <c r="BC256" s="173" t="str">
        <f>IFERROR(Inv_SY_B!BC256/Inv_SY_B!$CU256-1,"")</f>
        <v/>
      </c>
      <c r="BD256" s="173" t="str">
        <f>IFERROR(Inv_SY_B!BD256/Inv_SY_B!$CU256-1,"")</f>
        <v/>
      </c>
      <c r="BE256" s="173" t="str">
        <f>IFERROR(Inv_SY_B!BE256/Inv_SY_B!$CU256-1,"")</f>
        <v/>
      </c>
      <c r="BF256" s="173" t="str">
        <f>IFERROR(Inv_SY_B!BF256/Inv_SY_B!$CU256-1,"")</f>
        <v/>
      </c>
      <c r="BG256" s="173" t="str">
        <f>IFERROR(Inv_SY_B!BG256/Inv_SY_B!$CU256-1,"")</f>
        <v/>
      </c>
      <c r="BH256" s="173" t="str">
        <f>IFERROR(Inv_SY_B!BH256/Inv_SY_B!$CU256-1,"")</f>
        <v/>
      </c>
      <c r="BI256" s="173" t="str">
        <f>IFERROR(Inv_SY_B!BI256/Inv_SY_B!$CU256-1,"")</f>
        <v/>
      </c>
      <c r="BJ256" s="173" t="str">
        <f>IFERROR(Inv_SY_B!BJ256/Inv_SY_B!$CU256-1,"")</f>
        <v/>
      </c>
      <c r="BK256" s="173" t="str">
        <f>IFERROR(Inv_SY_B!BK256/Inv_SY_B!$CU256-1,"")</f>
        <v/>
      </c>
      <c r="BL256" s="173" t="str">
        <f>IFERROR(Inv_SY_B!BL256/Inv_SY_B!$CU256-1,"")</f>
        <v/>
      </c>
      <c r="BM256" s="173" t="str">
        <f>IFERROR(Inv_SY_B!BM256/Inv_SY_B!$CU256-1,"")</f>
        <v/>
      </c>
      <c r="BN256" s="173" t="str">
        <f>IFERROR(Inv_SY_B!BN256/Inv_SY_B!$CU256-1,"")</f>
        <v/>
      </c>
      <c r="BO256" s="173" t="str">
        <f>IFERROR(Inv_SY_B!BO256/Inv_SY_B!$CU256-1,"")</f>
        <v/>
      </c>
      <c r="BP256" s="173" t="str">
        <f>IFERROR(Inv_SY_B!BP256/Inv_SY_B!$CU256-1,"")</f>
        <v/>
      </c>
      <c r="BQ256" s="173" t="str">
        <f>IFERROR(Inv_SY_B!BQ256/Inv_SY_B!$CU256-1,"")</f>
        <v/>
      </c>
      <c r="BR256" s="173" t="str">
        <f>IFERROR(Inv_SY_B!BR256/Inv_SY_B!$CU256-1,"")</f>
        <v/>
      </c>
      <c r="BS256" s="173" t="str">
        <f>IFERROR(Inv_SY_B!BS256/Inv_SY_B!$CU256-1,"")</f>
        <v/>
      </c>
      <c r="BT256" s="173" t="str">
        <f>IFERROR(Inv_SY_B!BT256/Inv_SY_B!$CU256-1,"")</f>
        <v/>
      </c>
      <c r="BU256" s="173" t="str">
        <f>IFERROR(Inv_SY_B!BU256/Inv_SY_B!$CU256-1,"")</f>
        <v/>
      </c>
      <c r="BV256" s="173" t="str">
        <f>IFERROR(Inv_SY_B!BV256/Inv_SY_B!$CU256-1,"")</f>
        <v/>
      </c>
      <c r="BW256" s="173" t="str">
        <f>IFERROR(Inv_SY_B!BW256/Inv_SY_B!$CU256-1,"")</f>
        <v/>
      </c>
      <c r="BX256" s="173" t="str">
        <f>IFERROR(Inv_SY_B!BX256/Inv_SY_B!$CU256-1,"")</f>
        <v/>
      </c>
      <c r="BY256" s="173" t="str">
        <f>IFERROR(Inv_SY_B!BY256/Inv_SY_B!$CU256-1,"")</f>
        <v/>
      </c>
      <c r="BZ256" s="173" t="str">
        <f>IFERROR(Inv_SY_B!BZ256/Inv_SY_B!$CU256-1,"")</f>
        <v/>
      </c>
      <c r="CA256" s="173" t="str">
        <f>IFERROR(Inv_SY_B!CA256/Inv_SY_B!$CU256-1,"")</f>
        <v/>
      </c>
      <c r="CB256" s="173" t="str">
        <f>IFERROR(Inv_SY_B!CB256/Inv_SY_B!$CU256-1,"")</f>
        <v/>
      </c>
      <c r="CC256" s="173" t="str">
        <f>IFERROR(Inv_SY_B!CC256/Inv_SY_B!$CU256-1,"")</f>
        <v/>
      </c>
      <c r="CD256" s="173" t="str">
        <f>IFERROR(Inv_SY_B!CD256/Inv_SY_B!$CU256-1,"")</f>
        <v/>
      </c>
      <c r="CE256" s="173" t="str">
        <f>IFERROR(Inv_SY_B!CE256/Inv_SY_B!$CU256-1,"")</f>
        <v/>
      </c>
      <c r="CF256" s="173" t="str">
        <f>IFERROR(Inv_SY_B!CF256/Inv_SY_B!$CU256-1,"")</f>
        <v/>
      </c>
      <c r="CG256" s="173" t="str">
        <f>IFERROR(Inv_SY_B!CG256/Inv_SY_B!$CU256-1,"")</f>
        <v/>
      </c>
      <c r="CH256" s="173" t="str">
        <f>IFERROR(Inv_SY_B!CH256/Inv_SY_B!$CU256-1,"")</f>
        <v/>
      </c>
      <c r="CI256" s="173" t="str">
        <f>IFERROR(Inv_SY_B!CI256/Inv_SY_B!$CU256-1,"")</f>
        <v/>
      </c>
      <c r="CJ256" s="173" t="str">
        <f>IFERROR(Inv_SY_B!CJ256/Inv_SY_B!$CU256-1,"")</f>
        <v/>
      </c>
      <c r="CK256" s="173" t="str">
        <f>IFERROR(Inv_SY_B!CK256/Inv_SY_B!$CU256-1,"")</f>
        <v/>
      </c>
      <c r="CL256" s="173" t="str">
        <f>IFERROR(Inv_SY_B!CL256/Inv_SY_B!$CU256-1,"")</f>
        <v/>
      </c>
      <c r="CM256" s="173" t="str">
        <f>IFERROR(Inv_SY_B!CM256/Inv_SY_B!$CU256-1,"")</f>
        <v/>
      </c>
      <c r="CN256" s="173" t="str">
        <f>IFERROR(Inv_SY_B!CN256/Inv_SY_B!$CU256-1,"")</f>
        <v/>
      </c>
      <c r="CO256" s="173" t="str">
        <f>IFERROR(Inv_SY_B!CO256/Inv_SY_B!$CU256-1,"")</f>
        <v/>
      </c>
      <c r="CP256" s="173" t="str">
        <f>IFERROR(Inv_SY_B!CP256/Inv_SY_B!$CU256-1,"")</f>
        <v/>
      </c>
      <c r="CQ256" s="173" t="str">
        <f>IFERROR(Inv_SY_B!CQ256/Inv_SY_B!$CU256-1,"")</f>
        <v/>
      </c>
      <c r="CR256" s="173" t="str">
        <f>IFERROR(Inv_SY_B!CR256/Inv_SY_B!$CU256-1,"")</f>
        <v/>
      </c>
      <c r="CS256" s="173" t="str">
        <f>IFERROR(Inv_SY_B!CS256/Inv_SY_B!$CU256-1,"")</f>
        <v/>
      </c>
      <c r="CT256" s="173" t="str">
        <f>IFERROR(Inv_SY_B!CT256/Inv_SY_B!$CU256-1,"")</f>
        <v/>
      </c>
      <c r="CU256" s="173"/>
      <c r="CV256" s="173"/>
      <c r="CW256" s="173"/>
      <c r="CX256" s="173"/>
    </row>
    <row r="257" spans="2:102">
      <c r="B257" s="164">
        <f t="shared" si="5"/>
        <v>45949</v>
      </c>
      <c r="C257" s="173" t="str">
        <f>IFERROR(Inv_SY_B!C257/Inv_SY_B!$CU257-1,"")</f>
        <v/>
      </c>
      <c r="D257" s="173" t="str">
        <f>IFERROR(Inv_SY_B!D257/Inv_SY_B!$CU257-1,"")</f>
        <v/>
      </c>
      <c r="E257" s="173" t="str">
        <f>IFERROR(Inv_SY_B!E257/Inv_SY_B!$CU257-1,"")</f>
        <v/>
      </c>
      <c r="F257" s="173" t="str">
        <f>IFERROR(Inv_SY_B!F257/Inv_SY_B!$CU257-1,"")</f>
        <v/>
      </c>
      <c r="G257" s="173" t="str">
        <f>IFERROR(Inv_SY_B!G257/Inv_SY_B!$CU257-1,"")</f>
        <v/>
      </c>
      <c r="H257" s="173" t="str">
        <f>IFERROR(Inv_SY_B!H257/Inv_SY_B!$CU257-1,"")</f>
        <v/>
      </c>
      <c r="I257" s="173" t="str">
        <f>IFERROR(Inv_SY_B!I257/Inv_SY_B!$CU257-1,"")</f>
        <v/>
      </c>
      <c r="J257" s="173" t="str">
        <f>IFERROR(Inv_SY_B!J257/Inv_SY_B!$CU257-1,"")</f>
        <v/>
      </c>
      <c r="K257" s="173" t="str">
        <f>IFERROR(Inv_SY_B!K257/Inv_SY_B!$CU257-1,"")</f>
        <v/>
      </c>
      <c r="L257" s="173" t="str">
        <f>IFERROR(Inv_SY_B!L257/Inv_SY_B!$CU257-1,"")</f>
        <v/>
      </c>
      <c r="M257" s="173" t="str">
        <f>IFERROR(Inv_SY_B!M257/Inv_SY_B!$CU257-1,"")</f>
        <v/>
      </c>
      <c r="N257" s="173" t="str">
        <f>IFERROR(Inv_SY_B!N257/Inv_SY_B!$CU257-1,"")</f>
        <v/>
      </c>
      <c r="O257" s="173" t="str">
        <f>IFERROR(Inv_SY_B!O257/Inv_SY_B!$CU257-1,"")</f>
        <v/>
      </c>
      <c r="P257" s="173" t="str">
        <f>IFERROR(Inv_SY_B!P257/Inv_SY_B!$CU257-1,"")</f>
        <v/>
      </c>
      <c r="Q257" s="173" t="str">
        <f>IFERROR(Inv_SY_B!Q257/Inv_SY_B!$CU257-1,"")</f>
        <v/>
      </c>
      <c r="R257" s="173" t="str">
        <f>IFERROR(Inv_SY_B!R257/Inv_SY_B!$CU257-1,"")</f>
        <v/>
      </c>
      <c r="S257" s="173" t="str">
        <f>IFERROR(Inv_SY_B!S257/Inv_SY_B!$CU257-1,"")</f>
        <v/>
      </c>
      <c r="T257" s="173" t="str">
        <f>IFERROR(Inv_SY_B!T257/Inv_SY_B!$CU257-1,"")</f>
        <v/>
      </c>
      <c r="U257" s="173" t="str">
        <f>IFERROR(Inv_SY_B!U257/Inv_SY_B!$CU257-1,"")</f>
        <v/>
      </c>
      <c r="V257" s="173" t="str">
        <f>IFERROR(Inv_SY_B!V257/Inv_SY_B!$CU257-1,"")</f>
        <v/>
      </c>
      <c r="W257" s="173" t="str">
        <f>IFERROR(Inv_SY_B!W257/Inv_SY_B!$CU257-1,"")</f>
        <v/>
      </c>
      <c r="X257" s="173" t="str">
        <f>IFERROR(Inv_SY_B!X257/Inv_SY_B!$CU257-1,"")</f>
        <v/>
      </c>
      <c r="Y257" s="173" t="str">
        <f>IFERROR(Inv_SY_B!Y257/Inv_SY_B!$CU257-1,"")</f>
        <v/>
      </c>
      <c r="Z257" s="173" t="str">
        <f>IFERROR(Inv_SY_B!Z257/Inv_SY_B!$CU257-1,"")</f>
        <v/>
      </c>
      <c r="AA257" s="173" t="str">
        <f>IFERROR(Inv_SY_B!AA257/Inv_SY_B!$CU257-1,"")</f>
        <v/>
      </c>
      <c r="AB257" s="173" t="str">
        <f>IFERROR(Inv_SY_B!AB257/Inv_SY_B!$CU257-1,"")</f>
        <v/>
      </c>
      <c r="AC257" s="173" t="str">
        <f>IFERROR(Inv_SY_B!AC257/Inv_SY_B!$CU257-1,"")</f>
        <v/>
      </c>
      <c r="AD257" s="173" t="str">
        <f>IFERROR(Inv_SY_B!AD257/Inv_SY_B!$CU257-1,"")</f>
        <v/>
      </c>
      <c r="AE257" s="173" t="str">
        <f>IFERROR(Inv_SY_B!AE257/Inv_SY_B!$CU257-1,"")</f>
        <v/>
      </c>
      <c r="AF257" s="173" t="str">
        <f>IFERROR(Inv_SY_B!AF257/Inv_SY_B!$CU257-1,"")</f>
        <v/>
      </c>
      <c r="AG257" s="173" t="str">
        <f>IFERROR(Inv_SY_B!AG257/Inv_SY_B!$CU257-1,"")</f>
        <v/>
      </c>
      <c r="AH257" s="173" t="str">
        <f>IFERROR(Inv_SY_B!AH257/Inv_SY_B!$CU257-1,"")</f>
        <v/>
      </c>
      <c r="AI257" s="173" t="str">
        <f>IFERROR(Inv_SY_B!AI257/Inv_SY_B!$CU257-1,"")</f>
        <v/>
      </c>
      <c r="AJ257" s="173" t="str">
        <f>IFERROR(Inv_SY_B!AJ257/Inv_SY_B!$CU257-1,"")</f>
        <v/>
      </c>
      <c r="AK257" s="173" t="str">
        <f>IFERROR(Inv_SY_B!AK257/Inv_SY_B!$CU257-1,"")</f>
        <v/>
      </c>
      <c r="AL257" s="173" t="str">
        <f>IFERROR(Inv_SY_B!AL257/Inv_SY_B!$CU257-1,"")</f>
        <v/>
      </c>
      <c r="AM257" s="173" t="str">
        <f>IFERROR(Inv_SY_B!AM257/Inv_SY_B!$CU257-1,"")</f>
        <v/>
      </c>
      <c r="AN257" s="173" t="str">
        <f>IFERROR(Inv_SY_B!AN257/Inv_SY_B!$CU257-1,"")</f>
        <v/>
      </c>
      <c r="AO257" s="173" t="str">
        <f>IFERROR(Inv_SY_B!AO257/Inv_SY_B!$CU257-1,"")</f>
        <v/>
      </c>
      <c r="AP257" s="173" t="str">
        <f>IFERROR(Inv_SY_B!AP257/Inv_SY_B!$CU257-1,"")</f>
        <v/>
      </c>
      <c r="AQ257" s="173" t="str">
        <f>IFERROR(Inv_SY_B!AQ257/Inv_SY_B!$CU257-1,"")</f>
        <v/>
      </c>
      <c r="AR257" s="173" t="str">
        <f>IFERROR(Inv_SY_B!AR257/Inv_SY_B!$CU257-1,"")</f>
        <v/>
      </c>
      <c r="AS257" s="173" t="str">
        <f>IFERROR(Inv_SY_B!AS257/Inv_SY_B!$CU257-1,"")</f>
        <v/>
      </c>
      <c r="AT257" s="173" t="str">
        <f>IFERROR(Inv_SY_B!AT257/Inv_SY_B!$CU257-1,"")</f>
        <v/>
      </c>
      <c r="AU257" s="173" t="str">
        <f>IFERROR(Inv_SY_B!AU257/Inv_SY_B!$CU257-1,"")</f>
        <v/>
      </c>
      <c r="AV257" s="173" t="str">
        <f>IFERROR(Inv_SY_B!AV257/Inv_SY_B!$CU257-1,"")</f>
        <v/>
      </c>
      <c r="AW257" s="173" t="str">
        <f>IFERROR(Inv_SY_B!AW257/Inv_SY_B!$CU257-1,"")</f>
        <v/>
      </c>
      <c r="AX257" s="173" t="str">
        <f>IFERROR(Inv_SY_B!AX257/Inv_SY_B!$CU257-1,"")</f>
        <v/>
      </c>
      <c r="AY257" s="173" t="str">
        <f>IFERROR(Inv_SY_B!AY257/Inv_SY_B!$CU257-1,"")</f>
        <v/>
      </c>
      <c r="AZ257" s="173" t="str">
        <f>IFERROR(Inv_SY_B!AZ257/Inv_SY_B!$CU257-1,"")</f>
        <v/>
      </c>
      <c r="BA257" s="173" t="str">
        <f>IFERROR(Inv_SY_B!BA257/Inv_SY_B!$CU257-1,"")</f>
        <v/>
      </c>
      <c r="BB257" s="173" t="str">
        <f>IFERROR(Inv_SY_B!BB257/Inv_SY_B!$CU257-1,"")</f>
        <v/>
      </c>
      <c r="BC257" s="173" t="str">
        <f>IFERROR(Inv_SY_B!BC257/Inv_SY_B!$CU257-1,"")</f>
        <v/>
      </c>
      <c r="BD257" s="173" t="str">
        <f>IFERROR(Inv_SY_B!BD257/Inv_SY_B!$CU257-1,"")</f>
        <v/>
      </c>
      <c r="BE257" s="173" t="str">
        <f>IFERROR(Inv_SY_B!BE257/Inv_SY_B!$CU257-1,"")</f>
        <v/>
      </c>
      <c r="BF257" s="173" t="str">
        <f>IFERROR(Inv_SY_B!BF257/Inv_SY_B!$CU257-1,"")</f>
        <v/>
      </c>
      <c r="BG257" s="173" t="str">
        <f>IFERROR(Inv_SY_B!BG257/Inv_SY_B!$CU257-1,"")</f>
        <v/>
      </c>
      <c r="BH257" s="173" t="str">
        <f>IFERROR(Inv_SY_B!BH257/Inv_SY_B!$CU257-1,"")</f>
        <v/>
      </c>
      <c r="BI257" s="173" t="str">
        <f>IFERROR(Inv_SY_B!BI257/Inv_SY_B!$CU257-1,"")</f>
        <v/>
      </c>
      <c r="BJ257" s="173" t="str">
        <f>IFERROR(Inv_SY_B!BJ257/Inv_SY_B!$CU257-1,"")</f>
        <v/>
      </c>
      <c r="BK257" s="173" t="str">
        <f>IFERROR(Inv_SY_B!BK257/Inv_SY_B!$CU257-1,"")</f>
        <v/>
      </c>
      <c r="BL257" s="173" t="str">
        <f>IFERROR(Inv_SY_B!BL257/Inv_SY_B!$CU257-1,"")</f>
        <v/>
      </c>
      <c r="BM257" s="173" t="str">
        <f>IFERROR(Inv_SY_B!BM257/Inv_SY_B!$CU257-1,"")</f>
        <v/>
      </c>
      <c r="BN257" s="173" t="str">
        <f>IFERROR(Inv_SY_B!BN257/Inv_SY_B!$CU257-1,"")</f>
        <v/>
      </c>
      <c r="BO257" s="173" t="str">
        <f>IFERROR(Inv_SY_B!BO257/Inv_SY_B!$CU257-1,"")</f>
        <v/>
      </c>
      <c r="BP257" s="173" t="str">
        <f>IFERROR(Inv_SY_B!BP257/Inv_SY_B!$CU257-1,"")</f>
        <v/>
      </c>
      <c r="BQ257" s="173" t="str">
        <f>IFERROR(Inv_SY_B!BQ257/Inv_SY_B!$CU257-1,"")</f>
        <v/>
      </c>
      <c r="BR257" s="173" t="str">
        <f>IFERROR(Inv_SY_B!BR257/Inv_SY_B!$CU257-1,"")</f>
        <v/>
      </c>
      <c r="BS257" s="173" t="str">
        <f>IFERROR(Inv_SY_B!BS257/Inv_SY_B!$CU257-1,"")</f>
        <v/>
      </c>
      <c r="BT257" s="173" t="str">
        <f>IFERROR(Inv_SY_B!BT257/Inv_SY_B!$CU257-1,"")</f>
        <v/>
      </c>
      <c r="BU257" s="173" t="str">
        <f>IFERROR(Inv_SY_B!BU257/Inv_SY_B!$CU257-1,"")</f>
        <v/>
      </c>
      <c r="BV257" s="173" t="str">
        <f>IFERROR(Inv_SY_B!BV257/Inv_SY_B!$CU257-1,"")</f>
        <v/>
      </c>
      <c r="BW257" s="173" t="str">
        <f>IFERROR(Inv_SY_B!BW257/Inv_SY_B!$CU257-1,"")</f>
        <v/>
      </c>
      <c r="BX257" s="173" t="str">
        <f>IFERROR(Inv_SY_B!BX257/Inv_SY_B!$CU257-1,"")</f>
        <v/>
      </c>
      <c r="BY257" s="173" t="str">
        <f>IFERROR(Inv_SY_B!BY257/Inv_SY_B!$CU257-1,"")</f>
        <v/>
      </c>
      <c r="BZ257" s="173" t="str">
        <f>IFERROR(Inv_SY_B!BZ257/Inv_SY_B!$CU257-1,"")</f>
        <v/>
      </c>
      <c r="CA257" s="173" t="str">
        <f>IFERROR(Inv_SY_B!CA257/Inv_SY_B!$CU257-1,"")</f>
        <v/>
      </c>
      <c r="CB257" s="173" t="str">
        <f>IFERROR(Inv_SY_B!CB257/Inv_SY_B!$CU257-1,"")</f>
        <v/>
      </c>
      <c r="CC257" s="173" t="str">
        <f>IFERROR(Inv_SY_B!CC257/Inv_SY_B!$CU257-1,"")</f>
        <v/>
      </c>
      <c r="CD257" s="173" t="str">
        <f>IFERROR(Inv_SY_B!CD257/Inv_SY_B!$CU257-1,"")</f>
        <v/>
      </c>
      <c r="CE257" s="173" t="str">
        <f>IFERROR(Inv_SY_B!CE257/Inv_SY_B!$CU257-1,"")</f>
        <v/>
      </c>
      <c r="CF257" s="173" t="str">
        <f>IFERROR(Inv_SY_B!CF257/Inv_SY_B!$CU257-1,"")</f>
        <v/>
      </c>
      <c r="CG257" s="173" t="str">
        <f>IFERROR(Inv_SY_B!CG257/Inv_SY_B!$CU257-1,"")</f>
        <v/>
      </c>
      <c r="CH257" s="173" t="str">
        <f>IFERROR(Inv_SY_B!CH257/Inv_SY_B!$CU257-1,"")</f>
        <v/>
      </c>
      <c r="CI257" s="173" t="str">
        <f>IFERROR(Inv_SY_B!CI257/Inv_SY_B!$CU257-1,"")</f>
        <v/>
      </c>
      <c r="CJ257" s="173" t="str">
        <f>IFERROR(Inv_SY_B!CJ257/Inv_SY_B!$CU257-1,"")</f>
        <v/>
      </c>
      <c r="CK257" s="173" t="str">
        <f>IFERROR(Inv_SY_B!CK257/Inv_SY_B!$CU257-1,"")</f>
        <v/>
      </c>
      <c r="CL257" s="173" t="str">
        <f>IFERROR(Inv_SY_B!CL257/Inv_SY_B!$CU257-1,"")</f>
        <v/>
      </c>
      <c r="CM257" s="173" t="str">
        <f>IFERROR(Inv_SY_B!CM257/Inv_SY_B!$CU257-1,"")</f>
        <v/>
      </c>
      <c r="CN257" s="173" t="str">
        <f>IFERROR(Inv_SY_B!CN257/Inv_SY_B!$CU257-1,"")</f>
        <v/>
      </c>
      <c r="CO257" s="173" t="str">
        <f>IFERROR(Inv_SY_B!CO257/Inv_SY_B!$CU257-1,"")</f>
        <v/>
      </c>
      <c r="CP257" s="173" t="str">
        <f>IFERROR(Inv_SY_B!CP257/Inv_SY_B!$CU257-1,"")</f>
        <v/>
      </c>
      <c r="CQ257" s="173" t="str">
        <f>IFERROR(Inv_SY_B!CQ257/Inv_SY_B!$CU257-1,"")</f>
        <v/>
      </c>
      <c r="CR257" s="173" t="str">
        <f>IFERROR(Inv_SY_B!CR257/Inv_SY_B!$CU257-1,"")</f>
        <v/>
      </c>
      <c r="CS257" s="173" t="str">
        <f>IFERROR(Inv_SY_B!CS257/Inv_SY_B!$CU257-1,"")</f>
        <v/>
      </c>
      <c r="CT257" s="173" t="str">
        <f>IFERROR(Inv_SY_B!CT257/Inv_SY_B!$CU257-1,"")</f>
        <v/>
      </c>
      <c r="CU257" s="173"/>
      <c r="CV257" s="173"/>
      <c r="CW257" s="173"/>
      <c r="CX257" s="173"/>
    </row>
    <row r="258" spans="2:102">
      <c r="B258" s="164">
        <f t="shared" si="5"/>
        <v>45950</v>
      </c>
      <c r="C258" s="173" t="str">
        <f>IFERROR(Inv_SY_B!C258/Inv_SY_B!$CU258-1,"")</f>
        <v/>
      </c>
      <c r="D258" s="173" t="str">
        <f>IFERROR(Inv_SY_B!D258/Inv_SY_B!$CU258-1,"")</f>
        <v/>
      </c>
      <c r="E258" s="173" t="str">
        <f>IFERROR(Inv_SY_B!E258/Inv_SY_B!$CU258-1,"")</f>
        <v/>
      </c>
      <c r="F258" s="173" t="str">
        <f>IFERROR(Inv_SY_B!F258/Inv_SY_B!$CU258-1,"")</f>
        <v/>
      </c>
      <c r="G258" s="173" t="str">
        <f>IFERROR(Inv_SY_B!G258/Inv_SY_B!$CU258-1,"")</f>
        <v/>
      </c>
      <c r="H258" s="173" t="str">
        <f>IFERROR(Inv_SY_B!H258/Inv_SY_B!$CU258-1,"")</f>
        <v/>
      </c>
      <c r="I258" s="173" t="str">
        <f>IFERROR(Inv_SY_B!I258/Inv_SY_B!$CU258-1,"")</f>
        <v/>
      </c>
      <c r="J258" s="173" t="str">
        <f>IFERROR(Inv_SY_B!J258/Inv_SY_B!$CU258-1,"")</f>
        <v/>
      </c>
      <c r="K258" s="173" t="str">
        <f>IFERROR(Inv_SY_B!K258/Inv_SY_B!$CU258-1,"")</f>
        <v/>
      </c>
      <c r="L258" s="173" t="str">
        <f>IFERROR(Inv_SY_B!L258/Inv_SY_B!$CU258-1,"")</f>
        <v/>
      </c>
      <c r="M258" s="173" t="str">
        <f>IFERROR(Inv_SY_B!M258/Inv_SY_B!$CU258-1,"")</f>
        <v/>
      </c>
      <c r="N258" s="173" t="str">
        <f>IFERROR(Inv_SY_B!N258/Inv_SY_B!$CU258-1,"")</f>
        <v/>
      </c>
      <c r="O258" s="173" t="str">
        <f>IFERROR(Inv_SY_B!O258/Inv_SY_B!$CU258-1,"")</f>
        <v/>
      </c>
      <c r="P258" s="173" t="str">
        <f>IFERROR(Inv_SY_B!P258/Inv_SY_B!$CU258-1,"")</f>
        <v/>
      </c>
      <c r="Q258" s="173" t="str">
        <f>IFERROR(Inv_SY_B!Q258/Inv_SY_B!$CU258-1,"")</f>
        <v/>
      </c>
      <c r="R258" s="173" t="str">
        <f>IFERROR(Inv_SY_B!R258/Inv_SY_B!$CU258-1,"")</f>
        <v/>
      </c>
      <c r="S258" s="173" t="str">
        <f>IFERROR(Inv_SY_B!S258/Inv_SY_B!$CU258-1,"")</f>
        <v/>
      </c>
      <c r="T258" s="173" t="str">
        <f>IFERROR(Inv_SY_B!T258/Inv_SY_B!$CU258-1,"")</f>
        <v/>
      </c>
      <c r="U258" s="173" t="str">
        <f>IFERROR(Inv_SY_B!U258/Inv_SY_B!$CU258-1,"")</f>
        <v/>
      </c>
      <c r="V258" s="173" t="str">
        <f>IFERROR(Inv_SY_B!V258/Inv_SY_B!$CU258-1,"")</f>
        <v/>
      </c>
      <c r="W258" s="173" t="str">
        <f>IFERROR(Inv_SY_B!W258/Inv_SY_B!$CU258-1,"")</f>
        <v/>
      </c>
      <c r="X258" s="173" t="str">
        <f>IFERROR(Inv_SY_B!X258/Inv_SY_B!$CU258-1,"")</f>
        <v/>
      </c>
      <c r="Y258" s="173" t="str">
        <f>IFERROR(Inv_SY_B!Y258/Inv_SY_B!$CU258-1,"")</f>
        <v/>
      </c>
      <c r="Z258" s="173" t="str">
        <f>IFERROR(Inv_SY_B!Z258/Inv_SY_B!$CU258-1,"")</f>
        <v/>
      </c>
      <c r="AA258" s="173" t="str">
        <f>IFERROR(Inv_SY_B!AA258/Inv_SY_B!$CU258-1,"")</f>
        <v/>
      </c>
      <c r="AB258" s="173" t="str">
        <f>IFERROR(Inv_SY_B!AB258/Inv_SY_B!$CU258-1,"")</f>
        <v/>
      </c>
      <c r="AC258" s="173" t="str">
        <f>IFERROR(Inv_SY_B!AC258/Inv_SY_B!$CU258-1,"")</f>
        <v/>
      </c>
      <c r="AD258" s="173" t="str">
        <f>IFERROR(Inv_SY_B!AD258/Inv_SY_B!$CU258-1,"")</f>
        <v/>
      </c>
      <c r="AE258" s="173" t="str">
        <f>IFERROR(Inv_SY_B!AE258/Inv_SY_B!$CU258-1,"")</f>
        <v/>
      </c>
      <c r="AF258" s="173" t="str">
        <f>IFERROR(Inv_SY_B!AF258/Inv_SY_B!$CU258-1,"")</f>
        <v/>
      </c>
      <c r="AG258" s="173" t="str">
        <f>IFERROR(Inv_SY_B!AG258/Inv_SY_B!$CU258-1,"")</f>
        <v/>
      </c>
      <c r="AH258" s="173" t="str">
        <f>IFERROR(Inv_SY_B!AH258/Inv_SY_B!$CU258-1,"")</f>
        <v/>
      </c>
      <c r="AI258" s="173" t="str">
        <f>IFERROR(Inv_SY_B!AI258/Inv_SY_B!$CU258-1,"")</f>
        <v/>
      </c>
      <c r="AJ258" s="173" t="str">
        <f>IFERROR(Inv_SY_B!AJ258/Inv_SY_B!$CU258-1,"")</f>
        <v/>
      </c>
      <c r="AK258" s="173" t="str">
        <f>IFERROR(Inv_SY_B!AK258/Inv_SY_B!$CU258-1,"")</f>
        <v/>
      </c>
      <c r="AL258" s="173" t="str">
        <f>IFERROR(Inv_SY_B!AL258/Inv_SY_B!$CU258-1,"")</f>
        <v/>
      </c>
      <c r="AM258" s="173" t="str">
        <f>IFERROR(Inv_SY_B!AM258/Inv_SY_B!$CU258-1,"")</f>
        <v/>
      </c>
      <c r="AN258" s="173" t="str">
        <f>IFERROR(Inv_SY_B!AN258/Inv_SY_B!$CU258-1,"")</f>
        <v/>
      </c>
      <c r="AO258" s="173" t="str">
        <f>IFERROR(Inv_SY_B!AO258/Inv_SY_B!$CU258-1,"")</f>
        <v/>
      </c>
      <c r="AP258" s="173" t="str">
        <f>IFERROR(Inv_SY_B!AP258/Inv_SY_B!$CU258-1,"")</f>
        <v/>
      </c>
      <c r="AQ258" s="173" t="str">
        <f>IFERROR(Inv_SY_B!AQ258/Inv_SY_B!$CU258-1,"")</f>
        <v/>
      </c>
      <c r="AR258" s="173" t="str">
        <f>IFERROR(Inv_SY_B!AR258/Inv_SY_B!$CU258-1,"")</f>
        <v/>
      </c>
      <c r="AS258" s="173" t="str">
        <f>IFERROR(Inv_SY_B!AS258/Inv_SY_B!$CU258-1,"")</f>
        <v/>
      </c>
      <c r="AT258" s="173" t="str">
        <f>IFERROR(Inv_SY_B!AT258/Inv_SY_B!$CU258-1,"")</f>
        <v/>
      </c>
      <c r="AU258" s="173" t="str">
        <f>IFERROR(Inv_SY_B!AU258/Inv_SY_B!$CU258-1,"")</f>
        <v/>
      </c>
      <c r="AV258" s="173" t="str">
        <f>IFERROR(Inv_SY_B!AV258/Inv_SY_B!$CU258-1,"")</f>
        <v/>
      </c>
      <c r="AW258" s="173" t="str">
        <f>IFERROR(Inv_SY_B!AW258/Inv_SY_B!$CU258-1,"")</f>
        <v/>
      </c>
      <c r="AX258" s="173" t="str">
        <f>IFERROR(Inv_SY_B!AX258/Inv_SY_B!$CU258-1,"")</f>
        <v/>
      </c>
      <c r="AY258" s="173" t="str">
        <f>IFERROR(Inv_SY_B!AY258/Inv_SY_B!$CU258-1,"")</f>
        <v/>
      </c>
      <c r="AZ258" s="173" t="str">
        <f>IFERROR(Inv_SY_B!AZ258/Inv_SY_B!$CU258-1,"")</f>
        <v/>
      </c>
      <c r="BA258" s="173" t="str">
        <f>IFERROR(Inv_SY_B!BA258/Inv_SY_B!$CU258-1,"")</f>
        <v/>
      </c>
      <c r="BB258" s="173" t="str">
        <f>IFERROR(Inv_SY_B!BB258/Inv_SY_B!$CU258-1,"")</f>
        <v/>
      </c>
      <c r="BC258" s="173" t="str">
        <f>IFERROR(Inv_SY_B!BC258/Inv_SY_B!$CU258-1,"")</f>
        <v/>
      </c>
      <c r="BD258" s="173" t="str">
        <f>IFERROR(Inv_SY_B!BD258/Inv_SY_B!$CU258-1,"")</f>
        <v/>
      </c>
      <c r="BE258" s="173" t="str">
        <f>IFERROR(Inv_SY_B!BE258/Inv_SY_B!$CU258-1,"")</f>
        <v/>
      </c>
      <c r="BF258" s="173" t="str">
        <f>IFERROR(Inv_SY_B!BF258/Inv_SY_B!$CU258-1,"")</f>
        <v/>
      </c>
      <c r="BG258" s="173" t="str">
        <f>IFERROR(Inv_SY_B!BG258/Inv_SY_B!$CU258-1,"")</f>
        <v/>
      </c>
      <c r="BH258" s="173" t="str">
        <f>IFERROR(Inv_SY_B!BH258/Inv_SY_B!$CU258-1,"")</f>
        <v/>
      </c>
      <c r="BI258" s="173" t="str">
        <f>IFERROR(Inv_SY_B!BI258/Inv_SY_B!$CU258-1,"")</f>
        <v/>
      </c>
      <c r="BJ258" s="173" t="str">
        <f>IFERROR(Inv_SY_B!BJ258/Inv_SY_B!$CU258-1,"")</f>
        <v/>
      </c>
      <c r="BK258" s="173" t="str">
        <f>IFERROR(Inv_SY_B!BK258/Inv_SY_B!$CU258-1,"")</f>
        <v/>
      </c>
      <c r="BL258" s="173" t="str">
        <f>IFERROR(Inv_SY_B!BL258/Inv_SY_B!$CU258-1,"")</f>
        <v/>
      </c>
      <c r="BM258" s="173" t="str">
        <f>IFERROR(Inv_SY_B!BM258/Inv_SY_B!$CU258-1,"")</f>
        <v/>
      </c>
      <c r="BN258" s="173" t="str">
        <f>IFERROR(Inv_SY_B!BN258/Inv_SY_B!$CU258-1,"")</f>
        <v/>
      </c>
      <c r="BO258" s="173" t="str">
        <f>IFERROR(Inv_SY_B!BO258/Inv_SY_B!$CU258-1,"")</f>
        <v/>
      </c>
      <c r="BP258" s="173" t="str">
        <f>IFERROR(Inv_SY_B!BP258/Inv_SY_B!$CU258-1,"")</f>
        <v/>
      </c>
      <c r="BQ258" s="173" t="str">
        <f>IFERROR(Inv_SY_B!BQ258/Inv_SY_B!$CU258-1,"")</f>
        <v/>
      </c>
      <c r="BR258" s="173" t="str">
        <f>IFERROR(Inv_SY_B!BR258/Inv_SY_B!$CU258-1,"")</f>
        <v/>
      </c>
      <c r="BS258" s="173" t="str">
        <f>IFERROR(Inv_SY_B!BS258/Inv_SY_B!$CU258-1,"")</f>
        <v/>
      </c>
      <c r="BT258" s="173" t="str">
        <f>IFERROR(Inv_SY_B!BT258/Inv_SY_B!$CU258-1,"")</f>
        <v/>
      </c>
      <c r="BU258" s="173" t="str">
        <f>IFERROR(Inv_SY_B!BU258/Inv_SY_B!$CU258-1,"")</f>
        <v/>
      </c>
      <c r="BV258" s="173" t="str">
        <f>IFERROR(Inv_SY_B!BV258/Inv_SY_B!$CU258-1,"")</f>
        <v/>
      </c>
      <c r="BW258" s="173" t="str">
        <f>IFERROR(Inv_SY_B!BW258/Inv_SY_B!$CU258-1,"")</f>
        <v/>
      </c>
      <c r="BX258" s="173" t="str">
        <f>IFERROR(Inv_SY_B!BX258/Inv_SY_B!$CU258-1,"")</f>
        <v/>
      </c>
      <c r="BY258" s="173" t="str">
        <f>IFERROR(Inv_SY_B!BY258/Inv_SY_B!$CU258-1,"")</f>
        <v/>
      </c>
      <c r="BZ258" s="173" t="str">
        <f>IFERROR(Inv_SY_B!BZ258/Inv_SY_B!$CU258-1,"")</f>
        <v/>
      </c>
      <c r="CA258" s="173" t="str">
        <f>IFERROR(Inv_SY_B!CA258/Inv_SY_B!$CU258-1,"")</f>
        <v/>
      </c>
      <c r="CB258" s="173" t="str">
        <f>IFERROR(Inv_SY_B!CB258/Inv_SY_B!$CU258-1,"")</f>
        <v/>
      </c>
      <c r="CC258" s="173" t="str">
        <f>IFERROR(Inv_SY_B!CC258/Inv_SY_B!$CU258-1,"")</f>
        <v/>
      </c>
      <c r="CD258" s="173" t="str">
        <f>IFERROR(Inv_SY_B!CD258/Inv_SY_B!$CU258-1,"")</f>
        <v/>
      </c>
      <c r="CE258" s="173" t="str">
        <f>IFERROR(Inv_SY_B!CE258/Inv_SY_B!$CU258-1,"")</f>
        <v/>
      </c>
      <c r="CF258" s="173" t="str">
        <f>IFERROR(Inv_SY_B!CF258/Inv_SY_B!$CU258-1,"")</f>
        <v/>
      </c>
      <c r="CG258" s="173" t="str">
        <f>IFERROR(Inv_SY_B!CG258/Inv_SY_B!$CU258-1,"")</f>
        <v/>
      </c>
      <c r="CH258" s="173" t="str">
        <f>IFERROR(Inv_SY_B!CH258/Inv_SY_B!$CU258-1,"")</f>
        <v/>
      </c>
      <c r="CI258" s="173" t="str">
        <f>IFERROR(Inv_SY_B!CI258/Inv_SY_B!$CU258-1,"")</f>
        <v/>
      </c>
      <c r="CJ258" s="173" t="str">
        <f>IFERROR(Inv_SY_B!CJ258/Inv_SY_B!$CU258-1,"")</f>
        <v/>
      </c>
      <c r="CK258" s="173" t="str">
        <f>IFERROR(Inv_SY_B!CK258/Inv_SY_B!$CU258-1,"")</f>
        <v/>
      </c>
      <c r="CL258" s="173" t="str">
        <f>IFERROR(Inv_SY_B!CL258/Inv_SY_B!$CU258-1,"")</f>
        <v/>
      </c>
      <c r="CM258" s="173" t="str">
        <f>IFERROR(Inv_SY_B!CM258/Inv_SY_B!$CU258-1,"")</f>
        <v/>
      </c>
      <c r="CN258" s="173" t="str">
        <f>IFERROR(Inv_SY_B!CN258/Inv_SY_B!$CU258-1,"")</f>
        <v/>
      </c>
      <c r="CO258" s="173" t="str">
        <f>IFERROR(Inv_SY_B!CO258/Inv_SY_B!$CU258-1,"")</f>
        <v/>
      </c>
      <c r="CP258" s="173" t="str">
        <f>IFERROR(Inv_SY_B!CP258/Inv_SY_B!$CU258-1,"")</f>
        <v/>
      </c>
      <c r="CQ258" s="173" t="str">
        <f>IFERROR(Inv_SY_B!CQ258/Inv_SY_B!$CU258-1,"")</f>
        <v/>
      </c>
      <c r="CR258" s="173" t="str">
        <f>IFERROR(Inv_SY_B!CR258/Inv_SY_B!$CU258-1,"")</f>
        <v/>
      </c>
      <c r="CS258" s="173" t="str">
        <f>IFERROR(Inv_SY_B!CS258/Inv_SY_B!$CU258-1,"")</f>
        <v/>
      </c>
      <c r="CT258" s="173" t="str">
        <f>IFERROR(Inv_SY_B!CT258/Inv_SY_B!$CU258-1,"")</f>
        <v/>
      </c>
      <c r="CU258" s="173"/>
      <c r="CV258" s="173"/>
      <c r="CW258" s="173"/>
      <c r="CX258" s="173"/>
    </row>
    <row r="259" spans="2:102">
      <c r="B259" s="164">
        <f t="shared" si="5"/>
        <v>45951</v>
      </c>
      <c r="C259" s="173" t="str">
        <f>IFERROR(Inv_SY_B!C259/Inv_SY_B!$CU259-1,"")</f>
        <v/>
      </c>
      <c r="D259" s="173" t="str">
        <f>IFERROR(Inv_SY_B!D259/Inv_SY_B!$CU259-1,"")</f>
        <v/>
      </c>
      <c r="E259" s="173" t="str">
        <f>IFERROR(Inv_SY_B!E259/Inv_SY_B!$CU259-1,"")</f>
        <v/>
      </c>
      <c r="F259" s="173" t="str">
        <f>IFERROR(Inv_SY_B!F259/Inv_SY_B!$CU259-1,"")</f>
        <v/>
      </c>
      <c r="G259" s="173" t="str">
        <f>IFERROR(Inv_SY_B!G259/Inv_SY_B!$CU259-1,"")</f>
        <v/>
      </c>
      <c r="H259" s="173" t="str">
        <f>IFERROR(Inv_SY_B!H259/Inv_SY_B!$CU259-1,"")</f>
        <v/>
      </c>
      <c r="I259" s="173" t="str">
        <f>IFERROR(Inv_SY_B!I259/Inv_SY_B!$CU259-1,"")</f>
        <v/>
      </c>
      <c r="J259" s="173" t="str">
        <f>IFERROR(Inv_SY_B!J259/Inv_SY_B!$CU259-1,"")</f>
        <v/>
      </c>
      <c r="K259" s="173" t="str">
        <f>IFERROR(Inv_SY_B!K259/Inv_SY_B!$CU259-1,"")</f>
        <v/>
      </c>
      <c r="L259" s="173" t="str">
        <f>IFERROR(Inv_SY_B!L259/Inv_SY_B!$CU259-1,"")</f>
        <v/>
      </c>
      <c r="M259" s="173" t="str">
        <f>IFERROR(Inv_SY_B!M259/Inv_SY_B!$CU259-1,"")</f>
        <v/>
      </c>
      <c r="N259" s="173" t="str">
        <f>IFERROR(Inv_SY_B!N259/Inv_SY_B!$CU259-1,"")</f>
        <v/>
      </c>
      <c r="O259" s="173" t="str">
        <f>IFERROR(Inv_SY_B!O259/Inv_SY_B!$CU259-1,"")</f>
        <v/>
      </c>
      <c r="P259" s="173" t="str">
        <f>IFERROR(Inv_SY_B!P259/Inv_SY_B!$CU259-1,"")</f>
        <v/>
      </c>
      <c r="Q259" s="173" t="str">
        <f>IFERROR(Inv_SY_B!Q259/Inv_SY_B!$CU259-1,"")</f>
        <v/>
      </c>
      <c r="R259" s="173" t="str">
        <f>IFERROR(Inv_SY_B!R259/Inv_SY_B!$CU259-1,"")</f>
        <v/>
      </c>
      <c r="S259" s="173" t="str">
        <f>IFERROR(Inv_SY_B!S259/Inv_SY_B!$CU259-1,"")</f>
        <v/>
      </c>
      <c r="T259" s="173" t="str">
        <f>IFERROR(Inv_SY_B!T259/Inv_SY_B!$CU259-1,"")</f>
        <v/>
      </c>
      <c r="U259" s="173" t="str">
        <f>IFERROR(Inv_SY_B!U259/Inv_SY_B!$CU259-1,"")</f>
        <v/>
      </c>
      <c r="V259" s="173" t="str">
        <f>IFERROR(Inv_SY_B!V259/Inv_SY_B!$CU259-1,"")</f>
        <v/>
      </c>
      <c r="W259" s="173" t="str">
        <f>IFERROR(Inv_SY_B!W259/Inv_SY_B!$CU259-1,"")</f>
        <v/>
      </c>
      <c r="X259" s="173" t="str">
        <f>IFERROR(Inv_SY_B!X259/Inv_SY_B!$CU259-1,"")</f>
        <v/>
      </c>
      <c r="Y259" s="173" t="str">
        <f>IFERROR(Inv_SY_B!Y259/Inv_SY_B!$CU259-1,"")</f>
        <v/>
      </c>
      <c r="Z259" s="173" t="str">
        <f>IFERROR(Inv_SY_B!Z259/Inv_SY_B!$CU259-1,"")</f>
        <v/>
      </c>
      <c r="AA259" s="173" t="str">
        <f>IFERROR(Inv_SY_B!AA259/Inv_SY_B!$CU259-1,"")</f>
        <v/>
      </c>
      <c r="AB259" s="173" t="str">
        <f>IFERROR(Inv_SY_B!AB259/Inv_SY_B!$CU259-1,"")</f>
        <v/>
      </c>
      <c r="AC259" s="173" t="str">
        <f>IFERROR(Inv_SY_B!AC259/Inv_SY_B!$CU259-1,"")</f>
        <v/>
      </c>
      <c r="AD259" s="173" t="str">
        <f>IFERROR(Inv_SY_B!AD259/Inv_SY_B!$CU259-1,"")</f>
        <v/>
      </c>
      <c r="AE259" s="173" t="str">
        <f>IFERROR(Inv_SY_B!AE259/Inv_SY_B!$CU259-1,"")</f>
        <v/>
      </c>
      <c r="AF259" s="173" t="str">
        <f>IFERROR(Inv_SY_B!AF259/Inv_SY_B!$CU259-1,"")</f>
        <v/>
      </c>
      <c r="AG259" s="173" t="str">
        <f>IFERROR(Inv_SY_B!AG259/Inv_SY_B!$CU259-1,"")</f>
        <v/>
      </c>
      <c r="AH259" s="173" t="str">
        <f>IFERROR(Inv_SY_B!AH259/Inv_SY_B!$CU259-1,"")</f>
        <v/>
      </c>
      <c r="AI259" s="173" t="str">
        <f>IFERROR(Inv_SY_B!AI259/Inv_SY_B!$CU259-1,"")</f>
        <v/>
      </c>
      <c r="AJ259" s="173" t="str">
        <f>IFERROR(Inv_SY_B!AJ259/Inv_SY_B!$CU259-1,"")</f>
        <v/>
      </c>
      <c r="AK259" s="173" t="str">
        <f>IFERROR(Inv_SY_B!AK259/Inv_SY_B!$CU259-1,"")</f>
        <v/>
      </c>
      <c r="AL259" s="173" t="str">
        <f>IFERROR(Inv_SY_B!AL259/Inv_SY_B!$CU259-1,"")</f>
        <v/>
      </c>
      <c r="AM259" s="173" t="str">
        <f>IFERROR(Inv_SY_B!AM259/Inv_SY_B!$CU259-1,"")</f>
        <v/>
      </c>
      <c r="AN259" s="173" t="str">
        <f>IFERROR(Inv_SY_B!AN259/Inv_SY_B!$CU259-1,"")</f>
        <v/>
      </c>
      <c r="AO259" s="173" t="str">
        <f>IFERROR(Inv_SY_B!AO259/Inv_SY_B!$CU259-1,"")</f>
        <v/>
      </c>
      <c r="AP259" s="173" t="str">
        <f>IFERROR(Inv_SY_B!AP259/Inv_SY_B!$CU259-1,"")</f>
        <v/>
      </c>
      <c r="AQ259" s="173" t="str">
        <f>IFERROR(Inv_SY_B!AQ259/Inv_SY_B!$CU259-1,"")</f>
        <v/>
      </c>
      <c r="AR259" s="173" t="str">
        <f>IFERROR(Inv_SY_B!AR259/Inv_SY_B!$CU259-1,"")</f>
        <v/>
      </c>
      <c r="AS259" s="173" t="str">
        <f>IFERROR(Inv_SY_B!AS259/Inv_SY_B!$CU259-1,"")</f>
        <v/>
      </c>
      <c r="AT259" s="173" t="str">
        <f>IFERROR(Inv_SY_B!AT259/Inv_SY_B!$CU259-1,"")</f>
        <v/>
      </c>
      <c r="AU259" s="173" t="str">
        <f>IFERROR(Inv_SY_B!AU259/Inv_SY_B!$CU259-1,"")</f>
        <v/>
      </c>
      <c r="AV259" s="173" t="str">
        <f>IFERROR(Inv_SY_B!AV259/Inv_SY_B!$CU259-1,"")</f>
        <v/>
      </c>
      <c r="AW259" s="173" t="str">
        <f>IFERROR(Inv_SY_B!AW259/Inv_SY_B!$CU259-1,"")</f>
        <v/>
      </c>
      <c r="AX259" s="173" t="str">
        <f>IFERROR(Inv_SY_B!AX259/Inv_SY_B!$CU259-1,"")</f>
        <v/>
      </c>
      <c r="AY259" s="173" t="str">
        <f>IFERROR(Inv_SY_B!AY259/Inv_SY_B!$CU259-1,"")</f>
        <v/>
      </c>
      <c r="AZ259" s="173" t="str">
        <f>IFERROR(Inv_SY_B!AZ259/Inv_SY_B!$CU259-1,"")</f>
        <v/>
      </c>
      <c r="BA259" s="173" t="str">
        <f>IFERROR(Inv_SY_B!BA259/Inv_SY_B!$CU259-1,"")</f>
        <v/>
      </c>
      <c r="BB259" s="173" t="str">
        <f>IFERROR(Inv_SY_B!BB259/Inv_SY_B!$CU259-1,"")</f>
        <v/>
      </c>
      <c r="BC259" s="173" t="str">
        <f>IFERROR(Inv_SY_B!BC259/Inv_SY_B!$CU259-1,"")</f>
        <v/>
      </c>
      <c r="BD259" s="173" t="str">
        <f>IFERROR(Inv_SY_B!BD259/Inv_SY_B!$CU259-1,"")</f>
        <v/>
      </c>
      <c r="BE259" s="173" t="str">
        <f>IFERROR(Inv_SY_B!BE259/Inv_SY_B!$CU259-1,"")</f>
        <v/>
      </c>
      <c r="BF259" s="173" t="str">
        <f>IFERROR(Inv_SY_B!BF259/Inv_SY_B!$CU259-1,"")</f>
        <v/>
      </c>
      <c r="BG259" s="173" t="str">
        <f>IFERROR(Inv_SY_B!BG259/Inv_SY_B!$CU259-1,"")</f>
        <v/>
      </c>
      <c r="BH259" s="173" t="str">
        <f>IFERROR(Inv_SY_B!BH259/Inv_SY_B!$CU259-1,"")</f>
        <v/>
      </c>
      <c r="BI259" s="173" t="str">
        <f>IFERROR(Inv_SY_B!BI259/Inv_SY_B!$CU259-1,"")</f>
        <v/>
      </c>
      <c r="BJ259" s="173" t="str">
        <f>IFERROR(Inv_SY_B!BJ259/Inv_SY_B!$CU259-1,"")</f>
        <v/>
      </c>
      <c r="BK259" s="173" t="str">
        <f>IFERROR(Inv_SY_B!BK259/Inv_SY_B!$CU259-1,"")</f>
        <v/>
      </c>
      <c r="BL259" s="173" t="str">
        <f>IFERROR(Inv_SY_B!BL259/Inv_SY_B!$CU259-1,"")</f>
        <v/>
      </c>
      <c r="BM259" s="173" t="str">
        <f>IFERROR(Inv_SY_B!BM259/Inv_SY_B!$CU259-1,"")</f>
        <v/>
      </c>
      <c r="BN259" s="173" t="str">
        <f>IFERROR(Inv_SY_B!BN259/Inv_SY_B!$CU259-1,"")</f>
        <v/>
      </c>
      <c r="BO259" s="173" t="str">
        <f>IFERROR(Inv_SY_B!BO259/Inv_SY_B!$CU259-1,"")</f>
        <v/>
      </c>
      <c r="BP259" s="173" t="str">
        <f>IFERROR(Inv_SY_B!BP259/Inv_SY_B!$CU259-1,"")</f>
        <v/>
      </c>
      <c r="BQ259" s="173" t="str">
        <f>IFERROR(Inv_SY_B!BQ259/Inv_SY_B!$CU259-1,"")</f>
        <v/>
      </c>
      <c r="BR259" s="173" t="str">
        <f>IFERROR(Inv_SY_B!BR259/Inv_SY_B!$CU259-1,"")</f>
        <v/>
      </c>
      <c r="BS259" s="173" t="str">
        <f>IFERROR(Inv_SY_B!BS259/Inv_SY_B!$CU259-1,"")</f>
        <v/>
      </c>
      <c r="BT259" s="173" t="str">
        <f>IFERROR(Inv_SY_B!BT259/Inv_SY_B!$CU259-1,"")</f>
        <v/>
      </c>
      <c r="BU259" s="173" t="str">
        <f>IFERROR(Inv_SY_B!BU259/Inv_SY_B!$CU259-1,"")</f>
        <v/>
      </c>
      <c r="BV259" s="173" t="str">
        <f>IFERROR(Inv_SY_B!BV259/Inv_SY_B!$CU259-1,"")</f>
        <v/>
      </c>
      <c r="BW259" s="173" t="str">
        <f>IFERROR(Inv_SY_B!BW259/Inv_SY_B!$CU259-1,"")</f>
        <v/>
      </c>
      <c r="BX259" s="173" t="str">
        <f>IFERROR(Inv_SY_B!BX259/Inv_SY_B!$CU259-1,"")</f>
        <v/>
      </c>
      <c r="BY259" s="173" t="str">
        <f>IFERROR(Inv_SY_B!BY259/Inv_SY_B!$CU259-1,"")</f>
        <v/>
      </c>
      <c r="BZ259" s="173" t="str">
        <f>IFERROR(Inv_SY_B!BZ259/Inv_SY_B!$CU259-1,"")</f>
        <v/>
      </c>
      <c r="CA259" s="173" t="str">
        <f>IFERROR(Inv_SY_B!CA259/Inv_SY_B!$CU259-1,"")</f>
        <v/>
      </c>
      <c r="CB259" s="173" t="str">
        <f>IFERROR(Inv_SY_B!CB259/Inv_SY_B!$CU259-1,"")</f>
        <v/>
      </c>
      <c r="CC259" s="173" t="str">
        <f>IFERROR(Inv_SY_B!CC259/Inv_SY_B!$CU259-1,"")</f>
        <v/>
      </c>
      <c r="CD259" s="173" t="str">
        <f>IFERROR(Inv_SY_B!CD259/Inv_SY_B!$CU259-1,"")</f>
        <v/>
      </c>
      <c r="CE259" s="173" t="str">
        <f>IFERROR(Inv_SY_B!CE259/Inv_SY_B!$CU259-1,"")</f>
        <v/>
      </c>
      <c r="CF259" s="173" t="str">
        <f>IFERROR(Inv_SY_B!CF259/Inv_SY_B!$CU259-1,"")</f>
        <v/>
      </c>
      <c r="CG259" s="173" t="str">
        <f>IFERROR(Inv_SY_B!CG259/Inv_SY_B!$CU259-1,"")</f>
        <v/>
      </c>
      <c r="CH259" s="173" t="str">
        <f>IFERROR(Inv_SY_B!CH259/Inv_SY_B!$CU259-1,"")</f>
        <v/>
      </c>
      <c r="CI259" s="173" t="str">
        <f>IFERROR(Inv_SY_B!CI259/Inv_SY_B!$CU259-1,"")</f>
        <v/>
      </c>
      <c r="CJ259" s="173" t="str">
        <f>IFERROR(Inv_SY_B!CJ259/Inv_SY_B!$CU259-1,"")</f>
        <v/>
      </c>
      <c r="CK259" s="173" t="str">
        <f>IFERROR(Inv_SY_B!CK259/Inv_SY_B!$CU259-1,"")</f>
        <v/>
      </c>
      <c r="CL259" s="173" t="str">
        <f>IFERROR(Inv_SY_B!CL259/Inv_SY_B!$CU259-1,"")</f>
        <v/>
      </c>
      <c r="CM259" s="173" t="str">
        <f>IFERROR(Inv_SY_B!CM259/Inv_SY_B!$CU259-1,"")</f>
        <v/>
      </c>
      <c r="CN259" s="173" t="str">
        <f>IFERROR(Inv_SY_B!CN259/Inv_SY_B!$CU259-1,"")</f>
        <v/>
      </c>
      <c r="CO259" s="173" t="str">
        <f>IFERROR(Inv_SY_B!CO259/Inv_SY_B!$CU259-1,"")</f>
        <v/>
      </c>
      <c r="CP259" s="173" t="str">
        <f>IFERROR(Inv_SY_B!CP259/Inv_SY_B!$CU259-1,"")</f>
        <v/>
      </c>
      <c r="CQ259" s="173" t="str">
        <f>IFERROR(Inv_SY_B!CQ259/Inv_SY_B!$CU259-1,"")</f>
        <v/>
      </c>
      <c r="CR259" s="173" t="str">
        <f>IFERROR(Inv_SY_B!CR259/Inv_SY_B!$CU259-1,"")</f>
        <v/>
      </c>
      <c r="CS259" s="173" t="str">
        <f>IFERROR(Inv_SY_B!CS259/Inv_SY_B!$CU259-1,"")</f>
        <v/>
      </c>
      <c r="CT259" s="173" t="str">
        <f>IFERROR(Inv_SY_B!CT259/Inv_SY_B!$CU259-1,"")</f>
        <v/>
      </c>
      <c r="CU259" s="173"/>
      <c r="CV259" s="173"/>
      <c r="CW259" s="173"/>
      <c r="CX259" s="173"/>
    </row>
    <row r="260" spans="2:102">
      <c r="B260" s="164">
        <f t="shared" si="5"/>
        <v>45952</v>
      </c>
      <c r="C260" s="173" t="str">
        <f>IFERROR(Inv_SY_B!C260/Inv_SY_B!$CU260-1,"")</f>
        <v/>
      </c>
      <c r="D260" s="173" t="str">
        <f>IFERROR(Inv_SY_B!D260/Inv_SY_B!$CU260-1,"")</f>
        <v/>
      </c>
      <c r="E260" s="173" t="str">
        <f>IFERROR(Inv_SY_B!E260/Inv_SY_B!$CU260-1,"")</f>
        <v/>
      </c>
      <c r="F260" s="173" t="str">
        <f>IFERROR(Inv_SY_B!F260/Inv_SY_B!$CU260-1,"")</f>
        <v/>
      </c>
      <c r="G260" s="173" t="str">
        <f>IFERROR(Inv_SY_B!G260/Inv_SY_B!$CU260-1,"")</f>
        <v/>
      </c>
      <c r="H260" s="173" t="str">
        <f>IFERROR(Inv_SY_B!H260/Inv_SY_B!$CU260-1,"")</f>
        <v/>
      </c>
      <c r="I260" s="173" t="str">
        <f>IFERROR(Inv_SY_B!I260/Inv_SY_B!$CU260-1,"")</f>
        <v/>
      </c>
      <c r="J260" s="173" t="str">
        <f>IFERROR(Inv_SY_B!J260/Inv_SY_B!$CU260-1,"")</f>
        <v/>
      </c>
      <c r="K260" s="173" t="str">
        <f>IFERROR(Inv_SY_B!K260/Inv_SY_B!$CU260-1,"")</f>
        <v/>
      </c>
      <c r="L260" s="173" t="str">
        <f>IFERROR(Inv_SY_B!L260/Inv_SY_B!$CU260-1,"")</f>
        <v/>
      </c>
      <c r="M260" s="173" t="str">
        <f>IFERROR(Inv_SY_B!M260/Inv_SY_B!$CU260-1,"")</f>
        <v/>
      </c>
      <c r="N260" s="173" t="str">
        <f>IFERROR(Inv_SY_B!N260/Inv_SY_B!$CU260-1,"")</f>
        <v/>
      </c>
      <c r="O260" s="173" t="str">
        <f>IFERROR(Inv_SY_B!O260/Inv_SY_B!$CU260-1,"")</f>
        <v/>
      </c>
      <c r="P260" s="173" t="str">
        <f>IFERROR(Inv_SY_B!P260/Inv_SY_B!$CU260-1,"")</f>
        <v/>
      </c>
      <c r="Q260" s="173" t="str">
        <f>IFERROR(Inv_SY_B!Q260/Inv_SY_B!$CU260-1,"")</f>
        <v/>
      </c>
      <c r="R260" s="173" t="str">
        <f>IFERROR(Inv_SY_B!R260/Inv_SY_B!$CU260-1,"")</f>
        <v/>
      </c>
      <c r="S260" s="173" t="str">
        <f>IFERROR(Inv_SY_B!S260/Inv_SY_B!$CU260-1,"")</f>
        <v/>
      </c>
      <c r="T260" s="173" t="str">
        <f>IFERROR(Inv_SY_B!T260/Inv_SY_B!$CU260-1,"")</f>
        <v/>
      </c>
      <c r="U260" s="173" t="str">
        <f>IFERROR(Inv_SY_B!U260/Inv_SY_B!$CU260-1,"")</f>
        <v/>
      </c>
      <c r="V260" s="173" t="str">
        <f>IFERROR(Inv_SY_B!V260/Inv_SY_B!$CU260-1,"")</f>
        <v/>
      </c>
      <c r="W260" s="173" t="str">
        <f>IFERROR(Inv_SY_B!W260/Inv_SY_B!$CU260-1,"")</f>
        <v/>
      </c>
      <c r="X260" s="173" t="str">
        <f>IFERROR(Inv_SY_B!X260/Inv_SY_B!$CU260-1,"")</f>
        <v/>
      </c>
      <c r="Y260" s="173" t="str">
        <f>IFERROR(Inv_SY_B!Y260/Inv_SY_B!$CU260-1,"")</f>
        <v/>
      </c>
      <c r="Z260" s="173" t="str">
        <f>IFERROR(Inv_SY_B!Z260/Inv_SY_B!$CU260-1,"")</f>
        <v/>
      </c>
      <c r="AA260" s="173" t="str">
        <f>IFERROR(Inv_SY_B!AA260/Inv_SY_B!$CU260-1,"")</f>
        <v/>
      </c>
      <c r="AB260" s="173" t="str">
        <f>IFERROR(Inv_SY_B!AB260/Inv_SY_B!$CU260-1,"")</f>
        <v/>
      </c>
      <c r="AC260" s="173" t="str">
        <f>IFERROR(Inv_SY_B!AC260/Inv_SY_B!$CU260-1,"")</f>
        <v/>
      </c>
      <c r="AD260" s="173" t="str">
        <f>IFERROR(Inv_SY_B!AD260/Inv_SY_B!$CU260-1,"")</f>
        <v/>
      </c>
      <c r="AE260" s="173" t="str">
        <f>IFERROR(Inv_SY_B!AE260/Inv_SY_B!$CU260-1,"")</f>
        <v/>
      </c>
      <c r="AF260" s="173" t="str">
        <f>IFERROR(Inv_SY_B!AF260/Inv_SY_B!$CU260-1,"")</f>
        <v/>
      </c>
      <c r="AG260" s="173" t="str">
        <f>IFERROR(Inv_SY_B!AG260/Inv_SY_B!$CU260-1,"")</f>
        <v/>
      </c>
      <c r="AH260" s="173" t="str">
        <f>IFERROR(Inv_SY_B!AH260/Inv_SY_B!$CU260-1,"")</f>
        <v/>
      </c>
      <c r="AI260" s="173" t="str">
        <f>IFERROR(Inv_SY_B!AI260/Inv_SY_B!$CU260-1,"")</f>
        <v/>
      </c>
      <c r="AJ260" s="173" t="str">
        <f>IFERROR(Inv_SY_B!AJ260/Inv_SY_B!$CU260-1,"")</f>
        <v/>
      </c>
      <c r="AK260" s="173" t="str">
        <f>IFERROR(Inv_SY_B!AK260/Inv_SY_B!$CU260-1,"")</f>
        <v/>
      </c>
      <c r="AL260" s="173" t="str">
        <f>IFERROR(Inv_SY_B!AL260/Inv_SY_B!$CU260-1,"")</f>
        <v/>
      </c>
      <c r="AM260" s="173" t="str">
        <f>IFERROR(Inv_SY_B!AM260/Inv_SY_B!$CU260-1,"")</f>
        <v/>
      </c>
      <c r="AN260" s="173" t="str">
        <f>IFERROR(Inv_SY_B!AN260/Inv_SY_B!$CU260-1,"")</f>
        <v/>
      </c>
      <c r="AO260" s="173" t="str">
        <f>IFERROR(Inv_SY_B!AO260/Inv_SY_B!$CU260-1,"")</f>
        <v/>
      </c>
      <c r="AP260" s="173" t="str">
        <f>IFERROR(Inv_SY_B!AP260/Inv_SY_B!$CU260-1,"")</f>
        <v/>
      </c>
      <c r="AQ260" s="173" t="str">
        <f>IFERROR(Inv_SY_B!AQ260/Inv_SY_B!$CU260-1,"")</f>
        <v/>
      </c>
      <c r="AR260" s="173" t="str">
        <f>IFERROR(Inv_SY_B!AR260/Inv_SY_B!$CU260-1,"")</f>
        <v/>
      </c>
      <c r="AS260" s="173" t="str">
        <f>IFERROR(Inv_SY_B!AS260/Inv_SY_B!$CU260-1,"")</f>
        <v/>
      </c>
      <c r="AT260" s="173" t="str">
        <f>IFERROR(Inv_SY_B!AT260/Inv_SY_B!$CU260-1,"")</f>
        <v/>
      </c>
      <c r="AU260" s="173" t="str">
        <f>IFERROR(Inv_SY_B!AU260/Inv_SY_B!$CU260-1,"")</f>
        <v/>
      </c>
      <c r="AV260" s="173" t="str">
        <f>IFERROR(Inv_SY_B!AV260/Inv_SY_B!$CU260-1,"")</f>
        <v/>
      </c>
      <c r="AW260" s="173" t="str">
        <f>IFERROR(Inv_SY_B!AW260/Inv_SY_B!$CU260-1,"")</f>
        <v/>
      </c>
      <c r="AX260" s="173" t="str">
        <f>IFERROR(Inv_SY_B!AX260/Inv_SY_B!$CU260-1,"")</f>
        <v/>
      </c>
      <c r="AY260" s="173" t="str">
        <f>IFERROR(Inv_SY_B!AY260/Inv_SY_B!$CU260-1,"")</f>
        <v/>
      </c>
      <c r="AZ260" s="173" t="str">
        <f>IFERROR(Inv_SY_B!AZ260/Inv_SY_B!$CU260-1,"")</f>
        <v/>
      </c>
      <c r="BA260" s="173" t="str">
        <f>IFERROR(Inv_SY_B!BA260/Inv_SY_B!$CU260-1,"")</f>
        <v/>
      </c>
      <c r="BB260" s="173" t="str">
        <f>IFERROR(Inv_SY_B!BB260/Inv_SY_B!$CU260-1,"")</f>
        <v/>
      </c>
      <c r="BC260" s="173" t="str">
        <f>IFERROR(Inv_SY_B!BC260/Inv_SY_B!$CU260-1,"")</f>
        <v/>
      </c>
      <c r="BD260" s="173" t="str">
        <f>IFERROR(Inv_SY_B!BD260/Inv_SY_B!$CU260-1,"")</f>
        <v/>
      </c>
      <c r="BE260" s="173" t="str">
        <f>IFERROR(Inv_SY_B!BE260/Inv_SY_B!$CU260-1,"")</f>
        <v/>
      </c>
      <c r="BF260" s="173" t="str">
        <f>IFERROR(Inv_SY_B!BF260/Inv_SY_B!$CU260-1,"")</f>
        <v/>
      </c>
      <c r="BG260" s="173" t="str">
        <f>IFERROR(Inv_SY_B!BG260/Inv_SY_B!$CU260-1,"")</f>
        <v/>
      </c>
      <c r="BH260" s="173" t="str">
        <f>IFERROR(Inv_SY_B!BH260/Inv_SY_B!$CU260-1,"")</f>
        <v/>
      </c>
      <c r="BI260" s="173" t="str">
        <f>IFERROR(Inv_SY_B!BI260/Inv_SY_B!$CU260-1,"")</f>
        <v/>
      </c>
      <c r="BJ260" s="173" t="str">
        <f>IFERROR(Inv_SY_B!BJ260/Inv_SY_B!$CU260-1,"")</f>
        <v/>
      </c>
      <c r="BK260" s="173" t="str">
        <f>IFERROR(Inv_SY_B!BK260/Inv_SY_B!$CU260-1,"")</f>
        <v/>
      </c>
      <c r="BL260" s="173" t="str">
        <f>IFERROR(Inv_SY_B!BL260/Inv_SY_B!$CU260-1,"")</f>
        <v/>
      </c>
      <c r="BM260" s="173" t="str">
        <f>IFERROR(Inv_SY_B!BM260/Inv_SY_B!$CU260-1,"")</f>
        <v/>
      </c>
      <c r="BN260" s="173" t="str">
        <f>IFERROR(Inv_SY_B!BN260/Inv_SY_B!$CU260-1,"")</f>
        <v/>
      </c>
      <c r="BO260" s="173" t="str">
        <f>IFERROR(Inv_SY_B!BO260/Inv_SY_B!$CU260-1,"")</f>
        <v/>
      </c>
      <c r="BP260" s="173" t="str">
        <f>IFERROR(Inv_SY_B!BP260/Inv_SY_B!$CU260-1,"")</f>
        <v/>
      </c>
      <c r="BQ260" s="173" t="str">
        <f>IFERROR(Inv_SY_B!BQ260/Inv_SY_B!$CU260-1,"")</f>
        <v/>
      </c>
      <c r="BR260" s="173" t="str">
        <f>IFERROR(Inv_SY_B!BR260/Inv_SY_B!$CU260-1,"")</f>
        <v/>
      </c>
      <c r="BS260" s="173" t="str">
        <f>IFERROR(Inv_SY_B!BS260/Inv_SY_B!$CU260-1,"")</f>
        <v/>
      </c>
      <c r="BT260" s="173" t="str">
        <f>IFERROR(Inv_SY_B!BT260/Inv_SY_B!$CU260-1,"")</f>
        <v/>
      </c>
      <c r="BU260" s="173" t="str">
        <f>IFERROR(Inv_SY_B!BU260/Inv_SY_B!$CU260-1,"")</f>
        <v/>
      </c>
      <c r="BV260" s="173" t="str">
        <f>IFERROR(Inv_SY_B!BV260/Inv_SY_B!$CU260-1,"")</f>
        <v/>
      </c>
      <c r="BW260" s="173" t="str">
        <f>IFERROR(Inv_SY_B!BW260/Inv_SY_B!$CU260-1,"")</f>
        <v/>
      </c>
      <c r="BX260" s="173" t="str">
        <f>IFERROR(Inv_SY_B!BX260/Inv_SY_B!$CU260-1,"")</f>
        <v/>
      </c>
      <c r="BY260" s="173" t="str">
        <f>IFERROR(Inv_SY_B!BY260/Inv_SY_B!$CU260-1,"")</f>
        <v/>
      </c>
      <c r="BZ260" s="173" t="str">
        <f>IFERROR(Inv_SY_B!BZ260/Inv_SY_B!$CU260-1,"")</f>
        <v/>
      </c>
      <c r="CA260" s="173" t="str">
        <f>IFERROR(Inv_SY_B!CA260/Inv_SY_B!$CU260-1,"")</f>
        <v/>
      </c>
      <c r="CB260" s="173" t="str">
        <f>IFERROR(Inv_SY_B!CB260/Inv_SY_B!$CU260-1,"")</f>
        <v/>
      </c>
      <c r="CC260" s="173" t="str">
        <f>IFERROR(Inv_SY_B!CC260/Inv_SY_B!$CU260-1,"")</f>
        <v/>
      </c>
      <c r="CD260" s="173" t="str">
        <f>IFERROR(Inv_SY_B!CD260/Inv_SY_B!$CU260-1,"")</f>
        <v/>
      </c>
      <c r="CE260" s="173" t="str">
        <f>IFERROR(Inv_SY_B!CE260/Inv_SY_B!$CU260-1,"")</f>
        <v/>
      </c>
      <c r="CF260" s="173" t="str">
        <f>IFERROR(Inv_SY_B!CF260/Inv_SY_B!$CU260-1,"")</f>
        <v/>
      </c>
      <c r="CG260" s="173" t="str">
        <f>IFERROR(Inv_SY_B!CG260/Inv_SY_B!$CU260-1,"")</f>
        <v/>
      </c>
      <c r="CH260" s="173" t="str">
        <f>IFERROR(Inv_SY_B!CH260/Inv_SY_B!$CU260-1,"")</f>
        <v/>
      </c>
      <c r="CI260" s="173" t="str">
        <f>IFERROR(Inv_SY_B!CI260/Inv_SY_B!$CU260-1,"")</f>
        <v/>
      </c>
      <c r="CJ260" s="173" t="str">
        <f>IFERROR(Inv_SY_B!CJ260/Inv_SY_B!$CU260-1,"")</f>
        <v/>
      </c>
      <c r="CK260" s="173" t="str">
        <f>IFERROR(Inv_SY_B!CK260/Inv_SY_B!$CU260-1,"")</f>
        <v/>
      </c>
      <c r="CL260" s="173" t="str">
        <f>IFERROR(Inv_SY_B!CL260/Inv_SY_B!$CU260-1,"")</f>
        <v/>
      </c>
      <c r="CM260" s="173" t="str">
        <f>IFERROR(Inv_SY_B!CM260/Inv_SY_B!$CU260-1,"")</f>
        <v/>
      </c>
      <c r="CN260" s="173" t="str">
        <f>IFERROR(Inv_SY_B!CN260/Inv_SY_B!$CU260-1,"")</f>
        <v/>
      </c>
      <c r="CO260" s="173" t="str">
        <f>IFERROR(Inv_SY_B!CO260/Inv_SY_B!$CU260-1,"")</f>
        <v/>
      </c>
      <c r="CP260" s="173" t="str">
        <f>IFERROR(Inv_SY_B!CP260/Inv_SY_B!$CU260-1,"")</f>
        <v/>
      </c>
      <c r="CQ260" s="173" t="str">
        <f>IFERROR(Inv_SY_B!CQ260/Inv_SY_B!$CU260-1,"")</f>
        <v/>
      </c>
      <c r="CR260" s="173" t="str">
        <f>IFERROR(Inv_SY_B!CR260/Inv_SY_B!$CU260-1,"")</f>
        <v/>
      </c>
      <c r="CS260" s="173" t="str">
        <f>IFERROR(Inv_SY_B!CS260/Inv_SY_B!$CU260-1,"")</f>
        <v/>
      </c>
      <c r="CT260" s="173" t="str">
        <f>IFERROR(Inv_SY_B!CT260/Inv_SY_B!$CU260-1,"")</f>
        <v/>
      </c>
      <c r="CU260" s="173"/>
      <c r="CV260" s="173"/>
      <c r="CW260" s="173"/>
      <c r="CX260" s="173"/>
    </row>
    <row r="261" spans="2:102">
      <c r="B261" s="164">
        <f t="shared" si="5"/>
        <v>45953</v>
      </c>
      <c r="C261" s="173" t="str">
        <f>IFERROR(Inv_SY_B!C261/Inv_SY_B!$CU261-1,"")</f>
        <v/>
      </c>
      <c r="D261" s="173" t="str">
        <f>IFERROR(Inv_SY_B!D261/Inv_SY_B!$CU261-1,"")</f>
        <v/>
      </c>
      <c r="E261" s="173" t="str">
        <f>IFERROR(Inv_SY_B!E261/Inv_SY_B!$CU261-1,"")</f>
        <v/>
      </c>
      <c r="F261" s="173" t="str">
        <f>IFERROR(Inv_SY_B!F261/Inv_SY_B!$CU261-1,"")</f>
        <v/>
      </c>
      <c r="G261" s="173" t="str">
        <f>IFERROR(Inv_SY_B!G261/Inv_SY_B!$CU261-1,"")</f>
        <v/>
      </c>
      <c r="H261" s="173" t="str">
        <f>IFERROR(Inv_SY_B!H261/Inv_SY_B!$CU261-1,"")</f>
        <v/>
      </c>
      <c r="I261" s="173" t="str">
        <f>IFERROR(Inv_SY_B!I261/Inv_SY_B!$CU261-1,"")</f>
        <v/>
      </c>
      <c r="J261" s="173" t="str">
        <f>IFERROR(Inv_SY_B!J261/Inv_SY_B!$CU261-1,"")</f>
        <v/>
      </c>
      <c r="K261" s="173" t="str">
        <f>IFERROR(Inv_SY_B!K261/Inv_SY_B!$CU261-1,"")</f>
        <v/>
      </c>
      <c r="L261" s="173" t="str">
        <f>IFERROR(Inv_SY_B!L261/Inv_SY_B!$CU261-1,"")</f>
        <v/>
      </c>
      <c r="M261" s="173" t="str">
        <f>IFERROR(Inv_SY_B!M261/Inv_SY_B!$CU261-1,"")</f>
        <v/>
      </c>
      <c r="N261" s="173" t="str">
        <f>IFERROR(Inv_SY_B!N261/Inv_SY_B!$CU261-1,"")</f>
        <v/>
      </c>
      <c r="O261" s="173" t="str">
        <f>IFERROR(Inv_SY_B!O261/Inv_SY_B!$CU261-1,"")</f>
        <v/>
      </c>
      <c r="P261" s="173" t="str">
        <f>IFERROR(Inv_SY_B!P261/Inv_SY_B!$CU261-1,"")</f>
        <v/>
      </c>
      <c r="Q261" s="173" t="str">
        <f>IFERROR(Inv_SY_B!Q261/Inv_SY_B!$CU261-1,"")</f>
        <v/>
      </c>
      <c r="R261" s="173" t="str">
        <f>IFERROR(Inv_SY_B!R261/Inv_SY_B!$CU261-1,"")</f>
        <v/>
      </c>
      <c r="S261" s="173" t="str">
        <f>IFERROR(Inv_SY_B!S261/Inv_SY_B!$CU261-1,"")</f>
        <v/>
      </c>
      <c r="T261" s="173" t="str">
        <f>IFERROR(Inv_SY_B!T261/Inv_SY_B!$CU261-1,"")</f>
        <v/>
      </c>
      <c r="U261" s="173" t="str">
        <f>IFERROR(Inv_SY_B!U261/Inv_SY_B!$CU261-1,"")</f>
        <v/>
      </c>
      <c r="V261" s="173" t="str">
        <f>IFERROR(Inv_SY_B!V261/Inv_SY_B!$CU261-1,"")</f>
        <v/>
      </c>
      <c r="W261" s="173" t="str">
        <f>IFERROR(Inv_SY_B!W261/Inv_SY_B!$CU261-1,"")</f>
        <v/>
      </c>
      <c r="X261" s="173" t="str">
        <f>IFERROR(Inv_SY_B!X261/Inv_SY_B!$CU261-1,"")</f>
        <v/>
      </c>
      <c r="Y261" s="173" t="str">
        <f>IFERROR(Inv_SY_B!Y261/Inv_SY_B!$CU261-1,"")</f>
        <v/>
      </c>
      <c r="Z261" s="173" t="str">
        <f>IFERROR(Inv_SY_B!Z261/Inv_SY_B!$CU261-1,"")</f>
        <v/>
      </c>
      <c r="AA261" s="173" t="str">
        <f>IFERROR(Inv_SY_B!AA261/Inv_SY_B!$CU261-1,"")</f>
        <v/>
      </c>
      <c r="AB261" s="173" t="str">
        <f>IFERROR(Inv_SY_B!AB261/Inv_SY_B!$CU261-1,"")</f>
        <v/>
      </c>
      <c r="AC261" s="173" t="str">
        <f>IFERROR(Inv_SY_B!AC261/Inv_SY_B!$CU261-1,"")</f>
        <v/>
      </c>
      <c r="AD261" s="173" t="str">
        <f>IFERROR(Inv_SY_B!AD261/Inv_SY_B!$CU261-1,"")</f>
        <v/>
      </c>
      <c r="AE261" s="173" t="str">
        <f>IFERROR(Inv_SY_B!AE261/Inv_SY_B!$CU261-1,"")</f>
        <v/>
      </c>
      <c r="AF261" s="173" t="str">
        <f>IFERROR(Inv_SY_B!AF261/Inv_SY_B!$CU261-1,"")</f>
        <v/>
      </c>
      <c r="AG261" s="173" t="str">
        <f>IFERROR(Inv_SY_B!AG261/Inv_SY_B!$CU261-1,"")</f>
        <v/>
      </c>
      <c r="AH261" s="173" t="str">
        <f>IFERROR(Inv_SY_B!AH261/Inv_SY_B!$CU261-1,"")</f>
        <v/>
      </c>
      <c r="AI261" s="173" t="str">
        <f>IFERROR(Inv_SY_B!AI261/Inv_SY_B!$CU261-1,"")</f>
        <v/>
      </c>
      <c r="AJ261" s="173" t="str">
        <f>IFERROR(Inv_SY_B!AJ261/Inv_SY_B!$CU261-1,"")</f>
        <v/>
      </c>
      <c r="AK261" s="173" t="str">
        <f>IFERROR(Inv_SY_B!AK261/Inv_SY_B!$CU261-1,"")</f>
        <v/>
      </c>
      <c r="AL261" s="173" t="str">
        <f>IFERROR(Inv_SY_B!AL261/Inv_SY_B!$CU261-1,"")</f>
        <v/>
      </c>
      <c r="AM261" s="173" t="str">
        <f>IFERROR(Inv_SY_B!AM261/Inv_SY_B!$CU261-1,"")</f>
        <v/>
      </c>
      <c r="AN261" s="173" t="str">
        <f>IFERROR(Inv_SY_B!AN261/Inv_SY_B!$CU261-1,"")</f>
        <v/>
      </c>
      <c r="AO261" s="173" t="str">
        <f>IFERROR(Inv_SY_B!AO261/Inv_SY_B!$CU261-1,"")</f>
        <v/>
      </c>
      <c r="AP261" s="173" t="str">
        <f>IFERROR(Inv_SY_B!AP261/Inv_SY_B!$CU261-1,"")</f>
        <v/>
      </c>
      <c r="AQ261" s="173" t="str">
        <f>IFERROR(Inv_SY_B!AQ261/Inv_SY_B!$CU261-1,"")</f>
        <v/>
      </c>
      <c r="AR261" s="173" t="str">
        <f>IFERROR(Inv_SY_B!AR261/Inv_SY_B!$CU261-1,"")</f>
        <v/>
      </c>
      <c r="AS261" s="173" t="str">
        <f>IFERROR(Inv_SY_B!AS261/Inv_SY_B!$CU261-1,"")</f>
        <v/>
      </c>
      <c r="AT261" s="173" t="str">
        <f>IFERROR(Inv_SY_B!AT261/Inv_SY_B!$CU261-1,"")</f>
        <v/>
      </c>
      <c r="AU261" s="173" t="str">
        <f>IFERROR(Inv_SY_B!AU261/Inv_SY_B!$CU261-1,"")</f>
        <v/>
      </c>
      <c r="AV261" s="173" t="str">
        <f>IFERROR(Inv_SY_B!AV261/Inv_SY_B!$CU261-1,"")</f>
        <v/>
      </c>
      <c r="AW261" s="173" t="str">
        <f>IFERROR(Inv_SY_B!AW261/Inv_SY_B!$CU261-1,"")</f>
        <v/>
      </c>
      <c r="AX261" s="173" t="str">
        <f>IFERROR(Inv_SY_B!AX261/Inv_SY_B!$CU261-1,"")</f>
        <v/>
      </c>
      <c r="AY261" s="173" t="str">
        <f>IFERROR(Inv_SY_B!AY261/Inv_SY_B!$CU261-1,"")</f>
        <v/>
      </c>
      <c r="AZ261" s="173" t="str">
        <f>IFERROR(Inv_SY_B!AZ261/Inv_SY_B!$CU261-1,"")</f>
        <v/>
      </c>
      <c r="BA261" s="173" t="str">
        <f>IFERROR(Inv_SY_B!BA261/Inv_SY_B!$CU261-1,"")</f>
        <v/>
      </c>
      <c r="BB261" s="173" t="str">
        <f>IFERROR(Inv_SY_B!BB261/Inv_SY_B!$CU261-1,"")</f>
        <v/>
      </c>
      <c r="BC261" s="173" t="str">
        <f>IFERROR(Inv_SY_B!BC261/Inv_SY_B!$CU261-1,"")</f>
        <v/>
      </c>
      <c r="BD261" s="173" t="str">
        <f>IFERROR(Inv_SY_B!BD261/Inv_SY_B!$CU261-1,"")</f>
        <v/>
      </c>
      <c r="BE261" s="173" t="str">
        <f>IFERROR(Inv_SY_B!BE261/Inv_SY_B!$CU261-1,"")</f>
        <v/>
      </c>
      <c r="BF261" s="173" t="str">
        <f>IFERROR(Inv_SY_B!BF261/Inv_SY_B!$CU261-1,"")</f>
        <v/>
      </c>
      <c r="BG261" s="173" t="str">
        <f>IFERROR(Inv_SY_B!BG261/Inv_SY_B!$CU261-1,"")</f>
        <v/>
      </c>
      <c r="BH261" s="173" t="str">
        <f>IFERROR(Inv_SY_B!BH261/Inv_SY_B!$CU261-1,"")</f>
        <v/>
      </c>
      <c r="BI261" s="173" t="str">
        <f>IFERROR(Inv_SY_B!BI261/Inv_SY_B!$CU261-1,"")</f>
        <v/>
      </c>
      <c r="BJ261" s="173" t="str">
        <f>IFERROR(Inv_SY_B!BJ261/Inv_SY_B!$CU261-1,"")</f>
        <v/>
      </c>
      <c r="BK261" s="173" t="str">
        <f>IFERROR(Inv_SY_B!BK261/Inv_SY_B!$CU261-1,"")</f>
        <v/>
      </c>
      <c r="BL261" s="173" t="str">
        <f>IFERROR(Inv_SY_B!BL261/Inv_SY_B!$CU261-1,"")</f>
        <v/>
      </c>
      <c r="BM261" s="173" t="str">
        <f>IFERROR(Inv_SY_B!BM261/Inv_SY_B!$CU261-1,"")</f>
        <v/>
      </c>
      <c r="BN261" s="173" t="str">
        <f>IFERROR(Inv_SY_B!BN261/Inv_SY_B!$CU261-1,"")</f>
        <v/>
      </c>
      <c r="BO261" s="173" t="str">
        <f>IFERROR(Inv_SY_B!BO261/Inv_SY_B!$CU261-1,"")</f>
        <v/>
      </c>
      <c r="BP261" s="173" t="str">
        <f>IFERROR(Inv_SY_B!BP261/Inv_SY_B!$CU261-1,"")</f>
        <v/>
      </c>
      <c r="BQ261" s="173" t="str">
        <f>IFERROR(Inv_SY_B!BQ261/Inv_SY_B!$CU261-1,"")</f>
        <v/>
      </c>
      <c r="BR261" s="173" t="str">
        <f>IFERROR(Inv_SY_B!BR261/Inv_SY_B!$CU261-1,"")</f>
        <v/>
      </c>
      <c r="BS261" s="173" t="str">
        <f>IFERROR(Inv_SY_B!BS261/Inv_SY_B!$CU261-1,"")</f>
        <v/>
      </c>
      <c r="BT261" s="173" t="str">
        <f>IFERROR(Inv_SY_B!BT261/Inv_SY_B!$CU261-1,"")</f>
        <v/>
      </c>
      <c r="BU261" s="173" t="str">
        <f>IFERROR(Inv_SY_B!BU261/Inv_SY_B!$CU261-1,"")</f>
        <v/>
      </c>
      <c r="BV261" s="173" t="str">
        <f>IFERROR(Inv_SY_B!BV261/Inv_SY_B!$CU261-1,"")</f>
        <v/>
      </c>
      <c r="BW261" s="173" t="str">
        <f>IFERROR(Inv_SY_B!BW261/Inv_SY_B!$CU261-1,"")</f>
        <v/>
      </c>
      <c r="BX261" s="173" t="str">
        <f>IFERROR(Inv_SY_B!BX261/Inv_SY_B!$CU261-1,"")</f>
        <v/>
      </c>
      <c r="BY261" s="173" t="str">
        <f>IFERROR(Inv_SY_B!BY261/Inv_SY_B!$CU261-1,"")</f>
        <v/>
      </c>
      <c r="BZ261" s="173" t="str">
        <f>IFERROR(Inv_SY_B!BZ261/Inv_SY_B!$CU261-1,"")</f>
        <v/>
      </c>
      <c r="CA261" s="173" t="str">
        <f>IFERROR(Inv_SY_B!CA261/Inv_SY_B!$CU261-1,"")</f>
        <v/>
      </c>
      <c r="CB261" s="173" t="str">
        <f>IFERROR(Inv_SY_B!CB261/Inv_SY_B!$CU261-1,"")</f>
        <v/>
      </c>
      <c r="CC261" s="173" t="str">
        <f>IFERROR(Inv_SY_B!CC261/Inv_SY_B!$CU261-1,"")</f>
        <v/>
      </c>
      <c r="CD261" s="173" t="str">
        <f>IFERROR(Inv_SY_B!CD261/Inv_SY_B!$CU261-1,"")</f>
        <v/>
      </c>
      <c r="CE261" s="173" t="str">
        <f>IFERROR(Inv_SY_B!CE261/Inv_SY_B!$CU261-1,"")</f>
        <v/>
      </c>
      <c r="CF261" s="173" t="str">
        <f>IFERROR(Inv_SY_B!CF261/Inv_SY_B!$CU261-1,"")</f>
        <v/>
      </c>
      <c r="CG261" s="173" t="str">
        <f>IFERROR(Inv_SY_B!CG261/Inv_SY_B!$CU261-1,"")</f>
        <v/>
      </c>
      <c r="CH261" s="173" t="str">
        <f>IFERROR(Inv_SY_B!CH261/Inv_SY_B!$CU261-1,"")</f>
        <v/>
      </c>
      <c r="CI261" s="173" t="str">
        <f>IFERROR(Inv_SY_B!CI261/Inv_SY_B!$CU261-1,"")</f>
        <v/>
      </c>
      <c r="CJ261" s="173" t="str">
        <f>IFERROR(Inv_SY_B!CJ261/Inv_SY_B!$CU261-1,"")</f>
        <v/>
      </c>
      <c r="CK261" s="173" t="str">
        <f>IFERROR(Inv_SY_B!CK261/Inv_SY_B!$CU261-1,"")</f>
        <v/>
      </c>
      <c r="CL261" s="173" t="str">
        <f>IFERROR(Inv_SY_B!CL261/Inv_SY_B!$CU261-1,"")</f>
        <v/>
      </c>
      <c r="CM261" s="173" t="str">
        <f>IFERROR(Inv_SY_B!CM261/Inv_SY_B!$CU261-1,"")</f>
        <v/>
      </c>
      <c r="CN261" s="173" t="str">
        <f>IFERROR(Inv_SY_B!CN261/Inv_SY_B!$CU261-1,"")</f>
        <v/>
      </c>
      <c r="CO261" s="173" t="str">
        <f>IFERROR(Inv_SY_B!CO261/Inv_SY_B!$CU261-1,"")</f>
        <v/>
      </c>
      <c r="CP261" s="173" t="str">
        <f>IFERROR(Inv_SY_B!CP261/Inv_SY_B!$CU261-1,"")</f>
        <v/>
      </c>
      <c r="CQ261" s="173" t="str">
        <f>IFERROR(Inv_SY_B!CQ261/Inv_SY_B!$CU261-1,"")</f>
        <v/>
      </c>
      <c r="CR261" s="173" t="str">
        <f>IFERROR(Inv_SY_B!CR261/Inv_SY_B!$CU261-1,"")</f>
        <v/>
      </c>
      <c r="CS261" s="173" t="str">
        <f>IFERROR(Inv_SY_B!CS261/Inv_SY_B!$CU261-1,"")</f>
        <v/>
      </c>
      <c r="CT261" s="173" t="str">
        <f>IFERROR(Inv_SY_B!CT261/Inv_SY_B!$CU261-1,"")</f>
        <v/>
      </c>
      <c r="CU261" s="173"/>
      <c r="CV261" s="173"/>
      <c r="CW261" s="173"/>
      <c r="CX261" s="173"/>
    </row>
    <row r="262" spans="2:102">
      <c r="B262" s="164">
        <f t="shared" si="5"/>
        <v>45954</v>
      </c>
      <c r="C262" s="173" t="str">
        <f>IFERROR(Inv_SY_B!C262/Inv_SY_B!$CU262-1,"")</f>
        <v/>
      </c>
      <c r="D262" s="173" t="str">
        <f>IFERROR(Inv_SY_B!D262/Inv_SY_B!$CU262-1,"")</f>
        <v/>
      </c>
      <c r="E262" s="173" t="str">
        <f>IFERROR(Inv_SY_B!E262/Inv_SY_B!$CU262-1,"")</f>
        <v/>
      </c>
      <c r="F262" s="173" t="str">
        <f>IFERROR(Inv_SY_B!F262/Inv_SY_B!$CU262-1,"")</f>
        <v/>
      </c>
      <c r="G262" s="173" t="str">
        <f>IFERROR(Inv_SY_B!G262/Inv_SY_B!$CU262-1,"")</f>
        <v/>
      </c>
      <c r="H262" s="173" t="str">
        <f>IFERROR(Inv_SY_B!H262/Inv_SY_B!$CU262-1,"")</f>
        <v/>
      </c>
      <c r="I262" s="173" t="str">
        <f>IFERROR(Inv_SY_B!I262/Inv_SY_B!$CU262-1,"")</f>
        <v/>
      </c>
      <c r="J262" s="173" t="str">
        <f>IFERROR(Inv_SY_B!J262/Inv_SY_B!$CU262-1,"")</f>
        <v/>
      </c>
      <c r="K262" s="173" t="str">
        <f>IFERROR(Inv_SY_B!K262/Inv_SY_B!$CU262-1,"")</f>
        <v/>
      </c>
      <c r="L262" s="173" t="str">
        <f>IFERROR(Inv_SY_B!L262/Inv_SY_B!$CU262-1,"")</f>
        <v/>
      </c>
      <c r="M262" s="173" t="str">
        <f>IFERROR(Inv_SY_B!M262/Inv_SY_B!$CU262-1,"")</f>
        <v/>
      </c>
      <c r="N262" s="173" t="str">
        <f>IFERROR(Inv_SY_B!N262/Inv_SY_B!$CU262-1,"")</f>
        <v/>
      </c>
      <c r="O262" s="173" t="str">
        <f>IFERROR(Inv_SY_B!O262/Inv_SY_B!$CU262-1,"")</f>
        <v/>
      </c>
      <c r="P262" s="173" t="str">
        <f>IFERROR(Inv_SY_B!P262/Inv_SY_B!$CU262-1,"")</f>
        <v/>
      </c>
      <c r="Q262" s="173" t="str">
        <f>IFERROR(Inv_SY_B!Q262/Inv_SY_B!$CU262-1,"")</f>
        <v/>
      </c>
      <c r="R262" s="173" t="str">
        <f>IFERROR(Inv_SY_B!R262/Inv_SY_B!$CU262-1,"")</f>
        <v/>
      </c>
      <c r="S262" s="173" t="str">
        <f>IFERROR(Inv_SY_B!S262/Inv_SY_B!$CU262-1,"")</f>
        <v/>
      </c>
      <c r="T262" s="173" t="str">
        <f>IFERROR(Inv_SY_B!T262/Inv_SY_B!$CU262-1,"")</f>
        <v/>
      </c>
      <c r="U262" s="173" t="str">
        <f>IFERROR(Inv_SY_B!U262/Inv_SY_B!$CU262-1,"")</f>
        <v/>
      </c>
      <c r="V262" s="173" t="str">
        <f>IFERROR(Inv_SY_B!V262/Inv_SY_B!$CU262-1,"")</f>
        <v/>
      </c>
      <c r="W262" s="173" t="str">
        <f>IFERROR(Inv_SY_B!W262/Inv_SY_B!$CU262-1,"")</f>
        <v/>
      </c>
      <c r="X262" s="173" t="str">
        <f>IFERROR(Inv_SY_B!X262/Inv_SY_B!$CU262-1,"")</f>
        <v/>
      </c>
      <c r="Y262" s="173" t="str">
        <f>IFERROR(Inv_SY_B!Y262/Inv_SY_B!$CU262-1,"")</f>
        <v/>
      </c>
      <c r="Z262" s="173" t="str">
        <f>IFERROR(Inv_SY_B!Z262/Inv_SY_B!$CU262-1,"")</f>
        <v/>
      </c>
      <c r="AA262" s="173" t="str">
        <f>IFERROR(Inv_SY_B!AA262/Inv_SY_B!$CU262-1,"")</f>
        <v/>
      </c>
      <c r="AB262" s="173" t="str">
        <f>IFERROR(Inv_SY_B!AB262/Inv_SY_B!$CU262-1,"")</f>
        <v/>
      </c>
      <c r="AC262" s="173" t="str">
        <f>IFERROR(Inv_SY_B!AC262/Inv_SY_B!$CU262-1,"")</f>
        <v/>
      </c>
      <c r="AD262" s="173" t="str">
        <f>IFERROR(Inv_SY_B!AD262/Inv_SY_B!$CU262-1,"")</f>
        <v/>
      </c>
      <c r="AE262" s="173" t="str">
        <f>IFERROR(Inv_SY_B!AE262/Inv_SY_B!$CU262-1,"")</f>
        <v/>
      </c>
      <c r="AF262" s="173" t="str">
        <f>IFERROR(Inv_SY_B!AF262/Inv_SY_B!$CU262-1,"")</f>
        <v/>
      </c>
      <c r="AG262" s="173" t="str">
        <f>IFERROR(Inv_SY_B!AG262/Inv_SY_B!$CU262-1,"")</f>
        <v/>
      </c>
      <c r="AH262" s="173" t="str">
        <f>IFERROR(Inv_SY_B!AH262/Inv_SY_B!$CU262-1,"")</f>
        <v/>
      </c>
      <c r="AI262" s="173" t="str">
        <f>IFERROR(Inv_SY_B!AI262/Inv_SY_B!$CU262-1,"")</f>
        <v/>
      </c>
      <c r="AJ262" s="173" t="str">
        <f>IFERROR(Inv_SY_B!AJ262/Inv_SY_B!$CU262-1,"")</f>
        <v/>
      </c>
      <c r="AK262" s="173" t="str">
        <f>IFERROR(Inv_SY_B!AK262/Inv_SY_B!$CU262-1,"")</f>
        <v/>
      </c>
      <c r="AL262" s="173" t="str">
        <f>IFERROR(Inv_SY_B!AL262/Inv_SY_B!$CU262-1,"")</f>
        <v/>
      </c>
      <c r="AM262" s="173" t="str">
        <f>IFERROR(Inv_SY_B!AM262/Inv_SY_B!$CU262-1,"")</f>
        <v/>
      </c>
      <c r="AN262" s="173" t="str">
        <f>IFERROR(Inv_SY_B!AN262/Inv_SY_B!$CU262-1,"")</f>
        <v/>
      </c>
      <c r="AO262" s="173" t="str">
        <f>IFERROR(Inv_SY_B!AO262/Inv_SY_B!$CU262-1,"")</f>
        <v/>
      </c>
      <c r="AP262" s="173" t="str">
        <f>IFERROR(Inv_SY_B!AP262/Inv_SY_B!$CU262-1,"")</f>
        <v/>
      </c>
      <c r="AQ262" s="173" t="str">
        <f>IFERROR(Inv_SY_B!AQ262/Inv_SY_B!$CU262-1,"")</f>
        <v/>
      </c>
      <c r="AR262" s="173" t="str">
        <f>IFERROR(Inv_SY_B!AR262/Inv_SY_B!$CU262-1,"")</f>
        <v/>
      </c>
      <c r="AS262" s="173" t="str">
        <f>IFERROR(Inv_SY_B!AS262/Inv_SY_B!$CU262-1,"")</f>
        <v/>
      </c>
      <c r="AT262" s="173" t="str">
        <f>IFERROR(Inv_SY_B!AT262/Inv_SY_B!$CU262-1,"")</f>
        <v/>
      </c>
      <c r="AU262" s="173" t="str">
        <f>IFERROR(Inv_SY_B!AU262/Inv_SY_B!$CU262-1,"")</f>
        <v/>
      </c>
      <c r="AV262" s="173" t="str">
        <f>IFERROR(Inv_SY_B!AV262/Inv_SY_B!$CU262-1,"")</f>
        <v/>
      </c>
      <c r="AW262" s="173" t="str">
        <f>IFERROR(Inv_SY_B!AW262/Inv_SY_B!$CU262-1,"")</f>
        <v/>
      </c>
      <c r="AX262" s="173" t="str">
        <f>IFERROR(Inv_SY_B!AX262/Inv_SY_B!$CU262-1,"")</f>
        <v/>
      </c>
      <c r="AY262" s="173" t="str">
        <f>IFERROR(Inv_SY_B!AY262/Inv_SY_B!$CU262-1,"")</f>
        <v/>
      </c>
      <c r="AZ262" s="173" t="str">
        <f>IFERROR(Inv_SY_B!AZ262/Inv_SY_B!$CU262-1,"")</f>
        <v/>
      </c>
      <c r="BA262" s="173" t="str">
        <f>IFERROR(Inv_SY_B!BA262/Inv_SY_B!$CU262-1,"")</f>
        <v/>
      </c>
      <c r="BB262" s="173" t="str">
        <f>IFERROR(Inv_SY_B!BB262/Inv_SY_B!$CU262-1,"")</f>
        <v/>
      </c>
      <c r="BC262" s="173" t="str">
        <f>IFERROR(Inv_SY_B!BC262/Inv_SY_B!$CU262-1,"")</f>
        <v/>
      </c>
      <c r="BD262" s="173" t="str">
        <f>IFERROR(Inv_SY_B!BD262/Inv_SY_B!$CU262-1,"")</f>
        <v/>
      </c>
      <c r="BE262" s="173" t="str">
        <f>IFERROR(Inv_SY_B!BE262/Inv_SY_B!$CU262-1,"")</f>
        <v/>
      </c>
      <c r="BF262" s="173" t="str">
        <f>IFERROR(Inv_SY_B!BF262/Inv_SY_B!$CU262-1,"")</f>
        <v/>
      </c>
      <c r="BG262" s="173" t="str">
        <f>IFERROR(Inv_SY_B!BG262/Inv_SY_B!$CU262-1,"")</f>
        <v/>
      </c>
      <c r="BH262" s="173" t="str">
        <f>IFERROR(Inv_SY_B!BH262/Inv_SY_B!$CU262-1,"")</f>
        <v/>
      </c>
      <c r="BI262" s="173" t="str">
        <f>IFERROR(Inv_SY_B!BI262/Inv_SY_B!$CU262-1,"")</f>
        <v/>
      </c>
      <c r="BJ262" s="173" t="str">
        <f>IFERROR(Inv_SY_B!BJ262/Inv_SY_B!$CU262-1,"")</f>
        <v/>
      </c>
      <c r="BK262" s="173" t="str">
        <f>IFERROR(Inv_SY_B!BK262/Inv_SY_B!$CU262-1,"")</f>
        <v/>
      </c>
      <c r="BL262" s="173" t="str">
        <f>IFERROR(Inv_SY_B!BL262/Inv_SY_B!$CU262-1,"")</f>
        <v/>
      </c>
      <c r="BM262" s="173" t="str">
        <f>IFERROR(Inv_SY_B!BM262/Inv_SY_B!$CU262-1,"")</f>
        <v/>
      </c>
      <c r="BN262" s="173" t="str">
        <f>IFERROR(Inv_SY_B!BN262/Inv_SY_B!$CU262-1,"")</f>
        <v/>
      </c>
      <c r="BO262" s="173" t="str">
        <f>IFERROR(Inv_SY_B!BO262/Inv_SY_B!$CU262-1,"")</f>
        <v/>
      </c>
      <c r="BP262" s="173" t="str">
        <f>IFERROR(Inv_SY_B!BP262/Inv_SY_B!$CU262-1,"")</f>
        <v/>
      </c>
      <c r="BQ262" s="173" t="str">
        <f>IFERROR(Inv_SY_B!BQ262/Inv_SY_B!$CU262-1,"")</f>
        <v/>
      </c>
      <c r="BR262" s="173" t="str">
        <f>IFERROR(Inv_SY_B!BR262/Inv_SY_B!$CU262-1,"")</f>
        <v/>
      </c>
      <c r="BS262" s="173" t="str">
        <f>IFERROR(Inv_SY_B!BS262/Inv_SY_B!$CU262-1,"")</f>
        <v/>
      </c>
      <c r="BT262" s="173" t="str">
        <f>IFERROR(Inv_SY_B!BT262/Inv_SY_B!$CU262-1,"")</f>
        <v/>
      </c>
      <c r="BU262" s="173" t="str">
        <f>IFERROR(Inv_SY_B!BU262/Inv_SY_B!$CU262-1,"")</f>
        <v/>
      </c>
      <c r="BV262" s="173" t="str">
        <f>IFERROR(Inv_SY_B!BV262/Inv_SY_B!$CU262-1,"")</f>
        <v/>
      </c>
      <c r="BW262" s="173" t="str">
        <f>IFERROR(Inv_SY_B!BW262/Inv_SY_B!$CU262-1,"")</f>
        <v/>
      </c>
      <c r="BX262" s="173" t="str">
        <f>IFERROR(Inv_SY_B!BX262/Inv_SY_B!$CU262-1,"")</f>
        <v/>
      </c>
      <c r="BY262" s="173" t="str">
        <f>IFERROR(Inv_SY_B!BY262/Inv_SY_B!$CU262-1,"")</f>
        <v/>
      </c>
      <c r="BZ262" s="173" t="str">
        <f>IFERROR(Inv_SY_B!BZ262/Inv_SY_B!$CU262-1,"")</f>
        <v/>
      </c>
      <c r="CA262" s="173" t="str">
        <f>IFERROR(Inv_SY_B!CA262/Inv_SY_B!$CU262-1,"")</f>
        <v/>
      </c>
      <c r="CB262" s="173" t="str">
        <f>IFERROR(Inv_SY_B!CB262/Inv_SY_B!$CU262-1,"")</f>
        <v/>
      </c>
      <c r="CC262" s="173" t="str">
        <f>IFERROR(Inv_SY_B!CC262/Inv_SY_B!$CU262-1,"")</f>
        <v/>
      </c>
      <c r="CD262" s="173" t="str">
        <f>IFERROR(Inv_SY_B!CD262/Inv_SY_B!$CU262-1,"")</f>
        <v/>
      </c>
      <c r="CE262" s="173" t="str">
        <f>IFERROR(Inv_SY_B!CE262/Inv_SY_B!$CU262-1,"")</f>
        <v/>
      </c>
      <c r="CF262" s="173" t="str">
        <f>IFERROR(Inv_SY_B!CF262/Inv_SY_B!$CU262-1,"")</f>
        <v/>
      </c>
      <c r="CG262" s="173" t="str">
        <f>IFERROR(Inv_SY_B!CG262/Inv_SY_B!$CU262-1,"")</f>
        <v/>
      </c>
      <c r="CH262" s="173" t="str">
        <f>IFERROR(Inv_SY_B!CH262/Inv_SY_B!$CU262-1,"")</f>
        <v/>
      </c>
      <c r="CI262" s="173" t="str">
        <f>IFERROR(Inv_SY_B!CI262/Inv_SY_B!$CU262-1,"")</f>
        <v/>
      </c>
      <c r="CJ262" s="173" t="str">
        <f>IFERROR(Inv_SY_B!CJ262/Inv_SY_B!$CU262-1,"")</f>
        <v/>
      </c>
      <c r="CK262" s="173" t="str">
        <f>IFERROR(Inv_SY_B!CK262/Inv_SY_B!$CU262-1,"")</f>
        <v/>
      </c>
      <c r="CL262" s="173" t="str">
        <f>IFERROR(Inv_SY_B!CL262/Inv_SY_B!$CU262-1,"")</f>
        <v/>
      </c>
      <c r="CM262" s="173" t="str">
        <f>IFERROR(Inv_SY_B!CM262/Inv_SY_B!$CU262-1,"")</f>
        <v/>
      </c>
      <c r="CN262" s="173" t="str">
        <f>IFERROR(Inv_SY_B!CN262/Inv_SY_B!$CU262-1,"")</f>
        <v/>
      </c>
      <c r="CO262" s="173" t="str">
        <f>IFERROR(Inv_SY_B!CO262/Inv_SY_B!$CU262-1,"")</f>
        <v/>
      </c>
      <c r="CP262" s="173" t="str">
        <f>IFERROR(Inv_SY_B!CP262/Inv_SY_B!$CU262-1,"")</f>
        <v/>
      </c>
      <c r="CQ262" s="173" t="str">
        <f>IFERROR(Inv_SY_B!CQ262/Inv_SY_B!$CU262-1,"")</f>
        <v/>
      </c>
      <c r="CR262" s="173" t="str">
        <f>IFERROR(Inv_SY_B!CR262/Inv_SY_B!$CU262-1,"")</f>
        <v/>
      </c>
      <c r="CS262" s="173" t="str">
        <f>IFERROR(Inv_SY_B!CS262/Inv_SY_B!$CU262-1,"")</f>
        <v/>
      </c>
      <c r="CT262" s="173" t="str">
        <f>IFERROR(Inv_SY_B!CT262/Inv_SY_B!$CU262-1,"")</f>
        <v/>
      </c>
      <c r="CU262" s="173"/>
      <c r="CV262" s="173"/>
      <c r="CW262" s="173"/>
      <c r="CX262" s="173"/>
    </row>
    <row r="263" spans="2:102">
      <c r="B263" s="164">
        <f t="shared" si="5"/>
        <v>45955</v>
      </c>
      <c r="C263" s="173" t="str">
        <f>IFERROR(Inv_SY_B!C263/Inv_SY_B!$CU263-1,"")</f>
        <v/>
      </c>
      <c r="D263" s="173" t="str">
        <f>IFERROR(Inv_SY_B!D263/Inv_SY_B!$CU263-1,"")</f>
        <v/>
      </c>
      <c r="E263" s="173" t="str">
        <f>IFERROR(Inv_SY_B!E263/Inv_SY_B!$CU263-1,"")</f>
        <v/>
      </c>
      <c r="F263" s="173" t="str">
        <f>IFERROR(Inv_SY_B!F263/Inv_SY_B!$CU263-1,"")</f>
        <v/>
      </c>
      <c r="G263" s="173" t="str">
        <f>IFERROR(Inv_SY_B!G263/Inv_SY_B!$CU263-1,"")</f>
        <v/>
      </c>
      <c r="H263" s="173" t="str">
        <f>IFERROR(Inv_SY_B!H263/Inv_SY_B!$CU263-1,"")</f>
        <v/>
      </c>
      <c r="I263" s="173" t="str">
        <f>IFERROR(Inv_SY_B!I263/Inv_SY_B!$CU263-1,"")</f>
        <v/>
      </c>
      <c r="J263" s="173" t="str">
        <f>IFERROR(Inv_SY_B!J263/Inv_SY_B!$CU263-1,"")</f>
        <v/>
      </c>
      <c r="K263" s="173" t="str">
        <f>IFERROR(Inv_SY_B!K263/Inv_SY_B!$CU263-1,"")</f>
        <v/>
      </c>
      <c r="L263" s="173" t="str">
        <f>IFERROR(Inv_SY_B!L263/Inv_SY_B!$CU263-1,"")</f>
        <v/>
      </c>
      <c r="M263" s="173" t="str">
        <f>IFERROR(Inv_SY_B!M263/Inv_SY_B!$CU263-1,"")</f>
        <v/>
      </c>
      <c r="N263" s="173" t="str">
        <f>IFERROR(Inv_SY_B!N263/Inv_SY_B!$CU263-1,"")</f>
        <v/>
      </c>
      <c r="O263" s="173" t="str">
        <f>IFERROR(Inv_SY_B!O263/Inv_SY_B!$CU263-1,"")</f>
        <v/>
      </c>
      <c r="P263" s="173" t="str">
        <f>IFERROR(Inv_SY_B!P263/Inv_SY_B!$CU263-1,"")</f>
        <v/>
      </c>
      <c r="Q263" s="173" t="str">
        <f>IFERROR(Inv_SY_B!Q263/Inv_SY_B!$CU263-1,"")</f>
        <v/>
      </c>
      <c r="R263" s="173" t="str">
        <f>IFERROR(Inv_SY_B!R263/Inv_SY_B!$CU263-1,"")</f>
        <v/>
      </c>
      <c r="S263" s="173" t="str">
        <f>IFERROR(Inv_SY_B!S263/Inv_SY_B!$CU263-1,"")</f>
        <v/>
      </c>
      <c r="T263" s="173" t="str">
        <f>IFERROR(Inv_SY_B!T263/Inv_SY_B!$CU263-1,"")</f>
        <v/>
      </c>
      <c r="U263" s="173" t="str">
        <f>IFERROR(Inv_SY_B!U263/Inv_SY_B!$CU263-1,"")</f>
        <v/>
      </c>
      <c r="V263" s="173" t="str">
        <f>IFERROR(Inv_SY_B!V263/Inv_SY_B!$CU263-1,"")</f>
        <v/>
      </c>
      <c r="W263" s="173" t="str">
        <f>IFERROR(Inv_SY_B!W263/Inv_SY_B!$CU263-1,"")</f>
        <v/>
      </c>
      <c r="X263" s="173" t="str">
        <f>IFERROR(Inv_SY_B!X263/Inv_SY_B!$CU263-1,"")</f>
        <v/>
      </c>
      <c r="Y263" s="173" t="str">
        <f>IFERROR(Inv_SY_B!Y263/Inv_SY_B!$CU263-1,"")</f>
        <v/>
      </c>
      <c r="Z263" s="173" t="str">
        <f>IFERROR(Inv_SY_B!Z263/Inv_SY_B!$CU263-1,"")</f>
        <v/>
      </c>
      <c r="AA263" s="173" t="str">
        <f>IFERROR(Inv_SY_B!AA263/Inv_SY_B!$CU263-1,"")</f>
        <v/>
      </c>
      <c r="AB263" s="173" t="str">
        <f>IFERROR(Inv_SY_B!AB263/Inv_SY_B!$CU263-1,"")</f>
        <v/>
      </c>
      <c r="AC263" s="173" t="str">
        <f>IFERROR(Inv_SY_B!AC263/Inv_SY_B!$CU263-1,"")</f>
        <v/>
      </c>
      <c r="AD263" s="173" t="str">
        <f>IFERROR(Inv_SY_B!AD263/Inv_SY_B!$CU263-1,"")</f>
        <v/>
      </c>
      <c r="AE263" s="173" t="str">
        <f>IFERROR(Inv_SY_B!AE263/Inv_SY_B!$CU263-1,"")</f>
        <v/>
      </c>
      <c r="AF263" s="173" t="str">
        <f>IFERROR(Inv_SY_B!AF263/Inv_SY_B!$CU263-1,"")</f>
        <v/>
      </c>
      <c r="AG263" s="173" t="str">
        <f>IFERROR(Inv_SY_B!AG263/Inv_SY_B!$CU263-1,"")</f>
        <v/>
      </c>
      <c r="AH263" s="173" t="str">
        <f>IFERROR(Inv_SY_B!AH263/Inv_SY_B!$CU263-1,"")</f>
        <v/>
      </c>
      <c r="AI263" s="173" t="str">
        <f>IFERROR(Inv_SY_B!AI263/Inv_SY_B!$CU263-1,"")</f>
        <v/>
      </c>
      <c r="AJ263" s="173" t="str">
        <f>IFERROR(Inv_SY_B!AJ263/Inv_SY_B!$CU263-1,"")</f>
        <v/>
      </c>
      <c r="AK263" s="173" t="str">
        <f>IFERROR(Inv_SY_B!AK263/Inv_SY_B!$CU263-1,"")</f>
        <v/>
      </c>
      <c r="AL263" s="173" t="str">
        <f>IFERROR(Inv_SY_B!AL263/Inv_SY_B!$CU263-1,"")</f>
        <v/>
      </c>
      <c r="AM263" s="173" t="str">
        <f>IFERROR(Inv_SY_B!AM263/Inv_SY_B!$CU263-1,"")</f>
        <v/>
      </c>
      <c r="AN263" s="173" t="str">
        <f>IFERROR(Inv_SY_B!AN263/Inv_SY_B!$CU263-1,"")</f>
        <v/>
      </c>
      <c r="AO263" s="173" t="str">
        <f>IFERROR(Inv_SY_B!AO263/Inv_SY_B!$CU263-1,"")</f>
        <v/>
      </c>
      <c r="AP263" s="173" t="str">
        <f>IFERROR(Inv_SY_B!AP263/Inv_SY_B!$CU263-1,"")</f>
        <v/>
      </c>
      <c r="AQ263" s="173" t="str">
        <f>IFERROR(Inv_SY_B!AQ263/Inv_SY_B!$CU263-1,"")</f>
        <v/>
      </c>
      <c r="AR263" s="173" t="str">
        <f>IFERROR(Inv_SY_B!AR263/Inv_SY_B!$CU263-1,"")</f>
        <v/>
      </c>
      <c r="AS263" s="173" t="str">
        <f>IFERROR(Inv_SY_B!AS263/Inv_SY_B!$CU263-1,"")</f>
        <v/>
      </c>
      <c r="AT263" s="173" t="str">
        <f>IFERROR(Inv_SY_B!AT263/Inv_SY_B!$CU263-1,"")</f>
        <v/>
      </c>
      <c r="AU263" s="173" t="str">
        <f>IFERROR(Inv_SY_B!AU263/Inv_SY_B!$CU263-1,"")</f>
        <v/>
      </c>
      <c r="AV263" s="173" t="str">
        <f>IFERROR(Inv_SY_B!AV263/Inv_SY_B!$CU263-1,"")</f>
        <v/>
      </c>
      <c r="AW263" s="173" t="str">
        <f>IFERROR(Inv_SY_B!AW263/Inv_SY_B!$CU263-1,"")</f>
        <v/>
      </c>
      <c r="AX263" s="173" t="str">
        <f>IFERROR(Inv_SY_B!AX263/Inv_SY_B!$CU263-1,"")</f>
        <v/>
      </c>
      <c r="AY263" s="173" t="str">
        <f>IFERROR(Inv_SY_B!AY263/Inv_SY_B!$CU263-1,"")</f>
        <v/>
      </c>
      <c r="AZ263" s="173" t="str">
        <f>IFERROR(Inv_SY_B!AZ263/Inv_SY_B!$CU263-1,"")</f>
        <v/>
      </c>
      <c r="BA263" s="173" t="str">
        <f>IFERROR(Inv_SY_B!BA263/Inv_SY_B!$CU263-1,"")</f>
        <v/>
      </c>
      <c r="BB263" s="173" t="str">
        <f>IFERROR(Inv_SY_B!BB263/Inv_SY_B!$CU263-1,"")</f>
        <v/>
      </c>
      <c r="BC263" s="173" t="str">
        <f>IFERROR(Inv_SY_B!BC263/Inv_SY_B!$CU263-1,"")</f>
        <v/>
      </c>
      <c r="BD263" s="173" t="str">
        <f>IFERROR(Inv_SY_B!BD263/Inv_SY_B!$CU263-1,"")</f>
        <v/>
      </c>
      <c r="BE263" s="173" t="str">
        <f>IFERROR(Inv_SY_B!BE263/Inv_SY_B!$CU263-1,"")</f>
        <v/>
      </c>
      <c r="BF263" s="173" t="str">
        <f>IFERROR(Inv_SY_B!BF263/Inv_SY_B!$CU263-1,"")</f>
        <v/>
      </c>
      <c r="BG263" s="173" t="str">
        <f>IFERROR(Inv_SY_B!BG263/Inv_SY_B!$CU263-1,"")</f>
        <v/>
      </c>
      <c r="BH263" s="173" t="str">
        <f>IFERROR(Inv_SY_B!BH263/Inv_SY_B!$CU263-1,"")</f>
        <v/>
      </c>
      <c r="BI263" s="173" t="str">
        <f>IFERROR(Inv_SY_B!BI263/Inv_SY_B!$CU263-1,"")</f>
        <v/>
      </c>
      <c r="BJ263" s="173" t="str">
        <f>IFERROR(Inv_SY_B!BJ263/Inv_SY_B!$CU263-1,"")</f>
        <v/>
      </c>
      <c r="BK263" s="173" t="str">
        <f>IFERROR(Inv_SY_B!BK263/Inv_SY_B!$CU263-1,"")</f>
        <v/>
      </c>
      <c r="BL263" s="173" t="str">
        <f>IFERROR(Inv_SY_B!BL263/Inv_SY_B!$CU263-1,"")</f>
        <v/>
      </c>
      <c r="BM263" s="173" t="str">
        <f>IFERROR(Inv_SY_B!BM263/Inv_SY_B!$CU263-1,"")</f>
        <v/>
      </c>
      <c r="BN263" s="173" t="str">
        <f>IFERROR(Inv_SY_B!BN263/Inv_SY_B!$CU263-1,"")</f>
        <v/>
      </c>
      <c r="BO263" s="173" t="str">
        <f>IFERROR(Inv_SY_B!BO263/Inv_SY_B!$CU263-1,"")</f>
        <v/>
      </c>
      <c r="BP263" s="173" t="str">
        <f>IFERROR(Inv_SY_B!BP263/Inv_SY_B!$CU263-1,"")</f>
        <v/>
      </c>
      <c r="BQ263" s="173" t="str">
        <f>IFERROR(Inv_SY_B!BQ263/Inv_SY_B!$CU263-1,"")</f>
        <v/>
      </c>
      <c r="BR263" s="173" t="str">
        <f>IFERROR(Inv_SY_B!BR263/Inv_SY_B!$CU263-1,"")</f>
        <v/>
      </c>
      <c r="BS263" s="173" t="str">
        <f>IFERROR(Inv_SY_B!BS263/Inv_SY_B!$CU263-1,"")</f>
        <v/>
      </c>
      <c r="BT263" s="173" t="str">
        <f>IFERROR(Inv_SY_B!BT263/Inv_SY_B!$CU263-1,"")</f>
        <v/>
      </c>
      <c r="BU263" s="173" t="str">
        <f>IFERROR(Inv_SY_B!BU263/Inv_SY_B!$CU263-1,"")</f>
        <v/>
      </c>
      <c r="BV263" s="173" t="str">
        <f>IFERROR(Inv_SY_B!BV263/Inv_SY_B!$CU263-1,"")</f>
        <v/>
      </c>
      <c r="BW263" s="173" t="str">
        <f>IFERROR(Inv_SY_B!BW263/Inv_SY_B!$CU263-1,"")</f>
        <v/>
      </c>
      <c r="BX263" s="173" t="str">
        <f>IFERROR(Inv_SY_B!BX263/Inv_SY_B!$CU263-1,"")</f>
        <v/>
      </c>
      <c r="BY263" s="173" t="str">
        <f>IFERROR(Inv_SY_B!BY263/Inv_SY_B!$CU263-1,"")</f>
        <v/>
      </c>
      <c r="BZ263" s="173" t="str">
        <f>IFERROR(Inv_SY_B!BZ263/Inv_SY_B!$CU263-1,"")</f>
        <v/>
      </c>
      <c r="CA263" s="173" t="str">
        <f>IFERROR(Inv_SY_B!CA263/Inv_SY_B!$CU263-1,"")</f>
        <v/>
      </c>
      <c r="CB263" s="173" t="str">
        <f>IFERROR(Inv_SY_B!CB263/Inv_SY_B!$CU263-1,"")</f>
        <v/>
      </c>
      <c r="CC263" s="173" t="str">
        <f>IFERROR(Inv_SY_B!CC263/Inv_SY_B!$CU263-1,"")</f>
        <v/>
      </c>
      <c r="CD263" s="173" t="str">
        <f>IFERROR(Inv_SY_B!CD263/Inv_SY_B!$CU263-1,"")</f>
        <v/>
      </c>
      <c r="CE263" s="173" t="str">
        <f>IFERROR(Inv_SY_B!CE263/Inv_SY_B!$CU263-1,"")</f>
        <v/>
      </c>
      <c r="CF263" s="173" t="str">
        <f>IFERROR(Inv_SY_B!CF263/Inv_SY_B!$CU263-1,"")</f>
        <v/>
      </c>
      <c r="CG263" s="173" t="str">
        <f>IFERROR(Inv_SY_B!CG263/Inv_SY_B!$CU263-1,"")</f>
        <v/>
      </c>
      <c r="CH263" s="173" t="str">
        <f>IFERROR(Inv_SY_B!CH263/Inv_SY_B!$CU263-1,"")</f>
        <v/>
      </c>
      <c r="CI263" s="173" t="str">
        <f>IFERROR(Inv_SY_B!CI263/Inv_SY_B!$CU263-1,"")</f>
        <v/>
      </c>
      <c r="CJ263" s="173" t="str">
        <f>IFERROR(Inv_SY_B!CJ263/Inv_SY_B!$CU263-1,"")</f>
        <v/>
      </c>
      <c r="CK263" s="173" t="str">
        <f>IFERROR(Inv_SY_B!CK263/Inv_SY_B!$CU263-1,"")</f>
        <v/>
      </c>
      <c r="CL263" s="173" t="str">
        <f>IFERROR(Inv_SY_B!CL263/Inv_SY_B!$CU263-1,"")</f>
        <v/>
      </c>
      <c r="CM263" s="173" t="str">
        <f>IFERROR(Inv_SY_B!CM263/Inv_SY_B!$CU263-1,"")</f>
        <v/>
      </c>
      <c r="CN263" s="173" t="str">
        <f>IFERROR(Inv_SY_B!CN263/Inv_SY_B!$CU263-1,"")</f>
        <v/>
      </c>
      <c r="CO263" s="173" t="str">
        <f>IFERROR(Inv_SY_B!CO263/Inv_SY_B!$CU263-1,"")</f>
        <v/>
      </c>
      <c r="CP263" s="173" t="str">
        <f>IFERROR(Inv_SY_B!CP263/Inv_SY_B!$CU263-1,"")</f>
        <v/>
      </c>
      <c r="CQ263" s="173" t="str">
        <f>IFERROR(Inv_SY_B!CQ263/Inv_SY_B!$CU263-1,"")</f>
        <v/>
      </c>
      <c r="CR263" s="173" t="str">
        <f>IFERROR(Inv_SY_B!CR263/Inv_SY_B!$CU263-1,"")</f>
        <v/>
      </c>
      <c r="CS263" s="173" t="str">
        <f>IFERROR(Inv_SY_B!CS263/Inv_SY_B!$CU263-1,"")</f>
        <v/>
      </c>
      <c r="CT263" s="173" t="str">
        <f>IFERROR(Inv_SY_B!CT263/Inv_SY_B!$CU263-1,"")</f>
        <v/>
      </c>
      <c r="CU263" s="173"/>
      <c r="CV263" s="173"/>
      <c r="CW263" s="173"/>
      <c r="CX263" s="173"/>
    </row>
    <row r="264" spans="2:102">
      <c r="B264" s="164">
        <f t="shared" si="5"/>
        <v>45956</v>
      </c>
      <c r="C264" s="173" t="str">
        <f>IFERROR(Inv_SY_B!C264/Inv_SY_B!$CU264-1,"")</f>
        <v/>
      </c>
      <c r="D264" s="173" t="str">
        <f>IFERROR(Inv_SY_B!D264/Inv_SY_B!$CU264-1,"")</f>
        <v/>
      </c>
      <c r="E264" s="173" t="str">
        <f>IFERROR(Inv_SY_B!E264/Inv_SY_B!$CU264-1,"")</f>
        <v/>
      </c>
      <c r="F264" s="173" t="str">
        <f>IFERROR(Inv_SY_B!F264/Inv_SY_B!$CU264-1,"")</f>
        <v/>
      </c>
      <c r="G264" s="173" t="str">
        <f>IFERROR(Inv_SY_B!G264/Inv_SY_B!$CU264-1,"")</f>
        <v/>
      </c>
      <c r="H264" s="173" t="str">
        <f>IFERROR(Inv_SY_B!H264/Inv_SY_B!$CU264-1,"")</f>
        <v/>
      </c>
      <c r="I264" s="173" t="str">
        <f>IFERROR(Inv_SY_B!I264/Inv_SY_B!$CU264-1,"")</f>
        <v/>
      </c>
      <c r="J264" s="173" t="str">
        <f>IFERROR(Inv_SY_B!J264/Inv_SY_B!$CU264-1,"")</f>
        <v/>
      </c>
      <c r="K264" s="173" t="str">
        <f>IFERROR(Inv_SY_B!K264/Inv_SY_B!$CU264-1,"")</f>
        <v/>
      </c>
      <c r="L264" s="173" t="str">
        <f>IFERROR(Inv_SY_B!L264/Inv_SY_B!$CU264-1,"")</f>
        <v/>
      </c>
      <c r="M264" s="173" t="str">
        <f>IFERROR(Inv_SY_B!M264/Inv_SY_B!$CU264-1,"")</f>
        <v/>
      </c>
      <c r="N264" s="173" t="str">
        <f>IFERROR(Inv_SY_B!N264/Inv_SY_B!$CU264-1,"")</f>
        <v/>
      </c>
      <c r="O264" s="173" t="str">
        <f>IFERROR(Inv_SY_B!O264/Inv_SY_B!$CU264-1,"")</f>
        <v/>
      </c>
      <c r="P264" s="173" t="str">
        <f>IFERROR(Inv_SY_B!P264/Inv_SY_B!$CU264-1,"")</f>
        <v/>
      </c>
      <c r="Q264" s="173" t="str">
        <f>IFERROR(Inv_SY_B!Q264/Inv_SY_B!$CU264-1,"")</f>
        <v/>
      </c>
      <c r="R264" s="173" t="str">
        <f>IFERROR(Inv_SY_B!R264/Inv_SY_B!$CU264-1,"")</f>
        <v/>
      </c>
      <c r="S264" s="173" t="str">
        <f>IFERROR(Inv_SY_B!S264/Inv_SY_B!$CU264-1,"")</f>
        <v/>
      </c>
      <c r="T264" s="173" t="str">
        <f>IFERROR(Inv_SY_B!T264/Inv_SY_B!$CU264-1,"")</f>
        <v/>
      </c>
      <c r="U264" s="173" t="str">
        <f>IFERROR(Inv_SY_B!U264/Inv_SY_B!$CU264-1,"")</f>
        <v/>
      </c>
      <c r="V264" s="173" t="str">
        <f>IFERROR(Inv_SY_B!V264/Inv_SY_B!$CU264-1,"")</f>
        <v/>
      </c>
      <c r="W264" s="173" t="str">
        <f>IFERROR(Inv_SY_B!W264/Inv_SY_B!$CU264-1,"")</f>
        <v/>
      </c>
      <c r="X264" s="173" t="str">
        <f>IFERROR(Inv_SY_B!X264/Inv_SY_B!$CU264-1,"")</f>
        <v/>
      </c>
      <c r="Y264" s="173" t="str">
        <f>IFERROR(Inv_SY_B!Y264/Inv_SY_B!$CU264-1,"")</f>
        <v/>
      </c>
      <c r="Z264" s="173" t="str">
        <f>IFERROR(Inv_SY_B!Z264/Inv_SY_B!$CU264-1,"")</f>
        <v/>
      </c>
      <c r="AA264" s="173" t="str">
        <f>IFERROR(Inv_SY_B!AA264/Inv_SY_B!$CU264-1,"")</f>
        <v/>
      </c>
      <c r="AB264" s="173" t="str">
        <f>IFERROR(Inv_SY_B!AB264/Inv_SY_B!$CU264-1,"")</f>
        <v/>
      </c>
      <c r="AC264" s="173" t="str">
        <f>IFERROR(Inv_SY_B!AC264/Inv_SY_B!$CU264-1,"")</f>
        <v/>
      </c>
      <c r="AD264" s="173" t="str">
        <f>IFERROR(Inv_SY_B!AD264/Inv_SY_B!$CU264-1,"")</f>
        <v/>
      </c>
      <c r="AE264" s="173" t="str">
        <f>IFERROR(Inv_SY_B!AE264/Inv_SY_B!$CU264-1,"")</f>
        <v/>
      </c>
      <c r="AF264" s="173" t="str">
        <f>IFERROR(Inv_SY_B!AF264/Inv_SY_B!$CU264-1,"")</f>
        <v/>
      </c>
      <c r="AG264" s="173" t="str">
        <f>IFERROR(Inv_SY_B!AG264/Inv_SY_B!$CU264-1,"")</f>
        <v/>
      </c>
      <c r="AH264" s="173" t="str">
        <f>IFERROR(Inv_SY_B!AH264/Inv_SY_B!$CU264-1,"")</f>
        <v/>
      </c>
      <c r="AI264" s="173" t="str">
        <f>IFERROR(Inv_SY_B!AI264/Inv_SY_B!$CU264-1,"")</f>
        <v/>
      </c>
      <c r="AJ264" s="173" t="str">
        <f>IFERROR(Inv_SY_B!AJ264/Inv_SY_B!$CU264-1,"")</f>
        <v/>
      </c>
      <c r="AK264" s="173" t="str">
        <f>IFERROR(Inv_SY_B!AK264/Inv_SY_B!$CU264-1,"")</f>
        <v/>
      </c>
      <c r="AL264" s="173" t="str">
        <f>IFERROR(Inv_SY_B!AL264/Inv_SY_B!$CU264-1,"")</f>
        <v/>
      </c>
      <c r="AM264" s="173" t="str">
        <f>IFERROR(Inv_SY_B!AM264/Inv_SY_B!$CU264-1,"")</f>
        <v/>
      </c>
      <c r="AN264" s="173" t="str">
        <f>IFERROR(Inv_SY_B!AN264/Inv_SY_B!$CU264-1,"")</f>
        <v/>
      </c>
      <c r="AO264" s="173" t="str">
        <f>IFERROR(Inv_SY_B!AO264/Inv_SY_B!$CU264-1,"")</f>
        <v/>
      </c>
      <c r="AP264" s="173" t="str">
        <f>IFERROR(Inv_SY_B!AP264/Inv_SY_B!$CU264-1,"")</f>
        <v/>
      </c>
      <c r="AQ264" s="173" t="str">
        <f>IFERROR(Inv_SY_B!AQ264/Inv_SY_B!$CU264-1,"")</f>
        <v/>
      </c>
      <c r="AR264" s="173" t="str">
        <f>IFERROR(Inv_SY_B!AR264/Inv_SY_B!$CU264-1,"")</f>
        <v/>
      </c>
      <c r="AS264" s="173" t="str">
        <f>IFERROR(Inv_SY_B!AS264/Inv_SY_B!$CU264-1,"")</f>
        <v/>
      </c>
      <c r="AT264" s="173" t="str">
        <f>IFERROR(Inv_SY_B!AT264/Inv_SY_B!$CU264-1,"")</f>
        <v/>
      </c>
      <c r="AU264" s="173" t="str">
        <f>IFERROR(Inv_SY_B!AU264/Inv_SY_B!$CU264-1,"")</f>
        <v/>
      </c>
      <c r="AV264" s="173" t="str">
        <f>IFERROR(Inv_SY_B!AV264/Inv_SY_B!$CU264-1,"")</f>
        <v/>
      </c>
      <c r="AW264" s="173" t="str">
        <f>IFERROR(Inv_SY_B!AW264/Inv_SY_B!$CU264-1,"")</f>
        <v/>
      </c>
      <c r="AX264" s="173" t="str">
        <f>IFERROR(Inv_SY_B!AX264/Inv_SY_B!$CU264-1,"")</f>
        <v/>
      </c>
      <c r="AY264" s="173" t="str">
        <f>IFERROR(Inv_SY_B!AY264/Inv_SY_B!$CU264-1,"")</f>
        <v/>
      </c>
      <c r="AZ264" s="173" t="str">
        <f>IFERROR(Inv_SY_B!AZ264/Inv_SY_B!$CU264-1,"")</f>
        <v/>
      </c>
      <c r="BA264" s="173" t="str">
        <f>IFERROR(Inv_SY_B!BA264/Inv_SY_B!$CU264-1,"")</f>
        <v/>
      </c>
      <c r="BB264" s="173" t="str">
        <f>IFERROR(Inv_SY_B!BB264/Inv_SY_B!$CU264-1,"")</f>
        <v/>
      </c>
      <c r="BC264" s="173" t="str">
        <f>IFERROR(Inv_SY_B!BC264/Inv_SY_B!$CU264-1,"")</f>
        <v/>
      </c>
      <c r="BD264" s="173" t="str">
        <f>IFERROR(Inv_SY_B!BD264/Inv_SY_B!$CU264-1,"")</f>
        <v/>
      </c>
      <c r="BE264" s="173" t="str">
        <f>IFERROR(Inv_SY_B!BE264/Inv_SY_B!$CU264-1,"")</f>
        <v/>
      </c>
      <c r="BF264" s="173" t="str">
        <f>IFERROR(Inv_SY_B!BF264/Inv_SY_B!$CU264-1,"")</f>
        <v/>
      </c>
      <c r="BG264" s="173" t="str">
        <f>IFERROR(Inv_SY_B!BG264/Inv_SY_B!$CU264-1,"")</f>
        <v/>
      </c>
      <c r="BH264" s="173" t="str">
        <f>IFERROR(Inv_SY_B!BH264/Inv_SY_B!$CU264-1,"")</f>
        <v/>
      </c>
      <c r="BI264" s="173" t="str">
        <f>IFERROR(Inv_SY_B!BI264/Inv_SY_B!$CU264-1,"")</f>
        <v/>
      </c>
      <c r="BJ264" s="173" t="str">
        <f>IFERROR(Inv_SY_B!BJ264/Inv_SY_B!$CU264-1,"")</f>
        <v/>
      </c>
      <c r="BK264" s="173" t="str">
        <f>IFERROR(Inv_SY_B!BK264/Inv_SY_B!$CU264-1,"")</f>
        <v/>
      </c>
      <c r="BL264" s="173" t="str">
        <f>IFERROR(Inv_SY_B!BL264/Inv_SY_B!$CU264-1,"")</f>
        <v/>
      </c>
      <c r="BM264" s="173" t="str">
        <f>IFERROR(Inv_SY_B!BM264/Inv_SY_B!$CU264-1,"")</f>
        <v/>
      </c>
      <c r="BN264" s="173" t="str">
        <f>IFERROR(Inv_SY_B!BN264/Inv_SY_B!$CU264-1,"")</f>
        <v/>
      </c>
      <c r="BO264" s="173" t="str">
        <f>IFERROR(Inv_SY_B!BO264/Inv_SY_B!$CU264-1,"")</f>
        <v/>
      </c>
      <c r="BP264" s="173" t="str">
        <f>IFERROR(Inv_SY_B!BP264/Inv_SY_B!$CU264-1,"")</f>
        <v/>
      </c>
      <c r="BQ264" s="173" t="str">
        <f>IFERROR(Inv_SY_B!BQ264/Inv_SY_B!$CU264-1,"")</f>
        <v/>
      </c>
      <c r="BR264" s="173" t="str">
        <f>IFERROR(Inv_SY_B!BR264/Inv_SY_B!$CU264-1,"")</f>
        <v/>
      </c>
      <c r="BS264" s="173" t="str">
        <f>IFERROR(Inv_SY_B!BS264/Inv_SY_B!$CU264-1,"")</f>
        <v/>
      </c>
      <c r="BT264" s="173" t="str">
        <f>IFERROR(Inv_SY_B!BT264/Inv_SY_B!$CU264-1,"")</f>
        <v/>
      </c>
      <c r="BU264" s="173" t="str">
        <f>IFERROR(Inv_SY_B!BU264/Inv_SY_B!$CU264-1,"")</f>
        <v/>
      </c>
      <c r="BV264" s="173" t="str">
        <f>IFERROR(Inv_SY_B!BV264/Inv_SY_B!$CU264-1,"")</f>
        <v/>
      </c>
      <c r="BW264" s="173" t="str">
        <f>IFERROR(Inv_SY_B!BW264/Inv_SY_B!$CU264-1,"")</f>
        <v/>
      </c>
      <c r="BX264" s="173" t="str">
        <f>IFERROR(Inv_SY_B!BX264/Inv_SY_B!$CU264-1,"")</f>
        <v/>
      </c>
      <c r="BY264" s="173" t="str">
        <f>IFERROR(Inv_SY_B!BY264/Inv_SY_B!$CU264-1,"")</f>
        <v/>
      </c>
      <c r="BZ264" s="173" t="str">
        <f>IFERROR(Inv_SY_B!BZ264/Inv_SY_B!$CU264-1,"")</f>
        <v/>
      </c>
      <c r="CA264" s="173" t="str">
        <f>IFERROR(Inv_SY_B!CA264/Inv_SY_B!$CU264-1,"")</f>
        <v/>
      </c>
      <c r="CB264" s="173" t="str">
        <f>IFERROR(Inv_SY_B!CB264/Inv_SY_B!$CU264-1,"")</f>
        <v/>
      </c>
      <c r="CC264" s="173" t="str">
        <f>IFERROR(Inv_SY_B!CC264/Inv_SY_B!$CU264-1,"")</f>
        <v/>
      </c>
      <c r="CD264" s="173" t="str">
        <f>IFERROR(Inv_SY_B!CD264/Inv_SY_B!$CU264-1,"")</f>
        <v/>
      </c>
      <c r="CE264" s="173" t="str">
        <f>IFERROR(Inv_SY_B!CE264/Inv_SY_B!$CU264-1,"")</f>
        <v/>
      </c>
      <c r="CF264" s="173" t="str">
        <f>IFERROR(Inv_SY_B!CF264/Inv_SY_B!$CU264-1,"")</f>
        <v/>
      </c>
      <c r="CG264" s="173" t="str">
        <f>IFERROR(Inv_SY_B!CG264/Inv_SY_B!$CU264-1,"")</f>
        <v/>
      </c>
      <c r="CH264" s="173" t="str">
        <f>IFERROR(Inv_SY_B!CH264/Inv_SY_B!$CU264-1,"")</f>
        <v/>
      </c>
      <c r="CI264" s="173" t="str">
        <f>IFERROR(Inv_SY_B!CI264/Inv_SY_B!$CU264-1,"")</f>
        <v/>
      </c>
      <c r="CJ264" s="173" t="str">
        <f>IFERROR(Inv_SY_B!CJ264/Inv_SY_B!$CU264-1,"")</f>
        <v/>
      </c>
      <c r="CK264" s="173" t="str">
        <f>IFERROR(Inv_SY_B!CK264/Inv_SY_B!$CU264-1,"")</f>
        <v/>
      </c>
      <c r="CL264" s="173" t="str">
        <f>IFERROR(Inv_SY_B!CL264/Inv_SY_B!$CU264-1,"")</f>
        <v/>
      </c>
      <c r="CM264" s="173" t="str">
        <f>IFERROR(Inv_SY_B!CM264/Inv_SY_B!$CU264-1,"")</f>
        <v/>
      </c>
      <c r="CN264" s="173" t="str">
        <f>IFERROR(Inv_SY_B!CN264/Inv_SY_B!$CU264-1,"")</f>
        <v/>
      </c>
      <c r="CO264" s="173" t="str">
        <f>IFERROR(Inv_SY_B!CO264/Inv_SY_B!$CU264-1,"")</f>
        <v/>
      </c>
      <c r="CP264" s="173" t="str">
        <f>IFERROR(Inv_SY_B!CP264/Inv_SY_B!$CU264-1,"")</f>
        <v/>
      </c>
      <c r="CQ264" s="173" t="str">
        <f>IFERROR(Inv_SY_B!CQ264/Inv_SY_B!$CU264-1,"")</f>
        <v/>
      </c>
      <c r="CR264" s="173" t="str">
        <f>IFERROR(Inv_SY_B!CR264/Inv_SY_B!$CU264-1,"")</f>
        <v/>
      </c>
      <c r="CS264" s="173" t="str">
        <f>IFERROR(Inv_SY_B!CS264/Inv_SY_B!$CU264-1,"")</f>
        <v/>
      </c>
      <c r="CT264" s="173" t="str">
        <f>IFERROR(Inv_SY_B!CT264/Inv_SY_B!$CU264-1,"")</f>
        <v/>
      </c>
      <c r="CU264" s="173"/>
      <c r="CV264" s="173"/>
      <c r="CW264" s="173"/>
      <c r="CX264" s="173"/>
    </row>
    <row r="265" spans="2:102">
      <c r="B265" s="164">
        <f t="shared" si="5"/>
        <v>45957</v>
      </c>
      <c r="C265" s="173" t="str">
        <f>IFERROR(Inv_SY_B!C265/Inv_SY_B!$CU265-1,"")</f>
        <v/>
      </c>
      <c r="D265" s="173" t="str">
        <f>IFERROR(Inv_SY_B!D265/Inv_SY_B!$CU265-1,"")</f>
        <v/>
      </c>
      <c r="E265" s="173" t="str">
        <f>IFERROR(Inv_SY_B!E265/Inv_SY_B!$CU265-1,"")</f>
        <v/>
      </c>
      <c r="F265" s="173" t="str">
        <f>IFERROR(Inv_SY_B!F265/Inv_SY_B!$CU265-1,"")</f>
        <v/>
      </c>
      <c r="G265" s="173" t="str">
        <f>IFERROR(Inv_SY_B!G265/Inv_SY_B!$CU265-1,"")</f>
        <v/>
      </c>
      <c r="H265" s="173" t="str">
        <f>IFERROR(Inv_SY_B!H265/Inv_SY_B!$CU265-1,"")</f>
        <v/>
      </c>
      <c r="I265" s="173" t="str">
        <f>IFERROR(Inv_SY_B!I265/Inv_SY_B!$CU265-1,"")</f>
        <v/>
      </c>
      <c r="J265" s="173" t="str">
        <f>IFERROR(Inv_SY_B!J265/Inv_SY_B!$CU265-1,"")</f>
        <v/>
      </c>
      <c r="K265" s="173" t="str">
        <f>IFERROR(Inv_SY_B!K265/Inv_SY_B!$CU265-1,"")</f>
        <v/>
      </c>
      <c r="L265" s="173" t="str">
        <f>IFERROR(Inv_SY_B!L265/Inv_SY_B!$CU265-1,"")</f>
        <v/>
      </c>
      <c r="M265" s="173" t="str">
        <f>IFERROR(Inv_SY_B!M265/Inv_SY_B!$CU265-1,"")</f>
        <v/>
      </c>
      <c r="N265" s="173" t="str">
        <f>IFERROR(Inv_SY_B!N265/Inv_SY_B!$CU265-1,"")</f>
        <v/>
      </c>
      <c r="O265" s="173" t="str">
        <f>IFERROR(Inv_SY_B!O265/Inv_SY_B!$CU265-1,"")</f>
        <v/>
      </c>
      <c r="P265" s="173" t="str">
        <f>IFERROR(Inv_SY_B!P265/Inv_SY_B!$CU265-1,"")</f>
        <v/>
      </c>
      <c r="Q265" s="173" t="str">
        <f>IFERROR(Inv_SY_B!Q265/Inv_SY_B!$CU265-1,"")</f>
        <v/>
      </c>
      <c r="R265" s="173" t="str">
        <f>IFERROR(Inv_SY_B!R265/Inv_SY_B!$CU265-1,"")</f>
        <v/>
      </c>
      <c r="S265" s="173" t="str">
        <f>IFERROR(Inv_SY_B!S265/Inv_SY_B!$CU265-1,"")</f>
        <v/>
      </c>
      <c r="T265" s="173" t="str">
        <f>IFERROR(Inv_SY_B!T265/Inv_SY_B!$CU265-1,"")</f>
        <v/>
      </c>
      <c r="U265" s="173" t="str">
        <f>IFERROR(Inv_SY_B!U265/Inv_SY_B!$CU265-1,"")</f>
        <v/>
      </c>
      <c r="V265" s="173" t="str">
        <f>IFERROR(Inv_SY_B!V265/Inv_SY_B!$CU265-1,"")</f>
        <v/>
      </c>
      <c r="W265" s="173" t="str">
        <f>IFERROR(Inv_SY_B!W265/Inv_SY_B!$CU265-1,"")</f>
        <v/>
      </c>
      <c r="X265" s="173" t="str">
        <f>IFERROR(Inv_SY_B!X265/Inv_SY_B!$CU265-1,"")</f>
        <v/>
      </c>
      <c r="Y265" s="173" t="str">
        <f>IFERROR(Inv_SY_B!Y265/Inv_SY_B!$CU265-1,"")</f>
        <v/>
      </c>
      <c r="Z265" s="173" t="str">
        <f>IFERROR(Inv_SY_B!Z265/Inv_SY_B!$CU265-1,"")</f>
        <v/>
      </c>
      <c r="AA265" s="173" t="str">
        <f>IFERROR(Inv_SY_B!AA265/Inv_SY_B!$CU265-1,"")</f>
        <v/>
      </c>
      <c r="AB265" s="173" t="str">
        <f>IFERROR(Inv_SY_B!AB265/Inv_SY_B!$CU265-1,"")</f>
        <v/>
      </c>
      <c r="AC265" s="173" t="str">
        <f>IFERROR(Inv_SY_B!AC265/Inv_SY_B!$CU265-1,"")</f>
        <v/>
      </c>
      <c r="AD265" s="173" t="str">
        <f>IFERROR(Inv_SY_B!AD265/Inv_SY_B!$CU265-1,"")</f>
        <v/>
      </c>
      <c r="AE265" s="173" t="str">
        <f>IFERROR(Inv_SY_B!AE265/Inv_SY_B!$CU265-1,"")</f>
        <v/>
      </c>
      <c r="AF265" s="173" t="str">
        <f>IFERROR(Inv_SY_B!AF265/Inv_SY_B!$CU265-1,"")</f>
        <v/>
      </c>
      <c r="AG265" s="173" t="str">
        <f>IFERROR(Inv_SY_B!AG265/Inv_SY_B!$CU265-1,"")</f>
        <v/>
      </c>
      <c r="AH265" s="173" t="str">
        <f>IFERROR(Inv_SY_B!AH265/Inv_SY_B!$CU265-1,"")</f>
        <v/>
      </c>
      <c r="AI265" s="173" t="str">
        <f>IFERROR(Inv_SY_B!AI265/Inv_SY_B!$CU265-1,"")</f>
        <v/>
      </c>
      <c r="AJ265" s="173" t="str">
        <f>IFERROR(Inv_SY_B!AJ265/Inv_SY_B!$CU265-1,"")</f>
        <v/>
      </c>
      <c r="AK265" s="173" t="str">
        <f>IFERROR(Inv_SY_B!AK265/Inv_SY_B!$CU265-1,"")</f>
        <v/>
      </c>
      <c r="AL265" s="173" t="str">
        <f>IFERROR(Inv_SY_B!AL265/Inv_SY_B!$CU265-1,"")</f>
        <v/>
      </c>
      <c r="AM265" s="173" t="str">
        <f>IFERROR(Inv_SY_B!AM265/Inv_SY_B!$CU265-1,"")</f>
        <v/>
      </c>
      <c r="AN265" s="173" t="str">
        <f>IFERROR(Inv_SY_B!AN265/Inv_SY_B!$CU265-1,"")</f>
        <v/>
      </c>
      <c r="AO265" s="173" t="str">
        <f>IFERROR(Inv_SY_B!AO265/Inv_SY_B!$CU265-1,"")</f>
        <v/>
      </c>
      <c r="AP265" s="173" t="str">
        <f>IFERROR(Inv_SY_B!AP265/Inv_SY_B!$CU265-1,"")</f>
        <v/>
      </c>
      <c r="AQ265" s="173" t="str">
        <f>IFERROR(Inv_SY_B!AQ265/Inv_SY_B!$CU265-1,"")</f>
        <v/>
      </c>
      <c r="AR265" s="173" t="str">
        <f>IFERROR(Inv_SY_B!AR265/Inv_SY_B!$CU265-1,"")</f>
        <v/>
      </c>
      <c r="AS265" s="173" t="str">
        <f>IFERROR(Inv_SY_B!AS265/Inv_SY_B!$CU265-1,"")</f>
        <v/>
      </c>
      <c r="AT265" s="173" t="str">
        <f>IFERROR(Inv_SY_B!AT265/Inv_SY_B!$CU265-1,"")</f>
        <v/>
      </c>
      <c r="AU265" s="173" t="str">
        <f>IFERROR(Inv_SY_B!AU265/Inv_SY_B!$CU265-1,"")</f>
        <v/>
      </c>
      <c r="AV265" s="173" t="str">
        <f>IFERROR(Inv_SY_B!AV265/Inv_SY_B!$CU265-1,"")</f>
        <v/>
      </c>
      <c r="AW265" s="173" t="str">
        <f>IFERROR(Inv_SY_B!AW265/Inv_SY_B!$CU265-1,"")</f>
        <v/>
      </c>
      <c r="AX265" s="173" t="str">
        <f>IFERROR(Inv_SY_B!AX265/Inv_SY_B!$CU265-1,"")</f>
        <v/>
      </c>
      <c r="AY265" s="173" t="str">
        <f>IFERROR(Inv_SY_B!AY265/Inv_SY_B!$CU265-1,"")</f>
        <v/>
      </c>
      <c r="AZ265" s="173" t="str">
        <f>IFERROR(Inv_SY_B!AZ265/Inv_SY_B!$CU265-1,"")</f>
        <v/>
      </c>
      <c r="BA265" s="173" t="str">
        <f>IFERROR(Inv_SY_B!BA265/Inv_SY_B!$CU265-1,"")</f>
        <v/>
      </c>
      <c r="BB265" s="173" t="str">
        <f>IFERROR(Inv_SY_B!BB265/Inv_SY_B!$CU265-1,"")</f>
        <v/>
      </c>
      <c r="BC265" s="173" t="str">
        <f>IFERROR(Inv_SY_B!BC265/Inv_SY_B!$CU265-1,"")</f>
        <v/>
      </c>
      <c r="BD265" s="173" t="str">
        <f>IFERROR(Inv_SY_B!BD265/Inv_SY_B!$CU265-1,"")</f>
        <v/>
      </c>
      <c r="BE265" s="173" t="str">
        <f>IFERROR(Inv_SY_B!BE265/Inv_SY_B!$CU265-1,"")</f>
        <v/>
      </c>
      <c r="BF265" s="173" t="str">
        <f>IFERROR(Inv_SY_B!BF265/Inv_SY_B!$CU265-1,"")</f>
        <v/>
      </c>
      <c r="BG265" s="173" t="str">
        <f>IFERROR(Inv_SY_B!BG265/Inv_SY_B!$CU265-1,"")</f>
        <v/>
      </c>
      <c r="BH265" s="173" t="str">
        <f>IFERROR(Inv_SY_B!BH265/Inv_SY_B!$CU265-1,"")</f>
        <v/>
      </c>
      <c r="BI265" s="173" t="str">
        <f>IFERROR(Inv_SY_B!BI265/Inv_SY_B!$CU265-1,"")</f>
        <v/>
      </c>
      <c r="BJ265" s="173" t="str">
        <f>IFERROR(Inv_SY_B!BJ265/Inv_SY_B!$CU265-1,"")</f>
        <v/>
      </c>
      <c r="BK265" s="173" t="str">
        <f>IFERROR(Inv_SY_B!BK265/Inv_SY_B!$CU265-1,"")</f>
        <v/>
      </c>
      <c r="BL265" s="173" t="str">
        <f>IFERROR(Inv_SY_B!BL265/Inv_SY_B!$CU265-1,"")</f>
        <v/>
      </c>
      <c r="BM265" s="173" t="str">
        <f>IFERROR(Inv_SY_B!BM265/Inv_SY_B!$CU265-1,"")</f>
        <v/>
      </c>
      <c r="BN265" s="173" t="str">
        <f>IFERROR(Inv_SY_B!BN265/Inv_SY_B!$CU265-1,"")</f>
        <v/>
      </c>
      <c r="BO265" s="173" t="str">
        <f>IFERROR(Inv_SY_B!BO265/Inv_SY_B!$CU265-1,"")</f>
        <v/>
      </c>
      <c r="BP265" s="173" t="str">
        <f>IFERROR(Inv_SY_B!BP265/Inv_SY_B!$CU265-1,"")</f>
        <v/>
      </c>
      <c r="BQ265" s="173" t="str">
        <f>IFERROR(Inv_SY_B!BQ265/Inv_SY_B!$CU265-1,"")</f>
        <v/>
      </c>
      <c r="BR265" s="173" t="str">
        <f>IFERROR(Inv_SY_B!BR265/Inv_SY_B!$CU265-1,"")</f>
        <v/>
      </c>
      <c r="BS265" s="173" t="str">
        <f>IFERROR(Inv_SY_B!BS265/Inv_SY_B!$CU265-1,"")</f>
        <v/>
      </c>
      <c r="BT265" s="173" t="str">
        <f>IFERROR(Inv_SY_B!BT265/Inv_SY_B!$CU265-1,"")</f>
        <v/>
      </c>
      <c r="BU265" s="173" t="str">
        <f>IFERROR(Inv_SY_B!BU265/Inv_SY_B!$CU265-1,"")</f>
        <v/>
      </c>
      <c r="BV265" s="173" t="str">
        <f>IFERROR(Inv_SY_B!BV265/Inv_SY_B!$CU265-1,"")</f>
        <v/>
      </c>
      <c r="BW265" s="173" t="str">
        <f>IFERROR(Inv_SY_B!BW265/Inv_SY_B!$CU265-1,"")</f>
        <v/>
      </c>
      <c r="BX265" s="173" t="str">
        <f>IFERROR(Inv_SY_B!BX265/Inv_SY_B!$CU265-1,"")</f>
        <v/>
      </c>
      <c r="BY265" s="173" t="str">
        <f>IFERROR(Inv_SY_B!BY265/Inv_SY_B!$CU265-1,"")</f>
        <v/>
      </c>
      <c r="BZ265" s="173" t="str">
        <f>IFERROR(Inv_SY_B!BZ265/Inv_SY_B!$CU265-1,"")</f>
        <v/>
      </c>
      <c r="CA265" s="173" t="str">
        <f>IFERROR(Inv_SY_B!CA265/Inv_SY_B!$CU265-1,"")</f>
        <v/>
      </c>
      <c r="CB265" s="173" t="str">
        <f>IFERROR(Inv_SY_B!CB265/Inv_SY_B!$CU265-1,"")</f>
        <v/>
      </c>
      <c r="CC265" s="173" t="str">
        <f>IFERROR(Inv_SY_B!CC265/Inv_SY_B!$CU265-1,"")</f>
        <v/>
      </c>
      <c r="CD265" s="173" t="str">
        <f>IFERROR(Inv_SY_B!CD265/Inv_SY_B!$CU265-1,"")</f>
        <v/>
      </c>
      <c r="CE265" s="173" t="str">
        <f>IFERROR(Inv_SY_B!CE265/Inv_SY_B!$CU265-1,"")</f>
        <v/>
      </c>
      <c r="CF265" s="173" t="str">
        <f>IFERROR(Inv_SY_B!CF265/Inv_SY_B!$CU265-1,"")</f>
        <v/>
      </c>
      <c r="CG265" s="173" t="str">
        <f>IFERROR(Inv_SY_B!CG265/Inv_SY_B!$CU265-1,"")</f>
        <v/>
      </c>
      <c r="CH265" s="173" t="str">
        <f>IFERROR(Inv_SY_B!CH265/Inv_SY_B!$CU265-1,"")</f>
        <v/>
      </c>
      <c r="CI265" s="173" t="str">
        <f>IFERROR(Inv_SY_B!CI265/Inv_SY_B!$CU265-1,"")</f>
        <v/>
      </c>
      <c r="CJ265" s="173" t="str">
        <f>IFERROR(Inv_SY_B!CJ265/Inv_SY_B!$CU265-1,"")</f>
        <v/>
      </c>
      <c r="CK265" s="173" t="str">
        <f>IFERROR(Inv_SY_B!CK265/Inv_SY_B!$CU265-1,"")</f>
        <v/>
      </c>
      <c r="CL265" s="173" t="str">
        <f>IFERROR(Inv_SY_B!CL265/Inv_SY_B!$CU265-1,"")</f>
        <v/>
      </c>
      <c r="CM265" s="173" t="str">
        <f>IFERROR(Inv_SY_B!CM265/Inv_SY_B!$CU265-1,"")</f>
        <v/>
      </c>
      <c r="CN265" s="173" t="str">
        <f>IFERROR(Inv_SY_B!CN265/Inv_SY_B!$CU265-1,"")</f>
        <v/>
      </c>
      <c r="CO265" s="173" t="str">
        <f>IFERROR(Inv_SY_B!CO265/Inv_SY_B!$CU265-1,"")</f>
        <v/>
      </c>
      <c r="CP265" s="173" t="str">
        <f>IFERROR(Inv_SY_B!CP265/Inv_SY_B!$CU265-1,"")</f>
        <v/>
      </c>
      <c r="CQ265" s="173" t="str">
        <f>IFERROR(Inv_SY_B!CQ265/Inv_SY_B!$CU265-1,"")</f>
        <v/>
      </c>
      <c r="CR265" s="173" t="str">
        <f>IFERROR(Inv_SY_B!CR265/Inv_SY_B!$CU265-1,"")</f>
        <v/>
      </c>
      <c r="CS265" s="173" t="str">
        <f>IFERROR(Inv_SY_B!CS265/Inv_SY_B!$CU265-1,"")</f>
        <v/>
      </c>
      <c r="CT265" s="173" t="str">
        <f>IFERROR(Inv_SY_B!CT265/Inv_SY_B!$CU265-1,"")</f>
        <v/>
      </c>
      <c r="CU265" s="173"/>
      <c r="CV265" s="173"/>
      <c r="CW265" s="173"/>
      <c r="CX265" s="173"/>
    </row>
    <row r="266" spans="2:102">
      <c r="B266" s="164">
        <f t="shared" si="5"/>
        <v>45958</v>
      </c>
      <c r="C266" s="173" t="str">
        <f>IFERROR(Inv_SY_B!C266/Inv_SY_B!$CU266-1,"")</f>
        <v/>
      </c>
      <c r="D266" s="173" t="str">
        <f>IFERROR(Inv_SY_B!D266/Inv_SY_B!$CU266-1,"")</f>
        <v/>
      </c>
      <c r="E266" s="173" t="str">
        <f>IFERROR(Inv_SY_B!E266/Inv_SY_B!$CU266-1,"")</f>
        <v/>
      </c>
      <c r="F266" s="173" t="str">
        <f>IFERROR(Inv_SY_B!F266/Inv_SY_B!$CU266-1,"")</f>
        <v/>
      </c>
      <c r="G266" s="173" t="str">
        <f>IFERROR(Inv_SY_B!G266/Inv_SY_B!$CU266-1,"")</f>
        <v/>
      </c>
      <c r="H266" s="173" t="str">
        <f>IFERROR(Inv_SY_B!H266/Inv_SY_B!$CU266-1,"")</f>
        <v/>
      </c>
      <c r="I266" s="173" t="str">
        <f>IFERROR(Inv_SY_B!I266/Inv_SY_B!$CU266-1,"")</f>
        <v/>
      </c>
      <c r="J266" s="173" t="str">
        <f>IFERROR(Inv_SY_B!J266/Inv_SY_B!$CU266-1,"")</f>
        <v/>
      </c>
      <c r="K266" s="173" t="str">
        <f>IFERROR(Inv_SY_B!K266/Inv_SY_B!$CU266-1,"")</f>
        <v/>
      </c>
      <c r="L266" s="173" t="str">
        <f>IFERROR(Inv_SY_B!L266/Inv_SY_B!$CU266-1,"")</f>
        <v/>
      </c>
      <c r="M266" s="173" t="str">
        <f>IFERROR(Inv_SY_B!M266/Inv_SY_B!$CU266-1,"")</f>
        <v/>
      </c>
      <c r="N266" s="173" t="str">
        <f>IFERROR(Inv_SY_B!N266/Inv_SY_B!$CU266-1,"")</f>
        <v/>
      </c>
      <c r="O266" s="173" t="str">
        <f>IFERROR(Inv_SY_B!O266/Inv_SY_B!$CU266-1,"")</f>
        <v/>
      </c>
      <c r="P266" s="173" t="str">
        <f>IFERROR(Inv_SY_B!P266/Inv_SY_B!$CU266-1,"")</f>
        <v/>
      </c>
      <c r="Q266" s="173" t="str">
        <f>IFERROR(Inv_SY_B!Q266/Inv_SY_B!$CU266-1,"")</f>
        <v/>
      </c>
      <c r="R266" s="173" t="str">
        <f>IFERROR(Inv_SY_B!R266/Inv_SY_B!$CU266-1,"")</f>
        <v/>
      </c>
      <c r="S266" s="173" t="str">
        <f>IFERROR(Inv_SY_B!S266/Inv_SY_B!$CU266-1,"")</f>
        <v/>
      </c>
      <c r="T266" s="173" t="str">
        <f>IFERROR(Inv_SY_B!T266/Inv_SY_B!$CU266-1,"")</f>
        <v/>
      </c>
      <c r="U266" s="173" t="str">
        <f>IFERROR(Inv_SY_B!U266/Inv_SY_B!$CU266-1,"")</f>
        <v/>
      </c>
      <c r="V266" s="173" t="str">
        <f>IFERROR(Inv_SY_B!V266/Inv_SY_B!$CU266-1,"")</f>
        <v/>
      </c>
      <c r="W266" s="173" t="str">
        <f>IFERROR(Inv_SY_B!W266/Inv_SY_B!$CU266-1,"")</f>
        <v/>
      </c>
      <c r="X266" s="173" t="str">
        <f>IFERROR(Inv_SY_B!X266/Inv_SY_B!$CU266-1,"")</f>
        <v/>
      </c>
      <c r="Y266" s="173" t="str">
        <f>IFERROR(Inv_SY_B!Y266/Inv_SY_B!$CU266-1,"")</f>
        <v/>
      </c>
      <c r="Z266" s="173" t="str">
        <f>IFERROR(Inv_SY_B!Z266/Inv_SY_B!$CU266-1,"")</f>
        <v/>
      </c>
      <c r="AA266" s="173" t="str">
        <f>IFERROR(Inv_SY_B!AA266/Inv_SY_B!$CU266-1,"")</f>
        <v/>
      </c>
      <c r="AB266" s="173" t="str">
        <f>IFERROR(Inv_SY_B!AB266/Inv_SY_B!$CU266-1,"")</f>
        <v/>
      </c>
      <c r="AC266" s="173" t="str">
        <f>IFERROR(Inv_SY_B!AC266/Inv_SY_B!$CU266-1,"")</f>
        <v/>
      </c>
      <c r="AD266" s="173" t="str">
        <f>IFERROR(Inv_SY_B!AD266/Inv_SY_B!$CU266-1,"")</f>
        <v/>
      </c>
      <c r="AE266" s="173" t="str">
        <f>IFERROR(Inv_SY_B!AE266/Inv_SY_B!$CU266-1,"")</f>
        <v/>
      </c>
      <c r="AF266" s="173" t="str">
        <f>IFERROR(Inv_SY_B!AF266/Inv_SY_B!$CU266-1,"")</f>
        <v/>
      </c>
      <c r="AG266" s="173" t="str">
        <f>IFERROR(Inv_SY_B!AG266/Inv_SY_B!$CU266-1,"")</f>
        <v/>
      </c>
      <c r="AH266" s="173" t="str">
        <f>IFERROR(Inv_SY_B!AH266/Inv_SY_B!$CU266-1,"")</f>
        <v/>
      </c>
      <c r="AI266" s="173" t="str">
        <f>IFERROR(Inv_SY_B!AI266/Inv_SY_B!$CU266-1,"")</f>
        <v/>
      </c>
      <c r="AJ266" s="173" t="str">
        <f>IFERROR(Inv_SY_B!AJ266/Inv_SY_B!$CU266-1,"")</f>
        <v/>
      </c>
      <c r="AK266" s="173" t="str">
        <f>IFERROR(Inv_SY_B!AK266/Inv_SY_B!$CU266-1,"")</f>
        <v/>
      </c>
      <c r="AL266" s="173" t="str">
        <f>IFERROR(Inv_SY_B!AL266/Inv_SY_B!$CU266-1,"")</f>
        <v/>
      </c>
      <c r="AM266" s="173" t="str">
        <f>IFERROR(Inv_SY_B!AM266/Inv_SY_B!$CU266-1,"")</f>
        <v/>
      </c>
      <c r="AN266" s="173" t="str">
        <f>IFERROR(Inv_SY_B!AN266/Inv_SY_B!$CU266-1,"")</f>
        <v/>
      </c>
      <c r="AO266" s="173" t="str">
        <f>IFERROR(Inv_SY_B!AO266/Inv_SY_B!$CU266-1,"")</f>
        <v/>
      </c>
      <c r="AP266" s="173" t="str">
        <f>IFERROR(Inv_SY_B!AP266/Inv_SY_B!$CU266-1,"")</f>
        <v/>
      </c>
      <c r="AQ266" s="173" t="str">
        <f>IFERROR(Inv_SY_B!AQ266/Inv_SY_B!$CU266-1,"")</f>
        <v/>
      </c>
      <c r="AR266" s="173" t="str">
        <f>IFERROR(Inv_SY_B!AR266/Inv_SY_B!$CU266-1,"")</f>
        <v/>
      </c>
      <c r="AS266" s="173" t="str">
        <f>IFERROR(Inv_SY_B!AS266/Inv_SY_B!$CU266-1,"")</f>
        <v/>
      </c>
      <c r="AT266" s="173" t="str">
        <f>IFERROR(Inv_SY_B!AT266/Inv_SY_B!$CU266-1,"")</f>
        <v/>
      </c>
      <c r="AU266" s="173" t="str">
        <f>IFERROR(Inv_SY_B!AU266/Inv_SY_B!$CU266-1,"")</f>
        <v/>
      </c>
      <c r="AV266" s="173" t="str">
        <f>IFERROR(Inv_SY_B!AV266/Inv_SY_B!$CU266-1,"")</f>
        <v/>
      </c>
      <c r="AW266" s="173" t="str">
        <f>IFERROR(Inv_SY_B!AW266/Inv_SY_B!$CU266-1,"")</f>
        <v/>
      </c>
      <c r="AX266" s="173" t="str">
        <f>IFERROR(Inv_SY_B!AX266/Inv_SY_B!$CU266-1,"")</f>
        <v/>
      </c>
      <c r="AY266" s="173" t="str">
        <f>IFERROR(Inv_SY_B!AY266/Inv_SY_B!$CU266-1,"")</f>
        <v/>
      </c>
      <c r="AZ266" s="173" t="str">
        <f>IFERROR(Inv_SY_B!AZ266/Inv_SY_B!$CU266-1,"")</f>
        <v/>
      </c>
      <c r="BA266" s="173" t="str">
        <f>IFERROR(Inv_SY_B!BA266/Inv_SY_B!$CU266-1,"")</f>
        <v/>
      </c>
      <c r="BB266" s="173" t="str">
        <f>IFERROR(Inv_SY_B!BB266/Inv_SY_B!$CU266-1,"")</f>
        <v/>
      </c>
      <c r="BC266" s="173" t="str">
        <f>IFERROR(Inv_SY_B!BC266/Inv_SY_B!$CU266-1,"")</f>
        <v/>
      </c>
      <c r="BD266" s="173" t="str">
        <f>IFERROR(Inv_SY_B!BD266/Inv_SY_B!$CU266-1,"")</f>
        <v/>
      </c>
      <c r="BE266" s="173" t="str">
        <f>IFERROR(Inv_SY_B!BE266/Inv_SY_B!$CU266-1,"")</f>
        <v/>
      </c>
      <c r="BF266" s="173" t="str">
        <f>IFERROR(Inv_SY_B!BF266/Inv_SY_B!$CU266-1,"")</f>
        <v/>
      </c>
      <c r="BG266" s="173" t="str">
        <f>IFERROR(Inv_SY_B!BG266/Inv_SY_B!$CU266-1,"")</f>
        <v/>
      </c>
      <c r="BH266" s="173" t="str">
        <f>IFERROR(Inv_SY_B!BH266/Inv_SY_B!$CU266-1,"")</f>
        <v/>
      </c>
      <c r="BI266" s="173" t="str">
        <f>IFERROR(Inv_SY_B!BI266/Inv_SY_B!$CU266-1,"")</f>
        <v/>
      </c>
      <c r="BJ266" s="173" t="str">
        <f>IFERROR(Inv_SY_B!BJ266/Inv_SY_B!$CU266-1,"")</f>
        <v/>
      </c>
      <c r="BK266" s="173" t="str">
        <f>IFERROR(Inv_SY_B!BK266/Inv_SY_B!$CU266-1,"")</f>
        <v/>
      </c>
      <c r="BL266" s="173" t="str">
        <f>IFERROR(Inv_SY_B!BL266/Inv_SY_B!$CU266-1,"")</f>
        <v/>
      </c>
      <c r="BM266" s="173" t="str">
        <f>IFERROR(Inv_SY_B!BM266/Inv_SY_B!$CU266-1,"")</f>
        <v/>
      </c>
      <c r="BN266" s="173" t="str">
        <f>IFERROR(Inv_SY_B!BN266/Inv_SY_B!$CU266-1,"")</f>
        <v/>
      </c>
      <c r="BO266" s="173" t="str">
        <f>IFERROR(Inv_SY_B!BO266/Inv_SY_B!$CU266-1,"")</f>
        <v/>
      </c>
      <c r="BP266" s="173" t="str">
        <f>IFERROR(Inv_SY_B!BP266/Inv_SY_B!$CU266-1,"")</f>
        <v/>
      </c>
      <c r="BQ266" s="173" t="str">
        <f>IFERROR(Inv_SY_B!BQ266/Inv_SY_B!$CU266-1,"")</f>
        <v/>
      </c>
      <c r="BR266" s="173" t="str">
        <f>IFERROR(Inv_SY_B!BR266/Inv_SY_B!$CU266-1,"")</f>
        <v/>
      </c>
      <c r="BS266" s="173" t="str">
        <f>IFERROR(Inv_SY_B!BS266/Inv_SY_B!$CU266-1,"")</f>
        <v/>
      </c>
      <c r="BT266" s="173" t="str">
        <f>IFERROR(Inv_SY_B!BT266/Inv_SY_B!$CU266-1,"")</f>
        <v/>
      </c>
      <c r="BU266" s="173" t="str">
        <f>IFERROR(Inv_SY_B!BU266/Inv_SY_B!$CU266-1,"")</f>
        <v/>
      </c>
      <c r="BV266" s="173" t="str">
        <f>IFERROR(Inv_SY_B!BV266/Inv_SY_B!$CU266-1,"")</f>
        <v/>
      </c>
      <c r="BW266" s="173" t="str">
        <f>IFERROR(Inv_SY_B!BW266/Inv_SY_B!$CU266-1,"")</f>
        <v/>
      </c>
      <c r="BX266" s="173" t="str">
        <f>IFERROR(Inv_SY_B!BX266/Inv_SY_B!$CU266-1,"")</f>
        <v/>
      </c>
      <c r="BY266" s="173" t="str">
        <f>IFERROR(Inv_SY_B!BY266/Inv_SY_B!$CU266-1,"")</f>
        <v/>
      </c>
      <c r="BZ266" s="173" t="str">
        <f>IFERROR(Inv_SY_B!BZ266/Inv_SY_B!$CU266-1,"")</f>
        <v/>
      </c>
      <c r="CA266" s="173" t="str">
        <f>IFERROR(Inv_SY_B!CA266/Inv_SY_B!$CU266-1,"")</f>
        <v/>
      </c>
      <c r="CB266" s="173" t="str">
        <f>IFERROR(Inv_SY_B!CB266/Inv_SY_B!$CU266-1,"")</f>
        <v/>
      </c>
      <c r="CC266" s="173" t="str">
        <f>IFERROR(Inv_SY_B!CC266/Inv_SY_B!$CU266-1,"")</f>
        <v/>
      </c>
      <c r="CD266" s="173" t="str">
        <f>IFERROR(Inv_SY_B!CD266/Inv_SY_B!$CU266-1,"")</f>
        <v/>
      </c>
      <c r="CE266" s="173" t="str">
        <f>IFERROR(Inv_SY_B!CE266/Inv_SY_B!$CU266-1,"")</f>
        <v/>
      </c>
      <c r="CF266" s="173" t="str">
        <f>IFERROR(Inv_SY_B!CF266/Inv_SY_B!$CU266-1,"")</f>
        <v/>
      </c>
      <c r="CG266" s="173" t="str">
        <f>IFERROR(Inv_SY_B!CG266/Inv_SY_B!$CU266-1,"")</f>
        <v/>
      </c>
      <c r="CH266" s="173" t="str">
        <f>IFERROR(Inv_SY_B!CH266/Inv_SY_B!$CU266-1,"")</f>
        <v/>
      </c>
      <c r="CI266" s="173" t="str">
        <f>IFERROR(Inv_SY_B!CI266/Inv_SY_B!$CU266-1,"")</f>
        <v/>
      </c>
      <c r="CJ266" s="173" t="str">
        <f>IFERROR(Inv_SY_B!CJ266/Inv_SY_B!$CU266-1,"")</f>
        <v/>
      </c>
      <c r="CK266" s="173" t="str">
        <f>IFERROR(Inv_SY_B!CK266/Inv_SY_B!$CU266-1,"")</f>
        <v/>
      </c>
      <c r="CL266" s="173" t="str">
        <f>IFERROR(Inv_SY_B!CL266/Inv_SY_B!$CU266-1,"")</f>
        <v/>
      </c>
      <c r="CM266" s="173" t="str">
        <f>IFERROR(Inv_SY_B!CM266/Inv_SY_B!$CU266-1,"")</f>
        <v/>
      </c>
      <c r="CN266" s="173" t="str">
        <f>IFERROR(Inv_SY_B!CN266/Inv_SY_B!$CU266-1,"")</f>
        <v/>
      </c>
      <c r="CO266" s="173" t="str">
        <f>IFERROR(Inv_SY_B!CO266/Inv_SY_B!$CU266-1,"")</f>
        <v/>
      </c>
      <c r="CP266" s="173" t="str">
        <f>IFERROR(Inv_SY_B!CP266/Inv_SY_B!$CU266-1,"")</f>
        <v/>
      </c>
      <c r="CQ266" s="173" t="str">
        <f>IFERROR(Inv_SY_B!CQ266/Inv_SY_B!$CU266-1,"")</f>
        <v/>
      </c>
      <c r="CR266" s="173" t="str">
        <f>IFERROR(Inv_SY_B!CR266/Inv_SY_B!$CU266-1,"")</f>
        <v/>
      </c>
      <c r="CS266" s="173" t="str">
        <f>IFERROR(Inv_SY_B!CS266/Inv_SY_B!$CU266-1,"")</f>
        <v/>
      </c>
      <c r="CT266" s="173" t="str">
        <f>IFERROR(Inv_SY_B!CT266/Inv_SY_B!$CU266-1,"")</f>
        <v/>
      </c>
      <c r="CU266" s="173"/>
      <c r="CV266" s="173"/>
      <c r="CW266" s="173"/>
      <c r="CX266" s="173"/>
    </row>
    <row r="267" spans="2:102">
      <c r="B267" s="164">
        <f t="shared" si="5"/>
        <v>45959</v>
      </c>
      <c r="C267" s="173" t="str">
        <f>IFERROR(Inv_SY_B!C267/Inv_SY_B!$CU267-1,"")</f>
        <v/>
      </c>
      <c r="D267" s="173" t="str">
        <f>IFERROR(Inv_SY_B!D267/Inv_SY_B!$CU267-1,"")</f>
        <v/>
      </c>
      <c r="E267" s="173" t="str">
        <f>IFERROR(Inv_SY_B!E267/Inv_SY_B!$CU267-1,"")</f>
        <v/>
      </c>
      <c r="F267" s="173" t="str">
        <f>IFERROR(Inv_SY_B!F267/Inv_SY_B!$CU267-1,"")</f>
        <v/>
      </c>
      <c r="G267" s="173" t="str">
        <f>IFERROR(Inv_SY_B!G267/Inv_SY_B!$CU267-1,"")</f>
        <v/>
      </c>
      <c r="H267" s="173" t="str">
        <f>IFERROR(Inv_SY_B!H267/Inv_SY_B!$CU267-1,"")</f>
        <v/>
      </c>
      <c r="I267" s="173" t="str">
        <f>IFERROR(Inv_SY_B!I267/Inv_SY_B!$CU267-1,"")</f>
        <v/>
      </c>
      <c r="J267" s="173" t="str">
        <f>IFERROR(Inv_SY_B!J267/Inv_SY_B!$CU267-1,"")</f>
        <v/>
      </c>
      <c r="K267" s="173" t="str">
        <f>IFERROR(Inv_SY_B!K267/Inv_SY_B!$CU267-1,"")</f>
        <v/>
      </c>
      <c r="L267" s="173" t="str">
        <f>IFERROR(Inv_SY_B!L267/Inv_SY_B!$CU267-1,"")</f>
        <v/>
      </c>
      <c r="M267" s="173" t="str">
        <f>IFERROR(Inv_SY_B!M267/Inv_SY_B!$CU267-1,"")</f>
        <v/>
      </c>
      <c r="N267" s="173" t="str">
        <f>IFERROR(Inv_SY_B!N267/Inv_SY_B!$CU267-1,"")</f>
        <v/>
      </c>
      <c r="O267" s="173" t="str">
        <f>IFERROR(Inv_SY_B!O267/Inv_SY_B!$CU267-1,"")</f>
        <v/>
      </c>
      <c r="P267" s="173" t="str">
        <f>IFERROR(Inv_SY_B!P267/Inv_SY_B!$CU267-1,"")</f>
        <v/>
      </c>
      <c r="Q267" s="173" t="str">
        <f>IFERROR(Inv_SY_B!Q267/Inv_SY_B!$CU267-1,"")</f>
        <v/>
      </c>
      <c r="R267" s="173" t="str">
        <f>IFERROR(Inv_SY_B!R267/Inv_SY_B!$CU267-1,"")</f>
        <v/>
      </c>
      <c r="S267" s="173" t="str">
        <f>IFERROR(Inv_SY_B!S267/Inv_SY_B!$CU267-1,"")</f>
        <v/>
      </c>
      <c r="T267" s="173" t="str">
        <f>IFERROR(Inv_SY_B!T267/Inv_SY_B!$CU267-1,"")</f>
        <v/>
      </c>
      <c r="U267" s="173" t="str">
        <f>IFERROR(Inv_SY_B!U267/Inv_SY_B!$CU267-1,"")</f>
        <v/>
      </c>
      <c r="V267" s="173" t="str">
        <f>IFERROR(Inv_SY_B!V267/Inv_SY_B!$CU267-1,"")</f>
        <v/>
      </c>
      <c r="W267" s="173" t="str">
        <f>IFERROR(Inv_SY_B!W267/Inv_SY_B!$CU267-1,"")</f>
        <v/>
      </c>
      <c r="X267" s="173" t="str">
        <f>IFERROR(Inv_SY_B!X267/Inv_SY_B!$CU267-1,"")</f>
        <v/>
      </c>
      <c r="Y267" s="173" t="str">
        <f>IFERROR(Inv_SY_B!Y267/Inv_SY_B!$CU267-1,"")</f>
        <v/>
      </c>
      <c r="Z267" s="173" t="str">
        <f>IFERROR(Inv_SY_B!Z267/Inv_SY_B!$CU267-1,"")</f>
        <v/>
      </c>
      <c r="AA267" s="173" t="str">
        <f>IFERROR(Inv_SY_B!AA267/Inv_SY_B!$CU267-1,"")</f>
        <v/>
      </c>
      <c r="AB267" s="173" t="str">
        <f>IFERROR(Inv_SY_B!AB267/Inv_SY_B!$CU267-1,"")</f>
        <v/>
      </c>
      <c r="AC267" s="173" t="str">
        <f>IFERROR(Inv_SY_B!AC267/Inv_SY_B!$CU267-1,"")</f>
        <v/>
      </c>
      <c r="AD267" s="173" t="str">
        <f>IFERROR(Inv_SY_B!AD267/Inv_SY_B!$CU267-1,"")</f>
        <v/>
      </c>
      <c r="AE267" s="173" t="str">
        <f>IFERROR(Inv_SY_B!AE267/Inv_SY_B!$CU267-1,"")</f>
        <v/>
      </c>
      <c r="AF267" s="173" t="str">
        <f>IFERROR(Inv_SY_B!AF267/Inv_SY_B!$CU267-1,"")</f>
        <v/>
      </c>
      <c r="AG267" s="173" t="str">
        <f>IFERROR(Inv_SY_B!AG267/Inv_SY_B!$CU267-1,"")</f>
        <v/>
      </c>
      <c r="AH267" s="173" t="str">
        <f>IFERROR(Inv_SY_B!AH267/Inv_SY_B!$CU267-1,"")</f>
        <v/>
      </c>
      <c r="AI267" s="173" t="str">
        <f>IFERROR(Inv_SY_B!AI267/Inv_SY_B!$CU267-1,"")</f>
        <v/>
      </c>
      <c r="AJ267" s="173" t="str">
        <f>IFERROR(Inv_SY_B!AJ267/Inv_SY_B!$CU267-1,"")</f>
        <v/>
      </c>
      <c r="AK267" s="173" t="str">
        <f>IFERROR(Inv_SY_B!AK267/Inv_SY_B!$CU267-1,"")</f>
        <v/>
      </c>
      <c r="AL267" s="173" t="str">
        <f>IFERROR(Inv_SY_B!AL267/Inv_SY_B!$CU267-1,"")</f>
        <v/>
      </c>
      <c r="AM267" s="173" t="str">
        <f>IFERROR(Inv_SY_B!AM267/Inv_SY_B!$CU267-1,"")</f>
        <v/>
      </c>
      <c r="AN267" s="173" t="str">
        <f>IFERROR(Inv_SY_B!AN267/Inv_SY_B!$CU267-1,"")</f>
        <v/>
      </c>
      <c r="AO267" s="173" t="str">
        <f>IFERROR(Inv_SY_B!AO267/Inv_SY_B!$CU267-1,"")</f>
        <v/>
      </c>
      <c r="AP267" s="173" t="str">
        <f>IFERROR(Inv_SY_B!AP267/Inv_SY_B!$CU267-1,"")</f>
        <v/>
      </c>
      <c r="AQ267" s="173" t="str">
        <f>IFERROR(Inv_SY_B!AQ267/Inv_SY_B!$CU267-1,"")</f>
        <v/>
      </c>
      <c r="AR267" s="173" t="str">
        <f>IFERROR(Inv_SY_B!AR267/Inv_SY_B!$CU267-1,"")</f>
        <v/>
      </c>
      <c r="AS267" s="173" t="str">
        <f>IFERROR(Inv_SY_B!AS267/Inv_SY_B!$CU267-1,"")</f>
        <v/>
      </c>
      <c r="AT267" s="173" t="str">
        <f>IFERROR(Inv_SY_B!AT267/Inv_SY_B!$CU267-1,"")</f>
        <v/>
      </c>
      <c r="AU267" s="173" t="str">
        <f>IFERROR(Inv_SY_B!AU267/Inv_SY_B!$CU267-1,"")</f>
        <v/>
      </c>
      <c r="AV267" s="173" t="str">
        <f>IFERROR(Inv_SY_B!AV267/Inv_SY_B!$CU267-1,"")</f>
        <v/>
      </c>
      <c r="AW267" s="173" t="str">
        <f>IFERROR(Inv_SY_B!AW267/Inv_SY_B!$CU267-1,"")</f>
        <v/>
      </c>
      <c r="AX267" s="173" t="str">
        <f>IFERROR(Inv_SY_B!AX267/Inv_SY_B!$CU267-1,"")</f>
        <v/>
      </c>
      <c r="AY267" s="173" t="str">
        <f>IFERROR(Inv_SY_B!AY267/Inv_SY_B!$CU267-1,"")</f>
        <v/>
      </c>
      <c r="AZ267" s="173" t="str">
        <f>IFERROR(Inv_SY_B!AZ267/Inv_SY_B!$CU267-1,"")</f>
        <v/>
      </c>
      <c r="BA267" s="173" t="str">
        <f>IFERROR(Inv_SY_B!BA267/Inv_SY_B!$CU267-1,"")</f>
        <v/>
      </c>
      <c r="BB267" s="173" t="str">
        <f>IFERROR(Inv_SY_B!BB267/Inv_SY_B!$CU267-1,"")</f>
        <v/>
      </c>
      <c r="BC267" s="173" t="str">
        <f>IFERROR(Inv_SY_B!BC267/Inv_SY_B!$CU267-1,"")</f>
        <v/>
      </c>
      <c r="BD267" s="173" t="str">
        <f>IFERROR(Inv_SY_B!BD267/Inv_SY_B!$CU267-1,"")</f>
        <v/>
      </c>
      <c r="BE267" s="173" t="str">
        <f>IFERROR(Inv_SY_B!BE267/Inv_SY_B!$CU267-1,"")</f>
        <v/>
      </c>
      <c r="BF267" s="173" t="str">
        <f>IFERROR(Inv_SY_B!BF267/Inv_SY_B!$CU267-1,"")</f>
        <v/>
      </c>
      <c r="BG267" s="173" t="str">
        <f>IFERROR(Inv_SY_B!BG267/Inv_SY_B!$CU267-1,"")</f>
        <v/>
      </c>
      <c r="BH267" s="173" t="str">
        <f>IFERROR(Inv_SY_B!BH267/Inv_SY_B!$CU267-1,"")</f>
        <v/>
      </c>
      <c r="BI267" s="173" t="str">
        <f>IFERROR(Inv_SY_B!BI267/Inv_SY_B!$CU267-1,"")</f>
        <v/>
      </c>
      <c r="BJ267" s="173" t="str">
        <f>IFERROR(Inv_SY_B!BJ267/Inv_SY_B!$CU267-1,"")</f>
        <v/>
      </c>
      <c r="BK267" s="173" t="str">
        <f>IFERROR(Inv_SY_B!BK267/Inv_SY_B!$CU267-1,"")</f>
        <v/>
      </c>
      <c r="BL267" s="173" t="str">
        <f>IFERROR(Inv_SY_B!BL267/Inv_SY_B!$CU267-1,"")</f>
        <v/>
      </c>
      <c r="BM267" s="173" t="str">
        <f>IFERROR(Inv_SY_B!BM267/Inv_SY_B!$CU267-1,"")</f>
        <v/>
      </c>
      <c r="BN267" s="173" t="str">
        <f>IFERROR(Inv_SY_B!BN267/Inv_SY_B!$CU267-1,"")</f>
        <v/>
      </c>
      <c r="BO267" s="173" t="str">
        <f>IFERROR(Inv_SY_B!BO267/Inv_SY_B!$CU267-1,"")</f>
        <v/>
      </c>
      <c r="BP267" s="173" t="str">
        <f>IFERROR(Inv_SY_B!BP267/Inv_SY_B!$CU267-1,"")</f>
        <v/>
      </c>
      <c r="BQ267" s="173" t="str">
        <f>IFERROR(Inv_SY_B!BQ267/Inv_SY_B!$CU267-1,"")</f>
        <v/>
      </c>
      <c r="BR267" s="173" t="str">
        <f>IFERROR(Inv_SY_B!BR267/Inv_SY_B!$CU267-1,"")</f>
        <v/>
      </c>
      <c r="BS267" s="173" t="str">
        <f>IFERROR(Inv_SY_B!BS267/Inv_SY_B!$CU267-1,"")</f>
        <v/>
      </c>
      <c r="BT267" s="173" t="str">
        <f>IFERROR(Inv_SY_B!BT267/Inv_SY_B!$CU267-1,"")</f>
        <v/>
      </c>
      <c r="BU267" s="173" t="str">
        <f>IFERROR(Inv_SY_B!BU267/Inv_SY_B!$CU267-1,"")</f>
        <v/>
      </c>
      <c r="BV267" s="173" t="str">
        <f>IFERROR(Inv_SY_B!BV267/Inv_SY_B!$CU267-1,"")</f>
        <v/>
      </c>
      <c r="BW267" s="173" t="str">
        <f>IFERROR(Inv_SY_B!BW267/Inv_SY_B!$CU267-1,"")</f>
        <v/>
      </c>
      <c r="BX267" s="173" t="str">
        <f>IFERROR(Inv_SY_B!BX267/Inv_SY_B!$CU267-1,"")</f>
        <v/>
      </c>
      <c r="BY267" s="173" t="str">
        <f>IFERROR(Inv_SY_B!BY267/Inv_SY_B!$CU267-1,"")</f>
        <v/>
      </c>
      <c r="BZ267" s="173" t="str">
        <f>IFERROR(Inv_SY_B!BZ267/Inv_SY_B!$CU267-1,"")</f>
        <v/>
      </c>
      <c r="CA267" s="173" t="str">
        <f>IFERROR(Inv_SY_B!CA267/Inv_SY_B!$CU267-1,"")</f>
        <v/>
      </c>
      <c r="CB267" s="173" t="str">
        <f>IFERROR(Inv_SY_B!CB267/Inv_SY_B!$CU267-1,"")</f>
        <v/>
      </c>
      <c r="CC267" s="173" t="str">
        <f>IFERROR(Inv_SY_B!CC267/Inv_SY_B!$CU267-1,"")</f>
        <v/>
      </c>
      <c r="CD267" s="173" t="str">
        <f>IFERROR(Inv_SY_B!CD267/Inv_SY_B!$CU267-1,"")</f>
        <v/>
      </c>
      <c r="CE267" s="173" t="str">
        <f>IFERROR(Inv_SY_B!CE267/Inv_SY_B!$CU267-1,"")</f>
        <v/>
      </c>
      <c r="CF267" s="173" t="str">
        <f>IFERROR(Inv_SY_B!CF267/Inv_SY_B!$CU267-1,"")</f>
        <v/>
      </c>
      <c r="CG267" s="173" t="str">
        <f>IFERROR(Inv_SY_B!CG267/Inv_SY_B!$CU267-1,"")</f>
        <v/>
      </c>
      <c r="CH267" s="173" t="str">
        <f>IFERROR(Inv_SY_B!CH267/Inv_SY_B!$CU267-1,"")</f>
        <v/>
      </c>
      <c r="CI267" s="173" t="str">
        <f>IFERROR(Inv_SY_B!CI267/Inv_SY_B!$CU267-1,"")</f>
        <v/>
      </c>
      <c r="CJ267" s="173" t="str">
        <f>IFERROR(Inv_SY_B!CJ267/Inv_SY_B!$CU267-1,"")</f>
        <v/>
      </c>
      <c r="CK267" s="173" t="str">
        <f>IFERROR(Inv_SY_B!CK267/Inv_SY_B!$CU267-1,"")</f>
        <v/>
      </c>
      <c r="CL267" s="173" t="str">
        <f>IFERROR(Inv_SY_B!CL267/Inv_SY_B!$CU267-1,"")</f>
        <v/>
      </c>
      <c r="CM267" s="173" t="str">
        <f>IFERROR(Inv_SY_B!CM267/Inv_SY_B!$CU267-1,"")</f>
        <v/>
      </c>
      <c r="CN267" s="173" t="str">
        <f>IFERROR(Inv_SY_B!CN267/Inv_SY_B!$CU267-1,"")</f>
        <v/>
      </c>
      <c r="CO267" s="173" t="str">
        <f>IFERROR(Inv_SY_B!CO267/Inv_SY_B!$CU267-1,"")</f>
        <v/>
      </c>
      <c r="CP267" s="173" t="str">
        <f>IFERROR(Inv_SY_B!CP267/Inv_SY_B!$CU267-1,"")</f>
        <v/>
      </c>
      <c r="CQ267" s="173" t="str">
        <f>IFERROR(Inv_SY_B!CQ267/Inv_SY_B!$CU267-1,"")</f>
        <v/>
      </c>
      <c r="CR267" s="173" t="str">
        <f>IFERROR(Inv_SY_B!CR267/Inv_SY_B!$CU267-1,"")</f>
        <v/>
      </c>
      <c r="CS267" s="173" t="str">
        <f>IFERROR(Inv_SY_B!CS267/Inv_SY_B!$CU267-1,"")</f>
        <v/>
      </c>
      <c r="CT267" s="173" t="str">
        <f>IFERROR(Inv_SY_B!CT267/Inv_SY_B!$CU267-1,"")</f>
        <v/>
      </c>
      <c r="CU267" s="173"/>
      <c r="CV267" s="173"/>
      <c r="CW267" s="173"/>
      <c r="CX267" s="173"/>
    </row>
    <row r="268" spans="2:102">
      <c r="B268" s="164">
        <f t="shared" si="5"/>
        <v>45960</v>
      </c>
      <c r="C268" s="173" t="str">
        <f>IFERROR(Inv_SY_B!C268/Inv_SY_B!$CU268-1,"")</f>
        <v/>
      </c>
      <c r="D268" s="173" t="str">
        <f>IFERROR(Inv_SY_B!D268/Inv_SY_B!$CU268-1,"")</f>
        <v/>
      </c>
      <c r="E268" s="173" t="str">
        <f>IFERROR(Inv_SY_B!E268/Inv_SY_B!$CU268-1,"")</f>
        <v/>
      </c>
      <c r="F268" s="173" t="str">
        <f>IFERROR(Inv_SY_B!F268/Inv_SY_B!$CU268-1,"")</f>
        <v/>
      </c>
      <c r="G268" s="173" t="str">
        <f>IFERROR(Inv_SY_B!G268/Inv_SY_B!$CU268-1,"")</f>
        <v/>
      </c>
      <c r="H268" s="173" t="str">
        <f>IFERROR(Inv_SY_B!H268/Inv_SY_B!$CU268-1,"")</f>
        <v/>
      </c>
      <c r="I268" s="173" t="str">
        <f>IFERROR(Inv_SY_B!I268/Inv_SY_B!$CU268-1,"")</f>
        <v/>
      </c>
      <c r="J268" s="173" t="str">
        <f>IFERROR(Inv_SY_B!J268/Inv_SY_B!$CU268-1,"")</f>
        <v/>
      </c>
      <c r="K268" s="173" t="str">
        <f>IFERROR(Inv_SY_B!K268/Inv_SY_B!$CU268-1,"")</f>
        <v/>
      </c>
      <c r="L268" s="173" t="str">
        <f>IFERROR(Inv_SY_B!L268/Inv_SY_B!$CU268-1,"")</f>
        <v/>
      </c>
      <c r="M268" s="173" t="str">
        <f>IFERROR(Inv_SY_B!M268/Inv_SY_B!$CU268-1,"")</f>
        <v/>
      </c>
      <c r="N268" s="173" t="str">
        <f>IFERROR(Inv_SY_B!N268/Inv_SY_B!$CU268-1,"")</f>
        <v/>
      </c>
      <c r="O268" s="173" t="str">
        <f>IFERROR(Inv_SY_B!O268/Inv_SY_B!$CU268-1,"")</f>
        <v/>
      </c>
      <c r="P268" s="173" t="str">
        <f>IFERROR(Inv_SY_B!P268/Inv_SY_B!$CU268-1,"")</f>
        <v/>
      </c>
      <c r="Q268" s="173" t="str">
        <f>IFERROR(Inv_SY_B!Q268/Inv_SY_B!$CU268-1,"")</f>
        <v/>
      </c>
      <c r="R268" s="173" t="str">
        <f>IFERROR(Inv_SY_B!R268/Inv_SY_B!$CU268-1,"")</f>
        <v/>
      </c>
      <c r="S268" s="173" t="str">
        <f>IFERROR(Inv_SY_B!S268/Inv_SY_B!$CU268-1,"")</f>
        <v/>
      </c>
      <c r="T268" s="173" t="str">
        <f>IFERROR(Inv_SY_B!T268/Inv_SY_B!$CU268-1,"")</f>
        <v/>
      </c>
      <c r="U268" s="173" t="str">
        <f>IFERROR(Inv_SY_B!U268/Inv_SY_B!$CU268-1,"")</f>
        <v/>
      </c>
      <c r="V268" s="173" t="str">
        <f>IFERROR(Inv_SY_B!V268/Inv_SY_B!$CU268-1,"")</f>
        <v/>
      </c>
      <c r="W268" s="173" t="str">
        <f>IFERROR(Inv_SY_B!W268/Inv_SY_B!$CU268-1,"")</f>
        <v/>
      </c>
      <c r="X268" s="173" t="str">
        <f>IFERROR(Inv_SY_B!X268/Inv_SY_B!$CU268-1,"")</f>
        <v/>
      </c>
      <c r="Y268" s="173" t="str">
        <f>IFERROR(Inv_SY_B!Y268/Inv_SY_B!$CU268-1,"")</f>
        <v/>
      </c>
      <c r="Z268" s="173" t="str">
        <f>IFERROR(Inv_SY_B!Z268/Inv_SY_B!$CU268-1,"")</f>
        <v/>
      </c>
      <c r="AA268" s="173" t="str">
        <f>IFERROR(Inv_SY_B!AA268/Inv_SY_B!$CU268-1,"")</f>
        <v/>
      </c>
      <c r="AB268" s="173" t="str">
        <f>IFERROR(Inv_SY_B!AB268/Inv_SY_B!$CU268-1,"")</f>
        <v/>
      </c>
      <c r="AC268" s="173" t="str">
        <f>IFERROR(Inv_SY_B!AC268/Inv_SY_B!$CU268-1,"")</f>
        <v/>
      </c>
      <c r="AD268" s="173" t="str">
        <f>IFERROR(Inv_SY_B!AD268/Inv_SY_B!$CU268-1,"")</f>
        <v/>
      </c>
      <c r="AE268" s="173" t="str">
        <f>IFERROR(Inv_SY_B!AE268/Inv_SY_B!$CU268-1,"")</f>
        <v/>
      </c>
      <c r="AF268" s="173" t="str">
        <f>IFERROR(Inv_SY_B!AF268/Inv_SY_B!$CU268-1,"")</f>
        <v/>
      </c>
      <c r="AG268" s="173" t="str">
        <f>IFERROR(Inv_SY_B!AG268/Inv_SY_B!$CU268-1,"")</f>
        <v/>
      </c>
      <c r="AH268" s="173" t="str">
        <f>IFERROR(Inv_SY_B!AH268/Inv_SY_B!$CU268-1,"")</f>
        <v/>
      </c>
      <c r="AI268" s="173" t="str">
        <f>IFERROR(Inv_SY_B!AI268/Inv_SY_B!$CU268-1,"")</f>
        <v/>
      </c>
      <c r="AJ268" s="173" t="str">
        <f>IFERROR(Inv_SY_B!AJ268/Inv_SY_B!$CU268-1,"")</f>
        <v/>
      </c>
      <c r="AK268" s="173" t="str">
        <f>IFERROR(Inv_SY_B!AK268/Inv_SY_B!$CU268-1,"")</f>
        <v/>
      </c>
      <c r="AL268" s="173" t="str">
        <f>IFERROR(Inv_SY_B!AL268/Inv_SY_B!$CU268-1,"")</f>
        <v/>
      </c>
      <c r="AM268" s="173" t="str">
        <f>IFERROR(Inv_SY_B!AM268/Inv_SY_B!$CU268-1,"")</f>
        <v/>
      </c>
      <c r="AN268" s="173" t="str">
        <f>IFERROR(Inv_SY_B!AN268/Inv_SY_B!$CU268-1,"")</f>
        <v/>
      </c>
      <c r="AO268" s="173" t="str">
        <f>IFERROR(Inv_SY_B!AO268/Inv_SY_B!$CU268-1,"")</f>
        <v/>
      </c>
      <c r="AP268" s="173" t="str">
        <f>IFERROR(Inv_SY_B!AP268/Inv_SY_B!$CU268-1,"")</f>
        <v/>
      </c>
      <c r="AQ268" s="173" t="str">
        <f>IFERROR(Inv_SY_B!AQ268/Inv_SY_B!$CU268-1,"")</f>
        <v/>
      </c>
      <c r="AR268" s="173" t="str">
        <f>IFERROR(Inv_SY_B!AR268/Inv_SY_B!$CU268-1,"")</f>
        <v/>
      </c>
      <c r="AS268" s="173" t="str">
        <f>IFERROR(Inv_SY_B!AS268/Inv_SY_B!$CU268-1,"")</f>
        <v/>
      </c>
      <c r="AT268" s="173" t="str">
        <f>IFERROR(Inv_SY_B!AT268/Inv_SY_B!$CU268-1,"")</f>
        <v/>
      </c>
      <c r="AU268" s="173" t="str">
        <f>IFERROR(Inv_SY_B!AU268/Inv_SY_B!$CU268-1,"")</f>
        <v/>
      </c>
      <c r="AV268" s="173" t="str">
        <f>IFERROR(Inv_SY_B!AV268/Inv_SY_B!$CU268-1,"")</f>
        <v/>
      </c>
      <c r="AW268" s="173" t="str">
        <f>IFERROR(Inv_SY_B!AW268/Inv_SY_B!$CU268-1,"")</f>
        <v/>
      </c>
      <c r="AX268" s="173" t="str">
        <f>IFERROR(Inv_SY_B!AX268/Inv_SY_B!$CU268-1,"")</f>
        <v/>
      </c>
      <c r="AY268" s="173" t="str">
        <f>IFERROR(Inv_SY_B!AY268/Inv_SY_B!$CU268-1,"")</f>
        <v/>
      </c>
      <c r="AZ268" s="173" t="str">
        <f>IFERROR(Inv_SY_B!AZ268/Inv_SY_B!$CU268-1,"")</f>
        <v/>
      </c>
      <c r="BA268" s="173" t="str">
        <f>IFERROR(Inv_SY_B!BA268/Inv_SY_B!$CU268-1,"")</f>
        <v/>
      </c>
      <c r="BB268" s="173" t="str">
        <f>IFERROR(Inv_SY_B!BB268/Inv_SY_B!$CU268-1,"")</f>
        <v/>
      </c>
      <c r="BC268" s="173" t="str">
        <f>IFERROR(Inv_SY_B!BC268/Inv_SY_B!$CU268-1,"")</f>
        <v/>
      </c>
      <c r="BD268" s="173" t="str">
        <f>IFERROR(Inv_SY_B!BD268/Inv_SY_B!$CU268-1,"")</f>
        <v/>
      </c>
      <c r="BE268" s="173" t="str">
        <f>IFERROR(Inv_SY_B!BE268/Inv_SY_B!$CU268-1,"")</f>
        <v/>
      </c>
      <c r="BF268" s="173" t="str">
        <f>IFERROR(Inv_SY_B!BF268/Inv_SY_B!$CU268-1,"")</f>
        <v/>
      </c>
      <c r="BG268" s="173" t="str">
        <f>IFERROR(Inv_SY_B!BG268/Inv_SY_B!$CU268-1,"")</f>
        <v/>
      </c>
      <c r="BH268" s="173" t="str">
        <f>IFERROR(Inv_SY_B!BH268/Inv_SY_B!$CU268-1,"")</f>
        <v/>
      </c>
      <c r="BI268" s="173" t="str">
        <f>IFERROR(Inv_SY_B!BI268/Inv_SY_B!$CU268-1,"")</f>
        <v/>
      </c>
      <c r="BJ268" s="173" t="str">
        <f>IFERROR(Inv_SY_B!BJ268/Inv_SY_B!$CU268-1,"")</f>
        <v/>
      </c>
      <c r="BK268" s="173" t="str">
        <f>IFERROR(Inv_SY_B!BK268/Inv_SY_B!$CU268-1,"")</f>
        <v/>
      </c>
      <c r="BL268" s="173" t="str">
        <f>IFERROR(Inv_SY_B!BL268/Inv_SY_B!$CU268-1,"")</f>
        <v/>
      </c>
      <c r="BM268" s="173" t="str">
        <f>IFERROR(Inv_SY_B!BM268/Inv_SY_B!$CU268-1,"")</f>
        <v/>
      </c>
      <c r="BN268" s="173" t="str">
        <f>IFERROR(Inv_SY_B!BN268/Inv_SY_B!$CU268-1,"")</f>
        <v/>
      </c>
      <c r="BO268" s="173" t="str">
        <f>IFERROR(Inv_SY_B!BO268/Inv_SY_B!$CU268-1,"")</f>
        <v/>
      </c>
      <c r="BP268" s="173" t="str">
        <f>IFERROR(Inv_SY_B!BP268/Inv_SY_B!$CU268-1,"")</f>
        <v/>
      </c>
      <c r="BQ268" s="173" t="str">
        <f>IFERROR(Inv_SY_B!BQ268/Inv_SY_B!$CU268-1,"")</f>
        <v/>
      </c>
      <c r="BR268" s="173" t="str">
        <f>IFERROR(Inv_SY_B!BR268/Inv_SY_B!$CU268-1,"")</f>
        <v/>
      </c>
      <c r="BS268" s="173" t="str">
        <f>IFERROR(Inv_SY_B!BS268/Inv_SY_B!$CU268-1,"")</f>
        <v/>
      </c>
      <c r="BT268" s="173" t="str">
        <f>IFERROR(Inv_SY_B!BT268/Inv_SY_B!$CU268-1,"")</f>
        <v/>
      </c>
      <c r="BU268" s="173" t="str">
        <f>IFERROR(Inv_SY_B!BU268/Inv_SY_B!$CU268-1,"")</f>
        <v/>
      </c>
      <c r="BV268" s="173" t="str">
        <f>IFERROR(Inv_SY_B!BV268/Inv_SY_B!$CU268-1,"")</f>
        <v/>
      </c>
      <c r="BW268" s="173" t="str">
        <f>IFERROR(Inv_SY_B!BW268/Inv_SY_B!$CU268-1,"")</f>
        <v/>
      </c>
      <c r="BX268" s="173" t="str">
        <f>IFERROR(Inv_SY_B!BX268/Inv_SY_B!$CU268-1,"")</f>
        <v/>
      </c>
      <c r="BY268" s="173" t="str">
        <f>IFERROR(Inv_SY_B!BY268/Inv_SY_B!$CU268-1,"")</f>
        <v/>
      </c>
      <c r="BZ268" s="173" t="str">
        <f>IFERROR(Inv_SY_B!BZ268/Inv_SY_B!$CU268-1,"")</f>
        <v/>
      </c>
      <c r="CA268" s="173" t="str">
        <f>IFERROR(Inv_SY_B!CA268/Inv_SY_B!$CU268-1,"")</f>
        <v/>
      </c>
      <c r="CB268" s="173" t="str">
        <f>IFERROR(Inv_SY_B!CB268/Inv_SY_B!$CU268-1,"")</f>
        <v/>
      </c>
      <c r="CC268" s="173" t="str">
        <f>IFERROR(Inv_SY_B!CC268/Inv_SY_B!$CU268-1,"")</f>
        <v/>
      </c>
      <c r="CD268" s="173" t="str">
        <f>IFERROR(Inv_SY_B!CD268/Inv_SY_B!$CU268-1,"")</f>
        <v/>
      </c>
      <c r="CE268" s="173" t="str">
        <f>IFERROR(Inv_SY_B!CE268/Inv_SY_B!$CU268-1,"")</f>
        <v/>
      </c>
      <c r="CF268" s="173" t="str">
        <f>IFERROR(Inv_SY_B!CF268/Inv_SY_B!$CU268-1,"")</f>
        <v/>
      </c>
      <c r="CG268" s="173" t="str">
        <f>IFERROR(Inv_SY_B!CG268/Inv_SY_B!$CU268-1,"")</f>
        <v/>
      </c>
      <c r="CH268" s="173" t="str">
        <f>IFERROR(Inv_SY_B!CH268/Inv_SY_B!$CU268-1,"")</f>
        <v/>
      </c>
      <c r="CI268" s="173" t="str">
        <f>IFERROR(Inv_SY_B!CI268/Inv_SY_B!$CU268-1,"")</f>
        <v/>
      </c>
      <c r="CJ268" s="173" t="str">
        <f>IFERROR(Inv_SY_B!CJ268/Inv_SY_B!$CU268-1,"")</f>
        <v/>
      </c>
      <c r="CK268" s="173" t="str">
        <f>IFERROR(Inv_SY_B!CK268/Inv_SY_B!$CU268-1,"")</f>
        <v/>
      </c>
      <c r="CL268" s="173" t="str">
        <f>IFERROR(Inv_SY_B!CL268/Inv_SY_B!$CU268-1,"")</f>
        <v/>
      </c>
      <c r="CM268" s="173" t="str">
        <f>IFERROR(Inv_SY_B!CM268/Inv_SY_B!$CU268-1,"")</f>
        <v/>
      </c>
      <c r="CN268" s="173" t="str">
        <f>IFERROR(Inv_SY_B!CN268/Inv_SY_B!$CU268-1,"")</f>
        <v/>
      </c>
      <c r="CO268" s="173" t="str">
        <f>IFERROR(Inv_SY_B!CO268/Inv_SY_B!$CU268-1,"")</f>
        <v/>
      </c>
      <c r="CP268" s="173" t="str">
        <f>IFERROR(Inv_SY_B!CP268/Inv_SY_B!$CU268-1,"")</f>
        <v/>
      </c>
      <c r="CQ268" s="173" t="str">
        <f>IFERROR(Inv_SY_B!CQ268/Inv_SY_B!$CU268-1,"")</f>
        <v/>
      </c>
      <c r="CR268" s="173" t="str">
        <f>IFERROR(Inv_SY_B!CR268/Inv_SY_B!$CU268-1,"")</f>
        <v/>
      </c>
      <c r="CS268" s="173" t="str">
        <f>IFERROR(Inv_SY_B!CS268/Inv_SY_B!$CU268-1,"")</f>
        <v/>
      </c>
      <c r="CT268" s="173" t="str">
        <f>IFERROR(Inv_SY_B!CT268/Inv_SY_B!$CU268-1,"")</f>
        <v/>
      </c>
      <c r="CU268" s="173"/>
      <c r="CV268" s="173"/>
      <c r="CW268" s="173"/>
      <c r="CX268" s="173"/>
    </row>
    <row r="269" spans="2:102">
      <c r="B269" s="164">
        <f t="shared" si="5"/>
        <v>45961</v>
      </c>
      <c r="C269" s="173" t="str">
        <f>IFERROR(Inv_SY_B!C269/Inv_SY_B!$CU269-1,"")</f>
        <v/>
      </c>
      <c r="D269" s="173" t="str">
        <f>IFERROR(Inv_SY_B!D269/Inv_SY_B!$CU269-1,"")</f>
        <v/>
      </c>
      <c r="E269" s="173" t="str">
        <f>IFERROR(Inv_SY_B!E269/Inv_SY_B!$CU269-1,"")</f>
        <v/>
      </c>
      <c r="F269" s="173" t="str">
        <f>IFERROR(Inv_SY_B!F269/Inv_SY_B!$CU269-1,"")</f>
        <v/>
      </c>
      <c r="G269" s="173" t="str">
        <f>IFERROR(Inv_SY_B!G269/Inv_SY_B!$CU269-1,"")</f>
        <v/>
      </c>
      <c r="H269" s="173" t="str">
        <f>IFERROR(Inv_SY_B!H269/Inv_SY_B!$CU269-1,"")</f>
        <v/>
      </c>
      <c r="I269" s="173" t="str">
        <f>IFERROR(Inv_SY_B!I269/Inv_SY_B!$CU269-1,"")</f>
        <v/>
      </c>
      <c r="J269" s="173" t="str">
        <f>IFERROR(Inv_SY_B!J269/Inv_SY_B!$CU269-1,"")</f>
        <v/>
      </c>
      <c r="K269" s="173" t="str">
        <f>IFERROR(Inv_SY_B!K269/Inv_SY_B!$CU269-1,"")</f>
        <v/>
      </c>
      <c r="L269" s="173" t="str">
        <f>IFERROR(Inv_SY_B!L269/Inv_SY_B!$CU269-1,"")</f>
        <v/>
      </c>
      <c r="M269" s="173" t="str">
        <f>IFERROR(Inv_SY_B!M269/Inv_SY_B!$CU269-1,"")</f>
        <v/>
      </c>
      <c r="N269" s="173" t="str">
        <f>IFERROR(Inv_SY_B!N269/Inv_SY_B!$CU269-1,"")</f>
        <v/>
      </c>
      <c r="O269" s="173" t="str">
        <f>IFERROR(Inv_SY_B!O269/Inv_SY_B!$CU269-1,"")</f>
        <v/>
      </c>
      <c r="P269" s="173" t="str">
        <f>IFERROR(Inv_SY_B!P269/Inv_SY_B!$CU269-1,"")</f>
        <v/>
      </c>
      <c r="Q269" s="173" t="str">
        <f>IFERROR(Inv_SY_B!Q269/Inv_SY_B!$CU269-1,"")</f>
        <v/>
      </c>
      <c r="R269" s="173" t="str">
        <f>IFERROR(Inv_SY_B!R269/Inv_SY_B!$CU269-1,"")</f>
        <v/>
      </c>
      <c r="S269" s="173" t="str">
        <f>IFERROR(Inv_SY_B!S269/Inv_SY_B!$CU269-1,"")</f>
        <v/>
      </c>
      <c r="T269" s="173" t="str">
        <f>IFERROR(Inv_SY_B!T269/Inv_SY_B!$CU269-1,"")</f>
        <v/>
      </c>
      <c r="U269" s="173" t="str">
        <f>IFERROR(Inv_SY_B!U269/Inv_SY_B!$CU269-1,"")</f>
        <v/>
      </c>
      <c r="V269" s="173" t="str">
        <f>IFERROR(Inv_SY_B!V269/Inv_SY_B!$CU269-1,"")</f>
        <v/>
      </c>
      <c r="W269" s="173" t="str">
        <f>IFERROR(Inv_SY_B!W269/Inv_SY_B!$CU269-1,"")</f>
        <v/>
      </c>
      <c r="X269" s="173" t="str">
        <f>IFERROR(Inv_SY_B!X269/Inv_SY_B!$CU269-1,"")</f>
        <v/>
      </c>
      <c r="Y269" s="173" t="str">
        <f>IFERROR(Inv_SY_B!Y269/Inv_SY_B!$CU269-1,"")</f>
        <v/>
      </c>
      <c r="Z269" s="173" t="str">
        <f>IFERROR(Inv_SY_B!Z269/Inv_SY_B!$CU269-1,"")</f>
        <v/>
      </c>
      <c r="AA269" s="173" t="str">
        <f>IFERROR(Inv_SY_B!AA269/Inv_SY_B!$CU269-1,"")</f>
        <v/>
      </c>
      <c r="AB269" s="173" t="str">
        <f>IFERROR(Inv_SY_B!AB269/Inv_SY_B!$CU269-1,"")</f>
        <v/>
      </c>
      <c r="AC269" s="173" t="str">
        <f>IFERROR(Inv_SY_B!AC269/Inv_SY_B!$CU269-1,"")</f>
        <v/>
      </c>
      <c r="AD269" s="173" t="str">
        <f>IFERROR(Inv_SY_B!AD269/Inv_SY_B!$CU269-1,"")</f>
        <v/>
      </c>
      <c r="AE269" s="173" t="str">
        <f>IFERROR(Inv_SY_B!AE269/Inv_SY_B!$CU269-1,"")</f>
        <v/>
      </c>
      <c r="AF269" s="173" t="str">
        <f>IFERROR(Inv_SY_B!AF269/Inv_SY_B!$CU269-1,"")</f>
        <v/>
      </c>
      <c r="AG269" s="173" t="str">
        <f>IFERROR(Inv_SY_B!AG269/Inv_SY_B!$CU269-1,"")</f>
        <v/>
      </c>
      <c r="AH269" s="173" t="str">
        <f>IFERROR(Inv_SY_B!AH269/Inv_SY_B!$CU269-1,"")</f>
        <v/>
      </c>
      <c r="AI269" s="173" t="str">
        <f>IFERROR(Inv_SY_B!AI269/Inv_SY_B!$CU269-1,"")</f>
        <v/>
      </c>
      <c r="AJ269" s="173" t="str">
        <f>IFERROR(Inv_SY_B!AJ269/Inv_SY_B!$CU269-1,"")</f>
        <v/>
      </c>
      <c r="AK269" s="173" t="str">
        <f>IFERROR(Inv_SY_B!AK269/Inv_SY_B!$CU269-1,"")</f>
        <v/>
      </c>
      <c r="AL269" s="173" t="str">
        <f>IFERROR(Inv_SY_B!AL269/Inv_SY_B!$CU269-1,"")</f>
        <v/>
      </c>
      <c r="AM269" s="173" t="str">
        <f>IFERROR(Inv_SY_B!AM269/Inv_SY_B!$CU269-1,"")</f>
        <v/>
      </c>
      <c r="AN269" s="173" t="str">
        <f>IFERROR(Inv_SY_B!AN269/Inv_SY_B!$CU269-1,"")</f>
        <v/>
      </c>
      <c r="AO269" s="173" t="str">
        <f>IFERROR(Inv_SY_B!AO269/Inv_SY_B!$CU269-1,"")</f>
        <v/>
      </c>
      <c r="AP269" s="173" t="str">
        <f>IFERROR(Inv_SY_B!AP269/Inv_SY_B!$CU269-1,"")</f>
        <v/>
      </c>
      <c r="AQ269" s="173" t="str">
        <f>IFERROR(Inv_SY_B!AQ269/Inv_SY_B!$CU269-1,"")</f>
        <v/>
      </c>
      <c r="AR269" s="173" t="str">
        <f>IFERROR(Inv_SY_B!AR269/Inv_SY_B!$CU269-1,"")</f>
        <v/>
      </c>
      <c r="AS269" s="173" t="str">
        <f>IFERROR(Inv_SY_B!AS269/Inv_SY_B!$CU269-1,"")</f>
        <v/>
      </c>
      <c r="AT269" s="173" t="str">
        <f>IFERROR(Inv_SY_B!AT269/Inv_SY_B!$CU269-1,"")</f>
        <v/>
      </c>
      <c r="AU269" s="173" t="str">
        <f>IFERROR(Inv_SY_B!AU269/Inv_SY_B!$CU269-1,"")</f>
        <v/>
      </c>
      <c r="AV269" s="173" t="str">
        <f>IFERROR(Inv_SY_B!AV269/Inv_SY_B!$CU269-1,"")</f>
        <v/>
      </c>
      <c r="AW269" s="173" t="str">
        <f>IFERROR(Inv_SY_B!AW269/Inv_SY_B!$CU269-1,"")</f>
        <v/>
      </c>
      <c r="AX269" s="173" t="str">
        <f>IFERROR(Inv_SY_B!AX269/Inv_SY_B!$CU269-1,"")</f>
        <v/>
      </c>
      <c r="AY269" s="173" t="str">
        <f>IFERROR(Inv_SY_B!AY269/Inv_SY_B!$CU269-1,"")</f>
        <v/>
      </c>
      <c r="AZ269" s="173" t="str">
        <f>IFERROR(Inv_SY_B!AZ269/Inv_SY_B!$CU269-1,"")</f>
        <v/>
      </c>
      <c r="BA269" s="173" t="str">
        <f>IFERROR(Inv_SY_B!BA269/Inv_SY_B!$CU269-1,"")</f>
        <v/>
      </c>
      <c r="BB269" s="173" t="str">
        <f>IFERROR(Inv_SY_B!BB269/Inv_SY_B!$CU269-1,"")</f>
        <v/>
      </c>
      <c r="BC269" s="173" t="str">
        <f>IFERROR(Inv_SY_B!BC269/Inv_SY_B!$CU269-1,"")</f>
        <v/>
      </c>
      <c r="BD269" s="173" t="str">
        <f>IFERROR(Inv_SY_B!BD269/Inv_SY_B!$CU269-1,"")</f>
        <v/>
      </c>
      <c r="BE269" s="173" t="str">
        <f>IFERROR(Inv_SY_B!BE269/Inv_SY_B!$CU269-1,"")</f>
        <v/>
      </c>
      <c r="BF269" s="173" t="str">
        <f>IFERROR(Inv_SY_B!BF269/Inv_SY_B!$CU269-1,"")</f>
        <v/>
      </c>
      <c r="BG269" s="173" t="str">
        <f>IFERROR(Inv_SY_B!BG269/Inv_SY_B!$CU269-1,"")</f>
        <v/>
      </c>
      <c r="BH269" s="173" t="str">
        <f>IFERROR(Inv_SY_B!BH269/Inv_SY_B!$CU269-1,"")</f>
        <v/>
      </c>
      <c r="BI269" s="173" t="str">
        <f>IFERROR(Inv_SY_B!BI269/Inv_SY_B!$CU269-1,"")</f>
        <v/>
      </c>
      <c r="BJ269" s="173" t="str">
        <f>IFERROR(Inv_SY_B!BJ269/Inv_SY_B!$CU269-1,"")</f>
        <v/>
      </c>
      <c r="BK269" s="173" t="str">
        <f>IFERROR(Inv_SY_B!BK269/Inv_SY_B!$CU269-1,"")</f>
        <v/>
      </c>
      <c r="BL269" s="173" t="str">
        <f>IFERROR(Inv_SY_B!BL269/Inv_SY_B!$CU269-1,"")</f>
        <v/>
      </c>
      <c r="BM269" s="173" t="str">
        <f>IFERROR(Inv_SY_B!BM269/Inv_SY_B!$CU269-1,"")</f>
        <v/>
      </c>
      <c r="BN269" s="173" t="str">
        <f>IFERROR(Inv_SY_B!BN269/Inv_SY_B!$CU269-1,"")</f>
        <v/>
      </c>
      <c r="BO269" s="173" t="str">
        <f>IFERROR(Inv_SY_B!BO269/Inv_SY_B!$CU269-1,"")</f>
        <v/>
      </c>
      <c r="BP269" s="173" t="str">
        <f>IFERROR(Inv_SY_B!BP269/Inv_SY_B!$CU269-1,"")</f>
        <v/>
      </c>
      <c r="BQ269" s="173" t="str">
        <f>IFERROR(Inv_SY_B!BQ269/Inv_SY_B!$CU269-1,"")</f>
        <v/>
      </c>
      <c r="BR269" s="173" t="str">
        <f>IFERROR(Inv_SY_B!BR269/Inv_SY_B!$CU269-1,"")</f>
        <v/>
      </c>
      <c r="BS269" s="173" t="str">
        <f>IFERROR(Inv_SY_B!BS269/Inv_SY_B!$CU269-1,"")</f>
        <v/>
      </c>
      <c r="BT269" s="173" t="str">
        <f>IFERROR(Inv_SY_B!BT269/Inv_SY_B!$CU269-1,"")</f>
        <v/>
      </c>
      <c r="BU269" s="173" t="str">
        <f>IFERROR(Inv_SY_B!BU269/Inv_SY_B!$CU269-1,"")</f>
        <v/>
      </c>
      <c r="BV269" s="173" t="str">
        <f>IFERROR(Inv_SY_B!BV269/Inv_SY_B!$CU269-1,"")</f>
        <v/>
      </c>
      <c r="BW269" s="173" t="str">
        <f>IFERROR(Inv_SY_B!BW269/Inv_SY_B!$CU269-1,"")</f>
        <v/>
      </c>
      <c r="BX269" s="173" t="str">
        <f>IFERROR(Inv_SY_B!BX269/Inv_SY_B!$CU269-1,"")</f>
        <v/>
      </c>
      <c r="BY269" s="173" t="str">
        <f>IFERROR(Inv_SY_B!BY269/Inv_SY_B!$CU269-1,"")</f>
        <v/>
      </c>
      <c r="BZ269" s="173" t="str">
        <f>IFERROR(Inv_SY_B!BZ269/Inv_SY_B!$CU269-1,"")</f>
        <v/>
      </c>
      <c r="CA269" s="173" t="str">
        <f>IFERROR(Inv_SY_B!CA269/Inv_SY_B!$CU269-1,"")</f>
        <v/>
      </c>
      <c r="CB269" s="173" t="str">
        <f>IFERROR(Inv_SY_B!CB269/Inv_SY_B!$CU269-1,"")</f>
        <v/>
      </c>
      <c r="CC269" s="173" t="str">
        <f>IFERROR(Inv_SY_B!CC269/Inv_SY_B!$CU269-1,"")</f>
        <v/>
      </c>
      <c r="CD269" s="173" t="str">
        <f>IFERROR(Inv_SY_B!CD269/Inv_SY_B!$CU269-1,"")</f>
        <v/>
      </c>
      <c r="CE269" s="173" t="str">
        <f>IFERROR(Inv_SY_B!CE269/Inv_SY_B!$CU269-1,"")</f>
        <v/>
      </c>
      <c r="CF269" s="173" t="str">
        <f>IFERROR(Inv_SY_B!CF269/Inv_SY_B!$CU269-1,"")</f>
        <v/>
      </c>
      <c r="CG269" s="173" t="str">
        <f>IFERROR(Inv_SY_B!CG269/Inv_SY_B!$CU269-1,"")</f>
        <v/>
      </c>
      <c r="CH269" s="173" t="str">
        <f>IFERROR(Inv_SY_B!CH269/Inv_SY_B!$CU269-1,"")</f>
        <v/>
      </c>
      <c r="CI269" s="173" t="str">
        <f>IFERROR(Inv_SY_B!CI269/Inv_SY_B!$CU269-1,"")</f>
        <v/>
      </c>
      <c r="CJ269" s="173" t="str">
        <f>IFERROR(Inv_SY_B!CJ269/Inv_SY_B!$CU269-1,"")</f>
        <v/>
      </c>
      <c r="CK269" s="173" t="str">
        <f>IFERROR(Inv_SY_B!CK269/Inv_SY_B!$CU269-1,"")</f>
        <v/>
      </c>
      <c r="CL269" s="173" t="str">
        <f>IFERROR(Inv_SY_B!CL269/Inv_SY_B!$CU269-1,"")</f>
        <v/>
      </c>
      <c r="CM269" s="173" t="str">
        <f>IFERROR(Inv_SY_B!CM269/Inv_SY_B!$CU269-1,"")</f>
        <v/>
      </c>
      <c r="CN269" s="173" t="str">
        <f>IFERROR(Inv_SY_B!CN269/Inv_SY_B!$CU269-1,"")</f>
        <v/>
      </c>
      <c r="CO269" s="173" t="str">
        <f>IFERROR(Inv_SY_B!CO269/Inv_SY_B!$CU269-1,"")</f>
        <v/>
      </c>
      <c r="CP269" s="173" t="str">
        <f>IFERROR(Inv_SY_B!CP269/Inv_SY_B!$CU269-1,"")</f>
        <v/>
      </c>
      <c r="CQ269" s="173" t="str">
        <f>IFERROR(Inv_SY_B!CQ269/Inv_SY_B!$CU269-1,"")</f>
        <v/>
      </c>
      <c r="CR269" s="173" t="str">
        <f>IFERROR(Inv_SY_B!CR269/Inv_SY_B!$CU269-1,"")</f>
        <v/>
      </c>
      <c r="CS269" s="173" t="str">
        <f>IFERROR(Inv_SY_B!CS269/Inv_SY_B!$CU269-1,"")</f>
        <v/>
      </c>
      <c r="CT269" s="173" t="str">
        <f>IFERROR(Inv_SY_B!CT269/Inv_SY_B!$CU269-1,"")</f>
        <v/>
      </c>
      <c r="CU269" s="173"/>
      <c r="CV269" s="173"/>
      <c r="CW269" s="173"/>
      <c r="CX269" s="173"/>
    </row>
    <row r="270" spans="2:102">
      <c r="B270" s="164">
        <f t="shared" si="5"/>
        <v>45962</v>
      </c>
      <c r="C270" s="173" t="str">
        <f>IFERROR(Inv_SY_B!C270/Inv_SY_B!$CU270-1,"")</f>
        <v/>
      </c>
      <c r="D270" s="173" t="str">
        <f>IFERROR(Inv_SY_B!D270/Inv_SY_B!$CU270-1,"")</f>
        <v/>
      </c>
      <c r="E270" s="173" t="str">
        <f>IFERROR(Inv_SY_B!E270/Inv_SY_B!$CU270-1,"")</f>
        <v/>
      </c>
      <c r="F270" s="173" t="str">
        <f>IFERROR(Inv_SY_B!F270/Inv_SY_B!$CU270-1,"")</f>
        <v/>
      </c>
      <c r="G270" s="173" t="str">
        <f>IFERROR(Inv_SY_B!G270/Inv_SY_B!$CU270-1,"")</f>
        <v/>
      </c>
      <c r="H270" s="173" t="str">
        <f>IFERROR(Inv_SY_B!H270/Inv_SY_B!$CU270-1,"")</f>
        <v/>
      </c>
      <c r="I270" s="173" t="str">
        <f>IFERROR(Inv_SY_B!I270/Inv_SY_B!$CU270-1,"")</f>
        <v/>
      </c>
      <c r="J270" s="173" t="str">
        <f>IFERROR(Inv_SY_B!J270/Inv_SY_B!$CU270-1,"")</f>
        <v/>
      </c>
      <c r="K270" s="173" t="str">
        <f>IFERROR(Inv_SY_B!K270/Inv_SY_B!$CU270-1,"")</f>
        <v/>
      </c>
      <c r="L270" s="173" t="str">
        <f>IFERROR(Inv_SY_B!L270/Inv_SY_B!$CU270-1,"")</f>
        <v/>
      </c>
      <c r="M270" s="173" t="str">
        <f>IFERROR(Inv_SY_B!M270/Inv_SY_B!$CU270-1,"")</f>
        <v/>
      </c>
      <c r="N270" s="173" t="str">
        <f>IFERROR(Inv_SY_B!N270/Inv_SY_B!$CU270-1,"")</f>
        <v/>
      </c>
      <c r="O270" s="173" t="str">
        <f>IFERROR(Inv_SY_B!O270/Inv_SY_B!$CU270-1,"")</f>
        <v/>
      </c>
      <c r="P270" s="173" t="str">
        <f>IFERROR(Inv_SY_B!P270/Inv_SY_B!$CU270-1,"")</f>
        <v/>
      </c>
      <c r="Q270" s="173" t="str">
        <f>IFERROR(Inv_SY_B!Q270/Inv_SY_B!$CU270-1,"")</f>
        <v/>
      </c>
      <c r="R270" s="173" t="str">
        <f>IFERROR(Inv_SY_B!R270/Inv_SY_B!$CU270-1,"")</f>
        <v/>
      </c>
      <c r="S270" s="173" t="str">
        <f>IFERROR(Inv_SY_B!S270/Inv_SY_B!$CU270-1,"")</f>
        <v/>
      </c>
      <c r="T270" s="173" t="str">
        <f>IFERROR(Inv_SY_B!T270/Inv_SY_B!$CU270-1,"")</f>
        <v/>
      </c>
      <c r="U270" s="173" t="str">
        <f>IFERROR(Inv_SY_B!U270/Inv_SY_B!$CU270-1,"")</f>
        <v/>
      </c>
      <c r="V270" s="173" t="str">
        <f>IFERROR(Inv_SY_B!V270/Inv_SY_B!$CU270-1,"")</f>
        <v/>
      </c>
      <c r="W270" s="173" t="str">
        <f>IFERROR(Inv_SY_B!W270/Inv_SY_B!$CU270-1,"")</f>
        <v/>
      </c>
      <c r="X270" s="173" t="str">
        <f>IFERROR(Inv_SY_B!X270/Inv_SY_B!$CU270-1,"")</f>
        <v/>
      </c>
      <c r="Y270" s="173" t="str">
        <f>IFERROR(Inv_SY_B!Y270/Inv_SY_B!$CU270-1,"")</f>
        <v/>
      </c>
      <c r="Z270" s="173" t="str">
        <f>IFERROR(Inv_SY_B!Z270/Inv_SY_B!$CU270-1,"")</f>
        <v/>
      </c>
      <c r="AA270" s="173" t="str">
        <f>IFERROR(Inv_SY_B!AA270/Inv_SY_B!$CU270-1,"")</f>
        <v/>
      </c>
      <c r="AB270" s="173" t="str">
        <f>IFERROR(Inv_SY_B!AB270/Inv_SY_B!$CU270-1,"")</f>
        <v/>
      </c>
      <c r="AC270" s="173" t="str">
        <f>IFERROR(Inv_SY_B!AC270/Inv_SY_B!$CU270-1,"")</f>
        <v/>
      </c>
      <c r="AD270" s="173" t="str">
        <f>IFERROR(Inv_SY_B!AD270/Inv_SY_B!$CU270-1,"")</f>
        <v/>
      </c>
      <c r="AE270" s="173" t="str">
        <f>IFERROR(Inv_SY_B!AE270/Inv_SY_B!$CU270-1,"")</f>
        <v/>
      </c>
      <c r="AF270" s="173" t="str">
        <f>IFERROR(Inv_SY_B!AF270/Inv_SY_B!$CU270-1,"")</f>
        <v/>
      </c>
      <c r="AG270" s="173" t="str">
        <f>IFERROR(Inv_SY_B!AG270/Inv_SY_B!$CU270-1,"")</f>
        <v/>
      </c>
      <c r="AH270" s="173" t="str">
        <f>IFERROR(Inv_SY_B!AH270/Inv_SY_B!$CU270-1,"")</f>
        <v/>
      </c>
      <c r="AI270" s="173" t="str">
        <f>IFERROR(Inv_SY_B!AI270/Inv_SY_B!$CU270-1,"")</f>
        <v/>
      </c>
      <c r="AJ270" s="173" t="str">
        <f>IFERROR(Inv_SY_B!AJ270/Inv_SY_B!$CU270-1,"")</f>
        <v/>
      </c>
      <c r="AK270" s="173" t="str">
        <f>IFERROR(Inv_SY_B!AK270/Inv_SY_B!$CU270-1,"")</f>
        <v/>
      </c>
      <c r="AL270" s="173" t="str">
        <f>IFERROR(Inv_SY_B!AL270/Inv_SY_B!$CU270-1,"")</f>
        <v/>
      </c>
      <c r="AM270" s="173" t="str">
        <f>IFERROR(Inv_SY_B!AM270/Inv_SY_B!$CU270-1,"")</f>
        <v/>
      </c>
      <c r="AN270" s="173" t="str">
        <f>IFERROR(Inv_SY_B!AN270/Inv_SY_B!$CU270-1,"")</f>
        <v/>
      </c>
      <c r="AO270" s="173" t="str">
        <f>IFERROR(Inv_SY_B!AO270/Inv_SY_B!$CU270-1,"")</f>
        <v/>
      </c>
      <c r="AP270" s="173" t="str">
        <f>IFERROR(Inv_SY_B!AP270/Inv_SY_B!$CU270-1,"")</f>
        <v/>
      </c>
      <c r="AQ270" s="173" t="str">
        <f>IFERROR(Inv_SY_B!AQ270/Inv_SY_B!$CU270-1,"")</f>
        <v/>
      </c>
      <c r="AR270" s="173" t="str">
        <f>IFERROR(Inv_SY_B!AR270/Inv_SY_B!$CU270-1,"")</f>
        <v/>
      </c>
      <c r="AS270" s="173" t="str">
        <f>IFERROR(Inv_SY_B!AS270/Inv_SY_B!$CU270-1,"")</f>
        <v/>
      </c>
      <c r="AT270" s="173" t="str">
        <f>IFERROR(Inv_SY_B!AT270/Inv_SY_B!$CU270-1,"")</f>
        <v/>
      </c>
      <c r="AU270" s="173" t="str">
        <f>IFERROR(Inv_SY_B!AU270/Inv_SY_B!$CU270-1,"")</f>
        <v/>
      </c>
      <c r="AV270" s="173" t="str">
        <f>IFERROR(Inv_SY_B!AV270/Inv_SY_B!$CU270-1,"")</f>
        <v/>
      </c>
      <c r="AW270" s="173" t="str">
        <f>IFERROR(Inv_SY_B!AW270/Inv_SY_B!$CU270-1,"")</f>
        <v/>
      </c>
      <c r="AX270" s="173" t="str">
        <f>IFERROR(Inv_SY_B!AX270/Inv_SY_B!$CU270-1,"")</f>
        <v/>
      </c>
      <c r="AY270" s="173" t="str">
        <f>IFERROR(Inv_SY_B!AY270/Inv_SY_B!$CU270-1,"")</f>
        <v/>
      </c>
      <c r="AZ270" s="173" t="str">
        <f>IFERROR(Inv_SY_B!AZ270/Inv_SY_B!$CU270-1,"")</f>
        <v/>
      </c>
      <c r="BA270" s="173" t="str">
        <f>IFERROR(Inv_SY_B!BA270/Inv_SY_B!$CU270-1,"")</f>
        <v/>
      </c>
      <c r="BB270" s="173" t="str">
        <f>IFERROR(Inv_SY_B!BB270/Inv_SY_B!$CU270-1,"")</f>
        <v/>
      </c>
      <c r="BC270" s="173" t="str">
        <f>IFERROR(Inv_SY_B!BC270/Inv_SY_B!$CU270-1,"")</f>
        <v/>
      </c>
      <c r="BD270" s="173" t="str">
        <f>IFERROR(Inv_SY_B!BD270/Inv_SY_B!$CU270-1,"")</f>
        <v/>
      </c>
      <c r="BE270" s="173" t="str">
        <f>IFERROR(Inv_SY_B!BE270/Inv_SY_B!$CU270-1,"")</f>
        <v/>
      </c>
      <c r="BF270" s="173" t="str">
        <f>IFERROR(Inv_SY_B!BF270/Inv_SY_B!$CU270-1,"")</f>
        <v/>
      </c>
      <c r="BG270" s="173" t="str">
        <f>IFERROR(Inv_SY_B!BG270/Inv_SY_B!$CU270-1,"")</f>
        <v/>
      </c>
      <c r="BH270" s="173" t="str">
        <f>IFERROR(Inv_SY_B!BH270/Inv_SY_B!$CU270-1,"")</f>
        <v/>
      </c>
      <c r="BI270" s="173" t="str">
        <f>IFERROR(Inv_SY_B!BI270/Inv_SY_B!$CU270-1,"")</f>
        <v/>
      </c>
      <c r="BJ270" s="173" t="str">
        <f>IFERROR(Inv_SY_B!BJ270/Inv_SY_B!$CU270-1,"")</f>
        <v/>
      </c>
      <c r="BK270" s="173" t="str">
        <f>IFERROR(Inv_SY_B!BK270/Inv_SY_B!$CU270-1,"")</f>
        <v/>
      </c>
      <c r="BL270" s="173" t="str">
        <f>IFERROR(Inv_SY_B!BL270/Inv_SY_B!$CU270-1,"")</f>
        <v/>
      </c>
      <c r="BM270" s="173" t="str">
        <f>IFERROR(Inv_SY_B!BM270/Inv_SY_B!$CU270-1,"")</f>
        <v/>
      </c>
      <c r="BN270" s="173" t="str">
        <f>IFERROR(Inv_SY_B!BN270/Inv_SY_B!$CU270-1,"")</f>
        <v/>
      </c>
      <c r="BO270" s="173" t="str">
        <f>IFERROR(Inv_SY_B!BO270/Inv_SY_B!$CU270-1,"")</f>
        <v/>
      </c>
      <c r="BP270" s="173" t="str">
        <f>IFERROR(Inv_SY_B!BP270/Inv_SY_B!$CU270-1,"")</f>
        <v/>
      </c>
      <c r="BQ270" s="173" t="str">
        <f>IFERROR(Inv_SY_B!BQ270/Inv_SY_B!$CU270-1,"")</f>
        <v/>
      </c>
      <c r="BR270" s="173" t="str">
        <f>IFERROR(Inv_SY_B!BR270/Inv_SY_B!$CU270-1,"")</f>
        <v/>
      </c>
      <c r="BS270" s="173" t="str">
        <f>IFERROR(Inv_SY_B!BS270/Inv_SY_B!$CU270-1,"")</f>
        <v/>
      </c>
      <c r="BT270" s="173" t="str">
        <f>IFERROR(Inv_SY_B!BT270/Inv_SY_B!$CU270-1,"")</f>
        <v/>
      </c>
      <c r="BU270" s="173" t="str">
        <f>IFERROR(Inv_SY_B!BU270/Inv_SY_B!$CU270-1,"")</f>
        <v/>
      </c>
      <c r="BV270" s="173" t="str">
        <f>IFERROR(Inv_SY_B!BV270/Inv_SY_B!$CU270-1,"")</f>
        <v/>
      </c>
      <c r="BW270" s="173" t="str">
        <f>IFERROR(Inv_SY_B!BW270/Inv_SY_B!$CU270-1,"")</f>
        <v/>
      </c>
      <c r="BX270" s="173" t="str">
        <f>IFERROR(Inv_SY_B!BX270/Inv_SY_B!$CU270-1,"")</f>
        <v/>
      </c>
      <c r="BY270" s="173" t="str">
        <f>IFERROR(Inv_SY_B!BY270/Inv_SY_B!$CU270-1,"")</f>
        <v/>
      </c>
      <c r="BZ270" s="173" t="str">
        <f>IFERROR(Inv_SY_B!BZ270/Inv_SY_B!$CU270-1,"")</f>
        <v/>
      </c>
      <c r="CA270" s="173" t="str">
        <f>IFERROR(Inv_SY_B!CA270/Inv_SY_B!$CU270-1,"")</f>
        <v/>
      </c>
      <c r="CB270" s="173" t="str">
        <f>IFERROR(Inv_SY_B!CB270/Inv_SY_B!$CU270-1,"")</f>
        <v/>
      </c>
      <c r="CC270" s="173" t="str">
        <f>IFERROR(Inv_SY_B!CC270/Inv_SY_B!$CU270-1,"")</f>
        <v/>
      </c>
      <c r="CD270" s="173" t="str">
        <f>IFERROR(Inv_SY_B!CD270/Inv_SY_B!$CU270-1,"")</f>
        <v/>
      </c>
      <c r="CE270" s="173" t="str">
        <f>IFERROR(Inv_SY_B!CE270/Inv_SY_B!$CU270-1,"")</f>
        <v/>
      </c>
      <c r="CF270" s="173" t="str">
        <f>IFERROR(Inv_SY_B!CF270/Inv_SY_B!$CU270-1,"")</f>
        <v/>
      </c>
      <c r="CG270" s="173" t="str">
        <f>IFERROR(Inv_SY_B!CG270/Inv_SY_B!$CU270-1,"")</f>
        <v/>
      </c>
      <c r="CH270" s="173" t="str">
        <f>IFERROR(Inv_SY_B!CH270/Inv_SY_B!$CU270-1,"")</f>
        <v/>
      </c>
      <c r="CI270" s="173" t="str">
        <f>IFERROR(Inv_SY_B!CI270/Inv_SY_B!$CU270-1,"")</f>
        <v/>
      </c>
      <c r="CJ270" s="173" t="str">
        <f>IFERROR(Inv_SY_B!CJ270/Inv_SY_B!$CU270-1,"")</f>
        <v/>
      </c>
      <c r="CK270" s="173" t="str">
        <f>IFERROR(Inv_SY_B!CK270/Inv_SY_B!$CU270-1,"")</f>
        <v/>
      </c>
      <c r="CL270" s="173" t="str">
        <f>IFERROR(Inv_SY_B!CL270/Inv_SY_B!$CU270-1,"")</f>
        <v/>
      </c>
      <c r="CM270" s="173" t="str">
        <f>IFERROR(Inv_SY_B!CM270/Inv_SY_B!$CU270-1,"")</f>
        <v/>
      </c>
      <c r="CN270" s="173" t="str">
        <f>IFERROR(Inv_SY_B!CN270/Inv_SY_B!$CU270-1,"")</f>
        <v/>
      </c>
      <c r="CO270" s="173" t="str">
        <f>IFERROR(Inv_SY_B!CO270/Inv_SY_B!$CU270-1,"")</f>
        <v/>
      </c>
      <c r="CP270" s="173" t="str">
        <f>IFERROR(Inv_SY_B!CP270/Inv_SY_B!$CU270-1,"")</f>
        <v/>
      </c>
      <c r="CQ270" s="173" t="str">
        <f>IFERROR(Inv_SY_B!CQ270/Inv_SY_B!$CU270-1,"")</f>
        <v/>
      </c>
      <c r="CR270" s="173" t="str">
        <f>IFERROR(Inv_SY_B!CR270/Inv_SY_B!$CU270-1,"")</f>
        <v/>
      </c>
      <c r="CS270" s="173" t="str">
        <f>IFERROR(Inv_SY_B!CS270/Inv_SY_B!$CU270-1,"")</f>
        <v/>
      </c>
      <c r="CT270" s="173" t="str">
        <f>IFERROR(Inv_SY_B!CT270/Inv_SY_B!$CU270-1,"")</f>
        <v/>
      </c>
      <c r="CU270" s="173"/>
      <c r="CV270" s="173"/>
      <c r="CW270" s="173"/>
      <c r="CX270" s="173"/>
    </row>
    <row r="271" spans="2:102">
      <c r="B271" s="164">
        <f t="shared" si="5"/>
        <v>45963</v>
      </c>
      <c r="C271" s="173" t="str">
        <f>IFERROR(Inv_SY_B!C271/Inv_SY_B!$CU271-1,"")</f>
        <v/>
      </c>
      <c r="D271" s="173" t="str">
        <f>IFERROR(Inv_SY_B!D271/Inv_SY_B!$CU271-1,"")</f>
        <v/>
      </c>
      <c r="E271" s="173" t="str">
        <f>IFERROR(Inv_SY_B!E271/Inv_SY_B!$CU271-1,"")</f>
        <v/>
      </c>
      <c r="F271" s="173" t="str">
        <f>IFERROR(Inv_SY_B!F271/Inv_SY_B!$CU271-1,"")</f>
        <v/>
      </c>
      <c r="G271" s="173" t="str">
        <f>IFERROR(Inv_SY_B!G271/Inv_SY_B!$CU271-1,"")</f>
        <v/>
      </c>
      <c r="H271" s="173" t="str">
        <f>IFERROR(Inv_SY_B!H271/Inv_SY_B!$CU271-1,"")</f>
        <v/>
      </c>
      <c r="I271" s="173" t="str">
        <f>IFERROR(Inv_SY_B!I271/Inv_SY_B!$CU271-1,"")</f>
        <v/>
      </c>
      <c r="J271" s="173" t="str">
        <f>IFERROR(Inv_SY_B!J271/Inv_SY_B!$CU271-1,"")</f>
        <v/>
      </c>
      <c r="K271" s="173" t="str">
        <f>IFERROR(Inv_SY_B!K271/Inv_SY_B!$CU271-1,"")</f>
        <v/>
      </c>
      <c r="L271" s="173" t="str">
        <f>IFERROR(Inv_SY_B!L271/Inv_SY_B!$CU271-1,"")</f>
        <v/>
      </c>
      <c r="M271" s="173" t="str">
        <f>IFERROR(Inv_SY_B!M271/Inv_SY_B!$CU271-1,"")</f>
        <v/>
      </c>
      <c r="N271" s="173" t="str">
        <f>IFERROR(Inv_SY_B!N271/Inv_SY_B!$CU271-1,"")</f>
        <v/>
      </c>
      <c r="O271" s="173" t="str">
        <f>IFERROR(Inv_SY_B!O271/Inv_SY_B!$CU271-1,"")</f>
        <v/>
      </c>
      <c r="P271" s="173" t="str">
        <f>IFERROR(Inv_SY_B!P271/Inv_SY_B!$CU271-1,"")</f>
        <v/>
      </c>
      <c r="Q271" s="173" t="str">
        <f>IFERROR(Inv_SY_B!Q271/Inv_SY_B!$CU271-1,"")</f>
        <v/>
      </c>
      <c r="R271" s="173" t="str">
        <f>IFERROR(Inv_SY_B!R271/Inv_SY_B!$CU271-1,"")</f>
        <v/>
      </c>
      <c r="S271" s="173" t="str">
        <f>IFERROR(Inv_SY_B!S271/Inv_SY_B!$CU271-1,"")</f>
        <v/>
      </c>
      <c r="T271" s="173" t="str">
        <f>IFERROR(Inv_SY_B!T271/Inv_SY_B!$CU271-1,"")</f>
        <v/>
      </c>
      <c r="U271" s="173" t="str">
        <f>IFERROR(Inv_SY_B!U271/Inv_SY_B!$CU271-1,"")</f>
        <v/>
      </c>
      <c r="V271" s="173" t="str">
        <f>IFERROR(Inv_SY_B!V271/Inv_SY_B!$CU271-1,"")</f>
        <v/>
      </c>
      <c r="W271" s="173" t="str">
        <f>IFERROR(Inv_SY_B!W271/Inv_SY_B!$CU271-1,"")</f>
        <v/>
      </c>
      <c r="X271" s="173" t="str">
        <f>IFERROR(Inv_SY_B!X271/Inv_SY_B!$CU271-1,"")</f>
        <v/>
      </c>
      <c r="Y271" s="173" t="str">
        <f>IFERROR(Inv_SY_B!Y271/Inv_SY_B!$CU271-1,"")</f>
        <v/>
      </c>
      <c r="Z271" s="173" t="str">
        <f>IFERROR(Inv_SY_B!Z271/Inv_SY_B!$CU271-1,"")</f>
        <v/>
      </c>
      <c r="AA271" s="173" t="str">
        <f>IFERROR(Inv_SY_B!AA271/Inv_SY_B!$CU271-1,"")</f>
        <v/>
      </c>
      <c r="AB271" s="173" t="str">
        <f>IFERROR(Inv_SY_B!AB271/Inv_SY_B!$CU271-1,"")</f>
        <v/>
      </c>
      <c r="AC271" s="173" t="str">
        <f>IFERROR(Inv_SY_B!AC271/Inv_SY_B!$CU271-1,"")</f>
        <v/>
      </c>
      <c r="AD271" s="173" t="str">
        <f>IFERROR(Inv_SY_B!AD271/Inv_SY_B!$CU271-1,"")</f>
        <v/>
      </c>
      <c r="AE271" s="173" t="str">
        <f>IFERROR(Inv_SY_B!AE271/Inv_SY_B!$CU271-1,"")</f>
        <v/>
      </c>
      <c r="AF271" s="173" t="str">
        <f>IFERROR(Inv_SY_B!AF271/Inv_SY_B!$CU271-1,"")</f>
        <v/>
      </c>
      <c r="AG271" s="173" t="str">
        <f>IFERROR(Inv_SY_B!AG271/Inv_SY_B!$CU271-1,"")</f>
        <v/>
      </c>
      <c r="AH271" s="173" t="str">
        <f>IFERROR(Inv_SY_B!AH271/Inv_SY_B!$CU271-1,"")</f>
        <v/>
      </c>
      <c r="AI271" s="173" t="str">
        <f>IFERROR(Inv_SY_B!AI271/Inv_SY_B!$CU271-1,"")</f>
        <v/>
      </c>
      <c r="AJ271" s="173" t="str">
        <f>IFERROR(Inv_SY_B!AJ271/Inv_SY_B!$CU271-1,"")</f>
        <v/>
      </c>
      <c r="AK271" s="173" t="str">
        <f>IFERROR(Inv_SY_B!AK271/Inv_SY_B!$CU271-1,"")</f>
        <v/>
      </c>
      <c r="AL271" s="173" t="str">
        <f>IFERROR(Inv_SY_B!AL271/Inv_SY_B!$CU271-1,"")</f>
        <v/>
      </c>
      <c r="AM271" s="173" t="str">
        <f>IFERROR(Inv_SY_B!AM271/Inv_SY_B!$CU271-1,"")</f>
        <v/>
      </c>
      <c r="AN271" s="173" t="str">
        <f>IFERROR(Inv_SY_B!AN271/Inv_SY_B!$CU271-1,"")</f>
        <v/>
      </c>
      <c r="AO271" s="173" t="str">
        <f>IFERROR(Inv_SY_B!AO271/Inv_SY_B!$CU271-1,"")</f>
        <v/>
      </c>
      <c r="AP271" s="173" t="str">
        <f>IFERROR(Inv_SY_B!AP271/Inv_SY_B!$CU271-1,"")</f>
        <v/>
      </c>
      <c r="AQ271" s="173" t="str">
        <f>IFERROR(Inv_SY_B!AQ271/Inv_SY_B!$CU271-1,"")</f>
        <v/>
      </c>
      <c r="AR271" s="173" t="str">
        <f>IFERROR(Inv_SY_B!AR271/Inv_SY_B!$CU271-1,"")</f>
        <v/>
      </c>
      <c r="AS271" s="173" t="str">
        <f>IFERROR(Inv_SY_B!AS271/Inv_SY_B!$CU271-1,"")</f>
        <v/>
      </c>
      <c r="AT271" s="173" t="str">
        <f>IFERROR(Inv_SY_B!AT271/Inv_SY_B!$CU271-1,"")</f>
        <v/>
      </c>
      <c r="AU271" s="173" t="str">
        <f>IFERROR(Inv_SY_B!AU271/Inv_SY_B!$CU271-1,"")</f>
        <v/>
      </c>
      <c r="AV271" s="173" t="str">
        <f>IFERROR(Inv_SY_B!AV271/Inv_SY_B!$CU271-1,"")</f>
        <v/>
      </c>
      <c r="AW271" s="173" t="str">
        <f>IFERROR(Inv_SY_B!AW271/Inv_SY_B!$CU271-1,"")</f>
        <v/>
      </c>
      <c r="AX271" s="173" t="str">
        <f>IFERROR(Inv_SY_B!AX271/Inv_SY_B!$CU271-1,"")</f>
        <v/>
      </c>
      <c r="AY271" s="173" t="str">
        <f>IFERROR(Inv_SY_B!AY271/Inv_SY_B!$CU271-1,"")</f>
        <v/>
      </c>
      <c r="AZ271" s="173" t="str">
        <f>IFERROR(Inv_SY_B!AZ271/Inv_SY_B!$CU271-1,"")</f>
        <v/>
      </c>
      <c r="BA271" s="173" t="str">
        <f>IFERROR(Inv_SY_B!BA271/Inv_SY_B!$CU271-1,"")</f>
        <v/>
      </c>
      <c r="BB271" s="173" t="str">
        <f>IFERROR(Inv_SY_B!BB271/Inv_SY_B!$CU271-1,"")</f>
        <v/>
      </c>
      <c r="BC271" s="173" t="str">
        <f>IFERROR(Inv_SY_B!BC271/Inv_SY_B!$CU271-1,"")</f>
        <v/>
      </c>
      <c r="BD271" s="173" t="str">
        <f>IFERROR(Inv_SY_B!BD271/Inv_SY_B!$CU271-1,"")</f>
        <v/>
      </c>
      <c r="BE271" s="173" t="str">
        <f>IFERROR(Inv_SY_B!BE271/Inv_SY_B!$CU271-1,"")</f>
        <v/>
      </c>
      <c r="BF271" s="173" t="str">
        <f>IFERROR(Inv_SY_B!BF271/Inv_SY_B!$CU271-1,"")</f>
        <v/>
      </c>
      <c r="BG271" s="173" t="str">
        <f>IFERROR(Inv_SY_B!BG271/Inv_SY_B!$CU271-1,"")</f>
        <v/>
      </c>
      <c r="BH271" s="173" t="str">
        <f>IFERROR(Inv_SY_B!BH271/Inv_SY_B!$CU271-1,"")</f>
        <v/>
      </c>
      <c r="BI271" s="173" t="str">
        <f>IFERROR(Inv_SY_B!BI271/Inv_SY_B!$CU271-1,"")</f>
        <v/>
      </c>
      <c r="BJ271" s="173" t="str">
        <f>IFERROR(Inv_SY_B!BJ271/Inv_SY_B!$CU271-1,"")</f>
        <v/>
      </c>
      <c r="BK271" s="173" t="str">
        <f>IFERROR(Inv_SY_B!BK271/Inv_SY_B!$CU271-1,"")</f>
        <v/>
      </c>
      <c r="BL271" s="173" t="str">
        <f>IFERROR(Inv_SY_B!BL271/Inv_SY_B!$CU271-1,"")</f>
        <v/>
      </c>
      <c r="BM271" s="173" t="str">
        <f>IFERROR(Inv_SY_B!BM271/Inv_SY_B!$CU271-1,"")</f>
        <v/>
      </c>
      <c r="BN271" s="173" t="str">
        <f>IFERROR(Inv_SY_B!BN271/Inv_SY_B!$CU271-1,"")</f>
        <v/>
      </c>
      <c r="BO271" s="173" t="str">
        <f>IFERROR(Inv_SY_B!BO271/Inv_SY_B!$CU271-1,"")</f>
        <v/>
      </c>
      <c r="BP271" s="173" t="str">
        <f>IFERROR(Inv_SY_B!BP271/Inv_SY_B!$CU271-1,"")</f>
        <v/>
      </c>
      <c r="BQ271" s="173" t="str">
        <f>IFERROR(Inv_SY_B!BQ271/Inv_SY_B!$CU271-1,"")</f>
        <v/>
      </c>
      <c r="BR271" s="173" t="str">
        <f>IFERROR(Inv_SY_B!BR271/Inv_SY_B!$CU271-1,"")</f>
        <v/>
      </c>
      <c r="BS271" s="173" t="str">
        <f>IFERROR(Inv_SY_B!BS271/Inv_SY_B!$CU271-1,"")</f>
        <v/>
      </c>
      <c r="BT271" s="173" t="str">
        <f>IFERROR(Inv_SY_B!BT271/Inv_SY_B!$CU271-1,"")</f>
        <v/>
      </c>
      <c r="BU271" s="173" t="str">
        <f>IFERROR(Inv_SY_B!BU271/Inv_SY_B!$CU271-1,"")</f>
        <v/>
      </c>
      <c r="BV271" s="173" t="str">
        <f>IFERROR(Inv_SY_B!BV271/Inv_SY_B!$CU271-1,"")</f>
        <v/>
      </c>
      <c r="BW271" s="173" t="str">
        <f>IFERROR(Inv_SY_B!BW271/Inv_SY_B!$CU271-1,"")</f>
        <v/>
      </c>
      <c r="BX271" s="173" t="str">
        <f>IFERROR(Inv_SY_B!BX271/Inv_SY_B!$CU271-1,"")</f>
        <v/>
      </c>
      <c r="BY271" s="173" t="str">
        <f>IFERROR(Inv_SY_B!BY271/Inv_SY_B!$CU271-1,"")</f>
        <v/>
      </c>
      <c r="BZ271" s="173" t="str">
        <f>IFERROR(Inv_SY_B!BZ271/Inv_SY_B!$CU271-1,"")</f>
        <v/>
      </c>
      <c r="CA271" s="173" t="str">
        <f>IFERROR(Inv_SY_B!CA271/Inv_SY_B!$CU271-1,"")</f>
        <v/>
      </c>
      <c r="CB271" s="173" t="str">
        <f>IFERROR(Inv_SY_B!CB271/Inv_SY_B!$CU271-1,"")</f>
        <v/>
      </c>
      <c r="CC271" s="173" t="str">
        <f>IFERROR(Inv_SY_B!CC271/Inv_SY_B!$CU271-1,"")</f>
        <v/>
      </c>
      <c r="CD271" s="173" t="str">
        <f>IFERROR(Inv_SY_B!CD271/Inv_SY_B!$CU271-1,"")</f>
        <v/>
      </c>
      <c r="CE271" s="173" t="str">
        <f>IFERROR(Inv_SY_B!CE271/Inv_SY_B!$CU271-1,"")</f>
        <v/>
      </c>
      <c r="CF271" s="173" t="str">
        <f>IFERROR(Inv_SY_B!CF271/Inv_SY_B!$CU271-1,"")</f>
        <v/>
      </c>
      <c r="CG271" s="173" t="str">
        <f>IFERROR(Inv_SY_B!CG271/Inv_SY_B!$CU271-1,"")</f>
        <v/>
      </c>
      <c r="CH271" s="173" t="str">
        <f>IFERROR(Inv_SY_B!CH271/Inv_SY_B!$CU271-1,"")</f>
        <v/>
      </c>
      <c r="CI271" s="173" t="str">
        <f>IFERROR(Inv_SY_B!CI271/Inv_SY_B!$CU271-1,"")</f>
        <v/>
      </c>
      <c r="CJ271" s="173" t="str">
        <f>IFERROR(Inv_SY_B!CJ271/Inv_SY_B!$CU271-1,"")</f>
        <v/>
      </c>
      <c r="CK271" s="173" t="str">
        <f>IFERROR(Inv_SY_B!CK271/Inv_SY_B!$CU271-1,"")</f>
        <v/>
      </c>
      <c r="CL271" s="173" t="str">
        <f>IFERROR(Inv_SY_B!CL271/Inv_SY_B!$CU271-1,"")</f>
        <v/>
      </c>
      <c r="CM271" s="173" t="str">
        <f>IFERROR(Inv_SY_B!CM271/Inv_SY_B!$CU271-1,"")</f>
        <v/>
      </c>
      <c r="CN271" s="173" t="str">
        <f>IFERROR(Inv_SY_B!CN271/Inv_SY_B!$CU271-1,"")</f>
        <v/>
      </c>
      <c r="CO271" s="173" t="str">
        <f>IFERROR(Inv_SY_B!CO271/Inv_SY_B!$CU271-1,"")</f>
        <v/>
      </c>
      <c r="CP271" s="173" t="str">
        <f>IFERROR(Inv_SY_B!CP271/Inv_SY_B!$CU271-1,"")</f>
        <v/>
      </c>
      <c r="CQ271" s="173" t="str">
        <f>IFERROR(Inv_SY_B!CQ271/Inv_SY_B!$CU271-1,"")</f>
        <v/>
      </c>
      <c r="CR271" s="173" t="str">
        <f>IFERROR(Inv_SY_B!CR271/Inv_SY_B!$CU271-1,"")</f>
        <v/>
      </c>
      <c r="CS271" s="173" t="str">
        <f>IFERROR(Inv_SY_B!CS271/Inv_SY_B!$CU271-1,"")</f>
        <v/>
      </c>
      <c r="CT271" s="173" t="str">
        <f>IFERROR(Inv_SY_B!CT271/Inv_SY_B!$CU271-1,"")</f>
        <v/>
      </c>
      <c r="CU271" s="173"/>
      <c r="CV271" s="173"/>
      <c r="CW271" s="173"/>
      <c r="CX271" s="173"/>
    </row>
    <row r="272" spans="2:102">
      <c r="B272" s="164">
        <f t="shared" si="5"/>
        <v>45964</v>
      </c>
      <c r="C272" s="173" t="str">
        <f>IFERROR(Inv_SY_B!C272/Inv_SY_B!$CU272-1,"")</f>
        <v/>
      </c>
      <c r="D272" s="173" t="str">
        <f>IFERROR(Inv_SY_B!D272/Inv_SY_B!$CU272-1,"")</f>
        <v/>
      </c>
      <c r="E272" s="173" t="str">
        <f>IFERROR(Inv_SY_B!E272/Inv_SY_B!$CU272-1,"")</f>
        <v/>
      </c>
      <c r="F272" s="173" t="str">
        <f>IFERROR(Inv_SY_B!F272/Inv_SY_B!$CU272-1,"")</f>
        <v/>
      </c>
      <c r="G272" s="173" t="str">
        <f>IFERROR(Inv_SY_B!G272/Inv_SY_B!$CU272-1,"")</f>
        <v/>
      </c>
      <c r="H272" s="173" t="str">
        <f>IFERROR(Inv_SY_B!H272/Inv_SY_B!$CU272-1,"")</f>
        <v/>
      </c>
      <c r="I272" s="173" t="str">
        <f>IFERROR(Inv_SY_B!I272/Inv_SY_B!$CU272-1,"")</f>
        <v/>
      </c>
      <c r="J272" s="173" t="str">
        <f>IFERROR(Inv_SY_B!J272/Inv_SY_B!$CU272-1,"")</f>
        <v/>
      </c>
      <c r="K272" s="173" t="str">
        <f>IFERROR(Inv_SY_B!K272/Inv_SY_B!$CU272-1,"")</f>
        <v/>
      </c>
      <c r="L272" s="173" t="str">
        <f>IFERROR(Inv_SY_B!L272/Inv_SY_B!$CU272-1,"")</f>
        <v/>
      </c>
      <c r="M272" s="173" t="str">
        <f>IFERROR(Inv_SY_B!M272/Inv_SY_B!$CU272-1,"")</f>
        <v/>
      </c>
      <c r="N272" s="173" t="str">
        <f>IFERROR(Inv_SY_B!N272/Inv_SY_B!$CU272-1,"")</f>
        <v/>
      </c>
      <c r="O272" s="173" t="str">
        <f>IFERROR(Inv_SY_B!O272/Inv_SY_B!$CU272-1,"")</f>
        <v/>
      </c>
      <c r="P272" s="173" t="str">
        <f>IFERROR(Inv_SY_B!P272/Inv_SY_B!$CU272-1,"")</f>
        <v/>
      </c>
      <c r="Q272" s="173" t="str">
        <f>IFERROR(Inv_SY_B!Q272/Inv_SY_B!$CU272-1,"")</f>
        <v/>
      </c>
      <c r="R272" s="173" t="str">
        <f>IFERROR(Inv_SY_B!R272/Inv_SY_B!$CU272-1,"")</f>
        <v/>
      </c>
      <c r="S272" s="173" t="str">
        <f>IFERROR(Inv_SY_B!S272/Inv_SY_B!$CU272-1,"")</f>
        <v/>
      </c>
      <c r="T272" s="173" t="str">
        <f>IFERROR(Inv_SY_B!T272/Inv_SY_B!$CU272-1,"")</f>
        <v/>
      </c>
      <c r="U272" s="173" t="str">
        <f>IFERROR(Inv_SY_B!U272/Inv_SY_B!$CU272-1,"")</f>
        <v/>
      </c>
      <c r="V272" s="173" t="str">
        <f>IFERROR(Inv_SY_B!V272/Inv_SY_B!$CU272-1,"")</f>
        <v/>
      </c>
      <c r="W272" s="173" t="str">
        <f>IFERROR(Inv_SY_B!W272/Inv_SY_B!$CU272-1,"")</f>
        <v/>
      </c>
      <c r="X272" s="173" t="str">
        <f>IFERROR(Inv_SY_B!X272/Inv_SY_B!$CU272-1,"")</f>
        <v/>
      </c>
      <c r="Y272" s="173" t="str">
        <f>IFERROR(Inv_SY_B!Y272/Inv_SY_B!$CU272-1,"")</f>
        <v/>
      </c>
      <c r="Z272" s="173" t="str">
        <f>IFERROR(Inv_SY_B!Z272/Inv_SY_B!$CU272-1,"")</f>
        <v/>
      </c>
      <c r="AA272" s="173" t="str">
        <f>IFERROR(Inv_SY_B!AA272/Inv_SY_B!$CU272-1,"")</f>
        <v/>
      </c>
      <c r="AB272" s="173" t="str">
        <f>IFERROR(Inv_SY_B!AB272/Inv_SY_B!$CU272-1,"")</f>
        <v/>
      </c>
      <c r="AC272" s="173" t="str">
        <f>IFERROR(Inv_SY_B!AC272/Inv_SY_B!$CU272-1,"")</f>
        <v/>
      </c>
      <c r="AD272" s="173" t="str">
        <f>IFERROR(Inv_SY_B!AD272/Inv_SY_B!$CU272-1,"")</f>
        <v/>
      </c>
      <c r="AE272" s="173" t="str">
        <f>IFERROR(Inv_SY_B!AE272/Inv_SY_B!$CU272-1,"")</f>
        <v/>
      </c>
      <c r="AF272" s="173" t="str">
        <f>IFERROR(Inv_SY_B!AF272/Inv_SY_B!$CU272-1,"")</f>
        <v/>
      </c>
      <c r="AG272" s="173" t="str">
        <f>IFERROR(Inv_SY_B!AG272/Inv_SY_B!$CU272-1,"")</f>
        <v/>
      </c>
      <c r="AH272" s="173" t="str">
        <f>IFERROR(Inv_SY_B!AH272/Inv_SY_B!$CU272-1,"")</f>
        <v/>
      </c>
      <c r="AI272" s="173" t="str">
        <f>IFERROR(Inv_SY_B!AI272/Inv_SY_B!$CU272-1,"")</f>
        <v/>
      </c>
      <c r="AJ272" s="173" t="str">
        <f>IFERROR(Inv_SY_B!AJ272/Inv_SY_B!$CU272-1,"")</f>
        <v/>
      </c>
      <c r="AK272" s="173" t="str">
        <f>IFERROR(Inv_SY_B!AK272/Inv_SY_B!$CU272-1,"")</f>
        <v/>
      </c>
      <c r="AL272" s="173" t="str">
        <f>IFERROR(Inv_SY_B!AL272/Inv_SY_B!$CU272-1,"")</f>
        <v/>
      </c>
      <c r="AM272" s="173" t="str">
        <f>IFERROR(Inv_SY_B!AM272/Inv_SY_B!$CU272-1,"")</f>
        <v/>
      </c>
      <c r="AN272" s="173" t="str">
        <f>IFERROR(Inv_SY_B!AN272/Inv_SY_B!$CU272-1,"")</f>
        <v/>
      </c>
      <c r="AO272" s="173" t="str">
        <f>IFERROR(Inv_SY_B!AO272/Inv_SY_B!$CU272-1,"")</f>
        <v/>
      </c>
      <c r="AP272" s="173" t="str">
        <f>IFERROR(Inv_SY_B!AP272/Inv_SY_B!$CU272-1,"")</f>
        <v/>
      </c>
      <c r="AQ272" s="173" t="str">
        <f>IFERROR(Inv_SY_B!AQ272/Inv_SY_B!$CU272-1,"")</f>
        <v/>
      </c>
      <c r="AR272" s="173" t="str">
        <f>IFERROR(Inv_SY_B!AR272/Inv_SY_B!$CU272-1,"")</f>
        <v/>
      </c>
      <c r="AS272" s="173" t="str">
        <f>IFERROR(Inv_SY_B!AS272/Inv_SY_B!$CU272-1,"")</f>
        <v/>
      </c>
      <c r="AT272" s="173" t="str">
        <f>IFERROR(Inv_SY_B!AT272/Inv_SY_B!$CU272-1,"")</f>
        <v/>
      </c>
      <c r="AU272" s="173" t="str">
        <f>IFERROR(Inv_SY_B!AU272/Inv_SY_B!$CU272-1,"")</f>
        <v/>
      </c>
      <c r="AV272" s="173" t="str">
        <f>IFERROR(Inv_SY_B!AV272/Inv_SY_B!$CU272-1,"")</f>
        <v/>
      </c>
      <c r="AW272" s="173" t="str">
        <f>IFERROR(Inv_SY_B!AW272/Inv_SY_B!$CU272-1,"")</f>
        <v/>
      </c>
      <c r="AX272" s="173" t="str">
        <f>IFERROR(Inv_SY_B!AX272/Inv_SY_B!$CU272-1,"")</f>
        <v/>
      </c>
      <c r="AY272" s="173" t="str">
        <f>IFERROR(Inv_SY_B!AY272/Inv_SY_B!$CU272-1,"")</f>
        <v/>
      </c>
      <c r="AZ272" s="173" t="str">
        <f>IFERROR(Inv_SY_B!AZ272/Inv_SY_B!$CU272-1,"")</f>
        <v/>
      </c>
      <c r="BA272" s="173" t="str">
        <f>IFERROR(Inv_SY_B!BA272/Inv_SY_B!$CU272-1,"")</f>
        <v/>
      </c>
      <c r="BB272" s="173" t="str">
        <f>IFERROR(Inv_SY_B!BB272/Inv_SY_B!$CU272-1,"")</f>
        <v/>
      </c>
      <c r="BC272" s="173" t="str">
        <f>IFERROR(Inv_SY_B!BC272/Inv_SY_B!$CU272-1,"")</f>
        <v/>
      </c>
      <c r="BD272" s="173" t="str">
        <f>IFERROR(Inv_SY_B!BD272/Inv_SY_B!$CU272-1,"")</f>
        <v/>
      </c>
      <c r="BE272" s="173" t="str">
        <f>IFERROR(Inv_SY_B!BE272/Inv_SY_B!$CU272-1,"")</f>
        <v/>
      </c>
      <c r="BF272" s="173" t="str">
        <f>IFERROR(Inv_SY_B!BF272/Inv_SY_B!$CU272-1,"")</f>
        <v/>
      </c>
      <c r="BG272" s="173" t="str">
        <f>IFERROR(Inv_SY_B!BG272/Inv_SY_B!$CU272-1,"")</f>
        <v/>
      </c>
      <c r="BH272" s="173" t="str">
        <f>IFERROR(Inv_SY_B!BH272/Inv_SY_B!$CU272-1,"")</f>
        <v/>
      </c>
      <c r="BI272" s="173" t="str">
        <f>IFERROR(Inv_SY_B!BI272/Inv_SY_B!$CU272-1,"")</f>
        <v/>
      </c>
      <c r="BJ272" s="173" t="str">
        <f>IFERROR(Inv_SY_B!BJ272/Inv_SY_B!$CU272-1,"")</f>
        <v/>
      </c>
      <c r="BK272" s="173" t="str">
        <f>IFERROR(Inv_SY_B!BK272/Inv_SY_B!$CU272-1,"")</f>
        <v/>
      </c>
      <c r="BL272" s="173" t="str">
        <f>IFERROR(Inv_SY_B!BL272/Inv_SY_B!$CU272-1,"")</f>
        <v/>
      </c>
      <c r="BM272" s="173" t="str">
        <f>IFERROR(Inv_SY_B!BM272/Inv_SY_B!$CU272-1,"")</f>
        <v/>
      </c>
      <c r="BN272" s="173" t="str">
        <f>IFERROR(Inv_SY_B!BN272/Inv_SY_B!$CU272-1,"")</f>
        <v/>
      </c>
      <c r="BO272" s="173" t="str">
        <f>IFERROR(Inv_SY_B!BO272/Inv_SY_B!$CU272-1,"")</f>
        <v/>
      </c>
      <c r="BP272" s="173" t="str">
        <f>IFERROR(Inv_SY_B!BP272/Inv_SY_B!$CU272-1,"")</f>
        <v/>
      </c>
      <c r="BQ272" s="173" t="str">
        <f>IFERROR(Inv_SY_B!BQ272/Inv_SY_B!$CU272-1,"")</f>
        <v/>
      </c>
      <c r="BR272" s="173" t="str">
        <f>IFERROR(Inv_SY_B!BR272/Inv_SY_B!$CU272-1,"")</f>
        <v/>
      </c>
      <c r="BS272" s="173" t="str">
        <f>IFERROR(Inv_SY_B!BS272/Inv_SY_B!$CU272-1,"")</f>
        <v/>
      </c>
      <c r="BT272" s="173" t="str">
        <f>IFERROR(Inv_SY_B!BT272/Inv_SY_B!$CU272-1,"")</f>
        <v/>
      </c>
      <c r="BU272" s="173" t="str">
        <f>IFERROR(Inv_SY_B!BU272/Inv_SY_B!$CU272-1,"")</f>
        <v/>
      </c>
      <c r="BV272" s="173" t="str">
        <f>IFERROR(Inv_SY_B!BV272/Inv_SY_B!$CU272-1,"")</f>
        <v/>
      </c>
      <c r="BW272" s="173" t="str">
        <f>IFERROR(Inv_SY_B!BW272/Inv_SY_B!$CU272-1,"")</f>
        <v/>
      </c>
      <c r="BX272" s="173" t="str">
        <f>IFERROR(Inv_SY_B!BX272/Inv_SY_B!$CU272-1,"")</f>
        <v/>
      </c>
      <c r="BY272" s="173" t="str">
        <f>IFERROR(Inv_SY_B!BY272/Inv_SY_B!$CU272-1,"")</f>
        <v/>
      </c>
      <c r="BZ272" s="173" t="str">
        <f>IFERROR(Inv_SY_B!BZ272/Inv_SY_B!$CU272-1,"")</f>
        <v/>
      </c>
      <c r="CA272" s="173" t="str">
        <f>IFERROR(Inv_SY_B!CA272/Inv_SY_B!$CU272-1,"")</f>
        <v/>
      </c>
      <c r="CB272" s="173" t="str">
        <f>IFERROR(Inv_SY_B!CB272/Inv_SY_B!$CU272-1,"")</f>
        <v/>
      </c>
      <c r="CC272" s="173" t="str">
        <f>IFERROR(Inv_SY_B!CC272/Inv_SY_B!$CU272-1,"")</f>
        <v/>
      </c>
      <c r="CD272" s="173" t="str">
        <f>IFERROR(Inv_SY_B!CD272/Inv_SY_B!$CU272-1,"")</f>
        <v/>
      </c>
      <c r="CE272" s="173" t="str">
        <f>IFERROR(Inv_SY_B!CE272/Inv_SY_B!$CU272-1,"")</f>
        <v/>
      </c>
      <c r="CF272" s="173" t="str">
        <f>IFERROR(Inv_SY_B!CF272/Inv_SY_B!$CU272-1,"")</f>
        <v/>
      </c>
      <c r="CG272" s="173" t="str">
        <f>IFERROR(Inv_SY_B!CG272/Inv_SY_B!$CU272-1,"")</f>
        <v/>
      </c>
      <c r="CH272" s="173" t="str">
        <f>IFERROR(Inv_SY_B!CH272/Inv_SY_B!$CU272-1,"")</f>
        <v/>
      </c>
      <c r="CI272" s="173" t="str">
        <f>IFERROR(Inv_SY_B!CI272/Inv_SY_B!$CU272-1,"")</f>
        <v/>
      </c>
      <c r="CJ272" s="173" t="str">
        <f>IFERROR(Inv_SY_B!CJ272/Inv_SY_B!$CU272-1,"")</f>
        <v/>
      </c>
      <c r="CK272" s="173" t="str">
        <f>IFERROR(Inv_SY_B!CK272/Inv_SY_B!$CU272-1,"")</f>
        <v/>
      </c>
      <c r="CL272" s="173" t="str">
        <f>IFERROR(Inv_SY_B!CL272/Inv_SY_B!$CU272-1,"")</f>
        <v/>
      </c>
      <c r="CM272" s="173" t="str">
        <f>IFERROR(Inv_SY_B!CM272/Inv_SY_B!$CU272-1,"")</f>
        <v/>
      </c>
      <c r="CN272" s="173" t="str">
        <f>IFERROR(Inv_SY_B!CN272/Inv_SY_B!$CU272-1,"")</f>
        <v/>
      </c>
      <c r="CO272" s="173" t="str">
        <f>IFERROR(Inv_SY_B!CO272/Inv_SY_B!$CU272-1,"")</f>
        <v/>
      </c>
      <c r="CP272" s="173" t="str">
        <f>IFERROR(Inv_SY_B!CP272/Inv_SY_B!$CU272-1,"")</f>
        <v/>
      </c>
      <c r="CQ272" s="173" t="str">
        <f>IFERROR(Inv_SY_B!CQ272/Inv_SY_B!$CU272-1,"")</f>
        <v/>
      </c>
      <c r="CR272" s="173" t="str">
        <f>IFERROR(Inv_SY_B!CR272/Inv_SY_B!$CU272-1,"")</f>
        <v/>
      </c>
      <c r="CS272" s="173" t="str">
        <f>IFERROR(Inv_SY_B!CS272/Inv_SY_B!$CU272-1,"")</f>
        <v/>
      </c>
      <c r="CT272" s="173" t="str">
        <f>IFERROR(Inv_SY_B!CT272/Inv_SY_B!$CU272-1,"")</f>
        <v/>
      </c>
      <c r="CU272" s="173"/>
      <c r="CV272" s="173"/>
      <c r="CW272" s="173"/>
      <c r="CX272" s="173"/>
    </row>
    <row r="273" spans="2:102">
      <c r="B273" s="164">
        <f t="shared" si="5"/>
        <v>45965</v>
      </c>
      <c r="C273" s="173" t="str">
        <f>IFERROR(Inv_SY_B!C273/Inv_SY_B!$CU273-1,"")</f>
        <v/>
      </c>
      <c r="D273" s="173" t="str">
        <f>IFERROR(Inv_SY_B!D273/Inv_SY_B!$CU273-1,"")</f>
        <v/>
      </c>
      <c r="E273" s="173" t="str">
        <f>IFERROR(Inv_SY_B!E273/Inv_SY_B!$CU273-1,"")</f>
        <v/>
      </c>
      <c r="F273" s="173" t="str">
        <f>IFERROR(Inv_SY_B!F273/Inv_SY_B!$CU273-1,"")</f>
        <v/>
      </c>
      <c r="G273" s="173" t="str">
        <f>IFERROR(Inv_SY_B!G273/Inv_SY_B!$CU273-1,"")</f>
        <v/>
      </c>
      <c r="H273" s="173" t="str">
        <f>IFERROR(Inv_SY_B!H273/Inv_SY_B!$CU273-1,"")</f>
        <v/>
      </c>
      <c r="I273" s="173" t="str">
        <f>IFERROR(Inv_SY_B!I273/Inv_SY_B!$CU273-1,"")</f>
        <v/>
      </c>
      <c r="J273" s="173" t="str">
        <f>IFERROR(Inv_SY_B!J273/Inv_SY_B!$CU273-1,"")</f>
        <v/>
      </c>
      <c r="K273" s="173" t="str">
        <f>IFERROR(Inv_SY_B!K273/Inv_SY_B!$CU273-1,"")</f>
        <v/>
      </c>
      <c r="L273" s="173" t="str">
        <f>IFERROR(Inv_SY_B!L273/Inv_SY_B!$CU273-1,"")</f>
        <v/>
      </c>
      <c r="M273" s="173" t="str">
        <f>IFERROR(Inv_SY_B!M273/Inv_SY_B!$CU273-1,"")</f>
        <v/>
      </c>
      <c r="N273" s="173" t="str">
        <f>IFERROR(Inv_SY_B!N273/Inv_SY_B!$CU273-1,"")</f>
        <v/>
      </c>
      <c r="O273" s="173" t="str">
        <f>IFERROR(Inv_SY_B!O273/Inv_SY_B!$CU273-1,"")</f>
        <v/>
      </c>
      <c r="P273" s="173" t="str">
        <f>IFERROR(Inv_SY_B!P273/Inv_SY_B!$CU273-1,"")</f>
        <v/>
      </c>
      <c r="Q273" s="173" t="str">
        <f>IFERROR(Inv_SY_B!Q273/Inv_SY_B!$CU273-1,"")</f>
        <v/>
      </c>
      <c r="R273" s="173" t="str">
        <f>IFERROR(Inv_SY_B!R273/Inv_SY_B!$CU273-1,"")</f>
        <v/>
      </c>
      <c r="S273" s="173" t="str">
        <f>IFERROR(Inv_SY_B!S273/Inv_SY_B!$CU273-1,"")</f>
        <v/>
      </c>
      <c r="T273" s="173" t="str">
        <f>IFERROR(Inv_SY_B!T273/Inv_SY_B!$CU273-1,"")</f>
        <v/>
      </c>
      <c r="U273" s="173" t="str">
        <f>IFERROR(Inv_SY_B!U273/Inv_SY_B!$CU273-1,"")</f>
        <v/>
      </c>
      <c r="V273" s="173" t="str">
        <f>IFERROR(Inv_SY_B!V273/Inv_SY_B!$CU273-1,"")</f>
        <v/>
      </c>
      <c r="W273" s="173" t="str">
        <f>IFERROR(Inv_SY_B!W273/Inv_SY_B!$CU273-1,"")</f>
        <v/>
      </c>
      <c r="X273" s="173" t="str">
        <f>IFERROR(Inv_SY_B!X273/Inv_SY_B!$CU273-1,"")</f>
        <v/>
      </c>
      <c r="Y273" s="173" t="str">
        <f>IFERROR(Inv_SY_B!Y273/Inv_SY_B!$CU273-1,"")</f>
        <v/>
      </c>
      <c r="Z273" s="173" t="str">
        <f>IFERROR(Inv_SY_B!Z273/Inv_SY_B!$CU273-1,"")</f>
        <v/>
      </c>
      <c r="AA273" s="173" t="str">
        <f>IFERROR(Inv_SY_B!AA273/Inv_SY_B!$CU273-1,"")</f>
        <v/>
      </c>
      <c r="AB273" s="173" t="str">
        <f>IFERROR(Inv_SY_B!AB273/Inv_SY_B!$CU273-1,"")</f>
        <v/>
      </c>
      <c r="AC273" s="173" t="str">
        <f>IFERROR(Inv_SY_B!AC273/Inv_SY_B!$CU273-1,"")</f>
        <v/>
      </c>
      <c r="AD273" s="173" t="str">
        <f>IFERROR(Inv_SY_B!AD273/Inv_SY_B!$CU273-1,"")</f>
        <v/>
      </c>
      <c r="AE273" s="173" t="str">
        <f>IFERROR(Inv_SY_B!AE273/Inv_SY_B!$CU273-1,"")</f>
        <v/>
      </c>
      <c r="AF273" s="173" t="str">
        <f>IFERROR(Inv_SY_B!AF273/Inv_SY_B!$CU273-1,"")</f>
        <v/>
      </c>
      <c r="AG273" s="173" t="str">
        <f>IFERROR(Inv_SY_B!AG273/Inv_SY_B!$CU273-1,"")</f>
        <v/>
      </c>
      <c r="AH273" s="173" t="str">
        <f>IFERROR(Inv_SY_B!AH273/Inv_SY_B!$CU273-1,"")</f>
        <v/>
      </c>
      <c r="AI273" s="173" t="str">
        <f>IFERROR(Inv_SY_B!AI273/Inv_SY_B!$CU273-1,"")</f>
        <v/>
      </c>
      <c r="AJ273" s="173" t="str">
        <f>IFERROR(Inv_SY_B!AJ273/Inv_SY_B!$CU273-1,"")</f>
        <v/>
      </c>
      <c r="AK273" s="173" t="str">
        <f>IFERROR(Inv_SY_B!AK273/Inv_SY_B!$CU273-1,"")</f>
        <v/>
      </c>
      <c r="AL273" s="173" t="str">
        <f>IFERROR(Inv_SY_B!AL273/Inv_SY_B!$CU273-1,"")</f>
        <v/>
      </c>
      <c r="AM273" s="173" t="str">
        <f>IFERROR(Inv_SY_B!AM273/Inv_SY_B!$CU273-1,"")</f>
        <v/>
      </c>
      <c r="AN273" s="173" t="str">
        <f>IFERROR(Inv_SY_B!AN273/Inv_SY_B!$CU273-1,"")</f>
        <v/>
      </c>
      <c r="AO273" s="173" t="str">
        <f>IFERROR(Inv_SY_B!AO273/Inv_SY_B!$CU273-1,"")</f>
        <v/>
      </c>
      <c r="AP273" s="173" t="str">
        <f>IFERROR(Inv_SY_B!AP273/Inv_SY_B!$CU273-1,"")</f>
        <v/>
      </c>
      <c r="AQ273" s="173" t="str">
        <f>IFERROR(Inv_SY_B!AQ273/Inv_SY_B!$CU273-1,"")</f>
        <v/>
      </c>
      <c r="AR273" s="173" t="str">
        <f>IFERROR(Inv_SY_B!AR273/Inv_SY_B!$CU273-1,"")</f>
        <v/>
      </c>
      <c r="AS273" s="173" t="str">
        <f>IFERROR(Inv_SY_B!AS273/Inv_SY_B!$CU273-1,"")</f>
        <v/>
      </c>
      <c r="AT273" s="173" t="str">
        <f>IFERROR(Inv_SY_B!AT273/Inv_SY_B!$CU273-1,"")</f>
        <v/>
      </c>
      <c r="AU273" s="173" t="str">
        <f>IFERROR(Inv_SY_B!AU273/Inv_SY_B!$CU273-1,"")</f>
        <v/>
      </c>
      <c r="AV273" s="173" t="str">
        <f>IFERROR(Inv_SY_B!AV273/Inv_SY_B!$CU273-1,"")</f>
        <v/>
      </c>
      <c r="AW273" s="173" t="str">
        <f>IFERROR(Inv_SY_B!AW273/Inv_SY_B!$CU273-1,"")</f>
        <v/>
      </c>
      <c r="AX273" s="173" t="str">
        <f>IFERROR(Inv_SY_B!AX273/Inv_SY_B!$CU273-1,"")</f>
        <v/>
      </c>
      <c r="AY273" s="173" t="str">
        <f>IFERROR(Inv_SY_B!AY273/Inv_SY_B!$CU273-1,"")</f>
        <v/>
      </c>
      <c r="AZ273" s="173" t="str">
        <f>IFERROR(Inv_SY_B!AZ273/Inv_SY_B!$CU273-1,"")</f>
        <v/>
      </c>
      <c r="BA273" s="173" t="str">
        <f>IFERROR(Inv_SY_B!BA273/Inv_SY_B!$CU273-1,"")</f>
        <v/>
      </c>
      <c r="BB273" s="173" t="str">
        <f>IFERROR(Inv_SY_B!BB273/Inv_SY_B!$CU273-1,"")</f>
        <v/>
      </c>
      <c r="BC273" s="173" t="str">
        <f>IFERROR(Inv_SY_B!BC273/Inv_SY_B!$CU273-1,"")</f>
        <v/>
      </c>
      <c r="BD273" s="173" t="str">
        <f>IFERROR(Inv_SY_B!BD273/Inv_SY_B!$CU273-1,"")</f>
        <v/>
      </c>
      <c r="BE273" s="173" t="str">
        <f>IFERROR(Inv_SY_B!BE273/Inv_SY_B!$CU273-1,"")</f>
        <v/>
      </c>
      <c r="BF273" s="173" t="str">
        <f>IFERROR(Inv_SY_B!BF273/Inv_SY_B!$CU273-1,"")</f>
        <v/>
      </c>
      <c r="BG273" s="173" t="str">
        <f>IFERROR(Inv_SY_B!BG273/Inv_SY_B!$CU273-1,"")</f>
        <v/>
      </c>
      <c r="BH273" s="173" t="str">
        <f>IFERROR(Inv_SY_B!BH273/Inv_SY_B!$CU273-1,"")</f>
        <v/>
      </c>
      <c r="BI273" s="173" t="str">
        <f>IFERROR(Inv_SY_B!BI273/Inv_SY_B!$CU273-1,"")</f>
        <v/>
      </c>
      <c r="BJ273" s="173" t="str">
        <f>IFERROR(Inv_SY_B!BJ273/Inv_SY_B!$CU273-1,"")</f>
        <v/>
      </c>
      <c r="BK273" s="173" t="str">
        <f>IFERROR(Inv_SY_B!BK273/Inv_SY_B!$CU273-1,"")</f>
        <v/>
      </c>
      <c r="BL273" s="173" t="str">
        <f>IFERROR(Inv_SY_B!BL273/Inv_SY_B!$CU273-1,"")</f>
        <v/>
      </c>
      <c r="BM273" s="173" t="str">
        <f>IFERROR(Inv_SY_B!BM273/Inv_SY_B!$CU273-1,"")</f>
        <v/>
      </c>
      <c r="BN273" s="173" t="str">
        <f>IFERROR(Inv_SY_B!BN273/Inv_SY_B!$CU273-1,"")</f>
        <v/>
      </c>
      <c r="BO273" s="173" t="str">
        <f>IFERROR(Inv_SY_B!BO273/Inv_SY_B!$CU273-1,"")</f>
        <v/>
      </c>
      <c r="BP273" s="173" t="str">
        <f>IFERROR(Inv_SY_B!BP273/Inv_SY_B!$CU273-1,"")</f>
        <v/>
      </c>
      <c r="BQ273" s="173" t="str">
        <f>IFERROR(Inv_SY_B!BQ273/Inv_SY_B!$CU273-1,"")</f>
        <v/>
      </c>
      <c r="BR273" s="173" t="str">
        <f>IFERROR(Inv_SY_B!BR273/Inv_SY_B!$CU273-1,"")</f>
        <v/>
      </c>
      <c r="BS273" s="173" t="str">
        <f>IFERROR(Inv_SY_B!BS273/Inv_SY_B!$CU273-1,"")</f>
        <v/>
      </c>
      <c r="BT273" s="173" t="str">
        <f>IFERROR(Inv_SY_B!BT273/Inv_SY_B!$CU273-1,"")</f>
        <v/>
      </c>
      <c r="BU273" s="173" t="str">
        <f>IFERROR(Inv_SY_B!BU273/Inv_SY_B!$CU273-1,"")</f>
        <v/>
      </c>
      <c r="BV273" s="173" t="str">
        <f>IFERROR(Inv_SY_B!BV273/Inv_SY_B!$CU273-1,"")</f>
        <v/>
      </c>
      <c r="BW273" s="173" t="str">
        <f>IFERROR(Inv_SY_B!BW273/Inv_SY_B!$CU273-1,"")</f>
        <v/>
      </c>
      <c r="BX273" s="173" t="str">
        <f>IFERROR(Inv_SY_B!BX273/Inv_SY_B!$CU273-1,"")</f>
        <v/>
      </c>
      <c r="BY273" s="173" t="str">
        <f>IFERROR(Inv_SY_B!BY273/Inv_SY_B!$CU273-1,"")</f>
        <v/>
      </c>
      <c r="BZ273" s="173" t="str">
        <f>IFERROR(Inv_SY_B!BZ273/Inv_SY_B!$CU273-1,"")</f>
        <v/>
      </c>
      <c r="CA273" s="173" t="str">
        <f>IFERROR(Inv_SY_B!CA273/Inv_SY_B!$CU273-1,"")</f>
        <v/>
      </c>
      <c r="CB273" s="173" t="str">
        <f>IFERROR(Inv_SY_B!CB273/Inv_SY_B!$CU273-1,"")</f>
        <v/>
      </c>
      <c r="CC273" s="173" t="str">
        <f>IFERROR(Inv_SY_B!CC273/Inv_SY_B!$CU273-1,"")</f>
        <v/>
      </c>
      <c r="CD273" s="173" t="str">
        <f>IFERROR(Inv_SY_B!CD273/Inv_SY_B!$CU273-1,"")</f>
        <v/>
      </c>
      <c r="CE273" s="173" t="str">
        <f>IFERROR(Inv_SY_B!CE273/Inv_SY_B!$CU273-1,"")</f>
        <v/>
      </c>
      <c r="CF273" s="173" t="str">
        <f>IFERROR(Inv_SY_B!CF273/Inv_SY_B!$CU273-1,"")</f>
        <v/>
      </c>
      <c r="CG273" s="173" t="str">
        <f>IFERROR(Inv_SY_B!CG273/Inv_SY_B!$CU273-1,"")</f>
        <v/>
      </c>
      <c r="CH273" s="173" t="str">
        <f>IFERROR(Inv_SY_B!CH273/Inv_SY_B!$CU273-1,"")</f>
        <v/>
      </c>
      <c r="CI273" s="173" t="str">
        <f>IFERROR(Inv_SY_B!CI273/Inv_SY_B!$CU273-1,"")</f>
        <v/>
      </c>
      <c r="CJ273" s="173" t="str">
        <f>IFERROR(Inv_SY_B!CJ273/Inv_SY_B!$CU273-1,"")</f>
        <v/>
      </c>
      <c r="CK273" s="173" t="str">
        <f>IFERROR(Inv_SY_B!CK273/Inv_SY_B!$CU273-1,"")</f>
        <v/>
      </c>
      <c r="CL273" s="173" t="str">
        <f>IFERROR(Inv_SY_B!CL273/Inv_SY_B!$CU273-1,"")</f>
        <v/>
      </c>
      <c r="CM273" s="173" t="str">
        <f>IFERROR(Inv_SY_B!CM273/Inv_SY_B!$CU273-1,"")</f>
        <v/>
      </c>
      <c r="CN273" s="173" t="str">
        <f>IFERROR(Inv_SY_B!CN273/Inv_SY_B!$CU273-1,"")</f>
        <v/>
      </c>
      <c r="CO273" s="173" t="str">
        <f>IFERROR(Inv_SY_B!CO273/Inv_SY_B!$CU273-1,"")</f>
        <v/>
      </c>
      <c r="CP273" s="173" t="str">
        <f>IFERROR(Inv_SY_B!CP273/Inv_SY_B!$CU273-1,"")</f>
        <v/>
      </c>
      <c r="CQ273" s="173" t="str">
        <f>IFERROR(Inv_SY_B!CQ273/Inv_SY_B!$CU273-1,"")</f>
        <v/>
      </c>
      <c r="CR273" s="173" t="str">
        <f>IFERROR(Inv_SY_B!CR273/Inv_SY_B!$CU273-1,"")</f>
        <v/>
      </c>
      <c r="CS273" s="173" t="str">
        <f>IFERROR(Inv_SY_B!CS273/Inv_SY_B!$CU273-1,"")</f>
        <v/>
      </c>
      <c r="CT273" s="173" t="str">
        <f>IFERROR(Inv_SY_B!CT273/Inv_SY_B!$CU273-1,"")</f>
        <v/>
      </c>
      <c r="CU273" s="173"/>
      <c r="CV273" s="173"/>
      <c r="CW273" s="173"/>
      <c r="CX273" s="173"/>
    </row>
    <row r="274" spans="2:102">
      <c r="B274" s="164">
        <f t="shared" si="5"/>
        <v>45966</v>
      </c>
      <c r="C274" s="173" t="str">
        <f>IFERROR(Inv_SY_B!C274/Inv_SY_B!$CU274-1,"")</f>
        <v/>
      </c>
      <c r="D274" s="173" t="str">
        <f>IFERROR(Inv_SY_B!D274/Inv_SY_B!$CU274-1,"")</f>
        <v/>
      </c>
      <c r="E274" s="173" t="str">
        <f>IFERROR(Inv_SY_B!E274/Inv_SY_B!$CU274-1,"")</f>
        <v/>
      </c>
      <c r="F274" s="173" t="str">
        <f>IFERROR(Inv_SY_B!F274/Inv_SY_B!$CU274-1,"")</f>
        <v/>
      </c>
      <c r="G274" s="173" t="str">
        <f>IFERROR(Inv_SY_B!G274/Inv_SY_B!$CU274-1,"")</f>
        <v/>
      </c>
      <c r="H274" s="173" t="str">
        <f>IFERROR(Inv_SY_B!H274/Inv_SY_B!$CU274-1,"")</f>
        <v/>
      </c>
      <c r="I274" s="173" t="str">
        <f>IFERROR(Inv_SY_B!I274/Inv_SY_B!$CU274-1,"")</f>
        <v/>
      </c>
      <c r="J274" s="173" t="str">
        <f>IFERROR(Inv_SY_B!J274/Inv_SY_B!$CU274-1,"")</f>
        <v/>
      </c>
      <c r="K274" s="173" t="str">
        <f>IFERROR(Inv_SY_B!K274/Inv_SY_B!$CU274-1,"")</f>
        <v/>
      </c>
      <c r="L274" s="173" t="str">
        <f>IFERROR(Inv_SY_B!L274/Inv_SY_B!$CU274-1,"")</f>
        <v/>
      </c>
      <c r="M274" s="173" t="str">
        <f>IFERROR(Inv_SY_B!M274/Inv_SY_B!$CU274-1,"")</f>
        <v/>
      </c>
      <c r="N274" s="173" t="str">
        <f>IFERROR(Inv_SY_B!N274/Inv_SY_B!$CU274-1,"")</f>
        <v/>
      </c>
      <c r="O274" s="173" t="str">
        <f>IFERROR(Inv_SY_B!O274/Inv_SY_B!$CU274-1,"")</f>
        <v/>
      </c>
      <c r="P274" s="173" t="str">
        <f>IFERROR(Inv_SY_B!P274/Inv_SY_B!$CU274-1,"")</f>
        <v/>
      </c>
      <c r="Q274" s="173" t="str">
        <f>IFERROR(Inv_SY_B!Q274/Inv_SY_B!$CU274-1,"")</f>
        <v/>
      </c>
      <c r="R274" s="173" t="str">
        <f>IFERROR(Inv_SY_B!R274/Inv_SY_B!$CU274-1,"")</f>
        <v/>
      </c>
      <c r="S274" s="173" t="str">
        <f>IFERROR(Inv_SY_B!S274/Inv_SY_B!$CU274-1,"")</f>
        <v/>
      </c>
      <c r="T274" s="173" t="str">
        <f>IFERROR(Inv_SY_B!T274/Inv_SY_B!$CU274-1,"")</f>
        <v/>
      </c>
      <c r="U274" s="173" t="str">
        <f>IFERROR(Inv_SY_B!U274/Inv_SY_B!$CU274-1,"")</f>
        <v/>
      </c>
      <c r="V274" s="173" t="str">
        <f>IFERROR(Inv_SY_B!V274/Inv_SY_B!$CU274-1,"")</f>
        <v/>
      </c>
      <c r="W274" s="173" t="str">
        <f>IFERROR(Inv_SY_B!W274/Inv_SY_B!$CU274-1,"")</f>
        <v/>
      </c>
      <c r="X274" s="173" t="str">
        <f>IFERROR(Inv_SY_B!X274/Inv_SY_B!$CU274-1,"")</f>
        <v/>
      </c>
      <c r="Y274" s="173" t="str">
        <f>IFERROR(Inv_SY_B!Y274/Inv_SY_B!$CU274-1,"")</f>
        <v/>
      </c>
      <c r="Z274" s="173" t="str">
        <f>IFERROR(Inv_SY_B!Z274/Inv_SY_B!$CU274-1,"")</f>
        <v/>
      </c>
      <c r="AA274" s="173" t="str">
        <f>IFERROR(Inv_SY_B!AA274/Inv_SY_B!$CU274-1,"")</f>
        <v/>
      </c>
      <c r="AB274" s="173" t="str">
        <f>IFERROR(Inv_SY_B!AB274/Inv_SY_B!$CU274-1,"")</f>
        <v/>
      </c>
      <c r="AC274" s="173" t="str">
        <f>IFERROR(Inv_SY_B!AC274/Inv_SY_B!$CU274-1,"")</f>
        <v/>
      </c>
      <c r="AD274" s="173" t="str">
        <f>IFERROR(Inv_SY_B!AD274/Inv_SY_B!$CU274-1,"")</f>
        <v/>
      </c>
      <c r="AE274" s="173" t="str">
        <f>IFERROR(Inv_SY_B!AE274/Inv_SY_B!$CU274-1,"")</f>
        <v/>
      </c>
      <c r="AF274" s="173" t="str">
        <f>IFERROR(Inv_SY_B!AF274/Inv_SY_B!$CU274-1,"")</f>
        <v/>
      </c>
      <c r="AG274" s="173" t="str">
        <f>IFERROR(Inv_SY_B!AG274/Inv_SY_B!$CU274-1,"")</f>
        <v/>
      </c>
      <c r="AH274" s="173" t="str">
        <f>IFERROR(Inv_SY_B!AH274/Inv_SY_B!$CU274-1,"")</f>
        <v/>
      </c>
      <c r="AI274" s="173" t="str">
        <f>IFERROR(Inv_SY_B!AI274/Inv_SY_B!$CU274-1,"")</f>
        <v/>
      </c>
      <c r="AJ274" s="173" t="str">
        <f>IFERROR(Inv_SY_B!AJ274/Inv_SY_B!$CU274-1,"")</f>
        <v/>
      </c>
      <c r="AK274" s="173" t="str">
        <f>IFERROR(Inv_SY_B!AK274/Inv_SY_B!$CU274-1,"")</f>
        <v/>
      </c>
      <c r="AL274" s="173" t="str">
        <f>IFERROR(Inv_SY_B!AL274/Inv_SY_B!$CU274-1,"")</f>
        <v/>
      </c>
      <c r="AM274" s="173" t="str">
        <f>IFERROR(Inv_SY_B!AM274/Inv_SY_B!$CU274-1,"")</f>
        <v/>
      </c>
      <c r="AN274" s="173" t="str">
        <f>IFERROR(Inv_SY_B!AN274/Inv_SY_B!$CU274-1,"")</f>
        <v/>
      </c>
      <c r="AO274" s="173" t="str">
        <f>IFERROR(Inv_SY_B!AO274/Inv_SY_B!$CU274-1,"")</f>
        <v/>
      </c>
      <c r="AP274" s="173" t="str">
        <f>IFERROR(Inv_SY_B!AP274/Inv_SY_B!$CU274-1,"")</f>
        <v/>
      </c>
      <c r="AQ274" s="173" t="str">
        <f>IFERROR(Inv_SY_B!AQ274/Inv_SY_B!$CU274-1,"")</f>
        <v/>
      </c>
      <c r="AR274" s="173" t="str">
        <f>IFERROR(Inv_SY_B!AR274/Inv_SY_B!$CU274-1,"")</f>
        <v/>
      </c>
      <c r="AS274" s="173" t="str">
        <f>IFERROR(Inv_SY_B!AS274/Inv_SY_B!$CU274-1,"")</f>
        <v/>
      </c>
      <c r="AT274" s="173" t="str">
        <f>IFERROR(Inv_SY_B!AT274/Inv_SY_B!$CU274-1,"")</f>
        <v/>
      </c>
      <c r="AU274" s="173" t="str">
        <f>IFERROR(Inv_SY_B!AU274/Inv_SY_B!$CU274-1,"")</f>
        <v/>
      </c>
      <c r="AV274" s="173" t="str">
        <f>IFERROR(Inv_SY_B!AV274/Inv_SY_B!$CU274-1,"")</f>
        <v/>
      </c>
      <c r="AW274" s="173" t="str">
        <f>IFERROR(Inv_SY_B!AW274/Inv_SY_B!$CU274-1,"")</f>
        <v/>
      </c>
      <c r="AX274" s="173" t="str">
        <f>IFERROR(Inv_SY_B!AX274/Inv_SY_B!$CU274-1,"")</f>
        <v/>
      </c>
      <c r="AY274" s="173" t="str">
        <f>IFERROR(Inv_SY_B!AY274/Inv_SY_B!$CU274-1,"")</f>
        <v/>
      </c>
      <c r="AZ274" s="173" t="str">
        <f>IFERROR(Inv_SY_B!AZ274/Inv_SY_B!$CU274-1,"")</f>
        <v/>
      </c>
      <c r="BA274" s="173" t="str">
        <f>IFERROR(Inv_SY_B!BA274/Inv_SY_B!$CU274-1,"")</f>
        <v/>
      </c>
      <c r="BB274" s="173" t="str">
        <f>IFERROR(Inv_SY_B!BB274/Inv_SY_B!$CU274-1,"")</f>
        <v/>
      </c>
      <c r="BC274" s="173" t="str">
        <f>IFERROR(Inv_SY_B!BC274/Inv_SY_B!$CU274-1,"")</f>
        <v/>
      </c>
      <c r="BD274" s="173" t="str">
        <f>IFERROR(Inv_SY_B!BD274/Inv_SY_B!$CU274-1,"")</f>
        <v/>
      </c>
      <c r="BE274" s="173" t="str">
        <f>IFERROR(Inv_SY_B!BE274/Inv_SY_B!$CU274-1,"")</f>
        <v/>
      </c>
      <c r="BF274" s="173" t="str">
        <f>IFERROR(Inv_SY_B!BF274/Inv_SY_B!$CU274-1,"")</f>
        <v/>
      </c>
      <c r="BG274" s="173" t="str">
        <f>IFERROR(Inv_SY_B!BG274/Inv_SY_B!$CU274-1,"")</f>
        <v/>
      </c>
      <c r="BH274" s="173" t="str">
        <f>IFERROR(Inv_SY_B!BH274/Inv_SY_B!$CU274-1,"")</f>
        <v/>
      </c>
      <c r="BI274" s="173" t="str">
        <f>IFERROR(Inv_SY_B!BI274/Inv_SY_B!$CU274-1,"")</f>
        <v/>
      </c>
      <c r="BJ274" s="173" t="str">
        <f>IFERROR(Inv_SY_B!BJ274/Inv_SY_B!$CU274-1,"")</f>
        <v/>
      </c>
      <c r="BK274" s="173" t="str">
        <f>IFERROR(Inv_SY_B!BK274/Inv_SY_B!$CU274-1,"")</f>
        <v/>
      </c>
      <c r="BL274" s="173" t="str">
        <f>IFERROR(Inv_SY_B!BL274/Inv_SY_B!$CU274-1,"")</f>
        <v/>
      </c>
      <c r="BM274" s="173" t="str">
        <f>IFERROR(Inv_SY_B!BM274/Inv_SY_B!$CU274-1,"")</f>
        <v/>
      </c>
      <c r="BN274" s="173" t="str">
        <f>IFERROR(Inv_SY_B!BN274/Inv_SY_B!$CU274-1,"")</f>
        <v/>
      </c>
      <c r="BO274" s="173" t="str">
        <f>IFERROR(Inv_SY_B!BO274/Inv_SY_B!$CU274-1,"")</f>
        <v/>
      </c>
      <c r="BP274" s="173" t="str">
        <f>IFERROR(Inv_SY_B!BP274/Inv_SY_B!$CU274-1,"")</f>
        <v/>
      </c>
      <c r="BQ274" s="173" t="str">
        <f>IFERROR(Inv_SY_B!BQ274/Inv_SY_B!$CU274-1,"")</f>
        <v/>
      </c>
      <c r="BR274" s="173" t="str">
        <f>IFERROR(Inv_SY_B!BR274/Inv_SY_B!$CU274-1,"")</f>
        <v/>
      </c>
      <c r="BS274" s="173" t="str">
        <f>IFERROR(Inv_SY_B!BS274/Inv_SY_B!$CU274-1,"")</f>
        <v/>
      </c>
      <c r="BT274" s="173" t="str">
        <f>IFERROR(Inv_SY_B!BT274/Inv_SY_B!$CU274-1,"")</f>
        <v/>
      </c>
      <c r="BU274" s="173" t="str">
        <f>IFERROR(Inv_SY_B!BU274/Inv_SY_B!$CU274-1,"")</f>
        <v/>
      </c>
      <c r="BV274" s="173" t="str">
        <f>IFERROR(Inv_SY_B!BV274/Inv_SY_B!$CU274-1,"")</f>
        <v/>
      </c>
      <c r="BW274" s="173" t="str">
        <f>IFERROR(Inv_SY_B!BW274/Inv_SY_B!$CU274-1,"")</f>
        <v/>
      </c>
      <c r="BX274" s="173" t="str">
        <f>IFERROR(Inv_SY_B!BX274/Inv_SY_B!$CU274-1,"")</f>
        <v/>
      </c>
      <c r="BY274" s="173" t="str">
        <f>IFERROR(Inv_SY_B!BY274/Inv_SY_B!$CU274-1,"")</f>
        <v/>
      </c>
      <c r="BZ274" s="173" t="str">
        <f>IFERROR(Inv_SY_B!BZ274/Inv_SY_B!$CU274-1,"")</f>
        <v/>
      </c>
      <c r="CA274" s="173" t="str">
        <f>IFERROR(Inv_SY_B!CA274/Inv_SY_B!$CU274-1,"")</f>
        <v/>
      </c>
      <c r="CB274" s="173" t="str">
        <f>IFERROR(Inv_SY_B!CB274/Inv_SY_B!$CU274-1,"")</f>
        <v/>
      </c>
      <c r="CC274" s="173" t="str">
        <f>IFERROR(Inv_SY_B!CC274/Inv_SY_B!$CU274-1,"")</f>
        <v/>
      </c>
      <c r="CD274" s="173" t="str">
        <f>IFERROR(Inv_SY_B!CD274/Inv_SY_B!$CU274-1,"")</f>
        <v/>
      </c>
      <c r="CE274" s="173" t="str">
        <f>IFERROR(Inv_SY_B!CE274/Inv_SY_B!$CU274-1,"")</f>
        <v/>
      </c>
      <c r="CF274" s="173" t="str">
        <f>IFERROR(Inv_SY_B!CF274/Inv_SY_B!$CU274-1,"")</f>
        <v/>
      </c>
      <c r="CG274" s="173" t="str">
        <f>IFERROR(Inv_SY_B!CG274/Inv_SY_B!$CU274-1,"")</f>
        <v/>
      </c>
      <c r="CH274" s="173" t="str">
        <f>IFERROR(Inv_SY_B!CH274/Inv_SY_B!$CU274-1,"")</f>
        <v/>
      </c>
      <c r="CI274" s="173" t="str">
        <f>IFERROR(Inv_SY_B!CI274/Inv_SY_B!$CU274-1,"")</f>
        <v/>
      </c>
      <c r="CJ274" s="173" t="str">
        <f>IFERROR(Inv_SY_B!CJ274/Inv_SY_B!$CU274-1,"")</f>
        <v/>
      </c>
      <c r="CK274" s="173" t="str">
        <f>IFERROR(Inv_SY_B!CK274/Inv_SY_B!$CU274-1,"")</f>
        <v/>
      </c>
      <c r="CL274" s="173" t="str">
        <f>IFERROR(Inv_SY_B!CL274/Inv_SY_B!$CU274-1,"")</f>
        <v/>
      </c>
      <c r="CM274" s="173" t="str">
        <f>IFERROR(Inv_SY_B!CM274/Inv_SY_B!$CU274-1,"")</f>
        <v/>
      </c>
      <c r="CN274" s="173" t="str">
        <f>IFERROR(Inv_SY_B!CN274/Inv_SY_B!$CU274-1,"")</f>
        <v/>
      </c>
      <c r="CO274" s="173" t="str">
        <f>IFERROR(Inv_SY_B!CO274/Inv_SY_B!$CU274-1,"")</f>
        <v/>
      </c>
      <c r="CP274" s="173" t="str">
        <f>IFERROR(Inv_SY_B!CP274/Inv_SY_B!$CU274-1,"")</f>
        <v/>
      </c>
      <c r="CQ274" s="173" t="str">
        <f>IFERROR(Inv_SY_B!CQ274/Inv_SY_B!$CU274-1,"")</f>
        <v/>
      </c>
      <c r="CR274" s="173" t="str">
        <f>IFERROR(Inv_SY_B!CR274/Inv_SY_B!$CU274-1,"")</f>
        <v/>
      </c>
      <c r="CS274" s="173" t="str">
        <f>IFERROR(Inv_SY_B!CS274/Inv_SY_B!$CU274-1,"")</f>
        <v/>
      </c>
      <c r="CT274" s="173" t="str">
        <f>IFERROR(Inv_SY_B!CT274/Inv_SY_B!$CU274-1,"")</f>
        <v/>
      </c>
      <c r="CU274" s="173"/>
      <c r="CV274" s="173"/>
      <c r="CW274" s="173"/>
      <c r="CX274" s="173"/>
    </row>
    <row r="275" spans="2:102">
      <c r="B275" s="164">
        <f t="shared" si="5"/>
        <v>45967</v>
      </c>
      <c r="C275" s="173" t="str">
        <f>IFERROR(Inv_SY_B!C275/Inv_SY_B!$CU275-1,"")</f>
        <v/>
      </c>
      <c r="D275" s="173" t="str">
        <f>IFERROR(Inv_SY_B!D275/Inv_SY_B!$CU275-1,"")</f>
        <v/>
      </c>
      <c r="E275" s="173" t="str">
        <f>IFERROR(Inv_SY_B!E275/Inv_SY_B!$CU275-1,"")</f>
        <v/>
      </c>
      <c r="F275" s="173" t="str">
        <f>IFERROR(Inv_SY_B!F275/Inv_SY_B!$CU275-1,"")</f>
        <v/>
      </c>
      <c r="G275" s="173" t="str">
        <f>IFERROR(Inv_SY_B!G275/Inv_SY_B!$CU275-1,"")</f>
        <v/>
      </c>
      <c r="H275" s="173" t="str">
        <f>IFERROR(Inv_SY_B!H275/Inv_SY_B!$CU275-1,"")</f>
        <v/>
      </c>
      <c r="I275" s="173" t="str">
        <f>IFERROR(Inv_SY_B!I275/Inv_SY_B!$CU275-1,"")</f>
        <v/>
      </c>
      <c r="J275" s="173" t="str">
        <f>IFERROR(Inv_SY_B!J275/Inv_SY_B!$CU275-1,"")</f>
        <v/>
      </c>
      <c r="K275" s="173" t="str">
        <f>IFERROR(Inv_SY_B!K275/Inv_SY_B!$CU275-1,"")</f>
        <v/>
      </c>
      <c r="L275" s="173" t="str">
        <f>IFERROR(Inv_SY_B!L275/Inv_SY_B!$CU275-1,"")</f>
        <v/>
      </c>
      <c r="M275" s="173" t="str">
        <f>IFERROR(Inv_SY_B!M275/Inv_SY_B!$CU275-1,"")</f>
        <v/>
      </c>
      <c r="N275" s="173" t="str">
        <f>IFERROR(Inv_SY_B!N275/Inv_SY_B!$CU275-1,"")</f>
        <v/>
      </c>
      <c r="O275" s="173" t="str">
        <f>IFERROR(Inv_SY_B!O275/Inv_SY_B!$CU275-1,"")</f>
        <v/>
      </c>
      <c r="P275" s="173" t="str">
        <f>IFERROR(Inv_SY_B!P275/Inv_SY_B!$CU275-1,"")</f>
        <v/>
      </c>
      <c r="Q275" s="173" t="str">
        <f>IFERROR(Inv_SY_B!Q275/Inv_SY_B!$CU275-1,"")</f>
        <v/>
      </c>
      <c r="R275" s="173" t="str">
        <f>IFERROR(Inv_SY_B!R275/Inv_SY_B!$CU275-1,"")</f>
        <v/>
      </c>
      <c r="S275" s="173" t="str">
        <f>IFERROR(Inv_SY_B!S275/Inv_SY_B!$CU275-1,"")</f>
        <v/>
      </c>
      <c r="T275" s="173" t="str">
        <f>IFERROR(Inv_SY_B!T275/Inv_SY_B!$CU275-1,"")</f>
        <v/>
      </c>
      <c r="U275" s="173" t="str">
        <f>IFERROR(Inv_SY_B!U275/Inv_SY_B!$CU275-1,"")</f>
        <v/>
      </c>
      <c r="V275" s="173" t="str">
        <f>IFERROR(Inv_SY_B!V275/Inv_SY_B!$CU275-1,"")</f>
        <v/>
      </c>
      <c r="W275" s="173" t="str">
        <f>IFERROR(Inv_SY_B!W275/Inv_SY_B!$CU275-1,"")</f>
        <v/>
      </c>
      <c r="X275" s="173" t="str">
        <f>IFERROR(Inv_SY_B!X275/Inv_SY_B!$CU275-1,"")</f>
        <v/>
      </c>
      <c r="Y275" s="173" t="str">
        <f>IFERROR(Inv_SY_B!Y275/Inv_SY_B!$CU275-1,"")</f>
        <v/>
      </c>
      <c r="Z275" s="173" t="str">
        <f>IFERROR(Inv_SY_B!Z275/Inv_SY_B!$CU275-1,"")</f>
        <v/>
      </c>
      <c r="AA275" s="173" t="str">
        <f>IFERROR(Inv_SY_B!AA275/Inv_SY_B!$CU275-1,"")</f>
        <v/>
      </c>
      <c r="AB275" s="173" t="str">
        <f>IFERROR(Inv_SY_B!AB275/Inv_SY_B!$CU275-1,"")</f>
        <v/>
      </c>
      <c r="AC275" s="173" t="str">
        <f>IFERROR(Inv_SY_B!AC275/Inv_SY_B!$CU275-1,"")</f>
        <v/>
      </c>
      <c r="AD275" s="173" t="str">
        <f>IFERROR(Inv_SY_B!AD275/Inv_SY_B!$CU275-1,"")</f>
        <v/>
      </c>
      <c r="AE275" s="173" t="str">
        <f>IFERROR(Inv_SY_B!AE275/Inv_SY_B!$CU275-1,"")</f>
        <v/>
      </c>
      <c r="AF275" s="173" t="str">
        <f>IFERROR(Inv_SY_B!AF275/Inv_SY_B!$CU275-1,"")</f>
        <v/>
      </c>
      <c r="AG275" s="173" t="str">
        <f>IFERROR(Inv_SY_B!AG275/Inv_SY_B!$CU275-1,"")</f>
        <v/>
      </c>
      <c r="AH275" s="173" t="str">
        <f>IFERROR(Inv_SY_B!AH275/Inv_SY_B!$CU275-1,"")</f>
        <v/>
      </c>
      <c r="AI275" s="173" t="str">
        <f>IFERROR(Inv_SY_B!AI275/Inv_SY_B!$CU275-1,"")</f>
        <v/>
      </c>
      <c r="AJ275" s="173" t="str">
        <f>IFERROR(Inv_SY_B!AJ275/Inv_SY_B!$CU275-1,"")</f>
        <v/>
      </c>
      <c r="AK275" s="173" t="str">
        <f>IFERROR(Inv_SY_B!AK275/Inv_SY_B!$CU275-1,"")</f>
        <v/>
      </c>
      <c r="AL275" s="173" t="str">
        <f>IFERROR(Inv_SY_B!AL275/Inv_SY_B!$CU275-1,"")</f>
        <v/>
      </c>
      <c r="AM275" s="173" t="str">
        <f>IFERROR(Inv_SY_B!AM275/Inv_SY_B!$CU275-1,"")</f>
        <v/>
      </c>
      <c r="AN275" s="173" t="str">
        <f>IFERROR(Inv_SY_B!AN275/Inv_SY_B!$CU275-1,"")</f>
        <v/>
      </c>
      <c r="AO275" s="173" t="str">
        <f>IFERROR(Inv_SY_B!AO275/Inv_SY_B!$CU275-1,"")</f>
        <v/>
      </c>
      <c r="AP275" s="173" t="str">
        <f>IFERROR(Inv_SY_B!AP275/Inv_SY_B!$CU275-1,"")</f>
        <v/>
      </c>
      <c r="AQ275" s="173" t="str">
        <f>IFERROR(Inv_SY_B!AQ275/Inv_SY_B!$CU275-1,"")</f>
        <v/>
      </c>
      <c r="AR275" s="173" t="str">
        <f>IFERROR(Inv_SY_B!AR275/Inv_SY_B!$CU275-1,"")</f>
        <v/>
      </c>
      <c r="AS275" s="173" t="str">
        <f>IFERROR(Inv_SY_B!AS275/Inv_SY_B!$CU275-1,"")</f>
        <v/>
      </c>
      <c r="AT275" s="173" t="str">
        <f>IFERROR(Inv_SY_B!AT275/Inv_SY_B!$CU275-1,"")</f>
        <v/>
      </c>
      <c r="AU275" s="173" t="str">
        <f>IFERROR(Inv_SY_B!AU275/Inv_SY_B!$CU275-1,"")</f>
        <v/>
      </c>
      <c r="AV275" s="173" t="str">
        <f>IFERROR(Inv_SY_B!AV275/Inv_SY_B!$CU275-1,"")</f>
        <v/>
      </c>
      <c r="AW275" s="173" t="str">
        <f>IFERROR(Inv_SY_B!AW275/Inv_SY_B!$CU275-1,"")</f>
        <v/>
      </c>
      <c r="AX275" s="173" t="str">
        <f>IFERROR(Inv_SY_B!AX275/Inv_SY_B!$CU275-1,"")</f>
        <v/>
      </c>
      <c r="AY275" s="173" t="str">
        <f>IFERROR(Inv_SY_B!AY275/Inv_SY_B!$CU275-1,"")</f>
        <v/>
      </c>
      <c r="AZ275" s="173" t="str">
        <f>IFERROR(Inv_SY_B!AZ275/Inv_SY_B!$CU275-1,"")</f>
        <v/>
      </c>
      <c r="BA275" s="173" t="str">
        <f>IFERROR(Inv_SY_B!BA275/Inv_SY_B!$CU275-1,"")</f>
        <v/>
      </c>
      <c r="BB275" s="173" t="str">
        <f>IFERROR(Inv_SY_B!BB275/Inv_SY_B!$CU275-1,"")</f>
        <v/>
      </c>
      <c r="BC275" s="173" t="str">
        <f>IFERROR(Inv_SY_B!BC275/Inv_SY_B!$CU275-1,"")</f>
        <v/>
      </c>
      <c r="BD275" s="173" t="str">
        <f>IFERROR(Inv_SY_B!BD275/Inv_SY_B!$CU275-1,"")</f>
        <v/>
      </c>
      <c r="BE275" s="173" t="str">
        <f>IFERROR(Inv_SY_B!BE275/Inv_SY_B!$CU275-1,"")</f>
        <v/>
      </c>
      <c r="BF275" s="173" t="str">
        <f>IFERROR(Inv_SY_B!BF275/Inv_SY_B!$CU275-1,"")</f>
        <v/>
      </c>
      <c r="BG275" s="173" t="str">
        <f>IFERROR(Inv_SY_B!BG275/Inv_SY_B!$CU275-1,"")</f>
        <v/>
      </c>
      <c r="BH275" s="173" t="str">
        <f>IFERROR(Inv_SY_B!BH275/Inv_SY_B!$CU275-1,"")</f>
        <v/>
      </c>
      <c r="BI275" s="173" t="str">
        <f>IFERROR(Inv_SY_B!BI275/Inv_SY_B!$CU275-1,"")</f>
        <v/>
      </c>
      <c r="BJ275" s="173" t="str">
        <f>IFERROR(Inv_SY_B!BJ275/Inv_SY_B!$CU275-1,"")</f>
        <v/>
      </c>
      <c r="BK275" s="173" t="str">
        <f>IFERROR(Inv_SY_B!BK275/Inv_SY_B!$CU275-1,"")</f>
        <v/>
      </c>
      <c r="BL275" s="173" t="str">
        <f>IFERROR(Inv_SY_B!BL275/Inv_SY_B!$CU275-1,"")</f>
        <v/>
      </c>
      <c r="BM275" s="173" t="str">
        <f>IFERROR(Inv_SY_B!BM275/Inv_SY_B!$CU275-1,"")</f>
        <v/>
      </c>
      <c r="BN275" s="173" t="str">
        <f>IFERROR(Inv_SY_B!BN275/Inv_SY_B!$CU275-1,"")</f>
        <v/>
      </c>
      <c r="BO275" s="173" t="str">
        <f>IFERROR(Inv_SY_B!BO275/Inv_SY_B!$CU275-1,"")</f>
        <v/>
      </c>
      <c r="BP275" s="173" t="str">
        <f>IFERROR(Inv_SY_B!BP275/Inv_SY_B!$CU275-1,"")</f>
        <v/>
      </c>
      <c r="BQ275" s="173" t="str">
        <f>IFERROR(Inv_SY_B!BQ275/Inv_SY_B!$CU275-1,"")</f>
        <v/>
      </c>
      <c r="BR275" s="173" t="str">
        <f>IFERROR(Inv_SY_B!BR275/Inv_SY_B!$CU275-1,"")</f>
        <v/>
      </c>
      <c r="BS275" s="173" t="str">
        <f>IFERROR(Inv_SY_B!BS275/Inv_SY_B!$CU275-1,"")</f>
        <v/>
      </c>
      <c r="BT275" s="173" t="str">
        <f>IFERROR(Inv_SY_B!BT275/Inv_SY_B!$CU275-1,"")</f>
        <v/>
      </c>
      <c r="BU275" s="173" t="str">
        <f>IFERROR(Inv_SY_B!BU275/Inv_SY_B!$CU275-1,"")</f>
        <v/>
      </c>
      <c r="BV275" s="173" t="str">
        <f>IFERROR(Inv_SY_B!BV275/Inv_SY_B!$CU275-1,"")</f>
        <v/>
      </c>
      <c r="BW275" s="173" t="str">
        <f>IFERROR(Inv_SY_B!BW275/Inv_SY_B!$CU275-1,"")</f>
        <v/>
      </c>
      <c r="BX275" s="173" t="str">
        <f>IFERROR(Inv_SY_B!BX275/Inv_SY_B!$CU275-1,"")</f>
        <v/>
      </c>
      <c r="BY275" s="173" t="str">
        <f>IFERROR(Inv_SY_B!BY275/Inv_SY_B!$CU275-1,"")</f>
        <v/>
      </c>
      <c r="BZ275" s="173" t="str">
        <f>IFERROR(Inv_SY_B!BZ275/Inv_SY_B!$CU275-1,"")</f>
        <v/>
      </c>
      <c r="CA275" s="173" t="str">
        <f>IFERROR(Inv_SY_B!CA275/Inv_SY_B!$CU275-1,"")</f>
        <v/>
      </c>
      <c r="CB275" s="173" t="str">
        <f>IFERROR(Inv_SY_B!CB275/Inv_SY_B!$CU275-1,"")</f>
        <v/>
      </c>
      <c r="CC275" s="173" t="str">
        <f>IFERROR(Inv_SY_B!CC275/Inv_SY_B!$CU275-1,"")</f>
        <v/>
      </c>
      <c r="CD275" s="173" t="str">
        <f>IFERROR(Inv_SY_B!CD275/Inv_SY_B!$CU275-1,"")</f>
        <v/>
      </c>
      <c r="CE275" s="173" t="str">
        <f>IFERROR(Inv_SY_B!CE275/Inv_SY_B!$CU275-1,"")</f>
        <v/>
      </c>
      <c r="CF275" s="173" t="str">
        <f>IFERROR(Inv_SY_B!CF275/Inv_SY_B!$CU275-1,"")</f>
        <v/>
      </c>
      <c r="CG275" s="173" t="str">
        <f>IFERROR(Inv_SY_B!CG275/Inv_SY_B!$CU275-1,"")</f>
        <v/>
      </c>
      <c r="CH275" s="173" t="str">
        <f>IFERROR(Inv_SY_B!CH275/Inv_SY_B!$CU275-1,"")</f>
        <v/>
      </c>
      <c r="CI275" s="173" t="str">
        <f>IFERROR(Inv_SY_B!CI275/Inv_SY_B!$CU275-1,"")</f>
        <v/>
      </c>
      <c r="CJ275" s="173" t="str">
        <f>IFERROR(Inv_SY_B!CJ275/Inv_SY_B!$CU275-1,"")</f>
        <v/>
      </c>
      <c r="CK275" s="173" t="str">
        <f>IFERROR(Inv_SY_B!CK275/Inv_SY_B!$CU275-1,"")</f>
        <v/>
      </c>
      <c r="CL275" s="173" t="str">
        <f>IFERROR(Inv_SY_B!CL275/Inv_SY_B!$CU275-1,"")</f>
        <v/>
      </c>
      <c r="CM275" s="173" t="str">
        <f>IFERROR(Inv_SY_B!CM275/Inv_SY_B!$CU275-1,"")</f>
        <v/>
      </c>
      <c r="CN275" s="173" t="str">
        <f>IFERROR(Inv_SY_B!CN275/Inv_SY_B!$CU275-1,"")</f>
        <v/>
      </c>
      <c r="CO275" s="173" t="str">
        <f>IFERROR(Inv_SY_B!CO275/Inv_SY_B!$CU275-1,"")</f>
        <v/>
      </c>
      <c r="CP275" s="173" t="str">
        <f>IFERROR(Inv_SY_B!CP275/Inv_SY_B!$CU275-1,"")</f>
        <v/>
      </c>
      <c r="CQ275" s="173" t="str">
        <f>IFERROR(Inv_SY_B!CQ275/Inv_SY_B!$CU275-1,"")</f>
        <v/>
      </c>
      <c r="CR275" s="173" t="str">
        <f>IFERROR(Inv_SY_B!CR275/Inv_SY_B!$CU275-1,"")</f>
        <v/>
      </c>
      <c r="CS275" s="173" t="str">
        <f>IFERROR(Inv_SY_B!CS275/Inv_SY_B!$CU275-1,"")</f>
        <v/>
      </c>
      <c r="CT275" s="173" t="str">
        <f>IFERROR(Inv_SY_B!CT275/Inv_SY_B!$CU275-1,"")</f>
        <v/>
      </c>
      <c r="CU275" s="173"/>
      <c r="CV275" s="173"/>
      <c r="CW275" s="173"/>
      <c r="CX275" s="173"/>
    </row>
    <row r="276" spans="2:102">
      <c r="B276" s="164">
        <f t="shared" si="5"/>
        <v>45968</v>
      </c>
      <c r="C276" s="173" t="str">
        <f>IFERROR(Inv_SY_B!C276/Inv_SY_B!$CU276-1,"")</f>
        <v/>
      </c>
      <c r="D276" s="173" t="str">
        <f>IFERROR(Inv_SY_B!D276/Inv_SY_B!$CU276-1,"")</f>
        <v/>
      </c>
      <c r="E276" s="173" t="str">
        <f>IFERROR(Inv_SY_B!E276/Inv_SY_B!$CU276-1,"")</f>
        <v/>
      </c>
      <c r="F276" s="173" t="str">
        <f>IFERROR(Inv_SY_B!F276/Inv_SY_B!$CU276-1,"")</f>
        <v/>
      </c>
      <c r="G276" s="173" t="str">
        <f>IFERROR(Inv_SY_B!G276/Inv_SY_B!$CU276-1,"")</f>
        <v/>
      </c>
      <c r="H276" s="173" t="str">
        <f>IFERROR(Inv_SY_B!H276/Inv_SY_B!$CU276-1,"")</f>
        <v/>
      </c>
      <c r="I276" s="173" t="str">
        <f>IFERROR(Inv_SY_B!I276/Inv_SY_B!$CU276-1,"")</f>
        <v/>
      </c>
      <c r="J276" s="173" t="str">
        <f>IFERROR(Inv_SY_B!J276/Inv_SY_B!$CU276-1,"")</f>
        <v/>
      </c>
      <c r="K276" s="173" t="str">
        <f>IFERROR(Inv_SY_B!K276/Inv_SY_B!$CU276-1,"")</f>
        <v/>
      </c>
      <c r="L276" s="173" t="str">
        <f>IFERROR(Inv_SY_B!L276/Inv_SY_B!$CU276-1,"")</f>
        <v/>
      </c>
      <c r="M276" s="173" t="str">
        <f>IFERROR(Inv_SY_B!M276/Inv_SY_B!$CU276-1,"")</f>
        <v/>
      </c>
      <c r="N276" s="173" t="str">
        <f>IFERROR(Inv_SY_B!N276/Inv_SY_B!$CU276-1,"")</f>
        <v/>
      </c>
      <c r="O276" s="173" t="str">
        <f>IFERROR(Inv_SY_B!O276/Inv_SY_B!$CU276-1,"")</f>
        <v/>
      </c>
      <c r="P276" s="173" t="str">
        <f>IFERROR(Inv_SY_B!P276/Inv_SY_B!$CU276-1,"")</f>
        <v/>
      </c>
      <c r="Q276" s="173" t="str">
        <f>IFERROR(Inv_SY_B!Q276/Inv_SY_B!$CU276-1,"")</f>
        <v/>
      </c>
      <c r="R276" s="173" t="str">
        <f>IFERROR(Inv_SY_B!R276/Inv_SY_B!$CU276-1,"")</f>
        <v/>
      </c>
      <c r="S276" s="173" t="str">
        <f>IFERROR(Inv_SY_B!S276/Inv_SY_B!$CU276-1,"")</f>
        <v/>
      </c>
      <c r="T276" s="173" t="str">
        <f>IFERROR(Inv_SY_B!T276/Inv_SY_B!$CU276-1,"")</f>
        <v/>
      </c>
      <c r="U276" s="173" t="str">
        <f>IFERROR(Inv_SY_B!U276/Inv_SY_B!$CU276-1,"")</f>
        <v/>
      </c>
      <c r="V276" s="173" t="str">
        <f>IFERROR(Inv_SY_B!V276/Inv_SY_B!$CU276-1,"")</f>
        <v/>
      </c>
      <c r="W276" s="173" t="str">
        <f>IFERROR(Inv_SY_B!W276/Inv_SY_B!$CU276-1,"")</f>
        <v/>
      </c>
      <c r="X276" s="173" t="str">
        <f>IFERROR(Inv_SY_B!X276/Inv_SY_B!$CU276-1,"")</f>
        <v/>
      </c>
      <c r="Y276" s="173" t="str">
        <f>IFERROR(Inv_SY_B!Y276/Inv_SY_B!$CU276-1,"")</f>
        <v/>
      </c>
      <c r="Z276" s="173" t="str">
        <f>IFERROR(Inv_SY_B!Z276/Inv_SY_B!$CU276-1,"")</f>
        <v/>
      </c>
      <c r="AA276" s="173" t="str">
        <f>IFERROR(Inv_SY_B!AA276/Inv_SY_B!$CU276-1,"")</f>
        <v/>
      </c>
      <c r="AB276" s="173" t="str">
        <f>IFERROR(Inv_SY_B!AB276/Inv_SY_B!$CU276-1,"")</f>
        <v/>
      </c>
      <c r="AC276" s="173" t="str">
        <f>IFERROR(Inv_SY_B!AC276/Inv_SY_B!$CU276-1,"")</f>
        <v/>
      </c>
      <c r="AD276" s="173" t="str">
        <f>IFERROR(Inv_SY_B!AD276/Inv_SY_B!$CU276-1,"")</f>
        <v/>
      </c>
      <c r="AE276" s="173" t="str">
        <f>IFERROR(Inv_SY_B!AE276/Inv_SY_B!$CU276-1,"")</f>
        <v/>
      </c>
      <c r="AF276" s="173" t="str">
        <f>IFERROR(Inv_SY_B!AF276/Inv_SY_B!$CU276-1,"")</f>
        <v/>
      </c>
      <c r="AG276" s="173" t="str">
        <f>IFERROR(Inv_SY_B!AG276/Inv_SY_B!$CU276-1,"")</f>
        <v/>
      </c>
      <c r="AH276" s="173" t="str">
        <f>IFERROR(Inv_SY_B!AH276/Inv_SY_B!$CU276-1,"")</f>
        <v/>
      </c>
      <c r="AI276" s="173" t="str">
        <f>IFERROR(Inv_SY_B!AI276/Inv_SY_B!$CU276-1,"")</f>
        <v/>
      </c>
      <c r="AJ276" s="173" t="str">
        <f>IFERROR(Inv_SY_B!AJ276/Inv_SY_B!$CU276-1,"")</f>
        <v/>
      </c>
      <c r="AK276" s="173" t="str">
        <f>IFERROR(Inv_SY_B!AK276/Inv_SY_B!$CU276-1,"")</f>
        <v/>
      </c>
      <c r="AL276" s="173" t="str">
        <f>IFERROR(Inv_SY_B!AL276/Inv_SY_B!$CU276-1,"")</f>
        <v/>
      </c>
      <c r="AM276" s="173" t="str">
        <f>IFERROR(Inv_SY_B!AM276/Inv_SY_B!$CU276-1,"")</f>
        <v/>
      </c>
      <c r="AN276" s="173" t="str">
        <f>IFERROR(Inv_SY_B!AN276/Inv_SY_B!$CU276-1,"")</f>
        <v/>
      </c>
      <c r="AO276" s="173" t="str">
        <f>IFERROR(Inv_SY_B!AO276/Inv_SY_B!$CU276-1,"")</f>
        <v/>
      </c>
      <c r="AP276" s="173" t="str">
        <f>IFERROR(Inv_SY_B!AP276/Inv_SY_B!$CU276-1,"")</f>
        <v/>
      </c>
      <c r="AQ276" s="173" t="str">
        <f>IFERROR(Inv_SY_B!AQ276/Inv_SY_B!$CU276-1,"")</f>
        <v/>
      </c>
      <c r="AR276" s="173" t="str">
        <f>IFERROR(Inv_SY_B!AR276/Inv_SY_B!$CU276-1,"")</f>
        <v/>
      </c>
      <c r="AS276" s="173" t="str">
        <f>IFERROR(Inv_SY_B!AS276/Inv_SY_B!$CU276-1,"")</f>
        <v/>
      </c>
      <c r="AT276" s="173" t="str">
        <f>IFERROR(Inv_SY_B!AT276/Inv_SY_B!$CU276-1,"")</f>
        <v/>
      </c>
      <c r="AU276" s="173" t="str">
        <f>IFERROR(Inv_SY_B!AU276/Inv_SY_B!$CU276-1,"")</f>
        <v/>
      </c>
      <c r="AV276" s="173" t="str">
        <f>IFERROR(Inv_SY_B!AV276/Inv_SY_B!$CU276-1,"")</f>
        <v/>
      </c>
      <c r="AW276" s="173" t="str">
        <f>IFERROR(Inv_SY_B!AW276/Inv_SY_B!$CU276-1,"")</f>
        <v/>
      </c>
      <c r="AX276" s="173" t="str">
        <f>IFERROR(Inv_SY_B!AX276/Inv_SY_B!$CU276-1,"")</f>
        <v/>
      </c>
      <c r="AY276" s="173" t="str">
        <f>IFERROR(Inv_SY_B!AY276/Inv_SY_B!$CU276-1,"")</f>
        <v/>
      </c>
      <c r="AZ276" s="173" t="str">
        <f>IFERROR(Inv_SY_B!AZ276/Inv_SY_B!$CU276-1,"")</f>
        <v/>
      </c>
      <c r="BA276" s="173" t="str">
        <f>IFERROR(Inv_SY_B!BA276/Inv_SY_B!$CU276-1,"")</f>
        <v/>
      </c>
      <c r="BB276" s="173" t="str">
        <f>IFERROR(Inv_SY_B!BB276/Inv_SY_B!$CU276-1,"")</f>
        <v/>
      </c>
      <c r="BC276" s="173" t="str">
        <f>IFERROR(Inv_SY_B!BC276/Inv_SY_B!$CU276-1,"")</f>
        <v/>
      </c>
      <c r="BD276" s="173" t="str">
        <f>IFERROR(Inv_SY_B!BD276/Inv_SY_B!$CU276-1,"")</f>
        <v/>
      </c>
      <c r="BE276" s="173" t="str">
        <f>IFERROR(Inv_SY_B!BE276/Inv_SY_B!$CU276-1,"")</f>
        <v/>
      </c>
      <c r="BF276" s="173" t="str">
        <f>IFERROR(Inv_SY_B!BF276/Inv_SY_B!$CU276-1,"")</f>
        <v/>
      </c>
      <c r="BG276" s="173" t="str">
        <f>IFERROR(Inv_SY_B!BG276/Inv_SY_B!$CU276-1,"")</f>
        <v/>
      </c>
      <c r="BH276" s="173" t="str">
        <f>IFERROR(Inv_SY_B!BH276/Inv_SY_B!$CU276-1,"")</f>
        <v/>
      </c>
      <c r="BI276" s="173" t="str">
        <f>IFERROR(Inv_SY_B!BI276/Inv_SY_B!$CU276-1,"")</f>
        <v/>
      </c>
      <c r="BJ276" s="173" t="str">
        <f>IFERROR(Inv_SY_B!BJ276/Inv_SY_B!$CU276-1,"")</f>
        <v/>
      </c>
      <c r="BK276" s="173" t="str">
        <f>IFERROR(Inv_SY_B!BK276/Inv_SY_B!$CU276-1,"")</f>
        <v/>
      </c>
      <c r="BL276" s="173" t="str">
        <f>IFERROR(Inv_SY_B!BL276/Inv_SY_B!$CU276-1,"")</f>
        <v/>
      </c>
      <c r="BM276" s="173" t="str">
        <f>IFERROR(Inv_SY_B!BM276/Inv_SY_B!$CU276-1,"")</f>
        <v/>
      </c>
      <c r="BN276" s="173" t="str">
        <f>IFERROR(Inv_SY_B!BN276/Inv_SY_B!$CU276-1,"")</f>
        <v/>
      </c>
      <c r="BO276" s="173" t="str">
        <f>IFERROR(Inv_SY_B!BO276/Inv_SY_B!$CU276-1,"")</f>
        <v/>
      </c>
      <c r="BP276" s="173" t="str">
        <f>IFERROR(Inv_SY_B!BP276/Inv_SY_B!$CU276-1,"")</f>
        <v/>
      </c>
      <c r="BQ276" s="173" t="str">
        <f>IFERROR(Inv_SY_B!BQ276/Inv_SY_B!$CU276-1,"")</f>
        <v/>
      </c>
      <c r="BR276" s="173" t="str">
        <f>IFERROR(Inv_SY_B!BR276/Inv_SY_B!$CU276-1,"")</f>
        <v/>
      </c>
      <c r="BS276" s="173" t="str">
        <f>IFERROR(Inv_SY_B!BS276/Inv_SY_B!$CU276-1,"")</f>
        <v/>
      </c>
      <c r="BT276" s="173" t="str">
        <f>IFERROR(Inv_SY_B!BT276/Inv_SY_B!$CU276-1,"")</f>
        <v/>
      </c>
      <c r="BU276" s="173" t="str">
        <f>IFERROR(Inv_SY_B!BU276/Inv_SY_B!$CU276-1,"")</f>
        <v/>
      </c>
      <c r="BV276" s="173" t="str">
        <f>IFERROR(Inv_SY_B!BV276/Inv_SY_B!$CU276-1,"")</f>
        <v/>
      </c>
      <c r="BW276" s="173" t="str">
        <f>IFERROR(Inv_SY_B!BW276/Inv_SY_B!$CU276-1,"")</f>
        <v/>
      </c>
      <c r="BX276" s="173" t="str">
        <f>IFERROR(Inv_SY_B!BX276/Inv_SY_B!$CU276-1,"")</f>
        <v/>
      </c>
      <c r="BY276" s="173" t="str">
        <f>IFERROR(Inv_SY_B!BY276/Inv_SY_B!$CU276-1,"")</f>
        <v/>
      </c>
      <c r="BZ276" s="173" t="str">
        <f>IFERROR(Inv_SY_B!BZ276/Inv_SY_B!$CU276-1,"")</f>
        <v/>
      </c>
      <c r="CA276" s="173" t="str">
        <f>IFERROR(Inv_SY_B!CA276/Inv_SY_B!$CU276-1,"")</f>
        <v/>
      </c>
      <c r="CB276" s="173" t="str">
        <f>IFERROR(Inv_SY_B!CB276/Inv_SY_B!$CU276-1,"")</f>
        <v/>
      </c>
      <c r="CC276" s="173" t="str">
        <f>IFERROR(Inv_SY_B!CC276/Inv_SY_B!$CU276-1,"")</f>
        <v/>
      </c>
      <c r="CD276" s="173" t="str">
        <f>IFERROR(Inv_SY_B!CD276/Inv_SY_B!$CU276-1,"")</f>
        <v/>
      </c>
      <c r="CE276" s="173" t="str">
        <f>IFERROR(Inv_SY_B!CE276/Inv_SY_B!$CU276-1,"")</f>
        <v/>
      </c>
      <c r="CF276" s="173" t="str">
        <f>IFERROR(Inv_SY_B!CF276/Inv_SY_B!$CU276-1,"")</f>
        <v/>
      </c>
      <c r="CG276" s="173" t="str">
        <f>IFERROR(Inv_SY_B!CG276/Inv_SY_B!$CU276-1,"")</f>
        <v/>
      </c>
      <c r="CH276" s="173" t="str">
        <f>IFERROR(Inv_SY_B!CH276/Inv_SY_B!$CU276-1,"")</f>
        <v/>
      </c>
      <c r="CI276" s="173" t="str">
        <f>IFERROR(Inv_SY_B!CI276/Inv_SY_B!$CU276-1,"")</f>
        <v/>
      </c>
      <c r="CJ276" s="173" t="str">
        <f>IFERROR(Inv_SY_B!CJ276/Inv_SY_B!$CU276-1,"")</f>
        <v/>
      </c>
      <c r="CK276" s="173" t="str">
        <f>IFERROR(Inv_SY_B!CK276/Inv_SY_B!$CU276-1,"")</f>
        <v/>
      </c>
      <c r="CL276" s="173" t="str">
        <f>IFERROR(Inv_SY_B!CL276/Inv_SY_B!$CU276-1,"")</f>
        <v/>
      </c>
      <c r="CM276" s="173" t="str">
        <f>IFERROR(Inv_SY_B!CM276/Inv_SY_B!$CU276-1,"")</f>
        <v/>
      </c>
      <c r="CN276" s="173" t="str">
        <f>IFERROR(Inv_SY_B!CN276/Inv_SY_B!$CU276-1,"")</f>
        <v/>
      </c>
      <c r="CO276" s="173" t="str">
        <f>IFERROR(Inv_SY_B!CO276/Inv_SY_B!$CU276-1,"")</f>
        <v/>
      </c>
      <c r="CP276" s="173" t="str">
        <f>IFERROR(Inv_SY_B!CP276/Inv_SY_B!$CU276-1,"")</f>
        <v/>
      </c>
      <c r="CQ276" s="173" t="str">
        <f>IFERROR(Inv_SY_B!CQ276/Inv_SY_B!$CU276-1,"")</f>
        <v/>
      </c>
      <c r="CR276" s="173" t="str">
        <f>IFERROR(Inv_SY_B!CR276/Inv_SY_B!$CU276-1,"")</f>
        <v/>
      </c>
      <c r="CS276" s="173" t="str">
        <f>IFERROR(Inv_SY_B!CS276/Inv_SY_B!$CU276-1,"")</f>
        <v/>
      </c>
      <c r="CT276" s="173" t="str">
        <f>IFERROR(Inv_SY_B!CT276/Inv_SY_B!$CU276-1,"")</f>
        <v/>
      </c>
      <c r="CU276" s="173"/>
      <c r="CV276" s="173"/>
      <c r="CW276" s="173"/>
      <c r="CX276" s="173"/>
    </row>
    <row r="277" spans="2:102">
      <c r="B277" s="164">
        <f t="shared" si="5"/>
        <v>45969</v>
      </c>
      <c r="C277" s="173" t="str">
        <f>IFERROR(Inv_SY_B!C277/Inv_SY_B!$CU277-1,"")</f>
        <v/>
      </c>
      <c r="D277" s="173" t="str">
        <f>IFERROR(Inv_SY_B!D277/Inv_SY_B!$CU277-1,"")</f>
        <v/>
      </c>
      <c r="E277" s="173" t="str">
        <f>IFERROR(Inv_SY_B!E277/Inv_SY_B!$CU277-1,"")</f>
        <v/>
      </c>
      <c r="F277" s="173" t="str">
        <f>IFERROR(Inv_SY_B!F277/Inv_SY_B!$CU277-1,"")</f>
        <v/>
      </c>
      <c r="G277" s="173" t="str">
        <f>IFERROR(Inv_SY_B!G277/Inv_SY_B!$CU277-1,"")</f>
        <v/>
      </c>
      <c r="H277" s="173" t="str">
        <f>IFERROR(Inv_SY_B!H277/Inv_SY_B!$CU277-1,"")</f>
        <v/>
      </c>
      <c r="I277" s="173" t="str">
        <f>IFERROR(Inv_SY_B!I277/Inv_SY_B!$CU277-1,"")</f>
        <v/>
      </c>
      <c r="J277" s="173" t="str">
        <f>IFERROR(Inv_SY_B!J277/Inv_SY_B!$CU277-1,"")</f>
        <v/>
      </c>
      <c r="K277" s="173" t="str">
        <f>IFERROR(Inv_SY_B!K277/Inv_SY_B!$CU277-1,"")</f>
        <v/>
      </c>
      <c r="L277" s="173" t="str">
        <f>IFERROR(Inv_SY_B!L277/Inv_SY_B!$CU277-1,"")</f>
        <v/>
      </c>
      <c r="M277" s="173" t="str">
        <f>IFERROR(Inv_SY_B!M277/Inv_SY_B!$CU277-1,"")</f>
        <v/>
      </c>
      <c r="N277" s="173" t="str">
        <f>IFERROR(Inv_SY_B!N277/Inv_SY_B!$CU277-1,"")</f>
        <v/>
      </c>
      <c r="O277" s="173" t="str">
        <f>IFERROR(Inv_SY_B!O277/Inv_SY_B!$CU277-1,"")</f>
        <v/>
      </c>
      <c r="P277" s="173" t="str">
        <f>IFERROR(Inv_SY_B!P277/Inv_SY_B!$CU277-1,"")</f>
        <v/>
      </c>
      <c r="Q277" s="173" t="str">
        <f>IFERROR(Inv_SY_B!Q277/Inv_SY_B!$CU277-1,"")</f>
        <v/>
      </c>
      <c r="R277" s="173" t="str">
        <f>IFERROR(Inv_SY_B!R277/Inv_SY_B!$CU277-1,"")</f>
        <v/>
      </c>
      <c r="S277" s="173" t="str">
        <f>IFERROR(Inv_SY_B!S277/Inv_SY_B!$CU277-1,"")</f>
        <v/>
      </c>
      <c r="T277" s="173" t="str">
        <f>IFERROR(Inv_SY_B!T277/Inv_SY_B!$CU277-1,"")</f>
        <v/>
      </c>
      <c r="U277" s="173" t="str">
        <f>IFERROR(Inv_SY_B!U277/Inv_SY_B!$CU277-1,"")</f>
        <v/>
      </c>
      <c r="V277" s="173" t="str">
        <f>IFERROR(Inv_SY_B!V277/Inv_SY_B!$CU277-1,"")</f>
        <v/>
      </c>
      <c r="W277" s="173" t="str">
        <f>IFERROR(Inv_SY_B!W277/Inv_SY_B!$CU277-1,"")</f>
        <v/>
      </c>
      <c r="X277" s="173" t="str">
        <f>IFERROR(Inv_SY_B!X277/Inv_SY_B!$CU277-1,"")</f>
        <v/>
      </c>
      <c r="Y277" s="173" t="str">
        <f>IFERROR(Inv_SY_B!Y277/Inv_SY_B!$CU277-1,"")</f>
        <v/>
      </c>
      <c r="Z277" s="173" t="str">
        <f>IFERROR(Inv_SY_B!Z277/Inv_SY_B!$CU277-1,"")</f>
        <v/>
      </c>
      <c r="AA277" s="173" t="str">
        <f>IFERROR(Inv_SY_B!AA277/Inv_SY_B!$CU277-1,"")</f>
        <v/>
      </c>
      <c r="AB277" s="173" t="str">
        <f>IFERROR(Inv_SY_B!AB277/Inv_SY_B!$CU277-1,"")</f>
        <v/>
      </c>
      <c r="AC277" s="173" t="str">
        <f>IFERROR(Inv_SY_B!AC277/Inv_SY_B!$CU277-1,"")</f>
        <v/>
      </c>
      <c r="AD277" s="173" t="str">
        <f>IFERROR(Inv_SY_B!AD277/Inv_SY_B!$CU277-1,"")</f>
        <v/>
      </c>
      <c r="AE277" s="173" t="str">
        <f>IFERROR(Inv_SY_B!AE277/Inv_SY_B!$CU277-1,"")</f>
        <v/>
      </c>
      <c r="AF277" s="173" t="str">
        <f>IFERROR(Inv_SY_B!AF277/Inv_SY_B!$CU277-1,"")</f>
        <v/>
      </c>
      <c r="AG277" s="173" t="str">
        <f>IFERROR(Inv_SY_B!AG277/Inv_SY_B!$CU277-1,"")</f>
        <v/>
      </c>
      <c r="AH277" s="173" t="str">
        <f>IFERROR(Inv_SY_B!AH277/Inv_SY_B!$CU277-1,"")</f>
        <v/>
      </c>
      <c r="AI277" s="173" t="str">
        <f>IFERROR(Inv_SY_B!AI277/Inv_SY_B!$CU277-1,"")</f>
        <v/>
      </c>
      <c r="AJ277" s="173" t="str">
        <f>IFERROR(Inv_SY_B!AJ277/Inv_SY_B!$CU277-1,"")</f>
        <v/>
      </c>
      <c r="AK277" s="173" t="str">
        <f>IFERROR(Inv_SY_B!AK277/Inv_SY_B!$CU277-1,"")</f>
        <v/>
      </c>
      <c r="AL277" s="173" t="str">
        <f>IFERROR(Inv_SY_B!AL277/Inv_SY_B!$CU277-1,"")</f>
        <v/>
      </c>
      <c r="AM277" s="173" t="str">
        <f>IFERROR(Inv_SY_B!AM277/Inv_SY_B!$CU277-1,"")</f>
        <v/>
      </c>
      <c r="AN277" s="173" t="str">
        <f>IFERROR(Inv_SY_B!AN277/Inv_SY_B!$CU277-1,"")</f>
        <v/>
      </c>
      <c r="AO277" s="173" t="str">
        <f>IFERROR(Inv_SY_B!AO277/Inv_SY_B!$CU277-1,"")</f>
        <v/>
      </c>
      <c r="AP277" s="173" t="str">
        <f>IFERROR(Inv_SY_B!AP277/Inv_SY_B!$CU277-1,"")</f>
        <v/>
      </c>
      <c r="AQ277" s="173" t="str">
        <f>IFERROR(Inv_SY_B!AQ277/Inv_SY_B!$CU277-1,"")</f>
        <v/>
      </c>
      <c r="AR277" s="173" t="str">
        <f>IFERROR(Inv_SY_B!AR277/Inv_SY_B!$CU277-1,"")</f>
        <v/>
      </c>
      <c r="AS277" s="173" t="str">
        <f>IFERROR(Inv_SY_B!AS277/Inv_SY_B!$CU277-1,"")</f>
        <v/>
      </c>
      <c r="AT277" s="173" t="str">
        <f>IFERROR(Inv_SY_B!AT277/Inv_SY_B!$CU277-1,"")</f>
        <v/>
      </c>
      <c r="AU277" s="173" t="str">
        <f>IFERROR(Inv_SY_B!AU277/Inv_SY_B!$CU277-1,"")</f>
        <v/>
      </c>
      <c r="AV277" s="173" t="str">
        <f>IFERROR(Inv_SY_B!AV277/Inv_SY_B!$CU277-1,"")</f>
        <v/>
      </c>
      <c r="AW277" s="173" t="str">
        <f>IFERROR(Inv_SY_B!AW277/Inv_SY_B!$CU277-1,"")</f>
        <v/>
      </c>
      <c r="AX277" s="173" t="str">
        <f>IFERROR(Inv_SY_B!AX277/Inv_SY_B!$CU277-1,"")</f>
        <v/>
      </c>
      <c r="AY277" s="173" t="str">
        <f>IFERROR(Inv_SY_B!AY277/Inv_SY_B!$CU277-1,"")</f>
        <v/>
      </c>
      <c r="AZ277" s="173" t="str">
        <f>IFERROR(Inv_SY_B!AZ277/Inv_SY_B!$CU277-1,"")</f>
        <v/>
      </c>
      <c r="BA277" s="173" t="str">
        <f>IFERROR(Inv_SY_B!BA277/Inv_SY_B!$CU277-1,"")</f>
        <v/>
      </c>
      <c r="BB277" s="173" t="str">
        <f>IFERROR(Inv_SY_B!BB277/Inv_SY_B!$CU277-1,"")</f>
        <v/>
      </c>
      <c r="BC277" s="173" t="str">
        <f>IFERROR(Inv_SY_B!BC277/Inv_SY_B!$CU277-1,"")</f>
        <v/>
      </c>
      <c r="BD277" s="173" t="str">
        <f>IFERROR(Inv_SY_B!BD277/Inv_SY_B!$CU277-1,"")</f>
        <v/>
      </c>
      <c r="BE277" s="173" t="str">
        <f>IFERROR(Inv_SY_B!BE277/Inv_SY_B!$CU277-1,"")</f>
        <v/>
      </c>
      <c r="BF277" s="173" t="str">
        <f>IFERROR(Inv_SY_B!BF277/Inv_SY_B!$CU277-1,"")</f>
        <v/>
      </c>
      <c r="BG277" s="173" t="str">
        <f>IFERROR(Inv_SY_B!BG277/Inv_SY_B!$CU277-1,"")</f>
        <v/>
      </c>
      <c r="BH277" s="173" t="str">
        <f>IFERROR(Inv_SY_B!BH277/Inv_SY_B!$CU277-1,"")</f>
        <v/>
      </c>
      <c r="BI277" s="173" t="str">
        <f>IFERROR(Inv_SY_B!BI277/Inv_SY_B!$CU277-1,"")</f>
        <v/>
      </c>
      <c r="BJ277" s="173" t="str">
        <f>IFERROR(Inv_SY_B!BJ277/Inv_SY_B!$CU277-1,"")</f>
        <v/>
      </c>
      <c r="BK277" s="173" t="str">
        <f>IFERROR(Inv_SY_B!BK277/Inv_SY_B!$CU277-1,"")</f>
        <v/>
      </c>
      <c r="BL277" s="173" t="str">
        <f>IFERROR(Inv_SY_B!BL277/Inv_SY_B!$CU277-1,"")</f>
        <v/>
      </c>
      <c r="BM277" s="173" t="str">
        <f>IFERROR(Inv_SY_B!BM277/Inv_SY_B!$CU277-1,"")</f>
        <v/>
      </c>
      <c r="BN277" s="173" t="str">
        <f>IFERROR(Inv_SY_B!BN277/Inv_SY_B!$CU277-1,"")</f>
        <v/>
      </c>
      <c r="BO277" s="173" t="str">
        <f>IFERROR(Inv_SY_B!BO277/Inv_SY_B!$CU277-1,"")</f>
        <v/>
      </c>
      <c r="BP277" s="173" t="str">
        <f>IFERROR(Inv_SY_B!BP277/Inv_SY_B!$CU277-1,"")</f>
        <v/>
      </c>
      <c r="BQ277" s="173" t="str">
        <f>IFERROR(Inv_SY_B!BQ277/Inv_SY_B!$CU277-1,"")</f>
        <v/>
      </c>
      <c r="BR277" s="173" t="str">
        <f>IFERROR(Inv_SY_B!BR277/Inv_SY_B!$CU277-1,"")</f>
        <v/>
      </c>
      <c r="BS277" s="173" t="str">
        <f>IFERROR(Inv_SY_B!BS277/Inv_SY_B!$CU277-1,"")</f>
        <v/>
      </c>
      <c r="BT277" s="173" t="str">
        <f>IFERROR(Inv_SY_B!BT277/Inv_SY_B!$CU277-1,"")</f>
        <v/>
      </c>
      <c r="BU277" s="173" t="str">
        <f>IFERROR(Inv_SY_B!BU277/Inv_SY_B!$CU277-1,"")</f>
        <v/>
      </c>
      <c r="BV277" s="173" t="str">
        <f>IFERROR(Inv_SY_B!BV277/Inv_SY_B!$CU277-1,"")</f>
        <v/>
      </c>
      <c r="BW277" s="173" t="str">
        <f>IFERROR(Inv_SY_B!BW277/Inv_SY_B!$CU277-1,"")</f>
        <v/>
      </c>
      <c r="BX277" s="173" t="str">
        <f>IFERROR(Inv_SY_B!BX277/Inv_SY_B!$CU277-1,"")</f>
        <v/>
      </c>
      <c r="BY277" s="173" t="str">
        <f>IFERROR(Inv_SY_B!BY277/Inv_SY_B!$CU277-1,"")</f>
        <v/>
      </c>
      <c r="BZ277" s="173" t="str">
        <f>IFERROR(Inv_SY_B!BZ277/Inv_SY_B!$CU277-1,"")</f>
        <v/>
      </c>
      <c r="CA277" s="173" t="str">
        <f>IFERROR(Inv_SY_B!CA277/Inv_SY_B!$CU277-1,"")</f>
        <v/>
      </c>
      <c r="CB277" s="173" t="str">
        <f>IFERROR(Inv_SY_B!CB277/Inv_SY_B!$CU277-1,"")</f>
        <v/>
      </c>
      <c r="CC277" s="173" t="str">
        <f>IFERROR(Inv_SY_B!CC277/Inv_SY_B!$CU277-1,"")</f>
        <v/>
      </c>
      <c r="CD277" s="173" t="str">
        <f>IFERROR(Inv_SY_B!CD277/Inv_SY_B!$CU277-1,"")</f>
        <v/>
      </c>
      <c r="CE277" s="173" t="str">
        <f>IFERROR(Inv_SY_B!CE277/Inv_SY_B!$CU277-1,"")</f>
        <v/>
      </c>
      <c r="CF277" s="173" t="str">
        <f>IFERROR(Inv_SY_B!CF277/Inv_SY_B!$CU277-1,"")</f>
        <v/>
      </c>
      <c r="CG277" s="173" t="str">
        <f>IFERROR(Inv_SY_B!CG277/Inv_SY_B!$CU277-1,"")</f>
        <v/>
      </c>
      <c r="CH277" s="173" t="str">
        <f>IFERROR(Inv_SY_B!CH277/Inv_SY_B!$CU277-1,"")</f>
        <v/>
      </c>
      <c r="CI277" s="173" t="str">
        <f>IFERROR(Inv_SY_B!CI277/Inv_SY_B!$CU277-1,"")</f>
        <v/>
      </c>
      <c r="CJ277" s="173" t="str">
        <f>IFERROR(Inv_SY_B!CJ277/Inv_SY_B!$CU277-1,"")</f>
        <v/>
      </c>
      <c r="CK277" s="173" t="str">
        <f>IFERROR(Inv_SY_B!CK277/Inv_SY_B!$CU277-1,"")</f>
        <v/>
      </c>
      <c r="CL277" s="173" t="str">
        <f>IFERROR(Inv_SY_B!CL277/Inv_SY_B!$CU277-1,"")</f>
        <v/>
      </c>
      <c r="CM277" s="173" t="str">
        <f>IFERROR(Inv_SY_B!CM277/Inv_SY_B!$CU277-1,"")</f>
        <v/>
      </c>
      <c r="CN277" s="173" t="str">
        <f>IFERROR(Inv_SY_B!CN277/Inv_SY_B!$CU277-1,"")</f>
        <v/>
      </c>
      <c r="CO277" s="173" t="str">
        <f>IFERROR(Inv_SY_B!CO277/Inv_SY_B!$CU277-1,"")</f>
        <v/>
      </c>
      <c r="CP277" s="173" t="str">
        <f>IFERROR(Inv_SY_B!CP277/Inv_SY_B!$CU277-1,"")</f>
        <v/>
      </c>
      <c r="CQ277" s="173" t="str">
        <f>IFERROR(Inv_SY_B!CQ277/Inv_SY_B!$CU277-1,"")</f>
        <v/>
      </c>
      <c r="CR277" s="173" t="str">
        <f>IFERROR(Inv_SY_B!CR277/Inv_SY_B!$CU277-1,"")</f>
        <v/>
      </c>
      <c r="CS277" s="173" t="str">
        <f>IFERROR(Inv_SY_B!CS277/Inv_SY_B!$CU277-1,"")</f>
        <v/>
      </c>
      <c r="CT277" s="173" t="str">
        <f>IFERROR(Inv_SY_B!CT277/Inv_SY_B!$CU277-1,"")</f>
        <v/>
      </c>
      <c r="CU277" s="173"/>
      <c r="CV277" s="173"/>
      <c r="CW277" s="173"/>
      <c r="CX277" s="173"/>
    </row>
    <row r="278" spans="2:102">
      <c r="B278" s="164">
        <f t="shared" si="5"/>
        <v>45970</v>
      </c>
      <c r="C278" s="173" t="str">
        <f>IFERROR(Inv_SY_B!C278/Inv_SY_B!$CU278-1,"")</f>
        <v/>
      </c>
      <c r="D278" s="173" t="str">
        <f>IFERROR(Inv_SY_B!D278/Inv_SY_B!$CU278-1,"")</f>
        <v/>
      </c>
      <c r="E278" s="173" t="str">
        <f>IFERROR(Inv_SY_B!E278/Inv_SY_B!$CU278-1,"")</f>
        <v/>
      </c>
      <c r="F278" s="173" t="str">
        <f>IFERROR(Inv_SY_B!F278/Inv_SY_B!$CU278-1,"")</f>
        <v/>
      </c>
      <c r="G278" s="173" t="str">
        <f>IFERROR(Inv_SY_B!G278/Inv_SY_B!$CU278-1,"")</f>
        <v/>
      </c>
      <c r="H278" s="173" t="str">
        <f>IFERROR(Inv_SY_B!H278/Inv_SY_B!$CU278-1,"")</f>
        <v/>
      </c>
      <c r="I278" s="173" t="str">
        <f>IFERROR(Inv_SY_B!I278/Inv_SY_B!$CU278-1,"")</f>
        <v/>
      </c>
      <c r="J278" s="173" t="str">
        <f>IFERROR(Inv_SY_B!J278/Inv_SY_B!$CU278-1,"")</f>
        <v/>
      </c>
      <c r="K278" s="173" t="str">
        <f>IFERROR(Inv_SY_B!K278/Inv_SY_B!$CU278-1,"")</f>
        <v/>
      </c>
      <c r="L278" s="173" t="str">
        <f>IFERROR(Inv_SY_B!L278/Inv_SY_B!$CU278-1,"")</f>
        <v/>
      </c>
      <c r="M278" s="173" t="str">
        <f>IFERROR(Inv_SY_B!M278/Inv_SY_B!$CU278-1,"")</f>
        <v/>
      </c>
      <c r="N278" s="173" t="str">
        <f>IFERROR(Inv_SY_B!N278/Inv_SY_B!$CU278-1,"")</f>
        <v/>
      </c>
      <c r="O278" s="173" t="str">
        <f>IFERROR(Inv_SY_B!O278/Inv_SY_B!$CU278-1,"")</f>
        <v/>
      </c>
      <c r="P278" s="173" t="str">
        <f>IFERROR(Inv_SY_B!P278/Inv_SY_B!$CU278-1,"")</f>
        <v/>
      </c>
      <c r="Q278" s="173" t="str">
        <f>IFERROR(Inv_SY_B!Q278/Inv_SY_B!$CU278-1,"")</f>
        <v/>
      </c>
      <c r="R278" s="173" t="str">
        <f>IFERROR(Inv_SY_B!R278/Inv_SY_B!$CU278-1,"")</f>
        <v/>
      </c>
      <c r="S278" s="173" t="str">
        <f>IFERROR(Inv_SY_B!S278/Inv_SY_B!$CU278-1,"")</f>
        <v/>
      </c>
      <c r="T278" s="173" t="str">
        <f>IFERROR(Inv_SY_B!T278/Inv_SY_B!$CU278-1,"")</f>
        <v/>
      </c>
      <c r="U278" s="173" t="str">
        <f>IFERROR(Inv_SY_B!U278/Inv_SY_B!$CU278-1,"")</f>
        <v/>
      </c>
      <c r="V278" s="173" t="str">
        <f>IFERROR(Inv_SY_B!V278/Inv_SY_B!$CU278-1,"")</f>
        <v/>
      </c>
      <c r="W278" s="173" t="str">
        <f>IFERROR(Inv_SY_B!W278/Inv_SY_B!$CU278-1,"")</f>
        <v/>
      </c>
      <c r="X278" s="173" t="str">
        <f>IFERROR(Inv_SY_B!X278/Inv_SY_B!$CU278-1,"")</f>
        <v/>
      </c>
      <c r="Y278" s="173" t="str">
        <f>IFERROR(Inv_SY_B!Y278/Inv_SY_B!$CU278-1,"")</f>
        <v/>
      </c>
      <c r="Z278" s="173" t="str">
        <f>IFERROR(Inv_SY_B!Z278/Inv_SY_B!$CU278-1,"")</f>
        <v/>
      </c>
      <c r="AA278" s="173" t="str">
        <f>IFERROR(Inv_SY_B!AA278/Inv_SY_B!$CU278-1,"")</f>
        <v/>
      </c>
      <c r="AB278" s="173" t="str">
        <f>IFERROR(Inv_SY_B!AB278/Inv_SY_B!$CU278-1,"")</f>
        <v/>
      </c>
      <c r="AC278" s="173" t="str">
        <f>IFERROR(Inv_SY_B!AC278/Inv_SY_B!$CU278-1,"")</f>
        <v/>
      </c>
      <c r="AD278" s="173" t="str">
        <f>IFERROR(Inv_SY_B!AD278/Inv_SY_B!$CU278-1,"")</f>
        <v/>
      </c>
      <c r="AE278" s="173" t="str">
        <f>IFERROR(Inv_SY_B!AE278/Inv_SY_B!$CU278-1,"")</f>
        <v/>
      </c>
      <c r="AF278" s="173" t="str">
        <f>IFERROR(Inv_SY_B!AF278/Inv_SY_B!$CU278-1,"")</f>
        <v/>
      </c>
      <c r="AG278" s="173" t="str">
        <f>IFERROR(Inv_SY_B!AG278/Inv_SY_B!$CU278-1,"")</f>
        <v/>
      </c>
      <c r="AH278" s="173" t="str">
        <f>IFERROR(Inv_SY_B!AH278/Inv_SY_B!$CU278-1,"")</f>
        <v/>
      </c>
      <c r="AI278" s="173" t="str">
        <f>IFERROR(Inv_SY_B!AI278/Inv_SY_B!$CU278-1,"")</f>
        <v/>
      </c>
      <c r="AJ278" s="173" t="str">
        <f>IFERROR(Inv_SY_B!AJ278/Inv_SY_B!$CU278-1,"")</f>
        <v/>
      </c>
      <c r="AK278" s="173" t="str">
        <f>IFERROR(Inv_SY_B!AK278/Inv_SY_B!$CU278-1,"")</f>
        <v/>
      </c>
      <c r="AL278" s="173" t="str">
        <f>IFERROR(Inv_SY_B!AL278/Inv_SY_B!$CU278-1,"")</f>
        <v/>
      </c>
      <c r="AM278" s="173" t="str">
        <f>IFERROR(Inv_SY_B!AM278/Inv_SY_B!$CU278-1,"")</f>
        <v/>
      </c>
      <c r="AN278" s="173" t="str">
        <f>IFERROR(Inv_SY_B!AN278/Inv_SY_B!$CU278-1,"")</f>
        <v/>
      </c>
      <c r="AO278" s="173" t="str">
        <f>IFERROR(Inv_SY_B!AO278/Inv_SY_B!$CU278-1,"")</f>
        <v/>
      </c>
      <c r="AP278" s="173" t="str">
        <f>IFERROR(Inv_SY_B!AP278/Inv_SY_B!$CU278-1,"")</f>
        <v/>
      </c>
      <c r="AQ278" s="173" t="str">
        <f>IFERROR(Inv_SY_B!AQ278/Inv_SY_B!$CU278-1,"")</f>
        <v/>
      </c>
      <c r="AR278" s="173" t="str">
        <f>IFERROR(Inv_SY_B!AR278/Inv_SY_B!$CU278-1,"")</f>
        <v/>
      </c>
      <c r="AS278" s="173" t="str">
        <f>IFERROR(Inv_SY_B!AS278/Inv_SY_B!$CU278-1,"")</f>
        <v/>
      </c>
      <c r="AT278" s="173" t="str">
        <f>IFERROR(Inv_SY_B!AT278/Inv_SY_B!$CU278-1,"")</f>
        <v/>
      </c>
      <c r="AU278" s="173" t="str">
        <f>IFERROR(Inv_SY_B!AU278/Inv_SY_B!$CU278-1,"")</f>
        <v/>
      </c>
      <c r="AV278" s="173" t="str">
        <f>IFERROR(Inv_SY_B!AV278/Inv_SY_B!$CU278-1,"")</f>
        <v/>
      </c>
      <c r="AW278" s="173" t="str">
        <f>IFERROR(Inv_SY_B!AW278/Inv_SY_B!$CU278-1,"")</f>
        <v/>
      </c>
      <c r="AX278" s="173" t="str">
        <f>IFERROR(Inv_SY_B!AX278/Inv_SY_B!$CU278-1,"")</f>
        <v/>
      </c>
      <c r="AY278" s="173" t="str">
        <f>IFERROR(Inv_SY_B!AY278/Inv_SY_B!$CU278-1,"")</f>
        <v/>
      </c>
      <c r="AZ278" s="173" t="str">
        <f>IFERROR(Inv_SY_B!AZ278/Inv_SY_B!$CU278-1,"")</f>
        <v/>
      </c>
      <c r="BA278" s="173" t="str">
        <f>IFERROR(Inv_SY_B!BA278/Inv_SY_B!$CU278-1,"")</f>
        <v/>
      </c>
      <c r="BB278" s="173" t="str">
        <f>IFERROR(Inv_SY_B!BB278/Inv_SY_B!$CU278-1,"")</f>
        <v/>
      </c>
      <c r="BC278" s="173" t="str">
        <f>IFERROR(Inv_SY_B!BC278/Inv_SY_B!$CU278-1,"")</f>
        <v/>
      </c>
      <c r="BD278" s="173" t="str">
        <f>IFERROR(Inv_SY_B!BD278/Inv_SY_B!$CU278-1,"")</f>
        <v/>
      </c>
      <c r="BE278" s="173" t="str">
        <f>IFERROR(Inv_SY_B!BE278/Inv_SY_B!$CU278-1,"")</f>
        <v/>
      </c>
      <c r="BF278" s="173" t="str">
        <f>IFERROR(Inv_SY_B!BF278/Inv_SY_B!$CU278-1,"")</f>
        <v/>
      </c>
      <c r="BG278" s="173" t="str">
        <f>IFERROR(Inv_SY_B!BG278/Inv_SY_B!$CU278-1,"")</f>
        <v/>
      </c>
      <c r="BH278" s="173" t="str">
        <f>IFERROR(Inv_SY_B!BH278/Inv_SY_B!$CU278-1,"")</f>
        <v/>
      </c>
      <c r="BI278" s="173" t="str">
        <f>IFERROR(Inv_SY_B!BI278/Inv_SY_B!$CU278-1,"")</f>
        <v/>
      </c>
      <c r="BJ278" s="173" t="str">
        <f>IFERROR(Inv_SY_B!BJ278/Inv_SY_B!$CU278-1,"")</f>
        <v/>
      </c>
      <c r="BK278" s="173" t="str">
        <f>IFERROR(Inv_SY_B!BK278/Inv_SY_B!$CU278-1,"")</f>
        <v/>
      </c>
      <c r="BL278" s="173" t="str">
        <f>IFERROR(Inv_SY_B!BL278/Inv_SY_B!$CU278-1,"")</f>
        <v/>
      </c>
      <c r="BM278" s="173" t="str">
        <f>IFERROR(Inv_SY_B!BM278/Inv_SY_B!$CU278-1,"")</f>
        <v/>
      </c>
      <c r="BN278" s="173" t="str">
        <f>IFERROR(Inv_SY_B!BN278/Inv_SY_B!$CU278-1,"")</f>
        <v/>
      </c>
      <c r="BO278" s="173" t="str">
        <f>IFERROR(Inv_SY_B!BO278/Inv_SY_B!$CU278-1,"")</f>
        <v/>
      </c>
      <c r="BP278" s="173" t="str">
        <f>IFERROR(Inv_SY_B!BP278/Inv_SY_B!$CU278-1,"")</f>
        <v/>
      </c>
      <c r="BQ278" s="173" t="str">
        <f>IFERROR(Inv_SY_B!BQ278/Inv_SY_B!$CU278-1,"")</f>
        <v/>
      </c>
      <c r="BR278" s="173" t="str">
        <f>IFERROR(Inv_SY_B!BR278/Inv_SY_B!$CU278-1,"")</f>
        <v/>
      </c>
      <c r="BS278" s="173" t="str">
        <f>IFERROR(Inv_SY_B!BS278/Inv_SY_B!$CU278-1,"")</f>
        <v/>
      </c>
      <c r="BT278" s="173" t="str">
        <f>IFERROR(Inv_SY_B!BT278/Inv_SY_B!$CU278-1,"")</f>
        <v/>
      </c>
      <c r="BU278" s="173" t="str">
        <f>IFERROR(Inv_SY_B!BU278/Inv_SY_B!$CU278-1,"")</f>
        <v/>
      </c>
      <c r="BV278" s="173" t="str">
        <f>IFERROR(Inv_SY_B!BV278/Inv_SY_B!$CU278-1,"")</f>
        <v/>
      </c>
      <c r="BW278" s="173" t="str">
        <f>IFERROR(Inv_SY_B!BW278/Inv_SY_B!$CU278-1,"")</f>
        <v/>
      </c>
      <c r="BX278" s="173" t="str">
        <f>IFERROR(Inv_SY_B!BX278/Inv_SY_B!$CU278-1,"")</f>
        <v/>
      </c>
      <c r="BY278" s="173" t="str">
        <f>IFERROR(Inv_SY_B!BY278/Inv_SY_B!$CU278-1,"")</f>
        <v/>
      </c>
      <c r="BZ278" s="173" t="str">
        <f>IFERROR(Inv_SY_B!BZ278/Inv_SY_B!$CU278-1,"")</f>
        <v/>
      </c>
      <c r="CA278" s="173" t="str">
        <f>IFERROR(Inv_SY_B!CA278/Inv_SY_B!$CU278-1,"")</f>
        <v/>
      </c>
      <c r="CB278" s="173" t="str">
        <f>IFERROR(Inv_SY_B!CB278/Inv_SY_B!$CU278-1,"")</f>
        <v/>
      </c>
      <c r="CC278" s="173" t="str">
        <f>IFERROR(Inv_SY_B!CC278/Inv_SY_B!$CU278-1,"")</f>
        <v/>
      </c>
      <c r="CD278" s="173" t="str">
        <f>IFERROR(Inv_SY_B!CD278/Inv_SY_B!$CU278-1,"")</f>
        <v/>
      </c>
      <c r="CE278" s="173" t="str">
        <f>IFERROR(Inv_SY_B!CE278/Inv_SY_B!$CU278-1,"")</f>
        <v/>
      </c>
      <c r="CF278" s="173" t="str">
        <f>IFERROR(Inv_SY_B!CF278/Inv_SY_B!$CU278-1,"")</f>
        <v/>
      </c>
      <c r="CG278" s="173" t="str">
        <f>IFERROR(Inv_SY_B!CG278/Inv_SY_B!$CU278-1,"")</f>
        <v/>
      </c>
      <c r="CH278" s="173" t="str">
        <f>IFERROR(Inv_SY_B!CH278/Inv_SY_B!$CU278-1,"")</f>
        <v/>
      </c>
      <c r="CI278" s="173" t="str">
        <f>IFERROR(Inv_SY_B!CI278/Inv_SY_B!$CU278-1,"")</f>
        <v/>
      </c>
      <c r="CJ278" s="173" t="str">
        <f>IFERROR(Inv_SY_B!CJ278/Inv_SY_B!$CU278-1,"")</f>
        <v/>
      </c>
      <c r="CK278" s="173" t="str">
        <f>IFERROR(Inv_SY_B!CK278/Inv_SY_B!$CU278-1,"")</f>
        <v/>
      </c>
      <c r="CL278" s="173" t="str">
        <f>IFERROR(Inv_SY_B!CL278/Inv_SY_B!$CU278-1,"")</f>
        <v/>
      </c>
      <c r="CM278" s="173" t="str">
        <f>IFERROR(Inv_SY_B!CM278/Inv_SY_B!$CU278-1,"")</f>
        <v/>
      </c>
      <c r="CN278" s="173" t="str">
        <f>IFERROR(Inv_SY_B!CN278/Inv_SY_B!$CU278-1,"")</f>
        <v/>
      </c>
      <c r="CO278" s="173" t="str">
        <f>IFERROR(Inv_SY_B!CO278/Inv_SY_B!$CU278-1,"")</f>
        <v/>
      </c>
      <c r="CP278" s="173" t="str">
        <f>IFERROR(Inv_SY_B!CP278/Inv_SY_B!$CU278-1,"")</f>
        <v/>
      </c>
      <c r="CQ278" s="173" t="str">
        <f>IFERROR(Inv_SY_B!CQ278/Inv_SY_B!$CU278-1,"")</f>
        <v/>
      </c>
      <c r="CR278" s="173" t="str">
        <f>IFERROR(Inv_SY_B!CR278/Inv_SY_B!$CU278-1,"")</f>
        <v/>
      </c>
      <c r="CS278" s="173" t="str">
        <f>IFERROR(Inv_SY_B!CS278/Inv_SY_B!$CU278-1,"")</f>
        <v/>
      </c>
      <c r="CT278" s="173" t="str">
        <f>IFERROR(Inv_SY_B!CT278/Inv_SY_B!$CU278-1,"")</f>
        <v/>
      </c>
      <c r="CU278" s="173"/>
      <c r="CV278" s="173"/>
      <c r="CW278" s="173"/>
      <c r="CX278" s="173"/>
    </row>
    <row r="279" spans="2:102">
      <c r="B279" s="164">
        <f t="shared" si="5"/>
        <v>45971</v>
      </c>
      <c r="C279" s="173" t="str">
        <f>IFERROR(Inv_SY_B!C279/Inv_SY_B!$CU279-1,"")</f>
        <v/>
      </c>
      <c r="D279" s="173" t="str">
        <f>IFERROR(Inv_SY_B!D279/Inv_SY_B!$CU279-1,"")</f>
        <v/>
      </c>
      <c r="E279" s="173" t="str">
        <f>IFERROR(Inv_SY_B!E279/Inv_SY_B!$CU279-1,"")</f>
        <v/>
      </c>
      <c r="F279" s="173" t="str">
        <f>IFERROR(Inv_SY_B!F279/Inv_SY_B!$CU279-1,"")</f>
        <v/>
      </c>
      <c r="G279" s="173" t="str">
        <f>IFERROR(Inv_SY_B!G279/Inv_SY_B!$CU279-1,"")</f>
        <v/>
      </c>
      <c r="H279" s="173" t="str">
        <f>IFERROR(Inv_SY_B!H279/Inv_SY_B!$CU279-1,"")</f>
        <v/>
      </c>
      <c r="I279" s="173" t="str">
        <f>IFERROR(Inv_SY_B!I279/Inv_SY_B!$CU279-1,"")</f>
        <v/>
      </c>
      <c r="J279" s="173" t="str">
        <f>IFERROR(Inv_SY_B!J279/Inv_SY_B!$CU279-1,"")</f>
        <v/>
      </c>
      <c r="K279" s="173" t="str">
        <f>IFERROR(Inv_SY_B!K279/Inv_SY_B!$CU279-1,"")</f>
        <v/>
      </c>
      <c r="L279" s="173" t="str">
        <f>IFERROR(Inv_SY_B!L279/Inv_SY_B!$CU279-1,"")</f>
        <v/>
      </c>
      <c r="M279" s="173" t="str">
        <f>IFERROR(Inv_SY_B!M279/Inv_SY_B!$CU279-1,"")</f>
        <v/>
      </c>
      <c r="N279" s="173" t="str">
        <f>IFERROR(Inv_SY_B!N279/Inv_SY_B!$CU279-1,"")</f>
        <v/>
      </c>
      <c r="O279" s="173" t="str">
        <f>IFERROR(Inv_SY_B!O279/Inv_SY_B!$CU279-1,"")</f>
        <v/>
      </c>
      <c r="P279" s="173" t="str">
        <f>IFERROR(Inv_SY_B!P279/Inv_SY_B!$CU279-1,"")</f>
        <v/>
      </c>
      <c r="Q279" s="173" t="str">
        <f>IFERROR(Inv_SY_B!Q279/Inv_SY_B!$CU279-1,"")</f>
        <v/>
      </c>
      <c r="R279" s="173" t="str">
        <f>IFERROR(Inv_SY_B!R279/Inv_SY_B!$CU279-1,"")</f>
        <v/>
      </c>
      <c r="S279" s="173" t="str">
        <f>IFERROR(Inv_SY_B!S279/Inv_SY_B!$CU279-1,"")</f>
        <v/>
      </c>
      <c r="T279" s="173" t="str">
        <f>IFERROR(Inv_SY_B!T279/Inv_SY_B!$CU279-1,"")</f>
        <v/>
      </c>
      <c r="U279" s="173" t="str">
        <f>IFERROR(Inv_SY_B!U279/Inv_SY_B!$CU279-1,"")</f>
        <v/>
      </c>
      <c r="V279" s="173" t="str">
        <f>IFERROR(Inv_SY_B!V279/Inv_SY_B!$CU279-1,"")</f>
        <v/>
      </c>
      <c r="W279" s="173" t="str">
        <f>IFERROR(Inv_SY_B!W279/Inv_SY_B!$CU279-1,"")</f>
        <v/>
      </c>
      <c r="X279" s="173" t="str">
        <f>IFERROR(Inv_SY_B!X279/Inv_SY_B!$CU279-1,"")</f>
        <v/>
      </c>
      <c r="Y279" s="173" t="str">
        <f>IFERROR(Inv_SY_B!Y279/Inv_SY_B!$CU279-1,"")</f>
        <v/>
      </c>
      <c r="Z279" s="173" t="str">
        <f>IFERROR(Inv_SY_B!Z279/Inv_SY_B!$CU279-1,"")</f>
        <v/>
      </c>
      <c r="AA279" s="173" t="str">
        <f>IFERROR(Inv_SY_B!AA279/Inv_SY_B!$CU279-1,"")</f>
        <v/>
      </c>
      <c r="AB279" s="173" t="str">
        <f>IFERROR(Inv_SY_B!AB279/Inv_SY_B!$CU279-1,"")</f>
        <v/>
      </c>
      <c r="AC279" s="173" t="str">
        <f>IFERROR(Inv_SY_B!AC279/Inv_SY_B!$CU279-1,"")</f>
        <v/>
      </c>
      <c r="AD279" s="173" t="str">
        <f>IFERROR(Inv_SY_B!AD279/Inv_SY_B!$CU279-1,"")</f>
        <v/>
      </c>
      <c r="AE279" s="173" t="str">
        <f>IFERROR(Inv_SY_B!AE279/Inv_SY_B!$CU279-1,"")</f>
        <v/>
      </c>
      <c r="AF279" s="173" t="str">
        <f>IFERROR(Inv_SY_B!AF279/Inv_SY_B!$CU279-1,"")</f>
        <v/>
      </c>
      <c r="AG279" s="173" t="str">
        <f>IFERROR(Inv_SY_B!AG279/Inv_SY_B!$CU279-1,"")</f>
        <v/>
      </c>
      <c r="AH279" s="173" t="str">
        <f>IFERROR(Inv_SY_B!AH279/Inv_SY_B!$CU279-1,"")</f>
        <v/>
      </c>
      <c r="AI279" s="173" t="str">
        <f>IFERROR(Inv_SY_B!AI279/Inv_SY_B!$CU279-1,"")</f>
        <v/>
      </c>
      <c r="AJ279" s="173" t="str">
        <f>IFERROR(Inv_SY_B!AJ279/Inv_SY_B!$CU279-1,"")</f>
        <v/>
      </c>
      <c r="AK279" s="173" t="str">
        <f>IFERROR(Inv_SY_B!AK279/Inv_SY_B!$CU279-1,"")</f>
        <v/>
      </c>
      <c r="AL279" s="173" t="str">
        <f>IFERROR(Inv_SY_B!AL279/Inv_SY_B!$CU279-1,"")</f>
        <v/>
      </c>
      <c r="AM279" s="173" t="str">
        <f>IFERROR(Inv_SY_B!AM279/Inv_SY_B!$CU279-1,"")</f>
        <v/>
      </c>
      <c r="AN279" s="173" t="str">
        <f>IFERROR(Inv_SY_B!AN279/Inv_SY_B!$CU279-1,"")</f>
        <v/>
      </c>
      <c r="AO279" s="173" t="str">
        <f>IFERROR(Inv_SY_B!AO279/Inv_SY_B!$CU279-1,"")</f>
        <v/>
      </c>
      <c r="AP279" s="173" t="str">
        <f>IFERROR(Inv_SY_B!AP279/Inv_SY_B!$CU279-1,"")</f>
        <v/>
      </c>
      <c r="AQ279" s="173" t="str">
        <f>IFERROR(Inv_SY_B!AQ279/Inv_SY_B!$CU279-1,"")</f>
        <v/>
      </c>
      <c r="AR279" s="173" t="str">
        <f>IFERROR(Inv_SY_B!AR279/Inv_SY_B!$CU279-1,"")</f>
        <v/>
      </c>
      <c r="AS279" s="173" t="str">
        <f>IFERROR(Inv_SY_B!AS279/Inv_SY_B!$CU279-1,"")</f>
        <v/>
      </c>
      <c r="AT279" s="173" t="str">
        <f>IFERROR(Inv_SY_B!AT279/Inv_SY_B!$CU279-1,"")</f>
        <v/>
      </c>
      <c r="AU279" s="173" t="str">
        <f>IFERROR(Inv_SY_B!AU279/Inv_SY_B!$CU279-1,"")</f>
        <v/>
      </c>
      <c r="AV279" s="173" t="str">
        <f>IFERROR(Inv_SY_B!AV279/Inv_SY_B!$CU279-1,"")</f>
        <v/>
      </c>
      <c r="AW279" s="173" t="str">
        <f>IFERROR(Inv_SY_B!AW279/Inv_SY_B!$CU279-1,"")</f>
        <v/>
      </c>
      <c r="AX279" s="173" t="str">
        <f>IFERROR(Inv_SY_B!AX279/Inv_SY_B!$CU279-1,"")</f>
        <v/>
      </c>
      <c r="AY279" s="173" t="str">
        <f>IFERROR(Inv_SY_B!AY279/Inv_SY_B!$CU279-1,"")</f>
        <v/>
      </c>
      <c r="AZ279" s="173" t="str">
        <f>IFERROR(Inv_SY_B!AZ279/Inv_SY_B!$CU279-1,"")</f>
        <v/>
      </c>
      <c r="BA279" s="173" t="str">
        <f>IFERROR(Inv_SY_B!BA279/Inv_SY_B!$CU279-1,"")</f>
        <v/>
      </c>
      <c r="BB279" s="173" t="str">
        <f>IFERROR(Inv_SY_B!BB279/Inv_SY_B!$CU279-1,"")</f>
        <v/>
      </c>
      <c r="BC279" s="173" t="str">
        <f>IFERROR(Inv_SY_B!BC279/Inv_SY_B!$CU279-1,"")</f>
        <v/>
      </c>
      <c r="BD279" s="173" t="str">
        <f>IFERROR(Inv_SY_B!BD279/Inv_SY_B!$CU279-1,"")</f>
        <v/>
      </c>
      <c r="BE279" s="173" t="str">
        <f>IFERROR(Inv_SY_B!BE279/Inv_SY_B!$CU279-1,"")</f>
        <v/>
      </c>
      <c r="BF279" s="173" t="str">
        <f>IFERROR(Inv_SY_B!BF279/Inv_SY_B!$CU279-1,"")</f>
        <v/>
      </c>
      <c r="BG279" s="173" t="str">
        <f>IFERROR(Inv_SY_B!BG279/Inv_SY_B!$CU279-1,"")</f>
        <v/>
      </c>
      <c r="BH279" s="173" t="str">
        <f>IFERROR(Inv_SY_B!BH279/Inv_SY_B!$CU279-1,"")</f>
        <v/>
      </c>
      <c r="BI279" s="173" t="str">
        <f>IFERROR(Inv_SY_B!BI279/Inv_SY_B!$CU279-1,"")</f>
        <v/>
      </c>
      <c r="BJ279" s="173" t="str">
        <f>IFERROR(Inv_SY_B!BJ279/Inv_SY_B!$CU279-1,"")</f>
        <v/>
      </c>
      <c r="BK279" s="173" t="str">
        <f>IFERROR(Inv_SY_B!BK279/Inv_SY_B!$CU279-1,"")</f>
        <v/>
      </c>
      <c r="BL279" s="173" t="str">
        <f>IFERROR(Inv_SY_B!BL279/Inv_SY_B!$CU279-1,"")</f>
        <v/>
      </c>
      <c r="BM279" s="173" t="str">
        <f>IFERROR(Inv_SY_B!BM279/Inv_SY_B!$CU279-1,"")</f>
        <v/>
      </c>
      <c r="BN279" s="173" t="str">
        <f>IFERROR(Inv_SY_B!BN279/Inv_SY_B!$CU279-1,"")</f>
        <v/>
      </c>
      <c r="BO279" s="173" t="str">
        <f>IFERROR(Inv_SY_B!BO279/Inv_SY_B!$CU279-1,"")</f>
        <v/>
      </c>
      <c r="BP279" s="173" t="str">
        <f>IFERROR(Inv_SY_B!BP279/Inv_SY_B!$CU279-1,"")</f>
        <v/>
      </c>
      <c r="BQ279" s="173" t="str">
        <f>IFERROR(Inv_SY_B!BQ279/Inv_SY_B!$CU279-1,"")</f>
        <v/>
      </c>
      <c r="BR279" s="173" t="str">
        <f>IFERROR(Inv_SY_B!BR279/Inv_SY_B!$CU279-1,"")</f>
        <v/>
      </c>
      <c r="BS279" s="173" t="str">
        <f>IFERROR(Inv_SY_B!BS279/Inv_SY_B!$CU279-1,"")</f>
        <v/>
      </c>
      <c r="BT279" s="173" t="str">
        <f>IFERROR(Inv_SY_B!BT279/Inv_SY_B!$CU279-1,"")</f>
        <v/>
      </c>
      <c r="BU279" s="173" t="str">
        <f>IFERROR(Inv_SY_B!BU279/Inv_SY_B!$CU279-1,"")</f>
        <v/>
      </c>
      <c r="BV279" s="173" t="str">
        <f>IFERROR(Inv_SY_B!BV279/Inv_SY_B!$CU279-1,"")</f>
        <v/>
      </c>
      <c r="BW279" s="173" t="str">
        <f>IFERROR(Inv_SY_B!BW279/Inv_SY_B!$CU279-1,"")</f>
        <v/>
      </c>
      <c r="BX279" s="173" t="str">
        <f>IFERROR(Inv_SY_B!BX279/Inv_SY_B!$CU279-1,"")</f>
        <v/>
      </c>
      <c r="BY279" s="173" t="str">
        <f>IFERROR(Inv_SY_B!BY279/Inv_SY_B!$CU279-1,"")</f>
        <v/>
      </c>
      <c r="BZ279" s="173" t="str">
        <f>IFERROR(Inv_SY_B!BZ279/Inv_SY_B!$CU279-1,"")</f>
        <v/>
      </c>
      <c r="CA279" s="173" t="str">
        <f>IFERROR(Inv_SY_B!CA279/Inv_SY_B!$CU279-1,"")</f>
        <v/>
      </c>
      <c r="CB279" s="173" t="str">
        <f>IFERROR(Inv_SY_B!CB279/Inv_SY_B!$CU279-1,"")</f>
        <v/>
      </c>
      <c r="CC279" s="173" t="str">
        <f>IFERROR(Inv_SY_B!CC279/Inv_SY_B!$CU279-1,"")</f>
        <v/>
      </c>
      <c r="CD279" s="173" t="str">
        <f>IFERROR(Inv_SY_B!CD279/Inv_SY_B!$CU279-1,"")</f>
        <v/>
      </c>
      <c r="CE279" s="173" t="str">
        <f>IFERROR(Inv_SY_B!CE279/Inv_SY_B!$CU279-1,"")</f>
        <v/>
      </c>
      <c r="CF279" s="173" t="str">
        <f>IFERROR(Inv_SY_B!CF279/Inv_SY_B!$CU279-1,"")</f>
        <v/>
      </c>
      <c r="CG279" s="173" t="str">
        <f>IFERROR(Inv_SY_B!CG279/Inv_SY_B!$CU279-1,"")</f>
        <v/>
      </c>
      <c r="CH279" s="173" t="str">
        <f>IFERROR(Inv_SY_B!CH279/Inv_SY_B!$CU279-1,"")</f>
        <v/>
      </c>
      <c r="CI279" s="173" t="str">
        <f>IFERROR(Inv_SY_B!CI279/Inv_SY_B!$CU279-1,"")</f>
        <v/>
      </c>
      <c r="CJ279" s="173" t="str">
        <f>IFERROR(Inv_SY_B!CJ279/Inv_SY_B!$CU279-1,"")</f>
        <v/>
      </c>
      <c r="CK279" s="173" t="str">
        <f>IFERROR(Inv_SY_B!CK279/Inv_SY_B!$CU279-1,"")</f>
        <v/>
      </c>
      <c r="CL279" s="173" t="str">
        <f>IFERROR(Inv_SY_B!CL279/Inv_SY_B!$CU279-1,"")</f>
        <v/>
      </c>
      <c r="CM279" s="173" t="str">
        <f>IFERROR(Inv_SY_B!CM279/Inv_SY_B!$CU279-1,"")</f>
        <v/>
      </c>
      <c r="CN279" s="173" t="str">
        <f>IFERROR(Inv_SY_B!CN279/Inv_SY_B!$CU279-1,"")</f>
        <v/>
      </c>
      <c r="CO279" s="173" t="str">
        <f>IFERROR(Inv_SY_B!CO279/Inv_SY_B!$CU279-1,"")</f>
        <v/>
      </c>
      <c r="CP279" s="173" t="str">
        <f>IFERROR(Inv_SY_B!CP279/Inv_SY_B!$CU279-1,"")</f>
        <v/>
      </c>
      <c r="CQ279" s="173" t="str">
        <f>IFERROR(Inv_SY_B!CQ279/Inv_SY_B!$CU279-1,"")</f>
        <v/>
      </c>
      <c r="CR279" s="173" t="str">
        <f>IFERROR(Inv_SY_B!CR279/Inv_SY_B!$CU279-1,"")</f>
        <v/>
      </c>
      <c r="CS279" s="173" t="str">
        <f>IFERROR(Inv_SY_B!CS279/Inv_SY_B!$CU279-1,"")</f>
        <v/>
      </c>
      <c r="CT279" s="173" t="str">
        <f>IFERROR(Inv_SY_B!CT279/Inv_SY_B!$CU279-1,"")</f>
        <v/>
      </c>
      <c r="CU279" s="173"/>
      <c r="CV279" s="173"/>
      <c r="CW279" s="173"/>
      <c r="CX279" s="173"/>
    </row>
    <row r="280" spans="2:102">
      <c r="B280" s="164">
        <f t="shared" si="5"/>
        <v>45972</v>
      </c>
      <c r="C280" s="173" t="str">
        <f>IFERROR(Inv_SY_B!C280/Inv_SY_B!$CU280-1,"")</f>
        <v/>
      </c>
      <c r="D280" s="173" t="str">
        <f>IFERROR(Inv_SY_B!D280/Inv_SY_B!$CU280-1,"")</f>
        <v/>
      </c>
      <c r="E280" s="173" t="str">
        <f>IFERROR(Inv_SY_B!E280/Inv_SY_B!$CU280-1,"")</f>
        <v/>
      </c>
      <c r="F280" s="173" t="str">
        <f>IFERROR(Inv_SY_B!F280/Inv_SY_B!$CU280-1,"")</f>
        <v/>
      </c>
      <c r="G280" s="173" t="str">
        <f>IFERROR(Inv_SY_B!G280/Inv_SY_B!$CU280-1,"")</f>
        <v/>
      </c>
      <c r="H280" s="173" t="str">
        <f>IFERROR(Inv_SY_B!H280/Inv_SY_B!$CU280-1,"")</f>
        <v/>
      </c>
      <c r="I280" s="173" t="str">
        <f>IFERROR(Inv_SY_B!I280/Inv_SY_B!$CU280-1,"")</f>
        <v/>
      </c>
      <c r="J280" s="173" t="str">
        <f>IFERROR(Inv_SY_B!J280/Inv_SY_B!$CU280-1,"")</f>
        <v/>
      </c>
      <c r="K280" s="173" t="str">
        <f>IFERROR(Inv_SY_B!K280/Inv_SY_B!$CU280-1,"")</f>
        <v/>
      </c>
      <c r="L280" s="173" t="str">
        <f>IFERROR(Inv_SY_B!L280/Inv_SY_B!$CU280-1,"")</f>
        <v/>
      </c>
      <c r="M280" s="173" t="str">
        <f>IFERROR(Inv_SY_B!M280/Inv_SY_B!$CU280-1,"")</f>
        <v/>
      </c>
      <c r="N280" s="173" t="str">
        <f>IFERROR(Inv_SY_B!N280/Inv_SY_B!$CU280-1,"")</f>
        <v/>
      </c>
      <c r="O280" s="173" t="str">
        <f>IFERROR(Inv_SY_B!O280/Inv_SY_B!$CU280-1,"")</f>
        <v/>
      </c>
      <c r="P280" s="173" t="str">
        <f>IFERROR(Inv_SY_B!P280/Inv_SY_B!$CU280-1,"")</f>
        <v/>
      </c>
      <c r="Q280" s="173" t="str">
        <f>IFERROR(Inv_SY_B!Q280/Inv_SY_B!$CU280-1,"")</f>
        <v/>
      </c>
      <c r="R280" s="173" t="str">
        <f>IFERROR(Inv_SY_B!R280/Inv_SY_B!$CU280-1,"")</f>
        <v/>
      </c>
      <c r="S280" s="173" t="str">
        <f>IFERROR(Inv_SY_B!S280/Inv_SY_B!$CU280-1,"")</f>
        <v/>
      </c>
      <c r="T280" s="173" t="str">
        <f>IFERROR(Inv_SY_B!T280/Inv_SY_B!$CU280-1,"")</f>
        <v/>
      </c>
      <c r="U280" s="173" t="str">
        <f>IFERROR(Inv_SY_B!U280/Inv_SY_B!$CU280-1,"")</f>
        <v/>
      </c>
      <c r="V280" s="173" t="str">
        <f>IFERROR(Inv_SY_B!V280/Inv_SY_B!$CU280-1,"")</f>
        <v/>
      </c>
      <c r="W280" s="173" t="str">
        <f>IFERROR(Inv_SY_B!W280/Inv_SY_B!$CU280-1,"")</f>
        <v/>
      </c>
      <c r="X280" s="173" t="str">
        <f>IFERROR(Inv_SY_B!X280/Inv_SY_B!$CU280-1,"")</f>
        <v/>
      </c>
      <c r="Y280" s="173" t="str">
        <f>IFERROR(Inv_SY_B!Y280/Inv_SY_B!$CU280-1,"")</f>
        <v/>
      </c>
      <c r="Z280" s="173" t="str">
        <f>IFERROR(Inv_SY_B!Z280/Inv_SY_B!$CU280-1,"")</f>
        <v/>
      </c>
      <c r="AA280" s="173" t="str">
        <f>IFERROR(Inv_SY_B!AA280/Inv_SY_B!$CU280-1,"")</f>
        <v/>
      </c>
      <c r="AB280" s="173" t="str">
        <f>IFERROR(Inv_SY_B!AB280/Inv_SY_B!$CU280-1,"")</f>
        <v/>
      </c>
      <c r="AC280" s="173" t="str">
        <f>IFERROR(Inv_SY_B!AC280/Inv_SY_B!$CU280-1,"")</f>
        <v/>
      </c>
      <c r="AD280" s="173" t="str">
        <f>IFERROR(Inv_SY_B!AD280/Inv_SY_B!$CU280-1,"")</f>
        <v/>
      </c>
      <c r="AE280" s="173" t="str">
        <f>IFERROR(Inv_SY_B!AE280/Inv_SY_B!$CU280-1,"")</f>
        <v/>
      </c>
      <c r="AF280" s="173" t="str">
        <f>IFERROR(Inv_SY_B!AF280/Inv_SY_B!$CU280-1,"")</f>
        <v/>
      </c>
      <c r="AG280" s="173" t="str">
        <f>IFERROR(Inv_SY_B!AG280/Inv_SY_B!$CU280-1,"")</f>
        <v/>
      </c>
      <c r="AH280" s="173" t="str">
        <f>IFERROR(Inv_SY_B!AH280/Inv_SY_B!$CU280-1,"")</f>
        <v/>
      </c>
      <c r="AI280" s="173" t="str">
        <f>IFERROR(Inv_SY_B!AI280/Inv_SY_B!$CU280-1,"")</f>
        <v/>
      </c>
      <c r="AJ280" s="173" t="str">
        <f>IFERROR(Inv_SY_B!AJ280/Inv_SY_B!$CU280-1,"")</f>
        <v/>
      </c>
      <c r="AK280" s="173" t="str">
        <f>IFERROR(Inv_SY_B!AK280/Inv_SY_B!$CU280-1,"")</f>
        <v/>
      </c>
      <c r="AL280" s="173" t="str">
        <f>IFERROR(Inv_SY_B!AL280/Inv_SY_B!$CU280-1,"")</f>
        <v/>
      </c>
      <c r="AM280" s="173" t="str">
        <f>IFERROR(Inv_SY_B!AM280/Inv_SY_B!$CU280-1,"")</f>
        <v/>
      </c>
      <c r="AN280" s="173" t="str">
        <f>IFERROR(Inv_SY_B!AN280/Inv_SY_B!$CU280-1,"")</f>
        <v/>
      </c>
      <c r="AO280" s="173" t="str">
        <f>IFERROR(Inv_SY_B!AO280/Inv_SY_B!$CU280-1,"")</f>
        <v/>
      </c>
      <c r="AP280" s="173" t="str">
        <f>IFERROR(Inv_SY_B!AP280/Inv_SY_B!$CU280-1,"")</f>
        <v/>
      </c>
      <c r="AQ280" s="173" t="str">
        <f>IFERROR(Inv_SY_B!AQ280/Inv_SY_B!$CU280-1,"")</f>
        <v/>
      </c>
      <c r="AR280" s="173" t="str">
        <f>IFERROR(Inv_SY_B!AR280/Inv_SY_B!$CU280-1,"")</f>
        <v/>
      </c>
      <c r="AS280" s="173" t="str">
        <f>IFERROR(Inv_SY_B!AS280/Inv_SY_B!$CU280-1,"")</f>
        <v/>
      </c>
      <c r="AT280" s="173" t="str">
        <f>IFERROR(Inv_SY_B!AT280/Inv_SY_B!$CU280-1,"")</f>
        <v/>
      </c>
      <c r="AU280" s="173" t="str">
        <f>IFERROR(Inv_SY_B!AU280/Inv_SY_B!$CU280-1,"")</f>
        <v/>
      </c>
      <c r="AV280" s="173" t="str">
        <f>IFERROR(Inv_SY_B!AV280/Inv_SY_B!$CU280-1,"")</f>
        <v/>
      </c>
      <c r="AW280" s="173" t="str">
        <f>IFERROR(Inv_SY_B!AW280/Inv_SY_B!$CU280-1,"")</f>
        <v/>
      </c>
      <c r="AX280" s="173" t="str">
        <f>IFERROR(Inv_SY_B!AX280/Inv_SY_B!$CU280-1,"")</f>
        <v/>
      </c>
      <c r="AY280" s="173" t="str">
        <f>IFERROR(Inv_SY_B!AY280/Inv_SY_B!$CU280-1,"")</f>
        <v/>
      </c>
      <c r="AZ280" s="173" t="str">
        <f>IFERROR(Inv_SY_B!AZ280/Inv_SY_B!$CU280-1,"")</f>
        <v/>
      </c>
      <c r="BA280" s="173" t="str">
        <f>IFERROR(Inv_SY_B!BA280/Inv_SY_B!$CU280-1,"")</f>
        <v/>
      </c>
      <c r="BB280" s="173" t="str">
        <f>IFERROR(Inv_SY_B!BB280/Inv_SY_B!$CU280-1,"")</f>
        <v/>
      </c>
      <c r="BC280" s="173" t="str">
        <f>IFERROR(Inv_SY_B!BC280/Inv_SY_B!$CU280-1,"")</f>
        <v/>
      </c>
      <c r="BD280" s="173" t="str">
        <f>IFERROR(Inv_SY_B!BD280/Inv_SY_B!$CU280-1,"")</f>
        <v/>
      </c>
      <c r="BE280" s="173" t="str">
        <f>IFERROR(Inv_SY_B!BE280/Inv_SY_B!$CU280-1,"")</f>
        <v/>
      </c>
      <c r="BF280" s="173" t="str">
        <f>IFERROR(Inv_SY_B!BF280/Inv_SY_B!$CU280-1,"")</f>
        <v/>
      </c>
      <c r="BG280" s="173" t="str">
        <f>IFERROR(Inv_SY_B!BG280/Inv_SY_B!$CU280-1,"")</f>
        <v/>
      </c>
      <c r="BH280" s="173" t="str">
        <f>IFERROR(Inv_SY_B!BH280/Inv_SY_B!$CU280-1,"")</f>
        <v/>
      </c>
      <c r="BI280" s="173" t="str">
        <f>IFERROR(Inv_SY_B!BI280/Inv_SY_B!$CU280-1,"")</f>
        <v/>
      </c>
      <c r="BJ280" s="173" t="str">
        <f>IFERROR(Inv_SY_B!BJ280/Inv_SY_B!$CU280-1,"")</f>
        <v/>
      </c>
      <c r="BK280" s="173" t="str">
        <f>IFERROR(Inv_SY_B!BK280/Inv_SY_B!$CU280-1,"")</f>
        <v/>
      </c>
      <c r="BL280" s="173" t="str">
        <f>IFERROR(Inv_SY_B!BL280/Inv_SY_B!$CU280-1,"")</f>
        <v/>
      </c>
      <c r="BM280" s="173" t="str">
        <f>IFERROR(Inv_SY_B!BM280/Inv_SY_B!$CU280-1,"")</f>
        <v/>
      </c>
      <c r="BN280" s="173" t="str">
        <f>IFERROR(Inv_SY_B!BN280/Inv_SY_B!$CU280-1,"")</f>
        <v/>
      </c>
      <c r="BO280" s="173" t="str">
        <f>IFERROR(Inv_SY_B!BO280/Inv_SY_B!$CU280-1,"")</f>
        <v/>
      </c>
      <c r="BP280" s="173" t="str">
        <f>IFERROR(Inv_SY_B!BP280/Inv_SY_B!$CU280-1,"")</f>
        <v/>
      </c>
      <c r="BQ280" s="173" t="str">
        <f>IFERROR(Inv_SY_B!BQ280/Inv_SY_B!$CU280-1,"")</f>
        <v/>
      </c>
      <c r="BR280" s="173" t="str">
        <f>IFERROR(Inv_SY_B!BR280/Inv_SY_B!$CU280-1,"")</f>
        <v/>
      </c>
      <c r="BS280" s="173" t="str">
        <f>IFERROR(Inv_SY_B!BS280/Inv_SY_B!$CU280-1,"")</f>
        <v/>
      </c>
      <c r="BT280" s="173" t="str">
        <f>IFERROR(Inv_SY_B!BT280/Inv_SY_B!$CU280-1,"")</f>
        <v/>
      </c>
      <c r="BU280" s="173" t="str">
        <f>IFERROR(Inv_SY_B!BU280/Inv_SY_B!$CU280-1,"")</f>
        <v/>
      </c>
      <c r="BV280" s="173" t="str">
        <f>IFERROR(Inv_SY_B!BV280/Inv_SY_B!$CU280-1,"")</f>
        <v/>
      </c>
      <c r="BW280" s="173" t="str">
        <f>IFERROR(Inv_SY_B!BW280/Inv_SY_B!$CU280-1,"")</f>
        <v/>
      </c>
      <c r="BX280" s="173" t="str">
        <f>IFERROR(Inv_SY_B!BX280/Inv_SY_B!$CU280-1,"")</f>
        <v/>
      </c>
      <c r="BY280" s="173" t="str">
        <f>IFERROR(Inv_SY_B!BY280/Inv_SY_B!$CU280-1,"")</f>
        <v/>
      </c>
      <c r="BZ280" s="173" t="str">
        <f>IFERROR(Inv_SY_B!BZ280/Inv_SY_B!$CU280-1,"")</f>
        <v/>
      </c>
      <c r="CA280" s="173" t="str">
        <f>IFERROR(Inv_SY_B!CA280/Inv_SY_B!$CU280-1,"")</f>
        <v/>
      </c>
      <c r="CB280" s="173" t="str">
        <f>IFERROR(Inv_SY_B!CB280/Inv_SY_B!$CU280-1,"")</f>
        <v/>
      </c>
      <c r="CC280" s="173" t="str">
        <f>IFERROR(Inv_SY_B!CC280/Inv_SY_B!$CU280-1,"")</f>
        <v/>
      </c>
      <c r="CD280" s="173" t="str">
        <f>IFERROR(Inv_SY_B!CD280/Inv_SY_B!$CU280-1,"")</f>
        <v/>
      </c>
      <c r="CE280" s="173" t="str">
        <f>IFERROR(Inv_SY_B!CE280/Inv_SY_B!$CU280-1,"")</f>
        <v/>
      </c>
      <c r="CF280" s="173" t="str">
        <f>IFERROR(Inv_SY_B!CF280/Inv_SY_B!$CU280-1,"")</f>
        <v/>
      </c>
      <c r="CG280" s="173" t="str">
        <f>IFERROR(Inv_SY_B!CG280/Inv_SY_B!$CU280-1,"")</f>
        <v/>
      </c>
      <c r="CH280" s="173" t="str">
        <f>IFERROR(Inv_SY_B!CH280/Inv_SY_B!$CU280-1,"")</f>
        <v/>
      </c>
      <c r="CI280" s="173" t="str">
        <f>IFERROR(Inv_SY_B!CI280/Inv_SY_B!$CU280-1,"")</f>
        <v/>
      </c>
      <c r="CJ280" s="173" t="str">
        <f>IFERROR(Inv_SY_B!CJ280/Inv_SY_B!$CU280-1,"")</f>
        <v/>
      </c>
      <c r="CK280" s="173" t="str">
        <f>IFERROR(Inv_SY_B!CK280/Inv_SY_B!$CU280-1,"")</f>
        <v/>
      </c>
      <c r="CL280" s="173" t="str">
        <f>IFERROR(Inv_SY_B!CL280/Inv_SY_B!$CU280-1,"")</f>
        <v/>
      </c>
      <c r="CM280" s="173" t="str">
        <f>IFERROR(Inv_SY_B!CM280/Inv_SY_B!$CU280-1,"")</f>
        <v/>
      </c>
      <c r="CN280" s="173" t="str">
        <f>IFERROR(Inv_SY_B!CN280/Inv_SY_B!$CU280-1,"")</f>
        <v/>
      </c>
      <c r="CO280" s="173" t="str">
        <f>IFERROR(Inv_SY_B!CO280/Inv_SY_B!$CU280-1,"")</f>
        <v/>
      </c>
      <c r="CP280" s="173" t="str">
        <f>IFERROR(Inv_SY_B!CP280/Inv_SY_B!$CU280-1,"")</f>
        <v/>
      </c>
      <c r="CQ280" s="173" t="str">
        <f>IFERROR(Inv_SY_B!CQ280/Inv_SY_B!$CU280-1,"")</f>
        <v/>
      </c>
      <c r="CR280" s="173" t="str">
        <f>IFERROR(Inv_SY_B!CR280/Inv_SY_B!$CU280-1,"")</f>
        <v/>
      </c>
      <c r="CS280" s="173" t="str">
        <f>IFERROR(Inv_SY_B!CS280/Inv_SY_B!$CU280-1,"")</f>
        <v/>
      </c>
      <c r="CT280" s="173" t="str">
        <f>IFERROR(Inv_SY_B!CT280/Inv_SY_B!$CU280-1,"")</f>
        <v/>
      </c>
      <c r="CU280" s="173"/>
      <c r="CV280" s="173"/>
      <c r="CW280" s="173"/>
      <c r="CX280" s="173"/>
    </row>
    <row r="281" spans="2:102">
      <c r="B281" s="164">
        <f t="shared" si="5"/>
        <v>45973</v>
      </c>
      <c r="C281" s="173" t="str">
        <f>IFERROR(Inv_SY_B!C281/Inv_SY_B!$CU281-1,"")</f>
        <v/>
      </c>
      <c r="D281" s="173" t="str">
        <f>IFERROR(Inv_SY_B!D281/Inv_SY_B!$CU281-1,"")</f>
        <v/>
      </c>
      <c r="E281" s="173" t="str">
        <f>IFERROR(Inv_SY_B!E281/Inv_SY_B!$CU281-1,"")</f>
        <v/>
      </c>
      <c r="F281" s="173" t="str">
        <f>IFERROR(Inv_SY_B!F281/Inv_SY_B!$CU281-1,"")</f>
        <v/>
      </c>
      <c r="G281" s="173" t="str">
        <f>IFERROR(Inv_SY_B!G281/Inv_SY_B!$CU281-1,"")</f>
        <v/>
      </c>
      <c r="H281" s="173" t="str">
        <f>IFERROR(Inv_SY_B!H281/Inv_SY_B!$CU281-1,"")</f>
        <v/>
      </c>
      <c r="I281" s="173" t="str">
        <f>IFERROR(Inv_SY_B!I281/Inv_SY_B!$CU281-1,"")</f>
        <v/>
      </c>
      <c r="J281" s="173" t="str">
        <f>IFERROR(Inv_SY_B!J281/Inv_SY_B!$CU281-1,"")</f>
        <v/>
      </c>
      <c r="K281" s="173" t="str">
        <f>IFERROR(Inv_SY_B!K281/Inv_SY_B!$CU281-1,"")</f>
        <v/>
      </c>
      <c r="L281" s="173" t="str">
        <f>IFERROR(Inv_SY_B!L281/Inv_SY_B!$CU281-1,"")</f>
        <v/>
      </c>
      <c r="M281" s="173" t="str">
        <f>IFERROR(Inv_SY_B!M281/Inv_SY_B!$CU281-1,"")</f>
        <v/>
      </c>
      <c r="N281" s="173" t="str">
        <f>IFERROR(Inv_SY_B!N281/Inv_SY_B!$CU281-1,"")</f>
        <v/>
      </c>
      <c r="O281" s="173" t="str">
        <f>IFERROR(Inv_SY_B!O281/Inv_SY_B!$CU281-1,"")</f>
        <v/>
      </c>
      <c r="P281" s="173" t="str">
        <f>IFERROR(Inv_SY_B!P281/Inv_SY_B!$CU281-1,"")</f>
        <v/>
      </c>
      <c r="Q281" s="173" t="str">
        <f>IFERROR(Inv_SY_B!Q281/Inv_SY_B!$CU281-1,"")</f>
        <v/>
      </c>
      <c r="R281" s="173" t="str">
        <f>IFERROR(Inv_SY_B!R281/Inv_SY_B!$CU281-1,"")</f>
        <v/>
      </c>
      <c r="S281" s="173" t="str">
        <f>IFERROR(Inv_SY_B!S281/Inv_SY_B!$CU281-1,"")</f>
        <v/>
      </c>
      <c r="T281" s="173" t="str">
        <f>IFERROR(Inv_SY_B!T281/Inv_SY_B!$CU281-1,"")</f>
        <v/>
      </c>
      <c r="U281" s="173" t="str">
        <f>IFERROR(Inv_SY_B!U281/Inv_SY_B!$CU281-1,"")</f>
        <v/>
      </c>
      <c r="V281" s="173" t="str">
        <f>IFERROR(Inv_SY_B!V281/Inv_SY_B!$CU281-1,"")</f>
        <v/>
      </c>
      <c r="W281" s="173" t="str">
        <f>IFERROR(Inv_SY_B!W281/Inv_SY_B!$CU281-1,"")</f>
        <v/>
      </c>
      <c r="X281" s="173" t="str">
        <f>IFERROR(Inv_SY_B!X281/Inv_SY_B!$CU281-1,"")</f>
        <v/>
      </c>
      <c r="Y281" s="173" t="str">
        <f>IFERROR(Inv_SY_B!Y281/Inv_SY_B!$CU281-1,"")</f>
        <v/>
      </c>
      <c r="Z281" s="173" t="str">
        <f>IFERROR(Inv_SY_B!Z281/Inv_SY_B!$CU281-1,"")</f>
        <v/>
      </c>
      <c r="AA281" s="173" t="str">
        <f>IFERROR(Inv_SY_B!AA281/Inv_SY_B!$CU281-1,"")</f>
        <v/>
      </c>
      <c r="AB281" s="173" t="str">
        <f>IFERROR(Inv_SY_B!AB281/Inv_SY_B!$CU281-1,"")</f>
        <v/>
      </c>
      <c r="AC281" s="173" t="str">
        <f>IFERROR(Inv_SY_B!AC281/Inv_SY_B!$CU281-1,"")</f>
        <v/>
      </c>
      <c r="AD281" s="173" t="str">
        <f>IFERROR(Inv_SY_B!AD281/Inv_SY_B!$CU281-1,"")</f>
        <v/>
      </c>
      <c r="AE281" s="173" t="str">
        <f>IFERROR(Inv_SY_B!AE281/Inv_SY_B!$CU281-1,"")</f>
        <v/>
      </c>
      <c r="AF281" s="173" t="str">
        <f>IFERROR(Inv_SY_B!AF281/Inv_SY_B!$CU281-1,"")</f>
        <v/>
      </c>
      <c r="AG281" s="173" t="str">
        <f>IFERROR(Inv_SY_B!AG281/Inv_SY_B!$CU281-1,"")</f>
        <v/>
      </c>
      <c r="AH281" s="173" t="str">
        <f>IFERROR(Inv_SY_B!AH281/Inv_SY_B!$CU281-1,"")</f>
        <v/>
      </c>
      <c r="AI281" s="173" t="str">
        <f>IFERROR(Inv_SY_B!AI281/Inv_SY_B!$CU281-1,"")</f>
        <v/>
      </c>
      <c r="AJ281" s="173" t="str">
        <f>IFERROR(Inv_SY_B!AJ281/Inv_SY_B!$CU281-1,"")</f>
        <v/>
      </c>
      <c r="AK281" s="173" t="str">
        <f>IFERROR(Inv_SY_B!AK281/Inv_SY_B!$CU281-1,"")</f>
        <v/>
      </c>
      <c r="AL281" s="173" t="str">
        <f>IFERROR(Inv_SY_B!AL281/Inv_SY_B!$CU281-1,"")</f>
        <v/>
      </c>
      <c r="AM281" s="173" t="str">
        <f>IFERROR(Inv_SY_B!AM281/Inv_SY_B!$CU281-1,"")</f>
        <v/>
      </c>
      <c r="AN281" s="173" t="str">
        <f>IFERROR(Inv_SY_B!AN281/Inv_SY_B!$CU281-1,"")</f>
        <v/>
      </c>
      <c r="AO281" s="173" t="str">
        <f>IFERROR(Inv_SY_B!AO281/Inv_SY_B!$CU281-1,"")</f>
        <v/>
      </c>
      <c r="AP281" s="173" t="str">
        <f>IFERROR(Inv_SY_B!AP281/Inv_SY_B!$CU281-1,"")</f>
        <v/>
      </c>
      <c r="AQ281" s="173" t="str">
        <f>IFERROR(Inv_SY_B!AQ281/Inv_SY_B!$CU281-1,"")</f>
        <v/>
      </c>
      <c r="AR281" s="173" t="str">
        <f>IFERROR(Inv_SY_B!AR281/Inv_SY_B!$CU281-1,"")</f>
        <v/>
      </c>
      <c r="AS281" s="173" t="str">
        <f>IFERROR(Inv_SY_B!AS281/Inv_SY_B!$CU281-1,"")</f>
        <v/>
      </c>
      <c r="AT281" s="173" t="str">
        <f>IFERROR(Inv_SY_B!AT281/Inv_SY_B!$CU281-1,"")</f>
        <v/>
      </c>
      <c r="AU281" s="173" t="str">
        <f>IFERROR(Inv_SY_B!AU281/Inv_SY_B!$CU281-1,"")</f>
        <v/>
      </c>
      <c r="AV281" s="173" t="str">
        <f>IFERROR(Inv_SY_B!AV281/Inv_SY_B!$CU281-1,"")</f>
        <v/>
      </c>
      <c r="AW281" s="173" t="str">
        <f>IFERROR(Inv_SY_B!AW281/Inv_SY_B!$CU281-1,"")</f>
        <v/>
      </c>
      <c r="AX281" s="173" t="str">
        <f>IFERROR(Inv_SY_B!AX281/Inv_SY_B!$CU281-1,"")</f>
        <v/>
      </c>
      <c r="AY281" s="173" t="str">
        <f>IFERROR(Inv_SY_B!AY281/Inv_SY_B!$CU281-1,"")</f>
        <v/>
      </c>
      <c r="AZ281" s="173" t="str">
        <f>IFERROR(Inv_SY_B!AZ281/Inv_SY_B!$CU281-1,"")</f>
        <v/>
      </c>
      <c r="BA281" s="173" t="str">
        <f>IFERROR(Inv_SY_B!BA281/Inv_SY_B!$CU281-1,"")</f>
        <v/>
      </c>
      <c r="BB281" s="173" t="str">
        <f>IFERROR(Inv_SY_B!BB281/Inv_SY_B!$CU281-1,"")</f>
        <v/>
      </c>
      <c r="BC281" s="173" t="str">
        <f>IFERROR(Inv_SY_B!BC281/Inv_SY_B!$CU281-1,"")</f>
        <v/>
      </c>
      <c r="BD281" s="173" t="str">
        <f>IFERROR(Inv_SY_B!BD281/Inv_SY_B!$CU281-1,"")</f>
        <v/>
      </c>
      <c r="BE281" s="173" t="str">
        <f>IFERROR(Inv_SY_B!BE281/Inv_SY_B!$CU281-1,"")</f>
        <v/>
      </c>
      <c r="BF281" s="173" t="str">
        <f>IFERROR(Inv_SY_B!BF281/Inv_SY_B!$CU281-1,"")</f>
        <v/>
      </c>
      <c r="BG281" s="173" t="str">
        <f>IFERROR(Inv_SY_B!BG281/Inv_SY_B!$CU281-1,"")</f>
        <v/>
      </c>
      <c r="BH281" s="173" t="str">
        <f>IFERROR(Inv_SY_B!BH281/Inv_SY_B!$CU281-1,"")</f>
        <v/>
      </c>
      <c r="BI281" s="173" t="str">
        <f>IFERROR(Inv_SY_B!BI281/Inv_SY_B!$CU281-1,"")</f>
        <v/>
      </c>
      <c r="BJ281" s="173" t="str">
        <f>IFERROR(Inv_SY_B!BJ281/Inv_SY_B!$CU281-1,"")</f>
        <v/>
      </c>
      <c r="BK281" s="173" t="str">
        <f>IFERROR(Inv_SY_B!BK281/Inv_SY_B!$CU281-1,"")</f>
        <v/>
      </c>
      <c r="BL281" s="173" t="str">
        <f>IFERROR(Inv_SY_B!BL281/Inv_SY_B!$CU281-1,"")</f>
        <v/>
      </c>
      <c r="BM281" s="173" t="str">
        <f>IFERROR(Inv_SY_B!BM281/Inv_SY_B!$CU281-1,"")</f>
        <v/>
      </c>
      <c r="BN281" s="173" t="str">
        <f>IFERROR(Inv_SY_B!BN281/Inv_SY_B!$CU281-1,"")</f>
        <v/>
      </c>
      <c r="BO281" s="173" t="str">
        <f>IFERROR(Inv_SY_B!BO281/Inv_SY_B!$CU281-1,"")</f>
        <v/>
      </c>
      <c r="BP281" s="173" t="str">
        <f>IFERROR(Inv_SY_B!BP281/Inv_SY_B!$CU281-1,"")</f>
        <v/>
      </c>
      <c r="BQ281" s="173" t="str">
        <f>IFERROR(Inv_SY_B!BQ281/Inv_SY_B!$CU281-1,"")</f>
        <v/>
      </c>
      <c r="BR281" s="173" t="str">
        <f>IFERROR(Inv_SY_B!BR281/Inv_SY_B!$CU281-1,"")</f>
        <v/>
      </c>
      <c r="BS281" s="173" t="str">
        <f>IFERROR(Inv_SY_B!BS281/Inv_SY_B!$CU281-1,"")</f>
        <v/>
      </c>
      <c r="BT281" s="173" t="str">
        <f>IFERROR(Inv_SY_B!BT281/Inv_SY_B!$CU281-1,"")</f>
        <v/>
      </c>
      <c r="BU281" s="173" t="str">
        <f>IFERROR(Inv_SY_B!BU281/Inv_SY_B!$CU281-1,"")</f>
        <v/>
      </c>
      <c r="BV281" s="173" t="str">
        <f>IFERROR(Inv_SY_B!BV281/Inv_SY_B!$CU281-1,"")</f>
        <v/>
      </c>
      <c r="BW281" s="173" t="str">
        <f>IFERROR(Inv_SY_B!BW281/Inv_SY_B!$CU281-1,"")</f>
        <v/>
      </c>
      <c r="BX281" s="173" t="str">
        <f>IFERROR(Inv_SY_B!BX281/Inv_SY_B!$CU281-1,"")</f>
        <v/>
      </c>
      <c r="BY281" s="173" t="str">
        <f>IFERROR(Inv_SY_B!BY281/Inv_SY_B!$CU281-1,"")</f>
        <v/>
      </c>
      <c r="BZ281" s="173" t="str">
        <f>IFERROR(Inv_SY_B!BZ281/Inv_SY_B!$CU281-1,"")</f>
        <v/>
      </c>
      <c r="CA281" s="173" t="str">
        <f>IFERROR(Inv_SY_B!CA281/Inv_SY_B!$CU281-1,"")</f>
        <v/>
      </c>
      <c r="CB281" s="173" t="str">
        <f>IFERROR(Inv_SY_B!CB281/Inv_SY_B!$CU281-1,"")</f>
        <v/>
      </c>
      <c r="CC281" s="173" t="str">
        <f>IFERROR(Inv_SY_B!CC281/Inv_SY_B!$CU281-1,"")</f>
        <v/>
      </c>
      <c r="CD281" s="173" t="str">
        <f>IFERROR(Inv_SY_B!CD281/Inv_SY_B!$CU281-1,"")</f>
        <v/>
      </c>
      <c r="CE281" s="173" t="str">
        <f>IFERROR(Inv_SY_B!CE281/Inv_SY_B!$CU281-1,"")</f>
        <v/>
      </c>
      <c r="CF281" s="173" t="str">
        <f>IFERROR(Inv_SY_B!CF281/Inv_SY_B!$CU281-1,"")</f>
        <v/>
      </c>
      <c r="CG281" s="173" t="str">
        <f>IFERROR(Inv_SY_B!CG281/Inv_SY_B!$CU281-1,"")</f>
        <v/>
      </c>
      <c r="CH281" s="173" t="str">
        <f>IFERROR(Inv_SY_B!CH281/Inv_SY_B!$CU281-1,"")</f>
        <v/>
      </c>
      <c r="CI281" s="173" t="str">
        <f>IFERROR(Inv_SY_B!CI281/Inv_SY_B!$CU281-1,"")</f>
        <v/>
      </c>
      <c r="CJ281" s="173" t="str">
        <f>IFERROR(Inv_SY_B!CJ281/Inv_SY_B!$CU281-1,"")</f>
        <v/>
      </c>
      <c r="CK281" s="173" t="str">
        <f>IFERROR(Inv_SY_B!CK281/Inv_SY_B!$CU281-1,"")</f>
        <v/>
      </c>
      <c r="CL281" s="173" t="str">
        <f>IFERROR(Inv_SY_B!CL281/Inv_SY_B!$CU281-1,"")</f>
        <v/>
      </c>
      <c r="CM281" s="173" t="str">
        <f>IFERROR(Inv_SY_B!CM281/Inv_SY_B!$CU281-1,"")</f>
        <v/>
      </c>
      <c r="CN281" s="173" t="str">
        <f>IFERROR(Inv_SY_B!CN281/Inv_SY_B!$CU281-1,"")</f>
        <v/>
      </c>
      <c r="CO281" s="173" t="str">
        <f>IFERROR(Inv_SY_B!CO281/Inv_SY_B!$CU281-1,"")</f>
        <v/>
      </c>
      <c r="CP281" s="173" t="str">
        <f>IFERROR(Inv_SY_B!CP281/Inv_SY_B!$CU281-1,"")</f>
        <v/>
      </c>
      <c r="CQ281" s="173" t="str">
        <f>IFERROR(Inv_SY_B!CQ281/Inv_SY_B!$CU281-1,"")</f>
        <v/>
      </c>
      <c r="CR281" s="173" t="str">
        <f>IFERROR(Inv_SY_B!CR281/Inv_SY_B!$CU281-1,"")</f>
        <v/>
      </c>
      <c r="CS281" s="173" t="str">
        <f>IFERROR(Inv_SY_B!CS281/Inv_SY_B!$CU281-1,"")</f>
        <v/>
      </c>
      <c r="CT281" s="173" t="str">
        <f>IFERROR(Inv_SY_B!CT281/Inv_SY_B!$CU281-1,"")</f>
        <v/>
      </c>
      <c r="CU281" s="173"/>
      <c r="CV281" s="173"/>
      <c r="CW281" s="173"/>
      <c r="CX281" s="173"/>
    </row>
    <row r="282" spans="2:102">
      <c r="B282" s="164">
        <f t="shared" si="5"/>
        <v>45974</v>
      </c>
      <c r="C282" s="173" t="str">
        <f>IFERROR(Inv_SY_B!C282/Inv_SY_B!$CU282-1,"")</f>
        <v/>
      </c>
      <c r="D282" s="173" t="str">
        <f>IFERROR(Inv_SY_B!D282/Inv_SY_B!$CU282-1,"")</f>
        <v/>
      </c>
      <c r="E282" s="173" t="str">
        <f>IFERROR(Inv_SY_B!E282/Inv_SY_B!$CU282-1,"")</f>
        <v/>
      </c>
      <c r="F282" s="173" t="str">
        <f>IFERROR(Inv_SY_B!F282/Inv_SY_B!$CU282-1,"")</f>
        <v/>
      </c>
      <c r="G282" s="173" t="str">
        <f>IFERROR(Inv_SY_B!G282/Inv_SY_B!$CU282-1,"")</f>
        <v/>
      </c>
      <c r="H282" s="173" t="str">
        <f>IFERROR(Inv_SY_B!H282/Inv_SY_B!$CU282-1,"")</f>
        <v/>
      </c>
      <c r="I282" s="173" t="str">
        <f>IFERROR(Inv_SY_B!I282/Inv_SY_B!$CU282-1,"")</f>
        <v/>
      </c>
      <c r="J282" s="173" t="str">
        <f>IFERROR(Inv_SY_B!J282/Inv_SY_B!$CU282-1,"")</f>
        <v/>
      </c>
      <c r="K282" s="173" t="str">
        <f>IFERROR(Inv_SY_B!K282/Inv_SY_B!$CU282-1,"")</f>
        <v/>
      </c>
      <c r="L282" s="173" t="str">
        <f>IFERROR(Inv_SY_B!L282/Inv_SY_B!$CU282-1,"")</f>
        <v/>
      </c>
      <c r="M282" s="173" t="str">
        <f>IFERROR(Inv_SY_B!M282/Inv_SY_B!$CU282-1,"")</f>
        <v/>
      </c>
      <c r="N282" s="173" t="str">
        <f>IFERROR(Inv_SY_B!N282/Inv_SY_B!$CU282-1,"")</f>
        <v/>
      </c>
      <c r="O282" s="173" t="str">
        <f>IFERROR(Inv_SY_B!O282/Inv_SY_B!$CU282-1,"")</f>
        <v/>
      </c>
      <c r="P282" s="173" t="str">
        <f>IFERROR(Inv_SY_B!P282/Inv_SY_B!$CU282-1,"")</f>
        <v/>
      </c>
      <c r="Q282" s="173" t="str">
        <f>IFERROR(Inv_SY_B!Q282/Inv_SY_B!$CU282-1,"")</f>
        <v/>
      </c>
      <c r="R282" s="173" t="str">
        <f>IFERROR(Inv_SY_B!R282/Inv_SY_B!$CU282-1,"")</f>
        <v/>
      </c>
      <c r="S282" s="173" t="str">
        <f>IFERROR(Inv_SY_B!S282/Inv_SY_B!$CU282-1,"")</f>
        <v/>
      </c>
      <c r="T282" s="173" t="str">
        <f>IFERROR(Inv_SY_B!T282/Inv_SY_B!$CU282-1,"")</f>
        <v/>
      </c>
      <c r="U282" s="173" t="str">
        <f>IFERROR(Inv_SY_B!U282/Inv_SY_B!$CU282-1,"")</f>
        <v/>
      </c>
      <c r="V282" s="173" t="str">
        <f>IFERROR(Inv_SY_B!V282/Inv_SY_B!$CU282-1,"")</f>
        <v/>
      </c>
      <c r="W282" s="173" t="str">
        <f>IFERROR(Inv_SY_B!W282/Inv_SY_B!$CU282-1,"")</f>
        <v/>
      </c>
      <c r="X282" s="173" t="str">
        <f>IFERROR(Inv_SY_B!X282/Inv_SY_B!$CU282-1,"")</f>
        <v/>
      </c>
      <c r="Y282" s="173" t="str">
        <f>IFERROR(Inv_SY_B!Y282/Inv_SY_B!$CU282-1,"")</f>
        <v/>
      </c>
      <c r="Z282" s="173" t="str">
        <f>IFERROR(Inv_SY_B!Z282/Inv_SY_B!$CU282-1,"")</f>
        <v/>
      </c>
      <c r="AA282" s="173" t="str">
        <f>IFERROR(Inv_SY_B!AA282/Inv_SY_B!$CU282-1,"")</f>
        <v/>
      </c>
      <c r="AB282" s="173" t="str">
        <f>IFERROR(Inv_SY_B!AB282/Inv_SY_B!$CU282-1,"")</f>
        <v/>
      </c>
      <c r="AC282" s="173" t="str">
        <f>IFERROR(Inv_SY_B!AC282/Inv_SY_B!$CU282-1,"")</f>
        <v/>
      </c>
      <c r="AD282" s="173" t="str">
        <f>IFERROR(Inv_SY_B!AD282/Inv_SY_B!$CU282-1,"")</f>
        <v/>
      </c>
      <c r="AE282" s="173" t="str">
        <f>IFERROR(Inv_SY_B!AE282/Inv_SY_B!$CU282-1,"")</f>
        <v/>
      </c>
      <c r="AF282" s="173" t="str">
        <f>IFERROR(Inv_SY_B!AF282/Inv_SY_B!$CU282-1,"")</f>
        <v/>
      </c>
      <c r="AG282" s="173" t="str">
        <f>IFERROR(Inv_SY_B!AG282/Inv_SY_B!$CU282-1,"")</f>
        <v/>
      </c>
      <c r="AH282" s="173" t="str">
        <f>IFERROR(Inv_SY_B!AH282/Inv_SY_B!$CU282-1,"")</f>
        <v/>
      </c>
      <c r="AI282" s="173" t="str">
        <f>IFERROR(Inv_SY_B!AI282/Inv_SY_B!$CU282-1,"")</f>
        <v/>
      </c>
      <c r="AJ282" s="173" t="str">
        <f>IFERROR(Inv_SY_B!AJ282/Inv_SY_B!$CU282-1,"")</f>
        <v/>
      </c>
      <c r="AK282" s="173" t="str">
        <f>IFERROR(Inv_SY_B!AK282/Inv_SY_B!$CU282-1,"")</f>
        <v/>
      </c>
      <c r="AL282" s="173" t="str">
        <f>IFERROR(Inv_SY_B!AL282/Inv_SY_B!$CU282-1,"")</f>
        <v/>
      </c>
      <c r="AM282" s="173" t="str">
        <f>IFERROR(Inv_SY_B!AM282/Inv_SY_B!$CU282-1,"")</f>
        <v/>
      </c>
      <c r="AN282" s="173" t="str">
        <f>IFERROR(Inv_SY_B!AN282/Inv_SY_B!$CU282-1,"")</f>
        <v/>
      </c>
      <c r="AO282" s="173" t="str">
        <f>IFERROR(Inv_SY_B!AO282/Inv_SY_B!$CU282-1,"")</f>
        <v/>
      </c>
      <c r="AP282" s="173" t="str">
        <f>IFERROR(Inv_SY_B!AP282/Inv_SY_B!$CU282-1,"")</f>
        <v/>
      </c>
      <c r="AQ282" s="173" t="str">
        <f>IFERROR(Inv_SY_B!AQ282/Inv_SY_B!$CU282-1,"")</f>
        <v/>
      </c>
      <c r="AR282" s="173" t="str">
        <f>IFERROR(Inv_SY_B!AR282/Inv_SY_B!$CU282-1,"")</f>
        <v/>
      </c>
      <c r="AS282" s="173" t="str">
        <f>IFERROR(Inv_SY_B!AS282/Inv_SY_B!$CU282-1,"")</f>
        <v/>
      </c>
      <c r="AT282" s="173" t="str">
        <f>IFERROR(Inv_SY_B!AT282/Inv_SY_B!$CU282-1,"")</f>
        <v/>
      </c>
      <c r="AU282" s="173" t="str">
        <f>IFERROR(Inv_SY_B!AU282/Inv_SY_B!$CU282-1,"")</f>
        <v/>
      </c>
      <c r="AV282" s="173" t="str">
        <f>IFERROR(Inv_SY_B!AV282/Inv_SY_B!$CU282-1,"")</f>
        <v/>
      </c>
      <c r="AW282" s="173" t="str">
        <f>IFERROR(Inv_SY_B!AW282/Inv_SY_B!$CU282-1,"")</f>
        <v/>
      </c>
      <c r="AX282" s="173" t="str">
        <f>IFERROR(Inv_SY_B!AX282/Inv_SY_B!$CU282-1,"")</f>
        <v/>
      </c>
      <c r="AY282" s="173" t="str">
        <f>IFERROR(Inv_SY_B!AY282/Inv_SY_B!$CU282-1,"")</f>
        <v/>
      </c>
      <c r="AZ282" s="173" t="str">
        <f>IFERROR(Inv_SY_B!AZ282/Inv_SY_B!$CU282-1,"")</f>
        <v/>
      </c>
      <c r="BA282" s="173" t="str">
        <f>IFERROR(Inv_SY_B!BA282/Inv_SY_B!$CU282-1,"")</f>
        <v/>
      </c>
      <c r="BB282" s="173" t="str">
        <f>IFERROR(Inv_SY_B!BB282/Inv_SY_B!$CU282-1,"")</f>
        <v/>
      </c>
      <c r="BC282" s="173" t="str">
        <f>IFERROR(Inv_SY_B!BC282/Inv_SY_B!$CU282-1,"")</f>
        <v/>
      </c>
      <c r="BD282" s="173" t="str">
        <f>IFERROR(Inv_SY_B!BD282/Inv_SY_B!$CU282-1,"")</f>
        <v/>
      </c>
      <c r="BE282" s="173" t="str">
        <f>IFERROR(Inv_SY_B!BE282/Inv_SY_B!$CU282-1,"")</f>
        <v/>
      </c>
      <c r="BF282" s="173" t="str">
        <f>IFERROR(Inv_SY_B!BF282/Inv_SY_B!$CU282-1,"")</f>
        <v/>
      </c>
      <c r="BG282" s="173" t="str">
        <f>IFERROR(Inv_SY_B!BG282/Inv_SY_B!$CU282-1,"")</f>
        <v/>
      </c>
      <c r="BH282" s="173" t="str">
        <f>IFERROR(Inv_SY_B!BH282/Inv_SY_B!$CU282-1,"")</f>
        <v/>
      </c>
      <c r="BI282" s="173" t="str">
        <f>IFERROR(Inv_SY_B!BI282/Inv_SY_B!$CU282-1,"")</f>
        <v/>
      </c>
      <c r="BJ282" s="173" t="str">
        <f>IFERROR(Inv_SY_B!BJ282/Inv_SY_B!$CU282-1,"")</f>
        <v/>
      </c>
      <c r="BK282" s="173" t="str">
        <f>IFERROR(Inv_SY_B!BK282/Inv_SY_B!$CU282-1,"")</f>
        <v/>
      </c>
      <c r="BL282" s="173" t="str">
        <f>IFERROR(Inv_SY_B!BL282/Inv_SY_B!$CU282-1,"")</f>
        <v/>
      </c>
      <c r="BM282" s="173" t="str">
        <f>IFERROR(Inv_SY_B!BM282/Inv_SY_B!$CU282-1,"")</f>
        <v/>
      </c>
      <c r="BN282" s="173" t="str">
        <f>IFERROR(Inv_SY_B!BN282/Inv_SY_B!$CU282-1,"")</f>
        <v/>
      </c>
      <c r="BO282" s="173" t="str">
        <f>IFERROR(Inv_SY_B!BO282/Inv_SY_B!$CU282-1,"")</f>
        <v/>
      </c>
      <c r="BP282" s="173" t="str">
        <f>IFERROR(Inv_SY_B!BP282/Inv_SY_B!$CU282-1,"")</f>
        <v/>
      </c>
      <c r="BQ282" s="173" t="str">
        <f>IFERROR(Inv_SY_B!BQ282/Inv_SY_B!$CU282-1,"")</f>
        <v/>
      </c>
      <c r="BR282" s="173" t="str">
        <f>IFERROR(Inv_SY_B!BR282/Inv_SY_B!$CU282-1,"")</f>
        <v/>
      </c>
      <c r="BS282" s="173" t="str">
        <f>IFERROR(Inv_SY_B!BS282/Inv_SY_B!$CU282-1,"")</f>
        <v/>
      </c>
      <c r="BT282" s="173" t="str">
        <f>IFERROR(Inv_SY_B!BT282/Inv_SY_B!$CU282-1,"")</f>
        <v/>
      </c>
      <c r="BU282" s="173" t="str">
        <f>IFERROR(Inv_SY_B!BU282/Inv_SY_B!$CU282-1,"")</f>
        <v/>
      </c>
      <c r="BV282" s="173" t="str">
        <f>IFERROR(Inv_SY_B!BV282/Inv_SY_B!$CU282-1,"")</f>
        <v/>
      </c>
      <c r="BW282" s="173" t="str">
        <f>IFERROR(Inv_SY_B!BW282/Inv_SY_B!$CU282-1,"")</f>
        <v/>
      </c>
      <c r="BX282" s="173" t="str">
        <f>IFERROR(Inv_SY_B!BX282/Inv_SY_B!$CU282-1,"")</f>
        <v/>
      </c>
      <c r="BY282" s="173" t="str">
        <f>IFERROR(Inv_SY_B!BY282/Inv_SY_B!$CU282-1,"")</f>
        <v/>
      </c>
      <c r="BZ282" s="173" t="str">
        <f>IFERROR(Inv_SY_B!BZ282/Inv_SY_B!$CU282-1,"")</f>
        <v/>
      </c>
      <c r="CA282" s="173" t="str">
        <f>IFERROR(Inv_SY_B!CA282/Inv_SY_B!$CU282-1,"")</f>
        <v/>
      </c>
      <c r="CB282" s="173" t="str">
        <f>IFERROR(Inv_SY_B!CB282/Inv_SY_B!$CU282-1,"")</f>
        <v/>
      </c>
      <c r="CC282" s="173" t="str">
        <f>IFERROR(Inv_SY_B!CC282/Inv_SY_B!$CU282-1,"")</f>
        <v/>
      </c>
      <c r="CD282" s="173" t="str">
        <f>IFERROR(Inv_SY_B!CD282/Inv_SY_B!$CU282-1,"")</f>
        <v/>
      </c>
      <c r="CE282" s="173" t="str">
        <f>IFERROR(Inv_SY_B!CE282/Inv_SY_B!$CU282-1,"")</f>
        <v/>
      </c>
      <c r="CF282" s="173" t="str">
        <f>IFERROR(Inv_SY_B!CF282/Inv_SY_B!$CU282-1,"")</f>
        <v/>
      </c>
      <c r="CG282" s="173" t="str">
        <f>IFERROR(Inv_SY_B!CG282/Inv_SY_B!$CU282-1,"")</f>
        <v/>
      </c>
      <c r="CH282" s="173" t="str">
        <f>IFERROR(Inv_SY_B!CH282/Inv_SY_B!$CU282-1,"")</f>
        <v/>
      </c>
      <c r="CI282" s="173" t="str">
        <f>IFERROR(Inv_SY_B!CI282/Inv_SY_B!$CU282-1,"")</f>
        <v/>
      </c>
      <c r="CJ282" s="173" t="str">
        <f>IFERROR(Inv_SY_B!CJ282/Inv_SY_B!$CU282-1,"")</f>
        <v/>
      </c>
      <c r="CK282" s="173" t="str">
        <f>IFERROR(Inv_SY_B!CK282/Inv_SY_B!$CU282-1,"")</f>
        <v/>
      </c>
      <c r="CL282" s="173" t="str">
        <f>IFERROR(Inv_SY_B!CL282/Inv_SY_B!$CU282-1,"")</f>
        <v/>
      </c>
      <c r="CM282" s="173" t="str">
        <f>IFERROR(Inv_SY_B!CM282/Inv_SY_B!$CU282-1,"")</f>
        <v/>
      </c>
      <c r="CN282" s="173" t="str">
        <f>IFERROR(Inv_SY_B!CN282/Inv_SY_B!$CU282-1,"")</f>
        <v/>
      </c>
      <c r="CO282" s="173" t="str">
        <f>IFERROR(Inv_SY_B!CO282/Inv_SY_B!$CU282-1,"")</f>
        <v/>
      </c>
      <c r="CP282" s="173" t="str">
        <f>IFERROR(Inv_SY_B!CP282/Inv_SY_B!$CU282-1,"")</f>
        <v/>
      </c>
      <c r="CQ282" s="173" t="str">
        <f>IFERROR(Inv_SY_B!CQ282/Inv_SY_B!$CU282-1,"")</f>
        <v/>
      </c>
      <c r="CR282" s="173" t="str">
        <f>IFERROR(Inv_SY_B!CR282/Inv_SY_B!$CU282-1,"")</f>
        <v/>
      </c>
      <c r="CS282" s="173" t="str">
        <f>IFERROR(Inv_SY_B!CS282/Inv_SY_B!$CU282-1,"")</f>
        <v/>
      </c>
      <c r="CT282" s="173" t="str">
        <f>IFERROR(Inv_SY_B!CT282/Inv_SY_B!$CU282-1,"")</f>
        <v/>
      </c>
      <c r="CU282" s="173"/>
      <c r="CV282" s="173"/>
      <c r="CW282" s="173"/>
      <c r="CX282" s="173"/>
    </row>
    <row r="283" spans="2:102">
      <c r="B283" s="164">
        <f t="shared" si="5"/>
        <v>45975</v>
      </c>
      <c r="C283" s="173" t="str">
        <f>IFERROR(Inv_SY_B!C283/Inv_SY_B!$CU283-1,"")</f>
        <v/>
      </c>
      <c r="D283" s="173" t="str">
        <f>IFERROR(Inv_SY_B!D283/Inv_SY_B!$CU283-1,"")</f>
        <v/>
      </c>
      <c r="E283" s="173" t="str">
        <f>IFERROR(Inv_SY_B!E283/Inv_SY_B!$CU283-1,"")</f>
        <v/>
      </c>
      <c r="F283" s="173" t="str">
        <f>IFERROR(Inv_SY_B!F283/Inv_SY_B!$CU283-1,"")</f>
        <v/>
      </c>
      <c r="G283" s="173" t="str">
        <f>IFERROR(Inv_SY_B!G283/Inv_SY_B!$CU283-1,"")</f>
        <v/>
      </c>
      <c r="H283" s="173" t="str">
        <f>IFERROR(Inv_SY_B!H283/Inv_SY_B!$CU283-1,"")</f>
        <v/>
      </c>
      <c r="I283" s="173" t="str">
        <f>IFERROR(Inv_SY_B!I283/Inv_SY_B!$CU283-1,"")</f>
        <v/>
      </c>
      <c r="J283" s="173" t="str">
        <f>IFERROR(Inv_SY_B!J283/Inv_SY_B!$CU283-1,"")</f>
        <v/>
      </c>
      <c r="K283" s="173" t="str">
        <f>IFERROR(Inv_SY_B!K283/Inv_SY_B!$CU283-1,"")</f>
        <v/>
      </c>
      <c r="L283" s="173" t="str">
        <f>IFERROR(Inv_SY_B!L283/Inv_SY_B!$CU283-1,"")</f>
        <v/>
      </c>
      <c r="M283" s="173" t="str">
        <f>IFERROR(Inv_SY_B!M283/Inv_SY_B!$CU283-1,"")</f>
        <v/>
      </c>
      <c r="N283" s="173" t="str">
        <f>IFERROR(Inv_SY_B!N283/Inv_SY_B!$CU283-1,"")</f>
        <v/>
      </c>
      <c r="O283" s="173" t="str">
        <f>IFERROR(Inv_SY_B!O283/Inv_SY_B!$CU283-1,"")</f>
        <v/>
      </c>
      <c r="P283" s="173" t="str">
        <f>IFERROR(Inv_SY_B!P283/Inv_SY_B!$CU283-1,"")</f>
        <v/>
      </c>
      <c r="Q283" s="173" t="str">
        <f>IFERROR(Inv_SY_B!Q283/Inv_SY_B!$CU283-1,"")</f>
        <v/>
      </c>
      <c r="R283" s="173" t="str">
        <f>IFERROR(Inv_SY_B!R283/Inv_SY_B!$CU283-1,"")</f>
        <v/>
      </c>
      <c r="S283" s="173" t="str">
        <f>IFERROR(Inv_SY_B!S283/Inv_SY_B!$CU283-1,"")</f>
        <v/>
      </c>
      <c r="T283" s="173" t="str">
        <f>IFERROR(Inv_SY_B!T283/Inv_SY_B!$CU283-1,"")</f>
        <v/>
      </c>
      <c r="U283" s="173" t="str">
        <f>IFERROR(Inv_SY_B!U283/Inv_SY_B!$CU283-1,"")</f>
        <v/>
      </c>
      <c r="V283" s="173" t="str">
        <f>IFERROR(Inv_SY_B!V283/Inv_SY_B!$CU283-1,"")</f>
        <v/>
      </c>
      <c r="W283" s="173" t="str">
        <f>IFERROR(Inv_SY_B!W283/Inv_SY_B!$CU283-1,"")</f>
        <v/>
      </c>
      <c r="X283" s="173" t="str">
        <f>IFERROR(Inv_SY_B!X283/Inv_SY_B!$CU283-1,"")</f>
        <v/>
      </c>
      <c r="Y283" s="173" t="str">
        <f>IFERROR(Inv_SY_B!Y283/Inv_SY_B!$CU283-1,"")</f>
        <v/>
      </c>
      <c r="Z283" s="173" t="str">
        <f>IFERROR(Inv_SY_B!Z283/Inv_SY_B!$CU283-1,"")</f>
        <v/>
      </c>
      <c r="AA283" s="173" t="str">
        <f>IFERROR(Inv_SY_B!AA283/Inv_SY_B!$CU283-1,"")</f>
        <v/>
      </c>
      <c r="AB283" s="173" t="str">
        <f>IFERROR(Inv_SY_B!AB283/Inv_SY_B!$CU283-1,"")</f>
        <v/>
      </c>
      <c r="AC283" s="173" t="str">
        <f>IFERROR(Inv_SY_B!AC283/Inv_SY_B!$CU283-1,"")</f>
        <v/>
      </c>
      <c r="AD283" s="173" t="str">
        <f>IFERROR(Inv_SY_B!AD283/Inv_SY_B!$CU283-1,"")</f>
        <v/>
      </c>
      <c r="AE283" s="173" t="str">
        <f>IFERROR(Inv_SY_B!AE283/Inv_SY_B!$CU283-1,"")</f>
        <v/>
      </c>
      <c r="AF283" s="173" t="str">
        <f>IFERROR(Inv_SY_B!AF283/Inv_SY_B!$CU283-1,"")</f>
        <v/>
      </c>
      <c r="AG283" s="173" t="str">
        <f>IFERROR(Inv_SY_B!AG283/Inv_SY_B!$CU283-1,"")</f>
        <v/>
      </c>
      <c r="AH283" s="173" t="str">
        <f>IFERROR(Inv_SY_B!AH283/Inv_SY_B!$CU283-1,"")</f>
        <v/>
      </c>
      <c r="AI283" s="173" t="str">
        <f>IFERROR(Inv_SY_B!AI283/Inv_SY_B!$CU283-1,"")</f>
        <v/>
      </c>
      <c r="AJ283" s="173" t="str">
        <f>IFERROR(Inv_SY_B!AJ283/Inv_SY_B!$CU283-1,"")</f>
        <v/>
      </c>
      <c r="AK283" s="173" t="str">
        <f>IFERROR(Inv_SY_B!AK283/Inv_SY_B!$CU283-1,"")</f>
        <v/>
      </c>
      <c r="AL283" s="173" t="str">
        <f>IFERROR(Inv_SY_B!AL283/Inv_SY_B!$CU283-1,"")</f>
        <v/>
      </c>
      <c r="AM283" s="173" t="str">
        <f>IFERROR(Inv_SY_B!AM283/Inv_SY_B!$CU283-1,"")</f>
        <v/>
      </c>
      <c r="AN283" s="173" t="str">
        <f>IFERROR(Inv_SY_B!AN283/Inv_SY_B!$CU283-1,"")</f>
        <v/>
      </c>
      <c r="AO283" s="173" t="str">
        <f>IFERROR(Inv_SY_B!AO283/Inv_SY_B!$CU283-1,"")</f>
        <v/>
      </c>
      <c r="AP283" s="173" t="str">
        <f>IFERROR(Inv_SY_B!AP283/Inv_SY_B!$CU283-1,"")</f>
        <v/>
      </c>
      <c r="AQ283" s="173" t="str">
        <f>IFERROR(Inv_SY_B!AQ283/Inv_SY_B!$CU283-1,"")</f>
        <v/>
      </c>
      <c r="AR283" s="173" t="str">
        <f>IFERROR(Inv_SY_B!AR283/Inv_SY_B!$CU283-1,"")</f>
        <v/>
      </c>
      <c r="AS283" s="173" t="str">
        <f>IFERROR(Inv_SY_B!AS283/Inv_SY_B!$CU283-1,"")</f>
        <v/>
      </c>
      <c r="AT283" s="173" t="str">
        <f>IFERROR(Inv_SY_B!AT283/Inv_SY_B!$CU283-1,"")</f>
        <v/>
      </c>
      <c r="AU283" s="173" t="str">
        <f>IFERROR(Inv_SY_B!AU283/Inv_SY_B!$CU283-1,"")</f>
        <v/>
      </c>
      <c r="AV283" s="173" t="str">
        <f>IFERROR(Inv_SY_B!AV283/Inv_SY_B!$CU283-1,"")</f>
        <v/>
      </c>
      <c r="AW283" s="173" t="str">
        <f>IFERROR(Inv_SY_B!AW283/Inv_SY_B!$CU283-1,"")</f>
        <v/>
      </c>
      <c r="AX283" s="173" t="str">
        <f>IFERROR(Inv_SY_B!AX283/Inv_SY_B!$CU283-1,"")</f>
        <v/>
      </c>
      <c r="AY283" s="173" t="str">
        <f>IFERROR(Inv_SY_B!AY283/Inv_SY_B!$CU283-1,"")</f>
        <v/>
      </c>
      <c r="AZ283" s="173" t="str">
        <f>IFERROR(Inv_SY_B!AZ283/Inv_SY_B!$CU283-1,"")</f>
        <v/>
      </c>
      <c r="BA283" s="173" t="str">
        <f>IFERROR(Inv_SY_B!BA283/Inv_SY_B!$CU283-1,"")</f>
        <v/>
      </c>
      <c r="BB283" s="173" t="str">
        <f>IFERROR(Inv_SY_B!BB283/Inv_SY_B!$CU283-1,"")</f>
        <v/>
      </c>
      <c r="BC283" s="173" t="str">
        <f>IFERROR(Inv_SY_B!BC283/Inv_SY_B!$CU283-1,"")</f>
        <v/>
      </c>
      <c r="BD283" s="173" t="str">
        <f>IFERROR(Inv_SY_B!BD283/Inv_SY_B!$CU283-1,"")</f>
        <v/>
      </c>
      <c r="BE283" s="173" t="str">
        <f>IFERROR(Inv_SY_B!BE283/Inv_SY_B!$CU283-1,"")</f>
        <v/>
      </c>
      <c r="BF283" s="173" t="str">
        <f>IFERROR(Inv_SY_B!BF283/Inv_SY_B!$CU283-1,"")</f>
        <v/>
      </c>
      <c r="BG283" s="173" t="str">
        <f>IFERROR(Inv_SY_B!BG283/Inv_SY_B!$CU283-1,"")</f>
        <v/>
      </c>
      <c r="BH283" s="173" t="str">
        <f>IFERROR(Inv_SY_B!BH283/Inv_SY_B!$CU283-1,"")</f>
        <v/>
      </c>
      <c r="BI283" s="173" t="str">
        <f>IFERROR(Inv_SY_B!BI283/Inv_SY_B!$CU283-1,"")</f>
        <v/>
      </c>
      <c r="BJ283" s="173" t="str">
        <f>IFERROR(Inv_SY_B!BJ283/Inv_SY_B!$CU283-1,"")</f>
        <v/>
      </c>
      <c r="BK283" s="173" t="str">
        <f>IFERROR(Inv_SY_B!BK283/Inv_SY_B!$CU283-1,"")</f>
        <v/>
      </c>
      <c r="BL283" s="173" t="str">
        <f>IFERROR(Inv_SY_B!BL283/Inv_SY_B!$CU283-1,"")</f>
        <v/>
      </c>
      <c r="BM283" s="173" t="str">
        <f>IFERROR(Inv_SY_B!BM283/Inv_SY_B!$CU283-1,"")</f>
        <v/>
      </c>
      <c r="BN283" s="173" t="str">
        <f>IFERROR(Inv_SY_B!BN283/Inv_SY_B!$CU283-1,"")</f>
        <v/>
      </c>
      <c r="BO283" s="173" t="str">
        <f>IFERROR(Inv_SY_B!BO283/Inv_SY_B!$CU283-1,"")</f>
        <v/>
      </c>
      <c r="BP283" s="173" t="str">
        <f>IFERROR(Inv_SY_B!BP283/Inv_SY_B!$CU283-1,"")</f>
        <v/>
      </c>
      <c r="BQ283" s="173" t="str">
        <f>IFERROR(Inv_SY_B!BQ283/Inv_SY_B!$CU283-1,"")</f>
        <v/>
      </c>
      <c r="BR283" s="173" t="str">
        <f>IFERROR(Inv_SY_B!BR283/Inv_SY_B!$CU283-1,"")</f>
        <v/>
      </c>
      <c r="BS283" s="173" t="str">
        <f>IFERROR(Inv_SY_B!BS283/Inv_SY_B!$CU283-1,"")</f>
        <v/>
      </c>
      <c r="BT283" s="173" t="str">
        <f>IFERROR(Inv_SY_B!BT283/Inv_SY_B!$CU283-1,"")</f>
        <v/>
      </c>
      <c r="BU283" s="173" t="str">
        <f>IFERROR(Inv_SY_B!BU283/Inv_SY_B!$CU283-1,"")</f>
        <v/>
      </c>
      <c r="BV283" s="173" t="str">
        <f>IFERROR(Inv_SY_B!BV283/Inv_SY_B!$CU283-1,"")</f>
        <v/>
      </c>
      <c r="BW283" s="173" t="str">
        <f>IFERROR(Inv_SY_B!BW283/Inv_SY_B!$CU283-1,"")</f>
        <v/>
      </c>
      <c r="BX283" s="173" t="str">
        <f>IFERROR(Inv_SY_B!BX283/Inv_SY_B!$CU283-1,"")</f>
        <v/>
      </c>
      <c r="BY283" s="173" t="str">
        <f>IFERROR(Inv_SY_B!BY283/Inv_SY_B!$CU283-1,"")</f>
        <v/>
      </c>
      <c r="BZ283" s="173" t="str">
        <f>IFERROR(Inv_SY_B!BZ283/Inv_SY_B!$CU283-1,"")</f>
        <v/>
      </c>
      <c r="CA283" s="173" t="str">
        <f>IFERROR(Inv_SY_B!CA283/Inv_SY_B!$CU283-1,"")</f>
        <v/>
      </c>
      <c r="CB283" s="173" t="str">
        <f>IFERROR(Inv_SY_B!CB283/Inv_SY_B!$CU283-1,"")</f>
        <v/>
      </c>
      <c r="CC283" s="173" t="str">
        <f>IFERROR(Inv_SY_B!CC283/Inv_SY_B!$CU283-1,"")</f>
        <v/>
      </c>
      <c r="CD283" s="173" t="str">
        <f>IFERROR(Inv_SY_B!CD283/Inv_SY_B!$CU283-1,"")</f>
        <v/>
      </c>
      <c r="CE283" s="173" t="str">
        <f>IFERROR(Inv_SY_B!CE283/Inv_SY_B!$CU283-1,"")</f>
        <v/>
      </c>
      <c r="CF283" s="173" t="str">
        <f>IFERROR(Inv_SY_B!CF283/Inv_SY_B!$CU283-1,"")</f>
        <v/>
      </c>
      <c r="CG283" s="173" t="str">
        <f>IFERROR(Inv_SY_B!CG283/Inv_SY_B!$CU283-1,"")</f>
        <v/>
      </c>
      <c r="CH283" s="173" t="str">
        <f>IFERROR(Inv_SY_B!CH283/Inv_SY_B!$CU283-1,"")</f>
        <v/>
      </c>
      <c r="CI283" s="173" t="str">
        <f>IFERROR(Inv_SY_B!CI283/Inv_SY_B!$CU283-1,"")</f>
        <v/>
      </c>
      <c r="CJ283" s="173" t="str">
        <f>IFERROR(Inv_SY_B!CJ283/Inv_SY_B!$CU283-1,"")</f>
        <v/>
      </c>
      <c r="CK283" s="173" t="str">
        <f>IFERROR(Inv_SY_B!CK283/Inv_SY_B!$CU283-1,"")</f>
        <v/>
      </c>
      <c r="CL283" s="173" t="str">
        <f>IFERROR(Inv_SY_B!CL283/Inv_SY_B!$CU283-1,"")</f>
        <v/>
      </c>
      <c r="CM283" s="173" t="str">
        <f>IFERROR(Inv_SY_B!CM283/Inv_SY_B!$CU283-1,"")</f>
        <v/>
      </c>
      <c r="CN283" s="173" t="str">
        <f>IFERROR(Inv_SY_B!CN283/Inv_SY_B!$CU283-1,"")</f>
        <v/>
      </c>
      <c r="CO283" s="173" t="str">
        <f>IFERROR(Inv_SY_B!CO283/Inv_SY_B!$CU283-1,"")</f>
        <v/>
      </c>
      <c r="CP283" s="173" t="str">
        <f>IFERROR(Inv_SY_B!CP283/Inv_SY_B!$CU283-1,"")</f>
        <v/>
      </c>
      <c r="CQ283" s="173" t="str">
        <f>IFERROR(Inv_SY_B!CQ283/Inv_SY_B!$CU283-1,"")</f>
        <v/>
      </c>
      <c r="CR283" s="173" t="str">
        <f>IFERROR(Inv_SY_B!CR283/Inv_SY_B!$CU283-1,"")</f>
        <v/>
      </c>
      <c r="CS283" s="173" t="str">
        <f>IFERROR(Inv_SY_B!CS283/Inv_SY_B!$CU283-1,"")</f>
        <v/>
      </c>
      <c r="CT283" s="173" t="str">
        <f>IFERROR(Inv_SY_B!CT283/Inv_SY_B!$CU283-1,"")</f>
        <v/>
      </c>
      <c r="CU283" s="173"/>
      <c r="CV283" s="173"/>
      <c r="CW283" s="173"/>
      <c r="CX283" s="173"/>
    </row>
    <row r="284" spans="2:102">
      <c r="B284" s="164">
        <f t="shared" si="5"/>
        <v>45976</v>
      </c>
      <c r="C284" s="173" t="str">
        <f>IFERROR(Inv_SY_B!C284/Inv_SY_B!$CU284-1,"")</f>
        <v/>
      </c>
      <c r="D284" s="173" t="str">
        <f>IFERROR(Inv_SY_B!D284/Inv_SY_B!$CU284-1,"")</f>
        <v/>
      </c>
      <c r="E284" s="173" t="str">
        <f>IFERROR(Inv_SY_B!E284/Inv_SY_B!$CU284-1,"")</f>
        <v/>
      </c>
      <c r="F284" s="173" t="str">
        <f>IFERROR(Inv_SY_B!F284/Inv_SY_B!$CU284-1,"")</f>
        <v/>
      </c>
      <c r="G284" s="173" t="str">
        <f>IFERROR(Inv_SY_B!G284/Inv_SY_B!$CU284-1,"")</f>
        <v/>
      </c>
      <c r="H284" s="173" t="str">
        <f>IFERROR(Inv_SY_B!H284/Inv_SY_B!$CU284-1,"")</f>
        <v/>
      </c>
      <c r="I284" s="173" t="str">
        <f>IFERROR(Inv_SY_B!I284/Inv_SY_B!$CU284-1,"")</f>
        <v/>
      </c>
      <c r="J284" s="173" t="str">
        <f>IFERROR(Inv_SY_B!J284/Inv_SY_B!$CU284-1,"")</f>
        <v/>
      </c>
      <c r="K284" s="173" t="str">
        <f>IFERROR(Inv_SY_B!K284/Inv_SY_B!$CU284-1,"")</f>
        <v/>
      </c>
      <c r="L284" s="173" t="str">
        <f>IFERROR(Inv_SY_B!L284/Inv_SY_B!$CU284-1,"")</f>
        <v/>
      </c>
      <c r="M284" s="173" t="str">
        <f>IFERROR(Inv_SY_B!M284/Inv_SY_B!$CU284-1,"")</f>
        <v/>
      </c>
      <c r="N284" s="173" t="str">
        <f>IFERROR(Inv_SY_B!N284/Inv_SY_B!$CU284-1,"")</f>
        <v/>
      </c>
      <c r="O284" s="173" t="str">
        <f>IFERROR(Inv_SY_B!O284/Inv_SY_B!$CU284-1,"")</f>
        <v/>
      </c>
      <c r="P284" s="173" t="str">
        <f>IFERROR(Inv_SY_B!P284/Inv_SY_B!$CU284-1,"")</f>
        <v/>
      </c>
      <c r="Q284" s="173" t="str">
        <f>IFERROR(Inv_SY_B!Q284/Inv_SY_B!$CU284-1,"")</f>
        <v/>
      </c>
      <c r="R284" s="173" t="str">
        <f>IFERROR(Inv_SY_B!R284/Inv_SY_B!$CU284-1,"")</f>
        <v/>
      </c>
      <c r="S284" s="173" t="str">
        <f>IFERROR(Inv_SY_B!S284/Inv_SY_B!$CU284-1,"")</f>
        <v/>
      </c>
      <c r="T284" s="173" t="str">
        <f>IFERROR(Inv_SY_B!T284/Inv_SY_B!$CU284-1,"")</f>
        <v/>
      </c>
      <c r="U284" s="173" t="str">
        <f>IFERROR(Inv_SY_B!U284/Inv_SY_B!$CU284-1,"")</f>
        <v/>
      </c>
      <c r="V284" s="173" t="str">
        <f>IFERROR(Inv_SY_B!V284/Inv_SY_B!$CU284-1,"")</f>
        <v/>
      </c>
      <c r="W284" s="173" t="str">
        <f>IFERROR(Inv_SY_B!W284/Inv_SY_B!$CU284-1,"")</f>
        <v/>
      </c>
      <c r="X284" s="173" t="str">
        <f>IFERROR(Inv_SY_B!X284/Inv_SY_B!$CU284-1,"")</f>
        <v/>
      </c>
      <c r="Y284" s="173" t="str">
        <f>IFERROR(Inv_SY_B!Y284/Inv_SY_B!$CU284-1,"")</f>
        <v/>
      </c>
      <c r="Z284" s="173" t="str">
        <f>IFERROR(Inv_SY_B!Z284/Inv_SY_B!$CU284-1,"")</f>
        <v/>
      </c>
      <c r="AA284" s="173" t="str">
        <f>IFERROR(Inv_SY_B!AA284/Inv_SY_B!$CU284-1,"")</f>
        <v/>
      </c>
      <c r="AB284" s="173" t="str">
        <f>IFERROR(Inv_SY_B!AB284/Inv_SY_B!$CU284-1,"")</f>
        <v/>
      </c>
      <c r="AC284" s="173" t="str">
        <f>IFERROR(Inv_SY_B!AC284/Inv_SY_B!$CU284-1,"")</f>
        <v/>
      </c>
      <c r="AD284" s="173" t="str">
        <f>IFERROR(Inv_SY_B!AD284/Inv_SY_B!$CU284-1,"")</f>
        <v/>
      </c>
      <c r="AE284" s="173" t="str">
        <f>IFERROR(Inv_SY_B!AE284/Inv_SY_B!$CU284-1,"")</f>
        <v/>
      </c>
      <c r="AF284" s="173" t="str">
        <f>IFERROR(Inv_SY_B!AF284/Inv_SY_B!$CU284-1,"")</f>
        <v/>
      </c>
      <c r="AG284" s="173" t="str">
        <f>IFERROR(Inv_SY_B!AG284/Inv_SY_B!$CU284-1,"")</f>
        <v/>
      </c>
      <c r="AH284" s="173" t="str">
        <f>IFERROR(Inv_SY_B!AH284/Inv_SY_B!$CU284-1,"")</f>
        <v/>
      </c>
      <c r="AI284" s="173" t="str">
        <f>IFERROR(Inv_SY_B!AI284/Inv_SY_B!$CU284-1,"")</f>
        <v/>
      </c>
      <c r="AJ284" s="173" t="str">
        <f>IFERROR(Inv_SY_B!AJ284/Inv_SY_B!$CU284-1,"")</f>
        <v/>
      </c>
      <c r="AK284" s="173" t="str">
        <f>IFERROR(Inv_SY_B!AK284/Inv_SY_B!$CU284-1,"")</f>
        <v/>
      </c>
      <c r="AL284" s="173" t="str">
        <f>IFERROR(Inv_SY_B!AL284/Inv_SY_B!$CU284-1,"")</f>
        <v/>
      </c>
      <c r="AM284" s="173" t="str">
        <f>IFERROR(Inv_SY_B!AM284/Inv_SY_B!$CU284-1,"")</f>
        <v/>
      </c>
      <c r="AN284" s="173" t="str">
        <f>IFERROR(Inv_SY_B!AN284/Inv_SY_B!$CU284-1,"")</f>
        <v/>
      </c>
      <c r="AO284" s="173" t="str">
        <f>IFERROR(Inv_SY_B!AO284/Inv_SY_B!$CU284-1,"")</f>
        <v/>
      </c>
      <c r="AP284" s="173" t="str">
        <f>IFERROR(Inv_SY_B!AP284/Inv_SY_B!$CU284-1,"")</f>
        <v/>
      </c>
      <c r="AQ284" s="173" t="str">
        <f>IFERROR(Inv_SY_B!AQ284/Inv_SY_B!$CU284-1,"")</f>
        <v/>
      </c>
      <c r="AR284" s="173" t="str">
        <f>IFERROR(Inv_SY_B!AR284/Inv_SY_B!$CU284-1,"")</f>
        <v/>
      </c>
      <c r="AS284" s="173" t="str">
        <f>IFERROR(Inv_SY_B!AS284/Inv_SY_B!$CU284-1,"")</f>
        <v/>
      </c>
      <c r="AT284" s="173" t="str">
        <f>IFERROR(Inv_SY_B!AT284/Inv_SY_B!$CU284-1,"")</f>
        <v/>
      </c>
      <c r="AU284" s="173" t="str">
        <f>IFERROR(Inv_SY_B!AU284/Inv_SY_B!$CU284-1,"")</f>
        <v/>
      </c>
      <c r="AV284" s="173" t="str">
        <f>IFERROR(Inv_SY_B!AV284/Inv_SY_B!$CU284-1,"")</f>
        <v/>
      </c>
      <c r="AW284" s="173" t="str">
        <f>IFERROR(Inv_SY_B!AW284/Inv_SY_B!$CU284-1,"")</f>
        <v/>
      </c>
      <c r="AX284" s="173" t="str">
        <f>IFERROR(Inv_SY_B!AX284/Inv_SY_B!$CU284-1,"")</f>
        <v/>
      </c>
      <c r="AY284" s="173" t="str">
        <f>IFERROR(Inv_SY_B!AY284/Inv_SY_B!$CU284-1,"")</f>
        <v/>
      </c>
      <c r="AZ284" s="173" t="str">
        <f>IFERROR(Inv_SY_B!AZ284/Inv_SY_B!$CU284-1,"")</f>
        <v/>
      </c>
      <c r="BA284" s="173" t="str">
        <f>IFERROR(Inv_SY_B!BA284/Inv_SY_B!$CU284-1,"")</f>
        <v/>
      </c>
      <c r="BB284" s="173" t="str">
        <f>IFERROR(Inv_SY_B!BB284/Inv_SY_B!$CU284-1,"")</f>
        <v/>
      </c>
      <c r="BC284" s="173" t="str">
        <f>IFERROR(Inv_SY_B!BC284/Inv_SY_B!$CU284-1,"")</f>
        <v/>
      </c>
      <c r="BD284" s="173" t="str">
        <f>IFERROR(Inv_SY_B!BD284/Inv_SY_B!$CU284-1,"")</f>
        <v/>
      </c>
      <c r="BE284" s="173" t="str">
        <f>IFERROR(Inv_SY_B!BE284/Inv_SY_B!$CU284-1,"")</f>
        <v/>
      </c>
      <c r="BF284" s="173" t="str">
        <f>IFERROR(Inv_SY_B!BF284/Inv_SY_B!$CU284-1,"")</f>
        <v/>
      </c>
      <c r="BG284" s="173" t="str">
        <f>IFERROR(Inv_SY_B!BG284/Inv_SY_B!$CU284-1,"")</f>
        <v/>
      </c>
      <c r="BH284" s="173" t="str">
        <f>IFERROR(Inv_SY_B!BH284/Inv_SY_B!$CU284-1,"")</f>
        <v/>
      </c>
      <c r="BI284" s="173" t="str">
        <f>IFERROR(Inv_SY_B!BI284/Inv_SY_B!$CU284-1,"")</f>
        <v/>
      </c>
      <c r="BJ284" s="173" t="str">
        <f>IFERROR(Inv_SY_B!BJ284/Inv_SY_B!$CU284-1,"")</f>
        <v/>
      </c>
      <c r="BK284" s="173" t="str">
        <f>IFERROR(Inv_SY_B!BK284/Inv_SY_B!$CU284-1,"")</f>
        <v/>
      </c>
      <c r="BL284" s="173" t="str">
        <f>IFERROR(Inv_SY_B!BL284/Inv_SY_B!$CU284-1,"")</f>
        <v/>
      </c>
      <c r="BM284" s="173" t="str">
        <f>IFERROR(Inv_SY_B!BM284/Inv_SY_B!$CU284-1,"")</f>
        <v/>
      </c>
      <c r="BN284" s="173" t="str">
        <f>IFERROR(Inv_SY_B!BN284/Inv_SY_B!$CU284-1,"")</f>
        <v/>
      </c>
      <c r="BO284" s="173" t="str">
        <f>IFERROR(Inv_SY_B!BO284/Inv_SY_B!$CU284-1,"")</f>
        <v/>
      </c>
      <c r="BP284" s="173" t="str">
        <f>IFERROR(Inv_SY_B!BP284/Inv_SY_B!$CU284-1,"")</f>
        <v/>
      </c>
      <c r="BQ284" s="173" t="str">
        <f>IFERROR(Inv_SY_B!BQ284/Inv_SY_B!$CU284-1,"")</f>
        <v/>
      </c>
      <c r="BR284" s="173" t="str">
        <f>IFERROR(Inv_SY_B!BR284/Inv_SY_B!$CU284-1,"")</f>
        <v/>
      </c>
      <c r="BS284" s="173" t="str">
        <f>IFERROR(Inv_SY_B!BS284/Inv_SY_B!$CU284-1,"")</f>
        <v/>
      </c>
      <c r="BT284" s="173" t="str">
        <f>IFERROR(Inv_SY_B!BT284/Inv_SY_B!$CU284-1,"")</f>
        <v/>
      </c>
      <c r="BU284" s="173" t="str">
        <f>IFERROR(Inv_SY_B!BU284/Inv_SY_B!$CU284-1,"")</f>
        <v/>
      </c>
      <c r="BV284" s="173" t="str">
        <f>IFERROR(Inv_SY_B!BV284/Inv_SY_B!$CU284-1,"")</f>
        <v/>
      </c>
      <c r="BW284" s="173" t="str">
        <f>IFERROR(Inv_SY_B!BW284/Inv_SY_B!$CU284-1,"")</f>
        <v/>
      </c>
      <c r="BX284" s="173" t="str">
        <f>IFERROR(Inv_SY_B!BX284/Inv_SY_B!$CU284-1,"")</f>
        <v/>
      </c>
      <c r="BY284" s="173" t="str">
        <f>IFERROR(Inv_SY_B!BY284/Inv_SY_B!$CU284-1,"")</f>
        <v/>
      </c>
      <c r="BZ284" s="173" t="str">
        <f>IFERROR(Inv_SY_B!BZ284/Inv_SY_B!$CU284-1,"")</f>
        <v/>
      </c>
      <c r="CA284" s="173" t="str">
        <f>IFERROR(Inv_SY_B!CA284/Inv_SY_B!$CU284-1,"")</f>
        <v/>
      </c>
      <c r="CB284" s="173" t="str">
        <f>IFERROR(Inv_SY_B!CB284/Inv_SY_B!$CU284-1,"")</f>
        <v/>
      </c>
      <c r="CC284" s="173" t="str">
        <f>IFERROR(Inv_SY_B!CC284/Inv_SY_B!$CU284-1,"")</f>
        <v/>
      </c>
      <c r="CD284" s="173" t="str">
        <f>IFERROR(Inv_SY_B!CD284/Inv_SY_B!$CU284-1,"")</f>
        <v/>
      </c>
      <c r="CE284" s="173" t="str">
        <f>IFERROR(Inv_SY_B!CE284/Inv_SY_B!$CU284-1,"")</f>
        <v/>
      </c>
      <c r="CF284" s="173" t="str">
        <f>IFERROR(Inv_SY_B!CF284/Inv_SY_B!$CU284-1,"")</f>
        <v/>
      </c>
      <c r="CG284" s="173" t="str">
        <f>IFERROR(Inv_SY_B!CG284/Inv_SY_B!$CU284-1,"")</f>
        <v/>
      </c>
      <c r="CH284" s="173" t="str">
        <f>IFERROR(Inv_SY_B!CH284/Inv_SY_B!$CU284-1,"")</f>
        <v/>
      </c>
      <c r="CI284" s="173" t="str">
        <f>IFERROR(Inv_SY_B!CI284/Inv_SY_B!$CU284-1,"")</f>
        <v/>
      </c>
      <c r="CJ284" s="173" t="str">
        <f>IFERROR(Inv_SY_B!CJ284/Inv_SY_B!$CU284-1,"")</f>
        <v/>
      </c>
      <c r="CK284" s="173" t="str">
        <f>IFERROR(Inv_SY_B!CK284/Inv_SY_B!$CU284-1,"")</f>
        <v/>
      </c>
      <c r="CL284" s="173" t="str">
        <f>IFERROR(Inv_SY_B!CL284/Inv_SY_B!$CU284-1,"")</f>
        <v/>
      </c>
      <c r="CM284" s="173" t="str">
        <f>IFERROR(Inv_SY_B!CM284/Inv_SY_B!$CU284-1,"")</f>
        <v/>
      </c>
      <c r="CN284" s="173" t="str">
        <f>IFERROR(Inv_SY_B!CN284/Inv_SY_B!$CU284-1,"")</f>
        <v/>
      </c>
      <c r="CO284" s="173" t="str">
        <f>IFERROR(Inv_SY_B!CO284/Inv_SY_B!$CU284-1,"")</f>
        <v/>
      </c>
      <c r="CP284" s="173" t="str">
        <f>IFERROR(Inv_SY_B!CP284/Inv_SY_B!$CU284-1,"")</f>
        <v/>
      </c>
      <c r="CQ284" s="173" t="str">
        <f>IFERROR(Inv_SY_B!CQ284/Inv_SY_B!$CU284-1,"")</f>
        <v/>
      </c>
      <c r="CR284" s="173" t="str">
        <f>IFERROR(Inv_SY_B!CR284/Inv_SY_B!$CU284-1,"")</f>
        <v/>
      </c>
      <c r="CS284" s="173" t="str">
        <f>IFERROR(Inv_SY_B!CS284/Inv_SY_B!$CU284-1,"")</f>
        <v/>
      </c>
      <c r="CT284" s="173" t="str">
        <f>IFERROR(Inv_SY_B!CT284/Inv_SY_B!$CU284-1,"")</f>
        <v/>
      </c>
      <c r="CU284" s="173"/>
      <c r="CV284" s="173"/>
      <c r="CW284" s="173"/>
      <c r="CX284" s="173"/>
    </row>
    <row r="285" spans="2:102">
      <c r="B285" s="164">
        <f t="shared" si="5"/>
        <v>45977</v>
      </c>
      <c r="C285" s="173" t="str">
        <f>IFERROR(Inv_SY_B!C285/Inv_SY_B!$CU285-1,"")</f>
        <v/>
      </c>
      <c r="D285" s="173" t="str">
        <f>IFERROR(Inv_SY_B!D285/Inv_SY_B!$CU285-1,"")</f>
        <v/>
      </c>
      <c r="E285" s="173" t="str">
        <f>IFERROR(Inv_SY_B!E285/Inv_SY_B!$CU285-1,"")</f>
        <v/>
      </c>
      <c r="F285" s="173" t="str">
        <f>IFERROR(Inv_SY_B!F285/Inv_SY_B!$CU285-1,"")</f>
        <v/>
      </c>
      <c r="G285" s="173" t="str">
        <f>IFERROR(Inv_SY_B!G285/Inv_SY_B!$CU285-1,"")</f>
        <v/>
      </c>
      <c r="H285" s="173" t="str">
        <f>IFERROR(Inv_SY_B!H285/Inv_SY_B!$CU285-1,"")</f>
        <v/>
      </c>
      <c r="I285" s="173" t="str">
        <f>IFERROR(Inv_SY_B!I285/Inv_SY_B!$CU285-1,"")</f>
        <v/>
      </c>
      <c r="J285" s="173" t="str">
        <f>IFERROR(Inv_SY_B!J285/Inv_SY_B!$CU285-1,"")</f>
        <v/>
      </c>
      <c r="K285" s="173" t="str">
        <f>IFERROR(Inv_SY_B!K285/Inv_SY_B!$CU285-1,"")</f>
        <v/>
      </c>
      <c r="L285" s="173" t="str">
        <f>IFERROR(Inv_SY_B!L285/Inv_SY_B!$CU285-1,"")</f>
        <v/>
      </c>
      <c r="M285" s="173" t="str">
        <f>IFERROR(Inv_SY_B!M285/Inv_SY_B!$CU285-1,"")</f>
        <v/>
      </c>
      <c r="N285" s="173" t="str">
        <f>IFERROR(Inv_SY_B!N285/Inv_SY_B!$CU285-1,"")</f>
        <v/>
      </c>
      <c r="O285" s="173" t="str">
        <f>IFERROR(Inv_SY_B!O285/Inv_SY_B!$CU285-1,"")</f>
        <v/>
      </c>
      <c r="P285" s="173" t="str">
        <f>IFERROR(Inv_SY_B!P285/Inv_SY_B!$CU285-1,"")</f>
        <v/>
      </c>
      <c r="Q285" s="173" t="str">
        <f>IFERROR(Inv_SY_B!Q285/Inv_SY_B!$CU285-1,"")</f>
        <v/>
      </c>
      <c r="R285" s="173" t="str">
        <f>IFERROR(Inv_SY_B!R285/Inv_SY_B!$CU285-1,"")</f>
        <v/>
      </c>
      <c r="S285" s="173" t="str">
        <f>IFERROR(Inv_SY_B!S285/Inv_SY_B!$CU285-1,"")</f>
        <v/>
      </c>
      <c r="T285" s="173" t="str">
        <f>IFERROR(Inv_SY_B!T285/Inv_SY_B!$CU285-1,"")</f>
        <v/>
      </c>
      <c r="U285" s="173" t="str">
        <f>IFERROR(Inv_SY_B!U285/Inv_SY_B!$CU285-1,"")</f>
        <v/>
      </c>
      <c r="V285" s="173" t="str">
        <f>IFERROR(Inv_SY_B!V285/Inv_SY_B!$CU285-1,"")</f>
        <v/>
      </c>
      <c r="W285" s="173" t="str">
        <f>IFERROR(Inv_SY_B!W285/Inv_SY_B!$CU285-1,"")</f>
        <v/>
      </c>
      <c r="X285" s="173" t="str">
        <f>IFERROR(Inv_SY_B!X285/Inv_SY_B!$CU285-1,"")</f>
        <v/>
      </c>
      <c r="Y285" s="173" t="str">
        <f>IFERROR(Inv_SY_B!Y285/Inv_SY_B!$CU285-1,"")</f>
        <v/>
      </c>
      <c r="Z285" s="173" t="str">
        <f>IFERROR(Inv_SY_B!Z285/Inv_SY_B!$CU285-1,"")</f>
        <v/>
      </c>
      <c r="AA285" s="173" t="str">
        <f>IFERROR(Inv_SY_B!AA285/Inv_SY_B!$CU285-1,"")</f>
        <v/>
      </c>
      <c r="AB285" s="173" t="str">
        <f>IFERROR(Inv_SY_B!AB285/Inv_SY_B!$CU285-1,"")</f>
        <v/>
      </c>
      <c r="AC285" s="173" t="str">
        <f>IFERROR(Inv_SY_B!AC285/Inv_SY_B!$CU285-1,"")</f>
        <v/>
      </c>
      <c r="AD285" s="173" t="str">
        <f>IFERROR(Inv_SY_B!AD285/Inv_SY_B!$CU285-1,"")</f>
        <v/>
      </c>
      <c r="AE285" s="173" t="str">
        <f>IFERROR(Inv_SY_B!AE285/Inv_SY_B!$CU285-1,"")</f>
        <v/>
      </c>
      <c r="AF285" s="173" t="str">
        <f>IFERROR(Inv_SY_B!AF285/Inv_SY_B!$CU285-1,"")</f>
        <v/>
      </c>
      <c r="AG285" s="173" t="str">
        <f>IFERROR(Inv_SY_B!AG285/Inv_SY_B!$CU285-1,"")</f>
        <v/>
      </c>
      <c r="AH285" s="173" t="str">
        <f>IFERROR(Inv_SY_B!AH285/Inv_SY_B!$CU285-1,"")</f>
        <v/>
      </c>
      <c r="AI285" s="173" t="str">
        <f>IFERROR(Inv_SY_B!AI285/Inv_SY_B!$CU285-1,"")</f>
        <v/>
      </c>
      <c r="AJ285" s="173" t="str">
        <f>IFERROR(Inv_SY_B!AJ285/Inv_SY_B!$CU285-1,"")</f>
        <v/>
      </c>
      <c r="AK285" s="173" t="str">
        <f>IFERROR(Inv_SY_B!AK285/Inv_SY_B!$CU285-1,"")</f>
        <v/>
      </c>
      <c r="AL285" s="173" t="str">
        <f>IFERROR(Inv_SY_B!AL285/Inv_SY_B!$CU285-1,"")</f>
        <v/>
      </c>
      <c r="AM285" s="173" t="str">
        <f>IFERROR(Inv_SY_B!AM285/Inv_SY_B!$CU285-1,"")</f>
        <v/>
      </c>
      <c r="AN285" s="173" t="str">
        <f>IFERROR(Inv_SY_B!AN285/Inv_SY_B!$CU285-1,"")</f>
        <v/>
      </c>
      <c r="AO285" s="173" t="str">
        <f>IFERROR(Inv_SY_B!AO285/Inv_SY_B!$CU285-1,"")</f>
        <v/>
      </c>
      <c r="AP285" s="173" t="str">
        <f>IFERROR(Inv_SY_B!AP285/Inv_SY_B!$CU285-1,"")</f>
        <v/>
      </c>
      <c r="AQ285" s="173" t="str">
        <f>IFERROR(Inv_SY_B!AQ285/Inv_SY_B!$CU285-1,"")</f>
        <v/>
      </c>
      <c r="AR285" s="173" t="str">
        <f>IFERROR(Inv_SY_B!AR285/Inv_SY_B!$CU285-1,"")</f>
        <v/>
      </c>
      <c r="AS285" s="173" t="str">
        <f>IFERROR(Inv_SY_B!AS285/Inv_SY_B!$CU285-1,"")</f>
        <v/>
      </c>
      <c r="AT285" s="173" t="str">
        <f>IFERROR(Inv_SY_B!AT285/Inv_SY_B!$CU285-1,"")</f>
        <v/>
      </c>
      <c r="AU285" s="173" t="str">
        <f>IFERROR(Inv_SY_B!AU285/Inv_SY_B!$CU285-1,"")</f>
        <v/>
      </c>
      <c r="AV285" s="173" t="str">
        <f>IFERROR(Inv_SY_B!AV285/Inv_SY_B!$CU285-1,"")</f>
        <v/>
      </c>
      <c r="AW285" s="173" t="str">
        <f>IFERROR(Inv_SY_B!AW285/Inv_SY_B!$CU285-1,"")</f>
        <v/>
      </c>
      <c r="AX285" s="173" t="str">
        <f>IFERROR(Inv_SY_B!AX285/Inv_SY_B!$CU285-1,"")</f>
        <v/>
      </c>
      <c r="AY285" s="173" t="str">
        <f>IFERROR(Inv_SY_B!AY285/Inv_SY_B!$CU285-1,"")</f>
        <v/>
      </c>
      <c r="AZ285" s="173" t="str">
        <f>IFERROR(Inv_SY_B!AZ285/Inv_SY_B!$CU285-1,"")</f>
        <v/>
      </c>
      <c r="BA285" s="173" t="str">
        <f>IFERROR(Inv_SY_B!BA285/Inv_SY_B!$CU285-1,"")</f>
        <v/>
      </c>
      <c r="BB285" s="173" t="str">
        <f>IFERROR(Inv_SY_B!BB285/Inv_SY_B!$CU285-1,"")</f>
        <v/>
      </c>
      <c r="BC285" s="173" t="str">
        <f>IFERROR(Inv_SY_B!BC285/Inv_SY_B!$CU285-1,"")</f>
        <v/>
      </c>
      <c r="BD285" s="173" t="str">
        <f>IFERROR(Inv_SY_B!BD285/Inv_SY_B!$CU285-1,"")</f>
        <v/>
      </c>
      <c r="BE285" s="173" t="str">
        <f>IFERROR(Inv_SY_B!BE285/Inv_SY_B!$CU285-1,"")</f>
        <v/>
      </c>
      <c r="BF285" s="173" t="str">
        <f>IFERROR(Inv_SY_B!BF285/Inv_SY_B!$CU285-1,"")</f>
        <v/>
      </c>
      <c r="BG285" s="173" t="str">
        <f>IFERROR(Inv_SY_B!BG285/Inv_SY_B!$CU285-1,"")</f>
        <v/>
      </c>
      <c r="BH285" s="173" t="str">
        <f>IFERROR(Inv_SY_B!BH285/Inv_SY_B!$CU285-1,"")</f>
        <v/>
      </c>
      <c r="BI285" s="173" t="str">
        <f>IFERROR(Inv_SY_B!BI285/Inv_SY_B!$CU285-1,"")</f>
        <v/>
      </c>
      <c r="BJ285" s="173" t="str">
        <f>IFERROR(Inv_SY_B!BJ285/Inv_SY_B!$CU285-1,"")</f>
        <v/>
      </c>
      <c r="BK285" s="173" t="str">
        <f>IFERROR(Inv_SY_B!BK285/Inv_SY_B!$CU285-1,"")</f>
        <v/>
      </c>
      <c r="BL285" s="173" t="str">
        <f>IFERROR(Inv_SY_B!BL285/Inv_SY_B!$CU285-1,"")</f>
        <v/>
      </c>
      <c r="BM285" s="173" t="str">
        <f>IFERROR(Inv_SY_B!BM285/Inv_SY_B!$CU285-1,"")</f>
        <v/>
      </c>
      <c r="BN285" s="173" t="str">
        <f>IFERROR(Inv_SY_B!BN285/Inv_SY_B!$CU285-1,"")</f>
        <v/>
      </c>
      <c r="BO285" s="173" t="str">
        <f>IFERROR(Inv_SY_B!BO285/Inv_SY_B!$CU285-1,"")</f>
        <v/>
      </c>
      <c r="BP285" s="173" t="str">
        <f>IFERROR(Inv_SY_B!BP285/Inv_SY_B!$CU285-1,"")</f>
        <v/>
      </c>
      <c r="BQ285" s="173" t="str">
        <f>IFERROR(Inv_SY_B!BQ285/Inv_SY_B!$CU285-1,"")</f>
        <v/>
      </c>
      <c r="BR285" s="173" t="str">
        <f>IFERROR(Inv_SY_B!BR285/Inv_SY_B!$CU285-1,"")</f>
        <v/>
      </c>
      <c r="BS285" s="173" t="str">
        <f>IFERROR(Inv_SY_B!BS285/Inv_SY_B!$CU285-1,"")</f>
        <v/>
      </c>
      <c r="BT285" s="173" t="str">
        <f>IFERROR(Inv_SY_B!BT285/Inv_SY_B!$CU285-1,"")</f>
        <v/>
      </c>
      <c r="BU285" s="173" t="str">
        <f>IFERROR(Inv_SY_B!BU285/Inv_SY_B!$CU285-1,"")</f>
        <v/>
      </c>
      <c r="BV285" s="173" t="str">
        <f>IFERROR(Inv_SY_B!BV285/Inv_SY_B!$CU285-1,"")</f>
        <v/>
      </c>
      <c r="BW285" s="173" t="str">
        <f>IFERROR(Inv_SY_B!BW285/Inv_SY_B!$CU285-1,"")</f>
        <v/>
      </c>
      <c r="BX285" s="173" t="str">
        <f>IFERROR(Inv_SY_B!BX285/Inv_SY_B!$CU285-1,"")</f>
        <v/>
      </c>
      <c r="BY285" s="173" t="str">
        <f>IFERROR(Inv_SY_B!BY285/Inv_SY_B!$CU285-1,"")</f>
        <v/>
      </c>
      <c r="BZ285" s="173" t="str">
        <f>IFERROR(Inv_SY_B!BZ285/Inv_SY_B!$CU285-1,"")</f>
        <v/>
      </c>
      <c r="CA285" s="173" t="str">
        <f>IFERROR(Inv_SY_B!CA285/Inv_SY_B!$CU285-1,"")</f>
        <v/>
      </c>
      <c r="CB285" s="173" t="str">
        <f>IFERROR(Inv_SY_B!CB285/Inv_SY_B!$CU285-1,"")</f>
        <v/>
      </c>
      <c r="CC285" s="173" t="str">
        <f>IFERROR(Inv_SY_B!CC285/Inv_SY_B!$CU285-1,"")</f>
        <v/>
      </c>
      <c r="CD285" s="173" t="str">
        <f>IFERROR(Inv_SY_B!CD285/Inv_SY_B!$CU285-1,"")</f>
        <v/>
      </c>
      <c r="CE285" s="173" t="str">
        <f>IFERROR(Inv_SY_B!CE285/Inv_SY_B!$CU285-1,"")</f>
        <v/>
      </c>
      <c r="CF285" s="173" t="str">
        <f>IFERROR(Inv_SY_B!CF285/Inv_SY_B!$CU285-1,"")</f>
        <v/>
      </c>
      <c r="CG285" s="173" t="str">
        <f>IFERROR(Inv_SY_B!CG285/Inv_SY_B!$CU285-1,"")</f>
        <v/>
      </c>
      <c r="CH285" s="173" t="str">
        <f>IFERROR(Inv_SY_B!CH285/Inv_SY_B!$CU285-1,"")</f>
        <v/>
      </c>
      <c r="CI285" s="173" t="str">
        <f>IFERROR(Inv_SY_B!CI285/Inv_SY_B!$CU285-1,"")</f>
        <v/>
      </c>
      <c r="CJ285" s="173" t="str">
        <f>IFERROR(Inv_SY_B!CJ285/Inv_SY_B!$CU285-1,"")</f>
        <v/>
      </c>
      <c r="CK285" s="173" t="str">
        <f>IFERROR(Inv_SY_B!CK285/Inv_SY_B!$CU285-1,"")</f>
        <v/>
      </c>
      <c r="CL285" s="173" t="str">
        <f>IFERROR(Inv_SY_B!CL285/Inv_SY_B!$CU285-1,"")</f>
        <v/>
      </c>
      <c r="CM285" s="173" t="str">
        <f>IFERROR(Inv_SY_B!CM285/Inv_SY_B!$CU285-1,"")</f>
        <v/>
      </c>
      <c r="CN285" s="173" t="str">
        <f>IFERROR(Inv_SY_B!CN285/Inv_SY_B!$CU285-1,"")</f>
        <v/>
      </c>
      <c r="CO285" s="173" t="str">
        <f>IFERROR(Inv_SY_B!CO285/Inv_SY_B!$CU285-1,"")</f>
        <v/>
      </c>
      <c r="CP285" s="173" t="str">
        <f>IFERROR(Inv_SY_B!CP285/Inv_SY_B!$CU285-1,"")</f>
        <v/>
      </c>
      <c r="CQ285" s="173" t="str">
        <f>IFERROR(Inv_SY_B!CQ285/Inv_SY_B!$CU285-1,"")</f>
        <v/>
      </c>
      <c r="CR285" s="173" t="str">
        <f>IFERROR(Inv_SY_B!CR285/Inv_SY_B!$CU285-1,"")</f>
        <v/>
      </c>
      <c r="CS285" s="173" t="str">
        <f>IFERROR(Inv_SY_B!CS285/Inv_SY_B!$CU285-1,"")</f>
        <v/>
      </c>
      <c r="CT285" s="173" t="str">
        <f>IFERROR(Inv_SY_B!CT285/Inv_SY_B!$CU285-1,"")</f>
        <v/>
      </c>
      <c r="CU285" s="173"/>
      <c r="CV285" s="173"/>
      <c r="CW285" s="173"/>
      <c r="CX285" s="173"/>
    </row>
    <row r="286" spans="2:102">
      <c r="B286" s="164">
        <f t="shared" si="5"/>
        <v>45978</v>
      </c>
      <c r="C286" s="173" t="str">
        <f>IFERROR(Inv_SY_B!C286/Inv_SY_B!$CU286-1,"")</f>
        <v/>
      </c>
      <c r="D286" s="173" t="str">
        <f>IFERROR(Inv_SY_B!D286/Inv_SY_B!$CU286-1,"")</f>
        <v/>
      </c>
      <c r="E286" s="173" t="str">
        <f>IFERROR(Inv_SY_B!E286/Inv_SY_B!$CU286-1,"")</f>
        <v/>
      </c>
      <c r="F286" s="173" t="str">
        <f>IFERROR(Inv_SY_B!F286/Inv_SY_B!$CU286-1,"")</f>
        <v/>
      </c>
      <c r="G286" s="173" t="str">
        <f>IFERROR(Inv_SY_B!G286/Inv_SY_B!$CU286-1,"")</f>
        <v/>
      </c>
      <c r="H286" s="173" t="str">
        <f>IFERROR(Inv_SY_B!H286/Inv_SY_B!$CU286-1,"")</f>
        <v/>
      </c>
      <c r="I286" s="173" t="str">
        <f>IFERROR(Inv_SY_B!I286/Inv_SY_B!$CU286-1,"")</f>
        <v/>
      </c>
      <c r="J286" s="173" t="str">
        <f>IFERROR(Inv_SY_B!J286/Inv_SY_B!$CU286-1,"")</f>
        <v/>
      </c>
      <c r="K286" s="173" t="str">
        <f>IFERROR(Inv_SY_B!K286/Inv_SY_B!$CU286-1,"")</f>
        <v/>
      </c>
      <c r="L286" s="173" t="str">
        <f>IFERROR(Inv_SY_B!L286/Inv_SY_B!$CU286-1,"")</f>
        <v/>
      </c>
      <c r="M286" s="173" t="str">
        <f>IFERROR(Inv_SY_B!M286/Inv_SY_B!$CU286-1,"")</f>
        <v/>
      </c>
      <c r="N286" s="173" t="str">
        <f>IFERROR(Inv_SY_B!N286/Inv_SY_B!$CU286-1,"")</f>
        <v/>
      </c>
      <c r="O286" s="173" t="str">
        <f>IFERROR(Inv_SY_B!O286/Inv_SY_B!$CU286-1,"")</f>
        <v/>
      </c>
      <c r="P286" s="173" t="str">
        <f>IFERROR(Inv_SY_B!P286/Inv_SY_B!$CU286-1,"")</f>
        <v/>
      </c>
      <c r="Q286" s="173" t="str">
        <f>IFERROR(Inv_SY_B!Q286/Inv_SY_B!$CU286-1,"")</f>
        <v/>
      </c>
      <c r="R286" s="173" t="str">
        <f>IFERROR(Inv_SY_B!R286/Inv_SY_B!$CU286-1,"")</f>
        <v/>
      </c>
      <c r="S286" s="173" t="str">
        <f>IFERROR(Inv_SY_B!S286/Inv_SY_B!$CU286-1,"")</f>
        <v/>
      </c>
      <c r="T286" s="173" t="str">
        <f>IFERROR(Inv_SY_B!T286/Inv_SY_B!$CU286-1,"")</f>
        <v/>
      </c>
      <c r="U286" s="173" t="str">
        <f>IFERROR(Inv_SY_B!U286/Inv_SY_B!$CU286-1,"")</f>
        <v/>
      </c>
      <c r="V286" s="173" t="str">
        <f>IFERROR(Inv_SY_B!V286/Inv_SY_B!$CU286-1,"")</f>
        <v/>
      </c>
      <c r="W286" s="173" t="str">
        <f>IFERROR(Inv_SY_B!W286/Inv_SY_B!$CU286-1,"")</f>
        <v/>
      </c>
      <c r="X286" s="173" t="str">
        <f>IFERROR(Inv_SY_B!X286/Inv_SY_B!$CU286-1,"")</f>
        <v/>
      </c>
      <c r="Y286" s="173" t="str">
        <f>IFERROR(Inv_SY_B!Y286/Inv_SY_B!$CU286-1,"")</f>
        <v/>
      </c>
      <c r="Z286" s="173" t="str">
        <f>IFERROR(Inv_SY_B!Z286/Inv_SY_B!$CU286-1,"")</f>
        <v/>
      </c>
      <c r="AA286" s="173" t="str">
        <f>IFERROR(Inv_SY_B!AA286/Inv_SY_B!$CU286-1,"")</f>
        <v/>
      </c>
      <c r="AB286" s="173" t="str">
        <f>IFERROR(Inv_SY_B!AB286/Inv_SY_B!$CU286-1,"")</f>
        <v/>
      </c>
      <c r="AC286" s="173" t="str">
        <f>IFERROR(Inv_SY_B!AC286/Inv_SY_B!$CU286-1,"")</f>
        <v/>
      </c>
      <c r="AD286" s="173" t="str">
        <f>IFERROR(Inv_SY_B!AD286/Inv_SY_B!$CU286-1,"")</f>
        <v/>
      </c>
      <c r="AE286" s="173" t="str">
        <f>IFERROR(Inv_SY_B!AE286/Inv_SY_B!$CU286-1,"")</f>
        <v/>
      </c>
      <c r="AF286" s="173" t="str">
        <f>IFERROR(Inv_SY_B!AF286/Inv_SY_B!$CU286-1,"")</f>
        <v/>
      </c>
      <c r="AG286" s="173" t="str">
        <f>IFERROR(Inv_SY_B!AG286/Inv_SY_B!$CU286-1,"")</f>
        <v/>
      </c>
      <c r="AH286" s="173" t="str">
        <f>IFERROR(Inv_SY_B!AH286/Inv_SY_B!$CU286-1,"")</f>
        <v/>
      </c>
      <c r="AI286" s="173" t="str">
        <f>IFERROR(Inv_SY_B!AI286/Inv_SY_B!$CU286-1,"")</f>
        <v/>
      </c>
      <c r="AJ286" s="173" t="str">
        <f>IFERROR(Inv_SY_B!AJ286/Inv_SY_B!$CU286-1,"")</f>
        <v/>
      </c>
      <c r="AK286" s="173" t="str">
        <f>IFERROR(Inv_SY_B!AK286/Inv_SY_B!$CU286-1,"")</f>
        <v/>
      </c>
      <c r="AL286" s="173" t="str">
        <f>IFERROR(Inv_SY_B!AL286/Inv_SY_B!$CU286-1,"")</f>
        <v/>
      </c>
      <c r="AM286" s="173" t="str">
        <f>IFERROR(Inv_SY_B!AM286/Inv_SY_B!$CU286-1,"")</f>
        <v/>
      </c>
      <c r="AN286" s="173" t="str">
        <f>IFERROR(Inv_SY_B!AN286/Inv_SY_B!$CU286-1,"")</f>
        <v/>
      </c>
      <c r="AO286" s="173" t="str">
        <f>IFERROR(Inv_SY_B!AO286/Inv_SY_B!$CU286-1,"")</f>
        <v/>
      </c>
      <c r="AP286" s="173" t="str">
        <f>IFERROR(Inv_SY_B!AP286/Inv_SY_B!$CU286-1,"")</f>
        <v/>
      </c>
      <c r="AQ286" s="173" t="str">
        <f>IFERROR(Inv_SY_B!AQ286/Inv_SY_B!$CU286-1,"")</f>
        <v/>
      </c>
      <c r="AR286" s="173" t="str">
        <f>IFERROR(Inv_SY_B!AR286/Inv_SY_B!$CU286-1,"")</f>
        <v/>
      </c>
      <c r="AS286" s="173" t="str">
        <f>IFERROR(Inv_SY_B!AS286/Inv_SY_B!$CU286-1,"")</f>
        <v/>
      </c>
      <c r="AT286" s="173" t="str">
        <f>IFERROR(Inv_SY_B!AT286/Inv_SY_B!$CU286-1,"")</f>
        <v/>
      </c>
      <c r="AU286" s="173" t="str">
        <f>IFERROR(Inv_SY_B!AU286/Inv_SY_B!$CU286-1,"")</f>
        <v/>
      </c>
      <c r="AV286" s="173" t="str">
        <f>IFERROR(Inv_SY_B!AV286/Inv_SY_B!$CU286-1,"")</f>
        <v/>
      </c>
      <c r="AW286" s="173" t="str">
        <f>IFERROR(Inv_SY_B!AW286/Inv_SY_B!$CU286-1,"")</f>
        <v/>
      </c>
      <c r="AX286" s="173" t="str">
        <f>IFERROR(Inv_SY_B!AX286/Inv_SY_B!$CU286-1,"")</f>
        <v/>
      </c>
      <c r="AY286" s="173" t="str">
        <f>IFERROR(Inv_SY_B!AY286/Inv_SY_B!$CU286-1,"")</f>
        <v/>
      </c>
      <c r="AZ286" s="173" t="str">
        <f>IFERROR(Inv_SY_B!AZ286/Inv_SY_B!$CU286-1,"")</f>
        <v/>
      </c>
      <c r="BA286" s="173" t="str">
        <f>IFERROR(Inv_SY_B!BA286/Inv_SY_B!$CU286-1,"")</f>
        <v/>
      </c>
      <c r="BB286" s="173" t="str">
        <f>IFERROR(Inv_SY_B!BB286/Inv_SY_B!$CU286-1,"")</f>
        <v/>
      </c>
      <c r="BC286" s="173" t="str">
        <f>IFERROR(Inv_SY_B!BC286/Inv_SY_B!$CU286-1,"")</f>
        <v/>
      </c>
      <c r="BD286" s="173" t="str">
        <f>IFERROR(Inv_SY_B!BD286/Inv_SY_B!$CU286-1,"")</f>
        <v/>
      </c>
      <c r="BE286" s="173" t="str">
        <f>IFERROR(Inv_SY_B!BE286/Inv_SY_B!$CU286-1,"")</f>
        <v/>
      </c>
      <c r="BF286" s="173" t="str">
        <f>IFERROR(Inv_SY_B!BF286/Inv_SY_B!$CU286-1,"")</f>
        <v/>
      </c>
      <c r="BG286" s="173" t="str">
        <f>IFERROR(Inv_SY_B!BG286/Inv_SY_B!$CU286-1,"")</f>
        <v/>
      </c>
      <c r="BH286" s="173" t="str">
        <f>IFERROR(Inv_SY_B!BH286/Inv_SY_B!$CU286-1,"")</f>
        <v/>
      </c>
      <c r="BI286" s="173" t="str">
        <f>IFERROR(Inv_SY_B!BI286/Inv_SY_B!$CU286-1,"")</f>
        <v/>
      </c>
      <c r="BJ286" s="173" t="str">
        <f>IFERROR(Inv_SY_B!BJ286/Inv_SY_B!$CU286-1,"")</f>
        <v/>
      </c>
      <c r="BK286" s="173" t="str">
        <f>IFERROR(Inv_SY_B!BK286/Inv_SY_B!$CU286-1,"")</f>
        <v/>
      </c>
      <c r="BL286" s="173" t="str">
        <f>IFERROR(Inv_SY_B!BL286/Inv_SY_B!$CU286-1,"")</f>
        <v/>
      </c>
      <c r="BM286" s="173" t="str">
        <f>IFERROR(Inv_SY_B!BM286/Inv_SY_B!$CU286-1,"")</f>
        <v/>
      </c>
      <c r="BN286" s="173" t="str">
        <f>IFERROR(Inv_SY_B!BN286/Inv_SY_B!$CU286-1,"")</f>
        <v/>
      </c>
      <c r="BO286" s="173" t="str">
        <f>IFERROR(Inv_SY_B!BO286/Inv_SY_B!$CU286-1,"")</f>
        <v/>
      </c>
      <c r="BP286" s="173" t="str">
        <f>IFERROR(Inv_SY_B!BP286/Inv_SY_B!$CU286-1,"")</f>
        <v/>
      </c>
      <c r="BQ286" s="173" t="str">
        <f>IFERROR(Inv_SY_B!BQ286/Inv_SY_B!$CU286-1,"")</f>
        <v/>
      </c>
      <c r="BR286" s="173" t="str">
        <f>IFERROR(Inv_SY_B!BR286/Inv_SY_B!$CU286-1,"")</f>
        <v/>
      </c>
      <c r="BS286" s="173" t="str">
        <f>IFERROR(Inv_SY_B!BS286/Inv_SY_B!$CU286-1,"")</f>
        <v/>
      </c>
      <c r="BT286" s="173" t="str">
        <f>IFERROR(Inv_SY_B!BT286/Inv_SY_B!$CU286-1,"")</f>
        <v/>
      </c>
      <c r="BU286" s="173" t="str">
        <f>IFERROR(Inv_SY_B!BU286/Inv_SY_B!$CU286-1,"")</f>
        <v/>
      </c>
      <c r="BV286" s="173" t="str">
        <f>IFERROR(Inv_SY_B!BV286/Inv_SY_B!$CU286-1,"")</f>
        <v/>
      </c>
      <c r="BW286" s="173" t="str">
        <f>IFERROR(Inv_SY_B!BW286/Inv_SY_B!$CU286-1,"")</f>
        <v/>
      </c>
      <c r="BX286" s="173" t="str">
        <f>IFERROR(Inv_SY_B!BX286/Inv_SY_B!$CU286-1,"")</f>
        <v/>
      </c>
      <c r="BY286" s="173" t="str">
        <f>IFERROR(Inv_SY_B!BY286/Inv_SY_B!$CU286-1,"")</f>
        <v/>
      </c>
      <c r="BZ286" s="173" t="str">
        <f>IFERROR(Inv_SY_B!BZ286/Inv_SY_B!$CU286-1,"")</f>
        <v/>
      </c>
      <c r="CA286" s="173" t="str">
        <f>IFERROR(Inv_SY_B!CA286/Inv_SY_B!$CU286-1,"")</f>
        <v/>
      </c>
      <c r="CB286" s="173" t="str">
        <f>IFERROR(Inv_SY_B!CB286/Inv_SY_B!$CU286-1,"")</f>
        <v/>
      </c>
      <c r="CC286" s="173" t="str">
        <f>IFERROR(Inv_SY_B!CC286/Inv_SY_B!$CU286-1,"")</f>
        <v/>
      </c>
      <c r="CD286" s="173" t="str">
        <f>IFERROR(Inv_SY_B!CD286/Inv_SY_B!$CU286-1,"")</f>
        <v/>
      </c>
      <c r="CE286" s="173" t="str">
        <f>IFERROR(Inv_SY_B!CE286/Inv_SY_B!$CU286-1,"")</f>
        <v/>
      </c>
      <c r="CF286" s="173" t="str">
        <f>IFERROR(Inv_SY_B!CF286/Inv_SY_B!$CU286-1,"")</f>
        <v/>
      </c>
      <c r="CG286" s="173" t="str">
        <f>IFERROR(Inv_SY_B!CG286/Inv_SY_B!$CU286-1,"")</f>
        <v/>
      </c>
      <c r="CH286" s="173" t="str">
        <f>IFERROR(Inv_SY_B!CH286/Inv_SY_B!$CU286-1,"")</f>
        <v/>
      </c>
      <c r="CI286" s="173" t="str">
        <f>IFERROR(Inv_SY_B!CI286/Inv_SY_B!$CU286-1,"")</f>
        <v/>
      </c>
      <c r="CJ286" s="173" t="str">
        <f>IFERROR(Inv_SY_B!CJ286/Inv_SY_B!$CU286-1,"")</f>
        <v/>
      </c>
      <c r="CK286" s="173" t="str">
        <f>IFERROR(Inv_SY_B!CK286/Inv_SY_B!$CU286-1,"")</f>
        <v/>
      </c>
      <c r="CL286" s="173" t="str">
        <f>IFERROR(Inv_SY_B!CL286/Inv_SY_B!$CU286-1,"")</f>
        <v/>
      </c>
      <c r="CM286" s="173" t="str">
        <f>IFERROR(Inv_SY_B!CM286/Inv_SY_B!$CU286-1,"")</f>
        <v/>
      </c>
      <c r="CN286" s="173" t="str">
        <f>IFERROR(Inv_SY_B!CN286/Inv_SY_B!$CU286-1,"")</f>
        <v/>
      </c>
      <c r="CO286" s="173" t="str">
        <f>IFERROR(Inv_SY_B!CO286/Inv_SY_B!$CU286-1,"")</f>
        <v/>
      </c>
      <c r="CP286" s="173" t="str">
        <f>IFERROR(Inv_SY_B!CP286/Inv_SY_B!$CU286-1,"")</f>
        <v/>
      </c>
      <c r="CQ286" s="173" t="str">
        <f>IFERROR(Inv_SY_B!CQ286/Inv_SY_B!$CU286-1,"")</f>
        <v/>
      </c>
      <c r="CR286" s="173" t="str">
        <f>IFERROR(Inv_SY_B!CR286/Inv_SY_B!$CU286-1,"")</f>
        <v/>
      </c>
      <c r="CS286" s="173" t="str">
        <f>IFERROR(Inv_SY_B!CS286/Inv_SY_B!$CU286-1,"")</f>
        <v/>
      </c>
      <c r="CT286" s="173" t="str">
        <f>IFERROR(Inv_SY_B!CT286/Inv_SY_B!$CU286-1,"")</f>
        <v/>
      </c>
      <c r="CU286" s="173"/>
      <c r="CV286" s="173"/>
      <c r="CW286" s="173"/>
      <c r="CX286" s="173"/>
    </row>
    <row r="287" spans="2:102">
      <c r="B287" s="164">
        <f t="shared" si="5"/>
        <v>45979</v>
      </c>
      <c r="C287" s="173" t="str">
        <f>IFERROR(Inv_SY_B!C318/Inv_SY_B!$CU287-1,"")</f>
        <v/>
      </c>
      <c r="D287" s="173" t="str">
        <f>IFERROR(Inv_SY_B!D318/Inv_SY_B!$CU287-1,"")</f>
        <v/>
      </c>
      <c r="E287" s="173" t="str">
        <f>IFERROR(Inv_SY_B!E318/Inv_SY_B!$CU287-1,"")</f>
        <v/>
      </c>
      <c r="F287" s="173" t="str">
        <f>IFERROR(Inv_SY_B!F318/Inv_SY_B!$CU287-1,"")</f>
        <v/>
      </c>
      <c r="G287" s="173" t="str">
        <f>IFERROR(Inv_SY_B!G318/Inv_SY_B!$CU287-1,"")</f>
        <v/>
      </c>
      <c r="H287" s="173" t="str">
        <f>IFERROR(Inv_SY_B!H318/Inv_SY_B!$CU287-1,"")</f>
        <v/>
      </c>
      <c r="I287" s="173" t="str">
        <f>IFERROR(Inv_SY_B!I318/Inv_SY_B!$CU287-1,"")</f>
        <v/>
      </c>
      <c r="J287" s="173" t="str">
        <f>IFERROR(Inv_SY_B!J318/Inv_SY_B!$CU287-1,"")</f>
        <v/>
      </c>
      <c r="K287" s="173" t="str">
        <f>IFERROR(Inv_SY_B!K318/Inv_SY_B!$CU287-1,"")</f>
        <v/>
      </c>
      <c r="L287" s="173" t="str">
        <f>IFERROR(Inv_SY_B!L318/Inv_SY_B!$CU287-1,"")</f>
        <v/>
      </c>
      <c r="M287" s="173" t="str">
        <f>IFERROR(Inv_SY_B!M318/Inv_SY_B!$CU287-1,"")</f>
        <v/>
      </c>
      <c r="N287" s="173" t="str">
        <f>IFERROR(Inv_SY_B!N318/Inv_SY_B!$CU287-1,"")</f>
        <v/>
      </c>
      <c r="O287" s="173" t="str">
        <f>IFERROR(Inv_SY_B!O318/Inv_SY_B!$CU287-1,"")</f>
        <v/>
      </c>
      <c r="P287" s="173" t="str">
        <f>IFERROR(Inv_SY_B!P318/Inv_SY_B!$CU287-1,"")</f>
        <v/>
      </c>
      <c r="Q287" s="173" t="str">
        <f>IFERROR(Inv_SY_B!Q318/Inv_SY_B!$CU287-1,"")</f>
        <v/>
      </c>
      <c r="R287" s="173" t="str">
        <f>IFERROR(Inv_SY_B!R318/Inv_SY_B!$CU287-1,"")</f>
        <v/>
      </c>
      <c r="S287" s="173" t="str">
        <f>IFERROR(Inv_SY_B!S318/Inv_SY_B!$CU287-1,"")</f>
        <v/>
      </c>
      <c r="T287" s="173" t="str">
        <f>IFERROR(Inv_SY_B!T318/Inv_SY_B!$CU287-1,"")</f>
        <v/>
      </c>
      <c r="U287" s="173" t="str">
        <f>IFERROR(Inv_SY_B!U318/Inv_SY_B!$CU287-1,"")</f>
        <v/>
      </c>
      <c r="V287" s="173" t="str">
        <f>IFERROR(Inv_SY_B!V318/Inv_SY_B!$CU287-1,"")</f>
        <v/>
      </c>
      <c r="W287" s="173" t="str">
        <f>IFERROR(Inv_SY_B!W318/Inv_SY_B!$CU287-1,"")</f>
        <v/>
      </c>
      <c r="X287" s="173" t="str">
        <f>IFERROR(Inv_SY_B!X318/Inv_SY_B!$CU287-1,"")</f>
        <v/>
      </c>
      <c r="Y287" s="173" t="str">
        <f>IFERROR(Inv_SY_B!Y318/Inv_SY_B!$CU287-1,"")</f>
        <v/>
      </c>
      <c r="Z287" s="173" t="str">
        <f>IFERROR(Inv_SY_B!Z318/Inv_SY_B!$CU287-1,"")</f>
        <v/>
      </c>
      <c r="AA287" s="173" t="str">
        <f>IFERROR(Inv_SY_B!AA318/Inv_SY_B!$CU287-1,"")</f>
        <v/>
      </c>
      <c r="AB287" s="173" t="str">
        <f>IFERROR(Inv_SY_B!AB318/Inv_SY_B!$CU287-1,"")</f>
        <v/>
      </c>
      <c r="AC287" s="173" t="str">
        <f>IFERROR(Inv_SY_B!AC318/Inv_SY_B!$CU287-1,"")</f>
        <v/>
      </c>
      <c r="AD287" s="173" t="str">
        <f>IFERROR(Inv_SY_B!AD318/Inv_SY_B!$CU287-1,"")</f>
        <v/>
      </c>
      <c r="AE287" s="173" t="str">
        <f>IFERROR(Inv_SY_B!AE318/Inv_SY_B!$CU287-1,"")</f>
        <v/>
      </c>
      <c r="AF287" s="173" t="str">
        <f>IFERROR(Inv_SY_B!AF318/Inv_SY_B!$CU287-1,"")</f>
        <v/>
      </c>
      <c r="AG287" s="173" t="str">
        <f>IFERROR(Inv_SY_B!AG318/Inv_SY_B!$CU287-1,"")</f>
        <v/>
      </c>
      <c r="AH287" s="173" t="str">
        <f>IFERROR(Inv_SY_B!AH318/Inv_SY_B!$CU287-1,"")</f>
        <v/>
      </c>
      <c r="AI287" s="173" t="str">
        <f>IFERROR(Inv_SY_B!AI318/Inv_SY_B!$CU287-1,"")</f>
        <v/>
      </c>
      <c r="AJ287" s="173" t="str">
        <f>IFERROR(Inv_SY_B!AJ318/Inv_SY_B!$CU287-1,"")</f>
        <v/>
      </c>
      <c r="AK287" s="173" t="str">
        <f>IFERROR(Inv_SY_B!AK318/Inv_SY_B!$CU287-1,"")</f>
        <v/>
      </c>
      <c r="AL287" s="173" t="str">
        <f>IFERROR(Inv_SY_B!AL318/Inv_SY_B!$CU287-1,"")</f>
        <v/>
      </c>
      <c r="AM287" s="173" t="str">
        <f>IFERROR(Inv_SY_B!AM318/Inv_SY_B!$CU287-1,"")</f>
        <v/>
      </c>
      <c r="AN287" s="173" t="str">
        <f>IFERROR(Inv_SY_B!AN318/Inv_SY_B!$CU287-1,"")</f>
        <v/>
      </c>
      <c r="AO287" s="173" t="str">
        <f>IFERROR(Inv_SY_B!AO318/Inv_SY_B!$CU287-1,"")</f>
        <v/>
      </c>
      <c r="AP287" s="173" t="str">
        <f>IFERROR(Inv_SY_B!AP318/Inv_SY_B!$CU287-1,"")</f>
        <v/>
      </c>
      <c r="AQ287" s="173" t="str">
        <f>IFERROR(Inv_SY_B!AQ318/Inv_SY_B!$CU287-1,"")</f>
        <v/>
      </c>
      <c r="AR287" s="173" t="str">
        <f>IFERROR(Inv_SY_B!AR318/Inv_SY_B!$CU287-1,"")</f>
        <v/>
      </c>
      <c r="AS287" s="173" t="str">
        <f>IFERROR(Inv_SY_B!AS318/Inv_SY_B!$CU287-1,"")</f>
        <v/>
      </c>
      <c r="AT287" s="173" t="str">
        <f>IFERROR(Inv_SY_B!AT318/Inv_SY_B!$CU287-1,"")</f>
        <v/>
      </c>
      <c r="AU287" s="173" t="str">
        <f>IFERROR(Inv_SY_B!AU318/Inv_SY_B!$CU287-1,"")</f>
        <v/>
      </c>
      <c r="AV287" s="173" t="str">
        <f>IFERROR(Inv_SY_B!AV318/Inv_SY_B!$CU287-1,"")</f>
        <v/>
      </c>
      <c r="AW287" s="173" t="str">
        <f>IFERROR(Inv_SY_B!AW318/Inv_SY_B!$CU287-1,"")</f>
        <v/>
      </c>
      <c r="AX287" s="173" t="str">
        <f>IFERROR(Inv_SY_B!AX318/Inv_SY_B!$CU287-1,"")</f>
        <v/>
      </c>
      <c r="AY287" s="173" t="str">
        <f>IFERROR(Inv_SY_B!AY318/Inv_SY_B!$CU287-1,"")</f>
        <v/>
      </c>
      <c r="AZ287" s="173" t="str">
        <f>IFERROR(Inv_SY_B!AZ318/Inv_SY_B!$CU287-1,"")</f>
        <v/>
      </c>
      <c r="BA287" s="173" t="str">
        <f>IFERROR(Inv_SY_B!BA318/Inv_SY_B!$CU287-1,"")</f>
        <v/>
      </c>
      <c r="BB287" s="173" t="str">
        <f>IFERROR(Inv_SY_B!BB318/Inv_SY_B!$CU287-1,"")</f>
        <v/>
      </c>
      <c r="BC287" s="173" t="str">
        <f>IFERROR(Inv_SY_B!BC318/Inv_SY_B!$CU287-1,"")</f>
        <v/>
      </c>
      <c r="BD287" s="173" t="str">
        <f>IFERROR(Inv_SY_B!BD318/Inv_SY_B!$CU287-1,"")</f>
        <v/>
      </c>
      <c r="BE287" s="173" t="str">
        <f>IFERROR(Inv_SY_B!BE318/Inv_SY_B!$CU287-1,"")</f>
        <v/>
      </c>
      <c r="BF287" s="173" t="str">
        <f>IFERROR(Inv_SY_B!BF318/Inv_SY_B!$CU287-1,"")</f>
        <v/>
      </c>
      <c r="BG287" s="173" t="str">
        <f>IFERROR(Inv_SY_B!BG318/Inv_SY_B!$CU287-1,"")</f>
        <v/>
      </c>
      <c r="BH287" s="173" t="str">
        <f>IFERROR(Inv_SY_B!BH318/Inv_SY_B!$CU287-1,"")</f>
        <v/>
      </c>
      <c r="BI287" s="173" t="str">
        <f>IFERROR(Inv_SY_B!BI318/Inv_SY_B!$CU287-1,"")</f>
        <v/>
      </c>
      <c r="BJ287" s="173" t="str">
        <f>IFERROR(Inv_SY_B!BJ318/Inv_SY_B!$CU287-1,"")</f>
        <v/>
      </c>
      <c r="BK287" s="173" t="str">
        <f>IFERROR(Inv_SY_B!BK318/Inv_SY_B!$CU287-1,"")</f>
        <v/>
      </c>
      <c r="BL287" s="173" t="str">
        <f>IFERROR(Inv_SY_B!BL318/Inv_SY_B!$CU287-1,"")</f>
        <v/>
      </c>
      <c r="BM287" s="173" t="str">
        <f>IFERROR(Inv_SY_B!BM318/Inv_SY_B!$CU287-1,"")</f>
        <v/>
      </c>
      <c r="BN287" s="173" t="str">
        <f>IFERROR(Inv_SY_B!BN318/Inv_SY_B!$CU287-1,"")</f>
        <v/>
      </c>
      <c r="BO287" s="173" t="str">
        <f>IFERROR(Inv_SY_B!BO318/Inv_SY_B!$CU287-1,"")</f>
        <v/>
      </c>
      <c r="BP287" s="173" t="str">
        <f>IFERROR(Inv_SY_B!BP318/Inv_SY_B!$CU287-1,"")</f>
        <v/>
      </c>
      <c r="BQ287" s="173" t="str">
        <f>IFERROR(Inv_SY_B!BQ318/Inv_SY_B!$CU287-1,"")</f>
        <v/>
      </c>
      <c r="BR287" s="173" t="str">
        <f>IFERROR(Inv_SY_B!BR318/Inv_SY_B!$CU287-1,"")</f>
        <v/>
      </c>
      <c r="BS287" s="173" t="str">
        <f>IFERROR(Inv_SY_B!BS318/Inv_SY_B!$CU287-1,"")</f>
        <v/>
      </c>
      <c r="BT287" s="173" t="str">
        <f>IFERROR(Inv_SY_B!BT318/Inv_SY_B!$CU287-1,"")</f>
        <v/>
      </c>
      <c r="BU287" s="173" t="str">
        <f>IFERROR(Inv_SY_B!BU318/Inv_SY_B!$CU287-1,"")</f>
        <v/>
      </c>
      <c r="BV287" s="173" t="str">
        <f>IFERROR(Inv_SY_B!BV318/Inv_SY_B!$CU287-1,"")</f>
        <v/>
      </c>
      <c r="BW287" s="173" t="str">
        <f>IFERROR(Inv_SY_B!BW318/Inv_SY_B!$CU287-1,"")</f>
        <v/>
      </c>
      <c r="BX287" s="173" t="str">
        <f>IFERROR(Inv_SY_B!BX318/Inv_SY_B!$CU287-1,"")</f>
        <v/>
      </c>
      <c r="BY287" s="173" t="str">
        <f>IFERROR(Inv_SY_B!BY318/Inv_SY_B!$CU287-1,"")</f>
        <v/>
      </c>
      <c r="BZ287" s="173" t="str">
        <f>IFERROR(Inv_SY_B!BZ318/Inv_SY_B!$CU287-1,"")</f>
        <v/>
      </c>
      <c r="CA287" s="173" t="str">
        <f>IFERROR(Inv_SY_B!CA318/Inv_SY_B!$CU287-1,"")</f>
        <v/>
      </c>
      <c r="CB287" s="173" t="str">
        <f>IFERROR(Inv_SY_B!CB318/Inv_SY_B!$CU287-1,"")</f>
        <v/>
      </c>
      <c r="CC287" s="173" t="str">
        <f>IFERROR(Inv_SY_B!CC318/Inv_SY_B!$CU287-1,"")</f>
        <v/>
      </c>
      <c r="CD287" s="173" t="str">
        <f>IFERROR(Inv_SY_B!CD318/Inv_SY_B!$CU287-1,"")</f>
        <v/>
      </c>
      <c r="CE287" s="173" t="str">
        <f>IFERROR(Inv_SY_B!CE318/Inv_SY_B!$CU287-1,"")</f>
        <v/>
      </c>
      <c r="CF287" s="173" t="str">
        <f>IFERROR(Inv_SY_B!CF318/Inv_SY_B!$CU287-1,"")</f>
        <v/>
      </c>
      <c r="CG287" s="173" t="str">
        <f>IFERROR(Inv_SY_B!CG318/Inv_SY_B!$CU287-1,"")</f>
        <v/>
      </c>
      <c r="CH287" s="173" t="str">
        <f>IFERROR(Inv_SY_B!CH318/Inv_SY_B!$CU287-1,"")</f>
        <v/>
      </c>
      <c r="CI287" s="173" t="str">
        <f>IFERROR(Inv_SY_B!CI318/Inv_SY_B!$CU287-1,"")</f>
        <v/>
      </c>
      <c r="CJ287" s="173" t="str">
        <f>IFERROR(Inv_SY_B!CJ318/Inv_SY_B!$CU287-1,"")</f>
        <v/>
      </c>
      <c r="CK287" s="173" t="str">
        <f>IFERROR(Inv_SY_B!CK318/Inv_SY_B!$CU287-1,"")</f>
        <v/>
      </c>
      <c r="CL287" s="173" t="str">
        <f>IFERROR(Inv_SY_B!CL318/Inv_SY_B!$CU287-1,"")</f>
        <v/>
      </c>
      <c r="CM287" s="173" t="str">
        <f>IFERROR(Inv_SY_B!CM318/Inv_SY_B!$CU287-1,"")</f>
        <v/>
      </c>
      <c r="CN287" s="173" t="str">
        <f>IFERROR(Inv_SY_B!CN318/Inv_SY_B!$CU287-1,"")</f>
        <v/>
      </c>
      <c r="CO287" s="173" t="str">
        <f>IFERROR(Inv_SY_B!CO318/Inv_SY_B!$CU287-1,"")</f>
        <v/>
      </c>
      <c r="CP287" s="173" t="str">
        <f>IFERROR(Inv_SY_B!CP318/Inv_SY_B!$CU287-1,"")</f>
        <v/>
      </c>
      <c r="CQ287" s="173" t="str">
        <f>IFERROR(Inv_SY_B!CQ318/Inv_SY_B!$CU287-1,"")</f>
        <v/>
      </c>
      <c r="CR287" s="173" t="str">
        <f>IFERROR(Inv_SY_B!CR318/Inv_SY_B!$CU287-1,"")</f>
        <v/>
      </c>
      <c r="CS287" s="173" t="str">
        <f>IFERROR(Inv_SY_B!CS318/Inv_SY_B!$CU287-1,"")</f>
        <v/>
      </c>
      <c r="CT287" s="173" t="str">
        <f>IFERROR(Inv_SY_B!CT318/Inv_SY_B!$CU287-1,"")</f>
        <v/>
      </c>
      <c r="CU287" s="173"/>
      <c r="CV287" s="173"/>
      <c r="CW287" s="173"/>
      <c r="CX287" s="173"/>
    </row>
    <row r="288" spans="2:102">
      <c r="B288" s="164">
        <f t="shared" si="5"/>
        <v>45980</v>
      </c>
      <c r="C288" s="173" t="str">
        <f>IFERROR(Inv_SY_B!C319/Inv_SY_B!$CU288-1,"")</f>
        <v/>
      </c>
      <c r="D288" s="173" t="str">
        <f>IFERROR(Inv_SY_B!D319/Inv_SY_B!$CU288-1,"")</f>
        <v/>
      </c>
      <c r="E288" s="173" t="str">
        <f>IFERROR(Inv_SY_B!E319/Inv_SY_B!$CU288-1,"")</f>
        <v/>
      </c>
      <c r="F288" s="173" t="str">
        <f>IFERROR(Inv_SY_B!F319/Inv_SY_B!$CU288-1,"")</f>
        <v/>
      </c>
      <c r="G288" s="173" t="str">
        <f>IFERROR(Inv_SY_B!G319/Inv_SY_B!$CU288-1,"")</f>
        <v/>
      </c>
      <c r="H288" s="173" t="str">
        <f>IFERROR(Inv_SY_B!H319/Inv_SY_B!$CU288-1,"")</f>
        <v/>
      </c>
      <c r="I288" s="173" t="str">
        <f>IFERROR(Inv_SY_B!I319/Inv_SY_B!$CU288-1,"")</f>
        <v/>
      </c>
      <c r="J288" s="173" t="str">
        <f>IFERROR(Inv_SY_B!J319/Inv_SY_B!$CU288-1,"")</f>
        <v/>
      </c>
      <c r="K288" s="173" t="str">
        <f>IFERROR(Inv_SY_B!K319/Inv_SY_B!$CU288-1,"")</f>
        <v/>
      </c>
      <c r="L288" s="173" t="str">
        <f>IFERROR(Inv_SY_B!L319/Inv_SY_B!$CU288-1,"")</f>
        <v/>
      </c>
      <c r="M288" s="173" t="str">
        <f>IFERROR(Inv_SY_B!M319/Inv_SY_B!$CU288-1,"")</f>
        <v/>
      </c>
      <c r="N288" s="173" t="str">
        <f>IFERROR(Inv_SY_B!N319/Inv_SY_B!$CU288-1,"")</f>
        <v/>
      </c>
      <c r="O288" s="173" t="str">
        <f>IFERROR(Inv_SY_B!O319/Inv_SY_B!$CU288-1,"")</f>
        <v/>
      </c>
      <c r="P288" s="173" t="str">
        <f>IFERROR(Inv_SY_B!P319/Inv_SY_B!$CU288-1,"")</f>
        <v/>
      </c>
      <c r="Q288" s="173" t="str">
        <f>IFERROR(Inv_SY_B!Q319/Inv_SY_B!$CU288-1,"")</f>
        <v/>
      </c>
      <c r="R288" s="173" t="str">
        <f>IFERROR(Inv_SY_B!R319/Inv_SY_B!$CU288-1,"")</f>
        <v/>
      </c>
      <c r="S288" s="173" t="str">
        <f>IFERROR(Inv_SY_B!S319/Inv_SY_B!$CU288-1,"")</f>
        <v/>
      </c>
      <c r="T288" s="173" t="str">
        <f>IFERROR(Inv_SY_B!T319/Inv_SY_B!$CU288-1,"")</f>
        <v/>
      </c>
      <c r="U288" s="173" t="str">
        <f>IFERROR(Inv_SY_B!U319/Inv_SY_B!$CU288-1,"")</f>
        <v/>
      </c>
      <c r="V288" s="173" t="str">
        <f>IFERROR(Inv_SY_B!V319/Inv_SY_B!$CU288-1,"")</f>
        <v/>
      </c>
      <c r="W288" s="173" t="str">
        <f>IFERROR(Inv_SY_B!W319/Inv_SY_B!$CU288-1,"")</f>
        <v/>
      </c>
      <c r="X288" s="173" t="str">
        <f>IFERROR(Inv_SY_B!X319/Inv_SY_B!$CU288-1,"")</f>
        <v/>
      </c>
      <c r="Y288" s="173" t="str">
        <f>IFERROR(Inv_SY_B!Y319/Inv_SY_B!$CU288-1,"")</f>
        <v/>
      </c>
      <c r="Z288" s="173" t="str">
        <f>IFERROR(Inv_SY_B!Z319/Inv_SY_B!$CU288-1,"")</f>
        <v/>
      </c>
      <c r="AA288" s="173" t="str">
        <f>IFERROR(Inv_SY_B!AA319/Inv_SY_B!$CU288-1,"")</f>
        <v/>
      </c>
      <c r="AB288" s="173" t="str">
        <f>IFERROR(Inv_SY_B!AB319/Inv_SY_B!$CU288-1,"")</f>
        <v/>
      </c>
      <c r="AC288" s="173" t="str">
        <f>IFERROR(Inv_SY_B!AC319/Inv_SY_B!$CU288-1,"")</f>
        <v/>
      </c>
      <c r="AD288" s="173" t="str">
        <f>IFERROR(Inv_SY_B!AD319/Inv_SY_B!$CU288-1,"")</f>
        <v/>
      </c>
      <c r="AE288" s="173" t="str">
        <f>IFERROR(Inv_SY_B!AE319/Inv_SY_B!$CU288-1,"")</f>
        <v/>
      </c>
      <c r="AF288" s="173" t="str">
        <f>IFERROR(Inv_SY_B!AF319/Inv_SY_B!$CU288-1,"")</f>
        <v/>
      </c>
      <c r="AG288" s="173" t="str">
        <f>IFERROR(Inv_SY_B!AG319/Inv_SY_B!$CU288-1,"")</f>
        <v/>
      </c>
      <c r="AH288" s="173" t="str">
        <f>IFERROR(Inv_SY_B!AH319/Inv_SY_B!$CU288-1,"")</f>
        <v/>
      </c>
      <c r="AI288" s="173" t="str">
        <f>IFERROR(Inv_SY_B!AI319/Inv_SY_B!$CU288-1,"")</f>
        <v/>
      </c>
      <c r="AJ288" s="173" t="str">
        <f>IFERROR(Inv_SY_B!AJ319/Inv_SY_B!$CU288-1,"")</f>
        <v/>
      </c>
      <c r="AK288" s="173" t="str">
        <f>IFERROR(Inv_SY_B!AK319/Inv_SY_B!$CU288-1,"")</f>
        <v/>
      </c>
      <c r="AL288" s="173" t="str">
        <f>IFERROR(Inv_SY_B!AL319/Inv_SY_B!$CU288-1,"")</f>
        <v/>
      </c>
      <c r="AM288" s="173" t="str">
        <f>IFERROR(Inv_SY_B!AM319/Inv_SY_B!$CU288-1,"")</f>
        <v/>
      </c>
      <c r="AN288" s="173" t="str">
        <f>IFERROR(Inv_SY_B!AN319/Inv_SY_B!$CU288-1,"")</f>
        <v/>
      </c>
      <c r="AO288" s="173" t="str">
        <f>IFERROR(Inv_SY_B!AO319/Inv_SY_B!$CU288-1,"")</f>
        <v/>
      </c>
      <c r="AP288" s="173" t="str">
        <f>IFERROR(Inv_SY_B!AP319/Inv_SY_B!$CU288-1,"")</f>
        <v/>
      </c>
      <c r="AQ288" s="173" t="str">
        <f>IFERROR(Inv_SY_B!AQ319/Inv_SY_B!$CU288-1,"")</f>
        <v/>
      </c>
      <c r="AR288" s="173" t="str">
        <f>IFERROR(Inv_SY_B!AR319/Inv_SY_B!$CU288-1,"")</f>
        <v/>
      </c>
      <c r="AS288" s="173" t="str">
        <f>IFERROR(Inv_SY_B!AS319/Inv_SY_B!$CU288-1,"")</f>
        <v/>
      </c>
      <c r="AT288" s="173" t="str">
        <f>IFERROR(Inv_SY_B!AT319/Inv_SY_B!$CU288-1,"")</f>
        <v/>
      </c>
      <c r="AU288" s="173" t="str">
        <f>IFERROR(Inv_SY_B!AU319/Inv_SY_B!$CU288-1,"")</f>
        <v/>
      </c>
      <c r="AV288" s="173" t="str">
        <f>IFERROR(Inv_SY_B!AV319/Inv_SY_B!$CU288-1,"")</f>
        <v/>
      </c>
      <c r="AW288" s="173" t="str">
        <f>IFERROR(Inv_SY_B!AW319/Inv_SY_B!$CU288-1,"")</f>
        <v/>
      </c>
      <c r="AX288" s="173" t="str">
        <f>IFERROR(Inv_SY_B!AX319/Inv_SY_B!$CU288-1,"")</f>
        <v/>
      </c>
      <c r="AY288" s="173" t="str">
        <f>IFERROR(Inv_SY_B!AY319/Inv_SY_B!$CU288-1,"")</f>
        <v/>
      </c>
      <c r="AZ288" s="173" t="str">
        <f>IFERROR(Inv_SY_B!AZ319/Inv_SY_B!$CU288-1,"")</f>
        <v/>
      </c>
      <c r="BA288" s="173" t="str">
        <f>IFERROR(Inv_SY_B!BA319/Inv_SY_B!$CU288-1,"")</f>
        <v/>
      </c>
      <c r="BB288" s="173" t="str">
        <f>IFERROR(Inv_SY_B!BB319/Inv_SY_B!$CU288-1,"")</f>
        <v/>
      </c>
      <c r="BC288" s="173" t="str">
        <f>IFERROR(Inv_SY_B!BC319/Inv_SY_B!$CU288-1,"")</f>
        <v/>
      </c>
      <c r="BD288" s="173" t="str">
        <f>IFERROR(Inv_SY_B!BD319/Inv_SY_B!$CU288-1,"")</f>
        <v/>
      </c>
      <c r="BE288" s="173" t="str">
        <f>IFERROR(Inv_SY_B!BE319/Inv_SY_B!$CU288-1,"")</f>
        <v/>
      </c>
      <c r="BF288" s="173" t="str">
        <f>IFERROR(Inv_SY_B!BF319/Inv_SY_B!$CU288-1,"")</f>
        <v/>
      </c>
      <c r="BG288" s="173" t="str">
        <f>IFERROR(Inv_SY_B!BG319/Inv_SY_B!$CU288-1,"")</f>
        <v/>
      </c>
      <c r="BH288" s="173" t="str">
        <f>IFERROR(Inv_SY_B!BH319/Inv_SY_B!$CU288-1,"")</f>
        <v/>
      </c>
      <c r="BI288" s="173" t="str">
        <f>IFERROR(Inv_SY_B!BI319/Inv_SY_B!$CU288-1,"")</f>
        <v/>
      </c>
      <c r="BJ288" s="173" t="str">
        <f>IFERROR(Inv_SY_B!BJ319/Inv_SY_B!$CU288-1,"")</f>
        <v/>
      </c>
      <c r="BK288" s="173" t="str">
        <f>IFERROR(Inv_SY_B!BK319/Inv_SY_B!$CU288-1,"")</f>
        <v/>
      </c>
      <c r="BL288" s="173" t="str">
        <f>IFERROR(Inv_SY_B!BL319/Inv_SY_B!$CU288-1,"")</f>
        <v/>
      </c>
      <c r="BM288" s="173" t="str">
        <f>IFERROR(Inv_SY_B!BM319/Inv_SY_B!$CU288-1,"")</f>
        <v/>
      </c>
      <c r="BN288" s="173" t="str">
        <f>IFERROR(Inv_SY_B!BN319/Inv_SY_B!$CU288-1,"")</f>
        <v/>
      </c>
      <c r="BO288" s="173" t="str">
        <f>IFERROR(Inv_SY_B!BO319/Inv_SY_B!$CU288-1,"")</f>
        <v/>
      </c>
      <c r="BP288" s="173" t="str">
        <f>IFERROR(Inv_SY_B!BP319/Inv_SY_B!$CU288-1,"")</f>
        <v/>
      </c>
      <c r="BQ288" s="173" t="str">
        <f>IFERROR(Inv_SY_B!BQ319/Inv_SY_B!$CU288-1,"")</f>
        <v/>
      </c>
      <c r="BR288" s="173" t="str">
        <f>IFERROR(Inv_SY_B!BR319/Inv_SY_B!$CU288-1,"")</f>
        <v/>
      </c>
      <c r="BS288" s="173" t="str">
        <f>IFERROR(Inv_SY_B!BS319/Inv_SY_B!$CU288-1,"")</f>
        <v/>
      </c>
      <c r="BT288" s="173" t="str">
        <f>IFERROR(Inv_SY_B!BT319/Inv_SY_B!$CU288-1,"")</f>
        <v/>
      </c>
      <c r="BU288" s="173" t="str">
        <f>IFERROR(Inv_SY_B!BU319/Inv_SY_B!$CU288-1,"")</f>
        <v/>
      </c>
      <c r="BV288" s="173" t="str">
        <f>IFERROR(Inv_SY_B!BV319/Inv_SY_B!$CU288-1,"")</f>
        <v/>
      </c>
      <c r="BW288" s="173" t="str">
        <f>IFERROR(Inv_SY_B!BW319/Inv_SY_B!$CU288-1,"")</f>
        <v/>
      </c>
      <c r="BX288" s="173" t="str">
        <f>IFERROR(Inv_SY_B!BX319/Inv_SY_B!$CU288-1,"")</f>
        <v/>
      </c>
      <c r="BY288" s="173" t="str">
        <f>IFERROR(Inv_SY_B!BY319/Inv_SY_B!$CU288-1,"")</f>
        <v/>
      </c>
      <c r="BZ288" s="173" t="str">
        <f>IFERROR(Inv_SY_B!BZ319/Inv_SY_B!$CU288-1,"")</f>
        <v/>
      </c>
      <c r="CA288" s="173" t="str">
        <f>IFERROR(Inv_SY_B!CA319/Inv_SY_B!$CU288-1,"")</f>
        <v/>
      </c>
      <c r="CB288" s="173" t="str">
        <f>IFERROR(Inv_SY_B!CB319/Inv_SY_B!$CU288-1,"")</f>
        <v/>
      </c>
      <c r="CC288" s="173" t="str">
        <f>IFERROR(Inv_SY_B!CC319/Inv_SY_B!$CU288-1,"")</f>
        <v/>
      </c>
      <c r="CD288" s="173" t="str">
        <f>IFERROR(Inv_SY_B!CD319/Inv_SY_B!$CU288-1,"")</f>
        <v/>
      </c>
      <c r="CE288" s="173" t="str">
        <f>IFERROR(Inv_SY_B!CE319/Inv_SY_B!$CU288-1,"")</f>
        <v/>
      </c>
      <c r="CF288" s="173" t="str">
        <f>IFERROR(Inv_SY_B!CF319/Inv_SY_B!$CU288-1,"")</f>
        <v/>
      </c>
      <c r="CG288" s="173" t="str">
        <f>IFERROR(Inv_SY_B!CG319/Inv_SY_B!$CU288-1,"")</f>
        <v/>
      </c>
      <c r="CH288" s="173" t="str">
        <f>IFERROR(Inv_SY_B!CH319/Inv_SY_B!$CU288-1,"")</f>
        <v/>
      </c>
      <c r="CI288" s="173" t="str">
        <f>IFERROR(Inv_SY_B!CI319/Inv_SY_B!$CU288-1,"")</f>
        <v/>
      </c>
      <c r="CJ288" s="173" t="str">
        <f>IFERROR(Inv_SY_B!CJ319/Inv_SY_B!$CU288-1,"")</f>
        <v/>
      </c>
      <c r="CK288" s="173" t="str">
        <f>IFERROR(Inv_SY_B!CK319/Inv_SY_B!$CU288-1,"")</f>
        <v/>
      </c>
      <c r="CL288" s="173" t="str">
        <f>IFERROR(Inv_SY_B!CL319/Inv_SY_B!$CU288-1,"")</f>
        <v/>
      </c>
      <c r="CM288" s="173" t="str">
        <f>IFERROR(Inv_SY_B!CM319/Inv_SY_B!$CU288-1,"")</f>
        <v/>
      </c>
      <c r="CN288" s="173" t="str">
        <f>IFERROR(Inv_SY_B!CN319/Inv_SY_B!$CU288-1,"")</f>
        <v/>
      </c>
      <c r="CO288" s="173" t="str">
        <f>IFERROR(Inv_SY_B!CO319/Inv_SY_B!$CU288-1,"")</f>
        <v/>
      </c>
      <c r="CP288" s="173" t="str">
        <f>IFERROR(Inv_SY_B!CP319/Inv_SY_B!$CU288-1,"")</f>
        <v/>
      </c>
      <c r="CQ288" s="173" t="str">
        <f>IFERROR(Inv_SY_B!CQ319/Inv_SY_B!$CU288-1,"")</f>
        <v/>
      </c>
      <c r="CR288" s="173" t="str">
        <f>IFERROR(Inv_SY_B!CR319/Inv_SY_B!$CU288-1,"")</f>
        <v/>
      </c>
      <c r="CS288" s="173" t="str">
        <f>IFERROR(Inv_SY_B!CS319/Inv_SY_B!$CU288-1,"")</f>
        <v/>
      </c>
      <c r="CT288" s="173" t="str">
        <f>IFERROR(Inv_SY_B!CT319/Inv_SY_B!$CU288-1,"")</f>
        <v/>
      </c>
      <c r="CU288" s="173"/>
      <c r="CV288" s="173"/>
      <c r="CW288" s="173"/>
      <c r="CX288" s="173"/>
    </row>
    <row r="289" spans="2:102">
      <c r="B289" s="164">
        <f t="shared" si="5"/>
        <v>45981</v>
      </c>
      <c r="C289" s="173" t="str">
        <f>IFERROR(Inv_SY_B!C320/Inv_SY_B!$CU289-1,"")</f>
        <v/>
      </c>
      <c r="D289" s="173" t="str">
        <f>IFERROR(Inv_SY_B!D320/Inv_SY_B!$CU289-1,"")</f>
        <v/>
      </c>
      <c r="E289" s="173" t="str">
        <f>IFERROR(Inv_SY_B!E320/Inv_SY_B!$CU289-1,"")</f>
        <v/>
      </c>
      <c r="F289" s="173" t="str">
        <f>IFERROR(Inv_SY_B!F320/Inv_SY_B!$CU289-1,"")</f>
        <v/>
      </c>
      <c r="G289" s="173" t="str">
        <f>IFERROR(Inv_SY_B!G320/Inv_SY_B!$CU289-1,"")</f>
        <v/>
      </c>
      <c r="H289" s="173" t="str">
        <f>IFERROR(Inv_SY_B!H320/Inv_SY_B!$CU289-1,"")</f>
        <v/>
      </c>
      <c r="I289" s="173" t="str">
        <f>IFERROR(Inv_SY_B!I320/Inv_SY_B!$CU289-1,"")</f>
        <v/>
      </c>
      <c r="J289" s="173" t="str">
        <f>IFERROR(Inv_SY_B!J320/Inv_SY_B!$CU289-1,"")</f>
        <v/>
      </c>
      <c r="K289" s="173" t="str">
        <f>IFERROR(Inv_SY_B!K320/Inv_SY_B!$CU289-1,"")</f>
        <v/>
      </c>
      <c r="L289" s="173" t="str">
        <f>IFERROR(Inv_SY_B!L320/Inv_SY_B!$CU289-1,"")</f>
        <v/>
      </c>
      <c r="M289" s="173" t="str">
        <f>IFERROR(Inv_SY_B!M320/Inv_SY_B!$CU289-1,"")</f>
        <v/>
      </c>
      <c r="N289" s="173" t="str">
        <f>IFERROR(Inv_SY_B!N320/Inv_SY_B!$CU289-1,"")</f>
        <v/>
      </c>
      <c r="O289" s="173" t="str">
        <f>IFERROR(Inv_SY_B!O320/Inv_SY_B!$CU289-1,"")</f>
        <v/>
      </c>
      <c r="P289" s="173" t="str">
        <f>IFERROR(Inv_SY_B!P320/Inv_SY_B!$CU289-1,"")</f>
        <v/>
      </c>
      <c r="Q289" s="173" t="str">
        <f>IFERROR(Inv_SY_B!Q320/Inv_SY_B!$CU289-1,"")</f>
        <v/>
      </c>
      <c r="R289" s="173" t="str">
        <f>IFERROR(Inv_SY_B!R320/Inv_SY_B!$CU289-1,"")</f>
        <v/>
      </c>
      <c r="S289" s="173" t="str">
        <f>IFERROR(Inv_SY_B!S320/Inv_SY_B!$CU289-1,"")</f>
        <v/>
      </c>
      <c r="T289" s="173" t="str">
        <f>IFERROR(Inv_SY_B!T320/Inv_SY_B!$CU289-1,"")</f>
        <v/>
      </c>
      <c r="U289" s="173" t="str">
        <f>IFERROR(Inv_SY_B!U320/Inv_SY_B!$CU289-1,"")</f>
        <v/>
      </c>
      <c r="V289" s="173" t="str">
        <f>IFERROR(Inv_SY_B!V320/Inv_SY_B!$CU289-1,"")</f>
        <v/>
      </c>
      <c r="W289" s="173" t="str">
        <f>IFERROR(Inv_SY_B!W320/Inv_SY_B!$CU289-1,"")</f>
        <v/>
      </c>
      <c r="X289" s="173" t="str">
        <f>IFERROR(Inv_SY_B!X320/Inv_SY_B!$CU289-1,"")</f>
        <v/>
      </c>
      <c r="Y289" s="173" t="str">
        <f>IFERROR(Inv_SY_B!Y320/Inv_SY_B!$CU289-1,"")</f>
        <v/>
      </c>
      <c r="Z289" s="173" t="str">
        <f>IFERROR(Inv_SY_B!Z320/Inv_SY_B!$CU289-1,"")</f>
        <v/>
      </c>
      <c r="AA289" s="173" t="str">
        <f>IFERROR(Inv_SY_B!AA320/Inv_SY_B!$CU289-1,"")</f>
        <v/>
      </c>
      <c r="AB289" s="173" t="str">
        <f>IFERROR(Inv_SY_B!AB320/Inv_SY_B!$CU289-1,"")</f>
        <v/>
      </c>
      <c r="AC289" s="173" t="str">
        <f>IFERROR(Inv_SY_B!AC320/Inv_SY_B!$CU289-1,"")</f>
        <v/>
      </c>
      <c r="AD289" s="173" t="str">
        <f>IFERROR(Inv_SY_B!AD320/Inv_SY_B!$CU289-1,"")</f>
        <v/>
      </c>
      <c r="AE289" s="173" t="str">
        <f>IFERROR(Inv_SY_B!AE320/Inv_SY_B!$CU289-1,"")</f>
        <v/>
      </c>
      <c r="AF289" s="173" t="str">
        <f>IFERROR(Inv_SY_B!AF320/Inv_SY_B!$CU289-1,"")</f>
        <v/>
      </c>
      <c r="AG289" s="173" t="str">
        <f>IFERROR(Inv_SY_B!AG320/Inv_SY_B!$CU289-1,"")</f>
        <v/>
      </c>
      <c r="AH289" s="173" t="str">
        <f>IFERROR(Inv_SY_B!AH320/Inv_SY_B!$CU289-1,"")</f>
        <v/>
      </c>
      <c r="AI289" s="173" t="str">
        <f>IFERROR(Inv_SY_B!AI320/Inv_SY_B!$CU289-1,"")</f>
        <v/>
      </c>
      <c r="AJ289" s="173" t="str">
        <f>IFERROR(Inv_SY_B!AJ320/Inv_SY_B!$CU289-1,"")</f>
        <v/>
      </c>
      <c r="AK289" s="173" t="str">
        <f>IFERROR(Inv_SY_B!AK320/Inv_SY_B!$CU289-1,"")</f>
        <v/>
      </c>
      <c r="AL289" s="173" t="str">
        <f>IFERROR(Inv_SY_B!AL320/Inv_SY_B!$CU289-1,"")</f>
        <v/>
      </c>
      <c r="AM289" s="173" t="str">
        <f>IFERROR(Inv_SY_B!AM320/Inv_SY_B!$CU289-1,"")</f>
        <v/>
      </c>
      <c r="AN289" s="173" t="str">
        <f>IFERROR(Inv_SY_B!AN320/Inv_SY_B!$CU289-1,"")</f>
        <v/>
      </c>
      <c r="AO289" s="173" t="str">
        <f>IFERROR(Inv_SY_B!AO320/Inv_SY_B!$CU289-1,"")</f>
        <v/>
      </c>
      <c r="AP289" s="173" t="str">
        <f>IFERROR(Inv_SY_B!AP320/Inv_SY_B!$CU289-1,"")</f>
        <v/>
      </c>
      <c r="AQ289" s="173" t="str">
        <f>IFERROR(Inv_SY_B!AQ320/Inv_SY_B!$CU289-1,"")</f>
        <v/>
      </c>
      <c r="AR289" s="173" t="str">
        <f>IFERROR(Inv_SY_B!AR320/Inv_SY_B!$CU289-1,"")</f>
        <v/>
      </c>
      <c r="AS289" s="173" t="str">
        <f>IFERROR(Inv_SY_B!AS320/Inv_SY_B!$CU289-1,"")</f>
        <v/>
      </c>
      <c r="AT289" s="173" t="str">
        <f>IFERROR(Inv_SY_B!AT320/Inv_SY_B!$CU289-1,"")</f>
        <v/>
      </c>
      <c r="AU289" s="173" t="str">
        <f>IFERROR(Inv_SY_B!AU320/Inv_SY_B!$CU289-1,"")</f>
        <v/>
      </c>
      <c r="AV289" s="173" t="str">
        <f>IFERROR(Inv_SY_B!AV320/Inv_SY_B!$CU289-1,"")</f>
        <v/>
      </c>
      <c r="AW289" s="173" t="str">
        <f>IFERROR(Inv_SY_B!AW320/Inv_SY_B!$CU289-1,"")</f>
        <v/>
      </c>
      <c r="AX289" s="173" t="str">
        <f>IFERROR(Inv_SY_B!AX320/Inv_SY_B!$CU289-1,"")</f>
        <v/>
      </c>
      <c r="AY289" s="173" t="str">
        <f>IFERROR(Inv_SY_B!AY320/Inv_SY_B!$CU289-1,"")</f>
        <v/>
      </c>
      <c r="AZ289" s="173" t="str">
        <f>IFERROR(Inv_SY_B!AZ320/Inv_SY_B!$CU289-1,"")</f>
        <v/>
      </c>
      <c r="BA289" s="173" t="str">
        <f>IFERROR(Inv_SY_B!BA320/Inv_SY_B!$CU289-1,"")</f>
        <v/>
      </c>
      <c r="BB289" s="173" t="str">
        <f>IFERROR(Inv_SY_B!BB320/Inv_SY_B!$CU289-1,"")</f>
        <v/>
      </c>
      <c r="BC289" s="173" t="str">
        <f>IFERROR(Inv_SY_B!BC320/Inv_SY_B!$CU289-1,"")</f>
        <v/>
      </c>
      <c r="BD289" s="173" t="str">
        <f>IFERROR(Inv_SY_B!BD320/Inv_SY_B!$CU289-1,"")</f>
        <v/>
      </c>
      <c r="BE289" s="173" t="str">
        <f>IFERROR(Inv_SY_B!BE320/Inv_SY_B!$CU289-1,"")</f>
        <v/>
      </c>
      <c r="BF289" s="173" t="str">
        <f>IFERROR(Inv_SY_B!BF320/Inv_SY_B!$CU289-1,"")</f>
        <v/>
      </c>
      <c r="BG289" s="173" t="str">
        <f>IFERROR(Inv_SY_B!BG320/Inv_SY_B!$CU289-1,"")</f>
        <v/>
      </c>
      <c r="BH289" s="173" t="str">
        <f>IFERROR(Inv_SY_B!BH320/Inv_SY_B!$CU289-1,"")</f>
        <v/>
      </c>
      <c r="BI289" s="173" t="str">
        <f>IFERROR(Inv_SY_B!BI320/Inv_SY_B!$CU289-1,"")</f>
        <v/>
      </c>
      <c r="BJ289" s="173" t="str">
        <f>IFERROR(Inv_SY_B!BJ320/Inv_SY_B!$CU289-1,"")</f>
        <v/>
      </c>
      <c r="BK289" s="173" t="str">
        <f>IFERROR(Inv_SY_B!BK320/Inv_SY_B!$CU289-1,"")</f>
        <v/>
      </c>
      <c r="BL289" s="173" t="str">
        <f>IFERROR(Inv_SY_B!BL320/Inv_SY_B!$CU289-1,"")</f>
        <v/>
      </c>
      <c r="BM289" s="173" t="str">
        <f>IFERROR(Inv_SY_B!BM320/Inv_SY_B!$CU289-1,"")</f>
        <v/>
      </c>
      <c r="BN289" s="173" t="str">
        <f>IFERROR(Inv_SY_B!BN320/Inv_SY_B!$CU289-1,"")</f>
        <v/>
      </c>
      <c r="BO289" s="173" t="str">
        <f>IFERROR(Inv_SY_B!BO320/Inv_SY_B!$CU289-1,"")</f>
        <v/>
      </c>
      <c r="BP289" s="173" t="str">
        <f>IFERROR(Inv_SY_B!BP320/Inv_SY_B!$CU289-1,"")</f>
        <v/>
      </c>
      <c r="BQ289" s="173" t="str">
        <f>IFERROR(Inv_SY_B!BQ320/Inv_SY_B!$CU289-1,"")</f>
        <v/>
      </c>
      <c r="BR289" s="173" t="str">
        <f>IFERROR(Inv_SY_B!BR320/Inv_SY_B!$CU289-1,"")</f>
        <v/>
      </c>
      <c r="BS289" s="173" t="str">
        <f>IFERROR(Inv_SY_B!BS320/Inv_SY_B!$CU289-1,"")</f>
        <v/>
      </c>
      <c r="BT289" s="173" t="str">
        <f>IFERROR(Inv_SY_B!BT320/Inv_SY_B!$CU289-1,"")</f>
        <v/>
      </c>
      <c r="BU289" s="173" t="str">
        <f>IFERROR(Inv_SY_B!BU320/Inv_SY_B!$CU289-1,"")</f>
        <v/>
      </c>
      <c r="BV289" s="173" t="str">
        <f>IFERROR(Inv_SY_B!BV320/Inv_SY_B!$CU289-1,"")</f>
        <v/>
      </c>
      <c r="BW289" s="173" t="str">
        <f>IFERROR(Inv_SY_B!BW320/Inv_SY_B!$CU289-1,"")</f>
        <v/>
      </c>
      <c r="BX289" s="173" t="str">
        <f>IFERROR(Inv_SY_B!BX320/Inv_SY_B!$CU289-1,"")</f>
        <v/>
      </c>
      <c r="BY289" s="173" t="str">
        <f>IFERROR(Inv_SY_B!BY320/Inv_SY_B!$CU289-1,"")</f>
        <v/>
      </c>
      <c r="BZ289" s="173" t="str">
        <f>IFERROR(Inv_SY_B!BZ320/Inv_SY_B!$CU289-1,"")</f>
        <v/>
      </c>
      <c r="CA289" s="173" t="str">
        <f>IFERROR(Inv_SY_B!CA320/Inv_SY_B!$CU289-1,"")</f>
        <v/>
      </c>
      <c r="CB289" s="173" t="str">
        <f>IFERROR(Inv_SY_B!CB320/Inv_SY_B!$CU289-1,"")</f>
        <v/>
      </c>
      <c r="CC289" s="173" t="str">
        <f>IFERROR(Inv_SY_B!CC320/Inv_SY_B!$CU289-1,"")</f>
        <v/>
      </c>
      <c r="CD289" s="173" t="str">
        <f>IFERROR(Inv_SY_B!CD320/Inv_SY_B!$CU289-1,"")</f>
        <v/>
      </c>
      <c r="CE289" s="173" t="str">
        <f>IFERROR(Inv_SY_B!CE320/Inv_SY_B!$CU289-1,"")</f>
        <v/>
      </c>
      <c r="CF289" s="173" t="str">
        <f>IFERROR(Inv_SY_B!CF320/Inv_SY_B!$CU289-1,"")</f>
        <v/>
      </c>
      <c r="CG289" s="173" t="str">
        <f>IFERROR(Inv_SY_B!CG320/Inv_SY_B!$CU289-1,"")</f>
        <v/>
      </c>
      <c r="CH289" s="173" t="str">
        <f>IFERROR(Inv_SY_B!CH320/Inv_SY_B!$CU289-1,"")</f>
        <v/>
      </c>
      <c r="CI289" s="173" t="str">
        <f>IFERROR(Inv_SY_B!CI320/Inv_SY_B!$CU289-1,"")</f>
        <v/>
      </c>
      <c r="CJ289" s="173" t="str">
        <f>IFERROR(Inv_SY_B!CJ320/Inv_SY_B!$CU289-1,"")</f>
        <v/>
      </c>
      <c r="CK289" s="173" t="str">
        <f>IFERROR(Inv_SY_B!CK320/Inv_SY_B!$CU289-1,"")</f>
        <v/>
      </c>
      <c r="CL289" s="173" t="str">
        <f>IFERROR(Inv_SY_B!CL320/Inv_SY_B!$CU289-1,"")</f>
        <v/>
      </c>
      <c r="CM289" s="173" t="str">
        <f>IFERROR(Inv_SY_B!CM320/Inv_SY_B!$CU289-1,"")</f>
        <v/>
      </c>
      <c r="CN289" s="173" t="str">
        <f>IFERROR(Inv_SY_B!CN320/Inv_SY_B!$CU289-1,"")</f>
        <v/>
      </c>
      <c r="CO289" s="173" t="str">
        <f>IFERROR(Inv_SY_B!CO320/Inv_SY_B!$CU289-1,"")</f>
        <v/>
      </c>
      <c r="CP289" s="173" t="str">
        <f>IFERROR(Inv_SY_B!CP320/Inv_SY_B!$CU289-1,"")</f>
        <v/>
      </c>
      <c r="CQ289" s="173" t="str">
        <f>IFERROR(Inv_SY_B!CQ320/Inv_SY_B!$CU289-1,"")</f>
        <v/>
      </c>
      <c r="CR289" s="173" t="str">
        <f>IFERROR(Inv_SY_B!CR320/Inv_SY_B!$CU289-1,"")</f>
        <v/>
      </c>
      <c r="CS289" s="173" t="str">
        <f>IFERROR(Inv_SY_B!CS320/Inv_SY_B!$CU289-1,"")</f>
        <v/>
      </c>
      <c r="CT289" s="173" t="str">
        <f>IFERROR(Inv_SY_B!CT320/Inv_SY_B!$CU289-1,"")</f>
        <v/>
      </c>
      <c r="CU289" s="173"/>
      <c r="CV289" s="173"/>
      <c r="CW289" s="173"/>
      <c r="CX289" s="173"/>
    </row>
    <row r="290" spans="2:102">
      <c r="B290" s="164">
        <f t="shared" si="5"/>
        <v>45982</v>
      </c>
      <c r="C290" s="173" t="str">
        <f>IFERROR(Inv_SY_B!C321/Inv_SY_B!$CU290-1,"")</f>
        <v/>
      </c>
      <c r="D290" s="173" t="str">
        <f>IFERROR(Inv_SY_B!D321/Inv_SY_B!$CU290-1,"")</f>
        <v/>
      </c>
      <c r="E290" s="173" t="str">
        <f>IFERROR(Inv_SY_B!E321/Inv_SY_B!$CU290-1,"")</f>
        <v/>
      </c>
      <c r="F290" s="173" t="str">
        <f>IFERROR(Inv_SY_B!F321/Inv_SY_B!$CU290-1,"")</f>
        <v/>
      </c>
      <c r="G290" s="173" t="str">
        <f>IFERROR(Inv_SY_B!G321/Inv_SY_B!$CU290-1,"")</f>
        <v/>
      </c>
      <c r="H290" s="173" t="str">
        <f>IFERROR(Inv_SY_B!H321/Inv_SY_B!$CU290-1,"")</f>
        <v/>
      </c>
      <c r="I290" s="173" t="str">
        <f>IFERROR(Inv_SY_B!I321/Inv_SY_B!$CU290-1,"")</f>
        <v/>
      </c>
      <c r="J290" s="173" t="str">
        <f>IFERROR(Inv_SY_B!J321/Inv_SY_B!$CU290-1,"")</f>
        <v/>
      </c>
      <c r="K290" s="173" t="str">
        <f>IFERROR(Inv_SY_B!K321/Inv_SY_B!$CU290-1,"")</f>
        <v/>
      </c>
      <c r="L290" s="173" t="str">
        <f>IFERROR(Inv_SY_B!L321/Inv_SY_B!$CU290-1,"")</f>
        <v/>
      </c>
      <c r="M290" s="173" t="str">
        <f>IFERROR(Inv_SY_B!M321/Inv_SY_B!$CU290-1,"")</f>
        <v/>
      </c>
      <c r="N290" s="173" t="str">
        <f>IFERROR(Inv_SY_B!N321/Inv_SY_B!$CU290-1,"")</f>
        <v/>
      </c>
      <c r="O290" s="173" t="str">
        <f>IFERROR(Inv_SY_B!O321/Inv_SY_B!$CU290-1,"")</f>
        <v/>
      </c>
      <c r="P290" s="173" t="str">
        <f>IFERROR(Inv_SY_B!P321/Inv_SY_B!$CU290-1,"")</f>
        <v/>
      </c>
      <c r="Q290" s="173" t="str">
        <f>IFERROR(Inv_SY_B!Q321/Inv_SY_B!$CU290-1,"")</f>
        <v/>
      </c>
      <c r="R290" s="173" t="str">
        <f>IFERROR(Inv_SY_B!R321/Inv_SY_B!$CU290-1,"")</f>
        <v/>
      </c>
      <c r="S290" s="173" t="str">
        <f>IFERROR(Inv_SY_B!S321/Inv_SY_B!$CU290-1,"")</f>
        <v/>
      </c>
      <c r="T290" s="173" t="str">
        <f>IFERROR(Inv_SY_B!T321/Inv_SY_B!$CU290-1,"")</f>
        <v/>
      </c>
      <c r="U290" s="173" t="str">
        <f>IFERROR(Inv_SY_B!U321/Inv_SY_B!$CU290-1,"")</f>
        <v/>
      </c>
      <c r="V290" s="173" t="str">
        <f>IFERROR(Inv_SY_B!V321/Inv_SY_B!$CU290-1,"")</f>
        <v/>
      </c>
      <c r="W290" s="173" t="str">
        <f>IFERROR(Inv_SY_B!W321/Inv_SY_B!$CU290-1,"")</f>
        <v/>
      </c>
      <c r="X290" s="173" t="str">
        <f>IFERROR(Inv_SY_B!X321/Inv_SY_B!$CU290-1,"")</f>
        <v/>
      </c>
      <c r="Y290" s="173" t="str">
        <f>IFERROR(Inv_SY_B!Y321/Inv_SY_B!$CU290-1,"")</f>
        <v/>
      </c>
      <c r="Z290" s="173" t="str">
        <f>IFERROR(Inv_SY_B!Z321/Inv_SY_B!$CU290-1,"")</f>
        <v/>
      </c>
      <c r="AA290" s="173" t="str">
        <f>IFERROR(Inv_SY_B!AA321/Inv_SY_B!$CU290-1,"")</f>
        <v/>
      </c>
      <c r="AB290" s="173" t="str">
        <f>IFERROR(Inv_SY_B!AB321/Inv_SY_B!$CU290-1,"")</f>
        <v/>
      </c>
      <c r="AC290" s="173" t="str">
        <f>IFERROR(Inv_SY_B!AC321/Inv_SY_B!$CU290-1,"")</f>
        <v/>
      </c>
      <c r="AD290" s="173" t="str">
        <f>IFERROR(Inv_SY_B!AD321/Inv_SY_B!$CU290-1,"")</f>
        <v/>
      </c>
      <c r="AE290" s="173" t="str">
        <f>IFERROR(Inv_SY_B!AE321/Inv_SY_B!$CU290-1,"")</f>
        <v/>
      </c>
      <c r="AF290" s="173" t="str">
        <f>IFERROR(Inv_SY_B!AF321/Inv_SY_B!$CU290-1,"")</f>
        <v/>
      </c>
      <c r="AG290" s="173" t="str">
        <f>IFERROR(Inv_SY_B!AG321/Inv_SY_B!$CU290-1,"")</f>
        <v/>
      </c>
      <c r="AH290" s="173" t="str">
        <f>IFERROR(Inv_SY_B!AH321/Inv_SY_B!$CU290-1,"")</f>
        <v/>
      </c>
      <c r="AI290" s="173" t="str">
        <f>IFERROR(Inv_SY_B!AI321/Inv_SY_B!$CU290-1,"")</f>
        <v/>
      </c>
      <c r="AJ290" s="173" t="str">
        <f>IFERROR(Inv_SY_B!AJ321/Inv_SY_B!$CU290-1,"")</f>
        <v/>
      </c>
      <c r="AK290" s="173" t="str">
        <f>IFERROR(Inv_SY_B!AK321/Inv_SY_B!$CU290-1,"")</f>
        <v/>
      </c>
      <c r="AL290" s="173" t="str">
        <f>IFERROR(Inv_SY_B!AL321/Inv_SY_B!$CU290-1,"")</f>
        <v/>
      </c>
      <c r="AM290" s="173" t="str">
        <f>IFERROR(Inv_SY_B!AM321/Inv_SY_B!$CU290-1,"")</f>
        <v/>
      </c>
      <c r="AN290" s="173" t="str">
        <f>IFERROR(Inv_SY_B!AN321/Inv_SY_B!$CU290-1,"")</f>
        <v/>
      </c>
      <c r="AO290" s="173" t="str">
        <f>IFERROR(Inv_SY_B!AO321/Inv_SY_B!$CU290-1,"")</f>
        <v/>
      </c>
      <c r="AP290" s="173" t="str">
        <f>IFERROR(Inv_SY_B!AP321/Inv_SY_B!$CU290-1,"")</f>
        <v/>
      </c>
      <c r="AQ290" s="173" t="str">
        <f>IFERROR(Inv_SY_B!AQ321/Inv_SY_B!$CU290-1,"")</f>
        <v/>
      </c>
      <c r="AR290" s="173" t="str">
        <f>IFERROR(Inv_SY_B!AR321/Inv_SY_B!$CU290-1,"")</f>
        <v/>
      </c>
      <c r="AS290" s="173" t="str">
        <f>IFERROR(Inv_SY_B!AS321/Inv_SY_B!$CU290-1,"")</f>
        <v/>
      </c>
      <c r="AT290" s="173" t="str">
        <f>IFERROR(Inv_SY_B!AT321/Inv_SY_B!$CU290-1,"")</f>
        <v/>
      </c>
      <c r="AU290" s="173" t="str">
        <f>IFERROR(Inv_SY_B!AU321/Inv_SY_B!$CU290-1,"")</f>
        <v/>
      </c>
      <c r="AV290" s="173" t="str">
        <f>IFERROR(Inv_SY_B!AV321/Inv_SY_B!$CU290-1,"")</f>
        <v/>
      </c>
      <c r="AW290" s="173" t="str">
        <f>IFERROR(Inv_SY_B!AW321/Inv_SY_B!$CU290-1,"")</f>
        <v/>
      </c>
      <c r="AX290" s="173" t="str">
        <f>IFERROR(Inv_SY_B!AX321/Inv_SY_B!$CU290-1,"")</f>
        <v/>
      </c>
      <c r="AY290" s="173" t="str">
        <f>IFERROR(Inv_SY_B!AY321/Inv_SY_B!$CU290-1,"")</f>
        <v/>
      </c>
      <c r="AZ290" s="173" t="str">
        <f>IFERROR(Inv_SY_B!AZ321/Inv_SY_B!$CU290-1,"")</f>
        <v/>
      </c>
      <c r="BA290" s="173" t="str">
        <f>IFERROR(Inv_SY_B!BA321/Inv_SY_B!$CU290-1,"")</f>
        <v/>
      </c>
      <c r="BB290" s="173" t="str">
        <f>IFERROR(Inv_SY_B!BB321/Inv_SY_B!$CU290-1,"")</f>
        <v/>
      </c>
      <c r="BC290" s="173" t="str">
        <f>IFERROR(Inv_SY_B!BC321/Inv_SY_B!$CU290-1,"")</f>
        <v/>
      </c>
      <c r="BD290" s="173" t="str">
        <f>IFERROR(Inv_SY_B!BD321/Inv_SY_B!$CU290-1,"")</f>
        <v/>
      </c>
      <c r="BE290" s="173" t="str">
        <f>IFERROR(Inv_SY_B!BE321/Inv_SY_B!$CU290-1,"")</f>
        <v/>
      </c>
      <c r="BF290" s="173" t="str">
        <f>IFERROR(Inv_SY_B!BF321/Inv_SY_B!$CU290-1,"")</f>
        <v/>
      </c>
      <c r="BG290" s="173" t="str">
        <f>IFERROR(Inv_SY_B!BG321/Inv_SY_B!$CU290-1,"")</f>
        <v/>
      </c>
      <c r="BH290" s="173" t="str">
        <f>IFERROR(Inv_SY_B!BH321/Inv_SY_B!$CU290-1,"")</f>
        <v/>
      </c>
      <c r="BI290" s="173" t="str">
        <f>IFERROR(Inv_SY_B!BI321/Inv_SY_B!$CU290-1,"")</f>
        <v/>
      </c>
      <c r="BJ290" s="173" t="str">
        <f>IFERROR(Inv_SY_B!BJ321/Inv_SY_B!$CU290-1,"")</f>
        <v/>
      </c>
      <c r="BK290" s="173" t="str">
        <f>IFERROR(Inv_SY_B!BK321/Inv_SY_B!$CU290-1,"")</f>
        <v/>
      </c>
      <c r="BL290" s="173" t="str">
        <f>IFERROR(Inv_SY_B!BL321/Inv_SY_B!$CU290-1,"")</f>
        <v/>
      </c>
      <c r="BM290" s="173" t="str">
        <f>IFERROR(Inv_SY_B!BM321/Inv_SY_B!$CU290-1,"")</f>
        <v/>
      </c>
      <c r="BN290" s="173" t="str">
        <f>IFERROR(Inv_SY_B!BN321/Inv_SY_B!$CU290-1,"")</f>
        <v/>
      </c>
      <c r="BO290" s="173" t="str">
        <f>IFERROR(Inv_SY_B!BO321/Inv_SY_B!$CU290-1,"")</f>
        <v/>
      </c>
      <c r="BP290" s="173" t="str">
        <f>IFERROR(Inv_SY_B!BP321/Inv_SY_B!$CU290-1,"")</f>
        <v/>
      </c>
      <c r="BQ290" s="173" t="str">
        <f>IFERROR(Inv_SY_B!BQ321/Inv_SY_B!$CU290-1,"")</f>
        <v/>
      </c>
      <c r="BR290" s="173" t="str">
        <f>IFERROR(Inv_SY_B!BR321/Inv_SY_B!$CU290-1,"")</f>
        <v/>
      </c>
      <c r="BS290" s="173" t="str">
        <f>IFERROR(Inv_SY_B!BS321/Inv_SY_B!$CU290-1,"")</f>
        <v/>
      </c>
      <c r="BT290" s="173" t="str">
        <f>IFERROR(Inv_SY_B!BT321/Inv_SY_B!$CU290-1,"")</f>
        <v/>
      </c>
      <c r="BU290" s="173" t="str">
        <f>IFERROR(Inv_SY_B!BU321/Inv_SY_B!$CU290-1,"")</f>
        <v/>
      </c>
      <c r="BV290" s="173" t="str">
        <f>IFERROR(Inv_SY_B!BV321/Inv_SY_B!$CU290-1,"")</f>
        <v/>
      </c>
      <c r="BW290" s="173" t="str">
        <f>IFERROR(Inv_SY_B!BW321/Inv_SY_B!$CU290-1,"")</f>
        <v/>
      </c>
      <c r="BX290" s="173" t="str">
        <f>IFERROR(Inv_SY_B!BX321/Inv_SY_B!$CU290-1,"")</f>
        <v/>
      </c>
      <c r="BY290" s="173" t="str">
        <f>IFERROR(Inv_SY_B!BY321/Inv_SY_B!$CU290-1,"")</f>
        <v/>
      </c>
      <c r="BZ290" s="173" t="str">
        <f>IFERROR(Inv_SY_B!BZ321/Inv_SY_B!$CU290-1,"")</f>
        <v/>
      </c>
      <c r="CA290" s="173" t="str">
        <f>IFERROR(Inv_SY_B!CA321/Inv_SY_B!$CU290-1,"")</f>
        <v/>
      </c>
      <c r="CB290" s="173" t="str">
        <f>IFERROR(Inv_SY_B!CB321/Inv_SY_B!$CU290-1,"")</f>
        <v/>
      </c>
      <c r="CC290" s="173" t="str">
        <f>IFERROR(Inv_SY_B!CC321/Inv_SY_B!$CU290-1,"")</f>
        <v/>
      </c>
      <c r="CD290" s="173" t="str">
        <f>IFERROR(Inv_SY_B!CD321/Inv_SY_B!$CU290-1,"")</f>
        <v/>
      </c>
      <c r="CE290" s="173" t="str">
        <f>IFERROR(Inv_SY_B!CE321/Inv_SY_B!$CU290-1,"")</f>
        <v/>
      </c>
      <c r="CF290" s="173" t="str">
        <f>IFERROR(Inv_SY_B!CF321/Inv_SY_B!$CU290-1,"")</f>
        <v/>
      </c>
      <c r="CG290" s="173" t="str">
        <f>IFERROR(Inv_SY_B!CG321/Inv_SY_B!$CU290-1,"")</f>
        <v/>
      </c>
      <c r="CH290" s="173" t="str">
        <f>IFERROR(Inv_SY_B!CH321/Inv_SY_B!$CU290-1,"")</f>
        <v/>
      </c>
      <c r="CI290" s="173" t="str">
        <f>IFERROR(Inv_SY_B!CI321/Inv_SY_B!$CU290-1,"")</f>
        <v/>
      </c>
      <c r="CJ290" s="173" t="str">
        <f>IFERROR(Inv_SY_B!CJ321/Inv_SY_B!$CU290-1,"")</f>
        <v/>
      </c>
      <c r="CK290" s="173" t="str">
        <f>IFERROR(Inv_SY_B!CK321/Inv_SY_B!$CU290-1,"")</f>
        <v/>
      </c>
      <c r="CL290" s="173" t="str">
        <f>IFERROR(Inv_SY_B!CL321/Inv_SY_B!$CU290-1,"")</f>
        <v/>
      </c>
      <c r="CM290" s="173" t="str">
        <f>IFERROR(Inv_SY_B!CM321/Inv_SY_B!$CU290-1,"")</f>
        <v/>
      </c>
      <c r="CN290" s="173" t="str">
        <f>IFERROR(Inv_SY_B!CN321/Inv_SY_B!$CU290-1,"")</f>
        <v/>
      </c>
      <c r="CO290" s="173" t="str">
        <f>IFERROR(Inv_SY_B!CO321/Inv_SY_B!$CU290-1,"")</f>
        <v/>
      </c>
      <c r="CP290" s="173" t="str">
        <f>IFERROR(Inv_SY_B!CP321/Inv_SY_B!$CU290-1,"")</f>
        <v/>
      </c>
      <c r="CQ290" s="173" t="str">
        <f>IFERROR(Inv_SY_B!CQ321/Inv_SY_B!$CU290-1,"")</f>
        <v/>
      </c>
      <c r="CR290" s="173" t="str">
        <f>IFERROR(Inv_SY_B!CR321/Inv_SY_B!$CU290-1,"")</f>
        <v/>
      </c>
      <c r="CS290" s="173" t="str">
        <f>IFERROR(Inv_SY_B!CS321/Inv_SY_B!$CU290-1,"")</f>
        <v/>
      </c>
      <c r="CT290" s="173" t="str">
        <f>IFERROR(Inv_SY_B!CT321/Inv_SY_B!$CU290-1,"")</f>
        <v/>
      </c>
      <c r="CU290" s="173"/>
      <c r="CV290" s="173"/>
      <c r="CW290" s="173"/>
      <c r="CX290" s="173"/>
    </row>
    <row r="291" spans="2:102">
      <c r="B291" s="164">
        <f t="shared" si="5"/>
        <v>45983</v>
      </c>
      <c r="C291" s="173" t="str">
        <f>IFERROR(Inv_SY_B!C322/Inv_SY_B!$CU291-1,"")</f>
        <v/>
      </c>
      <c r="D291" s="173" t="str">
        <f>IFERROR(Inv_SY_B!D322/Inv_SY_B!$CU291-1,"")</f>
        <v/>
      </c>
      <c r="E291" s="173" t="str">
        <f>IFERROR(Inv_SY_B!E322/Inv_SY_B!$CU291-1,"")</f>
        <v/>
      </c>
      <c r="F291" s="173" t="str">
        <f>IFERROR(Inv_SY_B!F322/Inv_SY_B!$CU291-1,"")</f>
        <v/>
      </c>
      <c r="G291" s="173" t="str">
        <f>IFERROR(Inv_SY_B!G322/Inv_SY_B!$CU291-1,"")</f>
        <v/>
      </c>
      <c r="H291" s="173" t="str">
        <f>IFERROR(Inv_SY_B!H322/Inv_SY_B!$CU291-1,"")</f>
        <v/>
      </c>
      <c r="I291" s="173" t="str">
        <f>IFERROR(Inv_SY_B!I322/Inv_SY_B!$CU291-1,"")</f>
        <v/>
      </c>
      <c r="J291" s="173" t="str">
        <f>IFERROR(Inv_SY_B!J322/Inv_SY_B!$CU291-1,"")</f>
        <v/>
      </c>
      <c r="K291" s="173" t="str">
        <f>IFERROR(Inv_SY_B!K322/Inv_SY_B!$CU291-1,"")</f>
        <v/>
      </c>
      <c r="L291" s="173" t="str">
        <f>IFERROR(Inv_SY_B!L322/Inv_SY_B!$CU291-1,"")</f>
        <v/>
      </c>
      <c r="M291" s="173" t="str">
        <f>IFERROR(Inv_SY_B!M322/Inv_SY_B!$CU291-1,"")</f>
        <v/>
      </c>
      <c r="N291" s="173" t="str">
        <f>IFERROR(Inv_SY_B!N322/Inv_SY_B!$CU291-1,"")</f>
        <v/>
      </c>
      <c r="O291" s="173" t="str">
        <f>IFERROR(Inv_SY_B!O322/Inv_SY_B!$CU291-1,"")</f>
        <v/>
      </c>
      <c r="P291" s="173" t="str">
        <f>IFERROR(Inv_SY_B!P322/Inv_SY_B!$CU291-1,"")</f>
        <v/>
      </c>
      <c r="Q291" s="173" t="str">
        <f>IFERROR(Inv_SY_B!Q322/Inv_SY_B!$CU291-1,"")</f>
        <v/>
      </c>
      <c r="R291" s="173" t="str">
        <f>IFERROR(Inv_SY_B!R322/Inv_SY_B!$CU291-1,"")</f>
        <v/>
      </c>
      <c r="S291" s="173" t="str">
        <f>IFERROR(Inv_SY_B!S322/Inv_SY_B!$CU291-1,"")</f>
        <v/>
      </c>
      <c r="T291" s="173" t="str">
        <f>IFERROR(Inv_SY_B!T322/Inv_SY_B!$CU291-1,"")</f>
        <v/>
      </c>
      <c r="U291" s="173" t="str">
        <f>IFERROR(Inv_SY_B!U322/Inv_SY_B!$CU291-1,"")</f>
        <v/>
      </c>
      <c r="V291" s="173" t="str">
        <f>IFERROR(Inv_SY_B!V322/Inv_SY_B!$CU291-1,"")</f>
        <v/>
      </c>
      <c r="W291" s="173" t="str">
        <f>IFERROR(Inv_SY_B!W322/Inv_SY_B!$CU291-1,"")</f>
        <v/>
      </c>
      <c r="X291" s="173" t="str">
        <f>IFERROR(Inv_SY_B!X322/Inv_SY_B!$CU291-1,"")</f>
        <v/>
      </c>
      <c r="Y291" s="173" t="str">
        <f>IFERROR(Inv_SY_B!Y322/Inv_SY_B!$CU291-1,"")</f>
        <v/>
      </c>
      <c r="Z291" s="173" t="str">
        <f>IFERROR(Inv_SY_B!Z322/Inv_SY_B!$CU291-1,"")</f>
        <v/>
      </c>
      <c r="AA291" s="173" t="str">
        <f>IFERROR(Inv_SY_B!AA322/Inv_SY_B!$CU291-1,"")</f>
        <v/>
      </c>
      <c r="AB291" s="173" t="str">
        <f>IFERROR(Inv_SY_B!AB322/Inv_SY_B!$CU291-1,"")</f>
        <v/>
      </c>
      <c r="AC291" s="173" t="str">
        <f>IFERROR(Inv_SY_B!AC322/Inv_SY_B!$CU291-1,"")</f>
        <v/>
      </c>
      <c r="AD291" s="173" t="str">
        <f>IFERROR(Inv_SY_B!AD322/Inv_SY_B!$CU291-1,"")</f>
        <v/>
      </c>
      <c r="AE291" s="173" t="str">
        <f>IFERROR(Inv_SY_B!AE322/Inv_SY_B!$CU291-1,"")</f>
        <v/>
      </c>
      <c r="AF291" s="173" t="str">
        <f>IFERROR(Inv_SY_B!AF322/Inv_SY_B!$CU291-1,"")</f>
        <v/>
      </c>
      <c r="AG291" s="173" t="str">
        <f>IFERROR(Inv_SY_B!AG322/Inv_SY_B!$CU291-1,"")</f>
        <v/>
      </c>
      <c r="AH291" s="173" t="str">
        <f>IFERROR(Inv_SY_B!AH322/Inv_SY_B!$CU291-1,"")</f>
        <v/>
      </c>
      <c r="AI291" s="173" t="str">
        <f>IFERROR(Inv_SY_B!AI322/Inv_SY_B!$CU291-1,"")</f>
        <v/>
      </c>
      <c r="AJ291" s="173" t="str">
        <f>IFERROR(Inv_SY_B!AJ322/Inv_SY_B!$CU291-1,"")</f>
        <v/>
      </c>
      <c r="AK291" s="173" t="str">
        <f>IFERROR(Inv_SY_B!AK322/Inv_SY_B!$CU291-1,"")</f>
        <v/>
      </c>
      <c r="AL291" s="173" t="str">
        <f>IFERROR(Inv_SY_B!AL322/Inv_SY_B!$CU291-1,"")</f>
        <v/>
      </c>
      <c r="AM291" s="173" t="str">
        <f>IFERROR(Inv_SY_B!AM322/Inv_SY_B!$CU291-1,"")</f>
        <v/>
      </c>
      <c r="AN291" s="173" t="str">
        <f>IFERROR(Inv_SY_B!AN322/Inv_SY_B!$CU291-1,"")</f>
        <v/>
      </c>
      <c r="AO291" s="173" t="str">
        <f>IFERROR(Inv_SY_B!AO322/Inv_SY_B!$CU291-1,"")</f>
        <v/>
      </c>
      <c r="AP291" s="173" t="str">
        <f>IFERROR(Inv_SY_B!AP322/Inv_SY_B!$CU291-1,"")</f>
        <v/>
      </c>
      <c r="AQ291" s="173" t="str">
        <f>IFERROR(Inv_SY_B!AQ322/Inv_SY_B!$CU291-1,"")</f>
        <v/>
      </c>
      <c r="AR291" s="173" t="str">
        <f>IFERROR(Inv_SY_B!AR322/Inv_SY_B!$CU291-1,"")</f>
        <v/>
      </c>
      <c r="AS291" s="173" t="str">
        <f>IFERROR(Inv_SY_B!AS322/Inv_SY_B!$CU291-1,"")</f>
        <v/>
      </c>
      <c r="AT291" s="173" t="str">
        <f>IFERROR(Inv_SY_B!AT322/Inv_SY_B!$CU291-1,"")</f>
        <v/>
      </c>
      <c r="AU291" s="173" t="str">
        <f>IFERROR(Inv_SY_B!AU322/Inv_SY_B!$CU291-1,"")</f>
        <v/>
      </c>
      <c r="AV291" s="173" t="str">
        <f>IFERROR(Inv_SY_B!AV322/Inv_SY_B!$CU291-1,"")</f>
        <v/>
      </c>
      <c r="AW291" s="173" t="str">
        <f>IFERROR(Inv_SY_B!AW322/Inv_SY_B!$CU291-1,"")</f>
        <v/>
      </c>
      <c r="AX291" s="173" t="str">
        <f>IFERROR(Inv_SY_B!AX322/Inv_SY_B!$CU291-1,"")</f>
        <v/>
      </c>
      <c r="AY291" s="173" t="str">
        <f>IFERROR(Inv_SY_B!AY322/Inv_SY_B!$CU291-1,"")</f>
        <v/>
      </c>
      <c r="AZ291" s="173" t="str">
        <f>IFERROR(Inv_SY_B!AZ322/Inv_SY_B!$CU291-1,"")</f>
        <v/>
      </c>
      <c r="BA291" s="173" t="str">
        <f>IFERROR(Inv_SY_B!BA322/Inv_SY_B!$CU291-1,"")</f>
        <v/>
      </c>
      <c r="BB291" s="173" t="str">
        <f>IFERROR(Inv_SY_B!BB322/Inv_SY_B!$CU291-1,"")</f>
        <v/>
      </c>
      <c r="BC291" s="173" t="str">
        <f>IFERROR(Inv_SY_B!BC322/Inv_SY_B!$CU291-1,"")</f>
        <v/>
      </c>
      <c r="BD291" s="173" t="str">
        <f>IFERROR(Inv_SY_B!BD322/Inv_SY_B!$CU291-1,"")</f>
        <v/>
      </c>
      <c r="BE291" s="173" t="str">
        <f>IFERROR(Inv_SY_B!BE322/Inv_SY_B!$CU291-1,"")</f>
        <v/>
      </c>
      <c r="BF291" s="173" t="str">
        <f>IFERROR(Inv_SY_B!BF322/Inv_SY_B!$CU291-1,"")</f>
        <v/>
      </c>
      <c r="BG291" s="173" t="str">
        <f>IFERROR(Inv_SY_B!BG322/Inv_SY_B!$CU291-1,"")</f>
        <v/>
      </c>
      <c r="BH291" s="173" t="str">
        <f>IFERROR(Inv_SY_B!BH322/Inv_SY_B!$CU291-1,"")</f>
        <v/>
      </c>
      <c r="BI291" s="173" t="str">
        <f>IFERROR(Inv_SY_B!BI322/Inv_SY_B!$CU291-1,"")</f>
        <v/>
      </c>
      <c r="BJ291" s="173" t="str">
        <f>IFERROR(Inv_SY_B!BJ322/Inv_SY_B!$CU291-1,"")</f>
        <v/>
      </c>
      <c r="BK291" s="173" t="str">
        <f>IFERROR(Inv_SY_B!BK322/Inv_SY_B!$CU291-1,"")</f>
        <v/>
      </c>
      <c r="BL291" s="173" t="str">
        <f>IFERROR(Inv_SY_B!BL322/Inv_SY_B!$CU291-1,"")</f>
        <v/>
      </c>
      <c r="BM291" s="173" t="str">
        <f>IFERROR(Inv_SY_B!BM322/Inv_SY_B!$CU291-1,"")</f>
        <v/>
      </c>
      <c r="BN291" s="173" t="str">
        <f>IFERROR(Inv_SY_B!BN322/Inv_SY_B!$CU291-1,"")</f>
        <v/>
      </c>
      <c r="BO291" s="173" t="str">
        <f>IFERROR(Inv_SY_B!BO322/Inv_SY_B!$CU291-1,"")</f>
        <v/>
      </c>
      <c r="BP291" s="173" t="str">
        <f>IFERROR(Inv_SY_B!BP322/Inv_SY_B!$CU291-1,"")</f>
        <v/>
      </c>
      <c r="BQ291" s="173" t="str">
        <f>IFERROR(Inv_SY_B!BQ322/Inv_SY_B!$CU291-1,"")</f>
        <v/>
      </c>
      <c r="BR291" s="173" t="str">
        <f>IFERROR(Inv_SY_B!BR322/Inv_SY_B!$CU291-1,"")</f>
        <v/>
      </c>
      <c r="BS291" s="173" t="str">
        <f>IFERROR(Inv_SY_B!BS322/Inv_SY_B!$CU291-1,"")</f>
        <v/>
      </c>
      <c r="BT291" s="173" t="str">
        <f>IFERROR(Inv_SY_B!BT322/Inv_SY_B!$CU291-1,"")</f>
        <v/>
      </c>
      <c r="BU291" s="173" t="str">
        <f>IFERROR(Inv_SY_B!BU322/Inv_SY_B!$CU291-1,"")</f>
        <v/>
      </c>
      <c r="BV291" s="173" t="str">
        <f>IFERROR(Inv_SY_B!BV322/Inv_SY_B!$CU291-1,"")</f>
        <v/>
      </c>
      <c r="BW291" s="173" t="str">
        <f>IFERROR(Inv_SY_B!BW322/Inv_SY_B!$CU291-1,"")</f>
        <v/>
      </c>
      <c r="BX291" s="173" t="str">
        <f>IFERROR(Inv_SY_B!BX322/Inv_SY_B!$CU291-1,"")</f>
        <v/>
      </c>
      <c r="BY291" s="173" t="str">
        <f>IFERROR(Inv_SY_B!BY322/Inv_SY_B!$CU291-1,"")</f>
        <v/>
      </c>
      <c r="BZ291" s="173" t="str">
        <f>IFERROR(Inv_SY_B!BZ322/Inv_SY_B!$CU291-1,"")</f>
        <v/>
      </c>
      <c r="CA291" s="173" t="str">
        <f>IFERROR(Inv_SY_B!CA322/Inv_SY_B!$CU291-1,"")</f>
        <v/>
      </c>
      <c r="CB291" s="173" t="str">
        <f>IFERROR(Inv_SY_B!CB322/Inv_SY_B!$CU291-1,"")</f>
        <v/>
      </c>
      <c r="CC291" s="173" t="str">
        <f>IFERROR(Inv_SY_B!CC322/Inv_SY_B!$CU291-1,"")</f>
        <v/>
      </c>
      <c r="CD291" s="173" t="str">
        <f>IFERROR(Inv_SY_B!CD322/Inv_SY_B!$CU291-1,"")</f>
        <v/>
      </c>
      <c r="CE291" s="173" t="str">
        <f>IFERROR(Inv_SY_B!CE322/Inv_SY_B!$CU291-1,"")</f>
        <v/>
      </c>
      <c r="CF291" s="173" t="str">
        <f>IFERROR(Inv_SY_B!CF322/Inv_SY_B!$CU291-1,"")</f>
        <v/>
      </c>
      <c r="CG291" s="173" t="str">
        <f>IFERROR(Inv_SY_B!CG322/Inv_SY_B!$CU291-1,"")</f>
        <v/>
      </c>
      <c r="CH291" s="173" t="str">
        <f>IFERROR(Inv_SY_B!CH322/Inv_SY_B!$CU291-1,"")</f>
        <v/>
      </c>
      <c r="CI291" s="173" t="str">
        <f>IFERROR(Inv_SY_B!CI322/Inv_SY_B!$CU291-1,"")</f>
        <v/>
      </c>
      <c r="CJ291" s="173" t="str">
        <f>IFERROR(Inv_SY_B!CJ322/Inv_SY_B!$CU291-1,"")</f>
        <v/>
      </c>
      <c r="CK291" s="173" t="str">
        <f>IFERROR(Inv_SY_B!CK322/Inv_SY_B!$CU291-1,"")</f>
        <v/>
      </c>
      <c r="CL291" s="173" t="str">
        <f>IFERROR(Inv_SY_B!CL322/Inv_SY_B!$CU291-1,"")</f>
        <v/>
      </c>
      <c r="CM291" s="173" t="str">
        <f>IFERROR(Inv_SY_B!CM322/Inv_SY_B!$CU291-1,"")</f>
        <v/>
      </c>
      <c r="CN291" s="173" t="str">
        <f>IFERROR(Inv_SY_B!CN322/Inv_SY_B!$CU291-1,"")</f>
        <v/>
      </c>
      <c r="CO291" s="173" t="str">
        <f>IFERROR(Inv_SY_B!CO322/Inv_SY_B!$CU291-1,"")</f>
        <v/>
      </c>
      <c r="CP291" s="173" t="str">
        <f>IFERROR(Inv_SY_B!CP322/Inv_SY_B!$CU291-1,"")</f>
        <v/>
      </c>
      <c r="CQ291" s="173" t="str">
        <f>IFERROR(Inv_SY_B!CQ322/Inv_SY_B!$CU291-1,"")</f>
        <v/>
      </c>
      <c r="CR291" s="173" t="str">
        <f>IFERROR(Inv_SY_B!CR322/Inv_SY_B!$CU291-1,"")</f>
        <v/>
      </c>
      <c r="CS291" s="173" t="str">
        <f>IFERROR(Inv_SY_B!CS322/Inv_SY_B!$CU291-1,"")</f>
        <v/>
      </c>
      <c r="CT291" s="173" t="str">
        <f>IFERROR(Inv_SY_B!CT322/Inv_SY_B!$CU291-1,"")</f>
        <v/>
      </c>
      <c r="CU291" s="173"/>
      <c r="CV291" s="173"/>
      <c r="CW291" s="173"/>
      <c r="CX291" s="173"/>
    </row>
    <row r="292" spans="2:102">
      <c r="B292" s="164">
        <f t="shared" si="5"/>
        <v>45984</v>
      </c>
      <c r="C292" s="173" t="str">
        <f>IFERROR(Inv_SY_B!C323/Inv_SY_B!$CU292-1,"")</f>
        <v/>
      </c>
      <c r="D292" s="173" t="str">
        <f>IFERROR(Inv_SY_B!D323/Inv_SY_B!$CU292-1,"")</f>
        <v/>
      </c>
      <c r="E292" s="173" t="str">
        <f>IFERROR(Inv_SY_B!E323/Inv_SY_B!$CU292-1,"")</f>
        <v/>
      </c>
      <c r="F292" s="173" t="str">
        <f>IFERROR(Inv_SY_B!F323/Inv_SY_B!$CU292-1,"")</f>
        <v/>
      </c>
      <c r="G292" s="173" t="str">
        <f>IFERROR(Inv_SY_B!G323/Inv_SY_B!$CU292-1,"")</f>
        <v/>
      </c>
      <c r="H292" s="173" t="str">
        <f>IFERROR(Inv_SY_B!H323/Inv_SY_B!$CU292-1,"")</f>
        <v/>
      </c>
      <c r="I292" s="173" t="str">
        <f>IFERROR(Inv_SY_B!I323/Inv_SY_B!$CU292-1,"")</f>
        <v/>
      </c>
      <c r="J292" s="173" t="str">
        <f>IFERROR(Inv_SY_B!J323/Inv_SY_B!$CU292-1,"")</f>
        <v/>
      </c>
      <c r="K292" s="173" t="str">
        <f>IFERROR(Inv_SY_B!K323/Inv_SY_B!$CU292-1,"")</f>
        <v/>
      </c>
      <c r="L292" s="173" t="str">
        <f>IFERROR(Inv_SY_B!L323/Inv_SY_B!$CU292-1,"")</f>
        <v/>
      </c>
      <c r="M292" s="173" t="str">
        <f>IFERROR(Inv_SY_B!M323/Inv_SY_B!$CU292-1,"")</f>
        <v/>
      </c>
      <c r="N292" s="173" t="str">
        <f>IFERROR(Inv_SY_B!N323/Inv_SY_B!$CU292-1,"")</f>
        <v/>
      </c>
      <c r="O292" s="173" t="str">
        <f>IFERROR(Inv_SY_B!O323/Inv_SY_B!$CU292-1,"")</f>
        <v/>
      </c>
      <c r="P292" s="173" t="str">
        <f>IFERROR(Inv_SY_B!P323/Inv_SY_B!$CU292-1,"")</f>
        <v/>
      </c>
      <c r="Q292" s="173" t="str">
        <f>IFERROR(Inv_SY_B!Q323/Inv_SY_B!$CU292-1,"")</f>
        <v/>
      </c>
      <c r="R292" s="173" t="str">
        <f>IFERROR(Inv_SY_B!R323/Inv_SY_B!$CU292-1,"")</f>
        <v/>
      </c>
      <c r="S292" s="173" t="str">
        <f>IFERROR(Inv_SY_B!S323/Inv_SY_B!$CU292-1,"")</f>
        <v/>
      </c>
      <c r="T292" s="173" t="str">
        <f>IFERROR(Inv_SY_B!T323/Inv_SY_B!$CU292-1,"")</f>
        <v/>
      </c>
      <c r="U292" s="173" t="str">
        <f>IFERROR(Inv_SY_B!U323/Inv_SY_B!$CU292-1,"")</f>
        <v/>
      </c>
      <c r="V292" s="173" t="str">
        <f>IFERROR(Inv_SY_B!V323/Inv_SY_B!$CU292-1,"")</f>
        <v/>
      </c>
      <c r="W292" s="173" t="str">
        <f>IFERROR(Inv_SY_B!W323/Inv_SY_B!$CU292-1,"")</f>
        <v/>
      </c>
      <c r="X292" s="173" t="str">
        <f>IFERROR(Inv_SY_B!X323/Inv_SY_B!$CU292-1,"")</f>
        <v/>
      </c>
      <c r="Y292" s="173" t="str">
        <f>IFERROR(Inv_SY_B!Y323/Inv_SY_B!$CU292-1,"")</f>
        <v/>
      </c>
      <c r="Z292" s="173" t="str">
        <f>IFERROR(Inv_SY_B!Z323/Inv_SY_B!$CU292-1,"")</f>
        <v/>
      </c>
      <c r="AA292" s="173" t="str">
        <f>IFERROR(Inv_SY_B!AA323/Inv_SY_B!$CU292-1,"")</f>
        <v/>
      </c>
      <c r="AB292" s="173" t="str">
        <f>IFERROR(Inv_SY_B!AB323/Inv_SY_B!$CU292-1,"")</f>
        <v/>
      </c>
      <c r="AC292" s="173" t="str">
        <f>IFERROR(Inv_SY_B!AC323/Inv_SY_B!$CU292-1,"")</f>
        <v/>
      </c>
      <c r="AD292" s="173" t="str">
        <f>IFERROR(Inv_SY_B!AD323/Inv_SY_B!$CU292-1,"")</f>
        <v/>
      </c>
      <c r="AE292" s="173" t="str">
        <f>IFERROR(Inv_SY_B!AE323/Inv_SY_B!$CU292-1,"")</f>
        <v/>
      </c>
      <c r="AF292" s="173" t="str">
        <f>IFERROR(Inv_SY_B!AF323/Inv_SY_B!$CU292-1,"")</f>
        <v/>
      </c>
      <c r="AG292" s="173" t="str">
        <f>IFERROR(Inv_SY_B!AG323/Inv_SY_B!$CU292-1,"")</f>
        <v/>
      </c>
      <c r="AH292" s="173" t="str">
        <f>IFERROR(Inv_SY_B!AH323/Inv_SY_B!$CU292-1,"")</f>
        <v/>
      </c>
      <c r="AI292" s="173" t="str">
        <f>IFERROR(Inv_SY_B!AI323/Inv_SY_B!$CU292-1,"")</f>
        <v/>
      </c>
      <c r="AJ292" s="173" t="str">
        <f>IFERROR(Inv_SY_B!AJ323/Inv_SY_B!$CU292-1,"")</f>
        <v/>
      </c>
      <c r="AK292" s="173" t="str">
        <f>IFERROR(Inv_SY_B!AK323/Inv_SY_B!$CU292-1,"")</f>
        <v/>
      </c>
      <c r="AL292" s="173" t="str">
        <f>IFERROR(Inv_SY_B!AL323/Inv_SY_B!$CU292-1,"")</f>
        <v/>
      </c>
      <c r="AM292" s="173" t="str">
        <f>IFERROR(Inv_SY_B!AM323/Inv_SY_B!$CU292-1,"")</f>
        <v/>
      </c>
      <c r="AN292" s="173" t="str">
        <f>IFERROR(Inv_SY_B!AN323/Inv_SY_B!$CU292-1,"")</f>
        <v/>
      </c>
      <c r="AO292" s="173" t="str">
        <f>IFERROR(Inv_SY_B!AO323/Inv_SY_B!$CU292-1,"")</f>
        <v/>
      </c>
      <c r="AP292" s="173" t="str">
        <f>IFERROR(Inv_SY_B!AP323/Inv_SY_B!$CU292-1,"")</f>
        <v/>
      </c>
      <c r="AQ292" s="173" t="str">
        <f>IFERROR(Inv_SY_B!AQ323/Inv_SY_B!$CU292-1,"")</f>
        <v/>
      </c>
      <c r="AR292" s="173" t="str">
        <f>IFERROR(Inv_SY_B!AR323/Inv_SY_B!$CU292-1,"")</f>
        <v/>
      </c>
      <c r="AS292" s="173" t="str">
        <f>IFERROR(Inv_SY_B!AS323/Inv_SY_B!$CU292-1,"")</f>
        <v/>
      </c>
      <c r="AT292" s="173" t="str">
        <f>IFERROR(Inv_SY_B!AT323/Inv_SY_B!$CU292-1,"")</f>
        <v/>
      </c>
      <c r="AU292" s="173" t="str">
        <f>IFERROR(Inv_SY_B!AU323/Inv_SY_B!$CU292-1,"")</f>
        <v/>
      </c>
      <c r="AV292" s="173" t="str">
        <f>IFERROR(Inv_SY_B!AV323/Inv_SY_B!$CU292-1,"")</f>
        <v/>
      </c>
      <c r="AW292" s="173" t="str">
        <f>IFERROR(Inv_SY_B!AW323/Inv_SY_B!$CU292-1,"")</f>
        <v/>
      </c>
      <c r="AX292" s="173" t="str">
        <f>IFERROR(Inv_SY_B!AX323/Inv_SY_B!$CU292-1,"")</f>
        <v/>
      </c>
      <c r="AY292" s="173" t="str">
        <f>IFERROR(Inv_SY_B!AY323/Inv_SY_B!$CU292-1,"")</f>
        <v/>
      </c>
      <c r="AZ292" s="173" t="str">
        <f>IFERROR(Inv_SY_B!AZ323/Inv_SY_B!$CU292-1,"")</f>
        <v/>
      </c>
      <c r="BA292" s="173" t="str">
        <f>IFERROR(Inv_SY_B!BA323/Inv_SY_B!$CU292-1,"")</f>
        <v/>
      </c>
      <c r="BB292" s="173" t="str">
        <f>IFERROR(Inv_SY_B!BB323/Inv_SY_B!$CU292-1,"")</f>
        <v/>
      </c>
      <c r="BC292" s="173" t="str">
        <f>IFERROR(Inv_SY_B!BC323/Inv_SY_B!$CU292-1,"")</f>
        <v/>
      </c>
      <c r="BD292" s="173" t="str">
        <f>IFERROR(Inv_SY_B!BD323/Inv_SY_B!$CU292-1,"")</f>
        <v/>
      </c>
      <c r="BE292" s="173" t="str">
        <f>IFERROR(Inv_SY_B!BE323/Inv_SY_B!$CU292-1,"")</f>
        <v/>
      </c>
      <c r="BF292" s="173" t="str">
        <f>IFERROR(Inv_SY_B!BF323/Inv_SY_B!$CU292-1,"")</f>
        <v/>
      </c>
      <c r="BG292" s="173" t="str">
        <f>IFERROR(Inv_SY_B!BG323/Inv_SY_B!$CU292-1,"")</f>
        <v/>
      </c>
      <c r="BH292" s="173" t="str">
        <f>IFERROR(Inv_SY_B!BH323/Inv_SY_B!$CU292-1,"")</f>
        <v/>
      </c>
      <c r="BI292" s="173" t="str">
        <f>IFERROR(Inv_SY_B!BI323/Inv_SY_B!$CU292-1,"")</f>
        <v/>
      </c>
      <c r="BJ292" s="173" t="str">
        <f>IFERROR(Inv_SY_B!BJ323/Inv_SY_B!$CU292-1,"")</f>
        <v/>
      </c>
      <c r="BK292" s="173" t="str">
        <f>IFERROR(Inv_SY_B!BK323/Inv_SY_B!$CU292-1,"")</f>
        <v/>
      </c>
      <c r="BL292" s="173" t="str">
        <f>IFERROR(Inv_SY_B!BL323/Inv_SY_B!$CU292-1,"")</f>
        <v/>
      </c>
      <c r="BM292" s="173" t="str">
        <f>IFERROR(Inv_SY_B!BM323/Inv_SY_B!$CU292-1,"")</f>
        <v/>
      </c>
      <c r="BN292" s="173" t="str">
        <f>IFERROR(Inv_SY_B!BN323/Inv_SY_B!$CU292-1,"")</f>
        <v/>
      </c>
      <c r="BO292" s="173" t="str">
        <f>IFERROR(Inv_SY_B!BO323/Inv_SY_B!$CU292-1,"")</f>
        <v/>
      </c>
      <c r="BP292" s="173" t="str">
        <f>IFERROR(Inv_SY_B!BP323/Inv_SY_B!$CU292-1,"")</f>
        <v/>
      </c>
      <c r="BQ292" s="173" t="str">
        <f>IFERROR(Inv_SY_B!BQ323/Inv_SY_B!$CU292-1,"")</f>
        <v/>
      </c>
      <c r="BR292" s="173" t="str">
        <f>IFERROR(Inv_SY_B!BR323/Inv_SY_B!$CU292-1,"")</f>
        <v/>
      </c>
      <c r="BS292" s="173" t="str">
        <f>IFERROR(Inv_SY_B!BS323/Inv_SY_B!$CU292-1,"")</f>
        <v/>
      </c>
      <c r="BT292" s="173" t="str">
        <f>IFERROR(Inv_SY_B!BT323/Inv_SY_B!$CU292-1,"")</f>
        <v/>
      </c>
      <c r="BU292" s="173" t="str">
        <f>IFERROR(Inv_SY_B!BU323/Inv_SY_B!$CU292-1,"")</f>
        <v/>
      </c>
      <c r="BV292" s="173" t="str">
        <f>IFERROR(Inv_SY_B!BV323/Inv_SY_B!$CU292-1,"")</f>
        <v/>
      </c>
      <c r="BW292" s="173" t="str">
        <f>IFERROR(Inv_SY_B!BW323/Inv_SY_B!$CU292-1,"")</f>
        <v/>
      </c>
      <c r="BX292" s="173" t="str">
        <f>IFERROR(Inv_SY_B!BX323/Inv_SY_B!$CU292-1,"")</f>
        <v/>
      </c>
      <c r="BY292" s="173" t="str">
        <f>IFERROR(Inv_SY_B!BY323/Inv_SY_B!$CU292-1,"")</f>
        <v/>
      </c>
      <c r="BZ292" s="173" t="str">
        <f>IFERROR(Inv_SY_B!BZ323/Inv_SY_B!$CU292-1,"")</f>
        <v/>
      </c>
      <c r="CA292" s="173" t="str">
        <f>IFERROR(Inv_SY_B!CA323/Inv_SY_B!$CU292-1,"")</f>
        <v/>
      </c>
      <c r="CB292" s="173" t="str">
        <f>IFERROR(Inv_SY_B!CB323/Inv_SY_B!$CU292-1,"")</f>
        <v/>
      </c>
      <c r="CC292" s="173" t="str">
        <f>IFERROR(Inv_SY_B!CC323/Inv_SY_B!$CU292-1,"")</f>
        <v/>
      </c>
      <c r="CD292" s="173" t="str">
        <f>IFERROR(Inv_SY_B!CD323/Inv_SY_B!$CU292-1,"")</f>
        <v/>
      </c>
      <c r="CE292" s="173" t="str">
        <f>IFERROR(Inv_SY_B!CE323/Inv_SY_B!$CU292-1,"")</f>
        <v/>
      </c>
      <c r="CF292" s="173" t="str">
        <f>IFERROR(Inv_SY_B!CF323/Inv_SY_B!$CU292-1,"")</f>
        <v/>
      </c>
      <c r="CG292" s="173" t="str">
        <f>IFERROR(Inv_SY_B!CG323/Inv_SY_B!$CU292-1,"")</f>
        <v/>
      </c>
      <c r="CH292" s="173" t="str">
        <f>IFERROR(Inv_SY_B!CH323/Inv_SY_B!$CU292-1,"")</f>
        <v/>
      </c>
      <c r="CI292" s="173" t="str">
        <f>IFERROR(Inv_SY_B!CI323/Inv_SY_B!$CU292-1,"")</f>
        <v/>
      </c>
      <c r="CJ292" s="173" t="str">
        <f>IFERROR(Inv_SY_B!CJ323/Inv_SY_B!$CU292-1,"")</f>
        <v/>
      </c>
      <c r="CK292" s="173" t="str">
        <f>IFERROR(Inv_SY_B!CK323/Inv_SY_B!$CU292-1,"")</f>
        <v/>
      </c>
      <c r="CL292" s="173" t="str">
        <f>IFERROR(Inv_SY_B!CL323/Inv_SY_B!$CU292-1,"")</f>
        <v/>
      </c>
      <c r="CM292" s="173" t="str">
        <f>IFERROR(Inv_SY_B!CM323/Inv_SY_B!$CU292-1,"")</f>
        <v/>
      </c>
      <c r="CN292" s="173" t="str">
        <f>IFERROR(Inv_SY_B!CN323/Inv_SY_B!$CU292-1,"")</f>
        <v/>
      </c>
      <c r="CO292" s="173" t="str">
        <f>IFERROR(Inv_SY_B!CO323/Inv_SY_B!$CU292-1,"")</f>
        <v/>
      </c>
      <c r="CP292" s="173" t="str">
        <f>IFERROR(Inv_SY_B!CP323/Inv_SY_B!$CU292-1,"")</f>
        <v/>
      </c>
      <c r="CQ292" s="173" t="str">
        <f>IFERROR(Inv_SY_B!CQ323/Inv_SY_B!$CU292-1,"")</f>
        <v/>
      </c>
      <c r="CR292" s="173" t="str">
        <f>IFERROR(Inv_SY_B!CR323/Inv_SY_B!$CU292-1,"")</f>
        <v/>
      </c>
      <c r="CS292" s="173" t="str">
        <f>IFERROR(Inv_SY_B!CS323/Inv_SY_B!$CU292-1,"")</f>
        <v/>
      </c>
      <c r="CT292" s="173" t="str">
        <f>IFERROR(Inv_SY_B!CT323/Inv_SY_B!$CU292-1,"")</f>
        <v/>
      </c>
      <c r="CU292" s="173"/>
      <c r="CV292" s="173"/>
      <c r="CW292" s="173"/>
      <c r="CX292" s="173"/>
    </row>
    <row r="293" spans="2:102">
      <c r="B293" s="164">
        <f t="shared" si="5"/>
        <v>45985</v>
      </c>
      <c r="C293" s="173" t="str">
        <f>IFERROR(Inv_SY_B!C324/Inv_SY_B!$CU293-1,"")</f>
        <v/>
      </c>
      <c r="D293" s="173" t="str">
        <f>IFERROR(Inv_SY_B!D324/Inv_SY_B!$CU293-1,"")</f>
        <v/>
      </c>
      <c r="E293" s="173" t="str">
        <f>IFERROR(Inv_SY_B!E324/Inv_SY_B!$CU293-1,"")</f>
        <v/>
      </c>
      <c r="F293" s="173" t="str">
        <f>IFERROR(Inv_SY_B!F324/Inv_SY_B!$CU293-1,"")</f>
        <v/>
      </c>
      <c r="G293" s="173" t="str">
        <f>IFERROR(Inv_SY_B!G324/Inv_SY_B!$CU293-1,"")</f>
        <v/>
      </c>
      <c r="H293" s="173" t="str">
        <f>IFERROR(Inv_SY_B!H324/Inv_SY_B!$CU293-1,"")</f>
        <v/>
      </c>
      <c r="I293" s="173" t="str">
        <f>IFERROR(Inv_SY_B!I324/Inv_SY_B!$CU293-1,"")</f>
        <v/>
      </c>
      <c r="J293" s="173" t="str">
        <f>IFERROR(Inv_SY_B!J324/Inv_SY_B!$CU293-1,"")</f>
        <v/>
      </c>
      <c r="K293" s="173" t="str">
        <f>IFERROR(Inv_SY_B!K324/Inv_SY_B!$CU293-1,"")</f>
        <v/>
      </c>
      <c r="L293" s="173" t="str">
        <f>IFERROR(Inv_SY_B!L324/Inv_SY_B!$CU293-1,"")</f>
        <v/>
      </c>
      <c r="M293" s="173" t="str">
        <f>IFERROR(Inv_SY_B!M324/Inv_SY_B!$CU293-1,"")</f>
        <v/>
      </c>
      <c r="N293" s="173" t="str">
        <f>IFERROR(Inv_SY_B!N324/Inv_SY_B!$CU293-1,"")</f>
        <v/>
      </c>
      <c r="O293" s="173" t="str">
        <f>IFERROR(Inv_SY_B!O324/Inv_SY_B!$CU293-1,"")</f>
        <v/>
      </c>
      <c r="P293" s="173" t="str">
        <f>IFERROR(Inv_SY_B!P324/Inv_SY_B!$CU293-1,"")</f>
        <v/>
      </c>
      <c r="Q293" s="173" t="str">
        <f>IFERROR(Inv_SY_B!Q324/Inv_SY_B!$CU293-1,"")</f>
        <v/>
      </c>
      <c r="R293" s="173" t="str">
        <f>IFERROR(Inv_SY_B!R324/Inv_SY_B!$CU293-1,"")</f>
        <v/>
      </c>
      <c r="S293" s="173" t="str">
        <f>IFERROR(Inv_SY_B!S324/Inv_SY_B!$CU293-1,"")</f>
        <v/>
      </c>
      <c r="T293" s="173" t="str">
        <f>IFERROR(Inv_SY_B!T324/Inv_SY_B!$CU293-1,"")</f>
        <v/>
      </c>
      <c r="U293" s="173" t="str">
        <f>IFERROR(Inv_SY_B!U324/Inv_SY_B!$CU293-1,"")</f>
        <v/>
      </c>
      <c r="V293" s="173" t="str">
        <f>IFERROR(Inv_SY_B!V324/Inv_SY_B!$CU293-1,"")</f>
        <v/>
      </c>
      <c r="W293" s="173" t="str">
        <f>IFERROR(Inv_SY_B!W324/Inv_SY_B!$CU293-1,"")</f>
        <v/>
      </c>
      <c r="X293" s="173" t="str">
        <f>IFERROR(Inv_SY_B!X324/Inv_SY_B!$CU293-1,"")</f>
        <v/>
      </c>
      <c r="Y293" s="173" t="str">
        <f>IFERROR(Inv_SY_B!Y324/Inv_SY_B!$CU293-1,"")</f>
        <v/>
      </c>
      <c r="Z293" s="173" t="str">
        <f>IFERROR(Inv_SY_B!Z324/Inv_SY_B!$CU293-1,"")</f>
        <v/>
      </c>
      <c r="AA293" s="173" t="str">
        <f>IFERROR(Inv_SY_B!AA324/Inv_SY_B!$CU293-1,"")</f>
        <v/>
      </c>
      <c r="AB293" s="173" t="str">
        <f>IFERROR(Inv_SY_B!AB324/Inv_SY_B!$CU293-1,"")</f>
        <v/>
      </c>
      <c r="AC293" s="173" t="str">
        <f>IFERROR(Inv_SY_B!AC324/Inv_SY_B!$CU293-1,"")</f>
        <v/>
      </c>
      <c r="AD293" s="173" t="str">
        <f>IFERROR(Inv_SY_B!AD324/Inv_SY_B!$CU293-1,"")</f>
        <v/>
      </c>
      <c r="AE293" s="173" t="str">
        <f>IFERROR(Inv_SY_B!AE324/Inv_SY_B!$CU293-1,"")</f>
        <v/>
      </c>
      <c r="AF293" s="173" t="str">
        <f>IFERROR(Inv_SY_B!AF324/Inv_SY_B!$CU293-1,"")</f>
        <v/>
      </c>
      <c r="AG293" s="173" t="str">
        <f>IFERROR(Inv_SY_B!AG324/Inv_SY_B!$CU293-1,"")</f>
        <v/>
      </c>
      <c r="AH293" s="173" t="str">
        <f>IFERROR(Inv_SY_B!AH324/Inv_SY_B!$CU293-1,"")</f>
        <v/>
      </c>
      <c r="AI293" s="173" t="str">
        <f>IFERROR(Inv_SY_B!AI324/Inv_SY_B!$CU293-1,"")</f>
        <v/>
      </c>
      <c r="AJ293" s="173" t="str">
        <f>IFERROR(Inv_SY_B!AJ324/Inv_SY_B!$CU293-1,"")</f>
        <v/>
      </c>
      <c r="AK293" s="173" t="str">
        <f>IFERROR(Inv_SY_B!AK324/Inv_SY_B!$CU293-1,"")</f>
        <v/>
      </c>
      <c r="AL293" s="173" t="str">
        <f>IFERROR(Inv_SY_B!AL324/Inv_SY_B!$CU293-1,"")</f>
        <v/>
      </c>
      <c r="AM293" s="173" t="str">
        <f>IFERROR(Inv_SY_B!AM324/Inv_SY_B!$CU293-1,"")</f>
        <v/>
      </c>
      <c r="AN293" s="173" t="str">
        <f>IFERROR(Inv_SY_B!AN324/Inv_SY_B!$CU293-1,"")</f>
        <v/>
      </c>
      <c r="AO293" s="173" t="str">
        <f>IFERROR(Inv_SY_B!AO324/Inv_SY_B!$CU293-1,"")</f>
        <v/>
      </c>
      <c r="AP293" s="173" t="str">
        <f>IFERROR(Inv_SY_B!AP324/Inv_SY_B!$CU293-1,"")</f>
        <v/>
      </c>
      <c r="AQ293" s="173" t="str">
        <f>IFERROR(Inv_SY_B!AQ324/Inv_SY_B!$CU293-1,"")</f>
        <v/>
      </c>
      <c r="AR293" s="173" t="str">
        <f>IFERROR(Inv_SY_B!AR324/Inv_SY_B!$CU293-1,"")</f>
        <v/>
      </c>
      <c r="AS293" s="173" t="str">
        <f>IFERROR(Inv_SY_B!AS324/Inv_SY_B!$CU293-1,"")</f>
        <v/>
      </c>
      <c r="AT293" s="173" t="str">
        <f>IFERROR(Inv_SY_B!AT324/Inv_SY_B!$CU293-1,"")</f>
        <v/>
      </c>
      <c r="AU293" s="173" t="str">
        <f>IFERROR(Inv_SY_B!AU324/Inv_SY_B!$CU293-1,"")</f>
        <v/>
      </c>
      <c r="AV293" s="173" t="str">
        <f>IFERROR(Inv_SY_B!AV324/Inv_SY_B!$CU293-1,"")</f>
        <v/>
      </c>
      <c r="AW293" s="173" t="str">
        <f>IFERROR(Inv_SY_B!AW324/Inv_SY_B!$CU293-1,"")</f>
        <v/>
      </c>
      <c r="AX293" s="173" t="str">
        <f>IFERROR(Inv_SY_B!AX324/Inv_SY_B!$CU293-1,"")</f>
        <v/>
      </c>
      <c r="AY293" s="173" t="str">
        <f>IFERROR(Inv_SY_B!AY324/Inv_SY_B!$CU293-1,"")</f>
        <v/>
      </c>
      <c r="AZ293" s="173" t="str">
        <f>IFERROR(Inv_SY_B!AZ324/Inv_SY_B!$CU293-1,"")</f>
        <v/>
      </c>
      <c r="BA293" s="173" t="str">
        <f>IFERROR(Inv_SY_B!BA324/Inv_SY_B!$CU293-1,"")</f>
        <v/>
      </c>
      <c r="BB293" s="173" t="str">
        <f>IFERROR(Inv_SY_B!BB324/Inv_SY_B!$CU293-1,"")</f>
        <v/>
      </c>
      <c r="BC293" s="173" t="str">
        <f>IFERROR(Inv_SY_B!BC324/Inv_SY_B!$CU293-1,"")</f>
        <v/>
      </c>
      <c r="BD293" s="173" t="str">
        <f>IFERROR(Inv_SY_B!BD324/Inv_SY_B!$CU293-1,"")</f>
        <v/>
      </c>
      <c r="BE293" s="173" t="str">
        <f>IFERROR(Inv_SY_B!BE324/Inv_SY_B!$CU293-1,"")</f>
        <v/>
      </c>
      <c r="BF293" s="173" t="str">
        <f>IFERROR(Inv_SY_B!BF324/Inv_SY_B!$CU293-1,"")</f>
        <v/>
      </c>
      <c r="BG293" s="173" t="str">
        <f>IFERROR(Inv_SY_B!BG324/Inv_SY_B!$CU293-1,"")</f>
        <v/>
      </c>
      <c r="BH293" s="173" t="str">
        <f>IFERROR(Inv_SY_B!BH324/Inv_SY_B!$CU293-1,"")</f>
        <v/>
      </c>
      <c r="BI293" s="173" t="str">
        <f>IFERROR(Inv_SY_B!BI324/Inv_SY_B!$CU293-1,"")</f>
        <v/>
      </c>
      <c r="BJ293" s="173" t="str">
        <f>IFERROR(Inv_SY_B!BJ324/Inv_SY_B!$CU293-1,"")</f>
        <v/>
      </c>
      <c r="BK293" s="173" t="str">
        <f>IFERROR(Inv_SY_B!BK324/Inv_SY_B!$CU293-1,"")</f>
        <v/>
      </c>
      <c r="BL293" s="173" t="str">
        <f>IFERROR(Inv_SY_B!BL324/Inv_SY_B!$CU293-1,"")</f>
        <v/>
      </c>
      <c r="BM293" s="173" t="str">
        <f>IFERROR(Inv_SY_B!BM324/Inv_SY_B!$CU293-1,"")</f>
        <v/>
      </c>
      <c r="BN293" s="173" t="str">
        <f>IFERROR(Inv_SY_B!BN324/Inv_SY_B!$CU293-1,"")</f>
        <v/>
      </c>
      <c r="BO293" s="173" t="str">
        <f>IFERROR(Inv_SY_B!BO324/Inv_SY_B!$CU293-1,"")</f>
        <v/>
      </c>
      <c r="BP293" s="173" t="str">
        <f>IFERROR(Inv_SY_B!BP324/Inv_SY_B!$CU293-1,"")</f>
        <v/>
      </c>
      <c r="BQ293" s="173" t="str">
        <f>IFERROR(Inv_SY_B!BQ324/Inv_SY_B!$CU293-1,"")</f>
        <v/>
      </c>
      <c r="BR293" s="173" t="str">
        <f>IFERROR(Inv_SY_B!BR324/Inv_SY_B!$CU293-1,"")</f>
        <v/>
      </c>
      <c r="BS293" s="173" t="str">
        <f>IFERROR(Inv_SY_B!BS324/Inv_SY_B!$CU293-1,"")</f>
        <v/>
      </c>
      <c r="BT293" s="173" t="str">
        <f>IFERROR(Inv_SY_B!BT324/Inv_SY_B!$CU293-1,"")</f>
        <v/>
      </c>
      <c r="BU293" s="173" t="str">
        <f>IFERROR(Inv_SY_B!BU324/Inv_SY_B!$CU293-1,"")</f>
        <v/>
      </c>
      <c r="BV293" s="173" t="str">
        <f>IFERROR(Inv_SY_B!BV324/Inv_SY_B!$CU293-1,"")</f>
        <v/>
      </c>
      <c r="BW293" s="173" t="str">
        <f>IFERROR(Inv_SY_B!BW324/Inv_SY_B!$CU293-1,"")</f>
        <v/>
      </c>
      <c r="BX293" s="173" t="str">
        <f>IFERROR(Inv_SY_B!BX324/Inv_SY_B!$CU293-1,"")</f>
        <v/>
      </c>
      <c r="BY293" s="173" t="str">
        <f>IFERROR(Inv_SY_B!BY324/Inv_SY_B!$CU293-1,"")</f>
        <v/>
      </c>
      <c r="BZ293" s="173" t="str">
        <f>IFERROR(Inv_SY_B!BZ324/Inv_SY_B!$CU293-1,"")</f>
        <v/>
      </c>
      <c r="CA293" s="173" t="str">
        <f>IFERROR(Inv_SY_B!CA324/Inv_SY_B!$CU293-1,"")</f>
        <v/>
      </c>
      <c r="CB293" s="173" t="str">
        <f>IFERROR(Inv_SY_B!CB324/Inv_SY_B!$CU293-1,"")</f>
        <v/>
      </c>
      <c r="CC293" s="173" t="str">
        <f>IFERROR(Inv_SY_B!CC324/Inv_SY_B!$CU293-1,"")</f>
        <v/>
      </c>
      <c r="CD293" s="173" t="str">
        <f>IFERROR(Inv_SY_B!CD324/Inv_SY_B!$CU293-1,"")</f>
        <v/>
      </c>
      <c r="CE293" s="173" t="str">
        <f>IFERROR(Inv_SY_B!CE324/Inv_SY_B!$CU293-1,"")</f>
        <v/>
      </c>
      <c r="CF293" s="173" t="str">
        <f>IFERROR(Inv_SY_B!CF324/Inv_SY_B!$CU293-1,"")</f>
        <v/>
      </c>
      <c r="CG293" s="173" t="str">
        <f>IFERROR(Inv_SY_B!CG324/Inv_SY_B!$CU293-1,"")</f>
        <v/>
      </c>
      <c r="CH293" s="173" t="str">
        <f>IFERROR(Inv_SY_B!CH324/Inv_SY_B!$CU293-1,"")</f>
        <v/>
      </c>
      <c r="CI293" s="173" t="str">
        <f>IFERROR(Inv_SY_B!CI324/Inv_SY_B!$CU293-1,"")</f>
        <v/>
      </c>
      <c r="CJ293" s="173" t="str">
        <f>IFERROR(Inv_SY_B!CJ324/Inv_SY_B!$CU293-1,"")</f>
        <v/>
      </c>
      <c r="CK293" s="173" t="str">
        <f>IFERROR(Inv_SY_B!CK324/Inv_SY_B!$CU293-1,"")</f>
        <v/>
      </c>
      <c r="CL293" s="173" t="str">
        <f>IFERROR(Inv_SY_B!CL324/Inv_SY_B!$CU293-1,"")</f>
        <v/>
      </c>
      <c r="CM293" s="173" t="str">
        <f>IFERROR(Inv_SY_B!CM324/Inv_SY_B!$CU293-1,"")</f>
        <v/>
      </c>
      <c r="CN293" s="173" t="str">
        <f>IFERROR(Inv_SY_B!CN324/Inv_SY_B!$CU293-1,"")</f>
        <v/>
      </c>
      <c r="CO293" s="173" t="str">
        <f>IFERROR(Inv_SY_B!CO324/Inv_SY_B!$CU293-1,"")</f>
        <v/>
      </c>
      <c r="CP293" s="173" t="str">
        <f>IFERROR(Inv_SY_B!CP324/Inv_SY_B!$CU293-1,"")</f>
        <v/>
      </c>
      <c r="CQ293" s="173" t="str">
        <f>IFERROR(Inv_SY_B!CQ324/Inv_SY_B!$CU293-1,"")</f>
        <v/>
      </c>
      <c r="CR293" s="173" t="str">
        <f>IFERROR(Inv_SY_B!CR324/Inv_SY_B!$CU293-1,"")</f>
        <v/>
      </c>
      <c r="CS293" s="173" t="str">
        <f>IFERROR(Inv_SY_B!CS324/Inv_SY_B!$CU293-1,"")</f>
        <v/>
      </c>
      <c r="CT293" s="173" t="str">
        <f>IFERROR(Inv_SY_B!CT324/Inv_SY_B!$CU293-1,"")</f>
        <v/>
      </c>
      <c r="CU293" s="173"/>
      <c r="CV293" s="173"/>
      <c r="CW293" s="173"/>
      <c r="CX293" s="173"/>
    </row>
    <row r="294" spans="2:102">
      <c r="B294" s="164">
        <f t="shared" si="5"/>
        <v>45986</v>
      </c>
      <c r="C294" s="173" t="str">
        <f>IFERROR(Inv_SY_B!C325/Inv_SY_B!$CU294-1,"")</f>
        <v/>
      </c>
      <c r="D294" s="173" t="str">
        <f>IFERROR(Inv_SY_B!D325/Inv_SY_B!$CU294-1,"")</f>
        <v/>
      </c>
      <c r="E294" s="173" t="str">
        <f>IFERROR(Inv_SY_B!E325/Inv_SY_B!$CU294-1,"")</f>
        <v/>
      </c>
      <c r="F294" s="173" t="str">
        <f>IFERROR(Inv_SY_B!F325/Inv_SY_B!$CU294-1,"")</f>
        <v/>
      </c>
      <c r="G294" s="173" t="str">
        <f>IFERROR(Inv_SY_B!G325/Inv_SY_B!$CU294-1,"")</f>
        <v/>
      </c>
      <c r="H294" s="173" t="str">
        <f>IFERROR(Inv_SY_B!H325/Inv_SY_B!$CU294-1,"")</f>
        <v/>
      </c>
      <c r="I294" s="173" t="str">
        <f>IFERROR(Inv_SY_B!I325/Inv_SY_B!$CU294-1,"")</f>
        <v/>
      </c>
      <c r="J294" s="173" t="str">
        <f>IFERROR(Inv_SY_B!J325/Inv_SY_B!$CU294-1,"")</f>
        <v/>
      </c>
      <c r="K294" s="173" t="str">
        <f>IFERROR(Inv_SY_B!K325/Inv_SY_B!$CU294-1,"")</f>
        <v/>
      </c>
      <c r="L294" s="173" t="str">
        <f>IFERROR(Inv_SY_B!L325/Inv_SY_B!$CU294-1,"")</f>
        <v/>
      </c>
      <c r="M294" s="173" t="str">
        <f>IFERROR(Inv_SY_B!M325/Inv_SY_B!$CU294-1,"")</f>
        <v/>
      </c>
      <c r="N294" s="173" t="str">
        <f>IFERROR(Inv_SY_B!N325/Inv_SY_B!$CU294-1,"")</f>
        <v/>
      </c>
      <c r="O294" s="173" t="str">
        <f>IFERROR(Inv_SY_B!O325/Inv_SY_B!$CU294-1,"")</f>
        <v/>
      </c>
      <c r="P294" s="173" t="str">
        <f>IFERROR(Inv_SY_B!P325/Inv_SY_B!$CU294-1,"")</f>
        <v/>
      </c>
      <c r="Q294" s="173" t="str">
        <f>IFERROR(Inv_SY_B!Q325/Inv_SY_B!$CU294-1,"")</f>
        <v/>
      </c>
      <c r="R294" s="173" t="str">
        <f>IFERROR(Inv_SY_B!R325/Inv_SY_B!$CU294-1,"")</f>
        <v/>
      </c>
      <c r="S294" s="173" t="str">
        <f>IFERROR(Inv_SY_B!S325/Inv_SY_B!$CU294-1,"")</f>
        <v/>
      </c>
      <c r="T294" s="173" t="str">
        <f>IFERROR(Inv_SY_B!T325/Inv_SY_B!$CU294-1,"")</f>
        <v/>
      </c>
      <c r="U294" s="173" t="str">
        <f>IFERROR(Inv_SY_B!U325/Inv_SY_B!$CU294-1,"")</f>
        <v/>
      </c>
      <c r="V294" s="173" t="str">
        <f>IFERROR(Inv_SY_B!V325/Inv_SY_B!$CU294-1,"")</f>
        <v/>
      </c>
      <c r="W294" s="173" t="str">
        <f>IFERROR(Inv_SY_B!W325/Inv_SY_B!$CU294-1,"")</f>
        <v/>
      </c>
      <c r="X294" s="173" t="str">
        <f>IFERROR(Inv_SY_B!X325/Inv_SY_B!$CU294-1,"")</f>
        <v/>
      </c>
      <c r="Y294" s="173" t="str">
        <f>IFERROR(Inv_SY_B!Y325/Inv_SY_B!$CU294-1,"")</f>
        <v/>
      </c>
      <c r="Z294" s="173" t="str">
        <f>IFERROR(Inv_SY_B!Z325/Inv_SY_B!$CU294-1,"")</f>
        <v/>
      </c>
      <c r="AA294" s="173" t="str">
        <f>IFERROR(Inv_SY_B!AA325/Inv_SY_B!$CU294-1,"")</f>
        <v/>
      </c>
      <c r="AB294" s="173" t="str">
        <f>IFERROR(Inv_SY_B!AB325/Inv_SY_B!$CU294-1,"")</f>
        <v/>
      </c>
      <c r="AC294" s="173" t="str">
        <f>IFERROR(Inv_SY_B!AC325/Inv_SY_B!$CU294-1,"")</f>
        <v/>
      </c>
      <c r="AD294" s="173" t="str">
        <f>IFERROR(Inv_SY_B!AD325/Inv_SY_B!$CU294-1,"")</f>
        <v/>
      </c>
      <c r="AE294" s="173" t="str">
        <f>IFERROR(Inv_SY_B!AE325/Inv_SY_B!$CU294-1,"")</f>
        <v/>
      </c>
      <c r="AF294" s="173" t="str">
        <f>IFERROR(Inv_SY_B!AF325/Inv_SY_B!$CU294-1,"")</f>
        <v/>
      </c>
      <c r="AG294" s="173" t="str">
        <f>IFERROR(Inv_SY_B!AG325/Inv_SY_B!$CU294-1,"")</f>
        <v/>
      </c>
      <c r="AH294" s="173" t="str">
        <f>IFERROR(Inv_SY_B!AH325/Inv_SY_B!$CU294-1,"")</f>
        <v/>
      </c>
      <c r="AI294" s="173" t="str">
        <f>IFERROR(Inv_SY_B!AI325/Inv_SY_B!$CU294-1,"")</f>
        <v/>
      </c>
      <c r="AJ294" s="173" t="str">
        <f>IFERROR(Inv_SY_B!AJ325/Inv_SY_B!$CU294-1,"")</f>
        <v/>
      </c>
      <c r="AK294" s="173" t="str">
        <f>IFERROR(Inv_SY_B!AK325/Inv_SY_B!$CU294-1,"")</f>
        <v/>
      </c>
      <c r="AL294" s="173" t="str">
        <f>IFERROR(Inv_SY_B!AL325/Inv_SY_B!$CU294-1,"")</f>
        <v/>
      </c>
      <c r="AM294" s="173" t="str">
        <f>IFERROR(Inv_SY_B!AM325/Inv_SY_B!$CU294-1,"")</f>
        <v/>
      </c>
      <c r="AN294" s="173" t="str">
        <f>IFERROR(Inv_SY_B!AN325/Inv_SY_B!$CU294-1,"")</f>
        <v/>
      </c>
      <c r="AO294" s="173" t="str">
        <f>IFERROR(Inv_SY_B!AO325/Inv_SY_B!$CU294-1,"")</f>
        <v/>
      </c>
      <c r="AP294" s="173" t="str">
        <f>IFERROR(Inv_SY_B!AP325/Inv_SY_B!$CU294-1,"")</f>
        <v/>
      </c>
      <c r="AQ294" s="173" t="str">
        <f>IFERROR(Inv_SY_B!AQ325/Inv_SY_B!$CU294-1,"")</f>
        <v/>
      </c>
      <c r="AR294" s="173" t="str">
        <f>IFERROR(Inv_SY_B!AR325/Inv_SY_B!$CU294-1,"")</f>
        <v/>
      </c>
      <c r="AS294" s="173" t="str">
        <f>IFERROR(Inv_SY_B!AS325/Inv_SY_B!$CU294-1,"")</f>
        <v/>
      </c>
      <c r="AT294" s="173" t="str">
        <f>IFERROR(Inv_SY_B!AT325/Inv_SY_B!$CU294-1,"")</f>
        <v/>
      </c>
      <c r="AU294" s="173" t="str">
        <f>IFERROR(Inv_SY_B!AU325/Inv_SY_B!$CU294-1,"")</f>
        <v/>
      </c>
      <c r="AV294" s="173" t="str">
        <f>IFERROR(Inv_SY_B!AV325/Inv_SY_B!$CU294-1,"")</f>
        <v/>
      </c>
      <c r="AW294" s="173" t="str">
        <f>IFERROR(Inv_SY_B!AW325/Inv_SY_B!$CU294-1,"")</f>
        <v/>
      </c>
      <c r="AX294" s="173" t="str">
        <f>IFERROR(Inv_SY_B!AX325/Inv_SY_B!$CU294-1,"")</f>
        <v/>
      </c>
      <c r="AY294" s="173" t="str">
        <f>IFERROR(Inv_SY_B!AY325/Inv_SY_B!$CU294-1,"")</f>
        <v/>
      </c>
      <c r="AZ294" s="173" t="str">
        <f>IFERROR(Inv_SY_B!AZ325/Inv_SY_B!$CU294-1,"")</f>
        <v/>
      </c>
      <c r="BA294" s="173" t="str">
        <f>IFERROR(Inv_SY_B!BA325/Inv_SY_B!$CU294-1,"")</f>
        <v/>
      </c>
      <c r="BB294" s="173" t="str">
        <f>IFERROR(Inv_SY_B!BB325/Inv_SY_B!$CU294-1,"")</f>
        <v/>
      </c>
      <c r="BC294" s="173" t="str">
        <f>IFERROR(Inv_SY_B!BC325/Inv_SY_B!$CU294-1,"")</f>
        <v/>
      </c>
      <c r="BD294" s="173" t="str">
        <f>IFERROR(Inv_SY_B!BD325/Inv_SY_B!$CU294-1,"")</f>
        <v/>
      </c>
      <c r="BE294" s="173" t="str">
        <f>IFERROR(Inv_SY_B!BE325/Inv_SY_B!$CU294-1,"")</f>
        <v/>
      </c>
      <c r="BF294" s="173" t="str">
        <f>IFERROR(Inv_SY_B!BF325/Inv_SY_B!$CU294-1,"")</f>
        <v/>
      </c>
      <c r="BG294" s="173" t="str">
        <f>IFERROR(Inv_SY_B!BG325/Inv_SY_B!$CU294-1,"")</f>
        <v/>
      </c>
      <c r="BH294" s="173" t="str">
        <f>IFERROR(Inv_SY_B!BH325/Inv_SY_B!$CU294-1,"")</f>
        <v/>
      </c>
      <c r="BI294" s="173" t="str">
        <f>IFERROR(Inv_SY_B!BI325/Inv_SY_B!$CU294-1,"")</f>
        <v/>
      </c>
      <c r="BJ294" s="173" t="str">
        <f>IFERROR(Inv_SY_B!BJ325/Inv_SY_B!$CU294-1,"")</f>
        <v/>
      </c>
      <c r="BK294" s="173" t="str">
        <f>IFERROR(Inv_SY_B!BK325/Inv_SY_B!$CU294-1,"")</f>
        <v/>
      </c>
      <c r="BL294" s="173" t="str">
        <f>IFERROR(Inv_SY_B!BL325/Inv_SY_B!$CU294-1,"")</f>
        <v/>
      </c>
      <c r="BM294" s="173" t="str">
        <f>IFERROR(Inv_SY_B!BM325/Inv_SY_B!$CU294-1,"")</f>
        <v/>
      </c>
      <c r="BN294" s="173" t="str">
        <f>IFERROR(Inv_SY_B!BN325/Inv_SY_B!$CU294-1,"")</f>
        <v/>
      </c>
      <c r="BO294" s="173" t="str">
        <f>IFERROR(Inv_SY_B!BO325/Inv_SY_B!$CU294-1,"")</f>
        <v/>
      </c>
      <c r="BP294" s="173" t="str">
        <f>IFERROR(Inv_SY_B!BP325/Inv_SY_B!$CU294-1,"")</f>
        <v/>
      </c>
      <c r="BQ294" s="173" t="str">
        <f>IFERROR(Inv_SY_B!BQ325/Inv_SY_B!$CU294-1,"")</f>
        <v/>
      </c>
      <c r="BR294" s="173" t="str">
        <f>IFERROR(Inv_SY_B!BR325/Inv_SY_B!$CU294-1,"")</f>
        <v/>
      </c>
      <c r="BS294" s="173" t="str">
        <f>IFERROR(Inv_SY_B!BS325/Inv_SY_B!$CU294-1,"")</f>
        <v/>
      </c>
      <c r="BT294" s="173" t="str">
        <f>IFERROR(Inv_SY_B!BT325/Inv_SY_B!$CU294-1,"")</f>
        <v/>
      </c>
      <c r="BU294" s="173" t="str">
        <f>IFERROR(Inv_SY_B!BU325/Inv_SY_B!$CU294-1,"")</f>
        <v/>
      </c>
      <c r="BV294" s="173" t="str">
        <f>IFERROR(Inv_SY_B!BV325/Inv_SY_B!$CU294-1,"")</f>
        <v/>
      </c>
      <c r="BW294" s="173" t="str">
        <f>IFERROR(Inv_SY_B!BW325/Inv_SY_B!$CU294-1,"")</f>
        <v/>
      </c>
      <c r="BX294" s="173" t="str">
        <f>IFERROR(Inv_SY_B!BX325/Inv_SY_B!$CU294-1,"")</f>
        <v/>
      </c>
      <c r="BY294" s="173" t="str">
        <f>IFERROR(Inv_SY_B!BY325/Inv_SY_B!$CU294-1,"")</f>
        <v/>
      </c>
      <c r="BZ294" s="173" t="str">
        <f>IFERROR(Inv_SY_B!BZ325/Inv_SY_B!$CU294-1,"")</f>
        <v/>
      </c>
      <c r="CA294" s="173" t="str">
        <f>IFERROR(Inv_SY_B!CA325/Inv_SY_B!$CU294-1,"")</f>
        <v/>
      </c>
      <c r="CB294" s="173" t="str">
        <f>IFERROR(Inv_SY_B!CB325/Inv_SY_B!$CU294-1,"")</f>
        <v/>
      </c>
      <c r="CC294" s="173" t="str">
        <f>IFERROR(Inv_SY_B!CC325/Inv_SY_B!$CU294-1,"")</f>
        <v/>
      </c>
      <c r="CD294" s="173" t="str">
        <f>IFERROR(Inv_SY_B!CD325/Inv_SY_B!$CU294-1,"")</f>
        <v/>
      </c>
      <c r="CE294" s="173" t="str">
        <f>IFERROR(Inv_SY_B!CE325/Inv_SY_B!$CU294-1,"")</f>
        <v/>
      </c>
      <c r="CF294" s="173" t="str">
        <f>IFERROR(Inv_SY_B!CF325/Inv_SY_B!$CU294-1,"")</f>
        <v/>
      </c>
      <c r="CG294" s="173" t="str">
        <f>IFERROR(Inv_SY_B!CG325/Inv_SY_B!$CU294-1,"")</f>
        <v/>
      </c>
      <c r="CH294" s="173" t="str">
        <f>IFERROR(Inv_SY_B!CH325/Inv_SY_B!$CU294-1,"")</f>
        <v/>
      </c>
      <c r="CI294" s="173" t="str">
        <f>IFERROR(Inv_SY_B!CI325/Inv_SY_B!$CU294-1,"")</f>
        <v/>
      </c>
      <c r="CJ294" s="173" t="str">
        <f>IFERROR(Inv_SY_B!CJ325/Inv_SY_B!$CU294-1,"")</f>
        <v/>
      </c>
      <c r="CK294" s="173" t="str">
        <f>IFERROR(Inv_SY_B!CK325/Inv_SY_B!$CU294-1,"")</f>
        <v/>
      </c>
      <c r="CL294" s="173" t="str">
        <f>IFERROR(Inv_SY_B!CL325/Inv_SY_B!$CU294-1,"")</f>
        <v/>
      </c>
      <c r="CM294" s="173" t="str">
        <f>IFERROR(Inv_SY_B!CM325/Inv_SY_B!$CU294-1,"")</f>
        <v/>
      </c>
      <c r="CN294" s="173" t="str">
        <f>IFERROR(Inv_SY_B!CN325/Inv_SY_B!$CU294-1,"")</f>
        <v/>
      </c>
      <c r="CO294" s="173" t="str">
        <f>IFERROR(Inv_SY_B!CO325/Inv_SY_B!$CU294-1,"")</f>
        <v/>
      </c>
      <c r="CP294" s="173" t="str">
        <f>IFERROR(Inv_SY_B!CP325/Inv_SY_B!$CU294-1,"")</f>
        <v/>
      </c>
      <c r="CQ294" s="173" t="str">
        <f>IFERROR(Inv_SY_B!CQ325/Inv_SY_B!$CU294-1,"")</f>
        <v/>
      </c>
      <c r="CR294" s="173" t="str">
        <f>IFERROR(Inv_SY_B!CR325/Inv_SY_B!$CU294-1,"")</f>
        <v/>
      </c>
      <c r="CS294" s="173" t="str">
        <f>IFERROR(Inv_SY_B!CS325/Inv_SY_B!$CU294-1,"")</f>
        <v/>
      </c>
      <c r="CT294" s="173" t="str">
        <f>IFERROR(Inv_SY_B!CT325/Inv_SY_B!$CU294-1,"")</f>
        <v/>
      </c>
      <c r="CU294" s="173"/>
      <c r="CV294" s="173"/>
      <c r="CW294" s="173"/>
      <c r="CX294" s="173"/>
    </row>
    <row r="295" spans="2:102">
      <c r="B295" s="164">
        <f t="shared" si="5"/>
        <v>45987</v>
      </c>
      <c r="C295" s="173" t="str">
        <f>IFERROR(Inv_SY_B!C326/Inv_SY_B!$CU295-1,"")</f>
        <v/>
      </c>
      <c r="D295" s="173" t="str">
        <f>IFERROR(Inv_SY_B!D326/Inv_SY_B!$CU295-1,"")</f>
        <v/>
      </c>
      <c r="E295" s="173" t="str">
        <f>IFERROR(Inv_SY_B!E326/Inv_SY_B!$CU295-1,"")</f>
        <v/>
      </c>
      <c r="F295" s="173" t="str">
        <f>IFERROR(Inv_SY_B!F326/Inv_SY_B!$CU295-1,"")</f>
        <v/>
      </c>
      <c r="G295" s="173" t="str">
        <f>IFERROR(Inv_SY_B!G326/Inv_SY_B!$CU295-1,"")</f>
        <v/>
      </c>
      <c r="H295" s="173" t="str">
        <f>IFERROR(Inv_SY_B!H326/Inv_SY_B!$CU295-1,"")</f>
        <v/>
      </c>
      <c r="I295" s="173" t="str">
        <f>IFERROR(Inv_SY_B!I326/Inv_SY_B!$CU295-1,"")</f>
        <v/>
      </c>
      <c r="J295" s="173" t="str">
        <f>IFERROR(Inv_SY_B!J326/Inv_SY_B!$CU295-1,"")</f>
        <v/>
      </c>
      <c r="K295" s="173" t="str">
        <f>IFERROR(Inv_SY_B!K326/Inv_SY_B!$CU295-1,"")</f>
        <v/>
      </c>
      <c r="L295" s="173" t="str">
        <f>IFERROR(Inv_SY_B!L326/Inv_SY_B!$CU295-1,"")</f>
        <v/>
      </c>
      <c r="M295" s="173" t="str">
        <f>IFERROR(Inv_SY_B!M326/Inv_SY_B!$CU295-1,"")</f>
        <v/>
      </c>
      <c r="N295" s="173" t="str">
        <f>IFERROR(Inv_SY_B!N326/Inv_SY_B!$CU295-1,"")</f>
        <v/>
      </c>
      <c r="O295" s="173" t="str">
        <f>IFERROR(Inv_SY_B!O326/Inv_SY_B!$CU295-1,"")</f>
        <v/>
      </c>
      <c r="P295" s="173" t="str">
        <f>IFERROR(Inv_SY_B!P326/Inv_SY_B!$CU295-1,"")</f>
        <v/>
      </c>
      <c r="Q295" s="173" t="str">
        <f>IFERROR(Inv_SY_B!Q326/Inv_SY_B!$CU295-1,"")</f>
        <v/>
      </c>
      <c r="R295" s="173" t="str">
        <f>IFERROR(Inv_SY_B!R326/Inv_SY_B!$CU295-1,"")</f>
        <v/>
      </c>
      <c r="S295" s="173" t="str">
        <f>IFERROR(Inv_SY_B!S326/Inv_SY_B!$CU295-1,"")</f>
        <v/>
      </c>
      <c r="T295" s="173" t="str">
        <f>IFERROR(Inv_SY_B!T326/Inv_SY_B!$CU295-1,"")</f>
        <v/>
      </c>
      <c r="U295" s="173" t="str">
        <f>IFERROR(Inv_SY_B!U326/Inv_SY_B!$CU295-1,"")</f>
        <v/>
      </c>
      <c r="V295" s="173" t="str">
        <f>IFERROR(Inv_SY_B!V326/Inv_SY_B!$CU295-1,"")</f>
        <v/>
      </c>
      <c r="W295" s="173" t="str">
        <f>IFERROR(Inv_SY_B!W326/Inv_SY_B!$CU295-1,"")</f>
        <v/>
      </c>
      <c r="X295" s="173" t="str">
        <f>IFERROR(Inv_SY_B!X326/Inv_SY_B!$CU295-1,"")</f>
        <v/>
      </c>
      <c r="Y295" s="173" t="str">
        <f>IFERROR(Inv_SY_B!Y326/Inv_SY_B!$CU295-1,"")</f>
        <v/>
      </c>
      <c r="Z295" s="173" t="str">
        <f>IFERROR(Inv_SY_B!Z326/Inv_SY_B!$CU295-1,"")</f>
        <v/>
      </c>
      <c r="AA295" s="173" t="str">
        <f>IFERROR(Inv_SY_B!AA326/Inv_SY_B!$CU295-1,"")</f>
        <v/>
      </c>
      <c r="AB295" s="173" t="str">
        <f>IFERROR(Inv_SY_B!AB326/Inv_SY_B!$CU295-1,"")</f>
        <v/>
      </c>
      <c r="AC295" s="173" t="str">
        <f>IFERROR(Inv_SY_B!AC326/Inv_SY_B!$CU295-1,"")</f>
        <v/>
      </c>
      <c r="AD295" s="173" t="str">
        <f>IFERROR(Inv_SY_B!AD326/Inv_SY_B!$CU295-1,"")</f>
        <v/>
      </c>
      <c r="AE295" s="173" t="str">
        <f>IFERROR(Inv_SY_B!AE326/Inv_SY_B!$CU295-1,"")</f>
        <v/>
      </c>
      <c r="AF295" s="173" t="str">
        <f>IFERROR(Inv_SY_B!AF326/Inv_SY_B!$CU295-1,"")</f>
        <v/>
      </c>
      <c r="AG295" s="173" t="str">
        <f>IFERROR(Inv_SY_B!AG326/Inv_SY_B!$CU295-1,"")</f>
        <v/>
      </c>
      <c r="AH295" s="173" t="str">
        <f>IFERROR(Inv_SY_B!AH326/Inv_SY_B!$CU295-1,"")</f>
        <v/>
      </c>
      <c r="AI295" s="173" t="str">
        <f>IFERROR(Inv_SY_B!AI326/Inv_SY_B!$CU295-1,"")</f>
        <v/>
      </c>
      <c r="AJ295" s="173" t="str">
        <f>IFERROR(Inv_SY_B!AJ326/Inv_SY_B!$CU295-1,"")</f>
        <v/>
      </c>
      <c r="AK295" s="173" t="str">
        <f>IFERROR(Inv_SY_B!AK326/Inv_SY_B!$CU295-1,"")</f>
        <v/>
      </c>
      <c r="AL295" s="173" t="str">
        <f>IFERROR(Inv_SY_B!AL326/Inv_SY_B!$CU295-1,"")</f>
        <v/>
      </c>
      <c r="AM295" s="173" t="str">
        <f>IFERROR(Inv_SY_B!AM326/Inv_SY_B!$CU295-1,"")</f>
        <v/>
      </c>
      <c r="AN295" s="173" t="str">
        <f>IFERROR(Inv_SY_B!AN326/Inv_SY_B!$CU295-1,"")</f>
        <v/>
      </c>
      <c r="AO295" s="173" t="str">
        <f>IFERROR(Inv_SY_B!AO326/Inv_SY_B!$CU295-1,"")</f>
        <v/>
      </c>
      <c r="AP295" s="173" t="str">
        <f>IFERROR(Inv_SY_B!AP326/Inv_SY_B!$CU295-1,"")</f>
        <v/>
      </c>
      <c r="AQ295" s="173" t="str">
        <f>IFERROR(Inv_SY_B!AQ326/Inv_SY_B!$CU295-1,"")</f>
        <v/>
      </c>
      <c r="AR295" s="173" t="str">
        <f>IFERROR(Inv_SY_B!AR326/Inv_SY_B!$CU295-1,"")</f>
        <v/>
      </c>
      <c r="AS295" s="173" t="str">
        <f>IFERROR(Inv_SY_B!AS326/Inv_SY_B!$CU295-1,"")</f>
        <v/>
      </c>
      <c r="AT295" s="173" t="str">
        <f>IFERROR(Inv_SY_B!AT326/Inv_SY_B!$CU295-1,"")</f>
        <v/>
      </c>
      <c r="AU295" s="173" t="str">
        <f>IFERROR(Inv_SY_B!AU326/Inv_SY_B!$CU295-1,"")</f>
        <v/>
      </c>
      <c r="AV295" s="173" t="str">
        <f>IFERROR(Inv_SY_B!AV326/Inv_SY_B!$CU295-1,"")</f>
        <v/>
      </c>
      <c r="AW295" s="173" t="str">
        <f>IFERROR(Inv_SY_B!AW326/Inv_SY_B!$CU295-1,"")</f>
        <v/>
      </c>
      <c r="AX295" s="173" t="str">
        <f>IFERROR(Inv_SY_B!AX326/Inv_SY_B!$CU295-1,"")</f>
        <v/>
      </c>
      <c r="AY295" s="173" t="str">
        <f>IFERROR(Inv_SY_B!AY326/Inv_SY_B!$CU295-1,"")</f>
        <v/>
      </c>
      <c r="AZ295" s="173" t="str">
        <f>IFERROR(Inv_SY_B!AZ326/Inv_SY_B!$CU295-1,"")</f>
        <v/>
      </c>
      <c r="BA295" s="173" t="str">
        <f>IFERROR(Inv_SY_B!BA326/Inv_SY_B!$CU295-1,"")</f>
        <v/>
      </c>
      <c r="BB295" s="173" t="str">
        <f>IFERROR(Inv_SY_B!BB326/Inv_SY_B!$CU295-1,"")</f>
        <v/>
      </c>
      <c r="BC295" s="173" t="str">
        <f>IFERROR(Inv_SY_B!BC326/Inv_SY_B!$CU295-1,"")</f>
        <v/>
      </c>
      <c r="BD295" s="173" t="str">
        <f>IFERROR(Inv_SY_B!BD326/Inv_SY_B!$CU295-1,"")</f>
        <v/>
      </c>
      <c r="BE295" s="173" t="str">
        <f>IFERROR(Inv_SY_B!BE326/Inv_SY_B!$CU295-1,"")</f>
        <v/>
      </c>
      <c r="BF295" s="173" t="str">
        <f>IFERROR(Inv_SY_B!BF326/Inv_SY_B!$CU295-1,"")</f>
        <v/>
      </c>
      <c r="BG295" s="173" t="str">
        <f>IFERROR(Inv_SY_B!BG326/Inv_SY_B!$CU295-1,"")</f>
        <v/>
      </c>
      <c r="BH295" s="173" t="str">
        <f>IFERROR(Inv_SY_B!BH326/Inv_SY_B!$CU295-1,"")</f>
        <v/>
      </c>
      <c r="BI295" s="173" t="str">
        <f>IFERROR(Inv_SY_B!BI326/Inv_SY_B!$CU295-1,"")</f>
        <v/>
      </c>
      <c r="BJ295" s="173" t="str">
        <f>IFERROR(Inv_SY_B!BJ326/Inv_SY_B!$CU295-1,"")</f>
        <v/>
      </c>
      <c r="BK295" s="173" t="str">
        <f>IFERROR(Inv_SY_B!BK326/Inv_SY_B!$CU295-1,"")</f>
        <v/>
      </c>
      <c r="BL295" s="173" t="str">
        <f>IFERROR(Inv_SY_B!BL326/Inv_SY_B!$CU295-1,"")</f>
        <v/>
      </c>
      <c r="BM295" s="173" t="str">
        <f>IFERROR(Inv_SY_B!BM326/Inv_SY_B!$CU295-1,"")</f>
        <v/>
      </c>
      <c r="BN295" s="173" t="str">
        <f>IFERROR(Inv_SY_B!BN326/Inv_SY_B!$CU295-1,"")</f>
        <v/>
      </c>
      <c r="BO295" s="173" t="str">
        <f>IFERROR(Inv_SY_B!BO326/Inv_SY_B!$CU295-1,"")</f>
        <v/>
      </c>
      <c r="BP295" s="173" t="str">
        <f>IFERROR(Inv_SY_B!BP326/Inv_SY_B!$CU295-1,"")</f>
        <v/>
      </c>
      <c r="BQ295" s="173" t="str">
        <f>IFERROR(Inv_SY_B!BQ326/Inv_SY_B!$CU295-1,"")</f>
        <v/>
      </c>
      <c r="BR295" s="173" t="str">
        <f>IFERROR(Inv_SY_B!BR326/Inv_SY_B!$CU295-1,"")</f>
        <v/>
      </c>
      <c r="BS295" s="173" t="str">
        <f>IFERROR(Inv_SY_B!BS326/Inv_SY_B!$CU295-1,"")</f>
        <v/>
      </c>
      <c r="BT295" s="173" t="str">
        <f>IFERROR(Inv_SY_B!BT326/Inv_SY_B!$CU295-1,"")</f>
        <v/>
      </c>
      <c r="BU295" s="173" t="str">
        <f>IFERROR(Inv_SY_B!BU326/Inv_SY_B!$CU295-1,"")</f>
        <v/>
      </c>
      <c r="BV295" s="173" t="str">
        <f>IFERROR(Inv_SY_B!BV326/Inv_SY_B!$CU295-1,"")</f>
        <v/>
      </c>
      <c r="BW295" s="173" t="str">
        <f>IFERROR(Inv_SY_B!BW326/Inv_SY_B!$CU295-1,"")</f>
        <v/>
      </c>
      <c r="BX295" s="173" t="str">
        <f>IFERROR(Inv_SY_B!BX326/Inv_SY_B!$CU295-1,"")</f>
        <v/>
      </c>
      <c r="BY295" s="173" t="str">
        <f>IFERROR(Inv_SY_B!BY326/Inv_SY_B!$CU295-1,"")</f>
        <v/>
      </c>
      <c r="BZ295" s="173" t="str">
        <f>IFERROR(Inv_SY_B!BZ326/Inv_SY_B!$CU295-1,"")</f>
        <v/>
      </c>
      <c r="CA295" s="173" t="str">
        <f>IFERROR(Inv_SY_B!CA326/Inv_SY_B!$CU295-1,"")</f>
        <v/>
      </c>
      <c r="CB295" s="173" t="str">
        <f>IFERROR(Inv_SY_B!CB326/Inv_SY_B!$CU295-1,"")</f>
        <v/>
      </c>
      <c r="CC295" s="173" t="str">
        <f>IFERROR(Inv_SY_B!CC326/Inv_SY_B!$CU295-1,"")</f>
        <v/>
      </c>
      <c r="CD295" s="173" t="str">
        <f>IFERROR(Inv_SY_B!CD326/Inv_SY_B!$CU295-1,"")</f>
        <v/>
      </c>
      <c r="CE295" s="173" t="str">
        <f>IFERROR(Inv_SY_B!CE326/Inv_SY_B!$CU295-1,"")</f>
        <v/>
      </c>
      <c r="CF295" s="173" t="str">
        <f>IFERROR(Inv_SY_B!CF326/Inv_SY_B!$CU295-1,"")</f>
        <v/>
      </c>
      <c r="CG295" s="173" t="str">
        <f>IFERROR(Inv_SY_B!CG326/Inv_SY_B!$CU295-1,"")</f>
        <v/>
      </c>
      <c r="CH295" s="173" t="str">
        <f>IFERROR(Inv_SY_B!CH326/Inv_SY_B!$CU295-1,"")</f>
        <v/>
      </c>
      <c r="CI295" s="173" t="str">
        <f>IFERROR(Inv_SY_B!CI326/Inv_SY_B!$CU295-1,"")</f>
        <v/>
      </c>
      <c r="CJ295" s="173" t="str">
        <f>IFERROR(Inv_SY_B!CJ326/Inv_SY_B!$CU295-1,"")</f>
        <v/>
      </c>
      <c r="CK295" s="173" t="str">
        <f>IFERROR(Inv_SY_B!CK326/Inv_SY_B!$CU295-1,"")</f>
        <v/>
      </c>
      <c r="CL295" s="173" t="str">
        <f>IFERROR(Inv_SY_B!CL326/Inv_SY_B!$CU295-1,"")</f>
        <v/>
      </c>
      <c r="CM295" s="173" t="str">
        <f>IFERROR(Inv_SY_B!CM326/Inv_SY_B!$CU295-1,"")</f>
        <v/>
      </c>
      <c r="CN295" s="173" t="str">
        <f>IFERROR(Inv_SY_B!CN326/Inv_SY_B!$CU295-1,"")</f>
        <v/>
      </c>
      <c r="CO295" s="173" t="str">
        <f>IFERROR(Inv_SY_B!CO326/Inv_SY_B!$CU295-1,"")</f>
        <v/>
      </c>
      <c r="CP295" s="173" t="str">
        <f>IFERROR(Inv_SY_B!CP326/Inv_SY_B!$CU295-1,"")</f>
        <v/>
      </c>
      <c r="CQ295" s="173" t="str">
        <f>IFERROR(Inv_SY_B!CQ326/Inv_SY_B!$CU295-1,"")</f>
        <v/>
      </c>
      <c r="CR295" s="173" t="str">
        <f>IFERROR(Inv_SY_B!CR326/Inv_SY_B!$CU295-1,"")</f>
        <v/>
      </c>
      <c r="CS295" s="173" t="str">
        <f>IFERROR(Inv_SY_B!CS326/Inv_SY_B!$CU295-1,"")</f>
        <v/>
      </c>
      <c r="CT295" s="173" t="str">
        <f>IFERROR(Inv_SY_B!CT326/Inv_SY_B!$CU295-1,"")</f>
        <v/>
      </c>
      <c r="CU295" s="173"/>
      <c r="CV295" s="173"/>
      <c r="CW295" s="173"/>
      <c r="CX295" s="173"/>
    </row>
    <row r="296" spans="2:102">
      <c r="B296" s="164">
        <f t="shared" si="5"/>
        <v>45988</v>
      </c>
      <c r="C296" s="173" t="str">
        <f>IFERROR(Inv_SY_B!C327/Inv_SY_B!$CU296-1,"")</f>
        <v/>
      </c>
      <c r="D296" s="173" t="str">
        <f>IFERROR(Inv_SY_B!D327/Inv_SY_B!$CU296-1,"")</f>
        <v/>
      </c>
      <c r="E296" s="173" t="str">
        <f>IFERROR(Inv_SY_B!E327/Inv_SY_B!$CU296-1,"")</f>
        <v/>
      </c>
      <c r="F296" s="173" t="str">
        <f>IFERROR(Inv_SY_B!F327/Inv_SY_B!$CU296-1,"")</f>
        <v/>
      </c>
      <c r="G296" s="173" t="str">
        <f>IFERROR(Inv_SY_B!G327/Inv_SY_B!$CU296-1,"")</f>
        <v/>
      </c>
      <c r="H296" s="173" t="str">
        <f>IFERROR(Inv_SY_B!H327/Inv_SY_B!$CU296-1,"")</f>
        <v/>
      </c>
      <c r="I296" s="173" t="str">
        <f>IFERROR(Inv_SY_B!I327/Inv_SY_B!$CU296-1,"")</f>
        <v/>
      </c>
      <c r="J296" s="173" t="str">
        <f>IFERROR(Inv_SY_B!J327/Inv_SY_B!$CU296-1,"")</f>
        <v/>
      </c>
      <c r="K296" s="173" t="str">
        <f>IFERROR(Inv_SY_B!K327/Inv_SY_B!$CU296-1,"")</f>
        <v/>
      </c>
      <c r="L296" s="173" t="str">
        <f>IFERROR(Inv_SY_B!L327/Inv_SY_B!$CU296-1,"")</f>
        <v/>
      </c>
      <c r="M296" s="173" t="str">
        <f>IFERROR(Inv_SY_B!M327/Inv_SY_B!$CU296-1,"")</f>
        <v/>
      </c>
      <c r="N296" s="173" t="str">
        <f>IFERROR(Inv_SY_B!N327/Inv_SY_B!$CU296-1,"")</f>
        <v/>
      </c>
      <c r="O296" s="173" t="str">
        <f>IFERROR(Inv_SY_B!O327/Inv_SY_B!$CU296-1,"")</f>
        <v/>
      </c>
      <c r="P296" s="173" t="str">
        <f>IFERROR(Inv_SY_B!P327/Inv_SY_B!$CU296-1,"")</f>
        <v/>
      </c>
      <c r="Q296" s="173" t="str">
        <f>IFERROR(Inv_SY_B!Q327/Inv_SY_B!$CU296-1,"")</f>
        <v/>
      </c>
      <c r="R296" s="173" t="str">
        <f>IFERROR(Inv_SY_B!R327/Inv_SY_B!$CU296-1,"")</f>
        <v/>
      </c>
      <c r="S296" s="173" t="str">
        <f>IFERROR(Inv_SY_B!S327/Inv_SY_B!$CU296-1,"")</f>
        <v/>
      </c>
      <c r="T296" s="173" t="str">
        <f>IFERROR(Inv_SY_B!T327/Inv_SY_B!$CU296-1,"")</f>
        <v/>
      </c>
      <c r="U296" s="173" t="str">
        <f>IFERROR(Inv_SY_B!U327/Inv_SY_B!$CU296-1,"")</f>
        <v/>
      </c>
      <c r="V296" s="173" t="str">
        <f>IFERROR(Inv_SY_B!V327/Inv_SY_B!$CU296-1,"")</f>
        <v/>
      </c>
      <c r="W296" s="173" t="str">
        <f>IFERROR(Inv_SY_B!W327/Inv_SY_B!$CU296-1,"")</f>
        <v/>
      </c>
      <c r="X296" s="173" t="str">
        <f>IFERROR(Inv_SY_B!X327/Inv_SY_B!$CU296-1,"")</f>
        <v/>
      </c>
      <c r="Y296" s="173" t="str">
        <f>IFERROR(Inv_SY_B!Y327/Inv_SY_B!$CU296-1,"")</f>
        <v/>
      </c>
      <c r="Z296" s="173" t="str">
        <f>IFERROR(Inv_SY_B!Z327/Inv_SY_B!$CU296-1,"")</f>
        <v/>
      </c>
      <c r="AA296" s="173" t="str">
        <f>IFERROR(Inv_SY_B!AA327/Inv_SY_B!$CU296-1,"")</f>
        <v/>
      </c>
      <c r="AB296" s="173" t="str">
        <f>IFERROR(Inv_SY_B!AB327/Inv_SY_B!$CU296-1,"")</f>
        <v/>
      </c>
      <c r="AC296" s="173" t="str">
        <f>IFERROR(Inv_SY_B!AC327/Inv_SY_B!$CU296-1,"")</f>
        <v/>
      </c>
      <c r="AD296" s="173" t="str">
        <f>IFERROR(Inv_SY_B!AD327/Inv_SY_B!$CU296-1,"")</f>
        <v/>
      </c>
      <c r="AE296" s="173" t="str">
        <f>IFERROR(Inv_SY_B!AE327/Inv_SY_B!$CU296-1,"")</f>
        <v/>
      </c>
      <c r="AF296" s="173" t="str">
        <f>IFERROR(Inv_SY_B!AF327/Inv_SY_B!$CU296-1,"")</f>
        <v/>
      </c>
      <c r="AG296" s="173" t="str">
        <f>IFERROR(Inv_SY_B!AG327/Inv_SY_B!$CU296-1,"")</f>
        <v/>
      </c>
      <c r="AH296" s="173" t="str">
        <f>IFERROR(Inv_SY_B!AH327/Inv_SY_B!$CU296-1,"")</f>
        <v/>
      </c>
      <c r="AI296" s="173" t="str">
        <f>IFERROR(Inv_SY_B!AI327/Inv_SY_B!$CU296-1,"")</f>
        <v/>
      </c>
      <c r="AJ296" s="173" t="str">
        <f>IFERROR(Inv_SY_B!AJ327/Inv_SY_B!$CU296-1,"")</f>
        <v/>
      </c>
      <c r="AK296" s="173" t="str">
        <f>IFERROR(Inv_SY_B!AK327/Inv_SY_B!$CU296-1,"")</f>
        <v/>
      </c>
      <c r="AL296" s="173" t="str">
        <f>IFERROR(Inv_SY_B!AL327/Inv_SY_B!$CU296-1,"")</f>
        <v/>
      </c>
      <c r="AM296" s="173" t="str">
        <f>IFERROR(Inv_SY_B!AM327/Inv_SY_B!$CU296-1,"")</f>
        <v/>
      </c>
      <c r="AN296" s="173" t="str">
        <f>IFERROR(Inv_SY_B!AN327/Inv_SY_B!$CU296-1,"")</f>
        <v/>
      </c>
      <c r="AO296" s="173" t="str">
        <f>IFERROR(Inv_SY_B!AO327/Inv_SY_B!$CU296-1,"")</f>
        <v/>
      </c>
      <c r="AP296" s="173" t="str">
        <f>IFERROR(Inv_SY_B!AP327/Inv_SY_B!$CU296-1,"")</f>
        <v/>
      </c>
      <c r="AQ296" s="173" t="str">
        <f>IFERROR(Inv_SY_B!AQ327/Inv_SY_B!$CU296-1,"")</f>
        <v/>
      </c>
      <c r="AR296" s="173" t="str">
        <f>IFERROR(Inv_SY_B!AR327/Inv_SY_B!$CU296-1,"")</f>
        <v/>
      </c>
      <c r="AS296" s="173" t="str">
        <f>IFERROR(Inv_SY_B!AS327/Inv_SY_B!$CU296-1,"")</f>
        <v/>
      </c>
      <c r="AT296" s="173" t="str">
        <f>IFERROR(Inv_SY_B!AT327/Inv_SY_B!$CU296-1,"")</f>
        <v/>
      </c>
      <c r="AU296" s="173" t="str">
        <f>IFERROR(Inv_SY_B!AU327/Inv_SY_B!$CU296-1,"")</f>
        <v/>
      </c>
      <c r="AV296" s="173" t="str">
        <f>IFERROR(Inv_SY_B!AV327/Inv_SY_B!$CU296-1,"")</f>
        <v/>
      </c>
      <c r="AW296" s="173" t="str">
        <f>IFERROR(Inv_SY_B!AW327/Inv_SY_B!$CU296-1,"")</f>
        <v/>
      </c>
      <c r="AX296" s="173" t="str">
        <f>IFERROR(Inv_SY_B!AX327/Inv_SY_B!$CU296-1,"")</f>
        <v/>
      </c>
      <c r="AY296" s="173" t="str">
        <f>IFERROR(Inv_SY_B!AY327/Inv_SY_B!$CU296-1,"")</f>
        <v/>
      </c>
      <c r="AZ296" s="173" t="str">
        <f>IFERROR(Inv_SY_B!AZ327/Inv_SY_B!$CU296-1,"")</f>
        <v/>
      </c>
      <c r="BA296" s="173" t="str">
        <f>IFERROR(Inv_SY_B!BA327/Inv_SY_B!$CU296-1,"")</f>
        <v/>
      </c>
      <c r="BB296" s="173" t="str">
        <f>IFERROR(Inv_SY_B!BB327/Inv_SY_B!$CU296-1,"")</f>
        <v/>
      </c>
      <c r="BC296" s="173" t="str">
        <f>IFERROR(Inv_SY_B!BC327/Inv_SY_B!$CU296-1,"")</f>
        <v/>
      </c>
      <c r="BD296" s="173" t="str">
        <f>IFERROR(Inv_SY_B!BD327/Inv_SY_B!$CU296-1,"")</f>
        <v/>
      </c>
      <c r="BE296" s="173" t="str">
        <f>IFERROR(Inv_SY_B!BE327/Inv_SY_B!$CU296-1,"")</f>
        <v/>
      </c>
      <c r="BF296" s="173" t="str">
        <f>IFERROR(Inv_SY_B!BF327/Inv_SY_B!$CU296-1,"")</f>
        <v/>
      </c>
      <c r="BG296" s="173" t="str">
        <f>IFERROR(Inv_SY_B!BG327/Inv_SY_B!$CU296-1,"")</f>
        <v/>
      </c>
      <c r="BH296" s="173" t="str">
        <f>IFERROR(Inv_SY_B!BH327/Inv_SY_B!$CU296-1,"")</f>
        <v/>
      </c>
      <c r="BI296" s="173" t="str">
        <f>IFERROR(Inv_SY_B!BI327/Inv_SY_B!$CU296-1,"")</f>
        <v/>
      </c>
      <c r="BJ296" s="173" t="str">
        <f>IFERROR(Inv_SY_B!BJ327/Inv_SY_B!$CU296-1,"")</f>
        <v/>
      </c>
      <c r="BK296" s="173" t="str">
        <f>IFERROR(Inv_SY_B!BK327/Inv_SY_B!$CU296-1,"")</f>
        <v/>
      </c>
      <c r="BL296" s="173" t="str">
        <f>IFERROR(Inv_SY_B!BL327/Inv_SY_B!$CU296-1,"")</f>
        <v/>
      </c>
      <c r="BM296" s="173" t="str">
        <f>IFERROR(Inv_SY_B!BM327/Inv_SY_B!$CU296-1,"")</f>
        <v/>
      </c>
      <c r="BN296" s="173" t="str">
        <f>IFERROR(Inv_SY_B!BN327/Inv_SY_B!$CU296-1,"")</f>
        <v/>
      </c>
      <c r="BO296" s="173" t="str">
        <f>IFERROR(Inv_SY_B!BO327/Inv_SY_B!$CU296-1,"")</f>
        <v/>
      </c>
      <c r="BP296" s="173" t="str">
        <f>IFERROR(Inv_SY_B!BP327/Inv_SY_B!$CU296-1,"")</f>
        <v/>
      </c>
      <c r="BQ296" s="173" t="str">
        <f>IFERROR(Inv_SY_B!BQ327/Inv_SY_B!$CU296-1,"")</f>
        <v/>
      </c>
      <c r="BR296" s="173" t="str">
        <f>IFERROR(Inv_SY_B!BR327/Inv_SY_B!$CU296-1,"")</f>
        <v/>
      </c>
      <c r="BS296" s="173" t="str">
        <f>IFERROR(Inv_SY_B!BS327/Inv_SY_B!$CU296-1,"")</f>
        <v/>
      </c>
      <c r="BT296" s="173" t="str">
        <f>IFERROR(Inv_SY_B!BT327/Inv_SY_B!$CU296-1,"")</f>
        <v/>
      </c>
      <c r="BU296" s="173" t="str">
        <f>IFERROR(Inv_SY_B!BU327/Inv_SY_B!$CU296-1,"")</f>
        <v/>
      </c>
      <c r="BV296" s="173" t="str">
        <f>IFERROR(Inv_SY_B!BV327/Inv_SY_B!$CU296-1,"")</f>
        <v/>
      </c>
      <c r="BW296" s="173" t="str">
        <f>IFERROR(Inv_SY_B!BW327/Inv_SY_B!$CU296-1,"")</f>
        <v/>
      </c>
      <c r="BX296" s="173" t="str">
        <f>IFERROR(Inv_SY_B!BX327/Inv_SY_B!$CU296-1,"")</f>
        <v/>
      </c>
      <c r="BY296" s="173" t="str">
        <f>IFERROR(Inv_SY_B!BY327/Inv_SY_B!$CU296-1,"")</f>
        <v/>
      </c>
      <c r="BZ296" s="173" t="str">
        <f>IFERROR(Inv_SY_B!BZ327/Inv_SY_B!$CU296-1,"")</f>
        <v/>
      </c>
      <c r="CA296" s="173" t="str">
        <f>IFERROR(Inv_SY_B!CA327/Inv_SY_B!$CU296-1,"")</f>
        <v/>
      </c>
      <c r="CB296" s="173" t="str">
        <f>IFERROR(Inv_SY_B!CB327/Inv_SY_B!$CU296-1,"")</f>
        <v/>
      </c>
      <c r="CC296" s="173" t="str">
        <f>IFERROR(Inv_SY_B!CC327/Inv_SY_B!$CU296-1,"")</f>
        <v/>
      </c>
      <c r="CD296" s="173" t="str">
        <f>IFERROR(Inv_SY_B!CD327/Inv_SY_B!$CU296-1,"")</f>
        <v/>
      </c>
      <c r="CE296" s="173" t="str">
        <f>IFERROR(Inv_SY_B!CE327/Inv_SY_B!$CU296-1,"")</f>
        <v/>
      </c>
      <c r="CF296" s="173" t="str">
        <f>IFERROR(Inv_SY_B!CF327/Inv_SY_B!$CU296-1,"")</f>
        <v/>
      </c>
      <c r="CG296" s="173" t="str">
        <f>IFERROR(Inv_SY_B!CG327/Inv_SY_B!$CU296-1,"")</f>
        <v/>
      </c>
      <c r="CH296" s="173" t="str">
        <f>IFERROR(Inv_SY_B!CH327/Inv_SY_B!$CU296-1,"")</f>
        <v/>
      </c>
      <c r="CI296" s="173" t="str">
        <f>IFERROR(Inv_SY_B!CI327/Inv_SY_B!$CU296-1,"")</f>
        <v/>
      </c>
      <c r="CJ296" s="173" t="str">
        <f>IFERROR(Inv_SY_B!CJ327/Inv_SY_B!$CU296-1,"")</f>
        <v/>
      </c>
      <c r="CK296" s="173" t="str">
        <f>IFERROR(Inv_SY_B!CK327/Inv_SY_B!$CU296-1,"")</f>
        <v/>
      </c>
      <c r="CL296" s="173" t="str">
        <f>IFERROR(Inv_SY_B!CL327/Inv_SY_B!$CU296-1,"")</f>
        <v/>
      </c>
      <c r="CM296" s="173" t="str">
        <f>IFERROR(Inv_SY_B!CM327/Inv_SY_B!$CU296-1,"")</f>
        <v/>
      </c>
      <c r="CN296" s="173" t="str">
        <f>IFERROR(Inv_SY_B!CN327/Inv_SY_B!$CU296-1,"")</f>
        <v/>
      </c>
      <c r="CO296" s="173" t="str">
        <f>IFERROR(Inv_SY_B!CO327/Inv_SY_B!$CU296-1,"")</f>
        <v/>
      </c>
      <c r="CP296" s="173" t="str">
        <f>IFERROR(Inv_SY_B!CP327/Inv_SY_B!$CU296-1,"")</f>
        <v/>
      </c>
      <c r="CQ296" s="173" t="str">
        <f>IFERROR(Inv_SY_B!CQ327/Inv_SY_B!$CU296-1,"")</f>
        <v/>
      </c>
      <c r="CR296" s="173" t="str">
        <f>IFERROR(Inv_SY_B!CR327/Inv_SY_B!$CU296-1,"")</f>
        <v/>
      </c>
      <c r="CS296" s="173" t="str">
        <f>IFERROR(Inv_SY_B!CS327/Inv_SY_B!$CU296-1,"")</f>
        <v/>
      </c>
      <c r="CT296" s="173" t="str">
        <f>IFERROR(Inv_SY_B!CT327/Inv_SY_B!$CU296-1,"")</f>
        <v/>
      </c>
      <c r="CU296" s="173"/>
      <c r="CV296" s="173"/>
      <c r="CW296" s="173"/>
      <c r="CX296" s="173"/>
    </row>
    <row r="297" spans="2:102">
      <c r="B297" s="164">
        <f t="shared" si="5"/>
        <v>45989</v>
      </c>
      <c r="C297" s="173" t="str">
        <f>IFERROR(Inv_SY_B!C328/Inv_SY_B!$CU297-1,"")</f>
        <v/>
      </c>
      <c r="D297" s="173" t="str">
        <f>IFERROR(Inv_SY_B!D328/Inv_SY_B!$CU297-1,"")</f>
        <v/>
      </c>
      <c r="E297" s="173" t="str">
        <f>IFERROR(Inv_SY_B!E328/Inv_SY_B!$CU297-1,"")</f>
        <v/>
      </c>
      <c r="F297" s="173" t="str">
        <f>IFERROR(Inv_SY_B!F328/Inv_SY_B!$CU297-1,"")</f>
        <v/>
      </c>
      <c r="G297" s="173" t="str">
        <f>IFERROR(Inv_SY_B!G328/Inv_SY_B!$CU297-1,"")</f>
        <v/>
      </c>
      <c r="H297" s="173" t="str">
        <f>IFERROR(Inv_SY_B!H328/Inv_SY_B!$CU297-1,"")</f>
        <v/>
      </c>
      <c r="I297" s="173" t="str">
        <f>IFERROR(Inv_SY_B!I328/Inv_SY_B!$CU297-1,"")</f>
        <v/>
      </c>
      <c r="J297" s="173" t="str">
        <f>IFERROR(Inv_SY_B!J328/Inv_SY_B!$CU297-1,"")</f>
        <v/>
      </c>
      <c r="K297" s="173" t="str">
        <f>IFERROR(Inv_SY_B!K328/Inv_SY_B!$CU297-1,"")</f>
        <v/>
      </c>
      <c r="L297" s="173" t="str">
        <f>IFERROR(Inv_SY_B!L328/Inv_SY_B!$CU297-1,"")</f>
        <v/>
      </c>
      <c r="M297" s="173" t="str">
        <f>IFERROR(Inv_SY_B!M328/Inv_SY_B!$CU297-1,"")</f>
        <v/>
      </c>
      <c r="N297" s="173" t="str">
        <f>IFERROR(Inv_SY_B!N328/Inv_SY_B!$CU297-1,"")</f>
        <v/>
      </c>
      <c r="O297" s="173" t="str">
        <f>IFERROR(Inv_SY_B!O328/Inv_SY_B!$CU297-1,"")</f>
        <v/>
      </c>
      <c r="P297" s="173" t="str">
        <f>IFERROR(Inv_SY_B!P328/Inv_SY_B!$CU297-1,"")</f>
        <v/>
      </c>
      <c r="Q297" s="173" t="str">
        <f>IFERROR(Inv_SY_B!Q328/Inv_SY_B!$CU297-1,"")</f>
        <v/>
      </c>
      <c r="R297" s="173" t="str">
        <f>IFERROR(Inv_SY_B!R328/Inv_SY_B!$CU297-1,"")</f>
        <v/>
      </c>
      <c r="S297" s="173" t="str">
        <f>IFERROR(Inv_SY_B!S328/Inv_SY_B!$CU297-1,"")</f>
        <v/>
      </c>
      <c r="T297" s="173" t="str">
        <f>IFERROR(Inv_SY_B!T328/Inv_SY_B!$CU297-1,"")</f>
        <v/>
      </c>
      <c r="U297" s="173" t="str">
        <f>IFERROR(Inv_SY_B!U328/Inv_SY_B!$CU297-1,"")</f>
        <v/>
      </c>
      <c r="V297" s="173" t="str">
        <f>IFERROR(Inv_SY_B!V328/Inv_SY_B!$CU297-1,"")</f>
        <v/>
      </c>
      <c r="W297" s="173" t="str">
        <f>IFERROR(Inv_SY_B!W328/Inv_SY_B!$CU297-1,"")</f>
        <v/>
      </c>
      <c r="X297" s="173" t="str">
        <f>IFERROR(Inv_SY_B!X328/Inv_SY_B!$CU297-1,"")</f>
        <v/>
      </c>
      <c r="Y297" s="173" t="str">
        <f>IFERROR(Inv_SY_B!Y328/Inv_SY_B!$CU297-1,"")</f>
        <v/>
      </c>
      <c r="Z297" s="173" t="str">
        <f>IFERROR(Inv_SY_B!Z328/Inv_SY_B!$CU297-1,"")</f>
        <v/>
      </c>
      <c r="AA297" s="173" t="str">
        <f>IFERROR(Inv_SY_B!AA328/Inv_SY_B!$CU297-1,"")</f>
        <v/>
      </c>
      <c r="AB297" s="173" t="str">
        <f>IFERROR(Inv_SY_B!AB328/Inv_SY_B!$CU297-1,"")</f>
        <v/>
      </c>
      <c r="AC297" s="173" t="str">
        <f>IFERROR(Inv_SY_B!AC328/Inv_SY_B!$CU297-1,"")</f>
        <v/>
      </c>
      <c r="AD297" s="173" t="str">
        <f>IFERROR(Inv_SY_B!AD328/Inv_SY_B!$CU297-1,"")</f>
        <v/>
      </c>
      <c r="AE297" s="173" t="str">
        <f>IFERROR(Inv_SY_B!AE328/Inv_SY_B!$CU297-1,"")</f>
        <v/>
      </c>
      <c r="AF297" s="173" t="str">
        <f>IFERROR(Inv_SY_B!AF328/Inv_SY_B!$CU297-1,"")</f>
        <v/>
      </c>
      <c r="AG297" s="173" t="str">
        <f>IFERROR(Inv_SY_B!AG328/Inv_SY_B!$CU297-1,"")</f>
        <v/>
      </c>
      <c r="AH297" s="173" t="str">
        <f>IFERROR(Inv_SY_B!AH328/Inv_SY_B!$CU297-1,"")</f>
        <v/>
      </c>
      <c r="AI297" s="173" t="str">
        <f>IFERROR(Inv_SY_B!AI328/Inv_SY_B!$CU297-1,"")</f>
        <v/>
      </c>
      <c r="AJ297" s="173" t="str">
        <f>IFERROR(Inv_SY_B!AJ328/Inv_SY_B!$CU297-1,"")</f>
        <v/>
      </c>
      <c r="AK297" s="173" t="str">
        <f>IFERROR(Inv_SY_B!AK328/Inv_SY_B!$CU297-1,"")</f>
        <v/>
      </c>
      <c r="AL297" s="173" t="str">
        <f>IFERROR(Inv_SY_B!AL328/Inv_SY_B!$CU297-1,"")</f>
        <v/>
      </c>
      <c r="AM297" s="173" t="str">
        <f>IFERROR(Inv_SY_B!AM328/Inv_SY_B!$CU297-1,"")</f>
        <v/>
      </c>
      <c r="AN297" s="173" t="str">
        <f>IFERROR(Inv_SY_B!AN328/Inv_SY_B!$CU297-1,"")</f>
        <v/>
      </c>
      <c r="AO297" s="173" t="str">
        <f>IFERROR(Inv_SY_B!AO328/Inv_SY_B!$CU297-1,"")</f>
        <v/>
      </c>
      <c r="AP297" s="173" t="str">
        <f>IFERROR(Inv_SY_B!AP328/Inv_SY_B!$CU297-1,"")</f>
        <v/>
      </c>
      <c r="AQ297" s="173" t="str">
        <f>IFERROR(Inv_SY_B!AQ328/Inv_SY_B!$CU297-1,"")</f>
        <v/>
      </c>
      <c r="AR297" s="173" t="str">
        <f>IFERROR(Inv_SY_B!AR328/Inv_SY_B!$CU297-1,"")</f>
        <v/>
      </c>
      <c r="AS297" s="173" t="str">
        <f>IFERROR(Inv_SY_B!AS328/Inv_SY_B!$CU297-1,"")</f>
        <v/>
      </c>
      <c r="AT297" s="173" t="str">
        <f>IFERROR(Inv_SY_B!AT328/Inv_SY_B!$CU297-1,"")</f>
        <v/>
      </c>
      <c r="AU297" s="173" t="str">
        <f>IFERROR(Inv_SY_B!AU328/Inv_SY_B!$CU297-1,"")</f>
        <v/>
      </c>
      <c r="AV297" s="173" t="str">
        <f>IFERROR(Inv_SY_B!AV328/Inv_SY_B!$CU297-1,"")</f>
        <v/>
      </c>
      <c r="AW297" s="173" t="str">
        <f>IFERROR(Inv_SY_B!AW328/Inv_SY_B!$CU297-1,"")</f>
        <v/>
      </c>
      <c r="AX297" s="173" t="str">
        <f>IFERROR(Inv_SY_B!AX328/Inv_SY_B!$CU297-1,"")</f>
        <v/>
      </c>
      <c r="AY297" s="173" t="str">
        <f>IFERROR(Inv_SY_B!AY328/Inv_SY_B!$CU297-1,"")</f>
        <v/>
      </c>
      <c r="AZ297" s="173" t="str">
        <f>IFERROR(Inv_SY_B!AZ328/Inv_SY_B!$CU297-1,"")</f>
        <v/>
      </c>
      <c r="BA297" s="173" t="str">
        <f>IFERROR(Inv_SY_B!BA328/Inv_SY_B!$CU297-1,"")</f>
        <v/>
      </c>
      <c r="BB297" s="173" t="str">
        <f>IFERROR(Inv_SY_B!BB328/Inv_SY_B!$CU297-1,"")</f>
        <v/>
      </c>
      <c r="BC297" s="173" t="str">
        <f>IFERROR(Inv_SY_B!BC328/Inv_SY_B!$CU297-1,"")</f>
        <v/>
      </c>
      <c r="BD297" s="173" t="str">
        <f>IFERROR(Inv_SY_B!BD328/Inv_SY_B!$CU297-1,"")</f>
        <v/>
      </c>
      <c r="BE297" s="173" t="str">
        <f>IFERROR(Inv_SY_B!BE328/Inv_SY_B!$CU297-1,"")</f>
        <v/>
      </c>
      <c r="BF297" s="173" t="str">
        <f>IFERROR(Inv_SY_B!BF328/Inv_SY_B!$CU297-1,"")</f>
        <v/>
      </c>
      <c r="BG297" s="173" t="str">
        <f>IFERROR(Inv_SY_B!BG328/Inv_SY_B!$CU297-1,"")</f>
        <v/>
      </c>
      <c r="BH297" s="173" t="str">
        <f>IFERROR(Inv_SY_B!BH328/Inv_SY_B!$CU297-1,"")</f>
        <v/>
      </c>
      <c r="BI297" s="173" t="str">
        <f>IFERROR(Inv_SY_B!BI328/Inv_SY_B!$CU297-1,"")</f>
        <v/>
      </c>
      <c r="BJ297" s="173" t="str">
        <f>IFERROR(Inv_SY_B!BJ328/Inv_SY_B!$CU297-1,"")</f>
        <v/>
      </c>
      <c r="BK297" s="173" t="str">
        <f>IFERROR(Inv_SY_B!BK328/Inv_SY_B!$CU297-1,"")</f>
        <v/>
      </c>
      <c r="BL297" s="173" t="str">
        <f>IFERROR(Inv_SY_B!BL328/Inv_SY_B!$CU297-1,"")</f>
        <v/>
      </c>
      <c r="BM297" s="173" t="str">
        <f>IFERROR(Inv_SY_B!BM328/Inv_SY_B!$CU297-1,"")</f>
        <v/>
      </c>
      <c r="BN297" s="173" t="str">
        <f>IFERROR(Inv_SY_B!BN328/Inv_SY_B!$CU297-1,"")</f>
        <v/>
      </c>
      <c r="BO297" s="173" t="str">
        <f>IFERROR(Inv_SY_B!BO328/Inv_SY_B!$CU297-1,"")</f>
        <v/>
      </c>
      <c r="BP297" s="173" t="str">
        <f>IFERROR(Inv_SY_B!BP328/Inv_SY_B!$CU297-1,"")</f>
        <v/>
      </c>
      <c r="BQ297" s="173" t="str">
        <f>IFERROR(Inv_SY_B!BQ328/Inv_SY_B!$CU297-1,"")</f>
        <v/>
      </c>
      <c r="BR297" s="173" t="str">
        <f>IFERROR(Inv_SY_B!BR328/Inv_SY_B!$CU297-1,"")</f>
        <v/>
      </c>
      <c r="BS297" s="173" t="str">
        <f>IFERROR(Inv_SY_B!BS328/Inv_SY_B!$CU297-1,"")</f>
        <v/>
      </c>
      <c r="BT297" s="173" t="str">
        <f>IFERROR(Inv_SY_B!BT328/Inv_SY_B!$CU297-1,"")</f>
        <v/>
      </c>
      <c r="BU297" s="173" t="str">
        <f>IFERROR(Inv_SY_B!BU328/Inv_SY_B!$CU297-1,"")</f>
        <v/>
      </c>
      <c r="BV297" s="173" t="str">
        <f>IFERROR(Inv_SY_B!BV328/Inv_SY_B!$CU297-1,"")</f>
        <v/>
      </c>
      <c r="BW297" s="173" t="str">
        <f>IFERROR(Inv_SY_B!BW328/Inv_SY_B!$CU297-1,"")</f>
        <v/>
      </c>
      <c r="BX297" s="173" t="str">
        <f>IFERROR(Inv_SY_B!BX328/Inv_SY_B!$CU297-1,"")</f>
        <v/>
      </c>
      <c r="BY297" s="173" t="str">
        <f>IFERROR(Inv_SY_B!BY328/Inv_SY_B!$CU297-1,"")</f>
        <v/>
      </c>
      <c r="BZ297" s="173" t="str">
        <f>IFERROR(Inv_SY_B!BZ328/Inv_SY_B!$CU297-1,"")</f>
        <v/>
      </c>
      <c r="CA297" s="173" t="str">
        <f>IFERROR(Inv_SY_B!CA328/Inv_SY_B!$CU297-1,"")</f>
        <v/>
      </c>
      <c r="CB297" s="173" t="str">
        <f>IFERROR(Inv_SY_B!CB328/Inv_SY_B!$CU297-1,"")</f>
        <v/>
      </c>
      <c r="CC297" s="173" t="str">
        <f>IFERROR(Inv_SY_B!CC328/Inv_SY_B!$CU297-1,"")</f>
        <v/>
      </c>
      <c r="CD297" s="173" t="str">
        <f>IFERROR(Inv_SY_B!CD328/Inv_SY_B!$CU297-1,"")</f>
        <v/>
      </c>
      <c r="CE297" s="173" t="str">
        <f>IFERROR(Inv_SY_B!CE328/Inv_SY_B!$CU297-1,"")</f>
        <v/>
      </c>
      <c r="CF297" s="173" t="str">
        <f>IFERROR(Inv_SY_B!CF328/Inv_SY_B!$CU297-1,"")</f>
        <v/>
      </c>
      <c r="CG297" s="173" t="str">
        <f>IFERROR(Inv_SY_B!CG328/Inv_SY_B!$CU297-1,"")</f>
        <v/>
      </c>
      <c r="CH297" s="173" t="str">
        <f>IFERROR(Inv_SY_B!CH328/Inv_SY_B!$CU297-1,"")</f>
        <v/>
      </c>
      <c r="CI297" s="173" t="str">
        <f>IFERROR(Inv_SY_B!CI328/Inv_SY_B!$CU297-1,"")</f>
        <v/>
      </c>
      <c r="CJ297" s="173" t="str">
        <f>IFERROR(Inv_SY_B!CJ328/Inv_SY_B!$CU297-1,"")</f>
        <v/>
      </c>
      <c r="CK297" s="173" t="str">
        <f>IFERROR(Inv_SY_B!CK328/Inv_SY_B!$CU297-1,"")</f>
        <v/>
      </c>
      <c r="CL297" s="173" t="str">
        <f>IFERROR(Inv_SY_B!CL328/Inv_SY_B!$CU297-1,"")</f>
        <v/>
      </c>
      <c r="CM297" s="173" t="str">
        <f>IFERROR(Inv_SY_B!CM328/Inv_SY_B!$CU297-1,"")</f>
        <v/>
      </c>
      <c r="CN297" s="173" t="str">
        <f>IFERROR(Inv_SY_B!CN328/Inv_SY_B!$CU297-1,"")</f>
        <v/>
      </c>
      <c r="CO297" s="173" t="str">
        <f>IFERROR(Inv_SY_B!CO328/Inv_SY_B!$CU297-1,"")</f>
        <v/>
      </c>
      <c r="CP297" s="173" t="str">
        <f>IFERROR(Inv_SY_B!CP328/Inv_SY_B!$CU297-1,"")</f>
        <v/>
      </c>
      <c r="CQ297" s="173" t="str">
        <f>IFERROR(Inv_SY_B!CQ328/Inv_SY_B!$CU297-1,"")</f>
        <v/>
      </c>
      <c r="CR297" s="173" t="str">
        <f>IFERROR(Inv_SY_B!CR328/Inv_SY_B!$CU297-1,"")</f>
        <v/>
      </c>
      <c r="CS297" s="173" t="str">
        <f>IFERROR(Inv_SY_B!CS328/Inv_SY_B!$CU297-1,"")</f>
        <v/>
      </c>
      <c r="CT297" s="173" t="str">
        <f>IFERROR(Inv_SY_B!CT328/Inv_SY_B!$CU297-1,"")</f>
        <v/>
      </c>
      <c r="CU297" s="173"/>
      <c r="CV297" s="173"/>
      <c r="CW297" s="173"/>
      <c r="CX297" s="173"/>
    </row>
    <row r="298" spans="2:102">
      <c r="B298" s="164">
        <f t="shared" si="5"/>
        <v>45990</v>
      </c>
      <c r="C298" s="173" t="str">
        <f>IFERROR(Inv_SY_B!C329/Inv_SY_B!$CU298-1,"")</f>
        <v/>
      </c>
      <c r="D298" s="173" t="str">
        <f>IFERROR(Inv_SY_B!D329/Inv_SY_B!$CU298-1,"")</f>
        <v/>
      </c>
      <c r="E298" s="173" t="str">
        <f>IFERROR(Inv_SY_B!E329/Inv_SY_B!$CU298-1,"")</f>
        <v/>
      </c>
      <c r="F298" s="173" t="str">
        <f>IFERROR(Inv_SY_B!F329/Inv_SY_B!$CU298-1,"")</f>
        <v/>
      </c>
      <c r="G298" s="173" t="str">
        <f>IFERROR(Inv_SY_B!G329/Inv_SY_B!$CU298-1,"")</f>
        <v/>
      </c>
      <c r="H298" s="173" t="str">
        <f>IFERROR(Inv_SY_B!H329/Inv_SY_B!$CU298-1,"")</f>
        <v/>
      </c>
      <c r="I298" s="173" t="str">
        <f>IFERROR(Inv_SY_B!I329/Inv_SY_B!$CU298-1,"")</f>
        <v/>
      </c>
      <c r="J298" s="173" t="str">
        <f>IFERROR(Inv_SY_B!J329/Inv_SY_B!$CU298-1,"")</f>
        <v/>
      </c>
      <c r="K298" s="173" t="str">
        <f>IFERROR(Inv_SY_B!K329/Inv_SY_B!$CU298-1,"")</f>
        <v/>
      </c>
      <c r="L298" s="173" t="str">
        <f>IFERROR(Inv_SY_B!L329/Inv_SY_B!$CU298-1,"")</f>
        <v/>
      </c>
      <c r="M298" s="173" t="str">
        <f>IFERROR(Inv_SY_B!M329/Inv_SY_B!$CU298-1,"")</f>
        <v/>
      </c>
      <c r="N298" s="173" t="str">
        <f>IFERROR(Inv_SY_B!N329/Inv_SY_B!$CU298-1,"")</f>
        <v/>
      </c>
      <c r="O298" s="173" t="str">
        <f>IFERROR(Inv_SY_B!O329/Inv_SY_B!$CU298-1,"")</f>
        <v/>
      </c>
      <c r="P298" s="173" t="str">
        <f>IFERROR(Inv_SY_B!P329/Inv_SY_B!$CU298-1,"")</f>
        <v/>
      </c>
      <c r="Q298" s="173" t="str">
        <f>IFERROR(Inv_SY_B!Q329/Inv_SY_B!$CU298-1,"")</f>
        <v/>
      </c>
      <c r="R298" s="173" t="str">
        <f>IFERROR(Inv_SY_B!R329/Inv_SY_B!$CU298-1,"")</f>
        <v/>
      </c>
      <c r="S298" s="173" t="str">
        <f>IFERROR(Inv_SY_B!S329/Inv_SY_B!$CU298-1,"")</f>
        <v/>
      </c>
      <c r="T298" s="173" t="str">
        <f>IFERROR(Inv_SY_B!T329/Inv_SY_B!$CU298-1,"")</f>
        <v/>
      </c>
      <c r="U298" s="173" t="str">
        <f>IFERROR(Inv_SY_B!U329/Inv_SY_B!$CU298-1,"")</f>
        <v/>
      </c>
      <c r="V298" s="173" t="str">
        <f>IFERROR(Inv_SY_B!V329/Inv_SY_B!$CU298-1,"")</f>
        <v/>
      </c>
      <c r="W298" s="173" t="str">
        <f>IFERROR(Inv_SY_B!W329/Inv_SY_B!$CU298-1,"")</f>
        <v/>
      </c>
      <c r="X298" s="173" t="str">
        <f>IFERROR(Inv_SY_B!X329/Inv_SY_B!$CU298-1,"")</f>
        <v/>
      </c>
      <c r="Y298" s="173" t="str">
        <f>IFERROR(Inv_SY_B!Y329/Inv_SY_B!$CU298-1,"")</f>
        <v/>
      </c>
      <c r="Z298" s="173" t="str">
        <f>IFERROR(Inv_SY_B!Z329/Inv_SY_B!$CU298-1,"")</f>
        <v/>
      </c>
      <c r="AA298" s="173" t="str">
        <f>IFERROR(Inv_SY_B!AA329/Inv_SY_B!$CU298-1,"")</f>
        <v/>
      </c>
      <c r="AB298" s="173" t="str">
        <f>IFERROR(Inv_SY_B!AB329/Inv_SY_B!$CU298-1,"")</f>
        <v/>
      </c>
      <c r="AC298" s="173" t="str">
        <f>IFERROR(Inv_SY_B!AC329/Inv_SY_B!$CU298-1,"")</f>
        <v/>
      </c>
      <c r="AD298" s="173" t="str">
        <f>IFERROR(Inv_SY_B!AD329/Inv_SY_B!$CU298-1,"")</f>
        <v/>
      </c>
      <c r="AE298" s="173" t="str">
        <f>IFERROR(Inv_SY_B!AE329/Inv_SY_B!$CU298-1,"")</f>
        <v/>
      </c>
      <c r="AF298" s="173" t="str">
        <f>IFERROR(Inv_SY_B!AF329/Inv_SY_B!$CU298-1,"")</f>
        <v/>
      </c>
      <c r="AG298" s="173" t="str">
        <f>IFERROR(Inv_SY_B!AG329/Inv_SY_B!$CU298-1,"")</f>
        <v/>
      </c>
      <c r="AH298" s="173" t="str">
        <f>IFERROR(Inv_SY_B!AH329/Inv_SY_B!$CU298-1,"")</f>
        <v/>
      </c>
      <c r="AI298" s="173" t="str">
        <f>IFERROR(Inv_SY_B!AI329/Inv_SY_B!$CU298-1,"")</f>
        <v/>
      </c>
      <c r="AJ298" s="173" t="str">
        <f>IFERROR(Inv_SY_B!AJ329/Inv_SY_B!$CU298-1,"")</f>
        <v/>
      </c>
      <c r="AK298" s="173" t="str">
        <f>IFERROR(Inv_SY_B!AK329/Inv_SY_B!$CU298-1,"")</f>
        <v/>
      </c>
      <c r="AL298" s="173" t="str">
        <f>IFERROR(Inv_SY_B!AL329/Inv_SY_B!$CU298-1,"")</f>
        <v/>
      </c>
      <c r="AM298" s="173" t="str">
        <f>IFERROR(Inv_SY_B!AM329/Inv_SY_B!$CU298-1,"")</f>
        <v/>
      </c>
      <c r="AN298" s="173" t="str">
        <f>IFERROR(Inv_SY_B!AN329/Inv_SY_B!$CU298-1,"")</f>
        <v/>
      </c>
      <c r="AO298" s="173" t="str">
        <f>IFERROR(Inv_SY_B!AO329/Inv_SY_B!$CU298-1,"")</f>
        <v/>
      </c>
      <c r="AP298" s="173" t="str">
        <f>IFERROR(Inv_SY_B!AP329/Inv_SY_B!$CU298-1,"")</f>
        <v/>
      </c>
      <c r="AQ298" s="173" t="str">
        <f>IFERROR(Inv_SY_B!AQ329/Inv_SY_B!$CU298-1,"")</f>
        <v/>
      </c>
      <c r="AR298" s="173" t="str">
        <f>IFERROR(Inv_SY_B!AR329/Inv_SY_B!$CU298-1,"")</f>
        <v/>
      </c>
      <c r="AS298" s="173" t="str">
        <f>IFERROR(Inv_SY_B!AS329/Inv_SY_B!$CU298-1,"")</f>
        <v/>
      </c>
      <c r="AT298" s="173" t="str">
        <f>IFERROR(Inv_SY_B!AT329/Inv_SY_B!$CU298-1,"")</f>
        <v/>
      </c>
      <c r="AU298" s="173" t="str">
        <f>IFERROR(Inv_SY_B!AU329/Inv_SY_B!$CU298-1,"")</f>
        <v/>
      </c>
      <c r="AV298" s="173" t="str">
        <f>IFERROR(Inv_SY_B!AV329/Inv_SY_B!$CU298-1,"")</f>
        <v/>
      </c>
      <c r="AW298" s="173" t="str">
        <f>IFERROR(Inv_SY_B!AW329/Inv_SY_B!$CU298-1,"")</f>
        <v/>
      </c>
      <c r="AX298" s="173" t="str">
        <f>IFERROR(Inv_SY_B!AX329/Inv_SY_B!$CU298-1,"")</f>
        <v/>
      </c>
      <c r="AY298" s="173" t="str">
        <f>IFERROR(Inv_SY_B!AY329/Inv_SY_B!$CU298-1,"")</f>
        <v/>
      </c>
      <c r="AZ298" s="173" t="str">
        <f>IFERROR(Inv_SY_B!AZ329/Inv_SY_B!$CU298-1,"")</f>
        <v/>
      </c>
      <c r="BA298" s="173" t="str">
        <f>IFERROR(Inv_SY_B!BA329/Inv_SY_B!$CU298-1,"")</f>
        <v/>
      </c>
      <c r="BB298" s="173" t="str">
        <f>IFERROR(Inv_SY_B!BB329/Inv_SY_B!$CU298-1,"")</f>
        <v/>
      </c>
      <c r="BC298" s="173" t="str">
        <f>IFERROR(Inv_SY_B!BC329/Inv_SY_B!$CU298-1,"")</f>
        <v/>
      </c>
      <c r="BD298" s="173" t="str">
        <f>IFERROR(Inv_SY_B!BD329/Inv_SY_B!$CU298-1,"")</f>
        <v/>
      </c>
      <c r="BE298" s="173" t="str">
        <f>IFERROR(Inv_SY_B!BE329/Inv_SY_B!$CU298-1,"")</f>
        <v/>
      </c>
      <c r="BF298" s="173" t="str">
        <f>IFERROR(Inv_SY_B!BF329/Inv_SY_B!$CU298-1,"")</f>
        <v/>
      </c>
      <c r="BG298" s="173" t="str">
        <f>IFERROR(Inv_SY_B!BG329/Inv_SY_B!$CU298-1,"")</f>
        <v/>
      </c>
      <c r="BH298" s="173" t="str">
        <f>IFERROR(Inv_SY_B!BH329/Inv_SY_B!$CU298-1,"")</f>
        <v/>
      </c>
      <c r="BI298" s="173" t="str">
        <f>IFERROR(Inv_SY_B!BI329/Inv_SY_B!$CU298-1,"")</f>
        <v/>
      </c>
      <c r="BJ298" s="173" t="str">
        <f>IFERROR(Inv_SY_B!BJ329/Inv_SY_B!$CU298-1,"")</f>
        <v/>
      </c>
      <c r="BK298" s="173" t="str">
        <f>IFERROR(Inv_SY_B!BK329/Inv_SY_B!$CU298-1,"")</f>
        <v/>
      </c>
      <c r="BL298" s="173" t="str">
        <f>IFERROR(Inv_SY_B!BL329/Inv_SY_B!$CU298-1,"")</f>
        <v/>
      </c>
      <c r="BM298" s="173" t="str">
        <f>IFERROR(Inv_SY_B!BM329/Inv_SY_B!$CU298-1,"")</f>
        <v/>
      </c>
      <c r="BN298" s="173" t="str">
        <f>IFERROR(Inv_SY_B!BN329/Inv_SY_B!$CU298-1,"")</f>
        <v/>
      </c>
      <c r="BO298" s="173" t="str">
        <f>IFERROR(Inv_SY_B!BO329/Inv_SY_B!$CU298-1,"")</f>
        <v/>
      </c>
      <c r="BP298" s="173" t="str">
        <f>IFERROR(Inv_SY_B!BP329/Inv_SY_B!$CU298-1,"")</f>
        <v/>
      </c>
      <c r="BQ298" s="173" t="str">
        <f>IFERROR(Inv_SY_B!BQ329/Inv_SY_B!$CU298-1,"")</f>
        <v/>
      </c>
      <c r="BR298" s="173" t="str">
        <f>IFERROR(Inv_SY_B!BR329/Inv_SY_B!$CU298-1,"")</f>
        <v/>
      </c>
      <c r="BS298" s="173" t="str">
        <f>IFERROR(Inv_SY_B!BS329/Inv_SY_B!$CU298-1,"")</f>
        <v/>
      </c>
      <c r="BT298" s="173" t="str">
        <f>IFERROR(Inv_SY_B!BT329/Inv_SY_B!$CU298-1,"")</f>
        <v/>
      </c>
      <c r="BU298" s="173" t="str">
        <f>IFERROR(Inv_SY_B!BU329/Inv_SY_B!$CU298-1,"")</f>
        <v/>
      </c>
      <c r="BV298" s="173" t="str">
        <f>IFERROR(Inv_SY_B!BV329/Inv_SY_B!$CU298-1,"")</f>
        <v/>
      </c>
      <c r="BW298" s="173" t="str">
        <f>IFERROR(Inv_SY_B!BW329/Inv_SY_B!$CU298-1,"")</f>
        <v/>
      </c>
      <c r="BX298" s="173" t="str">
        <f>IFERROR(Inv_SY_B!BX329/Inv_SY_B!$CU298-1,"")</f>
        <v/>
      </c>
      <c r="BY298" s="173" t="str">
        <f>IFERROR(Inv_SY_B!BY329/Inv_SY_B!$CU298-1,"")</f>
        <v/>
      </c>
      <c r="BZ298" s="173" t="str">
        <f>IFERROR(Inv_SY_B!BZ329/Inv_SY_B!$CU298-1,"")</f>
        <v/>
      </c>
      <c r="CA298" s="173" t="str">
        <f>IFERROR(Inv_SY_B!CA329/Inv_SY_B!$CU298-1,"")</f>
        <v/>
      </c>
      <c r="CB298" s="173" t="str">
        <f>IFERROR(Inv_SY_B!CB329/Inv_SY_B!$CU298-1,"")</f>
        <v/>
      </c>
      <c r="CC298" s="173" t="str">
        <f>IFERROR(Inv_SY_B!CC329/Inv_SY_B!$CU298-1,"")</f>
        <v/>
      </c>
      <c r="CD298" s="173" t="str">
        <f>IFERROR(Inv_SY_B!CD329/Inv_SY_B!$CU298-1,"")</f>
        <v/>
      </c>
      <c r="CE298" s="173" t="str">
        <f>IFERROR(Inv_SY_B!CE329/Inv_SY_B!$CU298-1,"")</f>
        <v/>
      </c>
      <c r="CF298" s="173" t="str">
        <f>IFERROR(Inv_SY_B!CF329/Inv_SY_B!$CU298-1,"")</f>
        <v/>
      </c>
      <c r="CG298" s="173" t="str">
        <f>IFERROR(Inv_SY_B!CG329/Inv_SY_B!$CU298-1,"")</f>
        <v/>
      </c>
      <c r="CH298" s="173" t="str">
        <f>IFERROR(Inv_SY_B!CH329/Inv_SY_B!$CU298-1,"")</f>
        <v/>
      </c>
      <c r="CI298" s="173" t="str">
        <f>IFERROR(Inv_SY_B!CI329/Inv_SY_B!$CU298-1,"")</f>
        <v/>
      </c>
      <c r="CJ298" s="173" t="str">
        <f>IFERROR(Inv_SY_B!CJ329/Inv_SY_B!$CU298-1,"")</f>
        <v/>
      </c>
      <c r="CK298" s="173" t="str">
        <f>IFERROR(Inv_SY_B!CK329/Inv_SY_B!$CU298-1,"")</f>
        <v/>
      </c>
      <c r="CL298" s="173" t="str">
        <f>IFERROR(Inv_SY_B!CL329/Inv_SY_B!$CU298-1,"")</f>
        <v/>
      </c>
      <c r="CM298" s="173" t="str">
        <f>IFERROR(Inv_SY_B!CM329/Inv_SY_B!$CU298-1,"")</f>
        <v/>
      </c>
      <c r="CN298" s="173" t="str">
        <f>IFERROR(Inv_SY_B!CN329/Inv_SY_B!$CU298-1,"")</f>
        <v/>
      </c>
      <c r="CO298" s="173" t="str">
        <f>IFERROR(Inv_SY_B!CO329/Inv_SY_B!$CU298-1,"")</f>
        <v/>
      </c>
      <c r="CP298" s="173" t="str">
        <f>IFERROR(Inv_SY_B!CP329/Inv_SY_B!$CU298-1,"")</f>
        <v/>
      </c>
      <c r="CQ298" s="173" t="str">
        <f>IFERROR(Inv_SY_B!CQ329/Inv_SY_B!$CU298-1,"")</f>
        <v/>
      </c>
      <c r="CR298" s="173" t="str">
        <f>IFERROR(Inv_SY_B!CR329/Inv_SY_B!$CU298-1,"")</f>
        <v/>
      </c>
      <c r="CS298" s="173" t="str">
        <f>IFERROR(Inv_SY_B!CS329/Inv_SY_B!$CU298-1,"")</f>
        <v/>
      </c>
      <c r="CT298" s="173" t="str">
        <f>IFERROR(Inv_SY_B!CT329/Inv_SY_B!$CU298-1,"")</f>
        <v/>
      </c>
      <c r="CU298" s="173"/>
      <c r="CV298" s="173"/>
      <c r="CW298" s="173"/>
      <c r="CX298" s="173"/>
    </row>
    <row r="299" spans="2:102">
      <c r="B299" s="164">
        <f t="shared" si="5"/>
        <v>45991</v>
      </c>
      <c r="C299" s="173" t="str">
        <f>IFERROR(Inv_SY_B!C330/Inv_SY_B!$CU299-1,"")</f>
        <v/>
      </c>
      <c r="D299" s="173" t="str">
        <f>IFERROR(Inv_SY_B!D330/Inv_SY_B!$CU299-1,"")</f>
        <v/>
      </c>
      <c r="E299" s="173" t="str">
        <f>IFERROR(Inv_SY_B!E330/Inv_SY_B!$CU299-1,"")</f>
        <v/>
      </c>
      <c r="F299" s="173" t="str">
        <f>IFERROR(Inv_SY_B!F330/Inv_SY_B!$CU299-1,"")</f>
        <v/>
      </c>
      <c r="G299" s="173" t="str">
        <f>IFERROR(Inv_SY_B!G330/Inv_SY_B!$CU299-1,"")</f>
        <v/>
      </c>
      <c r="H299" s="173" t="str">
        <f>IFERROR(Inv_SY_B!H330/Inv_SY_B!$CU299-1,"")</f>
        <v/>
      </c>
      <c r="I299" s="173" t="str">
        <f>IFERROR(Inv_SY_B!I330/Inv_SY_B!$CU299-1,"")</f>
        <v/>
      </c>
      <c r="J299" s="173" t="str">
        <f>IFERROR(Inv_SY_B!J330/Inv_SY_B!$CU299-1,"")</f>
        <v/>
      </c>
      <c r="K299" s="173" t="str">
        <f>IFERROR(Inv_SY_B!K330/Inv_SY_B!$CU299-1,"")</f>
        <v/>
      </c>
      <c r="L299" s="173" t="str">
        <f>IFERROR(Inv_SY_B!L330/Inv_SY_B!$CU299-1,"")</f>
        <v/>
      </c>
      <c r="M299" s="173" t="str">
        <f>IFERROR(Inv_SY_B!M330/Inv_SY_B!$CU299-1,"")</f>
        <v/>
      </c>
      <c r="N299" s="173" t="str">
        <f>IFERROR(Inv_SY_B!N330/Inv_SY_B!$CU299-1,"")</f>
        <v/>
      </c>
      <c r="O299" s="173" t="str">
        <f>IFERROR(Inv_SY_B!O330/Inv_SY_B!$CU299-1,"")</f>
        <v/>
      </c>
      <c r="P299" s="173" t="str">
        <f>IFERROR(Inv_SY_B!P330/Inv_SY_B!$CU299-1,"")</f>
        <v/>
      </c>
      <c r="Q299" s="173" t="str">
        <f>IFERROR(Inv_SY_B!Q330/Inv_SY_B!$CU299-1,"")</f>
        <v/>
      </c>
      <c r="R299" s="173" t="str">
        <f>IFERROR(Inv_SY_B!R330/Inv_SY_B!$CU299-1,"")</f>
        <v/>
      </c>
      <c r="S299" s="173" t="str">
        <f>IFERROR(Inv_SY_B!S330/Inv_SY_B!$CU299-1,"")</f>
        <v/>
      </c>
      <c r="T299" s="173" t="str">
        <f>IFERROR(Inv_SY_B!T330/Inv_SY_B!$CU299-1,"")</f>
        <v/>
      </c>
      <c r="U299" s="173" t="str">
        <f>IFERROR(Inv_SY_B!U330/Inv_SY_B!$CU299-1,"")</f>
        <v/>
      </c>
      <c r="V299" s="173" t="str">
        <f>IFERROR(Inv_SY_B!V330/Inv_SY_B!$CU299-1,"")</f>
        <v/>
      </c>
      <c r="W299" s="173" t="str">
        <f>IFERROR(Inv_SY_B!W330/Inv_SY_B!$CU299-1,"")</f>
        <v/>
      </c>
      <c r="X299" s="173" t="str">
        <f>IFERROR(Inv_SY_B!X330/Inv_SY_B!$CU299-1,"")</f>
        <v/>
      </c>
      <c r="Y299" s="173" t="str">
        <f>IFERROR(Inv_SY_B!Y330/Inv_SY_B!$CU299-1,"")</f>
        <v/>
      </c>
      <c r="Z299" s="173" t="str">
        <f>IFERROR(Inv_SY_B!Z330/Inv_SY_B!$CU299-1,"")</f>
        <v/>
      </c>
      <c r="AA299" s="173" t="str">
        <f>IFERROR(Inv_SY_B!AA330/Inv_SY_B!$CU299-1,"")</f>
        <v/>
      </c>
      <c r="AB299" s="173" t="str">
        <f>IFERROR(Inv_SY_B!AB330/Inv_SY_B!$CU299-1,"")</f>
        <v/>
      </c>
      <c r="AC299" s="173" t="str">
        <f>IFERROR(Inv_SY_B!AC330/Inv_SY_B!$CU299-1,"")</f>
        <v/>
      </c>
      <c r="AD299" s="173" t="str">
        <f>IFERROR(Inv_SY_B!AD330/Inv_SY_B!$CU299-1,"")</f>
        <v/>
      </c>
      <c r="AE299" s="173" t="str">
        <f>IFERROR(Inv_SY_B!AE330/Inv_SY_B!$CU299-1,"")</f>
        <v/>
      </c>
      <c r="AF299" s="173" t="str">
        <f>IFERROR(Inv_SY_B!AF330/Inv_SY_B!$CU299-1,"")</f>
        <v/>
      </c>
      <c r="AG299" s="173" t="str">
        <f>IFERROR(Inv_SY_B!AG330/Inv_SY_B!$CU299-1,"")</f>
        <v/>
      </c>
      <c r="AH299" s="173" t="str">
        <f>IFERROR(Inv_SY_B!AH330/Inv_SY_B!$CU299-1,"")</f>
        <v/>
      </c>
      <c r="AI299" s="173" t="str">
        <f>IFERROR(Inv_SY_B!AI330/Inv_SY_B!$CU299-1,"")</f>
        <v/>
      </c>
      <c r="AJ299" s="173" t="str">
        <f>IFERROR(Inv_SY_B!AJ330/Inv_SY_B!$CU299-1,"")</f>
        <v/>
      </c>
      <c r="AK299" s="173" t="str">
        <f>IFERROR(Inv_SY_B!AK330/Inv_SY_B!$CU299-1,"")</f>
        <v/>
      </c>
      <c r="AL299" s="173" t="str">
        <f>IFERROR(Inv_SY_B!AL330/Inv_SY_B!$CU299-1,"")</f>
        <v/>
      </c>
      <c r="AM299" s="173" t="str">
        <f>IFERROR(Inv_SY_B!AM330/Inv_SY_B!$CU299-1,"")</f>
        <v/>
      </c>
      <c r="AN299" s="173" t="str">
        <f>IFERROR(Inv_SY_B!AN330/Inv_SY_B!$CU299-1,"")</f>
        <v/>
      </c>
      <c r="AO299" s="173" t="str">
        <f>IFERROR(Inv_SY_B!AO330/Inv_SY_B!$CU299-1,"")</f>
        <v/>
      </c>
      <c r="AP299" s="173" t="str">
        <f>IFERROR(Inv_SY_B!AP330/Inv_SY_B!$CU299-1,"")</f>
        <v/>
      </c>
      <c r="AQ299" s="173" t="str">
        <f>IFERROR(Inv_SY_B!AQ330/Inv_SY_B!$CU299-1,"")</f>
        <v/>
      </c>
      <c r="AR299" s="173" t="str">
        <f>IFERROR(Inv_SY_B!AR330/Inv_SY_B!$CU299-1,"")</f>
        <v/>
      </c>
      <c r="AS299" s="173" t="str">
        <f>IFERROR(Inv_SY_B!AS330/Inv_SY_B!$CU299-1,"")</f>
        <v/>
      </c>
      <c r="AT299" s="173" t="str">
        <f>IFERROR(Inv_SY_B!AT330/Inv_SY_B!$CU299-1,"")</f>
        <v/>
      </c>
      <c r="AU299" s="173" t="str">
        <f>IFERROR(Inv_SY_B!AU330/Inv_SY_B!$CU299-1,"")</f>
        <v/>
      </c>
      <c r="AV299" s="173" t="str">
        <f>IFERROR(Inv_SY_B!AV330/Inv_SY_B!$CU299-1,"")</f>
        <v/>
      </c>
      <c r="AW299" s="173" t="str">
        <f>IFERROR(Inv_SY_B!AW330/Inv_SY_B!$CU299-1,"")</f>
        <v/>
      </c>
      <c r="AX299" s="173" t="str">
        <f>IFERROR(Inv_SY_B!AX330/Inv_SY_B!$CU299-1,"")</f>
        <v/>
      </c>
      <c r="AY299" s="173" t="str">
        <f>IFERROR(Inv_SY_B!AY330/Inv_SY_B!$CU299-1,"")</f>
        <v/>
      </c>
      <c r="AZ299" s="173" t="str">
        <f>IFERROR(Inv_SY_B!AZ330/Inv_SY_B!$CU299-1,"")</f>
        <v/>
      </c>
      <c r="BA299" s="173" t="str">
        <f>IFERROR(Inv_SY_B!BA330/Inv_SY_B!$CU299-1,"")</f>
        <v/>
      </c>
      <c r="BB299" s="173" t="str">
        <f>IFERROR(Inv_SY_B!BB330/Inv_SY_B!$CU299-1,"")</f>
        <v/>
      </c>
      <c r="BC299" s="173" t="str">
        <f>IFERROR(Inv_SY_B!BC330/Inv_SY_B!$CU299-1,"")</f>
        <v/>
      </c>
      <c r="BD299" s="173" t="str">
        <f>IFERROR(Inv_SY_B!BD330/Inv_SY_B!$CU299-1,"")</f>
        <v/>
      </c>
      <c r="BE299" s="173" t="str">
        <f>IFERROR(Inv_SY_B!BE330/Inv_SY_B!$CU299-1,"")</f>
        <v/>
      </c>
      <c r="BF299" s="173" t="str">
        <f>IFERROR(Inv_SY_B!BF330/Inv_SY_B!$CU299-1,"")</f>
        <v/>
      </c>
      <c r="BG299" s="173" t="str">
        <f>IFERROR(Inv_SY_B!BG330/Inv_SY_B!$CU299-1,"")</f>
        <v/>
      </c>
      <c r="BH299" s="173" t="str">
        <f>IFERROR(Inv_SY_B!BH330/Inv_SY_B!$CU299-1,"")</f>
        <v/>
      </c>
      <c r="BI299" s="173" t="str">
        <f>IFERROR(Inv_SY_B!BI330/Inv_SY_B!$CU299-1,"")</f>
        <v/>
      </c>
      <c r="BJ299" s="173" t="str">
        <f>IFERROR(Inv_SY_B!BJ330/Inv_SY_B!$CU299-1,"")</f>
        <v/>
      </c>
      <c r="BK299" s="173" t="str">
        <f>IFERROR(Inv_SY_B!BK330/Inv_SY_B!$CU299-1,"")</f>
        <v/>
      </c>
      <c r="BL299" s="173" t="str">
        <f>IFERROR(Inv_SY_B!BL330/Inv_SY_B!$CU299-1,"")</f>
        <v/>
      </c>
      <c r="BM299" s="173" t="str">
        <f>IFERROR(Inv_SY_B!BM330/Inv_SY_B!$CU299-1,"")</f>
        <v/>
      </c>
      <c r="BN299" s="173" t="str">
        <f>IFERROR(Inv_SY_B!BN330/Inv_SY_B!$CU299-1,"")</f>
        <v/>
      </c>
      <c r="BO299" s="173" t="str">
        <f>IFERROR(Inv_SY_B!BO330/Inv_SY_B!$CU299-1,"")</f>
        <v/>
      </c>
      <c r="BP299" s="173" t="str">
        <f>IFERROR(Inv_SY_B!BP330/Inv_SY_B!$CU299-1,"")</f>
        <v/>
      </c>
      <c r="BQ299" s="173" t="str">
        <f>IFERROR(Inv_SY_B!BQ330/Inv_SY_B!$CU299-1,"")</f>
        <v/>
      </c>
      <c r="BR299" s="173" t="str">
        <f>IFERROR(Inv_SY_B!BR330/Inv_SY_B!$CU299-1,"")</f>
        <v/>
      </c>
      <c r="BS299" s="173" t="str">
        <f>IFERROR(Inv_SY_B!BS330/Inv_SY_B!$CU299-1,"")</f>
        <v/>
      </c>
      <c r="BT299" s="173" t="str">
        <f>IFERROR(Inv_SY_B!BT330/Inv_SY_B!$CU299-1,"")</f>
        <v/>
      </c>
      <c r="BU299" s="173" t="str">
        <f>IFERROR(Inv_SY_B!BU330/Inv_SY_B!$CU299-1,"")</f>
        <v/>
      </c>
      <c r="BV299" s="173" t="str">
        <f>IFERROR(Inv_SY_B!BV330/Inv_SY_B!$CU299-1,"")</f>
        <v/>
      </c>
      <c r="BW299" s="173" t="str">
        <f>IFERROR(Inv_SY_B!BW330/Inv_SY_B!$CU299-1,"")</f>
        <v/>
      </c>
      <c r="BX299" s="173" t="str">
        <f>IFERROR(Inv_SY_B!BX330/Inv_SY_B!$CU299-1,"")</f>
        <v/>
      </c>
      <c r="BY299" s="173" t="str">
        <f>IFERROR(Inv_SY_B!BY330/Inv_SY_B!$CU299-1,"")</f>
        <v/>
      </c>
      <c r="BZ299" s="173" t="str">
        <f>IFERROR(Inv_SY_B!BZ330/Inv_SY_B!$CU299-1,"")</f>
        <v/>
      </c>
      <c r="CA299" s="173" t="str">
        <f>IFERROR(Inv_SY_B!CA330/Inv_SY_B!$CU299-1,"")</f>
        <v/>
      </c>
      <c r="CB299" s="173" t="str">
        <f>IFERROR(Inv_SY_B!CB330/Inv_SY_B!$CU299-1,"")</f>
        <v/>
      </c>
      <c r="CC299" s="173" t="str">
        <f>IFERROR(Inv_SY_B!CC330/Inv_SY_B!$CU299-1,"")</f>
        <v/>
      </c>
      <c r="CD299" s="173" t="str">
        <f>IFERROR(Inv_SY_B!CD330/Inv_SY_B!$CU299-1,"")</f>
        <v/>
      </c>
      <c r="CE299" s="173" t="str">
        <f>IFERROR(Inv_SY_B!CE330/Inv_SY_B!$CU299-1,"")</f>
        <v/>
      </c>
      <c r="CF299" s="173" t="str">
        <f>IFERROR(Inv_SY_B!CF330/Inv_SY_B!$CU299-1,"")</f>
        <v/>
      </c>
      <c r="CG299" s="173" t="str">
        <f>IFERROR(Inv_SY_B!CG330/Inv_SY_B!$CU299-1,"")</f>
        <v/>
      </c>
      <c r="CH299" s="173" t="str">
        <f>IFERROR(Inv_SY_B!CH330/Inv_SY_B!$CU299-1,"")</f>
        <v/>
      </c>
      <c r="CI299" s="173" t="str">
        <f>IFERROR(Inv_SY_B!CI330/Inv_SY_B!$CU299-1,"")</f>
        <v/>
      </c>
      <c r="CJ299" s="173" t="str">
        <f>IFERROR(Inv_SY_B!CJ330/Inv_SY_B!$CU299-1,"")</f>
        <v/>
      </c>
      <c r="CK299" s="173" t="str">
        <f>IFERROR(Inv_SY_B!CK330/Inv_SY_B!$CU299-1,"")</f>
        <v/>
      </c>
      <c r="CL299" s="173" t="str">
        <f>IFERROR(Inv_SY_B!CL330/Inv_SY_B!$CU299-1,"")</f>
        <v/>
      </c>
      <c r="CM299" s="173" t="str">
        <f>IFERROR(Inv_SY_B!CM330/Inv_SY_B!$CU299-1,"")</f>
        <v/>
      </c>
      <c r="CN299" s="173" t="str">
        <f>IFERROR(Inv_SY_B!CN330/Inv_SY_B!$CU299-1,"")</f>
        <v/>
      </c>
      <c r="CO299" s="173" t="str">
        <f>IFERROR(Inv_SY_B!CO330/Inv_SY_B!$CU299-1,"")</f>
        <v/>
      </c>
      <c r="CP299" s="173" t="str">
        <f>IFERROR(Inv_SY_B!CP330/Inv_SY_B!$CU299-1,"")</f>
        <v/>
      </c>
      <c r="CQ299" s="173" t="str">
        <f>IFERROR(Inv_SY_B!CQ330/Inv_SY_B!$CU299-1,"")</f>
        <v/>
      </c>
      <c r="CR299" s="173" t="str">
        <f>IFERROR(Inv_SY_B!CR330/Inv_SY_B!$CU299-1,"")</f>
        <v/>
      </c>
      <c r="CS299" s="173" t="str">
        <f>IFERROR(Inv_SY_B!CS330/Inv_SY_B!$CU299-1,"")</f>
        <v/>
      </c>
      <c r="CT299" s="173" t="str">
        <f>IFERROR(Inv_SY_B!CT330/Inv_SY_B!$CU299-1,"")</f>
        <v/>
      </c>
      <c r="CU299" s="173"/>
      <c r="CV299" s="173"/>
      <c r="CW299" s="173"/>
      <c r="CX299" s="173"/>
    </row>
    <row r="300" spans="2:102">
      <c r="B300" s="164">
        <f t="shared" si="5"/>
        <v>45992</v>
      </c>
      <c r="C300" s="173" t="str">
        <f>IFERROR(Inv_SY_B!C331/Inv_SY_B!$CU300-1,"")</f>
        <v/>
      </c>
      <c r="D300" s="173" t="str">
        <f>IFERROR(Inv_SY_B!D331/Inv_SY_B!$CU300-1,"")</f>
        <v/>
      </c>
      <c r="E300" s="173" t="str">
        <f>IFERROR(Inv_SY_B!E331/Inv_SY_B!$CU300-1,"")</f>
        <v/>
      </c>
      <c r="F300" s="173" t="str">
        <f>IFERROR(Inv_SY_B!F331/Inv_SY_B!$CU300-1,"")</f>
        <v/>
      </c>
      <c r="G300" s="173" t="str">
        <f>IFERROR(Inv_SY_B!G331/Inv_SY_B!$CU300-1,"")</f>
        <v/>
      </c>
      <c r="H300" s="173" t="str">
        <f>IFERROR(Inv_SY_B!H331/Inv_SY_B!$CU300-1,"")</f>
        <v/>
      </c>
      <c r="I300" s="173" t="str">
        <f>IFERROR(Inv_SY_B!I331/Inv_SY_B!$CU300-1,"")</f>
        <v/>
      </c>
      <c r="J300" s="173" t="str">
        <f>IFERROR(Inv_SY_B!J331/Inv_SY_B!$CU300-1,"")</f>
        <v/>
      </c>
      <c r="K300" s="173" t="str">
        <f>IFERROR(Inv_SY_B!K331/Inv_SY_B!$CU300-1,"")</f>
        <v/>
      </c>
      <c r="L300" s="173" t="str">
        <f>IFERROR(Inv_SY_B!L331/Inv_SY_B!$CU300-1,"")</f>
        <v/>
      </c>
      <c r="M300" s="173" t="str">
        <f>IFERROR(Inv_SY_B!M331/Inv_SY_B!$CU300-1,"")</f>
        <v/>
      </c>
      <c r="N300" s="173" t="str">
        <f>IFERROR(Inv_SY_B!N331/Inv_SY_B!$CU300-1,"")</f>
        <v/>
      </c>
      <c r="O300" s="173" t="str">
        <f>IFERROR(Inv_SY_B!O331/Inv_SY_B!$CU300-1,"")</f>
        <v/>
      </c>
      <c r="P300" s="173" t="str">
        <f>IFERROR(Inv_SY_B!P331/Inv_SY_B!$CU300-1,"")</f>
        <v/>
      </c>
      <c r="Q300" s="173" t="str">
        <f>IFERROR(Inv_SY_B!Q331/Inv_SY_B!$CU300-1,"")</f>
        <v/>
      </c>
      <c r="R300" s="173" t="str">
        <f>IFERROR(Inv_SY_B!R331/Inv_SY_B!$CU300-1,"")</f>
        <v/>
      </c>
      <c r="S300" s="173" t="str">
        <f>IFERROR(Inv_SY_B!S331/Inv_SY_B!$CU300-1,"")</f>
        <v/>
      </c>
      <c r="T300" s="173" t="str">
        <f>IFERROR(Inv_SY_B!T331/Inv_SY_B!$CU300-1,"")</f>
        <v/>
      </c>
      <c r="U300" s="173" t="str">
        <f>IFERROR(Inv_SY_B!U331/Inv_SY_B!$CU300-1,"")</f>
        <v/>
      </c>
      <c r="V300" s="173" t="str">
        <f>IFERROR(Inv_SY_B!V331/Inv_SY_B!$CU300-1,"")</f>
        <v/>
      </c>
      <c r="W300" s="173" t="str">
        <f>IFERROR(Inv_SY_B!W331/Inv_SY_B!$CU300-1,"")</f>
        <v/>
      </c>
      <c r="X300" s="173" t="str">
        <f>IFERROR(Inv_SY_B!X331/Inv_SY_B!$CU300-1,"")</f>
        <v/>
      </c>
      <c r="Y300" s="173" t="str">
        <f>IFERROR(Inv_SY_B!Y331/Inv_SY_B!$CU300-1,"")</f>
        <v/>
      </c>
      <c r="Z300" s="173" t="str">
        <f>IFERROR(Inv_SY_B!Z331/Inv_SY_B!$CU300-1,"")</f>
        <v/>
      </c>
      <c r="AA300" s="173" t="str">
        <f>IFERROR(Inv_SY_B!AA331/Inv_SY_B!$CU300-1,"")</f>
        <v/>
      </c>
      <c r="AB300" s="173" t="str">
        <f>IFERROR(Inv_SY_B!AB331/Inv_SY_B!$CU300-1,"")</f>
        <v/>
      </c>
      <c r="AC300" s="173" t="str">
        <f>IFERROR(Inv_SY_B!AC331/Inv_SY_B!$CU300-1,"")</f>
        <v/>
      </c>
      <c r="AD300" s="173" t="str">
        <f>IFERROR(Inv_SY_B!AD331/Inv_SY_B!$CU300-1,"")</f>
        <v/>
      </c>
      <c r="AE300" s="173" t="str">
        <f>IFERROR(Inv_SY_B!AE331/Inv_SY_B!$CU300-1,"")</f>
        <v/>
      </c>
      <c r="AF300" s="173" t="str">
        <f>IFERROR(Inv_SY_B!AF331/Inv_SY_B!$CU300-1,"")</f>
        <v/>
      </c>
      <c r="AG300" s="173" t="str">
        <f>IFERROR(Inv_SY_B!AG331/Inv_SY_B!$CU300-1,"")</f>
        <v/>
      </c>
      <c r="AH300" s="173" t="str">
        <f>IFERROR(Inv_SY_B!AH331/Inv_SY_B!$CU300-1,"")</f>
        <v/>
      </c>
      <c r="AI300" s="173" t="str">
        <f>IFERROR(Inv_SY_B!AI331/Inv_SY_B!$CU300-1,"")</f>
        <v/>
      </c>
      <c r="AJ300" s="173" t="str">
        <f>IFERROR(Inv_SY_B!AJ331/Inv_SY_B!$CU300-1,"")</f>
        <v/>
      </c>
      <c r="AK300" s="173" t="str">
        <f>IFERROR(Inv_SY_B!AK331/Inv_SY_B!$CU300-1,"")</f>
        <v/>
      </c>
      <c r="AL300" s="173" t="str">
        <f>IFERROR(Inv_SY_B!AL331/Inv_SY_B!$CU300-1,"")</f>
        <v/>
      </c>
      <c r="AM300" s="173" t="str">
        <f>IFERROR(Inv_SY_B!AM331/Inv_SY_B!$CU300-1,"")</f>
        <v/>
      </c>
      <c r="AN300" s="173" t="str">
        <f>IFERROR(Inv_SY_B!AN331/Inv_SY_B!$CU300-1,"")</f>
        <v/>
      </c>
      <c r="AO300" s="173" t="str">
        <f>IFERROR(Inv_SY_B!AO331/Inv_SY_B!$CU300-1,"")</f>
        <v/>
      </c>
      <c r="AP300" s="173" t="str">
        <f>IFERROR(Inv_SY_B!AP331/Inv_SY_B!$CU300-1,"")</f>
        <v/>
      </c>
      <c r="AQ300" s="173" t="str">
        <f>IFERROR(Inv_SY_B!AQ331/Inv_SY_B!$CU300-1,"")</f>
        <v/>
      </c>
      <c r="AR300" s="173" t="str">
        <f>IFERROR(Inv_SY_B!AR331/Inv_SY_B!$CU300-1,"")</f>
        <v/>
      </c>
      <c r="AS300" s="173" t="str">
        <f>IFERROR(Inv_SY_B!AS331/Inv_SY_B!$CU300-1,"")</f>
        <v/>
      </c>
      <c r="AT300" s="173" t="str">
        <f>IFERROR(Inv_SY_B!AT331/Inv_SY_B!$CU300-1,"")</f>
        <v/>
      </c>
      <c r="AU300" s="173" t="str">
        <f>IFERROR(Inv_SY_B!AU331/Inv_SY_B!$CU300-1,"")</f>
        <v/>
      </c>
      <c r="AV300" s="173" t="str">
        <f>IFERROR(Inv_SY_B!AV331/Inv_SY_B!$CU300-1,"")</f>
        <v/>
      </c>
      <c r="AW300" s="173" t="str">
        <f>IFERROR(Inv_SY_B!AW331/Inv_SY_B!$CU300-1,"")</f>
        <v/>
      </c>
      <c r="AX300" s="173" t="str">
        <f>IFERROR(Inv_SY_B!AX331/Inv_SY_B!$CU300-1,"")</f>
        <v/>
      </c>
      <c r="AY300" s="173" t="str">
        <f>IFERROR(Inv_SY_B!AY331/Inv_SY_B!$CU300-1,"")</f>
        <v/>
      </c>
      <c r="AZ300" s="173" t="str">
        <f>IFERROR(Inv_SY_B!AZ331/Inv_SY_B!$CU300-1,"")</f>
        <v/>
      </c>
      <c r="BA300" s="173" t="str">
        <f>IFERROR(Inv_SY_B!BA331/Inv_SY_B!$CU300-1,"")</f>
        <v/>
      </c>
      <c r="BB300" s="173" t="str">
        <f>IFERROR(Inv_SY_B!BB331/Inv_SY_B!$CU300-1,"")</f>
        <v/>
      </c>
      <c r="BC300" s="173" t="str">
        <f>IFERROR(Inv_SY_B!BC331/Inv_SY_B!$CU300-1,"")</f>
        <v/>
      </c>
      <c r="BD300" s="173" t="str">
        <f>IFERROR(Inv_SY_B!BD331/Inv_SY_B!$CU300-1,"")</f>
        <v/>
      </c>
      <c r="BE300" s="173" t="str">
        <f>IFERROR(Inv_SY_B!BE331/Inv_SY_B!$CU300-1,"")</f>
        <v/>
      </c>
      <c r="BF300" s="173" t="str">
        <f>IFERROR(Inv_SY_B!BF331/Inv_SY_B!$CU300-1,"")</f>
        <v/>
      </c>
      <c r="BG300" s="173" t="str">
        <f>IFERROR(Inv_SY_B!BG331/Inv_SY_B!$CU300-1,"")</f>
        <v/>
      </c>
      <c r="BH300" s="173" t="str">
        <f>IFERROR(Inv_SY_B!BH331/Inv_SY_B!$CU300-1,"")</f>
        <v/>
      </c>
      <c r="BI300" s="173" t="str">
        <f>IFERROR(Inv_SY_B!BI331/Inv_SY_B!$CU300-1,"")</f>
        <v/>
      </c>
      <c r="BJ300" s="173" t="str">
        <f>IFERROR(Inv_SY_B!BJ331/Inv_SY_B!$CU300-1,"")</f>
        <v/>
      </c>
      <c r="BK300" s="173" t="str">
        <f>IFERROR(Inv_SY_B!BK331/Inv_SY_B!$CU300-1,"")</f>
        <v/>
      </c>
      <c r="BL300" s="173" t="str">
        <f>IFERROR(Inv_SY_B!BL331/Inv_SY_B!$CU300-1,"")</f>
        <v/>
      </c>
      <c r="BM300" s="173" t="str">
        <f>IFERROR(Inv_SY_B!BM331/Inv_SY_B!$CU300-1,"")</f>
        <v/>
      </c>
      <c r="BN300" s="173" t="str">
        <f>IFERROR(Inv_SY_B!BN331/Inv_SY_B!$CU300-1,"")</f>
        <v/>
      </c>
      <c r="BO300" s="173" t="str">
        <f>IFERROR(Inv_SY_B!BO331/Inv_SY_B!$CU300-1,"")</f>
        <v/>
      </c>
      <c r="BP300" s="173" t="str">
        <f>IFERROR(Inv_SY_B!BP331/Inv_SY_B!$CU300-1,"")</f>
        <v/>
      </c>
      <c r="BQ300" s="173" t="str">
        <f>IFERROR(Inv_SY_B!BQ331/Inv_SY_B!$CU300-1,"")</f>
        <v/>
      </c>
      <c r="BR300" s="173" t="str">
        <f>IFERROR(Inv_SY_B!BR331/Inv_SY_B!$CU300-1,"")</f>
        <v/>
      </c>
      <c r="BS300" s="173" t="str">
        <f>IFERROR(Inv_SY_B!BS331/Inv_SY_B!$CU300-1,"")</f>
        <v/>
      </c>
      <c r="BT300" s="173" t="str">
        <f>IFERROR(Inv_SY_B!BT331/Inv_SY_B!$CU300-1,"")</f>
        <v/>
      </c>
      <c r="BU300" s="173" t="str">
        <f>IFERROR(Inv_SY_B!BU331/Inv_SY_B!$CU300-1,"")</f>
        <v/>
      </c>
      <c r="BV300" s="173" t="str">
        <f>IFERROR(Inv_SY_B!BV331/Inv_SY_B!$CU300-1,"")</f>
        <v/>
      </c>
      <c r="BW300" s="173" t="str">
        <f>IFERROR(Inv_SY_B!BW331/Inv_SY_B!$CU300-1,"")</f>
        <v/>
      </c>
      <c r="BX300" s="173" t="str">
        <f>IFERROR(Inv_SY_B!BX331/Inv_SY_B!$CU300-1,"")</f>
        <v/>
      </c>
      <c r="BY300" s="173" t="str">
        <f>IFERROR(Inv_SY_B!BY331/Inv_SY_B!$CU300-1,"")</f>
        <v/>
      </c>
      <c r="BZ300" s="173" t="str">
        <f>IFERROR(Inv_SY_B!BZ331/Inv_SY_B!$CU300-1,"")</f>
        <v/>
      </c>
      <c r="CA300" s="173" t="str">
        <f>IFERROR(Inv_SY_B!CA331/Inv_SY_B!$CU300-1,"")</f>
        <v/>
      </c>
      <c r="CB300" s="173" t="str">
        <f>IFERROR(Inv_SY_B!CB331/Inv_SY_B!$CU300-1,"")</f>
        <v/>
      </c>
      <c r="CC300" s="173" t="str">
        <f>IFERROR(Inv_SY_B!CC331/Inv_SY_B!$CU300-1,"")</f>
        <v/>
      </c>
      <c r="CD300" s="173" t="str">
        <f>IFERROR(Inv_SY_B!CD331/Inv_SY_B!$CU300-1,"")</f>
        <v/>
      </c>
      <c r="CE300" s="173" t="str">
        <f>IFERROR(Inv_SY_B!CE331/Inv_SY_B!$CU300-1,"")</f>
        <v/>
      </c>
      <c r="CF300" s="173" t="str">
        <f>IFERROR(Inv_SY_B!CF331/Inv_SY_B!$CU300-1,"")</f>
        <v/>
      </c>
      <c r="CG300" s="173" t="str">
        <f>IFERROR(Inv_SY_B!CG331/Inv_SY_B!$CU300-1,"")</f>
        <v/>
      </c>
      <c r="CH300" s="173" t="str">
        <f>IFERROR(Inv_SY_B!CH331/Inv_SY_B!$CU300-1,"")</f>
        <v/>
      </c>
      <c r="CI300" s="173" t="str">
        <f>IFERROR(Inv_SY_B!CI331/Inv_SY_B!$CU300-1,"")</f>
        <v/>
      </c>
      <c r="CJ300" s="173" t="str">
        <f>IFERROR(Inv_SY_B!CJ331/Inv_SY_B!$CU300-1,"")</f>
        <v/>
      </c>
      <c r="CK300" s="173" t="str">
        <f>IFERROR(Inv_SY_B!CK331/Inv_SY_B!$CU300-1,"")</f>
        <v/>
      </c>
      <c r="CL300" s="173" t="str">
        <f>IFERROR(Inv_SY_B!CL331/Inv_SY_B!$CU300-1,"")</f>
        <v/>
      </c>
      <c r="CM300" s="173" t="str">
        <f>IFERROR(Inv_SY_B!CM331/Inv_SY_B!$CU300-1,"")</f>
        <v/>
      </c>
      <c r="CN300" s="173" t="str">
        <f>IFERROR(Inv_SY_B!CN331/Inv_SY_B!$CU300-1,"")</f>
        <v/>
      </c>
      <c r="CO300" s="173" t="str">
        <f>IFERROR(Inv_SY_B!CO331/Inv_SY_B!$CU300-1,"")</f>
        <v/>
      </c>
      <c r="CP300" s="173" t="str">
        <f>IFERROR(Inv_SY_B!CP331/Inv_SY_B!$CU300-1,"")</f>
        <v/>
      </c>
      <c r="CQ300" s="173" t="str">
        <f>IFERROR(Inv_SY_B!CQ331/Inv_SY_B!$CU300-1,"")</f>
        <v/>
      </c>
      <c r="CR300" s="173" t="str">
        <f>IFERROR(Inv_SY_B!CR331/Inv_SY_B!$CU300-1,"")</f>
        <v/>
      </c>
      <c r="CS300" s="173" t="str">
        <f>IFERROR(Inv_SY_B!CS331/Inv_SY_B!$CU300-1,"")</f>
        <v/>
      </c>
      <c r="CT300" s="173" t="str">
        <f>IFERROR(Inv_SY_B!CT331/Inv_SY_B!$CU300-1,"")</f>
        <v/>
      </c>
      <c r="CU300" s="173"/>
      <c r="CV300" s="173"/>
      <c r="CW300" s="173"/>
      <c r="CX300" s="173"/>
    </row>
    <row r="301" spans="2:102">
      <c r="B301" s="164">
        <f t="shared" si="5"/>
        <v>45993</v>
      </c>
      <c r="C301" s="173" t="str">
        <f>IFERROR(Inv_SY_B!C332/Inv_SY_B!$CU301-1,"")</f>
        <v/>
      </c>
      <c r="D301" s="173" t="str">
        <f>IFERROR(Inv_SY_B!D332/Inv_SY_B!$CU301-1,"")</f>
        <v/>
      </c>
      <c r="E301" s="173" t="str">
        <f>IFERROR(Inv_SY_B!E332/Inv_SY_B!$CU301-1,"")</f>
        <v/>
      </c>
      <c r="F301" s="173" t="str">
        <f>IFERROR(Inv_SY_B!F332/Inv_SY_B!$CU301-1,"")</f>
        <v/>
      </c>
      <c r="G301" s="173" t="str">
        <f>IFERROR(Inv_SY_B!G332/Inv_SY_B!$CU301-1,"")</f>
        <v/>
      </c>
      <c r="H301" s="173" t="str">
        <f>IFERROR(Inv_SY_B!H332/Inv_SY_B!$CU301-1,"")</f>
        <v/>
      </c>
      <c r="I301" s="173" t="str">
        <f>IFERROR(Inv_SY_B!I332/Inv_SY_B!$CU301-1,"")</f>
        <v/>
      </c>
      <c r="J301" s="173" t="str">
        <f>IFERROR(Inv_SY_B!J332/Inv_SY_B!$CU301-1,"")</f>
        <v/>
      </c>
      <c r="K301" s="173" t="str">
        <f>IFERROR(Inv_SY_B!K332/Inv_SY_B!$CU301-1,"")</f>
        <v/>
      </c>
      <c r="L301" s="173" t="str">
        <f>IFERROR(Inv_SY_B!L332/Inv_SY_B!$CU301-1,"")</f>
        <v/>
      </c>
      <c r="M301" s="173" t="str">
        <f>IFERROR(Inv_SY_B!M332/Inv_SY_B!$CU301-1,"")</f>
        <v/>
      </c>
      <c r="N301" s="173" t="str">
        <f>IFERROR(Inv_SY_B!N332/Inv_SY_B!$CU301-1,"")</f>
        <v/>
      </c>
      <c r="O301" s="173" t="str">
        <f>IFERROR(Inv_SY_B!O332/Inv_SY_B!$CU301-1,"")</f>
        <v/>
      </c>
      <c r="P301" s="173" t="str">
        <f>IFERROR(Inv_SY_B!P332/Inv_SY_B!$CU301-1,"")</f>
        <v/>
      </c>
      <c r="Q301" s="173" t="str">
        <f>IFERROR(Inv_SY_B!Q332/Inv_SY_B!$CU301-1,"")</f>
        <v/>
      </c>
      <c r="R301" s="173" t="str">
        <f>IFERROR(Inv_SY_B!R332/Inv_SY_B!$CU301-1,"")</f>
        <v/>
      </c>
      <c r="S301" s="173" t="str">
        <f>IFERROR(Inv_SY_B!S332/Inv_SY_B!$CU301-1,"")</f>
        <v/>
      </c>
      <c r="T301" s="173" t="str">
        <f>IFERROR(Inv_SY_B!T332/Inv_SY_B!$CU301-1,"")</f>
        <v/>
      </c>
      <c r="U301" s="173" t="str">
        <f>IFERROR(Inv_SY_B!U332/Inv_SY_B!$CU301-1,"")</f>
        <v/>
      </c>
      <c r="V301" s="173" t="str">
        <f>IFERROR(Inv_SY_B!V332/Inv_SY_B!$CU301-1,"")</f>
        <v/>
      </c>
      <c r="W301" s="173" t="str">
        <f>IFERROR(Inv_SY_B!W332/Inv_SY_B!$CU301-1,"")</f>
        <v/>
      </c>
      <c r="X301" s="173" t="str">
        <f>IFERROR(Inv_SY_B!X332/Inv_SY_B!$CU301-1,"")</f>
        <v/>
      </c>
      <c r="Y301" s="173" t="str">
        <f>IFERROR(Inv_SY_B!Y332/Inv_SY_B!$CU301-1,"")</f>
        <v/>
      </c>
      <c r="Z301" s="173" t="str">
        <f>IFERROR(Inv_SY_B!Z332/Inv_SY_B!$CU301-1,"")</f>
        <v/>
      </c>
      <c r="AA301" s="173" t="str">
        <f>IFERROR(Inv_SY_B!AA332/Inv_SY_B!$CU301-1,"")</f>
        <v/>
      </c>
      <c r="AB301" s="173" t="str">
        <f>IFERROR(Inv_SY_B!AB332/Inv_SY_B!$CU301-1,"")</f>
        <v/>
      </c>
      <c r="AC301" s="173" t="str">
        <f>IFERROR(Inv_SY_B!AC332/Inv_SY_B!$CU301-1,"")</f>
        <v/>
      </c>
      <c r="AD301" s="173" t="str">
        <f>IFERROR(Inv_SY_B!AD332/Inv_SY_B!$CU301-1,"")</f>
        <v/>
      </c>
      <c r="AE301" s="173" t="str">
        <f>IFERROR(Inv_SY_B!AE332/Inv_SY_B!$CU301-1,"")</f>
        <v/>
      </c>
      <c r="AF301" s="173" t="str">
        <f>IFERROR(Inv_SY_B!AF332/Inv_SY_B!$CU301-1,"")</f>
        <v/>
      </c>
      <c r="AG301" s="173" t="str">
        <f>IFERROR(Inv_SY_B!AG332/Inv_SY_B!$CU301-1,"")</f>
        <v/>
      </c>
      <c r="AH301" s="173" t="str">
        <f>IFERROR(Inv_SY_B!AH332/Inv_SY_B!$CU301-1,"")</f>
        <v/>
      </c>
      <c r="AI301" s="173" t="str">
        <f>IFERROR(Inv_SY_B!AI332/Inv_SY_B!$CU301-1,"")</f>
        <v/>
      </c>
      <c r="AJ301" s="173" t="str">
        <f>IFERROR(Inv_SY_B!AJ332/Inv_SY_B!$CU301-1,"")</f>
        <v/>
      </c>
      <c r="AK301" s="173" t="str">
        <f>IFERROR(Inv_SY_B!AK332/Inv_SY_B!$CU301-1,"")</f>
        <v/>
      </c>
      <c r="AL301" s="173" t="str">
        <f>IFERROR(Inv_SY_B!AL332/Inv_SY_B!$CU301-1,"")</f>
        <v/>
      </c>
      <c r="AM301" s="173" t="str">
        <f>IFERROR(Inv_SY_B!AM332/Inv_SY_B!$CU301-1,"")</f>
        <v/>
      </c>
      <c r="AN301" s="173" t="str">
        <f>IFERROR(Inv_SY_B!AN332/Inv_SY_B!$CU301-1,"")</f>
        <v/>
      </c>
      <c r="AO301" s="173" t="str">
        <f>IFERROR(Inv_SY_B!AO332/Inv_SY_B!$CU301-1,"")</f>
        <v/>
      </c>
      <c r="AP301" s="173" t="str">
        <f>IFERROR(Inv_SY_B!AP332/Inv_SY_B!$CU301-1,"")</f>
        <v/>
      </c>
      <c r="AQ301" s="173" t="str">
        <f>IFERROR(Inv_SY_B!AQ332/Inv_SY_B!$CU301-1,"")</f>
        <v/>
      </c>
      <c r="AR301" s="173" t="str">
        <f>IFERROR(Inv_SY_B!AR332/Inv_SY_B!$CU301-1,"")</f>
        <v/>
      </c>
      <c r="AS301" s="173" t="str">
        <f>IFERROR(Inv_SY_B!AS332/Inv_SY_B!$CU301-1,"")</f>
        <v/>
      </c>
      <c r="AT301" s="173" t="str">
        <f>IFERROR(Inv_SY_B!AT332/Inv_SY_B!$CU301-1,"")</f>
        <v/>
      </c>
      <c r="AU301" s="173" t="str">
        <f>IFERROR(Inv_SY_B!AU332/Inv_SY_B!$CU301-1,"")</f>
        <v/>
      </c>
      <c r="AV301" s="173" t="str">
        <f>IFERROR(Inv_SY_B!AV332/Inv_SY_B!$CU301-1,"")</f>
        <v/>
      </c>
      <c r="AW301" s="173" t="str">
        <f>IFERROR(Inv_SY_B!AW332/Inv_SY_B!$CU301-1,"")</f>
        <v/>
      </c>
      <c r="AX301" s="173" t="str">
        <f>IFERROR(Inv_SY_B!AX332/Inv_SY_B!$CU301-1,"")</f>
        <v/>
      </c>
      <c r="AY301" s="173" t="str">
        <f>IFERROR(Inv_SY_B!AY332/Inv_SY_B!$CU301-1,"")</f>
        <v/>
      </c>
      <c r="AZ301" s="173" t="str">
        <f>IFERROR(Inv_SY_B!AZ332/Inv_SY_B!$CU301-1,"")</f>
        <v/>
      </c>
      <c r="BA301" s="173" t="str">
        <f>IFERROR(Inv_SY_B!BA332/Inv_SY_B!$CU301-1,"")</f>
        <v/>
      </c>
      <c r="BB301" s="173" t="str">
        <f>IFERROR(Inv_SY_B!BB332/Inv_SY_B!$CU301-1,"")</f>
        <v/>
      </c>
      <c r="BC301" s="173" t="str">
        <f>IFERROR(Inv_SY_B!BC332/Inv_SY_B!$CU301-1,"")</f>
        <v/>
      </c>
      <c r="BD301" s="173" t="str">
        <f>IFERROR(Inv_SY_B!BD332/Inv_SY_B!$CU301-1,"")</f>
        <v/>
      </c>
      <c r="BE301" s="173" t="str">
        <f>IFERROR(Inv_SY_B!BE332/Inv_SY_B!$CU301-1,"")</f>
        <v/>
      </c>
      <c r="BF301" s="173" t="str">
        <f>IFERROR(Inv_SY_B!BF332/Inv_SY_B!$CU301-1,"")</f>
        <v/>
      </c>
      <c r="BG301" s="173" t="str">
        <f>IFERROR(Inv_SY_B!BG332/Inv_SY_B!$CU301-1,"")</f>
        <v/>
      </c>
      <c r="BH301" s="173" t="str">
        <f>IFERROR(Inv_SY_B!BH332/Inv_SY_B!$CU301-1,"")</f>
        <v/>
      </c>
      <c r="BI301" s="173" t="str">
        <f>IFERROR(Inv_SY_B!BI332/Inv_SY_B!$CU301-1,"")</f>
        <v/>
      </c>
      <c r="BJ301" s="173" t="str">
        <f>IFERROR(Inv_SY_B!BJ332/Inv_SY_B!$CU301-1,"")</f>
        <v/>
      </c>
      <c r="BK301" s="173" t="str">
        <f>IFERROR(Inv_SY_B!BK332/Inv_SY_B!$CU301-1,"")</f>
        <v/>
      </c>
      <c r="BL301" s="173" t="str">
        <f>IFERROR(Inv_SY_B!BL332/Inv_SY_B!$CU301-1,"")</f>
        <v/>
      </c>
      <c r="BM301" s="173" t="str">
        <f>IFERROR(Inv_SY_B!BM332/Inv_SY_B!$CU301-1,"")</f>
        <v/>
      </c>
      <c r="BN301" s="173" t="str">
        <f>IFERROR(Inv_SY_B!BN332/Inv_SY_B!$CU301-1,"")</f>
        <v/>
      </c>
      <c r="BO301" s="173" t="str">
        <f>IFERROR(Inv_SY_B!BO332/Inv_SY_B!$CU301-1,"")</f>
        <v/>
      </c>
      <c r="BP301" s="173" t="str">
        <f>IFERROR(Inv_SY_B!BP332/Inv_SY_B!$CU301-1,"")</f>
        <v/>
      </c>
      <c r="BQ301" s="173" t="str">
        <f>IFERROR(Inv_SY_B!BQ332/Inv_SY_B!$CU301-1,"")</f>
        <v/>
      </c>
      <c r="BR301" s="173" t="str">
        <f>IFERROR(Inv_SY_B!BR332/Inv_SY_B!$CU301-1,"")</f>
        <v/>
      </c>
      <c r="BS301" s="173" t="str">
        <f>IFERROR(Inv_SY_B!BS332/Inv_SY_B!$CU301-1,"")</f>
        <v/>
      </c>
      <c r="BT301" s="173" t="str">
        <f>IFERROR(Inv_SY_B!BT332/Inv_SY_B!$CU301-1,"")</f>
        <v/>
      </c>
      <c r="BU301" s="173" t="str">
        <f>IFERROR(Inv_SY_B!BU332/Inv_SY_B!$CU301-1,"")</f>
        <v/>
      </c>
      <c r="BV301" s="173" t="str">
        <f>IFERROR(Inv_SY_B!BV332/Inv_SY_B!$CU301-1,"")</f>
        <v/>
      </c>
      <c r="BW301" s="173" t="str">
        <f>IFERROR(Inv_SY_B!BW332/Inv_SY_B!$CU301-1,"")</f>
        <v/>
      </c>
      <c r="BX301" s="173" t="str">
        <f>IFERROR(Inv_SY_B!BX332/Inv_SY_B!$CU301-1,"")</f>
        <v/>
      </c>
      <c r="BY301" s="173" t="str">
        <f>IFERROR(Inv_SY_B!BY332/Inv_SY_B!$CU301-1,"")</f>
        <v/>
      </c>
      <c r="BZ301" s="173" t="str">
        <f>IFERROR(Inv_SY_B!BZ332/Inv_SY_B!$CU301-1,"")</f>
        <v/>
      </c>
      <c r="CA301" s="173" t="str">
        <f>IFERROR(Inv_SY_B!CA332/Inv_SY_B!$CU301-1,"")</f>
        <v/>
      </c>
      <c r="CB301" s="173" t="str">
        <f>IFERROR(Inv_SY_B!CB332/Inv_SY_B!$CU301-1,"")</f>
        <v/>
      </c>
      <c r="CC301" s="173" t="str">
        <f>IFERROR(Inv_SY_B!CC332/Inv_SY_B!$CU301-1,"")</f>
        <v/>
      </c>
      <c r="CD301" s="173" t="str">
        <f>IFERROR(Inv_SY_B!CD332/Inv_SY_B!$CU301-1,"")</f>
        <v/>
      </c>
      <c r="CE301" s="173" t="str">
        <f>IFERROR(Inv_SY_B!CE332/Inv_SY_B!$CU301-1,"")</f>
        <v/>
      </c>
      <c r="CF301" s="173" t="str">
        <f>IFERROR(Inv_SY_B!CF332/Inv_SY_B!$CU301-1,"")</f>
        <v/>
      </c>
      <c r="CG301" s="173" t="str">
        <f>IFERROR(Inv_SY_B!CG332/Inv_SY_B!$CU301-1,"")</f>
        <v/>
      </c>
      <c r="CH301" s="173" t="str">
        <f>IFERROR(Inv_SY_B!CH332/Inv_SY_B!$CU301-1,"")</f>
        <v/>
      </c>
      <c r="CI301" s="173" t="str">
        <f>IFERROR(Inv_SY_B!CI332/Inv_SY_B!$CU301-1,"")</f>
        <v/>
      </c>
      <c r="CJ301" s="173" t="str">
        <f>IFERROR(Inv_SY_B!CJ332/Inv_SY_B!$CU301-1,"")</f>
        <v/>
      </c>
      <c r="CK301" s="173" t="str">
        <f>IFERROR(Inv_SY_B!CK332/Inv_SY_B!$CU301-1,"")</f>
        <v/>
      </c>
      <c r="CL301" s="173" t="str">
        <f>IFERROR(Inv_SY_B!CL332/Inv_SY_B!$CU301-1,"")</f>
        <v/>
      </c>
      <c r="CM301" s="173" t="str">
        <f>IFERROR(Inv_SY_B!CM332/Inv_SY_B!$CU301-1,"")</f>
        <v/>
      </c>
      <c r="CN301" s="173" t="str">
        <f>IFERROR(Inv_SY_B!CN332/Inv_SY_B!$CU301-1,"")</f>
        <v/>
      </c>
      <c r="CO301" s="173" t="str">
        <f>IFERROR(Inv_SY_B!CO332/Inv_SY_B!$CU301-1,"")</f>
        <v/>
      </c>
      <c r="CP301" s="173" t="str">
        <f>IFERROR(Inv_SY_B!CP332/Inv_SY_B!$CU301-1,"")</f>
        <v/>
      </c>
      <c r="CQ301" s="173" t="str">
        <f>IFERROR(Inv_SY_B!CQ332/Inv_SY_B!$CU301-1,"")</f>
        <v/>
      </c>
      <c r="CR301" s="173" t="str">
        <f>IFERROR(Inv_SY_B!CR332/Inv_SY_B!$CU301-1,"")</f>
        <v/>
      </c>
      <c r="CS301" s="173" t="str">
        <f>IFERROR(Inv_SY_B!CS332/Inv_SY_B!$CU301-1,"")</f>
        <v/>
      </c>
      <c r="CT301" s="173" t="str">
        <f>IFERROR(Inv_SY_B!CT332/Inv_SY_B!$CU301-1,"")</f>
        <v/>
      </c>
      <c r="CU301" s="173"/>
      <c r="CV301" s="173"/>
      <c r="CW301" s="173"/>
      <c r="CX301" s="173"/>
    </row>
    <row r="302" spans="2:102">
      <c r="B302" s="164">
        <f t="shared" si="5"/>
        <v>45994</v>
      </c>
      <c r="C302" s="173" t="str">
        <f>IFERROR(Inv_SY_B!C333/Inv_SY_B!$CU302-1,"")</f>
        <v/>
      </c>
      <c r="D302" s="173" t="str">
        <f>IFERROR(Inv_SY_B!D333/Inv_SY_B!$CU302-1,"")</f>
        <v/>
      </c>
      <c r="E302" s="173" t="str">
        <f>IFERROR(Inv_SY_B!E333/Inv_SY_B!$CU302-1,"")</f>
        <v/>
      </c>
      <c r="F302" s="173" t="str">
        <f>IFERROR(Inv_SY_B!F333/Inv_SY_B!$CU302-1,"")</f>
        <v/>
      </c>
      <c r="G302" s="173" t="str">
        <f>IFERROR(Inv_SY_B!G333/Inv_SY_B!$CU302-1,"")</f>
        <v/>
      </c>
      <c r="H302" s="173" t="str">
        <f>IFERROR(Inv_SY_B!H333/Inv_SY_B!$CU302-1,"")</f>
        <v/>
      </c>
      <c r="I302" s="173" t="str">
        <f>IFERROR(Inv_SY_B!I333/Inv_SY_B!$CU302-1,"")</f>
        <v/>
      </c>
      <c r="J302" s="173" t="str">
        <f>IFERROR(Inv_SY_B!J333/Inv_SY_B!$CU302-1,"")</f>
        <v/>
      </c>
      <c r="K302" s="173" t="str">
        <f>IFERROR(Inv_SY_B!K333/Inv_SY_B!$CU302-1,"")</f>
        <v/>
      </c>
      <c r="L302" s="173" t="str">
        <f>IFERROR(Inv_SY_B!L333/Inv_SY_B!$CU302-1,"")</f>
        <v/>
      </c>
      <c r="M302" s="173" t="str">
        <f>IFERROR(Inv_SY_B!M333/Inv_SY_B!$CU302-1,"")</f>
        <v/>
      </c>
      <c r="N302" s="173" t="str">
        <f>IFERROR(Inv_SY_B!N333/Inv_SY_B!$CU302-1,"")</f>
        <v/>
      </c>
      <c r="O302" s="173" t="str">
        <f>IFERROR(Inv_SY_B!O333/Inv_SY_B!$CU302-1,"")</f>
        <v/>
      </c>
      <c r="P302" s="173" t="str">
        <f>IFERROR(Inv_SY_B!P333/Inv_SY_B!$CU302-1,"")</f>
        <v/>
      </c>
      <c r="Q302" s="173" t="str">
        <f>IFERROR(Inv_SY_B!Q333/Inv_SY_B!$CU302-1,"")</f>
        <v/>
      </c>
      <c r="R302" s="173" t="str">
        <f>IFERROR(Inv_SY_B!R333/Inv_SY_B!$CU302-1,"")</f>
        <v/>
      </c>
      <c r="S302" s="173" t="str">
        <f>IFERROR(Inv_SY_B!S333/Inv_SY_B!$CU302-1,"")</f>
        <v/>
      </c>
      <c r="T302" s="173" t="str">
        <f>IFERROR(Inv_SY_B!T333/Inv_SY_B!$CU302-1,"")</f>
        <v/>
      </c>
      <c r="U302" s="173" t="str">
        <f>IFERROR(Inv_SY_B!U333/Inv_SY_B!$CU302-1,"")</f>
        <v/>
      </c>
      <c r="V302" s="173" t="str">
        <f>IFERROR(Inv_SY_B!V333/Inv_SY_B!$CU302-1,"")</f>
        <v/>
      </c>
      <c r="W302" s="173" t="str">
        <f>IFERROR(Inv_SY_B!W333/Inv_SY_B!$CU302-1,"")</f>
        <v/>
      </c>
      <c r="X302" s="173" t="str">
        <f>IFERROR(Inv_SY_B!X333/Inv_SY_B!$CU302-1,"")</f>
        <v/>
      </c>
      <c r="Y302" s="173" t="str">
        <f>IFERROR(Inv_SY_B!Y333/Inv_SY_B!$CU302-1,"")</f>
        <v/>
      </c>
      <c r="Z302" s="173" t="str">
        <f>IFERROR(Inv_SY_B!Z333/Inv_SY_B!$CU302-1,"")</f>
        <v/>
      </c>
      <c r="AA302" s="173" t="str">
        <f>IFERROR(Inv_SY_B!AA333/Inv_SY_B!$CU302-1,"")</f>
        <v/>
      </c>
      <c r="AB302" s="173" t="str">
        <f>IFERROR(Inv_SY_B!AB333/Inv_SY_B!$CU302-1,"")</f>
        <v/>
      </c>
      <c r="AC302" s="173" t="str">
        <f>IFERROR(Inv_SY_B!AC333/Inv_SY_B!$CU302-1,"")</f>
        <v/>
      </c>
      <c r="AD302" s="173" t="str">
        <f>IFERROR(Inv_SY_B!AD333/Inv_SY_B!$CU302-1,"")</f>
        <v/>
      </c>
      <c r="AE302" s="173" t="str">
        <f>IFERROR(Inv_SY_B!AE333/Inv_SY_B!$CU302-1,"")</f>
        <v/>
      </c>
      <c r="AF302" s="173" t="str">
        <f>IFERROR(Inv_SY_B!AF333/Inv_SY_B!$CU302-1,"")</f>
        <v/>
      </c>
      <c r="AG302" s="173" t="str">
        <f>IFERROR(Inv_SY_B!AG333/Inv_SY_B!$CU302-1,"")</f>
        <v/>
      </c>
      <c r="AH302" s="173" t="str">
        <f>IFERROR(Inv_SY_B!AH333/Inv_SY_B!$CU302-1,"")</f>
        <v/>
      </c>
      <c r="AI302" s="173" t="str">
        <f>IFERROR(Inv_SY_B!AI333/Inv_SY_B!$CU302-1,"")</f>
        <v/>
      </c>
      <c r="AJ302" s="173" t="str">
        <f>IFERROR(Inv_SY_B!AJ333/Inv_SY_B!$CU302-1,"")</f>
        <v/>
      </c>
      <c r="AK302" s="173" t="str">
        <f>IFERROR(Inv_SY_B!AK333/Inv_SY_B!$CU302-1,"")</f>
        <v/>
      </c>
      <c r="AL302" s="173" t="str">
        <f>IFERROR(Inv_SY_B!AL333/Inv_SY_B!$CU302-1,"")</f>
        <v/>
      </c>
      <c r="AM302" s="173" t="str">
        <f>IFERROR(Inv_SY_B!AM333/Inv_SY_B!$CU302-1,"")</f>
        <v/>
      </c>
      <c r="AN302" s="173" t="str">
        <f>IFERROR(Inv_SY_B!AN333/Inv_SY_B!$CU302-1,"")</f>
        <v/>
      </c>
      <c r="AO302" s="173" t="str">
        <f>IFERROR(Inv_SY_B!AO333/Inv_SY_B!$CU302-1,"")</f>
        <v/>
      </c>
      <c r="AP302" s="173" t="str">
        <f>IFERROR(Inv_SY_B!AP333/Inv_SY_B!$CU302-1,"")</f>
        <v/>
      </c>
      <c r="AQ302" s="173" t="str">
        <f>IFERROR(Inv_SY_B!AQ333/Inv_SY_B!$CU302-1,"")</f>
        <v/>
      </c>
      <c r="AR302" s="173" t="str">
        <f>IFERROR(Inv_SY_B!AR333/Inv_SY_B!$CU302-1,"")</f>
        <v/>
      </c>
      <c r="AS302" s="173" t="str">
        <f>IFERROR(Inv_SY_B!AS333/Inv_SY_B!$CU302-1,"")</f>
        <v/>
      </c>
      <c r="AT302" s="173" t="str">
        <f>IFERROR(Inv_SY_B!AT333/Inv_SY_B!$CU302-1,"")</f>
        <v/>
      </c>
      <c r="AU302" s="173" t="str">
        <f>IFERROR(Inv_SY_B!AU333/Inv_SY_B!$CU302-1,"")</f>
        <v/>
      </c>
      <c r="AV302" s="173" t="str">
        <f>IFERROR(Inv_SY_B!AV333/Inv_SY_B!$CU302-1,"")</f>
        <v/>
      </c>
      <c r="AW302" s="173" t="str">
        <f>IFERROR(Inv_SY_B!AW333/Inv_SY_B!$CU302-1,"")</f>
        <v/>
      </c>
      <c r="AX302" s="173" t="str">
        <f>IFERROR(Inv_SY_B!AX333/Inv_SY_B!$CU302-1,"")</f>
        <v/>
      </c>
      <c r="AY302" s="173" t="str">
        <f>IFERROR(Inv_SY_B!AY333/Inv_SY_B!$CU302-1,"")</f>
        <v/>
      </c>
      <c r="AZ302" s="173" t="str">
        <f>IFERROR(Inv_SY_B!AZ333/Inv_SY_B!$CU302-1,"")</f>
        <v/>
      </c>
      <c r="BA302" s="173" t="str">
        <f>IFERROR(Inv_SY_B!BA333/Inv_SY_B!$CU302-1,"")</f>
        <v/>
      </c>
      <c r="BB302" s="173" t="str">
        <f>IFERROR(Inv_SY_B!BB333/Inv_SY_B!$CU302-1,"")</f>
        <v/>
      </c>
      <c r="BC302" s="173" t="str">
        <f>IFERROR(Inv_SY_B!BC333/Inv_SY_B!$CU302-1,"")</f>
        <v/>
      </c>
      <c r="BD302" s="173" t="str">
        <f>IFERROR(Inv_SY_B!BD333/Inv_SY_B!$CU302-1,"")</f>
        <v/>
      </c>
      <c r="BE302" s="173" t="str">
        <f>IFERROR(Inv_SY_B!BE333/Inv_SY_B!$CU302-1,"")</f>
        <v/>
      </c>
      <c r="BF302" s="173" t="str">
        <f>IFERROR(Inv_SY_B!BF333/Inv_SY_B!$CU302-1,"")</f>
        <v/>
      </c>
      <c r="BG302" s="173" t="str">
        <f>IFERROR(Inv_SY_B!BG333/Inv_SY_B!$CU302-1,"")</f>
        <v/>
      </c>
      <c r="BH302" s="173" t="str">
        <f>IFERROR(Inv_SY_B!BH333/Inv_SY_B!$CU302-1,"")</f>
        <v/>
      </c>
      <c r="BI302" s="173" t="str">
        <f>IFERROR(Inv_SY_B!BI333/Inv_SY_B!$CU302-1,"")</f>
        <v/>
      </c>
      <c r="BJ302" s="173" t="str">
        <f>IFERROR(Inv_SY_B!BJ333/Inv_SY_B!$CU302-1,"")</f>
        <v/>
      </c>
      <c r="BK302" s="173" t="str">
        <f>IFERROR(Inv_SY_B!BK333/Inv_SY_B!$CU302-1,"")</f>
        <v/>
      </c>
      <c r="BL302" s="173" t="str">
        <f>IFERROR(Inv_SY_B!BL333/Inv_SY_B!$CU302-1,"")</f>
        <v/>
      </c>
      <c r="BM302" s="173" t="str">
        <f>IFERROR(Inv_SY_B!BM333/Inv_SY_B!$CU302-1,"")</f>
        <v/>
      </c>
      <c r="BN302" s="173" t="str">
        <f>IFERROR(Inv_SY_B!BN333/Inv_SY_B!$CU302-1,"")</f>
        <v/>
      </c>
      <c r="BO302" s="173" t="str">
        <f>IFERROR(Inv_SY_B!BO333/Inv_SY_B!$CU302-1,"")</f>
        <v/>
      </c>
      <c r="BP302" s="173" t="str">
        <f>IFERROR(Inv_SY_B!BP333/Inv_SY_B!$CU302-1,"")</f>
        <v/>
      </c>
      <c r="BQ302" s="173" t="str">
        <f>IFERROR(Inv_SY_B!BQ333/Inv_SY_B!$CU302-1,"")</f>
        <v/>
      </c>
      <c r="BR302" s="173" t="str">
        <f>IFERROR(Inv_SY_B!BR333/Inv_SY_B!$CU302-1,"")</f>
        <v/>
      </c>
      <c r="BS302" s="173" t="str">
        <f>IFERROR(Inv_SY_B!BS333/Inv_SY_B!$CU302-1,"")</f>
        <v/>
      </c>
      <c r="BT302" s="173" t="str">
        <f>IFERROR(Inv_SY_B!BT333/Inv_SY_B!$CU302-1,"")</f>
        <v/>
      </c>
      <c r="BU302" s="173" t="str">
        <f>IFERROR(Inv_SY_B!BU333/Inv_SY_B!$CU302-1,"")</f>
        <v/>
      </c>
      <c r="BV302" s="173" t="str">
        <f>IFERROR(Inv_SY_B!BV333/Inv_SY_B!$CU302-1,"")</f>
        <v/>
      </c>
      <c r="BW302" s="173" t="str">
        <f>IFERROR(Inv_SY_B!BW333/Inv_SY_B!$CU302-1,"")</f>
        <v/>
      </c>
      <c r="BX302" s="173" t="str">
        <f>IFERROR(Inv_SY_B!BX333/Inv_SY_B!$CU302-1,"")</f>
        <v/>
      </c>
      <c r="BY302" s="173" t="str">
        <f>IFERROR(Inv_SY_B!BY333/Inv_SY_B!$CU302-1,"")</f>
        <v/>
      </c>
      <c r="BZ302" s="173" t="str">
        <f>IFERROR(Inv_SY_B!BZ333/Inv_SY_B!$CU302-1,"")</f>
        <v/>
      </c>
      <c r="CA302" s="173" t="str">
        <f>IFERROR(Inv_SY_B!CA333/Inv_SY_B!$CU302-1,"")</f>
        <v/>
      </c>
      <c r="CB302" s="173" t="str">
        <f>IFERROR(Inv_SY_B!CB333/Inv_SY_B!$CU302-1,"")</f>
        <v/>
      </c>
      <c r="CC302" s="173" t="str">
        <f>IFERROR(Inv_SY_B!CC333/Inv_SY_B!$CU302-1,"")</f>
        <v/>
      </c>
      <c r="CD302" s="173" t="str">
        <f>IFERROR(Inv_SY_B!CD333/Inv_SY_B!$CU302-1,"")</f>
        <v/>
      </c>
      <c r="CE302" s="173" t="str">
        <f>IFERROR(Inv_SY_B!CE333/Inv_SY_B!$CU302-1,"")</f>
        <v/>
      </c>
      <c r="CF302" s="173" t="str">
        <f>IFERROR(Inv_SY_B!CF333/Inv_SY_B!$CU302-1,"")</f>
        <v/>
      </c>
      <c r="CG302" s="173" t="str">
        <f>IFERROR(Inv_SY_B!CG333/Inv_SY_B!$CU302-1,"")</f>
        <v/>
      </c>
      <c r="CH302" s="173" t="str">
        <f>IFERROR(Inv_SY_B!CH333/Inv_SY_B!$CU302-1,"")</f>
        <v/>
      </c>
      <c r="CI302" s="173" t="str">
        <f>IFERROR(Inv_SY_B!CI333/Inv_SY_B!$CU302-1,"")</f>
        <v/>
      </c>
      <c r="CJ302" s="173" t="str">
        <f>IFERROR(Inv_SY_B!CJ333/Inv_SY_B!$CU302-1,"")</f>
        <v/>
      </c>
      <c r="CK302" s="173" t="str">
        <f>IFERROR(Inv_SY_B!CK333/Inv_SY_B!$CU302-1,"")</f>
        <v/>
      </c>
      <c r="CL302" s="173" t="str">
        <f>IFERROR(Inv_SY_B!CL333/Inv_SY_B!$CU302-1,"")</f>
        <v/>
      </c>
      <c r="CM302" s="173" t="str">
        <f>IFERROR(Inv_SY_B!CM333/Inv_SY_B!$CU302-1,"")</f>
        <v/>
      </c>
      <c r="CN302" s="173" t="str">
        <f>IFERROR(Inv_SY_B!CN333/Inv_SY_B!$CU302-1,"")</f>
        <v/>
      </c>
      <c r="CO302" s="173" t="str">
        <f>IFERROR(Inv_SY_B!CO333/Inv_SY_B!$CU302-1,"")</f>
        <v/>
      </c>
      <c r="CP302" s="173" t="str">
        <f>IFERROR(Inv_SY_B!CP333/Inv_SY_B!$CU302-1,"")</f>
        <v/>
      </c>
      <c r="CQ302" s="173" t="str">
        <f>IFERROR(Inv_SY_B!CQ333/Inv_SY_B!$CU302-1,"")</f>
        <v/>
      </c>
      <c r="CR302" s="173" t="str">
        <f>IFERROR(Inv_SY_B!CR333/Inv_SY_B!$CU302-1,"")</f>
        <v/>
      </c>
      <c r="CS302" s="173" t="str">
        <f>IFERROR(Inv_SY_B!CS333/Inv_SY_B!$CU302-1,"")</f>
        <v/>
      </c>
      <c r="CT302" s="173" t="str">
        <f>IFERROR(Inv_SY_B!CT333/Inv_SY_B!$CU302-1,"")</f>
        <v/>
      </c>
      <c r="CU302" s="173"/>
      <c r="CV302" s="173"/>
      <c r="CW302" s="173"/>
      <c r="CX302" s="173"/>
    </row>
    <row r="303" spans="2:102">
      <c r="B303" s="164">
        <f t="shared" si="5"/>
        <v>45995</v>
      </c>
      <c r="C303" s="173" t="str">
        <f>IFERROR(Inv_SY_B!C334/Inv_SY_B!$CU303-1,"")</f>
        <v/>
      </c>
      <c r="D303" s="173" t="str">
        <f>IFERROR(Inv_SY_B!D334/Inv_SY_B!$CU303-1,"")</f>
        <v/>
      </c>
      <c r="E303" s="173" t="str">
        <f>IFERROR(Inv_SY_B!E334/Inv_SY_B!$CU303-1,"")</f>
        <v/>
      </c>
      <c r="F303" s="173" t="str">
        <f>IFERROR(Inv_SY_B!F334/Inv_SY_B!$CU303-1,"")</f>
        <v/>
      </c>
      <c r="G303" s="173" t="str">
        <f>IFERROR(Inv_SY_B!G334/Inv_SY_B!$CU303-1,"")</f>
        <v/>
      </c>
      <c r="H303" s="173" t="str">
        <f>IFERROR(Inv_SY_B!H334/Inv_SY_B!$CU303-1,"")</f>
        <v/>
      </c>
      <c r="I303" s="173" t="str">
        <f>IFERROR(Inv_SY_B!I334/Inv_SY_B!$CU303-1,"")</f>
        <v/>
      </c>
      <c r="J303" s="173" t="str">
        <f>IFERROR(Inv_SY_B!J334/Inv_SY_B!$CU303-1,"")</f>
        <v/>
      </c>
      <c r="K303" s="173" t="str">
        <f>IFERROR(Inv_SY_B!K334/Inv_SY_B!$CU303-1,"")</f>
        <v/>
      </c>
      <c r="L303" s="173" t="str">
        <f>IFERROR(Inv_SY_B!L334/Inv_SY_B!$CU303-1,"")</f>
        <v/>
      </c>
      <c r="M303" s="173" t="str">
        <f>IFERROR(Inv_SY_B!M334/Inv_SY_B!$CU303-1,"")</f>
        <v/>
      </c>
      <c r="N303" s="173" t="str">
        <f>IFERROR(Inv_SY_B!N334/Inv_SY_B!$CU303-1,"")</f>
        <v/>
      </c>
      <c r="O303" s="173" t="str">
        <f>IFERROR(Inv_SY_B!O334/Inv_SY_B!$CU303-1,"")</f>
        <v/>
      </c>
      <c r="P303" s="173" t="str">
        <f>IFERROR(Inv_SY_B!P334/Inv_SY_B!$CU303-1,"")</f>
        <v/>
      </c>
      <c r="Q303" s="173" t="str">
        <f>IFERROR(Inv_SY_B!Q334/Inv_SY_B!$CU303-1,"")</f>
        <v/>
      </c>
      <c r="R303" s="173" t="str">
        <f>IFERROR(Inv_SY_B!R334/Inv_SY_B!$CU303-1,"")</f>
        <v/>
      </c>
      <c r="S303" s="173" t="str">
        <f>IFERROR(Inv_SY_B!S334/Inv_SY_B!$CU303-1,"")</f>
        <v/>
      </c>
      <c r="T303" s="173" t="str">
        <f>IFERROR(Inv_SY_B!T334/Inv_SY_B!$CU303-1,"")</f>
        <v/>
      </c>
      <c r="U303" s="173" t="str">
        <f>IFERROR(Inv_SY_B!U334/Inv_SY_B!$CU303-1,"")</f>
        <v/>
      </c>
      <c r="V303" s="173" t="str">
        <f>IFERROR(Inv_SY_B!V334/Inv_SY_B!$CU303-1,"")</f>
        <v/>
      </c>
      <c r="W303" s="173" t="str">
        <f>IFERROR(Inv_SY_B!W334/Inv_SY_B!$CU303-1,"")</f>
        <v/>
      </c>
      <c r="X303" s="173" t="str">
        <f>IFERROR(Inv_SY_B!X334/Inv_SY_B!$CU303-1,"")</f>
        <v/>
      </c>
      <c r="Y303" s="173" t="str">
        <f>IFERROR(Inv_SY_B!Y334/Inv_SY_B!$CU303-1,"")</f>
        <v/>
      </c>
      <c r="Z303" s="173" t="str">
        <f>IFERROR(Inv_SY_B!Z334/Inv_SY_B!$CU303-1,"")</f>
        <v/>
      </c>
      <c r="AA303" s="173" t="str">
        <f>IFERROR(Inv_SY_B!AA334/Inv_SY_B!$CU303-1,"")</f>
        <v/>
      </c>
      <c r="AB303" s="173" t="str">
        <f>IFERROR(Inv_SY_B!AB334/Inv_SY_B!$CU303-1,"")</f>
        <v/>
      </c>
      <c r="AC303" s="173" t="str">
        <f>IFERROR(Inv_SY_B!AC334/Inv_SY_B!$CU303-1,"")</f>
        <v/>
      </c>
      <c r="AD303" s="173" t="str">
        <f>IFERROR(Inv_SY_B!AD334/Inv_SY_B!$CU303-1,"")</f>
        <v/>
      </c>
      <c r="AE303" s="173" t="str">
        <f>IFERROR(Inv_SY_B!AE334/Inv_SY_B!$CU303-1,"")</f>
        <v/>
      </c>
      <c r="AF303" s="173" t="str">
        <f>IFERROR(Inv_SY_B!AF334/Inv_SY_B!$CU303-1,"")</f>
        <v/>
      </c>
      <c r="AG303" s="173" t="str">
        <f>IFERROR(Inv_SY_B!AG334/Inv_SY_B!$CU303-1,"")</f>
        <v/>
      </c>
      <c r="AH303" s="173" t="str">
        <f>IFERROR(Inv_SY_B!AH334/Inv_SY_B!$CU303-1,"")</f>
        <v/>
      </c>
      <c r="AI303" s="173" t="str">
        <f>IFERROR(Inv_SY_B!AI334/Inv_SY_B!$CU303-1,"")</f>
        <v/>
      </c>
      <c r="AJ303" s="173" t="str">
        <f>IFERROR(Inv_SY_B!AJ334/Inv_SY_B!$CU303-1,"")</f>
        <v/>
      </c>
      <c r="AK303" s="173" t="str">
        <f>IFERROR(Inv_SY_B!AK334/Inv_SY_B!$CU303-1,"")</f>
        <v/>
      </c>
      <c r="AL303" s="173" t="str">
        <f>IFERROR(Inv_SY_B!AL334/Inv_SY_B!$CU303-1,"")</f>
        <v/>
      </c>
      <c r="AM303" s="173" t="str">
        <f>IFERROR(Inv_SY_B!AM334/Inv_SY_B!$CU303-1,"")</f>
        <v/>
      </c>
      <c r="AN303" s="173" t="str">
        <f>IFERROR(Inv_SY_B!AN334/Inv_SY_B!$CU303-1,"")</f>
        <v/>
      </c>
      <c r="AO303" s="173" t="str">
        <f>IFERROR(Inv_SY_B!AO334/Inv_SY_B!$CU303-1,"")</f>
        <v/>
      </c>
      <c r="AP303" s="173" t="str">
        <f>IFERROR(Inv_SY_B!AP334/Inv_SY_B!$CU303-1,"")</f>
        <v/>
      </c>
      <c r="AQ303" s="173" t="str">
        <f>IFERROR(Inv_SY_B!AQ334/Inv_SY_B!$CU303-1,"")</f>
        <v/>
      </c>
      <c r="AR303" s="173" t="str">
        <f>IFERROR(Inv_SY_B!AR334/Inv_SY_B!$CU303-1,"")</f>
        <v/>
      </c>
      <c r="AS303" s="173" t="str">
        <f>IFERROR(Inv_SY_B!AS334/Inv_SY_B!$CU303-1,"")</f>
        <v/>
      </c>
      <c r="AT303" s="173" t="str">
        <f>IFERROR(Inv_SY_B!AT334/Inv_SY_B!$CU303-1,"")</f>
        <v/>
      </c>
      <c r="AU303" s="173" t="str">
        <f>IFERROR(Inv_SY_B!AU334/Inv_SY_B!$CU303-1,"")</f>
        <v/>
      </c>
      <c r="AV303" s="173" t="str">
        <f>IFERROR(Inv_SY_B!AV334/Inv_SY_B!$CU303-1,"")</f>
        <v/>
      </c>
      <c r="AW303" s="173" t="str">
        <f>IFERROR(Inv_SY_B!AW334/Inv_SY_B!$CU303-1,"")</f>
        <v/>
      </c>
      <c r="AX303" s="173" t="str">
        <f>IFERROR(Inv_SY_B!AX334/Inv_SY_B!$CU303-1,"")</f>
        <v/>
      </c>
      <c r="AY303" s="173" t="str">
        <f>IFERROR(Inv_SY_B!AY334/Inv_SY_B!$CU303-1,"")</f>
        <v/>
      </c>
      <c r="AZ303" s="173" t="str">
        <f>IFERROR(Inv_SY_B!AZ334/Inv_SY_B!$CU303-1,"")</f>
        <v/>
      </c>
      <c r="BA303" s="173" t="str">
        <f>IFERROR(Inv_SY_B!BA334/Inv_SY_B!$CU303-1,"")</f>
        <v/>
      </c>
      <c r="BB303" s="173" t="str">
        <f>IFERROR(Inv_SY_B!BB334/Inv_SY_B!$CU303-1,"")</f>
        <v/>
      </c>
      <c r="BC303" s="173" t="str">
        <f>IFERROR(Inv_SY_B!BC334/Inv_SY_B!$CU303-1,"")</f>
        <v/>
      </c>
      <c r="BD303" s="173" t="str">
        <f>IFERROR(Inv_SY_B!BD334/Inv_SY_B!$CU303-1,"")</f>
        <v/>
      </c>
      <c r="BE303" s="173" t="str">
        <f>IFERROR(Inv_SY_B!BE334/Inv_SY_B!$CU303-1,"")</f>
        <v/>
      </c>
      <c r="BF303" s="173" t="str">
        <f>IFERROR(Inv_SY_B!BF334/Inv_SY_B!$CU303-1,"")</f>
        <v/>
      </c>
      <c r="BG303" s="173" t="str">
        <f>IFERROR(Inv_SY_B!BG334/Inv_SY_B!$CU303-1,"")</f>
        <v/>
      </c>
      <c r="BH303" s="173" t="str">
        <f>IFERROR(Inv_SY_B!BH334/Inv_SY_B!$CU303-1,"")</f>
        <v/>
      </c>
      <c r="BI303" s="173" t="str">
        <f>IFERROR(Inv_SY_B!BI334/Inv_SY_B!$CU303-1,"")</f>
        <v/>
      </c>
      <c r="BJ303" s="173" t="str">
        <f>IFERROR(Inv_SY_B!BJ334/Inv_SY_B!$CU303-1,"")</f>
        <v/>
      </c>
      <c r="BK303" s="173" t="str">
        <f>IFERROR(Inv_SY_B!BK334/Inv_SY_B!$CU303-1,"")</f>
        <v/>
      </c>
      <c r="BL303" s="173" t="str">
        <f>IFERROR(Inv_SY_B!BL334/Inv_SY_B!$CU303-1,"")</f>
        <v/>
      </c>
      <c r="BM303" s="173" t="str">
        <f>IFERROR(Inv_SY_B!BM334/Inv_SY_B!$CU303-1,"")</f>
        <v/>
      </c>
      <c r="BN303" s="173" t="str">
        <f>IFERROR(Inv_SY_B!BN334/Inv_SY_B!$CU303-1,"")</f>
        <v/>
      </c>
      <c r="BO303" s="173" t="str">
        <f>IFERROR(Inv_SY_B!BO334/Inv_SY_B!$CU303-1,"")</f>
        <v/>
      </c>
      <c r="BP303" s="173" t="str">
        <f>IFERROR(Inv_SY_B!BP334/Inv_SY_B!$CU303-1,"")</f>
        <v/>
      </c>
      <c r="BQ303" s="173" t="str">
        <f>IFERROR(Inv_SY_B!BQ334/Inv_SY_B!$CU303-1,"")</f>
        <v/>
      </c>
      <c r="BR303" s="173" t="str">
        <f>IFERROR(Inv_SY_B!BR334/Inv_SY_B!$CU303-1,"")</f>
        <v/>
      </c>
      <c r="BS303" s="173" t="str">
        <f>IFERROR(Inv_SY_B!BS334/Inv_SY_B!$CU303-1,"")</f>
        <v/>
      </c>
      <c r="BT303" s="173" t="str">
        <f>IFERROR(Inv_SY_B!BT334/Inv_SY_B!$CU303-1,"")</f>
        <v/>
      </c>
      <c r="BU303" s="173" t="str">
        <f>IFERROR(Inv_SY_B!BU334/Inv_SY_B!$CU303-1,"")</f>
        <v/>
      </c>
      <c r="BV303" s="173" t="str">
        <f>IFERROR(Inv_SY_B!BV334/Inv_SY_B!$CU303-1,"")</f>
        <v/>
      </c>
      <c r="BW303" s="173" t="str">
        <f>IFERROR(Inv_SY_B!BW334/Inv_SY_B!$CU303-1,"")</f>
        <v/>
      </c>
      <c r="BX303" s="173" t="str">
        <f>IFERROR(Inv_SY_B!BX334/Inv_SY_B!$CU303-1,"")</f>
        <v/>
      </c>
      <c r="BY303" s="173" t="str">
        <f>IFERROR(Inv_SY_B!BY334/Inv_SY_B!$CU303-1,"")</f>
        <v/>
      </c>
      <c r="BZ303" s="173" t="str">
        <f>IFERROR(Inv_SY_B!BZ334/Inv_SY_B!$CU303-1,"")</f>
        <v/>
      </c>
      <c r="CA303" s="173" t="str">
        <f>IFERROR(Inv_SY_B!CA334/Inv_SY_B!$CU303-1,"")</f>
        <v/>
      </c>
      <c r="CB303" s="173" t="str">
        <f>IFERROR(Inv_SY_B!CB334/Inv_SY_B!$CU303-1,"")</f>
        <v/>
      </c>
      <c r="CC303" s="173" t="str">
        <f>IFERROR(Inv_SY_B!CC334/Inv_SY_B!$CU303-1,"")</f>
        <v/>
      </c>
      <c r="CD303" s="173" t="str">
        <f>IFERROR(Inv_SY_B!CD334/Inv_SY_B!$CU303-1,"")</f>
        <v/>
      </c>
      <c r="CE303" s="173" t="str">
        <f>IFERROR(Inv_SY_B!CE334/Inv_SY_B!$CU303-1,"")</f>
        <v/>
      </c>
      <c r="CF303" s="173" t="str">
        <f>IFERROR(Inv_SY_B!CF334/Inv_SY_B!$CU303-1,"")</f>
        <v/>
      </c>
      <c r="CG303" s="173" t="str">
        <f>IFERROR(Inv_SY_B!CG334/Inv_SY_B!$CU303-1,"")</f>
        <v/>
      </c>
      <c r="CH303" s="173" t="str">
        <f>IFERROR(Inv_SY_B!CH334/Inv_SY_B!$CU303-1,"")</f>
        <v/>
      </c>
      <c r="CI303" s="173" t="str">
        <f>IFERROR(Inv_SY_B!CI334/Inv_SY_B!$CU303-1,"")</f>
        <v/>
      </c>
      <c r="CJ303" s="173" t="str">
        <f>IFERROR(Inv_SY_B!CJ334/Inv_SY_B!$CU303-1,"")</f>
        <v/>
      </c>
      <c r="CK303" s="173" t="str">
        <f>IFERROR(Inv_SY_B!CK334/Inv_SY_B!$CU303-1,"")</f>
        <v/>
      </c>
      <c r="CL303" s="173" t="str">
        <f>IFERROR(Inv_SY_B!CL334/Inv_SY_B!$CU303-1,"")</f>
        <v/>
      </c>
      <c r="CM303" s="173" t="str">
        <f>IFERROR(Inv_SY_B!CM334/Inv_SY_B!$CU303-1,"")</f>
        <v/>
      </c>
      <c r="CN303" s="173" t="str">
        <f>IFERROR(Inv_SY_B!CN334/Inv_SY_B!$CU303-1,"")</f>
        <v/>
      </c>
      <c r="CO303" s="173" t="str">
        <f>IFERROR(Inv_SY_B!CO334/Inv_SY_B!$CU303-1,"")</f>
        <v/>
      </c>
      <c r="CP303" s="173" t="str">
        <f>IFERROR(Inv_SY_B!CP334/Inv_SY_B!$CU303-1,"")</f>
        <v/>
      </c>
      <c r="CQ303" s="173" t="str">
        <f>IFERROR(Inv_SY_B!CQ334/Inv_SY_B!$CU303-1,"")</f>
        <v/>
      </c>
      <c r="CR303" s="173" t="str">
        <f>IFERROR(Inv_SY_B!CR334/Inv_SY_B!$CU303-1,"")</f>
        <v/>
      </c>
      <c r="CS303" s="173" t="str">
        <f>IFERROR(Inv_SY_B!CS334/Inv_SY_B!$CU303-1,"")</f>
        <v/>
      </c>
      <c r="CT303" s="173" t="str">
        <f>IFERROR(Inv_SY_B!CT334/Inv_SY_B!$CU303-1,"")</f>
        <v/>
      </c>
      <c r="CU303" s="173"/>
      <c r="CV303" s="173"/>
      <c r="CW303" s="173"/>
      <c r="CX303" s="173"/>
    </row>
    <row r="304" spans="2:102">
      <c r="B304" s="164">
        <f t="shared" si="5"/>
        <v>45996</v>
      </c>
      <c r="C304" s="173" t="str">
        <f>IFERROR(Inv_SY_B!C335/Inv_SY_B!$CU304-1,"")</f>
        <v/>
      </c>
      <c r="D304" s="173" t="str">
        <f>IFERROR(Inv_SY_B!D335/Inv_SY_B!$CU304-1,"")</f>
        <v/>
      </c>
      <c r="E304" s="173" t="str">
        <f>IFERROR(Inv_SY_B!E335/Inv_SY_B!$CU304-1,"")</f>
        <v/>
      </c>
      <c r="F304" s="173" t="str">
        <f>IFERROR(Inv_SY_B!F335/Inv_SY_B!$CU304-1,"")</f>
        <v/>
      </c>
      <c r="G304" s="173" t="str">
        <f>IFERROR(Inv_SY_B!G335/Inv_SY_B!$CU304-1,"")</f>
        <v/>
      </c>
      <c r="H304" s="173" t="str">
        <f>IFERROR(Inv_SY_B!H335/Inv_SY_B!$CU304-1,"")</f>
        <v/>
      </c>
      <c r="I304" s="173" t="str">
        <f>IFERROR(Inv_SY_B!I335/Inv_SY_B!$CU304-1,"")</f>
        <v/>
      </c>
      <c r="J304" s="173" t="str">
        <f>IFERROR(Inv_SY_B!J335/Inv_SY_B!$CU304-1,"")</f>
        <v/>
      </c>
      <c r="K304" s="173" t="str">
        <f>IFERROR(Inv_SY_B!K335/Inv_SY_B!$CU304-1,"")</f>
        <v/>
      </c>
      <c r="L304" s="173" t="str">
        <f>IFERROR(Inv_SY_B!L335/Inv_SY_B!$CU304-1,"")</f>
        <v/>
      </c>
      <c r="M304" s="173" t="str">
        <f>IFERROR(Inv_SY_B!M335/Inv_SY_B!$CU304-1,"")</f>
        <v/>
      </c>
      <c r="N304" s="173" t="str">
        <f>IFERROR(Inv_SY_B!N335/Inv_SY_B!$CU304-1,"")</f>
        <v/>
      </c>
      <c r="O304" s="173" t="str">
        <f>IFERROR(Inv_SY_B!O335/Inv_SY_B!$CU304-1,"")</f>
        <v/>
      </c>
      <c r="P304" s="173" t="str">
        <f>IFERROR(Inv_SY_B!P335/Inv_SY_B!$CU304-1,"")</f>
        <v/>
      </c>
      <c r="Q304" s="173" t="str">
        <f>IFERROR(Inv_SY_B!Q335/Inv_SY_B!$CU304-1,"")</f>
        <v/>
      </c>
      <c r="R304" s="173" t="str">
        <f>IFERROR(Inv_SY_B!R335/Inv_SY_B!$CU304-1,"")</f>
        <v/>
      </c>
      <c r="S304" s="173" t="str">
        <f>IFERROR(Inv_SY_B!S335/Inv_SY_B!$CU304-1,"")</f>
        <v/>
      </c>
      <c r="T304" s="173" t="str">
        <f>IFERROR(Inv_SY_B!T335/Inv_SY_B!$CU304-1,"")</f>
        <v/>
      </c>
      <c r="U304" s="173" t="str">
        <f>IFERROR(Inv_SY_B!U335/Inv_SY_B!$CU304-1,"")</f>
        <v/>
      </c>
      <c r="V304" s="173" t="str">
        <f>IFERROR(Inv_SY_B!V335/Inv_SY_B!$CU304-1,"")</f>
        <v/>
      </c>
      <c r="W304" s="173" t="str">
        <f>IFERROR(Inv_SY_B!W335/Inv_SY_B!$CU304-1,"")</f>
        <v/>
      </c>
      <c r="X304" s="173" t="str">
        <f>IFERROR(Inv_SY_B!X335/Inv_SY_B!$CU304-1,"")</f>
        <v/>
      </c>
      <c r="Y304" s="173" t="str">
        <f>IFERROR(Inv_SY_B!Y335/Inv_SY_B!$CU304-1,"")</f>
        <v/>
      </c>
      <c r="Z304" s="173" t="str">
        <f>IFERROR(Inv_SY_B!Z335/Inv_SY_B!$CU304-1,"")</f>
        <v/>
      </c>
      <c r="AA304" s="173" t="str">
        <f>IFERROR(Inv_SY_B!AA335/Inv_SY_B!$CU304-1,"")</f>
        <v/>
      </c>
      <c r="AB304" s="173" t="str">
        <f>IFERROR(Inv_SY_B!AB335/Inv_SY_B!$CU304-1,"")</f>
        <v/>
      </c>
      <c r="AC304" s="173" t="str">
        <f>IFERROR(Inv_SY_B!AC335/Inv_SY_B!$CU304-1,"")</f>
        <v/>
      </c>
      <c r="AD304" s="173" t="str">
        <f>IFERROR(Inv_SY_B!AD335/Inv_SY_B!$CU304-1,"")</f>
        <v/>
      </c>
      <c r="AE304" s="173" t="str">
        <f>IFERROR(Inv_SY_B!AE335/Inv_SY_B!$CU304-1,"")</f>
        <v/>
      </c>
      <c r="AF304" s="173" t="str">
        <f>IFERROR(Inv_SY_B!AF335/Inv_SY_B!$CU304-1,"")</f>
        <v/>
      </c>
      <c r="AG304" s="173" t="str">
        <f>IFERROR(Inv_SY_B!AG335/Inv_SY_B!$CU304-1,"")</f>
        <v/>
      </c>
      <c r="AH304" s="173" t="str">
        <f>IFERROR(Inv_SY_B!AH335/Inv_SY_B!$CU304-1,"")</f>
        <v/>
      </c>
      <c r="AI304" s="173" t="str">
        <f>IFERROR(Inv_SY_B!AI335/Inv_SY_B!$CU304-1,"")</f>
        <v/>
      </c>
      <c r="AJ304" s="173" t="str">
        <f>IFERROR(Inv_SY_B!AJ335/Inv_SY_B!$CU304-1,"")</f>
        <v/>
      </c>
      <c r="AK304" s="173" t="str">
        <f>IFERROR(Inv_SY_B!AK335/Inv_SY_B!$CU304-1,"")</f>
        <v/>
      </c>
      <c r="AL304" s="173" t="str">
        <f>IFERROR(Inv_SY_B!AL335/Inv_SY_B!$CU304-1,"")</f>
        <v/>
      </c>
      <c r="AM304" s="173" t="str">
        <f>IFERROR(Inv_SY_B!AM335/Inv_SY_B!$CU304-1,"")</f>
        <v/>
      </c>
      <c r="AN304" s="173" t="str">
        <f>IFERROR(Inv_SY_B!AN335/Inv_SY_B!$CU304-1,"")</f>
        <v/>
      </c>
      <c r="AO304" s="173" t="str">
        <f>IFERROR(Inv_SY_B!AO335/Inv_SY_B!$CU304-1,"")</f>
        <v/>
      </c>
      <c r="AP304" s="173" t="str">
        <f>IFERROR(Inv_SY_B!AP335/Inv_SY_B!$CU304-1,"")</f>
        <v/>
      </c>
      <c r="AQ304" s="173" t="str">
        <f>IFERROR(Inv_SY_B!AQ335/Inv_SY_B!$CU304-1,"")</f>
        <v/>
      </c>
      <c r="AR304" s="173" t="str">
        <f>IFERROR(Inv_SY_B!AR335/Inv_SY_B!$CU304-1,"")</f>
        <v/>
      </c>
      <c r="AS304" s="173" t="str">
        <f>IFERROR(Inv_SY_B!AS335/Inv_SY_B!$CU304-1,"")</f>
        <v/>
      </c>
      <c r="AT304" s="173" t="str">
        <f>IFERROR(Inv_SY_B!AT335/Inv_SY_B!$CU304-1,"")</f>
        <v/>
      </c>
      <c r="AU304" s="173" t="str">
        <f>IFERROR(Inv_SY_B!AU335/Inv_SY_B!$CU304-1,"")</f>
        <v/>
      </c>
      <c r="AV304" s="173" t="str">
        <f>IFERROR(Inv_SY_B!AV335/Inv_SY_B!$CU304-1,"")</f>
        <v/>
      </c>
      <c r="AW304" s="173" t="str">
        <f>IFERROR(Inv_SY_B!AW335/Inv_SY_B!$CU304-1,"")</f>
        <v/>
      </c>
      <c r="AX304" s="173" t="str">
        <f>IFERROR(Inv_SY_B!AX335/Inv_SY_B!$CU304-1,"")</f>
        <v/>
      </c>
      <c r="AY304" s="173" t="str">
        <f>IFERROR(Inv_SY_B!AY335/Inv_SY_B!$CU304-1,"")</f>
        <v/>
      </c>
      <c r="AZ304" s="173" t="str">
        <f>IFERROR(Inv_SY_B!AZ335/Inv_SY_B!$CU304-1,"")</f>
        <v/>
      </c>
      <c r="BA304" s="173" t="str">
        <f>IFERROR(Inv_SY_B!BA335/Inv_SY_B!$CU304-1,"")</f>
        <v/>
      </c>
      <c r="BB304" s="173" t="str">
        <f>IFERROR(Inv_SY_B!BB335/Inv_SY_B!$CU304-1,"")</f>
        <v/>
      </c>
      <c r="BC304" s="173" t="str">
        <f>IFERROR(Inv_SY_B!BC335/Inv_SY_B!$CU304-1,"")</f>
        <v/>
      </c>
      <c r="BD304" s="173" t="str">
        <f>IFERROR(Inv_SY_B!BD335/Inv_SY_B!$CU304-1,"")</f>
        <v/>
      </c>
      <c r="BE304" s="173" t="str">
        <f>IFERROR(Inv_SY_B!BE335/Inv_SY_B!$CU304-1,"")</f>
        <v/>
      </c>
      <c r="BF304" s="173" t="str">
        <f>IFERROR(Inv_SY_B!BF335/Inv_SY_B!$CU304-1,"")</f>
        <v/>
      </c>
      <c r="BG304" s="173" t="str">
        <f>IFERROR(Inv_SY_B!BG335/Inv_SY_B!$CU304-1,"")</f>
        <v/>
      </c>
      <c r="BH304" s="173" t="str">
        <f>IFERROR(Inv_SY_B!BH335/Inv_SY_B!$CU304-1,"")</f>
        <v/>
      </c>
      <c r="BI304" s="173" t="str">
        <f>IFERROR(Inv_SY_B!BI335/Inv_SY_B!$CU304-1,"")</f>
        <v/>
      </c>
      <c r="BJ304" s="173" t="str">
        <f>IFERROR(Inv_SY_B!BJ335/Inv_SY_B!$CU304-1,"")</f>
        <v/>
      </c>
      <c r="BK304" s="173" t="str">
        <f>IFERROR(Inv_SY_B!BK335/Inv_SY_B!$CU304-1,"")</f>
        <v/>
      </c>
      <c r="BL304" s="173" t="str">
        <f>IFERROR(Inv_SY_B!BL335/Inv_SY_B!$CU304-1,"")</f>
        <v/>
      </c>
      <c r="BM304" s="173" t="str">
        <f>IFERROR(Inv_SY_B!BM335/Inv_SY_B!$CU304-1,"")</f>
        <v/>
      </c>
      <c r="BN304" s="173" t="str">
        <f>IFERROR(Inv_SY_B!BN335/Inv_SY_B!$CU304-1,"")</f>
        <v/>
      </c>
      <c r="BO304" s="173" t="str">
        <f>IFERROR(Inv_SY_B!BO335/Inv_SY_B!$CU304-1,"")</f>
        <v/>
      </c>
      <c r="BP304" s="173" t="str">
        <f>IFERROR(Inv_SY_B!BP335/Inv_SY_B!$CU304-1,"")</f>
        <v/>
      </c>
      <c r="BQ304" s="173" t="str">
        <f>IFERROR(Inv_SY_B!BQ335/Inv_SY_B!$CU304-1,"")</f>
        <v/>
      </c>
      <c r="BR304" s="173" t="str">
        <f>IFERROR(Inv_SY_B!BR335/Inv_SY_B!$CU304-1,"")</f>
        <v/>
      </c>
      <c r="BS304" s="173" t="str">
        <f>IFERROR(Inv_SY_B!BS335/Inv_SY_B!$CU304-1,"")</f>
        <v/>
      </c>
      <c r="BT304" s="173" t="str">
        <f>IFERROR(Inv_SY_B!BT335/Inv_SY_B!$CU304-1,"")</f>
        <v/>
      </c>
      <c r="BU304" s="173" t="str">
        <f>IFERROR(Inv_SY_B!BU335/Inv_SY_B!$CU304-1,"")</f>
        <v/>
      </c>
      <c r="BV304" s="173" t="str">
        <f>IFERROR(Inv_SY_B!BV335/Inv_SY_B!$CU304-1,"")</f>
        <v/>
      </c>
      <c r="BW304" s="173" t="str">
        <f>IFERROR(Inv_SY_B!BW335/Inv_SY_B!$CU304-1,"")</f>
        <v/>
      </c>
      <c r="BX304" s="173" t="str">
        <f>IFERROR(Inv_SY_B!BX335/Inv_SY_B!$CU304-1,"")</f>
        <v/>
      </c>
      <c r="BY304" s="173" t="str">
        <f>IFERROR(Inv_SY_B!BY335/Inv_SY_B!$CU304-1,"")</f>
        <v/>
      </c>
      <c r="BZ304" s="173" t="str">
        <f>IFERROR(Inv_SY_B!BZ335/Inv_SY_B!$CU304-1,"")</f>
        <v/>
      </c>
      <c r="CA304" s="173" t="str">
        <f>IFERROR(Inv_SY_B!CA335/Inv_SY_B!$CU304-1,"")</f>
        <v/>
      </c>
      <c r="CB304" s="173" t="str">
        <f>IFERROR(Inv_SY_B!CB335/Inv_SY_B!$CU304-1,"")</f>
        <v/>
      </c>
      <c r="CC304" s="173" t="str">
        <f>IFERROR(Inv_SY_B!CC335/Inv_SY_B!$CU304-1,"")</f>
        <v/>
      </c>
      <c r="CD304" s="173" t="str">
        <f>IFERROR(Inv_SY_B!CD335/Inv_SY_B!$CU304-1,"")</f>
        <v/>
      </c>
      <c r="CE304" s="173" t="str">
        <f>IFERROR(Inv_SY_B!CE335/Inv_SY_B!$CU304-1,"")</f>
        <v/>
      </c>
      <c r="CF304" s="173" t="str">
        <f>IFERROR(Inv_SY_B!CF335/Inv_SY_B!$CU304-1,"")</f>
        <v/>
      </c>
      <c r="CG304" s="173" t="str">
        <f>IFERROR(Inv_SY_B!CG335/Inv_SY_B!$CU304-1,"")</f>
        <v/>
      </c>
      <c r="CH304" s="173" t="str">
        <f>IFERROR(Inv_SY_B!CH335/Inv_SY_B!$CU304-1,"")</f>
        <v/>
      </c>
      <c r="CI304" s="173" t="str">
        <f>IFERROR(Inv_SY_B!CI335/Inv_SY_B!$CU304-1,"")</f>
        <v/>
      </c>
      <c r="CJ304" s="173" t="str">
        <f>IFERROR(Inv_SY_B!CJ335/Inv_SY_B!$CU304-1,"")</f>
        <v/>
      </c>
      <c r="CK304" s="173" t="str">
        <f>IFERROR(Inv_SY_B!CK335/Inv_SY_B!$CU304-1,"")</f>
        <v/>
      </c>
      <c r="CL304" s="173" t="str">
        <f>IFERROR(Inv_SY_B!CL335/Inv_SY_B!$CU304-1,"")</f>
        <v/>
      </c>
      <c r="CM304" s="173" t="str">
        <f>IFERROR(Inv_SY_B!CM335/Inv_SY_B!$CU304-1,"")</f>
        <v/>
      </c>
      <c r="CN304" s="173" t="str">
        <f>IFERROR(Inv_SY_B!CN335/Inv_SY_B!$CU304-1,"")</f>
        <v/>
      </c>
      <c r="CO304" s="173" t="str">
        <f>IFERROR(Inv_SY_B!CO335/Inv_SY_B!$CU304-1,"")</f>
        <v/>
      </c>
      <c r="CP304" s="173" t="str">
        <f>IFERROR(Inv_SY_B!CP335/Inv_SY_B!$CU304-1,"")</f>
        <v/>
      </c>
      <c r="CQ304" s="173" t="str">
        <f>IFERROR(Inv_SY_B!CQ335/Inv_SY_B!$CU304-1,"")</f>
        <v/>
      </c>
      <c r="CR304" s="173" t="str">
        <f>IFERROR(Inv_SY_B!CR335/Inv_SY_B!$CU304-1,"")</f>
        <v/>
      </c>
      <c r="CS304" s="173" t="str">
        <f>IFERROR(Inv_SY_B!CS335/Inv_SY_B!$CU304-1,"")</f>
        <v/>
      </c>
      <c r="CT304" s="173" t="str">
        <f>IFERROR(Inv_SY_B!CT335/Inv_SY_B!$CU304-1,"")</f>
        <v/>
      </c>
      <c r="CU304" s="173"/>
      <c r="CV304" s="173"/>
      <c r="CW304" s="173"/>
      <c r="CX304" s="173"/>
    </row>
    <row r="305" spans="2:102">
      <c r="B305" s="164">
        <f t="shared" si="5"/>
        <v>45997</v>
      </c>
      <c r="C305" s="173" t="str">
        <f>IFERROR(Inv_SY_B!C336/Inv_SY_B!$CU305-1,"")</f>
        <v/>
      </c>
      <c r="D305" s="173" t="str">
        <f>IFERROR(Inv_SY_B!D336/Inv_SY_B!$CU305-1,"")</f>
        <v/>
      </c>
      <c r="E305" s="173" t="str">
        <f>IFERROR(Inv_SY_B!E336/Inv_SY_B!$CU305-1,"")</f>
        <v/>
      </c>
      <c r="F305" s="173" t="str">
        <f>IFERROR(Inv_SY_B!F336/Inv_SY_B!$CU305-1,"")</f>
        <v/>
      </c>
      <c r="G305" s="173" t="str">
        <f>IFERROR(Inv_SY_B!G336/Inv_SY_B!$CU305-1,"")</f>
        <v/>
      </c>
      <c r="H305" s="173" t="str">
        <f>IFERROR(Inv_SY_B!H336/Inv_SY_B!$CU305-1,"")</f>
        <v/>
      </c>
      <c r="I305" s="173" t="str">
        <f>IFERROR(Inv_SY_B!I336/Inv_SY_B!$CU305-1,"")</f>
        <v/>
      </c>
      <c r="J305" s="173" t="str">
        <f>IFERROR(Inv_SY_B!J336/Inv_SY_B!$CU305-1,"")</f>
        <v/>
      </c>
      <c r="K305" s="173" t="str">
        <f>IFERROR(Inv_SY_B!K336/Inv_SY_B!$CU305-1,"")</f>
        <v/>
      </c>
      <c r="L305" s="173" t="str">
        <f>IFERROR(Inv_SY_B!L336/Inv_SY_B!$CU305-1,"")</f>
        <v/>
      </c>
      <c r="M305" s="173" t="str">
        <f>IFERROR(Inv_SY_B!M336/Inv_SY_B!$CU305-1,"")</f>
        <v/>
      </c>
      <c r="N305" s="173" t="str">
        <f>IFERROR(Inv_SY_B!N336/Inv_SY_B!$CU305-1,"")</f>
        <v/>
      </c>
      <c r="O305" s="173" t="str">
        <f>IFERROR(Inv_SY_B!O336/Inv_SY_B!$CU305-1,"")</f>
        <v/>
      </c>
      <c r="P305" s="173" t="str">
        <f>IFERROR(Inv_SY_B!P336/Inv_SY_B!$CU305-1,"")</f>
        <v/>
      </c>
      <c r="Q305" s="173" t="str">
        <f>IFERROR(Inv_SY_B!Q336/Inv_SY_B!$CU305-1,"")</f>
        <v/>
      </c>
      <c r="R305" s="173" t="str">
        <f>IFERROR(Inv_SY_B!R336/Inv_SY_B!$CU305-1,"")</f>
        <v/>
      </c>
      <c r="S305" s="173" t="str">
        <f>IFERROR(Inv_SY_B!S336/Inv_SY_B!$CU305-1,"")</f>
        <v/>
      </c>
      <c r="T305" s="173" t="str">
        <f>IFERROR(Inv_SY_B!T336/Inv_SY_B!$CU305-1,"")</f>
        <v/>
      </c>
      <c r="U305" s="173" t="str">
        <f>IFERROR(Inv_SY_B!U336/Inv_SY_B!$CU305-1,"")</f>
        <v/>
      </c>
      <c r="V305" s="173" t="str">
        <f>IFERROR(Inv_SY_B!V336/Inv_SY_B!$CU305-1,"")</f>
        <v/>
      </c>
      <c r="W305" s="173" t="str">
        <f>IFERROR(Inv_SY_B!W336/Inv_SY_B!$CU305-1,"")</f>
        <v/>
      </c>
      <c r="X305" s="173" t="str">
        <f>IFERROR(Inv_SY_B!X336/Inv_SY_B!$CU305-1,"")</f>
        <v/>
      </c>
      <c r="Y305" s="173" t="str">
        <f>IFERROR(Inv_SY_B!Y336/Inv_SY_B!$CU305-1,"")</f>
        <v/>
      </c>
      <c r="Z305" s="173" t="str">
        <f>IFERROR(Inv_SY_B!Z336/Inv_SY_B!$CU305-1,"")</f>
        <v/>
      </c>
      <c r="AA305" s="173" t="str">
        <f>IFERROR(Inv_SY_B!AA336/Inv_SY_B!$CU305-1,"")</f>
        <v/>
      </c>
      <c r="AB305" s="173" t="str">
        <f>IFERROR(Inv_SY_B!AB336/Inv_SY_B!$CU305-1,"")</f>
        <v/>
      </c>
      <c r="AC305" s="173" t="str">
        <f>IFERROR(Inv_SY_B!AC336/Inv_SY_B!$CU305-1,"")</f>
        <v/>
      </c>
      <c r="AD305" s="173" t="str">
        <f>IFERROR(Inv_SY_B!AD336/Inv_SY_B!$CU305-1,"")</f>
        <v/>
      </c>
      <c r="AE305" s="173" t="str">
        <f>IFERROR(Inv_SY_B!AE336/Inv_SY_B!$CU305-1,"")</f>
        <v/>
      </c>
      <c r="AF305" s="173" t="str">
        <f>IFERROR(Inv_SY_B!AF336/Inv_SY_B!$CU305-1,"")</f>
        <v/>
      </c>
      <c r="AG305" s="173" t="str">
        <f>IFERROR(Inv_SY_B!AG336/Inv_SY_B!$CU305-1,"")</f>
        <v/>
      </c>
      <c r="AH305" s="173" t="str">
        <f>IFERROR(Inv_SY_B!AH336/Inv_SY_B!$CU305-1,"")</f>
        <v/>
      </c>
      <c r="AI305" s="173" t="str">
        <f>IFERROR(Inv_SY_B!AI336/Inv_SY_B!$CU305-1,"")</f>
        <v/>
      </c>
      <c r="AJ305" s="173" t="str">
        <f>IFERROR(Inv_SY_B!AJ336/Inv_SY_B!$CU305-1,"")</f>
        <v/>
      </c>
      <c r="AK305" s="173" t="str">
        <f>IFERROR(Inv_SY_B!AK336/Inv_SY_B!$CU305-1,"")</f>
        <v/>
      </c>
      <c r="AL305" s="173" t="str">
        <f>IFERROR(Inv_SY_B!AL336/Inv_SY_B!$CU305-1,"")</f>
        <v/>
      </c>
      <c r="AM305" s="173" t="str">
        <f>IFERROR(Inv_SY_B!AM336/Inv_SY_B!$CU305-1,"")</f>
        <v/>
      </c>
      <c r="AN305" s="173" t="str">
        <f>IFERROR(Inv_SY_B!AN336/Inv_SY_B!$CU305-1,"")</f>
        <v/>
      </c>
      <c r="AO305" s="173" t="str">
        <f>IFERROR(Inv_SY_B!AO336/Inv_SY_B!$CU305-1,"")</f>
        <v/>
      </c>
      <c r="AP305" s="173" t="str">
        <f>IFERROR(Inv_SY_B!AP336/Inv_SY_B!$CU305-1,"")</f>
        <v/>
      </c>
      <c r="AQ305" s="173" t="str">
        <f>IFERROR(Inv_SY_B!AQ336/Inv_SY_B!$CU305-1,"")</f>
        <v/>
      </c>
      <c r="AR305" s="173" t="str">
        <f>IFERROR(Inv_SY_B!AR336/Inv_SY_B!$CU305-1,"")</f>
        <v/>
      </c>
      <c r="AS305" s="173" t="str">
        <f>IFERROR(Inv_SY_B!AS336/Inv_SY_B!$CU305-1,"")</f>
        <v/>
      </c>
      <c r="AT305" s="173" t="str">
        <f>IFERROR(Inv_SY_B!AT336/Inv_SY_B!$CU305-1,"")</f>
        <v/>
      </c>
      <c r="AU305" s="173" t="str">
        <f>IFERROR(Inv_SY_B!AU336/Inv_SY_B!$CU305-1,"")</f>
        <v/>
      </c>
      <c r="AV305" s="173" t="str">
        <f>IFERROR(Inv_SY_B!AV336/Inv_SY_B!$CU305-1,"")</f>
        <v/>
      </c>
      <c r="AW305" s="173" t="str">
        <f>IFERROR(Inv_SY_B!AW336/Inv_SY_B!$CU305-1,"")</f>
        <v/>
      </c>
      <c r="AX305" s="173" t="str">
        <f>IFERROR(Inv_SY_B!AX336/Inv_SY_B!$CU305-1,"")</f>
        <v/>
      </c>
      <c r="AY305" s="173" t="str">
        <f>IFERROR(Inv_SY_B!AY336/Inv_SY_B!$CU305-1,"")</f>
        <v/>
      </c>
      <c r="AZ305" s="173" t="str">
        <f>IFERROR(Inv_SY_B!AZ336/Inv_SY_B!$CU305-1,"")</f>
        <v/>
      </c>
      <c r="BA305" s="173" t="str">
        <f>IFERROR(Inv_SY_B!BA336/Inv_SY_B!$CU305-1,"")</f>
        <v/>
      </c>
      <c r="BB305" s="173" t="str">
        <f>IFERROR(Inv_SY_B!BB336/Inv_SY_B!$CU305-1,"")</f>
        <v/>
      </c>
      <c r="BC305" s="173" t="str">
        <f>IFERROR(Inv_SY_B!BC336/Inv_SY_B!$CU305-1,"")</f>
        <v/>
      </c>
      <c r="BD305" s="173" t="str">
        <f>IFERROR(Inv_SY_B!BD336/Inv_SY_B!$CU305-1,"")</f>
        <v/>
      </c>
      <c r="BE305" s="173" t="str">
        <f>IFERROR(Inv_SY_B!BE336/Inv_SY_B!$CU305-1,"")</f>
        <v/>
      </c>
      <c r="BF305" s="173" t="str">
        <f>IFERROR(Inv_SY_B!BF336/Inv_SY_B!$CU305-1,"")</f>
        <v/>
      </c>
      <c r="BG305" s="173" t="str">
        <f>IFERROR(Inv_SY_B!BG336/Inv_SY_B!$CU305-1,"")</f>
        <v/>
      </c>
      <c r="BH305" s="173" t="str">
        <f>IFERROR(Inv_SY_B!BH336/Inv_SY_B!$CU305-1,"")</f>
        <v/>
      </c>
      <c r="BI305" s="173" t="str">
        <f>IFERROR(Inv_SY_B!BI336/Inv_SY_B!$CU305-1,"")</f>
        <v/>
      </c>
      <c r="BJ305" s="173" t="str">
        <f>IFERROR(Inv_SY_B!BJ336/Inv_SY_B!$CU305-1,"")</f>
        <v/>
      </c>
      <c r="BK305" s="173" t="str">
        <f>IFERROR(Inv_SY_B!BK336/Inv_SY_B!$CU305-1,"")</f>
        <v/>
      </c>
      <c r="BL305" s="173" t="str">
        <f>IFERROR(Inv_SY_B!BL336/Inv_SY_B!$CU305-1,"")</f>
        <v/>
      </c>
      <c r="BM305" s="173" t="str">
        <f>IFERROR(Inv_SY_B!BM336/Inv_SY_B!$CU305-1,"")</f>
        <v/>
      </c>
      <c r="BN305" s="173" t="str">
        <f>IFERROR(Inv_SY_B!BN336/Inv_SY_B!$CU305-1,"")</f>
        <v/>
      </c>
      <c r="BO305" s="173" t="str">
        <f>IFERROR(Inv_SY_B!BO336/Inv_SY_B!$CU305-1,"")</f>
        <v/>
      </c>
      <c r="BP305" s="173" t="str">
        <f>IFERROR(Inv_SY_B!BP336/Inv_SY_B!$CU305-1,"")</f>
        <v/>
      </c>
      <c r="BQ305" s="173" t="str">
        <f>IFERROR(Inv_SY_B!BQ336/Inv_SY_B!$CU305-1,"")</f>
        <v/>
      </c>
      <c r="BR305" s="173" t="str">
        <f>IFERROR(Inv_SY_B!BR336/Inv_SY_B!$CU305-1,"")</f>
        <v/>
      </c>
      <c r="BS305" s="173" t="str">
        <f>IFERROR(Inv_SY_B!BS336/Inv_SY_B!$CU305-1,"")</f>
        <v/>
      </c>
      <c r="BT305" s="173" t="str">
        <f>IFERROR(Inv_SY_B!BT336/Inv_SY_B!$CU305-1,"")</f>
        <v/>
      </c>
      <c r="BU305" s="173" t="str">
        <f>IFERROR(Inv_SY_B!BU336/Inv_SY_B!$CU305-1,"")</f>
        <v/>
      </c>
      <c r="BV305" s="173" t="str">
        <f>IFERROR(Inv_SY_B!BV336/Inv_SY_B!$CU305-1,"")</f>
        <v/>
      </c>
      <c r="BW305" s="173" t="str">
        <f>IFERROR(Inv_SY_B!BW336/Inv_SY_B!$CU305-1,"")</f>
        <v/>
      </c>
      <c r="BX305" s="173" t="str">
        <f>IFERROR(Inv_SY_B!BX336/Inv_SY_B!$CU305-1,"")</f>
        <v/>
      </c>
      <c r="BY305" s="173" t="str">
        <f>IFERROR(Inv_SY_B!BY336/Inv_SY_B!$CU305-1,"")</f>
        <v/>
      </c>
      <c r="BZ305" s="173" t="str">
        <f>IFERROR(Inv_SY_B!BZ336/Inv_SY_B!$CU305-1,"")</f>
        <v/>
      </c>
      <c r="CA305" s="173" t="str">
        <f>IFERROR(Inv_SY_B!CA336/Inv_SY_B!$CU305-1,"")</f>
        <v/>
      </c>
      <c r="CB305" s="173" t="str">
        <f>IFERROR(Inv_SY_B!CB336/Inv_SY_B!$CU305-1,"")</f>
        <v/>
      </c>
      <c r="CC305" s="173" t="str">
        <f>IFERROR(Inv_SY_B!CC336/Inv_SY_B!$CU305-1,"")</f>
        <v/>
      </c>
      <c r="CD305" s="173" t="str">
        <f>IFERROR(Inv_SY_B!CD336/Inv_SY_B!$CU305-1,"")</f>
        <v/>
      </c>
      <c r="CE305" s="173" t="str">
        <f>IFERROR(Inv_SY_B!CE336/Inv_SY_B!$CU305-1,"")</f>
        <v/>
      </c>
      <c r="CF305" s="173" t="str">
        <f>IFERROR(Inv_SY_B!CF336/Inv_SY_B!$CU305-1,"")</f>
        <v/>
      </c>
      <c r="CG305" s="173" t="str">
        <f>IFERROR(Inv_SY_B!CG336/Inv_SY_B!$CU305-1,"")</f>
        <v/>
      </c>
      <c r="CH305" s="173" t="str">
        <f>IFERROR(Inv_SY_B!CH336/Inv_SY_B!$CU305-1,"")</f>
        <v/>
      </c>
      <c r="CI305" s="173" t="str">
        <f>IFERROR(Inv_SY_B!CI336/Inv_SY_B!$CU305-1,"")</f>
        <v/>
      </c>
      <c r="CJ305" s="173" t="str">
        <f>IFERROR(Inv_SY_B!CJ336/Inv_SY_B!$CU305-1,"")</f>
        <v/>
      </c>
      <c r="CK305" s="173" t="str">
        <f>IFERROR(Inv_SY_B!CK336/Inv_SY_B!$CU305-1,"")</f>
        <v/>
      </c>
      <c r="CL305" s="173" t="str">
        <f>IFERROR(Inv_SY_B!CL336/Inv_SY_B!$CU305-1,"")</f>
        <v/>
      </c>
      <c r="CM305" s="173" t="str">
        <f>IFERROR(Inv_SY_B!CM336/Inv_SY_B!$CU305-1,"")</f>
        <v/>
      </c>
      <c r="CN305" s="173" t="str">
        <f>IFERROR(Inv_SY_B!CN336/Inv_SY_B!$CU305-1,"")</f>
        <v/>
      </c>
      <c r="CO305" s="173" t="str">
        <f>IFERROR(Inv_SY_B!CO336/Inv_SY_B!$CU305-1,"")</f>
        <v/>
      </c>
      <c r="CP305" s="173" t="str">
        <f>IFERROR(Inv_SY_B!CP336/Inv_SY_B!$CU305-1,"")</f>
        <v/>
      </c>
      <c r="CQ305" s="173" t="str">
        <f>IFERROR(Inv_SY_B!CQ336/Inv_SY_B!$CU305-1,"")</f>
        <v/>
      </c>
      <c r="CR305" s="173" t="str">
        <f>IFERROR(Inv_SY_B!CR336/Inv_SY_B!$CU305-1,"")</f>
        <v/>
      </c>
      <c r="CS305" s="173" t="str">
        <f>IFERROR(Inv_SY_B!CS336/Inv_SY_B!$CU305-1,"")</f>
        <v/>
      </c>
      <c r="CT305" s="173" t="str">
        <f>IFERROR(Inv_SY_B!CT336/Inv_SY_B!$CU305-1,"")</f>
        <v/>
      </c>
      <c r="CU305" s="173"/>
      <c r="CV305" s="173"/>
      <c r="CW305" s="173"/>
      <c r="CX305" s="173"/>
    </row>
    <row r="306" spans="2:102">
      <c r="B306" s="164">
        <f t="shared" si="5"/>
        <v>45998</v>
      </c>
      <c r="C306" s="173" t="str">
        <f>IFERROR(Inv_SY_B!C337/Inv_SY_B!$CU306-1,"")</f>
        <v/>
      </c>
      <c r="D306" s="173" t="str">
        <f>IFERROR(Inv_SY_B!D337/Inv_SY_B!$CU306-1,"")</f>
        <v/>
      </c>
      <c r="E306" s="173" t="str">
        <f>IFERROR(Inv_SY_B!E337/Inv_SY_B!$CU306-1,"")</f>
        <v/>
      </c>
      <c r="F306" s="173" t="str">
        <f>IFERROR(Inv_SY_B!F337/Inv_SY_B!$CU306-1,"")</f>
        <v/>
      </c>
      <c r="G306" s="173" t="str">
        <f>IFERROR(Inv_SY_B!G337/Inv_SY_B!$CU306-1,"")</f>
        <v/>
      </c>
      <c r="H306" s="173" t="str">
        <f>IFERROR(Inv_SY_B!H337/Inv_SY_B!$CU306-1,"")</f>
        <v/>
      </c>
      <c r="I306" s="173" t="str">
        <f>IFERROR(Inv_SY_B!I337/Inv_SY_B!$CU306-1,"")</f>
        <v/>
      </c>
      <c r="J306" s="173" t="str">
        <f>IFERROR(Inv_SY_B!J337/Inv_SY_B!$CU306-1,"")</f>
        <v/>
      </c>
      <c r="K306" s="173" t="str">
        <f>IFERROR(Inv_SY_B!K337/Inv_SY_B!$CU306-1,"")</f>
        <v/>
      </c>
      <c r="L306" s="173" t="str">
        <f>IFERROR(Inv_SY_B!L337/Inv_SY_B!$CU306-1,"")</f>
        <v/>
      </c>
      <c r="M306" s="173" t="str">
        <f>IFERROR(Inv_SY_B!M337/Inv_SY_B!$CU306-1,"")</f>
        <v/>
      </c>
      <c r="N306" s="173" t="str">
        <f>IFERROR(Inv_SY_B!N337/Inv_SY_B!$CU306-1,"")</f>
        <v/>
      </c>
      <c r="O306" s="173" t="str">
        <f>IFERROR(Inv_SY_B!O337/Inv_SY_B!$CU306-1,"")</f>
        <v/>
      </c>
      <c r="P306" s="173" t="str">
        <f>IFERROR(Inv_SY_B!P337/Inv_SY_B!$CU306-1,"")</f>
        <v/>
      </c>
      <c r="Q306" s="173" t="str">
        <f>IFERROR(Inv_SY_B!Q337/Inv_SY_B!$CU306-1,"")</f>
        <v/>
      </c>
      <c r="R306" s="173" t="str">
        <f>IFERROR(Inv_SY_B!R337/Inv_SY_B!$CU306-1,"")</f>
        <v/>
      </c>
      <c r="S306" s="173" t="str">
        <f>IFERROR(Inv_SY_B!S337/Inv_SY_B!$CU306-1,"")</f>
        <v/>
      </c>
      <c r="T306" s="173" t="str">
        <f>IFERROR(Inv_SY_B!T337/Inv_SY_B!$CU306-1,"")</f>
        <v/>
      </c>
      <c r="U306" s="173" t="str">
        <f>IFERROR(Inv_SY_B!U337/Inv_SY_B!$CU306-1,"")</f>
        <v/>
      </c>
      <c r="V306" s="173" t="str">
        <f>IFERROR(Inv_SY_B!V337/Inv_SY_B!$CU306-1,"")</f>
        <v/>
      </c>
      <c r="W306" s="173" t="str">
        <f>IFERROR(Inv_SY_B!W337/Inv_SY_B!$CU306-1,"")</f>
        <v/>
      </c>
      <c r="X306" s="173" t="str">
        <f>IFERROR(Inv_SY_B!X337/Inv_SY_B!$CU306-1,"")</f>
        <v/>
      </c>
      <c r="Y306" s="173" t="str">
        <f>IFERROR(Inv_SY_B!Y337/Inv_SY_B!$CU306-1,"")</f>
        <v/>
      </c>
      <c r="Z306" s="173" t="str">
        <f>IFERROR(Inv_SY_B!Z337/Inv_SY_B!$CU306-1,"")</f>
        <v/>
      </c>
      <c r="AA306" s="173" t="str">
        <f>IFERROR(Inv_SY_B!AA337/Inv_SY_B!$CU306-1,"")</f>
        <v/>
      </c>
      <c r="AB306" s="173" t="str">
        <f>IFERROR(Inv_SY_B!AB337/Inv_SY_B!$CU306-1,"")</f>
        <v/>
      </c>
      <c r="AC306" s="173" t="str">
        <f>IFERROR(Inv_SY_B!AC337/Inv_SY_B!$CU306-1,"")</f>
        <v/>
      </c>
      <c r="AD306" s="173" t="str">
        <f>IFERROR(Inv_SY_B!AD337/Inv_SY_B!$CU306-1,"")</f>
        <v/>
      </c>
      <c r="AE306" s="173" t="str">
        <f>IFERROR(Inv_SY_B!AE337/Inv_SY_B!$CU306-1,"")</f>
        <v/>
      </c>
      <c r="AF306" s="173" t="str">
        <f>IFERROR(Inv_SY_B!AF337/Inv_SY_B!$CU306-1,"")</f>
        <v/>
      </c>
      <c r="AG306" s="173" t="str">
        <f>IFERROR(Inv_SY_B!AG337/Inv_SY_B!$CU306-1,"")</f>
        <v/>
      </c>
      <c r="AH306" s="173" t="str">
        <f>IFERROR(Inv_SY_B!AH337/Inv_SY_B!$CU306-1,"")</f>
        <v/>
      </c>
      <c r="AI306" s="173" t="str">
        <f>IFERROR(Inv_SY_B!AI337/Inv_SY_B!$CU306-1,"")</f>
        <v/>
      </c>
      <c r="AJ306" s="173" t="str">
        <f>IFERROR(Inv_SY_B!AJ337/Inv_SY_B!$CU306-1,"")</f>
        <v/>
      </c>
      <c r="AK306" s="173" t="str">
        <f>IFERROR(Inv_SY_B!AK337/Inv_SY_B!$CU306-1,"")</f>
        <v/>
      </c>
      <c r="AL306" s="173" t="str">
        <f>IFERROR(Inv_SY_B!AL337/Inv_SY_B!$CU306-1,"")</f>
        <v/>
      </c>
      <c r="AM306" s="173" t="str">
        <f>IFERROR(Inv_SY_B!AM337/Inv_SY_B!$CU306-1,"")</f>
        <v/>
      </c>
      <c r="AN306" s="173" t="str">
        <f>IFERROR(Inv_SY_B!AN337/Inv_SY_B!$CU306-1,"")</f>
        <v/>
      </c>
      <c r="AO306" s="173" t="str">
        <f>IFERROR(Inv_SY_B!AO337/Inv_SY_B!$CU306-1,"")</f>
        <v/>
      </c>
      <c r="AP306" s="173" t="str">
        <f>IFERROR(Inv_SY_B!AP337/Inv_SY_B!$CU306-1,"")</f>
        <v/>
      </c>
      <c r="AQ306" s="173" t="str">
        <f>IFERROR(Inv_SY_B!AQ337/Inv_SY_B!$CU306-1,"")</f>
        <v/>
      </c>
      <c r="AR306" s="173" t="str">
        <f>IFERROR(Inv_SY_B!AR337/Inv_SY_B!$CU306-1,"")</f>
        <v/>
      </c>
      <c r="AS306" s="173" t="str">
        <f>IFERROR(Inv_SY_B!AS337/Inv_SY_B!$CU306-1,"")</f>
        <v/>
      </c>
      <c r="AT306" s="173" t="str">
        <f>IFERROR(Inv_SY_B!AT337/Inv_SY_B!$CU306-1,"")</f>
        <v/>
      </c>
      <c r="AU306" s="173" t="str">
        <f>IFERROR(Inv_SY_B!AU337/Inv_SY_B!$CU306-1,"")</f>
        <v/>
      </c>
      <c r="AV306" s="173" t="str">
        <f>IFERROR(Inv_SY_B!AV337/Inv_SY_B!$CU306-1,"")</f>
        <v/>
      </c>
      <c r="AW306" s="173" t="str">
        <f>IFERROR(Inv_SY_B!AW337/Inv_SY_B!$CU306-1,"")</f>
        <v/>
      </c>
      <c r="AX306" s="173" t="str">
        <f>IFERROR(Inv_SY_B!AX337/Inv_SY_B!$CU306-1,"")</f>
        <v/>
      </c>
      <c r="AY306" s="173" t="str">
        <f>IFERROR(Inv_SY_B!AY337/Inv_SY_B!$CU306-1,"")</f>
        <v/>
      </c>
      <c r="AZ306" s="173" t="str">
        <f>IFERROR(Inv_SY_B!AZ337/Inv_SY_B!$CU306-1,"")</f>
        <v/>
      </c>
      <c r="BA306" s="173" t="str">
        <f>IFERROR(Inv_SY_B!BA337/Inv_SY_B!$CU306-1,"")</f>
        <v/>
      </c>
      <c r="BB306" s="173" t="str">
        <f>IFERROR(Inv_SY_B!BB337/Inv_SY_B!$CU306-1,"")</f>
        <v/>
      </c>
      <c r="BC306" s="173" t="str">
        <f>IFERROR(Inv_SY_B!BC337/Inv_SY_B!$CU306-1,"")</f>
        <v/>
      </c>
      <c r="BD306" s="173" t="str">
        <f>IFERROR(Inv_SY_B!BD337/Inv_SY_B!$CU306-1,"")</f>
        <v/>
      </c>
      <c r="BE306" s="173" t="str">
        <f>IFERROR(Inv_SY_B!BE337/Inv_SY_B!$CU306-1,"")</f>
        <v/>
      </c>
      <c r="BF306" s="173" t="str">
        <f>IFERROR(Inv_SY_B!BF337/Inv_SY_B!$CU306-1,"")</f>
        <v/>
      </c>
      <c r="BG306" s="173" t="str">
        <f>IFERROR(Inv_SY_B!BG337/Inv_SY_B!$CU306-1,"")</f>
        <v/>
      </c>
      <c r="BH306" s="173" t="str">
        <f>IFERROR(Inv_SY_B!BH337/Inv_SY_B!$CU306-1,"")</f>
        <v/>
      </c>
      <c r="BI306" s="173" t="str">
        <f>IFERROR(Inv_SY_B!BI337/Inv_SY_B!$CU306-1,"")</f>
        <v/>
      </c>
      <c r="BJ306" s="173" t="str">
        <f>IFERROR(Inv_SY_B!BJ337/Inv_SY_B!$CU306-1,"")</f>
        <v/>
      </c>
      <c r="BK306" s="173" t="str">
        <f>IFERROR(Inv_SY_B!BK337/Inv_SY_B!$CU306-1,"")</f>
        <v/>
      </c>
      <c r="BL306" s="173" t="str">
        <f>IFERROR(Inv_SY_B!BL337/Inv_SY_B!$CU306-1,"")</f>
        <v/>
      </c>
      <c r="BM306" s="173" t="str">
        <f>IFERROR(Inv_SY_B!BM337/Inv_SY_B!$CU306-1,"")</f>
        <v/>
      </c>
      <c r="BN306" s="173" t="str">
        <f>IFERROR(Inv_SY_B!BN337/Inv_SY_B!$CU306-1,"")</f>
        <v/>
      </c>
      <c r="BO306" s="173" t="str">
        <f>IFERROR(Inv_SY_B!BO337/Inv_SY_B!$CU306-1,"")</f>
        <v/>
      </c>
      <c r="BP306" s="173" t="str">
        <f>IFERROR(Inv_SY_B!BP337/Inv_SY_B!$CU306-1,"")</f>
        <v/>
      </c>
      <c r="BQ306" s="173" t="str">
        <f>IFERROR(Inv_SY_B!BQ337/Inv_SY_B!$CU306-1,"")</f>
        <v/>
      </c>
      <c r="BR306" s="173" t="str">
        <f>IFERROR(Inv_SY_B!BR337/Inv_SY_B!$CU306-1,"")</f>
        <v/>
      </c>
      <c r="BS306" s="173" t="str">
        <f>IFERROR(Inv_SY_B!BS337/Inv_SY_B!$CU306-1,"")</f>
        <v/>
      </c>
      <c r="BT306" s="173" t="str">
        <f>IFERROR(Inv_SY_B!BT337/Inv_SY_B!$CU306-1,"")</f>
        <v/>
      </c>
      <c r="BU306" s="173" t="str">
        <f>IFERROR(Inv_SY_B!BU337/Inv_SY_B!$CU306-1,"")</f>
        <v/>
      </c>
      <c r="BV306" s="173" t="str">
        <f>IFERROR(Inv_SY_B!BV337/Inv_SY_B!$CU306-1,"")</f>
        <v/>
      </c>
      <c r="BW306" s="173" t="str">
        <f>IFERROR(Inv_SY_B!BW337/Inv_SY_B!$CU306-1,"")</f>
        <v/>
      </c>
      <c r="BX306" s="173" t="str">
        <f>IFERROR(Inv_SY_B!BX337/Inv_SY_B!$CU306-1,"")</f>
        <v/>
      </c>
      <c r="BY306" s="173" t="str">
        <f>IFERROR(Inv_SY_B!BY337/Inv_SY_B!$CU306-1,"")</f>
        <v/>
      </c>
      <c r="BZ306" s="173" t="str">
        <f>IFERROR(Inv_SY_B!BZ337/Inv_SY_B!$CU306-1,"")</f>
        <v/>
      </c>
      <c r="CA306" s="173" t="str">
        <f>IFERROR(Inv_SY_B!CA337/Inv_SY_B!$CU306-1,"")</f>
        <v/>
      </c>
      <c r="CB306" s="173" t="str">
        <f>IFERROR(Inv_SY_B!CB337/Inv_SY_B!$CU306-1,"")</f>
        <v/>
      </c>
      <c r="CC306" s="173" t="str">
        <f>IFERROR(Inv_SY_B!CC337/Inv_SY_B!$CU306-1,"")</f>
        <v/>
      </c>
      <c r="CD306" s="173" t="str">
        <f>IFERROR(Inv_SY_B!CD337/Inv_SY_B!$CU306-1,"")</f>
        <v/>
      </c>
      <c r="CE306" s="173" t="str">
        <f>IFERROR(Inv_SY_B!CE337/Inv_SY_B!$CU306-1,"")</f>
        <v/>
      </c>
      <c r="CF306" s="173" t="str">
        <f>IFERROR(Inv_SY_B!CF337/Inv_SY_B!$CU306-1,"")</f>
        <v/>
      </c>
      <c r="CG306" s="173" t="str">
        <f>IFERROR(Inv_SY_B!CG337/Inv_SY_B!$CU306-1,"")</f>
        <v/>
      </c>
      <c r="CH306" s="173" t="str">
        <f>IFERROR(Inv_SY_B!CH337/Inv_SY_B!$CU306-1,"")</f>
        <v/>
      </c>
      <c r="CI306" s="173" t="str">
        <f>IFERROR(Inv_SY_B!CI337/Inv_SY_B!$CU306-1,"")</f>
        <v/>
      </c>
      <c r="CJ306" s="173" t="str">
        <f>IFERROR(Inv_SY_B!CJ337/Inv_SY_B!$CU306-1,"")</f>
        <v/>
      </c>
      <c r="CK306" s="173" t="str">
        <f>IFERROR(Inv_SY_B!CK337/Inv_SY_B!$CU306-1,"")</f>
        <v/>
      </c>
      <c r="CL306" s="173" t="str">
        <f>IFERROR(Inv_SY_B!CL337/Inv_SY_B!$CU306-1,"")</f>
        <v/>
      </c>
      <c r="CM306" s="173" t="str">
        <f>IFERROR(Inv_SY_B!CM337/Inv_SY_B!$CU306-1,"")</f>
        <v/>
      </c>
      <c r="CN306" s="173" t="str">
        <f>IFERROR(Inv_SY_B!CN337/Inv_SY_B!$CU306-1,"")</f>
        <v/>
      </c>
      <c r="CO306" s="173" t="str">
        <f>IFERROR(Inv_SY_B!CO337/Inv_SY_B!$CU306-1,"")</f>
        <v/>
      </c>
      <c r="CP306" s="173" t="str">
        <f>IFERROR(Inv_SY_B!CP337/Inv_SY_B!$CU306-1,"")</f>
        <v/>
      </c>
      <c r="CQ306" s="173" t="str">
        <f>IFERROR(Inv_SY_B!CQ337/Inv_SY_B!$CU306-1,"")</f>
        <v/>
      </c>
      <c r="CR306" s="173" t="str">
        <f>IFERROR(Inv_SY_B!CR337/Inv_SY_B!$CU306-1,"")</f>
        <v/>
      </c>
      <c r="CS306" s="173" t="str">
        <f>IFERROR(Inv_SY_B!CS337/Inv_SY_B!$CU306-1,"")</f>
        <v/>
      </c>
      <c r="CT306" s="173" t="str">
        <f>IFERROR(Inv_SY_B!CT337/Inv_SY_B!$CU306-1,"")</f>
        <v/>
      </c>
      <c r="CU306" s="173"/>
      <c r="CV306" s="173"/>
      <c r="CW306" s="173"/>
      <c r="CX306" s="173"/>
    </row>
    <row r="307" spans="2:102">
      <c r="B307" s="164">
        <f t="shared" si="5"/>
        <v>45999</v>
      </c>
      <c r="C307" s="173" t="str">
        <f>IFERROR(Inv_SY_B!C338/Inv_SY_B!$CU307-1,"")</f>
        <v/>
      </c>
      <c r="D307" s="173" t="str">
        <f>IFERROR(Inv_SY_B!D338/Inv_SY_B!$CU307-1,"")</f>
        <v/>
      </c>
      <c r="E307" s="173" t="str">
        <f>IFERROR(Inv_SY_B!E338/Inv_SY_B!$CU307-1,"")</f>
        <v/>
      </c>
      <c r="F307" s="173" t="str">
        <f>IFERROR(Inv_SY_B!F338/Inv_SY_B!$CU307-1,"")</f>
        <v/>
      </c>
      <c r="G307" s="173" t="str">
        <f>IFERROR(Inv_SY_B!G338/Inv_SY_B!$CU307-1,"")</f>
        <v/>
      </c>
      <c r="H307" s="173" t="str">
        <f>IFERROR(Inv_SY_B!H338/Inv_SY_B!$CU307-1,"")</f>
        <v/>
      </c>
      <c r="I307" s="173" t="str">
        <f>IFERROR(Inv_SY_B!I338/Inv_SY_B!$CU307-1,"")</f>
        <v/>
      </c>
      <c r="J307" s="173" t="str">
        <f>IFERROR(Inv_SY_B!J338/Inv_SY_B!$CU307-1,"")</f>
        <v/>
      </c>
      <c r="K307" s="173" t="str">
        <f>IFERROR(Inv_SY_B!K338/Inv_SY_B!$CU307-1,"")</f>
        <v/>
      </c>
      <c r="L307" s="173" t="str">
        <f>IFERROR(Inv_SY_B!L338/Inv_SY_B!$CU307-1,"")</f>
        <v/>
      </c>
      <c r="M307" s="173" t="str">
        <f>IFERROR(Inv_SY_B!M338/Inv_SY_B!$CU307-1,"")</f>
        <v/>
      </c>
      <c r="N307" s="173" t="str">
        <f>IFERROR(Inv_SY_B!N338/Inv_SY_B!$CU307-1,"")</f>
        <v/>
      </c>
      <c r="O307" s="173" t="str">
        <f>IFERROR(Inv_SY_B!O338/Inv_SY_B!$CU307-1,"")</f>
        <v/>
      </c>
      <c r="P307" s="173" t="str">
        <f>IFERROR(Inv_SY_B!P338/Inv_SY_B!$CU307-1,"")</f>
        <v/>
      </c>
      <c r="Q307" s="173" t="str">
        <f>IFERROR(Inv_SY_B!Q338/Inv_SY_B!$CU307-1,"")</f>
        <v/>
      </c>
      <c r="R307" s="173" t="str">
        <f>IFERROR(Inv_SY_B!R338/Inv_SY_B!$CU307-1,"")</f>
        <v/>
      </c>
      <c r="S307" s="173" t="str">
        <f>IFERROR(Inv_SY_B!S338/Inv_SY_B!$CU307-1,"")</f>
        <v/>
      </c>
      <c r="T307" s="173" t="str">
        <f>IFERROR(Inv_SY_B!T338/Inv_SY_B!$CU307-1,"")</f>
        <v/>
      </c>
      <c r="U307" s="173" t="str">
        <f>IFERROR(Inv_SY_B!U338/Inv_SY_B!$CU307-1,"")</f>
        <v/>
      </c>
      <c r="V307" s="173" t="str">
        <f>IFERROR(Inv_SY_B!V338/Inv_SY_B!$CU307-1,"")</f>
        <v/>
      </c>
      <c r="W307" s="173" t="str">
        <f>IFERROR(Inv_SY_B!W338/Inv_SY_B!$CU307-1,"")</f>
        <v/>
      </c>
      <c r="X307" s="173" t="str">
        <f>IFERROR(Inv_SY_B!X338/Inv_SY_B!$CU307-1,"")</f>
        <v/>
      </c>
      <c r="Y307" s="173" t="str">
        <f>IFERROR(Inv_SY_B!Y338/Inv_SY_B!$CU307-1,"")</f>
        <v/>
      </c>
      <c r="Z307" s="173" t="str">
        <f>IFERROR(Inv_SY_B!Z338/Inv_SY_B!$CU307-1,"")</f>
        <v/>
      </c>
      <c r="AA307" s="173" t="str">
        <f>IFERROR(Inv_SY_B!AA338/Inv_SY_B!$CU307-1,"")</f>
        <v/>
      </c>
      <c r="AB307" s="173" t="str">
        <f>IFERROR(Inv_SY_B!AB338/Inv_SY_B!$CU307-1,"")</f>
        <v/>
      </c>
      <c r="AC307" s="173" t="str">
        <f>IFERROR(Inv_SY_B!AC338/Inv_SY_B!$CU307-1,"")</f>
        <v/>
      </c>
      <c r="AD307" s="173" t="str">
        <f>IFERROR(Inv_SY_B!AD338/Inv_SY_B!$CU307-1,"")</f>
        <v/>
      </c>
      <c r="AE307" s="173" t="str">
        <f>IFERROR(Inv_SY_B!AE338/Inv_SY_B!$CU307-1,"")</f>
        <v/>
      </c>
      <c r="AF307" s="173" t="str">
        <f>IFERROR(Inv_SY_B!AF338/Inv_SY_B!$CU307-1,"")</f>
        <v/>
      </c>
      <c r="AG307" s="173" t="str">
        <f>IFERROR(Inv_SY_B!AG338/Inv_SY_B!$CU307-1,"")</f>
        <v/>
      </c>
      <c r="AH307" s="173" t="str">
        <f>IFERROR(Inv_SY_B!AH338/Inv_SY_B!$CU307-1,"")</f>
        <v/>
      </c>
      <c r="AI307" s="173" t="str">
        <f>IFERROR(Inv_SY_B!AI338/Inv_SY_B!$CU307-1,"")</f>
        <v/>
      </c>
      <c r="AJ307" s="173" t="str">
        <f>IFERROR(Inv_SY_B!AJ338/Inv_SY_B!$CU307-1,"")</f>
        <v/>
      </c>
      <c r="AK307" s="173" t="str">
        <f>IFERROR(Inv_SY_B!AK338/Inv_SY_B!$CU307-1,"")</f>
        <v/>
      </c>
      <c r="AL307" s="173" t="str">
        <f>IFERROR(Inv_SY_B!AL338/Inv_SY_B!$CU307-1,"")</f>
        <v/>
      </c>
      <c r="AM307" s="173" t="str">
        <f>IFERROR(Inv_SY_B!AM338/Inv_SY_B!$CU307-1,"")</f>
        <v/>
      </c>
      <c r="AN307" s="173" t="str">
        <f>IFERROR(Inv_SY_B!AN338/Inv_SY_B!$CU307-1,"")</f>
        <v/>
      </c>
      <c r="AO307" s="173" t="str">
        <f>IFERROR(Inv_SY_B!AO338/Inv_SY_B!$CU307-1,"")</f>
        <v/>
      </c>
      <c r="AP307" s="173" t="str">
        <f>IFERROR(Inv_SY_B!AP338/Inv_SY_B!$CU307-1,"")</f>
        <v/>
      </c>
      <c r="AQ307" s="173" t="str">
        <f>IFERROR(Inv_SY_B!AQ338/Inv_SY_B!$CU307-1,"")</f>
        <v/>
      </c>
      <c r="AR307" s="173" t="str">
        <f>IFERROR(Inv_SY_B!AR338/Inv_SY_B!$CU307-1,"")</f>
        <v/>
      </c>
      <c r="AS307" s="173" t="str">
        <f>IFERROR(Inv_SY_B!AS338/Inv_SY_B!$CU307-1,"")</f>
        <v/>
      </c>
      <c r="AT307" s="173" t="str">
        <f>IFERROR(Inv_SY_B!AT338/Inv_SY_B!$CU307-1,"")</f>
        <v/>
      </c>
      <c r="AU307" s="173" t="str">
        <f>IFERROR(Inv_SY_B!AU338/Inv_SY_B!$CU307-1,"")</f>
        <v/>
      </c>
      <c r="AV307" s="173" t="str">
        <f>IFERROR(Inv_SY_B!AV338/Inv_SY_B!$CU307-1,"")</f>
        <v/>
      </c>
      <c r="AW307" s="173" t="str">
        <f>IFERROR(Inv_SY_B!AW338/Inv_SY_B!$CU307-1,"")</f>
        <v/>
      </c>
      <c r="AX307" s="173" t="str">
        <f>IFERROR(Inv_SY_B!AX338/Inv_SY_B!$CU307-1,"")</f>
        <v/>
      </c>
      <c r="AY307" s="173" t="str">
        <f>IFERROR(Inv_SY_B!AY338/Inv_SY_B!$CU307-1,"")</f>
        <v/>
      </c>
      <c r="AZ307" s="173" t="str">
        <f>IFERROR(Inv_SY_B!AZ338/Inv_SY_B!$CU307-1,"")</f>
        <v/>
      </c>
      <c r="BA307" s="173" t="str">
        <f>IFERROR(Inv_SY_B!BA338/Inv_SY_B!$CU307-1,"")</f>
        <v/>
      </c>
      <c r="BB307" s="173" t="str">
        <f>IFERROR(Inv_SY_B!BB338/Inv_SY_B!$CU307-1,"")</f>
        <v/>
      </c>
      <c r="BC307" s="173" t="str">
        <f>IFERROR(Inv_SY_B!BC338/Inv_SY_B!$CU307-1,"")</f>
        <v/>
      </c>
      <c r="BD307" s="173" t="str">
        <f>IFERROR(Inv_SY_B!BD338/Inv_SY_B!$CU307-1,"")</f>
        <v/>
      </c>
      <c r="BE307" s="173" t="str">
        <f>IFERROR(Inv_SY_B!BE338/Inv_SY_B!$CU307-1,"")</f>
        <v/>
      </c>
      <c r="BF307" s="173" t="str">
        <f>IFERROR(Inv_SY_B!BF338/Inv_SY_B!$CU307-1,"")</f>
        <v/>
      </c>
      <c r="BG307" s="173" t="str">
        <f>IFERROR(Inv_SY_B!BG338/Inv_SY_B!$CU307-1,"")</f>
        <v/>
      </c>
      <c r="BH307" s="173" t="str">
        <f>IFERROR(Inv_SY_B!BH338/Inv_SY_B!$CU307-1,"")</f>
        <v/>
      </c>
      <c r="BI307" s="173" t="str">
        <f>IFERROR(Inv_SY_B!BI338/Inv_SY_B!$CU307-1,"")</f>
        <v/>
      </c>
      <c r="BJ307" s="173" t="str">
        <f>IFERROR(Inv_SY_B!BJ338/Inv_SY_B!$CU307-1,"")</f>
        <v/>
      </c>
      <c r="BK307" s="173" t="str">
        <f>IFERROR(Inv_SY_B!BK338/Inv_SY_B!$CU307-1,"")</f>
        <v/>
      </c>
      <c r="BL307" s="173" t="str">
        <f>IFERROR(Inv_SY_B!BL338/Inv_SY_B!$CU307-1,"")</f>
        <v/>
      </c>
      <c r="BM307" s="173" t="str">
        <f>IFERROR(Inv_SY_B!BM338/Inv_SY_B!$CU307-1,"")</f>
        <v/>
      </c>
      <c r="BN307" s="173" t="str">
        <f>IFERROR(Inv_SY_B!BN338/Inv_SY_B!$CU307-1,"")</f>
        <v/>
      </c>
      <c r="BO307" s="173" t="str">
        <f>IFERROR(Inv_SY_B!BO338/Inv_SY_B!$CU307-1,"")</f>
        <v/>
      </c>
      <c r="BP307" s="173" t="str">
        <f>IFERROR(Inv_SY_B!BP338/Inv_SY_B!$CU307-1,"")</f>
        <v/>
      </c>
      <c r="BQ307" s="173" t="str">
        <f>IFERROR(Inv_SY_B!BQ338/Inv_SY_B!$CU307-1,"")</f>
        <v/>
      </c>
      <c r="BR307" s="173" t="str">
        <f>IFERROR(Inv_SY_B!BR338/Inv_SY_B!$CU307-1,"")</f>
        <v/>
      </c>
      <c r="BS307" s="173" t="str">
        <f>IFERROR(Inv_SY_B!BS338/Inv_SY_B!$CU307-1,"")</f>
        <v/>
      </c>
      <c r="BT307" s="173" t="str">
        <f>IFERROR(Inv_SY_B!BT338/Inv_SY_B!$CU307-1,"")</f>
        <v/>
      </c>
      <c r="BU307" s="173" t="str">
        <f>IFERROR(Inv_SY_B!BU338/Inv_SY_B!$CU307-1,"")</f>
        <v/>
      </c>
      <c r="BV307" s="173" t="str">
        <f>IFERROR(Inv_SY_B!BV338/Inv_SY_B!$CU307-1,"")</f>
        <v/>
      </c>
      <c r="BW307" s="173" t="str">
        <f>IFERROR(Inv_SY_B!BW338/Inv_SY_B!$CU307-1,"")</f>
        <v/>
      </c>
      <c r="BX307" s="173" t="str">
        <f>IFERROR(Inv_SY_B!BX338/Inv_SY_B!$CU307-1,"")</f>
        <v/>
      </c>
      <c r="BY307" s="173" t="str">
        <f>IFERROR(Inv_SY_B!BY338/Inv_SY_B!$CU307-1,"")</f>
        <v/>
      </c>
      <c r="BZ307" s="173" t="str">
        <f>IFERROR(Inv_SY_B!BZ338/Inv_SY_B!$CU307-1,"")</f>
        <v/>
      </c>
      <c r="CA307" s="173" t="str">
        <f>IFERROR(Inv_SY_B!CA338/Inv_SY_B!$CU307-1,"")</f>
        <v/>
      </c>
      <c r="CB307" s="173" t="str">
        <f>IFERROR(Inv_SY_B!CB338/Inv_SY_B!$CU307-1,"")</f>
        <v/>
      </c>
      <c r="CC307" s="173" t="str">
        <f>IFERROR(Inv_SY_B!CC338/Inv_SY_B!$CU307-1,"")</f>
        <v/>
      </c>
      <c r="CD307" s="173" t="str">
        <f>IFERROR(Inv_SY_B!CD338/Inv_SY_B!$CU307-1,"")</f>
        <v/>
      </c>
      <c r="CE307" s="173" t="str">
        <f>IFERROR(Inv_SY_B!CE338/Inv_SY_B!$CU307-1,"")</f>
        <v/>
      </c>
      <c r="CF307" s="173" t="str">
        <f>IFERROR(Inv_SY_B!CF338/Inv_SY_B!$CU307-1,"")</f>
        <v/>
      </c>
      <c r="CG307" s="173" t="str">
        <f>IFERROR(Inv_SY_B!CG338/Inv_SY_B!$CU307-1,"")</f>
        <v/>
      </c>
      <c r="CH307" s="173" t="str">
        <f>IFERROR(Inv_SY_B!CH338/Inv_SY_B!$CU307-1,"")</f>
        <v/>
      </c>
      <c r="CI307" s="173" t="str">
        <f>IFERROR(Inv_SY_B!CI338/Inv_SY_B!$CU307-1,"")</f>
        <v/>
      </c>
      <c r="CJ307" s="173" t="str">
        <f>IFERROR(Inv_SY_B!CJ338/Inv_SY_B!$CU307-1,"")</f>
        <v/>
      </c>
      <c r="CK307" s="173" t="str">
        <f>IFERROR(Inv_SY_B!CK338/Inv_SY_B!$CU307-1,"")</f>
        <v/>
      </c>
      <c r="CL307" s="173" t="str">
        <f>IFERROR(Inv_SY_B!CL338/Inv_SY_B!$CU307-1,"")</f>
        <v/>
      </c>
      <c r="CM307" s="173" t="str">
        <f>IFERROR(Inv_SY_B!CM338/Inv_SY_B!$CU307-1,"")</f>
        <v/>
      </c>
      <c r="CN307" s="173" t="str">
        <f>IFERROR(Inv_SY_B!CN338/Inv_SY_B!$CU307-1,"")</f>
        <v/>
      </c>
      <c r="CO307" s="173" t="str">
        <f>IFERROR(Inv_SY_B!CO338/Inv_SY_B!$CU307-1,"")</f>
        <v/>
      </c>
      <c r="CP307" s="173" t="str">
        <f>IFERROR(Inv_SY_B!CP338/Inv_SY_B!$CU307-1,"")</f>
        <v/>
      </c>
      <c r="CQ307" s="173" t="str">
        <f>IFERROR(Inv_SY_B!CQ338/Inv_SY_B!$CU307-1,"")</f>
        <v/>
      </c>
      <c r="CR307" s="173" t="str">
        <f>IFERROR(Inv_SY_B!CR338/Inv_SY_B!$CU307-1,"")</f>
        <v/>
      </c>
      <c r="CS307" s="173" t="str">
        <f>IFERROR(Inv_SY_B!CS338/Inv_SY_B!$CU307-1,"")</f>
        <v/>
      </c>
      <c r="CT307" s="173" t="str">
        <f>IFERROR(Inv_SY_B!CT338/Inv_SY_B!$CU307-1,"")</f>
        <v/>
      </c>
      <c r="CU307" s="173"/>
      <c r="CV307" s="173"/>
      <c r="CW307" s="173"/>
      <c r="CX307" s="173"/>
    </row>
    <row r="308" spans="2:102">
      <c r="B308" s="164">
        <f t="shared" si="5"/>
        <v>46000</v>
      </c>
      <c r="C308" s="173" t="str">
        <f>IFERROR(Inv_SY_B!C339/Inv_SY_B!$CU308-1,"")</f>
        <v/>
      </c>
      <c r="D308" s="173" t="str">
        <f>IFERROR(Inv_SY_B!D339/Inv_SY_B!$CU308-1,"")</f>
        <v/>
      </c>
      <c r="E308" s="173" t="str">
        <f>IFERROR(Inv_SY_B!E339/Inv_SY_B!$CU308-1,"")</f>
        <v/>
      </c>
      <c r="F308" s="173" t="str">
        <f>IFERROR(Inv_SY_B!F339/Inv_SY_B!$CU308-1,"")</f>
        <v/>
      </c>
      <c r="G308" s="173" t="str">
        <f>IFERROR(Inv_SY_B!G339/Inv_SY_B!$CU308-1,"")</f>
        <v/>
      </c>
      <c r="H308" s="173" t="str">
        <f>IFERROR(Inv_SY_B!H339/Inv_SY_B!$CU308-1,"")</f>
        <v/>
      </c>
      <c r="I308" s="173" t="str">
        <f>IFERROR(Inv_SY_B!I339/Inv_SY_B!$CU308-1,"")</f>
        <v/>
      </c>
      <c r="J308" s="173" t="str">
        <f>IFERROR(Inv_SY_B!J339/Inv_SY_B!$CU308-1,"")</f>
        <v/>
      </c>
      <c r="K308" s="173" t="str">
        <f>IFERROR(Inv_SY_B!K339/Inv_SY_B!$CU308-1,"")</f>
        <v/>
      </c>
      <c r="L308" s="173" t="str">
        <f>IFERROR(Inv_SY_B!L339/Inv_SY_B!$CU308-1,"")</f>
        <v/>
      </c>
      <c r="M308" s="173" t="str">
        <f>IFERROR(Inv_SY_B!M339/Inv_SY_B!$CU308-1,"")</f>
        <v/>
      </c>
      <c r="N308" s="173" t="str">
        <f>IFERROR(Inv_SY_B!N339/Inv_SY_B!$CU308-1,"")</f>
        <v/>
      </c>
      <c r="O308" s="173" t="str">
        <f>IFERROR(Inv_SY_B!O339/Inv_SY_B!$CU308-1,"")</f>
        <v/>
      </c>
      <c r="P308" s="173" t="str">
        <f>IFERROR(Inv_SY_B!P339/Inv_SY_B!$CU308-1,"")</f>
        <v/>
      </c>
      <c r="Q308" s="173" t="str">
        <f>IFERROR(Inv_SY_B!Q339/Inv_SY_B!$CU308-1,"")</f>
        <v/>
      </c>
      <c r="R308" s="173" t="str">
        <f>IFERROR(Inv_SY_B!R339/Inv_SY_B!$CU308-1,"")</f>
        <v/>
      </c>
      <c r="S308" s="173" t="str">
        <f>IFERROR(Inv_SY_B!S339/Inv_SY_B!$CU308-1,"")</f>
        <v/>
      </c>
      <c r="T308" s="173" t="str">
        <f>IFERROR(Inv_SY_B!T339/Inv_SY_B!$CU308-1,"")</f>
        <v/>
      </c>
      <c r="U308" s="173" t="str">
        <f>IFERROR(Inv_SY_B!U339/Inv_SY_B!$CU308-1,"")</f>
        <v/>
      </c>
      <c r="V308" s="173" t="str">
        <f>IFERROR(Inv_SY_B!V339/Inv_SY_B!$CU308-1,"")</f>
        <v/>
      </c>
      <c r="W308" s="173" t="str">
        <f>IFERROR(Inv_SY_B!W339/Inv_SY_B!$CU308-1,"")</f>
        <v/>
      </c>
      <c r="X308" s="173" t="str">
        <f>IFERROR(Inv_SY_B!X339/Inv_SY_B!$CU308-1,"")</f>
        <v/>
      </c>
      <c r="Y308" s="173" t="str">
        <f>IFERROR(Inv_SY_B!Y339/Inv_SY_B!$CU308-1,"")</f>
        <v/>
      </c>
      <c r="Z308" s="173" t="str">
        <f>IFERROR(Inv_SY_B!Z339/Inv_SY_B!$CU308-1,"")</f>
        <v/>
      </c>
      <c r="AA308" s="173" t="str">
        <f>IFERROR(Inv_SY_B!AA339/Inv_SY_B!$CU308-1,"")</f>
        <v/>
      </c>
      <c r="AB308" s="173" t="str">
        <f>IFERROR(Inv_SY_B!AB339/Inv_SY_B!$CU308-1,"")</f>
        <v/>
      </c>
      <c r="AC308" s="173" t="str">
        <f>IFERROR(Inv_SY_B!AC339/Inv_SY_B!$CU308-1,"")</f>
        <v/>
      </c>
      <c r="AD308" s="173" t="str">
        <f>IFERROR(Inv_SY_B!AD339/Inv_SY_B!$CU308-1,"")</f>
        <v/>
      </c>
      <c r="AE308" s="173" t="str">
        <f>IFERROR(Inv_SY_B!AE339/Inv_SY_B!$CU308-1,"")</f>
        <v/>
      </c>
      <c r="AF308" s="173" t="str">
        <f>IFERROR(Inv_SY_B!AF339/Inv_SY_B!$CU308-1,"")</f>
        <v/>
      </c>
      <c r="AG308" s="173" t="str">
        <f>IFERROR(Inv_SY_B!AG339/Inv_SY_B!$CU308-1,"")</f>
        <v/>
      </c>
      <c r="AH308" s="173" t="str">
        <f>IFERROR(Inv_SY_B!AH339/Inv_SY_B!$CU308-1,"")</f>
        <v/>
      </c>
      <c r="AI308" s="173" t="str">
        <f>IFERROR(Inv_SY_B!AI339/Inv_SY_B!$CU308-1,"")</f>
        <v/>
      </c>
      <c r="AJ308" s="173" t="str">
        <f>IFERROR(Inv_SY_B!AJ339/Inv_SY_B!$CU308-1,"")</f>
        <v/>
      </c>
      <c r="AK308" s="173" t="str">
        <f>IFERROR(Inv_SY_B!AK339/Inv_SY_B!$CU308-1,"")</f>
        <v/>
      </c>
      <c r="AL308" s="173" t="str">
        <f>IFERROR(Inv_SY_B!AL339/Inv_SY_B!$CU308-1,"")</f>
        <v/>
      </c>
      <c r="AM308" s="173" t="str">
        <f>IFERROR(Inv_SY_B!AM339/Inv_SY_B!$CU308-1,"")</f>
        <v/>
      </c>
      <c r="AN308" s="173" t="str">
        <f>IFERROR(Inv_SY_B!AN339/Inv_SY_B!$CU308-1,"")</f>
        <v/>
      </c>
      <c r="AO308" s="173" t="str">
        <f>IFERROR(Inv_SY_B!AO339/Inv_SY_B!$CU308-1,"")</f>
        <v/>
      </c>
      <c r="AP308" s="173" t="str">
        <f>IFERROR(Inv_SY_B!AP339/Inv_SY_B!$CU308-1,"")</f>
        <v/>
      </c>
      <c r="AQ308" s="173" t="str">
        <f>IFERROR(Inv_SY_B!AQ339/Inv_SY_B!$CU308-1,"")</f>
        <v/>
      </c>
      <c r="AR308" s="173" t="str">
        <f>IFERROR(Inv_SY_B!AR339/Inv_SY_B!$CU308-1,"")</f>
        <v/>
      </c>
      <c r="AS308" s="173" t="str">
        <f>IFERROR(Inv_SY_B!AS339/Inv_SY_B!$CU308-1,"")</f>
        <v/>
      </c>
      <c r="AT308" s="173" t="str">
        <f>IFERROR(Inv_SY_B!AT339/Inv_SY_B!$CU308-1,"")</f>
        <v/>
      </c>
      <c r="AU308" s="173" t="str">
        <f>IFERROR(Inv_SY_B!AU339/Inv_SY_B!$CU308-1,"")</f>
        <v/>
      </c>
      <c r="AV308" s="173" t="str">
        <f>IFERROR(Inv_SY_B!AV339/Inv_SY_B!$CU308-1,"")</f>
        <v/>
      </c>
      <c r="AW308" s="173" t="str">
        <f>IFERROR(Inv_SY_B!AW339/Inv_SY_B!$CU308-1,"")</f>
        <v/>
      </c>
      <c r="AX308" s="173" t="str">
        <f>IFERROR(Inv_SY_B!AX339/Inv_SY_B!$CU308-1,"")</f>
        <v/>
      </c>
      <c r="AY308" s="173" t="str">
        <f>IFERROR(Inv_SY_B!AY339/Inv_SY_B!$CU308-1,"")</f>
        <v/>
      </c>
      <c r="AZ308" s="173" t="str">
        <f>IFERROR(Inv_SY_B!AZ339/Inv_SY_B!$CU308-1,"")</f>
        <v/>
      </c>
      <c r="BA308" s="173" t="str">
        <f>IFERROR(Inv_SY_B!BA339/Inv_SY_B!$CU308-1,"")</f>
        <v/>
      </c>
      <c r="BB308" s="173" t="str">
        <f>IFERROR(Inv_SY_B!BB339/Inv_SY_B!$CU308-1,"")</f>
        <v/>
      </c>
      <c r="BC308" s="173" t="str">
        <f>IFERROR(Inv_SY_B!BC339/Inv_SY_B!$CU308-1,"")</f>
        <v/>
      </c>
      <c r="BD308" s="173" t="str">
        <f>IFERROR(Inv_SY_B!BD339/Inv_SY_B!$CU308-1,"")</f>
        <v/>
      </c>
      <c r="BE308" s="173" t="str">
        <f>IFERROR(Inv_SY_B!BE339/Inv_SY_B!$CU308-1,"")</f>
        <v/>
      </c>
      <c r="BF308" s="173" t="str">
        <f>IFERROR(Inv_SY_B!BF339/Inv_SY_B!$CU308-1,"")</f>
        <v/>
      </c>
      <c r="BG308" s="173" t="str">
        <f>IFERROR(Inv_SY_B!BG339/Inv_SY_B!$CU308-1,"")</f>
        <v/>
      </c>
      <c r="BH308" s="173" t="str">
        <f>IFERROR(Inv_SY_B!BH339/Inv_SY_B!$CU308-1,"")</f>
        <v/>
      </c>
      <c r="BI308" s="173" t="str">
        <f>IFERROR(Inv_SY_B!BI339/Inv_SY_B!$CU308-1,"")</f>
        <v/>
      </c>
      <c r="BJ308" s="173" t="str">
        <f>IFERROR(Inv_SY_B!BJ339/Inv_SY_B!$CU308-1,"")</f>
        <v/>
      </c>
      <c r="BK308" s="173" t="str">
        <f>IFERROR(Inv_SY_B!BK339/Inv_SY_B!$CU308-1,"")</f>
        <v/>
      </c>
      <c r="BL308" s="173" t="str">
        <f>IFERROR(Inv_SY_B!BL339/Inv_SY_B!$CU308-1,"")</f>
        <v/>
      </c>
      <c r="BM308" s="173" t="str">
        <f>IFERROR(Inv_SY_B!BM339/Inv_SY_B!$CU308-1,"")</f>
        <v/>
      </c>
      <c r="BN308" s="173" t="str">
        <f>IFERROR(Inv_SY_B!BN339/Inv_SY_B!$CU308-1,"")</f>
        <v/>
      </c>
      <c r="BO308" s="173" t="str">
        <f>IFERROR(Inv_SY_B!BO339/Inv_SY_B!$CU308-1,"")</f>
        <v/>
      </c>
      <c r="BP308" s="173" t="str">
        <f>IFERROR(Inv_SY_B!BP339/Inv_SY_B!$CU308-1,"")</f>
        <v/>
      </c>
      <c r="BQ308" s="173" t="str">
        <f>IFERROR(Inv_SY_B!BQ339/Inv_SY_B!$CU308-1,"")</f>
        <v/>
      </c>
      <c r="BR308" s="173" t="str">
        <f>IFERROR(Inv_SY_B!BR339/Inv_SY_B!$CU308-1,"")</f>
        <v/>
      </c>
      <c r="BS308" s="173" t="str">
        <f>IFERROR(Inv_SY_B!BS339/Inv_SY_B!$CU308-1,"")</f>
        <v/>
      </c>
      <c r="BT308" s="173" t="str">
        <f>IFERROR(Inv_SY_B!BT339/Inv_SY_B!$CU308-1,"")</f>
        <v/>
      </c>
      <c r="BU308" s="173" t="str">
        <f>IFERROR(Inv_SY_B!BU339/Inv_SY_B!$CU308-1,"")</f>
        <v/>
      </c>
      <c r="BV308" s="173" t="str">
        <f>IFERROR(Inv_SY_B!BV339/Inv_SY_B!$CU308-1,"")</f>
        <v/>
      </c>
      <c r="BW308" s="173" t="str">
        <f>IFERROR(Inv_SY_B!BW339/Inv_SY_B!$CU308-1,"")</f>
        <v/>
      </c>
      <c r="BX308" s="173" t="str">
        <f>IFERROR(Inv_SY_B!BX339/Inv_SY_B!$CU308-1,"")</f>
        <v/>
      </c>
      <c r="BY308" s="173" t="str">
        <f>IFERROR(Inv_SY_B!BY339/Inv_SY_B!$CU308-1,"")</f>
        <v/>
      </c>
      <c r="BZ308" s="173" t="str">
        <f>IFERROR(Inv_SY_B!BZ339/Inv_SY_B!$CU308-1,"")</f>
        <v/>
      </c>
      <c r="CA308" s="173" t="str">
        <f>IFERROR(Inv_SY_B!CA339/Inv_SY_B!$CU308-1,"")</f>
        <v/>
      </c>
      <c r="CB308" s="173" t="str">
        <f>IFERROR(Inv_SY_B!CB339/Inv_SY_B!$CU308-1,"")</f>
        <v/>
      </c>
      <c r="CC308" s="173" t="str">
        <f>IFERROR(Inv_SY_B!CC339/Inv_SY_B!$CU308-1,"")</f>
        <v/>
      </c>
      <c r="CD308" s="173" t="str">
        <f>IFERROR(Inv_SY_B!CD339/Inv_SY_B!$CU308-1,"")</f>
        <v/>
      </c>
      <c r="CE308" s="173" t="str">
        <f>IFERROR(Inv_SY_B!CE339/Inv_SY_B!$CU308-1,"")</f>
        <v/>
      </c>
      <c r="CF308" s="173" t="str">
        <f>IFERROR(Inv_SY_B!CF339/Inv_SY_B!$CU308-1,"")</f>
        <v/>
      </c>
      <c r="CG308" s="173" t="str">
        <f>IFERROR(Inv_SY_B!CG339/Inv_SY_B!$CU308-1,"")</f>
        <v/>
      </c>
      <c r="CH308" s="173" t="str">
        <f>IFERROR(Inv_SY_B!CH339/Inv_SY_B!$CU308-1,"")</f>
        <v/>
      </c>
      <c r="CI308" s="173" t="str">
        <f>IFERROR(Inv_SY_B!CI339/Inv_SY_B!$CU308-1,"")</f>
        <v/>
      </c>
      <c r="CJ308" s="173" t="str">
        <f>IFERROR(Inv_SY_B!CJ339/Inv_SY_B!$CU308-1,"")</f>
        <v/>
      </c>
      <c r="CK308" s="173" t="str">
        <f>IFERROR(Inv_SY_B!CK339/Inv_SY_B!$CU308-1,"")</f>
        <v/>
      </c>
      <c r="CL308" s="173" t="str">
        <f>IFERROR(Inv_SY_B!CL339/Inv_SY_B!$CU308-1,"")</f>
        <v/>
      </c>
      <c r="CM308" s="173" t="str">
        <f>IFERROR(Inv_SY_B!CM339/Inv_SY_B!$CU308-1,"")</f>
        <v/>
      </c>
      <c r="CN308" s="173" t="str">
        <f>IFERROR(Inv_SY_B!CN339/Inv_SY_B!$CU308-1,"")</f>
        <v/>
      </c>
      <c r="CO308" s="173" t="str">
        <f>IFERROR(Inv_SY_B!CO339/Inv_SY_B!$CU308-1,"")</f>
        <v/>
      </c>
      <c r="CP308" s="173" t="str">
        <f>IFERROR(Inv_SY_B!CP339/Inv_SY_B!$CU308-1,"")</f>
        <v/>
      </c>
      <c r="CQ308" s="173" t="str">
        <f>IFERROR(Inv_SY_B!CQ339/Inv_SY_B!$CU308-1,"")</f>
        <v/>
      </c>
      <c r="CR308" s="173" t="str">
        <f>IFERROR(Inv_SY_B!CR339/Inv_SY_B!$CU308-1,"")</f>
        <v/>
      </c>
      <c r="CS308" s="173" t="str">
        <f>IFERROR(Inv_SY_B!CS339/Inv_SY_B!$CU308-1,"")</f>
        <v/>
      </c>
      <c r="CT308" s="173" t="str">
        <f>IFERROR(Inv_SY_B!CT339/Inv_SY_B!$CU308-1,"")</f>
        <v/>
      </c>
      <c r="CU308" s="173"/>
      <c r="CV308" s="173"/>
      <c r="CW308" s="173"/>
      <c r="CX308" s="173"/>
    </row>
    <row r="309" spans="2:102">
      <c r="B309" s="164">
        <f t="shared" si="5"/>
        <v>46001</v>
      </c>
      <c r="C309" s="173" t="str">
        <f>IFERROR(Inv_SY_B!C340/Inv_SY_B!$CU309-1,"")</f>
        <v/>
      </c>
      <c r="D309" s="173" t="str">
        <f>IFERROR(Inv_SY_B!D340/Inv_SY_B!$CU309-1,"")</f>
        <v/>
      </c>
      <c r="E309" s="173" t="str">
        <f>IFERROR(Inv_SY_B!E340/Inv_SY_B!$CU309-1,"")</f>
        <v/>
      </c>
      <c r="F309" s="173" t="str">
        <f>IFERROR(Inv_SY_B!F340/Inv_SY_B!$CU309-1,"")</f>
        <v/>
      </c>
      <c r="G309" s="173" t="str">
        <f>IFERROR(Inv_SY_B!G340/Inv_SY_B!$CU309-1,"")</f>
        <v/>
      </c>
      <c r="H309" s="173" t="str">
        <f>IFERROR(Inv_SY_B!H340/Inv_SY_B!$CU309-1,"")</f>
        <v/>
      </c>
      <c r="I309" s="173" t="str">
        <f>IFERROR(Inv_SY_B!I340/Inv_SY_B!$CU309-1,"")</f>
        <v/>
      </c>
      <c r="J309" s="173" t="str">
        <f>IFERROR(Inv_SY_B!J340/Inv_SY_B!$CU309-1,"")</f>
        <v/>
      </c>
      <c r="K309" s="173" t="str">
        <f>IFERROR(Inv_SY_B!K340/Inv_SY_B!$CU309-1,"")</f>
        <v/>
      </c>
      <c r="L309" s="173" t="str">
        <f>IFERROR(Inv_SY_B!L340/Inv_SY_B!$CU309-1,"")</f>
        <v/>
      </c>
      <c r="M309" s="173" t="str">
        <f>IFERROR(Inv_SY_B!M340/Inv_SY_B!$CU309-1,"")</f>
        <v/>
      </c>
      <c r="N309" s="173" t="str">
        <f>IFERROR(Inv_SY_B!N340/Inv_SY_B!$CU309-1,"")</f>
        <v/>
      </c>
      <c r="O309" s="173" t="str">
        <f>IFERROR(Inv_SY_B!O340/Inv_SY_B!$CU309-1,"")</f>
        <v/>
      </c>
      <c r="P309" s="173" t="str">
        <f>IFERROR(Inv_SY_B!P340/Inv_SY_B!$CU309-1,"")</f>
        <v/>
      </c>
      <c r="Q309" s="173" t="str">
        <f>IFERROR(Inv_SY_B!Q340/Inv_SY_B!$CU309-1,"")</f>
        <v/>
      </c>
      <c r="R309" s="173" t="str">
        <f>IFERROR(Inv_SY_B!R340/Inv_SY_B!$CU309-1,"")</f>
        <v/>
      </c>
      <c r="S309" s="173" t="str">
        <f>IFERROR(Inv_SY_B!S340/Inv_SY_B!$CU309-1,"")</f>
        <v/>
      </c>
      <c r="T309" s="173" t="str">
        <f>IFERROR(Inv_SY_B!T340/Inv_SY_B!$CU309-1,"")</f>
        <v/>
      </c>
      <c r="U309" s="173" t="str">
        <f>IFERROR(Inv_SY_B!U340/Inv_SY_B!$CU309-1,"")</f>
        <v/>
      </c>
      <c r="V309" s="173" t="str">
        <f>IFERROR(Inv_SY_B!V340/Inv_SY_B!$CU309-1,"")</f>
        <v/>
      </c>
      <c r="W309" s="173" t="str">
        <f>IFERROR(Inv_SY_B!W340/Inv_SY_B!$CU309-1,"")</f>
        <v/>
      </c>
      <c r="X309" s="173" t="str">
        <f>IFERROR(Inv_SY_B!X340/Inv_SY_B!$CU309-1,"")</f>
        <v/>
      </c>
      <c r="Y309" s="173" t="str">
        <f>IFERROR(Inv_SY_B!Y340/Inv_SY_B!$CU309-1,"")</f>
        <v/>
      </c>
      <c r="Z309" s="173" t="str">
        <f>IFERROR(Inv_SY_B!Z340/Inv_SY_B!$CU309-1,"")</f>
        <v/>
      </c>
      <c r="AA309" s="173" t="str">
        <f>IFERROR(Inv_SY_B!AA340/Inv_SY_B!$CU309-1,"")</f>
        <v/>
      </c>
      <c r="AB309" s="173" t="str">
        <f>IFERROR(Inv_SY_B!AB340/Inv_SY_B!$CU309-1,"")</f>
        <v/>
      </c>
      <c r="AC309" s="173" t="str">
        <f>IFERROR(Inv_SY_B!AC340/Inv_SY_B!$CU309-1,"")</f>
        <v/>
      </c>
      <c r="AD309" s="173" t="str">
        <f>IFERROR(Inv_SY_B!AD340/Inv_SY_B!$CU309-1,"")</f>
        <v/>
      </c>
      <c r="AE309" s="173" t="str">
        <f>IFERROR(Inv_SY_B!AE340/Inv_SY_B!$CU309-1,"")</f>
        <v/>
      </c>
      <c r="AF309" s="173" t="str">
        <f>IFERROR(Inv_SY_B!AF340/Inv_SY_B!$CU309-1,"")</f>
        <v/>
      </c>
      <c r="AG309" s="173" t="str">
        <f>IFERROR(Inv_SY_B!AG340/Inv_SY_B!$CU309-1,"")</f>
        <v/>
      </c>
      <c r="AH309" s="173" t="str">
        <f>IFERROR(Inv_SY_B!AH340/Inv_SY_B!$CU309-1,"")</f>
        <v/>
      </c>
      <c r="AI309" s="173" t="str">
        <f>IFERROR(Inv_SY_B!AI340/Inv_SY_B!$CU309-1,"")</f>
        <v/>
      </c>
      <c r="AJ309" s="173" t="str">
        <f>IFERROR(Inv_SY_B!AJ340/Inv_SY_B!$CU309-1,"")</f>
        <v/>
      </c>
      <c r="AK309" s="173" t="str">
        <f>IFERROR(Inv_SY_B!AK340/Inv_SY_B!$CU309-1,"")</f>
        <v/>
      </c>
      <c r="AL309" s="173" t="str">
        <f>IFERROR(Inv_SY_B!AL340/Inv_SY_B!$CU309-1,"")</f>
        <v/>
      </c>
      <c r="AM309" s="173" t="str">
        <f>IFERROR(Inv_SY_B!AM340/Inv_SY_B!$CU309-1,"")</f>
        <v/>
      </c>
      <c r="AN309" s="173" t="str">
        <f>IFERROR(Inv_SY_B!AN340/Inv_SY_B!$CU309-1,"")</f>
        <v/>
      </c>
      <c r="AO309" s="173" t="str">
        <f>IFERROR(Inv_SY_B!AO340/Inv_SY_B!$CU309-1,"")</f>
        <v/>
      </c>
      <c r="AP309" s="173" t="str">
        <f>IFERROR(Inv_SY_B!AP340/Inv_SY_B!$CU309-1,"")</f>
        <v/>
      </c>
      <c r="AQ309" s="173" t="str">
        <f>IFERROR(Inv_SY_B!AQ340/Inv_SY_B!$CU309-1,"")</f>
        <v/>
      </c>
      <c r="AR309" s="173" t="str">
        <f>IFERROR(Inv_SY_B!AR340/Inv_SY_B!$CU309-1,"")</f>
        <v/>
      </c>
      <c r="AS309" s="173" t="str">
        <f>IFERROR(Inv_SY_B!AS340/Inv_SY_B!$CU309-1,"")</f>
        <v/>
      </c>
      <c r="AT309" s="173" t="str">
        <f>IFERROR(Inv_SY_B!AT340/Inv_SY_B!$CU309-1,"")</f>
        <v/>
      </c>
      <c r="AU309" s="173" t="str">
        <f>IFERROR(Inv_SY_B!AU340/Inv_SY_B!$CU309-1,"")</f>
        <v/>
      </c>
      <c r="AV309" s="173" t="str">
        <f>IFERROR(Inv_SY_B!AV340/Inv_SY_B!$CU309-1,"")</f>
        <v/>
      </c>
      <c r="AW309" s="173" t="str">
        <f>IFERROR(Inv_SY_B!AW340/Inv_SY_B!$CU309-1,"")</f>
        <v/>
      </c>
      <c r="AX309" s="173" t="str">
        <f>IFERROR(Inv_SY_B!AX340/Inv_SY_B!$CU309-1,"")</f>
        <v/>
      </c>
      <c r="AY309" s="173" t="str">
        <f>IFERROR(Inv_SY_B!AY340/Inv_SY_B!$CU309-1,"")</f>
        <v/>
      </c>
      <c r="AZ309" s="173" t="str">
        <f>IFERROR(Inv_SY_B!AZ340/Inv_SY_B!$CU309-1,"")</f>
        <v/>
      </c>
      <c r="BA309" s="173" t="str">
        <f>IFERROR(Inv_SY_B!BA340/Inv_SY_B!$CU309-1,"")</f>
        <v/>
      </c>
      <c r="BB309" s="173" t="str">
        <f>IFERROR(Inv_SY_B!BB340/Inv_SY_B!$CU309-1,"")</f>
        <v/>
      </c>
      <c r="BC309" s="173" t="str">
        <f>IFERROR(Inv_SY_B!BC340/Inv_SY_B!$CU309-1,"")</f>
        <v/>
      </c>
      <c r="BD309" s="173" t="str">
        <f>IFERROR(Inv_SY_B!BD340/Inv_SY_B!$CU309-1,"")</f>
        <v/>
      </c>
      <c r="BE309" s="173" t="str">
        <f>IFERROR(Inv_SY_B!BE340/Inv_SY_B!$CU309-1,"")</f>
        <v/>
      </c>
      <c r="BF309" s="173" t="str">
        <f>IFERROR(Inv_SY_B!BF340/Inv_SY_B!$CU309-1,"")</f>
        <v/>
      </c>
      <c r="BG309" s="173" t="str">
        <f>IFERROR(Inv_SY_B!BG340/Inv_SY_B!$CU309-1,"")</f>
        <v/>
      </c>
      <c r="BH309" s="173" t="str">
        <f>IFERROR(Inv_SY_B!BH340/Inv_SY_B!$CU309-1,"")</f>
        <v/>
      </c>
      <c r="BI309" s="173" t="str">
        <f>IFERROR(Inv_SY_B!BI340/Inv_SY_B!$CU309-1,"")</f>
        <v/>
      </c>
      <c r="BJ309" s="173" t="str">
        <f>IFERROR(Inv_SY_B!BJ340/Inv_SY_B!$CU309-1,"")</f>
        <v/>
      </c>
      <c r="BK309" s="173" t="str">
        <f>IFERROR(Inv_SY_B!BK340/Inv_SY_B!$CU309-1,"")</f>
        <v/>
      </c>
      <c r="BL309" s="173" t="str">
        <f>IFERROR(Inv_SY_B!BL340/Inv_SY_B!$CU309-1,"")</f>
        <v/>
      </c>
      <c r="BM309" s="173" t="str">
        <f>IFERROR(Inv_SY_B!BM340/Inv_SY_B!$CU309-1,"")</f>
        <v/>
      </c>
      <c r="BN309" s="173" t="str">
        <f>IFERROR(Inv_SY_B!BN340/Inv_SY_B!$CU309-1,"")</f>
        <v/>
      </c>
      <c r="BO309" s="173" t="str">
        <f>IFERROR(Inv_SY_B!BO340/Inv_SY_B!$CU309-1,"")</f>
        <v/>
      </c>
      <c r="BP309" s="173" t="str">
        <f>IFERROR(Inv_SY_B!BP340/Inv_SY_B!$CU309-1,"")</f>
        <v/>
      </c>
      <c r="BQ309" s="173" t="str">
        <f>IFERROR(Inv_SY_B!BQ340/Inv_SY_B!$CU309-1,"")</f>
        <v/>
      </c>
      <c r="BR309" s="173" t="str">
        <f>IFERROR(Inv_SY_B!BR340/Inv_SY_B!$CU309-1,"")</f>
        <v/>
      </c>
      <c r="BS309" s="173" t="str">
        <f>IFERROR(Inv_SY_B!BS340/Inv_SY_B!$CU309-1,"")</f>
        <v/>
      </c>
      <c r="BT309" s="173" t="str">
        <f>IFERROR(Inv_SY_B!BT340/Inv_SY_B!$CU309-1,"")</f>
        <v/>
      </c>
      <c r="BU309" s="173" t="str">
        <f>IFERROR(Inv_SY_B!BU340/Inv_SY_B!$CU309-1,"")</f>
        <v/>
      </c>
      <c r="BV309" s="173" t="str">
        <f>IFERROR(Inv_SY_B!BV340/Inv_SY_B!$CU309-1,"")</f>
        <v/>
      </c>
      <c r="BW309" s="173" t="str">
        <f>IFERROR(Inv_SY_B!BW340/Inv_SY_B!$CU309-1,"")</f>
        <v/>
      </c>
      <c r="BX309" s="173" t="str">
        <f>IFERROR(Inv_SY_B!BX340/Inv_SY_B!$CU309-1,"")</f>
        <v/>
      </c>
      <c r="BY309" s="173" t="str">
        <f>IFERROR(Inv_SY_B!BY340/Inv_SY_B!$CU309-1,"")</f>
        <v/>
      </c>
      <c r="BZ309" s="173" t="str">
        <f>IFERROR(Inv_SY_B!BZ340/Inv_SY_B!$CU309-1,"")</f>
        <v/>
      </c>
      <c r="CA309" s="173" t="str">
        <f>IFERROR(Inv_SY_B!CA340/Inv_SY_B!$CU309-1,"")</f>
        <v/>
      </c>
      <c r="CB309" s="173" t="str">
        <f>IFERROR(Inv_SY_B!CB340/Inv_SY_B!$CU309-1,"")</f>
        <v/>
      </c>
      <c r="CC309" s="173" t="str">
        <f>IFERROR(Inv_SY_B!CC340/Inv_SY_B!$CU309-1,"")</f>
        <v/>
      </c>
      <c r="CD309" s="173" t="str">
        <f>IFERROR(Inv_SY_B!CD340/Inv_SY_B!$CU309-1,"")</f>
        <v/>
      </c>
      <c r="CE309" s="173" t="str">
        <f>IFERROR(Inv_SY_B!CE340/Inv_SY_B!$CU309-1,"")</f>
        <v/>
      </c>
      <c r="CF309" s="173" t="str">
        <f>IFERROR(Inv_SY_B!CF340/Inv_SY_B!$CU309-1,"")</f>
        <v/>
      </c>
      <c r="CG309" s="173" t="str">
        <f>IFERROR(Inv_SY_B!CG340/Inv_SY_B!$CU309-1,"")</f>
        <v/>
      </c>
      <c r="CH309" s="173" t="str">
        <f>IFERROR(Inv_SY_B!CH340/Inv_SY_B!$CU309-1,"")</f>
        <v/>
      </c>
      <c r="CI309" s="173" t="str">
        <f>IFERROR(Inv_SY_B!CI340/Inv_SY_B!$CU309-1,"")</f>
        <v/>
      </c>
      <c r="CJ309" s="173" t="str">
        <f>IFERROR(Inv_SY_B!CJ340/Inv_SY_B!$CU309-1,"")</f>
        <v/>
      </c>
      <c r="CK309" s="173" t="str">
        <f>IFERROR(Inv_SY_B!CK340/Inv_SY_B!$CU309-1,"")</f>
        <v/>
      </c>
      <c r="CL309" s="173" t="str">
        <f>IFERROR(Inv_SY_B!CL340/Inv_SY_B!$CU309-1,"")</f>
        <v/>
      </c>
      <c r="CM309" s="173" t="str">
        <f>IFERROR(Inv_SY_B!CM340/Inv_SY_B!$CU309-1,"")</f>
        <v/>
      </c>
      <c r="CN309" s="173" t="str">
        <f>IFERROR(Inv_SY_B!CN340/Inv_SY_B!$CU309-1,"")</f>
        <v/>
      </c>
      <c r="CO309" s="173" t="str">
        <f>IFERROR(Inv_SY_B!CO340/Inv_SY_B!$CU309-1,"")</f>
        <v/>
      </c>
      <c r="CP309" s="173" t="str">
        <f>IFERROR(Inv_SY_B!CP340/Inv_SY_B!$CU309-1,"")</f>
        <v/>
      </c>
      <c r="CQ309" s="173" t="str">
        <f>IFERROR(Inv_SY_B!CQ340/Inv_SY_B!$CU309-1,"")</f>
        <v/>
      </c>
      <c r="CR309" s="173" t="str">
        <f>IFERROR(Inv_SY_B!CR340/Inv_SY_B!$CU309-1,"")</f>
        <v/>
      </c>
      <c r="CS309" s="173" t="str">
        <f>IFERROR(Inv_SY_B!CS340/Inv_SY_B!$CU309-1,"")</f>
        <v/>
      </c>
      <c r="CT309" s="173" t="str">
        <f>IFERROR(Inv_SY_B!CT340/Inv_SY_B!$CU309-1,"")</f>
        <v/>
      </c>
      <c r="CU309" s="173"/>
      <c r="CV309" s="173"/>
      <c r="CW309" s="173"/>
      <c r="CX309" s="173"/>
    </row>
    <row r="310" spans="2:102">
      <c r="B310" s="164">
        <f t="shared" si="5"/>
        <v>46002</v>
      </c>
      <c r="C310" s="173" t="str">
        <f>IFERROR(Inv_SY_B!C341/Inv_SY_B!$CU310-1,"")</f>
        <v/>
      </c>
      <c r="D310" s="173" t="str">
        <f>IFERROR(Inv_SY_B!D341/Inv_SY_B!$CU310-1,"")</f>
        <v/>
      </c>
      <c r="E310" s="173" t="str">
        <f>IFERROR(Inv_SY_B!E341/Inv_SY_B!$CU310-1,"")</f>
        <v/>
      </c>
      <c r="F310" s="173" t="str">
        <f>IFERROR(Inv_SY_B!F341/Inv_SY_B!$CU310-1,"")</f>
        <v/>
      </c>
      <c r="G310" s="173" t="str">
        <f>IFERROR(Inv_SY_B!G341/Inv_SY_B!$CU310-1,"")</f>
        <v/>
      </c>
      <c r="H310" s="173" t="str">
        <f>IFERROR(Inv_SY_B!H341/Inv_SY_B!$CU310-1,"")</f>
        <v/>
      </c>
      <c r="I310" s="173" t="str">
        <f>IFERROR(Inv_SY_B!I341/Inv_SY_B!$CU310-1,"")</f>
        <v/>
      </c>
      <c r="J310" s="173" t="str">
        <f>IFERROR(Inv_SY_B!J341/Inv_SY_B!$CU310-1,"")</f>
        <v/>
      </c>
      <c r="K310" s="173" t="str">
        <f>IFERROR(Inv_SY_B!K341/Inv_SY_B!$CU310-1,"")</f>
        <v/>
      </c>
      <c r="L310" s="173" t="str">
        <f>IFERROR(Inv_SY_B!L341/Inv_SY_B!$CU310-1,"")</f>
        <v/>
      </c>
      <c r="M310" s="173" t="str">
        <f>IFERROR(Inv_SY_B!M341/Inv_SY_B!$CU310-1,"")</f>
        <v/>
      </c>
      <c r="N310" s="173" t="str">
        <f>IFERROR(Inv_SY_B!N341/Inv_SY_B!$CU310-1,"")</f>
        <v/>
      </c>
      <c r="O310" s="173" t="str">
        <f>IFERROR(Inv_SY_B!O341/Inv_SY_B!$CU310-1,"")</f>
        <v/>
      </c>
      <c r="P310" s="173" t="str">
        <f>IFERROR(Inv_SY_B!P341/Inv_SY_B!$CU310-1,"")</f>
        <v/>
      </c>
      <c r="Q310" s="173" t="str">
        <f>IFERROR(Inv_SY_B!Q341/Inv_SY_B!$CU310-1,"")</f>
        <v/>
      </c>
      <c r="R310" s="173" t="str">
        <f>IFERROR(Inv_SY_B!R341/Inv_SY_B!$CU310-1,"")</f>
        <v/>
      </c>
      <c r="S310" s="173" t="str">
        <f>IFERROR(Inv_SY_B!S341/Inv_SY_B!$CU310-1,"")</f>
        <v/>
      </c>
      <c r="T310" s="173" t="str">
        <f>IFERROR(Inv_SY_B!T341/Inv_SY_B!$CU310-1,"")</f>
        <v/>
      </c>
      <c r="U310" s="173" t="str">
        <f>IFERROR(Inv_SY_B!U341/Inv_SY_B!$CU310-1,"")</f>
        <v/>
      </c>
      <c r="V310" s="173" t="str">
        <f>IFERROR(Inv_SY_B!V341/Inv_SY_B!$CU310-1,"")</f>
        <v/>
      </c>
      <c r="W310" s="173" t="str">
        <f>IFERROR(Inv_SY_B!W341/Inv_SY_B!$CU310-1,"")</f>
        <v/>
      </c>
      <c r="X310" s="173" t="str">
        <f>IFERROR(Inv_SY_B!X341/Inv_SY_B!$CU310-1,"")</f>
        <v/>
      </c>
      <c r="Y310" s="173" t="str">
        <f>IFERROR(Inv_SY_B!Y341/Inv_SY_B!$CU310-1,"")</f>
        <v/>
      </c>
      <c r="Z310" s="173" t="str">
        <f>IFERROR(Inv_SY_B!Z341/Inv_SY_B!$CU310-1,"")</f>
        <v/>
      </c>
      <c r="AA310" s="173" t="str">
        <f>IFERROR(Inv_SY_B!AA341/Inv_SY_B!$CU310-1,"")</f>
        <v/>
      </c>
      <c r="AB310" s="173" t="str">
        <f>IFERROR(Inv_SY_B!AB341/Inv_SY_B!$CU310-1,"")</f>
        <v/>
      </c>
      <c r="AC310" s="173" t="str">
        <f>IFERROR(Inv_SY_B!AC341/Inv_SY_B!$CU310-1,"")</f>
        <v/>
      </c>
      <c r="AD310" s="173" t="str">
        <f>IFERROR(Inv_SY_B!AD341/Inv_SY_B!$CU310-1,"")</f>
        <v/>
      </c>
      <c r="AE310" s="173" t="str">
        <f>IFERROR(Inv_SY_B!AE341/Inv_SY_B!$CU310-1,"")</f>
        <v/>
      </c>
      <c r="AF310" s="173" t="str">
        <f>IFERROR(Inv_SY_B!AF341/Inv_SY_B!$CU310-1,"")</f>
        <v/>
      </c>
      <c r="AG310" s="173" t="str">
        <f>IFERROR(Inv_SY_B!AG341/Inv_SY_B!$CU310-1,"")</f>
        <v/>
      </c>
      <c r="AH310" s="173" t="str">
        <f>IFERROR(Inv_SY_B!AH341/Inv_SY_B!$CU310-1,"")</f>
        <v/>
      </c>
      <c r="AI310" s="173" t="str">
        <f>IFERROR(Inv_SY_B!AI341/Inv_SY_B!$CU310-1,"")</f>
        <v/>
      </c>
      <c r="AJ310" s="173" t="str">
        <f>IFERROR(Inv_SY_B!AJ341/Inv_SY_B!$CU310-1,"")</f>
        <v/>
      </c>
      <c r="AK310" s="173" t="str">
        <f>IFERROR(Inv_SY_B!AK341/Inv_SY_B!$CU310-1,"")</f>
        <v/>
      </c>
      <c r="AL310" s="173" t="str">
        <f>IFERROR(Inv_SY_B!AL341/Inv_SY_B!$CU310-1,"")</f>
        <v/>
      </c>
      <c r="AM310" s="173" t="str">
        <f>IFERROR(Inv_SY_B!AM341/Inv_SY_B!$CU310-1,"")</f>
        <v/>
      </c>
      <c r="AN310" s="173" t="str">
        <f>IFERROR(Inv_SY_B!AN341/Inv_SY_B!$CU310-1,"")</f>
        <v/>
      </c>
      <c r="AO310" s="173" t="str">
        <f>IFERROR(Inv_SY_B!AO341/Inv_SY_B!$CU310-1,"")</f>
        <v/>
      </c>
      <c r="AP310" s="173" t="str">
        <f>IFERROR(Inv_SY_B!AP341/Inv_SY_B!$CU310-1,"")</f>
        <v/>
      </c>
      <c r="AQ310" s="173" t="str">
        <f>IFERROR(Inv_SY_B!AQ341/Inv_SY_B!$CU310-1,"")</f>
        <v/>
      </c>
      <c r="AR310" s="173" t="str">
        <f>IFERROR(Inv_SY_B!AR341/Inv_SY_B!$CU310-1,"")</f>
        <v/>
      </c>
      <c r="AS310" s="173" t="str">
        <f>IFERROR(Inv_SY_B!AS341/Inv_SY_B!$CU310-1,"")</f>
        <v/>
      </c>
      <c r="AT310" s="173" t="str">
        <f>IFERROR(Inv_SY_B!AT341/Inv_SY_B!$CU310-1,"")</f>
        <v/>
      </c>
      <c r="AU310" s="173" t="str">
        <f>IFERROR(Inv_SY_B!AU341/Inv_SY_B!$CU310-1,"")</f>
        <v/>
      </c>
      <c r="AV310" s="173" t="str">
        <f>IFERROR(Inv_SY_B!AV341/Inv_SY_B!$CU310-1,"")</f>
        <v/>
      </c>
      <c r="AW310" s="173" t="str">
        <f>IFERROR(Inv_SY_B!AW341/Inv_SY_B!$CU310-1,"")</f>
        <v/>
      </c>
      <c r="AX310" s="173" t="str">
        <f>IFERROR(Inv_SY_B!AX341/Inv_SY_B!$CU310-1,"")</f>
        <v/>
      </c>
      <c r="AY310" s="173" t="str">
        <f>IFERROR(Inv_SY_B!AY341/Inv_SY_B!$CU310-1,"")</f>
        <v/>
      </c>
      <c r="AZ310" s="173" t="str">
        <f>IFERROR(Inv_SY_B!AZ341/Inv_SY_B!$CU310-1,"")</f>
        <v/>
      </c>
      <c r="BA310" s="173" t="str">
        <f>IFERROR(Inv_SY_B!BA341/Inv_SY_B!$CU310-1,"")</f>
        <v/>
      </c>
      <c r="BB310" s="173" t="str">
        <f>IFERROR(Inv_SY_B!BB341/Inv_SY_B!$CU310-1,"")</f>
        <v/>
      </c>
      <c r="BC310" s="173" t="str">
        <f>IFERROR(Inv_SY_B!BC341/Inv_SY_B!$CU310-1,"")</f>
        <v/>
      </c>
      <c r="BD310" s="173" t="str">
        <f>IFERROR(Inv_SY_B!BD341/Inv_SY_B!$CU310-1,"")</f>
        <v/>
      </c>
      <c r="BE310" s="173" t="str">
        <f>IFERROR(Inv_SY_B!BE341/Inv_SY_B!$CU310-1,"")</f>
        <v/>
      </c>
      <c r="BF310" s="173" t="str">
        <f>IFERROR(Inv_SY_B!BF341/Inv_SY_B!$CU310-1,"")</f>
        <v/>
      </c>
      <c r="BG310" s="173" t="str">
        <f>IFERROR(Inv_SY_B!BG341/Inv_SY_B!$CU310-1,"")</f>
        <v/>
      </c>
      <c r="BH310" s="173" t="str">
        <f>IFERROR(Inv_SY_B!BH341/Inv_SY_B!$CU310-1,"")</f>
        <v/>
      </c>
      <c r="BI310" s="173" t="str">
        <f>IFERROR(Inv_SY_B!BI341/Inv_SY_B!$CU310-1,"")</f>
        <v/>
      </c>
      <c r="BJ310" s="173" t="str">
        <f>IFERROR(Inv_SY_B!BJ341/Inv_SY_B!$CU310-1,"")</f>
        <v/>
      </c>
      <c r="BK310" s="173" t="str">
        <f>IFERROR(Inv_SY_B!BK341/Inv_SY_B!$CU310-1,"")</f>
        <v/>
      </c>
      <c r="BL310" s="173" t="str">
        <f>IFERROR(Inv_SY_B!BL341/Inv_SY_B!$CU310-1,"")</f>
        <v/>
      </c>
      <c r="BM310" s="173" t="str">
        <f>IFERROR(Inv_SY_B!BM341/Inv_SY_B!$CU310-1,"")</f>
        <v/>
      </c>
      <c r="BN310" s="173" t="str">
        <f>IFERROR(Inv_SY_B!BN341/Inv_SY_B!$CU310-1,"")</f>
        <v/>
      </c>
      <c r="BO310" s="173" t="str">
        <f>IFERROR(Inv_SY_B!BO341/Inv_SY_B!$CU310-1,"")</f>
        <v/>
      </c>
      <c r="BP310" s="173" t="str">
        <f>IFERROR(Inv_SY_B!BP341/Inv_SY_B!$CU310-1,"")</f>
        <v/>
      </c>
      <c r="BQ310" s="173" t="str">
        <f>IFERROR(Inv_SY_B!BQ341/Inv_SY_B!$CU310-1,"")</f>
        <v/>
      </c>
      <c r="BR310" s="173" t="str">
        <f>IFERROR(Inv_SY_B!BR341/Inv_SY_B!$CU310-1,"")</f>
        <v/>
      </c>
      <c r="BS310" s="173" t="str">
        <f>IFERROR(Inv_SY_B!BS341/Inv_SY_B!$CU310-1,"")</f>
        <v/>
      </c>
      <c r="BT310" s="173" t="str">
        <f>IFERROR(Inv_SY_B!BT341/Inv_SY_B!$CU310-1,"")</f>
        <v/>
      </c>
      <c r="BU310" s="173" t="str">
        <f>IFERROR(Inv_SY_B!BU341/Inv_SY_B!$CU310-1,"")</f>
        <v/>
      </c>
      <c r="BV310" s="173" t="str">
        <f>IFERROR(Inv_SY_B!BV341/Inv_SY_B!$CU310-1,"")</f>
        <v/>
      </c>
      <c r="BW310" s="173" t="str">
        <f>IFERROR(Inv_SY_B!BW341/Inv_SY_B!$CU310-1,"")</f>
        <v/>
      </c>
      <c r="BX310" s="173" t="str">
        <f>IFERROR(Inv_SY_B!BX341/Inv_SY_B!$CU310-1,"")</f>
        <v/>
      </c>
      <c r="BY310" s="173" t="str">
        <f>IFERROR(Inv_SY_B!BY341/Inv_SY_B!$CU310-1,"")</f>
        <v/>
      </c>
      <c r="BZ310" s="173" t="str">
        <f>IFERROR(Inv_SY_B!BZ341/Inv_SY_B!$CU310-1,"")</f>
        <v/>
      </c>
      <c r="CA310" s="173" t="str">
        <f>IFERROR(Inv_SY_B!CA341/Inv_SY_B!$CU310-1,"")</f>
        <v/>
      </c>
      <c r="CB310" s="173" t="str">
        <f>IFERROR(Inv_SY_B!CB341/Inv_SY_B!$CU310-1,"")</f>
        <v/>
      </c>
      <c r="CC310" s="173" t="str">
        <f>IFERROR(Inv_SY_B!CC341/Inv_SY_B!$CU310-1,"")</f>
        <v/>
      </c>
      <c r="CD310" s="173" t="str">
        <f>IFERROR(Inv_SY_B!CD341/Inv_SY_B!$CU310-1,"")</f>
        <v/>
      </c>
      <c r="CE310" s="173" t="str">
        <f>IFERROR(Inv_SY_B!CE341/Inv_SY_B!$CU310-1,"")</f>
        <v/>
      </c>
      <c r="CF310" s="173" t="str">
        <f>IFERROR(Inv_SY_B!CF341/Inv_SY_B!$CU310-1,"")</f>
        <v/>
      </c>
      <c r="CG310" s="173" t="str">
        <f>IFERROR(Inv_SY_B!CG341/Inv_SY_B!$CU310-1,"")</f>
        <v/>
      </c>
      <c r="CH310" s="173" t="str">
        <f>IFERROR(Inv_SY_B!CH341/Inv_SY_B!$CU310-1,"")</f>
        <v/>
      </c>
      <c r="CI310" s="173" t="str">
        <f>IFERROR(Inv_SY_B!CI341/Inv_SY_B!$CU310-1,"")</f>
        <v/>
      </c>
      <c r="CJ310" s="173" t="str">
        <f>IFERROR(Inv_SY_B!CJ341/Inv_SY_B!$CU310-1,"")</f>
        <v/>
      </c>
      <c r="CK310" s="173" t="str">
        <f>IFERROR(Inv_SY_B!CK341/Inv_SY_B!$CU310-1,"")</f>
        <v/>
      </c>
      <c r="CL310" s="173" t="str">
        <f>IFERROR(Inv_SY_B!CL341/Inv_SY_B!$CU310-1,"")</f>
        <v/>
      </c>
      <c r="CM310" s="173" t="str">
        <f>IFERROR(Inv_SY_B!CM341/Inv_SY_B!$CU310-1,"")</f>
        <v/>
      </c>
      <c r="CN310" s="173" t="str">
        <f>IFERROR(Inv_SY_B!CN341/Inv_SY_B!$CU310-1,"")</f>
        <v/>
      </c>
      <c r="CO310" s="173" t="str">
        <f>IFERROR(Inv_SY_B!CO341/Inv_SY_B!$CU310-1,"")</f>
        <v/>
      </c>
      <c r="CP310" s="173" t="str">
        <f>IFERROR(Inv_SY_B!CP341/Inv_SY_B!$CU310-1,"")</f>
        <v/>
      </c>
      <c r="CQ310" s="173" t="str">
        <f>IFERROR(Inv_SY_B!CQ341/Inv_SY_B!$CU310-1,"")</f>
        <v/>
      </c>
      <c r="CR310" s="173" t="str">
        <f>IFERROR(Inv_SY_B!CR341/Inv_SY_B!$CU310-1,"")</f>
        <v/>
      </c>
      <c r="CS310" s="173" t="str">
        <f>IFERROR(Inv_SY_B!CS341/Inv_SY_B!$CU310-1,"")</f>
        <v/>
      </c>
      <c r="CT310" s="173" t="str">
        <f>IFERROR(Inv_SY_B!CT341/Inv_SY_B!$CU310-1,"")</f>
        <v/>
      </c>
      <c r="CU310" s="173"/>
      <c r="CV310" s="173"/>
      <c r="CW310" s="173"/>
      <c r="CX310" s="173"/>
    </row>
    <row r="311" spans="2:102">
      <c r="B311" s="164">
        <f t="shared" si="5"/>
        <v>46003</v>
      </c>
      <c r="C311" s="173" t="str">
        <f>IFERROR(Inv_SY_B!C342/Inv_SY_B!$CU311-1,"")</f>
        <v/>
      </c>
      <c r="D311" s="173" t="str">
        <f>IFERROR(Inv_SY_B!D342/Inv_SY_B!$CU311-1,"")</f>
        <v/>
      </c>
      <c r="E311" s="173" t="str">
        <f>IFERROR(Inv_SY_B!E342/Inv_SY_B!$CU311-1,"")</f>
        <v/>
      </c>
      <c r="F311" s="173" t="str">
        <f>IFERROR(Inv_SY_B!F342/Inv_SY_B!$CU311-1,"")</f>
        <v/>
      </c>
      <c r="G311" s="173" t="str">
        <f>IFERROR(Inv_SY_B!G342/Inv_SY_B!$CU311-1,"")</f>
        <v/>
      </c>
      <c r="H311" s="173" t="str">
        <f>IFERROR(Inv_SY_B!H342/Inv_SY_B!$CU311-1,"")</f>
        <v/>
      </c>
      <c r="I311" s="173" t="str">
        <f>IFERROR(Inv_SY_B!I342/Inv_SY_B!$CU311-1,"")</f>
        <v/>
      </c>
      <c r="J311" s="173" t="str">
        <f>IFERROR(Inv_SY_B!J342/Inv_SY_B!$CU311-1,"")</f>
        <v/>
      </c>
      <c r="K311" s="173" t="str">
        <f>IFERROR(Inv_SY_B!K342/Inv_SY_B!$CU311-1,"")</f>
        <v/>
      </c>
      <c r="L311" s="173" t="str">
        <f>IFERROR(Inv_SY_B!L342/Inv_SY_B!$CU311-1,"")</f>
        <v/>
      </c>
      <c r="M311" s="173" t="str">
        <f>IFERROR(Inv_SY_B!M342/Inv_SY_B!$CU311-1,"")</f>
        <v/>
      </c>
      <c r="N311" s="173" t="str">
        <f>IFERROR(Inv_SY_B!N342/Inv_SY_B!$CU311-1,"")</f>
        <v/>
      </c>
      <c r="O311" s="173" t="str">
        <f>IFERROR(Inv_SY_B!O342/Inv_SY_B!$CU311-1,"")</f>
        <v/>
      </c>
      <c r="P311" s="173" t="str">
        <f>IFERROR(Inv_SY_B!P342/Inv_SY_B!$CU311-1,"")</f>
        <v/>
      </c>
      <c r="Q311" s="173" t="str">
        <f>IFERROR(Inv_SY_B!Q342/Inv_SY_B!$CU311-1,"")</f>
        <v/>
      </c>
      <c r="R311" s="173" t="str">
        <f>IFERROR(Inv_SY_B!R342/Inv_SY_B!$CU311-1,"")</f>
        <v/>
      </c>
      <c r="S311" s="173" t="str">
        <f>IFERROR(Inv_SY_B!S342/Inv_SY_B!$CU311-1,"")</f>
        <v/>
      </c>
      <c r="T311" s="173" t="str">
        <f>IFERROR(Inv_SY_B!T342/Inv_SY_B!$CU311-1,"")</f>
        <v/>
      </c>
      <c r="U311" s="173" t="str">
        <f>IFERROR(Inv_SY_B!U342/Inv_SY_B!$CU311-1,"")</f>
        <v/>
      </c>
      <c r="V311" s="173" t="str">
        <f>IFERROR(Inv_SY_B!V342/Inv_SY_B!$CU311-1,"")</f>
        <v/>
      </c>
      <c r="W311" s="173" t="str">
        <f>IFERROR(Inv_SY_B!W342/Inv_SY_B!$CU311-1,"")</f>
        <v/>
      </c>
      <c r="X311" s="173" t="str">
        <f>IFERROR(Inv_SY_B!X342/Inv_SY_B!$CU311-1,"")</f>
        <v/>
      </c>
      <c r="Y311" s="173" t="str">
        <f>IFERROR(Inv_SY_B!Y342/Inv_SY_B!$CU311-1,"")</f>
        <v/>
      </c>
      <c r="Z311" s="173" t="str">
        <f>IFERROR(Inv_SY_B!Z342/Inv_SY_B!$CU311-1,"")</f>
        <v/>
      </c>
      <c r="AA311" s="173" t="str">
        <f>IFERROR(Inv_SY_B!AA342/Inv_SY_B!$CU311-1,"")</f>
        <v/>
      </c>
      <c r="AB311" s="173" t="str">
        <f>IFERROR(Inv_SY_B!AB342/Inv_SY_B!$CU311-1,"")</f>
        <v/>
      </c>
      <c r="AC311" s="173" t="str">
        <f>IFERROR(Inv_SY_B!AC342/Inv_SY_B!$CU311-1,"")</f>
        <v/>
      </c>
      <c r="AD311" s="173" t="str">
        <f>IFERROR(Inv_SY_B!AD342/Inv_SY_B!$CU311-1,"")</f>
        <v/>
      </c>
      <c r="AE311" s="173" t="str">
        <f>IFERROR(Inv_SY_B!AE342/Inv_SY_B!$CU311-1,"")</f>
        <v/>
      </c>
      <c r="AF311" s="173" t="str">
        <f>IFERROR(Inv_SY_B!AF342/Inv_SY_B!$CU311-1,"")</f>
        <v/>
      </c>
      <c r="AG311" s="173" t="str">
        <f>IFERROR(Inv_SY_B!AG342/Inv_SY_B!$CU311-1,"")</f>
        <v/>
      </c>
      <c r="AH311" s="173" t="str">
        <f>IFERROR(Inv_SY_B!AH342/Inv_SY_B!$CU311-1,"")</f>
        <v/>
      </c>
      <c r="AI311" s="173" t="str">
        <f>IFERROR(Inv_SY_B!AI342/Inv_SY_B!$CU311-1,"")</f>
        <v/>
      </c>
      <c r="AJ311" s="173" t="str">
        <f>IFERROR(Inv_SY_B!AJ342/Inv_SY_B!$CU311-1,"")</f>
        <v/>
      </c>
      <c r="AK311" s="173" t="str">
        <f>IFERROR(Inv_SY_B!AK342/Inv_SY_B!$CU311-1,"")</f>
        <v/>
      </c>
      <c r="AL311" s="173" t="str">
        <f>IFERROR(Inv_SY_B!AL342/Inv_SY_B!$CU311-1,"")</f>
        <v/>
      </c>
      <c r="AM311" s="173" t="str">
        <f>IFERROR(Inv_SY_B!AM342/Inv_SY_B!$CU311-1,"")</f>
        <v/>
      </c>
      <c r="AN311" s="173" t="str">
        <f>IFERROR(Inv_SY_B!AN342/Inv_SY_B!$CU311-1,"")</f>
        <v/>
      </c>
      <c r="AO311" s="173" t="str">
        <f>IFERROR(Inv_SY_B!AO342/Inv_SY_B!$CU311-1,"")</f>
        <v/>
      </c>
      <c r="AP311" s="173" t="str">
        <f>IFERROR(Inv_SY_B!AP342/Inv_SY_B!$CU311-1,"")</f>
        <v/>
      </c>
      <c r="AQ311" s="173" t="str">
        <f>IFERROR(Inv_SY_B!AQ342/Inv_SY_B!$CU311-1,"")</f>
        <v/>
      </c>
      <c r="AR311" s="173" t="str">
        <f>IFERROR(Inv_SY_B!AR342/Inv_SY_B!$CU311-1,"")</f>
        <v/>
      </c>
      <c r="AS311" s="173" t="str">
        <f>IFERROR(Inv_SY_B!AS342/Inv_SY_B!$CU311-1,"")</f>
        <v/>
      </c>
      <c r="AT311" s="173" t="str">
        <f>IFERROR(Inv_SY_B!AT342/Inv_SY_B!$CU311-1,"")</f>
        <v/>
      </c>
      <c r="AU311" s="173" t="str">
        <f>IFERROR(Inv_SY_B!AU342/Inv_SY_B!$CU311-1,"")</f>
        <v/>
      </c>
      <c r="AV311" s="173" t="str">
        <f>IFERROR(Inv_SY_B!AV342/Inv_SY_B!$CU311-1,"")</f>
        <v/>
      </c>
      <c r="AW311" s="173" t="str">
        <f>IFERROR(Inv_SY_B!AW342/Inv_SY_B!$CU311-1,"")</f>
        <v/>
      </c>
      <c r="AX311" s="173" t="str">
        <f>IFERROR(Inv_SY_B!AX342/Inv_SY_B!$CU311-1,"")</f>
        <v/>
      </c>
      <c r="AY311" s="173" t="str">
        <f>IFERROR(Inv_SY_B!AY342/Inv_SY_B!$CU311-1,"")</f>
        <v/>
      </c>
      <c r="AZ311" s="173" t="str">
        <f>IFERROR(Inv_SY_B!AZ342/Inv_SY_B!$CU311-1,"")</f>
        <v/>
      </c>
      <c r="BA311" s="173" t="str">
        <f>IFERROR(Inv_SY_B!BA342/Inv_SY_B!$CU311-1,"")</f>
        <v/>
      </c>
      <c r="BB311" s="173" t="str">
        <f>IFERROR(Inv_SY_B!BB342/Inv_SY_B!$CU311-1,"")</f>
        <v/>
      </c>
      <c r="BC311" s="173" t="str">
        <f>IFERROR(Inv_SY_B!BC342/Inv_SY_B!$CU311-1,"")</f>
        <v/>
      </c>
      <c r="BD311" s="173" t="str">
        <f>IFERROR(Inv_SY_B!BD342/Inv_SY_B!$CU311-1,"")</f>
        <v/>
      </c>
      <c r="BE311" s="173" t="str">
        <f>IFERROR(Inv_SY_B!BE342/Inv_SY_B!$CU311-1,"")</f>
        <v/>
      </c>
      <c r="BF311" s="173" t="str">
        <f>IFERROR(Inv_SY_B!BF342/Inv_SY_B!$CU311-1,"")</f>
        <v/>
      </c>
      <c r="BG311" s="173" t="str">
        <f>IFERROR(Inv_SY_B!BG342/Inv_SY_B!$CU311-1,"")</f>
        <v/>
      </c>
      <c r="BH311" s="173" t="str">
        <f>IFERROR(Inv_SY_B!BH342/Inv_SY_B!$CU311-1,"")</f>
        <v/>
      </c>
      <c r="BI311" s="173" t="str">
        <f>IFERROR(Inv_SY_B!BI342/Inv_SY_B!$CU311-1,"")</f>
        <v/>
      </c>
      <c r="BJ311" s="173" t="str">
        <f>IFERROR(Inv_SY_B!BJ342/Inv_SY_B!$CU311-1,"")</f>
        <v/>
      </c>
      <c r="BK311" s="173" t="str">
        <f>IFERROR(Inv_SY_B!BK342/Inv_SY_B!$CU311-1,"")</f>
        <v/>
      </c>
      <c r="BL311" s="173" t="str">
        <f>IFERROR(Inv_SY_B!BL342/Inv_SY_B!$CU311-1,"")</f>
        <v/>
      </c>
      <c r="BM311" s="173" t="str">
        <f>IFERROR(Inv_SY_B!BM342/Inv_SY_B!$CU311-1,"")</f>
        <v/>
      </c>
      <c r="BN311" s="173" t="str">
        <f>IFERROR(Inv_SY_B!BN342/Inv_SY_B!$CU311-1,"")</f>
        <v/>
      </c>
      <c r="BO311" s="173" t="str">
        <f>IFERROR(Inv_SY_B!BO342/Inv_SY_B!$CU311-1,"")</f>
        <v/>
      </c>
      <c r="BP311" s="173" t="str">
        <f>IFERROR(Inv_SY_B!BP342/Inv_SY_B!$CU311-1,"")</f>
        <v/>
      </c>
      <c r="BQ311" s="173" t="str">
        <f>IFERROR(Inv_SY_B!BQ342/Inv_SY_B!$CU311-1,"")</f>
        <v/>
      </c>
      <c r="BR311" s="173" t="str">
        <f>IFERROR(Inv_SY_B!BR342/Inv_SY_B!$CU311-1,"")</f>
        <v/>
      </c>
      <c r="BS311" s="173" t="str">
        <f>IFERROR(Inv_SY_B!BS342/Inv_SY_B!$CU311-1,"")</f>
        <v/>
      </c>
      <c r="BT311" s="173" t="str">
        <f>IFERROR(Inv_SY_B!BT342/Inv_SY_B!$CU311-1,"")</f>
        <v/>
      </c>
      <c r="BU311" s="173" t="str">
        <f>IFERROR(Inv_SY_B!BU342/Inv_SY_B!$CU311-1,"")</f>
        <v/>
      </c>
      <c r="BV311" s="173" t="str">
        <f>IFERROR(Inv_SY_B!BV342/Inv_SY_B!$CU311-1,"")</f>
        <v/>
      </c>
      <c r="BW311" s="173" t="str">
        <f>IFERROR(Inv_SY_B!BW342/Inv_SY_B!$CU311-1,"")</f>
        <v/>
      </c>
      <c r="BX311" s="173" t="str">
        <f>IFERROR(Inv_SY_B!BX342/Inv_SY_B!$CU311-1,"")</f>
        <v/>
      </c>
      <c r="BY311" s="173" t="str">
        <f>IFERROR(Inv_SY_B!BY342/Inv_SY_B!$CU311-1,"")</f>
        <v/>
      </c>
      <c r="BZ311" s="173" t="str">
        <f>IFERROR(Inv_SY_B!BZ342/Inv_SY_B!$CU311-1,"")</f>
        <v/>
      </c>
      <c r="CA311" s="173" t="str">
        <f>IFERROR(Inv_SY_B!CA342/Inv_SY_B!$CU311-1,"")</f>
        <v/>
      </c>
      <c r="CB311" s="173" t="str">
        <f>IFERROR(Inv_SY_B!CB342/Inv_SY_B!$CU311-1,"")</f>
        <v/>
      </c>
      <c r="CC311" s="173" t="str">
        <f>IFERROR(Inv_SY_B!CC342/Inv_SY_B!$CU311-1,"")</f>
        <v/>
      </c>
      <c r="CD311" s="173" t="str">
        <f>IFERROR(Inv_SY_B!CD342/Inv_SY_B!$CU311-1,"")</f>
        <v/>
      </c>
      <c r="CE311" s="173" t="str">
        <f>IFERROR(Inv_SY_B!CE342/Inv_SY_B!$CU311-1,"")</f>
        <v/>
      </c>
      <c r="CF311" s="173" t="str">
        <f>IFERROR(Inv_SY_B!CF342/Inv_SY_B!$CU311-1,"")</f>
        <v/>
      </c>
      <c r="CG311" s="173" t="str">
        <f>IFERROR(Inv_SY_B!CG342/Inv_SY_B!$CU311-1,"")</f>
        <v/>
      </c>
      <c r="CH311" s="173" t="str">
        <f>IFERROR(Inv_SY_B!CH342/Inv_SY_B!$CU311-1,"")</f>
        <v/>
      </c>
      <c r="CI311" s="173" t="str">
        <f>IFERROR(Inv_SY_B!CI342/Inv_SY_B!$CU311-1,"")</f>
        <v/>
      </c>
      <c r="CJ311" s="173" t="str">
        <f>IFERROR(Inv_SY_B!CJ342/Inv_SY_B!$CU311-1,"")</f>
        <v/>
      </c>
      <c r="CK311" s="173" t="str">
        <f>IFERROR(Inv_SY_B!CK342/Inv_SY_B!$CU311-1,"")</f>
        <v/>
      </c>
      <c r="CL311" s="173" t="str">
        <f>IFERROR(Inv_SY_B!CL342/Inv_SY_B!$CU311-1,"")</f>
        <v/>
      </c>
      <c r="CM311" s="173" t="str">
        <f>IFERROR(Inv_SY_B!CM342/Inv_SY_B!$CU311-1,"")</f>
        <v/>
      </c>
      <c r="CN311" s="173" t="str">
        <f>IFERROR(Inv_SY_B!CN342/Inv_SY_B!$CU311-1,"")</f>
        <v/>
      </c>
      <c r="CO311" s="173" t="str">
        <f>IFERROR(Inv_SY_B!CO342/Inv_SY_B!$CU311-1,"")</f>
        <v/>
      </c>
      <c r="CP311" s="173" t="str">
        <f>IFERROR(Inv_SY_B!CP342/Inv_SY_B!$CU311-1,"")</f>
        <v/>
      </c>
      <c r="CQ311" s="173" t="str">
        <f>IFERROR(Inv_SY_B!CQ342/Inv_SY_B!$CU311-1,"")</f>
        <v/>
      </c>
      <c r="CR311" s="173" t="str">
        <f>IFERROR(Inv_SY_B!CR342/Inv_SY_B!$CU311-1,"")</f>
        <v/>
      </c>
      <c r="CS311" s="173" t="str">
        <f>IFERROR(Inv_SY_B!CS342/Inv_SY_B!$CU311-1,"")</f>
        <v/>
      </c>
      <c r="CT311" s="173" t="str">
        <f>IFERROR(Inv_SY_B!CT342/Inv_SY_B!$CU311-1,"")</f>
        <v/>
      </c>
      <c r="CU311" s="173"/>
      <c r="CV311" s="173"/>
      <c r="CW311" s="173"/>
      <c r="CX311" s="173"/>
    </row>
    <row r="312" spans="2:102">
      <c r="B312" s="164">
        <f t="shared" si="5"/>
        <v>46004</v>
      </c>
      <c r="C312" s="173" t="str">
        <f>IFERROR(Inv_SY_B!C343/Inv_SY_B!$CU312-1,"")</f>
        <v/>
      </c>
      <c r="D312" s="173" t="str">
        <f>IFERROR(Inv_SY_B!D343/Inv_SY_B!$CU312-1,"")</f>
        <v/>
      </c>
      <c r="E312" s="173" t="str">
        <f>IFERROR(Inv_SY_B!E343/Inv_SY_B!$CU312-1,"")</f>
        <v/>
      </c>
      <c r="F312" s="173" t="str">
        <f>IFERROR(Inv_SY_B!F343/Inv_SY_B!$CU312-1,"")</f>
        <v/>
      </c>
      <c r="G312" s="173" t="str">
        <f>IFERROR(Inv_SY_B!G343/Inv_SY_B!$CU312-1,"")</f>
        <v/>
      </c>
      <c r="H312" s="173" t="str">
        <f>IFERROR(Inv_SY_B!H343/Inv_SY_B!$CU312-1,"")</f>
        <v/>
      </c>
      <c r="I312" s="173" t="str">
        <f>IFERROR(Inv_SY_B!I343/Inv_SY_B!$CU312-1,"")</f>
        <v/>
      </c>
      <c r="J312" s="173" t="str">
        <f>IFERROR(Inv_SY_B!J343/Inv_SY_B!$CU312-1,"")</f>
        <v/>
      </c>
      <c r="K312" s="173" t="str">
        <f>IFERROR(Inv_SY_B!K343/Inv_SY_B!$CU312-1,"")</f>
        <v/>
      </c>
      <c r="L312" s="173" t="str">
        <f>IFERROR(Inv_SY_B!L343/Inv_SY_B!$CU312-1,"")</f>
        <v/>
      </c>
      <c r="M312" s="173" t="str">
        <f>IFERROR(Inv_SY_B!M343/Inv_SY_B!$CU312-1,"")</f>
        <v/>
      </c>
      <c r="N312" s="173" t="str">
        <f>IFERROR(Inv_SY_B!N343/Inv_SY_B!$CU312-1,"")</f>
        <v/>
      </c>
      <c r="O312" s="173" t="str">
        <f>IFERROR(Inv_SY_B!O343/Inv_SY_B!$CU312-1,"")</f>
        <v/>
      </c>
      <c r="P312" s="173" t="str">
        <f>IFERROR(Inv_SY_B!P343/Inv_SY_B!$CU312-1,"")</f>
        <v/>
      </c>
      <c r="Q312" s="173" t="str">
        <f>IFERROR(Inv_SY_B!Q343/Inv_SY_B!$CU312-1,"")</f>
        <v/>
      </c>
      <c r="R312" s="173" t="str">
        <f>IFERROR(Inv_SY_B!R343/Inv_SY_B!$CU312-1,"")</f>
        <v/>
      </c>
      <c r="S312" s="173" t="str">
        <f>IFERROR(Inv_SY_B!S343/Inv_SY_B!$CU312-1,"")</f>
        <v/>
      </c>
      <c r="T312" s="173" t="str">
        <f>IFERROR(Inv_SY_B!T343/Inv_SY_B!$CU312-1,"")</f>
        <v/>
      </c>
      <c r="U312" s="173" t="str">
        <f>IFERROR(Inv_SY_B!U343/Inv_SY_B!$CU312-1,"")</f>
        <v/>
      </c>
      <c r="V312" s="173" t="str">
        <f>IFERROR(Inv_SY_B!V343/Inv_SY_B!$CU312-1,"")</f>
        <v/>
      </c>
      <c r="W312" s="173" t="str">
        <f>IFERROR(Inv_SY_B!W343/Inv_SY_B!$CU312-1,"")</f>
        <v/>
      </c>
      <c r="X312" s="173" t="str">
        <f>IFERROR(Inv_SY_B!X343/Inv_SY_B!$CU312-1,"")</f>
        <v/>
      </c>
      <c r="Y312" s="173" t="str">
        <f>IFERROR(Inv_SY_B!Y343/Inv_SY_B!$CU312-1,"")</f>
        <v/>
      </c>
      <c r="Z312" s="173" t="str">
        <f>IFERROR(Inv_SY_B!Z343/Inv_SY_B!$CU312-1,"")</f>
        <v/>
      </c>
      <c r="AA312" s="173" t="str">
        <f>IFERROR(Inv_SY_B!AA343/Inv_SY_B!$CU312-1,"")</f>
        <v/>
      </c>
      <c r="AB312" s="173" t="str">
        <f>IFERROR(Inv_SY_B!AB343/Inv_SY_B!$CU312-1,"")</f>
        <v/>
      </c>
      <c r="AC312" s="173" t="str">
        <f>IFERROR(Inv_SY_B!AC343/Inv_SY_B!$CU312-1,"")</f>
        <v/>
      </c>
      <c r="AD312" s="173" t="str">
        <f>IFERROR(Inv_SY_B!AD343/Inv_SY_B!$CU312-1,"")</f>
        <v/>
      </c>
      <c r="AE312" s="173" t="str">
        <f>IFERROR(Inv_SY_B!AE343/Inv_SY_B!$CU312-1,"")</f>
        <v/>
      </c>
      <c r="AF312" s="173" t="str">
        <f>IFERROR(Inv_SY_B!AF343/Inv_SY_B!$CU312-1,"")</f>
        <v/>
      </c>
      <c r="AG312" s="173" t="str">
        <f>IFERROR(Inv_SY_B!AG343/Inv_SY_B!$CU312-1,"")</f>
        <v/>
      </c>
      <c r="AH312" s="173" t="str">
        <f>IFERROR(Inv_SY_B!AH343/Inv_SY_B!$CU312-1,"")</f>
        <v/>
      </c>
      <c r="AI312" s="173" t="str">
        <f>IFERROR(Inv_SY_B!AI343/Inv_SY_B!$CU312-1,"")</f>
        <v/>
      </c>
      <c r="AJ312" s="173" t="str">
        <f>IFERROR(Inv_SY_B!AJ343/Inv_SY_B!$CU312-1,"")</f>
        <v/>
      </c>
      <c r="AK312" s="173" t="str">
        <f>IFERROR(Inv_SY_B!AK343/Inv_SY_B!$CU312-1,"")</f>
        <v/>
      </c>
      <c r="AL312" s="173" t="str">
        <f>IFERROR(Inv_SY_B!AL343/Inv_SY_B!$CU312-1,"")</f>
        <v/>
      </c>
      <c r="AM312" s="173" t="str">
        <f>IFERROR(Inv_SY_B!AM343/Inv_SY_B!$CU312-1,"")</f>
        <v/>
      </c>
      <c r="AN312" s="173" t="str">
        <f>IFERROR(Inv_SY_B!AN343/Inv_SY_B!$CU312-1,"")</f>
        <v/>
      </c>
      <c r="AO312" s="173" t="str">
        <f>IFERROR(Inv_SY_B!AO343/Inv_SY_B!$CU312-1,"")</f>
        <v/>
      </c>
      <c r="AP312" s="173" t="str">
        <f>IFERROR(Inv_SY_B!AP343/Inv_SY_B!$CU312-1,"")</f>
        <v/>
      </c>
      <c r="AQ312" s="173" t="str">
        <f>IFERROR(Inv_SY_B!AQ343/Inv_SY_B!$CU312-1,"")</f>
        <v/>
      </c>
      <c r="AR312" s="173" t="str">
        <f>IFERROR(Inv_SY_B!AR343/Inv_SY_B!$CU312-1,"")</f>
        <v/>
      </c>
      <c r="AS312" s="173" t="str">
        <f>IFERROR(Inv_SY_B!AS343/Inv_SY_B!$CU312-1,"")</f>
        <v/>
      </c>
      <c r="AT312" s="173" t="str">
        <f>IFERROR(Inv_SY_B!AT343/Inv_SY_B!$CU312-1,"")</f>
        <v/>
      </c>
      <c r="AU312" s="173" t="str">
        <f>IFERROR(Inv_SY_B!AU343/Inv_SY_B!$CU312-1,"")</f>
        <v/>
      </c>
      <c r="AV312" s="173" t="str">
        <f>IFERROR(Inv_SY_B!AV343/Inv_SY_B!$CU312-1,"")</f>
        <v/>
      </c>
      <c r="AW312" s="173" t="str">
        <f>IFERROR(Inv_SY_B!AW343/Inv_SY_B!$CU312-1,"")</f>
        <v/>
      </c>
      <c r="AX312" s="173" t="str">
        <f>IFERROR(Inv_SY_B!AX343/Inv_SY_B!$CU312-1,"")</f>
        <v/>
      </c>
      <c r="AY312" s="173" t="str">
        <f>IFERROR(Inv_SY_B!AY343/Inv_SY_B!$CU312-1,"")</f>
        <v/>
      </c>
      <c r="AZ312" s="173" t="str">
        <f>IFERROR(Inv_SY_B!AZ343/Inv_SY_B!$CU312-1,"")</f>
        <v/>
      </c>
      <c r="BA312" s="173" t="str">
        <f>IFERROR(Inv_SY_B!BA343/Inv_SY_B!$CU312-1,"")</f>
        <v/>
      </c>
      <c r="BB312" s="173" t="str">
        <f>IFERROR(Inv_SY_B!BB343/Inv_SY_B!$CU312-1,"")</f>
        <v/>
      </c>
      <c r="BC312" s="173" t="str">
        <f>IFERROR(Inv_SY_B!BC343/Inv_SY_B!$CU312-1,"")</f>
        <v/>
      </c>
      <c r="BD312" s="173" t="str">
        <f>IFERROR(Inv_SY_B!BD343/Inv_SY_B!$CU312-1,"")</f>
        <v/>
      </c>
      <c r="BE312" s="173" t="str">
        <f>IFERROR(Inv_SY_B!BE343/Inv_SY_B!$CU312-1,"")</f>
        <v/>
      </c>
      <c r="BF312" s="173" t="str">
        <f>IFERROR(Inv_SY_B!BF343/Inv_SY_B!$CU312-1,"")</f>
        <v/>
      </c>
      <c r="BG312" s="173" t="str">
        <f>IFERROR(Inv_SY_B!BG343/Inv_SY_B!$CU312-1,"")</f>
        <v/>
      </c>
      <c r="BH312" s="173" t="str">
        <f>IFERROR(Inv_SY_B!BH343/Inv_SY_B!$CU312-1,"")</f>
        <v/>
      </c>
      <c r="BI312" s="173" t="str">
        <f>IFERROR(Inv_SY_B!BI343/Inv_SY_B!$CU312-1,"")</f>
        <v/>
      </c>
      <c r="BJ312" s="173" t="str">
        <f>IFERROR(Inv_SY_B!BJ343/Inv_SY_B!$CU312-1,"")</f>
        <v/>
      </c>
      <c r="BK312" s="173" t="str">
        <f>IFERROR(Inv_SY_B!BK343/Inv_SY_B!$CU312-1,"")</f>
        <v/>
      </c>
      <c r="BL312" s="173" t="str">
        <f>IFERROR(Inv_SY_B!BL343/Inv_SY_B!$CU312-1,"")</f>
        <v/>
      </c>
      <c r="BM312" s="173" t="str">
        <f>IFERROR(Inv_SY_B!BM343/Inv_SY_B!$CU312-1,"")</f>
        <v/>
      </c>
      <c r="BN312" s="173" t="str">
        <f>IFERROR(Inv_SY_B!BN343/Inv_SY_B!$CU312-1,"")</f>
        <v/>
      </c>
      <c r="BO312" s="173" t="str">
        <f>IFERROR(Inv_SY_B!BO343/Inv_SY_B!$CU312-1,"")</f>
        <v/>
      </c>
      <c r="BP312" s="173" t="str">
        <f>IFERROR(Inv_SY_B!BP343/Inv_SY_B!$CU312-1,"")</f>
        <v/>
      </c>
      <c r="BQ312" s="173" t="str">
        <f>IFERROR(Inv_SY_B!BQ343/Inv_SY_B!$CU312-1,"")</f>
        <v/>
      </c>
      <c r="BR312" s="173" t="str">
        <f>IFERROR(Inv_SY_B!BR343/Inv_SY_B!$CU312-1,"")</f>
        <v/>
      </c>
      <c r="BS312" s="173" t="str">
        <f>IFERROR(Inv_SY_B!BS343/Inv_SY_B!$CU312-1,"")</f>
        <v/>
      </c>
      <c r="BT312" s="173" t="str">
        <f>IFERROR(Inv_SY_B!BT343/Inv_SY_B!$CU312-1,"")</f>
        <v/>
      </c>
      <c r="BU312" s="173" t="str">
        <f>IFERROR(Inv_SY_B!BU343/Inv_SY_B!$CU312-1,"")</f>
        <v/>
      </c>
      <c r="BV312" s="173" t="str">
        <f>IFERROR(Inv_SY_B!BV343/Inv_SY_B!$CU312-1,"")</f>
        <v/>
      </c>
      <c r="BW312" s="173" t="str">
        <f>IFERROR(Inv_SY_B!BW343/Inv_SY_B!$CU312-1,"")</f>
        <v/>
      </c>
      <c r="BX312" s="173" t="str">
        <f>IFERROR(Inv_SY_B!BX343/Inv_SY_B!$CU312-1,"")</f>
        <v/>
      </c>
      <c r="BY312" s="173" t="str">
        <f>IFERROR(Inv_SY_B!BY343/Inv_SY_B!$CU312-1,"")</f>
        <v/>
      </c>
      <c r="BZ312" s="173" t="str">
        <f>IFERROR(Inv_SY_B!BZ343/Inv_SY_B!$CU312-1,"")</f>
        <v/>
      </c>
      <c r="CA312" s="173" t="str">
        <f>IFERROR(Inv_SY_B!CA343/Inv_SY_B!$CU312-1,"")</f>
        <v/>
      </c>
      <c r="CB312" s="173" t="str">
        <f>IFERROR(Inv_SY_B!CB343/Inv_SY_B!$CU312-1,"")</f>
        <v/>
      </c>
      <c r="CC312" s="173" t="str">
        <f>IFERROR(Inv_SY_B!CC343/Inv_SY_B!$CU312-1,"")</f>
        <v/>
      </c>
      <c r="CD312" s="173" t="str">
        <f>IFERROR(Inv_SY_B!CD343/Inv_SY_B!$CU312-1,"")</f>
        <v/>
      </c>
      <c r="CE312" s="173" t="str">
        <f>IFERROR(Inv_SY_B!CE343/Inv_SY_B!$CU312-1,"")</f>
        <v/>
      </c>
      <c r="CF312" s="173" t="str">
        <f>IFERROR(Inv_SY_B!CF343/Inv_SY_B!$CU312-1,"")</f>
        <v/>
      </c>
      <c r="CG312" s="173" t="str">
        <f>IFERROR(Inv_SY_B!CG343/Inv_SY_B!$CU312-1,"")</f>
        <v/>
      </c>
      <c r="CH312" s="173" t="str">
        <f>IFERROR(Inv_SY_B!CH343/Inv_SY_B!$CU312-1,"")</f>
        <v/>
      </c>
      <c r="CI312" s="173" t="str">
        <f>IFERROR(Inv_SY_B!CI343/Inv_SY_B!$CU312-1,"")</f>
        <v/>
      </c>
      <c r="CJ312" s="173" t="str">
        <f>IFERROR(Inv_SY_B!CJ343/Inv_SY_B!$CU312-1,"")</f>
        <v/>
      </c>
      <c r="CK312" s="173" t="str">
        <f>IFERROR(Inv_SY_B!CK343/Inv_SY_B!$CU312-1,"")</f>
        <v/>
      </c>
      <c r="CL312" s="173" t="str">
        <f>IFERROR(Inv_SY_B!CL343/Inv_SY_B!$CU312-1,"")</f>
        <v/>
      </c>
      <c r="CM312" s="173" t="str">
        <f>IFERROR(Inv_SY_B!CM343/Inv_SY_B!$CU312-1,"")</f>
        <v/>
      </c>
      <c r="CN312" s="173" t="str">
        <f>IFERROR(Inv_SY_B!CN343/Inv_SY_B!$CU312-1,"")</f>
        <v/>
      </c>
      <c r="CO312" s="173" t="str">
        <f>IFERROR(Inv_SY_B!CO343/Inv_SY_B!$CU312-1,"")</f>
        <v/>
      </c>
      <c r="CP312" s="173" t="str">
        <f>IFERROR(Inv_SY_B!CP343/Inv_SY_B!$CU312-1,"")</f>
        <v/>
      </c>
      <c r="CQ312" s="173" t="str">
        <f>IFERROR(Inv_SY_B!CQ343/Inv_SY_B!$CU312-1,"")</f>
        <v/>
      </c>
      <c r="CR312" s="173" t="str">
        <f>IFERROR(Inv_SY_B!CR343/Inv_SY_B!$CU312-1,"")</f>
        <v/>
      </c>
      <c r="CS312" s="173" t="str">
        <f>IFERROR(Inv_SY_B!CS343/Inv_SY_B!$CU312-1,"")</f>
        <v/>
      </c>
      <c r="CT312" s="173" t="str">
        <f>IFERROR(Inv_SY_B!CT343/Inv_SY_B!$CU312-1,"")</f>
        <v/>
      </c>
      <c r="CU312" s="173"/>
      <c r="CV312" s="173"/>
      <c r="CW312" s="173"/>
      <c r="CX312" s="173"/>
    </row>
    <row r="313" spans="2:102">
      <c r="B313" s="164">
        <f t="shared" si="5"/>
        <v>46005</v>
      </c>
      <c r="C313" s="173" t="str">
        <f>IFERROR(Inv_SY_B!C344/Inv_SY_B!$CU313-1,"")</f>
        <v/>
      </c>
      <c r="D313" s="173" t="str">
        <f>IFERROR(Inv_SY_B!D344/Inv_SY_B!$CU313-1,"")</f>
        <v/>
      </c>
      <c r="E313" s="173" t="str">
        <f>IFERROR(Inv_SY_B!E344/Inv_SY_B!$CU313-1,"")</f>
        <v/>
      </c>
      <c r="F313" s="173" t="str">
        <f>IFERROR(Inv_SY_B!F344/Inv_SY_B!$CU313-1,"")</f>
        <v/>
      </c>
      <c r="G313" s="173" t="str">
        <f>IFERROR(Inv_SY_B!G344/Inv_SY_B!$CU313-1,"")</f>
        <v/>
      </c>
      <c r="H313" s="173" t="str">
        <f>IFERROR(Inv_SY_B!H344/Inv_SY_B!$CU313-1,"")</f>
        <v/>
      </c>
      <c r="I313" s="173" t="str">
        <f>IFERROR(Inv_SY_B!I344/Inv_SY_B!$CU313-1,"")</f>
        <v/>
      </c>
      <c r="J313" s="173" t="str">
        <f>IFERROR(Inv_SY_B!J344/Inv_SY_B!$CU313-1,"")</f>
        <v/>
      </c>
      <c r="K313" s="173" t="str">
        <f>IFERROR(Inv_SY_B!K344/Inv_SY_B!$CU313-1,"")</f>
        <v/>
      </c>
      <c r="L313" s="173" t="str">
        <f>IFERROR(Inv_SY_B!L344/Inv_SY_B!$CU313-1,"")</f>
        <v/>
      </c>
      <c r="M313" s="173" t="str">
        <f>IFERROR(Inv_SY_B!M344/Inv_SY_B!$CU313-1,"")</f>
        <v/>
      </c>
      <c r="N313" s="173" t="str">
        <f>IFERROR(Inv_SY_B!N344/Inv_SY_B!$CU313-1,"")</f>
        <v/>
      </c>
      <c r="O313" s="173" t="str">
        <f>IFERROR(Inv_SY_B!O344/Inv_SY_B!$CU313-1,"")</f>
        <v/>
      </c>
      <c r="P313" s="173" t="str">
        <f>IFERROR(Inv_SY_B!P344/Inv_SY_B!$CU313-1,"")</f>
        <v/>
      </c>
      <c r="Q313" s="173" t="str">
        <f>IFERROR(Inv_SY_B!Q344/Inv_SY_B!$CU313-1,"")</f>
        <v/>
      </c>
      <c r="R313" s="173" t="str">
        <f>IFERROR(Inv_SY_B!R344/Inv_SY_B!$CU313-1,"")</f>
        <v/>
      </c>
      <c r="S313" s="173" t="str">
        <f>IFERROR(Inv_SY_B!S344/Inv_SY_B!$CU313-1,"")</f>
        <v/>
      </c>
      <c r="T313" s="173" t="str">
        <f>IFERROR(Inv_SY_B!T344/Inv_SY_B!$CU313-1,"")</f>
        <v/>
      </c>
      <c r="U313" s="173" t="str">
        <f>IFERROR(Inv_SY_B!U344/Inv_SY_B!$CU313-1,"")</f>
        <v/>
      </c>
      <c r="V313" s="173" t="str">
        <f>IFERROR(Inv_SY_B!V344/Inv_SY_B!$CU313-1,"")</f>
        <v/>
      </c>
      <c r="W313" s="173" t="str">
        <f>IFERROR(Inv_SY_B!W344/Inv_SY_B!$CU313-1,"")</f>
        <v/>
      </c>
      <c r="X313" s="173" t="str">
        <f>IFERROR(Inv_SY_B!X344/Inv_SY_B!$CU313-1,"")</f>
        <v/>
      </c>
      <c r="Y313" s="173" t="str">
        <f>IFERROR(Inv_SY_B!Y344/Inv_SY_B!$CU313-1,"")</f>
        <v/>
      </c>
      <c r="Z313" s="173" t="str">
        <f>IFERROR(Inv_SY_B!Z344/Inv_SY_B!$CU313-1,"")</f>
        <v/>
      </c>
      <c r="AA313" s="173" t="str">
        <f>IFERROR(Inv_SY_B!AA344/Inv_SY_B!$CU313-1,"")</f>
        <v/>
      </c>
      <c r="AB313" s="173" t="str">
        <f>IFERROR(Inv_SY_B!AB344/Inv_SY_B!$CU313-1,"")</f>
        <v/>
      </c>
      <c r="AC313" s="173" t="str">
        <f>IFERROR(Inv_SY_B!AC344/Inv_SY_B!$CU313-1,"")</f>
        <v/>
      </c>
      <c r="AD313" s="173" t="str">
        <f>IFERROR(Inv_SY_B!AD344/Inv_SY_B!$CU313-1,"")</f>
        <v/>
      </c>
      <c r="AE313" s="173" t="str">
        <f>IFERROR(Inv_SY_B!AE344/Inv_SY_B!$CU313-1,"")</f>
        <v/>
      </c>
      <c r="AF313" s="173" t="str">
        <f>IFERROR(Inv_SY_B!AF344/Inv_SY_B!$CU313-1,"")</f>
        <v/>
      </c>
      <c r="AG313" s="173" t="str">
        <f>IFERROR(Inv_SY_B!AG344/Inv_SY_B!$CU313-1,"")</f>
        <v/>
      </c>
      <c r="AH313" s="173" t="str">
        <f>IFERROR(Inv_SY_B!AH344/Inv_SY_B!$CU313-1,"")</f>
        <v/>
      </c>
      <c r="AI313" s="173" t="str">
        <f>IFERROR(Inv_SY_B!AI344/Inv_SY_B!$CU313-1,"")</f>
        <v/>
      </c>
      <c r="AJ313" s="173" t="str">
        <f>IFERROR(Inv_SY_B!AJ344/Inv_SY_B!$CU313-1,"")</f>
        <v/>
      </c>
      <c r="AK313" s="173" t="str">
        <f>IFERROR(Inv_SY_B!AK344/Inv_SY_B!$CU313-1,"")</f>
        <v/>
      </c>
      <c r="AL313" s="173" t="str">
        <f>IFERROR(Inv_SY_B!AL344/Inv_SY_B!$CU313-1,"")</f>
        <v/>
      </c>
      <c r="AM313" s="173" t="str">
        <f>IFERROR(Inv_SY_B!AM344/Inv_SY_B!$CU313-1,"")</f>
        <v/>
      </c>
      <c r="AN313" s="173" t="str">
        <f>IFERROR(Inv_SY_B!AN344/Inv_SY_B!$CU313-1,"")</f>
        <v/>
      </c>
      <c r="AO313" s="173" t="str">
        <f>IFERROR(Inv_SY_B!AO344/Inv_SY_B!$CU313-1,"")</f>
        <v/>
      </c>
      <c r="AP313" s="173" t="str">
        <f>IFERROR(Inv_SY_B!AP344/Inv_SY_B!$CU313-1,"")</f>
        <v/>
      </c>
      <c r="AQ313" s="173" t="str">
        <f>IFERROR(Inv_SY_B!AQ344/Inv_SY_B!$CU313-1,"")</f>
        <v/>
      </c>
      <c r="AR313" s="173" t="str">
        <f>IFERROR(Inv_SY_B!AR344/Inv_SY_B!$CU313-1,"")</f>
        <v/>
      </c>
      <c r="AS313" s="173" t="str">
        <f>IFERROR(Inv_SY_B!AS344/Inv_SY_B!$CU313-1,"")</f>
        <v/>
      </c>
      <c r="AT313" s="173" t="str">
        <f>IFERROR(Inv_SY_B!AT344/Inv_SY_B!$CU313-1,"")</f>
        <v/>
      </c>
      <c r="AU313" s="173" t="str">
        <f>IFERROR(Inv_SY_B!AU344/Inv_SY_B!$CU313-1,"")</f>
        <v/>
      </c>
      <c r="AV313" s="173" t="str">
        <f>IFERROR(Inv_SY_B!AV344/Inv_SY_B!$CU313-1,"")</f>
        <v/>
      </c>
      <c r="AW313" s="173" t="str">
        <f>IFERROR(Inv_SY_B!AW344/Inv_SY_B!$CU313-1,"")</f>
        <v/>
      </c>
      <c r="AX313" s="173" t="str">
        <f>IFERROR(Inv_SY_B!AX344/Inv_SY_B!$CU313-1,"")</f>
        <v/>
      </c>
      <c r="AY313" s="173" t="str">
        <f>IFERROR(Inv_SY_B!AY344/Inv_SY_B!$CU313-1,"")</f>
        <v/>
      </c>
      <c r="AZ313" s="173" t="str">
        <f>IFERROR(Inv_SY_B!AZ344/Inv_SY_B!$CU313-1,"")</f>
        <v/>
      </c>
      <c r="BA313" s="173" t="str">
        <f>IFERROR(Inv_SY_B!BA344/Inv_SY_B!$CU313-1,"")</f>
        <v/>
      </c>
      <c r="BB313" s="173" t="str">
        <f>IFERROR(Inv_SY_B!BB344/Inv_SY_B!$CU313-1,"")</f>
        <v/>
      </c>
      <c r="BC313" s="173" t="str">
        <f>IFERROR(Inv_SY_B!BC344/Inv_SY_B!$CU313-1,"")</f>
        <v/>
      </c>
      <c r="BD313" s="173" t="str">
        <f>IFERROR(Inv_SY_B!BD344/Inv_SY_B!$CU313-1,"")</f>
        <v/>
      </c>
      <c r="BE313" s="173" t="str">
        <f>IFERROR(Inv_SY_B!BE344/Inv_SY_B!$CU313-1,"")</f>
        <v/>
      </c>
      <c r="BF313" s="173" t="str">
        <f>IFERROR(Inv_SY_B!BF344/Inv_SY_B!$CU313-1,"")</f>
        <v/>
      </c>
      <c r="BG313" s="173" t="str">
        <f>IFERROR(Inv_SY_B!BG344/Inv_SY_B!$CU313-1,"")</f>
        <v/>
      </c>
      <c r="BH313" s="173" t="str">
        <f>IFERROR(Inv_SY_B!BH344/Inv_SY_B!$CU313-1,"")</f>
        <v/>
      </c>
      <c r="BI313" s="173" t="str">
        <f>IFERROR(Inv_SY_B!BI344/Inv_SY_B!$CU313-1,"")</f>
        <v/>
      </c>
      <c r="BJ313" s="173" t="str">
        <f>IFERROR(Inv_SY_B!BJ344/Inv_SY_B!$CU313-1,"")</f>
        <v/>
      </c>
      <c r="BK313" s="173" t="str">
        <f>IFERROR(Inv_SY_B!BK344/Inv_SY_B!$CU313-1,"")</f>
        <v/>
      </c>
      <c r="BL313" s="173" t="str">
        <f>IFERROR(Inv_SY_B!BL344/Inv_SY_B!$CU313-1,"")</f>
        <v/>
      </c>
      <c r="BM313" s="173" t="str">
        <f>IFERROR(Inv_SY_B!BM344/Inv_SY_B!$CU313-1,"")</f>
        <v/>
      </c>
      <c r="BN313" s="173" t="str">
        <f>IFERROR(Inv_SY_B!BN344/Inv_SY_B!$CU313-1,"")</f>
        <v/>
      </c>
      <c r="BO313" s="173" t="str">
        <f>IFERROR(Inv_SY_B!BO344/Inv_SY_B!$CU313-1,"")</f>
        <v/>
      </c>
      <c r="BP313" s="173" t="str">
        <f>IFERROR(Inv_SY_B!BP344/Inv_SY_B!$CU313-1,"")</f>
        <v/>
      </c>
      <c r="BQ313" s="173" t="str">
        <f>IFERROR(Inv_SY_B!BQ344/Inv_SY_B!$CU313-1,"")</f>
        <v/>
      </c>
      <c r="BR313" s="173" t="str">
        <f>IFERROR(Inv_SY_B!BR344/Inv_SY_B!$CU313-1,"")</f>
        <v/>
      </c>
      <c r="BS313" s="173" t="str">
        <f>IFERROR(Inv_SY_B!BS344/Inv_SY_B!$CU313-1,"")</f>
        <v/>
      </c>
      <c r="BT313" s="173" t="str">
        <f>IFERROR(Inv_SY_B!BT344/Inv_SY_B!$CU313-1,"")</f>
        <v/>
      </c>
      <c r="BU313" s="173" t="str">
        <f>IFERROR(Inv_SY_B!BU344/Inv_SY_B!$CU313-1,"")</f>
        <v/>
      </c>
      <c r="BV313" s="173" t="str">
        <f>IFERROR(Inv_SY_B!BV344/Inv_SY_B!$CU313-1,"")</f>
        <v/>
      </c>
      <c r="BW313" s="173" t="str">
        <f>IFERROR(Inv_SY_B!BW344/Inv_SY_B!$CU313-1,"")</f>
        <v/>
      </c>
      <c r="BX313" s="173" t="str">
        <f>IFERROR(Inv_SY_B!BX344/Inv_SY_B!$CU313-1,"")</f>
        <v/>
      </c>
      <c r="BY313" s="173" t="str">
        <f>IFERROR(Inv_SY_B!BY344/Inv_SY_B!$CU313-1,"")</f>
        <v/>
      </c>
      <c r="BZ313" s="173" t="str">
        <f>IFERROR(Inv_SY_B!BZ344/Inv_SY_B!$CU313-1,"")</f>
        <v/>
      </c>
      <c r="CA313" s="173" t="str">
        <f>IFERROR(Inv_SY_B!CA344/Inv_SY_B!$CU313-1,"")</f>
        <v/>
      </c>
      <c r="CB313" s="173" t="str">
        <f>IFERROR(Inv_SY_B!CB344/Inv_SY_B!$CU313-1,"")</f>
        <v/>
      </c>
      <c r="CC313" s="173" t="str">
        <f>IFERROR(Inv_SY_B!CC344/Inv_SY_B!$CU313-1,"")</f>
        <v/>
      </c>
      <c r="CD313" s="173" t="str">
        <f>IFERROR(Inv_SY_B!CD344/Inv_SY_B!$CU313-1,"")</f>
        <v/>
      </c>
      <c r="CE313" s="173" t="str">
        <f>IFERROR(Inv_SY_B!CE344/Inv_SY_B!$CU313-1,"")</f>
        <v/>
      </c>
      <c r="CF313" s="173" t="str">
        <f>IFERROR(Inv_SY_B!CF344/Inv_SY_B!$CU313-1,"")</f>
        <v/>
      </c>
      <c r="CG313" s="173" t="str">
        <f>IFERROR(Inv_SY_B!CG344/Inv_SY_B!$CU313-1,"")</f>
        <v/>
      </c>
      <c r="CH313" s="173" t="str">
        <f>IFERROR(Inv_SY_B!CH344/Inv_SY_B!$CU313-1,"")</f>
        <v/>
      </c>
      <c r="CI313" s="173" t="str">
        <f>IFERROR(Inv_SY_B!CI344/Inv_SY_B!$CU313-1,"")</f>
        <v/>
      </c>
      <c r="CJ313" s="173" t="str">
        <f>IFERROR(Inv_SY_B!CJ344/Inv_SY_B!$CU313-1,"")</f>
        <v/>
      </c>
      <c r="CK313" s="173" t="str">
        <f>IFERROR(Inv_SY_B!CK344/Inv_SY_B!$CU313-1,"")</f>
        <v/>
      </c>
      <c r="CL313" s="173" t="str">
        <f>IFERROR(Inv_SY_B!CL344/Inv_SY_B!$CU313-1,"")</f>
        <v/>
      </c>
      <c r="CM313" s="173" t="str">
        <f>IFERROR(Inv_SY_B!CM344/Inv_SY_B!$CU313-1,"")</f>
        <v/>
      </c>
      <c r="CN313" s="173" t="str">
        <f>IFERROR(Inv_SY_B!CN344/Inv_SY_B!$CU313-1,"")</f>
        <v/>
      </c>
      <c r="CO313" s="173" t="str">
        <f>IFERROR(Inv_SY_B!CO344/Inv_SY_B!$CU313-1,"")</f>
        <v/>
      </c>
      <c r="CP313" s="173" t="str">
        <f>IFERROR(Inv_SY_B!CP344/Inv_SY_B!$CU313-1,"")</f>
        <v/>
      </c>
      <c r="CQ313" s="173" t="str">
        <f>IFERROR(Inv_SY_B!CQ344/Inv_SY_B!$CU313-1,"")</f>
        <v/>
      </c>
      <c r="CR313" s="173" t="str">
        <f>IFERROR(Inv_SY_B!CR344/Inv_SY_B!$CU313-1,"")</f>
        <v/>
      </c>
      <c r="CS313" s="173" t="str">
        <f>IFERROR(Inv_SY_B!CS344/Inv_SY_B!$CU313-1,"")</f>
        <v/>
      </c>
      <c r="CT313" s="173" t="str">
        <f>IFERROR(Inv_SY_B!CT344/Inv_SY_B!$CU313-1,"")</f>
        <v/>
      </c>
      <c r="CU313" s="173"/>
      <c r="CV313" s="173"/>
      <c r="CW313" s="173"/>
      <c r="CX313" s="173"/>
    </row>
    <row r="314" spans="2:102">
      <c r="B314" s="164">
        <f t="shared" si="5"/>
        <v>46006</v>
      </c>
      <c r="C314" s="173" t="str">
        <f>IFERROR(Inv_SY_B!C345/Inv_SY_B!$CU314-1,"")</f>
        <v/>
      </c>
      <c r="D314" s="173" t="str">
        <f>IFERROR(Inv_SY_B!D345/Inv_SY_B!$CU314-1,"")</f>
        <v/>
      </c>
      <c r="E314" s="173" t="str">
        <f>IFERROR(Inv_SY_B!E345/Inv_SY_B!$CU314-1,"")</f>
        <v/>
      </c>
      <c r="F314" s="173" t="str">
        <f>IFERROR(Inv_SY_B!F345/Inv_SY_B!$CU314-1,"")</f>
        <v/>
      </c>
      <c r="G314" s="173" t="str">
        <f>IFERROR(Inv_SY_B!G345/Inv_SY_B!$CU314-1,"")</f>
        <v/>
      </c>
      <c r="H314" s="173" t="str">
        <f>IFERROR(Inv_SY_B!H345/Inv_SY_B!$CU314-1,"")</f>
        <v/>
      </c>
      <c r="I314" s="173" t="str">
        <f>IFERROR(Inv_SY_B!I345/Inv_SY_B!$CU314-1,"")</f>
        <v/>
      </c>
      <c r="J314" s="173" t="str">
        <f>IFERROR(Inv_SY_B!J345/Inv_SY_B!$CU314-1,"")</f>
        <v/>
      </c>
      <c r="K314" s="173" t="str">
        <f>IFERROR(Inv_SY_B!K345/Inv_SY_B!$CU314-1,"")</f>
        <v/>
      </c>
      <c r="L314" s="173" t="str">
        <f>IFERROR(Inv_SY_B!L345/Inv_SY_B!$CU314-1,"")</f>
        <v/>
      </c>
      <c r="M314" s="173" t="str">
        <f>IFERROR(Inv_SY_B!M345/Inv_SY_B!$CU314-1,"")</f>
        <v/>
      </c>
      <c r="N314" s="173" t="str">
        <f>IFERROR(Inv_SY_B!N345/Inv_SY_B!$CU314-1,"")</f>
        <v/>
      </c>
      <c r="O314" s="173" t="str">
        <f>IFERROR(Inv_SY_B!O345/Inv_SY_B!$CU314-1,"")</f>
        <v/>
      </c>
      <c r="P314" s="173" t="str">
        <f>IFERROR(Inv_SY_B!P345/Inv_SY_B!$CU314-1,"")</f>
        <v/>
      </c>
      <c r="Q314" s="173" t="str">
        <f>IFERROR(Inv_SY_B!Q345/Inv_SY_B!$CU314-1,"")</f>
        <v/>
      </c>
      <c r="R314" s="173" t="str">
        <f>IFERROR(Inv_SY_B!R345/Inv_SY_B!$CU314-1,"")</f>
        <v/>
      </c>
      <c r="S314" s="173" t="str">
        <f>IFERROR(Inv_SY_B!S345/Inv_SY_B!$CU314-1,"")</f>
        <v/>
      </c>
      <c r="T314" s="173" t="str">
        <f>IFERROR(Inv_SY_B!T345/Inv_SY_B!$CU314-1,"")</f>
        <v/>
      </c>
      <c r="U314" s="173" t="str">
        <f>IFERROR(Inv_SY_B!U345/Inv_SY_B!$CU314-1,"")</f>
        <v/>
      </c>
      <c r="V314" s="173" t="str">
        <f>IFERROR(Inv_SY_B!V345/Inv_SY_B!$CU314-1,"")</f>
        <v/>
      </c>
      <c r="W314" s="173" t="str">
        <f>IFERROR(Inv_SY_B!W345/Inv_SY_B!$CU314-1,"")</f>
        <v/>
      </c>
      <c r="X314" s="173" t="str">
        <f>IFERROR(Inv_SY_B!X345/Inv_SY_B!$CU314-1,"")</f>
        <v/>
      </c>
      <c r="Y314" s="173" t="str">
        <f>IFERROR(Inv_SY_B!Y345/Inv_SY_B!$CU314-1,"")</f>
        <v/>
      </c>
      <c r="Z314" s="173" t="str">
        <f>IFERROR(Inv_SY_B!Z345/Inv_SY_B!$CU314-1,"")</f>
        <v/>
      </c>
      <c r="AA314" s="173" t="str">
        <f>IFERROR(Inv_SY_B!AA345/Inv_SY_B!$CU314-1,"")</f>
        <v/>
      </c>
      <c r="AB314" s="173" t="str">
        <f>IFERROR(Inv_SY_B!AB345/Inv_SY_B!$CU314-1,"")</f>
        <v/>
      </c>
      <c r="AC314" s="173" t="str">
        <f>IFERROR(Inv_SY_B!AC345/Inv_SY_B!$CU314-1,"")</f>
        <v/>
      </c>
      <c r="AD314" s="173" t="str">
        <f>IFERROR(Inv_SY_B!AD345/Inv_SY_B!$CU314-1,"")</f>
        <v/>
      </c>
      <c r="AE314" s="173" t="str">
        <f>IFERROR(Inv_SY_B!AE345/Inv_SY_B!$CU314-1,"")</f>
        <v/>
      </c>
      <c r="AF314" s="173" t="str">
        <f>IFERROR(Inv_SY_B!AF345/Inv_SY_B!$CU314-1,"")</f>
        <v/>
      </c>
      <c r="AG314" s="173" t="str">
        <f>IFERROR(Inv_SY_B!AG345/Inv_SY_B!$CU314-1,"")</f>
        <v/>
      </c>
      <c r="AH314" s="173" t="str">
        <f>IFERROR(Inv_SY_B!AH345/Inv_SY_B!$CU314-1,"")</f>
        <v/>
      </c>
      <c r="AI314" s="173" t="str">
        <f>IFERROR(Inv_SY_B!AI345/Inv_SY_B!$CU314-1,"")</f>
        <v/>
      </c>
      <c r="AJ314" s="173" t="str">
        <f>IFERROR(Inv_SY_B!AJ345/Inv_SY_B!$CU314-1,"")</f>
        <v/>
      </c>
      <c r="AK314" s="173" t="str">
        <f>IFERROR(Inv_SY_B!AK345/Inv_SY_B!$CU314-1,"")</f>
        <v/>
      </c>
      <c r="AL314" s="173" t="str">
        <f>IFERROR(Inv_SY_B!AL345/Inv_SY_B!$CU314-1,"")</f>
        <v/>
      </c>
      <c r="AM314" s="173" t="str">
        <f>IFERROR(Inv_SY_B!AM345/Inv_SY_B!$CU314-1,"")</f>
        <v/>
      </c>
      <c r="AN314" s="173" t="str">
        <f>IFERROR(Inv_SY_B!AN345/Inv_SY_B!$CU314-1,"")</f>
        <v/>
      </c>
      <c r="AO314" s="173" t="str">
        <f>IFERROR(Inv_SY_B!AO345/Inv_SY_B!$CU314-1,"")</f>
        <v/>
      </c>
      <c r="AP314" s="173" t="str">
        <f>IFERROR(Inv_SY_B!AP345/Inv_SY_B!$CU314-1,"")</f>
        <v/>
      </c>
      <c r="AQ314" s="173" t="str">
        <f>IFERROR(Inv_SY_B!AQ345/Inv_SY_B!$CU314-1,"")</f>
        <v/>
      </c>
      <c r="AR314" s="173" t="str">
        <f>IFERROR(Inv_SY_B!AR345/Inv_SY_B!$CU314-1,"")</f>
        <v/>
      </c>
      <c r="AS314" s="173" t="str">
        <f>IFERROR(Inv_SY_B!AS345/Inv_SY_B!$CU314-1,"")</f>
        <v/>
      </c>
      <c r="AT314" s="173" t="str">
        <f>IFERROR(Inv_SY_B!AT345/Inv_SY_B!$CU314-1,"")</f>
        <v/>
      </c>
      <c r="AU314" s="173" t="str">
        <f>IFERROR(Inv_SY_B!AU345/Inv_SY_B!$CU314-1,"")</f>
        <v/>
      </c>
      <c r="AV314" s="173" t="str">
        <f>IFERROR(Inv_SY_B!AV345/Inv_SY_B!$CU314-1,"")</f>
        <v/>
      </c>
      <c r="AW314" s="173" t="str">
        <f>IFERROR(Inv_SY_B!AW345/Inv_SY_B!$CU314-1,"")</f>
        <v/>
      </c>
      <c r="AX314" s="173" t="str">
        <f>IFERROR(Inv_SY_B!AX345/Inv_SY_B!$CU314-1,"")</f>
        <v/>
      </c>
      <c r="AY314" s="173" t="str">
        <f>IFERROR(Inv_SY_B!AY345/Inv_SY_B!$CU314-1,"")</f>
        <v/>
      </c>
      <c r="AZ314" s="173" t="str">
        <f>IFERROR(Inv_SY_B!AZ345/Inv_SY_B!$CU314-1,"")</f>
        <v/>
      </c>
      <c r="BA314" s="173" t="str">
        <f>IFERROR(Inv_SY_B!BA345/Inv_SY_B!$CU314-1,"")</f>
        <v/>
      </c>
      <c r="BB314" s="173" t="str">
        <f>IFERROR(Inv_SY_B!BB345/Inv_SY_B!$CU314-1,"")</f>
        <v/>
      </c>
      <c r="BC314" s="173" t="str">
        <f>IFERROR(Inv_SY_B!BC345/Inv_SY_B!$CU314-1,"")</f>
        <v/>
      </c>
      <c r="BD314" s="173" t="str">
        <f>IFERROR(Inv_SY_B!BD345/Inv_SY_B!$CU314-1,"")</f>
        <v/>
      </c>
      <c r="BE314" s="173" t="str">
        <f>IFERROR(Inv_SY_B!BE345/Inv_SY_B!$CU314-1,"")</f>
        <v/>
      </c>
      <c r="BF314" s="173" t="str">
        <f>IFERROR(Inv_SY_B!BF345/Inv_SY_B!$CU314-1,"")</f>
        <v/>
      </c>
      <c r="BG314" s="173" t="str">
        <f>IFERROR(Inv_SY_B!BG345/Inv_SY_B!$CU314-1,"")</f>
        <v/>
      </c>
      <c r="BH314" s="173" t="str">
        <f>IFERROR(Inv_SY_B!BH345/Inv_SY_B!$CU314-1,"")</f>
        <v/>
      </c>
      <c r="BI314" s="173" t="str">
        <f>IFERROR(Inv_SY_B!BI345/Inv_SY_B!$CU314-1,"")</f>
        <v/>
      </c>
      <c r="BJ314" s="173" t="str">
        <f>IFERROR(Inv_SY_B!BJ345/Inv_SY_B!$CU314-1,"")</f>
        <v/>
      </c>
      <c r="BK314" s="173" t="str">
        <f>IFERROR(Inv_SY_B!BK345/Inv_SY_B!$CU314-1,"")</f>
        <v/>
      </c>
      <c r="BL314" s="173" t="str">
        <f>IFERROR(Inv_SY_B!BL345/Inv_SY_B!$CU314-1,"")</f>
        <v/>
      </c>
      <c r="BM314" s="173" t="str">
        <f>IFERROR(Inv_SY_B!BM345/Inv_SY_B!$CU314-1,"")</f>
        <v/>
      </c>
      <c r="BN314" s="173" t="str">
        <f>IFERROR(Inv_SY_B!BN345/Inv_SY_B!$CU314-1,"")</f>
        <v/>
      </c>
      <c r="BO314" s="173" t="str">
        <f>IFERROR(Inv_SY_B!BO345/Inv_SY_B!$CU314-1,"")</f>
        <v/>
      </c>
      <c r="BP314" s="173" t="str">
        <f>IFERROR(Inv_SY_B!BP345/Inv_SY_B!$CU314-1,"")</f>
        <v/>
      </c>
      <c r="BQ314" s="173" t="str">
        <f>IFERROR(Inv_SY_B!BQ345/Inv_SY_B!$CU314-1,"")</f>
        <v/>
      </c>
      <c r="BR314" s="173" t="str">
        <f>IFERROR(Inv_SY_B!BR345/Inv_SY_B!$CU314-1,"")</f>
        <v/>
      </c>
      <c r="BS314" s="173" t="str">
        <f>IFERROR(Inv_SY_B!BS345/Inv_SY_B!$CU314-1,"")</f>
        <v/>
      </c>
      <c r="BT314" s="173" t="str">
        <f>IFERROR(Inv_SY_B!BT345/Inv_SY_B!$CU314-1,"")</f>
        <v/>
      </c>
      <c r="BU314" s="173" t="str">
        <f>IFERROR(Inv_SY_B!BU345/Inv_SY_B!$CU314-1,"")</f>
        <v/>
      </c>
      <c r="BV314" s="173" t="str">
        <f>IFERROR(Inv_SY_B!BV345/Inv_SY_B!$CU314-1,"")</f>
        <v/>
      </c>
      <c r="BW314" s="173" t="str">
        <f>IFERROR(Inv_SY_B!BW345/Inv_SY_B!$CU314-1,"")</f>
        <v/>
      </c>
      <c r="BX314" s="173" t="str">
        <f>IFERROR(Inv_SY_B!BX345/Inv_SY_B!$CU314-1,"")</f>
        <v/>
      </c>
      <c r="BY314" s="173" t="str">
        <f>IFERROR(Inv_SY_B!BY345/Inv_SY_B!$CU314-1,"")</f>
        <v/>
      </c>
      <c r="BZ314" s="173" t="str">
        <f>IFERROR(Inv_SY_B!BZ345/Inv_SY_B!$CU314-1,"")</f>
        <v/>
      </c>
      <c r="CA314" s="173" t="str">
        <f>IFERROR(Inv_SY_B!CA345/Inv_SY_B!$CU314-1,"")</f>
        <v/>
      </c>
      <c r="CB314" s="173" t="str">
        <f>IFERROR(Inv_SY_B!CB345/Inv_SY_B!$CU314-1,"")</f>
        <v/>
      </c>
      <c r="CC314" s="173" t="str">
        <f>IFERROR(Inv_SY_B!CC345/Inv_SY_B!$CU314-1,"")</f>
        <v/>
      </c>
      <c r="CD314" s="173" t="str">
        <f>IFERROR(Inv_SY_B!CD345/Inv_SY_B!$CU314-1,"")</f>
        <v/>
      </c>
      <c r="CE314" s="173" t="str">
        <f>IFERROR(Inv_SY_B!CE345/Inv_SY_B!$CU314-1,"")</f>
        <v/>
      </c>
      <c r="CF314" s="173" t="str">
        <f>IFERROR(Inv_SY_B!CF345/Inv_SY_B!$CU314-1,"")</f>
        <v/>
      </c>
      <c r="CG314" s="173" t="str">
        <f>IFERROR(Inv_SY_B!CG345/Inv_SY_B!$CU314-1,"")</f>
        <v/>
      </c>
      <c r="CH314" s="173" t="str">
        <f>IFERROR(Inv_SY_B!CH345/Inv_SY_B!$CU314-1,"")</f>
        <v/>
      </c>
      <c r="CI314" s="173" t="str">
        <f>IFERROR(Inv_SY_B!CI345/Inv_SY_B!$CU314-1,"")</f>
        <v/>
      </c>
      <c r="CJ314" s="173" t="str">
        <f>IFERROR(Inv_SY_B!CJ345/Inv_SY_B!$CU314-1,"")</f>
        <v/>
      </c>
      <c r="CK314" s="173" t="str">
        <f>IFERROR(Inv_SY_B!CK345/Inv_SY_B!$CU314-1,"")</f>
        <v/>
      </c>
      <c r="CL314" s="173" t="str">
        <f>IFERROR(Inv_SY_B!CL345/Inv_SY_B!$CU314-1,"")</f>
        <v/>
      </c>
      <c r="CM314" s="173" t="str">
        <f>IFERROR(Inv_SY_B!CM345/Inv_SY_B!$CU314-1,"")</f>
        <v/>
      </c>
      <c r="CN314" s="173" t="str">
        <f>IFERROR(Inv_SY_B!CN345/Inv_SY_B!$CU314-1,"")</f>
        <v/>
      </c>
      <c r="CO314" s="173" t="str">
        <f>IFERROR(Inv_SY_B!CO345/Inv_SY_B!$CU314-1,"")</f>
        <v/>
      </c>
      <c r="CP314" s="173" t="str">
        <f>IFERROR(Inv_SY_B!CP345/Inv_SY_B!$CU314-1,"")</f>
        <v/>
      </c>
      <c r="CQ314" s="173" t="str">
        <f>IFERROR(Inv_SY_B!CQ345/Inv_SY_B!$CU314-1,"")</f>
        <v/>
      </c>
      <c r="CR314" s="173" t="str">
        <f>IFERROR(Inv_SY_B!CR345/Inv_SY_B!$CU314-1,"")</f>
        <v/>
      </c>
      <c r="CS314" s="173" t="str">
        <f>IFERROR(Inv_SY_B!CS345/Inv_SY_B!$CU314-1,"")</f>
        <v/>
      </c>
      <c r="CT314" s="173" t="str">
        <f>IFERROR(Inv_SY_B!CT345/Inv_SY_B!$CU314-1,"")</f>
        <v/>
      </c>
      <c r="CU314" s="173"/>
      <c r="CV314" s="173"/>
      <c r="CW314" s="173"/>
      <c r="CX314" s="173"/>
    </row>
    <row r="315" spans="2:102">
      <c r="B315" s="164">
        <f t="shared" si="5"/>
        <v>46007</v>
      </c>
      <c r="C315" s="173" t="str">
        <f>IFERROR(Inv_SY_B!C346/Inv_SY_B!$CU315-1,"")</f>
        <v/>
      </c>
      <c r="D315" s="173" t="str">
        <f>IFERROR(Inv_SY_B!D346/Inv_SY_B!$CU315-1,"")</f>
        <v/>
      </c>
      <c r="E315" s="173" t="str">
        <f>IFERROR(Inv_SY_B!E346/Inv_SY_B!$CU315-1,"")</f>
        <v/>
      </c>
      <c r="F315" s="173" t="str">
        <f>IFERROR(Inv_SY_B!F346/Inv_SY_B!$CU315-1,"")</f>
        <v/>
      </c>
      <c r="G315" s="173" t="str">
        <f>IFERROR(Inv_SY_B!G346/Inv_SY_B!$CU315-1,"")</f>
        <v/>
      </c>
      <c r="H315" s="173" t="str">
        <f>IFERROR(Inv_SY_B!H346/Inv_SY_B!$CU315-1,"")</f>
        <v/>
      </c>
      <c r="I315" s="173" t="str">
        <f>IFERROR(Inv_SY_B!I346/Inv_SY_B!$CU315-1,"")</f>
        <v/>
      </c>
      <c r="J315" s="173" t="str">
        <f>IFERROR(Inv_SY_B!J346/Inv_SY_B!$CU315-1,"")</f>
        <v/>
      </c>
      <c r="K315" s="173" t="str">
        <f>IFERROR(Inv_SY_B!K346/Inv_SY_B!$CU315-1,"")</f>
        <v/>
      </c>
      <c r="L315" s="173" t="str">
        <f>IFERROR(Inv_SY_B!L346/Inv_SY_B!$CU315-1,"")</f>
        <v/>
      </c>
      <c r="M315" s="173" t="str">
        <f>IFERROR(Inv_SY_B!M346/Inv_SY_B!$CU315-1,"")</f>
        <v/>
      </c>
      <c r="N315" s="173" t="str">
        <f>IFERROR(Inv_SY_B!N346/Inv_SY_B!$CU315-1,"")</f>
        <v/>
      </c>
      <c r="O315" s="173" t="str">
        <f>IFERROR(Inv_SY_B!O346/Inv_SY_B!$CU315-1,"")</f>
        <v/>
      </c>
      <c r="P315" s="173" t="str">
        <f>IFERROR(Inv_SY_B!P346/Inv_SY_B!$CU315-1,"")</f>
        <v/>
      </c>
      <c r="Q315" s="173" t="str">
        <f>IFERROR(Inv_SY_B!Q346/Inv_SY_B!$CU315-1,"")</f>
        <v/>
      </c>
      <c r="R315" s="173" t="str">
        <f>IFERROR(Inv_SY_B!R346/Inv_SY_B!$CU315-1,"")</f>
        <v/>
      </c>
      <c r="S315" s="173" t="str">
        <f>IFERROR(Inv_SY_B!S346/Inv_SY_B!$CU315-1,"")</f>
        <v/>
      </c>
      <c r="T315" s="173" t="str">
        <f>IFERROR(Inv_SY_B!T346/Inv_SY_B!$CU315-1,"")</f>
        <v/>
      </c>
      <c r="U315" s="173" t="str">
        <f>IFERROR(Inv_SY_B!U346/Inv_SY_B!$CU315-1,"")</f>
        <v/>
      </c>
      <c r="V315" s="173" t="str">
        <f>IFERROR(Inv_SY_B!V346/Inv_SY_B!$CU315-1,"")</f>
        <v/>
      </c>
      <c r="W315" s="173" t="str">
        <f>IFERROR(Inv_SY_B!W346/Inv_SY_B!$CU315-1,"")</f>
        <v/>
      </c>
      <c r="X315" s="173" t="str">
        <f>IFERROR(Inv_SY_B!X346/Inv_SY_B!$CU315-1,"")</f>
        <v/>
      </c>
      <c r="Y315" s="173" t="str">
        <f>IFERROR(Inv_SY_B!Y346/Inv_SY_B!$CU315-1,"")</f>
        <v/>
      </c>
      <c r="Z315" s="173" t="str">
        <f>IFERROR(Inv_SY_B!Z346/Inv_SY_B!$CU315-1,"")</f>
        <v/>
      </c>
      <c r="AA315" s="173" t="str">
        <f>IFERROR(Inv_SY_B!AA346/Inv_SY_B!$CU315-1,"")</f>
        <v/>
      </c>
      <c r="AB315" s="173" t="str">
        <f>IFERROR(Inv_SY_B!AB346/Inv_SY_B!$CU315-1,"")</f>
        <v/>
      </c>
      <c r="AC315" s="173" t="str">
        <f>IFERROR(Inv_SY_B!AC346/Inv_SY_B!$CU315-1,"")</f>
        <v/>
      </c>
      <c r="AD315" s="173" t="str">
        <f>IFERROR(Inv_SY_B!AD346/Inv_SY_B!$CU315-1,"")</f>
        <v/>
      </c>
      <c r="AE315" s="173" t="str">
        <f>IFERROR(Inv_SY_B!AE346/Inv_SY_B!$CU315-1,"")</f>
        <v/>
      </c>
      <c r="AF315" s="173" t="str">
        <f>IFERROR(Inv_SY_B!AF346/Inv_SY_B!$CU315-1,"")</f>
        <v/>
      </c>
      <c r="AG315" s="173" t="str">
        <f>IFERROR(Inv_SY_B!AG346/Inv_SY_B!$CU315-1,"")</f>
        <v/>
      </c>
      <c r="AH315" s="173" t="str">
        <f>IFERROR(Inv_SY_B!AH346/Inv_SY_B!$CU315-1,"")</f>
        <v/>
      </c>
      <c r="AI315" s="173" t="str">
        <f>IFERROR(Inv_SY_B!AI346/Inv_SY_B!$CU315-1,"")</f>
        <v/>
      </c>
      <c r="AJ315" s="173" t="str">
        <f>IFERROR(Inv_SY_B!AJ346/Inv_SY_B!$CU315-1,"")</f>
        <v/>
      </c>
      <c r="AK315" s="173" t="str">
        <f>IFERROR(Inv_SY_B!AK346/Inv_SY_B!$CU315-1,"")</f>
        <v/>
      </c>
      <c r="AL315" s="173" t="str">
        <f>IFERROR(Inv_SY_B!AL346/Inv_SY_B!$CU315-1,"")</f>
        <v/>
      </c>
      <c r="AM315" s="173" t="str">
        <f>IFERROR(Inv_SY_B!AM346/Inv_SY_B!$CU315-1,"")</f>
        <v/>
      </c>
      <c r="AN315" s="173" t="str">
        <f>IFERROR(Inv_SY_B!AN346/Inv_SY_B!$CU315-1,"")</f>
        <v/>
      </c>
      <c r="AO315" s="173" t="str">
        <f>IFERROR(Inv_SY_B!AO346/Inv_SY_B!$CU315-1,"")</f>
        <v/>
      </c>
      <c r="AP315" s="173" t="str">
        <f>IFERROR(Inv_SY_B!AP346/Inv_SY_B!$CU315-1,"")</f>
        <v/>
      </c>
      <c r="AQ315" s="173" t="str">
        <f>IFERROR(Inv_SY_B!AQ346/Inv_SY_B!$CU315-1,"")</f>
        <v/>
      </c>
      <c r="AR315" s="173" t="str">
        <f>IFERROR(Inv_SY_B!AR346/Inv_SY_B!$CU315-1,"")</f>
        <v/>
      </c>
      <c r="AS315" s="173" t="str">
        <f>IFERROR(Inv_SY_B!AS346/Inv_SY_B!$CU315-1,"")</f>
        <v/>
      </c>
      <c r="AT315" s="173" t="str">
        <f>IFERROR(Inv_SY_B!AT346/Inv_SY_B!$CU315-1,"")</f>
        <v/>
      </c>
      <c r="AU315" s="173" t="str">
        <f>IFERROR(Inv_SY_B!AU346/Inv_SY_B!$CU315-1,"")</f>
        <v/>
      </c>
      <c r="AV315" s="173" t="str">
        <f>IFERROR(Inv_SY_B!AV346/Inv_SY_B!$CU315-1,"")</f>
        <v/>
      </c>
      <c r="AW315" s="173" t="str">
        <f>IFERROR(Inv_SY_B!AW346/Inv_SY_B!$CU315-1,"")</f>
        <v/>
      </c>
      <c r="AX315" s="173" t="str">
        <f>IFERROR(Inv_SY_B!AX346/Inv_SY_B!$CU315-1,"")</f>
        <v/>
      </c>
      <c r="AY315" s="173" t="str">
        <f>IFERROR(Inv_SY_B!AY346/Inv_SY_B!$CU315-1,"")</f>
        <v/>
      </c>
      <c r="AZ315" s="173" t="str">
        <f>IFERROR(Inv_SY_B!AZ346/Inv_SY_B!$CU315-1,"")</f>
        <v/>
      </c>
      <c r="BA315" s="173" t="str">
        <f>IFERROR(Inv_SY_B!BA346/Inv_SY_B!$CU315-1,"")</f>
        <v/>
      </c>
      <c r="BB315" s="173" t="str">
        <f>IFERROR(Inv_SY_B!BB346/Inv_SY_B!$CU315-1,"")</f>
        <v/>
      </c>
      <c r="BC315" s="173" t="str">
        <f>IFERROR(Inv_SY_B!BC346/Inv_SY_B!$CU315-1,"")</f>
        <v/>
      </c>
      <c r="BD315" s="173" t="str">
        <f>IFERROR(Inv_SY_B!BD346/Inv_SY_B!$CU315-1,"")</f>
        <v/>
      </c>
      <c r="BE315" s="173" t="str">
        <f>IFERROR(Inv_SY_B!BE346/Inv_SY_B!$CU315-1,"")</f>
        <v/>
      </c>
      <c r="BF315" s="173" t="str">
        <f>IFERROR(Inv_SY_B!BF346/Inv_SY_B!$CU315-1,"")</f>
        <v/>
      </c>
      <c r="BG315" s="173" t="str">
        <f>IFERROR(Inv_SY_B!BG346/Inv_SY_B!$CU315-1,"")</f>
        <v/>
      </c>
      <c r="BH315" s="173" t="str">
        <f>IFERROR(Inv_SY_B!BH346/Inv_SY_B!$CU315-1,"")</f>
        <v/>
      </c>
      <c r="BI315" s="173" t="str">
        <f>IFERROR(Inv_SY_B!BI346/Inv_SY_B!$CU315-1,"")</f>
        <v/>
      </c>
      <c r="BJ315" s="173" t="str">
        <f>IFERROR(Inv_SY_B!BJ346/Inv_SY_B!$CU315-1,"")</f>
        <v/>
      </c>
      <c r="BK315" s="173" t="str">
        <f>IFERROR(Inv_SY_B!BK346/Inv_SY_B!$CU315-1,"")</f>
        <v/>
      </c>
      <c r="BL315" s="173" t="str">
        <f>IFERROR(Inv_SY_B!BL346/Inv_SY_B!$CU315-1,"")</f>
        <v/>
      </c>
      <c r="BM315" s="173" t="str">
        <f>IFERROR(Inv_SY_B!BM346/Inv_SY_B!$CU315-1,"")</f>
        <v/>
      </c>
      <c r="BN315" s="173" t="str">
        <f>IFERROR(Inv_SY_B!BN346/Inv_SY_B!$CU315-1,"")</f>
        <v/>
      </c>
      <c r="BO315" s="173" t="str">
        <f>IFERROR(Inv_SY_B!BO346/Inv_SY_B!$CU315-1,"")</f>
        <v/>
      </c>
      <c r="BP315" s="173" t="str">
        <f>IFERROR(Inv_SY_B!BP346/Inv_SY_B!$CU315-1,"")</f>
        <v/>
      </c>
      <c r="BQ315" s="173" t="str">
        <f>IFERROR(Inv_SY_B!BQ346/Inv_SY_B!$CU315-1,"")</f>
        <v/>
      </c>
      <c r="BR315" s="173" t="str">
        <f>IFERROR(Inv_SY_B!BR346/Inv_SY_B!$CU315-1,"")</f>
        <v/>
      </c>
      <c r="BS315" s="173" t="str">
        <f>IFERROR(Inv_SY_B!BS346/Inv_SY_B!$CU315-1,"")</f>
        <v/>
      </c>
      <c r="BT315" s="173" t="str">
        <f>IFERROR(Inv_SY_B!BT346/Inv_SY_B!$CU315-1,"")</f>
        <v/>
      </c>
      <c r="BU315" s="173" t="str">
        <f>IFERROR(Inv_SY_B!BU346/Inv_SY_B!$CU315-1,"")</f>
        <v/>
      </c>
      <c r="BV315" s="173" t="str">
        <f>IFERROR(Inv_SY_B!BV346/Inv_SY_B!$CU315-1,"")</f>
        <v/>
      </c>
      <c r="BW315" s="173" t="str">
        <f>IFERROR(Inv_SY_B!BW346/Inv_SY_B!$CU315-1,"")</f>
        <v/>
      </c>
      <c r="BX315" s="173" t="str">
        <f>IFERROR(Inv_SY_B!BX346/Inv_SY_B!$CU315-1,"")</f>
        <v/>
      </c>
      <c r="BY315" s="173" t="str">
        <f>IFERROR(Inv_SY_B!BY346/Inv_SY_B!$CU315-1,"")</f>
        <v/>
      </c>
      <c r="BZ315" s="173" t="str">
        <f>IFERROR(Inv_SY_B!BZ346/Inv_SY_B!$CU315-1,"")</f>
        <v/>
      </c>
      <c r="CA315" s="173" t="str">
        <f>IFERROR(Inv_SY_B!CA346/Inv_SY_B!$CU315-1,"")</f>
        <v/>
      </c>
      <c r="CB315" s="173" t="str">
        <f>IFERROR(Inv_SY_B!CB346/Inv_SY_B!$CU315-1,"")</f>
        <v/>
      </c>
      <c r="CC315" s="173" t="str">
        <f>IFERROR(Inv_SY_B!CC346/Inv_SY_B!$CU315-1,"")</f>
        <v/>
      </c>
      <c r="CD315" s="173" t="str">
        <f>IFERROR(Inv_SY_B!CD346/Inv_SY_B!$CU315-1,"")</f>
        <v/>
      </c>
      <c r="CE315" s="173" t="str">
        <f>IFERROR(Inv_SY_B!CE346/Inv_SY_B!$CU315-1,"")</f>
        <v/>
      </c>
      <c r="CF315" s="173" t="str">
        <f>IFERROR(Inv_SY_B!CF346/Inv_SY_B!$CU315-1,"")</f>
        <v/>
      </c>
      <c r="CG315" s="173" t="str">
        <f>IFERROR(Inv_SY_B!CG346/Inv_SY_B!$CU315-1,"")</f>
        <v/>
      </c>
      <c r="CH315" s="173" t="str">
        <f>IFERROR(Inv_SY_B!CH346/Inv_SY_B!$CU315-1,"")</f>
        <v/>
      </c>
      <c r="CI315" s="173" t="str">
        <f>IFERROR(Inv_SY_B!CI346/Inv_SY_B!$CU315-1,"")</f>
        <v/>
      </c>
      <c r="CJ315" s="173" t="str">
        <f>IFERROR(Inv_SY_B!CJ346/Inv_SY_B!$CU315-1,"")</f>
        <v/>
      </c>
      <c r="CK315" s="173" t="str">
        <f>IFERROR(Inv_SY_B!CK346/Inv_SY_B!$CU315-1,"")</f>
        <v/>
      </c>
      <c r="CL315" s="173" t="str">
        <f>IFERROR(Inv_SY_B!CL346/Inv_SY_B!$CU315-1,"")</f>
        <v/>
      </c>
      <c r="CM315" s="173" t="str">
        <f>IFERROR(Inv_SY_B!CM346/Inv_SY_B!$CU315-1,"")</f>
        <v/>
      </c>
      <c r="CN315" s="173" t="str">
        <f>IFERROR(Inv_SY_B!CN346/Inv_SY_B!$CU315-1,"")</f>
        <v/>
      </c>
      <c r="CO315" s="173" t="str">
        <f>IFERROR(Inv_SY_B!CO346/Inv_SY_B!$CU315-1,"")</f>
        <v/>
      </c>
      <c r="CP315" s="173" t="str">
        <f>IFERROR(Inv_SY_B!CP346/Inv_SY_B!$CU315-1,"")</f>
        <v/>
      </c>
      <c r="CQ315" s="173" t="str">
        <f>IFERROR(Inv_SY_B!CQ346/Inv_SY_B!$CU315-1,"")</f>
        <v/>
      </c>
      <c r="CR315" s="173" t="str">
        <f>IFERROR(Inv_SY_B!CR346/Inv_SY_B!$CU315-1,"")</f>
        <v/>
      </c>
      <c r="CS315" s="173" t="str">
        <f>IFERROR(Inv_SY_B!CS346/Inv_SY_B!$CU315-1,"")</f>
        <v/>
      </c>
      <c r="CT315" s="173" t="str">
        <f>IFERROR(Inv_SY_B!CT346/Inv_SY_B!$CU315-1,"")</f>
        <v/>
      </c>
      <c r="CU315" s="173"/>
      <c r="CV315" s="173"/>
      <c r="CW315" s="173"/>
      <c r="CX315" s="173"/>
    </row>
    <row r="316" spans="2:102">
      <c r="B316" s="164">
        <f t="shared" si="5"/>
        <v>46008</v>
      </c>
      <c r="C316" s="173" t="str">
        <f>IFERROR(Inv_SY_B!C347/Inv_SY_B!$CU316-1,"")</f>
        <v/>
      </c>
      <c r="D316" s="173" t="str">
        <f>IFERROR(Inv_SY_B!D347/Inv_SY_B!$CU316-1,"")</f>
        <v/>
      </c>
      <c r="E316" s="173" t="str">
        <f>IFERROR(Inv_SY_B!E347/Inv_SY_B!$CU316-1,"")</f>
        <v/>
      </c>
      <c r="F316" s="173" t="str">
        <f>IFERROR(Inv_SY_B!F347/Inv_SY_B!$CU316-1,"")</f>
        <v/>
      </c>
      <c r="G316" s="173" t="str">
        <f>IFERROR(Inv_SY_B!G347/Inv_SY_B!$CU316-1,"")</f>
        <v/>
      </c>
      <c r="H316" s="173" t="str">
        <f>IFERROR(Inv_SY_B!H347/Inv_SY_B!$CU316-1,"")</f>
        <v/>
      </c>
      <c r="I316" s="173" t="str">
        <f>IFERROR(Inv_SY_B!I347/Inv_SY_B!$CU316-1,"")</f>
        <v/>
      </c>
      <c r="J316" s="173" t="str">
        <f>IFERROR(Inv_SY_B!J347/Inv_SY_B!$CU316-1,"")</f>
        <v/>
      </c>
      <c r="K316" s="173" t="str">
        <f>IFERROR(Inv_SY_B!K347/Inv_SY_B!$CU316-1,"")</f>
        <v/>
      </c>
      <c r="L316" s="173" t="str">
        <f>IFERROR(Inv_SY_B!L347/Inv_SY_B!$CU316-1,"")</f>
        <v/>
      </c>
      <c r="M316" s="173" t="str">
        <f>IFERROR(Inv_SY_B!M347/Inv_SY_B!$CU316-1,"")</f>
        <v/>
      </c>
      <c r="N316" s="173" t="str">
        <f>IFERROR(Inv_SY_B!N347/Inv_SY_B!$CU316-1,"")</f>
        <v/>
      </c>
      <c r="O316" s="173" t="str">
        <f>IFERROR(Inv_SY_B!O347/Inv_SY_B!$CU316-1,"")</f>
        <v/>
      </c>
      <c r="P316" s="173" t="str">
        <f>IFERROR(Inv_SY_B!P347/Inv_SY_B!$CU316-1,"")</f>
        <v/>
      </c>
      <c r="Q316" s="173" t="str">
        <f>IFERROR(Inv_SY_B!Q347/Inv_SY_B!$CU316-1,"")</f>
        <v/>
      </c>
      <c r="R316" s="173" t="str">
        <f>IFERROR(Inv_SY_B!R347/Inv_SY_B!$CU316-1,"")</f>
        <v/>
      </c>
      <c r="S316" s="173" t="str">
        <f>IFERROR(Inv_SY_B!S347/Inv_SY_B!$CU316-1,"")</f>
        <v/>
      </c>
      <c r="T316" s="173" t="str">
        <f>IFERROR(Inv_SY_B!T347/Inv_SY_B!$CU316-1,"")</f>
        <v/>
      </c>
      <c r="U316" s="173" t="str">
        <f>IFERROR(Inv_SY_B!U347/Inv_SY_B!$CU316-1,"")</f>
        <v/>
      </c>
      <c r="V316" s="173" t="str">
        <f>IFERROR(Inv_SY_B!V347/Inv_SY_B!$CU316-1,"")</f>
        <v/>
      </c>
      <c r="W316" s="173" t="str">
        <f>IFERROR(Inv_SY_B!W347/Inv_SY_B!$CU316-1,"")</f>
        <v/>
      </c>
      <c r="X316" s="173" t="str">
        <f>IFERROR(Inv_SY_B!X347/Inv_SY_B!$CU316-1,"")</f>
        <v/>
      </c>
      <c r="Y316" s="173" t="str">
        <f>IFERROR(Inv_SY_B!Y347/Inv_SY_B!$CU316-1,"")</f>
        <v/>
      </c>
      <c r="Z316" s="173" t="str">
        <f>IFERROR(Inv_SY_B!Z347/Inv_SY_B!$CU316-1,"")</f>
        <v/>
      </c>
      <c r="AA316" s="173" t="str">
        <f>IFERROR(Inv_SY_B!AA347/Inv_SY_B!$CU316-1,"")</f>
        <v/>
      </c>
      <c r="AB316" s="173" t="str">
        <f>IFERROR(Inv_SY_B!AB347/Inv_SY_B!$CU316-1,"")</f>
        <v/>
      </c>
      <c r="AC316" s="173" t="str">
        <f>IFERROR(Inv_SY_B!AC347/Inv_SY_B!$CU316-1,"")</f>
        <v/>
      </c>
      <c r="AD316" s="173" t="str">
        <f>IFERROR(Inv_SY_B!AD347/Inv_SY_B!$CU316-1,"")</f>
        <v/>
      </c>
      <c r="AE316" s="173" t="str">
        <f>IFERROR(Inv_SY_B!AE347/Inv_SY_B!$CU316-1,"")</f>
        <v/>
      </c>
      <c r="AF316" s="173" t="str">
        <f>IFERROR(Inv_SY_B!AF347/Inv_SY_B!$CU316-1,"")</f>
        <v/>
      </c>
      <c r="AG316" s="173" t="str">
        <f>IFERROR(Inv_SY_B!AG347/Inv_SY_B!$CU316-1,"")</f>
        <v/>
      </c>
      <c r="AH316" s="173" t="str">
        <f>IFERROR(Inv_SY_B!AH347/Inv_SY_B!$CU316-1,"")</f>
        <v/>
      </c>
      <c r="AI316" s="173" t="str">
        <f>IFERROR(Inv_SY_B!AI347/Inv_SY_B!$CU316-1,"")</f>
        <v/>
      </c>
      <c r="AJ316" s="173" t="str">
        <f>IFERROR(Inv_SY_B!AJ347/Inv_SY_B!$CU316-1,"")</f>
        <v/>
      </c>
      <c r="AK316" s="173" t="str">
        <f>IFERROR(Inv_SY_B!AK347/Inv_SY_B!$CU316-1,"")</f>
        <v/>
      </c>
      <c r="AL316" s="173" t="str">
        <f>IFERROR(Inv_SY_B!AL347/Inv_SY_B!$CU316-1,"")</f>
        <v/>
      </c>
      <c r="AM316" s="173" t="str">
        <f>IFERROR(Inv_SY_B!AM347/Inv_SY_B!$CU316-1,"")</f>
        <v/>
      </c>
      <c r="AN316" s="173" t="str">
        <f>IFERROR(Inv_SY_B!AN347/Inv_SY_B!$CU316-1,"")</f>
        <v/>
      </c>
      <c r="AO316" s="173" t="str">
        <f>IFERROR(Inv_SY_B!AO347/Inv_SY_B!$CU316-1,"")</f>
        <v/>
      </c>
      <c r="AP316" s="173" t="str">
        <f>IFERROR(Inv_SY_B!AP347/Inv_SY_B!$CU316-1,"")</f>
        <v/>
      </c>
      <c r="AQ316" s="173" t="str">
        <f>IFERROR(Inv_SY_B!AQ347/Inv_SY_B!$CU316-1,"")</f>
        <v/>
      </c>
      <c r="AR316" s="173" t="str">
        <f>IFERROR(Inv_SY_B!AR347/Inv_SY_B!$CU316-1,"")</f>
        <v/>
      </c>
      <c r="AS316" s="173" t="str">
        <f>IFERROR(Inv_SY_B!AS347/Inv_SY_B!$CU316-1,"")</f>
        <v/>
      </c>
      <c r="AT316" s="173" t="str">
        <f>IFERROR(Inv_SY_B!AT347/Inv_SY_B!$CU316-1,"")</f>
        <v/>
      </c>
      <c r="AU316" s="173" t="str">
        <f>IFERROR(Inv_SY_B!AU347/Inv_SY_B!$CU316-1,"")</f>
        <v/>
      </c>
      <c r="AV316" s="173" t="str">
        <f>IFERROR(Inv_SY_B!AV347/Inv_SY_B!$CU316-1,"")</f>
        <v/>
      </c>
      <c r="AW316" s="173" t="str">
        <f>IFERROR(Inv_SY_B!AW347/Inv_SY_B!$CU316-1,"")</f>
        <v/>
      </c>
      <c r="AX316" s="173" t="str">
        <f>IFERROR(Inv_SY_B!AX347/Inv_SY_B!$CU316-1,"")</f>
        <v/>
      </c>
      <c r="AY316" s="173" t="str">
        <f>IFERROR(Inv_SY_B!AY347/Inv_SY_B!$CU316-1,"")</f>
        <v/>
      </c>
      <c r="AZ316" s="173" t="str">
        <f>IFERROR(Inv_SY_B!AZ347/Inv_SY_B!$CU316-1,"")</f>
        <v/>
      </c>
      <c r="BA316" s="173" t="str">
        <f>IFERROR(Inv_SY_B!BA347/Inv_SY_B!$CU316-1,"")</f>
        <v/>
      </c>
      <c r="BB316" s="173" t="str">
        <f>IFERROR(Inv_SY_B!BB347/Inv_SY_B!$CU316-1,"")</f>
        <v/>
      </c>
      <c r="BC316" s="173" t="str">
        <f>IFERROR(Inv_SY_B!BC347/Inv_SY_B!$CU316-1,"")</f>
        <v/>
      </c>
      <c r="BD316" s="173" t="str">
        <f>IFERROR(Inv_SY_B!BD347/Inv_SY_B!$CU316-1,"")</f>
        <v/>
      </c>
      <c r="BE316" s="173" t="str">
        <f>IFERROR(Inv_SY_B!BE347/Inv_SY_B!$CU316-1,"")</f>
        <v/>
      </c>
      <c r="BF316" s="173" t="str">
        <f>IFERROR(Inv_SY_B!BF347/Inv_SY_B!$CU316-1,"")</f>
        <v/>
      </c>
      <c r="BG316" s="173" t="str">
        <f>IFERROR(Inv_SY_B!BG347/Inv_SY_B!$CU316-1,"")</f>
        <v/>
      </c>
      <c r="BH316" s="173" t="str">
        <f>IFERROR(Inv_SY_B!BH347/Inv_SY_B!$CU316-1,"")</f>
        <v/>
      </c>
      <c r="BI316" s="173" t="str">
        <f>IFERROR(Inv_SY_B!BI347/Inv_SY_B!$CU316-1,"")</f>
        <v/>
      </c>
      <c r="BJ316" s="173" t="str">
        <f>IFERROR(Inv_SY_B!BJ347/Inv_SY_B!$CU316-1,"")</f>
        <v/>
      </c>
      <c r="BK316" s="173" t="str">
        <f>IFERROR(Inv_SY_B!BK347/Inv_SY_B!$CU316-1,"")</f>
        <v/>
      </c>
      <c r="BL316" s="173" t="str">
        <f>IFERROR(Inv_SY_B!BL347/Inv_SY_B!$CU316-1,"")</f>
        <v/>
      </c>
      <c r="BM316" s="173" t="str">
        <f>IFERROR(Inv_SY_B!BM347/Inv_SY_B!$CU316-1,"")</f>
        <v/>
      </c>
      <c r="BN316" s="173" t="str">
        <f>IFERROR(Inv_SY_B!BN347/Inv_SY_B!$CU316-1,"")</f>
        <v/>
      </c>
      <c r="BO316" s="173" t="str">
        <f>IFERROR(Inv_SY_B!BO347/Inv_SY_B!$CU316-1,"")</f>
        <v/>
      </c>
      <c r="BP316" s="173" t="str">
        <f>IFERROR(Inv_SY_B!BP347/Inv_SY_B!$CU316-1,"")</f>
        <v/>
      </c>
      <c r="BQ316" s="173" t="str">
        <f>IFERROR(Inv_SY_B!BQ347/Inv_SY_B!$CU316-1,"")</f>
        <v/>
      </c>
      <c r="BR316" s="173" t="str">
        <f>IFERROR(Inv_SY_B!BR347/Inv_SY_B!$CU316-1,"")</f>
        <v/>
      </c>
      <c r="BS316" s="173" t="str">
        <f>IFERROR(Inv_SY_B!BS347/Inv_SY_B!$CU316-1,"")</f>
        <v/>
      </c>
      <c r="BT316" s="173" t="str">
        <f>IFERROR(Inv_SY_B!BT347/Inv_SY_B!$CU316-1,"")</f>
        <v/>
      </c>
      <c r="BU316" s="173" t="str">
        <f>IFERROR(Inv_SY_B!BU347/Inv_SY_B!$CU316-1,"")</f>
        <v/>
      </c>
      <c r="BV316" s="173" t="str">
        <f>IFERROR(Inv_SY_B!BV347/Inv_SY_B!$CU316-1,"")</f>
        <v/>
      </c>
      <c r="BW316" s="173" t="str">
        <f>IFERROR(Inv_SY_B!BW347/Inv_SY_B!$CU316-1,"")</f>
        <v/>
      </c>
      <c r="BX316" s="173" t="str">
        <f>IFERROR(Inv_SY_B!BX347/Inv_SY_B!$CU316-1,"")</f>
        <v/>
      </c>
      <c r="BY316" s="173" t="str">
        <f>IFERROR(Inv_SY_B!BY347/Inv_SY_B!$CU316-1,"")</f>
        <v/>
      </c>
      <c r="BZ316" s="173" t="str">
        <f>IFERROR(Inv_SY_B!BZ347/Inv_SY_B!$CU316-1,"")</f>
        <v/>
      </c>
      <c r="CA316" s="173" t="str">
        <f>IFERROR(Inv_SY_B!CA347/Inv_SY_B!$CU316-1,"")</f>
        <v/>
      </c>
      <c r="CB316" s="173" t="str">
        <f>IFERROR(Inv_SY_B!CB347/Inv_SY_B!$CU316-1,"")</f>
        <v/>
      </c>
      <c r="CC316" s="173" t="str">
        <f>IFERROR(Inv_SY_B!CC347/Inv_SY_B!$CU316-1,"")</f>
        <v/>
      </c>
      <c r="CD316" s="173" t="str">
        <f>IFERROR(Inv_SY_B!CD347/Inv_SY_B!$CU316-1,"")</f>
        <v/>
      </c>
      <c r="CE316" s="173" t="str">
        <f>IFERROR(Inv_SY_B!CE347/Inv_SY_B!$CU316-1,"")</f>
        <v/>
      </c>
      <c r="CF316" s="173" t="str">
        <f>IFERROR(Inv_SY_B!CF347/Inv_SY_B!$CU316-1,"")</f>
        <v/>
      </c>
      <c r="CG316" s="173" t="str">
        <f>IFERROR(Inv_SY_B!CG347/Inv_SY_B!$CU316-1,"")</f>
        <v/>
      </c>
      <c r="CH316" s="173" t="str">
        <f>IFERROR(Inv_SY_B!CH347/Inv_SY_B!$CU316-1,"")</f>
        <v/>
      </c>
      <c r="CI316" s="173" t="str">
        <f>IFERROR(Inv_SY_B!CI347/Inv_SY_B!$CU316-1,"")</f>
        <v/>
      </c>
      <c r="CJ316" s="173" t="str">
        <f>IFERROR(Inv_SY_B!CJ347/Inv_SY_B!$CU316-1,"")</f>
        <v/>
      </c>
      <c r="CK316" s="173" t="str">
        <f>IFERROR(Inv_SY_B!CK347/Inv_SY_B!$CU316-1,"")</f>
        <v/>
      </c>
      <c r="CL316" s="173" t="str">
        <f>IFERROR(Inv_SY_B!CL347/Inv_SY_B!$CU316-1,"")</f>
        <v/>
      </c>
      <c r="CM316" s="173" t="str">
        <f>IFERROR(Inv_SY_B!CM347/Inv_SY_B!$CU316-1,"")</f>
        <v/>
      </c>
      <c r="CN316" s="173" t="str">
        <f>IFERROR(Inv_SY_B!CN347/Inv_SY_B!$CU316-1,"")</f>
        <v/>
      </c>
      <c r="CO316" s="173" t="str">
        <f>IFERROR(Inv_SY_B!CO347/Inv_SY_B!$CU316-1,"")</f>
        <v/>
      </c>
      <c r="CP316" s="173" t="str">
        <f>IFERROR(Inv_SY_B!CP347/Inv_SY_B!$CU316-1,"")</f>
        <v/>
      </c>
      <c r="CQ316" s="173" t="str">
        <f>IFERROR(Inv_SY_B!CQ347/Inv_SY_B!$CU316-1,"")</f>
        <v/>
      </c>
      <c r="CR316" s="173" t="str">
        <f>IFERROR(Inv_SY_B!CR347/Inv_SY_B!$CU316-1,"")</f>
        <v/>
      </c>
      <c r="CS316" s="173" t="str">
        <f>IFERROR(Inv_SY_B!CS347/Inv_SY_B!$CU316-1,"")</f>
        <v/>
      </c>
      <c r="CT316" s="173" t="str">
        <f>IFERROR(Inv_SY_B!CT347/Inv_SY_B!$CU316-1,"")</f>
        <v/>
      </c>
      <c r="CU316" s="173"/>
      <c r="CV316" s="173"/>
      <c r="CW316" s="173"/>
      <c r="CX316" s="173"/>
    </row>
    <row r="317" spans="2:102">
      <c r="B317" s="164">
        <f t="shared" si="5"/>
        <v>46009</v>
      </c>
      <c r="C317" s="173" t="str">
        <f>IFERROR(Inv_SY_B!C348/Inv_SY_B!$CU317-1,"")</f>
        <v/>
      </c>
      <c r="D317" s="173" t="str">
        <f>IFERROR(Inv_SY_B!D348/Inv_SY_B!$CU317-1,"")</f>
        <v/>
      </c>
      <c r="E317" s="173" t="str">
        <f>IFERROR(Inv_SY_B!E348/Inv_SY_B!$CU317-1,"")</f>
        <v/>
      </c>
      <c r="F317" s="173" t="str">
        <f>IFERROR(Inv_SY_B!F348/Inv_SY_B!$CU317-1,"")</f>
        <v/>
      </c>
      <c r="G317" s="173" t="str">
        <f>IFERROR(Inv_SY_B!G348/Inv_SY_B!$CU317-1,"")</f>
        <v/>
      </c>
      <c r="H317" s="173" t="str">
        <f>IFERROR(Inv_SY_B!H348/Inv_SY_B!$CU317-1,"")</f>
        <v/>
      </c>
      <c r="I317" s="173" t="str">
        <f>IFERROR(Inv_SY_B!I348/Inv_SY_B!$CU317-1,"")</f>
        <v/>
      </c>
      <c r="J317" s="173" t="str">
        <f>IFERROR(Inv_SY_B!J348/Inv_SY_B!$CU317-1,"")</f>
        <v/>
      </c>
      <c r="K317" s="173" t="str">
        <f>IFERROR(Inv_SY_B!K348/Inv_SY_B!$CU317-1,"")</f>
        <v/>
      </c>
      <c r="L317" s="173" t="str">
        <f>IFERROR(Inv_SY_B!L348/Inv_SY_B!$CU317-1,"")</f>
        <v/>
      </c>
      <c r="M317" s="173" t="str">
        <f>IFERROR(Inv_SY_B!M348/Inv_SY_B!$CU317-1,"")</f>
        <v/>
      </c>
      <c r="N317" s="173" t="str">
        <f>IFERROR(Inv_SY_B!N348/Inv_SY_B!$CU317-1,"")</f>
        <v/>
      </c>
      <c r="O317" s="173" t="str">
        <f>IFERROR(Inv_SY_B!O348/Inv_SY_B!$CU317-1,"")</f>
        <v/>
      </c>
      <c r="P317" s="173" t="str">
        <f>IFERROR(Inv_SY_B!P348/Inv_SY_B!$CU317-1,"")</f>
        <v/>
      </c>
      <c r="Q317" s="173" t="str">
        <f>IFERROR(Inv_SY_B!Q348/Inv_SY_B!$CU317-1,"")</f>
        <v/>
      </c>
      <c r="R317" s="173" t="str">
        <f>IFERROR(Inv_SY_B!R348/Inv_SY_B!$CU317-1,"")</f>
        <v/>
      </c>
      <c r="S317" s="173" t="str">
        <f>IFERROR(Inv_SY_B!S348/Inv_SY_B!$CU317-1,"")</f>
        <v/>
      </c>
      <c r="T317" s="173" t="str">
        <f>IFERROR(Inv_SY_B!T348/Inv_SY_B!$CU317-1,"")</f>
        <v/>
      </c>
      <c r="U317" s="173" t="str">
        <f>IFERROR(Inv_SY_B!U348/Inv_SY_B!$CU317-1,"")</f>
        <v/>
      </c>
      <c r="V317" s="173" t="str">
        <f>IFERROR(Inv_SY_B!V348/Inv_SY_B!$CU317-1,"")</f>
        <v/>
      </c>
      <c r="W317" s="173" t="str">
        <f>IFERROR(Inv_SY_B!W348/Inv_SY_B!$CU317-1,"")</f>
        <v/>
      </c>
      <c r="X317" s="173" t="str">
        <f>IFERROR(Inv_SY_B!X348/Inv_SY_B!$CU317-1,"")</f>
        <v/>
      </c>
      <c r="Y317" s="173" t="str">
        <f>IFERROR(Inv_SY_B!Y348/Inv_SY_B!$CU317-1,"")</f>
        <v/>
      </c>
      <c r="Z317" s="173" t="str">
        <f>IFERROR(Inv_SY_B!Z348/Inv_SY_B!$CU317-1,"")</f>
        <v/>
      </c>
      <c r="AA317" s="173" t="str">
        <f>IFERROR(Inv_SY_B!AA348/Inv_SY_B!$CU317-1,"")</f>
        <v/>
      </c>
      <c r="AB317" s="173" t="str">
        <f>IFERROR(Inv_SY_B!AB348/Inv_SY_B!$CU317-1,"")</f>
        <v/>
      </c>
      <c r="AC317" s="173" t="str">
        <f>IFERROR(Inv_SY_B!AC348/Inv_SY_B!$CU317-1,"")</f>
        <v/>
      </c>
      <c r="AD317" s="173" t="str">
        <f>IFERROR(Inv_SY_B!AD348/Inv_SY_B!$CU317-1,"")</f>
        <v/>
      </c>
      <c r="AE317" s="173" t="str">
        <f>IFERROR(Inv_SY_B!AE348/Inv_SY_B!$CU317-1,"")</f>
        <v/>
      </c>
      <c r="AF317" s="173" t="str">
        <f>IFERROR(Inv_SY_B!AF348/Inv_SY_B!$CU317-1,"")</f>
        <v/>
      </c>
      <c r="AG317" s="173" t="str">
        <f>IFERROR(Inv_SY_B!AG348/Inv_SY_B!$CU317-1,"")</f>
        <v/>
      </c>
      <c r="AH317" s="173" t="str">
        <f>IFERROR(Inv_SY_B!AH348/Inv_SY_B!$CU317-1,"")</f>
        <v/>
      </c>
      <c r="AI317" s="173" t="str">
        <f>IFERROR(Inv_SY_B!AI348/Inv_SY_B!$CU317-1,"")</f>
        <v/>
      </c>
      <c r="AJ317" s="173" t="str">
        <f>IFERROR(Inv_SY_B!AJ348/Inv_SY_B!$CU317-1,"")</f>
        <v/>
      </c>
      <c r="AK317" s="173" t="str">
        <f>IFERROR(Inv_SY_B!AK348/Inv_SY_B!$CU317-1,"")</f>
        <v/>
      </c>
      <c r="AL317" s="173" t="str">
        <f>IFERROR(Inv_SY_B!AL348/Inv_SY_B!$CU317-1,"")</f>
        <v/>
      </c>
      <c r="AM317" s="173" t="str">
        <f>IFERROR(Inv_SY_B!AM348/Inv_SY_B!$CU317-1,"")</f>
        <v/>
      </c>
      <c r="AN317" s="173" t="str">
        <f>IFERROR(Inv_SY_B!AN348/Inv_SY_B!$CU317-1,"")</f>
        <v/>
      </c>
      <c r="AO317" s="173" t="str">
        <f>IFERROR(Inv_SY_B!AO348/Inv_SY_B!$CU317-1,"")</f>
        <v/>
      </c>
      <c r="AP317" s="173" t="str">
        <f>IFERROR(Inv_SY_B!AP348/Inv_SY_B!$CU317-1,"")</f>
        <v/>
      </c>
      <c r="AQ317" s="173" t="str">
        <f>IFERROR(Inv_SY_B!AQ348/Inv_SY_B!$CU317-1,"")</f>
        <v/>
      </c>
      <c r="AR317" s="173" t="str">
        <f>IFERROR(Inv_SY_B!AR348/Inv_SY_B!$CU317-1,"")</f>
        <v/>
      </c>
      <c r="AS317" s="173" t="str">
        <f>IFERROR(Inv_SY_B!AS348/Inv_SY_B!$CU317-1,"")</f>
        <v/>
      </c>
      <c r="AT317" s="173" t="str">
        <f>IFERROR(Inv_SY_B!AT348/Inv_SY_B!$CU317-1,"")</f>
        <v/>
      </c>
      <c r="AU317" s="173" t="str">
        <f>IFERROR(Inv_SY_B!AU348/Inv_SY_B!$CU317-1,"")</f>
        <v/>
      </c>
      <c r="AV317" s="173" t="str">
        <f>IFERROR(Inv_SY_B!AV348/Inv_SY_B!$CU317-1,"")</f>
        <v/>
      </c>
      <c r="AW317" s="173" t="str">
        <f>IFERROR(Inv_SY_B!AW348/Inv_SY_B!$CU317-1,"")</f>
        <v/>
      </c>
      <c r="AX317" s="173" t="str">
        <f>IFERROR(Inv_SY_B!AX348/Inv_SY_B!$CU317-1,"")</f>
        <v/>
      </c>
      <c r="AY317" s="173" t="str">
        <f>IFERROR(Inv_SY_B!AY348/Inv_SY_B!$CU317-1,"")</f>
        <v/>
      </c>
      <c r="AZ317" s="173" t="str">
        <f>IFERROR(Inv_SY_B!AZ348/Inv_SY_B!$CU317-1,"")</f>
        <v/>
      </c>
      <c r="BA317" s="173" t="str">
        <f>IFERROR(Inv_SY_B!BA348/Inv_SY_B!$CU317-1,"")</f>
        <v/>
      </c>
      <c r="BB317" s="173" t="str">
        <f>IFERROR(Inv_SY_B!BB348/Inv_SY_B!$CU317-1,"")</f>
        <v/>
      </c>
      <c r="BC317" s="173" t="str">
        <f>IFERROR(Inv_SY_B!BC348/Inv_SY_B!$CU317-1,"")</f>
        <v/>
      </c>
      <c r="BD317" s="173" t="str">
        <f>IFERROR(Inv_SY_B!BD348/Inv_SY_B!$CU317-1,"")</f>
        <v/>
      </c>
      <c r="BE317" s="173" t="str">
        <f>IFERROR(Inv_SY_B!BE348/Inv_SY_B!$CU317-1,"")</f>
        <v/>
      </c>
      <c r="BF317" s="173" t="str">
        <f>IFERROR(Inv_SY_B!BF348/Inv_SY_B!$CU317-1,"")</f>
        <v/>
      </c>
      <c r="BG317" s="173" t="str">
        <f>IFERROR(Inv_SY_B!BG348/Inv_SY_B!$CU317-1,"")</f>
        <v/>
      </c>
      <c r="BH317" s="173" t="str">
        <f>IFERROR(Inv_SY_B!BH348/Inv_SY_B!$CU317-1,"")</f>
        <v/>
      </c>
      <c r="BI317" s="173" t="str">
        <f>IFERROR(Inv_SY_B!BI348/Inv_SY_B!$CU317-1,"")</f>
        <v/>
      </c>
      <c r="BJ317" s="173" t="str">
        <f>IFERROR(Inv_SY_B!BJ348/Inv_SY_B!$CU317-1,"")</f>
        <v/>
      </c>
      <c r="BK317" s="173" t="str">
        <f>IFERROR(Inv_SY_B!BK348/Inv_SY_B!$CU317-1,"")</f>
        <v/>
      </c>
      <c r="BL317" s="173" t="str">
        <f>IFERROR(Inv_SY_B!BL348/Inv_SY_B!$CU317-1,"")</f>
        <v/>
      </c>
      <c r="BM317" s="173" t="str">
        <f>IFERROR(Inv_SY_B!BM348/Inv_SY_B!$CU317-1,"")</f>
        <v/>
      </c>
      <c r="BN317" s="173" t="str">
        <f>IFERROR(Inv_SY_B!BN348/Inv_SY_B!$CU317-1,"")</f>
        <v/>
      </c>
      <c r="BO317" s="173" t="str">
        <f>IFERROR(Inv_SY_B!BO348/Inv_SY_B!$CU317-1,"")</f>
        <v/>
      </c>
      <c r="BP317" s="173" t="str">
        <f>IFERROR(Inv_SY_B!BP348/Inv_SY_B!$CU317-1,"")</f>
        <v/>
      </c>
      <c r="BQ317" s="173" t="str">
        <f>IFERROR(Inv_SY_B!BQ348/Inv_SY_B!$CU317-1,"")</f>
        <v/>
      </c>
      <c r="BR317" s="173" t="str">
        <f>IFERROR(Inv_SY_B!BR348/Inv_SY_B!$CU317-1,"")</f>
        <v/>
      </c>
      <c r="BS317" s="173" t="str">
        <f>IFERROR(Inv_SY_B!BS348/Inv_SY_B!$CU317-1,"")</f>
        <v/>
      </c>
      <c r="BT317" s="173" t="str">
        <f>IFERROR(Inv_SY_B!BT348/Inv_SY_B!$CU317-1,"")</f>
        <v/>
      </c>
      <c r="BU317" s="173" t="str">
        <f>IFERROR(Inv_SY_B!BU348/Inv_SY_B!$CU317-1,"")</f>
        <v/>
      </c>
      <c r="BV317" s="173" t="str">
        <f>IFERROR(Inv_SY_B!BV348/Inv_SY_B!$CU317-1,"")</f>
        <v/>
      </c>
      <c r="BW317" s="173" t="str">
        <f>IFERROR(Inv_SY_B!BW348/Inv_SY_B!$CU317-1,"")</f>
        <v/>
      </c>
      <c r="BX317" s="173" t="str">
        <f>IFERROR(Inv_SY_B!BX348/Inv_SY_B!$CU317-1,"")</f>
        <v/>
      </c>
      <c r="BY317" s="173" t="str">
        <f>IFERROR(Inv_SY_B!BY348/Inv_SY_B!$CU317-1,"")</f>
        <v/>
      </c>
      <c r="BZ317" s="173" t="str">
        <f>IFERROR(Inv_SY_B!BZ348/Inv_SY_B!$CU317-1,"")</f>
        <v/>
      </c>
      <c r="CA317" s="173" t="str">
        <f>IFERROR(Inv_SY_B!CA348/Inv_SY_B!$CU317-1,"")</f>
        <v/>
      </c>
      <c r="CB317" s="173" t="str">
        <f>IFERROR(Inv_SY_B!CB348/Inv_SY_B!$CU317-1,"")</f>
        <v/>
      </c>
      <c r="CC317" s="173" t="str">
        <f>IFERROR(Inv_SY_B!CC348/Inv_SY_B!$CU317-1,"")</f>
        <v/>
      </c>
      <c r="CD317" s="173" t="str">
        <f>IFERROR(Inv_SY_B!CD348/Inv_SY_B!$CU317-1,"")</f>
        <v/>
      </c>
      <c r="CE317" s="173" t="str">
        <f>IFERROR(Inv_SY_B!CE348/Inv_SY_B!$CU317-1,"")</f>
        <v/>
      </c>
      <c r="CF317" s="173" t="str">
        <f>IFERROR(Inv_SY_B!CF348/Inv_SY_B!$CU317-1,"")</f>
        <v/>
      </c>
      <c r="CG317" s="173" t="str">
        <f>IFERROR(Inv_SY_B!CG348/Inv_SY_B!$CU317-1,"")</f>
        <v/>
      </c>
      <c r="CH317" s="173" t="str">
        <f>IFERROR(Inv_SY_B!CH348/Inv_SY_B!$CU317-1,"")</f>
        <v/>
      </c>
      <c r="CI317" s="173" t="str">
        <f>IFERROR(Inv_SY_B!CI348/Inv_SY_B!$CU317-1,"")</f>
        <v/>
      </c>
      <c r="CJ317" s="173" t="str">
        <f>IFERROR(Inv_SY_B!CJ348/Inv_SY_B!$CU317-1,"")</f>
        <v/>
      </c>
      <c r="CK317" s="173" t="str">
        <f>IFERROR(Inv_SY_B!CK348/Inv_SY_B!$CU317-1,"")</f>
        <v/>
      </c>
      <c r="CL317" s="173" t="str">
        <f>IFERROR(Inv_SY_B!CL348/Inv_SY_B!$CU317-1,"")</f>
        <v/>
      </c>
      <c r="CM317" s="173" t="str">
        <f>IFERROR(Inv_SY_B!CM348/Inv_SY_B!$CU317-1,"")</f>
        <v/>
      </c>
      <c r="CN317" s="173" t="str">
        <f>IFERROR(Inv_SY_B!CN348/Inv_SY_B!$CU317-1,"")</f>
        <v/>
      </c>
      <c r="CO317" s="173" t="str">
        <f>IFERROR(Inv_SY_B!CO348/Inv_SY_B!$CU317-1,"")</f>
        <v/>
      </c>
      <c r="CP317" s="173" t="str">
        <f>IFERROR(Inv_SY_B!CP348/Inv_SY_B!$CU317-1,"")</f>
        <v/>
      </c>
      <c r="CQ317" s="173" t="str">
        <f>IFERROR(Inv_SY_B!CQ348/Inv_SY_B!$CU317-1,"")</f>
        <v/>
      </c>
      <c r="CR317" s="173" t="str">
        <f>IFERROR(Inv_SY_B!CR348/Inv_SY_B!$CU317-1,"")</f>
        <v/>
      </c>
      <c r="CS317" s="173" t="str">
        <f>IFERROR(Inv_SY_B!CS348/Inv_SY_B!$CU317-1,"")</f>
        <v/>
      </c>
      <c r="CT317" s="173" t="str">
        <f>IFERROR(Inv_SY_B!CT348/Inv_SY_B!$CU317-1,"")</f>
        <v/>
      </c>
      <c r="CU317" s="173"/>
      <c r="CV317" s="173"/>
      <c r="CW317" s="173"/>
      <c r="CX317" s="173"/>
    </row>
    <row r="318" spans="2:102">
      <c r="B318" s="164">
        <f t="shared" ref="B318:B381" si="6">B317+1</f>
        <v>46010</v>
      </c>
      <c r="C318" s="173" t="str">
        <f>IFERROR(Inv_SY_B!C349/Inv_SY_B!$CU318-1,"")</f>
        <v/>
      </c>
      <c r="D318" s="173" t="str">
        <f>IFERROR(Inv_SY_B!D349/Inv_SY_B!$CU318-1,"")</f>
        <v/>
      </c>
      <c r="E318" s="173" t="str">
        <f>IFERROR(Inv_SY_B!E349/Inv_SY_B!$CU318-1,"")</f>
        <v/>
      </c>
      <c r="F318" s="173" t="str">
        <f>IFERROR(Inv_SY_B!F349/Inv_SY_B!$CU318-1,"")</f>
        <v/>
      </c>
      <c r="G318" s="173" t="str">
        <f>IFERROR(Inv_SY_B!G349/Inv_SY_B!$CU318-1,"")</f>
        <v/>
      </c>
      <c r="H318" s="173" t="str">
        <f>IFERROR(Inv_SY_B!H349/Inv_SY_B!$CU318-1,"")</f>
        <v/>
      </c>
      <c r="I318" s="173" t="str">
        <f>IFERROR(Inv_SY_B!I349/Inv_SY_B!$CU318-1,"")</f>
        <v/>
      </c>
      <c r="J318" s="173" t="str">
        <f>IFERROR(Inv_SY_B!J349/Inv_SY_B!$CU318-1,"")</f>
        <v/>
      </c>
      <c r="K318" s="173" t="str">
        <f>IFERROR(Inv_SY_B!K349/Inv_SY_B!$CU318-1,"")</f>
        <v/>
      </c>
      <c r="L318" s="173" t="str">
        <f>IFERROR(Inv_SY_B!L349/Inv_SY_B!$CU318-1,"")</f>
        <v/>
      </c>
      <c r="M318" s="173" t="str">
        <f>IFERROR(Inv_SY_B!M349/Inv_SY_B!$CU318-1,"")</f>
        <v/>
      </c>
      <c r="N318" s="173" t="str">
        <f>IFERROR(Inv_SY_B!N349/Inv_SY_B!$CU318-1,"")</f>
        <v/>
      </c>
      <c r="O318" s="173" t="str">
        <f>IFERROR(Inv_SY_B!O349/Inv_SY_B!$CU318-1,"")</f>
        <v/>
      </c>
      <c r="P318" s="173" t="str">
        <f>IFERROR(Inv_SY_B!P349/Inv_SY_B!$CU318-1,"")</f>
        <v/>
      </c>
      <c r="Q318" s="173" t="str">
        <f>IFERROR(Inv_SY_B!Q349/Inv_SY_B!$CU318-1,"")</f>
        <v/>
      </c>
      <c r="R318" s="173" t="str">
        <f>IFERROR(Inv_SY_B!R349/Inv_SY_B!$CU318-1,"")</f>
        <v/>
      </c>
      <c r="S318" s="173" t="str">
        <f>IFERROR(Inv_SY_B!S349/Inv_SY_B!$CU318-1,"")</f>
        <v/>
      </c>
      <c r="T318" s="173" t="str">
        <f>IFERROR(Inv_SY_B!T349/Inv_SY_B!$CU318-1,"")</f>
        <v/>
      </c>
      <c r="U318" s="173" t="str">
        <f>IFERROR(Inv_SY_B!U349/Inv_SY_B!$CU318-1,"")</f>
        <v/>
      </c>
      <c r="V318" s="173" t="str">
        <f>IFERROR(Inv_SY_B!V349/Inv_SY_B!$CU318-1,"")</f>
        <v/>
      </c>
      <c r="W318" s="173" t="str">
        <f>IFERROR(Inv_SY_B!W349/Inv_SY_B!$CU318-1,"")</f>
        <v/>
      </c>
      <c r="X318" s="173" t="str">
        <f>IFERROR(Inv_SY_B!X349/Inv_SY_B!$CU318-1,"")</f>
        <v/>
      </c>
      <c r="Y318" s="173" t="str">
        <f>IFERROR(Inv_SY_B!Y349/Inv_SY_B!$CU318-1,"")</f>
        <v/>
      </c>
      <c r="Z318" s="173" t="str">
        <f>IFERROR(Inv_SY_B!Z349/Inv_SY_B!$CU318-1,"")</f>
        <v/>
      </c>
      <c r="AA318" s="173" t="str">
        <f>IFERROR(Inv_SY_B!AA349/Inv_SY_B!$CU318-1,"")</f>
        <v/>
      </c>
      <c r="AB318" s="173" t="str">
        <f>IFERROR(Inv_SY_B!AB349/Inv_SY_B!$CU318-1,"")</f>
        <v/>
      </c>
      <c r="AC318" s="173" t="str">
        <f>IFERROR(Inv_SY_B!AC349/Inv_SY_B!$CU318-1,"")</f>
        <v/>
      </c>
      <c r="AD318" s="173" t="str">
        <f>IFERROR(Inv_SY_B!AD349/Inv_SY_B!$CU318-1,"")</f>
        <v/>
      </c>
      <c r="AE318" s="173" t="str">
        <f>IFERROR(Inv_SY_B!AE349/Inv_SY_B!$CU318-1,"")</f>
        <v/>
      </c>
      <c r="AF318" s="173" t="str">
        <f>IFERROR(Inv_SY_B!AF349/Inv_SY_B!$CU318-1,"")</f>
        <v/>
      </c>
      <c r="AG318" s="173" t="str">
        <f>IFERROR(Inv_SY_B!AG349/Inv_SY_B!$CU318-1,"")</f>
        <v/>
      </c>
      <c r="AH318" s="173" t="str">
        <f>IFERROR(Inv_SY_B!AH349/Inv_SY_B!$CU318-1,"")</f>
        <v/>
      </c>
      <c r="AI318" s="173" t="str">
        <f>IFERROR(Inv_SY_B!AI349/Inv_SY_B!$CU318-1,"")</f>
        <v/>
      </c>
      <c r="AJ318" s="173" t="str">
        <f>IFERROR(Inv_SY_B!AJ349/Inv_SY_B!$CU318-1,"")</f>
        <v/>
      </c>
      <c r="AK318" s="173" t="str">
        <f>IFERROR(Inv_SY_B!AK349/Inv_SY_B!$CU318-1,"")</f>
        <v/>
      </c>
      <c r="AL318" s="173" t="str">
        <f>IFERROR(Inv_SY_B!AL349/Inv_SY_B!$CU318-1,"")</f>
        <v/>
      </c>
      <c r="AM318" s="173" t="str">
        <f>IFERROR(Inv_SY_B!AM349/Inv_SY_B!$CU318-1,"")</f>
        <v/>
      </c>
      <c r="AN318" s="173" t="str">
        <f>IFERROR(Inv_SY_B!AN349/Inv_SY_B!$CU318-1,"")</f>
        <v/>
      </c>
      <c r="AO318" s="173" t="str">
        <f>IFERROR(Inv_SY_B!AO349/Inv_SY_B!$CU318-1,"")</f>
        <v/>
      </c>
      <c r="AP318" s="173" t="str">
        <f>IFERROR(Inv_SY_B!AP349/Inv_SY_B!$CU318-1,"")</f>
        <v/>
      </c>
      <c r="AQ318" s="173" t="str">
        <f>IFERROR(Inv_SY_B!AQ349/Inv_SY_B!$CU318-1,"")</f>
        <v/>
      </c>
      <c r="AR318" s="173" t="str">
        <f>IFERROR(Inv_SY_B!AR349/Inv_SY_B!$CU318-1,"")</f>
        <v/>
      </c>
      <c r="AS318" s="173" t="str">
        <f>IFERROR(Inv_SY_B!AS349/Inv_SY_B!$CU318-1,"")</f>
        <v/>
      </c>
      <c r="AT318" s="173" t="str">
        <f>IFERROR(Inv_SY_B!AT349/Inv_SY_B!$CU318-1,"")</f>
        <v/>
      </c>
      <c r="AU318" s="173" t="str">
        <f>IFERROR(Inv_SY_B!AU349/Inv_SY_B!$CU318-1,"")</f>
        <v/>
      </c>
      <c r="AV318" s="173" t="str">
        <f>IFERROR(Inv_SY_B!AV349/Inv_SY_B!$CU318-1,"")</f>
        <v/>
      </c>
      <c r="AW318" s="173" t="str">
        <f>IFERROR(Inv_SY_B!AW349/Inv_SY_B!$CU318-1,"")</f>
        <v/>
      </c>
      <c r="AX318" s="173" t="str">
        <f>IFERROR(Inv_SY_B!AX349/Inv_SY_B!$CU318-1,"")</f>
        <v/>
      </c>
      <c r="AY318" s="173" t="str">
        <f>IFERROR(Inv_SY_B!AY349/Inv_SY_B!$CU318-1,"")</f>
        <v/>
      </c>
      <c r="AZ318" s="173" t="str">
        <f>IFERROR(Inv_SY_B!AZ349/Inv_SY_B!$CU318-1,"")</f>
        <v/>
      </c>
      <c r="BA318" s="173" t="str">
        <f>IFERROR(Inv_SY_B!BA349/Inv_SY_B!$CU318-1,"")</f>
        <v/>
      </c>
      <c r="BB318" s="173" t="str">
        <f>IFERROR(Inv_SY_B!BB349/Inv_SY_B!$CU318-1,"")</f>
        <v/>
      </c>
      <c r="BC318" s="173" t="str">
        <f>IFERROR(Inv_SY_B!BC349/Inv_SY_B!$CU318-1,"")</f>
        <v/>
      </c>
      <c r="BD318" s="173" t="str">
        <f>IFERROR(Inv_SY_B!BD349/Inv_SY_B!$CU318-1,"")</f>
        <v/>
      </c>
      <c r="BE318" s="173" t="str">
        <f>IFERROR(Inv_SY_B!BE349/Inv_SY_B!$CU318-1,"")</f>
        <v/>
      </c>
      <c r="BF318" s="173" t="str">
        <f>IFERROR(Inv_SY_B!BF349/Inv_SY_B!$CU318-1,"")</f>
        <v/>
      </c>
      <c r="BG318" s="173" t="str">
        <f>IFERROR(Inv_SY_B!BG349/Inv_SY_B!$CU318-1,"")</f>
        <v/>
      </c>
      <c r="BH318" s="173" t="str">
        <f>IFERROR(Inv_SY_B!BH349/Inv_SY_B!$CU318-1,"")</f>
        <v/>
      </c>
      <c r="BI318" s="173" t="str">
        <f>IFERROR(Inv_SY_B!BI349/Inv_SY_B!$CU318-1,"")</f>
        <v/>
      </c>
      <c r="BJ318" s="173" t="str">
        <f>IFERROR(Inv_SY_B!BJ349/Inv_SY_B!$CU318-1,"")</f>
        <v/>
      </c>
      <c r="BK318" s="173" t="str">
        <f>IFERROR(Inv_SY_B!BK349/Inv_SY_B!$CU318-1,"")</f>
        <v/>
      </c>
      <c r="BL318" s="173" t="str">
        <f>IFERROR(Inv_SY_B!BL349/Inv_SY_B!$CU318-1,"")</f>
        <v/>
      </c>
      <c r="BM318" s="173" t="str">
        <f>IFERROR(Inv_SY_B!BM349/Inv_SY_B!$CU318-1,"")</f>
        <v/>
      </c>
      <c r="BN318" s="173" t="str">
        <f>IFERROR(Inv_SY_B!BN349/Inv_SY_B!$CU318-1,"")</f>
        <v/>
      </c>
      <c r="BO318" s="173" t="str">
        <f>IFERROR(Inv_SY_B!BO349/Inv_SY_B!$CU318-1,"")</f>
        <v/>
      </c>
      <c r="BP318" s="173" t="str">
        <f>IFERROR(Inv_SY_B!BP349/Inv_SY_B!$CU318-1,"")</f>
        <v/>
      </c>
      <c r="BQ318" s="173" t="str">
        <f>IFERROR(Inv_SY_B!BQ349/Inv_SY_B!$CU318-1,"")</f>
        <v/>
      </c>
      <c r="BR318" s="173" t="str">
        <f>IFERROR(Inv_SY_B!BR349/Inv_SY_B!$CU318-1,"")</f>
        <v/>
      </c>
      <c r="BS318" s="173" t="str">
        <f>IFERROR(Inv_SY_B!BS349/Inv_SY_B!$CU318-1,"")</f>
        <v/>
      </c>
      <c r="BT318" s="173" t="str">
        <f>IFERROR(Inv_SY_B!BT349/Inv_SY_B!$CU318-1,"")</f>
        <v/>
      </c>
      <c r="BU318" s="173" t="str">
        <f>IFERROR(Inv_SY_B!BU349/Inv_SY_B!$CU318-1,"")</f>
        <v/>
      </c>
      <c r="BV318" s="173" t="str">
        <f>IFERROR(Inv_SY_B!BV349/Inv_SY_B!$CU318-1,"")</f>
        <v/>
      </c>
      <c r="BW318" s="173" t="str">
        <f>IFERROR(Inv_SY_B!BW349/Inv_SY_B!$CU318-1,"")</f>
        <v/>
      </c>
      <c r="BX318" s="173" t="str">
        <f>IFERROR(Inv_SY_B!BX349/Inv_SY_B!$CU318-1,"")</f>
        <v/>
      </c>
      <c r="BY318" s="173" t="str">
        <f>IFERROR(Inv_SY_B!BY349/Inv_SY_B!$CU318-1,"")</f>
        <v/>
      </c>
      <c r="BZ318" s="173" t="str">
        <f>IFERROR(Inv_SY_B!BZ349/Inv_SY_B!$CU318-1,"")</f>
        <v/>
      </c>
      <c r="CA318" s="173" t="str">
        <f>IFERROR(Inv_SY_B!CA349/Inv_SY_B!$CU318-1,"")</f>
        <v/>
      </c>
      <c r="CB318" s="173" t="str">
        <f>IFERROR(Inv_SY_B!CB349/Inv_SY_B!$CU318-1,"")</f>
        <v/>
      </c>
      <c r="CC318" s="173" t="str">
        <f>IFERROR(Inv_SY_B!CC349/Inv_SY_B!$CU318-1,"")</f>
        <v/>
      </c>
      <c r="CD318" s="173" t="str">
        <f>IFERROR(Inv_SY_B!CD349/Inv_SY_B!$CU318-1,"")</f>
        <v/>
      </c>
      <c r="CE318" s="173" t="str">
        <f>IFERROR(Inv_SY_B!CE349/Inv_SY_B!$CU318-1,"")</f>
        <v/>
      </c>
      <c r="CF318" s="173" t="str">
        <f>IFERROR(Inv_SY_B!CF349/Inv_SY_B!$CU318-1,"")</f>
        <v/>
      </c>
      <c r="CG318" s="173" t="str">
        <f>IFERROR(Inv_SY_B!CG349/Inv_SY_B!$CU318-1,"")</f>
        <v/>
      </c>
      <c r="CH318" s="173" t="str">
        <f>IFERROR(Inv_SY_B!CH349/Inv_SY_B!$CU318-1,"")</f>
        <v/>
      </c>
      <c r="CI318" s="173" t="str">
        <f>IFERROR(Inv_SY_B!CI349/Inv_SY_B!$CU318-1,"")</f>
        <v/>
      </c>
      <c r="CJ318" s="173" t="str">
        <f>IFERROR(Inv_SY_B!CJ349/Inv_SY_B!$CU318-1,"")</f>
        <v/>
      </c>
      <c r="CK318" s="173" t="str">
        <f>IFERROR(Inv_SY_B!CK349/Inv_SY_B!$CU318-1,"")</f>
        <v/>
      </c>
      <c r="CL318" s="173" t="str">
        <f>IFERROR(Inv_SY_B!CL349/Inv_SY_B!$CU318-1,"")</f>
        <v/>
      </c>
      <c r="CM318" s="173" t="str">
        <f>IFERROR(Inv_SY_B!CM349/Inv_SY_B!$CU318-1,"")</f>
        <v/>
      </c>
      <c r="CN318" s="173" t="str">
        <f>IFERROR(Inv_SY_B!CN349/Inv_SY_B!$CU318-1,"")</f>
        <v/>
      </c>
      <c r="CO318" s="173" t="str">
        <f>IFERROR(Inv_SY_B!CO349/Inv_SY_B!$CU318-1,"")</f>
        <v/>
      </c>
      <c r="CP318" s="173" t="str">
        <f>IFERROR(Inv_SY_B!CP349/Inv_SY_B!$CU318-1,"")</f>
        <v/>
      </c>
      <c r="CQ318" s="173" t="str">
        <f>IFERROR(Inv_SY_B!CQ349/Inv_SY_B!$CU318-1,"")</f>
        <v/>
      </c>
      <c r="CR318" s="173" t="str">
        <f>IFERROR(Inv_SY_B!CR349/Inv_SY_B!$CU318-1,"")</f>
        <v/>
      </c>
      <c r="CS318" s="173" t="str">
        <f>IFERROR(Inv_SY_B!CS349/Inv_SY_B!$CU318-1,"")</f>
        <v/>
      </c>
      <c r="CT318" s="173" t="str">
        <f>IFERROR(Inv_SY_B!CT349/Inv_SY_B!$CU318-1,"")</f>
        <v/>
      </c>
      <c r="CU318" s="173"/>
      <c r="CV318" s="173"/>
      <c r="CW318" s="173"/>
      <c r="CX318" s="173"/>
    </row>
    <row r="319" spans="2:102">
      <c r="B319" s="164">
        <f t="shared" si="6"/>
        <v>46011</v>
      </c>
      <c r="C319" s="173" t="str">
        <f>IFERROR(Inv_SY_B!C350/Inv_SY_B!$CU319-1,"")</f>
        <v/>
      </c>
      <c r="D319" s="173" t="str">
        <f>IFERROR(Inv_SY_B!D350/Inv_SY_B!$CU319-1,"")</f>
        <v/>
      </c>
      <c r="E319" s="173" t="str">
        <f>IFERROR(Inv_SY_B!E350/Inv_SY_B!$CU319-1,"")</f>
        <v/>
      </c>
      <c r="F319" s="173" t="str">
        <f>IFERROR(Inv_SY_B!F350/Inv_SY_B!$CU319-1,"")</f>
        <v/>
      </c>
      <c r="G319" s="173" t="str">
        <f>IFERROR(Inv_SY_B!G350/Inv_SY_B!$CU319-1,"")</f>
        <v/>
      </c>
      <c r="H319" s="173" t="str">
        <f>IFERROR(Inv_SY_B!H350/Inv_SY_B!$CU319-1,"")</f>
        <v/>
      </c>
      <c r="I319" s="173" t="str">
        <f>IFERROR(Inv_SY_B!I350/Inv_SY_B!$CU319-1,"")</f>
        <v/>
      </c>
      <c r="J319" s="173" t="str">
        <f>IFERROR(Inv_SY_B!J350/Inv_SY_B!$CU319-1,"")</f>
        <v/>
      </c>
      <c r="K319" s="173" t="str">
        <f>IFERROR(Inv_SY_B!K350/Inv_SY_B!$CU319-1,"")</f>
        <v/>
      </c>
      <c r="L319" s="173" t="str">
        <f>IFERROR(Inv_SY_B!L350/Inv_SY_B!$CU319-1,"")</f>
        <v/>
      </c>
      <c r="M319" s="173" t="str">
        <f>IFERROR(Inv_SY_B!M350/Inv_SY_B!$CU319-1,"")</f>
        <v/>
      </c>
      <c r="N319" s="173" t="str">
        <f>IFERROR(Inv_SY_B!N350/Inv_SY_B!$CU319-1,"")</f>
        <v/>
      </c>
      <c r="O319" s="173" t="str">
        <f>IFERROR(Inv_SY_B!O350/Inv_SY_B!$CU319-1,"")</f>
        <v/>
      </c>
      <c r="P319" s="173" t="str">
        <f>IFERROR(Inv_SY_B!P350/Inv_SY_B!$CU319-1,"")</f>
        <v/>
      </c>
      <c r="Q319" s="173" t="str">
        <f>IFERROR(Inv_SY_B!Q350/Inv_SY_B!$CU319-1,"")</f>
        <v/>
      </c>
      <c r="R319" s="173" t="str">
        <f>IFERROR(Inv_SY_B!R350/Inv_SY_B!$CU319-1,"")</f>
        <v/>
      </c>
      <c r="S319" s="173" t="str">
        <f>IFERROR(Inv_SY_B!S350/Inv_SY_B!$CU319-1,"")</f>
        <v/>
      </c>
      <c r="T319" s="173" t="str">
        <f>IFERROR(Inv_SY_B!T350/Inv_SY_B!$CU319-1,"")</f>
        <v/>
      </c>
      <c r="U319" s="173" t="str">
        <f>IFERROR(Inv_SY_B!U350/Inv_SY_B!$CU319-1,"")</f>
        <v/>
      </c>
      <c r="V319" s="173" t="str">
        <f>IFERROR(Inv_SY_B!V350/Inv_SY_B!$CU319-1,"")</f>
        <v/>
      </c>
      <c r="W319" s="173" t="str">
        <f>IFERROR(Inv_SY_B!W350/Inv_SY_B!$CU319-1,"")</f>
        <v/>
      </c>
      <c r="X319" s="173" t="str">
        <f>IFERROR(Inv_SY_B!X350/Inv_SY_B!$CU319-1,"")</f>
        <v/>
      </c>
      <c r="Y319" s="173" t="str">
        <f>IFERROR(Inv_SY_B!Y350/Inv_SY_B!$CU319-1,"")</f>
        <v/>
      </c>
      <c r="Z319" s="173" t="str">
        <f>IFERROR(Inv_SY_B!Z350/Inv_SY_B!$CU319-1,"")</f>
        <v/>
      </c>
      <c r="AA319" s="173" t="str">
        <f>IFERROR(Inv_SY_B!AA350/Inv_SY_B!$CU319-1,"")</f>
        <v/>
      </c>
      <c r="AB319" s="173" t="str">
        <f>IFERROR(Inv_SY_B!AB350/Inv_SY_B!$CU319-1,"")</f>
        <v/>
      </c>
      <c r="AC319" s="173" t="str">
        <f>IFERROR(Inv_SY_B!AC350/Inv_SY_B!$CU319-1,"")</f>
        <v/>
      </c>
      <c r="AD319" s="173" t="str">
        <f>IFERROR(Inv_SY_B!AD350/Inv_SY_B!$CU319-1,"")</f>
        <v/>
      </c>
      <c r="AE319" s="173" t="str">
        <f>IFERROR(Inv_SY_B!AE350/Inv_SY_B!$CU319-1,"")</f>
        <v/>
      </c>
      <c r="AF319" s="173" t="str">
        <f>IFERROR(Inv_SY_B!AF350/Inv_SY_B!$CU319-1,"")</f>
        <v/>
      </c>
      <c r="AG319" s="173" t="str">
        <f>IFERROR(Inv_SY_B!AG350/Inv_SY_B!$CU319-1,"")</f>
        <v/>
      </c>
      <c r="AH319" s="173" t="str">
        <f>IFERROR(Inv_SY_B!AH350/Inv_SY_B!$CU319-1,"")</f>
        <v/>
      </c>
      <c r="AI319" s="173" t="str">
        <f>IFERROR(Inv_SY_B!AI350/Inv_SY_B!$CU319-1,"")</f>
        <v/>
      </c>
      <c r="AJ319" s="173" t="str">
        <f>IFERROR(Inv_SY_B!AJ350/Inv_SY_B!$CU319-1,"")</f>
        <v/>
      </c>
      <c r="AK319" s="173" t="str">
        <f>IFERROR(Inv_SY_B!AK350/Inv_SY_B!$CU319-1,"")</f>
        <v/>
      </c>
      <c r="AL319" s="173" t="str">
        <f>IFERROR(Inv_SY_B!AL350/Inv_SY_B!$CU319-1,"")</f>
        <v/>
      </c>
      <c r="AM319" s="173" t="str">
        <f>IFERROR(Inv_SY_B!AM350/Inv_SY_B!$CU319-1,"")</f>
        <v/>
      </c>
      <c r="AN319" s="173" t="str">
        <f>IFERROR(Inv_SY_B!AN350/Inv_SY_B!$CU319-1,"")</f>
        <v/>
      </c>
      <c r="AO319" s="173" t="str">
        <f>IFERROR(Inv_SY_B!AO350/Inv_SY_B!$CU319-1,"")</f>
        <v/>
      </c>
      <c r="AP319" s="173" t="str">
        <f>IFERROR(Inv_SY_B!AP350/Inv_SY_B!$CU319-1,"")</f>
        <v/>
      </c>
      <c r="AQ319" s="173" t="str">
        <f>IFERROR(Inv_SY_B!AQ350/Inv_SY_B!$CU319-1,"")</f>
        <v/>
      </c>
      <c r="AR319" s="173" t="str">
        <f>IFERROR(Inv_SY_B!AR350/Inv_SY_B!$CU319-1,"")</f>
        <v/>
      </c>
      <c r="AS319" s="173" t="str">
        <f>IFERROR(Inv_SY_B!AS350/Inv_SY_B!$CU319-1,"")</f>
        <v/>
      </c>
      <c r="AT319" s="173" t="str">
        <f>IFERROR(Inv_SY_B!AT350/Inv_SY_B!$CU319-1,"")</f>
        <v/>
      </c>
      <c r="AU319" s="173" t="str">
        <f>IFERROR(Inv_SY_B!AU350/Inv_SY_B!$CU319-1,"")</f>
        <v/>
      </c>
      <c r="AV319" s="173" t="str">
        <f>IFERROR(Inv_SY_B!AV350/Inv_SY_B!$CU319-1,"")</f>
        <v/>
      </c>
      <c r="AW319" s="173" t="str">
        <f>IFERROR(Inv_SY_B!AW350/Inv_SY_B!$CU319-1,"")</f>
        <v/>
      </c>
      <c r="AX319" s="173" t="str">
        <f>IFERROR(Inv_SY_B!AX350/Inv_SY_B!$CU319-1,"")</f>
        <v/>
      </c>
      <c r="AY319" s="173" t="str">
        <f>IFERROR(Inv_SY_B!AY350/Inv_SY_B!$CU319-1,"")</f>
        <v/>
      </c>
      <c r="AZ319" s="173" t="str">
        <f>IFERROR(Inv_SY_B!AZ350/Inv_SY_B!$CU319-1,"")</f>
        <v/>
      </c>
      <c r="BA319" s="173" t="str">
        <f>IFERROR(Inv_SY_B!BA350/Inv_SY_B!$CU319-1,"")</f>
        <v/>
      </c>
      <c r="BB319" s="173" t="str">
        <f>IFERROR(Inv_SY_B!BB350/Inv_SY_B!$CU319-1,"")</f>
        <v/>
      </c>
      <c r="BC319" s="173" t="str">
        <f>IFERROR(Inv_SY_B!BC350/Inv_SY_B!$CU319-1,"")</f>
        <v/>
      </c>
      <c r="BD319" s="173" t="str">
        <f>IFERROR(Inv_SY_B!BD350/Inv_SY_B!$CU319-1,"")</f>
        <v/>
      </c>
      <c r="BE319" s="173" t="str">
        <f>IFERROR(Inv_SY_B!BE350/Inv_SY_B!$CU319-1,"")</f>
        <v/>
      </c>
      <c r="BF319" s="173" t="str">
        <f>IFERROR(Inv_SY_B!BF350/Inv_SY_B!$CU319-1,"")</f>
        <v/>
      </c>
      <c r="BG319" s="173" t="str">
        <f>IFERROR(Inv_SY_B!BG350/Inv_SY_B!$CU319-1,"")</f>
        <v/>
      </c>
      <c r="BH319" s="173" t="str">
        <f>IFERROR(Inv_SY_B!BH350/Inv_SY_B!$CU319-1,"")</f>
        <v/>
      </c>
      <c r="BI319" s="173" t="str">
        <f>IFERROR(Inv_SY_B!BI350/Inv_SY_B!$CU319-1,"")</f>
        <v/>
      </c>
      <c r="BJ319" s="173" t="str">
        <f>IFERROR(Inv_SY_B!BJ350/Inv_SY_B!$CU319-1,"")</f>
        <v/>
      </c>
      <c r="BK319" s="173" t="str">
        <f>IFERROR(Inv_SY_B!BK350/Inv_SY_B!$CU319-1,"")</f>
        <v/>
      </c>
      <c r="BL319" s="173" t="str">
        <f>IFERROR(Inv_SY_B!BL350/Inv_SY_B!$CU319-1,"")</f>
        <v/>
      </c>
      <c r="BM319" s="173" t="str">
        <f>IFERROR(Inv_SY_B!BM350/Inv_SY_B!$CU319-1,"")</f>
        <v/>
      </c>
      <c r="BN319" s="173" t="str">
        <f>IFERROR(Inv_SY_B!BN350/Inv_SY_B!$CU319-1,"")</f>
        <v/>
      </c>
      <c r="BO319" s="173" t="str">
        <f>IFERROR(Inv_SY_B!BO350/Inv_SY_B!$CU319-1,"")</f>
        <v/>
      </c>
      <c r="BP319" s="173" t="str">
        <f>IFERROR(Inv_SY_B!BP350/Inv_SY_B!$CU319-1,"")</f>
        <v/>
      </c>
      <c r="BQ319" s="173" t="str">
        <f>IFERROR(Inv_SY_B!BQ350/Inv_SY_B!$CU319-1,"")</f>
        <v/>
      </c>
      <c r="BR319" s="173" t="str">
        <f>IFERROR(Inv_SY_B!BR350/Inv_SY_B!$CU319-1,"")</f>
        <v/>
      </c>
      <c r="BS319" s="173" t="str">
        <f>IFERROR(Inv_SY_B!BS350/Inv_SY_B!$CU319-1,"")</f>
        <v/>
      </c>
      <c r="BT319" s="173" t="str">
        <f>IFERROR(Inv_SY_B!BT350/Inv_SY_B!$CU319-1,"")</f>
        <v/>
      </c>
      <c r="BU319" s="173" t="str">
        <f>IFERROR(Inv_SY_B!BU350/Inv_SY_B!$CU319-1,"")</f>
        <v/>
      </c>
      <c r="BV319" s="173" t="str">
        <f>IFERROR(Inv_SY_B!BV350/Inv_SY_B!$CU319-1,"")</f>
        <v/>
      </c>
      <c r="BW319" s="173" t="str">
        <f>IFERROR(Inv_SY_B!BW350/Inv_SY_B!$CU319-1,"")</f>
        <v/>
      </c>
      <c r="BX319" s="173" t="str">
        <f>IFERROR(Inv_SY_B!BX350/Inv_SY_B!$CU319-1,"")</f>
        <v/>
      </c>
      <c r="BY319" s="173" t="str">
        <f>IFERROR(Inv_SY_B!BY350/Inv_SY_B!$CU319-1,"")</f>
        <v/>
      </c>
      <c r="BZ319" s="173" t="str">
        <f>IFERROR(Inv_SY_B!BZ350/Inv_SY_B!$CU319-1,"")</f>
        <v/>
      </c>
      <c r="CA319" s="173" t="str">
        <f>IFERROR(Inv_SY_B!CA350/Inv_SY_B!$CU319-1,"")</f>
        <v/>
      </c>
      <c r="CB319" s="173" t="str">
        <f>IFERROR(Inv_SY_B!CB350/Inv_SY_B!$CU319-1,"")</f>
        <v/>
      </c>
      <c r="CC319" s="173" t="str">
        <f>IFERROR(Inv_SY_B!CC350/Inv_SY_B!$CU319-1,"")</f>
        <v/>
      </c>
      <c r="CD319" s="173" t="str">
        <f>IFERROR(Inv_SY_B!CD350/Inv_SY_B!$CU319-1,"")</f>
        <v/>
      </c>
      <c r="CE319" s="173" t="str">
        <f>IFERROR(Inv_SY_B!CE350/Inv_SY_B!$CU319-1,"")</f>
        <v/>
      </c>
      <c r="CF319" s="173" t="str">
        <f>IFERROR(Inv_SY_B!CF350/Inv_SY_B!$CU319-1,"")</f>
        <v/>
      </c>
      <c r="CG319" s="173" t="str">
        <f>IFERROR(Inv_SY_B!CG350/Inv_SY_B!$CU319-1,"")</f>
        <v/>
      </c>
      <c r="CH319" s="173" t="str">
        <f>IFERROR(Inv_SY_B!CH350/Inv_SY_B!$CU319-1,"")</f>
        <v/>
      </c>
      <c r="CI319" s="173" t="str">
        <f>IFERROR(Inv_SY_B!CI350/Inv_SY_B!$CU319-1,"")</f>
        <v/>
      </c>
      <c r="CJ319" s="173" t="str">
        <f>IFERROR(Inv_SY_B!CJ350/Inv_SY_B!$CU319-1,"")</f>
        <v/>
      </c>
      <c r="CK319" s="173" t="str">
        <f>IFERROR(Inv_SY_B!CK350/Inv_SY_B!$CU319-1,"")</f>
        <v/>
      </c>
      <c r="CL319" s="173" t="str">
        <f>IFERROR(Inv_SY_B!CL350/Inv_SY_B!$CU319-1,"")</f>
        <v/>
      </c>
      <c r="CM319" s="173" t="str">
        <f>IFERROR(Inv_SY_B!CM350/Inv_SY_B!$CU319-1,"")</f>
        <v/>
      </c>
      <c r="CN319" s="173" t="str">
        <f>IFERROR(Inv_SY_B!CN350/Inv_SY_B!$CU319-1,"")</f>
        <v/>
      </c>
      <c r="CO319" s="173" t="str">
        <f>IFERROR(Inv_SY_B!CO350/Inv_SY_B!$CU319-1,"")</f>
        <v/>
      </c>
      <c r="CP319" s="173" t="str">
        <f>IFERROR(Inv_SY_B!CP350/Inv_SY_B!$CU319-1,"")</f>
        <v/>
      </c>
      <c r="CQ319" s="173" t="str">
        <f>IFERROR(Inv_SY_B!CQ350/Inv_SY_B!$CU319-1,"")</f>
        <v/>
      </c>
      <c r="CR319" s="173" t="str">
        <f>IFERROR(Inv_SY_B!CR350/Inv_SY_B!$CU319-1,"")</f>
        <v/>
      </c>
      <c r="CS319" s="173" t="str">
        <f>IFERROR(Inv_SY_B!CS350/Inv_SY_B!$CU319-1,"")</f>
        <v/>
      </c>
      <c r="CT319" s="173" t="str">
        <f>IFERROR(Inv_SY_B!CT350/Inv_SY_B!$CU319-1,"")</f>
        <v/>
      </c>
      <c r="CU319" s="173"/>
      <c r="CV319" s="173"/>
      <c r="CW319" s="173"/>
      <c r="CX319" s="173"/>
    </row>
    <row r="320" spans="2:102">
      <c r="B320" s="164">
        <f t="shared" si="6"/>
        <v>46012</v>
      </c>
      <c r="C320" s="173" t="str">
        <f>IFERROR(Inv_SY_B!C351/Inv_SY_B!$CU320-1,"")</f>
        <v/>
      </c>
      <c r="D320" s="173" t="str">
        <f>IFERROR(Inv_SY_B!D351/Inv_SY_B!$CU320-1,"")</f>
        <v/>
      </c>
      <c r="E320" s="173" t="str">
        <f>IFERROR(Inv_SY_B!E351/Inv_SY_B!$CU320-1,"")</f>
        <v/>
      </c>
      <c r="F320" s="173" t="str">
        <f>IFERROR(Inv_SY_B!F351/Inv_SY_B!$CU320-1,"")</f>
        <v/>
      </c>
      <c r="G320" s="173" t="str">
        <f>IFERROR(Inv_SY_B!G351/Inv_SY_B!$CU320-1,"")</f>
        <v/>
      </c>
      <c r="H320" s="173" t="str">
        <f>IFERROR(Inv_SY_B!H351/Inv_SY_B!$CU320-1,"")</f>
        <v/>
      </c>
      <c r="I320" s="173" t="str">
        <f>IFERROR(Inv_SY_B!I351/Inv_SY_B!$CU320-1,"")</f>
        <v/>
      </c>
      <c r="J320" s="173" t="str">
        <f>IFERROR(Inv_SY_B!J351/Inv_SY_B!$CU320-1,"")</f>
        <v/>
      </c>
      <c r="K320" s="173" t="str">
        <f>IFERROR(Inv_SY_B!K351/Inv_SY_B!$CU320-1,"")</f>
        <v/>
      </c>
      <c r="L320" s="173" t="str">
        <f>IFERROR(Inv_SY_B!L351/Inv_SY_B!$CU320-1,"")</f>
        <v/>
      </c>
      <c r="M320" s="173" t="str">
        <f>IFERROR(Inv_SY_B!M351/Inv_SY_B!$CU320-1,"")</f>
        <v/>
      </c>
      <c r="N320" s="173" t="str">
        <f>IFERROR(Inv_SY_B!N351/Inv_SY_B!$CU320-1,"")</f>
        <v/>
      </c>
      <c r="O320" s="173" t="str">
        <f>IFERROR(Inv_SY_B!O351/Inv_SY_B!$CU320-1,"")</f>
        <v/>
      </c>
      <c r="P320" s="173" t="str">
        <f>IFERROR(Inv_SY_B!P351/Inv_SY_B!$CU320-1,"")</f>
        <v/>
      </c>
      <c r="Q320" s="173" t="str">
        <f>IFERROR(Inv_SY_B!Q351/Inv_SY_B!$CU320-1,"")</f>
        <v/>
      </c>
      <c r="R320" s="173" t="str">
        <f>IFERROR(Inv_SY_B!R351/Inv_SY_B!$CU320-1,"")</f>
        <v/>
      </c>
      <c r="S320" s="173" t="str">
        <f>IFERROR(Inv_SY_B!S351/Inv_SY_B!$CU320-1,"")</f>
        <v/>
      </c>
      <c r="T320" s="173" t="str">
        <f>IFERROR(Inv_SY_B!T351/Inv_SY_B!$CU320-1,"")</f>
        <v/>
      </c>
      <c r="U320" s="173" t="str">
        <f>IFERROR(Inv_SY_B!U351/Inv_SY_B!$CU320-1,"")</f>
        <v/>
      </c>
      <c r="V320" s="173" t="str">
        <f>IFERROR(Inv_SY_B!V351/Inv_SY_B!$CU320-1,"")</f>
        <v/>
      </c>
      <c r="W320" s="173" t="str">
        <f>IFERROR(Inv_SY_B!W351/Inv_SY_B!$CU320-1,"")</f>
        <v/>
      </c>
      <c r="X320" s="173" t="str">
        <f>IFERROR(Inv_SY_B!X351/Inv_SY_B!$CU320-1,"")</f>
        <v/>
      </c>
      <c r="Y320" s="173" t="str">
        <f>IFERROR(Inv_SY_B!Y351/Inv_SY_B!$CU320-1,"")</f>
        <v/>
      </c>
      <c r="Z320" s="173" t="str">
        <f>IFERROR(Inv_SY_B!Z351/Inv_SY_B!$CU320-1,"")</f>
        <v/>
      </c>
      <c r="AA320" s="173" t="str">
        <f>IFERROR(Inv_SY_B!AA351/Inv_SY_B!$CU320-1,"")</f>
        <v/>
      </c>
      <c r="AB320" s="173" t="str">
        <f>IFERROR(Inv_SY_B!AB351/Inv_SY_B!$CU320-1,"")</f>
        <v/>
      </c>
      <c r="AC320" s="173" t="str">
        <f>IFERROR(Inv_SY_B!AC351/Inv_SY_B!$CU320-1,"")</f>
        <v/>
      </c>
      <c r="AD320" s="173" t="str">
        <f>IFERROR(Inv_SY_B!AD351/Inv_SY_B!$CU320-1,"")</f>
        <v/>
      </c>
      <c r="AE320" s="173" t="str">
        <f>IFERROR(Inv_SY_B!AE351/Inv_SY_B!$CU320-1,"")</f>
        <v/>
      </c>
      <c r="AF320" s="173" t="str">
        <f>IFERROR(Inv_SY_B!AF351/Inv_SY_B!$CU320-1,"")</f>
        <v/>
      </c>
      <c r="AG320" s="173" t="str">
        <f>IFERROR(Inv_SY_B!AG351/Inv_SY_B!$CU320-1,"")</f>
        <v/>
      </c>
      <c r="AH320" s="173" t="str">
        <f>IFERROR(Inv_SY_B!AH351/Inv_SY_B!$CU320-1,"")</f>
        <v/>
      </c>
      <c r="AI320" s="173" t="str">
        <f>IFERROR(Inv_SY_B!AI351/Inv_SY_B!$CU320-1,"")</f>
        <v/>
      </c>
      <c r="AJ320" s="173" t="str">
        <f>IFERROR(Inv_SY_B!AJ351/Inv_SY_B!$CU320-1,"")</f>
        <v/>
      </c>
      <c r="AK320" s="173" t="str">
        <f>IFERROR(Inv_SY_B!AK351/Inv_SY_B!$CU320-1,"")</f>
        <v/>
      </c>
      <c r="AL320" s="173" t="str">
        <f>IFERROR(Inv_SY_B!AL351/Inv_SY_B!$CU320-1,"")</f>
        <v/>
      </c>
      <c r="AM320" s="173" t="str">
        <f>IFERROR(Inv_SY_B!AM351/Inv_SY_B!$CU320-1,"")</f>
        <v/>
      </c>
      <c r="AN320" s="173" t="str">
        <f>IFERROR(Inv_SY_B!AN351/Inv_SY_B!$CU320-1,"")</f>
        <v/>
      </c>
      <c r="AO320" s="173" t="str">
        <f>IFERROR(Inv_SY_B!AO351/Inv_SY_B!$CU320-1,"")</f>
        <v/>
      </c>
      <c r="AP320" s="173" t="str">
        <f>IFERROR(Inv_SY_B!AP351/Inv_SY_B!$CU320-1,"")</f>
        <v/>
      </c>
      <c r="AQ320" s="173" t="str">
        <f>IFERROR(Inv_SY_B!AQ351/Inv_SY_B!$CU320-1,"")</f>
        <v/>
      </c>
      <c r="AR320" s="173" t="str">
        <f>IFERROR(Inv_SY_B!AR351/Inv_SY_B!$CU320-1,"")</f>
        <v/>
      </c>
      <c r="AS320" s="173" t="str">
        <f>IFERROR(Inv_SY_B!AS351/Inv_SY_B!$CU320-1,"")</f>
        <v/>
      </c>
      <c r="AT320" s="173" t="str">
        <f>IFERROR(Inv_SY_B!AT351/Inv_SY_B!$CU320-1,"")</f>
        <v/>
      </c>
      <c r="AU320" s="173" t="str">
        <f>IFERROR(Inv_SY_B!AU351/Inv_SY_B!$CU320-1,"")</f>
        <v/>
      </c>
      <c r="AV320" s="173" t="str">
        <f>IFERROR(Inv_SY_B!AV351/Inv_SY_B!$CU320-1,"")</f>
        <v/>
      </c>
      <c r="AW320" s="173" t="str">
        <f>IFERROR(Inv_SY_B!AW351/Inv_SY_B!$CU320-1,"")</f>
        <v/>
      </c>
      <c r="AX320" s="173" t="str">
        <f>IFERROR(Inv_SY_B!AX351/Inv_SY_B!$CU320-1,"")</f>
        <v/>
      </c>
      <c r="AY320" s="173" t="str">
        <f>IFERROR(Inv_SY_B!AY351/Inv_SY_B!$CU320-1,"")</f>
        <v/>
      </c>
      <c r="AZ320" s="173" t="str">
        <f>IFERROR(Inv_SY_B!AZ351/Inv_SY_B!$CU320-1,"")</f>
        <v/>
      </c>
      <c r="BA320" s="173" t="str">
        <f>IFERROR(Inv_SY_B!BA351/Inv_SY_B!$CU320-1,"")</f>
        <v/>
      </c>
      <c r="BB320" s="173" t="str">
        <f>IFERROR(Inv_SY_B!BB351/Inv_SY_B!$CU320-1,"")</f>
        <v/>
      </c>
      <c r="BC320" s="173" t="str">
        <f>IFERROR(Inv_SY_B!BC351/Inv_SY_B!$CU320-1,"")</f>
        <v/>
      </c>
      <c r="BD320" s="173" t="str">
        <f>IFERROR(Inv_SY_B!BD351/Inv_SY_B!$CU320-1,"")</f>
        <v/>
      </c>
      <c r="BE320" s="173" t="str">
        <f>IFERROR(Inv_SY_B!BE351/Inv_SY_B!$CU320-1,"")</f>
        <v/>
      </c>
      <c r="BF320" s="173" t="str">
        <f>IFERROR(Inv_SY_B!BF351/Inv_SY_B!$CU320-1,"")</f>
        <v/>
      </c>
      <c r="BG320" s="173" t="str">
        <f>IFERROR(Inv_SY_B!BG351/Inv_SY_B!$CU320-1,"")</f>
        <v/>
      </c>
      <c r="BH320" s="173" t="str">
        <f>IFERROR(Inv_SY_B!BH351/Inv_SY_B!$CU320-1,"")</f>
        <v/>
      </c>
      <c r="BI320" s="173" t="str">
        <f>IFERROR(Inv_SY_B!BI351/Inv_SY_B!$CU320-1,"")</f>
        <v/>
      </c>
      <c r="BJ320" s="173" t="str">
        <f>IFERROR(Inv_SY_B!BJ351/Inv_SY_B!$CU320-1,"")</f>
        <v/>
      </c>
      <c r="BK320" s="173" t="str">
        <f>IFERROR(Inv_SY_B!BK351/Inv_SY_B!$CU320-1,"")</f>
        <v/>
      </c>
      <c r="BL320" s="173" t="str">
        <f>IFERROR(Inv_SY_B!BL351/Inv_SY_B!$CU320-1,"")</f>
        <v/>
      </c>
      <c r="BM320" s="173" t="str">
        <f>IFERROR(Inv_SY_B!BM351/Inv_SY_B!$CU320-1,"")</f>
        <v/>
      </c>
      <c r="BN320" s="173" t="str">
        <f>IFERROR(Inv_SY_B!BN351/Inv_SY_B!$CU320-1,"")</f>
        <v/>
      </c>
      <c r="BO320" s="173" t="str">
        <f>IFERROR(Inv_SY_B!BO351/Inv_SY_B!$CU320-1,"")</f>
        <v/>
      </c>
      <c r="BP320" s="173" t="str">
        <f>IFERROR(Inv_SY_B!BP351/Inv_SY_B!$CU320-1,"")</f>
        <v/>
      </c>
      <c r="BQ320" s="173" t="str">
        <f>IFERROR(Inv_SY_B!BQ351/Inv_SY_B!$CU320-1,"")</f>
        <v/>
      </c>
      <c r="BR320" s="173" t="str">
        <f>IFERROR(Inv_SY_B!BR351/Inv_SY_B!$CU320-1,"")</f>
        <v/>
      </c>
      <c r="BS320" s="173" t="str">
        <f>IFERROR(Inv_SY_B!BS351/Inv_SY_B!$CU320-1,"")</f>
        <v/>
      </c>
      <c r="BT320" s="173" t="str">
        <f>IFERROR(Inv_SY_B!BT351/Inv_SY_B!$CU320-1,"")</f>
        <v/>
      </c>
      <c r="BU320" s="173" t="str">
        <f>IFERROR(Inv_SY_B!BU351/Inv_SY_B!$CU320-1,"")</f>
        <v/>
      </c>
      <c r="BV320" s="173" t="str">
        <f>IFERROR(Inv_SY_B!BV351/Inv_SY_B!$CU320-1,"")</f>
        <v/>
      </c>
      <c r="BW320" s="173" t="str">
        <f>IFERROR(Inv_SY_B!BW351/Inv_SY_B!$CU320-1,"")</f>
        <v/>
      </c>
      <c r="BX320" s="173" t="str">
        <f>IFERROR(Inv_SY_B!BX351/Inv_SY_B!$CU320-1,"")</f>
        <v/>
      </c>
      <c r="BY320" s="173" t="str">
        <f>IFERROR(Inv_SY_B!BY351/Inv_SY_B!$CU320-1,"")</f>
        <v/>
      </c>
      <c r="BZ320" s="173" t="str">
        <f>IFERROR(Inv_SY_B!BZ351/Inv_SY_B!$CU320-1,"")</f>
        <v/>
      </c>
      <c r="CA320" s="173" t="str">
        <f>IFERROR(Inv_SY_B!CA351/Inv_SY_B!$CU320-1,"")</f>
        <v/>
      </c>
      <c r="CB320" s="173" t="str">
        <f>IFERROR(Inv_SY_B!CB351/Inv_SY_B!$CU320-1,"")</f>
        <v/>
      </c>
      <c r="CC320" s="173" t="str">
        <f>IFERROR(Inv_SY_B!CC351/Inv_SY_B!$CU320-1,"")</f>
        <v/>
      </c>
      <c r="CD320" s="173" t="str">
        <f>IFERROR(Inv_SY_B!CD351/Inv_SY_B!$CU320-1,"")</f>
        <v/>
      </c>
      <c r="CE320" s="173" t="str">
        <f>IFERROR(Inv_SY_B!CE351/Inv_SY_B!$CU320-1,"")</f>
        <v/>
      </c>
      <c r="CF320" s="173" t="str">
        <f>IFERROR(Inv_SY_B!CF351/Inv_SY_B!$CU320-1,"")</f>
        <v/>
      </c>
      <c r="CG320" s="173" t="str">
        <f>IFERROR(Inv_SY_B!CG351/Inv_SY_B!$CU320-1,"")</f>
        <v/>
      </c>
      <c r="CH320" s="173" t="str">
        <f>IFERROR(Inv_SY_B!CH351/Inv_SY_B!$CU320-1,"")</f>
        <v/>
      </c>
      <c r="CI320" s="173" t="str">
        <f>IFERROR(Inv_SY_B!CI351/Inv_SY_B!$CU320-1,"")</f>
        <v/>
      </c>
      <c r="CJ320" s="173" t="str">
        <f>IFERROR(Inv_SY_B!CJ351/Inv_SY_B!$CU320-1,"")</f>
        <v/>
      </c>
      <c r="CK320" s="173" t="str">
        <f>IFERROR(Inv_SY_B!CK351/Inv_SY_B!$CU320-1,"")</f>
        <v/>
      </c>
      <c r="CL320" s="173" t="str">
        <f>IFERROR(Inv_SY_B!CL351/Inv_SY_B!$CU320-1,"")</f>
        <v/>
      </c>
      <c r="CM320" s="173" t="str">
        <f>IFERROR(Inv_SY_B!CM351/Inv_SY_B!$CU320-1,"")</f>
        <v/>
      </c>
      <c r="CN320" s="173" t="str">
        <f>IFERROR(Inv_SY_B!CN351/Inv_SY_B!$CU320-1,"")</f>
        <v/>
      </c>
      <c r="CO320" s="173" t="str">
        <f>IFERROR(Inv_SY_B!CO351/Inv_SY_B!$CU320-1,"")</f>
        <v/>
      </c>
      <c r="CP320" s="173" t="str">
        <f>IFERROR(Inv_SY_B!CP351/Inv_SY_B!$CU320-1,"")</f>
        <v/>
      </c>
      <c r="CQ320" s="173" t="str">
        <f>IFERROR(Inv_SY_B!CQ351/Inv_SY_B!$CU320-1,"")</f>
        <v/>
      </c>
      <c r="CR320" s="173" t="str">
        <f>IFERROR(Inv_SY_B!CR351/Inv_SY_B!$CU320-1,"")</f>
        <v/>
      </c>
      <c r="CS320" s="173" t="str">
        <f>IFERROR(Inv_SY_B!CS351/Inv_SY_B!$CU320-1,"")</f>
        <v/>
      </c>
      <c r="CT320" s="173" t="str">
        <f>IFERROR(Inv_SY_B!CT351/Inv_SY_B!$CU320-1,"")</f>
        <v/>
      </c>
      <c r="CU320" s="173"/>
      <c r="CV320" s="173"/>
      <c r="CW320" s="173"/>
      <c r="CX320" s="173"/>
    </row>
    <row r="321" spans="2:102">
      <c r="B321" s="164">
        <f t="shared" si="6"/>
        <v>46013</v>
      </c>
      <c r="C321" s="173" t="str">
        <f>IFERROR(Inv_SY_B!C352/Inv_SY_B!$CU321-1,"")</f>
        <v/>
      </c>
      <c r="D321" s="173" t="str">
        <f>IFERROR(Inv_SY_B!D352/Inv_SY_B!$CU321-1,"")</f>
        <v/>
      </c>
      <c r="E321" s="173" t="str">
        <f>IFERROR(Inv_SY_B!E352/Inv_SY_B!$CU321-1,"")</f>
        <v/>
      </c>
      <c r="F321" s="173" t="str">
        <f>IFERROR(Inv_SY_B!F352/Inv_SY_B!$CU321-1,"")</f>
        <v/>
      </c>
      <c r="G321" s="173" t="str">
        <f>IFERROR(Inv_SY_B!G352/Inv_SY_B!$CU321-1,"")</f>
        <v/>
      </c>
      <c r="H321" s="173" t="str">
        <f>IFERROR(Inv_SY_B!H352/Inv_SY_B!$CU321-1,"")</f>
        <v/>
      </c>
      <c r="I321" s="173" t="str">
        <f>IFERROR(Inv_SY_B!I352/Inv_SY_B!$CU321-1,"")</f>
        <v/>
      </c>
      <c r="J321" s="173" t="str">
        <f>IFERROR(Inv_SY_B!J352/Inv_SY_B!$CU321-1,"")</f>
        <v/>
      </c>
      <c r="K321" s="173" t="str">
        <f>IFERROR(Inv_SY_B!K352/Inv_SY_B!$CU321-1,"")</f>
        <v/>
      </c>
      <c r="L321" s="173" t="str">
        <f>IFERROR(Inv_SY_B!L352/Inv_SY_B!$CU321-1,"")</f>
        <v/>
      </c>
      <c r="M321" s="173" t="str">
        <f>IFERROR(Inv_SY_B!M352/Inv_SY_B!$CU321-1,"")</f>
        <v/>
      </c>
      <c r="N321" s="173" t="str">
        <f>IFERROR(Inv_SY_B!N352/Inv_SY_B!$CU321-1,"")</f>
        <v/>
      </c>
      <c r="O321" s="173" t="str">
        <f>IFERROR(Inv_SY_B!O352/Inv_SY_B!$CU321-1,"")</f>
        <v/>
      </c>
      <c r="P321" s="173" t="str">
        <f>IFERROR(Inv_SY_B!P352/Inv_SY_B!$CU321-1,"")</f>
        <v/>
      </c>
      <c r="Q321" s="173" t="str">
        <f>IFERROR(Inv_SY_B!Q352/Inv_SY_B!$CU321-1,"")</f>
        <v/>
      </c>
      <c r="R321" s="173" t="str">
        <f>IFERROR(Inv_SY_B!R352/Inv_SY_B!$CU321-1,"")</f>
        <v/>
      </c>
      <c r="S321" s="173" t="str">
        <f>IFERROR(Inv_SY_B!S352/Inv_SY_B!$CU321-1,"")</f>
        <v/>
      </c>
      <c r="T321" s="173" t="str">
        <f>IFERROR(Inv_SY_B!T352/Inv_SY_B!$CU321-1,"")</f>
        <v/>
      </c>
      <c r="U321" s="173" t="str">
        <f>IFERROR(Inv_SY_B!U352/Inv_SY_B!$CU321-1,"")</f>
        <v/>
      </c>
      <c r="V321" s="173" t="str">
        <f>IFERROR(Inv_SY_B!V352/Inv_SY_B!$CU321-1,"")</f>
        <v/>
      </c>
      <c r="W321" s="173" t="str">
        <f>IFERROR(Inv_SY_B!W352/Inv_SY_B!$CU321-1,"")</f>
        <v/>
      </c>
      <c r="X321" s="173" t="str">
        <f>IFERROR(Inv_SY_B!X352/Inv_SY_B!$CU321-1,"")</f>
        <v/>
      </c>
      <c r="Y321" s="173" t="str">
        <f>IFERROR(Inv_SY_B!Y352/Inv_SY_B!$CU321-1,"")</f>
        <v/>
      </c>
      <c r="Z321" s="173" t="str">
        <f>IFERROR(Inv_SY_B!Z352/Inv_SY_B!$CU321-1,"")</f>
        <v/>
      </c>
      <c r="AA321" s="173" t="str">
        <f>IFERROR(Inv_SY_B!AA352/Inv_SY_B!$CU321-1,"")</f>
        <v/>
      </c>
      <c r="AB321" s="173" t="str">
        <f>IFERROR(Inv_SY_B!AB352/Inv_SY_B!$CU321-1,"")</f>
        <v/>
      </c>
      <c r="AC321" s="173" t="str">
        <f>IFERROR(Inv_SY_B!AC352/Inv_SY_B!$CU321-1,"")</f>
        <v/>
      </c>
      <c r="AD321" s="173" t="str">
        <f>IFERROR(Inv_SY_B!AD352/Inv_SY_B!$CU321-1,"")</f>
        <v/>
      </c>
      <c r="AE321" s="173" t="str">
        <f>IFERROR(Inv_SY_B!AE352/Inv_SY_B!$CU321-1,"")</f>
        <v/>
      </c>
      <c r="AF321" s="173" t="str">
        <f>IFERROR(Inv_SY_B!AF352/Inv_SY_B!$CU321-1,"")</f>
        <v/>
      </c>
      <c r="AG321" s="173" t="str">
        <f>IFERROR(Inv_SY_B!AG352/Inv_SY_B!$CU321-1,"")</f>
        <v/>
      </c>
      <c r="AH321" s="173" t="str">
        <f>IFERROR(Inv_SY_B!AH352/Inv_SY_B!$CU321-1,"")</f>
        <v/>
      </c>
      <c r="AI321" s="173" t="str">
        <f>IFERROR(Inv_SY_B!AI352/Inv_SY_B!$CU321-1,"")</f>
        <v/>
      </c>
      <c r="AJ321" s="173" t="str">
        <f>IFERROR(Inv_SY_B!AJ352/Inv_SY_B!$CU321-1,"")</f>
        <v/>
      </c>
      <c r="AK321" s="173" t="str">
        <f>IFERROR(Inv_SY_B!AK352/Inv_SY_B!$CU321-1,"")</f>
        <v/>
      </c>
      <c r="AL321" s="173" t="str">
        <f>IFERROR(Inv_SY_B!AL352/Inv_SY_B!$CU321-1,"")</f>
        <v/>
      </c>
      <c r="AM321" s="173" t="str">
        <f>IFERROR(Inv_SY_B!AM352/Inv_SY_B!$CU321-1,"")</f>
        <v/>
      </c>
      <c r="AN321" s="173" t="str">
        <f>IFERROR(Inv_SY_B!AN352/Inv_SY_B!$CU321-1,"")</f>
        <v/>
      </c>
      <c r="AO321" s="173" t="str">
        <f>IFERROR(Inv_SY_B!AO352/Inv_SY_B!$CU321-1,"")</f>
        <v/>
      </c>
      <c r="AP321" s="173" t="str">
        <f>IFERROR(Inv_SY_B!AP352/Inv_SY_B!$CU321-1,"")</f>
        <v/>
      </c>
      <c r="AQ321" s="173" t="str">
        <f>IFERROR(Inv_SY_B!AQ352/Inv_SY_B!$CU321-1,"")</f>
        <v/>
      </c>
      <c r="AR321" s="173" t="str">
        <f>IFERROR(Inv_SY_B!AR352/Inv_SY_B!$CU321-1,"")</f>
        <v/>
      </c>
      <c r="AS321" s="173" t="str">
        <f>IFERROR(Inv_SY_B!AS352/Inv_SY_B!$CU321-1,"")</f>
        <v/>
      </c>
      <c r="AT321" s="173" t="str">
        <f>IFERROR(Inv_SY_B!AT352/Inv_SY_B!$CU321-1,"")</f>
        <v/>
      </c>
      <c r="AU321" s="173" t="str">
        <f>IFERROR(Inv_SY_B!AU352/Inv_SY_B!$CU321-1,"")</f>
        <v/>
      </c>
      <c r="AV321" s="173" t="str">
        <f>IFERROR(Inv_SY_B!AV352/Inv_SY_B!$CU321-1,"")</f>
        <v/>
      </c>
      <c r="AW321" s="173" t="str">
        <f>IFERROR(Inv_SY_B!AW352/Inv_SY_B!$CU321-1,"")</f>
        <v/>
      </c>
      <c r="AX321" s="173" t="str">
        <f>IFERROR(Inv_SY_B!AX352/Inv_SY_B!$CU321-1,"")</f>
        <v/>
      </c>
      <c r="AY321" s="173" t="str">
        <f>IFERROR(Inv_SY_B!AY352/Inv_SY_B!$CU321-1,"")</f>
        <v/>
      </c>
      <c r="AZ321" s="173" t="str">
        <f>IFERROR(Inv_SY_B!AZ352/Inv_SY_B!$CU321-1,"")</f>
        <v/>
      </c>
      <c r="BA321" s="173" t="str">
        <f>IFERROR(Inv_SY_B!BA352/Inv_SY_B!$CU321-1,"")</f>
        <v/>
      </c>
      <c r="BB321" s="173" t="str">
        <f>IFERROR(Inv_SY_B!BB352/Inv_SY_B!$CU321-1,"")</f>
        <v/>
      </c>
      <c r="BC321" s="173" t="str">
        <f>IFERROR(Inv_SY_B!BC352/Inv_SY_B!$CU321-1,"")</f>
        <v/>
      </c>
      <c r="BD321" s="173" t="str">
        <f>IFERROR(Inv_SY_B!BD352/Inv_SY_B!$CU321-1,"")</f>
        <v/>
      </c>
      <c r="BE321" s="173" t="str">
        <f>IFERROR(Inv_SY_B!BE352/Inv_SY_B!$CU321-1,"")</f>
        <v/>
      </c>
      <c r="BF321" s="173" t="str">
        <f>IFERROR(Inv_SY_B!BF352/Inv_SY_B!$CU321-1,"")</f>
        <v/>
      </c>
      <c r="BG321" s="173" t="str">
        <f>IFERROR(Inv_SY_B!BG352/Inv_SY_B!$CU321-1,"")</f>
        <v/>
      </c>
      <c r="BH321" s="173" t="str">
        <f>IFERROR(Inv_SY_B!BH352/Inv_SY_B!$CU321-1,"")</f>
        <v/>
      </c>
      <c r="BI321" s="173" t="str">
        <f>IFERROR(Inv_SY_B!BI352/Inv_SY_B!$CU321-1,"")</f>
        <v/>
      </c>
      <c r="BJ321" s="173" t="str">
        <f>IFERROR(Inv_SY_B!BJ352/Inv_SY_B!$CU321-1,"")</f>
        <v/>
      </c>
      <c r="BK321" s="173" t="str">
        <f>IFERROR(Inv_SY_B!BK352/Inv_SY_B!$CU321-1,"")</f>
        <v/>
      </c>
      <c r="BL321" s="173" t="str">
        <f>IFERROR(Inv_SY_B!BL352/Inv_SY_B!$CU321-1,"")</f>
        <v/>
      </c>
      <c r="BM321" s="173" t="str">
        <f>IFERROR(Inv_SY_B!BM352/Inv_SY_B!$CU321-1,"")</f>
        <v/>
      </c>
      <c r="BN321" s="173" t="str">
        <f>IFERROR(Inv_SY_B!BN352/Inv_SY_B!$CU321-1,"")</f>
        <v/>
      </c>
      <c r="BO321" s="173" t="str">
        <f>IFERROR(Inv_SY_B!BO352/Inv_SY_B!$CU321-1,"")</f>
        <v/>
      </c>
      <c r="BP321" s="173" t="str">
        <f>IFERROR(Inv_SY_B!BP352/Inv_SY_B!$CU321-1,"")</f>
        <v/>
      </c>
      <c r="BQ321" s="173" t="str">
        <f>IFERROR(Inv_SY_B!BQ352/Inv_SY_B!$CU321-1,"")</f>
        <v/>
      </c>
      <c r="BR321" s="173" t="str">
        <f>IFERROR(Inv_SY_B!BR352/Inv_SY_B!$CU321-1,"")</f>
        <v/>
      </c>
      <c r="BS321" s="173" t="str">
        <f>IFERROR(Inv_SY_B!BS352/Inv_SY_B!$CU321-1,"")</f>
        <v/>
      </c>
      <c r="BT321" s="173" t="str">
        <f>IFERROR(Inv_SY_B!BT352/Inv_SY_B!$CU321-1,"")</f>
        <v/>
      </c>
      <c r="BU321" s="173" t="str">
        <f>IFERROR(Inv_SY_B!BU352/Inv_SY_B!$CU321-1,"")</f>
        <v/>
      </c>
      <c r="BV321" s="173" t="str">
        <f>IFERROR(Inv_SY_B!BV352/Inv_SY_B!$CU321-1,"")</f>
        <v/>
      </c>
      <c r="BW321" s="173" t="str">
        <f>IFERROR(Inv_SY_B!BW352/Inv_SY_B!$CU321-1,"")</f>
        <v/>
      </c>
      <c r="BX321" s="173" t="str">
        <f>IFERROR(Inv_SY_B!BX352/Inv_SY_B!$CU321-1,"")</f>
        <v/>
      </c>
      <c r="BY321" s="173" t="str">
        <f>IFERROR(Inv_SY_B!BY352/Inv_SY_B!$CU321-1,"")</f>
        <v/>
      </c>
      <c r="BZ321" s="173" t="str">
        <f>IFERROR(Inv_SY_B!BZ352/Inv_SY_B!$CU321-1,"")</f>
        <v/>
      </c>
      <c r="CA321" s="173" t="str">
        <f>IFERROR(Inv_SY_B!CA352/Inv_SY_B!$CU321-1,"")</f>
        <v/>
      </c>
      <c r="CB321" s="173" t="str">
        <f>IFERROR(Inv_SY_B!CB352/Inv_SY_B!$CU321-1,"")</f>
        <v/>
      </c>
      <c r="CC321" s="173" t="str">
        <f>IFERROR(Inv_SY_B!CC352/Inv_SY_B!$CU321-1,"")</f>
        <v/>
      </c>
      <c r="CD321" s="173" t="str">
        <f>IFERROR(Inv_SY_B!CD352/Inv_SY_B!$CU321-1,"")</f>
        <v/>
      </c>
      <c r="CE321" s="173" t="str">
        <f>IFERROR(Inv_SY_B!CE352/Inv_SY_B!$CU321-1,"")</f>
        <v/>
      </c>
      <c r="CF321" s="173" t="str">
        <f>IFERROR(Inv_SY_B!CF352/Inv_SY_B!$CU321-1,"")</f>
        <v/>
      </c>
      <c r="CG321" s="173" t="str">
        <f>IFERROR(Inv_SY_B!CG352/Inv_SY_B!$CU321-1,"")</f>
        <v/>
      </c>
      <c r="CH321" s="173" t="str">
        <f>IFERROR(Inv_SY_B!CH352/Inv_SY_B!$CU321-1,"")</f>
        <v/>
      </c>
      <c r="CI321" s="173" t="str">
        <f>IFERROR(Inv_SY_B!CI352/Inv_SY_B!$CU321-1,"")</f>
        <v/>
      </c>
      <c r="CJ321" s="173" t="str">
        <f>IFERROR(Inv_SY_B!CJ352/Inv_SY_B!$CU321-1,"")</f>
        <v/>
      </c>
      <c r="CK321" s="173" t="str">
        <f>IFERROR(Inv_SY_B!CK352/Inv_SY_B!$CU321-1,"")</f>
        <v/>
      </c>
      <c r="CL321" s="173" t="str">
        <f>IFERROR(Inv_SY_B!CL352/Inv_SY_B!$CU321-1,"")</f>
        <v/>
      </c>
      <c r="CM321" s="173" t="str">
        <f>IFERROR(Inv_SY_B!CM352/Inv_SY_B!$CU321-1,"")</f>
        <v/>
      </c>
      <c r="CN321" s="173" t="str">
        <f>IFERROR(Inv_SY_B!CN352/Inv_SY_B!$CU321-1,"")</f>
        <v/>
      </c>
      <c r="CO321" s="173" t="str">
        <f>IFERROR(Inv_SY_B!CO352/Inv_SY_B!$CU321-1,"")</f>
        <v/>
      </c>
      <c r="CP321" s="173" t="str">
        <f>IFERROR(Inv_SY_B!CP352/Inv_SY_B!$CU321-1,"")</f>
        <v/>
      </c>
      <c r="CQ321" s="173" t="str">
        <f>IFERROR(Inv_SY_B!CQ352/Inv_SY_B!$CU321-1,"")</f>
        <v/>
      </c>
      <c r="CR321" s="173" t="str">
        <f>IFERROR(Inv_SY_B!CR352/Inv_SY_B!$CU321-1,"")</f>
        <v/>
      </c>
      <c r="CS321" s="173" t="str">
        <f>IFERROR(Inv_SY_B!CS352/Inv_SY_B!$CU321-1,"")</f>
        <v/>
      </c>
      <c r="CT321" s="173" t="str">
        <f>IFERROR(Inv_SY_B!CT352/Inv_SY_B!$CU321-1,"")</f>
        <v/>
      </c>
      <c r="CU321" s="173"/>
      <c r="CV321" s="173"/>
      <c r="CW321" s="173"/>
      <c r="CX321" s="173"/>
    </row>
    <row r="322" spans="2:102">
      <c r="B322" s="164">
        <f t="shared" si="6"/>
        <v>46014</v>
      </c>
      <c r="C322" s="173" t="str">
        <f>IFERROR(Inv_SY_B!C353/Inv_SY_B!$CU322-1,"")</f>
        <v/>
      </c>
      <c r="D322" s="173" t="str">
        <f>IFERROR(Inv_SY_B!D353/Inv_SY_B!$CU322-1,"")</f>
        <v/>
      </c>
      <c r="E322" s="173" t="str">
        <f>IFERROR(Inv_SY_B!E353/Inv_SY_B!$CU322-1,"")</f>
        <v/>
      </c>
      <c r="F322" s="173" t="str">
        <f>IFERROR(Inv_SY_B!F353/Inv_SY_B!$CU322-1,"")</f>
        <v/>
      </c>
      <c r="G322" s="173" t="str">
        <f>IFERROR(Inv_SY_B!G353/Inv_SY_B!$CU322-1,"")</f>
        <v/>
      </c>
      <c r="H322" s="173" t="str">
        <f>IFERROR(Inv_SY_B!H353/Inv_SY_B!$CU322-1,"")</f>
        <v/>
      </c>
      <c r="I322" s="173" t="str">
        <f>IFERROR(Inv_SY_B!I353/Inv_SY_B!$CU322-1,"")</f>
        <v/>
      </c>
      <c r="J322" s="173" t="str">
        <f>IFERROR(Inv_SY_B!J353/Inv_SY_B!$CU322-1,"")</f>
        <v/>
      </c>
      <c r="K322" s="173" t="str">
        <f>IFERROR(Inv_SY_B!K353/Inv_SY_B!$CU322-1,"")</f>
        <v/>
      </c>
      <c r="L322" s="173" t="str">
        <f>IFERROR(Inv_SY_B!L353/Inv_SY_B!$CU322-1,"")</f>
        <v/>
      </c>
      <c r="M322" s="173" t="str">
        <f>IFERROR(Inv_SY_B!M353/Inv_SY_B!$CU322-1,"")</f>
        <v/>
      </c>
      <c r="N322" s="173" t="str">
        <f>IFERROR(Inv_SY_B!N353/Inv_SY_B!$CU322-1,"")</f>
        <v/>
      </c>
      <c r="O322" s="173" t="str">
        <f>IFERROR(Inv_SY_B!O353/Inv_SY_B!$CU322-1,"")</f>
        <v/>
      </c>
      <c r="P322" s="173" t="str">
        <f>IFERROR(Inv_SY_B!P353/Inv_SY_B!$CU322-1,"")</f>
        <v/>
      </c>
      <c r="Q322" s="173" t="str">
        <f>IFERROR(Inv_SY_B!Q353/Inv_SY_B!$CU322-1,"")</f>
        <v/>
      </c>
      <c r="R322" s="173" t="str">
        <f>IFERROR(Inv_SY_B!R353/Inv_SY_B!$CU322-1,"")</f>
        <v/>
      </c>
      <c r="S322" s="173" t="str">
        <f>IFERROR(Inv_SY_B!S353/Inv_SY_B!$CU322-1,"")</f>
        <v/>
      </c>
      <c r="T322" s="173" t="str">
        <f>IFERROR(Inv_SY_B!T353/Inv_SY_B!$CU322-1,"")</f>
        <v/>
      </c>
      <c r="U322" s="173" t="str">
        <f>IFERROR(Inv_SY_B!U353/Inv_SY_B!$CU322-1,"")</f>
        <v/>
      </c>
      <c r="V322" s="173" t="str">
        <f>IFERROR(Inv_SY_B!V353/Inv_SY_B!$CU322-1,"")</f>
        <v/>
      </c>
      <c r="W322" s="173" t="str">
        <f>IFERROR(Inv_SY_B!W353/Inv_SY_B!$CU322-1,"")</f>
        <v/>
      </c>
      <c r="X322" s="173" t="str">
        <f>IFERROR(Inv_SY_B!X353/Inv_SY_B!$CU322-1,"")</f>
        <v/>
      </c>
      <c r="Y322" s="173" t="str">
        <f>IFERROR(Inv_SY_B!Y353/Inv_SY_B!$CU322-1,"")</f>
        <v/>
      </c>
      <c r="Z322" s="173" t="str">
        <f>IFERROR(Inv_SY_B!Z353/Inv_SY_B!$CU322-1,"")</f>
        <v/>
      </c>
      <c r="AA322" s="173" t="str">
        <f>IFERROR(Inv_SY_B!AA353/Inv_SY_B!$CU322-1,"")</f>
        <v/>
      </c>
      <c r="AB322" s="173" t="str">
        <f>IFERROR(Inv_SY_B!AB353/Inv_SY_B!$CU322-1,"")</f>
        <v/>
      </c>
      <c r="AC322" s="173" t="str">
        <f>IFERROR(Inv_SY_B!AC353/Inv_SY_B!$CU322-1,"")</f>
        <v/>
      </c>
      <c r="AD322" s="173" t="str">
        <f>IFERROR(Inv_SY_B!AD353/Inv_SY_B!$CU322-1,"")</f>
        <v/>
      </c>
      <c r="AE322" s="173" t="str">
        <f>IFERROR(Inv_SY_B!AE353/Inv_SY_B!$CU322-1,"")</f>
        <v/>
      </c>
      <c r="AF322" s="173" t="str">
        <f>IFERROR(Inv_SY_B!AF353/Inv_SY_B!$CU322-1,"")</f>
        <v/>
      </c>
      <c r="AG322" s="173" t="str">
        <f>IFERROR(Inv_SY_B!AG353/Inv_SY_B!$CU322-1,"")</f>
        <v/>
      </c>
      <c r="AH322" s="173" t="str">
        <f>IFERROR(Inv_SY_B!AH353/Inv_SY_B!$CU322-1,"")</f>
        <v/>
      </c>
      <c r="AI322" s="173" t="str">
        <f>IFERROR(Inv_SY_B!AI353/Inv_SY_B!$CU322-1,"")</f>
        <v/>
      </c>
      <c r="AJ322" s="173" t="str">
        <f>IFERROR(Inv_SY_B!AJ353/Inv_SY_B!$CU322-1,"")</f>
        <v/>
      </c>
      <c r="AK322" s="173" t="str">
        <f>IFERROR(Inv_SY_B!AK353/Inv_SY_B!$CU322-1,"")</f>
        <v/>
      </c>
      <c r="AL322" s="173" t="str">
        <f>IFERROR(Inv_SY_B!AL353/Inv_SY_B!$CU322-1,"")</f>
        <v/>
      </c>
      <c r="AM322" s="173" t="str">
        <f>IFERROR(Inv_SY_B!AM353/Inv_SY_B!$CU322-1,"")</f>
        <v/>
      </c>
      <c r="AN322" s="173" t="str">
        <f>IFERROR(Inv_SY_B!AN353/Inv_SY_B!$CU322-1,"")</f>
        <v/>
      </c>
      <c r="AO322" s="173" t="str">
        <f>IFERROR(Inv_SY_B!AO353/Inv_SY_B!$CU322-1,"")</f>
        <v/>
      </c>
      <c r="AP322" s="173" t="str">
        <f>IFERROR(Inv_SY_B!AP353/Inv_SY_B!$CU322-1,"")</f>
        <v/>
      </c>
      <c r="AQ322" s="173" t="str">
        <f>IFERROR(Inv_SY_B!AQ353/Inv_SY_B!$CU322-1,"")</f>
        <v/>
      </c>
      <c r="AR322" s="173" t="str">
        <f>IFERROR(Inv_SY_B!AR353/Inv_SY_B!$CU322-1,"")</f>
        <v/>
      </c>
      <c r="AS322" s="173" t="str">
        <f>IFERROR(Inv_SY_B!AS353/Inv_SY_B!$CU322-1,"")</f>
        <v/>
      </c>
      <c r="AT322" s="173" t="str">
        <f>IFERROR(Inv_SY_B!AT353/Inv_SY_B!$CU322-1,"")</f>
        <v/>
      </c>
      <c r="AU322" s="173" t="str">
        <f>IFERROR(Inv_SY_B!AU353/Inv_SY_B!$CU322-1,"")</f>
        <v/>
      </c>
      <c r="AV322" s="173" t="str">
        <f>IFERROR(Inv_SY_B!AV353/Inv_SY_B!$CU322-1,"")</f>
        <v/>
      </c>
      <c r="AW322" s="173" t="str">
        <f>IFERROR(Inv_SY_B!AW353/Inv_SY_B!$CU322-1,"")</f>
        <v/>
      </c>
      <c r="AX322" s="173" t="str">
        <f>IFERROR(Inv_SY_B!AX353/Inv_SY_B!$CU322-1,"")</f>
        <v/>
      </c>
      <c r="AY322" s="173" t="str">
        <f>IFERROR(Inv_SY_B!AY353/Inv_SY_B!$CU322-1,"")</f>
        <v/>
      </c>
      <c r="AZ322" s="173" t="str">
        <f>IFERROR(Inv_SY_B!AZ353/Inv_SY_B!$CU322-1,"")</f>
        <v/>
      </c>
      <c r="BA322" s="173" t="str">
        <f>IFERROR(Inv_SY_B!BA353/Inv_SY_B!$CU322-1,"")</f>
        <v/>
      </c>
      <c r="BB322" s="173" t="str">
        <f>IFERROR(Inv_SY_B!BB353/Inv_SY_B!$CU322-1,"")</f>
        <v/>
      </c>
      <c r="BC322" s="173" t="str">
        <f>IFERROR(Inv_SY_B!BC353/Inv_SY_B!$CU322-1,"")</f>
        <v/>
      </c>
      <c r="BD322" s="173" t="str">
        <f>IFERROR(Inv_SY_B!BD353/Inv_SY_B!$CU322-1,"")</f>
        <v/>
      </c>
      <c r="BE322" s="173" t="str">
        <f>IFERROR(Inv_SY_B!BE353/Inv_SY_B!$CU322-1,"")</f>
        <v/>
      </c>
      <c r="BF322" s="173" t="str">
        <f>IFERROR(Inv_SY_B!BF353/Inv_SY_B!$CU322-1,"")</f>
        <v/>
      </c>
      <c r="BG322" s="173" t="str">
        <f>IFERROR(Inv_SY_B!BG353/Inv_SY_B!$CU322-1,"")</f>
        <v/>
      </c>
      <c r="BH322" s="173" t="str">
        <f>IFERROR(Inv_SY_B!BH353/Inv_SY_B!$CU322-1,"")</f>
        <v/>
      </c>
      <c r="BI322" s="173" t="str">
        <f>IFERROR(Inv_SY_B!BI353/Inv_SY_B!$CU322-1,"")</f>
        <v/>
      </c>
      <c r="BJ322" s="173" t="str">
        <f>IFERROR(Inv_SY_B!BJ353/Inv_SY_B!$CU322-1,"")</f>
        <v/>
      </c>
      <c r="BK322" s="173" t="str">
        <f>IFERROR(Inv_SY_B!BK353/Inv_SY_B!$CU322-1,"")</f>
        <v/>
      </c>
      <c r="BL322" s="173" t="str">
        <f>IFERROR(Inv_SY_B!BL353/Inv_SY_B!$CU322-1,"")</f>
        <v/>
      </c>
      <c r="BM322" s="173" t="str">
        <f>IFERROR(Inv_SY_B!BM353/Inv_SY_B!$CU322-1,"")</f>
        <v/>
      </c>
      <c r="BN322" s="173" t="str">
        <f>IFERROR(Inv_SY_B!BN353/Inv_SY_B!$CU322-1,"")</f>
        <v/>
      </c>
      <c r="BO322" s="173" t="str">
        <f>IFERROR(Inv_SY_B!BO353/Inv_SY_B!$CU322-1,"")</f>
        <v/>
      </c>
      <c r="BP322" s="173" t="str">
        <f>IFERROR(Inv_SY_B!BP353/Inv_SY_B!$CU322-1,"")</f>
        <v/>
      </c>
      <c r="BQ322" s="173" t="str">
        <f>IFERROR(Inv_SY_B!BQ353/Inv_SY_B!$CU322-1,"")</f>
        <v/>
      </c>
      <c r="BR322" s="173" t="str">
        <f>IFERROR(Inv_SY_B!BR353/Inv_SY_B!$CU322-1,"")</f>
        <v/>
      </c>
      <c r="BS322" s="173" t="str">
        <f>IFERROR(Inv_SY_B!BS353/Inv_SY_B!$CU322-1,"")</f>
        <v/>
      </c>
      <c r="BT322" s="173" t="str">
        <f>IFERROR(Inv_SY_B!BT353/Inv_SY_B!$CU322-1,"")</f>
        <v/>
      </c>
      <c r="BU322" s="173" t="str">
        <f>IFERROR(Inv_SY_B!BU353/Inv_SY_B!$CU322-1,"")</f>
        <v/>
      </c>
      <c r="BV322" s="173" t="str">
        <f>IFERROR(Inv_SY_B!BV353/Inv_SY_B!$CU322-1,"")</f>
        <v/>
      </c>
      <c r="BW322" s="173" t="str">
        <f>IFERROR(Inv_SY_B!BW353/Inv_SY_B!$CU322-1,"")</f>
        <v/>
      </c>
      <c r="BX322" s="173" t="str">
        <f>IFERROR(Inv_SY_B!BX353/Inv_SY_B!$CU322-1,"")</f>
        <v/>
      </c>
      <c r="BY322" s="173" t="str">
        <f>IFERROR(Inv_SY_B!BY353/Inv_SY_B!$CU322-1,"")</f>
        <v/>
      </c>
      <c r="BZ322" s="173" t="str">
        <f>IFERROR(Inv_SY_B!BZ353/Inv_SY_B!$CU322-1,"")</f>
        <v/>
      </c>
      <c r="CA322" s="173" t="str">
        <f>IFERROR(Inv_SY_B!CA353/Inv_SY_B!$CU322-1,"")</f>
        <v/>
      </c>
      <c r="CB322" s="173" t="str">
        <f>IFERROR(Inv_SY_B!CB353/Inv_SY_B!$CU322-1,"")</f>
        <v/>
      </c>
      <c r="CC322" s="173" t="str">
        <f>IFERROR(Inv_SY_B!CC353/Inv_SY_B!$CU322-1,"")</f>
        <v/>
      </c>
      <c r="CD322" s="173" t="str">
        <f>IFERROR(Inv_SY_B!CD353/Inv_SY_B!$CU322-1,"")</f>
        <v/>
      </c>
      <c r="CE322" s="173" t="str">
        <f>IFERROR(Inv_SY_B!CE353/Inv_SY_B!$CU322-1,"")</f>
        <v/>
      </c>
      <c r="CF322" s="173" t="str">
        <f>IFERROR(Inv_SY_B!CF353/Inv_SY_B!$CU322-1,"")</f>
        <v/>
      </c>
      <c r="CG322" s="173" t="str">
        <f>IFERROR(Inv_SY_B!CG353/Inv_SY_B!$CU322-1,"")</f>
        <v/>
      </c>
      <c r="CH322" s="173" t="str">
        <f>IFERROR(Inv_SY_B!CH353/Inv_SY_B!$CU322-1,"")</f>
        <v/>
      </c>
      <c r="CI322" s="173" t="str">
        <f>IFERROR(Inv_SY_B!CI353/Inv_SY_B!$CU322-1,"")</f>
        <v/>
      </c>
      <c r="CJ322" s="173" t="str">
        <f>IFERROR(Inv_SY_B!CJ353/Inv_SY_B!$CU322-1,"")</f>
        <v/>
      </c>
      <c r="CK322" s="173" t="str">
        <f>IFERROR(Inv_SY_B!CK353/Inv_SY_B!$CU322-1,"")</f>
        <v/>
      </c>
      <c r="CL322" s="173" t="str">
        <f>IFERROR(Inv_SY_B!CL353/Inv_SY_B!$CU322-1,"")</f>
        <v/>
      </c>
      <c r="CM322" s="173" t="str">
        <f>IFERROR(Inv_SY_B!CM353/Inv_SY_B!$CU322-1,"")</f>
        <v/>
      </c>
      <c r="CN322" s="173" t="str">
        <f>IFERROR(Inv_SY_B!CN353/Inv_SY_B!$CU322-1,"")</f>
        <v/>
      </c>
      <c r="CO322" s="173" t="str">
        <f>IFERROR(Inv_SY_B!CO353/Inv_SY_B!$CU322-1,"")</f>
        <v/>
      </c>
      <c r="CP322" s="173" t="str">
        <f>IFERROR(Inv_SY_B!CP353/Inv_SY_B!$CU322-1,"")</f>
        <v/>
      </c>
      <c r="CQ322" s="173" t="str">
        <f>IFERROR(Inv_SY_B!CQ353/Inv_SY_B!$CU322-1,"")</f>
        <v/>
      </c>
      <c r="CR322" s="173" t="str">
        <f>IFERROR(Inv_SY_B!CR353/Inv_SY_B!$CU322-1,"")</f>
        <v/>
      </c>
      <c r="CS322" s="173" t="str">
        <f>IFERROR(Inv_SY_B!CS353/Inv_SY_B!$CU322-1,"")</f>
        <v/>
      </c>
      <c r="CT322" s="173" t="str">
        <f>IFERROR(Inv_SY_B!CT353/Inv_SY_B!$CU322-1,"")</f>
        <v/>
      </c>
      <c r="CU322" s="173"/>
      <c r="CV322" s="173"/>
      <c r="CW322" s="173"/>
      <c r="CX322" s="173"/>
    </row>
    <row r="323" spans="2:102">
      <c r="B323" s="164">
        <f t="shared" si="6"/>
        <v>46015</v>
      </c>
      <c r="C323" s="173" t="str">
        <f>IFERROR(Inv_SY_B!C354/Inv_SY_B!$CU323-1,"")</f>
        <v/>
      </c>
      <c r="D323" s="173" t="str">
        <f>IFERROR(Inv_SY_B!D354/Inv_SY_B!$CU323-1,"")</f>
        <v/>
      </c>
      <c r="E323" s="173" t="str">
        <f>IFERROR(Inv_SY_B!E354/Inv_SY_B!$CU323-1,"")</f>
        <v/>
      </c>
      <c r="F323" s="173" t="str">
        <f>IFERROR(Inv_SY_B!F354/Inv_SY_B!$CU323-1,"")</f>
        <v/>
      </c>
      <c r="G323" s="173" t="str">
        <f>IFERROR(Inv_SY_B!G354/Inv_SY_B!$CU323-1,"")</f>
        <v/>
      </c>
      <c r="H323" s="173" t="str">
        <f>IFERROR(Inv_SY_B!H354/Inv_SY_B!$CU323-1,"")</f>
        <v/>
      </c>
      <c r="I323" s="173" t="str">
        <f>IFERROR(Inv_SY_B!I354/Inv_SY_B!$CU323-1,"")</f>
        <v/>
      </c>
      <c r="J323" s="173" t="str">
        <f>IFERROR(Inv_SY_B!J354/Inv_SY_B!$CU323-1,"")</f>
        <v/>
      </c>
      <c r="K323" s="173" t="str">
        <f>IFERROR(Inv_SY_B!K354/Inv_SY_B!$CU323-1,"")</f>
        <v/>
      </c>
      <c r="L323" s="173" t="str">
        <f>IFERROR(Inv_SY_B!L354/Inv_SY_B!$CU323-1,"")</f>
        <v/>
      </c>
      <c r="M323" s="173" t="str">
        <f>IFERROR(Inv_SY_B!M354/Inv_SY_B!$CU323-1,"")</f>
        <v/>
      </c>
      <c r="N323" s="173" t="str">
        <f>IFERROR(Inv_SY_B!N354/Inv_SY_B!$CU323-1,"")</f>
        <v/>
      </c>
      <c r="O323" s="173" t="str">
        <f>IFERROR(Inv_SY_B!O354/Inv_SY_B!$CU323-1,"")</f>
        <v/>
      </c>
      <c r="P323" s="173" t="str">
        <f>IFERROR(Inv_SY_B!P354/Inv_SY_B!$CU323-1,"")</f>
        <v/>
      </c>
      <c r="Q323" s="173" t="str">
        <f>IFERROR(Inv_SY_B!Q354/Inv_SY_B!$CU323-1,"")</f>
        <v/>
      </c>
      <c r="R323" s="173" t="str">
        <f>IFERROR(Inv_SY_B!R354/Inv_SY_B!$CU323-1,"")</f>
        <v/>
      </c>
      <c r="S323" s="173" t="str">
        <f>IFERROR(Inv_SY_B!S354/Inv_SY_B!$CU323-1,"")</f>
        <v/>
      </c>
      <c r="T323" s="173" t="str">
        <f>IFERROR(Inv_SY_B!T354/Inv_SY_B!$CU323-1,"")</f>
        <v/>
      </c>
      <c r="U323" s="173" t="str">
        <f>IFERROR(Inv_SY_B!U354/Inv_SY_B!$CU323-1,"")</f>
        <v/>
      </c>
      <c r="V323" s="173" t="str">
        <f>IFERROR(Inv_SY_B!V354/Inv_SY_B!$CU323-1,"")</f>
        <v/>
      </c>
      <c r="W323" s="173" t="str">
        <f>IFERROR(Inv_SY_B!W354/Inv_SY_B!$CU323-1,"")</f>
        <v/>
      </c>
      <c r="X323" s="173" t="str">
        <f>IFERROR(Inv_SY_B!X354/Inv_SY_B!$CU323-1,"")</f>
        <v/>
      </c>
      <c r="Y323" s="173" t="str">
        <f>IFERROR(Inv_SY_B!Y354/Inv_SY_B!$CU323-1,"")</f>
        <v/>
      </c>
      <c r="Z323" s="173" t="str">
        <f>IFERROR(Inv_SY_B!Z354/Inv_SY_B!$CU323-1,"")</f>
        <v/>
      </c>
      <c r="AA323" s="173" t="str">
        <f>IFERROR(Inv_SY_B!AA354/Inv_SY_B!$CU323-1,"")</f>
        <v/>
      </c>
      <c r="AB323" s="173" t="str">
        <f>IFERROR(Inv_SY_B!AB354/Inv_SY_B!$CU323-1,"")</f>
        <v/>
      </c>
      <c r="AC323" s="173" t="str">
        <f>IFERROR(Inv_SY_B!AC354/Inv_SY_B!$CU323-1,"")</f>
        <v/>
      </c>
      <c r="AD323" s="173" t="str">
        <f>IFERROR(Inv_SY_B!AD354/Inv_SY_B!$CU323-1,"")</f>
        <v/>
      </c>
      <c r="AE323" s="173" t="str">
        <f>IFERROR(Inv_SY_B!AE354/Inv_SY_B!$CU323-1,"")</f>
        <v/>
      </c>
      <c r="AF323" s="173" t="str">
        <f>IFERROR(Inv_SY_B!AF354/Inv_SY_B!$CU323-1,"")</f>
        <v/>
      </c>
      <c r="AG323" s="173" t="str">
        <f>IFERROR(Inv_SY_B!AG354/Inv_SY_B!$CU323-1,"")</f>
        <v/>
      </c>
      <c r="AH323" s="173" t="str">
        <f>IFERROR(Inv_SY_B!AH354/Inv_SY_B!$CU323-1,"")</f>
        <v/>
      </c>
      <c r="AI323" s="173" t="str">
        <f>IFERROR(Inv_SY_B!AI354/Inv_SY_B!$CU323-1,"")</f>
        <v/>
      </c>
      <c r="AJ323" s="173" t="str">
        <f>IFERROR(Inv_SY_B!AJ354/Inv_SY_B!$CU323-1,"")</f>
        <v/>
      </c>
      <c r="AK323" s="173" t="str">
        <f>IFERROR(Inv_SY_B!AK354/Inv_SY_B!$CU323-1,"")</f>
        <v/>
      </c>
      <c r="AL323" s="173" t="str">
        <f>IFERROR(Inv_SY_B!AL354/Inv_SY_B!$CU323-1,"")</f>
        <v/>
      </c>
      <c r="AM323" s="173" t="str">
        <f>IFERROR(Inv_SY_B!AM354/Inv_SY_B!$CU323-1,"")</f>
        <v/>
      </c>
      <c r="AN323" s="173" t="str">
        <f>IFERROR(Inv_SY_B!AN354/Inv_SY_B!$CU323-1,"")</f>
        <v/>
      </c>
      <c r="AO323" s="173" t="str">
        <f>IFERROR(Inv_SY_B!AO354/Inv_SY_B!$CU323-1,"")</f>
        <v/>
      </c>
      <c r="AP323" s="173" t="str">
        <f>IFERROR(Inv_SY_B!AP354/Inv_SY_B!$CU323-1,"")</f>
        <v/>
      </c>
      <c r="AQ323" s="173" t="str">
        <f>IFERROR(Inv_SY_B!AQ354/Inv_SY_B!$CU323-1,"")</f>
        <v/>
      </c>
      <c r="AR323" s="173" t="str">
        <f>IFERROR(Inv_SY_B!AR354/Inv_SY_B!$CU323-1,"")</f>
        <v/>
      </c>
      <c r="AS323" s="173" t="str">
        <f>IFERROR(Inv_SY_B!AS354/Inv_SY_B!$CU323-1,"")</f>
        <v/>
      </c>
      <c r="AT323" s="173" t="str">
        <f>IFERROR(Inv_SY_B!AT354/Inv_SY_B!$CU323-1,"")</f>
        <v/>
      </c>
      <c r="AU323" s="173" t="str">
        <f>IFERROR(Inv_SY_B!AU354/Inv_SY_B!$CU323-1,"")</f>
        <v/>
      </c>
      <c r="AV323" s="173" t="str">
        <f>IFERROR(Inv_SY_B!AV354/Inv_SY_B!$CU323-1,"")</f>
        <v/>
      </c>
      <c r="AW323" s="173" t="str">
        <f>IFERROR(Inv_SY_B!AW354/Inv_SY_B!$CU323-1,"")</f>
        <v/>
      </c>
      <c r="AX323" s="173" t="str">
        <f>IFERROR(Inv_SY_B!AX354/Inv_SY_B!$CU323-1,"")</f>
        <v/>
      </c>
      <c r="AY323" s="173" t="str">
        <f>IFERROR(Inv_SY_B!AY354/Inv_SY_B!$CU323-1,"")</f>
        <v/>
      </c>
      <c r="AZ323" s="173" t="str">
        <f>IFERROR(Inv_SY_B!AZ354/Inv_SY_B!$CU323-1,"")</f>
        <v/>
      </c>
      <c r="BA323" s="173" t="str">
        <f>IFERROR(Inv_SY_B!BA354/Inv_SY_B!$CU323-1,"")</f>
        <v/>
      </c>
      <c r="BB323" s="173" t="str">
        <f>IFERROR(Inv_SY_B!BB354/Inv_SY_B!$CU323-1,"")</f>
        <v/>
      </c>
      <c r="BC323" s="173" t="str">
        <f>IFERROR(Inv_SY_B!BC354/Inv_SY_B!$CU323-1,"")</f>
        <v/>
      </c>
      <c r="BD323" s="173" t="str">
        <f>IFERROR(Inv_SY_B!BD354/Inv_SY_B!$CU323-1,"")</f>
        <v/>
      </c>
      <c r="BE323" s="173" t="str">
        <f>IFERROR(Inv_SY_B!BE354/Inv_SY_B!$CU323-1,"")</f>
        <v/>
      </c>
      <c r="BF323" s="173" t="str">
        <f>IFERROR(Inv_SY_B!BF354/Inv_SY_B!$CU323-1,"")</f>
        <v/>
      </c>
      <c r="BG323" s="173" t="str">
        <f>IFERROR(Inv_SY_B!BG354/Inv_SY_B!$CU323-1,"")</f>
        <v/>
      </c>
      <c r="BH323" s="173" t="str">
        <f>IFERROR(Inv_SY_B!BH354/Inv_SY_B!$CU323-1,"")</f>
        <v/>
      </c>
      <c r="BI323" s="173" t="str">
        <f>IFERROR(Inv_SY_B!BI354/Inv_SY_B!$CU323-1,"")</f>
        <v/>
      </c>
      <c r="BJ323" s="173" t="str">
        <f>IFERROR(Inv_SY_B!BJ354/Inv_SY_B!$CU323-1,"")</f>
        <v/>
      </c>
      <c r="BK323" s="173" t="str">
        <f>IFERROR(Inv_SY_B!BK354/Inv_SY_B!$CU323-1,"")</f>
        <v/>
      </c>
      <c r="BL323" s="173" t="str">
        <f>IFERROR(Inv_SY_B!BL354/Inv_SY_B!$CU323-1,"")</f>
        <v/>
      </c>
      <c r="BM323" s="173" t="str">
        <f>IFERROR(Inv_SY_B!BM354/Inv_SY_B!$CU323-1,"")</f>
        <v/>
      </c>
      <c r="BN323" s="173" t="str">
        <f>IFERROR(Inv_SY_B!BN354/Inv_SY_B!$CU323-1,"")</f>
        <v/>
      </c>
      <c r="BO323" s="173" t="str">
        <f>IFERROR(Inv_SY_B!BO354/Inv_SY_B!$CU323-1,"")</f>
        <v/>
      </c>
      <c r="BP323" s="173" t="str">
        <f>IFERROR(Inv_SY_B!BP354/Inv_SY_B!$CU323-1,"")</f>
        <v/>
      </c>
      <c r="BQ323" s="173" t="str">
        <f>IFERROR(Inv_SY_B!BQ354/Inv_SY_B!$CU323-1,"")</f>
        <v/>
      </c>
      <c r="BR323" s="173" t="str">
        <f>IFERROR(Inv_SY_B!BR354/Inv_SY_B!$CU323-1,"")</f>
        <v/>
      </c>
      <c r="BS323" s="173" t="str">
        <f>IFERROR(Inv_SY_B!BS354/Inv_SY_B!$CU323-1,"")</f>
        <v/>
      </c>
      <c r="BT323" s="173" t="str">
        <f>IFERROR(Inv_SY_B!BT354/Inv_SY_B!$CU323-1,"")</f>
        <v/>
      </c>
      <c r="BU323" s="173" t="str">
        <f>IFERROR(Inv_SY_B!BU354/Inv_SY_B!$CU323-1,"")</f>
        <v/>
      </c>
      <c r="BV323" s="173" t="str">
        <f>IFERROR(Inv_SY_B!BV354/Inv_SY_B!$CU323-1,"")</f>
        <v/>
      </c>
      <c r="BW323" s="173" t="str">
        <f>IFERROR(Inv_SY_B!BW354/Inv_SY_B!$CU323-1,"")</f>
        <v/>
      </c>
      <c r="BX323" s="173" t="str">
        <f>IFERROR(Inv_SY_B!BX354/Inv_SY_B!$CU323-1,"")</f>
        <v/>
      </c>
      <c r="BY323" s="173" t="str">
        <f>IFERROR(Inv_SY_B!BY354/Inv_SY_B!$CU323-1,"")</f>
        <v/>
      </c>
      <c r="BZ323" s="173" t="str">
        <f>IFERROR(Inv_SY_B!BZ354/Inv_SY_B!$CU323-1,"")</f>
        <v/>
      </c>
      <c r="CA323" s="173" t="str">
        <f>IFERROR(Inv_SY_B!CA354/Inv_SY_B!$CU323-1,"")</f>
        <v/>
      </c>
      <c r="CB323" s="173" t="str">
        <f>IFERROR(Inv_SY_B!CB354/Inv_SY_B!$CU323-1,"")</f>
        <v/>
      </c>
      <c r="CC323" s="173" t="str">
        <f>IFERROR(Inv_SY_B!CC354/Inv_SY_B!$CU323-1,"")</f>
        <v/>
      </c>
      <c r="CD323" s="173" t="str">
        <f>IFERROR(Inv_SY_B!CD354/Inv_SY_B!$CU323-1,"")</f>
        <v/>
      </c>
      <c r="CE323" s="173" t="str">
        <f>IFERROR(Inv_SY_B!CE354/Inv_SY_B!$CU323-1,"")</f>
        <v/>
      </c>
      <c r="CF323" s="173" t="str">
        <f>IFERROR(Inv_SY_B!CF354/Inv_SY_B!$CU323-1,"")</f>
        <v/>
      </c>
      <c r="CG323" s="173" t="str">
        <f>IFERROR(Inv_SY_B!CG354/Inv_SY_B!$CU323-1,"")</f>
        <v/>
      </c>
      <c r="CH323" s="173" t="str">
        <f>IFERROR(Inv_SY_B!CH354/Inv_SY_B!$CU323-1,"")</f>
        <v/>
      </c>
      <c r="CI323" s="173" t="str">
        <f>IFERROR(Inv_SY_B!CI354/Inv_SY_B!$CU323-1,"")</f>
        <v/>
      </c>
      <c r="CJ323" s="173" t="str">
        <f>IFERROR(Inv_SY_B!CJ354/Inv_SY_B!$CU323-1,"")</f>
        <v/>
      </c>
      <c r="CK323" s="173" t="str">
        <f>IFERROR(Inv_SY_B!CK354/Inv_SY_B!$CU323-1,"")</f>
        <v/>
      </c>
      <c r="CL323" s="173" t="str">
        <f>IFERROR(Inv_SY_B!CL354/Inv_SY_B!$CU323-1,"")</f>
        <v/>
      </c>
      <c r="CM323" s="173" t="str">
        <f>IFERROR(Inv_SY_B!CM354/Inv_SY_B!$CU323-1,"")</f>
        <v/>
      </c>
      <c r="CN323" s="173" t="str">
        <f>IFERROR(Inv_SY_B!CN354/Inv_SY_B!$CU323-1,"")</f>
        <v/>
      </c>
      <c r="CO323" s="173" t="str">
        <f>IFERROR(Inv_SY_B!CO354/Inv_SY_B!$CU323-1,"")</f>
        <v/>
      </c>
      <c r="CP323" s="173" t="str">
        <f>IFERROR(Inv_SY_B!CP354/Inv_SY_B!$CU323-1,"")</f>
        <v/>
      </c>
      <c r="CQ323" s="173" t="str">
        <f>IFERROR(Inv_SY_B!CQ354/Inv_SY_B!$CU323-1,"")</f>
        <v/>
      </c>
      <c r="CR323" s="173" t="str">
        <f>IFERROR(Inv_SY_B!CR354/Inv_SY_B!$CU323-1,"")</f>
        <v/>
      </c>
      <c r="CS323" s="173" t="str">
        <f>IFERROR(Inv_SY_B!CS354/Inv_SY_B!$CU323-1,"")</f>
        <v/>
      </c>
      <c r="CT323" s="173" t="str">
        <f>IFERROR(Inv_SY_B!CT354/Inv_SY_B!$CU323-1,"")</f>
        <v/>
      </c>
      <c r="CU323" s="173"/>
      <c r="CV323" s="173"/>
      <c r="CW323" s="173"/>
      <c r="CX323" s="173"/>
    </row>
    <row r="324" spans="2:102">
      <c r="B324" s="164">
        <f t="shared" si="6"/>
        <v>46016</v>
      </c>
      <c r="C324" s="173" t="str">
        <f>IFERROR(Inv_SY_B!C355/Inv_SY_B!$CU324-1,"")</f>
        <v/>
      </c>
      <c r="D324" s="173" t="str">
        <f>IFERROR(Inv_SY_B!D355/Inv_SY_B!$CU324-1,"")</f>
        <v/>
      </c>
      <c r="E324" s="173" t="str">
        <f>IFERROR(Inv_SY_B!E355/Inv_SY_B!$CU324-1,"")</f>
        <v/>
      </c>
      <c r="F324" s="173" t="str">
        <f>IFERROR(Inv_SY_B!F355/Inv_SY_B!$CU324-1,"")</f>
        <v/>
      </c>
      <c r="G324" s="173" t="str">
        <f>IFERROR(Inv_SY_B!G355/Inv_SY_B!$CU324-1,"")</f>
        <v/>
      </c>
      <c r="H324" s="173" t="str">
        <f>IFERROR(Inv_SY_B!H355/Inv_SY_B!$CU324-1,"")</f>
        <v/>
      </c>
      <c r="I324" s="173" t="str">
        <f>IFERROR(Inv_SY_B!I355/Inv_SY_B!$CU324-1,"")</f>
        <v/>
      </c>
      <c r="J324" s="173" t="str">
        <f>IFERROR(Inv_SY_B!J355/Inv_SY_B!$CU324-1,"")</f>
        <v/>
      </c>
      <c r="K324" s="173" t="str">
        <f>IFERROR(Inv_SY_B!K355/Inv_SY_B!$CU324-1,"")</f>
        <v/>
      </c>
      <c r="L324" s="173" t="str">
        <f>IFERROR(Inv_SY_B!L355/Inv_SY_B!$CU324-1,"")</f>
        <v/>
      </c>
      <c r="M324" s="173" t="str">
        <f>IFERROR(Inv_SY_B!M355/Inv_SY_B!$CU324-1,"")</f>
        <v/>
      </c>
      <c r="N324" s="173" t="str">
        <f>IFERROR(Inv_SY_B!N355/Inv_SY_B!$CU324-1,"")</f>
        <v/>
      </c>
      <c r="O324" s="173" t="str">
        <f>IFERROR(Inv_SY_B!O355/Inv_SY_B!$CU324-1,"")</f>
        <v/>
      </c>
      <c r="P324" s="173" t="str">
        <f>IFERROR(Inv_SY_B!P355/Inv_SY_B!$CU324-1,"")</f>
        <v/>
      </c>
      <c r="Q324" s="173" t="str">
        <f>IFERROR(Inv_SY_B!Q355/Inv_SY_B!$CU324-1,"")</f>
        <v/>
      </c>
      <c r="R324" s="173" t="str">
        <f>IFERROR(Inv_SY_B!R355/Inv_SY_B!$CU324-1,"")</f>
        <v/>
      </c>
      <c r="S324" s="173" t="str">
        <f>IFERROR(Inv_SY_B!S355/Inv_SY_B!$CU324-1,"")</f>
        <v/>
      </c>
      <c r="T324" s="173" t="str">
        <f>IFERROR(Inv_SY_B!T355/Inv_SY_B!$CU324-1,"")</f>
        <v/>
      </c>
      <c r="U324" s="173" t="str">
        <f>IFERROR(Inv_SY_B!U355/Inv_SY_B!$CU324-1,"")</f>
        <v/>
      </c>
      <c r="V324" s="173" t="str">
        <f>IFERROR(Inv_SY_B!V355/Inv_SY_B!$CU324-1,"")</f>
        <v/>
      </c>
      <c r="W324" s="173" t="str">
        <f>IFERROR(Inv_SY_B!W355/Inv_SY_B!$CU324-1,"")</f>
        <v/>
      </c>
      <c r="X324" s="173" t="str">
        <f>IFERROR(Inv_SY_B!X355/Inv_SY_B!$CU324-1,"")</f>
        <v/>
      </c>
      <c r="Y324" s="173" t="str">
        <f>IFERROR(Inv_SY_B!Y355/Inv_SY_B!$CU324-1,"")</f>
        <v/>
      </c>
      <c r="Z324" s="173" t="str">
        <f>IFERROR(Inv_SY_B!Z355/Inv_SY_B!$CU324-1,"")</f>
        <v/>
      </c>
      <c r="AA324" s="173" t="str">
        <f>IFERROR(Inv_SY_B!AA355/Inv_SY_B!$CU324-1,"")</f>
        <v/>
      </c>
      <c r="AB324" s="173" t="str">
        <f>IFERROR(Inv_SY_B!AB355/Inv_SY_B!$CU324-1,"")</f>
        <v/>
      </c>
      <c r="AC324" s="173" t="str">
        <f>IFERROR(Inv_SY_B!AC355/Inv_SY_B!$CU324-1,"")</f>
        <v/>
      </c>
      <c r="AD324" s="173" t="str">
        <f>IFERROR(Inv_SY_B!AD355/Inv_SY_B!$CU324-1,"")</f>
        <v/>
      </c>
      <c r="AE324" s="173" t="str">
        <f>IFERROR(Inv_SY_B!AE355/Inv_SY_B!$CU324-1,"")</f>
        <v/>
      </c>
      <c r="AF324" s="173" t="str">
        <f>IFERROR(Inv_SY_B!AF355/Inv_SY_B!$CU324-1,"")</f>
        <v/>
      </c>
      <c r="AG324" s="173" t="str">
        <f>IFERROR(Inv_SY_B!AG355/Inv_SY_B!$CU324-1,"")</f>
        <v/>
      </c>
      <c r="AH324" s="173" t="str">
        <f>IFERROR(Inv_SY_B!AH355/Inv_SY_B!$CU324-1,"")</f>
        <v/>
      </c>
      <c r="AI324" s="173" t="str">
        <f>IFERROR(Inv_SY_B!AI355/Inv_SY_B!$CU324-1,"")</f>
        <v/>
      </c>
      <c r="AJ324" s="173" t="str">
        <f>IFERROR(Inv_SY_B!AJ355/Inv_SY_B!$CU324-1,"")</f>
        <v/>
      </c>
      <c r="AK324" s="173" t="str">
        <f>IFERROR(Inv_SY_B!AK355/Inv_SY_B!$CU324-1,"")</f>
        <v/>
      </c>
      <c r="AL324" s="173" t="str">
        <f>IFERROR(Inv_SY_B!AL355/Inv_SY_B!$CU324-1,"")</f>
        <v/>
      </c>
      <c r="AM324" s="173" t="str">
        <f>IFERROR(Inv_SY_B!AM355/Inv_SY_B!$CU324-1,"")</f>
        <v/>
      </c>
      <c r="AN324" s="173" t="str">
        <f>IFERROR(Inv_SY_B!AN355/Inv_SY_B!$CU324-1,"")</f>
        <v/>
      </c>
      <c r="AO324" s="173" t="str">
        <f>IFERROR(Inv_SY_B!AO355/Inv_SY_B!$CU324-1,"")</f>
        <v/>
      </c>
      <c r="AP324" s="173" t="str">
        <f>IFERROR(Inv_SY_B!AP355/Inv_SY_B!$CU324-1,"")</f>
        <v/>
      </c>
      <c r="AQ324" s="173" t="str">
        <f>IFERROR(Inv_SY_B!AQ355/Inv_SY_B!$CU324-1,"")</f>
        <v/>
      </c>
      <c r="AR324" s="173" t="str">
        <f>IFERROR(Inv_SY_B!AR355/Inv_SY_B!$CU324-1,"")</f>
        <v/>
      </c>
      <c r="AS324" s="173" t="str">
        <f>IFERROR(Inv_SY_B!AS355/Inv_SY_B!$CU324-1,"")</f>
        <v/>
      </c>
      <c r="AT324" s="173" t="str">
        <f>IFERROR(Inv_SY_B!AT355/Inv_SY_B!$CU324-1,"")</f>
        <v/>
      </c>
      <c r="AU324" s="173" t="str">
        <f>IFERROR(Inv_SY_B!AU355/Inv_SY_B!$CU324-1,"")</f>
        <v/>
      </c>
      <c r="AV324" s="173" t="str">
        <f>IFERROR(Inv_SY_B!AV355/Inv_SY_B!$CU324-1,"")</f>
        <v/>
      </c>
      <c r="AW324" s="173" t="str">
        <f>IFERROR(Inv_SY_B!AW355/Inv_SY_B!$CU324-1,"")</f>
        <v/>
      </c>
      <c r="AX324" s="173" t="str">
        <f>IFERROR(Inv_SY_B!AX355/Inv_SY_B!$CU324-1,"")</f>
        <v/>
      </c>
      <c r="AY324" s="173" t="str">
        <f>IFERROR(Inv_SY_B!AY355/Inv_SY_B!$CU324-1,"")</f>
        <v/>
      </c>
      <c r="AZ324" s="173" t="str">
        <f>IFERROR(Inv_SY_B!AZ355/Inv_SY_B!$CU324-1,"")</f>
        <v/>
      </c>
      <c r="BA324" s="173" t="str">
        <f>IFERROR(Inv_SY_B!BA355/Inv_SY_B!$CU324-1,"")</f>
        <v/>
      </c>
      <c r="BB324" s="173" t="str">
        <f>IFERROR(Inv_SY_B!BB355/Inv_SY_B!$CU324-1,"")</f>
        <v/>
      </c>
      <c r="BC324" s="173" t="str">
        <f>IFERROR(Inv_SY_B!BC355/Inv_SY_B!$CU324-1,"")</f>
        <v/>
      </c>
      <c r="BD324" s="173" t="str">
        <f>IFERROR(Inv_SY_B!BD355/Inv_SY_B!$CU324-1,"")</f>
        <v/>
      </c>
      <c r="BE324" s="173" t="str">
        <f>IFERROR(Inv_SY_B!BE355/Inv_SY_B!$CU324-1,"")</f>
        <v/>
      </c>
      <c r="BF324" s="173" t="str">
        <f>IFERROR(Inv_SY_B!BF355/Inv_SY_B!$CU324-1,"")</f>
        <v/>
      </c>
      <c r="BG324" s="173" t="str">
        <f>IFERROR(Inv_SY_B!BG355/Inv_SY_B!$CU324-1,"")</f>
        <v/>
      </c>
      <c r="BH324" s="173" t="str">
        <f>IFERROR(Inv_SY_B!BH355/Inv_SY_B!$CU324-1,"")</f>
        <v/>
      </c>
      <c r="BI324" s="173" t="str">
        <f>IFERROR(Inv_SY_B!BI355/Inv_SY_B!$CU324-1,"")</f>
        <v/>
      </c>
      <c r="BJ324" s="173" t="str">
        <f>IFERROR(Inv_SY_B!BJ355/Inv_SY_B!$CU324-1,"")</f>
        <v/>
      </c>
      <c r="BK324" s="173" t="str">
        <f>IFERROR(Inv_SY_B!BK355/Inv_SY_B!$CU324-1,"")</f>
        <v/>
      </c>
      <c r="BL324" s="173" t="str">
        <f>IFERROR(Inv_SY_B!BL355/Inv_SY_B!$CU324-1,"")</f>
        <v/>
      </c>
      <c r="BM324" s="173" t="str">
        <f>IFERROR(Inv_SY_B!BM355/Inv_SY_B!$CU324-1,"")</f>
        <v/>
      </c>
      <c r="BN324" s="173" t="str">
        <f>IFERROR(Inv_SY_B!BN355/Inv_SY_B!$CU324-1,"")</f>
        <v/>
      </c>
      <c r="BO324" s="173" t="str">
        <f>IFERROR(Inv_SY_B!BO355/Inv_SY_B!$CU324-1,"")</f>
        <v/>
      </c>
      <c r="BP324" s="173" t="str">
        <f>IFERROR(Inv_SY_B!BP355/Inv_SY_B!$CU324-1,"")</f>
        <v/>
      </c>
      <c r="BQ324" s="173" t="str">
        <f>IFERROR(Inv_SY_B!BQ355/Inv_SY_B!$CU324-1,"")</f>
        <v/>
      </c>
      <c r="BR324" s="173" t="str">
        <f>IFERROR(Inv_SY_B!BR355/Inv_SY_B!$CU324-1,"")</f>
        <v/>
      </c>
      <c r="BS324" s="173" t="str">
        <f>IFERROR(Inv_SY_B!BS355/Inv_SY_B!$CU324-1,"")</f>
        <v/>
      </c>
      <c r="BT324" s="173" t="str">
        <f>IFERROR(Inv_SY_B!BT355/Inv_SY_B!$CU324-1,"")</f>
        <v/>
      </c>
      <c r="BU324" s="173" t="str">
        <f>IFERROR(Inv_SY_B!BU355/Inv_SY_B!$CU324-1,"")</f>
        <v/>
      </c>
      <c r="BV324" s="173" t="str">
        <f>IFERROR(Inv_SY_B!BV355/Inv_SY_B!$CU324-1,"")</f>
        <v/>
      </c>
      <c r="BW324" s="173" t="str">
        <f>IFERROR(Inv_SY_B!BW355/Inv_SY_B!$CU324-1,"")</f>
        <v/>
      </c>
      <c r="BX324" s="173" t="str">
        <f>IFERROR(Inv_SY_B!BX355/Inv_SY_B!$CU324-1,"")</f>
        <v/>
      </c>
      <c r="BY324" s="173" t="str">
        <f>IFERROR(Inv_SY_B!BY355/Inv_SY_B!$CU324-1,"")</f>
        <v/>
      </c>
      <c r="BZ324" s="173" t="str">
        <f>IFERROR(Inv_SY_B!BZ355/Inv_SY_B!$CU324-1,"")</f>
        <v/>
      </c>
      <c r="CA324" s="173" t="str">
        <f>IFERROR(Inv_SY_B!CA355/Inv_SY_B!$CU324-1,"")</f>
        <v/>
      </c>
      <c r="CB324" s="173" t="str">
        <f>IFERROR(Inv_SY_B!CB355/Inv_SY_B!$CU324-1,"")</f>
        <v/>
      </c>
      <c r="CC324" s="173" t="str">
        <f>IFERROR(Inv_SY_B!CC355/Inv_SY_B!$CU324-1,"")</f>
        <v/>
      </c>
      <c r="CD324" s="173" t="str">
        <f>IFERROR(Inv_SY_B!CD355/Inv_SY_B!$CU324-1,"")</f>
        <v/>
      </c>
      <c r="CE324" s="173" t="str">
        <f>IFERROR(Inv_SY_B!CE355/Inv_SY_B!$CU324-1,"")</f>
        <v/>
      </c>
      <c r="CF324" s="173" t="str">
        <f>IFERROR(Inv_SY_B!CF355/Inv_SY_B!$CU324-1,"")</f>
        <v/>
      </c>
      <c r="CG324" s="173" t="str">
        <f>IFERROR(Inv_SY_B!CG355/Inv_SY_B!$CU324-1,"")</f>
        <v/>
      </c>
      <c r="CH324" s="173" t="str">
        <f>IFERROR(Inv_SY_B!CH355/Inv_SY_B!$CU324-1,"")</f>
        <v/>
      </c>
      <c r="CI324" s="173" t="str">
        <f>IFERROR(Inv_SY_B!CI355/Inv_SY_B!$CU324-1,"")</f>
        <v/>
      </c>
      <c r="CJ324" s="173" t="str">
        <f>IFERROR(Inv_SY_B!CJ355/Inv_SY_B!$CU324-1,"")</f>
        <v/>
      </c>
      <c r="CK324" s="173" t="str">
        <f>IFERROR(Inv_SY_B!CK355/Inv_SY_B!$CU324-1,"")</f>
        <v/>
      </c>
      <c r="CL324" s="173" t="str">
        <f>IFERROR(Inv_SY_B!CL355/Inv_SY_B!$CU324-1,"")</f>
        <v/>
      </c>
      <c r="CM324" s="173" t="str">
        <f>IFERROR(Inv_SY_B!CM355/Inv_SY_B!$CU324-1,"")</f>
        <v/>
      </c>
      <c r="CN324" s="173" t="str">
        <f>IFERROR(Inv_SY_B!CN355/Inv_SY_B!$CU324-1,"")</f>
        <v/>
      </c>
      <c r="CO324" s="173" t="str">
        <f>IFERROR(Inv_SY_B!CO355/Inv_SY_B!$CU324-1,"")</f>
        <v/>
      </c>
      <c r="CP324" s="173" t="str">
        <f>IFERROR(Inv_SY_B!CP355/Inv_SY_B!$CU324-1,"")</f>
        <v/>
      </c>
      <c r="CQ324" s="173" t="str">
        <f>IFERROR(Inv_SY_B!CQ355/Inv_SY_B!$CU324-1,"")</f>
        <v/>
      </c>
      <c r="CR324" s="173" t="str">
        <f>IFERROR(Inv_SY_B!CR355/Inv_SY_B!$CU324-1,"")</f>
        <v/>
      </c>
      <c r="CS324" s="173" t="str">
        <f>IFERROR(Inv_SY_B!CS355/Inv_SY_B!$CU324-1,"")</f>
        <v/>
      </c>
      <c r="CT324" s="173" t="str">
        <f>IFERROR(Inv_SY_B!CT355/Inv_SY_B!$CU324-1,"")</f>
        <v/>
      </c>
      <c r="CU324" s="173"/>
      <c r="CV324" s="173"/>
      <c r="CW324" s="173"/>
      <c r="CX324" s="173"/>
    </row>
    <row r="325" spans="2:102">
      <c r="B325" s="164">
        <f t="shared" si="6"/>
        <v>46017</v>
      </c>
      <c r="C325" s="173" t="str">
        <f>IFERROR(Inv_SY_B!C356/Inv_SY_B!$CU325-1,"")</f>
        <v/>
      </c>
      <c r="D325" s="173" t="str">
        <f>IFERROR(Inv_SY_B!D356/Inv_SY_B!$CU325-1,"")</f>
        <v/>
      </c>
      <c r="E325" s="173" t="str">
        <f>IFERROR(Inv_SY_B!E356/Inv_SY_B!$CU325-1,"")</f>
        <v/>
      </c>
      <c r="F325" s="173" t="str">
        <f>IFERROR(Inv_SY_B!F356/Inv_SY_B!$CU325-1,"")</f>
        <v/>
      </c>
      <c r="G325" s="173" t="str">
        <f>IFERROR(Inv_SY_B!G356/Inv_SY_B!$CU325-1,"")</f>
        <v/>
      </c>
      <c r="H325" s="173" t="str">
        <f>IFERROR(Inv_SY_B!H356/Inv_SY_B!$CU325-1,"")</f>
        <v/>
      </c>
      <c r="I325" s="173" t="str">
        <f>IFERROR(Inv_SY_B!I356/Inv_SY_B!$CU325-1,"")</f>
        <v/>
      </c>
      <c r="J325" s="173" t="str">
        <f>IFERROR(Inv_SY_B!J356/Inv_SY_B!$CU325-1,"")</f>
        <v/>
      </c>
      <c r="K325" s="173" t="str">
        <f>IFERROR(Inv_SY_B!K356/Inv_SY_B!$CU325-1,"")</f>
        <v/>
      </c>
      <c r="L325" s="173" t="str">
        <f>IFERROR(Inv_SY_B!L356/Inv_SY_B!$CU325-1,"")</f>
        <v/>
      </c>
      <c r="M325" s="173" t="str">
        <f>IFERROR(Inv_SY_B!M356/Inv_SY_B!$CU325-1,"")</f>
        <v/>
      </c>
      <c r="N325" s="173" t="str">
        <f>IFERROR(Inv_SY_B!N356/Inv_SY_B!$CU325-1,"")</f>
        <v/>
      </c>
      <c r="O325" s="173" t="str">
        <f>IFERROR(Inv_SY_B!O356/Inv_SY_B!$CU325-1,"")</f>
        <v/>
      </c>
      <c r="P325" s="173" t="str">
        <f>IFERROR(Inv_SY_B!P356/Inv_SY_B!$CU325-1,"")</f>
        <v/>
      </c>
      <c r="Q325" s="173" t="str">
        <f>IFERROR(Inv_SY_B!Q356/Inv_SY_B!$CU325-1,"")</f>
        <v/>
      </c>
      <c r="R325" s="173" t="str">
        <f>IFERROR(Inv_SY_B!R356/Inv_SY_B!$CU325-1,"")</f>
        <v/>
      </c>
      <c r="S325" s="173" t="str">
        <f>IFERROR(Inv_SY_B!S356/Inv_SY_B!$CU325-1,"")</f>
        <v/>
      </c>
      <c r="T325" s="173" t="str">
        <f>IFERROR(Inv_SY_B!T356/Inv_SY_B!$CU325-1,"")</f>
        <v/>
      </c>
      <c r="U325" s="173" t="str">
        <f>IFERROR(Inv_SY_B!U356/Inv_SY_B!$CU325-1,"")</f>
        <v/>
      </c>
      <c r="V325" s="173" t="str">
        <f>IFERROR(Inv_SY_B!V356/Inv_SY_B!$CU325-1,"")</f>
        <v/>
      </c>
      <c r="W325" s="173" t="str">
        <f>IFERROR(Inv_SY_B!W356/Inv_SY_B!$CU325-1,"")</f>
        <v/>
      </c>
      <c r="X325" s="173" t="str">
        <f>IFERROR(Inv_SY_B!X356/Inv_SY_B!$CU325-1,"")</f>
        <v/>
      </c>
      <c r="Y325" s="173" t="str">
        <f>IFERROR(Inv_SY_B!Y356/Inv_SY_B!$CU325-1,"")</f>
        <v/>
      </c>
      <c r="Z325" s="173" t="str">
        <f>IFERROR(Inv_SY_B!Z356/Inv_SY_B!$CU325-1,"")</f>
        <v/>
      </c>
      <c r="AA325" s="173" t="str">
        <f>IFERROR(Inv_SY_B!AA356/Inv_SY_B!$CU325-1,"")</f>
        <v/>
      </c>
      <c r="AB325" s="173" t="str">
        <f>IFERROR(Inv_SY_B!AB356/Inv_SY_B!$CU325-1,"")</f>
        <v/>
      </c>
      <c r="AC325" s="173" t="str">
        <f>IFERROR(Inv_SY_B!AC356/Inv_SY_B!$CU325-1,"")</f>
        <v/>
      </c>
      <c r="AD325" s="173" t="str">
        <f>IFERROR(Inv_SY_B!AD356/Inv_SY_B!$CU325-1,"")</f>
        <v/>
      </c>
      <c r="AE325" s="173" t="str">
        <f>IFERROR(Inv_SY_B!AE356/Inv_SY_B!$CU325-1,"")</f>
        <v/>
      </c>
      <c r="AF325" s="173" t="str">
        <f>IFERROR(Inv_SY_B!AF356/Inv_SY_B!$CU325-1,"")</f>
        <v/>
      </c>
      <c r="AG325" s="173" t="str">
        <f>IFERROR(Inv_SY_B!AG356/Inv_SY_B!$CU325-1,"")</f>
        <v/>
      </c>
      <c r="AH325" s="173" t="str">
        <f>IFERROR(Inv_SY_B!AH356/Inv_SY_B!$CU325-1,"")</f>
        <v/>
      </c>
      <c r="AI325" s="173" t="str">
        <f>IFERROR(Inv_SY_B!AI356/Inv_SY_B!$CU325-1,"")</f>
        <v/>
      </c>
      <c r="AJ325" s="173" t="str">
        <f>IFERROR(Inv_SY_B!AJ356/Inv_SY_B!$CU325-1,"")</f>
        <v/>
      </c>
      <c r="AK325" s="173" t="str">
        <f>IFERROR(Inv_SY_B!AK356/Inv_SY_B!$CU325-1,"")</f>
        <v/>
      </c>
      <c r="AL325" s="173" t="str">
        <f>IFERROR(Inv_SY_B!AL356/Inv_SY_B!$CU325-1,"")</f>
        <v/>
      </c>
      <c r="AM325" s="173" t="str">
        <f>IFERROR(Inv_SY_B!AM356/Inv_SY_B!$CU325-1,"")</f>
        <v/>
      </c>
      <c r="AN325" s="173" t="str">
        <f>IFERROR(Inv_SY_B!AN356/Inv_SY_B!$CU325-1,"")</f>
        <v/>
      </c>
      <c r="AO325" s="173" t="str">
        <f>IFERROR(Inv_SY_B!AO356/Inv_SY_B!$CU325-1,"")</f>
        <v/>
      </c>
      <c r="AP325" s="173" t="str">
        <f>IFERROR(Inv_SY_B!AP356/Inv_SY_B!$CU325-1,"")</f>
        <v/>
      </c>
      <c r="AQ325" s="173" t="str">
        <f>IFERROR(Inv_SY_B!AQ356/Inv_SY_B!$CU325-1,"")</f>
        <v/>
      </c>
      <c r="AR325" s="173" t="str">
        <f>IFERROR(Inv_SY_B!AR356/Inv_SY_B!$CU325-1,"")</f>
        <v/>
      </c>
      <c r="AS325" s="173" t="str">
        <f>IFERROR(Inv_SY_B!AS356/Inv_SY_B!$CU325-1,"")</f>
        <v/>
      </c>
      <c r="AT325" s="173" t="str">
        <f>IFERROR(Inv_SY_B!AT356/Inv_SY_B!$CU325-1,"")</f>
        <v/>
      </c>
      <c r="AU325" s="173" t="str">
        <f>IFERROR(Inv_SY_B!AU356/Inv_SY_B!$CU325-1,"")</f>
        <v/>
      </c>
      <c r="AV325" s="173" t="str">
        <f>IFERROR(Inv_SY_B!AV356/Inv_SY_B!$CU325-1,"")</f>
        <v/>
      </c>
      <c r="AW325" s="173" t="str">
        <f>IFERROR(Inv_SY_B!AW356/Inv_SY_B!$CU325-1,"")</f>
        <v/>
      </c>
      <c r="AX325" s="173" t="str">
        <f>IFERROR(Inv_SY_B!AX356/Inv_SY_B!$CU325-1,"")</f>
        <v/>
      </c>
      <c r="AY325" s="173" t="str">
        <f>IFERROR(Inv_SY_B!AY356/Inv_SY_B!$CU325-1,"")</f>
        <v/>
      </c>
      <c r="AZ325" s="173" t="str">
        <f>IFERROR(Inv_SY_B!AZ356/Inv_SY_B!$CU325-1,"")</f>
        <v/>
      </c>
      <c r="BA325" s="173" t="str">
        <f>IFERROR(Inv_SY_B!BA356/Inv_SY_B!$CU325-1,"")</f>
        <v/>
      </c>
      <c r="BB325" s="173" t="str">
        <f>IFERROR(Inv_SY_B!BB356/Inv_SY_B!$CU325-1,"")</f>
        <v/>
      </c>
      <c r="BC325" s="173" t="str">
        <f>IFERROR(Inv_SY_B!BC356/Inv_SY_B!$CU325-1,"")</f>
        <v/>
      </c>
      <c r="BD325" s="173" t="str">
        <f>IFERROR(Inv_SY_B!BD356/Inv_SY_B!$CU325-1,"")</f>
        <v/>
      </c>
      <c r="BE325" s="173" t="str">
        <f>IFERROR(Inv_SY_B!BE356/Inv_SY_B!$CU325-1,"")</f>
        <v/>
      </c>
      <c r="BF325" s="173" t="str">
        <f>IFERROR(Inv_SY_B!BF356/Inv_SY_B!$CU325-1,"")</f>
        <v/>
      </c>
      <c r="BG325" s="173" t="str">
        <f>IFERROR(Inv_SY_B!BG356/Inv_SY_B!$CU325-1,"")</f>
        <v/>
      </c>
      <c r="BH325" s="173" t="str">
        <f>IFERROR(Inv_SY_B!BH356/Inv_SY_B!$CU325-1,"")</f>
        <v/>
      </c>
      <c r="BI325" s="173" t="str">
        <f>IFERROR(Inv_SY_B!BI356/Inv_SY_B!$CU325-1,"")</f>
        <v/>
      </c>
      <c r="BJ325" s="173" t="str">
        <f>IFERROR(Inv_SY_B!BJ356/Inv_SY_B!$CU325-1,"")</f>
        <v/>
      </c>
      <c r="BK325" s="173" t="str">
        <f>IFERROR(Inv_SY_B!BK356/Inv_SY_B!$CU325-1,"")</f>
        <v/>
      </c>
      <c r="BL325" s="173" t="str">
        <f>IFERROR(Inv_SY_B!BL356/Inv_SY_B!$CU325-1,"")</f>
        <v/>
      </c>
      <c r="BM325" s="173" t="str">
        <f>IFERROR(Inv_SY_B!BM356/Inv_SY_B!$CU325-1,"")</f>
        <v/>
      </c>
      <c r="BN325" s="173" t="str">
        <f>IFERROR(Inv_SY_B!BN356/Inv_SY_B!$CU325-1,"")</f>
        <v/>
      </c>
      <c r="BO325" s="173" t="str">
        <f>IFERROR(Inv_SY_B!BO356/Inv_SY_B!$CU325-1,"")</f>
        <v/>
      </c>
      <c r="BP325" s="173" t="str">
        <f>IFERROR(Inv_SY_B!BP356/Inv_SY_B!$CU325-1,"")</f>
        <v/>
      </c>
      <c r="BQ325" s="173" t="str">
        <f>IFERROR(Inv_SY_B!BQ356/Inv_SY_B!$CU325-1,"")</f>
        <v/>
      </c>
      <c r="BR325" s="173" t="str">
        <f>IFERROR(Inv_SY_B!BR356/Inv_SY_B!$CU325-1,"")</f>
        <v/>
      </c>
      <c r="BS325" s="173" t="str">
        <f>IFERROR(Inv_SY_B!BS356/Inv_SY_B!$CU325-1,"")</f>
        <v/>
      </c>
      <c r="BT325" s="173" t="str">
        <f>IFERROR(Inv_SY_B!BT356/Inv_SY_B!$CU325-1,"")</f>
        <v/>
      </c>
      <c r="BU325" s="173" t="str">
        <f>IFERROR(Inv_SY_B!BU356/Inv_SY_B!$CU325-1,"")</f>
        <v/>
      </c>
      <c r="BV325" s="173" t="str">
        <f>IFERROR(Inv_SY_B!BV356/Inv_SY_B!$CU325-1,"")</f>
        <v/>
      </c>
      <c r="BW325" s="173" t="str">
        <f>IFERROR(Inv_SY_B!BW356/Inv_SY_B!$CU325-1,"")</f>
        <v/>
      </c>
      <c r="BX325" s="173" t="str">
        <f>IFERROR(Inv_SY_B!BX356/Inv_SY_B!$CU325-1,"")</f>
        <v/>
      </c>
      <c r="BY325" s="173" t="str">
        <f>IFERROR(Inv_SY_B!BY356/Inv_SY_B!$CU325-1,"")</f>
        <v/>
      </c>
      <c r="BZ325" s="173" t="str">
        <f>IFERROR(Inv_SY_B!BZ356/Inv_SY_B!$CU325-1,"")</f>
        <v/>
      </c>
      <c r="CA325" s="173" t="str">
        <f>IFERROR(Inv_SY_B!CA356/Inv_SY_B!$CU325-1,"")</f>
        <v/>
      </c>
      <c r="CB325" s="173" t="str">
        <f>IFERROR(Inv_SY_B!CB356/Inv_SY_B!$CU325-1,"")</f>
        <v/>
      </c>
      <c r="CC325" s="173" t="str">
        <f>IFERROR(Inv_SY_B!CC356/Inv_SY_B!$CU325-1,"")</f>
        <v/>
      </c>
      <c r="CD325" s="173" t="str">
        <f>IFERROR(Inv_SY_B!CD356/Inv_SY_B!$CU325-1,"")</f>
        <v/>
      </c>
      <c r="CE325" s="173" t="str">
        <f>IFERROR(Inv_SY_B!CE356/Inv_SY_B!$CU325-1,"")</f>
        <v/>
      </c>
      <c r="CF325" s="173" t="str">
        <f>IFERROR(Inv_SY_B!CF356/Inv_SY_B!$CU325-1,"")</f>
        <v/>
      </c>
      <c r="CG325" s="173" t="str">
        <f>IFERROR(Inv_SY_B!CG356/Inv_SY_B!$CU325-1,"")</f>
        <v/>
      </c>
      <c r="CH325" s="173" t="str">
        <f>IFERROR(Inv_SY_B!CH356/Inv_SY_B!$CU325-1,"")</f>
        <v/>
      </c>
      <c r="CI325" s="173" t="str">
        <f>IFERROR(Inv_SY_B!CI356/Inv_SY_B!$CU325-1,"")</f>
        <v/>
      </c>
      <c r="CJ325" s="173" t="str">
        <f>IFERROR(Inv_SY_B!CJ356/Inv_SY_B!$CU325-1,"")</f>
        <v/>
      </c>
      <c r="CK325" s="173" t="str">
        <f>IFERROR(Inv_SY_B!CK356/Inv_SY_B!$CU325-1,"")</f>
        <v/>
      </c>
      <c r="CL325" s="173" t="str">
        <f>IFERROR(Inv_SY_B!CL356/Inv_SY_B!$CU325-1,"")</f>
        <v/>
      </c>
      <c r="CM325" s="173" t="str">
        <f>IFERROR(Inv_SY_B!CM356/Inv_SY_B!$CU325-1,"")</f>
        <v/>
      </c>
      <c r="CN325" s="173" t="str">
        <f>IFERROR(Inv_SY_B!CN356/Inv_SY_B!$CU325-1,"")</f>
        <v/>
      </c>
      <c r="CO325" s="173" t="str">
        <f>IFERROR(Inv_SY_B!CO356/Inv_SY_B!$CU325-1,"")</f>
        <v/>
      </c>
      <c r="CP325" s="173" t="str">
        <f>IFERROR(Inv_SY_B!CP356/Inv_SY_B!$CU325-1,"")</f>
        <v/>
      </c>
      <c r="CQ325" s="173" t="str">
        <f>IFERROR(Inv_SY_B!CQ356/Inv_SY_B!$CU325-1,"")</f>
        <v/>
      </c>
      <c r="CR325" s="173" t="str">
        <f>IFERROR(Inv_SY_B!CR356/Inv_SY_B!$CU325-1,"")</f>
        <v/>
      </c>
      <c r="CS325" s="173" t="str">
        <f>IFERROR(Inv_SY_B!CS356/Inv_SY_B!$CU325-1,"")</f>
        <v/>
      </c>
      <c r="CT325" s="173" t="str">
        <f>IFERROR(Inv_SY_B!CT356/Inv_SY_B!$CU325-1,"")</f>
        <v/>
      </c>
      <c r="CU325" s="173"/>
      <c r="CV325" s="173"/>
      <c r="CW325" s="173"/>
      <c r="CX325" s="173"/>
    </row>
    <row r="326" spans="2:102">
      <c r="B326" s="164">
        <f t="shared" si="6"/>
        <v>46018</v>
      </c>
      <c r="C326" s="173" t="str">
        <f>IFERROR(Inv_SY_B!C357/Inv_SY_B!$CU326-1,"")</f>
        <v/>
      </c>
      <c r="D326" s="173" t="str">
        <f>IFERROR(Inv_SY_B!D357/Inv_SY_B!$CU326-1,"")</f>
        <v/>
      </c>
      <c r="E326" s="173" t="str">
        <f>IFERROR(Inv_SY_B!E357/Inv_SY_B!$CU326-1,"")</f>
        <v/>
      </c>
      <c r="F326" s="173" t="str">
        <f>IFERROR(Inv_SY_B!F357/Inv_SY_B!$CU326-1,"")</f>
        <v/>
      </c>
      <c r="G326" s="173" t="str">
        <f>IFERROR(Inv_SY_B!G357/Inv_SY_B!$CU326-1,"")</f>
        <v/>
      </c>
      <c r="H326" s="173" t="str">
        <f>IFERROR(Inv_SY_B!H357/Inv_SY_B!$CU326-1,"")</f>
        <v/>
      </c>
      <c r="I326" s="173" t="str">
        <f>IFERROR(Inv_SY_B!I357/Inv_SY_B!$CU326-1,"")</f>
        <v/>
      </c>
      <c r="J326" s="173" t="str">
        <f>IFERROR(Inv_SY_B!J357/Inv_SY_B!$CU326-1,"")</f>
        <v/>
      </c>
      <c r="K326" s="173" t="str">
        <f>IFERROR(Inv_SY_B!K357/Inv_SY_B!$CU326-1,"")</f>
        <v/>
      </c>
      <c r="L326" s="173" t="str">
        <f>IFERROR(Inv_SY_B!L357/Inv_SY_B!$CU326-1,"")</f>
        <v/>
      </c>
      <c r="M326" s="173" t="str">
        <f>IFERROR(Inv_SY_B!M357/Inv_SY_B!$CU326-1,"")</f>
        <v/>
      </c>
      <c r="N326" s="173" t="str">
        <f>IFERROR(Inv_SY_B!N357/Inv_SY_B!$CU326-1,"")</f>
        <v/>
      </c>
      <c r="O326" s="173" t="str">
        <f>IFERROR(Inv_SY_B!O357/Inv_SY_B!$CU326-1,"")</f>
        <v/>
      </c>
      <c r="P326" s="173" t="str">
        <f>IFERROR(Inv_SY_B!P357/Inv_SY_B!$CU326-1,"")</f>
        <v/>
      </c>
      <c r="Q326" s="173" t="str">
        <f>IFERROR(Inv_SY_B!Q357/Inv_SY_B!$CU326-1,"")</f>
        <v/>
      </c>
      <c r="R326" s="173" t="str">
        <f>IFERROR(Inv_SY_B!R357/Inv_SY_B!$CU326-1,"")</f>
        <v/>
      </c>
      <c r="S326" s="173" t="str">
        <f>IFERROR(Inv_SY_B!S357/Inv_SY_B!$CU326-1,"")</f>
        <v/>
      </c>
      <c r="T326" s="173" t="str">
        <f>IFERROR(Inv_SY_B!T357/Inv_SY_B!$CU326-1,"")</f>
        <v/>
      </c>
      <c r="U326" s="173" t="str">
        <f>IFERROR(Inv_SY_B!U357/Inv_SY_B!$CU326-1,"")</f>
        <v/>
      </c>
      <c r="V326" s="173" t="str">
        <f>IFERROR(Inv_SY_B!V357/Inv_SY_B!$CU326-1,"")</f>
        <v/>
      </c>
      <c r="W326" s="173" t="str">
        <f>IFERROR(Inv_SY_B!W357/Inv_SY_B!$CU326-1,"")</f>
        <v/>
      </c>
      <c r="X326" s="173" t="str">
        <f>IFERROR(Inv_SY_B!X357/Inv_SY_B!$CU326-1,"")</f>
        <v/>
      </c>
      <c r="Y326" s="173" t="str">
        <f>IFERROR(Inv_SY_B!Y357/Inv_SY_B!$CU326-1,"")</f>
        <v/>
      </c>
      <c r="Z326" s="173" t="str">
        <f>IFERROR(Inv_SY_B!Z357/Inv_SY_B!$CU326-1,"")</f>
        <v/>
      </c>
      <c r="AA326" s="173" t="str">
        <f>IFERROR(Inv_SY_B!AA357/Inv_SY_B!$CU326-1,"")</f>
        <v/>
      </c>
      <c r="AB326" s="173" t="str">
        <f>IFERROR(Inv_SY_B!AB357/Inv_SY_B!$CU326-1,"")</f>
        <v/>
      </c>
      <c r="AC326" s="173" t="str">
        <f>IFERROR(Inv_SY_B!AC357/Inv_SY_B!$CU326-1,"")</f>
        <v/>
      </c>
      <c r="AD326" s="173" t="str">
        <f>IFERROR(Inv_SY_B!AD357/Inv_SY_B!$CU326-1,"")</f>
        <v/>
      </c>
      <c r="AE326" s="173" t="str">
        <f>IFERROR(Inv_SY_B!AE357/Inv_SY_B!$CU326-1,"")</f>
        <v/>
      </c>
      <c r="AF326" s="173" t="str">
        <f>IFERROR(Inv_SY_B!AF357/Inv_SY_B!$CU326-1,"")</f>
        <v/>
      </c>
      <c r="AG326" s="173" t="str">
        <f>IFERROR(Inv_SY_B!AG357/Inv_SY_B!$CU326-1,"")</f>
        <v/>
      </c>
      <c r="AH326" s="173" t="str">
        <f>IFERROR(Inv_SY_B!AH357/Inv_SY_B!$CU326-1,"")</f>
        <v/>
      </c>
      <c r="AI326" s="173" t="str">
        <f>IFERROR(Inv_SY_B!AI357/Inv_SY_B!$CU326-1,"")</f>
        <v/>
      </c>
      <c r="AJ326" s="173" t="str">
        <f>IFERROR(Inv_SY_B!AJ357/Inv_SY_B!$CU326-1,"")</f>
        <v/>
      </c>
      <c r="AK326" s="173" t="str">
        <f>IFERROR(Inv_SY_B!AK357/Inv_SY_B!$CU326-1,"")</f>
        <v/>
      </c>
      <c r="AL326" s="173" t="str">
        <f>IFERROR(Inv_SY_B!AL357/Inv_SY_B!$CU326-1,"")</f>
        <v/>
      </c>
      <c r="AM326" s="173" t="str">
        <f>IFERROR(Inv_SY_B!AM357/Inv_SY_B!$CU326-1,"")</f>
        <v/>
      </c>
      <c r="AN326" s="173" t="str">
        <f>IFERROR(Inv_SY_B!AN357/Inv_SY_B!$CU326-1,"")</f>
        <v/>
      </c>
      <c r="AO326" s="173" t="str">
        <f>IFERROR(Inv_SY_B!AO357/Inv_SY_B!$CU326-1,"")</f>
        <v/>
      </c>
      <c r="AP326" s="173" t="str">
        <f>IFERROR(Inv_SY_B!AP357/Inv_SY_B!$CU326-1,"")</f>
        <v/>
      </c>
      <c r="AQ326" s="173" t="str">
        <f>IFERROR(Inv_SY_B!AQ357/Inv_SY_B!$CU326-1,"")</f>
        <v/>
      </c>
      <c r="AR326" s="173" t="str">
        <f>IFERROR(Inv_SY_B!AR357/Inv_SY_B!$CU326-1,"")</f>
        <v/>
      </c>
      <c r="AS326" s="173" t="str">
        <f>IFERROR(Inv_SY_B!AS357/Inv_SY_B!$CU326-1,"")</f>
        <v/>
      </c>
      <c r="AT326" s="173" t="str">
        <f>IFERROR(Inv_SY_B!AT357/Inv_SY_B!$CU326-1,"")</f>
        <v/>
      </c>
      <c r="AU326" s="173" t="str">
        <f>IFERROR(Inv_SY_B!AU357/Inv_SY_B!$CU326-1,"")</f>
        <v/>
      </c>
      <c r="AV326" s="173" t="str">
        <f>IFERROR(Inv_SY_B!AV357/Inv_SY_B!$CU326-1,"")</f>
        <v/>
      </c>
      <c r="AW326" s="173" t="str">
        <f>IFERROR(Inv_SY_B!AW357/Inv_SY_B!$CU326-1,"")</f>
        <v/>
      </c>
      <c r="AX326" s="173" t="str">
        <f>IFERROR(Inv_SY_B!AX357/Inv_SY_B!$CU326-1,"")</f>
        <v/>
      </c>
      <c r="AY326" s="173" t="str">
        <f>IFERROR(Inv_SY_B!AY357/Inv_SY_B!$CU326-1,"")</f>
        <v/>
      </c>
      <c r="AZ326" s="173" t="str">
        <f>IFERROR(Inv_SY_B!AZ357/Inv_SY_B!$CU326-1,"")</f>
        <v/>
      </c>
      <c r="BA326" s="173" t="str">
        <f>IFERROR(Inv_SY_B!BA357/Inv_SY_B!$CU326-1,"")</f>
        <v/>
      </c>
      <c r="BB326" s="173" t="str">
        <f>IFERROR(Inv_SY_B!BB357/Inv_SY_B!$CU326-1,"")</f>
        <v/>
      </c>
      <c r="BC326" s="173" t="str">
        <f>IFERROR(Inv_SY_B!BC357/Inv_SY_B!$CU326-1,"")</f>
        <v/>
      </c>
      <c r="BD326" s="173" t="str">
        <f>IFERROR(Inv_SY_B!BD357/Inv_SY_B!$CU326-1,"")</f>
        <v/>
      </c>
      <c r="BE326" s="173" t="str">
        <f>IFERROR(Inv_SY_B!BE357/Inv_SY_B!$CU326-1,"")</f>
        <v/>
      </c>
      <c r="BF326" s="173" t="str">
        <f>IFERROR(Inv_SY_B!BF357/Inv_SY_B!$CU326-1,"")</f>
        <v/>
      </c>
      <c r="BG326" s="173" t="str">
        <f>IFERROR(Inv_SY_B!BG357/Inv_SY_B!$CU326-1,"")</f>
        <v/>
      </c>
      <c r="BH326" s="173" t="str">
        <f>IFERROR(Inv_SY_B!BH357/Inv_SY_B!$CU326-1,"")</f>
        <v/>
      </c>
      <c r="BI326" s="173" t="str">
        <f>IFERROR(Inv_SY_B!BI357/Inv_SY_B!$CU326-1,"")</f>
        <v/>
      </c>
      <c r="BJ326" s="173" t="str">
        <f>IFERROR(Inv_SY_B!BJ357/Inv_SY_B!$CU326-1,"")</f>
        <v/>
      </c>
      <c r="BK326" s="173" t="str">
        <f>IFERROR(Inv_SY_B!BK357/Inv_SY_B!$CU326-1,"")</f>
        <v/>
      </c>
      <c r="BL326" s="173" t="str">
        <f>IFERROR(Inv_SY_B!BL357/Inv_SY_B!$CU326-1,"")</f>
        <v/>
      </c>
      <c r="BM326" s="173" t="str">
        <f>IFERROR(Inv_SY_B!BM357/Inv_SY_B!$CU326-1,"")</f>
        <v/>
      </c>
      <c r="BN326" s="173" t="str">
        <f>IFERROR(Inv_SY_B!BN357/Inv_SY_B!$CU326-1,"")</f>
        <v/>
      </c>
      <c r="BO326" s="173" t="str">
        <f>IFERROR(Inv_SY_B!BO357/Inv_SY_B!$CU326-1,"")</f>
        <v/>
      </c>
      <c r="BP326" s="173" t="str">
        <f>IFERROR(Inv_SY_B!BP357/Inv_SY_B!$CU326-1,"")</f>
        <v/>
      </c>
      <c r="BQ326" s="173" t="str">
        <f>IFERROR(Inv_SY_B!BQ357/Inv_SY_B!$CU326-1,"")</f>
        <v/>
      </c>
      <c r="BR326" s="173" t="str">
        <f>IFERROR(Inv_SY_B!BR357/Inv_SY_B!$CU326-1,"")</f>
        <v/>
      </c>
      <c r="BS326" s="173" t="str">
        <f>IFERROR(Inv_SY_B!BS357/Inv_SY_B!$CU326-1,"")</f>
        <v/>
      </c>
      <c r="BT326" s="173" t="str">
        <f>IFERROR(Inv_SY_B!BT357/Inv_SY_B!$CU326-1,"")</f>
        <v/>
      </c>
      <c r="BU326" s="173" t="str">
        <f>IFERROR(Inv_SY_B!BU357/Inv_SY_B!$CU326-1,"")</f>
        <v/>
      </c>
      <c r="BV326" s="173" t="str">
        <f>IFERROR(Inv_SY_B!BV357/Inv_SY_B!$CU326-1,"")</f>
        <v/>
      </c>
      <c r="BW326" s="173" t="str">
        <f>IFERROR(Inv_SY_B!BW357/Inv_SY_B!$CU326-1,"")</f>
        <v/>
      </c>
      <c r="BX326" s="173" t="str">
        <f>IFERROR(Inv_SY_B!BX357/Inv_SY_B!$CU326-1,"")</f>
        <v/>
      </c>
      <c r="BY326" s="173" t="str">
        <f>IFERROR(Inv_SY_B!BY357/Inv_SY_B!$CU326-1,"")</f>
        <v/>
      </c>
      <c r="BZ326" s="173" t="str">
        <f>IFERROR(Inv_SY_B!BZ357/Inv_SY_B!$CU326-1,"")</f>
        <v/>
      </c>
      <c r="CA326" s="173" t="str">
        <f>IFERROR(Inv_SY_B!CA357/Inv_SY_B!$CU326-1,"")</f>
        <v/>
      </c>
      <c r="CB326" s="173" t="str">
        <f>IFERROR(Inv_SY_B!CB357/Inv_SY_B!$CU326-1,"")</f>
        <v/>
      </c>
      <c r="CC326" s="173" t="str">
        <f>IFERROR(Inv_SY_B!CC357/Inv_SY_B!$CU326-1,"")</f>
        <v/>
      </c>
      <c r="CD326" s="173" t="str">
        <f>IFERROR(Inv_SY_B!CD357/Inv_SY_B!$CU326-1,"")</f>
        <v/>
      </c>
      <c r="CE326" s="173" t="str">
        <f>IFERROR(Inv_SY_B!CE357/Inv_SY_B!$CU326-1,"")</f>
        <v/>
      </c>
      <c r="CF326" s="173" t="str">
        <f>IFERROR(Inv_SY_B!CF357/Inv_SY_B!$CU326-1,"")</f>
        <v/>
      </c>
      <c r="CG326" s="173" t="str">
        <f>IFERROR(Inv_SY_B!CG357/Inv_SY_B!$CU326-1,"")</f>
        <v/>
      </c>
      <c r="CH326" s="173" t="str">
        <f>IFERROR(Inv_SY_B!CH357/Inv_SY_B!$CU326-1,"")</f>
        <v/>
      </c>
      <c r="CI326" s="173" t="str">
        <f>IFERROR(Inv_SY_B!CI357/Inv_SY_B!$CU326-1,"")</f>
        <v/>
      </c>
      <c r="CJ326" s="173" t="str">
        <f>IFERROR(Inv_SY_B!CJ357/Inv_SY_B!$CU326-1,"")</f>
        <v/>
      </c>
      <c r="CK326" s="173" t="str">
        <f>IFERROR(Inv_SY_B!CK357/Inv_SY_B!$CU326-1,"")</f>
        <v/>
      </c>
      <c r="CL326" s="173" t="str">
        <f>IFERROR(Inv_SY_B!CL357/Inv_SY_B!$CU326-1,"")</f>
        <v/>
      </c>
      <c r="CM326" s="173" t="str">
        <f>IFERROR(Inv_SY_B!CM357/Inv_SY_B!$CU326-1,"")</f>
        <v/>
      </c>
      <c r="CN326" s="173" t="str">
        <f>IFERROR(Inv_SY_B!CN357/Inv_SY_B!$CU326-1,"")</f>
        <v/>
      </c>
      <c r="CO326" s="173" t="str">
        <f>IFERROR(Inv_SY_B!CO357/Inv_SY_B!$CU326-1,"")</f>
        <v/>
      </c>
      <c r="CP326" s="173" t="str">
        <f>IFERROR(Inv_SY_B!CP357/Inv_SY_B!$CU326-1,"")</f>
        <v/>
      </c>
      <c r="CQ326" s="173" t="str">
        <f>IFERROR(Inv_SY_B!CQ357/Inv_SY_B!$CU326-1,"")</f>
        <v/>
      </c>
      <c r="CR326" s="173" t="str">
        <f>IFERROR(Inv_SY_B!CR357/Inv_SY_B!$CU326-1,"")</f>
        <v/>
      </c>
      <c r="CS326" s="173" t="str">
        <f>IFERROR(Inv_SY_B!CS357/Inv_SY_B!$CU326-1,"")</f>
        <v/>
      </c>
      <c r="CT326" s="173" t="str">
        <f>IFERROR(Inv_SY_B!CT357/Inv_SY_B!$CU326-1,"")</f>
        <v/>
      </c>
      <c r="CU326" s="173"/>
      <c r="CV326" s="173"/>
      <c r="CW326" s="173"/>
      <c r="CX326" s="173"/>
    </row>
    <row r="327" spans="2:102">
      <c r="B327" s="164">
        <f t="shared" si="6"/>
        <v>46019</v>
      </c>
      <c r="C327" s="173" t="str">
        <f>IFERROR(Inv_SY_B!C358/Inv_SY_B!$CU327-1,"")</f>
        <v/>
      </c>
      <c r="D327" s="173" t="str">
        <f>IFERROR(Inv_SY_B!D358/Inv_SY_B!$CU327-1,"")</f>
        <v/>
      </c>
      <c r="E327" s="173" t="str">
        <f>IFERROR(Inv_SY_B!E358/Inv_SY_B!$CU327-1,"")</f>
        <v/>
      </c>
      <c r="F327" s="173" t="str">
        <f>IFERROR(Inv_SY_B!F358/Inv_SY_B!$CU327-1,"")</f>
        <v/>
      </c>
      <c r="G327" s="173" t="str">
        <f>IFERROR(Inv_SY_B!G358/Inv_SY_B!$CU327-1,"")</f>
        <v/>
      </c>
      <c r="H327" s="173" t="str">
        <f>IFERROR(Inv_SY_B!H358/Inv_SY_B!$CU327-1,"")</f>
        <v/>
      </c>
      <c r="I327" s="173" t="str">
        <f>IFERROR(Inv_SY_B!I358/Inv_SY_B!$CU327-1,"")</f>
        <v/>
      </c>
      <c r="J327" s="173" t="str">
        <f>IFERROR(Inv_SY_B!J358/Inv_SY_B!$CU327-1,"")</f>
        <v/>
      </c>
      <c r="K327" s="173" t="str">
        <f>IFERROR(Inv_SY_B!K358/Inv_SY_B!$CU327-1,"")</f>
        <v/>
      </c>
      <c r="L327" s="173" t="str">
        <f>IFERROR(Inv_SY_B!L358/Inv_SY_B!$CU327-1,"")</f>
        <v/>
      </c>
      <c r="M327" s="173" t="str">
        <f>IFERROR(Inv_SY_B!M358/Inv_SY_B!$CU327-1,"")</f>
        <v/>
      </c>
      <c r="N327" s="173" t="str">
        <f>IFERROR(Inv_SY_B!N358/Inv_SY_B!$CU327-1,"")</f>
        <v/>
      </c>
      <c r="O327" s="173" t="str">
        <f>IFERROR(Inv_SY_B!O358/Inv_SY_B!$CU327-1,"")</f>
        <v/>
      </c>
      <c r="P327" s="173" t="str">
        <f>IFERROR(Inv_SY_B!P358/Inv_SY_B!$CU327-1,"")</f>
        <v/>
      </c>
      <c r="Q327" s="173" t="str">
        <f>IFERROR(Inv_SY_B!Q358/Inv_SY_B!$CU327-1,"")</f>
        <v/>
      </c>
      <c r="R327" s="173" t="str">
        <f>IFERROR(Inv_SY_B!R358/Inv_SY_B!$CU327-1,"")</f>
        <v/>
      </c>
      <c r="S327" s="173" t="str">
        <f>IFERROR(Inv_SY_B!S358/Inv_SY_B!$CU327-1,"")</f>
        <v/>
      </c>
      <c r="T327" s="173" t="str">
        <f>IFERROR(Inv_SY_B!T358/Inv_SY_B!$CU327-1,"")</f>
        <v/>
      </c>
      <c r="U327" s="173" t="str">
        <f>IFERROR(Inv_SY_B!U358/Inv_SY_B!$CU327-1,"")</f>
        <v/>
      </c>
      <c r="V327" s="173" t="str">
        <f>IFERROR(Inv_SY_B!V358/Inv_SY_B!$CU327-1,"")</f>
        <v/>
      </c>
      <c r="W327" s="173" t="str">
        <f>IFERROR(Inv_SY_B!W358/Inv_SY_B!$CU327-1,"")</f>
        <v/>
      </c>
      <c r="X327" s="173" t="str">
        <f>IFERROR(Inv_SY_B!X358/Inv_SY_B!$CU327-1,"")</f>
        <v/>
      </c>
      <c r="Y327" s="173" t="str">
        <f>IFERROR(Inv_SY_B!Y358/Inv_SY_B!$CU327-1,"")</f>
        <v/>
      </c>
      <c r="Z327" s="173" t="str">
        <f>IFERROR(Inv_SY_B!Z358/Inv_SY_B!$CU327-1,"")</f>
        <v/>
      </c>
      <c r="AA327" s="173" t="str">
        <f>IFERROR(Inv_SY_B!AA358/Inv_SY_B!$CU327-1,"")</f>
        <v/>
      </c>
      <c r="AB327" s="173" t="str">
        <f>IFERROR(Inv_SY_B!AB358/Inv_SY_B!$CU327-1,"")</f>
        <v/>
      </c>
      <c r="AC327" s="173" t="str">
        <f>IFERROR(Inv_SY_B!AC358/Inv_SY_B!$CU327-1,"")</f>
        <v/>
      </c>
      <c r="AD327" s="173" t="str">
        <f>IFERROR(Inv_SY_B!AD358/Inv_SY_B!$CU327-1,"")</f>
        <v/>
      </c>
      <c r="AE327" s="173" t="str">
        <f>IFERROR(Inv_SY_B!AE358/Inv_SY_B!$CU327-1,"")</f>
        <v/>
      </c>
      <c r="AF327" s="173" t="str">
        <f>IFERROR(Inv_SY_B!AF358/Inv_SY_B!$CU327-1,"")</f>
        <v/>
      </c>
      <c r="AG327" s="173" t="str">
        <f>IFERROR(Inv_SY_B!AG358/Inv_SY_B!$CU327-1,"")</f>
        <v/>
      </c>
      <c r="AH327" s="173" t="str">
        <f>IFERROR(Inv_SY_B!AH358/Inv_SY_B!$CU327-1,"")</f>
        <v/>
      </c>
      <c r="AI327" s="173" t="str">
        <f>IFERROR(Inv_SY_B!AI358/Inv_SY_B!$CU327-1,"")</f>
        <v/>
      </c>
      <c r="AJ327" s="173" t="str">
        <f>IFERROR(Inv_SY_B!AJ358/Inv_SY_B!$CU327-1,"")</f>
        <v/>
      </c>
      <c r="AK327" s="173" t="str">
        <f>IFERROR(Inv_SY_B!AK358/Inv_SY_B!$CU327-1,"")</f>
        <v/>
      </c>
      <c r="AL327" s="173" t="str">
        <f>IFERROR(Inv_SY_B!AL358/Inv_SY_B!$CU327-1,"")</f>
        <v/>
      </c>
      <c r="AM327" s="173" t="str">
        <f>IFERROR(Inv_SY_B!AM358/Inv_SY_B!$CU327-1,"")</f>
        <v/>
      </c>
      <c r="AN327" s="173" t="str">
        <f>IFERROR(Inv_SY_B!AN358/Inv_SY_B!$CU327-1,"")</f>
        <v/>
      </c>
      <c r="AO327" s="173" t="str">
        <f>IFERROR(Inv_SY_B!AO358/Inv_SY_B!$CU327-1,"")</f>
        <v/>
      </c>
      <c r="AP327" s="173" t="str">
        <f>IFERROR(Inv_SY_B!AP358/Inv_SY_B!$CU327-1,"")</f>
        <v/>
      </c>
      <c r="AQ327" s="173" t="str">
        <f>IFERROR(Inv_SY_B!AQ358/Inv_SY_B!$CU327-1,"")</f>
        <v/>
      </c>
      <c r="AR327" s="173" t="str">
        <f>IFERROR(Inv_SY_B!AR358/Inv_SY_B!$CU327-1,"")</f>
        <v/>
      </c>
      <c r="AS327" s="173" t="str">
        <f>IFERROR(Inv_SY_B!AS358/Inv_SY_B!$CU327-1,"")</f>
        <v/>
      </c>
      <c r="AT327" s="173" t="str">
        <f>IFERROR(Inv_SY_B!AT358/Inv_SY_B!$CU327-1,"")</f>
        <v/>
      </c>
      <c r="AU327" s="173" t="str">
        <f>IFERROR(Inv_SY_B!AU358/Inv_SY_B!$CU327-1,"")</f>
        <v/>
      </c>
      <c r="AV327" s="173" t="str">
        <f>IFERROR(Inv_SY_B!AV358/Inv_SY_B!$CU327-1,"")</f>
        <v/>
      </c>
      <c r="AW327" s="173" t="str">
        <f>IFERROR(Inv_SY_B!AW358/Inv_SY_B!$CU327-1,"")</f>
        <v/>
      </c>
      <c r="AX327" s="173" t="str">
        <f>IFERROR(Inv_SY_B!AX358/Inv_SY_B!$CU327-1,"")</f>
        <v/>
      </c>
      <c r="AY327" s="173" t="str">
        <f>IFERROR(Inv_SY_B!AY358/Inv_SY_B!$CU327-1,"")</f>
        <v/>
      </c>
      <c r="AZ327" s="173" t="str">
        <f>IFERROR(Inv_SY_B!AZ358/Inv_SY_B!$CU327-1,"")</f>
        <v/>
      </c>
      <c r="BA327" s="173" t="str">
        <f>IFERROR(Inv_SY_B!BA358/Inv_SY_B!$CU327-1,"")</f>
        <v/>
      </c>
      <c r="BB327" s="173" t="str">
        <f>IFERROR(Inv_SY_B!BB358/Inv_SY_B!$CU327-1,"")</f>
        <v/>
      </c>
      <c r="BC327" s="173" t="str">
        <f>IFERROR(Inv_SY_B!BC358/Inv_SY_B!$CU327-1,"")</f>
        <v/>
      </c>
      <c r="BD327" s="173" t="str">
        <f>IFERROR(Inv_SY_B!BD358/Inv_SY_B!$CU327-1,"")</f>
        <v/>
      </c>
      <c r="BE327" s="173" t="str">
        <f>IFERROR(Inv_SY_B!BE358/Inv_SY_B!$CU327-1,"")</f>
        <v/>
      </c>
      <c r="BF327" s="173" t="str">
        <f>IFERROR(Inv_SY_B!BF358/Inv_SY_B!$CU327-1,"")</f>
        <v/>
      </c>
      <c r="BG327" s="173" t="str">
        <f>IFERROR(Inv_SY_B!BG358/Inv_SY_B!$CU327-1,"")</f>
        <v/>
      </c>
      <c r="BH327" s="173" t="str">
        <f>IFERROR(Inv_SY_B!BH358/Inv_SY_B!$CU327-1,"")</f>
        <v/>
      </c>
      <c r="BI327" s="173" t="str">
        <f>IFERROR(Inv_SY_B!BI358/Inv_SY_B!$CU327-1,"")</f>
        <v/>
      </c>
      <c r="BJ327" s="173" t="str">
        <f>IFERROR(Inv_SY_B!BJ358/Inv_SY_B!$CU327-1,"")</f>
        <v/>
      </c>
      <c r="BK327" s="173" t="str">
        <f>IFERROR(Inv_SY_B!BK358/Inv_SY_B!$CU327-1,"")</f>
        <v/>
      </c>
      <c r="BL327" s="173" t="str">
        <f>IFERROR(Inv_SY_B!BL358/Inv_SY_B!$CU327-1,"")</f>
        <v/>
      </c>
      <c r="BM327" s="173" t="str">
        <f>IFERROR(Inv_SY_B!BM358/Inv_SY_B!$CU327-1,"")</f>
        <v/>
      </c>
      <c r="BN327" s="173" t="str">
        <f>IFERROR(Inv_SY_B!BN358/Inv_SY_B!$CU327-1,"")</f>
        <v/>
      </c>
      <c r="BO327" s="173" t="str">
        <f>IFERROR(Inv_SY_B!BO358/Inv_SY_B!$CU327-1,"")</f>
        <v/>
      </c>
      <c r="BP327" s="173" t="str">
        <f>IFERROR(Inv_SY_B!BP358/Inv_SY_B!$CU327-1,"")</f>
        <v/>
      </c>
      <c r="BQ327" s="173" t="str">
        <f>IFERROR(Inv_SY_B!BQ358/Inv_SY_B!$CU327-1,"")</f>
        <v/>
      </c>
      <c r="BR327" s="173" t="str">
        <f>IFERROR(Inv_SY_B!BR358/Inv_SY_B!$CU327-1,"")</f>
        <v/>
      </c>
      <c r="BS327" s="173" t="str">
        <f>IFERROR(Inv_SY_B!BS358/Inv_SY_B!$CU327-1,"")</f>
        <v/>
      </c>
      <c r="BT327" s="173" t="str">
        <f>IFERROR(Inv_SY_B!BT358/Inv_SY_B!$CU327-1,"")</f>
        <v/>
      </c>
      <c r="BU327" s="173" t="str">
        <f>IFERROR(Inv_SY_B!BU358/Inv_SY_B!$CU327-1,"")</f>
        <v/>
      </c>
      <c r="BV327" s="173" t="str">
        <f>IFERROR(Inv_SY_B!BV358/Inv_SY_B!$CU327-1,"")</f>
        <v/>
      </c>
      <c r="BW327" s="173" t="str">
        <f>IFERROR(Inv_SY_B!BW358/Inv_SY_B!$CU327-1,"")</f>
        <v/>
      </c>
      <c r="BX327" s="173" t="str">
        <f>IFERROR(Inv_SY_B!BX358/Inv_SY_B!$CU327-1,"")</f>
        <v/>
      </c>
      <c r="BY327" s="173" t="str">
        <f>IFERROR(Inv_SY_B!BY358/Inv_SY_B!$CU327-1,"")</f>
        <v/>
      </c>
      <c r="BZ327" s="173" t="str">
        <f>IFERROR(Inv_SY_B!BZ358/Inv_SY_B!$CU327-1,"")</f>
        <v/>
      </c>
      <c r="CA327" s="173" t="str">
        <f>IFERROR(Inv_SY_B!CA358/Inv_SY_B!$CU327-1,"")</f>
        <v/>
      </c>
      <c r="CB327" s="173" t="str">
        <f>IFERROR(Inv_SY_B!CB358/Inv_SY_B!$CU327-1,"")</f>
        <v/>
      </c>
      <c r="CC327" s="173" t="str">
        <f>IFERROR(Inv_SY_B!CC358/Inv_SY_B!$CU327-1,"")</f>
        <v/>
      </c>
      <c r="CD327" s="173" t="str">
        <f>IFERROR(Inv_SY_B!CD358/Inv_SY_B!$CU327-1,"")</f>
        <v/>
      </c>
      <c r="CE327" s="173" t="str">
        <f>IFERROR(Inv_SY_B!CE358/Inv_SY_B!$CU327-1,"")</f>
        <v/>
      </c>
      <c r="CF327" s="173" t="str">
        <f>IFERROR(Inv_SY_B!CF358/Inv_SY_B!$CU327-1,"")</f>
        <v/>
      </c>
      <c r="CG327" s="173" t="str">
        <f>IFERROR(Inv_SY_B!CG358/Inv_SY_B!$CU327-1,"")</f>
        <v/>
      </c>
      <c r="CH327" s="173" t="str">
        <f>IFERROR(Inv_SY_B!CH358/Inv_SY_B!$CU327-1,"")</f>
        <v/>
      </c>
      <c r="CI327" s="173" t="str">
        <f>IFERROR(Inv_SY_B!CI358/Inv_SY_B!$CU327-1,"")</f>
        <v/>
      </c>
      <c r="CJ327" s="173" t="str">
        <f>IFERROR(Inv_SY_B!CJ358/Inv_SY_B!$CU327-1,"")</f>
        <v/>
      </c>
      <c r="CK327" s="173" t="str">
        <f>IFERROR(Inv_SY_B!CK358/Inv_SY_B!$CU327-1,"")</f>
        <v/>
      </c>
      <c r="CL327" s="173" t="str">
        <f>IFERROR(Inv_SY_B!CL358/Inv_SY_B!$CU327-1,"")</f>
        <v/>
      </c>
      <c r="CM327" s="173" t="str">
        <f>IFERROR(Inv_SY_B!CM358/Inv_SY_B!$CU327-1,"")</f>
        <v/>
      </c>
      <c r="CN327" s="173" t="str">
        <f>IFERROR(Inv_SY_B!CN358/Inv_SY_B!$CU327-1,"")</f>
        <v/>
      </c>
      <c r="CO327" s="173" t="str">
        <f>IFERROR(Inv_SY_B!CO358/Inv_SY_B!$CU327-1,"")</f>
        <v/>
      </c>
      <c r="CP327" s="173" t="str">
        <f>IFERROR(Inv_SY_B!CP358/Inv_SY_B!$CU327-1,"")</f>
        <v/>
      </c>
      <c r="CQ327" s="173" t="str">
        <f>IFERROR(Inv_SY_B!CQ358/Inv_SY_B!$CU327-1,"")</f>
        <v/>
      </c>
      <c r="CR327" s="173" t="str">
        <f>IFERROR(Inv_SY_B!CR358/Inv_SY_B!$CU327-1,"")</f>
        <v/>
      </c>
      <c r="CS327" s="173" t="str">
        <f>IFERROR(Inv_SY_B!CS358/Inv_SY_B!$CU327-1,"")</f>
        <v/>
      </c>
      <c r="CT327" s="173" t="str">
        <f>IFERROR(Inv_SY_B!CT358/Inv_SY_B!$CU327-1,"")</f>
        <v/>
      </c>
      <c r="CU327" s="173"/>
      <c r="CV327" s="173"/>
      <c r="CW327" s="173"/>
      <c r="CX327" s="173"/>
    </row>
    <row r="328" spans="2:102">
      <c r="B328" s="164">
        <f t="shared" si="6"/>
        <v>46020</v>
      </c>
      <c r="C328" s="173" t="str">
        <f>IFERROR(Inv_SY_B!C359/Inv_SY_B!$CU328-1,"")</f>
        <v/>
      </c>
      <c r="D328" s="173" t="str">
        <f>IFERROR(Inv_SY_B!D359/Inv_SY_B!$CU328-1,"")</f>
        <v/>
      </c>
      <c r="E328" s="173" t="str">
        <f>IFERROR(Inv_SY_B!E359/Inv_SY_B!$CU328-1,"")</f>
        <v/>
      </c>
      <c r="F328" s="173" t="str">
        <f>IFERROR(Inv_SY_B!F359/Inv_SY_B!$CU328-1,"")</f>
        <v/>
      </c>
      <c r="G328" s="173" t="str">
        <f>IFERROR(Inv_SY_B!G359/Inv_SY_B!$CU328-1,"")</f>
        <v/>
      </c>
      <c r="H328" s="173" t="str">
        <f>IFERROR(Inv_SY_B!H359/Inv_SY_B!$CU328-1,"")</f>
        <v/>
      </c>
      <c r="I328" s="173" t="str">
        <f>IFERROR(Inv_SY_B!I359/Inv_SY_B!$CU328-1,"")</f>
        <v/>
      </c>
      <c r="J328" s="173" t="str">
        <f>IFERROR(Inv_SY_B!J359/Inv_SY_B!$CU328-1,"")</f>
        <v/>
      </c>
      <c r="K328" s="173" t="str">
        <f>IFERROR(Inv_SY_B!K359/Inv_SY_B!$CU328-1,"")</f>
        <v/>
      </c>
      <c r="L328" s="173" t="str">
        <f>IFERROR(Inv_SY_B!L359/Inv_SY_B!$CU328-1,"")</f>
        <v/>
      </c>
      <c r="M328" s="173" t="str">
        <f>IFERROR(Inv_SY_B!M359/Inv_SY_B!$CU328-1,"")</f>
        <v/>
      </c>
      <c r="N328" s="173" t="str">
        <f>IFERROR(Inv_SY_B!N359/Inv_SY_B!$CU328-1,"")</f>
        <v/>
      </c>
      <c r="O328" s="173" t="str">
        <f>IFERROR(Inv_SY_B!O359/Inv_SY_B!$CU328-1,"")</f>
        <v/>
      </c>
      <c r="P328" s="173" t="str">
        <f>IFERROR(Inv_SY_B!P359/Inv_SY_B!$CU328-1,"")</f>
        <v/>
      </c>
      <c r="Q328" s="173" t="str">
        <f>IFERROR(Inv_SY_B!Q359/Inv_SY_B!$CU328-1,"")</f>
        <v/>
      </c>
      <c r="R328" s="173" t="str">
        <f>IFERROR(Inv_SY_B!R359/Inv_SY_B!$CU328-1,"")</f>
        <v/>
      </c>
      <c r="S328" s="173" t="str">
        <f>IFERROR(Inv_SY_B!S359/Inv_SY_B!$CU328-1,"")</f>
        <v/>
      </c>
      <c r="T328" s="173" t="str">
        <f>IFERROR(Inv_SY_B!T359/Inv_SY_B!$CU328-1,"")</f>
        <v/>
      </c>
      <c r="U328" s="173" t="str">
        <f>IFERROR(Inv_SY_B!U359/Inv_SY_B!$CU328-1,"")</f>
        <v/>
      </c>
      <c r="V328" s="173" t="str">
        <f>IFERROR(Inv_SY_B!V359/Inv_SY_B!$CU328-1,"")</f>
        <v/>
      </c>
      <c r="W328" s="173" t="str">
        <f>IFERROR(Inv_SY_B!W359/Inv_SY_B!$CU328-1,"")</f>
        <v/>
      </c>
      <c r="X328" s="173" t="str">
        <f>IFERROR(Inv_SY_B!X359/Inv_SY_B!$CU328-1,"")</f>
        <v/>
      </c>
      <c r="Y328" s="173" t="str">
        <f>IFERROR(Inv_SY_B!Y359/Inv_SY_B!$CU328-1,"")</f>
        <v/>
      </c>
      <c r="Z328" s="173" t="str">
        <f>IFERROR(Inv_SY_B!Z359/Inv_SY_B!$CU328-1,"")</f>
        <v/>
      </c>
      <c r="AA328" s="173" t="str">
        <f>IFERROR(Inv_SY_B!AA359/Inv_SY_B!$CU328-1,"")</f>
        <v/>
      </c>
      <c r="AB328" s="173" t="str">
        <f>IFERROR(Inv_SY_B!AB359/Inv_SY_B!$CU328-1,"")</f>
        <v/>
      </c>
      <c r="AC328" s="173" t="str">
        <f>IFERROR(Inv_SY_B!AC359/Inv_SY_B!$CU328-1,"")</f>
        <v/>
      </c>
      <c r="AD328" s="173" t="str">
        <f>IFERROR(Inv_SY_B!AD359/Inv_SY_B!$CU328-1,"")</f>
        <v/>
      </c>
      <c r="AE328" s="173" t="str">
        <f>IFERROR(Inv_SY_B!AE359/Inv_SY_B!$CU328-1,"")</f>
        <v/>
      </c>
      <c r="AF328" s="173" t="str">
        <f>IFERROR(Inv_SY_B!AF359/Inv_SY_B!$CU328-1,"")</f>
        <v/>
      </c>
      <c r="AG328" s="173" t="str">
        <f>IFERROR(Inv_SY_B!AG359/Inv_SY_B!$CU328-1,"")</f>
        <v/>
      </c>
      <c r="AH328" s="173" t="str">
        <f>IFERROR(Inv_SY_B!AH359/Inv_SY_B!$CU328-1,"")</f>
        <v/>
      </c>
      <c r="AI328" s="173" t="str">
        <f>IFERROR(Inv_SY_B!AI359/Inv_SY_B!$CU328-1,"")</f>
        <v/>
      </c>
      <c r="AJ328" s="173" t="str">
        <f>IFERROR(Inv_SY_B!AJ359/Inv_SY_B!$CU328-1,"")</f>
        <v/>
      </c>
      <c r="AK328" s="173" t="str">
        <f>IFERROR(Inv_SY_B!AK359/Inv_SY_B!$CU328-1,"")</f>
        <v/>
      </c>
      <c r="AL328" s="173" t="str">
        <f>IFERROR(Inv_SY_B!AL359/Inv_SY_B!$CU328-1,"")</f>
        <v/>
      </c>
      <c r="AM328" s="173" t="str">
        <f>IFERROR(Inv_SY_B!AM359/Inv_SY_B!$CU328-1,"")</f>
        <v/>
      </c>
      <c r="AN328" s="173" t="str">
        <f>IFERROR(Inv_SY_B!AN359/Inv_SY_B!$CU328-1,"")</f>
        <v/>
      </c>
      <c r="AO328" s="173" t="str">
        <f>IFERROR(Inv_SY_B!AO359/Inv_SY_B!$CU328-1,"")</f>
        <v/>
      </c>
      <c r="AP328" s="173" t="str">
        <f>IFERROR(Inv_SY_B!AP359/Inv_SY_B!$CU328-1,"")</f>
        <v/>
      </c>
      <c r="AQ328" s="173" t="str">
        <f>IFERROR(Inv_SY_B!AQ359/Inv_SY_B!$CU328-1,"")</f>
        <v/>
      </c>
      <c r="AR328" s="173" t="str">
        <f>IFERROR(Inv_SY_B!AR359/Inv_SY_B!$CU328-1,"")</f>
        <v/>
      </c>
      <c r="AS328" s="173" t="str">
        <f>IFERROR(Inv_SY_B!AS359/Inv_SY_B!$CU328-1,"")</f>
        <v/>
      </c>
      <c r="AT328" s="173" t="str">
        <f>IFERROR(Inv_SY_B!AT359/Inv_SY_B!$CU328-1,"")</f>
        <v/>
      </c>
      <c r="AU328" s="173" t="str">
        <f>IFERROR(Inv_SY_B!AU359/Inv_SY_B!$CU328-1,"")</f>
        <v/>
      </c>
      <c r="AV328" s="173" t="str">
        <f>IFERROR(Inv_SY_B!AV359/Inv_SY_B!$CU328-1,"")</f>
        <v/>
      </c>
      <c r="AW328" s="173" t="str">
        <f>IFERROR(Inv_SY_B!AW359/Inv_SY_B!$CU328-1,"")</f>
        <v/>
      </c>
      <c r="AX328" s="173" t="str">
        <f>IFERROR(Inv_SY_B!AX359/Inv_SY_B!$CU328-1,"")</f>
        <v/>
      </c>
      <c r="AY328" s="173" t="str">
        <f>IFERROR(Inv_SY_B!AY359/Inv_SY_B!$CU328-1,"")</f>
        <v/>
      </c>
      <c r="AZ328" s="173" t="str">
        <f>IFERROR(Inv_SY_B!AZ359/Inv_SY_B!$CU328-1,"")</f>
        <v/>
      </c>
      <c r="BA328" s="173" t="str">
        <f>IFERROR(Inv_SY_B!BA359/Inv_SY_B!$CU328-1,"")</f>
        <v/>
      </c>
      <c r="BB328" s="173" t="str">
        <f>IFERROR(Inv_SY_B!BB359/Inv_SY_B!$CU328-1,"")</f>
        <v/>
      </c>
      <c r="BC328" s="173" t="str">
        <f>IFERROR(Inv_SY_B!BC359/Inv_SY_B!$CU328-1,"")</f>
        <v/>
      </c>
      <c r="BD328" s="173" t="str">
        <f>IFERROR(Inv_SY_B!BD359/Inv_SY_B!$CU328-1,"")</f>
        <v/>
      </c>
      <c r="BE328" s="173" t="str">
        <f>IFERROR(Inv_SY_B!BE359/Inv_SY_B!$CU328-1,"")</f>
        <v/>
      </c>
      <c r="BF328" s="173" t="str">
        <f>IFERROR(Inv_SY_B!BF359/Inv_SY_B!$CU328-1,"")</f>
        <v/>
      </c>
      <c r="BG328" s="173" t="str">
        <f>IFERROR(Inv_SY_B!BG359/Inv_SY_B!$CU328-1,"")</f>
        <v/>
      </c>
      <c r="BH328" s="173" t="str">
        <f>IFERROR(Inv_SY_B!BH359/Inv_SY_B!$CU328-1,"")</f>
        <v/>
      </c>
      <c r="BI328" s="173" t="str">
        <f>IFERROR(Inv_SY_B!BI359/Inv_SY_B!$CU328-1,"")</f>
        <v/>
      </c>
      <c r="BJ328" s="173" t="str">
        <f>IFERROR(Inv_SY_B!BJ359/Inv_SY_B!$CU328-1,"")</f>
        <v/>
      </c>
      <c r="BK328" s="173" t="str">
        <f>IFERROR(Inv_SY_B!BK359/Inv_SY_B!$CU328-1,"")</f>
        <v/>
      </c>
      <c r="BL328" s="173" t="str">
        <f>IFERROR(Inv_SY_B!BL359/Inv_SY_B!$CU328-1,"")</f>
        <v/>
      </c>
      <c r="BM328" s="173" t="str">
        <f>IFERROR(Inv_SY_B!BM359/Inv_SY_B!$CU328-1,"")</f>
        <v/>
      </c>
      <c r="BN328" s="173" t="str">
        <f>IFERROR(Inv_SY_B!BN359/Inv_SY_B!$CU328-1,"")</f>
        <v/>
      </c>
      <c r="BO328" s="173" t="str">
        <f>IFERROR(Inv_SY_B!BO359/Inv_SY_B!$CU328-1,"")</f>
        <v/>
      </c>
      <c r="BP328" s="173" t="str">
        <f>IFERROR(Inv_SY_B!BP359/Inv_SY_B!$CU328-1,"")</f>
        <v/>
      </c>
      <c r="BQ328" s="173" t="str">
        <f>IFERROR(Inv_SY_B!BQ359/Inv_SY_B!$CU328-1,"")</f>
        <v/>
      </c>
      <c r="BR328" s="173" t="str">
        <f>IFERROR(Inv_SY_B!BR359/Inv_SY_B!$CU328-1,"")</f>
        <v/>
      </c>
      <c r="BS328" s="173" t="str">
        <f>IFERROR(Inv_SY_B!BS359/Inv_SY_B!$CU328-1,"")</f>
        <v/>
      </c>
      <c r="BT328" s="173" t="str">
        <f>IFERROR(Inv_SY_B!BT359/Inv_SY_B!$CU328-1,"")</f>
        <v/>
      </c>
      <c r="BU328" s="173" t="str">
        <f>IFERROR(Inv_SY_B!BU359/Inv_SY_B!$CU328-1,"")</f>
        <v/>
      </c>
      <c r="BV328" s="173" t="str">
        <f>IFERROR(Inv_SY_B!BV359/Inv_SY_B!$CU328-1,"")</f>
        <v/>
      </c>
      <c r="BW328" s="173" t="str">
        <f>IFERROR(Inv_SY_B!BW359/Inv_SY_B!$CU328-1,"")</f>
        <v/>
      </c>
      <c r="BX328" s="173" t="str">
        <f>IFERROR(Inv_SY_B!BX359/Inv_SY_B!$CU328-1,"")</f>
        <v/>
      </c>
      <c r="BY328" s="173" t="str">
        <f>IFERROR(Inv_SY_B!BY359/Inv_SY_B!$CU328-1,"")</f>
        <v/>
      </c>
      <c r="BZ328" s="173" t="str">
        <f>IFERROR(Inv_SY_B!BZ359/Inv_SY_B!$CU328-1,"")</f>
        <v/>
      </c>
      <c r="CA328" s="173" t="str">
        <f>IFERROR(Inv_SY_B!CA359/Inv_SY_B!$CU328-1,"")</f>
        <v/>
      </c>
      <c r="CB328" s="173" t="str">
        <f>IFERROR(Inv_SY_B!CB359/Inv_SY_B!$CU328-1,"")</f>
        <v/>
      </c>
      <c r="CC328" s="173" t="str">
        <f>IFERROR(Inv_SY_B!CC359/Inv_SY_B!$CU328-1,"")</f>
        <v/>
      </c>
      <c r="CD328" s="173" t="str">
        <f>IFERROR(Inv_SY_B!CD359/Inv_SY_B!$CU328-1,"")</f>
        <v/>
      </c>
      <c r="CE328" s="173" t="str">
        <f>IFERROR(Inv_SY_B!CE359/Inv_SY_B!$CU328-1,"")</f>
        <v/>
      </c>
      <c r="CF328" s="173" t="str">
        <f>IFERROR(Inv_SY_B!CF359/Inv_SY_B!$CU328-1,"")</f>
        <v/>
      </c>
      <c r="CG328" s="173" t="str">
        <f>IFERROR(Inv_SY_B!CG359/Inv_SY_B!$CU328-1,"")</f>
        <v/>
      </c>
      <c r="CH328" s="173" t="str">
        <f>IFERROR(Inv_SY_B!CH359/Inv_SY_B!$CU328-1,"")</f>
        <v/>
      </c>
      <c r="CI328" s="173" t="str">
        <f>IFERROR(Inv_SY_B!CI359/Inv_SY_B!$CU328-1,"")</f>
        <v/>
      </c>
      <c r="CJ328" s="173" t="str">
        <f>IFERROR(Inv_SY_B!CJ359/Inv_SY_B!$CU328-1,"")</f>
        <v/>
      </c>
      <c r="CK328" s="173" t="str">
        <f>IFERROR(Inv_SY_B!CK359/Inv_SY_B!$CU328-1,"")</f>
        <v/>
      </c>
      <c r="CL328" s="173" t="str">
        <f>IFERROR(Inv_SY_B!CL359/Inv_SY_B!$CU328-1,"")</f>
        <v/>
      </c>
      <c r="CM328" s="173" t="str">
        <f>IFERROR(Inv_SY_B!CM359/Inv_SY_B!$CU328-1,"")</f>
        <v/>
      </c>
      <c r="CN328" s="173" t="str">
        <f>IFERROR(Inv_SY_B!CN359/Inv_SY_B!$CU328-1,"")</f>
        <v/>
      </c>
      <c r="CO328" s="173" t="str">
        <f>IFERROR(Inv_SY_B!CO359/Inv_SY_B!$CU328-1,"")</f>
        <v/>
      </c>
      <c r="CP328" s="173" t="str">
        <f>IFERROR(Inv_SY_B!CP359/Inv_SY_B!$CU328-1,"")</f>
        <v/>
      </c>
      <c r="CQ328" s="173" t="str">
        <f>IFERROR(Inv_SY_B!CQ359/Inv_SY_B!$CU328-1,"")</f>
        <v/>
      </c>
      <c r="CR328" s="173" t="str">
        <f>IFERROR(Inv_SY_B!CR359/Inv_SY_B!$CU328-1,"")</f>
        <v/>
      </c>
      <c r="CS328" s="173" t="str">
        <f>IFERROR(Inv_SY_B!CS359/Inv_SY_B!$CU328-1,"")</f>
        <v/>
      </c>
      <c r="CT328" s="173" t="str">
        <f>IFERROR(Inv_SY_B!CT359/Inv_SY_B!$CU328-1,"")</f>
        <v/>
      </c>
      <c r="CU328" s="173"/>
      <c r="CV328" s="173"/>
      <c r="CW328" s="173"/>
      <c r="CX328" s="173"/>
    </row>
    <row r="329" spans="2:102">
      <c r="B329" s="164">
        <f t="shared" si="6"/>
        <v>46021</v>
      </c>
      <c r="C329" s="173" t="str">
        <f>IFERROR(Inv_SY_B!C360/Inv_SY_B!$CU329-1,"")</f>
        <v/>
      </c>
      <c r="D329" s="173" t="str">
        <f>IFERROR(Inv_SY_B!D360/Inv_SY_B!$CU329-1,"")</f>
        <v/>
      </c>
      <c r="E329" s="173" t="str">
        <f>IFERROR(Inv_SY_B!E360/Inv_SY_B!$CU329-1,"")</f>
        <v/>
      </c>
      <c r="F329" s="173" t="str">
        <f>IFERROR(Inv_SY_B!F360/Inv_SY_B!$CU329-1,"")</f>
        <v/>
      </c>
      <c r="G329" s="173" t="str">
        <f>IFERROR(Inv_SY_B!G360/Inv_SY_B!$CU329-1,"")</f>
        <v/>
      </c>
      <c r="H329" s="173" t="str">
        <f>IFERROR(Inv_SY_B!H360/Inv_SY_B!$CU329-1,"")</f>
        <v/>
      </c>
      <c r="I329" s="173" t="str">
        <f>IFERROR(Inv_SY_B!I360/Inv_SY_B!$CU329-1,"")</f>
        <v/>
      </c>
      <c r="J329" s="173" t="str">
        <f>IFERROR(Inv_SY_B!J360/Inv_SY_B!$CU329-1,"")</f>
        <v/>
      </c>
      <c r="K329" s="173" t="str">
        <f>IFERROR(Inv_SY_B!K360/Inv_SY_B!$CU329-1,"")</f>
        <v/>
      </c>
      <c r="L329" s="173" t="str">
        <f>IFERROR(Inv_SY_B!L360/Inv_SY_B!$CU329-1,"")</f>
        <v/>
      </c>
      <c r="M329" s="173" t="str">
        <f>IFERROR(Inv_SY_B!M360/Inv_SY_B!$CU329-1,"")</f>
        <v/>
      </c>
      <c r="N329" s="173" t="str">
        <f>IFERROR(Inv_SY_B!N360/Inv_SY_B!$CU329-1,"")</f>
        <v/>
      </c>
      <c r="O329" s="173" t="str">
        <f>IFERROR(Inv_SY_B!O360/Inv_SY_B!$CU329-1,"")</f>
        <v/>
      </c>
      <c r="P329" s="173" t="str">
        <f>IFERROR(Inv_SY_B!P360/Inv_SY_B!$CU329-1,"")</f>
        <v/>
      </c>
      <c r="Q329" s="173" t="str">
        <f>IFERROR(Inv_SY_B!Q360/Inv_SY_B!$CU329-1,"")</f>
        <v/>
      </c>
      <c r="R329" s="173" t="str">
        <f>IFERROR(Inv_SY_B!R360/Inv_SY_B!$CU329-1,"")</f>
        <v/>
      </c>
      <c r="S329" s="173" t="str">
        <f>IFERROR(Inv_SY_B!S360/Inv_SY_B!$CU329-1,"")</f>
        <v/>
      </c>
      <c r="T329" s="173" t="str">
        <f>IFERROR(Inv_SY_B!T360/Inv_SY_B!$CU329-1,"")</f>
        <v/>
      </c>
      <c r="U329" s="173" t="str">
        <f>IFERROR(Inv_SY_B!U360/Inv_SY_B!$CU329-1,"")</f>
        <v/>
      </c>
      <c r="V329" s="173" t="str">
        <f>IFERROR(Inv_SY_B!V360/Inv_SY_B!$CU329-1,"")</f>
        <v/>
      </c>
      <c r="W329" s="173" t="str">
        <f>IFERROR(Inv_SY_B!W360/Inv_SY_B!$CU329-1,"")</f>
        <v/>
      </c>
      <c r="X329" s="173" t="str">
        <f>IFERROR(Inv_SY_B!X360/Inv_SY_B!$CU329-1,"")</f>
        <v/>
      </c>
      <c r="Y329" s="173" t="str">
        <f>IFERROR(Inv_SY_B!Y360/Inv_SY_B!$CU329-1,"")</f>
        <v/>
      </c>
      <c r="Z329" s="173" t="str">
        <f>IFERROR(Inv_SY_B!Z360/Inv_SY_B!$CU329-1,"")</f>
        <v/>
      </c>
      <c r="AA329" s="173" t="str">
        <f>IFERROR(Inv_SY_B!AA360/Inv_SY_B!$CU329-1,"")</f>
        <v/>
      </c>
      <c r="AB329" s="173" t="str">
        <f>IFERROR(Inv_SY_B!AB360/Inv_SY_B!$CU329-1,"")</f>
        <v/>
      </c>
      <c r="AC329" s="173" t="str">
        <f>IFERROR(Inv_SY_B!AC360/Inv_SY_B!$CU329-1,"")</f>
        <v/>
      </c>
      <c r="AD329" s="173" t="str">
        <f>IFERROR(Inv_SY_B!AD360/Inv_SY_B!$CU329-1,"")</f>
        <v/>
      </c>
      <c r="AE329" s="173" t="str">
        <f>IFERROR(Inv_SY_B!AE360/Inv_SY_B!$CU329-1,"")</f>
        <v/>
      </c>
      <c r="AF329" s="173" t="str">
        <f>IFERROR(Inv_SY_B!AF360/Inv_SY_B!$CU329-1,"")</f>
        <v/>
      </c>
      <c r="AG329" s="173" t="str">
        <f>IFERROR(Inv_SY_B!AG360/Inv_SY_B!$CU329-1,"")</f>
        <v/>
      </c>
      <c r="AH329" s="173" t="str">
        <f>IFERROR(Inv_SY_B!AH360/Inv_SY_B!$CU329-1,"")</f>
        <v/>
      </c>
      <c r="AI329" s="173" t="str">
        <f>IFERROR(Inv_SY_B!AI360/Inv_SY_B!$CU329-1,"")</f>
        <v/>
      </c>
      <c r="AJ329" s="173" t="str">
        <f>IFERROR(Inv_SY_B!AJ360/Inv_SY_B!$CU329-1,"")</f>
        <v/>
      </c>
      <c r="AK329" s="173" t="str">
        <f>IFERROR(Inv_SY_B!AK360/Inv_SY_B!$CU329-1,"")</f>
        <v/>
      </c>
      <c r="AL329" s="173" t="str">
        <f>IFERROR(Inv_SY_B!AL360/Inv_SY_B!$CU329-1,"")</f>
        <v/>
      </c>
      <c r="AM329" s="173" t="str">
        <f>IFERROR(Inv_SY_B!AM360/Inv_SY_B!$CU329-1,"")</f>
        <v/>
      </c>
      <c r="AN329" s="173" t="str">
        <f>IFERROR(Inv_SY_B!AN360/Inv_SY_B!$CU329-1,"")</f>
        <v/>
      </c>
      <c r="AO329" s="173" t="str">
        <f>IFERROR(Inv_SY_B!AO360/Inv_SY_B!$CU329-1,"")</f>
        <v/>
      </c>
      <c r="AP329" s="173" t="str">
        <f>IFERROR(Inv_SY_B!AP360/Inv_SY_B!$CU329-1,"")</f>
        <v/>
      </c>
      <c r="AQ329" s="173" t="str">
        <f>IFERROR(Inv_SY_B!AQ360/Inv_SY_B!$CU329-1,"")</f>
        <v/>
      </c>
      <c r="AR329" s="173" t="str">
        <f>IFERROR(Inv_SY_B!AR360/Inv_SY_B!$CU329-1,"")</f>
        <v/>
      </c>
      <c r="AS329" s="173" t="str">
        <f>IFERROR(Inv_SY_B!AS360/Inv_SY_B!$CU329-1,"")</f>
        <v/>
      </c>
      <c r="AT329" s="173" t="str">
        <f>IFERROR(Inv_SY_B!AT360/Inv_SY_B!$CU329-1,"")</f>
        <v/>
      </c>
      <c r="AU329" s="173" t="str">
        <f>IFERROR(Inv_SY_B!AU360/Inv_SY_B!$CU329-1,"")</f>
        <v/>
      </c>
      <c r="AV329" s="173" t="str">
        <f>IFERROR(Inv_SY_B!AV360/Inv_SY_B!$CU329-1,"")</f>
        <v/>
      </c>
      <c r="AW329" s="173" t="str">
        <f>IFERROR(Inv_SY_B!AW360/Inv_SY_B!$CU329-1,"")</f>
        <v/>
      </c>
      <c r="AX329" s="173" t="str">
        <f>IFERROR(Inv_SY_B!AX360/Inv_SY_B!$CU329-1,"")</f>
        <v/>
      </c>
      <c r="AY329" s="173" t="str">
        <f>IFERROR(Inv_SY_B!AY360/Inv_SY_B!$CU329-1,"")</f>
        <v/>
      </c>
      <c r="AZ329" s="173" t="str">
        <f>IFERROR(Inv_SY_B!AZ360/Inv_SY_B!$CU329-1,"")</f>
        <v/>
      </c>
      <c r="BA329" s="173" t="str">
        <f>IFERROR(Inv_SY_B!BA360/Inv_SY_B!$CU329-1,"")</f>
        <v/>
      </c>
      <c r="BB329" s="173" t="str">
        <f>IFERROR(Inv_SY_B!BB360/Inv_SY_B!$CU329-1,"")</f>
        <v/>
      </c>
      <c r="BC329" s="173" t="str">
        <f>IFERROR(Inv_SY_B!BC360/Inv_SY_B!$CU329-1,"")</f>
        <v/>
      </c>
      <c r="BD329" s="173" t="str">
        <f>IFERROR(Inv_SY_B!BD360/Inv_SY_B!$CU329-1,"")</f>
        <v/>
      </c>
      <c r="BE329" s="173" t="str">
        <f>IFERROR(Inv_SY_B!BE360/Inv_SY_B!$CU329-1,"")</f>
        <v/>
      </c>
      <c r="BF329" s="173" t="str">
        <f>IFERROR(Inv_SY_B!BF360/Inv_SY_B!$CU329-1,"")</f>
        <v/>
      </c>
      <c r="BG329" s="173" t="str">
        <f>IFERROR(Inv_SY_B!BG360/Inv_SY_B!$CU329-1,"")</f>
        <v/>
      </c>
      <c r="BH329" s="173" t="str">
        <f>IFERROR(Inv_SY_B!BH360/Inv_SY_B!$CU329-1,"")</f>
        <v/>
      </c>
      <c r="BI329" s="173" t="str">
        <f>IFERROR(Inv_SY_B!BI360/Inv_SY_B!$CU329-1,"")</f>
        <v/>
      </c>
      <c r="BJ329" s="173" t="str">
        <f>IFERROR(Inv_SY_B!BJ360/Inv_SY_B!$CU329-1,"")</f>
        <v/>
      </c>
      <c r="BK329" s="173" t="str">
        <f>IFERROR(Inv_SY_B!BK360/Inv_SY_B!$CU329-1,"")</f>
        <v/>
      </c>
      <c r="BL329" s="173" t="str">
        <f>IFERROR(Inv_SY_B!BL360/Inv_SY_B!$CU329-1,"")</f>
        <v/>
      </c>
      <c r="BM329" s="173" t="str">
        <f>IFERROR(Inv_SY_B!BM360/Inv_SY_B!$CU329-1,"")</f>
        <v/>
      </c>
      <c r="BN329" s="173" t="str">
        <f>IFERROR(Inv_SY_B!BN360/Inv_SY_B!$CU329-1,"")</f>
        <v/>
      </c>
      <c r="BO329" s="173" t="str">
        <f>IFERROR(Inv_SY_B!BO360/Inv_SY_B!$CU329-1,"")</f>
        <v/>
      </c>
      <c r="BP329" s="173" t="str">
        <f>IFERROR(Inv_SY_B!BP360/Inv_SY_B!$CU329-1,"")</f>
        <v/>
      </c>
      <c r="BQ329" s="173" t="str">
        <f>IFERROR(Inv_SY_B!BQ360/Inv_SY_B!$CU329-1,"")</f>
        <v/>
      </c>
      <c r="BR329" s="173" t="str">
        <f>IFERROR(Inv_SY_B!BR360/Inv_SY_B!$CU329-1,"")</f>
        <v/>
      </c>
      <c r="BS329" s="173" t="str">
        <f>IFERROR(Inv_SY_B!BS360/Inv_SY_B!$CU329-1,"")</f>
        <v/>
      </c>
      <c r="BT329" s="173" t="str">
        <f>IFERROR(Inv_SY_B!BT360/Inv_SY_B!$CU329-1,"")</f>
        <v/>
      </c>
      <c r="BU329" s="173" t="str">
        <f>IFERROR(Inv_SY_B!BU360/Inv_SY_B!$CU329-1,"")</f>
        <v/>
      </c>
      <c r="BV329" s="173" t="str">
        <f>IFERROR(Inv_SY_B!BV360/Inv_SY_B!$CU329-1,"")</f>
        <v/>
      </c>
      <c r="BW329" s="173" t="str">
        <f>IFERROR(Inv_SY_B!BW360/Inv_SY_B!$CU329-1,"")</f>
        <v/>
      </c>
      <c r="BX329" s="173" t="str">
        <f>IFERROR(Inv_SY_B!BX360/Inv_SY_B!$CU329-1,"")</f>
        <v/>
      </c>
      <c r="BY329" s="173" t="str">
        <f>IFERROR(Inv_SY_B!BY360/Inv_SY_B!$CU329-1,"")</f>
        <v/>
      </c>
      <c r="BZ329" s="173" t="str">
        <f>IFERROR(Inv_SY_B!BZ360/Inv_SY_B!$CU329-1,"")</f>
        <v/>
      </c>
      <c r="CA329" s="173" t="str">
        <f>IFERROR(Inv_SY_B!CA360/Inv_SY_B!$CU329-1,"")</f>
        <v/>
      </c>
      <c r="CB329" s="173" t="str">
        <f>IFERROR(Inv_SY_B!CB360/Inv_SY_B!$CU329-1,"")</f>
        <v/>
      </c>
      <c r="CC329" s="173" t="str">
        <f>IFERROR(Inv_SY_B!CC360/Inv_SY_B!$CU329-1,"")</f>
        <v/>
      </c>
      <c r="CD329" s="173" t="str">
        <f>IFERROR(Inv_SY_B!CD360/Inv_SY_B!$CU329-1,"")</f>
        <v/>
      </c>
      <c r="CE329" s="173" t="str">
        <f>IFERROR(Inv_SY_B!CE360/Inv_SY_B!$CU329-1,"")</f>
        <v/>
      </c>
      <c r="CF329" s="173" t="str">
        <f>IFERROR(Inv_SY_B!CF360/Inv_SY_B!$CU329-1,"")</f>
        <v/>
      </c>
      <c r="CG329" s="173" t="str">
        <f>IFERROR(Inv_SY_B!CG360/Inv_SY_B!$CU329-1,"")</f>
        <v/>
      </c>
      <c r="CH329" s="173" t="str">
        <f>IFERROR(Inv_SY_B!CH360/Inv_SY_B!$CU329-1,"")</f>
        <v/>
      </c>
      <c r="CI329" s="173" t="str">
        <f>IFERROR(Inv_SY_B!CI360/Inv_SY_B!$CU329-1,"")</f>
        <v/>
      </c>
      <c r="CJ329" s="173" t="str">
        <f>IFERROR(Inv_SY_B!CJ360/Inv_SY_B!$CU329-1,"")</f>
        <v/>
      </c>
      <c r="CK329" s="173" t="str">
        <f>IFERROR(Inv_SY_B!CK360/Inv_SY_B!$CU329-1,"")</f>
        <v/>
      </c>
      <c r="CL329" s="173" t="str">
        <f>IFERROR(Inv_SY_B!CL360/Inv_SY_B!$CU329-1,"")</f>
        <v/>
      </c>
      <c r="CM329" s="173" t="str">
        <f>IFERROR(Inv_SY_B!CM360/Inv_SY_B!$CU329-1,"")</f>
        <v/>
      </c>
      <c r="CN329" s="173" t="str">
        <f>IFERROR(Inv_SY_B!CN360/Inv_SY_B!$CU329-1,"")</f>
        <v/>
      </c>
      <c r="CO329" s="173" t="str">
        <f>IFERROR(Inv_SY_B!CO360/Inv_SY_B!$CU329-1,"")</f>
        <v/>
      </c>
      <c r="CP329" s="173" t="str">
        <f>IFERROR(Inv_SY_B!CP360/Inv_SY_B!$CU329-1,"")</f>
        <v/>
      </c>
      <c r="CQ329" s="173" t="str">
        <f>IFERROR(Inv_SY_B!CQ360/Inv_SY_B!$CU329-1,"")</f>
        <v/>
      </c>
      <c r="CR329" s="173" t="str">
        <f>IFERROR(Inv_SY_B!CR360/Inv_SY_B!$CU329-1,"")</f>
        <v/>
      </c>
      <c r="CS329" s="173" t="str">
        <f>IFERROR(Inv_SY_B!CS360/Inv_SY_B!$CU329-1,"")</f>
        <v/>
      </c>
      <c r="CT329" s="173" t="str">
        <f>IFERROR(Inv_SY_B!CT360/Inv_SY_B!$CU329-1,"")</f>
        <v/>
      </c>
      <c r="CU329" s="173"/>
      <c r="CV329" s="173"/>
      <c r="CW329" s="173"/>
      <c r="CX329" s="173"/>
    </row>
    <row r="330" spans="2:102">
      <c r="B330" s="164">
        <f t="shared" si="6"/>
        <v>46022</v>
      </c>
      <c r="C330" s="173" t="str">
        <f>IFERROR(Inv_SY_B!C361/Inv_SY_B!$CU330-1,"")</f>
        <v/>
      </c>
      <c r="D330" s="173" t="str">
        <f>IFERROR(Inv_SY_B!D361/Inv_SY_B!$CU330-1,"")</f>
        <v/>
      </c>
      <c r="E330" s="173" t="str">
        <f>IFERROR(Inv_SY_B!E361/Inv_SY_B!$CU330-1,"")</f>
        <v/>
      </c>
      <c r="F330" s="173" t="str">
        <f>IFERROR(Inv_SY_B!F361/Inv_SY_B!$CU330-1,"")</f>
        <v/>
      </c>
      <c r="G330" s="173" t="str">
        <f>IFERROR(Inv_SY_B!G361/Inv_SY_B!$CU330-1,"")</f>
        <v/>
      </c>
      <c r="H330" s="173" t="str">
        <f>IFERROR(Inv_SY_B!H361/Inv_SY_B!$CU330-1,"")</f>
        <v/>
      </c>
      <c r="I330" s="173" t="str">
        <f>IFERROR(Inv_SY_B!I361/Inv_SY_B!$CU330-1,"")</f>
        <v/>
      </c>
      <c r="J330" s="173" t="str">
        <f>IFERROR(Inv_SY_B!J361/Inv_SY_B!$CU330-1,"")</f>
        <v/>
      </c>
      <c r="K330" s="173" t="str">
        <f>IFERROR(Inv_SY_B!K361/Inv_SY_B!$CU330-1,"")</f>
        <v/>
      </c>
      <c r="L330" s="173" t="str">
        <f>IFERROR(Inv_SY_B!L361/Inv_SY_B!$CU330-1,"")</f>
        <v/>
      </c>
      <c r="M330" s="173" t="str">
        <f>IFERROR(Inv_SY_B!M361/Inv_SY_B!$CU330-1,"")</f>
        <v/>
      </c>
      <c r="N330" s="173" t="str">
        <f>IFERROR(Inv_SY_B!N361/Inv_SY_B!$CU330-1,"")</f>
        <v/>
      </c>
      <c r="O330" s="173" t="str">
        <f>IFERROR(Inv_SY_B!O361/Inv_SY_B!$CU330-1,"")</f>
        <v/>
      </c>
      <c r="P330" s="173" t="str">
        <f>IFERROR(Inv_SY_B!P361/Inv_SY_B!$CU330-1,"")</f>
        <v/>
      </c>
      <c r="Q330" s="173" t="str">
        <f>IFERROR(Inv_SY_B!Q361/Inv_SY_B!$CU330-1,"")</f>
        <v/>
      </c>
      <c r="R330" s="173" t="str">
        <f>IFERROR(Inv_SY_B!R361/Inv_SY_B!$CU330-1,"")</f>
        <v/>
      </c>
      <c r="S330" s="173" t="str">
        <f>IFERROR(Inv_SY_B!S361/Inv_SY_B!$CU330-1,"")</f>
        <v/>
      </c>
      <c r="T330" s="173" t="str">
        <f>IFERROR(Inv_SY_B!T361/Inv_SY_B!$CU330-1,"")</f>
        <v/>
      </c>
      <c r="U330" s="173" t="str">
        <f>IFERROR(Inv_SY_B!U361/Inv_SY_B!$CU330-1,"")</f>
        <v/>
      </c>
      <c r="V330" s="173" t="str">
        <f>IFERROR(Inv_SY_B!V361/Inv_SY_B!$CU330-1,"")</f>
        <v/>
      </c>
      <c r="W330" s="173" t="str">
        <f>IFERROR(Inv_SY_B!W361/Inv_SY_B!$CU330-1,"")</f>
        <v/>
      </c>
      <c r="X330" s="173" t="str">
        <f>IFERROR(Inv_SY_B!X361/Inv_SY_B!$CU330-1,"")</f>
        <v/>
      </c>
      <c r="Y330" s="173" t="str">
        <f>IFERROR(Inv_SY_B!Y361/Inv_SY_B!$CU330-1,"")</f>
        <v/>
      </c>
      <c r="Z330" s="173" t="str">
        <f>IFERROR(Inv_SY_B!Z361/Inv_SY_B!$CU330-1,"")</f>
        <v/>
      </c>
      <c r="AA330" s="173" t="str">
        <f>IFERROR(Inv_SY_B!AA361/Inv_SY_B!$CU330-1,"")</f>
        <v/>
      </c>
      <c r="AB330" s="173" t="str">
        <f>IFERROR(Inv_SY_B!AB361/Inv_SY_B!$CU330-1,"")</f>
        <v/>
      </c>
      <c r="AC330" s="173" t="str">
        <f>IFERROR(Inv_SY_B!AC361/Inv_SY_B!$CU330-1,"")</f>
        <v/>
      </c>
      <c r="AD330" s="173" t="str">
        <f>IFERROR(Inv_SY_B!AD361/Inv_SY_B!$CU330-1,"")</f>
        <v/>
      </c>
      <c r="AE330" s="173" t="str">
        <f>IFERROR(Inv_SY_B!AE361/Inv_SY_B!$CU330-1,"")</f>
        <v/>
      </c>
      <c r="AF330" s="173" t="str">
        <f>IFERROR(Inv_SY_B!AF361/Inv_SY_B!$CU330-1,"")</f>
        <v/>
      </c>
      <c r="AG330" s="173" t="str">
        <f>IFERROR(Inv_SY_B!AG361/Inv_SY_B!$CU330-1,"")</f>
        <v/>
      </c>
      <c r="AH330" s="173" t="str">
        <f>IFERROR(Inv_SY_B!AH361/Inv_SY_B!$CU330-1,"")</f>
        <v/>
      </c>
      <c r="AI330" s="173" t="str">
        <f>IFERROR(Inv_SY_B!AI361/Inv_SY_B!$CU330-1,"")</f>
        <v/>
      </c>
      <c r="AJ330" s="173" t="str">
        <f>IFERROR(Inv_SY_B!AJ361/Inv_SY_B!$CU330-1,"")</f>
        <v/>
      </c>
      <c r="AK330" s="173" t="str">
        <f>IFERROR(Inv_SY_B!AK361/Inv_SY_B!$CU330-1,"")</f>
        <v/>
      </c>
      <c r="AL330" s="173" t="str">
        <f>IFERROR(Inv_SY_B!AL361/Inv_SY_B!$CU330-1,"")</f>
        <v/>
      </c>
      <c r="AM330" s="173" t="str">
        <f>IFERROR(Inv_SY_B!AM361/Inv_SY_B!$CU330-1,"")</f>
        <v/>
      </c>
      <c r="AN330" s="173" t="str">
        <f>IFERROR(Inv_SY_B!AN361/Inv_SY_B!$CU330-1,"")</f>
        <v/>
      </c>
      <c r="AO330" s="173" t="str">
        <f>IFERROR(Inv_SY_B!AO361/Inv_SY_B!$CU330-1,"")</f>
        <v/>
      </c>
      <c r="AP330" s="173" t="str">
        <f>IFERROR(Inv_SY_B!AP361/Inv_SY_B!$CU330-1,"")</f>
        <v/>
      </c>
      <c r="AQ330" s="173" t="str">
        <f>IFERROR(Inv_SY_B!AQ361/Inv_SY_B!$CU330-1,"")</f>
        <v/>
      </c>
      <c r="AR330" s="173" t="str">
        <f>IFERROR(Inv_SY_B!AR361/Inv_SY_B!$CU330-1,"")</f>
        <v/>
      </c>
      <c r="AS330" s="173" t="str">
        <f>IFERROR(Inv_SY_B!AS361/Inv_SY_B!$CU330-1,"")</f>
        <v/>
      </c>
      <c r="AT330" s="173" t="str">
        <f>IFERROR(Inv_SY_B!AT361/Inv_SY_B!$CU330-1,"")</f>
        <v/>
      </c>
      <c r="AU330" s="173" t="str">
        <f>IFERROR(Inv_SY_B!AU361/Inv_SY_B!$CU330-1,"")</f>
        <v/>
      </c>
      <c r="AV330" s="173" t="str">
        <f>IFERROR(Inv_SY_B!AV361/Inv_SY_B!$CU330-1,"")</f>
        <v/>
      </c>
      <c r="AW330" s="173" t="str">
        <f>IFERROR(Inv_SY_B!AW361/Inv_SY_B!$CU330-1,"")</f>
        <v/>
      </c>
      <c r="AX330" s="173" t="str">
        <f>IFERROR(Inv_SY_B!AX361/Inv_SY_B!$CU330-1,"")</f>
        <v/>
      </c>
      <c r="AY330" s="173" t="str">
        <f>IFERROR(Inv_SY_B!AY361/Inv_SY_B!$CU330-1,"")</f>
        <v/>
      </c>
      <c r="AZ330" s="173" t="str">
        <f>IFERROR(Inv_SY_B!AZ361/Inv_SY_B!$CU330-1,"")</f>
        <v/>
      </c>
      <c r="BA330" s="173" t="str">
        <f>IFERROR(Inv_SY_B!BA361/Inv_SY_B!$CU330-1,"")</f>
        <v/>
      </c>
      <c r="BB330" s="173" t="str">
        <f>IFERROR(Inv_SY_B!BB361/Inv_SY_B!$CU330-1,"")</f>
        <v/>
      </c>
      <c r="BC330" s="173" t="str">
        <f>IFERROR(Inv_SY_B!BC361/Inv_SY_B!$CU330-1,"")</f>
        <v/>
      </c>
      <c r="BD330" s="173" t="str">
        <f>IFERROR(Inv_SY_B!BD361/Inv_SY_B!$CU330-1,"")</f>
        <v/>
      </c>
      <c r="BE330" s="173" t="str">
        <f>IFERROR(Inv_SY_B!BE361/Inv_SY_B!$CU330-1,"")</f>
        <v/>
      </c>
      <c r="BF330" s="173" t="str">
        <f>IFERROR(Inv_SY_B!BF361/Inv_SY_B!$CU330-1,"")</f>
        <v/>
      </c>
      <c r="BG330" s="173" t="str">
        <f>IFERROR(Inv_SY_B!BG361/Inv_SY_B!$CU330-1,"")</f>
        <v/>
      </c>
      <c r="BH330" s="173" t="str">
        <f>IFERROR(Inv_SY_B!BH361/Inv_SY_B!$CU330-1,"")</f>
        <v/>
      </c>
      <c r="BI330" s="173" t="str">
        <f>IFERROR(Inv_SY_B!BI361/Inv_SY_B!$CU330-1,"")</f>
        <v/>
      </c>
      <c r="BJ330" s="173" t="str">
        <f>IFERROR(Inv_SY_B!BJ361/Inv_SY_B!$CU330-1,"")</f>
        <v/>
      </c>
      <c r="BK330" s="173" t="str">
        <f>IFERROR(Inv_SY_B!BK361/Inv_SY_B!$CU330-1,"")</f>
        <v/>
      </c>
      <c r="BL330" s="173" t="str">
        <f>IFERROR(Inv_SY_B!BL361/Inv_SY_B!$CU330-1,"")</f>
        <v/>
      </c>
      <c r="BM330" s="173" t="str">
        <f>IFERROR(Inv_SY_B!BM361/Inv_SY_B!$CU330-1,"")</f>
        <v/>
      </c>
      <c r="BN330" s="173" t="str">
        <f>IFERROR(Inv_SY_B!BN361/Inv_SY_B!$CU330-1,"")</f>
        <v/>
      </c>
      <c r="BO330" s="173" t="str">
        <f>IFERROR(Inv_SY_B!BO361/Inv_SY_B!$CU330-1,"")</f>
        <v/>
      </c>
      <c r="BP330" s="173" t="str">
        <f>IFERROR(Inv_SY_B!BP361/Inv_SY_B!$CU330-1,"")</f>
        <v/>
      </c>
      <c r="BQ330" s="173" t="str">
        <f>IFERROR(Inv_SY_B!BQ361/Inv_SY_B!$CU330-1,"")</f>
        <v/>
      </c>
      <c r="BR330" s="173" t="str">
        <f>IFERROR(Inv_SY_B!BR361/Inv_SY_B!$CU330-1,"")</f>
        <v/>
      </c>
      <c r="BS330" s="173" t="str">
        <f>IFERROR(Inv_SY_B!BS361/Inv_SY_B!$CU330-1,"")</f>
        <v/>
      </c>
      <c r="BT330" s="173" t="str">
        <f>IFERROR(Inv_SY_B!BT361/Inv_SY_B!$CU330-1,"")</f>
        <v/>
      </c>
      <c r="BU330" s="173" t="str">
        <f>IFERROR(Inv_SY_B!BU361/Inv_SY_B!$CU330-1,"")</f>
        <v/>
      </c>
      <c r="BV330" s="173" t="str">
        <f>IFERROR(Inv_SY_B!BV361/Inv_SY_B!$CU330-1,"")</f>
        <v/>
      </c>
      <c r="BW330" s="173" t="str">
        <f>IFERROR(Inv_SY_B!BW361/Inv_SY_B!$CU330-1,"")</f>
        <v/>
      </c>
      <c r="BX330" s="173" t="str">
        <f>IFERROR(Inv_SY_B!BX361/Inv_SY_B!$CU330-1,"")</f>
        <v/>
      </c>
      <c r="BY330" s="173" t="str">
        <f>IFERROR(Inv_SY_B!BY361/Inv_SY_B!$CU330-1,"")</f>
        <v/>
      </c>
      <c r="BZ330" s="173" t="str">
        <f>IFERROR(Inv_SY_B!BZ361/Inv_SY_B!$CU330-1,"")</f>
        <v/>
      </c>
      <c r="CA330" s="173" t="str">
        <f>IFERROR(Inv_SY_B!CA361/Inv_SY_B!$CU330-1,"")</f>
        <v/>
      </c>
      <c r="CB330" s="173" t="str">
        <f>IFERROR(Inv_SY_B!CB361/Inv_SY_B!$CU330-1,"")</f>
        <v/>
      </c>
      <c r="CC330" s="173" t="str">
        <f>IFERROR(Inv_SY_B!CC361/Inv_SY_B!$CU330-1,"")</f>
        <v/>
      </c>
      <c r="CD330" s="173" t="str">
        <f>IFERROR(Inv_SY_B!CD361/Inv_SY_B!$CU330-1,"")</f>
        <v/>
      </c>
      <c r="CE330" s="173" t="str">
        <f>IFERROR(Inv_SY_B!CE361/Inv_SY_B!$CU330-1,"")</f>
        <v/>
      </c>
      <c r="CF330" s="173" t="str">
        <f>IFERROR(Inv_SY_B!CF361/Inv_SY_B!$CU330-1,"")</f>
        <v/>
      </c>
      <c r="CG330" s="173" t="str">
        <f>IFERROR(Inv_SY_B!CG361/Inv_SY_B!$CU330-1,"")</f>
        <v/>
      </c>
      <c r="CH330" s="173" t="str">
        <f>IFERROR(Inv_SY_B!CH361/Inv_SY_B!$CU330-1,"")</f>
        <v/>
      </c>
      <c r="CI330" s="173" t="str">
        <f>IFERROR(Inv_SY_B!CI361/Inv_SY_B!$CU330-1,"")</f>
        <v/>
      </c>
      <c r="CJ330" s="173" t="str">
        <f>IFERROR(Inv_SY_B!CJ361/Inv_SY_B!$CU330-1,"")</f>
        <v/>
      </c>
      <c r="CK330" s="173" t="str">
        <f>IFERROR(Inv_SY_B!CK361/Inv_SY_B!$CU330-1,"")</f>
        <v/>
      </c>
      <c r="CL330" s="173" t="str">
        <f>IFERROR(Inv_SY_B!CL361/Inv_SY_B!$CU330-1,"")</f>
        <v/>
      </c>
      <c r="CM330" s="173" t="str">
        <f>IFERROR(Inv_SY_B!CM361/Inv_SY_B!$CU330-1,"")</f>
        <v/>
      </c>
      <c r="CN330" s="173" t="str">
        <f>IFERROR(Inv_SY_B!CN361/Inv_SY_B!$CU330-1,"")</f>
        <v/>
      </c>
      <c r="CO330" s="173" t="str">
        <f>IFERROR(Inv_SY_B!CO361/Inv_SY_B!$CU330-1,"")</f>
        <v/>
      </c>
      <c r="CP330" s="173" t="str">
        <f>IFERROR(Inv_SY_B!CP361/Inv_SY_B!$CU330-1,"")</f>
        <v/>
      </c>
      <c r="CQ330" s="173" t="str">
        <f>IFERROR(Inv_SY_B!CQ361/Inv_SY_B!$CU330-1,"")</f>
        <v/>
      </c>
      <c r="CR330" s="173" t="str">
        <f>IFERROR(Inv_SY_B!CR361/Inv_SY_B!$CU330-1,"")</f>
        <v/>
      </c>
      <c r="CS330" s="173" t="str">
        <f>IFERROR(Inv_SY_B!CS361/Inv_SY_B!$CU330-1,"")</f>
        <v/>
      </c>
      <c r="CT330" s="173" t="str">
        <f>IFERROR(Inv_SY_B!CT361/Inv_SY_B!$CU330-1,"")</f>
        <v/>
      </c>
      <c r="CU330" s="173"/>
      <c r="CV330" s="173"/>
      <c r="CW330" s="173"/>
      <c r="CX330" s="173"/>
    </row>
    <row r="331" spans="2:102">
      <c r="B331" s="164">
        <f t="shared" si="6"/>
        <v>46023</v>
      </c>
      <c r="C331" s="173" t="str">
        <f>IFERROR(Inv_SY_B!C362/Inv_SY_B!$CU331-1,"")</f>
        <v/>
      </c>
      <c r="D331" s="173" t="str">
        <f>IFERROR(Inv_SY_B!D362/Inv_SY_B!$CU331-1,"")</f>
        <v/>
      </c>
      <c r="E331" s="173" t="str">
        <f>IFERROR(Inv_SY_B!E362/Inv_SY_B!$CU331-1,"")</f>
        <v/>
      </c>
      <c r="F331" s="173" t="str">
        <f>IFERROR(Inv_SY_B!F362/Inv_SY_B!$CU331-1,"")</f>
        <v/>
      </c>
      <c r="G331" s="173" t="str">
        <f>IFERROR(Inv_SY_B!G362/Inv_SY_B!$CU331-1,"")</f>
        <v/>
      </c>
      <c r="H331" s="173" t="str">
        <f>IFERROR(Inv_SY_B!H362/Inv_SY_B!$CU331-1,"")</f>
        <v/>
      </c>
      <c r="I331" s="173" t="str">
        <f>IFERROR(Inv_SY_B!I362/Inv_SY_B!$CU331-1,"")</f>
        <v/>
      </c>
      <c r="J331" s="173" t="str">
        <f>IFERROR(Inv_SY_B!J362/Inv_SY_B!$CU331-1,"")</f>
        <v/>
      </c>
      <c r="K331" s="173" t="str">
        <f>IFERROR(Inv_SY_B!K362/Inv_SY_B!$CU331-1,"")</f>
        <v/>
      </c>
      <c r="L331" s="173" t="str">
        <f>IFERROR(Inv_SY_B!L362/Inv_SY_B!$CU331-1,"")</f>
        <v/>
      </c>
      <c r="M331" s="173" t="str">
        <f>IFERROR(Inv_SY_B!M362/Inv_SY_B!$CU331-1,"")</f>
        <v/>
      </c>
      <c r="N331" s="173" t="str">
        <f>IFERROR(Inv_SY_B!N362/Inv_SY_B!$CU331-1,"")</f>
        <v/>
      </c>
      <c r="O331" s="173" t="str">
        <f>IFERROR(Inv_SY_B!O362/Inv_SY_B!$CU331-1,"")</f>
        <v/>
      </c>
      <c r="P331" s="173" t="str">
        <f>IFERROR(Inv_SY_B!P362/Inv_SY_B!$CU331-1,"")</f>
        <v/>
      </c>
      <c r="Q331" s="173" t="str">
        <f>IFERROR(Inv_SY_B!Q362/Inv_SY_B!$CU331-1,"")</f>
        <v/>
      </c>
      <c r="R331" s="173" t="str">
        <f>IFERROR(Inv_SY_B!R362/Inv_SY_B!$CU331-1,"")</f>
        <v/>
      </c>
      <c r="S331" s="173" t="str">
        <f>IFERROR(Inv_SY_B!S362/Inv_SY_B!$CU331-1,"")</f>
        <v/>
      </c>
      <c r="T331" s="173" t="str">
        <f>IFERROR(Inv_SY_B!T362/Inv_SY_B!$CU331-1,"")</f>
        <v/>
      </c>
      <c r="U331" s="173" t="str">
        <f>IFERROR(Inv_SY_B!U362/Inv_SY_B!$CU331-1,"")</f>
        <v/>
      </c>
      <c r="V331" s="173" t="str">
        <f>IFERROR(Inv_SY_B!V362/Inv_SY_B!$CU331-1,"")</f>
        <v/>
      </c>
      <c r="W331" s="173" t="str">
        <f>IFERROR(Inv_SY_B!W362/Inv_SY_B!$CU331-1,"")</f>
        <v/>
      </c>
      <c r="X331" s="173" t="str">
        <f>IFERROR(Inv_SY_B!X362/Inv_SY_B!$CU331-1,"")</f>
        <v/>
      </c>
      <c r="Y331" s="173" t="str">
        <f>IFERROR(Inv_SY_B!Y362/Inv_SY_B!$CU331-1,"")</f>
        <v/>
      </c>
      <c r="Z331" s="173" t="str">
        <f>IFERROR(Inv_SY_B!Z362/Inv_SY_B!$CU331-1,"")</f>
        <v/>
      </c>
      <c r="AA331" s="173" t="str">
        <f>IFERROR(Inv_SY_B!AA362/Inv_SY_B!$CU331-1,"")</f>
        <v/>
      </c>
      <c r="AB331" s="173" t="str">
        <f>IFERROR(Inv_SY_B!AB362/Inv_SY_B!$CU331-1,"")</f>
        <v/>
      </c>
      <c r="AC331" s="173" t="str">
        <f>IFERROR(Inv_SY_B!AC362/Inv_SY_B!$CU331-1,"")</f>
        <v/>
      </c>
      <c r="AD331" s="173" t="str">
        <f>IFERROR(Inv_SY_B!AD362/Inv_SY_B!$CU331-1,"")</f>
        <v/>
      </c>
      <c r="AE331" s="173" t="str">
        <f>IFERROR(Inv_SY_B!AE362/Inv_SY_B!$CU331-1,"")</f>
        <v/>
      </c>
      <c r="AF331" s="173" t="str">
        <f>IFERROR(Inv_SY_B!AF362/Inv_SY_B!$CU331-1,"")</f>
        <v/>
      </c>
      <c r="AG331" s="173" t="str">
        <f>IFERROR(Inv_SY_B!AG362/Inv_SY_B!$CU331-1,"")</f>
        <v/>
      </c>
      <c r="AH331" s="173" t="str">
        <f>IFERROR(Inv_SY_B!AH362/Inv_SY_B!$CU331-1,"")</f>
        <v/>
      </c>
      <c r="AI331" s="173" t="str">
        <f>IFERROR(Inv_SY_B!AI362/Inv_SY_B!$CU331-1,"")</f>
        <v/>
      </c>
      <c r="AJ331" s="173" t="str">
        <f>IFERROR(Inv_SY_B!AJ362/Inv_SY_B!$CU331-1,"")</f>
        <v/>
      </c>
      <c r="AK331" s="173" t="str">
        <f>IFERROR(Inv_SY_B!AK362/Inv_SY_B!$CU331-1,"")</f>
        <v/>
      </c>
      <c r="AL331" s="173" t="str">
        <f>IFERROR(Inv_SY_B!AL362/Inv_SY_B!$CU331-1,"")</f>
        <v/>
      </c>
      <c r="AM331" s="173" t="str">
        <f>IFERROR(Inv_SY_B!AM362/Inv_SY_B!$CU331-1,"")</f>
        <v/>
      </c>
      <c r="AN331" s="173" t="str">
        <f>IFERROR(Inv_SY_B!AN362/Inv_SY_B!$CU331-1,"")</f>
        <v/>
      </c>
      <c r="AO331" s="173" t="str">
        <f>IFERROR(Inv_SY_B!AO362/Inv_SY_B!$CU331-1,"")</f>
        <v/>
      </c>
      <c r="AP331" s="173" t="str">
        <f>IFERROR(Inv_SY_B!AP362/Inv_SY_B!$CU331-1,"")</f>
        <v/>
      </c>
      <c r="AQ331" s="173" t="str">
        <f>IFERROR(Inv_SY_B!AQ362/Inv_SY_B!$CU331-1,"")</f>
        <v/>
      </c>
      <c r="AR331" s="173" t="str">
        <f>IFERROR(Inv_SY_B!AR362/Inv_SY_B!$CU331-1,"")</f>
        <v/>
      </c>
      <c r="AS331" s="173" t="str">
        <f>IFERROR(Inv_SY_B!AS362/Inv_SY_B!$CU331-1,"")</f>
        <v/>
      </c>
      <c r="AT331" s="173" t="str">
        <f>IFERROR(Inv_SY_B!AT362/Inv_SY_B!$CU331-1,"")</f>
        <v/>
      </c>
      <c r="AU331" s="173" t="str">
        <f>IFERROR(Inv_SY_B!AU362/Inv_SY_B!$CU331-1,"")</f>
        <v/>
      </c>
      <c r="AV331" s="173" t="str">
        <f>IFERROR(Inv_SY_B!AV362/Inv_SY_B!$CU331-1,"")</f>
        <v/>
      </c>
      <c r="AW331" s="173" t="str">
        <f>IFERROR(Inv_SY_B!AW362/Inv_SY_B!$CU331-1,"")</f>
        <v/>
      </c>
      <c r="AX331" s="173" t="str">
        <f>IFERROR(Inv_SY_B!AX362/Inv_SY_B!$CU331-1,"")</f>
        <v/>
      </c>
      <c r="AY331" s="173" t="str">
        <f>IFERROR(Inv_SY_B!AY362/Inv_SY_B!$CU331-1,"")</f>
        <v/>
      </c>
      <c r="AZ331" s="173" t="str">
        <f>IFERROR(Inv_SY_B!AZ362/Inv_SY_B!$CU331-1,"")</f>
        <v/>
      </c>
      <c r="BA331" s="173" t="str">
        <f>IFERROR(Inv_SY_B!BA362/Inv_SY_B!$CU331-1,"")</f>
        <v/>
      </c>
      <c r="BB331" s="173" t="str">
        <f>IFERROR(Inv_SY_B!BB362/Inv_SY_B!$CU331-1,"")</f>
        <v/>
      </c>
      <c r="BC331" s="173" t="str">
        <f>IFERROR(Inv_SY_B!BC362/Inv_SY_B!$CU331-1,"")</f>
        <v/>
      </c>
      <c r="BD331" s="173" t="str">
        <f>IFERROR(Inv_SY_B!BD362/Inv_SY_B!$CU331-1,"")</f>
        <v/>
      </c>
      <c r="BE331" s="173" t="str">
        <f>IFERROR(Inv_SY_B!BE362/Inv_SY_B!$CU331-1,"")</f>
        <v/>
      </c>
      <c r="BF331" s="173" t="str">
        <f>IFERROR(Inv_SY_B!BF362/Inv_SY_B!$CU331-1,"")</f>
        <v/>
      </c>
      <c r="BG331" s="173" t="str">
        <f>IFERROR(Inv_SY_B!BG362/Inv_SY_B!$CU331-1,"")</f>
        <v/>
      </c>
      <c r="BH331" s="173" t="str">
        <f>IFERROR(Inv_SY_B!BH362/Inv_SY_B!$CU331-1,"")</f>
        <v/>
      </c>
      <c r="BI331" s="173" t="str">
        <f>IFERROR(Inv_SY_B!BI362/Inv_SY_B!$CU331-1,"")</f>
        <v/>
      </c>
      <c r="BJ331" s="173" t="str">
        <f>IFERROR(Inv_SY_B!BJ362/Inv_SY_B!$CU331-1,"")</f>
        <v/>
      </c>
      <c r="BK331" s="173" t="str">
        <f>IFERROR(Inv_SY_B!BK362/Inv_SY_B!$CU331-1,"")</f>
        <v/>
      </c>
      <c r="BL331" s="173" t="str">
        <f>IFERROR(Inv_SY_B!BL362/Inv_SY_B!$CU331-1,"")</f>
        <v/>
      </c>
      <c r="BM331" s="173" t="str">
        <f>IFERROR(Inv_SY_B!BM362/Inv_SY_B!$CU331-1,"")</f>
        <v/>
      </c>
      <c r="BN331" s="173" t="str">
        <f>IFERROR(Inv_SY_B!BN362/Inv_SY_B!$CU331-1,"")</f>
        <v/>
      </c>
      <c r="BO331" s="173" t="str">
        <f>IFERROR(Inv_SY_B!BO362/Inv_SY_B!$CU331-1,"")</f>
        <v/>
      </c>
      <c r="BP331" s="173" t="str">
        <f>IFERROR(Inv_SY_B!BP362/Inv_SY_B!$CU331-1,"")</f>
        <v/>
      </c>
      <c r="BQ331" s="173" t="str">
        <f>IFERROR(Inv_SY_B!BQ362/Inv_SY_B!$CU331-1,"")</f>
        <v/>
      </c>
      <c r="BR331" s="173" t="str">
        <f>IFERROR(Inv_SY_B!BR362/Inv_SY_B!$CU331-1,"")</f>
        <v/>
      </c>
      <c r="BS331" s="173" t="str">
        <f>IFERROR(Inv_SY_B!BS362/Inv_SY_B!$CU331-1,"")</f>
        <v/>
      </c>
      <c r="BT331" s="173" t="str">
        <f>IFERROR(Inv_SY_B!BT362/Inv_SY_B!$CU331-1,"")</f>
        <v/>
      </c>
      <c r="BU331" s="173" t="str">
        <f>IFERROR(Inv_SY_B!BU362/Inv_SY_B!$CU331-1,"")</f>
        <v/>
      </c>
      <c r="BV331" s="173" t="str">
        <f>IFERROR(Inv_SY_B!BV362/Inv_SY_B!$CU331-1,"")</f>
        <v/>
      </c>
      <c r="BW331" s="173" t="str">
        <f>IFERROR(Inv_SY_B!BW362/Inv_SY_B!$CU331-1,"")</f>
        <v/>
      </c>
      <c r="BX331" s="173" t="str">
        <f>IFERROR(Inv_SY_B!BX362/Inv_SY_B!$CU331-1,"")</f>
        <v/>
      </c>
      <c r="BY331" s="173" t="str">
        <f>IFERROR(Inv_SY_B!BY362/Inv_SY_B!$CU331-1,"")</f>
        <v/>
      </c>
      <c r="BZ331" s="173" t="str">
        <f>IFERROR(Inv_SY_B!BZ362/Inv_SY_B!$CU331-1,"")</f>
        <v/>
      </c>
      <c r="CA331" s="173" t="str">
        <f>IFERROR(Inv_SY_B!CA362/Inv_SY_B!$CU331-1,"")</f>
        <v/>
      </c>
      <c r="CB331" s="173" t="str">
        <f>IFERROR(Inv_SY_B!CB362/Inv_SY_B!$CU331-1,"")</f>
        <v/>
      </c>
      <c r="CC331" s="173" t="str">
        <f>IFERROR(Inv_SY_B!CC362/Inv_SY_B!$CU331-1,"")</f>
        <v/>
      </c>
      <c r="CD331" s="173" t="str">
        <f>IFERROR(Inv_SY_B!CD362/Inv_SY_B!$CU331-1,"")</f>
        <v/>
      </c>
      <c r="CE331" s="173" t="str">
        <f>IFERROR(Inv_SY_B!CE362/Inv_SY_B!$CU331-1,"")</f>
        <v/>
      </c>
      <c r="CF331" s="173" t="str">
        <f>IFERROR(Inv_SY_B!CF362/Inv_SY_B!$CU331-1,"")</f>
        <v/>
      </c>
      <c r="CG331" s="173" t="str">
        <f>IFERROR(Inv_SY_B!CG362/Inv_SY_B!$CU331-1,"")</f>
        <v/>
      </c>
      <c r="CH331" s="173" t="str">
        <f>IFERROR(Inv_SY_B!CH362/Inv_SY_B!$CU331-1,"")</f>
        <v/>
      </c>
      <c r="CI331" s="173" t="str">
        <f>IFERROR(Inv_SY_B!CI362/Inv_SY_B!$CU331-1,"")</f>
        <v/>
      </c>
      <c r="CJ331" s="173" t="str">
        <f>IFERROR(Inv_SY_B!CJ362/Inv_SY_B!$CU331-1,"")</f>
        <v/>
      </c>
      <c r="CK331" s="173" t="str">
        <f>IFERROR(Inv_SY_B!CK362/Inv_SY_B!$CU331-1,"")</f>
        <v/>
      </c>
      <c r="CL331" s="173" t="str">
        <f>IFERROR(Inv_SY_B!CL362/Inv_SY_B!$CU331-1,"")</f>
        <v/>
      </c>
      <c r="CM331" s="173" t="str">
        <f>IFERROR(Inv_SY_B!CM362/Inv_SY_B!$CU331-1,"")</f>
        <v/>
      </c>
      <c r="CN331" s="173" t="str">
        <f>IFERROR(Inv_SY_B!CN362/Inv_SY_B!$CU331-1,"")</f>
        <v/>
      </c>
      <c r="CO331" s="173" t="str">
        <f>IFERROR(Inv_SY_B!CO362/Inv_SY_B!$CU331-1,"")</f>
        <v/>
      </c>
      <c r="CP331" s="173" t="str">
        <f>IFERROR(Inv_SY_B!CP362/Inv_SY_B!$CU331-1,"")</f>
        <v/>
      </c>
      <c r="CQ331" s="173" t="str">
        <f>IFERROR(Inv_SY_B!CQ362/Inv_SY_B!$CU331-1,"")</f>
        <v/>
      </c>
      <c r="CR331" s="173" t="str">
        <f>IFERROR(Inv_SY_B!CR362/Inv_SY_B!$CU331-1,"")</f>
        <v/>
      </c>
      <c r="CS331" s="173" t="str">
        <f>IFERROR(Inv_SY_B!CS362/Inv_SY_B!$CU331-1,"")</f>
        <v/>
      </c>
      <c r="CT331" s="173" t="str">
        <f>IFERROR(Inv_SY_B!CT362/Inv_SY_B!$CU331-1,"")</f>
        <v/>
      </c>
      <c r="CU331" s="173"/>
      <c r="CV331" s="173"/>
      <c r="CW331" s="173"/>
      <c r="CX331" s="173"/>
    </row>
    <row r="332" spans="2:102">
      <c r="B332" s="164">
        <f t="shared" si="6"/>
        <v>46024</v>
      </c>
      <c r="C332" s="173" t="str">
        <f>IFERROR(Inv_SY_B!C363/Inv_SY_B!$CU332-1,"")</f>
        <v/>
      </c>
      <c r="D332" s="173" t="str">
        <f>IFERROR(Inv_SY_B!D363/Inv_SY_B!$CU332-1,"")</f>
        <v/>
      </c>
      <c r="E332" s="173" t="str">
        <f>IFERROR(Inv_SY_B!E363/Inv_SY_B!$CU332-1,"")</f>
        <v/>
      </c>
      <c r="F332" s="173" t="str">
        <f>IFERROR(Inv_SY_B!F363/Inv_SY_B!$CU332-1,"")</f>
        <v/>
      </c>
      <c r="G332" s="173" t="str">
        <f>IFERROR(Inv_SY_B!G363/Inv_SY_B!$CU332-1,"")</f>
        <v/>
      </c>
      <c r="H332" s="173" t="str">
        <f>IFERROR(Inv_SY_B!H363/Inv_SY_B!$CU332-1,"")</f>
        <v/>
      </c>
      <c r="I332" s="173" t="str">
        <f>IFERROR(Inv_SY_B!I363/Inv_SY_B!$CU332-1,"")</f>
        <v/>
      </c>
      <c r="J332" s="173" t="str">
        <f>IFERROR(Inv_SY_B!J363/Inv_SY_B!$CU332-1,"")</f>
        <v/>
      </c>
      <c r="K332" s="173" t="str">
        <f>IFERROR(Inv_SY_B!K363/Inv_SY_B!$CU332-1,"")</f>
        <v/>
      </c>
      <c r="L332" s="173" t="str">
        <f>IFERROR(Inv_SY_B!L363/Inv_SY_B!$CU332-1,"")</f>
        <v/>
      </c>
      <c r="M332" s="173" t="str">
        <f>IFERROR(Inv_SY_B!M363/Inv_SY_B!$CU332-1,"")</f>
        <v/>
      </c>
      <c r="N332" s="173" t="str">
        <f>IFERROR(Inv_SY_B!N363/Inv_SY_B!$CU332-1,"")</f>
        <v/>
      </c>
      <c r="O332" s="173" t="str">
        <f>IFERROR(Inv_SY_B!O363/Inv_SY_B!$CU332-1,"")</f>
        <v/>
      </c>
      <c r="P332" s="173" t="str">
        <f>IFERROR(Inv_SY_B!P363/Inv_SY_B!$CU332-1,"")</f>
        <v/>
      </c>
      <c r="Q332" s="173" t="str">
        <f>IFERROR(Inv_SY_B!Q363/Inv_SY_B!$CU332-1,"")</f>
        <v/>
      </c>
      <c r="R332" s="173" t="str">
        <f>IFERROR(Inv_SY_B!R363/Inv_SY_B!$CU332-1,"")</f>
        <v/>
      </c>
      <c r="S332" s="173" t="str">
        <f>IFERROR(Inv_SY_B!S363/Inv_SY_B!$CU332-1,"")</f>
        <v/>
      </c>
      <c r="T332" s="173" t="str">
        <f>IFERROR(Inv_SY_B!T363/Inv_SY_B!$CU332-1,"")</f>
        <v/>
      </c>
      <c r="U332" s="173" t="str">
        <f>IFERROR(Inv_SY_B!U363/Inv_SY_B!$CU332-1,"")</f>
        <v/>
      </c>
      <c r="V332" s="173" t="str">
        <f>IFERROR(Inv_SY_B!V363/Inv_SY_B!$CU332-1,"")</f>
        <v/>
      </c>
      <c r="W332" s="173" t="str">
        <f>IFERROR(Inv_SY_B!W363/Inv_SY_B!$CU332-1,"")</f>
        <v/>
      </c>
      <c r="X332" s="173" t="str">
        <f>IFERROR(Inv_SY_B!X363/Inv_SY_B!$CU332-1,"")</f>
        <v/>
      </c>
      <c r="Y332" s="173" t="str">
        <f>IFERROR(Inv_SY_B!Y363/Inv_SY_B!$CU332-1,"")</f>
        <v/>
      </c>
      <c r="Z332" s="173" t="str">
        <f>IFERROR(Inv_SY_B!Z363/Inv_SY_B!$CU332-1,"")</f>
        <v/>
      </c>
      <c r="AA332" s="173" t="str">
        <f>IFERROR(Inv_SY_B!AA363/Inv_SY_B!$CU332-1,"")</f>
        <v/>
      </c>
      <c r="AB332" s="173" t="str">
        <f>IFERROR(Inv_SY_B!AB363/Inv_SY_B!$CU332-1,"")</f>
        <v/>
      </c>
      <c r="AC332" s="173" t="str">
        <f>IFERROR(Inv_SY_B!AC363/Inv_SY_B!$CU332-1,"")</f>
        <v/>
      </c>
      <c r="AD332" s="173" t="str">
        <f>IFERROR(Inv_SY_B!AD363/Inv_SY_B!$CU332-1,"")</f>
        <v/>
      </c>
      <c r="AE332" s="173" t="str">
        <f>IFERROR(Inv_SY_B!AE363/Inv_SY_B!$CU332-1,"")</f>
        <v/>
      </c>
      <c r="AF332" s="173" t="str">
        <f>IFERROR(Inv_SY_B!AF363/Inv_SY_B!$CU332-1,"")</f>
        <v/>
      </c>
      <c r="AG332" s="173" t="str">
        <f>IFERROR(Inv_SY_B!AG363/Inv_SY_B!$CU332-1,"")</f>
        <v/>
      </c>
      <c r="AH332" s="173" t="str">
        <f>IFERROR(Inv_SY_B!AH363/Inv_SY_B!$CU332-1,"")</f>
        <v/>
      </c>
      <c r="AI332" s="173" t="str">
        <f>IFERROR(Inv_SY_B!AI363/Inv_SY_B!$CU332-1,"")</f>
        <v/>
      </c>
      <c r="AJ332" s="173" t="str">
        <f>IFERROR(Inv_SY_B!AJ363/Inv_SY_B!$CU332-1,"")</f>
        <v/>
      </c>
      <c r="AK332" s="173" t="str">
        <f>IFERROR(Inv_SY_B!AK363/Inv_SY_B!$CU332-1,"")</f>
        <v/>
      </c>
      <c r="AL332" s="173" t="str">
        <f>IFERROR(Inv_SY_B!AL363/Inv_SY_B!$CU332-1,"")</f>
        <v/>
      </c>
      <c r="AM332" s="173" t="str">
        <f>IFERROR(Inv_SY_B!AM363/Inv_SY_B!$CU332-1,"")</f>
        <v/>
      </c>
      <c r="AN332" s="173" t="str">
        <f>IFERROR(Inv_SY_B!AN363/Inv_SY_B!$CU332-1,"")</f>
        <v/>
      </c>
      <c r="AO332" s="173" t="str">
        <f>IFERROR(Inv_SY_B!AO363/Inv_SY_B!$CU332-1,"")</f>
        <v/>
      </c>
      <c r="AP332" s="173" t="str">
        <f>IFERROR(Inv_SY_B!AP363/Inv_SY_B!$CU332-1,"")</f>
        <v/>
      </c>
      <c r="AQ332" s="173" t="str">
        <f>IFERROR(Inv_SY_B!AQ363/Inv_SY_B!$CU332-1,"")</f>
        <v/>
      </c>
      <c r="AR332" s="173" t="str">
        <f>IFERROR(Inv_SY_B!AR363/Inv_SY_B!$CU332-1,"")</f>
        <v/>
      </c>
      <c r="AS332" s="173" t="str">
        <f>IFERROR(Inv_SY_B!AS363/Inv_SY_B!$CU332-1,"")</f>
        <v/>
      </c>
      <c r="AT332" s="173" t="str">
        <f>IFERROR(Inv_SY_B!AT363/Inv_SY_B!$CU332-1,"")</f>
        <v/>
      </c>
      <c r="AU332" s="173" t="str">
        <f>IFERROR(Inv_SY_B!AU363/Inv_SY_B!$CU332-1,"")</f>
        <v/>
      </c>
      <c r="AV332" s="173" t="str">
        <f>IFERROR(Inv_SY_B!AV363/Inv_SY_B!$CU332-1,"")</f>
        <v/>
      </c>
      <c r="AW332" s="173" t="str">
        <f>IFERROR(Inv_SY_B!AW363/Inv_SY_B!$CU332-1,"")</f>
        <v/>
      </c>
      <c r="AX332" s="173" t="str">
        <f>IFERROR(Inv_SY_B!AX363/Inv_SY_B!$CU332-1,"")</f>
        <v/>
      </c>
      <c r="AY332" s="173" t="str">
        <f>IFERROR(Inv_SY_B!AY363/Inv_SY_B!$CU332-1,"")</f>
        <v/>
      </c>
      <c r="AZ332" s="173" t="str">
        <f>IFERROR(Inv_SY_B!AZ363/Inv_SY_B!$CU332-1,"")</f>
        <v/>
      </c>
      <c r="BA332" s="173" t="str">
        <f>IFERROR(Inv_SY_B!BA363/Inv_SY_B!$CU332-1,"")</f>
        <v/>
      </c>
      <c r="BB332" s="173" t="str">
        <f>IFERROR(Inv_SY_B!BB363/Inv_SY_B!$CU332-1,"")</f>
        <v/>
      </c>
      <c r="BC332" s="173" t="str">
        <f>IFERROR(Inv_SY_B!BC363/Inv_SY_B!$CU332-1,"")</f>
        <v/>
      </c>
      <c r="BD332" s="173" t="str">
        <f>IFERROR(Inv_SY_B!BD363/Inv_SY_B!$CU332-1,"")</f>
        <v/>
      </c>
      <c r="BE332" s="173" t="str">
        <f>IFERROR(Inv_SY_B!BE363/Inv_SY_B!$CU332-1,"")</f>
        <v/>
      </c>
      <c r="BF332" s="173" t="str">
        <f>IFERROR(Inv_SY_B!BF363/Inv_SY_B!$CU332-1,"")</f>
        <v/>
      </c>
      <c r="BG332" s="173" t="str">
        <f>IFERROR(Inv_SY_B!BG363/Inv_SY_B!$CU332-1,"")</f>
        <v/>
      </c>
      <c r="BH332" s="173" t="str">
        <f>IFERROR(Inv_SY_B!BH363/Inv_SY_B!$CU332-1,"")</f>
        <v/>
      </c>
      <c r="BI332" s="173" t="str">
        <f>IFERROR(Inv_SY_B!BI363/Inv_SY_B!$CU332-1,"")</f>
        <v/>
      </c>
      <c r="BJ332" s="173" t="str">
        <f>IFERROR(Inv_SY_B!BJ363/Inv_SY_B!$CU332-1,"")</f>
        <v/>
      </c>
      <c r="BK332" s="173" t="str">
        <f>IFERROR(Inv_SY_B!BK363/Inv_SY_B!$CU332-1,"")</f>
        <v/>
      </c>
      <c r="BL332" s="173" t="str">
        <f>IFERROR(Inv_SY_B!BL363/Inv_SY_B!$CU332-1,"")</f>
        <v/>
      </c>
      <c r="BM332" s="173" t="str">
        <f>IFERROR(Inv_SY_B!BM363/Inv_SY_B!$CU332-1,"")</f>
        <v/>
      </c>
      <c r="BN332" s="173" t="str">
        <f>IFERROR(Inv_SY_B!BN363/Inv_SY_B!$CU332-1,"")</f>
        <v/>
      </c>
      <c r="BO332" s="173" t="str">
        <f>IFERROR(Inv_SY_B!BO363/Inv_SY_B!$CU332-1,"")</f>
        <v/>
      </c>
      <c r="BP332" s="173" t="str">
        <f>IFERROR(Inv_SY_B!BP363/Inv_SY_B!$CU332-1,"")</f>
        <v/>
      </c>
      <c r="BQ332" s="173" t="str">
        <f>IFERROR(Inv_SY_B!BQ363/Inv_SY_B!$CU332-1,"")</f>
        <v/>
      </c>
      <c r="BR332" s="173" t="str">
        <f>IFERROR(Inv_SY_B!BR363/Inv_SY_B!$CU332-1,"")</f>
        <v/>
      </c>
      <c r="BS332" s="173" t="str">
        <f>IFERROR(Inv_SY_B!BS363/Inv_SY_B!$CU332-1,"")</f>
        <v/>
      </c>
      <c r="BT332" s="173" t="str">
        <f>IFERROR(Inv_SY_B!BT363/Inv_SY_B!$CU332-1,"")</f>
        <v/>
      </c>
      <c r="BU332" s="173" t="str">
        <f>IFERROR(Inv_SY_B!BU363/Inv_SY_B!$CU332-1,"")</f>
        <v/>
      </c>
      <c r="BV332" s="173" t="str">
        <f>IFERROR(Inv_SY_B!BV363/Inv_SY_B!$CU332-1,"")</f>
        <v/>
      </c>
      <c r="BW332" s="173" t="str">
        <f>IFERROR(Inv_SY_B!BW363/Inv_SY_B!$CU332-1,"")</f>
        <v/>
      </c>
      <c r="BX332" s="173" t="str">
        <f>IFERROR(Inv_SY_B!BX363/Inv_SY_B!$CU332-1,"")</f>
        <v/>
      </c>
      <c r="BY332" s="173" t="str">
        <f>IFERROR(Inv_SY_B!BY363/Inv_SY_B!$CU332-1,"")</f>
        <v/>
      </c>
      <c r="BZ332" s="173" t="str">
        <f>IFERROR(Inv_SY_B!BZ363/Inv_SY_B!$CU332-1,"")</f>
        <v/>
      </c>
      <c r="CA332" s="173" t="str">
        <f>IFERROR(Inv_SY_B!CA363/Inv_SY_B!$CU332-1,"")</f>
        <v/>
      </c>
      <c r="CB332" s="173" t="str">
        <f>IFERROR(Inv_SY_B!CB363/Inv_SY_B!$CU332-1,"")</f>
        <v/>
      </c>
      <c r="CC332" s="173" t="str">
        <f>IFERROR(Inv_SY_B!CC363/Inv_SY_B!$CU332-1,"")</f>
        <v/>
      </c>
      <c r="CD332" s="173" t="str">
        <f>IFERROR(Inv_SY_B!CD363/Inv_SY_B!$CU332-1,"")</f>
        <v/>
      </c>
      <c r="CE332" s="173" t="str">
        <f>IFERROR(Inv_SY_B!CE363/Inv_SY_B!$CU332-1,"")</f>
        <v/>
      </c>
      <c r="CF332" s="173" t="str">
        <f>IFERROR(Inv_SY_B!CF363/Inv_SY_B!$CU332-1,"")</f>
        <v/>
      </c>
      <c r="CG332" s="173" t="str">
        <f>IFERROR(Inv_SY_B!CG363/Inv_SY_B!$CU332-1,"")</f>
        <v/>
      </c>
      <c r="CH332" s="173" t="str">
        <f>IFERROR(Inv_SY_B!CH363/Inv_SY_B!$CU332-1,"")</f>
        <v/>
      </c>
      <c r="CI332" s="173" t="str">
        <f>IFERROR(Inv_SY_B!CI363/Inv_SY_B!$CU332-1,"")</f>
        <v/>
      </c>
      <c r="CJ332" s="173" t="str">
        <f>IFERROR(Inv_SY_B!CJ363/Inv_SY_B!$CU332-1,"")</f>
        <v/>
      </c>
      <c r="CK332" s="173" t="str">
        <f>IFERROR(Inv_SY_B!CK363/Inv_SY_B!$CU332-1,"")</f>
        <v/>
      </c>
      <c r="CL332" s="173" t="str">
        <f>IFERROR(Inv_SY_B!CL363/Inv_SY_B!$CU332-1,"")</f>
        <v/>
      </c>
      <c r="CM332" s="173" t="str">
        <f>IFERROR(Inv_SY_B!CM363/Inv_SY_B!$CU332-1,"")</f>
        <v/>
      </c>
      <c r="CN332" s="173" t="str">
        <f>IFERROR(Inv_SY_B!CN363/Inv_SY_B!$CU332-1,"")</f>
        <v/>
      </c>
      <c r="CO332" s="173" t="str">
        <f>IFERROR(Inv_SY_B!CO363/Inv_SY_B!$CU332-1,"")</f>
        <v/>
      </c>
      <c r="CP332" s="173" t="str">
        <f>IFERROR(Inv_SY_B!CP363/Inv_SY_B!$CU332-1,"")</f>
        <v/>
      </c>
      <c r="CQ332" s="173" t="str">
        <f>IFERROR(Inv_SY_B!CQ363/Inv_SY_B!$CU332-1,"")</f>
        <v/>
      </c>
      <c r="CR332" s="173" t="str">
        <f>IFERROR(Inv_SY_B!CR363/Inv_SY_B!$CU332-1,"")</f>
        <v/>
      </c>
      <c r="CS332" s="173" t="str">
        <f>IFERROR(Inv_SY_B!CS363/Inv_SY_B!$CU332-1,"")</f>
        <v/>
      </c>
      <c r="CT332" s="173" t="str">
        <f>IFERROR(Inv_SY_B!CT363/Inv_SY_B!$CU332-1,"")</f>
        <v/>
      </c>
      <c r="CU332" s="173"/>
      <c r="CV332" s="173"/>
      <c r="CW332" s="173"/>
      <c r="CX332" s="173"/>
    </row>
    <row r="333" spans="2:102">
      <c r="B333" s="164">
        <f t="shared" si="6"/>
        <v>46025</v>
      </c>
      <c r="C333" s="173" t="str">
        <f>IFERROR(Inv_SY_B!C364/Inv_SY_B!$CU333-1,"")</f>
        <v/>
      </c>
      <c r="D333" s="173" t="str">
        <f>IFERROR(Inv_SY_B!D364/Inv_SY_B!$CU333-1,"")</f>
        <v/>
      </c>
      <c r="E333" s="173" t="str">
        <f>IFERROR(Inv_SY_B!E364/Inv_SY_B!$CU333-1,"")</f>
        <v/>
      </c>
      <c r="F333" s="173" t="str">
        <f>IFERROR(Inv_SY_B!F364/Inv_SY_B!$CU333-1,"")</f>
        <v/>
      </c>
      <c r="G333" s="173" t="str">
        <f>IFERROR(Inv_SY_B!G364/Inv_SY_B!$CU333-1,"")</f>
        <v/>
      </c>
      <c r="H333" s="173" t="str">
        <f>IFERROR(Inv_SY_B!H364/Inv_SY_B!$CU333-1,"")</f>
        <v/>
      </c>
      <c r="I333" s="173" t="str">
        <f>IFERROR(Inv_SY_B!I364/Inv_SY_B!$CU333-1,"")</f>
        <v/>
      </c>
      <c r="J333" s="173" t="str">
        <f>IFERROR(Inv_SY_B!J364/Inv_SY_B!$CU333-1,"")</f>
        <v/>
      </c>
      <c r="K333" s="173" t="str">
        <f>IFERROR(Inv_SY_B!K364/Inv_SY_B!$CU333-1,"")</f>
        <v/>
      </c>
      <c r="L333" s="173" t="str">
        <f>IFERROR(Inv_SY_B!L364/Inv_SY_B!$CU333-1,"")</f>
        <v/>
      </c>
      <c r="M333" s="173" t="str">
        <f>IFERROR(Inv_SY_B!M364/Inv_SY_B!$CU333-1,"")</f>
        <v/>
      </c>
      <c r="N333" s="173" t="str">
        <f>IFERROR(Inv_SY_B!N364/Inv_SY_B!$CU333-1,"")</f>
        <v/>
      </c>
      <c r="O333" s="173" t="str">
        <f>IFERROR(Inv_SY_B!O364/Inv_SY_B!$CU333-1,"")</f>
        <v/>
      </c>
      <c r="P333" s="173" t="str">
        <f>IFERROR(Inv_SY_B!P364/Inv_SY_B!$CU333-1,"")</f>
        <v/>
      </c>
      <c r="Q333" s="173" t="str">
        <f>IFERROR(Inv_SY_B!Q364/Inv_SY_B!$CU333-1,"")</f>
        <v/>
      </c>
      <c r="R333" s="173" t="str">
        <f>IFERROR(Inv_SY_B!R364/Inv_SY_B!$CU333-1,"")</f>
        <v/>
      </c>
      <c r="S333" s="173" t="str">
        <f>IFERROR(Inv_SY_B!S364/Inv_SY_B!$CU333-1,"")</f>
        <v/>
      </c>
      <c r="T333" s="173" t="str">
        <f>IFERROR(Inv_SY_B!T364/Inv_SY_B!$CU333-1,"")</f>
        <v/>
      </c>
      <c r="U333" s="173" t="str">
        <f>IFERROR(Inv_SY_B!U364/Inv_SY_B!$CU333-1,"")</f>
        <v/>
      </c>
      <c r="V333" s="173" t="str">
        <f>IFERROR(Inv_SY_B!V364/Inv_SY_B!$CU333-1,"")</f>
        <v/>
      </c>
      <c r="W333" s="173" t="str">
        <f>IFERROR(Inv_SY_B!W364/Inv_SY_B!$CU333-1,"")</f>
        <v/>
      </c>
      <c r="X333" s="173" t="str">
        <f>IFERROR(Inv_SY_B!X364/Inv_SY_B!$CU333-1,"")</f>
        <v/>
      </c>
      <c r="Y333" s="173" t="str">
        <f>IFERROR(Inv_SY_B!Y364/Inv_SY_B!$CU333-1,"")</f>
        <v/>
      </c>
      <c r="Z333" s="173" t="str">
        <f>IFERROR(Inv_SY_B!Z364/Inv_SY_B!$CU333-1,"")</f>
        <v/>
      </c>
      <c r="AA333" s="173" t="str">
        <f>IFERROR(Inv_SY_B!AA364/Inv_SY_B!$CU333-1,"")</f>
        <v/>
      </c>
      <c r="AB333" s="173" t="str">
        <f>IFERROR(Inv_SY_B!AB364/Inv_SY_B!$CU333-1,"")</f>
        <v/>
      </c>
      <c r="AC333" s="173" t="str">
        <f>IFERROR(Inv_SY_B!AC364/Inv_SY_B!$CU333-1,"")</f>
        <v/>
      </c>
      <c r="AD333" s="173" t="str">
        <f>IFERROR(Inv_SY_B!AD364/Inv_SY_B!$CU333-1,"")</f>
        <v/>
      </c>
      <c r="AE333" s="173" t="str">
        <f>IFERROR(Inv_SY_B!AE364/Inv_SY_B!$CU333-1,"")</f>
        <v/>
      </c>
      <c r="AF333" s="173" t="str">
        <f>IFERROR(Inv_SY_B!AF364/Inv_SY_B!$CU333-1,"")</f>
        <v/>
      </c>
      <c r="AG333" s="173" t="str">
        <f>IFERROR(Inv_SY_B!AG364/Inv_SY_B!$CU333-1,"")</f>
        <v/>
      </c>
      <c r="AH333" s="173" t="str">
        <f>IFERROR(Inv_SY_B!AH364/Inv_SY_B!$CU333-1,"")</f>
        <v/>
      </c>
      <c r="AI333" s="173" t="str">
        <f>IFERROR(Inv_SY_B!AI364/Inv_SY_B!$CU333-1,"")</f>
        <v/>
      </c>
      <c r="AJ333" s="173" t="str">
        <f>IFERROR(Inv_SY_B!AJ364/Inv_SY_B!$CU333-1,"")</f>
        <v/>
      </c>
      <c r="AK333" s="173" t="str">
        <f>IFERROR(Inv_SY_B!AK364/Inv_SY_B!$CU333-1,"")</f>
        <v/>
      </c>
      <c r="AL333" s="173" t="str">
        <f>IFERROR(Inv_SY_B!AL364/Inv_SY_B!$CU333-1,"")</f>
        <v/>
      </c>
      <c r="AM333" s="173" t="str">
        <f>IFERROR(Inv_SY_B!AM364/Inv_SY_B!$CU333-1,"")</f>
        <v/>
      </c>
      <c r="AN333" s="173" t="str">
        <f>IFERROR(Inv_SY_B!AN364/Inv_SY_B!$CU333-1,"")</f>
        <v/>
      </c>
      <c r="AO333" s="173" t="str">
        <f>IFERROR(Inv_SY_B!AO364/Inv_SY_B!$CU333-1,"")</f>
        <v/>
      </c>
      <c r="AP333" s="173" t="str">
        <f>IFERROR(Inv_SY_B!AP364/Inv_SY_B!$CU333-1,"")</f>
        <v/>
      </c>
      <c r="AQ333" s="173" t="str">
        <f>IFERROR(Inv_SY_B!AQ364/Inv_SY_B!$CU333-1,"")</f>
        <v/>
      </c>
      <c r="AR333" s="173" t="str">
        <f>IFERROR(Inv_SY_B!AR364/Inv_SY_B!$CU333-1,"")</f>
        <v/>
      </c>
      <c r="AS333" s="173" t="str">
        <f>IFERROR(Inv_SY_B!AS364/Inv_SY_B!$CU333-1,"")</f>
        <v/>
      </c>
      <c r="AT333" s="173" t="str">
        <f>IFERROR(Inv_SY_B!AT364/Inv_SY_B!$CU333-1,"")</f>
        <v/>
      </c>
      <c r="AU333" s="173" t="str">
        <f>IFERROR(Inv_SY_B!AU364/Inv_SY_B!$CU333-1,"")</f>
        <v/>
      </c>
      <c r="AV333" s="173" t="str">
        <f>IFERROR(Inv_SY_B!AV364/Inv_SY_B!$CU333-1,"")</f>
        <v/>
      </c>
      <c r="AW333" s="173" t="str">
        <f>IFERROR(Inv_SY_B!AW364/Inv_SY_B!$CU333-1,"")</f>
        <v/>
      </c>
      <c r="AX333" s="173" t="str">
        <f>IFERROR(Inv_SY_B!AX364/Inv_SY_B!$CU333-1,"")</f>
        <v/>
      </c>
      <c r="AY333" s="173" t="str">
        <f>IFERROR(Inv_SY_B!AY364/Inv_SY_B!$CU333-1,"")</f>
        <v/>
      </c>
      <c r="AZ333" s="173" t="str">
        <f>IFERROR(Inv_SY_B!AZ364/Inv_SY_B!$CU333-1,"")</f>
        <v/>
      </c>
      <c r="BA333" s="173" t="str">
        <f>IFERROR(Inv_SY_B!BA364/Inv_SY_B!$CU333-1,"")</f>
        <v/>
      </c>
      <c r="BB333" s="173" t="str">
        <f>IFERROR(Inv_SY_B!BB364/Inv_SY_B!$CU333-1,"")</f>
        <v/>
      </c>
      <c r="BC333" s="173" t="str">
        <f>IFERROR(Inv_SY_B!BC364/Inv_SY_B!$CU333-1,"")</f>
        <v/>
      </c>
      <c r="BD333" s="173" t="str">
        <f>IFERROR(Inv_SY_B!BD364/Inv_SY_B!$CU333-1,"")</f>
        <v/>
      </c>
      <c r="BE333" s="173" t="str">
        <f>IFERROR(Inv_SY_B!BE364/Inv_SY_B!$CU333-1,"")</f>
        <v/>
      </c>
      <c r="BF333" s="173" t="str">
        <f>IFERROR(Inv_SY_B!BF364/Inv_SY_B!$CU333-1,"")</f>
        <v/>
      </c>
      <c r="BG333" s="173" t="str">
        <f>IFERROR(Inv_SY_B!BG364/Inv_SY_B!$CU333-1,"")</f>
        <v/>
      </c>
      <c r="BH333" s="173" t="str">
        <f>IFERROR(Inv_SY_B!BH364/Inv_SY_B!$CU333-1,"")</f>
        <v/>
      </c>
      <c r="BI333" s="173" t="str">
        <f>IFERROR(Inv_SY_B!BI364/Inv_SY_B!$CU333-1,"")</f>
        <v/>
      </c>
      <c r="BJ333" s="173" t="str">
        <f>IFERROR(Inv_SY_B!BJ364/Inv_SY_B!$CU333-1,"")</f>
        <v/>
      </c>
      <c r="BK333" s="173" t="str">
        <f>IFERROR(Inv_SY_B!BK364/Inv_SY_B!$CU333-1,"")</f>
        <v/>
      </c>
      <c r="BL333" s="173" t="str">
        <f>IFERROR(Inv_SY_B!BL364/Inv_SY_B!$CU333-1,"")</f>
        <v/>
      </c>
      <c r="BM333" s="173" t="str">
        <f>IFERROR(Inv_SY_B!BM364/Inv_SY_B!$CU333-1,"")</f>
        <v/>
      </c>
      <c r="BN333" s="173" t="str">
        <f>IFERROR(Inv_SY_B!BN364/Inv_SY_B!$CU333-1,"")</f>
        <v/>
      </c>
      <c r="BO333" s="173" t="str">
        <f>IFERROR(Inv_SY_B!BO364/Inv_SY_B!$CU333-1,"")</f>
        <v/>
      </c>
      <c r="BP333" s="173" t="str">
        <f>IFERROR(Inv_SY_B!BP364/Inv_SY_B!$CU333-1,"")</f>
        <v/>
      </c>
      <c r="BQ333" s="173" t="str">
        <f>IFERROR(Inv_SY_B!BQ364/Inv_SY_B!$CU333-1,"")</f>
        <v/>
      </c>
      <c r="BR333" s="173" t="str">
        <f>IFERROR(Inv_SY_B!BR364/Inv_SY_B!$CU333-1,"")</f>
        <v/>
      </c>
      <c r="BS333" s="173" t="str">
        <f>IFERROR(Inv_SY_B!BS364/Inv_SY_B!$CU333-1,"")</f>
        <v/>
      </c>
      <c r="BT333" s="173" t="str">
        <f>IFERROR(Inv_SY_B!BT364/Inv_SY_B!$CU333-1,"")</f>
        <v/>
      </c>
      <c r="BU333" s="173" t="str">
        <f>IFERROR(Inv_SY_B!BU364/Inv_SY_B!$CU333-1,"")</f>
        <v/>
      </c>
      <c r="BV333" s="173" t="str">
        <f>IFERROR(Inv_SY_B!BV364/Inv_SY_B!$CU333-1,"")</f>
        <v/>
      </c>
      <c r="BW333" s="173" t="str">
        <f>IFERROR(Inv_SY_B!BW364/Inv_SY_B!$CU333-1,"")</f>
        <v/>
      </c>
      <c r="BX333" s="173" t="str">
        <f>IFERROR(Inv_SY_B!BX364/Inv_SY_B!$CU333-1,"")</f>
        <v/>
      </c>
      <c r="BY333" s="173" t="str">
        <f>IFERROR(Inv_SY_B!BY364/Inv_SY_B!$CU333-1,"")</f>
        <v/>
      </c>
      <c r="BZ333" s="173" t="str">
        <f>IFERROR(Inv_SY_B!BZ364/Inv_SY_B!$CU333-1,"")</f>
        <v/>
      </c>
      <c r="CA333" s="173" t="str">
        <f>IFERROR(Inv_SY_B!CA364/Inv_SY_B!$CU333-1,"")</f>
        <v/>
      </c>
      <c r="CB333" s="173" t="str">
        <f>IFERROR(Inv_SY_B!CB364/Inv_SY_B!$CU333-1,"")</f>
        <v/>
      </c>
      <c r="CC333" s="173" t="str">
        <f>IFERROR(Inv_SY_B!CC364/Inv_SY_B!$CU333-1,"")</f>
        <v/>
      </c>
      <c r="CD333" s="173" t="str">
        <f>IFERROR(Inv_SY_B!CD364/Inv_SY_B!$CU333-1,"")</f>
        <v/>
      </c>
      <c r="CE333" s="173" t="str">
        <f>IFERROR(Inv_SY_B!CE364/Inv_SY_B!$CU333-1,"")</f>
        <v/>
      </c>
      <c r="CF333" s="173" t="str">
        <f>IFERROR(Inv_SY_B!CF364/Inv_SY_B!$CU333-1,"")</f>
        <v/>
      </c>
      <c r="CG333" s="173" t="str">
        <f>IFERROR(Inv_SY_B!CG364/Inv_SY_B!$CU333-1,"")</f>
        <v/>
      </c>
      <c r="CH333" s="173" t="str">
        <f>IFERROR(Inv_SY_B!CH364/Inv_SY_B!$CU333-1,"")</f>
        <v/>
      </c>
      <c r="CI333" s="173" t="str">
        <f>IFERROR(Inv_SY_B!CI364/Inv_SY_B!$CU333-1,"")</f>
        <v/>
      </c>
      <c r="CJ333" s="173" t="str">
        <f>IFERROR(Inv_SY_B!CJ364/Inv_SY_B!$CU333-1,"")</f>
        <v/>
      </c>
      <c r="CK333" s="173" t="str">
        <f>IFERROR(Inv_SY_B!CK364/Inv_SY_B!$CU333-1,"")</f>
        <v/>
      </c>
      <c r="CL333" s="173" t="str">
        <f>IFERROR(Inv_SY_B!CL364/Inv_SY_B!$CU333-1,"")</f>
        <v/>
      </c>
      <c r="CM333" s="173" t="str">
        <f>IFERROR(Inv_SY_B!CM364/Inv_SY_B!$CU333-1,"")</f>
        <v/>
      </c>
      <c r="CN333" s="173" t="str">
        <f>IFERROR(Inv_SY_B!CN364/Inv_SY_B!$CU333-1,"")</f>
        <v/>
      </c>
      <c r="CO333" s="173" t="str">
        <f>IFERROR(Inv_SY_B!CO364/Inv_SY_B!$CU333-1,"")</f>
        <v/>
      </c>
      <c r="CP333" s="173" t="str">
        <f>IFERROR(Inv_SY_B!CP364/Inv_SY_B!$CU333-1,"")</f>
        <v/>
      </c>
      <c r="CQ333" s="173" t="str">
        <f>IFERROR(Inv_SY_B!CQ364/Inv_SY_B!$CU333-1,"")</f>
        <v/>
      </c>
      <c r="CR333" s="173" t="str">
        <f>IFERROR(Inv_SY_B!CR364/Inv_SY_B!$CU333-1,"")</f>
        <v/>
      </c>
      <c r="CS333" s="173" t="str">
        <f>IFERROR(Inv_SY_B!CS364/Inv_SY_B!$CU333-1,"")</f>
        <v/>
      </c>
      <c r="CT333" s="173" t="str">
        <f>IFERROR(Inv_SY_B!CT364/Inv_SY_B!$CU333-1,"")</f>
        <v/>
      </c>
      <c r="CU333" s="173"/>
      <c r="CV333" s="173"/>
      <c r="CW333" s="173"/>
      <c r="CX333" s="173"/>
    </row>
    <row r="334" spans="2:102">
      <c r="B334" s="164">
        <f t="shared" si="6"/>
        <v>46026</v>
      </c>
      <c r="C334" s="173" t="str">
        <f>IFERROR(Inv_SY_B!C365/Inv_SY_B!$CU334-1,"")</f>
        <v/>
      </c>
      <c r="D334" s="173" t="str">
        <f>IFERROR(Inv_SY_B!D365/Inv_SY_B!$CU334-1,"")</f>
        <v/>
      </c>
      <c r="E334" s="173" t="str">
        <f>IFERROR(Inv_SY_B!E365/Inv_SY_B!$CU334-1,"")</f>
        <v/>
      </c>
      <c r="F334" s="173" t="str">
        <f>IFERROR(Inv_SY_B!F365/Inv_SY_B!$CU334-1,"")</f>
        <v/>
      </c>
      <c r="G334" s="173" t="str">
        <f>IFERROR(Inv_SY_B!G365/Inv_SY_B!$CU334-1,"")</f>
        <v/>
      </c>
      <c r="H334" s="173" t="str">
        <f>IFERROR(Inv_SY_B!H365/Inv_SY_B!$CU334-1,"")</f>
        <v/>
      </c>
      <c r="I334" s="173" t="str">
        <f>IFERROR(Inv_SY_B!I365/Inv_SY_B!$CU334-1,"")</f>
        <v/>
      </c>
      <c r="J334" s="173" t="str">
        <f>IFERROR(Inv_SY_B!J365/Inv_SY_B!$CU334-1,"")</f>
        <v/>
      </c>
      <c r="K334" s="173" t="str">
        <f>IFERROR(Inv_SY_B!K365/Inv_SY_B!$CU334-1,"")</f>
        <v/>
      </c>
      <c r="L334" s="173" t="str">
        <f>IFERROR(Inv_SY_B!L365/Inv_SY_B!$CU334-1,"")</f>
        <v/>
      </c>
      <c r="M334" s="173" t="str">
        <f>IFERROR(Inv_SY_B!M365/Inv_SY_B!$CU334-1,"")</f>
        <v/>
      </c>
      <c r="N334" s="173" t="str">
        <f>IFERROR(Inv_SY_B!N365/Inv_SY_B!$CU334-1,"")</f>
        <v/>
      </c>
      <c r="O334" s="173" t="str">
        <f>IFERROR(Inv_SY_B!O365/Inv_SY_B!$CU334-1,"")</f>
        <v/>
      </c>
      <c r="P334" s="173" t="str">
        <f>IFERROR(Inv_SY_B!P365/Inv_SY_B!$CU334-1,"")</f>
        <v/>
      </c>
      <c r="Q334" s="173" t="str">
        <f>IFERROR(Inv_SY_B!Q365/Inv_SY_B!$CU334-1,"")</f>
        <v/>
      </c>
      <c r="R334" s="173" t="str">
        <f>IFERROR(Inv_SY_B!R365/Inv_SY_B!$CU334-1,"")</f>
        <v/>
      </c>
      <c r="S334" s="173" t="str">
        <f>IFERROR(Inv_SY_B!S365/Inv_SY_B!$CU334-1,"")</f>
        <v/>
      </c>
      <c r="T334" s="173" t="str">
        <f>IFERROR(Inv_SY_B!T365/Inv_SY_B!$CU334-1,"")</f>
        <v/>
      </c>
      <c r="U334" s="173" t="str">
        <f>IFERROR(Inv_SY_B!U365/Inv_SY_B!$CU334-1,"")</f>
        <v/>
      </c>
      <c r="V334" s="173" t="str">
        <f>IFERROR(Inv_SY_B!V365/Inv_SY_B!$CU334-1,"")</f>
        <v/>
      </c>
      <c r="W334" s="173" t="str">
        <f>IFERROR(Inv_SY_B!W365/Inv_SY_B!$CU334-1,"")</f>
        <v/>
      </c>
      <c r="X334" s="173" t="str">
        <f>IFERROR(Inv_SY_B!X365/Inv_SY_B!$CU334-1,"")</f>
        <v/>
      </c>
      <c r="Y334" s="173" t="str">
        <f>IFERROR(Inv_SY_B!Y365/Inv_SY_B!$CU334-1,"")</f>
        <v/>
      </c>
      <c r="Z334" s="173" t="str">
        <f>IFERROR(Inv_SY_B!Z365/Inv_SY_B!$CU334-1,"")</f>
        <v/>
      </c>
      <c r="AA334" s="173" t="str">
        <f>IFERROR(Inv_SY_B!AA365/Inv_SY_B!$CU334-1,"")</f>
        <v/>
      </c>
      <c r="AB334" s="173" t="str">
        <f>IFERROR(Inv_SY_B!AB365/Inv_SY_B!$CU334-1,"")</f>
        <v/>
      </c>
      <c r="AC334" s="173" t="str">
        <f>IFERROR(Inv_SY_B!AC365/Inv_SY_B!$CU334-1,"")</f>
        <v/>
      </c>
      <c r="AD334" s="173" t="str">
        <f>IFERROR(Inv_SY_B!AD365/Inv_SY_B!$CU334-1,"")</f>
        <v/>
      </c>
      <c r="AE334" s="173" t="str">
        <f>IFERROR(Inv_SY_B!AE365/Inv_SY_B!$CU334-1,"")</f>
        <v/>
      </c>
      <c r="AF334" s="173" t="str">
        <f>IFERROR(Inv_SY_B!AF365/Inv_SY_B!$CU334-1,"")</f>
        <v/>
      </c>
      <c r="AG334" s="173" t="str">
        <f>IFERROR(Inv_SY_B!AG365/Inv_SY_B!$CU334-1,"")</f>
        <v/>
      </c>
      <c r="AH334" s="173" t="str">
        <f>IFERROR(Inv_SY_B!AH365/Inv_SY_B!$CU334-1,"")</f>
        <v/>
      </c>
      <c r="AI334" s="173" t="str">
        <f>IFERROR(Inv_SY_B!AI365/Inv_SY_B!$CU334-1,"")</f>
        <v/>
      </c>
      <c r="AJ334" s="173" t="str">
        <f>IFERROR(Inv_SY_B!AJ365/Inv_SY_B!$CU334-1,"")</f>
        <v/>
      </c>
      <c r="AK334" s="173" t="str">
        <f>IFERROR(Inv_SY_B!AK365/Inv_SY_B!$CU334-1,"")</f>
        <v/>
      </c>
      <c r="AL334" s="173" t="str">
        <f>IFERROR(Inv_SY_B!AL365/Inv_SY_B!$CU334-1,"")</f>
        <v/>
      </c>
      <c r="AM334" s="173" t="str">
        <f>IFERROR(Inv_SY_B!AM365/Inv_SY_B!$CU334-1,"")</f>
        <v/>
      </c>
      <c r="AN334" s="173" t="str">
        <f>IFERROR(Inv_SY_B!AN365/Inv_SY_B!$CU334-1,"")</f>
        <v/>
      </c>
      <c r="AO334" s="173" t="str">
        <f>IFERROR(Inv_SY_B!AO365/Inv_SY_B!$CU334-1,"")</f>
        <v/>
      </c>
      <c r="AP334" s="173" t="str">
        <f>IFERROR(Inv_SY_B!AP365/Inv_SY_B!$CU334-1,"")</f>
        <v/>
      </c>
      <c r="AQ334" s="173" t="str">
        <f>IFERROR(Inv_SY_B!AQ365/Inv_SY_B!$CU334-1,"")</f>
        <v/>
      </c>
      <c r="AR334" s="173" t="str">
        <f>IFERROR(Inv_SY_B!AR365/Inv_SY_B!$CU334-1,"")</f>
        <v/>
      </c>
      <c r="AS334" s="173" t="str">
        <f>IFERROR(Inv_SY_B!AS365/Inv_SY_B!$CU334-1,"")</f>
        <v/>
      </c>
      <c r="AT334" s="173" t="str">
        <f>IFERROR(Inv_SY_B!AT365/Inv_SY_B!$CU334-1,"")</f>
        <v/>
      </c>
      <c r="AU334" s="173" t="str">
        <f>IFERROR(Inv_SY_B!AU365/Inv_SY_B!$CU334-1,"")</f>
        <v/>
      </c>
      <c r="AV334" s="173" t="str">
        <f>IFERROR(Inv_SY_B!AV365/Inv_SY_B!$CU334-1,"")</f>
        <v/>
      </c>
      <c r="AW334" s="173" t="str">
        <f>IFERROR(Inv_SY_B!AW365/Inv_SY_B!$CU334-1,"")</f>
        <v/>
      </c>
      <c r="AX334" s="173" t="str">
        <f>IFERROR(Inv_SY_B!AX365/Inv_SY_B!$CU334-1,"")</f>
        <v/>
      </c>
      <c r="AY334" s="173" t="str">
        <f>IFERROR(Inv_SY_B!AY365/Inv_SY_B!$CU334-1,"")</f>
        <v/>
      </c>
      <c r="AZ334" s="173" t="str">
        <f>IFERROR(Inv_SY_B!AZ365/Inv_SY_B!$CU334-1,"")</f>
        <v/>
      </c>
      <c r="BA334" s="173" t="str">
        <f>IFERROR(Inv_SY_B!BA365/Inv_SY_B!$CU334-1,"")</f>
        <v/>
      </c>
      <c r="BB334" s="173" t="str">
        <f>IFERROR(Inv_SY_B!BB365/Inv_SY_B!$CU334-1,"")</f>
        <v/>
      </c>
      <c r="BC334" s="173" t="str">
        <f>IFERROR(Inv_SY_B!BC365/Inv_SY_B!$CU334-1,"")</f>
        <v/>
      </c>
      <c r="BD334" s="173" t="str">
        <f>IFERROR(Inv_SY_B!BD365/Inv_SY_B!$CU334-1,"")</f>
        <v/>
      </c>
      <c r="BE334" s="173" t="str">
        <f>IFERROR(Inv_SY_B!BE365/Inv_SY_B!$CU334-1,"")</f>
        <v/>
      </c>
      <c r="BF334" s="173" t="str">
        <f>IFERROR(Inv_SY_B!BF365/Inv_SY_B!$CU334-1,"")</f>
        <v/>
      </c>
      <c r="BG334" s="173" t="str">
        <f>IFERROR(Inv_SY_B!BG365/Inv_SY_B!$CU334-1,"")</f>
        <v/>
      </c>
      <c r="BH334" s="173" t="str">
        <f>IFERROR(Inv_SY_B!BH365/Inv_SY_B!$CU334-1,"")</f>
        <v/>
      </c>
      <c r="BI334" s="173" t="str">
        <f>IFERROR(Inv_SY_B!BI365/Inv_SY_B!$CU334-1,"")</f>
        <v/>
      </c>
      <c r="BJ334" s="173" t="str">
        <f>IFERROR(Inv_SY_B!BJ365/Inv_SY_B!$CU334-1,"")</f>
        <v/>
      </c>
      <c r="BK334" s="173" t="str">
        <f>IFERROR(Inv_SY_B!BK365/Inv_SY_B!$CU334-1,"")</f>
        <v/>
      </c>
      <c r="BL334" s="173" t="str">
        <f>IFERROR(Inv_SY_B!BL365/Inv_SY_B!$CU334-1,"")</f>
        <v/>
      </c>
      <c r="BM334" s="173" t="str">
        <f>IFERROR(Inv_SY_B!BM365/Inv_SY_B!$CU334-1,"")</f>
        <v/>
      </c>
      <c r="BN334" s="173" t="str">
        <f>IFERROR(Inv_SY_B!BN365/Inv_SY_B!$CU334-1,"")</f>
        <v/>
      </c>
      <c r="BO334" s="173" t="str">
        <f>IFERROR(Inv_SY_B!BO365/Inv_SY_B!$CU334-1,"")</f>
        <v/>
      </c>
      <c r="BP334" s="173" t="str">
        <f>IFERROR(Inv_SY_B!BP365/Inv_SY_B!$CU334-1,"")</f>
        <v/>
      </c>
      <c r="BQ334" s="173" t="str">
        <f>IFERROR(Inv_SY_B!BQ365/Inv_SY_B!$CU334-1,"")</f>
        <v/>
      </c>
      <c r="BR334" s="173" t="str">
        <f>IFERROR(Inv_SY_B!BR365/Inv_SY_B!$CU334-1,"")</f>
        <v/>
      </c>
      <c r="BS334" s="173" t="str">
        <f>IFERROR(Inv_SY_B!BS365/Inv_SY_B!$CU334-1,"")</f>
        <v/>
      </c>
      <c r="BT334" s="173" t="str">
        <f>IFERROR(Inv_SY_B!BT365/Inv_SY_B!$CU334-1,"")</f>
        <v/>
      </c>
      <c r="BU334" s="173" t="str">
        <f>IFERROR(Inv_SY_B!BU365/Inv_SY_B!$CU334-1,"")</f>
        <v/>
      </c>
      <c r="BV334" s="173" t="str">
        <f>IFERROR(Inv_SY_B!BV365/Inv_SY_B!$CU334-1,"")</f>
        <v/>
      </c>
      <c r="BW334" s="173" t="str">
        <f>IFERROR(Inv_SY_B!BW365/Inv_SY_B!$CU334-1,"")</f>
        <v/>
      </c>
      <c r="BX334" s="173" t="str">
        <f>IFERROR(Inv_SY_B!BX365/Inv_SY_B!$CU334-1,"")</f>
        <v/>
      </c>
      <c r="BY334" s="173" t="str">
        <f>IFERROR(Inv_SY_B!BY365/Inv_SY_B!$CU334-1,"")</f>
        <v/>
      </c>
      <c r="BZ334" s="173" t="str">
        <f>IFERROR(Inv_SY_B!BZ365/Inv_SY_B!$CU334-1,"")</f>
        <v/>
      </c>
      <c r="CA334" s="173" t="str">
        <f>IFERROR(Inv_SY_B!CA365/Inv_SY_B!$CU334-1,"")</f>
        <v/>
      </c>
      <c r="CB334" s="173" t="str">
        <f>IFERROR(Inv_SY_B!CB365/Inv_SY_B!$CU334-1,"")</f>
        <v/>
      </c>
      <c r="CC334" s="173" t="str">
        <f>IFERROR(Inv_SY_B!CC365/Inv_SY_B!$CU334-1,"")</f>
        <v/>
      </c>
      <c r="CD334" s="173" t="str">
        <f>IFERROR(Inv_SY_B!CD365/Inv_SY_B!$CU334-1,"")</f>
        <v/>
      </c>
      <c r="CE334" s="173" t="str">
        <f>IFERROR(Inv_SY_B!CE365/Inv_SY_B!$CU334-1,"")</f>
        <v/>
      </c>
      <c r="CF334" s="173" t="str">
        <f>IFERROR(Inv_SY_B!CF365/Inv_SY_B!$CU334-1,"")</f>
        <v/>
      </c>
      <c r="CG334" s="173" t="str">
        <f>IFERROR(Inv_SY_B!CG365/Inv_SY_B!$CU334-1,"")</f>
        <v/>
      </c>
      <c r="CH334" s="173" t="str">
        <f>IFERROR(Inv_SY_B!CH365/Inv_SY_B!$CU334-1,"")</f>
        <v/>
      </c>
      <c r="CI334" s="173" t="str">
        <f>IFERROR(Inv_SY_B!CI365/Inv_SY_B!$CU334-1,"")</f>
        <v/>
      </c>
      <c r="CJ334" s="173" t="str">
        <f>IFERROR(Inv_SY_B!CJ365/Inv_SY_B!$CU334-1,"")</f>
        <v/>
      </c>
      <c r="CK334" s="173" t="str">
        <f>IFERROR(Inv_SY_B!CK365/Inv_SY_B!$CU334-1,"")</f>
        <v/>
      </c>
      <c r="CL334" s="173" t="str">
        <f>IFERROR(Inv_SY_B!CL365/Inv_SY_B!$CU334-1,"")</f>
        <v/>
      </c>
      <c r="CM334" s="173" t="str">
        <f>IFERROR(Inv_SY_B!CM365/Inv_SY_B!$CU334-1,"")</f>
        <v/>
      </c>
      <c r="CN334" s="173" t="str">
        <f>IFERROR(Inv_SY_B!CN365/Inv_SY_B!$CU334-1,"")</f>
        <v/>
      </c>
      <c r="CO334" s="173" t="str">
        <f>IFERROR(Inv_SY_B!CO365/Inv_SY_B!$CU334-1,"")</f>
        <v/>
      </c>
      <c r="CP334" s="173" t="str">
        <f>IFERROR(Inv_SY_B!CP365/Inv_SY_B!$CU334-1,"")</f>
        <v/>
      </c>
      <c r="CQ334" s="173" t="str">
        <f>IFERROR(Inv_SY_B!CQ365/Inv_SY_B!$CU334-1,"")</f>
        <v/>
      </c>
      <c r="CR334" s="173" t="str">
        <f>IFERROR(Inv_SY_B!CR365/Inv_SY_B!$CU334-1,"")</f>
        <v/>
      </c>
      <c r="CS334" s="173" t="str">
        <f>IFERROR(Inv_SY_B!CS365/Inv_SY_B!$CU334-1,"")</f>
        <v/>
      </c>
      <c r="CT334" s="173" t="str">
        <f>IFERROR(Inv_SY_B!CT365/Inv_SY_B!$CU334-1,"")</f>
        <v/>
      </c>
      <c r="CU334" s="173"/>
      <c r="CV334" s="173"/>
      <c r="CW334" s="173"/>
      <c r="CX334" s="173"/>
    </row>
    <row r="335" spans="2:102">
      <c r="B335" s="164">
        <f t="shared" si="6"/>
        <v>46027</v>
      </c>
      <c r="C335" s="173" t="str">
        <f>IFERROR(Inv_SY_B!C366/Inv_SY_B!$CU335-1,"")</f>
        <v/>
      </c>
      <c r="D335" s="173" t="str">
        <f>IFERROR(Inv_SY_B!D366/Inv_SY_B!$CU335-1,"")</f>
        <v/>
      </c>
      <c r="E335" s="173" t="str">
        <f>IFERROR(Inv_SY_B!E366/Inv_SY_B!$CU335-1,"")</f>
        <v/>
      </c>
      <c r="F335" s="173" t="str">
        <f>IFERROR(Inv_SY_B!F366/Inv_SY_B!$CU335-1,"")</f>
        <v/>
      </c>
      <c r="G335" s="173" t="str">
        <f>IFERROR(Inv_SY_B!G366/Inv_SY_B!$CU335-1,"")</f>
        <v/>
      </c>
      <c r="H335" s="173" t="str">
        <f>IFERROR(Inv_SY_B!H366/Inv_SY_B!$CU335-1,"")</f>
        <v/>
      </c>
      <c r="I335" s="173" t="str">
        <f>IFERROR(Inv_SY_B!I366/Inv_SY_B!$CU335-1,"")</f>
        <v/>
      </c>
      <c r="J335" s="173" t="str">
        <f>IFERROR(Inv_SY_B!J366/Inv_SY_B!$CU335-1,"")</f>
        <v/>
      </c>
      <c r="K335" s="173" t="str">
        <f>IFERROR(Inv_SY_B!K366/Inv_SY_B!$CU335-1,"")</f>
        <v/>
      </c>
      <c r="L335" s="173" t="str">
        <f>IFERROR(Inv_SY_B!L366/Inv_SY_B!$CU335-1,"")</f>
        <v/>
      </c>
      <c r="M335" s="173" t="str">
        <f>IFERROR(Inv_SY_B!M366/Inv_SY_B!$CU335-1,"")</f>
        <v/>
      </c>
      <c r="N335" s="173" t="str">
        <f>IFERROR(Inv_SY_B!N366/Inv_SY_B!$CU335-1,"")</f>
        <v/>
      </c>
      <c r="O335" s="173" t="str">
        <f>IFERROR(Inv_SY_B!O366/Inv_SY_B!$CU335-1,"")</f>
        <v/>
      </c>
      <c r="P335" s="173" t="str">
        <f>IFERROR(Inv_SY_B!P366/Inv_SY_B!$CU335-1,"")</f>
        <v/>
      </c>
      <c r="Q335" s="173" t="str">
        <f>IFERROR(Inv_SY_B!Q366/Inv_SY_B!$CU335-1,"")</f>
        <v/>
      </c>
      <c r="R335" s="173" t="str">
        <f>IFERROR(Inv_SY_B!R366/Inv_SY_B!$CU335-1,"")</f>
        <v/>
      </c>
      <c r="S335" s="173" t="str">
        <f>IFERROR(Inv_SY_B!S366/Inv_SY_B!$CU335-1,"")</f>
        <v/>
      </c>
      <c r="T335" s="173" t="str">
        <f>IFERROR(Inv_SY_B!T366/Inv_SY_B!$CU335-1,"")</f>
        <v/>
      </c>
      <c r="U335" s="173" t="str">
        <f>IFERROR(Inv_SY_B!U366/Inv_SY_B!$CU335-1,"")</f>
        <v/>
      </c>
      <c r="V335" s="173" t="str">
        <f>IFERROR(Inv_SY_B!V366/Inv_SY_B!$CU335-1,"")</f>
        <v/>
      </c>
      <c r="W335" s="173" t="str">
        <f>IFERROR(Inv_SY_B!W366/Inv_SY_B!$CU335-1,"")</f>
        <v/>
      </c>
      <c r="X335" s="173" t="str">
        <f>IFERROR(Inv_SY_B!X366/Inv_SY_B!$CU335-1,"")</f>
        <v/>
      </c>
      <c r="Y335" s="173" t="str">
        <f>IFERROR(Inv_SY_B!Y366/Inv_SY_B!$CU335-1,"")</f>
        <v/>
      </c>
      <c r="Z335" s="173" t="str">
        <f>IFERROR(Inv_SY_B!Z366/Inv_SY_B!$CU335-1,"")</f>
        <v/>
      </c>
      <c r="AA335" s="173" t="str">
        <f>IFERROR(Inv_SY_B!AA366/Inv_SY_B!$CU335-1,"")</f>
        <v/>
      </c>
      <c r="AB335" s="173" t="str">
        <f>IFERROR(Inv_SY_B!AB366/Inv_SY_B!$CU335-1,"")</f>
        <v/>
      </c>
      <c r="AC335" s="173" t="str">
        <f>IFERROR(Inv_SY_B!AC366/Inv_SY_B!$CU335-1,"")</f>
        <v/>
      </c>
      <c r="AD335" s="173" t="str">
        <f>IFERROR(Inv_SY_B!AD366/Inv_SY_B!$CU335-1,"")</f>
        <v/>
      </c>
      <c r="AE335" s="173" t="str">
        <f>IFERROR(Inv_SY_B!AE366/Inv_SY_B!$CU335-1,"")</f>
        <v/>
      </c>
      <c r="AF335" s="173" t="str">
        <f>IFERROR(Inv_SY_B!AF366/Inv_SY_B!$CU335-1,"")</f>
        <v/>
      </c>
      <c r="AG335" s="173" t="str">
        <f>IFERROR(Inv_SY_B!AG366/Inv_SY_B!$CU335-1,"")</f>
        <v/>
      </c>
      <c r="AH335" s="173" t="str">
        <f>IFERROR(Inv_SY_B!AH366/Inv_SY_B!$CU335-1,"")</f>
        <v/>
      </c>
      <c r="AI335" s="173" t="str">
        <f>IFERROR(Inv_SY_B!AI366/Inv_SY_B!$CU335-1,"")</f>
        <v/>
      </c>
      <c r="AJ335" s="173" t="str">
        <f>IFERROR(Inv_SY_B!AJ366/Inv_SY_B!$CU335-1,"")</f>
        <v/>
      </c>
      <c r="AK335" s="173" t="str">
        <f>IFERROR(Inv_SY_B!AK366/Inv_SY_B!$CU335-1,"")</f>
        <v/>
      </c>
      <c r="AL335" s="173" t="str">
        <f>IFERROR(Inv_SY_B!AL366/Inv_SY_B!$CU335-1,"")</f>
        <v/>
      </c>
      <c r="AM335" s="173" t="str">
        <f>IFERROR(Inv_SY_B!AM366/Inv_SY_B!$CU335-1,"")</f>
        <v/>
      </c>
      <c r="AN335" s="173" t="str">
        <f>IFERROR(Inv_SY_B!AN366/Inv_SY_B!$CU335-1,"")</f>
        <v/>
      </c>
      <c r="AO335" s="173" t="str">
        <f>IFERROR(Inv_SY_B!AO366/Inv_SY_B!$CU335-1,"")</f>
        <v/>
      </c>
      <c r="AP335" s="173" t="str">
        <f>IFERROR(Inv_SY_B!AP366/Inv_SY_B!$CU335-1,"")</f>
        <v/>
      </c>
      <c r="AQ335" s="173" t="str">
        <f>IFERROR(Inv_SY_B!AQ366/Inv_SY_B!$CU335-1,"")</f>
        <v/>
      </c>
      <c r="AR335" s="173" t="str">
        <f>IFERROR(Inv_SY_B!AR366/Inv_SY_B!$CU335-1,"")</f>
        <v/>
      </c>
      <c r="AS335" s="173" t="str">
        <f>IFERROR(Inv_SY_B!AS366/Inv_SY_B!$CU335-1,"")</f>
        <v/>
      </c>
      <c r="AT335" s="173" t="str">
        <f>IFERROR(Inv_SY_B!AT366/Inv_SY_B!$CU335-1,"")</f>
        <v/>
      </c>
      <c r="AU335" s="173" t="str">
        <f>IFERROR(Inv_SY_B!AU366/Inv_SY_B!$CU335-1,"")</f>
        <v/>
      </c>
      <c r="AV335" s="173" t="str">
        <f>IFERROR(Inv_SY_B!AV366/Inv_SY_B!$CU335-1,"")</f>
        <v/>
      </c>
      <c r="AW335" s="173" t="str">
        <f>IFERROR(Inv_SY_B!AW366/Inv_SY_B!$CU335-1,"")</f>
        <v/>
      </c>
      <c r="AX335" s="173" t="str">
        <f>IFERROR(Inv_SY_B!AX366/Inv_SY_B!$CU335-1,"")</f>
        <v/>
      </c>
      <c r="AY335" s="173" t="str">
        <f>IFERROR(Inv_SY_B!AY366/Inv_SY_B!$CU335-1,"")</f>
        <v/>
      </c>
      <c r="AZ335" s="173" t="str">
        <f>IFERROR(Inv_SY_B!AZ366/Inv_SY_B!$CU335-1,"")</f>
        <v/>
      </c>
      <c r="BA335" s="173" t="str">
        <f>IFERROR(Inv_SY_B!BA366/Inv_SY_B!$CU335-1,"")</f>
        <v/>
      </c>
      <c r="BB335" s="173" t="str">
        <f>IFERROR(Inv_SY_B!BB366/Inv_SY_B!$CU335-1,"")</f>
        <v/>
      </c>
      <c r="BC335" s="173" t="str">
        <f>IFERROR(Inv_SY_B!BC366/Inv_SY_B!$CU335-1,"")</f>
        <v/>
      </c>
      <c r="BD335" s="173" t="str">
        <f>IFERROR(Inv_SY_B!BD366/Inv_SY_B!$CU335-1,"")</f>
        <v/>
      </c>
      <c r="BE335" s="173" t="str">
        <f>IFERROR(Inv_SY_B!BE366/Inv_SY_B!$CU335-1,"")</f>
        <v/>
      </c>
      <c r="BF335" s="173" t="str">
        <f>IFERROR(Inv_SY_B!BF366/Inv_SY_B!$CU335-1,"")</f>
        <v/>
      </c>
      <c r="BG335" s="173" t="str">
        <f>IFERROR(Inv_SY_B!BG366/Inv_SY_B!$CU335-1,"")</f>
        <v/>
      </c>
      <c r="BH335" s="173" t="str">
        <f>IFERROR(Inv_SY_B!BH366/Inv_SY_B!$CU335-1,"")</f>
        <v/>
      </c>
      <c r="BI335" s="173" t="str">
        <f>IFERROR(Inv_SY_B!BI366/Inv_SY_B!$CU335-1,"")</f>
        <v/>
      </c>
      <c r="BJ335" s="173" t="str">
        <f>IFERROR(Inv_SY_B!BJ366/Inv_SY_B!$CU335-1,"")</f>
        <v/>
      </c>
      <c r="BK335" s="173" t="str">
        <f>IFERROR(Inv_SY_B!BK366/Inv_SY_B!$CU335-1,"")</f>
        <v/>
      </c>
      <c r="BL335" s="173" t="str">
        <f>IFERROR(Inv_SY_B!BL366/Inv_SY_B!$CU335-1,"")</f>
        <v/>
      </c>
      <c r="BM335" s="173" t="str">
        <f>IFERROR(Inv_SY_B!BM366/Inv_SY_B!$CU335-1,"")</f>
        <v/>
      </c>
      <c r="BN335" s="173" t="str">
        <f>IFERROR(Inv_SY_B!BN366/Inv_SY_B!$CU335-1,"")</f>
        <v/>
      </c>
      <c r="BO335" s="173" t="str">
        <f>IFERROR(Inv_SY_B!BO366/Inv_SY_B!$CU335-1,"")</f>
        <v/>
      </c>
      <c r="BP335" s="173" t="str">
        <f>IFERROR(Inv_SY_B!BP366/Inv_SY_B!$CU335-1,"")</f>
        <v/>
      </c>
      <c r="BQ335" s="173" t="str">
        <f>IFERROR(Inv_SY_B!BQ366/Inv_SY_B!$CU335-1,"")</f>
        <v/>
      </c>
      <c r="BR335" s="173" t="str">
        <f>IFERROR(Inv_SY_B!BR366/Inv_SY_B!$CU335-1,"")</f>
        <v/>
      </c>
      <c r="BS335" s="173" t="str">
        <f>IFERROR(Inv_SY_B!BS366/Inv_SY_B!$CU335-1,"")</f>
        <v/>
      </c>
      <c r="BT335" s="173" t="str">
        <f>IFERROR(Inv_SY_B!BT366/Inv_SY_B!$CU335-1,"")</f>
        <v/>
      </c>
      <c r="BU335" s="173" t="str">
        <f>IFERROR(Inv_SY_B!BU366/Inv_SY_B!$CU335-1,"")</f>
        <v/>
      </c>
      <c r="BV335" s="173" t="str">
        <f>IFERROR(Inv_SY_B!BV366/Inv_SY_B!$CU335-1,"")</f>
        <v/>
      </c>
      <c r="BW335" s="173" t="str">
        <f>IFERROR(Inv_SY_B!BW366/Inv_SY_B!$CU335-1,"")</f>
        <v/>
      </c>
      <c r="BX335" s="173" t="str">
        <f>IFERROR(Inv_SY_B!BX366/Inv_SY_B!$CU335-1,"")</f>
        <v/>
      </c>
      <c r="BY335" s="173" t="str">
        <f>IFERROR(Inv_SY_B!BY366/Inv_SY_B!$CU335-1,"")</f>
        <v/>
      </c>
      <c r="BZ335" s="173" t="str">
        <f>IFERROR(Inv_SY_B!BZ366/Inv_SY_B!$CU335-1,"")</f>
        <v/>
      </c>
      <c r="CA335" s="173" t="str">
        <f>IFERROR(Inv_SY_B!CA366/Inv_SY_B!$CU335-1,"")</f>
        <v/>
      </c>
      <c r="CB335" s="173" t="str">
        <f>IFERROR(Inv_SY_B!CB366/Inv_SY_B!$CU335-1,"")</f>
        <v/>
      </c>
      <c r="CC335" s="173" t="str">
        <f>IFERROR(Inv_SY_B!CC366/Inv_SY_B!$CU335-1,"")</f>
        <v/>
      </c>
      <c r="CD335" s="173" t="str">
        <f>IFERROR(Inv_SY_B!CD366/Inv_SY_B!$CU335-1,"")</f>
        <v/>
      </c>
      <c r="CE335" s="173" t="str">
        <f>IFERROR(Inv_SY_B!CE366/Inv_SY_B!$CU335-1,"")</f>
        <v/>
      </c>
      <c r="CF335" s="173" t="str">
        <f>IFERROR(Inv_SY_B!CF366/Inv_SY_B!$CU335-1,"")</f>
        <v/>
      </c>
      <c r="CG335" s="173" t="str">
        <f>IFERROR(Inv_SY_B!CG366/Inv_SY_B!$CU335-1,"")</f>
        <v/>
      </c>
      <c r="CH335" s="173" t="str">
        <f>IFERROR(Inv_SY_B!CH366/Inv_SY_B!$CU335-1,"")</f>
        <v/>
      </c>
      <c r="CI335" s="173" t="str">
        <f>IFERROR(Inv_SY_B!CI366/Inv_SY_B!$CU335-1,"")</f>
        <v/>
      </c>
      <c r="CJ335" s="173" t="str">
        <f>IFERROR(Inv_SY_B!CJ366/Inv_SY_B!$CU335-1,"")</f>
        <v/>
      </c>
      <c r="CK335" s="173" t="str">
        <f>IFERROR(Inv_SY_B!CK366/Inv_SY_B!$CU335-1,"")</f>
        <v/>
      </c>
      <c r="CL335" s="173" t="str">
        <f>IFERROR(Inv_SY_B!CL366/Inv_SY_B!$CU335-1,"")</f>
        <v/>
      </c>
      <c r="CM335" s="173" t="str">
        <f>IFERROR(Inv_SY_B!CM366/Inv_SY_B!$CU335-1,"")</f>
        <v/>
      </c>
      <c r="CN335" s="173" t="str">
        <f>IFERROR(Inv_SY_B!CN366/Inv_SY_B!$CU335-1,"")</f>
        <v/>
      </c>
      <c r="CO335" s="173" t="str">
        <f>IFERROR(Inv_SY_B!CO366/Inv_SY_B!$CU335-1,"")</f>
        <v/>
      </c>
      <c r="CP335" s="173" t="str">
        <f>IFERROR(Inv_SY_B!CP366/Inv_SY_B!$CU335-1,"")</f>
        <v/>
      </c>
      <c r="CQ335" s="173" t="str">
        <f>IFERROR(Inv_SY_B!CQ366/Inv_SY_B!$CU335-1,"")</f>
        <v/>
      </c>
      <c r="CR335" s="173" t="str">
        <f>IFERROR(Inv_SY_B!CR366/Inv_SY_B!$CU335-1,"")</f>
        <v/>
      </c>
      <c r="CS335" s="173" t="str">
        <f>IFERROR(Inv_SY_B!CS366/Inv_SY_B!$CU335-1,"")</f>
        <v/>
      </c>
      <c r="CT335" s="173" t="str">
        <f>IFERROR(Inv_SY_B!CT366/Inv_SY_B!$CU335-1,"")</f>
        <v/>
      </c>
      <c r="CU335" s="173"/>
      <c r="CV335" s="173"/>
      <c r="CW335" s="173"/>
      <c r="CX335" s="173"/>
    </row>
    <row r="336" spans="2:102">
      <c r="B336" s="164">
        <f t="shared" si="6"/>
        <v>46028</v>
      </c>
      <c r="C336" s="173" t="str">
        <f>IFERROR(Inv_SY_B!C367/Inv_SY_B!$CU336-1,"")</f>
        <v/>
      </c>
      <c r="D336" s="173" t="str">
        <f>IFERROR(Inv_SY_B!D367/Inv_SY_B!$CU336-1,"")</f>
        <v/>
      </c>
      <c r="E336" s="173" t="str">
        <f>IFERROR(Inv_SY_B!E367/Inv_SY_B!$CU336-1,"")</f>
        <v/>
      </c>
      <c r="F336" s="173" t="str">
        <f>IFERROR(Inv_SY_B!F367/Inv_SY_B!$CU336-1,"")</f>
        <v/>
      </c>
      <c r="G336" s="173" t="str">
        <f>IFERROR(Inv_SY_B!G367/Inv_SY_B!$CU336-1,"")</f>
        <v/>
      </c>
      <c r="H336" s="173" t="str">
        <f>IFERROR(Inv_SY_B!H367/Inv_SY_B!$CU336-1,"")</f>
        <v/>
      </c>
      <c r="I336" s="173" t="str">
        <f>IFERROR(Inv_SY_B!I367/Inv_SY_B!$CU336-1,"")</f>
        <v/>
      </c>
      <c r="J336" s="173" t="str">
        <f>IFERROR(Inv_SY_B!J367/Inv_SY_B!$CU336-1,"")</f>
        <v/>
      </c>
      <c r="K336" s="173" t="str">
        <f>IFERROR(Inv_SY_B!K367/Inv_SY_B!$CU336-1,"")</f>
        <v/>
      </c>
      <c r="L336" s="173" t="str">
        <f>IFERROR(Inv_SY_B!L367/Inv_SY_B!$CU336-1,"")</f>
        <v/>
      </c>
      <c r="M336" s="173" t="str">
        <f>IFERROR(Inv_SY_B!M367/Inv_SY_B!$CU336-1,"")</f>
        <v/>
      </c>
      <c r="N336" s="173" t="str">
        <f>IFERROR(Inv_SY_B!N367/Inv_SY_B!$CU336-1,"")</f>
        <v/>
      </c>
      <c r="O336" s="173" t="str">
        <f>IFERROR(Inv_SY_B!O367/Inv_SY_B!$CU336-1,"")</f>
        <v/>
      </c>
      <c r="P336" s="173" t="str">
        <f>IFERROR(Inv_SY_B!P367/Inv_SY_B!$CU336-1,"")</f>
        <v/>
      </c>
      <c r="Q336" s="173" t="str">
        <f>IFERROR(Inv_SY_B!Q367/Inv_SY_B!$CU336-1,"")</f>
        <v/>
      </c>
      <c r="R336" s="173" t="str">
        <f>IFERROR(Inv_SY_B!R367/Inv_SY_B!$CU336-1,"")</f>
        <v/>
      </c>
      <c r="S336" s="173" t="str">
        <f>IFERROR(Inv_SY_B!S367/Inv_SY_B!$CU336-1,"")</f>
        <v/>
      </c>
      <c r="T336" s="173" t="str">
        <f>IFERROR(Inv_SY_B!T367/Inv_SY_B!$CU336-1,"")</f>
        <v/>
      </c>
      <c r="U336" s="173" t="str">
        <f>IFERROR(Inv_SY_B!U367/Inv_SY_B!$CU336-1,"")</f>
        <v/>
      </c>
      <c r="V336" s="173" t="str">
        <f>IFERROR(Inv_SY_B!V367/Inv_SY_B!$CU336-1,"")</f>
        <v/>
      </c>
      <c r="W336" s="173" t="str">
        <f>IFERROR(Inv_SY_B!W367/Inv_SY_B!$CU336-1,"")</f>
        <v/>
      </c>
      <c r="X336" s="173" t="str">
        <f>IFERROR(Inv_SY_B!X367/Inv_SY_B!$CU336-1,"")</f>
        <v/>
      </c>
      <c r="Y336" s="173" t="str">
        <f>IFERROR(Inv_SY_B!Y367/Inv_SY_B!$CU336-1,"")</f>
        <v/>
      </c>
      <c r="Z336" s="173" t="str">
        <f>IFERROR(Inv_SY_B!Z367/Inv_SY_B!$CU336-1,"")</f>
        <v/>
      </c>
      <c r="AA336" s="173" t="str">
        <f>IFERROR(Inv_SY_B!AA367/Inv_SY_B!$CU336-1,"")</f>
        <v/>
      </c>
      <c r="AB336" s="173" t="str">
        <f>IFERROR(Inv_SY_B!AB367/Inv_SY_B!$CU336-1,"")</f>
        <v/>
      </c>
      <c r="AC336" s="173" t="str">
        <f>IFERROR(Inv_SY_B!AC367/Inv_SY_B!$CU336-1,"")</f>
        <v/>
      </c>
      <c r="AD336" s="173" t="str">
        <f>IFERROR(Inv_SY_B!AD367/Inv_SY_B!$CU336-1,"")</f>
        <v/>
      </c>
      <c r="AE336" s="173" t="str">
        <f>IFERROR(Inv_SY_B!AE367/Inv_SY_B!$CU336-1,"")</f>
        <v/>
      </c>
      <c r="AF336" s="173" t="str">
        <f>IFERROR(Inv_SY_B!AF367/Inv_SY_B!$CU336-1,"")</f>
        <v/>
      </c>
      <c r="AG336" s="173" t="str">
        <f>IFERROR(Inv_SY_B!AG367/Inv_SY_B!$CU336-1,"")</f>
        <v/>
      </c>
      <c r="AH336" s="173" t="str">
        <f>IFERROR(Inv_SY_B!AH367/Inv_SY_B!$CU336-1,"")</f>
        <v/>
      </c>
      <c r="AI336" s="173" t="str">
        <f>IFERROR(Inv_SY_B!AI367/Inv_SY_B!$CU336-1,"")</f>
        <v/>
      </c>
      <c r="AJ336" s="173" t="str">
        <f>IFERROR(Inv_SY_B!AJ367/Inv_SY_B!$CU336-1,"")</f>
        <v/>
      </c>
      <c r="AK336" s="173" t="str">
        <f>IFERROR(Inv_SY_B!AK367/Inv_SY_B!$CU336-1,"")</f>
        <v/>
      </c>
      <c r="AL336" s="173" t="str">
        <f>IFERROR(Inv_SY_B!AL367/Inv_SY_B!$CU336-1,"")</f>
        <v/>
      </c>
      <c r="AM336" s="173" t="str">
        <f>IFERROR(Inv_SY_B!AM367/Inv_SY_B!$CU336-1,"")</f>
        <v/>
      </c>
      <c r="AN336" s="173" t="str">
        <f>IFERROR(Inv_SY_B!AN367/Inv_SY_B!$CU336-1,"")</f>
        <v/>
      </c>
      <c r="AO336" s="173" t="str">
        <f>IFERROR(Inv_SY_B!AO367/Inv_SY_B!$CU336-1,"")</f>
        <v/>
      </c>
      <c r="AP336" s="173" t="str">
        <f>IFERROR(Inv_SY_B!AP367/Inv_SY_B!$CU336-1,"")</f>
        <v/>
      </c>
      <c r="AQ336" s="173" t="str">
        <f>IFERROR(Inv_SY_B!AQ367/Inv_SY_B!$CU336-1,"")</f>
        <v/>
      </c>
      <c r="AR336" s="173" t="str">
        <f>IFERROR(Inv_SY_B!AR367/Inv_SY_B!$CU336-1,"")</f>
        <v/>
      </c>
      <c r="AS336" s="173" t="str">
        <f>IFERROR(Inv_SY_B!AS367/Inv_SY_B!$CU336-1,"")</f>
        <v/>
      </c>
      <c r="AT336" s="173" t="str">
        <f>IFERROR(Inv_SY_B!AT367/Inv_SY_B!$CU336-1,"")</f>
        <v/>
      </c>
      <c r="AU336" s="173" t="str">
        <f>IFERROR(Inv_SY_B!AU367/Inv_SY_B!$CU336-1,"")</f>
        <v/>
      </c>
      <c r="AV336" s="173" t="str">
        <f>IFERROR(Inv_SY_B!AV367/Inv_SY_B!$CU336-1,"")</f>
        <v/>
      </c>
      <c r="AW336" s="173" t="str">
        <f>IFERROR(Inv_SY_B!AW367/Inv_SY_B!$CU336-1,"")</f>
        <v/>
      </c>
      <c r="AX336" s="173" t="str">
        <f>IFERROR(Inv_SY_B!AX367/Inv_SY_B!$CU336-1,"")</f>
        <v/>
      </c>
      <c r="AY336" s="173" t="str">
        <f>IFERROR(Inv_SY_B!AY367/Inv_SY_B!$CU336-1,"")</f>
        <v/>
      </c>
      <c r="AZ336" s="173" t="str">
        <f>IFERROR(Inv_SY_B!AZ367/Inv_SY_B!$CU336-1,"")</f>
        <v/>
      </c>
      <c r="BA336" s="173" t="str">
        <f>IFERROR(Inv_SY_B!BA367/Inv_SY_B!$CU336-1,"")</f>
        <v/>
      </c>
      <c r="BB336" s="173" t="str">
        <f>IFERROR(Inv_SY_B!BB367/Inv_SY_B!$CU336-1,"")</f>
        <v/>
      </c>
      <c r="BC336" s="173" t="str">
        <f>IFERROR(Inv_SY_B!BC367/Inv_SY_B!$CU336-1,"")</f>
        <v/>
      </c>
      <c r="BD336" s="173" t="str">
        <f>IFERROR(Inv_SY_B!BD367/Inv_SY_B!$CU336-1,"")</f>
        <v/>
      </c>
      <c r="BE336" s="173" t="str">
        <f>IFERROR(Inv_SY_B!BE367/Inv_SY_B!$CU336-1,"")</f>
        <v/>
      </c>
      <c r="BF336" s="173" t="str">
        <f>IFERROR(Inv_SY_B!BF367/Inv_SY_B!$CU336-1,"")</f>
        <v/>
      </c>
      <c r="BG336" s="173" t="str">
        <f>IFERROR(Inv_SY_B!BG367/Inv_SY_B!$CU336-1,"")</f>
        <v/>
      </c>
      <c r="BH336" s="173" t="str">
        <f>IFERROR(Inv_SY_B!BH367/Inv_SY_B!$CU336-1,"")</f>
        <v/>
      </c>
      <c r="BI336" s="173" t="str">
        <f>IFERROR(Inv_SY_B!BI367/Inv_SY_B!$CU336-1,"")</f>
        <v/>
      </c>
      <c r="BJ336" s="173" t="str">
        <f>IFERROR(Inv_SY_B!BJ367/Inv_SY_B!$CU336-1,"")</f>
        <v/>
      </c>
      <c r="BK336" s="173" t="str">
        <f>IFERROR(Inv_SY_B!BK367/Inv_SY_B!$CU336-1,"")</f>
        <v/>
      </c>
      <c r="BL336" s="173" t="str">
        <f>IFERROR(Inv_SY_B!BL367/Inv_SY_B!$CU336-1,"")</f>
        <v/>
      </c>
      <c r="BM336" s="173" t="str">
        <f>IFERROR(Inv_SY_B!BM367/Inv_SY_B!$CU336-1,"")</f>
        <v/>
      </c>
      <c r="BN336" s="173" t="str">
        <f>IFERROR(Inv_SY_B!BN367/Inv_SY_B!$CU336-1,"")</f>
        <v/>
      </c>
      <c r="BO336" s="173" t="str">
        <f>IFERROR(Inv_SY_B!BO367/Inv_SY_B!$CU336-1,"")</f>
        <v/>
      </c>
      <c r="BP336" s="173" t="str">
        <f>IFERROR(Inv_SY_B!BP367/Inv_SY_B!$CU336-1,"")</f>
        <v/>
      </c>
      <c r="BQ336" s="173" t="str">
        <f>IFERROR(Inv_SY_B!BQ367/Inv_SY_B!$CU336-1,"")</f>
        <v/>
      </c>
      <c r="BR336" s="173" t="str">
        <f>IFERROR(Inv_SY_B!BR367/Inv_SY_B!$CU336-1,"")</f>
        <v/>
      </c>
      <c r="BS336" s="173" t="str">
        <f>IFERROR(Inv_SY_B!BS367/Inv_SY_B!$CU336-1,"")</f>
        <v/>
      </c>
      <c r="BT336" s="173" t="str">
        <f>IFERROR(Inv_SY_B!BT367/Inv_SY_B!$CU336-1,"")</f>
        <v/>
      </c>
      <c r="BU336" s="173" t="str">
        <f>IFERROR(Inv_SY_B!BU367/Inv_SY_B!$CU336-1,"")</f>
        <v/>
      </c>
      <c r="BV336" s="173" t="str">
        <f>IFERROR(Inv_SY_B!BV367/Inv_SY_B!$CU336-1,"")</f>
        <v/>
      </c>
      <c r="BW336" s="173" t="str">
        <f>IFERROR(Inv_SY_B!BW367/Inv_SY_B!$CU336-1,"")</f>
        <v/>
      </c>
      <c r="BX336" s="173" t="str">
        <f>IFERROR(Inv_SY_B!BX367/Inv_SY_B!$CU336-1,"")</f>
        <v/>
      </c>
      <c r="BY336" s="173" t="str">
        <f>IFERROR(Inv_SY_B!BY367/Inv_SY_B!$CU336-1,"")</f>
        <v/>
      </c>
      <c r="BZ336" s="173" t="str">
        <f>IFERROR(Inv_SY_B!BZ367/Inv_SY_B!$CU336-1,"")</f>
        <v/>
      </c>
      <c r="CA336" s="173" t="str">
        <f>IFERROR(Inv_SY_B!CA367/Inv_SY_B!$CU336-1,"")</f>
        <v/>
      </c>
      <c r="CB336" s="173" t="str">
        <f>IFERROR(Inv_SY_B!CB367/Inv_SY_B!$CU336-1,"")</f>
        <v/>
      </c>
      <c r="CC336" s="173" t="str">
        <f>IFERROR(Inv_SY_B!CC367/Inv_SY_B!$CU336-1,"")</f>
        <v/>
      </c>
      <c r="CD336" s="173" t="str">
        <f>IFERROR(Inv_SY_B!CD367/Inv_SY_B!$CU336-1,"")</f>
        <v/>
      </c>
      <c r="CE336" s="173" t="str">
        <f>IFERROR(Inv_SY_B!CE367/Inv_SY_B!$CU336-1,"")</f>
        <v/>
      </c>
      <c r="CF336" s="173" t="str">
        <f>IFERROR(Inv_SY_B!CF367/Inv_SY_B!$CU336-1,"")</f>
        <v/>
      </c>
      <c r="CG336" s="173" t="str">
        <f>IFERROR(Inv_SY_B!CG367/Inv_SY_B!$CU336-1,"")</f>
        <v/>
      </c>
      <c r="CH336" s="173" t="str">
        <f>IFERROR(Inv_SY_B!CH367/Inv_SY_B!$CU336-1,"")</f>
        <v/>
      </c>
      <c r="CI336" s="173" t="str">
        <f>IFERROR(Inv_SY_B!CI367/Inv_SY_B!$CU336-1,"")</f>
        <v/>
      </c>
      <c r="CJ336" s="173" t="str">
        <f>IFERROR(Inv_SY_B!CJ367/Inv_SY_B!$CU336-1,"")</f>
        <v/>
      </c>
      <c r="CK336" s="173" t="str">
        <f>IFERROR(Inv_SY_B!CK367/Inv_SY_B!$CU336-1,"")</f>
        <v/>
      </c>
      <c r="CL336" s="173" t="str">
        <f>IFERROR(Inv_SY_B!CL367/Inv_SY_B!$CU336-1,"")</f>
        <v/>
      </c>
      <c r="CM336" s="173" t="str">
        <f>IFERROR(Inv_SY_B!CM367/Inv_SY_B!$CU336-1,"")</f>
        <v/>
      </c>
      <c r="CN336" s="173" t="str">
        <f>IFERROR(Inv_SY_B!CN367/Inv_SY_B!$CU336-1,"")</f>
        <v/>
      </c>
      <c r="CO336" s="173" t="str">
        <f>IFERROR(Inv_SY_B!CO367/Inv_SY_B!$CU336-1,"")</f>
        <v/>
      </c>
      <c r="CP336" s="173" t="str">
        <f>IFERROR(Inv_SY_B!CP367/Inv_SY_B!$CU336-1,"")</f>
        <v/>
      </c>
      <c r="CQ336" s="173" t="str">
        <f>IFERROR(Inv_SY_B!CQ367/Inv_SY_B!$CU336-1,"")</f>
        <v/>
      </c>
      <c r="CR336" s="173" t="str">
        <f>IFERROR(Inv_SY_B!CR367/Inv_SY_B!$CU336-1,"")</f>
        <v/>
      </c>
      <c r="CS336" s="173" t="str">
        <f>IFERROR(Inv_SY_B!CS367/Inv_SY_B!$CU336-1,"")</f>
        <v/>
      </c>
      <c r="CT336" s="173" t="str">
        <f>IFERROR(Inv_SY_B!CT367/Inv_SY_B!$CU336-1,"")</f>
        <v/>
      </c>
      <c r="CU336" s="173"/>
      <c r="CV336" s="173"/>
      <c r="CW336" s="173"/>
      <c r="CX336" s="173"/>
    </row>
    <row r="337" spans="2:102">
      <c r="B337" s="164">
        <f t="shared" si="6"/>
        <v>46029</v>
      </c>
      <c r="C337" s="173" t="str">
        <f>IFERROR(Inv_SY_B!C368/Inv_SY_B!$CU337-1,"")</f>
        <v/>
      </c>
      <c r="D337" s="173" t="str">
        <f>IFERROR(Inv_SY_B!D368/Inv_SY_B!$CU337-1,"")</f>
        <v/>
      </c>
      <c r="E337" s="173" t="str">
        <f>IFERROR(Inv_SY_B!E368/Inv_SY_B!$CU337-1,"")</f>
        <v/>
      </c>
      <c r="F337" s="173" t="str">
        <f>IFERROR(Inv_SY_B!F368/Inv_SY_B!$CU337-1,"")</f>
        <v/>
      </c>
      <c r="G337" s="173" t="str">
        <f>IFERROR(Inv_SY_B!G368/Inv_SY_B!$CU337-1,"")</f>
        <v/>
      </c>
      <c r="H337" s="173" t="str">
        <f>IFERROR(Inv_SY_B!H368/Inv_SY_B!$CU337-1,"")</f>
        <v/>
      </c>
      <c r="I337" s="173" t="str">
        <f>IFERROR(Inv_SY_B!I368/Inv_SY_B!$CU337-1,"")</f>
        <v/>
      </c>
      <c r="J337" s="173" t="str">
        <f>IFERROR(Inv_SY_B!J368/Inv_SY_B!$CU337-1,"")</f>
        <v/>
      </c>
      <c r="K337" s="173" t="str">
        <f>IFERROR(Inv_SY_B!K368/Inv_SY_B!$CU337-1,"")</f>
        <v/>
      </c>
      <c r="L337" s="173" t="str">
        <f>IFERROR(Inv_SY_B!L368/Inv_SY_B!$CU337-1,"")</f>
        <v/>
      </c>
      <c r="M337" s="173" t="str">
        <f>IFERROR(Inv_SY_B!M368/Inv_SY_B!$CU337-1,"")</f>
        <v/>
      </c>
      <c r="N337" s="173" t="str">
        <f>IFERROR(Inv_SY_B!N368/Inv_SY_B!$CU337-1,"")</f>
        <v/>
      </c>
      <c r="O337" s="173" t="str">
        <f>IFERROR(Inv_SY_B!O368/Inv_SY_B!$CU337-1,"")</f>
        <v/>
      </c>
      <c r="P337" s="173" t="str">
        <f>IFERROR(Inv_SY_B!P368/Inv_SY_B!$CU337-1,"")</f>
        <v/>
      </c>
      <c r="Q337" s="173" t="str">
        <f>IFERROR(Inv_SY_B!Q368/Inv_SY_B!$CU337-1,"")</f>
        <v/>
      </c>
      <c r="R337" s="173" t="str">
        <f>IFERROR(Inv_SY_B!R368/Inv_SY_B!$CU337-1,"")</f>
        <v/>
      </c>
      <c r="S337" s="173" t="str">
        <f>IFERROR(Inv_SY_B!S368/Inv_SY_B!$CU337-1,"")</f>
        <v/>
      </c>
      <c r="T337" s="173" t="str">
        <f>IFERROR(Inv_SY_B!T368/Inv_SY_B!$CU337-1,"")</f>
        <v/>
      </c>
      <c r="U337" s="173" t="str">
        <f>IFERROR(Inv_SY_B!U368/Inv_SY_B!$CU337-1,"")</f>
        <v/>
      </c>
      <c r="V337" s="173" t="str">
        <f>IFERROR(Inv_SY_B!V368/Inv_SY_B!$CU337-1,"")</f>
        <v/>
      </c>
      <c r="W337" s="173" t="str">
        <f>IFERROR(Inv_SY_B!W368/Inv_SY_B!$CU337-1,"")</f>
        <v/>
      </c>
      <c r="X337" s="173" t="str">
        <f>IFERROR(Inv_SY_B!X368/Inv_SY_B!$CU337-1,"")</f>
        <v/>
      </c>
      <c r="Y337" s="173" t="str">
        <f>IFERROR(Inv_SY_B!Y368/Inv_SY_B!$CU337-1,"")</f>
        <v/>
      </c>
      <c r="Z337" s="173" t="str">
        <f>IFERROR(Inv_SY_B!Z368/Inv_SY_B!$CU337-1,"")</f>
        <v/>
      </c>
      <c r="AA337" s="173" t="str">
        <f>IFERROR(Inv_SY_B!AA368/Inv_SY_B!$CU337-1,"")</f>
        <v/>
      </c>
      <c r="AB337" s="173" t="str">
        <f>IFERROR(Inv_SY_B!AB368/Inv_SY_B!$CU337-1,"")</f>
        <v/>
      </c>
      <c r="AC337" s="173" t="str">
        <f>IFERROR(Inv_SY_B!AC368/Inv_SY_B!$CU337-1,"")</f>
        <v/>
      </c>
      <c r="AD337" s="173" t="str">
        <f>IFERROR(Inv_SY_B!AD368/Inv_SY_B!$CU337-1,"")</f>
        <v/>
      </c>
      <c r="AE337" s="173" t="str">
        <f>IFERROR(Inv_SY_B!AE368/Inv_SY_B!$CU337-1,"")</f>
        <v/>
      </c>
      <c r="AF337" s="173" t="str">
        <f>IFERROR(Inv_SY_B!AF368/Inv_SY_B!$CU337-1,"")</f>
        <v/>
      </c>
      <c r="AG337" s="173" t="str">
        <f>IFERROR(Inv_SY_B!AG368/Inv_SY_B!$CU337-1,"")</f>
        <v/>
      </c>
      <c r="AH337" s="173" t="str">
        <f>IFERROR(Inv_SY_B!AH368/Inv_SY_B!$CU337-1,"")</f>
        <v/>
      </c>
      <c r="AI337" s="173" t="str">
        <f>IFERROR(Inv_SY_B!AI368/Inv_SY_B!$CU337-1,"")</f>
        <v/>
      </c>
      <c r="AJ337" s="173" t="str">
        <f>IFERROR(Inv_SY_B!AJ368/Inv_SY_B!$CU337-1,"")</f>
        <v/>
      </c>
      <c r="AK337" s="173" t="str">
        <f>IFERROR(Inv_SY_B!AK368/Inv_SY_B!$CU337-1,"")</f>
        <v/>
      </c>
      <c r="AL337" s="173" t="str">
        <f>IFERROR(Inv_SY_B!AL368/Inv_SY_B!$CU337-1,"")</f>
        <v/>
      </c>
      <c r="AM337" s="173" t="str">
        <f>IFERROR(Inv_SY_B!AM368/Inv_SY_B!$CU337-1,"")</f>
        <v/>
      </c>
      <c r="AN337" s="173" t="str">
        <f>IFERROR(Inv_SY_B!AN368/Inv_SY_B!$CU337-1,"")</f>
        <v/>
      </c>
      <c r="AO337" s="173" t="str">
        <f>IFERROR(Inv_SY_B!AO368/Inv_SY_B!$CU337-1,"")</f>
        <v/>
      </c>
      <c r="AP337" s="173" t="str">
        <f>IFERROR(Inv_SY_B!AP368/Inv_SY_B!$CU337-1,"")</f>
        <v/>
      </c>
      <c r="AQ337" s="173" t="str">
        <f>IFERROR(Inv_SY_B!AQ368/Inv_SY_B!$CU337-1,"")</f>
        <v/>
      </c>
      <c r="AR337" s="173" t="str">
        <f>IFERROR(Inv_SY_B!AR368/Inv_SY_B!$CU337-1,"")</f>
        <v/>
      </c>
      <c r="AS337" s="173" t="str">
        <f>IFERROR(Inv_SY_B!AS368/Inv_SY_B!$CU337-1,"")</f>
        <v/>
      </c>
      <c r="AT337" s="173" t="str">
        <f>IFERROR(Inv_SY_B!AT368/Inv_SY_B!$CU337-1,"")</f>
        <v/>
      </c>
      <c r="AU337" s="173" t="str">
        <f>IFERROR(Inv_SY_B!AU368/Inv_SY_B!$CU337-1,"")</f>
        <v/>
      </c>
      <c r="AV337" s="173" t="str">
        <f>IFERROR(Inv_SY_B!AV368/Inv_SY_B!$CU337-1,"")</f>
        <v/>
      </c>
      <c r="AW337" s="173" t="str">
        <f>IFERROR(Inv_SY_B!AW368/Inv_SY_B!$CU337-1,"")</f>
        <v/>
      </c>
      <c r="AX337" s="173" t="str">
        <f>IFERROR(Inv_SY_B!AX368/Inv_SY_B!$CU337-1,"")</f>
        <v/>
      </c>
      <c r="AY337" s="173" t="str">
        <f>IFERROR(Inv_SY_B!AY368/Inv_SY_B!$CU337-1,"")</f>
        <v/>
      </c>
      <c r="AZ337" s="173" t="str">
        <f>IFERROR(Inv_SY_B!AZ368/Inv_SY_B!$CU337-1,"")</f>
        <v/>
      </c>
      <c r="BA337" s="173" t="str">
        <f>IFERROR(Inv_SY_B!BA368/Inv_SY_B!$CU337-1,"")</f>
        <v/>
      </c>
      <c r="BB337" s="173" t="str">
        <f>IFERROR(Inv_SY_B!BB368/Inv_SY_B!$CU337-1,"")</f>
        <v/>
      </c>
      <c r="BC337" s="173" t="str">
        <f>IFERROR(Inv_SY_B!BC368/Inv_SY_B!$CU337-1,"")</f>
        <v/>
      </c>
      <c r="BD337" s="173" t="str">
        <f>IFERROR(Inv_SY_B!BD368/Inv_SY_B!$CU337-1,"")</f>
        <v/>
      </c>
      <c r="BE337" s="173" t="str">
        <f>IFERROR(Inv_SY_B!BE368/Inv_SY_B!$CU337-1,"")</f>
        <v/>
      </c>
      <c r="BF337" s="173" t="str">
        <f>IFERROR(Inv_SY_B!BF368/Inv_SY_B!$CU337-1,"")</f>
        <v/>
      </c>
      <c r="BG337" s="173" t="str">
        <f>IFERROR(Inv_SY_B!BG368/Inv_SY_B!$CU337-1,"")</f>
        <v/>
      </c>
      <c r="BH337" s="173" t="str">
        <f>IFERROR(Inv_SY_B!BH368/Inv_SY_B!$CU337-1,"")</f>
        <v/>
      </c>
      <c r="BI337" s="173" t="str">
        <f>IFERROR(Inv_SY_B!BI368/Inv_SY_B!$CU337-1,"")</f>
        <v/>
      </c>
      <c r="BJ337" s="173" t="str">
        <f>IFERROR(Inv_SY_B!BJ368/Inv_SY_B!$CU337-1,"")</f>
        <v/>
      </c>
      <c r="BK337" s="173" t="str">
        <f>IFERROR(Inv_SY_B!BK368/Inv_SY_B!$CU337-1,"")</f>
        <v/>
      </c>
      <c r="BL337" s="173" t="str">
        <f>IFERROR(Inv_SY_B!BL368/Inv_SY_B!$CU337-1,"")</f>
        <v/>
      </c>
      <c r="BM337" s="173" t="str">
        <f>IFERROR(Inv_SY_B!BM368/Inv_SY_B!$CU337-1,"")</f>
        <v/>
      </c>
      <c r="BN337" s="173" t="str">
        <f>IFERROR(Inv_SY_B!BN368/Inv_SY_B!$CU337-1,"")</f>
        <v/>
      </c>
      <c r="BO337" s="173" t="str">
        <f>IFERROR(Inv_SY_B!BO368/Inv_SY_B!$CU337-1,"")</f>
        <v/>
      </c>
      <c r="BP337" s="173" t="str">
        <f>IFERROR(Inv_SY_B!BP368/Inv_SY_B!$CU337-1,"")</f>
        <v/>
      </c>
      <c r="BQ337" s="173" t="str">
        <f>IFERROR(Inv_SY_B!BQ368/Inv_SY_B!$CU337-1,"")</f>
        <v/>
      </c>
      <c r="BR337" s="173" t="str">
        <f>IFERROR(Inv_SY_B!BR368/Inv_SY_B!$CU337-1,"")</f>
        <v/>
      </c>
      <c r="BS337" s="173" t="str">
        <f>IFERROR(Inv_SY_B!BS368/Inv_SY_B!$CU337-1,"")</f>
        <v/>
      </c>
      <c r="BT337" s="173" t="str">
        <f>IFERROR(Inv_SY_B!BT368/Inv_SY_B!$CU337-1,"")</f>
        <v/>
      </c>
      <c r="BU337" s="173" t="str">
        <f>IFERROR(Inv_SY_B!BU368/Inv_SY_B!$CU337-1,"")</f>
        <v/>
      </c>
      <c r="BV337" s="173" t="str">
        <f>IFERROR(Inv_SY_B!BV368/Inv_SY_B!$CU337-1,"")</f>
        <v/>
      </c>
      <c r="BW337" s="173" t="str">
        <f>IFERROR(Inv_SY_B!BW368/Inv_SY_B!$CU337-1,"")</f>
        <v/>
      </c>
      <c r="BX337" s="173" t="str">
        <f>IFERROR(Inv_SY_B!BX368/Inv_SY_B!$CU337-1,"")</f>
        <v/>
      </c>
      <c r="BY337" s="173" t="str">
        <f>IFERROR(Inv_SY_B!BY368/Inv_SY_B!$CU337-1,"")</f>
        <v/>
      </c>
      <c r="BZ337" s="173" t="str">
        <f>IFERROR(Inv_SY_B!BZ368/Inv_SY_B!$CU337-1,"")</f>
        <v/>
      </c>
      <c r="CA337" s="173" t="str">
        <f>IFERROR(Inv_SY_B!CA368/Inv_SY_B!$CU337-1,"")</f>
        <v/>
      </c>
      <c r="CB337" s="173" t="str">
        <f>IFERROR(Inv_SY_B!CB368/Inv_SY_B!$CU337-1,"")</f>
        <v/>
      </c>
      <c r="CC337" s="173" t="str">
        <f>IFERROR(Inv_SY_B!CC368/Inv_SY_B!$CU337-1,"")</f>
        <v/>
      </c>
      <c r="CD337" s="173" t="str">
        <f>IFERROR(Inv_SY_B!CD368/Inv_SY_B!$CU337-1,"")</f>
        <v/>
      </c>
      <c r="CE337" s="173" t="str">
        <f>IFERROR(Inv_SY_B!CE368/Inv_SY_B!$CU337-1,"")</f>
        <v/>
      </c>
      <c r="CF337" s="173" t="str">
        <f>IFERROR(Inv_SY_B!CF368/Inv_SY_B!$CU337-1,"")</f>
        <v/>
      </c>
      <c r="CG337" s="173" t="str">
        <f>IFERROR(Inv_SY_B!CG368/Inv_SY_B!$CU337-1,"")</f>
        <v/>
      </c>
      <c r="CH337" s="173" t="str">
        <f>IFERROR(Inv_SY_B!CH368/Inv_SY_B!$CU337-1,"")</f>
        <v/>
      </c>
      <c r="CI337" s="173" t="str">
        <f>IFERROR(Inv_SY_B!CI368/Inv_SY_B!$CU337-1,"")</f>
        <v/>
      </c>
      <c r="CJ337" s="173" t="str">
        <f>IFERROR(Inv_SY_B!CJ368/Inv_SY_B!$CU337-1,"")</f>
        <v/>
      </c>
      <c r="CK337" s="173" t="str">
        <f>IFERROR(Inv_SY_B!CK368/Inv_SY_B!$CU337-1,"")</f>
        <v/>
      </c>
      <c r="CL337" s="173" t="str">
        <f>IFERROR(Inv_SY_B!CL368/Inv_SY_B!$CU337-1,"")</f>
        <v/>
      </c>
      <c r="CM337" s="173" t="str">
        <f>IFERROR(Inv_SY_B!CM368/Inv_SY_B!$CU337-1,"")</f>
        <v/>
      </c>
      <c r="CN337" s="173" t="str">
        <f>IFERROR(Inv_SY_B!CN368/Inv_SY_B!$CU337-1,"")</f>
        <v/>
      </c>
      <c r="CO337" s="173" t="str">
        <f>IFERROR(Inv_SY_B!CO368/Inv_SY_B!$CU337-1,"")</f>
        <v/>
      </c>
      <c r="CP337" s="173" t="str">
        <f>IFERROR(Inv_SY_B!CP368/Inv_SY_B!$CU337-1,"")</f>
        <v/>
      </c>
      <c r="CQ337" s="173" t="str">
        <f>IFERROR(Inv_SY_B!CQ368/Inv_SY_B!$CU337-1,"")</f>
        <v/>
      </c>
      <c r="CR337" s="173" t="str">
        <f>IFERROR(Inv_SY_B!CR368/Inv_SY_B!$CU337-1,"")</f>
        <v/>
      </c>
      <c r="CS337" s="173" t="str">
        <f>IFERROR(Inv_SY_B!CS368/Inv_SY_B!$CU337-1,"")</f>
        <v/>
      </c>
      <c r="CT337" s="173" t="str">
        <f>IFERROR(Inv_SY_B!CT368/Inv_SY_B!$CU337-1,"")</f>
        <v/>
      </c>
      <c r="CU337" s="173"/>
      <c r="CV337" s="173"/>
      <c r="CW337" s="173"/>
      <c r="CX337" s="173"/>
    </row>
    <row r="338" spans="2:102">
      <c r="B338" s="164">
        <f t="shared" si="6"/>
        <v>46030</v>
      </c>
      <c r="C338" s="173" t="str">
        <f>IFERROR(Inv_SY_B!C369/Inv_SY_B!$CU338-1,"")</f>
        <v/>
      </c>
      <c r="D338" s="173" t="str">
        <f>IFERROR(Inv_SY_B!D369/Inv_SY_B!$CU338-1,"")</f>
        <v/>
      </c>
      <c r="E338" s="173" t="str">
        <f>IFERROR(Inv_SY_B!E369/Inv_SY_B!$CU338-1,"")</f>
        <v/>
      </c>
      <c r="F338" s="173" t="str">
        <f>IFERROR(Inv_SY_B!F369/Inv_SY_B!$CU338-1,"")</f>
        <v/>
      </c>
      <c r="G338" s="173" t="str">
        <f>IFERROR(Inv_SY_B!G369/Inv_SY_B!$CU338-1,"")</f>
        <v/>
      </c>
      <c r="H338" s="173" t="str">
        <f>IFERROR(Inv_SY_B!H369/Inv_SY_B!$CU338-1,"")</f>
        <v/>
      </c>
      <c r="I338" s="173" t="str">
        <f>IFERROR(Inv_SY_B!I369/Inv_SY_B!$CU338-1,"")</f>
        <v/>
      </c>
      <c r="J338" s="173" t="str">
        <f>IFERROR(Inv_SY_B!J369/Inv_SY_B!$CU338-1,"")</f>
        <v/>
      </c>
      <c r="K338" s="173" t="str">
        <f>IFERROR(Inv_SY_B!K369/Inv_SY_B!$CU338-1,"")</f>
        <v/>
      </c>
      <c r="L338" s="173" t="str">
        <f>IFERROR(Inv_SY_B!L369/Inv_SY_B!$CU338-1,"")</f>
        <v/>
      </c>
      <c r="M338" s="173" t="str">
        <f>IFERROR(Inv_SY_B!M369/Inv_SY_B!$CU338-1,"")</f>
        <v/>
      </c>
      <c r="N338" s="173" t="str">
        <f>IFERROR(Inv_SY_B!N369/Inv_SY_B!$CU338-1,"")</f>
        <v/>
      </c>
      <c r="O338" s="173" t="str">
        <f>IFERROR(Inv_SY_B!O369/Inv_SY_B!$CU338-1,"")</f>
        <v/>
      </c>
      <c r="P338" s="173" t="str">
        <f>IFERROR(Inv_SY_B!P369/Inv_SY_B!$CU338-1,"")</f>
        <v/>
      </c>
      <c r="Q338" s="173" t="str">
        <f>IFERROR(Inv_SY_B!Q369/Inv_SY_B!$CU338-1,"")</f>
        <v/>
      </c>
      <c r="R338" s="173" t="str">
        <f>IFERROR(Inv_SY_B!R369/Inv_SY_B!$CU338-1,"")</f>
        <v/>
      </c>
      <c r="S338" s="173" t="str">
        <f>IFERROR(Inv_SY_B!S369/Inv_SY_B!$CU338-1,"")</f>
        <v/>
      </c>
      <c r="T338" s="173" t="str">
        <f>IFERROR(Inv_SY_B!T369/Inv_SY_B!$CU338-1,"")</f>
        <v/>
      </c>
      <c r="U338" s="173" t="str">
        <f>IFERROR(Inv_SY_B!U369/Inv_SY_B!$CU338-1,"")</f>
        <v/>
      </c>
      <c r="V338" s="173" t="str">
        <f>IFERROR(Inv_SY_B!V369/Inv_SY_B!$CU338-1,"")</f>
        <v/>
      </c>
      <c r="W338" s="173" t="str">
        <f>IFERROR(Inv_SY_B!W369/Inv_SY_B!$CU338-1,"")</f>
        <v/>
      </c>
      <c r="X338" s="173" t="str">
        <f>IFERROR(Inv_SY_B!X369/Inv_SY_B!$CU338-1,"")</f>
        <v/>
      </c>
      <c r="Y338" s="173" t="str">
        <f>IFERROR(Inv_SY_B!Y369/Inv_SY_B!$CU338-1,"")</f>
        <v/>
      </c>
      <c r="Z338" s="173" t="str">
        <f>IFERROR(Inv_SY_B!Z369/Inv_SY_B!$CU338-1,"")</f>
        <v/>
      </c>
      <c r="AA338" s="173" t="str">
        <f>IFERROR(Inv_SY_B!AA369/Inv_SY_B!$CU338-1,"")</f>
        <v/>
      </c>
      <c r="AB338" s="173" t="str">
        <f>IFERROR(Inv_SY_B!AB369/Inv_SY_B!$CU338-1,"")</f>
        <v/>
      </c>
      <c r="AC338" s="173" t="str">
        <f>IFERROR(Inv_SY_B!AC369/Inv_SY_B!$CU338-1,"")</f>
        <v/>
      </c>
      <c r="AD338" s="173" t="str">
        <f>IFERROR(Inv_SY_B!AD369/Inv_SY_B!$CU338-1,"")</f>
        <v/>
      </c>
      <c r="AE338" s="173" t="str">
        <f>IFERROR(Inv_SY_B!AE369/Inv_SY_B!$CU338-1,"")</f>
        <v/>
      </c>
      <c r="AF338" s="173" t="str">
        <f>IFERROR(Inv_SY_B!AF369/Inv_SY_B!$CU338-1,"")</f>
        <v/>
      </c>
      <c r="AG338" s="173" t="str">
        <f>IFERROR(Inv_SY_B!AG369/Inv_SY_B!$CU338-1,"")</f>
        <v/>
      </c>
      <c r="AH338" s="173" t="str">
        <f>IFERROR(Inv_SY_B!AH369/Inv_SY_B!$CU338-1,"")</f>
        <v/>
      </c>
      <c r="AI338" s="173" t="str">
        <f>IFERROR(Inv_SY_B!AI369/Inv_SY_B!$CU338-1,"")</f>
        <v/>
      </c>
      <c r="AJ338" s="173" t="str">
        <f>IFERROR(Inv_SY_B!AJ369/Inv_SY_B!$CU338-1,"")</f>
        <v/>
      </c>
      <c r="AK338" s="173" t="str">
        <f>IFERROR(Inv_SY_B!AK369/Inv_SY_B!$CU338-1,"")</f>
        <v/>
      </c>
      <c r="AL338" s="173" t="str">
        <f>IFERROR(Inv_SY_B!AL369/Inv_SY_B!$CU338-1,"")</f>
        <v/>
      </c>
      <c r="AM338" s="173" t="str">
        <f>IFERROR(Inv_SY_B!AM369/Inv_SY_B!$CU338-1,"")</f>
        <v/>
      </c>
      <c r="AN338" s="173" t="str">
        <f>IFERROR(Inv_SY_B!AN369/Inv_SY_B!$CU338-1,"")</f>
        <v/>
      </c>
      <c r="AO338" s="173" t="str">
        <f>IFERROR(Inv_SY_B!AO369/Inv_SY_B!$CU338-1,"")</f>
        <v/>
      </c>
      <c r="AP338" s="173" t="str">
        <f>IFERROR(Inv_SY_B!AP369/Inv_SY_B!$CU338-1,"")</f>
        <v/>
      </c>
      <c r="AQ338" s="173" t="str">
        <f>IFERROR(Inv_SY_B!AQ369/Inv_SY_B!$CU338-1,"")</f>
        <v/>
      </c>
      <c r="AR338" s="173" t="str">
        <f>IFERROR(Inv_SY_B!AR369/Inv_SY_B!$CU338-1,"")</f>
        <v/>
      </c>
      <c r="AS338" s="173" t="str">
        <f>IFERROR(Inv_SY_B!AS369/Inv_SY_B!$CU338-1,"")</f>
        <v/>
      </c>
      <c r="AT338" s="173" t="str">
        <f>IFERROR(Inv_SY_B!AT369/Inv_SY_B!$CU338-1,"")</f>
        <v/>
      </c>
      <c r="AU338" s="173" t="str">
        <f>IFERROR(Inv_SY_B!AU369/Inv_SY_B!$CU338-1,"")</f>
        <v/>
      </c>
      <c r="AV338" s="173" t="str">
        <f>IFERROR(Inv_SY_B!AV369/Inv_SY_B!$CU338-1,"")</f>
        <v/>
      </c>
      <c r="AW338" s="173" t="str">
        <f>IFERROR(Inv_SY_B!AW369/Inv_SY_B!$CU338-1,"")</f>
        <v/>
      </c>
      <c r="AX338" s="173" t="str">
        <f>IFERROR(Inv_SY_B!AX369/Inv_SY_B!$CU338-1,"")</f>
        <v/>
      </c>
      <c r="AY338" s="173" t="str">
        <f>IFERROR(Inv_SY_B!AY369/Inv_SY_B!$CU338-1,"")</f>
        <v/>
      </c>
      <c r="AZ338" s="173" t="str">
        <f>IFERROR(Inv_SY_B!AZ369/Inv_SY_B!$CU338-1,"")</f>
        <v/>
      </c>
      <c r="BA338" s="173" t="str">
        <f>IFERROR(Inv_SY_B!BA369/Inv_SY_B!$CU338-1,"")</f>
        <v/>
      </c>
      <c r="BB338" s="173" t="str">
        <f>IFERROR(Inv_SY_B!BB369/Inv_SY_B!$CU338-1,"")</f>
        <v/>
      </c>
      <c r="BC338" s="173" t="str">
        <f>IFERROR(Inv_SY_B!BC369/Inv_SY_B!$CU338-1,"")</f>
        <v/>
      </c>
      <c r="BD338" s="173" t="str">
        <f>IFERROR(Inv_SY_B!BD369/Inv_SY_B!$CU338-1,"")</f>
        <v/>
      </c>
      <c r="BE338" s="173" t="str">
        <f>IFERROR(Inv_SY_B!BE369/Inv_SY_B!$CU338-1,"")</f>
        <v/>
      </c>
      <c r="BF338" s="173" t="str">
        <f>IFERROR(Inv_SY_B!BF369/Inv_SY_B!$CU338-1,"")</f>
        <v/>
      </c>
      <c r="BG338" s="173" t="str">
        <f>IFERROR(Inv_SY_B!BG369/Inv_SY_B!$CU338-1,"")</f>
        <v/>
      </c>
      <c r="BH338" s="173" t="str">
        <f>IFERROR(Inv_SY_B!BH369/Inv_SY_B!$CU338-1,"")</f>
        <v/>
      </c>
      <c r="BI338" s="173" t="str">
        <f>IFERROR(Inv_SY_B!BI369/Inv_SY_B!$CU338-1,"")</f>
        <v/>
      </c>
      <c r="BJ338" s="173" t="str">
        <f>IFERROR(Inv_SY_B!BJ369/Inv_SY_B!$CU338-1,"")</f>
        <v/>
      </c>
      <c r="BK338" s="173" t="str">
        <f>IFERROR(Inv_SY_B!BK369/Inv_SY_B!$CU338-1,"")</f>
        <v/>
      </c>
      <c r="BL338" s="173" t="str">
        <f>IFERROR(Inv_SY_B!BL369/Inv_SY_B!$CU338-1,"")</f>
        <v/>
      </c>
      <c r="BM338" s="173" t="str">
        <f>IFERROR(Inv_SY_B!BM369/Inv_SY_B!$CU338-1,"")</f>
        <v/>
      </c>
      <c r="BN338" s="173" t="str">
        <f>IFERROR(Inv_SY_B!BN369/Inv_SY_B!$CU338-1,"")</f>
        <v/>
      </c>
      <c r="BO338" s="173" t="str">
        <f>IFERROR(Inv_SY_B!BO369/Inv_SY_B!$CU338-1,"")</f>
        <v/>
      </c>
      <c r="BP338" s="173" t="str">
        <f>IFERROR(Inv_SY_B!BP369/Inv_SY_B!$CU338-1,"")</f>
        <v/>
      </c>
      <c r="BQ338" s="173" t="str">
        <f>IFERROR(Inv_SY_B!BQ369/Inv_SY_B!$CU338-1,"")</f>
        <v/>
      </c>
      <c r="BR338" s="173" t="str">
        <f>IFERROR(Inv_SY_B!BR369/Inv_SY_B!$CU338-1,"")</f>
        <v/>
      </c>
      <c r="BS338" s="173" t="str">
        <f>IFERROR(Inv_SY_B!BS369/Inv_SY_B!$CU338-1,"")</f>
        <v/>
      </c>
      <c r="BT338" s="173" t="str">
        <f>IFERROR(Inv_SY_B!BT369/Inv_SY_B!$CU338-1,"")</f>
        <v/>
      </c>
      <c r="BU338" s="173" t="str">
        <f>IFERROR(Inv_SY_B!BU369/Inv_SY_B!$CU338-1,"")</f>
        <v/>
      </c>
      <c r="BV338" s="173" t="str">
        <f>IFERROR(Inv_SY_B!BV369/Inv_SY_B!$CU338-1,"")</f>
        <v/>
      </c>
      <c r="BW338" s="173" t="str">
        <f>IFERROR(Inv_SY_B!BW369/Inv_SY_B!$CU338-1,"")</f>
        <v/>
      </c>
      <c r="BX338" s="173" t="str">
        <f>IFERROR(Inv_SY_B!BX369/Inv_SY_B!$CU338-1,"")</f>
        <v/>
      </c>
      <c r="BY338" s="173" t="str">
        <f>IFERROR(Inv_SY_B!BY369/Inv_SY_B!$CU338-1,"")</f>
        <v/>
      </c>
      <c r="BZ338" s="173" t="str">
        <f>IFERROR(Inv_SY_B!BZ369/Inv_SY_B!$CU338-1,"")</f>
        <v/>
      </c>
      <c r="CA338" s="173" t="str">
        <f>IFERROR(Inv_SY_B!CA369/Inv_SY_B!$CU338-1,"")</f>
        <v/>
      </c>
      <c r="CB338" s="173" t="str">
        <f>IFERROR(Inv_SY_B!CB369/Inv_SY_B!$CU338-1,"")</f>
        <v/>
      </c>
      <c r="CC338" s="173" t="str">
        <f>IFERROR(Inv_SY_B!CC369/Inv_SY_B!$CU338-1,"")</f>
        <v/>
      </c>
      <c r="CD338" s="173" t="str">
        <f>IFERROR(Inv_SY_B!CD369/Inv_SY_B!$CU338-1,"")</f>
        <v/>
      </c>
      <c r="CE338" s="173" t="str">
        <f>IFERROR(Inv_SY_B!CE369/Inv_SY_B!$CU338-1,"")</f>
        <v/>
      </c>
      <c r="CF338" s="173" t="str">
        <f>IFERROR(Inv_SY_B!CF369/Inv_SY_B!$CU338-1,"")</f>
        <v/>
      </c>
      <c r="CG338" s="173" t="str">
        <f>IFERROR(Inv_SY_B!CG369/Inv_SY_B!$CU338-1,"")</f>
        <v/>
      </c>
      <c r="CH338" s="173" t="str">
        <f>IFERROR(Inv_SY_B!CH369/Inv_SY_B!$CU338-1,"")</f>
        <v/>
      </c>
      <c r="CI338" s="173" t="str">
        <f>IFERROR(Inv_SY_B!CI369/Inv_SY_B!$CU338-1,"")</f>
        <v/>
      </c>
      <c r="CJ338" s="173" t="str">
        <f>IFERROR(Inv_SY_B!CJ369/Inv_SY_B!$CU338-1,"")</f>
        <v/>
      </c>
      <c r="CK338" s="173" t="str">
        <f>IFERROR(Inv_SY_B!CK369/Inv_SY_B!$CU338-1,"")</f>
        <v/>
      </c>
      <c r="CL338" s="173" t="str">
        <f>IFERROR(Inv_SY_B!CL369/Inv_SY_B!$CU338-1,"")</f>
        <v/>
      </c>
      <c r="CM338" s="173" t="str">
        <f>IFERROR(Inv_SY_B!CM369/Inv_SY_B!$CU338-1,"")</f>
        <v/>
      </c>
      <c r="CN338" s="173" t="str">
        <f>IFERROR(Inv_SY_B!CN369/Inv_SY_B!$CU338-1,"")</f>
        <v/>
      </c>
      <c r="CO338" s="173" t="str">
        <f>IFERROR(Inv_SY_B!CO369/Inv_SY_B!$CU338-1,"")</f>
        <v/>
      </c>
      <c r="CP338" s="173" t="str">
        <f>IFERROR(Inv_SY_B!CP369/Inv_SY_B!$CU338-1,"")</f>
        <v/>
      </c>
      <c r="CQ338" s="173" t="str">
        <f>IFERROR(Inv_SY_B!CQ369/Inv_SY_B!$CU338-1,"")</f>
        <v/>
      </c>
      <c r="CR338" s="173" t="str">
        <f>IFERROR(Inv_SY_B!CR369/Inv_SY_B!$CU338-1,"")</f>
        <v/>
      </c>
      <c r="CS338" s="173" t="str">
        <f>IFERROR(Inv_SY_B!CS369/Inv_SY_B!$CU338-1,"")</f>
        <v/>
      </c>
      <c r="CT338" s="173" t="str">
        <f>IFERROR(Inv_SY_B!CT369/Inv_SY_B!$CU338-1,"")</f>
        <v/>
      </c>
      <c r="CU338" s="173"/>
      <c r="CV338" s="173"/>
      <c r="CW338" s="173"/>
      <c r="CX338" s="173"/>
    </row>
    <row r="339" spans="2:102">
      <c r="B339" s="164">
        <f t="shared" si="6"/>
        <v>46031</v>
      </c>
      <c r="C339" s="173" t="str">
        <f>IFERROR(Inv_SY_B!C370/Inv_SY_B!$CU339-1,"")</f>
        <v/>
      </c>
      <c r="D339" s="173" t="str">
        <f>IFERROR(Inv_SY_B!D370/Inv_SY_B!$CU339-1,"")</f>
        <v/>
      </c>
      <c r="E339" s="173" t="str">
        <f>IFERROR(Inv_SY_B!E370/Inv_SY_B!$CU339-1,"")</f>
        <v/>
      </c>
      <c r="F339" s="173" t="str">
        <f>IFERROR(Inv_SY_B!F370/Inv_SY_B!$CU339-1,"")</f>
        <v/>
      </c>
      <c r="G339" s="173" t="str">
        <f>IFERROR(Inv_SY_B!G370/Inv_SY_B!$CU339-1,"")</f>
        <v/>
      </c>
      <c r="H339" s="173" t="str">
        <f>IFERROR(Inv_SY_B!H370/Inv_SY_B!$CU339-1,"")</f>
        <v/>
      </c>
      <c r="I339" s="173" t="str">
        <f>IFERROR(Inv_SY_B!I370/Inv_SY_B!$CU339-1,"")</f>
        <v/>
      </c>
      <c r="J339" s="173" t="str">
        <f>IFERROR(Inv_SY_B!J370/Inv_SY_B!$CU339-1,"")</f>
        <v/>
      </c>
      <c r="K339" s="173" t="str">
        <f>IFERROR(Inv_SY_B!K370/Inv_SY_B!$CU339-1,"")</f>
        <v/>
      </c>
      <c r="L339" s="173" t="str">
        <f>IFERROR(Inv_SY_B!L370/Inv_SY_B!$CU339-1,"")</f>
        <v/>
      </c>
      <c r="M339" s="173" t="str">
        <f>IFERROR(Inv_SY_B!M370/Inv_SY_B!$CU339-1,"")</f>
        <v/>
      </c>
      <c r="N339" s="173" t="str">
        <f>IFERROR(Inv_SY_B!N370/Inv_SY_B!$CU339-1,"")</f>
        <v/>
      </c>
      <c r="O339" s="173" t="str">
        <f>IFERROR(Inv_SY_B!O370/Inv_SY_B!$CU339-1,"")</f>
        <v/>
      </c>
      <c r="P339" s="173" t="str">
        <f>IFERROR(Inv_SY_B!P370/Inv_SY_B!$CU339-1,"")</f>
        <v/>
      </c>
      <c r="Q339" s="173" t="str">
        <f>IFERROR(Inv_SY_B!Q370/Inv_SY_B!$CU339-1,"")</f>
        <v/>
      </c>
      <c r="R339" s="173" t="str">
        <f>IFERROR(Inv_SY_B!R370/Inv_SY_B!$CU339-1,"")</f>
        <v/>
      </c>
      <c r="S339" s="173" t="str">
        <f>IFERROR(Inv_SY_B!S370/Inv_SY_B!$CU339-1,"")</f>
        <v/>
      </c>
      <c r="T339" s="173" t="str">
        <f>IFERROR(Inv_SY_B!T370/Inv_SY_B!$CU339-1,"")</f>
        <v/>
      </c>
      <c r="U339" s="173" t="str">
        <f>IFERROR(Inv_SY_B!U370/Inv_SY_B!$CU339-1,"")</f>
        <v/>
      </c>
      <c r="V339" s="173" t="str">
        <f>IFERROR(Inv_SY_B!V370/Inv_SY_B!$CU339-1,"")</f>
        <v/>
      </c>
      <c r="W339" s="173" t="str">
        <f>IFERROR(Inv_SY_B!W370/Inv_SY_B!$CU339-1,"")</f>
        <v/>
      </c>
      <c r="X339" s="173" t="str">
        <f>IFERROR(Inv_SY_B!X370/Inv_SY_B!$CU339-1,"")</f>
        <v/>
      </c>
      <c r="Y339" s="173" t="str">
        <f>IFERROR(Inv_SY_B!Y370/Inv_SY_B!$CU339-1,"")</f>
        <v/>
      </c>
      <c r="Z339" s="173" t="str">
        <f>IFERROR(Inv_SY_B!Z370/Inv_SY_B!$CU339-1,"")</f>
        <v/>
      </c>
      <c r="AA339" s="173" t="str">
        <f>IFERROR(Inv_SY_B!AA370/Inv_SY_B!$CU339-1,"")</f>
        <v/>
      </c>
      <c r="AB339" s="173" t="str">
        <f>IFERROR(Inv_SY_B!AB370/Inv_SY_B!$CU339-1,"")</f>
        <v/>
      </c>
      <c r="AC339" s="173" t="str">
        <f>IFERROR(Inv_SY_B!AC370/Inv_SY_B!$CU339-1,"")</f>
        <v/>
      </c>
      <c r="AD339" s="173" t="str">
        <f>IFERROR(Inv_SY_B!AD370/Inv_SY_B!$CU339-1,"")</f>
        <v/>
      </c>
      <c r="AE339" s="173" t="str">
        <f>IFERROR(Inv_SY_B!AE370/Inv_SY_B!$CU339-1,"")</f>
        <v/>
      </c>
      <c r="AF339" s="173" t="str">
        <f>IFERROR(Inv_SY_B!AF370/Inv_SY_B!$CU339-1,"")</f>
        <v/>
      </c>
      <c r="AG339" s="173" t="str">
        <f>IFERROR(Inv_SY_B!AG370/Inv_SY_B!$CU339-1,"")</f>
        <v/>
      </c>
      <c r="AH339" s="173" t="str">
        <f>IFERROR(Inv_SY_B!AH370/Inv_SY_B!$CU339-1,"")</f>
        <v/>
      </c>
      <c r="AI339" s="173" t="str">
        <f>IFERROR(Inv_SY_B!AI370/Inv_SY_B!$CU339-1,"")</f>
        <v/>
      </c>
      <c r="AJ339" s="173" t="str">
        <f>IFERROR(Inv_SY_B!AJ370/Inv_SY_B!$CU339-1,"")</f>
        <v/>
      </c>
      <c r="AK339" s="173" t="str">
        <f>IFERROR(Inv_SY_B!AK370/Inv_SY_B!$CU339-1,"")</f>
        <v/>
      </c>
      <c r="AL339" s="173" t="str">
        <f>IFERROR(Inv_SY_B!AL370/Inv_SY_B!$CU339-1,"")</f>
        <v/>
      </c>
      <c r="AM339" s="173" t="str">
        <f>IFERROR(Inv_SY_B!AM370/Inv_SY_B!$CU339-1,"")</f>
        <v/>
      </c>
      <c r="AN339" s="173" t="str">
        <f>IFERROR(Inv_SY_B!AN370/Inv_SY_B!$CU339-1,"")</f>
        <v/>
      </c>
      <c r="AO339" s="173" t="str">
        <f>IFERROR(Inv_SY_B!AO370/Inv_SY_B!$CU339-1,"")</f>
        <v/>
      </c>
      <c r="AP339" s="173" t="str">
        <f>IFERROR(Inv_SY_B!AP370/Inv_SY_B!$CU339-1,"")</f>
        <v/>
      </c>
      <c r="AQ339" s="173" t="str">
        <f>IFERROR(Inv_SY_B!AQ370/Inv_SY_B!$CU339-1,"")</f>
        <v/>
      </c>
      <c r="AR339" s="173" t="str">
        <f>IFERROR(Inv_SY_B!AR370/Inv_SY_B!$CU339-1,"")</f>
        <v/>
      </c>
      <c r="AS339" s="173" t="str">
        <f>IFERROR(Inv_SY_B!AS370/Inv_SY_B!$CU339-1,"")</f>
        <v/>
      </c>
      <c r="AT339" s="173" t="str">
        <f>IFERROR(Inv_SY_B!AT370/Inv_SY_B!$CU339-1,"")</f>
        <v/>
      </c>
      <c r="AU339" s="173" t="str">
        <f>IFERROR(Inv_SY_B!AU370/Inv_SY_B!$CU339-1,"")</f>
        <v/>
      </c>
      <c r="AV339" s="173" t="str">
        <f>IFERROR(Inv_SY_B!AV370/Inv_SY_B!$CU339-1,"")</f>
        <v/>
      </c>
      <c r="AW339" s="173" t="str">
        <f>IFERROR(Inv_SY_B!AW370/Inv_SY_B!$CU339-1,"")</f>
        <v/>
      </c>
      <c r="AX339" s="173" t="str">
        <f>IFERROR(Inv_SY_B!AX370/Inv_SY_B!$CU339-1,"")</f>
        <v/>
      </c>
      <c r="AY339" s="173" t="str">
        <f>IFERROR(Inv_SY_B!AY370/Inv_SY_B!$CU339-1,"")</f>
        <v/>
      </c>
      <c r="AZ339" s="173" t="str">
        <f>IFERROR(Inv_SY_B!AZ370/Inv_SY_B!$CU339-1,"")</f>
        <v/>
      </c>
      <c r="BA339" s="173" t="str">
        <f>IFERROR(Inv_SY_B!BA370/Inv_SY_B!$CU339-1,"")</f>
        <v/>
      </c>
      <c r="BB339" s="173" t="str">
        <f>IFERROR(Inv_SY_B!BB370/Inv_SY_B!$CU339-1,"")</f>
        <v/>
      </c>
      <c r="BC339" s="173" t="str">
        <f>IFERROR(Inv_SY_B!BC370/Inv_SY_B!$CU339-1,"")</f>
        <v/>
      </c>
      <c r="BD339" s="173" t="str">
        <f>IFERROR(Inv_SY_B!BD370/Inv_SY_B!$CU339-1,"")</f>
        <v/>
      </c>
      <c r="BE339" s="173" t="str">
        <f>IFERROR(Inv_SY_B!BE370/Inv_SY_B!$CU339-1,"")</f>
        <v/>
      </c>
      <c r="BF339" s="173" t="str">
        <f>IFERROR(Inv_SY_B!BF370/Inv_SY_B!$CU339-1,"")</f>
        <v/>
      </c>
      <c r="BG339" s="173" t="str">
        <f>IFERROR(Inv_SY_B!BG370/Inv_SY_B!$CU339-1,"")</f>
        <v/>
      </c>
      <c r="BH339" s="173" t="str">
        <f>IFERROR(Inv_SY_B!BH370/Inv_SY_B!$CU339-1,"")</f>
        <v/>
      </c>
      <c r="BI339" s="173" t="str">
        <f>IFERROR(Inv_SY_B!BI370/Inv_SY_B!$CU339-1,"")</f>
        <v/>
      </c>
      <c r="BJ339" s="173" t="str">
        <f>IFERROR(Inv_SY_B!BJ370/Inv_SY_B!$CU339-1,"")</f>
        <v/>
      </c>
      <c r="BK339" s="173" t="str">
        <f>IFERROR(Inv_SY_B!BK370/Inv_SY_B!$CU339-1,"")</f>
        <v/>
      </c>
      <c r="BL339" s="173" t="str">
        <f>IFERROR(Inv_SY_B!BL370/Inv_SY_B!$CU339-1,"")</f>
        <v/>
      </c>
      <c r="BM339" s="173" t="str">
        <f>IFERROR(Inv_SY_B!BM370/Inv_SY_B!$CU339-1,"")</f>
        <v/>
      </c>
      <c r="BN339" s="173" t="str">
        <f>IFERROR(Inv_SY_B!BN370/Inv_SY_B!$CU339-1,"")</f>
        <v/>
      </c>
      <c r="BO339" s="173" t="str">
        <f>IFERROR(Inv_SY_B!BO370/Inv_SY_B!$CU339-1,"")</f>
        <v/>
      </c>
      <c r="BP339" s="173" t="str">
        <f>IFERROR(Inv_SY_B!BP370/Inv_SY_B!$CU339-1,"")</f>
        <v/>
      </c>
      <c r="BQ339" s="173" t="str">
        <f>IFERROR(Inv_SY_B!BQ370/Inv_SY_B!$CU339-1,"")</f>
        <v/>
      </c>
      <c r="BR339" s="173" t="str">
        <f>IFERROR(Inv_SY_B!BR370/Inv_SY_B!$CU339-1,"")</f>
        <v/>
      </c>
      <c r="BS339" s="173" t="str">
        <f>IFERROR(Inv_SY_B!BS370/Inv_SY_B!$CU339-1,"")</f>
        <v/>
      </c>
      <c r="BT339" s="173" t="str">
        <f>IFERROR(Inv_SY_B!BT370/Inv_SY_B!$CU339-1,"")</f>
        <v/>
      </c>
      <c r="BU339" s="173" t="str">
        <f>IFERROR(Inv_SY_B!BU370/Inv_SY_B!$CU339-1,"")</f>
        <v/>
      </c>
      <c r="BV339" s="173" t="str">
        <f>IFERROR(Inv_SY_B!BV370/Inv_SY_B!$CU339-1,"")</f>
        <v/>
      </c>
      <c r="BW339" s="173" t="str">
        <f>IFERROR(Inv_SY_B!BW370/Inv_SY_B!$CU339-1,"")</f>
        <v/>
      </c>
      <c r="BX339" s="173" t="str">
        <f>IFERROR(Inv_SY_B!BX370/Inv_SY_B!$CU339-1,"")</f>
        <v/>
      </c>
      <c r="BY339" s="173" t="str">
        <f>IFERROR(Inv_SY_B!BY370/Inv_SY_B!$CU339-1,"")</f>
        <v/>
      </c>
      <c r="BZ339" s="173" t="str">
        <f>IFERROR(Inv_SY_B!BZ370/Inv_SY_B!$CU339-1,"")</f>
        <v/>
      </c>
      <c r="CA339" s="173" t="str">
        <f>IFERROR(Inv_SY_B!CA370/Inv_SY_B!$CU339-1,"")</f>
        <v/>
      </c>
      <c r="CB339" s="173" t="str">
        <f>IFERROR(Inv_SY_B!CB370/Inv_SY_B!$CU339-1,"")</f>
        <v/>
      </c>
      <c r="CC339" s="173" t="str">
        <f>IFERROR(Inv_SY_B!CC370/Inv_SY_B!$CU339-1,"")</f>
        <v/>
      </c>
      <c r="CD339" s="173" t="str">
        <f>IFERROR(Inv_SY_B!CD370/Inv_SY_B!$CU339-1,"")</f>
        <v/>
      </c>
      <c r="CE339" s="173" t="str">
        <f>IFERROR(Inv_SY_B!CE370/Inv_SY_B!$CU339-1,"")</f>
        <v/>
      </c>
      <c r="CF339" s="173" t="str">
        <f>IFERROR(Inv_SY_B!CF370/Inv_SY_B!$CU339-1,"")</f>
        <v/>
      </c>
      <c r="CG339" s="173" t="str">
        <f>IFERROR(Inv_SY_B!CG370/Inv_SY_B!$CU339-1,"")</f>
        <v/>
      </c>
      <c r="CH339" s="173" t="str">
        <f>IFERROR(Inv_SY_B!CH370/Inv_SY_B!$CU339-1,"")</f>
        <v/>
      </c>
      <c r="CI339" s="173" t="str">
        <f>IFERROR(Inv_SY_B!CI370/Inv_SY_B!$CU339-1,"")</f>
        <v/>
      </c>
      <c r="CJ339" s="173" t="str">
        <f>IFERROR(Inv_SY_B!CJ370/Inv_SY_B!$CU339-1,"")</f>
        <v/>
      </c>
      <c r="CK339" s="173" t="str">
        <f>IFERROR(Inv_SY_B!CK370/Inv_SY_B!$CU339-1,"")</f>
        <v/>
      </c>
      <c r="CL339" s="173" t="str">
        <f>IFERROR(Inv_SY_B!CL370/Inv_SY_B!$CU339-1,"")</f>
        <v/>
      </c>
      <c r="CM339" s="173" t="str">
        <f>IFERROR(Inv_SY_B!CM370/Inv_SY_B!$CU339-1,"")</f>
        <v/>
      </c>
      <c r="CN339" s="173" t="str">
        <f>IFERROR(Inv_SY_B!CN370/Inv_SY_B!$CU339-1,"")</f>
        <v/>
      </c>
      <c r="CO339" s="173" t="str">
        <f>IFERROR(Inv_SY_B!CO370/Inv_SY_B!$CU339-1,"")</f>
        <v/>
      </c>
      <c r="CP339" s="173" t="str">
        <f>IFERROR(Inv_SY_B!CP370/Inv_SY_B!$CU339-1,"")</f>
        <v/>
      </c>
      <c r="CQ339" s="173" t="str">
        <f>IFERROR(Inv_SY_B!CQ370/Inv_SY_B!$CU339-1,"")</f>
        <v/>
      </c>
      <c r="CR339" s="173" t="str">
        <f>IFERROR(Inv_SY_B!CR370/Inv_SY_B!$CU339-1,"")</f>
        <v/>
      </c>
      <c r="CS339" s="173" t="str">
        <f>IFERROR(Inv_SY_B!CS370/Inv_SY_B!$CU339-1,"")</f>
        <v/>
      </c>
      <c r="CT339" s="173" t="str">
        <f>IFERROR(Inv_SY_B!CT370/Inv_SY_B!$CU339-1,"")</f>
        <v/>
      </c>
      <c r="CU339" s="173"/>
      <c r="CV339" s="173"/>
      <c r="CW339" s="173"/>
      <c r="CX339" s="173"/>
    </row>
    <row r="340" spans="2:102">
      <c r="B340" s="164">
        <f t="shared" si="6"/>
        <v>46032</v>
      </c>
      <c r="C340" s="173" t="str">
        <f>IFERROR(Inv_SY_B!C371/Inv_SY_B!$CU340-1,"")</f>
        <v/>
      </c>
      <c r="D340" s="173" t="str">
        <f>IFERROR(Inv_SY_B!D371/Inv_SY_B!$CU340-1,"")</f>
        <v/>
      </c>
      <c r="E340" s="173" t="str">
        <f>IFERROR(Inv_SY_B!E371/Inv_SY_B!$CU340-1,"")</f>
        <v/>
      </c>
      <c r="F340" s="173" t="str">
        <f>IFERROR(Inv_SY_B!F371/Inv_SY_B!$CU340-1,"")</f>
        <v/>
      </c>
      <c r="G340" s="173" t="str">
        <f>IFERROR(Inv_SY_B!G371/Inv_SY_B!$CU340-1,"")</f>
        <v/>
      </c>
      <c r="H340" s="173" t="str">
        <f>IFERROR(Inv_SY_B!H371/Inv_SY_B!$CU340-1,"")</f>
        <v/>
      </c>
      <c r="I340" s="173" t="str">
        <f>IFERROR(Inv_SY_B!I371/Inv_SY_B!$CU340-1,"")</f>
        <v/>
      </c>
      <c r="J340" s="173" t="str">
        <f>IFERROR(Inv_SY_B!J371/Inv_SY_B!$CU340-1,"")</f>
        <v/>
      </c>
      <c r="K340" s="173" t="str">
        <f>IFERROR(Inv_SY_B!K371/Inv_SY_B!$CU340-1,"")</f>
        <v/>
      </c>
      <c r="L340" s="173" t="str">
        <f>IFERROR(Inv_SY_B!L371/Inv_SY_B!$CU340-1,"")</f>
        <v/>
      </c>
      <c r="M340" s="173" t="str">
        <f>IFERROR(Inv_SY_B!M371/Inv_SY_B!$CU340-1,"")</f>
        <v/>
      </c>
      <c r="N340" s="173" t="str">
        <f>IFERROR(Inv_SY_B!N371/Inv_SY_B!$CU340-1,"")</f>
        <v/>
      </c>
      <c r="O340" s="173" t="str">
        <f>IFERROR(Inv_SY_B!O371/Inv_SY_B!$CU340-1,"")</f>
        <v/>
      </c>
      <c r="P340" s="173" t="str">
        <f>IFERROR(Inv_SY_B!P371/Inv_SY_B!$CU340-1,"")</f>
        <v/>
      </c>
      <c r="Q340" s="173" t="str">
        <f>IFERROR(Inv_SY_B!Q371/Inv_SY_B!$CU340-1,"")</f>
        <v/>
      </c>
      <c r="R340" s="173" t="str">
        <f>IFERROR(Inv_SY_B!R371/Inv_SY_B!$CU340-1,"")</f>
        <v/>
      </c>
      <c r="S340" s="173" t="str">
        <f>IFERROR(Inv_SY_B!S371/Inv_SY_B!$CU340-1,"")</f>
        <v/>
      </c>
      <c r="T340" s="173" t="str">
        <f>IFERROR(Inv_SY_B!T371/Inv_SY_B!$CU340-1,"")</f>
        <v/>
      </c>
      <c r="U340" s="173" t="str">
        <f>IFERROR(Inv_SY_B!U371/Inv_SY_B!$CU340-1,"")</f>
        <v/>
      </c>
      <c r="V340" s="173" t="str">
        <f>IFERROR(Inv_SY_B!V371/Inv_SY_B!$CU340-1,"")</f>
        <v/>
      </c>
      <c r="W340" s="173" t="str">
        <f>IFERROR(Inv_SY_B!W371/Inv_SY_B!$CU340-1,"")</f>
        <v/>
      </c>
      <c r="X340" s="173" t="str">
        <f>IFERROR(Inv_SY_B!X371/Inv_SY_B!$CU340-1,"")</f>
        <v/>
      </c>
      <c r="Y340" s="173" t="str">
        <f>IFERROR(Inv_SY_B!Y371/Inv_SY_B!$CU340-1,"")</f>
        <v/>
      </c>
      <c r="Z340" s="173" t="str">
        <f>IFERROR(Inv_SY_B!Z371/Inv_SY_B!$CU340-1,"")</f>
        <v/>
      </c>
      <c r="AA340" s="173" t="str">
        <f>IFERROR(Inv_SY_B!AA371/Inv_SY_B!$CU340-1,"")</f>
        <v/>
      </c>
      <c r="AB340" s="173" t="str">
        <f>IFERROR(Inv_SY_B!AB371/Inv_SY_B!$CU340-1,"")</f>
        <v/>
      </c>
      <c r="AC340" s="173" t="str">
        <f>IFERROR(Inv_SY_B!AC371/Inv_SY_B!$CU340-1,"")</f>
        <v/>
      </c>
      <c r="AD340" s="173" t="str">
        <f>IFERROR(Inv_SY_B!AD371/Inv_SY_B!$CU340-1,"")</f>
        <v/>
      </c>
      <c r="AE340" s="173" t="str">
        <f>IFERROR(Inv_SY_B!AE371/Inv_SY_B!$CU340-1,"")</f>
        <v/>
      </c>
      <c r="AF340" s="173" t="str">
        <f>IFERROR(Inv_SY_B!AF371/Inv_SY_B!$CU340-1,"")</f>
        <v/>
      </c>
      <c r="AG340" s="173" t="str">
        <f>IFERROR(Inv_SY_B!AG371/Inv_SY_B!$CU340-1,"")</f>
        <v/>
      </c>
      <c r="AH340" s="173" t="str">
        <f>IFERROR(Inv_SY_B!AH371/Inv_SY_B!$CU340-1,"")</f>
        <v/>
      </c>
      <c r="AI340" s="173" t="str">
        <f>IFERROR(Inv_SY_B!AI371/Inv_SY_B!$CU340-1,"")</f>
        <v/>
      </c>
      <c r="AJ340" s="173" t="str">
        <f>IFERROR(Inv_SY_B!AJ371/Inv_SY_B!$CU340-1,"")</f>
        <v/>
      </c>
      <c r="AK340" s="173" t="str">
        <f>IFERROR(Inv_SY_B!AK371/Inv_SY_B!$CU340-1,"")</f>
        <v/>
      </c>
      <c r="AL340" s="173" t="str">
        <f>IFERROR(Inv_SY_B!AL371/Inv_SY_B!$CU340-1,"")</f>
        <v/>
      </c>
      <c r="AM340" s="173" t="str">
        <f>IFERROR(Inv_SY_B!AM371/Inv_SY_B!$CU340-1,"")</f>
        <v/>
      </c>
      <c r="AN340" s="173" t="str">
        <f>IFERROR(Inv_SY_B!AN371/Inv_SY_B!$CU340-1,"")</f>
        <v/>
      </c>
      <c r="AO340" s="173" t="str">
        <f>IFERROR(Inv_SY_B!AO371/Inv_SY_B!$CU340-1,"")</f>
        <v/>
      </c>
      <c r="AP340" s="173" t="str">
        <f>IFERROR(Inv_SY_B!AP371/Inv_SY_B!$CU340-1,"")</f>
        <v/>
      </c>
      <c r="AQ340" s="173" t="str">
        <f>IFERROR(Inv_SY_B!AQ371/Inv_SY_B!$CU340-1,"")</f>
        <v/>
      </c>
      <c r="AR340" s="173" t="str">
        <f>IFERROR(Inv_SY_B!AR371/Inv_SY_B!$CU340-1,"")</f>
        <v/>
      </c>
      <c r="AS340" s="173" t="str">
        <f>IFERROR(Inv_SY_B!AS371/Inv_SY_B!$CU340-1,"")</f>
        <v/>
      </c>
      <c r="AT340" s="173" t="str">
        <f>IFERROR(Inv_SY_B!AT371/Inv_SY_B!$CU340-1,"")</f>
        <v/>
      </c>
      <c r="AU340" s="173" t="str">
        <f>IFERROR(Inv_SY_B!AU371/Inv_SY_B!$CU340-1,"")</f>
        <v/>
      </c>
      <c r="AV340" s="173" t="str">
        <f>IFERROR(Inv_SY_B!AV371/Inv_SY_B!$CU340-1,"")</f>
        <v/>
      </c>
      <c r="AW340" s="173" t="str">
        <f>IFERROR(Inv_SY_B!AW371/Inv_SY_B!$CU340-1,"")</f>
        <v/>
      </c>
      <c r="AX340" s="173" t="str">
        <f>IFERROR(Inv_SY_B!AX371/Inv_SY_B!$CU340-1,"")</f>
        <v/>
      </c>
      <c r="AY340" s="173" t="str">
        <f>IFERROR(Inv_SY_B!AY371/Inv_SY_B!$CU340-1,"")</f>
        <v/>
      </c>
      <c r="AZ340" s="173" t="str">
        <f>IFERROR(Inv_SY_B!AZ371/Inv_SY_B!$CU340-1,"")</f>
        <v/>
      </c>
      <c r="BA340" s="173" t="str">
        <f>IFERROR(Inv_SY_B!BA371/Inv_SY_B!$CU340-1,"")</f>
        <v/>
      </c>
      <c r="BB340" s="173" t="str">
        <f>IFERROR(Inv_SY_B!BB371/Inv_SY_B!$CU340-1,"")</f>
        <v/>
      </c>
      <c r="BC340" s="173" t="str">
        <f>IFERROR(Inv_SY_B!BC371/Inv_SY_B!$CU340-1,"")</f>
        <v/>
      </c>
      <c r="BD340" s="173" t="str">
        <f>IFERROR(Inv_SY_B!BD371/Inv_SY_B!$CU340-1,"")</f>
        <v/>
      </c>
      <c r="BE340" s="173" t="str">
        <f>IFERROR(Inv_SY_B!BE371/Inv_SY_B!$CU340-1,"")</f>
        <v/>
      </c>
      <c r="BF340" s="173" t="str">
        <f>IFERROR(Inv_SY_B!BF371/Inv_SY_B!$CU340-1,"")</f>
        <v/>
      </c>
      <c r="BG340" s="173" t="str">
        <f>IFERROR(Inv_SY_B!BG371/Inv_SY_B!$CU340-1,"")</f>
        <v/>
      </c>
      <c r="BH340" s="173" t="str">
        <f>IFERROR(Inv_SY_B!BH371/Inv_SY_B!$CU340-1,"")</f>
        <v/>
      </c>
      <c r="BI340" s="173" t="str">
        <f>IFERROR(Inv_SY_B!BI371/Inv_SY_B!$CU340-1,"")</f>
        <v/>
      </c>
      <c r="BJ340" s="173" t="str">
        <f>IFERROR(Inv_SY_B!BJ371/Inv_SY_B!$CU340-1,"")</f>
        <v/>
      </c>
      <c r="BK340" s="173" t="str">
        <f>IFERROR(Inv_SY_B!BK371/Inv_SY_B!$CU340-1,"")</f>
        <v/>
      </c>
      <c r="BL340" s="173" t="str">
        <f>IFERROR(Inv_SY_B!BL371/Inv_SY_B!$CU340-1,"")</f>
        <v/>
      </c>
      <c r="BM340" s="173" t="str">
        <f>IFERROR(Inv_SY_B!BM371/Inv_SY_B!$CU340-1,"")</f>
        <v/>
      </c>
      <c r="BN340" s="173" t="str">
        <f>IFERROR(Inv_SY_B!BN371/Inv_SY_B!$CU340-1,"")</f>
        <v/>
      </c>
      <c r="BO340" s="173" t="str">
        <f>IFERROR(Inv_SY_B!BO371/Inv_SY_B!$CU340-1,"")</f>
        <v/>
      </c>
      <c r="BP340" s="173" t="str">
        <f>IFERROR(Inv_SY_B!BP371/Inv_SY_B!$CU340-1,"")</f>
        <v/>
      </c>
      <c r="BQ340" s="173" t="str">
        <f>IFERROR(Inv_SY_B!BQ371/Inv_SY_B!$CU340-1,"")</f>
        <v/>
      </c>
      <c r="BR340" s="173" t="str">
        <f>IFERROR(Inv_SY_B!BR371/Inv_SY_B!$CU340-1,"")</f>
        <v/>
      </c>
      <c r="BS340" s="173" t="str">
        <f>IFERROR(Inv_SY_B!BS371/Inv_SY_B!$CU340-1,"")</f>
        <v/>
      </c>
      <c r="BT340" s="173" t="str">
        <f>IFERROR(Inv_SY_B!BT371/Inv_SY_B!$CU340-1,"")</f>
        <v/>
      </c>
      <c r="BU340" s="173" t="str">
        <f>IFERROR(Inv_SY_B!BU371/Inv_SY_B!$CU340-1,"")</f>
        <v/>
      </c>
      <c r="BV340" s="173" t="str">
        <f>IFERROR(Inv_SY_B!BV371/Inv_SY_B!$CU340-1,"")</f>
        <v/>
      </c>
      <c r="BW340" s="173" t="str">
        <f>IFERROR(Inv_SY_B!BW371/Inv_SY_B!$CU340-1,"")</f>
        <v/>
      </c>
      <c r="BX340" s="173" t="str">
        <f>IFERROR(Inv_SY_B!BX371/Inv_SY_B!$CU340-1,"")</f>
        <v/>
      </c>
      <c r="BY340" s="173" t="str">
        <f>IFERROR(Inv_SY_B!BY371/Inv_SY_B!$CU340-1,"")</f>
        <v/>
      </c>
      <c r="BZ340" s="173" t="str">
        <f>IFERROR(Inv_SY_B!BZ371/Inv_SY_B!$CU340-1,"")</f>
        <v/>
      </c>
      <c r="CA340" s="173" t="str">
        <f>IFERROR(Inv_SY_B!CA371/Inv_SY_B!$CU340-1,"")</f>
        <v/>
      </c>
      <c r="CB340" s="173" t="str">
        <f>IFERROR(Inv_SY_B!CB371/Inv_SY_B!$CU340-1,"")</f>
        <v/>
      </c>
      <c r="CC340" s="173" t="str">
        <f>IFERROR(Inv_SY_B!CC371/Inv_SY_B!$CU340-1,"")</f>
        <v/>
      </c>
      <c r="CD340" s="173" t="str">
        <f>IFERROR(Inv_SY_B!CD371/Inv_SY_B!$CU340-1,"")</f>
        <v/>
      </c>
      <c r="CE340" s="173" t="str">
        <f>IFERROR(Inv_SY_B!CE371/Inv_SY_B!$CU340-1,"")</f>
        <v/>
      </c>
      <c r="CF340" s="173" t="str">
        <f>IFERROR(Inv_SY_B!CF371/Inv_SY_B!$CU340-1,"")</f>
        <v/>
      </c>
      <c r="CG340" s="173" t="str">
        <f>IFERROR(Inv_SY_B!CG371/Inv_SY_B!$CU340-1,"")</f>
        <v/>
      </c>
      <c r="CH340" s="173" t="str">
        <f>IFERROR(Inv_SY_B!CH371/Inv_SY_B!$CU340-1,"")</f>
        <v/>
      </c>
      <c r="CI340" s="173" t="str">
        <f>IFERROR(Inv_SY_B!CI371/Inv_SY_B!$CU340-1,"")</f>
        <v/>
      </c>
      <c r="CJ340" s="173" t="str">
        <f>IFERROR(Inv_SY_B!CJ371/Inv_SY_B!$CU340-1,"")</f>
        <v/>
      </c>
      <c r="CK340" s="173" t="str">
        <f>IFERROR(Inv_SY_B!CK371/Inv_SY_B!$CU340-1,"")</f>
        <v/>
      </c>
      <c r="CL340" s="173" t="str">
        <f>IFERROR(Inv_SY_B!CL371/Inv_SY_B!$CU340-1,"")</f>
        <v/>
      </c>
      <c r="CM340" s="173" t="str">
        <f>IFERROR(Inv_SY_B!CM371/Inv_SY_B!$CU340-1,"")</f>
        <v/>
      </c>
      <c r="CN340" s="173" t="str">
        <f>IFERROR(Inv_SY_B!CN371/Inv_SY_B!$CU340-1,"")</f>
        <v/>
      </c>
      <c r="CO340" s="173" t="str">
        <f>IFERROR(Inv_SY_B!CO371/Inv_SY_B!$CU340-1,"")</f>
        <v/>
      </c>
      <c r="CP340" s="173" t="str">
        <f>IFERROR(Inv_SY_B!CP371/Inv_SY_B!$CU340-1,"")</f>
        <v/>
      </c>
      <c r="CQ340" s="173" t="str">
        <f>IFERROR(Inv_SY_B!CQ371/Inv_SY_B!$CU340-1,"")</f>
        <v/>
      </c>
      <c r="CR340" s="173" t="str">
        <f>IFERROR(Inv_SY_B!CR371/Inv_SY_B!$CU340-1,"")</f>
        <v/>
      </c>
      <c r="CS340" s="173" t="str">
        <f>IFERROR(Inv_SY_B!CS371/Inv_SY_B!$CU340-1,"")</f>
        <v/>
      </c>
      <c r="CT340" s="173" t="str">
        <f>IFERROR(Inv_SY_B!CT371/Inv_SY_B!$CU340-1,"")</f>
        <v/>
      </c>
      <c r="CU340" s="173"/>
      <c r="CV340" s="173"/>
      <c r="CW340" s="173"/>
      <c r="CX340" s="173"/>
    </row>
    <row r="341" spans="2:102">
      <c r="B341" s="164">
        <f t="shared" si="6"/>
        <v>46033</v>
      </c>
      <c r="C341" s="173" t="str">
        <f>IFERROR(Inv_SY_B!C372/Inv_SY_B!$CU341-1,"")</f>
        <v/>
      </c>
      <c r="D341" s="173" t="str">
        <f>IFERROR(Inv_SY_B!D372/Inv_SY_B!$CU341-1,"")</f>
        <v/>
      </c>
      <c r="E341" s="173" t="str">
        <f>IFERROR(Inv_SY_B!E372/Inv_SY_B!$CU341-1,"")</f>
        <v/>
      </c>
      <c r="F341" s="173" t="str">
        <f>IFERROR(Inv_SY_B!F372/Inv_SY_B!$CU341-1,"")</f>
        <v/>
      </c>
      <c r="G341" s="173" t="str">
        <f>IFERROR(Inv_SY_B!G372/Inv_SY_B!$CU341-1,"")</f>
        <v/>
      </c>
      <c r="H341" s="173" t="str">
        <f>IFERROR(Inv_SY_B!H372/Inv_SY_B!$CU341-1,"")</f>
        <v/>
      </c>
      <c r="I341" s="173" t="str">
        <f>IFERROR(Inv_SY_B!I372/Inv_SY_B!$CU341-1,"")</f>
        <v/>
      </c>
      <c r="J341" s="173" t="str">
        <f>IFERROR(Inv_SY_B!J372/Inv_SY_B!$CU341-1,"")</f>
        <v/>
      </c>
      <c r="K341" s="173" t="str">
        <f>IFERROR(Inv_SY_B!K372/Inv_SY_B!$CU341-1,"")</f>
        <v/>
      </c>
      <c r="L341" s="173" t="str">
        <f>IFERROR(Inv_SY_B!L372/Inv_SY_B!$CU341-1,"")</f>
        <v/>
      </c>
      <c r="M341" s="173" t="str">
        <f>IFERROR(Inv_SY_B!M372/Inv_SY_B!$CU341-1,"")</f>
        <v/>
      </c>
      <c r="N341" s="173" t="str">
        <f>IFERROR(Inv_SY_B!N372/Inv_SY_B!$CU341-1,"")</f>
        <v/>
      </c>
      <c r="O341" s="173" t="str">
        <f>IFERROR(Inv_SY_B!O372/Inv_SY_B!$CU341-1,"")</f>
        <v/>
      </c>
      <c r="P341" s="173" t="str">
        <f>IFERROR(Inv_SY_B!P372/Inv_SY_B!$CU341-1,"")</f>
        <v/>
      </c>
      <c r="Q341" s="173" t="str">
        <f>IFERROR(Inv_SY_B!Q372/Inv_SY_B!$CU341-1,"")</f>
        <v/>
      </c>
      <c r="R341" s="173" t="str">
        <f>IFERROR(Inv_SY_B!R372/Inv_SY_B!$CU341-1,"")</f>
        <v/>
      </c>
      <c r="S341" s="173" t="str">
        <f>IFERROR(Inv_SY_B!S372/Inv_SY_B!$CU341-1,"")</f>
        <v/>
      </c>
      <c r="T341" s="173" t="str">
        <f>IFERROR(Inv_SY_B!T372/Inv_SY_B!$CU341-1,"")</f>
        <v/>
      </c>
      <c r="U341" s="173" t="str">
        <f>IFERROR(Inv_SY_B!U372/Inv_SY_B!$CU341-1,"")</f>
        <v/>
      </c>
      <c r="V341" s="173" t="str">
        <f>IFERROR(Inv_SY_B!V372/Inv_SY_B!$CU341-1,"")</f>
        <v/>
      </c>
      <c r="W341" s="173" t="str">
        <f>IFERROR(Inv_SY_B!W372/Inv_SY_B!$CU341-1,"")</f>
        <v/>
      </c>
      <c r="X341" s="173" t="str">
        <f>IFERROR(Inv_SY_B!X372/Inv_SY_B!$CU341-1,"")</f>
        <v/>
      </c>
      <c r="Y341" s="173" t="str">
        <f>IFERROR(Inv_SY_B!Y372/Inv_SY_B!$CU341-1,"")</f>
        <v/>
      </c>
      <c r="Z341" s="173" t="str">
        <f>IFERROR(Inv_SY_B!Z372/Inv_SY_B!$CU341-1,"")</f>
        <v/>
      </c>
      <c r="AA341" s="173" t="str">
        <f>IFERROR(Inv_SY_B!AA372/Inv_SY_B!$CU341-1,"")</f>
        <v/>
      </c>
      <c r="AB341" s="173" t="str">
        <f>IFERROR(Inv_SY_B!AB372/Inv_SY_B!$CU341-1,"")</f>
        <v/>
      </c>
      <c r="AC341" s="173" t="str">
        <f>IFERROR(Inv_SY_B!AC372/Inv_SY_B!$CU341-1,"")</f>
        <v/>
      </c>
      <c r="AD341" s="173" t="str">
        <f>IFERROR(Inv_SY_B!AD372/Inv_SY_B!$CU341-1,"")</f>
        <v/>
      </c>
      <c r="AE341" s="173" t="str">
        <f>IFERROR(Inv_SY_B!AE372/Inv_SY_B!$CU341-1,"")</f>
        <v/>
      </c>
      <c r="AF341" s="173" t="str">
        <f>IFERROR(Inv_SY_B!AF372/Inv_SY_B!$CU341-1,"")</f>
        <v/>
      </c>
      <c r="AG341" s="173" t="str">
        <f>IFERROR(Inv_SY_B!AG372/Inv_SY_B!$CU341-1,"")</f>
        <v/>
      </c>
      <c r="AH341" s="173" t="str">
        <f>IFERROR(Inv_SY_B!AH372/Inv_SY_B!$CU341-1,"")</f>
        <v/>
      </c>
      <c r="AI341" s="173" t="str">
        <f>IFERROR(Inv_SY_B!AI372/Inv_SY_B!$CU341-1,"")</f>
        <v/>
      </c>
      <c r="AJ341" s="173" t="str">
        <f>IFERROR(Inv_SY_B!AJ372/Inv_SY_B!$CU341-1,"")</f>
        <v/>
      </c>
      <c r="AK341" s="173" t="str">
        <f>IFERROR(Inv_SY_B!AK372/Inv_SY_B!$CU341-1,"")</f>
        <v/>
      </c>
      <c r="AL341" s="173" t="str">
        <f>IFERROR(Inv_SY_B!AL372/Inv_SY_B!$CU341-1,"")</f>
        <v/>
      </c>
      <c r="AM341" s="173" t="str">
        <f>IFERROR(Inv_SY_B!AM372/Inv_SY_B!$CU341-1,"")</f>
        <v/>
      </c>
      <c r="AN341" s="173" t="str">
        <f>IFERROR(Inv_SY_B!AN372/Inv_SY_B!$CU341-1,"")</f>
        <v/>
      </c>
      <c r="AO341" s="173" t="str">
        <f>IFERROR(Inv_SY_B!AO372/Inv_SY_B!$CU341-1,"")</f>
        <v/>
      </c>
      <c r="AP341" s="173" t="str">
        <f>IFERROR(Inv_SY_B!AP372/Inv_SY_B!$CU341-1,"")</f>
        <v/>
      </c>
      <c r="AQ341" s="173" t="str">
        <f>IFERROR(Inv_SY_B!AQ372/Inv_SY_B!$CU341-1,"")</f>
        <v/>
      </c>
      <c r="AR341" s="173" t="str">
        <f>IFERROR(Inv_SY_B!AR372/Inv_SY_B!$CU341-1,"")</f>
        <v/>
      </c>
      <c r="AS341" s="173" t="str">
        <f>IFERROR(Inv_SY_B!AS372/Inv_SY_B!$CU341-1,"")</f>
        <v/>
      </c>
      <c r="AT341" s="173" t="str">
        <f>IFERROR(Inv_SY_B!AT372/Inv_SY_B!$CU341-1,"")</f>
        <v/>
      </c>
      <c r="AU341" s="173" t="str">
        <f>IFERROR(Inv_SY_B!AU372/Inv_SY_B!$CU341-1,"")</f>
        <v/>
      </c>
      <c r="AV341" s="173" t="str">
        <f>IFERROR(Inv_SY_B!AV372/Inv_SY_B!$CU341-1,"")</f>
        <v/>
      </c>
      <c r="AW341" s="173" t="str">
        <f>IFERROR(Inv_SY_B!AW372/Inv_SY_B!$CU341-1,"")</f>
        <v/>
      </c>
      <c r="AX341" s="173" t="str">
        <f>IFERROR(Inv_SY_B!AX372/Inv_SY_B!$CU341-1,"")</f>
        <v/>
      </c>
      <c r="AY341" s="173" t="str">
        <f>IFERROR(Inv_SY_B!AY372/Inv_SY_B!$CU341-1,"")</f>
        <v/>
      </c>
      <c r="AZ341" s="173" t="str">
        <f>IFERROR(Inv_SY_B!AZ372/Inv_SY_B!$CU341-1,"")</f>
        <v/>
      </c>
      <c r="BA341" s="173" t="str">
        <f>IFERROR(Inv_SY_B!BA372/Inv_SY_B!$CU341-1,"")</f>
        <v/>
      </c>
      <c r="BB341" s="173" t="str">
        <f>IFERROR(Inv_SY_B!BB372/Inv_SY_B!$CU341-1,"")</f>
        <v/>
      </c>
      <c r="BC341" s="173" t="str">
        <f>IFERROR(Inv_SY_B!BC372/Inv_SY_B!$CU341-1,"")</f>
        <v/>
      </c>
      <c r="BD341" s="173" t="str">
        <f>IFERROR(Inv_SY_B!BD372/Inv_SY_B!$CU341-1,"")</f>
        <v/>
      </c>
      <c r="BE341" s="173" t="str">
        <f>IFERROR(Inv_SY_B!BE372/Inv_SY_B!$CU341-1,"")</f>
        <v/>
      </c>
      <c r="BF341" s="173" t="str">
        <f>IFERROR(Inv_SY_B!BF372/Inv_SY_B!$CU341-1,"")</f>
        <v/>
      </c>
      <c r="BG341" s="173" t="str">
        <f>IFERROR(Inv_SY_B!BG372/Inv_SY_B!$CU341-1,"")</f>
        <v/>
      </c>
      <c r="BH341" s="173" t="str">
        <f>IFERROR(Inv_SY_B!BH372/Inv_SY_B!$CU341-1,"")</f>
        <v/>
      </c>
      <c r="BI341" s="173" t="str">
        <f>IFERROR(Inv_SY_B!BI372/Inv_SY_B!$CU341-1,"")</f>
        <v/>
      </c>
      <c r="BJ341" s="173" t="str">
        <f>IFERROR(Inv_SY_B!BJ372/Inv_SY_B!$CU341-1,"")</f>
        <v/>
      </c>
      <c r="BK341" s="173" t="str">
        <f>IFERROR(Inv_SY_B!BK372/Inv_SY_B!$CU341-1,"")</f>
        <v/>
      </c>
      <c r="BL341" s="173" t="str">
        <f>IFERROR(Inv_SY_B!BL372/Inv_SY_B!$CU341-1,"")</f>
        <v/>
      </c>
      <c r="BM341" s="173" t="str">
        <f>IFERROR(Inv_SY_B!BM372/Inv_SY_B!$CU341-1,"")</f>
        <v/>
      </c>
      <c r="BN341" s="173" t="str">
        <f>IFERROR(Inv_SY_B!BN372/Inv_SY_B!$CU341-1,"")</f>
        <v/>
      </c>
      <c r="BO341" s="173" t="str">
        <f>IFERROR(Inv_SY_B!BO372/Inv_SY_B!$CU341-1,"")</f>
        <v/>
      </c>
      <c r="BP341" s="173" t="str">
        <f>IFERROR(Inv_SY_B!BP372/Inv_SY_B!$CU341-1,"")</f>
        <v/>
      </c>
      <c r="BQ341" s="173" t="str">
        <f>IFERROR(Inv_SY_B!BQ372/Inv_SY_B!$CU341-1,"")</f>
        <v/>
      </c>
      <c r="BR341" s="173" t="str">
        <f>IFERROR(Inv_SY_B!BR372/Inv_SY_B!$CU341-1,"")</f>
        <v/>
      </c>
      <c r="BS341" s="173" t="str">
        <f>IFERROR(Inv_SY_B!BS372/Inv_SY_B!$CU341-1,"")</f>
        <v/>
      </c>
      <c r="BT341" s="173" t="str">
        <f>IFERROR(Inv_SY_B!BT372/Inv_SY_B!$CU341-1,"")</f>
        <v/>
      </c>
      <c r="BU341" s="173" t="str">
        <f>IFERROR(Inv_SY_B!BU372/Inv_SY_B!$CU341-1,"")</f>
        <v/>
      </c>
      <c r="BV341" s="173" t="str">
        <f>IFERROR(Inv_SY_B!BV372/Inv_SY_B!$CU341-1,"")</f>
        <v/>
      </c>
      <c r="BW341" s="173" t="str">
        <f>IFERROR(Inv_SY_B!BW372/Inv_SY_B!$CU341-1,"")</f>
        <v/>
      </c>
      <c r="BX341" s="173" t="str">
        <f>IFERROR(Inv_SY_B!BX372/Inv_SY_B!$CU341-1,"")</f>
        <v/>
      </c>
      <c r="BY341" s="173" t="str">
        <f>IFERROR(Inv_SY_B!BY372/Inv_SY_B!$CU341-1,"")</f>
        <v/>
      </c>
      <c r="BZ341" s="173" t="str">
        <f>IFERROR(Inv_SY_B!BZ372/Inv_SY_B!$CU341-1,"")</f>
        <v/>
      </c>
      <c r="CA341" s="173" t="str">
        <f>IFERROR(Inv_SY_B!CA372/Inv_SY_B!$CU341-1,"")</f>
        <v/>
      </c>
      <c r="CB341" s="173" t="str">
        <f>IFERROR(Inv_SY_B!CB372/Inv_SY_B!$CU341-1,"")</f>
        <v/>
      </c>
      <c r="CC341" s="173" t="str">
        <f>IFERROR(Inv_SY_B!CC372/Inv_SY_B!$CU341-1,"")</f>
        <v/>
      </c>
      <c r="CD341" s="173" t="str">
        <f>IFERROR(Inv_SY_B!CD372/Inv_SY_B!$CU341-1,"")</f>
        <v/>
      </c>
      <c r="CE341" s="173" t="str">
        <f>IFERROR(Inv_SY_B!CE372/Inv_SY_B!$CU341-1,"")</f>
        <v/>
      </c>
      <c r="CF341" s="173" t="str">
        <f>IFERROR(Inv_SY_B!CF372/Inv_SY_B!$CU341-1,"")</f>
        <v/>
      </c>
      <c r="CG341" s="173" t="str">
        <f>IFERROR(Inv_SY_B!CG372/Inv_SY_B!$CU341-1,"")</f>
        <v/>
      </c>
      <c r="CH341" s="173" t="str">
        <f>IFERROR(Inv_SY_B!CH372/Inv_SY_B!$CU341-1,"")</f>
        <v/>
      </c>
      <c r="CI341" s="173" t="str">
        <f>IFERROR(Inv_SY_B!CI372/Inv_SY_B!$CU341-1,"")</f>
        <v/>
      </c>
      <c r="CJ341" s="173" t="str">
        <f>IFERROR(Inv_SY_B!CJ372/Inv_SY_B!$CU341-1,"")</f>
        <v/>
      </c>
      <c r="CK341" s="173" t="str">
        <f>IFERROR(Inv_SY_B!CK372/Inv_SY_B!$CU341-1,"")</f>
        <v/>
      </c>
      <c r="CL341" s="173" t="str">
        <f>IFERROR(Inv_SY_B!CL372/Inv_SY_B!$CU341-1,"")</f>
        <v/>
      </c>
      <c r="CM341" s="173" t="str">
        <f>IFERROR(Inv_SY_B!CM372/Inv_SY_B!$CU341-1,"")</f>
        <v/>
      </c>
      <c r="CN341" s="173" t="str">
        <f>IFERROR(Inv_SY_B!CN372/Inv_SY_B!$CU341-1,"")</f>
        <v/>
      </c>
      <c r="CO341" s="173" t="str">
        <f>IFERROR(Inv_SY_B!CO372/Inv_SY_B!$CU341-1,"")</f>
        <v/>
      </c>
      <c r="CP341" s="173" t="str">
        <f>IFERROR(Inv_SY_B!CP372/Inv_SY_B!$CU341-1,"")</f>
        <v/>
      </c>
      <c r="CQ341" s="173" t="str">
        <f>IFERROR(Inv_SY_B!CQ372/Inv_SY_B!$CU341-1,"")</f>
        <v/>
      </c>
      <c r="CR341" s="173" t="str">
        <f>IFERROR(Inv_SY_B!CR372/Inv_SY_B!$CU341-1,"")</f>
        <v/>
      </c>
      <c r="CS341" s="173" t="str">
        <f>IFERROR(Inv_SY_B!CS372/Inv_SY_B!$CU341-1,"")</f>
        <v/>
      </c>
      <c r="CT341" s="173" t="str">
        <f>IFERROR(Inv_SY_B!CT372/Inv_SY_B!$CU341-1,"")</f>
        <v/>
      </c>
      <c r="CU341" s="173"/>
      <c r="CV341" s="173"/>
      <c r="CW341" s="173"/>
      <c r="CX341" s="173"/>
    </row>
    <row r="342" spans="2:102">
      <c r="B342" s="164">
        <f t="shared" si="6"/>
        <v>46034</v>
      </c>
      <c r="C342" s="173" t="str">
        <f>IFERROR(Inv_SY_B!C373/Inv_SY_B!$CU342-1,"")</f>
        <v/>
      </c>
      <c r="D342" s="173" t="str">
        <f>IFERROR(Inv_SY_B!D373/Inv_SY_B!$CU342-1,"")</f>
        <v/>
      </c>
      <c r="E342" s="173" t="str">
        <f>IFERROR(Inv_SY_B!E373/Inv_SY_B!$CU342-1,"")</f>
        <v/>
      </c>
      <c r="F342" s="173" t="str">
        <f>IFERROR(Inv_SY_B!F373/Inv_SY_B!$CU342-1,"")</f>
        <v/>
      </c>
      <c r="G342" s="173" t="str">
        <f>IFERROR(Inv_SY_B!G373/Inv_SY_B!$CU342-1,"")</f>
        <v/>
      </c>
      <c r="H342" s="173" t="str">
        <f>IFERROR(Inv_SY_B!H373/Inv_SY_B!$CU342-1,"")</f>
        <v/>
      </c>
      <c r="I342" s="173" t="str">
        <f>IFERROR(Inv_SY_B!I373/Inv_SY_B!$CU342-1,"")</f>
        <v/>
      </c>
      <c r="J342" s="173" t="str">
        <f>IFERROR(Inv_SY_B!J373/Inv_SY_B!$CU342-1,"")</f>
        <v/>
      </c>
      <c r="K342" s="173" t="str">
        <f>IFERROR(Inv_SY_B!K373/Inv_SY_B!$CU342-1,"")</f>
        <v/>
      </c>
      <c r="L342" s="173" t="str">
        <f>IFERROR(Inv_SY_B!L373/Inv_SY_B!$CU342-1,"")</f>
        <v/>
      </c>
      <c r="M342" s="173" t="str">
        <f>IFERROR(Inv_SY_B!M373/Inv_SY_B!$CU342-1,"")</f>
        <v/>
      </c>
      <c r="N342" s="173" t="str">
        <f>IFERROR(Inv_SY_B!N373/Inv_SY_B!$CU342-1,"")</f>
        <v/>
      </c>
      <c r="O342" s="173" t="str">
        <f>IFERROR(Inv_SY_B!O373/Inv_SY_B!$CU342-1,"")</f>
        <v/>
      </c>
      <c r="P342" s="173" t="str">
        <f>IFERROR(Inv_SY_B!P373/Inv_SY_B!$CU342-1,"")</f>
        <v/>
      </c>
      <c r="Q342" s="173" t="str">
        <f>IFERROR(Inv_SY_B!Q373/Inv_SY_B!$CU342-1,"")</f>
        <v/>
      </c>
      <c r="R342" s="173" t="str">
        <f>IFERROR(Inv_SY_B!R373/Inv_SY_B!$CU342-1,"")</f>
        <v/>
      </c>
      <c r="S342" s="173" t="str">
        <f>IFERROR(Inv_SY_B!S373/Inv_SY_B!$CU342-1,"")</f>
        <v/>
      </c>
      <c r="T342" s="173" t="str">
        <f>IFERROR(Inv_SY_B!T373/Inv_SY_B!$CU342-1,"")</f>
        <v/>
      </c>
      <c r="U342" s="173" t="str">
        <f>IFERROR(Inv_SY_B!U373/Inv_SY_B!$CU342-1,"")</f>
        <v/>
      </c>
      <c r="V342" s="173" t="str">
        <f>IFERROR(Inv_SY_B!V373/Inv_SY_B!$CU342-1,"")</f>
        <v/>
      </c>
      <c r="W342" s="173" t="str">
        <f>IFERROR(Inv_SY_B!W373/Inv_SY_B!$CU342-1,"")</f>
        <v/>
      </c>
      <c r="X342" s="173" t="str">
        <f>IFERROR(Inv_SY_B!X373/Inv_SY_B!$CU342-1,"")</f>
        <v/>
      </c>
      <c r="Y342" s="173" t="str">
        <f>IFERROR(Inv_SY_B!Y373/Inv_SY_B!$CU342-1,"")</f>
        <v/>
      </c>
      <c r="Z342" s="173" t="str">
        <f>IFERROR(Inv_SY_B!Z373/Inv_SY_B!$CU342-1,"")</f>
        <v/>
      </c>
      <c r="AA342" s="173" t="str">
        <f>IFERROR(Inv_SY_B!AA373/Inv_SY_B!$CU342-1,"")</f>
        <v/>
      </c>
      <c r="AB342" s="173" t="str">
        <f>IFERROR(Inv_SY_B!AB373/Inv_SY_B!$CU342-1,"")</f>
        <v/>
      </c>
      <c r="AC342" s="173" t="str">
        <f>IFERROR(Inv_SY_B!AC373/Inv_SY_B!$CU342-1,"")</f>
        <v/>
      </c>
      <c r="AD342" s="173" t="str">
        <f>IFERROR(Inv_SY_B!AD373/Inv_SY_B!$CU342-1,"")</f>
        <v/>
      </c>
      <c r="AE342" s="173" t="str">
        <f>IFERROR(Inv_SY_B!AE373/Inv_SY_B!$CU342-1,"")</f>
        <v/>
      </c>
      <c r="AF342" s="173" t="str">
        <f>IFERROR(Inv_SY_B!AF373/Inv_SY_B!$CU342-1,"")</f>
        <v/>
      </c>
      <c r="AG342" s="173" t="str">
        <f>IFERROR(Inv_SY_B!AG373/Inv_SY_B!$CU342-1,"")</f>
        <v/>
      </c>
      <c r="AH342" s="173" t="str">
        <f>IFERROR(Inv_SY_B!AH373/Inv_SY_B!$CU342-1,"")</f>
        <v/>
      </c>
      <c r="AI342" s="173" t="str">
        <f>IFERROR(Inv_SY_B!AI373/Inv_SY_B!$CU342-1,"")</f>
        <v/>
      </c>
      <c r="AJ342" s="173" t="str">
        <f>IFERROR(Inv_SY_B!AJ373/Inv_SY_B!$CU342-1,"")</f>
        <v/>
      </c>
      <c r="AK342" s="173" t="str">
        <f>IFERROR(Inv_SY_B!AK373/Inv_SY_B!$CU342-1,"")</f>
        <v/>
      </c>
      <c r="AL342" s="173" t="str">
        <f>IFERROR(Inv_SY_B!AL373/Inv_SY_B!$CU342-1,"")</f>
        <v/>
      </c>
      <c r="AM342" s="173" t="str">
        <f>IFERROR(Inv_SY_B!AM373/Inv_SY_B!$CU342-1,"")</f>
        <v/>
      </c>
      <c r="AN342" s="173" t="str">
        <f>IFERROR(Inv_SY_B!AN373/Inv_SY_B!$CU342-1,"")</f>
        <v/>
      </c>
      <c r="AO342" s="173" t="str">
        <f>IFERROR(Inv_SY_B!AO373/Inv_SY_B!$CU342-1,"")</f>
        <v/>
      </c>
      <c r="AP342" s="173" t="str">
        <f>IFERROR(Inv_SY_B!AP373/Inv_SY_B!$CU342-1,"")</f>
        <v/>
      </c>
      <c r="AQ342" s="173" t="str">
        <f>IFERROR(Inv_SY_B!AQ373/Inv_SY_B!$CU342-1,"")</f>
        <v/>
      </c>
      <c r="AR342" s="173" t="str">
        <f>IFERROR(Inv_SY_B!AR373/Inv_SY_B!$CU342-1,"")</f>
        <v/>
      </c>
      <c r="AS342" s="173" t="str">
        <f>IFERROR(Inv_SY_B!AS373/Inv_SY_B!$CU342-1,"")</f>
        <v/>
      </c>
      <c r="AT342" s="173" t="str">
        <f>IFERROR(Inv_SY_B!AT373/Inv_SY_B!$CU342-1,"")</f>
        <v/>
      </c>
      <c r="AU342" s="173" t="str">
        <f>IFERROR(Inv_SY_B!AU373/Inv_SY_B!$CU342-1,"")</f>
        <v/>
      </c>
      <c r="AV342" s="173" t="str">
        <f>IFERROR(Inv_SY_B!AV373/Inv_SY_B!$CU342-1,"")</f>
        <v/>
      </c>
      <c r="AW342" s="173" t="str">
        <f>IFERROR(Inv_SY_B!AW373/Inv_SY_B!$CU342-1,"")</f>
        <v/>
      </c>
      <c r="AX342" s="173" t="str">
        <f>IFERROR(Inv_SY_B!AX373/Inv_SY_B!$CU342-1,"")</f>
        <v/>
      </c>
      <c r="AY342" s="173" t="str">
        <f>IFERROR(Inv_SY_B!AY373/Inv_SY_B!$CU342-1,"")</f>
        <v/>
      </c>
      <c r="AZ342" s="173" t="str">
        <f>IFERROR(Inv_SY_B!AZ373/Inv_SY_B!$CU342-1,"")</f>
        <v/>
      </c>
      <c r="BA342" s="173" t="str">
        <f>IFERROR(Inv_SY_B!BA373/Inv_SY_B!$CU342-1,"")</f>
        <v/>
      </c>
      <c r="BB342" s="173" t="str">
        <f>IFERROR(Inv_SY_B!BB373/Inv_SY_B!$CU342-1,"")</f>
        <v/>
      </c>
      <c r="BC342" s="173" t="str">
        <f>IFERROR(Inv_SY_B!BC373/Inv_SY_B!$CU342-1,"")</f>
        <v/>
      </c>
      <c r="BD342" s="173" t="str">
        <f>IFERROR(Inv_SY_B!BD373/Inv_SY_B!$CU342-1,"")</f>
        <v/>
      </c>
      <c r="BE342" s="173" t="str">
        <f>IFERROR(Inv_SY_B!BE373/Inv_SY_B!$CU342-1,"")</f>
        <v/>
      </c>
      <c r="BF342" s="173" t="str">
        <f>IFERROR(Inv_SY_B!BF373/Inv_SY_B!$CU342-1,"")</f>
        <v/>
      </c>
      <c r="BG342" s="173" t="str">
        <f>IFERROR(Inv_SY_B!BG373/Inv_SY_B!$CU342-1,"")</f>
        <v/>
      </c>
      <c r="BH342" s="173" t="str">
        <f>IFERROR(Inv_SY_B!BH373/Inv_SY_B!$CU342-1,"")</f>
        <v/>
      </c>
      <c r="BI342" s="173" t="str">
        <f>IFERROR(Inv_SY_B!BI373/Inv_SY_B!$CU342-1,"")</f>
        <v/>
      </c>
      <c r="BJ342" s="173" t="str">
        <f>IFERROR(Inv_SY_B!BJ373/Inv_SY_B!$CU342-1,"")</f>
        <v/>
      </c>
      <c r="BK342" s="173" t="str">
        <f>IFERROR(Inv_SY_B!BK373/Inv_SY_B!$CU342-1,"")</f>
        <v/>
      </c>
      <c r="BL342" s="173" t="str">
        <f>IFERROR(Inv_SY_B!BL373/Inv_SY_B!$CU342-1,"")</f>
        <v/>
      </c>
      <c r="BM342" s="173" t="str">
        <f>IFERROR(Inv_SY_B!BM373/Inv_SY_B!$CU342-1,"")</f>
        <v/>
      </c>
      <c r="BN342" s="173" t="str">
        <f>IFERROR(Inv_SY_B!BN373/Inv_SY_B!$CU342-1,"")</f>
        <v/>
      </c>
      <c r="BO342" s="173" t="str">
        <f>IFERROR(Inv_SY_B!BO373/Inv_SY_B!$CU342-1,"")</f>
        <v/>
      </c>
      <c r="BP342" s="173" t="str">
        <f>IFERROR(Inv_SY_B!BP373/Inv_SY_B!$CU342-1,"")</f>
        <v/>
      </c>
      <c r="BQ342" s="173" t="str">
        <f>IFERROR(Inv_SY_B!BQ373/Inv_SY_B!$CU342-1,"")</f>
        <v/>
      </c>
      <c r="BR342" s="173" t="str">
        <f>IFERROR(Inv_SY_B!BR373/Inv_SY_B!$CU342-1,"")</f>
        <v/>
      </c>
      <c r="BS342" s="173" t="str">
        <f>IFERROR(Inv_SY_B!BS373/Inv_SY_B!$CU342-1,"")</f>
        <v/>
      </c>
      <c r="BT342" s="173" t="str">
        <f>IFERROR(Inv_SY_B!BT373/Inv_SY_B!$CU342-1,"")</f>
        <v/>
      </c>
      <c r="BU342" s="173" t="str">
        <f>IFERROR(Inv_SY_B!BU373/Inv_SY_B!$CU342-1,"")</f>
        <v/>
      </c>
      <c r="BV342" s="173" t="str">
        <f>IFERROR(Inv_SY_B!BV373/Inv_SY_B!$CU342-1,"")</f>
        <v/>
      </c>
      <c r="BW342" s="173" t="str">
        <f>IFERROR(Inv_SY_B!BW373/Inv_SY_B!$CU342-1,"")</f>
        <v/>
      </c>
      <c r="BX342" s="173" t="str">
        <f>IFERROR(Inv_SY_B!BX373/Inv_SY_B!$CU342-1,"")</f>
        <v/>
      </c>
      <c r="BY342" s="173" t="str">
        <f>IFERROR(Inv_SY_B!BY373/Inv_SY_B!$CU342-1,"")</f>
        <v/>
      </c>
      <c r="BZ342" s="173" t="str">
        <f>IFERROR(Inv_SY_B!BZ373/Inv_SY_B!$CU342-1,"")</f>
        <v/>
      </c>
      <c r="CA342" s="173" t="str">
        <f>IFERROR(Inv_SY_B!CA373/Inv_SY_B!$CU342-1,"")</f>
        <v/>
      </c>
      <c r="CB342" s="173" t="str">
        <f>IFERROR(Inv_SY_B!CB373/Inv_SY_B!$CU342-1,"")</f>
        <v/>
      </c>
      <c r="CC342" s="173" t="str">
        <f>IFERROR(Inv_SY_B!CC373/Inv_SY_B!$CU342-1,"")</f>
        <v/>
      </c>
      <c r="CD342" s="173" t="str">
        <f>IFERROR(Inv_SY_B!CD373/Inv_SY_B!$CU342-1,"")</f>
        <v/>
      </c>
      <c r="CE342" s="173" t="str">
        <f>IFERROR(Inv_SY_B!CE373/Inv_SY_B!$CU342-1,"")</f>
        <v/>
      </c>
      <c r="CF342" s="173" t="str">
        <f>IFERROR(Inv_SY_B!CF373/Inv_SY_B!$CU342-1,"")</f>
        <v/>
      </c>
      <c r="CG342" s="173" t="str">
        <f>IFERROR(Inv_SY_B!CG373/Inv_SY_B!$CU342-1,"")</f>
        <v/>
      </c>
      <c r="CH342" s="173" t="str">
        <f>IFERROR(Inv_SY_B!CH373/Inv_SY_B!$CU342-1,"")</f>
        <v/>
      </c>
      <c r="CI342" s="173" t="str">
        <f>IFERROR(Inv_SY_B!CI373/Inv_SY_B!$CU342-1,"")</f>
        <v/>
      </c>
      <c r="CJ342" s="173" t="str">
        <f>IFERROR(Inv_SY_B!CJ373/Inv_SY_B!$CU342-1,"")</f>
        <v/>
      </c>
      <c r="CK342" s="173" t="str">
        <f>IFERROR(Inv_SY_B!CK373/Inv_SY_B!$CU342-1,"")</f>
        <v/>
      </c>
      <c r="CL342" s="173" t="str">
        <f>IFERROR(Inv_SY_B!CL373/Inv_SY_B!$CU342-1,"")</f>
        <v/>
      </c>
      <c r="CM342" s="173" t="str">
        <f>IFERROR(Inv_SY_B!CM373/Inv_SY_B!$CU342-1,"")</f>
        <v/>
      </c>
      <c r="CN342" s="173" t="str">
        <f>IFERROR(Inv_SY_B!CN373/Inv_SY_B!$CU342-1,"")</f>
        <v/>
      </c>
      <c r="CO342" s="173" t="str">
        <f>IFERROR(Inv_SY_B!CO373/Inv_SY_B!$CU342-1,"")</f>
        <v/>
      </c>
      <c r="CP342" s="173" t="str">
        <f>IFERROR(Inv_SY_B!CP373/Inv_SY_B!$CU342-1,"")</f>
        <v/>
      </c>
      <c r="CQ342" s="173" t="str">
        <f>IFERROR(Inv_SY_B!CQ373/Inv_SY_B!$CU342-1,"")</f>
        <v/>
      </c>
      <c r="CR342" s="173" t="str">
        <f>IFERROR(Inv_SY_B!CR373/Inv_SY_B!$CU342-1,"")</f>
        <v/>
      </c>
      <c r="CS342" s="173" t="str">
        <f>IFERROR(Inv_SY_B!CS373/Inv_SY_B!$CU342-1,"")</f>
        <v/>
      </c>
      <c r="CT342" s="173" t="str">
        <f>IFERROR(Inv_SY_B!CT373/Inv_SY_B!$CU342-1,"")</f>
        <v/>
      </c>
      <c r="CU342" s="173"/>
      <c r="CV342" s="173"/>
      <c r="CW342" s="173"/>
      <c r="CX342" s="173"/>
    </row>
    <row r="343" spans="2:102">
      <c r="B343" s="164">
        <f t="shared" si="6"/>
        <v>46035</v>
      </c>
      <c r="C343" s="173" t="str">
        <f>IFERROR(Inv_SY_B!C374/Inv_SY_B!$CU343-1,"")</f>
        <v/>
      </c>
      <c r="D343" s="173" t="str">
        <f>IFERROR(Inv_SY_B!D374/Inv_SY_B!$CU343-1,"")</f>
        <v/>
      </c>
      <c r="E343" s="173" t="str">
        <f>IFERROR(Inv_SY_B!E374/Inv_SY_B!$CU343-1,"")</f>
        <v/>
      </c>
      <c r="F343" s="173" t="str">
        <f>IFERROR(Inv_SY_B!F374/Inv_SY_B!$CU343-1,"")</f>
        <v/>
      </c>
      <c r="G343" s="173" t="str">
        <f>IFERROR(Inv_SY_B!G374/Inv_SY_B!$CU343-1,"")</f>
        <v/>
      </c>
      <c r="H343" s="173" t="str">
        <f>IFERROR(Inv_SY_B!H374/Inv_SY_B!$CU343-1,"")</f>
        <v/>
      </c>
      <c r="I343" s="173" t="str">
        <f>IFERROR(Inv_SY_B!I374/Inv_SY_B!$CU343-1,"")</f>
        <v/>
      </c>
      <c r="J343" s="173" t="str">
        <f>IFERROR(Inv_SY_B!J374/Inv_SY_B!$CU343-1,"")</f>
        <v/>
      </c>
      <c r="K343" s="173" t="str">
        <f>IFERROR(Inv_SY_B!K374/Inv_SY_B!$CU343-1,"")</f>
        <v/>
      </c>
      <c r="L343" s="173" t="str">
        <f>IFERROR(Inv_SY_B!L374/Inv_SY_B!$CU343-1,"")</f>
        <v/>
      </c>
      <c r="M343" s="173" t="str">
        <f>IFERROR(Inv_SY_B!M374/Inv_SY_B!$CU343-1,"")</f>
        <v/>
      </c>
      <c r="N343" s="173" t="str">
        <f>IFERROR(Inv_SY_B!N374/Inv_SY_B!$CU343-1,"")</f>
        <v/>
      </c>
      <c r="O343" s="173" t="str">
        <f>IFERROR(Inv_SY_B!O374/Inv_SY_B!$CU343-1,"")</f>
        <v/>
      </c>
      <c r="P343" s="173" t="str">
        <f>IFERROR(Inv_SY_B!P374/Inv_SY_B!$CU343-1,"")</f>
        <v/>
      </c>
      <c r="Q343" s="173" t="str">
        <f>IFERROR(Inv_SY_B!Q374/Inv_SY_B!$CU343-1,"")</f>
        <v/>
      </c>
      <c r="R343" s="173" t="str">
        <f>IFERROR(Inv_SY_B!R374/Inv_SY_B!$CU343-1,"")</f>
        <v/>
      </c>
      <c r="S343" s="173" t="str">
        <f>IFERROR(Inv_SY_B!S374/Inv_SY_B!$CU343-1,"")</f>
        <v/>
      </c>
      <c r="T343" s="173" t="str">
        <f>IFERROR(Inv_SY_B!T374/Inv_SY_B!$CU343-1,"")</f>
        <v/>
      </c>
      <c r="U343" s="173" t="str">
        <f>IFERROR(Inv_SY_B!U374/Inv_SY_B!$CU343-1,"")</f>
        <v/>
      </c>
      <c r="V343" s="173" t="str">
        <f>IFERROR(Inv_SY_B!V374/Inv_SY_B!$CU343-1,"")</f>
        <v/>
      </c>
      <c r="W343" s="173" t="str">
        <f>IFERROR(Inv_SY_B!W374/Inv_SY_B!$CU343-1,"")</f>
        <v/>
      </c>
      <c r="X343" s="173" t="str">
        <f>IFERROR(Inv_SY_B!X374/Inv_SY_B!$CU343-1,"")</f>
        <v/>
      </c>
      <c r="Y343" s="173" t="str">
        <f>IFERROR(Inv_SY_B!Y374/Inv_SY_B!$CU343-1,"")</f>
        <v/>
      </c>
      <c r="Z343" s="173" t="str">
        <f>IFERROR(Inv_SY_B!Z374/Inv_SY_B!$CU343-1,"")</f>
        <v/>
      </c>
      <c r="AA343" s="173" t="str">
        <f>IFERROR(Inv_SY_B!AA374/Inv_SY_B!$CU343-1,"")</f>
        <v/>
      </c>
      <c r="AB343" s="173" t="str">
        <f>IFERROR(Inv_SY_B!AB374/Inv_SY_B!$CU343-1,"")</f>
        <v/>
      </c>
      <c r="AC343" s="173" t="str">
        <f>IFERROR(Inv_SY_B!AC374/Inv_SY_B!$CU343-1,"")</f>
        <v/>
      </c>
      <c r="AD343" s="173" t="str">
        <f>IFERROR(Inv_SY_B!AD374/Inv_SY_B!$CU343-1,"")</f>
        <v/>
      </c>
      <c r="AE343" s="173" t="str">
        <f>IFERROR(Inv_SY_B!AE374/Inv_SY_B!$CU343-1,"")</f>
        <v/>
      </c>
      <c r="AF343" s="173" t="str">
        <f>IFERROR(Inv_SY_B!AF374/Inv_SY_B!$CU343-1,"")</f>
        <v/>
      </c>
      <c r="AG343" s="173" t="str">
        <f>IFERROR(Inv_SY_B!AG374/Inv_SY_B!$CU343-1,"")</f>
        <v/>
      </c>
      <c r="AH343" s="173" t="str">
        <f>IFERROR(Inv_SY_B!AH374/Inv_SY_B!$CU343-1,"")</f>
        <v/>
      </c>
      <c r="AI343" s="173" t="str">
        <f>IFERROR(Inv_SY_B!AI374/Inv_SY_B!$CU343-1,"")</f>
        <v/>
      </c>
      <c r="AJ343" s="173" t="str">
        <f>IFERROR(Inv_SY_B!AJ374/Inv_SY_B!$CU343-1,"")</f>
        <v/>
      </c>
      <c r="AK343" s="173" t="str">
        <f>IFERROR(Inv_SY_B!AK374/Inv_SY_B!$CU343-1,"")</f>
        <v/>
      </c>
      <c r="AL343" s="173" t="str">
        <f>IFERROR(Inv_SY_B!AL374/Inv_SY_B!$CU343-1,"")</f>
        <v/>
      </c>
      <c r="AM343" s="173" t="str">
        <f>IFERROR(Inv_SY_B!AM374/Inv_SY_B!$CU343-1,"")</f>
        <v/>
      </c>
      <c r="AN343" s="173" t="str">
        <f>IFERROR(Inv_SY_B!AN374/Inv_SY_B!$CU343-1,"")</f>
        <v/>
      </c>
      <c r="AO343" s="173" t="str">
        <f>IFERROR(Inv_SY_B!AO374/Inv_SY_B!$CU343-1,"")</f>
        <v/>
      </c>
      <c r="AP343" s="173" t="str">
        <f>IFERROR(Inv_SY_B!AP374/Inv_SY_B!$CU343-1,"")</f>
        <v/>
      </c>
      <c r="AQ343" s="173" t="str">
        <f>IFERROR(Inv_SY_B!AQ374/Inv_SY_B!$CU343-1,"")</f>
        <v/>
      </c>
      <c r="AR343" s="173" t="str">
        <f>IFERROR(Inv_SY_B!AR374/Inv_SY_B!$CU343-1,"")</f>
        <v/>
      </c>
      <c r="AS343" s="173" t="str">
        <f>IFERROR(Inv_SY_B!AS374/Inv_SY_B!$CU343-1,"")</f>
        <v/>
      </c>
      <c r="AT343" s="173" t="str">
        <f>IFERROR(Inv_SY_B!AT374/Inv_SY_B!$CU343-1,"")</f>
        <v/>
      </c>
      <c r="AU343" s="173" t="str">
        <f>IFERROR(Inv_SY_B!AU374/Inv_SY_B!$CU343-1,"")</f>
        <v/>
      </c>
      <c r="AV343" s="173" t="str">
        <f>IFERROR(Inv_SY_B!AV374/Inv_SY_B!$CU343-1,"")</f>
        <v/>
      </c>
      <c r="AW343" s="173" t="str">
        <f>IFERROR(Inv_SY_B!AW374/Inv_SY_B!$CU343-1,"")</f>
        <v/>
      </c>
      <c r="AX343" s="173" t="str">
        <f>IFERROR(Inv_SY_B!AX374/Inv_SY_B!$CU343-1,"")</f>
        <v/>
      </c>
      <c r="AY343" s="173" t="str">
        <f>IFERROR(Inv_SY_B!AY374/Inv_SY_B!$CU343-1,"")</f>
        <v/>
      </c>
      <c r="AZ343" s="173" t="str">
        <f>IFERROR(Inv_SY_B!AZ374/Inv_SY_B!$CU343-1,"")</f>
        <v/>
      </c>
      <c r="BA343" s="173" t="str">
        <f>IFERROR(Inv_SY_B!BA374/Inv_SY_B!$CU343-1,"")</f>
        <v/>
      </c>
      <c r="BB343" s="173" t="str">
        <f>IFERROR(Inv_SY_B!BB374/Inv_SY_B!$CU343-1,"")</f>
        <v/>
      </c>
      <c r="BC343" s="173" t="str">
        <f>IFERROR(Inv_SY_B!BC374/Inv_SY_B!$CU343-1,"")</f>
        <v/>
      </c>
      <c r="BD343" s="173" t="str">
        <f>IFERROR(Inv_SY_B!BD374/Inv_SY_B!$CU343-1,"")</f>
        <v/>
      </c>
      <c r="BE343" s="173" t="str">
        <f>IFERROR(Inv_SY_B!BE374/Inv_SY_B!$CU343-1,"")</f>
        <v/>
      </c>
      <c r="BF343" s="173" t="str">
        <f>IFERROR(Inv_SY_B!BF374/Inv_SY_B!$CU343-1,"")</f>
        <v/>
      </c>
      <c r="BG343" s="173" t="str">
        <f>IFERROR(Inv_SY_B!BG374/Inv_SY_B!$CU343-1,"")</f>
        <v/>
      </c>
      <c r="BH343" s="173" t="str">
        <f>IFERROR(Inv_SY_B!BH374/Inv_SY_B!$CU343-1,"")</f>
        <v/>
      </c>
      <c r="BI343" s="173" t="str">
        <f>IFERROR(Inv_SY_B!BI374/Inv_SY_B!$CU343-1,"")</f>
        <v/>
      </c>
      <c r="BJ343" s="173" t="str">
        <f>IFERROR(Inv_SY_B!BJ374/Inv_SY_B!$CU343-1,"")</f>
        <v/>
      </c>
      <c r="BK343" s="173" t="str">
        <f>IFERROR(Inv_SY_B!BK374/Inv_SY_B!$CU343-1,"")</f>
        <v/>
      </c>
      <c r="BL343" s="173" t="str">
        <f>IFERROR(Inv_SY_B!BL374/Inv_SY_B!$CU343-1,"")</f>
        <v/>
      </c>
      <c r="BM343" s="173" t="str">
        <f>IFERROR(Inv_SY_B!BM374/Inv_SY_B!$CU343-1,"")</f>
        <v/>
      </c>
      <c r="BN343" s="173" t="str">
        <f>IFERROR(Inv_SY_B!BN374/Inv_SY_B!$CU343-1,"")</f>
        <v/>
      </c>
      <c r="BO343" s="173" t="str">
        <f>IFERROR(Inv_SY_B!BO374/Inv_SY_B!$CU343-1,"")</f>
        <v/>
      </c>
      <c r="BP343" s="173" t="str">
        <f>IFERROR(Inv_SY_B!BP374/Inv_SY_B!$CU343-1,"")</f>
        <v/>
      </c>
      <c r="BQ343" s="173" t="str">
        <f>IFERROR(Inv_SY_B!BQ374/Inv_SY_B!$CU343-1,"")</f>
        <v/>
      </c>
      <c r="BR343" s="173" t="str">
        <f>IFERROR(Inv_SY_B!BR374/Inv_SY_B!$CU343-1,"")</f>
        <v/>
      </c>
      <c r="BS343" s="173" t="str">
        <f>IFERROR(Inv_SY_B!BS374/Inv_SY_B!$CU343-1,"")</f>
        <v/>
      </c>
      <c r="BT343" s="173" t="str">
        <f>IFERROR(Inv_SY_B!BT374/Inv_SY_B!$CU343-1,"")</f>
        <v/>
      </c>
      <c r="BU343" s="173" t="str">
        <f>IFERROR(Inv_SY_B!BU374/Inv_SY_B!$CU343-1,"")</f>
        <v/>
      </c>
      <c r="BV343" s="173" t="str">
        <f>IFERROR(Inv_SY_B!BV374/Inv_SY_B!$CU343-1,"")</f>
        <v/>
      </c>
      <c r="BW343" s="173" t="str">
        <f>IFERROR(Inv_SY_B!BW374/Inv_SY_B!$CU343-1,"")</f>
        <v/>
      </c>
      <c r="BX343" s="173" t="str">
        <f>IFERROR(Inv_SY_B!BX374/Inv_SY_B!$CU343-1,"")</f>
        <v/>
      </c>
      <c r="BY343" s="173" t="str">
        <f>IFERROR(Inv_SY_B!BY374/Inv_SY_B!$CU343-1,"")</f>
        <v/>
      </c>
      <c r="BZ343" s="173" t="str">
        <f>IFERROR(Inv_SY_B!BZ374/Inv_SY_B!$CU343-1,"")</f>
        <v/>
      </c>
      <c r="CA343" s="173" t="str">
        <f>IFERROR(Inv_SY_B!CA374/Inv_SY_B!$CU343-1,"")</f>
        <v/>
      </c>
      <c r="CB343" s="173" t="str">
        <f>IFERROR(Inv_SY_B!CB374/Inv_SY_B!$CU343-1,"")</f>
        <v/>
      </c>
      <c r="CC343" s="173" t="str">
        <f>IFERROR(Inv_SY_B!CC374/Inv_SY_B!$CU343-1,"")</f>
        <v/>
      </c>
      <c r="CD343" s="173" t="str">
        <f>IFERROR(Inv_SY_B!CD374/Inv_SY_B!$CU343-1,"")</f>
        <v/>
      </c>
      <c r="CE343" s="173" t="str">
        <f>IFERROR(Inv_SY_B!CE374/Inv_SY_B!$CU343-1,"")</f>
        <v/>
      </c>
      <c r="CF343" s="173" t="str">
        <f>IFERROR(Inv_SY_B!CF374/Inv_SY_B!$CU343-1,"")</f>
        <v/>
      </c>
      <c r="CG343" s="173" t="str">
        <f>IFERROR(Inv_SY_B!CG374/Inv_SY_B!$CU343-1,"")</f>
        <v/>
      </c>
      <c r="CH343" s="173" t="str">
        <f>IFERROR(Inv_SY_B!CH374/Inv_SY_B!$CU343-1,"")</f>
        <v/>
      </c>
      <c r="CI343" s="173" t="str">
        <f>IFERROR(Inv_SY_B!CI374/Inv_SY_B!$CU343-1,"")</f>
        <v/>
      </c>
      <c r="CJ343" s="173" t="str">
        <f>IFERROR(Inv_SY_B!CJ374/Inv_SY_B!$CU343-1,"")</f>
        <v/>
      </c>
      <c r="CK343" s="173" t="str">
        <f>IFERROR(Inv_SY_B!CK374/Inv_SY_B!$CU343-1,"")</f>
        <v/>
      </c>
      <c r="CL343" s="173" t="str">
        <f>IFERROR(Inv_SY_B!CL374/Inv_SY_B!$CU343-1,"")</f>
        <v/>
      </c>
      <c r="CM343" s="173" t="str">
        <f>IFERROR(Inv_SY_B!CM374/Inv_SY_B!$CU343-1,"")</f>
        <v/>
      </c>
      <c r="CN343" s="173" t="str">
        <f>IFERROR(Inv_SY_B!CN374/Inv_SY_B!$CU343-1,"")</f>
        <v/>
      </c>
      <c r="CO343" s="173" t="str">
        <f>IFERROR(Inv_SY_B!CO374/Inv_SY_B!$CU343-1,"")</f>
        <v/>
      </c>
      <c r="CP343" s="173" t="str">
        <f>IFERROR(Inv_SY_B!CP374/Inv_SY_B!$CU343-1,"")</f>
        <v/>
      </c>
      <c r="CQ343" s="173" t="str">
        <f>IFERROR(Inv_SY_B!CQ374/Inv_SY_B!$CU343-1,"")</f>
        <v/>
      </c>
      <c r="CR343" s="173" t="str">
        <f>IFERROR(Inv_SY_B!CR374/Inv_SY_B!$CU343-1,"")</f>
        <v/>
      </c>
      <c r="CS343" s="173" t="str">
        <f>IFERROR(Inv_SY_B!CS374/Inv_SY_B!$CU343-1,"")</f>
        <v/>
      </c>
      <c r="CT343" s="173" t="str">
        <f>IFERROR(Inv_SY_B!CT374/Inv_SY_B!$CU343-1,"")</f>
        <v/>
      </c>
      <c r="CU343" s="173"/>
      <c r="CV343" s="173"/>
      <c r="CW343" s="173"/>
      <c r="CX343" s="173"/>
    </row>
    <row r="344" spans="2:102">
      <c r="B344" s="164">
        <f t="shared" si="6"/>
        <v>46036</v>
      </c>
      <c r="C344" s="173" t="str">
        <f>IFERROR(Inv_SY_B!C375/Inv_SY_B!$CU344-1,"")</f>
        <v/>
      </c>
      <c r="D344" s="173" t="str">
        <f>IFERROR(Inv_SY_B!D375/Inv_SY_B!$CU344-1,"")</f>
        <v/>
      </c>
      <c r="E344" s="173" t="str">
        <f>IFERROR(Inv_SY_B!E375/Inv_SY_B!$CU344-1,"")</f>
        <v/>
      </c>
      <c r="F344" s="173" t="str">
        <f>IFERROR(Inv_SY_B!F375/Inv_SY_B!$CU344-1,"")</f>
        <v/>
      </c>
      <c r="G344" s="173" t="str">
        <f>IFERROR(Inv_SY_B!G375/Inv_SY_B!$CU344-1,"")</f>
        <v/>
      </c>
      <c r="H344" s="173" t="str">
        <f>IFERROR(Inv_SY_B!H375/Inv_SY_B!$CU344-1,"")</f>
        <v/>
      </c>
      <c r="I344" s="173" t="str">
        <f>IFERROR(Inv_SY_B!I375/Inv_SY_B!$CU344-1,"")</f>
        <v/>
      </c>
      <c r="J344" s="173" t="str">
        <f>IFERROR(Inv_SY_B!J375/Inv_SY_B!$CU344-1,"")</f>
        <v/>
      </c>
      <c r="K344" s="173" t="str">
        <f>IFERROR(Inv_SY_B!K375/Inv_SY_B!$CU344-1,"")</f>
        <v/>
      </c>
      <c r="L344" s="173" t="str">
        <f>IFERROR(Inv_SY_B!L375/Inv_SY_B!$CU344-1,"")</f>
        <v/>
      </c>
      <c r="M344" s="173" t="str">
        <f>IFERROR(Inv_SY_B!M375/Inv_SY_B!$CU344-1,"")</f>
        <v/>
      </c>
      <c r="N344" s="173" t="str">
        <f>IFERROR(Inv_SY_B!N375/Inv_SY_B!$CU344-1,"")</f>
        <v/>
      </c>
      <c r="O344" s="173" t="str">
        <f>IFERROR(Inv_SY_B!O375/Inv_SY_B!$CU344-1,"")</f>
        <v/>
      </c>
      <c r="P344" s="173" t="str">
        <f>IFERROR(Inv_SY_B!P375/Inv_SY_B!$CU344-1,"")</f>
        <v/>
      </c>
      <c r="Q344" s="173" t="str">
        <f>IFERROR(Inv_SY_B!Q375/Inv_SY_B!$CU344-1,"")</f>
        <v/>
      </c>
      <c r="R344" s="173" t="str">
        <f>IFERROR(Inv_SY_B!R375/Inv_SY_B!$CU344-1,"")</f>
        <v/>
      </c>
      <c r="S344" s="173" t="str">
        <f>IFERROR(Inv_SY_B!S375/Inv_SY_B!$CU344-1,"")</f>
        <v/>
      </c>
      <c r="T344" s="173" t="str">
        <f>IFERROR(Inv_SY_B!T375/Inv_SY_B!$CU344-1,"")</f>
        <v/>
      </c>
      <c r="U344" s="173" t="str">
        <f>IFERROR(Inv_SY_B!U375/Inv_SY_B!$CU344-1,"")</f>
        <v/>
      </c>
      <c r="V344" s="173" t="str">
        <f>IFERROR(Inv_SY_B!V375/Inv_SY_B!$CU344-1,"")</f>
        <v/>
      </c>
      <c r="W344" s="173" t="str">
        <f>IFERROR(Inv_SY_B!W375/Inv_SY_B!$CU344-1,"")</f>
        <v/>
      </c>
      <c r="X344" s="173" t="str">
        <f>IFERROR(Inv_SY_B!X375/Inv_SY_B!$CU344-1,"")</f>
        <v/>
      </c>
      <c r="Y344" s="173" t="str">
        <f>IFERROR(Inv_SY_B!Y375/Inv_SY_B!$CU344-1,"")</f>
        <v/>
      </c>
      <c r="Z344" s="173" t="str">
        <f>IFERROR(Inv_SY_B!Z375/Inv_SY_B!$CU344-1,"")</f>
        <v/>
      </c>
      <c r="AA344" s="173" t="str">
        <f>IFERROR(Inv_SY_B!AA375/Inv_SY_B!$CU344-1,"")</f>
        <v/>
      </c>
      <c r="AB344" s="173" t="str">
        <f>IFERROR(Inv_SY_B!AB375/Inv_SY_B!$CU344-1,"")</f>
        <v/>
      </c>
      <c r="AC344" s="173" t="str">
        <f>IFERROR(Inv_SY_B!AC375/Inv_SY_B!$CU344-1,"")</f>
        <v/>
      </c>
      <c r="AD344" s="173" t="str">
        <f>IFERROR(Inv_SY_B!AD375/Inv_SY_B!$CU344-1,"")</f>
        <v/>
      </c>
      <c r="AE344" s="173" t="str">
        <f>IFERROR(Inv_SY_B!AE375/Inv_SY_B!$CU344-1,"")</f>
        <v/>
      </c>
      <c r="AF344" s="173" t="str">
        <f>IFERROR(Inv_SY_B!AF375/Inv_SY_B!$CU344-1,"")</f>
        <v/>
      </c>
      <c r="AG344" s="173" t="str">
        <f>IFERROR(Inv_SY_B!AG375/Inv_SY_B!$CU344-1,"")</f>
        <v/>
      </c>
      <c r="AH344" s="173" t="str">
        <f>IFERROR(Inv_SY_B!AH375/Inv_SY_B!$CU344-1,"")</f>
        <v/>
      </c>
      <c r="AI344" s="173" t="str">
        <f>IFERROR(Inv_SY_B!AI375/Inv_SY_B!$CU344-1,"")</f>
        <v/>
      </c>
      <c r="AJ344" s="173" t="str">
        <f>IFERROR(Inv_SY_B!AJ375/Inv_SY_B!$CU344-1,"")</f>
        <v/>
      </c>
      <c r="AK344" s="173" t="str">
        <f>IFERROR(Inv_SY_B!AK375/Inv_SY_B!$CU344-1,"")</f>
        <v/>
      </c>
      <c r="AL344" s="173" t="str">
        <f>IFERROR(Inv_SY_B!AL375/Inv_SY_B!$CU344-1,"")</f>
        <v/>
      </c>
      <c r="AM344" s="173" t="str">
        <f>IFERROR(Inv_SY_B!AM375/Inv_SY_B!$CU344-1,"")</f>
        <v/>
      </c>
      <c r="AN344" s="173" t="str">
        <f>IFERROR(Inv_SY_B!AN375/Inv_SY_B!$CU344-1,"")</f>
        <v/>
      </c>
      <c r="AO344" s="173" t="str">
        <f>IFERROR(Inv_SY_B!AO375/Inv_SY_B!$CU344-1,"")</f>
        <v/>
      </c>
      <c r="AP344" s="173" t="str">
        <f>IFERROR(Inv_SY_B!AP375/Inv_SY_B!$CU344-1,"")</f>
        <v/>
      </c>
      <c r="AQ344" s="173" t="str">
        <f>IFERROR(Inv_SY_B!AQ375/Inv_SY_B!$CU344-1,"")</f>
        <v/>
      </c>
      <c r="AR344" s="173" t="str">
        <f>IFERROR(Inv_SY_B!AR375/Inv_SY_B!$CU344-1,"")</f>
        <v/>
      </c>
      <c r="AS344" s="173" t="str">
        <f>IFERROR(Inv_SY_B!AS375/Inv_SY_B!$CU344-1,"")</f>
        <v/>
      </c>
      <c r="AT344" s="173" t="str">
        <f>IFERROR(Inv_SY_B!AT375/Inv_SY_B!$CU344-1,"")</f>
        <v/>
      </c>
      <c r="AU344" s="173" t="str">
        <f>IFERROR(Inv_SY_B!AU375/Inv_SY_B!$CU344-1,"")</f>
        <v/>
      </c>
      <c r="AV344" s="173" t="str">
        <f>IFERROR(Inv_SY_B!AV375/Inv_SY_B!$CU344-1,"")</f>
        <v/>
      </c>
      <c r="AW344" s="173" t="str">
        <f>IFERROR(Inv_SY_B!AW375/Inv_SY_B!$CU344-1,"")</f>
        <v/>
      </c>
      <c r="AX344" s="173" t="str">
        <f>IFERROR(Inv_SY_B!AX375/Inv_SY_B!$CU344-1,"")</f>
        <v/>
      </c>
      <c r="AY344" s="173" t="str">
        <f>IFERROR(Inv_SY_B!AY375/Inv_SY_B!$CU344-1,"")</f>
        <v/>
      </c>
      <c r="AZ344" s="173" t="str">
        <f>IFERROR(Inv_SY_B!AZ375/Inv_SY_B!$CU344-1,"")</f>
        <v/>
      </c>
      <c r="BA344" s="173" t="str">
        <f>IFERROR(Inv_SY_B!BA375/Inv_SY_B!$CU344-1,"")</f>
        <v/>
      </c>
      <c r="BB344" s="173" t="str">
        <f>IFERROR(Inv_SY_B!BB375/Inv_SY_B!$CU344-1,"")</f>
        <v/>
      </c>
      <c r="BC344" s="173" t="str">
        <f>IFERROR(Inv_SY_B!BC375/Inv_SY_B!$CU344-1,"")</f>
        <v/>
      </c>
      <c r="BD344" s="173" t="str">
        <f>IFERROR(Inv_SY_B!BD375/Inv_SY_B!$CU344-1,"")</f>
        <v/>
      </c>
      <c r="BE344" s="173" t="str">
        <f>IFERROR(Inv_SY_B!BE375/Inv_SY_B!$CU344-1,"")</f>
        <v/>
      </c>
      <c r="BF344" s="173" t="str">
        <f>IFERROR(Inv_SY_B!BF375/Inv_SY_B!$CU344-1,"")</f>
        <v/>
      </c>
      <c r="BG344" s="173" t="str">
        <f>IFERROR(Inv_SY_B!BG375/Inv_SY_B!$CU344-1,"")</f>
        <v/>
      </c>
      <c r="BH344" s="173" t="str">
        <f>IFERROR(Inv_SY_B!BH375/Inv_SY_B!$CU344-1,"")</f>
        <v/>
      </c>
      <c r="BI344" s="173" t="str">
        <f>IFERROR(Inv_SY_B!BI375/Inv_SY_B!$CU344-1,"")</f>
        <v/>
      </c>
      <c r="BJ344" s="173" t="str">
        <f>IFERROR(Inv_SY_B!BJ375/Inv_SY_B!$CU344-1,"")</f>
        <v/>
      </c>
      <c r="BK344" s="173" t="str">
        <f>IFERROR(Inv_SY_B!BK375/Inv_SY_B!$CU344-1,"")</f>
        <v/>
      </c>
      <c r="BL344" s="173" t="str">
        <f>IFERROR(Inv_SY_B!BL375/Inv_SY_B!$CU344-1,"")</f>
        <v/>
      </c>
      <c r="BM344" s="173" t="str">
        <f>IFERROR(Inv_SY_B!BM375/Inv_SY_B!$CU344-1,"")</f>
        <v/>
      </c>
      <c r="BN344" s="173" t="str">
        <f>IFERROR(Inv_SY_B!BN375/Inv_SY_B!$CU344-1,"")</f>
        <v/>
      </c>
      <c r="BO344" s="173" t="str">
        <f>IFERROR(Inv_SY_B!BO375/Inv_SY_B!$CU344-1,"")</f>
        <v/>
      </c>
      <c r="BP344" s="173" t="str">
        <f>IFERROR(Inv_SY_B!BP375/Inv_SY_B!$CU344-1,"")</f>
        <v/>
      </c>
      <c r="BQ344" s="173" t="str">
        <f>IFERROR(Inv_SY_B!BQ375/Inv_SY_B!$CU344-1,"")</f>
        <v/>
      </c>
      <c r="BR344" s="173" t="str">
        <f>IFERROR(Inv_SY_B!BR375/Inv_SY_B!$CU344-1,"")</f>
        <v/>
      </c>
      <c r="BS344" s="173" t="str">
        <f>IFERROR(Inv_SY_B!BS375/Inv_SY_B!$CU344-1,"")</f>
        <v/>
      </c>
      <c r="BT344" s="173" t="str">
        <f>IFERROR(Inv_SY_B!BT375/Inv_SY_B!$CU344-1,"")</f>
        <v/>
      </c>
      <c r="BU344" s="173" t="str">
        <f>IFERROR(Inv_SY_B!BU375/Inv_SY_B!$CU344-1,"")</f>
        <v/>
      </c>
      <c r="BV344" s="173" t="str">
        <f>IFERROR(Inv_SY_B!BV375/Inv_SY_B!$CU344-1,"")</f>
        <v/>
      </c>
      <c r="BW344" s="173" t="str">
        <f>IFERROR(Inv_SY_B!BW375/Inv_SY_B!$CU344-1,"")</f>
        <v/>
      </c>
      <c r="BX344" s="173" t="str">
        <f>IFERROR(Inv_SY_B!BX375/Inv_SY_B!$CU344-1,"")</f>
        <v/>
      </c>
      <c r="BY344" s="173" t="str">
        <f>IFERROR(Inv_SY_B!BY375/Inv_SY_B!$CU344-1,"")</f>
        <v/>
      </c>
      <c r="BZ344" s="173" t="str">
        <f>IFERROR(Inv_SY_B!BZ375/Inv_SY_B!$CU344-1,"")</f>
        <v/>
      </c>
      <c r="CA344" s="173" t="str">
        <f>IFERROR(Inv_SY_B!CA375/Inv_SY_B!$CU344-1,"")</f>
        <v/>
      </c>
      <c r="CB344" s="173" t="str">
        <f>IFERROR(Inv_SY_B!CB375/Inv_SY_B!$CU344-1,"")</f>
        <v/>
      </c>
      <c r="CC344" s="173" t="str">
        <f>IFERROR(Inv_SY_B!CC375/Inv_SY_B!$CU344-1,"")</f>
        <v/>
      </c>
      <c r="CD344" s="173" t="str">
        <f>IFERROR(Inv_SY_B!CD375/Inv_SY_B!$CU344-1,"")</f>
        <v/>
      </c>
      <c r="CE344" s="173" t="str">
        <f>IFERROR(Inv_SY_B!CE375/Inv_SY_B!$CU344-1,"")</f>
        <v/>
      </c>
      <c r="CF344" s="173" t="str">
        <f>IFERROR(Inv_SY_B!CF375/Inv_SY_B!$CU344-1,"")</f>
        <v/>
      </c>
      <c r="CG344" s="173" t="str">
        <f>IFERROR(Inv_SY_B!CG375/Inv_SY_B!$CU344-1,"")</f>
        <v/>
      </c>
      <c r="CH344" s="173" t="str">
        <f>IFERROR(Inv_SY_B!CH375/Inv_SY_B!$CU344-1,"")</f>
        <v/>
      </c>
      <c r="CI344" s="173" t="str">
        <f>IFERROR(Inv_SY_B!CI375/Inv_SY_B!$CU344-1,"")</f>
        <v/>
      </c>
      <c r="CJ344" s="173" t="str">
        <f>IFERROR(Inv_SY_B!CJ375/Inv_SY_B!$CU344-1,"")</f>
        <v/>
      </c>
      <c r="CK344" s="173" t="str">
        <f>IFERROR(Inv_SY_B!CK375/Inv_SY_B!$CU344-1,"")</f>
        <v/>
      </c>
      <c r="CL344" s="173" t="str">
        <f>IFERROR(Inv_SY_B!CL375/Inv_SY_B!$CU344-1,"")</f>
        <v/>
      </c>
      <c r="CM344" s="173" t="str">
        <f>IFERROR(Inv_SY_B!CM375/Inv_SY_B!$CU344-1,"")</f>
        <v/>
      </c>
      <c r="CN344" s="173" t="str">
        <f>IFERROR(Inv_SY_B!CN375/Inv_SY_B!$CU344-1,"")</f>
        <v/>
      </c>
      <c r="CO344" s="173" t="str">
        <f>IFERROR(Inv_SY_B!CO375/Inv_SY_B!$CU344-1,"")</f>
        <v/>
      </c>
      <c r="CP344" s="173" t="str">
        <f>IFERROR(Inv_SY_B!CP375/Inv_SY_B!$CU344-1,"")</f>
        <v/>
      </c>
      <c r="CQ344" s="173" t="str">
        <f>IFERROR(Inv_SY_B!CQ375/Inv_SY_B!$CU344-1,"")</f>
        <v/>
      </c>
      <c r="CR344" s="173" t="str">
        <f>IFERROR(Inv_SY_B!CR375/Inv_SY_B!$CU344-1,"")</f>
        <v/>
      </c>
      <c r="CS344" s="173" t="str">
        <f>IFERROR(Inv_SY_B!CS375/Inv_SY_B!$CU344-1,"")</f>
        <v/>
      </c>
      <c r="CT344" s="173" t="str">
        <f>IFERROR(Inv_SY_B!CT375/Inv_SY_B!$CU344-1,"")</f>
        <v/>
      </c>
      <c r="CU344" s="173"/>
      <c r="CV344" s="173"/>
      <c r="CW344" s="173"/>
      <c r="CX344" s="173"/>
    </row>
    <row r="345" spans="2:102">
      <c r="B345" s="164">
        <f t="shared" si="6"/>
        <v>46037</v>
      </c>
      <c r="C345" s="173" t="str">
        <f>IFERROR(Inv_SY_B!C376/Inv_SY_B!$CU345-1,"")</f>
        <v/>
      </c>
      <c r="D345" s="173" t="str">
        <f>IFERROR(Inv_SY_B!D376/Inv_SY_B!$CU345-1,"")</f>
        <v/>
      </c>
      <c r="E345" s="173" t="str">
        <f>IFERROR(Inv_SY_B!E376/Inv_SY_B!$CU345-1,"")</f>
        <v/>
      </c>
      <c r="F345" s="173" t="str">
        <f>IFERROR(Inv_SY_B!F376/Inv_SY_B!$CU345-1,"")</f>
        <v/>
      </c>
      <c r="G345" s="173" t="str">
        <f>IFERROR(Inv_SY_B!G376/Inv_SY_B!$CU345-1,"")</f>
        <v/>
      </c>
      <c r="H345" s="173" t="str">
        <f>IFERROR(Inv_SY_B!H376/Inv_SY_B!$CU345-1,"")</f>
        <v/>
      </c>
      <c r="I345" s="173" t="str">
        <f>IFERROR(Inv_SY_B!I376/Inv_SY_B!$CU345-1,"")</f>
        <v/>
      </c>
      <c r="J345" s="173" t="str">
        <f>IFERROR(Inv_SY_B!J376/Inv_SY_B!$CU345-1,"")</f>
        <v/>
      </c>
      <c r="K345" s="173" t="str">
        <f>IFERROR(Inv_SY_B!K376/Inv_SY_B!$CU345-1,"")</f>
        <v/>
      </c>
      <c r="L345" s="173" t="str">
        <f>IFERROR(Inv_SY_B!L376/Inv_SY_B!$CU345-1,"")</f>
        <v/>
      </c>
      <c r="M345" s="173" t="str">
        <f>IFERROR(Inv_SY_B!M376/Inv_SY_B!$CU345-1,"")</f>
        <v/>
      </c>
      <c r="N345" s="173" t="str">
        <f>IFERROR(Inv_SY_B!N376/Inv_SY_B!$CU345-1,"")</f>
        <v/>
      </c>
      <c r="O345" s="173" t="str">
        <f>IFERROR(Inv_SY_B!O376/Inv_SY_B!$CU345-1,"")</f>
        <v/>
      </c>
      <c r="P345" s="173" t="str">
        <f>IFERROR(Inv_SY_B!P376/Inv_SY_B!$CU345-1,"")</f>
        <v/>
      </c>
      <c r="Q345" s="173" t="str">
        <f>IFERROR(Inv_SY_B!Q376/Inv_SY_B!$CU345-1,"")</f>
        <v/>
      </c>
      <c r="R345" s="173" t="str">
        <f>IFERROR(Inv_SY_B!R376/Inv_SY_B!$CU345-1,"")</f>
        <v/>
      </c>
      <c r="S345" s="173" t="str">
        <f>IFERROR(Inv_SY_B!S376/Inv_SY_B!$CU345-1,"")</f>
        <v/>
      </c>
      <c r="T345" s="173" t="str">
        <f>IFERROR(Inv_SY_B!T376/Inv_SY_B!$CU345-1,"")</f>
        <v/>
      </c>
      <c r="U345" s="173" t="str">
        <f>IFERROR(Inv_SY_B!U376/Inv_SY_B!$CU345-1,"")</f>
        <v/>
      </c>
      <c r="V345" s="173" t="str">
        <f>IFERROR(Inv_SY_B!V376/Inv_SY_B!$CU345-1,"")</f>
        <v/>
      </c>
      <c r="W345" s="173" t="str">
        <f>IFERROR(Inv_SY_B!W376/Inv_SY_B!$CU345-1,"")</f>
        <v/>
      </c>
      <c r="X345" s="173" t="str">
        <f>IFERROR(Inv_SY_B!X376/Inv_SY_B!$CU345-1,"")</f>
        <v/>
      </c>
      <c r="Y345" s="173" t="str">
        <f>IFERROR(Inv_SY_B!Y376/Inv_SY_B!$CU345-1,"")</f>
        <v/>
      </c>
      <c r="Z345" s="173" t="str">
        <f>IFERROR(Inv_SY_B!Z376/Inv_SY_B!$CU345-1,"")</f>
        <v/>
      </c>
      <c r="AA345" s="173" t="str">
        <f>IFERROR(Inv_SY_B!AA376/Inv_SY_B!$CU345-1,"")</f>
        <v/>
      </c>
      <c r="AB345" s="173" t="str">
        <f>IFERROR(Inv_SY_B!AB376/Inv_SY_B!$CU345-1,"")</f>
        <v/>
      </c>
      <c r="AC345" s="173" t="str">
        <f>IFERROR(Inv_SY_B!AC376/Inv_SY_B!$CU345-1,"")</f>
        <v/>
      </c>
      <c r="AD345" s="173" t="str">
        <f>IFERROR(Inv_SY_B!AD376/Inv_SY_B!$CU345-1,"")</f>
        <v/>
      </c>
      <c r="AE345" s="173" t="str">
        <f>IFERROR(Inv_SY_B!AE376/Inv_SY_B!$CU345-1,"")</f>
        <v/>
      </c>
      <c r="AF345" s="173" t="str">
        <f>IFERROR(Inv_SY_B!AF376/Inv_SY_B!$CU345-1,"")</f>
        <v/>
      </c>
      <c r="AG345" s="173" t="str">
        <f>IFERROR(Inv_SY_B!AG376/Inv_SY_B!$CU345-1,"")</f>
        <v/>
      </c>
      <c r="AH345" s="173" t="str">
        <f>IFERROR(Inv_SY_B!AH376/Inv_SY_B!$CU345-1,"")</f>
        <v/>
      </c>
      <c r="AI345" s="173" t="str">
        <f>IFERROR(Inv_SY_B!AI376/Inv_SY_B!$CU345-1,"")</f>
        <v/>
      </c>
      <c r="AJ345" s="173" t="str">
        <f>IFERROR(Inv_SY_B!AJ376/Inv_SY_B!$CU345-1,"")</f>
        <v/>
      </c>
      <c r="AK345" s="173" t="str">
        <f>IFERROR(Inv_SY_B!AK376/Inv_SY_B!$CU345-1,"")</f>
        <v/>
      </c>
      <c r="AL345" s="173" t="str">
        <f>IFERROR(Inv_SY_B!AL376/Inv_SY_B!$CU345-1,"")</f>
        <v/>
      </c>
      <c r="AM345" s="173" t="str">
        <f>IFERROR(Inv_SY_B!AM376/Inv_SY_B!$CU345-1,"")</f>
        <v/>
      </c>
      <c r="AN345" s="173" t="str">
        <f>IFERROR(Inv_SY_B!AN376/Inv_SY_B!$CU345-1,"")</f>
        <v/>
      </c>
      <c r="AO345" s="173" t="str">
        <f>IFERROR(Inv_SY_B!AO376/Inv_SY_B!$CU345-1,"")</f>
        <v/>
      </c>
      <c r="AP345" s="173" t="str">
        <f>IFERROR(Inv_SY_B!AP376/Inv_SY_B!$CU345-1,"")</f>
        <v/>
      </c>
      <c r="AQ345" s="173" t="str">
        <f>IFERROR(Inv_SY_B!AQ376/Inv_SY_B!$CU345-1,"")</f>
        <v/>
      </c>
      <c r="AR345" s="173" t="str">
        <f>IFERROR(Inv_SY_B!AR376/Inv_SY_B!$CU345-1,"")</f>
        <v/>
      </c>
      <c r="AS345" s="173" t="str">
        <f>IFERROR(Inv_SY_B!AS376/Inv_SY_B!$CU345-1,"")</f>
        <v/>
      </c>
      <c r="AT345" s="173" t="str">
        <f>IFERROR(Inv_SY_B!AT376/Inv_SY_B!$CU345-1,"")</f>
        <v/>
      </c>
      <c r="AU345" s="173" t="str">
        <f>IFERROR(Inv_SY_B!AU376/Inv_SY_B!$CU345-1,"")</f>
        <v/>
      </c>
      <c r="AV345" s="173" t="str">
        <f>IFERROR(Inv_SY_B!AV376/Inv_SY_B!$CU345-1,"")</f>
        <v/>
      </c>
      <c r="AW345" s="173" t="str">
        <f>IFERROR(Inv_SY_B!AW376/Inv_SY_B!$CU345-1,"")</f>
        <v/>
      </c>
      <c r="AX345" s="173" t="str">
        <f>IFERROR(Inv_SY_B!AX376/Inv_SY_B!$CU345-1,"")</f>
        <v/>
      </c>
      <c r="AY345" s="173" t="str">
        <f>IFERROR(Inv_SY_B!AY376/Inv_SY_B!$CU345-1,"")</f>
        <v/>
      </c>
      <c r="AZ345" s="173" t="str">
        <f>IFERROR(Inv_SY_B!AZ376/Inv_SY_B!$CU345-1,"")</f>
        <v/>
      </c>
      <c r="BA345" s="173" t="str">
        <f>IFERROR(Inv_SY_B!BA376/Inv_SY_B!$CU345-1,"")</f>
        <v/>
      </c>
      <c r="BB345" s="173" t="str">
        <f>IFERROR(Inv_SY_B!BB376/Inv_SY_B!$CU345-1,"")</f>
        <v/>
      </c>
      <c r="BC345" s="173" t="str">
        <f>IFERROR(Inv_SY_B!BC376/Inv_SY_B!$CU345-1,"")</f>
        <v/>
      </c>
      <c r="BD345" s="173" t="str">
        <f>IFERROR(Inv_SY_B!BD376/Inv_SY_B!$CU345-1,"")</f>
        <v/>
      </c>
      <c r="BE345" s="173" t="str">
        <f>IFERROR(Inv_SY_B!BE376/Inv_SY_B!$CU345-1,"")</f>
        <v/>
      </c>
      <c r="BF345" s="173" t="str">
        <f>IFERROR(Inv_SY_B!BF376/Inv_SY_B!$CU345-1,"")</f>
        <v/>
      </c>
      <c r="BG345" s="173" t="str">
        <f>IFERROR(Inv_SY_B!BG376/Inv_SY_B!$CU345-1,"")</f>
        <v/>
      </c>
      <c r="BH345" s="173" t="str">
        <f>IFERROR(Inv_SY_B!BH376/Inv_SY_B!$CU345-1,"")</f>
        <v/>
      </c>
      <c r="BI345" s="173" t="str">
        <f>IFERROR(Inv_SY_B!BI376/Inv_SY_B!$CU345-1,"")</f>
        <v/>
      </c>
      <c r="BJ345" s="173" t="str">
        <f>IFERROR(Inv_SY_B!BJ376/Inv_SY_B!$CU345-1,"")</f>
        <v/>
      </c>
      <c r="BK345" s="173" t="str">
        <f>IFERROR(Inv_SY_B!BK376/Inv_SY_B!$CU345-1,"")</f>
        <v/>
      </c>
      <c r="BL345" s="173" t="str">
        <f>IFERROR(Inv_SY_B!BL376/Inv_SY_B!$CU345-1,"")</f>
        <v/>
      </c>
      <c r="BM345" s="173" t="str">
        <f>IFERROR(Inv_SY_B!BM376/Inv_SY_B!$CU345-1,"")</f>
        <v/>
      </c>
      <c r="BN345" s="173" t="str">
        <f>IFERROR(Inv_SY_B!BN376/Inv_SY_B!$CU345-1,"")</f>
        <v/>
      </c>
      <c r="BO345" s="173" t="str">
        <f>IFERROR(Inv_SY_B!BO376/Inv_SY_B!$CU345-1,"")</f>
        <v/>
      </c>
      <c r="BP345" s="173" t="str">
        <f>IFERROR(Inv_SY_B!BP376/Inv_SY_B!$CU345-1,"")</f>
        <v/>
      </c>
      <c r="BQ345" s="173" t="str">
        <f>IFERROR(Inv_SY_B!BQ376/Inv_SY_B!$CU345-1,"")</f>
        <v/>
      </c>
      <c r="BR345" s="173" t="str">
        <f>IFERROR(Inv_SY_B!BR376/Inv_SY_B!$CU345-1,"")</f>
        <v/>
      </c>
      <c r="BS345" s="173" t="str">
        <f>IFERROR(Inv_SY_B!BS376/Inv_SY_B!$CU345-1,"")</f>
        <v/>
      </c>
      <c r="BT345" s="173" t="str">
        <f>IFERROR(Inv_SY_B!BT376/Inv_SY_B!$CU345-1,"")</f>
        <v/>
      </c>
      <c r="BU345" s="173" t="str">
        <f>IFERROR(Inv_SY_B!BU376/Inv_SY_B!$CU345-1,"")</f>
        <v/>
      </c>
      <c r="BV345" s="173" t="str">
        <f>IFERROR(Inv_SY_B!BV376/Inv_SY_B!$CU345-1,"")</f>
        <v/>
      </c>
      <c r="BW345" s="173" t="str">
        <f>IFERROR(Inv_SY_B!BW376/Inv_SY_B!$CU345-1,"")</f>
        <v/>
      </c>
      <c r="BX345" s="173" t="str">
        <f>IFERROR(Inv_SY_B!BX376/Inv_SY_B!$CU345-1,"")</f>
        <v/>
      </c>
      <c r="BY345" s="173" t="str">
        <f>IFERROR(Inv_SY_B!BY376/Inv_SY_B!$CU345-1,"")</f>
        <v/>
      </c>
      <c r="BZ345" s="173" t="str">
        <f>IFERROR(Inv_SY_B!BZ376/Inv_SY_B!$CU345-1,"")</f>
        <v/>
      </c>
      <c r="CA345" s="173" t="str">
        <f>IFERROR(Inv_SY_B!CA376/Inv_SY_B!$CU345-1,"")</f>
        <v/>
      </c>
      <c r="CB345" s="173" t="str">
        <f>IFERROR(Inv_SY_B!CB376/Inv_SY_B!$CU345-1,"")</f>
        <v/>
      </c>
      <c r="CC345" s="173" t="str">
        <f>IFERROR(Inv_SY_B!CC376/Inv_SY_B!$CU345-1,"")</f>
        <v/>
      </c>
      <c r="CD345" s="173" t="str">
        <f>IFERROR(Inv_SY_B!CD376/Inv_SY_B!$CU345-1,"")</f>
        <v/>
      </c>
      <c r="CE345" s="173" t="str">
        <f>IFERROR(Inv_SY_B!CE376/Inv_SY_B!$CU345-1,"")</f>
        <v/>
      </c>
      <c r="CF345" s="173" t="str">
        <f>IFERROR(Inv_SY_B!CF376/Inv_SY_B!$CU345-1,"")</f>
        <v/>
      </c>
      <c r="CG345" s="173" t="str">
        <f>IFERROR(Inv_SY_B!CG376/Inv_SY_B!$CU345-1,"")</f>
        <v/>
      </c>
      <c r="CH345" s="173" t="str">
        <f>IFERROR(Inv_SY_B!CH376/Inv_SY_B!$CU345-1,"")</f>
        <v/>
      </c>
      <c r="CI345" s="173" t="str">
        <f>IFERROR(Inv_SY_B!CI376/Inv_SY_B!$CU345-1,"")</f>
        <v/>
      </c>
      <c r="CJ345" s="173" t="str">
        <f>IFERROR(Inv_SY_B!CJ376/Inv_SY_B!$CU345-1,"")</f>
        <v/>
      </c>
      <c r="CK345" s="173" t="str">
        <f>IFERROR(Inv_SY_B!CK376/Inv_SY_B!$CU345-1,"")</f>
        <v/>
      </c>
      <c r="CL345" s="173" t="str">
        <f>IFERROR(Inv_SY_B!CL376/Inv_SY_B!$CU345-1,"")</f>
        <v/>
      </c>
      <c r="CM345" s="173" t="str">
        <f>IFERROR(Inv_SY_B!CM376/Inv_SY_B!$CU345-1,"")</f>
        <v/>
      </c>
      <c r="CN345" s="173" t="str">
        <f>IFERROR(Inv_SY_B!CN376/Inv_SY_B!$CU345-1,"")</f>
        <v/>
      </c>
      <c r="CO345" s="173" t="str">
        <f>IFERROR(Inv_SY_B!CO376/Inv_SY_B!$CU345-1,"")</f>
        <v/>
      </c>
      <c r="CP345" s="173" t="str">
        <f>IFERROR(Inv_SY_B!CP376/Inv_SY_B!$CU345-1,"")</f>
        <v/>
      </c>
      <c r="CQ345" s="173" t="str">
        <f>IFERROR(Inv_SY_B!CQ376/Inv_SY_B!$CU345-1,"")</f>
        <v/>
      </c>
      <c r="CR345" s="173" t="str">
        <f>IFERROR(Inv_SY_B!CR376/Inv_SY_B!$CU345-1,"")</f>
        <v/>
      </c>
      <c r="CS345" s="173" t="str">
        <f>IFERROR(Inv_SY_B!CS376/Inv_SY_B!$CU345-1,"")</f>
        <v/>
      </c>
      <c r="CT345" s="173" t="str">
        <f>IFERROR(Inv_SY_B!CT376/Inv_SY_B!$CU345-1,"")</f>
        <v/>
      </c>
      <c r="CU345" s="173"/>
      <c r="CV345" s="173"/>
      <c r="CW345" s="173"/>
      <c r="CX345" s="173"/>
    </row>
    <row r="346" spans="2:102">
      <c r="B346" s="164">
        <f t="shared" si="6"/>
        <v>46038</v>
      </c>
      <c r="C346" s="173" t="str">
        <f>IFERROR(Inv_SY_B!C377/Inv_SY_B!$CU346-1,"")</f>
        <v/>
      </c>
      <c r="D346" s="173" t="str">
        <f>IFERROR(Inv_SY_B!D377/Inv_SY_B!$CU346-1,"")</f>
        <v/>
      </c>
      <c r="E346" s="173" t="str">
        <f>IFERROR(Inv_SY_B!E377/Inv_SY_B!$CU346-1,"")</f>
        <v/>
      </c>
      <c r="F346" s="173" t="str">
        <f>IFERROR(Inv_SY_B!F377/Inv_SY_B!$CU346-1,"")</f>
        <v/>
      </c>
      <c r="G346" s="173" t="str">
        <f>IFERROR(Inv_SY_B!G377/Inv_SY_B!$CU346-1,"")</f>
        <v/>
      </c>
      <c r="H346" s="173" t="str">
        <f>IFERROR(Inv_SY_B!H377/Inv_SY_B!$CU346-1,"")</f>
        <v/>
      </c>
      <c r="I346" s="173" t="str">
        <f>IFERROR(Inv_SY_B!I377/Inv_SY_B!$CU346-1,"")</f>
        <v/>
      </c>
      <c r="J346" s="173" t="str">
        <f>IFERROR(Inv_SY_B!J377/Inv_SY_B!$CU346-1,"")</f>
        <v/>
      </c>
      <c r="K346" s="173" t="str">
        <f>IFERROR(Inv_SY_B!K377/Inv_SY_B!$CU346-1,"")</f>
        <v/>
      </c>
      <c r="L346" s="173" t="str">
        <f>IFERROR(Inv_SY_B!L377/Inv_SY_B!$CU346-1,"")</f>
        <v/>
      </c>
      <c r="M346" s="173" t="str">
        <f>IFERROR(Inv_SY_B!M377/Inv_SY_B!$CU346-1,"")</f>
        <v/>
      </c>
      <c r="N346" s="173" t="str">
        <f>IFERROR(Inv_SY_B!N377/Inv_SY_B!$CU346-1,"")</f>
        <v/>
      </c>
      <c r="O346" s="173" t="str">
        <f>IFERROR(Inv_SY_B!O377/Inv_SY_B!$CU346-1,"")</f>
        <v/>
      </c>
      <c r="P346" s="173" t="str">
        <f>IFERROR(Inv_SY_B!P377/Inv_SY_B!$CU346-1,"")</f>
        <v/>
      </c>
      <c r="Q346" s="173" t="str">
        <f>IFERROR(Inv_SY_B!Q377/Inv_SY_B!$CU346-1,"")</f>
        <v/>
      </c>
      <c r="R346" s="173" t="str">
        <f>IFERROR(Inv_SY_B!R377/Inv_SY_B!$CU346-1,"")</f>
        <v/>
      </c>
      <c r="S346" s="173" t="str">
        <f>IFERROR(Inv_SY_B!S377/Inv_SY_B!$CU346-1,"")</f>
        <v/>
      </c>
      <c r="T346" s="173" t="str">
        <f>IFERROR(Inv_SY_B!T377/Inv_SY_B!$CU346-1,"")</f>
        <v/>
      </c>
      <c r="U346" s="173" t="str">
        <f>IFERROR(Inv_SY_B!U377/Inv_SY_B!$CU346-1,"")</f>
        <v/>
      </c>
      <c r="V346" s="173" t="str">
        <f>IFERROR(Inv_SY_B!V377/Inv_SY_B!$CU346-1,"")</f>
        <v/>
      </c>
      <c r="W346" s="173" t="str">
        <f>IFERROR(Inv_SY_B!W377/Inv_SY_B!$CU346-1,"")</f>
        <v/>
      </c>
      <c r="X346" s="173" t="str">
        <f>IFERROR(Inv_SY_B!X377/Inv_SY_B!$CU346-1,"")</f>
        <v/>
      </c>
      <c r="Y346" s="173" t="str">
        <f>IFERROR(Inv_SY_B!Y377/Inv_SY_B!$CU346-1,"")</f>
        <v/>
      </c>
      <c r="Z346" s="173" t="str">
        <f>IFERROR(Inv_SY_B!Z377/Inv_SY_B!$CU346-1,"")</f>
        <v/>
      </c>
      <c r="AA346" s="173" t="str">
        <f>IFERROR(Inv_SY_B!AA377/Inv_SY_B!$CU346-1,"")</f>
        <v/>
      </c>
      <c r="AB346" s="173" t="str">
        <f>IFERROR(Inv_SY_B!AB377/Inv_SY_B!$CU346-1,"")</f>
        <v/>
      </c>
      <c r="AC346" s="173" t="str">
        <f>IFERROR(Inv_SY_B!AC377/Inv_SY_B!$CU346-1,"")</f>
        <v/>
      </c>
      <c r="AD346" s="173" t="str">
        <f>IFERROR(Inv_SY_B!AD377/Inv_SY_B!$CU346-1,"")</f>
        <v/>
      </c>
      <c r="AE346" s="173" t="str">
        <f>IFERROR(Inv_SY_B!AE377/Inv_SY_B!$CU346-1,"")</f>
        <v/>
      </c>
      <c r="AF346" s="173" t="str">
        <f>IFERROR(Inv_SY_B!AF377/Inv_SY_B!$CU346-1,"")</f>
        <v/>
      </c>
      <c r="AG346" s="173" t="str">
        <f>IFERROR(Inv_SY_B!AG377/Inv_SY_B!$CU346-1,"")</f>
        <v/>
      </c>
      <c r="AH346" s="173" t="str">
        <f>IFERROR(Inv_SY_B!AH377/Inv_SY_B!$CU346-1,"")</f>
        <v/>
      </c>
      <c r="AI346" s="173" t="str">
        <f>IFERROR(Inv_SY_B!AI377/Inv_SY_B!$CU346-1,"")</f>
        <v/>
      </c>
      <c r="AJ346" s="173" t="str">
        <f>IFERROR(Inv_SY_B!AJ377/Inv_SY_B!$CU346-1,"")</f>
        <v/>
      </c>
      <c r="AK346" s="173" t="str">
        <f>IFERROR(Inv_SY_B!AK377/Inv_SY_B!$CU346-1,"")</f>
        <v/>
      </c>
      <c r="AL346" s="173" t="str">
        <f>IFERROR(Inv_SY_B!AL377/Inv_SY_B!$CU346-1,"")</f>
        <v/>
      </c>
      <c r="AM346" s="173" t="str">
        <f>IFERROR(Inv_SY_B!AM377/Inv_SY_B!$CU346-1,"")</f>
        <v/>
      </c>
      <c r="AN346" s="173" t="str">
        <f>IFERROR(Inv_SY_B!AN377/Inv_SY_B!$CU346-1,"")</f>
        <v/>
      </c>
      <c r="AO346" s="173" t="str">
        <f>IFERROR(Inv_SY_B!AO377/Inv_SY_B!$CU346-1,"")</f>
        <v/>
      </c>
      <c r="AP346" s="173" t="str">
        <f>IFERROR(Inv_SY_B!AP377/Inv_SY_B!$CU346-1,"")</f>
        <v/>
      </c>
      <c r="AQ346" s="173" t="str">
        <f>IFERROR(Inv_SY_B!AQ377/Inv_SY_B!$CU346-1,"")</f>
        <v/>
      </c>
      <c r="AR346" s="173" t="str">
        <f>IFERROR(Inv_SY_B!AR377/Inv_SY_B!$CU346-1,"")</f>
        <v/>
      </c>
      <c r="AS346" s="173" t="str">
        <f>IFERROR(Inv_SY_B!AS377/Inv_SY_B!$CU346-1,"")</f>
        <v/>
      </c>
      <c r="AT346" s="173" t="str">
        <f>IFERROR(Inv_SY_B!AT377/Inv_SY_B!$CU346-1,"")</f>
        <v/>
      </c>
      <c r="AU346" s="173" t="str">
        <f>IFERROR(Inv_SY_B!AU377/Inv_SY_B!$CU346-1,"")</f>
        <v/>
      </c>
      <c r="AV346" s="173" t="str">
        <f>IFERROR(Inv_SY_B!AV377/Inv_SY_B!$CU346-1,"")</f>
        <v/>
      </c>
      <c r="AW346" s="173" t="str">
        <f>IFERROR(Inv_SY_B!AW377/Inv_SY_B!$CU346-1,"")</f>
        <v/>
      </c>
      <c r="AX346" s="173" t="str">
        <f>IFERROR(Inv_SY_B!AX377/Inv_SY_B!$CU346-1,"")</f>
        <v/>
      </c>
      <c r="AY346" s="173" t="str">
        <f>IFERROR(Inv_SY_B!AY377/Inv_SY_B!$CU346-1,"")</f>
        <v/>
      </c>
      <c r="AZ346" s="173" t="str">
        <f>IFERROR(Inv_SY_B!AZ377/Inv_SY_B!$CU346-1,"")</f>
        <v/>
      </c>
      <c r="BA346" s="173" t="str">
        <f>IFERROR(Inv_SY_B!BA377/Inv_SY_B!$CU346-1,"")</f>
        <v/>
      </c>
      <c r="BB346" s="173" t="str">
        <f>IFERROR(Inv_SY_B!BB377/Inv_SY_B!$CU346-1,"")</f>
        <v/>
      </c>
      <c r="BC346" s="173" t="str">
        <f>IFERROR(Inv_SY_B!BC377/Inv_SY_B!$CU346-1,"")</f>
        <v/>
      </c>
      <c r="BD346" s="173" t="str">
        <f>IFERROR(Inv_SY_B!BD377/Inv_SY_B!$CU346-1,"")</f>
        <v/>
      </c>
      <c r="BE346" s="173" t="str">
        <f>IFERROR(Inv_SY_B!BE377/Inv_SY_B!$CU346-1,"")</f>
        <v/>
      </c>
      <c r="BF346" s="173" t="str">
        <f>IFERROR(Inv_SY_B!BF377/Inv_SY_B!$CU346-1,"")</f>
        <v/>
      </c>
      <c r="BG346" s="173" t="str">
        <f>IFERROR(Inv_SY_B!BG377/Inv_SY_B!$CU346-1,"")</f>
        <v/>
      </c>
      <c r="BH346" s="173" t="str">
        <f>IFERROR(Inv_SY_B!BH377/Inv_SY_B!$CU346-1,"")</f>
        <v/>
      </c>
      <c r="BI346" s="173" t="str">
        <f>IFERROR(Inv_SY_B!BI377/Inv_SY_B!$CU346-1,"")</f>
        <v/>
      </c>
      <c r="BJ346" s="173" t="str">
        <f>IFERROR(Inv_SY_B!BJ377/Inv_SY_B!$CU346-1,"")</f>
        <v/>
      </c>
      <c r="BK346" s="173" t="str">
        <f>IFERROR(Inv_SY_B!BK377/Inv_SY_B!$CU346-1,"")</f>
        <v/>
      </c>
      <c r="BL346" s="173" t="str">
        <f>IFERROR(Inv_SY_B!BL377/Inv_SY_B!$CU346-1,"")</f>
        <v/>
      </c>
      <c r="BM346" s="173" t="str">
        <f>IFERROR(Inv_SY_B!BM377/Inv_SY_B!$CU346-1,"")</f>
        <v/>
      </c>
      <c r="BN346" s="173" t="str">
        <f>IFERROR(Inv_SY_B!BN377/Inv_SY_B!$CU346-1,"")</f>
        <v/>
      </c>
      <c r="BO346" s="173" t="str">
        <f>IFERROR(Inv_SY_B!BO377/Inv_SY_B!$CU346-1,"")</f>
        <v/>
      </c>
      <c r="BP346" s="173" t="str">
        <f>IFERROR(Inv_SY_B!BP377/Inv_SY_B!$CU346-1,"")</f>
        <v/>
      </c>
      <c r="BQ346" s="173" t="str">
        <f>IFERROR(Inv_SY_B!BQ377/Inv_SY_B!$CU346-1,"")</f>
        <v/>
      </c>
      <c r="BR346" s="173" t="str">
        <f>IFERROR(Inv_SY_B!BR377/Inv_SY_B!$CU346-1,"")</f>
        <v/>
      </c>
      <c r="BS346" s="173" t="str">
        <f>IFERROR(Inv_SY_B!BS377/Inv_SY_B!$CU346-1,"")</f>
        <v/>
      </c>
      <c r="BT346" s="173" t="str">
        <f>IFERROR(Inv_SY_B!BT377/Inv_SY_B!$CU346-1,"")</f>
        <v/>
      </c>
      <c r="BU346" s="173" t="str">
        <f>IFERROR(Inv_SY_B!BU377/Inv_SY_B!$CU346-1,"")</f>
        <v/>
      </c>
      <c r="BV346" s="173" t="str">
        <f>IFERROR(Inv_SY_B!BV377/Inv_SY_B!$CU346-1,"")</f>
        <v/>
      </c>
      <c r="BW346" s="173" t="str">
        <f>IFERROR(Inv_SY_B!BW377/Inv_SY_B!$CU346-1,"")</f>
        <v/>
      </c>
      <c r="BX346" s="173" t="str">
        <f>IFERROR(Inv_SY_B!BX377/Inv_SY_B!$CU346-1,"")</f>
        <v/>
      </c>
      <c r="BY346" s="173" t="str">
        <f>IFERROR(Inv_SY_B!BY377/Inv_SY_B!$CU346-1,"")</f>
        <v/>
      </c>
      <c r="BZ346" s="173" t="str">
        <f>IFERROR(Inv_SY_B!BZ377/Inv_SY_B!$CU346-1,"")</f>
        <v/>
      </c>
      <c r="CA346" s="173" t="str">
        <f>IFERROR(Inv_SY_B!CA377/Inv_SY_B!$CU346-1,"")</f>
        <v/>
      </c>
      <c r="CB346" s="173" t="str">
        <f>IFERROR(Inv_SY_B!CB377/Inv_SY_B!$CU346-1,"")</f>
        <v/>
      </c>
      <c r="CC346" s="173" t="str">
        <f>IFERROR(Inv_SY_B!CC377/Inv_SY_B!$CU346-1,"")</f>
        <v/>
      </c>
      <c r="CD346" s="173" t="str">
        <f>IFERROR(Inv_SY_B!CD377/Inv_SY_B!$CU346-1,"")</f>
        <v/>
      </c>
      <c r="CE346" s="173" t="str">
        <f>IFERROR(Inv_SY_B!CE377/Inv_SY_B!$CU346-1,"")</f>
        <v/>
      </c>
      <c r="CF346" s="173" t="str">
        <f>IFERROR(Inv_SY_B!CF377/Inv_SY_B!$CU346-1,"")</f>
        <v/>
      </c>
      <c r="CG346" s="173" t="str">
        <f>IFERROR(Inv_SY_B!CG377/Inv_SY_B!$CU346-1,"")</f>
        <v/>
      </c>
      <c r="CH346" s="173" t="str">
        <f>IFERROR(Inv_SY_B!CH377/Inv_SY_B!$CU346-1,"")</f>
        <v/>
      </c>
      <c r="CI346" s="173" t="str">
        <f>IFERROR(Inv_SY_B!CI377/Inv_SY_B!$CU346-1,"")</f>
        <v/>
      </c>
      <c r="CJ346" s="173" t="str">
        <f>IFERROR(Inv_SY_B!CJ377/Inv_SY_B!$CU346-1,"")</f>
        <v/>
      </c>
      <c r="CK346" s="173" t="str">
        <f>IFERROR(Inv_SY_B!CK377/Inv_SY_B!$CU346-1,"")</f>
        <v/>
      </c>
      <c r="CL346" s="173" t="str">
        <f>IFERROR(Inv_SY_B!CL377/Inv_SY_B!$CU346-1,"")</f>
        <v/>
      </c>
      <c r="CM346" s="173" t="str">
        <f>IFERROR(Inv_SY_B!CM377/Inv_SY_B!$CU346-1,"")</f>
        <v/>
      </c>
      <c r="CN346" s="173" t="str">
        <f>IFERROR(Inv_SY_B!CN377/Inv_SY_B!$CU346-1,"")</f>
        <v/>
      </c>
      <c r="CO346" s="173" t="str">
        <f>IFERROR(Inv_SY_B!CO377/Inv_SY_B!$CU346-1,"")</f>
        <v/>
      </c>
      <c r="CP346" s="173" t="str">
        <f>IFERROR(Inv_SY_B!CP377/Inv_SY_B!$CU346-1,"")</f>
        <v/>
      </c>
      <c r="CQ346" s="173" t="str">
        <f>IFERROR(Inv_SY_B!CQ377/Inv_SY_B!$CU346-1,"")</f>
        <v/>
      </c>
      <c r="CR346" s="173" t="str">
        <f>IFERROR(Inv_SY_B!CR377/Inv_SY_B!$CU346-1,"")</f>
        <v/>
      </c>
      <c r="CS346" s="173" t="str">
        <f>IFERROR(Inv_SY_B!CS377/Inv_SY_B!$CU346-1,"")</f>
        <v/>
      </c>
      <c r="CT346" s="173" t="str">
        <f>IFERROR(Inv_SY_B!CT377/Inv_SY_B!$CU346-1,"")</f>
        <v/>
      </c>
      <c r="CU346" s="173"/>
      <c r="CV346" s="173"/>
      <c r="CW346" s="173"/>
      <c r="CX346" s="173"/>
    </row>
    <row r="347" spans="2:102">
      <c r="B347" s="164">
        <f t="shared" si="6"/>
        <v>46039</v>
      </c>
      <c r="C347" s="173" t="str">
        <f>IFERROR(Inv_SY_B!C378/Inv_SY_B!$CU347-1,"")</f>
        <v/>
      </c>
      <c r="D347" s="173" t="str">
        <f>IFERROR(Inv_SY_B!D378/Inv_SY_B!$CU347-1,"")</f>
        <v/>
      </c>
      <c r="E347" s="173" t="str">
        <f>IFERROR(Inv_SY_B!E378/Inv_SY_B!$CU347-1,"")</f>
        <v/>
      </c>
      <c r="F347" s="173" t="str">
        <f>IFERROR(Inv_SY_B!F378/Inv_SY_B!$CU347-1,"")</f>
        <v/>
      </c>
      <c r="G347" s="173" t="str">
        <f>IFERROR(Inv_SY_B!G378/Inv_SY_B!$CU347-1,"")</f>
        <v/>
      </c>
      <c r="H347" s="173" t="str">
        <f>IFERROR(Inv_SY_B!H378/Inv_SY_B!$CU347-1,"")</f>
        <v/>
      </c>
      <c r="I347" s="173" t="str">
        <f>IFERROR(Inv_SY_B!I378/Inv_SY_B!$CU347-1,"")</f>
        <v/>
      </c>
      <c r="J347" s="173" t="str">
        <f>IFERROR(Inv_SY_B!J378/Inv_SY_B!$CU347-1,"")</f>
        <v/>
      </c>
      <c r="K347" s="173" t="str">
        <f>IFERROR(Inv_SY_B!K378/Inv_SY_B!$CU347-1,"")</f>
        <v/>
      </c>
      <c r="L347" s="173" t="str">
        <f>IFERROR(Inv_SY_B!L378/Inv_SY_B!$CU347-1,"")</f>
        <v/>
      </c>
      <c r="M347" s="173" t="str">
        <f>IFERROR(Inv_SY_B!M378/Inv_SY_B!$CU347-1,"")</f>
        <v/>
      </c>
      <c r="N347" s="173" t="str">
        <f>IFERROR(Inv_SY_B!N378/Inv_SY_B!$CU347-1,"")</f>
        <v/>
      </c>
      <c r="O347" s="173" t="str">
        <f>IFERROR(Inv_SY_B!O378/Inv_SY_B!$CU347-1,"")</f>
        <v/>
      </c>
      <c r="P347" s="173" t="str">
        <f>IFERROR(Inv_SY_B!P378/Inv_SY_B!$CU347-1,"")</f>
        <v/>
      </c>
      <c r="Q347" s="173" t="str">
        <f>IFERROR(Inv_SY_B!Q378/Inv_SY_B!$CU347-1,"")</f>
        <v/>
      </c>
      <c r="R347" s="173" t="str">
        <f>IFERROR(Inv_SY_B!R378/Inv_SY_B!$CU347-1,"")</f>
        <v/>
      </c>
      <c r="S347" s="173" t="str">
        <f>IFERROR(Inv_SY_B!S378/Inv_SY_B!$CU347-1,"")</f>
        <v/>
      </c>
      <c r="T347" s="173" t="str">
        <f>IFERROR(Inv_SY_B!T378/Inv_SY_B!$CU347-1,"")</f>
        <v/>
      </c>
      <c r="U347" s="173" t="str">
        <f>IFERROR(Inv_SY_B!U378/Inv_SY_B!$CU347-1,"")</f>
        <v/>
      </c>
      <c r="V347" s="173" t="str">
        <f>IFERROR(Inv_SY_B!V378/Inv_SY_B!$CU347-1,"")</f>
        <v/>
      </c>
      <c r="W347" s="173" t="str">
        <f>IFERROR(Inv_SY_B!W378/Inv_SY_B!$CU347-1,"")</f>
        <v/>
      </c>
      <c r="X347" s="173" t="str">
        <f>IFERROR(Inv_SY_B!X378/Inv_SY_B!$CU347-1,"")</f>
        <v/>
      </c>
      <c r="Y347" s="173" t="str">
        <f>IFERROR(Inv_SY_B!Y378/Inv_SY_B!$CU347-1,"")</f>
        <v/>
      </c>
      <c r="Z347" s="173" t="str">
        <f>IFERROR(Inv_SY_B!Z378/Inv_SY_B!$CU347-1,"")</f>
        <v/>
      </c>
      <c r="AA347" s="173" t="str">
        <f>IFERROR(Inv_SY_B!AA378/Inv_SY_B!$CU347-1,"")</f>
        <v/>
      </c>
      <c r="AB347" s="173" t="str">
        <f>IFERROR(Inv_SY_B!AB378/Inv_SY_B!$CU347-1,"")</f>
        <v/>
      </c>
      <c r="AC347" s="173" t="str">
        <f>IFERROR(Inv_SY_B!AC378/Inv_SY_B!$CU347-1,"")</f>
        <v/>
      </c>
      <c r="AD347" s="173" t="str">
        <f>IFERROR(Inv_SY_B!AD378/Inv_SY_B!$CU347-1,"")</f>
        <v/>
      </c>
      <c r="AE347" s="173" t="str">
        <f>IFERROR(Inv_SY_B!AE378/Inv_SY_B!$CU347-1,"")</f>
        <v/>
      </c>
      <c r="AF347" s="173" t="str">
        <f>IFERROR(Inv_SY_B!AF378/Inv_SY_B!$CU347-1,"")</f>
        <v/>
      </c>
      <c r="AG347" s="173" t="str">
        <f>IFERROR(Inv_SY_B!AG378/Inv_SY_B!$CU347-1,"")</f>
        <v/>
      </c>
      <c r="AH347" s="173" t="str">
        <f>IFERROR(Inv_SY_B!AH378/Inv_SY_B!$CU347-1,"")</f>
        <v/>
      </c>
      <c r="AI347" s="173" t="str">
        <f>IFERROR(Inv_SY_B!AI378/Inv_SY_B!$CU347-1,"")</f>
        <v/>
      </c>
      <c r="AJ347" s="173" t="str">
        <f>IFERROR(Inv_SY_B!AJ378/Inv_SY_B!$CU347-1,"")</f>
        <v/>
      </c>
      <c r="AK347" s="173" t="str">
        <f>IFERROR(Inv_SY_B!AK378/Inv_SY_B!$CU347-1,"")</f>
        <v/>
      </c>
      <c r="AL347" s="173" t="str">
        <f>IFERROR(Inv_SY_B!AL378/Inv_SY_B!$CU347-1,"")</f>
        <v/>
      </c>
      <c r="AM347" s="173" t="str">
        <f>IFERROR(Inv_SY_B!AM378/Inv_SY_B!$CU347-1,"")</f>
        <v/>
      </c>
      <c r="AN347" s="173" t="str">
        <f>IFERROR(Inv_SY_B!AN378/Inv_SY_B!$CU347-1,"")</f>
        <v/>
      </c>
      <c r="AO347" s="173" t="str">
        <f>IFERROR(Inv_SY_B!AO378/Inv_SY_B!$CU347-1,"")</f>
        <v/>
      </c>
      <c r="AP347" s="173" t="str">
        <f>IFERROR(Inv_SY_B!AP378/Inv_SY_B!$CU347-1,"")</f>
        <v/>
      </c>
      <c r="AQ347" s="173" t="str">
        <f>IFERROR(Inv_SY_B!AQ378/Inv_SY_B!$CU347-1,"")</f>
        <v/>
      </c>
      <c r="AR347" s="173" t="str">
        <f>IFERROR(Inv_SY_B!AR378/Inv_SY_B!$CU347-1,"")</f>
        <v/>
      </c>
      <c r="AS347" s="173" t="str">
        <f>IFERROR(Inv_SY_B!AS378/Inv_SY_B!$CU347-1,"")</f>
        <v/>
      </c>
      <c r="AT347" s="173" t="str">
        <f>IFERROR(Inv_SY_B!AT378/Inv_SY_B!$CU347-1,"")</f>
        <v/>
      </c>
      <c r="AU347" s="173" t="str">
        <f>IFERROR(Inv_SY_B!AU378/Inv_SY_B!$CU347-1,"")</f>
        <v/>
      </c>
      <c r="AV347" s="173" t="str">
        <f>IFERROR(Inv_SY_B!AV378/Inv_SY_B!$CU347-1,"")</f>
        <v/>
      </c>
      <c r="AW347" s="173" t="str">
        <f>IFERROR(Inv_SY_B!AW378/Inv_SY_B!$CU347-1,"")</f>
        <v/>
      </c>
      <c r="AX347" s="173" t="str">
        <f>IFERROR(Inv_SY_B!AX378/Inv_SY_B!$CU347-1,"")</f>
        <v/>
      </c>
      <c r="AY347" s="173" t="str">
        <f>IFERROR(Inv_SY_B!AY378/Inv_SY_B!$CU347-1,"")</f>
        <v/>
      </c>
      <c r="AZ347" s="173" t="str">
        <f>IFERROR(Inv_SY_B!AZ378/Inv_SY_B!$CU347-1,"")</f>
        <v/>
      </c>
      <c r="BA347" s="173" t="str">
        <f>IFERROR(Inv_SY_B!BA378/Inv_SY_B!$CU347-1,"")</f>
        <v/>
      </c>
      <c r="BB347" s="173" t="str">
        <f>IFERROR(Inv_SY_B!BB378/Inv_SY_B!$CU347-1,"")</f>
        <v/>
      </c>
      <c r="BC347" s="173" t="str">
        <f>IFERROR(Inv_SY_B!BC378/Inv_SY_B!$CU347-1,"")</f>
        <v/>
      </c>
      <c r="BD347" s="173" t="str">
        <f>IFERROR(Inv_SY_B!BD378/Inv_SY_B!$CU347-1,"")</f>
        <v/>
      </c>
      <c r="BE347" s="173" t="str">
        <f>IFERROR(Inv_SY_B!BE378/Inv_SY_B!$CU347-1,"")</f>
        <v/>
      </c>
      <c r="BF347" s="173" t="str">
        <f>IFERROR(Inv_SY_B!BF378/Inv_SY_B!$CU347-1,"")</f>
        <v/>
      </c>
      <c r="BG347" s="173" t="str">
        <f>IFERROR(Inv_SY_B!BG378/Inv_SY_B!$CU347-1,"")</f>
        <v/>
      </c>
      <c r="BH347" s="173" t="str">
        <f>IFERROR(Inv_SY_B!BH378/Inv_SY_B!$CU347-1,"")</f>
        <v/>
      </c>
      <c r="BI347" s="173" t="str">
        <f>IFERROR(Inv_SY_B!BI378/Inv_SY_B!$CU347-1,"")</f>
        <v/>
      </c>
      <c r="BJ347" s="173" t="str">
        <f>IFERROR(Inv_SY_B!BJ378/Inv_SY_B!$CU347-1,"")</f>
        <v/>
      </c>
      <c r="BK347" s="173" t="str">
        <f>IFERROR(Inv_SY_B!BK378/Inv_SY_B!$CU347-1,"")</f>
        <v/>
      </c>
      <c r="BL347" s="173" t="str">
        <f>IFERROR(Inv_SY_B!BL378/Inv_SY_B!$CU347-1,"")</f>
        <v/>
      </c>
      <c r="BM347" s="173" t="str">
        <f>IFERROR(Inv_SY_B!BM378/Inv_SY_B!$CU347-1,"")</f>
        <v/>
      </c>
      <c r="BN347" s="173" t="str">
        <f>IFERROR(Inv_SY_B!BN378/Inv_SY_B!$CU347-1,"")</f>
        <v/>
      </c>
      <c r="BO347" s="173" t="str">
        <f>IFERROR(Inv_SY_B!BO378/Inv_SY_B!$CU347-1,"")</f>
        <v/>
      </c>
      <c r="BP347" s="173" t="str">
        <f>IFERROR(Inv_SY_B!BP378/Inv_SY_B!$CU347-1,"")</f>
        <v/>
      </c>
      <c r="BQ347" s="173" t="str">
        <f>IFERROR(Inv_SY_B!BQ378/Inv_SY_B!$CU347-1,"")</f>
        <v/>
      </c>
      <c r="BR347" s="173" t="str">
        <f>IFERROR(Inv_SY_B!BR378/Inv_SY_B!$CU347-1,"")</f>
        <v/>
      </c>
      <c r="BS347" s="173" t="str">
        <f>IFERROR(Inv_SY_B!BS378/Inv_SY_B!$CU347-1,"")</f>
        <v/>
      </c>
      <c r="BT347" s="173" t="str">
        <f>IFERROR(Inv_SY_B!BT378/Inv_SY_B!$CU347-1,"")</f>
        <v/>
      </c>
      <c r="BU347" s="173" t="str">
        <f>IFERROR(Inv_SY_B!BU378/Inv_SY_B!$CU347-1,"")</f>
        <v/>
      </c>
      <c r="BV347" s="173" t="str">
        <f>IFERROR(Inv_SY_B!BV378/Inv_SY_B!$CU347-1,"")</f>
        <v/>
      </c>
      <c r="BW347" s="173" t="str">
        <f>IFERROR(Inv_SY_B!BW378/Inv_SY_B!$CU347-1,"")</f>
        <v/>
      </c>
      <c r="BX347" s="173" t="str">
        <f>IFERROR(Inv_SY_B!BX378/Inv_SY_B!$CU347-1,"")</f>
        <v/>
      </c>
      <c r="BY347" s="173" t="str">
        <f>IFERROR(Inv_SY_B!BY378/Inv_SY_B!$CU347-1,"")</f>
        <v/>
      </c>
      <c r="BZ347" s="173" t="str">
        <f>IFERROR(Inv_SY_B!BZ378/Inv_SY_B!$CU347-1,"")</f>
        <v/>
      </c>
      <c r="CA347" s="173" t="str">
        <f>IFERROR(Inv_SY_B!CA378/Inv_SY_B!$CU347-1,"")</f>
        <v/>
      </c>
      <c r="CB347" s="173" t="str">
        <f>IFERROR(Inv_SY_B!CB378/Inv_SY_B!$CU347-1,"")</f>
        <v/>
      </c>
      <c r="CC347" s="173" t="str">
        <f>IFERROR(Inv_SY_B!CC378/Inv_SY_B!$CU347-1,"")</f>
        <v/>
      </c>
      <c r="CD347" s="173" t="str">
        <f>IFERROR(Inv_SY_B!CD378/Inv_SY_B!$CU347-1,"")</f>
        <v/>
      </c>
      <c r="CE347" s="173" t="str">
        <f>IFERROR(Inv_SY_B!CE378/Inv_SY_B!$CU347-1,"")</f>
        <v/>
      </c>
      <c r="CF347" s="173" t="str">
        <f>IFERROR(Inv_SY_B!CF378/Inv_SY_B!$CU347-1,"")</f>
        <v/>
      </c>
      <c r="CG347" s="173" t="str">
        <f>IFERROR(Inv_SY_B!CG378/Inv_SY_B!$CU347-1,"")</f>
        <v/>
      </c>
      <c r="CH347" s="173" t="str">
        <f>IFERROR(Inv_SY_B!CH378/Inv_SY_B!$CU347-1,"")</f>
        <v/>
      </c>
      <c r="CI347" s="173" t="str">
        <f>IFERROR(Inv_SY_B!CI378/Inv_SY_B!$CU347-1,"")</f>
        <v/>
      </c>
      <c r="CJ347" s="173" t="str">
        <f>IFERROR(Inv_SY_B!CJ378/Inv_SY_B!$CU347-1,"")</f>
        <v/>
      </c>
      <c r="CK347" s="173" t="str">
        <f>IFERROR(Inv_SY_B!CK378/Inv_SY_B!$CU347-1,"")</f>
        <v/>
      </c>
      <c r="CL347" s="173" t="str">
        <f>IFERROR(Inv_SY_B!CL378/Inv_SY_B!$CU347-1,"")</f>
        <v/>
      </c>
      <c r="CM347" s="173" t="str">
        <f>IFERROR(Inv_SY_B!CM378/Inv_SY_B!$CU347-1,"")</f>
        <v/>
      </c>
      <c r="CN347" s="173" t="str">
        <f>IFERROR(Inv_SY_B!CN378/Inv_SY_B!$CU347-1,"")</f>
        <v/>
      </c>
      <c r="CO347" s="173" t="str">
        <f>IFERROR(Inv_SY_B!CO378/Inv_SY_B!$CU347-1,"")</f>
        <v/>
      </c>
      <c r="CP347" s="173" t="str">
        <f>IFERROR(Inv_SY_B!CP378/Inv_SY_B!$CU347-1,"")</f>
        <v/>
      </c>
      <c r="CQ347" s="173" t="str">
        <f>IFERROR(Inv_SY_B!CQ378/Inv_SY_B!$CU347-1,"")</f>
        <v/>
      </c>
      <c r="CR347" s="173" t="str">
        <f>IFERROR(Inv_SY_B!CR378/Inv_SY_B!$CU347-1,"")</f>
        <v/>
      </c>
      <c r="CS347" s="173" t="str">
        <f>IFERROR(Inv_SY_B!CS378/Inv_SY_B!$CU347-1,"")</f>
        <v/>
      </c>
      <c r="CT347" s="173" t="str">
        <f>IFERROR(Inv_SY_B!CT378/Inv_SY_B!$CU347-1,"")</f>
        <v/>
      </c>
      <c r="CU347" s="173"/>
      <c r="CV347" s="173"/>
      <c r="CW347" s="173"/>
      <c r="CX347" s="173"/>
    </row>
    <row r="348" spans="2:102">
      <c r="B348" s="164">
        <f t="shared" si="6"/>
        <v>46040</v>
      </c>
      <c r="C348" s="173" t="str">
        <f>IFERROR(Inv_SY_B!C379/Inv_SY_B!$CU348-1,"")</f>
        <v/>
      </c>
      <c r="D348" s="173" t="str">
        <f>IFERROR(Inv_SY_B!D379/Inv_SY_B!$CU348-1,"")</f>
        <v/>
      </c>
      <c r="E348" s="173" t="str">
        <f>IFERROR(Inv_SY_B!E379/Inv_SY_B!$CU348-1,"")</f>
        <v/>
      </c>
      <c r="F348" s="173" t="str">
        <f>IFERROR(Inv_SY_B!F379/Inv_SY_B!$CU348-1,"")</f>
        <v/>
      </c>
      <c r="G348" s="173" t="str">
        <f>IFERROR(Inv_SY_B!G379/Inv_SY_B!$CU348-1,"")</f>
        <v/>
      </c>
      <c r="H348" s="173" t="str">
        <f>IFERROR(Inv_SY_B!H379/Inv_SY_B!$CU348-1,"")</f>
        <v/>
      </c>
      <c r="I348" s="173" t="str">
        <f>IFERROR(Inv_SY_B!I379/Inv_SY_B!$CU348-1,"")</f>
        <v/>
      </c>
      <c r="J348" s="173" t="str">
        <f>IFERROR(Inv_SY_B!J379/Inv_SY_B!$CU348-1,"")</f>
        <v/>
      </c>
      <c r="K348" s="173" t="str">
        <f>IFERROR(Inv_SY_B!K379/Inv_SY_B!$CU348-1,"")</f>
        <v/>
      </c>
      <c r="L348" s="173" t="str">
        <f>IFERROR(Inv_SY_B!L379/Inv_SY_B!$CU348-1,"")</f>
        <v/>
      </c>
      <c r="M348" s="173" t="str">
        <f>IFERROR(Inv_SY_B!M379/Inv_SY_B!$CU348-1,"")</f>
        <v/>
      </c>
      <c r="N348" s="173" t="str">
        <f>IFERROR(Inv_SY_B!N379/Inv_SY_B!$CU348-1,"")</f>
        <v/>
      </c>
      <c r="O348" s="173" t="str">
        <f>IFERROR(Inv_SY_B!O379/Inv_SY_B!$CU348-1,"")</f>
        <v/>
      </c>
      <c r="P348" s="173" t="str">
        <f>IFERROR(Inv_SY_B!P379/Inv_SY_B!$CU348-1,"")</f>
        <v/>
      </c>
      <c r="Q348" s="173" t="str">
        <f>IFERROR(Inv_SY_B!Q379/Inv_SY_B!$CU348-1,"")</f>
        <v/>
      </c>
      <c r="R348" s="173" t="str">
        <f>IFERROR(Inv_SY_B!R379/Inv_SY_B!$CU348-1,"")</f>
        <v/>
      </c>
      <c r="S348" s="173" t="str">
        <f>IFERROR(Inv_SY_B!S379/Inv_SY_B!$CU348-1,"")</f>
        <v/>
      </c>
      <c r="T348" s="173" t="str">
        <f>IFERROR(Inv_SY_B!T379/Inv_SY_B!$CU348-1,"")</f>
        <v/>
      </c>
      <c r="U348" s="173" t="str">
        <f>IFERROR(Inv_SY_B!U379/Inv_SY_B!$CU348-1,"")</f>
        <v/>
      </c>
      <c r="V348" s="173" t="str">
        <f>IFERROR(Inv_SY_B!V379/Inv_SY_B!$CU348-1,"")</f>
        <v/>
      </c>
      <c r="W348" s="173" t="str">
        <f>IFERROR(Inv_SY_B!W379/Inv_SY_B!$CU348-1,"")</f>
        <v/>
      </c>
      <c r="X348" s="173" t="str">
        <f>IFERROR(Inv_SY_B!X379/Inv_SY_B!$CU348-1,"")</f>
        <v/>
      </c>
      <c r="Y348" s="173" t="str">
        <f>IFERROR(Inv_SY_B!Y379/Inv_SY_B!$CU348-1,"")</f>
        <v/>
      </c>
      <c r="Z348" s="173" t="str">
        <f>IFERROR(Inv_SY_B!Z379/Inv_SY_B!$CU348-1,"")</f>
        <v/>
      </c>
      <c r="AA348" s="173" t="str">
        <f>IFERROR(Inv_SY_B!AA379/Inv_SY_B!$CU348-1,"")</f>
        <v/>
      </c>
      <c r="AB348" s="173" t="str">
        <f>IFERROR(Inv_SY_B!AB379/Inv_SY_B!$CU348-1,"")</f>
        <v/>
      </c>
      <c r="AC348" s="173" t="str">
        <f>IFERROR(Inv_SY_B!AC379/Inv_SY_B!$CU348-1,"")</f>
        <v/>
      </c>
      <c r="AD348" s="173" t="str">
        <f>IFERROR(Inv_SY_B!AD379/Inv_SY_B!$CU348-1,"")</f>
        <v/>
      </c>
      <c r="AE348" s="173" t="str">
        <f>IFERROR(Inv_SY_B!AE379/Inv_SY_B!$CU348-1,"")</f>
        <v/>
      </c>
      <c r="AF348" s="173" t="str">
        <f>IFERROR(Inv_SY_B!AF379/Inv_SY_B!$CU348-1,"")</f>
        <v/>
      </c>
      <c r="AG348" s="173" t="str">
        <f>IFERROR(Inv_SY_B!AG379/Inv_SY_B!$CU348-1,"")</f>
        <v/>
      </c>
      <c r="AH348" s="173" t="str">
        <f>IFERROR(Inv_SY_B!AH379/Inv_SY_B!$CU348-1,"")</f>
        <v/>
      </c>
      <c r="AI348" s="173" t="str">
        <f>IFERROR(Inv_SY_B!AI379/Inv_SY_B!$CU348-1,"")</f>
        <v/>
      </c>
      <c r="AJ348" s="173" t="str">
        <f>IFERROR(Inv_SY_B!AJ379/Inv_SY_B!$CU348-1,"")</f>
        <v/>
      </c>
      <c r="AK348" s="173" t="str">
        <f>IFERROR(Inv_SY_B!AK379/Inv_SY_B!$CU348-1,"")</f>
        <v/>
      </c>
      <c r="AL348" s="173" t="str">
        <f>IFERROR(Inv_SY_B!AL379/Inv_SY_B!$CU348-1,"")</f>
        <v/>
      </c>
      <c r="AM348" s="173" t="str">
        <f>IFERROR(Inv_SY_B!AM379/Inv_SY_B!$CU348-1,"")</f>
        <v/>
      </c>
      <c r="AN348" s="173" t="str">
        <f>IFERROR(Inv_SY_B!AN379/Inv_SY_B!$CU348-1,"")</f>
        <v/>
      </c>
      <c r="AO348" s="173" t="str">
        <f>IFERROR(Inv_SY_B!AO379/Inv_SY_B!$CU348-1,"")</f>
        <v/>
      </c>
      <c r="AP348" s="173" t="str">
        <f>IFERROR(Inv_SY_B!AP379/Inv_SY_B!$CU348-1,"")</f>
        <v/>
      </c>
      <c r="AQ348" s="173" t="str">
        <f>IFERROR(Inv_SY_B!AQ379/Inv_SY_B!$CU348-1,"")</f>
        <v/>
      </c>
      <c r="AR348" s="173" t="str">
        <f>IFERROR(Inv_SY_B!AR379/Inv_SY_B!$CU348-1,"")</f>
        <v/>
      </c>
      <c r="AS348" s="173" t="str">
        <f>IFERROR(Inv_SY_B!AS379/Inv_SY_B!$CU348-1,"")</f>
        <v/>
      </c>
      <c r="AT348" s="173" t="str">
        <f>IFERROR(Inv_SY_B!AT379/Inv_SY_B!$CU348-1,"")</f>
        <v/>
      </c>
      <c r="AU348" s="173" t="str">
        <f>IFERROR(Inv_SY_B!AU379/Inv_SY_B!$CU348-1,"")</f>
        <v/>
      </c>
      <c r="AV348" s="173" t="str">
        <f>IFERROR(Inv_SY_B!AV379/Inv_SY_B!$CU348-1,"")</f>
        <v/>
      </c>
      <c r="AW348" s="173" t="str">
        <f>IFERROR(Inv_SY_B!AW379/Inv_SY_B!$CU348-1,"")</f>
        <v/>
      </c>
      <c r="AX348" s="173" t="str">
        <f>IFERROR(Inv_SY_B!AX379/Inv_SY_B!$CU348-1,"")</f>
        <v/>
      </c>
      <c r="AY348" s="173" t="str">
        <f>IFERROR(Inv_SY_B!AY379/Inv_SY_B!$CU348-1,"")</f>
        <v/>
      </c>
      <c r="AZ348" s="173" t="str">
        <f>IFERROR(Inv_SY_B!AZ379/Inv_SY_B!$CU348-1,"")</f>
        <v/>
      </c>
      <c r="BA348" s="173" t="str">
        <f>IFERROR(Inv_SY_B!BA379/Inv_SY_B!$CU348-1,"")</f>
        <v/>
      </c>
      <c r="BB348" s="173" t="str">
        <f>IFERROR(Inv_SY_B!BB379/Inv_SY_B!$CU348-1,"")</f>
        <v/>
      </c>
      <c r="BC348" s="173" t="str">
        <f>IFERROR(Inv_SY_B!BC379/Inv_SY_B!$CU348-1,"")</f>
        <v/>
      </c>
      <c r="BD348" s="173" t="str">
        <f>IFERROR(Inv_SY_B!BD379/Inv_SY_B!$CU348-1,"")</f>
        <v/>
      </c>
      <c r="BE348" s="173" t="str">
        <f>IFERROR(Inv_SY_B!BE379/Inv_SY_B!$CU348-1,"")</f>
        <v/>
      </c>
      <c r="BF348" s="173" t="str">
        <f>IFERROR(Inv_SY_B!BF379/Inv_SY_B!$CU348-1,"")</f>
        <v/>
      </c>
      <c r="BG348" s="173" t="str">
        <f>IFERROR(Inv_SY_B!BG379/Inv_SY_B!$CU348-1,"")</f>
        <v/>
      </c>
      <c r="BH348" s="173" t="str">
        <f>IFERROR(Inv_SY_B!BH379/Inv_SY_B!$CU348-1,"")</f>
        <v/>
      </c>
      <c r="BI348" s="173" t="str">
        <f>IFERROR(Inv_SY_B!BI379/Inv_SY_B!$CU348-1,"")</f>
        <v/>
      </c>
      <c r="BJ348" s="173" t="str">
        <f>IFERROR(Inv_SY_B!BJ379/Inv_SY_B!$CU348-1,"")</f>
        <v/>
      </c>
      <c r="BK348" s="173" t="str">
        <f>IFERROR(Inv_SY_B!BK379/Inv_SY_B!$CU348-1,"")</f>
        <v/>
      </c>
      <c r="BL348" s="173" t="str">
        <f>IFERROR(Inv_SY_B!BL379/Inv_SY_B!$CU348-1,"")</f>
        <v/>
      </c>
      <c r="BM348" s="173" t="str">
        <f>IFERROR(Inv_SY_B!BM379/Inv_SY_B!$CU348-1,"")</f>
        <v/>
      </c>
      <c r="BN348" s="173" t="str">
        <f>IFERROR(Inv_SY_B!BN379/Inv_SY_B!$CU348-1,"")</f>
        <v/>
      </c>
      <c r="BO348" s="173" t="str">
        <f>IFERROR(Inv_SY_B!BO379/Inv_SY_B!$CU348-1,"")</f>
        <v/>
      </c>
      <c r="BP348" s="173" t="str">
        <f>IFERROR(Inv_SY_B!BP379/Inv_SY_B!$CU348-1,"")</f>
        <v/>
      </c>
      <c r="BQ348" s="173" t="str">
        <f>IFERROR(Inv_SY_B!BQ379/Inv_SY_B!$CU348-1,"")</f>
        <v/>
      </c>
      <c r="BR348" s="173" t="str">
        <f>IFERROR(Inv_SY_B!BR379/Inv_SY_B!$CU348-1,"")</f>
        <v/>
      </c>
      <c r="BS348" s="173" t="str">
        <f>IFERROR(Inv_SY_B!BS379/Inv_SY_B!$CU348-1,"")</f>
        <v/>
      </c>
      <c r="BT348" s="173" t="str">
        <f>IFERROR(Inv_SY_B!BT379/Inv_SY_B!$CU348-1,"")</f>
        <v/>
      </c>
      <c r="BU348" s="173" t="str">
        <f>IFERROR(Inv_SY_B!BU379/Inv_SY_B!$CU348-1,"")</f>
        <v/>
      </c>
      <c r="BV348" s="173" t="str">
        <f>IFERROR(Inv_SY_B!BV379/Inv_SY_B!$CU348-1,"")</f>
        <v/>
      </c>
      <c r="BW348" s="173" t="str">
        <f>IFERROR(Inv_SY_B!BW379/Inv_SY_B!$CU348-1,"")</f>
        <v/>
      </c>
      <c r="BX348" s="173" t="str">
        <f>IFERROR(Inv_SY_B!BX379/Inv_SY_B!$CU348-1,"")</f>
        <v/>
      </c>
      <c r="BY348" s="173" t="str">
        <f>IFERROR(Inv_SY_B!BY379/Inv_SY_B!$CU348-1,"")</f>
        <v/>
      </c>
      <c r="BZ348" s="173" t="str">
        <f>IFERROR(Inv_SY_B!BZ379/Inv_SY_B!$CU348-1,"")</f>
        <v/>
      </c>
      <c r="CA348" s="173" t="str">
        <f>IFERROR(Inv_SY_B!CA379/Inv_SY_B!$CU348-1,"")</f>
        <v/>
      </c>
      <c r="CB348" s="173" t="str">
        <f>IFERROR(Inv_SY_B!CB379/Inv_SY_B!$CU348-1,"")</f>
        <v/>
      </c>
      <c r="CC348" s="173" t="str">
        <f>IFERROR(Inv_SY_B!CC379/Inv_SY_B!$CU348-1,"")</f>
        <v/>
      </c>
      <c r="CD348" s="173" t="str">
        <f>IFERROR(Inv_SY_B!CD379/Inv_SY_B!$CU348-1,"")</f>
        <v/>
      </c>
      <c r="CE348" s="173" t="str">
        <f>IFERROR(Inv_SY_B!CE379/Inv_SY_B!$CU348-1,"")</f>
        <v/>
      </c>
      <c r="CF348" s="173" t="str">
        <f>IFERROR(Inv_SY_B!CF379/Inv_SY_B!$CU348-1,"")</f>
        <v/>
      </c>
      <c r="CG348" s="173" t="str">
        <f>IFERROR(Inv_SY_B!CG379/Inv_SY_B!$CU348-1,"")</f>
        <v/>
      </c>
      <c r="CH348" s="173" t="str">
        <f>IFERROR(Inv_SY_B!CH379/Inv_SY_B!$CU348-1,"")</f>
        <v/>
      </c>
      <c r="CI348" s="173" t="str">
        <f>IFERROR(Inv_SY_B!CI379/Inv_SY_B!$CU348-1,"")</f>
        <v/>
      </c>
      <c r="CJ348" s="173" t="str">
        <f>IFERROR(Inv_SY_B!CJ379/Inv_SY_B!$CU348-1,"")</f>
        <v/>
      </c>
      <c r="CK348" s="173" t="str">
        <f>IFERROR(Inv_SY_B!CK379/Inv_SY_B!$CU348-1,"")</f>
        <v/>
      </c>
      <c r="CL348" s="173" t="str">
        <f>IFERROR(Inv_SY_B!CL379/Inv_SY_B!$CU348-1,"")</f>
        <v/>
      </c>
      <c r="CM348" s="173" t="str">
        <f>IFERROR(Inv_SY_B!CM379/Inv_SY_B!$CU348-1,"")</f>
        <v/>
      </c>
      <c r="CN348" s="173" t="str">
        <f>IFERROR(Inv_SY_B!CN379/Inv_SY_B!$CU348-1,"")</f>
        <v/>
      </c>
      <c r="CO348" s="173" t="str">
        <f>IFERROR(Inv_SY_B!CO379/Inv_SY_B!$CU348-1,"")</f>
        <v/>
      </c>
      <c r="CP348" s="173" t="str">
        <f>IFERROR(Inv_SY_B!CP379/Inv_SY_B!$CU348-1,"")</f>
        <v/>
      </c>
      <c r="CQ348" s="173" t="str">
        <f>IFERROR(Inv_SY_B!CQ379/Inv_SY_B!$CU348-1,"")</f>
        <v/>
      </c>
      <c r="CR348" s="173" t="str">
        <f>IFERROR(Inv_SY_B!CR379/Inv_SY_B!$CU348-1,"")</f>
        <v/>
      </c>
      <c r="CS348" s="173" t="str">
        <f>IFERROR(Inv_SY_B!CS379/Inv_SY_B!$CU348-1,"")</f>
        <v/>
      </c>
      <c r="CT348" s="173" t="str">
        <f>IFERROR(Inv_SY_B!CT379/Inv_SY_B!$CU348-1,"")</f>
        <v/>
      </c>
      <c r="CU348" s="173"/>
      <c r="CV348" s="173"/>
      <c r="CW348" s="173"/>
      <c r="CX348" s="173"/>
    </row>
    <row r="349" spans="2:102">
      <c r="B349" s="164">
        <f t="shared" si="6"/>
        <v>46041</v>
      </c>
      <c r="C349" s="173" t="str">
        <f>IFERROR(Inv_SY_B!C380/Inv_SY_B!$CU349-1,"")</f>
        <v/>
      </c>
      <c r="D349" s="173" t="str">
        <f>IFERROR(Inv_SY_B!D380/Inv_SY_B!$CU349-1,"")</f>
        <v/>
      </c>
      <c r="E349" s="173" t="str">
        <f>IFERROR(Inv_SY_B!E380/Inv_SY_B!$CU349-1,"")</f>
        <v/>
      </c>
      <c r="F349" s="173" t="str">
        <f>IFERROR(Inv_SY_B!F380/Inv_SY_B!$CU349-1,"")</f>
        <v/>
      </c>
      <c r="G349" s="173" t="str">
        <f>IFERROR(Inv_SY_B!G380/Inv_SY_B!$CU349-1,"")</f>
        <v/>
      </c>
      <c r="H349" s="173" t="str">
        <f>IFERROR(Inv_SY_B!H380/Inv_SY_B!$CU349-1,"")</f>
        <v/>
      </c>
      <c r="I349" s="173" t="str">
        <f>IFERROR(Inv_SY_B!I380/Inv_SY_B!$CU349-1,"")</f>
        <v/>
      </c>
      <c r="J349" s="173" t="str">
        <f>IFERROR(Inv_SY_B!J380/Inv_SY_B!$CU349-1,"")</f>
        <v/>
      </c>
      <c r="K349" s="173" t="str">
        <f>IFERROR(Inv_SY_B!K380/Inv_SY_B!$CU349-1,"")</f>
        <v/>
      </c>
      <c r="L349" s="173" t="str">
        <f>IFERROR(Inv_SY_B!L380/Inv_SY_B!$CU349-1,"")</f>
        <v/>
      </c>
      <c r="M349" s="173" t="str">
        <f>IFERROR(Inv_SY_B!M380/Inv_SY_B!$CU349-1,"")</f>
        <v/>
      </c>
      <c r="N349" s="173" t="str">
        <f>IFERROR(Inv_SY_B!N380/Inv_SY_B!$CU349-1,"")</f>
        <v/>
      </c>
      <c r="O349" s="173" t="str">
        <f>IFERROR(Inv_SY_B!O380/Inv_SY_B!$CU349-1,"")</f>
        <v/>
      </c>
      <c r="P349" s="173" t="str">
        <f>IFERROR(Inv_SY_B!P380/Inv_SY_B!$CU349-1,"")</f>
        <v/>
      </c>
      <c r="Q349" s="173" t="str">
        <f>IFERROR(Inv_SY_B!Q380/Inv_SY_B!$CU349-1,"")</f>
        <v/>
      </c>
      <c r="R349" s="173" t="str">
        <f>IFERROR(Inv_SY_B!R380/Inv_SY_B!$CU349-1,"")</f>
        <v/>
      </c>
      <c r="S349" s="173" t="str">
        <f>IFERROR(Inv_SY_B!S380/Inv_SY_B!$CU349-1,"")</f>
        <v/>
      </c>
      <c r="T349" s="173" t="str">
        <f>IFERROR(Inv_SY_B!T380/Inv_SY_B!$CU349-1,"")</f>
        <v/>
      </c>
      <c r="U349" s="173" t="str">
        <f>IFERROR(Inv_SY_B!U380/Inv_SY_B!$CU349-1,"")</f>
        <v/>
      </c>
      <c r="V349" s="173" t="str">
        <f>IFERROR(Inv_SY_B!V380/Inv_SY_B!$CU349-1,"")</f>
        <v/>
      </c>
      <c r="W349" s="173" t="str">
        <f>IFERROR(Inv_SY_B!W380/Inv_SY_B!$CU349-1,"")</f>
        <v/>
      </c>
      <c r="X349" s="173" t="str">
        <f>IFERROR(Inv_SY_B!X380/Inv_SY_B!$CU349-1,"")</f>
        <v/>
      </c>
      <c r="Y349" s="173" t="str">
        <f>IFERROR(Inv_SY_B!Y380/Inv_SY_B!$CU349-1,"")</f>
        <v/>
      </c>
      <c r="Z349" s="173" t="str">
        <f>IFERROR(Inv_SY_B!Z380/Inv_SY_B!$CU349-1,"")</f>
        <v/>
      </c>
      <c r="AA349" s="173" t="str">
        <f>IFERROR(Inv_SY_B!AA380/Inv_SY_B!$CU349-1,"")</f>
        <v/>
      </c>
      <c r="AB349" s="173" t="str">
        <f>IFERROR(Inv_SY_B!AB380/Inv_SY_B!$CU349-1,"")</f>
        <v/>
      </c>
      <c r="AC349" s="173" t="str">
        <f>IFERROR(Inv_SY_B!AC380/Inv_SY_B!$CU349-1,"")</f>
        <v/>
      </c>
      <c r="AD349" s="173" t="str">
        <f>IFERROR(Inv_SY_B!AD380/Inv_SY_B!$CU349-1,"")</f>
        <v/>
      </c>
      <c r="AE349" s="173" t="str">
        <f>IFERROR(Inv_SY_B!AE380/Inv_SY_B!$CU349-1,"")</f>
        <v/>
      </c>
      <c r="AF349" s="173" t="str">
        <f>IFERROR(Inv_SY_B!AF380/Inv_SY_B!$CU349-1,"")</f>
        <v/>
      </c>
      <c r="AG349" s="173" t="str">
        <f>IFERROR(Inv_SY_B!AG380/Inv_SY_B!$CU349-1,"")</f>
        <v/>
      </c>
      <c r="AH349" s="173" t="str">
        <f>IFERROR(Inv_SY_B!AH380/Inv_SY_B!$CU349-1,"")</f>
        <v/>
      </c>
      <c r="AI349" s="173" t="str">
        <f>IFERROR(Inv_SY_B!AI380/Inv_SY_B!$CU349-1,"")</f>
        <v/>
      </c>
      <c r="AJ349" s="173" t="str">
        <f>IFERROR(Inv_SY_B!AJ380/Inv_SY_B!$CU349-1,"")</f>
        <v/>
      </c>
      <c r="AK349" s="173" t="str">
        <f>IFERROR(Inv_SY_B!AK380/Inv_SY_B!$CU349-1,"")</f>
        <v/>
      </c>
      <c r="AL349" s="173" t="str">
        <f>IFERROR(Inv_SY_B!AL380/Inv_SY_B!$CU349-1,"")</f>
        <v/>
      </c>
      <c r="AM349" s="173" t="str">
        <f>IFERROR(Inv_SY_B!AM380/Inv_SY_B!$CU349-1,"")</f>
        <v/>
      </c>
      <c r="AN349" s="173" t="str">
        <f>IFERROR(Inv_SY_B!AN380/Inv_SY_B!$CU349-1,"")</f>
        <v/>
      </c>
      <c r="AO349" s="173" t="str">
        <f>IFERROR(Inv_SY_B!AO380/Inv_SY_B!$CU349-1,"")</f>
        <v/>
      </c>
      <c r="AP349" s="173" t="str">
        <f>IFERROR(Inv_SY_B!AP380/Inv_SY_B!$CU349-1,"")</f>
        <v/>
      </c>
      <c r="AQ349" s="173" t="str">
        <f>IFERROR(Inv_SY_B!AQ380/Inv_SY_B!$CU349-1,"")</f>
        <v/>
      </c>
      <c r="AR349" s="173" t="str">
        <f>IFERROR(Inv_SY_B!AR380/Inv_SY_B!$CU349-1,"")</f>
        <v/>
      </c>
      <c r="AS349" s="173" t="str">
        <f>IFERROR(Inv_SY_B!AS380/Inv_SY_B!$CU349-1,"")</f>
        <v/>
      </c>
      <c r="AT349" s="173" t="str">
        <f>IFERROR(Inv_SY_B!AT380/Inv_SY_B!$CU349-1,"")</f>
        <v/>
      </c>
      <c r="AU349" s="173" t="str">
        <f>IFERROR(Inv_SY_B!AU380/Inv_SY_B!$CU349-1,"")</f>
        <v/>
      </c>
      <c r="AV349" s="173" t="str">
        <f>IFERROR(Inv_SY_B!AV380/Inv_SY_B!$CU349-1,"")</f>
        <v/>
      </c>
      <c r="AW349" s="173" t="str">
        <f>IFERROR(Inv_SY_B!AW380/Inv_SY_B!$CU349-1,"")</f>
        <v/>
      </c>
      <c r="AX349" s="173" t="str">
        <f>IFERROR(Inv_SY_B!AX380/Inv_SY_B!$CU349-1,"")</f>
        <v/>
      </c>
      <c r="AY349" s="173" t="str">
        <f>IFERROR(Inv_SY_B!AY380/Inv_SY_B!$CU349-1,"")</f>
        <v/>
      </c>
      <c r="AZ349" s="173" t="str">
        <f>IFERROR(Inv_SY_B!AZ380/Inv_SY_B!$CU349-1,"")</f>
        <v/>
      </c>
      <c r="BA349" s="173" t="str">
        <f>IFERROR(Inv_SY_B!BA380/Inv_SY_B!$CU349-1,"")</f>
        <v/>
      </c>
      <c r="BB349" s="173" t="str">
        <f>IFERROR(Inv_SY_B!BB380/Inv_SY_B!$CU349-1,"")</f>
        <v/>
      </c>
      <c r="BC349" s="173" t="str">
        <f>IFERROR(Inv_SY_B!BC380/Inv_SY_B!$CU349-1,"")</f>
        <v/>
      </c>
      <c r="BD349" s="173" t="str">
        <f>IFERROR(Inv_SY_B!BD380/Inv_SY_B!$CU349-1,"")</f>
        <v/>
      </c>
      <c r="BE349" s="173" t="str">
        <f>IFERROR(Inv_SY_B!BE380/Inv_SY_B!$CU349-1,"")</f>
        <v/>
      </c>
      <c r="BF349" s="173" t="str">
        <f>IFERROR(Inv_SY_B!BF380/Inv_SY_B!$CU349-1,"")</f>
        <v/>
      </c>
      <c r="BG349" s="173" t="str">
        <f>IFERROR(Inv_SY_B!BG380/Inv_SY_B!$CU349-1,"")</f>
        <v/>
      </c>
      <c r="BH349" s="173" t="str">
        <f>IFERROR(Inv_SY_B!BH380/Inv_SY_B!$CU349-1,"")</f>
        <v/>
      </c>
      <c r="BI349" s="173" t="str">
        <f>IFERROR(Inv_SY_B!BI380/Inv_SY_B!$CU349-1,"")</f>
        <v/>
      </c>
      <c r="BJ349" s="173" t="str">
        <f>IFERROR(Inv_SY_B!BJ380/Inv_SY_B!$CU349-1,"")</f>
        <v/>
      </c>
      <c r="BK349" s="173" t="str">
        <f>IFERROR(Inv_SY_B!BK380/Inv_SY_B!$CU349-1,"")</f>
        <v/>
      </c>
      <c r="BL349" s="173" t="str">
        <f>IFERROR(Inv_SY_B!BL380/Inv_SY_B!$CU349-1,"")</f>
        <v/>
      </c>
      <c r="BM349" s="173" t="str">
        <f>IFERROR(Inv_SY_B!BM380/Inv_SY_B!$CU349-1,"")</f>
        <v/>
      </c>
      <c r="BN349" s="173" t="str">
        <f>IFERROR(Inv_SY_B!BN380/Inv_SY_B!$CU349-1,"")</f>
        <v/>
      </c>
      <c r="BO349" s="173" t="str">
        <f>IFERROR(Inv_SY_B!BO380/Inv_SY_B!$CU349-1,"")</f>
        <v/>
      </c>
      <c r="BP349" s="173" t="str">
        <f>IFERROR(Inv_SY_B!BP380/Inv_SY_B!$CU349-1,"")</f>
        <v/>
      </c>
      <c r="BQ349" s="173" t="str">
        <f>IFERROR(Inv_SY_B!BQ380/Inv_SY_B!$CU349-1,"")</f>
        <v/>
      </c>
      <c r="BR349" s="173" t="str">
        <f>IFERROR(Inv_SY_B!BR380/Inv_SY_B!$CU349-1,"")</f>
        <v/>
      </c>
      <c r="BS349" s="173" t="str">
        <f>IFERROR(Inv_SY_B!BS380/Inv_SY_B!$CU349-1,"")</f>
        <v/>
      </c>
      <c r="BT349" s="173" t="str">
        <f>IFERROR(Inv_SY_B!BT380/Inv_SY_B!$CU349-1,"")</f>
        <v/>
      </c>
      <c r="BU349" s="173" t="str">
        <f>IFERROR(Inv_SY_B!BU380/Inv_SY_B!$CU349-1,"")</f>
        <v/>
      </c>
      <c r="BV349" s="173" t="str">
        <f>IFERROR(Inv_SY_B!BV380/Inv_SY_B!$CU349-1,"")</f>
        <v/>
      </c>
      <c r="BW349" s="173" t="str">
        <f>IFERROR(Inv_SY_B!BW380/Inv_SY_B!$CU349-1,"")</f>
        <v/>
      </c>
      <c r="BX349" s="173" t="str">
        <f>IFERROR(Inv_SY_B!BX380/Inv_SY_B!$CU349-1,"")</f>
        <v/>
      </c>
      <c r="BY349" s="173" t="str">
        <f>IFERROR(Inv_SY_B!BY380/Inv_SY_B!$CU349-1,"")</f>
        <v/>
      </c>
      <c r="BZ349" s="173" t="str">
        <f>IFERROR(Inv_SY_B!BZ380/Inv_SY_B!$CU349-1,"")</f>
        <v/>
      </c>
      <c r="CA349" s="173" t="str">
        <f>IFERROR(Inv_SY_B!CA380/Inv_SY_B!$CU349-1,"")</f>
        <v/>
      </c>
      <c r="CB349" s="173" t="str">
        <f>IFERROR(Inv_SY_B!CB380/Inv_SY_B!$CU349-1,"")</f>
        <v/>
      </c>
      <c r="CC349" s="173" t="str">
        <f>IFERROR(Inv_SY_B!CC380/Inv_SY_B!$CU349-1,"")</f>
        <v/>
      </c>
      <c r="CD349" s="173" t="str">
        <f>IFERROR(Inv_SY_B!CD380/Inv_SY_B!$CU349-1,"")</f>
        <v/>
      </c>
      <c r="CE349" s="173" t="str">
        <f>IFERROR(Inv_SY_B!CE380/Inv_SY_B!$CU349-1,"")</f>
        <v/>
      </c>
      <c r="CF349" s="173" t="str">
        <f>IFERROR(Inv_SY_B!CF380/Inv_SY_B!$CU349-1,"")</f>
        <v/>
      </c>
      <c r="CG349" s="173" t="str">
        <f>IFERROR(Inv_SY_B!CG380/Inv_SY_B!$CU349-1,"")</f>
        <v/>
      </c>
      <c r="CH349" s="173" t="str">
        <f>IFERROR(Inv_SY_B!CH380/Inv_SY_B!$CU349-1,"")</f>
        <v/>
      </c>
      <c r="CI349" s="173" t="str">
        <f>IFERROR(Inv_SY_B!CI380/Inv_SY_B!$CU349-1,"")</f>
        <v/>
      </c>
      <c r="CJ349" s="173" t="str">
        <f>IFERROR(Inv_SY_B!CJ380/Inv_SY_B!$CU349-1,"")</f>
        <v/>
      </c>
      <c r="CK349" s="173" t="str">
        <f>IFERROR(Inv_SY_B!CK380/Inv_SY_B!$CU349-1,"")</f>
        <v/>
      </c>
      <c r="CL349" s="173" t="str">
        <f>IFERROR(Inv_SY_B!CL380/Inv_SY_B!$CU349-1,"")</f>
        <v/>
      </c>
      <c r="CM349" s="173" t="str">
        <f>IFERROR(Inv_SY_B!CM380/Inv_SY_B!$CU349-1,"")</f>
        <v/>
      </c>
      <c r="CN349" s="173" t="str">
        <f>IFERROR(Inv_SY_B!CN380/Inv_SY_B!$CU349-1,"")</f>
        <v/>
      </c>
      <c r="CO349" s="173" t="str">
        <f>IFERROR(Inv_SY_B!CO380/Inv_SY_B!$CU349-1,"")</f>
        <v/>
      </c>
      <c r="CP349" s="173" t="str">
        <f>IFERROR(Inv_SY_B!CP380/Inv_SY_B!$CU349-1,"")</f>
        <v/>
      </c>
      <c r="CQ349" s="173" t="str">
        <f>IFERROR(Inv_SY_B!CQ380/Inv_SY_B!$CU349-1,"")</f>
        <v/>
      </c>
      <c r="CR349" s="173" t="str">
        <f>IFERROR(Inv_SY_B!CR380/Inv_SY_B!$CU349-1,"")</f>
        <v/>
      </c>
      <c r="CS349" s="173" t="str">
        <f>IFERROR(Inv_SY_B!CS380/Inv_SY_B!$CU349-1,"")</f>
        <v/>
      </c>
      <c r="CT349" s="173" t="str">
        <f>IFERROR(Inv_SY_B!CT380/Inv_SY_B!$CU349-1,"")</f>
        <v/>
      </c>
      <c r="CU349" s="173"/>
      <c r="CV349" s="173"/>
      <c r="CW349" s="173"/>
      <c r="CX349" s="173"/>
    </row>
    <row r="350" spans="2:102">
      <c r="B350" s="164">
        <f t="shared" si="6"/>
        <v>46042</v>
      </c>
      <c r="C350" s="173" t="str">
        <f>IFERROR(Inv_SY_B!C381/Inv_SY_B!$CU350-1,"")</f>
        <v/>
      </c>
      <c r="D350" s="173" t="str">
        <f>IFERROR(Inv_SY_B!D381/Inv_SY_B!$CU350-1,"")</f>
        <v/>
      </c>
      <c r="E350" s="173" t="str">
        <f>IFERROR(Inv_SY_B!E381/Inv_SY_B!$CU350-1,"")</f>
        <v/>
      </c>
      <c r="F350" s="173" t="str">
        <f>IFERROR(Inv_SY_B!F381/Inv_SY_B!$CU350-1,"")</f>
        <v/>
      </c>
      <c r="G350" s="173" t="str">
        <f>IFERROR(Inv_SY_B!G381/Inv_SY_B!$CU350-1,"")</f>
        <v/>
      </c>
      <c r="H350" s="173" t="str">
        <f>IFERROR(Inv_SY_B!H381/Inv_SY_B!$CU350-1,"")</f>
        <v/>
      </c>
      <c r="I350" s="173" t="str">
        <f>IFERROR(Inv_SY_B!I381/Inv_SY_B!$CU350-1,"")</f>
        <v/>
      </c>
      <c r="J350" s="173" t="str">
        <f>IFERROR(Inv_SY_B!J381/Inv_SY_B!$CU350-1,"")</f>
        <v/>
      </c>
      <c r="K350" s="173" t="str">
        <f>IFERROR(Inv_SY_B!K381/Inv_SY_B!$CU350-1,"")</f>
        <v/>
      </c>
      <c r="L350" s="173" t="str">
        <f>IFERROR(Inv_SY_B!L381/Inv_SY_B!$CU350-1,"")</f>
        <v/>
      </c>
      <c r="M350" s="173" t="str">
        <f>IFERROR(Inv_SY_B!M381/Inv_SY_B!$CU350-1,"")</f>
        <v/>
      </c>
      <c r="N350" s="173" t="str">
        <f>IFERROR(Inv_SY_B!N381/Inv_SY_B!$CU350-1,"")</f>
        <v/>
      </c>
      <c r="O350" s="173" t="str">
        <f>IFERROR(Inv_SY_B!O381/Inv_SY_B!$CU350-1,"")</f>
        <v/>
      </c>
      <c r="P350" s="173" t="str">
        <f>IFERROR(Inv_SY_B!P381/Inv_SY_B!$CU350-1,"")</f>
        <v/>
      </c>
      <c r="Q350" s="173" t="str">
        <f>IFERROR(Inv_SY_B!Q381/Inv_SY_B!$CU350-1,"")</f>
        <v/>
      </c>
      <c r="R350" s="173" t="str">
        <f>IFERROR(Inv_SY_B!R381/Inv_SY_B!$CU350-1,"")</f>
        <v/>
      </c>
      <c r="S350" s="173" t="str">
        <f>IFERROR(Inv_SY_B!S381/Inv_SY_B!$CU350-1,"")</f>
        <v/>
      </c>
      <c r="T350" s="173" t="str">
        <f>IFERROR(Inv_SY_B!T381/Inv_SY_B!$CU350-1,"")</f>
        <v/>
      </c>
      <c r="U350" s="173" t="str">
        <f>IFERROR(Inv_SY_B!U381/Inv_SY_B!$CU350-1,"")</f>
        <v/>
      </c>
      <c r="V350" s="173" t="str">
        <f>IFERROR(Inv_SY_B!V381/Inv_SY_B!$CU350-1,"")</f>
        <v/>
      </c>
      <c r="W350" s="173" t="str">
        <f>IFERROR(Inv_SY_B!W381/Inv_SY_B!$CU350-1,"")</f>
        <v/>
      </c>
      <c r="X350" s="173" t="str">
        <f>IFERROR(Inv_SY_B!X381/Inv_SY_B!$CU350-1,"")</f>
        <v/>
      </c>
      <c r="Y350" s="173" t="str">
        <f>IFERROR(Inv_SY_B!Y381/Inv_SY_B!$CU350-1,"")</f>
        <v/>
      </c>
      <c r="Z350" s="173" t="str">
        <f>IFERROR(Inv_SY_B!Z381/Inv_SY_B!$CU350-1,"")</f>
        <v/>
      </c>
      <c r="AA350" s="173" t="str">
        <f>IFERROR(Inv_SY_B!AA381/Inv_SY_B!$CU350-1,"")</f>
        <v/>
      </c>
      <c r="AB350" s="173" t="str">
        <f>IFERROR(Inv_SY_B!AB381/Inv_SY_B!$CU350-1,"")</f>
        <v/>
      </c>
      <c r="AC350" s="173" t="str">
        <f>IFERROR(Inv_SY_B!AC381/Inv_SY_B!$CU350-1,"")</f>
        <v/>
      </c>
      <c r="AD350" s="173" t="str">
        <f>IFERROR(Inv_SY_B!AD381/Inv_SY_B!$CU350-1,"")</f>
        <v/>
      </c>
      <c r="AE350" s="173" t="str">
        <f>IFERROR(Inv_SY_B!AE381/Inv_SY_B!$CU350-1,"")</f>
        <v/>
      </c>
      <c r="AF350" s="173" t="str">
        <f>IFERROR(Inv_SY_B!AF381/Inv_SY_B!$CU350-1,"")</f>
        <v/>
      </c>
      <c r="AG350" s="173" t="str">
        <f>IFERROR(Inv_SY_B!AG381/Inv_SY_B!$CU350-1,"")</f>
        <v/>
      </c>
      <c r="AH350" s="173" t="str">
        <f>IFERROR(Inv_SY_B!AH381/Inv_SY_B!$CU350-1,"")</f>
        <v/>
      </c>
      <c r="AI350" s="173" t="str">
        <f>IFERROR(Inv_SY_B!AI381/Inv_SY_B!$CU350-1,"")</f>
        <v/>
      </c>
      <c r="AJ350" s="173" t="str">
        <f>IFERROR(Inv_SY_B!AJ381/Inv_SY_B!$CU350-1,"")</f>
        <v/>
      </c>
      <c r="AK350" s="173" t="str">
        <f>IFERROR(Inv_SY_B!AK381/Inv_SY_B!$CU350-1,"")</f>
        <v/>
      </c>
      <c r="AL350" s="173" t="str">
        <f>IFERROR(Inv_SY_B!AL381/Inv_SY_B!$CU350-1,"")</f>
        <v/>
      </c>
      <c r="AM350" s="173" t="str">
        <f>IFERROR(Inv_SY_B!AM381/Inv_SY_B!$CU350-1,"")</f>
        <v/>
      </c>
      <c r="AN350" s="173" t="str">
        <f>IFERROR(Inv_SY_B!AN381/Inv_SY_B!$CU350-1,"")</f>
        <v/>
      </c>
      <c r="AO350" s="173" t="str">
        <f>IFERROR(Inv_SY_B!AO381/Inv_SY_B!$CU350-1,"")</f>
        <v/>
      </c>
      <c r="AP350" s="173" t="str">
        <f>IFERROR(Inv_SY_B!AP381/Inv_SY_B!$CU350-1,"")</f>
        <v/>
      </c>
      <c r="AQ350" s="173" t="str">
        <f>IFERROR(Inv_SY_B!AQ381/Inv_SY_B!$CU350-1,"")</f>
        <v/>
      </c>
      <c r="AR350" s="173" t="str">
        <f>IFERROR(Inv_SY_B!AR381/Inv_SY_B!$CU350-1,"")</f>
        <v/>
      </c>
      <c r="AS350" s="173" t="str">
        <f>IFERROR(Inv_SY_B!AS381/Inv_SY_B!$CU350-1,"")</f>
        <v/>
      </c>
      <c r="AT350" s="173" t="str">
        <f>IFERROR(Inv_SY_B!AT381/Inv_SY_B!$CU350-1,"")</f>
        <v/>
      </c>
      <c r="AU350" s="173" t="str">
        <f>IFERROR(Inv_SY_B!AU381/Inv_SY_B!$CU350-1,"")</f>
        <v/>
      </c>
      <c r="AV350" s="173" t="str">
        <f>IFERROR(Inv_SY_B!AV381/Inv_SY_B!$CU350-1,"")</f>
        <v/>
      </c>
      <c r="AW350" s="173" t="str">
        <f>IFERROR(Inv_SY_B!AW381/Inv_SY_B!$CU350-1,"")</f>
        <v/>
      </c>
      <c r="AX350" s="173" t="str">
        <f>IFERROR(Inv_SY_B!AX381/Inv_SY_B!$CU350-1,"")</f>
        <v/>
      </c>
      <c r="AY350" s="173" t="str">
        <f>IFERROR(Inv_SY_B!AY381/Inv_SY_B!$CU350-1,"")</f>
        <v/>
      </c>
      <c r="AZ350" s="173" t="str">
        <f>IFERROR(Inv_SY_B!AZ381/Inv_SY_B!$CU350-1,"")</f>
        <v/>
      </c>
      <c r="BA350" s="173" t="str">
        <f>IFERROR(Inv_SY_B!BA381/Inv_SY_B!$CU350-1,"")</f>
        <v/>
      </c>
      <c r="BB350" s="173" t="str">
        <f>IFERROR(Inv_SY_B!BB381/Inv_SY_B!$CU350-1,"")</f>
        <v/>
      </c>
      <c r="BC350" s="173" t="str">
        <f>IFERROR(Inv_SY_B!BC381/Inv_SY_B!$CU350-1,"")</f>
        <v/>
      </c>
      <c r="BD350" s="173" t="str">
        <f>IFERROR(Inv_SY_B!BD381/Inv_SY_B!$CU350-1,"")</f>
        <v/>
      </c>
      <c r="BE350" s="173" t="str">
        <f>IFERROR(Inv_SY_B!BE381/Inv_SY_B!$CU350-1,"")</f>
        <v/>
      </c>
      <c r="BF350" s="173" t="str">
        <f>IFERROR(Inv_SY_B!BF381/Inv_SY_B!$CU350-1,"")</f>
        <v/>
      </c>
      <c r="BG350" s="173" t="str">
        <f>IFERROR(Inv_SY_B!BG381/Inv_SY_B!$CU350-1,"")</f>
        <v/>
      </c>
      <c r="BH350" s="173" t="str">
        <f>IFERROR(Inv_SY_B!BH381/Inv_SY_B!$CU350-1,"")</f>
        <v/>
      </c>
      <c r="BI350" s="173" t="str">
        <f>IFERROR(Inv_SY_B!BI381/Inv_SY_B!$CU350-1,"")</f>
        <v/>
      </c>
      <c r="BJ350" s="173" t="str">
        <f>IFERROR(Inv_SY_B!BJ381/Inv_SY_B!$CU350-1,"")</f>
        <v/>
      </c>
      <c r="BK350" s="173" t="str">
        <f>IFERROR(Inv_SY_B!BK381/Inv_SY_B!$CU350-1,"")</f>
        <v/>
      </c>
      <c r="BL350" s="173" t="str">
        <f>IFERROR(Inv_SY_B!BL381/Inv_SY_B!$CU350-1,"")</f>
        <v/>
      </c>
      <c r="BM350" s="173" t="str">
        <f>IFERROR(Inv_SY_B!BM381/Inv_SY_B!$CU350-1,"")</f>
        <v/>
      </c>
      <c r="BN350" s="173" t="str">
        <f>IFERROR(Inv_SY_B!BN381/Inv_SY_B!$CU350-1,"")</f>
        <v/>
      </c>
      <c r="BO350" s="173" t="str">
        <f>IFERROR(Inv_SY_B!BO381/Inv_SY_B!$CU350-1,"")</f>
        <v/>
      </c>
      <c r="BP350" s="173" t="str">
        <f>IFERROR(Inv_SY_B!BP381/Inv_SY_B!$CU350-1,"")</f>
        <v/>
      </c>
      <c r="BQ350" s="173" t="str">
        <f>IFERROR(Inv_SY_B!BQ381/Inv_SY_B!$CU350-1,"")</f>
        <v/>
      </c>
      <c r="BR350" s="173" t="str">
        <f>IFERROR(Inv_SY_B!BR381/Inv_SY_B!$CU350-1,"")</f>
        <v/>
      </c>
      <c r="BS350" s="173" t="str">
        <f>IFERROR(Inv_SY_B!BS381/Inv_SY_B!$CU350-1,"")</f>
        <v/>
      </c>
      <c r="BT350" s="173" t="str">
        <f>IFERROR(Inv_SY_B!BT381/Inv_SY_B!$CU350-1,"")</f>
        <v/>
      </c>
      <c r="BU350" s="173" t="str">
        <f>IFERROR(Inv_SY_B!BU381/Inv_SY_B!$CU350-1,"")</f>
        <v/>
      </c>
      <c r="BV350" s="173" t="str">
        <f>IFERROR(Inv_SY_B!BV381/Inv_SY_B!$CU350-1,"")</f>
        <v/>
      </c>
      <c r="BW350" s="173" t="str">
        <f>IFERROR(Inv_SY_B!BW381/Inv_SY_B!$CU350-1,"")</f>
        <v/>
      </c>
      <c r="BX350" s="173" t="str">
        <f>IFERROR(Inv_SY_B!BX381/Inv_SY_B!$CU350-1,"")</f>
        <v/>
      </c>
      <c r="BY350" s="173" t="str">
        <f>IFERROR(Inv_SY_B!BY381/Inv_SY_B!$CU350-1,"")</f>
        <v/>
      </c>
      <c r="BZ350" s="173" t="str">
        <f>IFERROR(Inv_SY_B!BZ381/Inv_SY_B!$CU350-1,"")</f>
        <v/>
      </c>
      <c r="CA350" s="173" t="str">
        <f>IFERROR(Inv_SY_B!CA381/Inv_SY_B!$CU350-1,"")</f>
        <v/>
      </c>
      <c r="CB350" s="173" t="str">
        <f>IFERROR(Inv_SY_B!CB381/Inv_SY_B!$CU350-1,"")</f>
        <v/>
      </c>
      <c r="CC350" s="173" t="str">
        <f>IFERROR(Inv_SY_B!CC381/Inv_SY_B!$CU350-1,"")</f>
        <v/>
      </c>
      <c r="CD350" s="173" t="str">
        <f>IFERROR(Inv_SY_B!CD381/Inv_SY_B!$CU350-1,"")</f>
        <v/>
      </c>
      <c r="CE350" s="173" t="str">
        <f>IFERROR(Inv_SY_B!CE381/Inv_SY_B!$CU350-1,"")</f>
        <v/>
      </c>
      <c r="CF350" s="173" t="str">
        <f>IFERROR(Inv_SY_B!CF381/Inv_SY_B!$CU350-1,"")</f>
        <v/>
      </c>
      <c r="CG350" s="173" t="str">
        <f>IFERROR(Inv_SY_B!CG381/Inv_SY_B!$CU350-1,"")</f>
        <v/>
      </c>
      <c r="CH350" s="173" t="str">
        <f>IFERROR(Inv_SY_B!CH381/Inv_SY_B!$CU350-1,"")</f>
        <v/>
      </c>
      <c r="CI350" s="173" t="str">
        <f>IFERROR(Inv_SY_B!CI381/Inv_SY_B!$CU350-1,"")</f>
        <v/>
      </c>
      <c r="CJ350" s="173" t="str">
        <f>IFERROR(Inv_SY_B!CJ381/Inv_SY_B!$CU350-1,"")</f>
        <v/>
      </c>
      <c r="CK350" s="173" t="str">
        <f>IFERROR(Inv_SY_B!CK381/Inv_SY_B!$CU350-1,"")</f>
        <v/>
      </c>
      <c r="CL350" s="173" t="str">
        <f>IFERROR(Inv_SY_B!CL381/Inv_SY_B!$CU350-1,"")</f>
        <v/>
      </c>
      <c r="CM350" s="173" t="str">
        <f>IFERROR(Inv_SY_B!CM381/Inv_SY_B!$CU350-1,"")</f>
        <v/>
      </c>
      <c r="CN350" s="173" t="str">
        <f>IFERROR(Inv_SY_B!CN381/Inv_SY_B!$CU350-1,"")</f>
        <v/>
      </c>
      <c r="CO350" s="173" t="str">
        <f>IFERROR(Inv_SY_B!CO381/Inv_SY_B!$CU350-1,"")</f>
        <v/>
      </c>
      <c r="CP350" s="173" t="str">
        <f>IFERROR(Inv_SY_B!CP381/Inv_SY_B!$CU350-1,"")</f>
        <v/>
      </c>
      <c r="CQ350" s="173" t="str">
        <f>IFERROR(Inv_SY_B!CQ381/Inv_SY_B!$CU350-1,"")</f>
        <v/>
      </c>
      <c r="CR350" s="173" t="str">
        <f>IFERROR(Inv_SY_B!CR381/Inv_SY_B!$CU350-1,"")</f>
        <v/>
      </c>
      <c r="CS350" s="173" t="str">
        <f>IFERROR(Inv_SY_B!CS381/Inv_SY_B!$CU350-1,"")</f>
        <v/>
      </c>
      <c r="CT350" s="173" t="str">
        <f>IFERROR(Inv_SY_B!CT381/Inv_SY_B!$CU350-1,"")</f>
        <v/>
      </c>
      <c r="CU350" s="173"/>
      <c r="CV350" s="173"/>
      <c r="CW350" s="173"/>
      <c r="CX350" s="173"/>
    </row>
    <row r="351" spans="2:102">
      <c r="B351" s="164">
        <f t="shared" si="6"/>
        <v>46043</v>
      </c>
      <c r="C351" s="173" t="str">
        <f>IFERROR(Inv_SY_B!C382/Inv_SY_B!$CU351-1,"")</f>
        <v/>
      </c>
      <c r="D351" s="173" t="str">
        <f>IFERROR(Inv_SY_B!D382/Inv_SY_B!$CU351-1,"")</f>
        <v/>
      </c>
      <c r="E351" s="173" t="str">
        <f>IFERROR(Inv_SY_B!E382/Inv_SY_B!$CU351-1,"")</f>
        <v/>
      </c>
      <c r="F351" s="173" t="str">
        <f>IFERROR(Inv_SY_B!F382/Inv_SY_B!$CU351-1,"")</f>
        <v/>
      </c>
      <c r="G351" s="173" t="str">
        <f>IFERROR(Inv_SY_B!G382/Inv_SY_B!$CU351-1,"")</f>
        <v/>
      </c>
      <c r="H351" s="173" t="str">
        <f>IFERROR(Inv_SY_B!H382/Inv_SY_B!$CU351-1,"")</f>
        <v/>
      </c>
      <c r="I351" s="173" t="str">
        <f>IFERROR(Inv_SY_B!I382/Inv_SY_B!$CU351-1,"")</f>
        <v/>
      </c>
      <c r="J351" s="173" t="str">
        <f>IFERROR(Inv_SY_B!J382/Inv_SY_B!$CU351-1,"")</f>
        <v/>
      </c>
      <c r="K351" s="173" t="str">
        <f>IFERROR(Inv_SY_B!K382/Inv_SY_B!$CU351-1,"")</f>
        <v/>
      </c>
      <c r="L351" s="173" t="str">
        <f>IFERROR(Inv_SY_B!L382/Inv_SY_B!$CU351-1,"")</f>
        <v/>
      </c>
      <c r="M351" s="173" t="str">
        <f>IFERROR(Inv_SY_B!M382/Inv_SY_B!$CU351-1,"")</f>
        <v/>
      </c>
      <c r="N351" s="173" t="str">
        <f>IFERROR(Inv_SY_B!N382/Inv_SY_B!$CU351-1,"")</f>
        <v/>
      </c>
      <c r="O351" s="173" t="str">
        <f>IFERROR(Inv_SY_B!O382/Inv_SY_B!$CU351-1,"")</f>
        <v/>
      </c>
      <c r="P351" s="173" t="str">
        <f>IFERROR(Inv_SY_B!P382/Inv_SY_B!$CU351-1,"")</f>
        <v/>
      </c>
      <c r="Q351" s="173" t="str">
        <f>IFERROR(Inv_SY_B!Q382/Inv_SY_B!$CU351-1,"")</f>
        <v/>
      </c>
      <c r="R351" s="173" t="str">
        <f>IFERROR(Inv_SY_B!R382/Inv_SY_B!$CU351-1,"")</f>
        <v/>
      </c>
      <c r="S351" s="173" t="str">
        <f>IFERROR(Inv_SY_B!S382/Inv_SY_B!$CU351-1,"")</f>
        <v/>
      </c>
      <c r="T351" s="173" t="str">
        <f>IFERROR(Inv_SY_B!T382/Inv_SY_B!$CU351-1,"")</f>
        <v/>
      </c>
      <c r="U351" s="173" t="str">
        <f>IFERROR(Inv_SY_B!U382/Inv_SY_B!$CU351-1,"")</f>
        <v/>
      </c>
      <c r="V351" s="173" t="str">
        <f>IFERROR(Inv_SY_B!V382/Inv_SY_B!$CU351-1,"")</f>
        <v/>
      </c>
      <c r="W351" s="173" t="str">
        <f>IFERROR(Inv_SY_B!W382/Inv_SY_B!$CU351-1,"")</f>
        <v/>
      </c>
      <c r="X351" s="173" t="str">
        <f>IFERROR(Inv_SY_B!X382/Inv_SY_B!$CU351-1,"")</f>
        <v/>
      </c>
      <c r="Y351" s="173" t="str">
        <f>IFERROR(Inv_SY_B!Y382/Inv_SY_B!$CU351-1,"")</f>
        <v/>
      </c>
      <c r="Z351" s="173" t="str">
        <f>IFERROR(Inv_SY_B!Z382/Inv_SY_B!$CU351-1,"")</f>
        <v/>
      </c>
      <c r="AA351" s="173" t="str">
        <f>IFERROR(Inv_SY_B!AA382/Inv_SY_B!$CU351-1,"")</f>
        <v/>
      </c>
      <c r="AB351" s="173" t="str">
        <f>IFERROR(Inv_SY_B!AB382/Inv_SY_B!$CU351-1,"")</f>
        <v/>
      </c>
      <c r="AC351" s="173" t="str">
        <f>IFERROR(Inv_SY_B!AC382/Inv_SY_B!$CU351-1,"")</f>
        <v/>
      </c>
      <c r="AD351" s="173" t="str">
        <f>IFERROR(Inv_SY_B!AD382/Inv_SY_B!$CU351-1,"")</f>
        <v/>
      </c>
      <c r="AE351" s="173" t="str">
        <f>IFERROR(Inv_SY_B!AE382/Inv_SY_B!$CU351-1,"")</f>
        <v/>
      </c>
      <c r="AF351" s="173" t="str">
        <f>IFERROR(Inv_SY_B!AF382/Inv_SY_B!$CU351-1,"")</f>
        <v/>
      </c>
      <c r="AG351" s="173" t="str">
        <f>IFERROR(Inv_SY_B!AG382/Inv_SY_B!$CU351-1,"")</f>
        <v/>
      </c>
      <c r="AH351" s="173" t="str">
        <f>IFERROR(Inv_SY_B!AH382/Inv_SY_B!$CU351-1,"")</f>
        <v/>
      </c>
      <c r="AI351" s="173" t="str">
        <f>IFERROR(Inv_SY_B!AI382/Inv_SY_B!$CU351-1,"")</f>
        <v/>
      </c>
      <c r="AJ351" s="173" t="str">
        <f>IFERROR(Inv_SY_B!AJ382/Inv_SY_B!$CU351-1,"")</f>
        <v/>
      </c>
      <c r="AK351" s="173" t="str">
        <f>IFERROR(Inv_SY_B!AK382/Inv_SY_B!$CU351-1,"")</f>
        <v/>
      </c>
      <c r="AL351" s="173" t="str">
        <f>IFERROR(Inv_SY_B!AL382/Inv_SY_B!$CU351-1,"")</f>
        <v/>
      </c>
      <c r="AM351" s="173" t="str">
        <f>IFERROR(Inv_SY_B!AM382/Inv_SY_B!$CU351-1,"")</f>
        <v/>
      </c>
      <c r="AN351" s="173" t="str">
        <f>IFERROR(Inv_SY_B!AN382/Inv_SY_B!$CU351-1,"")</f>
        <v/>
      </c>
      <c r="AO351" s="173" t="str">
        <f>IFERROR(Inv_SY_B!AO382/Inv_SY_B!$CU351-1,"")</f>
        <v/>
      </c>
      <c r="AP351" s="173" t="str">
        <f>IFERROR(Inv_SY_B!AP382/Inv_SY_B!$CU351-1,"")</f>
        <v/>
      </c>
      <c r="AQ351" s="173" t="str">
        <f>IFERROR(Inv_SY_B!AQ382/Inv_SY_B!$CU351-1,"")</f>
        <v/>
      </c>
      <c r="AR351" s="173" t="str">
        <f>IFERROR(Inv_SY_B!AR382/Inv_SY_B!$CU351-1,"")</f>
        <v/>
      </c>
      <c r="AS351" s="173" t="str">
        <f>IFERROR(Inv_SY_B!AS382/Inv_SY_B!$CU351-1,"")</f>
        <v/>
      </c>
      <c r="AT351" s="173" t="str">
        <f>IFERROR(Inv_SY_B!AT382/Inv_SY_B!$CU351-1,"")</f>
        <v/>
      </c>
      <c r="AU351" s="173" t="str">
        <f>IFERROR(Inv_SY_B!AU382/Inv_SY_B!$CU351-1,"")</f>
        <v/>
      </c>
      <c r="AV351" s="173" t="str">
        <f>IFERROR(Inv_SY_B!AV382/Inv_SY_B!$CU351-1,"")</f>
        <v/>
      </c>
      <c r="AW351" s="173" t="str">
        <f>IFERROR(Inv_SY_B!AW382/Inv_SY_B!$CU351-1,"")</f>
        <v/>
      </c>
      <c r="AX351" s="173" t="str">
        <f>IFERROR(Inv_SY_B!AX382/Inv_SY_B!$CU351-1,"")</f>
        <v/>
      </c>
      <c r="AY351" s="173" t="str">
        <f>IFERROR(Inv_SY_B!AY382/Inv_SY_B!$CU351-1,"")</f>
        <v/>
      </c>
      <c r="AZ351" s="173" t="str">
        <f>IFERROR(Inv_SY_B!AZ382/Inv_SY_B!$CU351-1,"")</f>
        <v/>
      </c>
      <c r="BA351" s="173" t="str">
        <f>IFERROR(Inv_SY_B!BA382/Inv_SY_B!$CU351-1,"")</f>
        <v/>
      </c>
      <c r="BB351" s="173" t="str">
        <f>IFERROR(Inv_SY_B!BB382/Inv_SY_B!$CU351-1,"")</f>
        <v/>
      </c>
      <c r="BC351" s="173" t="str">
        <f>IFERROR(Inv_SY_B!BC382/Inv_SY_B!$CU351-1,"")</f>
        <v/>
      </c>
      <c r="BD351" s="173" t="str">
        <f>IFERROR(Inv_SY_B!BD382/Inv_SY_B!$CU351-1,"")</f>
        <v/>
      </c>
      <c r="BE351" s="173" t="str">
        <f>IFERROR(Inv_SY_B!BE382/Inv_SY_B!$CU351-1,"")</f>
        <v/>
      </c>
      <c r="BF351" s="173" t="str">
        <f>IFERROR(Inv_SY_B!BF382/Inv_SY_B!$CU351-1,"")</f>
        <v/>
      </c>
      <c r="BG351" s="173" t="str">
        <f>IFERROR(Inv_SY_B!BG382/Inv_SY_B!$CU351-1,"")</f>
        <v/>
      </c>
      <c r="BH351" s="173" t="str">
        <f>IFERROR(Inv_SY_B!BH382/Inv_SY_B!$CU351-1,"")</f>
        <v/>
      </c>
      <c r="BI351" s="173" t="str">
        <f>IFERROR(Inv_SY_B!BI382/Inv_SY_B!$CU351-1,"")</f>
        <v/>
      </c>
      <c r="BJ351" s="173" t="str">
        <f>IFERROR(Inv_SY_B!BJ382/Inv_SY_B!$CU351-1,"")</f>
        <v/>
      </c>
      <c r="BK351" s="173" t="str">
        <f>IFERROR(Inv_SY_B!BK382/Inv_SY_B!$CU351-1,"")</f>
        <v/>
      </c>
      <c r="BL351" s="173" t="str">
        <f>IFERROR(Inv_SY_B!BL382/Inv_SY_B!$CU351-1,"")</f>
        <v/>
      </c>
      <c r="BM351" s="173" t="str">
        <f>IFERROR(Inv_SY_B!BM382/Inv_SY_B!$CU351-1,"")</f>
        <v/>
      </c>
      <c r="BN351" s="173" t="str">
        <f>IFERROR(Inv_SY_B!BN382/Inv_SY_B!$CU351-1,"")</f>
        <v/>
      </c>
      <c r="BO351" s="173" t="str">
        <f>IFERROR(Inv_SY_B!BO382/Inv_SY_B!$CU351-1,"")</f>
        <v/>
      </c>
      <c r="BP351" s="173" t="str">
        <f>IFERROR(Inv_SY_B!BP382/Inv_SY_B!$CU351-1,"")</f>
        <v/>
      </c>
      <c r="BQ351" s="173" t="str">
        <f>IFERROR(Inv_SY_B!BQ382/Inv_SY_B!$CU351-1,"")</f>
        <v/>
      </c>
      <c r="BR351" s="173" t="str">
        <f>IFERROR(Inv_SY_B!BR382/Inv_SY_B!$CU351-1,"")</f>
        <v/>
      </c>
      <c r="BS351" s="173" t="str">
        <f>IFERROR(Inv_SY_B!BS382/Inv_SY_B!$CU351-1,"")</f>
        <v/>
      </c>
      <c r="BT351" s="173" t="str">
        <f>IFERROR(Inv_SY_B!BT382/Inv_SY_B!$CU351-1,"")</f>
        <v/>
      </c>
      <c r="BU351" s="173" t="str">
        <f>IFERROR(Inv_SY_B!BU382/Inv_SY_B!$CU351-1,"")</f>
        <v/>
      </c>
      <c r="BV351" s="173" t="str">
        <f>IFERROR(Inv_SY_B!BV382/Inv_SY_B!$CU351-1,"")</f>
        <v/>
      </c>
      <c r="BW351" s="173" t="str">
        <f>IFERROR(Inv_SY_B!BW382/Inv_SY_B!$CU351-1,"")</f>
        <v/>
      </c>
      <c r="BX351" s="173" t="str">
        <f>IFERROR(Inv_SY_B!BX382/Inv_SY_B!$CU351-1,"")</f>
        <v/>
      </c>
      <c r="BY351" s="173" t="str">
        <f>IFERROR(Inv_SY_B!BY382/Inv_SY_B!$CU351-1,"")</f>
        <v/>
      </c>
      <c r="BZ351" s="173" t="str">
        <f>IFERROR(Inv_SY_B!BZ382/Inv_SY_B!$CU351-1,"")</f>
        <v/>
      </c>
      <c r="CA351" s="173" t="str">
        <f>IFERROR(Inv_SY_B!CA382/Inv_SY_B!$CU351-1,"")</f>
        <v/>
      </c>
      <c r="CB351" s="173" t="str">
        <f>IFERROR(Inv_SY_B!CB382/Inv_SY_B!$CU351-1,"")</f>
        <v/>
      </c>
      <c r="CC351" s="173" t="str">
        <f>IFERROR(Inv_SY_B!CC382/Inv_SY_B!$CU351-1,"")</f>
        <v/>
      </c>
      <c r="CD351" s="173" t="str">
        <f>IFERROR(Inv_SY_B!CD382/Inv_SY_B!$CU351-1,"")</f>
        <v/>
      </c>
      <c r="CE351" s="173" t="str">
        <f>IFERROR(Inv_SY_B!CE382/Inv_SY_B!$CU351-1,"")</f>
        <v/>
      </c>
      <c r="CF351" s="173" t="str">
        <f>IFERROR(Inv_SY_B!CF382/Inv_SY_B!$CU351-1,"")</f>
        <v/>
      </c>
      <c r="CG351" s="173" t="str">
        <f>IFERROR(Inv_SY_B!CG382/Inv_SY_B!$CU351-1,"")</f>
        <v/>
      </c>
      <c r="CH351" s="173" t="str">
        <f>IFERROR(Inv_SY_B!CH382/Inv_SY_B!$CU351-1,"")</f>
        <v/>
      </c>
      <c r="CI351" s="173" t="str">
        <f>IFERROR(Inv_SY_B!CI382/Inv_SY_B!$CU351-1,"")</f>
        <v/>
      </c>
      <c r="CJ351" s="173" t="str">
        <f>IFERROR(Inv_SY_B!CJ382/Inv_SY_B!$CU351-1,"")</f>
        <v/>
      </c>
      <c r="CK351" s="173" t="str">
        <f>IFERROR(Inv_SY_B!CK382/Inv_SY_B!$CU351-1,"")</f>
        <v/>
      </c>
      <c r="CL351" s="173" t="str">
        <f>IFERROR(Inv_SY_B!CL382/Inv_SY_B!$CU351-1,"")</f>
        <v/>
      </c>
      <c r="CM351" s="173" t="str">
        <f>IFERROR(Inv_SY_B!CM382/Inv_SY_B!$CU351-1,"")</f>
        <v/>
      </c>
      <c r="CN351" s="173" t="str">
        <f>IFERROR(Inv_SY_B!CN382/Inv_SY_B!$CU351-1,"")</f>
        <v/>
      </c>
      <c r="CO351" s="173" t="str">
        <f>IFERROR(Inv_SY_B!CO382/Inv_SY_B!$CU351-1,"")</f>
        <v/>
      </c>
      <c r="CP351" s="173" t="str">
        <f>IFERROR(Inv_SY_B!CP382/Inv_SY_B!$CU351-1,"")</f>
        <v/>
      </c>
      <c r="CQ351" s="173" t="str">
        <f>IFERROR(Inv_SY_B!CQ382/Inv_SY_B!$CU351-1,"")</f>
        <v/>
      </c>
      <c r="CR351" s="173" t="str">
        <f>IFERROR(Inv_SY_B!CR382/Inv_SY_B!$CU351-1,"")</f>
        <v/>
      </c>
      <c r="CS351" s="173" t="str">
        <f>IFERROR(Inv_SY_B!CS382/Inv_SY_B!$CU351-1,"")</f>
        <v/>
      </c>
      <c r="CT351" s="173" t="str">
        <f>IFERROR(Inv_SY_B!CT382/Inv_SY_B!$CU351-1,"")</f>
        <v/>
      </c>
      <c r="CU351" s="173"/>
      <c r="CV351" s="173"/>
      <c r="CW351" s="173"/>
      <c r="CX351" s="173"/>
    </row>
    <row r="352" spans="2:102">
      <c r="B352" s="164">
        <f t="shared" si="6"/>
        <v>46044</v>
      </c>
      <c r="C352" s="173" t="str">
        <f>IFERROR(Inv_SY_B!C383/Inv_SY_B!$CU352-1,"")</f>
        <v/>
      </c>
      <c r="D352" s="173" t="str">
        <f>IFERROR(Inv_SY_B!D383/Inv_SY_B!$CU352-1,"")</f>
        <v/>
      </c>
      <c r="E352" s="173" t="str">
        <f>IFERROR(Inv_SY_B!E383/Inv_SY_B!$CU352-1,"")</f>
        <v/>
      </c>
      <c r="F352" s="173" t="str">
        <f>IFERROR(Inv_SY_B!F383/Inv_SY_B!$CU352-1,"")</f>
        <v/>
      </c>
      <c r="G352" s="173" t="str">
        <f>IFERROR(Inv_SY_B!G383/Inv_SY_B!$CU352-1,"")</f>
        <v/>
      </c>
      <c r="H352" s="173" t="str">
        <f>IFERROR(Inv_SY_B!H383/Inv_SY_B!$CU352-1,"")</f>
        <v/>
      </c>
      <c r="I352" s="173" t="str">
        <f>IFERROR(Inv_SY_B!I383/Inv_SY_B!$CU352-1,"")</f>
        <v/>
      </c>
      <c r="J352" s="173" t="str">
        <f>IFERROR(Inv_SY_B!J383/Inv_SY_B!$CU352-1,"")</f>
        <v/>
      </c>
      <c r="K352" s="173" t="str">
        <f>IFERROR(Inv_SY_B!K383/Inv_SY_B!$CU352-1,"")</f>
        <v/>
      </c>
      <c r="L352" s="173" t="str">
        <f>IFERROR(Inv_SY_B!L383/Inv_SY_B!$CU352-1,"")</f>
        <v/>
      </c>
      <c r="M352" s="173" t="str">
        <f>IFERROR(Inv_SY_B!M383/Inv_SY_B!$CU352-1,"")</f>
        <v/>
      </c>
      <c r="N352" s="173" t="str">
        <f>IFERROR(Inv_SY_B!N383/Inv_SY_B!$CU352-1,"")</f>
        <v/>
      </c>
      <c r="O352" s="173" t="str">
        <f>IFERROR(Inv_SY_B!O383/Inv_SY_B!$CU352-1,"")</f>
        <v/>
      </c>
      <c r="P352" s="173" t="str">
        <f>IFERROR(Inv_SY_B!P383/Inv_SY_B!$CU352-1,"")</f>
        <v/>
      </c>
      <c r="Q352" s="173" t="str">
        <f>IFERROR(Inv_SY_B!Q383/Inv_SY_B!$CU352-1,"")</f>
        <v/>
      </c>
      <c r="R352" s="173" t="str">
        <f>IFERROR(Inv_SY_B!R383/Inv_SY_B!$CU352-1,"")</f>
        <v/>
      </c>
      <c r="S352" s="173" t="str">
        <f>IFERROR(Inv_SY_B!S383/Inv_SY_B!$CU352-1,"")</f>
        <v/>
      </c>
      <c r="T352" s="173" t="str">
        <f>IFERROR(Inv_SY_B!T383/Inv_SY_B!$CU352-1,"")</f>
        <v/>
      </c>
      <c r="U352" s="173" t="str">
        <f>IFERROR(Inv_SY_B!U383/Inv_SY_B!$CU352-1,"")</f>
        <v/>
      </c>
      <c r="V352" s="173" t="str">
        <f>IFERROR(Inv_SY_B!V383/Inv_SY_B!$CU352-1,"")</f>
        <v/>
      </c>
      <c r="W352" s="173" t="str">
        <f>IFERROR(Inv_SY_B!W383/Inv_SY_B!$CU352-1,"")</f>
        <v/>
      </c>
      <c r="X352" s="173" t="str">
        <f>IFERROR(Inv_SY_B!X383/Inv_SY_B!$CU352-1,"")</f>
        <v/>
      </c>
      <c r="Y352" s="173" t="str">
        <f>IFERROR(Inv_SY_B!Y383/Inv_SY_B!$CU352-1,"")</f>
        <v/>
      </c>
      <c r="Z352" s="173" t="str">
        <f>IFERROR(Inv_SY_B!Z383/Inv_SY_B!$CU352-1,"")</f>
        <v/>
      </c>
      <c r="AA352" s="173" t="str">
        <f>IFERROR(Inv_SY_B!AA383/Inv_SY_B!$CU352-1,"")</f>
        <v/>
      </c>
      <c r="AB352" s="173" t="str">
        <f>IFERROR(Inv_SY_B!AB383/Inv_SY_B!$CU352-1,"")</f>
        <v/>
      </c>
      <c r="AC352" s="173" t="str">
        <f>IFERROR(Inv_SY_B!AC383/Inv_SY_B!$CU352-1,"")</f>
        <v/>
      </c>
      <c r="AD352" s="173" t="str">
        <f>IFERROR(Inv_SY_B!AD383/Inv_SY_B!$CU352-1,"")</f>
        <v/>
      </c>
      <c r="AE352" s="173" t="str">
        <f>IFERROR(Inv_SY_B!AE383/Inv_SY_B!$CU352-1,"")</f>
        <v/>
      </c>
      <c r="AF352" s="173" t="str">
        <f>IFERROR(Inv_SY_B!AF383/Inv_SY_B!$CU352-1,"")</f>
        <v/>
      </c>
      <c r="AG352" s="173" t="str">
        <f>IFERROR(Inv_SY_B!AG383/Inv_SY_B!$CU352-1,"")</f>
        <v/>
      </c>
      <c r="AH352" s="173" t="str">
        <f>IFERROR(Inv_SY_B!AH383/Inv_SY_B!$CU352-1,"")</f>
        <v/>
      </c>
      <c r="AI352" s="173" t="str">
        <f>IFERROR(Inv_SY_B!AI383/Inv_SY_B!$CU352-1,"")</f>
        <v/>
      </c>
      <c r="AJ352" s="173" t="str">
        <f>IFERROR(Inv_SY_B!AJ383/Inv_SY_B!$CU352-1,"")</f>
        <v/>
      </c>
      <c r="AK352" s="173" t="str">
        <f>IFERROR(Inv_SY_B!AK383/Inv_SY_B!$CU352-1,"")</f>
        <v/>
      </c>
      <c r="AL352" s="173" t="str">
        <f>IFERROR(Inv_SY_B!AL383/Inv_SY_B!$CU352-1,"")</f>
        <v/>
      </c>
      <c r="AM352" s="173" t="str">
        <f>IFERROR(Inv_SY_B!AM383/Inv_SY_B!$CU352-1,"")</f>
        <v/>
      </c>
      <c r="AN352" s="173" t="str">
        <f>IFERROR(Inv_SY_B!AN383/Inv_SY_B!$CU352-1,"")</f>
        <v/>
      </c>
      <c r="AO352" s="173" t="str">
        <f>IFERROR(Inv_SY_B!AO383/Inv_SY_B!$CU352-1,"")</f>
        <v/>
      </c>
      <c r="AP352" s="173" t="str">
        <f>IFERROR(Inv_SY_B!AP383/Inv_SY_B!$CU352-1,"")</f>
        <v/>
      </c>
      <c r="AQ352" s="173" t="str">
        <f>IFERROR(Inv_SY_B!AQ383/Inv_SY_B!$CU352-1,"")</f>
        <v/>
      </c>
      <c r="AR352" s="173" t="str">
        <f>IFERROR(Inv_SY_B!AR383/Inv_SY_B!$CU352-1,"")</f>
        <v/>
      </c>
      <c r="AS352" s="173" t="str">
        <f>IFERROR(Inv_SY_B!AS383/Inv_SY_B!$CU352-1,"")</f>
        <v/>
      </c>
      <c r="AT352" s="173" t="str">
        <f>IFERROR(Inv_SY_B!AT383/Inv_SY_B!$CU352-1,"")</f>
        <v/>
      </c>
      <c r="AU352" s="173" t="str">
        <f>IFERROR(Inv_SY_B!AU383/Inv_SY_B!$CU352-1,"")</f>
        <v/>
      </c>
      <c r="AV352" s="173" t="str">
        <f>IFERROR(Inv_SY_B!AV383/Inv_SY_B!$CU352-1,"")</f>
        <v/>
      </c>
      <c r="AW352" s="173" t="str">
        <f>IFERROR(Inv_SY_B!AW383/Inv_SY_B!$CU352-1,"")</f>
        <v/>
      </c>
      <c r="AX352" s="173" t="str">
        <f>IFERROR(Inv_SY_B!AX383/Inv_SY_B!$CU352-1,"")</f>
        <v/>
      </c>
      <c r="AY352" s="173" t="str">
        <f>IFERROR(Inv_SY_B!AY383/Inv_SY_B!$CU352-1,"")</f>
        <v/>
      </c>
      <c r="AZ352" s="173" t="str">
        <f>IFERROR(Inv_SY_B!AZ383/Inv_SY_B!$CU352-1,"")</f>
        <v/>
      </c>
      <c r="BA352" s="173" t="str">
        <f>IFERROR(Inv_SY_B!BA383/Inv_SY_B!$CU352-1,"")</f>
        <v/>
      </c>
      <c r="BB352" s="173" t="str">
        <f>IFERROR(Inv_SY_B!BB383/Inv_SY_B!$CU352-1,"")</f>
        <v/>
      </c>
      <c r="BC352" s="173" t="str">
        <f>IFERROR(Inv_SY_B!BC383/Inv_SY_B!$CU352-1,"")</f>
        <v/>
      </c>
      <c r="BD352" s="173" t="str">
        <f>IFERROR(Inv_SY_B!BD383/Inv_SY_B!$CU352-1,"")</f>
        <v/>
      </c>
      <c r="BE352" s="173" t="str">
        <f>IFERROR(Inv_SY_B!BE383/Inv_SY_B!$CU352-1,"")</f>
        <v/>
      </c>
      <c r="BF352" s="173" t="str">
        <f>IFERROR(Inv_SY_B!BF383/Inv_SY_B!$CU352-1,"")</f>
        <v/>
      </c>
      <c r="BG352" s="173" t="str">
        <f>IFERROR(Inv_SY_B!BG383/Inv_SY_B!$CU352-1,"")</f>
        <v/>
      </c>
      <c r="BH352" s="173" t="str">
        <f>IFERROR(Inv_SY_B!BH383/Inv_SY_B!$CU352-1,"")</f>
        <v/>
      </c>
      <c r="BI352" s="173" t="str">
        <f>IFERROR(Inv_SY_B!BI383/Inv_SY_B!$CU352-1,"")</f>
        <v/>
      </c>
      <c r="BJ352" s="173" t="str">
        <f>IFERROR(Inv_SY_B!BJ383/Inv_SY_B!$CU352-1,"")</f>
        <v/>
      </c>
      <c r="BK352" s="173" t="str">
        <f>IFERROR(Inv_SY_B!BK383/Inv_SY_B!$CU352-1,"")</f>
        <v/>
      </c>
      <c r="BL352" s="173" t="str">
        <f>IFERROR(Inv_SY_B!BL383/Inv_SY_B!$CU352-1,"")</f>
        <v/>
      </c>
      <c r="BM352" s="173" t="str">
        <f>IFERROR(Inv_SY_B!BM383/Inv_SY_B!$CU352-1,"")</f>
        <v/>
      </c>
      <c r="BN352" s="173" t="str">
        <f>IFERROR(Inv_SY_B!BN383/Inv_SY_B!$CU352-1,"")</f>
        <v/>
      </c>
      <c r="BO352" s="173" t="str">
        <f>IFERROR(Inv_SY_B!BO383/Inv_SY_B!$CU352-1,"")</f>
        <v/>
      </c>
      <c r="BP352" s="173" t="str">
        <f>IFERROR(Inv_SY_B!BP383/Inv_SY_B!$CU352-1,"")</f>
        <v/>
      </c>
      <c r="BQ352" s="173" t="str">
        <f>IFERROR(Inv_SY_B!BQ383/Inv_SY_B!$CU352-1,"")</f>
        <v/>
      </c>
      <c r="BR352" s="173" t="str">
        <f>IFERROR(Inv_SY_B!BR383/Inv_SY_B!$CU352-1,"")</f>
        <v/>
      </c>
      <c r="BS352" s="173" t="str">
        <f>IFERROR(Inv_SY_B!BS383/Inv_SY_B!$CU352-1,"")</f>
        <v/>
      </c>
      <c r="BT352" s="173" t="str">
        <f>IFERROR(Inv_SY_B!BT383/Inv_SY_B!$CU352-1,"")</f>
        <v/>
      </c>
      <c r="BU352" s="173" t="str">
        <f>IFERROR(Inv_SY_B!BU383/Inv_SY_B!$CU352-1,"")</f>
        <v/>
      </c>
      <c r="BV352" s="173" t="str">
        <f>IFERROR(Inv_SY_B!BV383/Inv_SY_B!$CU352-1,"")</f>
        <v/>
      </c>
      <c r="BW352" s="173" t="str">
        <f>IFERROR(Inv_SY_B!BW383/Inv_SY_B!$CU352-1,"")</f>
        <v/>
      </c>
      <c r="BX352" s="173" t="str">
        <f>IFERROR(Inv_SY_B!BX383/Inv_SY_B!$CU352-1,"")</f>
        <v/>
      </c>
      <c r="BY352" s="173" t="str">
        <f>IFERROR(Inv_SY_B!BY383/Inv_SY_B!$CU352-1,"")</f>
        <v/>
      </c>
      <c r="BZ352" s="173" t="str">
        <f>IFERROR(Inv_SY_B!BZ383/Inv_SY_B!$CU352-1,"")</f>
        <v/>
      </c>
      <c r="CA352" s="173" t="str">
        <f>IFERROR(Inv_SY_B!CA383/Inv_SY_B!$CU352-1,"")</f>
        <v/>
      </c>
      <c r="CB352" s="173" t="str">
        <f>IFERROR(Inv_SY_B!CB383/Inv_SY_B!$CU352-1,"")</f>
        <v/>
      </c>
      <c r="CC352" s="173" t="str">
        <f>IFERROR(Inv_SY_B!CC383/Inv_SY_B!$CU352-1,"")</f>
        <v/>
      </c>
      <c r="CD352" s="173" t="str">
        <f>IFERROR(Inv_SY_B!CD383/Inv_SY_B!$CU352-1,"")</f>
        <v/>
      </c>
      <c r="CE352" s="173" t="str">
        <f>IFERROR(Inv_SY_B!CE383/Inv_SY_B!$CU352-1,"")</f>
        <v/>
      </c>
      <c r="CF352" s="173" t="str">
        <f>IFERROR(Inv_SY_B!CF383/Inv_SY_B!$CU352-1,"")</f>
        <v/>
      </c>
      <c r="CG352" s="173" t="str">
        <f>IFERROR(Inv_SY_B!CG383/Inv_SY_B!$CU352-1,"")</f>
        <v/>
      </c>
      <c r="CH352" s="173" t="str">
        <f>IFERROR(Inv_SY_B!CH383/Inv_SY_B!$CU352-1,"")</f>
        <v/>
      </c>
      <c r="CI352" s="173" t="str">
        <f>IFERROR(Inv_SY_B!CI383/Inv_SY_B!$CU352-1,"")</f>
        <v/>
      </c>
      <c r="CJ352" s="173" t="str">
        <f>IFERROR(Inv_SY_B!CJ383/Inv_SY_B!$CU352-1,"")</f>
        <v/>
      </c>
      <c r="CK352" s="173" t="str">
        <f>IFERROR(Inv_SY_B!CK383/Inv_SY_B!$CU352-1,"")</f>
        <v/>
      </c>
      <c r="CL352" s="173" t="str">
        <f>IFERROR(Inv_SY_B!CL383/Inv_SY_B!$CU352-1,"")</f>
        <v/>
      </c>
      <c r="CM352" s="173" t="str">
        <f>IFERROR(Inv_SY_B!CM383/Inv_SY_B!$CU352-1,"")</f>
        <v/>
      </c>
      <c r="CN352" s="173" t="str">
        <f>IFERROR(Inv_SY_B!CN383/Inv_SY_B!$CU352-1,"")</f>
        <v/>
      </c>
      <c r="CO352" s="173" t="str">
        <f>IFERROR(Inv_SY_B!CO383/Inv_SY_B!$CU352-1,"")</f>
        <v/>
      </c>
      <c r="CP352" s="173" t="str">
        <f>IFERROR(Inv_SY_B!CP383/Inv_SY_B!$CU352-1,"")</f>
        <v/>
      </c>
      <c r="CQ352" s="173" t="str">
        <f>IFERROR(Inv_SY_B!CQ383/Inv_SY_B!$CU352-1,"")</f>
        <v/>
      </c>
      <c r="CR352" s="173" t="str">
        <f>IFERROR(Inv_SY_B!CR383/Inv_SY_B!$CU352-1,"")</f>
        <v/>
      </c>
      <c r="CS352" s="173" t="str">
        <f>IFERROR(Inv_SY_B!CS383/Inv_SY_B!$CU352-1,"")</f>
        <v/>
      </c>
      <c r="CT352" s="173" t="str">
        <f>IFERROR(Inv_SY_B!CT383/Inv_SY_B!$CU352-1,"")</f>
        <v/>
      </c>
      <c r="CU352" s="173"/>
      <c r="CV352" s="173"/>
      <c r="CW352" s="173"/>
      <c r="CX352" s="173"/>
    </row>
    <row r="353" spans="2:102">
      <c r="B353" s="164">
        <f t="shared" si="6"/>
        <v>46045</v>
      </c>
      <c r="C353" s="173" t="str">
        <f>IFERROR(Inv_SY_B!C384/Inv_SY_B!$CU353-1,"")</f>
        <v/>
      </c>
      <c r="D353" s="173" t="str">
        <f>IFERROR(Inv_SY_B!D384/Inv_SY_B!$CU353-1,"")</f>
        <v/>
      </c>
      <c r="E353" s="173" t="str">
        <f>IFERROR(Inv_SY_B!E384/Inv_SY_B!$CU353-1,"")</f>
        <v/>
      </c>
      <c r="F353" s="173" t="str">
        <f>IFERROR(Inv_SY_B!F384/Inv_SY_B!$CU353-1,"")</f>
        <v/>
      </c>
      <c r="G353" s="173" t="str">
        <f>IFERROR(Inv_SY_B!G384/Inv_SY_B!$CU353-1,"")</f>
        <v/>
      </c>
      <c r="H353" s="173" t="str">
        <f>IFERROR(Inv_SY_B!H384/Inv_SY_B!$CU353-1,"")</f>
        <v/>
      </c>
      <c r="I353" s="173" t="str">
        <f>IFERROR(Inv_SY_B!I384/Inv_SY_B!$CU353-1,"")</f>
        <v/>
      </c>
      <c r="J353" s="173" t="str">
        <f>IFERROR(Inv_SY_B!J384/Inv_SY_B!$CU353-1,"")</f>
        <v/>
      </c>
      <c r="K353" s="173" t="str">
        <f>IFERROR(Inv_SY_B!K384/Inv_SY_B!$CU353-1,"")</f>
        <v/>
      </c>
      <c r="L353" s="173" t="str">
        <f>IFERROR(Inv_SY_B!L384/Inv_SY_B!$CU353-1,"")</f>
        <v/>
      </c>
      <c r="M353" s="173" t="str">
        <f>IFERROR(Inv_SY_B!M384/Inv_SY_B!$CU353-1,"")</f>
        <v/>
      </c>
      <c r="N353" s="173" t="str">
        <f>IFERROR(Inv_SY_B!N384/Inv_SY_B!$CU353-1,"")</f>
        <v/>
      </c>
      <c r="O353" s="173" t="str">
        <f>IFERROR(Inv_SY_B!O384/Inv_SY_B!$CU353-1,"")</f>
        <v/>
      </c>
      <c r="P353" s="173" t="str">
        <f>IFERROR(Inv_SY_B!P384/Inv_SY_B!$CU353-1,"")</f>
        <v/>
      </c>
      <c r="Q353" s="173" t="str">
        <f>IFERROR(Inv_SY_B!Q384/Inv_SY_B!$CU353-1,"")</f>
        <v/>
      </c>
      <c r="R353" s="173" t="str">
        <f>IFERROR(Inv_SY_B!R384/Inv_SY_B!$CU353-1,"")</f>
        <v/>
      </c>
      <c r="S353" s="173" t="str">
        <f>IFERROR(Inv_SY_B!S384/Inv_SY_B!$CU353-1,"")</f>
        <v/>
      </c>
      <c r="T353" s="173" t="str">
        <f>IFERROR(Inv_SY_B!T384/Inv_SY_B!$CU353-1,"")</f>
        <v/>
      </c>
      <c r="U353" s="173" t="str">
        <f>IFERROR(Inv_SY_B!U384/Inv_SY_B!$CU353-1,"")</f>
        <v/>
      </c>
      <c r="V353" s="173" t="str">
        <f>IFERROR(Inv_SY_B!V384/Inv_SY_B!$CU353-1,"")</f>
        <v/>
      </c>
      <c r="W353" s="173" t="str">
        <f>IFERROR(Inv_SY_B!W384/Inv_SY_B!$CU353-1,"")</f>
        <v/>
      </c>
      <c r="X353" s="173" t="str">
        <f>IFERROR(Inv_SY_B!X384/Inv_SY_B!$CU353-1,"")</f>
        <v/>
      </c>
      <c r="Y353" s="173" t="str">
        <f>IFERROR(Inv_SY_B!Y384/Inv_SY_B!$CU353-1,"")</f>
        <v/>
      </c>
      <c r="Z353" s="173" t="str">
        <f>IFERROR(Inv_SY_B!Z384/Inv_SY_B!$CU353-1,"")</f>
        <v/>
      </c>
      <c r="AA353" s="173" t="str">
        <f>IFERROR(Inv_SY_B!AA384/Inv_SY_B!$CU353-1,"")</f>
        <v/>
      </c>
      <c r="AB353" s="173" t="str">
        <f>IFERROR(Inv_SY_B!AB384/Inv_SY_B!$CU353-1,"")</f>
        <v/>
      </c>
      <c r="AC353" s="173" t="str">
        <f>IFERROR(Inv_SY_B!AC384/Inv_SY_B!$CU353-1,"")</f>
        <v/>
      </c>
      <c r="AD353" s="173" t="str">
        <f>IFERROR(Inv_SY_B!AD384/Inv_SY_B!$CU353-1,"")</f>
        <v/>
      </c>
      <c r="AE353" s="173" t="str">
        <f>IFERROR(Inv_SY_B!AE384/Inv_SY_B!$CU353-1,"")</f>
        <v/>
      </c>
      <c r="AF353" s="173" t="str">
        <f>IFERROR(Inv_SY_B!AF384/Inv_SY_B!$CU353-1,"")</f>
        <v/>
      </c>
      <c r="AG353" s="173" t="str">
        <f>IFERROR(Inv_SY_B!AG384/Inv_SY_B!$CU353-1,"")</f>
        <v/>
      </c>
      <c r="AH353" s="173" t="str">
        <f>IFERROR(Inv_SY_B!AH384/Inv_SY_B!$CU353-1,"")</f>
        <v/>
      </c>
      <c r="AI353" s="173" t="str">
        <f>IFERROR(Inv_SY_B!AI384/Inv_SY_B!$CU353-1,"")</f>
        <v/>
      </c>
      <c r="AJ353" s="173" t="str">
        <f>IFERROR(Inv_SY_B!AJ384/Inv_SY_B!$CU353-1,"")</f>
        <v/>
      </c>
      <c r="AK353" s="173" t="str">
        <f>IFERROR(Inv_SY_B!AK384/Inv_SY_B!$CU353-1,"")</f>
        <v/>
      </c>
      <c r="AL353" s="173" t="str">
        <f>IFERROR(Inv_SY_B!AL384/Inv_SY_B!$CU353-1,"")</f>
        <v/>
      </c>
      <c r="AM353" s="173" t="str">
        <f>IFERROR(Inv_SY_B!AM384/Inv_SY_B!$CU353-1,"")</f>
        <v/>
      </c>
      <c r="AN353" s="173" t="str">
        <f>IFERROR(Inv_SY_B!AN384/Inv_SY_B!$CU353-1,"")</f>
        <v/>
      </c>
      <c r="AO353" s="173" t="str">
        <f>IFERROR(Inv_SY_B!AO384/Inv_SY_B!$CU353-1,"")</f>
        <v/>
      </c>
      <c r="AP353" s="173" t="str">
        <f>IFERROR(Inv_SY_B!AP384/Inv_SY_B!$CU353-1,"")</f>
        <v/>
      </c>
      <c r="AQ353" s="173" t="str">
        <f>IFERROR(Inv_SY_B!AQ384/Inv_SY_B!$CU353-1,"")</f>
        <v/>
      </c>
      <c r="AR353" s="173" t="str">
        <f>IFERROR(Inv_SY_B!AR384/Inv_SY_B!$CU353-1,"")</f>
        <v/>
      </c>
      <c r="AS353" s="173" t="str">
        <f>IFERROR(Inv_SY_B!AS384/Inv_SY_B!$CU353-1,"")</f>
        <v/>
      </c>
      <c r="AT353" s="173" t="str">
        <f>IFERROR(Inv_SY_B!AT384/Inv_SY_B!$CU353-1,"")</f>
        <v/>
      </c>
      <c r="AU353" s="173" t="str">
        <f>IFERROR(Inv_SY_B!AU384/Inv_SY_B!$CU353-1,"")</f>
        <v/>
      </c>
      <c r="AV353" s="173" t="str">
        <f>IFERROR(Inv_SY_B!AV384/Inv_SY_B!$CU353-1,"")</f>
        <v/>
      </c>
      <c r="AW353" s="173" t="str">
        <f>IFERROR(Inv_SY_B!AW384/Inv_SY_B!$CU353-1,"")</f>
        <v/>
      </c>
      <c r="AX353" s="173" t="str">
        <f>IFERROR(Inv_SY_B!AX384/Inv_SY_B!$CU353-1,"")</f>
        <v/>
      </c>
      <c r="AY353" s="173" t="str">
        <f>IFERROR(Inv_SY_B!AY384/Inv_SY_B!$CU353-1,"")</f>
        <v/>
      </c>
      <c r="AZ353" s="173" t="str">
        <f>IFERROR(Inv_SY_B!AZ384/Inv_SY_B!$CU353-1,"")</f>
        <v/>
      </c>
      <c r="BA353" s="173" t="str">
        <f>IFERROR(Inv_SY_B!BA384/Inv_SY_B!$CU353-1,"")</f>
        <v/>
      </c>
      <c r="BB353" s="173" t="str">
        <f>IFERROR(Inv_SY_B!BB384/Inv_SY_B!$CU353-1,"")</f>
        <v/>
      </c>
      <c r="BC353" s="173" t="str">
        <f>IFERROR(Inv_SY_B!BC384/Inv_SY_B!$CU353-1,"")</f>
        <v/>
      </c>
      <c r="BD353" s="173" t="str">
        <f>IFERROR(Inv_SY_B!BD384/Inv_SY_B!$CU353-1,"")</f>
        <v/>
      </c>
      <c r="BE353" s="173" t="str">
        <f>IFERROR(Inv_SY_B!BE384/Inv_SY_B!$CU353-1,"")</f>
        <v/>
      </c>
      <c r="BF353" s="173" t="str">
        <f>IFERROR(Inv_SY_B!BF384/Inv_SY_B!$CU353-1,"")</f>
        <v/>
      </c>
      <c r="BG353" s="173" t="str">
        <f>IFERROR(Inv_SY_B!BG384/Inv_SY_B!$CU353-1,"")</f>
        <v/>
      </c>
      <c r="BH353" s="173" t="str">
        <f>IFERROR(Inv_SY_B!BH384/Inv_SY_B!$CU353-1,"")</f>
        <v/>
      </c>
      <c r="BI353" s="173" t="str">
        <f>IFERROR(Inv_SY_B!BI384/Inv_SY_B!$CU353-1,"")</f>
        <v/>
      </c>
      <c r="BJ353" s="173" t="str">
        <f>IFERROR(Inv_SY_B!BJ384/Inv_SY_B!$CU353-1,"")</f>
        <v/>
      </c>
      <c r="BK353" s="173" t="str">
        <f>IFERROR(Inv_SY_B!BK384/Inv_SY_B!$CU353-1,"")</f>
        <v/>
      </c>
      <c r="BL353" s="173" t="str">
        <f>IFERROR(Inv_SY_B!BL384/Inv_SY_B!$CU353-1,"")</f>
        <v/>
      </c>
      <c r="BM353" s="173" t="str">
        <f>IFERROR(Inv_SY_B!BM384/Inv_SY_B!$CU353-1,"")</f>
        <v/>
      </c>
      <c r="BN353" s="173" t="str">
        <f>IFERROR(Inv_SY_B!BN384/Inv_SY_B!$CU353-1,"")</f>
        <v/>
      </c>
      <c r="BO353" s="173" t="str">
        <f>IFERROR(Inv_SY_B!BO384/Inv_SY_B!$CU353-1,"")</f>
        <v/>
      </c>
      <c r="BP353" s="173" t="str">
        <f>IFERROR(Inv_SY_B!BP384/Inv_SY_B!$CU353-1,"")</f>
        <v/>
      </c>
      <c r="BQ353" s="173" t="str">
        <f>IFERROR(Inv_SY_B!BQ384/Inv_SY_B!$CU353-1,"")</f>
        <v/>
      </c>
      <c r="BR353" s="173" t="str">
        <f>IFERROR(Inv_SY_B!BR384/Inv_SY_B!$CU353-1,"")</f>
        <v/>
      </c>
      <c r="BS353" s="173" t="str">
        <f>IFERROR(Inv_SY_B!BS384/Inv_SY_B!$CU353-1,"")</f>
        <v/>
      </c>
      <c r="BT353" s="173" t="str">
        <f>IFERROR(Inv_SY_B!BT384/Inv_SY_B!$CU353-1,"")</f>
        <v/>
      </c>
      <c r="BU353" s="173" t="str">
        <f>IFERROR(Inv_SY_B!BU384/Inv_SY_B!$CU353-1,"")</f>
        <v/>
      </c>
      <c r="BV353" s="173" t="str">
        <f>IFERROR(Inv_SY_B!BV384/Inv_SY_B!$CU353-1,"")</f>
        <v/>
      </c>
      <c r="BW353" s="173" t="str">
        <f>IFERROR(Inv_SY_B!BW384/Inv_SY_B!$CU353-1,"")</f>
        <v/>
      </c>
      <c r="BX353" s="173" t="str">
        <f>IFERROR(Inv_SY_B!BX384/Inv_SY_B!$CU353-1,"")</f>
        <v/>
      </c>
      <c r="BY353" s="173" t="str">
        <f>IFERROR(Inv_SY_B!BY384/Inv_SY_B!$CU353-1,"")</f>
        <v/>
      </c>
      <c r="BZ353" s="173" t="str">
        <f>IFERROR(Inv_SY_B!BZ384/Inv_SY_B!$CU353-1,"")</f>
        <v/>
      </c>
      <c r="CA353" s="173" t="str">
        <f>IFERROR(Inv_SY_B!CA384/Inv_SY_B!$CU353-1,"")</f>
        <v/>
      </c>
      <c r="CB353" s="173" t="str">
        <f>IFERROR(Inv_SY_B!CB384/Inv_SY_B!$CU353-1,"")</f>
        <v/>
      </c>
      <c r="CC353" s="173" t="str">
        <f>IFERROR(Inv_SY_B!CC384/Inv_SY_B!$CU353-1,"")</f>
        <v/>
      </c>
      <c r="CD353" s="173" t="str">
        <f>IFERROR(Inv_SY_B!CD384/Inv_SY_B!$CU353-1,"")</f>
        <v/>
      </c>
      <c r="CE353" s="173" t="str">
        <f>IFERROR(Inv_SY_B!CE384/Inv_SY_B!$CU353-1,"")</f>
        <v/>
      </c>
      <c r="CF353" s="173" t="str">
        <f>IFERROR(Inv_SY_B!CF384/Inv_SY_B!$CU353-1,"")</f>
        <v/>
      </c>
      <c r="CG353" s="173" t="str">
        <f>IFERROR(Inv_SY_B!CG384/Inv_SY_B!$CU353-1,"")</f>
        <v/>
      </c>
      <c r="CH353" s="173" t="str">
        <f>IFERROR(Inv_SY_B!CH384/Inv_SY_B!$CU353-1,"")</f>
        <v/>
      </c>
      <c r="CI353" s="173" t="str">
        <f>IFERROR(Inv_SY_B!CI384/Inv_SY_B!$CU353-1,"")</f>
        <v/>
      </c>
      <c r="CJ353" s="173" t="str">
        <f>IFERROR(Inv_SY_B!CJ384/Inv_SY_B!$CU353-1,"")</f>
        <v/>
      </c>
      <c r="CK353" s="173" t="str">
        <f>IFERROR(Inv_SY_B!CK384/Inv_SY_B!$CU353-1,"")</f>
        <v/>
      </c>
      <c r="CL353" s="173" t="str">
        <f>IFERROR(Inv_SY_B!CL384/Inv_SY_B!$CU353-1,"")</f>
        <v/>
      </c>
      <c r="CM353" s="173" t="str">
        <f>IFERROR(Inv_SY_B!CM384/Inv_SY_B!$CU353-1,"")</f>
        <v/>
      </c>
      <c r="CN353" s="173" t="str">
        <f>IFERROR(Inv_SY_B!CN384/Inv_SY_B!$CU353-1,"")</f>
        <v/>
      </c>
      <c r="CO353" s="173" t="str">
        <f>IFERROR(Inv_SY_B!CO384/Inv_SY_B!$CU353-1,"")</f>
        <v/>
      </c>
      <c r="CP353" s="173" t="str">
        <f>IFERROR(Inv_SY_B!CP384/Inv_SY_B!$CU353-1,"")</f>
        <v/>
      </c>
      <c r="CQ353" s="173" t="str">
        <f>IFERROR(Inv_SY_B!CQ384/Inv_SY_B!$CU353-1,"")</f>
        <v/>
      </c>
      <c r="CR353" s="173" t="str">
        <f>IFERROR(Inv_SY_B!CR384/Inv_SY_B!$CU353-1,"")</f>
        <v/>
      </c>
      <c r="CS353" s="173" t="str">
        <f>IFERROR(Inv_SY_B!CS384/Inv_SY_B!$CU353-1,"")</f>
        <v/>
      </c>
      <c r="CT353" s="173" t="str">
        <f>IFERROR(Inv_SY_B!CT384/Inv_SY_B!$CU353-1,"")</f>
        <v/>
      </c>
      <c r="CU353" s="173"/>
      <c r="CV353" s="173"/>
      <c r="CW353" s="173"/>
      <c r="CX353" s="173"/>
    </row>
    <row r="354" spans="2:102">
      <c r="B354" s="164">
        <f t="shared" si="6"/>
        <v>46046</v>
      </c>
      <c r="C354" s="173" t="str">
        <f>IFERROR(Inv_SY_B!C385/Inv_SY_B!$CU354-1,"")</f>
        <v/>
      </c>
      <c r="D354" s="173" t="str">
        <f>IFERROR(Inv_SY_B!D385/Inv_SY_B!$CU354-1,"")</f>
        <v/>
      </c>
      <c r="E354" s="173" t="str">
        <f>IFERROR(Inv_SY_B!E385/Inv_SY_B!$CU354-1,"")</f>
        <v/>
      </c>
      <c r="F354" s="173" t="str">
        <f>IFERROR(Inv_SY_B!F385/Inv_SY_B!$CU354-1,"")</f>
        <v/>
      </c>
      <c r="G354" s="173" t="str">
        <f>IFERROR(Inv_SY_B!G385/Inv_SY_B!$CU354-1,"")</f>
        <v/>
      </c>
      <c r="H354" s="173" t="str">
        <f>IFERROR(Inv_SY_B!H385/Inv_SY_B!$CU354-1,"")</f>
        <v/>
      </c>
      <c r="I354" s="173" t="str">
        <f>IFERROR(Inv_SY_B!I385/Inv_SY_B!$CU354-1,"")</f>
        <v/>
      </c>
      <c r="J354" s="173" t="str">
        <f>IFERROR(Inv_SY_B!J385/Inv_SY_B!$CU354-1,"")</f>
        <v/>
      </c>
      <c r="K354" s="173" t="str">
        <f>IFERROR(Inv_SY_B!K385/Inv_SY_B!$CU354-1,"")</f>
        <v/>
      </c>
      <c r="L354" s="173" t="str">
        <f>IFERROR(Inv_SY_B!L385/Inv_SY_B!$CU354-1,"")</f>
        <v/>
      </c>
      <c r="M354" s="173" t="str">
        <f>IFERROR(Inv_SY_B!M385/Inv_SY_B!$CU354-1,"")</f>
        <v/>
      </c>
      <c r="N354" s="173" t="str">
        <f>IFERROR(Inv_SY_B!N385/Inv_SY_B!$CU354-1,"")</f>
        <v/>
      </c>
      <c r="O354" s="173" t="str">
        <f>IFERROR(Inv_SY_B!O385/Inv_SY_B!$CU354-1,"")</f>
        <v/>
      </c>
      <c r="P354" s="173" t="str">
        <f>IFERROR(Inv_SY_B!P385/Inv_SY_B!$CU354-1,"")</f>
        <v/>
      </c>
      <c r="Q354" s="173" t="str">
        <f>IFERROR(Inv_SY_B!Q385/Inv_SY_B!$CU354-1,"")</f>
        <v/>
      </c>
      <c r="R354" s="173" t="str">
        <f>IFERROR(Inv_SY_B!R385/Inv_SY_B!$CU354-1,"")</f>
        <v/>
      </c>
      <c r="S354" s="173" t="str">
        <f>IFERROR(Inv_SY_B!S385/Inv_SY_B!$CU354-1,"")</f>
        <v/>
      </c>
      <c r="T354" s="173" t="str">
        <f>IFERROR(Inv_SY_B!T385/Inv_SY_B!$CU354-1,"")</f>
        <v/>
      </c>
      <c r="U354" s="173" t="str">
        <f>IFERROR(Inv_SY_B!U385/Inv_SY_B!$CU354-1,"")</f>
        <v/>
      </c>
      <c r="V354" s="173" t="str">
        <f>IFERROR(Inv_SY_B!V385/Inv_SY_B!$CU354-1,"")</f>
        <v/>
      </c>
      <c r="W354" s="173" t="str">
        <f>IFERROR(Inv_SY_B!W385/Inv_SY_B!$CU354-1,"")</f>
        <v/>
      </c>
      <c r="X354" s="173" t="str">
        <f>IFERROR(Inv_SY_B!X385/Inv_SY_B!$CU354-1,"")</f>
        <v/>
      </c>
      <c r="Y354" s="173" t="str">
        <f>IFERROR(Inv_SY_B!Y385/Inv_SY_B!$CU354-1,"")</f>
        <v/>
      </c>
      <c r="Z354" s="173" t="str">
        <f>IFERROR(Inv_SY_B!Z385/Inv_SY_B!$CU354-1,"")</f>
        <v/>
      </c>
      <c r="AA354" s="173" t="str">
        <f>IFERROR(Inv_SY_B!AA385/Inv_SY_B!$CU354-1,"")</f>
        <v/>
      </c>
      <c r="AB354" s="173" t="str">
        <f>IFERROR(Inv_SY_B!AB385/Inv_SY_B!$CU354-1,"")</f>
        <v/>
      </c>
      <c r="AC354" s="173" t="str">
        <f>IFERROR(Inv_SY_B!AC385/Inv_SY_B!$CU354-1,"")</f>
        <v/>
      </c>
      <c r="AD354" s="173" t="str">
        <f>IFERROR(Inv_SY_B!AD385/Inv_SY_B!$CU354-1,"")</f>
        <v/>
      </c>
      <c r="AE354" s="173" t="str">
        <f>IFERROR(Inv_SY_B!AE385/Inv_SY_B!$CU354-1,"")</f>
        <v/>
      </c>
      <c r="AF354" s="173" t="str">
        <f>IFERROR(Inv_SY_B!AF385/Inv_SY_B!$CU354-1,"")</f>
        <v/>
      </c>
      <c r="AG354" s="173" t="str">
        <f>IFERROR(Inv_SY_B!AG385/Inv_SY_B!$CU354-1,"")</f>
        <v/>
      </c>
      <c r="AH354" s="173" t="str">
        <f>IFERROR(Inv_SY_B!AH385/Inv_SY_B!$CU354-1,"")</f>
        <v/>
      </c>
      <c r="AI354" s="173" t="str">
        <f>IFERROR(Inv_SY_B!AI385/Inv_SY_B!$CU354-1,"")</f>
        <v/>
      </c>
      <c r="AJ354" s="173" t="str">
        <f>IFERROR(Inv_SY_B!AJ385/Inv_SY_B!$CU354-1,"")</f>
        <v/>
      </c>
      <c r="AK354" s="173" t="str">
        <f>IFERROR(Inv_SY_B!AK385/Inv_SY_B!$CU354-1,"")</f>
        <v/>
      </c>
      <c r="AL354" s="173" t="str">
        <f>IFERROR(Inv_SY_B!AL385/Inv_SY_B!$CU354-1,"")</f>
        <v/>
      </c>
      <c r="AM354" s="173" t="str">
        <f>IFERROR(Inv_SY_B!AM385/Inv_SY_B!$CU354-1,"")</f>
        <v/>
      </c>
      <c r="AN354" s="173" t="str">
        <f>IFERROR(Inv_SY_B!AN385/Inv_SY_B!$CU354-1,"")</f>
        <v/>
      </c>
      <c r="AO354" s="173" t="str">
        <f>IFERROR(Inv_SY_B!AO385/Inv_SY_B!$CU354-1,"")</f>
        <v/>
      </c>
      <c r="AP354" s="173" t="str">
        <f>IFERROR(Inv_SY_B!AP385/Inv_SY_B!$CU354-1,"")</f>
        <v/>
      </c>
      <c r="AQ354" s="173" t="str">
        <f>IFERROR(Inv_SY_B!AQ385/Inv_SY_B!$CU354-1,"")</f>
        <v/>
      </c>
      <c r="AR354" s="173" t="str">
        <f>IFERROR(Inv_SY_B!AR385/Inv_SY_B!$CU354-1,"")</f>
        <v/>
      </c>
      <c r="AS354" s="173" t="str">
        <f>IFERROR(Inv_SY_B!AS385/Inv_SY_B!$CU354-1,"")</f>
        <v/>
      </c>
      <c r="AT354" s="173" t="str">
        <f>IFERROR(Inv_SY_B!AT385/Inv_SY_B!$CU354-1,"")</f>
        <v/>
      </c>
      <c r="AU354" s="173" t="str">
        <f>IFERROR(Inv_SY_B!AU385/Inv_SY_B!$CU354-1,"")</f>
        <v/>
      </c>
      <c r="AV354" s="173" t="str">
        <f>IFERROR(Inv_SY_B!AV385/Inv_SY_B!$CU354-1,"")</f>
        <v/>
      </c>
      <c r="AW354" s="173" t="str">
        <f>IFERROR(Inv_SY_B!AW385/Inv_SY_B!$CU354-1,"")</f>
        <v/>
      </c>
      <c r="AX354" s="173" t="str">
        <f>IFERROR(Inv_SY_B!AX385/Inv_SY_B!$CU354-1,"")</f>
        <v/>
      </c>
      <c r="AY354" s="173" t="str">
        <f>IFERROR(Inv_SY_B!AY385/Inv_SY_B!$CU354-1,"")</f>
        <v/>
      </c>
      <c r="AZ354" s="173" t="str">
        <f>IFERROR(Inv_SY_B!AZ385/Inv_SY_B!$CU354-1,"")</f>
        <v/>
      </c>
      <c r="BA354" s="173" t="str">
        <f>IFERROR(Inv_SY_B!BA385/Inv_SY_B!$CU354-1,"")</f>
        <v/>
      </c>
      <c r="BB354" s="173" t="str">
        <f>IFERROR(Inv_SY_B!BB385/Inv_SY_B!$CU354-1,"")</f>
        <v/>
      </c>
      <c r="BC354" s="173" t="str">
        <f>IFERROR(Inv_SY_B!BC385/Inv_SY_B!$CU354-1,"")</f>
        <v/>
      </c>
      <c r="BD354" s="173" t="str">
        <f>IFERROR(Inv_SY_B!BD385/Inv_SY_B!$CU354-1,"")</f>
        <v/>
      </c>
      <c r="BE354" s="173" t="str">
        <f>IFERROR(Inv_SY_B!BE385/Inv_SY_B!$CU354-1,"")</f>
        <v/>
      </c>
      <c r="BF354" s="173" t="str">
        <f>IFERROR(Inv_SY_B!BF385/Inv_SY_B!$CU354-1,"")</f>
        <v/>
      </c>
      <c r="BG354" s="173" t="str">
        <f>IFERROR(Inv_SY_B!BG385/Inv_SY_B!$CU354-1,"")</f>
        <v/>
      </c>
      <c r="BH354" s="173" t="str">
        <f>IFERROR(Inv_SY_B!BH385/Inv_SY_B!$CU354-1,"")</f>
        <v/>
      </c>
      <c r="BI354" s="173" t="str">
        <f>IFERROR(Inv_SY_B!BI385/Inv_SY_B!$CU354-1,"")</f>
        <v/>
      </c>
      <c r="BJ354" s="173" t="str">
        <f>IFERROR(Inv_SY_B!BJ385/Inv_SY_B!$CU354-1,"")</f>
        <v/>
      </c>
      <c r="BK354" s="173" t="str">
        <f>IFERROR(Inv_SY_B!BK385/Inv_SY_B!$CU354-1,"")</f>
        <v/>
      </c>
      <c r="BL354" s="173" t="str">
        <f>IFERROR(Inv_SY_B!BL385/Inv_SY_B!$CU354-1,"")</f>
        <v/>
      </c>
      <c r="BM354" s="173" t="str">
        <f>IFERROR(Inv_SY_B!BM385/Inv_SY_B!$CU354-1,"")</f>
        <v/>
      </c>
      <c r="BN354" s="173" t="str">
        <f>IFERROR(Inv_SY_B!BN385/Inv_SY_B!$CU354-1,"")</f>
        <v/>
      </c>
      <c r="BO354" s="173" t="str">
        <f>IFERROR(Inv_SY_B!BO385/Inv_SY_B!$CU354-1,"")</f>
        <v/>
      </c>
      <c r="BP354" s="173" t="str">
        <f>IFERROR(Inv_SY_B!BP385/Inv_SY_B!$CU354-1,"")</f>
        <v/>
      </c>
      <c r="BQ354" s="173" t="str">
        <f>IFERROR(Inv_SY_B!BQ385/Inv_SY_B!$CU354-1,"")</f>
        <v/>
      </c>
      <c r="BR354" s="173" t="str">
        <f>IFERROR(Inv_SY_B!BR385/Inv_SY_B!$CU354-1,"")</f>
        <v/>
      </c>
      <c r="BS354" s="173" t="str">
        <f>IFERROR(Inv_SY_B!BS385/Inv_SY_B!$CU354-1,"")</f>
        <v/>
      </c>
      <c r="BT354" s="173" t="str">
        <f>IFERROR(Inv_SY_B!BT385/Inv_SY_B!$CU354-1,"")</f>
        <v/>
      </c>
      <c r="BU354" s="173" t="str">
        <f>IFERROR(Inv_SY_B!BU385/Inv_SY_B!$CU354-1,"")</f>
        <v/>
      </c>
      <c r="BV354" s="173" t="str">
        <f>IFERROR(Inv_SY_B!BV385/Inv_SY_B!$CU354-1,"")</f>
        <v/>
      </c>
      <c r="BW354" s="173" t="str">
        <f>IFERROR(Inv_SY_B!BW385/Inv_SY_B!$CU354-1,"")</f>
        <v/>
      </c>
      <c r="BX354" s="173" t="str">
        <f>IFERROR(Inv_SY_B!BX385/Inv_SY_B!$CU354-1,"")</f>
        <v/>
      </c>
      <c r="BY354" s="173" t="str">
        <f>IFERROR(Inv_SY_B!BY385/Inv_SY_B!$CU354-1,"")</f>
        <v/>
      </c>
      <c r="BZ354" s="173" t="str">
        <f>IFERROR(Inv_SY_B!BZ385/Inv_SY_B!$CU354-1,"")</f>
        <v/>
      </c>
      <c r="CA354" s="173" t="str">
        <f>IFERROR(Inv_SY_B!CA385/Inv_SY_B!$CU354-1,"")</f>
        <v/>
      </c>
      <c r="CB354" s="173" t="str">
        <f>IFERROR(Inv_SY_B!CB385/Inv_SY_B!$CU354-1,"")</f>
        <v/>
      </c>
      <c r="CC354" s="173" t="str">
        <f>IFERROR(Inv_SY_B!CC385/Inv_SY_B!$CU354-1,"")</f>
        <v/>
      </c>
      <c r="CD354" s="173" t="str">
        <f>IFERROR(Inv_SY_B!CD385/Inv_SY_B!$CU354-1,"")</f>
        <v/>
      </c>
      <c r="CE354" s="173" t="str">
        <f>IFERROR(Inv_SY_B!CE385/Inv_SY_B!$CU354-1,"")</f>
        <v/>
      </c>
      <c r="CF354" s="173" t="str">
        <f>IFERROR(Inv_SY_B!CF385/Inv_SY_B!$CU354-1,"")</f>
        <v/>
      </c>
      <c r="CG354" s="173" t="str">
        <f>IFERROR(Inv_SY_B!CG385/Inv_SY_B!$CU354-1,"")</f>
        <v/>
      </c>
      <c r="CH354" s="173" t="str">
        <f>IFERROR(Inv_SY_B!CH385/Inv_SY_B!$CU354-1,"")</f>
        <v/>
      </c>
      <c r="CI354" s="173" t="str">
        <f>IFERROR(Inv_SY_B!CI385/Inv_SY_B!$CU354-1,"")</f>
        <v/>
      </c>
      <c r="CJ354" s="173" t="str">
        <f>IFERROR(Inv_SY_B!CJ385/Inv_SY_B!$CU354-1,"")</f>
        <v/>
      </c>
      <c r="CK354" s="173" t="str">
        <f>IFERROR(Inv_SY_B!CK385/Inv_SY_B!$CU354-1,"")</f>
        <v/>
      </c>
      <c r="CL354" s="173" t="str">
        <f>IFERROR(Inv_SY_B!CL385/Inv_SY_B!$CU354-1,"")</f>
        <v/>
      </c>
      <c r="CM354" s="173" t="str">
        <f>IFERROR(Inv_SY_B!CM385/Inv_SY_B!$CU354-1,"")</f>
        <v/>
      </c>
      <c r="CN354" s="173" t="str">
        <f>IFERROR(Inv_SY_B!CN385/Inv_SY_B!$CU354-1,"")</f>
        <v/>
      </c>
      <c r="CO354" s="173" t="str">
        <f>IFERROR(Inv_SY_B!CO385/Inv_SY_B!$CU354-1,"")</f>
        <v/>
      </c>
      <c r="CP354" s="173" t="str">
        <f>IFERROR(Inv_SY_B!CP385/Inv_SY_B!$CU354-1,"")</f>
        <v/>
      </c>
      <c r="CQ354" s="173" t="str">
        <f>IFERROR(Inv_SY_B!CQ385/Inv_SY_B!$CU354-1,"")</f>
        <v/>
      </c>
      <c r="CR354" s="173" t="str">
        <f>IFERROR(Inv_SY_B!CR385/Inv_SY_B!$CU354-1,"")</f>
        <v/>
      </c>
      <c r="CS354" s="173" t="str">
        <f>IFERROR(Inv_SY_B!CS385/Inv_SY_B!$CU354-1,"")</f>
        <v/>
      </c>
      <c r="CT354" s="173" t="str">
        <f>IFERROR(Inv_SY_B!CT385/Inv_SY_B!$CU354-1,"")</f>
        <v/>
      </c>
      <c r="CU354" s="173"/>
      <c r="CV354" s="173"/>
      <c r="CW354" s="173"/>
      <c r="CX354" s="173"/>
    </row>
    <row r="355" spans="2:102">
      <c r="B355" s="164">
        <f t="shared" si="6"/>
        <v>46047</v>
      </c>
      <c r="C355" s="173" t="str">
        <f>IFERROR(Inv_SY_B!C386/Inv_SY_B!$CU355-1,"")</f>
        <v/>
      </c>
      <c r="D355" s="173" t="str">
        <f>IFERROR(Inv_SY_B!D386/Inv_SY_B!$CU355-1,"")</f>
        <v/>
      </c>
      <c r="E355" s="173" t="str">
        <f>IFERROR(Inv_SY_B!E386/Inv_SY_B!$CU355-1,"")</f>
        <v/>
      </c>
      <c r="F355" s="173" t="str">
        <f>IFERROR(Inv_SY_B!F386/Inv_SY_B!$CU355-1,"")</f>
        <v/>
      </c>
      <c r="G355" s="173" t="str">
        <f>IFERROR(Inv_SY_B!G386/Inv_SY_B!$CU355-1,"")</f>
        <v/>
      </c>
      <c r="H355" s="173" t="str">
        <f>IFERROR(Inv_SY_B!H386/Inv_SY_B!$CU355-1,"")</f>
        <v/>
      </c>
      <c r="I355" s="173" t="str">
        <f>IFERROR(Inv_SY_B!I386/Inv_SY_B!$CU355-1,"")</f>
        <v/>
      </c>
      <c r="J355" s="173" t="str">
        <f>IFERROR(Inv_SY_B!J386/Inv_SY_B!$CU355-1,"")</f>
        <v/>
      </c>
      <c r="K355" s="173" t="str">
        <f>IFERROR(Inv_SY_B!K386/Inv_SY_B!$CU355-1,"")</f>
        <v/>
      </c>
      <c r="L355" s="173" t="str">
        <f>IFERROR(Inv_SY_B!L386/Inv_SY_B!$CU355-1,"")</f>
        <v/>
      </c>
      <c r="M355" s="173" t="str">
        <f>IFERROR(Inv_SY_B!M386/Inv_SY_B!$CU355-1,"")</f>
        <v/>
      </c>
      <c r="N355" s="173" t="str">
        <f>IFERROR(Inv_SY_B!N386/Inv_SY_B!$CU355-1,"")</f>
        <v/>
      </c>
      <c r="O355" s="173" t="str">
        <f>IFERROR(Inv_SY_B!O386/Inv_SY_B!$CU355-1,"")</f>
        <v/>
      </c>
      <c r="P355" s="173" t="str">
        <f>IFERROR(Inv_SY_B!P386/Inv_SY_B!$CU355-1,"")</f>
        <v/>
      </c>
      <c r="Q355" s="173" t="str">
        <f>IFERROR(Inv_SY_B!Q386/Inv_SY_B!$CU355-1,"")</f>
        <v/>
      </c>
      <c r="R355" s="173" t="str">
        <f>IFERROR(Inv_SY_B!R386/Inv_SY_B!$CU355-1,"")</f>
        <v/>
      </c>
      <c r="S355" s="173" t="str">
        <f>IFERROR(Inv_SY_B!S386/Inv_SY_B!$CU355-1,"")</f>
        <v/>
      </c>
      <c r="T355" s="173" t="str">
        <f>IFERROR(Inv_SY_B!T386/Inv_SY_B!$CU355-1,"")</f>
        <v/>
      </c>
      <c r="U355" s="173" t="str">
        <f>IFERROR(Inv_SY_B!U386/Inv_SY_B!$CU355-1,"")</f>
        <v/>
      </c>
      <c r="V355" s="173" t="str">
        <f>IFERROR(Inv_SY_B!V386/Inv_SY_B!$CU355-1,"")</f>
        <v/>
      </c>
      <c r="W355" s="173" t="str">
        <f>IFERROR(Inv_SY_B!W386/Inv_SY_B!$CU355-1,"")</f>
        <v/>
      </c>
      <c r="X355" s="173" t="str">
        <f>IFERROR(Inv_SY_B!X386/Inv_SY_B!$CU355-1,"")</f>
        <v/>
      </c>
      <c r="Y355" s="173" t="str">
        <f>IFERROR(Inv_SY_B!Y386/Inv_SY_B!$CU355-1,"")</f>
        <v/>
      </c>
      <c r="Z355" s="173" t="str">
        <f>IFERROR(Inv_SY_B!Z386/Inv_SY_B!$CU355-1,"")</f>
        <v/>
      </c>
      <c r="AA355" s="173" t="str">
        <f>IFERROR(Inv_SY_B!AA386/Inv_SY_B!$CU355-1,"")</f>
        <v/>
      </c>
      <c r="AB355" s="173" t="str">
        <f>IFERROR(Inv_SY_B!AB386/Inv_SY_B!$CU355-1,"")</f>
        <v/>
      </c>
      <c r="AC355" s="173" t="str">
        <f>IFERROR(Inv_SY_B!AC386/Inv_SY_B!$CU355-1,"")</f>
        <v/>
      </c>
      <c r="AD355" s="173" t="str">
        <f>IFERROR(Inv_SY_B!AD386/Inv_SY_B!$CU355-1,"")</f>
        <v/>
      </c>
      <c r="AE355" s="173" t="str">
        <f>IFERROR(Inv_SY_B!AE386/Inv_SY_B!$CU355-1,"")</f>
        <v/>
      </c>
      <c r="AF355" s="173" t="str">
        <f>IFERROR(Inv_SY_B!AF386/Inv_SY_B!$CU355-1,"")</f>
        <v/>
      </c>
      <c r="AG355" s="173" t="str">
        <f>IFERROR(Inv_SY_B!AG386/Inv_SY_B!$CU355-1,"")</f>
        <v/>
      </c>
      <c r="AH355" s="173" t="str">
        <f>IFERROR(Inv_SY_B!AH386/Inv_SY_B!$CU355-1,"")</f>
        <v/>
      </c>
      <c r="AI355" s="173" t="str">
        <f>IFERROR(Inv_SY_B!AI386/Inv_SY_B!$CU355-1,"")</f>
        <v/>
      </c>
      <c r="AJ355" s="173" t="str">
        <f>IFERROR(Inv_SY_B!AJ386/Inv_SY_B!$CU355-1,"")</f>
        <v/>
      </c>
      <c r="AK355" s="173" t="str">
        <f>IFERROR(Inv_SY_B!AK386/Inv_SY_B!$CU355-1,"")</f>
        <v/>
      </c>
      <c r="AL355" s="173" t="str">
        <f>IFERROR(Inv_SY_B!AL386/Inv_SY_B!$CU355-1,"")</f>
        <v/>
      </c>
      <c r="AM355" s="173" t="str">
        <f>IFERROR(Inv_SY_B!AM386/Inv_SY_B!$CU355-1,"")</f>
        <v/>
      </c>
      <c r="AN355" s="173" t="str">
        <f>IFERROR(Inv_SY_B!AN386/Inv_SY_B!$CU355-1,"")</f>
        <v/>
      </c>
      <c r="AO355" s="173" t="str">
        <f>IFERROR(Inv_SY_B!AO386/Inv_SY_B!$CU355-1,"")</f>
        <v/>
      </c>
      <c r="AP355" s="173" t="str">
        <f>IFERROR(Inv_SY_B!AP386/Inv_SY_B!$CU355-1,"")</f>
        <v/>
      </c>
      <c r="AQ355" s="173" t="str">
        <f>IFERROR(Inv_SY_B!AQ386/Inv_SY_B!$CU355-1,"")</f>
        <v/>
      </c>
      <c r="AR355" s="173" t="str">
        <f>IFERROR(Inv_SY_B!AR386/Inv_SY_B!$CU355-1,"")</f>
        <v/>
      </c>
      <c r="AS355" s="173" t="str">
        <f>IFERROR(Inv_SY_B!AS386/Inv_SY_B!$CU355-1,"")</f>
        <v/>
      </c>
      <c r="AT355" s="173" t="str">
        <f>IFERROR(Inv_SY_B!AT386/Inv_SY_B!$CU355-1,"")</f>
        <v/>
      </c>
      <c r="AU355" s="173" t="str">
        <f>IFERROR(Inv_SY_B!AU386/Inv_SY_B!$CU355-1,"")</f>
        <v/>
      </c>
      <c r="AV355" s="173" t="str">
        <f>IFERROR(Inv_SY_B!AV386/Inv_SY_B!$CU355-1,"")</f>
        <v/>
      </c>
      <c r="AW355" s="173" t="str">
        <f>IFERROR(Inv_SY_B!AW386/Inv_SY_B!$CU355-1,"")</f>
        <v/>
      </c>
      <c r="AX355" s="173" t="str">
        <f>IFERROR(Inv_SY_B!AX386/Inv_SY_B!$CU355-1,"")</f>
        <v/>
      </c>
      <c r="AY355" s="173" t="str">
        <f>IFERROR(Inv_SY_B!AY386/Inv_SY_B!$CU355-1,"")</f>
        <v/>
      </c>
      <c r="AZ355" s="173" t="str">
        <f>IFERROR(Inv_SY_B!AZ386/Inv_SY_B!$CU355-1,"")</f>
        <v/>
      </c>
      <c r="BA355" s="173" t="str">
        <f>IFERROR(Inv_SY_B!BA386/Inv_SY_B!$CU355-1,"")</f>
        <v/>
      </c>
      <c r="BB355" s="173" t="str">
        <f>IFERROR(Inv_SY_B!BB386/Inv_SY_B!$CU355-1,"")</f>
        <v/>
      </c>
      <c r="BC355" s="173" t="str">
        <f>IFERROR(Inv_SY_B!BC386/Inv_SY_B!$CU355-1,"")</f>
        <v/>
      </c>
      <c r="BD355" s="173" t="str">
        <f>IFERROR(Inv_SY_B!BD386/Inv_SY_B!$CU355-1,"")</f>
        <v/>
      </c>
      <c r="BE355" s="173" t="str">
        <f>IFERROR(Inv_SY_B!BE386/Inv_SY_B!$CU355-1,"")</f>
        <v/>
      </c>
      <c r="BF355" s="173" t="str">
        <f>IFERROR(Inv_SY_B!BF386/Inv_SY_B!$CU355-1,"")</f>
        <v/>
      </c>
      <c r="BG355" s="173" t="str">
        <f>IFERROR(Inv_SY_B!BG386/Inv_SY_B!$CU355-1,"")</f>
        <v/>
      </c>
      <c r="BH355" s="173" t="str">
        <f>IFERROR(Inv_SY_B!BH386/Inv_SY_B!$CU355-1,"")</f>
        <v/>
      </c>
      <c r="BI355" s="173" t="str">
        <f>IFERROR(Inv_SY_B!BI386/Inv_SY_B!$CU355-1,"")</f>
        <v/>
      </c>
      <c r="BJ355" s="173" t="str">
        <f>IFERROR(Inv_SY_B!BJ386/Inv_SY_B!$CU355-1,"")</f>
        <v/>
      </c>
      <c r="BK355" s="173" t="str">
        <f>IFERROR(Inv_SY_B!BK386/Inv_SY_B!$CU355-1,"")</f>
        <v/>
      </c>
      <c r="BL355" s="173" t="str">
        <f>IFERROR(Inv_SY_B!BL386/Inv_SY_B!$CU355-1,"")</f>
        <v/>
      </c>
      <c r="BM355" s="173" t="str">
        <f>IFERROR(Inv_SY_B!BM386/Inv_SY_B!$CU355-1,"")</f>
        <v/>
      </c>
      <c r="BN355" s="173" t="str">
        <f>IFERROR(Inv_SY_B!BN386/Inv_SY_B!$CU355-1,"")</f>
        <v/>
      </c>
      <c r="BO355" s="173" t="str">
        <f>IFERROR(Inv_SY_B!BO386/Inv_SY_B!$CU355-1,"")</f>
        <v/>
      </c>
      <c r="BP355" s="173" t="str">
        <f>IFERROR(Inv_SY_B!BP386/Inv_SY_B!$CU355-1,"")</f>
        <v/>
      </c>
      <c r="BQ355" s="173" t="str">
        <f>IFERROR(Inv_SY_B!BQ386/Inv_SY_B!$CU355-1,"")</f>
        <v/>
      </c>
      <c r="BR355" s="173" t="str">
        <f>IFERROR(Inv_SY_B!BR386/Inv_SY_B!$CU355-1,"")</f>
        <v/>
      </c>
      <c r="BS355" s="173" t="str">
        <f>IFERROR(Inv_SY_B!BS386/Inv_SY_B!$CU355-1,"")</f>
        <v/>
      </c>
      <c r="BT355" s="173" t="str">
        <f>IFERROR(Inv_SY_B!BT386/Inv_SY_B!$CU355-1,"")</f>
        <v/>
      </c>
      <c r="BU355" s="173" t="str">
        <f>IFERROR(Inv_SY_B!BU386/Inv_SY_B!$CU355-1,"")</f>
        <v/>
      </c>
      <c r="BV355" s="173" t="str">
        <f>IFERROR(Inv_SY_B!BV386/Inv_SY_B!$CU355-1,"")</f>
        <v/>
      </c>
      <c r="BW355" s="173" t="str">
        <f>IFERROR(Inv_SY_B!BW386/Inv_SY_B!$CU355-1,"")</f>
        <v/>
      </c>
      <c r="BX355" s="173" t="str">
        <f>IFERROR(Inv_SY_B!BX386/Inv_SY_B!$CU355-1,"")</f>
        <v/>
      </c>
      <c r="BY355" s="173" t="str">
        <f>IFERROR(Inv_SY_B!BY386/Inv_SY_B!$CU355-1,"")</f>
        <v/>
      </c>
      <c r="BZ355" s="173" t="str">
        <f>IFERROR(Inv_SY_B!BZ386/Inv_SY_B!$CU355-1,"")</f>
        <v/>
      </c>
      <c r="CA355" s="173" t="str">
        <f>IFERROR(Inv_SY_B!CA386/Inv_SY_B!$CU355-1,"")</f>
        <v/>
      </c>
      <c r="CB355" s="173" t="str">
        <f>IFERROR(Inv_SY_B!CB386/Inv_SY_B!$CU355-1,"")</f>
        <v/>
      </c>
      <c r="CC355" s="173" t="str">
        <f>IFERROR(Inv_SY_B!CC386/Inv_SY_B!$CU355-1,"")</f>
        <v/>
      </c>
      <c r="CD355" s="173" t="str">
        <f>IFERROR(Inv_SY_B!CD386/Inv_SY_B!$CU355-1,"")</f>
        <v/>
      </c>
      <c r="CE355" s="173" t="str">
        <f>IFERROR(Inv_SY_B!CE386/Inv_SY_B!$CU355-1,"")</f>
        <v/>
      </c>
      <c r="CF355" s="173" t="str">
        <f>IFERROR(Inv_SY_B!CF386/Inv_SY_B!$CU355-1,"")</f>
        <v/>
      </c>
      <c r="CG355" s="173" t="str">
        <f>IFERROR(Inv_SY_B!CG386/Inv_SY_B!$CU355-1,"")</f>
        <v/>
      </c>
      <c r="CH355" s="173" t="str">
        <f>IFERROR(Inv_SY_B!CH386/Inv_SY_B!$CU355-1,"")</f>
        <v/>
      </c>
      <c r="CI355" s="173" t="str">
        <f>IFERROR(Inv_SY_B!CI386/Inv_SY_B!$CU355-1,"")</f>
        <v/>
      </c>
      <c r="CJ355" s="173" t="str">
        <f>IFERROR(Inv_SY_B!CJ386/Inv_SY_B!$CU355-1,"")</f>
        <v/>
      </c>
      <c r="CK355" s="173" t="str">
        <f>IFERROR(Inv_SY_B!CK386/Inv_SY_B!$CU355-1,"")</f>
        <v/>
      </c>
      <c r="CL355" s="173" t="str">
        <f>IFERROR(Inv_SY_B!CL386/Inv_SY_B!$CU355-1,"")</f>
        <v/>
      </c>
      <c r="CM355" s="173" t="str">
        <f>IFERROR(Inv_SY_B!CM386/Inv_SY_B!$CU355-1,"")</f>
        <v/>
      </c>
      <c r="CN355" s="173" t="str">
        <f>IFERROR(Inv_SY_B!CN386/Inv_SY_B!$CU355-1,"")</f>
        <v/>
      </c>
      <c r="CO355" s="173" t="str">
        <f>IFERROR(Inv_SY_B!CO386/Inv_SY_B!$CU355-1,"")</f>
        <v/>
      </c>
      <c r="CP355" s="173" t="str">
        <f>IFERROR(Inv_SY_B!CP386/Inv_SY_B!$CU355-1,"")</f>
        <v/>
      </c>
      <c r="CQ355" s="173" t="str">
        <f>IFERROR(Inv_SY_B!CQ386/Inv_SY_B!$CU355-1,"")</f>
        <v/>
      </c>
      <c r="CR355" s="173" t="str">
        <f>IFERROR(Inv_SY_B!CR386/Inv_SY_B!$CU355-1,"")</f>
        <v/>
      </c>
      <c r="CS355" s="173" t="str">
        <f>IFERROR(Inv_SY_B!CS386/Inv_SY_B!$CU355-1,"")</f>
        <v/>
      </c>
      <c r="CT355" s="173" t="str">
        <f>IFERROR(Inv_SY_B!CT386/Inv_SY_B!$CU355-1,"")</f>
        <v/>
      </c>
      <c r="CU355" s="173"/>
      <c r="CV355" s="173"/>
      <c r="CW355" s="173"/>
      <c r="CX355" s="173"/>
    </row>
    <row r="356" spans="2:102">
      <c r="B356" s="164">
        <f t="shared" si="6"/>
        <v>46048</v>
      </c>
      <c r="C356" s="173" t="str">
        <f>IFERROR(Inv_SY_B!C387/Inv_SY_B!$CU356-1,"")</f>
        <v/>
      </c>
      <c r="D356" s="173" t="str">
        <f>IFERROR(Inv_SY_B!D387/Inv_SY_B!$CU356-1,"")</f>
        <v/>
      </c>
      <c r="E356" s="173" t="str">
        <f>IFERROR(Inv_SY_B!E387/Inv_SY_B!$CU356-1,"")</f>
        <v/>
      </c>
      <c r="F356" s="173" t="str">
        <f>IFERROR(Inv_SY_B!F387/Inv_SY_B!$CU356-1,"")</f>
        <v/>
      </c>
      <c r="G356" s="173" t="str">
        <f>IFERROR(Inv_SY_B!G387/Inv_SY_B!$CU356-1,"")</f>
        <v/>
      </c>
      <c r="H356" s="173" t="str">
        <f>IFERROR(Inv_SY_B!H387/Inv_SY_B!$CU356-1,"")</f>
        <v/>
      </c>
      <c r="I356" s="173" t="str">
        <f>IFERROR(Inv_SY_B!I387/Inv_SY_B!$CU356-1,"")</f>
        <v/>
      </c>
      <c r="J356" s="173" t="str">
        <f>IFERROR(Inv_SY_B!J387/Inv_SY_B!$CU356-1,"")</f>
        <v/>
      </c>
      <c r="K356" s="173" t="str">
        <f>IFERROR(Inv_SY_B!K387/Inv_SY_B!$CU356-1,"")</f>
        <v/>
      </c>
      <c r="L356" s="173" t="str">
        <f>IFERROR(Inv_SY_B!L387/Inv_SY_B!$CU356-1,"")</f>
        <v/>
      </c>
      <c r="M356" s="173" t="str">
        <f>IFERROR(Inv_SY_B!M387/Inv_SY_B!$CU356-1,"")</f>
        <v/>
      </c>
      <c r="N356" s="173" t="str">
        <f>IFERROR(Inv_SY_B!N387/Inv_SY_B!$CU356-1,"")</f>
        <v/>
      </c>
      <c r="O356" s="173" t="str">
        <f>IFERROR(Inv_SY_B!O387/Inv_SY_B!$CU356-1,"")</f>
        <v/>
      </c>
      <c r="P356" s="173" t="str">
        <f>IFERROR(Inv_SY_B!P387/Inv_SY_B!$CU356-1,"")</f>
        <v/>
      </c>
      <c r="Q356" s="173" t="str">
        <f>IFERROR(Inv_SY_B!Q387/Inv_SY_B!$CU356-1,"")</f>
        <v/>
      </c>
      <c r="R356" s="173" t="str">
        <f>IFERROR(Inv_SY_B!R387/Inv_SY_B!$CU356-1,"")</f>
        <v/>
      </c>
      <c r="S356" s="173" t="str">
        <f>IFERROR(Inv_SY_B!S387/Inv_SY_B!$CU356-1,"")</f>
        <v/>
      </c>
      <c r="T356" s="173" t="str">
        <f>IFERROR(Inv_SY_B!T387/Inv_SY_B!$CU356-1,"")</f>
        <v/>
      </c>
      <c r="U356" s="173" t="str">
        <f>IFERROR(Inv_SY_B!U387/Inv_SY_B!$CU356-1,"")</f>
        <v/>
      </c>
      <c r="V356" s="173" t="str">
        <f>IFERROR(Inv_SY_B!V387/Inv_SY_B!$CU356-1,"")</f>
        <v/>
      </c>
      <c r="W356" s="173" t="str">
        <f>IFERROR(Inv_SY_B!W387/Inv_SY_B!$CU356-1,"")</f>
        <v/>
      </c>
      <c r="X356" s="173" t="str">
        <f>IFERROR(Inv_SY_B!X387/Inv_SY_B!$CU356-1,"")</f>
        <v/>
      </c>
      <c r="Y356" s="173" t="str">
        <f>IFERROR(Inv_SY_B!Y387/Inv_SY_B!$CU356-1,"")</f>
        <v/>
      </c>
      <c r="Z356" s="173" t="str">
        <f>IFERROR(Inv_SY_B!Z387/Inv_SY_B!$CU356-1,"")</f>
        <v/>
      </c>
      <c r="AA356" s="173" t="str">
        <f>IFERROR(Inv_SY_B!AA387/Inv_SY_B!$CU356-1,"")</f>
        <v/>
      </c>
      <c r="AB356" s="173" t="str">
        <f>IFERROR(Inv_SY_B!AB387/Inv_SY_B!$CU356-1,"")</f>
        <v/>
      </c>
      <c r="AC356" s="173" t="str">
        <f>IFERROR(Inv_SY_B!AC387/Inv_SY_B!$CU356-1,"")</f>
        <v/>
      </c>
      <c r="AD356" s="173" t="str">
        <f>IFERROR(Inv_SY_B!AD387/Inv_SY_B!$CU356-1,"")</f>
        <v/>
      </c>
      <c r="AE356" s="173" t="str">
        <f>IFERROR(Inv_SY_B!AE387/Inv_SY_B!$CU356-1,"")</f>
        <v/>
      </c>
      <c r="AF356" s="173" t="str">
        <f>IFERROR(Inv_SY_B!AF387/Inv_SY_B!$CU356-1,"")</f>
        <v/>
      </c>
      <c r="AG356" s="173" t="str">
        <f>IFERROR(Inv_SY_B!AG387/Inv_SY_B!$CU356-1,"")</f>
        <v/>
      </c>
      <c r="AH356" s="173" t="str">
        <f>IFERROR(Inv_SY_B!AH387/Inv_SY_B!$CU356-1,"")</f>
        <v/>
      </c>
      <c r="AI356" s="173" t="str">
        <f>IFERROR(Inv_SY_B!AI387/Inv_SY_B!$CU356-1,"")</f>
        <v/>
      </c>
      <c r="AJ356" s="173" t="str">
        <f>IFERROR(Inv_SY_B!AJ387/Inv_SY_B!$CU356-1,"")</f>
        <v/>
      </c>
      <c r="AK356" s="173" t="str">
        <f>IFERROR(Inv_SY_B!AK387/Inv_SY_B!$CU356-1,"")</f>
        <v/>
      </c>
      <c r="AL356" s="173" t="str">
        <f>IFERROR(Inv_SY_B!AL387/Inv_SY_B!$CU356-1,"")</f>
        <v/>
      </c>
      <c r="AM356" s="173" t="str">
        <f>IFERROR(Inv_SY_B!AM387/Inv_SY_B!$CU356-1,"")</f>
        <v/>
      </c>
      <c r="AN356" s="173" t="str">
        <f>IFERROR(Inv_SY_B!AN387/Inv_SY_B!$CU356-1,"")</f>
        <v/>
      </c>
      <c r="AO356" s="173" t="str">
        <f>IFERROR(Inv_SY_B!AO387/Inv_SY_B!$CU356-1,"")</f>
        <v/>
      </c>
      <c r="AP356" s="173" t="str">
        <f>IFERROR(Inv_SY_B!AP387/Inv_SY_B!$CU356-1,"")</f>
        <v/>
      </c>
      <c r="AQ356" s="173" t="str">
        <f>IFERROR(Inv_SY_B!AQ387/Inv_SY_B!$CU356-1,"")</f>
        <v/>
      </c>
      <c r="AR356" s="173" t="str">
        <f>IFERROR(Inv_SY_B!AR387/Inv_SY_B!$CU356-1,"")</f>
        <v/>
      </c>
      <c r="AS356" s="173" t="str">
        <f>IFERROR(Inv_SY_B!AS387/Inv_SY_B!$CU356-1,"")</f>
        <v/>
      </c>
      <c r="AT356" s="173" t="str">
        <f>IFERROR(Inv_SY_B!AT387/Inv_SY_B!$CU356-1,"")</f>
        <v/>
      </c>
      <c r="AU356" s="173" t="str">
        <f>IFERROR(Inv_SY_B!AU387/Inv_SY_B!$CU356-1,"")</f>
        <v/>
      </c>
      <c r="AV356" s="173" t="str">
        <f>IFERROR(Inv_SY_B!AV387/Inv_SY_B!$CU356-1,"")</f>
        <v/>
      </c>
      <c r="AW356" s="173" t="str">
        <f>IFERROR(Inv_SY_B!AW387/Inv_SY_B!$CU356-1,"")</f>
        <v/>
      </c>
      <c r="AX356" s="173" t="str">
        <f>IFERROR(Inv_SY_B!AX387/Inv_SY_B!$CU356-1,"")</f>
        <v/>
      </c>
      <c r="AY356" s="173" t="str">
        <f>IFERROR(Inv_SY_B!AY387/Inv_SY_B!$CU356-1,"")</f>
        <v/>
      </c>
      <c r="AZ356" s="173" t="str">
        <f>IFERROR(Inv_SY_B!AZ387/Inv_SY_B!$CU356-1,"")</f>
        <v/>
      </c>
      <c r="BA356" s="173" t="str">
        <f>IFERROR(Inv_SY_B!BA387/Inv_SY_B!$CU356-1,"")</f>
        <v/>
      </c>
      <c r="BB356" s="173" t="str">
        <f>IFERROR(Inv_SY_B!BB387/Inv_SY_B!$CU356-1,"")</f>
        <v/>
      </c>
      <c r="BC356" s="173" t="str">
        <f>IFERROR(Inv_SY_B!BC387/Inv_SY_B!$CU356-1,"")</f>
        <v/>
      </c>
      <c r="BD356" s="173" t="str">
        <f>IFERROR(Inv_SY_B!BD387/Inv_SY_B!$CU356-1,"")</f>
        <v/>
      </c>
      <c r="BE356" s="173" t="str">
        <f>IFERROR(Inv_SY_B!BE387/Inv_SY_B!$CU356-1,"")</f>
        <v/>
      </c>
      <c r="BF356" s="173" t="str">
        <f>IFERROR(Inv_SY_B!BF387/Inv_SY_B!$CU356-1,"")</f>
        <v/>
      </c>
      <c r="BG356" s="173" t="str">
        <f>IFERROR(Inv_SY_B!BG387/Inv_SY_B!$CU356-1,"")</f>
        <v/>
      </c>
      <c r="BH356" s="173" t="str">
        <f>IFERROR(Inv_SY_B!BH387/Inv_SY_B!$CU356-1,"")</f>
        <v/>
      </c>
      <c r="BI356" s="173" t="str">
        <f>IFERROR(Inv_SY_B!BI387/Inv_SY_B!$CU356-1,"")</f>
        <v/>
      </c>
      <c r="BJ356" s="173" t="str">
        <f>IFERROR(Inv_SY_B!BJ387/Inv_SY_B!$CU356-1,"")</f>
        <v/>
      </c>
      <c r="BK356" s="173" t="str">
        <f>IFERROR(Inv_SY_B!BK387/Inv_SY_B!$CU356-1,"")</f>
        <v/>
      </c>
      <c r="BL356" s="173" t="str">
        <f>IFERROR(Inv_SY_B!BL387/Inv_SY_B!$CU356-1,"")</f>
        <v/>
      </c>
      <c r="BM356" s="173" t="str">
        <f>IFERROR(Inv_SY_B!BM387/Inv_SY_B!$CU356-1,"")</f>
        <v/>
      </c>
      <c r="BN356" s="173" t="str">
        <f>IFERROR(Inv_SY_B!BN387/Inv_SY_B!$CU356-1,"")</f>
        <v/>
      </c>
      <c r="BO356" s="173" t="str">
        <f>IFERROR(Inv_SY_B!BO387/Inv_SY_B!$CU356-1,"")</f>
        <v/>
      </c>
      <c r="BP356" s="173" t="str">
        <f>IFERROR(Inv_SY_B!BP387/Inv_SY_B!$CU356-1,"")</f>
        <v/>
      </c>
      <c r="BQ356" s="173" t="str">
        <f>IFERROR(Inv_SY_B!BQ387/Inv_SY_B!$CU356-1,"")</f>
        <v/>
      </c>
      <c r="BR356" s="173" t="str">
        <f>IFERROR(Inv_SY_B!BR387/Inv_SY_B!$CU356-1,"")</f>
        <v/>
      </c>
      <c r="BS356" s="173" t="str">
        <f>IFERROR(Inv_SY_B!BS387/Inv_SY_B!$CU356-1,"")</f>
        <v/>
      </c>
      <c r="BT356" s="173" t="str">
        <f>IFERROR(Inv_SY_B!BT387/Inv_SY_B!$CU356-1,"")</f>
        <v/>
      </c>
      <c r="BU356" s="173" t="str">
        <f>IFERROR(Inv_SY_B!BU387/Inv_SY_B!$CU356-1,"")</f>
        <v/>
      </c>
      <c r="BV356" s="173" t="str">
        <f>IFERROR(Inv_SY_B!BV387/Inv_SY_B!$CU356-1,"")</f>
        <v/>
      </c>
      <c r="BW356" s="173" t="str">
        <f>IFERROR(Inv_SY_B!BW387/Inv_SY_B!$CU356-1,"")</f>
        <v/>
      </c>
      <c r="BX356" s="173" t="str">
        <f>IFERROR(Inv_SY_B!BX387/Inv_SY_B!$CU356-1,"")</f>
        <v/>
      </c>
      <c r="BY356" s="173" t="str">
        <f>IFERROR(Inv_SY_B!BY387/Inv_SY_B!$CU356-1,"")</f>
        <v/>
      </c>
      <c r="BZ356" s="173" t="str">
        <f>IFERROR(Inv_SY_B!BZ387/Inv_SY_B!$CU356-1,"")</f>
        <v/>
      </c>
      <c r="CA356" s="173" t="str">
        <f>IFERROR(Inv_SY_B!CA387/Inv_SY_B!$CU356-1,"")</f>
        <v/>
      </c>
      <c r="CB356" s="173" t="str">
        <f>IFERROR(Inv_SY_B!CB387/Inv_SY_B!$CU356-1,"")</f>
        <v/>
      </c>
      <c r="CC356" s="173" t="str">
        <f>IFERROR(Inv_SY_B!CC387/Inv_SY_B!$CU356-1,"")</f>
        <v/>
      </c>
      <c r="CD356" s="173" t="str">
        <f>IFERROR(Inv_SY_B!CD387/Inv_SY_B!$CU356-1,"")</f>
        <v/>
      </c>
      <c r="CE356" s="173" t="str">
        <f>IFERROR(Inv_SY_B!CE387/Inv_SY_B!$CU356-1,"")</f>
        <v/>
      </c>
      <c r="CF356" s="173" t="str">
        <f>IFERROR(Inv_SY_B!CF387/Inv_SY_B!$CU356-1,"")</f>
        <v/>
      </c>
      <c r="CG356" s="173" t="str">
        <f>IFERROR(Inv_SY_B!CG387/Inv_SY_B!$CU356-1,"")</f>
        <v/>
      </c>
      <c r="CH356" s="173" t="str">
        <f>IFERROR(Inv_SY_B!CH387/Inv_SY_B!$CU356-1,"")</f>
        <v/>
      </c>
      <c r="CI356" s="173" t="str">
        <f>IFERROR(Inv_SY_B!CI387/Inv_SY_B!$CU356-1,"")</f>
        <v/>
      </c>
      <c r="CJ356" s="173" t="str">
        <f>IFERROR(Inv_SY_B!CJ387/Inv_SY_B!$CU356-1,"")</f>
        <v/>
      </c>
      <c r="CK356" s="173" t="str">
        <f>IFERROR(Inv_SY_B!CK387/Inv_SY_B!$CU356-1,"")</f>
        <v/>
      </c>
      <c r="CL356" s="173" t="str">
        <f>IFERROR(Inv_SY_B!CL387/Inv_SY_B!$CU356-1,"")</f>
        <v/>
      </c>
      <c r="CM356" s="173" t="str">
        <f>IFERROR(Inv_SY_B!CM387/Inv_SY_B!$CU356-1,"")</f>
        <v/>
      </c>
      <c r="CN356" s="173" t="str">
        <f>IFERROR(Inv_SY_B!CN387/Inv_SY_B!$CU356-1,"")</f>
        <v/>
      </c>
      <c r="CO356" s="173" t="str">
        <f>IFERROR(Inv_SY_B!CO387/Inv_SY_B!$CU356-1,"")</f>
        <v/>
      </c>
      <c r="CP356" s="173" t="str">
        <f>IFERROR(Inv_SY_B!CP387/Inv_SY_B!$CU356-1,"")</f>
        <v/>
      </c>
      <c r="CQ356" s="173" t="str">
        <f>IFERROR(Inv_SY_B!CQ387/Inv_SY_B!$CU356-1,"")</f>
        <v/>
      </c>
      <c r="CR356" s="173" t="str">
        <f>IFERROR(Inv_SY_B!CR387/Inv_SY_B!$CU356-1,"")</f>
        <v/>
      </c>
      <c r="CS356" s="173" t="str">
        <f>IFERROR(Inv_SY_B!CS387/Inv_SY_B!$CU356-1,"")</f>
        <v/>
      </c>
      <c r="CT356" s="173" t="str">
        <f>IFERROR(Inv_SY_B!CT387/Inv_SY_B!$CU356-1,"")</f>
        <v/>
      </c>
      <c r="CU356" s="173"/>
      <c r="CV356" s="173"/>
      <c r="CW356" s="173"/>
      <c r="CX356" s="173"/>
    </row>
    <row r="357" spans="2:102">
      <c r="B357" s="164">
        <f t="shared" si="6"/>
        <v>46049</v>
      </c>
      <c r="C357" s="173" t="str">
        <f>IFERROR(Inv_SY_B!C388/Inv_SY_B!$CU357-1,"")</f>
        <v/>
      </c>
      <c r="D357" s="173" t="str">
        <f>IFERROR(Inv_SY_B!D388/Inv_SY_B!$CU357-1,"")</f>
        <v/>
      </c>
      <c r="E357" s="173" t="str">
        <f>IFERROR(Inv_SY_B!E388/Inv_SY_B!$CU357-1,"")</f>
        <v/>
      </c>
      <c r="F357" s="173" t="str">
        <f>IFERROR(Inv_SY_B!F388/Inv_SY_B!$CU357-1,"")</f>
        <v/>
      </c>
      <c r="G357" s="173" t="str">
        <f>IFERROR(Inv_SY_B!G388/Inv_SY_B!$CU357-1,"")</f>
        <v/>
      </c>
      <c r="H357" s="173" t="str">
        <f>IFERROR(Inv_SY_B!H388/Inv_SY_B!$CU357-1,"")</f>
        <v/>
      </c>
      <c r="I357" s="173" t="str">
        <f>IFERROR(Inv_SY_B!I388/Inv_SY_B!$CU357-1,"")</f>
        <v/>
      </c>
      <c r="J357" s="173" t="str">
        <f>IFERROR(Inv_SY_B!J388/Inv_SY_B!$CU357-1,"")</f>
        <v/>
      </c>
      <c r="K357" s="173" t="str">
        <f>IFERROR(Inv_SY_B!K388/Inv_SY_B!$CU357-1,"")</f>
        <v/>
      </c>
      <c r="L357" s="173" t="str">
        <f>IFERROR(Inv_SY_B!L388/Inv_SY_B!$CU357-1,"")</f>
        <v/>
      </c>
      <c r="M357" s="173" t="str">
        <f>IFERROR(Inv_SY_B!M388/Inv_SY_B!$CU357-1,"")</f>
        <v/>
      </c>
      <c r="N357" s="173" t="str">
        <f>IFERROR(Inv_SY_B!N388/Inv_SY_B!$CU357-1,"")</f>
        <v/>
      </c>
      <c r="O357" s="173" t="str">
        <f>IFERROR(Inv_SY_B!O388/Inv_SY_B!$CU357-1,"")</f>
        <v/>
      </c>
      <c r="P357" s="173" t="str">
        <f>IFERROR(Inv_SY_B!P388/Inv_SY_B!$CU357-1,"")</f>
        <v/>
      </c>
      <c r="Q357" s="173" t="str">
        <f>IFERROR(Inv_SY_B!Q388/Inv_SY_B!$CU357-1,"")</f>
        <v/>
      </c>
      <c r="R357" s="173" t="str">
        <f>IFERROR(Inv_SY_B!R388/Inv_SY_B!$CU357-1,"")</f>
        <v/>
      </c>
      <c r="S357" s="173" t="str">
        <f>IFERROR(Inv_SY_B!S388/Inv_SY_B!$CU357-1,"")</f>
        <v/>
      </c>
      <c r="T357" s="173" t="str">
        <f>IFERROR(Inv_SY_B!T388/Inv_SY_B!$CU357-1,"")</f>
        <v/>
      </c>
      <c r="U357" s="173" t="str">
        <f>IFERROR(Inv_SY_B!U388/Inv_SY_B!$CU357-1,"")</f>
        <v/>
      </c>
      <c r="V357" s="173" t="str">
        <f>IFERROR(Inv_SY_B!V388/Inv_SY_B!$CU357-1,"")</f>
        <v/>
      </c>
      <c r="W357" s="173" t="str">
        <f>IFERROR(Inv_SY_B!W388/Inv_SY_B!$CU357-1,"")</f>
        <v/>
      </c>
      <c r="X357" s="173" t="str">
        <f>IFERROR(Inv_SY_B!X388/Inv_SY_B!$CU357-1,"")</f>
        <v/>
      </c>
      <c r="Y357" s="173" t="str">
        <f>IFERROR(Inv_SY_B!Y388/Inv_SY_B!$CU357-1,"")</f>
        <v/>
      </c>
      <c r="Z357" s="173" t="str">
        <f>IFERROR(Inv_SY_B!Z388/Inv_SY_B!$CU357-1,"")</f>
        <v/>
      </c>
      <c r="AA357" s="173" t="str">
        <f>IFERROR(Inv_SY_B!AA388/Inv_SY_B!$CU357-1,"")</f>
        <v/>
      </c>
      <c r="AB357" s="173" t="str">
        <f>IFERROR(Inv_SY_B!AB388/Inv_SY_B!$CU357-1,"")</f>
        <v/>
      </c>
      <c r="AC357" s="173" t="str">
        <f>IFERROR(Inv_SY_B!AC388/Inv_SY_B!$CU357-1,"")</f>
        <v/>
      </c>
      <c r="AD357" s="173" t="str">
        <f>IFERROR(Inv_SY_B!AD388/Inv_SY_B!$CU357-1,"")</f>
        <v/>
      </c>
      <c r="AE357" s="173" t="str">
        <f>IFERROR(Inv_SY_B!AE388/Inv_SY_B!$CU357-1,"")</f>
        <v/>
      </c>
      <c r="AF357" s="173" t="str">
        <f>IFERROR(Inv_SY_B!AF388/Inv_SY_B!$CU357-1,"")</f>
        <v/>
      </c>
      <c r="AG357" s="173" t="str">
        <f>IFERROR(Inv_SY_B!AG388/Inv_SY_B!$CU357-1,"")</f>
        <v/>
      </c>
      <c r="AH357" s="173" t="str">
        <f>IFERROR(Inv_SY_B!AH388/Inv_SY_B!$CU357-1,"")</f>
        <v/>
      </c>
      <c r="AI357" s="173" t="str">
        <f>IFERROR(Inv_SY_B!AI388/Inv_SY_B!$CU357-1,"")</f>
        <v/>
      </c>
      <c r="AJ357" s="173" t="str">
        <f>IFERROR(Inv_SY_B!AJ388/Inv_SY_B!$CU357-1,"")</f>
        <v/>
      </c>
      <c r="AK357" s="173" t="str">
        <f>IFERROR(Inv_SY_B!AK388/Inv_SY_B!$CU357-1,"")</f>
        <v/>
      </c>
      <c r="AL357" s="173" t="str">
        <f>IFERROR(Inv_SY_B!AL388/Inv_SY_B!$CU357-1,"")</f>
        <v/>
      </c>
      <c r="AM357" s="173" t="str">
        <f>IFERROR(Inv_SY_B!AM388/Inv_SY_B!$CU357-1,"")</f>
        <v/>
      </c>
      <c r="AN357" s="173" t="str">
        <f>IFERROR(Inv_SY_B!AN388/Inv_SY_B!$CU357-1,"")</f>
        <v/>
      </c>
      <c r="AO357" s="173" t="str">
        <f>IFERROR(Inv_SY_B!AO388/Inv_SY_B!$CU357-1,"")</f>
        <v/>
      </c>
      <c r="AP357" s="173" t="str">
        <f>IFERROR(Inv_SY_B!AP388/Inv_SY_B!$CU357-1,"")</f>
        <v/>
      </c>
      <c r="AQ357" s="173" t="str">
        <f>IFERROR(Inv_SY_B!AQ388/Inv_SY_B!$CU357-1,"")</f>
        <v/>
      </c>
      <c r="AR357" s="173" t="str">
        <f>IFERROR(Inv_SY_B!AR388/Inv_SY_B!$CU357-1,"")</f>
        <v/>
      </c>
      <c r="AS357" s="173" t="str">
        <f>IFERROR(Inv_SY_B!AS388/Inv_SY_B!$CU357-1,"")</f>
        <v/>
      </c>
      <c r="AT357" s="173" t="str">
        <f>IFERROR(Inv_SY_B!AT388/Inv_SY_B!$CU357-1,"")</f>
        <v/>
      </c>
      <c r="AU357" s="173" t="str">
        <f>IFERROR(Inv_SY_B!AU388/Inv_SY_B!$CU357-1,"")</f>
        <v/>
      </c>
      <c r="AV357" s="173" t="str">
        <f>IFERROR(Inv_SY_B!AV388/Inv_SY_B!$CU357-1,"")</f>
        <v/>
      </c>
      <c r="AW357" s="173" t="str">
        <f>IFERROR(Inv_SY_B!AW388/Inv_SY_B!$CU357-1,"")</f>
        <v/>
      </c>
      <c r="AX357" s="173" t="str">
        <f>IFERROR(Inv_SY_B!AX388/Inv_SY_B!$CU357-1,"")</f>
        <v/>
      </c>
      <c r="AY357" s="173" t="str">
        <f>IFERROR(Inv_SY_B!AY388/Inv_SY_B!$CU357-1,"")</f>
        <v/>
      </c>
      <c r="AZ357" s="173" t="str">
        <f>IFERROR(Inv_SY_B!AZ388/Inv_SY_B!$CU357-1,"")</f>
        <v/>
      </c>
      <c r="BA357" s="173" t="str">
        <f>IFERROR(Inv_SY_B!BA388/Inv_SY_B!$CU357-1,"")</f>
        <v/>
      </c>
      <c r="BB357" s="173" t="str">
        <f>IFERROR(Inv_SY_B!BB388/Inv_SY_B!$CU357-1,"")</f>
        <v/>
      </c>
      <c r="BC357" s="173" t="str">
        <f>IFERROR(Inv_SY_B!BC388/Inv_SY_B!$CU357-1,"")</f>
        <v/>
      </c>
      <c r="BD357" s="173" t="str">
        <f>IFERROR(Inv_SY_B!BD388/Inv_SY_B!$CU357-1,"")</f>
        <v/>
      </c>
      <c r="BE357" s="173" t="str">
        <f>IFERROR(Inv_SY_B!BE388/Inv_SY_B!$CU357-1,"")</f>
        <v/>
      </c>
      <c r="BF357" s="173" t="str">
        <f>IFERROR(Inv_SY_B!BF388/Inv_SY_B!$CU357-1,"")</f>
        <v/>
      </c>
      <c r="BG357" s="173" t="str">
        <f>IFERROR(Inv_SY_B!BG388/Inv_SY_B!$CU357-1,"")</f>
        <v/>
      </c>
      <c r="BH357" s="173" t="str">
        <f>IFERROR(Inv_SY_B!BH388/Inv_SY_B!$CU357-1,"")</f>
        <v/>
      </c>
      <c r="BI357" s="173" t="str">
        <f>IFERROR(Inv_SY_B!BI388/Inv_SY_B!$CU357-1,"")</f>
        <v/>
      </c>
      <c r="BJ357" s="173" t="str">
        <f>IFERROR(Inv_SY_B!BJ388/Inv_SY_B!$CU357-1,"")</f>
        <v/>
      </c>
      <c r="BK357" s="173" t="str">
        <f>IFERROR(Inv_SY_B!BK388/Inv_SY_B!$CU357-1,"")</f>
        <v/>
      </c>
      <c r="BL357" s="173" t="str">
        <f>IFERROR(Inv_SY_B!BL388/Inv_SY_B!$CU357-1,"")</f>
        <v/>
      </c>
      <c r="BM357" s="173" t="str">
        <f>IFERROR(Inv_SY_B!BM388/Inv_SY_B!$CU357-1,"")</f>
        <v/>
      </c>
      <c r="BN357" s="173" t="str">
        <f>IFERROR(Inv_SY_B!BN388/Inv_SY_B!$CU357-1,"")</f>
        <v/>
      </c>
      <c r="BO357" s="173" t="str">
        <f>IFERROR(Inv_SY_B!BO388/Inv_SY_B!$CU357-1,"")</f>
        <v/>
      </c>
      <c r="BP357" s="173" t="str">
        <f>IFERROR(Inv_SY_B!BP388/Inv_SY_B!$CU357-1,"")</f>
        <v/>
      </c>
      <c r="BQ357" s="173" t="str">
        <f>IFERROR(Inv_SY_B!BQ388/Inv_SY_B!$CU357-1,"")</f>
        <v/>
      </c>
      <c r="BR357" s="173" t="str">
        <f>IFERROR(Inv_SY_B!BR388/Inv_SY_B!$CU357-1,"")</f>
        <v/>
      </c>
      <c r="BS357" s="173" t="str">
        <f>IFERROR(Inv_SY_B!BS388/Inv_SY_B!$CU357-1,"")</f>
        <v/>
      </c>
      <c r="BT357" s="173" t="str">
        <f>IFERROR(Inv_SY_B!BT388/Inv_SY_B!$CU357-1,"")</f>
        <v/>
      </c>
      <c r="BU357" s="173" t="str">
        <f>IFERROR(Inv_SY_B!BU388/Inv_SY_B!$CU357-1,"")</f>
        <v/>
      </c>
      <c r="BV357" s="173" t="str">
        <f>IFERROR(Inv_SY_B!BV388/Inv_SY_B!$CU357-1,"")</f>
        <v/>
      </c>
      <c r="BW357" s="173" t="str">
        <f>IFERROR(Inv_SY_B!BW388/Inv_SY_B!$CU357-1,"")</f>
        <v/>
      </c>
      <c r="BX357" s="173" t="str">
        <f>IFERROR(Inv_SY_B!BX388/Inv_SY_B!$CU357-1,"")</f>
        <v/>
      </c>
      <c r="BY357" s="173" t="str">
        <f>IFERROR(Inv_SY_B!BY388/Inv_SY_B!$CU357-1,"")</f>
        <v/>
      </c>
      <c r="BZ357" s="173" t="str">
        <f>IFERROR(Inv_SY_B!BZ388/Inv_SY_B!$CU357-1,"")</f>
        <v/>
      </c>
      <c r="CA357" s="173" t="str">
        <f>IFERROR(Inv_SY_B!CA388/Inv_SY_B!$CU357-1,"")</f>
        <v/>
      </c>
      <c r="CB357" s="173" t="str">
        <f>IFERROR(Inv_SY_B!CB388/Inv_SY_B!$CU357-1,"")</f>
        <v/>
      </c>
      <c r="CC357" s="173" t="str">
        <f>IFERROR(Inv_SY_B!CC388/Inv_SY_B!$CU357-1,"")</f>
        <v/>
      </c>
      <c r="CD357" s="173" t="str">
        <f>IFERROR(Inv_SY_B!CD388/Inv_SY_B!$CU357-1,"")</f>
        <v/>
      </c>
      <c r="CE357" s="173" t="str">
        <f>IFERROR(Inv_SY_B!CE388/Inv_SY_B!$CU357-1,"")</f>
        <v/>
      </c>
      <c r="CF357" s="173" t="str">
        <f>IFERROR(Inv_SY_B!CF388/Inv_SY_B!$CU357-1,"")</f>
        <v/>
      </c>
      <c r="CG357" s="173" t="str">
        <f>IFERROR(Inv_SY_B!CG388/Inv_SY_B!$CU357-1,"")</f>
        <v/>
      </c>
      <c r="CH357" s="173" t="str">
        <f>IFERROR(Inv_SY_B!CH388/Inv_SY_B!$CU357-1,"")</f>
        <v/>
      </c>
      <c r="CI357" s="173" t="str">
        <f>IFERROR(Inv_SY_B!CI388/Inv_SY_B!$CU357-1,"")</f>
        <v/>
      </c>
      <c r="CJ357" s="173" t="str">
        <f>IFERROR(Inv_SY_B!CJ388/Inv_SY_B!$CU357-1,"")</f>
        <v/>
      </c>
      <c r="CK357" s="173" t="str">
        <f>IFERROR(Inv_SY_B!CK388/Inv_SY_B!$CU357-1,"")</f>
        <v/>
      </c>
      <c r="CL357" s="173" t="str">
        <f>IFERROR(Inv_SY_B!CL388/Inv_SY_B!$CU357-1,"")</f>
        <v/>
      </c>
      <c r="CM357" s="173" t="str">
        <f>IFERROR(Inv_SY_B!CM388/Inv_SY_B!$CU357-1,"")</f>
        <v/>
      </c>
      <c r="CN357" s="173" t="str">
        <f>IFERROR(Inv_SY_B!CN388/Inv_SY_B!$CU357-1,"")</f>
        <v/>
      </c>
      <c r="CO357" s="173" t="str">
        <f>IFERROR(Inv_SY_B!CO388/Inv_SY_B!$CU357-1,"")</f>
        <v/>
      </c>
      <c r="CP357" s="173" t="str">
        <f>IFERROR(Inv_SY_B!CP388/Inv_SY_B!$CU357-1,"")</f>
        <v/>
      </c>
      <c r="CQ357" s="173" t="str">
        <f>IFERROR(Inv_SY_B!CQ388/Inv_SY_B!$CU357-1,"")</f>
        <v/>
      </c>
      <c r="CR357" s="173" t="str">
        <f>IFERROR(Inv_SY_B!CR388/Inv_SY_B!$CU357-1,"")</f>
        <v/>
      </c>
      <c r="CS357" s="173" t="str">
        <f>IFERROR(Inv_SY_B!CS388/Inv_SY_B!$CU357-1,"")</f>
        <v/>
      </c>
      <c r="CT357" s="173" t="str">
        <f>IFERROR(Inv_SY_B!CT388/Inv_SY_B!$CU357-1,"")</f>
        <v/>
      </c>
      <c r="CU357" s="173"/>
      <c r="CV357" s="173"/>
      <c r="CW357" s="173"/>
      <c r="CX357" s="173"/>
    </row>
    <row r="358" spans="2:102">
      <c r="B358" s="164">
        <f t="shared" si="6"/>
        <v>46050</v>
      </c>
      <c r="C358" s="173" t="str">
        <f>IFERROR(Inv_SY_B!C389/Inv_SY_B!$CU358-1,"")</f>
        <v/>
      </c>
      <c r="D358" s="173" t="str">
        <f>IFERROR(Inv_SY_B!D389/Inv_SY_B!$CU358-1,"")</f>
        <v/>
      </c>
      <c r="E358" s="173" t="str">
        <f>IFERROR(Inv_SY_B!E389/Inv_SY_B!$CU358-1,"")</f>
        <v/>
      </c>
      <c r="F358" s="173" t="str">
        <f>IFERROR(Inv_SY_B!F389/Inv_SY_B!$CU358-1,"")</f>
        <v/>
      </c>
      <c r="G358" s="173" t="str">
        <f>IFERROR(Inv_SY_B!G389/Inv_SY_B!$CU358-1,"")</f>
        <v/>
      </c>
      <c r="H358" s="173" t="str">
        <f>IFERROR(Inv_SY_B!H389/Inv_SY_B!$CU358-1,"")</f>
        <v/>
      </c>
      <c r="I358" s="173" t="str">
        <f>IFERROR(Inv_SY_B!I389/Inv_SY_B!$CU358-1,"")</f>
        <v/>
      </c>
      <c r="J358" s="173" t="str">
        <f>IFERROR(Inv_SY_B!J389/Inv_SY_B!$CU358-1,"")</f>
        <v/>
      </c>
      <c r="K358" s="173" t="str">
        <f>IFERROR(Inv_SY_B!K389/Inv_SY_B!$CU358-1,"")</f>
        <v/>
      </c>
      <c r="L358" s="173" t="str">
        <f>IFERROR(Inv_SY_B!L389/Inv_SY_B!$CU358-1,"")</f>
        <v/>
      </c>
      <c r="M358" s="173" t="str">
        <f>IFERROR(Inv_SY_B!M389/Inv_SY_B!$CU358-1,"")</f>
        <v/>
      </c>
      <c r="N358" s="173" t="str">
        <f>IFERROR(Inv_SY_B!N389/Inv_SY_B!$CU358-1,"")</f>
        <v/>
      </c>
      <c r="O358" s="173" t="str">
        <f>IFERROR(Inv_SY_B!O389/Inv_SY_B!$CU358-1,"")</f>
        <v/>
      </c>
      <c r="P358" s="173" t="str">
        <f>IFERROR(Inv_SY_B!P389/Inv_SY_B!$CU358-1,"")</f>
        <v/>
      </c>
      <c r="Q358" s="173" t="str">
        <f>IFERROR(Inv_SY_B!Q389/Inv_SY_B!$CU358-1,"")</f>
        <v/>
      </c>
      <c r="R358" s="173" t="str">
        <f>IFERROR(Inv_SY_B!R389/Inv_SY_B!$CU358-1,"")</f>
        <v/>
      </c>
      <c r="S358" s="173" t="str">
        <f>IFERROR(Inv_SY_B!S389/Inv_SY_B!$CU358-1,"")</f>
        <v/>
      </c>
      <c r="T358" s="173" t="str">
        <f>IFERROR(Inv_SY_B!T389/Inv_SY_B!$CU358-1,"")</f>
        <v/>
      </c>
      <c r="U358" s="173" t="str">
        <f>IFERROR(Inv_SY_B!U389/Inv_SY_B!$CU358-1,"")</f>
        <v/>
      </c>
      <c r="V358" s="173" t="str">
        <f>IFERROR(Inv_SY_B!V389/Inv_SY_B!$CU358-1,"")</f>
        <v/>
      </c>
      <c r="W358" s="173" t="str">
        <f>IFERROR(Inv_SY_B!W389/Inv_SY_B!$CU358-1,"")</f>
        <v/>
      </c>
      <c r="X358" s="173" t="str">
        <f>IFERROR(Inv_SY_B!X389/Inv_SY_B!$CU358-1,"")</f>
        <v/>
      </c>
      <c r="Y358" s="173" t="str">
        <f>IFERROR(Inv_SY_B!Y389/Inv_SY_B!$CU358-1,"")</f>
        <v/>
      </c>
      <c r="Z358" s="173" t="str">
        <f>IFERROR(Inv_SY_B!Z389/Inv_SY_B!$CU358-1,"")</f>
        <v/>
      </c>
      <c r="AA358" s="173" t="str">
        <f>IFERROR(Inv_SY_B!AA389/Inv_SY_B!$CU358-1,"")</f>
        <v/>
      </c>
      <c r="AB358" s="173" t="str">
        <f>IFERROR(Inv_SY_B!AB389/Inv_SY_B!$CU358-1,"")</f>
        <v/>
      </c>
      <c r="AC358" s="173" t="str">
        <f>IFERROR(Inv_SY_B!AC389/Inv_SY_B!$CU358-1,"")</f>
        <v/>
      </c>
      <c r="AD358" s="173" t="str">
        <f>IFERROR(Inv_SY_B!AD389/Inv_SY_B!$CU358-1,"")</f>
        <v/>
      </c>
      <c r="AE358" s="173" t="str">
        <f>IFERROR(Inv_SY_B!AE389/Inv_SY_B!$CU358-1,"")</f>
        <v/>
      </c>
      <c r="AF358" s="173" t="str">
        <f>IFERROR(Inv_SY_B!AF389/Inv_SY_B!$CU358-1,"")</f>
        <v/>
      </c>
      <c r="AG358" s="173" t="str">
        <f>IFERROR(Inv_SY_B!AG389/Inv_SY_B!$CU358-1,"")</f>
        <v/>
      </c>
      <c r="AH358" s="173" t="str">
        <f>IFERROR(Inv_SY_B!AH389/Inv_SY_B!$CU358-1,"")</f>
        <v/>
      </c>
      <c r="AI358" s="173" t="str">
        <f>IFERROR(Inv_SY_B!AI389/Inv_SY_B!$CU358-1,"")</f>
        <v/>
      </c>
      <c r="AJ358" s="173" t="str">
        <f>IFERROR(Inv_SY_B!AJ389/Inv_SY_B!$CU358-1,"")</f>
        <v/>
      </c>
      <c r="AK358" s="173" t="str">
        <f>IFERROR(Inv_SY_B!AK389/Inv_SY_B!$CU358-1,"")</f>
        <v/>
      </c>
      <c r="AL358" s="173" t="str">
        <f>IFERROR(Inv_SY_B!AL389/Inv_SY_B!$CU358-1,"")</f>
        <v/>
      </c>
      <c r="AM358" s="173" t="str">
        <f>IFERROR(Inv_SY_B!AM389/Inv_SY_B!$CU358-1,"")</f>
        <v/>
      </c>
      <c r="AN358" s="173" t="str">
        <f>IFERROR(Inv_SY_B!AN389/Inv_SY_B!$CU358-1,"")</f>
        <v/>
      </c>
      <c r="AO358" s="173" t="str">
        <f>IFERROR(Inv_SY_B!AO389/Inv_SY_B!$CU358-1,"")</f>
        <v/>
      </c>
      <c r="AP358" s="173" t="str">
        <f>IFERROR(Inv_SY_B!AP389/Inv_SY_B!$CU358-1,"")</f>
        <v/>
      </c>
      <c r="AQ358" s="173" t="str">
        <f>IFERROR(Inv_SY_B!AQ389/Inv_SY_B!$CU358-1,"")</f>
        <v/>
      </c>
      <c r="AR358" s="173" t="str">
        <f>IFERROR(Inv_SY_B!AR389/Inv_SY_B!$CU358-1,"")</f>
        <v/>
      </c>
      <c r="AS358" s="173" t="str">
        <f>IFERROR(Inv_SY_B!AS389/Inv_SY_B!$CU358-1,"")</f>
        <v/>
      </c>
      <c r="AT358" s="173" t="str">
        <f>IFERROR(Inv_SY_B!AT389/Inv_SY_B!$CU358-1,"")</f>
        <v/>
      </c>
      <c r="AU358" s="173" t="str">
        <f>IFERROR(Inv_SY_B!AU389/Inv_SY_B!$CU358-1,"")</f>
        <v/>
      </c>
      <c r="AV358" s="173" t="str">
        <f>IFERROR(Inv_SY_B!AV389/Inv_SY_B!$CU358-1,"")</f>
        <v/>
      </c>
      <c r="AW358" s="173" t="str">
        <f>IFERROR(Inv_SY_B!AW389/Inv_SY_B!$CU358-1,"")</f>
        <v/>
      </c>
      <c r="AX358" s="173" t="str">
        <f>IFERROR(Inv_SY_B!AX389/Inv_SY_B!$CU358-1,"")</f>
        <v/>
      </c>
      <c r="AY358" s="173" t="str">
        <f>IFERROR(Inv_SY_B!AY389/Inv_SY_B!$CU358-1,"")</f>
        <v/>
      </c>
      <c r="AZ358" s="173" t="str">
        <f>IFERROR(Inv_SY_B!AZ389/Inv_SY_B!$CU358-1,"")</f>
        <v/>
      </c>
      <c r="BA358" s="173" t="str">
        <f>IFERROR(Inv_SY_B!BA389/Inv_SY_B!$CU358-1,"")</f>
        <v/>
      </c>
      <c r="BB358" s="173" t="str">
        <f>IFERROR(Inv_SY_B!BB389/Inv_SY_B!$CU358-1,"")</f>
        <v/>
      </c>
      <c r="BC358" s="173" t="str">
        <f>IFERROR(Inv_SY_B!BC389/Inv_SY_B!$CU358-1,"")</f>
        <v/>
      </c>
      <c r="BD358" s="173" t="str">
        <f>IFERROR(Inv_SY_B!BD389/Inv_SY_B!$CU358-1,"")</f>
        <v/>
      </c>
      <c r="BE358" s="173" t="str">
        <f>IFERROR(Inv_SY_B!BE389/Inv_SY_B!$CU358-1,"")</f>
        <v/>
      </c>
      <c r="BF358" s="173" t="str">
        <f>IFERROR(Inv_SY_B!BF389/Inv_SY_B!$CU358-1,"")</f>
        <v/>
      </c>
      <c r="BG358" s="173" t="str">
        <f>IFERROR(Inv_SY_B!BG389/Inv_SY_B!$CU358-1,"")</f>
        <v/>
      </c>
      <c r="BH358" s="173" t="str">
        <f>IFERROR(Inv_SY_B!BH389/Inv_SY_B!$CU358-1,"")</f>
        <v/>
      </c>
      <c r="BI358" s="173" t="str">
        <f>IFERROR(Inv_SY_B!BI389/Inv_SY_B!$CU358-1,"")</f>
        <v/>
      </c>
      <c r="BJ358" s="173" t="str">
        <f>IFERROR(Inv_SY_B!BJ389/Inv_SY_B!$CU358-1,"")</f>
        <v/>
      </c>
      <c r="BK358" s="173" t="str">
        <f>IFERROR(Inv_SY_B!BK389/Inv_SY_B!$CU358-1,"")</f>
        <v/>
      </c>
      <c r="BL358" s="173" t="str">
        <f>IFERROR(Inv_SY_B!BL389/Inv_SY_B!$CU358-1,"")</f>
        <v/>
      </c>
      <c r="BM358" s="173" t="str">
        <f>IFERROR(Inv_SY_B!BM389/Inv_SY_B!$CU358-1,"")</f>
        <v/>
      </c>
      <c r="BN358" s="173" t="str">
        <f>IFERROR(Inv_SY_B!BN389/Inv_SY_B!$CU358-1,"")</f>
        <v/>
      </c>
      <c r="BO358" s="173" t="str">
        <f>IFERROR(Inv_SY_B!BO389/Inv_SY_B!$CU358-1,"")</f>
        <v/>
      </c>
      <c r="BP358" s="173" t="str">
        <f>IFERROR(Inv_SY_B!BP389/Inv_SY_B!$CU358-1,"")</f>
        <v/>
      </c>
      <c r="BQ358" s="173" t="str">
        <f>IFERROR(Inv_SY_B!BQ389/Inv_SY_B!$CU358-1,"")</f>
        <v/>
      </c>
      <c r="BR358" s="173" t="str">
        <f>IFERROR(Inv_SY_B!BR389/Inv_SY_B!$CU358-1,"")</f>
        <v/>
      </c>
      <c r="BS358" s="173" t="str">
        <f>IFERROR(Inv_SY_B!BS389/Inv_SY_B!$CU358-1,"")</f>
        <v/>
      </c>
      <c r="BT358" s="173" t="str">
        <f>IFERROR(Inv_SY_B!BT389/Inv_SY_B!$CU358-1,"")</f>
        <v/>
      </c>
      <c r="BU358" s="173" t="str">
        <f>IFERROR(Inv_SY_B!BU389/Inv_SY_B!$CU358-1,"")</f>
        <v/>
      </c>
      <c r="BV358" s="173" t="str">
        <f>IFERROR(Inv_SY_B!BV389/Inv_SY_B!$CU358-1,"")</f>
        <v/>
      </c>
      <c r="BW358" s="173" t="str">
        <f>IFERROR(Inv_SY_B!BW389/Inv_SY_B!$CU358-1,"")</f>
        <v/>
      </c>
      <c r="BX358" s="173" t="str">
        <f>IFERROR(Inv_SY_B!BX389/Inv_SY_B!$CU358-1,"")</f>
        <v/>
      </c>
      <c r="BY358" s="173" t="str">
        <f>IFERROR(Inv_SY_B!BY389/Inv_SY_B!$CU358-1,"")</f>
        <v/>
      </c>
      <c r="BZ358" s="173" t="str">
        <f>IFERROR(Inv_SY_B!BZ389/Inv_SY_B!$CU358-1,"")</f>
        <v/>
      </c>
      <c r="CA358" s="173" t="str">
        <f>IFERROR(Inv_SY_B!CA389/Inv_SY_B!$CU358-1,"")</f>
        <v/>
      </c>
      <c r="CB358" s="173" t="str">
        <f>IFERROR(Inv_SY_B!CB389/Inv_SY_B!$CU358-1,"")</f>
        <v/>
      </c>
      <c r="CC358" s="173" t="str">
        <f>IFERROR(Inv_SY_B!CC389/Inv_SY_B!$CU358-1,"")</f>
        <v/>
      </c>
      <c r="CD358" s="173" t="str">
        <f>IFERROR(Inv_SY_B!CD389/Inv_SY_B!$CU358-1,"")</f>
        <v/>
      </c>
      <c r="CE358" s="173" t="str">
        <f>IFERROR(Inv_SY_B!CE389/Inv_SY_B!$CU358-1,"")</f>
        <v/>
      </c>
      <c r="CF358" s="173" t="str">
        <f>IFERROR(Inv_SY_B!CF389/Inv_SY_B!$CU358-1,"")</f>
        <v/>
      </c>
      <c r="CG358" s="173" t="str">
        <f>IFERROR(Inv_SY_B!CG389/Inv_SY_B!$CU358-1,"")</f>
        <v/>
      </c>
      <c r="CH358" s="173" t="str">
        <f>IFERROR(Inv_SY_B!CH389/Inv_SY_B!$CU358-1,"")</f>
        <v/>
      </c>
      <c r="CI358" s="173" t="str">
        <f>IFERROR(Inv_SY_B!CI389/Inv_SY_B!$CU358-1,"")</f>
        <v/>
      </c>
      <c r="CJ358" s="173" t="str">
        <f>IFERROR(Inv_SY_B!CJ389/Inv_SY_B!$CU358-1,"")</f>
        <v/>
      </c>
      <c r="CK358" s="173" t="str">
        <f>IFERROR(Inv_SY_B!CK389/Inv_SY_B!$CU358-1,"")</f>
        <v/>
      </c>
      <c r="CL358" s="173" t="str">
        <f>IFERROR(Inv_SY_B!CL389/Inv_SY_B!$CU358-1,"")</f>
        <v/>
      </c>
      <c r="CM358" s="173" t="str">
        <f>IFERROR(Inv_SY_B!CM389/Inv_SY_B!$CU358-1,"")</f>
        <v/>
      </c>
      <c r="CN358" s="173" t="str">
        <f>IFERROR(Inv_SY_B!CN389/Inv_SY_B!$CU358-1,"")</f>
        <v/>
      </c>
      <c r="CO358" s="173" t="str">
        <f>IFERROR(Inv_SY_B!CO389/Inv_SY_B!$CU358-1,"")</f>
        <v/>
      </c>
      <c r="CP358" s="173" t="str">
        <f>IFERROR(Inv_SY_B!CP389/Inv_SY_B!$CU358-1,"")</f>
        <v/>
      </c>
      <c r="CQ358" s="173" t="str">
        <f>IFERROR(Inv_SY_B!CQ389/Inv_SY_B!$CU358-1,"")</f>
        <v/>
      </c>
      <c r="CR358" s="173" t="str">
        <f>IFERROR(Inv_SY_B!CR389/Inv_SY_B!$CU358-1,"")</f>
        <v/>
      </c>
      <c r="CS358" s="173" t="str">
        <f>IFERROR(Inv_SY_B!CS389/Inv_SY_B!$CU358-1,"")</f>
        <v/>
      </c>
      <c r="CT358" s="173" t="str">
        <f>IFERROR(Inv_SY_B!CT389/Inv_SY_B!$CU358-1,"")</f>
        <v/>
      </c>
      <c r="CU358" s="173"/>
      <c r="CV358" s="173"/>
      <c r="CW358" s="173"/>
      <c r="CX358" s="173"/>
    </row>
    <row r="359" spans="2:102">
      <c r="B359" s="164">
        <f t="shared" si="6"/>
        <v>46051</v>
      </c>
      <c r="C359" s="173" t="str">
        <f>IFERROR(Inv_SY_B!C390/Inv_SY_B!$CU359-1,"")</f>
        <v/>
      </c>
      <c r="D359" s="173" t="str">
        <f>IFERROR(Inv_SY_B!D390/Inv_SY_B!$CU359-1,"")</f>
        <v/>
      </c>
      <c r="E359" s="173" t="str">
        <f>IFERROR(Inv_SY_B!E390/Inv_SY_B!$CU359-1,"")</f>
        <v/>
      </c>
      <c r="F359" s="173" t="str">
        <f>IFERROR(Inv_SY_B!F390/Inv_SY_B!$CU359-1,"")</f>
        <v/>
      </c>
      <c r="G359" s="173" t="str">
        <f>IFERROR(Inv_SY_B!G390/Inv_SY_B!$CU359-1,"")</f>
        <v/>
      </c>
      <c r="H359" s="173" t="str">
        <f>IFERROR(Inv_SY_B!H390/Inv_SY_B!$CU359-1,"")</f>
        <v/>
      </c>
      <c r="I359" s="173" t="str">
        <f>IFERROR(Inv_SY_B!I390/Inv_SY_B!$CU359-1,"")</f>
        <v/>
      </c>
      <c r="J359" s="173" t="str">
        <f>IFERROR(Inv_SY_B!J390/Inv_SY_B!$CU359-1,"")</f>
        <v/>
      </c>
      <c r="K359" s="173" t="str">
        <f>IFERROR(Inv_SY_B!K390/Inv_SY_B!$CU359-1,"")</f>
        <v/>
      </c>
      <c r="L359" s="173" t="str">
        <f>IFERROR(Inv_SY_B!L390/Inv_SY_B!$CU359-1,"")</f>
        <v/>
      </c>
      <c r="M359" s="173" t="str">
        <f>IFERROR(Inv_SY_B!M390/Inv_SY_B!$CU359-1,"")</f>
        <v/>
      </c>
      <c r="N359" s="173" t="str">
        <f>IFERROR(Inv_SY_B!N390/Inv_SY_B!$CU359-1,"")</f>
        <v/>
      </c>
      <c r="O359" s="173" t="str">
        <f>IFERROR(Inv_SY_B!O390/Inv_SY_B!$CU359-1,"")</f>
        <v/>
      </c>
      <c r="P359" s="173" t="str">
        <f>IFERROR(Inv_SY_B!P390/Inv_SY_B!$CU359-1,"")</f>
        <v/>
      </c>
      <c r="Q359" s="173" t="str">
        <f>IFERROR(Inv_SY_B!Q390/Inv_SY_B!$CU359-1,"")</f>
        <v/>
      </c>
      <c r="R359" s="173" t="str">
        <f>IFERROR(Inv_SY_B!R390/Inv_SY_B!$CU359-1,"")</f>
        <v/>
      </c>
      <c r="S359" s="173" t="str">
        <f>IFERROR(Inv_SY_B!S390/Inv_SY_B!$CU359-1,"")</f>
        <v/>
      </c>
      <c r="T359" s="173" t="str">
        <f>IFERROR(Inv_SY_B!T390/Inv_SY_B!$CU359-1,"")</f>
        <v/>
      </c>
      <c r="U359" s="173" t="str">
        <f>IFERROR(Inv_SY_B!U390/Inv_SY_B!$CU359-1,"")</f>
        <v/>
      </c>
      <c r="V359" s="173" t="str">
        <f>IFERROR(Inv_SY_B!V390/Inv_SY_B!$CU359-1,"")</f>
        <v/>
      </c>
      <c r="W359" s="173" t="str">
        <f>IFERROR(Inv_SY_B!W390/Inv_SY_B!$CU359-1,"")</f>
        <v/>
      </c>
      <c r="X359" s="173" t="str">
        <f>IFERROR(Inv_SY_B!X390/Inv_SY_B!$CU359-1,"")</f>
        <v/>
      </c>
      <c r="Y359" s="173" t="str">
        <f>IFERROR(Inv_SY_B!Y390/Inv_SY_B!$CU359-1,"")</f>
        <v/>
      </c>
      <c r="Z359" s="173" t="str">
        <f>IFERROR(Inv_SY_B!Z390/Inv_SY_B!$CU359-1,"")</f>
        <v/>
      </c>
      <c r="AA359" s="173" t="str">
        <f>IFERROR(Inv_SY_B!AA390/Inv_SY_B!$CU359-1,"")</f>
        <v/>
      </c>
      <c r="AB359" s="173" t="str">
        <f>IFERROR(Inv_SY_B!AB390/Inv_SY_B!$CU359-1,"")</f>
        <v/>
      </c>
      <c r="AC359" s="173" t="str">
        <f>IFERROR(Inv_SY_B!AC390/Inv_SY_B!$CU359-1,"")</f>
        <v/>
      </c>
      <c r="AD359" s="173" t="str">
        <f>IFERROR(Inv_SY_B!AD390/Inv_SY_B!$CU359-1,"")</f>
        <v/>
      </c>
      <c r="AE359" s="173" t="str">
        <f>IFERROR(Inv_SY_B!AE390/Inv_SY_B!$CU359-1,"")</f>
        <v/>
      </c>
      <c r="AF359" s="173" t="str">
        <f>IFERROR(Inv_SY_B!AF390/Inv_SY_B!$CU359-1,"")</f>
        <v/>
      </c>
      <c r="AG359" s="173" t="str">
        <f>IFERROR(Inv_SY_B!AG390/Inv_SY_B!$CU359-1,"")</f>
        <v/>
      </c>
      <c r="AH359" s="173" t="str">
        <f>IFERROR(Inv_SY_B!AH390/Inv_SY_B!$CU359-1,"")</f>
        <v/>
      </c>
      <c r="AI359" s="173" t="str">
        <f>IFERROR(Inv_SY_B!AI390/Inv_SY_B!$CU359-1,"")</f>
        <v/>
      </c>
      <c r="AJ359" s="173" t="str">
        <f>IFERROR(Inv_SY_B!AJ390/Inv_SY_B!$CU359-1,"")</f>
        <v/>
      </c>
      <c r="AK359" s="173" t="str">
        <f>IFERROR(Inv_SY_B!AK390/Inv_SY_B!$CU359-1,"")</f>
        <v/>
      </c>
      <c r="AL359" s="173" t="str">
        <f>IFERROR(Inv_SY_B!AL390/Inv_SY_B!$CU359-1,"")</f>
        <v/>
      </c>
      <c r="AM359" s="173" t="str">
        <f>IFERROR(Inv_SY_B!AM390/Inv_SY_B!$CU359-1,"")</f>
        <v/>
      </c>
      <c r="AN359" s="173" t="str">
        <f>IFERROR(Inv_SY_B!AN390/Inv_SY_B!$CU359-1,"")</f>
        <v/>
      </c>
      <c r="AO359" s="173" t="str">
        <f>IFERROR(Inv_SY_B!AO390/Inv_SY_B!$CU359-1,"")</f>
        <v/>
      </c>
      <c r="AP359" s="173" t="str">
        <f>IFERROR(Inv_SY_B!AP390/Inv_SY_B!$CU359-1,"")</f>
        <v/>
      </c>
      <c r="AQ359" s="173" t="str">
        <f>IFERROR(Inv_SY_B!AQ390/Inv_SY_B!$CU359-1,"")</f>
        <v/>
      </c>
      <c r="AR359" s="173" t="str">
        <f>IFERROR(Inv_SY_B!AR390/Inv_SY_B!$CU359-1,"")</f>
        <v/>
      </c>
      <c r="AS359" s="173" t="str">
        <f>IFERROR(Inv_SY_B!AS390/Inv_SY_B!$CU359-1,"")</f>
        <v/>
      </c>
      <c r="AT359" s="173" t="str">
        <f>IFERROR(Inv_SY_B!AT390/Inv_SY_B!$CU359-1,"")</f>
        <v/>
      </c>
      <c r="AU359" s="173" t="str">
        <f>IFERROR(Inv_SY_B!AU390/Inv_SY_B!$CU359-1,"")</f>
        <v/>
      </c>
      <c r="AV359" s="173" t="str">
        <f>IFERROR(Inv_SY_B!AV390/Inv_SY_B!$CU359-1,"")</f>
        <v/>
      </c>
      <c r="AW359" s="173" t="str">
        <f>IFERROR(Inv_SY_B!AW390/Inv_SY_B!$CU359-1,"")</f>
        <v/>
      </c>
      <c r="AX359" s="173" t="str">
        <f>IFERROR(Inv_SY_B!AX390/Inv_SY_B!$CU359-1,"")</f>
        <v/>
      </c>
      <c r="AY359" s="173" t="str">
        <f>IFERROR(Inv_SY_B!AY390/Inv_SY_B!$CU359-1,"")</f>
        <v/>
      </c>
      <c r="AZ359" s="173" t="str">
        <f>IFERROR(Inv_SY_B!AZ390/Inv_SY_B!$CU359-1,"")</f>
        <v/>
      </c>
      <c r="BA359" s="173" t="str">
        <f>IFERROR(Inv_SY_B!BA390/Inv_SY_B!$CU359-1,"")</f>
        <v/>
      </c>
      <c r="BB359" s="173" t="str">
        <f>IFERROR(Inv_SY_B!BB390/Inv_SY_B!$CU359-1,"")</f>
        <v/>
      </c>
      <c r="BC359" s="173" t="str">
        <f>IFERROR(Inv_SY_B!BC390/Inv_SY_B!$CU359-1,"")</f>
        <v/>
      </c>
      <c r="BD359" s="173" t="str">
        <f>IFERROR(Inv_SY_B!BD390/Inv_SY_B!$CU359-1,"")</f>
        <v/>
      </c>
      <c r="BE359" s="173" t="str">
        <f>IFERROR(Inv_SY_B!BE390/Inv_SY_B!$CU359-1,"")</f>
        <v/>
      </c>
      <c r="BF359" s="173" t="str">
        <f>IFERROR(Inv_SY_B!BF390/Inv_SY_B!$CU359-1,"")</f>
        <v/>
      </c>
      <c r="BG359" s="173" t="str">
        <f>IFERROR(Inv_SY_B!BG390/Inv_SY_B!$CU359-1,"")</f>
        <v/>
      </c>
      <c r="BH359" s="173" t="str">
        <f>IFERROR(Inv_SY_B!BH390/Inv_SY_B!$CU359-1,"")</f>
        <v/>
      </c>
      <c r="BI359" s="173" t="str">
        <f>IFERROR(Inv_SY_B!BI390/Inv_SY_B!$CU359-1,"")</f>
        <v/>
      </c>
      <c r="BJ359" s="173" t="str">
        <f>IFERROR(Inv_SY_B!BJ390/Inv_SY_B!$CU359-1,"")</f>
        <v/>
      </c>
      <c r="BK359" s="173" t="str">
        <f>IFERROR(Inv_SY_B!BK390/Inv_SY_B!$CU359-1,"")</f>
        <v/>
      </c>
      <c r="BL359" s="173" t="str">
        <f>IFERROR(Inv_SY_B!BL390/Inv_SY_B!$CU359-1,"")</f>
        <v/>
      </c>
      <c r="BM359" s="173" t="str">
        <f>IFERROR(Inv_SY_B!BM390/Inv_SY_B!$CU359-1,"")</f>
        <v/>
      </c>
      <c r="BN359" s="173" t="str">
        <f>IFERROR(Inv_SY_B!BN390/Inv_SY_B!$CU359-1,"")</f>
        <v/>
      </c>
      <c r="BO359" s="173" t="str">
        <f>IFERROR(Inv_SY_B!BO390/Inv_SY_B!$CU359-1,"")</f>
        <v/>
      </c>
      <c r="BP359" s="173" t="str">
        <f>IFERROR(Inv_SY_B!BP390/Inv_SY_B!$CU359-1,"")</f>
        <v/>
      </c>
      <c r="BQ359" s="173" t="str">
        <f>IFERROR(Inv_SY_B!BQ390/Inv_SY_B!$CU359-1,"")</f>
        <v/>
      </c>
      <c r="BR359" s="173" t="str">
        <f>IFERROR(Inv_SY_B!BR390/Inv_SY_B!$CU359-1,"")</f>
        <v/>
      </c>
      <c r="BS359" s="173" t="str">
        <f>IFERROR(Inv_SY_B!BS390/Inv_SY_B!$CU359-1,"")</f>
        <v/>
      </c>
      <c r="BT359" s="173" t="str">
        <f>IFERROR(Inv_SY_B!BT390/Inv_SY_B!$CU359-1,"")</f>
        <v/>
      </c>
      <c r="BU359" s="173" t="str">
        <f>IFERROR(Inv_SY_B!BU390/Inv_SY_B!$CU359-1,"")</f>
        <v/>
      </c>
      <c r="BV359" s="173" t="str">
        <f>IFERROR(Inv_SY_B!BV390/Inv_SY_B!$CU359-1,"")</f>
        <v/>
      </c>
      <c r="BW359" s="173" t="str">
        <f>IFERROR(Inv_SY_B!BW390/Inv_SY_B!$CU359-1,"")</f>
        <v/>
      </c>
      <c r="BX359" s="173" t="str">
        <f>IFERROR(Inv_SY_B!BX390/Inv_SY_B!$CU359-1,"")</f>
        <v/>
      </c>
      <c r="BY359" s="173" t="str">
        <f>IFERROR(Inv_SY_B!BY390/Inv_SY_B!$CU359-1,"")</f>
        <v/>
      </c>
      <c r="BZ359" s="173" t="str">
        <f>IFERROR(Inv_SY_B!BZ390/Inv_SY_B!$CU359-1,"")</f>
        <v/>
      </c>
      <c r="CA359" s="173" t="str">
        <f>IFERROR(Inv_SY_B!CA390/Inv_SY_B!$CU359-1,"")</f>
        <v/>
      </c>
      <c r="CB359" s="173" t="str">
        <f>IFERROR(Inv_SY_B!CB390/Inv_SY_B!$CU359-1,"")</f>
        <v/>
      </c>
      <c r="CC359" s="173" t="str">
        <f>IFERROR(Inv_SY_B!CC390/Inv_SY_B!$CU359-1,"")</f>
        <v/>
      </c>
      <c r="CD359" s="173" t="str">
        <f>IFERROR(Inv_SY_B!CD390/Inv_SY_B!$CU359-1,"")</f>
        <v/>
      </c>
      <c r="CE359" s="173" t="str">
        <f>IFERROR(Inv_SY_B!CE390/Inv_SY_B!$CU359-1,"")</f>
        <v/>
      </c>
      <c r="CF359" s="173" t="str">
        <f>IFERROR(Inv_SY_B!CF390/Inv_SY_B!$CU359-1,"")</f>
        <v/>
      </c>
      <c r="CG359" s="173" t="str">
        <f>IFERROR(Inv_SY_B!CG390/Inv_SY_B!$CU359-1,"")</f>
        <v/>
      </c>
      <c r="CH359" s="173" t="str">
        <f>IFERROR(Inv_SY_B!CH390/Inv_SY_B!$CU359-1,"")</f>
        <v/>
      </c>
      <c r="CI359" s="173" t="str">
        <f>IFERROR(Inv_SY_B!CI390/Inv_SY_B!$CU359-1,"")</f>
        <v/>
      </c>
      <c r="CJ359" s="173" t="str">
        <f>IFERROR(Inv_SY_B!CJ390/Inv_SY_B!$CU359-1,"")</f>
        <v/>
      </c>
      <c r="CK359" s="173" t="str">
        <f>IFERROR(Inv_SY_B!CK390/Inv_SY_B!$CU359-1,"")</f>
        <v/>
      </c>
      <c r="CL359" s="173" t="str">
        <f>IFERROR(Inv_SY_B!CL390/Inv_SY_B!$CU359-1,"")</f>
        <v/>
      </c>
      <c r="CM359" s="173" t="str">
        <f>IFERROR(Inv_SY_B!CM390/Inv_SY_B!$CU359-1,"")</f>
        <v/>
      </c>
      <c r="CN359" s="173" t="str">
        <f>IFERROR(Inv_SY_B!CN390/Inv_SY_B!$CU359-1,"")</f>
        <v/>
      </c>
      <c r="CO359" s="173" t="str">
        <f>IFERROR(Inv_SY_B!CO390/Inv_SY_B!$CU359-1,"")</f>
        <v/>
      </c>
      <c r="CP359" s="173" t="str">
        <f>IFERROR(Inv_SY_B!CP390/Inv_SY_B!$CU359-1,"")</f>
        <v/>
      </c>
      <c r="CQ359" s="173" t="str">
        <f>IFERROR(Inv_SY_B!CQ390/Inv_SY_B!$CU359-1,"")</f>
        <v/>
      </c>
      <c r="CR359" s="173" t="str">
        <f>IFERROR(Inv_SY_B!CR390/Inv_SY_B!$CU359-1,"")</f>
        <v/>
      </c>
      <c r="CS359" s="173" t="str">
        <f>IFERROR(Inv_SY_B!CS390/Inv_SY_B!$CU359-1,"")</f>
        <v/>
      </c>
      <c r="CT359" s="173" t="str">
        <f>IFERROR(Inv_SY_B!CT390/Inv_SY_B!$CU359-1,"")</f>
        <v/>
      </c>
      <c r="CU359" s="173"/>
      <c r="CV359" s="173"/>
      <c r="CW359" s="173"/>
      <c r="CX359" s="173"/>
    </row>
    <row r="360" spans="2:102">
      <c r="B360" s="164">
        <f t="shared" si="6"/>
        <v>46052</v>
      </c>
      <c r="C360" s="173" t="str">
        <f>IFERROR(Inv_SY_B!C391/Inv_SY_B!$CU360-1,"")</f>
        <v/>
      </c>
      <c r="D360" s="173" t="str">
        <f>IFERROR(Inv_SY_B!D391/Inv_SY_B!$CU360-1,"")</f>
        <v/>
      </c>
      <c r="E360" s="173" t="str">
        <f>IFERROR(Inv_SY_B!E391/Inv_SY_B!$CU360-1,"")</f>
        <v/>
      </c>
      <c r="F360" s="173" t="str">
        <f>IFERROR(Inv_SY_B!F391/Inv_SY_B!$CU360-1,"")</f>
        <v/>
      </c>
      <c r="G360" s="173" t="str">
        <f>IFERROR(Inv_SY_B!G391/Inv_SY_B!$CU360-1,"")</f>
        <v/>
      </c>
      <c r="H360" s="173" t="str">
        <f>IFERROR(Inv_SY_B!H391/Inv_SY_B!$CU360-1,"")</f>
        <v/>
      </c>
      <c r="I360" s="173" t="str">
        <f>IFERROR(Inv_SY_B!I391/Inv_SY_B!$CU360-1,"")</f>
        <v/>
      </c>
      <c r="J360" s="173" t="str">
        <f>IFERROR(Inv_SY_B!J391/Inv_SY_B!$CU360-1,"")</f>
        <v/>
      </c>
      <c r="K360" s="173" t="str">
        <f>IFERROR(Inv_SY_B!K391/Inv_SY_B!$CU360-1,"")</f>
        <v/>
      </c>
      <c r="L360" s="173" t="str">
        <f>IFERROR(Inv_SY_B!L391/Inv_SY_B!$CU360-1,"")</f>
        <v/>
      </c>
      <c r="M360" s="173" t="str">
        <f>IFERROR(Inv_SY_B!M391/Inv_SY_B!$CU360-1,"")</f>
        <v/>
      </c>
      <c r="N360" s="173" t="str">
        <f>IFERROR(Inv_SY_B!N391/Inv_SY_B!$CU360-1,"")</f>
        <v/>
      </c>
      <c r="O360" s="173" t="str">
        <f>IFERROR(Inv_SY_B!O391/Inv_SY_B!$CU360-1,"")</f>
        <v/>
      </c>
      <c r="P360" s="173" t="str">
        <f>IFERROR(Inv_SY_B!P391/Inv_SY_B!$CU360-1,"")</f>
        <v/>
      </c>
      <c r="Q360" s="173" t="str">
        <f>IFERROR(Inv_SY_B!Q391/Inv_SY_B!$CU360-1,"")</f>
        <v/>
      </c>
      <c r="R360" s="173" t="str">
        <f>IFERROR(Inv_SY_B!R391/Inv_SY_B!$CU360-1,"")</f>
        <v/>
      </c>
      <c r="S360" s="173" t="str">
        <f>IFERROR(Inv_SY_B!S391/Inv_SY_B!$CU360-1,"")</f>
        <v/>
      </c>
      <c r="T360" s="173" t="str">
        <f>IFERROR(Inv_SY_B!T391/Inv_SY_B!$CU360-1,"")</f>
        <v/>
      </c>
      <c r="U360" s="173" t="str">
        <f>IFERROR(Inv_SY_B!U391/Inv_SY_B!$CU360-1,"")</f>
        <v/>
      </c>
      <c r="V360" s="173" t="str">
        <f>IFERROR(Inv_SY_B!V391/Inv_SY_B!$CU360-1,"")</f>
        <v/>
      </c>
      <c r="W360" s="173" t="str">
        <f>IFERROR(Inv_SY_B!W391/Inv_SY_B!$CU360-1,"")</f>
        <v/>
      </c>
      <c r="X360" s="173" t="str">
        <f>IFERROR(Inv_SY_B!X391/Inv_SY_B!$CU360-1,"")</f>
        <v/>
      </c>
      <c r="Y360" s="173" t="str">
        <f>IFERROR(Inv_SY_B!Y391/Inv_SY_B!$CU360-1,"")</f>
        <v/>
      </c>
      <c r="Z360" s="173" t="str">
        <f>IFERROR(Inv_SY_B!Z391/Inv_SY_B!$CU360-1,"")</f>
        <v/>
      </c>
      <c r="AA360" s="173" t="str">
        <f>IFERROR(Inv_SY_B!AA391/Inv_SY_B!$CU360-1,"")</f>
        <v/>
      </c>
      <c r="AB360" s="173" t="str">
        <f>IFERROR(Inv_SY_B!AB391/Inv_SY_B!$CU360-1,"")</f>
        <v/>
      </c>
      <c r="AC360" s="173" t="str">
        <f>IFERROR(Inv_SY_B!AC391/Inv_SY_B!$CU360-1,"")</f>
        <v/>
      </c>
      <c r="AD360" s="173" t="str">
        <f>IFERROR(Inv_SY_B!AD391/Inv_SY_B!$CU360-1,"")</f>
        <v/>
      </c>
      <c r="AE360" s="173" t="str">
        <f>IFERROR(Inv_SY_B!AE391/Inv_SY_B!$CU360-1,"")</f>
        <v/>
      </c>
      <c r="AF360" s="173" t="str">
        <f>IFERROR(Inv_SY_B!AF391/Inv_SY_B!$CU360-1,"")</f>
        <v/>
      </c>
      <c r="AG360" s="173" t="str">
        <f>IFERROR(Inv_SY_B!AG391/Inv_SY_B!$CU360-1,"")</f>
        <v/>
      </c>
      <c r="AH360" s="173" t="str">
        <f>IFERROR(Inv_SY_B!AH391/Inv_SY_B!$CU360-1,"")</f>
        <v/>
      </c>
      <c r="AI360" s="173" t="str">
        <f>IFERROR(Inv_SY_B!AI391/Inv_SY_B!$CU360-1,"")</f>
        <v/>
      </c>
      <c r="AJ360" s="173" t="str">
        <f>IFERROR(Inv_SY_B!AJ391/Inv_SY_B!$CU360-1,"")</f>
        <v/>
      </c>
      <c r="AK360" s="173" t="str">
        <f>IFERROR(Inv_SY_B!AK391/Inv_SY_B!$CU360-1,"")</f>
        <v/>
      </c>
      <c r="AL360" s="173" t="str">
        <f>IFERROR(Inv_SY_B!AL391/Inv_SY_B!$CU360-1,"")</f>
        <v/>
      </c>
      <c r="AM360" s="173" t="str">
        <f>IFERROR(Inv_SY_B!AM391/Inv_SY_B!$CU360-1,"")</f>
        <v/>
      </c>
      <c r="AN360" s="173" t="str">
        <f>IFERROR(Inv_SY_B!AN391/Inv_SY_B!$CU360-1,"")</f>
        <v/>
      </c>
      <c r="AO360" s="173" t="str">
        <f>IFERROR(Inv_SY_B!AO391/Inv_SY_B!$CU360-1,"")</f>
        <v/>
      </c>
      <c r="AP360" s="173" t="str">
        <f>IFERROR(Inv_SY_B!AP391/Inv_SY_B!$CU360-1,"")</f>
        <v/>
      </c>
      <c r="AQ360" s="173" t="str">
        <f>IFERROR(Inv_SY_B!AQ391/Inv_SY_B!$CU360-1,"")</f>
        <v/>
      </c>
      <c r="AR360" s="173" t="str">
        <f>IFERROR(Inv_SY_B!AR391/Inv_SY_B!$CU360-1,"")</f>
        <v/>
      </c>
      <c r="AS360" s="173" t="str">
        <f>IFERROR(Inv_SY_B!AS391/Inv_SY_B!$CU360-1,"")</f>
        <v/>
      </c>
      <c r="AT360" s="173" t="str">
        <f>IFERROR(Inv_SY_B!AT391/Inv_SY_B!$CU360-1,"")</f>
        <v/>
      </c>
      <c r="AU360" s="173" t="str">
        <f>IFERROR(Inv_SY_B!AU391/Inv_SY_B!$CU360-1,"")</f>
        <v/>
      </c>
      <c r="AV360" s="173" t="str">
        <f>IFERROR(Inv_SY_B!AV391/Inv_SY_B!$CU360-1,"")</f>
        <v/>
      </c>
      <c r="AW360" s="173" t="str">
        <f>IFERROR(Inv_SY_B!AW391/Inv_SY_B!$CU360-1,"")</f>
        <v/>
      </c>
      <c r="AX360" s="173" t="str">
        <f>IFERROR(Inv_SY_B!AX391/Inv_SY_B!$CU360-1,"")</f>
        <v/>
      </c>
      <c r="AY360" s="173" t="str">
        <f>IFERROR(Inv_SY_B!AY391/Inv_SY_B!$CU360-1,"")</f>
        <v/>
      </c>
      <c r="AZ360" s="173" t="str">
        <f>IFERROR(Inv_SY_B!AZ391/Inv_SY_B!$CU360-1,"")</f>
        <v/>
      </c>
      <c r="BA360" s="173" t="str">
        <f>IFERROR(Inv_SY_B!BA391/Inv_SY_B!$CU360-1,"")</f>
        <v/>
      </c>
      <c r="BB360" s="173" t="str">
        <f>IFERROR(Inv_SY_B!BB391/Inv_SY_B!$CU360-1,"")</f>
        <v/>
      </c>
      <c r="BC360" s="173" t="str">
        <f>IFERROR(Inv_SY_B!BC391/Inv_SY_B!$CU360-1,"")</f>
        <v/>
      </c>
      <c r="BD360" s="173" t="str">
        <f>IFERROR(Inv_SY_B!BD391/Inv_SY_B!$CU360-1,"")</f>
        <v/>
      </c>
      <c r="BE360" s="173" t="str">
        <f>IFERROR(Inv_SY_B!BE391/Inv_SY_B!$CU360-1,"")</f>
        <v/>
      </c>
      <c r="BF360" s="173" t="str">
        <f>IFERROR(Inv_SY_B!BF391/Inv_SY_B!$CU360-1,"")</f>
        <v/>
      </c>
      <c r="BG360" s="173" t="str">
        <f>IFERROR(Inv_SY_B!BG391/Inv_SY_B!$CU360-1,"")</f>
        <v/>
      </c>
      <c r="BH360" s="173" t="str">
        <f>IFERROR(Inv_SY_B!BH391/Inv_SY_B!$CU360-1,"")</f>
        <v/>
      </c>
      <c r="BI360" s="173" t="str">
        <f>IFERROR(Inv_SY_B!BI391/Inv_SY_B!$CU360-1,"")</f>
        <v/>
      </c>
      <c r="BJ360" s="173" t="str">
        <f>IFERROR(Inv_SY_B!BJ391/Inv_SY_B!$CU360-1,"")</f>
        <v/>
      </c>
      <c r="BK360" s="173" t="str">
        <f>IFERROR(Inv_SY_B!BK391/Inv_SY_B!$CU360-1,"")</f>
        <v/>
      </c>
      <c r="BL360" s="173" t="str">
        <f>IFERROR(Inv_SY_B!BL391/Inv_SY_B!$CU360-1,"")</f>
        <v/>
      </c>
      <c r="BM360" s="173" t="str">
        <f>IFERROR(Inv_SY_B!BM391/Inv_SY_B!$CU360-1,"")</f>
        <v/>
      </c>
      <c r="BN360" s="173" t="str">
        <f>IFERROR(Inv_SY_B!BN391/Inv_SY_B!$CU360-1,"")</f>
        <v/>
      </c>
      <c r="BO360" s="173" t="str">
        <f>IFERROR(Inv_SY_B!BO391/Inv_SY_B!$CU360-1,"")</f>
        <v/>
      </c>
      <c r="BP360" s="173" t="str">
        <f>IFERROR(Inv_SY_B!BP391/Inv_SY_B!$CU360-1,"")</f>
        <v/>
      </c>
      <c r="BQ360" s="173" t="str">
        <f>IFERROR(Inv_SY_B!BQ391/Inv_SY_B!$CU360-1,"")</f>
        <v/>
      </c>
      <c r="BR360" s="173" t="str">
        <f>IFERROR(Inv_SY_B!BR391/Inv_SY_B!$CU360-1,"")</f>
        <v/>
      </c>
      <c r="BS360" s="173" t="str">
        <f>IFERROR(Inv_SY_B!BS391/Inv_SY_B!$CU360-1,"")</f>
        <v/>
      </c>
      <c r="BT360" s="173" t="str">
        <f>IFERROR(Inv_SY_B!BT391/Inv_SY_B!$CU360-1,"")</f>
        <v/>
      </c>
      <c r="BU360" s="173" t="str">
        <f>IFERROR(Inv_SY_B!BU391/Inv_SY_B!$CU360-1,"")</f>
        <v/>
      </c>
      <c r="BV360" s="173" t="str">
        <f>IFERROR(Inv_SY_B!BV391/Inv_SY_B!$CU360-1,"")</f>
        <v/>
      </c>
      <c r="BW360" s="173" t="str">
        <f>IFERROR(Inv_SY_B!BW391/Inv_SY_B!$CU360-1,"")</f>
        <v/>
      </c>
      <c r="BX360" s="173" t="str">
        <f>IFERROR(Inv_SY_B!BX391/Inv_SY_B!$CU360-1,"")</f>
        <v/>
      </c>
      <c r="BY360" s="173" t="str">
        <f>IFERROR(Inv_SY_B!BY391/Inv_SY_B!$CU360-1,"")</f>
        <v/>
      </c>
      <c r="BZ360" s="173" t="str">
        <f>IFERROR(Inv_SY_B!BZ391/Inv_SY_B!$CU360-1,"")</f>
        <v/>
      </c>
      <c r="CA360" s="173" t="str">
        <f>IFERROR(Inv_SY_B!CA391/Inv_SY_B!$CU360-1,"")</f>
        <v/>
      </c>
      <c r="CB360" s="173" t="str">
        <f>IFERROR(Inv_SY_B!CB391/Inv_SY_B!$CU360-1,"")</f>
        <v/>
      </c>
      <c r="CC360" s="173" t="str">
        <f>IFERROR(Inv_SY_B!CC391/Inv_SY_B!$CU360-1,"")</f>
        <v/>
      </c>
      <c r="CD360" s="173" t="str">
        <f>IFERROR(Inv_SY_B!CD391/Inv_SY_B!$CU360-1,"")</f>
        <v/>
      </c>
      <c r="CE360" s="173" t="str">
        <f>IFERROR(Inv_SY_B!CE391/Inv_SY_B!$CU360-1,"")</f>
        <v/>
      </c>
      <c r="CF360" s="173" t="str">
        <f>IFERROR(Inv_SY_B!CF391/Inv_SY_B!$CU360-1,"")</f>
        <v/>
      </c>
      <c r="CG360" s="173" t="str">
        <f>IFERROR(Inv_SY_B!CG391/Inv_SY_B!$CU360-1,"")</f>
        <v/>
      </c>
      <c r="CH360" s="173" t="str">
        <f>IFERROR(Inv_SY_B!CH391/Inv_SY_B!$CU360-1,"")</f>
        <v/>
      </c>
      <c r="CI360" s="173" t="str">
        <f>IFERROR(Inv_SY_B!CI391/Inv_SY_B!$CU360-1,"")</f>
        <v/>
      </c>
      <c r="CJ360" s="173" t="str">
        <f>IFERROR(Inv_SY_B!CJ391/Inv_SY_B!$CU360-1,"")</f>
        <v/>
      </c>
      <c r="CK360" s="173" t="str">
        <f>IFERROR(Inv_SY_B!CK391/Inv_SY_B!$CU360-1,"")</f>
        <v/>
      </c>
      <c r="CL360" s="173" t="str">
        <f>IFERROR(Inv_SY_B!CL391/Inv_SY_B!$CU360-1,"")</f>
        <v/>
      </c>
      <c r="CM360" s="173" t="str">
        <f>IFERROR(Inv_SY_B!CM391/Inv_SY_B!$CU360-1,"")</f>
        <v/>
      </c>
      <c r="CN360" s="173" t="str">
        <f>IFERROR(Inv_SY_B!CN391/Inv_SY_B!$CU360-1,"")</f>
        <v/>
      </c>
      <c r="CO360" s="173" t="str">
        <f>IFERROR(Inv_SY_B!CO391/Inv_SY_B!$CU360-1,"")</f>
        <v/>
      </c>
      <c r="CP360" s="173" t="str">
        <f>IFERROR(Inv_SY_B!CP391/Inv_SY_B!$CU360-1,"")</f>
        <v/>
      </c>
      <c r="CQ360" s="173" t="str">
        <f>IFERROR(Inv_SY_B!CQ391/Inv_SY_B!$CU360-1,"")</f>
        <v/>
      </c>
      <c r="CR360" s="173" t="str">
        <f>IFERROR(Inv_SY_B!CR391/Inv_SY_B!$CU360-1,"")</f>
        <v/>
      </c>
      <c r="CS360" s="173" t="str">
        <f>IFERROR(Inv_SY_B!CS391/Inv_SY_B!$CU360-1,"")</f>
        <v/>
      </c>
      <c r="CT360" s="173" t="str">
        <f>IFERROR(Inv_SY_B!CT391/Inv_SY_B!$CU360-1,"")</f>
        <v/>
      </c>
      <c r="CU360" s="173"/>
      <c r="CV360" s="173"/>
      <c r="CW360" s="173"/>
      <c r="CX360" s="173"/>
    </row>
    <row r="361" spans="2:102">
      <c r="B361" s="164">
        <f t="shared" si="6"/>
        <v>46053</v>
      </c>
      <c r="C361" s="173" t="str">
        <f>IFERROR(Inv_SY_B!C392/Inv_SY_B!$CU361-1,"")</f>
        <v/>
      </c>
      <c r="D361" s="173" t="str">
        <f>IFERROR(Inv_SY_B!D392/Inv_SY_B!$CU361-1,"")</f>
        <v/>
      </c>
      <c r="E361" s="173" t="str">
        <f>IFERROR(Inv_SY_B!E392/Inv_SY_B!$CU361-1,"")</f>
        <v/>
      </c>
      <c r="F361" s="173" t="str">
        <f>IFERROR(Inv_SY_B!F392/Inv_SY_B!$CU361-1,"")</f>
        <v/>
      </c>
      <c r="G361" s="173" t="str">
        <f>IFERROR(Inv_SY_B!G392/Inv_SY_B!$CU361-1,"")</f>
        <v/>
      </c>
      <c r="H361" s="173" t="str">
        <f>IFERROR(Inv_SY_B!H392/Inv_SY_B!$CU361-1,"")</f>
        <v/>
      </c>
      <c r="I361" s="173" t="str">
        <f>IFERROR(Inv_SY_B!I392/Inv_SY_B!$CU361-1,"")</f>
        <v/>
      </c>
      <c r="J361" s="173" t="str">
        <f>IFERROR(Inv_SY_B!J392/Inv_SY_B!$CU361-1,"")</f>
        <v/>
      </c>
      <c r="K361" s="173" t="str">
        <f>IFERROR(Inv_SY_B!K392/Inv_SY_B!$CU361-1,"")</f>
        <v/>
      </c>
      <c r="L361" s="173" t="str">
        <f>IFERROR(Inv_SY_B!L392/Inv_SY_B!$CU361-1,"")</f>
        <v/>
      </c>
      <c r="M361" s="173" t="str">
        <f>IFERROR(Inv_SY_B!M392/Inv_SY_B!$CU361-1,"")</f>
        <v/>
      </c>
      <c r="N361" s="173" t="str">
        <f>IFERROR(Inv_SY_B!N392/Inv_SY_B!$CU361-1,"")</f>
        <v/>
      </c>
      <c r="O361" s="173" t="str">
        <f>IFERROR(Inv_SY_B!O392/Inv_SY_B!$CU361-1,"")</f>
        <v/>
      </c>
      <c r="P361" s="173" t="str">
        <f>IFERROR(Inv_SY_B!P392/Inv_SY_B!$CU361-1,"")</f>
        <v/>
      </c>
      <c r="Q361" s="173" t="str">
        <f>IFERROR(Inv_SY_B!Q392/Inv_SY_B!$CU361-1,"")</f>
        <v/>
      </c>
      <c r="R361" s="173" t="str">
        <f>IFERROR(Inv_SY_B!R392/Inv_SY_B!$CU361-1,"")</f>
        <v/>
      </c>
      <c r="S361" s="173" t="str">
        <f>IFERROR(Inv_SY_B!S392/Inv_SY_B!$CU361-1,"")</f>
        <v/>
      </c>
      <c r="T361" s="173" t="str">
        <f>IFERROR(Inv_SY_B!T392/Inv_SY_B!$CU361-1,"")</f>
        <v/>
      </c>
      <c r="U361" s="173" t="str">
        <f>IFERROR(Inv_SY_B!U392/Inv_SY_B!$CU361-1,"")</f>
        <v/>
      </c>
      <c r="V361" s="173" t="str">
        <f>IFERROR(Inv_SY_B!V392/Inv_SY_B!$CU361-1,"")</f>
        <v/>
      </c>
      <c r="W361" s="173" t="str">
        <f>IFERROR(Inv_SY_B!W392/Inv_SY_B!$CU361-1,"")</f>
        <v/>
      </c>
      <c r="X361" s="173" t="str">
        <f>IFERROR(Inv_SY_B!X392/Inv_SY_B!$CU361-1,"")</f>
        <v/>
      </c>
      <c r="Y361" s="173" t="str">
        <f>IFERROR(Inv_SY_B!Y392/Inv_SY_B!$CU361-1,"")</f>
        <v/>
      </c>
      <c r="Z361" s="173" t="str">
        <f>IFERROR(Inv_SY_B!Z392/Inv_SY_B!$CU361-1,"")</f>
        <v/>
      </c>
      <c r="AA361" s="173" t="str">
        <f>IFERROR(Inv_SY_B!AA392/Inv_SY_B!$CU361-1,"")</f>
        <v/>
      </c>
      <c r="AB361" s="173" t="str">
        <f>IFERROR(Inv_SY_B!AB392/Inv_SY_B!$CU361-1,"")</f>
        <v/>
      </c>
      <c r="AC361" s="173" t="str">
        <f>IFERROR(Inv_SY_B!AC392/Inv_SY_B!$CU361-1,"")</f>
        <v/>
      </c>
      <c r="AD361" s="173" t="str">
        <f>IFERROR(Inv_SY_B!AD392/Inv_SY_B!$CU361-1,"")</f>
        <v/>
      </c>
      <c r="AE361" s="173" t="str">
        <f>IFERROR(Inv_SY_B!AE392/Inv_SY_B!$CU361-1,"")</f>
        <v/>
      </c>
      <c r="AF361" s="173" t="str">
        <f>IFERROR(Inv_SY_B!AF392/Inv_SY_B!$CU361-1,"")</f>
        <v/>
      </c>
      <c r="AG361" s="173" t="str">
        <f>IFERROR(Inv_SY_B!AG392/Inv_SY_B!$CU361-1,"")</f>
        <v/>
      </c>
      <c r="AH361" s="173" t="str">
        <f>IFERROR(Inv_SY_B!AH392/Inv_SY_B!$CU361-1,"")</f>
        <v/>
      </c>
      <c r="AI361" s="173" t="str">
        <f>IFERROR(Inv_SY_B!AI392/Inv_SY_B!$CU361-1,"")</f>
        <v/>
      </c>
      <c r="AJ361" s="173" t="str">
        <f>IFERROR(Inv_SY_B!AJ392/Inv_SY_B!$CU361-1,"")</f>
        <v/>
      </c>
      <c r="AK361" s="173" t="str">
        <f>IFERROR(Inv_SY_B!AK392/Inv_SY_B!$CU361-1,"")</f>
        <v/>
      </c>
      <c r="AL361" s="173" t="str">
        <f>IFERROR(Inv_SY_B!AL392/Inv_SY_B!$CU361-1,"")</f>
        <v/>
      </c>
      <c r="AM361" s="173" t="str">
        <f>IFERROR(Inv_SY_B!AM392/Inv_SY_B!$CU361-1,"")</f>
        <v/>
      </c>
      <c r="AN361" s="173" t="str">
        <f>IFERROR(Inv_SY_B!AN392/Inv_SY_B!$CU361-1,"")</f>
        <v/>
      </c>
      <c r="AO361" s="173" t="str">
        <f>IFERROR(Inv_SY_B!AO392/Inv_SY_B!$CU361-1,"")</f>
        <v/>
      </c>
      <c r="AP361" s="173" t="str">
        <f>IFERROR(Inv_SY_B!AP392/Inv_SY_B!$CU361-1,"")</f>
        <v/>
      </c>
      <c r="AQ361" s="173" t="str">
        <f>IFERROR(Inv_SY_B!AQ392/Inv_SY_B!$CU361-1,"")</f>
        <v/>
      </c>
      <c r="AR361" s="173" t="str">
        <f>IFERROR(Inv_SY_B!AR392/Inv_SY_B!$CU361-1,"")</f>
        <v/>
      </c>
      <c r="AS361" s="173" t="str">
        <f>IFERROR(Inv_SY_B!AS392/Inv_SY_B!$CU361-1,"")</f>
        <v/>
      </c>
      <c r="AT361" s="173" t="str">
        <f>IFERROR(Inv_SY_B!AT392/Inv_SY_B!$CU361-1,"")</f>
        <v/>
      </c>
      <c r="AU361" s="173" t="str">
        <f>IFERROR(Inv_SY_B!AU392/Inv_SY_B!$CU361-1,"")</f>
        <v/>
      </c>
      <c r="AV361" s="173" t="str">
        <f>IFERROR(Inv_SY_B!AV392/Inv_SY_B!$CU361-1,"")</f>
        <v/>
      </c>
      <c r="AW361" s="173" t="str">
        <f>IFERROR(Inv_SY_B!AW392/Inv_SY_B!$CU361-1,"")</f>
        <v/>
      </c>
      <c r="AX361" s="173" t="str">
        <f>IFERROR(Inv_SY_B!AX392/Inv_SY_B!$CU361-1,"")</f>
        <v/>
      </c>
      <c r="AY361" s="173" t="str">
        <f>IFERROR(Inv_SY_B!AY392/Inv_SY_B!$CU361-1,"")</f>
        <v/>
      </c>
      <c r="AZ361" s="173" t="str">
        <f>IFERROR(Inv_SY_B!AZ392/Inv_SY_B!$CU361-1,"")</f>
        <v/>
      </c>
      <c r="BA361" s="173" t="str">
        <f>IFERROR(Inv_SY_B!BA392/Inv_SY_B!$CU361-1,"")</f>
        <v/>
      </c>
      <c r="BB361" s="173" t="str">
        <f>IFERROR(Inv_SY_B!BB392/Inv_SY_B!$CU361-1,"")</f>
        <v/>
      </c>
      <c r="BC361" s="173" t="str">
        <f>IFERROR(Inv_SY_B!BC392/Inv_SY_B!$CU361-1,"")</f>
        <v/>
      </c>
      <c r="BD361" s="173" t="str">
        <f>IFERROR(Inv_SY_B!BD392/Inv_SY_B!$CU361-1,"")</f>
        <v/>
      </c>
      <c r="BE361" s="173" t="str">
        <f>IFERROR(Inv_SY_B!BE392/Inv_SY_B!$CU361-1,"")</f>
        <v/>
      </c>
      <c r="BF361" s="173" t="str">
        <f>IFERROR(Inv_SY_B!BF392/Inv_SY_B!$CU361-1,"")</f>
        <v/>
      </c>
      <c r="BG361" s="173" t="str">
        <f>IFERROR(Inv_SY_B!BG392/Inv_SY_B!$CU361-1,"")</f>
        <v/>
      </c>
      <c r="BH361" s="173" t="str">
        <f>IFERROR(Inv_SY_B!BH392/Inv_SY_B!$CU361-1,"")</f>
        <v/>
      </c>
      <c r="BI361" s="173" t="str">
        <f>IFERROR(Inv_SY_B!BI392/Inv_SY_B!$CU361-1,"")</f>
        <v/>
      </c>
      <c r="BJ361" s="173" t="str">
        <f>IFERROR(Inv_SY_B!BJ392/Inv_SY_B!$CU361-1,"")</f>
        <v/>
      </c>
      <c r="BK361" s="173" t="str">
        <f>IFERROR(Inv_SY_B!BK392/Inv_SY_B!$CU361-1,"")</f>
        <v/>
      </c>
      <c r="BL361" s="173" t="str">
        <f>IFERROR(Inv_SY_B!BL392/Inv_SY_B!$CU361-1,"")</f>
        <v/>
      </c>
      <c r="BM361" s="173" t="str">
        <f>IFERROR(Inv_SY_B!BM392/Inv_SY_B!$CU361-1,"")</f>
        <v/>
      </c>
      <c r="BN361" s="173" t="str">
        <f>IFERROR(Inv_SY_B!BN392/Inv_SY_B!$CU361-1,"")</f>
        <v/>
      </c>
      <c r="BO361" s="173" t="str">
        <f>IFERROR(Inv_SY_B!BO392/Inv_SY_B!$CU361-1,"")</f>
        <v/>
      </c>
      <c r="BP361" s="173" t="str">
        <f>IFERROR(Inv_SY_B!BP392/Inv_SY_B!$CU361-1,"")</f>
        <v/>
      </c>
      <c r="BQ361" s="173" t="str">
        <f>IFERROR(Inv_SY_B!BQ392/Inv_SY_B!$CU361-1,"")</f>
        <v/>
      </c>
      <c r="BR361" s="173" t="str">
        <f>IFERROR(Inv_SY_B!BR392/Inv_SY_B!$CU361-1,"")</f>
        <v/>
      </c>
      <c r="BS361" s="173" t="str">
        <f>IFERROR(Inv_SY_B!BS392/Inv_SY_B!$CU361-1,"")</f>
        <v/>
      </c>
      <c r="BT361" s="173" t="str">
        <f>IFERROR(Inv_SY_B!BT392/Inv_SY_B!$CU361-1,"")</f>
        <v/>
      </c>
      <c r="BU361" s="173" t="str">
        <f>IFERROR(Inv_SY_B!BU392/Inv_SY_B!$CU361-1,"")</f>
        <v/>
      </c>
      <c r="BV361" s="173" t="str">
        <f>IFERROR(Inv_SY_B!BV392/Inv_SY_B!$CU361-1,"")</f>
        <v/>
      </c>
      <c r="BW361" s="173" t="str">
        <f>IFERROR(Inv_SY_B!BW392/Inv_SY_B!$CU361-1,"")</f>
        <v/>
      </c>
      <c r="BX361" s="173" t="str">
        <f>IFERROR(Inv_SY_B!BX392/Inv_SY_B!$CU361-1,"")</f>
        <v/>
      </c>
      <c r="BY361" s="173" t="str">
        <f>IFERROR(Inv_SY_B!BY392/Inv_SY_B!$CU361-1,"")</f>
        <v/>
      </c>
      <c r="BZ361" s="173" t="str">
        <f>IFERROR(Inv_SY_B!BZ392/Inv_SY_B!$CU361-1,"")</f>
        <v/>
      </c>
      <c r="CA361" s="173" t="str">
        <f>IFERROR(Inv_SY_B!CA392/Inv_SY_B!$CU361-1,"")</f>
        <v/>
      </c>
      <c r="CB361" s="173" t="str">
        <f>IFERROR(Inv_SY_B!CB392/Inv_SY_B!$CU361-1,"")</f>
        <v/>
      </c>
      <c r="CC361" s="173" t="str">
        <f>IFERROR(Inv_SY_B!CC392/Inv_SY_B!$CU361-1,"")</f>
        <v/>
      </c>
      <c r="CD361" s="173" t="str">
        <f>IFERROR(Inv_SY_B!CD392/Inv_SY_B!$CU361-1,"")</f>
        <v/>
      </c>
      <c r="CE361" s="173" t="str">
        <f>IFERROR(Inv_SY_B!CE392/Inv_SY_B!$CU361-1,"")</f>
        <v/>
      </c>
      <c r="CF361" s="173" t="str">
        <f>IFERROR(Inv_SY_B!CF392/Inv_SY_B!$CU361-1,"")</f>
        <v/>
      </c>
      <c r="CG361" s="173" t="str">
        <f>IFERROR(Inv_SY_B!CG392/Inv_SY_B!$CU361-1,"")</f>
        <v/>
      </c>
      <c r="CH361" s="173" t="str">
        <f>IFERROR(Inv_SY_B!CH392/Inv_SY_B!$CU361-1,"")</f>
        <v/>
      </c>
      <c r="CI361" s="173" t="str">
        <f>IFERROR(Inv_SY_B!CI392/Inv_SY_B!$CU361-1,"")</f>
        <v/>
      </c>
      <c r="CJ361" s="173" t="str">
        <f>IFERROR(Inv_SY_B!CJ392/Inv_SY_B!$CU361-1,"")</f>
        <v/>
      </c>
      <c r="CK361" s="173" t="str">
        <f>IFERROR(Inv_SY_B!CK392/Inv_SY_B!$CU361-1,"")</f>
        <v/>
      </c>
      <c r="CL361" s="173" t="str">
        <f>IFERROR(Inv_SY_B!CL392/Inv_SY_B!$CU361-1,"")</f>
        <v/>
      </c>
      <c r="CM361" s="173" t="str">
        <f>IFERROR(Inv_SY_B!CM392/Inv_SY_B!$CU361-1,"")</f>
        <v/>
      </c>
      <c r="CN361" s="173" t="str">
        <f>IFERROR(Inv_SY_B!CN392/Inv_SY_B!$CU361-1,"")</f>
        <v/>
      </c>
      <c r="CO361" s="173" t="str">
        <f>IFERROR(Inv_SY_B!CO392/Inv_SY_B!$CU361-1,"")</f>
        <v/>
      </c>
      <c r="CP361" s="173" t="str">
        <f>IFERROR(Inv_SY_B!CP392/Inv_SY_B!$CU361-1,"")</f>
        <v/>
      </c>
      <c r="CQ361" s="173" t="str">
        <f>IFERROR(Inv_SY_B!CQ392/Inv_SY_B!$CU361-1,"")</f>
        <v/>
      </c>
      <c r="CR361" s="173" t="str">
        <f>IFERROR(Inv_SY_B!CR392/Inv_SY_B!$CU361-1,"")</f>
        <v/>
      </c>
      <c r="CS361" s="173" t="str">
        <f>IFERROR(Inv_SY_B!CS392/Inv_SY_B!$CU361-1,"")</f>
        <v/>
      </c>
      <c r="CT361" s="173" t="str">
        <f>IFERROR(Inv_SY_B!CT392/Inv_SY_B!$CU361-1,"")</f>
        <v/>
      </c>
      <c r="CU361" s="173"/>
      <c r="CV361" s="173"/>
      <c r="CW361" s="173"/>
      <c r="CX361" s="173"/>
    </row>
    <row r="362" spans="2:102">
      <c r="B362" s="164">
        <f t="shared" si="6"/>
        <v>46054</v>
      </c>
      <c r="C362" s="173" t="str">
        <f>IFERROR(Inv_SY_B!C393/Inv_SY_B!$CU362-1,"")</f>
        <v/>
      </c>
      <c r="D362" s="173" t="str">
        <f>IFERROR(Inv_SY_B!D393/Inv_SY_B!$CU362-1,"")</f>
        <v/>
      </c>
      <c r="E362" s="173" t="str">
        <f>IFERROR(Inv_SY_B!E393/Inv_SY_B!$CU362-1,"")</f>
        <v/>
      </c>
      <c r="F362" s="173" t="str">
        <f>IFERROR(Inv_SY_B!F393/Inv_SY_B!$CU362-1,"")</f>
        <v/>
      </c>
      <c r="G362" s="173" t="str">
        <f>IFERROR(Inv_SY_B!G393/Inv_SY_B!$CU362-1,"")</f>
        <v/>
      </c>
      <c r="H362" s="173" t="str">
        <f>IFERROR(Inv_SY_B!H393/Inv_SY_B!$CU362-1,"")</f>
        <v/>
      </c>
      <c r="I362" s="173" t="str">
        <f>IFERROR(Inv_SY_B!I393/Inv_SY_B!$CU362-1,"")</f>
        <v/>
      </c>
      <c r="J362" s="173" t="str">
        <f>IFERROR(Inv_SY_B!J393/Inv_SY_B!$CU362-1,"")</f>
        <v/>
      </c>
      <c r="K362" s="173" t="str">
        <f>IFERROR(Inv_SY_B!K393/Inv_SY_B!$CU362-1,"")</f>
        <v/>
      </c>
      <c r="L362" s="173" t="str">
        <f>IFERROR(Inv_SY_B!L393/Inv_SY_B!$CU362-1,"")</f>
        <v/>
      </c>
      <c r="M362" s="173" t="str">
        <f>IFERROR(Inv_SY_B!M393/Inv_SY_B!$CU362-1,"")</f>
        <v/>
      </c>
      <c r="N362" s="173" t="str">
        <f>IFERROR(Inv_SY_B!N393/Inv_SY_B!$CU362-1,"")</f>
        <v/>
      </c>
      <c r="O362" s="173" t="str">
        <f>IFERROR(Inv_SY_B!O393/Inv_SY_B!$CU362-1,"")</f>
        <v/>
      </c>
      <c r="P362" s="173" t="str">
        <f>IFERROR(Inv_SY_B!P393/Inv_SY_B!$CU362-1,"")</f>
        <v/>
      </c>
      <c r="Q362" s="173" t="str">
        <f>IFERROR(Inv_SY_B!Q393/Inv_SY_B!$CU362-1,"")</f>
        <v/>
      </c>
      <c r="R362" s="173" t="str">
        <f>IFERROR(Inv_SY_B!R393/Inv_SY_B!$CU362-1,"")</f>
        <v/>
      </c>
      <c r="S362" s="173" t="str">
        <f>IFERROR(Inv_SY_B!S393/Inv_SY_B!$CU362-1,"")</f>
        <v/>
      </c>
      <c r="T362" s="173" t="str">
        <f>IFERROR(Inv_SY_B!T393/Inv_SY_B!$CU362-1,"")</f>
        <v/>
      </c>
      <c r="U362" s="173" t="str">
        <f>IFERROR(Inv_SY_B!U393/Inv_SY_B!$CU362-1,"")</f>
        <v/>
      </c>
      <c r="V362" s="173" t="str">
        <f>IFERROR(Inv_SY_B!V393/Inv_SY_B!$CU362-1,"")</f>
        <v/>
      </c>
      <c r="W362" s="173" t="str">
        <f>IFERROR(Inv_SY_B!W393/Inv_SY_B!$CU362-1,"")</f>
        <v/>
      </c>
      <c r="X362" s="173" t="str">
        <f>IFERROR(Inv_SY_B!X393/Inv_SY_B!$CU362-1,"")</f>
        <v/>
      </c>
      <c r="Y362" s="173" t="str">
        <f>IFERROR(Inv_SY_B!Y393/Inv_SY_B!$CU362-1,"")</f>
        <v/>
      </c>
      <c r="Z362" s="173" t="str">
        <f>IFERROR(Inv_SY_B!Z393/Inv_SY_B!$CU362-1,"")</f>
        <v/>
      </c>
      <c r="AA362" s="173" t="str">
        <f>IFERROR(Inv_SY_B!AA393/Inv_SY_B!$CU362-1,"")</f>
        <v/>
      </c>
      <c r="AB362" s="173" t="str">
        <f>IFERROR(Inv_SY_B!AB393/Inv_SY_B!$CU362-1,"")</f>
        <v/>
      </c>
      <c r="AC362" s="173" t="str">
        <f>IFERROR(Inv_SY_B!AC393/Inv_SY_B!$CU362-1,"")</f>
        <v/>
      </c>
      <c r="AD362" s="173" t="str">
        <f>IFERROR(Inv_SY_B!AD393/Inv_SY_B!$CU362-1,"")</f>
        <v/>
      </c>
      <c r="AE362" s="173" t="str">
        <f>IFERROR(Inv_SY_B!AE393/Inv_SY_B!$CU362-1,"")</f>
        <v/>
      </c>
      <c r="AF362" s="173" t="str">
        <f>IFERROR(Inv_SY_B!AF393/Inv_SY_B!$CU362-1,"")</f>
        <v/>
      </c>
      <c r="AG362" s="173" t="str">
        <f>IFERROR(Inv_SY_B!AG393/Inv_SY_B!$CU362-1,"")</f>
        <v/>
      </c>
      <c r="AH362" s="173" t="str">
        <f>IFERROR(Inv_SY_B!AH393/Inv_SY_B!$CU362-1,"")</f>
        <v/>
      </c>
      <c r="AI362" s="173" t="str">
        <f>IFERROR(Inv_SY_B!AI393/Inv_SY_B!$CU362-1,"")</f>
        <v/>
      </c>
      <c r="AJ362" s="173" t="str">
        <f>IFERROR(Inv_SY_B!AJ393/Inv_SY_B!$CU362-1,"")</f>
        <v/>
      </c>
      <c r="AK362" s="173" t="str">
        <f>IFERROR(Inv_SY_B!AK393/Inv_SY_B!$CU362-1,"")</f>
        <v/>
      </c>
      <c r="AL362" s="173" t="str">
        <f>IFERROR(Inv_SY_B!AL393/Inv_SY_B!$CU362-1,"")</f>
        <v/>
      </c>
      <c r="AM362" s="173" t="str">
        <f>IFERROR(Inv_SY_B!AM393/Inv_SY_B!$CU362-1,"")</f>
        <v/>
      </c>
      <c r="AN362" s="173" t="str">
        <f>IFERROR(Inv_SY_B!AN393/Inv_SY_B!$CU362-1,"")</f>
        <v/>
      </c>
      <c r="AO362" s="173" t="str">
        <f>IFERROR(Inv_SY_B!AO393/Inv_SY_B!$CU362-1,"")</f>
        <v/>
      </c>
      <c r="AP362" s="173" t="str">
        <f>IFERROR(Inv_SY_B!AP393/Inv_SY_B!$CU362-1,"")</f>
        <v/>
      </c>
      <c r="AQ362" s="173" t="str">
        <f>IFERROR(Inv_SY_B!AQ393/Inv_SY_B!$CU362-1,"")</f>
        <v/>
      </c>
      <c r="AR362" s="173" t="str">
        <f>IFERROR(Inv_SY_B!AR393/Inv_SY_B!$CU362-1,"")</f>
        <v/>
      </c>
      <c r="AS362" s="173" t="str">
        <f>IFERROR(Inv_SY_B!AS393/Inv_SY_B!$CU362-1,"")</f>
        <v/>
      </c>
      <c r="AT362" s="173" t="str">
        <f>IFERROR(Inv_SY_B!AT393/Inv_SY_B!$CU362-1,"")</f>
        <v/>
      </c>
      <c r="AU362" s="173" t="str">
        <f>IFERROR(Inv_SY_B!AU393/Inv_SY_B!$CU362-1,"")</f>
        <v/>
      </c>
      <c r="AV362" s="173" t="str">
        <f>IFERROR(Inv_SY_B!AV393/Inv_SY_B!$CU362-1,"")</f>
        <v/>
      </c>
      <c r="AW362" s="173" t="str">
        <f>IFERROR(Inv_SY_B!AW393/Inv_SY_B!$CU362-1,"")</f>
        <v/>
      </c>
      <c r="AX362" s="173" t="str">
        <f>IFERROR(Inv_SY_B!AX393/Inv_SY_B!$CU362-1,"")</f>
        <v/>
      </c>
      <c r="AY362" s="173" t="str">
        <f>IFERROR(Inv_SY_B!AY393/Inv_SY_B!$CU362-1,"")</f>
        <v/>
      </c>
      <c r="AZ362" s="173" t="str">
        <f>IFERROR(Inv_SY_B!AZ393/Inv_SY_B!$CU362-1,"")</f>
        <v/>
      </c>
      <c r="BA362" s="173" t="str">
        <f>IFERROR(Inv_SY_B!BA393/Inv_SY_B!$CU362-1,"")</f>
        <v/>
      </c>
      <c r="BB362" s="173" t="str">
        <f>IFERROR(Inv_SY_B!BB393/Inv_SY_B!$CU362-1,"")</f>
        <v/>
      </c>
      <c r="BC362" s="173" t="str">
        <f>IFERROR(Inv_SY_B!BC393/Inv_SY_B!$CU362-1,"")</f>
        <v/>
      </c>
      <c r="BD362" s="173" t="str">
        <f>IFERROR(Inv_SY_B!BD393/Inv_SY_B!$CU362-1,"")</f>
        <v/>
      </c>
      <c r="BE362" s="173" t="str">
        <f>IFERROR(Inv_SY_B!BE393/Inv_SY_B!$CU362-1,"")</f>
        <v/>
      </c>
      <c r="BF362" s="173" t="str">
        <f>IFERROR(Inv_SY_B!BF393/Inv_SY_B!$CU362-1,"")</f>
        <v/>
      </c>
      <c r="BG362" s="173" t="str">
        <f>IFERROR(Inv_SY_B!BG393/Inv_SY_B!$CU362-1,"")</f>
        <v/>
      </c>
      <c r="BH362" s="173" t="str">
        <f>IFERROR(Inv_SY_B!BH393/Inv_SY_B!$CU362-1,"")</f>
        <v/>
      </c>
      <c r="BI362" s="173" t="str">
        <f>IFERROR(Inv_SY_B!BI393/Inv_SY_B!$CU362-1,"")</f>
        <v/>
      </c>
      <c r="BJ362" s="173" t="str">
        <f>IFERROR(Inv_SY_B!BJ393/Inv_SY_B!$CU362-1,"")</f>
        <v/>
      </c>
      <c r="BK362" s="173" t="str">
        <f>IFERROR(Inv_SY_B!BK393/Inv_SY_B!$CU362-1,"")</f>
        <v/>
      </c>
      <c r="BL362" s="173" t="str">
        <f>IFERROR(Inv_SY_B!BL393/Inv_SY_B!$CU362-1,"")</f>
        <v/>
      </c>
      <c r="BM362" s="173" t="str">
        <f>IFERROR(Inv_SY_B!BM393/Inv_SY_B!$CU362-1,"")</f>
        <v/>
      </c>
      <c r="BN362" s="173" t="str">
        <f>IFERROR(Inv_SY_B!BN393/Inv_SY_B!$CU362-1,"")</f>
        <v/>
      </c>
      <c r="BO362" s="173" t="str">
        <f>IFERROR(Inv_SY_B!BO393/Inv_SY_B!$CU362-1,"")</f>
        <v/>
      </c>
      <c r="BP362" s="173" t="str">
        <f>IFERROR(Inv_SY_B!BP393/Inv_SY_B!$CU362-1,"")</f>
        <v/>
      </c>
      <c r="BQ362" s="173" t="str">
        <f>IFERROR(Inv_SY_B!BQ393/Inv_SY_B!$CU362-1,"")</f>
        <v/>
      </c>
      <c r="BR362" s="173" t="str">
        <f>IFERROR(Inv_SY_B!BR393/Inv_SY_B!$CU362-1,"")</f>
        <v/>
      </c>
      <c r="BS362" s="173" t="str">
        <f>IFERROR(Inv_SY_B!BS393/Inv_SY_B!$CU362-1,"")</f>
        <v/>
      </c>
      <c r="BT362" s="173" t="str">
        <f>IFERROR(Inv_SY_B!BT393/Inv_SY_B!$CU362-1,"")</f>
        <v/>
      </c>
      <c r="BU362" s="173" t="str">
        <f>IFERROR(Inv_SY_B!BU393/Inv_SY_B!$CU362-1,"")</f>
        <v/>
      </c>
      <c r="BV362" s="173" t="str">
        <f>IFERROR(Inv_SY_B!BV393/Inv_SY_B!$CU362-1,"")</f>
        <v/>
      </c>
      <c r="BW362" s="173" t="str">
        <f>IFERROR(Inv_SY_B!BW393/Inv_SY_B!$CU362-1,"")</f>
        <v/>
      </c>
      <c r="BX362" s="173" t="str">
        <f>IFERROR(Inv_SY_B!BX393/Inv_SY_B!$CU362-1,"")</f>
        <v/>
      </c>
      <c r="BY362" s="173" t="str">
        <f>IFERROR(Inv_SY_B!BY393/Inv_SY_B!$CU362-1,"")</f>
        <v/>
      </c>
      <c r="BZ362" s="173" t="str">
        <f>IFERROR(Inv_SY_B!BZ393/Inv_SY_B!$CU362-1,"")</f>
        <v/>
      </c>
      <c r="CA362" s="173" t="str">
        <f>IFERROR(Inv_SY_B!CA393/Inv_SY_B!$CU362-1,"")</f>
        <v/>
      </c>
      <c r="CB362" s="173" t="str">
        <f>IFERROR(Inv_SY_B!CB393/Inv_SY_B!$CU362-1,"")</f>
        <v/>
      </c>
      <c r="CC362" s="173" t="str">
        <f>IFERROR(Inv_SY_B!CC393/Inv_SY_B!$CU362-1,"")</f>
        <v/>
      </c>
      <c r="CD362" s="173" t="str">
        <f>IFERROR(Inv_SY_B!CD393/Inv_SY_B!$CU362-1,"")</f>
        <v/>
      </c>
      <c r="CE362" s="173" t="str">
        <f>IFERROR(Inv_SY_B!CE393/Inv_SY_B!$CU362-1,"")</f>
        <v/>
      </c>
      <c r="CF362" s="173" t="str">
        <f>IFERROR(Inv_SY_B!CF393/Inv_SY_B!$CU362-1,"")</f>
        <v/>
      </c>
      <c r="CG362" s="173" t="str">
        <f>IFERROR(Inv_SY_B!CG393/Inv_SY_B!$CU362-1,"")</f>
        <v/>
      </c>
      <c r="CH362" s="173" t="str">
        <f>IFERROR(Inv_SY_B!CH393/Inv_SY_B!$CU362-1,"")</f>
        <v/>
      </c>
      <c r="CI362" s="173" t="str">
        <f>IFERROR(Inv_SY_B!CI393/Inv_SY_B!$CU362-1,"")</f>
        <v/>
      </c>
      <c r="CJ362" s="173" t="str">
        <f>IFERROR(Inv_SY_B!CJ393/Inv_SY_B!$CU362-1,"")</f>
        <v/>
      </c>
      <c r="CK362" s="173" t="str">
        <f>IFERROR(Inv_SY_B!CK393/Inv_SY_B!$CU362-1,"")</f>
        <v/>
      </c>
      <c r="CL362" s="173" t="str">
        <f>IFERROR(Inv_SY_B!CL393/Inv_SY_B!$CU362-1,"")</f>
        <v/>
      </c>
      <c r="CM362" s="173" t="str">
        <f>IFERROR(Inv_SY_B!CM393/Inv_SY_B!$CU362-1,"")</f>
        <v/>
      </c>
      <c r="CN362" s="173" t="str">
        <f>IFERROR(Inv_SY_B!CN393/Inv_SY_B!$CU362-1,"")</f>
        <v/>
      </c>
      <c r="CO362" s="173" t="str">
        <f>IFERROR(Inv_SY_B!CO393/Inv_SY_B!$CU362-1,"")</f>
        <v/>
      </c>
      <c r="CP362" s="173" t="str">
        <f>IFERROR(Inv_SY_B!CP393/Inv_SY_B!$CU362-1,"")</f>
        <v/>
      </c>
      <c r="CQ362" s="173" t="str">
        <f>IFERROR(Inv_SY_B!CQ393/Inv_SY_B!$CU362-1,"")</f>
        <v/>
      </c>
      <c r="CR362" s="173" t="str">
        <f>IFERROR(Inv_SY_B!CR393/Inv_SY_B!$CU362-1,"")</f>
        <v/>
      </c>
      <c r="CS362" s="173" t="str">
        <f>IFERROR(Inv_SY_B!CS393/Inv_SY_B!$CU362-1,"")</f>
        <v/>
      </c>
      <c r="CT362" s="173" t="str">
        <f>IFERROR(Inv_SY_B!CT393/Inv_SY_B!$CU362-1,"")</f>
        <v/>
      </c>
      <c r="CU362" s="173"/>
      <c r="CV362" s="173"/>
      <c r="CW362" s="173"/>
      <c r="CX362" s="173"/>
    </row>
    <row r="363" spans="2:102">
      <c r="B363" s="164">
        <f t="shared" si="6"/>
        <v>46055</v>
      </c>
      <c r="C363" s="173" t="str">
        <f>IFERROR(Inv_SY_B!C394/Inv_SY_B!$CU363-1,"")</f>
        <v/>
      </c>
      <c r="D363" s="173" t="str">
        <f>IFERROR(Inv_SY_B!D394/Inv_SY_B!$CU363-1,"")</f>
        <v/>
      </c>
      <c r="E363" s="173" t="str">
        <f>IFERROR(Inv_SY_B!E394/Inv_SY_B!$CU363-1,"")</f>
        <v/>
      </c>
      <c r="F363" s="173" t="str">
        <f>IFERROR(Inv_SY_B!F394/Inv_SY_B!$CU363-1,"")</f>
        <v/>
      </c>
      <c r="G363" s="173" t="str">
        <f>IFERROR(Inv_SY_B!G394/Inv_SY_B!$CU363-1,"")</f>
        <v/>
      </c>
      <c r="H363" s="173" t="str">
        <f>IFERROR(Inv_SY_B!H394/Inv_SY_B!$CU363-1,"")</f>
        <v/>
      </c>
      <c r="I363" s="173" t="str">
        <f>IFERROR(Inv_SY_B!I394/Inv_SY_B!$CU363-1,"")</f>
        <v/>
      </c>
      <c r="J363" s="173" t="str">
        <f>IFERROR(Inv_SY_B!J394/Inv_SY_B!$CU363-1,"")</f>
        <v/>
      </c>
      <c r="K363" s="173" t="str">
        <f>IFERROR(Inv_SY_B!K394/Inv_SY_B!$CU363-1,"")</f>
        <v/>
      </c>
      <c r="L363" s="173" t="str">
        <f>IFERROR(Inv_SY_B!L394/Inv_SY_B!$CU363-1,"")</f>
        <v/>
      </c>
      <c r="M363" s="173" t="str">
        <f>IFERROR(Inv_SY_B!M394/Inv_SY_B!$CU363-1,"")</f>
        <v/>
      </c>
      <c r="N363" s="173" t="str">
        <f>IFERROR(Inv_SY_B!N394/Inv_SY_B!$CU363-1,"")</f>
        <v/>
      </c>
      <c r="O363" s="173" t="str">
        <f>IFERROR(Inv_SY_B!O394/Inv_SY_B!$CU363-1,"")</f>
        <v/>
      </c>
      <c r="P363" s="173" t="str">
        <f>IFERROR(Inv_SY_B!P394/Inv_SY_B!$CU363-1,"")</f>
        <v/>
      </c>
      <c r="Q363" s="173" t="str">
        <f>IFERROR(Inv_SY_B!Q394/Inv_SY_B!$CU363-1,"")</f>
        <v/>
      </c>
      <c r="R363" s="173" t="str">
        <f>IFERROR(Inv_SY_B!R394/Inv_SY_B!$CU363-1,"")</f>
        <v/>
      </c>
      <c r="S363" s="173" t="str">
        <f>IFERROR(Inv_SY_B!S394/Inv_SY_B!$CU363-1,"")</f>
        <v/>
      </c>
      <c r="T363" s="173" t="str">
        <f>IFERROR(Inv_SY_B!T394/Inv_SY_B!$CU363-1,"")</f>
        <v/>
      </c>
      <c r="U363" s="173" t="str">
        <f>IFERROR(Inv_SY_B!U394/Inv_SY_B!$CU363-1,"")</f>
        <v/>
      </c>
      <c r="V363" s="173" t="str">
        <f>IFERROR(Inv_SY_B!V394/Inv_SY_B!$CU363-1,"")</f>
        <v/>
      </c>
      <c r="W363" s="173" t="str">
        <f>IFERROR(Inv_SY_B!W394/Inv_SY_B!$CU363-1,"")</f>
        <v/>
      </c>
      <c r="X363" s="173" t="str">
        <f>IFERROR(Inv_SY_B!X394/Inv_SY_B!$CU363-1,"")</f>
        <v/>
      </c>
      <c r="Y363" s="173" t="str">
        <f>IFERROR(Inv_SY_B!Y394/Inv_SY_B!$CU363-1,"")</f>
        <v/>
      </c>
      <c r="Z363" s="173" t="str">
        <f>IFERROR(Inv_SY_B!Z394/Inv_SY_B!$CU363-1,"")</f>
        <v/>
      </c>
      <c r="AA363" s="173" t="str">
        <f>IFERROR(Inv_SY_B!AA394/Inv_SY_B!$CU363-1,"")</f>
        <v/>
      </c>
      <c r="AB363" s="173" t="str">
        <f>IFERROR(Inv_SY_B!AB394/Inv_SY_B!$CU363-1,"")</f>
        <v/>
      </c>
      <c r="AC363" s="173" t="str">
        <f>IFERROR(Inv_SY_B!AC394/Inv_SY_B!$CU363-1,"")</f>
        <v/>
      </c>
      <c r="AD363" s="173" t="str">
        <f>IFERROR(Inv_SY_B!AD394/Inv_SY_B!$CU363-1,"")</f>
        <v/>
      </c>
      <c r="AE363" s="173" t="str">
        <f>IFERROR(Inv_SY_B!AE394/Inv_SY_B!$CU363-1,"")</f>
        <v/>
      </c>
      <c r="AF363" s="173" t="str">
        <f>IFERROR(Inv_SY_B!AF394/Inv_SY_B!$CU363-1,"")</f>
        <v/>
      </c>
      <c r="AG363" s="173" t="str">
        <f>IFERROR(Inv_SY_B!AG394/Inv_SY_B!$CU363-1,"")</f>
        <v/>
      </c>
      <c r="AH363" s="173" t="str">
        <f>IFERROR(Inv_SY_B!AH394/Inv_SY_B!$CU363-1,"")</f>
        <v/>
      </c>
      <c r="AI363" s="173" t="str">
        <f>IFERROR(Inv_SY_B!AI394/Inv_SY_B!$CU363-1,"")</f>
        <v/>
      </c>
      <c r="AJ363" s="173" t="str">
        <f>IFERROR(Inv_SY_B!AJ394/Inv_SY_B!$CU363-1,"")</f>
        <v/>
      </c>
      <c r="AK363" s="173" t="str">
        <f>IFERROR(Inv_SY_B!AK394/Inv_SY_B!$CU363-1,"")</f>
        <v/>
      </c>
      <c r="AL363" s="173" t="str">
        <f>IFERROR(Inv_SY_B!AL394/Inv_SY_B!$CU363-1,"")</f>
        <v/>
      </c>
      <c r="AM363" s="173" t="str">
        <f>IFERROR(Inv_SY_B!AM394/Inv_SY_B!$CU363-1,"")</f>
        <v/>
      </c>
      <c r="AN363" s="173" t="str">
        <f>IFERROR(Inv_SY_B!AN394/Inv_SY_B!$CU363-1,"")</f>
        <v/>
      </c>
      <c r="AO363" s="173" t="str">
        <f>IFERROR(Inv_SY_B!AO394/Inv_SY_B!$CU363-1,"")</f>
        <v/>
      </c>
      <c r="AP363" s="173" t="str">
        <f>IFERROR(Inv_SY_B!AP394/Inv_SY_B!$CU363-1,"")</f>
        <v/>
      </c>
      <c r="AQ363" s="173" t="str">
        <f>IFERROR(Inv_SY_B!AQ394/Inv_SY_B!$CU363-1,"")</f>
        <v/>
      </c>
      <c r="AR363" s="173" t="str">
        <f>IFERROR(Inv_SY_B!AR394/Inv_SY_B!$CU363-1,"")</f>
        <v/>
      </c>
      <c r="AS363" s="173" t="str">
        <f>IFERROR(Inv_SY_B!AS394/Inv_SY_B!$CU363-1,"")</f>
        <v/>
      </c>
      <c r="AT363" s="173" t="str">
        <f>IFERROR(Inv_SY_B!AT394/Inv_SY_B!$CU363-1,"")</f>
        <v/>
      </c>
      <c r="AU363" s="173" t="str">
        <f>IFERROR(Inv_SY_B!AU394/Inv_SY_B!$CU363-1,"")</f>
        <v/>
      </c>
      <c r="AV363" s="173" t="str">
        <f>IFERROR(Inv_SY_B!AV394/Inv_SY_B!$CU363-1,"")</f>
        <v/>
      </c>
      <c r="AW363" s="173" t="str">
        <f>IFERROR(Inv_SY_B!AW394/Inv_SY_B!$CU363-1,"")</f>
        <v/>
      </c>
      <c r="AX363" s="173" t="str">
        <f>IFERROR(Inv_SY_B!AX394/Inv_SY_B!$CU363-1,"")</f>
        <v/>
      </c>
      <c r="AY363" s="173" t="str">
        <f>IFERROR(Inv_SY_B!AY394/Inv_SY_B!$CU363-1,"")</f>
        <v/>
      </c>
      <c r="AZ363" s="173" t="str">
        <f>IFERROR(Inv_SY_B!AZ394/Inv_SY_B!$CU363-1,"")</f>
        <v/>
      </c>
      <c r="BA363" s="173" t="str">
        <f>IFERROR(Inv_SY_B!BA394/Inv_SY_B!$CU363-1,"")</f>
        <v/>
      </c>
      <c r="BB363" s="173" t="str">
        <f>IFERROR(Inv_SY_B!BB394/Inv_SY_B!$CU363-1,"")</f>
        <v/>
      </c>
      <c r="BC363" s="173" t="str">
        <f>IFERROR(Inv_SY_B!BC394/Inv_SY_B!$CU363-1,"")</f>
        <v/>
      </c>
      <c r="BD363" s="173" t="str">
        <f>IFERROR(Inv_SY_B!BD394/Inv_SY_B!$CU363-1,"")</f>
        <v/>
      </c>
      <c r="BE363" s="173" t="str">
        <f>IFERROR(Inv_SY_B!BE394/Inv_SY_B!$CU363-1,"")</f>
        <v/>
      </c>
      <c r="BF363" s="173" t="str">
        <f>IFERROR(Inv_SY_B!BF394/Inv_SY_B!$CU363-1,"")</f>
        <v/>
      </c>
      <c r="BG363" s="173" t="str">
        <f>IFERROR(Inv_SY_B!BG394/Inv_SY_B!$CU363-1,"")</f>
        <v/>
      </c>
      <c r="BH363" s="173" t="str">
        <f>IFERROR(Inv_SY_B!BH394/Inv_SY_B!$CU363-1,"")</f>
        <v/>
      </c>
      <c r="BI363" s="173" t="str">
        <f>IFERROR(Inv_SY_B!BI394/Inv_SY_B!$CU363-1,"")</f>
        <v/>
      </c>
      <c r="BJ363" s="173" t="str">
        <f>IFERROR(Inv_SY_B!BJ394/Inv_SY_B!$CU363-1,"")</f>
        <v/>
      </c>
      <c r="BK363" s="173" t="str">
        <f>IFERROR(Inv_SY_B!BK394/Inv_SY_B!$CU363-1,"")</f>
        <v/>
      </c>
      <c r="BL363" s="173" t="str">
        <f>IFERROR(Inv_SY_B!BL394/Inv_SY_B!$CU363-1,"")</f>
        <v/>
      </c>
      <c r="BM363" s="173" t="str">
        <f>IFERROR(Inv_SY_B!BM394/Inv_SY_B!$CU363-1,"")</f>
        <v/>
      </c>
      <c r="BN363" s="173" t="str">
        <f>IFERROR(Inv_SY_B!BN394/Inv_SY_B!$CU363-1,"")</f>
        <v/>
      </c>
      <c r="BO363" s="173" t="str">
        <f>IFERROR(Inv_SY_B!BO394/Inv_SY_B!$CU363-1,"")</f>
        <v/>
      </c>
      <c r="BP363" s="173" t="str">
        <f>IFERROR(Inv_SY_B!BP394/Inv_SY_B!$CU363-1,"")</f>
        <v/>
      </c>
      <c r="BQ363" s="173" t="str">
        <f>IFERROR(Inv_SY_B!BQ394/Inv_SY_B!$CU363-1,"")</f>
        <v/>
      </c>
      <c r="BR363" s="173" t="str">
        <f>IFERROR(Inv_SY_B!BR394/Inv_SY_B!$CU363-1,"")</f>
        <v/>
      </c>
      <c r="BS363" s="173" t="str">
        <f>IFERROR(Inv_SY_B!BS394/Inv_SY_B!$CU363-1,"")</f>
        <v/>
      </c>
      <c r="BT363" s="173" t="str">
        <f>IFERROR(Inv_SY_B!BT394/Inv_SY_B!$CU363-1,"")</f>
        <v/>
      </c>
      <c r="BU363" s="173" t="str">
        <f>IFERROR(Inv_SY_B!BU394/Inv_SY_B!$CU363-1,"")</f>
        <v/>
      </c>
      <c r="BV363" s="173" t="str">
        <f>IFERROR(Inv_SY_B!BV394/Inv_SY_B!$CU363-1,"")</f>
        <v/>
      </c>
      <c r="BW363" s="173" t="str">
        <f>IFERROR(Inv_SY_B!BW394/Inv_SY_B!$CU363-1,"")</f>
        <v/>
      </c>
      <c r="BX363" s="173" t="str">
        <f>IFERROR(Inv_SY_B!BX394/Inv_SY_B!$CU363-1,"")</f>
        <v/>
      </c>
      <c r="BY363" s="173" t="str">
        <f>IFERROR(Inv_SY_B!BY394/Inv_SY_B!$CU363-1,"")</f>
        <v/>
      </c>
      <c r="BZ363" s="173" t="str">
        <f>IFERROR(Inv_SY_B!BZ394/Inv_SY_B!$CU363-1,"")</f>
        <v/>
      </c>
      <c r="CA363" s="173" t="str">
        <f>IFERROR(Inv_SY_B!CA394/Inv_SY_B!$CU363-1,"")</f>
        <v/>
      </c>
      <c r="CB363" s="173" t="str">
        <f>IFERROR(Inv_SY_B!CB394/Inv_SY_B!$CU363-1,"")</f>
        <v/>
      </c>
      <c r="CC363" s="173" t="str">
        <f>IFERROR(Inv_SY_B!CC394/Inv_SY_B!$CU363-1,"")</f>
        <v/>
      </c>
      <c r="CD363" s="173" t="str">
        <f>IFERROR(Inv_SY_B!CD394/Inv_SY_B!$CU363-1,"")</f>
        <v/>
      </c>
      <c r="CE363" s="173" t="str">
        <f>IFERROR(Inv_SY_B!CE394/Inv_SY_B!$CU363-1,"")</f>
        <v/>
      </c>
      <c r="CF363" s="173" t="str">
        <f>IFERROR(Inv_SY_B!CF394/Inv_SY_B!$CU363-1,"")</f>
        <v/>
      </c>
      <c r="CG363" s="173" t="str">
        <f>IFERROR(Inv_SY_B!CG394/Inv_SY_B!$CU363-1,"")</f>
        <v/>
      </c>
      <c r="CH363" s="173" t="str">
        <f>IFERROR(Inv_SY_B!CH394/Inv_SY_B!$CU363-1,"")</f>
        <v/>
      </c>
      <c r="CI363" s="173" t="str">
        <f>IFERROR(Inv_SY_B!CI394/Inv_SY_B!$CU363-1,"")</f>
        <v/>
      </c>
      <c r="CJ363" s="173" t="str">
        <f>IFERROR(Inv_SY_B!CJ394/Inv_SY_B!$CU363-1,"")</f>
        <v/>
      </c>
      <c r="CK363" s="173" t="str">
        <f>IFERROR(Inv_SY_B!CK394/Inv_SY_B!$CU363-1,"")</f>
        <v/>
      </c>
      <c r="CL363" s="173" t="str">
        <f>IFERROR(Inv_SY_B!CL394/Inv_SY_B!$CU363-1,"")</f>
        <v/>
      </c>
      <c r="CM363" s="173" t="str">
        <f>IFERROR(Inv_SY_B!CM394/Inv_SY_B!$CU363-1,"")</f>
        <v/>
      </c>
      <c r="CN363" s="173" t="str">
        <f>IFERROR(Inv_SY_B!CN394/Inv_SY_B!$CU363-1,"")</f>
        <v/>
      </c>
      <c r="CO363" s="173" t="str">
        <f>IFERROR(Inv_SY_B!CO394/Inv_SY_B!$CU363-1,"")</f>
        <v/>
      </c>
      <c r="CP363" s="173" t="str">
        <f>IFERROR(Inv_SY_B!CP394/Inv_SY_B!$CU363-1,"")</f>
        <v/>
      </c>
      <c r="CQ363" s="173" t="str">
        <f>IFERROR(Inv_SY_B!CQ394/Inv_SY_B!$CU363-1,"")</f>
        <v/>
      </c>
      <c r="CR363" s="173" t="str">
        <f>IFERROR(Inv_SY_B!CR394/Inv_SY_B!$CU363-1,"")</f>
        <v/>
      </c>
      <c r="CS363" s="173" t="str">
        <f>IFERROR(Inv_SY_B!CS394/Inv_SY_B!$CU363-1,"")</f>
        <v/>
      </c>
      <c r="CT363" s="173" t="str">
        <f>IFERROR(Inv_SY_B!CT394/Inv_SY_B!$CU363-1,"")</f>
        <v/>
      </c>
      <c r="CU363" s="173"/>
      <c r="CV363" s="173"/>
      <c r="CW363" s="173"/>
      <c r="CX363" s="173"/>
    </row>
    <row r="364" spans="2:102">
      <c r="B364" s="164">
        <f t="shared" si="6"/>
        <v>46056</v>
      </c>
      <c r="C364" s="173" t="str">
        <f>IFERROR(Inv_SY_B!C395/Inv_SY_B!$CU364-1,"")</f>
        <v/>
      </c>
      <c r="D364" s="173" t="str">
        <f>IFERROR(Inv_SY_B!D395/Inv_SY_B!$CU364-1,"")</f>
        <v/>
      </c>
      <c r="E364" s="173" t="str">
        <f>IFERROR(Inv_SY_B!E395/Inv_SY_B!$CU364-1,"")</f>
        <v/>
      </c>
      <c r="F364" s="173" t="str">
        <f>IFERROR(Inv_SY_B!F395/Inv_SY_B!$CU364-1,"")</f>
        <v/>
      </c>
      <c r="G364" s="173" t="str">
        <f>IFERROR(Inv_SY_B!G395/Inv_SY_B!$CU364-1,"")</f>
        <v/>
      </c>
      <c r="H364" s="173" t="str">
        <f>IFERROR(Inv_SY_B!H395/Inv_SY_B!$CU364-1,"")</f>
        <v/>
      </c>
      <c r="I364" s="173" t="str">
        <f>IFERROR(Inv_SY_B!I395/Inv_SY_B!$CU364-1,"")</f>
        <v/>
      </c>
      <c r="J364" s="173" t="str">
        <f>IFERROR(Inv_SY_B!J395/Inv_SY_B!$CU364-1,"")</f>
        <v/>
      </c>
      <c r="K364" s="173" t="str">
        <f>IFERROR(Inv_SY_B!K395/Inv_SY_B!$CU364-1,"")</f>
        <v/>
      </c>
      <c r="L364" s="173" t="str">
        <f>IFERROR(Inv_SY_B!L395/Inv_SY_B!$CU364-1,"")</f>
        <v/>
      </c>
      <c r="M364" s="173" t="str">
        <f>IFERROR(Inv_SY_B!M395/Inv_SY_B!$CU364-1,"")</f>
        <v/>
      </c>
      <c r="N364" s="173" t="str">
        <f>IFERROR(Inv_SY_B!N395/Inv_SY_B!$CU364-1,"")</f>
        <v/>
      </c>
      <c r="O364" s="173" t="str">
        <f>IFERROR(Inv_SY_B!O395/Inv_SY_B!$CU364-1,"")</f>
        <v/>
      </c>
      <c r="P364" s="173" t="str">
        <f>IFERROR(Inv_SY_B!P395/Inv_SY_B!$CU364-1,"")</f>
        <v/>
      </c>
      <c r="Q364" s="173" t="str">
        <f>IFERROR(Inv_SY_B!Q395/Inv_SY_B!$CU364-1,"")</f>
        <v/>
      </c>
      <c r="R364" s="173" t="str">
        <f>IFERROR(Inv_SY_B!R395/Inv_SY_B!$CU364-1,"")</f>
        <v/>
      </c>
      <c r="S364" s="173" t="str">
        <f>IFERROR(Inv_SY_B!S395/Inv_SY_B!$CU364-1,"")</f>
        <v/>
      </c>
      <c r="T364" s="173" t="str">
        <f>IFERROR(Inv_SY_B!T395/Inv_SY_B!$CU364-1,"")</f>
        <v/>
      </c>
      <c r="U364" s="173" t="str">
        <f>IFERROR(Inv_SY_B!U395/Inv_SY_B!$CU364-1,"")</f>
        <v/>
      </c>
      <c r="V364" s="173" t="str">
        <f>IFERROR(Inv_SY_B!V395/Inv_SY_B!$CU364-1,"")</f>
        <v/>
      </c>
      <c r="W364" s="173" t="str">
        <f>IFERROR(Inv_SY_B!W395/Inv_SY_B!$CU364-1,"")</f>
        <v/>
      </c>
      <c r="X364" s="173" t="str">
        <f>IFERROR(Inv_SY_B!X395/Inv_SY_B!$CU364-1,"")</f>
        <v/>
      </c>
      <c r="Y364" s="173" t="str">
        <f>IFERROR(Inv_SY_B!Y395/Inv_SY_B!$CU364-1,"")</f>
        <v/>
      </c>
      <c r="Z364" s="173" t="str">
        <f>IFERROR(Inv_SY_B!Z395/Inv_SY_B!$CU364-1,"")</f>
        <v/>
      </c>
      <c r="AA364" s="173" t="str">
        <f>IFERROR(Inv_SY_B!AA395/Inv_SY_B!$CU364-1,"")</f>
        <v/>
      </c>
      <c r="AB364" s="173" t="str">
        <f>IFERROR(Inv_SY_B!AB395/Inv_SY_B!$CU364-1,"")</f>
        <v/>
      </c>
      <c r="AC364" s="173" t="str">
        <f>IFERROR(Inv_SY_B!AC395/Inv_SY_B!$CU364-1,"")</f>
        <v/>
      </c>
      <c r="AD364" s="173" t="str">
        <f>IFERROR(Inv_SY_B!AD395/Inv_SY_B!$CU364-1,"")</f>
        <v/>
      </c>
      <c r="AE364" s="173" t="str">
        <f>IFERROR(Inv_SY_B!AE395/Inv_SY_B!$CU364-1,"")</f>
        <v/>
      </c>
      <c r="AF364" s="173" t="str">
        <f>IFERROR(Inv_SY_B!AF395/Inv_SY_B!$CU364-1,"")</f>
        <v/>
      </c>
      <c r="AG364" s="173" t="str">
        <f>IFERROR(Inv_SY_B!AG395/Inv_SY_B!$CU364-1,"")</f>
        <v/>
      </c>
      <c r="AH364" s="173" t="str">
        <f>IFERROR(Inv_SY_B!AH395/Inv_SY_B!$CU364-1,"")</f>
        <v/>
      </c>
      <c r="AI364" s="173" t="str">
        <f>IFERROR(Inv_SY_B!AI395/Inv_SY_B!$CU364-1,"")</f>
        <v/>
      </c>
      <c r="AJ364" s="173" t="str">
        <f>IFERROR(Inv_SY_B!AJ395/Inv_SY_B!$CU364-1,"")</f>
        <v/>
      </c>
      <c r="AK364" s="173" t="str">
        <f>IFERROR(Inv_SY_B!AK395/Inv_SY_B!$CU364-1,"")</f>
        <v/>
      </c>
      <c r="AL364" s="173" t="str">
        <f>IFERROR(Inv_SY_B!AL395/Inv_SY_B!$CU364-1,"")</f>
        <v/>
      </c>
      <c r="AM364" s="173" t="str">
        <f>IFERROR(Inv_SY_B!AM395/Inv_SY_B!$CU364-1,"")</f>
        <v/>
      </c>
      <c r="AN364" s="173" t="str">
        <f>IFERROR(Inv_SY_B!AN395/Inv_SY_B!$CU364-1,"")</f>
        <v/>
      </c>
      <c r="AO364" s="173" t="str">
        <f>IFERROR(Inv_SY_B!AO395/Inv_SY_B!$CU364-1,"")</f>
        <v/>
      </c>
      <c r="AP364" s="173" t="str">
        <f>IFERROR(Inv_SY_B!AP395/Inv_SY_B!$CU364-1,"")</f>
        <v/>
      </c>
      <c r="AQ364" s="173" t="str">
        <f>IFERROR(Inv_SY_B!AQ395/Inv_SY_B!$CU364-1,"")</f>
        <v/>
      </c>
      <c r="AR364" s="173" t="str">
        <f>IFERROR(Inv_SY_B!AR395/Inv_SY_B!$CU364-1,"")</f>
        <v/>
      </c>
      <c r="AS364" s="173" t="str">
        <f>IFERROR(Inv_SY_B!AS395/Inv_SY_B!$CU364-1,"")</f>
        <v/>
      </c>
      <c r="AT364" s="173" t="str">
        <f>IFERROR(Inv_SY_B!AT395/Inv_SY_B!$CU364-1,"")</f>
        <v/>
      </c>
      <c r="AU364" s="173" t="str">
        <f>IFERROR(Inv_SY_B!AU395/Inv_SY_B!$CU364-1,"")</f>
        <v/>
      </c>
      <c r="AV364" s="173" t="str">
        <f>IFERROR(Inv_SY_B!AV395/Inv_SY_B!$CU364-1,"")</f>
        <v/>
      </c>
      <c r="AW364" s="173" t="str">
        <f>IFERROR(Inv_SY_B!AW395/Inv_SY_B!$CU364-1,"")</f>
        <v/>
      </c>
      <c r="AX364" s="173" t="str">
        <f>IFERROR(Inv_SY_B!AX395/Inv_SY_B!$CU364-1,"")</f>
        <v/>
      </c>
      <c r="AY364" s="173" t="str">
        <f>IFERROR(Inv_SY_B!AY395/Inv_SY_B!$CU364-1,"")</f>
        <v/>
      </c>
      <c r="AZ364" s="173" t="str">
        <f>IFERROR(Inv_SY_B!AZ395/Inv_SY_B!$CU364-1,"")</f>
        <v/>
      </c>
      <c r="BA364" s="173" t="str">
        <f>IFERROR(Inv_SY_B!BA395/Inv_SY_B!$CU364-1,"")</f>
        <v/>
      </c>
      <c r="BB364" s="173" t="str">
        <f>IFERROR(Inv_SY_B!BB395/Inv_SY_B!$CU364-1,"")</f>
        <v/>
      </c>
      <c r="BC364" s="173" t="str">
        <f>IFERROR(Inv_SY_B!BC395/Inv_SY_B!$CU364-1,"")</f>
        <v/>
      </c>
      <c r="BD364" s="173" t="str">
        <f>IFERROR(Inv_SY_B!BD395/Inv_SY_B!$CU364-1,"")</f>
        <v/>
      </c>
      <c r="BE364" s="173" t="str">
        <f>IFERROR(Inv_SY_B!BE395/Inv_SY_B!$CU364-1,"")</f>
        <v/>
      </c>
      <c r="BF364" s="173" t="str">
        <f>IFERROR(Inv_SY_B!BF395/Inv_SY_B!$CU364-1,"")</f>
        <v/>
      </c>
      <c r="BG364" s="173" t="str">
        <f>IFERROR(Inv_SY_B!BG395/Inv_SY_B!$CU364-1,"")</f>
        <v/>
      </c>
      <c r="BH364" s="173" t="str">
        <f>IFERROR(Inv_SY_B!BH395/Inv_SY_B!$CU364-1,"")</f>
        <v/>
      </c>
      <c r="BI364" s="173" t="str">
        <f>IFERROR(Inv_SY_B!BI395/Inv_SY_B!$CU364-1,"")</f>
        <v/>
      </c>
      <c r="BJ364" s="173" t="str">
        <f>IFERROR(Inv_SY_B!BJ395/Inv_SY_B!$CU364-1,"")</f>
        <v/>
      </c>
      <c r="BK364" s="173" t="str">
        <f>IFERROR(Inv_SY_B!BK395/Inv_SY_B!$CU364-1,"")</f>
        <v/>
      </c>
      <c r="BL364" s="173" t="str">
        <f>IFERROR(Inv_SY_B!BL395/Inv_SY_B!$CU364-1,"")</f>
        <v/>
      </c>
      <c r="BM364" s="173" t="str">
        <f>IFERROR(Inv_SY_B!BM395/Inv_SY_B!$CU364-1,"")</f>
        <v/>
      </c>
      <c r="BN364" s="173" t="str">
        <f>IFERROR(Inv_SY_B!BN395/Inv_SY_B!$CU364-1,"")</f>
        <v/>
      </c>
      <c r="BO364" s="173" t="str">
        <f>IFERROR(Inv_SY_B!BO395/Inv_SY_B!$CU364-1,"")</f>
        <v/>
      </c>
      <c r="BP364" s="173" t="str">
        <f>IFERROR(Inv_SY_B!BP395/Inv_SY_B!$CU364-1,"")</f>
        <v/>
      </c>
      <c r="BQ364" s="173" t="str">
        <f>IFERROR(Inv_SY_B!BQ395/Inv_SY_B!$CU364-1,"")</f>
        <v/>
      </c>
      <c r="BR364" s="173" t="str">
        <f>IFERROR(Inv_SY_B!BR395/Inv_SY_B!$CU364-1,"")</f>
        <v/>
      </c>
      <c r="BS364" s="173" t="str">
        <f>IFERROR(Inv_SY_B!BS395/Inv_SY_B!$CU364-1,"")</f>
        <v/>
      </c>
      <c r="BT364" s="173" t="str">
        <f>IFERROR(Inv_SY_B!BT395/Inv_SY_B!$CU364-1,"")</f>
        <v/>
      </c>
      <c r="BU364" s="173" t="str">
        <f>IFERROR(Inv_SY_B!BU395/Inv_SY_B!$CU364-1,"")</f>
        <v/>
      </c>
      <c r="BV364" s="173" t="str">
        <f>IFERROR(Inv_SY_B!BV395/Inv_SY_B!$CU364-1,"")</f>
        <v/>
      </c>
      <c r="BW364" s="173" t="str">
        <f>IFERROR(Inv_SY_B!BW395/Inv_SY_B!$CU364-1,"")</f>
        <v/>
      </c>
      <c r="BX364" s="173" t="str">
        <f>IFERROR(Inv_SY_B!BX395/Inv_SY_B!$CU364-1,"")</f>
        <v/>
      </c>
      <c r="BY364" s="173" t="str">
        <f>IFERROR(Inv_SY_B!BY395/Inv_SY_B!$CU364-1,"")</f>
        <v/>
      </c>
      <c r="BZ364" s="173" t="str">
        <f>IFERROR(Inv_SY_B!BZ395/Inv_SY_B!$CU364-1,"")</f>
        <v/>
      </c>
      <c r="CA364" s="173" t="str">
        <f>IFERROR(Inv_SY_B!CA395/Inv_SY_B!$CU364-1,"")</f>
        <v/>
      </c>
      <c r="CB364" s="173" t="str">
        <f>IFERROR(Inv_SY_B!CB395/Inv_SY_B!$CU364-1,"")</f>
        <v/>
      </c>
      <c r="CC364" s="173" t="str">
        <f>IFERROR(Inv_SY_B!CC395/Inv_SY_B!$CU364-1,"")</f>
        <v/>
      </c>
      <c r="CD364" s="173" t="str">
        <f>IFERROR(Inv_SY_B!CD395/Inv_SY_B!$CU364-1,"")</f>
        <v/>
      </c>
      <c r="CE364" s="173" t="str">
        <f>IFERROR(Inv_SY_B!CE395/Inv_SY_B!$CU364-1,"")</f>
        <v/>
      </c>
      <c r="CF364" s="173" t="str">
        <f>IFERROR(Inv_SY_B!CF395/Inv_SY_B!$CU364-1,"")</f>
        <v/>
      </c>
      <c r="CG364" s="173" t="str">
        <f>IFERROR(Inv_SY_B!CG395/Inv_SY_B!$CU364-1,"")</f>
        <v/>
      </c>
      <c r="CH364" s="173" t="str">
        <f>IFERROR(Inv_SY_B!CH395/Inv_SY_B!$CU364-1,"")</f>
        <v/>
      </c>
      <c r="CI364" s="173" t="str">
        <f>IFERROR(Inv_SY_B!CI395/Inv_SY_B!$CU364-1,"")</f>
        <v/>
      </c>
      <c r="CJ364" s="173" t="str">
        <f>IFERROR(Inv_SY_B!CJ395/Inv_SY_B!$CU364-1,"")</f>
        <v/>
      </c>
      <c r="CK364" s="173" t="str">
        <f>IFERROR(Inv_SY_B!CK395/Inv_SY_B!$CU364-1,"")</f>
        <v/>
      </c>
      <c r="CL364" s="173" t="str">
        <f>IFERROR(Inv_SY_B!CL395/Inv_SY_B!$CU364-1,"")</f>
        <v/>
      </c>
      <c r="CM364" s="173" t="str">
        <f>IFERROR(Inv_SY_B!CM395/Inv_SY_B!$CU364-1,"")</f>
        <v/>
      </c>
      <c r="CN364" s="173" t="str">
        <f>IFERROR(Inv_SY_B!CN395/Inv_SY_B!$CU364-1,"")</f>
        <v/>
      </c>
      <c r="CO364" s="173" t="str">
        <f>IFERROR(Inv_SY_B!CO395/Inv_SY_B!$CU364-1,"")</f>
        <v/>
      </c>
      <c r="CP364" s="173" t="str">
        <f>IFERROR(Inv_SY_B!CP395/Inv_SY_B!$CU364-1,"")</f>
        <v/>
      </c>
      <c r="CQ364" s="173" t="str">
        <f>IFERROR(Inv_SY_B!CQ395/Inv_SY_B!$CU364-1,"")</f>
        <v/>
      </c>
      <c r="CR364" s="173" t="str">
        <f>IFERROR(Inv_SY_B!CR395/Inv_SY_B!$CU364-1,"")</f>
        <v/>
      </c>
      <c r="CS364" s="173" t="str">
        <f>IFERROR(Inv_SY_B!CS395/Inv_SY_B!$CU364-1,"")</f>
        <v/>
      </c>
      <c r="CT364" s="173" t="str">
        <f>IFERROR(Inv_SY_B!CT395/Inv_SY_B!$CU364-1,"")</f>
        <v/>
      </c>
      <c r="CU364" s="173"/>
      <c r="CV364" s="173"/>
      <c r="CW364" s="173"/>
      <c r="CX364" s="173"/>
    </row>
    <row r="365" spans="2:102">
      <c r="B365" s="164">
        <f t="shared" si="6"/>
        <v>46057</v>
      </c>
      <c r="C365" s="173" t="str">
        <f>IFERROR(Inv_SY_B!C396/Inv_SY_B!$CU365-1,"")</f>
        <v/>
      </c>
      <c r="D365" s="173" t="str">
        <f>IFERROR(Inv_SY_B!D396/Inv_SY_B!$CU365-1,"")</f>
        <v/>
      </c>
      <c r="E365" s="173" t="str">
        <f>IFERROR(Inv_SY_B!E396/Inv_SY_B!$CU365-1,"")</f>
        <v/>
      </c>
      <c r="F365" s="173" t="str">
        <f>IFERROR(Inv_SY_B!F396/Inv_SY_B!$CU365-1,"")</f>
        <v/>
      </c>
      <c r="G365" s="173" t="str">
        <f>IFERROR(Inv_SY_B!G396/Inv_SY_B!$CU365-1,"")</f>
        <v/>
      </c>
      <c r="H365" s="173" t="str">
        <f>IFERROR(Inv_SY_B!H396/Inv_SY_B!$CU365-1,"")</f>
        <v/>
      </c>
      <c r="I365" s="173" t="str">
        <f>IFERROR(Inv_SY_B!I396/Inv_SY_B!$CU365-1,"")</f>
        <v/>
      </c>
      <c r="J365" s="173" t="str">
        <f>IFERROR(Inv_SY_B!J396/Inv_SY_B!$CU365-1,"")</f>
        <v/>
      </c>
      <c r="K365" s="173" t="str">
        <f>IFERROR(Inv_SY_B!K396/Inv_SY_B!$CU365-1,"")</f>
        <v/>
      </c>
      <c r="L365" s="173" t="str">
        <f>IFERROR(Inv_SY_B!L396/Inv_SY_B!$CU365-1,"")</f>
        <v/>
      </c>
      <c r="M365" s="173" t="str">
        <f>IFERROR(Inv_SY_B!M396/Inv_SY_B!$CU365-1,"")</f>
        <v/>
      </c>
      <c r="N365" s="173" t="str">
        <f>IFERROR(Inv_SY_B!N396/Inv_SY_B!$CU365-1,"")</f>
        <v/>
      </c>
      <c r="O365" s="173" t="str">
        <f>IFERROR(Inv_SY_B!O396/Inv_SY_B!$CU365-1,"")</f>
        <v/>
      </c>
      <c r="P365" s="173" t="str">
        <f>IFERROR(Inv_SY_B!P396/Inv_SY_B!$CU365-1,"")</f>
        <v/>
      </c>
      <c r="Q365" s="173" t="str">
        <f>IFERROR(Inv_SY_B!Q396/Inv_SY_B!$CU365-1,"")</f>
        <v/>
      </c>
      <c r="R365" s="173" t="str">
        <f>IFERROR(Inv_SY_B!R396/Inv_SY_B!$CU365-1,"")</f>
        <v/>
      </c>
      <c r="S365" s="173" t="str">
        <f>IFERROR(Inv_SY_B!S396/Inv_SY_B!$CU365-1,"")</f>
        <v/>
      </c>
      <c r="T365" s="173" t="str">
        <f>IFERROR(Inv_SY_B!T396/Inv_SY_B!$CU365-1,"")</f>
        <v/>
      </c>
      <c r="U365" s="173" t="str">
        <f>IFERROR(Inv_SY_B!U396/Inv_SY_B!$CU365-1,"")</f>
        <v/>
      </c>
      <c r="V365" s="173" t="str">
        <f>IFERROR(Inv_SY_B!V396/Inv_SY_B!$CU365-1,"")</f>
        <v/>
      </c>
      <c r="W365" s="173" t="str">
        <f>IFERROR(Inv_SY_B!W396/Inv_SY_B!$CU365-1,"")</f>
        <v/>
      </c>
      <c r="X365" s="173" t="str">
        <f>IFERROR(Inv_SY_B!X396/Inv_SY_B!$CU365-1,"")</f>
        <v/>
      </c>
      <c r="Y365" s="173" t="str">
        <f>IFERROR(Inv_SY_B!Y396/Inv_SY_B!$CU365-1,"")</f>
        <v/>
      </c>
      <c r="Z365" s="173" t="str">
        <f>IFERROR(Inv_SY_B!Z396/Inv_SY_B!$CU365-1,"")</f>
        <v/>
      </c>
      <c r="AA365" s="173" t="str">
        <f>IFERROR(Inv_SY_B!AA396/Inv_SY_B!$CU365-1,"")</f>
        <v/>
      </c>
      <c r="AB365" s="173" t="str">
        <f>IFERROR(Inv_SY_B!AB396/Inv_SY_B!$CU365-1,"")</f>
        <v/>
      </c>
      <c r="AC365" s="173" t="str">
        <f>IFERROR(Inv_SY_B!AC396/Inv_SY_B!$CU365-1,"")</f>
        <v/>
      </c>
      <c r="AD365" s="173" t="str">
        <f>IFERROR(Inv_SY_B!AD396/Inv_SY_B!$CU365-1,"")</f>
        <v/>
      </c>
      <c r="AE365" s="173" t="str">
        <f>IFERROR(Inv_SY_B!AE396/Inv_SY_B!$CU365-1,"")</f>
        <v/>
      </c>
      <c r="AF365" s="173" t="str">
        <f>IFERROR(Inv_SY_B!AF396/Inv_SY_B!$CU365-1,"")</f>
        <v/>
      </c>
      <c r="AG365" s="173" t="str">
        <f>IFERROR(Inv_SY_B!AG396/Inv_SY_B!$CU365-1,"")</f>
        <v/>
      </c>
      <c r="AH365" s="173" t="str">
        <f>IFERROR(Inv_SY_B!AH396/Inv_SY_B!$CU365-1,"")</f>
        <v/>
      </c>
      <c r="AI365" s="173" t="str">
        <f>IFERROR(Inv_SY_B!AI396/Inv_SY_B!$CU365-1,"")</f>
        <v/>
      </c>
      <c r="AJ365" s="173" t="str">
        <f>IFERROR(Inv_SY_B!AJ396/Inv_SY_B!$CU365-1,"")</f>
        <v/>
      </c>
      <c r="AK365" s="173" t="str">
        <f>IFERROR(Inv_SY_B!AK396/Inv_SY_B!$CU365-1,"")</f>
        <v/>
      </c>
      <c r="AL365" s="173" t="str">
        <f>IFERROR(Inv_SY_B!AL396/Inv_SY_B!$CU365-1,"")</f>
        <v/>
      </c>
      <c r="AM365" s="173" t="str">
        <f>IFERROR(Inv_SY_B!AM396/Inv_SY_B!$CU365-1,"")</f>
        <v/>
      </c>
      <c r="AN365" s="173" t="str">
        <f>IFERROR(Inv_SY_B!AN396/Inv_SY_B!$CU365-1,"")</f>
        <v/>
      </c>
      <c r="AO365" s="173" t="str">
        <f>IFERROR(Inv_SY_B!AO396/Inv_SY_B!$CU365-1,"")</f>
        <v/>
      </c>
      <c r="AP365" s="173" t="str">
        <f>IFERROR(Inv_SY_B!AP396/Inv_SY_B!$CU365-1,"")</f>
        <v/>
      </c>
      <c r="AQ365" s="173" t="str">
        <f>IFERROR(Inv_SY_B!AQ396/Inv_SY_B!$CU365-1,"")</f>
        <v/>
      </c>
      <c r="AR365" s="173" t="str">
        <f>IFERROR(Inv_SY_B!AR396/Inv_SY_B!$CU365-1,"")</f>
        <v/>
      </c>
      <c r="AS365" s="173" t="str">
        <f>IFERROR(Inv_SY_B!AS396/Inv_SY_B!$CU365-1,"")</f>
        <v/>
      </c>
      <c r="AT365" s="173" t="str">
        <f>IFERROR(Inv_SY_B!AT396/Inv_SY_B!$CU365-1,"")</f>
        <v/>
      </c>
      <c r="AU365" s="173" t="str">
        <f>IFERROR(Inv_SY_B!AU396/Inv_SY_B!$CU365-1,"")</f>
        <v/>
      </c>
      <c r="AV365" s="173" t="str">
        <f>IFERROR(Inv_SY_B!AV396/Inv_SY_B!$CU365-1,"")</f>
        <v/>
      </c>
      <c r="AW365" s="173" t="str">
        <f>IFERROR(Inv_SY_B!AW396/Inv_SY_B!$CU365-1,"")</f>
        <v/>
      </c>
      <c r="AX365" s="173" t="str">
        <f>IFERROR(Inv_SY_B!AX396/Inv_SY_B!$CU365-1,"")</f>
        <v/>
      </c>
      <c r="AY365" s="173" t="str">
        <f>IFERROR(Inv_SY_B!AY396/Inv_SY_B!$CU365-1,"")</f>
        <v/>
      </c>
      <c r="AZ365" s="173" t="str">
        <f>IFERROR(Inv_SY_B!AZ396/Inv_SY_B!$CU365-1,"")</f>
        <v/>
      </c>
      <c r="BA365" s="173" t="str">
        <f>IFERROR(Inv_SY_B!BA396/Inv_SY_B!$CU365-1,"")</f>
        <v/>
      </c>
      <c r="BB365" s="173" t="str">
        <f>IFERROR(Inv_SY_B!BB396/Inv_SY_B!$CU365-1,"")</f>
        <v/>
      </c>
      <c r="BC365" s="173" t="str">
        <f>IFERROR(Inv_SY_B!BC396/Inv_SY_B!$CU365-1,"")</f>
        <v/>
      </c>
      <c r="BD365" s="173" t="str">
        <f>IFERROR(Inv_SY_B!BD396/Inv_SY_B!$CU365-1,"")</f>
        <v/>
      </c>
      <c r="BE365" s="173" t="str">
        <f>IFERROR(Inv_SY_B!BE396/Inv_SY_B!$CU365-1,"")</f>
        <v/>
      </c>
      <c r="BF365" s="173" t="str">
        <f>IFERROR(Inv_SY_B!BF396/Inv_SY_B!$CU365-1,"")</f>
        <v/>
      </c>
      <c r="BG365" s="173" t="str">
        <f>IFERROR(Inv_SY_B!BG396/Inv_SY_B!$CU365-1,"")</f>
        <v/>
      </c>
      <c r="BH365" s="173" t="str">
        <f>IFERROR(Inv_SY_B!BH396/Inv_SY_B!$CU365-1,"")</f>
        <v/>
      </c>
      <c r="BI365" s="173" t="str">
        <f>IFERROR(Inv_SY_B!BI396/Inv_SY_B!$CU365-1,"")</f>
        <v/>
      </c>
      <c r="BJ365" s="173" t="str">
        <f>IFERROR(Inv_SY_B!BJ396/Inv_SY_B!$CU365-1,"")</f>
        <v/>
      </c>
      <c r="BK365" s="173" t="str">
        <f>IFERROR(Inv_SY_B!BK396/Inv_SY_B!$CU365-1,"")</f>
        <v/>
      </c>
      <c r="BL365" s="173" t="str">
        <f>IFERROR(Inv_SY_B!BL396/Inv_SY_B!$CU365-1,"")</f>
        <v/>
      </c>
      <c r="BM365" s="173" t="str">
        <f>IFERROR(Inv_SY_B!BM396/Inv_SY_B!$CU365-1,"")</f>
        <v/>
      </c>
      <c r="BN365" s="173" t="str">
        <f>IFERROR(Inv_SY_B!BN396/Inv_SY_B!$CU365-1,"")</f>
        <v/>
      </c>
      <c r="BO365" s="173" t="str">
        <f>IFERROR(Inv_SY_B!BO396/Inv_SY_B!$CU365-1,"")</f>
        <v/>
      </c>
      <c r="BP365" s="173" t="str">
        <f>IFERROR(Inv_SY_B!BP396/Inv_SY_B!$CU365-1,"")</f>
        <v/>
      </c>
      <c r="BQ365" s="173" t="str">
        <f>IFERROR(Inv_SY_B!BQ396/Inv_SY_B!$CU365-1,"")</f>
        <v/>
      </c>
      <c r="BR365" s="173" t="str">
        <f>IFERROR(Inv_SY_B!BR396/Inv_SY_B!$CU365-1,"")</f>
        <v/>
      </c>
      <c r="BS365" s="173" t="str">
        <f>IFERROR(Inv_SY_B!BS396/Inv_SY_B!$CU365-1,"")</f>
        <v/>
      </c>
      <c r="BT365" s="173" t="str">
        <f>IFERROR(Inv_SY_B!BT396/Inv_SY_B!$CU365-1,"")</f>
        <v/>
      </c>
      <c r="BU365" s="173" t="str">
        <f>IFERROR(Inv_SY_B!BU396/Inv_SY_B!$CU365-1,"")</f>
        <v/>
      </c>
      <c r="BV365" s="173" t="str">
        <f>IFERROR(Inv_SY_B!BV396/Inv_SY_B!$CU365-1,"")</f>
        <v/>
      </c>
      <c r="BW365" s="173" t="str">
        <f>IFERROR(Inv_SY_B!BW396/Inv_SY_B!$CU365-1,"")</f>
        <v/>
      </c>
      <c r="BX365" s="173" t="str">
        <f>IFERROR(Inv_SY_B!BX396/Inv_SY_B!$CU365-1,"")</f>
        <v/>
      </c>
      <c r="BY365" s="173" t="str">
        <f>IFERROR(Inv_SY_B!BY396/Inv_SY_B!$CU365-1,"")</f>
        <v/>
      </c>
      <c r="BZ365" s="173" t="str">
        <f>IFERROR(Inv_SY_B!BZ396/Inv_SY_B!$CU365-1,"")</f>
        <v/>
      </c>
      <c r="CA365" s="173" t="str">
        <f>IFERROR(Inv_SY_B!CA396/Inv_SY_B!$CU365-1,"")</f>
        <v/>
      </c>
      <c r="CB365" s="173" t="str">
        <f>IFERROR(Inv_SY_B!CB396/Inv_SY_B!$CU365-1,"")</f>
        <v/>
      </c>
      <c r="CC365" s="173" t="str">
        <f>IFERROR(Inv_SY_B!CC396/Inv_SY_B!$CU365-1,"")</f>
        <v/>
      </c>
      <c r="CD365" s="173" t="str">
        <f>IFERROR(Inv_SY_B!CD396/Inv_SY_B!$CU365-1,"")</f>
        <v/>
      </c>
      <c r="CE365" s="173" t="str">
        <f>IFERROR(Inv_SY_B!CE396/Inv_SY_B!$CU365-1,"")</f>
        <v/>
      </c>
      <c r="CF365" s="173" t="str">
        <f>IFERROR(Inv_SY_B!CF396/Inv_SY_B!$CU365-1,"")</f>
        <v/>
      </c>
      <c r="CG365" s="173" t="str">
        <f>IFERROR(Inv_SY_B!CG396/Inv_SY_B!$CU365-1,"")</f>
        <v/>
      </c>
      <c r="CH365" s="173" t="str">
        <f>IFERROR(Inv_SY_B!CH396/Inv_SY_B!$CU365-1,"")</f>
        <v/>
      </c>
      <c r="CI365" s="173" t="str">
        <f>IFERROR(Inv_SY_B!CI396/Inv_SY_B!$CU365-1,"")</f>
        <v/>
      </c>
      <c r="CJ365" s="173" t="str">
        <f>IFERROR(Inv_SY_B!CJ396/Inv_SY_B!$CU365-1,"")</f>
        <v/>
      </c>
      <c r="CK365" s="173" t="str">
        <f>IFERROR(Inv_SY_B!CK396/Inv_SY_B!$CU365-1,"")</f>
        <v/>
      </c>
      <c r="CL365" s="173" t="str">
        <f>IFERROR(Inv_SY_B!CL396/Inv_SY_B!$CU365-1,"")</f>
        <v/>
      </c>
      <c r="CM365" s="173" t="str">
        <f>IFERROR(Inv_SY_B!CM396/Inv_SY_B!$CU365-1,"")</f>
        <v/>
      </c>
      <c r="CN365" s="173" t="str">
        <f>IFERROR(Inv_SY_B!CN396/Inv_SY_B!$CU365-1,"")</f>
        <v/>
      </c>
      <c r="CO365" s="173" t="str">
        <f>IFERROR(Inv_SY_B!CO396/Inv_SY_B!$CU365-1,"")</f>
        <v/>
      </c>
      <c r="CP365" s="173" t="str">
        <f>IFERROR(Inv_SY_B!CP396/Inv_SY_B!$CU365-1,"")</f>
        <v/>
      </c>
      <c r="CQ365" s="173" t="str">
        <f>IFERROR(Inv_SY_B!CQ396/Inv_SY_B!$CU365-1,"")</f>
        <v/>
      </c>
      <c r="CR365" s="173" t="str">
        <f>IFERROR(Inv_SY_B!CR396/Inv_SY_B!$CU365-1,"")</f>
        <v/>
      </c>
      <c r="CS365" s="173" t="str">
        <f>IFERROR(Inv_SY_B!CS396/Inv_SY_B!$CU365-1,"")</f>
        <v/>
      </c>
      <c r="CT365" s="173" t="str">
        <f>IFERROR(Inv_SY_B!CT396/Inv_SY_B!$CU365-1,"")</f>
        <v/>
      </c>
      <c r="CU365" s="173"/>
      <c r="CV365" s="173"/>
      <c r="CW365" s="173"/>
      <c r="CX365" s="173"/>
    </row>
    <row r="366" spans="2:102">
      <c r="B366" s="164">
        <f t="shared" si="6"/>
        <v>46058</v>
      </c>
      <c r="C366" s="173" t="str">
        <f>IFERROR(Inv_SY_B!C397/Inv_SY_B!$CU366-1,"")</f>
        <v/>
      </c>
      <c r="D366" s="173" t="str">
        <f>IFERROR(Inv_SY_B!D397/Inv_SY_B!$CU366-1,"")</f>
        <v/>
      </c>
      <c r="E366" s="173" t="str">
        <f>IFERROR(Inv_SY_B!E397/Inv_SY_B!$CU366-1,"")</f>
        <v/>
      </c>
      <c r="F366" s="173" t="str">
        <f>IFERROR(Inv_SY_B!F397/Inv_SY_B!$CU366-1,"")</f>
        <v/>
      </c>
      <c r="G366" s="173" t="str">
        <f>IFERROR(Inv_SY_B!G397/Inv_SY_B!$CU366-1,"")</f>
        <v/>
      </c>
      <c r="H366" s="173" t="str">
        <f>IFERROR(Inv_SY_B!H397/Inv_SY_B!$CU366-1,"")</f>
        <v/>
      </c>
      <c r="I366" s="173" t="str">
        <f>IFERROR(Inv_SY_B!I397/Inv_SY_B!$CU366-1,"")</f>
        <v/>
      </c>
      <c r="J366" s="173" t="str">
        <f>IFERROR(Inv_SY_B!J397/Inv_SY_B!$CU366-1,"")</f>
        <v/>
      </c>
      <c r="K366" s="173" t="str">
        <f>IFERROR(Inv_SY_B!K397/Inv_SY_B!$CU366-1,"")</f>
        <v/>
      </c>
      <c r="L366" s="173" t="str">
        <f>IFERROR(Inv_SY_B!L397/Inv_SY_B!$CU366-1,"")</f>
        <v/>
      </c>
      <c r="M366" s="173" t="str">
        <f>IFERROR(Inv_SY_B!M397/Inv_SY_B!$CU366-1,"")</f>
        <v/>
      </c>
      <c r="N366" s="173" t="str">
        <f>IFERROR(Inv_SY_B!N397/Inv_SY_B!$CU366-1,"")</f>
        <v/>
      </c>
      <c r="O366" s="173" t="str">
        <f>IFERROR(Inv_SY_B!O397/Inv_SY_B!$CU366-1,"")</f>
        <v/>
      </c>
      <c r="P366" s="173" t="str">
        <f>IFERROR(Inv_SY_B!P397/Inv_SY_B!$CU366-1,"")</f>
        <v/>
      </c>
      <c r="Q366" s="173" t="str">
        <f>IFERROR(Inv_SY_B!Q397/Inv_SY_B!$CU366-1,"")</f>
        <v/>
      </c>
      <c r="R366" s="173" t="str">
        <f>IFERROR(Inv_SY_B!R397/Inv_SY_B!$CU366-1,"")</f>
        <v/>
      </c>
      <c r="S366" s="173" t="str">
        <f>IFERROR(Inv_SY_B!S397/Inv_SY_B!$CU366-1,"")</f>
        <v/>
      </c>
      <c r="T366" s="173" t="str">
        <f>IFERROR(Inv_SY_B!T397/Inv_SY_B!$CU366-1,"")</f>
        <v/>
      </c>
      <c r="U366" s="173" t="str">
        <f>IFERROR(Inv_SY_B!U397/Inv_SY_B!$CU366-1,"")</f>
        <v/>
      </c>
      <c r="V366" s="173" t="str">
        <f>IFERROR(Inv_SY_B!V397/Inv_SY_B!$CU366-1,"")</f>
        <v/>
      </c>
      <c r="W366" s="173" t="str">
        <f>IFERROR(Inv_SY_B!W397/Inv_SY_B!$CU366-1,"")</f>
        <v/>
      </c>
      <c r="X366" s="173" t="str">
        <f>IFERROR(Inv_SY_B!X397/Inv_SY_B!$CU366-1,"")</f>
        <v/>
      </c>
      <c r="Y366" s="173" t="str">
        <f>IFERROR(Inv_SY_B!Y397/Inv_SY_B!$CU366-1,"")</f>
        <v/>
      </c>
      <c r="Z366" s="173" t="str">
        <f>IFERROR(Inv_SY_B!Z397/Inv_SY_B!$CU366-1,"")</f>
        <v/>
      </c>
      <c r="AA366" s="173" t="str">
        <f>IFERROR(Inv_SY_B!AA397/Inv_SY_B!$CU366-1,"")</f>
        <v/>
      </c>
      <c r="AB366" s="173" t="str">
        <f>IFERROR(Inv_SY_B!AB397/Inv_SY_B!$CU366-1,"")</f>
        <v/>
      </c>
      <c r="AC366" s="173" t="str">
        <f>IFERROR(Inv_SY_B!AC397/Inv_SY_B!$CU366-1,"")</f>
        <v/>
      </c>
      <c r="AD366" s="173" t="str">
        <f>IFERROR(Inv_SY_B!AD397/Inv_SY_B!$CU366-1,"")</f>
        <v/>
      </c>
      <c r="AE366" s="173" t="str">
        <f>IFERROR(Inv_SY_B!AE397/Inv_SY_B!$CU366-1,"")</f>
        <v/>
      </c>
      <c r="AF366" s="173" t="str">
        <f>IFERROR(Inv_SY_B!AF397/Inv_SY_B!$CU366-1,"")</f>
        <v/>
      </c>
      <c r="AG366" s="173" t="str">
        <f>IFERROR(Inv_SY_B!AG397/Inv_SY_B!$CU366-1,"")</f>
        <v/>
      </c>
      <c r="AH366" s="173" t="str">
        <f>IFERROR(Inv_SY_B!AH397/Inv_SY_B!$CU366-1,"")</f>
        <v/>
      </c>
      <c r="AI366" s="173" t="str">
        <f>IFERROR(Inv_SY_B!AI397/Inv_SY_B!$CU366-1,"")</f>
        <v/>
      </c>
      <c r="AJ366" s="173" t="str">
        <f>IFERROR(Inv_SY_B!AJ397/Inv_SY_B!$CU366-1,"")</f>
        <v/>
      </c>
      <c r="AK366" s="173" t="str">
        <f>IFERROR(Inv_SY_B!AK397/Inv_SY_B!$CU366-1,"")</f>
        <v/>
      </c>
      <c r="AL366" s="173" t="str">
        <f>IFERROR(Inv_SY_B!AL397/Inv_SY_B!$CU366-1,"")</f>
        <v/>
      </c>
      <c r="AM366" s="173" t="str">
        <f>IFERROR(Inv_SY_B!AM397/Inv_SY_B!$CU366-1,"")</f>
        <v/>
      </c>
      <c r="AN366" s="173" t="str">
        <f>IFERROR(Inv_SY_B!AN397/Inv_SY_B!$CU366-1,"")</f>
        <v/>
      </c>
      <c r="AO366" s="173" t="str">
        <f>IFERROR(Inv_SY_B!AO397/Inv_SY_B!$CU366-1,"")</f>
        <v/>
      </c>
      <c r="AP366" s="173" t="str">
        <f>IFERROR(Inv_SY_B!AP397/Inv_SY_B!$CU366-1,"")</f>
        <v/>
      </c>
      <c r="AQ366" s="173" t="str">
        <f>IFERROR(Inv_SY_B!AQ397/Inv_SY_B!$CU366-1,"")</f>
        <v/>
      </c>
      <c r="AR366" s="173" t="str">
        <f>IFERROR(Inv_SY_B!AR397/Inv_SY_B!$CU366-1,"")</f>
        <v/>
      </c>
      <c r="AS366" s="173" t="str">
        <f>IFERROR(Inv_SY_B!AS397/Inv_SY_B!$CU366-1,"")</f>
        <v/>
      </c>
      <c r="AT366" s="173" t="str">
        <f>IFERROR(Inv_SY_B!AT397/Inv_SY_B!$CU366-1,"")</f>
        <v/>
      </c>
      <c r="AU366" s="173" t="str">
        <f>IFERROR(Inv_SY_B!AU397/Inv_SY_B!$CU366-1,"")</f>
        <v/>
      </c>
      <c r="AV366" s="173" t="str">
        <f>IFERROR(Inv_SY_B!AV397/Inv_SY_B!$CU366-1,"")</f>
        <v/>
      </c>
      <c r="AW366" s="173" t="str">
        <f>IFERROR(Inv_SY_B!AW397/Inv_SY_B!$CU366-1,"")</f>
        <v/>
      </c>
      <c r="AX366" s="173" t="str">
        <f>IFERROR(Inv_SY_B!AX397/Inv_SY_B!$CU366-1,"")</f>
        <v/>
      </c>
      <c r="AY366" s="173" t="str">
        <f>IFERROR(Inv_SY_B!AY397/Inv_SY_B!$CU366-1,"")</f>
        <v/>
      </c>
      <c r="AZ366" s="173" t="str">
        <f>IFERROR(Inv_SY_B!AZ397/Inv_SY_B!$CU366-1,"")</f>
        <v/>
      </c>
      <c r="BA366" s="173" t="str">
        <f>IFERROR(Inv_SY_B!BA397/Inv_SY_B!$CU366-1,"")</f>
        <v/>
      </c>
      <c r="BB366" s="173" t="str">
        <f>IFERROR(Inv_SY_B!BB397/Inv_SY_B!$CU366-1,"")</f>
        <v/>
      </c>
      <c r="BC366" s="173" t="str">
        <f>IFERROR(Inv_SY_B!BC397/Inv_SY_B!$CU366-1,"")</f>
        <v/>
      </c>
      <c r="BD366" s="173" t="str">
        <f>IFERROR(Inv_SY_B!BD397/Inv_SY_B!$CU366-1,"")</f>
        <v/>
      </c>
      <c r="BE366" s="173" t="str">
        <f>IFERROR(Inv_SY_B!BE397/Inv_SY_B!$CU366-1,"")</f>
        <v/>
      </c>
      <c r="BF366" s="173" t="str">
        <f>IFERROR(Inv_SY_B!BF397/Inv_SY_B!$CU366-1,"")</f>
        <v/>
      </c>
      <c r="BG366" s="173" t="str">
        <f>IFERROR(Inv_SY_B!BG397/Inv_SY_B!$CU366-1,"")</f>
        <v/>
      </c>
      <c r="BH366" s="173" t="str">
        <f>IFERROR(Inv_SY_B!BH397/Inv_SY_B!$CU366-1,"")</f>
        <v/>
      </c>
      <c r="BI366" s="173" t="str">
        <f>IFERROR(Inv_SY_B!BI397/Inv_SY_B!$CU366-1,"")</f>
        <v/>
      </c>
      <c r="BJ366" s="173" t="str">
        <f>IFERROR(Inv_SY_B!BJ397/Inv_SY_B!$CU366-1,"")</f>
        <v/>
      </c>
      <c r="BK366" s="173" t="str">
        <f>IFERROR(Inv_SY_B!BK397/Inv_SY_B!$CU366-1,"")</f>
        <v/>
      </c>
      <c r="BL366" s="173" t="str">
        <f>IFERROR(Inv_SY_B!BL397/Inv_SY_B!$CU366-1,"")</f>
        <v/>
      </c>
      <c r="BM366" s="173" t="str">
        <f>IFERROR(Inv_SY_B!BM397/Inv_SY_B!$CU366-1,"")</f>
        <v/>
      </c>
      <c r="BN366" s="173" t="str">
        <f>IFERROR(Inv_SY_B!BN397/Inv_SY_B!$CU366-1,"")</f>
        <v/>
      </c>
      <c r="BO366" s="173" t="str">
        <f>IFERROR(Inv_SY_B!BO397/Inv_SY_B!$CU366-1,"")</f>
        <v/>
      </c>
      <c r="BP366" s="173" t="str">
        <f>IFERROR(Inv_SY_B!BP397/Inv_SY_B!$CU366-1,"")</f>
        <v/>
      </c>
      <c r="BQ366" s="173" t="str">
        <f>IFERROR(Inv_SY_B!BQ397/Inv_SY_B!$CU366-1,"")</f>
        <v/>
      </c>
      <c r="BR366" s="173" t="str">
        <f>IFERROR(Inv_SY_B!BR397/Inv_SY_B!$CU366-1,"")</f>
        <v/>
      </c>
      <c r="BS366" s="173" t="str">
        <f>IFERROR(Inv_SY_B!BS397/Inv_SY_B!$CU366-1,"")</f>
        <v/>
      </c>
      <c r="BT366" s="173" t="str">
        <f>IFERROR(Inv_SY_B!BT397/Inv_SY_B!$CU366-1,"")</f>
        <v/>
      </c>
      <c r="BU366" s="173" t="str">
        <f>IFERROR(Inv_SY_B!BU397/Inv_SY_B!$CU366-1,"")</f>
        <v/>
      </c>
      <c r="BV366" s="173" t="str">
        <f>IFERROR(Inv_SY_B!BV397/Inv_SY_B!$CU366-1,"")</f>
        <v/>
      </c>
      <c r="BW366" s="173" t="str">
        <f>IFERROR(Inv_SY_B!BW397/Inv_SY_B!$CU366-1,"")</f>
        <v/>
      </c>
      <c r="BX366" s="173" t="str">
        <f>IFERROR(Inv_SY_B!BX397/Inv_SY_B!$CU366-1,"")</f>
        <v/>
      </c>
      <c r="BY366" s="173" t="str">
        <f>IFERROR(Inv_SY_B!BY397/Inv_SY_B!$CU366-1,"")</f>
        <v/>
      </c>
      <c r="BZ366" s="173" t="str">
        <f>IFERROR(Inv_SY_B!BZ397/Inv_SY_B!$CU366-1,"")</f>
        <v/>
      </c>
      <c r="CA366" s="173" t="str">
        <f>IFERROR(Inv_SY_B!CA397/Inv_SY_B!$CU366-1,"")</f>
        <v/>
      </c>
      <c r="CB366" s="173" t="str">
        <f>IFERROR(Inv_SY_B!CB397/Inv_SY_B!$CU366-1,"")</f>
        <v/>
      </c>
      <c r="CC366" s="173" t="str">
        <f>IFERROR(Inv_SY_B!CC397/Inv_SY_B!$CU366-1,"")</f>
        <v/>
      </c>
      <c r="CD366" s="173" t="str">
        <f>IFERROR(Inv_SY_B!CD397/Inv_SY_B!$CU366-1,"")</f>
        <v/>
      </c>
      <c r="CE366" s="173" t="str">
        <f>IFERROR(Inv_SY_B!CE397/Inv_SY_B!$CU366-1,"")</f>
        <v/>
      </c>
      <c r="CF366" s="173" t="str">
        <f>IFERROR(Inv_SY_B!CF397/Inv_SY_B!$CU366-1,"")</f>
        <v/>
      </c>
      <c r="CG366" s="173" t="str">
        <f>IFERROR(Inv_SY_B!CG397/Inv_SY_B!$CU366-1,"")</f>
        <v/>
      </c>
      <c r="CH366" s="173" t="str">
        <f>IFERROR(Inv_SY_B!CH397/Inv_SY_B!$CU366-1,"")</f>
        <v/>
      </c>
      <c r="CI366" s="173" t="str">
        <f>IFERROR(Inv_SY_B!CI397/Inv_SY_B!$CU366-1,"")</f>
        <v/>
      </c>
      <c r="CJ366" s="173" t="str">
        <f>IFERROR(Inv_SY_B!CJ397/Inv_SY_B!$CU366-1,"")</f>
        <v/>
      </c>
      <c r="CK366" s="173" t="str">
        <f>IFERROR(Inv_SY_B!CK397/Inv_SY_B!$CU366-1,"")</f>
        <v/>
      </c>
      <c r="CL366" s="173" t="str">
        <f>IFERROR(Inv_SY_B!CL397/Inv_SY_B!$CU366-1,"")</f>
        <v/>
      </c>
      <c r="CM366" s="173" t="str">
        <f>IFERROR(Inv_SY_B!CM397/Inv_SY_B!$CU366-1,"")</f>
        <v/>
      </c>
      <c r="CN366" s="173" t="str">
        <f>IFERROR(Inv_SY_B!CN397/Inv_SY_B!$CU366-1,"")</f>
        <v/>
      </c>
      <c r="CO366" s="173" t="str">
        <f>IFERROR(Inv_SY_B!CO397/Inv_SY_B!$CU366-1,"")</f>
        <v/>
      </c>
      <c r="CP366" s="173" t="str">
        <f>IFERROR(Inv_SY_B!CP397/Inv_SY_B!$CU366-1,"")</f>
        <v/>
      </c>
      <c r="CQ366" s="173" t="str">
        <f>IFERROR(Inv_SY_B!CQ397/Inv_SY_B!$CU366-1,"")</f>
        <v/>
      </c>
      <c r="CR366" s="173" t="str">
        <f>IFERROR(Inv_SY_B!CR397/Inv_SY_B!$CU366-1,"")</f>
        <v/>
      </c>
      <c r="CS366" s="173" t="str">
        <f>IFERROR(Inv_SY_B!CS397/Inv_SY_B!$CU366-1,"")</f>
        <v/>
      </c>
      <c r="CT366" s="173" t="str">
        <f>IFERROR(Inv_SY_B!CT397/Inv_SY_B!$CU366-1,"")</f>
        <v/>
      </c>
      <c r="CU366" s="173"/>
      <c r="CV366" s="173"/>
      <c r="CW366" s="173"/>
      <c r="CX366" s="173"/>
    </row>
    <row r="367" spans="2:102">
      <c r="B367" s="164">
        <f t="shared" si="6"/>
        <v>46059</v>
      </c>
      <c r="C367" s="173" t="str">
        <f>IFERROR(Inv_SY_B!C398/Inv_SY_B!$CU367-1,"")</f>
        <v/>
      </c>
      <c r="D367" s="173" t="str">
        <f>IFERROR(Inv_SY_B!D398/Inv_SY_B!$CU367-1,"")</f>
        <v/>
      </c>
      <c r="E367" s="173" t="str">
        <f>IFERROR(Inv_SY_B!E398/Inv_SY_B!$CU367-1,"")</f>
        <v/>
      </c>
      <c r="F367" s="173" t="str">
        <f>IFERROR(Inv_SY_B!F398/Inv_SY_B!$CU367-1,"")</f>
        <v/>
      </c>
      <c r="G367" s="173" t="str">
        <f>IFERROR(Inv_SY_B!G398/Inv_SY_B!$CU367-1,"")</f>
        <v/>
      </c>
      <c r="H367" s="173" t="str">
        <f>IFERROR(Inv_SY_B!H398/Inv_SY_B!$CU367-1,"")</f>
        <v/>
      </c>
      <c r="I367" s="173" t="str">
        <f>IFERROR(Inv_SY_B!I398/Inv_SY_B!$CU367-1,"")</f>
        <v/>
      </c>
      <c r="J367" s="173" t="str">
        <f>IFERROR(Inv_SY_B!J398/Inv_SY_B!$CU367-1,"")</f>
        <v/>
      </c>
      <c r="K367" s="173" t="str">
        <f>IFERROR(Inv_SY_B!K398/Inv_SY_B!$CU367-1,"")</f>
        <v/>
      </c>
      <c r="L367" s="173" t="str">
        <f>IFERROR(Inv_SY_B!L398/Inv_SY_B!$CU367-1,"")</f>
        <v/>
      </c>
      <c r="M367" s="173" t="str">
        <f>IFERROR(Inv_SY_B!M398/Inv_SY_B!$CU367-1,"")</f>
        <v/>
      </c>
      <c r="N367" s="173" t="str">
        <f>IFERROR(Inv_SY_B!N398/Inv_SY_B!$CU367-1,"")</f>
        <v/>
      </c>
      <c r="O367" s="173" t="str">
        <f>IFERROR(Inv_SY_B!O398/Inv_SY_B!$CU367-1,"")</f>
        <v/>
      </c>
      <c r="P367" s="173" t="str">
        <f>IFERROR(Inv_SY_B!P398/Inv_SY_B!$CU367-1,"")</f>
        <v/>
      </c>
      <c r="Q367" s="173" t="str">
        <f>IFERROR(Inv_SY_B!Q398/Inv_SY_B!$CU367-1,"")</f>
        <v/>
      </c>
      <c r="R367" s="173" t="str">
        <f>IFERROR(Inv_SY_B!R398/Inv_SY_B!$CU367-1,"")</f>
        <v/>
      </c>
      <c r="S367" s="173" t="str">
        <f>IFERROR(Inv_SY_B!S398/Inv_SY_B!$CU367-1,"")</f>
        <v/>
      </c>
      <c r="T367" s="173" t="str">
        <f>IFERROR(Inv_SY_B!T398/Inv_SY_B!$CU367-1,"")</f>
        <v/>
      </c>
      <c r="U367" s="173" t="str">
        <f>IFERROR(Inv_SY_B!U398/Inv_SY_B!$CU367-1,"")</f>
        <v/>
      </c>
      <c r="V367" s="173" t="str">
        <f>IFERROR(Inv_SY_B!V398/Inv_SY_B!$CU367-1,"")</f>
        <v/>
      </c>
      <c r="W367" s="173" t="str">
        <f>IFERROR(Inv_SY_B!W398/Inv_SY_B!$CU367-1,"")</f>
        <v/>
      </c>
      <c r="X367" s="173" t="str">
        <f>IFERROR(Inv_SY_B!X398/Inv_SY_B!$CU367-1,"")</f>
        <v/>
      </c>
      <c r="Y367" s="173" t="str">
        <f>IFERROR(Inv_SY_B!Y398/Inv_SY_B!$CU367-1,"")</f>
        <v/>
      </c>
      <c r="Z367" s="173" t="str">
        <f>IFERROR(Inv_SY_B!Z398/Inv_SY_B!$CU367-1,"")</f>
        <v/>
      </c>
      <c r="AA367" s="173" t="str">
        <f>IFERROR(Inv_SY_B!AA398/Inv_SY_B!$CU367-1,"")</f>
        <v/>
      </c>
      <c r="AB367" s="173" t="str">
        <f>IFERROR(Inv_SY_B!AB398/Inv_SY_B!$CU367-1,"")</f>
        <v/>
      </c>
      <c r="AC367" s="173" t="str">
        <f>IFERROR(Inv_SY_B!AC398/Inv_SY_B!$CU367-1,"")</f>
        <v/>
      </c>
      <c r="AD367" s="173" t="str">
        <f>IFERROR(Inv_SY_B!AD398/Inv_SY_B!$CU367-1,"")</f>
        <v/>
      </c>
      <c r="AE367" s="173" t="str">
        <f>IFERROR(Inv_SY_B!AE398/Inv_SY_B!$CU367-1,"")</f>
        <v/>
      </c>
      <c r="AF367" s="173" t="str">
        <f>IFERROR(Inv_SY_B!AF398/Inv_SY_B!$CU367-1,"")</f>
        <v/>
      </c>
      <c r="AG367" s="173" t="str">
        <f>IFERROR(Inv_SY_B!AG398/Inv_SY_B!$CU367-1,"")</f>
        <v/>
      </c>
      <c r="AH367" s="173" t="str">
        <f>IFERROR(Inv_SY_B!AH398/Inv_SY_B!$CU367-1,"")</f>
        <v/>
      </c>
      <c r="AI367" s="173" t="str">
        <f>IFERROR(Inv_SY_B!AI398/Inv_SY_B!$CU367-1,"")</f>
        <v/>
      </c>
      <c r="AJ367" s="173" t="str">
        <f>IFERROR(Inv_SY_B!AJ398/Inv_SY_B!$CU367-1,"")</f>
        <v/>
      </c>
      <c r="AK367" s="173" t="str">
        <f>IFERROR(Inv_SY_B!AK398/Inv_SY_B!$CU367-1,"")</f>
        <v/>
      </c>
      <c r="AL367" s="173" t="str">
        <f>IFERROR(Inv_SY_B!AL398/Inv_SY_B!$CU367-1,"")</f>
        <v/>
      </c>
      <c r="AM367" s="173" t="str">
        <f>IFERROR(Inv_SY_B!AM398/Inv_SY_B!$CU367-1,"")</f>
        <v/>
      </c>
      <c r="AN367" s="173" t="str">
        <f>IFERROR(Inv_SY_B!AN398/Inv_SY_B!$CU367-1,"")</f>
        <v/>
      </c>
      <c r="AO367" s="173" t="str">
        <f>IFERROR(Inv_SY_B!AO398/Inv_SY_B!$CU367-1,"")</f>
        <v/>
      </c>
      <c r="AP367" s="173" t="str">
        <f>IFERROR(Inv_SY_B!AP398/Inv_SY_B!$CU367-1,"")</f>
        <v/>
      </c>
      <c r="AQ367" s="173" t="str">
        <f>IFERROR(Inv_SY_B!AQ398/Inv_SY_B!$CU367-1,"")</f>
        <v/>
      </c>
      <c r="AR367" s="173" t="str">
        <f>IFERROR(Inv_SY_B!AR398/Inv_SY_B!$CU367-1,"")</f>
        <v/>
      </c>
      <c r="AS367" s="173" t="str">
        <f>IFERROR(Inv_SY_B!AS398/Inv_SY_B!$CU367-1,"")</f>
        <v/>
      </c>
      <c r="AT367" s="173" t="str">
        <f>IFERROR(Inv_SY_B!AT398/Inv_SY_B!$CU367-1,"")</f>
        <v/>
      </c>
      <c r="AU367" s="173" t="str">
        <f>IFERROR(Inv_SY_B!AU398/Inv_SY_B!$CU367-1,"")</f>
        <v/>
      </c>
      <c r="AV367" s="173" t="str">
        <f>IFERROR(Inv_SY_B!AV398/Inv_SY_B!$CU367-1,"")</f>
        <v/>
      </c>
      <c r="AW367" s="173" t="str">
        <f>IFERROR(Inv_SY_B!AW398/Inv_SY_B!$CU367-1,"")</f>
        <v/>
      </c>
      <c r="AX367" s="173" t="str">
        <f>IFERROR(Inv_SY_B!AX398/Inv_SY_B!$CU367-1,"")</f>
        <v/>
      </c>
      <c r="AY367" s="173" t="str">
        <f>IFERROR(Inv_SY_B!AY398/Inv_SY_B!$CU367-1,"")</f>
        <v/>
      </c>
      <c r="AZ367" s="173" t="str">
        <f>IFERROR(Inv_SY_B!AZ398/Inv_SY_B!$CU367-1,"")</f>
        <v/>
      </c>
      <c r="BA367" s="173" t="str">
        <f>IFERROR(Inv_SY_B!BA398/Inv_SY_B!$CU367-1,"")</f>
        <v/>
      </c>
      <c r="BB367" s="173" t="str">
        <f>IFERROR(Inv_SY_B!BB398/Inv_SY_B!$CU367-1,"")</f>
        <v/>
      </c>
      <c r="BC367" s="173" t="str">
        <f>IFERROR(Inv_SY_B!BC398/Inv_SY_B!$CU367-1,"")</f>
        <v/>
      </c>
      <c r="BD367" s="173" t="str">
        <f>IFERROR(Inv_SY_B!BD398/Inv_SY_B!$CU367-1,"")</f>
        <v/>
      </c>
      <c r="BE367" s="173" t="str">
        <f>IFERROR(Inv_SY_B!BE398/Inv_SY_B!$CU367-1,"")</f>
        <v/>
      </c>
      <c r="BF367" s="173" t="str">
        <f>IFERROR(Inv_SY_B!BF398/Inv_SY_B!$CU367-1,"")</f>
        <v/>
      </c>
      <c r="BG367" s="173" t="str">
        <f>IFERROR(Inv_SY_B!BG398/Inv_SY_B!$CU367-1,"")</f>
        <v/>
      </c>
      <c r="BH367" s="173" t="str">
        <f>IFERROR(Inv_SY_B!BH398/Inv_SY_B!$CU367-1,"")</f>
        <v/>
      </c>
      <c r="BI367" s="173" t="str">
        <f>IFERROR(Inv_SY_B!BI398/Inv_SY_B!$CU367-1,"")</f>
        <v/>
      </c>
      <c r="BJ367" s="173" t="str">
        <f>IFERROR(Inv_SY_B!BJ398/Inv_SY_B!$CU367-1,"")</f>
        <v/>
      </c>
      <c r="BK367" s="173" t="str">
        <f>IFERROR(Inv_SY_B!BK398/Inv_SY_B!$CU367-1,"")</f>
        <v/>
      </c>
      <c r="BL367" s="173" t="str">
        <f>IFERROR(Inv_SY_B!BL398/Inv_SY_B!$CU367-1,"")</f>
        <v/>
      </c>
      <c r="BM367" s="173" t="str">
        <f>IFERROR(Inv_SY_B!BM398/Inv_SY_B!$CU367-1,"")</f>
        <v/>
      </c>
      <c r="BN367" s="173" t="str">
        <f>IFERROR(Inv_SY_B!BN398/Inv_SY_B!$CU367-1,"")</f>
        <v/>
      </c>
      <c r="BO367" s="173" t="str">
        <f>IFERROR(Inv_SY_B!BO398/Inv_SY_B!$CU367-1,"")</f>
        <v/>
      </c>
      <c r="BP367" s="173" t="str">
        <f>IFERROR(Inv_SY_B!BP398/Inv_SY_B!$CU367-1,"")</f>
        <v/>
      </c>
      <c r="BQ367" s="173" t="str">
        <f>IFERROR(Inv_SY_B!BQ398/Inv_SY_B!$CU367-1,"")</f>
        <v/>
      </c>
      <c r="BR367" s="173" t="str">
        <f>IFERROR(Inv_SY_B!BR398/Inv_SY_B!$CU367-1,"")</f>
        <v/>
      </c>
      <c r="BS367" s="173" t="str">
        <f>IFERROR(Inv_SY_B!BS398/Inv_SY_B!$CU367-1,"")</f>
        <v/>
      </c>
      <c r="BT367" s="173" t="str">
        <f>IFERROR(Inv_SY_B!BT398/Inv_SY_B!$CU367-1,"")</f>
        <v/>
      </c>
      <c r="BU367" s="173" t="str">
        <f>IFERROR(Inv_SY_B!BU398/Inv_SY_B!$CU367-1,"")</f>
        <v/>
      </c>
      <c r="BV367" s="173" t="str">
        <f>IFERROR(Inv_SY_B!BV398/Inv_SY_B!$CU367-1,"")</f>
        <v/>
      </c>
      <c r="BW367" s="173" t="str">
        <f>IFERROR(Inv_SY_B!BW398/Inv_SY_B!$CU367-1,"")</f>
        <v/>
      </c>
      <c r="BX367" s="173" t="str">
        <f>IFERROR(Inv_SY_B!BX398/Inv_SY_B!$CU367-1,"")</f>
        <v/>
      </c>
      <c r="BY367" s="173" t="str">
        <f>IFERROR(Inv_SY_B!BY398/Inv_SY_B!$CU367-1,"")</f>
        <v/>
      </c>
      <c r="BZ367" s="173" t="str">
        <f>IFERROR(Inv_SY_B!BZ398/Inv_SY_B!$CU367-1,"")</f>
        <v/>
      </c>
      <c r="CA367" s="173" t="str">
        <f>IFERROR(Inv_SY_B!CA398/Inv_SY_B!$CU367-1,"")</f>
        <v/>
      </c>
      <c r="CB367" s="173" t="str">
        <f>IFERROR(Inv_SY_B!CB398/Inv_SY_B!$CU367-1,"")</f>
        <v/>
      </c>
      <c r="CC367" s="173" t="str">
        <f>IFERROR(Inv_SY_B!CC398/Inv_SY_B!$CU367-1,"")</f>
        <v/>
      </c>
      <c r="CD367" s="173" t="str">
        <f>IFERROR(Inv_SY_B!CD398/Inv_SY_B!$CU367-1,"")</f>
        <v/>
      </c>
      <c r="CE367" s="173" t="str">
        <f>IFERROR(Inv_SY_B!CE398/Inv_SY_B!$CU367-1,"")</f>
        <v/>
      </c>
      <c r="CF367" s="173" t="str">
        <f>IFERROR(Inv_SY_B!CF398/Inv_SY_B!$CU367-1,"")</f>
        <v/>
      </c>
      <c r="CG367" s="173" t="str">
        <f>IFERROR(Inv_SY_B!CG398/Inv_SY_B!$CU367-1,"")</f>
        <v/>
      </c>
      <c r="CH367" s="173" t="str">
        <f>IFERROR(Inv_SY_B!CH398/Inv_SY_B!$CU367-1,"")</f>
        <v/>
      </c>
      <c r="CI367" s="173" t="str">
        <f>IFERROR(Inv_SY_B!CI398/Inv_SY_B!$CU367-1,"")</f>
        <v/>
      </c>
      <c r="CJ367" s="173" t="str">
        <f>IFERROR(Inv_SY_B!CJ398/Inv_SY_B!$CU367-1,"")</f>
        <v/>
      </c>
      <c r="CK367" s="173" t="str">
        <f>IFERROR(Inv_SY_B!CK398/Inv_SY_B!$CU367-1,"")</f>
        <v/>
      </c>
      <c r="CL367" s="173" t="str">
        <f>IFERROR(Inv_SY_B!CL398/Inv_SY_B!$CU367-1,"")</f>
        <v/>
      </c>
      <c r="CM367" s="173" t="str">
        <f>IFERROR(Inv_SY_B!CM398/Inv_SY_B!$CU367-1,"")</f>
        <v/>
      </c>
      <c r="CN367" s="173" t="str">
        <f>IFERROR(Inv_SY_B!CN398/Inv_SY_B!$CU367-1,"")</f>
        <v/>
      </c>
      <c r="CO367" s="173" t="str">
        <f>IFERROR(Inv_SY_B!CO398/Inv_SY_B!$CU367-1,"")</f>
        <v/>
      </c>
      <c r="CP367" s="173" t="str">
        <f>IFERROR(Inv_SY_B!CP398/Inv_SY_B!$CU367-1,"")</f>
        <v/>
      </c>
      <c r="CQ367" s="173" t="str">
        <f>IFERROR(Inv_SY_B!CQ398/Inv_SY_B!$CU367-1,"")</f>
        <v/>
      </c>
      <c r="CR367" s="173" t="str">
        <f>IFERROR(Inv_SY_B!CR398/Inv_SY_B!$CU367-1,"")</f>
        <v/>
      </c>
      <c r="CS367" s="173" t="str">
        <f>IFERROR(Inv_SY_B!CS398/Inv_SY_B!$CU367-1,"")</f>
        <v/>
      </c>
      <c r="CT367" s="173" t="str">
        <f>IFERROR(Inv_SY_B!CT398/Inv_SY_B!$CU367-1,"")</f>
        <v/>
      </c>
      <c r="CU367" s="173"/>
      <c r="CV367" s="173"/>
      <c r="CW367" s="173"/>
      <c r="CX367" s="173"/>
    </row>
    <row r="368" spans="2:102">
      <c r="B368" s="164">
        <f t="shared" si="6"/>
        <v>46060</v>
      </c>
      <c r="C368" s="173" t="str">
        <f>IFERROR(Inv_SY_B!C399/Inv_SY_B!$CU368-1,"")</f>
        <v/>
      </c>
      <c r="D368" s="173" t="str">
        <f>IFERROR(Inv_SY_B!D399/Inv_SY_B!$CU368-1,"")</f>
        <v/>
      </c>
      <c r="E368" s="173" t="str">
        <f>IFERROR(Inv_SY_B!E399/Inv_SY_B!$CU368-1,"")</f>
        <v/>
      </c>
      <c r="F368" s="173" t="str">
        <f>IFERROR(Inv_SY_B!F399/Inv_SY_B!$CU368-1,"")</f>
        <v/>
      </c>
      <c r="G368" s="173" t="str">
        <f>IFERROR(Inv_SY_B!G399/Inv_SY_B!$CU368-1,"")</f>
        <v/>
      </c>
      <c r="H368" s="173" t="str">
        <f>IFERROR(Inv_SY_B!H399/Inv_SY_B!$CU368-1,"")</f>
        <v/>
      </c>
      <c r="I368" s="173" t="str">
        <f>IFERROR(Inv_SY_B!I399/Inv_SY_B!$CU368-1,"")</f>
        <v/>
      </c>
      <c r="J368" s="173" t="str">
        <f>IFERROR(Inv_SY_B!J399/Inv_SY_B!$CU368-1,"")</f>
        <v/>
      </c>
      <c r="K368" s="173" t="str">
        <f>IFERROR(Inv_SY_B!K399/Inv_SY_B!$CU368-1,"")</f>
        <v/>
      </c>
      <c r="L368" s="173" t="str">
        <f>IFERROR(Inv_SY_B!L399/Inv_SY_B!$CU368-1,"")</f>
        <v/>
      </c>
      <c r="M368" s="173" t="str">
        <f>IFERROR(Inv_SY_B!M399/Inv_SY_B!$CU368-1,"")</f>
        <v/>
      </c>
      <c r="N368" s="173" t="str">
        <f>IFERROR(Inv_SY_B!N399/Inv_SY_B!$CU368-1,"")</f>
        <v/>
      </c>
      <c r="O368" s="173" t="str">
        <f>IFERROR(Inv_SY_B!O399/Inv_SY_B!$CU368-1,"")</f>
        <v/>
      </c>
      <c r="P368" s="173" t="str">
        <f>IFERROR(Inv_SY_B!P399/Inv_SY_B!$CU368-1,"")</f>
        <v/>
      </c>
      <c r="Q368" s="173" t="str">
        <f>IFERROR(Inv_SY_B!Q399/Inv_SY_B!$CU368-1,"")</f>
        <v/>
      </c>
      <c r="R368" s="173" t="str">
        <f>IFERROR(Inv_SY_B!R399/Inv_SY_B!$CU368-1,"")</f>
        <v/>
      </c>
      <c r="S368" s="173" t="str">
        <f>IFERROR(Inv_SY_B!S399/Inv_SY_B!$CU368-1,"")</f>
        <v/>
      </c>
      <c r="T368" s="173" t="str">
        <f>IFERROR(Inv_SY_B!T399/Inv_SY_B!$CU368-1,"")</f>
        <v/>
      </c>
      <c r="U368" s="173" t="str">
        <f>IFERROR(Inv_SY_B!U399/Inv_SY_B!$CU368-1,"")</f>
        <v/>
      </c>
      <c r="V368" s="173" t="str">
        <f>IFERROR(Inv_SY_B!V399/Inv_SY_B!$CU368-1,"")</f>
        <v/>
      </c>
      <c r="W368" s="173" t="str">
        <f>IFERROR(Inv_SY_B!W399/Inv_SY_B!$CU368-1,"")</f>
        <v/>
      </c>
      <c r="X368" s="173" t="str">
        <f>IFERROR(Inv_SY_B!X399/Inv_SY_B!$CU368-1,"")</f>
        <v/>
      </c>
      <c r="Y368" s="173" t="str">
        <f>IFERROR(Inv_SY_B!Y399/Inv_SY_B!$CU368-1,"")</f>
        <v/>
      </c>
      <c r="Z368" s="173" t="str">
        <f>IFERROR(Inv_SY_B!Z399/Inv_SY_B!$CU368-1,"")</f>
        <v/>
      </c>
      <c r="AA368" s="173" t="str">
        <f>IFERROR(Inv_SY_B!AA399/Inv_SY_B!$CU368-1,"")</f>
        <v/>
      </c>
      <c r="AB368" s="173" t="str">
        <f>IFERROR(Inv_SY_B!AB399/Inv_SY_B!$CU368-1,"")</f>
        <v/>
      </c>
      <c r="AC368" s="173" t="str">
        <f>IFERROR(Inv_SY_B!AC399/Inv_SY_B!$CU368-1,"")</f>
        <v/>
      </c>
      <c r="AD368" s="173" t="str">
        <f>IFERROR(Inv_SY_B!AD399/Inv_SY_B!$CU368-1,"")</f>
        <v/>
      </c>
      <c r="AE368" s="173" t="str">
        <f>IFERROR(Inv_SY_B!AE399/Inv_SY_B!$CU368-1,"")</f>
        <v/>
      </c>
      <c r="AF368" s="173" t="str">
        <f>IFERROR(Inv_SY_B!AF399/Inv_SY_B!$CU368-1,"")</f>
        <v/>
      </c>
      <c r="AG368" s="173" t="str">
        <f>IFERROR(Inv_SY_B!AG399/Inv_SY_B!$CU368-1,"")</f>
        <v/>
      </c>
      <c r="AH368" s="173" t="str">
        <f>IFERROR(Inv_SY_B!AH399/Inv_SY_B!$CU368-1,"")</f>
        <v/>
      </c>
      <c r="AI368" s="173" t="str">
        <f>IFERROR(Inv_SY_B!AI399/Inv_SY_B!$CU368-1,"")</f>
        <v/>
      </c>
      <c r="AJ368" s="173" t="str">
        <f>IFERROR(Inv_SY_B!AJ399/Inv_SY_B!$CU368-1,"")</f>
        <v/>
      </c>
      <c r="AK368" s="173" t="str">
        <f>IFERROR(Inv_SY_B!AK399/Inv_SY_B!$CU368-1,"")</f>
        <v/>
      </c>
      <c r="AL368" s="173" t="str">
        <f>IFERROR(Inv_SY_B!AL399/Inv_SY_B!$CU368-1,"")</f>
        <v/>
      </c>
      <c r="AM368" s="173" t="str">
        <f>IFERROR(Inv_SY_B!AM399/Inv_SY_B!$CU368-1,"")</f>
        <v/>
      </c>
      <c r="AN368" s="173" t="str">
        <f>IFERROR(Inv_SY_B!AN399/Inv_SY_B!$CU368-1,"")</f>
        <v/>
      </c>
      <c r="AO368" s="173" t="str">
        <f>IFERROR(Inv_SY_B!AO399/Inv_SY_B!$CU368-1,"")</f>
        <v/>
      </c>
      <c r="AP368" s="173" t="str">
        <f>IFERROR(Inv_SY_B!AP399/Inv_SY_B!$CU368-1,"")</f>
        <v/>
      </c>
      <c r="AQ368" s="173" t="str">
        <f>IFERROR(Inv_SY_B!AQ399/Inv_SY_B!$CU368-1,"")</f>
        <v/>
      </c>
      <c r="AR368" s="173" t="str">
        <f>IFERROR(Inv_SY_B!AR399/Inv_SY_B!$CU368-1,"")</f>
        <v/>
      </c>
      <c r="AS368" s="173" t="str">
        <f>IFERROR(Inv_SY_B!AS399/Inv_SY_B!$CU368-1,"")</f>
        <v/>
      </c>
      <c r="AT368" s="173" t="str">
        <f>IFERROR(Inv_SY_B!AT399/Inv_SY_B!$CU368-1,"")</f>
        <v/>
      </c>
      <c r="AU368" s="173" t="str">
        <f>IFERROR(Inv_SY_B!AU399/Inv_SY_B!$CU368-1,"")</f>
        <v/>
      </c>
      <c r="AV368" s="173" t="str">
        <f>IFERROR(Inv_SY_B!AV399/Inv_SY_B!$CU368-1,"")</f>
        <v/>
      </c>
      <c r="AW368" s="173" t="str">
        <f>IFERROR(Inv_SY_B!AW399/Inv_SY_B!$CU368-1,"")</f>
        <v/>
      </c>
      <c r="AX368" s="173" t="str">
        <f>IFERROR(Inv_SY_B!AX399/Inv_SY_B!$CU368-1,"")</f>
        <v/>
      </c>
      <c r="AY368" s="173" t="str">
        <f>IFERROR(Inv_SY_B!AY399/Inv_SY_B!$CU368-1,"")</f>
        <v/>
      </c>
      <c r="AZ368" s="173" t="str">
        <f>IFERROR(Inv_SY_B!AZ399/Inv_SY_B!$CU368-1,"")</f>
        <v/>
      </c>
      <c r="BA368" s="173" t="str">
        <f>IFERROR(Inv_SY_B!BA399/Inv_SY_B!$CU368-1,"")</f>
        <v/>
      </c>
      <c r="BB368" s="173" t="str">
        <f>IFERROR(Inv_SY_B!BB399/Inv_SY_B!$CU368-1,"")</f>
        <v/>
      </c>
      <c r="BC368" s="173" t="str">
        <f>IFERROR(Inv_SY_B!BC399/Inv_SY_B!$CU368-1,"")</f>
        <v/>
      </c>
      <c r="BD368" s="173" t="str">
        <f>IFERROR(Inv_SY_B!BD399/Inv_SY_B!$CU368-1,"")</f>
        <v/>
      </c>
      <c r="BE368" s="173" t="str">
        <f>IFERROR(Inv_SY_B!BE399/Inv_SY_B!$CU368-1,"")</f>
        <v/>
      </c>
      <c r="BF368" s="173" t="str">
        <f>IFERROR(Inv_SY_B!BF399/Inv_SY_B!$CU368-1,"")</f>
        <v/>
      </c>
      <c r="BG368" s="173" t="str">
        <f>IFERROR(Inv_SY_B!BG399/Inv_SY_B!$CU368-1,"")</f>
        <v/>
      </c>
      <c r="BH368" s="173" t="str">
        <f>IFERROR(Inv_SY_B!BH399/Inv_SY_B!$CU368-1,"")</f>
        <v/>
      </c>
      <c r="BI368" s="173" t="str">
        <f>IFERROR(Inv_SY_B!BI399/Inv_SY_B!$CU368-1,"")</f>
        <v/>
      </c>
      <c r="BJ368" s="173" t="str">
        <f>IFERROR(Inv_SY_B!BJ399/Inv_SY_B!$CU368-1,"")</f>
        <v/>
      </c>
      <c r="BK368" s="173" t="str">
        <f>IFERROR(Inv_SY_B!BK399/Inv_SY_B!$CU368-1,"")</f>
        <v/>
      </c>
      <c r="BL368" s="173" t="str">
        <f>IFERROR(Inv_SY_B!BL399/Inv_SY_B!$CU368-1,"")</f>
        <v/>
      </c>
      <c r="BM368" s="173" t="str">
        <f>IFERROR(Inv_SY_B!BM399/Inv_SY_B!$CU368-1,"")</f>
        <v/>
      </c>
      <c r="BN368" s="173" t="str">
        <f>IFERROR(Inv_SY_B!BN399/Inv_SY_B!$CU368-1,"")</f>
        <v/>
      </c>
      <c r="BO368" s="173" t="str">
        <f>IFERROR(Inv_SY_B!BO399/Inv_SY_B!$CU368-1,"")</f>
        <v/>
      </c>
      <c r="BP368" s="173" t="str">
        <f>IFERROR(Inv_SY_B!BP399/Inv_SY_B!$CU368-1,"")</f>
        <v/>
      </c>
      <c r="BQ368" s="173" t="str">
        <f>IFERROR(Inv_SY_B!BQ399/Inv_SY_B!$CU368-1,"")</f>
        <v/>
      </c>
      <c r="BR368" s="173" t="str">
        <f>IFERROR(Inv_SY_B!BR399/Inv_SY_B!$CU368-1,"")</f>
        <v/>
      </c>
      <c r="BS368" s="173" t="str">
        <f>IFERROR(Inv_SY_B!BS399/Inv_SY_B!$CU368-1,"")</f>
        <v/>
      </c>
      <c r="BT368" s="173" t="str">
        <f>IFERROR(Inv_SY_B!BT399/Inv_SY_B!$CU368-1,"")</f>
        <v/>
      </c>
      <c r="BU368" s="173" t="str">
        <f>IFERROR(Inv_SY_B!BU399/Inv_SY_B!$CU368-1,"")</f>
        <v/>
      </c>
      <c r="BV368" s="173" t="str">
        <f>IFERROR(Inv_SY_B!BV399/Inv_SY_B!$CU368-1,"")</f>
        <v/>
      </c>
      <c r="BW368" s="173" t="str">
        <f>IFERROR(Inv_SY_B!BW399/Inv_SY_B!$CU368-1,"")</f>
        <v/>
      </c>
      <c r="BX368" s="173" t="str">
        <f>IFERROR(Inv_SY_B!BX399/Inv_SY_B!$CU368-1,"")</f>
        <v/>
      </c>
      <c r="BY368" s="173" t="str">
        <f>IFERROR(Inv_SY_B!BY399/Inv_SY_B!$CU368-1,"")</f>
        <v/>
      </c>
      <c r="BZ368" s="173" t="str">
        <f>IFERROR(Inv_SY_B!BZ399/Inv_SY_B!$CU368-1,"")</f>
        <v/>
      </c>
      <c r="CA368" s="173" t="str">
        <f>IFERROR(Inv_SY_B!CA399/Inv_SY_B!$CU368-1,"")</f>
        <v/>
      </c>
      <c r="CB368" s="173" t="str">
        <f>IFERROR(Inv_SY_B!CB399/Inv_SY_B!$CU368-1,"")</f>
        <v/>
      </c>
      <c r="CC368" s="173" t="str">
        <f>IFERROR(Inv_SY_B!CC399/Inv_SY_B!$CU368-1,"")</f>
        <v/>
      </c>
      <c r="CD368" s="173" t="str">
        <f>IFERROR(Inv_SY_B!CD399/Inv_SY_B!$CU368-1,"")</f>
        <v/>
      </c>
      <c r="CE368" s="173" t="str">
        <f>IFERROR(Inv_SY_B!CE399/Inv_SY_B!$CU368-1,"")</f>
        <v/>
      </c>
      <c r="CF368" s="173" t="str">
        <f>IFERROR(Inv_SY_B!CF399/Inv_SY_B!$CU368-1,"")</f>
        <v/>
      </c>
      <c r="CG368" s="173" t="str">
        <f>IFERROR(Inv_SY_B!CG399/Inv_SY_B!$CU368-1,"")</f>
        <v/>
      </c>
      <c r="CH368" s="173" t="str">
        <f>IFERROR(Inv_SY_B!CH399/Inv_SY_B!$CU368-1,"")</f>
        <v/>
      </c>
      <c r="CI368" s="173" t="str">
        <f>IFERROR(Inv_SY_B!CI399/Inv_SY_B!$CU368-1,"")</f>
        <v/>
      </c>
      <c r="CJ368" s="173" t="str">
        <f>IFERROR(Inv_SY_B!CJ399/Inv_SY_B!$CU368-1,"")</f>
        <v/>
      </c>
      <c r="CK368" s="173" t="str">
        <f>IFERROR(Inv_SY_B!CK399/Inv_SY_B!$CU368-1,"")</f>
        <v/>
      </c>
      <c r="CL368" s="173" t="str">
        <f>IFERROR(Inv_SY_B!CL399/Inv_SY_B!$CU368-1,"")</f>
        <v/>
      </c>
      <c r="CM368" s="173" t="str">
        <f>IFERROR(Inv_SY_B!CM399/Inv_SY_B!$CU368-1,"")</f>
        <v/>
      </c>
      <c r="CN368" s="173" t="str">
        <f>IFERROR(Inv_SY_B!CN399/Inv_SY_B!$CU368-1,"")</f>
        <v/>
      </c>
      <c r="CO368" s="173" t="str">
        <f>IFERROR(Inv_SY_B!CO399/Inv_SY_B!$CU368-1,"")</f>
        <v/>
      </c>
      <c r="CP368" s="173" t="str">
        <f>IFERROR(Inv_SY_B!CP399/Inv_SY_B!$CU368-1,"")</f>
        <v/>
      </c>
      <c r="CQ368" s="173" t="str">
        <f>IFERROR(Inv_SY_B!CQ399/Inv_SY_B!$CU368-1,"")</f>
        <v/>
      </c>
      <c r="CR368" s="173" t="str">
        <f>IFERROR(Inv_SY_B!CR399/Inv_SY_B!$CU368-1,"")</f>
        <v/>
      </c>
      <c r="CS368" s="173" t="str">
        <f>IFERROR(Inv_SY_B!CS399/Inv_SY_B!$CU368-1,"")</f>
        <v/>
      </c>
      <c r="CT368" s="173" t="str">
        <f>IFERROR(Inv_SY_B!CT399/Inv_SY_B!$CU368-1,"")</f>
        <v/>
      </c>
      <c r="CU368" s="173"/>
      <c r="CV368" s="173"/>
      <c r="CW368" s="173"/>
      <c r="CX368" s="173"/>
    </row>
    <row r="369" spans="2:102">
      <c r="B369" s="164">
        <f t="shared" si="6"/>
        <v>46061</v>
      </c>
      <c r="C369" s="173" t="str">
        <f>IFERROR(Inv_SY_B!C400/Inv_SY_B!$CU369-1,"")</f>
        <v/>
      </c>
      <c r="D369" s="173" t="str">
        <f>IFERROR(Inv_SY_B!D400/Inv_SY_B!$CU369-1,"")</f>
        <v/>
      </c>
      <c r="E369" s="173" t="str">
        <f>IFERROR(Inv_SY_B!E400/Inv_SY_B!$CU369-1,"")</f>
        <v/>
      </c>
      <c r="F369" s="173" t="str">
        <f>IFERROR(Inv_SY_B!F400/Inv_SY_B!$CU369-1,"")</f>
        <v/>
      </c>
      <c r="G369" s="173" t="str">
        <f>IFERROR(Inv_SY_B!G400/Inv_SY_B!$CU369-1,"")</f>
        <v/>
      </c>
      <c r="H369" s="173" t="str">
        <f>IFERROR(Inv_SY_B!H400/Inv_SY_B!$CU369-1,"")</f>
        <v/>
      </c>
      <c r="I369" s="173" t="str">
        <f>IFERROR(Inv_SY_B!I400/Inv_SY_B!$CU369-1,"")</f>
        <v/>
      </c>
      <c r="J369" s="173" t="str">
        <f>IFERROR(Inv_SY_B!J400/Inv_SY_B!$CU369-1,"")</f>
        <v/>
      </c>
      <c r="K369" s="173" t="str">
        <f>IFERROR(Inv_SY_B!K400/Inv_SY_B!$CU369-1,"")</f>
        <v/>
      </c>
      <c r="L369" s="173" t="str">
        <f>IFERROR(Inv_SY_B!L400/Inv_SY_B!$CU369-1,"")</f>
        <v/>
      </c>
      <c r="M369" s="173" t="str">
        <f>IFERROR(Inv_SY_B!M400/Inv_SY_B!$CU369-1,"")</f>
        <v/>
      </c>
      <c r="N369" s="173" t="str">
        <f>IFERROR(Inv_SY_B!N400/Inv_SY_B!$CU369-1,"")</f>
        <v/>
      </c>
      <c r="O369" s="173" t="str">
        <f>IFERROR(Inv_SY_B!O400/Inv_SY_B!$CU369-1,"")</f>
        <v/>
      </c>
      <c r="P369" s="173" t="str">
        <f>IFERROR(Inv_SY_B!P400/Inv_SY_B!$CU369-1,"")</f>
        <v/>
      </c>
      <c r="Q369" s="173" t="str">
        <f>IFERROR(Inv_SY_B!Q400/Inv_SY_B!$CU369-1,"")</f>
        <v/>
      </c>
      <c r="R369" s="173" t="str">
        <f>IFERROR(Inv_SY_B!R400/Inv_SY_B!$CU369-1,"")</f>
        <v/>
      </c>
      <c r="S369" s="173" t="str">
        <f>IFERROR(Inv_SY_B!S400/Inv_SY_B!$CU369-1,"")</f>
        <v/>
      </c>
      <c r="T369" s="173" t="str">
        <f>IFERROR(Inv_SY_B!T400/Inv_SY_B!$CU369-1,"")</f>
        <v/>
      </c>
      <c r="U369" s="173" t="str">
        <f>IFERROR(Inv_SY_B!U400/Inv_SY_B!$CU369-1,"")</f>
        <v/>
      </c>
      <c r="V369" s="173" t="str">
        <f>IFERROR(Inv_SY_B!V400/Inv_SY_B!$CU369-1,"")</f>
        <v/>
      </c>
      <c r="W369" s="173" t="str">
        <f>IFERROR(Inv_SY_B!W400/Inv_SY_B!$CU369-1,"")</f>
        <v/>
      </c>
      <c r="X369" s="173" t="str">
        <f>IFERROR(Inv_SY_B!X400/Inv_SY_B!$CU369-1,"")</f>
        <v/>
      </c>
      <c r="Y369" s="173" t="str">
        <f>IFERROR(Inv_SY_B!Y400/Inv_SY_B!$CU369-1,"")</f>
        <v/>
      </c>
      <c r="Z369" s="173" t="str">
        <f>IFERROR(Inv_SY_B!Z400/Inv_SY_B!$CU369-1,"")</f>
        <v/>
      </c>
      <c r="AA369" s="173" t="str">
        <f>IFERROR(Inv_SY_B!AA400/Inv_SY_B!$CU369-1,"")</f>
        <v/>
      </c>
      <c r="AB369" s="173" t="str">
        <f>IFERROR(Inv_SY_B!AB400/Inv_SY_B!$CU369-1,"")</f>
        <v/>
      </c>
      <c r="AC369" s="173" t="str">
        <f>IFERROR(Inv_SY_B!AC400/Inv_SY_B!$CU369-1,"")</f>
        <v/>
      </c>
      <c r="AD369" s="173" t="str">
        <f>IFERROR(Inv_SY_B!AD400/Inv_SY_B!$CU369-1,"")</f>
        <v/>
      </c>
      <c r="AE369" s="173" t="str">
        <f>IFERROR(Inv_SY_B!AE400/Inv_SY_B!$CU369-1,"")</f>
        <v/>
      </c>
      <c r="AF369" s="173" t="str">
        <f>IFERROR(Inv_SY_B!AF400/Inv_SY_B!$CU369-1,"")</f>
        <v/>
      </c>
      <c r="AG369" s="173" t="str">
        <f>IFERROR(Inv_SY_B!AG400/Inv_SY_B!$CU369-1,"")</f>
        <v/>
      </c>
      <c r="AH369" s="173" t="str">
        <f>IFERROR(Inv_SY_B!AH400/Inv_SY_B!$CU369-1,"")</f>
        <v/>
      </c>
      <c r="AI369" s="173" t="str">
        <f>IFERROR(Inv_SY_B!AI400/Inv_SY_B!$CU369-1,"")</f>
        <v/>
      </c>
      <c r="AJ369" s="173" t="str">
        <f>IFERROR(Inv_SY_B!AJ400/Inv_SY_B!$CU369-1,"")</f>
        <v/>
      </c>
      <c r="AK369" s="173" t="str">
        <f>IFERROR(Inv_SY_B!AK400/Inv_SY_B!$CU369-1,"")</f>
        <v/>
      </c>
      <c r="AL369" s="173" t="str">
        <f>IFERROR(Inv_SY_B!AL400/Inv_SY_B!$CU369-1,"")</f>
        <v/>
      </c>
      <c r="AM369" s="173" t="str">
        <f>IFERROR(Inv_SY_B!AM400/Inv_SY_B!$CU369-1,"")</f>
        <v/>
      </c>
      <c r="AN369" s="173" t="str">
        <f>IFERROR(Inv_SY_B!AN400/Inv_SY_B!$CU369-1,"")</f>
        <v/>
      </c>
      <c r="AO369" s="173" t="str">
        <f>IFERROR(Inv_SY_B!AO400/Inv_SY_B!$CU369-1,"")</f>
        <v/>
      </c>
      <c r="AP369" s="173" t="str">
        <f>IFERROR(Inv_SY_B!AP400/Inv_SY_B!$CU369-1,"")</f>
        <v/>
      </c>
      <c r="AQ369" s="173" t="str">
        <f>IFERROR(Inv_SY_B!AQ400/Inv_SY_B!$CU369-1,"")</f>
        <v/>
      </c>
      <c r="AR369" s="173" t="str">
        <f>IFERROR(Inv_SY_B!AR400/Inv_SY_B!$CU369-1,"")</f>
        <v/>
      </c>
      <c r="AS369" s="173" t="str">
        <f>IFERROR(Inv_SY_B!AS400/Inv_SY_B!$CU369-1,"")</f>
        <v/>
      </c>
      <c r="AT369" s="173" t="str">
        <f>IFERROR(Inv_SY_B!AT400/Inv_SY_B!$CU369-1,"")</f>
        <v/>
      </c>
      <c r="AU369" s="173" t="str">
        <f>IFERROR(Inv_SY_B!AU400/Inv_SY_B!$CU369-1,"")</f>
        <v/>
      </c>
      <c r="AV369" s="173" t="str">
        <f>IFERROR(Inv_SY_B!AV400/Inv_SY_B!$CU369-1,"")</f>
        <v/>
      </c>
      <c r="AW369" s="173" t="str">
        <f>IFERROR(Inv_SY_B!AW400/Inv_SY_B!$CU369-1,"")</f>
        <v/>
      </c>
      <c r="AX369" s="173" t="str">
        <f>IFERROR(Inv_SY_B!AX400/Inv_SY_B!$CU369-1,"")</f>
        <v/>
      </c>
      <c r="AY369" s="173" t="str">
        <f>IFERROR(Inv_SY_B!AY400/Inv_SY_B!$CU369-1,"")</f>
        <v/>
      </c>
      <c r="AZ369" s="173" t="str">
        <f>IFERROR(Inv_SY_B!AZ400/Inv_SY_B!$CU369-1,"")</f>
        <v/>
      </c>
      <c r="BA369" s="173" t="str">
        <f>IFERROR(Inv_SY_B!BA400/Inv_SY_B!$CU369-1,"")</f>
        <v/>
      </c>
      <c r="BB369" s="173" t="str">
        <f>IFERROR(Inv_SY_B!BB400/Inv_SY_B!$CU369-1,"")</f>
        <v/>
      </c>
      <c r="BC369" s="173" t="str">
        <f>IFERROR(Inv_SY_B!BC400/Inv_SY_B!$CU369-1,"")</f>
        <v/>
      </c>
      <c r="BD369" s="173" t="str">
        <f>IFERROR(Inv_SY_B!BD400/Inv_SY_B!$CU369-1,"")</f>
        <v/>
      </c>
      <c r="BE369" s="173" t="str">
        <f>IFERROR(Inv_SY_B!BE400/Inv_SY_B!$CU369-1,"")</f>
        <v/>
      </c>
      <c r="BF369" s="173" t="str">
        <f>IFERROR(Inv_SY_B!BF400/Inv_SY_B!$CU369-1,"")</f>
        <v/>
      </c>
      <c r="BG369" s="173" t="str">
        <f>IFERROR(Inv_SY_B!BG400/Inv_SY_B!$CU369-1,"")</f>
        <v/>
      </c>
      <c r="BH369" s="173" t="str">
        <f>IFERROR(Inv_SY_B!BH400/Inv_SY_B!$CU369-1,"")</f>
        <v/>
      </c>
      <c r="BI369" s="173" t="str">
        <f>IFERROR(Inv_SY_B!BI400/Inv_SY_B!$CU369-1,"")</f>
        <v/>
      </c>
      <c r="BJ369" s="173" t="str">
        <f>IFERROR(Inv_SY_B!BJ400/Inv_SY_B!$CU369-1,"")</f>
        <v/>
      </c>
      <c r="BK369" s="173" t="str">
        <f>IFERROR(Inv_SY_B!BK400/Inv_SY_B!$CU369-1,"")</f>
        <v/>
      </c>
      <c r="BL369" s="173" t="str">
        <f>IFERROR(Inv_SY_B!BL400/Inv_SY_B!$CU369-1,"")</f>
        <v/>
      </c>
      <c r="BM369" s="173" t="str">
        <f>IFERROR(Inv_SY_B!BM400/Inv_SY_B!$CU369-1,"")</f>
        <v/>
      </c>
      <c r="BN369" s="173" t="str">
        <f>IFERROR(Inv_SY_B!BN400/Inv_SY_B!$CU369-1,"")</f>
        <v/>
      </c>
      <c r="BO369" s="173" t="str">
        <f>IFERROR(Inv_SY_B!BO400/Inv_SY_B!$CU369-1,"")</f>
        <v/>
      </c>
      <c r="BP369" s="173" t="str">
        <f>IFERROR(Inv_SY_B!BP400/Inv_SY_B!$CU369-1,"")</f>
        <v/>
      </c>
      <c r="BQ369" s="173" t="str">
        <f>IFERROR(Inv_SY_B!BQ400/Inv_SY_B!$CU369-1,"")</f>
        <v/>
      </c>
      <c r="BR369" s="173" t="str">
        <f>IFERROR(Inv_SY_B!BR400/Inv_SY_B!$CU369-1,"")</f>
        <v/>
      </c>
      <c r="BS369" s="173" t="str">
        <f>IFERROR(Inv_SY_B!BS400/Inv_SY_B!$CU369-1,"")</f>
        <v/>
      </c>
      <c r="BT369" s="173" t="str">
        <f>IFERROR(Inv_SY_B!BT400/Inv_SY_B!$CU369-1,"")</f>
        <v/>
      </c>
      <c r="BU369" s="173" t="str">
        <f>IFERROR(Inv_SY_B!BU400/Inv_SY_B!$CU369-1,"")</f>
        <v/>
      </c>
      <c r="BV369" s="173" t="str">
        <f>IFERROR(Inv_SY_B!BV400/Inv_SY_B!$CU369-1,"")</f>
        <v/>
      </c>
      <c r="BW369" s="173" t="str">
        <f>IFERROR(Inv_SY_B!BW400/Inv_SY_B!$CU369-1,"")</f>
        <v/>
      </c>
      <c r="BX369" s="173" t="str">
        <f>IFERROR(Inv_SY_B!BX400/Inv_SY_B!$CU369-1,"")</f>
        <v/>
      </c>
      <c r="BY369" s="173" t="str">
        <f>IFERROR(Inv_SY_B!BY400/Inv_SY_B!$CU369-1,"")</f>
        <v/>
      </c>
      <c r="BZ369" s="173" t="str">
        <f>IFERROR(Inv_SY_B!BZ400/Inv_SY_B!$CU369-1,"")</f>
        <v/>
      </c>
      <c r="CA369" s="173" t="str">
        <f>IFERROR(Inv_SY_B!CA400/Inv_SY_B!$CU369-1,"")</f>
        <v/>
      </c>
      <c r="CB369" s="173" t="str">
        <f>IFERROR(Inv_SY_B!CB400/Inv_SY_B!$CU369-1,"")</f>
        <v/>
      </c>
      <c r="CC369" s="173" t="str">
        <f>IFERROR(Inv_SY_B!CC400/Inv_SY_B!$CU369-1,"")</f>
        <v/>
      </c>
      <c r="CD369" s="173" t="str">
        <f>IFERROR(Inv_SY_B!CD400/Inv_SY_B!$CU369-1,"")</f>
        <v/>
      </c>
      <c r="CE369" s="173" t="str">
        <f>IFERROR(Inv_SY_B!CE400/Inv_SY_B!$CU369-1,"")</f>
        <v/>
      </c>
      <c r="CF369" s="173" t="str">
        <f>IFERROR(Inv_SY_B!CF400/Inv_SY_B!$CU369-1,"")</f>
        <v/>
      </c>
      <c r="CG369" s="173" t="str">
        <f>IFERROR(Inv_SY_B!CG400/Inv_SY_B!$CU369-1,"")</f>
        <v/>
      </c>
      <c r="CH369" s="173" t="str">
        <f>IFERROR(Inv_SY_B!CH400/Inv_SY_B!$CU369-1,"")</f>
        <v/>
      </c>
      <c r="CI369" s="173" t="str">
        <f>IFERROR(Inv_SY_B!CI400/Inv_SY_B!$CU369-1,"")</f>
        <v/>
      </c>
      <c r="CJ369" s="173" t="str">
        <f>IFERROR(Inv_SY_B!CJ400/Inv_SY_B!$CU369-1,"")</f>
        <v/>
      </c>
      <c r="CK369" s="173" t="str">
        <f>IFERROR(Inv_SY_B!CK400/Inv_SY_B!$CU369-1,"")</f>
        <v/>
      </c>
      <c r="CL369" s="173" t="str">
        <f>IFERROR(Inv_SY_B!CL400/Inv_SY_B!$CU369-1,"")</f>
        <v/>
      </c>
      <c r="CM369" s="173" t="str">
        <f>IFERROR(Inv_SY_B!CM400/Inv_SY_B!$CU369-1,"")</f>
        <v/>
      </c>
      <c r="CN369" s="173" t="str">
        <f>IFERROR(Inv_SY_B!CN400/Inv_SY_B!$CU369-1,"")</f>
        <v/>
      </c>
      <c r="CO369" s="173" t="str">
        <f>IFERROR(Inv_SY_B!CO400/Inv_SY_B!$CU369-1,"")</f>
        <v/>
      </c>
      <c r="CP369" s="173" t="str">
        <f>IFERROR(Inv_SY_B!CP400/Inv_SY_B!$CU369-1,"")</f>
        <v/>
      </c>
      <c r="CQ369" s="173" t="str">
        <f>IFERROR(Inv_SY_B!CQ400/Inv_SY_B!$CU369-1,"")</f>
        <v/>
      </c>
      <c r="CR369" s="173" t="str">
        <f>IFERROR(Inv_SY_B!CR400/Inv_SY_B!$CU369-1,"")</f>
        <v/>
      </c>
      <c r="CS369" s="173" t="str">
        <f>IFERROR(Inv_SY_B!CS400/Inv_SY_B!$CU369-1,"")</f>
        <v/>
      </c>
      <c r="CT369" s="173" t="str">
        <f>IFERROR(Inv_SY_B!CT400/Inv_SY_B!$CU369-1,"")</f>
        <v/>
      </c>
      <c r="CU369" s="173"/>
      <c r="CV369" s="173"/>
      <c r="CW369" s="173"/>
      <c r="CX369" s="173"/>
    </row>
    <row r="370" spans="2:102">
      <c r="B370" s="164">
        <f t="shared" si="6"/>
        <v>46062</v>
      </c>
      <c r="C370" s="173" t="str">
        <f>IFERROR(Inv_SY_B!C401/Inv_SY_B!$CU370-1,"")</f>
        <v/>
      </c>
      <c r="D370" s="173" t="str">
        <f>IFERROR(Inv_SY_B!D401/Inv_SY_B!$CU370-1,"")</f>
        <v/>
      </c>
      <c r="E370" s="173" t="str">
        <f>IFERROR(Inv_SY_B!E401/Inv_SY_B!$CU370-1,"")</f>
        <v/>
      </c>
      <c r="F370" s="173" t="str">
        <f>IFERROR(Inv_SY_B!F401/Inv_SY_B!$CU370-1,"")</f>
        <v/>
      </c>
      <c r="G370" s="173" t="str">
        <f>IFERROR(Inv_SY_B!G401/Inv_SY_B!$CU370-1,"")</f>
        <v/>
      </c>
      <c r="H370" s="173" t="str">
        <f>IFERROR(Inv_SY_B!H401/Inv_SY_B!$CU370-1,"")</f>
        <v/>
      </c>
      <c r="I370" s="173" t="str">
        <f>IFERROR(Inv_SY_B!I401/Inv_SY_B!$CU370-1,"")</f>
        <v/>
      </c>
      <c r="J370" s="173" t="str">
        <f>IFERROR(Inv_SY_B!J401/Inv_SY_B!$CU370-1,"")</f>
        <v/>
      </c>
      <c r="K370" s="173" t="str">
        <f>IFERROR(Inv_SY_B!K401/Inv_SY_B!$CU370-1,"")</f>
        <v/>
      </c>
      <c r="L370" s="173" t="str">
        <f>IFERROR(Inv_SY_B!L401/Inv_SY_B!$CU370-1,"")</f>
        <v/>
      </c>
      <c r="M370" s="173" t="str">
        <f>IFERROR(Inv_SY_B!M401/Inv_SY_B!$CU370-1,"")</f>
        <v/>
      </c>
      <c r="N370" s="173" t="str">
        <f>IFERROR(Inv_SY_B!N401/Inv_SY_B!$CU370-1,"")</f>
        <v/>
      </c>
      <c r="O370" s="173" t="str">
        <f>IFERROR(Inv_SY_B!O401/Inv_SY_B!$CU370-1,"")</f>
        <v/>
      </c>
      <c r="P370" s="173" t="str">
        <f>IFERROR(Inv_SY_B!P401/Inv_SY_B!$CU370-1,"")</f>
        <v/>
      </c>
      <c r="Q370" s="173" t="str">
        <f>IFERROR(Inv_SY_B!Q401/Inv_SY_B!$CU370-1,"")</f>
        <v/>
      </c>
      <c r="R370" s="173" t="str">
        <f>IFERROR(Inv_SY_B!R401/Inv_SY_B!$CU370-1,"")</f>
        <v/>
      </c>
      <c r="S370" s="173" t="str">
        <f>IFERROR(Inv_SY_B!S401/Inv_SY_B!$CU370-1,"")</f>
        <v/>
      </c>
      <c r="T370" s="173" t="str">
        <f>IFERROR(Inv_SY_B!T401/Inv_SY_B!$CU370-1,"")</f>
        <v/>
      </c>
      <c r="U370" s="173" t="str">
        <f>IFERROR(Inv_SY_B!U401/Inv_SY_B!$CU370-1,"")</f>
        <v/>
      </c>
      <c r="V370" s="173" t="str">
        <f>IFERROR(Inv_SY_B!V401/Inv_SY_B!$CU370-1,"")</f>
        <v/>
      </c>
      <c r="W370" s="173" t="str">
        <f>IFERROR(Inv_SY_B!W401/Inv_SY_B!$CU370-1,"")</f>
        <v/>
      </c>
      <c r="X370" s="173" t="str">
        <f>IFERROR(Inv_SY_B!X401/Inv_SY_B!$CU370-1,"")</f>
        <v/>
      </c>
      <c r="Y370" s="173" t="str">
        <f>IFERROR(Inv_SY_B!Y401/Inv_SY_B!$CU370-1,"")</f>
        <v/>
      </c>
      <c r="Z370" s="173" t="str">
        <f>IFERROR(Inv_SY_B!Z401/Inv_SY_B!$CU370-1,"")</f>
        <v/>
      </c>
      <c r="AA370" s="173" t="str">
        <f>IFERROR(Inv_SY_B!AA401/Inv_SY_B!$CU370-1,"")</f>
        <v/>
      </c>
      <c r="AB370" s="173" t="str">
        <f>IFERROR(Inv_SY_B!AB401/Inv_SY_B!$CU370-1,"")</f>
        <v/>
      </c>
      <c r="AC370" s="173" t="str">
        <f>IFERROR(Inv_SY_B!AC401/Inv_SY_B!$CU370-1,"")</f>
        <v/>
      </c>
      <c r="AD370" s="173" t="str">
        <f>IFERROR(Inv_SY_B!AD401/Inv_SY_B!$CU370-1,"")</f>
        <v/>
      </c>
      <c r="AE370" s="173" t="str">
        <f>IFERROR(Inv_SY_B!AE401/Inv_SY_B!$CU370-1,"")</f>
        <v/>
      </c>
      <c r="AF370" s="173" t="str">
        <f>IFERROR(Inv_SY_B!AF401/Inv_SY_B!$CU370-1,"")</f>
        <v/>
      </c>
      <c r="AG370" s="173" t="str">
        <f>IFERROR(Inv_SY_B!AG401/Inv_SY_B!$CU370-1,"")</f>
        <v/>
      </c>
      <c r="AH370" s="173" t="str">
        <f>IFERROR(Inv_SY_B!AH401/Inv_SY_B!$CU370-1,"")</f>
        <v/>
      </c>
      <c r="AI370" s="173" t="str">
        <f>IFERROR(Inv_SY_B!AI401/Inv_SY_B!$CU370-1,"")</f>
        <v/>
      </c>
      <c r="AJ370" s="173" t="str">
        <f>IFERROR(Inv_SY_B!AJ401/Inv_SY_B!$CU370-1,"")</f>
        <v/>
      </c>
      <c r="AK370" s="173" t="str">
        <f>IFERROR(Inv_SY_B!AK401/Inv_SY_B!$CU370-1,"")</f>
        <v/>
      </c>
      <c r="AL370" s="173" t="str">
        <f>IFERROR(Inv_SY_B!AL401/Inv_SY_B!$CU370-1,"")</f>
        <v/>
      </c>
      <c r="AM370" s="173" t="str">
        <f>IFERROR(Inv_SY_B!AM401/Inv_SY_B!$CU370-1,"")</f>
        <v/>
      </c>
      <c r="AN370" s="173" t="str">
        <f>IFERROR(Inv_SY_B!AN401/Inv_SY_B!$CU370-1,"")</f>
        <v/>
      </c>
      <c r="AO370" s="173" t="str">
        <f>IFERROR(Inv_SY_B!AO401/Inv_SY_B!$CU370-1,"")</f>
        <v/>
      </c>
      <c r="AP370" s="173" t="str">
        <f>IFERROR(Inv_SY_B!AP401/Inv_SY_B!$CU370-1,"")</f>
        <v/>
      </c>
      <c r="AQ370" s="173" t="str">
        <f>IFERROR(Inv_SY_B!AQ401/Inv_SY_B!$CU370-1,"")</f>
        <v/>
      </c>
      <c r="AR370" s="173" t="str">
        <f>IFERROR(Inv_SY_B!AR401/Inv_SY_B!$CU370-1,"")</f>
        <v/>
      </c>
      <c r="AS370" s="173" t="str">
        <f>IFERROR(Inv_SY_B!AS401/Inv_SY_B!$CU370-1,"")</f>
        <v/>
      </c>
      <c r="AT370" s="173" t="str">
        <f>IFERROR(Inv_SY_B!AT401/Inv_SY_B!$CU370-1,"")</f>
        <v/>
      </c>
      <c r="AU370" s="173" t="str">
        <f>IFERROR(Inv_SY_B!AU401/Inv_SY_B!$CU370-1,"")</f>
        <v/>
      </c>
      <c r="AV370" s="173" t="str">
        <f>IFERROR(Inv_SY_B!AV401/Inv_SY_B!$CU370-1,"")</f>
        <v/>
      </c>
      <c r="AW370" s="173" t="str">
        <f>IFERROR(Inv_SY_B!AW401/Inv_SY_B!$CU370-1,"")</f>
        <v/>
      </c>
      <c r="AX370" s="173" t="str">
        <f>IFERROR(Inv_SY_B!AX401/Inv_SY_B!$CU370-1,"")</f>
        <v/>
      </c>
      <c r="AY370" s="173" t="str">
        <f>IFERROR(Inv_SY_B!AY401/Inv_SY_B!$CU370-1,"")</f>
        <v/>
      </c>
      <c r="AZ370" s="173" t="str">
        <f>IFERROR(Inv_SY_B!AZ401/Inv_SY_B!$CU370-1,"")</f>
        <v/>
      </c>
      <c r="BA370" s="173" t="str">
        <f>IFERROR(Inv_SY_B!BA401/Inv_SY_B!$CU370-1,"")</f>
        <v/>
      </c>
      <c r="BB370" s="173" t="str">
        <f>IFERROR(Inv_SY_B!BB401/Inv_SY_B!$CU370-1,"")</f>
        <v/>
      </c>
      <c r="BC370" s="173" t="str">
        <f>IFERROR(Inv_SY_B!BC401/Inv_SY_B!$CU370-1,"")</f>
        <v/>
      </c>
      <c r="BD370" s="173" t="str">
        <f>IFERROR(Inv_SY_B!BD401/Inv_SY_B!$CU370-1,"")</f>
        <v/>
      </c>
      <c r="BE370" s="173" t="str">
        <f>IFERROR(Inv_SY_B!BE401/Inv_SY_B!$CU370-1,"")</f>
        <v/>
      </c>
      <c r="BF370" s="173" t="str">
        <f>IFERROR(Inv_SY_B!BF401/Inv_SY_B!$CU370-1,"")</f>
        <v/>
      </c>
      <c r="BG370" s="173" t="str">
        <f>IFERROR(Inv_SY_B!BG401/Inv_SY_B!$CU370-1,"")</f>
        <v/>
      </c>
      <c r="BH370" s="173" t="str">
        <f>IFERROR(Inv_SY_B!BH401/Inv_SY_B!$CU370-1,"")</f>
        <v/>
      </c>
      <c r="BI370" s="173" t="str">
        <f>IFERROR(Inv_SY_B!BI401/Inv_SY_B!$CU370-1,"")</f>
        <v/>
      </c>
      <c r="BJ370" s="173" t="str">
        <f>IFERROR(Inv_SY_B!BJ401/Inv_SY_B!$CU370-1,"")</f>
        <v/>
      </c>
      <c r="BK370" s="173" t="str">
        <f>IFERROR(Inv_SY_B!BK401/Inv_SY_B!$CU370-1,"")</f>
        <v/>
      </c>
      <c r="BL370" s="173" t="str">
        <f>IFERROR(Inv_SY_B!BL401/Inv_SY_B!$CU370-1,"")</f>
        <v/>
      </c>
      <c r="BM370" s="173" t="str">
        <f>IFERROR(Inv_SY_B!BM401/Inv_SY_B!$CU370-1,"")</f>
        <v/>
      </c>
      <c r="BN370" s="173" t="str">
        <f>IFERROR(Inv_SY_B!BN401/Inv_SY_B!$CU370-1,"")</f>
        <v/>
      </c>
      <c r="BO370" s="173" t="str">
        <f>IFERROR(Inv_SY_B!BO401/Inv_SY_B!$CU370-1,"")</f>
        <v/>
      </c>
      <c r="BP370" s="173" t="str">
        <f>IFERROR(Inv_SY_B!BP401/Inv_SY_B!$CU370-1,"")</f>
        <v/>
      </c>
      <c r="BQ370" s="173" t="str">
        <f>IFERROR(Inv_SY_B!BQ401/Inv_SY_B!$CU370-1,"")</f>
        <v/>
      </c>
      <c r="BR370" s="173" t="str">
        <f>IFERROR(Inv_SY_B!BR401/Inv_SY_B!$CU370-1,"")</f>
        <v/>
      </c>
      <c r="BS370" s="173" t="str">
        <f>IFERROR(Inv_SY_B!BS401/Inv_SY_B!$CU370-1,"")</f>
        <v/>
      </c>
      <c r="BT370" s="173" t="str">
        <f>IFERROR(Inv_SY_B!BT401/Inv_SY_B!$CU370-1,"")</f>
        <v/>
      </c>
      <c r="BU370" s="173" t="str">
        <f>IFERROR(Inv_SY_B!BU401/Inv_SY_B!$CU370-1,"")</f>
        <v/>
      </c>
      <c r="BV370" s="173" t="str">
        <f>IFERROR(Inv_SY_B!BV401/Inv_SY_B!$CU370-1,"")</f>
        <v/>
      </c>
      <c r="BW370" s="173" t="str">
        <f>IFERROR(Inv_SY_B!BW401/Inv_SY_B!$CU370-1,"")</f>
        <v/>
      </c>
      <c r="BX370" s="173" t="str">
        <f>IFERROR(Inv_SY_B!BX401/Inv_SY_B!$CU370-1,"")</f>
        <v/>
      </c>
      <c r="BY370" s="173" t="str">
        <f>IFERROR(Inv_SY_B!BY401/Inv_SY_B!$CU370-1,"")</f>
        <v/>
      </c>
      <c r="BZ370" s="173" t="str">
        <f>IFERROR(Inv_SY_B!BZ401/Inv_SY_B!$CU370-1,"")</f>
        <v/>
      </c>
      <c r="CA370" s="173" t="str">
        <f>IFERROR(Inv_SY_B!CA401/Inv_SY_B!$CU370-1,"")</f>
        <v/>
      </c>
      <c r="CB370" s="173" t="str">
        <f>IFERROR(Inv_SY_B!CB401/Inv_SY_B!$CU370-1,"")</f>
        <v/>
      </c>
      <c r="CC370" s="173" t="str">
        <f>IFERROR(Inv_SY_B!CC401/Inv_SY_B!$CU370-1,"")</f>
        <v/>
      </c>
      <c r="CD370" s="173" t="str">
        <f>IFERROR(Inv_SY_B!CD401/Inv_SY_B!$CU370-1,"")</f>
        <v/>
      </c>
      <c r="CE370" s="173" t="str">
        <f>IFERROR(Inv_SY_B!CE401/Inv_SY_B!$CU370-1,"")</f>
        <v/>
      </c>
      <c r="CF370" s="173" t="str">
        <f>IFERROR(Inv_SY_B!CF401/Inv_SY_B!$CU370-1,"")</f>
        <v/>
      </c>
      <c r="CG370" s="173" t="str">
        <f>IFERROR(Inv_SY_B!CG401/Inv_SY_B!$CU370-1,"")</f>
        <v/>
      </c>
      <c r="CH370" s="173" t="str">
        <f>IFERROR(Inv_SY_B!CH401/Inv_SY_B!$CU370-1,"")</f>
        <v/>
      </c>
      <c r="CI370" s="173" t="str">
        <f>IFERROR(Inv_SY_B!CI401/Inv_SY_B!$CU370-1,"")</f>
        <v/>
      </c>
      <c r="CJ370" s="173" t="str">
        <f>IFERROR(Inv_SY_B!CJ401/Inv_SY_B!$CU370-1,"")</f>
        <v/>
      </c>
      <c r="CK370" s="173" t="str">
        <f>IFERROR(Inv_SY_B!CK401/Inv_SY_B!$CU370-1,"")</f>
        <v/>
      </c>
      <c r="CL370" s="173" t="str">
        <f>IFERROR(Inv_SY_B!CL401/Inv_SY_B!$CU370-1,"")</f>
        <v/>
      </c>
      <c r="CM370" s="173" t="str">
        <f>IFERROR(Inv_SY_B!CM401/Inv_SY_B!$CU370-1,"")</f>
        <v/>
      </c>
      <c r="CN370" s="173" t="str">
        <f>IFERROR(Inv_SY_B!CN401/Inv_SY_B!$CU370-1,"")</f>
        <v/>
      </c>
      <c r="CO370" s="173" t="str">
        <f>IFERROR(Inv_SY_B!CO401/Inv_SY_B!$CU370-1,"")</f>
        <v/>
      </c>
      <c r="CP370" s="173" t="str">
        <f>IFERROR(Inv_SY_B!CP401/Inv_SY_B!$CU370-1,"")</f>
        <v/>
      </c>
      <c r="CQ370" s="173" t="str">
        <f>IFERROR(Inv_SY_B!CQ401/Inv_SY_B!$CU370-1,"")</f>
        <v/>
      </c>
      <c r="CR370" s="173" t="str">
        <f>IFERROR(Inv_SY_B!CR401/Inv_SY_B!$CU370-1,"")</f>
        <v/>
      </c>
      <c r="CS370" s="173" t="str">
        <f>IFERROR(Inv_SY_B!CS401/Inv_SY_B!$CU370-1,"")</f>
        <v/>
      </c>
      <c r="CT370" s="173" t="str">
        <f>IFERROR(Inv_SY_B!CT401/Inv_SY_B!$CU370-1,"")</f>
        <v/>
      </c>
      <c r="CU370" s="173"/>
      <c r="CV370" s="173"/>
      <c r="CW370" s="173"/>
      <c r="CX370" s="173"/>
    </row>
    <row r="371" spans="2:102">
      <c r="B371" s="164">
        <f t="shared" si="6"/>
        <v>46063</v>
      </c>
      <c r="C371" s="173" t="str">
        <f>IFERROR(Inv_SY_B!C402/Inv_SY_B!$CU371-1,"")</f>
        <v/>
      </c>
      <c r="D371" s="173" t="str">
        <f>IFERROR(Inv_SY_B!D402/Inv_SY_B!$CU371-1,"")</f>
        <v/>
      </c>
      <c r="E371" s="173" t="str">
        <f>IFERROR(Inv_SY_B!E402/Inv_SY_B!$CU371-1,"")</f>
        <v/>
      </c>
      <c r="F371" s="173" t="str">
        <f>IFERROR(Inv_SY_B!F402/Inv_SY_B!$CU371-1,"")</f>
        <v/>
      </c>
      <c r="G371" s="173" t="str">
        <f>IFERROR(Inv_SY_B!G402/Inv_SY_B!$CU371-1,"")</f>
        <v/>
      </c>
      <c r="H371" s="173" t="str">
        <f>IFERROR(Inv_SY_B!H402/Inv_SY_B!$CU371-1,"")</f>
        <v/>
      </c>
      <c r="I371" s="173" t="str">
        <f>IFERROR(Inv_SY_B!I402/Inv_SY_B!$CU371-1,"")</f>
        <v/>
      </c>
      <c r="J371" s="173" t="str">
        <f>IFERROR(Inv_SY_B!J402/Inv_SY_B!$CU371-1,"")</f>
        <v/>
      </c>
      <c r="K371" s="173" t="str">
        <f>IFERROR(Inv_SY_B!K402/Inv_SY_B!$CU371-1,"")</f>
        <v/>
      </c>
      <c r="L371" s="173" t="str">
        <f>IFERROR(Inv_SY_B!L402/Inv_SY_B!$CU371-1,"")</f>
        <v/>
      </c>
      <c r="M371" s="173" t="str">
        <f>IFERROR(Inv_SY_B!M402/Inv_SY_B!$CU371-1,"")</f>
        <v/>
      </c>
      <c r="N371" s="173" t="str">
        <f>IFERROR(Inv_SY_B!N402/Inv_SY_B!$CU371-1,"")</f>
        <v/>
      </c>
      <c r="O371" s="173" t="str">
        <f>IFERROR(Inv_SY_B!O402/Inv_SY_B!$CU371-1,"")</f>
        <v/>
      </c>
      <c r="P371" s="173" t="str">
        <f>IFERROR(Inv_SY_B!P402/Inv_SY_B!$CU371-1,"")</f>
        <v/>
      </c>
      <c r="Q371" s="173" t="str">
        <f>IFERROR(Inv_SY_B!Q402/Inv_SY_B!$CU371-1,"")</f>
        <v/>
      </c>
      <c r="R371" s="173" t="str">
        <f>IFERROR(Inv_SY_B!R402/Inv_SY_B!$CU371-1,"")</f>
        <v/>
      </c>
      <c r="S371" s="173" t="str">
        <f>IFERROR(Inv_SY_B!S402/Inv_SY_B!$CU371-1,"")</f>
        <v/>
      </c>
      <c r="T371" s="173" t="str">
        <f>IFERROR(Inv_SY_B!T402/Inv_SY_B!$CU371-1,"")</f>
        <v/>
      </c>
      <c r="U371" s="173" t="str">
        <f>IFERROR(Inv_SY_B!U402/Inv_SY_B!$CU371-1,"")</f>
        <v/>
      </c>
      <c r="V371" s="173" t="str">
        <f>IFERROR(Inv_SY_B!V402/Inv_SY_B!$CU371-1,"")</f>
        <v/>
      </c>
      <c r="W371" s="173" t="str">
        <f>IFERROR(Inv_SY_B!W402/Inv_SY_B!$CU371-1,"")</f>
        <v/>
      </c>
      <c r="X371" s="173" t="str">
        <f>IFERROR(Inv_SY_B!X402/Inv_SY_B!$CU371-1,"")</f>
        <v/>
      </c>
      <c r="Y371" s="173" t="str">
        <f>IFERROR(Inv_SY_B!Y402/Inv_SY_B!$CU371-1,"")</f>
        <v/>
      </c>
      <c r="Z371" s="173" t="str">
        <f>IFERROR(Inv_SY_B!Z402/Inv_SY_B!$CU371-1,"")</f>
        <v/>
      </c>
      <c r="AA371" s="173" t="str">
        <f>IFERROR(Inv_SY_B!AA402/Inv_SY_B!$CU371-1,"")</f>
        <v/>
      </c>
      <c r="AB371" s="173" t="str">
        <f>IFERROR(Inv_SY_B!AB402/Inv_SY_B!$CU371-1,"")</f>
        <v/>
      </c>
      <c r="AC371" s="173" t="str">
        <f>IFERROR(Inv_SY_B!AC402/Inv_SY_B!$CU371-1,"")</f>
        <v/>
      </c>
      <c r="AD371" s="173" t="str">
        <f>IFERROR(Inv_SY_B!AD402/Inv_SY_B!$CU371-1,"")</f>
        <v/>
      </c>
      <c r="AE371" s="173" t="str">
        <f>IFERROR(Inv_SY_B!AE402/Inv_SY_B!$CU371-1,"")</f>
        <v/>
      </c>
      <c r="AF371" s="173" t="str">
        <f>IFERROR(Inv_SY_B!AF402/Inv_SY_B!$CU371-1,"")</f>
        <v/>
      </c>
      <c r="AG371" s="173" t="str">
        <f>IFERROR(Inv_SY_B!AG402/Inv_SY_B!$CU371-1,"")</f>
        <v/>
      </c>
      <c r="AH371" s="173" t="str">
        <f>IFERROR(Inv_SY_B!AH402/Inv_SY_B!$CU371-1,"")</f>
        <v/>
      </c>
      <c r="AI371" s="173" t="str">
        <f>IFERROR(Inv_SY_B!AI402/Inv_SY_B!$CU371-1,"")</f>
        <v/>
      </c>
      <c r="AJ371" s="173" t="str">
        <f>IFERROR(Inv_SY_B!AJ402/Inv_SY_B!$CU371-1,"")</f>
        <v/>
      </c>
      <c r="AK371" s="173" t="str">
        <f>IFERROR(Inv_SY_B!AK402/Inv_SY_B!$CU371-1,"")</f>
        <v/>
      </c>
      <c r="AL371" s="173" t="str">
        <f>IFERROR(Inv_SY_B!AL402/Inv_SY_B!$CU371-1,"")</f>
        <v/>
      </c>
      <c r="AM371" s="173" t="str">
        <f>IFERROR(Inv_SY_B!AM402/Inv_SY_B!$CU371-1,"")</f>
        <v/>
      </c>
      <c r="AN371" s="173" t="str">
        <f>IFERROR(Inv_SY_B!AN402/Inv_SY_B!$CU371-1,"")</f>
        <v/>
      </c>
      <c r="AO371" s="173" t="str">
        <f>IFERROR(Inv_SY_B!AO402/Inv_SY_B!$CU371-1,"")</f>
        <v/>
      </c>
      <c r="AP371" s="173" t="str">
        <f>IFERROR(Inv_SY_B!AP402/Inv_SY_B!$CU371-1,"")</f>
        <v/>
      </c>
      <c r="AQ371" s="173" t="str">
        <f>IFERROR(Inv_SY_B!AQ402/Inv_SY_B!$CU371-1,"")</f>
        <v/>
      </c>
      <c r="AR371" s="173" t="str">
        <f>IFERROR(Inv_SY_B!AR402/Inv_SY_B!$CU371-1,"")</f>
        <v/>
      </c>
      <c r="AS371" s="173" t="str">
        <f>IFERROR(Inv_SY_B!AS402/Inv_SY_B!$CU371-1,"")</f>
        <v/>
      </c>
      <c r="AT371" s="173" t="str">
        <f>IFERROR(Inv_SY_B!AT402/Inv_SY_B!$CU371-1,"")</f>
        <v/>
      </c>
      <c r="AU371" s="173" t="str">
        <f>IFERROR(Inv_SY_B!AU402/Inv_SY_B!$CU371-1,"")</f>
        <v/>
      </c>
      <c r="AV371" s="173" t="str">
        <f>IFERROR(Inv_SY_B!AV402/Inv_SY_B!$CU371-1,"")</f>
        <v/>
      </c>
      <c r="AW371" s="173" t="str">
        <f>IFERROR(Inv_SY_B!AW402/Inv_SY_B!$CU371-1,"")</f>
        <v/>
      </c>
      <c r="AX371" s="173" t="str">
        <f>IFERROR(Inv_SY_B!AX402/Inv_SY_B!$CU371-1,"")</f>
        <v/>
      </c>
      <c r="AY371" s="173" t="str">
        <f>IFERROR(Inv_SY_B!AY402/Inv_SY_B!$CU371-1,"")</f>
        <v/>
      </c>
      <c r="AZ371" s="173" t="str">
        <f>IFERROR(Inv_SY_B!AZ402/Inv_SY_B!$CU371-1,"")</f>
        <v/>
      </c>
      <c r="BA371" s="173" t="str">
        <f>IFERROR(Inv_SY_B!BA402/Inv_SY_B!$CU371-1,"")</f>
        <v/>
      </c>
      <c r="BB371" s="173" t="str">
        <f>IFERROR(Inv_SY_B!BB402/Inv_SY_B!$CU371-1,"")</f>
        <v/>
      </c>
      <c r="BC371" s="173" t="str">
        <f>IFERROR(Inv_SY_B!BC402/Inv_SY_B!$CU371-1,"")</f>
        <v/>
      </c>
      <c r="BD371" s="173" t="str">
        <f>IFERROR(Inv_SY_B!BD402/Inv_SY_B!$CU371-1,"")</f>
        <v/>
      </c>
      <c r="BE371" s="173" t="str">
        <f>IFERROR(Inv_SY_B!BE402/Inv_SY_B!$CU371-1,"")</f>
        <v/>
      </c>
      <c r="BF371" s="173" t="str">
        <f>IFERROR(Inv_SY_B!BF402/Inv_SY_B!$CU371-1,"")</f>
        <v/>
      </c>
      <c r="BG371" s="173" t="str">
        <f>IFERROR(Inv_SY_B!BG402/Inv_SY_B!$CU371-1,"")</f>
        <v/>
      </c>
      <c r="BH371" s="173" t="str">
        <f>IFERROR(Inv_SY_B!BH402/Inv_SY_B!$CU371-1,"")</f>
        <v/>
      </c>
      <c r="BI371" s="173" t="str">
        <f>IFERROR(Inv_SY_B!BI402/Inv_SY_B!$CU371-1,"")</f>
        <v/>
      </c>
      <c r="BJ371" s="173" t="str">
        <f>IFERROR(Inv_SY_B!BJ402/Inv_SY_B!$CU371-1,"")</f>
        <v/>
      </c>
      <c r="BK371" s="173" t="str">
        <f>IFERROR(Inv_SY_B!BK402/Inv_SY_B!$CU371-1,"")</f>
        <v/>
      </c>
      <c r="BL371" s="173" t="str">
        <f>IFERROR(Inv_SY_B!BL402/Inv_SY_B!$CU371-1,"")</f>
        <v/>
      </c>
      <c r="BM371" s="173" t="str">
        <f>IFERROR(Inv_SY_B!BM402/Inv_SY_B!$CU371-1,"")</f>
        <v/>
      </c>
      <c r="BN371" s="173" t="str">
        <f>IFERROR(Inv_SY_B!BN402/Inv_SY_B!$CU371-1,"")</f>
        <v/>
      </c>
      <c r="BO371" s="173" t="str">
        <f>IFERROR(Inv_SY_B!BO402/Inv_SY_B!$CU371-1,"")</f>
        <v/>
      </c>
      <c r="BP371" s="173" t="str">
        <f>IFERROR(Inv_SY_B!BP402/Inv_SY_B!$CU371-1,"")</f>
        <v/>
      </c>
      <c r="BQ371" s="173" t="str">
        <f>IFERROR(Inv_SY_B!BQ402/Inv_SY_B!$CU371-1,"")</f>
        <v/>
      </c>
      <c r="BR371" s="173" t="str">
        <f>IFERROR(Inv_SY_B!BR402/Inv_SY_B!$CU371-1,"")</f>
        <v/>
      </c>
      <c r="BS371" s="173" t="str">
        <f>IFERROR(Inv_SY_B!BS402/Inv_SY_B!$CU371-1,"")</f>
        <v/>
      </c>
      <c r="BT371" s="173" t="str">
        <f>IFERROR(Inv_SY_B!BT402/Inv_SY_B!$CU371-1,"")</f>
        <v/>
      </c>
      <c r="BU371" s="173" t="str">
        <f>IFERROR(Inv_SY_B!BU402/Inv_SY_B!$CU371-1,"")</f>
        <v/>
      </c>
      <c r="BV371" s="173" t="str">
        <f>IFERROR(Inv_SY_B!BV402/Inv_SY_B!$CU371-1,"")</f>
        <v/>
      </c>
      <c r="BW371" s="173" t="str">
        <f>IFERROR(Inv_SY_B!BW402/Inv_SY_B!$CU371-1,"")</f>
        <v/>
      </c>
      <c r="BX371" s="173" t="str">
        <f>IFERROR(Inv_SY_B!BX402/Inv_SY_B!$CU371-1,"")</f>
        <v/>
      </c>
      <c r="BY371" s="173" t="str">
        <f>IFERROR(Inv_SY_B!BY402/Inv_SY_B!$CU371-1,"")</f>
        <v/>
      </c>
      <c r="BZ371" s="173" t="str">
        <f>IFERROR(Inv_SY_B!BZ402/Inv_SY_B!$CU371-1,"")</f>
        <v/>
      </c>
      <c r="CA371" s="173" t="str">
        <f>IFERROR(Inv_SY_B!CA402/Inv_SY_B!$CU371-1,"")</f>
        <v/>
      </c>
      <c r="CB371" s="173" t="str">
        <f>IFERROR(Inv_SY_B!CB402/Inv_SY_B!$CU371-1,"")</f>
        <v/>
      </c>
      <c r="CC371" s="173" t="str">
        <f>IFERROR(Inv_SY_B!CC402/Inv_SY_B!$CU371-1,"")</f>
        <v/>
      </c>
      <c r="CD371" s="173" t="str">
        <f>IFERROR(Inv_SY_B!CD402/Inv_SY_B!$CU371-1,"")</f>
        <v/>
      </c>
      <c r="CE371" s="173" t="str">
        <f>IFERROR(Inv_SY_B!CE402/Inv_SY_B!$CU371-1,"")</f>
        <v/>
      </c>
      <c r="CF371" s="173" t="str">
        <f>IFERROR(Inv_SY_B!CF402/Inv_SY_B!$CU371-1,"")</f>
        <v/>
      </c>
      <c r="CG371" s="173" t="str">
        <f>IFERROR(Inv_SY_B!CG402/Inv_SY_B!$CU371-1,"")</f>
        <v/>
      </c>
      <c r="CH371" s="173" t="str">
        <f>IFERROR(Inv_SY_B!CH402/Inv_SY_B!$CU371-1,"")</f>
        <v/>
      </c>
      <c r="CI371" s="173" t="str">
        <f>IFERROR(Inv_SY_B!CI402/Inv_SY_B!$CU371-1,"")</f>
        <v/>
      </c>
      <c r="CJ371" s="173" t="str">
        <f>IFERROR(Inv_SY_B!CJ402/Inv_SY_B!$CU371-1,"")</f>
        <v/>
      </c>
      <c r="CK371" s="173" t="str">
        <f>IFERROR(Inv_SY_B!CK402/Inv_SY_B!$CU371-1,"")</f>
        <v/>
      </c>
      <c r="CL371" s="173" t="str">
        <f>IFERROR(Inv_SY_B!CL402/Inv_SY_B!$CU371-1,"")</f>
        <v/>
      </c>
      <c r="CM371" s="173" t="str">
        <f>IFERROR(Inv_SY_B!CM402/Inv_SY_B!$CU371-1,"")</f>
        <v/>
      </c>
      <c r="CN371" s="173" t="str">
        <f>IFERROR(Inv_SY_B!CN402/Inv_SY_B!$CU371-1,"")</f>
        <v/>
      </c>
      <c r="CO371" s="173" t="str">
        <f>IFERROR(Inv_SY_B!CO402/Inv_SY_B!$CU371-1,"")</f>
        <v/>
      </c>
      <c r="CP371" s="173" t="str">
        <f>IFERROR(Inv_SY_B!CP402/Inv_SY_B!$CU371-1,"")</f>
        <v/>
      </c>
      <c r="CQ371" s="173" t="str">
        <f>IFERROR(Inv_SY_B!CQ402/Inv_SY_B!$CU371-1,"")</f>
        <v/>
      </c>
      <c r="CR371" s="173" t="str">
        <f>IFERROR(Inv_SY_B!CR402/Inv_SY_B!$CU371-1,"")</f>
        <v/>
      </c>
      <c r="CS371" s="173" t="str">
        <f>IFERROR(Inv_SY_B!CS402/Inv_SY_B!$CU371-1,"")</f>
        <v/>
      </c>
      <c r="CT371" s="173" t="str">
        <f>IFERROR(Inv_SY_B!CT402/Inv_SY_B!$CU371-1,"")</f>
        <v/>
      </c>
      <c r="CU371" s="173"/>
      <c r="CV371" s="173"/>
      <c r="CW371" s="173"/>
      <c r="CX371" s="173"/>
    </row>
    <row r="372" spans="2:102">
      <c r="B372" s="164">
        <f t="shared" si="6"/>
        <v>46064</v>
      </c>
      <c r="C372" s="173" t="str">
        <f>IFERROR(Inv_SY_B!C403/Inv_SY_B!$CU372-1,"")</f>
        <v/>
      </c>
      <c r="D372" s="173" t="str">
        <f>IFERROR(Inv_SY_B!D403/Inv_SY_B!$CU372-1,"")</f>
        <v/>
      </c>
      <c r="E372" s="173" t="str">
        <f>IFERROR(Inv_SY_B!E403/Inv_SY_B!$CU372-1,"")</f>
        <v/>
      </c>
      <c r="F372" s="173" t="str">
        <f>IFERROR(Inv_SY_B!F403/Inv_SY_B!$CU372-1,"")</f>
        <v/>
      </c>
      <c r="G372" s="173" t="str">
        <f>IFERROR(Inv_SY_B!G403/Inv_SY_B!$CU372-1,"")</f>
        <v/>
      </c>
      <c r="H372" s="173" t="str">
        <f>IFERROR(Inv_SY_B!H403/Inv_SY_B!$CU372-1,"")</f>
        <v/>
      </c>
      <c r="I372" s="173" t="str">
        <f>IFERROR(Inv_SY_B!I403/Inv_SY_B!$CU372-1,"")</f>
        <v/>
      </c>
      <c r="J372" s="173" t="str">
        <f>IFERROR(Inv_SY_B!J403/Inv_SY_B!$CU372-1,"")</f>
        <v/>
      </c>
      <c r="K372" s="173" t="str">
        <f>IFERROR(Inv_SY_B!K403/Inv_SY_B!$CU372-1,"")</f>
        <v/>
      </c>
      <c r="L372" s="173" t="str">
        <f>IFERROR(Inv_SY_B!L403/Inv_SY_B!$CU372-1,"")</f>
        <v/>
      </c>
      <c r="M372" s="173" t="str">
        <f>IFERROR(Inv_SY_B!M403/Inv_SY_B!$CU372-1,"")</f>
        <v/>
      </c>
      <c r="N372" s="173" t="str">
        <f>IFERROR(Inv_SY_B!N403/Inv_SY_B!$CU372-1,"")</f>
        <v/>
      </c>
      <c r="O372" s="173" t="str">
        <f>IFERROR(Inv_SY_B!O403/Inv_SY_B!$CU372-1,"")</f>
        <v/>
      </c>
      <c r="P372" s="173" t="str">
        <f>IFERROR(Inv_SY_B!P403/Inv_SY_B!$CU372-1,"")</f>
        <v/>
      </c>
      <c r="Q372" s="173" t="str">
        <f>IFERROR(Inv_SY_B!Q403/Inv_SY_B!$CU372-1,"")</f>
        <v/>
      </c>
      <c r="R372" s="173" t="str">
        <f>IFERROR(Inv_SY_B!R403/Inv_SY_B!$CU372-1,"")</f>
        <v/>
      </c>
      <c r="S372" s="173" t="str">
        <f>IFERROR(Inv_SY_B!S403/Inv_SY_B!$CU372-1,"")</f>
        <v/>
      </c>
      <c r="T372" s="173" t="str">
        <f>IFERROR(Inv_SY_B!T403/Inv_SY_B!$CU372-1,"")</f>
        <v/>
      </c>
      <c r="U372" s="173" t="str">
        <f>IFERROR(Inv_SY_B!U403/Inv_SY_B!$CU372-1,"")</f>
        <v/>
      </c>
      <c r="V372" s="173" t="str">
        <f>IFERROR(Inv_SY_B!V403/Inv_SY_B!$CU372-1,"")</f>
        <v/>
      </c>
      <c r="W372" s="173" t="str">
        <f>IFERROR(Inv_SY_B!W403/Inv_SY_B!$CU372-1,"")</f>
        <v/>
      </c>
      <c r="X372" s="173" t="str">
        <f>IFERROR(Inv_SY_B!X403/Inv_SY_B!$CU372-1,"")</f>
        <v/>
      </c>
      <c r="Y372" s="173" t="str">
        <f>IFERROR(Inv_SY_B!Y403/Inv_SY_B!$CU372-1,"")</f>
        <v/>
      </c>
      <c r="Z372" s="173" t="str">
        <f>IFERROR(Inv_SY_B!Z403/Inv_SY_B!$CU372-1,"")</f>
        <v/>
      </c>
      <c r="AA372" s="173" t="str">
        <f>IFERROR(Inv_SY_B!AA403/Inv_SY_B!$CU372-1,"")</f>
        <v/>
      </c>
      <c r="AB372" s="173" t="str">
        <f>IFERROR(Inv_SY_B!AB403/Inv_SY_B!$CU372-1,"")</f>
        <v/>
      </c>
      <c r="AC372" s="173" t="str">
        <f>IFERROR(Inv_SY_B!AC403/Inv_SY_B!$CU372-1,"")</f>
        <v/>
      </c>
      <c r="AD372" s="173" t="str">
        <f>IFERROR(Inv_SY_B!AD403/Inv_SY_B!$CU372-1,"")</f>
        <v/>
      </c>
      <c r="AE372" s="173" t="str">
        <f>IFERROR(Inv_SY_B!AE403/Inv_SY_B!$CU372-1,"")</f>
        <v/>
      </c>
      <c r="AF372" s="173" t="str">
        <f>IFERROR(Inv_SY_B!AF403/Inv_SY_B!$CU372-1,"")</f>
        <v/>
      </c>
      <c r="AG372" s="173" t="str">
        <f>IFERROR(Inv_SY_B!AG403/Inv_SY_B!$CU372-1,"")</f>
        <v/>
      </c>
      <c r="AH372" s="173" t="str">
        <f>IFERROR(Inv_SY_B!AH403/Inv_SY_B!$CU372-1,"")</f>
        <v/>
      </c>
      <c r="AI372" s="173" t="str">
        <f>IFERROR(Inv_SY_B!AI403/Inv_SY_B!$CU372-1,"")</f>
        <v/>
      </c>
      <c r="AJ372" s="173" t="str">
        <f>IFERROR(Inv_SY_B!AJ403/Inv_SY_B!$CU372-1,"")</f>
        <v/>
      </c>
      <c r="AK372" s="173" t="str">
        <f>IFERROR(Inv_SY_B!AK403/Inv_SY_B!$CU372-1,"")</f>
        <v/>
      </c>
      <c r="AL372" s="173" t="str">
        <f>IFERROR(Inv_SY_B!AL403/Inv_SY_B!$CU372-1,"")</f>
        <v/>
      </c>
      <c r="AM372" s="173" t="str">
        <f>IFERROR(Inv_SY_B!AM403/Inv_SY_B!$CU372-1,"")</f>
        <v/>
      </c>
      <c r="AN372" s="173" t="str">
        <f>IFERROR(Inv_SY_B!AN403/Inv_SY_B!$CU372-1,"")</f>
        <v/>
      </c>
      <c r="AO372" s="173" t="str">
        <f>IFERROR(Inv_SY_B!AO403/Inv_SY_B!$CU372-1,"")</f>
        <v/>
      </c>
      <c r="AP372" s="173" t="str">
        <f>IFERROR(Inv_SY_B!AP403/Inv_SY_B!$CU372-1,"")</f>
        <v/>
      </c>
      <c r="AQ372" s="173" t="str">
        <f>IFERROR(Inv_SY_B!AQ403/Inv_SY_B!$CU372-1,"")</f>
        <v/>
      </c>
      <c r="AR372" s="173" t="str">
        <f>IFERROR(Inv_SY_B!AR403/Inv_SY_B!$CU372-1,"")</f>
        <v/>
      </c>
      <c r="AS372" s="173" t="str">
        <f>IFERROR(Inv_SY_B!AS403/Inv_SY_B!$CU372-1,"")</f>
        <v/>
      </c>
      <c r="AT372" s="173" t="str">
        <f>IFERROR(Inv_SY_B!AT403/Inv_SY_B!$CU372-1,"")</f>
        <v/>
      </c>
      <c r="AU372" s="173" t="str">
        <f>IFERROR(Inv_SY_B!AU403/Inv_SY_B!$CU372-1,"")</f>
        <v/>
      </c>
      <c r="AV372" s="173" t="str">
        <f>IFERROR(Inv_SY_B!AV403/Inv_SY_B!$CU372-1,"")</f>
        <v/>
      </c>
      <c r="AW372" s="173" t="str">
        <f>IFERROR(Inv_SY_B!AW403/Inv_SY_B!$CU372-1,"")</f>
        <v/>
      </c>
      <c r="AX372" s="173" t="str">
        <f>IFERROR(Inv_SY_B!AX403/Inv_SY_B!$CU372-1,"")</f>
        <v/>
      </c>
      <c r="AY372" s="173" t="str">
        <f>IFERROR(Inv_SY_B!AY403/Inv_SY_B!$CU372-1,"")</f>
        <v/>
      </c>
      <c r="AZ372" s="173" t="str">
        <f>IFERROR(Inv_SY_B!AZ403/Inv_SY_B!$CU372-1,"")</f>
        <v/>
      </c>
      <c r="BA372" s="173" t="str">
        <f>IFERROR(Inv_SY_B!BA403/Inv_SY_B!$CU372-1,"")</f>
        <v/>
      </c>
      <c r="BB372" s="173" t="str">
        <f>IFERROR(Inv_SY_B!BB403/Inv_SY_B!$CU372-1,"")</f>
        <v/>
      </c>
      <c r="BC372" s="173" t="str">
        <f>IFERROR(Inv_SY_B!BC403/Inv_SY_B!$CU372-1,"")</f>
        <v/>
      </c>
      <c r="BD372" s="173" t="str">
        <f>IFERROR(Inv_SY_B!BD403/Inv_SY_B!$CU372-1,"")</f>
        <v/>
      </c>
      <c r="BE372" s="173" t="str">
        <f>IFERROR(Inv_SY_B!BE403/Inv_SY_B!$CU372-1,"")</f>
        <v/>
      </c>
      <c r="BF372" s="173" t="str">
        <f>IFERROR(Inv_SY_B!BF403/Inv_SY_B!$CU372-1,"")</f>
        <v/>
      </c>
      <c r="BG372" s="173" t="str">
        <f>IFERROR(Inv_SY_B!BG403/Inv_SY_B!$CU372-1,"")</f>
        <v/>
      </c>
      <c r="BH372" s="173" t="str">
        <f>IFERROR(Inv_SY_B!BH403/Inv_SY_B!$CU372-1,"")</f>
        <v/>
      </c>
      <c r="BI372" s="173" t="str">
        <f>IFERROR(Inv_SY_B!BI403/Inv_SY_B!$CU372-1,"")</f>
        <v/>
      </c>
      <c r="BJ372" s="173" t="str">
        <f>IFERROR(Inv_SY_B!BJ403/Inv_SY_B!$CU372-1,"")</f>
        <v/>
      </c>
      <c r="BK372" s="173" t="str">
        <f>IFERROR(Inv_SY_B!BK403/Inv_SY_B!$CU372-1,"")</f>
        <v/>
      </c>
      <c r="BL372" s="173" t="str">
        <f>IFERROR(Inv_SY_B!BL403/Inv_SY_B!$CU372-1,"")</f>
        <v/>
      </c>
      <c r="BM372" s="173" t="str">
        <f>IFERROR(Inv_SY_B!BM403/Inv_SY_B!$CU372-1,"")</f>
        <v/>
      </c>
      <c r="BN372" s="173" t="str">
        <f>IFERROR(Inv_SY_B!BN403/Inv_SY_B!$CU372-1,"")</f>
        <v/>
      </c>
      <c r="BO372" s="173" t="str">
        <f>IFERROR(Inv_SY_B!BO403/Inv_SY_B!$CU372-1,"")</f>
        <v/>
      </c>
      <c r="BP372" s="173" t="str">
        <f>IFERROR(Inv_SY_B!BP403/Inv_SY_B!$CU372-1,"")</f>
        <v/>
      </c>
      <c r="BQ372" s="173" t="str">
        <f>IFERROR(Inv_SY_B!BQ403/Inv_SY_B!$CU372-1,"")</f>
        <v/>
      </c>
      <c r="BR372" s="173" t="str">
        <f>IFERROR(Inv_SY_B!BR403/Inv_SY_B!$CU372-1,"")</f>
        <v/>
      </c>
      <c r="BS372" s="173" t="str">
        <f>IFERROR(Inv_SY_B!BS403/Inv_SY_B!$CU372-1,"")</f>
        <v/>
      </c>
      <c r="BT372" s="173" t="str">
        <f>IFERROR(Inv_SY_B!BT403/Inv_SY_B!$CU372-1,"")</f>
        <v/>
      </c>
      <c r="BU372" s="173" t="str">
        <f>IFERROR(Inv_SY_B!BU403/Inv_SY_B!$CU372-1,"")</f>
        <v/>
      </c>
      <c r="BV372" s="173" t="str">
        <f>IFERROR(Inv_SY_B!BV403/Inv_SY_B!$CU372-1,"")</f>
        <v/>
      </c>
      <c r="BW372" s="173" t="str">
        <f>IFERROR(Inv_SY_B!BW403/Inv_SY_B!$CU372-1,"")</f>
        <v/>
      </c>
      <c r="BX372" s="173" t="str">
        <f>IFERROR(Inv_SY_B!BX403/Inv_SY_B!$CU372-1,"")</f>
        <v/>
      </c>
      <c r="BY372" s="173" t="str">
        <f>IFERROR(Inv_SY_B!BY403/Inv_SY_B!$CU372-1,"")</f>
        <v/>
      </c>
      <c r="BZ372" s="173" t="str">
        <f>IFERROR(Inv_SY_B!BZ403/Inv_SY_B!$CU372-1,"")</f>
        <v/>
      </c>
      <c r="CA372" s="173" t="str">
        <f>IFERROR(Inv_SY_B!CA403/Inv_SY_B!$CU372-1,"")</f>
        <v/>
      </c>
      <c r="CB372" s="173" t="str">
        <f>IFERROR(Inv_SY_B!CB403/Inv_SY_B!$CU372-1,"")</f>
        <v/>
      </c>
      <c r="CC372" s="173" t="str">
        <f>IFERROR(Inv_SY_B!CC403/Inv_SY_B!$CU372-1,"")</f>
        <v/>
      </c>
      <c r="CD372" s="173" t="str">
        <f>IFERROR(Inv_SY_B!CD403/Inv_SY_B!$CU372-1,"")</f>
        <v/>
      </c>
      <c r="CE372" s="173" t="str">
        <f>IFERROR(Inv_SY_B!CE403/Inv_SY_B!$CU372-1,"")</f>
        <v/>
      </c>
      <c r="CF372" s="173" t="str">
        <f>IFERROR(Inv_SY_B!CF403/Inv_SY_B!$CU372-1,"")</f>
        <v/>
      </c>
      <c r="CG372" s="173" t="str">
        <f>IFERROR(Inv_SY_B!CG403/Inv_SY_B!$CU372-1,"")</f>
        <v/>
      </c>
      <c r="CH372" s="173" t="str">
        <f>IFERROR(Inv_SY_B!CH403/Inv_SY_B!$CU372-1,"")</f>
        <v/>
      </c>
      <c r="CI372" s="173" t="str">
        <f>IFERROR(Inv_SY_B!CI403/Inv_SY_B!$CU372-1,"")</f>
        <v/>
      </c>
      <c r="CJ372" s="173" t="str">
        <f>IFERROR(Inv_SY_B!CJ403/Inv_SY_B!$CU372-1,"")</f>
        <v/>
      </c>
      <c r="CK372" s="173" t="str">
        <f>IFERROR(Inv_SY_B!CK403/Inv_SY_B!$CU372-1,"")</f>
        <v/>
      </c>
      <c r="CL372" s="173" t="str">
        <f>IFERROR(Inv_SY_B!CL403/Inv_SY_B!$CU372-1,"")</f>
        <v/>
      </c>
      <c r="CM372" s="173" t="str">
        <f>IFERROR(Inv_SY_B!CM403/Inv_SY_B!$CU372-1,"")</f>
        <v/>
      </c>
      <c r="CN372" s="173" t="str">
        <f>IFERROR(Inv_SY_B!CN403/Inv_SY_B!$CU372-1,"")</f>
        <v/>
      </c>
      <c r="CO372" s="173" t="str">
        <f>IFERROR(Inv_SY_B!CO403/Inv_SY_B!$CU372-1,"")</f>
        <v/>
      </c>
      <c r="CP372" s="173" t="str">
        <f>IFERROR(Inv_SY_B!CP403/Inv_SY_B!$CU372-1,"")</f>
        <v/>
      </c>
      <c r="CQ372" s="173" t="str">
        <f>IFERROR(Inv_SY_B!CQ403/Inv_SY_B!$CU372-1,"")</f>
        <v/>
      </c>
      <c r="CR372" s="173" t="str">
        <f>IFERROR(Inv_SY_B!CR403/Inv_SY_B!$CU372-1,"")</f>
        <v/>
      </c>
      <c r="CS372" s="173" t="str">
        <f>IFERROR(Inv_SY_B!CS403/Inv_SY_B!$CU372-1,"")</f>
        <v/>
      </c>
      <c r="CT372" s="173" t="str">
        <f>IFERROR(Inv_SY_B!CT403/Inv_SY_B!$CU372-1,"")</f>
        <v/>
      </c>
      <c r="CU372" s="173"/>
      <c r="CV372" s="173"/>
      <c r="CW372" s="173"/>
      <c r="CX372" s="173"/>
    </row>
    <row r="373" spans="2:102">
      <c r="B373" s="164">
        <f t="shared" si="6"/>
        <v>46065</v>
      </c>
      <c r="C373" s="173" t="str">
        <f>IFERROR(Inv_SY_B!C404/Inv_SY_B!$CU373-1,"")</f>
        <v/>
      </c>
      <c r="D373" s="173" t="str">
        <f>IFERROR(Inv_SY_B!D404/Inv_SY_B!$CU373-1,"")</f>
        <v/>
      </c>
      <c r="E373" s="173" t="str">
        <f>IFERROR(Inv_SY_B!E404/Inv_SY_B!$CU373-1,"")</f>
        <v/>
      </c>
      <c r="F373" s="173" t="str">
        <f>IFERROR(Inv_SY_B!F404/Inv_SY_B!$CU373-1,"")</f>
        <v/>
      </c>
      <c r="G373" s="173" t="str">
        <f>IFERROR(Inv_SY_B!G404/Inv_SY_B!$CU373-1,"")</f>
        <v/>
      </c>
      <c r="H373" s="173" t="str">
        <f>IFERROR(Inv_SY_B!H404/Inv_SY_B!$CU373-1,"")</f>
        <v/>
      </c>
      <c r="I373" s="173" t="str">
        <f>IFERROR(Inv_SY_B!I404/Inv_SY_B!$CU373-1,"")</f>
        <v/>
      </c>
      <c r="J373" s="173" t="str">
        <f>IFERROR(Inv_SY_B!J404/Inv_SY_B!$CU373-1,"")</f>
        <v/>
      </c>
      <c r="K373" s="173" t="str">
        <f>IFERROR(Inv_SY_B!K404/Inv_SY_B!$CU373-1,"")</f>
        <v/>
      </c>
      <c r="L373" s="173" t="str">
        <f>IFERROR(Inv_SY_B!L404/Inv_SY_B!$CU373-1,"")</f>
        <v/>
      </c>
      <c r="M373" s="173" t="str">
        <f>IFERROR(Inv_SY_B!M404/Inv_SY_B!$CU373-1,"")</f>
        <v/>
      </c>
      <c r="N373" s="173" t="str">
        <f>IFERROR(Inv_SY_B!N404/Inv_SY_B!$CU373-1,"")</f>
        <v/>
      </c>
      <c r="O373" s="173" t="str">
        <f>IFERROR(Inv_SY_B!O404/Inv_SY_B!$CU373-1,"")</f>
        <v/>
      </c>
      <c r="P373" s="173" t="str">
        <f>IFERROR(Inv_SY_B!P404/Inv_SY_B!$CU373-1,"")</f>
        <v/>
      </c>
      <c r="Q373" s="173" t="str">
        <f>IFERROR(Inv_SY_B!Q404/Inv_SY_B!$CU373-1,"")</f>
        <v/>
      </c>
      <c r="R373" s="173" t="str">
        <f>IFERROR(Inv_SY_B!R404/Inv_SY_B!$CU373-1,"")</f>
        <v/>
      </c>
      <c r="S373" s="173" t="str">
        <f>IFERROR(Inv_SY_B!S404/Inv_SY_B!$CU373-1,"")</f>
        <v/>
      </c>
      <c r="T373" s="173" t="str">
        <f>IFERROR(Inv_SY_B!T404/Inv_SY_B!$CU373-1,"")</f>
        <v/>
      </c>
      <c r="U373" s="173" t="str">
        <f>IFERROR(Inv_SY_B!U404/Inv_SY_B!$CU373-1,"")</f>
        <v/>
      </c>
      <c r="V373" s="173" t="str">
        <f>IFERROR(Inv_SY_B!V404/Inv_SY_B!$CU373-1,"")</f>
        <v/>
      </c>
      <c r="W373" s="173" t="str">
        <f>IFERROR(Inv_SY_B!W404/Inv_SY_B!$CU373-1,"")</f>
        <v/>
      </c>
      <c r="X373" s="173" t="str">
        <f>IFERROR(Inv_SY_B!X404/Inv_SY_B!$CU373-1,"")</f>
        <v/>
      </c>
      <c r="Y373" s="173" t="str">
        <f>IFERROR(Inv_SY_B!Y404/Inv_SY_B!$CU373-1,"")</f>
        <v/>
      </c>
      <c r="Z373" s="173" t="str">
        <f>IFERROR(Inv_SY_B!Z404/Inv_SY_B!$CU373-1,"")</f>
        <v/>
      </c>
      <c r="AA373" s="173" t="str">
        <f>IFERROR(Inv_SY_B!AA404/Inv_SY_B!$CU373-1,"")</f>
        <v/>
      </c>
      <c r="AB373" s="173" t="str">
        <f>IFERROR(Inv_SY_B!AB404/Inv_SY_B!$CU373-1,"")</f>
        <v/>
      </c>
      <c r="AC373" s="173" t="str">
        <f>IFERROR(Inv_SY_B!AC404/Inv_SY_B!$CU373-1,"")</f>
        <v/>
      </c>
      <c r="AD373" s="173" t="str">
        <f>IFERROR(Inv_SY_B!AD404/Inv_SY_B!$CU373-1,"")</f>
        <v/>
      </c>
      <c r="AE373" s="173" t="str">
        <f>IFERROR(Inv_SY_B!AE404/Inv_SY_B!$CU373-1,"")</f>
        <v/>
      </c>
      <c r="AF373" s="173" t="str">
        <f>IFERROR(Inv_SY_B!AF404/Inv_SY_B!$CU373-1,"")</f>
        <v/>
      </c>
      <c r="AG373" s="173" t="str">
        <f>IFERROR(Inv_SY_B!AG404/Inv_SY_B!$CU373-1,"")</f>
        <v/>
      </c>
      <c r="AH373" s="173" t="str">
        <f>IFERROR(Inv_SY_B!AH404/Inv_SY_B!$CU373-1,"")</f>
        <v/>
      </c>
      <c r="AI373" s="173" t="str">
        <f>IFERROR(Inv_SY_B!AI404/Inv_SY_B!$CU373-1,"")</f>
        <v/>
      </c>
      <c r="AJ373" s="173" t="str">
        <f>IFERROR(Inv_SY_B!AJ404/Inv_SY_B!$CU373-1,"")</f>
        <v/>
      </c>
      <c r="AK373" s="173" t="str">
        <f>IFERROR(Inv_SY_B!AK404/Inv_SY_B!$CU373-1,"")</f>
        <v/>
      </c>
      <c r="AL373" s="173" t="str">
        <f>IFERROR(Inv_SY_B!AL404/Inv_SY_B!$CU373-1,"")</f>
        <v/>
      </c>
      <c r="AM373" s="173" t="str">
        <f>IFERROR(Inv_SY_B!AM404/Inv_SY_B!$CU373-1,"")</f>
        <v/>
      </c>
      <c r="AN373" s="173" t="str">
        <f>IFERROR(Inv_SY_B!AN404/Inv_SY_B!$CU373-1,"")</f>
        <v/>
      </c>
      <c r="AO373" s="173" t="str">
        <f>IFERROR(Inv_SY_B!AO404/Inv_SY_B!$CU373-1,"")</f>
        <v/>
      </c>
      <c r="AP373" s="173" t="str">
        <f>IFERROR(Inv_SY_B!AP404/Inv_SY_B!$CU373-1,"")</f>
        <v/>
      </c>
      <c r="AQ373" s="173" t="str">
        <f>IFERROR(Inv_SY_B!AQ404/Inv_SY_B!$CU373-1,"")</f>
        <v/>
      </c>
      <c r="AR373" s="173" t="str">
        <f>IFERROR(Inv_SY_B!AR404/Inv_SY_B!$CU373-1,"")</f>
        <v/>
      </c>
      <c r="AS373" s="173" t="str">
        <f>IFERROR(Inv_SY_B!AS404/Inv_SY_B!$CU373-1,"")</f>
        <v/>
      </c>
      <c r="AT373" s="173" t="str">
        <f>IFERROR(Inv_SY_B!AT404/Inv_SY_B!$CU373-1,"")</f>
        <v/>
      </c>
      <c r="AU373" s="173" t="str">
        <f>IFERROR(Inv_SY_B!AU404/Inv_SY_B!$CU373-1,"")</f>
        <v/>
      </c>
      <c r="AV373" s="173" t="str">
        <f>IFERROR(Inv_SY_B!AV404/Inv_SY_B!$CU373-1,"")</f>
        <v/>
      </c>
      <c r="AW373" s="173" t="str">
        <f>IFERROR(Inv_SY_B!AW404/Inv_SY_B!$CU373-1,"")</f>
        <v/>
      </c>
      <c r="AX373" s="173" t="str">
        <f>IFERROR(Inv_SY_B!AX404/Inv_SY_B!$CU373-1,"")</f>
        <v/>
      </c>
      <c r="AY373" s="173" t="str">
        <f>IFERROR(Inv_SY_B!AY404/Inv_SY_B!$CU373-1,"")</f>
        <v/>
      </c>
      <c r="AZ373" s="173" t="str">
        <f>IFERROR(Inv_SY_B!AZ404/Inv_SY_B!$CU373-1,"")</f>
        <v/>
      </c>
      <c r="BA373" s="173" t="str">
        <f>IFERROR(Inv_SY_B!BA404/Inv_SY_B!$CU373-1,"")</f>
        <v/>
      </c>
      <c r="BB373" s="173" t="str">
        <f>IFERROR(Inv_SY_B!BB404/Inv_SY_B!$CU373-1,"")</f>
        <v/>
      </c>
      <c r="BC373" s="173" t="str">
        <f>IFERROR(Inv_SY_B!BC404/Inv_SY_B!$CU373-1,"")</f>
        <v/>
      </c>
      <c r="BD373" s="173" t="str">
        <f>IFERROR(Inv_SY_B!BD404/Inv_SY_B!$CU373-1,"")</f>
        <v/>
      </c>
      <c r="BE373" s="173" t="str">
        <f>IFERROR(Inv_SY_B!BE404/Inv_SY_B!$CU373-1,"")</f>
        <v/>
      </c>
      <c r="BF373" s="173" t="str">
        <f>IFERROR(Inv_SY_B!BF404/Inv_SY_B!$CU373-1,"")</f>
        <v/>
      </c>
      <c r="BG373" s="173" t="str">
        <f>IFERROR(Inv_SY_B!BG404/Inv_SY_B!$CU373-1,"")</f>
        <v/>
      </c>
      <c r="BH373" s="173" t="str">
        <f>IFERROR(Inv_SY_B!BH404/Inv_SY_B!$CU373-1,"")</f>
        <v/>
      </c>
      <c r="BI373" s="173" t="str">
        <f>IFERROR(Inv_SY_B!BI404/Inv_SY_B!$CU373-1,"")</f>
        <v/>
      </c>
      <c r="BJ373" s="173" t="str">
        <f>IFERROR(Inv_SY_B!BJ404/Inv_SY_B!$CU373-1,"")</f>
        <v/>
      </c>
      <c r="BK373" s="173" t="str">
        <f>IFERROR(Inv_SY_B!BK404/Inv_SY_B!$CU373-1,"")</f>
        <v/>
      </c>
      <c r="BL373" s="173" t="str">
        <f>IFERROR(Inv_SY_B!BL404/Inv_SY_B!$CU373-1,"")</f>
        <v/>
      </c>
      <c r="BM373" s="173" t="str">
        <f>IFERROR(Inv_SY_B!BM404/Inv_SY_B!$CU373-1,"")</f>
        <v/>
      </c>
      <c r="BN373" s="173" t="str">
        <f>IFERROR(Inv_SY_B!BN404/Inv_SY_B!$CU373-1,"")</f>
        <v/>
      </c>
      <c r="BO373" s="173" t="str">
        <f>IFERROR(Inv_SY_B!BO404/Inv_SY_B!$CU373-1,"")</f>
        <v/>
      </c>
      <c r="BP373" s="173" t="str">
        <f>IFERROR(Inv_SY_B!BP404/Inv_SY_B!$CU373-1,"")</f>
        <v/>
      </c>
      <c r="BQ373" s="173" t="str">
        <f>IFERROR(Inv_SY_B!BQ404/Inv_SY_B!$CU373-1,"")</f>
        <v/>
      </c>
      <c r="BR373" s="173" t="str">
        <f>IFERROR(Inv_SY_B!BR404/Inv_SY_B!$CU373-1,"")</f>
        <v/>
      </c>
      <c r="BS373" s="173" t="str">
        <f>IFERROR(Inv_SY_B!BS404/Inv_SY_B!$CU373-1,"")</f>
        <v/>
      </c>
      <c r="BT373" s="173" t="str">
        <f>IFERROR(Inv_SY_B!BT404/Inv_SY_B!$CU373-1,"")</f>
        <v/>
      </c>
      <c r="BU373" s="173" t="str">
        <f>IFERROR(Inv_SY_B!BU404/Inv_SY_B!$CU373-1,"")</f>
        <v/>
      </c>
      <c r="BV373" s="173" t="str">
        <f>IFERROR(Inv_SY_B!BV404/Inv_SY_B!$CU373-1,"")</f>
        <v/>
      </c>
      <c r="BW373" s="173" t="str">
        <f>IFERROR(Inv_SY_B!BW404/Inv_SY_B!$CU373-1,"")</f>
        <v/>
      </c>
      <c r="BX373" s="173" t="str">
        <f>IFERROR(Inv_SY_B!BX404/Inv_SY_B!$CU373-1,"")</f>
        <v/>
      </c>
      <c r="BY373" s="173" t="str">
        <f>IFERROR(Inv_SY_B!BY404/Inv_SY_B!$CU373-1,"")</f>
        <v/>
      </c>
      <c r="BZ373" s="173" t="str">
        <f>IFERROR(Inv_SY_B!BZ404/Inv_SY_B!$CU373-1,"")</f>
        <v/>
      </c>
      <c r="CA373" s="173" t="str">
        <f>IFERROR(Inv_SY_B!CA404/Inv_SY_B!$CU373-1,"")</f>
        <v/>
      </c>
      <c r="CB373" s="173" t="str">
        <f>IFERROR(Inv_SY_B!CB404/Inv_SY_B!$CU373-1,"")</f>
        <v/>
      </c>
      <c r="CC373" s="173" t="str">
        <f>IFERROR(Inv_SY_B!CC404/Inv_SY_B!$CU373-1,"")</f>
        <v/>
      </c>
      <c r="CD373" s="173" t="str">
        <f>IFERROR(Inv_SY_B!CD404/Inv_SY_B!$CU373-1,"")</f>
        <v/>
      </c>
      <c r="CE373" s="173" t="str">
        <f>IFERROR(Inv_SY_B!CE404/Inv_SY_B!$CU373-1,"")</f>
        <v/>
      </c>
      <c r="CF373" s="173" t="str">
        <f>IFERROR(Inv_SY_B!CF404/Inv_SY_B!$CU373-1,"")</f>
        <v/>
      </c>
      <c r="CG373" s="173" t="str">
        <f>IFERROR(Inv_SY_B!CG404/Inv_SY_B!$CU373-1,"")</f>
        <v/>
      </c>
      <c r="CH373" s="173" t="str">
        <f>IFERROR(Inv_SY_B!CH404/Inv_SY_B!$CU373-1,"")</f>
        <v/>
      </c>
      <c r="CI373" s="173" t="str">
        <f>IFERROR(Inv_SY_B!CI404/Inv_SY_B!$CU373-1,"")</f>
        <v/>
      </c>
      <c r="CJ373" s="173" t="str">
        <f>IFERROR(Inv_SY_B!CJ404/Inv_SY_B!$CU373-1,"")</f>
        <v/>
      </c>
      <c r="CK373" s="173" t="str">
        <f>IFERROR(Inv_SY_B!CK404/Inv_SY_B!$CU373-1,"")</f>
        <v/>
      </c>
      <c r="CL373" s="173" t="str">
        <f>IFERROR(Inv_SY_B!CL404/Inv_SY_B!$CU373-1,"")</f>
        <v/>
      </c>
      <c r="CM373" s="173" t="str">
        <f>IFERROR(Inv_SY_B!CM404/Inv_SY_B!$CU373-1,"")</f>
        <v/>
      </c>
      <c r="CN373" s="173" t="str">
        <f>IFERROR(Inv_SY_B!CN404/Inv_SY_B!$CU373-1,"")</f>
        <v/>
      </c>
      <c r="CO373" s="173" t="str">
        <f>IFERROR(Inv_SY_B!CO404/Inv_SY_B!$CU373-1,"")</f>
        <v/>
      </c>
      <c r="CP373" s="173" t="str">
        <f>IFERROR(Inv_SY_B!CP404/Inv_SY_B!$CU373-1,"")</f>
        <v/>
      </c>
      <c r="CQ373" s="173" t="str">
        <f>IFERROR(Inv_SY_B!CQ404/Inv_SY_B!$CU373-1,"")</f>
        <v/>
      </c>
      <c r="CR373" s="173" t="str">
        <f>IFERROR(Inv_SY_B!CR404/Inv_SY_B!$CU373-1,"")</f>
        <v/>
      </c>
      <c r="CS373" s="173" t="str">
        <f>IFERROR(Inv_SY_B!CS404/Inv_SY_B!$CU373-1,"")</f>
        <v/>
      </c>
      <c r="CT373" s="173" t="str">
        <f>IFERROR(Inv_SY_B!CT404/Inv_SY_B!$CU373-1,"")</f>
        <v/>
      </c>
      <c r="CU373" s="173"/>
      <c r="CV373" s="173"/>
      <c r="CW373" s="173"/>
      <c r="CX373" s="173"/>
    </row>
    <row r="374" spans="2:102">
      <c r="B374" s="164">
        <f t="shared" si="6"/>
        <v>46066</v>
      </c>
      <c r="C374" s="173" t="str">
        <f>IFERROR(Inv_SY_B!C405/Inv_SY_B!$CU374-1,"")</f>
        <v/>
      </c>
      <c r="D374" s="173" t="str">
        <f>IFERROR(Inv_SY_B!D405/Inv_SY_B!$CU374-1,"")</f>
        <v/>
      </c>
      <c r="E374" s="173" t="str">
        <f>IFERROR(Inv_SY_B!E405/Inv_SY_B!$CU374-1,"")</f>
        <v/>
      </c>
      <c r="F374" s="173" t="str">
        <f>IFERROR(Inv_SY_B!F405/Inv_SY_B!$CU374-1,"")</f>
        <v/>
      </c>
      <c r="G374" s="173" t="str">
        <f>IFERROR(Inv_SY_B!G405/Inv_SY_B!$CU374-1,"")</f>
        <v/>
      </c>
      <c r="H374" s="173" t="str">
        <f>IFERROR(Inv_SY_B!H405/Inv_SY_B!$CU374-1,"")</f>
        <v/>
      </c>
      <c r="I374" s="173" t="str">
        <f>IFERROR(Inv_SY_B!I405/Inv_SY_B!$CU374-1,"")</f>
        <v/>
      </c>
      <c r="J374" s="173" t="str">
        <f>IFERROR(Inv_SY_B!J405/Inv_SY_B!$CU374-1,"")</f>
        <v/>
      </c>
      <c r="K374" s="173" t="str">
        <f>IFERROR(Inv_SY_B!K405/Inv_SY_B!$CU374-1,"")</f>
        <v/>
      </c>
      <c r="L374" s="173" t="str">
        <f>IFERROR(Inv_SY_B!L405/Inv_SY_B!$CU374-1,"")</f>
        <v/>
      </c>
      <c r="M374" s="173" t="str">
        <f>IFERROR(Inv_SY_B!M405/Inv_SY_B!$CU374-1,"")</f>
        <v/>
      </c>
      <c r="N374" s="173" t="str">
        <f>IFERROR(Inv_SY_B!N405/Inv_SY_B!$CU374-1,"")</f>
        <v/>
      </c>
      <c r="O374" s="173" t="str">
        <f>IFERROR(Inv_SY_B!O405/Inv_SY_B!$CU374-1,"")</f>
        <v/>
      </c>
      <c r="P374" s="173" t="str">
        <f>IFERROR(Inv_SY_B!P405/Inv_SY_B!$CU374-1,"")</f>
        <v/>
      </c>
      <c r="Q374" s="173" t="str">
        <f>IFERROR(Inv_SY_B!Q405/Inv_SY_B!$CU374-1,"")</f>
        <v/>
      </c>
      <c r="R374" s="173" t="str">
        <f>IFERROR(Inv_SY_B!R405/Inv_SY_B!$CU374-1,"")</f>
        <v/>
      </c>
      <c r="S374" s="173" t="str">
        <f>IFERROR(Inv_SY_B!S405/Inv_SY_B!$CU374-1,"")</f>
        <v/>
      </c>
      <c r="T374" s="173" t="str">
        <f>IFERROR(Inv_SY_B!T405/Inv_SY_B!$CU374-1,"")</f>
        <v/>
      </c>
      <c r="U374" s="173" t="str">
        <f>IFERROR(Inv_SY_B!U405/Inv_SY_B!$CU374-1,"")</f>
        <v/>
      </c>
      <c r="V374" s="173" t="str">
        <f>IFERROR(Inv_SY_B!V405/Inv_SY_B!$CU374-1,"")</f>
        <v/>
      </c>
      <c r="W374" s="173" t="str">
        <f>IFERROR(Inv_SY_B!W405/Inv_SY_B!$CU374-1,"")</f>
        <v/>
      </c>
      <c r="X374" s="173" t="str">
        <f>IFERROR(Inv_SY_B!X405/Inv_SY_B!$CU374-1,"")</f>
        <v/>
      </c>
      <c r="Y374" s="173" t="str">
        <f>IFERROR(Inv_SY_B!Y405/Inv_SY_B!$CU374-1,"")</f>
        <v/>
      </c>
      <c r="Z374" s="173" t="str">
        <f>IFERROR(Inv_SY_B!Z405/Inv_SY_B!$CU374-1,"")</f>
        <v/>
      </c>
      <c r="AA374" s="173" t="str">
        <f>IFERROR(Inv_SY_B!AA405/Inv_SY_B!$CU374-1,"")</f>
        <v/>
      </c>
      <c r="AB374" s="173" t="str">
        <f>IFERROR(Inv_SY_B!AB405/Inv_SY_B!$CU374-1,"")</f>
        <v/>
      </c>
      <c r="AC374" s="173" t="str">
        <f>IFERROR(Inv_SY_B!AC405/Inv_SY_B!$CU374-1,"")</f>
        <v/>
      </c>
      <c r="AD374" s="173" t="str">
        <f>IFERROR(Inv_SY_B!AD405/Inv_SY_B!$CU374-1,"")</f>
        <v/>
      </c>
      <c r="AE374" s="173" t="str">
        <f>IFERROR(Inv_SY_B!AE405/Inv_SY_B!$CU374-1,"")</f>
        <v/>
      </c>
      <c r="AF374" s="173" t="str">
        <f>IFERROR(Inv_SY_B!AF405/Inv_SY_B!$CU374-1,"")</f>
        <v/>
      </c>
      <c r="AG374" s="173" t="str">
        <f>IFERROR(Inv_SY_B!AG405/Inv_SY_B!$CU374-1,"")</f>
        <v/>
      </c>
      <c r="AH374" s="173" t="str">
        <f>IFERROR(Inv_SY_B!AH405/Inv_SY_B!$CU374-1,"")</f>
        <v/>
      </c>
      <c r="AI374" s="173" t="str">
        <f>IFERROR(Inv_SY_B!AI405/Inv_SY_B!$CU374-1,"")</f>
        <v/>
      </c>
      <c r="AJ374" s="173" t="str">
        <f>IFERROR(Inv_SY_B!AJ405/Inv_SY_B!$CU374-1,"")</f>
        <v/>
      </c>
      <c r="AK374" s="173" t="str">
        <f>IFERROR(Inv_SY_B!AK405/Inv_SY_B!$CU374-1,"")</f>
        <v/>
      </c>
      <c r="AL374" s="173" t="str">
        <f>IFERROR(Inv_SY_B!AL405/Inv_SY_B!$CU374-1,"")</f>
        <v/>
      </c>
      <c r="AM374" s="173" t="str">
        <f>IFERROR(Inv_SY_B!AM405/Inv_SY_B!$CU374-1,"")</f>
        <v/>
      </c>
      <c r="AN374" s="173" t="str">
        <f>IFERROR(Inv_SY_B!AN405/Inv_SY_B!$CU374-1,"")</f>
        <v/>
      </c>
      <c r="AO374" s="173" t="str">
        <f>IFERROR(Inv_SY_B!AO405/Inv_SY_B!$CU374-1,"")</f>
        <v/>
      </c>
      <c r="AP374" s="173" t="str">
        <f>IFERROR(Inv_SY_B!AP405/Inv_SY_B!$CU374-1,"")</f>
        <v/>
      </c>
      <c r="AQ374" s="173" t="str">
        <f>IFERROR(Inv_SY_B!AQ405/Inv_SY_B!$CU374-1,"")</f>
        <v/>
      </c>
      <c r="AR374" s="173" t="str">
        <f>IFERROR(Inv_SY_B!AR405/Inv_SY_B!$CU374-1,"")</f>
        <v/>
      </c>
      <c r="AS374" s="173" t="str">
        <f>IFERROR(Inv_SY_B!AS405/Inv_SY_B!$CU374-1,"")</f>
        <v/>
      </c>
      <c r="AT374" s="173" t="str">
        <f>IFERROR(Inv_SY_B!AT405/Inv_SY_B!$CU374-1,"")</f>
        <v/>
      </c>
      <c r="AU374" s="173" t="str">
        <f>IFERROR(Inv_SY_B!AU405/Inv_SY_B!$CU374-1,"")</f>
        <v/>
      </c>
      <c r="AV374" s="173" t="str">
        <f>IFERROR(Inv_SY_B!AV405/Inv_SY_B!$CU374-1,"")</f>
        <v/>
      </c>
      <c r="AW374" s="173" t="str">
        <f>IFERROR(Inv_SY_B!AW405/Inv_SY_B!$CU374-1,"")</f>
        <v/>
      </c>
      <c r="AX374" s="173" t="str">
        <f>IFERROR(Inv_SY_B!AX405/Inv_SY_B!$CU374-1,"")</f>
        <v/>
      </c>
      <c r="AY374" s="173" t="str">
        <f>IFERROR(Inv_SY_B!AY405/Inv_SY_B!$CU374-1,"")</f>
        <v/>
      </c>
      <c r="AZ374" s="173" t="str">
        <f>IFERROR(Inv_SY_B!AZ405/Inv_SY_B!$CU374-1,"")</f>
        <v/>
      </c>
      <c r="BA374" s="173" t="str">
        <f>IFERROR(Inv_SY_B!BA405/Inv_SY_B!$CU374-1,"")</f>
        <v/>
      </c>
      <c r="BB374" s="173" t="str">
        <f>IFERROR(Inv_SY_B!BB405/Inv_SY_B!$CU374-1,"")</f>
        <v/>
      </c>
      <c r="BC374" s="173" t="str">
        <f>IFERROR(Inv_SY_B!BC405/Inv_SY_B!$CU374-1,"")</f>
        <v/>
      </c>
      <c r="BD374" s="173" t="str">
        <f>IFERROR(Inv_SY_B!BD405/Inv_SY_B!$CU374-1,"")</f>
        <v/>
      </c>
      <c r="BE374" s="173" t="str">
        <f>IFERROR(Inv_SY_B!BE405/Inv_SY_B!$CU374-1,"")</f>
        <v/>
      </c>
      <c r="BF374" s="173" t="str">
        <f>IFERROR(Inv_SY_B!BF405/Inv_SY_B!$CU374-1,"")</f>
        <v/>
      </c>
      <c r="BG374" s="173" t="str">
        <f>IFERROR(Inv_SY_B!BG405/Inv_SY_B!$CU374-1,"")</f>
        <v/>
      </c>
      <c r="BH374" s="173" t="str">
        <f>IFERROR(Inv_SY_B!BH405/Inv_SY_B!$CU374-1,"")</f>
        <v/>
      </c>
      <c r="BI374" s="173" t="str">
        <f>IFERROR(Inv_SY_B!BI405/Inv_SY_B!$CU374-1,"")</f>
        <v/>
      </c>
      <c r="BJ374" s="173" t="str">
        <f>IFERROR(Inv_SY_B!BJ405/Inv_SY_B!$CU374-1,"")</f>
        <v/>
      </c>
      <c r="BK374" s="173" t="str">
        <f>IFERROR(Inv_SY_B!BK405/Inv_SY_B!$CU374-1,"")</f>
        <v/>
      </c>
      <c r="BL374" s="173" t="str">
        <f>IFERROR(Inv_SY_B!BL405/Inv_SY_B!$CU374-1,"")</f>
        <v/>
      </c>
      <c r="BM374" s="173" t="str">
        <f>IFERROR(Inv_SY_B!BM405/Inv_SY_B!$CU374-1,"")</f>
        <v/>
      </c>
      <c r="BN374" s="173" t="str">
        <f>IFERROR(Inv_SY_B!BN405/Inv_SY_B!$CU374-1,"")</f>
        <v/>
      </c>
      <c r="BO374" s="173" t="str">
        <f>IFERROR(Inv_SY_B!BO405/Inv_SY_B!$CU374-1,"")</f>
        <v/>
      </c>
      <c r="BP374" s="173" t="str">
        <f>IFERROR(Inv_SY_B!BP405/Inv_SY_B!$CU374-1,"")</f>
        <v/>
      </c>
      <c r="BQ374" s="173" t="str">
        <f>IFERROR(Inv_SY_B!BQ405/Inv_SY_B!$CU374-1,"")</f>
        <v/>
      </c>
      <c r="BR374" s="173" t="str">
        <f>IFERROR(Inv_SY_B!BR405/Inv_SY_B!$CU374-1,"")</f>
        <v/>
      </c>
      <c r="BS374" s="173" t="str">
        <f>IFERROR(Inv_SY_B!BS405/Inv_SY_B!$CU374-1,"")</f>
        <v/>
      </c>
      <c r="BT374" s="173" t="str">
        <f>IFERROR(Inv_SY_B!BT405/Inv_SY_B!$CU374-1,"")</f>
        <v/>
      </c>
      <c r="BU374" s="173" t="str">
        <f>IFERROR(Inv_SY_B!BU405/Inv_SY_B!$CU374-1,"")</f>
        <v/>
      </c>
      <c r="BV374" s="173" t="str">
        <f>IFERROR(Inv_SY_B!BV405/Inv_SY_B!$CU374-1,"")</f>
        <v/>
      </c>
      <c r="BW374" s="173" t="str">
        <f>IFERROR(Inv_SY_B!BW405/Inv_SY_B!$CU374-1,"")</f>
        <v/>
      </c>
      <c r="BX374" s="173" t="str">
        <f>IFERROR(Inv_SY_B!BX405/Inv_SY_B!$CU374-1,"")</f>
        <v/>
      </c>
      <c r="BY374" s="173" t="str">
        <f>IFERROR(Inv_SY_B!BY405/Inv_SY_B!$CU374-1,"")</f>
        <v/>
      </c>
      <c r="BZ374" s="173" t="str">
        <f>IFERROR(Inv_SY_B!BZ405/Inv_SY_B!$CU374-1,"")</f>
        <v/>
      </c>
      <c r="CA374" s="173" t="str">
        <f>IFERROR(Inv_SY_B!CA405/Inv_SY_B!$CU374-1,"")</f>
        <v/>
      </c>
      <c r="CB374" s="173" t="str">
        <f>IFERROR(Inv_SY_B!CB405/Inv_SY_B!$CU374-1,"")</f>
        <v/>
      </c>
      <c r="CC374" s="173" t="str">
        <f>IFERROR(Inv_SY_B!CC405/Inv_SY_B!$CU374-1,"")</f>
        <v/>
      </c>
      <c r="CD374" s="173" t="str">
        <f>IFERROR(Inv_SY_B!CD405/Inv_SY_B!$CU374-1,"")</f>
        <v/>
      </c>
      <c r="CE374" s="173" t="str">
        <f>IFERROR(Inv_SY_B!CE405/Inv_SY_B!$CU374-1,"")</f>
        <v/>
      </c>
      <c r="CF374" s="173" t="str">
        <f>IFERROR(Inv_SY_B!CF405/Inv_SY_B!$CU374-1,"")</f>
        <v/>
      </c>
      <c r="CG374" s="173" t="str">
        <f>IFERROR(Inv_SY_B!CG405/Inv_SY_B!$CU374-1,"")</f>
        <v/>
      </c>
      <c r="CH374" s="173" t="str">
        <f>IFERROR(Inv_SY_B!CH405/Inv_SY_B!$CU374-1,"")</f>
        <v/>
      </c>
      <c r="CI374" s="173" t="str">
        <f>IFERROR(Inv_SY_B!CI405/Inv_SY_B!$CU374-1,"")</f>
        <v/>
      </c>
      <c r="CJ374" s="173" t="str">
        <f>IFERROR(Inv_SY_B!CJ405/Inv_SY_B!$CU374-1,"")</f>
        <v/>
      </c>
      <c r="CK374" s="173" t="str">
        <f>IFERROR(Inv_SY_B!CK405/Inv_SY_B!$CU374-1,"")</f>
        <v/>
      </c>
      <c r="CL374" s="173" t="str">
        <f>IFERROR(Inv_SY_B!CL405/Inv_SY_B!$CU374-1,"")</f>
        <v/>
      </c>
      <c r="CM374" s="173" t="str">
        <f>IFERROR(Inv_SY_B!CM405/Inv_SY_B!$CU374-1,"")</f>
        <v/>
      </c>
      <c r="CN374" s="173" t="str">
        <f>IFERROR(Inv_SY_B!CN405/Inv_SY_B!$CU374-1,"")</f>
        <v/>
      </c>
      <c r="CO374" s="173" t="str">
        <f>IFERROR(Inv_SY_B!CO405/Inv_SY_B!$CU374-1,"")</f>
        <v/>
      </c>
      <c r="CP374" s="173" t="str">
        <f>IFERROR(Inv_SY_B!CP405/Inv_SY_B!$CU374-1,"")</f>
        <v/>
      </c>
      <c r="CQ374" s="173" t="str">
        <f>IFERROR(Inv_SY_B!CQ405/Inv_SY_B!$CU374-1,"")</f>
        <v/>
      </c>
      <c r="CR374" s="173" t="str">
        <f>IFERROR(Inv_SY_B!CR405/Inv_SY_B!$CU374-1,"")</f>
        <v/>
      </c>
      <c r="CS374" s="173" t="str">
        <f>IFERROR(Inv_SY_B!CS405/Inv_SY_B!$CU374-1,"")</f>
        <v/>
      </c>
      <c r="CT374" s="173" t="str">
        <f>IFERROR(Inv_SY_B!CT405/Inv_SY_B!$CU374-1,"")</f>
        <v/>
      </c>
      <c r="CU374" s="173"/>
      <c r="CV374" s="173"/>
      <c r="CW374" s="173"/>
      <c r="CX374" s="173"/>
    </row>
    <row r="375" spans="2:102">
      <c r="B375" s="164">
        <f t="shared" si="6"/>
        <v>46067</v>
      </c>
      <c r="C375" s="173" t="str">
        <f>IFERROR(Inv_SY_B!C406/Inv_SY_B!$CU375-1,"")</f>
        <v/>
      </c>
      <c r="D375" s="173" t="str">
        <f>IFERROR(Inv_SY_B!D406/Inv_SY_B!$CU375-1,"")</f>
        <v/>
      </c>
      <c r="E375" s="173" t="str">
        <f>IFERROR(Inv_SY_B!E406/Inv_SY_B!$CU375-1,"")</f>
        <v/>
      </c>
      <c r="F375" s="173" t="str">
        <f>IFERROR(Inv_SY_B!F406/Inv_SY_B!$CU375-1,"")</f>
        <v/>
      </c>
      <c r="G375" s="173" t="str">
        <f>IFERROR(Inv_SY_B!G406/Inv_SY_B!$CU375-1,"")</f>
        <v/>
      </c>
      <c r="H375" s="173" t="str">
        <f>IFERROR(Inv_SY_B!H406/Inv_SY_B!$CU375-1,"")</f>
        <v/>
      </c>
      <c r="I375" s="173" t="str">
        <f>IFERROR(Inv_SY_B!I406/Inv_SY_B!$CU375-1,"")</f>
        <v/>
      </c>
      <c r="J375" s="173" t="str">
        <f>IFERROR(Inv_SY_B!J406/Inv_SY_B!$CU375-1,"")</f>
        <v/>
      </c>
      <c r="K375" s="173" t="str">
        <f>IFERROR(Inv_SY_B!K406/Inv_SY_B!$CU375-1,"")</f>
        <v/>
      </c>
      <c r="L375" s="173" t="str">
        <f>IFERROR(Inv_SY_B!L406/Inv_SY_B!$CU375-1,"")</f>
        <v/>
      </c>
      <c r="M375" s="173" t="str">
        <f>IFERROR(Inv_SY_B!M406/Inv_SY_B!$CU375-1,"")</f>
        <v/>
      </c>
      <c r="N375" s="173" t="str">
        <f>IFERROR(Inv_SY_B!N406/Inv_SY_B!$CU375-1,"")</f>
        <v/>
      </c>
      <c r="O375" s="173" t="str">
        <f>IFERROR(Inv_SY_B!O406/Inv_SY_B!$CU375-1,"")</f>
        <v/>
      </c>
      <c r="P375" s="173" t="str">
        <f>IFERROR(Inv_SY_B!P406/Inv_SY_B!$CU375-1,"")</f>
        <v/>
      </c>
      <c r="Q375" s="173" t="str">
        <f>IFERROR(Inv_SY_B!Q406/Inv_SY_B!$CU375-1,"")</f>
        <v/>
      </c>
      <c r="R375" s="173" t="str">
        <f>IFERROR(Inv_SY_B!R406/Inv_SY_B!$CU375-1,"")</f>
        <v/>
      </c>
      <c r="S375" s="173" t="str">
        <f>IFERROR(Inv_SY_B!S406/Inv_SY_B!$CU375-1,"")</f>
        <v/>
      </c>
      <c r="T375" s="173" t="str">
        <f>IFERROR(Inv_SY_B!T406/Inv_SY_B!$CU375-1,"")</f>
        <v/>
      </c>
      <c r="U375" s="173" t="str">
        <f>IFERROR(Inv_SY_B!U406/Inv_SY_B!$CU375-1,"")</f>
        <v/>
      </c>
      <c r="V375" s="173" t="str">
        <f>IFERROR(Inv_SY_B!V406/Inv_SY_B!$CU375-1,"")</f>
        <v/>
      </c>
      <c r="W375" s="173" t="str">
        <f>IFERROR(Inv_SY_B!W406/Inv_SY_B!$CU375-1,"")</f>
        <v/>
      </c>
      <c r="X375" s="173" t="str">
        <f>IFERROR(Inv_SY_B!X406/Inv_SY_B!$CU375-1,"")</f>
        <v/>
      </c>
      <c r="Y375" s="173" t="str">
        <f>IFERROR(Inv_SY_B!Y406/Inv_SY_B!$CU375-1,"")</f>
        <v/>
      </c>
      <c r="Z375" s="173" t="str">
        <f>IFERROR(Inv_SY_B!Z406/Inv_SY_B!$CU375-1,"")</f>
        <v/>
      </c>
      <c r="AA375" s="173" t="str">
        <f>IFERROR(Inv_SY_B!AA406/Inv_SY_B!$CU375-1,"")</f>
        <v/>
      </c>
      <c r="AB375" s="173" t="str">
        <f>IFERROR(Inv_SY_B!AB406/Inv_SY_B!$CU375-1,"")</f>
        <v/>
      </c>
      <c r="AC375" s="173" t="str">
        <f>IFERROR(Inv_SY_B!AC406/Inv_SY_B!$CU375-1,"")</f>
        <v/>
      </c>
      <c r="AD375" s="173" t="str">
        <f>IFERROR(Inv_SY_B!AD406/Inv_SY_B!$CU375-1,"")</f>
        <v/>
      </c>
      <c r="AE375" s="173" t="str">
        <f>IFERROR(Inv_SY_B!AE406/Inv_SY_B!$CU375-1,"")</f>
        <v/>
      </c>
      <c r="AF375" s="173" t="str">
        <f>IFERROR(Inv_SY_B!AF406/Inv_SY_B!$CU375-1,"")</f>
        <v/>
      </c>
      <c r="AG375" s="173" t="str">
        <f>IFERROR(Inv_SY_B!AG406/Inv_SY_B!$CU375-1,"")</f>
        <v/>
      </c>
      <c r="AH375" s="173" t="str">
        <f>IFERROR(Inv_SY_B!AH406/Inv_SY_B!$CU375-1,"")</f>
        <v/>
      </c>
      <c r="AI375" s="173" t="str">
        <f>IFERROR(Inv_SY_B!AI406/Inv_SY_B!$CU375-1,"")</f>
        <v/>
      </c>
      <c r="AJ375" s="173" t="str">
        <f>IFERROR(Inv_SY_B!AJ406/Inv_SY_B!$CU375-1,"")</f>
        <v/>
      </c>
      <c r="AK375" s="173" t="str">
        <f>IFERROR(Inv_SY_B!AK406/Inv_SY_B!$CU375-1,"")</f>
        <v/>
      </c>
      <c r="AL375" s="173" t="str">
        <f>IFERROR(Inv_SY_B!AL406/Inv_SY_B!$CU375-1,"")</f>
        <v/>
      </c>
      <c r="AM375" s="173" t="str">
        <f>IFERROR(Inv_SY_B!AM406/Inv_SY_B!$CU375-1,"")</f>
        <v/>
      </c>
      <c r="AN375" s="173" t="str">
        <f>IFERROR(Inv_SY_B!AN406/Inv_SY_B!$CU375-1,"")</f>
        <v/>
      </c>
      <c r="AO375" s="173" t="str">
        <f>IFERROR(Inv_SY_B!AO406/Inv_SY_B!$CU375-1,"")</f>
        <v/>
      </c>
      <c r="AP375" s="173" t="str">
        <f>IFERROR(Inv_SY_B!AP406/Inv_SY_B!$CU375-1,"")</f>
        <v/>
      </c>
      <c r="AQ375" s="173" t="str">
        <f>IFERROR(Inv_SY_B!AQ406/Inv_SY_B!$CU375-1,"")</f>
        <v/>
      </c>
      <c r="AR375" s="173" t="str">
        <f>IFERROR(Inv_SY_B!AR406/Inv_SY_B!$CU375-1,"")</f>
        <v/>
      </c>
      <c r="AS375" s="173" t="str">
        <f>IFERROR(Inv_SY_B!AS406/Inv_SY_B!$CU375-1,"")</f>
        <v/>
      </c>
      <c r="AT375" s="173" t="str">
        <f>IFERROR(Inv_SY_B!AT406/Inv_SY_B!$CU375-1,"")</f>
        <v/>
      </c>
      <c r="AU375" s="173" t="str">
        <f>IFERROR(Inv_SY_B!AU406/Inv_SY_B!$CU375-1,"")</f>
        <v/>
      </c>
      <c r="AV375" s="173" t="str">
        <f>IFERROR(Inv_SY_B!AV406/Inv_SY_B!$CU375-1,"")</f>
        <v/>
      </c>
      <c r="AW375" s="173" t="str">
        <f>IFERROR(Inv_SY_B!AW406/Inv_SY_B!$CU375-1,"")</f>
        <v/>
      </c>
      <c r="AX375" s="173" t="str">
        <f>IFERROR(Inv_SY_B!AX406/Inv_SY_B!$CU375-1,"")</f>
        <v/>
      </c>
      <c r="AY375" s="173" t="str">
        <f>IFERROR(Inv_SY_B!AY406/Inv_SY_B!$CU375-1,"")</f>
        <v/>
      </c>
      <c r="AZ375" s="173" t="str">
        <f>IFERROR(Inv_SY_B!AZ406/Inv_SY_B!$CU375-1,"")</f>
        <v/>
      </c>
      <c r="BA375" s="173" t="str">
        <f>IFERROR(Inv_SY_B!BA406/Inv_SY_B!$CU375-1,"")</f>
        <v/>
      </c>
      <c r="BB375" s="173" t="str">
        <f>IFERROR(Inv_SY_B!BB406/Inv_SY_B!$CU375-1,"")</f>
        <v/>
      </c>
      <c r="BC375" s="173" t="str">
        <f>IFERROR(Inv_SY_B!BC406/Inv_SY_B!$CU375-1,"")</f>
        <v/>
      </c>
      <c r="BD375" s="173" t="str">
        <f>IFERROR(Inv_SY_B!BD406/Inv_SY_B!$CU375-1,"")</f>
        <v/>
      </c>
      <c r="BE375" s="173" t="str">
        <f>IFERROR(Inv_SY_B!BE406/Inv_SY_B!$CU375-1,"")</f>
        <v/>
      </c>
      <c r="BF375" s="173" t="str">
        <f>IFERROR(Inv_SY_B!BF406/Inv_SY_B!$CU375-1,"")</f>
        <v/>
      </c>
      <c r="BG375" s="173" t="str">
        <f>IFERROR(Inv_SY_B!BG406/Inv_SY_B!$CU375-1,"")</f>
        <v/>
      </c>
      <c r="BH375" s="173" t="str">
        <f>IFERROR(Inv_SY_B!BH406/Inv_SY_B!$CU375-1,"")</f>
        <v/>
      </c>
      <c r="BI375" s="173" t="str">
        <f>IFERROR(Inv_SY_B!BI406/Inv_SY_B!$CU375-1,"")</f>
        <v/>
      </c>
      <c r="BJ375" s="173" t="str">
        <f>IFERROR(Inv_SY_B!BJ406/Inv_SY_B!$CU375-1,"")</f>
        <v/>
      </c>
      <c r="BK375" s="173" t="str">
        <f>IFERROR(Inv_SY_B!BK406/Inv_SY_B!$CU375-1,"")</f>
        <v/>
      </c>
      <c r="BL375" s="173" t="str">
        <f>IFERROR(Inv_SY_B!BL406/Inv_SY_B!$CU375-1,"")</f>
        <v/>
      </c>
      <c r="BM375" s="173" t="str">
        <f>IFERROR(Inv_SY_B!BM406/Inv_SY_B!$CU375-1,"")</f>
        <v/>
      </c>
      <c r="BN375" s="173" t="str">
        <f>IFERROR(Inv_SY_B!BN406/Inv_SY_B!$CU375-1,"")</f>
        <v/>
      </c>
      <c r="BO375" s="173" t="str">
        <f>IFERROR(Inv_SY_B!BO406/Inv_SY_B!$CU375-1,"")</f>
        <v/>
      </c>
      <c r="BP375" s="173" t="str">
        <f>IFERROR(Inv_SY_B!BP406/Inv_SY_B!$CU375-1,"")</f>
        <v/>
      </c>
      <c r="BQ375" s="173" t="str">
        <f>IFERROR(Inv_SY_B!BQ406/Inv_SY_B!$CU375-1,"")</f>
        <v/>
      </c>
      <c r="BR375" s="173" t="str">
        <f>IFERROR(Inv_SY_B!BR406/Inv_SY_B!$CU375-1,"")</f>
        <v/>
      </c>
      <c r="BS375" s="173" t="str">
        <f>IFERROR(Inv_SY_B!BS406/Inv_SY_B!$CU375-1,"")</f>
        <v/>
      </c>
      <c r="BT375" s="173" t="str">
        <f>IFERROR(Inv_SY_B!BT406/Inv_SY_B!$CU375-1,"")</f>
        <v/>
      </c>
      <c r="BU375" s="173" t="str">
        <f>IFERROR(Inv_SY_B!BU406/Inv_SY_B!$CU375-1,"")</f>
        <v/>
      </c>
      <c r="BV375" s="173" t="str">
        <f>IFERROR(Inv_SY_B!BV406/Inv_SY_B!$CU375-1,"")</f>
        <v/>
      </c>
      <c r="BW375" s="173" t="str">
        <f>IFERROR(Inv_SY_B!BW406/Inv_SY_B!$CU375-1,"")</f>
        <v/>
      </c>
      <c r="BX375" s="173" t="str">
        <f>IFERROR(Inv_SY_B!BX406/Inv_SY_B!$CU375-1,"")</f>
        <v/>
      </c>
      <c r="BY375" s="173" t="str">
        <f>IFERROR(Inv_SY_B!BY406/Inv_SY_B!$CU375-1,"")</f>
        <v/>
      </c>
      <c r="BZ375" s="173" t="str">
        <f>IFERROR(Inv_SY_B!BZ406/Inv_SY_B!$CU375-1,"")</f>
        <v/>
      </c>
      <c r="CA375" s="173" t="str">
        <f>IFERROR(Inv_SY_B!CA406/Inv_SY_B!$CU375-1,"")</f>
        <v/>
      </c>
      <c r="CB375" s="173" t="str">
        <f>IFERROR(Inv_SY_B!CB406/Inv_SY_B!$CU375-1,"")</f>
        <v/>
      </c>
      <c r="CC375" s="173" t="str">
        <f>IFERROR(Inv_SY_B!CC406/Inv_SY_B!$CU375-1,"")</f>
        <v/>
      </c>
      <c r="CD375" s="173" t="str">
        <f>IFERROR(Inv_SY_B!CD406/Inv_SY_B!$CU375-1,"")</f>
        <v/>
      </c>
      <c r="CE375" s="173" t="str">
        <f>IFERROR(Inv_SY_B!CE406/Inv_SY_B!$CU375-1,"")</f>
        <v/>
      </c>
      <c r="CF375" s="173" t="str">
        <f>IFERROR(Inv_SY_B!CF406/Inv_SY_B!$CU375-1,"")</f>
        <v/>
      </c>
      <c r="CG375" s="173" t="str">
        <f>IFERROR(Inv_SY_B!CG406/Inv_SY_B!$CU375-1,"")</f>
        <v/>
      </c>
      <c r="CH375" s="173" t="str">
        <f>IFERROR(Inv_SY_B!CH406/Inv_SY_B!$CU375-1,"")</f>
        <v/>
      </c>
      <c r="CI375" s="173" t="str">
        <f>IFERROR(Inv_SY_B!CI406/Inv_SY_B!$CU375-1,"")</f>
        <v/>
      </c>
      <c r="CJ375" s="173" t="str">
        <f>IFERROR(Inv_SY_B!CJ406/Inv_SY_B!$CU375-1,"")</f>
        <v/>
      </c>
      <c r="CK375" s="173" t="str">
        <f>IFERROR(Inv_SY_B!CK406/Inv_SY_B!$CU375-1,"")</f>
        <v/>
      </c>
      <c r="CL375" s="173" t="str">
        <f>IFERROR(Inv_SY_B!CL406/Inv_SY_B!$CU375-1,"")</f>
        <v/>
      </c>
      <c r="CM375" s="173" t="str">
        <f>IFERROR(Inv_SY_B!CM406/Inv_SY_B!$CU375-1,"")</f>
        <v/>
      </c>
      <c r="CN375" s="173" t="str">
        <f>IFERROR(Inv_SY_B!CN406/Inv_SY_B!$CU375-1,"")</f>
        <v/>
      </c>
      <c r="CO375" s="173" t="str">
        <f>IFERROR(Inv_SY_B!CO406/Inv_SY_B!$CU375-1,"")</f>
        <v/>
      </c>
      <c r="CP375" s="173" t="str">
        <f>IFERROR(Inv_SY_B!CP406/Inv_SY_B!$CU375-1,"")</f>
        <v/>
      </c>
      <c r="CQ375" s="173" t="str">
        <f>IFERROR(Inv_SY_B!CQ406/Inv_SY_B!$CU375-1,"")</f>
        <v/>
      </c>
      <c r="CR375" s="173" t="str">
        <f>IFERROR(Inv_SY_B!CR406/Inv_SY_B!$CU375-1,"")</f>
        <v/>
      </c>
      <c r="CS375" s="173" t="str">
        <f>IFERROR(Inv_SY_B!CS406/Inv_SY_B!$CU375-1,"")</f>
        <v/>
      </c>
      <c r="CT375" s="173" t="str">
        <f>IFERROR(Inv_SY_B!CT406/Inv_SY_B!$CU375-1,"")</f>
        <v/>
      </c>
      <c r="CU375" s="173"/>
      <c r="CV375" s="173"/>
      <c r="CW375" s="173"/>
      <c r="CX375" s="173"/>
    </row>
    <row r="376" spans="2:102">
      <c r="B376" s="164">
        <f t="shared" si="6"/>
        <v>46068</v>
      </c>
      <c r="C376" s="173" t="str">
        <f>IFERROR(Inv_SY_B!C407/Inv_SY_B!$CU376-1,"")</f>
        <v/>
      </c>
      <c r="D376" s="173" t="str">
        <f>IFERROR(Inv_SY_B!D407/Inv_SY_B!$CU376-1,"")</f>
        <v/>
      </c>
      <c r="E376" s="173" t="str">
        <f>IFERROR(Inv_SY_B!E407/Inv_SY_B!$CU376-1,"")</f>
        <v/>
      </c>
      <c r="F376" s="173" t="str">
        <f>IFERROR(Inv_SY_B!F407/Inv_SY_B!$CU376-1,"")</f>
        <v/>
      </c>
      <c r="G376" s="173" t="str">
        <f>IFERROR(Inv_SY_B!G407/Inv_SY_B!$CU376-1,"")</f>
        <v/>
      </c>
      <c r="H376" s="173" t="str">
        <f>IFERROR(Inv_SY_B!H407/Inv_SY_B!$CU376-1,"")</f>
        <v/>
      </c>
      <c r="I376" s="173" t="str">
        <f>IFERROR(Inv_SY_B!I407/Inv_SY_B!$CU376-1,"")</f>
        <v/>
      </c>
      <c r="J376" s="173" t="str">
        <f>IFERROR(Inv_SY_B!J407/Inv_SY_B!$CU376-1,"")</f>
        <v/>
      </c>
      <c r="K376" s="173" t="str">
        <f>IFERROR(Inv_SY_B!K407/Inv_SY_B!$CU376-1,"")</f>
        <v/>
      </c>
      <c r="L376" s="173" t="str">
        <f>IFERROR(Inv_SY_B!L407/Inv_SY_B!$CU376-1,"")</f>
        <v/>
      </c>
      <c r="M376" s="173" t="str">
        <f>IFERROR(Inv_SY_B!M407/Inv_SY_B!$CU376-1,"")</f>
        <v/>
      </c>
      <c r="N376" s="173" t="str">
        <f>IFERROR(Inv_SY_B!N407/Inv_SY_B!$CU376-1,"")</f>
        <v/>
      </c>
      <c r="O376" s="173" t="str">
        <f>IFERROR(Inv_SY_B!O407/Inv_SY_B!$CU376-1,"")</f>
        <v/>
      </c>
      <c r="P376" s="173" t="str">
        <f>IFERROR(Inv_SY_B!P407/Inv_SY_B!$CU376-1,"")</f>
        <v/>
      </c>
      <c r="Q376" s="173" t="str">
        <f>IFERROR(Inv_SY_B!Q407/Inv_SY_B!$CU376-1,"")</f>
        <v/>
      </c>
      <c r="R376" s="173" t="str">
        <f>IFERROR(Inv_SY_B!R407/Inv_SY_B!$CU376-1,"")</f>
        <v/>
      </c>
      <c r="S376" s="173" t="str">
        <f>IFERROR(Inv_SY_B!S407/Inv_SY_B!$CU376-1,"")</f>
        <v/>
      </c>
      <c r="T376" s="173" t="str">
        <f>IFERROR(Inv_SY_B!T407/Inv_SY_B!$CU376-1,"")</f>
        <v/>
      </c>
      <c r="U376" s="173" t="str">
        <f>IFERROR(Inv_SY_B!U407/Inv_SY_B!$CU376-1,"")</f>
        <v/>
      </c>
      <c r="V376" s="173" t="str">
        <f>IFERROR(Inv_SY_B!V407/Inv_SY_B!$CU376-1,"")</f>
        <v/>
      </c>
      <c r="W376" s="173" t="str">
        <f>IFERROR(Inv_SY_B!W407/Inv_SY_B!$CU376-1,"")</f>
        <v/>
      </c>
      <c r="X376" s="173" t="str">
        <f>IFERROR(Inv_SY_B!X407/Inv_SY_B!$CU376-1,"")</f>
        <v/>
      </c>
      <c r="Y376" s="173" t="str">
        <f>IFERROR(Inv_SY_B!Y407/Inv_SY_B!$CU376-1,"")</f>
        <v/>
      </c>
      <c r="Z376" s="173" t="str">
        <f>IFERROR(Inv_SY_B!Z407/Inv_SY_B!$CU376-1,"")</f>
        <v/>
      </c>
      <c r="AA376" s="173" t="str">
        <f>IFERROR(Inv_SY_B!AA407/Inv_SY_B!$CU376-1,"")</f>
        <v/>
      </c>
      <c r="AB376" s="173" t="str">
        <f>IFERROR(Inv_SY_B!AB407/Inv_SY_B!$CU376-1,"")</f>
        <v/>
      </c>
      <c r="AC376" s="173" t="str">
        <f>IFERROR(Inv_SY_B!AC407/Inv_SY_B!$CU376-1,"")</f>
        <v/>
      </c>
      <c r="AD376" s="173" t="str">
        <f>IFERROR(Inv_SY_B!AD407/Inv_SY_B!$CU376-1,"")</f>
        <v/>
      </c>
      <c r="AE376" s="173" t="str">
        <f>IFERROR(Inv_SY_B!AE407/Inv_SY_B!$CU376-1,"")</f>
        <v/>
      </c>
      <c r="AF376" s="173" t="str">
        <f>IFERROR(Inv_SY_B!AF407/Inv_SY_B!$CU376-1,"")</f>
        <v/>
      </c>
      <c r="AG376" s="173" t="str">
        <f>IFERROR(Inv_SY_B!AG407/Inv_SY_B!$CU376-1,"")</f>
        <v/>
      </c>
      <c r="AH376" s="173" t="str">
        <f>IFERROR(Inv_SY_B!AH407/Inv_SY_B!$CU376-1,"")</f>
        <v/>
      </c>
      <c r="AI376" s="173" t="str">
        <f>IFERROR(Inv_SY_B!AI407/Inv_SY_B!$CU376-1,"")</f>
        <v/>
      </c>
      <c r="AJ376" s="173" t="str">
        <f>IFERROR(Inv_SY_B!AJ407/Inv_SY_B!$CU376-1,"")</f>
        <v/>
      </c>
      <c r="AK376" s="173" t="str">
        <f>IFERROR(Inv_SY_B!AK407/Inv_SY_B!$CU376-1,"")</f>
        <v/>
      </c>
      <c r="AL376" s="173" t="str">
        <f>IFERROR(Inv_SY_B!AL407/Inv_SY_B!$CU376-1,"")</f>
        <v/>
      </c>
      <c r="AM376" s="173" t="str">
        <f>IFERROR(Inv_SY_B!AM407/Inv_SY_B!$CU376-1,"")</f>
        <v/>
      </c>
      <c r="AN376" s="173" t="str">
        <f>IFERROR(Inv_SY_B!AN407/Inv_SY_B!$CU376-1,"")</f>
        <v/>
      </c>
      <c r="AO376" s="173" t="str">
        <f>IFERROR(Inv_SY_B!AO407/Inv_SY_B!$CU376-1,"")</f>
        <v/>
      </c>
      <c r="AP376" s="173" t="str">
        <f>IFERROR(Inv_SY_B!AP407/Inv_SY_B!$CU376-1,"")</f>
        <v/>
      </c>
      <c r="AQ376" s="173" t="str">
        <f>IFERROR(Inv_SY_B!AQ407/Inv_SY_B!$CU376-1,"")</f>
        <v/>
      </c>
      <c r="AR376" s="173" t="str">
        <f>IFERROR(Inv_SY_B!AR407/Inv_SY_B!$CU376-1,"")</f>
        <v/>
      </c>
      <c r="AS376" s="173" t="str">
        <f>IFERROR(Inv_SY_B!AS407/Inv_SY_B!$CU376-1,"")</f>
        <v/>
      </c>
      <c r="AT376" s="173" t="str">
        <f>IFERROR(Inv_SY_B!AT407/Inv_SY_B!$CU376-1,"")</f>
        <v/>
      </c>
      <c r="AU376" s="173" t="str">
        <f>IFERROR(Inv_SY_B!AU407/Inv_SY_B!$CU376-1,"")</f>
        <v/>
      </c>
      <c r="AV376" s="173" t="str">
        <f>IFERROR(Inv_SY_B!AV407/Inv_SY_B!$CU376-1,"")</f>
        <v/>
      </c>
      <c r="AW376" s="173" t="str">
        <f>IFERROR(Inv_SY_B!AW407/Inv_SY_B!$CU376-1,"")</f>
        <v/>
      </c>
      <c r="AX376" s="173" t="str">
        <f>IFERROR(Inv_SY_B!AX407/Inv_SY_B!$CU376-1,"")</f>
        <v/>
      </c>
      <c r="AY376" s="173" t="str">
        <f>IFERROR(Inv_SY_B!AY407/Inv_SY_B!$CU376-1,"")</f>
        <v/>
      </c>
      <c r="AZ376" s="173" t="str">
        <f>IFERROR(Inv_SY_B!AZ407/Inv_SY_B!$CU376-1,"")</f>
        <v/>
      </c>
      <c r="BA376" s="173" t="str">
        <f>IFERROR(Inv_SY_B!BA407/Inv_SY_B!$CU376-1,"")</f>
        <v/>
      </c>
      <c r="BB376" s="173" t="str">
        <f>IFERROR(Inv_SY_B!BB407/Inv_SY_B!$CU376-1,"")</f>
        <v/>
      </c>
      <c r="BC376" s="173" t="str">
        <f>IFERROR(Inv_SY_B!BC407/Inv_SY_B!$CU376-1,"")</f>
        <v/>
      </c>
      <c r="BD376" s="173" t="str">
        <f>IFERROR(Inv_SY_B!BD407/Inv_SY_B!$CU376-1,"")</f>
        <v/>
      </c>
      <c r="BE376" s="173" t="str">
        <f>IFERROR(Inv_SY_B!BE407/Inv_SY_B!$CU376-1,"")</f>
        <v/>
      </c>
      <c r="BF376" s="173" t="str">
        <f>IFERROR(Inv_SY_B!BF407/Inv_SY_B!$CU376-1,"")</f>
        <v/>
      </c>
      <c r="BG376" s="173" t="str">
        <f>IFERROR(Inv_SY_B!BG407/Inv_SY_B!$CU376-1,"")</f>
        <v/>
      </c>
      <c r="BH376" s="173" t="str">
        <f>IFERROR(Inv_SY_B!BH407/Inv_SY_B!$CU376-1,"")</f>
        <v/>
      </c>
      <c r="BI376" s="173" t="str">
        <f>IFERROR(Inv_SY_B!BI407/Inv_SY_B!$CU376-1,"")</f>
        <v/>
      </c>
      <c r="BJ376" s="173" t="str">
        <f>IFERROR(Inv_SY_B!BJ407/Inv_SY_B!$CU376-1,"")</f>
        <v/>
      </c>
      <c r="BK376" s="173" t="str">
        <f>IFERROR(Inv_SY_B!BK407/Inv_SY_B!$CU376-1,"")</f>
        <v/>
      </c>
      <c r="BL376" s="173" t="str">
        <f>IFERROR(Inv_SY_B!BL407/Inv_SY_B!$CU376-1,"")</f>
        <v/>
      </c>
      <c r="BM376" s="173" t="str">
        <f>IFERROR(Inv_SY_B!BM407/Inv_SY_B!$CU376-1,"")</f>
        <v/>
      </c>
      <c r="BN376" s="173" t="str">
        <f>IFERROR(Inv_SY_B!BN407/Inv_SY_B!$CU376-1,"")</f>
        <v/>
      </c>
      <c r="BO376" s="173" t="str">
        <f>IFERROR(Inv_SY_B!BO407/Inv_SY_B!$CU376-1,"")</f>
        <v/>
      </c>
      <c r="BP376" s="173" t="str">
        <f>IFERROR(Inv_SY_B!BP407/Inv_SY_B!$CU376-1,"")</f>
        <v/>
      </c>
      <c r="BQ376" s="173" t="str">
        <f>IFERROR(Inv_SY_B!BQ407/Inv_SY_B!$CU376-1,"")</f>
        <v/>
      </c>
      <c r="BR376" s="173" t="str">
        <f>IFERROR(Inv_SY_B!BR407/Inv_SY_B!$CU376-1,"")</f>
        <v/>
      </c>
      <c r="BS376" s="173" t="str">
        <f>IFERROR(Inv_SY_B!BS407/Inv_SY_B!$CU376-1,"")</f>
        <v/>
      </c>
      <c r="BT376" s="173" t="str">
        <f>IFERROR(Inv_SY_B!BT407/Inv_SY_B!$CU376-1,"")</f>
        <v/>
      </c>
      <c r="BU376" s="173" t="str">
        <f>IFERROR(Inv_SY_B!BU407/Inv_SY_B!$CU376-1,"")</f>
        <v/>
      </c>
      <c r="BV376" s="173" t="str">
        <f>IFERROR(Inv_SY_B!BV407/Inv_SY_B!$CU376-1,"")</f>
        <v/>
      </c>
      <c r="BW376" s="173" t="str">
        <f>IFERROR(Inv_SY_B!BW407/Inv_SY_B!$CU376-1,"")</f>
        <v/>
      </c>
      <c r="BX376" s="173" t="str">
        <f>IFERROR(Inv_SY_B!BX407/Inv_SY_B!$CU376-1,"")</f>
        <v/>
      </c>
      <c r="BY376" s="173" t="str">
        <f>IFERROR(Inv_SY_B!BY407/Inv_SY_B!$CU376-1,"")</f>
        <v/>
      </c>
      <c r="BZ376" s="173" t="str">
        <f>IFERROR(Inv_SY_B!BZ407/Inv_SY_B!$CU376-1,"")</f>
        <v/>
      </c>
      <c r="CA376" s="173" t="str">
        <f>IFERROR(Inv_SY_B!CA407/Inv_SY_B!$CU376-1,"")</f>
        <v/>
      </c>
      <c r="CB376" s="173" t="str">
        <f>IFERROR(Inv_SY_B!CB407/Inv_SY_B!$CU376-1,"")</f>
        <v/>
      </c>
      <c r="CC376" s="173" t="str">
        <f>IFERROR(Inv_SY_B!CC407/Inv_SY_B!$CU376-1,"")</f>
        <v/>
      </c>
      <c r="CD376" s="173" t="str">
        <f>IFERROR(Inv_SY_B!CD407/Inv_SY_B!$CU376-1,"")</f>
        <v/>
      </c>
      <c r="CE376" s="173" t="str">
        <f>IFERROR(Inv_SY_B!CE407/Inv_SY_B!$CU376-1,"")</f>
        <v/>
      </c>
      <c r="CF376" s="173" t="str">
        <f>IFERROR(Inv_SY_B!CF407/Inv_SY_B!$CU376-1,"")</f>
        <v/>
      </c>
      <c r="CG376" s="173" t="str">
        <f>IFERROR(Inv_SY_B!CG407/Inv_SY_B!$CU376-1,"")</f>
        <v/>
      </c>
      <c r="CH376" s="173" t="str">
        <f>IFERROR(Inv_SY_B!CH407/Inv_SY_B!$CU376-1,"")</f>
        <v/>
      </c>
      <c r="CI376" s="173" t="str">
        <f>IFERROR(Inv_SY_B!CI407/Inv_SY_B!$CU376-1,"")</f>
        <v/>
      </c>
      <c r="CJ376" s="173" t="str">
        <f>IFERROR(Inv_SY_B!CJ407/Inv_SY_B!$CU376-1,"")</f>
        <v/>
      </c>
      <c r="CK376" s="173" t="str">
        <f>IFERROR(Inv_SY_B!CK407/Inv_SY_B!$CU376-1,"")</f>
        <v/>
      </c>
      <c r="CL376" s="173" t="str">
        <f>IFERROR(Inv_SY_B!CL407/Inv_SY_B!$CU376-1,"")</f>
        <v/>
      </c>
      <c r="CM376" s="173" t="str">
        <f>IFERROR(Inv_SY_B!CM407/Inv_SY_B!$CU376-1,"")</f>
        <v/>
      </c>
      <c r="CN376" s="173" t="str">
        <f>IFERROR(Inv_SY_B!CN407/Inv_SY_B!$CU376-1,"")</f>
        <v/>
      </c>
      <c r="CO376" s="173" t="str">
        <f>IFERROR(Inv_SY_B!CO407/Inv_SY_B!$CU376-1,"")</f>
        <v/>
      </c>
      <c r="CP376" s="173" t="str">
        <f>IFERROR(Inv_SY_B!CP407/Inv_SY_B!$CU376-1,"")</f>
        <v/>
      </c>
      <c r="CQ376" s="173" t="str">
        <f>IFERROR(Inv_SY_B!CQ407/Inv_SY_B!$CU376-1,"")</f>
        <v/>
      </c>
      <c r="CR376" s="173" t="str">
        <f>IFERROR(Inv_SY_B!CR407/Inv_SY_B!$CU376-1,"")</f>
        <v/>
      </c>
      <c r="CS376" s="173" t="str">
        <f>IFERROR(Inv_SY_B!CS407/Inv_SY_B!$CU376-1,"")</f>
        <v/>
      </c>
      <c r="CT376" s="173" t="str">
        <f>IFERROR(Inv_SY_B!CT407/Inv_SY_B!$CU376-1,"")</f>
        <v/>
      </c>
      <c r="CU376" s="173"/>
      <c r="CV376" s="173"/>
      <c r="CW376" s="173"/>
      <c r="CX376" s="173"/>
    </row>
    <row r="377" spans="2:102">
      <c r="B377" s="164">
        <f t="shared" si="6"/>
        <v>46069</v>
      </c>
      <c r="C377" s="173" t="str">
        <f>IFERROR(Inv_SY_B!C408/Inv_SY_B!$CU377-1,"")</f>
        <v/>
      </c>
      <c r="D377" s="173" t="str">
        <f>IFERROR(Inv_SY_B!D408/Inv_SY_B!$CU377-1,"")</f>
        <v/>
      </c>
      <c r="E377" s="173" t="str">
        <f>IFERROR(Inv_SY_B!E408/Inv_SY_B!$CU377-1,"")</f>
        <v/>
      </c>
      <c r="F377" s="173" t="str">
        <f>IFERROR(Inv_SY_B!F408/Inv_SY_B!$CU377-1,"")</f>
        <v/>
      </c>
      <c r="G377" s="173" t="str">
        <f>IFERROR(Inv_SY_B!G408/Inv_SY_B!$CU377-1,"")</f>
        <v/>
      </c>
      <c r="H377" s="173" t="str">
        <f>IFERROR(Inv_SY_B!H408/Inv_SY_B!$CU377-1,"")</f>
        <v/>
      </c>
      <c r="I377" s="173" t="str">
        <f>IFERROR(Inv_SY_B!I408/Inv_SY_B!$CU377-1,"")</f>
        <v/>
      </c>
      <c r="J377" s="173" t="str">
        <f>IFERROR(Inv_SY_B!J408/Inv_SY_B!$CU377-1,"")</f>
        <v/>
      </c>
      <c r="K377" s="173" t="str">
        <f>IFERROR(Inv_SY_B!K408/Inv_SY_B!$CU377-1,"")</f>
        <v/>
      </c>
      <c r="L377" s="173" t="str">
        <f>IFERROR(Inv_SY_B!L408/Inv_SY_B!$CU377-1,"")</f>
        <v/>
      </c>
      <c r="M377" s="173" t="str">
        <f>IFERROR(Inv_SY_B!M408/Inv_SY_B!$CU377-1,"")</f>
        <v/>
      </c>
      <c r="N377" s="173" t="str">
        <f>IFERROR(Inv_SY_B!N408/Inv_SY_B!$CU377-1,"")</f>
        <v/>
      </c>
      <c r="O377" s="173" t="str">
        <f>IFERROR(Inv_SY_B!O408/Inv_SY_B!$CU377-1,"")</f>
        <v/>
      </c>
      <c r="P377" s="173" t="str">
        <f>IFERROR(Inv_SY_B!P408/Inv_SY_B!$CU377-1,"")</f>
        <v/>
      </c>
      <c r="Q377" s="173" t="str">
        <f>IFERROR(Inv_SY_B!Q408/Inv_SY_B!$CU377-1,"")</f>
        <v/>
      </c>
      <c r="R377" s="173" t="str">
        <f>IFERROR(Inv_SY_B!R408/Inv_SY_B!$CU377-1,"")</f>
        <v/>
      </c>
      <c r="S377" s="173" t="str">
        <f>IFERROR(Inv_SY_B!S408/Inv_SY_B!$CU377-1,"")</f>
        <v/>
      </c>
      <c r="T377" s="173" t="str">
        <f>IFERROR(Inv_SY_B!T408/Inv_SY_B!$CU377-1,"")</f>
        <v/>
      </c>
      <c r="U377" s="173" t="str">
        <f>IFERROR(Inv_SY_B!U408/Inv_SY_B!$CU377-1,"")</f>
        <v/>
      </c>
      <c r="V377" s="173" t="str">
        <f>IFERROR(Inv_SY_B!V408/Inv_SY_B!$CU377-1,"")</f>
        <v/>
      </c>
      <c r="W377" s="173" t="str">
        <f>IFERROR(Inv_SY_B!W408/Inv_SY_B!$CU377-1,"")</f>
        <v/>
      </c>
      <c r="X377" s="173" t="str">
        <f>IFERROR(Inv_SY_B!X408/Inv_SY_B!$CU377-1,"")</f>
        <v/>
      </c>
      <c r="Y377" s="173" t="str">
        <f>IFERROR(Inv_SY_B!Y408/Inv_SY_B!$CU377-1,"")</f>
        <v/>
      </c>
      <c r="Z377" s="173" t="str">
        <f>IFERROR(Inv_SY_B!Z408/Inv_SY_B!$CU377-1,"")</f>
        <v/>
      </c>
      <c r="AA377" s="173" t="str">
        <f>IFERROR(Inv_SY_B!AA408/Inv_SY_B!$CU377-1,"")</f>
        <v/>
      </c>
      <c r="AB377" s="173" t="str">
        <f>IFERROR(Inv_SY_B!AB408/Inv_SY_B!$CU377-1,"")</f>
        <v/>
      </c>
      <c r="AC377" s="173" t="str">
        <f>IFERROR(Inv_SY_B!AC408/Inv_SY_B!$CU377-1,"")</f>
        <v/>
      </c>
      <c r="AD377" s="173" t="str">
        <f>IFERROR(Inv_SY_B!AD408/Inv_SY_B!$CU377-1,"")</f>
        <v/>
      </c>
      <c r="AE377" s="173" t="str">
        <f>IFERROR(Inv_SY_B!AE408/Inv_SY_B!$CU377-1,"")</f>
        <v/>
      </c>
      <c r="AF377" s="173" t="str">
        <f>IFERROR(Inv_SY_B!AF408/Inv_SY_B!$CU377-1,"")</f>
        <v/>
      </c>
      <c r="AG377" s="173" t="str">
        <f>IFERROR(Inv_SY_B!AG408/Inv_SY_B!$CU377-1,"")</f>
        <v/>
      </c>
      <c r="AH377" s="173" t="str">
        <f>IFERROR(Inv_SY_B!AH408/Inv_SY_B!$CU377-1,"")</f>
        <v/>
      </c>
      <c r="AI377" s="173" t="str">
        <f>IFERROR(Inv_SY_B!AI408/Inv_SY_B!$CU377-1,"")</f>
        <v/>
      </c>
      <c r="AJ377" s="173" t="str">
        <f>IFERROR(Inv_SY_B!AJ408/Inv_SY_B!$CU377-1,"")</f>
        <v/>
      </c>
      <c r="AK377" s="173" t="str">
        <f>IFERROR(Inv_SY_B!AK408/Inv_SY_B!$CU377-1,"")</f>
        <v/>
      </c>
      <c r="AL377" s="173" t="str">
        <f>IFERROR(Inv_SY_B!AL408/Inv_SY_B!$CU377-1,"")</f>
        <v/>
      </c>
      <c r="AM377" s="173" t="str">
        <f>IFERROR(Inv_SY_B!AM408/Inv_SY_B!$CU377-1,"")</f>
        <v/>
      </c>
      <c r="AN377" s="173" t="str">
        <f>IFERROR(Inv_SY_B!AN408/Inv_SY_B!$CU377-1,"")</f>
        <v/>
      </c>
      <c r="AO377" s="173" t="str">
        <f>IFERROR(Inv_SY_B!AO408/Inv_SY_B!$CU377-1,"")</f>
        <v/>
      </c>
      <c r="AP377" s="173" t="str">
        <f>IFERROR(Inv_SY_B!AP408/Inv_SY_B!$CU377-1,"")</f>
        <v/>
      </c>
      <c r="AQ377" s="173" t="str">
        <f>IFERROR(Inv_SY_B!AQ408/Inv_SY_B!$CU377-1,"")</f>
        <v/>
      </c>
      <c r="AR377" s="173" t="str">
        <f>IFERROR(Inv_SY_B!AR408/Inv_SY_B!$CU377-1,"")</f>
        <v/>
      </c>
      <c r="AS377" s="173" t="str">
        <f>IFERROR(Inv_SY_B!AS408/Inv_SY_B!$CU377-1,"")</f>
        <v/>
      </c>
      <c r="AT377" s="173" t="str">
        <f>IFERROR(Inv_SY_B!AT408/Inv_SY_B!$CU377-1,"")</f>
        <v/>
      </c>
      <c r="AU377" s="173" t="str">
        <f>IFERROR(Inv_SY_B!AU408/Inv_SY_B!$CU377-1,"")</f>
        <v/>
      </c>
      <c r="AV377" s="173" t="str">
        <f>IFERROR(Inv_SY_B!AV408/Inv_SY_B!$CU377-1,"")</f>
        <v/>
      </c>
      <c r="AW377" s="173" t="str">
        <f>IFERROR(Inv_SY_B!AW408/Inv_SY_B!$CU377-1,"")</f>
        <v/>
      </c>
      <c r="AX377" s="173" t="str">
        <f>IFERROR(Inv_SY_B!AX408/Inv_SY_B!$CU377-1,"")</f>
        <v/>
      </c>
      <c r="AY377" s="173" t="str">
        <f>IFERROR(Inv_SY_B!AY408/Inv_SY_B!$CU377-1,"")</f>
        <v/>
      </c>
      <c r="AZ377" s="173" t="str">
        <f>IFERROR(Inv_SY_B!AZ408/Inv_SY_B!$CU377-1,"")</f>
        <v/>
      </c>
      <c r="BA377" s="173" t="str">
        <f>IFERROR(Inv_SY_B!BA408/Inv_SY_B!$CU377-1,"")</f>
        <v/>
      </c>
      <c r="BB377" s="173" t="str">
        <f>IFERROR(Inv_SY_B!BB408/Inv_SY_B!$CU377-1,"")</f>
        <v/>
      </c>
      <c r="BC377" s="173" t="str">
        <f>IFERROR(Inv_SY_B!BC408/Inv_SY_B!$CU377-1,"")</f>
        <v/>
      </c>
      <c r="BD377" s="173" t="str">
        <f>IFERROR(Inv_SY_B!BD408/Inv_SY_B!$CU377-1,"")</f>
        <v/>
      </c>
      <c r="BE377" s="173" t="str">
        <f>IFERROR(Inv_SY_B!BE408/Inv_SY_B!$CU377-1,"")</f>
        <v/>
      </c>
      <c r="BF377" s="173" t="str">
        <f>IFERROR(Inv_SY_B!BF408/Inv_SY_B!$CU377-1,"")</f>
        <v/>
      </c>
      <c r="BG377" s="173" t="str">
        <f>IFERROR(Inv_SY_B!BG408/Inv_SY_B!$CU377-1,"")</f>
        <v/>
      </c>
      <c r="BH377" s="173" t="str">
        <f>IFERROR(Inv_SY_B!BH408/Inv_SY_B!$CU377-1,"")</f>
        <v/>
      </c>
      <c r="BI377" s="173" t="str">
        <f>IFERROR(Inv_SY_B!BI408/Inv_SY_B!$CU377-1,"")</f>
        <v/>
      </c>
      <c r="BJ377" s="173" t="str">
        <f>IFERROR(Inv_SY_B!BJ408/Inv_SY_B!$CU377-1,"")</f>
        <v/>
      </c>
      <c r="BK377" s="173" t="str">
        <f>IFERROR(Inv_SY_B!BK408/Inv_SY_B!$CU377-1,"")</f>
        <v/>
      </c>
      <c r="BL377" s="173" t="str">
        <f>IFERROR(Inv_SY_B!BL408/Inv_SY_B!$CU377-1,"")</f>
        <v/>
      </c>
      <c r="BM377" s="173" t="str">
        <f>IFERROR(Inv_SY_B!BM408/Inv_SY_B!$CU377-1,"")</f>
        <v/>
      </c>
      <c r="BN377" s="173" t="str">
        <f>IFERROR(Inv_SY_B!BN408/Inv_SY_B!$CU377-1,"")</f>
        <v/>
      </c>
      <c r="BO377" s="173" t="str">
        <f>IFERROR(Inv_SY_B!BO408/Inv_SY_B!$CU377-1,"")</f>
        <v/>
      </c>
      <c r="BP377" s="173" t="str">
        <f>IFERROR(Inv_SY_B!BP408/Inv_SY_B!$CU377-1,"")</f>
        <v/>
      </c>
      <c r="BQ377" s="173" t="str">
        <f>IFERROR(Inv_SY_B!BQ408/Inv_SY_B!$CU377-1,"")</f>
        <v/>
      </c>
      <c r="BR377" s="173" t="str">
        <f>IFERROR(Inv_SY_B!BR408/Inv_SY_B!$CU377-1,"")</f>
        <v/>
      </c>
      <c r="BS377" s="173" t="str">
        <f>IFERROR(Inv_SY_B!BS408/Inv_SY_B!$CU377-1,"")</f>
        <v/>
      </c>
      <c r="BT377" s="173" t="str">
        <f>IFERROR(Inv_SY_B!BT408/Inv_SY_B!$CU377-1,"")</f>
        <v/>
      </c>
      <c r="BU377" s="173" t="str">
        <f>IFERROR(Inv_SY_B!BU408/Inv_SY_B!$CU377-1,"")</f>
        <v/>
      </c>
      <c r="BV377" s="173" t="str">
        <f>IFERROR(Inv_SY_B!BV408/Inv_SY_B!$CU377-1,"")</f>
        <v/>
      </c>
      <c r="BW377" s="173" t="str">
        <f>IFERROR(Inv_SY_B!BW408/Inv_SY_B!$CU377-1,"")</f>
        <v/>
      </c>
      <c r="BX377" s="173" t="str">
        <f>IFERROR(Inv_SY_B!BX408/Inv_SY_B!$CU377-1,"")</f>
        <v/>
      </c>
      <c r="BY377" s="173" t="str">
        <f>IFERROR(Inv_SY_B!BY408/Inv_SY_B!$CU377-1,"")</f>
        <v/>
      </c>
      <c r="BZ377" s="173" t="str">
        <f>IFERROR(Inv_SY_B!BZ408/Inv_SY_B!$CU377-1,"")</f>
        <v/>
      </c>
      <c r="CA377" s="173" t="str">
        <f>IFERROR(Inv_SY_B!CA408/Inv_SY_B!$CU377-1,"")</f>
        <v/>
      </c>
      <c r="CB377" s="173" t="str">
        <f>IFERROR(Inv_SY_B!CB408/Inv_SY_B!$CU377-1,"")</f>
        <v/>
      </c>
      <c r="CC377" s="173" t="str">
        <f>IFERROR(Inv_SY_B!CC408/Inv_SY_B!$CU377-1,"")</f>
        <v/>
      </c>
      <c r="CD377" s="173" t="str">
        <f>IFERROR(Inv_SY_B!CD408/Inv_SY_B!$CU377-1,"")</f>
        <v/>
      </c>
      <c r="CE377" s="173" t="str">
        <f>IFERROR(Inv_SY_B!CE408/Inv_SY_B!$CU377-1,"")</f>
        <v/>
      </c>
      <c r="CF377" s="173" t="str">
        <f>IFERROR(Inv_SY_B!CF408/Inv_SY_B!$CU377-1,"")</f>
        <v/>
      </c>
      <c r="CG377" s="173" t="str">
        <f>IFERROR(Inv_SY_B!CG408/Inv_SY_B!$CU377-1,"")</f>
        <v/>
      </c>
      <c r="CH377" s="173" t="str">
        <f>IFERROR(Inv_SY_B!CH408/Inv_SY_B!$CU377-1,"")</f>
        <v/>
      </c>
      <c r="CI377" s="173" t="str">
        <f>IFERROR(Inv_SY_B!CI408/Inv_SY_B!$CU377-1,"")</f>
        <v/>
      </c>
      <c r="CJ377" s="173" t="str">
        <f>IFERROR(Inv_SY_B!CJ408/Inv_SY_B!$CU377-1,"")</f>
        <v/>
      </c>
      <c r="CK377" s="173" t="str">
        <f>IFERROR(Inv_SY_B!CK408/Inv_SY_B!$CU377-1,"")</f>
        <v/>
      </c>
      <c r="CL377" s="173" t="str">
        <f>IFERROR(Inv_SY_B!CL408/Inv_SY_B!$CU377-1,"")</f>
        <v/>
      </c>
      <c r="CM377" s="173" t="str">
        <f>IFERROR(Inv_SY_B!CM408/Inv_SY_B!$CU377-1,"")</f>
        <v/>
      </c>
      <c r="CN377" s="173" t="str">
        <f>IFERROR(Inv_SY_B!CN408/Inv_SY_B!$CU377-1,"")</f>
        <v/>
      </c>
      <c r="CO377" s="173" t="str">
        <f>IFERROR(Inv_SY_B!CO408/Inv_SY_B!$CU377-1,"")</f>
        <v/>
      </c>
      <c r="CP377" s="173" t="str">
        <f>IFERROR(Inv_SY_B!CP408/Inv_SY_B!$CU377-1,"")</f>
        <v/>
      </c>
      <c r="CQ377" s="173" t="str">
        <f>IFERROR(Inv_SY_B!CQ408/Inv_SY_B!$CU377-1,"")</f>
        <v/>
      </c>
      <c r="CR377" s="173" t="str">
        <f>IFERROR(Inv_SY_B!CR408/Inv_SY_B!$CU377-1,"")</f>
        <v/>
      </c>
      <c r="CS377" s="173" t="str">
        <f>IFERROR(Inv_SY_B!CS408/Inv_SY_B!$CU377-1,"")</f>
        <v/>
      </c>
      <c r="CT377" s="173" t="str">
        <f>IFERROR(Inv_SY_B!CT408/Inv_SY_B!$CU377-1,"")</f>
        <v/>
      </c>
      <c r="CU377" s="173"/>
      <c r="CV377" s="173"/>
      <c r="CW377" s="173"/>
      <c r="CX377" s="173"/>
    </row>
    <row r="378" spans="2:102">
      <c r="B378" s="164">
        <f t="shared" si="6"/>
        <v>46070</v>
      </c>
      <c r="C378" s="173" t="str">
        <f>IFERROR(Inv_SY_B!C409/Inv_SY_B!$CU378-1,"")</f>
        <v/>
      </c>
      <c r="D378" s="173" t="str">
        <f>IFERROR(Inv_SY_B!D409/Inv_SY_B!$CU378-1,"")</f>
        <v/>
      </c>
      <c r="E378" s="173" t="str">
        <f>IFERROR(Inv_SY_B!E409/Inv_SY_B!$CU378-1,"")</f>
        <v/>
      </c>
      <c r="F378" s="173" t="str">
        <f>IFERROR(Inv_SY_B!F409/Inv_SY_B!$CU378-1,"")</f>
        <v/>
      </c>
      <c r="G378" s="173" t="str">
        <f>IFERROR(Inv_SY_B!G409/Inv_SY_B!$CU378-1,"")</f>
        <v/>
      </c>
      <c r="H378" s="173" t="str">
        <f>IFERROR(Inv_SY_B!H409/Inv_SY_B!$CU378-1,"")</f>
        <v/>
      </c>
      <c r="I378" s="173" t="str">
        <f>IFERROR(Inv_SY_B!I409/Inv_SY_B!$CU378-1,"")</f>
        <v/>
      </c>
      <c r="J378" s="173" t="str">
        <f>IFERROR(Inv_SY_B!J409/Inv_SY_B!$CU378-1,"")</f>
        <v/>
      </c>
      <c r="K378" s="173" t="str">
        <f>IFERROR(Inv_SY_B!K409/Inv_SY_B!$CU378-1,"")</f>
        <v/>
      </c>
      <c r="L378" s="173" t="str">
        <f>IFERROR(Inv_SY_B!L409/Inv_SY_B!$CU378-1,"")</f>
        <v/>
      </c>
      <c r="M378" s="173" t="str">
        <f>IFERROR(Inv_SY_B!M409/Inv_SY_B!$CU378-1,"")</f>
        <v/>
      </c>
      <c r="N378" s="173" t="str">
        <f>IFERROR(Inv_SY_B!N409/Inv_SY_B!$CU378-1,"")</f>
        <v/>
      </c>
      <c r="O378" s="173" t="str">
        <f>IFERROR(Inv_SY_B!O409/Inv_SY_B!$CU378-1,"")</f>
        <v/>
      </c>
      <c r="P378" s="173" t="str">
        <f>IFERROR(Inv_SY_B!P409/Inv_SY_B!$CU378-1,"")</f>
        <v/>
      </c>
      <c r="Q378" s="173" t="str">
        <f>IFERROR(Inv_SY_B!Q409/Inv_SY_B!$CU378-1,"")</f>
        <v/>
      </c>
      <c r="R378" s="173" t="str">
        <f>IFERROR(Inv_SY_B!R409/Inv_SY_B!$CU378-1,"")</f>
        <v/>
      </c>
      <c r="S378" s="173" t="str">
        <f>IFERROR(Inv_SY_B!S409/Inv_SY_B!$CU378-1,"")</f>
        <v/>
      </c>
      <c r="T378" s="173" t="str">
        <f>IFERROR(Inv_SY_B!T409/Inv_SY_B!$CU378-1,"")</f>
        <v/>
      </c>
      <c r="U378" s="173" t="str">
        <f>IFERROR(Inv_SY_B!U409/Inv_SY_B!$CU378-1,"")</f>
        <v/>
      </c>
      <c r="V378" s="173" t="str">
        <f>IFERROR(Inv_SY_B!V409/Inv_SY_B!$CU378-1,"")</f>
        <v/>
      </c>
      <c r="W378" s="173" t="str">
        <f>IFERROR(Inv_SY_B!W409/Inv_SY_B!$CU378-1,"")</f>
        <v/>
      </c>
      <c r="X378" s="173" t="str">
        <f>IFERROR(Inv_SY_B!X409/Inv_SY_B!$CU378-1,"")</f>
        <v/>
      </c>
      <c r="Y378" s="173" t="str">
        <f>IFERROR(Inv_SY_B!Y409/Inv_SY_B!$CU378-1,"")</f>
        <v/>
      </c>
      <c r="Z378" s="173" t="str">
        <f>IFERROR(Inv_SY_B!Z409/Inv_SY_B!$CU378-1,"")</f>
        <v/>
      </c>
      <c r="AA378" s="173" t="str">
        <f>IFERROR(Inv_SY_B!AA409/Inv_SY_B!$CU378-1,"")</f>
        <v/>
      </c>
      <c r="AB378" s="173" t="str">
        <f>IFERROR(Inv_SY_B!AB409/Inv_SY_B!$CU378-1,"")</f>
        <v/>
      </c>
      <c r="AC378" s="173" t="str">
        <f>IFERROR(Inv_SY_B!AC409/Inv_SY_B!$CU378-1,"")</f>
        <v/>
      </c>
      <c r="AD378" s="173" t="str">
        <f>IFERROR(Inv_SY_B!AD409/Inv_SY_B!$CU378-1,"")</f>
        <v/>
      </c>
      <c r="AE378" s="173" t="str">
        <f>IFERROR(Inv_SY_B!AE409/Inv_SY_B!$CU378-1,"")</f>
        <v/>
      </c>
      <c r="AF378" s="173" t="str">
        <f>IFERROR(Inv_SY_B!AF409/Inv_SY_B!$CU378-1,"")</f>
        <v/>
      </c>
      <c r="AG378" s="173" t="str">
        <f>IFERROR(Inv_SY_B!AG409/Inv_SY_B!$CU378-1,"")</f>
        <v/>
      </c>
      <c r="AH378" s="173" t="str">
        <f>IFERROR(Inv_SY_B!AH409/Inv_SY_B!$CU378-1,"")</f>
        <v/>
      </c>
      <c r="AI378" s="173" t="str">
        <f>IFERROR(Inv_SY_B!AI409/Inv_SY_B!$CU378-1,"")</f>
        <v/>
      </c>
      <c r="AJ378" s="173" t="str">
        <f>IFERROR(Inv_SY_B!AJ409/Inv_SY_B!$CU378-1,"")</f>
        <v/>
      </c>
      <c r="AK378" s="173" t="str">
        <f>IFERROR(Inv_SY_B!AK409/Inv_SY_B!$CU378-1,"")</f>
        <v/>
      </c>
      <c r="AL378" s="173" t="str">
        <f>IFERROR(Inv_SY_B!AL409/Inv_SY_B!$CU378-1,"")</f>
        <v/>
      </c>
      <c r="AM378" s="173" t="str">
        <f>IFERROR(Inv_SY_B!AM409/Inv_SY_B!$CU378-1,"")</f>
        <v/>
      </c>
      <c r="AN378" s="173" t="str">
        <f>IFERROR(Inv_SY_B!AN409/Inv_SY_B!$CU378-1,"")</f>
        <v/>
      </c>
      <c r="AO378" s="173" t="str">
        <f>IFERROR(Inv_SY_B!AO409/Inv_SY_B!$CU378-1,"")</f>
        <v/>
      </c>
      <c r="AP378" s="173" t="str">
        <f>IFERROR(Inv_SY_B!AP409/Inv_SY_B!$CU378-1,"")</f>
        <v/>
      </c>
      <c r="AQ378" s="173" t="str">
        <f>IFERROR(Inv_SY_B!AQ409/Inv_SY_B!$CU378-1,"")</f>
        <v/>
      </c>
      <c r="AR378" s="173" t="str">
        <f>IFERROR(Inv_SY_B!AR409/Inv_SY_B!$CU378-1,"")</f>
        <v/>
      </c>
      <c r="AS378" s="173" t="str">
        <f>IFERROR(Inv_SY_B!AS409/Inv_SY_B!$CU378-1,"")</f>
        <v/>
      </c>
      <c r="AT378" s="173" t="str">
        <f>IFERROR(Inv_SY_B!AT409/Inv_SY_B!$CU378-1,"")</f>
        <v/>
      </c>
      <c r="AU378" s="173" t="str">
        <f>IFERROR(Inv_SY_B!AU409/Inv_SY_B!$CU378-1,"")</f>
        <v/>
      </c>
      <c r="AV378" s="173" t="str">
        <f>IFERROR(Inv_SY_B!AV409/Inv_SY_B!$CU378-1,"")</f>
        <v/>
      </c>
      <c r="AW378" s="173" t="str">
        <f>IFERROR(Inv_SY_B!AW409/Inv_SY_B!$CU378-1,"")</f>
        <v/>
      </c>
      <c r="AX378" s="173" t="str">
        <f>IFERROR(Inv_SY_B!AX409/Inv_SY_B!$CU378-1,"")</f>
        <v/>
      </c>
      <c r="AY378" s="173" t="str">
        <f>IFERROR(Inv_SY_B!AY409/Inv_SY_B!$CU378-1,"")</f>
        <v/>
      </c>
      <c r="AZ378" s="173" t="str">
        <f>IFERROR(Inv_SY_B!AZ409/Inv_SY_B!$CU378-1,"")</f>
        <v/>
      </c>
      <c r="BA378" s="173" t="str">
        <f>IFERROR(Inv_SY_B!BA409/Inv_SY_B!$CU378-1,"")</f>
        <v/>
      </c>
      <c r="BB378" s="173" t="str">
        <f>IFERROR(Inv_SY_B!BB409/Inv_SY_B!$CU378-1,"")</f>
        <v/>
      </c>
      <c r="BC378" s="173" t="str">
        <f>IFERROR(Inv_SY_B!BC409/Inv_SY_B!$CU378-1,"")</f>
        <v/>
      </c>
      <c r="BD378" s="173" t="str">
        <f>IFERROR(Inv_SY_B!BD409/Inv_SY_B!$CU378-1,"")</f>
        <v/>
      </c>
      <c r="BE378" s="173" t="str">
        <f>IFERROR(Inv_SY_B!BE409/Inv_SY_B!$CU378-1,"")</f>
        <v/>
      </c>
      <c r="BF378" s="173" t="str">
        <f>IFERROR(Inv_SY_B!BF409/Inv_SY_B!$CU378-1,"")</f>
        <v/>
      </c>
      <c r="BG378" s="173" t="str">
        <f>IFERROR(Inv_SY_B!BG409/Inv_SY_B!$CU378-1,"")</f>
        <v/>
      </c>
      <c r="BH378" s="173" t="str">
        <f>IFERROR(Inv_SY_B!BH409/Inv_SY_B!$CU378-1,"")</f>
        <v/>
      </c>
      <c r="BI378" s="173" t="str">
        <f>IFERROR(Inv_SY_B!BI409/Inv_SY_B!$CU378-1,"")</f>
        <v/>
      </c>
      <c r="BJ378" s="173" t="str">
        <f>IFERROR(Inv_SY_B!BJ409/Inv_SY_B!$CU378-1,"")</f>
        <v/>
      </c>
      <c r="BK378" s="173" t="str">
        <f>IFERROR(Inv_SY_B!BK409/Inv_SY_B!$CU378-1,"")</f>
        <v/>
      </c>
      <c r="BL378" s="173" t="str">
        <f>IFERROR(Inv_SY_B!BL409/Inv_SY_B!$CU378-1,"")</f>
        <v/>
      </c>
      <c r="BM378" s="173" t="str">
        <f>IFERROR(Inv_SY_B!BM409/Inv_SY_B!$CU378-1,"")</f>
        <v/>
      </c>
      <c r="BN378" s="173" t="str">
        <f>IFERROR(Inv_SY_B!BN409/Inv_SY_B!$CU378-1,"")</f>
        <v/>
      </c>
      <c r="BO378" s="173" t="str">
        <f>IFERROR(Inv_SY_B!BO409/Inv_SY_B!$CU378-1,"")</f>
        <v/>
      </c>
      <c r="BP378" s="173" t="str">
        <f>IFERROR(Inv_SY_B!BP409/Inv_SY_B!$CU378-1,"")</f>
        <v/>
      </c>
      <c r="BQ378" s="173" t="str">
        <f>IFERROR(Inv_SY_B!BQ409/Inv_SY_B!$CU378-1,"")</f>
        <v/>
      </c>
      <c r="BR378" s="173" t="str">
        <f>IFERROR(Inv_SY_B!BR409/Inv_SY_B!$CU378-1,"")</f>
        <v/>
      </c>
      <c r="BS378" s="173" t="str">
        <f>IFERROR(Inv_SY_B!BS409/Inv_SY_B!$CU378-1,"")</f>
        <v/>
      </c>
      <c r="BT378" s="173" t="str">
        <f>IFERROR(Inv_SY_B!BT409/Inv_SY_B!$CU378-1,"")</f>
        <v/>
      </c>
      <c r="BU378" s="173" t="str">
        <f>IFERROR(Inv_SY_B!BU409/Inv_SY_B!$CU378-1,"")</f>
        <v/>
      </c>
      <c r="BV378" s="173" t="str">
        <f>IFERROR(Inv_SY_B!BV409/Inv_SY_B!$CU378-1,"")</f>
        <v/>
      </c>
      <c r="BW378" s="173" t="str">
        <f>IFERROR(Inv_SY_B!BW409/Inv_SY_B!$CU378-1,"")</f>
        <v/>
      </c>
      <c r="BX378" s="173" t="str">
        <f>IFERROR(Inv_SY_B!BX409/Inv_SY_B!$CU378-1,"")</f>
        <v/>
      </c>
      <c r="BY378" s="173" t="str">
        <f>IFERROR(Inv_SY_B!BY409/Inv_SY_B!$CU378-1,"")</f>
        <v/>
      </c>
      <c r="BZ378" s="173" t="str">
        <f>IFERROR(Inv_SY_B!BZ409/Inv_SY_B!$CU378-1,"")</f>
        <v/>
      </c>
      <c r="CA378" s="173" t="str">
        <f>IFERROR(Inv_SY_B!CA409/Inv_SY_B!$CU378-1,"")</f>
        <v/>
      </c>
      <c r="CB378" s="173" t="str">
        <f>IFERROR(Inv_SY_B!CB409/Inv_SY_B!$CU378-1,"")</f>
        <v/>
      </c>
      <c r="CC378" s="173" t="str">
        <f>IFERROR(Inv_SY_B!CC409/Inv_SY_B!$CU378-1,"")</f>
        <v/>
      </c>
      <c r="CD378" s="173" t="str">
        <f>IFERROR(Inv_SY_B!CD409/Inv_SY_B!$CU378-1,"")</f>
        <v/>
      </c>
      <c r="CE378" s="173" t="str">
        <f>IFERROR(Inv_SY_B!CE409/Inv_SY_B!$CU378-1,"")</f>
        <v/>
      </c>
      <c r="CF378" s="173" t="str">
        <f>IFERROR(Inv_SY_B!CF409/Inv_SY_B!$CU378-1,"")</f>
        <v/>
      </c>
      <c r="CG378" s="173" t="str">
        <f>IFERROR(Inv_SY_B!CG409/Inv_SY_B!$CU378-1,"")</f>
        <v/>
      </c>
      <c r="CH378" s="173" t="str">
        <f>IFERROR(Inv_SY_B!CH409/Inv_SY_B!$CU378-1,"")</f>
        <v/>
      </c>
      <c r="CI378" s="173" t="str">
        <f>IFERROR(Inv_SY_B!CI409/Inv_SY_B!$CU378-1,"")</f>
        <v/>
      </c>
      <c r="CJ378" s="173" t="str">
        <f>IFERROR(Inv_SY_B!CJ409/Inv_SY_B!$CU378-1,"")</f>
        <v/>
      </c>
      <c r="CK378" s="173" t="str">
        <f>IFERROR(Inv_SY_B!CK409/Inv_SY_B!$CU378-1,"")</f>
        <v/>
      </c>
      <c r="CL378" s="173" t="str">
        <f>IFERROR(Inv_SY_B!CL409/Inv_SY_B!$CU378-1,"")</f>
        <v/>
      </c>
      <c r="CM378" s="173" t="str">
        <f>IFERROR(Inv_SY_B!CM409/Inv_SY_B!$CU378-1,"")</f>
        <v/>
      </c>
      <c r="CN378" s="173" t="str">
        <f>IFERROR(Inv_SY_B!CN409/Inv_SY_B!$CU378-1,"")</f>
        <v/>
      </c>
      <c r="CO378" s="173" t="str">
        <f>IFERROR(Inv_SY_B!CO409/Inv_SY_B!$CU378-1,"")</f>
        <v/>
      </c>
      <c r="CP378" s="173" t="str">
        <f>IFERROR(Inv_SY_B!CP409/Inv_SY_B!$CU378-1,"")</f>
        <v/>
      </c>
      <c r="CQ378" s="173" t="str">
        <f>IFERROR(Inv_SY_B!CQ409/Inv_SY_B!$CU378-1,"")</f>
        <v/>
      </c>
      <c r="CR378" s="173" t="str">
        <f>IFERROR(Inv_SY_B!CR409/Inv_SY_B!$CU378-1,"")</f>
        <v/>
      </c>
      <c r="CS378" s="173" t="str">
        <f>IFERROR(Inv_SY_B!CS409/Inv_SY_B!$CU378-1,"")</f>
        <v/>
      </c>
      <c r="CT378" s="173" t="str">
        <f>IFERROR(Inv_SY_B!CT409/Inv_SY_B!$CU378-1,"")</f>
        <v/>
      </c>
      <c r="CU378" s="173"/>
      <c r="CV378" s="173"/>
      <c r="CW378" s="173"/>
      <c r="CX378" s="173"/>
    </row>
    <row r="379" spans="2:102">
      <c r="B379" s="164">
        <f t="shared" si="6"/>
        <v>46071</v>
      </c>
      <c r="C379" s="173" t="str">
        <f>IFERROR(Inv_SY_B!C410/Inv_SY_B!$CU379-1,"")</f>
        <v/>
      </c>
      <c r="D379" s="173" t="str">
        <f>IFERROR(Inv_SY_B!D410/Inv_SY_B!$CU379-1,"")</f>
        <v/>
      </c>
      <c r="E379" s="173" t="str">
        <f>IFERROR(Inv_SY_B!E410/Inv_SY_B!$CU379-1,"")</f>
        <v/>
      </c>
      <c r="F379" s="173" t="str">
        <f>IFERROR(Inv_SY_B!F410/Inv_SY_B!$CU379-1,"")</f>
        <v/>
      </c>
      <c r="G379" s="173" t="str">
        <f>IFERROR(Inv_SY_B!G410/Inv_SY_B!$CU379-1,"")</f>
        <v/>
      </c>
      <c r="H379" s="173" t="str">
        <f>IFERROR(Inv_SY_B!H410/Inv_SY_B!$CU379-1,"")</f>
        <v/>
      </c>
      <c r="I379" s="173" t="str">
        <f>IFERROR(Inv_SY_B!I410/Inv_SY_B!$CU379-1,"")</f>
        <v/>
      </c>
      <c r="J379" s="173" t="str">
        <f>IFERROR(Inv_SY_B!J410/Inv_SY_B!$CU379-1,"")</f>
        <v/>
      </c>
      <c r="K379" s="173" t="str">
        <f>IFERROR(Inv_SY_B!K410/Inv_SY_B!$CU379-1,"")</f>
        <v/>
      </c>
      <c r="L379" s="173" t="str">
        <f>IFERROR(Inv_SY_B!L410/Inv_SY_B!$CU379-1,"")</f>
        <v/>
      </c>
      <c r="M379" s="173" t="str">
        <f>IFERROR(Inv_SY_B!M410/Inv_SY_B!$CU379-1,"")</f>
        <v/>
      </c>
      <c r="N379" s="173" t="str">
        <f>IFERROR(Inv_SY_B!N410/Inv_SY_B!$CU379-1,"")</f>
        <v/>
      </c>
      <c r="O379" s="173" t="str">
        <f>IFERROR(Inv_SY_B!O410/Inv_SY_B!$CU379-1,"")</f>
        <v/>
      </c>
      <c r="P379" s="173" t="str">
        <f>IFERROR(Inv_SY_B!P410/Inv_SY_B!$CU379-1,"")</f>
        <v/>
      </c>
      <c r="Q379" s="173" t="str">
        <f>IFERROR(Inv_SY_B!Q410/Inv_SY_B!$CU379-1,"")</f>
        <v/>
      </c>
      <c r="R379" s="173" t="str">
        <f>IFERROR(Inv_SY_B!R410/Inv_SY_B!$CU379-1,"")</f>
        <v/>
      </c>
      <c r="S379" s="173" t="str">
        <f>IFERROR(Inv_SY_B!S410/Inv_SY_B!$CU379-1,"")</f>
        <v/>
      </c>
      <c r="T379" s="173" t="str">
        <f>IFERROR(Inv_SY_B!T410/Inv_SY_B!$CU379-1,"")</f>
        <v/>
      </c>
      <c r="U379" s="173" t="str">
        <f>IFERROR(Inv_SY_B!U410/Inv_SY_B!$CU379-1,"")</f>
        <v/>
      </c>
      <c r="V379" s="173" t="str">
        <f>IFERROR(Inv_SY_B!V410/Inv_SY_B!$CU379-1,"")</f>
        <v/>
      </c>
      <c r="W379" s="173" t="str">
        <f>IFERROR(Inv_SY_B!W410/Inv_SY_B!$CU379-1,"")</f>
        <v/>
      </c>
      <c r="X379" s="173" t="str">
        <f>IFERROR(Inv_SY_B!X410/Inv_SY_B!$CU379-1,"")</f>
        <v/>
      </c>
      <c r="Y379" s="173" t="str">
        <f>IFERROR(Inv_SY_B!Y410/Inv_SY_B!$CU379-1,"")</f>
        <v/>
      </c>
      <c r="Z379" s="173" t="str">
        <f>IFERROR(Inv_SY_B!Z410/Inv_SY_B!$CU379-1,"")</f>
        <v/>
      </c>
      <c r="AA379" s="173" t="str">
        <f>IFERROR(Inv_SY_B!AA410/Inv_SY_B!$CU379-1,"")</f>
        <v/>
      </c>
      <c r="AB379" s="173" t="str">
        <f>IFERROR(Inv_SY_B!AB410/Inv_SY_B!$CU379-1,"")</f>
        <v/>
      </c>
      <c r="AC379" s="173" t="str">
        <f>IFERROR(Inv_SY_B!AC410/Inv_SY_B!$CU379-1,"")</f>
        <v/>
      </c>
      <c r="AD379" s="173" t="str">
        <f>IFERROR(Inv_SY_B!AD410/Inv_SY_B!$CU379-1,"")</f>
        <v/>
      </c>
      <c r="AE379" s="173" t="str">
        <f>IFERROR(Inv_SY_B!AE410/Inv_SY_B!$CU379-1,"")</f>
        <v/>
      </c>
      <c r="AF379" s="173" t="str">
        <f>IFERROR(Inv_SY_B!AF410/Inv_SY_B!$CU379-1,"")</f>
        <v/>
      </c>
      <c r="AG379" s="173" t="str">
        <f>IFERROR(Inv_SY_B!AG410/Inv_SY_B!$CU379-1,"")</f>
        <v/>
      </c>
      <c r="AH379" s="173" t="str">
        <f>IFERROR(Inv_SY_B!AH410/Inv_SY_B!$CU379-1,"")</f>
        <v/>
      </c>
      <c r="AI379" s="173" t="str">
        <f>IFERROR(Inv_SY_B!AI410/Inv_SY_B!$CU379-1,"")</f>
        <v/>
      </c>
      <c r="AJ379" s="173" t="str">
        <f>IFERROR(Inv_SY_B!AJ410/Inv_SY_B!$CU379-1,"")</f>
        <v/>
      </c>
      <c r="AK379" s="173" t="str">
        <f>IFERROR(Inv_SY_B!AK410/Inv_SY_B!$CU379-1,"")</f>
        <v/>
      </c>
      <c r="AL379" s="173" t="str">
        <f>IFERROR(Inv_SY_B!AL410/Inv_SY_B!$CU379-1,"")</f>
        <v/>
      </c>
      <c r="AM379" s="173" t="str">
        <f>IFERROR(Inv_SY_B!AM410/Inv_SY_B!$CU379-1,"")</f>
        <v/>
      </c>
      <c r="AN379" s="173" t="str">
        <f>IFERROR(Inv_SY_B!AN410/Inv_SY_B!$CU379-1,"")</f>
        <v/>
      </c>
      <c r="AO379" s="173" t="str">
        <f>IFERROR(Inv_SY_B!AO410/Inv_SY_B!$CU379-1,"")</f>
        <v/>
      </c>
      <c r="AP379" s="173" t="str">
        <f>IFERROR(Inv_SY_B!AP410/Inv_SY_B!$CU379-1,"")</f>
        <v/>
      </c>
      <c r="AQ379" s="173" t="str">
        <f>IFERROR(Inv_SY_B!AQ410/Inv_SY_B!$CU379-1,"")</f>
        <v/>
      </c>
      <c r="AR379" s="173" t="str">
        <f>IFERROR(Inv_SY_B!AR410/Inv_SY_B!$CU379-1,"")</f>
        <v/>
      </c>
      <c r="AS379" s="173" t="str">
        <f>IFERROR(Inv_SY_B!AS410/Inv_SY_B!$CU379-1,"")</f>
        <v/>
      </c>
      <c r="AT379" s="173" t="str">
        <f>IFERROR(Inv_SY_B!AT410/Inv_SY_B!$CU379-1,"")</f>
        <v/>
      </c>
      <c r="AU379" s="173" t="str">
        <f>IFERROR(Inv_SY_B!AU410/Inv_SY_B!$CU379-1,"")</f>
        <v/>
      </c>
      <c r="AV379" s="173" t="str">
        <f>IFERROR(Inv_SY_B!AV410/Inv_SY_B!$CU379-1,"")</f>
        <v/>
      </c>
      <c r="AW379" s="173" t="str">
        <f>IFERROR(Inv_SY_B!AW410/Inv_SY_B!$CU379-1,"")</f>
        <v/>
      </c>
      <c r="AX379" s="173" t="str">
        <f>IFERROR(Inv_SY_B!AX410/Inv_SY_B!$CU379-1,"")</f>
        <v/>
      </c>
      <c r="AY379" s="173" t="str">
        <f>IFERROR(Inv_SY_B!AY410/Inv_SY_B!$CU379-1,"")</f>
        <v/>
      </c>
      <c r="AZ379" s="173" t="str">
        <f>IFERROR(Inv_SY_B!AZ410/Inv_SY_B!$CU379-1,"")</f>
        <v/>
      </c>
      <c r="BA379" s="173" t="str">
        <f>IFERROR(Inv_SY_B!BA410/Inv_SY_B!$CU379-1,"")</f>
        <v/>
      </c>
      <c r="BB379" s="173" t="str">
        <f>IFERROR(Inv_SY_B!BB410/Inv_SY_B!$CU379-1,"")</f>
        <v/>
      </c>
      <c r="BC379" s="173" t="str">
        <f>IFERROR(Inv_SY_B!BC410/Inv_SY_B!$CU379-1,"")</f>
        <v/>
      </c>
      <c r="BD379" s="173" t="str">
        <f>IFERROR(Inv_SY_B!BD410/Inv_SY_B!$CU379-1,"")</f>
        <v/>
      </c>
      <c r="BE379" s="173" t="str">
        <f>IFERROR(Inv_SY_B!BE410/Inv_SY_B!$CU379-1,"")</f>
        <v/>
      </c>
      <c r="BF379" s="173" t="str">
        <f>IFERROR(Inv_SY_B!BF410/Inv_SY_B!$CU379-1,"")</f>
        <v/>
      </c>
      <c r="BG379" s="173" t="str">
        <f>IFERROR(Inv_SY_B!BG410/Inv_SY_B!$CU379-1,"")</f>
        <v/>
      </c>
      <c r="BH379" s="173" t="str">
        <f>IFERROR(Inv_SY_B!BH410/Inv_SY_B!$CU379-1,"")</f>
        <v/>
      </c>
      <c r="BI379" s="173" t="str">
        <f>IFERROR(Inv_SY_B!BI410/Inv_SY_B!$CU379-1,"")</f>
        <v/>
      </c>
      <c r="BJ379" s="173" t="str">
        <f>IFERROR(Inv_SY_B!BJ410/Inv_SY_B!$CU379-1,"")</f>
        <v/>
      </c>
      <c r="BK379" s="173" t="str">
        <f>IFERROR(Inv_SY_B!BK410/Inv_SY_B!$CU379-1,"")</f>
        <v/>
      </c>
      <c r="BL379" s="173" t="str">
        <f>IFERROR(Inv_SY_B!BL410/Inv_SY_B!$CU379-1,"")</f>
        <v/>
      </c>
      <c r="BM379" s="173" t="str">
        <f>IFERROR(Inv_SY_B!BM410/Inv_SY_B!$CU379-1,"")</f>
        <v/>
      </c>
      <c r="BN379" s="173" t="str">
        <f>IFERROR(Inv_SY_B!BN410/Inv_SY_B!$CU379-1,"")</f>
        <v/>
      </c>
      <c r="BO379" s="173" t="str">
        <f>IFERROR(Inv_SY_B!BO410/Inv_SY_B!$CU379-1,"")</f>
        <v/>
      </c>
      <c r="BP379" s="173" t="str">
        <f>IFERROR(Inv_SY_B!BP410/Inv_SY_B!$CU379-1,"")</f>
        <v/>
      </c>
      <c r="BQ379" s="173" t="str">
        <f>IFERROR(Inv_SY_B!BQ410/Inv_SY_B!$CU379-1,"")</f>
        <v/>
      </c>
      <c r="BR379" s="173" t="str">
        <f>IFERROR(Inv_SY_B!BR410/Inv_SY_B!$CU379-1,"")</f>
        <v/>
      </c>
      <c r="BS379" s="173" t="str">
        <f>IFERROR(Inv_SY_B!BS410/Inv_SY_B!$CU379-1,"")</f>
        <v/>
      </c>
      <c r="BT379" s="173" t="str">
        <f>IFERROR(Inv_SY_B!BT410/Inv_SY_B!$CU379-1,"")</f>
        <v/>
      </c>
      <c r="BU379" s="173" t="str">
        <f>IFERROR(Inv_SY_B!BU410/Inv_SY_B!$CU379-1,"")</f>
        <v/>
      </c>
      <c r="BV379" s="173" t="str">
        <f>IFERROR(Inv_SY_B!BV410/Inv_SY_B!$CU379-1,"")</f>
        <v/>
      </c>
      <c r="BW379" s="173" t="str">
        <f>IFERROR(Inv_SY_B!BW410/Inv_SY_B!$CU379-1,"")</f>
        <v/>
      </c>
      <c r="BX379" s="173" t="str">
        <f>IFERROR(Inv_SY_B!BX410/Inv_SY_B!$CU379-1,"")</f>
        <v/>
      </c>
      <c r="BY379" s="173" t="str">
        <f>IFERROR(Inv_SY_B!BY410/Inv_SY_B!$CU379-1,"")</f>
        <v/>
      </c>
      <c r="BZ379" s="173" t="str">
        <f>IFERROR(Inv_SY_B!BZ410/Inv_SY_B!$CU379-1,"")</f>
        <v/>
      </c>
      <c r="CA379" s="173" t="str">
        <f>IFERROR(Inv_SY_B!CA410/Inv_SY_B!$CU379-1,"")</f>
        <v/>
      </c>
      <c r="CB379" s="173" t="str">
        <f>IFERROR(Inv_SY_B!CB410/Inv_SY_B!$CU379-1,"")</f>
        <v/>
      </c>
      <c r="CC379" s="173" t="str">
        <f>IFERROR(Inv_SY_B!CC410/Inv_SY_B!$CU379-1,"")</f>
        <v/>
      </c>
      <c r="CD379" s="173" t="str">
        <f>IFERROR(Inv_SY_B!CD410/Inv_SY_B!$CU379-1,"")</f>
        <v/>
      </c>
      <c r="CE379" s="173" t="str">
        <f>IFERROR(Inv_SY_B!CE410/Inv_SY_B!$CU379-1,"")</f>
        <v/>
      </c>
      <c r="CF379" s="173" t="str">
        <f>IFERROR(Inv_SY_B!CF410/Inv_SY_B!$CU379-1,"")</f>
        <v/>
      </c>
      <c r="CG379" s="173" t="str">
        <f>IFERROR(Inv_SY_B!CG410/Inv_SY_B!$CU379-1,"")</f>
        <v/>
      </c>
      <c r="CH379" s="173" t="str">
        <f>IFERROR(Inv_SY_B!CH410/Inv_SY_B!$CU379-1,"")</f>
        <v/>
      </c>
      <c r="CI379" s="173" t="str">
        <f>IFERROR(Inv_SY_B!CI410/Inv_SY_B!$CU379-1,"")</f>
        <v/>
      </c>
      <c r="CJ379" s="173" t="str">
        <f>IFERROR(Inv_SY_B!CJ410/Inv_SY_B!$CU379-1,"")</f>
        <v/>
      </c>
      <c r="CK379" s="173" t="str">
        <f>IFERROR(Inv_SY_B!CK410/Inv_SY_B!$CU379-1,"")</f>
        <v/>
      </c>
      <c r="CL379" s="173" t="str">
        <f>IFERROR(Inv_SY_B!CL410/Inv_SY_B!$CU379-1,"")</f>
        <v/>
      </c>
      <c r="CM379" s="173" t="str">
        <f>IFERROR(Inv_SY_B!CM410/Inv_SY_B!$CU379-1,"")</f>
        <v/>
      </c>
      <c r="CN379" s="173" t="str">
        <f>IFERROR(Inv_SY_B!CN410/Inv_SY_B!$CU379-1,"")</f>
        <v/>
      </c>
      <c r="CO379" s="173" t="str">
        <f>IFERROR(Inv_SY_B!CO410/Inv_SY_B!$CU379-1,"")</f>
        <v/>
      </c>
      <c r="CP379" s="173" t="str">
        <f>IFERROR(Inv_SY_B!CP410/Inv_SY_B!$CU379-1,"")</f>
        <v/>
      </c>
      <c r="CQ379" s="173" t="str">
        <f>IFERROR(Inv_SY_B!CQ410/Inv_SY_B!$CU379-1,"")</f>
        <v/>
      </c>
      <c r="CR379" s="173" t="str">
        <f>IFERROR(Inv_SY_B!CR410/Inv_SY_B!$CU379-1,"")</f>
        <v/>
      </c>
      <c r="CS379" s="173" t="str">
        <f>IFERROR(Inv_SY_B!CS410/Inv_SY_B!$CU379-1,"")</f>
        <v/>
      </c>
      <c r="CT379" s="173" t="str">
        <f>IFERROR(Inv_SY_B!CT410/Inv_SY_B!$CU379-1,"")</f>
        <v/>
      </c>
      <c r="CU379" s="173"/>
      <c r="CV379" s="173"/>
      <c r="CW379" s="173"/>
      <c r="CX379" s="173"/>
    </row>
    <row r="380" spans="2:102">
      <c r="B380" s="164">
        <f t="shared" si="6"/>
        <v>46072</v>
      </c>
      <c r="C380" s="173" t="str">
        <f>IFERROR(Inv_SY_B!C411/Inv_SY_B!$CU380-1,"")</f>
        <v/>
      </c>
      <c r="D380" s="173" t="str">
        <f>IFERROR(Inv_SY_B!D411/Inv_SY_B!$CU380-1,"")</f>
        <v/>
      </c>
      <c r="E380" s="173" t="str">
        <f>IFERROR(Inv_SY_B!E411/Inv_SY_B!$CU380-1,"")</f>
        <v/>
      </c>
      <c r="F380" s="173" t="str">
        <f>IFERROR(Inv_SY_B!F411/Inv_SY_B!$CU380-1,"")</f>
        <v/>
      </c>
      <c r="G380" s="173" t="str">
        <f>IFERROR(Inv_SY_B!G411/Inv_SY_B!$CU380-1,"")</f>
        <v/>
      </c>
      <c r="H380" s="173" t="str">
        <f>IFERROR(Inv_SY_B!H411/Inv_SY_B!$CU380-1,"")</f>
        <v/>
      </c>
      <c r="I380" s="173" t="str">
        <f>IFERROR(Inv_SY_B!I411/Inv_SY_B!$CU380-1,"")</f>
        <v/>
      </c>
      <c r="J380" s="173" t="str">
        <f>IFERROR(Inv_SY_B!J411/Inv_SY_B!$CU380-1,"")</f>
        <v/>
      </c>
      <c r="K380" s="173" t="str">
        <f>IFERROR(Inv_SY_B!K411/Inv_SY_B!$CU380-1,"")</f>
        <v/>
      </c>
      <c r="L380" s="173" t="str">
        <f>IFERROR(Inv_SY_B!L411/Inv_SY_B!$CU380-1,"")</f>
        <v/>
      </c>
      <c r="M380" s="173" t="str">
        <f>IFERROR(Inv_SY_B!M411/Inv_SY_B!$CU380-1,"")</f>
        <v/>
      </c>
      <c r="N380" s="173" t="str">
        <f>IFERROR(Inv_SY_B!N411/Inv_SY_B!$CU380-1,"")</f>
        <v/>
      </c>
      <c r="O380" s="173" t="str">
        <f>IFERROR(Inv_SY_B!O411/Inv_SY_B!$CU380-1,"")</f>
        <v/>
      </c>
      <c r="P380" s="173" t="str">
        <f>IFERROR(Inv_SY_B!P411/Inv_SY_B!$CU380-1,"")</f>
        <v/>
      </c>
      <c r="Q380" s="173" t="str">
        <f>IFERROR(Inv_SY_B!Q411/Inv_SY_B!$CU380-1,"")</f>
        <v/>
      </c>
      <c r="R380" s="173" t="str">
        <f>IFERROR(Inv_SY_B!R411/Inv_SY_B!$CU380-1,"")</f>
        <v/>
      </c>
      <c r="S380" s="173" t="str">
        <f>IFERROR(Inv_SY_B!S411/Inv_SY_B!$CU380-1,"")</f>
        <v/>
      </c>
      <c r="T380" s="173" t="str">
        <f>IFERROR(Inv_SY_B!T411/Inv_SY_B!$CU380-1,"")</f>
        <v/>
      </c>
      <c r="U380" s="173" t="str">
        <f>IFERROR(Inv_SY_B!U411/Inv_SY_B!$CU380-1,"")</f>
        <v/>
      </c>
      <c r="V380" s="173" t="str">
        <f>IFERROR(Inv_SY_B!V411/Inv_SY_B!$CU380-1,"")</f>
        <v/>
      </c>
      <c r="W380" s="173" t="str">
        <f>IFERROR(Inv_SY_B!W411/Inv_SY_B!$CU380-1,"")</f>
        <v/>
      </c>
      <c r="X380" s="173" t="str">
        <f>IFERROR(Inv_SY_B!X411/Inv_SY_B!$CU380-1,"")</f>
        <v/>
      </c>
      <c r="Y380" s="173" t="str">
        <f>IFERROR(Inv_SY_B!Y411/Inv_SY_B!$CU380-1,"")</f>
        <v/>
      </c>
      <c r="Z380" s="173" t="str">
        <f>IFERROR(Inv_SY_B!Z411/Inv_SY_B!$CU380-1,"")</f>
        <v/>
      </c>
      <c r="AA380" s="173" t="str">
        <f>IFERROR(Inv_SY_B!AA411/Inv_SY_B!$CU380-1,"")</f>
        <v/>
      </c>
      <c r="AB380" s="173" t="str">
        <f>IFERROR(Inv_SY_B!AB411/Inv_SY_B!$CU380-1,"")</f>
        <v/>
      </c>
      <c r="AC380" s="173" t="str">
        <f>IFERROR(Inv_SY_B!AC411/Inv_SY_B!$CU380-1,"")</f>
        <v/>
      </c>
      <c r="AD380" s="173" t="str">
        <f>IFERROR(Inv_SY_B!AD411/Inv_SY_B!$CU380-1,"")</f>
        <v/>
      </c>
      <c r="AE380" s="173" t="str">
        <f>IFERROR(Inv_SY_B!AE411/Inv_SY_B!$CU380-1,"")</f>
        <v/>
      </c>
      <c r="AF380" s="173" t="str">
        <f>IFERROR(Inv_SY_B!AF411/Inv_SY_B!$CU380-1,"")</f>
        <v/>
      </c>
      <c r="AG380" s="173" t="str">
        <f>IFERROR(Inv_SY_B!AG411/Inv_SY_B!$CU380-1,"")</f>
        <v/>
      </c>
      <c r="AH380" s="173" t="str">
        <f>IFERROR(Inv_SY_B!AH411/Inv_SY_B!$CU380-1,"")</f>
        <v/>
      </c>
      <c r="AI380" s="173" t="str">
        <f>IFERROR(Inv_SY_B!AI411/Inv_SY_B!$CU380-1,"")</f>
        <v/>
      </c>
      <c r="AJ380" s="173" t="str">
        <f>IFERROR(Inv_SY_B!AJ411/Inv_SY_B!$CU380-1,"")</f>
        <v/>
      </c>
      <c r="AK380" s="173" t="str">
        <f>IFERROR(Inv_SY_B!AK411/Inv_SY_B!$CU380-1,"")</f>
        <v/>
      </c>
      <c r="AL380" s="173" t="str">
        <f>IFERROR(Inv_SY_B!AL411/Inv_SY_B!$CU380-1,"")</f>
        <v/>
      </c>
      <c r="AM380" s="173" t="str">
        <f>IFERROR(Inv_SY_B!AM411/Inv_SY_B!$CU380-1,"")</f>
        <v/>
      </c>
      <c r="AN380" s="173" t="str">
        <f>IFERROR(Inv_SY_B!AN411/Inv_SY_B!$CU380-1,"")</f>
        <v/>
      </c>
      <c r="AO380" s="173" t="str">
        <f>IFERROR(Inv_SY_B!AO411/Inv_SY_B!$CU380-1,"")</f>
        <v/>
      </c>
      <c r="AP380" s="173" t="str">
        <f>IFERROR(Inv_SY_B!AP411/Inv_SY_B!$CU380-1,"")</f>
        <v/>
      </c>
      <c r="AQ380" s="173" t="str">
        <f>IFERROR(Inv_SY_B!AQ411/Inv_SY_B!$CU380-1,"")</f>
        <v/>
      </c>
      <c r="AR380" s="173" t="str">
        <f>IFERROR(Inv_SY_B!AR411/Inv_SY_B!$CU380-1,"")</f>
        <v/>
      </c>
      <c r="AS380" s="173" t="str">
        <f>IFERROR(Inv_SY_B!AS411/Inv_SY_B!$CU380-1,"")</f>
        <v/>
      </c>
      <c r="AT380" s="173" t="str">
        <f>IFERROR(Inv_SY_B!AT411/Inv_SY_B!$CU380-1,"")</f>
        <v/>
      </c>
      <c r="AU380" s="173" t="str">
        <f>IFERROR(Inv_SY_B!AU411/Inv_SY_B!$CU380-1,"")</f>
        <v/>
      </c>
      <c r="AV380" s="173" t="str">
        <f>IFERROR(Inv_SY_B!AV411/Inv_SY_B!$CU380-1,"")</f>
        <v/>
      </c>
      <c r="AW380" s="173" t="str">
        <f>IFERROR(Inv_SY_B!AW411/Inv_SY_B!$CU380-1,"")</f>
        <v/>
      </c>
      <c r="AX380" s="173" t="str">
        <f>IFERROR(Inv_SY_B!AX411/Inv_SY_B!$CU380-1,"")</f>
        <v/>
      </c>
      <c r="AY380" s="173" t="str">
        <f>IFERROR(Inv_SY_B!AY411/Inv_SY_B!$CU380-1,"")</f>
        <v/>
      </c>
      <c r="AZ380" s="173" t="str">
        <f>IFERROR(Inv_SY_B!AZ411/Inv_SY_B!$CU380-1,"")</f>
        <v/>
      </c>
      <c r="BA380" s="173" t="str">
        <f>IFERROR(Inv_SY_B!BA411/Inv_SY_B!$CU380-1,"")</f>
        <v/>
      </c>
      <c r="BB380" s="173" t="str">
        <f>IFERROR(Inv_SY_B!BB411/Inv_SY_B!$CU380-1,"")</f>
        <v/>
      </c>
      <c r="BC380" s="173" t="str">
        <f>IFERROR(Inv_SY_B!BC411/Inv_SY_B!$CU380-1,"")</f>
        <v/>
      </c>
      <c r="BD380" s="173" t="str">
        <f>IFERROR(Inv_SY_B!BD411/Inv_SY_B!$CU380-1,"")</f>
        <v/>
      </c>
      <c r="BE380" s="173" t="str">
        <f>IFERROR(Inv_SY_B!BE411/Inv_SY_B!$CU380-1,"")</f>
        <v/>
      </c>
      <c r="BF380" s="173" t="str">
        <f>IFERROR(Inv_SY_B!BF411/Inv_SY_B!$CU380-1,"")</f>
        <v/>
      </c>
      <c r="BG380" s="173" t="str">
        <f>IFERROR(Inv_SY_B!BG411/Inv_SY_B!$CU380-1,"")</f>
        <v/>
      </c>
      <c r="BH380" s="173" t="str">
        <f>IFERROR(Inv_SY_B!BH411/Inv_SY_B!$CU380-1,"")</f>
        <v/>
      </c>
      <c r="BI380" s="173" t="str">
        <f>IFERROR(Inv_SY_B!BI411/Inv_SY_B!$CU380-1,"")</f>
        <v/>
      </c>
      <c r="BJ380" s="173" t="str">
        <f>IFERROR(Inv_SY_B!BJ411/Inv_SY_B!$CU380-1,"")</f>
        <v/>
      </c>
      <c r="BK380" s="173" t="str">
        <f>IFERROR(Inv_SY_B!BK411/Inv_SY_B!$CU380-1,"")</f>
        <v/>
      </c>
      <c r="BL380" s="173" t="str">
        <f>IFERROR(Inv_SY_B!BL411/Inv_SY_B!$CU380-1,"")</f>
        <v/>
      </c>
      <c r="BM380" s="173" t="str">
        <f>IFERROR(Inv_SY_B!BM411/Inv_SY_B!$CU380-1,"")</f>
        <v/>
      </c>
      <c r="BN380" s="173" t="str">
        <f>IFERROR(Inv_SY_B!BN411/Inv_SY_B!$CU380-1,"")</f>
        <v/>
      </c>
      <c r="BO380" s="173" t="str">
        <f>IFERROR(Inv_SY_B!BO411/Inv_SY_B!$CU380-1,"")</f>
        <v/>
      </c>
      <c r="BP380" s="173" t="str">
        <f>IFERROR(Inv_SY_B!BP411/Inv_SY_B!$CU380-1,"")</f>
        <v/>
      </c>
      <c r="BQ380" s="173" t="str">
        <f>IFERROR(Inv_SY_B!BQ411/Inv_SY_B!$CU380-1,"")</f>
        <v/>
      </c>
      <c r="BR380" s="173" t="str">
        <f>IFERROR(Inv_SY_B!BR411/Inv_SY_B!$CU380-1,"")</f>
        <v/>
      </c>
      <c r="BS380" s="173" t="str">
        <f>IFERROR(Inv_SY_B!BS411/Inv_SY_B!$CU380-1,"")</f>
        <v/>
      </c>
      <c r="BT380" s="173" t="str">
        <f>IFERROR(Inv_SY_B!BT411/Inv_SY_B!$CU380-1,"")</f>
        <v/>
      </c>
      <c r="BU380" s="173" t="str">
        <f>IFERROR(Inv_SY_B!BU411/Inv_SY_B!$CU380-1,"")</f>
        <v/>
      </c>
      <c r="BV380" s="173" t="str">
        <f>IFERROR(Inv_SY_B!BV411/Inv_SY_B!$CU380-1,"")</f>
        <v/>
      </c>
      <c r="BW380" s="173" t="str">
        <f>IFERROR(Inv_SY_B!BW411/Inv_SY_B!$CU380-1,"")</f>
        <v/>
      </c>
      <c r="BX380" s="173" t="str">
        <f>IFERROR(Inv_SY_B!BX411/Inv_SY_B!$CU380-1,"")</f>
        <v/>
      </c>
      <c r="BY380" s="173" t="str">
        <f>IFERROR(Inv_SY_B!BY411/Inv_SY_B!$CU380-1,"")</f>
        <v/>
      </c>
      <c r="BZ380" s="173" t="str">
        <f>IFERROR(Inv_SY_B!BZ411/Inv_SY_B!$CU380-1,"")</f>
        <v/>
      </c>
      <c r="CA380" s="173" t="str">
        <f>IFERROR(Inv_SY_B!CA411/Inv_SY_B!$CU380-1,"")</f>
        <v/>
      </c>
      <c r="CB380" s="173" t="str">
        <f>IFERROR(Inv_SY_B!CB411/Inv_SY_B!$CU380-1,"")</f>
        <v/>
      </c>
      <c r="CC380" s="173" t="str">
        <f>IFERROR(Inv_SY_B!CC411/Inv_SY_B!$CU380-1,"")</f>
        <v/>
      </c>
      <c r="CD380" s="173" t="str">
        <f>IFERROR(Inv_SY_B!CD411/Inv_SY_B!$CU380-1,"")</f>
        <v/>
      </c>
      <c r="CE380" s="173" t="str">
        <f>IFERROR(Inv_SY_B!CE411/Inv_SY_B!$CU380-1,"")</f>
        <v/>
      </c>
      <c r="CF380" s="173" t="str">
        <f>IFERROR(Inv_SY_B!CF411/Inv_SY_B!$CU380-1,"")</f>
        <v/>
      </c>
      <c r="CG380" s="173" t="str">
        <f>IFERROR(Inv_SY_B!CG411/Inv_SY_B!$CU380-1,"")</f>
        <v/>
      </c>
      <c r="CH380" s="173" t="str">
        <f>IFERROR(Inv_SY_B!CH411/Inv_SY_B!$CU380-1,"")</f>
        <v/>
      </c>
      <c r="CI380" s="173" t="str">
        <f>IFERROR(Inv_SY_B!CI411/Inv_SY_B!$CU380-1,"")</f>
        <v/>
      </c>
      <c r="CJ380" s="173" t="str">
        <f>IFERROR(Inv_SY_B!CJ411/Inv_SY_B!$CU380-1,"")</f>
        <v/>
      </c>
      <c r="CK380" s="173" t="str">
        <f>IFERROR(Inv_SY_B!CK411/Inv_SY_B!$CU380-1,"")</f>
        <v/>
      </c>
      <c r="CL380" s="173" t="str">
        <f>IFERROR(Inv_SY_B!CL411/Inv_SY_B!$CU380-1,"")</f>
        <v/>
      </c>
      <c r="CM380" s="173" t="str">
        <f>IFERROR(Inv_SY_B!CM411/Inv_SY_B!$CU380-1,"")</f>
        <v/>
      </c>
      <c r="CN380" s="173" t="str">
        <f>IFERROR(Inv_SY_B!CN411/Inv_SY_B!$CU380-1,"")</f>
        <v/>
      </c>
      <c r="CO380" s="173" t="str">
        <f>IFERROR(Inv_SY_B!CO411/Inv_SY_B!$CU380-1,"")</f>
        <v/>
      </c>
      <c r="CP380" s="173" t="str">
        <f>IFERROR(Inv_SY_B!CP411/Inv_SY_B!$CU380-1,"")</f>
        <v/>
      </c>
      <c r="CQ380" s="173" t="str">
        <f>IFERROR(Inv_SY_B!CQ411/Inv_SY_B!$CU380-1,"")</f>
        <v/>
      </c>
      <c r="CR380" s="173" t="str">
        <f>IFERROR(Inv_SY_B!CR411/Inv_SY_B!$CU380-1,"")</f>
        <v/>
      </c>
      <c r="CS380" s="173" t="str">
        <f>IFERROR(Inv_SY_B!CS411/Inv_SY_B!$CU380-1,"")</f>
        <v/>
      </c>
      <c r="CT380" s="173" t="str">
        <f>IFERROR(Inv_SY_B!CT411/Inv_SY_B!$CU380-1,"")</f>
        <v/>
      </c>
      <c r="CU380" s="173"/>
      <c r="CV380" s="173"/>
      <c r="CW380" s="173"/>
      <c r="CX380" s="173"/>
    </row>
    <row r="381" spans="2:102">
      <c r="B381" s="164">
        <f t="shared" si="6"/>
        <v>46073</v>
      </c>
      <c r="C381" s="173" t="str">
        <f>IFERROR(Inv_SY_B!C412/Inv_SY_B!$CU381-1,"")</f>
        <v/>
      </c>
      <c r="D381" s="173" t="str">
        <f>IFERROR(Inv_SY_B!D412/Inv_SY_B!$CU381-1,"")</f>
        <v/>
      </c>
      <c r="E381" s="173" t="str">
        <f>IFERROR(Inv_SY_B!E412/Inv_SY_B!$CU381-1,"")</f>
        <v/>
      </c>
      <c r="F381" s="173" t="str">
        <f>IFERROR(Inv_SY_B!F412/Inv_SY_B!$CU381-1,"")</f>
        <v/>
      </c>
      <c r="G381" s="173" t="str">
        <f>IFERROR(Inv_SY_B!G412/Inv_SY_B!$CU381-1,"")</f>
        <v/>
      </c>
      <c r="H381" s="173" t="str">
        <f>IFERROR(Inv_SY_B!H412/Inv_SY_B!$CU381-1,"")</f>
        <v/>
      </c>
      <c r="I381" s="173" t="str">
        <f>IFERROR(Inv_SY_B!I412/Inv_SY_B!$CU381-1,"")</f>
        <v/>
      </c>
      <c r="J381" s="173" t="str">
        <f>IFERROR(Inv_SY_B!J412/Inv_SY_B!$CU381-1,"")</f>
        <v/>
      </c>
      <c r="K381" s="173" t="str">
        <f>IFERROR(Inv_SY_B!K412/Inv_SY_B!$CU381-1,"")</f>
        <v/>
      </c>
      <c r="L381" s="173" t="str">
        <f>IFERROR(Inv_SY_B!L412/Inv_SY_B!$CU381-1,"")</f>
        <v/>
      </c>
      <c r="M381" s="173" t="str">
        <f>IFERROR(Inv_SY_B!M412/Inv_SY_B!$CU381-1,"")</f>
        <v/>
      </c>
      <c r="N381" s="173" t="str">
        <f>IFERROR(Inv_SY_B!N412/Inv_SY_B!$CU381-1,"")</f>
        <v/>
      </c>
      <c r="O381" s="173" t="str">
        <f>IFERROR(Inv_SY_B!O412/Inv_SY_B!$CU381-1,"")</f>
        <v/>
      </c>
      <c r="P381" s="173" t="str">
        <f>IFERROR(Inv_SY_B!P412/Inv_SY_B!$CU381-1,"")</f>
        <v/>
      </c>
      <c r="Q381" s="173" t="str">
        <f>IFERROR(Inv_SY_B!Q412/Inv_SY_B!$CU381-1,"")</f>
        <v/>
      </c>
      <c r="R381" s="173" t="str">
        <f>IFERROR(Inv_SY_B!R412/Inv_SY_B!$CU381-1,"")</f>
        <v/>
      </c>
      <c r="S381" s="173" t="str">
        <f>IFERROR(Inv_SY_B!S412/Inv_SY_B!$CU381-1,"")</f>
        <v/>
      </c>
      <c r="T381" s="173" t="str">
        <f>IFERROR(Inv_SY_B!T412/Inv_SY_B!$CU381-1,"")</f>
        <v/>
      </c>
      <c r="U381" s="173" t="str">
        <f>IFERROR(Inv_SY_B!U412/Inv_SY_B!$CU381-1,"")</f>
        <v/>
      </c>
      <c r="V381" s="173" t="str">
        <f>IFERROR(Inv_SY_B!V412/Inv_SY_B!$CU381-1,"")</f>
        <v/>
      </c>
      <c r="W381" s="173" t="str">
        <f>IFERROR(Inv_SY_B!W412/Inv_SY_B!$CU381-1,"")</f>
        <v/>
      </c>
      <c r="X381" s="173" t="str">
        <f>IFERROR(Inv_SY_B!X412/Inv_SY_B!$CU381-1,"")</f>
        <v/>
      </c>
      <c r="Y381" s="173" t="str">
        <f>IFERROR(Inv_SY_B!Y412/Inv_SY_B!$CU381-1,"")</f>
        <v/>
      </c>
      <c r="Z381" s="173" t="str">
        <f>IFERROR(Inv_SY_B!Z412/Inv_SY_B!$CU381-1,"")</f>
        <v/>
      </c>
      <c r="AA381" s="173" t="str">
        <f>IFERROR(Inv_SY_B!AA412/Inv_SY_B!$CU381-1,"")</f>
        <v/>
      </c>
      <c r="AB381" s="173" t="str">
        <f>IFERROR(Inv_SY_B!AB412/Inv_SY_B!$CU381-1,"")</f>
        <v/>
      </c>
      <c r="AC381" s="173" t="str">
        <f>IFERROR(Inv_SY_B!AC412/Inv_SY_B!$CU381-1,"")</f>
        <v/>
      </c>
      <c r="AD381" s="173" t="str">
        <f>IFERROR(Inv_SY_B!AD412/Inv_SY_B!$CU381-1,"")</f>
        <v/>
      </c>
      <c r="AE381" s="173" t="str">
        <f>IFERROR(Inv_SY_B!AE412/Inv_SY_B!$CU381-1,"")</f>
        <v/>
      </c>
      <c r="AF381" s="173" t="str">
        <f>IFERROR(Inv_SY_B!AF412/Inv_SY_B!$CU381-1,"")</f>
        <v/>
      </c>
      <c r="AG381" s="173" t="str">
        <f>IFERROR(Inv_SY_B!AG412/Inv_SY_B!$CU381-1,"")</f>
        <v/>
      </c>
      <c r="AH381" s="173" t="str">
        <f>IFERROR(Inv_SY_B!AH412/Inv_SY_B!$CU381-1,"")</f>
        <v/>
      </c>
      <c r="AI381" s="173" t="str">
        <f>IFERROR(Inv_SY_B!AI412/Inv_SY_B!$CU381-1,"")</f>
        <v/>
      </c>
      <c r="AJ381" s="173" t="str">
        <f>IFERROR(Inv_SY_B!AJ412/Inv_SY_B!$CU381-1,"")</f>
        <v/>
      </c>
      <c r="AK381" s="173" t="str">
        <f>IFERROR(Inv_SY_B!AK412/Inv_SY_B!$CU381-1,"")</f>
        <v/>
      </c>
      <c r="AL381" s="173" t="str">
        <f>IFERROR(Inv_SY_B!AL412/Inv_SY_B!$CU381-1,"")</f>
        <v/>
      </c>
      <c r="AM381" s="173" t="str">
        <f>IFERROR(Inv_SY_B!AM412/Inv_SY_B!$CU381-1,"")</f>
        <v/>
      </c>
      <c r="AN381" s="173" t="str">
        <f>IFERROR(Inv_SY_B!AN412/Inv_SY_B!$CU381-1,"")</f>
        <v/>
      </c>
      <c r="AO381" s="173" t="str">
        <f>IFERROR(Inv_SY_B!AO412/Inv_SY_B!$CU381-1,"")</f>
        <v/>
      </c>
      <c r="AP381" s="173" t="str">
        <f>IFERROR(Inv_SY_B!AP412/Inv_SY_B!$CU381-1,"")</f>
        <v/>
      </c>
      <c r="AQ381" s="173" t="str">
        <f>IFERROR(Inv_SY_B!AQ412/Inv_SY_B!$CU381-1,"")</f>
        <v/>
      </c>
      <c r="AR381" s="173" t="str">
        <f>IFERROR(Inv_SY_B!AR412/Inv_SY_B!$CU381-1,"")</f>
        <v/>
      </c>
      <c r="AS381" s="173" t="str">
        <f>IFERROR(Inv_SY_B!AS412/Inv_SY_B!$CU381-1,"")</f>
        <v/>
      </c>
      <c r="AT381" s="173" t="str">
        <f>IFERROR(Inv_SY_B!AT412/Inv_SY_B!$CU381-1,"")</f>
        <v/>
      </c>
      <c r="AU381" s="173" t="str">
        <f>IFERROR(Inv_SY_B!AU412/Inv_SY_B!$CU381-1,"")</f>
        <v/>
      </c>
      <c r="AV381" s="173" t="str">
        <f>IFERROR(Inv_SY_B!AV412/Inv_SY_B!$CU381-1,"")</f>
        <v/>
      </c>
      <c r="AW381" s="173" t="str">
        <f>IFERROR(Inv_SY_B!AW412/Inv_SY_B!$CU381-1,"")</f>
        <v/>
      </c>
      <c r="AX381" s="173" t="str">
        <f>IFERROR(Inv_SY_B!AX412/Inv_SY_B!$CU381-1,"")</f>
        <v/>
      </c>
      <c r="AY381" s="173" t="str">
        <f>IFERROR(Inv_SY_B!AY412/Inv_SY_B!$CU381-1,"")</f>
        <v/>
      </c>
      <c r="AZ381" s="173" t="str">
        <f>IFERROR(Inv_SY_B!AZ412/Inv_SY_B!$CU381-1,"")</f>
        <v/>
      </c>
      <c r="BA381" s="173" t="str">
        <f>IFERROR(Inv_SY_B!BA412/Inv_SY_B!$CU381-1,"")</f>
        <v/>
      </c>
      <c r="BB381" s="173" t="str">
        <f>IFERROR(Inv_SY_B!BB412/Inv_SY_B!$CU381-1,"")</f>
        <v/>
      </c>
      <c r="BC381" s="173" t="str">
        <f>IFERROR(Inv_SY_B!BC412/Inv_SY_B!$CU381-1,"")</f>
        <v/>
      </c>
      <c r="BD381" s="173" t="str">
        <f>IFERROR(Inv_SY_B!BD412/Inv_SY_B!$CU381-1,"")</f>
        <v/>
      </c>
      <c r="BE381" s="173" t="str">
        <f>IFERROR(Inv_SY_B!BE412/Inv_SY_B!$CU381-1,"")</f>
        <v/>
      </c>
      <c r="BF381" s="173" t="str">
        <f>IFERROR(Inv_SY_B!BF412/Inv_SY_B!$CU381-1,"")</f>
        <v/>
      </c>
      <c r="BG381" s="173" t="str">
        <f>IFERROR(Inv_SY_B!BG412/Inv_SY_B!$CU381-1,"")</f>
        <v/>
      </c>
      <c r="BH381" s="173" t="str">
        <f>IFERROR(Inv_SY_B!BH412/Inv_SY_B!$CU381-1,"")</f>
        <v/>
      </c>
      <c r="BI381" s="173" t="str">
        <f>IFERROR(Inv_SY_B!BI412/Inv_SY_B!$CU381-1,"")</f>
        <v/>
      </c>
      <c r="BJ381" s="173" t="str">
        <f>IFERROR(Inv_SY_B!BJ412/Inv_SY_B!$CU381-1,"")</f>
        <v/>
      </c>
      <c r="BK381" s="173" t="str">
        <f>IFERROR(Inv_SY_B!BK412/Inv_SY_B!$CU381-1,"")</f>
        <v/>
      </c>
      <c r="BL381" s="173" t="str">
        <f>IFERROR(Inv_SY_B!BL412/Inv_SY_B!$CU381-1,"")</f>
        <v/>
      </c>
      <c r="BM381" s="173" t="str">
        <f>IFERROR(Inv_SY_B!BM412/Inv_SY_B!$CU381-1,"")</f>
        <v/>
      </c>
      <c r="BN381" s="173" t="str">
        <f>IFERROR(Inv_SY_B!BN412/Inv_SY_B!$CU381-1,"")</f>
        <v/>
      </c>
      <c r="BO381" s="173" t="str">
        <f>IFERROR(Inv_SY_B!BO412/Inv_SY_B!$CU381-1,"")</f>
        <v/>
      </c>
      <c r="BP381" s="173" t="str">
        <f>IFERROR(Inv_SY_B!BP412/Inv_SY_B!$CU381-1,"")</f>
        <v/>
      </c>
      <c r="BQ381" s="173" t="str">
        <f>IFERROR(Inv_SY_B!BQ412/Inv_SY_B!$CU381-1,"")</f>
        <v/>
      </c>
      <c r="BR381" s="173" t="str">
        <f>IFERROR(Inv_SY_B!BR412/Inv_SY_B!$CU381-1,"")</f>
        <v/>
      </c>
      <c r="BS381" s="173" t="str">
        <f>IFERROR(Inv_SY_B!BS412/Inv_SY_B!$CU381-1,"")</f>
        <v/>
      </c>
      <c r="BT381" s="173" t="str">
        <f>IFERROR(Inv_SY_B!BT412/Inv_SY_B!$CU381-1,"")</f>
        <v/>
      </c>
      <c r="BU381" s="173" t="str">
        <f>IFERROR(Inv_SY_B!BU412/Inv_SY_B!$CU381-1,"")</f>
        <v/>
      </c>
      <c r="BV381" s="173" t="str">
        <f>IFERROR(Inv_SY_B!BV412/Inv_SY_B!$CU381-1,"")</f>
        <v/>
      </c>
      <c r="BW381" s="173" t="str">
        <f>IFERROR(Inv_SY_B!BW412/Inv_SY_B!$CU381-1,"")</f>
        <v/>
      </c>
      <c r="BX381" s="173" t="str">
        <f>IFERROR(Inv_SY_B!BX412/Inv_SY_B!$CU381-1,"")</f>
        <v/>
      </c>
      <c r="BY381" s="173" t="str">
        <f>IFERROR(Inv_SY_B!BY412/Inv_SY_B!$CU381-1,"")</f>
        <v/>
      </c>
      <c r="BZ381" s="173" t="str">
        <f>IFERROR(Inv_SY_B!BZ412/Inv_SY_B!$CU381-1,"")</f>
        <v/>
      </c>
      <c r="CA381" s="173" t="str">
        <f>IFERROR(Inv_SY_B!CA412/Inv_SY_B!$CU381-1,"")</f>
        <v/>
      </c>
      <c r="CB381" s="173" t="str">
        <f>IFERROR(Inv_SY_B!CB412/Inv_SY_B!$CU381-1,"")</f>
        <v/>
      </c>
      <c r="CC381" s="173" t="str">
        <f>IFERROR(Inv_SY_B!CC412/Inv_SY_B!$CU381-1,"")</f>
        <v/>
      </c>
      <c r="CD381" s="173" t="str">
        <f>IFERROR(Inv_SY_B!CD412/Inv_SY_B!$CU381-1,"")</f>
        <v/>
      </c>
      <c r="CE381" s="173" t="str">
        <f>IFERROR(Inv_SY_B!CE412/Inv_SY_B!$CU381-1,"")</f>
        <v/>
      </c>
      <c r="CF381" s="173" t="str">
        <f>IFERROR(Inv_SY_B!CF412/Inv_SY_B!$CU381-1,"")</f>
        <v/>
      </c>
      <c r="CG381" s="173" t="str">
        <f>IFERROR(Inv_SY_B!CG412/Inv_SY_B!$CU381-1,"")</f>
        <v/>
      </c>
      <c r="CH381" s="173" t="str">
        <f>IFERROR(Inv_SY_B!CH412/Inv_SY_B!$CU381-1,"")</f>
        <v/>
      </c>
      <c r="CI381" s="173" t="str">
        <f>IFERROR(Inv_SY_B!CI412/Inv_SY_B!$CU381-1,"")</f>
        <v/>
      </c>
      <c r="CJ381" s="173" t="str">
        <f>IFERROR(Inv_SY_B!CJ412/Inv_SY_B!$CU381-1,"")</f>
        <v/>
      </c>
      <c r="CK381" s="173" t="str">
        <f>IFERROR(Inv_SY_B!CK412/Inv_SY_B!$CU381-1,"")</f>
        <v/>
      </c>
      <c r="CL381" s="173" t="str">
        <f>IFERROR(Inv_SY_B!CL412/Inv_SY_B!$CU381-1,"")</f>
        <v/>
      </c>
      <c r="CM381" s="173" t="str">
        <f>IFERROR(Inv_SY_B!CM412/Inv_SY_B!$CU381-1,"")</f>
        <v/>
      </c>
      <c r="CN381" s="173" t="str">
        <f>IFERROR(Inv_SY_B!CN412/Inv_SY_B!$CU381-1,"")</f>
        <v/>
      </c>
      <c r="CO381" s="173" t="str">
        <f>IFERROR(Inv_SY_B!CO412/Inv_SY_B!$CU381-1,"")</f>
        <v/>
      </c>
      <c r="CP381" s="173" t="str">
        <f>IFERROR(Inv_SY_B!CP412/Inv_SY_B!$CU381-1,"")</f>
        <v/>
      </c>
      <c r="CQ381" s="173" t="str">
        <f>IFERROR(Inv_SY_B!CQ412/Inv_SY_B!$CU381-1,"")</f>
        <v/>
      </c>
      <c r="CR381" s="173" t="str">
        <f>IFERROR(Inv_SY_B!CR412/Inv_SY_B!$CU381-1,"")</f>
        <v/>
      </c>
      <c r="CS381" s="173" t="str">
        <f>IFERROR(Inv_SY_B!CS412/Inv_SY_B!$CU381-1,"")</f>
        <v/>
      </c>
      <c r="CT381" s="173" t="str">
        <f>IFERROR(Inv_SY_B!CT412/Inv_SY_B!$CU381-1,"")</f>
        <v/>
      </c>
      <c r="CU381" s="173"/>
      <c r="CV381" s="173"/>
      <c r="CW381" s="173"/>
      <c r="CX381" s="173"/>
    </row>
    <row r="382" spans="2:102">
      <c r="B382" s="164">
        <f t="shared" ref="B382:B420" si="7">B381+1</f>
        <v>46074</v>
      </c>
      <c r="C382" s="173" t="str">
        <f>IFERROR(Inv_SY_B!C413/Inv_SY_B!$CU382-1,"")</f>
        <v/>
      </c>
      <c r="D382" s="173" t="str">
        <f>IFERROR(Inv_SY_B!D413/Inv_SY_B!$CU382-1,"")</f>
        <v/>
      </c>
      <c r="E382" s="173" t="str">
        <f>IFERROR(Inv_SY_B!E413/Inv_SY_B!$CU382-1,"")</f>
        <v/>
      </c>
      <c r="F382" s="173" t="str">
        <f>IFERROR(Inv_SY_B!F413/Inv_SY_B!$CU382-1,"")</f>
        <v/>
      </c>
      <c r="G382" s="173" t="str">
        <f>IFERROR(Inv_SY_B!G413/Inv_SY_B!$CU382-1,"")</f>
        <v/>
      </c>
      <c r="H382" s="173" t="str">
        <f>IFERROR(Inv_SY_B!H413/Inv_SY_B!$CU382-1,"")</f>
        <v/>
      </c>
      <c r="I382" s="173" t="str">
        <f>IFERROR(Inv_SY_B!I413/Inv_SY_B!$CU382-1,"")</f>
        <v/>
      </c>
      <c r="J382" s="173" t="str">
        <f>IFERROR(Inv_SY_B!J413/Inv_SY_B!$CU382-1,"")</f>
        <v/>
      </c>
      <c r="K382" s="173" t="str">
        <f>IFERROR(Inv_SY_B!K413/Inv_SY_B!$CU382-1,"")</f>
        <v/>
      </c>
      <c r="L382" s="173" t="str">
        <f>IFERROR(Inv_SY_B!L413/Inv_SY_B!$CU382-1,"")</f>
        <v/>
      </c>
      <c r="M382" s="173" t="str">
        <f>IFERROR(Inv_SY_B!M413/Inv_SY_B!$CU382-1,"")</f>
        <v/>
      </c>
      <c r="N382" s="173" t="str">
        <f>IFERROR(Inv_SY_B!N413/Inv_SY_B!$CU382-1,"")</f>
        <v/>
      </c>
      <c r="O382" s="173" t="str">
        <f>IFERROR(Inv_SY_B!O413/Inv_SY_B!$CU382-1,"")</f>
        <v/>
      </c>
      <c r="P382" s="173" t="str">
        <f>IFERROR(Inv_SY_B!P413/Inv_SY_B!$CU382-1,"")</f>
        <v/>
      </c>
      <c r="Q382" s="173" t="str">
        <f>IFERROR(Inv_SY_B!Q413/Inv_SY_B!$CU382-1,"")</f>
        <v/>
      </c>
      <c r="R382" s="173" t="str">
        <f>IFERROR(Inv_SY_B!R413/Inv_SY_B!$CU382-1,"")</f>
        <v/>
      </c>
      <c r="S382" s="173" t="str">
        <f>IFERROR(Inv_SY_B!S413/Inv_SY_B!$CU382-1,"")</f>
        <v/>
      </c>
      <c r="T382" s="173" t="str">
        <f>IFERROR(Inv_SY_B!T413/Inv_SY_B!$CU382-1,"")</f>
        <v/>
      </c>
      <c r="U382" s="173" t="str">
        <f>IFERROR(Inv_SY_B!U413/Inv_SY_B!$CU382-1,"")</f>
        <v/>
      </c>
      <c r="V382" s="173" t="str">
        <f>IFERROR(Inv_SY_B!V413/Inv_SY_B!$CU382-1,"")</f>
        <v/>
      </c>
      <c r="W382" s="173" t="str">
        <f>IFERROR(Inv_SY_B!W413/Inv_SY_B!$CU382-1,"")</f>
        <v/>
      </c>
      <c r="X382" s="173" t="str">
        <f>IFERROR(Inv_SY_B!X413/Inv_SY_B!$CU382-1,"")</f>
        <v/>
      </c>
      <c r="Y382" s="173" t="str">
        <f>IFERROR(Inv_SY_B!Y413/Inv_SY_B!$CU382-1,"")</f>
        <v/>
      </c>
      <c r="Z382" s="173" t="str">
        <f>IFERROR(Inv_SY_B!Z413/Inv_SY_B!$CU382-1,"")</f>
        <v/>
      </c>
      <c r="AA382" s="173" t="str">
        <f>IFERROR(Inv_SY_B!AA413/Inv_SY_B!$CU382-1,"")</f>
        <v/>
      </c>
      <c r="AB382" s="173" t="str">
        <f>IFERROR(Inv_SY_B!AB413/Inv_SY_B!$CU382-1,"")</f>
        <v/>
      </c>
      <c r="AC382" s="173" t="str">
        <f>IFERROR(Inv_SY_B!AC413/Inv_SY_B!$CU382-1,"")</f>
        <v/>
      </c>
      <c r="AD382" s="173" t="str">
        <f>IFERROR(Inv_SY_B!AD413/Inv_SY_B!$CU382-1,"")</f>
        <v/>
      </c>
      <c r="AE382" s="173" t="str">
        <f>IFERROR(Inv_SY_B!AE413/Inv_SY_B!$CU382-1,"")</f>
        <v/>
      </c>
      <c r="AF382" s="173" t="str">
        <f>IFERROR(Inv_SY_B!AF413/Inv_SY_B!$CU382-1,"")</f>
        <v/>
      </c>
      <c r="AG382" s="173" t="str">
        <f>IFERROR(Inv_SY_B!AG413/Inv_SY_B!$CU382-1,"")</f>
        <v/>
      </c>
      <c r="AH382" s="173" t="str">
        <f>IFERROR(Inv_SY_B!AH413/Inv_SY_B!$CU382-1,"")</f>
        <v/>
      </c>
      <c r="AI382" s="173" t="str">
        <f>IFERROR(Inv_SY_B!AI413/Inv_SY_B!$CU382-1,"")</f>
        <v/>
      </c>
      <c r="AJ382" s="173" t="str">
        <f>IFERROR(Inv_SY_B!AJ413/Inv_SY_B!$CU382-1,"")</f>
        <v/>
      </c>
      <c r="AK382" s="173" t="str">
        <f>IFERROR(Inv_SY_B!AK413/Inv_SY_B!$CU382-1,"")</f>
        <v/>
      </c>
      <c r="AL382" s="173" t="str">
        <f>IFERROR(Inv_SY_B!AL413/Inv_SY_B!$CU382-1,"")</f>
        <v/>
      </c>
      <c r="AM382" s="173" t="str">
        <f>IFERROR(Inv_SY_B!AM413/Inv_SY_B!$CU382-1,"")</f>
        <v/>
      </c>
      <c r="AN382" s="173" t="str">
        <f>IFERROR(Inv_SY_B!AN413/Inv_SY_B!$CU382-1,"")</f>
        <v/>
      </c>
      <c r="AO382" s="173" t="str">
        <f>IFERROR(Inv_SY_B!AO413/Inv_SY_B!$CU382-1,"")</f>
        <v/>
      </c>
      <c r="AP382" s="173" t="str">
        <f>IFERROR(Inv_SY_B!AP413/Inv_SY_B!$CU382-1,"")</f>
        <v/>
      </c>
      <c r="AQ382" s="173" t="str">
        <f>IFERROR(Inv_SY_B!AQ413/Inv_SY_B!$CU382-1,"")</f>
        <v/>
      </c>
      <c r="AR382" s="173" t="str">
        <f>IFERROR(Inv_SY_B!AR413/Inv_SY_B!$CU382-1,"")</f>
        <v/>
      </c>
      <c r="AS382" s="173" t="str">
        <f>IFERROR(Inv_SY_B!AS413/Inv_SY_B!$CU382-1,"")</f>
        <v/>
      </c>
      <c r="AT382" s="173" t="str">
        <f>IFERROR(Inv_SY_B!AT413/Inv_SY_B!$CU382-1,"")</f>
        <v/>
      </c>
      <c r="AU382" s="173" t="str">
        <f>IFERROR(Inv_SY_B!AU413/Inv_SY_B!$CU382-1,"")</f>
        <v/>
      </c>
      <c r="AV382" s="173" t="str">
        <f>IFERROR(Inv_SY_B!AV413/Inv_SY_B!$CU382-1,"")</f>
        <v/>
      </c>
      <c r="AW382" s="173" t="str">
        <f>IFERROR(Inv_SY_B!AW413/Inv_SY_B!$CU382-1,"")</f>
        <v/>
      </c>
      <c r="AX382" s="173" t="str">
        <f>IFERROR(Inv_SY_B!AX413/Inv_SY_B!$CU382-1,"")</f>
        <v/>
      </c>
      <c r="AY382" s="173" t="str">
        <f>IFERROR(Inv_SY_B!AY413/Inv_SY_B!$CU382-1,"")</f>
        <v/>
      </c>
      <c r="AZ382" s="173" t="str">
        <f>IFERROR(Inv_SY_B!AZ413/Inv_SY_B!$CU382-1,"")</f>
        <v/>
      </c>
      <c r="BA382" s="173" t="str">
        <f>IFERROR(Inv_SY_B!BA413/Inv_SY_B!$CU382-1,"")</f>
        <v/>
      </c>
      <c r="BB382" s="173" t="str">
        <f>IFERROR(Inv_SY_B!BB413/Inv_SY_B!$CU382-1,"")</f>
        <v/>
      </c>
      <c r="BC382" s="173" t="str">
        <f>IFERROR(Inv_SY_B!BC413/Inv_SY_B!$CU382-1,"")</f>
        <v/>
      </c>
      <c r="BD382" s="173" t="str">
        <f>IFERROR(Inv_SY_B!BD413/Inv_SY_B!$CU382-1,"")</f>
        <v/>
      </c>
      <c r="BE382" s="173" t="str">
        <f>IFERROR(Inv_SY_B!BE413/Inv_SY_B!$CU382-1,"")</f>
        <v/>
      </c>
      <c r="BF382" s="173" t="str">
        <f>IFERROR(Inv_SY_B!BF413/Inv_SY_B!$CU382-1,"")</f>
        <v/>
      </c>
      <c r="BG382" s="173" t="str">
        <f>IFERROR(Inv_SY_B!BG413/Inv_SY_B!$CU382-1,"")</f>
        <v/>
      </c>
      <c r="BH382" s="173" t="str">
        <f>IFERROR(Inv_SY_B!BH413/Inv_SY_B!$CU382-1,"")</f>
        <v/>
      </c>
      <c r="BI382" s="173" t="str">
        <f>IFERROR(Inv_SY_B!BI413/Inv_SY_B!$CU382-1,"")</f>
        <v/>
      </c>
      <c r="BJ382" s="173" t="str">
        <f>IFERROR(Inv_SY_B!BJ413/Inv_SY_B!$CU382-1,"")</f>
        <v/>
      </c>
      <c r="BK382" s="173" t="str">
        <f>IFERROR(Inv_SY_B!BK413/Inv_SY_B!$CU382-1,"")</f>
        <v/>
      </c>
      <c r="BL382" s="173" t="str">
        <f>IFERROR(Inv_SY_B!BL413/Inv_SY_B!$CU382-1,"")</f>
        <v/>
      </c>
      <c r="BM382" s="173" t="str">
        <f>IFERROR(Inv_SY_B!BM413/Inv_SY_B!$CU382-1,"")</f>
        <v/>
      </c>
      <c r="BN382" s="173" t="str">
        <f>IFERROR(Inv_SY_B!BN413/Inv_SY_B!$CU382-1,"")</f>
        <v/>
      </c>
      <c r="BO382" s="173" t="str">
        <f>IFERROR(Inv_SY_B!BO413/Inv_SY_B!$CU382-1,"")</f>
        <v/>
      </c>
      <c r="BP382" s="173" t="str">
        <f>IFERROR(Inv_SY_B!BP413/Inv_SY_B!$CU382-1,"")</f>
        <v/>
      </c>
      <c r="BQ382" s="173" t="str">
        <f>IFERROR(Inv_SY_B!BQ413/Inv_SY_B!$CU382-1,"")</f>
        <v/>
      </c>
      <c r="BR382" s="173" t="str">
        <f>IFERROR(Inv_SY_B!BR413/Inv_SY_B!$CU382-1,"")</f>
        <v/>
      </c>
      <c r="BS382" s="173" t="str">
        <f>IFERROR(Inv_SY_B!BS413/Inv_SY_B!$CU382-1,"")</f>
        <v/>
      </c>
      <c r="BT382" s="173" t="str">
        <f>IFERROR(Inv_SY_B!BT413/Inv_SY_B!$CU382-1,"")</f>
        <v/>
      </c>
      <c r="BU382" s="173" t="str">
        <f>IFERROR(Inv_SY_B!BU413/Inv_SY_B!$CU382-1,"")</f>
        <v/>
      </c>
      <c r="BV382" s="173" t="str">
        <f>IFERROR(Inv_SY_B!BV413/Inv_SY_B!$CU382-1,"")</f>
        <v/>
      </c>
      <c r="BW382" s="173" t="str">
        <f>IFERROR(Inv_SY_B!BW413/Inv_SY_B!$CU382-1,"")</f>
        <v/>
      </c>
      <c r="BX382" s="173" t="str">
        <f>IFERROR(Inv_SY_B!BX413/Inv_SY_B!$CU382-1,"")</f>
        <v/>
      </c>
      <c r="BY382" s="173" t="str">
        <f>IFERROR(Inv_SY_B!BY413/Inv_SY_B!$CU382-1,"")</f>
        <v/>
      </c>
      <c r="BZ382" s="173" t="str">
        <f>IFERROR(Inv_SY_B!BZ413/Inv_SY_B!$CU382-1,"")</f>
        <v/>
      </c>
      <c r="CA382" s="173" t="str">
        <f>IFERROR(Inv_SY_B!CA413/Inv_SY_B!$CU382-1,"")</f>
        <v/>
      </c>
      <c r="CB382" s="173" t="str">
        <f>IFERROR(Inv_SY_B!CB413/Inv_SY_B!$CU382-1,"")</f>
        <v/>
      </c>
      <c r="CC382" s="173" t="str">
        <f>IFERROR(Inv_SY_B!CC413/Inv_SY_B!$CU382-1,"")</f>
        <v/>
      </c>
      <c r="CD382" s="173" t="str">
        <f>IFERROR(Inv_SY_B!CD413/Inv_SY_B!$CU382-1,"")</f>
        <v/>
      </c>
      <c r="CE382" s="173" t="str">
        <f>IFERROR(Inv_SY_B!CE413/Inv_SY_B!$CU382-1,"")</f>
        <v/>
      </c>
      <c r="CF382" s="173" t="str">
        <f>IFERROR(Inv_SY_B!CF413/Inv_SY_B!$CU382-1,"")</f>
        <v/>
      </c>
      <c r="CG382" s="173" t="str">
        <f>IFERROR(Inv_SY_B!CG413/Inv_SY_B!$CU382-1,"")</f>
        <v/>
      </c>
      <c r="CH382" s="173" t="str">
        <f>IFERROR(Inv_SY_B!CH413/Inv_SY_B!$CU382-1,"")</f>
        <v/>
      </c>
      <c r="CI382" s="173" t="str">
        <f>IFERROR(Inv_SY_B!CI413/Inv_SY_B!$CU382-1,"")</f>
        <v/>
      </c>
      <c r="CJ382" s="173" t="str">
        <f>IFERROR(Inv_SY_B!CJ413/Inv_SY_B!$CU382-1,"")</f>
        <v/>
      </c>
      <c r="CK382" s="173" t="str">
        <f>IFERROR(Inv_SY_B!CK413/Inv_SY_B!$CU382-1,"")</f>
        <v/>
      </c>
      <c r="CL382" s="173" t="str">
        <f>IFERROR(Inv_SY_B!CL413/Inv_SY_B!$CU382-1,"")</f>
        <v/>
      </c>
      <c r="CM382" s="173" t="str">
        <f>IFERROR(Inv_SY_B!CM413/Inv_SY_B!$CU382-1,"")</f>
        <v/>
      </c>
      <c r="CN382" s="173" t="str">
        <f>IFERROR(Inv_SY_B!CN413/Inv_SY_B!$CU382-1,"")</f>
        <v/>
      </c>
      <c r="CO382" s="173" t="str">
        <f>IFERROR(Inv_SY_B!CO413/Inv_SY_B!$CU382-1,"")</f>
        <v/>
      </c>
      <c r="CP382" s="173" t="str">
        <f>IFERROR(Inv_SY_B!CP413/Inv_SY_B!$CU382-1,"")</f>
        <v/>
      </c>
      <c r="CQ382" s="173" t="str">
        <f>IFERROR(Inv_SY_B!CQ413/Inv_SY_B!$CU382-1,"")</f>
        <v/>
      </c>
      <c r="CR382" s="173" t="str">
        <f>IFERROR(Inv_SY_B!CR413/Inv_SY_B!$CU382-1,"")</f>
        <v/>
      </c>
      <c r="CS382" s="173" t="str">
        <f>IFERROR(Inv_SY_B!CS413/Inv_SY_B!$CU382-1,"")</f>
        <v/>
      </c>
      <c r="CT382" s="173" t="str">
        <f>IFERROR(Inv_SY_B!CT413/Inv_SY_B!$CU382-1,"")</f>
        <v/>
      </c>
      <c r="CU382" s="173"/>
      <c r="CV382" s="173"/>
      <c r="CW382" s="173"/>
      <c r="CX382" s="173"/>
    </row>
    <row r="383" spans="2:102">
      <c r="B383" s="164">
        <f t="shared" si="7"/>
        <v>46075</v>
      </c>
      <c r="C383" s="173" t="str">
        <f>IFERROR(Inv_SY_B!C414/Inv_SY_B!$CU383-1,"")</f>
        <v/>
      </c>
      <c r="D383" s="173" t="str">
        <f>IFERROR(Inv_SY_B!D414/Inv_SY_B!$CU383-1,"")</f>
        <v/>
      </c>
      <c r="E383" s="173" t="str">
        <f>IFERROR(Inv_SY_B!E414/Inv_SY_B!$CU383-1,"")</f>
        <v/>
      </c>
      <c r="F383" s="173" t="str">
        <f>IFERROR(Inv_SY_B!F414/Inv_SY_B!$CU383-1,"")</f>
        <v/>
      </c>
      <c r="G383" s="173" t="str">
        <f>IFERROR(Inv_SY_B!G414/Inv_SY_B!$CU383-1,"")</f>
        <v/>
      </c>
      <c r="H383" s="173" t="str">
        <f>IFERROR(Inv_SY_B!H414/Inv_SY_B!$CU383-1,"")</f>
        <v/>
      </c>
      <c r="I383" s="173" t="str">
        <f>IFERROR(Inv_SY_B!I414/Inv_SY_B!$CU383-1,"")</f>
        <v/>
      </c>
      <c r="J383" s="173" t="str">
        <f>IFERROR(Inv_SY_B!J414/Inv_SY_B!$CU383-1,"")</f>
        <v/>
      </c>
      <c r="K383" s="173" t="str">
        <f>IFERROR(Inv_SY_B!K414/Inv_SY_B!$CU383-1,"")</f>
        <v/>
      </c>
      <c r="L383" s="173" t="str">
        <f>IFERROR(Inv_SY_B!L414/Inv_SY_B!$CU383-1,"")</f>
        <v/>
      </c>
      <c r="M383" s="173" t="str">
        <f>IFERROR(Inv_SY_B!M414/Inv_SY_B!$CU383-1,"")</f>
        <v/>
      </c>
      <c r="N383" s="173" t="str">
        <f>IFERROR(Inv_SY_B!N414/Inv_SY_B!$CU383-1,"")</f>
        <v/>
      </c>
      <c r="O383" s="173" t="str">
        <f>IFERROR(Inv_SY_B!O414/Inv_SY_B!$CU383-1,"")</f>
        <v/>
      </c>
      <c r="P383" s="173" t="str">
        <f>IFERROR(Inv_SY_B!P414/Inv_SY_B!$CU383-1,"")</f>
        <v/>
      </c>
      <c r="Q383" s="173" t="str">
        <f>IFERROR(Inv_SY_B!Q414/Inv_SY_B!$CU383-1,"")</f>
        <v/>
      </c>
      <c r="R383" s="173" t="str">
        <f>IFERROR(Inv_SY_B!R414/Inv_SY_B!$CU383-1,"")</f>
        <v/>
      </c>
      <c r="S383" s="173" t="str">
        <f>IFERROR(Inv_SY_B!S414/Inv_SY_B!$CU383-1,"")</f>
        <v/>
      </c>
      <c r="T383" s="173" t="str">
        <f>IFERROR(Inv_SY_B!T414/Inv_SY_B!$CU383-1,"")</f>
        <v/>
      </c>
      <c r="U383" s="173" t="str">
        <f>IFERROR(Inv_SY_B!U414/Inv_SY_B!$CU383-1,"")</f>
        <v/>
      </c>
      <c r="V383" s="173" t="str">
        <f>IFERROR(Inv_SY_B!V414/Inv_SY_B!$CU383-1,"")</f>
        <v/>
      </c>
      <c r="W383" s="173" t="str">
        <f>IFERROR(Inv_SY_B!W414/Inv_SY_B!$CU383-1,"")</f>
        <v/>
      </c>
      <c r="X383" s="173" t="str">
        <f>IFERROR(Inv_SY_B!X414/Inv_SY_B!$CU383-1,"")</f>
        <v/>
      </c>
      <c r="Y383" s="173" t="str">
        <f>IFERROR(Inv_SY_B!Y414/Inv_SY_B!$CU383-1,"")</f>
        <v/>
      </c>
      <c r="Z383" s="173" t="str">
        <f>IFERROR(Inv_SY_B!Z414/Inv_SY_B!$CU383-1,"")</f>
        <v/>
      </c>
      <c r="AA383" s="173" t="str">
        <f>IFERROR(Inv_SY_B!AA414/Inv_SY_B!$CU383-1,"")</f>
        <v/>
      </c>
      <c r="AB383" s="173" t="str">
        <f>IFERROR(Inv_SY_B!AB414/Inv_SY_B!$CU383-1,"")</f>
        <v/>
      </c>
      <c r="AC383" s="173" t="str">
        <f>IFERROR(Inv_SY_B!AC414/Inv_SY_B!$CU383-1,"")</f>
        <v/>
      </c>
      <c r="AD383" s="173" t="str">
        <f>IFERROR(Inv_SY_B!AD414/Inv_SY_B!$CU383-1,"")</f>
        <v/>
      </c>
      <c r="AE383" s="173" t="str">
        <f>IFERROR(Inv_SY_B!AE414/Inv_SY_B!$CU383-1,"")</f>
        <v/>
      </c>
      <c r="AF383" s="173" t="str">
        <f>IFERROR(Inv_SY_B!AF414/Inv_SY_B!$CU383-1,"")</f>
        <v/>
      </c>
      <c r="AG383" s="173" t="str">
        <f>IFERROR(Inv_SY_B!AG414/Inv_SY_B!$CU383-1,"")</f>
        <v/>
      </c>
      <c r="AH383" s="173" t="str">
        <f>IFERROR(Inv_SY_B!AH414/Inv_SY_B!$CU383-1,"")</f>
        <v/>
      </c>
      <c r="AI383" s="173" t="str">
        <f>IFERROR(Inv_SY_B!AI414/Inv_SY_B!$CU383-1,"")</f>
        <v/>
      </c>
      <c r="AJ383" s="173" t="str">
        <f>IFERROR(Inv_SY_B!AJ414/Inv_SY_B!$CU383-1,"")</f>
        <v/>
      </c>
      <c r="AK383" s="173" t="str">
        <f>IFERROR(Inv_SY_B!AK414/Inv_SY_B!$CU383-1,"")</f>
        <v/>
      </c>
      <c r="AL383" s="173" t="str">
        <f>IFERROR(Inv_SY_B!AL414/Inv_SY_B!$CU383-1,"")</f>
        <v/>
      </c>
      <c r="AM383" s="173" t="str">
        <f>IFERROR(Inv_SY_B!AM414/Inv_SY_B!$CU383-1,"")</f>
        <v/>
      </c>
      <c r="AN383" s="173" t="str">
        <f>IFERROR(Inv_SY_B!AN414/Inv_SY_B!$CU383-1,"")</f>
        <v/>
      </c>
      <c r="AO383" s="173" t="str">
        <f>IFERROR(Inv_SY_B!AO414/Inv_SY_B!$CU383-1,"")</f>
        <v/>
      </c>
      <c r="AP383" s="173" t="str">
        <f>IFERROR(Inv_SY_B!AP414/Inv_SY_B!$CU383-1,"")</f>
        <v/>
      </c>
      <c r="AQ383" s="173" t="str">
        <f>IFERROR(Inv_SY_B!AQ414/Inv_SY_B!$CU383-1,"")</f>
        <v/>
      </c>
      <c r="AR383" s="173" t="str">
        <f>IFERROR(Inv_SY_B!AR414/Inv_SY_B!$CU383-1,"")</f>
        <v/>
      </c>
      <c r="AS383" s="173" t="str">
        <f>IFERROR(Inv_SY_B!AS414/Inv_SY_B!$CU383-1,"")</f>
        <v/>
      </c>
      <c r="AT383" s="173" t="str">
        <f>IFERROR(Inv_SY_B!AT414/Inv_SY_B!$CU383-1,"")</f>
        <v/>
      </c>
      <c r="AU383" s="173" t="str">
        <f>IFERROR(Inv_SY_B!AU414/Inv_SY_B!$CU383-1,"")</f>
        <v/>
      </c>
      <c r="AV383" s="173" t="str">
        <f>IFERROR(Inv_SY_B!AV414/Inv_SY_B!$CU383-1,"")</f>
        <v/>
      </c>
      <c r="AW383" s="173" t="str">
        <f>IFERROR(Inv_SY_B!AW414/Inv_SY_B!$CU383-1,"")</f>
        <v/>
      </c>
      <c r="AX383" s="173" t="str">
        <f>IFERROR(Inv_SY_B!AX414/Inv_SY_B!$CU383-1,"")</f>
        <v/>
      </c>
      <c r="AY383" s="173" t="str">
        <f>IFERROR(Inv_SY_B!AY414/Inv_SY_B!$CU383-1,"")</f>
        <v/>
      </c>
      <c r="AZ383" s="173" t="str">
        <f>IFERROR(Inv_SY_B!AZ414/Inv_SY_B!$CU383-1,"")</f>
        <v/>
      </c>
      <c r="BA383" s="173" t="str">
        <f>IFERROR(Inv_SY_B!BA414/Inv_SY_B!$CU383-1,"")</f>
        <v/>
      </c>
      <c r="BB383" s="173" t="str">
        <f>IFERROR(Inv_SY_B!BB414/Inv_SY_B!$CU383-1,"")</f>
        <v/>
      </c>
      <c r="BC383" s="173" t="str">
        <f>IFERROR(Inv_SY_B!BC414/Inv_SY_B!$CU383-1,"")</f>
        <v/>
      </c>
      <c r="BD383" s="173" t="str">
        <f>IFERROR(Inv_SY_B!BD414/Inv_SY_B!$CU383-1,"")</f>
        <v/>
      </c>
      <c r="BE383" s="173" t="str">
        <f>IFERROR(Inv_SY_B!BE414/Inv_SY_B!$CU383-1,"")</f>
        <v/>
      </c>
      <c r="BF383" s="173" t="str">
        <f>IFERROR(Inv_SY_B!BF414/Inv_SY_B!$CU383-1,"")</f>
        <v/>
      </c>
      <c r="BG383" s="173" t="str">
        <f>IFERROR(Inv_SY_B!BG414/Inv_SY_B!$CU383-1,"")</f>
        <v/>
      </c>
      <c r="BH383" s="173" t="str">
        <f>IFERROR(Inv_SY_B!BH414/Inv_SY_B!$CU383-1,"")</f>
        <v/>
      </c>
      <c r="BI383" s="173" t="str">
        <f>IFERROR(Inv_SY_B!BI414/Inv_SY_B!$CU383-1,"")</f>
        <v/>
      </c>
      <c r="BJ383" s="173" t="str">
        <f>IFERROR(Inv_SY_B!BJ414/Inv_SY_B!$CU383-1,"")</f>
        <v/>
      </c>
      <c r="BK383" s="173" t="str">
        <f>IFERROR(Inv_SY_B!BK414/Inv_SY_B!$CU383-1,"")</f>
        <v/>
      </c>
      <c r="BL383" s="173" t="str">
        <f>IFERROR(Inv_SY_B!BL414/Inv_SY_B!$CU383-1,"")</f>
        <v/>
      </c>
      <c r="BM383" s="173" t="str">
        <f>IFERROR(Inv_SY_B!BM414/Inv_SY_B!$CU383-1,"")</f>
        <v/>
      </c>
      <c r="BN383" s="173" t="str">
        <f>IFERROR(Inv_SY_B!BN414/Inv_SY_B!$CU383-1,"")</f>
        <v/>
      </c>
      <c r="BO383" s="173" t="str">
        <f>IFERROR(Inv_SY_B!BO414/Inv_SY_B!$CU383-1,"")</f>
        <v/>
      </c>
      <c r="BP383" s="173" t="str">
        <f>IFERROR(Inv_SY_B!BP414/Inv_SY_B!$CU383-1,"")</f>
        <v/>
      </c>
      <c r="BQ383" s="173" t="str">
        <f>IFERROR(Inv_SY_B!BQ414/Inv_SY_B!$CU383-1,"")</f>
        <v/>
      </c>
      <c r="BR383" s="173" t="str">
        <f>IFERROR(Inv_SY_B!BR414/Inv_SY_B!$CU383-1,"")</f>
        <v/>
      </c>
      <c r="BS383" s="173" t="str">
        <f>IFERROR(Inv_SY_B!BS414/Inv_SY_B!$CU383-1,"")</f>
        <v/>
      </c>
      <c r="BT383" s="173" t="str">
        <f>IFERROR(Inv_SY_B!BT414/Inv_SY_B!$CU383-1,"")</f>
        <v/>
      </c>
      <c r="BU383" s="173" t="str">
        <f>IFERROR(Inv_SY_B!BU414/Inv_SY_B!$CU383-1,"")</f>
        <v/>
      </c>
      <c r="BV383" s="173" t="str">
        <f>IFERROR(Inv_SY_B!BV414/Inv_SY_B!$CU383-1,"")</f>
        <v/>
      </c>
      <c r="BW383" s="173" t="str">
        <f>IFERROR(Inv_SY_B!BW414/Inv_SY_B!$CU383-1,"")</f>
        <v/>
      </c>
      <c r="BX383" s="173" t="str">
        <f>IFERROR(Inv_SY_B!BX414/Inv_SY_B!$CU383-1,"")</f>
        <v/>
      </c>
      <c r="BY383" s="173" t="str">
        <f>IFERROR(Inv_SY_B!BY414/Inv_SY_B!$CU383-1,"")</f>
        <v/>
      </c>
      <c r="BZ383" s="173" t="str">
        <f>IFERROR(Inv_SY_B!BZ414/Inv_SY_B!$CU383-1,"")</f>
        <v/>
      </c>
      <c r="CA383" s="173" t="str">
        <f>IFERROR(Inv_SY_B!CA414/Inv_SY_B!$CU383-1,"")</f>
        <v/>
      </c>
      <c r="CB383" s="173" t="str">
        <f>IFERROR(Inv_SY_B!CB414/Inv_SY_B!$CU383-1,"")</f>
        <v/>
      </c>
      <c r="CC383" s="173" t="str">
        <f>IFERROR(Inv_SY_B!CC414/Inv_SY_B!$CU383-1,"")</f>
        <v/>
      </c>
      <c r="CD383" s="173" t="str">
        <f>IFERROR(Inv_SY_B!CD414/Inv_SY_B!$CU383-1,"")</f>
        <v/>
      </c>
      <c r="CE383" s="173" t="str">
        <f>IFERROR(Inv_SY_B!CE414/Inv_SY_B!$CU383-1,"")</f>
        <v/>
      </c>
      <c r="CF383" s="173" t="str">
        <f>IFERROR(Inv_SY_B!CF414/Inv_SY_B!$CU383-1,"")</f>
        <v/>
      </c>
      <c r="CG383" s="173" t="str">
        <f>IFERROR(Inv_SY_B!CG414/Inv_SY_B!$CU383-1,"")</f>
        <v/>
      </c>
      <c r="CH383" s="173" t="str">
        <f>IFERROR(Inv_SY_B!CH414/Inv_SY_B!$CU383-1,"")</f>
        <v/>
      </c>
      <c r="CI383" s="173" t="str">
        <f>IFERROR(Inv_SY_B!CI414/Inv_SY_B!$CU383-1,"")</f>
        <v/>
      </c>
      <c r="CJ383" s="173" t="str">
        <f>IFERROR(Inv_SY_B!CJ414/Inv_SY_B!$CU383-1,"")</f>
        <v/>
      </c>
      <c r="CK383" s="173" t="str">
        <f>IFERROR(Inv_SY_B!CK414/Inv_SY_B!$CU383-1,"")</f>
        <v/>
      </c>
      <c r="CL383" s="173" t="str">
        <f>IFERROR(Inv_SY_B!CL414/Inv_SY_B!$CU383-1,"")</f>
        <v/>
      </c>
      <c r="CM383" s="173" t="str">
        <f>IFERROR(Inv_SY_B!CM414/Inv_SY_B!$CU383-1,"")</f>
        <v/>
      </c>
      <c r="CN383" s="173" t="str">
        <f>IFERROR(Inv_SY_B!CN414/Inv_SY_B!$CU383-1,"")</f>
        <v/>
      </c>
      <c r="CO383" s="173" t="str">
        <f>IFERROR(Inv_SY_B!CO414/Inv_SY_B!$CU383-1,"")</f>
        <v/>
      </c>
      <c r="CP383" s="173" t="str">
        <f>IFERROR(Inv_SY_B!CP414/Inv_SY_B!$CU383-1,"")</f>
        <v/>
      </c>
      <c r="CQ383" s="173" t="str">
        <f>IFERROR(Inv_SY_B!CQ414/Inv_SY_B!$CU383-1,"")</f>
        <v/>
      </c>
      <c r="CR383" s="173" t="str">
        <f>IFERROR(Inv_SY_B!CR414/Inv_SY_B!$CU383-1,"")</f>
        <v/>
      </c>
      <c r="CS383" s="173" t="str">
        <f>IFERROR(Inv_SY_B!CS414/Inv_SY_B!$CU383-1,"")</f>
        <v/>
      </c>
      <c r="CT383" s="173" t="str">
        <f>IFERROR(Inv_SY_B!CT414/Inv_SY_B!$CU383-1,"")</f>
        <v/>
      </c>
      <c r="CU383" s="173"/>
      <c r="CV383" s="173"/>
      <c r="CW383" s="173"/>
      <c r="CX383" s="173"/>
    </row>
    <row r="384" spans="2:102">
      <c r="B384" s="164">
        <f t="shared" si="7"/>
        <v>46076</v>
      </c>
      <c r="C384" s="173" t="str">
        <f>IFERROR(Inv_SY_B!C415/Inv_SY_B!$CU384-1,"")</f>
        <v/>
      </c>
      <c r="D384" s="173" t="str">
        <f>IFERROR(Inv_SY_B!D415/Inv_SY_B!$CU384-1,"")</f>
        <v/>
      </c>
      <c r="E384" s="173" t="str">
        <f>IFERROR(Inv_SY_B!E415/Inv_SY_B!$CU384-1,"")</f>
        <v/>
      </c>
      <c r="F384" s="173" t="str">
        <f>IFERROR(Inv_SY_B!F415/Inv_SY_B!$CU384-1,"")</f>
        <v/>
      </c>
      <c r="G384" s="173" t="str">
        <f>IFERROR(Inv_SY_B!G415/Inv_SY_B!$CU384-1,"")</f>
        <v/>
      </c>
      <c r="H384" s="173" t="str">
        <f>IFERROR(Inv_SY_B!H415/Inv_SY_B!$CU384-1,"")</f>
        <v/>
      </c>
      <c r="I384" s="173" t="str">
        <f>IFERROR(Inv_SY_B!I415/Inv_SY_B!$CU384-1,"")</f>
        <v/>
      </c>
      <c r="J384" s="173" t="str">
        <f>IFERROR(Inv_SY_B!J415/Inv_SY_B!$CU384-1,"")</f>
        <v/>
      </c>
      <c r="K384" s="173" t="str">
        <f>IFERROR(Inv_SY_B!K415/Inv_SY_B!$CU384-1,"")</f>
        <v/>
      </c>
      <c r="L384" s="173" t="str">
        <f>IFERROR(Inv_SY_B!L415/Inv_SY_B!$CU384-1,"")</f>
        <v/>
      </c>
      <c r="M384" s="173" t="str">
        <f>IFERROR(Inv_SY_B!M415/Inv_SY_B!$CU384-1,"")</f>
        <v/>
      </c>
      <c r="N384" s="173" t="str">
        <f>IFERROR(Inv_SY_B!N415/Inv_SY_B!$CU384-1,"")</f>
        <v/>
      </c>
      <c r="O384" s="173" t="str">
        <f>IFERROR(Inv_SY_B!O415/Inv_SY_B!$CU384-1,"")</f>
        <v/>
      </c>
      <c r="P384" s="173" t="str">
        <f>IFERROR(Inv_SY_B!P415/Inv_SY_B!$CU384-1,"")</f>
        <v/>
      </c>
      <c r="Q384" s="173" t="str">
        <f>IFERROR(Inv_SY_B!Q415/Inv_SY_B!$CU384-1,"")</f>
        <v/>
      </c>
      <c r="R384" s="173" t="str">
        <f>IFERROR(Inv_SY_B!R415/Inv_SY_B!$CU384-1,"")</f>
        <v/>
      </c>
      <c r="S384" s="173" t="str">
        <f>IFERROR(Inv_SY_B!S415/Inv_SY_B!$CU384-1,"")</f>
        <v/>
      </c>
      <c r="T384" s="173" t="str">
        <f>IFERROR(Inv_SY_B!T415/Inv_SY_B!$CU384-1,"")</f>
        <v/>
      </c>
      <c r="U384" s="173" t="str">
        <f>IFERROR(Inv_SY_B!U415/Inv_SY_B!$CU384-1,"")</f>
        <v/>
      </c>
      <c r="V384" s="173" t="str">
        <f>IFERROR(Inv_SY_B!V415/Inv_SY_B!$CU384-1,"")</f>
        <v/>
      </c>
      <c r="W384" s="173" t="str">
        <f>IFERROR(Inv_SY_B!W415/Inv_SY_B!$CU384-1,"")</f>
        <v/>
      </c>
      <c r="X384" s="173" t="str">
        <f>IFERROR(Inv_SY_B!X415/Inv_SY_B!$CU384-1,"")</f>
        <v/>
      </c>
      <c r="Y384" s="173" t="str">
        <f>IFERROR(Inv_SY_B!Y415/Inv_SY_B!$CU384-1,"")</f>
        <v/>
      </c>
      <c r="Z384" s="173" t="str">
        <f>IFERROR(Inv_SY_B!Z415/Inv_SY_B!$CU384-1,"")</f>
        <v/>
      </c>
      <c r="AA384" s="173" t="str">
        <f>IFERROR(Inv_SY_B!AA415/Inv_SY_B!$CU384-1,"")</f>
        <v/>
      </c>
      <c r="AB384" s="173" t="str">
        <f>IFERROR(Inv_SY_B!AB415/Inv_SY_B!$CU384-1,"")</f>
        <v/>
      </c>
      <c r="AC384" s="173" t="str">
        <f>IFERROR(Inv_SY_B!AC415/Inv_SY_B!$CU384-1,"")</f>
        <v/>
      </c>
      <c r="AD384" s="173" t="str">
        <f>IFERROR(Inv_SY_B!AD415/Inv_SY_B!$CU384-1,"")</f>
        <v/>
      </c>
      <c r="AE384" s="173" t="str">
        <f>IFERROR(Inv_SY_B!AE415/Inv_SY_B!$CU384-1,"")</f>
        <v/>
      </c>
      <c r="AF384" s="173" t="str">
        <f>IFERROR(Inv_SY_B!AF415/Inv_SY_B!$CU384-1,"")</f>
        <v/>
      </c>
      <c r="AG384" s="173" t="str">
        <f>IFERROR(Inv_SY_B!AG415/Inv_SY_B!$CU384-1,"")</f>
        <v/>
      </c>
      <c r="AH384" s="173" t="str">
        <f>IFERROR(Inv_SY_B!AH415/Inv_SY_B!$CU384-1,"")</f>
        <v/>
      </c>
      <c r="AI384" s="173" t="str">
        <f>IFERROR(Inv_SY_B!AI415/Inv_SY_B!$CU384-1,"")</f>
        <v/>
      </c>
      <c r="AJ384" s="173" t="str">
        <f>IFERROR(Inv_SY_B!AJ415/Inv_SY_B!$CU384-1,"")</f>
        <v/>
      </c>
      <c r="AK384" s="173" t="str">
        <f>IFERROR(Inv_SY_B!AK415/Inv_SY_B!$CU384-1,"")</f>
        <v/>
      </c>
      <c r="AL384" s="173" t="str">
        <f>IFERROR(Inv_SY_B!AL415/Inv_SY_B!$CU384-1,"")</f>
        <v/>
      </c>
      <c r="AM384" s="173" t="str">
        <f>IFERROR(Inv_SY_B!AM415/Inv_SY_B!$CU384-1,"")</f>
        <v/>
      </c>
      <c r="AN384" s="173" t="str">
        <f>IFERROR(Inv_SY_B!AN415/Inv_SY_B!$CU384-1,"")</f>
        <v/>
      </c>
      <c r="AO384" s="173" t="str">
        <f>IFERROR(Inv_SY_B!AO415/Inv_SY_B!$CU384-1,"")</f>
        <v/>
      </c>
      <c r="AP384" s="173" t="str">
        <f>IFERROR(Inv_SY_B!AP415/Inv_SY_B!$CU384-1,"")</f>
        <v/>
      </c>
      <c r="AQ384" s="173" t="str">
        <f>IFERROR(Inv_SY_B!AQ415/Inv_SY_B!$CU384-1,"")</f>
        <v/>
      </c>
      <c r="AR384" s="173" t="str">
        <f>IFERROR(Inv_SY_B!AR415/Inv_SY_B!$CU384-1,"")</f>
        <v/>
      </c>
      <c r="AS384" s="173" t="str">
        <f>IFERROR(Inv_SY_B!AS415/Inv_SY_B!$CU384-1,"")</f>
        <v/>
      </c>
      <c r="AT384" s="173" t="str">
        <f>IFERROR(Inv_SY_B!AT415/Inv_SY_B!$CU384-1,"")</f>
        <v/>
      </c>
      <c r="AU384" s="173" t="str">
        <f>IFERROR(Inv_SY_B!AU415/Inv_SY_B!$CU384-1,"")</f>
        <v/>
      </c>
      <c r="AV384" s="173" t="str">
        <f>IFERROR(Inv_SY_B!AV415/Inv_SY_B!$CU384-1,"")</f>
        <v/>
      </c>
      <c r="AW384" s="173" t="str">
        <f>IFERROR(Inv_SY_B!AW415/Inv_SY_B!$CU384-1,"")</f>
        <v/>
      </c>
      <c r="AX384" s="173" t="str">
        <f>IFERROR(Inv_SY_B!AX415/Inv_SY_B!$CU384-1,"")</f>
        <v/>
      </c>
      <c r="AY384" s="173" t="str">
        <f>IFERROR(Inv_SY_B!AY415/Inv_SY_B!$CU384-1,"")</f>
        <v/>
      </c>
      <c r="AZ384" s="173" t="str">
        <f>IFERROR(Inv_SY_B!AZ415/Inv_SY_B!$CU384-1,"")</f>
        <v/>
      </c>
      <c r="BA384" s="173" t="str">
        <f>IFERROR(Inv_SY_B!BA415/Inv_SY_B!$CU384-1,"")</f>
        <v/>
      </c>
      <c r="BB384" s="173" t="str">
        <f>IFERROR(Inv_SY_B!BB415/Inv_SY_B!$CU384-1,"")</f>
        <v/>
      </c>
      <c r="BC384" s="173" t="str">
        <f>IFERROR(Inv_SY_B!BC415/Inv_SY_B!$CU384-1,"")</f>
        <v/>
      </c>
      <c r="BD384" s="173" t="str">
        <f>IFERROR(Inv_SY_B!BD415/Inv_SY_B!$CU384-1,"")</f>
        <v/>
      </c>
      <c r="BE384" s="173" t="str">
        <f>IFERROR(Inv_SY_B!BE415/Inv_SY_B!$CU384-1,"")</f>
        <v/>
      </c>
      <c r="BF384" s="173" t="str">
        <f>IFERROR(Inv_SY_B!BF415/Inv_SY_B!$CU384-1,"")</f>
        <v/>
      </c>
      <c r="BG384" s="173" t="str">
        <f>IFERROR(Inv_SY_B!BG415/Inv_SY_B!$CU384-1,"")</f>
        <v/>
      </c>
      <c r="BH384" s="173" t="str">
        <f>IFERROR(Inv_SY_B!BH415/Inv_SY_B!$CU384-1,"")</f>
        <v/>
      </c>
      <c r="BI384" s="173" t="str">
        <f>IFERROR(Inv_SY_B!BI415/Inv_SY_B!$CU384-1,"")</f>
        <v/>
      </c>
      <c r="BJ384" s="173" t="str">
        <f>IFERROR(Inv_SY_B!BJ415/Inv_SY_B!$CU384-1,"")</f>
        <v/>
      </c>
      <c r="BK384" s="173" t="str">
        <f>IFERROR(Inv_SY_B!BK415/Inv_SY_B!$CU384-1,"")</f>
        <v/>
      </c>
      <c r="BL384" s="173" t="str">
        <f>IFERROR(Inv_SY_B!BL415/Inv_SY_B!$CU384-1,"")</f>
        <v/>
      </c>
      <c r="BM384" s="173" t="str">
        <f>IFERROR(Inv_SY_B!BM415/Inv_SY_B!$CU384-1,"")</f>
        <v/>
      </c>
      <c r="BN384" s="173" t="str">
        <f>IFERROR(Inv_SY_B!BN415/Inv_SY_B!$CU384-1,"")</f>
        <v/>
      </c>
      <c r="BO384" s="173" t="str">
        <f>IFERROR(Inv_SY_B!BO415/Inv_SY_B!$CU384-1,"")</f>
        <v/>
      </c>
      <c r="BP384" s="173" t="str">
        <f>IFERROR(Inv_SY_B!BP415/Inv_SY_B!$CU384-1,"")</f>
        <v/>
      </c>
      <c r="BQ384" s="173" t="str">
        <f>IFERROR(Inv_SY_B!BQ415/Inv_SY_B!$CU384-1,"")</f>
        <v/>
      </c>
      <c r="BR384" s="173" t="str">
        <f>IFERROR(Inv_SY_B!BR415/Inv_SY_B!$CU384-1,"")</f>
        <v/>
      </c>
      <c r="BS384" s="173" t="str">
        <f>IFERROR(Inv_SY_B!BS415/Inv_SY_B!$CU384-1,"")</f>
        <v/>
      </c>
      <c r="BT384" s="173" t="str">
        <f>IFERROR(Inv_SY_B!BT415/Inv_SY_B!$CU384-1,"")</f>
        <v/>
      </c>
      <c r="BU384" s="173" t="str">
        <f>IFERROR(Inv_SY_B!BU415/Inv_SY_B!$CU384-1,"")</f>
        <v/>
      </c>
      <c r="BV384" s="173" t="str">
        <f>IFERROR(Inv_SY_B!BV415/Inv_SY_B!$CU384-1,"")</f>
        <v/>
      </c>
      <c r="BW384" s="173" t="str">
        <f>IFERROR(Inv_SY_B!BW415/Inv_SY_B!$CU384-1,"")</f>
        <v/>
      </c>
      <c r="BX384" s="173" t="str">
        <f>IFERROR(Inv_SY_B!BX415/Inv_SY_B!$CU384-1,"")</f>
        <v/>
      </c>
      <c r="BY384" s="173" t="str">
        <f>IFERROR(Inv_SY_B!BY415/Inv_SY_B!$CU384-1,"")</f>
        <v/>
      </c>
      <c r="BZ384" s="173" t="str">
        <f>IFERROR(Inv_SY_B!BZ415/Inv_SY_B!$CU384-1,"")</f>
        <v/>
      </c>
      <c r="CA384" s="173" t="str">
        <f>IFERROR(Inv_SY_B!CA415/Inv_SY_B!$CU384-1,"")</f>
        <v/>
      </c>
      <c r="CB384" s="173" t="str">
        <f>IFERROR(Inv_SY_B!CB415/Inv_SY_B!$CU384-1,"")</f>
        <v/>
      </c>
      <c r="CC384" s="173" t="str">
        <f>IFERROR(Inv_SY_B!CC415/Inv_SY_B!$CU384-1,"")</f>
        <v/>
      </c>
      <c r="CD384" s="173" t="str">
        <f>IFERROR(Inv_SY_B!CD415/Inv_SY_B!$CU384-1,"")</f>
        <v/>
      </c>
      <c r="CE384" s="173" t="str">
        <f>IFERROR(Inv_SY_B!CE415/Inv_SY_B!$CU384-1,"")</f>
        <v/>
      </c>
      <c r="CF384" s="173" t="str">
        <f>IFERROR(Inv_SY_B!CF415/Inv_SY_B!$CU384-1,"")</f>
        <v/>
      </c>
      <c r="CG384" s="173" t="str">
        <f>IFERROR(Inv_SY_B!CG415/Inv_SY_B!$CU384-1,"")</f>
        <v/>
      </c>
      <c r="CH384" s="173" t="str">
        <f>IFERROR(Inv_SY_B!CH415/Inv_SY_B!$CU384-1,"")</f>
        <v/>
      </c>
      <c r="CI384" s="173" t="str">
        <f>IFERROR(Inv_SY_B!CI415/Inv_SY_B!$CU384-1,"")</f>
        <v/>
      </c>
      <c r="CJ384" s="173" t="str">
        <f>IFERROR(Inv_SY_B!CJ415/Inv_SY_B!$CU384-1,"")</f>
        <v/>
      </c>
      <c r="CK384" s="173" t="str">
        <f>IFERROR(Inv_SY_B!CK415/Inv_SY_B!$CU384-1,"")</f>
        <v/>
      </c>
      <c r="CL384" s="173" t="str">
        <f>IFERROR(Inv_SY_B!CL415/Inv_SY_B!$CU384-1,"")</f>
        <v/>
      </c>
      <c r="CM384" s="173" t="str">
        <f>IFERROR(Inv_SY_B!CM415/Inv_SY_B!$CU384-1,"")</f>
        <v/>
      </c>
      <c r="CN384" s="173" t="str">
        <f>IFERROR(Inv_SY_B!CN415/Inv_SY_B!$CU384-1,"")</f>
        <v/>
      </c>
      <c r="CO384" s="173" t="str">
        <f>IFERROR(Inv_SY_B!CO415/Inv_SY_B!$CU384-1,"")</f>
        <v/>
      </c>
      <c r="CP384" s="173" t="str">
        <f>IFERROR(Inv_SY_B!CP415/Inv_SY_B!$CU384-1,"")</f>
        <v/>
      </c>
      <c r="CQ384" s="173" t="str">
        <f>IFERROR(Inv_SY_B!CQ415/Inv_SY_B!$CU384-1,"")</f>
        <v/>
      </c>
      <c r="CR384" s="173" t="str">
        <f>IFERROR(Inv_SY_B!CR415/Inv_SY_B!$CU384-1,"")</f>
        <v/>
      </c>
      <c r="CS384" s="173" t="str">
        <f>IFERROR(Inv_SY_B!CS415/Inv_SY_B!$CU384-1,"")</f>
        <v/>
      </c>
      <c r="CT384" s="173" t="str">
        <f>IFERROR(Inv_SY_B!CT415/Inv_SY_B!$CU384-1,"")</f>
        <v/>
      </c>
      <c r="CU384" s="173"/>
      <c r="CV384" s="173"/>
      <c r="CW384" s="173"/>
      <c r="CX384" s="173"/>
    </row>
    <row r="385" spans="2:102">
      <c r="B385" s="164">
        <f t="shared" si="7"/>
        <v>46077</v>
      </c>
      <c r="C385" s="173" t="str">
        <f>IFERROR(Inv_SY_B!C416/Inv_SY_B!$CU385-1,"")</f>
        <v/>
      </c>
      <c r="D385" s="173" t="str">
        <f>IFERROR(Inv_SY_B!D416/Inv_SY_B!$CU385-1,"")</f>
        <v/>
      </c>
      <c r="E385" s="173" t="str">
        <f>IFERROR(Inv_SY_B!E416/Inv_SY_B!$CU385-1,"")</f>
        <v/>
      </c>
      <c r="F385" s="173" t="str">
        <f>IFERROR(Inv_SY_B!F416/Inv_SY_B!$CU385-1,"")</f>
        <v/>
      </c>
      <c r="G385" s="173" t="str">
        <f>IFERROR(Inv_SY_B!G416/Inv_SY_B!$CU385-1,"")</f>
        <v/>
      </c>
      <c r="H385" s="173" t="str">
        <f>IFERROR(Inv_SY_B!H416/Inv_SY_B!$CU385-1,"")</f>
        <v/>
      </c>
      <c r="I385" s="173" t="str">
        <f>IFERROR(Inv_SY_B!I416/Inv_SY_B!$CU385-1,"")</f>
        <v/>
      </c>
      <c r="J385" s="173" t="str">
        <f>IFERROR(Inv_SY_B!J416/Inv_SY_B!$CU385-1,"")</f>
        <v/>
      </c>
      <c r="K385" s="173" t="str">
        <f>IFERROR(Inv_SY_B!K416/Inv_SY_B!$CU385-1,"")</f>
        <v/>
      </c>
      <c r="L385" s="173" t="str">
        <f>IFERROR(Inv_SY_B!L416/Inv_SY_B!$CU385-1,"")</f>
        <v/>
      </c>
      <c r="M385" s="173" t="str">
        <f>IFERROR(Inv_SY_B!M416/Inv_SY_B!$CU385-1,"")</f>
        <v/>
      </c>
      <c r="N385" s="173" t="str">
        <f>IFERROR(Inv_SY_B!N416/Inv_SY_B!$CU385-1,"")</f>
        <v/>
      </c>
      <c r="O385" s="173" t="str">
        <f>IFERROR(Inv_SY_B!O416/Inv_SY_B!$CU385-1,"")</f>
        <v/>
      </c>
      <c r="P385" s="173" t="str">
        <f>IFERROR(Inv_SY_B!P416/Inv_SY_B!$CU385-1,"")</f>
        <v/>
      </c>
      <c r="Q385" s="173" t="str">
        <f>IFERROR(Inv_SY_B!Q416/Inv_SY_B!$CU385-1,"")</f>
        <v/>
      </c>
      <c r="R385" s="173" t="str">
        <f>IFERROR(Inv_SY_B!R416/Inv_SY_B!$CU385-1,"")</f>
        <v/>
      </c>
      <c r="S385" s="173" t="str">
        <f>IFERROR(Inv_SY_B!S416/Inv_SY_B!$CU385-1,"")</f>
        <v/>
      </c>
      <c r="T385" s="173" t="str">
        <f>IFERROR(Inv_SY_B!T416/Inv_SY_B!$CU385-1,"")</f>
        <v/>
      </c>
      <c r="U385" s="173" t="str">
        <f>IFERROR(Inv_SY_B!U416/Inv_SY_B!$CU385-1,"")</f>
        <v/>
      </c>
      <c r="V385" s="173" t="str">
        <f>IFERROR(Inv_SY_B!V416/Inv_SY_B!$CU385-1,"")</f>
        <v/>
      </c>
      <c r="W385" s="173" t="str">
        <f>IFERROR(Inv_SY_B!W416/Inv_SY_B!$CU385-1,"")</f>
        <v/>
      </c>
      <c r="X385" s="173" t="str">
        <f>IFERROR(Inv_SY_B!X416/Inv_SY_B!$CU385-1,"")</f>
        <v/>
      </c>
      <c r="Y385" s="173" t="str">
        <f>IFERROR(Inv_SY_B!Y416/Inv_SY_B!$CU385-1,"")</f>
        <v/>
      </c>
      <c r="Z385" s="173" t="str">
        <f>IFERROR(Inv_SY_B!Z416/Inv_SY_B!$CU385-1,"")</f>
        <v/>
      </c>
      <c r="AA385" s="173" t="str">
        <f>IFERROR(Inv_SY_B!AA416/Inv_SY_B!$CU385-1,"")</f>
        <v/>
      </c>
      <c r="AB385" s="173" t="str">
        <f>IFERROR(Inv_SY_B!AB416/Inv_SY_B!$CU385-1,"")</f>
        <v/>
      </c>
      <c r="AC385" s="173" t="str">
        <f>IFERROR(Inv_SY_B!AC416/Inv_SY_B!$CU385-1,"")</f>
        <v/>
      </c>
      <c r="AD385" s="173" t="str">
        <f>IFERROR(Inv_SY_B!AD416/Inv_SY_B!$CU385-1,"")</f>
        <v/>
      </c>
      <c r="AE385" s="173" t="str">
        <f>IFERROR(Inv_SY_B!AE416/Inv_SY_B!$CU385-1,"")</f>
        <v/>
      </c>
      <c r="AF385" s="173" t="str">
        <f>IFERROR(Inv_SY_B!AF416/Inv_SY_B!$CU385-1,"")</f>
        <v/>
      </c>
      <c r="AG385" s="173" t="str">
        <f>IFERROR(Inv_SY_B!AG416/Inv_SY_B!$CU385-1,"")</f>
        <v/>
      </c>
      <c r="AH385" s="173" t="str">
        <f>IFERROR(Inv_SY_B!AH416/Inv_SY_B!$CU385-1,"")</f>
        <v/>
      </c>
      <c r="AI385" s="173" t="str">
        <f>IFERROR(Inv_SY_B!AI416/Inv_SY_B!$CU385-1,"")</f>
        <v/>
      </c>
      <c r="AJ385" s="173" t="str">
        <f>IFERROR(Inv_SY_B!AJ416/Inv_SY_B!$CU385-1,"")</f>
        <v/>
      </c>
      <c r="AK385" s="173" t="str">
        <f>IFERROR(Inv_SY_B!AK416/Inv_SY_B!$CU385-1,"")</f>
        <v/>
      </c>
      <c r="AL385" s="173" t="str">
        <f>IFERROR(Inv_SY_B!AL416/Inv_SY_B!$CU385-1,"")</f>
        <v/>
      </c>
      <c r="AM385" s="173" t="str">
        <f>IFERROR(Inv_SY_B!AM416/Inv_SY_B!$CU385-1,"")</f>
        <v/>
      </c>
      <c r="AN385" s="173" t="str">
        <f>IFERROR(Inv_SY_B!AN416/Inv_SY_B!$CU385-1,"")</f>
        <v/>
      </c>
      <c r="AO385" s="173" t="str">
        <f>IFERROR(Inv_SY_B!AO416/Inv_SY_B!$CU385-1,"")</f>
        <v/>
      </c>
      <c r="AP385" s="173" t="str">
        <f>IFERROR(Inv_SY_B!AP416/Inv_SY_B!$CU385-1,"")</f>
        <v/>
      </c>
      <c r="AQ385" s="173" t="str">
        <f>IFERROR(Inv_SY_B!AQ416/Inv_SY_B!$CU385-1,"")</f>
        <v/>
      </c>
      <c r="AR385" s="173" t="str">
        <f>IFERROR(Inv_SY_B!AR416/Inv_SY_B!$CU385-1,"")</f>
        <v/>
      </c>
      <c r="AS385" s="173" t="str">
        <f>IFERROR(Inv_SY_B!AS416/Inv_SY_B!$CU385-1,"")</f>
        <v/>
      </c>
      <c r="AT385" s="173" t="str">
        <f>IFERROR(Inv_SY_B!AT416/Inv_SY_B!$CU385-1,"")</f>
        <v/>
      </c>
      <c r="AU385" s="173" t="str">
        <f>IFERROR(Inv_SY_B!AU416/Inv_SY_B!$CU385-1,"")</f>
        <v/>
      </c>
      <c r="AV385" s="173" t="str">
        <f>IFERROR(Inv_SY_B!AV416/Inv_SY_B!$CU385-1,"")</f>
        <v/>
      </c>
      <c r="AW385" s="173" t="str">
        <f>IFERROR(Inv_SY_B!AW416/Inv_SY_B!$CU385-1,"")</f>
        <v/>
      </c>
      <c r="AX385" s="173" t="str">
        <f>IFERROR(Inv_SY_B!AX416/Inv_SY_B!$CU385-1,"")</f>
        <v/>
      </c>
      <c r="AY385" s="173" t="str">
        <f>IFERROR(Inv_SY_B!AY416/Inv_SY_B!$CU385-1,"")</f>
        <v/>
      </c>
      <c r="AZ385" s="173" t="str">
        <f>IFERROR(Inv_SY_B!AZ416/Inv_SY_B!$CU385-1,"")</f>
        <v/>
      </c>
      <c r="BA385" s="173" t="str">
        <f>IFERROR(Inv_SY_B!BA416/Inv_SY_B!$CU385-1,"")</f>
        <v/>
      </c>
      <c r="BB385" s="173" t="str">
        <f>IFERROR(Inv_SY_B!BB416/Inv_SY_B!$CU385-1,"")</f>
        <v/>
      </c>
      <c r="BC385" s="173" t="str">
        <f>IFERROR(Inv_SY_B!BC416/Inv_SY_B!$CU385-1,"")</f>
        <v/>
      </c>
      <c r="BD385" s="173" t="str">
        <f>IFERROR(Inv_SY_B!BD416/Inv_SY_B!$CU385-1,"")</f>
        <v/>
      </c>
      <c r="BE385" s="173" t="str">
        <f>IFERROR(Inv_SY_B!BE416/Inv_SY_B!$CU385-1,"")</f>
        <v/>
      </c>
      <c r="BF385" s="173" t="str">
        <f>IFERROR(Inv_SY_B!BF416/Inv_SY_B!$CU385-1,"")</f>
        <v/>
      </c>
      <c r="BG385" s="173" t="str">
        <f>IFERROR(Inv_SY_B!BG416/Inv_SY_B!$CU385-1,"")</f>
        <v/>
      </c>
      <c r="BH385" s="173" t="str">
        <f>IFERROR(Inv_SY_B!BH416/Inv_SY_B!$CU385-1,"")</f>
        <v/>
      </c>
      <c r="BI385" s="173" t="str">
        <f>IFERROR(Inv_SY_B!BI416/Inv_SY_B!$CU385-1,"")</f>
        <v/>
      </c>
      <c r="BJ385" s="173" t="str">
        <f>IFERROR(Inv_SY_B!BJ416/Inv_SY_B!$CU385-1,"")</f>
        <v/>
      </c>
      <c r="BK385" s="173" t="str">
        <f>IFERROR(Inv_SY_B!BK416/Inv_SY_B!$CU385-1,"")</f>
        <v/>
      </c>
      <c r="BL385" s="173" t="str">
        <f>IFERROR(Inv_SY_B!BL416/Inv_SY_B!$CU385-1,"")</f>
        <v/>
      </c>
      <c r="BM385" s="173" t="str">
        <f>IFERROR(Inv_SY_B!BM416/Inv_SY_B!$CU385-1,"")</f>
        <v/>
      </c>
      <c r="BN385" s="173" t="str">
        <f>IFERROR(Inv_SY_B!BN416/Inv_SY_B!$CU385-1,"")</f>
        <v/>
      </c>
      <c r="BO385" s="173" t="str">
        <f>IFERROR(Inv_SY_B!BO416/Inv_SY_B!$CU385-1,"")</f>
        <v/>
      </c>
      <c r="BP385" s="173" t="str">
        <f>IFERROR(Inv_SY_B!BP416/Inv_SY_B!$CU385-1,"")</f>
        <v/>
      </c>
      <c r="BQ385" s="173" t="str">
        <f>IFERROR(Inv_SY_B!BQ416/Inv_SY_B!$CU385-1,"")</f>
        <v/>
      </c>
      <c r="BR385" s="173" t="str">
        <f>IFERROR(Inv_SY_B!BR416/Inv_SY_B!$CU385-1,"")</f>
        <v/>
      </c>
      <c r="BS385" s="173" t="str">
        <f>IFERROR(Inv_SY_B!BS416/Inv_SY_B!$CU385-1,"")</f>
        <v/>
      </c>
      <c r="BT385" s="173" t="str">
        <f>IFERROR(Inv_SY_B!BT416/Inv_SY_B!$CU385-1,"")</f>
        <v/>
      </c>
      <c r="BU385" s="173" t="str">
        <f>IFERROR(Inv_SY_B!BU416/Inv_SY_B!$CU385-1,"")</f>
        <v/>
      </c>
      <c r="BV385" s="173" t="str">
        <f>IFERROR(Inv_SY_B!BV416/Inv_SY_B!$CU385-1,"")</f>
        <v/>
      </c>
      <c r="BW385" s="173" t="str">
        <f>IFERROR(Inv_SY_B!BW416/Inv_SY_B!$CU385-1,"")</f>
        <v/>
      </c>
      <c r="BX385" s="173" t="str">
        <f>IFERROR(Inv_SY_B!BX416/Inv_SY_B!$CU385-1,"")</f>
        <v/>
      </c>
      <c r="BY385" s="173" t="str">
        <f>IFERROR(Inv_SY_B!BY416/Inv_SY_B!$CU385-1,"")</f>
        <v/>
      </c>
      <c r="BZ385" s="173" t="str">
        <f>IFERROR(Inv_SY_B!BZ416/Inv_SY_B!$CU385-1,"")</f>
        <v/>
      </c>
      <c r="CA385" s="173" t="str">
        <f>IFERROR(Inv_SY_B!CA416/Inv_SY_B!$CU385-1,"")</f>
        <v/>
      </c>
      <c r="CB385" s="173" t="str">
        <f>IFERROR(Inv_SY_B!CB416/Inv_SY_B!$CU385-1,"")</f>
        <v/>
      </c>
      <c r="CC385" s="173" t="str">
        <f>IFERROR(Inv_SY_B!CC416/Inv_SY_B!$CU385-1,"")</f>
        <v/>
      </c>
      <c r="CD385" s="173" t="str">
        <f>IFERROR(Inv_SY_B!CD416/Inv_SY_B!$CU385-1,"")</f>
        <v/>
      </c>
      <c r="CE385" s="173" t="str">
        <f>IFERROR(Inv_SY_B!CE416/Inv_SY_B!$CU385-1,"")</f>
        <v/>
      </c>
      <c r="CF385" s="173" t="str">
        <f>IFERROR(Inv_SY_B!CF416/Inv_SY_B!$CU385-1,"")</f>
        <v/>
      </c>
      <c r="CG385" s="173" t="str">
        <f>IFERROR(Inv_SY_B!CG416/Inv_SY_B!$CU385-1,"")</f>
        <v/>
      </c>
      <c r="CH385" s="173" t="str">
        <f>IFERROR(Inv_SY_B!CH416/Inv_SY_B!$CU385-1,"")</f>
        <v/>
      </c>
      <c r="CI385" s="173" t="str">
        <f>IFERROR(Inv_SY_B!CI416/Inv_SY_B!$CU385-1,"")</f>
        <v/>
      </c>
      <c r="CJ385" s="173" t="str">
        <f>IFERROR(Inv_SY_B!CJ416/Inv_SY_B!$CU385-1,"")</f>
        <v/>
      </c>
      <c r="CK385" s="173" t="str">
        <f>IFERROR(Inv_SY_B!CK416/Inv_SY_B!$CU385-1,"")</f>
        <v/>
      </c>
      <c r="CL385" s="173" t="str">
        <f>IFERROR(Inv_SY_B!CL416/Inv_SY_B!$CU385-1,"")</f>
        <v/>
      </c>
      <c r="CM385" s="173" t="str">
        <f>IFERROR(Inv_SY_B!CM416/Inv_SY_B!$CU385-1,"")</f>
        <v/>
      </c>
      <c r="CN385" s="173" t="str">
        <f>IFERROR(Inv_SY_B!CN416/Inv_SY_B!$CU385-1,"")</f>
        <v/>
      </c>
      <c r="CO385" s="173" t="str">
        <f>IFERROR(Inv_SY_B!CO416/Inv_SY_B!$CU385-1,"")</f>
        <v/>
      </c>
      <c r="CP385" s="173" t="str">
        <f>IFERROR(Inv_SY_B!CP416/Inv_SY_B!$CU385-1,"")</f>
        <v/>
      </c>
      <c r="CQ385" s="173" t="str">
        <f>IFERROR(Inv_SY_B!CQ416/Inv_SY_B!$CU385-1,"")</f>
        <v/>
      </c>
      <c r="CR385" s="173" t="str">
        <f>IFERROR(Inv_SY_B!CR416/Inv_SY_B!$CU385-1,"")</f>
        <v/>
      </c>
      <c r="CS385" s="173" t="str">
        <f>IFERROR(Inv_SY_B!CS416/Inv_SY_B!$CU385-1,"")</f>
        <v/>
      </c>
      <c r="CT385" s="173" t="str">
        <f>IFERROR(Inv_SY_B!CT416/Inv_SY_B!$CU385-1,"")</f>
        <v/>
      </c>
      <c r="CU385" s="173"/>
      <c r="CV385" s="173"/>
      <c r="CW385" s="173"/>
      <c r="CX385" s="173"/>
    </row>
    <row r="386" spans="2:102">
      <c r="B386" s="164">
        <f t="shared" si="7"/>
        <v>46078</v>
      </c>
      <c r="C386" s="173" t="str">
        <f>IFERROR(Inv_SY_B!C417/Inv_SY_B!$CU386-1,"")</f>
        <v/>
      </c>
      <c r="D386" s="173" t="str">
        <f>IFERROR(Inv_SY_B!D417/Inv_SY_B!$CU386-1,"")</f>
        <v/>
      </c>
      <c r="E386" s="173" t="str">
        <f>IFERROR(Inv_SY_B!E417/Inv_SY_B!$CU386-1,"")</f>
        <v/>
      </c>
      <c r="F386" s="173" t="str">
        <f>IFERROR(Inv_SY_B!F417/Inv_SY_B!$CU386-1,"")</f>
        <v/>
      </c>
      <c r="G386" s="173" t="str">
        <f>IFERROR(Inv_SY_B!G417/Inv_SY_B!$CU386-1,"")</f>
        <v/>
      </c>
      <c r="H386" s="173" t="str">
        <f>IFERROR(Inv_SY_B!H417/Inv_SY_B!$CU386-1,"")</f>
        <v/>
      </c>
      <c r="I386" s="173" t="str">
        <f>IFERROR(Inv_SY_B!I417/Inv_SY_B!$CU386-1,"")</f>
        <v/>
      </c>
      <c r="J386" s="173" t="str">
        <f>IFERROR(Inv_SY_B!J417/Inv_SY_B!$CU386-1,"")</f>
        <v/>
      </c>
      <c r="K386" s="173" t="str">
        <f>IFERROR(Inv_SY_B!K417/Inv_SY_B!$CU386-1,"")</f>
        <v/>
      </c>
      <c r="L386" s="173" t="str">
        <f>IFERROR(Inv_SY_B!L417/Inv_SY_B!$CU386-1,"")</f>
        <v/>
      </c>
      <c r="M386" s="173" t="str">
        <f>IFERROR(Inv_SY_B!M417/Inv_SY_B!$CU386-1,"")</f>
        <v/>
      </c>
      <c r="N386" s="173" t="str">
        <f>IFERROR(Inv_SY_B!N417/Inv_SY_B!$CU386-1,"")</f>
        <v/>
      </c>
      <c r="O386" s="173" t="str">
        <f>IFERROR(Inv_SY_B!O417/Inv_SY_B!$CU386-1,"")</f>
        <v/>
      </c>
      <c r="P386" s="173" t="str">
        <f>IFERROR(Inv_SY_B!P417/Inv_SY_B!$CU386-1,"")</f>
        <v/>
      </c>
      <c r="Q386" s="173" t="str">
        <f>IFERROR(Inv_SY_B!Q417/Inv_SY_B!$CU386-1,"")</f>
        <v/>
      </c>
      <c r="R386" s="173" t="str">
        <f>IFERROR(Inv_SY_B!R417/Inv_SY_B!$CU386-1,"")</f>
        <v/>
      </c>
      <c r="S386" s="173" t="str">
        <f>IFERROR(Inv_SY_B!S417/Inv_SY_B!$CU386-1,"")</f>
        <v/>
      </c>
      <c r="T386" s="173" t="str">
        <f>IFERROR(Inv_SY_B!T417/Inv_SY_B!$CU386-1,"")</f>
        <v/>
      </c>
      <c r="U386" s="173" t="str">
        <f>IFERROR(Inv_SY_B!U417/Inv_SY_B!$CU386-1,"")</f>
        <v/>
      </c>
      <c r="V386" s="173" t="str">
        <f>IFERROR(Inv_SY_B!V417/Inv_SY_B!$CU386-1,"")</f>
        <v/>
      </c>
      <c r="W386" s="173" t="str">
        <f>IFERROR(Inv_SY_B!W417/Inv_SY_B!$CU386-1,"")</f>
        <v/>
      </c>
      <c r="X386" s="173" t="str">
        <f>IFERROR(Inv_SY_B!X417/Inv_SY_B!$CU386-1,"")</f>
        <v/>
      </c>
      <c r="Y386" s="173" t="str">
        <f>IFERROR(Inv_SY_B!Y417/Inv_SY_B!$CU386-1,"")</f>
        <v/>
      </c>
      <c r="Z386" s="173" t="str">
        <f>IFERROR(Inv_SY_B!Z417/Inv_SY_B!$CU386-1,"")</f>
        <v/>
      </c>
      <c r="AA386" s="173" t="str">
        <f>IFERROR(Inv_SY_B!AA417/Inv_SY_B!$CU386-1,"")</f>
        <v/>
      </c>
      <c r="AB386" s="173" t="str">
        <f>IFERROR(Inv_SY_B!AB417/Inv_SY_B!$CU386-1,"")</f>
        <v/>
      </c>
      <c r="AC386" s="173" t="str">
        <f>IFERROR(Inv_SY_B!AC417/Inv_SY_B!$CU386-1,"")</f>
        <v/>
      </c>
      <c r="AD386" s="173" t="str">
        <f>IFERROR(Inv_SY_B!AD417/Inv_SY_B!$CU386-1,"")</f>
        <v/>
      </c>
      <c r="AE386" s="173" t="str">
        <f>IFERROR(Inv_SY_B!AE417/Inv_SY_B!$CU386-1,"")</f>
        <v/>
      </c>
      <c r="AF386" s="173" t="str">
        <f>IFERROR(Inv_SY_B!AF417/Inv_SY_B!$CU386-1,"")</f>
        <v/>
      </c>
      <c r="AG386" s="173" t="str">
        <f>IFERROR(Inv_SY_B!AG417/Inv_SY_B!$CU386-1,"")</f>
        <v/>
      </c>
      <c r="AH386" s="173" t="str">
        <f>IFERROR(Inv_SY_B!AH417/Inv_SY_B!$CU386-1,"")</f>
        <v/>
      </c>
      <c r="AI386" s="173" t="str">
        <f>IFERROR(Inv_SY_B!AI417/Inv_SY_B!$CU386-1,"")</f>
        <v/>
      </c>
      <c r="AJ386" s="173" t="str">
        <f>IFERROR(Inv_SY_B!AJ417/Inv_SY_B!$CU386-1,"")</f>
        <v/>
      </c>
      <c r="AK386" s="173" t="str">
        <f>IFERROR(Inv_SY_B!AK417/Inv_SY_B!$CU386-1,"")</f>
        <v/>
      </c>
      <c r="AL386" s="173" t="str">
        <f>IFERROR(Inv_SY_B!AL417/Inv_SY_B!$CU386-1,"")</f>
        <v/>
      </c>
      <c r="AM386" s="173" t="str">
        <f>IFERROR(Inv_SY_B!AM417/Inv_SY_B!$CU386-1,"")</f>
        <v/>
      </c>
      <c r="AN386" s="173" t="str">
        <f>IFERROR(Inv_SY_B!AN417/Inv_SY_B!$CU386-1,"")</f>
        <v/>
      </c>
      <c r="AO386" s="173" t="str">
        <f>IFERROR(Inv_SY_B!AO417/Inv_SY_B!$CU386-1,"")</f>
        <v/>
      </c>
      <c r="AP386" s="173" t="str">
        <f>IFERROR(Inv_SY_B!AP417/Inv_SY_B!$CU386-1,"")</f>
        <v/>
      </c>
      <c r="AQ386" s="173" t="str">
        <f>IFERROR(Inv_SY_B!AQ417/Inv_SY_B!$CU386-1,"")</f>
        <v/>
      </c>
      <c r="AR386" s="173" t="str">
        <f>IFERROR(Inv_SY_B!AR417/Inv_SY_B!$CU386-1,"")</f>
        <v/>
      </c>
      <c r="AS386" s="173" t="str">
        <f>IFERROR(Inv_SY_B!AS417/Inv_SY_B!$CU386-1,"")</f>
        <v/>
      </c>
      <c r="AT386" s="173" t="str">
        <f>IFERROR(Inv_SY_B!AT417/Inv_SY_B!$CU386-1,"")</f>
        <v/>
      </c>
      <c r="AU386" s="173" t="str">
        <f>IFERROR(Inv_SY_B!AU417/Inv_SY_B!$CU386-1,"")</f>
        <v/>
      </c>
      <c r="AV386" s="173" t="str">
        <f>IFERROR(Inv_SY_B!AV417/Inv_SY_B!$CU386-1,"")</f>
        <v/>
      </c>
      <c r="AW386" s="173" t="str">
        <f>IFERROR(Inv_SY_B!AW417/Inv_SY_B!$CU386-1,"")</f>
        <v/>
      </c>
      <c r="AX386" s="173" t="str">
        <f>IFERROR(Inv_SY_B!AX417/Inv_SY_B!$CU386-1,"")</f>
        <v/>
      </c>
      <c r="AY386" s="173" t="str">
        <f>IFERROR(Inv_SY_B!AY417/Inv_SY_B!$CU386-1,"")</f>
        <v/>
      </c>
      <c r="AZ386" s="173" t="str">
        <f>IFERROR(Inv_SY_B!AZ417/Inv_SY_B!$CU386-1,"")</f>
        <v/>
      </c>
      <c r="BA386" s="173" t="str">
        <f>IFERROR(Inv_SY_B!BA417/Inv_SY_B!$CU386-1,"")</f>
        <v/>
      </c>
      <c r="BB386" s="173" t="str">
        <f>IFERROR(Inv_SY_B!BB417/Inv_SY_B!$CU386-1,"")</f>
        <v/>
      </c>
      <c r="BC386" s="173" t="str">
        <f>IFERROR(Inv_SY_B!BC417/Inv_SY_B!$CU386-1,"")</f>
        <v/>
      </c>
      <c r="BD386" s="173" t="str">
        <f>IFERROR(Inv_SY_B!BD417/Inv_SY_B!$CU386-1,"")</f>
        <v/>
      </c>
      <c r="BE386" s="173" t="str">
        <f>IFERROR(Inv_SY_B!BE417/Inv_SY_B!$CU386-1,"")</f>
        <v/>
      </c>
      <c r="BF386" s="173" t="str">
        <f>IFERROR(Inv_SY_B!BF417/Inv_SY_B!$CU386-1,"")</f>
        <v/>
      </c>
      <c r="BG386" s="173" t="str">
        <f>IFERROR(Inv_SY_B!BG417/Inv_SY_B!$CU386-1,"")</f>
        <v/>
      </c>
      <c r="BH386" s="173" t="str">
        <f>IFERROR(Inv_SY_B!BH417/Inv_SY_B!$CU386-1,"")</f>
        <v/>
      </c>
      <c r="BI386" s="173" t="str">
        <f>IFERROR(Inv_SY_B!BI417/Inv_SY_B!$CU386-1,"")</f>
        <v/>
      </c>
      <c r="BJ386" s="173" t="str">
        <f>IFERROR(Inv_SY_B!BJ417/Inv_SY_B!$CU386-1,"")</f>
        <v/>
      </c>
      <c r="BK386" s="173" t="str">
        <f>IFERROR(Inv_SY_B!BK417/Inv_SY_B!$CU386-1,"")</f>
        <v/>
      </c>
      <c r="BL386" s="173" t="str">
        <f>IFERROR(Inv_SY_B!BL417/Inv_SY_B!$CU386-1,"")</f>
        <v/>
      </c>
      <c r="BM386" s="173" t="str">
        <f>IFERROR(Inv_SY_B!BM417/Inv_SY_B!$CU386-1,"")</f>
        <v/>
      </c>
      <c r="BN386" s="173" t="str">
        <f>IFERROR(Inv_SY_B!BN417/Inv_SY_B!$CU386-1,"")</f>
        <v/>
      </c>
      <c r="BO386" s="173" t="str">
        <f>IFERROR(Inv_SY_B!BO417/Inv_SY_B!$CU386-1,"")</f>
        <v/>
      </c>
      <c r="BP386" s="173" t="str">
        <f>IFERROR(Inv_SY_B!BP417/Inv_SY_B!$CU386-1,"")</f>
        <v/>
      </c>
      <c r="BQ386" s="173" t="str">
        <f>IFERROR(Inv_SY_B!BQ417/Inv_SY_B!$CU386-1,"")</f>
        <v/>
      </c>
      <c r="BR386" s="173" t="str">
        <f>IFERROR(Inv_SY_B!BR417/Inv_SY_B!$CU386-1,"")</f>
        <v/>
      </c>
      <c r="BS386" s="173" t="str">
        <f>IFERROR(Inv_SY_B!BS417/Inv_SY_B!$CU386-1,"")</f>
        <v/>
      </c>
      <c r="BT386" s="173" t="str">
        <f>IFERROR(Inv_SY_B!BT417/Inv_SY_B!$CU386-1,"")</f>
        <v/>
      </c>
      <c r="BU386" s="173" t="str">
        <f>IFERROR(Inv_SY_B!BU417/Inv_SY_B!$CU386-1,"")</f>
        <v/>
      </c>
      <c r="BV386" s="173" t="str">
        <f>IFERROR(Inv_SY_B!BV417/Inv_SY_B!$CU386-1,"")</f>
        <v/>
      </c>
      <c r="BW386" s="173" t="str">
        <f>IFERROR(Inv_SY_B!BW417/Inv_SY_B!$CU386-1,"")</f>
        <v/>
      </c>
      <c r="BX386" s="173" t="str">
        <f>IFERROR(Inv_SY_B!BX417/Inv_SY_B!$CU386-1,"")</f>
        <v/>
      </c>
      <c r="BY386" s="173" t="str">
        <f>IFERROR(Inv_SY_B!BY417/Inv_SY_B!$CU386-1,"")</f>
        <v/>
      </c>
      <c r="BZ386" s="173" t="str">
        <f>IFERROR(Inv_SY_B!BZ417/Inv_SY_B!$CU386-1,"")</f>
        <v/>
      </c>
      <c r="CA386" s="173" t="str">
        <f>IFERROR(Inv_SY_B!CA417/Inv_SY_B!$CU386-1,"")</f>
        <v/>
      </c>
      <c r="CB386" s="173" t="str">
        <f>IFERROR(Inv_SY_B!CB417/Inv_SY_B!$CU386-1,"")</f>
        <v/>
      </c>
      <c r="CC386" s="173" t="str">
        <f>IFERROR(Inv_SY_B!CC417/Inv_SY_B!$CU386-1,"")</f>
        <v/>
      </c>
      <c r="CD386" s="173" t="str">
        <f>IFERROR(Inv_SY_B!CD417/Inv_SY_B!$CU386-1,"")</f>
        <v/>
      </c>
      <c r="CE386" s="173" t="str">
        <f>IFERROR(Inv_SY_B!CE417/Inv_SY_B!$CU386-1,"")</f>
        <v/>
      </c>
      <c r="CF386" s="173" t="str">
        <f>IFERROR(Inv_SY_B!CF417/Inv_SY_B!$CU386-1,"")</f>
        <v/>
      </c>
      <c r="CG386" s="173" t="str">
        <f>IFERROR(Inv_SY_B!CG417/Inv_SY_B!$CU386-1,"")</f>
        <v/>
      </c>
      <c r="CH386" s="173" t="str">
        <f>IFERROR(Inv_SY_B!CH417/Inv_SY_B!$CU386-1,"")</f>
        <v/>
      </c>
      <c r="CI386" s="173" t="str">
        <f>IFERROR(Inv_SY_B!CI417/Inv_SY_B!$CU386-1,"")</f>
        <v/>
      </c>
      <c r="CJ386" s="173" t="str">
        <f>IFERROR(Inv_SY_B!CJ417/Inv_SY_B!$CU386-1,"")</f>
        <v/>
      </c>
      <c r="CK386" s="173" t="str">
        <f>IFERROR(Inv_SY_B!CK417/Inv_SY_B!$CU386-1,"")</f>
        <v/>
      </c>
      <c r="CL386" s="173" t="str">
        <f>IFERROR(Inv_SY_B!CL417/Inv_SY_B!$CU386-1,"")</f>
        <v/>
      </c>
      <c r="CM386" s="173" t="str">
        <f>IFERROR(Inv_SY_B!CM417/Inv_SY_B!$CU386-1,"")</f>
        <v/>
      </c>
      <c r="CN386" s="173" t="str">
        <f>IFERROR(Inv_SY_B!CN417/Inv_SY_B!$CU386-1,"")</f>
        <v/>
      </c>
      <c r="CO386" s="173" t="str">
        <f>IFERROR(Inv_SY_B!CO417/Inv_SY_B!$CU386-1,"")</f>
        <v/>
      </c>
      <c r="CP386" s="173" t="str">
        <f>IFERROR(Inv_SY_B!CP417/Inv_SY_B!$CU386-1,"")</f>
        <v/>
      </c>
      <c r="CQ386" s="173" t="str">
        <f>IFERROR(Inv_SY_B!CQ417/Inv_SY_B!$CU386-1,"")</f>
        <v/>
      </c>
      <c r="CR386" s="173" t="str">
        <f>IFERROR(Inv_SY_B!CR417/Inv_SY_B!$CU386-1,"")</f>
        <v/>
      </c>
      <c r="CS386" s="173" t="str">
        <f>IFERROR(Inv_SY_B!CS417/Inv_SY_B!$CU386-1,"")</f>
        <v/>
      </c>
      <c r="CT386" s="173" t="str">
        <f>IFERROR(Inv_SY_B!CT417/Inv_SY_B!$CU386-1,"")</f>
        <v/>
      </c>
      <c r="CU386" s="173"/>
      <c r="CV386" s="173"/>
      <c r="CW386" s="173"/>
      <c r="CX386" s="173"/>
    </row>
    <row r="387" spans="2:102">
      <c r="B387" s="164">
        <f t="shared" si="7"/>
        <v>46079</v>
      </c>
      <c r="C387" s="173" t="str">
        <f>IFERROR(Inv_SY_B!C418/Inv_SY_B!$CU387-1,"")</f>
        <v/>
      </c>
      <c r="D387" s="173" t="str">
        <f>IFERROR(Inv_SY_B!D418/Inv_SY_B!$CU387-1,"")</f>
        <v/>
      </c>
      <c r="E387" s="173" t="str">
        <f>IFERROR(Inv_SY_B!E418/Inv_SY_B!$CU387-1,"")</f>
        <v/>
      </c>
      <c r="F387" s="173" t="str">
        <f>IFERROR(Inv_SY_B!F418/Inv_SY_B!$CU387-1,"")</f>
        <v/>
      </c>
      <c r="G387" s="173" t="str">
        <f>IFERROR(Inv_SY_B!G418/Inv_SY_B!$CU387-1,"")</f>
        <v/>
      </c>
      <c r="H387" s="173" t="str">
        <f>IFERROR(Inv_SY_B!H418/Inv_SY_B!$CU387-1,"")</f>
        <v/>
      </c>
      <c r="I387" s="173" t="str">
        <f>IFERROR(Inv_SY_B!I418/Inv_SY_B!$CU387-1,"")</f>
        <v/>
      </c>
      <c r="J387" s="173" t="str">
        <f>IFERROR(Inv_SY_B!J418/Inv_SY_B!$CU387-1,"")</f>
        <v/>
      </c>
      <c r="K387" s="173" t="str">
        <f>IFERROR(Inv_SY_B!K418/Inv_SY_B!$CU387-1,"")</f>
        <v/>
      </c>
      <c r="L387" s="173" t="str">
        <f>IFERROR(Inv_SY_B!L418/Inv_SY_B!$CU387-1,"")</f>
        <v/>
      </c>
      <c r="M387" s="173" t="str">
        <f>IFERROR(Inv_SY_B!M418/Inv_SY_B!$CU387-1,"")</f>
        <v/>
      </c>
      <c r="N387" s="173" t="str">
        <f>IFERROR(Inv_SY_B!N418/Inv_SY_B!$CU387-1,"")</f>
        <v/>
      </c>
      <c r="O387" s="173" t="str">
        <f>IFERROR(Inv_SY_B!O418/Inv_SY_B!$CU387-1,"")</f>
        <v/>
      </c>
      <c r="P387" s="173" t="str">
        <f>IFERROR(Inv_SY_B!P418/Inv_SY_B!$CU387-1,"")</f>
        <v/>
      </c>
      <c r="Q387" s="173" t="str">
        <f>IFERROR(Inv_SY_B!Q418/Inv_SY_B!$CU387-1,"")</f>
        <v/>
      </c>
      <c r="R387" s="173" t="str">
        <f>IFERROR(Inv_SY_B!R418/Inv_SY_B!$CU387-1,"")</f>
        <v/>
      </c>
      <c r="S387" s="173" t="str">
        <f>IFERROR(Inv_SY_B!S418/Inv_SY_B!$CU387-1,"")</f>
        <v/>
      </c>
      <c r="T387" s="173" t="str">
        <f>IFERROR(Inv_SY_B!T418/Inv_SY_B!$CU387-1,"")</f>
        <v/>
      </c>
      <c r="U387" s="173" t="str">
        <f>IFERROR(Inv_SY_B!U418/Inv_SY_B!$CU387-1,"")</f>
        <v/>
      </c>
      <c r="V387" s="173" t="str">
        <f>IFERROR(Inv_SY_B!V418/Inv_SY_B!$CU387-1,"")</f>
        <v/>
      </c>
      <c r="W387" s="173" t="str">
        <f>IFERROR(Inv_SY_B!W418/Inv_SY_B!$CU387-1,"")</f>
        <v/>
      </c>
      <c r="X387" s="173" t="str">
        <f>IFERROR(Inv_SY_B!X418/Inv_SY_B!$CU387-1,"")</f>
        <v/>
      </c>
      <c r="Y387" s="173" t="str">
        <f>IFERROR(Inv_SY_B!Y418/Inv_SY_B!$CU387-1,"")</f>
        <v/>
      </c>
      <c r="Z387" s="173" t="str">
        <f>IFERROR(Inv_SY_B!Z418/Inv_SY_B!$CU387-1,"")</f>
        <v/>
      </c>
      <c r="AA387" s="173" t="str">
        <f>IFERROR(Inv_SY_B!AA418/Inv_SY_B!$CU387-1,"")</f>
        <v/>
      </c>
      <c r="AB387" s="173" t="str">
        <f>IFERROR(Inv_SY_B!AB418/Inv_SY_B!$CU387-1,"")</f>
        <v/>
      </c>
      <c r="AC387" s="173" t="str">
        <f>IFERROR(Inv_SY_B!AC418/Inv_SY_B!$CU387-1,"")</f>
        <v/>
      </c>
      <c r="AD387" s="173" t="str">
        <f>IFERROR(Inv_SY_B!AD418/Inv_SY_B!$CU387-1,"")</f>
        <v/>
      </c>
      <c r="AE387" s="173" t="str">
        <f>IFERROR(Inv_SY_B!AE418/Inv_SY_B!$CU387-1,"")</f>
        <v/>
      </c>
      <c r="AF387" s="173" t="str">
        <f>IFERROR(Inv_SY_B!AF418/Inv_SY_B!$CU387-1,"")</f>
        <v/>
      </c>
      <c r="AG387" s="173" t="str">
        <f>IFERROR(Inv_SY_B!AG418/Inv_SY_B!$CU387-1,"")</f>
        <v/>
      </c>
      <c r="AH387" s="173" t="str">
        <f>IFERROR(Inv_SY_B!AH418/Inv_SY_B!$CU387-1,"")</f>
        <v/>
      </c>
      <c r="AI387" s="173" t="str">
        <f>IFERROR(Inv_SY_B!AI418/Inv_SY_B!$CU387-1,"")</f>
        <v/>
      </c>
      <c r="AJ387" s="173" t="str">
        <f>IFERROR(Inv_SY_B!AJ418/Inv_SY_B!$CU387-1,"")</f>
        <v/>
      </c>
      <c r="AK387" s="173" t="str">
        <f>IFERROR(Inv_SY_B!AK418/Inv_SY_B!$CU387-1,"")</f>
        <v/>
      </c>
      <c r="AL387" s="173" t="str">
        <f>IFERROR(Inv_SY_B!AL418/Inv_SY_B!$CU387-1,"")</f>
        <v/>
      </c>
      <c r="AM387" s="173" t="str">
        <f>IFERROR(Inv_SY_B!AM418/Inv_SY_B!$CU387-1,"")</f>
        <v/>
      </c>
      <c r="AN387" s="173" t="str">
        <f>IFERROR(Inv_SY_B!AN418/Inv_SY_B!$CU387-1,"")</f>
        <v/>
      </c>
      <c r="AO387" s="173" t="str">
        <f>IFERROR(Inv_SY_B!AO418/Inv_SY_B!$CU387-1,"")</f>
        <v/>
      </c>
      <c r="AP387" s="173" t="str">
        <f>IFERROR(Inv_SY_B!AP418/Inv_SY_B!$CU387-1,"")</f>
        <v/>
      </c>
      <c r="AQ387" s="173" t="str">
        <f>IFERROR(Inv_SY_B!AQ418/Inv_SY_B!$CU387-1,"")</f>
        <v/>
      </c>
      <c r="AR387" s="173" t="str">
        <f>IFERROR(Inv_SY_B!AR418/Inv_SY_B!$CU387-1,"")</f>
        <v/>
      </c>
      <c r="AS387" s="173" t="str">
        <f>IFERROR(Inv_SY_B!AS418/Inv_SY_B!$CU387-1,"")</f>
        <v/>
      </c>
      <c r="AT387" s="173" t="str">
        <f>IFERROR(Inv_SY_B!AT418/Inv_SY_B!$CU387-1,"")</f>
        <v/>
      </c>
      <c r="AU387" s="173" t="str">
        <f>IFERROR(Inv_SY_B!AU418/Inv_SY_B!$CU387-1,"")</f>
        <v/>
      </c>
      <c r="AV387" s="173" t="str">
        <f>IFERROR(Inv_SY_B!AV418/Inv_SY_B!$CU387-1,"")</f>
        <v/>
      </c>
      <c r="AW387" s="173" t="str">
        <f>IFERROR(Inv_SY_B!AW418/Inv_SY_B!$CU387-1,"")</f>
        <v/>
      </c>
      <c r="AX387" s="173" t="str">
        <f>IFERROR(Inv_SY_B!AX418/Inv_SY_B!$CU387-1,"")</f>
        <v/>
      </c>
      <c r="AY387" s="173" t="str">
        <f>IFERROR(Inv_SY_B!AY418/Inv_SY_B!$CU387-1,"")</f>
        <v/>
      </c>
      <c r="AZ387" s="173" t="str">
        <f>IFERROR(Inv_SY_B!AZ418/Inv_SY_B!$CU387-1,"")</f>
        <v/>
      </c>
      <c r="BA387" s="173" t="str">
        <f>IFERROR(Inv_SY_B!BA418/Inv_SY_B!$CU387-1,"")</f>
        <v/>
      </c>
      <c r="BB387" s="173" t="str">
        <f>IFERROR(Inv_SY_B!BB418/Inv_SY_B!$CU387-1,"")</f>
        <v/>
      </c>
      <c r="BC387" s="173" t="str">
        <f>IFERROR(Inv_SY_B!BC418/Inv_SY_B!$CU387-1,"")</f>
        <v/>
      </c>
      <c r="BD387" s="173" t="str">
        <f>IFERROR(Inv_SY_B!BD418/Inv_SY_B!$CU387-1,"")</f>
        <v/>
      </c>
      <c r="BE387" s="173" t="str">
        <f>IFERROR(Inv_SY_B!BE418/Inv_SY_B!$CU387-1,"")</f>
        <v/>
      </c>
      <c r="BF387" s="173" t="str">
        <f>IFERROR(Inv_SY_B!BF418/Inv_SY_B!$CU387-1,"")</f>
        <v/>
      </c>
      <c r="BG387" s="173" t="str">
        <f>IFERROR(Inv_SY_B!BG418/Inv_SY_B!$CU387-1,"")</f>
        <v/>
      </c>
      <c r="BH387" s="173" t="str">
        <f>IFERROR(Inv_SY_B!BH418/Inv_SY_B!$CU387-1,"")</f>
        <v/>
      </c>
      <c r="BI387" s="173" t="str">
        <f>IFERROR(Inv_SY_B!BI418/Inv_SY_B!$CU387-1,"")</f>
        <v/>
      </c>
      <c r="BJ387" s="173" t="str">
        <f>IFERROR(Inv_SY_B!BJ418/Inv_SY_B!$CU387-1,"")</f>
        <v/>
      </c>
      <c r="BK387" s="173" t="str">
        <f>IFERROR(Inv_SY_B!BK418/Inv_SY_B!$CU387-1,"")</f>
        <v/>
      </c>
      <c r="BL387" s="173" t="str">
        <f>IFERROR(Inv_SY_B!BL418/Inv_SY_B!$CU387-1,"")</f>
        <v/>
      </c>
      <c r="BM387" s="173" t="str">
        <f>IFERROR(Inv_SY_B!BM418/Inv_SY_B!$CU387-1,"")</f>
        <v/>
      </c>
      <c r="BN387" s="173" t="str">
        <f>IFERROR(Inv_SY_B!BN418/Inv_SY_B!$CU387-1,"")</f>
        <v/>
      </c>
      <c r="BO387" s="173" t="str">
        <f>IFERROR(Inv_SY_B!BO418/Inv_SY_B!$CU387-1,"")</f>
        <v/>
      </c>
      <c r="BP387" s="173" t="str">
        <f>IFERROR(Inv_SY_B!BP418/Inv_SY_B!$CU387-1,"")</f>
        <v/>
      </c>
      <c r="BQ387" s="173" t="str">
        <f>IFERROR(Inv_SY_B!BQ418/Inv_SY_B!$CU387-1,"")</f>
        <v/>
      </c>
      <c r="BR387" s="173" t="str">
        <f>IFERROR(Inv_SY_B!BR418/Inv_SY_B!$CU387-1,"")</f>
        <v/>
      </c>
      <c r="BS387" s="173" t="str">
        <f>IFERROR(Inv_SY_B!BS418/Inv_SY_B!$CU387-1,"")</f>
        <v/>
      </c>
      <c r="BT387" s="173" t="str">
        <f>IFERROR(Inv_SY_B!BT418/Inv_SY_B!$CU387-1,"")</f>
        <v/>
      </c>
      <c r="BU387" s="173" t="str">
        <f>IFERROR(Inv_SY_B!BU418/Inv_SY_B!$CU387-1,"")</f>
        <v/>
      </c>
      <c r="BV387" s="173" t="str">
        <f>IFERROR(Inv_SY_B!BV418/Inv_SY_B!$CU387-1,"")</f>
        <v/>
      </c>
      <c r="BW387" s="173" t="str">
        <f>IFERROR(Inv_SY_B!BW418/Inv_SY_B!$CU387-1,"")</f>
        <v/>
      </c>
      <c r="BX387" s="173" t="str">
        <f>IFERROR(Inv_SY_B!BX418/Inv_SY_B!$CU387-1,"")</f>
        <v/>
      </c>
      <c r="BY387" s="173" t="str">
        <f>IFERROR(Inv_SY_B!BY418/Inv_SY_B!$CU387-1,"")</f>
        <v/>
      </c>
      <c r="BZ387" s="173" t="str">
        <f>IFERROR(Inv_SY_B!BZ418/Inv_SY_B!$CU387-1,"")</f>
        <v/>
      </c>
      <c r="CA387" s="173" t="str">
        <f>IFERROR(Inv_SY_B!CA418/Inv_SY_B!$CU387-1,"")</f>
        <v/>
      </c>
      <c r="CB387" s="173" t="str">
        <f>IFERROR(Inv_SY_B!CB418/Inv_SY_B!$CU387-1,"")</f>
        <v/>
      </c>
      <c r="CC387" s="173" t="str">
        <f>IFERROR(Inv_SY_B!CC418/Inv_SY_B!$CU387-1,"")</f>
        <v/>
      </c>
      <c r="CD387" s="173" t="str">
        <f>IFERROR(Inv_SY_B!CD418/Inv_SY_B!$CU387-1,"")</f>
        <v/>
      </c>
      <c r="CE387" s="173" t="str">
        <f>IFERROR(Inv_SY_B!CE418/Inv_SY_B!$CU387-1,"")</f>
        <v/>
      </c>
      <c r="CF387" s="173" t="str">
        <f>IFERROR(Inv_SY_B!CF418/Inv_SY_B!$CU387-1,"")</f>
        <v/>
      </c>
      <c r="CG387" s="173" t="str">
        <f>IFERROR(Inv_SY_B!CG418/Inv_SY_B!$CU387-1,"")</f>
        <v/>
      </c>
      <c r="CH387" s="173" t="str">
        <f>IFERROR(Inv_SY_B!CH418/Inv_SY_B!$CU387-1,"")</f>
        <v/>
      </c>
      <c r="CI387" s="173" t="str">
        <f>IFERROR(Inv_SY_B!CI418/Inv_SY_B!$CU387-1,"")</f>
        <v/>
      </c>
      <c r="CJ387" s="173" t="str">
        <f>IFERROR(Inv_SY_B!CJ418/Inv_SY_B!$CU387-1,"")</f>
        <v/>
      </c>
      <c r="CK387" s="173" t="str">
        <f>IFERROR(Inv_SY_B!CK418/Inv_SY_B!$CU387-1,"")</f>
        <v/>
      </c>
      <c r="CL387" s="173" t="str">
        <f>IFERROR(Inv_SY_B!CL418/Inv_SY_B!$CU387-1,"")</f>
        <v/>
      </c>
      <c r="CM387" s="173" t="str">
        <f>IFERROR(Inv_SY_B!CM418/Inv_SY_B!$CU387-1,"")</f>
        <v/>
      </c>
      <c r="CN387" s="173" t="str">
        <f>IFERROR(Inv_SY_B!CN418/Inv_SY_B!$CU387-1,"")</f>
        <v/>
      </c>
      <c r="CO387" s="173" t="str">
        <f>IFERROR(Inv_SY_B!CO418/Inv_SY_B!$CU387-1,"")</f>
        <v/>
      </c>
      <c r="CP387" s="173" t="str">
        <f>IFERROR(Inv_SY_B!CP418/Inv_SY_B!$CU387-1,"")</f>
        <v/>
      </c>
      <c r="CQ387" s="173" t="str">
        <f>IFERROR(Inv_SY_B!CQ418/Inv_SY_B!$CU387-1,"")</f>
        <v/>
      </c>
      <c r="CR387" s="173" t="str">
        <f>IFERROR(Inv_SY_B!CR418/Inv_SY_B!$CU387-1,"")</f>
        <v/>
      </c>
      <c r="CS387" s="173" t="str">
        <f>IFERROR(Inv_SY_B!CS418/Inv_SY_B!$CU387-1,"")</f>
        <v/>
      </c>
      <c r="CT387" s="173" t="str">
        <f>IFERROR(Inv_SY_B!CT418/Inv_SY_B!$CU387-1,"")</f>
        <v/>
      </c>
      <c r="CU387" s="173"/>
      <c r="CV387" s="173"/>
      <c r="CW387" s="173"/>
      <c r="CX387" s="173"/>
    </row>
    <row r="388" spans="2:102">
      <c r="B388" s="164">
        <f t="shared" si="7"/>
        <v>46080</v>
      </c>
      <c r="C388" s="173" t="str">
        <f>IFERROR(Inv_SY_B!C419/Inv_SY_B!$CU388-1,"")</f>
        <v/>
      </c>
      <c r="D388" s="173" t="str">
        <f>IFERROR(Inv_SY_B!D419/Inv_SY_B!$CU388-1,"")</f>
        <v/>
      </c>
      <c r="E388" s="173" t="str">
        <f>IFERROR(Inv_SY_B!E419/Inv_SY_B!$CU388-1,"")</f>
        <v/>
      </c>
      <c r="F388" s="173" t="str">
        <f>IFERROR(Inv_SY_B!F419/Inv_SY_B!$CU388-1,"")</f>
        <v/>
      </c>
      <c r="G388" s="173" t="str">
        <f>IFERROR(Inv_SY_B!G419/Inv_SY_B!$CU388-1,"")</f>
        <v/>
      </c>
      <c r="H388" s="173" t="str">
        <f>IFERROR(Inv_SY_B!H419/Inv_SY_B!$CU388-1,"")</f>
        <v/>
      </c>
      <c r="I388" s="173" t="str">
        <f>IFERROR(Inv_SY_B!I419/Inv_SY_B!$CU388-1,"")</f>
        <v/>
      </c>
      <c r="J388" s="173" t="str">
        <f>IFERROR(Inv_SY_B!J419/Inv_SY_B!$CU388-1,"")</f>
        <v/>
      </c>
      <c r="K388" s="173" t="str">
        <f>IFERROR(Inv_SY_B!K419/Inv_SY_B!$CU388-1,"")</f>
        <v/>
      </c>
      <c r="L388" s="173" t="str">
        <f>IFERROR(Inv_SY_B!L419/Inv_SY_B!$CU388-1,"")</f>
        <v/>
      </c>
      <c r="M388" s="173" t="str">
        <f>IFERROR(Inv_SY_B!M419/Inv_SY_B!$CU388-1,"")</f>
        <v/>
      </c>
      <c r="N388" s="173" t="str">
        <f>IFERROR(Inv_SY_B!N419/Inv_SY_B!$CU388-1,"")</f>
        <v/>
      </c>
      <c r="O388" s="173" t="str">
        <f>IFERROR(Inv_SY_B!O419/Inv_SY_B!$CU388-1,"")</f>
        <v/>
      </c>
      <c r="P388" s="173" t="str">
        <f>IFERROR(Inv_SY_B!P419/Inv_SY_B!$CU388-1,"")</f>
        <v/>
      </c>
      <c r="Q388" s="173" t="str">
        <f>IFERROR(Inv_SY_B!Q419/Inv_SY_B!$CU388-1,"")</f>
        <v/>
      </c>
      <c r="R388" s="173" t="str">
        <f>IFERROR(Inv_SY_B!R419/Inv_SY_B!$CU388-1,"")</f>
        <v/>
      </c>
      <c r="S388" s="173" t="str">
        <f>IFERROR(Inv_SY_B!S419/Inv_SY_B!$CU388-1,"")</f>
        <v/>
      </c>
      <c r="T388" s="173" t="str">
        <f>IFERROR(Inv_SY_B!T419/Inv_SY_B!$CU388-1,"")</f>
        <v/>
      </c>
      <c r="U388" s="173" t="str">
        <f>IFERROR(Inv_SY_B!U419/Inv_SY_B!$CU388-1,"")</f>
        <v/>
      </c>
      <c r="V388" s="173" t="str">
        <f>IFERROR(Inv_SY_B!V419/Inv_SY_B!$CU388-1,"")</f>
        <v/>
      </c>
      <c r="W388" s="173" t="str">
        <f>IFERROR(Inv_SY_B!W419/Inv_SY_B!$CU388-1,"")</f>
        <v/>
      </c>
      <c r="X388" s="173" t="str">
        <f>IFERROR(Inv_SY_B!X419/Inv_SY_B!$CU388-1,"")</f>
        <v/>
      </c>
      <c r="Y388" s="173" t="str">
        <f>IFERROR(Inv_SY_B!Y419/Inv_SY_B!$CU388-1,"")</f>
        <v/>
      </c>
      <c r="Z388" s="173" t="str">
        <f>IFERROR(Inv_SY_B!Z419/Inv_SY_B!$CU388-1,"")</f>
        <v/>
      </c>
      <c r="AA388" s="173" t="str">
        <f>IFERROR(Inv_SY_B!AA419/Inv_SY_B!$CU388-1,"")</f>
        <v/>
      </c>
      <c r="AB388" s="173" t="str">
        <f>IFERROR(Inv_SY_B!AB419/Inv_SY_B!$CU388-1,"")</f>
        <v/>
      </c>
      <c r="AC388" s="173" t="str">
        <f>IFERROR(Inv_SY_B!AC419/Inv_SY_B!$CU388-1,"")</f>
        <v/>
      </c>
      <c r="AD388" s="173" t="str">
        <f>IFERROR(Inv_SY_B!AD419/Inv_SY_B!$CU388-1,"")</f>
        <v/>
      </c>
      <c r="AE388" s="173" t="str">
        <f>IFERROR(Inv_SY_B!AE419/Inv_SY_B!$CU388-1,"")</f>
        <v/>
      </c>
      <c r="AF388" s="173" t="str">
        <f>IFERROR(Inv_SY_B!AF419/Inv_SY_B!$CU388-1,"")</f>
        <v/>
      </c>
      <c r="AG388" s="173" t="str">
        <f>IFERROR(Inv_SY_B!AG419/Inv_SY_B!$CU388-1,"")</f>
        <v/>
      </c>
      <c r="AH388" s="173" t="str">
        <f>IFERROR(Inv_SY_B!AH419/Inv_SY_B!$CU388-1,"")</f>
        <v/>
      </c>
      <c r="AI388" s="173" t="str">
        <f>IFERROR(Inv_SY_B!AI419/Inv_SY_B!$CU388-1,"")</f>
        <v/>
      </c>
      <c r="AJ388" s="173" t="str">
        <f>IFERROR(Inv_SY_B!AJ419/Inv_SY_B!$CU388-1,"")</f>
        <v/>
      </c>
      <c r="AK388" s="173" t="str">
        <f>IFERROR(Inv_SY_B!AK419/Inv_SY_B!$CU388-1,"")</f>
        <v/>
      </c>
      <c r="AL388" s="173" t="str">
        <f>IFERROR(Inv_SY_B!AL419/Inv_SY_B!$CU388-1,"")</f>
        <v/>
      </c>
      <c r="AM388" s="173" t="str">
        <f>IFERROR(Inv_SY_B!AM419/Inv_SY_B!$CU388-1,"")</f>
        <v/>
      </c>
      <c r="AN388" s="173" t="str">
        <f>IFERROR(Inv_SY_B!AN419/Inv_SY_B!$CU388-1,"")</f>
        <v/>
      </c>
      <c r="AO388" s="173" t="str">
        <f>IFERROR(Inv_SY_B!AO419/Inv_SY_B!$CU388-1,"")</f>
        <v/>
      </c>
      <c r="AP388" s="173" t="str">
        <f>IFERROR(Inv_SY_B!AP419/Inv_SY_B!$CU388-1,"")</f>
        <v/>
      </c>
      <c r="AQ388" s="173" t="str">
        <f>IFERROR(Inv_SY_B!AQ419/Inv_SY_B!$CU388-1,"")</f>
        <v/>
      </c>
      <c r="AR388" s="173" t="str">
        <f>IFERROR(Inv_SY_B!AR419/Inv_SY_B!$CU388-1,"")</f>
        <v/>
      </c>
      <c r="AS388" s="173" t="str">
        <f>IFERROR(Inv_SY_B!AS419/Inv_SY_B!$CU388-1,"")</f>
        <v/>
      </c>
      <c r="AT388" s="173" t="str">
        <f>IFERROR(Inv_SY_B!AT419/Inv_SY_B!$CU388-1,"")</f>
        <v/>
      </c>
      <c r="AU388" s="173" t="str">
        <f>IFERROR(Inv_SY_B!AU419/Inv_SY_B!$CU388-1,"")</f>
        <v/>
      </c>
      <c r="AV388" s="173" t="str">
        <f>IFERROR(Inv_SY_B!AV419/Inv_SY_B!$CU388-1,"")</f>
        <v/>
      </c>
      <c r="AW388" s="173" t="str">
        <f>IFERROR(Inv_SY_B!AW419/Inv_SY_B!$CU388-1,"")</f>
        <v/>
      </c>
      <c r="AX388" s="173" t="str">
        <f>IFERROR(Inv_SY_B!AX419/Inv_SY_B!$CU388-1,"")</f>
        <v/>
      </c>
      <c r="AY388" s="173" t="str">
        <f>IFERROR(Inv_SY_B!AY419/Inv_SY_B!$CU388-1,"")</f>
        <v/>
      </c>
      <c r="AZ388" s="173" t="str">
        <f>IFERROR(Inv_SY_B!AZ419/Inv_SY_B!$CU388-1,"")</f>
        <v/>
      </c>
      <c r="BA388" s="173" t="str">
        <f>IFERROR(Inv_SY_B!BA419/Inv_SY_B!$CU388-1,"")</f>
        <v/>
      </c>
      <c r="BB388" s="173" t="str">
        <f>IFERROR(Inv_SY_B!BB419/Inv_SY_B!$CU388-1,"")</f>
        <v/>
      </c>
      <c r="BC388" s="173" t="str">
        <f>IFERROR(Inv_SY_B!BC419/Inv_SY_B!$CU388-1,"")</f>
        <v/>
      </c>
      <c r="BD388" s="173" t="str">
        <f>IFERROR(Inv_SY_B!BD419/Inv_SY_B!$CU388-1,"")</f>
        <v/>
      </c>
      <c r="BE388" s="173" t="str">
        <f>IFERROR(Inv_SY_B!BE419/Inv_SY_B!$CU388-1,"")</f>
        <v/>
      </c>
      <c r="BF388" s="173" t="str">
        <f>IFERROR(Inv_SY_B!BF419/Inv_SY_B!$CU388-1,"")</f>
        <v/>
      </c>
      <c r="BG388" s="173" t="str">
        <f>IFERROR(Inv_SY_B!BG419/Inv_SY_B!$CU388-1,"")</f>
        <v/>
      </c>
      <c r="BH388" s="173" t="str">
        <f>IFERROR(Inv_SY_B!BH419/Inv_SY_B!$CU388-1,"")</f>
        <v/>
      </c>
      <c r="BI388" s="173" t="str">
        <f>IFERROR(Inv_SY_B!BI419/Inv_SY_B!$CU388-1,"")</f>
        <v/>
      </c>
      <c r="BJ388" s="173" t="str">
        <f>IFERROR(Inv_SY_B!BJ419/Inv_SY_B!$CU388-1,"")</f>
        <v/>
      </c>
      <c r="BK388" s="173" t="str">
        <f>IFERROR(Inv_SY_B!BK419/Inv_SY_B!$CU388-1,"")</f>
        <v/>
      </c>
      <c r="BL388" s="173" t="str">
        <f>IFERROR(Inv_SY_B!BL419/Inv_SY_B!$CU388-1,"")</f>
        <v/>
      </c>
      <c r="BM388" s="173" t="str">
        <f>IFERROR(Inv_SY_B!BM419/Inv_SY_B!$CU388-1,"")</f>
        <v/>
      </c>
      <c r="BN388" s="173" t="str">
        <f>IFERROR(Inv_SY_B!BN419/Inv_SY_B!$CU388-1,"")</f>
        <v/>
      </c>
      <c r="BO388" s="173" t="str">
        <f>IFERROR(Inv_SY_B!BO419/Inv_SY_B!$CU388-1,"")</f>
        <v/>
      </c>
      <c r="BP388" s="173" t="str">
        <f>IFERROR(Inv_SY_B!BP419/Inv_SY_B!$CU388-1,"")</f>
        <v/>
      </c>
      <c r="BQ388" s="173" t="str">
        <f>IFERROR(Inv_SY_B!BQ419/Inv_SY_B!$CU388-1,"")</f>
        <v/>
      </c>
      <c r="BR388" s="173" t="str">
        <f>IFERROR(Inv_SY_B!BR419/Inv_SY_B!$CU388-1,"")</f>
        <v/>
      </c>
      <c r="BS388" s="173" t="str">
        <f>IFERROR(Inv_SY_B!BS419/Inv_SY_B!$CU388-1,"")</f>
        <v/>
      </c>
      <c r="BT388" s="173" t="str">
        <f>IFERROR(Inv_SY_B!BT419/Inv_SY_B!$CU388-1,"")</f>
        <v/>
      </c>
      <c r="BU388" s="173" t="str">
        <f>IFERROR(Inv_SY_B!BU419/Inv_SY_B!$CU388-1,"")</f>
        <v/>
      </c>
      <c r="BV388" s="173" t="str">
        <f>IFERROR(Inv_SY_B!BV419/Inv_SY_B!$CU388-1,"")</f>
        <v/>
      </c>
      <c r="BW388" s="173" t="str">
        <f>IFERROR(Inv_SY_B!BW419/Inv_SY_B!$CU388-1,"")</f>
        <v/>
      </c>
      <c r="BX388" s="173" t="str">
        <f>IFERROR(Inv_SY_B!BX419/Inv_SY_B!$CU388-1,"")</f>
        <v/>
      </c>
      <c r="BY388" s="173" t="str">
        <f>IFERROR(Inv_SY_B!BY419/Inv_SY_B!$CU388-1,"")</f>
        <v/>
      </c>
      <c r="BZ388" s="173" t="str">
        <f>IFERROR(Inv_SY_B!BZ419/Inv_SY_B!$CU388-1,"")</f>
        <v/>
      </c>
      <c r="CA388" s="173" t="str">
        <f>IFERROR(Inv_SY_B!CA419/Inv_SY_B!$CU388-1,"")</f>
        <v/>
      </c>
      <c r="CB388" s="173" t="str">
        <f>IFERROR(Inv_SY_B!CB419/Inv_SY_B!$CU388-1,"")</f>
        <v/>
      </c>
      <c r="CC388" s="173" t="str">
        <f>IFERROR(Inv_SY_B!CC419/Inv_SY_B!$CU388-1,"")</f>
        <v/>
      </c>
      <c r="CD388" s="173" t="str">
        <f>IFERROR(Inv_SY_B!CD419/Inv_SY_B!$CU388-1,"")</f>
        <v/>
      </c>
      <c r="CE388" s="173" t="str">
        <f>IFERROR(Inv_SY_B!CE419/Inv_SY_B!$CU388-1,"")</f>
        <v/>
      </c>
      <c r="CF388" s="173" t="str">
        <f>IFERROR(Inv_SY_B!CF419/Inv_SY_B!$CU388-1,"")</f>
        <v/>
      </c>
      <c r="CG388" s="173" t="str">
        <f>IFERROR(Inv_SY_B!CG419/Inv_SY_B!$CU388-1,"")</f>
        <v/>
      </c>
      <c r="CH388" s="173" t="str">
        <f>IFERROR(Inv_SY_B!CH419/Inv_SY_B!$CU388-1,"")</f>
        <v/>
      </c>
      <c r="CI388" s="173" t="str">
        <f>IFERROR(Inv_SY_B!CI419/Inv_SY_B!$CU388-1,"")</f>
        <v/>
      </c>
      <c r="CJ388" s="173" t="str">
        <f>IFERROR(Inv_SY_B!CJ419/Inv_SY_B!$CU388-1,"")</f>
        <v/>
      </c>
      <c r="CK388" s="173" t="str">
        <f>IFERROR(Inv_SY_B!CK419/Inv_SY_B!$CU388-1,"")</f>
        <v/>
      </c>
      <c r="CL388" s="173" t="str">
        <f>IFERROR(Inv_SY_B!CL419/Inv_SY_B!$CU388-1,"")</f>
        <v/>
      </c>
      <c r="CM388" s="173" t="str">
        <f>IFERROR(Inv_SY_B!CM419/Inv_SY_B!$CU388-1,"")</f>
        <v/>
      </c>
      <c r="CN388" s="173" t="str">
        <f>IFERROR(Inv_SY_B!CN419/Inv_SY_B!$CU388-1,"")</f>
        <v/>
      </c>
      <c r="CO388" s="173" t="str">
        <f>IFERROR(Inv_SY_B!CO419/Inv_SY_B!$CU388-1,"")</f>
        <v/>
      </c>
      <c r="CP388" s="173" t="str">
        <f>IFERROR(Inv_SY_B!CP419/Inv_SY_B!$CU388-1,"")</f>
        <v/>
      </c>
      <c r="CQ388" s="173" t="str">
        <f>IFERROR(Inv_SY_B!CQ419/Inv_SY_B!$CU388-1,"")</f>
        <v/>
      </c>
      <c r="CR388" s="173" t="str">
        <f>IFERROR(Inv_SY_B!CR419/Inv_SY_B!$CU388-1,"")</f>
        <v/>
      </c>
      <c r="CS388" s="173" t="str">
        <f>IFERROR(Inv_SY_B!CS419/Inv_SY_B!$CU388-1,"")</f>
        <v/>
      </c>
      <c r="CT388" s="173" t="str">
        <f>IFERROR(Inv_SY_B!CT419/Inv_SY_B!$CU388-1,"")</f>
        <v/>
      </c>
      <c r="CU388" s="173"/>
      <c r="CV388" s="173"/>
      <c r="CW388" s="173"/>
      <c r="CX388" s="173"/>
    </row>
    <row r="389" spans="2:102">
      <c r="B389" s="164">
        <f t="shared" si="7"/>
        <v>46081</v>
      </c>
      <c r="C389" s="173" t="str">
        <f>IFERROR(Inv_SY_B!C420/Inv_SY_B!$CU389-1,"")</f>
        <v/>
      </c>
      <c r="D389" s="173" t="str">
        <f>IFERROR(Inv_SY_B!D420/Inv_SY_B!$CU389-1,"")</f>
        <v/>
      </c>
      <c r="E389" s="173" t="str">
        <f>IFERROR(Inv_SY_B!E420/Inv_SY_B!$CU389-1,"")</f>
        <v/>
      </c>
      <c r="F389" s="173" t="str">
        <f>IFERROR(Inv_SY_B!F420/Inv_SY_B!$CU389-1,"")</f>
        <v/>
      </c>
      <c r="G389" s="173" t="str">
        <f>IFERROR(Inv_SY_B!G420/Inv_SY_B!$CU389-1,"")</f>
        <v/>
      </c>
      <c r="H389" s="173" t="str">
        <f>IFERROR(Inv_SY_B!H420/Inv_SY_B!$CU389-1,"")</f>
        <v/>
      </c>
      <c r="I389" s="173" t="str">
        <f>IFERROR(Inv_SY_B!I420/Inv_SY_B!$CU389-1,"")</f>
        <v/>
      </c>
      <c r="J389" s="173" t="str">
        <f>IFERROR(Inv_SY_B!J420/Inv_SY_B!$CU389-1,"")</f>
        <v/>
      </c>
      <c r="K389" s="173" t="str">
        <f>IFERROR(Inv_SY_B!K420/Inv_SY_B!$CU389-1,"")</f>
        <v/>
      </c>
      <c r="L389" s="173" t="str">
        <f>IFERROR(Inv_SY_B!L420/Inv_SY_B!$CU389-1,"")</f>
        <v/>
      </c>
      <c r="M389" s="173" t="str">
        <f>IFERROR(Inv_SY_B!M420/Inv_SY_B!$CU389-1,"")</f>
        <v/>
      </c>
      <c r="N389" s="173" t="str">
        <f>IFERROR(Inv_SY_B!N420/Inv_SY_B!$CU389-1,"")</f>
        <v/>
      </c>
      <c r="O389" s="173" t="str">
        <f>IFERROR(Inv_SY_B!O420/Inv_SY_B!$CU389-1,"")</f>
        <v/>
      </c>
      <c r="P389" s="173" t="str">
        <f>IFERROR(Inv_SY_B!P420/Inv_SY_B!$CU389-1,"")</f>
        <v/>
      </c>
      <c r="Q389" s="173" t="str">
        <f>IFERROR(Inv_SY_B!Q420/Inv_SY_B!$CU389-1,"")</f>
        <v/>
      </c>
      <c r="R389" s="173" t="str">
        <f>IFERROR(Inv_SY_B!R420/Inv_SY_B!$CU389-1,"")</f>
        <v/>
      </c>
      <c r="S389" s="173" t="str">
        <f>IFERROR(Inv_SY_B!S420/Inv_SY_B!$CU389-1,"")</f>
        <v/>
      </c>
      <c r="T389" s="173" t="str">
        <f>IFERROR(Inv_SY_B!T420/Inv_SY_B!$CU389-1,"")</f>
        <v/>
      </c>
      <c r="U389" s="173" t="str">
        <f>IFERROR(Inv_SY_B!U420/Inv_SY_B!$CU389-1,"")</f>
        <v/>
      </c>
      <c r="V389" s="173" t="str">
        <f>IFERROR(Inv_SY_B!V420/Inv_SY_B!$CU389-1,"")</f>
        <v/>
      </c>
      <c r="W389" s="173" t="str">
        <f>IFERROR(Inv_SY_B!W420/Inv_SY_B!$CU389-1,"")</f>
        <v/>
      </c>
      <c r="X389" s="173" t="str">
        <f>IFERROR(Inv_SY_B!X420/Inv_SY_B!$CU389-1,"")</f>
        <v/>
      </c>
      <c r="Y389" s="173" t="str">
        <f>IFERROR(Inv_SY_B!Y420/Inv_SY_B!$CU389-1,"")</f>
        <v/>
      </c>
      <c r="Z389" s="173" t="str">
        <f>IFERROR(Inv_SY_B!Z420/Inv_SY_B!$CU389-1,"")</f>
        <v/>
      </c>
      <c r="AA389" s="173" t="str">
        <f>IFERROR(Inv_SY_B!AA420/Inv_SY_B!$CU389-1,"")</f>
        <v/>
      </c>
      <c r="AB389" s="173" t="str">
        <f>IFERROR(Inv_SY_B!AB420/Inv_SY_B!$CU389-1,"")</f>
        <v/>
      </c>
      <c r="AC389" s="173" t="str">
        <f>IFERROR(Inv_SY_B!AC420/Inv_SY_B!$CU389-1,"")</f>
        <v/>
      </c>
      <c r="AD389" s="173" t="str">
        <f>IFERROR(Inv_SY_B!AD420/Inv_SY_B!$CU389-1,"")</f>
        <v/>
      </c>
      <c r="AE389" s="173" t="str">
        <f>IFERROR(Inv_SY_B!AE420/Inv_SY_B!$CU389-1,"")</f>
        <v/>
      </c>
      <c r="AF389" s="173" t="str">
        <f>IFERROR(Inv_SY_B!AF420/Inv_SY_B!$CU389-1,"")</f>
        <v/>
      </c>
      <c r="AG389" s="173" t="str">
        <f>IFERROR(Inv_SY_B!AG420/Inv_SY_B!$CU389-1,"")</f>
        <v/>
      </c>
      <c r="AH389" s="173" t="str">
        <f>IFERROR(Inv_SY_B!AH420/Inv_SY_B!$CU389-1,"")</f>
        <v/>
      </c>
      <c r="AI389" s="173" t="str">
        <f>IFERROR(Inv_SY_B!AI420/Inv_SY_B!$CU389-1,"")</f>
        <v/>
      </c>
      <c r="AJ389" s="173" t="str">
        <f>IFERROR(Inv_SY_B!AJ420/Inv_SY_B!$CU389-1,"")</f>
        <v/>
      </c>
      <c r="AK389" s="173" t="str">
        <f>IFERROR(Inv_SY_B!AK420/Inv_SY_B!$CU389-1,"")</f>
        <v/>
      </c>
      <c r="AL389" s="173" t="str">
        <f>IFERROR(Inv_SY_B!AL420/Inv_SY_B!$CU389-1,"")</f>
        <v/>
      </c>
      <c r="AM389" s="173" t="str">
        <f>IFERROR(Inv_SY_B!AM420/Inv_SY_B!$CU389-1,"")</f>
        <v/>
      </c>
      <c r="AN389" s="173" t="str">
        <f>IFERROR(Inv_SY_B!AN420/Inv_SY_B!$CU389-1,"")</f>
        <v/>
      </c>
      <c r="AO389" s="173" t="str">
        <f>IFERROR(Inv_SY_B!AO420/Inv_SY_B!$CU389-1,"")</f>
        <v/>
      </c>
      <c r="AP389" s="173" t="str">
        <f>IFERROR(Inv_SY_B!AP420/Inv_SY_B!$CU389-1,"")</f>
        <v/>
      </c>
      <c r="AQ389" s="173" t="str">
        <f>IFERROR(Inv_SY_B!AQ420/Inv_SY_B!$CU389-1,"")</f>
        <v/>
      </c>
      <c r="AR389" s="173" t="str">
        <f>IFERROR(Inv_SY_B!AR420/Inv_SY_B!$CU389-1,"")</f>
        <v/>
      </c>
      <c r="AS389" s="173" t="str">
        <f>IFERROR(Inv_SY_B!AS420/Inv_SY_B!$CU389-1,"")</f>
        <v/>
      </c>
      <c r="AT389" s="173" t="str">
        <f>IFERROR(Inv_SY_B!AT420/Inv_SY_B!$CU389-1,"")</f>
        <v/>
      </c>
      <c r="AU389" s="173" t="str">
        <f>IFERROR(Inv_SY_B!AU420/Inv_SY_B!$CU389-1,"")</f>
        <v/>
      </c>
      <c r="AV389" s="173" t="str">
        <f>IFERROR(Inv_SY_B!AV420/Inv_SY_B!$CU389-1,"")</f>
        <v/>
      </c>
      <c r="AW389" s="173" t="str">
        <f>IFERROR(Inv_SY_B!AW420/Inv_SY_B!$CU389-1,"")</f>
        <v/>
      </c>
      <c r="AX389" s="173" t="str">
        <f>IFERROR(Inv_SY_B!AX420/Inv_SY_B!$CU389-1,"")</f>
        <v/>
      </c>
      <c r="AY389" s="173" t="str">
        <f>IFERROR(Inv_SY_B!AY420/Inv_SY_B!$CU389-1,"")</f>
        <v/>
      </c>
      <c r="AZ389" s="173" t="str">
        <f>IFERROR(Inv_SY_B!AZ420/Inv_SY_B!$CU389-1,"")</f>
        <v/>
      </c>
      <c r="BA389" s="173" t="str">
        <f>IFERROR(Inv_SY_B!BA420/Inv_SY_B!$CU389-1,"")</f>
        <v/>
      </c>
      <c r="BB389" s="173" t="str">
        <f>IFERROR(Inv_SY_B!BB420/Inv_SY_B!$CU389-1,"")</f>
        <v/>
      </c>
      <c r="BC389" s="173" t="str">
        <f>IFERROR(Inv_SY_B!BC420/Inv_SY_B!$CU389-1,"")</f>
        <v/>
      </c>
      <c r="BD389" s="173" t="str">
        <f>IFERROR(Inv_SY_B!BD420/Inv_SY_B!$CU389-1,"")</f>
        <v/>
      </c>
      <c r="BE389" s="173" t="str">
        <f>IFERROR(Inv_SY_B!BE420/Inv_SY_B!$CU389-1,"")</f>
        <v/>
      </c>
      <c r="BF389" s="173" t="str">
        <f>IFERROR(Inv_SY_B!BF420/Inv_SY_B!$CU389-1,"")</f>
        <v/>
      </c>
      <c r="BG389" s="173" t="str">
        <f>IFERROR(Inv_SY_B!BG420/Inv_SY_B!$CU389-1,"")</f>
        <v/>
      </c>
      <c r="BH389" s="173" t="str">
        <f>IFERROR(Inv_SY_B!BH420/Inv_SY_B!$CU389-1,"")</f>
        <v/>
      </c>
      <c r="BI389" s="173" t="str">
        <f>IFERROR(Inv_SY_B!BI420/Inv_SY_B!$CU389-1,"")</f>
        <v/>
      </c>
      <c r="BJ389" s="173" t="str">
        <f>IFERROR(Inv_SY_B!BJ420/Inv_SY_B!$CU389-1,"")</f>
        <v/>
      </c>
      <c r="BK389" s="173" t="str">
        <f>IFERROR(Inv_SY_B!BK420/Inv_SY_B!$CU389-1,"")</f>
        <v/>
      </c>
      <c r="BL389" s="173" t="str">
        <f>IFERROR(Inv_SY_B!BL420/Inv_SY_B!$CU389-1,"")</f>
        <v/>
      </c>
      <c r="BM389" s="173" t="str">
        <f>IFERROR(Inv_SY_B!BM420/Inv_SY_B!$CU389-1,"")</f>
        <v/>
      </c>
      <c r="BN389" s="173" t="str">
        <f>IFERROR(Inv_SY_B!BN420/Inv_SY_B!$CU389-1,"")</f>
        <v/>
      </c>
      <c r="BO389" s="173" t="str">
        <f>IFERROR(Inv_SY_B!BO420/Inv_SY_B!$CU389-1,"")</f>
        <v/>
      </c>
      <c r="BP389" s="173" t="str">
        <f>IFERROR(Inv_SY_B!BP420/Inv_SY_B!$CU389-1,"")</f>
        <v/>
      </c>
      <c r="BQ389" s="173" t="str">
        <f>IFERROR(Inv_SY_B!BQ420/Inv_SY_B!$CU389-1,"")</f>
        <v/>
      </c>
      <c r="BR389" s="173" t="str">
        <f>IFERROR(Inv_SY_B!BR420/Inv_SY_B!$CU389-1,"")</f>
        <v/>
      </c>
      <c r="BS389" s="173" t="str">
        <f>IFERROR(Inv_SY_B!BS420/Inv_SY_B!$CU389-1,"")</f>
        <v/>
      </c>
      <c r="BT389" s="173" t="str">
        <f>IFERROR(Inv_SY_B!BT420/Inv_SY_B!$CU389-1,"")</f>
        <v/>
      </c>
      <c r="BU389" s="173" t="str">
        <f>IFERROR(Inv_SY_B!BU420/Inv_SY_B!$CU389-1,"")</f>
        <v/>
      </c>
      <c r="BV389" s="173" t="str">
        <f>IFERROR(Inv_SY_B!BV420/Inv_SY_B!$CU389-1,"")</f>
        <v/>
      </c>
      <c r="BW389" s="173" t="str">
        <f>IFERROR(Inv_SY_B!BW420/Inv_SY_B!$CU389-1,"")</f>
        <v/>
      </c>
      <c r="BX389" s="173" t="str">
        <f>IFERROR(Inv_SY_B!BX420/Inv_SY_B!$CU389-1,"")</f>
        <v/>
      </c>
      <c r="BY389" s="173" t="str">
        <f>IFERROR(Inv_SY_B!BY420/Inv_SY_B!$CU389-1,"")</f>
        <v/>
      </c>
      <c r="BZ389" s="173" t="str">
        <f>IFERROR(Inv_SY_B!BZ420/Inv_SY_B!$CU389-1,"")</f>
        <v/>
      </c>
      <c r="CA389" s="173" t="str">
        <f>IFERROR(Inv_SY_B!CA420/Inv_SY_B!$CU389-1,"")</f>
        <v/>
      </c>
      <c r="CB389" s="173" t="str">
        <f>IFERROR(Inv_SY_B!CB420/Inv_SY_B!$CU389-1,"")</f>
        <v/>
      </c>
      <c r="CC389" s="173" t="str">
        <f>IFERROR(Inv_SY_B!CC420/Inv_SY_B!$CU389-1,"")</f>
        <v/>
      </c>
      <c r="CD389" s="173" t="str">
        <f>IFERROR(Inv_SY_B!CD420/Inv_SY_B!$CU389-1,"")</f>
        <v/>
      </c>
      <c r="CE389" s="173" t="str">
        <f>IFERROR(Inv_SY_B!CE420/Inv_SY_B!$CU389-1,"")</f>
        <v/>
      </c>
      <c r="CF389" s="173" t="str">
        <f>IFERROR(Inv_SY_B!CF420/Inv_SY_B!$CU389-1,"")</f>
        <v/>
      </c>
      <c r="CG389" s="173" t="str">
        <f>IFERROR(Inv_SY_B!CG420/Inv_SY_B!$CU389-1,"")</f>
        <v/>
      </c>
      <c r="CH389" s="173" t="str">
        <f>IFERROR(Inv_SY_B!CH420/Inv_SY_B!$CU389-1,"")</f>
        <v/>
      </c>
      <c r="CI389" s="173" t="str">
        <f>IFERROR(Inv_SY_B!CI420/Inv_SY_B!$CU389-1,"")</f>
        <v/>
      </c>
      <c r="CJ389" s="173" t="str">
        <f>IFERROR(Inv_SY_B!CJ420/Inv_SY_B!$CU389-1,"")</f>
        <v/>
      </c>
      <c r="CK389" s="173" t="str">
        <f>IFERROR(Inv_SY_B!CK420/Inv_SY_B!$CU389-1,"")</f>
        <v/>
      </c>
      <c r="CL389" s="173" t="str">
        <f>IFERROR(Inv_SY_B!CL420/Inv_SY_B!$CU389-1,"")</f>
        <v/>
      </c>
      <c r="CM389" s="173" t="str">
        <f>IFERROR(Inv_SY_B!CM420/Inv_SY_B!$CU389-1,"")</f>
        <v/>
      </c>
      <c r="CN389" s="173" t="str">
        <f>IFERROR(Inv_SY_B!CN420/Inv_SY_B!$CU389-1,"")</f>
        <v/>
      </c>
      <c r="CO389" s="173" t="str">
        <f>IFERROR(Inv_SY_B!CO420/Inv_SY_B!$CU389-1,"")</f>
        <v/>
      </c>
      <c r="CP389" s="173" t="str">
        <f>IFERROR(Inv_SY_B!CP420/Inv_SY_B!$CU389-1,"")</f>
        <v/>
      </c>
      <c r="CQ389" s="173" t="str">
        <f>IFERROR(Inv_SY_B!CQ420/Inv_SY_B!$CU389-1,"")</f>
        <v/>
      </c>
      <c r="CR389" s="173" t="str">
        <f>IFERROR(Inv_SY_B!CR420/Inv_SY_B!$CU389-1,"")</f>
        <v/>
      </c>
      <c r="CS389" s="173" t="str">
        <f>IFERROR(Inv_SY_B!CS420/Inv_SY_B!$CU389-1,"")</f>
        <v/>
      </c>
      <c r="CT389" s="173" t="str">
        <f>IFERROR(Inv_SY_B!CT420/Inv_SY_B!$CU389-1,"")</f>
        <v/>
      </c>
      <c r="CU389" s="173"/>
      <c r="CV389" s="173"/>
      <c r="CW389" s="173"/>
      <c r="CX389" s="173"/>
    </row>
    <row r="390" spans="2:102">
      <c r="B390" s="164">
        <f t="shared" si="7"/>
        <v>46082</v>
      </c>
      <c r="C390" s="173" t="str">
        <f>IFERROR(Inv_SY_B!C421/Inv_SY_B!$CU390-1,"")</f>
        <v/>
      </c>
      <c r="D390" s="173" t="str">
        <f>IFERROR(Inv_SY_B!D421/Inv_SY_B!$CU390-1,"")</f>
        <v/>
      </c>
      <c r="E390" s="173" t="str">
        <f>IFERROR(Inv_SY_B!E421/Inv_SY_B!$CU390-1,"")</f>
        <v/>
      </c>
      <c r="F390" s="173" t="str">
        <f>IFERROR(Inv_SY_B!F421/Inv_SY_B!$CU390-1,"")</f>
        <v/>
      </c>
      <c r="G390" s="173" t="str">
        <f>IFERROR(Inv_SY_B!G421/Inv_SY_B!$CU390-1,"")</f>
        <v/>
      </c>
      <c r="H390" s="173" t="str">
        <f>IFERROR(Inv_SY_B!H421/Inv_SY_B!$CU390-1,"")</f>
        <v/>
      </c>
      <c r="I390" s="173" t="str">
        <f>IFERROR(Inv_SY_B!I421/Inv_SY_B!$CU390-1,"")</f>
        <v/>
      </c>
      <c r="J390" s="173" t="str">
        <f>IFERROR(Inv_SY_B!J421/Inv_SY_B!$CU390-1,"")</f>
        <v/>
      </c>
      <c r="K390" s="173" t="str">
        <f>IFERROR(Inv_SY_B!K421/Inv_SY_B!$CU390-1,"")</f>
        <v/>
      </c>
      <c r="L390" s="173" t="str">
        <f>IFERROR(Inv_SY_B!L421/Inv_SY_B!$CU390-1,"")</f>
        <v/>
      </c>
      <c r="M390" s="173" t="str">
        <f>IFERROR(Inv_SY_B!M421/Inv_SY_B!$CU390-1,"")</f>
        <v/>
      </c>
      <c r="N390" s="173" t="str">
        <f>IFERROR(Inv_SY_B!N421/Inv_SY_B!$CU390-1,"")</f>
        <v/>
      </c>
      <c r="O390" s="173" t="str">
        <f>IFERROR(Inv_SY_B!O421/Inv_SY_B!$CU390-1,"")</f>
        <v/>
      </c>
      <c r="P390" s="173" t="str">
        <f>IFERROR(Inv_SY_B!P421/Inv_SY_B!$CU390-1,"")</f>
        <v/>
      </c>
      <c r="Q390" s="173" t="str">
        <f>IFERROR(Inv_SY_B!Q421/Inv_SY_B!$CU390-1,"")</f>
        <v/>
      </c>
      <c r="R390" s="173" t="str">
        <f>IFERROR(Inv_SY_B!R421/Inv_SY_B!$CU390-1,"")</f>
        <v/>
      </c>
      <c r="S390" s="173" t="str">
        <f>IFERROR(Inv_SY_B!S421/Inv_SY_B!$CU390-1,"")</f>
        <v/>
      </c>
      <c r="T390" s="173" t="str">
        <f>IFERROR(Inv_SY_B!T421/Inv_SY_B!$CU390-1,"")</f>
        <v/>
      </c>
      <c r="U390" s="173" t="str">
        <f>IFERROR(Inv_SY_B!U421/Inv_SY_B!$CU390-1,"")</f>
        <v/>
      </c>
      <c r="V390" s="173" t="str">
        <f>IFERROR(Inv_SY_B!V421/Inv_SY_B!$CU390-1,"")</f>
        <v/>
      </c>
      <c r="W390" s="173" t="str">
        <f>IFERROR(Inv_SY_B!W421/Inv_SY_B!$CU390-1,"")</f>
        <v/>
      </c>
      <c r="X390" s="173" t="str">
        <f>IFERROR(Inv_SY_B!X421/Inv_SY_B!$CU390-1,"")</f>
        <v/>
      </c>
      <c r="Y390" s="173" t="str">
        <f>IFERROR(Inv_SY_B!Y421/Inv_SY_B!$CU390-1,"")</f>
        <v/>
      </c>
      <c r="Z390" s="173" t="str">
        <f>IFERROR(Inv_SY_B!Z421/Inv_SY_B!$CU390-1,"")</f>
        <v/>
      </c>
      <c r="AA390" s="173" t="str">
        <f>IFERROR(Inv_SY_B!AA421/Inv_SY_B!$CU390-1,"")</f>
        <v/>
      </c>
      <c r="AB390" s="173" t="str">
        <f>IFERROR(Inv_SY_B!AB421/Inv_SY_B!$CU390-1,"")</f>
        <v/>
      </c>
      <c r="AC390" s="173" t="str">
        <f>IFERROR(Inv_SY_B!AC421/Inv_SY_B!$CU390-1,"")</f>
        <v/>
      </c>
      <c r="AD390" s="173" t="str">
        <f>IFERROR(Inv_SY_B!AD421/Inv_SY_B!$CU390-1,"")</f>
        <v/>
      </c>
      <c r="AE390" s="173" t="str">
        <f>IFERROR(Inv_SY_B!AE421/Inv_SY_B!$CU390-1,"")</f>
        <v/>
      </c>
      <c r="AF390" s="173" t="str">
        <f>IFERROR(Inv_SY_B!AF421/Inv_SY_B!$CU390-1,"")</f>
        <v/>
      </c>
      <c r="AG390" s="173" t="str">
        <f>IFERROR(Inv_SY_B!AG421/Inv_SY_B!$CU390-1,"")</f>
        <v/>
      </c>
      <c r="AH390" s="173" t="str">
        <f>IFERROR(Inv_SY_B!AH421/Inv_SY_B!$CU390-1,"")</f>
        <v/>
      </c>
      <c r="AI390" s="173" t="str">
        <f>IFERROR(Inv_SY_B!AI421/Inv_SY_B!$CU390-1,"")</f>
        <v/>
      </c>
      <c r="AJ390" s="173" t="str">
        <f>IFERROR(Inv_SY_B!AJ421/Inv_SY_B!$CU390-1,"")</f>
        <v/>
      </c>
      <c r="AK390" s="173" t="str">
        <f>IFERROR(Inv_SY_B!AK421/Inv_SY_B!$CU390-1,"")</f>
        <v/>
      </c>
      <c r="AL390" s="173" t="str">
        <f>IFERROR(Inv_SY_B!AL421/Inv_SY_B!$CU390-1,"")</f>
        <v/>
      </c>
      <c r="AM390" s="173" t="str">
        <f>IFERROR(Inv_SY_B!AM421/Inv_SY_B!$CU390-1,"")</f>
        <v/>
      </c>
      <c r="AN390" s="173" t="str">
        <f>IFERROR(Inv_SY_B!AN421/Inv_SY_B!$CU390-1,"")</f>
        <v/>
      </c>
      <c r="AO390" s="173" t="str">
        <f>IFERROR(Inv_SY_B!AO421/Inv_SY_B!$CU390-1,"")</f>
        <v/>
      </c>
      <c r="AP390" s="173" t="str">
        <f>IFERROR(Inv_SY_B!AP421/Inv_SY_B!$CU390-1,"")</f>
        <v/>
      </c>
      <c r="AQ390" s="173" t="str">
        <f>IFERROR(Inv_SY_B!AQ421/Inv_SY_B!$CU390-1,"")</f>
        <v/>
      </c>
      <c r="AR390" s="173" t="str">
        <f>IFERROR(Inv_SY_B!AR421/Inv_SY_B!$CU390-1,"")</f>
        <v/>
      </c>
      <c r="AS390" s="173" t="str">
        <f>IFERROR(Inv_SY_B!AS421/Inv_SY_B!$CU390-1,"")</f>
        <v/>
      </c>
      <c r="AT390" s="173" t="str">
        <f>IFERROR(Inv_SY_B!AT421/Inv_SY_B!$CU390-1,"")</f>
        <v/>
      </c>
      <c r="AU390" s="173" t="str">
        <f>IFERROR(Inv_SY_B!AU421/Inv_SY_B!$CU390-1,"")</f>
        <v/>
      </c>
      <c r="AV390" s="173" t="str">
        <f>IFERROR(Inv_SY_B!AV421/Inv_SY_B!$CU390-1,"")</f>
        <v/>
      </c>
      <c r="AW390" s="173" t="str">
        <f>IFERROR(Inv_SY_B!AW421/Inv_SY_B!$CU390-1,"")</f>
        <v/>
      </c>
      <c r="AX390" s="173" t="str">
        <f>IFERROR(Inv_SY_B!AX421/Inv_SY_B!$CU390-1,"")</f>
        <v/>
      </c>
      <c r="AY390" s="173" t="str">
        <f>IFERROR(Inv_SY_B!AY421/Inv_SY_B!$CU390-1,"")</f>
        <v/>
      </c>
      <c r="AZ390" s="173" t="str">
        <f>IFERROR(Inv_SY_B!AZ421/Inv_SY_B!$CU390-1,"")</f>
        <v/>
      </c>
      <c r="BA390" s="173" t="str">
        <f>IFERROR(Inv_SY_B!BA421/Inv_SY_B!$CU390-1,"")</f>
        <v/>
      </c>
      <c r="BB390" s="173" t="str">
        <f>IFERROR(Inv_SY_B!BB421/Inv_SY_B!$CU390-1,"")</f>
        <v/>
      </c>
      <c r="BC390" s="173" t="str">
        <f>IFERROR(Inv_SY_B!BC421/Inv_SY_B!$CU390-1,"")</f>
        <v/>
      </c>
      <c r="BD390" s="173" t="str">
        <f>IFERROR(Inv_SY_B!BD421/Inv_SY_B!$CU390-1,"")</f>
        <v/>
      </c>
      <c r="BE390" s="173" t="str">
        <f>IFERROR(Inv_SY_B!BE421/Inv_SY_B!$CU390-1,"")</f>
        <v/>
      </c>
      <c r="BF390" s="173" t="str">
        <f>IFERROR(Inv_SY_B!BF421/Inv_SY_B!$CU390-1,"")</f>
        <v/>
      </c>
      <c r="BG390" s="173" t="str">
        <f>IFERROR(Inv_SY_B!BG421/Inv_SY_B!$CU390-1,"")</f>
        <v/>
      </c>
      <c r="BH390" s="173" t="str">
        <f>IFERROR(Inv_SY_B!BH421/Inv_SY_B!$CU390-1,"")</f>
        <v/>
      </c>
      <c r="BI390" s="173" t="str">
        <f>IFERROR(Inv_SY_B!BI421/Inv_SY_B!$CU390-1,"")</f>
        <v/>
      </c>
      <c r="BJ390" s="173" t="str">
        <f>IFERROR(Inv_SY_B!BJ421/Inv_SY_B!$CU390-1,"")</f>
        <v/>
      </c>
      <c r="BK390" s="173" t="str">
        <f>IFERROR(Inv_SY_B!BK421/Inv_SY_B!$CU390-1,"")</f>
        <v/>
      </c>
      <c r="BL390" s="173" t="str">
        <f>IFERROR(Inv_SY_B!BL421/Inv_SY_B!$CU390-1,"")</f>
        <v/>
      </c>
      <c r="BM390" s="173" t="str">
        <f>IFERROR(Inv_SY_B!BM421/Inv_SY_B!$CU390-1,"")</f>
        <v/>
      </c>
      <c r="BN390" s="173" t="str">
        <f>IFERROR(Inv_SY_B!BN421/Inv_SY_B!$CU390-1,"")</f>
        <v/>
      </c>
      <c r="BO390" s="173" t="str">
        <f>IFERROR(Inv_SY_B!BO421/Inv_SY_B!$CU390-1,"")</f>
        <v/>
      </c>
      <c r="BP390" s="173" t="str">
        <f>IFERROR(Inv_SY_B!BP421/Inv_SY_B!$CU390-1,"")</f>
        <v/>
      </c>
      <c r="BQ390" s="173" t="str">
        <f>IFERROR(Inv_SY_B!BQ421/Inv_SY_B!$CU390-1,"")</f>
        <v/>
      </c>
      <c r="BR390" s="173" t="str">
        <f>IFERROR(Inv_SY_B!BR421/Inv_SY_B!$CU390-1,"")</f>
        <v/>
      </c>
      <c r="BS390" s="173" t="str">
        <f>IFERROR(Inv_SY_B!BS421/Inv_SY_B!$CU390-1,"")</f>
        <v/>
      </c>
      <c r="BT390" s="173" t="str">
        <f>IFERROR(Inv_SY_B!BT421/Inv_SY_B!$CU390-1,"")</f>
        <v/>
      </c>
      <c r="BU390" s="173" t="str">
        <f>IFERROR(Inv_SY_B!BU421/Inv_SY_B!$CU390-1,"")</f>
        <v/>
      </c>
      <c r="BV390" s="173" t="str">
        <f>IFERROR(Inv_SY_B!BV421/Inv_SY_B!$CU390-1,"")</f>
        <v/>
      </c>
      <c r="BW390" s="173" t="str">
        <f>IFERROR(Inv_SY_B!BW421/Inv_SY_B!$CU390-1,"")</f>
        <v/>
      </c>
      <c r="BX390" s="173" t="str">
        <f>IFERROR(Inv_SY_B!BX421/Inv_SY_B!$CU390-1,"")</f>
        <v/>
      </c>
      <c r="BY390" s="173" t="str">
        <f>IFERROR(Inv_SY_B!BY421/Inv_SY_B!$CU390-1,"")</f>
        <v/>
      </c>
      <c r="BZ390" s="173" t="str">
        <f>IFERROR(Inv_SY_B!BZ421/Inv_SY_B!$CU390-1,"")</f>
        <v/>
      </c>
      <c r="CA390" s="173" t="str">
        <f>IFERROR(Inv_SY_B!CA421/Inv_SY_B!$CU390-1,"")</f>
        <v/>
      </c>
      <c r="CB390" s="173" t="str">
        <f>IFERROR(Inv_SY_B!CB421/Inv_SY_B!$CU390-1,"")</f>
        <v/>
      </c>
      <c r="CC390" s="173" t="str">
        <f>IFERROR(Inv_SY_B!CC421/Inv_SY_B!$CU390-1,"")</f>
        <v/>
      </c>
      <c r="CD390" s="173" t="str">
        <f>IFERROR(Inv_SY_B!CD421/Inv_SY_B!$CU390-1,"")</f>
        <v/>
      </c>
      <c r="CE390" s="173" t="str">
        <f>IFERROR(Inv_SY_B!CE421/Inv_SY_B!$CU390-1,"")</f>
        <v/>
      </c>
      <c r="CF390" s="173" t="str">
        <f>IFERROR(Inv_SY_B!CF421/Inv_SY_B!$CU390-1,"")</f>
        <v/>
      </c>
      <c r="CG390" s="173" t="str">
        <f>IFERROR(Inv_SY_B!CG421/Inv_SY_B!$CU390-1,"")</f>
        <v/>
      </c>
      <c r="CH390" s="173" t="str">
        <f>IFERROR(Inv_SY_B!CH421/Inv_SY_B!$CU390-1,"")</f>
        <v/>
      </c>
      <c r="CI390" s="173" t="str">
        <f>IFERROR(Inv_SY_B!CI421/Inv_SY_B!$CU390-1,"")</f>
        <v/>
      </c>
      <c r="CJ390" s="173" t="str">
        <f>IFERROR(Inv_SY_B!CJ421/Inv_SY_B!$CU390-1,"")</f>
        <v/>
      </c>
      <c r="CK390" s="173" t="str">
        <f>IFERROR(Inv_SY_B!CK421/Inv_SY_B!$CU390-1,"")</f>
        <v/>
      </c>
      <c r="CL390" s="173" t="str">
        <f>IFERROR(Inv_SY_B!CL421/Inv_SY_B!$CU390-1,"")</f>
        <v/>
      </c>
      <c r="CM390" s="173" t="str">
        <f>IFERROR(Inv_SY_B!CM421/Inv_SY_B!$CU390-1,"")</f>
        <v/>
      </c>
      <c r="CN390" s="173" t="str">
        <f>IFERROR(Inv_SY_B!CN421/Inv_SY_B!$CU390-1,"")</f>
        <v/>
      </c>
      <c r="CO390" s="173" t="str">
        <f>IFERROR(Inv_SY_B!CO421/Inv_SY_B!$CU390-1,"")</f>
        <v/>
      </c>
      <c r="CP390" s="173" t="str">
        <f>IFERROR(Inv_SY_B!CP421/Inv_SY_B!$CU390-1,"")</f>
        <v/>
      </c>
      <c r="CQ390" s="173" t="str">
        <f>IFERROR(Inv_SY_B!CQ421/Inv_SY_B!$CU390-1,"")</f>
        <v/>
      </c>
      <c r="CR390" s="173" t="str">
        <f>IFERROR(Inv_SY_B!CR421/Inv_SY_B!$CU390-1,"")</f>
        <v/>
      </c>
      <c r="CS390" s="173" t="str">
        <f>IFERROR(Inv_SY_B!CS421/Inv_SY_B!$CU390-1,"")</f>
        <v/>
      </c>
      <c r="CT390" s="173" t="str">
        <f>IFERROR(Inv_SY_B!CT421/Inv_SY_B!$CU390-1,"")</f>
        <v/>
      </c>
      <c r="CU390" s="173"/>
      <c r="CV390" s="173"/>
      <c r="CW390" s="173"/>
      <c r="CX390" s="173"/>
    </row>
    <row r="391" spans="2:102">
      <c r="B391" s="164">
        <f t="shared" si="7"/>
        <v>46083</v>
      </c>
      <c r="C391" s="173" t="str">
        <f>IFERROR(Inv_SY_B!C422/Inv_SY_B!$CU391-1,"")</f>
        <v/>
      </c>
      <c r="D391" s="173" t="str">
        <f>IFERROR(Inv_SY_B!D422/Inv_SY_B!$CU391-1,"")</f>
        <v/>
      </c>
      <c r="E391" s="173" t="str">
        <f>IFERROR(Inv_SY_B!E422/Inv_SY_B!$CU391-1,"")</f>
        <v/>
      </c>
      <c r="F391" s="173" t="str">
        <f>IFERROR(Inv_SY_B!F422/Inv_SY_B!$CU391-1,"")</f>
        <v/>
      </c>
      <c r="G391" s="173" t="str">
        <f>IFERROR(Inv_SY_B!G422/Inv_SY_B!$CU391-1,"")</f>
        <v/>
      </c>
      <c r="H391" s="173" t="str">
        <f>IFERROR(Inv_SY_B!H422/Inv_SY_B!$CU391-1,"")</f>
        <v/>
      </c>
      <c r="I391" s="173" t="str">
        <f>IFERROR(Inv_SY_B!I422/Inv_SY_B!$CU391-1,"")</f>
        <v/>
      </c>
      <c r="J391" s="173" t="str">
        <f>IFERROR(Inv_SY_B!J422/Inv_SY_B!$CU391-1,"")</f>
        <v/>
      </c>
      <c r="K391" s="173" t="str">
        <f>IFERROR(Inv_SY_B!K422/Inv_SY_B!$CU391-1,"")</f>
        <v/>
      </c>
      <c r="L391" s="173" t="str">
        <f>IFERROR(Inv_SY_B!L422/Inv_SY_B!$CU391-1,"")</f>
        <v/>
      </c>
      <c r="M391" s="173" t="str">
        <f>IFERROR(Inv_SY_B!M422/Inv_SY_B!$CU391-1,"")</f>
        <v/>
      </c>
      <c r="N391" s="173" t="str">
        <f>IFERROR(Inv_SY_B!N422/Inv_SY_B!$CU391-1,"")</f>
        <v/>
      </c>
      <c r="O391" s="173" t="str">
        <f>IFERROR(Inv_SY_B!O422/Inv_SY_B!$CU391-1,"")</f>
        <v/>
      </c>
      <c r="P391" s="173" t="str">
        <f>IFERROR(Inv_SY_B!P422/Inv_SY_B!$CU391-1,"")</f>
        <v/>
      </c>
      <c r="Q391" s="173" t="str">
        <f>IFERROR(Inv_SY_B!Q422/Inv_SY_B!$CU391-1,"")</f>
        <v/>
      </c>
      <c r="R391" s="173" t="str">
        <f>IFERROR(Inv_SY_B!R422/Inv_SY_B!$CU391-1,"")</f>
        <v/>
      </c>
      <c r="S391" s="173" t="str">
        <f>IFERROR(Inv_SY_B!S422/Inv_SY_B!$CU391-1,"")</f>
        <v/>
      </c>
      <c r="T391" s="173" t="str">
        <f>IFERROR(Inv_SY_B!T422/Inv_SY_B!$CU391-1,"")</f>
        <v/>
      </c>
      <c r="U391" s="173" t="str">
        <f>IFERROR(Inv_SY_B!U422/Inv_SY_B!$CU391-1,"")</f>
        <v/>
      </c>
      <c r="V391" s="173" t="str">
        <f>IFERROR(Inv_SY_B!V422/Inv_SY_B!$CU391-1,"")</f>
        <v/>
      </c>
      <c r="W391" s="173" t="str">
        <f>IFERROR(Inv_SY_B!W422/Inv_SY_B!$CU391-1,"")</f>
        <v/>
      </c>
      <c r="X391" s="173" t="str">
        <f>IFERROR(Inv_SY_B!X422/Inv_SY_B!$CU391-1,"")</f>
        <v/>
      </c>
      <c r="Y391" s="173" t="str">
        <f>IFERROR(Inv_SY_B!Y422/Inv_SY_B!$CU391-1,"")</f>
        <v/>
      </c>
      <c r="Z391" s="173" t="str">
        <f>IFERROR(Inv_SY_B!Z422/Inv_SY_B!$CU391-1,"")</f>
        <v/>
      </c>
      <c r="AA391" s="173" t="str">
        <f>IFERROR(Inv_SY_B!AA422/Inv_SY_B!$CU391-1,"")</f>
        <v/>
      </c>
      <c r="AB391" s="173" t="str">
        <f>IFERROR(Inv_SY_B!AB422/Inv_SY_B!$CU391-1,"")</f>
        <v/>
      </c>
      <c r="AC391" s="173" t="str">
        <f>IFERROR(Inv_SY_B!AC422/Inv_SY_B!$CU391-1,"")</f>
        <v/>
      </c>
      <c r="AD391" s="173" t="str">
        <f>IFERROR(Inv_SY_B!AD422/Inv_SY_B!$CU391-1,"")</f>
        <v/>
      </c>
      <c r="AE391" s="173" t="str">
        <f>IFERROR(Inv_SY_B!AE422/Inv_SY_B!$CU391-1,"")</f>
        <v/>
      </c>
      <c r="AF391" s="173" t="str">
        <f>IFERROR(Inv_SY_B!AF422/Inv_SY_B!$CU391-1,"")</f>
        <v/>
      </c>
      <c r="AG391" s="173" t="str">
        <f>IFERROR(Inv_SY_B!AG422/Inv_SY_B!$CU391-1,"")</f>
        <v/>
      </c>
      <c r="AH391" s="173" t="str">
        <f>IFERROR(Inv_SY_B!AH422/Inv_SY_B!$CU391-1,"")</f>
        <v/>
      </c>
      <c r="AI391" s="173" t="str">
        <f>IFERROR(Inv_SY_B!AI422/Inv_SY_B!$CU391-1,"")</f>
        <v/>
      </c>
      <c r="AJ391" s="173" t="str">
        <f>IFERROR(Inv_SY_B!AJ422/Inv_SY_B!$CU391-1,"")</f>
        <v/>
      </c>
      <c r="AK391" s="173" t="str">
        <f>IFERROR(Inv_SY_B!AK422/Inv_SY_B!$CU391-1,"")</f>
        <v/>
      </c>
      <c r="AL391" s="173" t="str">
        <f>IFERROR(Inv_SY_B!AL422/Inv_SY_B!$CU391-1,"")</f>
        <v/>
      </c>
      <c r="AM391" s="173" t="str">
        <f>IFERROR(Inv_SY_B!AM422/Inv_SY_B!$CU391-1,"")</f>
        <v/>
      </c>
      <c r="AN391" s="173" t="str">
        <f>IFERROR(Inv_SY_B!AN422/Inv_SY_B!$CU391-1,"")</f>
        <v/>
      </c>
      <c r="AO391" s="173" t="str">
        <f>IFERROR(Inv_SY_B!AO422/Inv_SY_B!$CU391-1,"")</f>
        <v/>
      </c>
      <c r="AP391" s="173" t="str">
        <f>IFERROR(Inv_SY_B!AP422/Inv_SY_B!$CU391-1,"")</f>
        <v/>
      </c>
      <c r="AQ391" s="173" t="str">
        <f>IFERROR(Inv_SY_B!AQ422/Inv_SY_B!$CU391-1,"")</f>
        <v/>
      </c>
      <c r="AR391" s="173" t="str">
        <f>IFERROR(Inv_SY_B!AR422/Inv_SY_B!$CU391-1,"")</f>
        <v/>
      </c>
      <c r="AS391" s="173" t="str">
        <f>IFERROR(Inv_SY_B!AS422/Inv_SY_B!$CU391-1,"")</f>
        <v/>
      </c>
      <c r="AT391" s="173" t="str">
        <f>IFERROR(Inv_SY_B!AT422/Inv_SY_B!$CU391-1,"")</f>
        <v/>
      </c>
      <c r="AU391" s="173" t="str">
        <f>IFERROR(Inv_SY_B!AU422/Inv_SY_B!$CU391-1,"")</f>
        <v/>
      </c>
      <c r="AV391" s="173" t="str">
        <f>IFERROR(Inv_SY_B!AV422/Inv_SY_B!$CU391-1,"")</f>
        <v/>
      </c>
      <c r="AW391" s="173" t="str">
        <f>IFERROR(Inv_SY_B!AW422/Inv_SY_B!$CU391-1,"")</f>
        <v/>
      </c>
      <c r="AX391" s="173" t="str">
        <f>IFERROR(Inv_SY_B!AX422/Inv_SY_B!$CU391-1,"")</f>
        <v/>
      </c>
      <c r="AY391" s="173" t="str">
        <f>IFERROR(Inv_SY_B!AY422/Inv_SY_B!$CU391-1,"")</f>
        <v/>
      </c>
      <c r="AZ391" s="173" t="str">
        <f>IFERROR(Inv_SY_B!AZ422/Inv_SY_B!$CU391-1,"")</f>
        <v/>
      </c>
      <c r="BA391" s="173" t="str">
        <f>IFERROR(Inv_SY_B!BA422/Inv_SY_B!$CU391-1,"")</f>
        <v/>
      </c>
      <c r="BB391" s="173" t="str">
        <f>IFERROR(Inv_SY_B!BB422/Inv_SY_B!$CU391-1,"")</f>
        <v/>
      </c>
      <c r="BC391" s="173" t="str">
        <f>IFERROR(Inv_SY_B!BC422/Inv_SY_B!$CU391-1,"")</f>
        <v/>
      </c>
      <c r="BD391" s="173" t="str">
        <f>IFERROR(Inv_SY_B!BD422/Inv_SY_B!$CU391-1,"")</f>
        <v/>
      </c>
      <c r="BE391" s="173" t="str">
        <f>IFERROR(Inv_SY_B!BE422/Inv_SY_B!$CU391-1,"")</f>
        <v/>
      </c>
      <c r="BF391" s="173" t="str">
        <f>IFERROR(Inv_SY_B!BF422/Inv_SY_B!$CU391-1,"")</f>
        <v/>
      </c>
      <c r="BG391" s="173" t="str">
        <f>IFERROR(Inv_SY_B!BG422/Inv_SY_B!$CU391-1,"")</f>
        <v/>
      </c>
      <c r="BH391" s="173" t="str">
        <f>IFERROR(Inv_SY_B!BH422/Inv_SY_B!$CU391-1,"")</f>
        <v/>
      </c>
      <c r="BI391" s="173" t="str">
        <f>IFERROR(Inv_SY_B!BI422/Inv_SY_B!$CU391-1,"")</f>
        <v/>
      </c>
      <c r="BJ391" s="173" t="str">
        <f>IFERROR(Inv_SY_B!BJ422/Inv_SY_B!$CU391-1,"")</f>
        <v/>
      </c>
      <c r="BK391" s="173" t="str">
        <f>IFERROR(Inv_SY_B!BK422/Inv_SY_B!$CU391-1,"")</f>
        <v/>
      </c>
      <c r="BL391" s="173" t="str">
        <f>IFERROR(Inv_SY_B!BL422/Inv_SY_B!$CU391-1,"")</f>
        <v/>
      </c>
      <c r="BM391" s="173" t="str">
        <f>IFERROR(Inv_SY_B!BM422/Inv_SY_B!$CU391-1,"")</f>
        <v/>
      </c>
      <c r="BN391" s="173" t="str">
        <f>IFERROR(Inv_SY_B!BN422/Inv_SY_B!$CU391-1,"")</f>
        <v/>
      </c>
      <c r="BO391" s="173" t="str">
        <f>IFERROR(Inv_SY_B!BO422/Inv_SY_B!$CU391-1,"")</f>
        <v/>
      </c>
      <c r="BP391" s="173" t="str">
        <f>IFERROR(Inv_SY_B!BP422/Inv_SY_B!$CU391-1,"")</f>
        <v/>
      </c>
      <c r="BQ391" s="173" t="str">
        <f>IFERROR(Inv_SY_B!BQ422/Inv_SY_B!$CU391-1,"")</f>
        <v/>
      </c>
      <c r="BR391" s="173" t="str">
        <f>IFERROR(Inv_SY_B!BR422/Inv_SY_B!$CU391-1,"")</f>
        <v/>
      </c>
      <c r="BS391" s="173" t="str">
        <f>IFERROR(Inv_SY_B!BS422/Inv_SY_B!$CU391-1,"")</f>
        <v/>
      </c>
      <c r="BT391" s="173" t="str">
        <f>IFERROR(Inv_SY_B!BT422/Inv_SY_B!$CU391-1,"")</f>
        <v/>
      </c>
      <c r="BU391" s="173" t="str">
        <f>IFERROR(Inv_SY_B!BU422/Inv_SY_B!$CU391-1,"")</f>
        <v/>
      </c>
      <c r="BV391" s="173" t="str">
        <f>IFERROR(Inv_SY_B!BV422/Inv_SY_B!$CU391-1,"")</f>
        <v/>
      </c>
      <c r="BW391" s="173" t="str">
        <f>IFERROR(Inv_SY_B!BW422/Inv_SY_B!$CU391-1,"")</f>
        <v/>
      </c>
      <c r="BX391" s="173" t="str">
        <f>IFERROR(Inv_SY_B!BX422/Inv_SY_B!$CU391-1,"")</f>
        <v/>
      </c>
      <c r="BY391" s="173" t="str">
        <f>IFERROR(Inv_SY_B!BY422/Inv_SY_B!$CU391-1,"")</f>
        <v/>
      </c>
      <c r="BZ391" s="173" t="str">
        <f>IFERROR(Inv_SY_B!BZ422/Inv_SY_B!$CU391-1,"")</f>
        <v/>
      </c>
      <c r="CA391" s="173" t="str">
        <f>IFERROR(Inv_SY_B!CA422/Inv_SY_B!$CU391-1,"")</f>
        <v/>
      </c>
      <c r="CB391" s="173" t="str">
        <f>IFERROR(Inv_SY_B!CB422/Inv_SY_B!$CU391-1,"")</f>
        <v/>
      </c>
      <c r="CC391" s="173" t="str">
        <f>IFERROR(Inv_SY_B!CC422/Inv_SY_B!$CU391-1,"")</f>
        <v/>
      </c>
      <c r="CD391" s="173" t="str">
        <f>IFERROR(Inv_SY_B!CD422/Inv_SY_B!$CU391-1,"")</f>
        <v/>
      </c>
      <c r="CE391" s="173" t="str">
        <f>IFERROR(Inv_SY_B!CE422/Inv_SY_B!$CU391-1,"")</f>
        <v/>
      </c>
      <c r="CF391" s="173" t="str">
        <f>IFERROR(Inv_SY_B!CF422/Inv_SY_B!$CU391-1,"")</f>
        <v/>
      </c>
      <c r="CG391" s="173" t="str">
        <f>IFERROR(Inv_SY_B!CG422/Inv_SY_B!$CU391-1,"")</f>
        <v/>
      </c>
      <c r="CH391" s="173" t="str">
        <f>IFERROR(Inv_SY_B!CH422/Inv_SY_B!$CU391-1,"")</f>
        <v/>
      </c>
      <c r="CI391" s="173" t="str">
        <f>IFERROR(Inv_SY_B!CI422/Inv_SY_B!$CU391-1,"")</f>
        <v/>
      </c>
      <c r="CJ391" s="173" t="str">
        <f>IFERROR(Inv_SY_B!CJ422/Inv_SY_B!$CU391-1,"")</f>
        <v/>
      </c>
      <c r="CK391" s="173" t="str">
        <f>IFERROR(Inv_SY_B!CK422/Inv_SY_B!$CU391-1,"")</f>
        <v/>
      </c>
      <c r="CL391" s="173" t="str">
        <f>IFERROR(Inv_SY_B!CL422/Inv_SY_B!$CU391-1,"")</f>
        <v/>
      </c>
      <c r="CM391" s="173" t="str">
        <f>IFERROR(Inv_SY_B!CM422/Inv_SY_B!$CU391-1,"")</f>
        <v/>
      </c>
      <c r="CN391" s="173" t="str">
        <f>IFERROR(Inv_SY_B!CN422/Inv_SY_B!$CU391-1,"")</f>
        <v/>
      </c>
      <c r="CO391" s="173" t="str">
        <f>IFERROR(Inv_SY_B!CO422/Inv_SY_B!$CU391-1,"")</f>
        <v/>
      </c>
      <c r="CP391" s="173" t="str">
        <f>IFERROR(Inv_SY_B!CP422/Inv_SY_B!$CU391-1,"")</f>
        <v/>
      </c>
      <c r="CQ391" s="173" t="str">
        <f>IFERROR(Inv_SY_B!CQ422/Inv_SY_B!$CU391-1,"")</f>
        <v/>
      </c>
      <c r="CR391" s="173" t="str">
        <f>IFERROR(Inv_SY_B!CR422/Inv_SY_B!$CU391-1,"")</f>
        <v/>
      </c>
      <c r="CS391" s="173" t="str">
        <f>IFERROR(Inv_SY_B!CS422/Inv_SY_B!$CU391-1,"")</f>
        <v/>
      </c>
      <c r="CT391" s="173" t="str">
        <f>IFERROR(Inv_SY_B!CT422/Inv_SY_B!$CU391-1,"")</f>
        <v/>
      </c>
      <c r="CU391" s="173"/>
      <c r="CV391" s="173"/>
      <c r="CW391" s="173"/>
      <c r="CX391" s="173"/>
    </row>
    <row r="392" spans="2:102">
      <c r="B392" s="164">
        <f t="shared" si="7"/>
        <v>46084</v>
      </c>
      <c r="C392" s="173" t="str">
        <f>IFERROR(Inv_SY_B!C423/Inv_SY_B!$CU392-1,"")</f>
        <v/>
      </c>
      <c r="D392" s="173" t="str">
        <f>IFERROR(Inv_SY_B!D423/Inv_SY_B!$CU392-1,"")</f>
        <v/>
      </c>
      <c r="E392" s="173" t="str">
        <f>IFERROR(Inv_SY_B!E423/Inv_SY_B!$CU392-1,"")</f>
        <v/>
      </c>
      <c r="F392" s="173" t="str">
        <f>IFERROR(Inv_SY_B!F423/Inv_SY_B!$CU392-1,"")</f>
        <v/>
      </c>
      <c r="G392" s="173" t="str">
        <f>IFERROR(Inv_SY_B!G423/Inv_SY_B!$CU392-1,"")</f>
        <v/>
      </c>
      <c r="H392" s="173" t="str">
        <f>IFERROR(Inv_SY_B!H423/Inv_SY_B!$CU392-1,"")</f>
        <v/>
      </c>
      <c r="I392" s="173" t="str">
        <f>IFERROR(Inv_SY_B!I423/Inv_SY_B!$CU392-1,"")</f>
        <v/>
      </c>
      <c r="J392" s="173" t="str">
        <f>IFERROR(Inv_SY_B!J423/Inv_SY_B!$CU392-1,"")</f>
        <v/>
      </c>
      <c r="K392" s="173" t="str">
        <f>IFERROR(Inv_SY_B!K423/Inv_SY_B!$CU392-1,"")</f>
        <v/>
      </c>
      <c r="L392" s="173" t="str">
        <f>IFERROR(Inv_SY_B!L423/Inv_SY_B!$CU392-1,"")</f>
        <v/>
      </c>
      <c r="M392" s="173" t="str">
        <f>IFERROR(Inv_SY_B!M423/Inv_SY_B!$CU392-1,"")</f>
        <v/>
      </c>
      <c r="N392" s="173" t="str">
        <f>IFERROR(Inv_SY_B!N423/Inv_SY_B!$CU392-1,"")</f>
        <v/>
      </c>
      <c r="O392" s="173" t="str">
        <f>IFERROR(Inv_SY_B!O423/Inv_SY_B!$CU392-1,"")</f>
        <v/>
      </c>
      <c r="P392" s="173" t="str">
        <f>IFERROR(Inv_SY_B!P423/Inv_SY_B!$CU392-1,"")</f>
        <v/>
      </c>
      <c r="Q392" s="173" t="str">
        <f>IFERROR(Inv_SY_B!Q423/Inv_SY_B!$CU392-1,"")</f>
        <v/>
      </c>
      <c r="R392" s="173" t="str">
        <f>IFERROR(Inv_SY_B!R423/Inv_SY_B!$CU392-1,"")</f>
        <v/>
      </c>
      <c r="S392" s="173" t="str">
        <f>IFERROR(Inv_SY_B!S423/Inv_SY_B!$CU392-1,"")</f>
        <v/>
      </c>
      <c r="T392" s="173" t="str">
        <f>IFERROR(Inv_SY_B!T423/Inv_SY_B!$CU392-1,"")</f>
        <v/>
      </c>
      <c r="U392" s="173" t="str">
        <f>IFERROR(Inv_SY_B!U423/Inv_SY_B!$CU392-1,"")</f>
        <v/>
      </c>
      <c r="V392" s="173" t="str">
        <f>IFERROR(Inv_SY_B!V423/Inv_SY_B!$CU392-1,"")</f>
        <v/>
      </c>
      <c r="W392" s="173" t="str">
        <f>IFERROR(Inv_SY_B!W423/Inv_SY_B!$CU392-1,"")</f>
        <v/>
      </c>
      <c r="X392" s="173" t="str">
        <f>IFERROR(Inv_SY_B!X423/Inv_SY_B!$CU392-1,"")</f>
        <v/>
      </c>
      <c r="Y392" s="173" t="str">
        <f>IFERROR(Inv_SY_B!Y423/Inv_SY_B!$CU392-1,"")</f>
        <v/>
      </c>
      <c r="Z392" s="173" t="str">
        <f>IFERROR(Inv_SY_B!Z423/Inv_SY_B!$CU392-1,"")</f>
        <v/>
      </c>
      <c r="AA392" s="173" t="str">
        <f>IFERROR(Inv_SY_B!AA423/Inv_SY_B!$CU392-1,"")</f>
        <v/>
      </c>
      <c r="AB392" s="173" t="str">
        <f>IFERROR(Inv_SY_B!AB423/Inv_SY_B!$CU392-1,"")</f>
        <v/>
      </c>
      <c r="AC392" s="173" t="str">
        <f>IFERROR(Inv_SY_B!AC423/Inv_SY_B!$CU392-1,"")</f>
        <v/>
      </c>
      <c r="AD392" s="173" t="str">
        <f>IFERROR(Inv_SY_B!AD423/Inv_SY_B!$CU392-1,"")</f>
        <v/>
      </c>
      <c r="AE392" s="173" t="str">
        <f>IFERROR(Inv_SY_B!AE423/Inv_SY_B!$CU392-1,"")</f>
        <v/>
      </c>
      <c r="AF392" s="173" t="str">
        <f>IFERROR(Inv_SY_B!AF423/Inv_SY_B!$CU392-1,"")</f>
        <v/>
      </c>
      <c r="AG392" s="173" t="str">
        <f>IFERROR(Inv_SY_B!AG423/Inv_SY_B!$CU392-1,"")</f>
        <v/>
      </c>
      <c r="AH392" s="173" t="str">
        <f>IFERROR(Inv_SY_B!AH423/Inv_SY_B!$CU392-1,"")</f>
        <v/>
      </c>
      <c r="AI392" s="173" t="str">
        <f>IFERROR(Inv_SY_B!AI423/Inv_SY_B!$CU392-1,"")</f>
        <v/>
      </c>
      <c r="AJ392" s="173" t="str">
        <f>IFERROR(Inv_SY_B!AJ423/Inv_SY_B!$CU392-1,"")</f>
        <v/>
      </c>
      <c r="AK392" s="173" t="str">
        <f>IFERROR(Inv_SY_B!AK423/Inv_SY_B!$CU392-1,"")</f>
        <v/>
      </c>
      <c r="AL392" s="173" t="str">
        <f>IFERROR(Inv_SY_B!AL423/Inv_SY_B!$CU392-1,"")</f>
        <v/>
      </c>
      <c r="AM392" s="173" t="str">
        <f>IFERROR(Inv_SY_B!AM423/Inv_SY_B!$CU392-1,"")</f>
        <v/>
      </c>
      <c r="AN392" s="173" t="str">
        <f>IFERROR(Inv_SY_B!AN423/Inv_SY_B!$CU392-1,"")</f>
        <v/>
      </c>
      <c r="AO392" s="173" t="str">
        <f>IFERROR(Inv_SY_B!AO423/Inv_SY_B!$CU392-1,"")</f>
        <v/>
      </c>
      <c r="AP392" s="173" t="str">
        <f>IFERROR(Inv_SY_B!AP423/Inv_SY_B!$CU392-1,"")</f>
        <v/>
      </c>
      <c r="AQ392" s="173" t="str">
        <f>IFERROR(Inv_SY_B!AQ423/Inv_SY_B!$CU392-1,"")</f>
        <v/>
      </c>
      <c r="AR392" s="173" t="str">
        <f>IFERROR(Inv_SY_B!AR423/Inv_SY_B!$CU392-1,"")</f>
        <v/>
      </c>
      <c r="AS392" s="173" t="str">
        <f>IFERROR(Inv_SY_B!AS423/Inv_SY_B!$CU392-1,"")</f>
        <v/>
      </c>
      <c r="AT392" s="173" t="str">
        <f>IFERROR(Inv_SY_B!AT423/Inv_SY_B!$CU392-1,"")</f>
        <v/>
      </c>
      <c r="AU392" s="173" t="str">
        <f>IFERROR(Inv_SY_B!AU423/Inv_SY_B!$CU392-1,"")</f>
        <v/>
      </c>
      <c r="AV392" s="173" t="str">
        <f>IFERROR(Inv_SY_B!AV423/Inv_SY_B!$CU392-1,"")</f>
        <v/>
      </c>
      <c r="AW392" s="173" t="str">
        <f>IFERROR(Inv_SY_B!AW423/Inv_SY_B!$CU392-1,"")</f>
        <v/>
      </c>
      <c r="AX392" s="173" t="str">
        <f>IFERROR(Inv_SY_B!AX423/Inv_SY_B!$CU392-1,"")</f>
        <v/>
      </c>
      <c r="AY392" s="173" t="str">
        <f>IFERROR(Inv_SY_B!AY423/Inv_SY_B!$CU392-1,"")</f>
        <v/>
      </c>
      <c r="AZ392" s="173" t="str">
        <f>IFERROR(Inv_SY_B!AZ423/Inv_SY_B!$CU392-1,"")</f>
        <v/>
      </c>
      <c r="BA392" s="173" t="str">
        <f>IFERROR(Inv_SY_B!BA423/Inv_SY_B!$CU392-1,"")</f>
        <v/>
      </c>
      <c r="BB392" s="173" t="str">
        <f>IFERROR(Inv_SY_B!BB423/Inv_SY_B!$CU392-1,"")</f>
        <v/>
      </c>
      <c r="BC392" s="173" t="str">
        <f>IFERROR(Inv_SY_B!BC423/Inv_SY_B!$CU392-1,"")</f>
        <v/>
      </c>
      <c r="BD392" s="173" t="str">
        <f>IFERROR(Inv_SY_B!BD423/Inv_SY_B!$CU392-1,"")</f>
        <v/>
      </c>
      <c r="BE392" s="173" t="str">
        <f>IFERROR(Inv_SY_B!BE423/Inv_SY_B!$CU392-1,"")</f>
        <v/>
      </c>
      <c r="BF392" s="173" t="str">
        <f>IFERROR(Inv_SY_B!BF423/Inv_SY_B!$CU392-1,"")</f>
        <v/>
      </c>
      <c r="BG392" s="173" t="str">
        <f>IFERROR(Inv_SY_B!BG423/Inv_SY_B!$CU392-1,"")</f>
        <v/>
      </c>
      <c r="BH392" s="173" t="str">
        <f>IFERROR(Inv_SY_B!BH423/Inv_SY_B!$CU392-1,"")</f>
        <v/>
      </c>
      <c r="BI392" s="173" t="str">
        <f>IFERROR(Inv_SY_B!BI423/Inv_SY_B!$CU392-1,"")</f>
        <v/>
      </c>
      <c r="BJ392" s="173" t="str">
        <f>IFERROR(Inv_SY_B!BJ423/Inv_SY_B!$CU392-1,"")</f>
        <v/>
      </c>
      <c r="BK392" s="173" t="str">
        <f>IFERROR(Inv_SY_B!BK423/Inv_SY_B!$CU392-1,"")</f>
        <v/>
      </c>
      <c r="BL392" s="173" t="str">
        <f>IFERROR(Inv_SY_B!BL423/Inv_SY_B!$CU392-1,"")</f>
        <v/>
      </c>
      <c r="BM392" s="173" t="str">
        <f>IFERROR(Inv_SY_B!BM423/Inv_SY_B!$CU392-1,"")</f>
        <v/>
      </c>
      <c r="BN392" s="173" t="str">
        <f>IFERROR(Inv_SY_B!BN423/Inv_SY_B!$CU392-1,"")</f>
        <v/>
      </c>
      <c r="BO392" s="173" t="str">
        <f>IFERROR(Inv_SY_B!BO423/Inv_SY_B!$CU392-1,"")</f>
        <v/>
      </c>
      <c r="BP392" s="173" t="str">
        <f>IFERROR(Inv_SY_B!BP423/Inv_SY_B!$CU392-1,"")</f>
        <v/>
      </c>
      <c r="BQ392" s="173" t="str">
        <f>IFERROR(Inv_SY_B!BQ423/Inv_SY_B!$CU392-1,"")</f>
        <v/>
      </c>
      <c r="BR392" s="173" t="str">
        <f>IFERROR(Inv_SY_B!BR423/Inv_SY_B!$CU392-1,"")</f>
        <v/>
      </c>
      <c r="BS392" s="173" t="str">
        <f>IFERROR(Inv_SY_B!BS423/Inv_SY_B!$CU392-1,"")</f>
        <v/>
      </c>
      <c r="BT392" s="173" t="str">
        <f>IFERROR(Inv_SY_B!BT423/Inv_SY_B!$CU392-1,"")</f>
        <v/>
      </c>
      <c r="BU392" s="173" t="str">
        <f>IFERROR(Inv_SY_B!BU423/Inv_SY_B!$CU392-1,"")</f>
        <v/>
      </c>
      <c r="BV392" s="173" t="str">
        <f>IFERROR(Inv_SY_B!BV423/Inv_SY_B!$CU392-1,"")</f>
        <v/>
      </c>
      <c r="BW392" s="173" t="str">
        <f>IFERROR(Inv_SY_B!BW423/Inv_SY_B!$CU392-1,"")</f>
        <v/>
      </c>
      <c r="BX392" s="173" t="str">
        <f>IFERROR(Inv_SY_B!BX423/Inv_SY_B!$CU392-1,"")</f>
        <v/>
      </c>
      <c r="BY392" s="173" t="str">
        <f>IFERROR(Inv_SY_B!BY423/Inv_SY_B!$CU392-1,"")</f>
        <v/>
      </c>
      <c r="BZ392" s="173" t="str">
        <f>IFERROR(Inv_SY_B!BZ423/Inv_SY_B!$CU392-1,"")</f>
        <v/>
      </c>
      <c r="CA392" s="173" t="str">
        <f>IFERROR(Inv_SY_B!CA423/Inv_SY_B!$CU392-1,"")</f>
        <v/>
      </c>
      <c r="CB392" s="173" t="str">
        <f>IFERROR(Inv_SY_B!CB423/Inv_SY_B!$CU392-1,"")</f>
        <v/>
      </c>
      <c r="CC392" s="173" t="str">
        <f>IFERROR(Inv_SY_B!CC423/Inv_SY_B!$CU392-1,"")</f>
        <v/>
      </c>
      <c r="CD392" s="173" t="str">
        <f>IFERROR(Inv_SY_B!CD423/Inv_SY_B!$CU392-1,"")</f>
        <v/>
      </c>
      <c r="CE392" s="173" t="str">
        <f>IFERROR(Inv_SY_B!CE423/Inv_SY_B!$CU392-1,"")</f>
        <v/>
      </c>
      <c r="CF392" s="173" t="str">
        <f>IFERROR(Inv_SY_B!CF423/Inv_SY_B!$CU392-1,"")</f>
        <v/>
      </c>
      <c r="CG392" s="173" t="str">
        <f>IFERROR(Inv_SY_B!CG423/Inv_SY_B!$CU392-1,"")</f>
        <v/>
      </c>
      <c r="CH392" s="173" t="str">
        <f>IFERROR(Inv_SY_B!CH423/Inv_SY_B!$CU392-1,"")</f>
        <v/>
      </c>
      <c r="CI392" s="173" t="str">
        <f>IFERROR(Inv_SY_B!CI423/Inv_SY_B!$CU392-1,"")</f>
        <v/>
      </c>
      <c r="CJ392" s="173" t="str">
        <f>IFERROR(Inv_SY_B!CJ423/Inv_SY_B!$CU392-1,"")</f>
        <v/>
      </c>
      <c r="CK392" s="173" t="str">
        <f>IFERROR(Inv_SY_B!CK423/Inv_SY_B!$CU392-1,"")</f>
        <v/>
      </c>
      <c r="CL392" s="173" t="str">
        <f>IFERROR(Inv_SY_B!CL423/Inv_SY_B!$CU392-1,"")</f>
        <v/>
      </c>
      <c r="CM392" s="173" t="str">
        <f>IFERROR(Inv_SY_B!CM423/Inv_SY_B!$CU392-1,"")</f>
        <v/>
      </c>
      <c r="CN392" s="173" t="str">
        <f>IFERROR(Inv_SY_B!CN423/Inv_SY_B!$CU392-1,"")</f>
        <v/>
      </c>
      <c r="CO392" s="173" t="str">
        <f>IFERROR(Inv_SY_B!CO423/Inv_SY_B!$CU392-1,"")</f>
        <v/>
      </c>
      <c r="CP392" s="173" t="str">
        <f>IFERROR(Inv_SY_B!CP423/Inv_SY_B!$CU392-1,"")</f>
        <v/>
      </c>
      <c r="CQ392" s="173" t="str">
        <f>IFERROR(Inv_SY_B!CQ423/Inv_SY_B!$CU392-1,"")</f>
        <v/>
      </c>
      <c r="CR392" s="173" t="str">
        <f>IFERROR(Inv_SY_B!CR423/Inv_SY_B!$CU392-1,"")</f>
        <v/>
      </c>
      <c r="CS392" s="173" t="str">
        <f>IFERROR(Inv_SY_B!CS423/Inv_SY_B!$CU392-1,"")</f>
        <v/>
      </c>
      <c r="CT392" s="173" t="str">
        <f>IFERROR(Inv_SY_B!CT423/Inv_SY_B!$CU392-1,"")</f>
        <v/>
      </c>
      <c r="CU392" s="173"/>
      <c r="CV392" s="173"/>
      <c r="CW392" s="173"/>
      <c r="CX392" s="173"/>
    </row>
    <row r="393" spans="2:102">
      <c r="B393" s="164">
        <f t="shared" si="7"/>
        <v>46085</v>
      </c>
      <c r="C393" s="173" t="str">
        <f>IFERROR(Inv_SY_B!C424/Inv_SY_B!$CU393-1,"")</f>
        <v/>
      </c>
      <c r="D393" s="173" t="str">
        <f>IFERROR(Inv_SY_B!D424/Inv_SY_B!$CU393-1,"")</f>
        <v/>
      </c>
      <c r="E393" s="173" t="str">
        <f>IFERROR(Inv_SY_B!E424/Inv_SY_B!$CU393-1,"")</f>
        <v/>
      </c>
      <c r="F393" s="173" t="str">
        <f>IFERROR(Inv_SY_B!F424/Inv_SY_B!$CU393-1,"")</f>
        <v/>
      </c>
      <c r="G393" s="173" t="str">
        <f>IFERROR(Inv_SY_B!G424/Inv_SY_B!$CU393-1,"")</f>
        <v/>
      </c>
      <c r="H393" s="173" t="str">
        <f>IFERROR(Inv_SY_B!H424/Inv_SY_B!$CU393-1,"")</f>
        <v/>
      </c>
      <c r="I393" s="173" t="str">
        <f>IFERROR(Inv_SY_B!I424/Inv_SY_B!$CU393-1,"")</f>
        <v/>
      </c>
      <c r="J393" s="173" t="str">
        <f>IFERROR(Inv_SY_B!J424/Inv_SY_B!$CU393-1,"")</f>
        <v/>
      </c>
      <c r="K393" s="173" t="str">
        <f>IFERROR(Inv_SY_B!K424/Inv_SY_B!$CU393-1,"")</f>
        <v/>
      </c>
      <c r="L393" s="173" t="str">
        <f>IFERROR(Inv_SY_B!L424/Inv_SY_B!$CU393-1,"")</f>
        <v/>
      </c>
      <c r="M393" s="173" t="str">
        <f>IFERROR(Inv_SY_B!M424/Inv_SY_B!$CU393-1,"")</f>
        <v/>
      </c>
      <c r="N393" s="173" t="str">
        <f>IFERROR(Inv_SY_B!N424/Inv_SY_B!$CU393-1,"")</f>
        <v/>
      </c>
      <c r="O393" s="173" t="str">
        <f>IFERROR(Inv_SY_B!O424/Inv_SY_B!$CU393-1,"")</f>
        <v/>
      </c>
      <c r="P393" s="173" t="str">
        <f>IFERROR(Inv_SY_B!P424/Inv_SY_B!$CU393-1,"")</f>
        <v/>
      </c>
      <c r="Q393" s="173" t="str">
        <f>IFERROR(Inv_SY_B!Q424/Inv_SY_B!$CU393-1,"")</f>
        <v/>
      </c>
      <c r="R393" s="173" t="str">
        <f>IFERROR(Inv_SY_B!R424/Inv_SY_B!$CU393-1,"")</f>
        <v/>
      </c>
      <c r="S393" s="173" t="str">
        <f>IFERROR(Inv_SY_B!S424/Inv_SY_B!$CU393-1,"")</f>
        <v/>
      </c>
      <c r="T393" s="173" t="str">
        <f>IFERROR(Inv_SY_B!T424/Inv_SY_B!$CU393-1,"")</f>
        <v/>
      </c>
      <c r="U393" s="173" t="str">
        <f>IFERROR(Inv_SY_B!U424/Inv_SY_B!$CU393-1,"")</f>
        <v/>
      </c>
      <c r="V393" s="173" t="str">
        <f>IFERROR(Inv_SY_B!V424/Inv_SY_B!$CU393-1,"")</f>
        <v/>
      </c>
      <c r="W393" s="173" t="str">
        <f>IFERROR(Inv_SY_B!W424/Inv_SY_B!$CU393-1,"")</f>
        <v/>
      </c>
      <c r="X393" s="173" t="str">
        <f>IFERROR(Inv_SY_B!X424/Inv_SY_B!$CU393-1,"")</f>
        <v/>
      </c>
      <c r="Y393" s="173" t="str">
        <f>IFERROR(Inv_SY_B!Y424/Inv_SY_B!$CU393-1,"")</f>
        <v/>
      </c>
      <c r="Z393" s="173" t="str">
        <f>IFERROR(Inv_SY_B!Z424/Inv_SY_B!$CU393-1,"")</f>
        <v/>
      </c>
      <c r="AA393" s="173" t="str">
        <f>IFERROR(Inv_SY_B!AA424/Inv_SY_B!$CU393-1,"")</f>
        <v/>
      </c>
      <c r="AB393" s="173" t="str">
        <f>IFERROR(Inv_SY_B!AB424/Inv_SY_B!$CU393-1,"")</f>
        <v/>
      </c>
      <c r="AC393" s="173" t="str">
        <f>IFERROR(Inv_SY_B!AC424/Inv_SY_B!$CU393-1,"")</f>
        <v/>
      </c>
      <c r="AD393" s="173" t="str">
        <f>IFERROR(Inv_SY_B!AD424/Inv_SY_B!$CU393-1,"")</f>
        <v/>
      </c>
      <c r="AE393" s="173" t="str">
        <f>IFERROR(Inv_SY_B!AE424/Inv_SY_B!$CU393-1,"")</f>
        <v/>
      </c>
      <c r="AF393" s="173" t="str">
        <f>IFERROR(Inv_SY_B!AF424/Inv_SY_B!$CU393-1,"")</f>
        <v/>
      </c>
      <c r="AG393" s="173" t="str">
        <f>IFERROR(Inv_SY_B!AG424/Inv_SY_B!$CU393-1,"")</f>
        <v/>
      </c>
      <c r="AH393" s="173" t="str">
        <f>IFERROR(Inv_SY_B!AH424/Inv_SY_B!$CU393-1,"")</f>
        <v/>
      </c>
      <c r="AI393" s="173" t="str">
        <f>IFERROR(Inv_SY_B!AI424/Inv_SY_B!$CU393-1,"")</f>
        <v/>
      </c>
      <c r="AJ393" s="173" t="str">
        <f>IFERROR(Inv_SY_B!AJ424/Inv_SY_B!$CU393-1,"")</f>
        <v/>
      </c>
      <c r="AK393" s="173" t="str">
        <f>IFERROR(Inv_SY_B!AK424/Inv_SY_B!$CU393-1,"")</f>
        <v/>
      </c>
      <c r="AL393" s="173" t="str">
        <f>IFERROR(Inv_SY_B!AL424/Inv_SY_B!$CU393-1,"")</f>
        <v/>
      </c>
      <c r="AM393" s="173" t="str">
        <f>IFERROR(Inv_SY_B!AM424/Inv_SY_B!$CU393-1,"")</f>
        <v/>
      </c>
      <c r="AN393" s="173" t="str">
        <f>IFERROR(Inv_SY_B!AN424/Inv_SY_B!$CU393-1,"")</f>
        <v/>
      </c>
      <c r="AO393" s="173" t="str">
        <f>IFERROR(Inv_SY_B!AO424/Inv_SY_B!$CU393-1,"")</f>
        <v/>
      </c>
      <c r="AP393" s="173" t="str">
        <f>IFERROR(Inv_SY_B!AP424/Inv_SY_B!$CU393-1,"")</f>
        <v/>
      </c>
      <c r="AQ393" s="173" t="str">
        <f>IFERROR(Inv_SY_B!AQ424/Inv_SY_B!$CU393-1,"")</f>
        <v/>
      </c>
      <c r="AR393" s="173" t="str">
        <f>IFERROR(Inv_SY_B!AR424/Inv_SY_B!$CU393-1,"")</f>
        <v/>
      </c>
      <c r="AS393" s="173" t="str">
        <f>IFERROR(Inv_SY_B!AS424/Inv_SY_B!$CU393-1,"")</f>
        <v/>
      </c>
      <c r="AT393" s="173" t="str">
        <f>IFERROR(Inv_SY_B!AT424/Inv_SY_B!$CU393-1,"")</f>
        <v/>
      </c>
      <c r="AU393" s="173" t="str">
        <f>IFERROR(Inv_SY_B!AU424/Inv_SY_B!$CU393-1,"")</f>
        <v/>
      </c>
      <c r="AV393" s="173" t="str">
        <f>IFERROR(Inv_SY_B!AV424/Inv_SY_B!$CU393-1,"")</f>
        <v/>
      </c>
      <c r="AW393" s="173" t="str">
        <f>IFERROR(Inv_SY_B!AW424/Inv_SY_B!$CU393-1,"")</f>
        <v/>
      </c>
      <c r="AX393" s="173" t="str">
        <f>IFERROR(Inv_SY_B!AX424/Inv_SY_B!$CU393-1,"")</f>
        <v/>
      </c>
      <c r="AY393" s="173" t="str">
        <f>IFERROR(Inv_SY_B!AY424/Inv_SY_B!$CU393-1,"")</f>
        <v/>
      </c>
      <c r="AZ393" s="173" t="str">
        <f>IFERROR(Inv_SY_B!AZ424/Inv_SY_B!$CU393-1,"")</f>
        <v/>
      </c>
      <c r="BA393" s="173" t="str">
        <f>IFERROR(Inv_SY_B!BA424/Inv_SY_B!$CU393-1,"")</f>
        <v/>
      </c>
      <c r="BB393" s="173" t="str">
        <f>IFERROR(Inv_SY_B!BB424/Inv_SY_B!$CU393-1,"")</f>
        <v/>
      </c>
      <c r="BC393" s="173" t="str">
        <f>IFERROR(Inv_SY_B!BC424/Inv_SY_B!$CU393-1,"")</f>
        <v/>
      </c>
      <c r="BD393" s="173" t="str">
        <f>IFERROR(Inv_SY_B!BD424/Inv_SY_B!$CU393-1,"")</f>
        <v/>
      </c>
      <c r="BE393" s="173" t="str">
        <f>IFERROR(Inv_SY_B!BE424/Inv_SY_B!$CU393-1,"")</f>
        <v/>
      </c>
      <c r="BF393" s="173" t="str">
        <f>IFERROR(Inv_SY_B!BF424/Inv_SY_B!$CU393-1,"")</f>
        <v/>
      </c>
      <c r="BG393" s="173" t="str">
        <f>IFERROR(Inv_SY_B!BG424/Inv_SY_B!$CU393-1,"")</f>
        <v/>
      </c>
      <c r="BH393" s="173" t="str">
        <f>IFERROR(Inv_SY_B!BH424/Inv_SY_B!$CU393-1,"")</f>
        <v/>
      </c>
      <c r="BI393" s="173" t="str">
        <f>IFERROR(Inv_SY_B!BI424/Inv_SY_B!$CU393-1,"")</f>
        <v/>
      </c>
      <c r="BJ393" s="173" t="str">
        <f>IFERROR(Inv_SY_B!BJ424/Inv_SY_B!$CU393-1,"")</f>
        <v/>
      </c>
      <c r="BK393" s="173" t="str">
        <f>IFERROR(Inv_SY_B!BK424/Inv_SY_B!$CU393-1,"")</f>
        <v/>
      </c>
      <c r="BL393" s="173" t="str">
        <f>IFERROR(Inv_SY_B!BL424/Inv_SY_B!$CU393-1,"")</f>
        <v/>
      </c>
      <c r="BM393" s="173" t="str">
        <f>IFERROR(Inv_SY_B!BM424/Inv_SY_B!$CU393-1,"")</f>
        <v/>
      </c>
      <c r="BN393" s="173" t="str">
        <f>IFERROR(Inv_SY_B!BN424/Inv_SY_B!$CU393-1,"")</f>
        <v/>
      </c>
      <c r="BO393" s="173" t="str">
        <f>IFERROR(Inv_SY_B!BO424/Inv_SY_B!$CU393-1,"")</f>
        <v/>
      </c>
      <c r="BP393" s="173" t="str">
        <f>IFERROR(Inv_SY_B!BP424/Inv_SY_B!$CU393-1,"")</f>
        <v/>
      </c>
      <c r="BQ393" s="173" t="str">
        <f>IFERROR(Inv_SY_B!BQ424/Inv_SY_B!$CU393-1,"")</f>
        <v/>
      </c>
      <c r="BR393" s="173" t="str">
        <f>IFERROR(Inv_SY_B!BR424/Inv_SY_B!$CU393-1,"")</f>
        <v/>
      </c>
      <c r="BS393" s="173" t="str">
        <f>IFERROR(Inv_SY_B!BS424/Inv_SY_B!$CU393-1,"")</f>
        <v/>
      </c>
      <c r="BT393" s="173" t="str">
        <f>IFERROR(Inv_SY_B!BT424/Inv_SY_B!$CU393-1,"")</f>
        <v/>
      </c>
      <c r="BU393" s="173" t="str">
        <f>IFERROR(Inv_SY_B!BU424/Inv_SY_B!$CU393-1,"")</f>
        <v/>
      </c>
      <c r="BV393" s="173" t="str">
        <f>IFERROR(Inv_SY_B!BV424/Inv_SY_B!$CU393-1,"")</f>
        <v/>
      </c>
      <c r="BW393" s="173" t="str">
        <f>IFERROR(Inv_SY_B!BW424/Inv_SY_B!$CU393-1,"")</f>
        <v/>
      </c>
      <c r="BX393" s="173" t="str">
        <f>IFERROR(Inv_SY_B!BX424/Inv_SY_B!$CU393-1,"")</f>
        <v/>
      </c>
      <c r="BY393" s="173" t="str">
        <f>IFERROR(Inv_SY_B!BY424/Inv_SY_B!$CU393-1,"")</f>
        <v/>
      </c>
      <c r="BZ393" s="173" t="str">
        <f>IFERROR(Inv_SY_B!BZ424/Inv_SY_B!$CU393-1,"")</f>
        <v/>
      </c>
      <c r="CA393" s="173" t="str">
        <f>IFERROR(Inv_SY_B!CA424/Inv_SY_B!$CU393-1,"")</f>
        <v/>
      </c>
      <c r="CB393" s="173" t="str">
        <f>IFERROR(Inv_SY_B!CB424/Inv_SY_B!$CU393-1,"")</f>
        <v/>
      </c>
      <c r="CC393" s="173" t="str">
        <f>IFERROR(Inv_SY_B!CC424/Inv_SY_B!$CU393-1,"")</f>
        <v/>
      </c>
      <c r="CD393" s="173" t="str">
        <f>IFERROR(Inv_SY_B!CD424/Inv_SY_B!$CU393-1,"")</f>
        <v/>
      </c>
      <c r="CE393" s="173" t="str">
        <f>IFERROR(Inv_SY_B!CE424/Inv_SY_B!$CU393-1,"")</f>
        <v/>
      </c>
      <c r="CF393" s="173" t="str">
        <f>IFERROR(Inv_SY_B!CF424/Inv_SY_B!$CU393-1,"")</f>
        <v/>
      </c>
      <c r="CG393" s="173" t="str">
        <f>IFERROR(Inv_SY_B!CG424/Inv_SY_B!$CU393-1,"")</f>
        <v/>
      </c>
      <c r="CH393" s="173" t="str">
        <f>IFERROR(Inv_SY_B!CH424/Inv_SY_B!$CU393-1,"")</f>
        <v/>
      </c>
      <c r="CI393" s="173" t="str">
        <f>IFERROR(Inv_SY_B!CI424/Inv_SY_B!$CU393-1,"")</f>
        <v/>
      </c>
      <c r="CJ393" s="173" t="str">
        <f>IFERROR(Inv_SY_B!CJ424/Inv_SY_B!$CU393-1,"")</f>
        <v/>
      </c>
      <c r="CK393" s="173" t="str">
        <f>IFERROR(Inv_SY_B!CK424/Inv_SY_B!$CU393-1,"")</f>
        <v/>
      </c>
      <c r="CL393" s="173" t="str">
        <f>IFERROR(Inv_SY_B!CL424/Inv_SY_B!$CU393-1,"")</f>
        <v/>
      </c>
      <c r="CM393" s="173" t="str">
        <f>IFERROR(Inv_SY_B!CM424/Inv_SY_B!$CU393-1,"")</f>
        <v/>
      </c>
      <c r="CN393" s="173" t="str">
        <f>IFERROR(Inv_SY_B!CN424/Inv_SY_B!$CU393-1,"")</f>
        <v/>
      </c>
      <c r="CO393" s="173" t="str">
        <f>IFERROR(Inv_SY_B!CO424/Inv_SY_B!$CU393-1,"")</f>
        <v/>
      </c>
      <c r="CP393" s="173" t="str">
        <f>IFERROR(Inv_SY_B!CP424/Inv_SY_B!$CU393-1,"")</f>
        <v/>
      </c>
      <c r="CQ393" s="173" t="str">
        <f>IFERROR(Inv_SY_B!CQ424/Inv_SY_B!$CU393-1,"")</f>
        <v/>
      </c>
      <c r="CR393" s="173" t="str">
        <f>IFERROR(Inv_SY_B!CR424/Inv_SY_B!$CU393-1,"")</f>
        <v/>
      </c>
      <c r="CS393" s="173" t="str">
        <f>IFERROR(Inv_SY_B!CS424/Inv_SY_B!$CU393-1,"")</f>
        <v/>
      </c>
      <c r="CT393" s="173" t="str">
        <f>IFERROR(Inv_SY_B!CT424/Inv_SY_B!$CU393-1,"")</f>
        <v/>
      </c>
      <c r="CU393" s="173"/>
      <c r="CV393" s="173"/>
      <c r="CW393" s="173"/>
      <c r="CX393" s="173"/>
    </row>
    <row r="394" spans="2:102">
      <c r="B394" s="164">
        <f t="shared" si="7"/>
        <v>46086</v>
      </c>
      <c r="C394" s="173" t="str">
        <f>IFERROR(Inv_SY_B!C425/Inv_SY_B!$CU394-1,"")</f>
        <v/>
      </c>
      <c r="D394" s="173" t="str">
        <f>IFERROR(Inv_SY_B!D425/Inv_SY_B!$CU394-1,"")</f>
        <v/>
      </c>
      <c r="E394" s="173" t="str">
        <f>IFERROR(Inv_SY_B!E425/Inv_SY_B!$CU394-1,"")</f>
        <v/>
      </c>
      <c r="F394" s="173" t="str">
        <f>IFERROR(Inv_SY_B!F425/Inv_SY_B!$CU394-1,"")</f>
        <v/>
      </c>
      <c r="G394" s="173" t="str">
        <f>IFERROR(Inv_SY_B!G425/Inv_SY_B!$CU394-1,"")</f>
        <v/>
      </c>
      <c r="H394" s="173" t="str">
        <f>IFERROR(Inv_SY_B!H425/Inv_SY_B!$CU394-1,"")</f>
        <v/>
      </c>
      <c r="I394" s="173" t="str">
        <f>IFERROR(Inv_SY_B!I425/Inv_SY_B!$CU394-1,"")</f>
        <v/>
      </c>
      <c r="J394" s="173" t="str">
        <f>IFERROR(Inv_SY_B!J425/Inv_SY_B!$CU394-1,"")</f>
        <v/>
      </c>
      <c r="K394" s="173" t="str">
        <f>IFERROR(Inv_SY_B!K425/Inv_SY_B!$CU394-1,"")</f>
        <v/>
      </c>
      <c r="L394" s="173" t="str">
        <f>IFERROR(Inv_SY_B!L425/Inv_SY_B!$CU394-1,"")</f>
        <v/>
      </c>
      <c r="M394" s="173" t="str">
        <f>IFERROR(Inv_SY_B!M425/Inv_SY_B!$CU394-1,"")</f>
        <v/>
      </c>
      <c r="N394" s="173" t="str">
        <f>IFERROR(Inv_SY_B!N425/Inv_SY_B!$CU394-1,"")</f>
        <v/>
      </c>
      <c r="O394" s="173" t="str">
        <f>IFERROR(Inv_SY_B!O425/Inv_SY_B!$CU394-1,"")</f>
        <v/>
      </c>
      <c r="P394" s="173" t="str">
        <f>IFERROR(Inv_SY_B!P425/Inv_SY_B!$CU394-1,"")</f>
        <v/>
      </c>
      <c r="Q394" s="173" t="str">
        <f>IFERROR(Inv_SY_B!Q425/Inv_SY_B!$CU394-1,"")</f>
        <v/>
      </c>
      <c r="R394" s="173" t="str">
        <f>IFERROR(Inv_SY_B!R425/Inv_SY_B!$CU394-1,"")</f>
        <v/>
      </c>
      <c r="S394" s="173" t="str">
        <f>IFERROR(Inv_SY_B!S425/Inv_SY_B!$CU394-1,"")</f>
        <v/>
      </c>
      <c r="T394" s="173" t="str">
        <f>IFERROR(Inv_SY_B!T425/Inv_SY_B!$CU394-1,"")</f>
        <v/>
      </c>
      <c r="U394" s="173" t="str">
        <f>IFERROR(Inv_SY_B!U425/Inv_SY_B!$CU394-1,"")</f>
        <v/>
      </c>
      <c r="V394" s="173" t="str">
        <f>IFERROR(Inv_SY_B!V425/Inv_SY_B!$CU394-1,"")</f>
        <v/>
      </c>
      <c r="W394" s="173" t="str">
        <f>IFERROR(Inv_SY_B!W425/Inv_SY_B!$CU394-1,"")</f>
        <v/>
      </c>
      <c r="X394" s="173" t="str">
        <f>IFERROR(Inv_SY_B!X425/Inv_SY_B!$CU394-1,"")</f>
        <v/>
      </c>
      <c r="Y394" s="173" t="str">
        <f>IFERROR(Inv_SY_B!Y425/Inv_SY_B!$CU394-1,"")</f>
        <v/>
      </c>
      <c r="Z394" s="173" t="str">
        <f>IFERROR(Inv_SY_B!Z425/Inv_SY_B!$CU394-1,"")</f>
        <v/>
      </c>
      <c r="AA394" s="173" t="str">
        <f>IFERROR(Inv_SY_B!AA425/Inv_SY_B!$CU394-1,"")</f>
        <v/>
      </c>
      <c r="AB394" s="173" t="str">
        <f>IFERROR(Inv_SY_B!AB425/Inv_SY_B!$CU394-1,"")</f>
        <v/>
      </c>
      <c r="AC394" s="173" t="str">
        <f>IFERROR(Inv_SY_B!AC425/Inv_SY_B!$CU394-1,"")</f>
        <v/>
      </c>
      <c r="AD394" s="173" t="str">
        <f>IFERROR(Inv_SY_B!AD425/Inv_SY_B!$CU394-1,"")</f>
        <v/>
      </c>
      <c r="AE394" s="173" t="str">
        <f>IFERROR(Inv_SY_B!AE425/Inv_SY_B!$CU394-1,"")</f>
        <v/>
      </c>
      <c r="AF394" s="173" t="str">
        <f>IFERROR(Inv_SY_B!AF425/Inv_SY_B!$CU394-1,"")</f>
        <v/>
      </c>
      <c r="AG394" s="173" t="str">
        <f>IFERROR(Inv_SY_B!AG425/Inv_SY_B!$CU394-1,"")</f>
        <v/>
      </c>
      <c r="AH394" s="173" t="str">
        <f>IFERROR(Inv_SY_B!AH425/Inv_SY_B!$CU394-1,"")</f>
        <v/>
      </c>
      <c r="AI394" s="173" t="str">
        <f>IFERROR(Inv_SY_B!AI425/Inv_SY_B!$CU394-1,"")</f>
        <v/>
      </c>
      <c r="AJ394" s="173" t="str">
        <f>IFERROR(Inv_SY_B!AJ425/Inv_SY_B!$CU394-1,"")</f>
        <v/>
      </c>
      <c r="AK394" s="173" t="str">
        <f>IFERROR(Inv_SY_B!AK425/Inv_SY_B!$CU394-1,"")</f>
        <v/>
      </c>
      <c r="AL394" s="173" t="str">
        <f>IFERROR(Inv_SY_B!AL425/Inv_SY_B!$CU394-1,"")</f>
        <v/>
      </c>
      <c r="AM394" s="173" t="str">
        <f>IFERROR(Inv_SY_B!AM425/Inv_SY_B!$CU394-1,"")</f>
        <v/>
      </c>
      <c r="AN394" s="173" t="str">
        <f>IFERROR(Inv_SY_B!AN425/Inv_SY_B!$CU394-1,"")</f>
        <v/>
      </c>
      <c r="AO394" s="173" t="str">
        <f>IFERROR(Inv_SY_B!AO425/Inv_SY_B!$CU394-1,"")</f>
        <v/>
      </c>
      <c r="AP394" s="173" t="str">
        <f>IFERROR(Inv_SY_B!AP425/Inv_SY_B!$CU394-1,"")</f>
        <v/>
      </c>
      <c r="AQ394" s="173" t="str">
        <f>IFERROR(Inv_SY_B!AQ425/Inv_SY_B!$CU394-1,"")</f>
        <v/>
      </c>
      <c r="AR394" s="173" t="str">
        <f>IFERROR(Inv_SY_B!AR425/Inv_SY_B!$CU394-1,"")</f>
        <v/>
      </c>
      <c r="AS394" s="173" t="str">
        <f>IFERROR(Inv_SY_B!AS425/Inv_SY_B!$CU394-1,"")</f>
        <v/>
      </c>
      <c r="AT394" s="173" t="str">
        <f>IFERROR(Inv_SY_B!AT425/Inv_SY_B!$CU394-1,"")</f>
        <v/>
      </c>
      <c r="AU394" s="173" t="str">
        <f>IFERROR(Inv_SY_B!AU425/Inv_SY_B!$CU394-1,"")</f>
        <v/>
      </c>
      <c r="AV394" s="173" t="str">
        <f>IFERROR(Inv_SY_B!AV425/Inv_SY_B!$CU394-1,"")</f>
        <v/>
      </c>
      <c r="AW394" s="173" t="str">
        <f>IFERROR(Inv_SY_B!AW425/Inv_SY_B!$CU394-1,"")</f>
        <v/>
      </c>
      <c r="AX394" s="173" t="str">
        <f>IFERROR(Inv_SY_B!AX425/Inv_SY_B!$CU394-1,"")</f>
        <v/>
      </c>
      <c r="AY394" s="173" t="str">
        <f>IFERROR(Inv_SY_B!AY425/Inv_SY_B!$CU394-1,"")</f>
        <v/>
      </c>
      <c r="AZ394" s="173" t="str">
        <f>IFERROR(Inv_SY_B!AZ425/Inv_SY_B!$CU394-1,"")</f>
        <v/>
      </c>
      <c r="BA394" s="173" t="str">
        <f>IFERROR(Inv_SY_B!BA425/Inv_SY_B!$CU394-1,"")</f>
        <v/>
      </c>
      <c r="BB394" s="173" t="str">
        <f>IFERROR(Inv_SY_B!BB425/Inv_SY_B!$CU394-1,"")</f>
        <v/>
      </c>
      <c r="BC394" s="173" t="str">
        <f>IFERROR(Inv_SY_B!BC425/Inv_SY_B!$CU394-1,"")</f>
        <v/>
      </c>
      <c r="BD394" s="173" t="str">
        <f>IFERROR(Inv_SY_B!BD425/Inv_SY_B!$CU394-1,"")</f>
        <v/>
      </c>
      <c r="BE394" s="173" t="str">
        <f>IFERROR(Inv_SY_B!BE425/Inv_SY_B!$CU394-1,"")</f>
        <v/>
      </c>
      <c r="BF394" s="173" t="str">
        <f>IFERROR(Inv_SY_B!BF425/Inv_SY_B!$CU394-1,"")</f>
        <v/>
      </c>
      <c r="BG394" s="173" t="str">
        <f>IFERROR(Inv_SY_B!BG425/Inv_SY_B!$CU394-1,"")</f>
        <v/>
      </c>
      <c r="BH394" s="173" t="str">
        <f>IFERROR(Inv_SY_B!BH425/Inv_SY_B!$CU394-1,"")</f>
        <v/>
      </c>
      <c r="BI394" s="173" t="str">
        <f>IFERROR(Inv_SY_B!BI425/Inv_SY_B!$CU394-1,"")</f>
        <v/>
      </c>
      <c r="BJ394" s="173" t="str">
        <f>IFERROR(Inv_SY_B!BJ425/Inv_SY_B!$CU394-1,"")</f>
        <v/>
      </c>
      <c r="BK394" s="173" t="str">
        <f>IFERROR(Inv_SY_B!BK425/Inv_SY_B!$CU394-1,"")</f>
        <v/>
      </c>
      <c r="BL394" s="173" t="str">
        <f>IFERROR(Inv_SY_B!BL425/Inv_SY_B!$CU394-1,"")</f>
        <v/>
      </c>
      <c r="BM394" s="173" t="str">
        <f>IFERROR(Inv_SY_B!BM425/Inv_SY_B!$CU394-1,"")</f>
        <v/>
      </c>
      <c r="BN394" s="173" t="str">
        <f>IFERROR(Inv_SY_B!BN425/Inv_SY_B!$CU394-1,"")</f>
        <v/>
      </c>
      <c r="BO394" s="173" t="str">
        <f>IFERROR(Inv_SY_B!BO425/Inv_SY_B!$CU394-1,"")</f>
        <v/>
      </c>
      <c r="BP394" s="173" t="str">
        <f>IFERROR(Inv_SY_B!BP425/Inv_SY_B!$CU394-1,"")</f>
        <v/>
      </c>
      <c r="BQ394" s="173" t="str">
        <f>IFERROR(Inv_SY_B!BQ425/Inv_SY_B!$CU394-1,"")</f>
        <v/>
      </c>
      <c r="BR394" s="173" t="str">
        <f>IFERROR(Inv_SY_B!BR425/Inv_SY_B!$CU394-1,"")</f>
        <v/>
      </c>
      <c r="BS394" s="173" t="str">
        <f>IFERROR(Inv_SY_B!BS425/Inv_SY_B!$CU394-1,"")</f>
        <v/>
      </c>
      <c r="BT394" s="173" t="str">
        <f>IFERROR(Inv_SY_B!BT425/Inv_SY_B!$CU394-1,"")</f>
        <v/>
      </c>
      <c r="BU394" s="173" t="str">
        <f>IFERROR(Inv_SY_B!BU425/Inv_SY_B!$CU394-1,"")</f>
        <v/>
      </c>
      <c r="BV394" s="173" t="str">
        <f>IFERROR(Inv_SY_B!BV425/Inv_SY_B!$CU394-1,"")</f>
        <v/>
      </c>
      <c r="BW394" s="173" t="str">
        <f>IFERROR(Inv_SY_B!BW425/Inv_SY_B!$CU394-1,"")</f>
        <v/>
      </c>
      <c r="BX394" s="173" t="str">
        <f>IFERROR(Inv_SY_B!BX425/Inv_SY_B!$CU394-1,"")</f>
        <v/>
      </c>
      <c r="BY394" s="173" t="str">
        <f>IFERROR(Inv_SY_B!BY425/Inv_SY_B!$CU394-1,"")</f>
        <v/>
      </c>
      <c r="BZ394" s="173" t="str">
        <f>IFERROR(Inv_SY_B!BZ425/Inv_SY_B!$CU394-1,"")</f>
        <v/>
      </c>
      <c r="CA394" s="173" t="str">
        <f>IFERROR(Inv_SY_B!CA425/Inv_SY_B!$CU394-1,"")</f>
        <v/>
      </c>
      <c r="CB394" s="173" t="str">
        <f>IFERROR(Inv_SY_B!CB425/Inv_SY_B!$CU394-1,"")</f>
        <v/>
      </c>
      <c r="CC394" s="173" t="str">
        <f>IFERROR(Inv_SY_B!CC425/Inv_SY_B!$CU394-1,"")</f>
        <v/>
      </c>
      <c r="CD394" s="173" t="str">
        <f>IFERROR(Inv_SY_B!CD425/Inv_SY_B!$CU394-1,"")</f>
        <v/>
      </c>
      <c r="CE394" s="173" t="str">
        <f>IFERROR(Inv_SY_B!CE425/Inv_SY_B!$CU394-1,"")</f>
        <v/>
      </c>
      <c r="CF394" s="173" t="str">
        <f>IFERROR(Inv_SY_B!CF425/Inv_SY_B!$CU394-1,"")</f>
        <v/>
      </c>
      <c r="CG394" s="173" t="str">
        <f>IFERROR(Inv_SY_B!CG425/Inv_SY_B!$CU394-1,"")</f>
        <v/>
      </c>
      <c r="CH394" s="173" t="str">
        <f>IFERROR(Inv_SY_B!CH425/Inv_SY_B!$CU394-1,"")</f>
        <v/>
      </c>
      <c r="CI394" s="173" t="str">
        <f>IFERROR(Inv_SY_B!CI425/Inv_SY_B!$CU394-1,"")</f>
        <v/>
      </c>
      <c r="CJ394" s="173" t="str">
        <f>IFERROR(Inv_SY_B!CJ425/Inv_SY_B!$CU394-1,"")</f>
        <v/>
      </c>
      <c r="CK394" s="173" t="str">
        <f>IFERROR(Inv_SY_B!CK425/Inv_SY_B!$CU394-1,"")</f>
        <v/>
      </c>
      <c r="CL394" s="173" t="str">
        <f>IFERROR(Inv_SY_B!CL425/Inv_SY_B!$CU394-1,"")</f>
        <v/>
      </c>
      <c r="CM394" s="173" t="str">
        <f>IFERROR(Inv_SY_B!CM425/Inv_SY_B!$CU394-1,"")</f>
        <v/>
      </c>
      <c r="CN394" s="173" t="str">
        <f>IFERROR(Inv_SY_B!CN425/Inv_SY_B!$CU394-1,"")</f>
        <v/>
      </c>
      <c r="CO394" s="173" t="str">
        <f>IFERROR(Inv_SY_B!CO425/Inv_SY_B!$CU394-1,"")</f>
        <v/>
      </c>
      <c r="CP394" s="173" t="str">
        <f>IFERROR(Inv_SY_B!CP425/Inv_SY_B!$CU394-1,"")</f>
        <v/>
      </c>
      <c r="CQ394" s="173" t="str">
        <f>IFERROR(Inv_SY_B!CQ425/Inv_SY_B!$CU394-1,"")</f>
        <v/>
      </c>
      <c r="CR394" s="173" t="str">
        <f>IFERROR(Inv_SY_B!CR425/Inv_SY_B!$CU394-1,"")</f>
        <v/>
      </c>
      <c r="CS394" s="173" t="str">
        <f>IFERROR(Inv_SY_B!CS425/Inv_SY_B!$CU394-1,"")</f>
        <v/>
      </c>
      <c r="CT394" s="173" t="str">
        <f>IFERROR(Inv_SY_B!CT425/Inv_SY_B!$CU394-1,"")</f>
        <v/>
      </c>
      <c r="CU394" s="173"/>
      <c r="CV394" s="173"/>
      <c r="CW394" s="173"/>
      <c r="CX394" s="173"/>
    </row>
    <row r="395" spans="2:102">
      <c r="B395" s="164">
        <f t="shared" si="7"/>
        <v>46087</v>
      </c>
      <c r="C395" s="173" t="str">
        <f>IFERROR(Inv_SY_B!C426/Inv_SY_B!$CU395-1,"")</f>
        <v/>
      </c>
      <c r="D395" s="173" t="str">
        <f>IFERROR(Inv_SY_B!D426/Inv_SY_B!$CU395-1,"")</f>
        <v/>
      </c>
      <c r="E395" s="173" t="str">
        <f>IFERROR(Inv_SY_B!E426/Inv_SY_B!$CU395-1,"")</f>
        <v/>
      </c>
      <c r="F395" s="173" t="str">
        <f>IFERROR(Inv_SY_B!F426/Inv_SY_B!$CU395-1,"")</f>
        <v/>
      </c>
      <c r="G395" s="173" t="str">
        <f>IFERROR(Inv_SY_B!G426/Inv_SY_B!$CU395-1,"")</f>
        <v/>
      </c>
      <c r="H395" s="173" t="str">
        <f>IFERROR(Inv_SY_B!H426/Inv_SY_B!$CU395-1,"")</f>
        <v/>
      </c>
      <c r="I395" s="173" t="str">
        <f>IFERROR(Inv_SY_B!I426/Inv_SY_B!$CU395-1,"")</f>
        <v/>
      </c>
      <c r="J395" s="173" t="str">
        <f>IFERROR(Inv_SY_B!J426/Inv_SY_B!$CU395-1,"")</f>
        <v/>
      </c>
      <c r="K395" s="173" t="str">
        <f>IFERROR(Inv_SY_B!K426/Inv_SY_B!$CU395-1,"")</f>
        <v/>
      </c>
      <c r="L395" s="173" t="str">
        <f>IFERROR(Inv_SY_B!L426/Inv_SY_B!$CU395-1,"")</f>
        <v/>
      </c>
      <c r="M395" s="173" t="str">
        <f>IFERROR(Inv_SY_B!M426/Inv_SY_B!$CU395-1,"")</f>
        <v/>
      </c>
      <c r="N395" s="173" t="str">
        <f>IFERROR(Inv_SY_B!N426/Inv_SY_B!$CU395-1,"")</f>
        <v/>
      </c>
      <c r="O395" s="173" t="str">
        <f>IFERROR(Inv_SY_B!O426/Inv_SY_B!$CU395-1,"")</f>
        <v/>
      </c>
      <c r="P395" s="173" t="str">
        <f>IFERROR(Inv_SY_B!P426/Inv_SY_B!$CU395-1,"")</f>
        <v/>
      </c>
      <c r="Q395" s="173" t="str">
        <f>IFERROR(Inv_SY_B!Q426/Inv_SY_B!$CU395-1,"")</f>
        <v/>
      </c>
      <c r="R395" s="173" t="str">
        <f>IFERROR(Inv_SY_B!R426/Inv_SY_B!$CU395-1,"")</f>
        <v/>
      </c>
      <c r="S395" s="173" t="str">
        <f>IFERROR(Inv_SY_B!S426/Inv_SY_B!$CU395-1,"")</f>
        <v/>
      </c>
      <c r="T395" s="173" t="str">
        <f>IFERROR(Inv_SY_B!T426/Inv_SY_B!$CU395-1,"")</f>
        <v/>
      </c>
      <c r="U395" s="173" t="str">
        <f>IFERROR(Inv_SY_B!U426/Inv_SY_B!$CU395-1,"")</f>
        <v/>
      </c>
      <c r="V395" s="173" t="str">
        <f>IFERROR(Inv_SY_B!V426/Inv_SY_B!$CU395-1,"")</f>
        <v/>
      </c>
      <c r="W395" s="173" t="str">
        <f>IFERROR(Inv_SY_B!W426/Inv_SY_B!$CU395-1,"")</f>
        <v/>
      </c>
      <c r="X395" s="173" t="str">
        <f>IFERROR(Inv_SY_B!X426/Inv_SY_B!$CU395-1,"")</f>
        <v/>
      </c>
      <c r="Y395" s="173" t="str">
        <f>IFERROR(Inv_SY_B!Y426/Inv_SY_B!$CU395-1,"")</f>
        <v/>
      </c>
      <c r="Z395" s="173" t="str">
        <f>IFERROR(Inv_SY_B!Z426/Inv_SY_B!$CU395-1,"")</f>
        <v/>
      </c>
      <c r="AA395" s="173" t="str">
        <f>IFERROR(Inv_SY_B!AA426/Inv_SY_B!$CU395-1,"")</f>
        <v/>
      </c>
      <c r="AB395" s="173" t="str">
        <f>IFERROR(Inv_SY_B!AB426/Inv_SY_B!$CU395-1,"")</f>
        <v/>
      </c>
      <c r="AC395" s="173" t="str">
        <f>IFERROR(Inv_SY_B!AC426/Inv_SY_B!$CU395-1,"")</f>
        <v/>
      </c>
      <c r="AD395" s="173" t="str">
        <f>IFERROR(Inv_SY_B!AD426/Inv_SY_B!$CU395-1,"")</f>
        <v/>
      </c>
      <c r="AE395" s="173" t="str">
        <f>IFERROR(Inv_SY_B!AE426/Inv_SY_B!$CU395-1,"")</f>
        <v/>
      </c>
      <c r="AF395" s="173" t="str">
        <f>IFERROR(Inv_SY_B!AF426/Inv_SY_B!$CU395-1,"")</f>
        <v/>
      </c>
      <c r="AG395" s="173" t="str">
        <f>IFERROR(Inv_SY_B!AG426/Inv_SY_B!$CU395-1,"")</f>
        <v/>
      </c>
      <c r="AH395" s="173" t="str">
        <f>IFERROR(Inv_SY_B!AH426/Inv_SY_B!$CU395-1,"")</f>
        <v/>
      </c>
      <c r="AI395" s="173" t="str">
        <f>IFERROR(Inv_SY_B!AI426/Inv_SY_B!$CU395-1,"")</f>
        <v/>
      </c>
      <c r="AJ395" s="173" t="str">
        <f>IFERROR(Inv_SY_B!AJ426/Inv_SY_B!$CU395-1,"")</f>
        <v/>
      </c>
      <c r="AK395" s="173" t="str">
        <f>IFERROR(Inv_SY_B!AK426/Inv_SY_B!$CU395-1,"")</f>
        <v/>
      </c>
      <c r="AL395" s="173" t="str">
        <f>IFERROR(Inv_SY_B!AL426/Inv_SY_B!$CU395-1,"")</f>
        <v/>
      </c>
      <c r="AM395" s="173" t="str">
        <f>IFERROR(Inv_SY_B!AM426/Inv_SY_B!$CU395-1,"")</f>
        <v/>
      </c>
      <c r="AN395" s="173" t="str">
        <f>IFERROR(Inv_SY_B!AN426/Inv_SY_B!$CU395-1,"")</f>
        <v/>
      </c>
      <c r="AO395" s="173" t="str">
        <f>IFERROR(Inv_SY_B!AO426/Inv_SY_B!$CU395-1,"")</f>
        <v/>
      </c>
      <c r="AP395" s="173" t="str">
        <f>IFERROR(Inv_SY_B!AP426/Inv_SY_B!$CU395-1,"")</f>
        <v/>
      </c>
      <c r="AQ395" s="173" t="str">
        <f>IFERROR(Inv_SY_B!AQ426/Inv_SY_B!$CU395-1,"")</f>
        <v/>
      </c>
      <c r="AR395" s="173" t="str">
        <f>IFERROR(Inv_SY_B!AR426/Inv_SY_B!$CU395-1,"")</f>
        <v/>
      </c>
      <c r="AS395" s="173" t="str">
        <f>IFERROR(Inv_SY_B!AS426/Inv_SY_B!$CU395-1,"")</f>
        <v/>
      </c>
      <c r="AT395" s="173" t="str">
        <f>IFERROR(Inv_SY_B!AT426/Inv_SY_B!$CU395-1,"")</f>
        <v/>
      </c>
      <c r="AU395" s="173" t="str">
        <f>IFERROR(Inv_SY_B!AU426/Inv_SY_B!$CU395-1,"")</f>
        <v/>
      </c>
      <c r="AV395" s="173" t="str">
        <f>IFERROR(Inv_SY_B!AV426/Inv_SY_B!$CU395-1,"")</f>
        <v/>
      </c>
      <c r="AW395" s="173" t="str">
        <f>IFERROR(Inv_SY_B!AW426/Inv_SY_B!$CU395-1,"")</f>
        <v/>
      </c>
      <c r="AX395" s="173" t="str">
        <f>IFERROR(Inv_SY_B!AX426/Inv_SY_B!$CU395-1,"")</f>
        <v/>
      </c>
      <c r="AY395" s="173" t="str">
        <f>IFERROR(Inv_SY_B!AY426/Inv_SY_B!$CU395-1,"")</f>
        <v/>
      </c>
      <c r="AZ395" s="173" t="str">
        <f>IFERROR(Inv_SY_B!AZ426/Inv_SY_B!$CU395-1,"")</f>
        <v/>
      </c>
      <c r="BA395" s="173" t="str">
        <f>IFERROR(Inv_SY_B!BA426/Inv_SY_B!$CU395-1,"")</f>
        <v/>
      </c>
      <c r="BB395" s="173" t="str">
        <f>IFERROR(Inv_SY_B!BB426/Inv_SY_B!$CU395-1,"")</f>
        <v/>
      </c>
      <c r="BC395" s="173" t="str">
        <f>IFERROR(Inv_SY_B!BC426/Inv_SY_B!$CU395-1,"")</f>
        <v/>
      </c>
      <c r="BD395" s="173" t="str">
        <f>IFERROR(Inv_SY_B!BD426/Inv_SY_B!$CU395-1,"")</f>
        <v/>
      </c>
      <c r="BE395" s="173" t="str">
        <f>IFERROR(Inv_SY_B!BE426/Inv_SY_B!$CU395-1,"")</f>
        <v/>
      </c>
      <c r="BF395" s="173" t="str">
        <f>IFERROR(Inv_SY_B!BF426/Inv_SY_B!$CU395-1,"")</f>
        <v/>
      </c>
      <c r="BG395" s="173" t="str">
        <f>IFERROR(Inv_SY_B!BG426/Inv_SY_B!$CU395-1,"")</f>
        <v/>
      </c>
      <c r="BH395" s="173" t="str">
        <f>IFERROR(Inv_SY_B!BH426/Inv_SY_B!$CU395-1,"")</f>
        <v/>
      </c>
      <c r="BI395" s="173" t="str">
        <f>IFERROR(Inv_SY_B!BI426/Inv_SY_B!$CU395-1,"")</f>
        <v/>
      </c>
      <c r="BJ395" s="173" t="str">
        <f>IFERROR(Inv_SY_B!BJ426/Inv_SY_B!$CU395-1,"")</f>
        <v/>
      </c>
      <c r="BK395" s="173" t="str">
        <f>IFERROR(Inv_SY_B!BK426/Inv_SY_B!$CU395-1,"")</f>
        <v/>
      </c>
      <c r="BL395" s="173" t="str">
        <f>IFERROR(Inv_SY_B!BL426/Inv_SY_B!$CU395-1,"")</f>
        <v/>
      </c>
      <c r="BM395" s="173" t="str">
        <f>IFERROR(Inv_SY_B!BM426/Inv_SY_B!$CU395-1,"")</f>
        <v/>
      </c>
      <c r="BN395" s="173" t="str">
        <f>IFERROR(Inv_SY_B!BN426/Inv_SY_B!$CU395-1,"")</f>
        <v/>
      </c>
      <c r="BO395" s="173" t="str">
        <f>IFERROR(Inv_SY_B!BO426/Inv_SY_B!$CU395-1,"")</f>
        <v/>
      </c>
      <c r="BP395" s="173" t="str">
        <f>IFERROR(Inv_SY_B!BP426/Inv_SY_B!$CU395-1,"")</f>
        <v/>
      </c>
      <c r="BQ395" s="173" t="str">
        <f>IFERROR(Inv_SY_B!BQ426/Inv_SY_B!$CU395-1,"")</f>
        <v/>
      </c>
      <c r="BR395" s="173" t="str">
        <f>IFERROR(Inv_SY_B!BR426/Inv_SY_B!$CU395-1,"")</f>
        <v/>
      </c>
      <c r="BS395" s="173" t="str">
        <f>IFERROR(Inv_SY_B!BS426/Inv_SY_B!$CU395-1,"")</f>
        <v/>
      </c>
      <c r="BT395" s="173" t="str">
        <f>IFERROR(Inv_SY_B!BT426/Inv_SY_B!$CU395-1,"")</f>
        <v/>
      </c>
      <c r="BU395" s="173" t="str">
        <f>IFERROR(Inv_SY_B!BU426/Inv_SY_B!$CU395-1,"")</f>
        <v/>
      </c>
      <c r="BV395" s="173" t="str">
        <f>IFERROR(Inv_SY_B!BV426/Inv_SY_B!$CU395-1,"")</f>
        <v/>
      </c>
      <c r="BW395" s="173" t="str">
        <f>IFERROR(Inv_SY_B!BW426/Inv_SY_B!$CU395-1,"")</f>
        <v/>
      </c>
      <c r="BX395" s="173" t="str">
        <f>IFERROR(Inv_SY_B!BX426/Inv_SY_B!$CU395-1,"")</f>
        <v/>
      </c>
      <c r="BY395" s="173" t="str">
        <f>IFERROR(Inv_SY_B!BY426/Inv_SY_B!$CU395-1,"")</f>
        <v/>
      </c>
      <c r="BZ395" s="173" t="str">
        <f>IFERROR(Inv_SY_B!BZ426/Inv_SY_B!$CU395-1,"")</f>
        <v/>
      </c>
      <c r="CA395" s="173" t="str">
        <f>IFERROR(Inv_SY_B!CA426/Inv_SY_B!$CU395-1,"")</f>
        <v/>
      </c>
      <c r="CB395" s="173" t="str">
        <f>IFERROR(Inv_SY_B!CB426/Inv_SY_B!$CU395-1,"")</f>
        <v/>
      </c>
      <c r="CC395" s="173" t="str">
        <f>IFERROR(Inv_SY_B!CC426/Inv_SY_B!$CU395-1,"")</f>
        <v/>
      </c>
      <c r="CD395" s="173" t="str">
        <f>IFERROR(Inv_SY_B!CD426/Inv_SY_B!$CU395-1,"")</f>
        <v/>
      </c>
      <c r="CE395" s="173" t="str">
        <f>IFERROR(Inv_SY_B!CE426/Inv_SY_B!$CU395-1,"")</f>
        <v/>
      </c>
      <c r="CF395" s="173" t="str">
        <f>IFERROR(Inv_SY_B!CF426/Inv_SY_B!$CU395-1,"")</f>
        <v/>
      </c>
      <c r="CG395" s="173" t="str">
        <f>IFERROR(Inv_SY_B!CG426/Inv_SY_B!$CU395-1,"")</f>
        <v/>
      </c>
      <c r="CH395" s="173" t="str">
        <f>IFERROR(Inv_SY_B!CH426/Inv_SY_B!$CU395-1,"")</f>
        <v/>
      </c>
      <c r="CI395" s="173" t="str">
        <f>IFERROR(Inv_SY_B!CI426/Inv_SY_B!$CU395-1,"")</f>
        <v/>
      </c>
      <c r="CJ395" s="173" t="str">
        <f>IFERROR(Inv_SY_B!CJ426/Inv_SY_B!$CU395-1,"")</f>
        <v/>
      </c>
      <c r="CK395" s="173" t="str">
        <f>IFERROR(Inv_SY_B!CK426/Inv_SY_B!$CU395-1,"")</f>
        <v/>
      </c>
      <c r="CL395" s="173" t="str">
        <f>IFERROR(Inv_SY_B!CL426/Inv_SY_B!$CU395-1,"")</f>
        <v/>
      </c>
      <c r="CM395" s="173" t="str">
        <f>IFERROR(Inv_SY_B!CM426/Inv_SY_B!$CU395-1,"")</f>
        <v/>
      </c>
      <c r="CN395" s="173" t="str">
        <f>IFERROR(Inv_SY_B!CN426/Inv_SY_B!$CU395-1,"")</f>
        <v/>
      </c>
      <c r="CO395" s="173" t="str">
        <f>IFERROR(Inv_SY_B!CO426/Inv_SY_B!$CU395-1,"")</f>
        <v/>
      </c>
      <c r="CP395" s="173" t="str">
        <f>IFERROR(Inv_SY_B!CP426/Inv_SY_B!$CU395-1,"")</f>
        <v/>
      </c>
      <c r="CQ395" s="173" t="str">
        <f>IFERROR(Inv_SY_B!CQ426/Inv_SY_B!$CU395-1,"")</f>
        <v/>
      </c>
      <c r="CR395" s="173" t="str">
        <f>IFERROR(Inv_SY_B!CR426/Inv_SY_B!$CU395-1,"")</f>
        <v/>
      </c>
      <c r="CS395" s="173" t="str">
        <f>IFERROR(Inv_SY_B!CS426/Inv_SY_B!$CU395-1,"")</f>
        <v/>
      </c>
      <c r="CT395" s="173" t="str">
        <f>IFERROR(Inv_SY_B!CT426/Inv_SY_B!$CU395-1,"")</f>
        <v/>
      </c>
      <c r="CU395" s="173"/>
      <c r="CV395" s="173"/>
      <c r="CW395" s="173"/>
      <c r="CX395" s="173"/>
    </row>
    <row r="396" spans="2:102">
      <c r="B396" s="164">
        <f t="shared" si="7"/>
        <v>46088</v>
      </c>
      <c r="C396" s="173" t="str">
        <f>IFERROR(Inv_SY_B!C427/Inv_SY_B!$CU396-1,"")</f>
        <v/>
      </c>
      <c r="D396" s="173" t="str">
        <f>IFERROR(Inv_SY_B!D427/Inv_SY_B!$CU396-1,"")</f>
        <v/>
      </c>
      <c r="E396" s="173" t="str">
        <f>IFERROR(Inv_SY_B!E427/Inv_SY_B!$CU396-1,"")</f>
        <v/>
      </c>
      <c r="F396" s="173" t="str">
        <f>IFERROR(Inv_SY_B!F427/Inv_SY_B!$CU396-1,"")</f>
        <v/>
      </c>
      <c r="G396" s="173" t="str">
        <f>IFERROR(Inv_SY_B!G427/Inv_SY_B!$CU396-1,"")</f>
        <v/>
      </c>
      <c r="H396" s="173" t="str">
        <f>IFERROR(Inv_SY_B!H427/Inv_SY_B!$CU396-1,"")</f>
        <v/>
      </c>
      <c r="I396" s="173" t="str">
        <f>IFERROR(Inv_SY_B!I427/Inv_SY_B!$CU396-1,"")</f>
        <v/>
      </c>
      <c r="J396" s="173" t="str">
        <f>IFERROR(Inv_SY_B!J427/Inv_SY_B!$CU396-1,"")</f>
        <v/>
      </c>
      <c r="K396" s="173" t="str">
        <f>IFERROR(Inv_SY_B!K427/Inv_SY_B!$CU396-1,"")</f>
        <v/>
      </c>
      <c r="L396" s="173" t="str">
        <f>IFERROR(Inv_SY_B!L427/Inv_SY_B!$CU396-1,"")</f>
        <v/>
      </c>
      <c r="M396" s="173" t="str">
        <f>IFERROR(Inv_SY_B!M427/Inv_SY_B!$CU396-1,"")</f>
        <v/>
      </c>
      <c r="N396" s="173" t="str">
        <f>IFERROR(Inv_SY_B!N427/Inv_SY_B!$CU396-1,"")</f>
        <v/>
      </c>
      <c r="O396" s="173" t="str">
        <f>IFERROR(Inv_SY_B!O427/Inv_SY_B!$CU396-1,"")</f>
        <v/>
      </c>
      <c r="P396" s="173" t="str">
        <f>IFERROR(Inv_SY_B!P427/Inv_SY_B!$CU396-1,"")</f>
        <v/>
      </c>
      <c r="Q396" s="173" t="str">
        <f>IFERROR(Inv_SY_B!Q427/Inv_SY_B!$CU396-1,"")</f>
        <v/>
      </c>
      <c r="R396" s="173" t="str">
        <f>IFERROR(Inv_SY_B!R427/Inv_SY_B!$CU396-1,"")</f>
        <v/>
      </c>
      <c r="S396" s="173" t="str">
        <f>IFERROR(Inv_SY_B!S427/Inv_SY_B!$CU396-1,"")</f>
        <v/>
      </c>
      <c r="T396" s="173" t="str">
        <f>IFERROR(Inv_SY_B!T427/Inv_SY_B!$CU396-1,"")</f>
        <v/>
      </c>
      <c r="U396" s="173" t="str">
        <f>IFERROR(Inv_SY_B!U427/Inv_SY_B!$CU396-1,"")</f>
        <v/>
      </c>
      <c r="V396" s="173" t="str">
        <f>IFERROR(Inv_SY_B!V427/Inv_SY_B!$CU396-1,"")</f>
        <v/>
      </c>
      <c r="W396" s="173" t="str">
        <f>IFERROR(Inv_SY_B!W427/Inv_SY_B!$CU396-1,"")</f>
        <v/>
      </c>
      <c r="X396" s="173" t="str">
        <f>IFERROR(Inv_SY_B!X427/Inv_SY_B!$CU396-1,"")</f>
        <v/>
      </c>
      <c r="Y396" s="173" t="str">
        <f>IFERROR(Inv_SY_B!Y427/Inv_SY_B!$CU396-1,"")</f>
        <v/>
      </c>
      <c r="Z396" s="173" t="str">
        <f>IFERROR(Inv_SY_B!Z427/Inv_SY_B!$CU396-1,"")</f>
        <v/>
      </c>
      <c r="AA396" s="173" t="str">
        <f>IFERROR(Inv_SY_B!AA427/Inv_SY_B!$CU396-1,"")</f>
        <v/>
      </c>
      <c r="AB396" s="173" t="str">
        <f>IFERROR(Inv_SY_B!AB427/Inv_SY_B!$CU396-1,"")</f>
        <v/>
      </c>
      <c r="AC396" s="173" t="str">
        <f>IFERROR(Inv_SY_B!AC427/Inv_SY_B!$CU396-1,"")</f>
        <v/>
      </c>
      <c r="AD396" s="173" t="str">
        <f>IFERROR(Inv_SY_B!AD427/Inv_SY_B!$CU396-1,"")</f>
        <v/>
      </c>
      <c r="AE396" s="173" t="str">
        <f>IFERROR(Inv_SY_B!AE427/Inv_SY_B!$CU396-1,"")</f>
        <v/>
      </c>
      <c r="AF396" s="173" t="str">
        <f>IFERROR(Inv_SY_B!AF427/Inv_SY_B!$CU396-1,"")</f>
        <v/>
      </c>
      <c r="AG396" s="173" t="str">
        <f>IFERROR(Inv_SY_B!AG427/Inv_SY_B!$CU396-1,"")</f>
        <v/>
      </c>
      <c r="AH396" s="173" t="str">
        <f>IFERROR(Inv_SY_B!AH427/Inv_SY_B!$CU396-1,"")</f>
        <v/>
      </c>
      <c r="AI396" s="173" t="str">
        <f>IFERROR(Inv_SY_B!AI427/Inv_SY_B!$CU396-1,"")</f>
        <v/>
      </c>
      <c r="AJ396" s="173" t="str">
        <f>IFERROR(Inv_SY_B!AJ427/Inv_SY_B!$CU396-1,"")</f>
        <v/>
      </c>
      <c r="AK396" s="173" t="str">
        <f>IFERROR(Inv_SY_B!AK427/Inv_SY_B!$CU396-1,"")</f>
        <v/>
      </c>
      <c r="AL396" s="173" t="str">
        <f>IFERROR(Inv_SY_B!AL427/Inv_SY_B!$CU396-1,"")</f>
        <v/>
      </c>
      <c r="AM396" s="173" t="str">
        <f>IFERROR(Inv_SY_B!AM427/Inv_SY_B!$CU396-1,"")</f>
        <v/>
      </c>
      <c r="AN396" s="173" t="str">
        <f>IFERROR(Inv_SY_B!AN427/Inv_SY_B!$CU396-1,"")</f>
        <v/>
      </c>
      <c r="AO396" s="173" t="str">
        <f>IFERROR(Inv_SY_B!AO427/Inv_SY_B!$CU396-1,"")</f>
        <v/>
      </c>
      <c r="AP396" s="173" t="str">
        <f>IFERROR(Inv_SY_B!AP427/Inv_SY_B!$CU396-1,"")</f>
        <v/>
      </c>
      <c r="AQ396" s="173" t="str">
        <f>IFERROR(Inv_SY_B!AQ427/Inv_SY_B!$CU396-1,"")</f>
        <v/>
      </c>
      <c r="AR396" s="173" t="str">
        <f>IFERROR(Inv_SY_B!AR427/Inv_SY_B!$CU396-1,"")</f>
        <v/>
      </c>
      <c r="AS396" s="173" t="str">
        <f>IFERROR(Inv_SY_B!AS427/Inv_SY_B!$CU396-1,"")</f>
        <v/>
      </c>
      <c r="AT396" s="173" t="str">
        <f>IFERROR(Inv_SY_B!AT427/Inv_SY_B!$CU396-1,"")</f>
        <v/>
      </c>
      <c r="AU396" s="173" t="str">
        <f>IFERROR(Inv_SY_B!AU427/Inv_SY_B!$CU396-1,"")</f>
        <v/>
      </c>
      <c r="AV396" s="173" t="str">
        <f>IFERROR(Inv_SY_B!AV427/Inv_SY_B!$CU396-1,"")</f>
        <v/>
      </c>
      <c r="AW396" s="173" t="str">
        <f>IFERROR(Inv_SY_B!AW427/Inv_SY_B!$CU396-1,"")</f>
        <v/>
      </c>
      <c r="AX396" s="173" t="str">
        <f>IFERROR(Inv_SY_B!AX427/Inv_SY_B!$CU396-1,"")</f>
        <v/>
      </c>
      <c r="AY396" s="173" t="str">
        <f>IFERROR(Inv_SY_B!AY427/Inv_SY_B!$CU396-1,"")</f>
        <v/>
      </c>
      <c r="AZ396" s="173" t="str">
        <f>IFERROR(Inv_SY_B!AZ427/Inv_SY_B!$CU396-1,"")</f>
        <v/>
      </c>
      <c r="BA396" s="173" t="str">
        <f>IFERROR(Inv_SY_B!BA427/Inv_SY_B!$CU396-1,"")</f>
        <v/>
      </c>
      <c r="BB396" s="173" t="str">
        <f>IFERROR(Inv_SY_B!BB427/Inv_SY_B!$CU396-1,"")</f>
        <v/>
      </c>
      <c r="BC396" s="173" t="str">
        <f>IFERROR(Inv_SY_B!BC427/Inv_SY_B!$CU396-1,"")</f>
        <v/>
      </c>
      <c r="BD396" s="173" t="str">
        <f>IFERROR(Inv_SY_B!BD427/Inv_SY_B!$CU396-1,"")</f>
        <v/>
      </c>
      <c r="BE396" s="173" t="str">
        <f>IFERROR(Inv_SY_B!BE427/Inv_SY_B!$CU396-1,"")</f>
        <v/>
      </c>
      <c r="BF396" s="173" t="str">
        <f>IFERROR(Inv_SY_B!BF427/Inv_SY_B!$CU396-1,"")</f>
        <v/>
      </c>
      <c r="BG396" s="173" t="str">
        <f>IFERROR(Inv_SY_B!BG427/Inv_SY_B!$CU396-1,"")</f>
        <v/>
      </c>
      <c r="BH396" s="173" t="str">
        <f>IFERROR(Inv_SY_B!BH427/Inv_SY_B!$CU396-1,"")</f>
        <v/>
      </c>
      <c r="BI396" s="173" t="str">
        <f>IFERROR(Inv_SY_B!BI427/Inv_SY_B!$CU396-1,"")</f>
        <v/>
      </c>
      <c r="BJ396" s="173" t="str">
        <f>IFERROR(Inv_SY_B!BJ427/Inv_SY_B!$CU396-1,"")</f>
        <v/>
      </c>
      <c r="BK396" s="173" t="str">
        <f>IFERROR(Inv_SY_B!BK427/Inv_SY_B!$CU396-1,"")</f>
        <v/>
      </c>
      <c r="BL396" s="173" t="str">
        <f>IFERROR(Inv_SY_B!BL427/Inv_SY_B!$CU396-1,"")</f>
        <v/>
      </c>
      <c r="BM396" s="173" t="str">
        <f>IFERROR(Inv_SY_B!BM427/Inv_SY_B!$CU396-1,"")</f>
        <v/>
      </c>
      <c r="BN396" s="173" t="str">
        <f>IFERROR(Inv_SY_B!BN427/Inv_SY_B!$CU396-1,"")</f>
        <v/>
      </c>
      <c r="BO396" s="173" t="str">
        <f>IFERROR(Inv_SY_B!BO427/Inv_SY_B!$CU396-1,"")</f>
        <v/>
      </c>
      <c r="BP396" s="173" t="str">
        <f>IFERROR(Inv_SY_B!BP427/Inv_SY_B!$CU396-1,"")</f>
        <v/>
      </c>
      <c r="BQ396" s="173" t="str">
        <f>IFERROR(Inv_SY_B!BQ427/Inv_SY_B!$CU396-1,"")</f>
        <v/>
      </c>
      <c r="BR396" s="173" t="str">
        <f>IFERROR(Inv_SY_B!BR427/Inv_SY_B!$CU396-1,"")</f>
        <v/>
      </c>
      <c r="BS396" s="173" t="str">
        <f>IFERROR(Inv_SY_B!BS427/Inv_SY_B!$CU396-1,"")</f>
        <v/>
      </c>
      <c r="BT396" s="173" t="str">
        <f>IFERROR(Inv_SY_B!BT427/Inv_SY_B!$CU396-1,"")</f>
        <v/>
      </c>
      <c r="BU396" s="173" t="str">
        <f>IFERROR(Inv_SY_B!BU427/Inv_SY_B!$CU396-1,"")</f>
        <v/>
      </c>
      <c r="BV396" s="173" t="str">
        <f>IFERROR(Inv_SY_B!BV427/Inv_SY_B!$CU396-1,"")</f>
        <v/>
      </c>
      <c r="BW396" s="173" t="str">
        <f>IFERROR(Inv_SY_B!BW427/Inv_SY_B!$CU396-1,"")</f>
        <v/>
      </c>
      <c r="BX396" s="173" t="str">
        <f>IFERROR(Inv_SY_B!BX427/Inv_SY_B!$CU396-1,"")</f>
        <v/>
      </c>
      <c r="BY396" s="173" t="str">
        <f>IFERROR(Inv_SY_B!BY427/Inv_SY_B!$CU396-1,"")</f>
        <v/>
      </c>
      <c r="BZ396" s="173" t="str">
        <f>IFERROR(Inv_SY_B!BZ427/Inv_SY_B!$CU396-1,"")</f>
        <v/>
      </c>
      <c r="CA396" s="173" t="str">
        <f>IFERROR(Inv_SY_B!CA427/Inv_SY_B!$CU396-1,"")</f>
        <v/>
      </c>
      <c r="CB396" s="173" t="str">
        <f>IFERROR(Inv_SY_B!CB427/Inv_SY_B!$CU396-1,"")</f>
        <v/>
      </c>
      <c r="CC396" s="173" t="str">
        <f>IFERROR(Inv_SY_B!CC427/Inv_SY_B!$CU396-1,"")</f>
        <v/>
      </c>
      <c r="CD396" s="173" t="str">
        <f>IFERROR(Inv_SY_B!CD427/Inv_SY_B!$CU396-1,"")</f>
        <v/>
      </c>
      <c r="CE396" s="173" t="str">
        <f>IFERROR(Inv_SY_B!CE427/Inv_SY_B!$CU396-1,"")</f>
        <v/>
      </c>
      <c r="CF396" s="173" t="str">
        <f>IFERROR(Inv_SY_B!CF427/Inv_SY_B!$CU396-1,"")</f>
        <v/>
      </c>
      <c r="CG396" s="173" t="str">
        <f>IFERROR(Inv_SY_B!CG427/Inv_SY_B!$CU396-1,"")</f>
        <v/>
      </c>
      <c r="CH396" s="173" t="str">
        <f>IFERROR(Inv_SY_B!CH427/Inv_SY_B!$CU396-1,"")</f>
        <v/>
      </c>
      <c r="CI396" s="173" t="str">
        <f>IFERROR(Inv_SY_B!CI427/Inv_SY_B!$CU396-1,"")</f>
        <v/>
      </c>
      <c r="CJ396" s="173" t="str">
        <f>IFERROR(Inv_SY_B!CJ427/Inv_SY_B!$CU396-1,"")</f>
        <v/>
      </c>
      <c r="CK396" s="173" t="str">
        <f>IFERROR(Inv_SY_B!CK427/Inv_SY_B!$CU396-1,"")</f>
        <v/>
      </c>
      <c r="CL396" s="173" t="str">
        <f>IFERROR(Inv_SY_B!CL427/Inv_SY_B!$CU396-1,"")</f>
        <v/>
      </c>
      <c r="CM396" s="173" t="str">
        <f>IFERROR(Inv_SY_B!CM427/Inv_SY_B!$CU396-1,"")</f>
        <v/>
      </c>
      <c r="CN396" s="173" t="str">
        <f>IFERROR(Inv_SY_B!CN427/Inv_SY_B!$CU396-1,"")</f>
        <v/>
      </c>
      <c r="CO396" s="173" t="str">
        <f>IFERROR(Inv_SY_B!CO427/Inv_SY_B!$CU396-1,"")</f>
        <v/>
      </c>
      <c r="CP396" s="173" t="str">
        <f>IFERROR(Inv_SY_B!CP427/Inv_SY_B!$CU396-1,"")</f>
        <v/>
      </c>
      <c r="CQ396" s="173" t="str">
        <f>IFERROR(Inv_SY_B!CQ427/Inv_SY_B!$CU396-1,"")</f>
        <v/>
      </c>
      <c r="CR396" s="173" t="str">
        <f>IFERROR(Inv_SY_B!CR427/Inv_SY_B!$CU396-1,"")</f>
        <v/>
      </c>
      <c r="CS396" s="173" t="str">
        <f>IFERROR(Inv_SY_B!CS427/Inv_SY_B!$CU396-1,"")</f>
        <v/>
      </c>
      <c r="CT396" s="173" t="str">
        <f>IFERROR(Inv_SY_B!CT427/Inv_SY_B!$CU396-1,"")</f>
        <v/>
      </c>
      <c r="CU396" s="173"/>
      <c r="CV396" s="173"/>
      <c r="CW396" s="173"/>
      <c r="CX396" s="173"/>
    </row>
    <row r="397" spans="2:102">
      <c r="B397" s="164">
        <f t="shared" si="7"/>
        <v>46089</v>
      </c>
      <c r="C397" s="173" t="str">
        <f>IFERROR(Inv_SY_B!C428/Inv_SY_B!$CU397-1,"")</f>
        <v/>
      </c>
      <c r="D397" s="173" t="str">
        <f>IFERROR(Inv_SY_B!D428/Inv_SY_B!$CU397-1,"")</f>
        <v/>
      </c>
      <c r="E397" s="173" t="str">
        <f>IFERROR(Inv_SY_B!E428/Inv_SY_B!$CU397-1,"")</f>
        <v/>
      </c>
      <c r="F397" s="173" t="str">
        <f>IFERROR(Inv_SY_B!F428/Inv_SY_B!$CU397-1,"")</f>
        <v/>
      </c>
      <c r="G397" s="173" t="str">
        <f>IFERROR(Inv_SY_B!G428/Inv_SY_B!$CU397-1,"")</f>
        <v/>
      </c>
      <c r="H397" s="173" t="str">
        <f>IFERROR(Inv_SY_B!H428/Inv_SY_B!$CU397-1,"")</f>
        <v/>
      </c>
      <c r="I397" s="173" t="str">
        <f>IFERROR(Inv_SY_B!I428/Inv_SY_B!$CU397-1,"")</f>
        <v/>
      </c>
      <c r="J397" s="173" t="str">
        <f>IFERROR(Inv_SY_B!J428/Inv_SY_B!$CU397-1,"")</f>
        <v/>
      </c>
      <c r="K397" s="173" t="str">
        <f>IFERROR(Inv_SY_B!K428/Inv_SY_B!$CU397-1,"")</f>
        <v/>
      </c>
      <c r="L397" s="173" t="str">
        <f>IFERROR(Inv_SY_B!L428/Inv_SY_B!$CU397-1,"")</f>
        <v/>
      </c>
      <c r="M397" s="173" t="str">
        <f>IFERROR(Inv_SY_B!M428/Inv_SY_B!$CU397-1,"")</f>
        <v/>
      </c>
      <c r="N397" s="173" t="str">
        <f>IFERROR(Inv_SY_B!N428/Inv_SY_B!$CU397-1,"")</f>
        <v/>
      </c>
      <c r="O397" s="173" t="str">
        <f>IFERROR(Inv_SY_B!O428/Inv_SY_B!$CU397-1,"")</f>
        <v/>
      </c>
      <c r="P397" s="173" t="str">
        <f>IFERROR(Inv_SY_B!P428/Inv_SY_B!$CU397-1,"")</f>
        <v/>
      </c>
      <c r="Q397" s="173" t="str">
        <f>IFERROR(Inv_SY_B!Q428/Inv_SY_B!$CU397-1,"")</f>
        <v/>
      </c>
      <c r="R397" s="173" t="str">
        <f>IFERROR(Inv_SY_B!R428/Inv_SY_B!$CU397-1,"")</f>
        <v/>
      </c>
      <c r="S397" s="173" t="str">
        <f>IFERROR(Inv_SY_B!S428/Inv_SY_B!$CU397-1,"")</f>
        <v/>
      </c>
      <c r="T397" s="173" t="str">
        <f>IFERROR(Inv_SY_B!T428/Inv_SY_B!$CU397-1,"")</f>
        <v/>
      </c>
      <c r="U397" s="173" t="str">
        <f>IFERROR(Inv_SY_B!U428/Inv_SY_B!$CU397-1,"")</f>
        <v/>
      </c>
      <c r="V397" s="173" t="str">
        <f>IFERROR(Inv_SY_B!V428/Inv_SY_B!$CU397-1,"")</f>
        <v/>
      </c>
      <c r="W397" s="173" t="str">
        <f>IFERROR(Inv_SY_B!W428/Inv_SY_B!$CU397-1,"")</f>
        <v/>
      </c>
      <c r="X397" s="173" t="str">
        <f>IFERROR(Inv_SY_B!X428/Inv_SY_B!$CU397-1,"")</f>
        <v/>
      </c>
      <c r="Y397" s="173" t="str">
        <f>IFERROR(Inv_SY_B!Y428/Inv_SY_B!$CU397-1,"")</f>
        <v/>
      </c>
      <c r="Z397" s="173" t="str">
        <f>IFERROR(Inv_SY_B!Z428/Inv_SY_B!$CU397-1,"")</f>
        <v/>
      </c>
      <c r="AA397" s="173" t="str">
        <f>IFERROR(Inv_SY_B!AA428/Inv_SY_B!$CU397-1,"")</f>
        <v/>
      </c>
      <c r="AB397" s="173" t="str">
        <f>IFERROR(Inv_SY_B!AB428/Inv_SY_B!$CU397-1,"")</f>
        <v/>
      </c>
      <c r="AC397" s="173" t="str">
        <f>IFERROR(Inv_SY_B!AC428/Inv_SY_B!$CU397-1,"")</f>
        <v/>
      </c>
      <c r="AD397" s="173" t="str">
        <f>IFERROR(Inv_SY_B!AD428/Inv_SY_B!$CU397-1,"")</f>
        <v/>
      </c>
      <c r="AE397" s="173" t="str">
        <f>IFERROR(Inv_SY_B!AE428/Inv_SY_B!$CU397-1,"")</f>
        <v/>
      </c>
      <c r="AF397" s="173" t="str">
        <f>IFERROR(Inv_SY_B!AF428/Inv_SY_B!$CU397-1,"")</f>
        <v/>
      </c>
      <c r="AG397" s="173" t="str">
        <f>IFERROR(Inv_SY_B!AG428/Inv_SY_B!$CU397-1,"")</f>
        <v/>
      </c>
      <c r="AH397" s="173" t="str">
        <f>IFERROR(Inv_SY_B!AH428/Inv_SY_B!$CU397-1,"")</f>
        <v/>
      </c>
      <c r="AI397" s="173" t="str">
        <f>IFERROR(Inv_SY_B!AI428/Inv_SY_B!$CU397-1,"")</f>
        <v/>
      </c>
      <c r="AJ397" s="173" t="str">
        <f>IFERROR(Inv_SY_B!AJ428/Inv_SY_B!$CU397-1,"")</f>
        <v/>
      </c>
      <c r="AK397" s="173" t="str">
        <f>IFERROR(Inv_SY_B!AK428/Inv_SY_B!$CU397-1,"")</f>
        <v/>
      </c>
      <c r="AL397" s="173" t="str">
        <f>IFERROR(Inv_SY_B!AL428/Inv_SY_B!$CU397-1,"")</f>
        <v/>
      </c>
      <c r="AM397" s="173" t="str">
        <f>IFERROR(Inv_SY_B!AM428/Inv_SY_B!$CU397-1,"")</f>
        <v/>
      </c>
      <c r="AN397" s="173" t="str">
        <f>IFERROR(Inv_SY_B!AN428/Inv_SY_B!$CU397-1,"")</f>
        <v/>
      </c>
      <c r="AO397" s="173" t="str">
        <f>IFERROR(Inv_SY_B!AO428/Inv_SY_B!$CU397-1,"")</f>
        <v/>
      </c>
      <c r="AP397" s="173" t="str">
        <f>IFERROR(Inv_SY_B!AP428/Inv_SY_B!$CU397-1,"")</f>
        <v/>
      </c>
      <c r="AQ397" s="173" t="str">
        <f>IFERROR(Inv_SY_B!AQ428/Inv_SY_B!$CU397-1,"")</f>
        <v/>
      </c>
      <c r="AR397" s="173" t="str">
        <f>IFERROR(Inv_SY_B!AR428/Inv_SY_B!$CU397-1,"")</f>
        <v/>
      </c>
      <c r="AS397" s="173" t="str">
        <f>IFERROR(Inv_SY_B!AS428/Inv_SY_B!$CU397-1,"")</f>
        <v/>
      </c>
      <c r="AT397" s="173" t="str">
        <f>IFERROR(Inv_SY_B!AT428/Inv_SY_B!$CU397-1,"")</f>
        <v/>
      </c>
      <c r="AU397" s="173" t="str">
        <f>IFERROR(Inv_SY_B!AU428/Inv_SY_B!$CU397-1,"")</f>
        <v/>
      </c>
      <c r="AV397" s="173" t="str">
        <f>IFERROR(Inv_SY_B!AV428/Inv_SY_B!$CU397-1,"")</f>
        <v/>
      </c>
      <c r="AW397" s="173" t="str">
        <f>IFERROR(Inv_SY_B!AW428/Inv_SY_B!$CU397-1,"")</f>
        <v/>
      </c>
      <c r="AX397" s="173" t="str">
        <f>IFERROR(Inv_SY_B!AX428/Inv_SY_B!$CU397-1,"")</f>
        <v/>
      </c>
      <c r="AY397" s="173" t="str">
        <f>IFERROR(Inv_SY_B!AY428/Inv_SY_B!$CU397-1,"")</f>
        <v/>
      </c>
      <c r="AZ397" s="173" t="str">
        <f>IFERROR(Inv_SY_B!AZ428/Inv_SY_B!$CU397-1,"")</f>
        <v/>
      </c>
      <c r="BA397" s="173" t="str">
        <f>IFERROR(Inv_SY_B!BA428/Inv_SY_B!$CU397-1,"")</f>
        <v/>
      </c>
      <c r="BB397" s="173" t="str">
        <f>IFERROR(Inv_SY_B!BB428/Inv_SY_B!$CU397-1,"")</f>
        <v/>
      </c>
      <c r="BC397" s="173" t="str">
        <f>IFERROR(Inv_SY_B!BC428/Inv_SY_B!$CU397-1,"")</f>
        <v/>
      </c>
      <c r="BD397" s="173" t="str">
        <f>IFERROR(Inv_SY_B!BD428/Inv_SY_B!$CU397-1,"")</f>
        <v/>
      </c>
      <c r="BE397" s="173" t="str">
        <f>IFERROR(Inv_SY_B!BE428/Inv_SY_B!$CU397-1,"")</f>
        <v/>
      </c>
      <c r="BF397" s="173" t="str">
        <f>IFERROR(Inv_SY_B!BF428/Inv_SY_B!$CU397-1,"")</f>
        <v/>
      </c>
      <c r="BG397" s="173" t="str">
        <f>IFERROR(Inv_SY_B!BG428/Inv_SY_B!$CU397-1,"")</f>
        <v/>
      </c>
      <c r="BH397" s="173" t="str">
        <f>IFERROR(Inv_SY_B!BH428/Inv_SY_B!$CU397-1,"")</f>
        <v/>
      </c>
      <c r="BI397" s="173" t="str">
        <f>IFERROR(Inv_SY_B!BI428/Inv_SY_B!$CU397-1,"")</f>
        <v/>
      </c>
      <c r="BJ397" s="173" t="str">
        <f>IFERROR(Inv_SY_B!BJ428/Inv_SY_B!$CU397-1,"")</f>
        <v/>
      </c>
      <c r="BK397" s="173" t="str">
        <f>IFERROR(Inv_SY_B!BK428/Inv_SY_B!$CU397-1,"")</f>
        <v/>
      </c>
      <c r="BL397" s="173" t="str">
        <f>IFERROR(Inv_SY_B!BL428/Inv_SY_B!$CU397-1,"")</f>
        <v/>
      </c>
      <c r="BM397" s="173" t="str">
        <f>IFERROR(Inv_SY_B!BM428/Inv_SY_B!$CU397-1,"")</f>
        <v/>
      </c>
      <c r="BN397" s="173" t="str">
        <f>IFERROR(Inv_SY_B!BN428/Inv_SY_B!$CU397-1,"")</f>
        <v/>
      </c>
      <c r="BO397" s="173" t="str">
        <f>IFERROR(Inv_SY_B!BO428/Inv_SY_B!$CU397-1,"")</f>
        <v/>
      </c>
      <c r="BP397" s="173" t="str">
        <f>IFERROR(Inv_SY_B!BP428/Inv_SY_B!$CU397-1,"")</f>
        <v/>
      </c>
      <c r="BQ397" s="173" t="str">
        <f>IFERROR(Inv_SY_B!BQ428/Inv_SY_B!$CU397-1,"")</f>
        <v/>
      </c>
      <c r="BR397" s="173" t="str">
        <f>IFERROR(Inv_SY_B!BR428/Inv_SY_B!$CU397-1,"")</f>
        <v/>
      </c>
      <c r="BS397" s="173" t="str">
        <f>IFERROR(Inv_SY_B!BS428/Inv_SY_B!$CU397-1,"")</f>
        <v/>
      </c>
      <c r="BT397" s="173" t="str">
        <f>IFERROR(Inv_SY_B!BT428/Inv_SY_B!$CU397-1,"")</f>
        <v/>
      </c>
      <c r="BU397" s="173" t="str">
        <f>IFERROR(Inv_SY_B!BU428/Inv_SY_B!$CU397-1,"")</f>
        <v/>
      </c>
      <c r="BV397" s="173" t="str">
        <f>IFERROR(Inv_SY_B!BV428/Inv_SY_B!$CU397-1,"")</f>
        <v/>
      </c>
      <c r="BW397" s="173" t="str">
        <f>IFERROR(Inv_SY_B!BW428/Inv_SY_B!$CU397-1,"")</f>
        <v/>
      </c>
      <c r="BX397" s="173" t="str">
        <f>IFERROR(Inv_SY_B!BX428/Inv_SY_B!$CU397-1,"")</f>
        <v/>
      </c>
      <c r="BY397" s="173" t="str">
        <f>IFERROR(Inv_SY_B!BY428/Inv_SY_B!$CU397-1,"")</f>
        <v/>
      </c>
      <c r="BZ397" s="173" t="str">
        <f>IFERROR(Inv_SY_B!BZ428/Inv_SY_B!$CU397-1,"")</f>
        <v/>
      </c>
      <c r="CA397" s="173" t="str">
        <f>IFERROR(Inv_SY_B!CA428/Inv_SY_B!$CU397-1,"")</f>
        <v/>
      </c>
      <c r="CB397" s="173" t="str">
        <f>IFERROR(Inv_SY_B!CB428/Inv_SY_B!$CU397-1,"")</f>
        <v/>
      </c>
      <c r="CC397" s="173" t="str">
        <f>IFERROR(Inv_SY_B!CC428/Inv_SY_B!$CU397-1,"")</f>
        <v/>
      </c>
      <c r="CD397" s="173" t="str">
        <f>IFERROR(Inv_SY_B!CD428/Inv_SY_B!$CU397-1,"")</f>
        <v/>
      </c>
      <c r="CE397" s="173" t="str">
        <f>IFERROR(Inv_SY_B!CE428/Inv_SY_B!$CU397-1,"")</f>
        <v/>
      </c>
      <c r="CF397" s="173" t="str">
        <f>IFERROR(Inv_SY_B!CF428/Inv_SY_B!$CU397-1,"")</f>
        <v/>
      </c>
      <c r="CG397" s="173" t="str">
        <f>IFERROR(Inv_SY_B!CG428/Inv_SY_B!$CU397-1,"")</f>
        <v/>
      </c>
      <c r="CH397" s="173" t="str">
        <f>IFERROR(Inv_SY_B!CH428/Inv_SY_B!$CU397-1,"")</f>
        <v/>
      </c>
      <c r="CI397" s="173" t="str">
        <f>IFERROR(Inv_SY_B!CI428/Inv_SY_B!$CU397-1,"")</f>
        <v/>
      </c>
      <c r="CJ397" s="173" t="str">
        <f>IFERROR(Inv_SY_B!CJ428/Inv_SY_B!$CU397-1,"")</f>
        <v/>
      </c>
      <c r="CK397" s="173" t="str">
        <f>IFERROR(Inv_SY_B!CK428/Inv_SY_B!$CU397-1,"")</f>
        <v/>
      </c>
      <c r="CL397" s="173" t="str">
        <f>IFERROR(Inv_SY_B!CL428/Inv_SY_B!$CU397-1,"")</f>
        <v/>
      </c>
      <c r="CM397" s="173" t="str">
        <f>IFERROR(Inv_SY_B!CM428/Inv_SY_B!$CU397-1,"")</f>
        <v/>
      </c>
      <c r="CN397" s="173" t="str">
        <f>IFERROR(Inv_SY_B!CN428/Inv_SY_B!$CU397-1,"")</f>
        <v/>
      </c>
      <c r="CO397" s="173" t="str">
        <f>IFERROR(Inv_SY_B!CO428/Inv_SY_B!$CU397-1,"")</f>
        <v/>
      </c>
      <c r="CP397" s="173" t="str">
        <f>IFERROR(Inv_SY_B!CP428/Inv_SY_B!$CU397-1,"")</f>
        <v/>
      </c>
      <c r="CQ397" s="173" t="str">
        <f>IFERROR(Inv_SY_B!CQ428/Inv_SY_B!$CU397-1,"")</f>
        <v/>
      </c>
      <c r="CR397" s="173" t="str">
        <f>IFERROR(Inv_SY_B!CR428/Inv_SY_B!$CU397-1,"")</f>
        <v/>
      </c>
      <c r="CS397" s="173" t="str">
        <f>IFERROR(Inv_SY_B!CS428/Inv_SY_B!$CU397-1,"")</f>
        <v/>
      </c>
      <c r="CT397" s="173" t="str">
        <f>IFERROR(Inv_SY_B!CT428/Inv_SY_B!$CU397-1,"")</f>
        <v/>
      </c>
      <c r="CU397" s="173"/>
      <c r="CV397" s="173"/>
      <c r="CW397" s="173"/>
      <c r="CX397" s="173"/>
    </row>
    <row r="398" spans="2:102">
      <c r="B398" s="164">
        <f t="shared" si="7"/>
        <v>46090</v>
      </c>
      <c r="C398" s="173" t="str">
        <f>IFERROR(Inv_SY_B!C429/Inv_SY_B!$CU398-1,"")</f>
        <v/>
      </c>
      <c r="D398" s="173" t="str">
        <f>IFERROR(Inv_SY_B!D429/Inv_SY_B!$CU398-1,"")</f>
        <v/>
      </c>
      <c r="E398" s="173" t="str">
        <f>IFERROR(Inv_SY_B!E429/Inv_SY_B!$CU398-1,"")</f>
        <v/>
      </c>
      <c r="F398" s="173" t="str">
        <f>IFERROR(Inv_SY_B!F429/Inv_SY_B!$CU398-1,"")</f>
        <v/>
      </c>
      <c r="G398" s="173" t="str">
        <f>IFERROR(Inv_SY_B!G429/Inv_SY_B!$CU398-1,"")</f>
        <v/>
      </c>
      <c r="H398" s="173" t="str">
        <f>IFERROR(Inv_SY_B!H429/Inv_SY_B!$CU398-1,"")</f>
        <v/>
      </c>
      <c r="I398" s="173" t="str">
        <f>IFERROR(Inv_SY_B!I429/Inv_SY_B!$CU398-1,"")</f>
        <v/>
      </c>
      <c r="J398" s="173" t="str">
        <f>IFERROR(Inv_SY_B!J429/Inv_SY_B!$CU398-1,"")</f>
        <v/>
      </c>
      <c r="K398" s="173" t="str">
        <f>IFERROR(Inv_SY_B!K429/Inv_SY_B!$CU398-1,"")</f>
        <v/>
      </c>
      <c r="L398" s="173" t="str">
        <f>IFERROR(Inv_SY_B!L429/Inv_SY_B!$CU398-1,"")</f>
        <v/>
      </c>
      <c r="M398" s="173" t="str">
        <f>IFERROR(Inv_SY_B!M429/Inv_SY_B!$CU398-1,"")</f>
        <v/>
      </c>
      <c r="N398" s="173" t="str">
        <f>IFERROR(Inv_SY_B!N429/Inv_SY_B!$CU398-1,"")</f>
        <v/>
      </c>
      <c r="O398" s="173" t="str">
        <f>IFERROR(Inv_SY_B!O429/Inv_SY_B!$CU398-1,"")</f>
        <v/>
      </c>
      <c r="P398" s="173" t="str">
        <f>IFERROR(Inv_SY_B!P429/Inv_SY_B!$CU398-1,"")</f>
        <v/>
      </c>
      <c r="Q398" s="173" t="str">
        <f>IFERROR(Inv_SY_B!Q429/Inv_SY_B!$CU398-1,"")</f>
        <v/>
      </c>
      <c r="R398" s="173" t="str">
        <f>IFERROR(Inv_SY_B!R429/Inv_SY_B!$CU398-1,"")</f>
        <v/>
      </c>
      <c r="S398" s="173" t="str">
        <f>IFERROR(Inv_SY_B!S429/Inv_SY_B!$CU398-1,"")</f>
        <v/>
      </c>
      <c r="T398" s="173" t="str">
        <f>IFERROR(Inv_SY_B!T429/Inv_SY_B!$CU398-1,"")</f>
        <v/>
      </c>
      <c r="U398" s="173" t="str">
        <f>IFERROR(Inv_SY_B!U429/Inv_SY_B!$CU398-1,"")</f>
        <v/>
      </c>
      <c r="V398" s="173" t="str">
        <f>IFERROR(Inv_SY_B!V429/Inv_SY_B!$CU398-1,"")</f>
        <v/>
      </c>
      <c r="W398" s="173" t="str">
        <f>IFERROR(Inv_SY_B!W429/Inv_SY_B!$CU398-1,"")</f>
        <v/>
      </c>
      <c r="X398" s="173" t="str">
        <f>IFERROR(Inv_SY_B!X429/Inv_SY_B!$CU398-1,"")</f>
        <v/>
      </c>
      <c r="Y398" s="173" t="str">
        <f>IFERROR(Inv_SY_B!Y429/Inv_SY_B!$CU398-1,"")</f>
        <v/>
      </c>
      <c r="Z398" s="173" t="str">
        <f>IFERROR(Inv_SY_B!Z429/Inv_SY_B!$CU398-1,"")</f>
        <v/>
      </c>
      <c r="AA398" s="173" t="str">
        <f>IFERROR(Inv_SY_B!AA429/Inv_SY_B!$CU398-1,"")</f>
        <v/>
      </c>
      <c r="AB398" s="173" t="str">
        <f>IFERROR(Inv_SY_B!AB429/Inv_SY_B!$CU398-1,"")</f>
        <v/>
      </c>
      <c r="AC398" s="173" t="str">
        <f>IFERROR(Inv_SY_B!AC429/Inv_SY_B!$CU398-1,"")</f>
        <v/>
      </c>
      <c r="AD398" s="173" t="str">
        <f>IFERROR(Inv_SY_B!AD429/Inv_SY_B!$CU398-1,"")</f>
        <v/>
      </c>
      <c r="AE398" s="173" t="str">
        <f>IFERROR(Inv_SY_B!AE429/Inv_SY_B!$CU398-1,"")</f>
        <v/>
      </c>
      <c r="AF398" s="173" t="str">
        <f>IFERROR(Inv_SY_B!AF429/Inv_SY_B!$CU398-1,"")</f>
        <v/>
      </c>
      <c r="AG398" s="173" t="str">
        <f>IFERROR(Inv_SY_B!AG429/Inv_SY_B!$CU398-1,"")</f>
        <v/>
      </c>
      <c r="AH398" s="173" t="str">
        <f>IFERROR(Inv_SY_B!AH429/Inv_SY_B!$CU398-1,"")</f>
        <v/>
      </c>
      <c r="AI398" s="173" t="str">
        <f>IFERROR(Inv_SY_B!AI429/Inv_SY_B!$CU398-1,"")</f>
        <v/>
      </c>
      <c r="AJ398" s="173" t="str">
        <f>IFERROR(Inv_SY_B!AJ429/Inv_SY_B!$CU398-1,"")</f>
        <v/>
      </c>
      <c r="AK398" s="173" t="str">
        <f>IFERROR(Inv_SY_B!AK429/Inv_SY_B!$CU398-1,"")</f>
        <v/>
      </c>
      <c r="AL398" s="173" t="str">
        <f>IFERROR(Inv_SY_B!AL429/Inv_SY_B!$CU398-1,"")</f>
        <v/>
      </c>
      <c r="AM398" s="173" t="str">
        <f>IFERROR(Inv_SY_B!AM429/Inv_SY_B!$CU398-1,"")</f>
        <v/>
      </c>
      <c r="AN398" s="173" t="str">
        <f>IFERROR(Inv_SY_B!AN429/Inv_SY_B!$CU398-1,"")</f>
        <v/>
      </c>
      <c r="AO398" s="173" t="str">
        <f>IFERROR(Inv_SY_B!AO429/Inv_SY_B!$CU398-1,"")</f>
        <v/>
      </c>
      <c r="AP398" s="173" t="str">
        <f>IFERROR(Inv_SY_B!AP429/Inv_SY_B!$CU398-1,"")</f>
        <v/>
      </c>
      <c r="AQ398" s="173" t="str">
        <f>IFERROR(Inv_SY_B!AQ429/Inv_SY_B!$CU398-1,"")</f>
        <v/>
      </c>
      <c r="AR398" s="173" t="str">
        <f>IFERROR(Inv_SY_B!AR429/Inv_SY_B!$CU398-1,"")</f>
        <v/>
      </c>
      <c r="AS398" s="173" t="str">
        <f>IFERROR(Inv_SY_B!AS429/Inv_SY_B!$CU398-1,"")</f>
        <v/>
      </c>
      <c r="AT398" s="173" t="str">
        <f>IFERROR(Inv_SY_B!AT429/Inv_SY_B!$CU398-1,"")</f>
        <v/>
      </c>
      <c r="AU398" s="173" t="str">
        <f>IFERROR(Inv_SY_B!AU429/Inv_SY_B!$CU398-1,"")</f>
        <v/>
      </c>
      <c r="AV398" s="173" t="str">
        <f>IFERROR(Inv_SY_B!AV429/Inv_SY_B!$CU398-1,"")</f>
        <v/>
      </c>
      <c r="AW398" s="173" t="str">
        <f>IFERROR(Inv_SY_B!AW429/Inv_SY_B!$CU398-1,"")</f>
        <v/>
      </c>
      <c r="AX398" s="173" t="str">
        <f>IFERROR(Inv_SY_B!AX429/Inv_SY_B!$CU398-1,"")</f>
        <v/>
      </c>
      <c r="AY398" s="173" t="str">
        <f>IFERROR(Inv_SY_B!AY429/Inv_SY_B!$CU398-1,"")</f>
        <v/>
      </c>
      <c r="AZ398" s="173" t="str">
        <f>IFERROR(Inv_SY_B!AZ429/Inv_SY_B!$CU398-1,"")</f>
        <v/>
      </c>
      <c r="BA398" s="173" t="str">
        <f>IFERROR(Inv_SY_B!BA429/Inv_SY_B!$CU398-1,"")</f>
        <v/>
      </c>
      <c r="BB398" s="173" t="str">
        <f>IFERROR(Inv_SY_B!BB429/Inv_SY_B!$CU398-1,"")</f>
        <v/>
      </c>
      <c r="BC398" s="173" t="str">
        <f>IFERROR(Inv_SY_B!BC429/Inv_SY_B!$CU398-1,"")</f>
        <v/>
      </c>
      <c r="BD398" s="173" t="str">
        <f>IFERROR(Inv_SY_B!BD429/Inv_SY_B!$CU398-1,"")</f>
        <v/>
      </c>
      <c r="BE398" s="173" t="str">
        <f>IFERROR(Inv_SY_B!BE429/Inv_SY_B!$CU398-1,"")</f>
        <v/>
      </c>
      <c r="BF398" s="173" t="str">
        <f>IFERROR(Inv_SY_B!BF429/Inv_SY_B!$CU398-1,"")</f>
        <v/>
      </c>
      <c r="BG398" s="173" t="str">
        <f>IFERROR(Inv_SY_B!BG429/Inv_SY_B!$CU398-1,"")</f>
        <v/>
      </c>
      <c r="BH398" s="173" t="str">
        <f>IFERROR(Inv_SY_B!BH429/Inv_SY_B!$CU398-1,"")</f>
        <v/>
      </c>
      <c r="BI398" s="173" t="str">
        <f>IFERROR(Inv_SY_B!BI429/Inv_SY_B!$CU398-1,"")</f>
        <v/>
      </c>
      <c r="BJ398" s="173" t="str">
        <f>IFERROR(Inv_SY_B!BJ429/Inv_SY_B!$CU398-1,"")</f>
        <v/>
      </c>
      <c r="BK398" s="173" t="str">
        <f>IFERROR(Inv_SY_B!BK429/Inv_SY_B!$CU398-1,"")</f>
        <v/>
      </c>
      <c r="BL398" s="173" t="str">
        <f>IFERROR(Inv_SY_B!BL429/Inv_SY_B!$CU398-1,"")</f>
        <v/>
      </c>
      <c r="BM398" s="173" t="str">
        <f>IFERROR(Inv_SY_B!BM429/Inv_SY_B!$CU398-1,"")</f>
        <v/>
      </c>
      <c r="BN398" s="173" t="str">
        <f>IFERROR(Inv_SY_B!BN429/Inv_SY_B!$CU398-1,"")</f>
        <v/>
      </c>
      <c r="BO398" s="173" t="str">
        <f>IFERROR(Inv_SY_B!BO429/Inv_SY_B!$CU398-1,"")</f>
        <v/>
      </c>
      <c r="BP398" s="173" t="str">
        <f>IFERROR(Inv_SY_B!BP429/Inv_SY_B!$CU398-1,"")</f>
        <v/>
      </c>
      <c r="BQ398" s="173" t="str">
        <f>IFERROR(Inv_SY_B!BQ429/Inv_SY_B!$CU398-1,"")</f>
        <v/>
      </c>
      <c r="BR398" s="173" t="str">
        <f>IFERROR(Inv_SY_B!BR429/Inv_SY_B!$CU398-1,"")</f>
        <v/>
      </c>
      <c r="BS398" s="173" t="str">
        <f>IFERROR(Inv_SY_B!BS429/Inv_SY_B!$CU398-1,"")</f>
        <v/>
      </c>
      <c r="BT398" s="173" t="str">
        <f>IFERROR(Inv_SY_B!BT429/Inv_SY_B!$CU398-1,"")</f>
        <v/>
      </c>
      <c r="BU398" s="173" t="str">
        <f>IFERROR(Inv_SY_B!BU429/Inv_SY_B!$CU398-1,"")</f>
        <v/>
      </c>
      <c r="BV398" s="173" t="str">
        <f>IFERROR(Inv_SY_B!BV429/Inv_SY_B!$CU398-1,"")</f>
        <v/>
      </c>
      <c r="BW398" s="173" t="str">
        <f>IFERROR(Inv_SY_B!BW429/Inv_SY_B!$CU398-1,"")</f>
        <v/>
      </c>
      <c r="BX398" s="173" t="str">
        <f>IFERROR(Inv_SY_B!BX429/Inv_SY_B!$CU398-1,"")</f>
        <v/>
      </c>
      <c r="BY398" s="173" t="str">
        <f>IFERROR(Inv_SY_B!BY429/Inv_SY_B!$CU398-1,"")</f>
        <v/>
      </c>
      <c r="BZ398" s="173" t="str">
        <f>IFERROR(Inv_SY_B!BZ429/Inv_SY_B!$CU398-1,"")</f>
        <v/>
      </c>
      <c r="CA398" s="173" t="str">
        <f>IFERROR(Inv_SY_B!CA429/Inv_SY_B!$CU398-1,"")</f>
        <v/>
      </c>
      <c r="CB398" s="173" t="str">
        <f>IFERROR(Inv_SY_B!CB429/Inv_SY_B!$CU398-1,"")</f>
        <v/>
      </c>
      <c r="CC398" s="173" t="str">
        <f>IFERROR(Inv_SY_B!CC429/Inv_SY_B!$CU398-1,"")</f>
        <v/>
      </c>
      <c r="CD398" s="173" t="str">
        <f>IFERROR(Inv_SY_B!CD429/Inv_SY_B!$CU398-1,"")</f>
        <v/>
      </c>
      <c r="CE398" s="173" t="str">
        <f>IFERROR(Inv_SY_B!CE429/Inv_SY_B!$CU398-1,"")</f>
        <v/>
      </c>
      <c r="CF398" s="173" t="str">
        <f>IFERROR(Inv_SY_B!CF429/Inv_SY_B!$CU398-1,"")</f>
        <v/>
      </c>
      <c r="CG398" s="173" t="str">
        <f>IFERROR(Inv_SY_B!CG429/Inv_SY_B!$CU398-1,"")</f>
        <v/>
      </c>
      <c r="CH398" s="173" t="str">
        <f>IFERROR(Inv_SY_B!CH429/Inv_SY_B!$CU398-1,"")</f>
        <v/>
      </c>
      <c r="CI398" s="173" t="str">
        <f>IFERROR(Inv_SY_B!CI429/Inv_SY_B!$CU398-1,"")</f>
        <v/>
      </c>
      <c r="CJ398" s="173" t="str">
        <f>IFERROR(Inv_SY_B!CJ429/Inv_SY_B!$CU398-1,"")</f>
        <v/>
      </c>
      <c r="CK398" s="173" t="str">
        <f>IFERROR(Inv_SY_B!CK429/Inv_SY_B!$CU398-1,"")</f>
        <v/>
      </c>
      <c r="CL398" s="173" t="str">
        <f>IFERROR(Inv_SY_B!CL429/Inv_SY_B!$CU398-1,"")</f>
        <v/>
      </c>
      <c r="CM398" s="173" t="str">
        <f>IFERROR(Inv_SY_B!CM429/Inv_SY_B!$CU398-1,"")</f>
        <v/>
      </c>
      <c r="CN398" s="173" t="str">
        <f>IFERROR(Inv_SY_B!CN429/Inv_SY_B!$CU398-1,"")</f>
        <v/>
      </c>
      <c r="CO398" s="173" t="str">
        <f>IFERROR(Inv_SY_B!CO429/Inv_SY_B!$CU398-1,"")</f>
        <v/>
      </c>
      <c r="CP398" s="173" t="str">
        <f>IFERROR(Inv_SY_B!CP429/Inv_SY_B!$CU398-1,"")</f>
        <v/>
      </c>
      <c r="CQ398" s="173" t="str">
        <f>IFERROR(Inv_SY_B!CQ429/Inv_SY_B!$CU398-1,"")</f>
        <v/>
      </c>
      <c r="CR398" s="173" t="str">
        <f>IFERROR(Inv_SY_B!CR429/Inv_SY_B!$CU398-1,"")</f>
        <v/>
      </c>
      <c r="CS398" s="173" t="str">
        <f>IFERROR(Inv_SY_B!CS429/Inv_SY_B!$CU398-1,"")</f>
        <v/>
      </c>
      <c r="CT398" s="173" t="str">
        <f>IFERROR(Inv_SY_B!CT429/Inv_SY_B!$CU398-1,"")</f>
        <v/>
      </c>
      <c r="CU398" s="173"/>
      <c r="CV398" s="173"/>
      <c r="CW398" s="173"/>
      <c r="CX398" s="173"/>
    </row>
    <row r="399" spans="2:102">
      <c r="B399" s="164">
        <f t="shared" si="7"/>
        <v>46091</v>
      </c>
      <c r="C399" s="173" t="str">
        <f>IFERROR(Inv_SY_B!C430/Inv_SY_B!$CU399-1,"")</f>
        <v/>
      </c>
      <c r="D399" s="173" t="str">
        <f>IFERROR(Inv_SY_B!D430/Inv_SY_B!$CU399-1,"")</f>
        <v/>
      </c>
      <c r="E399" s="173" t="str">
        <f>IFERROR(Inv_SY_B!E430/Inv_SY_B!$CU399-1,"")</f>
        <v/>
      </c>
      <c r="F399" s="173" t="str">
        <f>IFERROR(Inv_SY_B!F430/Inv_SY_B!$CU399-1,"")</f>
        <v/>
      </c>
      <c r="G399" s="173" t="str">
        <f>IFERROR(Inv_SY_B!G430/Inv_SY_B!$CU399-1,"")</f>
        <v/>
      </c>
      <c r="H399" s="173" t="str">
        <f>IFERROR(Inv_SY_B!H430/Inv_SY_B!$CU399-1,"")</f>
        <v/>
      </c>
      <c r="I399" s="173" t="str">
        <f>IFERROR(Inv_SY_B!I430/Inv_SY_B!$CU399-1,"")</f>
        <v/>
      </c>
      <c r="J399" s="173" t="str">
        <f>IFERROR(Inv_SY_B!J430/Inv_SY_B!$CU399-1,"")</f>
        <v/>
      </c>
      <c r="K399" s="173" t="str">
        <f>IFERROR(Inv_SY_B!K430/Inv_SY_B!$CU399-1,"")</f>
        <v/>
      </c>
      <c r="L399" s="173" t="str">
        <f>IFERROR(Inv_SY_B!L430/Inv_SY_B!$CU399-1,"")</f>
        <v/>
      </c>
      <c r="M399" s="173" t="str">
        <f>IFERROR(Inv_SY_B!M430/Inv_SY_B!$CU399-1,"")</f>
        <v/>
      </c>
      <c r="N399" s="173" t="str">
        <f>IFERROR(Inv_SY_B!N430/Inv_SY_B!$CU399-1,"")</f>
        <v/>
      </c>
      <c r="O399" s="173" t="str">
        <f>IFERROR(Inv_SY_B!O430/Inv_SY_B!$CU399-1,"")</f>
        <v/>
      </c>
      <c r="P399" s="173" t="str">
        <f>IFERROR(Inv_SY_B!P430/Inv_SY_B!$CU399-1,"")</f>
        <v/>
      </c>
      <c r="Q399" s="173" t="str">
        <f>IFERROR(Inv_SY_B!Q430/Inv_SY_B!$CU399-1,"")</f>
        <v/>
      </c>
      <c r="R399" s="173" t="str">
        <f>IFERROR(Inv_SY_B!R430/Inv_SY_B!$CU399-1,"")</f>
        <v/>
      </c>
      <c r="S399" s="173" t="str">
        <f>IFERROR(Inv_SY_B!S430/Inv_SY_B!$CU399-1,"")</f>
        <v/>
      </c>
      <c r="T399" s="173" t="str">
        <f>IFERROR(Inv_SY_B!T430/Inv_SY_B!$CU399-1,"")</f>
        <v/>
      </c>
      <c r="U399" s="173" t="str">
        <f>IFERROR(Inv_SY_B!U430/Inv_SY_B!$CU399-1,"")</f>
        <v/>
      </c>
      <c r="V399" s="173" t="str">
        <f>IFERROR(Inv_SY_B!V430/Inv_SY_B!$CU399-1,"")</f>
        <v/>
      </c>
      <c r="W399" s="173" t="str">
        <f>IFERROR(Inv_SY_B!W430/Inv_SY_B!$CU399-1,"")</f>
        <v/>
      </c>
      <c r="X399" s="173" t="str">
        <f>IFERROR(Inv_SY_B!X430/Inv_SY_B!$CU399-1,"")</f>
        <v/>
      </c>
      <c r="Y399" s="173" t="str">
        <f>IFERROR(Inv_SY_B!Y430/Inv_SY_B!$CU399-1,"")</f>
        <v/>
      </c>
      <c r="Z399" s="173" t="str">
        <f>IFERROR(Inv_SY_B!Z430/Inv_SY_B!$CU399-1,"")</f>
        <v/>
      </c>
      <c r="AA399" s="173" t="str">
        <f>IFERROR(Inv_SY_B!AA430/Inv_SY_B!$CU399-1,"")</f>
        <v/>
      </c>
      <c r="AB399" s="173" t="str">
        <f>IFERROR(Inv_SY_B!AB430/Inv_SY_B!$CU399-1,"")</f>
        <v/>
      </c>
      <c r="AC399" s="173" t="str">
        <f>IFERROR(Inv_SY_B!AC430/Inv_SY_B!$CU399-1,"")</f>
        <v/>
      </c>
      <c r="AD399" s="173" t="str">
        <f>IFERROR(Inv_SY_B!AD430/Inv_SY_B!$CU399-1,"")</f>
        <v/>
      </c>
      <c r="AE399" s="173" t="str">
        <f>IFERROR(Inv_SY_B!AE430/Inv_SY_B!$CU399-1,"")</f>
        <v/>
      </c>
      <c r="AF399" s="173" t="str">
        <f>IFERROR(Inv_SY_B!AF430/Inv_SY_B!$CU399-1,"")</f>
        <v/>
      </c>
      <c r="AG399" s="173" t="str">
        <f>IFERROR(Inv_SY_B!AG430/Inv_SY_B!$CU399-1,"")</f>
        <v/>
      </c>
      <c r="AH399" s="173" t="str">
        <f>IFERROR(Inv_SY_B!AH430/Inv_SY_B!$CU399-1,"")</f>
        <v/>
      </c>
      <c r="AI399" s="173" t="str">
        <f>IFERROR(Inv_SY_B!AI430/Inv_SY_B!$CU399-1,"")</f>
        <v/>
      </c>
      <c r="AJ399" s="173" t="str">
        <f>IFERROR(Inv_SY_B!AJ430/Inv_SY_B!$CU399-1,"")</f>
        <v/>
      </c>
      <c r="AK399" s="173" t="str">
        <f>IFERROR(Inv_SY_B!AK430/Inv_SY_B!$CU399-1,"")</f>
        <v/>
      </c>
      <c r="AL399" s="173" t="str">
        <f>IFERROR(Inv_SY_B!AL430/Inv_SY_B!$CU399-1,"")</f>
        <v/>
      </c>
      <c r="AM399" s="173" t="str">
        <f>IFERROR(Inv_SY_B!AM430/Inv_SY_B!$CU399-1,"")</f>
        <v/>
      </c>
      <c r="AN399" s="173" t="str">
        <f>IFERROR(Inv_SY_B!AN430/Inv_SY_B!$CU399-1,"")</f>
        <v/>
      </c>
      <c r="AO399" s="173" t="str">
        <f>IFERROR(Inv_SY_B!AO430/Inv_SY_B!$CU399-1,"")</f>
        <v/>
      </c>
      <c r="AP399" s="173" t="str">
        <f>IFERROR(Inv_SY_B!AP430/Inv_SY_B!$CU399-1,"")</f>
        <v/>
      </c>
      <c r="AQ399" s="173" t="str">
        <f>IFERROR(Inv_SY_B!AQ430/Inv_SY_B!$CU399-1,"")</f>
        <v/>
      </c>
      <c r="AR399" s="173" t="str">
        <f>IFERROR(Inv_SY_B!AR430/Inv_SY_B!$CU399-1,"")</f>
        <v/>
      </c>
      <c r="AS399" s="173" t="str">
        <f>IFERROR(Inv_SY_B!AS430/Inv_SY_B!$CU399-1,"")</f>
        <v/>
      </c>
      <c r="AT399" s="173" t="str">
        <f>IFERROR(Inv_SY_B!AT430/Inv_SY_B!$CU399-1,"")</f>
        <v/>
      </c>
      <c r="AU399" s="173" t="str">
        <f>IFERROR(Inv_SY_B!AU430/Inv_SY_B!$CU399-1,"")</f>
        <v/>
      </c>
      <c r="AV399" s="173" t="str">
        <f>IFERROR(Inv_SY_B!AV430/Inv_SY_B!$CU399-1,"")</f>
        <v/>
      </c>
      <c r="AW399" s="173" t="str">
        <f>IFERROR(Inv_SY_B!AW430/Inv_SY_B!$CU399-1,"")</f>
        <v/>
      </c>
      <c r="AX399" s="173" t="str">
        <f>IFERROR(Inv_SY_B!AX430/Inv_SY_B!$CU399-1,"")</f>
        <v/>
      </c>
      <c r="AY399" s="173" t="str">
        <f>IFERROR(Inv_SY_B!AY430/Inv_SY_B!$CU399-1,"")</f>
        <v/>
      </c>
      <c r="AZ399" s="173" t="str">
        <f>IFERROR(Inv_SY_B!AZ430/Inv_SY_B!$CU399-1,"")</f>
        <v/>
      </c>
      <c r="BA399" s="173" t="str">
        <f>IFERROR(Inv_SY_B!BA430/Inv_SY_B!$CU399-1,"")</f>
        <v/>
      </c>
      <c r="BB399" s="173" t="str">
        <f>IFERROR(Inv_SY_B!BB430/Inv_SY_B!$CU399-1,"")</f>
        <v/>
      </c>
      <c r="BC399" s="173" t="str">
        <f>IFERROR(Inv_SY_B!BC430/Inv_SY_B!$CU399-1,"")</f>
        <v/>
      </c>
      <c r="BD399" s="173" t="str">
        <f>IFERROR(Inv_SY_B!BD430/Inv_SY_B!$CU399-1,"")</f>
        <v/>
      </c>
      <c r="BE399" s="173" t="str">
        <f>IFERROR(Inv_SY_B!BE430/Inv_SY_B!$CU399-1,"")</f>
        <v/>
      </c>
      <c r="BF399" s="173" t="str">
        <f>IFERROR(Inv_SY_B!BF430/Inv_SY_B!$CU399-1,"")</f>
        <v/>
      </c>
      <c r="BG399" s="173" t="str">
        <f>IFERROR(Inv_SY_B!BG430/Inv_SY_B!$CU399-1,"")</f>
        <v/>
      </c>
      <c r="BH399" s="173" t="str">
        <f>IFERROR(Inv_SY_B!BH430/Inv_SY_B!$CU399-1,"")</f>
        <v/>
      </c>
      <c r="BI399" s="173" t="str">
        <f>IFERROR(Inv_SY_B!BI430/Inv_SY_B!$CU399-1,"")</f>
        <v/>
      </c>
      <c r="BJ399" s="173" t="str">
        <f>IFERROR(Inv_SY_B!BJ430/Inv_SY_B!$CU399-1,"")</f>
        <v/>
      </c>
      <c r="BK399" s="173" t="str">
        <f>IFERROR(Inv_SY_B!BK430/Inv_SY_B!$CU399-1,"")</f>
        <v/>
      </c>
      <c r="BL399" s="173" t="str">
        <f>IFERROR(Inv_SY_B!BL430/Inv_SY_B!$CU399-1,"")</f>
        <v/>
      </c>
      <c r="BM399" s="173" t="str">
        <f>IFERROR(Inv_SY_B!BM430/Inv_SY_B!$CU399-1,"")</f>
        <v/>
      </c>
      <c r="BN399" s="173" t="str">
        <f>IFERROR(Inv_SY_B!BN430/Inv_SY_B!$CU399-1,"")</f>
        <v/>
      </c>
      <c r="BO399" s="173" t="str">
        <f>IFERROR(Inv_SY_B!BO430/Inv_SY_B!$CU399-1,"")</f>
        <v/>
      </c>
      <c r="BP399" s="173" t="str">
        <f>IFERROR(Inv_SY_B!BP430/Inv_SY_B!$CU399-1,"")</f>
        <v/>
      </c>
      <c r="BQ399" s="173" t="str">
        <f>IFERROR(Inv_SY_B!BQ430/Inv_SY_B!$CU399-1,"")</f>
        <v/>
      </c>
      <c r="BR399" s="173" t="str">
        <f>IFERROR(Inv_SY_B!BR430/Inv_SY_B!$CU399-1,"")</f>
        <v/>
      </c>
      <c r="BS399" s="173" t="str">
        <f>IFERROR(Inv_SY_B!BS430/Inv_SY_B!$CU399-1,"")</f>
        <v/>
      </c>
      <c r="BT399" s="173" t="str">
        <f>IFERROR(Inv_SY_B!BT430/Inv_SY_B!$CU399-1,"")</f>
        <v/>
      </c>
      <c r="BU399" s="173" t="str">
        <f>IFERROR(Inv_SY_B!BU430/Inv_SY_B!$CU399-1,"")</f>
        <v/>
      </c>
      <c r="BV399" s="173" t="str">
        <f>IFERROR(Inv_SY_B!BV430/Inv_SY_B!$CU399-1,"")</f>
        <v/>
      </c>
      <c r="BW399" s="173" t="str">
        <f>IFERROR(Inv_SY_B!BW430/Inv_SY_B!$CU399-1,"")</f>
        <v/>
      </c>
      <c r="BX399" s="173" t="str">
        <f>IFERROR(Inv_SY_B!BX430/Inv_SY_B!$CU399-1,"")</f>
        <v/>
      </c>
      <c r="BY399" s="173" t="str">
        <f>IFERROR(Inv_SY_B!BY430/Inv_SY_B!$CU399-1,"")</f>
        <v/>
      </c>
      <c r="BZ399" s="173" t="str">
        <f>IFERROR(Inv_SY_B!BZ430/Inv_SY_B!$CU399-1,"")</f>
        <v/>
      </c>
      <c r="CA399" s="173" t="str">
        <f>IFERROR(Inv_SY_B!CA430/Inv_SY_B!$CU399-1,"")</f>
        <v/>
      </c>
      <c r="CB399" s="173" t="str">
        <f>IFERROR(Inv_SY_B!CB430/Inv_SY_B!$CU399-1,"")</f>
        <v/>
      </c>
      <c r="CC399" s="173" t="str">
        <f>IFERROR(Inv_SY_B!CC430/Inv_SY_B!$CU399-1,"")</f>
        <v/>
      </c>
      <c r="CD399" s="173" t="str">
        <f>IFERROR(Inv_SY_B!CD430/Inv_SY_B!$CU399-1,"")</f>
        <v/>
      </c>
      <c r="CE399" s="173" t="str">
        <f>IFERROR(Inv_SY_B!CE430/Inv_SY_B!$CU399-1,"")</f>
        <v/>
      </c>
      <c r="CF399" s="173" t="str">
        <f>IFERROR(Inv_SY_B!CF430/Inv_SY_B!$CU399-1,"")</f>
        <v/>
      </c>
      <c r="CG399" s="173" t="str">
        <f>IFERROR(Inv_SY_B!CG430/Inv_SY_B!$CU399-1,"")</f>
        <v/>
      </c>
      <c r="CH399" s="173" t="str">
        <f>IFERROR(Inv_SY_B!CH430/Inv_SY_B!$CU399-1,"")</f>
        <v/>
      </c>
      <c r="CI399" s="173" t="str">
        <f>IFERROR(Inv_SY_B!CI430/Inv_SY_B!$CU399-1,"")</f>
        <v/>
      </c>
      <c r="CJ399" s="173" t="str">
        <f>IFERROR(Inv_SY_B!CJ430/Inv_SY_B!$CU399-1,"")</f>
        <v/>
      </c>
      <c r="CK399" s="173" t="str">
        <f>IFERROR(Inv_SY_B!CK430/Inv_SY_B!$CU399-1,"")</f>
        <v/>
      </c>
      <c r="CL399" s="173" t="str">
        <f>IFERROR(Inv_SY_B!CL430/Inv_SY_B!$CU399-1,"")</f>
        <v/>
      </c>
      <c r="CM399" s="173" t="str">
        <f>IFERROR(Inv_SY_B!CM430/Inv_SY_B!$CU399-1,"")</f>
        <v/>
      </c>
      <c r="CN399" s="173" t="str">
        <f>IFERROR(Inv_SY_B!CN430/Inv_SY_B!$CU399-1,"")</f>
        <v/>
      </c>
      <c r="CO399" s="173" t="str">
        <f>IFERROR(Inv_SY_B!CO430/Inv_SY_B!$CU399-1,"")</f>
        <v/>
      </c>
      <c r="CP399" s="173" t="str">
        <f>IFERROR(Inv_SY_B!CP430/Inv_SY_B!$CU399-1,"")</f>
        <v/>
      </c>
      <c r="CQ399" s="173" t="str">
        <f>IFERROR(Inv_SY_B!CQ430/Inv_SY_B!$CU399-1,"")</f>
        <v/>
      </c>
      <c r="CR399" s="173" t="str">
        <f>IFERROR(Inv_SY_B!CR430/Inv_SY_B!$CU399-1,"")</f>
        <v/>
      </c>
      <c r="CS399" s="173" t="str">
        <f>IFERROR(Inv_SY_B!CS430/Inv_SY_B!$CU399-1,"")</f>
        <v/>
      </c>
      <c r="CT399" s="173" t="str">
        <f>IFERROR(Inv_SY_B!CT430/Inv_SY_B!$CU399-1,"")</f>
        <v/>
      </c>
      <c r="CU399" s="173"/>
      <c r="CV399" s="173"/>
      <c r="CW399" s="173"/>
      <c r="CX399" s="173"/>
    </row>
    <row r="400" spans="2:102">
      <c r="B400" s="164">
        <f t="shared" si="7"/>
        <v>46092</v>
      </c>
      <c r="C400" s="173" t="str">
        <f>IFERROR(Inv_SY_B!C431/Inv_SY_B!$CU400-1,"")</f>
        <v/>
      </c>
      <c r="D400" s="173" t="str">
        <f>IFERROR(Inv_SY_B!D431/Inv_SY_B!$CU400-1,"")</f>
        <v/>
      </c>
      <c r="E400" s="173" t="str">
        <f>IFERROR(Inv_SY_B!E431/Inv_SY_B!$CU400-1,"")</f>
        <v/>
      </c>
      <c r="F400" s="173" t="str">
        <f>IFERROR(Inv_SY_B!F431/Inv_SY_B!$CU400-1,"")</f>
        <v/>
      </c>
      <c r="G400" s="173" t="str">
        <f>IFERROR(Inv_SY_B!G431/Inv_SY_B!$CU400-1,"")</f>
        <v/>
      </c>
      <c r="H400" s="173" t="str">
        <f>IFERROR(Inv_SY_B!H431/Inv_SY_B!$CU400-1,"")</f>
        <v/>
      </c>
      <c r="I400" s="173" t="str">
        <f>IFERROR(Inv_SY_B!I431/Inv_SY_B!$CU400-1,"")</f>
        <v/>
      </c>
      <c r="J400" s="173" t="str">
        <f>IFERROR(Inv_SY_B!J431/Inv_SY_B!$CU400-1,"")</f>
        <v/>
      </c>
      <c r="K400" s="173" t="str">
        <f>IFERROR(Inv_SY_B!K431/Inv_SY_B!$CU400-1,"")</f>
        <v/>
      </c>
      <c r="L400" s="173" t="str">
        <f>IFERROR(Inv_SY_B!L431/Inv_SY_B!$CU400-1,"")</f>
        <v/>
      </c>
      <c r="M400" s="173" t="str">
        <f>IFERROR(Inv_SY_B!M431/Inv_SY_B!$CU400-1,"")</f>
        <v/>
      </c>
      <c r="N400" s="173" t="str">
        <f>IFERROR(Inv_SY_B!N431/Inv_SY_B!$CU400-1,"")</f>
        <v/>
      </c>
      <c r="O400" s="173" t="str">
        <f>IFERROR(Inv_SY_B!O431/Inv_SY_B!$CU400-1,"")</f>
        <v/>
      </c>
      <c r="P400" s="173" t="str">
        <f>IFERROR(Inv_SY_B!P431/Inv_SY_B!$CU400-1,"")</f>
        <v/>
      </c>
      <c r="Q400" s="173" t="str">
        <f>IFERROR(Inv_SY_B!Q431/Inv_SY_B!$CU400-1,"")</f>
        <v/>
      </c>
      <c r="R400" s="173" t="str">
        <f>IFERROR(Inv_SY_B!R431/Inv_SY_B!$CU400-1,"")</f>
        <v/>
      </c>
      <c r="S400" s="173" t="str">
        <f>IFERROR(Inv_SY_B!S431/Inv_SY_B!$CU400-1,"")</f>
        <v/>
      </c>
      <c r="T400" s="173" t="str">
        <f>IFERROR(Inv_SY_B!T431/Inv_SY_B!$CU400-1,"")</f>
        <v/>
      </c>
      <c r="U400" s="173" t="str">
        <f>IFERROR(Inv_SY_B!U431/Inv_SY_B!$CU400-1,"")</f>
        <v/>
      </c>
      <c r="V400" s="173" t="str">
        <f>IFERROR(Inv_SY_B!V431/Inv_SY_B!$CU400-1,"")</f>
        <v/>
      </c>
      <c r="W400" s="173" t="str">
        <f>IFERROR(Inv_SY_B!W431/Inv_SY_B!$CU400-1,"")</f>
        <v/>
      </c>
      <c r="X400" s="173" t="str">
        <f>IFERROR(Inv_SY_B!X431/Inv_SY_B!$CU400-1,"")</f>
        <v/>
      </c>
      <c r="Y400" s="173" t="str">
        <f>IFERROR(Inv_SY_B!Y431/Inv_SY_B!$CU400-1,"")</f>
        <v/>
      </c>
      <c r="Z400" s="173" t="str">
        <f>IFERROR(Inv_SY_B!Z431/Inv_SY_B!$CU400-1,"")</f>
        <v/>
      </c>
      <c r="AA400" s="173" t="str">
        <f>IFERROR(Inv_SY_B!AA431/Inv_SY_B!$CU400-1,"")</f>
        <v/>
      </c>
      <c r="AB400" s="173" t="str">
        <f>IFERROR(Inv_SY_B!AB431/Inv_SY_B!$CU400-1,"")</f>
        <v/>
      </c>
      <c r="AC400" s="173" t="str">
        <f>IFERROR(Inv_SY_B!AC431/Inv_SY_B!$CU400-1,"")</f>
        <v/>
      </c>
      <c r="AD400" s="173" t="str">
        <f>IFERROR(Inv_SY_B!AD431/Inv_SY_B!$CU400-1,"")</f>
        <v/>
      </c>
      <c r="AE400" s="173" t="str">
        <f>IFERROR(Inv_SY_B!AE431/Inv_SY_B!$CU400-1,"")</f>
        <v/>
      </c>
      <c r="AF400" s="173" t="str">
        <f>IFERROR(Inv_SY_B!AF431/Inv_SY_B!$CU400-1,"")</f>
        <v/>
      </c>
      <c r="AG400" s="173" t="str">
        <f>IFERROR(Inv_SY_B!AG431/Inv_SY_B!$CU400-1,"")</f>
        <v/>
      </c>
      <c r="AH400" s="173" t="str">
        <f>IFERROR(Inv_SY_B!AH431/Inv_SY_B!$CU400-1,"")</f>
        <v/>
      </c>
      <c r="AI400" s="173" t="str">
        <f>IFERROR(Inv_SY_B!AI431/Inv_SY_B!$CU400-1,"")</f>
        <v/>
      </c>
      <c r="AJ400" s="173" t="str">
        <f>IFERROR(Inv_SY_B!AJ431/Inv_SY_B!$CU400-1,"")</f>
        <v/>
      </c>
      <c r="AK400" s="173" t="str">
        <f>IFERROR(Inv_SY_B!AK431/Inv_SY_B!$CU400-1,"")</f>
        <v/>
      </c>
      <c r="AL400" s="173" t="str">
        <f>IFERROR(Inv_SY_B!AL431/Inv_SY_B!$CU400-1,"")</f>
        <v/>
      </c>
      <c r="AM400" s="173" t="str">
        <f>IFERROR(Inv_SY_B!AM431/Inv_SY_B!$CU400-1,"")</f>
        <v/>
      </c>
      <c r="AN400" s="173" t="str">
        <f>IFERROR(Inv_SY_B!AN431/Inv_SY_B!$CU400-1,"")</f>
        <v/>
      </c>
      <c r="AO400" s="173" t="str">
        <f>IFERROR(Inv_SY_B!AO431/Inv_SY_B!$CU400-1,"")</f>
        <v/>
      </c>
      <c r="AP400" s="173" t="str">
        <f>IFERROR(Inv_SY_B!AP431/Inv_SY_B!$CU400-1,"")</f>
        <v/>
      </c>
      <c r="AQ400" s="173" t="str">
        <f>IFERROR(Inv_SY_B!AQ431/Inv_SY_B!$CU400-1,"")</f>
        <v/>
      </c>
      <c r="AR400" s="173" t="str">
        <f>IFERROR(Inv_SY_B!AR431/Inv_SY_B!$CU400-1,"")</f>
        <v/>
      </c>
      <c r="AS400" s="173" t="str">
        <f>IFERROR(Inv_SY_B!AS431/Inv_SY_B!$CU400-1,"")</f>
        <v/>
      </c>
      <c r="AT400" s="173" t="str">
        <f>IFERROR(Inv_SY_B!AT431/Inv_SY_B!$CU400-1,"")</f>
        <v/>
      </c>
      <c r="AU400" s="173" t="str">
        <f>IFERROR(Inv_SY_B!AU431/Inv_SY_B!$CU400-1,"")</f>
        <v/>
      </c>
      <c r="AV400" s="173" t="str">
        <f>IFERROR(Inv_SY_B!AV431/Inv_SY_B!$CU400-1,"")</f>
        <v/>
      </c>
      <c r="AW400" s="173" t="str">
        <f>IFERROR(Inv_SY_B!AW431/Inv_SY_B!$CU400-1,"")</f>
        <v/>
      </c>
      <c r="AX400" s="173" t="str">
        <f>IFERROR(Inv_SY_B!AX431/Inv_SY_B!$CU400-1,"")</f>
        <v/>
      </c>
      <c r="AY400" s="173" t="str">
        <f>IFERROR(Inv_SY_B!AY431/Inv_SY_B!$CU400-1,"")</f>
        <v/>
      </c>
      <c r="AZ400" s="173" t="str">
        <f>IFERROR(Inv_SY_B!AZ431/Inv_SY_B!$CU400-1,"")</f>
        <v/>
      </c>
      <c r="BA400" s="173" t="str">
        <f>IFERROR(Inv_SY_B!BA431/Inv_SY_B!$CU400-1,"")</f>
        <v/>
      </c>
      <c r="BB400" s="173" t="str">
        <f>IFERROR(Inv_SY_B!BB431/Inv_SY_B!$CU400-1,"")</f>
        <v/>
      </c>
      <c r="BC400" s="173" t="str">
        <f>IFERROR(Inv_SY_B!BC431/Inv_SY_B!$CU400-1,"")</f>
        <v/>
      </c>
      <c r="BD400" s="173" t="str">
        <f>IFERROR(Inv_SY_B!BD431/Inv_SY_B!$CU400-1,"")</f>
        <v/>
      </c>
      <c r="BE400" s="173" t="str">
        <f>IFERROR(Inv_SY_B!BE431/Inv_SY_B!$CU400-1,"")</f>
        <v/>
      </c>
      <c r="BF400" s="173" t="str">
        <f>IFERROR(Inv_SY_B!BF431/Inv_SY_B!$CU400-1,"")</f>
        <v/>
      </c>
      <c r="BG400" s="173" t="str">
        <f>IFERROR(Inv_SY_B!BG431/Inv_SY_B!$CU400-1,"")</f>
        <v/>
      </c>
      <c r="BH400" s="173" t="str">
        <f>IFERROR(Inv_SY_B!BH431/Inv_SY_B!$CU400-1,"")</f>
        <v/>
      </c>
      <c r="BI400" s="173" t="str">
        <f>IFERROR(Inv_SY_B!BI431/Inv_SY_B!$CU400-1,"")</f>
        <v/>
      </c>
      <c r="BJ400" s="173" t="str">
        <f>IFERROR(Inv_SY_B!BJ431/Inv_SY_B!$CU400-1,"")</f>
        <v/>
      </c>
      <c r="BK400" s="173" t="str">
        <f>IFERROR(Inv_SY_B!BK431/Inv_SY_B!$CU400-1,"")</f>
        <v/>
      </c>
      <c r="BL400" s="173" t="str">
        <f>IFERROR(Inv_SY_B!BL431/Inv_SY_B!$CU400-1,"")</f>
        <v/>
      </c>
      <c r="BM400" s="173" t="str">
        <f>IFERROR(Inv_SY_B!BM431/Inv_SY_B!$CU400-1,"")</f>
        <v/>
      </c>
      <c r="BN400" s="173" t="str">
        <f>IFERROR(Inv_SY_B!BN431/Inv_SY_B!$CU400-1,"")</f>
        <v/>
      </c>
      <c r="BO400" s="173" t="str">
        <f>IFERROR(Inv_SY_B!BO431/Inv_SY_B!$CU400-1,"")</f>
        <v/>
      </c>
      <c r="BP400" s="173" t="str">
        <f>IFERROR(Inv_SY_B!BP431/Inv_SY_B!$CU400-1,"")</f>
        <v/>
      </c>
      <c r="BQ400" s="173" t="str">
        <f>IFERROR(Inv_SY_B!BQ431/Inv_SY_B!$CU400-1,"")</f>
        <v/>
      </c>
      <c r="BR400" s="173" t="str">
        <f>IFERROR(Inv_SY_B!BR431/Inv_SY_B!$CU400-1,"")</f>
        <v/>
      </c>
      <c r="BS400" s="173" t="str">
        <f>IFERROR(Inv_SY_B!BS431/Inv_SY_B!$CU400-1,"")</f>
        <v/>
      </c>
      <c r="BT400" s="173" t="str">
        <f>IFERROR(Inv_SY_B!BT431/Inv_SY_B!$CU400-1,"")</f>
        <v/>
      </c>
      <c r="BU400" s="173" t="str">
        <f>IFERROR(Inv_SY_B!BU431/Inv_SY_B!$CU400-1,"")</f>
        <v/>
      </c>
      <c r="BV400" s="173" t="str">
        <f>IFERROR(Inv_SY_B!BV431/Inv_SY_B!$CU400-1,"")</f>
        <v/>
      </c>
      <c r="BW400" s="173" t="str">
        <f>IFERROR(Inv_SY_B!BW431/Inv_SY_B!$CU400-1,"")</f>
        <v/>
      </c>
      <c r="BX400" s="173" t="str">
        <f>IFERROR(Inv_SY_B!BX431/Inv_SY_B!$CU400-1,"")</f>
        <v/>
      </c>
      <c r="BY400" s="173" t="str">
        <f>IFERROR(Inv_SY_B!BY431/Inv_SY_B!$CU400-1,"")</f>
        <v/>
      </c>
      <c r="BZ400" s="173" t="str">
        <f>IFERROR(Inv_SY_B!BZ431/Inv_SY_B!$CU400-1,"")</f>
        <v/>
      </c>
      <c r="CA400" s="173" t="str">
        <f>IFERROR(Inv_SY_B!CA431/Inv_SY_B!$CU400-1,"")</f>
        <v/>
      </c>
      <c r="CB400" s="173" t="str">
        <f>IFERROR(Inv_SY_B!CB431/Inv_SY_B!$CU400-1,"")</f>
        <v/>
      </c>
      <c r="CC400" s="173" t="str">
        <f>IFERROR(Inv_SY_B!CC431/Inv_SY_B!$CU400-1,"")</f>
        <v/>
      </c>
      <c r="CD400" s="173" t="str">
        <f>IFERROR(Inv_SY_B!CD431/Inv_SY_B!$CU400-1,"")</f>
        <v/>
      </c>
      <c r="CE400" s="173" t="str">
        <f>IFERROR(Inv_SY_B!CE431/Inv_SY_B!$CU400-1,"")</f>
        <v/>
      </c>
      <c r="CF400" s="173" t="str">
        <f>IFERROR(Inv_SY_B!CF431/Inv_SY_B!$CU400-1,"")</f>
        <v/>
      </c>
      <c r="CG400" s="173" t="str">
        <f>IFERROR(Inv_SY_B!CG431/Inv_SY_B!$CU400-1,"")</f>
        <v/>
      </c>
      <c r="CH400" s="173" t="str">
        <f>IFERROR(Inv_SY_B!CH431/Inv_SY_B!$CU400-1,"")</f>
        <v/>
      </c>
      <c r="CI400" s="173" t="str">
        <f>IFERROR(Inv_SY_B!CI431/Inv_SY_B!$CU400-1,"")</f>
        <v/>
      </c>
      <c r="CJ400" s="173" t="str">
        <f>IFERROR(Inv_SY_B!CJ431/Inv_SY_B!$CU400-1,"")</f>
        <v/>
      </c>
      <c r="CK400" s="173" t="str">
        <f>IFERROR(Inv_SY_B!CK431/Inv_SY_B!$CU400-1,"")</f>
        <v/>
      </c>
      <c r="CL400" s="173" t="str">
        <f>IFERROR(Inv_SY_B!CL431/Inv_SY_B!$CU400-1,"")</f>
        <v/>
      </c>
      <c r="CM400" s="173" t="str">
        <f>IFERROR(Inv_SY_B!CM431/Inv_SY_B!$CU400-1,"")</f>
        <v/>
      </c>
      <c r="CN400" s="173" t="str">
        <f>IFERROR(Inv_SY_B!CN431/Inv_SY_B!$CU400-1,"")</f>
        <v/>
      </c>
      <c r="CO400" s="173" t="str">
        <f>IFERROR(Inv_SY_B!CO431/Inv_SY_B!$CU400-1,"")</f>
        <v/>
      </c>
      <c r="CP400" s="173" t="str">
        <f>IFERROR(Inv_SY_B!CP431/Inv_SY_B!$CU400-1,"")</f>
        <v/>
      </c>
      <c r="CQ400" s="173" t="str">
        <f>IFERROR(Inv_SY_B!CQ431/Inv_SY_B!$CU400-1,"")</f>
        <v/>
      </c>
      <c r="CR400" s="173" t="str">
        <f>IFERROR(Inv_SY_B!CR431/Inv_SY_B!$CU400-1,"")</f>
        <v/>
      </c>
      <c r="CS400" s="173" t="str">
        <f>IFERROR(Inv_SY_B!CS431/Inv_SY_B!$CU400-1,"")</f>
        <v/>
      </c>
      <c r="CT400" s="173" t="str">
        <f>IFERROR(Inv_SY_B!CT431/Inv_SY_B!$CU400-1,"")</f>
        <v/>
      </c>
      <c r="CU400" s="173"/>
      <c r="CV400" s="173"/>
      <c r="CW400" s="173"/>
      <c r="CX400" s="173"/>
    </row>
    <row r="401" spans="2:102">
      <c r="B401" s="164">
        <f t="shared" si="7"/>
        <v>46093</v>
      </c>
      <c r="C401" s="173" t="str">
        <f>IFERROR(Inv_SY_B!C432/Inv_SY_B!$CU401-1,"")</f>
        <v/>
      </c>
      <c r="D401" s="173" t="str">
        <f>IFERROR(Inv_SY_B!D432/Inv_SY_B!$CU401-1,"")</f>
        <v/>
      </c>
      <c r="E401" s="173" t="str">
        <f>IFERROR(Inv_SY_B!E432/Inv_SY_B!$CU401-1,"")</f>
        <v/>
      </c>
      <c r="F401" s="173" t="str">
        <f>IFERROR(Inv_SY_B!F432/Inv_SY_B!$CU401-1,"")</f>
        <v/>
      </c>
      <c r="G401" s="173" t="str">
        <f>IFERROR(Inv_SY_B!G432/Inv_SY_B!$CU401-1,"")</f>
        <v/>
      </c>
      <c r="H401" s="173" t="str">
        <f>IFERROR(Inv_SY_B!H432/Inv_SY_B!$CU401-1,"")</f>
        <v/>
      </c>
      <c r="I401" s="173" t="str">
        <f>IFERROR(Inv_SY_B!I432/Inv_SY_B!$CU401-1,"")</f>
        <v/>
      </c>
      <c r="J401" s="173" t="str">
        <f>IFERROR(Inv_SY_B!J432/Inv_SY_B!$CU401-1,"")</f>
        <v/>
      </c>
      <c r="K401" s="173" t="str">
        <f>IFERROR(Inv_SY_B!K432/Inv_SY_B!$CU401-1,"")</f>
        <v/>
      </c>
      <c r="L401" s="173" t="str">
        <f>IFERROR(Inv_SY_B!L432/Inv_SY_B!$CU401-1,"")</f>
        <v/>
      </c>
      <c r="M401" s="173" t="str">
        <f>IFERROR(Inv_SY_B!M432/Inv_SY_B!$CU401-1,"")</f>
        <v/>
      </c>
      <c r="N401" s="173" t="str">
        <f>IFERROR(Inv_SY_B!N432/Inv_SY_B!$CU401-1,"")</f>
        <v/>
      </c>
      <c r="O401" s="173" t="str">
        <f>IFERROR(Inv_SY_B!O432/Inv_SY_B!$CU401-1,"")</f>
        <v/>
      </c>
      <c r="P401" s="173" t="str">
        <f>IFERROR(Inv_SY_B!P432/Inv_SY_B!$CU401-1,"")</f>
        <v/>
      </c>
      <c r="Q401" s="173" t="str">
        <f>IFERROR(Inv_SY_B!Q432/Inv_SY_B!$CU401-1,"")</f>
        <v/>
      </c>
      <c r="R401" s="173" t="str">
        <f>IFERROR(Inv_SY_B!R432/Inv_SY_B!$CU401-1,"")</f>
        <v/>
      </c>
      <c r="S401" s="173" t="str">
        <f>IFERROR(Inv_SY_B!S432/Inv_SY_B!$CU401-1,"")</f>
        <v/>
      </c>
      <c r="T401" s="173" t="str">
        <f>IFERROR(Inv_SY_B!T432/Inv_SY_B!$CU401-1,"")</f>
        <v/>
      </c>
      <c r="U401" s="173" t="str">
        <f>IFERROR(Inv_SY_B!U432/Inv_SY_B!$CU401-1,"")</f>
        <v/>
      </c>
      <c r="V401" s="173" t="str">
        <f>IFERROR(Inv_SY_B!V432/Inv_SY_B!$CU401-1,"")</f>
        <v/>
      </c>
      <c r="W401" s="173" t="str">
        <f>IFERROR(Inv_SY_B!W432/Inv_SY_B!$CU401-1,"")</f>
        <v/>
      </c>
      <c r="X401" s="173" t="str">
        <f>IFERROR(Inv_SY_B!X432/Inv_SY_B!$CU401-1,"")</f>
        <v/>
      </c>
      <c r="Y401" s="173" t="str">
        <f>IFERROR(Inv_SY_B!Y432/Inv_SY_B!$CU401-1,"")</f>
        <v/>
      </c>
      <c r="Z401" s="173" t="str">
        <f>IFERROR(Inv_SY_B!Z432/Inv_SY_B!$CU401-1,"")</f>
        <v/>
      </c>
      <c r="AA401" s="173" t="str">
        <f>IFERROR(Inv_SY_B!AA432/Inv_SY_B!$CU401-1,"")</f>
        <v/>
      </c>
      <c r="AB401" s="173" t="str">
        <f>IFERROR(Inv_SY_B!AB432/Inv_SY_B!$CU401-1,"")</f>
        <v/>
      </c>
      <c r="AC401" s="173" t="str">
        <f>IFERROR(Inv_SY_B!AC432/Inv_SY_B!$CU401-1,"")</f>
        <v/>
      </c>
      <c r="AD401" s="173" t="str">
        <f>IFERROR(Inv_SY_B!AD432/Inv_SY_B!$CU401-1,"")</f>
        <v/>
      </c>
      <c r="AE401" s="173" t="str">
        <f>IFERROR(Inv_SY_B!AE432/Inv_SY_B!$CU401-1,"")</f>
        <v/>
      </c>
      <c r="AF401" s="173" t="str">
        <f>IFERROR(Inv_SY_B!AF432/Inv_SY_B!$CU401-1,"")</f>
        <v/>
      </c>
      <c r="AG401" s="173" t="str">
        <f>IFERROR(Inv_SY_B!AG432/Inv_SY_B!$CU401-1,"")</f>
        <v/>
      </c>
      <c r="AH401" s="173" t="str">
        <f>IFERROR(Inv_SY_B!AH432/Inv_SY_B!$CU401-1,"")</f>
        <v/>
      </c>
      <c r="AI401" s="173" t="str">
        <f>IFERROR(Inv_SY_B!AI432/Inv_SY_B!$CU401-1,"")</f>
        <v/>
      </c>
      <c r="AJ401" s="173" t="str">
        <f>IFERROR(Inv_SY_B!AJ432/Inv_SY_B!$CU401-1,"")</f>
        <v/>
      </c>
      <c r="AK401" s="173" t="str">
        <f>IFERROR(Inv_SY_B!AK432/Inv_SY_B!$CU401-1,"")</f>
        <v/>
      </c>
      <c r="AL401" s="173" t="str">
        <f>IFERROR(Inv_SY_B!AL432/Inv_SY_B!$CU401-1,"")</f>
        <v/>
      </c>
      <c r="AM401" s="173" t="str">
        <f>IFERROR(Inv_SY_B!AM432/Inv_SY_B!$CU401-1,"")</f>
        <v/>
      </c>
      <c r="AN401" s="173" t="str">
        <f>IFERROR(Inv_SY_B!AN432/Inv_SY_B!$CU401-1,"")</f>
        <v/>
      </c>
      <c r="AO401" s="173" t="str">
        <f>IFERROR(Inv_SY_B!AO432/Inv_SY_B!$CU401-1,"")</f>
        <v/>
      </c>
      <c r="AP401" s="173" t="str">
        <f>IFERROR(Inv_SY_B!AP432/Inv_SY_B!$CU401-1,"")</f>
        <v/>
      </c>
      <c r="AQ401" s="173" t="str">
        <f>IFERROR(Inv_SY_B!AQ432/Inv_SY_B!$CU401-1,"")</f>
        <v/>
      </c>
      <c r="AR401" s="173" t="str">
        <f>IFERROR(Inv_SY_B!AR432/Inv_SY_B!$CU401-1,"")</f>
        <v/>
      </c>
      <c r="AS401" s="173" t="str">
        <f>IFERROR(Inv_SY_B!AS432/Inv_SY_B!$CU401-1,"")</f>
        <v/>
      </c>
      <c r="AT401" s="173" t="str">
        <f>IFERROR(Inv_SY_B!AT432/Inv_SY_B!$CU401-1,"")</f>
        <v/>
      </c>
      <c r="AU401" s="173" t="str">
        <f>IFERROR(Inv_SY_B!AU432/Inv_SY_B!$CU401-1,"")</f>
        <v/>
      </c>
      <c r="AV401" s="173" t="str">
        <f>IFERROR(Inv_SY_B!AV432/Inv_SY_B!$CU401-1,"")</f>
        <v/>
      </c>
      <c r="AW401" s="173" t="str">
        <f>IFERROR(Inv_SY_B!AW432/Inv_SY_B!$CU401-1,"")</f>
        <v/>
      </c>
      <c r="AX401" s="173" t="str">
        <f>IFERROR(Inv_SY_B!AX432/Inv_SY_B!$CU401-1,"")</f>
        <v/>
      </c>
      <c r="AY401" s="173" t="str">
        <f>IFERROR(Inv_SY_B!AY432/Inv_SY_B!$CU401-1,"")</f>
        <v/>
      </c>
      <c r="AZ401" s="173" t="str">
        <f>IFERROR(Inv_SY_B!AZ432/Inv_SY_B!$CU401-1,"")</f>
        <v/>
      </c>
      <c r="BA401" s="173" t="str">
        <f>IFERROR(Inv_SY_B!BA432/Inv_SY_B!$CU401-1,"")</f>
        <v/>
      </c>
      <c r="BB401" s="173" t="str">
        <f>IFERROR(Inv_SY_B!BB432/Inv_SY_B!$CU401-1,"")</f>
        <v/>
      </c>
      <c r="BC401" s="173" t="str">
        <f>IFERROR(Inv_SY_B!BC432/Inv_SY_B!$CU401-1,"")</f>
        <v/>
      </c>
      <c r="BD401" s="173" t="str">
        <f>IFERROR(Inv_SY_B!BD432/Inv_SY_B!$CU401-1,"")</f>
        <v/>
      </c>
      <c r="BE401" s="173" t="str">
        <f>IFERROR(Inv_SY_B!BE432/Inv_SY_B!$CU401-1,"")</f>
        <v/>
      </c>
      <c r="BF401" s="173" t="str">
        <f>IFERROR(Inv_SY_B!BF432/Inv_SY_B!$CU401-1,"")</f>
        <v/>
      </c>
      <c r="BG401" s="173" t="str">
        <f>IFERROR(Inv_SY_B!BG432/Inv_SY_B!$CU401-1,"")</f>
        <v/>
      </c>
      <c r="BH401" s="173" t="str">
        <f>IFERROR(Inv_SY_B!BH432/Inv_SY_B!$CU401-1,"")</f>
        <v/>
      </c>
      <c r="BI401" s="173" t="str">
        <f>IFERROR(Inv_SY_B!BI432/Inv_SY_B!$CU401-1,"")</f>
        <v/>
      </c>
      <c r="BJ401" s="173" t="str">
        <f>IFERROR(Inv_SY_B!BJ432/Inv_SY_B!$CU401-1,"")</f>
        <v/>
      </c>
      <c r="BK401" s="173" t="str">
        <f>IFERROR(Inv_SY_B!BK432/Inv_SY_B!$CU401-1,"")</f>
        <v/>
      </c>
      <c r="BL401" s="173" t="str">
        <f>IFERROR(Inv_SY_B!BL432/Inv_SY_B!$CU401-1,"")</f>
        <v/>
      </c>
      <c r="BM401" s="173" t="str">
        <f>IFERROR(Inv_SY_B!BM432/Inv_SY_B!$CU401-1,"")</f>
        <v/>
      </c>
      <c r="BN401" s="173" t="str">
        <f>IFERROR(Inv_SY_B!BN432/Inv_SY_B!$CU401-1,"")</f>
        <v/>
      </c>
      <c r="BO401" s="173" t="str">
        <f>IFERROR(Inv_SY_B!BO432/Inv_SY_B!$CU401-1,"")</f>
        <v/>
      </c>
      <c r="BP401" s="173" t="str">
        <f>IFERROR(Inv_SY_B!BP432/Inv_SY_B!$CU401-1,"")</f>
        <v/>
      </c>
      <c r="BQ401" s="173" t="str">
        <f>IFERROR(Inv_SY_B!BQ432/Inv_SY_B!$CU401-1,"")</f>
        <v/>
      </c>
      <c r="BR401" s="173" t="str">
        <f>IFERROR(Inv_SY_B!BR432/Inv_SY_B!$CU401-1,"")</f>
        <v/>
      </c>
      <c r="BS401" s="173" t="str">
        <f>IFERROR(Inv_SY_B!BS432/Inv_SY_B!$CU401-1,"")</f>
        <v/>
      </c>
      <c r="BT401" s="173" t="str">
        <f>IFERROR(Inv_SY_B!BT432/Inv_SY_B!$CU401-1,"")</f>
        <v/>
      </c>
      <c r="BU401" s="173" t="str">
        <f>IFERROR(Inv_SY_B!BU432/Inv_SY_B!$CU401-1,"")</f>
        <v/>
      </c>
      <c r="BV401" s="173" t="str">
        <f>IFERROR(Inv_SY_B!BV432/Inv_SY_B!$CU401-1,"")</f>
        <v/>
      </c>
      <c r="BW401" s="173" t="str">
        <f>IFERROR(Inv_SY_B!BW432/Inv_SY_B!$CU401-1,"")</f>
        <v/>
      </c>
      <c r="BX401" s="173" t="str">
        <f>IFERROR(Inv_SY_B!BX432/Inv_SY_B!$CU401-1,"")</f>
        <v/>
      </c>
      <c r="BY401" s="173" t="str">
        <f>IFERROR(Inv_SY_B!BY432/Inv_SY_B!$CU401-1,"")</f>
        <v/>
      </c>
      <c r="BZ401" s="173" t="str">
        <f>IFERROR(Inv_SY_B!BZ432/Inv_SY_B!$CU401-1,"")</f>
        <v/>
      </c>
      <c r="CA401" s="173" t="str">
        <f>IFERROR(Inv_SY_B!CA432/Inv_SY_B!$CU401-1,"")</f>
        <v/>
      </c>
      <c r="CB401" s="173" t="str">
        <f>IFERROR(Inv_SY_B!CB432/Inv_SY_B!$CU401-1,"")</f>
        <v/>
      </c>
      <c r="CC401" s="173" t="str">
        <f>IFERROR(Inv_SY_B!CC432/Inv_SY_B!$CU401-1,"")</f>
        <v/>
      </c>
      <c r="CD401" s="173" t="str">
        <f>IFERROR(Inv_SY_B!CD432/Inv_SY_B!$CU401-1,"")</f>
        <v/>
      </c>
      <c r="CE401" s="173" t="str">
        <f>IFERROR(Inv_SY_B!CE432/Inv_SY_B!$CU401-1,"")</f>
        <v/>
      </c>
      <c r="CF401" s="173" t="str">
        <f>IFERROR(Inv_SY_B!CF432/Inv_SY_B!$CU401-1,"")</f>
        <v/>
      </c>
      <c r="CG401" s="173" t="str">
        <f>IFERROR(Inv_SY_B!CG432/Inv_SY_B!$CU401-1,"")</f>
        <v/>
      </c>
      <c r="CH401" s="173" t="str">
        <f>IFERROR(Inv_SY_B!CH432/Inv_SY_B!$CU401-1,"")</f>
        <v/>
      </c>
      <c r="CI401" s="173" t="str">
        <f>IFERROR(Inv_SY_B!CI432/Inv_SY_B!$CU401-1,"")</f>
        <v/>
      </c>
      <c r="CJ401" s="173" t="str">
        <f>IFERROR(Inv_SY_B!CJ432/Inv_SY_B!$CU401-1,"")</f>
        <v/>
      </c>
      <c r="CK401" s="173" t="str">
        <f>IFERROR(Inv_SY_B!CK432/Inv_SY_B!$CU401-1,"")</f>
        <v/>
      </c>
      <c r="CL401" s="173" t="str">
        <f>IFERROR(Inv_SY_B!CL432/Inv_SY_B!$CU401-1,"")</f>
        <v/>
      </c>
      <c r="CM401" s="173" t="str">
        <f>IFERROR(Inv_SY_B!CM432/Inv_SY_B!$CU401-1,"")</f>
        <v/>
      </c>
      <c r="CN401" s="173" t="str">
        <f>IFERROR(Inv_SY_B!CN432/Inv_SY_B!$CU401-1,"")</f>
        <v/>
      </c>
      <c r="CO401" s="173" t="str">
        <f>IFERROR(Inv_SY_B!CO432/Inv_SY_B!$CU401-1,"")</f>
        <v/>
      </c>
      <c r="CP401" s="173" t="str">
        <f>IFERROR(Inv_SY_B!CP432/Inv_SY_B!$CU401-1,"")</f>
        <v/>
      </c>
      <c r="CQ401" s="173" t="str">
        <f>IFERROR(Inv_SY_B!CQ432/Inv_SY_B!$CU401-1,"")</f>
        <v/>
      </c>
      <c r="CR401" s="173" t="str">
        <f>IFERROR(Inv_SY_B!CR432/Inv_SY_B!$CU401-1,"")</f>
        <v/>
      </c>
      <c r="CS401" s="173" t="str">
        <f>IFERROR(Inv_SY_B!CS432/Inv_SY_B!$CU401-1,"")</f>
        <v/>
      </c>
      <c r="CT401" s="173" t="str">
        <f>IFERROR(Inv_SY_B!CT432/Inv_SY_B!$CU401-1,"")</f>
        <v/>
      </c>
      <c r="CU401" s="173"/>
      <c r="CV401" s="173"/>
      <c r="CW401" s="173"/>
      <c r="CX401" s="173"/>
    </row>
    <row r="402" spans="2:102">
      <c r="B402" s="164">
        <f t="shared" si="7"/>
        <v>46094</v>
      </c>
      <c r="C402" s="173" t="str">
        <f>IFERROR(Inv_SY_B!C433/Inv_SY_B!$CU402-1,"")</f>
        <v/>
      </c>
      <c r="D402" s="173" t="str">
        <f>IFERROR(Inv_SY_B!D433/Inv_SY_B!$CU402-1,"")</f>
        <v/>
      </c>
      <c r="E402" s="173" t="str">
        <f>IFERROR(Inv_SY_B!E433/Inv_SY_B!$CU402-1,"")</f>
        <v/>
      </c>
      <c r="F402" s="173" t="str">
        <f>IFERROR(Inv_SY_B!F433/Inv_SY_B!$CU402-1,"")</f>
        <v/>
      </c>
      <c r="G402" s="173" t="str">
        <f>IFERROR(Inv_SY_B!G433/Inv_SY_B!$CU402-1,"")</f>
        <v/>
      </c>
      <c r="H402" s="173" t="str">
        <f>IFERROR(Inv_SY_B!H433/Inv_SY_B!$CU402-1,"")</f>
        <v/>
      </c>
      <c r="I402" s="173" t="str">
        <f>IFERROR(Inv_SY_B!I433/Inv_SY_B!$CU402-1,"")</f>
        <v/>
      </c>
      <c r="J402" s="173" t="str">
        <f>IFERROR(Inv_SY_B!J433/Inv_SY_B!$CU402-1,"")</f>
        <v/>
      </c>
      <c r="K402" s="173" t="str">
        <f>IFERROR(Inv_SY_B!K433/Inv_SY_B!$CU402-1,"")</f>
        <v/>
      </c>
      <c r="L402" s="173" t="str">
        <f>IFERROR(Inv_SY_B!L433/Inv_SY_B!$CU402-1,"")</f>
        <v/>
      </c>
      <c r="M402" s="173" t="str">
        <f>IFERROR(Inv_SY_B!M433/Inv_SY_B!$CU402-1,"")</f>
        <v/>
      </c>
      <c r="N402" s="173" t="str">
        <f>IFERROR(Inv_SY_B!N433/Inv_SY_B!$CU402-1,"")</f>
        <v/>
      </c>
      <c r="O402" s="173" t="str">
        <f>IFERROR(Inv_SY_B!O433/Inv_SY_B!$CU402-1,"")</f>
        <v/>
      </c>
      <c r="P402" s="173" t="str">
        <f>IFERROR(Inv_SY_B!P433/Inv_SY_B!$CU402-1,"")</f>
        <v/>
      </c>
      <c r="Q402" s="173" t="str">
        <f>IFERROR(Inv_SY_B!Q433/Inv_SY_B!$CU402-1,"")</f>
        <v/>
      </c>
      <c r="R402" s="173" t="str">
        <f>IFERROR(Inv_SY_B!R433/Inv_SY_B!$CU402-1,"")</f>
        <v/>
      </c>
      <c r="S402" s="173" t="str">
        <f>IFERROR(Inv_SY_B!S433/Inv_SY_B!$CU402-1,"")</f>
        <v/>
      </c>
      <c r="T402" s="173" t="str">
        <f>IFERROR(Inv_SY_B!T433/Inv_SY_B!$CU402-1,"")</f>
        <v/>
      </c>
      <c r="U402" s="173" t="str">
        <f>IFERROR(Inv_SY_B!U433/Inv_SY_B!$CU402-1,"")</f>
        <v/>
      </c>
      <c r="V402" s="173" t="str">
        <f>IFERROR(Inv_SY_B!V433/Inv_SY_B!$CU402-1,"")</f>
        <v/>
      </c>
      <c r="W402" s="173" t="str">
        <f>IFERROR(Inv_SY_B!W433/Inv_SY_B!$CU402-1,"")</f>
        <v/>
      </c>
      <c r="X402" s="173" t="str">
        <f>IFERROR(Inv_SY_B!X433/Inv_SY_B!$CU402-1,"")</f>
        <v/>
      </c>
      <c r="Y402" s="173" t="str">
        <f>IFERROR(Inv_SY_B!Y433/Inv_SY_B!$CU402-1,"")</f>
        <v/>
      </c>
      <c r="Z402" s="173" t="str">
        <f>IFERROR(Inv_SY_B!Z433/Inv_SY_B!$CU402-1,"")</f>
        <v/>
      </c>
      <c r="AA402" s="173" t="str">
        <f>IFERROR(Inv_SY_B!AA433/Inv_SY_B!$CU402-1,"")</f>
        <v/>
      </c>
      <c r="AB402" s="173" t="str">
        <f>IFERROR(Inv_SY_B!AB433/Inv_SY_B!$CU402-1,"")</f>
        <v/>
      </c>
      <c r="AC402" s="173" t="str">
        <f>IFERROR(Inv_SY_B!AC433/Inv_SY_B!$CU402-1,"")</f>
        <v/>
      </c>
      <c r="AD402" s="173" t="str">
        <f>IFERROR(Inv_SY_B!AD433/Inv_SY_B!$CU402-1,"")</f>
        <v/>
      </c>
      <c r="AE402" s="173" t="str">
        <f>IFERROR(Inv_SY_B!AE433/Inv_SY_B!$CU402-1,"")</f>
        <v/>
      </c>
      <c r="AF402" s="173" t="str">
        <f>IFERROR(Inv_SY_B!AF433/Inv_SY_B!$CU402-1,"")</f>
        <v/>
      </c>
      <c r="AG402" s="173" t="str">
        <f>IFERROR(Inv_SY_B!AG433/Inv_SY_B!$CU402-1,"")</f>
        <v/>
      </c>
      <c r="AH402" s="173" t="str">
        <f>IFERROR(Inv_SY_B!AH433/Inv_SY_B!$CU402-1,"")</f>
        <v/>
      </c>
      <c r="AI402" s="173" t="str">
        <f>IFERROR(Inv_SY_B!AI433/Inv_SY_B!$CU402-1,"")</f>
        <v/>
      </c>
      <c r="AJ402" s="173" t="str">
        <f>IFERROR(Inv_SY_B!AJ433/Inv_SY_B!$CU402-1,"")</f>
        <v/>
      </c>
      <c r="AK402" s="173" t="str">
        <f>IFERROR(Inv_SY_B!AK433/Inv_SY_B!$CU402-1,"")</f>
        <v/>
      </c>
      <c r="AL402" s="173" t="str">
        <f>IFERROR(Inv_SY_B!AL433/Inv_SY_B!$CU402-1,"")</f>
        <v/>
      </c>
      <c r="AM402" s="173" t="str">
        <f>IFERROR(Inv_SY_B!AM433/Inv_SY_B!$CU402-1,"")</f>
        <v/>
      </c>
      <c r="AN402" s="173" t="str">
        <f>IFERROR(Inv_SY_B!AN433/Inv_SY_B!$CU402-1,"")</f>
        <v/>
      </c>
      <c r="AO402" s="173" t="str">
        <f>IFERROR(Inv_SY_B!AO433/Inv_SY_B!$CU402-1,"")</f>
        <v/>
      </c>
      <c r="AP402" s="173" t="str">
        <f>IFERROR(Inv_SY_B!AP433/Inv_SY_B!$CU402-1,"")</f>
        <v/>
      </c>
      <c r="AQ402" s="173" t="str">
        <f>IFERROR(Inv_SY_B!AQ433/Inv_SY_B!$CU402-1,"")</f>
        <v/>
      </c>
      <c r="AR402" s="173" t="str">
        <f>IFERROR(Inv_SY_B!AR433/Inv_SY_B!$CU402-1,"")</f>
        <v/>
      </c>
      <c r="AS402" s="173" t="str">
        <f>IFERROR(Inv_SY_B!AS433/Inv_SY_B!$CU402-1,"")</f>
        <v/>
      </c>
      <c r="AT402" s="173" t="str">
        <f>IFERROR(Inv_SY_B!AT433/Inv_SY_B!$CU402-1,"")</f>
        <v/>
      </c>
      <c r="AU402" s="173" t="str">
        <f>IFERROR(Inv_SY_B!AU433/Inv_SY_B!$CU402-1,"")</f>
        <v/>
      </c>
      <c r="AV402" s="173" t="str">
        <f>IFERROR(Inv_SY_B!AV433/Inv_SY_B!$CU402-1,"")</f>
        <v/>
      </c>
      <c r="AW402" s="173" t="str">
        <f>IFERROR(Inv_SY_B!AW433/Inv_SY_B!$CU402-1,"")</f>
        <v/>
      </c>
      <c r="AX402" s="173" t="str">
        <f>IFERROR(Inv_SY_B!AX433/Inv_SY_B!$CU402-1,"")</f>
        <v/>
      </c>
      <c r="AY402" s="173" t="str">
        <f>IFERROR(Inv_SY_B!AY433/Inv_SY_B!$CU402-1,"")</f>
        <v/>
      </c>
      <c r="AZ402" s="173" t="str">
        <f>IFERROR(Inv_SY_B!AZ433/Inv_SY_B!$CU402-1,"")</f>
        <v/>
      </c>
      <c r="BA402" s="173" t="str">
        <f>IFERROR(Inv_SY_B!BA433/Inv_SY_B!$CU402-1,"")</f>
        <v/>
      </c>
      <c r="BB402" s="173" t="str">
        <f>IFERROR(Inv_SY_B!BB433/Inv_SY_B!$CU402-1,"")</f>
        <v/>
      </c>
      <c r="BC402" s="173" t="str">
        <f>IFERROR(Inv_SY_B!BC433/Inv_SY_B!$CU402-1,"")</f>
        <v/>
      </c>
      <c r="BD402" s="173" t="str">
        <f>IFERROR(Inv_SY_B!BD433/Inv_SY_B!$CU402-1,"")</f>
        <v/>
      </c>
      <c r="BE402" s="173" t="str">
        <f>IFERROR(Inv_SY_B!BE433/Inv_SY_B!$CU402-1,"")</f>
        <v/>
      </c>
      <c r="BF402" s="173" t="str">
        <f>IFERROR(Inv_SY_B!BF433/Inv_SY_B!$CU402-1,"")</f>
        <v/>
      </c>
      <c r="BG402" s="173" t="str">
        <f>IFERROR(Inv_SY_B!BG433/Inv_SY_B!$CU402-1,"")</f>
        <v/>
      </c>
      <c r="BH402" s="173" t="str">
        <f>IFERROR(Inv_SY_B!BH433/Inv_SY_B!$CU402-1,"")</f>
        <v/>
      </c>
      <c r="BI402" s="173" t="str">
        <f>IFERROR(Inv_SY_B!BI433/Inv_SY_B!$CU402-1,"")</f>
        <v/>
      </c>
      <c r="BJ402" s="173" t="str">
        <f>IFERROR(Inv_SY_B!BJ433/Inv_SY_B!$CU402-1,"")</f>
        <v/>
      </c>
      <c r="BK402" s="173" t="str">
        <f>IFERROR(Inv_SY_B!BK433/Inv_SY_B!$CU402-1,"")</f>
        <v/>
      </c>
      <c r="BL402" s="173" t="str">
        <f>IFERROR(Inv_SY_B!BL433/Inv_SY_B!$CU402-1,"")</f>
        <v/>
      </c>
      <c r="BM402" s="173" t="str">
        <f>IFERROR(Inv_SY_B!BM433/Inv_SY_B!$CU402-1,"")</f>
        <v/>
      </c>
      <c r="BN402" s="173" t="str">
        <f>IFERROR(Inv_SY_B!BN433/Inv_SY_B!$CU402-1,"")</f>
        <v/>
      </c>
      <c r="BO402" s="173" t="str">
        <f>IFERROR(Inv_SY_B!BO433/Inv_SY_B!$CU402-1,"")</f>
        <v/>
      </c>
      <c r="BP402" s="173" t="str">
        <f>IFERROR(Inv_SY_B!BP433/Inv_SY_B!$CU402-1,"")</f>
        <v/>
      </c>
      <c r="BQ402" s="173" t="str">
        <f>IFERROR(Inv_SY_B!BQ433/Inv_SY_B!$CU402-1,"")</f>
        <v/>
      </c>
      <c r="BR402" s="173" t="str">
        <f>IFERROR(Inv_SY_B!BR433/Inv_SY_B!$CU402-1,"")</f>
        <v/>
      </c>
      <c r="BS402" s="173" t="str">
        <f>IFERROR(Inv_SY_B!BS433/Inv_SY_B!$CU402-1,"")</f>
        <v/>
      </c>
      <c r="BT402" s="173" t="str">
        <f>IFERROR(Inv_SY_B!BT433/Inv_SY_B!$CU402-1,"")</f>
        <v/>
      </c>
      <c r="BU402" s="173" t="str">
        <f>IFERROR(Inv_SY_B!BU433/Inv_SY_B!$CU402-1,"")</f>
        <v/>
      </c>
      <c r="BV402" s="173" t="str">
        <f>IFERROR(Inv_SY_B!BV433/Inv_SY_B!$CU402-1,"")</f>
        <v/>
      </c>
      <c r="BW402" s="173" t="str">
        <f>IFERROR(Inv_SY_B!BW433/Inv_SY_B!$CU402-1,"")</f>
        <v/>
      </c>
      <c r="BX402" s="173" t="str">
        <f>IFERROR(Inv_SY_B!BX433/Inv_SY_B!$CU402-1,"")</f>
        <v/>
      </c>
      <c r="BY402" s="173" t="str">
        <f>IFERROR(Inv_SY_B!BY433/Inv_SY_B!$CU402-1,"")</f>
        <v/>
      </c>
      <c r="BZ402" s="173" t="str">
        <f>IFERROR(Inv_SY_B!BZ433/Inv_SY_B!$CU402-1,"")</f>
        <v/>
      </c>
      <c r="CA402" s="173" t="str">
        <f>IFERROR(Inv_SY_B!CA433/Inv_SY_B!$CU402-1,"")</f>
        <v/>
      </c>
      <c r="CB402" s="173" t="str">
        <f>IFERROR(Inv_SY_B!CB433/Inv_SY_B!$CU402-1,"")</f>
        <v/>
      </c>
      <c r="CC402" s="173" t="str">
        <f>IFERROR(Inv_SY_B!CC433/Inv_SY_B!$CU402-1,"")</f>
        <v/>
      </c>
      <c r="CD402" s="173" t="str">
        <f>IFERROR(Inv_SY_B!CD433/Inv_SY_B!$CU402-1,"")</f>
        <v/>
      </c>
      <c r="CE402" s="173" t="str">
        <f>IFERROR(Inv_SY_B!CE433/Inv_SY_B!$CU402-1,"")</f>
        <v/>
      </c>
      <c r="CF402" s="173" t="str">
        <f>IFERROR(Inv_SY_B!CF433/Inv_SY_B!$CU402-1,"")</f>
        <v/>
      </c>
      <c r="CG402" s="173" t="str">
        <f>IFERROR(Inv_SY_B!CG433/Inv_SY_B!$CU402-1,"")</f>
        <v/>
      </c>
      <c r="CH402" s="173" t="str">
        <f>IFERROR(Inv_SY_B!CH433/Inv_SY_B!$CU402-1,"")</f>
        <v/>
      </c>
      <c r="CI402" s="173" t="str">
        <f>IFERROR(Inv_SY_B!CI433/Inv_SY_B!$CU402-1,"")</f>
        <v/>
      </c>
      <c r="CJ402" s="173" t="str">
        <f>IFERROR(Inv_SY_B!CJ433/Inv_SY_B!$CU402-1,"")</f>
        <v/>
      </c>
      <c r="CK402" s="173" t="str">
        <f>IFERROR(Inv_SY_B!CK433/Inv_SY_B!$CU402-1,"")</f>
        <v/>
      </c>
      <c r="CL402" s="173" t="str">
        <f>IFERROR(Inv_SY_B!CL433/Inv_SY_B!$CU402-1,"")</f>
        <v/>
      </c>
      <c r="CM402" s="173" t="str">
        <f>IFERROR(Inv_SY_B!CM433/Inv_SY_B!$CU402-1,"")</f>
        <v/>
      </c>
      <c r="CN402" s="173" t="str">
        <f>IFERROR(Inv_SY_B!CN433/Inv_SY_B!$CU402-1,"")</f>
        <v/>
      </c>
      <c r="CO402" s="173" t="str">
        <f>IFERROR(Inv_SY_B!CO433/Inv_SY_B!$CU402-1,"")</f>
        <v/>
      </c>
      <c r="CP402" s="173" t="str">
        <f>IFERROR(Inv_SY_B!CP433/Inv_SY_B!$CU402-1,"")</f>
        <v/>
      </c>
      <c r="CQ402" s="173" t="str">
        <f>IFERROR(Inv_SY_B!CQ433/Inv_SY_B!$CU402-1,"")</f>
        <v/>
      </c>
      <c r="CR402" s="173" t="str">
        <f>IFERROR(Inv_SY_B!CR433/Inv_SY_B!$CU402-1,"")</f>
        <v/>
      </c>
      <c r="CS402" s="173" t="str">
        <f>IFERROR(Inv_SY_B!CS433/Inv_SY_B!$CU402-1,"")</f>
        <v/>
      </c>
      <c r="CT402" s="173" t="str">
        <f>IFERROR(Inv_SY_B!CT433/Inv_SY_B!$CU402-1,"")</f>
        <v/>
      </c>
      <c r="CU402" s="173"/>
      <c r="CV402" s="173"/>
      <c r="CW402" s="173"/>
      <c r="CX402" s="173"/>
    </row>
    <row r="403" spans="2:102">
      <c r="B403" s="164">
        <f t="shared" si="7"/>
        <v>46095</v>
      </c>
      <c r="C403" s="173" t="str">
        <f>IFERROR(Inv_SY_B!C434/Inv_SY_B!$CU403-1,"")</f>
        <v/>
      </c>
      <c r="D403" s="173" t="str">
        <f>IFERROR(Inv_SY_B!D434/Inv_SY_B!$CU403-1,"")</f>
        <v/>
      </c>
      <c r="E403" s="173" t="str">
        <f>IFERROR(Inv_SY_B!E434/Inv_SY_B!$CU403-1,"")</f>
        <v/>
      </c>
      <c r="F403" s="173" t="str">
        <f>IFERROR(Inv_SY_B!F434/Inv_SY_B!$CU403-1,"")</f>
        <v/>
      </c>
      <c r="G403" s="173" t="str">
        <f>IFERROR(Inv_SY_B!G434/Inv_SY_B!$CU403-1,"")</f>
        <v/>
      </c>
      <c r="H403" s="173" t="str">
        <f>IFERROR(Inv_SY_B!H434/Inv_SY_B!$CU403-1,"")</f>
        <v/>
      </c>
      <c r="I403" s="173" t="str">
        <f>IFERROR(Inv_SY_B!I434/Inv_SY_B!$CU403-1,"")</f>
        <v/>
      </c>
      <c r="J403" s="173" t="str">
        <f>IFERROR(Inv_SY_B!J434/Inv_SY_B!$CU403-1,"")</f>
        <v/>
      </c>
      <c r="K403" s="173" t="str">
        <f>IFERROR(Inv_SY_B!K434/Inv_SY_B!$CU403-1,"")</f>
        <v/>
      </c>
      <c r="L403" s="173" t="str">
        <f>IFERROR(Inv_SY_B!L434/Inv_SY_B!$CU403-1,"")</f>
        <v/>
      </c>
      <c r="M403" s="173" t="str">
        <f>IFERROR(Inv_SY_B!M434/Inv_SY_B!$CU403-1,"")</f>
        <v/>
      </c>
      <c r="N403" s="173" t="str">
        <f>IFERROR(Inv_SY_B!N434/Inv_SY_B!$CU403-1,"")</f>
        <v/>
      </c>
      <c r="O403" s="173" t="str">
        <f>IFERROR(Inv_SY_B!O434/Inv_SY_B!$CU403-1,"")</f>
        <v/>
      </c>
      <c r="P403" s="173" t="str">
        <f>IFERROR(Inv_SY_B!P434/Inv_SY_B!$CU403-1,"")</f>
        <v/>
      </c>
      <c r="Q403" s="173" t="str">
        <f>IFERROR(Inv_SY_B!Q434/Inv_SY_B!$CU403-1,"")</f>
        <v/>
      </c>
      <c r="R403" s="173" t="str">
        <f>IFERROR(Inv_SY_B!R434/Inv_SY_B!$CU403-1,"")</f>
        <v/>
      </c>
      <c r="S403" s="173" t="str">
        <f>IFERROR(Inv_SY_B!S434/Inv_SY_B!$CU403-1,"")</f>
        <v/>
      </c>
      <c r="T403" s="173" t="str">
        <f>IFERROR(Inv_SY_B!T434/Inv_SY_B!$CU403-1,"")</f>
        <v/>
      </c>
      <c r="U403" s="173" t="str">
        <f>IFERROR(Inv_SY_B!U434/Inv_SY_B!$CU403-1,"")</f>
        <v/>
      </c>
      <c r="V403" s="173" t="str">
        <f>IFERROR(Inv_SY_B!V434/Inv_SY_B!$CU403-1,"")</f>
        <v/>
      </c>
      <c r="W403" s="173" t="str">
        <f>IFERROR(Inv_SY_B!W434/Inv_SY_B!$CU403-1,"")</f>
        <v/>
      </c>
      <c r="X403" s="173" t="str">
        <f>IFERROR(Inv_SY_B!X434/Inv_SY_B!$CU403-1,"")</f>
        <v/>
      </c>
      <c r="Y403" s="173" t="str">
        <f>IFERROR(Inv_SY_B!Y434/Inv_SY_B!$CU403-1,"")</f>
        <v/>
      </c>
      <c r="Z403" s="173" t="str">
        <f>IFERROR(Inv_SY_B!Z434/Inv_SY_B!$CU403-1,"")</f>
        <v/>
      </c>
      <c r="AA403" s="173" t="str">
        <f>IFERROR(Inv_SY_B!AA434/Inv_SY_B!$CU403-1,"")</f>
        <v/>
      </c>
      <c r="AB403" s="173" t="str">
        <f>IFERROR(Inv_SY_B!AB434/Inv_SY_B!$CU403-1,"")</f>
        <v/>
      </c>
      <c r="AC403" s="173" t="str">
        <f>IFERROR(Inv_SY_B!AC434/Inv_SY_B!$CU403-1,"")</f>
        <v/>
      </c>
      <c r="AD403" s="173" t="str">
        <f>IFERROR(Inv_SY_B!AD434/Inv_SY_B!$CU403-1,"")</f>
        <v/>
      </c>
      <c r="AE403" s="173" t="str">
        <f>IFERROR(Inv_SY_B!AE434/Inv_SY_B!$CU403-1,"")</f>
        <v/>
      </c>
      <c r="AF403" s="173" t="str">
        <f>IFERROR(Inv_SY_B!AF434/Inv_SY_B!$CU403-1,"")</f>
        <v/>
      </c>
      <c r="AG403" s="173" t="str">
        <f>IFERROR(Inv_SY_B!AG434/Inv_SY_B!$CU403-1,"")</f>
        <v/>
      </c>
      <c r="AH403" s="173" t="str">
        <f>IFERROR(Inv_SY_B!AH434/Inv_SY_B!$CU403-1,"")</f>
        <v/>
      </c>
      <c r="AI403" s="173" t="str">
        <f>IFERROR(Inv_SY_B!AI434/Inv_SY_B!$CU403-1,"")</f>
        <v/>
      </c>
      <c r="AJ403" s="173" t="str">
        <f>IFERROR(Inv_SY_B!AJ434/Inv_SY_B!$CU403-1,"")</f>
        <v/>
      </c>
      <c r="AK403" s="173" t="str">
        <f>IFERROR(Inv_SY_B!AK434/Inv_SY_B!$CU403-1,"")</f>
        <v/>
      </c>
      <c r="AL403" s="173" t="str">
        <f>IFERROR(Inv_SY_B!AL434/Inv_SY_B!$CU403-1,"")</f>
        <v/>
      </c>
      <c r="AM403" s="173" t="str">
        <f>IFERROR(Inv_SY_B!AM434/Inv_SY_B!$CU403-1,"")</f>
        <v/>
      </c>
      <c r="AN403" s="173" t="str">
        <f>IFERROR(Inv_SY_B!AN434/Inv_SY_B!$CU403-1,"")</f>
        <v/>
      </c>
      <c r="AO403" s="173" t="str">
        <f>IFERROR(Inv_SY_B!AO434/Inv_SY_B!$CU403-1,"")</f>
        <v/>
      </c>
      <c r="AP403" s="173" t="str">
        <f>IFERROR(Inv_SY_B!AP434/Inv_SY_B!$CU403-1,"")</f>
        <v/>
      </c>
      <c r="AQ403" s="173" t="str">
        <f>IFERROR(Inv_SY_B!AQ434/Inv_SY_B!$CU403-1,"")</f>
        <v/>
      </c>
      <c r="AR403" s="173" t="str">
        <f>IFERROR(Inv_SY_B!AR434/Inv_SY_B!$CU403-1,"")</f>
        <v/>
      </c>
      <c r="AS403" s="173" t="str">
        <f>IFERROR(Inv_SY_B!AS434/Inv_SY_B!$CU403-1,"")</f>
        <v/>
      </c>
      <c r="AT403" s="173" t="str">
        <f>IFERROR(Inv_SY_B!AT434/Inv_SY_B!$CU403-1,"")</f>
        <v/>
      </c>
      <c r="AU403" s="173" t="str">
        <f>IFERROR(Inv_SY_B!AU434/Inv_SY_B!$CU403-1,"")</f>
        <v/>
      </c>
      <c r="AV403" s="173" t="str">
        <f>IFERROR(Inv_SY_B!AV434/Inv_SY_B!$CU403-1,"")</f>
        <v/>
      </c>
      <c r="AW403" s="173" t="str">
        <f>IFERROR(Inv_SY_B!AW434/Inv_SY_B!$CU403-1,"")</f>
        <v/>
      </c>
      <c r="AX403" s="173" t="str">
        <f>IFERROR(Inv_SY_B!AX434/Inv_SY_B!$CU403-1,"")</f>
        <v/>
      </c>
      <c r="AY403" s="173" t="str">
        <f>IFERROR(Inv_SY_B!AY434/Inv_SY_B!$CU403-1,"")</f>
        <v/>
      </c>
      <c r="AZ403" s="173" t="str">
        <f>IFERROR(Inv_SY_B!AZ434/Inv_SY_B!$CU403-1,"")</f>
        <v/>
      </c>
      <c r="BA403" s="173" t="str">
        <f>IFERROR(Inv_SY_B!BA434/Inv_SY_B!$CU403-1,"")</f>
        <v/>
      </c>
      <c r="BB403" s="173" t="str">
        <f>IFERROR(Inv_SY_B!BB434/Inv_SY_B!$CU403-1,"")</f>
        <v/>
      </c>
      <c r="BC403" s="173" t="str">
        <f>IFERROR(Inv_SY_B!BC434/Inv_SY_B!$CU403-1,"")</f>
        <v/>
      </c>
      <c r="BD403" s="173" t="str">
        <f>IFERROR(Inv_SY_B!BD434/Inv_SY_B!$CU403-1,"")</f>
        <v/>
      </c>
      <c r="BE403" s="173" t="str">
        <f>IFERROR(Inv_SY_B!BE434/Inv_SY_B!$CU403-1,"")</f>
        <v/>
      </c>
      <c r="BF403" s="173" t="str">
        <f>IFERROR(Inv_SY_B!BF434/Inv_SY_B!$CU403-1,"")</f>
        <v/>
      </c>
      <c r="BG403" s="173" t="str">
        <f>IFERROR(Inv_SY_B!BG434/Inv_SY_B!$CU403-1,"")</f>
        <v/>
      </c>
      <c r="BH403" s="173" t="str">
        <f>IFERROR(Inv_SY_B!BH434/Inv_SY_B!$CU403-1,"")</f>
        <v/>
      </c>
      <c r="BI403" s="173" t="str">
        <f>IFERROR(Inv_SY_B!BI434/Inv_SY_B!$CU403-1,"")</f>
        <v/>
      </c>
      <c r="BJ403" s="173" t="str">
        <f>IFERROR(Inv_SY_B!BJ434/Inv_SY_B!$CU403-1,"")</f>
        <v/>
      </c>
      <c r="BK403" s="173" t="str">
        <f>IFERROR(Inv_SY_B!BK434/Inv_SY_B!$CU403-1,"")</f>
        <v/>
      </c>
      <c r="BL403" s="173" t="str">
        <f>IFERROR(Inv_SY_B!BL434/Inv_SY_B!$CU403-1,"")</f>
        <v/>
      </c>
      <c r="BM403" s="173" t="str">
        <f>IFERROR(Inv_SY_B!BM434/Inv_SY_B!$CU403-1,"")</f>
        <v/>
      </c>
      <c r="BN403" s="173" t="str">
        <f>IFERROR(Inv_SY_B!BN434/Inv_SY_B!$CU403-1,"")</f>
        <v/>
      </c>
      <c r="BO403" s="173" t="str">
        <f>IFERROR(Inv_SY_B!BO434/Inv_SY_B!$CU403-1,"")</f>
        <v/>
      </c>
      <c r="BP403" s="173" t="str">
        <f>IFERROR(Inv_SY_B!BP434/Inv_SY_B!$CU403-1,"")</f>
        <v/>
      </c>
      <c r="BQ403" s="173" t="str">
        <f>IFERROR(Inv_SY_B!BQ434/Inv_SY_B!$CU403-1,"")</f>
        <v/>
      </c>
      <c r="BR403" s="173" t="str">
        <f>IFERROR(Inv_SY_B!BR434/Inv_SY_B!$CU403-1,"")</f>
        <v/>
      </c>
      <c r="BS403" s="173" t="str">
        <f>IFERROR(Inv_SY_B!BS434/Inv_SY_B!$CU403-1,"")</f>
        <v/>
      </c>
      <c r="BT403" s="173" t="str">
        <f>IFERROR(Inv_SY_B!BT434/Inv_SY_B!$CU403-1,"")</f>
        <v/>
      </c>
      <c r="BU403" s="173" t="str">
        <f>IFERROR(Inv_SY_B!BU434/Inv_SY_B!$CU403-1,"")</f>
        <v/>
      </c>
      <c r="BV403" s="173" t="str">
        <f>IFERROR(Inv_SY_B!BV434/Inv_SY_B!$CU403-1,"")</f>
        <v/>
      </c>
      <c r="BW403" s="173" t="str">
        <f>IFERROR(Inv_SY_B!BW434/Inv_SY_B!$CU403-1,"")</f>
        <v/>
      </c>
      <c r="BX403" s="173" t="str">
        <f>IFERROR(Inv_SY_B!BX434/Inv_SY_B!$CU403-1,"")</f>
        <v/>
      </c>
      <c r="BY403" s="173" t="str">
        <f>IFERROR(Inv_SY_B!BY434/Inv_SY_B!$CU403-1,"")</f>
        <v/>
      </c>
      <c r="BZ403" s="173" t="str">
        <f>IFERROR(Inv_SY_B!BZ434/Inv_SY_B!$CU403-1,"")</f>
        <v/>
      </c>
      <c r="CA403" s="173" t="str">
        <f>IFERROR(Inv_SY_B!CA434/Inv_SY_B!$CU403-1,"")</f>
        <v/>
      </c>
      <c r="CB403" s="173" t="str">
        <f>IFERROR(Inv_SY_B!CB434/Inv_SY_B!$CU403-1,"")</f>
        <v/>
      </c>
      <c r="CC403" s="173" t="str">
        <f>IFERROR(Inv_SY_B!CC434/Inv_SY_B!$CU403-1,"")</f>
        <v/>
      </c>
      <c r="CD403" s="173" t="str">
        <f>IFERROR(Inv_SY_B!CD434/Inv_SY_B!$CU403-1,"")</f>
        <v/>
      </c>
      <c r="CE403" s="173" t="str">
        <f>IFERROR(Inv_SY_B!CE434/Inv_SY_B!$CU403-1,"")</f>
        <v/>
      </c>
      <c r="CF403" s="173" t="str">
        <f>IFERROR(Inv_SY_B!CF434/Inv_SY_B!$CU403-1,"")</f>
        <v/>
      </c>
      <c r="CG403" s="173" t="str">
        <f>IFERROR(Inv_SY_B!CG434/Inv_SY_B!$CU403-1,"")</f>
        <v/>
      </c>
      <c r="CH403" s="173" t="str">
        <f>IFERROR(Inv_SY_B!CH434/Inv_SY_B!$CU403-1,"")</f>
        <v/>
      </c>
      <c r="CI403" s="173" t="str">
        <f>IFERROR(Inv_SY_B!CI434/Inv_SY_B!$CU403-1,"")</f>
        <v/>
      </c>
      <c r="CJ403" s="173" t="str">
        <f>IFERROR(Inv_SY_B!CJ434/Inv_SY_B!$CU403-1,"")</f>
        <v/>
      </c>
      <c r="CK403" s="173" t="str">
        <f>IFERROR(Inv_SY_B!CK434/Inv_SY_B!$CU403-1,"")</f>
        <v/>
      </c>
      <c r="CL403" s="173" t="str">
        <f>IFERROR(Inv_SY_B!CL434/Inv_SY_B!$CU403-1,"")</f>
        <v/>
      </c>
      <c r="CM403" s="173" t="str">
        <f>IFERROR(Inv_SY_B!CM434/Inv_SY_B!$CU403-1,"")</f>
        <v/>
      </c>
      <c r="CN403" s="173" t="str">
        <f>IFERROR(Inv_SY_B!CN434/Inv_SY_B!$CU403-1,"")</f>
        <v/>
      </c>
      <c r="CO403" s="173" t="str">
        <f>IFERROR(Inv_SY_B!CO434/Inv_SY_B!$CU403-1,"")</f>
        <v/>
      </c>
      <c r="CP403" s="173" t="str">
        <f>IFERROR(Inv_SY_B!CP434/Inv_SY_B!$CU403-1,"")</f>
        <v/>
      </c>
      <c r="CQ403" s="173" t="str">
        <f>IFERROR(Inv_SY_B!CQ434/Inv_SY_B!$CU403-1,"")</f>
        <v/>
      </c>
      <c r="CR403" s="173" t="str">
        <f>IFERROR(Inv_SY_B!CR434/Inv_SY_B!$CU403-1,"")</f>
        <v/>
      </c>
      <c r="CS403" s="173" t="str">
        <f>IFERROR(Inv_SY_B!CS434/Inv_SY_B!$CU403-1,"")</f>
        <v/>
      </c>
      <c r="CT403" s="173" t="str">
        <f>IFERROR(Inv_SY_B!CT434/Inv_SY_B!$CU403-1,"")</f>
        <v/>
      </c>
      <c r="CU403" s="173"/>
      <c r="CV403" s="173"/>
      <c r="CW403" s="173"/>
      <c r="CX403" s="173"/>
    </row>
    <row r="404" spans="2:102">
      <c r="B404" s="164">
        <f t="shared" si="7"/>
        <v>46096</v>
      </c>
      <c r="C404" s="173" t="str">
        <f>IFERROR(Inv_SY_B!C435/Inv_SY_B!$CU404-1,"")</f>
        <v/>
      </c>
      <c r="D404" s="173" t="str">
        <f>IFERROR(Inv_SY_B!D435/Inv_SY_B!$CU404-1,"")</f>
        <v/>
      </c>
      <c r="E404" s="173" t="str">
        <f>IFERROR(Inv_SY_B!E435/Inv_SY_B!$CU404-1,"")</f>
        <v/>
      </c>
      <c r="F404" s="173" t="str">
        <f>IFERROR(Inv_SY_B!F435/Inv_SY_B!$CU404-1,"")</f>
        <v/>
      </c>
      <c r="G404" s="173" t="str">
        <f>IFERROR(Inv_SY_B!G435/Inv_SY_B!$CU404-1,"")</f>
        <v/>
      </c>
      <c r="H404" s="173" t="str">
        <f>IFERROR(Inv_SY_B!H435/Inv_SY_B!$CU404-1,"")</f>
        <v/>
      </c>
      <c r="I404" s="173" t="str">
        <f>IFERROR(Inv_SY_B!I435/Inv_SY_B!$CU404-1,"")</f>
        <v/>
      </c>
      <c r="J404" s="173" t="str">
        <f>IFERROR(Inv_SY_B!J435/Inv_SY_B!$CU404-1,"")</f>
        <v/>
      </c>
      <c r="K404" s="173" t="str">
        <f>IFERROR(Inv_SY_B!K435/Inv_SY_B!$CU404-1,"")</f>
        <v/>
      </c>
      <c r="L404" s="173" t="str">
        <f>IFERROR(Inv_SY_B!L435/Inv_SY_B!$CU404-1,"")</f>
        <v/>
      </c>
      <c r="M404" s="173" t="str">
        <f>IFERROR(Inv_SY_B!M435/Inv_SY_B!$CU404-1,"")</f>
        <v/>
      </c>
      <c r="N404" s="173" t="str">
        <f>IFERROR(Inv_SY_B!N435/Inv_SY_B!$CU404-1,"")</f>
        <v/>
      </c>
      <c r="O404" s="173" t="str">
        <f>IFERROR(Inv_SY_B!O435/Inv_SY_B!$CU404-1,"")</f>
        <v/>
      </c>
      <c r="P404" s="173" t="str">
        <f>IFERROR(Inv_SY_B!P435/Inv_SY_B!$CU404-1,"")</f>
        <v/>
      </c>
      <c r="Q404" s="173" t="str">
        <f>IFERROR(Inv_SY_B!Q435/Inv_SY_B!$CU404-1,"")</f>
        <v/>
      </c>
      <c r="R404" s="173" t="str">
        <f>IFERROR(Inv_SY_B!R435/Inv_SY_B!$CU404-1,"")</f>
        <v/>
      </c>
      <c r="S404" s="173" t="str">
        <f>IFERROR(Inv_SY_B!S435/Inv_SY_B!$CU404-1,"")</f>
        <v/>
      </c>
      <c r="T404" s="173" t="str">
        <f>IFERROR(Inv_SY_B!T435/Inv_SY_B!$CU404-1,"")</f>
        <v/>
      </c>
      <c r="U404" s="173" t="str">
        <f>IFERROR(Inv_SY_B!U435/Inv_SY_B!$CU404-1,"")</f>
        <v/>
      </c>
      <c r="V404" s="173" t="str">
        <f>IFERROR(Inv_SY_B!V435/Inv_SY_B!$CU404-1,"")</f>
        <v/>
      </c>
      <c r="W404" s="173" t="str">
        <f>IFERROR(Inv_SY_B!W435/Inv_SY_B!$CU404-1,"")</f>
        <v/>
      </c>
      <c r="X404" s="173" t="str">
        <f>IFERROR(Inv_SY_B!X435/Inv_SY_B!$CU404-1,"")</f>
        <v/>
      </c>
      <c r="Y404" s="173" t="str">
        <f>IFERROR(Inv_SY_B!Y435/Inv_SY_B!$CU404-1,"")</f>
        <v/>
      </c>
      <c r="Z404" s="173" t="str">
        <f>IFERROR(Inv_SY_B!Z435/Inv_SY_B!$CU404-1,"")</f>
        <v/>
      </c>
      <c r="AA404" s="173" t="str">
        <f>IFERROR(Inv_SY_B!AA435/Inv_SY_B!$CU404-1,"")</f>
        <v/>
      </c>
      <c r="AB404" s="173" t="str">
        <f>IFERROR(Inv_SY_B!AB435/Inv_SY_B!$CU404-1,"")</f>
        <v/>
      </c>
      <c r="AC404" s="173" t="str">
        <f>IFERROR(Inv_SY_B!AC435/Inv_SY_B!$CU404-1,"")</f>
        <v/>
      </c>
      <c r="AD404" s="173" t="str">
        <f>IFERROR(Inv_SY_B!AD435/Inv_SY_B!$CU404-1,"")</f>
        <v/>
      </c>
      <c r="AE404" s="173" t="str">
        <f>IFERROR(Inv_SY_B!AE435/Inv_SY_B!$CU404-1,"")</f>
        <v/>
      </c>
      <c r="AF404" s="173" t="str">
        <f>IFERROR(Inv_SY_B!AF435/Inv_SY_B!$CU404-1,"")</f>
        <v/>
      </c>
      <c r="AG404" s="173" t="str">
        <f>IFERROR(Inv_SY_B!AG435/Inv_SY_B!$CU404-1,"")</f>
        <v/>
      </c>
      <c r="AH404" s="173" t="str">
        <f>IFERROR(Inv_SY_B!AH435/Inv_SY_B!$CU404-1,"")</f>
        <v/>
      </c>
      <c r="AI404" s="173" t="str">
        <f>IFERROR(Inv_SY_B!AI435/Inv_SY_B!$CU404-1,"")</f>
        <v/>
      </c>
      <c r="AJ404" s="173" t="str">
        <f>IFERROR(Inv_SY_B!AJ435/Inv_SY_B!$CU404-1,"")</f>
        <v/>
      </c>
      <c r="AK404" s="173" t="str">
        <f>IFERROR(Inv_SY_B!AK435/Inv_SY_B!$CU404-1,"")</f>
        <v/>
      </c>
      <c r="AL404" s="173" t="str">
        <f>IFERROR(Inv_SY_B!AL435/Inv_SY_B!$CU404-1,"")</f>
        <v/>
      </c>
      <c r="AM404" s="173" t="str">
        <f>IFERROR(Inv_SY_B!AM435/Inv_SY_B!$CU404-1,"")</f>
        <v/>
      </c>
      <c r="AN404" s="173" t="str">
        <f>IFERROR(Inv_SY_B!AN435/Inv_SY_B!$CU404-1,"")</f>
        <v/>
      </c>
      <c r="AO404" s="173" t="str">
        <f>IFERROR(Inv_SY_B!AO435/Inv_SY_B!$CU404-1,"")</f>
        <v/>
      </c>
      <c r="AP404" s="173" t="str">
        <f>IFERROR(Inv_SY_B!AP435/Inv_SY_B!$CU404-1,"")</f>
        <v/>
      </c>
      <c r="AQ404" s="173" t="str">
        <f>IFERROR(Inv_SY_B!AQ435/Inv_SY_B!$CU404-1,"")</f>
        <v/>
      </c>
      <c r="AR404" s="173" t="str">
        <f>IFERROR(Inv_SY_B!AR435/Inv_SY_B!$CU404-1,"")</f>
        <v/>
      </c>
      <c r="AS404" s="173" t="str">
        <f>IFERROR(Inv_SY_B!AS435/Inv_SY_B!$CU404-1,"")</f>
        <v/>
      </c>
      <c r="AT404" s="173" t="str">
        <f>IFERROR(Inv_SY_B!AT435/Inv_SY_B!$CU404-1,"")</f>
        <v/>
      </c>
      <c r="AU404" s="173" t="str">
        <f>IFERROR(Inv_SY_B!AU435/Inv_SY_B!$CU404-1,"")</f>
        <v/>
      </c>
      <c r="AV404" s="173" t="str">
        <f>IFERROR(Inv_SY_B!AV435/Inv_SY_B!$CU404-1,"")</f>
        <v/>
      </c>
      <c r="AW404" s="173" t="str">
        <f>IFERROR(Inv_SY_B!AW435/Inv_SY_B!$CU404-1,"")</f>
        <v/>
      </c>
      <c r="AX404" s="173" t="str">
        <f>IFERROR(Inv_SY_B!AX435/Inv_SY_B!$CU404-1,"")</f>
        <v/>
      </c>
      <c r="AY404" s="173" t="str">
        <f>IFERROR(Inv_SY_B!AY435/Inv_SY_B!$CU404-1,"")</f>
        <v/>
      </c>
      <c r="AZ404" s="173" t="str">
        <f>IFERROR(Inv_SY_B!AZ435/Inv_SY_B!$CU404-1,"")</f>
        <v/>
      </c>
      <c r="BA404" s="173" t="str">
        <f>IFERROR(Inv_SY_B!BA435/Inv_SY_B!$CU404-1,"")</f>
        <v/>
      </c>
      <c r="BB404" s="173" t="str">
        <f>IFERROR(Inv_SY_B!BB435/Inv_SY_B!$CU404-1,"")</f>
        <v/>
      </c>
      <c r="BC404" s="173" t="str">
        <f>IFERROR(Inv_SY_B!BC435/Inv_SY_B!$CU404-1,"")</f>
        <v/>
      </c>
      <c r="BD404" s="173" t="str">
        <f>IFERROR(Inv_SY_B!BD435/Inv_SY_B!$CU404-1,"")</f>
        <v/>
      </c>
      <c r="BE404" s="173" t="str">
        <f>IFERROR(Inv_SY_B!BE435/Inv_SY_B!$CU404-1,"")</f>
        <v/>
      </c>
      <c r="BF404" s="173" t="str">
        <f>IFERROR(Inv_SY_B!BF435/Inv_SY_B!$CU404-1,"")</f>
        <v/>
      </c>
      <c r="BG404" s="173" t="str">
        <f>IFERROR(Inv_SY_B!BG435/Inv_SY_B!$CU404-1,"")</f>
        <v/>
      </c>
      <c r="BH404" s="173" t="str">
        <f>IFERROR(Inv_SY_B!BH435/Inv_SY_B!$CU404-1,"")</f>
        <v/>
      </c>
      <c r="BI404" s="173" t="str">
        <f>IFERROR(Inv_SY_B!BI435/Inv_SY_B!$CU404-1,"")</f>
        <v/>
      </c>
      <c r="BJ404" s="173" t="str">
        <f>IFERROR(Inv_SY_B!BJ435/Inv_SY_B!$CU404-1,"")</f>
        <v/>
      </c>
      <c r="BK404" s="173" t="str">
        <f>IFERROR(Inv_SY_B!BK435/Inv_SY_B!$CU404-1,"")</f>
        <v/>
      </c>
      <c r="BL404" s="173" t="str">
        <f>IFERROR(Inv_SY_B!BL435/Inv_SY_B!$CU404-1,"")</f>
        <v/>
      </c>
      <c r="BM404" s="173" t="str">
        <f>IFERROR(Inv_SY_B!BM435/Inv_SY_B!$CU404-1,"")</f>
        <v/>
      </c>
      <c r="BN404" s="173" t="str">
        <f>IFERROR(Inv_SY_B!BN435/Inv_SY_B!$CU404-1,"")</f>
        <v/>
      </c>
      <c r="BO404" s="173" t="str">
        <f>IFERROR(Inv_SY_B!BO435/Inv_SY_B!$CU404-1,"")</f>
        <v/>
      </c>
      <c r="BP404" s="173" t="str">
        <f>IFERROR(Inv_SY_B!BP435/Inv_SY_B!$CU404-1,"")</f>
        <v/>
      </c>
      <c r="BQ404" s="173" t="str">
        <f>IFERROR(Inv_SY_B!BQ435/Inv_SY_B!$CU404-1,"")</f>
        <v/>
      </c>
      <c r="BR404" s="173" t="str">
        <f>IFERROR(Inv_SY_B!BR435/Inv_SY_B!$CU404-1,"")</f>
        <v/>
      </c>
      <c r="BS404" s="173" t="str">
        <f>IFERROR(Inv_SY_B!BS435/Inv_SY_B!$CU404-1,"")</f>
        <v/>
      </c>
      <c r="BT404" s="173" t="str">
        <f>IFERROR(Inv_SY_B!BT435/Inv_SY_B!$CU404-1,"")</f>
        <v/>
      </c>
      <c r="BU404" s="173" t="str">
        <f>IFERROR(Inv_SY_B!BU435/Inv_SY_B!$CU404-1,"")</f>
        <v/>
      </c>
      <c r="BV404" s="173" t="str">
        <f>IFERROR(Inv_SY_B!BV435/Inv_SY_B!$CU404-1,"")</f>
        <v/>
      </c>
      <c r="BW404" s="173" t="str">
        <f>IFERROR(Inv_SY_B!BW435/Inv_SY_B!$CU404-1,"")</f>
        <v/>
      </c>
      <c r="BX404" s="173" t="str">
        <f>IFERROR(Inv_SY_B!BX435/Inv_SY_B!$CU404-1,"")</f>
        <v/>
      </c>
      <c r="BY404" s="173" t="str">
        <f>IFERROR(Inv_SY_B!BY435/Inv_SY_B!$CU404-1,"")</f>
        <v/>
      </c>
      <c r="BZ404" s="173" t="str">
        <f>IFERROR(Inv_SY_B!BZ435/Inv_SY_B!$CU404-1,"")</f>
        <v/>
      </c>
      <c r="CA404" s="173" t="str">
        <f>IFERROR(Inv_SY_B!CA435/Inv_SY_B!$CU404-1,"")</f>
        <v/>
      </c>
      <c r="CB404" s="173" t="str">
        <f>IFERROR(Inv_SY_B!CB435/Inv_SY_B!$CU404-1,"")</f>
        <v/>
      </c>
      <c r="CC404" s="173" t="str">
        <f>IFERROR(Inv_SY_B!CC435/Inv_SY_B!$CU404-1,"")</f>
        <v/>
      </c>
      <c r="CD404" s="173" t="str">
        <f>IFERROR(Inv_SY_B!CD435/Inv_SY_B!$CU404-1,"")</f>
        <v/>
      </c>
      <c r="CE404" s="173" t="str">
        <f>IFERROR(Inv_SY_B!CE435/Inv_SY_B!$CU404-1,"")</f>
        <v/>
      </c>
      <c r="CF404" s="173" t="str">
        <f>IFERROR(Inv_SY_B!CF435/Inv_SY_B!$CU404-1,"")</f>
        <v/>
      </c>
      <c r="CG404" s="173" t="str">
        <f>IFERROR(Inv_SY_B!CG435/Inv_SY_B!$CU404-1,"")</f>
        <v/>
      </c>
      <c r="CH404" s="173" t="str">
        <f>IFERROR(Inv_SY_B!CH435/Inv_SY_B!$CU404-1,"")</f>
        <v/>
      </c>
      <c r="CI404" s="173" t="str">
        <f>IFERROR(Inv_SY_B!CI435/Inv_SY_B!$CU404-1,"")</f>
        <v/>
      </c>
      <c r="CJ404" s="173" t="str">
        <f>IFERROR(Inv_SY_B!CJ435/Inv_SY_B!$CU404-1,"")</f>
        <v/>
      </c>
      <c r="CK404" s="173" t="str">
        <f>IFERROR(Inv_SY_B!CK435/Inv_SY_B!$CU404-1,"")</f>
        <v/>
      </c>
      <c r="CL404" s="173" t="str">
        <f>IFERROR(Inv_SY_B!CL435/Inv_SY_B!$CU404-1,"")</f>
        <v/>
      </c>
      <c r="CM404" s="173" t="str">
        <f>IFERROR(Inv_SY_B!CM435/Inv_SY_B!$CU404-1,"")</f>
        <v/>
      </c>
      <c r="CN404" s="173" t="str">
        <f>IFERROR(Inv_SY_B!CN435/Inv_SY_B!$CU404-1,"")</f>
        <v/>
      </c>
      <c r="CO404" s="173" t="str">
        <f>IFERROR(Inv_SY_B!CO435/Inv_SY_B!$CU404-1,"")</f>
        <v/>
      </c>
      <c r="CP404" s="173" t="str">
        <f>IFERROR(Inv_SY_B!CP435/Inv_SY_B!$CU404-1,"")</f>
        <v/>
      </c>
      <c r="CQ404" s="173" t="str">
        <f>IFERROR(Inv_SY_B!CQ435/Inv_SY_B!$CU404-1,"")</f>
        <v/>
      </c>
      <c r="CR404" s="173" t="str">
        <f>IFERROR(Inv_SY_B!CR435/Inv_SY_B!$CU404-1,"")</f>
        <v/>
      </c>
      <c r="CS404" s="173" t="str">
        <f>IFERROR(Inv_SY_B!CS435/Inv_SY_B!$CU404-1,"")</f>
        <v/>
      </c>
      <c r="CT404" s="173" t="str">
        <f>IFERROR(Inv_SY_B!CT435/Inv_SY_B!$CU404-1,"")</f>
        <v/>
      </c>
      <c r="CU404" s="173"/>
      <c r="CV404" s="173"/>
      <c r="CW404" s="173"/>
      <c r="CX404" s="173"/>
    </row>
    <row r="405" spans="2:102">
      <c r="B405" s="164">
        <f t="shared" si="7"/>
        <v>46097</v>
      </c>
      <c r="C405" s="173" t="str">
        <f>IFERROR(Inv_SY_B!C436/Inv_SY_B!$CU405-1,"")</f>
        <v/>
      </c>
      <c r="D405" s="173" t="str">
        <f>IFERROR(Inv_SY_B!D436/Inv_SY_B!$CU405-1,"")</f>
        <v/>
      </c>
      <c r="E405" s="173" t="str">
        <f>IFERROR(Inv_SY_B!E436/Inv_SY_B!$CU405-1,"")</f>
        <v/>
      </c>
      <c r="F405" s="173" t="str">
        <f>IFERROR(Inv_SY_B!F436/Inv_SY_B!$CU405-1,"")</f>
        <v/>
      </c>
      <c r="G405" s="173" t="str">
        <f>IFERROR(Inv_SY_B!G436/Inv_SY_B!$CU405-1,"")</f>
        <v/>
      </c>
      <c r="H405" s="173" t="str">
        <f>IFERROR(Inv_SY_B!H436/Inv_SY_B!$CU405-1,"")</f>
        <v/>
      </c>
      <c r="I405" s="173" t="str">
        <f>IFERROR(Inv_SY_B!I436/Inv_SY_B!$CU405-1,"")</f>
        <v/>
      </c>
      <c r="J405" s="173" t="str">
        <f>IFERROR(Inv_SY_B!J436/Inv_SY_B!$CU405-1,"")</f>
        <v/>
      </c>
      <c r="K405" s="173" t="str">
        <f>IFERROR(Inv_SY_B!K436/Inv_SY_B!$CU405-1,"")</f>
        <v/>
      </c>
      <c r="L405" s="173" t="str">
        <f>IFERROR(Inv_SY_B!L436/Inv_SY_B!$CU405-1,"")</f>
        <v/>
      </c>
      <c r="M405" s="173" t="str">
        <f>IFERROR(Inv_SY_B!M436/Inv_SY_B!$CU405-1,"")</f>
        <v/>
      </c>
      <c r="N405" s="173" t="str">
        <f>IFERROR(Inv_SY_B!N436/Inv_SY_B!$CU405-1,"")</f>
        <v/>
      </c>
      <c r="O405" s="173" t="str">
        <f>IFERROR(Inv_SY_B!O436/Inv_SY_B!$CU405-1,"")</f>
        <v/>
      </c>
      <c r="P405" s="173" t="str">
        <f>IFERROR(Inv_SY_B!P436/Inv_SY_B!$CU405-1,"")</f>
        <v/>
      </c>
      <c r="Q405" s="173" t="str">
        <f>IFERROR(Inv_SY_B!Q436/Inv_SY_B!$CU405-1,"")</f>
        <v/>
      </c>
      <c r="R405" s="173" t="str">
        <f>IFERROR(Inv_SY_B!R436/Inv_SY_B!$CU405-1,"")</f>
        <v/>
      </c>
      <c r="S405" s="173" t="str">
        <f>IFERROR(Inv_SY_B!S436/Inv_SY_B!$CU405-1,"")</f>
        <v/>
      </c>
      <c r="T405" s="173" t="str">
        <f>IFERROR(Inv_SY_B!T436/Inv_SY_B!$CU405-1,"")</f>
        <v/>
      </c>
      <c r="U405" s="173" t="str">
        <f>IFERROR(Inv_SY_B!U436/Inv_SY_B!$CU405-1,"")</f>
        <v/>
      </c>
      <c r="V405" s="173" t="str">
        <f>IFERROR(Inv_SY_B!V436/Inv_SY_B!$CU405-1,"")</f>
        <v/>
      </c>
      <c r="W405" s="173" t="str">
        <f>IFERROR(Inv_SY_B!W436/Inv_SY_B!$CU405-1,"")</f>
        <v/>
      </c>
      <c r="X405" s="173" t="str">
        <f>IFERROR(Inv_SY_B!X436/Inv_SY_B!$CU405-1,"")</f>
        <v/>
      </c>
      <c r="Y405" s="173" t="str">
        <f>IFERROR(Inv_SY_B!Y436/Inv_SY_B!$CU405-1,"")</f>
        <v/>
      </c>
      <c r="Z405" s="173" t="str">
        <f>IFERROR(Inv_SY_B!Z436/Inv_SY_B!$CU405-1,"")</f>
        <v/>
      </c>
      <c r="AA405" s="173" t="str">
        <f>IFERROR(Inv_SY_B!AA436/Inv_SY_B!$CU405-1,"")</f>
        <v/>
      </c>
      <c r="AB405" s="173" t="str">
        <f>IFERROR(Inv_SY_B!AB436/Inv_SY_B!$CU405-1,"")</f>
        <v/>
      </c>
      <c r="AC405" s="173" t="str">
        <f>IFERROR(Inv_SY_B!AC436/Inv_SY_B!$CU405-1,"")</f>
        <v/>
      </c>
      <c r="AD405" s="173" t="str">
        <f>IFERROR(Inv_SY_B!AD436/Inv_SY_B!$CU405-1,"")</f>
        <v/>
      </c>
      <c r="AE405" s="173" t="str">
        <f>IFERROR(Inv_SY_B!AE436/Inv_SY_B!$CU405-1,"")</f>
        <v/>
      </c>
      <c r="AF405" s="173" t="str">
        <f>IFERROR(Inv_SY_B!AF436/Inv_SY_B!$CU405-1,"")</f>
        <v/>
      </c>
      <c r="AG405" s="173" t="str">
        <f>IFERROR(Inv_SY_B!AG436/Inv_SY_B!$CU405-1,"")</f>
        <v/>
      </c>
      <c r="AH405" s="173" t="str">
        <f>IFERROR(Inv_SY_B!AH436/Inv_SY_B!$CU405-1,"")</f>
        <v/>
      </c>
      <c r="AI405" s="173" t="str">
        <f>IFERROR(Inv_SY_B!AI436/Inv_SY_B!$CU405-1,"")</f>
        <v/>
      </c>
      <c r="AJ405" s="173" t="str">
        <f>IFERROR(Inv_SY_B!AJ436/Inv_SY_B!$CU405-1,"")</f>
        <v/>
      </c>
      <c r="AK405" s="173" t="str">
        <f>IFERROR(Inv_SY_B!AK436/Inv_SY_B!$CU405-1,"")</f>
        <v/>
      </c>
      <c r="AL405" s="173" t="str">
        <f>IFERROR(Inv_SY_B!AL436/Inv_SY_B!$CU405-1,"")</f>
        <v/>
      </c>
      <c r="AM405" s="173" t="str">
        <f>IFERROR(Inv_SY_B!AM436/Inv_SY_B!$CU405-1,"")</f>
        <v/>
      </c>
      <c r="AN405" s="173" t="str">
        <f>IFERROR(Inv_SY_B!AN436/Inv_SY_B!$CU405-1,"")</f>
        <v/>
      </c>
      <c r="AO405" s="173" t="str">
        <f>IFERROR(Inv_SY_B!AO436/Inv_SY_B!$CU405-1,"")</f>
        <v/>
      </c>
      <c r="AP405" s="173" t="str">
        <f>IFERROR(Inv_SY_B!AP436/Inv_SY_B!$CU405-1,"")</f>
        <v/>
      </c>
      <c r="AQ405" s="173" t="str">
        <f>IFERROR(Inv_SY_B!AQ436/Inv_SY_B!$CU405-1,"")</f>
        <v/>
      </c>
      <c r="AR405" s="173" t="str">
        <f>IFERROR(Inv_SY_B!AR436/Inv_SY_B!$CU405-1,"")</f>
        <v/>
      </c>
      <c r="AS405" s="173" t="str">
        <f>IFERROR(Inv_SY_B!AS436/Inv_SY_B!$CU405-1,"")</f>
        <v/>
      </c>
      <c r="AT405" s="173" t="str">
        <f>IFERROR(Inv_SY_B!AT436/Inv_SY_B!$CU405-1,"")</f>
        <v/>
      </c>
      <c r="AU405" s="173" t="str">
        <f>IFERROR(Inv_SY_B!AU436/Inv_SY_B!$CU405-1,"")</f>
        <v/>
      </c>
      <c r="AV405" s="173" t="str">
        <f>IFERROR(Inv_SY_B!AV436/Inv_SY_B!$CU405-1,"")</f>
        <v/>
      </c>
      <c r="AW405" s="173" t="str">
        <f>IFERROR(Inv_SY_B!AW436/Inv_SY_B!$CU405-1,"")</f>
        <v/>
      </c>
      <c r="AX405" s="173" t="str">
        <f>IFERROR(Inv_SY_B!AX436/Inv_SY_B!$CU405-1,"")</f>
        <v/>
      </c>
      <c r="AY405" s="173" t="str">
        <f>IFERROR(Inv_SY_B!AY436/Inv_SY_B!$CU405-1,"")</f>
        <v/>
      </c>
      <c r="AZ405" s="173" t="str">
        <f>IFERROR(Inv_SY_B!AZ436/Inv_SY_B!$CU405-1,"")</f>
        <v/>
      </c>
      <c r="BA405" s="173" t="str">
        <f>IFERROR(Inv_SY_B!BA436/Inv_SY_B!$CU405-1,"")</f>
        <v/>
      </c>
      <c r="BB405" s="173" t="str">
        <f>IFERROR(Inv_SY_B!BB436/Inv_SY_B!$CU405-1,"")</f>
        <v/>
      </c>
      <c r="BC405" s="173" t="str">
        <f>IFERROR(Inv_SY_B!BC436/Inv_SY_B!$CU405-1,"")</f>
        <v/>
      </c>
      <c r="BD405" s="173" t="str">
        <f>IFERROR(Inv_SY_B!BD436/Inv_SY_B!$CU405-1,"")</f>
        <v/>
      </c>
      <c r="BE405" s="173" t="str">
        <f>IFERROR(Inv_SY_B!BE436/Inv_SY_B!$CU405-1,"")</f>
        <v/>
      </c>
      <c r="BF405" s="173" t="str">
        <f>IFERROR(Inv_SY_B!BF436/Inv_SY_B!$CU405-1,"")</f>
        <v/>
      </c>
      <c r="BG405" s="173" t="str">
        <f>IFERROR(Inv_SY_B!BG436/Inv_SY_B!$CU405-1,"")</f>
        <v/>
      </c>
      <c r="BH405" s="173" t="str">
        <f>IFERROR(Inv_SY_B!BH436/Inv_SY_B!$CU405-1,"")</f>
        <v/>
      </c>
      <c r="BI405" s="173" t="str">
        <f>IFERROR(Inv_SY_B!BI436/Inv_SY_B!$CU405-1,"")</f>
        <v/>
      </c>
      <c r="BJ405" s="173" t="str">
        <f>IFERROR(Inv_SY_B!BJ436/Inv_SY_B!$CU405-1,"")</f>
        <v/>
      </c>
      <c r="BK405" s="173" t="str">
        <f>IFERROR(Inv_SY_B!BK436/Inv_SY_B!$CU405-1,"")</f>
        <v/>
      </c>
      <c r="BL405" s="173" t="str">
        <f>IFERROR(Inv_SY_B!BL436/Inv_SY_B!$CU405-1,"")</f>
        <v/>
      </c>
      <c r="BM405" s="173" t="str">
        <f>IFERROR(Inv_SY_B!BM436/Inv_SY_B!$CU405-1,"")</f>
        <v/>
      </c>
      <c r="BN405" s="173" t="str">
        <f>IFERROR(Inv_SY_B!BN436/Inv_SY_B!$CU405-1,"")</f>
        <v/>
      </c>
      <c r="BO405" s="173" t="str">
        <f>IFERROR(Inv_SY_B!BO436/Inv_SY_B!$CU405-1,"")</f>
        <v/>
      </c>
      <c r="BP405" s="173" t="str">
        <f>IFERROR(Inv_SY_B!BP436/Inv_SY_B!$CU405-1,"")</f>
        <v/>
      </c>
      <c r="BQ405" s="173" t="str">
        <f>IFERROR(Inv_SY_B!BQ436/Inv_SY_B!$CU405-1,"")</f>
        <v/>
      </c>
      <c r="BR405" s="173" t="str">
        <f>IFERROR(Inv_SY_B!BR436/Inv_SY_B!$CU405-1,"")</f>
        <v/>
      </c>
      <c r="BS405" s="173" t="str">
        <f>IFERROR(Inv_SY_B!BS436/Inv_SY_B!$CU405-1,"")</f>
        <v/>
      </c>
      <c r="BT405" s="173" t="str">
        <f>IFERROR(Inv_SY_B!BT436/Inv_SY_B!$CU405-1,"")</f>
        <v/>
      </c>
      <c r="BU405" s="173" t="str">
        <f>IFERROR(Inv_SY_B!BU436/Inv_SY_B!$CU405-1,"")</f>
        <v/>
      </c>
      <c r="BV405" s="173" t="str">
        <f>IFERROR(Inv_SY_B!BV436/Inv_SY_B!$CU405-1,"")</f>
        <v/>
      </c>
      <c r="BW405" s="173" t="str">
        <f>IFERROR(Inv_SY_B!BW436/Inv_SY_B!$CU405-1,"")</f>
        <v/>
      </c>
      <c r="BX405" s="173" t="str">
        <f>IFERROR(Inv_SY_B!BX436/Inv_SY_B!$CU405-1,"")</f>
        <v/>
      </c>
      <c r="BY405" s="173" t="str">
        <f>IFERROR(Inv_SY_B!BY436/Inv_SY_B!$CU405-1,"")</f>
        <v/>
      </c>
      <c r="BZ405" s="173" t="str">
        <f>IFERROR(Inv_SY_B!BZ436/Inv_SY_B!$CU405-1,"")</f>
        <v/>
      </c>
      <c r="CA405" s="173" t="str">
        <f>IFERROR(Inv_SY_B!CA436/Inv_SY_B!$CU405-1,"")</f>
        <v/>
      </c>
      <c r="CB405" s="173" t="str">
        <f>IFERROR(Inv_SY_B!CB436/Inv_SY_B!$CU405-1,"")</f>
        <v/>
      </c>
      <c r="CC405" s="173" t="str">
        <f>IFERROR(Inv_SY_B!CC436/Inv_SY_B!$CU405-1,"")</f>
        <v/>
      </c>
      <c r="CD405" s="173" t="str">
        <f>IFERROR(Inv_SY_B!CD436/Inv_SY_B!$CU405-1,"")</f>
        <v/>
      </c>
      <c r="CE405" s="173" t="str">
        <f>IFERROR(Inv_SY_B!CE436/Inv_SY_B!$CU405-1,"")</f>
        <v/>
      </c>
      <c r="CF405" s="173" t="str">
        <f>IFERROR(Inv_SY_B!CF436/Inv_SY_B!$CU405-1,"")</f>
        <v/>
      </c>
      <c r="CG405" s="173" t="str">
        <f>IFERROR(Inv_SY_B!CG436/Inv_SY_B!$CU405-1,"")</f>
        <v/>
      </c>
      <c r="CH405" s="173" t="str">
        <f>IFERROR(Inv_SY_B!CH436/Inv_SY_B!$CU405-1,"")</f>
        <v/>
      </c>
      <c r="CI405" s="173" t="str">
        <f>IFERROR(Inv_SY_B!CI436/Inv_SY_B!$CU405-1,"")</f>
        <v/>
      </c>
      <c r="CJ405" s="173" t="str">
        <f>IFERROR(Inv_SY_B!CJ436/Inv_SY_B!$CU405-1,"")</f>
        <v/>
      </c>
      <c r="CK405" s="173" t="str">
        <f>IFERROR(Inv_SY_B!CK436/Inv_SY_B!$CU405-1,"")</f>
        <v/>
      </c>
      <c r="CL405" s="173" t="str">
        <f>IFERROR(Inv_SY_B!CL436/Inv_SY_B!$CU405-1,"")</f>
        <v/>
      </c>
      <c r="CM405" s="173" t="str">
        <f>IFERROR(Inv_SY_B!CM436/Inv_SY_B!$CU405-1,"")</f>
        <v/>
      </c>
      <c r="CN405" s="173" t="str">
        <f>IFERROR(Inv_SY_B!CN436/Inv_SY_B!$CU405-1,"")</f>
        <v/>
      </c>
      <c r="CO405" s="173" t="str">
        <f>IFERROR(Inv_SY_B!CO436/Inv_SY_B!$CU405-1,"")</f>
        <v/>
      </c>
      <c r="CP405" s="173" t="str">
        <f>IFERROR(Inv_SY_B!CP436/Inv_SY_B!$CU405-1,"")</f>
        <v/>
      </c>
      <c r="CQ405" s="173" t="str">
        <f>IFERROR(Inv_SY_B!CQ436/Inv_SY_B!$CU405-1,"")</f>
        <v/>
      </c>
      <c r="CR405" s="173" t="str">
        <f>IFERROR(Inv_SY_B!CR436/Inv_SY_B!$CU405-1,"")</f>
        <v/>
      </c>
      <c r="CS405" s="173" t="str">
        <f>IFERROR(Inv_SY_B!CS436/Inv_SY_B!$CU405-1,"")</f>
        <v/>
      </c>
      <c r="CT405" s="173" t="str">
        <f>IFERROR(Inv_SY_B!CT436/Inv_SY_B!$CU405-1,"")</f>
        <v/>
      </c>
      <c r="CU405" s="173"/>
      <c r="CV405" s="173"/>
      <c r="CW405" s="173"/>
      <c r="CX405" s="173"/>
    </row>
    <row r="406" spans="2:102">
      <c r="B406" s="164">
        <f t="shared" si="7"/>
        <v>46098</v>
      </c>
      <c r="C406" s="173" t="str">
        <f>IFERROR(Inv_SY_B!C437/Inv_SY_B!$CU406-1,"")</f>
        <v/>
      </c>
      <c r="D406" s="173" t="str">
        <f>IFERROR(Inv_SY_B!D437/Inv_SY_B!$CU406-1,"")</f>
        <v/>
      </c>
      <c r="E406" s="173" t="str">
        <f>IFERROR(Inv_SY_B!E437/Inv_SY_B!$CU406-1,"")</f>
        <v/>
      </c>
      <c r="F406" s="173" t="str">
        <f>IFERROR(Inv_SY_B!F437/Inv_SY_B!$CU406-1,"")</f>
        <v/>
      </c>
      <c r="G406" s="173" t="str">
        <f>IFERROR(Inv_SY_B!G437/Inv_SY_B!$CU406-1,"")</f>
        <v/>
      </c>
      <c r="H406" s="173" t="str">
        <f>IFERROR(Inv_SY_B!H437/Inv_SY_B!$CU406-1,"")</f>
        <v/>
      </c>
      <c r="I406" s="173" t="str">
        <f>IFERROR(Inv_SY_B!I437/Inv_SY_B!$CU406-1,"")</f>
        <v/>
      </c>
      <c r="J406" s="173" t="str">
        <f>IFERROR(Inv_SY_B!J437/Inv_SY_B!$CU406-1,"")</f>
        <v/>
      </c>
      <c r="K406" s="173" t="str">
        <f>IFERROR(Inv_SY_B!K437/Inv_SY_B!$CU406-1,"")</f>
        <v/>
      </c>
      <c r="L406" s="173" t="str">
        <f>IFERROR(Inv_SY_B!L437/Inv_SY_B!$CU406-1,"")</f>
        <v/>
      </c>
      <c r="M406" s="173" t="str">
        <f>IFERROR(Inv_SY_B!M437/Inv_SY_B!$CU406-1,"")</f>
        <v/>
      </c>
      <c r="N406" s="173" t="str">
        <f>IFERROR(Inv_SY_B!N437/Inv_SY_B!$CU406-1,"")</f>
        <v/>
      </c>
      <c r="O406" s="173" t="str">
        <f>IFERROR(Inv_SY_B!O437/Inv_SY_B!$CU406-1,"")</f>
        <v/>
      </c>
      <c r="P406" s="173" t="str">
        <f>IFERROR(Inv_SY_B!P437/Inv_SY_B!$CU406-1,"")</f>
        <v/>
      </c>
      <c r="Q406" s="173" t="str">
        <f>IFERROR(Inv_SY_B!Q437/Inv_SY_B!$CU406-1,"")</f>
        <v/>
      </c>
      <c r="R406" s="173" t="str">
        <f>IFERROR(Inv_SY_B!R437/Inv_SY_B!$CU406-1,"")</f>
        <v/>
      </c>
      <c r="S406" s="173" t="str">
        <f>IFERROR(Inv_SY_B!S437/Inv_SY_B!$CU406-1,"")</f>
        <v/>
      </c>
      <c r="T406" s="173" t="str">
        <f>IFERROR(Inv_SY_B!T437/Inv_SY_B!$CU406-1,"")</f>
        <v/>
      </c>
      <c r="U406" s="173" t="str">
        <f>IFERROR(Inv_SY_B!U437/Inv_SY_B!$CU406-1,"")</f>
        <v/>
      </c>
      <c r="V406" s="173" t="str">
        <f>IFERROR(Inv_SY_B!V437/Inv_SY_B!$CU406-1,"")</f>
        <v/>
      </c>
      <c r="W406" s="173" t="str">
        <f>IFERROR(Inv_SY_B!W437/Inv_SY_B!$CU406-1,"")</f>
        <v/>
      </c>
      <c r="X406" s="173" t="str">
        <f>IFERROR(Inv_SY_B!X437/Inv_SY_B!$CU406-1,"")</f>
        <v/>
      </c>
      <c r="Y406" s="173" t="str">
        <f>IFERROR(Inv_SY_B!Y437/Inv_SY_B!$CU406-1,"")</f>
        <v/>
      </c>
      <c r="Z406" s="173" t="str">
        <f>IFERROR(Inv_SY_B!Z437/Inv_SY_B!$CU406-1,"")</f>
        <v/>
      </c>
      <c r="AA406" s="173" t="str">
        <f>IFERROR(Inv_SY_B!AA437/Inv_SY_B!$CU406-1,"")</f>
        <v/>
      </c>
      <c r="AB406" s="173" t="str">
        <f>IFERROR(Inv_SY_B!AB437/Inv_SY_B!$CU406-1,"")</f>
        <v/>
      </c>
      <c r="AC406" s="173" t="str">
        <f>IFERROR(Inv_SY_B!AC437/Inv_SY_B!$CU406-1,"")</f>
        <v/>
      </c>
      <c r="AD406" s="173" t="str">
        <f>IFERROR(Inv_SY_B!AD437/Inv_SY_B!$CU406-1,"")</f>
        <v/>
      </c>
      <c r="AE406" s="173" t="str">
        <f>IFERROR(Inv_SY_B!AE437/Inv_SY_B!$CU406-1,"")</f>
        <v/>
      </c>
      <c r="AF406" s="173" t="str">
        <f>IFERROR(Inv_SY_B!AF437/Inv_SY_B!$CU406-1,"")</f>
        <v/>
      </c>
      <c r="AG406" s="173" t="str">
        <f>IFERROR(Inv_SY_B!AG437/Inv_SY_B!$CU406-1,"")</f>
        <v/>
      </c>
      <c r="AH406" s="173" t="str">
        <f>IFERROR(Inv_SY_B!AH437/Inv_SY_B!$CU406-1,"")</f>
        <v/>
      </c>
      <c r="AI406" s="173" t="str">
        <f>IFERROR(Inv_SY_B!AI437/Inv_SY_B!$CU406-1,"")</f>
        <v/>
      </c>
      <c r="AJ406" s="173" t="str">
        <f>IFERROR(Inv_SY_B!AJ437/Inv_SY_B!$CU406-1,"")</f>
        <v/>
      </c>
      <c r="AK406" s="173" t="str">
        <f>IFERROR(Inv_SY_B!AK437/Inv_SY_B!$CU406-1,"")</f>
        <v/>
      </c>
      <c r="AL406" s="173" t="str">
        <f>IFERROR(Inv_SY_B!AL437/Inv_SY_B!$CU406-1,"")</f>
        <v/>
      </c>
      <c r="AM406" s="173" t="str">
        <f>IFERROR(Inv_SY_B!AM437/Inv_SY_B!$CU406-1,"")</f>
        <v/>
      </c>
      <c r="AN406" s="173" t="str">
        <f>IFERROR(Inv_SY_B!AN437/Inv_SY_B!$CU406-1,"")</f>
        <v/>
      </c>
      <c r="AO406" s="173" t="str">
        <f>IFERROR(Inv_SY_B!AO437/Inv_SY_B!$CU406-1,"")</f>
        <v/>
      </c>
      <c r="AP406" s="173" t="str">
        <f>IFERROR(Inv_SY_B!AP437/Inv_SY_B!$CU406-1,"")</f>
        <v/>
      </c>
      <c r="AQ406" s="173" t="str">
        <f>IFERROR(Inv_SY_B!AQ437/Inv_SY_B!$CU406-1,"")</f>
        <v/>
      </c>
      <c r="AR406" s="173" t="str">
        <f>IFERROR(Inv_SY_B!AR437/Inv_SY_B!$CU406-1,"")</f>
        <v/>
      </c>
      <c r="AS406" s="173" t="str">
        <f>IFERROR(Inv_SY_B!AS437/Inv_SY_B!$CU406-1,"")</f>
        <v/>
      </c>
      <c r="AT406" s="173" t="str">
        <f>IFERROR(Inv_SY_B!AT437/Inv_SY_B!$CU406-1,"")</f>
        <v/>
      </c>
      <c r="AU406" s="173" t="str">
        <f>IFERROR(Inv_SY_B!AU437/Inv_SY_B!$CU406-1,"")</f>
        <v/>
      </c>
      <c r="AV406" s="173" t="str">
        <f>IFERROR(Inv_SY_B!AV437/Inv_SY_B!$CU406-1,"")</f>
        <v/>
      </c>
      <c r="AW406" s="173" t="str">
        <f>IFERROR(Inv_SY_B!AW437/Inv_SY_B!$CU406-1,"")</f>
        <v/>
      </c>
      <c r="AX406" s="173" t="str">
        <f>IFERROR(Inv_SY_B!AX437/Inv_SY_B!$CU406-1,"")</f>
        <v/>
      </c>
      <c r="AY406" s="173" t="str">
        <f>IFERROR(Inv_SY_B!AY437/Inv_SY_B!$CU406-1,"")</f>
        <v/>
      </c>
      <c r="AZ406" s="173" t="str">
        <f>IFERROR(Inv_SY_B!AZ437/Inv_SY_B!$CU406-1,"")</f>
        <v/>
      </c>
      <c r="BA406" s="173" t="str">
        <f>IFERROR(Inv_SY_B!BA437/Inv_SY_B!$CU406-1,"")</f>
        <v/>
      </c>
      <c r="BB406" s="173" t="str">
        <f>IFERROR(Inv_SY_B!BB437/Inv_SY_B!$CU406-1,"")</f>
        <v/>
      </c>
      <c r="BC406" s="173" t="str">
        <f>IFERROR(Inv_SY_B!BC437/Inv_SY_B!$CU406-1,"")</f>
        <v/>
      </c>
      <c r="BD406" s="173" t="str">
        <f>IFERROR(Inv_SY_B!BD437/Inv_SY_B!$CU406-1,"")</f>
        <v/>
      </c>
      <c r="BE406" s="173" t="str">
        <f>IFERROR(Inv_SY_B!BE437/Inv_SY_B!$CU406-1,"")</f>
        <v/>
      </c>
      <c r="BF406" s="173" t="str">
        <f>IFERROR(Inv_SY_B!BF437/Inv_SY_B!$CU406-1,"")</f>
        <v/>
      </c>
      <c r="BG406" s="173" t="str">
        <f>IFERROR(Inv_SY_B!BG437/Inv_SY_B!$CU406-1,"")</f>
        <v/>
      </c>
      <c r="BH406" s="173" t="str">
        <f>IFERROR(Inv_SY_B!BH437/Inv_SY_B!$CU406-1,"")</f>
        <v/>
      </c>
      <c r="BI406" s="173" t="str">
        <f>IFERROR(Inv_SY_B!BI437/Inv_SY_B!$CU406-1,"")</f>
        <v/>
      </c>
      <c r="BJ406" s="173" t="str">
        <f>IFERROR(Inv_SY_B!BJ437/Inv_SY_B!$CU406-1,"")</f>
        <v/>
      </c>
      <c r="BK406" s="173" t="str">
        <f>IFERROR(Inv_SY_B!BK437/Inv_SY_B!$CU406-1,"")</f>
        <v/>
      </c>
      <c r="BL406" s="173" t="str">
        <f>IFERROR(Inv_SY_B!BL437/Inv_SY_B!$CU406-1,"")</f>
        <v/>
      </c>
      <c r="BM406" s="173" t="str">
        <f>IFERROR(Inv_SY_B!BM437/Inv_SY_B!$CU406-1,"")</f>
        <v/>
      </c>
      <c r="BN406" s="173" t="str">
        <f>IFERROR(Inv_SY_B!BN437/Inv_SY_B!$CU406-1,"")</f>
        <v/>
      </c>
      <c r="BO406" s="173" t="str">
        <f>IFERROR(Inv_SY_B!BO437/Inv_SY_B!$CU406-1,"")</f>
        <v/>
      </c>
      <c r="BP406" s="173" t="str">
        <f>IFERROR(Inv_SY_B!BP437/Inv_SY_B!$CU406-1,"")</f>
        <v/>
      </c>
      <c r="BQ406" s="173" t="str">
        <f>IFERROR(Inv_SY_B!BQ437/Inv_SY_B!$CU406-1,"")</f>
        <v/>
      </c>
      <c r="BR406" s="173" t="str">
        <f>IFERROR(Inv_SY_B!BR437/Inv_SY_B!$CU406-1,"")</f>
        <v/>
      </c>
      <c r="BS406" s="173" t="str">
        <f>IFERROR(Inv_SY_B!BS437/Inv_SY_B!$CU406-1,"")</f>
        <v/>
      </c>
      <c r="BT406" s="173" t="str">
        <f>IFERROR(Inv_SY_B!BT437/Inv_SY_B!$CU406-1,"")</f>
        <v/>
      </c>
      <c r="BU406" s="173" t="str">
        <f>IFERROR(Inv_SY_B!BU437/Inv_SY_B!$CU406-1,"")</f>
        <v/>
      </c>
      <c r="BV406" s="173" t="str">
        <f>IFERROR(Inv_SY_B!BV437/Inv_SY_B!$CU406-1,"")</f>
        <v/>
      </c>
      <c r="BW406" s="173" t="str">
        <f>IFERROR(Inv_SY_B!BW437/Inv_SY_B!$CU406-1,"")</f>
        <v/>
      </c>
      <c r="BX406" s="173" t="str">
        <f>IFERROR(Inv_SY_B!BX437/Inv_SY_B!$CU406-1,"")</f>
        <v/>
      </c>
      <c r="BY406" s="173" t="str">
        <f>IFERROR(Inv_SY_B!BY437/Inv_SY_B!$CU406-1,"")</f>
        <v/>
      </c>
      <c r="BZ406" s="173" t="str">
        <f>IFERROR(Inv_SY_B!BZ437/Inv_SY_B!$CU406-1,"")</f>
        <v/>
      </c>
      <c r="CA406" s="173" t="str">
        <f>IFERROR(Inv_SY_B!CA437/Inv_SY_B!$CU406-1,"")</f>
        <v/>
      </c>
      <c r="CB406" s="173" t="str">
        <f>IFERROR(Inv_SY_B!CB437/Inv_SY_B!$CU406-1,"")</f>
        <v/>
      </c>
      <c r="CC406" s="173" t="str">
        <f>IFERROR(Inv_SY_B!CC437/Inv_SY_B!$CU406-1,"")</f>
        <v/>
      </c>
      <c r="CD406" s="173" t="str">
        <f>IFERROR(Inv_SY_B!CD437/Inv_SY_B!$CU406-1,"")</f>
        <v/>
      </c>
      <c r="CE406" s="173" t="str">
        <f>IFERROR(Inv_SY_B!CE437/Inv_SY_B!$CU406-1,"")</f>
        <v/>
      </c>
      <c r="CF406" s="173" t="str">
        <f>IFERROR(Inv_SY_B!CF437/Inv_SY_B!$CU406-1,"")</f>
        <v/>
      </c>
      <c r="CG406" s="173" t="str">
        <f>IFERROR(Inv_SY_B!CG437/Inv_SY_B!$CU406-1,"")</f>
        <v/>
      </c>
      <c r="CH406" s="173" t="str">
        <f>IFERROR(Inv_SY_B!CH437/Inv_SY_B!$CU406-1,"")</f>
        <v/>
      </c>
      <c r="CI406" s="173" t="str">
        <f>IFERROR(Inv_SY_B!CI437/Inv_SY_B!$CU406-1,"")</f>
        <v/>
      </c>
      <c r="CJ406" s="173" t="str">
        <f>IFERROR(Inv_SY_B!CJ437/Inv_SY_B!$CU406-1,"")</f>
        <v/>
      </c>
      <c r="CK406" s="173" t="str">
        <f>IFERROR(Inv_SY_B!CK437/Inv_SY_B!$CU406-1,"")</f>
        <v/>
      </c>
      <c r="CL406" s="173" t="str">
        <f>IFERROR(Inv_SY_B!CL437/Inv_SY_B!$CU406-1,"")</f>
        <v/>
      </c>
      <c r="CM406" s="173" t="str">
        <f>IFERROR(Inv_SY_B!CM437/Inv_SY_B!$CU406-1,"")</f>
        <v/>
      </c>
      <c r="CN406" s="173" t="str">
        <f>IFERROR(Inv_SY_B!CN437/Inv_SY_B!$CU406-1,"")</f>
        <v/>
      </c>
      <c r="CO406" s="173" t="str">
        <f>IFERROR(Inv_SY_B!CO437/Inv_SY_B!$CU406-1,"")</f>
        <v/>
      </c>
      <c r="CP406" s="173" t="str">
        <f>IFERROR(Inv_SY_B!CP437/Inv_SY_B!$CU406-1,"")</f>
        <v/>
      </c>
      <c r="CQ406" s="173" t="str">
        <f>IFERROR(Inv_SY_B!CQ437/Inv_SY_B!$CU406-1,"")</f>
        <v/>
      </c>
      <c r="CR406" s="173" t="str">
        <f>IFERROR(Inv_SY_B!CR437/Inv_SY_B!$CU406-1,"")</f>
        <v/>
      </c>
      <c r="CS406" s="173" t="str">
        <f>IFERROR(Inv_SY_B!CS437/Inv_SY_B!$CU406-1,"")</f>
        <v/>
      </c>
      <c r="CT406" s="173" t="str">
        <f>IFERROR(Inv_SY_B!CT437/Inv_SY_B!$CU406-1,"")</f>
        <v/>
      </c>
      <c r="CU406" s="173"/>
      <c r="CV406" s="173"/>
      <c r="CW406" s="173"/>
      <c r="CX406" s="173"/>
    </row>
    <row r="407" spans="2:102">
      <c r="B407" s="164">
        <f t="shared" si="7"/>
        <v>46099</v>
      </c>
      <c r="C407" s="173" t="str">
        <f>IFERROR(Inv_SY_B!C438/Inv_SY_B!$CU407-1,"")</f>
        <v/>
      </c>
      <c r="D407" s="173" t="str">
        <f>IFERROR(Inv_SY_B!D438/Inv_SY_B!$CU407-1,"")</f>
        <v/>
      </c>
      <c r="E407" s="173" t="str">
        <f>IFERROR(Inv_SY_B!E438/Inv_SY_B!$CU407-1,"")</f>
        <v/>
      </c>
      <c r="F407" s="173" t="str">
        <f>IFERROR(Inv_SY_B!F438/Inv_SY_B!$CU407-1,"")</f>
        <v/>
      </c>
      <c r="G407" s="173" t="str">
        <f>IFERROR(Inv_SY_B!G438/Inv_SY_B!$CU407-1,"")</f>
        <v/>
      </c>
      <c r="H407" s="173" t="str">
        <f>IFERROR(Inv_SY_B!H438/Inv_SY_B!$CU407-1,"")</f>
        <v/>
      </c>
      <c r="I407" s="173" t="str">
        <f>IFERROR(Inv_SY_B!I438/Inv_SY_B!$CU407-1,"")</f>
        <v/>
      </c>
      <c r="J407" s="173" t="str">
        <f>IFERROR(Inv_SY_B!J438/Inv_SY_B!$CU407-1,"")</f>
        <v/>
      </c>
      <c r="K407" s="173" t="str">
        <f>IFERROR(Inv_SY_B!K438/Inv_SY_B!$CU407-1,"")</f>
        <v/>
      </c>
      <c r="L407" s="173" t="str">
        <f>IFERROR(Inv_SY_B!L438/Inv_SY_B!$CU407-1,"")</f>
        <v/>
      </c>
      <c r="M407" s="173" t="str">
        <f>IFERROR(Inv_SY_B!M438/Inv_SY_B!$CU407-1,"")</f>
        <v/>
      </c>
      <c r="N407" s="173" t="str">
        <f>IFERROR(Inv_SY_B!N438/Inv_SY_B!$CU407-1,"")</f>
        <v/>
      </c>
      <c r="O407" s="173" t="str">
        <f>IFERROR(Inv_SY_B!O438/Inv_SY_B!$CU407-1,"")</f>
        <v/>
      </c>
      <c r="P407" s="173" t="str">
        <f>IFERROR(Inv_SY_B!P438/Inv_SY_B!$CU407-1,"")</f>
        <v/>
      </c>
      <c r="Q407" s="173" t="str">
        <f>IFERROR(Inv_SY_B!Q438/Inv_SY_B!$CU407-1,"")</f>
        <v/>
      </c>
      <c r="R407" s="173" t="str">
        <f>IFERROR(Inv_SY_B!R438/Inv_SY_B!$CU407-1,"")</f>
        <v/>
      </c>
      <c r="S407" s="173" t="str">
        <f>IFERROR(Inv_SY_B!S438/Inv_SY_B!$CU407-1,"")</f>
        <v/>
      </c>
      <c r="T407" s="173" t="str">
        <f>IFERROR(Inv_SY_B!T438/Inv_SY_B!$CU407-1,"")</f>
        <v/>
      </c>
      <c r="U407" s="173" t="str">
        <f>IFERROR(Inv_SY_B!U438/Inv_SY_B!$CU407-1,"")</f>
        <v/>
      </c>
      <c r="V407" s="173" t="str">
        <f>IFERROR(Inv_SY_B!V438/Inv_SY_B!$CU407-1,"")</f>
        <v/>
      </c>
      <c r="W407" s="173" t="str">
        <f>IFERROR(Inv_SY_B!W438/Inv_SY_B!$CU407-1,"")</f>
        <v/>
      </c>
      <c r="X407" s="173" t="str">
        <f>IFERROR(Inv_SY_B!X438/Inv_SY_B!$CU407-1,"")</f>
        <v/>
      </c>
      <c r="Y407" s="173" t="str">
        <f>IFERROR(Inv_SY_B!Y438/Inv_SY_B!$CU407-1,"")</f>
        <v/>
      </c>
      <c r="Z407" s="173" t="str">
        <f>IFERROR(Inv_SY_B!Z438/Inv_SY_B!$CU407-1,"")</f>
        <v/>
      </c>
      <c r="AA407" s="173" t="str">
        <f>IFERROR(Inv_SY_B!AA438/Inv_SY_B!$CU407-1,"")</f>
        <v/>
      </c>
      <c r="AB407" s="173" t="str">
        <f>IFERROR(Inv_SY_B!AB438/Inv_SY_B!$CU407-1,"")</f>
        <v/>
      </c>
      <c r="AC407" s="173" t="str">
        <f>IFERROR(Inv_SY_B!AC438/Inv_SY_B!$CU407-1,"")</f>
        <v/>
      </c>
      <c r="AD407" s="173" t="str">
        <f>IFERROR(Inv_SY_B!AD438/Inv_SY_B!$CU407-1,"")</f>
        <v/>
      </c>
      <c r="AE407" s="173" t="str">
        <f>IFERROR(Inv_SY_B!AE438/Inv_SY_B!$CU407-1,"")</f>
        <v/>
      </c>
      <c r="AF407" s="173" t="str">
        <f>IFERROR(Inv_SY_B!AF438/Inv_SY_B!$CU407-1,"")</f>
        <v/>
      </c>
      <c r="AG407" s="173" t="str">
        <f>IFERROR(Inv_SY_B!AG438/Inv_SY_B!$CU407-1,"")</f>
        <v/>
      </c>
      <c r="AH407" s="173" t="str">
        <f>IFERROR(Inv_SY_B!AH438/Inv_SY_B!$CU407-1,"")</f>
        <v/>
      </c>
      <c r="AI407" s="173" t="str">
        <f>IFERROR(Inv_SY_B!AI438/Inv_SY_B!$CU407-1,"")</f>
        <v/>
      </c>
      <c r="AJ407" s="173" t="str">
        <f>IFERROR(Inv_SY_B!AJ438/Inv_SY_B!$CU407-1,"")</f>
        <v/>
      </c>
      <c r="AK407" s="173" t="str">
        <f>IFERROR(Inv_SY_B!AK438/Inv_SY_B!$CU407-1,"")</f>
        <v/>
      </c>
      <c r="AL407" s="173" t="str">
        <f>IFERROR(Inv_SY_B!AL438/Inv_SY_B!$CU407-1,"")</f>
        <v/>
      </c>
      <c r="AM407" s="173" t="str">
        <f>IFERROR(Inv_SY_B!AM438/Inv_SY_B!$CU407-1,"")</f>
        <v/>
      </c>
      <c r="AN407" s="173" t="str">
        <f>IFERROR(Inv_SY_B!AN438/Inv_SY_B!$CU407-1,"")</f>
        <v/>
      </c>
      <c r="AO407" s="173" t="str">
        <f>IFERROR(Inv_SY_B!AO438/Inv_SY_B!$CU407-1,"")</f>
        <v/>
      </c>
      <c r="AP407" s="173" t="str">
        <f>IFERROR(Inv_SY_B!AP438/Inv_SY_B!$CU407-1,"")</f>
        <v/>
      </c>
      <c r="AQ407" s="173" t="str">
        <f>IFERROR(Inv_SY_B!AQ438/Inv_SY_B!$CU407-1,"")</f>
        <v/>
      </c>
      <c r="AR407" s="173" t="str">
        <f>IFERROR(Inv_SY_B!AR438/Inv_SY_B!$CU407-1,"")</f>
        <v/>
      </c>
      <c r="AS407" s="173" t="str">
        <f>IFERROR(Inv_SY_B!AS438/Inv_SY_B!$CU407-1,"")</f>
        <v/>
      </c>
      <c r="AT407" s="173" t="str">
        <f>IFERROR(Inv_SY_B!AT438/Inv_SY_B!$CU407-1,"")</f>
        <v/>
      </c>
      <c r="AU407" s="173" t="str">
        <f>IFERROR(Inv_SY_B!AU438/Inv_SY_B!$CU407-1,"")</f>
        <v/>
      </c>
      <c r="AV407" s="173" t="str">
        <f>IFERROR(Inv_SY_B!AV438/Inv_SY_B!$CU407-1,"")</f>
        <v/>
      </c>
      <c r="AW407" s="173" t="str">
        <f>IFERROR(Inv_SY_B!AW438/Inv_SY_B!$CU407-1,"")</f>
        <v/>
      </c>
      <c r="AX407" s="173" t="str">
        <f>IFERROR(Inv_SY_B!AX438/Inv_SY_B!$CU407-1,"")</f>
        <v/>
      </c>
      <c r="AY407" s="173" t="str">
        <f>IFERROR(Inv_SY_B!AY438/Inv_SY_B!$CU407-1,"")</f>
        <v/>
      </c>
      <c r="AZ407" s="173" t="str">
        <f>IFERROR(Inv_SY_B!AZ438/Inv_SY_B!$CU407-1,"")</f>
        <v/>
      </c>
      <c r="BA407" s="173" t="str">
        <f>IFERROR(Inv_SY_B!BA438/Inv_SY_B!$CU407-1,"")</f>
        <v/>
      </c>
      <c r="BB407" s="173" t="str">
        <f>IFERROR(Inv_SY_B!BB438/Inv_SY_B!$CU407-1,"")</f>
        <v/>
      </c>
      <c r="BC407" s="173" t="str">
        <f>IFERROR(Inv_SY_B!BC438/Inv_SY_B!$CU407-1,"")</f>
        <v/>
      </c>
      <c r="BD407" s="173" t="str">
        <f>IFERROR(Inv_SY_B!BD438/Inv_SY_B!$CU407-1,"")</f>
        <v/>
      </c>
      <c r="BE407" s="173" t="str">
        <f>IFERROR(Inv_SY_B!BE438/Inv_SY_B!$CU407-1,"")</f>
        <v/>
      </c>
      <c r="BF407" s="173" t="str">
        <f>IFERROR(Inv_SY_B!BF438/Inv_SY_B!$CU407-1,"")</f>
        <v/>
      </c>
      <c r="BG407" s="173" t="str">
        <f>IFERROR(Inv_SY_B!BG438/Inv_SY_B!$CU407-1,"")</f>
        <v/>
      </c>
      <c r="BH407" s="173" t="str">
        <f>IFERROR(Inv_SY_B!BH438/Inv_SY_B!$CU407-1,"")</f>
        <v/>
      </c>
      <c r="BI407" s="173" t="str">
        <f>IFERROR(Inv_SY_B!BI438/Inv_SY_B!$CU407-1,"")</f>
        <v/>
      </c>
      <c r="BJ407" s="173" t="str">
        <f>IFERROR(Inv_SY_B!BJ438/Inv_SY_B!$CU407-1,"")</f>
        <v/>
      </c>
      <c r="BK407" s="173" t="str">
        <f>IFERROR(Inv_SY_B!BK438/Inv_SY_B!$CU407-1,"")</f>
        <v/>
      </c>
      <c r="BL407" s="173" t="str">
        <f>IFERROR(Inv_SY_B!BL438/Inv_SY_B!$CU407-1,"")</f>
        <v/>
      </c>
      <c r="BM407" s="173" t="str">
        <f>IFERROR(Inv_SY_B!BM438/Inv_SY_B!$CU407-1,"")</f>
        <v/>
      </c>
      <c r="BN407" s="173" t="str">
        <f>IFERROR(Inv_SY_B!BN438/Inv_SY_B!$CU407-1,"")</f>
        <v/>
      </c>
      <c r="BO407" s="173" t="str">
        <f>IFERROR(Inv_SY_B!BO438/Inv_SY_B!$CU407-1,"")</f>
        <v/>
      </c>
      <c r="BP407" s="173" t="str">
        <f>IFERROR(Inv_SY_B!BP438/Inv_SY_B!$CU407-1,"")</f>
        <v/>
      </c>
      <c r="BQ407" s="173" t="str">
        <f>IFERROR(Inv_SY_B!BQ438/Inv_SY_B!$CU407-1,"")</f>
        <v/>
      </c>
      <c r="BR407" s="173" t="str">
        <f>IFERROR(Inv_SY_B!BR438/Inv_SY_B!$CU407-1,"")</f>
        <v/>
      </c>
      <c r="BS407" s="173" t="str">
        <f>IFERROR(Inv_SY_B!BS438/Inv_SY_B!$CU407-1,"")</f>
        <v/>
      </c>
      <c r="BT407" s="173" t="str">
        <f>IFERROR(Inv_SY_B!BT438/Inv_SY_B!$CU407-1,"")</f>
        <v/>
      </c>
      <c r="BU407" s="173" t="str">
        <f>IFERROR(Inv_SY_B!BU438/Inv_SY_B!$CU407-1,"")</f>
        <v/>
      </c>
      <c r="BV407" s="173" t="str">
        <f>IFERROR(Inv_SY_B!BV438/Inv_SY_B!$CU407-1,"")</f>
        <v/>
      </c>
      <c r="BW407" s="173" t="str">
        <f>IFERROR(Inv_SY_B!BW438/Inv_SY_B!$CU407-1,"")</f>
        <v/>
      </c>
      <c r="BX407" s="173" t="str">
        <f>IFERROR(Inv_SY_B!BX438/Inv_SY_B!$CU407-1,"")</f>
        <v/>
      </c>
      <c r="BY407" s="173" t="str">
        <f>IFERROR(Inv_SY_B!BY438/Inv_SY_B!$CU407-1,"")</f>
        <v/>
      </c>
      <c r="BZ407" s="173" t="str">
        <f>IFERROR(Inv_SY_B!BZ438/Inv_SY_B!$CU407-1,"")</f>
        <v/>
      </c>
      <c r="CA407" s="173" t="str">
        <f>IFERROR(Inv_SY_B!CA438/Inv_SY_B!$CU407-1,"")</f>
        <v/>
      </c>
      <c r="CB407" s="173" t="str">
        <f>IFERROR(Inv_SY_B!CB438/Inv_SY_B!$CU407-1,"")</f>
        <v/>
      </c>
      <c r="CC407" s="173" t="str">
        <f>IFERROR(Inv_SY_B!CC438/Inv_SY_B!$CU407-1,"")</f>
        <v/>
      </c>
      <c r="CD407" s="173" t="str">
        <f>IFERROR(Inv_SY_B!CD438/Inv_SY_B!$CU407-1,"")</f>
        <v/>
      </c>
      <c r="CE407" s="173" t="str">
        <f>IFERROR(Inv_SY_B!CE438/Inv_SY_B!$CU407-1,"")</f>
        <v/>
      </c>
      <c r="CF407" s="173" t="str">
        <f>IFERROR(Inv_SY_B!CF438/Inv_SY_B!$CU407-1,"")</f>
        <v/>
      </c>
      <c r="CG407" s="173" t="str">
        <f>IFERROR(Inv_SY_B!CG438/Inv_SY_B!$CU407-1,"")</f>
        <v/>
      </c>
      <c r="CH407" s="173" t="str">
        <f>IFERROR(Inv_SY_B!CH438/Inv_SY_B!$CU407-1,"")</f>
        <v/>
      </c>
      <c r="CI407" s="173" t="str">
        <f>IFERROR(Inv_SY_B!CI438/Inv_SY_B!$CU407-1,"")</f>
        <v/>
      </c>
      <c r="CJ407" s="173" t="str">
        <f>IFERROR(Inv_SY_B!CJ438/Inv_SY_B!$CU407-1,"")</f>
        <v/>
      </c>
      <c r="CK407" s="173" t="str">
        <f>IFERROR(Inv_SY_B!CK438/Inv_SY_B!$CU407-1,"")</f>
        <v/>
      </c>
      <c r="CL407" s="173" t="str">
        <f>IFERROR(Inv_SY_B!CL438/Inv_SY_B!$CU407-1,"")</f>
        <v/>
      </c>
      <c r="CM407" s="173" t="str">
        <f>IFERROR(Inv_SY_B!CM438/Inv_SY_B!$CU407-1,"")</f>
        <v/>
      </c>
      <c r="CN407" s="173" t="str">
        <f>IFERROR(Inv_SY_B!CN438/Inv_SY_B!$CU407-1,"")</f>
        <v/>
      </c>
      <c r="CO407" s="173" t="str">
        <f>IFERROR(Inv_SY_B!CO438/Inv_SY_B!$CU407-1,"")</f>
        <v/>
      </c>
      <c r="CP407" s="173" t="str">
        <f>IFERROR(Inv_SY_B!CP438/Inv_SY_B!$CU407-1,"")</f>
        <v/>
      </c>
      <c r="CQ407" s="173" t="str">
        <f>IFERROR(Inv_SY_B!CQ438/Inv_SY_B!$CU407-1,"")</f>
        <v/>
      </c>
      <c r="CR407" s="173" t="str">
        <f>IFERROR(Inv_SY_B!CR438/Inv_SY_B!$CU407-1,"")</f>
        <v/>
      </c>
      <c r="CS407" s="173" t="str">
        <f>IFERROR(Inv_SY_B!CS438/Inv_SY_B!$CU407-1,"")</f>
        <v/>
      </c>
      <c r="CT407" s="173" t="str">
        <f>IFERROR(Inv_SY_B!CT438/Inv_SY_B!$CU407-1,"")</f>
        <v/>
      </c>
      <c r="CU407" s="173"/>
      <c r="CV407" s="173"/>
      <c r="CW407" s="173"/>
      <c r="CX407" s="173"/>
    </row>
    <row r="408" spans="2:102">
      <c r="B408" s="164">
        <f t="shared" si="7"/>
        <v>46100</v>
      </c>
      <c r="C408" s="173" t="str">
        <f>IFERROR(Inv_SY_B!C439/Inv_SY_B!$CU408-1,"")</f>
        <v/>
      </c>
      <c r="D408" s="173" t="str">
        <f>IFERROR(Inv_SY_B!D439/Inv_SY_B!$CU408-1,"")</f>
        <v/>
      </c>
      <c r="E408" s="173" t="str">
        <f>IFERROR(Inv_SY_B!E439/Inv_SY_B!$CU408-1,"")</f>
        <v/>
      </c>
      <c r="F408" s="173" t="str">
        <f>IFERROR(Inv_SY_B!F439/Inv_SY_B!$CU408-1,"")</f>
        <v/>
      </c>
      <c r="G408" s="173" t="str">
        <f>IFERROR(Inv_SY_B!G439/Inv_SY_B!$CU408-1,"")</f>
        <v/>
      </c>
      <c r="H408" s="173" t="str">
        <f>IFERROR(Inv_SY_B!H439/Inv_SY_B!$CU408-1,"")</f>
        <v/>
      </c>
      <c r="I408" s="173" t="str">
        <f>IFERROR(Inv_SY_B!I439/Inv_SY_B!$CU408-1,"")</f>
        <v/>
      </c>
      <c r="J408" s="173" t="str">
        <f>IFERROR(Inv_SY_B!J439/Inv_SY_B!$CU408-1,"")</f>
        <v/>
      </c>
      <c r="K408" s="173" t="str">
        <f>IFERROR(Inv_SY_B!K439/Inv_SY_B!$CU408-1,"")</f>
        <v/>
      </c>
      <c r="L408" s="173" t="str">
        <f>IFERROR(Inv_SY_B!L439/Inv_SY_B!$CU408-1,"")</f>
        <v/>
      </c>
      <c r="M408" s="173" t="str">
        <f>IFERROR(Inv_SY_B!M439/Inv_SY_B!$CU408-1,"")</f>
        <v/>
      </c>
      <c r="N408" s="173" t="str">
        <f>IFERROR(Inv_SY_B!N439/Inv_SY_B!$CU408-1,"")</f>
        <v/>
      </c>
      <c r="O408" s="173" t="str">
        <f>IFERROR(Inv_SY_B!O439/Inv_SY_B!$CU408-1,"")</f>
        <v/>
      </c>
      <c r="P408" s="173" t="str">
        <f>IFERROR(Inv_SY_B!P439/Inv_SY_B!$CU408-1,"")</f>
        <v/>
      </c>
      <c r="Q408" s="173" t="str">
        <f>IFERROR(Inv_SY_B!Q439/Inv_SY_B!$CU408-1,"")</f>
        <v/>
      </c>
      <c r="R408" s="173" t="str">
        <f>IFERROR(Inv_SY_B!R439/Inv_SY_B!$CU408-1,"")</f>
        <v/>
      </c>
      <c r="S408" s="173" t="str">
        <f>IFERROR(Inv_SY_B!S439/Inv_SY_B!$CU408-1,"")</f>
        <v/>
      </c>
      <c r="T408" s="173" t="str">
        <f>IFERROR(Inv_SY_B!T439/Inv_SY_B!$CU408-1,"")</f>
        <v/>
      </c>
      <c r="U408" s="173" t="str">
        <f>IFERROR(Inv_SY_B!U439/Inv_SY_B!$CU408-1,"")</f>
        <v/>
      </c>
      <c r="V408" s="173" t="str">
        <f>IFERROR(Inv_SY_B!V439/Inv_SY_B!$CU408-1,"")</f>
        <v/>
      </c>
      <c r="W408" s="173" t="str">
        <f>IFERROR(Inv_SY_B!W439/Inv_SY_B!$CU408-1,"")</f>
        <v/>
      </c>
      <c r="X408" s="173" t="str">
        <f>IFERROR(Inv_SY_B!X439/Inv_SY_B!$CU408-1,"")</f>
        <v/>
      </c>
      <c r="Y408" s="173" t="str">
        <f>IFERROR(Inv_SY_B!Y439/Inv_SY_B!$CU408-1,"")</f>
        <v/>
      </c>
      <c r="Z408" s="173" t="str">
        <f>IFERROR(Inv_SY_B!Z439/Inv_SY_B!$CU408-1,"")</f>
        <v/>
      </c>
      <c r="AA408" s="173" t="str">
        <f>IFERROR(Inv_SY_B!AA439/Inv_SY_B!$CU408-1,"")</f>
        <v/>
      </c>
      <c r="AB408" s="173" t="str">
        <f>IFERROR(Inv_SY_B!AB439/Inv_SY_B!$CU408-1,"")</f>
        <v/>
      </c>
      <c r="AC408" s="173" t="str">
        <f>IFERROR(Inv_SY_B!AC439/Inv_SY_B!$CU408-1,"")</f>
        <v/>
      </c>
      <c r="AD408" s="173" t="str">
        <f>IFERROR(Inv_SY_B!AD439/Inv_SY_B!$CU408-1,"")</f>
        <v/>
      </c>
      <c r="AE408" s="173" t="str">
        <f>IFERROR(Inv_SY_B!AE439/Inv_SY_B!$CU408-1,"")</f>
        <v/>
      </c>
      <c r="AF408" s="173" t="str">
        <f>IFERROR(Inv_SY_B!AF439/Inv_SY_B!$CU408-1,"")</f>
        <v/>
      </c>
      <c r="AG408" s="173" t="str">
        <f>IFERROR(Inv_SY_B!AG439/Inv_SY_B!$CU408-1,"")</f>
        <v/>
      </c>
      <c r="AH408" s="173" t="str">
        <f>IFERROR(Inv_SY_B!AH439/Inv_SY_B!$CU408-1,"")</f>
        <v/>
      </c>
      <c r="AI408" s="173" t="str">
        <f>IFERROR(Inv_SY_B!AI439/Inv_SY_B!$CU408-1,"")</f>
        <v/>
      </c>
      <c r="AJ408" s="173" t="str">
        <f>IFERROR(Inv_SY_B!AJ439/Inv_SY_B!$CU408-1,"")</f>
        <v/>
      </c>
      <c r="AK408" s="173" t="str">
        <f>IFERROR(Inv_SY_B!AK439/Inv_SY_B!$CU408-1,"")</f>
        <v/>
      </c>
      <c r="AL408" s="173" t="str">
        <f>IFERROR(Inv_SY_B!AL439/Inv_SY_B!$CU408-1,"")</f>
        <v/>
      </c>
      <c r="AM408" s="173" t="str">
        <f>IFERROR(Inv_SY_B!AM439/Inv_SY_B!$CU408-1,"")</f>
        <v/>
      </c>
      <c r="AN408" s="173" t="str">
        <f>IFERROR(Inv_SY_B!AN439/Inv_SY_B!$CU408-1,"")</f>
        <v/>
      </c>
      <c r="AO408" s="173" t="str">
        <f>IFERROR(Inv_SY_B!AO439/Inv_SY_B!$CU408-1,"")</f>
        <v/>
      </c>
      <c r="AP408" s="173" t="str">
        <f>IFERROR(Inv_SY_B!AP439/Inv_SY_B!$CU408-1,"")</f>
        <v/>
      </c>
      <c r="AQ408" s="173" t="str">
        <f>IFERROR(Inv_SY_B!AQ439/Inv_SY_B!$CU408-1,"")</f>
        <v/>
      </c>
      <c r="AR408" s="173" t="str">
        <f>IFERROR(Inv_SY_B!AR439/Inv_SY_B!$CU408-1,"")</f>
        <v/>
      </c>
      <c r="AS408" s="173" t="str">
        <f>IFERROR(Inv_SY_B!AS439/Inv_SY_B!$CU408-1,"")</f>
        <v/>
      </c>
      <c r="AT408" s="173" t="str">
        <f>IFERROR(Inv_SY_B!AT439/Inv_SY_B!$CU408-1,"")</f>
        <v/>
      </c>
      <c r="AU408" s="173" t="str">
        <f>IFERROR(Inv_SY_B!AU439/Inv_SY_B!$CU408-1,"")</f>
        <v/>
      </c>
      <c r="AV408" s="173" t="str">
        <f>IFERROR(Inv_SY_B!AV439/Inv_SY_B!$CU408-1,"")</f>
        <v/>
      </c>
      <c r="AW408" s="173" t="str">
        <f>IFERROR(Inv_SY_B!AW439/Inv_SY_B!$CU408-1,"")</f>
        <v/>
      </c>
      <c r="AX408" s="173" t="str">
        <f>IFERROR(Inv_SY_B!AX439/Inv_SY_B!$CU408-1,"")</f>
        <v/>
      </c>
      <c r="AY408" s="173" t="str">
        <f>IFERROR(Inv_SY_B!AY439/Inv_SY_B!$CU408-1,"")</f>
        <v/>
      </c>
      <c r="AZ408" s="173" t="str">
        <f>IFERROR(Inv_SY_B!AZ439/Inv_SY_B!$CU408-1,"")</f>
        <v/>
      </c>
      <c r="BA408" s="173" t="str">
        <f>IFERROR(Inv_SY_B!BA439/Inv_SY_B!$CU408-1,"")</f>
        <v/>
      </c>
      <c r="BB408" s="173" t="str">
        <f>IFERROR(Inv_SY_B!BB439/Inv_SY_B!$CU408-1,"")</f>
        <v/>
      </c>
      <c r="BC408" s="173" t="str">
        <f>IFERROR(Inv_SY_B!BC439/Inv_SY_B!$CU408-1,"")</f>
        <v/>
      </c>
      <c r="BD408" s="173" t="str">
        <f>IFERROR(Inv_SY_B!BD439/Inv_SY_B!$CU408-1,"")</f>
        <v/>
      </c>
      <c r="BE408" s="173" t="str">
        <f>IFERROR(Inv_SY_B!BE439/Inv_SY_B!$CU408-1,"")</f>
        <v/>
      </c>
      <c r="BF408" s="173" t="str">
        <f>IFERROR(Inv_SY_B!BF439/Inv_SY_B!$CU408-1,"")</f>
        <v/>
      </c>
      <c r="BG408" s="173" t="str">
        <f>IFERROR(Inv_SY_B!BG439/Inv_SY_B!$CU408-1,"")</f>
        <v/>
      </c>
      <c r="BH408" s="173" t="str">
        <f>IFERROR(Inv_SY_B!BH439/Inv_SY_B!$CU408-1,"")</f>
        <v/>
      </c>
      <c r="BI408" s="173" t="str">
        <f>IFERROR(Inv_SY_B!BI439/Inv_SY_B!$CU408-1,"")</f>
        <v/>
      </c>
      <c r="BJ408" s="173" t="str">
        <f>IFERROR(Inv_SY_B!BJ439/Inv_SY_B!$CU408-1,"")</f>
        <v/>
      </c>
      <c r="BK408" s="173" t="str">
        <f>IFERROR(Inv_SY_B!BK439/Inv_SY_B!$CU408-1,"")</f>
        <v/>
      </c>
      <c r="BL408" s="173" t="str">
        <f>IFERROR(Inv_SY_B!BL439/Inv_SY_B!$CU408-1,"")</f>
        <v/>
      </c>
      <c r="BM408" s="173" t="str">
        <f>IFERROR(Inv_SY_B!BM439/Inv_SY_B!$CU408-1,"")</f>
        <v/>
      </c>
      <c r="BN408" s="173" t="str">
        <f>IFERROR(Inv_SY_B!BN439/Inv_SY_B!$CU408-1,"")</f>
        <v/>
      </c>
      <c r="BO408" s="173" t="str">
        <f>IFERROR(Inv_SY_B!BO439/Inv_SY_B!$CU408-1,"")</f>
        <v/>
      </c>
      <c r="BP408" s="173" t="str">
        <f>IFERROR(Inv_SY_B!BP439/Inv_SY_B!$CU408-1,"")</f>
        <v/>
      </c>
      <c r="BQ408" s="173" t="str">
        <f>IFERROR(Inv_SY_B!BQ439/Inv_SY_B!$CU408-1,"")</f>
        <v/>
      </c>
      <c r="BR408" s="173" t="str">
        <f>IFERROR(Inv_SY_B!BR439/Inv_SY_B!$CU408-1,"")</f>
        <v/>
      </c>
      <c r="BS408" s="173" t="str">
        <f>IFERROR(Inv_SY_B!BS439/Inv_SY_B!$CU408-1,"")</f>
        <v/>
      </c>
      <c r="BT408" s="173" t="str">
        <f>IFERROR(Inv_SY_B!BT439/Inv_SY_B!$CU408-1,"")</f>
        <v/>
      </c>
      <c r="BU408" s="173" t="str">
        <f>IFERROR(Inv_SY_B!BU439/Inv_SY_B!$CU408-1,"")</f>
        <v/>
      </c>
      <c r="BV408" s="173" t="str">
        <f>IFERROR(Inv_SY_B!BV439/Inv_SY_B!$CU408-1,"")</f>
        <v/>
      </c>
      <c r="BW408" s="173" t="str">
        <f>IFERROR(Inv_SY_B!BW439/Inv_SY_B!$CU408-1,"")</f>
        <v/>
      </c>
      <c r="BX408" s="173" t="str">
        <f>IFERROR(Inv_SY_B!BX439/Inv_SY_B!$CU408-1,"")</f>
        <v/>
      </c>
      <c r="BY408" s="173" t="str">
        <f>IFERROR(Inv_SY_B!BY439/Inv_SY_B!$CU408-1,"")</f>
        <v/>
      </c>
      <c r="BZ408" s="173" t="str">
        <f>IFERROR(Inv_SY_B!BZ439/Inv_SY_B!$CU408-1,"")</f>
        <v/>
      </c>
      <c r="CA408" s="173" t="str">
        <f>IFERROR(Inv_SY_B!CA439/Inv_SY_B!$CU408-1,"")</f>
        <v/>
      </c>
      <c r="CB408" s="173" t="str">
        <f>IFERROR(Inv_SY_B!CB439/Inv_SY_B!$CU408-1,"")</f>
        <v/>
      </c>
      <c r="CC408" s="173" t="str">
        <f>IFERROR(Inv_SY_B!CC439/Inv_SY_B!$CU408-1,"")</f>
        <v/>
      </c>
      <c r="CD408" s="173" t="str">
        <f>IFERROR(Inv_SY_B!CD439/Inv_SY_B!$CU408-1,"")</f>
        <v/>
      </c>
      <c r="CE408" s="173" t="str">
        <f>IFERROR(Inv_SY_B!CE439/Inv_SY_B!$CU408-1,"")</f>
        <v/>
      </c>
      <c r="CF408" s="173" t="str">
        <f>IFERROR(Inv_SY_B!CF439/Inv_SY_B!$CU408-1,"")</f>
        <v/>
      </c>
      <c r="CG408" s="173" t="str">
        <f>IFERROR(Inv_SY_B!CG439/Inv_SY_B!$CU408-1,"")</f>
        <v/>
      </c>
      <c r="CH408" s="173" t="str">
        <f>IFERROR(Inv_SY_B!CH439/Inv_SY_B!$CU408-1,"")</f>
        <v/>
      </c>
      <c r="CI408" s="173" t="str">
        <f>IFERROR(Inv_SY_B!CI439/Inv_SY_B!$CU408-1,"")</f>
        <v/>
      </c>
      <c r="CJ408" s="173" t="str">
        <f>IFERROR(Inv_SY_B!CJ439/Inv_SY_B!$CU408-1,"")</f>
        <v/>
      </c>
      <c r="CK408" s="173" t="str">
        <f>IFERROR(Inv_SY_B!CK439/Inv_SY_B!$CU408-1,"")</f>
        <v/>
      </c>
      <c r="CL408" s="173" t="str">
        <f>IFERROR(Inv_SY_B!CL439/Inv_SY_B!$CU408-1,"")</f>
        <v/>
      </c>
      <c r="CM408" s="173" t="str">
        <f>IFERROR(Inv_SY_B!CM439/Inv_SY_B!$CU408-1,"")</f>
        <v/>
      </c>
      <c r="CN408" s="173" t="str">
        <f>IFERROR(Inv_SY_B!CN439/Inv_SY_B!$CU408-1,"")</f>
        <v/>
      </c>
      <c r="CO408" s="173" t="str">
        <f>IFERROR(Inv_SY_B!CO439/Inv_SY_B!$CU408-1,"")</f>
        <v/>
      </c>
      <c r="CP408" s="173" t="str">
        <f>IFERROR(Inv_SY_B!CP439/Inv_SY_B!$CU408-1,"")</f>
        <v/>
      </c>
      <c r="CQ408" s="173" t="str">
        <f>IFERROR(Inv_SY_B!CQ439/Inv_SY_B!$CU408-1,"")</f>
        <v/>
      </c>
      <c r="CR408" s="173" t="str">
        <f>IFERROR(Inv_SY_B!CR439/Inv_SY_B!$CU408-1,"")</f>
        <v/>
      </c>
      <c r="CS408" s="173" t="str">
        <f>IFERROR(Inv_SY_B!CS439/Inv_SY_B!$CU408-1,"")</f>
        <v/>
      </c>
      <c r="CT408" s="173" t="str">
        <f>IFERROR(Inv_SY_B!CT439/Inv_SY_B!$CU408-1,"")</f>
        <v/>
      </c>
      <c r="CU408" s="173"/>
      <c r="CV408" s="173"/>
      <c r="CW408" s="173"/>
      <c r="CX408" s="173"/>
    </row>
    <row r="409" spans="2:102">
      <c r="B409" s="164">
        <f t="shared" si="7"/>
        <v>46101</v>
      </c>
      <c r="C409" s="173" t="str">
        <f>IFERROR(Inv_SY_B!C440/Inv_SY_B!$CU409-1,"")</f>
        <v/>
      </c>
      <c r="D409" s="173" t="str">
        <f>IFERROR(Inv_SY_B!D440/Inv_SY_B!$CU409-1,"")</f>
        <v/>
      </c>
      <c r="E409" s="173" t="str">
        <f>IFERROR(Inv_SY_B!E440/Inv_SY_B!$CU409-1,"")</f>
        <v/>
      </c>
      <c r="F409" s="173" t="str">
        <f>IFERROR(Inv_SY_B!F440/Inv_SY_B!$CU409-1,"")</f>
        <v/>
      </c>
      <c r="G409" s="173" t="str">
        <f>IFERROR(Inv_SY_B!G440/Inv_SY_B!$CU409-1,"")</f>
        <v/>
      </c>
      <c r="H409" s="173" t="str">
        <f>IFERROR(Inv_SY_B!H440/Inv_SY_B!$CU409-1,"")</f>
        <v/>
      </c>
      <c r="I409" s="173" t="str">
        <f>IFERROR(Inv_SY_B!I440/Inv_SY_B!$CU409-1,"")</f>
        <v/>
      </c>
      <c r="J409" s="173" t="str">
        <f>IFERROR(Inv_SY_B!J440/Inv_SY_B!$CU409-1,"")</f>
        <v/>
      </c>
      <c r="K409" s="173" t="str">
        <f>IFERROR(Inv_SY_B!K440/Inv_SY_B!$CU409-1,"")</f>
        <v/>
      </c>
      <c r="L409" s="173" t="str">
        <f>IFERROR(Inv_SY_B!L440/Inv_SY_B!$CU409-1,"")</f>
        <v/>
      </c>
      <c r="M409" s="173" t="str">
        <f>IFERROR(Inv_SY_B!M440/Inv_SY_B!$CU409-1,"")</f>
        <v/>
      </c>
      <c r="N409" s="173" t="str">
        <f>IFERROR(Inv_SY_B!N440/Inv_SY_B!$CU409-1,"")</f>
        <v/>
      </c>
      <c r="O409" s="173" t="str">
        <f>IFERROR(Inv_SY_B!O440/Inv_SY_B!$CU409-1,"")</f>
        <v/>
      </c>
      <c r="P409" s="173" t="str">
        <f>IFERROR(Inv_SY_B!P440/Inv_SY_B!$CU409-1,"")</f>
        <v/>
      </c>
      <c r="Q409" s="173" t="str">
        <f>IFERROR(Inv_SY_B!Q440/Inv_SY_B!$CU409-1,"")</f>
        <v/>
      </c>
      <c r="R409" s="173" t="str">
        <f>IFERROR(Inv_SY_B!R440/Inv_SY_B!$CU409-1,"")</f>
        <v/>
      </c>
      <c r="S409" s="173" t="str">
        <f>IFERROR(Inv_SY_B!S440/Inv_SY_B!$CU409-1,"")</f>
        <v/>
      </c>
      <c r="T409" s="173" t="str">
        <f>IFERROR(Inv_SY_B!T440/Inv_SY_B!$CU409-1,"")</f>
        <v/>
      </c>
      <c r="U409" s="173" t="str">
        <f>IFERROR(Inv_SY_B!U440/Inv_SY_B!$CU409-1,"")</f>
        <v/>
      </c>
      <c r="V409" s="173" t="str">
        <f>IFERROR(Inv_SY_B!V440/Inv_SY_B!$CU409-1,"")</f>
        <v/>
      </c>
      <c r="W409" s="173" t="str">
        <f>IFERROR(Inv_SY_B!W440/Inv_SY_B!$CU409-1,"")</f>
        <v/>
      </c>
      <c r="X409" s="173" t="str">
        <f>IFERROR(Inv_SY_B!X440/Inv_SY_B!$CU409-1,"")</f>
        <v/>
      </c>
      <c r="Y409" s="173" t="str">
        <f>IFERROR(Inv_SY_B!Y440/Inv_SY_B!$CU409-1,"")</f>
        <v/>
      </c>
      <c r="Z409" s="173" t="str">
        <f>IFERROR(Inv_SY_B!Z440/Inv_SY_B!$CU409-1,"")</f>
        <v/>
      </c>
      <c r="AA409" s="173" t="str">
        <f>IFERROR(Inv_SY_B!AA440/Inv_SY_B!$CU409-1,"")</f>
        <v/>
      </c>
      <c r="AB409" s="173" t="str">
        <f>IFERROR(Inv_SY_B!AB440/Inv_SY_B!$CU409-1,"")</f>
        <v/>
      </c>
      <c r="AC409" s="173" t="str">
        <f>IFERROR(Inv_SY_B!AC440/Inv_SY_B!$CU409-1,"")</f>
        <v/>
      </c>
      <c r="AD409" s="173" t="str">
        <f>IFERROR(Inv_SY_B!AD440/Inv_SY_B!$CU409-1,"")</f>
        <v/>
      </c>
      <c r="AE409" s="173" t="str">
        <f>IFERROR(Inv_SY_B!AE440/Inv_SY_B!$CU409-1,"")</f>
        <v/>
      </c>
      <c r="AF409" s="173" t="str">
        <f>IFERROR(Inv_SY_B!AF440/Inv_SY_B!$CU409-1,"")</f>
        <v/>
      </c>
      <c r="AG409" s="173" t="str">
        <f>IFERROR(Inv_SY_B!AG440/Inv_SY_B!$CU409-1,"")</f>
        <v/>
      </c>
      <c r="AH409" s="173" t="str">
        <f>IFERROR(Inv_SY_B!AH440/Inv_SY_B!$CU409-1,"")</f>
        <v/>
      </c>
      <c r="AI409" s="173" t="str">
        <f>IFERROR(Inv_SY_B!AI440/Inv_SY_B!$CU409-1,"")</f>
        <v/>
      </c>
      <c r="AJ409" s="173" t="str">
        <f>IFERROR(Inv_SY_B!AJ440/Inv_SY_B!$CU409-1,"")</f>
        <v/>
      </c>
      <c r="AK409" s="173" t="str">
        <f>IFERROR(Inv_SY_B!AK440/Inv_SY_B!$CU409-1,"")</f>
        <v/>
      </c>
      <c r="AL409" s="173" t="str">
        <f>IFERROR(Inv_SY_B!AL440/Inv_SY_B!$CU409-1,"")</f>
        <v/>
      </c>
      <c r="AM409" s="173" t="str">
        <f>IFERROR(Inv_SY_B!AM440/Inv_SY_B!$CU409-1,"")</f>
        <v/>
      </c>
      <c r="AN409" s="173" t="str">
        <f>IFERROR(Inv_SY_B!AN440/Inv_SY_B!$CU409-1,"")</f>
        <v/>
      </c>
      <c r="AO409" s="173" t="str">
        <f>IFERROR(Inv_SY_B!AO440/Inv_SY_B!$CU409-1,"")</f>
        <v/>
      </c>
      <c r="AP409" s="173" t="str">
        <f>IFERROR(Inv_SY_B!AP440/Inv_SY_B!$CU409-1,"")</f>
        <v/>
      </c>
      <c r="AQ409" s="173" t="str">
        <f>IFERROR(Inv_SY_B!AQ440/Inv_SY_B!$CU409-1,"")</f>
        <v/>
      </c>
      <c r="AR409" s="173" t="str">
        <f>IFERROR(Inv_SY_B!AR440/Inv_SY_B!$CU409-1,"")</f>
        <v/>
      </c>
      <c r="AS409" s="173" t="str">
        <f>IFERROR(Inv_SY_B!AS440/Inv_SY_B!$CU409-1,"")</f>
        <v/>
      </c>
      <c r="AT409" s="173" t="str">
        <f>IFERROR(Inv_SY_B!AT440/Inv_SY_B!$CU409-1,"")</f>
        <v/>
      </c>
      <c r="AU409" s="173" t="str">
        <f>IFERROR(Inv_SY_B!AU440/Inv_SY_B!$CU409-1,"")</f>
        <v/>
      </c>
      <c r="AV409" s="173" t="str">
        <f>IFERROR(Inv_SY_B!AV440/Inv_SY_B!$CU409-1,"")</f>
        <v/>
      </c>
      <c r="AW409" s="173" t="str">
        <f>IFERROR(Inv_SY_B!AW440/Inv_SY_B!$CU409-1,"")</f>
        <v/>
      </c>
      <c r="AX409" s="173" t="str">
        <f>IFERROR(Inv_SY_B!AX440/Inv_SY_B!$CU409-1,"")</f>
        <v/>
      </c>
      <c r="AY409" s="173" t="str">
        <f>IFERROR(Inv_SY_B!AY440/Inv_SY_B!$CU409-1,"")</f>
        <v/>
      </c>
      <c r="AZ409" s="173" t="str">
        <f>IFERROR(Inv_SY_B!AZ440/Inv_SY_B!$CU409-1,"")</f>
        <v/>
      </c>
      <c r="BA409" s="173" t="str">
        <f>IFERROR(Inv_SY_B!BA440/Inv_SY_B!$CU409-1,"")</f>
        <v/>
      </c>
      <c r="BB409" s="173" t="str">
        <f>IFERROR(Inv_SY_B!BB440/Inv_SY_B!$CU409-1,"")</f>
        <v/>
      </c>
      <c r="BC409" s="173" t="str">
        <f>IFERROR(Inv_SY_B!BC440/Inv_SY_B!$CU409-1,"")</f>
        <v/>
      </c>
      <c r="BD409" s="173" t="str">
        <f>IFERROR(Inv_SY_B!BD440/Inv_SY_B!$CU409-1,"")</f>
        <v/>
      </c>
      <c r="BE409" s="173" t="str">
        <f>IFERROR(Inv_SY_B!BE440/Inv_SY_B!$CU409-1,"")</f>
        <v/>
      </c>
      <c r="BF409" s="173" t="str">
        <f>IFERROR(Inv_SY_B!BF440/Inv_SY_B!$CU409-1,"")</f>
        <v/>
      </c>
      <c r="BG409" s="173" t="str">
        <f>IFERROR(Inv_SY_B!BG440/Inv_SY_B!$CU409-1,"")</f>
        <v/>
      </c>
      <c r="BH409" s="173" t="str">
        <f>IFERROR(Inv_SY_B!BH440/Inv_SY_B!$CU409-1,"")</f>
        <v/>
      </c>
      <c r="BI409" s="173" t="str">
        <f>IFERROR(Inv_SY_B!BI440/Inv_SY_B!$CU409-1,"")</f>
        <v/>
      </c>
      <c r="BJ409" s="173" t="str">
        <f>IFERROR(Inv_SY_B!BJ440/Inv_SY_B!$CU409-1,"")</f>
        <v/>
      </c>
      <c r="BK409" s="173" t="str">
        <f>IFERROR(Inv_SY_B!BK440/Inv_SY_B!$CU409-1,"")</f>
        <v/>
      </c>
      <c r="BL409" s="173" t="str">
        <f>IFERROR(Inv_SY_B!BL440/Inv_SY_B!$CU409-1,"")</f>
        <v/>
      </c>
      <c r="BM409" s="173" t="str">
        <f>IFERROR(Inv_SY_B!BM440/Inv_SY_B!$CU409-1,"")</f>
        <v/>
      </c>
      <c r="BN409" s="173" t="str">
        <f>IFERROR(Inv_SY_B!BN440/Inv_SY_B!$CU409-1,"")</f>
        <v/>
      </c>
      <c r="BO409" s="173" t="str">
        <f>IFERROR(Inv_SY_B!BO440/Inv_SY_B!$CU409-1,"")</f>
        <v/>
      </c>
      <c r="BP409" s="173" t="str">
        <f>IFERROR(Inv_SY_B!BP440/Inv_SY_B!$CU409-1,"")</f>
        <v/>
      </c>
      <c r="BQ409" s="173" t="str">
        <f>IFERROR(Inv_SY_B!BQ440/Inv_SY_B!$CU409-1,"")</f>
        <v/>
      </c>
      <c r="BR409" s="173" t="str">
        <f>IFERROR(Inv_SY_B!BR440/Inv_SY_B!$CU409-1,"")</f>
        <v/>
      </c>
      <c r="BS409" s="173" t="str">
        <f>IFERROR(Inv_SY_B!BS440/Inv_SY_B!$CU409-1,"")</f>
        <v/>
      </c>
      <c r="BT409" s="173" t="str">
        <f>IFERROR(Inv_SY_B!BT440/Inv_SY_B!$CU409-1,"")</f>
        <v/>
      </c>
      <c r="BU409" s="173" t="str">
        <f>IFERROR(Inv_SY_B!BU440/Inv_SY_B!$CU409-1,"")</f>
        <v/>
      </c>
      <c r="BV409" s="173" t="str">
        <f>IFERROR(Inv_SY_B!BV440/Inv_SY_B!$CU409-1,"")</f>
        <v/>
      </c>
      <c r="BW409" s="173" t="str">
        <f>IFERROR(Inv_SY_B!BW440/Inv_SY_B!$CU409-1,"")</f>
        <v/>
      </c>
      <c r="BX409" s="173" t="str">
        <f>IFERROR(Inv_SY_B!BX440/Inv_SY_B!$CU409-1,"")</f>
        <v/>
      </c>
      <c r="BY409" s="173" t="str">
        <f>IFERROR(Inv_SY_B!BY440/Inv_SY_B!$CU409-1,"")</f>
        <v/>
      </c>
      <c r="BZ409" s="173" t="str">
        <f>IFERROR(Inv_SY_B!BZ440/Inv_SY_B!$CU409-1,"")</f>
        <v/>
      </c>
      <c r="CA409" s="173" t="str">
        <f>IFERROR(Inv_SY_B!CA440/Inv_SY_B!$CU409-1,"")</f>
        <v/>
      </c>
      <c r="CB409" s="173" t="str">
        <f>IFERROR(Inv_SY_B!CB440/Inv_SY_B!$CU409-1,"")</f>
        <v/>
      </c>
      <c r="CC409" s="173" t="str">
        <f>IFERROR(Inv_SY_B!CC440/Inv_SY_B!$CU409-1,"")</f>
        <v/>
      </c>
      <c r="CD409" s="173" t="str">
        <f>IFERROR(Inv_SY_B!CD440/Inv_SY_B!$CU409-1,"")</f>
        <v/>
      </c>
      <c r="CE409" s="173" t="str">
        <f>IFERROR(Inv_SY_B!CE440/Inv_SY_B!$CU409-1,"")</f>
        <v/>
      </c>
      <c r="CF409" s="173" t="str">
        <f>IFERROR(Inv_SY_B!CF440/Inv_SY_B!$CU409-1,"")</f>
        <v/>
      </c>
      <c r="CG409" s="173" t="str">
        <f>IFERROR(Inv_SY_B!CG440/Inv_SY_B!$CU409-1,"")</f>
        <v/>
      </c>
      <c r="CH409" s="173" t="str">
        <f>IFERROR(Inv_SY_B!CH440/Inv_SY_B!$CU409-1,"")</f>
        <v/>
      </c>
      <c r="CI409" s="173" t="str">
        <f>IFERROR(Inv_SY_B!CI440/Inv_SY_B!$CU409-1,"")</f>
        <v/>
      </c>
      <c r="CJ409" s="173" t="str">
        <f>IFERROR(Inv_SY_B!CJ440/Inv_SY_B!$CU409-1,"")</f>
        <v/>
      </c>
      <c r="CK409" s="173" t="str">
        <f>IFERROR(Inv_SY_B!CK440/Inv_SY_B!$CU409-1,"")</f>
        <v/>
      </c>
      <c r="CL409" s="173" t="str">
        <f>IFERROR(Inv_SY_B!CL440/Inv_SY_B!$CU409-1,"")</f>
        <v/>
      </c>
      <c r="CM409" s="173" t="str">
        <f>IFERROR(Inv_SY_B!CM440/Inv_SY_B!$CU409-1,"")</f>
        <v/>
      </c>
      <c r="CN409" s="173" t="str">
        <f>IFERROR(Inv_SY_B!CN440/Inv_SY_B!$CU409-1,"")</f>
        <v/>
      </c>
      <c r="CO409" s="173" t="str">
        <f>IFERROR(Inv_SY_B!CO440/Inv_SY_B!$CU409-1,"")</f>
        <v/>
      </c>
      <c r="CP409" s="173" t="str">
        <f>IFERROR(Inv_SY_B!CP440/Inv_SY_B!$CU409-1,"")</f>
        <v/>
      </c>
      <c r="CQ409" s="173" t="str">
        <f>IFERROR(Inv_SY_B!CQ440/Inv_SY_B!$CU409-1,"")</f>
        <v/>
      </c>
      <c r="CR409" s="173" t="str">
        <f>IFERROR(Inv_SY_B!CR440/Inv_SY_B!$CU409-1,"")</f>
        <v/>
      </c>
      <c r="CS409" s="173" t="str">
        <f>IFERROR(Inv_SY_B!CS440/Inv_SY_B!$CU409-1,"")</f>
        <v/>
      </c>
      <c r="CT409" s="173" t="str">
        <f>IFERROR(Inv_SY_B!CT440/Inv_SY_B!$CU409-1,"")</f>
        <v/>
      </c>
      <c r="CU409" s="173"/>
      <c r="CV409" s="173"/>
      <c r="CW409" s="173"/>
      <c r="CX409" s="173"/>
    </row>
    <row r="410" spans="2:102">
      <c r="B410" s="164">
        <f t="shared" si="7"/>
        <v>46102</v>
      </c>
      <c r="C410" s="173" t="str">
        <f>IFERROR(Inv_SY_B!C441/Inv_SY_B!$CU410-1,"")</f>
        <v/>
      </c>
      <c r="D410" s="173" t="str">
        <f>IFERROR(Inv_SY_B!D441/Inv_SY_B!$CU410-1,"")</f>
        <v/>
      </c>
      <c r="E410" s="173" t="str">
        <f>IFERROR(Inv_SY_B!E441/Inv_SY_B!$CU410-1,"")</f>
        <v/>
      </c>
      <c r="F410" s="173" t="str">
        <f>IFERROR(Inv_SY_B!F441/Inv_SY_B!$CU410-1,"")</f>
        <v/>
      </c>
      <c r="G410" s="173" t="str">
        <f>IFERROR(Inv_SY_B!G441/Inv_SY_B!$CU410-1,"")</f>
        <v/>
      </c>
      <c r="H410" s="173" t="str">
        <f>IFERROR(Inv_SY_B!H441/Inv_SY_B!$CU410-1,"")</f>
        <v/>
      </c>
      <c r="I410" s="173" t="str">
        <f>IFERROR(Inv_SY_B!I441/Inv_SY_B!$CU410-1,"")</f>
        <v/>
      </c>
      <c r="J410" s="173" t="str">
        <f>IFERROR(Inv_SY_B!J441/Inv_SY_B!$CU410-1,"")</f>
        <v/>
      </c>
      <c r="K410" s="173" t="str">
        <f>IFERROR(Inv_SY_B!K441/Inv_SY_B!$CU410-1,"")</f>
        <v/>
      </c>
      <c r="L410" s="173" t="str">
        <f>IFERROR(Inv_SY_B!L441/Inv_SY_B!$CU410-1,"")</f>
        <v/>
      </c>
      <c r="M410" s="173" t="str">
        <f>IFERROR(Inv_SY_B!M441/Inv_SY_B!$CU410-1,"")</f>
        <v/>
      </c>
      <c r="N410" s="173" t="str">
        <f>IFERROR(Inv_SY_B!N441/Inv_SY_B!$CU410-1,"")</f>
        <v/>
      </c>
      <c r="O410" s="173" t="str">
        <f>IFERROR(Inv_SY_B!O441/Inv_SY_B!$CU410-1,"")</f>
        <v/>
      </c>
      <c r="P410" s="173" t="str">
        <f>IFERROR(Inv_SY_B!P441/Inv_SY_B!$CU410-1,"")</f>
        <v/>
      </c>
      <c r="Q410" s="173" t="str">
        <f>IFERROR(Inv_SY_B!Q441/Inv_SY_B!$CU410-1,"")</f>
        <v/>
      </c>
      <c r="R410" s="173" t="str">
        <f>IFERROR(Inv_SY_B!R441/Inv_SY_B!$CU410-1,"")</f>
        <v/>
      </c>
      <c r="S410" s="173" t="str">
        <f>IFERROR(Inv_SY_B!S441/Inv_SY_B!$CU410-1,"")</f>
        <v/>
      </c>
      <c r="T410" s="173" t="str">
        <f>IFERROR(Inv_SY_B!T441/Inv_SY_B!$CU410-1,"")</f>
        <v/>
      </c>
      <c r="U410" s="173" t="str">
        <f>IFERROR(Inv_SY_B!U441/Inv_SY_B!$CU410-1,"")</f>
        <v/>
      </c>
      <c r="V410" s="173" t="str">
        <f>IFERROR(Inv_SY_B!V441/Inv_SY_B!$CU410-1,"")</f>
        <v/>
      </c>
      <c r="W410" s="173" t="str">
        <f>IFERROR(Inv_SY_B!W441/Inv_SY_B!$CU410-1,"")</f>
        <v/>
      </c>
      <c r="X410" s="173" t="str">
        <f>IFERROR(Inv_SY_B!X441/Inv_SY_B!$CU410-1,"")</f>
        <v/>
      </c>
      <c r="Y410" s="173" t="str">
        <f>IFERROR(Inv_SY_B!Y441/Inv_SY_B!$CU410-1,"")</f>
        <v/>
      </c>
      <c r="Z410" s="173" t="str">
        <f>IFERROR(Inv_SY_B!Z441/Inv_SY_B!$CU410-1,"")</f>
        <v/>
      </c>
      <c r="AA410" s="173" t="str">
        <f>IFERROR(Inv_SY_B!AA441/Inv_SY_B!$CU410-1,"")</f>
        <v/>
      </c>
      <c r="AB410" s="173" t="str">
        <f>IFERROR(Inv_SY_B!AB441/Inv_SY_B!$CU410-1,"")</f>
        <v/>
      </c>
      <c r="AC410" s="173" t="str">
        <f>IFERROR(Inv_SY_B!AC441/Inv_SY_B!$CU410-1,"")</f>
        <v/>
      </c>
      <c r="AD410" s="173" t="str">
        <f>IFERROR(Inv_SY_B!AD441/Inv_SY_B!$CU410-1,"")</f>
        <v/>
      </c>
      <c r="AE410" s="173" t="str">
        <f>IFERROR(Inv_SY_B!AE441/Inv_SY_B!$CU410-1,"")</f>
        <v/>
      </c>
      <c r="AF410" s="173" t="str">
        <f>IFERROR(Inv_SY_B!AF441/Inv_SY_B!$CU410-1,"")</f>
        <v/>
      </c>
      <c r="AG410" s="173" t="str">
        <f>IFERROR(Inv_SY_B!AG441/Inv_SY_B!$CU410-1,"")</f>
        <v/>
      </c>
      <c r="AH410" s="173" t="str">
        <f>IFERROR(Inv_SY_B!AH441/Inv_SY_B!$CU410-1,"")</f>
        <v/>
      </c>
      <c r="AI410" s="173" t="str">
        <f>IFERROR(Inv_SY_B!AI441/Inv_SY_B!$CU410-1,"")</f>
        <v/>
      </c>
      <c r="AJ410" s="173" t="str">
        <f>IFERROR(Inv_SY_B!AJ441/Inv_SY_B!$CU410-1,"")</f>
        <v/>
      </c>
      <c r="AK410" s="173" t="str">
        <f>IFERROR(Inv_SY_B!AK441/Inv_SY_B!$CU410-1,"")</f>
        <v/>
      </c>
      <c r="AL410" s="173" t="str">
        <f>IFERROR(Inv_SY_B!AL441/Inv_SY_B!$CU410-1,"")</f>
        <v/>
      </c>
      <c r="AM410" s="173" t="str">
        <f>IFERROR(Inv_SY_B!AM441/Inv_SY_B!$CU410-1,"")</f>
        <v/>
      </c>
      <c r="AN410" s="173" t="str">
        <f>IFERROR(Inv_SY_B!AN441/Inv_SY_B!$CU410-1,"")</f>
        <v/>
      </c>
      <c r="AO410" s="173" t="str">
        <f>IFERROR(Inv_SY_B!AO441/Inv_SY_B!$CU410-1,"")</f>
        <v/>
      </c>
      <c r="AP410" s="173" t="str">
        <f>IFERROR(Inv_SY_B!AP441/Inv_SY_B!$CU410-1,"")</f>
        <v/>
      </c>
      <c r="AQ410" s="173" t="str">
        <f>IFERROR(Inv_SY_B!AQ441/Inv_SY_B!$CU410-1,"")</f>
        <v/>
      </c>
      <c r="AR410" s="173" t="str">
        <f>IFERROR(Inv_SY_B!AR441/Inv_SY_B!$CU410-1,"")</f>
        <v/>
      </c>
      <c r="AS410" s="173" t="str">
        <f>IFERROR(Inv_SY_B!AS441/Inv_SY_B!$CU410-1,"")</f>
        <v/>
      </c>
      <c r="AT410" s="173" t="str">
        <f>IFERROR(Inv_SY_B!AT441/Inv_SY_B!$CU410-1,"")</f>
        <v/>
      </c>
      <c r="AU410" s="173" t="str">
        <f>IFERROR(Inv_SY_B!AU441/Inv_SY_B!$CU410-1,"")</f>
        <v/>
      </c>
      <c r="AV410" s="173" t="str">
        <f>IFERROR(Inv_SY_B!AV441/Inv_SY_B!$CU410-1,"")</f>
        <v/>
      </c>
      <c r="AW410" s="173" t="str">
        <f>IFERROR(Inv_SY_B!AW441/Inv_SY_B!$CU410-1,"")</f>
        <v/>
      </c>
      <c r="AX410" s="173" t="str">
        <f>IFERROR(Inv_SY_B!AX441/Inv_SY_B!$CU410-1,"")</f>
        <v/>
      </c>
      <c r="AY410" s="173" t="str">
        <f>IFERROR(Inv_SY_B!AY441/Inv_SY_B!$CU410-1,"")</f>
        <v/>
      </c>
      <c r="AZ410" s="173" t="str">
        <f>IFERROR(Inv_SY_B!AZ441/Inv_SY_B!$CU410-1,"")</f>
        <v/>
      </c>
      <c r="BA410" s="173" t="str">
        <f>IFERROR(Inv_SY_B!BA441/Inv_SY_B!$CU410-1,"")</f>
        <v/>
      </c>
      <c r="BB410" s="173" t="str">
        <f>IFERROR(Inv_SY_B!BB441/Inv_SY_B!$CU410-1,"")</f>
        <v/>
      </c>
      <c r="BC410" s="173" t="str">
        <f>IFERROR(Inv_SY_B!BC441/Inv_SY_B!$CU410-1,"")</f>
        <v/>
      </c>
      <c r="BD410" s="173" t="str">
        <f>IFERROR(Inv_SY_B!BD441/Inv_SY_B!$CU410-1,"")</f>
        <v/>
      </c>
      <c r="BE410" s="173" t="str">
        <f>IFERROR(Inv_SY_B!BE441/Inv_SY_B!$CU410-1,"")</f>
        <v/>
      </c>
      <c r="BF410" s="173" t="str">
        <f>IFERROR(Inv_SY_B!BF441/Inv_SY_B!$CU410-1,"")</f>
        <v/>
      </c>
      <c r="BG410" s="173" t="str">
        <f>IFERROR(Inv_SY_B!BG441/Inv_SY_B!$CU410-1,"")</f>
        <v/>
      </c>
      <c r="BH410" s="173" t="str">
        <f>IFERROR(Inv_SY_B!BH441/Inv_SY_B!$CU410-1,"")</f>
        <v/>
      </c>
      <c r="BI410" s="173" t="str">
        <f>IFERROR(Inv_SY_B!BI441/Inv_SY_B!$CU410-1,"")</f>
        <v/>
      </c>
      <c r="BJ410" s="173" t="str">
        <f>IFERROR(Inv_SY_B!BJ441/Inv_SY_B!$CU410-1,"")</f>
        <v/>
      </c>
      <c r="BK410" s="173" t="str">
        <f>IFERROR(Inv_SY_B!BK441/Inv_SY_B!$CU410-1,"")</f>
        <v/>
      </c>
      <c r="BL410" s="173" t="str">
        <f>IFERROR(Inv_SY_B!BL441/Inv_SY_B!$CU410-1,"")</f>
        <v/>
      </c>
      <c r="BM410" s="173" t="str">
        <f>IFERROR(Inv_SY_B!BM441/Inv_SY_B!$CU410-1,"")</f>
        <v/>
      </c>
      <c r="BN410" s="173" t="str">
        <f>IFERROR(Inv_SY_B!BN441/Inv_SY_B!$CU410-1,"")</f>
        <v/>
      </c>
      <c r="BO410" s="173" t="str">
        <f>IFERROR(Inv_SY_B!BO441/Inv_SY_B!$CU410-1,"")</f>
        <v/>
      </c>
      <c r="BP410" s="173" t="str">
        <f>IFERROR(Inv_SY_B!BP441/Inv_SY_B!$CU410-1,"")</f>
        <v/>
      </c>
      <c r="BQ410" s="173" t="str">
        <f>IFERROR(Inv_SY_B!BQ441/Inv_SY_B!$CU410-1,"")</f>
        <v/>
      </c>
      <c r="BR410" s="173" t="str">
        <f>IFERROR(Inv_SY_B!BR441/Inv_SY_B!$CU410-1,"")</f>
        <v/>
      </c>
      <c r="BS410" s="173" t="str">
        <f>IFERROR(Inv_SY_B!BS441/Inv_SY_B!$CU410-1,"")</f>
        <v/>
      </c>
      <c r="BT410" s="173" t="str">
        <f>IFERROR(Inv_SY_B!BT441/Inv_SY_B!$CU410-1,"")</f>
        <v/>
      </c>
      <c r="BU410" s="173" t="str">
        <f>IFERROR(Inv_SY_B!BU441/Inv_SY_B!$CU410-1,"")</f>
        <v/>
      </c>
      <c r="BV410" s="173" t="str">
        <f>IFERROR(Inv_SY_B!BV441/Inv_SY_B!$CU410-1,"")</f>
        <v/>
      </c>
      <c r="BW410" s="173" t="str">
        <f>IFERROR(Inv_SY_B!BW441/Inv_SY_B!$CU410-1,"")</f>
        <v/>
      </c>
      <c r="BX410" s="173" t="str">
        <f>IFERROR(Inv_SY_B!BX441/Inv_SY_B!$CU410-1,"")</f>
        <v/>
      </c>
      <c r="BY410" s="173" t="str">
        <f>IFERROR(Inv_SY_B!BY441/Inv_SY_B!$CU410-1,"")</f>
        <v/>
      </c>
      <c r="BZ410" s="173" t="str">
        <f>IFERROR(Inv_SY_B!BZ441/Inv_SY_B!$CU410-1,"")</f>
        <v/>
      </c>
      <c r="CA410" s="173" t="str">
        <f>IFERROR(Inv_SY_B!CA441/Inv_SY_B!$CU410-1,"")</f>
        <v/>
      </c>
      <c r="CB410" s="173" t="str">
        <f>IFERROR(Inv_SY_B!CB441/Inv_SY_B!$CU410-1,"")</f>
        <v/>
      </c>
      <c r="CC410" s="173" t="str">
        <f>IFERROR(Inv_SY_B!CC441/Inv_SY_B!$CU410-1,"")</f>
        <v/>
      </c>
      <c r="CD410" s="173" t="str">
        <f>IFERROR(Inv_SY_B!CD441/Inv_SY_B!$CU410-1,"")</f>
        <v/>
      </c>
      <c r="CE410" s="173" t="str">
        <f>IFERROR(Inv_SY_B!CE441/Inv_SY_B!$CU410-1,"")</f>
        <v/>
      </c>
      <c r="CF410" s="173" t="str">
        <f>IFERROR(Inv_SY_B!CF441/Inv_SY_B!$CU410-1,"")</f>
        <v/>
      </c>
      <c r="CG410" s="173" t="str">
        <f>IFERROR(Inv_SY_B!CG441/Inv_SY_B!$CU410-1,"")</f>
        <v/>
      </c>
      <c r="CH410" s="173" t="str">
        <f>IFERROR(Inv_SY_B!CH441/Inv_SY_B!$CU410-1,"")</f>
        <v/>
      </c>
      <c r="CI410" s="173" t="str">
        <f>IFERROR(Inv_SY_B!CI441/Inv_SY_B!$CU410-1,"")</f>
        <v/>
      </c>
      <c r="CJ410" s="173" t="str">
        <f>IFERROR(Inv_SY_B!CJ441/Inv_SY_B!$CU410-1,"")</f>
        <v/>
      </c>
      <c r="CK410" s="173" t="str">
        <f>IFERROR(Inv_SY_B!CK441/Inv_SY_B!$CU410-1,"")</f>
        <v/>
      </c>
      <c r="CL410" s="173" t="str">
        <f>IFERROR(Inv_SY_B!CL441/Inv_SY_B!$CU410-1,"")</f>
        <v/>
      </c>
      <c r="CM410" s="173" t="str">
        <f>IFERROR(Inv_SY_B!CM441/Inv_SY_B!$CU410-1,"")</f>
        <v/>
      </c>
      <c r="CN410" s="173" t="str">
        <f>IFERROR(Inv_SY_B!CN441/Inv_SY_B!$CU410-1,"")</f>
        <v/>
      </c>
      <c r="CO410" s="173" t="str">
        <f>IFERROR(Inv_SY_B!CO441/Inv_SY_B!$CU410-1,"")</f>
        <v/>
      </c>
      <c r="CP410" s="173" t="str">
        <f>IFERROR(Inv_SY_B!CP441/Inv_SY_B!$CU410-1,"")</f>
        <v/>
      </c>
      <c r="CQ410" s="173" t="str">
        <f>IFERROR(Inv_SY_B!CQ441/Inv_SY_B!$CU410-1,"")</f>
        <v/>
      </c>
      <c r="CR410" s="173" t="str">
        <f>IFERROR(Inv_SY_B!CR441/Inv_SY_B!$CU410-1,"")</f>
        <v/>
      </c>
      <c r="CS410" s="173" t="str">
        <f>IFERROR(Inv_SY_B!CS441/Inv_SY_B!$CU410-1,"")</f>
        <v/>
      </c>
      <c r="CT410" s="173" t="str">
        <f>IFERROR(Inv_SY_B!CT441/Inv_SY_B!$CU410-1,"")</f>
        <v/>
      </c>
      <c r="CU410" s="173"/>
      <c r="CV410" s="173"/>
      <c r="CW410" s="173"/>
      <c r="CX410" s="173"/>
    </row>
    <row r="411" spans="2:102">
      <c r="B411" s="164">
        <f t="shared" si="7"/>
        <v>46103</v>
      </c>
      <c r="C411" s="173" t="str">
        <f>IFERROR(Inv_SY_B!C442/Inv_SY_B!$CU411-1,"")</f>
        <v/>
      </c>
      <c r="D411" s="173" t="str">
        <f>IFERROR(Inv_SY_B!D442/Inv_SY_B!$CU411-1,"")</f>
        <v/>
      </c>
      <c r="E411" s="173" t="str">
        <f>IFERROR(Inv_SY_B!E442/Inv_SY_B!$CU411-1,"")</f>
        <v/>
      </c>
      <c r="F411" s="173" t="str">
        <f>IFERROR(Inv_SY_B!F442/Inv_SY_B!$CU411-1,"")</f>
        <v/>
      </c>
      <c r="G411" s="173" t="str">
        <f>IFERROR(Inv_SY_B!G442/Inv_SY_B!$CU411-1,"")</f>
        <v/>
      </c>
      <c r="H411" s="173" t="str">
        <f>IFERROR(Inv_SY_B!H442/Inv_SY_B!$CU411-1,"")</f>
        <v/>
      </c>
      <c r="I411" s="173" t="str">
        <f>IFERROR(Inv_SY_B!I442/Inv_SY_B!$CU411-1,"")</f>
        <v/>
      </c>
      <c r="J411" s="173" t="str">
        <f>IFERROR(Inv_SY_B!J442/Inv_SY_B!$CU411-1,"")</f>
        <v/>
      </c>
      <c r="K411" s="173" t="str">
        <f>IFERROR(Inv_SY_B!K442/Inv_SY_B!$CU411-1,"")</f>
        <v/>
      </c>
      <c r="L411" s="173" t="str">
        <f>IFERROR(Inv_SY_B!L442/Inv_SY_B!$CU411-1,"")</f>
        <v/>
      </c>
      <c r="M411" s="173" t="str">
        <f>IFERROR(Inv_SY_B!M442/Inv_SY_B!$CU411-1,"")</f>
        <v/>
      </c>
      <c r="N411" s="173" t="str">
        <f>IFERROR(Inv_SY_B!N442/Inv_SY_B!$CU411-1,"")</f>
        <v/>
      </c>
      <c r="O411" s="173" t="str">
        <f>IFERROR(Inv_SY_B!O442/Inv_SY_B!$CU411-1,"")</f>
        <v/>
      </c>
      <c r="P411" s="173" t="str">
        <f>IFERROR(Inv_SY_B!P442/Inv_SY_B!$CU411-1,"")</f>
        <v/>
      </c>
      <c r="Q411" s="173" t="str">
        <f>IFERROR(Inv_SY_B!Q442/Inv_SY_B!$CU411-1,"")</f>
        <v/>
      </c>
      <c r="R411" s="173" t="str">
        <f>IFERROR(Inv_SY_B!R442/Inv_SY_B!$CU411-1,"")</f>
        <v/>
      </c>
      <c r="S411" s="173" t="str">
        <f>IFERROR(Inv_SY_B!S442/Inv_SY_B!$CU411-1,"")</f>
        <v/>
      </c>
      <c r="T411" s="173" t="str">
        <f>IFERROR(Inv_SY_B!T442/Inv_SY_B!$CU411-1,"")</f>
        <v/>
      </c>
      <c r="U411" s="173" t="str">
        <f>IFERROR(Inv_SY_B!U442/Inv_SY_B!$CU411-1,"")</f>
        <v/>
      </c>
      <c r="V411" s="173" t="str">
        <f>IFERROR(Inv_SY_B!V442/Inv_SY_B!$CU411-1,"")</f>
        <v/>
      </c>
      <c r="W411" s="173" t="str">
        <f>IFERROR(Inv_SY_B!W442/Inv_SY_B!$CU411-1,"")</f>
        <v/>
      </c>
      <c r="X411" s="173" t="str">
        <f>IFERROR(Inv_SY_B!X442/Inv_SY_B!$CU411-1,"")</f>
        <v/>
      </c>
      <c r="Y411" s="173" t="str">
        <f>IFERROR(Inv_SY_B!Y442/Inv_SY_B!$CU411-1,"")</f>
        <v/>
      </c>
      <c r="Z411" s="173" t="str">
        <f>IFERROR(Inv_SY_B!Z442/Inv_SY_B!$CU411-1,"")</f>
        <v/>
      </c>
      <c r="AA411" s="173" t="str">
        <f>IFERROR(Inv_SY_B!AA442/Inv_SY_B!$CU411-1,"")</f>
        <v/>
      </c>
      <c r="AB411" s="173" t="str">
        <f>IFERROR(Inv_SY_B!AB442/Inv_SY_B!$CU411-1,"")</f>
        <v/>
      </c>
      <c r="AC411" s="173" t="str">
        <f>IFERROR(Inv_SY_B!AC442/Inv_SY_B!$CU411-1,"")</f>
        <v/>
      </c>
      <c r="AD411" s="173" t="str">
        <f>IFERROR(Inv_SY_B!AD442/Inv_SY_B!$CU411-1,"")</f>
        <v/>
      </c>
      <c r="AE411" s="173" t="str">
        <f>IFERROR(Inv_SY_B!AE442/Inv_SY_B!$CU411-1,"")</f>
        <v/>
      </c>
      <c r="AF411" s="173" t="str">
        <f>IFERROR(Inv_SY_B!AF442/Inv_SY_B!$CU411-1,"")</f>
        <v/>
      </c>
      <c r="AG411" s="173" t="str">
        <f>IFERROR(Inv_SY_B!AG442/Inv_SY_B!$CU411-1,"")</f>
        <v/>
      </c>
      <c r="AH411" s="173" t="str">
        <f>IFERROR(Inv_SY_B!AH442/Inv_SY_B!$CU411-1,"")</f>
        <v/>
      </c>
      <c r="AI411" s="173" t="str">
        <f>IFERROR(Inv_SY_B!AI442/Inv_SY_B!$CU411-1,"")</f>
        <v/>
      </c>
      <c r="AJ411" s="173" t="str">
        <f>IFERROR(Inv_SY_B!AJ442/Inv_SY_B!$CU411-1,"")</f>
        <v/>
      </c>
      <c r="AK411" s="173" t="str">
        <f>IFERROR(Inv_SY_B!AK442/Inv_SY_B!$CU411-1,"")</f>
        <v/>
      </c>
      <c r="AL411" s="173" t="str">
        <f>IFERROR(Inv_SY_B!AL442/Inv_SY_B!$CU411-1,"")</f>
        <v/>
      </c>
      <c r="AM411" s="173" t="str">
        <f>IFERROR(Inv_SY_B!AM442/Inv_SY_B!$CU411-1,"")</f>
        <v/>
      </c>
      <c r="AN411" s="173" t="str">
        <f>IFERROR(Inv_SY_B!AN442/Inv_SY_B!$CU411-1,"")</f>
        <v/>
      </c>
      <c r="AO411" s="173" t="str">
        <f>IFERROR(Inv_SY_B!AO442/Inv_SY_B!$CU411-1,"")</f>
        <v/>
      </c>
      <c r="AP411" s="173" t="str">
        <f>IFERROR(Inv_SY_B!AP442/Inv_SY_B!$CU411-1,"")</f>
        <v/>
      </c>
      <c r="AQ411" s="173" t="str">
        <f>IFERROR(Inv_SY_B!AQ442/Inv_SY_B!$CU411-1,"")</f>
        <v/>
      </c>
      <c r="AR411" s="173" t="str">
        <f>IFERROR(Inv_SY_B!AR442/Inv_SY_B!$CU411-1,"")</f>
        <v/>
      </c>
      <c r="AS411" s="173" t="str">
        <f>IFERROR(Inv_SY_B!AS442/Inv_SY_B!$CU411-1,"")</f>
        <v/>
      </c>
      <c r="AT411" s="173" t="str">
        <f>IFERROR(Inv_SY_B!AT442/Inv_SY_B!$CU411-1,"")</f>
        <v/>
      </c>
      <c r="AU411" s="173" t="str">
        <f>IFERROR(Inv_SY_B!AU442/Inv_SY_B!$CU411-1,"")</f>
        <v/>
      </c>
      <c r="AV411" s="173" t="str">
        <f>IFERROR(Inv_SY_B!AV442/Inv_SY_B!$CU411-1,"")</f>
        <v/>
      </c>
      <c r="AW411" s="173" t="str">
        <f>IFERROR(Inv_SY_B!AW442/Inv_SY_B!$CU411-1,"")</f>
        <v/>
      </c>
      <c r="AX411" s="173" t="str">
        <f>IFERROR(Inv_SY_B!AX442/Inv_SY_B!$CU411-1,"")</f>
        <v/>
      </c>
      <c r="AY411" s="173" t="str">
        <f>IFERROR(Inv_SY_B!AY442/Inv_SY_B!$CU411-1,"")</f>
        <v/>
      </c>
      <c r="AZ411" s="173" t="str">
        <f>IFERROR(Inv_SY_B!AZ442/Inv_SY_B!$CU411-1,"")</f>
        <v/>
      </c>
      <c r="BA411" s="173" t="str">
        <f>IFERROR(Inv_SY_B!BA442/Inv_SY_B!$CU411-1,"")</f>
        <v/>
      </c>
      <c r="BB411" s="173" t="str">
        <f>IFERROR(Inv_SY_B!BB442/Inv_SY_B!$CU411-1,"")</f>
        <v/>
      </c>
      <c r="BC411" s="173" t="str">
        <f>IFERROR(Inv_SY_B!BC442/Inv_SY_B!$CU411-1,"")</f>
        <v/>
      </c>
      <c r="BD411" s="173" t="str">
        <f>IFERROR(Inv_SY_B!BD442/Inv_SY_B!$CU411-1,"")</f>
        <v/>
      </c>
      <c r="BE411" s="173" t="str">
        <f>IFERROR(Inv_SY_B!BE442/Inv_SY_B!$CU411-1,"")</f>
        <v/>
      </c>
      <c r="BF411" s="173" t="str">
        <f>IFERROR(Inv_SY_B!BF442/Inv_SY_B!$CU411-1,"")</f>
        <v/>
      </c>
      <c r="BG411" s="173" t="str">
        <f>IFERROR(Inv_SY_B!BG442/Inv_SY_B!$CU411-1,"")</f>
        <v/>
      </c>
      <c r="BH411" s="173" t="str">
        <f>IFERROR(Inv_SY_B!BH442/Inv_SY_B!$CU411-1,"")</f>
        <v/>
      </c>
      <c r="BI411" s="173" t="str">
        <f>IFERROR(Inv_SY_B!BI442/Inv_SY_B!$CU411-1,"")</f>
        <v/>
      </c>
      <c r="BJ411" s="173" t="str">
        <f>IFERROR(Inv_SY_B!BJ442/Inv_SY_B!$CU411-1,"")</f>
        <v/>
      </c>
      <c r="BK411" s="173" t="str">
        <f>IFERROR(Inv_SY_B!BK442/Inv_SY_B!$CU411-1,"")</f>
        <v/>
      </c>
      <c r="BL411" s="173" t="str">
        <f>IFERROR(Inv_SY_B!BL442/Inv_SY_B!$CU411-1,"")</f>
        <v/>
      </c>
      <c r="BM411" s="173" t="str">
        <f>IFERROR(Inv_SY_B!BM442/Inv_SY_B!$CU411-1,"")</f>
        <v/>
      </c>
      <c r="BN411" s="173" t="str">
        <f>IFERROR(Inv_SY_B!BN442/Inv_SY_B!$CU411-1,"")</f>
        <v/>
      </c>
      <c r="BO411" s="173" t="str">
        <f>IFERROR(Inv_SY_B!BO442/Inv_SY_B!$CU411-1,"")</f>
        <v/>
      </c>
      <c r="BP411" s="173" t="str">
        <f>IFERROR(Inv_SY_B!BP442/Inv_SY_B!$CU411-1,"")</f>
        <v/>
      </c>
      <c r="BQ411" s="173" t="str">
        <f>IFERROR(Inv_SY_B!BQ442/Inv_SY_B!$CU411-1,"")</f>
        <v/>
      </c>
      <c r="BR411" s="173" t="str">
        <f>IFERROR(Inv_SY_B!BR442/Inv_SY_B!$CU411-1,"")</f>
        <v/>
      </c>
      <c r="BS411" s="173" t="str">
        <f>IFERROR(Inv_SY_B!BS442/Inv_SY_B!$CU411-1,"")</f>
        <v/>
      </c>
      <c r="BT411" s="173" t="str">
        <f>IFERROR(Inv_SY_B!BT442/Inv_SY_B!$CU411-1,"")</f>
        <v/>
      </c>
      <c r="BU411" s="173" t="str">
        <f>IFERROR(Inv_SY_B!BU442/Inv_SY_B!$CU411-1,"")</f>
        <v/>
      </c>
      <c r="BV411" s="173" t="str">
        <f>IFERROR(Inv_SY_B!BV442/Inv_SY_B!$CU411-1,"")</f>
        <v/>
      </c>
      <c r="BW411" s="173" t="str">
        <f>IFERROR(Inv_SY_B!BW442/Inv_SY_B!$CU411-1,"")</f>
        <v/>
      </c>
      <c r="BX411" s="173" t="str">
        <f>IFERROR(Inv_SY_B!BX442/Inv_SY_B!$CU411-1,"")</f>
        <v/>
      </c>
      <c r="BY411" s="173" t="str">
        <f>IFERROR(Inv_SY_B!BY442/Inv_SY_B!$CU411-1,"")</f>
        <v/>
      </c>
      <c r="BZ411" s="173" t="str">
        <f>IFERROR(Inv_SY_B!BZ442/Inv_SY_B!$CU411-1,"")</f>
        <v/>
      </c>
      <c r="CA411" s="173" t="str">
        <f>IFERROR(Inv_SY_B!CA442/Inv_SY_B!$CU411-1,"")</f>
        <v/>
      </c>
      <c r="CB411" s="173" t="str">
        <f>IFERROR(Inv_SY_B!CB442/Inv_SY_B!$CU411-1,"")</f>
        <v/>
      </c>
      <c r="CC411" s="173" t="str">
        <f>IFERROR(Inv_SY_B!CC442/Inv_SY_B!$CU411-1,"")</f>
        <v/>
      </c>
      <c r="CD411" s="173" t="str">
        <f>IFERROR(Inv_SY_B!CD442/Inv_SY_B!$CU411-1,"")</f>
        <v/>
      </c>
      <c r="CE411" s="173" t="str">
        <f>IFERROR(Inv_SY_B!CE442/Inv_SY_B!$CU411-1,"")</f>
        <v/>
      </c>
      <c r="CF411" s="173" t="str">
        <f>IFERROR(Inv_SY_B!CF442/Inv_SY_B!$CU411-1,"")</f>
        <v/>
      </c>
      <c r="CG411" s="173" t="str">
        <f>IFERROR(Inv_SY_B!CG442/Inv_SY_B!$CU411-1,"")</f>
        <v/>
      </c>
      <c r="CH411" s="173" t="str">
        <f>IFERROR(Inv_SY_B!CH442/Inv_SY_B!$CU411-1,"")</f>
        <v/>
      </c>
      <c r="CI411" s="173" t="str">
        <f>IFERROR(Inv_SY_B!CI442/Inv_SY_B!$CU411-1,"")</f>
        <v/>
      </c>
      <c r="CJ411" s="173" t="str">
        <f>IFERROR(Inv_SY_B!CJ442/Inv_SY_B!$CU411-1,"")</f>
        <v/>
      </c>
      <c r="CK411" s="173" t="str">
        <f>IFERROR(Inv_SY_B!CK442/Inv_SY_B!$CU411-1,"")</f>
        <v/>
      </c>
      <c r="CL411" s="173" t="str">
        <f>IFERROR(Inv_SY_B!CL442/Inv_SY_B!$CU411-1,"")</f>
        <v/>
      </c>
      <c r="CM411" s="173" t="str">
        <f>IFERROR(Inv_SY_B!CM442/Inv_SY_B!$CU411-1,"")</f>
        <v/>
      </c>
      <c r="CN411" s="173" t="str">
        <f>IFERROR(Inv_SY_B!CN442/Inv_SY_B!$CU411-1,"")</f>
        <v/>
      </c>
      <c r="CO411" s="173" t="str">
        <f>IFERROR(Inv_SY_B!CO442/Inv_SY_B!$CU411-1,"")</f>
        <v/>
      </c>
      <c r="CP411" s="173" t="str">
        <f>IFERROR(Inv_SY_B!CP442/Inv_SY_B!$CU411-1,"")</f>
        <v/>
      </c>
      <c r="CQ411" s="173" t="str">
        <f>IFERROR(Inv_SY_B!CQ442/Inv_SY_B!$CU411-1,"")</f>
        <v/>
      </c>
      <c r="CR411" s="173" t="str">
        <f>IFERROR(Inv_SY_B!CR442/Inv_SY_B!$CU411-1,"")</f>
        <v/>
      </c>
      <c r="CS411" s="173" t="str">
        <f>IFERROR(Inv_SY_B!CS442/Inv_SY_B!$CU411-1,"")</f>
        <v/>
      </c>
      <c r="CT411" s="173" t="str">
        <f>IFERROR(Inv_SY_B!CT442/Inv_SY_B!$CU411-1,"")</f>
        <v/>
      </c>
      <c r="CU411" s="173"/>
      <c r="CV411" s="173"/>
      <c r="CW411" s="173"/>
      <c r="CX411" s="173"/>
    </row>
    <row r="412" spans="2:102">
      <c r="B412" s="164">
        <f t="shared" si="7"/>
        <v>46104</v>
      </c>
      <c r="C412" s="173" t="str">
        <f>IFERROR(Inv_SY_B!C443/Inv_SY_B!$CU412-1,"")</f>
        <v/>
      </c>
      <c r="D412" s="173" t="str">
        <f>IFERROR(Inv_SY_B!D443/Inv_SY_B!$CU412-1,"")</f>
        <v/>
      </c>
      <c r="E412" s="173" t="str">
        <f>IFERROR(Inv_SY_B!E443/Inv_SY_B!$CU412-1,"")</f>
        <v/>
      </c>
      <c r="F412" s="173" t="str">
        <f>IFERROR(Inv_SY_B!F443/Inv_SY_B!$CU412-1,"")</f>
        <v/>
      </c>
      <c r="G412" s="173" t="str">
        <f>IFERROR(Inv_SY_B!G443/Inv_SY_B!$CU412-1,"")</f>
        <v/>
      </c>
      <c r="H412" s="173" t="str">
        <f>IFERROR(Inv_SY_B!H443/Inv_SY_B!$CU412-1,"")</f>
        <v/>
      </c>
      <c r="I412" s="173" t="str">
        <f>IFERROR(Inv_SY_B!I443/Inv_SY_B!$CU412-1,"")</f>
        <v/>
      </c>
      <c r="J412" s="173" t="str">
        <f>IFERROR(Inv_SY_B!J443/Inv_SY_B!$CU412-1,"")</f>
        <v/>
      </c>
      <c r="K412" s="173" t="str">
        <f>IFERROR(Inv_SY_B!K443/Inv_SY_B!$CU412-1,"")</f>
        <v/>
      </c>
      <c r="L412" s="173" t="str">
        <f>IFERROR(Inv_SY_B!L443/Inv_SY_B!$CU412-1,"")</f>
        <v/>
      </c>
      <c r="M412" s="173" t="str">
        <f>IFERROR(Inv_SY_B!M443/Inv_SY_B!$CU412-1,"")</f>
        <v/>
      </c>
      <c r="N412" s="173" t="str">
        <f>IFERROR(Inv_SY_B!N443/Inv_SY_B!$CU412-1,"")</f>
        <v/>
      </c>
      <c r="O412" s="173" t="str">
        <f>IFERROR(Inv_SY_B!O443/Inv_SY_B!$CU412-1,"")</f>
        <v/>
      </c>
      <c r="P412" s="173" t="str">
        <f>IFERROR(Inv_SY_B!P443/Inv_SY_B!$CU412-1,"")</f>
        <v/>
      </c>
      <c r="Q412" s="173" t="str">
        <f>IFERROR(Inv_SY_B!Q443/Inv_SY_B!$CU412-1,"")</f>
        <v/>
      </c>
      <c r="R412" s="173" t="str">
        <f>IFERROR(Inv_SY_B!R443/Inv_SY_B!$CU412-1,"")</f>
        <v/>
      </c>
      <c r="S412" s="173" t="str">
        <f>IFERROR(Inv_SY_B!S443/Inv_SY_B!$CU412-1,"")</f>
        <v/>
      </c>
      <c r="T412" s="173" t="str">
        <f>IFERROR(Inv_SY_B!T443/Inv_SY_B!$CU412-1,"")</f>
        <v/>
      </c>
      <c r="U412" s="173" t="str">
        <f>IFERROR(Inv_SY_B!U443/Inv_SY_B!$CU412-1,"")</f>
        <v/>
      </c>
      <c r="V412" s="173" t="str">
        <f>IFERROR(Inv_SY_B!V443/Inv_SY_B!$CU412-1,"")</f>
        <v/>
      </c>
      <c r="W412" s="173" t="str">
        <f>IFERROR(Inv_SY_B!W443/Inv_SY_B!$CU412-1,"")</f>
        <v/>
      </c>
      <c r="X412" s="173" t="str">
        <f>IFERROR(Inv_SY_B!X443/Inv_SY_B!$CU412-1,"")</f>
        <v/>
      </c>
      <c r="Y412" s="173" t="str">
        <f>IFERROR(Inv_SY_B!Y443/Inv_SY_B!$CU412-1,"")</f>
        <v/>
      </c>
      <c r="Z412" s="173" t="str">
        <f>IFERROR(Inv_SY_B!Z443/Inv_SY_B!$CU412-1,"")</f>
        <v/>
      </c>
      <c r="AA412" s="173" t="str">
        <f>IFERROR(Inv_SY_B!AA443/Inv_SY_B!$CU412-1,"")</f>
        <v/>
      </c>
      <c r="AB412" s="173" t="str">
        <f>IFERROR(Inv_SY_B!AB443/Inv_SY_B!$CU412-1,"")</f>
        <v/>
      </c>
      <c r="AC412" s="173" t="str">
        <f>IFERROR(Inv_SY_B!AC443/Inv_SY_B!$CU412-1,"")</f>
        <v/>
      </c>
      <c r="AD412" s="173" t="str">
        <f>IFERROR(Inv_SY_B!AD443/Inv_SY_B!$CU412-1,"")</f>
        <v/>
      </c>
      <c r="AE412" s="173" t="str">
        <f>IFERROR(Inv_SY_B!AE443/Inv_SY_B!$CU412-1,"")</f>
        <v/>
      </c>
      <c r="AF412" s="173" t="str">
        <f>IFERROR(Inv_SY_B!AF443/Inv_SY_B!$CU412-1,"")</f>
        <v/>
      </c>
      <c r="AG412" s="173" t="str">
        <f>IFERROR(Inv_SY_B!AG443/Inv_SY_B!$CU412-1,"")</f>
        <v/>
      </c>
      <c r="AH412" s="173" t="str">
        <f>IFERROR(Inv_SY_B!AH443/Inv_SY_B!$CU412-1,"")</f>
        <v/>
      </c>
      <c r="AI412" s="173" t="str">
        <f>IFERROR(Inv_SY_B!AI443/Inv_SY_B!$CU412-1,"")</f>
        <v/>
      </c>
      <c r="AJ412" s="173" t="str">
        <f>IFERROR(Inv_SY_B!AJ443/Inv_SY_B!$CU412-1,"")</f>
        <v/>
      </c>
      <c r="AK412" s="173" t="str">
        <f>IFERROR(Inv_SY_B!AK443/Inv_SY_B!$CU412-1,"")</f>
        <v/>
      </c>
      <c r="AL412" s="173" t="str">
        <f>IFERROR(Inv_SY_B!AL443/Inv_SY_B!$CU412-1,"")</f>
        <v/>
      </c>
      <c r="AM412" s="173" t="str">
        <f>IFERROR(Inv_SY_B!AM443/Inv_SY_B!$CU412-1,"")</f>
        <v/>
      </c>
      <c r="AN412" s="173" t="str">
        <f>IFERROR(Inv_SY_B!AN443/Inv_SY_B!$CU412-1,"")</f>
        <v/>
      </c>
      <c r="AO412" s="173" t="str">
        <f>IFERROR(Inv_SY_B!AO443/Inv_SY_B!$CU412-1,"")</f>
        <v/>
      </c>
      <c r="AP412" s="173" t="str">
        <f>IFERROR(Inv_SY_B!AP443/Inv_SY_B!$CU412-1,"")</f>
        <v/>
      </c>
      <c r="AQ412" s="173" t="str">
        <f>IFERROR(Inv_SY_B!AQ443/Inv_SY_B!$CU412-1,"")</f>
        <v/>
      </c>
      <c r="AR412" s="173" t="str">
        <f>IFERROR(Inv_SY_B!AR443/Inv_SY_B!$CU412-1,"")</f>
        <v/>
      </c>
      <c r="AS412" s="173" t="str">
        <f>IFERROR(Inv_SY_B!AS443/Inv_SY_B!$CU412-1,"")</f>
        <v/>
      </c>
      <c r="AT412" s="173" t="str">
        <f>IFERROR(Inv_SY_B!AT443/Inv_SY_B!$CU412-1,"")</f>
        <v/>
      </c>
      <c r="AU412" s="173" t="str">
        <f>IFERROR(Inv_SY_B!AU443/Inv_SY_B!$CU412-1,"")</f>
        <v/>
      </c>
      <c r="AV412" s="173" t="str">
        <f>IFERROR(Inv_SY_B!AV443/Inv_SY_B!$CU412-1,"")</f>
        <v/>
      </c>
      <c r="AW412" s="173" t="str">
        <f>IFERROR(Inv_SY_B!AW443/Inv_SY_B!$CU412-1,"")</f>
        <v/>
      </c>
      <c r="AX412" s="173" t="str">
        <f>IFERROR(Inv_SY_B!AX443/Inv_SY_B!$CU412-1,"")</f>
        <v/>
      </c>
      <c r="AY412" s="173" t="str">
        <f>IFERROR(Inv_SY_B!AY443/Inv_SY_B!$CU412-1,"")</f>
        <v/>
      </c>
      <c r="AZ412" s="173" t="str">
        <f>IFERROR(Inv_SY_B!AZ443/Inv_SY_B!$CU412-1,"")</f>
        <v/>
      </c>
      <c r="BA412" s="173" t="str">
        <f>IFERROR(Inv_SY_B!BA443/Inv_SY_B!$CU412-1,"")</f>
        <v/>
      </c>
      <c r="BB412" s="173" t="str">
        <f>IFERROR(Inv_SY_B!BB443/Inv_SY_B!$CU412-1,"")</f>
        <v/>
      </c>
      <c r="BC412" s="173" t="str">
        <f>IFERROR(Inv_SY_B!BC443/Inv_SY_B!$CU412-1,"")</f>
        <v/>
      </c>
      <c r="BD412" s="173" t="str">
        <f>IFERROR(Inv_SY_B!BD443/Inv_SY_B!$CU412-1,"")</f>
        <v/>
      </c>
      <c r="BE412" s="173" t="str">
        <f>IFERROR(Inv_SY_B!BE443/Inv_SY_B!$CU412-1,"")</f>
        <v/>
      </c>
      <c r="BF412" s="173" t="str">
        <f>IFERROR(Inv_SY_B!BF443/Inv_SY_B!$CU412-1,"")</f>
        <v/>
      </c>
      <c r="BG412" s="173" t="str">
        <f>IFERROR(Inv_SY_B!BG443/Inv_SY_B!$CU412-1,"")</f>
        <v/>
      </c>
      <c r="BH412" s="173" t="str">
        <f>IFERROR(Inv_SY_B!BH443/Inv_SY_B!$CU412-1,"")</f>
        <v/>
      </c>
      <c r="BI412" s="173" t="str">
        <f>IFERROR(Inv_SY_B!BI443/Inv_SY_B!$CU412-1,"")</f>
        <v/>
      </c>
      <c r="BJ412" s="173" t="str">
        <f>IFERROR(Inv_SY_B!BJ443/Inv_SY_B!$CU412-1,"")</f>
        <v/>
      </c>
      <c r="BK412" s="173" t="str">
        <f>IFERROR(Inv_SY_B!BK443/Inv_SY_B!$CU412-1,"")</f>
        <v/>
      </c>
      <c r="BL412" s="173" t="str">
        <f>IFERROR(Inv_SY_B!BL443/Inv_SY_B!$CU412-1,"")</f>
        <v/>
      </c>
      <c r="BM412" s="173" t="str">
        <f>IFERROR(Inv_SY_B!BM443/Inv_SY_B!$CU412-1,"")</f>
        <v/>
      </c>
      <c r="BN412" s="173" t="str">
        <f>IFERROR(Inv_SY_B!BN443/Inv_SY_B!$CU412-1,"")</f>
        <v/>
      </c>
      <c r="BO412" s="173" t="str">
        <f>IFERROR(Inv_SY_B!BO443/Inv_SY_B!$CU412-1,"")</f>
        <v/>
      </c>
      <c r="BP412" s="173" t="str">
        <f>IFERROR(Inv_SY_B!BP443/Inv_SY_B!$CU412-1,"")</f>
        <v/>
      </c>
      <c r="BQ412" s="173" t="str">
        <f>IFERROR(Inv_SY_B!BQ443/Inv_SY_B!$CU412-1,"")</f>
        <v/>
      </c>
      <c r="BR412" s="173" t="str">
        <f>IFERROR(Inv_SY_B!BR443/Inv_SY_B!$CU412-1,"")</f>
        <v/>
      </c>
      <c r="BS412" s="173" t="str">
        <f>IFERROR(Inv_SY_B!BS443/Inv_SY_B!$CU412-1,"")</f>
        <v/>
      </c>
      <c r="BT412" s="173" t="str">
        <f>IFERROR(Inv_SY_B!BT443/Inv_SY_B!$CU412-1,"")</f>
        <v/>
      </c>
      <c r="BU412" s="173" t="str">
        <f>IFERROR(Inv_SY_B!BU443/Inv_SY_B!$CU412-1,"")</f>
        <v/>
      </c>
      <c r="BV412" s="173" t="str">
        <f>IFERROR(Inv_SY_B!BV443/Inv_SY_B!$CU412-1,"")</f>
        <v/>
      </c>
      <c r="BW412" s="173" t="str">
        <f>IFERROR(Inv_SY_B!BW443/Inv_SY_B!$CU412-1,"")</f>
        <v/>
      </c>
      <c r="BX412" s="173" t="str">
        <f>IFERROR(Inv_SY_B!BX443/Inv_SY_B!$CU412-1,"")</f>
        <v/>
      </c>
      <c r="BY412" s="173" t="str">
        <f>IFERROR(Inv_SY_B!BY443/Inv_SY_B!$CU412-1,"")</f>
        <v/>
      </c>
      <c r="BZ412" s="173" t="str">
        <f>IFERROR(Inv_SY_B!BZ443/Inv_SY_B!$CU412-1,"")</f>
        <v/>
      </c>
      <c r="CA412" s="173" t="str">
        <f>IFERROR(Inv_SY_B!CA443/Inv_SY_B!$CU412-1,"")</f>
        <v/>
      </c>
      <c r="CB412" s="173" t="str">
        <f>IFERROR(Inv_SY_B!CB443/Inv_SY_B!$CU412-1,"")</f>
        <v/>
      </c>
      <c r="CC412" s="173" t="str">
        <f>IFERROR(Inv_SY_B!CC443/Inv_SY_B!$CU412-1,"")</f>
        <v/>
      </c>
      <c r="CD412" s="173" t="str">
        <f>IFERROR(Inv_SY_B!CD443/Inv_SY_B!$CU412-1,"")</f>
        <v/>
      </c>
      <c r="CE412" s="173" t="str">
        <f>IFERROR(Inv_SY_B!CE443/Inv_SY_B!$CU412-1,"")</f>
        <v/>
      </c>
      <c r="CF412" s="173" t="str">
        <f>IFERROR(Inv_SY_B!CF443/Inv_SY_B!$CU412-1,"")</f>
        <v/>
      </c>
      <c r="CG412" s="173" t="str">
        <f>IFERROR(Inv_SY_B!CG443/Inv_SY_B!$CU412-1,"")</f>
        <v/>
      </c>
      <c r="CH412" s="173" t="str">
        <f>IFERROR(Inv_SY_B!CH443/Inv_SY_B!$CU412-1,"")</f>
        <v/>
      </c>
      <c r="CI412" s="173" t="str">
        <f>IFERROR(Inv_SY_B!CI443/Inv_SY_B!$CU412-1,"")</f>
        <v/>
      </c>
      <c r="CJ412" s="173" t="str">
        <f>IFERROR(Inv_SY_B!CJ443/Inv_SY_B!$CU412-1,"")</f>
        <v/>
      </c>
      <c r="CK412" s="173" t="str">
        <f>IFERROR(Inv_SY_B!CK443/Inv_SY_B!$CU412-1,"")</f>
        <v/>
      </c>
      <c r="CL412" s="173" t="str">
        <f>IFERROR(Inv_SY_B!CL443/Inv_SY_B!$CU412-1,"")</f>
        <v/>
      </c>
      <c r="CM412" s="173" t="str">
        <f>IFERROR(Inv_SY_B!CM443/Inv_SY_B!$CU412-1,"")</f>
        <v/>
      </c>
      <c r="CN412" s="173" t="str">
        <f>IFERROR(Inv_SY_B!CN443/Inv_SY_B!$CU412-1,"")</f>
        <v/>
      </c>
      <c r="CO412" s="173" t="str">
        <f>IFERROR(Inv_SY_B!CO443/Inv_SY_B!$CU412-1,"")</f>
        <v/>
      </c>
      <c r="CP412" s="173" t="str">
        <f>IFERROR(Inv_SY_B!CP443/Inv_SY_B!$CU412-1,"")</f>
        <v/>
      </c>
      <c r="CQ412" s="173" t="str">
        <f>IFERROR(Inv_SY_B!CQ443/Inv_SY_B!$CU412-1,"")</f>
        <v/>
      </c>
      <c r="CR412" s="173" t="str">
        <f>IFERROR(Inv_SY_B!CR443/Inv_SY_B!$CU412-1,"")</f>
        <v/>
      </c>
      <c r="CS412" s="173" t="str">
        <f>IFERROR(Inv_SY_B!CS443/Inv_SY_B!$CU412-1,"")</f>
        <v/>
      </c>
      <c r="CT412" s="173" t="str">
        <f>IFERROR(Inv_SY_B!CT443/Inv_SY_B!$CU412-1,"")</f>
        <v/>
      </c>
      <c r="CU412" s="173"/>
      <c r="CV412" s="173"/>
      <c r="CW412" s="173"/>
      <c r="CX412" s="173"/>
    </row>
    <row r="413" spans="2:102">
      <c r="B413" s="164">
        <f t="shared" si="7"/>
        <v>46105</v>
      </c>
      <c r="C413" s="173" t="str">
        <f>IFERROR(Inv_SY_B!C444/Inv_SY_B!$CU413-1,"")</f>
        <v/>
      </c>
      <c r="D413" s="173" t="str">
        <f>IFERROR(Inv_SY_B!D444/Inv_SY_B!$CU413-1,"")</f>
        <v/>
      </c>
      <c r="E413" s="173" t="str">
        <f>IFERROR(Inv_SY_B!E444/Inv_SY_B!$CU413-1,"")</f>
        <v/>
      </c>
      <c r="F413" s="173" t="str">
        <f>IFERROR(Inv_SY_B!F444/Inv_SY_B!$CU413-1,"")</f>
        <v/>
      </c>
      <c r="G413" s="173" t="str">
        <f>IFERROR(Inv_SY_B!G444/Inv_SY_B!$CU413-1,"")</f>
        <v/>
      </c>
      <c r="H413" s="173" t="str">
        <f>IFERROR(Inv_SY_B!H444/Inv_SY_B!$CU413-1,"")</f>
        <v/>
      </c>
      <c r="I413" s="173" t="str">
        <f>IFERROR(Inv_SY_B!I444/Inv_SY_B!$CU413-1,"")</f>
        <v/>
      </c>
      <c r="J413" s="173" t="str">
        <f>IFERROR(Inv_SY_B!J444/Inv_SY_B!$CU413-1,"")</f>
        <v/>
      </c>
      <c r="K413" s="173" t="str">
        <f>IFERROR(Inv_SY_B!K444/Inv_SY_B!$CU413-1,"")</f>
        <v/>
      </c>
      <c r="L413" s="173" t="str">
        <f>IFERROR(Inv_SY_B!L444/Inv_SY_B!$CU413-1,"")</f>
        <v/>
      </c>
      <c r="M413" s="173" t="str">
        <f>IFERROR(Inv_SY_B!M444/Inv_SY_B!$CU413-1,"")</f>
        <v/>
      </c>
      <c r="N413" s="173" t="str">
        <f>IFERROR(Inv_SY_B!N444/Inv_SY_B!$CU413-1,"")</f>
        <v/>
      </c>
      <c r="O413" s="173" t="str">
        <f>IFERROR(Inv_SY_B!O444/Inv_SY_B!$CU413-1,"")</f>
        <v/>
      </c>
      <c r="P413" s="173" t="str">
        <f>IFERROR(Inv_SY_B!P444/Inv_SY_B!$CU413-1,"")</f>
        <v/>
      </c>
      <c r="Q413" s="173" t="str">
        <f>IFERROR(Inv_SY_B!Q444/Inv_SY_B!$CU413-1,"")</f>
        <v/>
      </c>
      <c r="R413" s="173" t="str">
        <f>IFERROR(Inv_SY_B!R444/Inv_SY_B!$CU413-1,"")</f>
        <v/>
      </c>
      <c r="S413" s="173" t="str">
        <f>IFERROR(Inv_SY_B!S444/Inv_SY_B!$CU413-1,"")</f>
        <v/>
      </c>
      <c r="T413" s="173" t="str">
        <f>IFERROR(Inv_SY_B!T444/Inv_SY_B!$CU413-1,"")</f>
        <v/>
      </c>
      <c r="U413" s="173" t="str">
        <f>IFERROR(Inv_SY_B!U444/Inv_SY_B!$CU413-1,"")</f>
        <v/>
      </c>
      <c r="V413" s="173" t="str">
        <f>IFERROR(Inv_SY_B!V444/Inv_SY_B!$CU413-1,"")</f>
        <v/>
      </c>
      <c r="W413" s="173" t="str">
        <f>IFERROR(Inv_SY_B!W444/Inv_SY_B!$CU413-1,"")</f>
        <v/>
      </c>
      <c r="X413" s="173" t="str">
        <f>IFERROR(Inv_SY_B!X444/Inv_SY_B!$CU413-1,"")</f>
        <v/>
      </c>
      <c r="Y413" s="173" t="str">
        <f>IFERROR(Inv_SY_B!Y444/Inv_SY_B!$CU413-1,"")</f>
        <v/>
      </c>
      <c r="Z413" s="173" t="str">
        <f>IFERROR(Inv_SY_B!Z444/Inv_SY_B!$CU413-1,"")</f>
        <v/>
      </c>
      <c r="AA413" s="173" t="str">
        <f>IFERROR(Inv_SY_B!AA444/Inv_SY_B!$CU413-1,"")</f>
        <v/>
      </c>
      <c r="AB413" s="173" t="str">
        <f>IFERROR(Inv_SY_B!AB444/Inv_SY_B!$CU413-1,"")</f>
        <v/>
      </c>
      <c r="AC413" s="173" t="str">
        <f>IFERROR(Inv_SY_B!AC444/Inv_SY_B!$CU413-1,"")</f>
        <v/>
      </c>
      <c r="AD413" s="173" t="str">
        <f>IFERROR(Inv_SY_B!AD444/Inv_SY_B!$CU413-1,"")</f>
        <v/>
      </c>
      <c r="AE413" s="173" t="str">
        <f>IFERROR(Inv_SY_B!AE444/Inv_SY_B!$CU413-1,"")</f>
        <v/>
      </c>
      <c r="AF413" s="173" t="str">
        <f>IFERROR(Inv_SY_B!AF444/Inv_SY_B!$CU413-1,"")</f>
        <v/>
      </c>
      <c r="AG413" s="173" t="str">
        <f>IFERROR(Inv_SY_B!AG444/Inv_SY_B!$CU413-1,"")</f>
        <v/>
      </c>
      <c r="AH413" s="173" t="str">
        <f>IFERROR(Inv_SY_B!AH444/Inv_SY_B!$CU413-1,"")</f>
        <v/>
      </c>
      <c r="AI413" s="173" t="str">
        <f>IFERROR(Inv_SY_B!AI444/Inv_SY_B!$CU413-1,"")</f>
        <v/>
      </c>
      <c r="AJ413" s="173" t="str">
        <f>IFERROR(Inv_SY_B!AJ444/Inv_SY_B!$CU413-1,"")</f>
        <v/>
      </c>
      <c r="AK413" s="173" t="str">
        <f>IFERROR(Inv_SY_B!AK444/Inv_SY_B!$CU413-1,"")</f>
        <v/>
      </c>
      <c r="AL413" s="173" t="str">
        <f>IFERROR(Inv_SY_B!AL444/Inv_SY_B!$CU413-1,"")</f>
        <v/>
      </c>
      <c r="AM413" s="173" t="str">
        <f>IFERROR(Inv_SY_B!AM444/Inv_SY_B!$CU413-1,"")</f>
        <v/>
      </c>
      <c r="AN413" s="173" t="str">
        <f>IFERROR(Inv_SY_B!AN444/Inv_SY_B!$CU413-1,"")</f>
        <v/>
      </c>
      <c r="AO413" s="173" t="str">
        <f>IFERROR(Inv_SY_B!AO444/Inv_SY_B!$CU413-1,"")</f>
        <v/>
      </c>
      <c r="AP413" s="173" t="str">
        <f>IFERROR(Inv_SY_B!AP444/Inv_SY_B!$CU413-1,"")</f>
        <v/>
      </c>
      <c r="AQ413" s="173" t="str">
        <f>IFERROR(Inv_SY_B!AQ444/Inv_SY_B!$CU413-1,"")</f>
        <v/>
      </c>
      <c r="AR413" s="173" t="str">
        <f>IFERROR(Inv_SY_B!AR444/Inv_SY_B!$CU413-1,"")</f>
        <v/>
      </c>
      <c r="AS413" s="173" t="str">
        <f>IFERROR(Inv_SY_B!AS444/Inv_SY_B!$CU413-1,"")</f>
        <v/>
      </c>
      <c r="AT413" s="173" t="str">
        <f>IFERROR(Inv_SY_B!AT444/Inv_SY_B!$CU413-1,"")</f>
        <v/>
      </c>
      <c r="AU413" s="173" t="str">
        <f>IFERROR(Inv_SY_B!AU444/Inv_SY_B!$CU413-1,"")</f>
        <v/>
      </c>
      <c r="AV413" s="173" t="str">
        <f>IFERROR(Inv_SY_B!AV444/Inv_SY_B!$CU413-1,"")</f>
        <v/>
      </c>
      <c r="AW413" s="173" t="str">
        <f>IFERROR(Inv_SY_B!AW444/Inv_SY_B!$CU413-1,"")</f>
        <v/>
      </c>
      <c r="AX413" s="173" t="str">
        <f>IFERROR(Inv_SY_B!AX444/Inv_SY_B!$CU413-1,"")</f>
        <v/>
      </c>
      <c r="AY413" s="173" t="str">
        <f>IFERROR(Inv_SY_B!AY444/Inv_SY_B!$CU413-1,"")</f>
        <v/>
      </c>
      <c r="AZ413" s="173" t="str">
        <f>IFERROR(Inv_SY_B!AZ444/Inv_SY_B!$CU413-1,"")</f>
        <v/>
      </c>
      <c r="BA413" s="173" t="str">
        <f>IFERROR(Inv_SY_B!BA444/Inv_SY_B!$CU413-1,"")</f>
        <v/>
      </c>
      <c r="BB413" s="173" t="str">
        <f>IFERROR(Inv_SY_B!BB444/Inv_SY_B!$CU413-1,"")</f>
        <v/>
      </c>
      <c r="BC413" s="173" t="str">
        <f>IFERROR(Inv_SY_B!BC444/Inv_SY_B!$CU413-1,"")</f>
        <v/>
      </c>
      <c r="BD413" s="173" t="str">
        <f>IFERROR(Inv_SY_B!BD444/Inv_SY_B!$CU413-1,"")</f>
        <v/>
      </c>
      <c r="BE413" s="173" t="str">
        <f>IFERROR(Inv_SY_B!BE444/Inv_SY_B!$CU413-1,"")</f>
        <v/>
      </c>
      <c r="BF413" s="173" t="str">
        <f>IFERROR(Inv_SY_B!BF444/Inv_SY_B!$CU413-1,"")</f>
        <v/>
      </c>
      <c r="BG413" s="173" t="str">
        <f>IFERROR(Inv_SY_B!BG444/Inv_SY_B!$CU413-1,"")</f>
        <v/>
      </c>
      <c r="BH413" s="173" t="str">
        <f>IFERROR(Inv_SY_B!BH444/Inv_SY_B!$CU413-1,"")</f>
        <v/>
      </c>
      <c r="BI413" s="173" t="str">
        <f>IFERROR(Inv_SY_B!BI444/Inv_SY_B!$CU413-1,"")</f>
        <v/>
      </c>
      <c r="BJ413" s="173" t="str">
        <f>IFERROR(Inv_SY_B!BJ444/Inv_SY_B!$CU413-1,"")</f>
        <v/>
      </c>
      <c r="BK413" s="173" t="str">
        <f>IFERROR(Inv_SY_B!BK444/Inv_SY_B!$CU413-1,"")</f>
        <v/>
      </c>
      <c r="BL413" s="173" t="str">
        <f>IFERROR(Inv_SY_B!BL444/Inv_SY_B!$CU413-1,"")</f>
        <v/>
      </c>
      <c r="BM413" s="173" t="str">
        <f>IFERROR(Inv_SY_B!BM444/Inv_SY_B!$CU413-1,"")</f>
        <v/>
      </c>
      <c r="BN413" s="173" t="str">
        <f>IFERROR(Inv_SY_B!BN444/Inv_SY_B!$CU413-1,"")</f>
        <v/>
      </c>
      <c r="BO413" s="173" t="str">
        <f>IFERROR(Inv_SY_B!BO444/Inv_SY_B!$CU413-1,"")</f>
        <v/>
      </c>
      <c r="BP413" s="173" t="str">
        <f>IFERROR(Inv_SY_B!BP444/Inv_SY_B!$CU413-1,"")</f>
        <v/>
      </c>
      <c r="BQ413" s="173" t="str">
        <f>IFERROR(Inv_SY_B!BQ444/Inv_SY_B!$CU413-1,"")</f>
        <v/>
      </c>
      <c r="BR413" s="173" t="str">
        <f>IFERROR(Inv_SY_B!BR444/Inv_SY_B!$CU413-1,"")</f>
        <v/>
      </c>
      <c r="BS413" s="173" t="str">
        <f>IFERROR(Inv_SY_B!BS444/Inv_SY_B!$CU413-1,"")</f>
        <v/>
      </c>
      <c r="BT413" s="173" t="str">
        <f>IFERROR(Inv_SY_B!BT444/Inv_SY_B!$CU413-1,"")</f>
        <v/>
      </c>
      <c r="BU413" s="173" t="str">
        <f>IFERROR(Inv_SY_B!BU444/Inv_SY_B!$CU413-1,"")</f>
        <v/>
      </c>
      <c r="BV413" s="173" t="str">
        <f>IFERROR(Inv_SY_B!BV444/Inv_SY_B!$CU413-1,"")</f>
        <v/>
      </c>
      <c r="BW413" s="173" t="str">
        <f>IFERROR(Inv_SY_B!BW444/Inv_SY_B!$CU413-1,"")</f>
        <v/>
      </c>
      <c r="BX413" s="173" t="str">
        <f>IFERROR(Inv_SY_B!BX444/Inv_SY_B!$CU413-1,"")</f>
        <v/>
      </c>
      <c r="BY413" s="173" t="str">
        <f>IFERROR(Inv_SY_B!BY444/Inv_SY_B!$CU413-1,"")</f>
        <v/>
      </c>
      <c r="BZ413" s="173" t="str">
        <f>IFERROR(Inv_SY_B!BZ444/Inv_SY_B!$CU413-1,"")</f>
        <v/>
      </c>
      <c r="CA413" s="173" t="str">
        <f>IFERROR(Inv_SY_B!CA444/Inv_SY_B!$CU413-1,"")</f>
        <v/>
      </c>
      <c r="CB413" s="173" t="str">
        <f>IFERROR(Inv_SY_B!CB444/Inv_SY_B!$CU413-1,"")</f>
        <v/>
      </c>
      <c r="CC413" s="173" t="str">
        <f>IFERROR(Inv_SY_B!CC444/Inv_SY_B!$CU413-1,"")</f>
        <v/>
      </c>
      <c r="CD413" s="173" t="str">
        <f>IFERROR(Inv_SY_B!CD444/Inv_SY_B!$CU413-1,"")</f>
        <v/>
      </c>
      <c r="CE413" s="173" t="str">
        <f>IFERROR(Inv_SY_B!CE444/Inv_SY_B!$CU413-1,"")</f>
        <v/>
      </c>
      <c r="CF413" s="173" t="str">
        <f>IFERROR(Inv_SY_B!CF444/Inv_SY_B!$CU413-1,"")</f>
        <v/>
      </c>
      <c r="CG413" s="173" t="str">
        <f>IFERROR(Inv_SY_B!CG444/Inv_SY_B!$CU413-1,"")</f>
        <v/>
      </c>
      <c r="CH413" s="173" t="str">
        <f>IFERROR(Inv_SY_B!CH444/Inv_SY_B!$CU413-1,"")</f>
        <v/>
      </c>
      <c r="CI413" s="173" t="str">
        <f>IFERROR(Inv_SY_B!CI444/Inv_SY_B!$CU413-1,"")</f>
        <v/>
      </c>
      <c r="CJ413" s="173" t="str">
        <f>IFERROR(Inv_SY_B!CJ444/Inv_SY_B!$CU413-1,"")</f>
        <v/>
      </c>
      <c r="CK413" s="173" t="str">
        <f>IFERROR(Inv_SY_B!CK444/Inv_SY_B!$CU413-1,"")</f>
        <v/>
      </c>
      <c r="CL413" s="173" t="str">
        <f>IFERROR(Inv_SY_B!CL444/Inv_SY_B!$CU413-1,"")</f>
        <v/>
      </c>
      <c r="CM413" s="173" t="str">
        <f>IFERROR(Inv_SY_B!CM444/Inv_SY_B!$CU413-1,"")</f>
        <v/>
      </c>
      <c r="CN413" s="173" t="str">
        <f>IFERROR(Inv_SY_B!CN444/Inv_SY_B!$CU413-1,"")</f>
        <v/>
      </c>
      <c r="CO413" s="173" t="str">
        <f>IFERROR(Inv_SY_B!CO444/Inv_SY_B!$CU413-1,"")</f>
        <v/>
      </c>
      <c r="CP413" s="173" t="str">
        <f>IFERROR(Inv_SY_B!CP444/Inv_SY_B!$CU413-1,"")</f>
        <v/>
      </c>
      <c r="CQ413" s="173" t="str">
        <f>IFERROR(Inv_SY_B!CQ444/Inv_SY_B!$CU413-1,"")</f>
        <v/>
      </c>
      <c r="CR413" s="173" t="str">
        <f>IFERROR(Inv_SY_B!CR444/Inv_SY_B!$CU413-1,"")</f>
        <v/>
      </c>
      <c r="CS413" s="173" t="str">
        <f>IFERROR(Inv_SY_B!CS444/Inv_SY_B!$CU413-1,"")</f>
        <v/>
      </c>
      <c r="CT413" s="173" t="str">
        <f>IFERROR(Inv_SY_B!CT444/Inv_SY_B!$CU413-1,"")</f>
        <v/>
      </c>
      <c r="CU413" s="173"/>
      <c r="CV413" s="173"/>
      <c r="CW413" s="173"/>
      <c r="CX413" s="173"/>
    </row>
    <row r="414" spans="2:102">
      <c r="B414" s="164">
        <f t="shared" si="7"/>
        <v>46106</v>
      </c>
      <c r="C414" s="173" t="str">
        <f>IFERROR(Inv_SY_B!C445/Inv_SY_B!$CU414-1,"")</f>
        <v/>
      </c>
      <c r="D414" s="173" t="str">
        <f>IFERROR(Inv_SY_B!D445/Inv_SY_B!$CU414-1,"")</f>
        <v/>
      </c>
      <c r="E414" s="173" t="str">
        <f>IFERROR(Inv_SY_B!E445/Inv_SY_B!$CU414-1,"")</f>
        <v/>
      </c>
      <c r="F414" s="173" t="str">
        <f>IFERROR(Inv_SY_B!F445/Inv_SY_B!$CU414-1,"")</f>
        <v/>
      </c>
      <c r="G414" s="173" t="str">
        <f>IFERROR(Inv_SY_B!G445/Inv_SY_B!$CU414-1,"")</f>
        <v/>
      </c>
      <c r="H414" s="173" t="str">
        <f>IFERROR(Inv_SY_B!H445/Inv_SY_B!$CU414-1,"")</f>
        <v/>
      </c>
      <c r="I414" s="173" t="str">
        <f>IFERROR(Inv_SY_B!I445/Inv_SY_B!$CU414-1,"")</f>
        <v/>
      </c>
      <c r="J414" s="173" t="str">
        <f>IFERROR(Inv_SY_B!J445/Inv_SY_B!$CU414-1,"")</f>
        <v/>
      </c>
      <c r="K414" s="173" t="str">
        <f>IFERROR(Inv_SY_B!K445/Inv_SY_B!$CU414-1,"")</f>
        <v/>
      </c>
      <c r="L414" s="173" t="str">
        <f>IFERROR(Inv_SY_B!L445/Inv_SY_B!$CU414-1,"")</f>
        <v/>
      </c>
      <c r="M414" s="173" t="str">
        <f>IFERROR(Inv_SY_B!M445/Inv_SY_B!$CU414-1,"")</f>
        <v/>
      </c>
      <c r="N414" s="173" t="str">
        <f>IFERROR(Inv_SY_B!N445/Inv_SY_B!$CU414-1,"")</f>
        <v/>
      </c>
      <c r="O414" s="173" t="str">
        <f>IFERROR(Inv_SY_B!O445/Inv_SY_B!$CU414-1,"")</f>
        <v/>
      </c>
      <c r="P414" s="173" t="str">
        <f>IFERROR(Inv_SY_B!P445/Inv_SY_B!$CU414-1,"")</f>
        <v/>
      </c>
      <c r="Q414" s="173" t="str">
        <f>IFERROR(Inv_SY_B!Q445/Inv_SY_B!$CU414-1,"")</f>
        <v/>
      </c>
      <c r="R414" s="173" t="str">
        <f>IFERROR(Inv_SY_B!R445/Inv_SY_B!$CU414-1,"")</f>
        <v/>
      </c>
      <c r="S414" s="173" t="str">
        <f>IFERROR(Inv_SY_B!S445/Inv_SY_B!$CU414-1,"")</f>
        <v/>
      </c>
      <c r="T414" s="173" t="str">
        <f>IFERROR(Inv_SY_B!T445/Inv_SY_B!$CU414-1,"")</f>
        <v/>
      </c>
      <c r="U414" s="173" t="str">
        <f>IFERROR(Inv_SY_B!U445/Inv_SY_B!$CU414-1,"")</f>
        <v/>
      </c>
      <c r="V414" s="173" t="str">
        <f>IFERROR(Inv_SY_B!V445/Inv_SY_B!$CU414-1,"")</f>
        <v/>
      </c>
      <c r="W414" s="173" t="str">
        <f>IFERROR(Inv_SY_B!W445/Inv_SY_B!$CU414-1,"")</f>
        <v/>
      </c>
      <c r="X414" s="173" t="str">
        <f>IFERROR(Inv_SY_B!X445/Inv_SY_B!$CU414-1,"")</f>
        <v/>
      </c>
      <c r="Y414" s="173" t="str">
        <f>IFERROR(Inv_SY_B!Y445/Inv_SY_B!$CU414-1,"")</f>
        <v/>
      </c>
      <c r="Z414" s="173" t="str">
        <f>IFERROR(Inv_SY_B!Z445/Inv_SY_B!$CU414-1,"")</f>
        <v/>
      </c>
      <c r="AA414" s="173" t="str">
        <f>IFERROR(Inv_SY_B!AA445/Inv_SY_B!$CU414-1,"")</f>
        <v/>
      </c>
      <c r="AB414" s="173" t="str">
        <f>IFERROR(Inv_SY_B!AB445/Inv_SY_B!$CU414-1,"")</f>
        <v/>
      </c>
      <c r="AC414" s="173" t="str">
        <f>IFERROR(Inv_SY_B!AC445/Inv_SY_B!$CU414-1,"")</f>
        <v/>
      </c>
      <c r="AD414" s="173" t="str">
        <f>IFERROR(Inv_SY_B!AD445/Inv_SY_B!$CU414-1,"")</f>
        <v/>
      </c>
      <c r="AE414" s="173" t="str">
        <f>IFERROR(Inv_SY_B!AE445/Inv_SY_B!$CU414-1,"")</f>
        <v/>
      </c>
      <c r="AF414" s="173" t="str">
        <f>IFERROR(Inv_SY_B!AF445/Inv_SY_B!$CU414-1,"")</f>
        <v/>
      </c>
      <c r="AG414" s="173" t="str">
        <f>IFERROR(Inv_SY_B!AG445/Inv_SY_B!$CU414-1,"")</f>
        <v/>
      </c>
      <c r="AH414" s="173" t="str">
        <f>IFERROR(Inv_SY_B!AH445/Inv_SY_B!$CU414-1,"")</f>
        <v/>
      </c>
      <c r="AI414" s="173" t="str">
        <f>IFERROR(Inv_SY_B!AI445/Inv_SY_B!$CU414-1,"")</f>
        <v/>
      </c>
      <c r="AJ414" s="173" t="str">
        <f>IFERROR(Inv_SY_B!AJ445/Inv_SY_B!$CU414-1,"")</f>
        <v/>
      </c>
      <c r="AK414" s="173" t="str">
        <f>IFERROR(Inv_SY_B!AK445/Inv_SY_B!$CU414-1,"")</f>
        <v/>
      </c>
      <c r="AL414" s="173" t="str">
        <f>IFERROR(Inv_SY_B!AL445/Inv_SY_B!$CU414-1,"")</f>
        <v/>
      </c>
      <c r="AM414" s="173" t="str">
        <f>IFERROR(Inv_SY_B!AM445/Inv_SY_B!$CU414-1,"")</f>
        <v/>
      </c>
      <c r="AN414" s="173" t="str">
        <f>IFERROR(Inv_SY_B!AN445/Inv_SY_B!$CU414-1,"")</f>
        <v/>
      </c>
      <c r="AO414" s="173" t="str">
        <f>IFERROR(Inv_SY_B!AO445/Inv_SY_B!$CU414-1,"")</f>
        <v/>
      </c>
      <c r="AP414" s="173" t="str">
        <f>IFERROR(Inv_SY_B!AP445/Inv_SY_B!$CU414-1,"")</f>
        <v/>
      </c>
      <c r="AQ414" s="173" t="str">
        <f>IFERROR(Inv_SY_B!AQ445/Inv_SY_B!$CU414-1,"")</f>
        <v/>
      </c>
      <c r="AR414" s="173" t="str">
        <f>IFERROR(Inv_SY_B!AR445/Inv_SY_B!$CU414-1,"")</f>
        <v/>
      </c>
      <c r="AS414" s="173" t="str">
        <f>IFERROR(Inv_SY_B!AS445/Inv_SY_B!$CU414-1,"")</f>
        <v/>
      </c>
      <c r="AT414" s="173" t="str">
        <f>IFERROR(Inv_SY_B!AT445/Inv_SY_B!$CU414-1,"")</f>
        <v/>
      </c>
      <c r="AU414" s="173" t="str">
        <f>IFERROR(Inv_SY_B!AU445/Inv_SY_B!$CU414-1,"")</f>
        <v/>
      </c>
      <c r="AV414" s="173" t="str">
        <f>IFERROR(Inv_SY_B!AV445/Inv_SY_B!$CU414-1,"")</f>
        <v/>
      </c>
      <c r="AW414" s="173" t="str">
        <f>IFERROR(Inv_SY_B!AW445/Inv_SY_B!$CU414-1,"")</f>
        <v/>
      </c>
      <c r="AX414" s="173" t="str">
        <f>IFERROR(Inv_SY_B!AX445/Inv_SY_B!$CU414-1,"")</f>
        <v/>
      </c>
      <c r="AY414" s="173" t="str">
        <f>IFERROR(Inv_SY_B!AY445/Inv_SY_B!$CU414-1,"")</f>
        <v/>
      </c>
      <c r="AZ414" s="173" t="str">
        <f>IFERROR(Inv_SY_B!AZ445/Inv_SY_B!$CU414-1,"")</f>
        <v/>
      </c>
      <c r="BA414" s="173" t="str">
        <f>IFERROR(Inv_SY_B!BA445/Inv_SY_B!$CU414-1,"")</f>
        <v/>
      </c>
      <c r="BB414" s="173" t="str">
        <f>IFERROR(Inv_SY_B!BB445/Inv_SY_B!$CU414-1,"")</f>
        <v/>
      </c>
      <c r="BC414" s="173" t="str">
        <f>IFERROR(Inv_SY_B!BC445/Inv_SY_B!$CU414-1,"")</f>
        <v/>
      </c>
      <c r="BD414" s="173" t="str">
        <f>IFERROR(Inv_SY_B!BD445/Inv_SY_B!$CU414-1,"")</f>
        <v/>
      </c>
      <c r="BE414" s="173" t="str">
        <f>IFERROR(Inv_SY_B!BE445/Inv_SY_B!$CU414-1,"")</f>
        <v/>
      </c>
      <c r="BF414" s="173" t="str">
        <f>IFERROR(Inv_SY_B!BF445/Inv_SY_B!$CU414-1,"")</f>
        <v/>
      </c>
      <c r="BG414" s="173" t="str">
        <f>IFERROR(Inv_SY_B!BG445/Inv_SY_B!$CU414-1,"")</f>
        <v/>
      </c>
      <c r="BH414" s="173" t="str">
        <f>IFERROR(Inv_SY_B!BH445/Inv_SY_B!$CU414-1,"")</f>
        <v/>
      </c>
      <c r="BI414" s="173" t="str">
        <f>IFERROR(Inv_SY_B!BI445/Inv_SY_B!$CU414-1,"")</f>
        <v/>
      </c>
      <c r="BJ414" s="173" t="str">
        <f>IFERROR(Inv_SY_B!BJ445/Inv_SY_B!$CU414-1,"")</f>
        <v/>
      </c>
      <c r="BK414" s="173" t="str">
        <f>IFERROR(Inv_SY_B!BK445/Inv_SY_B!$CU414-1,"")</f>
        <v/>
      </c>
      <c r="BL414" s="173" t="str">
        <f>IFERROR(Inv_SY_B!BL445/Inv_SY_B!$CU414-1,"")</f>
        <v/>
      </c>
      <c r="BM414" s="173" t="str">
        <f>IFERROR(Inv_SY_B!BM445/Inv_SY_B!$CU414-1,"")</f>
        <v/>
      </c>
      <c r="BN414" s="173" t="str">
        <f>IFERROR(Inv_SY_B!BN445/Inv_SY_B!$CU414-1,"")</f>
        <v/>
      </c>
      <c r="BO414" s="173" t="str">
        <f>IFERROR(Inv_SY_B!BO445/Inv_SY_B!$CU414-1,"")</f>
        <v/>
      </c>
      <c r="BP414" s="173" t="str">
        <f>IFERROR(Inv_SY_B!BP445/Inv_SY_B!$CU414-1,"")</f>
        <v/>
      </c>
      <c r="BQ414" s="173" t="str">
        <f>IFERROR(Inv_SY_B!BQ445/Inv_SY_B!$CU414-1,"")</f>
        <v/>
      </c>
      <c r="BR414" s="173" t="str">
        <f>IFERROR(Inv_SY_B!BR445/Inv_SY_B!$CU414-1,"")</f>
        <v/>
      </c>
      <c r="BS414" s="173" t="str">
        <f>IFERROR(Inv_SY_B!BS445/Inv_SY_B!$CU414-1,"")</f>
        <v/>
      </c>
      <c r="BT414" s="173" t="str">
        <f>IFERROR(Inv_SY_B!BT445/Inv_SY_B!$CU414-1,"")</f>
        <v/>
      </c>
      <c r="BU414" s="173" t="str">
        <f>IFERROR(Inv_SY_B!BU445/Inv_SY_B!$CU414-1,"")</f>
        <v/>
      </c>
      <c r="BV414" s="173" t="str">
        <f>IFERROR(Inv_SY_B!BV445/Inv_SY_B!$CU414-1,"")</f>
        <v/>
      </c>
      <c r="BW414" s="173" t="str">
        <f>IFERROR(Inv_SY_B!BW445/Inv_SY_B!$CU414-1,"")</f>
        <v/>
      </c>
      <c r="BX414" s="173" t="str">
        <f>IFERROR(Inv_SY_B!BX445/Inv_SY_B!$CU414-1,"")</f>
        <v/>
      </c>
      <c r="BY414" s="173" t="str">
        <f>IFERROR(Inv_SY_B!BY445/Inv_SY_B!$CU414-1,"")</f>
        <v/>
      </c>
      <c r="BZ414" s="173" t="str">
        <f>IFERROR(Inv_SY_B!BZ445/Inv_SY_B!$CU414-1,"")</f>
        <v/>
      </c>
      <c r="CA414" s="173" t="str">
        <f>IFERROR(Inv_SY_B!CA445/Inv_SY_B!$CU414-1,"")</f>
        <v/>
      </c>
      <c r="CB414" s="173" t="str">
        <f>IFERROR(Inv_SY_B!CB445/Inv_SY_B!$CU414-1,"")</f>
        <v/>
      </c>
      <c r="CC414" s="173" t="str">
        <f>IFERROR(Inv_SY_B!CC445/Inv_SY_B!$CU414-1,"")</f>
        <v/>
      </c>
      <c r="CD414" s="173" t="str">
        <f>IFERROR(Inv_SY_B!CD445/Inv_SY_B!$CU414-1,"")</f>
        <v/>
      </c>
      <c r="CE414" s="173" t="str">
        <f>IFERROR(Inv_SY_B!CE445/Inv_SY_B!$CU414-1,"")</f>
        <v/>
      </c>
      <c r="CF414" s="173" t="str">
        <f>IFERROR(Inv_SY_B!CF445/Inv_SY_B!$CU414-1,"")</f>
        <v/>
      </c>
      <c r="CG414" s="173" t="str">
        <f>IFERROR(Inv_SY_B!CG445/Inv_SY_B!$CU414-1,"")</f>
        <v/>
      </c>
      <c r="CH414" s="173" t="str">
        <f>IFERROR(Inv_SY_B!CH445/Inv_SY_B!$CU414-1,"")</f>
        <v/>
      </c>
      <c r="CI414" s="173" t="str">
        <f>IFERROR(Inv_SY_B!CI445/Inv_SY_B!$CU414-1,"")</f>
        <v/>
      </c>
      <c r="CJ414" s="173" t="str">
        <f>IFERROR(Inv_SY_B!CJ445/Inv_SY_B!$CU414-1,"")</f>
        <v/>
      </c>
      <c r="CK414" s="173" t="str">
        <f>IFERROR(Inv_SY_B!CK445/Inv_SY_B!$CU414-1,"")</f>
        <v/>
      </c>
      <c r="CL414" s="173" t="str">
        <f>IFERROR(Inv_SY_B!CL445/Inv_SY_B!$CU414-1,"")</f>
        <v/>
      </c>
      <c r="CM414" s="173" t="str">
        <f>IFERROR(Inv_SY_B!CM445/Inv_SY_B!$CU414-1,"")</f>
        <v/>
      </c>
      <c r="CN414" s="173" t="str">
        <f>IFERROR(Inv_SY_B!CN445/Inv_SY_B!$CU414-1,"")</f>
        <v/>
      </c>
      <c r="CO414" s="173" t="str">
        <f>IFERROR(Inv_SY_B!CO445/Inv_SY_B!$CU414-1,"")</f>
        <v/>
      </c>
      <c r="CP414" s="173" t="str">
        <f>IFERROR(Inv_SY_B!CP445/Inv_SY_B!$CU414-1,"")</f>
        <v/>
      </c>
      <c r="CQ414" s="173" t="str">
        <f>IFERROR(Inv_SY_B!CQ445/Inv_SY_B!$CU414-1,"")</f>
        <v/>
      </c>
      <c r="CR414" s="173" t="str">
        <f>IFERROR(Inv_SY_B!CR445/Inv_SY_B!$CU414-1,"")</f>
        <v/>
      </c>
      <c r="CS414" s="173" t="str">
        <f>IFERROR(Inv_SY_B!CS445/Inv_SY_B!$CU414-1,"")</f>
        <v/>
      </c>
      <c r="CT414" s="173" t="str">
        <f>IFERROR(Inv_SY_B!CT445/Inv_SY_B!$CU414-1,"")</f>
        <v/>
      </c>
      <c r="CU414" s="173"/>
      <c r="CV414" s="173"/>
      <c r="CW414" s="173"/>
      <c r="CX414" s="173"/>
    </row>
    <row r="415" spans="2:102">
      <c r="B415" s="164">
        <f t="shared" si="7"/>
        <v>46107</v>
      </c>
      <c r="C415" s="173" t="str">
        <f>IFERROR(Inv_SY_B!C446/Inv_SY_B!$CU415-1,"")</f>
        <v/>
      </c>
      <c r="D415" s="173" t="str">
        <f>IFERROR(Inv_SY_B!D446/Inv_SY_B!$CU415-1,"")</f>
        <v/>
      </c>
      <c r="E415" s="173" t="str">
        <f>IFERROR(Inv_SY_B!E446/Inv_SY_B!$CU415-1,"")</f>
        <v/>
      </c>
      <c r="F415" s="173" t="str">
        <f>IFERROR(Inv_SY_B!F446/Inv_SY_B!$CU415-1,"")</f>
        <v/>
      </c>
      <c r="G415" s="173" t="str">
        <f>IFERROR(Inv_SY_B!G446/Inv_SY_B!$CU415-1,"")</f>
        <v/>
      </c>
      <c r="H415" s="173" t="str">
        <f>IFERROR(Inv_SY_B!H446/Inv_SY_B!$CU415-1,"")</f>
        <v/>
      </c>
      <c r="I415" s="173" t="str">
        <f>IFERROR(Inv_SY_B!I446/Inv_SY_B!$CU415-1,"")</f>
        <v/>
      </c>
      <c r="J415" s="173" t="str">
        <f>IFERROR(Inv_SY_B!J446/Inv_SY_B!$CU415-1,"")</f>
        <v/>
      </c>
      <c r="K415" s="173" t="str">
        <f>IFERROR(Inv_SY_B!K446/Inv_SY_B!$CU415-1,"")</f>
        <v/>
      </c>
      <c r="L415" s="173" t="str">
        <f>IFERROR(Inv_SY_B!L446/Inv_SY_B!$CU415-1,"")</f>
        <v/>
      </c>
      <c r="M415" s="173" t="str">
        <f>IFERROR(Inv_SY_B!M446/Inv_SY_B!$CU415-1,"")</f>
        <v/>
      </c>
      <c r="N415" s="173" t="str">
        <f>IFERROR(Inv_SY_B!N446/Inv_SY_B!$CU415-1,"")</f>
        <v/>
      </c>
      <c r="O415" s="173" t="str">
        <f>IFERROR(Inv_SY_B!O446/Inv_SY_B!$CU415-1,"")</f>
        <v/>
      </c>
      <c r="P415" s="173" t="str">
        <f>IFERROR(Inv_SY_B!P446/Inv_SY_B!$CU415-1,"")</f>
        <v/>
      </c>
      <c r="Q415" s="173" t="str">
        <f>IFERROR(Inv_SY_B!Q446/Inv_SY_B!$CU415-1,"")</f>
        <v/>
      </c>
      <c r="R415" s="173" t="str">
        <f>IFERROR(Inv_SY_B!R446/Inv_SY_B!$CU415-1,"")</f>
        <v/>
      </c>
      <c r="S415" s="173" t="str">
        <f>IFERROR(Inv_SY_B!S446/Inv_SY_B!$CU415-1,"")</f>
        <v/>
      </c>
      <c r="T415" s="173" t="str">
        <f>IFERROR(Inv_SY_B!T446/Inv_SY_B!$CU415-1,"")</f>
        <v/>
      </c>
      <c r="U415" s="173" t="str">
        <f>IFERROR(Inv_SY_B!U446/Inv_SY_B!$CU415-1,"")</f>
        <v/>
      </c>
      <c r="V415" s="173" t="str">
        <f>IFERROR(Inv_SY_B!V446/Inv_SY_B!$CU415-1,"")</f>
        <v/>
      </c>
      <c r="W415" s="173" t="str">
        <f>IFERROR(Inv_SY_B!W446/Inv_SY_B!$CU415-1,"")</f>
        <v/>
      </c>
      <c r="X415" s="173" t="str">
        <f>IFERROR(Inv_SY_B!X446/Inv_SY_B!$CU415-1,"")</f>
        <v/>
      </c>
      <c r="Y415" s="173" t="str">
        <f>IFERROR(Inv_SY_B!Y446/Inv_SY_B!$CU415-1,"")</f>
        <v/>
      </c>
      <c r="Z415" s="173" t="str">
        <f>IFERROR(Inv_SY_B!Z446/Inv_SY_B!$CU415-1,"")</f>
        <v/>
      </c>
      <c r="AA415" s="173" t="str">
        <f>IFERROR(Inv_SY_B!AA446/Inv_SY_B!$CU415-1,"")</f>
        <v/>
      </c>
      <c r="AB415" s="173" t="str">
        <f>IFERROR(Inv_SY_B!AB446/Inv_SY_B!$CU415-1,"")</f>
        <v/>
      </c>
      <c r="AC415" s="173" t="str">
        <f>IFERROR(Inv_SY_B!AC446/Inv_SY_B!$CU415-1,"")</f>
        <v/>
      </c>
      <c r="AD415" s="173" t="str">
        <f>IFERROR(Inv_SY_B!AD446/Inv_SY_B!$CU415-1,"")</f>
        <v/>
      </c>
      <c r="AE415" s="173" t="str">
        <f>IFERROR(Inv_SY_B!AE446/Inv_SY_B!$CU415-1,"")</f>
        <v/>
      </c>
      <c r="AF415" s="173" t="str">
        <f>IFERROR(Inv_SY_B!AF446/Inv_SY_B!$CU415-1,"")</f>
        <v/>
      </c>
      <c r="AG415" s="173" t="str">
        <f>IFERROR(Inv_SY_B!AG446/Inv_SY_B!$CU415-1,"")</f>
        <v/>
      </c>
      <c r="AH415" s="173" t="str">
        <f>IFERROR(Inv_SY_B!AH446/Inv_SY_B!$CU415-1,"")</f>
        <v/>
      </c>
      <c r="AI415" s="173" t="str">
        <f>IFERROR(Inv_SY_B!AI446/Inv_SY_B!$CU415-1,"")</f>
        <v/>
      </c>
      <c r="AJ415" s="173" t="str">
        <f>IFERROR(Inv_SY_B!AJ446/Inv_SY_B!$CU415-1,"")</f>
        <v/>
      </c>
      <c r="AK415" s="173" t="str">
        <f>IFERROR(Inv_SY_B!AK446/Inv_SY_B!$CU415-1,"")</f>
        <v/>
      </c>
      <c r="AL415" s="173" t="str">
        <f>IFERROR(Inv_SY_B!AL446/Inv_SY_B!$CU415-1,"")</f>
        <v/>
      </c>
      <c r="AM415" s="173" t="str">
        <f>IFERROR(Inv_SY_B!AM446/Inv_SY_B!$CU415-1,"")</f>
        <v/>
      </c>
      <c r="AN415" s="173" t="str">
        <f>IFERROR(Inv_SY_B!AN446/Inv_SY_B!$CU415-1,"")</f>
        <v/>
      </c>
      <c r="AO415" s="173" t="str">
        <f>IFERROR(Inv_SY_B!AO446/Inv_SY_B!$CU415-1,"")</f>
        <v/>
      </c>
      <c r="AP415" s="173" t="str">
        <f>IFERROR(Inv_SY_B!AP446/Inv_SY_B!$CU415-1,"")</f>
        <v/>
      </c>
      <c r="AQ415" s="173" t="str">
        <f>IFERROR(Inv_SY_B!AQ446/Inv_SY_B!$CU415-1,"")</f>
        <v/>
      </c>
      <c r="AR415" s="173" t="str">
        <f>IFERROR(Inv_SY_B!AR446/Inv_SY_B!$CU415-1,"")</f>
        <v/>
      </c>
      <c r="AS415" s="173" t="str">
        <f>IFERROR(Inv_SY_B!AS446/Inv_SY_B!$CU415-1,"")</f>
        <v/>
      </c>
      <c r="AT415" s="173" t="str">
        <f>IFERROR(Inv_SY_B!AT446/Inv_SY_B!$CU415-1,"")</f>
        <v/>
      </c>
      <c r="AU415" s="173" t="str">
        <f>IFERROR(Inv_SY_B!AU446/Inv_SY_B!$CU415-1,"")</f>
        <v/>
      </c>
      <c r="AV415" s="173" t="str">
        <f>IFERROR(Inv_SY_B!AV446/Inv_SY_B!$CU415-1,"")</f>
        <v/>
      </c>
      <c r="AW415" s="173" t="str">
        <f>IFERROR(Inv_SY_B!AW446/Inv_SY_B!$CU415-1,"")</f>
        <v/>
      </c>
      <c r="AX415" s="173" t="str">
        <f>IFERROR(Inv_SY_B!AX446/Inv_SY_B!$CU415-1,"")</f>
        <v/>
      </c>
      <c r="AY415" s="173" t="str">
        <f>IFERROR(Inv_SY_B!AY446/Inv_SY_B!$CU415-1,"")</f>
        <v/>
      </c>
      <c r="AZ415" s="173" t="str">
        <f>IFERROR(Inv_SY_B!AZ446/Inv_SY_B!$CU415-1,"")</f>
        <v/>
      </c>
      <c r="BA415" s="173" t="str">
        <f>IFERROR(Inv_SY_B!BA446/Inv_SY_B!$CU415-1,"")</f>
        <v/>
      </c>
      <c r="BB415" s="173" t="str">
        <f>IFERROR(Inv_SY_B!BB446/Inv_SY_B!$CU415-1,"")</f>
        <v/>
      </c>
      <c r="BC415" s="173" t="str">
        <f>IFERROR(Inv_SY_B!BC446/Inv_SY_B!$CU415-1,"")</f>
        <v/>
      </c>
      <c r="BD415" s="173" t="str">
        <f>IFERROR(Inv_SY_B!BD446/Inv_SY_B!$CU415-1,"")</f>
        <v/>
      </c>
      <c r="BE415" s="173" t="str">
        <f>IFERROR(Inv_SY_B!BE446/Inv_SY_B!$CU415-1,"")</f>
        <v/>
      </c>
      <c r="BF415" s="173" t="str">
        <f>IFERROR(Inv_SY_B!BF446/Inv_SY_B!$CU415-1,"")</f>
        <v/>
      </c>
      <c r="BG415" s="173" t="str">
        <f>IFERROR(Inv_SY_B!BG446/Inv_SY_B!$CU415-1,"")</f>
        <v/>
      </c>
      <c r="BH415" s="173" t="str">
        <f>IFERROR(Inv_SY_B!BH446/Inv_SY_B!$CU415-1,"")</f>
        <v/>
      </c>
      <c r="BI415" s="173" t="str">
        <f>IFERROR(Inv_SY_B!BI446/Inv_SY_B!$CU415-1,"")</f>
        <v/>
      </c>
      <c r="BJ415" s="173" t="str">
        <f>IFERROR(Inv_SY_B!BJ446/Inv_SY_B!$CU415-1,"")</f>
        <v/>
      </c>
      <c r="BK415" s="173" t="str">
        <f>IFERROR(Inv_SY_B!BK446/Inv_SY_B!$CU415-1,"")</f>
        <v/>
      </c>
      <c r="BL415" s="173" t="str">
        <f>IFERROR(Inv_SY_B!BL446/Inv_SY_B!$CU415-1,"")</f>
        <v/>
      </c>
      <c r="BM415" s="173" t="str">
        <f>IFERROR(Inv_SY_B!BM446/Inv_SY_B!$CU415-1,"")</f>
        <v/>
      </c>
      <c r="BN415" s="173" t="str">
        <f>IFERROR(Inv_SY_B!BN446/Inv_SY_B!$CU415-1,"")</f>
        <v/>
      </c>
      <c r="BO415" s="173" t="str">
        <f>IFERROR(Inv_SY_B!BO446/Inv_SY_B!$CU415-1,"")</f>
        <v/>
      </c>
      <c r="BP415" s="173" t="str">
        <f>IFERROR(Inv_SY_B!BP446/Inv_SY_B!$CU415-1,"")</f>
        <v/>
      </c>
      <c r="BQ415" s="173" t="str">
        <f>IFERROR(Inv_SY_B!BQ446/Inv_SY_B!$CU415-1,"")</f>
        <v/>
      </c>
      <c r="BR415" s="173" t="str">
        <f>IFERROR(Inv_SY_B!BR446/Inv_SY_B!$CU415-1,"")</f>
        <v/>
      </c>
      <c r="BS415" s="173" t="str">
        <f>IFERROR(Inv_SY_B!BS446/Inv_SY_B!$CU415-1,"")</f>
        <v/>
      </c>
      <c r="BT415" s="173" t="str">
        <f>IFERROR(Inv_SY_B!BT446/Inv_SY_B!$CU415-1,"")</f>
        <v/>
      </c>
      <c r="BU415" s="173" t="str">
        <f>IFERROR(Inv_SY_B!BU446/Inv_SY_B!$CU415-1,"")</f>
        <v/>
      </c>
      <c r="BV415" s="173" t="str">
        <f>IFERROR(Inv_SY_B!BV446/Inv_SY_B!$CU415-1,"")</f>
        <v/>
      </c>
      <c r="BW415" s="173" t="str">
        <f>IFERROR(Inv_SY_B!BW446/Inv_SY_B!$CU415-1,"")</f>
        <v/>
      </c>
      <c r="BX415" s="173" t="str">
        <f>IFERROR(Inv_SY_B!BX446/Inv_SY_B!$CU415-1,"")</f>
        <v/>
      </c>
      <c r="BY415" s="173" t="str">
        <f>IFERROR(Inv_SY_B!BY446/Inv_SY_B!$CU415-1,"")</f>
        <v/>
      </c>
      <c r="BZ415" s="173" t="str">
        <f>IFERROR(Inv_SY_B!BZ446/Inv_SY_B!$CU415-1,"")</f>
        <v/>
      </c>
      <c r="CA415" s="173" t="str">
        <f>IFERROR(Inv_SY_B!CA446/Inv_SY_B!$CU415-1,"")</f>
        <v/>
      </c>
      <c r="CB415" s="173" t="str">
        <f>IFERROR(Inv_SY_B!CB446/Inv_SY_B!$CU415-1,"")</f>
        <v/>
      </c>
      <c r="CC415" s="173" t="str">
        <f>IFERROR(Inv_SY_B!CC446/Inv_SY_B!$CU415-1,"")</f>
        <v/>
      </c>
      <c r="CD415" s="173" t="str">
        <f>IFERROR(Inv_SY_B!CD446/Inv_SY_B!$CU415-1,"")</f>
        <v/>
      </c>
      <c r="CE415" s="173" t="str">
        <f>IFERROR(Inv_SY_B!CE446/Inv_SY_B!$CU415-1,"")</f>
        <v/>
      </c>
      <c r="CF415" s="173" t="str">
        <f>IFERROR(Inv_SY_B!CF446/Inv_SY_B!$CU415-1,"")</f>
        <v/>
      </c>
      <c r="CG415" s="173" t="str">
        <f>IFERROR(Inv_SY_B!CG446/Inv_SY_B!$CU415-1,"")</f>
        <v/>
      </c>
      <c r="CH415" s="173" t="str">
        <f>IFERROR(Inv_SY_B!CH446/Inv_SY_B!$CU415-1,"")</f>
        <v/>
      </c>
      <c r="CI415" s="173" t="str">
        <f>IFERROR(Inv_SY_B!CI446/Inv_SY_B!$CU415-1,"")</f>
        <v/>
      </c>
      <c r="CJ415" s="173" t="str">
        <f>IFERROR(Inv_SY_B!CJ446/Inv_SY_B!$CU415-1,"")</f>
        <v/>
      </c>
      <c r="CK415" s="173" t="str">
        <f>IFERROR(Inv_SY_B!CK446/Inv_SY_B!$CU415-1,"")</f>
        <v/>
      </c>
      <c r="CL415" s="173" t="str">
        <f>IFERROR(Inv_SY_B!CL446/Inv_SY_B!$CU415-1,"")</f>
        <v/>
      </c>
      <c r="CM415" s="173" t="str">
        <f>IFERROR(Inv_SY_B!CM446/Inv_SY_B!$CU415-1,"")</f>
        <v/>
      </c>
      <c r="CN415" s="173" t="str">
        <f>IFERROR(Inv_SY_B!CN446/Inv_SY_B!$CU415-1,"")</f>
        <v/>
      </c>
      <c r="CO415" s="173" t="str">
        <f>IFERROR(Inv_SY_B!CO446/Inv_SY_B!$CU415-1,"")</f>
        <v/>
      </c>
      <c r="CP415" s="173" t="str">
        <f>IFERROR(Inv_SY_B!CP446/Inv_SY_B!$CU415-1,"")</f>
        <v/>
      </c>
      <c r="CQ415" s="173" t="str">
        <f>IFERROR(Inv_SY_B!CQ446/Inv_SY_B!$CU415-1,"")</f>
        <v/>
      </c>
      <c r="CR415" s="173" t="str">
        <f>IFERROR(Inv_SY_B!CR446/Inv_SY_B!$CU415-1,"")</f>
        <v/>
      </c>
      <c r="CS415" s="173" t="str">
        <f>IFERROR(Inv_SY_B!CS446/Inv_SY_B!$CU415-1,"")</f>
        <v/>
      </c>
      <c r="CT415" s="173" t="str">
        <f>IFERROR(Inv_SY_B!CT446/Inv_SY_B!$CU415-1,"")</f>
        <v/>
      </c>
      <c r="CU415" s="173"/>
      <c r="CV415" s="173"/>
      <c r="CW415" s="173"/>
      <c r="CX415" s="173"/>
    </row>
    <row r="416" spans="2:102">
      <c r="B416" s="164">
        <f t="shared" si="7"/>
        <v>46108</v>
      </c>
      <c r="C416" s="173" t="str">
        <f>IFERROR(Inv_SY_B!C447/Inv_SY_B!$CU416-1,"")</f>
        <v/>
      </c>
      <c r="D416" s="173" t="str">
        <f>IFERROR(Inv_SY_B!D447/Inv_SY_B!$CU416-1,"")</f>
        <v/>
      </c>
      <c r="E416" s="173" t="str">
        <f>IFERROR(Inv_SY_B!E447/Inv_SY_B!$CU416-1,"")</f>
        <v/>
      </c>
      <c r="F416" s="173" t="str">
        <f>IFERROR(Inv_SY_B!F447/Inv_SY_B!$CU416-1,"")</f>
        <v/>
      </c>
      <c r="G416" s="173" t="str">
        <f>IFERROR(Inv_SY_B!G447/Inv_SY_B!$CU416-1,"")</f>
        <v/>
      </c>
      <c r="H416" s="173" t="str">
        <f>IFERROR(Inv_SY_B!H447/Inv_SY_B!$CU416-1,"")</f>
        <v/>
      </c>
      <c r="I416" s="173" t="str">
        <f>IFERROR(Inv_SY_B!I447/Inv_SY_B!$CU416-1,"")</f>
        <v/>
      </c>
      <c r="J416" s="173" t="str">
        <f>IFERROR(Inv_SY_B!J447/Inv_SY_B!$CU416-1,"")</f>
        <v/>
      </c>
      <c r="K416" s="173" t="str">
        <f>IFERROR(Inv_SY_B!K447/Inv_SY_B!$CU416-1,"")</f>
        <v/>
      </c>
      <c r="L416" s="173" t="str">
        <f>IFERROR(Inv_SY_B!L447/Inv_SY_B!$CU416-1,"")</f>
        <v/>
      </c>
      <c r="M416" s="173" t="str">
        <f>IFERROR(Inv_SY_B!M447/Inv_SY_B!$CU416-1,"")</f>
        <v/>
      </c>
      <c r="N416" s="173" t="str">
        <f>IFERROR(Inv_SY_B!N447/Inv_SY_B!$CU416-1,"")</f>
        <v/>
      </c>
      <c r="O416" s="173" t="str">
        <f>IFERROR(Inv_SY_B!O447/Inv_SY_B!$CU416-1,"")</f>
        <v/>
      </c>
      <c r="P416" s="173" t="str">
        <f>IFERROR(Inv_SY_B!P447/Inv_SY_B!$CU416-1,"")</f>
        <v/>
      </c>
      <c r="Q416" s="173" t="str">
        <f>IFERROR(Inv_SY_B!Q447/Inv_SY_B!$CU416-1,"")</f>
        <v/>
      </c>
      <c r="R416" s="173" t="str">
        <f>IFERROR(Inv_SY_B!R447/Inv_SY_B!$CU416-1,"")</f>
        <v/>
      </c>
      <c r="S416" s="173" t="str">
        <f>IFERROR(Inv_SY_B!S447/Inv_SY_B!$CU416-1,"")</f>
        <v/>
      </c>
      <c r="T416" s="173" t="str">
        <f>IFERROR(Inv_SY_B!T447/Inv_SY_B!$CU416-1,"")</f>
        <v/>
      </c>
      <c r="U416" s="173" t="str">
        <f>IFERROR(Inv_SY_B!U447/Inv_SY_B!$CU416-1,"")</f>
        <v/>
      </c>
      <c r="V416" s="173" t="str">
        <f>IFERROR(Inv_SY_B!V447/Inv_SY_B!$CU416-1,"")</f>
        <v/>
      </c>
      <c r="W416" s="173" t="str">
        <f>IFERROR(Inv_SY_B!W447/Inv_SY_B!$CU416-1,"")</f>
        <v/>
      </c>
      <c r="X416" s="173" t="str">
        <f>IFERROR(Inv_SY_B!X447/Inv_SY_B!$CU416-1,"")</f>
        <v/>
      </c>
      <c r="Y416" s="173" t="str">
        <f>IFERROR(Inv_SY_B!Y447/Inv_SY_B!$CU416-1,"")</f>
        <v/>
      </c>
      <c r="Z416" s="173" t="str">
        <f>IFERROR(Inv_SY_B!Z447/Inv_SY_B!$CU416-1,"")</f>
        <v/>
      </c>
      <c r="AA416" s="173" t="str">
        <f>IFERROR(Inv_SY_B!AA447/Inv_SY_B!$CU416-1,"")</f>
        <v/>
      </c>
      <c r="AB416" s="173" t="str">
        <f>IFERROR(Inv_SY_B!AB447/Inv_SY_B!$CU416-1,"")</f>
        <v/>
      </c>
      <c r="AC416" s="173" t="str">
        <f>IFERROR(Inv_SY_B!AC447/Inv_SY_B!$CU416-1,"")</f>
        <v/>
      </c>
      <c r="AD416" s="173" t="str">
        <f>IFERROR(Inv_SY_B!AD447/Inv_SY_B!$CU416-1,"")</f>
        <v/>
      </c>
      <c r="AE416" s="173" t="str">
        <f>IFERROR(Inv_SY_B!AE447/Inv_SY_B!$CU416-1,"")</f>
        <v/>
      </c>
      <c r="AF416" s="173" t="str">
        <f>IFERROR(Inv_SY_B!AF447/Inv_SY_B!$CU416-1,"")</f>
        <v/>
      </c>
      <c r="AG416" s="173" t="str">
        <f>IFERROR(Inv_SY_B!AG447/Inv_SY_B!$CU416-1,"")</f>
        <v/>
      </c>
      <c r="AH416" s="173" t="str">
        <f>IFERROR(Inv_SY_B!AH447/Inv_SY_B!$CU416-1,"")</f>
        <v/>
      </c>
      <c r="AI416" s="173" t="str">
        <f>IFERROR(Inv_SY_B!AI447/Inv_SY_B!$CU416-1,"")</f>
        <v/>
      </c>
      <c r="AJ416" s="173" t="str">
        <f>IFERROR(Inv_SY_B!AJ447/Inv_SY_B!$CU416-1,"")</f>
        <v/>
      </c>
      <c r="AK416" s="173" t="str">
        <f>IFERROR(Inv_SY_B!AK447/Inv_SY_B!$CU416-1,"")</f>
        <v/>
      </c>
      <c r="AL416" s="173" t="str">
        <f>IFERROR(Inv_SY_B!AL447/Inv_SY_B!$CU416-1,"")</f>
        <v/>
      </c>
      <c r="AM416" s="173" t="str">
        <f>IFERROR(Inv_SY_B!AM447/Inv_SY_B!$CU416-1,"")</f>
        <v/>
      </c>
      <c r="AN416" s="173" t="str">
        <f>IFERROR(Inv_SY_B!AN447/Inv_SY_B!$CU416-1,"")</f>
        <v/>
      </c>
      <c r="AO416" s="173" t="str">
        <f>IFERROR(Inv_SY_B!AO447/Inv_SY_B!$CU416-1,"")</f>
        <v/>
      </c>
      <c r="AP416" s="173" t="str">
        <f>IFERROR(Inv_SY_B!AP447/Inv_SY_B!$CU416-1,"")</f>
        <v/>
      </c>
      <c r="AQ416" s="173" t="str">
        <f>IFERROR(Inv_SY_B!AQ447/Inv_SY_B!$CU416-1,"")</f>
        <v/>
      </c>
      <c r="AR416" s="173" t="str">
        <f>IFERROR(Inv_SY_B!AR447/Inv_SY_B!$CU416-1,"")</f>
        <v/>
      </c>
      <c r="AS416" s="173" t="str">
        <f>IFERROR(Inv_SY_B!AS447/Inv_SY_B!$CU416-1,"")</f>
        <v/>
      </c>
      <c r="AT416" s="173" t="str">
        <f>IFERROR(Inv_SY_B!AT447/Inv_SY_B!$CU416-1,"")</f>
        <v/>
      </c>
      <c r="AU416" s="173" t="str">
        <f>IFERROR(Inv_SY_B!AU447/Inv_SY_B!$CU416-1,"")</f>
        <v/>
      </c>
      <c r="AV416" s="173" t="str">
        <f>IFERROR(Inv_SY_B!AV447/Inv_SY_B!$CU416-1,"")</f>
        <v/>
      </c>
      <c r="AW416" s="173" t="str">
        <f>IFERROR(Inv_SY_B!AW447/Inv_SY_B!$CU416-1,"")</f>
        <v/>
      </c>
      <c r="AX416" s="173" t="str">
        <f>IFERROR(Inv_SY_B!AX447/Inv_SY_B!$CU416-1,"")</f>
        <v/>
      </c>
      <c r="AY416" s="173" t="str">
        <f>IFERROR(Inv_SY_B!AY447/Inv_SY_B!$CU416-1,"")</f>
        <v/>
      </c>
      <c r="AZ416" s="173" t="str">
        <f>IFERROR(Inv_SY_B!AZ447/Inv_SY_B!$CU416-1,"")</f>
        <v/>
      </c>
      <c r="BA416" s="173" t="str">
        <f>IFERROR(Inv_SY_B!BA447/Inv_SY_B!$CU416-1,"")</f>
        <v/>
      </c>
      <c r="BB416" s="173" t="str">
        <f>IFERROR(Inv_SY_B!BB447/Inv_SY_B!$CU416-1,"")</f>
        <v/>
      </c>
      <c r="BC416" s="173" t="str">
        <f>IFERROR(Inv_SY_B!BC447/Inv_SY_B!$CU416-1,"")</f>
        <v/>
      </c>
      <c r="BD416" s="173" t="str">
        <f>IFERROR(Inv_SY_B!BD447/Inv_SY_B!$CU416-1,"")</f>
        <v/>
      </c>
      <c r="BE416" s="173" t="str">
        <f>IFERROR(Inv_SY_B!BE447/Inv_SY_B!$CU416-1,"")</f>
        <v/>
      </c>
      <c r="BF416" s="173" t="str">
        <f>IFERROR(Inv_SY_B!BF447/Inv_SY_B!$CU416-1,"")</f>
        <v/>
      </c>
      <c r="BG416" s="173" t="str">
        <f>IFERROR(Inv_SY_B!BG447/Inv_SY_B!$CU416-1,"")</f>
        <v/>
      </c>
      <c r="BH416" s="173" t="str">
        <f>IFERROR(Inv_SY_B!BH447/Inv_SY_B!$CU416-1,"")</f>
        <v/>
      </c>
      <c r="BI416" s="173" t="str">
        <f>IFERROR(Inv_SY_B!BI447/Inv_SY_B!$CU416-1,"")</f>
        <v/>
      </c>
      <c r="BJ416" s="173" t="str">
        <f>IFERROR(Inv_SY_B!BJ447/Inv_SY_B!$CU416-1,"")</f>
        <v/>
      </c>
      <c r="BK416" s="173" t="str">
        <f>IFERROR(Inv_SY_B!BK447/Inv_SY_B!$CU416-1,"")</f>
        <v/>
      </c>
      <c r="BL416" s="173" t="str">
        <f>IFERROR(Inv_SY_B!BL447/Inv_SY_B!$CU416-1,"")</f>
        <v/>
      </c>
      <c r="BM416" s="173" t="str">
        <f>IFERROR(Inv_SY_B!BM447/Inv_SY_B!$CU416-1,"")</f>
        <v/>
      </c>
      <c r="BN416" s="173" t="str">
        <f>IFERROR(Inv_SY_B!BN447/Inv_SY_B!$CU416-1,"")</f>
        <v/>
      </c>
      <c r="BO416" s="173" t="str">
        <f>IFERROR(Inv_SY_B!BO447/Inv_SY_B!$CU416-1,"")</f>
        <v/>
      </c>
      <c r="BP416" s="173" t="str">
        <f>IFERROR(Inv_SY_B!BP447/Inv_SY_B!$CU416-1,"")</f>
        <v/>
      </c>
      <c r="BQ416" s="173" t="str">
        <f>IFERROR(Inv_SY_B!BQ447/Inv_SY_B!$CU416-1,"")</f>
        <v/>
      </c>
      <c r="BR416" s="173" t="str">
        <f>IFERROR(Inv_SY_B!BR447/Inv_SY_B!$CU416-1,"")</f>
        <v/>
      </c>
      <c r="BS416" s="173" t="str">
        <f>IFERROR(Inv_SY_B!BS447/Inv_SY_B!$CU416-1,"")</f>
        <v/>
      </c>
      <c r="BT416" s="173" t="str">
        <f>IFERROR(Inv_SY_B!BT447/Inv_SY_B!$CU416-1,"")</f>
        <v/>
      </c>
      <c r="BU416" s="173" t="str">
        <f>IFERROR(Inv_SY_B!BU447/Inv_SY_B!$CU416-1,"")</f>
        <v/>
      </c>
      <c r="BV416" s="173" t="str">
        <f>IFERROR(Inv_SY_B!BV447/Inv_SY_B!$CU416-1,"")</f>
        <v/>
      </c>
      <c r="BW416" s="173" t="str">
        <f>IFERROR(Inv_SY_B!BW447/Inv_SY_B!$CU416-1,"")</f>
        <v/>
      </c>
      <c r="BX416" s="173" t="str">
        <f>IFERROR(Inv_SY_B!BX447/Inv_SY_B!$CU416-1,"")</f>
        <v/>
      </c>
      <c r="BY416" s="173" t="str">
        <f>IFERROR(Inv_SY_B!BY447/Inv_SY_B!$CU416-1,"")</f>
        <v/>
      </c>
      <c r="BZ416" s="173" t="str">
        <f>IFERROR(Inv_SY_B!BZ447/Inv_SY_B!$CU416-1,"")</f>
        <v/>
      </c>
      <c r="CA416" s="173" t="str">
        <f>IFERROR(Inv_SY_B!CA447/Inv_SY_B!$CU416-1,"")</f>
        <v/>
      </c>
      <c r="CB416" s="173" t="str">
        <f>IFERROR(Inv_SY_B!CB447/Inv_SY_B!$CU416-1,"")</f>
        <v/>
      </c>
      <c r="CC416" s="173" t="str">
        <f>IFERROR(Inv_SY_B!CC447/Inv_SY_B!$CU416-1,"")</f>
        <v/>
      </c>
      <c r="CD416" s="173" t="str">
        <f>IFERROR(Inv_SY_B!CD447/Inv_SY_B!$CU416-1,"")</f>
        <v/>
      </c>
      <c r="CE416" s="173" t="str">
        <f>IFERROR(Inv_SY_B!CE447/Inv_SY_B!$CU416-1,"")</f>
        <v/>
      </c>
      <c r="CF416" s="173" t="str">
        <f>IFERROR(Inv_SY_B!CF447/Inv_SY_B!$CU416-1,"")</f>
        <v/>
      </c>
      <c r="CG416" s="173" t="str">
        <f>IFERROR(Inv_SY_B!CG447/Inv_SY_B!$CU416-1,"")</f>
        <v/>
      </c>
      <c r="CH416" s="173" t="str">
        <f>IFERROR(Inv_SY_B!CH447/Inv_SY_B!$CU416-1,"")</f>
        <v/>
      </c>
      <c r="CI416" s="173" t="str">
        <f>IFERROR(Inv_SY_B!CI447/Inv_SY_B!$CU416-1,"")</f>
        <v/>
      </c>
      <c r="CJ416" s="173" t="str">
        <f>IFERROR(Inv_SY_B!CJ447/Inv_SY_B!$CU416-1,"")</f>
        <v/>
      </c>
      <c r="CK416" s="173" t="str">
        <f>IFERROR(Inv_SY_B!CK447/Inv_SY_B!$CU416-1,"")</f>
        <v/>
      </c>
      <c r="CL416" s="173" t="str">
        <f>IFERROR(Inv_SY_B!CL447/Inv_SY_B!$CU416-1,"")</f>
        <v/>
      </c>
      <c r="CM416" s="173" t="str">
        <f>IFERROR(Inv_SY_B!CM447/Inv_SY_B!$CU416-1,"")</f>
        <v/>
      </c>
      <c r="CN416" s="173" t="str">
        <f>IFERROR(Inv_SY_B!CN447/Inv_SY_B!$CU416-1,"")</f>
        <v/>
      </c>
      <c r="CO416" s="173" t="str">
        <f>IFERROR(Inv_SY_B!CO447/Inv_SY_B!$CU416-1,"")</f>
        <v/>
      </c>
      <c r="CP416" s="173" t="str">
        <f>IFERROR(Inv_SY_B!CP447/Inv_SY_B!$CU416-1,"")</f>
        <v/>
      </c>
      <c r="CQ416" s="173" t="str">
        <f>IFERROR(Inv_SY_B!CQ447/Inv_SY_B!$CU416-1,"")</f>
        <v/>
      </c>
      <c r="CR416" s="173" t="str">
        <f>IFERROR(Inv_SY_B!CR447/Inv_SY_B!$CU416-1,"")</f>
        <v/>
      </c>
      <c r="CS416" s="173" t="str">
        <f>IFERROR(Inv_SY_B!CS447/Inv_SY_B!$CU416-1,"")</f>
        <v/>
      </c>
      <c r="CT416" s="173" t="str">
        <f>IFERROR(Inv_SY_B!CT447/Inv_SY_B!$CU416-1,"")</f>
        <v/>
      </c>
      <c r="CU416" s="173"/>
      <c r="CV416" s="173"/>
      <c r="CW416" s="173"/>
      <c r="CX416" s="173"/>
    </row>
    <row r="417" spans="2:102">
      <c r="B417" s="164">
        <f t="shared" si="7"/>
        <v>46109</v>
      </c>
      <c r="C417" s="173" t="str">
        <f>IFERROR(Inv_SY_B!C448/Inv_SY_B!$CU417-1,"")</f>
        <v/>
      </c>
      <c r="D417" s="173" t="str">
        <f>IFERROR(Inv_SY_B!D448/Inv_SY_B!$CU417-1,"")</f>
        <v/>
      </c>
      <c r="E417" s="173" t="str">
        <f>IFERROR(Inv_SY_B!E448/Inv_SY_B!$CU417-1,"")</f>
        <v/>
      </c>
      <c r="F417" s="173" t="str">
        <f>IFERROR(Inv_SY_B!F448/Inv_SY_B!$CU417-1,"")</f>
        <v/>
      </c>
      <c r="G417" s="173" t="str">
        <f>IFERROR(Inv_SY_B!G448/Inv_SY_B!$CU417-1,"")</f>
        <v/>
      </c>
      <c r="H417" s="173" t="str">
        <f>IFERROR(Inv_SY_B!H448/Inv_SY_B!$CU417-1,"")</f>
        <v/>
      </c>
      <c r="I417" s="173" t="str">
        <f>IFERROR(Inv_SY_B!I448/Inv_SY_B!$CU417-1,"")</f>
        <v/>
      </c>
      <c r="J417" s="173" t="str">
        <f>IFERROR(Inv_SY_B!J448/Inv_SY_B!$CU417-1,"")</f>
        <v/>
      </c>
      <c r="K417" s="173" t="str">
        <f>IFERROR(Inv_SY_B!K448/Inv_SY_B!$CU417-1,"")</f>
        <v/>
      </c>
      <c r="L417" s="173" t="str">
        <f>IFERROR(Inv_SY_B!L448/Inv_SY_B!$CU417-1,"")</f>
        <v/>
      </c>
      <c r="M417" s="173" t="str">
        <f>IFERROR(Inv_SY_B!M448/Inv_SY_B!$CU417-1,"")</f>
        <v/>
      </c>
      <c r="N417" s="173" t="str">
        <f>IFERROR(Inv_SY_B!N448/Inv_SY_B!$CU417-1,"")</f>
        <v/>
      </c>
      <c r="O417" s="173" t="str">
        <f>IFERROR(Inv_SY_B!O448/Inv_SY_B!$CU417-1,"")</f>
        <v/>
      </c>
      <c r="P417" s="173" t="str">
        <f>IFERROR(Inv_SY_B!P448/Inv_SY_B!$CU417-1,"")</f>
        <v/>
      </c>
      <c r="Q417" s="173" t="str">
        <f>IFERROR(Inv_SY_B!Q448/Inv_SY_B!$CU417-1,"")</f>
        <v/>
      </c>
      <c r="R417" s="173" t="str">
        <f>IFERROR(Inv_SY_B!R448/Inv_SY_B!$CU417-1,"")</f>
        <v/>
      </c>
      <c r="S417" s="173" t="str">
        <f>IFERROR(Inv_SY_B!S448/Inv_SY_B!$CU417-1,"")</f>
        <v/>
      </c>
      <c r="T417" s="173" t="str">
        <f>IFERROR(Inv_SY_B!T448/Inv_SY_B!$CU417-1,"")</f>
        <v/>
      </c>
      <c r="U417" s="173" t="str">
        <f>IFERROR(Inv_SY_B!U448/Inv_SY_B!$CU417-1,"")</f>
        <v/>
      </c>
      <c r="V417" s="173" t="str">
        <f>IFERROR(Inv_SY_B!V448/Inv_SY_B!$CU417-1,"")</f>
        <v/>
      </c>
      <c r="W417" s="173" t="str">
        <f>IFERROR(Inv_SY_B!W448/Inv_SY_B!$CU417-1,"")</f>
        <v/>
      </c>
      <c r="X417" s="173" t="str">
        <f>IFERROR(Inv_SY_B!X448/Inv_SY_B!$CU417-1,"")</f>
        <v/>
      </c>
      <c r="Y417" s="173" t="str">
        <f>IFERROR(Inv_SY_B!Y448/Inv_SY_B!$CU417-1,"")</f>
        <v/>
      </c>
      <c r="Z417" s="173" t="str">
        <f>IFERROR(Inv_SY_B!Z448/Inv_SY_B!$CU417-1,"")</f>
        <v/>
      </c>
      <c r="AA417" s="173" t="str">
        <f>IFERROR(Inv_SY_B!AA448/Inv_SY_B!$CU417-1,"")</f>
        <v/>
      </c>
      <c r="AB417" s="173" t="str">
        <f>IFERROR(Inv_SY_B!AB448/Inv_SY_B!$CU417-1,"")</f>
        <v/>
      </c>
      <c r="AC417" s="173" t="str">
        <f>IFERROR(Inv_SY_B!AC448/Inv_SY_B!$CU417-1,"")</f>
        <v/>
      </c>
      <c r="AD417" s="173" t="str">
        <f>IFERROR(Inv_SY_B!AD448/Inv_SY_B!$CU417-1,"")</f>
        <v/>
      </c>
      <c r="AE417" s="173" t="str">
        <f>IFERROR(Inv_SY_B!AE448/Inv_SY_B!$CU417-1,"")</f>
        <v/>
      </c>
      <c r="AF417" s="173" t="str">
        <f>IFERROR(Inv_SY_B!AF448/Inv_SY_B!$CU417-1,"")</f>
        <v/>
      </c>
      <c r="AG417" s="173" t="str">
        <f>IFERROR(Inv_SY_B!AG448/Inv_SY_B!$CU417-1,"")</f>
        <v/>
      </c>
      <c r="AH417" s="173" t="str">
        <f>IFERROR(Inv_SY_B!AH448/Inv_SY_B!$CU417-1,"")</f>
        <v/>
      </c>
      <c r="AI417" s="173" t="str">
        <f>IFERROR(Inv_SY_B!AI448/Inv_SY_B!$CU417-1,"")</f>
        <v/>
      </c>
      <c r="AJ417" s="173" t="str">
        <f>IFERROR(Inv_SY_B!AJ448/Inv_SY_B!$CU417-1,"")</f>
        <v/>
      </c>
      <c r="AK417" s="173" t="str">
        <f>IFERROR(Inv_SY_B!AK448/Inv_SY_B!$CU417-1,"")</f>
        <v/>
      </c>
      <c r="AL417" s="173" t="str">
        <f>IFERROR(Inv_SY_B!AL448/Inv_SY_B!$CU417-1,"")</f>
        <v/>
      </c>
      <c r="AM417" s="173" t="str">
        <f>IFERROR(Inv_SY_B!AM448/Inv_SY_B!$CU417-1,"")</f>
        <v/>
      </c>
      <c r="AN417" s="173" t="str">
        <f>IFERROR(Inv_SY_B!AN448/Inv_SY_B!$CU417-1,"")</f>
        <v/>
      </c>
      <c r="AO417" s="173" t="str">
        <f>IFERROR(Inv_SY_B!AO448/Inv_SY_B!$CU417-1,"")</f>
        <v/>
      </c>
      <c r="AP417" s="173" t="str">
        <f>IFERROR(Inv_SY_B!AP448/Inv_SY_B!$CU417-1,"")</f>
        <v/>
      </c>
      <c r="AQ417" s="173" t="str">
        <f>IFERROR(Inv_SY_B!AQ448/Inv_SY_B!$CU417-1,"")</f>
        <v/>
      </c>
      <c r="AR417" s="173" t="str">
        <f>IFERROR(Inv_SY_B!AR448/Inv_SY_B!$CU417-1,"")</f>
        <v/>
      </c>
      <c r="AS417" s="173" t="str">
        <f>IFERROR(Inv_SY_B!AS448/Inv_SY_B!$CU417-1,"")</f>
        <v/>
      </c>
      <c r="AT417" s="173" t="str">
        <f>IFERROR(Inv_SY_B!AT448/Inv_SY_B!$CU417-1,"")</f>
        <v/>
      </c>
      <c r="AU417" s="173" t="str">
        <f>IFERROR(Inv_SY_B!AU448/Inv_SY_B!$CU417-1,"")</f>
        <v/>
      </c>
      <c r="AV417" s="173" t="str">
        <f>IFERROR(Inv_SY_B!AV448/Inv_SY_B!$CU417-1,"")</f>
        <v/>
      </c>
      <c r="AW417" s="173" t="str">
        <f>IFERROR(Inv_SY_B!AW448/Inv_SY_B!$CU417-1,"")</f>
        <v/>
      </c>
      <c r="AX417" s="173" t="str">
        <f>IFERROR(Inv_SY_B!AX448/Inv_SY_B!$CU417-1,"")</f>
        <v/>
      </c>
      <c r="AY417" s="173" t="str">
        <f>IFERROR(Inv_SY_B!AY448/Inv_SY_B!$CU417-1,"")</f>
        <v/>
      </c>
      <c r="AZ417" s="173" t="str">
        <f>IFERROR(Inv_SY_B!AZ448/Inv_SY_B!$CU417-1,"")</f>
        <v/>
      </c>
      <c r="BA417" s="173" t="str">
        <f>IFERROR(Inv_SY_B!BA448/Inv_SY_B!$CU417-1,"")</f>
        <v/>
      </c>
      <c r="BB417" s="173" t="str">
        <f>IFERROR(Inv_SY_B!BB448/Inv_SY_B!$CU417-1,"")</f>
        <v/>
      </c>
      <c r="BC417" s="173" t="str">
        <f>IFERROR(Inv_SY_B!BC448/Inv_SY_B!$CU417-1,"")</f>
        <v/>
      </c>
      <c r="BD417" s="173" t="str">
        <f>IFERROR(Inv_SY_B!BD448/Inv_SY_B!$CU417-1,"")</f>
        <v/>
      </c>
      <c r="BE417" s="173" t="str">
        <f>IFERROR(Inv_SY_B!BE448/Inv_SY_B!$CU417-1,"")</f>
        <v/>
      </c>
      <c r="BF417" s="173" t="str">
        <f>IFERROR(Inv_SY_B!BF448/Inv_SY_B!$CU417-1,"")</f>
        <v/>
      </c>
      <c r="BG417" s="173" t="str">
        <f>IFERROR(Inv_SY_B!BG448/Inv_SY_B!$CU417-1,"")</f>
        <v/>
      </c>
      <c r="BH417" s="173" t="str">
        <f>IFERROR(Inv_SY_B!BH448/Inv_SY_B!$CU417-1,"")</f>
        <v/>
      </c>
      <c r="BI417" s="173" t="str">
        <f>IFERROR(Inv_SY_B!BI448/Inv_SY_B!$CU417-1,"")</f>
        <v/>
      </c>
      <c r="BJ417" s="173" t="str">
        <f>IFERROR(Inv_SY_B!BJ448/Inv_SY_B!$CU417-1,"")</f>
        <v/>
      </c>
      <c r="BK417" s="173" t="str">
        <f>IFERROR(Inv_SY_B!BK448/Inv_SY_B!$CU417-1,"")</f>
        <v/>
      </c>
      <c r="BL417" s="173" t="str">
        <f>IFERROR(Inv_SY_B!BL448/Inv_SY_B!$CU417-1,"")</f>
        <v/>
      </c>
      <c r="BM417" s="173" t="str">
        <f>IFERROR(Inv_SY_B!BM448/Inv_SY_B!$CU417-1,"")</f>
        <v/>
      </c>
      <c r="BN417" s="173" t="str">
        <f>IFERROR(Inv_SY_B!BN448/Inv_SY_B!$CU417-1,"")</f>
        <v/>
      </c>
      <c r="BO417" s="173" t="str">
        <f>IFERROR(Inv_SY_B!BO448/Inv_SY_B!$CU417-1,"")</f>
        <v/>
      </c>
      <c r="BP417" s="173" t="str">
        <f>IFERROR(Inv_SY_B!BP448/Inv_SY_B!$CU417-1,"")</f>
        <v/>
      </c>
      <c r="BQ417" s="173" t="str">
        <f>IFERROR(Inv_SY_B!BQ448/Inv_SY_B!$CU417-1,"")</f>
        <v/>
      </c>
      <c r="BR417" s="173" t="str">
        <f>IFERROR(Inv_SY_B!BR448/Inv_SY_B!$CU417-1,"")</f>
        <v/>
      </c>
      <c r="BS417" s="173" t="str">
        <f>IFERROR(Inv_SY_B!BS448/Inv_SY_B!$CU417-1,"")</f>
        <v/>
      </c>
      <c r="BT417" s="173" t="str">
        <f>IFERROR(Inv_SY_B!BT448/Inv_SY_B!$CU417-1,"")</f>
        <v/>
      </c>
      <c r="BU417" s="173" t="str">
        <f>IFERROR(Inv_SY_B!BU448/Inv_SY_B!$CU417-1,"")</f>
        <v/>
      </c>
      <c r="BV417" s="173" t="str">
        <f>IFERROR(Inv_SY_B!BV448/Inv_SY_B!$CU417-1,"")</f>
        <v/>
      </c>
      <c r="BW417" s="173" t="str">
        <f>IFERROR(Inv_SY_B!BW448/Inv_SY_B!$CU417-1,"")</f>
        <v/>
      </c>
      <c r="BX417" s="173" t="str">
        <f>IFERROR(Inv_SY_B!BX448/Inv_SY_B!$CU417-1,"")</f>
        <v/>
      </c>
      <c r="BY417" s="173" t="str">
        <f>IFERROR(Inv_SY_B!BY448/Inv_SY_B!$CU417-1,"")</f>
        <v/>
      </c>
      <c r="BZ417" s="173" t="str">
        <f>IFERROR(Inv_SY_B!BZ448/Inv_SY_B!$CU417-1,"")</f>
        <v/>
      </c>
      <c r="CA417" s="173" t="str">
        <f>IFERROR(Inv_SY_B!CA448/Inv_SY_B!$CU417-1,"")</f>
        <v/>
      </c>
      <c r="CB417" s="173" t="str">
        <f>IFERROR(Inv_SY_B!CB448/Inv_SY_B!$CU417-1,"")</f>
        <v/>
      </c>
      <c r="CC417" s="173" t="str">
        <f>IFERROR(Inv_SY_B!CC448/Inv_SY_B!$CU417-1,"")</f>
        <v/>
      </c>
      <c r="CD417" s="173" t="str">
        <f>IFERROR(Inv_SY_B!CD448/Inv_SY_B!$CU417-1,"")</f>
        <v/>
      </c>
      <c r="CE417" s="173" t="str">
        <f>IFERROR(Inv_SY_B!CE448/Inv_SY_B!$CU417-1,"")</f>
        <v/>
      </c>
      <c r="CF417" s="173" t="str">
        <f>IFERROR(Inv_SY_B!CF448/Inv_SY_B!$CU417-1,"")</f>
        <v/>
      </c>
      <c r="CG417" s="173" t="str">
        <f>IFERROR(Inv_SY_B!CG448/Inv_SY_B!$CU417-1,"")</f>
        <v/>
      </c>
      <c r="CH417" s="173" t="str">
        <f>IFERROR(Inv_SY_B!CH448/Inv_SY_B!$CU417-1,"")</f>
        <v/>
      </c>
      <c r="CI417" s="173" t="str">
        <f>IFERROR(Inv_SY_B!CI448/Inv_SY_B!$CU417-1,"")</f>
        <v/>
      </c>
      <c r="CJ417" s="173" t="str">
        <f>IFERROR(Inv_SY_B!CJ448/Inv_SY_B!$CU417-1,"")</f>
        <v/>
      </c>
      <c r="CK417" s="173" t="str">
        <f>IFERROR(Inv_SY_B!CK448/Inv_SY_B!$CU417-1,"")</f>
        <v/>
      </c>
      <c r="CL417" s="173" t="str">
        <f>IFERROR(Inv_SY_B!CL448/Inv_SY_B!$CU417-1,"")</f>
        <v/>
      </c>
      <c r="CM417" s="173" t="str">
        <f>IFERROR(Inv_SY_B!CM448/Inv_SY_B!$CU417-1,"")</f>
        <v/>
      </c>
      <c r="CN417" s="173" t="str">
        <f>IFERROR(Inv_SY_B!CN448/Inv_SY_B!$CU417-1,"")</f>
        <v/>
      </c>
      <c r="CO417" s="173" t="str">
        <f>IFERROR(Inv_SY_B!CO448/Inv_SY_B!$CU417-1,"")</f>
        <v/>
      </c>
      <c r="CP417" s="173" t="str">
        <f>IFERROR(Inv_SY_B!CP448/Inv_SY_B!$CU417-1,"")</f>
        <v/>
      </c>
      <c r="CQ417" s="173" t="str">
        <f>IFERROR(Inv_SY_B!CQ448/Inv_SY_B!$CU417-1,"")</f>
        <v/>
      </c>
      <c r="CR417" s="173" t="str">
        <f>IFERROR(Inv_SY_B!CR448/Inv_SY_B!$CU417-1,"")</f>
        <v/>
      </c>
      <c r="CS417" s="173" t="str">
        <f>IFERROR(Inv_SY_B!CS448/Inv_SY_B!$CU417-1,"")</f>
        <v/>
      </c>
      <c r="CT417" s="173" t="str">
        <f>IFERROR(Inv_SY_B!CT448/Inv_SY_B!$CU417-1,"")</f>
        <v/>
      </c>
      <c r="CU417" s="173"/>
      <c r="CV417" s="173"/>
      <c r="CW417" s="173"/>
      <c r="CX417" s="173"/>
    </row>
    <row r="418" spans="2:102">
      <c r="B418" s="164">
        <f t="shared" si="7"/>
        <v>46110</v>
      </c>
      <c r="C418" s="173" t="str">
        <f>IFERROR(Inv_SY_B!C449/Inv_SY_B!$CU418-1,"")</f>
        <v/>
      </c>
      <c r="D418" s="173" t="str">
        <f>IFERROR(Inv_SY_B!D449/Inv_SY_B!$CU418-1,"")</f>
        <v/>
      </c>
      <c r="E418" s="173" t="str">
        <f>IFERROR(Inv_SY_B!E449/Inv_SY_B!$CU418-1,"")</f>
        <v/>
      </c>
      <c r="F418" s="173" t="str">
        <f>IFERROR(Inv_SY_B!F449/Inv_SY_B!$CU418-1,"")</f>
        <v/>
      </c>
      <c r="G418" s="173" t="str">
        <f>IFERROR(Inv_SY_B!G449/Inv_SY_B!$CU418-1,"")</f>
        <v/>
      </c>
      <c r="H418" s="173" t="str">
        <f>IFERROR(Inv_SY_B!H449/Inv_SY_B!$CU418-1,"")</f>
        <v/>
      </c>
      <c r="I418" s="173" t="str">
        <f>IFERROR(Inv_SY_B!I449/Inv_SY_B!$CU418-1,"")</f>
        <v/>
      </c>
      <c r="J418" s="173" t="str">
        <f>IFERROR(Inv_SY_B!J449/Inv_SY_B!$CU418-1,"")</f>
        <v/>
      </c>
      <c r="K418" s="173" t="str">
        <f>IFERROR(Inv_SY_B!K449/Inv_SY_B!$CU418-1,"")</f>
        <v/>
      </c>
      <c r="L418" s="173" t="str">
        <f>IFERROR(Inv_SY_B!L449/Inv_SY_B!$CU418-1,"")</f>
        <v/>
      </c>
      <c r="M418" s="173" t="str">
        <f>IFERROR(Inv_SY_B!M449/Inv_SY_B!$CU418-1,"")</f>
        <v/>
      </c>
      <c r="N418" s="173" t="str">
        <f>IFERROR(Inv_SY_B!N449/Inv_SY_B!$CU418-1,"")</f>
        <v/>
      </c>
      <c r="O418" s="173" t="str">
        <f>IFERROR(Inv_SY_B!O449/Inv_SY_B!$CU418-1,"")</f>
        <v/>
      </c>
      <c r="P418" s="173" t="str">
        <f>IFERROR(Inv_SY_B!P449/Inv_SY_B!$CU418-1,"")</f>
        <v/>
      </c>
      <c r="Q418" s="173" t="str">
        <f>IFERROR(Inv_SY_B!Q449/Inv_SY_B!$CU418-1,"")</f>
        <v/>
      </c>
      <c r="R418" s="173" t="str">
        <f>IFERROR(Inv_SY_B!R449/Inv_SY_B!$CU418-1,"")</f>
        <v/>
      </c>
      <c r="S418" s="173" t="str">
        <f>IFERROR(Inv_SY_B!S449/Inv_SY_B!$CU418-1,"")</f>
        <v/>
      </c>
      <c r="T418" s="173" t="str">
        <f>IFERROR(Inv_SY_B!T449/Inv_SY_B!$CU418-1,"")</f>
        <v/>
      </c>
      <c r="U418" s="173" t="str">
        <f>IFERROR(Inv_SY_B!U449/Inv_SY_B!$CU418-1,"")</f>
        <v/>
      </c>
      <c r="V418" s="173" t="str">
        <f>IFERROR(Inv_SY_B!V449/Inv_SY_B!$CU418-1,"")</f>
        <v/>
      </c>
      <c r="W418" s="173" t="str">
        <f>IFERROR(Inv_SY_B!W449/Inv_SY_B!$CU418-1,"")</f>
        <v/>
      </c>
      <c r="X418" s="173" t="str">
        <f>IFERROR(Inv_SY_B!X449/Inv_SY_B!$CU418-1,"")</f>
        <v/>
      </c>
      <c r="Y418" s="173" t="str">
        <f>IFERROR(Inv_SY_B!Y449/Inv_SY_B!$CU418-1,"")</f>
        <v/>
      </c>
      <c r="Z418" s="173" t="str">
        <f>IFERROR(Inv_SY_B!Z449/Inv_SY_B!$CU418-1,"")</f>
        <v/>
      </c>
      <c r="AA418" s="173" t="str">
        <f>IFERROR(Inv_SY_B!AA449/Inv_SY_B!$CU418-1,"")</f>
        <v/>
      </c>
      <c r="AB418" s="173" t="str">
        <f>IFERROR(Inv_SY_B!AB449/Inv_SY_B!$CU418-1,"")</f>
        <v/>
      </c>
      <c r="AC418" s="173" t="str">
        <f>IFERROR(Inv_SY_B!AC449/Inv_SY_B!$CU418-1,"")</f>
        <v/>
      </c>
      <c r="AD418" s="173" t="str">
        <f>IFERROR(Inv_SY_B!AD449/Inv_SY_B!$CU418-1,"")</f>
        <v/>
      </c>
      <c r="AE418" s="173" t="str">
        <f>IFERROR(Inv_SY_B!AE449/Inv_SY_B!$CU418-1,"")</f>
        <v/>
      </c>
      <c r="AF418" s="173" t="str">
        <f>IFERROR(Inv_SY_B!AF449/Inv_SY_B!$CU418-1,"")</f>
        <v/>
      </c>
      <c r="AG418" s="173" t="str">
        <f>IFERROR(Inv_SY_B!AG449/Inv_SY_B!$CU418-1,"")</f>
        <v/>
      </c>
      <c r="AH418" s="173" t="str">
        <f>IFERROR(Inv_SY_B!AH449/Inv_SY_B!$CU418-1,"")</f>
        <v/>
      </c>
      <c r="AI418" s="173" t="str">
        <f>IFERROR(Inv_SY_B!AI449/Inv_SY_B!$CU418-1,"")</f>
        <v/>
      </c>
      <c r="AJ418" s="173" t="str">
        <f>IFERROR(Inv_SY_B!AJ449/Inv_SY_B!$CU418-1,"")</f>
        <v/>
      </c>
      <c r="AK418" s="173" t="str">
        <f>IFERROR(Inv_SY_B!AK449/Inv_SY_B!$CU418-1,"")</f>
        <v/>
      </c>
      <c r="AL418" s="173" t="str">
        <f>IFERROR(Inv_SY_B!AL449/Inv_SY_B!$CU418-1,"")</f>
        <v/>
      </c>
      <c r="AM418" s="173" t="str">
        <f>IFERROR(Inv_SY_B!AM449/Inv_SY_B!$CU418-1,"")</f>
        <v/>
      </c>
      <c r="AN418" s="173" t="str">
        <f>IFERROR(Inv_SY_B!AN449/Inv_SY_B!$CU418-1,"")</f>
        <v/>
      </c>
      <c r="AO418" s="173" t="str">
        <f>IFERROR(Inv_SY_B!AO449/Inv_SY_B!$CU418-1,"")</f>
        <v/>
      </c>
      <c r="AP418" s="173" t="str">
        <f>IFERROR(Inv_SY_B!AP449/Inv_SY_B!$CU418-1,"")</f>
        <v/>
      </c>
      <c r="AQ418" s="173" t="str">
        <f>IFERROR(Inv_SY_B!AQ449/Inv_SY_B!$CU418-1,"")</f>
        <v/>
      </c>
      <c r="AR418" s="173" t="str">
        <f>IFERROR(Inv_SY_B!AR449/Inv_SY_B!$CU418-1,"")</f>
        <v/>
      </c>
      <c r="AS418" s="173" t="str">
        <f>IFERROR(Inv_SY_B!AS449/Inv_SY_B!$CU418-1,"")</f>
        <v/>
      </c>
      <c r="AT418" s="173" t="str">
        <f>IFERROR(Inv_SY_B!AT449/Inv_SY_B!$CU418-1,"")</f>
        <v/>
      </c>
      <c r="AU418" s="173" t="str">
        <f>IFERROR(Inv_SY_B!AU449/Inv_SY_B!$CU418-1,"")</f>
        <v/>
      </c>
      <c r="AV418" s="173" t="str">
        <f>IFERROR(Inv_SY_B!AV449/Inv_SY_B!$CU418-1,"")</f>
        <v/>
      </c>
      <c r="AW418" s="173" t="str">
        <f>IFERROR(Inv_SY_B!AW449/Inv_SY_B!$CU418-1,"")</f>
        <v/>
      </c>
      <c r="AX418" s="173" t="str">
        <f>IFERROR(Inv_SY_B!AX449/Inv_SY_B!$CU418-1,"")</f>
        <v/>
      </c>
      <c r="AY418" s="173" t="str">
        <f>IFERROR(Inv_SY_B!AY449/Inv_SY_B!$CU418-1,"")</f>
        <v/>
      </c>
      <c r="AZ418" s="173" t="str">
        <f>IFERROR(Inv_SY_B!AZ449/Inv_SY_B!$CU418-1,"")</f>
        <v/>
      </c>
      <c r="BA418" s="173" t="str">
        <f>IFERROR(Inv_SY_B!BA449/Inv_SY_B!$CU418-1,"")</f>
        <v/>
      </c>
      <c r="BB418" s="173" t="str">
        <f>IFERROR(Inv_SY_B!BB449/Inv_SY_B!$CU418-1,"")</f>
        <v/>
      </c>
      <c r="BC418" s="173" t="str">
        <f>IFERROR(Inv_SY_B!BC449/Inv_SY_B!$CU418-1,"")</f>
        <v/>
      </c>
      <c r="BD418" s="173" t="str">
        <f>IFERROR(Inv_SY_B!BD449/Inv_SY_B!$CU418-1,"")</f>
        <v/>
      </c>
      <c r="BE418" s="173" t="str">
        <f>IFERROR(Inv_SY_B!BE449/Inv_SY_B!$CU418-1,"")</f>
        <v/>
      </c>
      <c r="BF418" s="173" t="str">
        <f>IFERROR(Inv_SY_B!BF449/Inv_SY_B!$CU418-1,"")</f>
        <v/>
      </c>
      <c r="BG418" s="173" t="str">
        <f>IFERROR(Inv_SY_B!BG449/Inv_SY_B!$CU418-1,"")</f>
        <v/>
      </c>
      <c r="BH418" s="173" t="str">
        <f>IFERROR(Inv_SY_B!BH449/Inv_SY_B!$CU418-1,"")</f>
        <v/>
      </c>
      <c r="BI418" s="173" t="str">
        <f>IFERROR(Inv_SY_B!BI449/Inv_SY_B!$CU418-1,"")</f>
        <v/>
      </c>
      <c r="BJ418" s="173" t="str">
        <f>IFERROR(Inv_SY_B!BJ449/Inv_SY_B!$CU418-1,"")</f>
        <v/>
      </c>
      <c r="BK418" s="173" t="str">
        <f>IFERROR(Inv_SY_B!BK449/Inv_SY_B!$CU418-1,"")</f>
        <v/>
      </c>
      <c r="BL418" s="173" t="str">
        <f>IFERROR(Inv_SY_B!BL449/Inv_SY_B!$CU418-1,"")</f>
        <v/>
      </c>
      <c r="BM418" s="173" t="str">
        <f>IFERROR(Inv_SY_B!BM449/Inv_SY_B!$CU418-1,"")</f>
        <v/>
      </c>
      <c r="BN418" s="173" t="str">
        <f>IFERROR(Inv_SY_B!BN449/Inv_SY_B!$CU418-1,"")</f>
        <v/>
      </c>
      <c r="BO418" s="173" t="str">
        <f>IFERROR(Inv_SY_B!BO449/Inv_SY_B!$CU418-1,"")</f>
        <v/>
      </c>
      <c r="BP418" s="173" t="str">
        <f>IFERROR(Inv_SY_B!BP449/Inv_SY_B!$CU418-1,"")</f>
        <v/>
      </c>
      <c r="BQ418" s="173" t="str">
        <f>IFERROR(Inv_SY_B!BQ449/Inv_SY_B!$CU418-1,"")</f>
        <v/>
      </c>
      <c r="BR418" s="173" t="str">
        <f>IFERROR(Inv_SY_B!BR449/Inv_SY_B!$CU418-1,"")</f>
        <v/>
      </c>
      <c r="BS418" s="173" t="str">
        <f>IFERROR(Inv_SY_B!BS449/Inv_SY_B!$CU418-1,"")</f>
        <v/>
      </c>
      <c r="BT418" s="173" t="str">
        <f>IFERROR(Inv_SY_B!BT449/Inv_SY_B!$CU418-1,"")</f>
        <v/>
      </c>
      <c r="BU418" s="173" t="str">
        <f>IFERROR(Inv_SY_B!BU449/Inv_SY_B!$CU418-1,"")</f>
        <v/>
      </c>
      <c r="BV418" s="173" t="str">
        <f>IFERROR(Inv_SY_B!BV449/Inv_SY_B!$CU418-1,"")</f>
        <v/>
      </c>
      <c r="BW418" s="173" t="str">
        <f>IFERROR(Inv_SY_B!BW449/Inv_SY_B!$CU418-1,"")</f>
        <v/>
      </c>
      <c r="BX418" s="173" t="str">
        <f>IFERROR(Inv_SY_B!BX449/Inv_SY_B!$CU418-1,"")</f>
        <v/>
      </c>
      <c r="BY418" s="173" t="str">
        <f>IFERROR(Inv_SY_B!BY449/Inv_SY_B!$CU418-1,"")</f>
        <v/>
      </c>
      <c r="BZ418" s="173" t="str">
        <f>IFERROR(Inv_SY_B!BZ449/Inv_SY_B!$CU418-1,"")</f>
        <v/>
      </c>
      <c r="CA418" s="173" t="str">
        <f>IFERROR(Inv_SY_B!CA449/Inv_SY_B!$CU418-1,"")</f>
        <v/>
      </c>
      <c r="CB418" s="173" t="str">
        <f>IFERROR(Inv_SY_B!CB449/Inv_SY_B!$CU418-1,"")</f>
        <v/>
      </c>
      <c r="CC418" s="173" t="str">
        <f>IFERROR(Inv_SY_B!CC449/Inv_SY_B!$CU418-1,"")</f>
        <v/>
      </c>
      <c r="CD418" s="173" t="str">
        <f>IFERROR(Inv_SY_B!CD449/Inv_SY_B!$CU418-1,"")</f>
        <v/>
      </c>
      <c r="CE418" s="173" t="str">
        <f>IFERROR(Inv_SY_B!CE449/Inv_SY_B!$CU418-1,"")</f>
        <v/>
      </c>
      <c r="CF418" s="173" t="str">
        <f>IFERROR(Inv_SY_B!CF449/Inv_SY_B!$CU418-1,"")</f>
        <v/>
      </c>
      <c r="CG418" s="173" t="str">
        <f>IFERROR(Inv_SY_B!CG449/Inv_SY_B!$CU418-1,"")</f>
        <v/>
      </c>
      <c r="CH418" s="173" t="str">
        <f>IFERROR(Inv_SY_B!CH449/Inv_SY_B!$CU418-1,"")</f>
        <v/>
      </c>
      <c r="CI418" s="173" t="str">
        <f>IFERROR(Inv_SY_B!CI449/Inv_SY_B!$CU418-1,"")</f>
        <v/>
      </c>
      <c r="CJ418" s="173" t="str">
        <f>IFERROR(Inv_SY_B!CJ449/Inv_SY_B!$CU418-1,"")</f>
        <v/>
      </c>
      <c r="CK418" s="173" t="str">
        <f>IFERROR(Inv_SY_B!CK449/Inv_SY_B!$CU418-1,"")</f>
        <v/>
      </c>
      <c r="CL418" s="173" t="str">
        <f>IFERROR(Inv_SY_B!CL449/Inv_SY_B!$CU418-1,"")</f>
        <v/>
      </c>
      <c r="CM418" s="173" t="str">
        <f>IFERROR(Inv_SY_B!CM449/Inv_SY_B!$CU418-1,"")</f>
        <v/>
      </c>
      <c r="CN418" s="173" t="str">
        <f>IFERROR(Inv_SY_B!CN449/Inv_SY_B!$CU418-1,"")</f>
        <v/>
      </c>
      <c r="CO418" s="173" t="str">
        <f>IFERROR(Inv_SY_B!CO449/Inv_SY_B!$CU418-1,"")</f>
        <v/>
      </c>
      <c r="CP418" s="173" t="str">
        <f>IFERROR(Inv_SY_B!CP449/Inv_SY_B!$CU418-1,"")</f>
        <v/>
      </c>
      <c r="CQ418" s="173" t="str">
        <f>IFERROR(Inv_SY_B!CQ449/Inv_SY_B!$CU418-1,"")</f>
        <v/>
      </c>
      <c r="CR418" s="173" t="str">
        <f>IFERROR(Inv_SY_B!CR449/Inv_SY_B!$CU418-1,"")</f>
        <v/>
      </c>
      <c r="CS418" s="173" t="str">
        <f>IFERROR(Inv_SY_B!CS449/Inv_SY_B!$CU418-1,"")</f>
        <v/>
      </c>
      <c r="CT418" s="173" t="str">
        <f>IFERROR(Inv_SY_B!CT449/Inv_SY_B!$CU418-1,"")</f>
        <v/>
      </c>
      <c r="CU418" s="173"/>
      <c r="CV418" s="173"/>
      <c r="CW418" s="173"/>
      <c r="CX418" s="173"/>
    </row>
    <row r="419" spans="2:102">
      <c r="B419" s="164">
        <f t="shared" si="7"/>
        <v>46111</v>
      </c>
      <c r="C419" s="173" t="str">
        <f>IFERROR(Inv_SY_B!C450/Inv_SY_B!$CU419-1,"")</f>
        <v/>
      </c>
      <c r="D419" s="173" t="str">
        <f>IFERROR(Inv_SY_B!D450/Inv_SY_B!$CU419-1,"")</f>
        <v/>
      </c>
      <c r="E419" s="173" t="str">
        <f>IFERROR(Inv_SY_B!E450/Inv_SY_B!$CU419-1,"")</f>
        <v/>
      </c>
      <c r="F419" s="173" t="str">
        <f>IFERROR(Inv_SY_B!F450/Inv_SY_B!$CU419-1,"")</f>
        <v/>
      </c>
      <c r="G419" s="173" t="str">
        <f>IFERROR(Inv_SY_B!G450/Inv_SY_B!$CU419-1,"")</f>
        <v/>
      </c>
      <c r="H419" s="173" t="str">
        <f>IFERROR(Inv_SY_B!H450/Inv_SY_B!$CU419-1,"")</f>
        <v/>
      </c>
      <c r="I419" s="173" t="str">
        <f>IFERROR(Inv_SY_B!I450/Inv_SY_B!$CU419-1,"")</f>
        <v/>
      </c>
      <c r="J419" s="173" t="str">
        <f>IFERROR(Inv_SY_B!J450/Inv_SY_B!$CU419-1,"")</f>
        <v/>
      </c>
      <c r="K419" s="173" t="str">
        <f>IFERROR(Inv_SY_B!K450/Inv_SY_B!$CU419-1,"")</f>
        <v/>
      </c>
      <c r="L419" s="173" t="str">
        <f>IFERROR(Inv_SY_B!L450/Inv_SY_B!$CU419-1,"")</f>
        <v/>
      </c>
      <c r="M419" s="173" t="str">
        <f>IFERROR(Inv_SY_B!M450/Inv_SY_B!$CU419-1,"")</f>
        <v/>
      </c>
      <c r="N419" s="173" t="str">
        <f>IFERROR(Inv_SY_B!N450/Inv_SY_B!$CU419-1,"")</f>
        <v/>
      </c>
      <c r="O419" s="173" t="str">
        <f>IFERROR(Inv_SY_B!O450/Inv_SY_B!$CU419-1,"")</f>
        <v/>
      </c>
      <c r="P419" s="173" t="str">
        <f>IFERROR(Inv_SY_B!P450/Inv_SY_B!$CU419-1,"")</f>
        <v/>
      </c>
      <c r="Q419" s="173" t="str">
        <f>IFERROR(Inv_SY_B!Q450/Inv_SY_B!$CU419-1,"")</f>
        <v/>
      </c>
      <c r="R419" s="173" t="str">
        <f>IFERROR(Inv_SY_B!R450/Inv_SY_B!$CU419-1,"")</f>
        <v/>
      </c>
      <c r="S419" s="173" t="str">
        <f>IFERROR(Inv_SY_B!S450/Inv_SY_B!$CU419-1,"")</f>
        <v/>
      </c>
      <c r="T419" s="173" t="str">
        <f>IFERROR(Inv_SY_B!T450/Inv_SY_B!$CU419-1,"")</f>
        <v/>
      </c>
      <c r="U419" s="173" t="str">
        <f>IFERROR(Inv_SY_B!U450/Inv_SY_B!$CU419-1,"")</f>
        <v/>
      </c>
      <c r="V419" s="173" t="str">
        <f>IFERROR(Inv_SY_B!V450/Inv_SY_B!$CU419-1,"")</f>
        <v/>
      </c>
      <c r="W419" s="173" t="str">
        <f>IFERROR(Inv_SY_B!W450/Inv_SY_B!$CU419-1,"")</f>
        <v/>
      </c>
      <c r="X419" s="173" t="str">
        <f>IFERROR(Inv_SY_B!X450/Inv_SY_B!$CU419-1,"")</f>
        <v/>
      </c>
      <c r="Y419" s="173" t="str">
        <f>IFERROR(Inv_SY_B!Y450/Inv_SY_B!$CU419-1,"")</f>
        <v/>
      </c>
      <c r="Z419" s="173" t="str">
        <f>IFERROR(Inv_SY_B!Z450/Inv_SY_B!$CU419-1,"")</f>
        <v/>
      </c>
      <c r="AA419" s="173" t="str">
        <f>IFERROR(Inv_SY_B!AA450/Inv_SY_B!$CU419-1,"")</f>
        <v/>
      </c>
      <c r="AB419" s="173" t="str">
        <f>IFERROR(Inv_SY_B!AB450/Inv_SY_B!$CU419-1,"")</f>
        <v/>
      </c>
      <c r="AC419" s="173" t="str">
        <f>IFERROR(Inv_SY_B!AC450/Inv_SY_B!$CU419-1,"")</f>
        <v/>
      </c>
      <c r="AD419" s="173" t="str">
        <f>IFERROR(Inv_SY_B!AD450/Inv_SY_B!$CU419-1,"")</f>
        <v/>
      </c>
      <c r="AE419" s="173" t="str">
        <f>IFERROR(Inv_SY_B!AE450/Inv_SY_B!$CU419-1,"")</f>
        <v/>
      </c>
      <c r="AF419" s="173" t="str">
        <f>IFERROR(Inv_SY_B!AF450/Inv_SY_B!$CU419-1,"")</f>
        <v/>
      </c>
      <c r="AG419" s="173" t="str">
        <f>IFERROR(Inv_SY_B!AG450/Inv_SY_B!$CU419-1,"")</f>
        <v/>
      </c>
      <c r="AH419" s="173" t="str">
        <f>IFERROR(Inv_SY_B!AH450/Inv_SY_B!$CU419-1,"")</f>
        <v/>
      </c>
      <c r="AI419" s="173" t="str">
        <f>IFERROR(Inv_SY_B!AI450/Inv_SY_B!$CU419-1,"")</f>
        <v/>
      </c>
      <c r="AJ419" s="173" t="str">
        <f>IFERROR(Inv_SY_B!AJ450/Inv_SY_B!$CU419-1,"")</f>
        <v/>
      </c>
      <c r="AK419" s="173" t="str">
        <f>IFERROR(Inv_SY_B!AK450/Inv_SY_B!$CU419-1,"")</f>
        <v/>
      </c>
      <c r="AL419" s="173" t="str">
        <f>IFERROR(Inv_SY_B!AL450/Inv_SY_B!$CU419-1,"")</f>
        <v/>
      </c>
      <c r="AM419" s="173" t="str">
        <f>IFERROR(Inv_SY_B!AM450/Inv_SY_B!$CU419-1,"")</f>
        <v/>
      </c>
      <c r="AN419" s="173" t="str">
        <f>IFERROR(Inv_SY_B!AN450/Inv_SY_B!$CU419-1,"")</f>
        <v/>
      </c>
      <c r="AO419" s="173" t="str">
        <f>IFERROR(Inv_SY_B!AO450/Inv_SY_B!$CU419-1,"")</f>
        <v/>
      </c>
      <c r="AP419" s="173" t="str">
        <f>IFERROR(Inv_SY_B!AP450/Inv_SY_B!$CU419-1,"")</f>
        <v/>
      </c>
      <c r="AQ419" s="173" t="str">
        <f>IFERROR(Inv_SY_B!AQ450/Inv_SY_B!$CU419-1,"")</f>
        <v/>
      </c>
      <c r="AR419" s="173" t="str">
        <f>IFERROR(Inv_SY_B!AR450/Inv_SY_B!$CU419-1,"")</f>
        <v/>
      </c>
      <c r="AS419" s="173" t="str">
        <f>IFERROR(Inv_SY_B!AS450/Inv_SY_B!$CU419-1,"")</f>
        <v/>
      </c>
      <c r="AT419" s="173" t="str">
        <f>IFERROR(Inv_SY_B!AT450/Inv_SY_B!$CU419-1,"")</f>
        <v/>
      </c>
      <c r="AU419" s="173" t="str">
        <f>IFERROR(Inv_SY_B!AU450/Inv_SY_B!$CU419-1,"")</f>
        <v/>
      </c>
      <c r="AV419" s="173" t="str">
        <f>IFERROR(Inv_SY_B!AV450/Inv_SY_B!$CU419-1,"")</f>
        <v/>
      </c>
      <c r="AW419" s="173" t="str">
        <f>IFERROR(Inv_SY_B!AW450/Inv_SY_B!$CU419-1,"")</f>
        <v/>
      </c>
      <c r="AX419" s="173" t="str">
        <f>IFERROR(Inv_SY_B!AX450/Inv_SY_B!$CU419-1,"")</f>
        <v/>
      </c>
      <c r="AY419" s="173" t="str">
        <f>IFERROR(Inv_SY_B!AY450/Inv_SY_B!$CU419-1,"")</f>
        <v/>
      </c>
      <c r="AZ419" s="173" t="str">
        <f>IFERROR(Inv_SY_B!AZ450/Inv_SY_B!$CU419-1,"")</f>
        <v/>
      </c>
      <c r="BA419" s="173" t="str">
        <f>IFERROR(Inv_SY_B!BA450/Inv_SY_B!$CU419-1,"")</f>
        <v/>
      </c>
      <c r="BB419" s="173" t="str">
        <f>IFERROR(Inv_SY_B!BB450/Inv_SY_B!$CU419-1,"")</f>
        <v/>
      </c>
      <c r="BC419" s="173" t="str">
        <f>IFERROR(Inv_SY_B!BC450/Inv_SY_B!$CU419-1,"")</f>
        <v/>
      </c>
      <c r="BD419" s="173" t="str">
        <f>IFERROR(Inv_SY_B!BD450/Inv_SY_B!$CU419-1,"")</f>
        <v/>
      </c>
      <c r="BE419" s="173" t="str">
        <f>IFERROR(Inv_SY_B!BE450/Inv_SY_B!$CU419-1,"")</f>
        <v/>
      </c>
      <c r="BF419" s="173" t="str">
        <f>IFERROR(Inv_SY_B!BF450/Inv_SY_B!$CU419-1,"")</f>
        <v/>
      </c>
      <c r="BG419" s="173" t="str">
        <f>IFERROR(Inv_SY_B!BG450/Inv_SY_B!$CU419-1,"")</f>
        <v/>
      </c>
      <c r="BH419" s="173" t="str">
        <f>IFERROR(Inv_SY_B!BH450/Inv_SY_B!$CU419-1,"")</f>
        <v/>
      </c>
      <c r="BI419" s="173" t="str">
        <f>IFERROR(Inv_SY_B!BI450/Inv_SY_B!$CU419-1,"")</f>
        <v/>
      </c>
      <c r="BJ419" s="173" t="str">
        <f>IFERROR(Inv_SY_B!BJ450/Inv_SY_B!$CU419-1,"")</f>
        <v/>
      </c>
      <c r="BK419" s="173" t="str">
        <f>IFERROR(Inv_SY_B!BK450/Inv_SY_B!$CU419-1,"")</f>
        <v/>
      </c>
      <c r="BL419" s="173" t="str">
        <f>IFERROR(Inv_SY_B!BL450/Inv_SY_B!$CU419-1,"")</f>
        <v/>
      </c>
      <c r="BM419" s="173" t="str">
        <f>IFERROR(Inv_SY_B!BM450/Inv_SY_B!$CU419-1,"")</f>
        <v/>
      </c>
      <c r="BN419" s="173" t="str">
        <f>IFERROR(Inv_SY_B!BN450/Inv_SY_B!$CU419-1,"")</f>
        <v/>
      </c>
      <c r="BO419" s="173" t="str">
        <f>IFERROR(Inv_SY_B!BO450/Inv_SY_B!$CU419-1,"")</f>
        <v/>
      </c>
      <c r="BP419" s="173" t="str">
        <f>IFERROR(Inv_SY_B!BP450/Inv_SY_B!$CU419-1,"")</f>
        <v/>
      </c>
      <c r="BQ419" s="173" t="str">
        <f>IFERROR(Inv_SY_B!BQ450/Inv_SY_B!$CU419-1,"")</f>
        <v/>
      </c>
      <c r="BR419" s="173" t="str">
        <f>IFERROR(Inv_SY_B!BR450/Inv_SY_B!$CU419-1,"")</f>
        <v/>
      </c>
      <c r="BS419" s="173" t="str">
        <f>IFERROR(Inv_SY_B!BS450/Inv_SY_B!$CU419-1,"")</f>
        <v/>
      </c>
      <c r="BT419" s="173" t="str">
        <f>IFERROR(Inv_SY_B!BT450/Inv_SY_B!$CU419-1,"")</f>
        <v/>
      </c>
      <c r="BU419" s="173" t="str">
        <f>IFERROR(Inv_SY_B!BU450/Inv_SY_B!$CU419-1,"")</f>
        <v/>
      </c>
      <c r="BV419" s="173" t="str">
        <f>IFERROR(Inv_SY_B!BV450/Inv_SY_B!$CU419-1,"")</f>
        <v/>
      </c>
      <c r="BW419" s="173" t="str">
        <f>IFERROR(Inv_SY_B!BW450/Inv_SY_B!$CU419-1,"")</f>
        <v/>
      </c>
      <c r="BX419" s="173" t="str">
        <f>IFERROR(Inv_SY_B!BX450/Inv_SY_B!$CU419-1,"")</f>
        <v/>
      </c>
      <c r="BY419" s="173" t="str">
        <f>IFERROR(Inv_SY_B!BY450/Inv_SY_B!$CU419-1,"")</f>
        <v/>
      </c>
      <c r="BZ419" s="173" t="str">
        <f>IFERROR(Inv_SY_B!BZ450/Inv_SY_B!$CU419-1,"")</f>
        <v/>
      </c>
      <c r="CA419" s="173" t="str">
        <f>IFERROR(Inv_SY_B!CA450/Inv_SY_B!$CU419-1,"")</f>
        <v/>
      </c>
      <c r="CB419" s="173" t="str">
        <f>IFERROR(Inv_SY_B!CB450/Inv_SY_B!$CU419-1,"")</f>
        <v/>
      </c>
      <c r="CC419" s="173" t="str">
        <f>IFERROR(Inv_SY_B!CC450/Inv_SY_B!$CU419-1,"")</f>
        <v/>
      </c>
      <c r="CD419" s="173" t="str">
        <f>IFERROR(Inv_SY_B!CD450/Inv_SY_B!$CU419-1,"")</f>
        <v/>
      </c>
      <c r="CE419" s="173" t="str">
        <f>IFERROR(Inv_SY_B!CE450/Inv_SY_B!$CU419-1,"")</f>
        <v/>
      </c>
      <c r="CF419" s="173" t="str">
        <f>IFERROR(Inv_SY_B!CF450/Inv_SY_B!$CU419-1,"")</f>
        <v/>
      </c>
      <c r="CG419" s="173" t="str">
        <f>IFERROR(Inv_SY_B!CG450/Inv_SY_B!$CU419-1,"")</f>
        <v/>
      </c>
      <c r="CH419" s="173" t="str">
        <f>IFERROR(Inv_SY_B!CH450/Inv_SY_B!$CU419-1,"")</f>
        <v/>
      </c>
      <c r="CI419" s="173" t="str">
        <f>IFERROR(Inv_SY_B!CI450/Inv_SY_B!$CU419-1,"")</f>
        <v/>
      </c>
      <c r="CJ419" s="173" t="str">
        <f>IFERROR(Inv_SY_B!CJ450/Inv_SY_B!$CU419-1,"")</f>
        <v/>
      </c>
      <c r="CK419" s="173" t="str">
        <f>IFERROR(Inv_SY_B!CK450/Inv_SY_B!$CU419-1,"")</f>
        <v/>
      </c>
      <c r="CL419" s="173" t="str">
        <f>IFERROR(Inv_SY_B!CL450/Inv_SY_B!$CU419-1,"")</f>
        <v/>
      </c>
      <c r="CM419" s="173" t="str">
        <f>IFERROR(Inv_SY_B!CM450/Inv_SY_B!$CU419-1,"")</f>
        <v/>
      </c>
      <c r="CN419" s="173" t="str">
        <f>IFERROR(Inv_SY_B!CN450/Inv_SY_B!$CU419-1,"")</f>
        <v/>
      </c>
      <c r="CO419" s="173" t="str">
        <f>IFERROR(Inv_SY_B!CO450/Inv_SY_B!$CU419-1,"")</f>
        <v/>
      </c>
      <c r="CP419" s="173" t="str">
        <f>IFERROR(Inv_SY_B!CP450/Inv_SY_B!$CU419-1,"")</f>
        <v/>
      </c>
      <c r="CQ419" s="173" t="str">
        <f>IFERROR(Inv_SY_B!CQ450/Inv_SY_B!$CU419-1,"")</f>
        <v/>
      </c>
      <c r="CR419" s="173" t="str">
        <f>IFERROR(Inv_SY_B!CR450/Inv_SY_B!$CU419-1,"")</f>
        <v/>
      </c>
      <c r="CS419" s="173" t="str">
        <f>IFERROR(Inv_SY_B!CS450/Inv_SY_B!$CU419-1,"")</f>
        <v/>
      </c>
      <c r="CT419" s="173" t="str">
        <f>IFERROR(Inv_SY_B!CT450/Inv_SY_B!$CU419-1,"")</f>
        <v/>
      </c>
      <c r="CU419" s="173"/>
      <c r="CV419" s="173"/>
      <c r="CW419" s="173"/>
      <c r="CX419" s="173"/>
    </row>
    <row r="420" spans="2:102">
      <c r="B420" s="164">
        <f t="shared" si="7"/>
        <v>46112</v>
      </c>
      <c r="C420" s="173" t="str">
        <f>IFERROR(Inv_SY_B!C451/Inv_SY_B!$CU420-1,"")</f>
        <v/>
      </c>
      <c r="D420" s="173" t="str">
        <f>IFERROR(Inv_SY_B!D451/Inv_SY_B!$CU420-1,"")</f>
        <v/>
      </c>
      <c r="E420" s="173" t="str">
        <f>IFERROR(Inv_SY_B!E451/Inv_SY_B!$CU420-1,"")</f>
        <v/>
      </c>
      <c r="F420" s="173" t="str">
        <f>IFERROR(Inv_SY_B!F451/Inv_SY_B!$CU420-1,"")</f>
        <v/>
      </c>
      <c r="G420" s="173" t="str">
        <f>IFERROR(Inv_SY_B!G451/Inv_SY_B!$CU420-1,"")</f>
        <v/>
      </c>
      <c r="H420" s="173" t="str">
        <f>IFERROR(Inv_SY_B!H451/Inv_SY_B!$CU420-1,"")</f>
        <v/>
      </c>
      <c r="I420" s="173" t="str">
        <f>IFERROR(Inv_SY_B!I451/Inv_SY_B!$CU420-1,"")</f>
        <v/>
      </c>
      <c r="J420" s="173" t="str">
        <f>IFERROR(Inv_SY_B!J451/Inv_SY_B!$CU420-1,"")</f>
        <v/>
      </c>
      <c r="K420" s="173" t="str">
        <f>IFERROR(Inv_SY_B!K451/Inv_SY_B!$CU420-1,"")</f>
        <v/>
      </c>
      <c r="L420" s="173" t="str">
        <f>IFERROR(Inv_SY_B!L451/Inv_SY_B!$CU420-1,"")</f>
        <v/>
      </c>
      <c r="M420" s="173" t="str">
        <f>IFERROR(Inv_SY_B!M451/Inv_SY_B!$CU420-1,"")</f>
        <v/>
      </c>
      <c r="N420" s="173" t="str">
        <f>IFERROR(Inv_SY_B!N451/Inv_SY_B!$CU420-1,"")</f>
        <v/>
      </c>
      <c r="O420" s="173" t="str">
        <f>IFERROR(Inv_SY_B!O451/Inv_SY_B!$CU420-1,"")</f>
        <v/>
      </c>
      <c r="P420" s="173" t="str">
        <f>IFERROR(Inv_SY_B!P451/Inv_SY_B!$CU420-1,"")</f>
        <v/>
      </c>
      <c r="Q420" s="173" t="str">
        <f>IFERROR(Inv_SY_B!Q451/Inv_SY_B!$CU420-1,"")</f>
        <v/>
      </c>
      <c r="R420" s="173" t="str">
        <f>IFERROR(Inv_SY_B!R451/Inv_SY_B!$CU420-1,"")</f>
        <v/>
      </c>
      <c r="S420" s="173" t="str">
        <f>IFERROR(Inv_SY_B!S451/Inv_SY_B!$CU420-1,"")</f>
        <v/>
      </c>
      <c r="T420" s="173" t="str">
        <f>IFERROR(Inv_SY_B!T451/Inv_SY_B!$CU420-1,"")</f>
        <v/>
      </c>
      <c r="U420" s="173" t="str">
        <f>IFERROR(Inv_SY_B!U451/Inv_SY_B!$CU420-1,"")</f>
        <v/>
      </c>
      <c r="V420" s="173" t="str">
        <f>IFERROR(Inv_SY_B!V451/Inv_SY_B!$CU420-1,"")</f>
        <v/>
      </c>
      <c r="W420" s="173" t="str">
        <f>IFERROR(Inv_SY_B!W451/Inv_SY_B!$CU420-1,"")</f>
        <v/>
      </c>
      <c r="X420" s="173" t="str">
        <f>IFERROR(Inv_SY_B!X451/Inv_SY_B!$CU420-1,"")</f>
        <v/>
      </c>
      <c r="Y420" s="173" t="str">
        <f>IFERROR(Inv_SY_B!Y451/Inv_SY_B!$CU420-1,"")</f>
        <v/>
      </c>
      <c r="Z420" s="173" t="str">
        <f>IFERROR(Inv_SY_B!Z451/Inv_SY_B!$CU420-1,"")</f>
        <v/>
      </c>
      <c r="AA420" s="173" t="str">
        <f>IFERROR(Inv_SY_B!AA451/Inv_SY_B!$CU420-1,"")</f>
        <v/>
      </c>
      <c r="AB420" s="173" t="str">
        <f>IFERROR(Inv_SY_B!AB451/Inv_SY_B!$CU420-1,"")</f>
        <v/>
      </c>
      <c r="AC420" s="173" t="str">
        <f>IFERROR(Inv_SY_B!AC451/Inv_SY_B!$CU420-1,"")</f>
        <v/>
      </c>
      <c r="AD420" s="173" t="str">
        <f>IFERROR(Inv_SY_B!AD451/Inv_SY_B!$CU420-1,"")</f>
        <v/>
      </c>
      <c r="AE420" s="173" t="str">
        <f>IFERROR(Inv_SY_B!AE451/Inv_SY_B!$CU420-1,"")</f>
        <v/>
      </c>
      <c r="AF420" s="173" t="str">
        <f>IFERROR(Inv_SY_B!AF451/Inv_SY_B!$CU420-1,"")</f>
        <v/>
      </c>
      <c r="AG420" s="173" t="str">
        <f>IFERROR(Inv_SY_B!AG451/Inv_SY_B!$CU420-1,"")</f>
        <v/>
      </c>
      <c r="AH420" s="173" t="str">
        <f>IFERROR(Inv_SY_B!AH451/Inv_SY_B!$CU420-1,"")</f>
        <v/>
      </c>
      <c r="AI420" s="173" t="str">
        <f>IFERROR(Inv_SY_B!AI451/Inv_SY_B!$CU420-1,"")</f>
        <v/>
      </c>
      <c r="AJ420" s="173" t="str">
        <f>IFERROR(Inv_SY_B!AJ451/Inv_SY_B!$CU420-1,"")</f>
        <v/>
      </c>
      <c r="AK420" s="173" t="str">
        <f>IFERROR(Inv_SY_B!AK451/Inv_SY_B!$CU420-1,"")</f>
        <v/>
      </c>
      <c r="AL420" s="173" t="str">
        <f>IFERROR(Inv_SY_B!AL451/Inv_SY_B!$CU420-1,"")</f>
        <v/>
      </c>
      <c r="AM420" s="173" t="str">
        <f>IFERROR(Inv_SY_B!AM451/Inv_SY_B!$CU420-1,"")</f>
        <v/>
      </c>
      <c r="AN420" s="173" t="str">
        <f>IFERROR(Inv_SY_B!AN451/Inv_SY_B!$CU420-1,"")</f>
        <v/>
      </c>
      <c r="AO420" s="173" t="str">
        <f>IFERROR(Inv_SY_B!AO451/Inv_SY_B!$CU420-1,"")</f>
        <v/>
      </c>
      <c r="AP420" s="173" t="str">
        <f>IFERROR(Inv_SY_B!AP451/Inv_SY_B!$CU420-1,"")</f>
        <v/>
      </c>
      <c r="AQ420" s="173" t="str">
        <f>IFERROR(Inv_SY_B!AQ451/Inv_SY_B!$CU420-1,"")</f>
        <v/>
      </c>
      <c r="AR420" s="173" t="str">
        <f>IFERROR(Inv_SY_B!AR451/Inv_SY_B!$CU420-1,"")</f>
        <v/>
      </c>
      <c r="AS420" s="173" t="str">
        <f>IFERROR(Inv_SY_B!AS451/Inv_SY_B!$CU420-1,"")</f>
        <v/>
      </c>
      <c r="AT420" s="173" t="str">
        <f>IFERROR(Inv_SY_B!AT451/Inv_SY_B!$CU420-1,"")</f>
        <v/>
      </c>
      <c r="AU420" s="173" t="str">
        <f>IFERROR(Inv_SY_B!AU451/Inv_SY_B!$CU420-1,"")</f>
        <v/>
      </c>
      <c r="AV420" s="173" t="str">
        <f>IFERROR(Inv_SY_B!AV451/Inv_SY_B!$CU420-1,"")</f>
        <v/>
      </c>
      <c r="AW420" s="173" t="str">
        <f>IFERROR(Inv_SY_B!AW451/Inv_SY_B!$CU420-1,"")</f>
        <v/>
      </c>
      <c r="AX420" s="173" t="str">
        <f>IFERROR(Inv_SY_B!AX451/Inv_SY_B!$CU420-1,"")</f>
        <v/>
      </c>
      <c r="AY420" s="173" t="str">
        <f>IFERROR(Inv_SY_B!AY451/Inv_SY_B!$CU420-1,"")</f>
        <v/>
      </c>
      <c r="AZ420" s="173" t="str">
        <f>IFERROR(Inv_SY_B!AZ451/Inv_SY_B!$CU420-1,"")</f>
        <v/>
      </c>
      <c r="BA420" s="173" t="str">
        <f>IFERROR(Inv_SY_B!BA451/Inv_SY_B!$CU420-1,"")</f>
        <v/>
      </c>
      <c r="BB420" s="173" t="str">
        <f>IFERROR(Inv_SY_B!BB451/Inv_SY_B!$CU420-1,"")</f>
        <v/>
      </c>
      <c r="BC420" s="173" t="str">
        <f>IFERROR(Inv_SY_B!BC451/Inv_SY_B!$CU420-1,"")</f>
        <v/>
      </c>
      <c r="BD420" s="173" t="str">
        <f>IFERROR(Inv_SY_B!BD451/Inv_SY_B!$CU420-1,"")</f>
        <v/>
      </c>
      <c r="BE420" s="173" t="str">
        <f>IFERROR(Inv_SY_B!BE451/Inv_SY_B!$CU420-1,"")</f>
        <v/>
      </c>
      <c r="BF420" s="173" t="str">
        <f>IFERROR(Inv_SY_B!BF451/Inv_SY_B!$CU420-1,"")</f>
        <v/>
      </c>
      <c r="BG420" s="173" t="str">
        <f>IFERROR(Inv_SY_B!BG451/Inv_SY_B!$CU420-1,"")</f>
        <v/>
      </c>
      <c r="BH420" s="173" t="str">
        <f>IFERROR(Inv_SY_B!BH451/Inv_SY_B!$CU420-1,"")</f>
        <v/>
      </c>
      <c r="BI420" s="173" t="str">
        <f>IFERROR(Inv_SY_B!BI451/Inv_SY_B!$CU420-1,"")</f>
        <v/>
      </c>
      <c r="BJ420" s="173" t="str">
        <f>IFERROR(Inv_SY_B!BJ451/Inv_SY_B!$CU420-1,"")</f>
        <v/>
      </c>
      <c r="BK420" s="173" t="str">
        <f>IFERROR(Inv_SY_B!BK451/Inv_SY_B!$CU420-1,"")</f>
        <v/>
      </c>
      <c r="BL420" s="173" t="str">
        <f>IFERROR(Inv_SY_B!BL451/Inv_SY_B!$CU420-1,"")</f>
        <v/>
      </c>
      <c r="BM420" s="173" t="str">
        <f>IFERROR(Inv_SY_B!BM451/Inv_SY_B!$CU420-1,"")</f>
        <v/>
      </c>
      <c r="BN420" s="173" t="str">
        <f>IFERROR(Inv_SY_B!BN451/Inv_SY_B!$CU420-1,"")</f>
        <v/>
      </c>
      <c r="BO420" s="173" t="str">
        <f>IFERROR(Inv_SY_B!BO451/Inv_SY_B!$CU420-1,"")</f>
        <v/>
      </c>
      <c r="BP420" s="173" t="str">
        <f>IFERROR(Inv_SY_B!BP451/Inv_SY_B!$CU420-1,"")</f>
        <v/>
      </c>
      <c r="BQ420" s="173" t="str">
        <f>IFERROR(Inv_SY_B!BQ451/Inv_SY_B!$CU420-1,"")</f>
        <v/>
      </c>
      <c r="BR420" s="173" t="str">
        <f>IFERROR(Inv_SY_B!BR451/Inv_SY_B!$CU420-1,"")</f>
        <v/>
      </c>
      <c r="BS420" s="173" t="str">
        <f>IFERROR(Inv_SY_B!BS451/Inv_SY_B!$CU420-1,"")</f>
        <v/>
      </c>
      <c r="BT420" s="173" t="str">
        <f>IFERROR(Inv_SY_B!BT451/Inv_SY_B!$CU420-1,"")</f>
        <v/>
      </c>
      <c r="BU420" s="173" t="str">
        <f>IFERROR(Inv_SY_B!BU451/Inv_SY_B!$CU420-1,"")</f>
        <v/>
      </c>
      <c r="BV420" s="173" t="str">
        <f>IFERROR(Inv_SY_B!BV451/Inv_SY_B!$CU420-1,"")</f>
        <v/>
      </c>
      <c r="BW420" s="173" t="str">
        <f>IFERROR(Inv_SY_B!BW451/Inv_SY_B!$CU420-1,"")</f>
        <v/>
      </c>
      <c r="BX420" s="173" t="str">
        <f>IFERROR(Inv_SY_B!BX451/Inv_SY_B!$CU420-1,"")</f>
        <v/>
      </c>
      <c r="BY420" s="173" t="str">
        <f>IFERROR(Inv_SY_B!BY451/Inv_SY_B!$CU420-1,"")</f>
        <v/>
      </c>
      <c r="BZ420" s="173" t="str">
        <f>IFERROR(Inv_SY_B!BZ451/Inv_SY_B!$CU420-1,"")</f>
        <v/>
      </c>
      <c r="CA420" s="173" t="str">
        <f>IFERROR(Inv_SY_B!CA451/Inv_SY_B!$CU420-1,"")</f>
        <v/>
      </c>
      <c r="CB420" s="173" t="str">
        <f>IFERROR(Inv_SY_B!CB451/Inv_SY_B!$CU420-1,"")</f>
        <v/>
      </c>
      <c r="CC420" s="173" t="str">
        <f>IFERROR(Inv_SY_B!CC451/Inv_SY_B!$CU420-1,"")</f>
        <v/>
      </c>
      <c r="CD420" s="173" t="str">
        <f>IFERROR(Inv_SY_B!CD451/Inv_SY_B!$CU420-1,"")</f>
        <v/>
      </c>
      <c r="CE420" s="173" t="str">
        <f>IFERROR(Inv_SY_B!CE451/Inv_SY_B!$CU420-1,"")</f>
        <v/>
      </c>
      <c r="CF420" s="173" t="str">
        <f>IFERROR(Inv_SY_B!CF451/Inv_SY_B!$CU420-1,"")</f>
        <v/>
      </c>
      <c r="CG420" s="173" t="str">
        <f>IFERROR(Inv_SY_B!CG451/Inv_SY_B!$CU420-1,"")</f>
        <v/>
      </c>
      <c r="CH420" s="173" t="str">
        <f>IFERROR(Inv_SY_B!CH451/Inv_SY_B!$CU420-1,"")</f>
        <v/>
      </c>
      <c r="CI420" s="173" t="str">
        <f>IFERROR(Inv_SY_B!CI451/Inv_SY_B!$CU420-1,"")</f>
        <v/>
      </c>
      <c r="CJ420" s="173" t="str">
        <f>IFERROR(Inv_SY_B!CJ451/Inv_SY_B!$CU420-1,"")</f>
        <v/>
      </c>
      <c r="CK420" s="173" t="str">
        <f>IFERROR(Inv_SY_B!CK451/Inv_SY_B!$CU420-1,"")</f>
        <v/>
      </c>
      <c r="CL420" s="173" t="str">
        <f>IFERROR(Inv_SY_B!CL451/Inv_SY_B!$CU420-1,"")</f>
        <v/>
      </c>
      <c r="CM420" s="173" t="str">
        <f>IFERROR(Inv_SY_B!CM451/Inv_SY_B!$CU420-1,"")</f>
        <v/>
      </c>
      <c r="CN420" s="173" t="str">
        <f>IFERROR(Inv_SY_B!CN451/Inv_SY_B!$CU420-1,"")</f>
        <v/>
      </c>
      <c r="CO420" s="173" t="str">
        <f>IFERROR(Inv_SY_B!CO451/Inv_SY_B!$CU420-1,"")</f>
        <v/>
      </c>
      <c r="CP420" s="173" t="str">
        <f>IFERROR(Inv_SY_B!CP451/Inv_SY_B!$CU420-1,"")</f>
        <v/>
      </c>
      <c r="CQ420" s="173" t="str">
        <f>IFERROR(Inv_SY_B!CQ451/Inv_SY_B!$CU420-1,"")</f>
        <v/>
      </c>
      <c r="CR420" s="173" t="str">
        <f>IFERROR(Inv_SY_B!CR451/Inv_SY_B!$CU420-1,"")</f>
        <v/>
      </c>
      <c r="CS420" s="173" t="str">
        <f>IFERROR(Inv_SY_B!CS451/Inv_SY_B!$CU420-1,"")</f>
        <v/>
      </c>
      <c r="CT420" s="173" t="str">
        <f>IFERROR(Inv_SY_B!CT451/Inv_SY_B!$CU420-1,"")</f>
        <v/>
      </c>
      <c r="CU420" s="311"/>
      <c r="CV420" s="311"/>
      <c r="CW420" s="311"/>
      <c r="CX420" s="311"/>
    </row>
  </sheetData>
  <phoneticPr fontId="64" type="noConversion"/>
  <conditionalFormatting sqref="C4:CT420">
    <cfRule type="cellIs" dxfId="2" priority="5" operator="lessThan">
      <formula>-0.03</formula>
    </cfRule>
  </conditionalFormatting>
  <conditionalFormatting sqref="C40:CT63">
    <cfRule type="cellIs" dxfId="1" priority="1" operator="lessThan">
      <formula>-0.03</formula>
    </cfRule>
    <cfRule type="cellIs" dxfId="0" priority="2" operator="lessThan">
      <formula>-0.03</formula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6CBC1-658B-4079-A106-F5D46C7D71AD}">
  <dimension ref="A1:AS369"/>
  <sheetViews>
    <sheetView workbookViewId="0">
      <pane xSplit="1" ySplit="1" topLeftCell="B60" activePane="bottomRight" state="frozen"/>
      <selection pane="topRight" activeCell="Z69" sqref="Z69"/>
      <selection pane="bottomLeft" activeCell="Z69" sqref="Z69"/>
      <selection pane="bottomRight" activeCell="G66" sqref="G66"/>
    </sheetView>
  </sheetViews>
  <sheetFormatPr defaultColWidth="8.453125" defaultRowHeight="14.5"/>
  <cols>
    <col min="1" max="1" width="10.1796875" style="238" bestFit="1" customWidth="1"/>
    <col min="2" max="5" width="9" style="238" customWidth="1"/>
    <col min="6" max="9" width="10.453125" style="238" customWidth="1"/>
    <col min="10" max="12" width="11.453125" style="238" customWidth="1"/>
    <col min="13" max="13" width="15.1796875" style="238" bestFit="1" customWidth="1"/>
    <col min="14" max="39" width="11.453125" style="238" customWidth="1"/>
    <col min="40" max="40" width="11.453125" style="252" customWidth="1"/>
    <col min="41" max="45" width="11.453125" style="238" customWidth="1"/>
    <col min="46" max="16384" width="8.453125" style="238"/>
  </cols>
  <sheetData>
    <row r="1" spans="1:45" ht="58">
      <c r="A1" s="234" t="s">
        <v>123</v>
      </c>
      <c r="B1" s="235" t="s">
        <v>304</v>
      </c>
      <c r="C1" s="235" t="s">
        <v>305</v>
      </c>
      <c r="D1" s="235" t="s">
        <v>126</v>
      </c>
      <c r="E1" s="235" t="s">
        <v>82</v>
      </c>
      <c r="F1" s="236" t="s">
        <v>306</v>
      </c>
      <c r="G1" s="236" t="s">
        <v>307</v>
      </c>
      <c r="H1" s="236" t="s">
        <v>308</v>
      </c>
      <c r="I1" s="236" t="s">
        <v>309</v>
      </c>
      <c r="J1" s="236" t="s">
        <v>310</v>
      </c>
      <c r="K1" s="236" t="s">
        <v>311</v>
      </c>
      <c r="L1" s="236" t="s">
        <v>312</v>
      </c>
      <c r="M1" s="236" t="s">
        <v>313</v>
      </c>
      <c r="N1" s="236" t="s">
        <v>314</v>
      </c>
      <c r="O1" s="236" t="s">
        <v>315</v>
      </c>
      <c r="P1" s="236" t="s">
        <v>316</v>
      </c>
      <c r="Q1" s="236" t="s">
        <v>317</v>
      </c>
      <c r="R1" s="236" t="s">
        <v>318</v>
      </c>
      <c r="S1" s="236" t="s">
        <v>319</v>
      </c>
      <c r="T1" s="236" t="s">
        <v>320</v>
      </c>
      <c r="U1" s="236" t="s">
        <v>321</v>
      </c>
      <c r="V1" s="236" t="s">
        <v>322</v>
      </c>
      <c r="W1" s="236" t="s">
        <v>323</v>
      </c>
      <c r="X1" s="236" t="s">
        <v>324</v>
      </c>
      <c r="Y1" s="236" t="s">
        <v>325</v>
      </c>
      <c r="Z1" s="236" t="s">
        <v>326</v>
      </c>
      <c r="AA1" s="236" t="s">
        <v>327</v>
      </c>
      <c r="AB1" s="236" t="s">
        <v>328</v>
      </c>
      <c r="AC1" s="236" t="s">
        <v>329</v>
      </c>
      <c r="AD1" s="236" t="s">
        <v>330</v>
      </c>
      <c r="AE1" s="236" t="s">
        <v>331</v>
      </c>
      <c r="AF1" s="236" t="s">
        <v>332</v>
      </c>
      <c r="AG1" s="236" t="s">
        <v>333</v>
      </c>
      <c r="AH1" s="236" t="s">
        <v>334</v>
      </c>
      <c r="AI1" s="236" t="s">
        <v>335</v>
      </c>
      <c r="AJ1" s="236" t="s">
        <v>336</v>
      </c>
      <c r="AK1" s="236" t="s">
        <v>337</v>
      </c>
      <c r="AL1" s="236" t="s">
        <v>338</v>
      </c>
      <c r="AM1" s="236" t="s">
        <v>339</v>
      </c>
      <c r="AN1" s="237" t="s">
        <v>340</v>
      </c>
      <c r="AO1" s="236" t="s">
        <v>341</v>
      </c>
      <c r="AP1" s="236" t="s">
        <v>342</v>
      </c>
      <c r="AQ1" s="236" t="s">
        <v>343</v>
      </c>
      <c r="AR1" s="236" t="s">
        <v>344</v>
      </c>
      <c r="AS1" s="236" t="s">
        <v>345</v>
      </c>
    </row>
    <row r="2" spans="1:45">
      <c r="A2" s="239">
        <v>45745</v>
      </c>
      <c r="B2" s="240">
        <f>YEAR(Daily_KPI[[#This Row],[Date]])+IF(MONTH(Daily_KPI[[#This Row],[Date]])&gt;=4,1,0)</f>
        <v>2025</v>
      </c>
      <c r="C2" s="241">
        <f>YEAR(Daily_KPI[[#This Row],[Date]])</f>
        <v>2025</v>
      </c>
      <c r="D2" s="242">
        <f>Daily_KPI[[#This Row],[Date]]-DAY(Daily_KPI[[#This Row],[Date]])+1</f>
        <v>45717</v>
      </c>
      <c r="E2" s="241">
        <f t="shared" ref="E2:E3" si="0">DAY(EOMONTH(A2,0))</f>
        <v>31</v>
      </c>
      <c r="F2" s="243">
        <f>IFERROR(_xlfn.XLOOKUP($A2,Input_Raw!$A:$A,Input_Raw!$GB:$GB),"")</f>
        <v>11.483333333333333</v>
      </c>
      <c r="G2" s="244">
        <f>IFERROR(_xlfn.XLOOKUP($A2,Input_Raw!$A:$A,Input_Raw!EO:EO),"")</f>
        <v>5.9448619200483073</v>
      </c>
      <c r="H2" s="244">
        <f>IFERROR(_xlfn.XLOOKUP($A2,Input_Raw!$A:$A,Input_Raw!EP:EP),"")</f>
        <v>1.3448680869565224</v>
      </c>
      <c r="I2" s="244">
        <f>IFERROR(_xlfn.XLOOKUP($A2,Input_Raw!$A:$A,Input_Raw!EM:EM),"")</f>
        <v>6.0872539722410632</v>
      </c>
      <c r="J2" s="244" t="str">
        <f>IFERROR(_xlfn.XLOOKUP($A2,Input_Raw!$A:$A,Input_Raw!EN:EN),"")</f>
        <v/>
      </c>
      <c r="K2" s="244">
        <f>IFERROR(_xlfn.XLOOKUP($A2,Input_Raw!$A:$A,Input_Raw!$DP:$DP),"")</f>
        <v>32.897753623188407</v>
      </c>
      <c r="L2" s="244">
        <f>IFERROR(_xlfn.XLOOKUP($A2,Input_Raw!$A:$A,Input_Raw!$DR:$DR),"")</f>
        <v>53.172486318840576</v>
      </c>
      <c r="M2" s="244">
        <f>IFERROR(_xlfn.XLOOKUP($A2,Input_Raw!$A:$A,Input_Raw!$DX:$DX),"")</f>
        <v>2.8</v>
      </c>
      <c r="N2" s="244">
        <f>IFERROR(_xlfn.XLOOKUP($A2,Input_Raw!$A:$A,Input_Raw!$DZ:$DZ),"")</f>
        <v>5.2</v>
      </c>
      <c r="O2" s="245" t="str">
        <f>IFERROR(1-SUMIF(Plant_BD!$B:$B,$A2,Plant_BD!$AL:$AL)/($AA2+SUMIF(Plant_BD!$B:$B,$A2,Plant_BD!$AL:$AL)),"")</f>
        <v/>
      </c>
      <c r="P2" s="245"/>
      <c r="Q2" s="246"/>
      <c r="R2" s="245" t="str">
        <f>IFERROR(1-SUMIF(Grid_BD!$B:$B,$A2,Grid_BD!$W:$W)/($AA2+SUMIF(Grid_BD!$B:$B,$A2,Grid_BD!$W:$W)),"")</f>
        <v/>
      </c>
      <c r="S2" s="241"/>
      <c r="T2" s="246"/>
      <c r="U2" s="247" t="str">
        <f t="shared" ref="U2:U3" si="1">IFERROR(AA2/I2/AB2/1000,"")</f>
        <v/>
      </c>
      <c r="V2" s="247" t="str">
        <f>IFERROR(_xlfn.XLOOKUP($A2,Input_Raw!$A:$A,Input_Raw!$GJ:$GJ),"")</f>
        <v/>
      </c>
      <c r="W2" s="248" t="str">
        <f t="shared" ref="W2:W3" si="2">IFERROR(AA2/(24*AR2*1000),"")</f>
        <v/>
      </c>
      <c r="X2" s="240">
        <f>IFERROR(_xlfn.XLOOKUP($A2,Input_Raw!$A:$A,Input_Raw!$EL:$EL),"")</f>
        <v>675028</v>
      </c>
      <c r="Y2" s="240" t="str">
        <f>IFERROR(_xlfn.XLOOKUP($A2,Input_Raw!$A:$A,Input_Raw!GC:GC),"")</f>
        <v/>
      </c>
      <c r="Z2" s="240"/>
      <c r="AA2" s="240" t="str">
        <f>IFERROR(_xlfn.XLOOKUP($A2,Input_Raw!$A:$A,Input_Raw!$GD:$GD),"")</f>
        <v/>
      </c>
      <c r="AB2" s="240">
        <f>IFERROR(_xlfn.XLOOKUP($A2,Input_Raw!$A:$A,Input_Raw!GE:GE),"")</f>
        <v>147.21</v>
      </c>
      <c r="AC2" s="249">
        <f>IFERROR(_xlfn.XLOOKUP($D2,'Modelling New'!$D:$D,'Modelling New'!P:P),"")</f>
        <v>6.8322580645161297</v>
      </c>
      <c r="AD2" s="240">
        <f>IFERROR(_xlfn.XLOOKUP($D2,'Modelling New'!$D:$D,'Modelling New'!$T:$T)*1000,"")</f>
        <v>909686.6047253717</v>
      </c>
      <c r="AE2" s="250">
        <f>IFERROR(_xlfn.XLOOKUP($D2,'Modelling New'!$D:$D,'Modelling New'!$O:$O),"")</f>
        <v>0.8206909388795508</v>
      </c>
      <c r="AF2" s="250">
        <f>IFERROR(_xlfn.XLOOKUP($D2,'Modelling New'!$D:$D,'Modelling New'!W:W),"")</f>
        <v>0.23363217856813023</v>
      </c>
      <c r="AG2" s="250">
        <f>IFERROR(_xlfn.XLOOKUP($D2,'Modelling New'!$D:$D,'Modelling New'!$AE:$AE),"")</f>
        <v>0.995</v>
      </c>
      <c r="AH2" s="250">
        <f>IFERROR(_xlfn.XLOOKUP($D2,'Modelling New'!$D:$D,'Modelling New'!$AF:$AF),"")</f>
        <v>0.995</v>
      </c>
      <c r="AI2" s="241"/>
      <c r="AJ2" s="241"/>
      <c r="AK2" s="241"/>
      <c r="AL2" s="241"/>
      <c r="AM2" s="241"/>
      <c r="AN2" s="251"/>
      <c r="AO2" s="248"/>
      <c r="AP2" s="248"/>
      <c r="AQ2" s="248"/>
      <c r="AR2" s="240">
        <f>_xlfn.XLOOKUP($D2,'Modelling New'!$D:$D,'Modelling New'!$N:$N)</f>
        <v>162.23625000000001</v>
      </c>
      <c r="AS2" s="240">
        <f t="shared" ref="AS2:AS3" si="3">IFERROR((AD2/AR2)*AB2,"")</f>
        <v>825431.83216834685</v>
      </c>
    </row>
    <row r="3" spans="1:45">
      <c r="A3" s="239">
        <f t="shared" ref="A3:A5" si="4">A2+1</f>
        <v>45746</v>
      </c>
      <c r="B3" s="240">
        <f>YEAR(Daily_KPI[[#This Row],[Date]])+IF(MONTH(Daily_KPI[[#This Row],[Date]])&gt;=4,1,0)</f>
        <v>2025</v>
      </c>
      <c r="C3" s="241">
        <f>YEAR(Daily_KPI[[#This Row],[Date]])</f>
        <v>2025</v>
      </c>
      <c r="D3" s="242">
        <f>Daily_KPI[[#This Row],[Date]]-DAY(Daily_KPI[[#This Row],[Date]])+1</f>
        <v>45717</v>
      </c>
      <c r="E3" s="241">
        <f t="shared" si="0"/>
        <v>31</v>
      </c>
      <c r="F3" s="243">
        <f>IFERROR(_xlfn.XLOOKUP($A3,Input_Raw!$A:$A,Input_Raw!$GB:$GB),"")</f>
        <v>11.45</v>
      </c>
      <c r="G3" s="244">
        <f>IFERROR(_xlfn.XLOOKUP($A3,Input_Raw!$A:$A,Input_Raw!EO:EO),"")</f>
        <v>6.028971870639535</v>
      </c>
      <c r="H3" s="244">
        <f>IFERROR(_xlfn.XLOOKUP($A3,Input_Raw!$A:$A,Input_Raw!EP:EP),"")</f>
        <v>1.3872976272529061</v>
      </c>
      <c r="I3" s="244">
        <f>IFERROR(_xlfn.XLOOKUP($A3,Input_Raw!$A:$A,Input_Raw!EM:EM),"")</f>
        <v>6.1351724072056699</v>
      </c>
      <c r="J3" s="244" t="str">
        <f>IFERROR(_xlfn.XLOOKUP($A3,Input_Raw!$A:$A,Input_Raw!EN:EN),"")</f>
        <v/>
      </c>
      <c r="K3" s="244">
        <f>IFERROR(_xlfn.XLOOKUP($A3,Input_Raw!$A:$A,Input_Raw!$DP:$DP),"")</f>
        <v>32.307703488372155</v>
      </c>
      <c r="L3" s="244">
        <f>IFERROR(_xlfn.XLOOKUP($A3,Input_Raw!$A:$A,Input_Raw!$DR:$DR),"")</f>
        <v>55.340050813953511</v>
      </c>
      <c r="M3" s="244">
        <f>IFERROR(_xlfn.XLOOKUP($A3,Input_Raw!$A:$A,Input_Raw!$DX:$DX),"")</f>
        <v>2.6</v>
      </c>
      <c r="N3" s="244">
        <f>IFERROR(_xlfn.XLOOKUP($A3,Input_Raw!$A:$A,Input_Raw!$DZ:$DZ),"")</f>
        <v>5</v>
      </c>
      <c r="O3" s="245">
        <f>IFERROR(1-SUMIF(Plant_BD!$B:$B,$A3,Plant_BD!$AL:$AL)/($AA3+SUMIF(Plant_BD!$B:$B,$A3,Plant_BD!$AL:$AL)),"")</f>
        <v>1</v>
      </c>
      <c r="P3" s="245"/>
      <c r="Q3" s="246"/>
      <c r="R3" s="245">
        <f>IFERROR(1-SUMIF(Grid_BD!$B:$B,$A3,Grid_BD!$W:$W)/($AA3+SUMIF(Grid_BD!$B:$B,$A3,Grid_BD!$W:$W)),"")</f>
        <v>1</v>
      </c>
      <c r="S3" s="241"/>
      <c r="T3" s="246"/>
      <c r="U3" s="247">
        <f t="shared" si="1"/>
        <v>0.78118306750871092</v>
      </c>
      <c r="V3" s="247" t="str">
        <f>IFERROR(_xlfn.XLOOKUP($A3,Input_Raw!$A:$A,Input_Raw!$GJ:$GJ),"")</f>
        <v/>
      </c>
      <c r="W3" s="248">
        <f t="shared" si="2"/>
        <v>0.18243071446732939</v>
      </c>
      <c r="X3" s="240">
        <f>IFERROR(_xlfn.XLOOKUP($A3,Input_Raw!$A:$A,Input_Raw!$EL:$EL),"")</f>
        <v>717177</v>
      </c>
      <c r="Y3" s="240">
        <f>IFERROR(_xlfn.XLOOKUP($A3,Input_Raw!$A:$A,Input_Raw!GC:GC),"")</f>
        <v>703925.00000000861</v>
      </c>
      <c r="Z3" s="240"/>
      <c r="AA3" s="240">
        <f>IFERROR(_xlfn.XLOOKUP($A3,Input_Raw!$A:$A,Input_Raw!$GD:$GD),"")</f>
        <v>710325.0000000064</v>
      </c>
      <c r="AB3" s="240">
        <f>IFERROR(_xlfn.XLOOKUP($A3,Input_Raw!$A:$A,Input_Raw!GE:GE),"")</f>
        <v>148.21</v>
      </c>
      <c r="AC3" s="249">
        <f>IFERROR(_xlfn.XLOOKUP($D3,'Modelling New'!$D:$D,'Modelling New'!P:P),"")</f>
        <v>6.8322580645161297</v>
      </c>
      <c r="AD3" s="240">
        <f>IFERROR(_xlfn.XLOOKUP($D3,'Modelling New'!$D:$D,'Modelling New'!$T:$T)*1000,"")</f>
        <v>909686.6047253717</v>
      </c>
      <c r="AE3" s="250">
        <f>IFERROR(_xlfn.XLOOKUP($D3,'Modelling New'!$D:$D,'Modelling New'!$O:$O),"")</f>
        <v>0.8206909388795508</v>
      </c>
      <c r="AF3" s="250">
        <f>IFERROR(_xlfn.XLOOKUP($D3,'Modelling New'!$D:$D,'Modelling New'!W:W),"")</f>
        <v>0.23363217856813023</v>
      </c>
      <c r="AG3" s="250">
        <f>IFERROR(_xlfn.XLOOKUP($D3,'Modelling New'!$D:$D,'Modelling New'!$AE:$AE),"")</f>
        <v>0.995</v>
      </c>
      <c r="AH3" s="250">
        <f>IFERROR(_xlfn.XLOOKUP($D3,'Modelling New'!$D:$D,'Modelling New'!$AF:$AF),"")</f>
        <v>0.995</v>
      </c>
      <c r="AI3" s="241"/>
      <c r="AJ3" s="241"/>
      <c r="AK3" s="241"/>
      <c r="AL3" s="241"/>
      <c r="AM3" s="241"/>
      <c r="AN3" s="251"/>
      <c r="AO3" s="248"/>
      <c r="AP3" s="248"/>
      <c r="AQ3" s="248"/>
      <c r="AR3" s="240">
        <f>_xlfn.XLOOKUP($D3,'Modelling New'!$D:$D,'Modelling New'!$N:$N)</f>
        <v>162.23625000000001</v>
      </c>
      <c r="AS3" s="240">
        <f t="shared" si="3"/>
        <v>831039.00445398199</v>
      </c>
    </row>
    <row r="4" spans="1:45">
      <c r="A4" s="239">
        <f t="shared" si="4"/>
        <v>45747</v>
      </c>
      <c r="B4" s="240">
        <f>YEAR(Daily_KPI[[#This Row],[Date]])+IF(MONTH(Daily_KPI[[#This Row],[Date]])&gt;=4,1,0)</f>
        <v>2025</v>
      </c>
      <c r="C4" s="241">
        <f>YEAR(Daily_KPI[[#This Row],[Date]])</f>
        <v>2025</v>
      </c>
      <c r="D4" s="242">
        <f>Daily_KPI[[#This Row],[Date]]-DAY(Daily_KPI[[#This Row],[Date]])+1</f>
        <v>45717</v>
      </c>
      <c r="E4" s="241">
        <f t="shared" ref="E4:E67" si="5">DAY(EOMONTH(A4,0))</f>
        <v>31</v>
      </c>
      <c r="F4" s="243">
        <f>IFERROR(_xlfn.XLOOKUP($A4,Input_Raw!$A:$A,Input_Raw!$GB:$GB),"")</f>
        <v>11.533333333333331</v>
      </c>
      <c r="G4" s="244">
        <f>IFERROR(_xlfn.XLOOKUP($A4,Input_Raw!$A:$A,Input_Raw!EO:EO),"")</f>
        <v>6.0869827821067801</v>
      </c>
      <c r="H4" s="244">
        <f>IFERROR(_xlfn.XLOOKUP($A4,Input_Raw!$A:$A,Input_Raw!EP:EP),"")</f>
        <v>1.4215105107263106</v>
      </c>
      <c r="I4" s="244">
        <f>IFERROR(_xlfn.XLOOKUP($A4,Input_Raw!$A:$A,Input_Raw!EM:EM),"")</f>
        <v>6.1601258477017788</v>
      </c>
      <c r="J4" s="244" t="str">
        <f>IFERROR(_xlfn.XLOOKUP($A4,Input_Raw!$A:$A,Input_Raw!EN:EN),"")</f>
        <v/>
      </c>
      <c r="K4" s="244">
        <f>IFERROR(_xlfn.XLOOKUP($A4,Input_Raw!$A:$A,Input_Raw!$DP:$DP),"")</f>
        <v>32.354040404040383</v>
      </c>
      <c r="L4" s="244">
        <f>IFERROR(_xlfn.XLOOKUP($A4,Input_Raw!$A:$A,Input_Raw!$DR:$DR),"")</f>
        <v>53.860989610389595</v>
      </c>
      <c r="M4" s="244">
        <f>IFERROR(_xlfn.XLOOKUP($A4,Input_Raw!$A:$A,Input_Raw!$DX:$DX),"")</f>
        <v>2.8</v>
      </c>
      <c r="N4" s="244">
        <f>IFERROR(_xlfn.XLOOKUP($A4,Input_Raw!$A:$A,Input_Raw!$DZ:$DZ),"")</f>
        <v>5.6</v>
      </c>
      <c r="O4" s="245">
        <f>IFERROR(1-SUMIF(Plant_BD!$B:$B,$A4,Plant_BD!$AL:$AL)/($AA4+SUMIF(Plant_BD!$B:$B,$A4,Plant_BD!$AL:$AL)),"")</f>
        <v>1</v>
      </c>
      <c r="P4" s="245"/>
      <c r="Q4" s="246"/>
      <c r="R4" s="245">
        <f>IFERROR(1-SUMIF(Grid_BD!$B:$B,$A4,Grid_BD!$W:$W)/($AA4+SUMIF(Grid_BD!$B:$B,$A4,Grid_BD!$W:$W)),"")</f>
        <v>1</v>
      </c>
      <c r="S4" s="241"/>
      <c r="T4" s="246"/>
      <c r="U4" s="247">
        <f t="shared" ref="U4:U67" si="6">IFERROR(AA4/I4/AB4/1000,"")</f>
        <v>0.77727932360058638</v>
      </c>
      <c r="V4" s="247" t="str">
        <f>IFERROR(_xlfn.XLOOKUP($A4,Input_Raw!$A:$A,Input_Raw!$GJ:$GJ),"")</f>
        <v/>
      </c>
      <c r="W4" s="248">
        <f t="shared" ref="W4:W67" si="7">IFERROR(AA4/(24*AR4*1000),"")</f>
        <v>0.18225735617039659</v>
      </c>
      <c r="X4" s="240">
        <f>IFERROR(_xlfn.XLOOKUP($A4,Input_Raw!$A:$A,Input_Raw!$EL:$EL),"")</f>
        <v>716557</v>
      </c>
      <c r="Y4" s="240">
        <f>IFERROR(_xlfn.XLOOKUP($A4,Input_Raw!$A:$A,Input_Raw!GC:GC),"")</f>
        <v>700649.99999999895</v>
      </c>
      <c r="Z4" s="240"/>
      <c r="AA4" s="240">
        <f>IFERROR(_xlfn.XLOOKUP($A4,Input_Raw!$A:$A,Input_Raw!$GD:$GD),"")</f>
        <v>709649.99999998813</v>
      </c>
      <c r="AB4" s="240">
        <f>IFERROR(_xlfn.XLOOKUP($A4,Input_Raw!$A:$A,Input_Raw!GE:GE),"")</f>
        <v>148.21</v>
      </c>
      <c r="AC4" s="249">
        <f>IFERROR(_xlfn.XLOOKUP($D4,'Modelling New'!$D:$D,'Modelling New'!P:P),"")</f>
        <v>6.8322580645161297</v>
      </c>
      <c r="AD4" s="240">
        <f>IFERROR(_xlfn.XLOOKUP($D4,'Modelling New'!$D:$D,'Modelling New'!$T:$T)*1000,"")</f>
        <v>909686.6047253717</v>
      </c>
      <c r="AE4" s="250">
        <f>IFERROR(_xlfn.XLOOKUP($D4,'Modelling New'!$D:$D,'Modelling New'!$O:$O),"")</f>
        <v>0.8206909388795508</v>
      </c>
      <c r="AF4" s="250">
        <f>IFERROR(_xlfn.XLOOKUP($D4,'Modelling New'!$D:$D,'Modelling New'!W:W),"")</f>
        <v>0.23363217856813023</v>
      </c>
      <c r="AG4" s="250">
        <f>IFERROR(_xlfn.XLOOKUP($D4,'Modelling New'!$D:$D,'Modelling New'!$AE:$AE),"")</f>
        <v>0.995</v>
      </c>
      <c r="AH4" s="250">
        <f>IFERROR(_xlfn.XLOOKUP($D4,'Modelling New'!$D:$D,'Modelling New'!$AF:$AF),"")</f>
        <v>0.995</v>
      </c>
      <c r="AI4" s="241"/>
      <c r="AJ4" s="241"/>
      <c r="AK4" s="241"/>
      <c r="AL4" s="241"/>
      <c r="AM4" s="241"/>
      <c r="AN4" s="251"/>
      <c r="AO4" s="248"/>
      <c r="AP4" s="248"/>
      <c r="AQ4" s="248"/>
      <c r="AR4" s="240">
        <f>_xlfn.XLOOKUP($D4,'Modelling New'!$D:$D,'Modelling New'!$N:$N)</f>
        <v>162.23625000000001</v>
      </c>
      <c r="AS4" s="240">
        <f t="shared" ref="AS4:AS67" si="8">IFERROR((AD4/AR4)*AB4,"")</f>
        <v>831039.00445398199</v>
      </c>
    </row>
    <row r="5" spans="1:45">
      <c r="A5" s="239">
        <f t="shared" si="4"/>
        <v>45748</v>
      </c>
      <c r="B5" s="240">
        <f>YEAR(Daily_KPI[[#This Row],[Date]])+IF(MONTH(Daily_KPI[[#This Row],[Date]])&gt;=4,1,0)</f>
        <v>2026</v>
      </c>
      <c r="C5" s="241">
        <f>YEAR(Daily_KPI[[#This Row],[Date]])</f>
        <v>2025</v>
      </c>
      <c r="D5" s="242">
        <f>Daily_KPI[[#This Row],[Date]]-DAY(Daily_KPI[[#This Row],[Date]])+1</f>
        <v>45748</v>
      </c>
      <c r="E5" s="241">
        <f t="shared" si="5"/>
        <v>30</v>
      </c>
      <c r="F5" s="243">
        <f>IFERROR(_xlfn.XLOOKUP($A5,Input_Raw!$A:$A,Input_Raw!$GB:$GB),"")</f>
        <v>11.599999999999998</v>
      </c>
      <c r="G5" s="244">
        <f>IFERROR(_xlfn.XLOOKUP($A5,Input_Raw!$A:$A,Input_Raw!EO:EO),"")</f>
        <v>6.5146149210903825</v>
      </c>
      <c r="H5" s="244">
        <f>IFERROR(_xlfn.XLOOKUP($A5,Input_Raw!$A:$A,Input_Raw!EP:EP),"")</f>
        <v>1.4957861319942618</v>
      </c>
      <c r="I5" s="244">
        <f>IFERROR(_xlfn.XLOOKUP($A5,Input_Raw!$A:$A,Input_Raw!EM:EM),"")</f>
        <v>6.6027188989153496</v>
      </c>
      <c r="J5" s="244" t="str">
        <f>IFERROR(_xlfn.XLOOKUP($A5,Input_Raw!$A:$A,Input_Raw!EN:EN),"")</f>
        <v/>
      </c>
      <c r="K5" s="244">
        <f>IFERROR(_xlfn.XLOOKUP($A5,Input_Raw!$A:$A,Input_Raw!$DP:$DP),"")</f>
        <v>31.922395982783367</v>
      </c>
      <c r="L5" s="244">
        <f>IFERROR(_xlfn.XLOOKUP($A5,Input_Raw!$A:$A,Input_Raw!$DR:$DR),"")</f>
        <v>51.614891721664272</v>
      </c>
      <c r="M5" s="244">
        <f>IFERROR(_xlfn.XLOOKUP($A5,Input_Raw!$A:$A,Input_Raw!$DX:$DX),"")</f>
        <v>2.4</v>
      </c>
      <c r="N5" s="244">
        <f>IFERROR(_xlfn.XLOOKUP($A5,Input_Raw!$A:$A,Input_Raw!$DZ:$DZ),"")</f>
        <v>5.3</v>
      </c>
      <c r="O5" s="245">
        <f>IFERROR(1-SUMIF(Plant_BD!$B:$B,$A5,Plant_BD!$AL:$AL)/($AA5+SUMIF(Plant_BD!$B:$B,$A5,Plant_BD!$AL:$AL)),"")</f>
        <v>0.99975291240758712</v>
      </c>
      <c r="P5" s="245"/>
      <c r="Q5" s="246"/>
      <c r="R5" s="245">
        <f>IFERROR(1-SUMIF(Grid_BD!$B:$B,$A5,Grid_BD!$W:$W)/($AA5+SUMIF(Grid_BD!$B:$B,$A5,Grid_BD!$W:$W)),"")</f>
        <v>1</v>
      </c>
      <c r="S5" s="241"/>
      <c r="T5" s="246"/>
      <c r="U5" s="247">
        <f t="shared" si="6"/>
        <v>0.7695519003578859</v>
      </c>
      <c r="V5" s="247" t="str">
        <f>IFERROR(_xlfn.XLOOKUP($A5,Input_Raw!$A:$A,Input_Raw!$GJ:$GJ),"")</f>
        <v/>
      </c>
      <c r="W5" s="248">
        <f t="shared" si="7"/>
        <v>0.17851809182454498</v>
      </c>
      <c r="X5" s="240">
        <f>IFERROR(_xlfn.XLOOKUP($A5,Input_Raw!$A:$A,Input_Raw!$EL:$EL),"")</f>
        <v>783800</v>
      </c>
      <c r="Y5" s="240">
        <f>IFERROR(_xlfn.XLOOKUP($A5,Input_Raw!$A:$A,Input_Raw!GC:GC),"")</f>
        <v>743474.99999997753</v>
      </c>
      <c r="Z5" s="240"/>
      <c r="AA5" s="240">
        <f>IFERROR(_xlfn.XLOOKUP($A5,Input_Raw!$A:$A,Input_Raw!$GD:$GD),"")</f>
        <v>753075.00000000664</v>
      </c>
      <c r="AB5" s="240">
        <f>IFERROR(_xlfn.XLOOKUP($A5,Input_Raw!$A:$A,Input_Raw!GE:GE),"")</f>
        <v>148.21</v>
      </c>
      <c r="AC5" s="249">
        <f>IFERROR(_xlfn.XLOOKUP($D5,'Modelling New'!$D:$D,'Modelling New'!P:P),"")</f>
        <v>6.58</v>
      </c>
      <c r="AD5" s="240">
        <f>IFERROR(_xlfn.XLOOKUP($D5,'Modelling New'!$D:$D,'Modelling New'!$T:$T)*1000,"")</f>
        <v>885683.34895816201</v>
      </c>
      <c r="AE5" s="250">
        <f>IFERROR(_xlfn.XLOOKUP($D5,'Modelling New'!$D:$D,'Modelling New'!$O:$O),"")</f>
        <v>0.76578672508626999</v>
      </c>
      <c r="AF5" s="250">
        <f>IFERROR(_xlfn.XLOOKUP($D5,'Modelling New'!$D:$D,'Modelling New'!W:W),"")</f>
        <v>0.20995319379448568</v>
      </c>
      <c r="AG5" s="250">
        <f>IFERROR(_xlfn.XLOOKUP($D5,'Modelling New'!$D:$D,'Modelling New'!$AE:$AE),"")</f>
        <v>0.995</v>
      </c>
      <c r="AH5" s="250">
        <f>IFERROR(_xlfn.XLOOKUP($D5,'Modelling New'!$D:$D,'Modelling New'!$AF:$AF),"")</f>
        <v>0.995</v>
      </c>
      <c r="AI5" s="241"/>
      <c r="AJ5" s="241"/>
      <c r="AK5" s="241"/>
      <c r="AL5" s="241"/>
      <c r="AM5" s="241"/>
      <c r="AN5" s="251"/>
      <c r="AO5" s="248"/>
      <c r="AP5" s="248"/>
      <c r="AQ5" s="248"/>
      <c r="AR5" s="240">
        <f>_xlfn.XLOOKUP($D5,'Modelling New'!$D:$D,'Modelling New'!$N:$N)</f>
        <v>175.77</v>
      </c>
      <c r="AS5" s="240">
        <f t="shared" si="8"/>
        <v>746811.90845473728</v>
      </c>
    </row>
    <row r="6" spans="1:45">
      <c r="A6" s="239">
        <f t="shared" ref="A6:A69" si="9">A5+1</f>
        <v>45749</v>
      </c>
      <c r="B6" s="240">
        <f>YEAR(Daily_KPI[[#This Row],[Date]])+IF(MONTH(Daily_KPI[[#This Row],[Date]])&gt;=4,1,0)</f>
        <v>2026</v>
      </c>
      <c r="C6" s="241">
        <f>YEAR(Daily_KPI[[#This Row],[Date]])</f>
        <v>2025</v>
      </c>
      <c r="D6" s="242">
        <f>Daily_KPI[[#This Row],[Date]]-DAY(Daily_KPI[[#This Row],[Date]])+1</f>
        <v>45748</v>
      </c>
      <c r="E6" s="241">
        <f t="shared" si="5"/>
        <v>30</v>
      </c>
      <c r="F6" s="243">
        <f>IFERROR(_xlfn.XLOOKUP($A6,Input_Raw!$A:$A,Input_Raw!$GB:$GB),"")</f>
        <v>10.983333333333334</v>
      </c>
      <c r="G6" s="244">
        <f>IFERROR(_xlfn.XLOOKUP($A6,Input_Raw!$A:$A,Input_Raw!EO:EO),"")</f>
        <v>6.017600920707074</v>
      </c>
      <c r="H6" s="244">
        <f>IFERROR(_xlfn.XLOOKUP($A6,Input_Raw!$A:$A,Input_Raw!EP:EP),"")</f>
        <v>1.3663542414898986</v>
      </c>
      <c r="I6" s="244">
        <f>IFERROR(_xlfn.XLOOKUP($A6,Input_Raw!$A:$A,Input_Raw!EM:EM),"")</f>
        <v>6.0851411763666654</v>
      </c>
      <c r="J6" s="244" t="str">
        <f>IFERROR(_xlfn.XLOOKUP($A6,Input_Raw!$A:$A,Input_Raw!EN:EN),"")</f>
        <v/>
      </c>
      <c r="K6" s="244">
        <f>IFERROR(_xlfn.XLOOKUP($A6,Input_Raw!$A:$A,Input_Raw!$DP:$DP),"")</f>
        <v>30.333621212121184</v>
      </c>
      <c r="L6" s="244">
        <f>IFERROR(_xlfn.XLOOKUP($A6,Input_Raw!$A:$A,Input_Raw!$DR:$DR),"")</f>
        <v>51.044995515151491</v>
      </c>
      <c r="M6" s="244">
        <f>IFERROR(_xlfn.XLOOKUP($A6,Input_Raw!$A:$A,Input_Raw!$DX:$DX),"")</f>
        <v>2.7</v>
      </c>
      <c r="N6" s="244">
        <f>IFERROR(_xlfn.XLOOKUP($A6,Input_Raw!$A:$A,Input_Raw!$DZ:$DZ),"")</f>
        <v>5.8</v>
      </c>
      <c r="O6" s="245">
        <f>IFERROR(1-SUMIF(Plant_BD!$B:$B,$A6,Plant_BD!$AL:$AL)/($AA6+SUMIF(Plant_BD!$B:$B,$A6,Plant_BD!$AL:$AL)),"")</f>
        <v>0.99079834885031137</v>
      </c>
      <c r="P6" s="245"/>
      <c r="Q6" s="246"/>
      <c r="R6" s="245">
        <f>IFERROR(1-SUMIF(Grid_BD!$B:$B,$A6,Grid_BD!$W:$W)/($AA6+SUMIF(Grid_BD!$B:$B,$A6,Grid_BD!$W:$W)),"")</f>
        <v>1</v>
      </c>
      <c r="S6" s="241"/>
      <c r="T6" s="246"/>
      <c r="U6" s="247">
        <f t="shared" si="6"/>
        <v>0.78062043424441963</v>
      </c>
      <c r="V6" s="247" t="str">
        <f>IFERROR(_xlfn.XLOOKUP($A6,Input_Raw!$A:$A,Input_Raw!$GJ:$GJ),"")</f>
        <v/>
      </c>
      <c r="W6" s="248">
        <f t="shared" si="7"/>
        <v>0.16689068100358559</v>
      </c>
      <c r="X6" s="240">
        <f>IFERROR(_xlfn.XLOOKUP($A6,Input_Raw!$A:$A,Input_Raw!$EL:$EL),"")</f>
        <v>731854</v>
      </c>
      <c r="Y6" s="240">
        <f>IFERROR(_xlfn.XLOOKUP($A6,Input_Raw!$A:$A,Input_Raw!GC:GC),"")</f>
        <v>697225.00000002456</v>
      </c>
      <c r="Z6" s="240"/>
      <c r="AA6" s="240">
        <f>IFERROR(_xlfn.XLOOKUP($A6,Input_Raw!$A:$A,Input_Raw!$GD:$GD),"")</f>
        <v>704025.00000000594</v>
      </c>
      <c r="AB6" s="240">
        <f>IFERROR(_xlfn.XLOOKUP($A6,Input_Raw!$A:$A,Input_Raw!GE:GE),"")</f>
        <v>148.21</v>
      </c>
      <c r="AC6" s="249">
        <f>IFERROR(_xlfn.XLOOKUP($D6,'Modelling New'!$D:$D,'Modelling New'!P:P),"")</f>
        <v>6.58</v>
      </c>
      <c r="AD6" s="240">
        <f>IFERROR(_xlfn.XLOOKUP($D6,'Modelling New'!$D:$D,'Modelling New'!$T:$T)*1000,"")</f>
        <v>885683.34895816201</v>
      </c>
      <c r="AE6" s="250">
        <f>IFERROR(_xlfn.XLOOKUP($D6,'Modelling New'!$D:$D,'Modelling New'!$O:$O),"")</f>
        <v>0.76578672508626999</v>
      </c>
      <c r="AF6" s="250">
        <f>IFERROR(_xlfn.XLOOKUP($D6,'Modelling New'!$D:$D,'Modelling New'!W:W),"")</f>
        <v>0.20995319379448568</v>
      </c>
      <c r="AG6" s="250">
        <f>IFERROR(_xlfn.XLOOKUP($D6,'Modelling New'!$D:$D,'Modelling New'!$AE:$AE),"")</f>
        <v>0.995</v>
      </c>
      <c r="AH6" s="250">
        <f>IFERROR(_xlfn.XLOOKUP($D6,'Modelling New'!$D:$D,'Modelling New'!$AF:$AF),"")</f>
        <v>0.995</v>
      </c>
      <c r="AI6" s="241"/>
      <c r="AJ6" s="241"/>
      <c r="AK6" s="241"/>
      <c r="AL6" s="241"/>
      <c r="AM6" s="241"/>
      <c r="AN6" s="251"/>
      <c r="AO6" s="248"/>
      <c r="AP6" s="248"/>
      <c r="AQ6" s="248"/>
      <c r="AR6" s="240">
        <f>_xlfn.XLOOKUP($D6,'Modelling New'!$D:$D,'Modelling New'!$N:$N)</f>
        <v>175.77</v>
      </c>
      <c r="AS6" s="240">
        <f t="shared" si="8"/>
        <v>746811.90845473728</v>
      </c>
    </row>
    <row r="7" spans="1:45">
      <c r="A7" s="239">
        <f t="shared" si="9"/>
        <v>45750</v>
      </c>
      <c r="B7" s="240">
        <f>YEAR(Daily_KPI[[#This Row],[Date]])+IF(MONTH(Daily_KPI[[#This Row],[Date]])&gt;=4,1,0)</f>
        <v>2026</v>
      </c>
      <c r="C7" s="241">
        <f>YEAR(Daily_KPI[[#This Row],[Date]])</f>
        <v>2025</v>
      </c>
      <c r="D7" s="242">
        <f>Daily_KPI[[#This Row],[Date]]-DAY(Daily_KPI[[#This Row],[Date]])+1</f>
        <v>45748</v>
      </c>
      <c r="E7" s="241">
        <f t="shared" si="5"/>
        <v>30</v>
      </c>
      <c r="F7" s="243">
        <f>IFERROR(_xlfn.XLOOKUP($A7,Input_Raw!$A:$A,Input_Raw!$GB:$GB),"")</f>
        <v>11.600000000000001</v>
      </c>
      <c r="G7" s="244">
        <f>IFERROR(_xlfn.XLOOKUP($A7,Input_Raw!$A:$A,Input_Raw!EO:EO),"")</f>
        <v>5.8936872252510728</v>
      </c>
      <c r="H7" s="244">
        <f>IFERROR(_xlfn.XLOOKUP($A7,Input_Raw!$A:$A,Input_Raw!EP:EP),"")</f>
        <v>1.2130349337159252</v>
      </c>
      <c r="I7" s="244">
        <f>IFERROR(_xlfn.XLOOKUP($A7,Input_Raw!$A:$A,Input_Raw!EM:EM),"")</f>
        <v>5.8855992207804873</v>
      </c>
      <c r="J7" s="244" t="str">
        <f>IFERROR(_xlfn.XLOOKUP($A7,Input_Raw!$A:$A,Input_Raw!EN:EN),"")</f>
        <v/>
      </c>
      <c r="K7" s="244">
        <f>IFERROR(_xlfn.XLOOKUP($A7,Input_Raw!$A:$A,Input_Raw!$DP:$DP),"")</f>
        <v>28.068637015781857</v>
      </c>
      <c r="L7" s="244">
        <f>IFERROR(_xlfn.XLOOKUP($A7,Input_Raw!$A:$A,Input_Raw!$DR:$DR),"")</f>
        <v>50.336995997130565</v>
      </c>
      <c r="M7" s="244">
        <f>IFERROR(_xlfn.XLOOKUP($A7,Input_Raw!$A:$A,Input_Raw!$DX:$DX),"")</f>
        <v>2.1</v>
      </c>
      <c r="N7" s="244">
        <f>IFERROR(_xlfn.XLOOKUP($A7,Input_Raw!$A:$A,Input_Raw!$DZ:$DZ),"")</f>
        <v>4.3</v>
      </c>
      <c r="O7" s="245">
        <f>IFERROR(1-SUMIF(Plant_BD!$B:$B,$A7,Plant_BD!$AL:$AL)/($AA7+SUMIF(Plant_BD!$B:$B,$A7,Plant_BD!$AL:$AL)),"")</f>
        <v>0.98364274657580375</v>
      </c>
      <c r="P7" s="245"/>
      <c r="Q7" s="246"/>
      <c r="R7" s="245">
        <f>IFERROR(1-SUMIF(Grid_BD!$B:$B,$A7,Grid_BD!$W:$W)/($AA7+SUMIF(Grid_BD!$B:$B,$A7,Grid_BD!$W:$W)),"")</f>
        <v>1</v>
      </c>
      <c r="S7" s="241"/>
      <c r="T7" s="246"/>
      <c r="U7" s="247">
        <f t="shared" si="6"/>
        <v>0.80992344989354026</v>
      </c>
      <c r="V7" s="247" t="str">
        <f>IFERROR(_xlfn.XLOOKUP($A7,Input_Raw!$A:$A,Input_Raw!$GJ:$GJ),"")</f>
        <v/>
      </c>
      <c r="W7" s="248">
        <f t="shared" si="7"/>
        <v>0.16747738521931879</v>
      </c>
      <c r="X7" s="240">
        <f>IFERROR(_xlfn.XLOOKUP($A7,Input_Raw!$A:$A,Input_Raw!$EL:$EL),"")</f>
        <v>733097</v>
      </c>
      <c r="Y7" s="240">
        <f>IFERROR(_xlfn.XLOOKUP($A7,Input_Raw!$A:$A,Input_Raw!GC:GC),"")</f>
        <v>699700.00000003865</v>
      </c>
      <c r="Z7" s="240"/>
      <c r="AA7" s="240">
        <f>IFERROR(_xlfn.XLOOKUP($A7,Input_Raw!$A:$A,Input_Raw!$GD:$GD),"")</f>
        <v>706499.99999999208</v>
      </c>
      <c r="AB7" s="240">
        <f>IFERROR(_xlfn.XLOOKUP($A7,Input_Raw!$A:$A,Input_Raw!GE:GE),"")</f>
        <v>148.21</v>
      </c>
      <c r="AC7" s="249">
        <f>IFERROR(_xlfn.XLOOKUP($D7,'Modelling New'!$D:$D,'Modelling New'!P:P),"")</f>
        <v>6.58</v>
      </c>
      <c r="AD7" s="240">
        <f>IFERROR(_xlfn.XLOOKUP($D7,'Modelling New'!$D:$D,'Modelling New'!$T:$T)*1000,"")</f>
        <v>885683.34895816201</v>
      </c>
      <c r="AE7" s="250">
        <f>IFERROR(_xlfn.XLOOKUP($D7,'Modelling New'!$D:$D,'Modelling New'!$O:$O),"")</f>
        <v>0.76578672508626999</v>
      </c>
      <c r="AF7" s="250">
        <f>IFERROR(_xlfn.XLOOKUP($D7,'Modelling New'!$D:$D,'Modelling New'!W:W),"")</f>
        <v>0.20995319379448568</v>
      </c>
      <c r="AG7" s="250">
        <f>IFERROR(_xlfn.XLOOKUP($D7,'Modelling New'!$D:$D,'Modelling New'!$AE:$AE),"")</f>
        <v>0.995</v>
      </c>
      <c r="AH7" s="250">
        <f>IFERROR(_xlfn.XLOOKUP($D7,'Modelling New'!$D:$D,'Modelling New'!$AF:$AF),"")</f>
        <v>0.995</v>
      </c>
      <c r="AI7" s="241"/>
      <c r="AJ7" s="241"/>
      <c r="AK7" s="241"/>
      <c r="AL7" s="241"/>
      <c r="AM7" s="241"/>
      <c r="AN7" s="251"/>
      <c r="AO7" s="248"/>
      <c r="AP7" s="248"/>
      <c r="AQ7" s="248"/>
      <c r="AR7" s="240">
        <f>_xlfn.XLOOKUP($D7,'Modelling New'!$D:$D,'Modelling New'!$N:$N)</f>
        <v>175.77</v>
      </c>
      <c r="AS7" s="240">
        <f t="shared" si="8"/>
        <v>746811.90845473728</v>
      </c>
    </row>
    <row r="8" spans="1:45">
      <c r="A8" s="239">
        <f t="shared" si="9"/>
        <v>45751</v>
      </c>
      <c r="B8" s="240">
        <f>YEAR(Daily_KPI[[#This Row],[Date]])+IF(MONTH(Daily_KPI[[#This Row],[Date]])&gt;=4,1,0)</f>
        <v>2026</v>
      </c>
      <c r="C8" s="241">
        <f>YEAR(Daily_KPI[[#This Row],[Date]])</f>
        <v>2025</v>
      </c>
      <c r="D8" s="242">
        <f>Daily_KPI[[#This Row],[Date]]-DAY(Daily_KPI[[#This Row],[Date]])+1</f>
        <v>45748</v>
      </c>
      <c r="E8" s="241">
        <f t="shared" si="5"/>
        <v>30</v>
      </c>
      <c r="F8" s="243">
        <f>IFERROR(_xlfn.XLOOKUP($A8,Input_Raw!$A:$A,Input_Raw!$GB:$GB),"")</f>
        <v>11.466666666666665</v>
      </c>
      <c r="G8" s="244">
        <f>IFERROR(_xlfn.XLOOKUP($A8,Input_Raw!$A:$A,Input_Raw!EO:EO),"")</f>
        <v>7.0971249114658947</v>
      </c>
      <c r="H8" s="244">
        <f>IFERROR(_xlfn.XLOOKUP($A8,Input_Raw!$A:$A,Input_Raw!EP:EP),"")</f>
        <v>1.3566353462989835</v>
      </c>
      <c r="I8" s="244">
        <f>IFERROR(_xlfn.XLOOKUP($A8,Input_Raw!$A:$A,Input_Raw!EM:EM),"")</f>
        <v>7.1616267048592182</v>
      </c>
      <c r="J8" s="244" t="str">
        <f>IFERROR(_xlfn.XLOOKUP($A8,Input_Raw!$A:$A,Input_Raw!EN:EN),"")</f>
        <v/>
      </c>
      <c r="K8" s="244">
        <f>IFERROR(_xlfn.XLOOKUP($A8,Input_Raw!$A:$A,Input_Raw!$DP:$DP),"")</f>
        <v>27.92907111756168</v>
      </c>
      <c r="L8" s="244">
        <f>IFERROR(_xlfn.XLOOKUP($A8,Input_Raw!$A:$A,Input_Raw!$DR:$DR),"")</f>
        <v>53.503905181422311</v>
      </c>
      <c r="M8" s="244">
        <f>IFERROR(_xlfn.XLOOKUP($A8,Input_Raw!$A:$A,Input_Raw!$DX:$DX),"")</f>
        <v>2.7</v>
      </c>
      <c r="N8" s="244">
        <f>IFERROR(_xlfn.XLOOKUP($A8,Input_Raw!$A:$A,Input_Raw!$DZ:$DZ),"")</f>
        <v>5.3</v>
      </c>
      <c r="O8" s="245">
        <f>IFERROR(1-SUMIF(Plant_BD!$B:$B,$A8,Plant_BD!$AL:$AL)/($AA8+SUMIF(Plant_BD!$B:$B,$A8,Plant_BD!$AL:$AL)),"")</f>
        <v>0.98324394620510225</v>
      </c>
      <c r="P8" s="245"/>
      <c r="Q8" s="246"/>
      <c r="R8" s="245">
        <f>IFERROR(1-SUMIF(Grid_BD!$B:$B,$A8,Grid_BD!$W:$W)/($AA8+SUMIF(Grid_BD!$B:$B,$A8,Grid_BD!$W:$W)),"")</f>
        <v>1</v>
      </c>
      <c r="S8" s="241"/>
      <c r="T8" s="246"/>
      <c r="U8" s="247">
        <f t="shared" si="6"/>
        <v>0.79343829554598133</v>
      </c>
      <c r="V8" s="247" t="str">
        <f>IFERROR(_xlfn.XLOOKUP($A8,Input_Raw!$A:$A,Input_Raw!$GJ:$GJ),"")</f>
        <v/>
      </c>
      <c r="W8" s="248">
        <f t="shared" si="7"/>
        <v>0.19963944359105656</v>
      </c>
      <c r="X8" s="240">
        <f>IFERROR(_xlfn.XLOOKUP($A8,Input_Raw!$A:$A,Input_Raw!$EL:$EL),"")</f>
        <v>878922</v>
      </c>
      <c r="Y8" s="240">
        <f>IFERROR(_xlfn.XLOOKUP($A8,Input_Raw!$A:$A,Input_Raw!GC:GC),"")</f>
        <v>834574.99999994738</v>
      </c>
      <c r="Z8" s="240"/>
      <c r="AA8" s="240">
        <f>IFERROR(_xlfn.XLOOKUP($A8,Input_Raw!$A:$A,Input_Raw!$GD:$GD),"")</f>
        <v>842175.00000000047</v>
      </c>
      <c r="AB8" s="240">
        <f>IFERROR(_xlfn.XLOOKUP($A8,Input_Raw!$A:$A,Input_Raw!GE:GE),"")</f>
        <v>148.21</v>
      </c>
      <c r="AC8" s="249">
        <f>IFERROR(_xlfn.XLOOKUP($D8,'Modelling New'!$D:$D,'Modelling New'!P:P),"")</f>
        <v>6.58</v>
      </c>
      <c r="AD8" s="240">
        <f>IFERROR(_xlfn.XLOOKUP($D8,'Modelling New'!$D:$D,'Modelling New'!$T:$T)*1000,"")</f>
        <v>885683.34895816201</v>
      </c>
      <c r="AE8" s="250">
        <f>IFERROR(_xlfn.XLOOKUP($D8,'Modelling New'!$D:$D,'Modelling New'!$O:$O),"")</f>
        <v>0.76578672508626999</v>
      </c>
      <c r="AF8" s="250">
        <f>IFERROR(_xlfn.XLOOKUP($D8,'Modelling New'!$D:$D,'Modelling New'!W:W),"")</f>
        <v>0.20995319379448568</v>
      </c>
      <c r="AG8" s="250">
        <f>IFERROR(_xlfn.XLOOKUP($D8,'Modelling New'!$D:$D,'Modelling New'!$AE:$AE),"")</f>
        <v>0.995</v>
      </c>
      <c r="AH8" s="250">
        <f>IFERROR(_xlfn.XLOOKUP($D8,'Modelling New'!$D:$D,'Modelling New'!$AF:$AF),"")</f>
        <v>0.995</v>
      </c>
      <c r="AI8" s="241"/>
      <c r="AJ8" s="241"/>
      <c r="AK8" s="241"/>
      <c r="AL8" s="241"/>
      <c r="AM8" s="241"/>
      <c r="AN8" s="251"/>
      <c r="AO8" s="248"/>
      <c r="AP8" s="248"/>
      <c r="AQ8" s="248"/>
      <c r="AR8" s="240">
        <f>_xlfn.XLOOKUP($D8,'Modelling New'!$D:$D,'Modelling New'!$N:$N)</f>
        <v>175.77</v>
      </c>
      <c r="AS8" s="240">
        <f t="shared" si="8"/>
        <v>746811.90845473728</v>
      </c>
    </row>
    <row r="9" spans="1:45">
      <c r="A9" s="239">
        <f t="shared" si="9"/>
        <v>45752</v>
      </c>
      <c r="B9" s="240">
        <f>YEAR(Daily_KPI[[#This Row],[Date]])+IF(MONTH(Daily_KPI[[#This Row],[Date]])&gt;=4,1,0)</f>
        <v>2026</v>
      </c>
      <c r="C9" s="241">
        <f>YEAR(Daily_KPI[[#This Row],[Date]])</f>
        <v>2025</v>
      </c>
      <c r="D9" s="242">
        <f>Daily_KPI[[#This Row],[Date]]-DAY(Daily_KPI[[#This Row],[Date]])+1</f>
        <v>45748</v>
      </c>
      <c r="E9" s="241">
        <f t="shared" si="5"/>
        <v>30</v>
      </c>
      <c r="F9" s="243">
        <f>IFERROR(_xlfn.XLOOKUP($A9,Input_Raw!$A:$A,Input_Raw!$GB:$GB),"")</f>
        <v>11.683333333333334</v>
      </c>
      <c r="G9" s="244">
        <f>IFERROR(_xlfn.XLOOKUP($A9,Input_Raw!$A:$A,Input_Raw!EO:EO),"")</f>
        <v>6.4897439959639076</v>
      </c>
      <c r="H9" s="244">
        <f>IFERROR(_xlfn.XLOOKUP($A9,Input_Raw!$A:$A,Input_Raw!EP:EP),"")</f>
        <v>1.3262039589268773</v>
      </c>
      <c r="I9" s="244">
        <f>IFERROR(_xlfn.XLOOKUP($A9,Input_Raw!$A:$A,Input_Raw!EM:EM),"")</f>
        <v>6.6639104741441111</v>
      </c>
      <c r="J9" s="244" t="str">
        <f>IFERROR(_xlfn.XLOOKUP($A9,Input_Raw!$A:$A,Input_Raw!EN:EN),"")</f>
        <v/>
      </c>
      <c r="K9" s="244">
        <f>IFERROR(_xlfn.XLOOKUP($A9,Input_Raw!$A:$A,Input_Raw!$DP:$DP),"")</f>
        <v>29.725754985754996</v>
      </c>
      <c r="L9" s="244">
        <f>IFERROR(_xlfn.XLOOKUP($A9,Input_Raw!$A:$A,Input_Raw!$DR:$DR),"")</f>
        <v>50.935087720797746</v>
      </c>
      <c r="M9" s="244">
        <f>IFERROR(_xlfn.XLOOKUP($A9,Input_Raw!$A:$A,Input_Raw!$DX:$DX),"")</f>
        <v>2.8</v>
      </c>
      <c r="N9" s="244">
        <f>IFERROR(_xlfn.XLOOKUP($A9,Input_Raw!$A:$A,Input_Raw!$DZ:$DZ),"")</f>
        <v>5.5</v>
      </c>
      <c r="O9" s="245">
        <f>IFERROR(1-SUMIF(Plant_BD!$B:$B,$A9,Plant_BD!$AL:$AL)/($AA9+SUMIF(Plant_BD!$B:$B,$A9,Plant_BD!$AL:$AL)),"")</f>
        <v>0.99206541726071185</v>
      </c>
      <c r="P9" s="245"/>
      <c r="Q9" s="246"/>
      <c r="R9" s="245">
        <f>IFERROR(1-SUMIF(Grid_BD!$B:$B,$A9,Grid_BD!$W:$W)/($AA9+SUMIF(Grid_BD!$B:$B,$A9,Grid_BD!$W:$W)),"")</f>
        <v>1</v>
      </c>
      <c r="S9" s="241"/>
      <c r="T9" s="246"/>
      <c r="U9" s="247">
        <f t="shared" si="6"/>
        <v>0.7715979294138503</v>
      </c>
      <c r="V9" s="247" t="str">
        <f>IFERROR(_xlfn.XLOOKUP($A9,Input_Raw!$A:$A,Input_Raw!$GJ:$GJ),"")</f>
        <v/>
      </c>
      <c r="W9" s="248">
        <f t="shared" si="7"/>
        <v>0.18065156169994839</v>
      </c>
      <c r="X9" s="240">
        <f>IFERROR(_xlfn.XLOOKUP($A9,Input_Raw!$A:$A,Input_Raw!$EL:$EL),"")</f>
        <v>795027</v>
      </c>
      <c r="Y9" s="240">
        <f>IFERROR(_xlfn.XLOOKUP($A9,Input_Raw!$A:$A,Input_Raw!GC:GC),"")</f>
        <v>753675.00000002631</v>
      </c>
      <c r="Z9" s="240"/>
      <c r="AA9" s="240">
        <f>IFERROR(_xlfn.XLOOKUP($A9,Input_Raw!$A:$A,Input_Raw!$GD:$GD),"")</f>
        <v>762074.99999999849</v>
      </c>
      <c r="AB9" s="240">
        <f>IFERROR(_xlfn.XLOOKUP($A9,Input_Raw!$A:$A,Input_Raw!GE:GE),"")</f>
        <v>148.21</v>
      </c>
      <c r="AC9" s="249">
        <f>IFERROR(_xlfn.XLOOKUP($D9,'Modelling New'!$D:$D,'Modelling New'!P:P),"")</f>
        <v>6.58</v>
      </c>
      <c r="AD9" s="240">
        <f>IFERROR(_xlfn.XLOOKUP($D9,'Modelling New'!$D:$D,'Modelling New'!$T:$T)*1000,"")</f>
        <v>885683.34895816201</v>
      </c>
      <c r="AE9" s="250">
        <f>IFERROR(_xlfn.XLOOKUP($D9,'Modelling New'!$D:$D,'Modelling New'!$O:$O),"")</f>
        <v>0.76578672508626999</v>
      </c>
      <c r="AF9" s="250">
        <f>IFERROR(_xlfn.XLOOKUP($D9,'Modelling New'!$D:$D,'Modelling New'!W:W),"")</f>
        <v>0.20995319379448568</v>
      </c>
      <c r="AG9" s="250">
        <f>IFERROR(_xlfn.XLOOKUP($D9,'Modelling New'!$D:$D,'Modelling New'!$AE:$AE),"")</f>
        <v>0.995</v>
      </c>
      <c r="AH9" s="250">
        <f>IFERROR(_xlfn.XLOOKUP($D9,'Modelling New'!$D:$D,'Modelling New'!$AF:$AF),"")</f>
        <v>0.995</v>
      </c>
      <c r="AI9" s="241"/>
      <c r="AJ9" s="241"/>
      <c r="AK9" s="241"/>
      <c r="AL9" s="241"/>
      <c r="AM9" s="241"/>
      <c r="AN9" s="251"/>
      <c r="AO9" s="248"/>
      <c r="AP9" s="248"/>
      <c r="AQ9" s="248"/>
      <c r="AR9" s="240">
        <f>_xlfn.XLOOKUP($D9,'Modelling New'!$D:$D,'Modelling New'!$N:$N)</f>
        <v>175.77</v>
      </c>
      <c r="AS9" s="240">
        <f t="shared" si="8"/>
        <v>746811.90845473728</v>
      </c>
    </row>
    <row r="10" spans="1:45">
      <c r="A10" s="239">
        <f t="shared" si="9"/>
        <v>45753</v>
      </c>
      <c r="B10" s="240">
        <f>YEAR(Daily_KPI[[#This Row],[Date]])+IF(MONTH(Daily_KPI[[#This Row],[Date]])&gt;=4,1,0)</f>
        <v>2026</v>
      </c>
      <c r="C10" s="241">
        <f>YEAR(Daily_KPI[[#This Row],[Date]])</f>
        <v>2025</v>
      </c>
      <c r="D10" s="242">
        <f>Daily_KPI[[#This Row],[Date]]-DAY(Daily_KPI[[#This Row],[Date]])+1</f>
        <v>45748</v>
      </c>
      <c r="E10" s="241">
        <f t="shared" si="5"/>
        <v>30</v>
      </c>
      <c r="F10" s="243">
        <f>IFERROR(_xlfn.XLOOKUP($A10,Input_Raw!$A:$A,Input_Raw!$GB:$GB),"")</f>
        <v>11.516666666666666</v>
      </c>
      <c r="G10" s="244">
        <f>IFERROR(_xlfn.XLOOKUP($A10,Input_Raw!$A:$A,Input_Raw!EO:EO),"")</f>
        <v>6.6365137832369898</v>
      </c>
      <c r="H10" s="244">
        <f>IFERROR(_xlfn.XLOOKUP($A10,Input_Raw!$A:$A,Input_Raw!EP:EP),"")</f>
        <v>1.404643930202311</v>
      </c>
      <c r="I10" s="244">
        <f>IFERROR(_xlfn.XLOOKUP($A10,Input_Raw!$A:$A,Input_Raw!EM:EM),"")</f>
        <v>6.6522951526196996</v>
      </c>
      <c r="J10" s="244" t="str">
        <f>IFERROR(_xlfn.XLOOKUP($A10,Input_Raw!$A:$A,Input_Raw!EN:EN),"")</f>
        <v/>
      </c>
      <c r="K10" s="244">
        <f>IFERROR(_xlfn.XLOOKUP($A10,Input_Raw!$A:$A,Input_Raw!$DP:$DP),"")</f>
        <v>31.401329479768783</v>
      </c>
      <c r="L10" s="244">
        <f>IFERROR(_xlfn.XLOOKUP($A10,Input_Raw!$A:$A,Input_Raw!$DR:$DR),"")</f>
        <v>53.142306690751411</v>
      </c>
      <c r="M10" s="244">
        <f>IFERROR(_xlfn.XLOOKUP($A10,Input_Raw!$A:$A,Input_Raw!$DX:$DX),"")</f>
        <v>2.4</v>
      </c>
      <c r="N10" s="244">
        <f>IFERROR(_xlfn.XLOOKUP($A10,Input_Raw!$A:$A,Input_Raw!$DZ:$DZ),"")</f>
        <v>4.3</v>
      </c>
      <c r="O10" s="245">
        <f>IFERROR(1-SUMIF(Plant_BD!$B:$B,$A10,Plant_BD!$AL:$AL)/($AA10+SUMIF(Plant_BD!$B:$B,$A10,Plant_BD!$AL:$AL)),"")</f>
        <v>0.9979584598181358</v>
      </c>
      <c r="P10" s="245"/>
      <c r="Q10" s="246"/>
      <c r="R10" s="245">
        <f>IFERROR(1-SUMIF(Grid_BD!$B:$B,$A10,Grid_BD!$W:$W)/($AA10+SUMIF(Grid_BD!$B:$B,$A10,Grid_BD!$W:$W)),"")</f>
        <v>1</v>
      </c>
      <c r="S10" s="241"/>
      <c r="T10" s="246"/>
      <c r="U10" s="247">
        <f t="shared" si="6"/>
        <v>0.80010210427079342</v>
      </c>
      <c r="V10" s="247" t="str">
        <f>IFERROR(_xlfn.XLOOKUP($A10,Input_Raw!$A:$A,Input_Raw!$GJ:$GJ),"")</f>
        <v/>
      </c>
      <c r="W10" s="248">
        <f t="shared" si="7"/>
        <v>0.18699863457927898</v>
      </c>
      <c r="X10" s="240">
        <f>IFERROR(_xlfn.XLOOKUP($A10,Input_Raw!$A:$A,Input_Raw!$EL:$EL),"")</f>
        <v>822001</v>
      </c>
      <c r="Y10" s="240">
        <f>IFERROR(_xlfn.XLOOKUP($A10,Input_Raw!$A:$A,Input_Raw!GC:GC),"")</f>
        <v>779450.00000001735</v>
      </c>
      <c r="Z10" s="240"/>
      <c r="AA10" s="240">
        <f>IFERROR(_xlfn.XLOOKUP($A10,Input_Raw!$A:$A,Input_Raw!$GD:$GD),"")</f>
        <v>788849.99999999697</v>
      </c>
      <c r="AB10" s="240">
        <f>IFERROR(_xlfn.XLOOKUP($A10,Input_Raw!$A:$A,Input_Raw!GE:GE),"")</f>
        <v>148.21</v>
      </c>
      <c r="AC10" s="249">
        <f>IFERROR(_xlfn.XLOOKUP($D10,'Modelling New'!$D:$D,'Modelling New'!P:P),"")</f>
        <v>6.58</v>
      </c>
      <c r="AD10" s="240">
        <f>IFERROR(_xlfn.XLOOKUP($D10,'Modelling New'!$D:$D,'Modelling New'!$T:$T)*1000,"")</f>
        <v>885683.34895816201</v>
      </c>
      <c r="AE10" s="250">
        <f>IFERROR(_xlfn.XLOOKUP($D10,'Modelling New'!$D:$D,'Modelling New'!$O:$O),"")</f>
        <v>0.76578672508626999</v>
      </c>
      <c r="AF10" s="250">
        <f>IFERROR(_xlfn.XLOOKUP($D10,'Modelling New'!$D:$D,'Modelling New'!W:W),"")</f>
        <v>0.20995319379448568</v>
      </c>
      <c r="AG10" s="250">
        <f>IFERROR(_xlfn.XLOOKUP($D10,'Modelling New'!$D:$D,'Modelling New'!$AE:$AE),"")</f>
        <v>0.995</v>
      </c>
      <c r="AH10" s="250">
        <f>IFERROR(_xlfn.XLOOKUP($D10,'Modelling New'!$D:$D,'Modelling New'!$AF:$AF),"")</f>
        <v>0.995</v>
      </c>
      <c r="AI10" s="241"/>
      <c r="AJ10" s="241"/>
      <c r="AK10" s="241"/>
      <c r="AL10" s="241"/>
      <c r="AM10" s="241"/>
      <c r="AN10" s="251"/>
      <c r="AO10" s="248"/>
      <c r="AP10" s="248"/>
      <c r="AQ10" s="248"/>
      <c r="AR10" s="240">
        <f>_xlfn.XLOOKUP($D10,'Modelling New'!$D:$D,'Modelling New'!$N:$N)</f>
        <v>175.77</v>
      </c>
      <c r="AS10" s="240">
        <f t="shared" si="8"/>
        <v>746811.90845473728</v>
      </c>
    </row>
    <row r="11" spans="1:45">
      <c r="A11" s="239">
        <f t="shared" si="9"/>
        <v>45754</v>
      </c>
      <c r="B11" s="240">
        <f>YEAR(Daily_KPI[[#This Row],[Date]])+IF(MONTH(Daily_KPI[[#This Row],[Date]])&gt;=4,1,0)</f>
        <v>2026</v>
      </c>
      <c r="C11" s="241">
        <f>YEAR(Daily_KPI[[#This Row],[Date]])</f>
        <v>2025</v>
      </c>
      <c r="D11" s="242">
        <f>Daily_KPI[[#This Row],[Date]]-DAY(Daily_KPI[[#This Row],[Date]])+1</f>
        <v>45748</v>
      </c>
      <c r="E11" s="241">
        <f t="shared" si="5"/>
        <v>30</v>
      </c>
      <c r="F11" s="243">
        <f>IFERROR(_xlfn.XLOOKUP($A11,Input_Raw!$A:$A,Input_Raw!$GB:$GB),"")</f>
        <v>11.233333333333334</v>
      </c>
      <c r="G11" s="244">
        <f>IFERROR(_xlfn.XLOOKUP($A11,Input_Raw!$A:$A,Input_Raw!EO:EO),"")</f>
        <v>6.2884591086419803</v>
      </c>
      <c r="H11" s="244">
        <f>IFERROR(_xlfn.XLOOKUP($A11,Input_Raw!$A:$A,Input_Raw!EP:EP),"")</f>
        <v>1.3578170679506156</v>
      </c>
      <c r="I11" s="244">
        <f>IFERROR(_xlfn.XLOOKUP($A11,Input_Raw!$A:$A,Input_Raw!EM:EM),"")</f>
        <v>6.4342508600721011</v>
      </c>
      <c r="J11" s="244" t="str">
        <f>IFERROR(_xlfn.XLOOKUP($A11,Input_Raw!$A:$A,Input_Raw!EN:EN),"")</f>
        <v/>
      </c>
      <c r="K11" s="244">
        <f>IFERROR(_xlfn.XLOOKUP($A11,Input_Raw!$A:$A,Input_Raw!$DP:$DP),"")</f>
        <v>31.844888888888924</v>
      </c>
      <c r="L11" s="244">
        <f>IFERROR(_xlfn.XLOOKUP($A11,Input_Raw!$A:$A,Input_Raw!$DR:$DR),"")</f>
        <v>54.011285259259218</v>
      </c>
      <c r="M11" s="244">
        <f>IFERROR(_xlfn.XLOOKUP($A11,Input_Raw!$A:$A,Input_Raw!$DX:$DX),"")</f>
        <v>2.2000000000000002</v>
      </c>
      <c r="N11" s="244">
        <f>IFERROR(_xlfn.XLOOKUP($A11,Input_Raw!$A:$A,Input_Raw!$DZ:$DZ),"")</f>
        <v>4.2</v>
      </c>
      <c r="O11" s="245">
        <f>IFERROR(1-SUMIF(Plant_BD!$B:$B,$A11,Plant_BD!$AL:$AL)/($AA11+SUMIF(Plant_BD!$B:$B,$A11,Plant_BD!$AL:$AL)),"")</f>
        <v>0.99707577357231048</v>
      </c>
      <c r="P11" s="245"/>
      <c r="Q11" s="246"/>
      <c r="R11" s="245">
        <f>IFERROR(1-SUMIF(Grid_BD!$B:$B,$A11,Grid_BD!$W:$W)/($AA11+SUMIF(Grid_BD!$B:$B,$A11,Grid_BD!$W:$W)),"")</f>
        <v>1</v>
      </c>
      <c r="S11" s="241"/>
      <c r="T11" s="246"/>
      <c r="U11" s="247">
        <f t="shared" si="6"/>
        <v>0.79677937234274276</v>
      </c>
      <c r="V11" s="247" t="str">
        <f>IFERROR(_xlfn.XLOOKUP($A11,Input_Raw!$A:$A,Input_Raw!$GJ:$GJ),"")</f>
        <v/>
      </c>
      <c r="W11" s="248">
        <f t="shared" si="7"/>
        <v>0.18011819423109907</v>
      </c>
      <c r="X11" s="240">
        <f>IFERROR(_xlfn.XLOOKUP($A11,Input_Raw!$A:$A,Input_Raw!$EL:$EL),"")</f>
        <v>793397</v>
      </c>
      <c r="Y11" s="240">
        <f>IFERROR(_xlfn.XLOOKUP($A11,Input_Raw!$A:$A,Input_Raw!GC:GC),"")</f>
        <v>754025.00000000256</v>
      </c>
      <c r="Z11" s="240"/>
      <c r="AA11" s="240">
        <f>IFERROR(_xlfn.XLOOKUP($A11,Input_Raw!$A:$A,Input_Raw!$GD:$GD),"")</f>
        <v>759825.00000000698</v>
      </c>
      <c r="AB11" s="240">
        <f>IFERROR(_xlfn.XLOOKUP($A11,Input_Raw!$A:$A,Input_Raw!GE:GE),"")</f>
        <v>148.21</v>
      </c>
      <c r="AC11" s="249">
        <f>IFERROR(_xlfn.XLOOKUP($D11,'Modelling New'!$D:$D,'Modelling New'!P:P),"")</f>
        <v>6.58</v>
      </c>
      <c r="AD11" s="240">
        <f>IFERROR(_xlfn.XLOOKUP($D11,'Modelling New'!$D:$D,'Modelling New'!$T:$T)*1000,"")</f>
        <v>885683.34895816201</v>
      </c>
      <c r="AE11" s="250">
        <f>IFERROR(_xlfn.XLOOKUP($D11,'Modelling New'!$D:$D,'Modelling New'!$O:$O),"")</f>
        <v>0.76578672508626999</v>
      </c>
      <c r="AF11" s="250">
        <f>IFERROR(_xlfn.XLOOKUP($D11,'Modelling New'!$D:$D,'Modelling New'!W:W),"")</f>
        <v>0.20995319379448568</v>
      </c>
      <c r="AG11" s="250">
        <f>IFERROR(_xlfn.XLOOKUP($D11,'Modelling New'!$D:$D,'Modelling New'!$AE:$AE),"")</f>
        <v>0.995</v>
      </c>
      <c r="AH11" s="250">
        <f>IFERROR(_xlfn.XLOOKUP($D11,'Modelling New'!$D:$D,'Modelling New'!$AF:$AF),"")</f>
        <v>0.995</v>
      </c>
      <c r="AI11" s="241"/>
      <c r="AJ11" s="241"/>
      <c r="AK11" s="241"/>
      <c r="AL11" s="241"/>
      <c r="AM11" s="241"/>
      <c r="AN11" s="251"/>
      <c r="AO11" s="248"/>
      <c r="AP11" s="248"/>
      <c r="AQ11" s="248"/>
      <c r="AR11" s="240">
        <f>_xlfn.XLOOKUP($D11,'Modelling New'!$D:$D,'Modelling New'!$N:$N)</f>
        <v>175.77</v>
      </c>
      <c r="AS11" s="240">
        <f t="shared" si="8"/>
        <v>746811.90845473728</v>
      </c>
    </row>
    <row r="12" spans="1:45">
      <c r="A12" s="239">
        <f t="shared" si="9"/>
        <v>45755</v>
      </c>
      <c r="B12" s="240">
        <f>YEAR(Daily_KPI[[#This Row],[Date]])+IF(MONTH(Daily_KPI[[#This Row],[Date]])&gt;=4,1,0)</f>
        <v>2026</v>
      </c>
      <c r="C12" s="241">
        <f>YEAR(Daily_KPI[[#This Row],[Date]])</f>
        <v>2025</v>
      </c>
      <c r="D12" s="242">
        <f>Daily_KPI[[#This Row],[Date]]-DAY(Daily_KPI[[#This Row],[Date]])+1</f>
        <v>45748</v>
      </c>
      <c r="E12" s="241">
        <f t="shared" si="5"/>
        <v>30</v>
      </c>
      <c r="F12" s="243">
        <f>IFERROR(_xlfn.XLOOKUP($A12,Input_Raw!$A:$A,Input_Raw!$GB:$GB),"")</f>
        <v>11.6</v>
      </c>
      <c r="G12" s="244">
        <f>IFERROR(_xlfn.XLOOKUP($A12,Input_Raw!$A:$A,Input_Raw!EO:EO),"")</f>
        <v>6.2949004361549452</v>
      </c>
      <c r="H12" s="244">
        <f>IFERROR(_xlfn.XLOOKUP($A12,Input_Raw!$A:$A,Input_Raw!EP:EP),"")</f>
        <v>1.3709716131994272</v>
      </c>
      <c r="I12" s="244">
        <f>IFERROR(_xlfn.XLOOKUP($A12,Input_Raw!$A:$A,Input_Raw!EM:EM),"")</f>
        <v>6.4066949809756091</v>
      </c>
      <c r="J12" s="244" t="str">
        <f>IFERROR(_xlfn.XLOOKUP($A12,Input_Raw!$A:$A,Input_Raw!EN:EN),"")</f>
        <v/>
      </c>
      <c r="K12" s="244">
        <f>IFERROR(_xlfn.XLOOKUP($A12,Input_Raw!$A:$A,Input_Raw!$DP:$DP),"")</f>
        <v>32.248063127690038</v>
      </c>
      <c r="L12" s="244">
        <f>IFERROR(_xlfn.XLOOKUP($A12,Input_Raw!$A:$A,Input_Raw!$DR:$DR),"")</f>
        <v>53.127294117647097</v>
      </c>
      <c r="M12" s="244">
        <f>IFERROR(_xlfn.XLOOKUP($A12,Input_Raw!$A:$A,Input_Raw!$DX:$DX),"")</f>
        <v>4.2</v>
      </c>
      <c r="N12" s="244">
        <f>IFERROR(_xlfn.XLOOKUP($A12,Input_Raw!$A:$A,Input_Raw!$DZ:$DZ),"")</f>
        <v>7.9</v>
      </c>
      <c r="O12" s="245">
        <f>IFERROR(1-SUMIF(Plant_BD!$B:$B,$A12,Plant_BD!$AL:$AL)/($AA12+SUMIF(Plant_BD!$B:$B,$A12,Plant_BD!$AL:$AL)),"")</f>
        <v>0.99615470315982058</v>
      </c>
      <c r="P12" s="245"/>
      <c r="Q12" s="246"/>
      <c r="R12" s="245">
        <f>IFERROR(1-SUMIF(Grid_BD!$B:$B,$A12,Grid_BD!$W:$W)/($AA12+SUMIF(Grid_BD!$B:$B,$A12,Grid_BD!$W:$W)),"")</f>
        <v>1</v>
      </c>
      <c r="S12" s="241"/>
      <c r="T12" s="246"/>
      <c r="U12" s="247">
        <f t="shared" si="6"/>
        <v>0.79759986996515086</v>
      </c>
      <c r="V12" s="247" t="str">
        <f>IFERROR(_xlfn.XLOOKUP($A12,Input_Raw!$A:$A,Input_Raw!$GJ:$GJ),"")</f>
        <v/>
      </c>
      <c r="W12" s="248">
        <f t="shared" si="7"/>
        <v>0.17953149001536056</v>
      </c>
      <c r="X12" s="240">
        <f>IFERROR(_xlfn.XLOOKUP($A12,Input_Raw!$A:$A,Input_Raw!$EL:$EL),"")</f>
        <v>788734</v>
      </c>
      <c r="Y12" s="240">
        <f>IFERROR(_xlfn.XLOOKUP($A12,Input_Raw!$A:$A,Input_Raw!GC:GC),"")</f>
        <v>747549.99999995902</v>
      </c>
      <c r="Z12" s="240"/>
      <c r="AA12" s="240">
        <f>IFERROR(_xlfn.XLOOKUP($A12,Input_Raw!$A:$A,Input_Raw!$GD:$GD),"")</f>
        <v>757349.99999999837</v>
      </c>
      <c r="AB12" s="240">
        <f>IFERROR(_xlfn.XLOOKUP($A12,Input_Raw!$A:$A,Input_Raw!GE:GE),"")</f>
        <v>148.21</v>
      </c>
      <c r="AC12" s="249">
        <f>IFERROR(_xlfn.XLOOKUP($D12,'Modelling New'!$D:$D,'Modelling New'!P:P),"")</f>
        <v>6.58</v>
      </c>
      <c r="AD12" s="240">
        <f>IFERROR(_xlfn.XLOOKUP($D12,'Modelling New'!$D:$D,'Modelling New'!$T:$T)*1000,"")</f>
        <v>885683.34895816201</v>
      </c>
      <c r="AE12" s="250">
        <f>IFERROR(_xlfn.XLOOKUP($D12,'Modelling New'!$D:$D,'Modelling New'!$O:$O),"")</f>
        <v>0.76578672508626999</v>
      </c>
      <c r="AF12" s="250">
        <f>IFERROR(_xlfn.XLOOKUP($D12,'Modelling New'!$D:$D,'Modelling New'!W:W),"")</f>
        <v>0.20995319379448568</v>
      </c>
      <c r="AG12" s="250">
        <f>IFERROR(_xlfn.XLOOKUP($D12,'Modelling New'!$D:$D,'Modelling New'!$AE:$AE),"")</f>
        <v>0.995</v>
      </c>
      <c r="AH12" s="250">
        <f>IFERROR(_xlfn.XLOOKUP($D12,'Modelling New'!$D:$D,'Modelling New'!$AF:$AF),"")</f>
        <v>0.995</v>
      </c>
      <c r="AI12" s="241"/>
      <c r="AJ12" s="241"/>
      <c r="AK12" s="241"/>
      <c r="AL12" s="241"/>
      <c r="AM12" s="241"/>
      <c r="AN12" s="251"/>
      <c r="AO12" s="248"/>
      <c r="AP12" s="248"/>
      <c r="AQ12" s="248"/>
      <c r="AR12" s="240">
        <f>_xlfn.XLOOKUP($D12,'Modelling New'!$D:$D,'Modelling New'!$N:$N)</f>
        <v>175.77</v>
      </c>
      <c r="AS12" s="240">
        <f t="shared" si="8"/>
        <v>746811.90845473728</v>
      </c>
    </row>
    <row r="13" spans="1:45">
      <c r="A13" s="239">
        <f t="shared" si="9"/>
        <v>45756</v>
      </c>
      <c r="B13" s="240">
        <f>YEAR(Daily_KPI[[#This Row],[Date]])+IF(MONTH(Daily_KPI[[#This Row],[Date]])&gt;=4,1,0)</f>
        <v>2026</v>
      </c>
      <c r="C13" s="241">
        <f>YEAR(Daily_KPI[[#This Row],[Date]])</f>
        <v>2025</v>
      </c>
      <c r="D13" s="242">
        <f>Daily_KPI[[#This Row],[Date]]-DAY(Daily_KPI[[#This Row],[Date]])+1</f>
        <v>45748</v>
      </c>
      <c r="E13" s="241">
        <f t="shared" si="5"/>
        <v>30</v>
      </c>
      <c r="F13" s="243">
        <f>IFERROR(_xlfn.XLOOKUP($A13,Input_Raw!$A:$A,Input_Raw!$GB:$GB),"")</f>
        <v>11.583333333333334</v>
      </c>
      <c r="G13" s="244">
        <f>IFERROR(_xlfn.XLOOKUP($A13,Input_Raw!$A:$A,Input_Raw!EO:EO),"")</f>
        <v>6.6980929561781659</v>
      </c>
      <c r="H13" s="244">
        <f>IFERROR(_xlfn.XLOOKUP($A13,Input_Raw!$A:$A,Input_Raw!EP:EP),"")</f>
        <v>1.4679495923132175</v>
      </c>
      <c r="I13" s="244">
        <f>IFERROR(_xlfn.XLOOKUP($A13,Input_Raw!$A:$A,Input_Raw!EM:EM),"")</f>
        <v>6.7723750263350109</v>
      </c>
      <c r="J13" s="244" t="str">
        <f>IFERROR(_xlfn.XLOOKUP($A13,Input_Raw!$A:$A,Input_Raw!EN:EN),"")</f>
        <v/>
      </c>
      <c r="K13" s="244">
        <f>IFERROR(_xlfn.XLOOKUP($A13,Input_Raw!$A:$A,Input_Raw!$DP:$DP),"")</f>
        <v>31.387931034482754</v>
      </c>
      <c r="L13" s="244">
        <f>IFERROR(_xlfn.XLOOKUP($A13,Input_Raw!$A:$A,Input_Raw!$DR:$DR),"")</f>
        <v>53.819431307471376</v>
      </c>
      <c r="M13" s="244">
        <f>IFERROR(_xlfn.XLOOKUP($A13,Input_Raw!$A:$A,Input_Raw!$DX:$DX),"")</f>
        <v>2.7</v>
      </c>
      <c r="N13" s="244">
        <f>IFERROR(_xlfn.XLOOKUP($A13,Input_Raw!$A:$A,Input_Raw!$DZ:$DZ),"")</f>
        <v>5.2</v>
      </c>
      <c r="O13" s="245">
        <f>IFERROR(1-SUMIF(Plant_BD!$B:$B,$A13,Plant_BD!$AL:$AL)/($AA13+SUMIF(Plant_BD!$B:$B,$A13,Plant_BD!$AL:$AL)),"")</f>
        <v>0.99867889804308918</v>
      </c>
      <c r="P13" s="245"/>
      <c r="Q13" s="246"/>
      <c r="R13" s="245">
        <f>IFERROR(1-SUMIF(Grid_BD!$B:$B,$A13,Grid_BD!$W:$W)/($AA13+SUMIF(Grid_BD!$B:$B,$A13,Grid_BD!$W:$W)),"")</f>
        <v>1</v>
      </c>
      <c r="S13" s="241"/>
      <c r="T13" s="246"/>
      <c r="U13" s="247">
        <f t="shared" si="6"/>
        <v>0.80362450505337191</v>
      </c>
      <c r="V13" s="247" t="str">
        <f>IFERROR(_xlfn.XLOOKUP($A13,Input_Raw!$A:$A,Input_Raw!$GJ:$GJ),"")</f>
        <v/>
      </c>
      <c r="W13" s="248">
        <f t="shared" si="7"/>
        <v>0.19121223758320421</v>
      </c>
      <c r="X13" s="240">
        <f>IFERROR(_xlfn.XLOOKUP($A13,Input_Raw!$A:$A,Input_Raw!$EL:$EL),"")</f>
        <v>841454</v>
      </c>
      <c r="Y13" s="240">
        <f>IFERROR(_xlfn.XLOOKUP($A13,Input_Raw!$A:$A,Input_Raw!GC:GC),"")</f>
        <v>797224.99999997788</v>
      </c>
      <c r="Z13" s="240"/>
      <c r="AA13" s="240">
        <f>IFERROR(_xlfn.XLOOKUP($A13,Input_Raw!$A:$A,Input_Raw!$GD:$GD),"")</f>
        <v>806624.99999999546</v>
      </c>
      <c r="AB13" s="240">
        <f>IFERROR(_xlfn.XLOOKUP($A13,Input_Raw!$A:$A,Input_Raw!GE:GE),"")</f>
        <v>148.21</v>
      </c>
      <c r="AC13" s="249">
        <f>IFERROR(_xlfn.XLOOKUP($D13,'Modelling New'!$D:$D,'Modelling New'!P:P),"")</f>
        <v>6.58</v>
      </c>
      <c r="AD13" s="240">
        <f>IFERROR(_xlfn.XLOOKUP($D13,'Modelling New'!$D:$D,'Modelling New'!$T:$T)*1000,"")</f>
        <v>885683.34895816201</v>
      </c>
      <c r="AE13" s="250">
        <f>IFERROR(_xlfn.XLOOKUP($D13,'Modelling New'!$D:$D,'Modelling New'!$O:$O),"")</f>
        <v>0.76578672508626999</v>
      </c>
      <c r="AF13" s="250">
        <f>IFERROR(_xlfn.XLOOKUP($D13,'Modelling New'!$D:$D,'Modelling New'!W:W),"")</f>
        <v>0.20995319379448568</v>
      </c>
      <c r="AG13" s="250">
        <f>IFERROR(_xlfn.XLOOKUP($D13,'Modelling New'!$D:$D,'Modelling New'!$AE:$AE),"")</f>
        <v>0.995</v>
      </c>
      <c r="AH13" s="250">
        <f>IFERROR(_xlfn.XLOOKUP($D13,'Modelling New'!$D:$D,'Modelling New'!$AF:$AF),"")</f>
        <v>0.995</v>
      </c>
      <c r="AI13" s="241"/>
      <c r="AJ13" s="241"/>
      <c r="AK13" s="241"/>
      <c r="AL13" s="241"/>
      <c r="AM13" s="241"/>
      <c r="AN13" s="251"/>
      <c r="AO13" s="248"/>
      <c r="AP13" s="248"/>
      <c r="AQ13" s="248"/>
      <c r="AR13" s="240">
        <f>_xlfn.XLOOKUP($D13,'Modelling New'!$D:$D,'Modelling New'!$N:$N)</f>
        <v>175.77</v>
      </c>
      <c r="AS13" s="240">
        <f t="shared" si="8"/>
        <v>746811.90845473728</v>
      </c>
    </row>
    <row r="14" spans="1:45">
      <c r="A14" s="239">
        <f t="shared" si="9"/>
        <v>45757</v>
      </c>
      <c r="B14" s="240">
        <f>YEAR(Daily_KPI[[#This Row],[Date]])+IF(MONTH(Daily_KPI[[#This Row],[Date]])&gt;=4,1,0)</f>
        <v>2026</v>
      </c>
      <c r="C14" s="241">
        <f>YEAR(Daily_KPI[[#This Row],[Date]])</f>
        <v>2025</v>
      </c>
      <c r="D14" s="242">
        <f>Daily_KPI[[#This Row],[Date]]-DAY(Daily_KPI[[#This Row],[Date]])+1</f>
        <v>45748</v>
      </c>
      <c r="E14" s="241">
        <f t="shared" si="5"/>
        <v>30</v>
      </c>
      <c r="F14" s="243">
        <f>IFERROR(_xlfn.XLOOKUP($A14,Input_Raw!$A:$A,Input_Raw!$GB:$GB),"")</f>
        <v>11.816666666666666</v>
      </c>
      <c r="G14" s="244">
        <f>IFERROR(_xlfn.XLOOKUP($A14,Input_Raw!$A:$A,Input_Raw!EO:EO),"")</f>
        <v>6.0816393960093951</v>
      </c>
      <c r="H14" s="244">
        <f>IFERROR(_xlfn.XLOOKUP($A14,Input_Raw!$A:$A,Input_Raw!EP:EP),"")</f>
        <v>1.3333661707042241</v>
      </c>
      <c r="I14" s="244">
        <f>IFERROR(_xlfn.XLOOKUP($A14,Input_Raw!$A:$A,Input_Raw!EM:EM),"")</f>
        <v>6.1352771704617401</v>
      </c>
      <c r="J14" s="244" t="str">
        <f>IFERROR(_xlfn.XLOOKUP($A14,Input_Raw!$A:$A,Input_Raw!EN:EN),"")</f>
        <v/>
      </c>
      <c r="K14" s="244">
        <f>IFERROR(_xlfn.XLOOKUP($A14,Input_Raw!$A:$A,Input_Raw!$DP:$DP),"")</f>
        <v>30.302676056338051</v>
      </c>
      <c r="L14" s="244">
        <f>IFERROR(_xlfn.XLOOKUP($A14,Input_Raw!$A:$A,Input_Raw!$DR:$DR),"")</f>
        <v>51.166175816901429</v>
      </c>
      <c r="M14" s="244">
        <f>IFERROR(_xlfn.XLOOKUP($A14,Input_Raw!$A:$A,Input_Raw!$DX:$DX),"")</f>
        <v>5.0999999999999996</v>
      </c>
      <c r="N14" s="244">
        <f>IFERROR(_xlfn.XLOOKUP($A14,Input_Raw!$A:$A,Input_Raw!$DZ:$DZ),"")</f>
        <v>10.3</v>
      </c>
      <c r="O14" s="245">
        <f>IFERROR(1-SUMIF(Plant_BD!$B:$B,$A14,Plant_BD!$AL:$AL)/($AA14+SUMIF(Plant_BD!$B:$B,$A14,Plant_BD!$AL:$AL)),"")</f>
        <v>0.99932313633018299</v>
      </c>
      <c r="P14" s="245"/>
      <c r="Q14" s="246"/>
      <c r="R14" s="245">
        <f>IFERROR(1-SUMIF(Grid_BD!$B:$B,$A14,Grid_BD!$W:$W)/($AA14+SUMIF(Grid_BD!$B:$B,$A14,Grid_BD!$W:$W)),"")</f>
        <v>1</v>
      </c>
      <c r="S14" s="241"/>
      <c r="T14" s="246"/>
      <c r="U14" s="247">
        <f t="shared" si="6"/>
        <v>0.82449271428227155</v>
      </c>
      <c r="V14" s="247" t="str">
        <f>IFERROR(_xlfn.XLOOKUP($A14,Input_Raw!$A:$A,Input_Raw!$GJ:$GJ),"")</f>
        <v/>
      </c>
      <c r="W14" s="248">
        <f t="shared" si="7"/>
        <v>0.17835808158388841</v>
      </c>
      <c r="X14" s="240">
        <f>IFERROR(_xlfn.XLOOKUP($A14,Input_Raw!$A:$A,Input_Raw!$EL:$EL),"")</f>
        <v>783874</v>
      </c>
      <c r="Y14" s="240">
        <f>IFERROR(_xlfn.XLOOKUP($A14,Input_Raw!$A:$A,Input_Raw!GC:GC),"")</f>
        <v>744600.00000002794</v>
      </c>
      <c r="Z14" s="240"/>
      <c r="AA14" s="240">
        <f>IFERROR(_xlfn.XLOOKUP($A14,Input_Raw!$A:$A,Input_Raw!$GD:$GD),"")</f>
        <v>752400.00000000175</v>
      </c>
      <c r="AB14" s="240">
        <f>IFERROR(_xlfn.XLOOKUP($A14,Input_Raw!$A:$A,Input_Raw!GE:GE),"")</f>
        <v>148.74</v>
      </c>
      <c r="AC14" s="249">
        <f>IFERROR(_xlfn.XLOOKUP($D14,'Modelling New'!$D:$D,'Modelling New'!P:P),"")</f>
        <v>6.58</v>
      </c>
      <c r="AD14" s="240">
        <f>IFERROR(_xlfn.XLOOKUP($D14,'Modelling New'!$D:$D,'Modelling New'!$T:$T)*1000,"")</f>
        <v>885683.34895816201</v>
      </c>
      <c r="AE14" s="250">
        <f>IFERROR(_xlfn.XLOOKUP($D14,'Modelling New'!$D:$D,'Modelling New'!$O:$O),"")</f>
        <v>0.76578672508626999</v>
      </c>
      <c r="AF14" s="250">
        <f>IFERROR(_xlfn.XLOOKUP($D14,'Modelling New'!$D:$D,'Modelling New'!W:W),"")</f>
        <v>0.20995319379448568</v>
      </c>
      <c r="AG14" s="250">
        <f>IFERROR(_xlfn.XLOOKUP($D14,'Modelling New'!$D:$D,'Modelling New'!$AE:$AE),"")</f>
        <v>0.995</v>
      </c>
      <c r="AH14" s="250">
        <f>IFERROR(_xlfn.XLOOKUP($D14,'Modelling New'!$D:$D,'Modelling New'!$AF:$AF),"")</f>
        <v>0.995</v>
      </c>
      <c r="AI14" s="241"/>
      <c r="AJ14" s="241"/>
      <c r="AK14" s="241"/>
      <c r="AL14" s="241"/>
      <c r="AM14" s="241"/>
      <c r="AN14" s="251"/>
      <c r="AO14" s="248"/>
      <c r="AP14" s="248"/>
      <c r="AQ14" s="248"/>
      <c r="AR14" s="240">
        <f>_xlfn.XLOOKUP($D14,'Modelling New'!$D:$D,'Modelling New'!$N:$N)</f>
        <v>175.77</v>
      </c>
      <c r="AS14" s="240">
        <f t="shared" si="8"/>
        <v>749482.5130798032</v>
      </c>
    </row>
    <row r="15" spans="1:45">
      <c r="A15" s="239">
        <f t="shared" si="9"/>
        <v>45758</v>
      </c>
      <c r="B15" s="240">
        <f>YEAR(Daily_KPI[[#This Row],[Date]])+IF(MONTH(Daily_KPI[[#This Row],[Date]])&gt;=4,1,0)</f>
        <v>2026</v>
      </c>
      <c r="C15" s="241">
        <f>YEAR(Daily_KPI[[#This Row],[Date]])</f>
        <v>2025</v>
      </c>
      <c r="D15" s="242">
        <f>Daily_KPI[[#This Row],[Date]]-DAY(Daily_KPI[[#This Row],[Date]])+1</f>
        <v>45748</v>
      </c>
      <c r="E15" s="241">
        <f t="shared" si="5"/>
        <v>30</v>
      </c>
      <c r="F15" s="243">
        <f>IFERROR(_xlfn.XLOOKUP($A15,Input_Raw!$A:$A,Input_Raw!$GB:$GB),"")</f>
        <v>11.283333333333335</v>
      </c>
      <c r="G15" s="244">
        <f>IFERROR(_xlfn.XLOOKUP($A15,Input_Raw!$A:$A,Input_Raw!EO:EO),"")</f>
        <v>6.2371534036381497</v>
      </c>
      <c r="H15" s="244">
        <f>IFERROR(_xlfn.XLOOKUP($A15,Input_Raw!$A:$A,Input_Raw!EP:EP),"")</f>
        <v>1.363239618780727</v>
      </c>
      <c r="I15" s="244">
        <f>IFERROR(_xlfn.XLOOKUP($A15,Input_Raw!$A:$A,Input_Raw!EM:EM),"")</f>
        <v>6.2579896424948371</v>
      </c>
      <c r="J15" s="244" t="str">
        <f>IFERROR(_xlfn.XLOOKUP($A15,Input_Raw!$A:$A,Input_Raw!EN:EN),"")</f>
        <v/>
      </c>
      <c r="K15" s="244">
        <f>IFERROR(_xlfn.XLOOKUP($A15,Input_Raw!$A:$A,Input_Raw!$DP:$DP),"")</f>
        <v>30.979719764011801</v>
      </c>
      <c r="L15" s="244">
        <f>IFERROR(_xlfn.XLOOKUP($A15,Input_Raw!$A:$A,Input_Raw!$DR:$DR),"")</f>
        <v>53.11718300884953</v>
      </c>
      <c r="M15" s="244">
        <f>IFERROR(_xlfn.XLOOKUP($A15,Input_Raw!$A:$A,Input_Raw!$DX:$DX),"")</f>
        <v>6.2</v>
      </c>
      <c r="N15" s="244">
        <f>IFERROR(_xlfn.XLOOKUP($A15,Input_Raw!$A:$A,Input_Raw!$DZ:$DZ),"")</f>
        <v>11.8</v>
      </c>
      <c r="O15" s="245">
        <f>IFERROR(1-SUMIF(Plant_BD!$B:$B,$A15,Plant_BD!$AL:$AL)/($AA15+SUMIF(Plant_BD!$B:$B,$A15,Plant_BD!$AL:$AL)),"")</f>
        <v>0.99959669604229417</v>
      </c>
      <c r="P15" s="245"/>
      <c r="Q15" s="246"/>
      <c r="R15" s="245">
        <f>IFERROR(1-SUMIF(Grid_BD!$B:$B,$A15,Grid_BD!$W:$W)/($AA15+SUMIF(Grid_BD!$B:$B,$A15,Grid_BD!$W:$W)),"")</f>
        <v>1</v>
      </c>
      <c r="S15" s="241"/>
      <c r="T15" s="246"/>
      <c r="U15" s="247">
        <f t="shared" si="6"/>
        <v>0.82089494724740852</v>
      </c>
      <c r="V15" s="247" t="str">
        <f>IFERROR(_xlfn.XLOOKUP($A15,Input_Raw!$A:$A,Input_Raw!$GJ:$GJ),"")</f>
        <v/>
      </c>
      <c r="W15" s="248">
        <f t="shared" si="7"/>
        <v>0.18113159242191651</v>
      </c>
      <c r="X15" s="240">
        <f>IFERROR(_xlfn.XLOOKUP($A15,Input_Raw!$A:$A,Input_Raw!$EL:$EL),"")</f>
        <v>794629</v>
      </c>
      <c r="Y15" s="240">
        <f>IFERROR(_xlfn.XLOOKUP($A15,Input_Raw!$A:$A,Input_Raw!GC:GC),"")</f>
        <v>756500.00000002841</v>
      </c>
      <c r="Z15" s="240"/>
      <c r="AA15" s="240">
        <f>IFERROR(_xlfn.XLOOKUP($A15,Input_Raw!$A:$A,Input_Raw!$GD:$GD),"")</f>
        <v>764100.00000000652</v>
      </c>
      <c r="AB15" s="240">
        <f>IFERROR(_xlfn.XLOOKUP($A15,Input_Raw!$A:$A,Input_Raw!GE:GE),"")</f>
        <v>148.74</v>
      </c>
      <c r="AC15" s="249">
        <f>IFERROR(_xlfn.XLOOKUP($D15,'Modelling New'!$D:$D,'Modelling New'!P:P),"")</f>
        <v>6.58</v>
      </c>
      <c r="AD15" s="240">
        <f>IFERROR(_xlfn.XLOOKUP($D15,'Modelling New'!$D:$D,'Modelling New'!$T:$T)*1000,"")</f>
        <v>885683.34895816201</v>
      </c>
      <c r="AE15" s="250">
        <f>IFERROR(_xlfn.XLOOKUP($D15,'Modelling New'!$D:$D,'Modelling New'!$O:$O),"")</f>
        <v>0.76578672508626999</v>
      </c>
      <c r="AF15" s="250">
        <f>IFERROR(_xlfn.XLOOKUP($D15,'Modelling New'!$D:$D,'Modelling New'!W:W),"")</f>
        <v>0.20995319379448568</v>
      </c>
      <c r="AG15" s="250">
        <f>IFERROR(_xlfn.XLOOKUP($D15,'Modelling New'!$D:$D,'Modelling New'!$AE:$AE),"")</f>
        <v>0.995</v>
      </c>
      <c r="AH15" s="250">
        <f>IFERROR(_xlfn.XLOOKUP($D15,'Modelling New'!$D:$D,'Modelling New'!$AF:$AF),"")</f>
        <v>0.995</v>
      </c>
      <c r="AI15" s="241"/>
      <c r="AJ15" s="241"/>
      <c r="AK15" s="241"/>
      <c r="AL15" s="241"/>
      <c r="AM15" s="241"/>
      <c r="AN15" s="251"/>
      <c r="AO15" s="248"/>
      <c r="AP15" s="248"/>
      <c r="AQ15" s="248"/>
      <c r="AR15" s="240">
        <f>_xlfn.XLOOKUP($D15,'Modelling New'!$D:$D,'Modelling New'!$N:$N)</f>
        <v>175.77</v>
      </c>
      <c r="AS15" s="240">
        <f t="shared" si="8"/>
        <v>749482.5130798032</v>
      </c>
    </row>
    <row r="16" spans="1:45">
      <c r="A16" s="239">
        <f t="shared" si="9"/>
        <v>45759</v>
      </c>
      <c r="B16" s="240">
        <f>YEAR(Daily_KPI[[#This Row],[Date]])+IF(MONTH(Daily_KPI[[#This Row],[Date]])&gt;=4,1,0)</f>
        <v>2026</v>
      </c>
      <c r="C16" s="241">
        <f>YEAR(Daily_KPI[[#This Row],[Date]])</f>
        <v>2025</v>
      </c>
      <c r="D16" s="242">
        <f>Daily_KPI[[#This Row],[Date]]-DAY(Daily_KPI[[#This Row],[Date]])+1</f>
        <v>45748</v>
      </c>
      <c r="E16" s="241">
        <f t="shared" si="5"/>
        <v>30</v>
      </c>
      <c r="F16" s="243">
        <f>IFERROR(_xlfn.XLOOKUP($A16,Input_Raw!$A:$A,Input_Raw!$GB:$GB),"")</f>
        <v>11.649999999999999</v>
      </c>
      <c r="G16" s="244">
        <f>IFERROR(_xlfn.XLOOKUP($A16,Input_Raw!$A:$A,Input_Raw!EO:EO),"")</f>
        <v>6.013796405000007</v>
      </c>
      <c r="H16" s="244">
        <f>IFERROR(_xlfn.XLOOKUP($A16,Input_Raw!$A:$A,Input_Raw!EP:EP),"")</f>
        <v>1.3285987032142861</v>
      </c>
      <c r="I16" s="244">
        <f>IFERROR(_xlfn.XLOOKUP($A16,Input_Raw!$A:$A,Input_Raw!EM:EM),"")</f>
        <v>6.0641828458935709</v>
      </c>
      <c r="J16" s="244" t="str">
        <f>IFERROR(_xlfn.XLOOKUP($A16,Input_Raw!$A:$A,Input_Raw!EN:EN),"")</f>
        <v/>
      </c>
      <c r="K16" s="244">
        <f>IFERROR(_xlfn.XLOOKUP($A16,Input_Raw!$A:$A,Input_Raw!$DP:$DP),"")</f>
        <v>30.348842857142881</v>
      </c>
      <c r="L16" s="244">
        <f>IFERROR(_xlfn.XLOOKUP($A16,Input_Raw!$A:$A,Input_Raw!$DR:$DR),"")</f>
        <v>51.297275900000002</v>
      </c>
      <c r="M16" s="244">
        <f>IFERROR(_xlfn.XLOOKUP($A16,Input_Raw!$A:$A,Input_Raw!$DX:$DX),"")</f>
        <v>4.4000000000000004</v>
      </c>
      <c r="N16" s="244">
        <f>IFERROR(_xlfn.XLOOKUP($A16,Input_Raw!$A:$A,Input_Raw!$DZ:$DZ),"")</f>
        <v>8.5</v>
      </c>
      <c r="O16" s="245">
        <f>IFERROR(1-SUMIF(Plant_BD!$B:$B,$A16,Plant_BD!$AL:$AL)/($AA16+SUMIF(Plant_BD!$B:$B,$A16,Plant_BD!$AL:$AL)),"")</f>
        <v>0.9991830201148546</v>
      </c>
      <c r="P16" s="245"/>
      <c r="Q16" s="246"/>
      <c r="R16" s="245">
        <f>IFERROR(1-SUMIF(Grid_BD!$B:$B,$A16,Grid_BD!$W:$W)/($AA16+SUMIF(Grid_BD!$B:$B,$A16,Grid_BD!$W:$W)),"")</f>
        <v>1</v>
      </c>
      <c r="S16" s="241"/>
      <c r="T16" s="246"/>
      <c r="U16" s="247">
        <f t="shared" si="6"/>
        <v>0.82093795596550412</v>
      </c>
      <c r="V16" s="247" t="str">
        <f>IFERROR(_xlfn.XLOOKUP($A16,Input_Raw!$A:$A,Input_Raw!$GJ:$GJ),"")</f>
        <v/>
      </c>
      <c r="W16" s="248">
        <f t="shared" si="7"/>
        <v>0.17553123399897685</v>
      </c>
      <c r="X16" s="240">
        <f>IFERROR(_xlfn.XLOOKUP($A16,Input_Raw!$A:$A,Input_Raw!$EL:$EL),"")</f>
        <v>771616</v>
      </c>
      <c r="Y16" s="240">
        <f>IFERROR(_xlfn.XLOOKUP($A16,Input_Raw!$A:$A,Input_Raw!GC:GC),"")</f>
        <v>730875.00000002352</v>
      </c>
      <c r="Z16" s="240"/>
      <c r="AA16" s="240">
        <f>IFERROR(_xlfn.XLOOKUP($A16,Input_Raw!$A:$A,Input_Raw!$GD:$GD),"")</f>
        <v>740475.00000000407</v>
      </c>
      <c r="AB16" s="240">
        <f>IFERROR(_xlfn.XLOOKUP($A16,Input_Raw!$A:$A,Input_Raw!GE:GE),"")</f>
        <v>148.74</v>
      </c>
      <c r="AC16" s="249">
        <f>IFERROR(_xlfn.XLOOKUP($D16,'Modelling New'!$D:$D,'Modelling New'!P:P),"")</f>
        <v>6.58</v>
      </c>
      <c r="AD16" s="240">
        <f>IFERROR(_xlfn.XLOOKUP($D16,'Modelling New'!$D:$D,'Modelling New'!$T:$T)*1000,"")</f>
        <v>885683.34895816201</v>
      </c>
      <c r="AE16" s="250">
        <f>IFERROR(_xlfn.XLOOKUP($D16,'Modelling New'!$D:$D,'Modelling New'!$O:$O),"")</f>
        <v>0.76578672508626999</v>
      </c>
      <c r="AF16" s="250">
        <f>IFERROR(_xlfn.XLOOKUP($D16,'Modelling New'!$D:$D,'Modelling New'!W:W),"")</f>
        <v>0.20995319379448568</v>
      </c>
      <c r="AG16" s="250">
        <f>IFERROR(_xlfn.XLOOKUP($D16,'Modelling New'!$D:$D,'Modelling New'!$AE:$AE),"")</f>
        <v>0.995</v>
      </c>
      <c r="AH16" s="250">
        <f>IFERROR(_xlfn.XLOOKUP($D16,'Modelling New'!$D:$D,'Modelling New'!$AF:$AF),"")</f>
        <v>0.995</v>
      </c>
      <c r="AI16" s="241"/>
      <c r="AJ16" s="241"/>
      <c r="AK16" s="241"/>
      <c r="AL16" s="241"/>
      <c r="AM16" s="241"/>
      <c r="AN16" s="251"/>
      <c r="AO16" s="248"/>
      <c r="AP16" s="248"/>
      <c r="AQ16" s="248"/>
      <c r="AR16" s="240">
        <f>_xlfn.XLOOKUP($D16,'Modelling New'!$D:$D,'Modelling New'!$N:$N)</f>
        <v>175.77</v>
      </c>
      <c r="AS16" s="240">
        <f t="shared" si="8"/>
        <v>749482.5130798032</v>
      </c>
    </row>
    <row r="17" spans="1:45">
      <c r="A17" s="239">
        <f t="shared" si="9"/>
        <v>45760</v>
      </c>
      <c r="B17" s="240">
        <f>YEAR(Daily_KPI[[#This Row],[Date]])+IF(MONTH(Daily_KPI[[#This Row],[Date]])&gt;=4,1,0)</f>
        <v>2026</v>
      </c>
      <c r="C17" s="241">
        <f>YEAR(Daily_KPI[[#This Row],[Date]])</f>
        <v>2025</v>
      </c>
      <c r="D17" s="242">
        <f>Daily_KPI[[#This Row],[Date]]-DAY(Daily_KPI[[#This Row],[Date]])+1</f>
        <v>45748</v>
      </c>
      <c r="E17" s="241">
        <f t="shared" si="5"/>
        <v>30</v>
      </c>
      <c r="F17" s="243">
        <f>IFERROR(_xlfn.XLOOKUP($A17,Input_Raw!$A:$A,Input_Raw!$GB:$GB),"")</f>
        <v>11.5</v>
      </c>
      <c r="G17" s="244">
        <f>IFERROR(_xlfn.XLOOKUP($A17,Input_Raw!$A:$A,Input_Raw!EO:EO),"")</f>
        <v>6.4908924095513738</v>
      </c>
      <c r="H17" s="244">
        <f>IFERROR(_xlfn.XLOOKUP($A17,Input_Raw!$A:$A,Input_Raw!EP:EP),"")</f>
        <v>1.4142671541244574</v>
      </c>
      <c r="I17" s="244">
        <f>IFERROR(_xlfn.XLOOKUP($A17,Input_Raw!$A:$A,Input_Raw!EM:EM),"")</f>
        <v>6.4865325355426924</v>
      </c>
      <c r="J17" s="244" t="str">
        <f>IFERROR(_xlfn.XLOOKUP($A17,Input_Raw!$A:$A,Input_Raw!EN:EN),"")</f>
        <v/>
      </c>
      <c r="K17" s="244">
        <f>IFERROR(_xlfn.XLOOKUP($A17,Input_Raw!$A:$A,Input_Raw!$DP:$DP),"")</f>
        <v>31.399493487699001</v>
      </c>
      <c r="L17" s="244">
        <f>IFERROR(_xlfn.XLOOKUP($A17,Input_Raw!$A:$A,Input_Raw!$DR:$DR),"")</f>
        <v>53.646198856729413</v>
      </c>
      <c r="M17" s="244">
        <f>IFERROR(_xlfn.XLOOKUP($A17,Input_Raw!$A:$A,Input_Raw!$DX:$DX),"")</f>
        <v>2.9</v>
      </c>
      <c r="N17" s="244">
        <f>IFERROR(_xlfn.XLOOKUP($A17,Input_Raw!$A:$A,Input_Raw!$DZ:$DZ),"")</f>
        <v>5.3</v>
      </c>
      <c r="O17" s="245">
        <f>IFERROR(1-SUMIF(Plant_BD!$B:$B,$A17,Plant_BD!$AL:$AL)/($AA17+SUMIF(Plant_BD!$B:$B,$A17,Plant_BD!$AL:$AL)),"")</f>
        <v>1</v>
      </c>
      <c r="P17" s="245"/>
      <c r="Q17" s="246"/>
      <c r="R17" s="245">
        <f>IFERROR(1-SUMIF(Grid_BD!$B:$B,$A17,Grid_BD!$W:$W)/($AA17+SUMIF(Grid_BD!$B:$B,$A17,Grid_BD!$W:$W)),"")</f>
        <v>1</v>
      </c>
      <c r="S17" s="241"/>
      <c r="T17" s="246"/>
      <c r="U17" s="247">
        <f t="shared" si="6"/>
        <v>0.83231685238567832</v>
      </c>
      <c r="V17" s="247" t="str">
        <f>IFERROR(_xlfn.XLOOKUP($A17,Input_Raw!$A:$A,Input_Raw!$GJ:$GJ),"")</f>
        <v/>
      </c>
      <c r="W17" s="248">
        <f t="shared" si="7"/>
        <v>0.19035884963304292</v>
      </c>
      <c r="X17" s="240">
        <f>IFERROR(_xlfn.XLOOKUP($A17,Input_Raw!$A:$A,Input_Raw!$EL:$EL),"")</f>
        <v>831962</v>
      </c>
      <c r="Y17" s="240">
        <f>IFERROR(_xlfn.XLOOKUP($A17,Input_Raw!$A:$A,Input_Raw!GC:GC),"")</f>
        <v>793424.99999999534</v>
      </c>
      <c r="Z17" s="240"/>
      <c r="AA17" s="240">
        <f>IFERROR(_xlfn.XLOOKUP($A17,Input_Raw!$A:$A,Input_Raw!$GD:$GD),"")</f>
        <v>803024.99999999907</v>
      </c>
      <c r="AB17" s="240">
        <f>IFERROR(_xlfn.XLOOKUP($A17,Input_Raw!$A:$A,Input_Raw!GE:GE),"")</f>
        <v>148.74</v>
      </c>
      <c r="AC17" s="249">
        <f>IFERROR(_xlfn.XLOOKUP($D17,'Modelling New'!$D:$D,'Modelling New'!P:P),"")</f>
        <v>6.58</v>
      </c>
      <c r="AD17" s="240">
        <f>IFERROR(_xlfn.XLOOKUP($D17,'Modelling New'!$D:$D,'Modelling New'!$T:$T)*1000,"")</f>
        <v>885683.34895816201</v>
      </c>
      <c r="AE17" s="250">
        <f>IFERROR(_xlfn.XLOOKUP($D17,'Modelling New'!$D:$D,'Modelling New'!$O:$O),"")</f>
        <v>0.76578672508626999</v>
      </c>
      <c r="AF17" s="250">
        <f>IFERROR(_xlfn.XLOOKUP($D17,'Modelling New'!$D:$D,'Modelling New'!W:W),"")</f>
        <v>0.20995319379448568</v>
      </c>
      <c r="AG17" s="250">
        <f>IFERROR(_xlfn.XLOOKUP($D17,'Modelling New'!$D:$D,'Modelling New'!$AE:$AE),"")</f>
        <v>0.995</v>
      </c>
      <c r="AH17" s="250">
        <f>IFERROR(_xlfn.XLOOKUP($D17,'Modelling New'!$D:$D,'Modelling New'!$AF:$AF),"")</f>
        <v>0.995</v>
      </c>
      <c r="AI17" s="241"/>
      <c r="AJ17" s="241"/>
      <c r="AK17" s="241"/>
      <c r="AL17" s="241"/>
      <c r="AM17" s="241"/>
      <c r="AN17" s="251"/>
      <c r="AO17" s="248"/>
      <c r="AP17" s="248"/>
      <c r="AQ17" s="248"/>
      <c r="AR17" s="240">
        <f>_xlfn.XLOOKUP($D17,'Modelling New'!$D:$D,'Modelling New'!$N:$N)</f>
        <v>175.77</v>
      </c>
      <c r="AS17" s="240">
        <f t="shared" si="8"/>
        <v>749482.5130798032</v>
      </c>
    </row>
    <row r="18" spans="1:45">
      <c r="A18" s="239">
        <f t="shared" si="9"/>
        <v>45761</v>
      </c>
      <c r="B18" s="240">
        <f>YEAR(Daily_KPI[[#This Row],[Date]])+IF(MONTH(Daily_KPI[[#This Row],[Date]])&gt;=4,1,0)</f>
        <v>2026</v>
      </c>
      <c r="C18" s="241">
        <f>YEAR(Daily_KPI[[#This Row],[Date]])</f>
        <v>2025</v>
      </c>
      <c r="D18" s="242">
        <f>Daily_KPI[[#This Row],[Date]]-DAY(Daily_KPI[[#This Row],[Date]])+1</f>
        <v>45748</v>
      </c>
      <c r="E18" s="241">
        <f t="shared" si="5"/>
        <v>30</v>
      </c>
      <c r="F18" s="243">
        <f>IFERROR(_xlfn.XLOOKUP($A18,Input_Raw!$A:$A,Input_Raw!$GB:$GB),"")</f>
        <v>11.7</v>
      </c>
      <c r="G18" s="244">
        <f>IFERROR(_xlfn.XLOOKUP($A18,Input_Raw!$A:$A,Input_Raw!EO:EO),"")</f>
        <v>6.8131085504978692</v>
      </c>
      <c r="H18" s="244">
        <f>IFERROR(_xlfn.XLOOKUP($A18,Input_Raw!$A:$A,Input_Raw!EP:EP),"")</f>
        <v>1.4809886295874839</v>
      </c>
      <c r="I18" s="244">
        <f>IFERROR(_xlfn.XLOOKUP($A18,Input_Raw!$A:$A,Input_Raw!EM:EM),"")</f>
        <v>6.7803469556031288</v>
      </c>
      <c r="J18" s="244" t="str">
        <f>IFERROR(_xlfn.XLOOKUP($A18,Input_Raw!$A:$A,Input_Raw!EN:EN),"")</f>
        <v/>
      </c>
      <c r="K18" s="244">
        <f>IFERROR(_xlfn.XLOOKUP($A18,Input_Raw!$A:$A,Input_Raw!$DP:$DP),"")</f>
        <v>32.339402560455206</v>
      </c>
      <c r="L18" s="244">
        <f>IFERROR(_xlfn.XLOOKUP($A18,Input_Raw!$A:$A,Input_Raw!$DR:$DR),"")</f>
        <v>55.836181924608802</v>
      </c>
      <c r="M18" s="244">
        <f>IFERROR(_xlfn.XLOOKUP($A18,Input_Raw!$A:$A,Input_Raw!$DX:$DX),"")</f>
        <v>3.1</v>
      </c>
      <c r="N18" s="244">
        <f>IFERROR(_xlfn.XLOOKUP($A18,Input_Raw!$A:$A,Input_Raw!$DZ:$DZ),"")</f>
        <v>5.5</v>
      </c>
      <c r="O18" s="245">
        <f>IFERROR(1-SUMIF(Plant_BD!$B:$B,$A18,Plant_BD!$AL:$AL)/($AA18+SUMIF(Plant_BD!$B:$B,$A18,Plant_BD!$AL:$AL)),"")</f>
        <v>0.99886370634944477</v>
      </c>
      <c r="P18" s="245"/>
      <c r="Q18" s="246"/>
      <c r="R18" s="245">
        <f>IFERROR(1-SUMIF(Grid_BD!$B:$B,$A18,Grid_BD!$W:$W)/($AA18+SUMIF(Grid_BD!$B:$B,$A18,Grid_BD!$W:$W)),"")</f>
        <v>1</v>
      </c>
      <c r="S18" s="241"/>
      <c r="T18" s="246"/>
      <c r="U18" s="247">
        <f t="shared" si="6"/>
        <v>0.79931636193788702</v>
      </c>
      <c r="V18" s="247" t="str">
        <f>IFERROR(_xlfn.XLOOKUP($A18,Input_Raw!$A:$A,Input_Raw!$GJ:$GJ),"")</f>
        <v/>
      </c>
      <c r="W18" s="248">
        <f t="shared" si="7"/>
        <v>0.19249231950844592</v>
      </c>
      <c r="X18" s="240">
        <f>IFERROR(_xlfn.XLOOKUP($A18,Input_Raw!$A:$A,Input_Raw!$EL:$EL),"")</f>
        <v>845986</v>
      </c>
      <c r="Y18" s="240">
        <f>IFERROR(_xlfn.XLOOKUP($A18,Input_Raw!$A:$A,Input_Raw!GC:GC),"")</f>
        <v>806824.99999992643</v>
      </c>
      <c r="Z18" s="240"/>
      <c r="AA18" s="240">
        <f>IFERROR(_xlfn.XLOOKUP($A18,Input_Raw!$A:$A,Input_Raw!$GD:$GD),"")</f>
        <v>812024.99999998917</v>
      </c>
      <c r="AB18" s="240">
        <f>IFERROR(_xlfn.XLOOKUP($A18,Input_Raw!$A:$A,Input_Raw!GE:GE),"")</f>
        <v>149.83000000000001</v>
      </c>
      <c r="AC18" s="249">
        <f>IFERROR(_xlfn.XLOOKUP($D18,'Modelling New'!$D:$D,'Modelling New'!P:P),"")</f>
        <v>6.58</v>
      </c>
      <c r="AD18" s="240">
        <f>IFERROR(_xlfn.XLOOKUP($D18,'Modelling New'!$D:$D,'Modelling New'!$T:$T)*1000,"")</f>
        <v>885683.34895816201</v>
      </c>
      <c r="AE18" s="250">
        <f>IFERROR(_xlfn.XLOOKUP($D18,'Modelling New'!$D:$D,'Modelling New'!$O:$O),"")</f>
        <v>0.76578672508626999</v>
      </c>
      <c r="AF18" s="250">
        <f>IFERROR(_xlfn.XLOOKUP($D18,'Modelling New'!$D:$D,'Modelling New'!W:W),"")</f>
        <v>0.20995319379448568</v>
      </c>
      <c r="AG18" s="250">
        <f>IFERROR(_xlfn.XLOOKUP($D18,'Modelling New'!$D:$D,'Modelling New'!$AE:$AE),"")</f>
        <v>0.995</v>
      </c>
      <c r="AH18" s="250">
        <f>IFERROR(_xlfn.XLOOKUP($D18,'Modelling New'!$D:$D,'Modelling New'!$AF:$AF),"")</f>
        <v>0.995</v>
      </c>
      <c r="AI18" s="241"/>
      <c r="AJ18" s="241"/>
      <c r="AK18" s="241"/>
      <c r="AL18" s="241"/>
      <c r="AM18" s="241"/>
      <c r="AN18" s="251"/>
      <c r="AO18" s="248"/>
      <c r="AP18" s="248"/>
      <c r="AQ18" s="248"/>
      <c r="AR18" s="240">
        <f>_xlfn.XLOOKUP($D18,'Modelling New'!$D:$D,'Modelling New'!$N:$N)</f>
        <v>175.77</v>
      </c>
      <c r="AS18" s="240">
        <f t="shared" si="8"/>
        <v>754974.88862946699</v>
      </c>
    </row>
    <row r="19" spans="1:45">
      <c r="A19" s="239">
        <f t="shared" si="9"/>
        <v>45762</v>
      </c>
      <c r="B19" s="240">
        <f>YEAR(Daily_KPI[[#This Row],[Date]])+IF(MONTH(Daily_KPI[[#This Row],[Date]])&gt;=4,1,0)</f>
        <v>2026</v>
      </c>
      <c r="C19" s="241">
        <f>YEAR(Daily_KPI[[#This Row],[Date]])</f>
        <v>2025</v>
      </c>
      <c r="D19" s="242">
        <f>Daily_KPI[[#This Row],[Date]]-DAY(Daily_KPI[[#This Row],[Date]])+1</f>
        <v>45748</v>
      </c>
      <c r="E19" s="241">
        <f t="shared" si="5"/>
        <v>30</v>
      </c>
      <c r="F19" s="243">
        <f>IFERROR(_xlfn.XLOOKUP($A19,Input_Raw!$A:$A,Input_Raw!$GB:$GB),"")</f>
        <v>11.7</v>
      </c>
      <c r="G19" s="244">
        <f>IFERROR(_xlfn.XLOOKUP($A19,Input_Raw!$A:$A,Input_Raw!EO:EO),"")</f>
        <v>6.4547831522048345</v>
      </c>
      <c r="H19" s="244">
        <f>IFERROR(_xlfn.XLOOKUP($A19,Input_Raw!$A:$A,Input_Raw!EP:EP),"")</f>
        <v>1.4072473574679938</v>
      </c>
      <c r="I19" s="244">
        <f>IFERROR(_xlfn.XLOOKUP($A19,Input_Raw!$A:$A,Input_Raw!EM:EM),"")</f>
        <v>6.4311332801479359</v>
      </c>
      <c r="J19" s="244" t="str">
        <f>IFERROR(_xlfn.XLOOKUP($A19,Input_Raw!$A:$A,Input_Raw!EN:EN),"")</f>
        <v/>
      </c>
      <c r="K19" s="244">
        <f>IFERROR(_xlfn.XLOOKUP($A19,Input_Raw!$A:$A,Input_Raw!$DP:$DP),"")</f>
        <v>30.950440967283104</v>
      </c>
      <c r="L19" s="244">
        <f>IFERROR(_xlfn.XLOOKUP($A19,Input_Raw!$A:$A,Input_Raw!$DR:$DR),"")</f>
        <v>53.925716529160773</v>
      </c>
      <c r="M19" s="244">
        <f>IFERROR(_xlfn.XLOOKUP($A19,Input_Raw!$A:$A,Input_Raw!$DX:$DX),"")</f>
        <v>4.0999999999999996</v>
      </c>
      <c r="N19" s="244">
        <f>IFERROR(_xlfn.XLOOKUP($A19,Input_Raw!$A:$A,Input_Raw!$DZ:$DZ),"")</f>
        <v>8.3000000000000007</v>
      </c>
      <c r="O19" s="245">
        <f>IFERROR(1-SUMIF(Plant_BD!$B:$B,$A19,Plant_BD!$AL:$AL)/($AA19+SUMIF(Plant_BD!$B:$B,$A19,Plant_BD!$AL:$AL)),"")</f>
        <v>0.97941821218169112</v>
      </c>
      <c r="P19" s="245"/>
      <c r="Q19" s="246"/>
      <c r="R19" s="245">
        <f>IFERROR(1-SUMIF(Grid_BD!$B:$B,$A19,Grid_BD!$W:$W)/($AA19+SUMIF(Grid_BD!$B:$B,$A19,Grid_BD!$W:$W)),"")</f>
        <v>1</v>
      </c>
      <c r="S19" s="241"/>
      <c r="T19" s="246"/>
      <c r="U19" s="247">
        <f t="shared" si="6"/>
        <v>0.7243518484849959</v>
      </c>
      <c r="V19" s="247" t="str">
        <f>IFERROR(_xlfn.XLOOKUP($A19,Input_Raw!$A:$A,Input_Raw!$GJ:$GJ),"")</f>
        <v/>
      </c>
      <c r="W19" s="248">
        <f t="shared" si="7"/>
        <v>0.16971752858849679</v>
      </c>
      <c r="X19" s="240">
        <f>IFERROR(_xlfn.XLOOKUP($A19,Input_Raw!$A:$A,Input_Raw!$EL:$EL),"")</f>
        <v>744601</v>
      </c>
      <c r="Y19" s="240">
        <f>IFERROR(_xlfn.XLOOKUP($A19,Input_Raw!$A:$A,Input_Raw!GC:GC),"")</f>
        <v>706349.99999999988</v>
      </c>
      <c r="Z19" s="240"/>
      <c r="AA19" s="240">
        <f>IFERROR(_xlfn.XLOOKUP($A19,Input_Raw!$A:$A,Input_Raw!$GD:$GD),"")</f>
        <v>715950.0000000021</v>
      </c>
      <c r="AB19" s="240">
        <f>IFERROR(_xlfn.XLOOKUP($A19,Input_Raw!$A:$A,Input_Raw!GE:GE),"")</f>
        <v>153.69</v>
      </c>
      <c r="AC19" s="249">
        <f>IFERROR(_xlfn.XLOOKUP($D19,'Modelling New'!$D:$D,'Modelling New'!P:P),"")</f>
        <v>6.58</v>
      </c>
      <c r="AD19" s="240">
        <f>IFERROR(_xlfn.XLOOKUP($D19,'Modelling New'!$D:$D,'Modelling New'!$T:$T)*1000,"")</f>
        <v>885683.34895816201</v>
      </c>
      <c r="AE19" s="250">
        <f>IFERROR(_xlfn.XLOOKUP($D19,'Modelling New'!$D:$D,'Modelling New'!$O:$O),"")</f>
        <v>0.76578672508626999</v>
      </c>
      <c r="AF19" s="250">
        <f>IFERROR(_xlfn.XLOOKUP($D19,'Modelling New'!$D:$D,'Modelling New'!W:W),"")</f>
        <v>0.20995319379448568</v>
      </c>
      <c r="AG19" s="250">
        <f>IFERROR(_xlfn.XLOOKUP($D19,'Modelling New'!$D:$D,'Modelling New'!$AE:$AE),"")</f>
        <v>0.995</v>
      </c>
      <c r="AH19" s="250">
        <f>IFERROR(_xlfn.XLOOKUP($D19,'Modelling New'!$D:$D,'Modelling New'!$AF:$AF),"")</f>
        <v>0.995</v>
      </c>
      <c r="AI19" s="241"/>
      <c r="AJ19" s="241"/>
      <c r="AK19" s="241"/>
      <c r="AL19" s="241"/>
      <c r="AM19" s="241"/>
      <c r="AN19" s="251"/>
      <c r="AO19" s="248"/>
      <c r="AP19" s="248"/>
      <c r="AQ19" s="248"/>
      <c r="AR19" s="240">
        <f>_xlfn.XLOOKUP($D19,'Modelling New'!$D:$D,'Modelling New'!$N:$N)</f>
        <v>175.77</v>
      </c>
      <c r="AS19" s="240">
        <f t="shared" si="8"/>
        <v>774424.95250258804</v>
      </c>
    </row>
    <row r="20" spans="1:45">
      <c r="A20" s="239">
        <f t="shared" si="9"/>
        <v>45763</v>
      </c>
      <c r="B20" s="240">
        <f>YEAR(Daily_KPI[[#This Row],[Date]])+IF(MONTH(Daily_KPI[[#This Row],[Date]])&gt;=4,1,0)</f>
        <v>2026</v>
      </c>
      <c r="C20" s="241">
        <f>YEAR(Daily_KPI[[#This Row],[Date]])</f>
        <v>2025</v>
      </c>
      <c r="D20" s="242">
        <f>Daily_KPI[[#This Row],[Date]]-DAY(Daily_KPI[[#This Row],[Date]])+1</f>
        <v>45748</v>
      </c>
      <c r="E20" s="241">
        <f t="shared" si="5"/>
        <v>30</v>
      </c>
      <c r="F20" s="243">
        <f>IFERROR(_xlfn.XLOOKUP($A20,Input_Raw!$A:$A,Input_Raw!$GB:$GB),"")</f>
        <v>11.816666666666666</v>
      </c>
      <c r="G20" s="244">
        <f>IFERROR(_xlfn.XLOOKUP($A20,Input_Raw!$A:$A,Input_Raw!EO:EO),"")</f>
        <v>6.7763859995305138</v>
      </c>
      <c r="H20" s="244">
        <f>IFERROR(_xlfn.XLOOKUP($A20,Input_Raw!$A:$A,Input_Raw!EP:EP),"")</f>
        <v>1.3800912346009389</v>
      </c>
      <c r="I20" s="244">
        <f>IFERROR(_xlfn.XLOOKUP($A20,Input_Raw!$A:$A,Input_Raw!EM:EM),"")</f>
        <v>6.7253393313187795</v>
      </c>
      <c r="J20" s="244" t="str">
        <f>IFERROR(_xlfn.XLOOKUP($A20,Input_Raw!$A:$A,Input_Raw!EN:EN),"")</f>
        <v/>
      </c>
      <c r="K20" s="244">
        <f>IFERROR(_xlfn.XLOOKUP($A20,Input_Raw!$A:$A,Input_Raw!$DP:$DP),"")</f>
        <v>31.274943661971768</v>
      </c>
      <c r="L20" s="244">
        <f>IFERROR(_xlfn.XLOOKUP($A20,Input_Raw!$A:$A,Input_Raw!$DR:$DR),"")</f>
        <v>55.434981830985933</v>
      </c>
      <c r="M20" s="244">
        <f>IFERROR(_xlfn.XLOOKUP($A20,Input_Raw!$A:$A,Input_Raw!$DX:$DX),"")</f>
        <v>3.7</v>
      </c>
      <c r="N20" s="244">
        <f>IFERROR(_xlfn.XLOOKUP($A20,Input_Raw!$A:$A,Input_Raw!$DZ:$DZ),"")</f>
        <v>7.5</v>
      </c>
      <c r="O20" s="245">
        <f>IFERROR(1-SUMIF(Plant_BD!$B:$B,$A20,Plant_BD!$AL:$AL)/($AA20+SUMIF(Plant_BD!$B:$B,$A20,Plant_BD!$AL:$AL)),"")</f>
        <v>0.99975160735076807</v>
      </c>
      <c r="P20" s="245"/>
      <c r="Q20" s="246"/>
      <c r="R20" s="245">
        <f>IFERROR(1-SUMIF(Grid_BD!$B:$B,$A20,Grid_BD!$W:$W)/($AA20+SUMIF(Grid_BD!$B:$B,$A20,Grid_BD!$W:$W)),"")</f>
        <v>1</v>
      </c>
      <c r="S20" s="241"/>
      <c r="T20" s="246"/>
      <c r="U20" s="247">
        <f t="shared" si="6"/>
        <v>0.79519268787899544</v>
      </c>
      <c r="V20" s="247" t="str">
        <f>IFERROR(_xlfn.XLOOKUP($A20,Input_Raw!$A:$A,Input_Raw!$GJ:$GJ),"")</f>
        <v/>
      </c>
      <c r="W20" s="248">
        <f t="shared" si="7"/>
        <v>0.19483913637139583</v>
      </c>
      <c r="X20" s="240">
        <f>IFERROR(_xlfn.XLOOKUP($A20,Input_Raw!$A:$A,Input_Raw!$EL:$EL),"")</f>
        <v>856725</v>
      </c>
      <c r="Y20" s="240">
        <f>IFERROR(_xlfn.XLOOKUP($A20,Input_Raw!$A:$A,Input_Raw!GC:GC),"")</f>
        <v>812525.0000000447</v>
      </c>
      <c r="Z20" s="240"/>
      <c r="AA20" s="240">
        <f>IFERROR(_xlfn.XLOOKUP($A20,Input_Raw!$A:$A,Input_Raw!$GD:$GD),"")</f>
        <v>821925.00000000605</v>
      </c>
      <c r="AB20" s="240">
        <f>IFERROR(_xlfn.XLOOKUP($A20,Input_Raw!$A:$A,Input_Raw!GE:GE),"")</f>
        <v>153.69</v>
      </c>
      <c r="AC20" s="249">
        <f>IFERROR(_xlfn.XLOOKUP($D20,'Modelling New'!$D:$D,'Modelling New'!P:P),"")</f>
        <v>6.58</v>
      </c>
      <c r="AD20" s="240">
        <f>IFERROR(_xlfn.XLOOKUP($D20,'Modelling New'!$D:$D,'Modelling New'!$T:$T)*1000,"")</f>
        <v>885683.34895816201</v>
      </c>
      <c r="AE20" s="250">
        <f>IFERROR(_xlfn.XLOOKUP($D20,'Modelling New'!$D:$D,'Modelling New'!$O:$O),"")</f>
        <v>0.76578672508626999</v>
      </c>
      <c r="AF20" s="250">
        <f>IFERROR(_xlfn.XLOOKUP($D20,'Modelling New'!$D:$D,'Modelling New'!W:W),"")</f>
        <v>0.20995319379448568</v>
      </c>
      <c r="AG20" s="250">
        <f>IFERROR(_xlfn.XLOOKUP($D20,'Modelling New'!$D:$D,'Modelling New'!$AE:$AE),"")</f>
        <v>0.995</v>
      </c>
      <c r="AH20" s="250">
        <f>IFERROR(_xlfn.XLOOKUP($D20,'Modelling New'!$D:$D,'Modelling New'!$AF:$AF),"")</f>
        <v>0.995</v>
      </c>
      <c r="AI20" s="241"/>
      <c r="AJ20" s="241"/>
      <c r="AK20" s="241"/>
      <c r="AL20" s="241"/>
      <c r="AM20" s="241"/>
      <c r="AN20" s="251"/>
      <c r="AO20" s="248"/>
      <c r="AP20" s="248"/>
      <c r="AQ20" s="248"/>
      <c r="AR20" s="240">
        <f>_xlfn.XLOOKUP($D20,'Modelling New'!$D:$D,'Modelling New'!$N:$N)</f>
        <v>175.77</v>
      </c>
      <c r="AS20" s="240">
        <f t="shared" si="8"/>
        <v>774424.95250258804</v>
      </c>
    </row>
    <row r="21" spans="1:45">
      <c r="A21" s="239">
        <f t="shared" si="9"/>
        <v>45764</v>
      </c>
      <c r="B21" s="240">
        <f>YEAR(Daily_KPI[[#This Row],[Date]])+IF(MONTH(Daily_KPI[[#This Row],[Date]])&gt;=4,1,0)</f>
        <v>2026</v>
      </c>
      <c r="C21" s="241">
        <f>YEAR(Daily_KPI[[#This Row],[Date]])</f>
        <v>2025</v>
      </c>
      <c r="D21" s="242">
        <f>Daily_KPI[[#This Row],[Date]]-DAY(Daily_KPI[[#This Row],[Date]])+1</f>
        <v>45748</v>
      </c>
      <c r="E21" s="241">
        <f t="shared" si="5"/>
        <v>30</v>
      </c>
      <c r="F21" s="243">
        <f>IFERROR(_xlfn.XLOOKUP($A21,Input_Raw!$A:$A,Input_Raw!$GB:$GB),"")</f>
        <v>11.866666666666665</v>
      </c>
      <c r="G21" s="244">
        <f>IFERROR(_xlfn.XLOOKUP($A21,Input_Raw!$A:$A,Input_Raw!EO:EO),"")</f>
        <v>6.7460332342216001</v>
      </c>
      <c r="H21" s="244">
        <f>IFERROR(_xlfn.XLOOKUP($A21,Input_Raw!$A:$A,Input_Raw!EP:EP),"")</f>
        <v>1.2057791399719497</v>
      </c>
      <c r="I21" s="244">
        <f>IFERROR(_xlfn.XLOOKUP($A21,Input_Raw!$A:$A,Input_Raw!EM:EM),"")</f>
        <v>6.6595494766732122</v>
      </c>
      <c r="J21" s="244" t="str">
        <f>IFERROR(_xlfn.XLOOKUP($A21,Input_Raw!$A:$A,Input_Raw!EN:EN),"")</f>
        <v/>
      </c>
      <c r="K21" s="244">
        <f>IFERROR(_xlfn.XLOOKUP($A21,Input_Raw!$A:$A,Input_Raw!$DP:$DP),"")</f>
        <v>30.672468443197747</v>
      </c>
      <c r="L21" s="244">
        <f>IFERROR(_xlfn.XLOOKUP($A21,Input_Raw!$A:$A,Input_Raw!$DR:$DR),"")</f>
        <v>53.100905539971919</v>
      </c>
      <c r="M21" s="244">
        <f>IFERROR(_xlfn.XLOOKUP($A21,Input_Raw!$A:$A,Input_Raw!$DX:$DX),"")</f>
        <v>3.8</v>
      </c>
      <c r="N21" s="244">
        <f>IFERROR(_xlfn.XLOOKUP($A21,Input_Raw!$A:$A,Input_Raw!$DZ:$DZ),"")</f>
        <v>7.7</v>
      </c>
      <c r="O21" s="245">
        <f>IFERROR(1-SUMIF(Plant_BD!$B:$B,$A21,Plant_BD!$AL:$AL)/($AA21+SUMIF(Plant_BD!$B:$B,$A21,Plant_BD!$AL:$AL)),"")</f>
        <v>0.99797361546211671</v>
      </c>
      <c r="P21" s="245"/>
      <c r="Q21" s="246"/>
      <c r="R21" s="245">
        <f>IFERROR(1-SUMIF(Grid_BD!$B:$B,$A21,Grid_BD!$W:$W)/($AA21+SUMIF(Grid_BD!$B:$B,$A21,Grid_BD!$W:$W)),"")</f>
        <v>1</v>
      </c>
      <c r="S21" s="241"/>
      <c r="T21" s="246"/>
      <c r="U21" s="247">
        <f t="shared" si="6"/>
        <v>0.80041042522347916</v>
      </c>
      <c r="V21" s="247" t="str">
        <f>IFERROR(_xlfn.XLOOKUP($A21,Input_Raw!$A:$A,Input_Raw!$GJ:$GJ),"")</f>
        <v/>
      </c>
      <c r="W21" s="248">
        <f t="shared" si="7"/>
        <v>0.19419909540877117</v>
      </c>
      <c r="X21" s="240">
        <f>IFERROR(_xlfn.XLOOKUP($A21,Input_Raw!$A:$A,Input_Raw!$EL:$EL),"")</f>
        <v>853294</v>
      </c>
      <c r="Y21" s="240">
        <f>IFERROR(_xlfn.XLOOKUP($A21,Input_Raw!$A:$A,Input_Raw!GC:GC),"")</f>
        <v>813224.99999997136</v>
      </c>
      <c r="Z21" s="240"/>
      <c r="AA21" s="240">
        <f>IFERROR(_xlfn.XLOOKUP($A21,Input_Raw!$A:$A,Input_Raw!$GD:$GD),"")</f>
        <v>819224.99999999325</v>
      </c>
      <c r="AB21" s="240">
        <f>IFERROR(_xlfn.XLOOKUP($A21,Input_Raw!$A:$A,Input_Raw!GE:GE),"")</f>
        <v>153.69</v>
      </c>
      <c r="AC21" s="249">
        <f>IFERROR(_xlfn.XLOOKUP($D21,'Modelling New'!$D:$D,'Modelling New'!P:P),"")</f>
        <v>6.58</v>
      </c>
      <c r="AD21" s="240">
        <f>IFERROR(_xlfn.XLOOKUP($D21,'Modelling New'!$D:$D,'Modelling New'!$T:$T)*1000,"")</f>
        <v>885683.34895816201</v>
      </c>
      <c r="AE21" s="250">
        <f>IFERROR(_xlfn.XLOOKUP($D21,'Modelling New'!$D:$D,'Modelling New'!$O:$O),"")</f>
        <v>0.76578672508626999</v>
      </c>
      <c r="AF21" s="250">
        <f>IFERROR(_xlfn.XLOOKUP($D21,'Modelling New'!$D:$D,'Modelling New'!W:W),"")</f>
        <v>0.20995319379448568</v>
      </c>
      <c r="AG21" s="250">
        <f>IFERROR(_xlfn.XLOOKUP($D21,'Modelling New'!$D:$D,'Modelling New'!$AE:$AE),"")</f>
        <v>0.995</v>
      </c>
      <c r="AH21" s="250">
        <f>IFERROR(_xlfn.XLOOKUP($D21,'Modelling New'!$D:$D,'Modelling New'!$AF:$AF),"")</f>
        <v>0.995</v>
      </c>
      <c r="AI21" s="241"/>
      <c r="AJ21" s="241"/>
      <c r="AK21" s="241"/>
      <c r="AL21" s="241"/>
      <c r="AM21" s="241"/>
      <c r="AN21" s="251"/>
      <c r="AO21" s="248"/>
      <c r="AP21" s="248"/>
      <c r="AQ21" s="248"/>
      <c r="AR21" s="240">
        <f>_xlfn.XLOOKUP($D21,'Modelling New'!$D:$D,'Modelling New'!$N:$N)</f>
        <v>175.77</v>
      </c>
      <c r="AS21" s="240">
        <f t="shared" si="8"/>
        <v>774424.95250258804</v>
      </c>
    </row>
    <row r="22" spans="1:45">
      <c r="A22" s="239">
        <f t="shared" si="9"/>
        <v>45765</v>
      </c>
      <c r="B22" s="240">
        <f>YEAR(Daily_KPI[[#This Row],[Date]])+IF(MONTH(Daily_KPI[[#This Row],[Date]])&gt;=4,1,0)</f>
        <v>2026</v>
      </c>
      <c r="C22" s="241">
        <f>YEAR(Daily_KPI[[#This Row],[Date]])</f>
        <v>2025</v>
      </c>
      <c r="D22" s="242">
        <f>Daily_KPI[[#This Row],[Date]]-DAY(Daily_KPI[[#This Row],[Date]])+1</f>
        <v>45748</v>
      </c>
      <c r="E22" s="241">
        <f t="shared" si="5"/>
        <v>30</v>
      </c>
      <c r="F22" s="243">
        <f>IFERROR(_xlfn.XLOOKUP($A22,Input_Raw!$A:$A,Input_Raw!$GB:$GB),"")</f>
        <v>10.816666666666666</v>
      </c>
      <c r="G22" s="244">
        <f>IFERROR(_xlfn.XLOOKUP($A22,Input_Raw!$A:$A,Input_Raw!EO:EO),"")</f>
        <v>6.4610035120512785</v>
      </c>
      <c r="H22" s="244">
        <f>IFERROR(_xlfn.XLOOKUP($A22,Input_Raw!$A:$A,Input_Raw!EP:EP),"")</f>
        <v>1.1541882564102559</v>
      </c>
      <c r="I22" s="244">
        <f>IFERROR(_xlfn.XLOOKUP($A22,Input_Raw!$A:$A,Input_Raw!EM:EM),"")</f>
        <v>6.3489090699269237</v>
      </c>
      <c r="J22" s="244" t="str">
        <f>IFERROR(_xlfn.XLOOKUP($A22,Input_Raw!$A:$A,Input_Raw!EN:EN),"")</f>
        <v/>
      </c>
      <c r="K22" s="244">
        <f>IFERROR(_xlfn.XLOOKUP($A22,Input_Raw!$A:$A,Input_Raw!$DP:$DP),"")</f>
        <v>31.215569230769258</v>
      </c>
      <c r="L22" s="244">
        <f>IFERROR(_xlfn.XLOOKUP($A22,Input_Raw!$A:$A,Input_Raw!$DR:$DR),"")</f>
        <v>56.749778384615425</v>
      </c>
      <c r="M22" s="244">
        <f>IFERROR(_xlfn.XLOOKUP($A22,Input_Raw!$A:$A,Input_Raw!$DX:$DX),"")</f>
        <v>4.2</v>
      </c>
      <c r="N22" s="244">
        <f>IFERROR(_xlfn.XLOOKUP($A22,Input_Raw!$A:$A,Input_Raw!$DZ:$DZ),"")</f>
        <v>8.4</v>
      </c>
      <c r="O22" s="245">
        <f>IFERROR(1-SUMIF(Plant_BD!$B:$B,$A22,Plant_BD!$AL:$AL)/($AA22+SUMIF(Plant_BD!$B:$B,$A22,Plant_BD!$AL:$AL)),"")</f>
        <v>0.99911861027600979</v>
      </c>
      <c r="P22" s="245"/>
      <c r="Q22" s="246"/>
      <c r="R22" s="245">
        <f>IFERROR(1-SUMIF(Grid_BD!$B:$B,$A22,Grid_BD!$W:$W)/($AA22+SUMIF(Grid_BD!$B:$B,$A22,Grid_BD!$W:$W)),"")</f>
        <v>1</v>
      </c>
      <c r="S22" s="241"/>
      <c r="T22" s="246"/>
      <c r="U22" s="247">
        <f t="shared" si="6"/>
        <v>0.799220028516755</v>
      </c>
      <c r="V22" s="247" t="str">
        <f>IFERROR(_xlfn.XLOOKUP($A22,Input_Raw!$A:$A,Input_Raw!$GJ:$GJ),"")</f>
        <v/>
      </c>
      <c r="W22" s="248">
        <f t="shared" si="7"/>
        <v>0.18486516470387593</v>
      </c>
      <c r="X22" s="240">
        <f>IFERROR(_xlfn.XLOOKUP($A22,Input_Raw!$A:$A,Input_Raw!$EL:$EL),"")</f>
        <v>812358</v>
      </c>
      <c r="Y22" s="240">
        <f>IFERROR(_xlfn.XLOOKUP($A22,Input_Raw!$A:$A,Input_Raw!GC:GC),"")</f>
        <v>772650.00000006042</v>
      </c>
      <c r="Z22" s="240"/>
      <c r="AA22" s="240">
        <f>IFERROR(_xlfn.XLOOKUP($A22,Input_Raw!$A:$A,Input_Raw!$GD:$GD),"")</f>
        <v>779850.00000000675</v>
      </c>
      <c r="AB22" s="240">
        <f>IFERROR(_xlfn.XLOOKUP($A22,Input_Raw!$A:$A,Input_Raw!GE:GE),"")</f>
        <v>153.69</v>
      </c>
      <c r="AC22" s="249">
        <f>IFERROR(_xlfn.XLOOKUP($D22,'Modelling New'!$D:$D,'Modelling New'!P:P),"")</f>
        <v>6.58</v>
      </c>
      <c r="AD22" s="240">
        <f>IFERROR(_xlfn.XLOOKUP($D22,'Modelling New'!$D:$D,'Modelling New'!$T:$T)*1000,"")</f>
        <v>885683.34895816201</v>
      </c>
      <c r="AE22" s="250">
        <f>IFERROR(_xlfn.XLOOKUP($D22,'Modelling New'!$D:$D,'Modelling New'!$O:$O),"")</f>
        <v>0.76578672508626999</v>
      </c>
      <c r="AF22" s="250">
        <f>IFERROR(_xlfn.XLOOKUP($D22,'Modelling New'!$D:$D,'Modelling New'!W:W),"")</f>
        <v>0.20995319379448568</v>
      </c>
      <c r="AG22" s="250">
        <f>IFERROR(_xlfn.XLOOKUP($D22,'Modelling New'!$D:$D,'Modelling New'!$AE:$AE),"")</f>
        <v>0.995</v>
      </c>
      <c r="AH22" s="250">
        <f>IFERROR(_xlfn.XLOOKUP($D22,'Modelling New'!$D:$D,'Modelling New'!$AF:$AF),"")</f>
        <v>0.995</v>
      </c>
      <c r="AI22" s="241"/>
      <c r="AJ22" s="241"/>
      <c r="AK22" s="241"/>
      <c r="AL22" s="241"/>
      <c r="AM22" s="241"/>
      <c r="AN22" s="251"/>
      <c r="AO22" s="248"/>
      <c r="AP22" s="248"/>
      <c r="AQ22" s="248"/>
      <c r="AR22" s="240">
        <f>_xlfn.XLOOKUP($D22,'Modelling New'!$D:$D,'Modelling New'!$N:$N)</f>
        <v>175.77</v>
      </c>
      <c r="AS22" s="240">
        <f t="shared" si="8"/>
        <v>774424.95250258804</v>
      </c>
    </row>
    <row r="23" spans="1:45">
      <c r="A23" s="239">
        <f t="shared" si="9"/>
        <v>45766</v>
      </c>
      <c r="B23" s="240">
        <f>YEAR(Daily_KPI[[#This Row],[Date]])+IF(MONTH(Daily_KPI[[#This Row],[Date]])&gt;=4,1,0)</f>
        <v>2026</v>
      </c>
      <c r="C23" s="241">
        <f>YEAR(Daily_KPI[[#This Row],[Date]])</f>
        <v>2025</v>
      </c>
      <c r="D23" s="242">
        <f>Daily_KPI[[#This Row],[Date]]-DAY(Daily_KPI[[#This Row],[Date]])+1</f>
        <v>45748</v>
      </c>
      <c r="E23" s="241">
        <f t="shared" si="5"/>
        <v>30</v>
      </c>
      <c r="F23" s="243">
        <f>IFERROR(_xlfn.XLOOKUP($A23,Input_Raw!$A:$A,Input_Raw!$GB:$GB),"")</f>
        <v>11.866666666666665</v>
      </c>
      <c r="G23" s="244">
        <f>IFERROR(_xlfn.XLOOKUP($A23,Input_Raw!$A:$A,Input_Raw!EO:EO),"")</f>
        <v>6.8198046227208904</v>
      </c>
      <c r="H23" s="244">
        <f>IFERROR(_xlfn.XLOOKUP($A23,Input_Raw!$A:$A,Input_Raw!EP:EP),"")</f>
        <v>1.1697870906030843</v>
      </c>
      <c r="I23" s="244">
        <f>IFERROR(_xlfn.XLOOKUP($A23,Input_Raw!$A:$A,Input_Raw!EM:EM),"")</f>
        <v>6.7147164428125299</v>
      </c>
      <c r="J23" s="244" t="str">
        <f>IFERROR(_xlfn.XLOOKUP($A23,Input_Raw!$A:$A,Input_Raw!EN:EN),"")</f>
        <v/>
      </c>
      <c r="K23" s="244">
        <f>IFERROR(_xlfn.XLOOKUP($A23,Input_Raw!$A:$A,Input_Raw!$DP:$DP),"")</f>
        <v>30.615035063113645</v>
      </c>
      <c r="L23" s="244">
        <f>IFERROR(_xlfn.XLOOKUP($A23,Input_Raw!$A:$A,Input_Raw!$DR:$DR),"")</f>
        <v>54.383346255259504</v>
      </c>
      <c r="M23" s="244">
        <f>IFERROR(_xlfn.XLOOKUP($A23,Input_Raw!$A:$A,Input_Raw!$DX:$DX),"")</f>
        <v>4.3</v>
      </c>
      <c r="N23" s="244">
        <f>IFERROR(_xlfn.XLOOKUP($A23,Input_Raw!$A:$A,Input_Raw!$DZ:$DZ),"")</f>
        <v>8.4</v>
      </c>
      <c r="O23" s="245">
        <f>IFERROR(1-SUMIF(Plant_BD!$B:$B,$A23,Plant_BD!$AL:$AL)/($AA23+SUMIF(Plant_BD!$B:$B,$A23,Plant_BD!$AL:$AL)),"")</f>
        <v>0.98940832135162293</v>
      </c>
      <c r="P23" s="245"/>
      <c r="Q23" s="246"/>
      <c r="R23" s="245">
        <f>IFERROR(1-SUMIF(Grid_BD!$B:$B,$A23,Grid_BD!$W:$W)/($AA23+SUMIF(Grid_BD!$B:$B,$A23,Grid_BD!$W:$W)),"")</f>
        <v>1</v>
      </c>
      <c r="S23" s="241"/>
      <c r="T23" s="246"/>
      <c r="U23" s="247">
        <f t="shared" si="6"/>
        <v>0.7029173501587781</v>
      </c>
      <c r="V23" s="247" t="str">
        <f>IFERROR(_xlfn.XLOOKUP($A23,Input_Raw!$A:$A,Input_Raw!$GJ:$GJ),"")</f>
        <v/>
      </c>
      <c r="W23" s="248">
        <f t="shared" si="7"/>
        <v>0.17195767195767098</v>
      </c>
      <c r="X23" s="240">
        <f>IFERROR(_xlfn.XLOOKUP($A23,Input_Raw!$A:$A,Input_Raw!$EL:$EL),"")</f>
        <v>753123</v>
      </c>
      <c r="Y23" s="240">
        <f>IFERROR(_xlfn.XLOOKUP($A23,Input_Raw!$A:$A,Input_Raw!GC:GC),"")</f>
        <v>714999.99999998743</v>
      </c>
      <c r="Z23" s="240"/>
      <c r="AA23" s="240">
        <f>IFERROR(_xlfn.XLOOKUP($A23,Input_Raw!$A:$A,Input_Raw!$GD:$GD),"")</f>
        <v>725399.99999999604</v>
      </c>
      <c r="AB23" s="240">
        <f>IFERROR(_xlfn.XLOOKUP($A23,Input_Raw!$A:$A,Input_Raw!GE:GE),"")</f>
        <v>153.69</v>
      </c>
      <c r="AC23" s="249">
        <f>IFERROR(_xlfn.XLOOKUP($D23,'Modelling New'!$D:$D,'Modelling New'!P:P),"")</f>
        <v>6.58</v>
      </c>
      <c r="AD23" s="240">
        <f>IFERROR(_xlfn.XLOOKUP($D23,'Modelling New'!$D:$D,'Modelling New'!$T:$T)*1000,"")</f>
        <v>885683.34895816201</v>
      </c>
      <c r="AE23" s="250">
        <f>IFERROR(_xlfn.XLOOKUP($D23,'Modelling New'!$D:$D,'Modelling New'!$O:$O),"")</f>
        <v>0.76578672508626999</v>
      </c>
      <c r="AF23" s="250">
        <f>IFERROR(_xlfn.XLOOKUP($D23,'Modelling New'!$D:$D,'Modelling New'!W:W),"")</f>
        <v>0.20995319379448568</v>
      </c>
      <c r="AG23" s="250">
        <f>IFERROR(_xlfn.XLOOKUP($D23,'Modelling New'!$D:$D,'Modelling New'!$AE:$AE),"")</f>
        <v>0.995</v>
      </c>
      <c r="AH23" s="250">
        <f>IFERROR(_xlfn.XLOOKUP($D23,'Modelling New'!$D:$D,'Modelling New'!$AF:$AF),"")</f>
        <v>0.995</v>
      </c>
      <c r="AI23" s="241"/>
      <c r="AJ23" s="241"/>
      <c r="AK23" s="241"/>
      <c r="AL23" s="241"/>
      <c r="AM23" s="241"/>
      <c r="AN23" s="251"/>
      <c r="AO23" s="248"/>
      <c r="AP23" s="248"/>
      <c r="AQ23" s="248"/>
      <c r="AR23" s="240">
        <f>_xlfn.XLOOKUP($D23,'Modelling New'!$D:$D,'Modelling New'!$N:$N)</f>
        <v>175.77</v>
      </c>
      <c r="AS23" s="240">
        <f t="shared" si="8"/>
        <v>774424.95250258804</v>
      </c>
    </row>
    <row r="24" spans="1:45">
      <c r="A24" s="239">
        <f t="shared" si="9"/>
        <v>45767</v>
      </c>
      <c r="B24" s="240">
        <f>YEAR(Daily_KPI[[#This Row],[Date]])+IF(MONTH(Daily_KPI[[#This Row],[Date]])&gt;=4,1,0)</f>
        <v>2026</v>
      </c>
      <c r="C24" s="241">
        <f>YEAR(Daily_KPI[[#This Row],[Date]])</f>
        <v>2025</v>
      </c>
      <c r="D24" s="242">
        <f>Daily_KPI[[#This Row],[Date]]-DAY(Daily_KPI[[#This Row],[Date]])+1</f>
        <v>45748</v>
      </c>
      <c r="E24" s="241">
        <f t="shared" si="5"/>
        <v>30</v>
      </c>
      <c r="F24" s="243">
        <f>IFERROR(_xlfn.XLOOKUP($A24,Input_Raw!$A:$A,Input_Raw!$GB:$GB),"")</f>
        <v>11.383333333333335</v>
      </c>
      <c r="G24" s="244">
        <f>IFERROR(_xlfn.XLOOKUP($A24,Input_Raw!$A:$A,Input_Raw!EO:EO),"")</f>
        <v>6.6369682899610094</v>
      </c>
      <c r="H24" s="244">
        <f>IFERROR(_xlfn.XLOOKUP($A24,Input_Raw!$A:$A,Input_Raw!EP:EP),"")</f>
        <v>1.1566768260964906</v>
      </c>
      <c r="I24" s="244">
        <f>IFERROR(_xlfn.XLOOKUP($A24,Input_Raw!$A:$A,Input_Raw!EM:EM),"")</f>
        <v>6.5557986808935187</v>
      </c>
      <c r="J24" s="244" t="str">
        <f>IFERROR(_xlfn.XLOOKUP($A24,Input_Raw!$A:$A,Input_Raw!EN:EN),"")</f>
        <v/>
      </c>
      <c r="K24" s="244">
        <f>IFERROR(_xlfn.XLOOKUP($A24,Input_Raw!$A:$A,Input_Raw!$DP:$DP),"")</f>
        <v>31.548216374269018</v>
      </c>
      <c r="L24" s="244">
        <f>IFERROR(_xlfn.XLOOKUP($A24,Input_Raw!$A:$A,Input_Raw!$DR:$DR),"")</f>
        <v>56.140227923976575</v>
      </c>
      <c r="M24" s="244">
        <f>IFERROR(_xlfn.XLOOKUP($A24,Input_Raw!$A:$A,Input_Raw!$DX:$DX),"")</f>
        <v>3.6</v>
      </c>
      <c r="N24" s="244">
        <f>IFERROR(_xlfn.XLOOKUP($A24,Input_Raw!$A:$A,Input_Raw!$DZ:$DZ),"")</f>
        <v>7.6</v>
      </c>
      <c r="O24" s="245">
        <f>IFERROR(1-SUMIF(Plant_BD!$B:$B,$A24,Plant_BD!$AL:$AL)/($AA24+SUMIF(Plant_BD!$B:$B,$A24,Plant_BD!$AL:$AL)),"")</f>
        <v>0.99938648257656471</v>
      </c>
      <c r="P24" s="245"/>
      <c r="Q24" s="246"/>
      <c r="R24" s="245">
        <f>IFERROR(1-SUMIF(Grid_BD!$B:$B,$A24,Grid_BD!$W:$W)/($AA24+SUMIF(Grid_BD!$B:$B,$A24,Grid_BD!$W:$W)),"")</f>
        <v>1</v>
      </c>
      <c r="S24" s="241"/>
      <c r="T24" s="246"/>
      <c r="U24" s="247">
        <f t="shared" si="6"/>
        <v>0.76930848986495004</v>
      </c>
      <c r="V24" s="247" t="str">
        <f>IFERROR(_xlfn.XLOOKUP($A24,Input_Raw!$A:$A,Input_Raw!$GJ:$GJ),"")</f>
        <v/>
      </c>
      <c r="W24" s="248">
        <f t="shared" si="7"/>
        <v>0.18374509301928729</v>
      </c>
      <c r="X24" s="240">
        <f>IFERROR(_xlfn.XLOOKUP($A24,Input_Raw!$A:$A,Input_Raw!$EL:$EL),"")</f>
        <v>806307</v>
      </c>
      <c r="Y24" s="240">
        <f>IFERROR(_xlfn.XLOOKUP($A24,Input_Raw!$A:$A,Input_Raw!GC:GC),"")</f>
        <v>765724.99999998719</v>
      </c>
      <c r="Z24" s="240"/>
      <c r="AA24" s="240">
        <f>IFERROR(_xlfn.XLOOKUP($A24,Input_Raw!$A:$A,Input_Raw!$GD:$GD),"")</f>
        <v>775125.00000000326</v>
      </c>
      <c r="AB24" s="240">
        <f>IFERROR(_xlfn.XLOOKUP($A24,Input_Raw!$A:$A,Input_Raw!GE:GE),"")</f>
        <v>153.69</v>
      </c>
      <c r="AC24" s="249">
        <f>IFERROR(_xlfn.XLOOKUP($D24,'Modelling New'!$D:$D,'Modelling New'!P:P),"")</f>
        <v>6.58</v>
      </c>
      <c r="AD24" s="240">
        <f>IFERROR(_xlfn.XLOOKUP($D24,'Modelling New'!$D:$D,'Modelling New'!$T:$T)*1000,"")</f>
        <v>885683.34895816201</v>
      </c>
      <c r="AE24" s="250">
        <f>IFERROR(_xlfn.XLOOKUP($D24,'Modelling New'!$D:$D,'Modelling New'!$O:$O),"")</f>
        <v>0.76578672508626999</v>
      </c>
      <c r="AF24" s="250">
        <f>IFERROR(_xlfn.XLOOKUP($D24,'Modelling New'!$D:$D,'Modelling New'!W:W),"")</f>
        <v>0.20995319379448568</v>
      </c>
      <c r="AG24" s="250">
        <f>IFERROR(_xlfn.XLOOKUP($D24,'Modelling New'!$D:$D,'Modelling New'!$AE:$AE),"")</f>
        <v>0.995</v>
      </c>
      <c r="AH24" s="250">
        <f>IFERROR(_xlfn.XLOOKUP($D24,'Modelling New'!$D:$D,'Modelling New'!$AF:$AF),"")</f>
        <v>0.995</v>
      </c>
      <c r="AI24" s="241"/>
      <c r="AJ24" s="241"/>
      <c r="AK24" s="241"/>
      <c r="AL24" s="241"/>
      <c r="AM24" s="241"/>
      <c r="AN24" s="251"/>
      <c r="AO24" s="248"/>
      <c r="AP24" s="248"/>
      <c r="AQ24" s="248"/>
      <c r="AR24" s="240">
        <f>_xlfn.XLOOKUP($D24,'Modelling New'!$D:$D,'Modelling New'!$N:$N)</f>
        <v>175.77</v>
      </c>
      <c r="AS24" s="240">
        <f t="shared" si="8"/>
        <v>774424.95250258804</v>
      </c>
    </row>
    <row r="25" spans="1:45">
      <c r="A25" s="239">
        <f t="shared" si="9"/>
        <v>45768</v>
      </c>
      <c r="B25" s="240">
        <f>YEAR(Daily_KPI[[#This Row],[Date]])+IF(MONTH(Daily_KPI[[#This Row],[Date]])&gt;=4,1,0)</f>
        <v>2026</v>
      </c>
      <c r="C25" s="241">
        <f>YEAR(Daily_KPI[[#This Row],[Date]])</f>
        <v>2025</v>
      </c>
      <c r="D25" s="242">
        <f>Daily_KPI[[#This Row],[Date]]-DAY(Daily_KPI[[#This Row],[Date]])+1</f>
        <v>45748</v>
      </c>
      <c r="E25" s="241">
        <f t="shared" si="5"/>
        <v>30</v>
      </c>
      <c r="F25" s="243">
        <f>IFERROR(_xlfn.XLOOKUP($A25,Input_Raw!$A:$A,Input_Raw!$GB:$GB),"")</f>
        <v>11.783333333333333</v>
      </c>
      <c r="G25" s="244">
        <f>IFERROR(_xlfn.XLOOKUP($A25,Input_Raw!$A:$A,Input_Raw!EO:EO),"")</f>
        <v>7.008046628531071</v>
      </c>
      <c r="H25" s="244">
        <f>IFERROR(_xlfn.XLOOKUP($A25,Input_Raw!$A:$A,Input_Raw!EP:EP),"")</f>
        <v>1.1172916057438791</v>
      </c>
      <c r="I25" s="244">
        <f>IFERROR(_xlfn.XLOOKUP($A25,Input_Raw!$A:$A,Input_Raw!EM:EM),"")</f>
        <v>6.8658027038677014</v>
      </c>
      <c r="J25" s="244" t="str">
        <f>IFERROR(_xlfn.XLOOKUP($A25,Input_Raw!$A:$A,Input_Raw!EN:EN),"")</f>
        <v/>
      </c>
      <c r="K25" s="244">
        <f>IFERROR(_xlfn.XLOOKUP($A25,Input_Raw!$A:$A,Input_Raw!$DP:$DP),"")</f>
        <v>30.380805084745731</v>
      </c>
      <c r="L25" s="244">
        <f>IFERROR(_xlfn.XLOOKUP($A25,Input_Raw!$A:$A,Input_Raw!$DR:$DR),"")</f>
        <v>54.943182104519749</v>
      </c>
      <c r="M25" s="244">
        <f>IFERROR(_xlfn.XLOOKUP($A25,Input_Raw!$A:$A,Input_Raw!$DX:$DX),"")</f>
        <v>2.2000000000000002</v>
      </c>
      <c r="N25" s="244">
        <f>IFERROR(_xlfn.XLOOKUP($A25,Input_Raw!$A:$A,Input_Raw!$DZ:$DZ),"")</f>
        <v>3.7</v>
      </c>
      <c r="O25" s="245">
        <f>IFERROR(1-SUMIF(Plant_BD!$B:$B,$A25,Plant_BD!$AL:$AL)/($AA25+SUMIF(Plant_BD!$B:$B,$A25,Plant_BD!$AL:$AL)),"")</f>
        <v>0.96308286274760868</v>
      </c>
      <c r="P25" s="245"/>
      <c r="Q25" s="246"/>
      <c r="R25" s="245">
        <f>IFERROR(1-SUMIF(Grid_BD!$B:$B,$A25,Grid_BD!$W:$W)/($AA25+SUMIF(Grid_BD!$B:$B,$A25,Grid_BD!$W:$W)),"")</f>
        <v>1</v>
      </c>
      <c r="S25" s="241"/>
      <c r="T25" s="246"/>
      <c r="U25" s="247">
        <f t="shared" si="6"/>
        <v>0.75314874243190044</v>
      </c>
      <c r="V25" s="247" t="str">
        <f>IFERROR(_xlfn.XLOOKUP($A25,Input_Raw!$A:$A,Input_Raw!$GJ:$GJ),"")</f>
        <v/>
      </c>
      <c r="W25" s="248">
        <f t="shared" si="7"/>
        <v>0.18891875746714537</v>
      </c>
      <c r="X25" s="240">
        <f>IFERROR(_xlfn.XLOOKUP($A25,Input_Raw!$A:$A,Input_Raw!$EL:$EL),"")</f>
        <v>830506</v>
      </c>
      <c r="Y25" s="240">
        <f>IFERROR(_xlfn.XLOOKUP($A25,Input_Raw!$A:$A,Input_Raw!GC:GC),"")</f>
        <v>789949.99999999988</v>
      </c>
      <c r="Z25" s="240"/>
      <c r="AA25" s="240">
        <f>IFERROR(_xlfn.XLOOKUP($A25,Input_Raw!$A:$A,Input_Raw!$GD:$GD),"")</f>
        <v>796950.00000000361</v>
      </c>
      <c r="AB25" s="240">
        <f>IFERROR(_xlfn.XLOOKUP($A25,Input_Raw!$A:$A,Input_Raw!GE:GE),"")</f>
        <v>154.12</v>
      </c>
      <c r="AC25" s="249">
        <f>IFERROR(_xlfn.XLOOKUP($D25,'Modelling New'!$D:$D,'Modelling New'!P:P),"")</f>
        <v>6.58</v>
      </c>
      <c r="AD25" s="240">
        <f>IFERROR(_xlfn.XLOOKUP($D25,'Modelling New'!$D:$D,'Modelling New'!$T:$T)*1000,"")</f>
        <v>885683.34895816201</v>
      </c>
      <c r="AE25" s="250">
        <f>IFERROR(_xlfn.XLOOKUP($D25,'Modelling New'!$D:$D,'Modelling New'!$O:$O),"")</f>
        <v>0.76578672508626999</v>
      </c>
      <c r="AF25" s="250">
        <f>IFERROR(_xlfn.XLOOKUP($D25,'Modelling New'!$D:$D,'Modelling New'!W:W),"")</f>
        <v>0.20995319379448568</v>
      </c>
      <c r="AG25" s="250">
        <f>IFERROR(_xlfn.XLOOKUP($D25,'Modelling New'!$D:$D,'Modelling New'!$AE:$AE),"")</f>
        <v>0.995</v>
      </c>
      <c r="AH25" s="250">
        <f>IFERROR(_xlfn.XLOOKUP($D25,'Modelling New'!$D:$D,'Modelling New'!$AF:$AF),"")</f>
        <v>0.995</v>
      </c>
      <c r="AI25" s="241"/>
      <c r="AJ25" s="241"/>
      <c r="AK25" s="241"/>
      <c r="AL25" s="241"/>
      <c r="AM25" s="241"/>
      <c r="AN25" s="251"/>
      <c r="AO25" s="248"/>
      <c r="AP25" s="248"/>
      <c r="AQ25" s="248"/>
      <c r="AR25" s="240">
        <f>_xlfn.XLOOKUP($D25,'Modelling New'!$D:$D,'Modelling New'!$N:$N)</f>
        <v>175.77</v>
      </c>
      <c r="AS25" s="240">
        <f t="shared" si="8"/>
        <v>776591.66946254717</v>
      </c>
    </row>
    <row r="26" spans="1:45">
      <c r="A26" s="239">
        <f t="shared" si="9"/>
        <v>45769</v>
      </c>
      <c r="B26" s="240">
        <f>YEAR(Daily_KPI[[#This Row],[Date]])+IF(MONTH(Daily_KPI[[#This Row],[Date]])&gt;=4,1,0)</f>
        <v>2026</v>
      </c>
      <c r="C26" s="241">
        <f>YEAR(Daily_KPI[[#This Row],[Date]])</f>
        <v>2025</v>
      </c>
      <c r="D26" s="242">
        <f>Daily_KPI[[#This Row],[Date]]-DAY(Daily_KPI[[#This Row],[Date]])+1</f>
        <v>45748</v>
      </c>
      <c r="E26" s="241">
        <f t="shared" si="5"/>
        <v>30</v>
      </c>
      <c r="F26" s="243">
        <f>IFERROR(_xlfn.XLOOKUP($A26,Input_Raw!$A:$A,Input_Raw!$GB:$GB),"")</f>
        <v>11.7</v>
      </c>
      <c r="G26" s="244">
        <f>IFERROR(_xlfn.XLOOKUP($A26,Input_Raw!$A:$A,Input_Raw!EO:EO),"")</f>
        <v>7.1812591194879065</v>
      </c>
      <c r="H26" s="244">
        <f>IFERROR(_xlfn.XLOOKUP($A26,Input_Raw!$A:$A,Input_Raw!EP:EP),"")</f>
        <v>1.2769456890469406</v>
      </c>
      <c r="I26" s="244">
        <f>IFERROR(_xlfn.XLOOKUP($A26,Input_Raw!$A:$A,Input_Raw!EM:EM),"")</f>
        <v>7.0660372002759591</v>
      </c>
      <c r="J26" s="244" t="str">
        <f>IFERROR(_xlfn.XLOOKUP($A26,Input_Raw!$A:$A,Input_Raw!EN:EN),"")</f>
        <v/>
      </c>
      <c r="K26" s="244">
        <f>IFERROR(_xlfn.XLOOKUP($A26,Input_Raw!$A:$A,Input_Raw!$DP:$DP),"")</f>
        <v>31.559886201991386</v>
      </c>
      <c r="L26" s="244">
        <f>IFERROR(_xlfn.XLOOKUP($A26,Input_Raw!$A:$A,Input_Raw!$DR:$DR),"")</f>
        <v>55.874858634423973</v>
      </c>
      <c r="M26" s="244">
        <f>IFERROR(_xlfn.XLOOKUP($A26,Input_Raw!$A:$A,Input_Raw!$DX:$DX),"")</f>
        <v>2</v>
      </c>
      <c r="N26" s="244">
        <f>IFERROR(_xlfn.XLOOKUP($A26,Input_Raw!$A:$A,Input_Raw!$DZ:$DZ),"")</f>
        <v>3.5</v>
      </c>
      <c r="O26" s="245">
        <f>IFERROR(1-SUMIF(Plant_BD!$B:$B,$A26,Plant_BD!$AL:$AL)/($AA26+SUMIF(Plant_BD!$B:$B,$A26,Plant_BD!$AL:$AL)),"")</f>
        <v>0.99373675552266649</v>
      </c>
      <c r="P26" s="245"/>
      <c r="Q26" s="246"/>
      <c r="R26" s="245">
        <f>IFERROR(1-SUMIF(Grid_BD!$B:$B,$A26,Grid_BD!$W:$W)/($AA26+SUMIF(Grid_BD!$B:$B,$A26,Grid_BD!$W:$W)),"")</f>
        <v>0.94213296617351727</v>
      </c>
      <c r="S26" s="241"/>
      <c r="T26" s="246"/>
      <c r="U26" s="247">
        <f t="shared" si="6"/>
        <v>0.72519485575107101</v>
      </c>
      <c r="V26" s="247" t="str">
        <f>IFERROR(_xlfn.XLOOKUP($A26,Input_Raw!$A:$A,Input_Raw!$GJ:$GJ),"")</f>
        <v/>
      </c>
      <c r="W26" s="248">
        <f t="shared" si="7"/>
        <v>0.18721198156682012</v>
      </c>
      <c r="X26" s="240">
        <f>IFERROR(_xlfn.XLOOKUP($A26,Input_Raw!$A:$A,Input_Raw!$EL:$EL),"")</f>
        <v>823639</v>
      </c>
      <c r="Y26" s="240">
        <f>IFERROR(_xlfn.XLOOKUP($A26,Input_Raw!$A:$A,Input_Raw!GC:GC),"")</f>
        <v>782349.99999994203</v>
      </c>
      <c r="Z26" s="240"/>
      <c r="AA26" s="240">
        <f>IFERROR(_xlfn.XLOOKUP($A26,Input_Raw!$A:$A,Input_Raw!$GD:$GD),"")</f>
        <v>789749.99999999953</v>
      </c>
      <c r="AB26" s="240">
        <f>IFERROR(_xlfn.XLOOKUP($A26,Input_Raw!$A:$A,Input_Raw!GE:GE),"")</f>
        <v>154.12</v>
      </c>
      <c r="AC26" s="249">
        <f>IFERROR(_xlfn.XLOOKUP($D26,'Modelling New'!$D:$D,'Modelling New'!P:P),"")</f>
        <v>6.58</v>
      </c>
      <c r="AD26" s="240">
        <f>IFERROR(_xlfn.XLOOKUP($D26,'Modelling New'!$D:$D,'Modelling New'!$T:$T)*1000,"")</f>
        <v>885683.34895816201</v>
      </c>
      <c r="AE26" s="250">
        <f>IFERROR(_xlfn.XLOOKUP($D26,'Modelling New'!$D:$D,'Modelling New'!$O:$O),"")</f>
        <v>0.76578672508626999</v>
      </c>
      <c r="AF26" s="250">
        <f>IFERROR(_xlfn.XLOOKUP($D26,'Modelling New'!$D:$D,'Modelling New'!W:W),"")</f>
        <v>0.20995319379448568</v>
      </c>
      <c r="AG26" s="250">
        <f>IFERROR(_xlfn.XLOOKUP($D26,'Modelling New'!$D:$D,'Modelling New'!$AE:$AE),"")</f>
        <v>0.995</v>
      </c>
      <c r="AH26" s="250">
        <f>IFERROR(_xlfn.XLOOKUP($D26,'Modelling New'!$D:$D,'Modelling New'!$AF:$AF),"")</f>
        <v>0.995</v>
      </c>
      <c r="AI26" s="241"/>
      <c r="AJ26" s="241"/>
      <c r="AK26" s="241"/>
      <c r="AL26" s="241"/>
      <c r="AM26" s="241"/>
      <c r="AN26" s="251"/>
      <c r="AO26" s="248"/>
      <c r="AP26" s="248"/>
      <c r="AQ26" s="248"/>
      <c r="AR26" s="240">
        <f>_xlfn.XLOOKUP($D26,'Modelling New'!$D:$D,'Modelling New'!$N:$N)</f>
        <v>175.77</v>
      </c>
      <c r="AS26" s="240">
        <f t="shared" si="8"/>
        <v>776591.66946254717</v>
      </c>
    </row>
    <row r="27" spans="1:45">
      <c r="A27" s="239">
        <f t="shared" si="9"/>
        <v>45770</v>
      </c>
      <c r="B27" s="240">
        <f>YEAR(Daily_KPI[[#This Row],[Date]])+IF(MONTH(Daily_KPI[[#This Row],[Date]])&gt;=4,1,0)</f>
        <v>2026</v>
      </c>
      <c r="C27" s="241">
        <f>YEAR(Daily_KPI[[#This Row],[Date]])</f>
        <v>2025</v>
      </c>
      <c r="D27" s="242">
        <f>Daily_KPI[[#This Row],[Date]]-DAY(Daily_KPI[[#This Row],[Date]])+1</f>
        <v>45748</v>
      </c>
      <c r="E27" s="241">
        <f t="shared" si="5"/>
        <v>30</v>
      </c>
      <c r="F27" s="243">
        <f>IFERROR(_xlfn.XLOOKUP($A27,Input_Raw!$A:$A,Input_Raw!$GB:$GB),"")</f>
        <v>11.716666666666667</v>
      </c>
      <c r="G27" s="244">
        <f>IFERROR(_xlfn.XLOOKUP($A27,Input_Raw!$A:$A,Input_Raw!EO:EO),"")</f>
        <v>6.8603103792613638</v>
      </c>
      <c r="H27" s="244">
        <f>IFERROR(_xlfn.XLOOKUP($A27,Input_Raw!$A:$A,Input_Raw!EP:EP),"")</f>
        <v>1.2826081218750005</v>
      </c>
      <c r="I27" s="244">
        <f>IFERROR(_xlfn.XLOOKUP($A27,Input_Raw!$A:$A,Input_Raw!EM:EM),"")</f>
        <v>6.7853424600935126</v>
      </c>
      <c r="J27" s="244" t="str">
        <f>IFERROR(_xlfn.XLOOKUP($A27,Input_Raw!$A:$A,Input_Raw!EN:EN),"")</f>
        <v/>
      </c>
      <c r="K27" s="244">
        <f>IFERROR(_xlfn.XLOOKUP($A27,Input_Raw!$A:$A,Input_Raw!$DP:$DP),"")</f>
        <v>31.853394886363688</v>
      </c>
      <c r="L27" s="244">
        <f>IFERROR(_xlfn.XLOOKUP($A27,Input_Raw!$A:$A,Input_Raw!$DR:$DR),"")</f>
        <v>56.472973011363599</v>
      </c>
      <c r="M27" s="244">
        <f>IFERROR(_xlfn.XLOOKUP($A27,Input_Raw!$A:$A,Input_Raw!$DX:$DX),"")</f>
        <v>2.6</v>
      </c>
      <c r="N27" s="244">
        <f>IFERROR(_xlfn.XLOOKUP($A27,Input_Raw!$A:$A,Input_Raw!$DZ:$DZ),"")</f>
        <v>5.5</v>
      </c>
      <c r="O27" s="245">
        <f>IFERROR(1-SUMIF(Plant_BD!$B:$B,$A27,Plant_BD!$AL:$AL)/($AA27+SUMIF(Plant_BD!$B:$B,$A27,Plant_BD!$AL:$AL)),"")</f>
        <v>0.99864184678510481</v>
      </c>
      <c r="P27" s="245"/>
      <c r="Q27" s="246"/>
      <c r="R27" s="245">
        <f>IFERROR(1-SUMIF(Grid_BD!$B:$B,$A27,Grid_BD!$W:$W)/($AA27+SUMIF(Grid_BD!$B:$B,$A27,Grid_BD!$W:$W)),"")</f>
        <v>1</v>
      </c>
      <c r="S27" s="241"/>
      <c r="T27" s="246"/>
      <c r="U27" s="247">
        <f t="shared" si="6"/>
        <v>0.78682238395352522</v>
      </c>
      <c r="V27" s="247" t="str">
        <f>IFERROR(_xlfn.XLOOKUP($A27,Input_Raw!$A:$A,Input_Raw!$GJ:$GJ),"")</f>
        <v/>
      </c>
      <c r="W27" s="248">
        <f t="shared" si="7"/>
        <v>0.19505248335893322</v>
      </c>
      <c r="X27" s="240">
        <f>IFERROR(_xlfn.XLOOKUP($A27,Input_Raw!$A:$A,Input_Raw!$EL:$EL),"")</f>
        <v>857482</v>
      </c>
      <c r="Y27" s="240">
        <f>IFERROR(_xlfn.XLOOKUP($A27,Input_Raw!$A:$A,Input_Raw!GC:GC),"")</f>
        <v>815025.00000006624</v>
      </c>
      <c r="Z27" s="240"/>
      <c r="AA27" s="240">
        <f>IFERROR(_xlfn.XLOOKUP($A27,Input_Raw!$A:$A,Input_Raw!$GD:$GD),"")</f>
        <v>822824.99999999278</v>
      </c>
      <c r="AB27" s="240">
        <f>IFERROR(_xlfn.XLOOKUP($A27,Input_Raw!$A:$A,Input_Raw!GE:GE),"")</f>
        <v>154.12</v>
      </c>
      <c r="AC27" s="249">
        <f>IFERROR(_xlfn.XLOOKUP($D27,'Modelling New'!$D:$D,'Modelling New'!P:P),"")</f>
        <v>6.58</v>
      </c>
      <c r="AD27" s="240">
        <f>IFERROR(_xlfn.XLOOKUP($D27,'Modelling New'!$D:$D,'Modelling New'!$T:$T)*1000,"")</f>
        <v>885683.34895816201</v>
      </c>
      <c r="AE27" s="250">
        <f>IFERROR(_xlfn.XLOOKUP($D27,'Modelling New'!$D:$D,'Modelling New'!$O:$O),"")</f>
        <v>0.76578672508626999</v>
      </c>
      <c r="AF27" s="250">
        <f>IFERROR(_xlfn.XLOOKUP($D27,'Modelling New'!$D:$D,'Modelling New'!W:W),"")</f>
        <v>0.20995319379448568</v>
      </c>
      <c r="AG27" s="250">
        <f>IFERROR(_xlfn.XLOOKUP($D27,'Modelling New'!$D:$D,'Modelling New'!$AE:$AE),"")</f>
        <v>0.995</v>
      </c>
      <c r="AH27" s="250">
        <f>IFERROR(_xlfn.XLOOKUP($D27,'Modelling New'!$D:$D,'Modelling New'!$AF:$AF),"")</f>
        <v>0.995</v>
      </c>
      <c r="AI27" s="241"/>
      <c r="AJ27" s="241"/>
      <c r="AK27" s="241"/>
      <c r="AL27" s="241"/>
      <c r="AM27" s="241"/>
      <c r="AN27" s="251"/>
      <c r="AO27" s="248"/>
      <c r="AP27" s="248"/>
      <c r="AQ27" s="248"/>
      <c r="AR27" s="240">
        <f>_xlfn.XLOOKUP($D27,'Modelling New'!$D:$D,'Modelling New'!$N:$N)</f>
        <v>175.77</v>
      </c>
      <c r="AS27" s="240">
        <f t="shared" si="8"/>
        <v>776591.66946254717</v>
      </c>
    </row>
    <row r="28" spans="1:45">
      <c r="A28" s="239">
        <f t="shared" si="9"/>
        <v>45771</v>
      </c>
      <c r="B28" s="240">
        <f>YEAR(Daily_KPI[[#This Row],[Date]])+IF(MONTH(Daily_KPI[[#This Row],[Date]])&gt;=4,1,0)</f>
        <v>2026</v>
      </c>
      <c r="C28" s="241">
        <f>YEAR(Daily_KPI[[#This Row],[Date]])</f>
        <v>2025</v>
      </c>
      <c r="D28" s="242">
        <f>Daily_KPI[[#This Row],[Date]]-DAY(Daily_KPI[[#This Row],[Date]])+1</f>
        <v>45748</v>
      </c>
      <c r="E28" s="241">
        <f t="shared" si="5"/>
        <v>30</v>
      </c>
      <c r="F28" s="243">
        <f>IFERROR(_xlfn.XLOOKUP($A28,Input_Raw!$A:$A,Input_Raw!$GB:$GB),"")</f>
        <v>11.766666666666666</v>
      </c>
      <c r="G28" s="244">
        <f>IFERROR(_xlfn.XLOOKUP($A28,Input_Raw!$A:$A,Input_Raw!EO:EO),"")</f>
        <v>6.9418027515322986</v>
      </c>
      <c r="H28" s="244">
        <f>IFERROR(_xlfn.XLOOKUP($A28,Input_Raw!$A:$A,Input_Raw!EP:EP),"")</f>
        <v>1.3306127959924565</v>
      </c>
      <c r="I28" s="244">
        <f>IFERROR(_xlfn.XLOOKUP($A28,Input_Raw!$A:$A,Input_Raw!EM:EM),"")</f>
        <v>6.8293128631518139</v>
      </c>
      <c r="J28" s="244" t="str">
        <f>IFERROR(_xlfn.XLOOKUP($A28,Input_Raw!$A:$A,Input_Raw!EN:EN),"")</f>
        <v/>
      </c>
      <c r="K28" s="244">
        <f>IFERROR(_xlfn.XLOOKUP($A28,Input_Raw!$A:$A,Input_Raw!$DP:$DP),"")</f>
        <v>31.893804809052316</v>
      </c>
      <c r="L28" s="244">
        <f>IFERROR(_xlfn.XLOOKUP($A28,Input_Raw!$A:$A,Input_Raw!$DR:$DR),"")</f>
        <v>55.273791032531847</v>
      </c>
      <c r="M28" s="244">
        <f>IFERROR(_xlfn.XLOOKUP($A28,Input_Raw!$A:$A,Input_Raw!$DX:$DX),"")</f>
        <v>2.8</v>
      </c>
      <c r="N28" s="244">
        <f>IFERROR(_xlfn.XLOOKUP($A28,Input_Raw!$A:$A,Input_Raw!$DZ:$DZ),"")</f>
        <v>5.7</v>
      </c>
      <c r="O28" s="245">
        <f>IFERROR(1-SUMIF(Plant_BD!$B:$B,$A28,Plant_BD!$AL:$AL)/($AA28+SUMIF(Plant_BD!$B:$B,$A28,Plant_BD!$AL:$AL)),"")</f>
        <v>0.99801162912732377</v>
      </c>
      <c r="P28" s="245"/>
      <c r="Q28" s="246"/>
      <c r="R28" s="245">
        <f>IFERROR(1-SUMIF(Grid_BD!$B:$B,$A28,Grid_BD!$W:$W)/($AA28+SUMIF(Grid_BD!$B:$B,$A28,Grid_BD!$W:$W)),"")</f>
        <v>1</v>
      </c>
      <c r="S28" s="241"/>
      <c r="T28" s="246"/>
      <c r="U28" s="247">
        <f t="shared" si="6"/>
        <v>0.77235056814095959</v>
      </c>
      <c r="V28" s="247" t="str">
        <f>IFERROR(_xlfn.XLOOKUP($A28,Input_Raw!$A:$A,Input_Raw!$GJ:$GJ),"")</f>
        <v/>
      </c>
      <c r="W28" s="248">
        <f t="shared" si="7"/>
        <v>0.19270566649599016</v>
      </c>
      <c r="X28" s="240">
        <f>IFERROR(_xlfn.XLOOKUP($A28,Input_Raw!$A:$A,Input_Raw!$EL:$EL),"")</f>
        <v>846313</v>
      </c>
      <c r="Y28" s="240">
        <f>IFERROR(_xlfn.XLOOKUP($A28,Input_Raw!$A:$A,Input_Raw!GC:GC),"")</f>
        <v>803524.99999997998</v>
      </c>
      <c r="Z28" s="240"/>
      <c r="AA28" s="240">
        <f>IFERROR(_xlfn.XLOOKUP($A28,Input_Raw!$A:$A,Input_Raw!$GD:$GD),"")</f>
        <v>812925.00000000477</v>
      </c>
      <c r="AB28" s="240">
        <f>IFERROR(_xlfn.XLOOKUP($A28,Input_Raw!$A:$A,Input_Raw!GE:GE),"")</f>
        <v>154.12</v>
      </c>
      <c r="AC28" s="249">
        <f>IFERROR(_xlfn.XLOOKUP($D28,'Modelling New'!$D:$D,'Modelling New'!P:P),"")</f>
        <v>6.58</v>
      </c>
      <c r="AD28" s="240">
        <f>IFERROR(_xlfn.XLOOKUP($D28,'Modelling New'!$D:$D,'Modelling New'!$T:$T)*1000,"")</f>
        <v>885683.34895816201</v>
      </c>
      <c r="AE28" s="250">
        <f>IFERROR(_xlfn.XLOOKUP($D28,'Modelling New'!$D:$D,'Modelling New'!$O:$O),"")</f>
        <v>0.76578672508626999</v>
      </c>
      <c r="AF28" s="250">
        <f>IFERROR(_xlfn.XLOOKUP($D28,'Modelling New'!$D:$D,'Modelling New'!W:W),"")</f>
        <v>0.20995319379448568</v>
      </c>
      <c r="AG28" s="250">
        <f>IFERROR(_xlfn.XLOOKUP($D28,'Modelling New'!$D:$D,'Modelling New'!$AE:$AE),"")</f>
        <v>0.995</v>
      </c>
      <c r="AH28" s="250">
        <f>IFERROR(_xlfn.XLOOKUP($D28,'Modelling New'!$D:$D,'Modelling New'!$AF:$AF),"")</f>
        <v>0.995</v>
      </c>
      <c r="AI28" s="241"/>
      <c r="AJ28" s="241"/>
      <c r="AK28" s="241"/>
      <c r="AL28" s="241"/>
      <c r="AM28" s="241"/>
      <c r="AN28" s="251"/>
      <c r="AO28" s="248"/>
      <c r="AP28" s="248"/>
      <c r="AQ28" s="248"/>
      <c r="AR28" s="240">
        <f>_xlfn.XLOOKUP($D28,'Modelling New'!$D:$D,'Modelling New'!$N:$N)</f>
        <v>175.77</v>
      </c>
      <c r="AS28" s="240">
        <f t="shared" si="8"/>
        <v>776591.66946254717</v>
      </c>
    </row>
    <row r="29" spans="1:45">
      <c r="A29" s="239">
        <f t="shared" si="9"/>
        <v>45772</v>
      </c>
      <c r="B29" s="240">
        <f>YEAR(Daily_KPI[[#This Row],[Date]])+IF(MONTH(Daily_KPI[[#This Row],[Date]])&gt;=4,1,0)</f>
        <v>2026</v>
      </c>
      <c r="C29" s="241">
        <f>YEAR(Daily_KPI[[#This Row],[Date]])</f>
        <v>2025</v>
      </c>
      <c r="D29" s="242">
        <f>Daily_KPI[[#This Row],[Date]]-DAY(Daily_KPI[[#This Row],[Date]])+1</f>
        <v>45748</v>
      </c>
      <c r="E29" s="241">
        <f t="shared" si="5"/>
        <v>30</v>
      </c>
      <c r="F29" s="243">
        <f>IFERROR(_xlfn.XLOOKUP($A29,Input_Raw!$A:$A,Input_Raw!$GB:$GB),"")</f>
        <v>11.733333333333333</v>
      </c>
      <c r="G29" s="244">
        <f>IFERROR(_xlfn.XLOOKUP($A29,Input_Raw!$A:$A,Input_Raw!EO:EO),"")</f>
        <v>6.4882342581560293</v>
      </c>
      <c r="H29" s="244">
        <f>IFERROR(_xlfn.XLOOKUP($A29,Input_Raw!$A:$A,Input_Raw!EP:EP),"")</f>
        <v>1.2497864851063829</v>
      </c>
      <c r="I29" s="244">
        <f>IFERROR(_xlfn.XLOOKUP($A29,Input_Raw!$A:$A,Input_Raw!EM:EM),"")</f>
        <v>6.3011162329721042</v>
      </c>
      <c r="J29" s="244" t="str">
        <f>IFERROR(_xlfn.XLOOKUP($A29,Input_Raw!$A:$A,Input_Raw!EN:EN),"")</f>
        <v/>
      </c>
      <c r="K29" s="244">
        <f>IFERROR(_xlfn.XLOOKUP($A29,Input_Raw!$A:$A,Input_Raw!$DP:$DP),"")</f>
        <v>31.46896453900705</v>
      </c>
      <c r="L29" s="244">
        <f>IFERROR(_xlfn.XLOOKUP($A29,Input_Raw!$A:$A,Input_Raw!$DR:$DR),"")</f>
        <v>54.778223971631199</v>
      </c>
      <c r="M29" s="244">
        <f>IFERROR(_xlfn.XLOOKUP($A29,Input_Raw!$A:$A,Input_Raw!$DX:$DX),"")</f>
        <v>3.1</v>
      </c>
      <c r="N29" s="244">
        <f>IFERROR(_xlfn.XLOOKUP($A29,Input_Raw!$A:$A,Input_Raw!$DZ:$DZ),"")</f>
        <v>6.2</v>
      </c>
      <c r="O29" s="245">
        <f>IFERROR(1-SUMIF(Plant_BD!$B:$B,$A29,Plant_BD!$AL:$AL)/($AA29+SUMIF(Plant_BD!$B:$B,$A29,Plant_BD!$AL:$AL)),"")</f>
        <v>0.99692938174363954</v>
      </c>
      <c r="P29" s="245"/>
      <c r="Q29" s="246"/>
      <c r="R29" s="245">
        <f>IFERROR(1-SUMIF(Grid_BD!$B:$B,$A29,Grid_BD!$W:$W)/($AA29+SUMIF(Grid_BD!$B:$B,$A29,Grid_BD!$W:$W)),"")</f>
        <v>1</v>
      </c>
      <c r="S29" s="241"/>
      <c r="T29" s="246"/>
      <c r="U29" s="247">
        <f t="shared" si="6"/>
        <v>0.78681695243612282</v>
      </c>
      <c r="V29" s="247" t="str">
        <f>IFERROR(_xlfn.XLOOKUP($A29,Input_Raw!$A:$A,Input_Raw!$GJ:$GJ),"")</f>
        <v/>
      </c>
      <c r="W29" s="248">
        <f t="shared" si="7"/>
        <v>0.18113159242191271</v>
      </c>
      <c r="X29" s="240">
        <f>IFERROR(_xlfn.XLOOKUP($A29,Input_Raw!$A:$A,Input_Raw!$EL:$EL),"")</f>
        <v>794118</v>
      </c>
      <c r="Y29" s="240">
        <f>IFERROR(_xlfn.XLOOKUP($A29,Input_Raw!$A:$A,Input_Raw!GC:GC),"")</f>
        <v>755099.99999995041</v>
      </c>
      <c r="Z29" s="240"/>
      <c r="AA29" s="240">
        <f>IFERROR(_xlfn.XLOOKUP($A29,Input_Raw!$A:$A,Input_Raw!$GD:$GD),"")</f>
        <v>764099.99999999045</v>
      </c>
      <c r="AB29" s="240">
        <f>IFERROR(_xlfn.XLOOKUP($A29,Input_Raw!$A:$A,Input_Raw!GE:GE),"")</f>
        <v>154.12</v>
      </c>
      <c r="AC29" s="249">
        <f>IFERROR(_xlfn.XLOOKUP($D29,'Modelling New'!$D:$D,'Modelling New'!P:P),"")</f>
        <v>6.58</v>
      </c>
      <c r="AD29" s="240">
        <f>IFERROR(_xlfn.XLOOKUP($D29,'Modelling New'!$D:$D,'Modelling New'!$T:$T)*1000,"")</f>
        <v>885683.34895816201</v>
      </c>
      <c r="AE29" s="250">
        <f>IFERROR(_xlfn.XLOOKUP($D29,'Modelling New'!$D:$D,'Modelling New'!$O:$O),"")</f>
        <v>0.76578672508626999</v>
      </c>
      <c r="AF29" s="250">
        <f>IFERROR(_xlfn.XLOOKUP($D29,'Modelling New'!$D:$D,'Modelling New'!W:W),"")</f>
        <v>0.20995319379448568</v>
      </c>
      <c r="AG29" s="250">
        <f>IFERROR(_xlfn.XLOOKUP($D29,'Modelling New'!$D:$D,'Modelling New'!$AE:$AE),"")</f>
        <v>0.995</v>
      </c>
      <c r="AH29" s="250">
        <f>IFERROR(_xlfn.XLOOKUP($D29,'Modelling New'!$D:$D,'Modelling New'!$AF:$AF),"")</f>
        <v>0.995</v>
      </c>
      <c r="AI29" s="241"/>
      <c r="AJ29" s="241"/>
      <c r="AK29" s="241"/>
      <c r="AL29" s="241"/>
      <c r="AM29" s="241"/>
      <c r="AN29" s="251"/>
      <c r="AO29" s="248"/>
      <c r="AP29" s="248"/>
      <c r="AQ29" s="248"/>
      <c r="AR29" s="240">
        <f>_xlfn.XLOOKUP($D29,'Modelling New'!$D:$D,'Modelling New'!$N:$N)</f>
        <v>175.77</v>
      </c>
      <c r="AS29" s="240">
        <f t="shared" si="8"/>
        <v>776591.66946254717</v>
      </c>
    </row>
    <row r="30" spans="1:45">
      <c r="A30" s="239">
        <f t="shared" si="9"/>
        <v>45773</v>
      </c>
      <c r="B30" s="240">
        <f>YEAR(Daily_KPI[[#This Row],[Date]])+IF(MONTH(Daily_KPI[[#This Row],[Date]])&gt;=4,1,0)</f>
        <v>2026</v>
      </c>
      <c r="C30" s="241">
        <f>YEAR(Daily_KPI[[#This Row],[Date]])</f>
        <v>2025</v>
      </c>
      <c r="D30" s="242">
        <f>Daily_KPI[[#This Row],[Date]]-DAY(Daily_KPI[[#This Row],[Date]])+1</f>
        <v>45748</v>
      </c>
      <c r="E30" s="241">
        <f t="shared" si="5"/>
        <v>30</v>
      </c>
      <c r="F30" s="243">
        <f>IFERROR(_xlfn.XLOOKUP($A30,Input_Raw!$A:$A,Input_Raw!$GB:$GB),"")</f>
        <v>11.799999999999999</v>
      </c>
      <c r="G30" s="244">
        <f>IFERROR(_xlfn.XLOOKUP($A30,Input_Raw!$A:$A,Input_Raw!EO:EO),"")</f>
        <v>6.196475167</v>
      </c>
      <c r="H30" s="244">
        <f>IFERROR(_xlfn.XLOOKUP($A30,Input_Raw!$A:$A,Input_Raw!EP:EP),"")</f>
        <v>1.2029160670000001</v>
      </c>
      <c r="I30" s="244">
        <f>IFERROR(_xlfn.XLOOKUP($A30,Input_Raw!$A:$A,Input_Raw!EM:EM),"")</f>
        <v>6.2124694490000003</v>
      </c>
      <c r="J30" s="244" t="str">
        <f>IFERROR(_xlfn.XLOOKUP($A30,Input_Raw!$A:$A,Input_Raw!EN:EN),"")</f>
        <v/>
      </c>
      <c r="K30" s="244">
        <f>IFERROR(_xlfn.XLOOKUP($A30,Input_Raw!$A:$A,Input_Raw!$DP:$DP),"")</f>
        <v>32.573573449999998</v>
      </c>
      <c r="L30" s="244">
        <f>IFERROR(_xlfn.XLOOKUP($A30,Input_Raw!$A:$A,Input_Raw!$DR:$DR),"")</f>
        <v>53.991445679999998</v>
      </c>
      <c r="M30" s="244">
        <f>IFERROR(_xlfn.XLOOKUP($A30,Input_Raw!$A:$A,Input_Raw!$DX:$DX),"")</f>
        <v>2.9</v>
      </c>
      <c r="N30" s="244">
        <f>IFERROR(_xlfn.XLOOKUP($A30,Input_Raw!$A:$A,Input_Raw!$DZ:$DZ),"")</f>
        <v>5.7</v>
      </c>
      <c r="O30" s="245">
        <f>IFERROR(1-SUMIF(Plant_BD!$B:$B,$A30,Plant_BD!$AL:$AL)/($AA30+SUMIF(Plant_BD!$B:$B,$A30,Plant_BD!$AL:$AL)),"")</f>
        <v>0.9995718180677956</v>
      </c>
      <c r="P30" s="245"/>
      <c r="Q30" s="246"/>
      <c r="R30" s="245">
        <f>IFERROR(1-SUMIF(Grid_BD!$B:$B,$A30,Grid_BD!$W:$W)/($AA30+SUMIF(Grid_BD!$B:$B,$A30,Grid_BD!$W:$W)),"")</f>
        <v>0.91483373524446698</v>
      </c>
      <c r="S30" s="241"/>
      <c r="T30" s="246"/>
      <c r="U30" s="247">
        <f t="shared" si="6"/>
        <v>0.728250561226087</v>
      </c>
      <c r="V30" s="247" t="str">
        <f>IFERROR(_xlfn.XLOOKUP($A30,Input_Raw!$A:$A,Input_Raw!$GJ:$GJ),"")</f>
        <v/>
      </c>
      <c r="W30" s="248">
        <f t="shared" si="7"/>
        <v>0.16529057859703072</v>
      </c>
      <c r="X30" s="240">
        <f>IFERROR(_xlfn.XLOOKUP($A30,Input_Raw!$A:$A,Input_Raw!$EL:$EL),"")</f>
        <v>725480</v>
      </c>
      <c r="Y30" s="240">
        <f>IFERROR(_xlfn.XLOOKUP($A30,Input_Raw!$A:$A,Input_Raw!GC:GC),"")</f>
        <v>690075.00000006205</v>
      </c>
      <c r="Z30" s="240"/>
      <c r="AA30" s="240">
        <f>IFERROR(_xlfn.XLOOKUP($A30,Input_Raw!$A:$A,Input_Raw!$GD:$GD),"")</f>
        <v>697275.00000000233</v>
      </c>
      <c r="AB30" s="240">
        <f>IFERROR(_xlfn.XLOOKUP($A30,Input_Raw!$A:$A,Input_Raw!GE:GE),"")</f>
        <v>154.12</v>
      </c>
      <c r="AC30" s="249">
        <f>IFERROR(_xlfn.XLOOKUP($D30,'Modelling New'!$D:$D,'Modelling New'!P:P),"")</f>
        <v>6.58</v>
      </c>
      <c r="AD30" s="240">
        <f>IFERROR(_xlfn.XLOOKUP($D30,'Modelling New'!$D:$D,'Modelling New'!$T:$T)*1000,"")</f>
        <v>885683.34895816201</v>
      </c>
      <c r="AE30" s="250">
        <f>IFERROR(_xlfn.XLOOKUP($D30,'Modelling New'!$D:$D,'Modelling New'!$O:$O),"")</f>
        <v>0.76578672508626999</v>
      </c>
      <c r="AF30" s="250">
        <f>IFERROR(_xlfn.XLOOKUP($D30,'Modelling New'!$D:$D,'Modelling New'!W:W),"")</f>
        <v>0.20995319379448568</v>
      </c>
      <c r="AG30" s="250">
        <f>IFERROR(_xlfn.XLOOKUP($D30,'Modelling New'!$D:$D,'Modelling New'!$AE:$AE),"")</f>
        <v>0.995</v>
      </c>
      <c r="AH30" s="250">
        <f>IFERROR(_xlfn.XLOOKUP($D30,'Modelling New'!$D:$D,'Modelling New'!$AF:$AF),"")</f>
        <v>0.995</v>
      </c>
      <c r="AI30" s="241"/>
      <c r="AJ30" s="241"/>
      <c r="AK30" s="241"/>
      <c r="AL30" s="241"/>
      <c r="AM30" s="241"/>
      <c r="AN30" s="251"/>
      <c r="AO30" s="248"/>
      <c r="AP30" s="248"/>
      <c r="AQ30" s="248"/>
      <c r="AR30" s="240">
        <f>_xlfn.XLOOKUP($D30,'Modelling New'!$D:$D,'Modelling New'!$N:$N)</f>
        <v>175.77</v>
      </c>
      <c r="AS30" s="240">
        <f t="shared" si="8"/>
        <v>776591.66946254717</v>
      </c>
    </row>
    <row r="31" spans="1:45">
      <c r="A31" s="239">
        <f t="shared" si="9"/>
        <v>45774</v>
      </c>
      <c r="B31" s="240">
        <f>YEAR(Daily_KPI[[#This Row],[Date]])+IF(MONTH(Daily_KPI[[#This Row],[Date]])&gt;=4,1,0)</f>
        <v>2026</v>
      </c>
      <c r="C31" s="241">
        <f>YEAR(Daily_KPI[[#This Row],[Date]])</f>
        <v>2025</v>
      </c>
      <c r="D31" s="242">
        <f>Daily_KPI[[#This Row],[Date]]-DAY(Daily_KPI[[#This Row],[Date]])+1</f>
        <v>45748</v>
      </c>
      <c r="E31" s="241">
        <f t="shared" si="5"/>
        <v>30</v>
      </c>
      <c r="F31" s="243">
        <f>IFERROR(_xlfn.XLOOKUP($A31,Input_Raw!$A:$A,Input_Raw!$GB:$GB),"")</f>
        <v>11.433333333333334</v>
      </c>
      <c r="G31" s="244">
        <f>IFERROR(_xlfn.XLOOKUP($A31,Input_Raw!$A:$A,Input_Raw!EO:EO),"")</f>
        <v>5.6779244754973339</v>
      </c>
      <c r="H31" s="244">
        <f>IFERROR(_xlfn.XLOOKUP($A31,Input_Raw!$A:$A,Input_Raw!EP:EP),"")</f>
        <v>1.0867879942746248</v>
      </c>
      <c r="I31" s="244">
        <f>IFERROR(_xlfn.XLOOKUP($A31,Input_Raw!$A:$A,Input_Raw!EM:EM),"")</f>
        <v>5.5453525122547305</v>
      </c>
      <c r="J31" s="244" t="str">
        <f>IFERROR(_xlfn.XLOOKUP($A31,Input_Raw!$A:$A,Input_Raw!EN:EN),"")</f>
        <v/>
      </c>
      <c r="K31" s="244">
        <f>IFERROR(_xlfn.XLOOKUP($A31,Input_Raw!$A:$A,Input_Raw!$DP:$DP),"")</f>
        <v>30.954730713246022</v>
      </c>
      <c r="L31" s="244">
        <f>IFERROR(_xlfn.XLOOKUP($A31,Input_Raw!$A:$A,Input_Raw!$DR:$DR),"")</f>
        <v>51.835703682678378</v>
      </c>
      <c r="M31" s="244">
        <f>IFERROR(_xlfn.XLOOKUP($A31,Input_Raw!$A:$A,Input_Raw!$DX:$DX),"")</f>
        <v>3</v>
      </c>
      <c r="N31" s="244">
        <f>IFERROR(_xlfn.XLOOKUP($A31,Input_Raw!$A:$A,Input_Raw!$DZ:$DZ),"")</f>
        <v>4</v>
      </c>
      <c r="O31" s="245">
        <f>IFERROR(1-SUMIF(Plant_BD!$B:$B,$A31,Plant_BD!$AL:$AL)/($AA31+SUMIF(Plant_BD!$B:$B,$A31,Plant_BD!$AL:$AL)),"")</f>
        <v>0.99763411302509519</v>
      </c>
      <c r="P31" s="245"/>
      <c r="Q31" s="246"/>
      <c r="R31" s="245">
        <f>IFERROR(1-SUMIF(Grid_BD!$B:$B,$A31,Grid_BD!$W:$W)/($AA31+SUMIF(Grid_BD!$B:$B,$A31,Grid_BD!$W:$W)),"")</f>
        <v>1</v>
      </c>
      <c r="S31" s="241"/>
      <c r="T31" s="246"/>
      <c r="U31" s="247">
        <f t="shared" si="6"/>
        <v>0.74635839480757349</v>
      </c>
      <c r="V31" s="247" t="str">
        <f>IFERROR(_xlfn.XLOOKUP($A31,Input_Raw!$A:$A,Input_Raw!$GJ:$GJ),"")</f>
        <v/>
      </c>
      <c r="W31" s="248">
        <f t="shared" si="7"/>
        <v>0.15120967741935595</v>
      </c>
      <c r="X31" s="240">
        <f>IFERROR(_xlfn.XLOOKUP($A31,Input_Raw!$A:$A,Input_Raw!$EL:$EL),"")</f>
        <v>664186</v>
      </c>
      <c r="Y31" s="240">
        <f>IFERROR(_xlfn.XLOOKUP($A31,Input_Raw!$A:$A,Input_Raw!GC:GC),"")</f>
        <v>629474.99999999616</v>
      </c>
      <c r="Z31" s="240"/>
      <c r="AA31" s="240">
        <f>IFERROR(_xlfn.XLOOKUP($A31,Input_Raw!$A:$A,Input_Raw!$GD:$GD),"")</f>
        <v>637875.00000000489</v>
      </c>
      <c r="AB31" s="240">
        <f>IFERROR(_xlfn.XLOOKUP($A31,Input_Raw!$A:$A,Input_Raw!GE:GE),"")</f>
        <v>154.12</v>
      </c>
      <c r="AC31" s="249">
        <f>IFERROR(_xlfn.XLOOKUP($D31,'Modelling New'!$D:$D,'Modelling New'!P:P),"")</f>
        <v>6.58</v>
      </c>
      <c r="AD31" s="240">
        <f>IFERROR(_xlfn.XLOOKUP($D31,'Modelling New'!$D:$D,'Modelling New'!$T:$T)*1000,"")</f>
        <v>885683.34895816201</v>
      </c>
      <c r="AE31" s="250">
        <f>IFERROR(_xlfn.XLOOKUP($D31,'Modelling New'!$D:$D,'Modelling New'!$O:$O),"")</f>
        <v>0.76578672508626999</v>
      </c>
      <c r="AF31" s="250">
        <f>IFERROR(_xlfn.XLOOKUP($D31,'Modelling New'!$D:$D,'Modelling New'!W:W),"")</f>
        <v>0.20995319379448568</v>
      </c>
      <c r="AG31" s="250">
        <f>IFERROR(_xlfn.XLOOKUP($D31,'Modelling New'!$D:$D,'Modelling New'!$AE:$AE),"")</f>
        <v>0.995</v>
      </c>
      <c r="AH31" s="250">
        <f>IFERROR(_xlfn.XLOOKUP($D31,'Modelling New'!$D:$D,'Modelling New'!$AF:$AF),"")</f>
        <v>0.995</v>
      </c>
      <c r="AI31" s="241"/>
      <c r="AJ31" s="241"/>
      <c r="AK31" s="241"/>
      <c r="AL31" s="241"/>
      <c r="AM31" s="241"/>
      <c r="AN31" s="251"/>
      <c r="AO31" s="248"/>
      <c r="AP31" s="248"/>
      <c r="AQ31" s="248"/>
      <c r="AR31" s="240">
        <f>_xlfn.XLOOKUP($D31,'Modelling New'!$D:$D,'Modelling New'!$N:$N)</f>
        <v>175.77</v>
      </c>
      <c r="AS31" s="240">
        <f t="shared" si="8"/>
        <v>776591.66946254717</v>
      </c>
    </row>
    <row r="32" spans="1:45">
      <c r="A32" s="239">
        <f t="shared" si="9"/>
        <v>45775</v>
      </c>
      <c r="B32" s="240">
        <f>YEAR(Daily_KPI[[#This Row],[Date]])+IF(MONTH(Daily_KPI[[#This Row],[Date]])&gt;=4,1,0)</f>
        <v>2026</v>
      </c>
      <c r="C32" s="241">
        <f>YEAR(Daily_KPI[[#This Row],[Date]])</f>
        <v>2025</v>
      </c>
      <c r="D32" s="242">
        <f>Daily_KPI[[#This Row],[Date]]-DAY(Daily_KPI[[#This Row],[Date]])+1</f>
        <v>45748</v>
      </c>
      <c r="E32" s="241">
        <f t="shared" si="5"/>
        <v>30</v>
      </c>
      <c r="F32" s="243">
        <f>IFERROR(_xlfn.XLOOKUP($A32,Input_Raw!$A:$A,Input_Raw!$GB:$GB),"")</f>
        <v>11.95</v>
      </c>
      <c r="G32" s="244">
        <f>IFERROR(_xlfn.XLOOKUP($A32,Input_Raw!$A:$A,Input_Raw!EO:EO),"")</f>
        <v>6.8621005901715311</v>
      </c>
      <c r="H32" s="244">
        <f>IFERROR(_xlfn.XLOOKUP($A32,Input_Raw!$A:$A,Input_Raw!EP:EP),"")</f>
        <v>1.3192151197032917</v>
      </c>
      <c r="I32" s="244">
        <f>IFERROR(_xlfn.XLOOKUP($A32,Input_Raw!$A:$A,Input_Raw!EM:EM),"")</f>
        <v>6.6757439704478418</v>
      </c>
      <c r="J32" s="244" t="str">
        <f>IFERROR(_xlfn.XLOOKUP($A32,Input_Raw!$A:$A,Input_Raw!EN:EN),"")</f>
        <v/>
      </c>
      <c r="K32" s="244">
        <f>IFERROR(_xlfn.XLOOKUP($A32,Input_Raw!$A:$A,Input_Raw!$DP:$DP),"")</f>
        <v>30.716411682892922</v>
      </c>
      <c r="L32" s="244">
        <f>IFERROR(_xlfn.XLOOKUP($A32,Input_Raw!$A:$A,Input_Raw!$DR:$DR),"")</f>
        <v>54.324834617524417</v>
      </c>
      <c r="M32" s="244">
        <f>IFERROR(_xlfn.XLOOKUP($A32,Input_Raw!$A:$A,Input_Raw!$DX:$DX),"")</f>
        <v>1.8</v>
      </c>
      <c r="N32" s="244">
        <f>IFERROR(_xlfn.XLOOKUP($A32,Input_Raw!$A:$A,Input_Raw!$DZ:$DZ),"")</f>
        <v>3.7</v>
      </c>
      <c r="O32" s="245">
        <f>IFERROR(1-SUMIF(Plant_BD!$B:$B,$A32,Plant_BD!$AL:$AL)/($AA32+SUMIF(Plant_BD!$B:$B,$A32,Plant_BD!$AL:$AL)),"")</f>
        <v>0.99979865981380045</v>
      </c>
      <c r="P32" s="245"/>
      <c r="Q32" s="246"/>
      <c r="R32" s="245">
        <f>IFERROR(1-SUMIF(Grid_BD!$B:$B,$A32,Grid_BD!$W:$W)/($AA32+SUMIF(Grid_BD!$B:$B,$A32,Grid_BD!$W:$W)),"")</f>
        <v>1</v>
      </c>
      <c r="S32" s="241"/>
      <c r="T32" s="246"/>
      <c r="U32" s="247">
        <f t="shared" si="6"/>
        <v>0.78027679477024403</v>
      </c>
      <c r="V32" s="247" t="str">
        <f>IFERROR(_xlfn.XLOOKUP($A32,Input_Raw!$A:$A,Input_Raw!$GJ:$GJ),"")</f>
        <v/>
      </c>
      <c r="W32" s="248">
        <f t="shared" si="7"/>
        <v>0.19030551288615827</v>
      </c>
      <c r="X32" s="240">
        <f>IFERROR(_xlfn.XLOOKUP($A32,Input_Raw!$A:$A,Input_Raw!$EL:$EL),"")</f>
        <v>835501</v>
      </c>
      <c r="Y32" s="240">
        <f>IFERROR(_xlfn.XLOOKUP($A32,Input_Raw!$A:$A,Input_Raw!GC:GC),"")</f>
        <v>797199.99999996473</v>
      </c>
      <c r="Z32" s="240"/>
      <c r="AA32" s="240">
        <f>IFERROR(_xlfn.XLOOKUP($A32,Input_Raw!$A:$A,Input_Raw!$GD:$GD),"")</f>
        <v>802800.00000000116</v>
      </c>
      <c r="AB32" s="240">
        <f>IFERROR(_xlfn.XLOOKUP($A32,Input_Raw!$A:$A,Input_Raw!GE:GE),"")</f>
        <v>154.12</v>
      </c>
      <c r="AC32" s="249">
        <f>IFERROR(_xlfn.XLOOKUP($D32,'Modelling New'!$D:$D,'Modelling New'!P:P),"")</f>
        <v>6.58</v>
      </c>
      <c r="AD32" s="240">
        <f>IFERROR(_xlfn.XLOOKUP($D32,'Modelling New'!$D:$D,'Modelling New'!$T:$T)*1000,"")</f>
        <v>885683.34895816201</v>
      </c>
      <c r="AE32" s="250">
        <f>IFERROR(_xlfn.XLOOKUP($D32,'Modelling New'!$D:$D,'Modelling New'!$O:$O),"")</f>
        <v>0.76578672508626999</v>
      </c>
      <c r="AF32" s="250">
        <f>IFERROR(_xlfn.XLOOKUP($D32,'Modelling New'!$D:$D,'Modelling New'!W:W),"")</f>
        <v>0.20995319379448568</v>
      </c>
      <c r="AG32" s="250">
        <f>IFERROR(_xlfn.XLOOKUP($D32,'Modelling New'!$D:$D,'Modelling New'!$AE:$AE),"")</f>
        <v>0.995</v>
      </c>
      <c r="AH32" s="250">
        <f>IFERROR(_xlfn.XLOOKUP($D32,'Modelling New'!$D:$D,'Modelling New'!$AF:$AF),"")</f>
        <v>0.995</v>
      </c>
      <c r="AI32" s="241"/>
      <c r="AJ32" s="241"/>
      <c r="AK32" s="241"/>
      <c r="AL32" s="241"/>
      <c r="AM32" s="241"/>
      <c r="AN32" s="251"/>
      <c r="AO32" s="248"/>
      <c r="AP32" s="248"/>
      <c r="AQ32" s="248"/>
      <c r="AR32" s="240">
        <f>_xlfn.XLOOKUP($D32,'Modelling New'!$D:$D,'Modelling New'!$N:$N)</f>
        <v>175.77</v>
      </c>
      <c r="AS32" s="240">
        <f t="shared" si="8"/>
        <v>776591.66946254717</v>
      </c>
    </row>
    <row r="33" spans="1:45">
      <c r="A33" s="239">
        <f t="shared" si="9"/>
        <v>45776</v>
      </c>
      <c r="B33" s="240">
        <f>YEAR(Daily_KPI[[#This Row],[Date]])+IF(MONTH(Daily_KPI[[#This Row],[Date]])&gt;=4,1,0)</f>
        <v>2026</v>
      </c>
      <c r="C33" s="241">
        <f>YEAR(Daily_KPI[[#This Row],[Date]])</f>
        <v>2025</v>
      </c>
      <c r="D33" s="242">
        <f>Daily_KPI[[#This Row],[Date]]-DAY(Daily_KPI[[#This Row],[Date]])+1</f>
        <v>45748</v>
      </c>
      <c r="E33" s="241">
        <f t="shared" si="5"/>
        <v>30</v>
      </c>
      <c r="F33" s="243">
        <f>IFERROR(_xlfn.XLOOKUP($A33,Input_Raw!$A:$A,Input_Raw!$GB:$GB),"")</f>
        <v>11.833333333333334</v>
      </c>
      <c r="G33" s="244">
        <f>IFERROR(_xlfn.XLOOKUP($A33,Input_Raw!$A:$A,Input_Raw!EO:EO),"")</f>
        <v>6.4355119229544915</v>
      </c>
      <c r="H33" s="244">
        <f>IFERROR(_xlfn.XLOOKUP($A33,Input_Raw!$A:$A,Input_Raw!EP:EP),"")</f>
        <v>1.2789752597280817</v>
      </c>
      <c r="I33" s="244">
        <f>IFERROR(_xlfn.XLOOKUP($A33,Input_Raw!$A:$A,Input_Raw!EM:EM),"")</f>
        <v>6.4274936407207122</v>
      </c>
      <c r="J33" s="244">
        <f>IFERROR(_xlfn.XLOOKUP($A33,Input_Raw!$A:$A,Input_Raw!EN:EN),"")</f>
        <v>1.1944532304194448</v>
      </c>
      <c r="K33" s="244">
        <f>IFERROR(_xlfn.XLOOKUP($A33,Input_Raw!$A:$A,Input_Raw!$DP:$DP),"")</f>
        <v>31.099620253164581</v>
      </c>
      <c r="L33" s="244">
        <f>IFERROR(_xlfn.XLOOKUP($A33,Input_Raw!$A:$A,Input_Raw!$DR:$DR),"")</f>
        <v>53.853716315049226</v>
      </c>
      <c r="M33" s="244">
        <f>IFERROR(_xlfn.XLOOKUP($A33,Input_Raw!$A:$A,Input_Raw!$DX:$DX),"")</f>
        <v>2.6</v>
      </c>
      <c r="N33" s="244">
        <f>IFERROR(_xlfn.XLOOKUP($A33,Input_Raw!$A:$A,Input_Raw!$DZ:$DZ),"")</f>
        <v>11</v>
      </c>
      <c r="O33" s="245">
        <f>IFERROR(1-SUMIF(Plant_BD!$B:$B,$A33,Plant_BD!$AL:$AL)/($AA33+SUMIF(Plant_BD!$B:$B,$A33,Plant_BD!$AL:$AL)),"")</f>
        <v>0.99824594159437807</v>
      </c>
      <c r="P33" s="245"/>
      <c r="Q33" s="246"/>
      <c r="R33" s="245">
        <f>IFERROR(1-SUMIF(Grid_BD!$B:$B,$A33,Grid_BD!$W:$W)/($AA33+SUMIF(Grid_BD!$B:$B,$A33,Grid_BD!$W:$W)),"")</f>
        <v>1</v>
      </c>
      <c r="S33" s="241"/>
      <c r="T33" s="246"/>
      <c r="U33" s="247">
        <f t="shared" si="6"/>
        <v>0.765221348789761</v>
      </c>
      <c r="V33" s="247" t="str">
        <f>IFERROR(_xlfn.XLOOKUP($A33,Input_Raw!$A:$A,Input_Raw!$GJ:$GJ),"")</f>
        <v/>
      </c>
      <c r="W33" s="248">
        <f t="shared" si="7"/>
        <v>0.17979817374978563</v>
      </c>
      <c r="X33" s="240">
        <f>IFERROR(_xlfn.XLOOKUP($A33,Input_Raw!$A:$A,Input_Raw!$EL:$EL),"")</f>
        <v>790466</v>
      </c>
      <c r="Y33" s="240">
        <f>IFERROR(_xlfn.XLOOKUP($A33,Input_Raw!$A:$A,Input_Raw!GC:GC),"")</f>
        <v>748875.00000000675</v>
      </c>
      <c r="Z33" s="240"/>
      <c r="AA33" s="240">
        <f>IFERROR(_xlfn.XLOOKUP($A33,Input_Raw!$A:$A,Input_Raw!$GD:$GD),"")</f>
        <v>758474.99999999581</v>
      </c>
      <c r="AB33" s="240">
        <f>IFERROR(_xlfn.XLOOKUP($A33,Input_Raw!$A:$A,Input_Raw!GE:GE),"")</f>
        <v>154.21</v>
      </c>
      <c r="AC33" s="249">
        <f>IFERROR(_xlfn.XLOOKUP($D33,'Modelling New'!$D:$D,'Modelling New'!P:P),"")</f>
        <v>6.58</v>
      </c>
      <c r="AD33" s="240">
        <f>IFERROR(_xlfn.XLOOKUP($D33,'Modelling New'!$D:$D,'Modelling New'!$T:$T)*1000,"")</f>
        <v>885683.34895816201</v>
      </c>
      <c r="AE33" s="250">
        <f>IFERROR(_xlfn.XLOOKUP($D33,'Modelling New'!$D:$D,'Modelling New'!$O:$O),"")</f>
        <v>0.76578672508626999</v>
      </c>
      <c r="AF33" s="250">
        <f>IFERROR(_xlfn.XLOOKUP($D33,'Modelling New'!$D:$D,'Modelling New'!W:W),"")</f>
        <v>0.20995319379448568</v>
      </c>
      <c r="AG33" s="250">
        <f>IFERROR(_xlfn.XLOOKUP($D33,'Modelling New'!$D:$D,'Modelling New'!$AE:$AE),"")</f>
        <v>0.995</v>
      </c>
      <c r="AH33" s="250">
        <f>IFERROR(_xlfn.XLOOKUP($D33,'Modelling New'!$D:$D,'Modelling New'!$AF:$AF),"")</f>
        <v>0.995</v>
      </c>
      <c r="AI33" s="241"/>
      <c r="AJ33" s="241"/>
      <c r="AK33" s="241"/>
      <c r="AL33" s="241"/>
      <c r="AM33" s="241"/>
      <c r="AN33" s="251"/>
      <c r="AO33" s="248"/>
      <c r="AP33" s="248"/>
      <c r="AQ33" s="248"/>
      <c r="AR33" s="240">
        <f>_xlfn.XLOOKUP($D33,'Modelling New'!$D:$D,'Modelling New'!$N:$N)</f>
        <v>175.77</v>
      </c>
      <c r="AS33" s="240">
        <f t="shared" si="8"/>
        <v>777045.16836114333</v>
      </c>
    </row>
    <row r="34" spans="1:45">
      <c r="A34" s="239">
        <f t="shared" si="9"/>
        <v>45777</v>
      </c>
      <c r="B34" s="240">
        <f>YEAR(Daily_KPI[[#This Row],[Date]])+IF(MONTH(Daily_KPI[[#This Row],[Date]])&gt;=4,1,0)</f>
        <v>2026</v>
      </c>
      <c r="C34" s="241">
        <f>YEAR(Daily_KPI[[#This Row],[Date]])</f>
        <v>2025</v>
      </c>
      <c r="D34" s="242">
        <f>Daily_KPI[[#This Row],[Date]]-DAY(Daily_KPI[[#This Row],[Date]])+1</f>
        <v>45748</v>
      </c>
      <c r="E34" s="241">
        <f t="shared" si="5"/>
        <v>30</v>
      </c>
      <c r="F34" s="243">
        <f>IFERROR(_xlfn.XLOOKUP($A34,Input_Raw!$A:$A,Input_Raw!$GB:$GB),"")</f>
        <v>12.066666666666666</v>
      </c>
      <c r="G34" s="244">
        <f>IFERROR(_xlfn.XLOOKUP($A34,Input_Raw!$A:$A,Input_Raw!EO:EO),"")</f>
        <v>6.6529862194312637</v>
      </c>
      <c r="H34" s="244">
        <f>IFERROR(_xlfn.XLOOKUP($A34,Input_Raw!$A:$A,Input_Raw!EP:EP),"")</f>
        <v>1.3120844952643669</v>
      </c>
      <c r="I34" s="244">
        <f>IFERROR(_xlfn.XLOOKUP($A34,Input_Raw!$A:$A,Input_Raw!EM:EM),"")</f>
        <v>6.6385971705581568</v>
      </c>
      <c r="J34" s="244">
        <f>IFERROR(_xlfn.XLOOKUP($A34,Input_Raw!$A:$A,Input_Raw!EN:EN),"")</f>
        <v>1.2818690800965542</v>
      </c>
      <c r="K34" s="244">
        <f>IFERROR(_xlfn.XLOOKUP($A34,Input_Raw!$A:$A,Input_Raw!$DP:$DP),"")</f>
        <v>32.133172413793126</v>
      </c>
      <c r="L34" s="244">
        <f>IFERROR(_xlfn.XLOOKUP($A34,Input_Raw!$A:$A,Input_Raw!$DR:$DR),"")</f>
        <v>54.869615158620675</v>
      </c>
      <c r="M34" s="244">
        <f>IFERROR(_xlfn.XLOOKUP($A34,Input_Raw!$A:$A,Input_Raw!$DX:$DX),"")</f>
        <v>4.0999999999999996</v>
      </c>
      <c r="N34" s="244">
        <f>IFERROR(_xlfn.XLOOKUP($A34,Input_Raw!$A:$A,Input_Raw!$DZ:$DZ),"")</f>
        <v>7.7</v>
      </c>
      <c r="O34" s="245">
        <f>IFERROR(1-SUMIF(Plant_BD!$B:$B,$A34,Plant_BD!$AL:$AL)/($AA34+SUMIF(Plant_BD!$B:$B,$A34,Plant_BD!$AL:$AL)),"")</f>
        <v>0.99840449236277307</v>
      </c>
      <c r="P34" s="245"/>
      <c r="Q34" s="246"/>
      <c r="R34" s="245">
        <f>IFERROR(1-SUMIF(Grid_BD!$B:$B,$A34,Grid_BD!$W:$W)/($AA34+SUMIF(Grid_BD!$B:$B,$A34,Grid_BD!$W:$W)),"")</f>
        <v>1</v>
      </c>
      <c r="S34" s="241"/>
      <c r="T34" s="246"/>
      <c r="U34" s="247">
        <f t="shared" si="6"/>
        <v>0.76205843383478833</v>
      </c>
      <c r="V34" s="247" t="str">
        <f>IFERROR(_xlfn.XLOOKUP($A34,Input_Raw!$A:$A,Input_Raw!$GJ:$GJ),"")</f>
        <v/>
      </c>
      <c r="W34" s="248">
        <f t="shared" si="7"/>
        <v>0.18497183819764476</v>
      </c>
      <c r="X34" s="240">
        <f>IFERROR(_xlfn.XLOOKUP($A34,Input_Raw!$A:$A,Input_Raw!$EL:$EL),"")</f>
        <v>811959</v>
      </c>
      <c r="Y34" s="240">
        <f>IFERROR(_xlfn.XLOOKUP($A34,Input_Raw!$A:$A,Input_Raw!GC:GC),"")</f>
        <v>772900.00000005018</v>
      </c>
      <c r="Z34" s="240"/>
      <c r="AA34" s="240">
        <f>IFERROR(_xlfn.XLOOKUP($A34,Input_Raw!$A:$A,Input_Raw!$GD:$GD),"")</f>
        <v>780300.0000000007</v>
      </c>
      <c r="AB34" s="240">
        <f>IFERROR(_xlfn.XLOOKUP($A34,Input_Raw!$A:$A,Input_Raw!GE:GE),"")</f>
        <v>154.24</v>
      </c>
      <c r="AC34" s="249">
        <f>IFERROR(_xlfn.XLOOKUP($D34,'Modelling New'!$D:$D,'Modelling New'!P:P),"")</f>
        <v>6.58</v>
      </c>
      <c r="AD34" s="240">
        <f>IFERROR(_xlfn.XLOOKUP($D34,'Modelling New'!$D:$D,'Modelling New'!$T:$T)*1000,"")</f>
        <v>885683.34895816201</v>
      </c>
      <c r="AE34" s="250">
        <f>IFERROR(_xlfn.XLOOKUP($D34,'Modelling New'!$D:$D,'Modelling New'!$O:$O),"")</f>
        <v>0.76578672508626999</v>
      </c>
      <c r="AF34" s="250">
        <f>IFERROR(_xlfn.XLOOKUP($D34,'Modelling New'!$D:$D,'Modelling New'!W:W),"")</f>
        <v>0.20995319379448568</v>
      </c>
      <c r="AG34" s="250">
        <f>IFERROR(_xlfn.XLOOKUP($D34,'Modelling New'!$D:$D,'Modelling New'!$AE:$AE),"")</f>
        <v>0.995</v>
      </c>
      <c r="AH34" s="250">
        <f>IFERROR(_xlfn.XLOOKUP($D34,'Modelling New'!$D:$D,'Modelling New'!$AF:$AF),"")</f>
        <v>0.995</v>
      </c>
      <c r="AI34" s="241"/>
      <c r="AJ34" s="241"/>
      <c r="AK34" s="241"/>
      <c r="AL34" s="241"/>
      <c r="AM34" s="241"/>
      <c r="AN34" s="251"/>
      <c r="AO34" s="248"/>
      <c r="AP34" s="248"/>
      <c r="AQ34" s="248"/>
      <c r="AR34" s="240">
        <f>_xlfn.XLOOKUP($D34,'Modelling New'!$D:$D,'Modelling New'!$N:$N)</f>
        <v>175.77</v>
      </c>
      <c r="AS34" s="240">
        <f t="shared" si="8"/>
        <v>777196.33466067526</v>
      </c>
    </row>
    <row r="35" spans="1:45">
      <c r="A35" s="239">
        <f t="shared" si="9"/>
        <v>45778</v>
      </c>
      <c r="B35" s="240">
        <f>YEAR(Daily_KPI[[#This Row],[Date]])+IF(MONTH(Daily_KPI[[#This Row],[Date]])&gt;=4,1,0)</f>
        <v>2026</v>
      </c>
      <c r="C35" s="241">
        <f>YEAR(Daily_KPI[[#This Row],[Date]])</f>
        <v>2025</v>
      </c>
      <c r="D35" s="242">
        <f>Daily_KPI[[#This Row],[Date]]-DAY(Daily_KPI[[#This Row],[Date]])+1</f>
        <v>45778</v>
      </c>
      <c r="E35" s="241">
        <f t="shared" si="5"/>
        <v>31</v>
      </c>
      <c r="F35" s="243">
        <f>IFERROR(_xlfn.XLOOKUP($A35,Input_Raw!$A:$A,Input_Raw!$GB:$GB),"")</f>
        <v>12.033333333333333</v>
      </c>
      <c r="G35" s="244">
        <f>IFERROR(_xlfn.XLOOKUP($A35,Input_Raw!$A:$A,Input_Raw!EO:EO),"")</f>
        <v>7.0616915355511765</v>
      </c>
      <c r="H35" s="244">
        <f>IFERROR(_xlfn.XLOOKUP($A35,Input_Raw!$A:$A,Input_Raw!EP:EP),"")</f>
        <v>1.3781251061318593</v>
      </c>
      <c r="I35" s="244">
        <f>IFERROR(_xlfn.XLOOKUP($A35,Input_Raw!$A:$A,Input_Raw!EM:EM),"")</f>
        <v>6.8419353270033794</v>
      </c>
      <c r="J35" s="244">
        <f>IFERROR(_xlfn.XLOOKUP($A35,Input_Raw!$A:$A,Input_Raw!EN:EN),"")</f>
        <v>1.3577582952112501</v>
      </c>
      <c r="K35" s="244">
        <f>IFERROR(_xlfn.XLOOKUP($A35,Input_Raw!$A:$A,Input_Raw!$DP:$DP),"")</f>
        <v>32.293941908713649</v>
      </c>
      <c r="L35" s="244">
        <f>IFERROR(_xlfn.XLOOKUP($A35,Input_Raw!$A:$A,Input_Raw!$DR:$DR),"")</f>
        <v>55.392859972337483</v>
      </c>
      <c r="M35" s="244">
        <f>IFERROR(_xlfn.XLOOKUP($A35,Input_Raw!$A:$A,Input_Raw!$DX:$DX),"")</f>
        <v>3.6</v>
      </c>
      <c r="N35" s="244">
        <f>IFERROR(_xlfn.XLOOKUP($A35,Input_Raw!$A:$A,Input_Raw!$DZ:$DZ),"")</f>
        <v>6.8</v>
      </c>
      <c r="O35" s="245">
        <f>IFERROR(1-SUMIF(Plant_BD!$B:$B,$A35,Plant_BD!$AL:$AL)/($AA35+SUMIF(Plant_BD!$B:$B,$A35,Plant_BD!$AL:$AL)),"")</f>
        <v>0.99739722083484339</v>
      </c>
      <c r="P35" s="245"/>
      <c r="Q35" s="246"/>
      <c r="R35" s="245">
        <f>IFERROR(1-SUMIF(Grid_BD!$B:$B,$A35,Grid_BD!$W:$W)/($AA35+SUMIF(Grid_BD!$B:$B,$A35,Grid_BD!$W:$W)),"")</f>
        <v>1</v>
      </c>
      <c r="S35" s="241"/>
      <c r="T35" s="246"/>
      <c r="U35" s="247">
        <f t="shared" si="6"/>
        <v>0.79655066473232661</v>
      </c>
      <c r="V35" s="247" t="str">
        <f>IFERROR(_xlfn.XLOOKUP($A35,Input_Raw!$A:$A,Input_Raw!$GJ:$GJ),"")</f>
        <v/>
      </c>
      <c r="W35" s="248">
        <f t="shared" si="7"/>
        <v>0.18016975308642133</v>
      </c>
      <c r="X35" s="240">
        <f>IFERROR(_xlfn.XLOOKUP($A35,Input_Raw!$A:$A,Input_Raw!$EL:$EL),"")</f>
        <v>875942</v>
      </c>
      <c r="Y35" s="240">
        <f>IFERROR(_xlfn.XLOOKUP($A35,Input_Raw!$A:$A,Input_Raw!GC:GC),"")</f>
        <v>829599.99999997439</v>
      </c>
      <c r="Z35" s="240"/>
      <c r="AA35" s="240">
        <f>IFERROR(_xlfn.XLOOKUP($A35,Input_Raw!$A:$A,Input_Raw!$GD:$GD),"")</f>
        <v>840600.00000000733</v>
      </c>
      <c r="AB35" s="240">
        <f>IFERROR(_xlfn.XLOOKUP($A35,Input_Raw!$A:$A,Input_Raw!GE:GE),"")</f>
        <v>154.24</v>
      </c>
      <c r="AC35" s="249">
        <f>IFERROR(_xlfn.XLOOKUP($D35,'Modelling New'!$D:$D,'Modelling New'!P:P),"")</f>
        <v>6.3322580645161297</v>
      </c>
      <c r="AD35" s="240">
        <f>IFERROR(_xlfn.XLOOKUP($D35,'Modelling New'!$D:$D,'Modelling New'!$T:$T)*1000,"")</f>
        <v>951953.88874759083</v>
      </c>
      <c r="AE35" s="250">
        <f>IFERROR(_xlfn.XLOOKUP($D35,'Modelling New'!$D:$D,'Modelling New'!$O:$O),"")</f>
        <v>0.77332321169976126</v>
      </c>
      <c r="AF35" s="250">
        <f>IFERROR(_xlfn.XLOOKUP($D35,'Modelling New'!$D:$D,'Modelling New'!W:W),"")</f>
        <v>0.20403675599013862</v>
      </c>
      <c r="AG35" s="250">
        <f>IFERROR(_xlfn.XLOOKUP($D35,'Modelling New'!$D:$D,'Modelling New'!$AE:$AE),"")</f>
        <v>0.995</v>
      </c>
      <c r="AH35" s="250">
        <f>IFERROR(_xlfn.XLOOKUP($D35,'Modelling New'!$D:$D,'Modelling New'!$AF:$AF),"")</f>
        <v>0.995</v>
      </c>
      <c r="AI35" s="241"/>
      <c r="AJ35" s="241"/>
      <c r="AK35" s="241"/>
      <c r="AL35" s="241"/>
      <c r="AM35" s="241"/>
      <c r="AN35" s="251"/>
      <c r="AO35" s="248"/>
      <c r="AP35" s="248"/>
      <c r="AQ35" s="248"/>
      <c r="AR35" s="240">
        <f>_xlfn.XLOOKUP($D35,'Modelling New'!$D:$D,'Modelling New'!$N:$N)</f>
        <v>194.4</v>
      </c>
      <c r="AS35" s="240">
        <f t="shared" si="8"/>
        <v>755295.10185405554</v>
      </c>
    </row>
    <row r="36" spans="1:45">
      <c r="A36" s="239">
        <f t="shared" si="9"/>
        <v>45779</v>
      </c>
      <c r="B36" s="240">
        <f>YEAR(Daily_KPI[[#This Row],[Date]])+IF(MONTH(Daily_KPI[[#This Row],[Date]])&gt;=4,1,0)</f>
        <v>2026</v>
      </c>
      <c r="C36" s="241">
        <f>YEAR(Daily_KPI[[#This Row],[Date]])</f>
        <v>2025</v>
      </c>
      <c r="D36" s="242">
        <f>Daily_KPI[[#This Row],[Date]]-DAY(Daily_KPI[[#This Row],[Date]])+1</f>
        <v>45778</v>
      </c>
      <c r="E36" s="241">
        <f t="shared" si="5"/>
        <v>31</v>
      </c>
      <c r="F36" s="243">
        <f>IFERROR(_xlfn.XLOOKUP($A36,Input_Raw!$A:$A,Input_Raw!$GB:$GB),"")</f>
        <v>12.133333333333333</v>
      </c>
      <c r="G36" s="244">
        <f>IFERROR(_xlfn.XLOOKUP($A36,Input_Raw!$A:$A,Input_Raw!EO:EO),"")</f>
        <v>6.8624630429428386</v>
      </c>
      <c r="H36" s="244">
        <f>IFERROR(_xlfn.XLOOKUP($A36,Input_Raw!$A:$A,Input_Raw!EP:EP),"")</f>
        <v>1.3468044438957478</v>
      </c>
      <c r="I36" s="244">
        <f>IFERROR(_xlfn.XLOOKUP($A36,Input_Raw!$A:$A,Input_Raw!EM:EM),"")</f>
        <v>6.6002018145117818</v>
      </c>
      <c r="J36" s="244">
        <f>IFERROR(_xlfn.XLOOKUP($A36,Input_Raw!$A:$A,Input_Raw!EN:EN),"")</f>
        <v>1.3338872515251954</v>
      </c>
      <c r="K36" s="244">
        <f>IFERROR(_xlfn.XLOOKUP($A36,Input_Raw!$A:$A,Input_Raw!$DP:$DP),"")</f>
        <v>31.754320987654392</v>
      </c>
      <c r="L36" s="244">
        <f>IFERROR(_xlfn.XLOOKUP($A36,Input_Raw!$A:$A,Input_Raw!$DR:$DR),"")</f>
        <v>54.398225775034291</v>
      </c>
      <c r="M36" s="244">
        <f>IFERROR(_xlfn.XLOOKUP($A36,Input_Raw!$A:$A,Input_Raw!$DX:$DX),"")</f>
        <v>2.9</v>
      </c>
      <c r="N36" s="244">
        <f>IFERROR(_xlfn.XLOOKUP($A36,Input_Raw!$A:$A,Input_Raw!$DZ:$DZ),"")</f>
        <v>6</v>
      </c>
      <c r="O36" s="245">
        <f>IFERROR(1-SUMIF(Plant_BD!$B:$B,$A36,Plant_BD!$AL:$AL)/($AA36+SUMIF(Plant_BD!$B:$B,$A36,Plant_BD!$AL:$AL)),"")</f>
        <v>0.99742586342333128</v>
      </c>
      <c r="P36" s="245"/>
      <c r="Q36" s="246"/>
      <c r="R36" s="245">
        <f>IFERROR(1-SUMIF(Grid_BD!$B:$B,$A36,Grid_BD!$W:$W)/($AA36+SUMIF(Grid_BD!$B:$B,$A36,Grid_BD!$W:$W)),"")</f>
        <v>1</v>
      </c>
      <c r="S36" s="241"/>
      <c r="T36" s="246"/>
      <c r="U36" s="247">
        <f t="shared" si="6"/>
        <v>0.8038436537892566</v>
      </c>
      <c r="V36" s="247" t="str">
        <f>IFERROR(_xlfn.XLOOKUP($A36,Input_Raw!$A:$A,Input_Raw!$GJ:$GJ),"")</f>
        <v/>
      </c>
      <c r="W36" s="248">
        <f t="shared" si="7"/>
        <v>0.17539544753086356</v>
      </c>
      <c r="X36" s="240">
        <f>IFERROR(_xlfn.XLOOKUP($A36,Input_Raw!$A:$A,Input_Raw!$EL:$EL),"")</f>
        <v>851565</v>
      </c>
      <c r="Y36" s="240">
        <f>IFERROR(_xlfn.XLOOKUP($A36,Input_Raw!$A:$A,Input_Raw!GC:GC),"")</f>
        <v>812524.9999999454</v>
      </c>
      <c r="Z36" s="240"/>
      <c r="AA36" s="240">
        <f>IFERROR(_xlfn.XLOOKUP($A36,Input_Raw!$A:$A,Input_Raw!$GD:$GD),"")</f>
        <v>818324.99999999697</v>
      </c>
      <c r="AB36" s="240">
        <f>IFERROR(_xlfn.XLOOKUP($A36,Input_Raw!$A:$A,Input_Raw!GE:GE),"")</f>
        <v>154.24</v>
      </c>
      <c r="AC36" s="249">
        <f>IFERROR(_xlfn.XLOOKUP($D36,'Modelling New'!$D:$D,'Modelling New'!P:P),"")</f>
        <v>6.3322580645161297</v>
      </c>
      <c r="AD36" s="240">
        <f>IFERROR(_xlfn.XLOOKUP($D36,'Modelling New'!$D:$D,'Modelling New'!$T:$T)*1000,"")</f>
        <v>951953.88874759083</v>
      </c>
      <c r="AE36" s="250">
        <f>IFERROR(_xlfn.XLOOKUP($D36,'Modelling New'!$D:$D,'Modelling New'!$O:$O),"")</f>
        <v>0.77332321169976126</v>
      </c>
      <c r="AF36" s="250">
        <f>IFERROR(_xlfn.XLOOKUP($D36,'Modelling New'!$D:$D,'Modelling New'!W:W),"")</f>
        <v>0.20403675599013862</v>
      </c>
      <c r="AG36" s="250">
        <f>IFERROR(_xlfn.XLOOKUP($D36,'Modelling New'!$D:$D,'Modelling New'!$AE:$AE),"")</f>
        <v>0.995</v>
      </c>
      <c r="AH36" s="250">
        <f>IFERROR(_xlfn.XLOOKUP($D36,'Modelling New'!$D:$D,'Modelling New'!$AF:$AF),"")</f>
        <v>0.995</v>
      </c>
      <c r="AI36" s="241"/>
      <c r="AJ36" s="241"/>
      <c r="AK36" s="241"/>
      <c r="AL36" s="241"/>
      <c r="AM36" s="241"/>
      <c r="AN36" s="251"/>
      <c r="AO36" s="248"/>
      <c r="AP36" s="248"/>
      <c r="AQ36" s="248"/>
      <c r="AR36" s="240">
        <f>_xlfn.XLOOKUP($D36,'Modelling New'!$D:$D,'Modelling New'!$N:$N)</f>
        <v>194.4</v>
      </c>
      <c r="AS36" s="240">
        <f t="shared" si="8"/>
        <v>755295.10185405554</v>
      </c>
    </row>
    <row r="37" spans="1:45">
      <c r="A37" s="239">
        <f t="shared" si="9"/>
        <v>45780</v>
      </c>
      <c r="B37" s="240">
        <f>YEAR(Daily_KPI[[#This Row],[Date]])+IF(MONTH(Daily_KPI[[#This Row],[Date]])&gt;=4,1,0)</f>
        <v>2026</v>
      </c>
      <c r="C37" s="241">
        <f>YEAR(Daily_KPI[[#This Row],[Date]])</f>
        <v>2025</v>
      </c>
      <c r="D37" s="242">
        <f>Daily_KPI[[#This Row],[Date]]-DAY(Daily_KPI[[#This Row],[Date]])+1</f>
        <v>45778</v>
      </c>
      <c r="E37" s="241">
        <f t="shared" si="5"/>
        <v>31</v>
      </c>
      <c r="F37" s="243">
        <f>IFERROR(_xlfn.XLOOKUP($A37,Input_Raw!$A:$A,Input_Raw!$GB:$GB),"")</f>
        <v>11.083333333333336</v>
      </c>
      <c r="G37" s="244">
        <f>IFERROR(_xlfn.XLOOKUP($A37,Input_Raw!$A:$A,Input_Raw!EO:EO),"")</f>
        <v>6.1010536972453782</v>
      </c>
      <c r="H37" s="244">
        <f>IFERROR(_xlfn.XLOOKUP($A37,Input_Raw!$A:$A,Input_Raw!EP:EP),"")</f>
        <v>0.99421662074574602</v>
      </c>
      <c r="I37" s="244">
        <f>IFERROR(_xlfn.XLOOKUP($A37,Input_Raw!$A:$A,Input_Raw!EM:EM),"")</f>
        <v>5.7206498334231837</v>
      </c>
      <c r="J37" s="244">
        <f>IFERROR(_xlfn.XLOOKUP($A37,Input_Raw!$A:$A,Input_Raw!EN:EN),"")</f>
        <v>0.95417624726701722</v>
      </c>
      <c r="K37" s="244">
        <f>IFERROR(_xlfn.XLOOKUP($A37,Input_Raw!$A:$A,Input_Raw!$DP:$DP),"")</f>
        <v>28.176486486486549</v>
      </c>
      <c r="L37" s="244">
        <f>IFERROR(_xlfn.XLOOKUP($A37,Input_Raw!$A:$A,Input_Raw!$DR:$DR),"")</f>
        <v>51.880923303303284</v>
      </c>
      <c r="M37" s="244">
        <f>IFERROR(_xlfn.XLOOKUP($A37,Input_Raw!$A:$A,Input_Raw!$DX:$DX),"")</f>
        <v>5</v>
      </c>
      <c r="N37" s="244">
        <f>IFERROR(_xlfn.XLOOKUP($A37,Input_Raw!$A:$A,Input_Raw!$DZ:$DZ),"")</f>
        <v>4</v>
      </c>
      <c r="O37" s="245">
        <f>IFERROR(1-SUMIF(Plant_BD!$B:$B,$A37,Plant_BD!$AL:$AL)/($AA37+SUMIF(Plant_BD!$B:$B,$A37,Plant_BD!$AL:$AL)),"")</f>
        <v>0.95583777673929171</v>
      </c>
      <c r="P37" s="245"/>
      <c r="Q37" s="246"/>
      <c r="R37" s="245">
        <f>IFERROR(1-SUMIF(Grid_BD!$B:$B,$A37,Grid_BD!$W:$W)/($AA37+SUMIF(Grid_BD!$B:$B,$A37,Grid_BD!$W:$W)),"")</f>
        <v>1</v>
      </c>
      <c r="S37" s="241"/>
      <c r="T37" s="246"/>
      <c r="U37" s="247">
        <f t="shared" si="6"/>
        <v>0.75734992349643537</v>
      </c>
      <c r="V37" s="247" t="str">
        <f>IFERROR(_xlfn.XLOOKUP($A37,Input_Raw!$A:$A,Input_Raw!$GJ:$GJ),"")</f>
        <v/>
      </c>
      <c r="W37" s="248">
        <f t="shared" si="7"/>
        <v>0.14322916666666663</v>
      </c>
      <c r="X37" s="240">
        <f>IFERROR(_xlfn.XLOOKUP($A37,Input_Raw!$A:$A,Input_Raw!$EL:$EL),"")</f>
        <v>693137</v>
      </c>
      <c r="Y37" s="240">
        <f>IFERROR(_xlfn.XLOOKUP($A37,Input_Raw!$A:$A,Input_Raw!GC:GC),"")</f>
        <v>660250.00000003621</v>
      </c>
      <c r="Z37" s="240"/>
      <c r="AA37" s="240">
        <f>IFERROR(_xlfn.XLOOKUP($A37,Input_Raw!$A:$A,Input_Raw!$GD:$GD),"")</f>
        <v>668249.99999999977</v>
      </c>
      <c r="AB37" s="240">
        <f>IFERROR(_xlfn.XLOOKUP($A37,Input_Raw!$A:$A,Input_Raw!GE:GE),"")</f>
        <v>154.24</v>
      </c>
      <c r="AC37" s="249">
        <f>IFERROR(_xlfn.XLOOKUP($D37,'Modelling New'!$D:$D,'Modelling New'!P:P),"")</f>
        <v>6.3322580645161297</v>
      </c>
      <c r="AD37" s="240">
        <f>IFERROR(_xlfn.XLOOKUP($D37,'Modelling New'!$D:$D,'Modelling New'!$T:$T)*1000,"")</f>
        <v>951953.88874759083</v>
      </c>
      <c r="AE37" s="250">
        <f>IFERROR(_xlfn.XLOOKUP($D37,'Modelling New'!$D:$D,'Modelling New'!$O:$O),"")</f>
        <v>0.77332321169976126</v>
      </c>
      <c r="AF37" s="250">
        <f>IFERROR(_xlfn.XLOOKUP($D37,'Modelling New'!$D:$D,'Modelling New'!W:W),"")</f>
        <v>0.20403675599013862</v>
      </c>
      <c r="AG37" s="250">
        <f>IFERROR(_xlfn.XLOOKUP($D37,'Modelling New'!$D:$D,'Modelling New'!$AE:$AE),"")</f>
        <v>0.995</v>
      </c>
      <c r="AH37" s="250">
        <f>IFERROR(_xlfn.XLOOKUP($D37,'Modelling New'!$D:$D,'Modelling New'!$AF:$AF),"")</f>
        <v>0.995</v>
      </c>
      <c r="AI37" s="241"/>
      <c r="AJ37" s="241"/>
      <c r="AK37" s="241"/>
      <c r="AL37" s="241"/>
      <c r="AM37" s="241"/>
      <c r="AN37" s="251"/>
      <c r="AO37" s="248"/>
      <c r="AP37" s="248"/>
      <c r="AQ37" s="248"/>
      <c r="AR37" s="240">
        <f>_xlfn.XLOOKUP($D37,'Modelling New'!$D:$D,'Modelling New'!$N:$N)</f>
        <v>194.4</v>
      </c>
      <c r="AS37" s="240">
        <f t="shared" si="8"/>
        <v>755295.10185405554</v>
      </c>
    </row>
    <row r="38" spans="1:45">
      <c r="A38" s="239">
        <f t="shared" si="9"/>
        <v>45781</v>
      </c>
      <c r="B38" s="240">
        <f>YEAR(Daily_KPI[[#This Row],[Date]])+IF(MONTH(Daily_KPI[[#This Row],[Date]])&gt;=4,1,0)</f>
        <v>2026</v>
      </c>
      <c r="C38" s="241">
        <f>YEAR(Daily_KPI[[#This Row],[Date]])</f>
        <v>2025</v>
      </c>
      <c r="D38" s="242">
        <f>Daily_KPI[[#This Row],[Date]]-DAY(Daily_KPI[[#This Row],[Date]])+1</f>
        <v>45778</v>
      </c>
      <c r="E38" s="241">
        <f t="shared" si="5"/>
        <v>31</v>
      </c>
      <c r="F38" s="243">
        <f>IFERROR(_xlfn.XLOOKUP($A38,Input_Raw!$A:$A,Input_Raw!$GB:$GB),"")</f>
        <v>11.549999999999999</v>
      </c>
      <c r="G38" s="244">
        <f>IFERROR(_xlfn.XLOOKUP($A38,Input_Raw!$A:$A,Input_Raw!EO:EO),"")</f>
        <v>6.9222893168978166</v>
      </c>
      <c r="H38" s="244">
        <f>IFERROR(_xlfn.XLOOKUP($A38,Input_Raw!$A:$A,Input_Raw!EP:EP),"")</f>
        <v>1.2713691624639749</v>
      </c>
      <c r="I38" s="244">
        <f>IFERROR(_xlfn.XLOOKUP($A38,Input_Raw!$A:$A,Input_Raw!EM:EM),"")</f>
        <v>6.6873715630924631</v>
      </c>
      <c r="J38" s="244">
        <f>IFERROR(_xlfn.XLOOKUP($A38,Input_Raw!$A:$A,Input_Raw!EN:EN),"")</f>
        <v>1.1946418920195163</v>
      </c>
      <c r="K38" s="244">
        <f>IFERROR(_xlfn.XLOOKUP($A38,Input_Raw!$A:$A,Input_Raw!$DP:$DP),"")</f>
        <v>30.627435158501438</v>
      </c>
      <c r="L38" s="244">
        <f>IFERROR(_xlfn.XLOOKUP($A38,Input_Raw!$A:$A,Input_Raw!$DR:$DR),"")</f>
        <v>52.692213141210409</v>
      </c>
      <c r="M38" s="244">
        <f>IFERROR(_xlfn.XLOOKUP($A38,Input_Raw!$A:$A,Input_Raw!$DX:$DX),"")</f>
        <v>3.5</v>
      </c>
      <c r="N38" s="244">
        <f>IFERROR(_xlfn.XLOOKUP($A38,Input_Raw!$A:$A,Input_Raw!$DZ:$DZ),"")</f>
        <v>6.5</v>
      </c>
      <c r="O38" s="245">
        <f>IFERROR(1-SUMIF(Plant_BD!$B:$B,$A38,Plant_BD!$AL:$AL)/($AA38+SUMIF(Plant_BD!$B:$B,$A38,Plant_BD!$AL:$AL)),"")</f>
        <v>0.99500044183848058</v>
      </c>
      <c r="P38" s="245"/>
      <c r="Q38" s="246"/>
      <c r="R38" s="245">
        <f>IFERROR(1-SUMIF(Grid_BD!$B:$B,$A38,Grid_BD!$W:$W)/($AA38+SUMIF(Grid_BD!$B:$B,$A38,Grid_BD!$W:$W)),"")</f>
        <v>1</v>
      </c>
      <c r="S38" s="241"/>
      <c r="T38" s="246"/>
      <c r="U38" s="247">
        <f t="shared" si="6"/>
        <v>0.80645380999880989</v>
      </c>
      <c r="V38" s="247" t="str">
        <f>IFERROR(_xlfn.XLOOKUP($A38,Input_Raw!$A:$A,Input_Raw!$GJ:$GJ),"")</f>
        <v/>
      </c>
      <c r="W38" s="248">
        <f t="shared" si="7"/>
        <v>0.17828896604938285</v>
      </c>
      <c r="X38" s="240">
        <f>IFERROR(_xlfn.XLOOKUP($A38,Input_Raw!$A:$A,Input_Raw!$EL:$EL),"")</f>
        <v>866746</v>
      </c>
      <c r="Y38" s="240">
        <f>IFERROR(_xlfn.XLOOKUP($A38,Input_Raw!$A:$A,Input_Raw!GC:GC),"")</f>
        <v>819825.00000001374</v>
      </c>
      <c r="Z38" s="240"/>
      <c r="AA38" s="240">
        <f>IFERROR(_xlfn.XLOOKUP($A38,Input_Raw!$A:$A,Input_Raw!$GD:$GD),"")</f>
        <v>831825.00000000058</v>
      </c>
      <c r="AB38" s="240">
        <f>IFERROR(_xlfn.XLOOKUP($A38,Input_Raw!$A:$A,Input_Raw!GE:GE),"")</f>
        <v>154.24</v>
      </c>
      <c r="AC38" s="249">
        <f>IFERROR(_xlfn.XLOOKUP($D38,'Modelling New'!$D:$D,'Modelling New'!P:P),"")</f>
        <v>6.3322580645161297</v>
      </c>
      <c r="AD38" s="240">
        <f>IFERROR(_xlfn.XLOOKUP($D38,'Modelling New'!$D:$D,'Modelling New'!$T:$T)*1000,"")</f>
        <v>951953.88874759083</v>
      </c>
      <c r="AE38" s="250">
        <f>IFERROR(_xlfn.XLOOKUP($D38,'Modelling New'!$D:$D,'Modelling New'!$O:$O),"")</f>
        <v>0.77332321169976126</v>
      </c>
      <c r="AF38" s="250">
        <f>IFERROR(_xlfn.XLOOKUP($D38,'Modelling New'!$D:$D,'Modelling New'!W:W),"")</f>
        <v>0.20403675599013862</v>
      </c>
      <c r="AG38" s="250">
        <f>IFERROR(_xlfn.XLOOKUP($D38,'Modelling New'!$D:$D,'Modelling New'!$AE:$AE),"")</f>
        <v>0.995</v>
      </c>
      <c r="AH38" s="250">
        <f>IFERROR(_xlfn.XLOOKUP($D38,'Modelling New'!$D:$D,'Modelling New'!$AF:$AF),"")</f>
        <v>0.995</v>
      </c>
      <c r="AI38" s="241"/>
      <c r="AJ38" s="241"/>
      <c r="AK38" s="241"/>
      <c r="AL38" s="241"/>
      <c r="AM38" s="241"/>
      <c r="AN38" s="251"/>
      <c r="AO38" s="248"/>
      <c r="AP38" s="248"/>
      <c r="AQ38" s="248"/>
      <c r="AR38" s="240">
        <f>_xlfn.XLOOKUP($D38,'Modelling New'!$D:$D,'Modelling New'!$N:$N)</f>
        <v>194.4</v>
      </c>
      <c r="AS38" s="240">
        <f t="shared" si="8"/>
        <v>755295.10185405554</v>
      </c>
    </row>
    <row r="39" spans="1:45">
      <c r="A39" s="239">
        <f t="shared" si="9"/>
        <v>45782</v>
      </c>
      <c r="B39" s="240">
        <f>YEAR(Daily_KPI[[#This Row],[Date]])+IF(MONTH(Daily_KPI[[#This Row],[Date]])&gt;=4,1,0)</f>
        <v>2026</v>
      </c>
      <c r="C39" s="241">
        <f>YEAR(Daily_KPI[[#This Row],[Date]])</f>
        <v>2025</v>
      </c>
      <c r="D39" s="242">
        <f>Daily_KPI[[#This Row],[Date]]-DAY(Daily_KPI[[#This Row],[Date]])+1</f>
        <v>45778</v>
      </c>
      <c r="E39" s="241">
        <f t="shared" si="5"/>
        <v>31</v>
      </c>
      <c r="F39" s="243">
        <f>IFERROR(_xlfn.XLOOKUP($A39,Input_Raw!$A:$A,Input_Raw!$GB:$GB),"")</f>
        <v>12.150000000000002</v>
      </c>
      <c r="G39" s="244">
        <f>IFERROR(_xlfn.XLOOKUP($A39,Input_Raw!$A:$A,Input_Raw!EO:EO),"")</f>
        <v>7.258161249129234</v>
      </c>
      <c r="H39" s="244">
        <f>IFERROR(_xlfn.XLOOKUP($A39,Input_Raw!$A:$A,Input_Raw!EP:EP),"")</f>
        <v>1.4081150958904101</v>
      </c>
      <c r="I39" s="244">
        <f>IFERROR(_xlfn.XLOOKUP($A39,Input_Raw!$A:$A,Input_Raw!EM:EM),"")</f>
        <v>6.9948917877039563</v>
      </c>
      <c r="J39" s="244">
        <f>IFERROR(_xlfn.XLOOKUP($A39,Input_Raw!$A:$A,Input_Raw!EN:EN),"")</f>
        <v>1.3380455395880071</v>
      </c>
      <c r="K39" s="244">
        <f>IFERROR(_xlfn.XLOOKUP($A39,Input_Raw!$A:$A,Input_Raw!$DP:$DP),"")</f>
        <v>30.68564383561646</v>
      </c>
      <c r="L39" s="244">
        <f>IFERROR(_xlfn.XLOOKUP($A39,Input_Raw!$A:$A,Input_Raw!$DR:$DR),"")</f>
        <v>54.129193684931522</v>
      </c>
      <c r="M39" s="244">
        <f>IFERROR(_xlfn.XLOOKUP($A39,Input_Raw!$A:$A,Input_Raw!$DX:$DX),"")</f>
        <v>2.2000000000000002</v>
      </c>
      <c r="N39" s="244">
        <f>IFERROR(_xlfn.XLOOKUP($A39,Input_Raw!$A:$A,Input_Raw!$DZ:$DZ),"")</f>
        <v>4.5999999999999996</v>
      </c>
      <c r="O39" s="245">
        <f>IFERROR(1-SUMIF(Plant_BD!$B:$B,$A39,Plant_BD!$AL:$AL)/($AA39+SUMIF(Plant_BD!$B:$B,$A39,Plant_BD!$AL:$AL)),"")</f>
        <v>0.98704017999569804</v>
      </c>
      <c r="P39" s="245"/>
      <c r="Q39" s="246"/>
      <c r="R39" s="245">
        <f>IFERROR(1-SUMIF(Grid_BD!$B:$B,$A39,Grid_BD!$W:$W)/($AA39+SUMIF(Grid_BD!$B:$B,$A39,Grid_BD!$W:$W)),"")</f>
        <v>1</v>
      </c>
      <c r="S39" s="241"/>
      <c r="T39" s="246"/>
      <c r="U39" s="247">
        <f t="shared" si="6"/>
        <v>0.77746420864700416</v>
      </c>
      <c r="V39" s="247" t="str">
        <f>IFERROR(_xlfn.XLOOKUP($A39,Input_Raw!$A:$A,Input_Raw!$GJ:$GJ),"")</f>
        <v/>
      </c>
      <c r="W39" s="248">
        <f t="shared" si="7"/>
        <v>0.17978395061728164</v>
      </c>
      <c r="X39" s="240">
        <f>IFERROR(_xlfn.XLOOKUP($A39,Input_Raw!$A:$A,Input_Raw!$EL:$EL),"")</f>
        <v>874654</v>
      </c>
      <c r="Y39" s="240">
        <f>IFERROR(_xlfn.XLOOKUP($A39,Input_Raw!$A:$A,Input_Raw!GC:GC),"")</f>
        <v>834199.99999995425</v>
      </c>
      <c r="Z39" s="240"/>
      <c r="AA39" s="240">
        <f>IFERROR(_xlfn.XLOOKUP($A39,Input_Raw!$A:$A,Input_Raw!$GD:$GD),"")</f>
        <v>838799.99999998917</v>
      </c>
      <c r="AB39" s="240">
        <f>IFERROR(_xlfn.XLOOKUP($A39,Input_Raw!$A:$A,Input_Raw!GE:GE),"")</f>
        <v>154.24</v>
      </c>
      <c r="AC39" s="249">
        <f>IFERROR(_xlfn.XLOOKUP($D39,'Modelling New'!$D:$D,'Modelling New'!P:P),"")</f>
        <v>6.3322580645161297</v>
      </c>
      <c r="AD39" s="240">
        <f>IFERROR(_xlfn.XLOOKUP($D39,'Modelling New'!$D:$D,'Modelling New'!$T:$T)*1000,"")</f>
        <v>951953.88874759083</v>
      </c>
      <c r="AE39" s="250">
        <f>IFERROR(_xlfn.XLOOKUP($D39,'Modelling New'!$D:$D,'Modelling New'!$O:$O),"")</f>
        <v>0.77332321169976126</v>
      </c>
      <c r="AF39" s="250">
        <f>IFERROR(_xlfn.XLOOKUP($D39,'Modelling New'!$D:$D,'Modelling New'!W:W),"")</f>
        <v>0.20403675599013862</v>
      </c>
      <c r="AG39" s="250">
        <f>IFERROR(_xlfn.XLOOKUP($D39,'Modelling New'!$D:$D,'Modelling New'!$AE:$AE),"")</f>
        <v>0.995</v>
      </c>
      <c r="AH39" s="250">
        <f>IFERROR(_xlfn.XLOOKUP($D39,'Modelling New'!$D:$D,'Modelling New'!$AF:$AF),"")</f>
        <v>0.995</v>
      </c>
      <c r="AI39" s="241"/>
      <c r="AJ39" s="241"/>
      <c r="AK39" s="241"/>
      <c r="AL39" s="241"/>
      <c r="AM39" s="241"/>
      <c r="AN39" s="251"/>
      <c r="AO39" s="248"/>
      <c r="AP39" s="248"/>
      <c r="AQ39" s="248"/>
      <c r="AR39" s="240">
        <f>_xlfn.XLOOKUP($D39,'Modelling New'!$D:$D,'Modelling New'!$N:$N)</f>
        <v>194.4</v>
      </c>
      <c r="AS39" s="240">
        <f t="shared" si="8"/>
        <v>755295.10185405554</v>
      </c>
    </row>
    <row r="40" spans="1:45">
      <c r="A40" s="239">
        <f t="shared" si="9"/>
        <v>45783</v>
      </c>
      <c r="B40" s="240">
        <f>YEAR(Daily_KPI[[#This Row],[Date]])+IF(MONTH(Daily_KPI[[#This Row],[Date]])&gt;=4,1,0)</f>
        <v>2026</v>
      </c>
      <c r="C40" s="241">
        <f>YEAR(Daily_KPI[[#This Row],[Date]])</f>
        <v>2025</v>
      </c>
      <c r="D40" s="242">
        <f>Daily_KPI[[#This Row],[Date]]-DAY(Daily_KPI[[#This Row],[Date]])+1</f>
        <v>45778</v>
      </c>
      <c r="E40" s="241">
        <f t="shared" si="5"/>
        <v>31</v>
      </c>
      <c r="F40" s="243">
        <f>IFERROR(_xlfn.XLOOKUP($A40,Input_Raw!$A:$A,Input_Raw!$GB:$GB),"")</f>
        <v>11.616666666666667</v>
      </c>
      <c r="G40" s="244">
        <f>IFERROR(_xlfn.XLOOKUP($A40,Input_Raw!$A:$A,Input_Raw!EO:EO),"")</f>
        <v>6.6527538553781058</v>
      </c>
      <c r="H40" s="244">
        <f>IFERROR(_xlfn.XLOOKUP($A40,Input_Raw!$A:$A,Input_Raw!EP:EP),"")</f>
        <v>1.3260151226122254</v>
      </c>
      <c r="I40" s="244">
        <f>IFERROR(_xlfn.XLOOKUP($A40,Input_Raw!$A:$A,Input_Raw!EM:EM),"")</f>
        <v>6.4795836140490124</v>
      </c>
      <c r="J40" s="244">
        <f>IFERROR(_xlfn.XLOOKUP($A40,Input_Raw!$A:$A,Input_Raw!EN:EN),"")</f>
        <v>1.2534462921313516</v>
      </c>
      <c r="K40" s="244">
        <f>IFERROR(_xlfn.XLOOKUP($A40,Input_Raw!$A:$A,Input_Raw!$DP:$DP),"")</f>
        <v>29.965028653295107</v>
      </c>
      <c r="L40" s="244">
        <f>IFERROR(_xlfn.XLOOKUP($A40,Input_Raw!$A:$A,Input_Raw!$DR:$DR),"")</f>
        <v>52.434462621776468</v>
      </c>
      <c r="M40" s="244">
        <f>IFERROR(_xlfn.XLOOKUP($A40,Input_Raw!$A:$A,Input_Raw!$DX:$DX),"")</f>
        <v>2.7</v>
      </c>
      <c r="N40" s="244">
        <f>IFERROR(_xlfn.XLOOKUP($A40,Input_Raw!$A:$A,Input_Raw!$DZ:$DZ),"")</f>
        <v>6.8</v>
      </c>
      <c r="O40" s="245">
        <f>IFERROR(1-SUMIF(Plant_BD!$B:$B,$A40,Plant_BD!$AL:$AL)/($AA40+SUMIF(Plant_BD!$B:$B,$A40,Plant_BD!$AL:$AL)),"")</f>
        <v>0.99637470849962306</v>
      </c>
      <c r="P40" s="245"/>
      <c r="Q40" s="246"/>
      <c r="R40" s="245">
        <f>IFERROR(1-SUMIF(Grid_BD!$B:$B,$A40,Grid_BD!$W:$W)/($AA40+SUMIF(Grid_BD!$B:$B,$A40,Grid_BD!$W:$W)),"")</f>
        <v>1</v>
      </c>
      <c r="S40" s="241"/>
      <c r="T40" s="246"/>
      <c r="U40" s="247">
        <f t="shared" si="6"/>
        <v>0.80034642274637169</v>
      </c>
      <c r="V40" s="247" t="str">
        <f>IFERROR(_xlfn.XLOOKUP($A40,Input_Raw!$A:$A,Input_Raw!$GJ:$GJ),"")</f>
        <v/>
      </c>
      <c r="W40" s="248">
        <f t="shared" si="7"/>
        <v>0.17144097222222529</v>
      </c>
      <c r="X40" s="240">
        <f>IFERROR(_xlfn.XLOOKUP($A40,Input_Raw!$A:$A,Input_Raw!$EL:$EL),"")</f>
        <v>832160</v>
      </c>
      <c r="Y40" s="240">
        <f>IFERROR(_xlfn.XLOOKUP($A40,Input_Raw!$A:$A,Input_Raw!GC:GC),"")</f>
        <v>789475.00000004924</v>
      </c>
      <c r="Z40" s="240"/>
      <c r="AA40" s="240">
        <f>IFERROR(_xlfn.XLOOKUP($A40,Input_Raw!$A:$A,Input_Raw!$GD:$GD),"")</f>
        <v>799875.00000001432</v>
      </c>
      <c r="AB40" s="240">
        <f>IFERROR(_xlfn.XLOOKUP($A40,Input_Raw!$A:$A,Input_Raw!GE:GE),"")</f>
        <v>154.24</v>
      </c>
      <c r="AC40" s="249">
        <f>IFERROR(_xlfn.XLOOKUP($D40,'Modelling New'!$D:$D,'Modelling New'!P:P),"")</f>
        <v>6.3322580645161297</v>
      </c>
      <c r="AD40" s="240">
        <f>IFERROR(_xlfn.XLOOKUP($D40,'Modelling New'!$D:$D,'Modelling New'!$T:$T)*1000,"")</f>
        <v>951953.88874759083</v>
      </c>
      <c r="AE40" s="250">
        <f>IFERROR(_xlfn.XLOOKUP($D40,'Modelling New'!$D:$D,'Modelling New'!$O:$O),"")</f>
        <v>0.77332321169976126</v>
      </c>
      <c r="AF40" s="250">
        <f>IFERROR(_xlfn.XLOOKUP($D40,'Modelling New'!$D:$D,'Modelling New'!W:W),"")</f>
        <v>0.20403675599013862</v>
      </c>
      <c r="AG40" s="250">
        <f>IFERROR(_xlfn.XLOOKUP($D40,'Modelling New'!$D:$D,'Modelling New'!$AE:$AE),"")</f>
        <v>0.995</v>
      </c>
      <c r="AH40" s="250">
        <f>IFERROR(_xlfn.XLOOKUP($D40,'Modelling New'!$D:$D,'Modelling New'!$AF:$AF),"")</f>
        <v>0.995</v>
      </c>
      <c r="AI40" s="241"/>
      <c r="AJ40" s="241"/>
      <c r="AK40" s="241"/>
      <c r="AL40" s="241"/>
      <c r="AM40" s="241"/>
      <c r="AN40" s="251"/>
      <c r="AO40" s="248"/>
      <c r="AP40" s="248"/>
      <c r="AQ40" s="248"/>
      <c r="AR40" s="240">
        <f>_xlfn.XLOOKUP($D40,'Modelling New'!$D:$D,'Modelling New'!$N:$N)</f>
        <v>194.4</v>
      </c>
      <c r="AS40" s="240">
        <f t="shared" si="8"/>
        <v>755295.10185405554</v>
      </c>
    </row>
    <row r="41" spans="1:45">
      <c r="A41" s="239">
        <f t="shared" si="9"/>
        <v>45784</v>
      </c>
      <c r="B41" s="240">
        <f>YEAR(Daily_KPI[[#This Row],[Date]])+IF(MONTH(Daily_KPI[[#This Row],[Date]])&gt;=4,1,0)</f>
        <v>2026</v>
      </c>
      <c r="C41" s="241">
        <f>YEAR(Daily_KPI[[#This Row],[Date]])</f>
        <v>2025</v>
      </c>
      <c r="D41" s="242">
        <f>Daily_KPI[[#This Row],[Date]]-DAY(Daily_KPI[[#This Row],[Date]])+1</f>
        <v>45778</v>
      </c>
      <c r="E41" s="241">
        <f t="shared" si="5"/>
        <v>31</v>
      </c>
      <c r="F41" s="243">
        <f>IFERROR(_xlfn.XLOOKUP($A41,Input_Raw!$A:$A,Input_Raw!$GB:$GB),"")</f>
        <v>12.083333333333336</v>
      </c>
      <c r="G41" s="244">
        <f>IFERROR(_xlfn.XLOOKUP($A41,Input_Raw!$A:$A,Input_Raw!EO:EO),"")</f>
        <v>6.9048504329339995</v>
      </c>
      <c r="H41" s="244">
        <f>IFERROR(_xlfn.XLOOKUP($A41,Input_Raw!$A:$A,Input_Raw!EP:EP),"")</f>
        <v>1.1431731594352619</v>
      </c>
      <c r="I41" s="244">
        <f>IFERROR(_xlfn.XLOOKUP($A41,Input_Raw!$A:$A,Input_Raw!EM:EM),"")</f>
        <v>6.7101077653049828</v>
      </c>
      <c r="J41" s="244">
        <f>IFERROR(_xlfn.XLOOKUP($A41,Input_Raw!$A:$A,Input_Raw!EN:EN),"")</f>
        <v>1.1957955769682709</v>
      </c>
      <c r="K41" s="244">
        <f>IFERROR(_xlfn.XLOOKUP($A41,Input_Raw!$A:$A,Input_Raw!$DP:$DP),"")</f>
        <v>29.711763085399436</v>
      </c>
      <c r="L41" s="244">
        <f>IFERROR(_xlfn.XLOOKUP($A41,Input_Raw!$A:$A,Input_Raw!$DR:$DR),"")</f>
        <v>52.330109986225963</v>
      </c>
      <c r="M41" s="244">
        <f>IFERROR(_xlfn.XLOOKUP($A41,Input_Raw!$A:$A,Input_Raw!$DX:$DX),"")</f>
        <v>2.6</v>
      </c>
      <c r="N41" s="244">
        <f>IFERROR(_xlfn.XLOOKUP($A41,Input_Raw!$A:$A,Input_Raw!$DZ:$DZ),"")</f>
        <v>5.9</v>
      </c>
      <c r="O41" s="245">
        <f>IFERROR(1-SUMIF(Plant_BD!$B:$B,$A41,Plant_BD!$AL:$AL)/($AA41+SUMIF(Plant_BD!$B:$B,$A41,Plant_BD!$AL:$AL)),"")</f>
        <v>0.99487962786690221</v>
      </c>
      <c r="P41" s="245"/>
      <c r="Q41" s="246"/>
      <c r="R41" s="245">
        <f>IFERROR(1-SUMIF(Grid_BD!$B:$B,$A41,Grid_BD!$W:$W)/($AA41+SUMIF(Grid_BD!$B:$B,$A41,Grid_BD!$W:$W)),"")</f>
        <v>1</v>
      </c>
      <c r="S41" s="241"/>
      <c r="T41" s="246"/>
      <c r="U41" s="247">
        <f t="shared" si="6"/>
        <v>0.80393865943352361</v>
      </c>
      <c r="V41" s="247" t="str">
        <f>IFERROR(_xlfn.XLOOKUP($A41,Input_Raw!$A:$A,Input_Raw!$GJ:$GJ),"")</f>
        <v/>
      </c>
      <c r="W41" s="248">
        <f t="shared" si="7"/>
        <v>0.17833719135802434</v>
      </c>
      <c r="X41" s="240">
        <f>IFERROR(_xlfn.XLOOKUP($A41,Input_Raw!$A:$A,Input_Raw!$EL:$EL),"")</f>
        <v>867109</v>
      </c>
      <c r="Y41" s="240">
        <f>IFERROR(_xlfn.XLOOKUP($A41,Input_Raw!$A:$A,Input_Raw!GC:GC),"")</f>
        <v>823450.00000003271</v>
      </c>
      <c r="Z41" s="240"/>
      <c r="AA41" s="240">
        <f>IFERROR(_xlfn.XLOOKUP($A41,Input_Raw!$A:$A,Input_Raw!$GD:$GD),"")</f>
        <v>832049.99999999837</v>
      </c>
      <c r="AB41" s="240">
        <f>IFERROR(_xlfn.XLOOKUP($A41,Input_Raw!$A:$A,Input_Raw!GE:GE),"")</f>
        <v>154.24</v>
      </c>
      <c r="AC41" s="249">
        <f>IFERROR(_xlfn.XLOOKUP($D41,'Modelling New'!$D:$D,'Modelling New'!P:P),"")</f>
        <v>6.3322580645161297</v>
      </c>
      <c r="AD41" s="240">
        <f>IFERROR(_xlfn.XLOOKUP($D41,'Modelling New'!$D:$D,'Modelling New'!$T:$T)*1000,"")</f>
        <v>951953.88874759083</v>
      </c>
      <c r="AE41" s="250">
        <f>IFERROR(_xlfn.XLOOKUP($D41,'Modelling New'!$D:$D,'Modelling New'!$O:$O),"")</f>
        <v>0.77332321169976126</v>
      </c>
      <c r="AF41" s="250">
        <f>IFERROR(_xlfn.XLOOKUP($D41,'Modelling New'!$D:$D,'Modelling New'!W:W),"")</f>
        <v>0.20403675599013862</v>
      </c>
      <c r="AG41" s="250">
        <f>IFERROR(_xlfn.XLOOKUP($D41,'Modelling New'!$D:$D,'Modelling New'!$AE:$AE),"")</f>
        <v>0.995</v>
      </c>
      <c r="AH41" s="250">
        <f>IFERROR(_xlfn.XLOOKUP($D41,'Modelling New'!$D:$D,'Modelling New'!$AF:$AF),"")</f>
        <v>0.995</v>
      </c>
      <c r="AI41" s="241"/>
      <c r="AJ41" s="241"/>
      <c r="AK41" s="241"/>
      <c r="AL41" s="241"/>
      <c r="AM41" s="241"/>
      <c r="AN41" s="251"/>
      <c r="AO41" s="248"/>
      <c r="AP41" s="248"/>
      <c r="AQ41" s="248"/>
      <c r="AR41" s="240">
        <f>_xlfn.XLOOKUP($D41,'Modelling New'!$D:$D,'Modelling New'!$N:$N)</f>
        <v>194.4</v>
      </c>
      <c r="AS41" s="240">
        <f t="shared" si="8"/>
        <v>755295.10185405554</v>
      </c>
    </row>
    <row r="42" spans="1:45">
      <c r="A42" s="239">
        <f t="shared" si="9"/>
        <v>45785</v>
      </c>
      <c r="B42" s="240">
        <f>YEAR(Daily_KPI[[#This Row],[Date]])+IF(MONTH(Daily_KPI[[#This Row],[Date]])&gt;=4,1,0)</f>
        <v>2026</v>
      </c>
      <c r="C42" s="241">
        <f>YEAR(Daily_KPI[[#This Row],[Date]])</f>
        <v>2025</v>
      </c>
      <c r="D42" s="242">
        <f>Daily_KPI[[#This Row],[Date]]-DAY(Daily_KPI[[#This Row],[Date]])+1</f>
        <v>45778</v>
      </c>
      <c r="E42" s="241">
        <f t="shared" si="5"/>
        <v>31</v>
      </c>
      <c r="F42" s="243">
        <f>IFERROR(_xlfn.XLOOKUP($A42,Input_Raw!$A:$A,Input_Raw!$GB:$GB),"")</f>
        <v>11.966666666666665</v>
      </c>
      <c r="G42" s="244">
        <f>IFERROR(_xlfn.XLOOKUP($A42,Input_Raw!$A:$A,Input_Raw!EO:EO),"")</f>
        <v>6.9753539707423551</v>
      </c>
      <c r="H42" s="244">
        <f>IFERROR(_xlfn.XLOOKUP($A42,Input_Raw!$A:$A,Input_Raw!EP:EP),"")</f>
        <v>1.2954079107093186</v>
      </c>
      <c r="I42" s="244">
        <f>IFERROR(_xlfn.XLOOKUP($A42,Input_Raw!$A:$A,Input_Raw!EM:EM),"")</f>
        <v>6.7077571810905994</v>
      </c>
      <c r="J42" s="244">
        <f>IFERROR(_xlfn.XLOOKUP($A42,Input_Raw!$A:$A,Input_Raw!EN:EN),"")</f>
        <v>1.2690994928020818</v>
      </c>
      <c r="K42" s="244">
        <f>IFERROR(_xlfn.XLOOKUP($A42,Input_Raw!$A:$A,Input_Raw!$DP:$DP),"")</f>
        <v>29.174478442280932</v>
      </c>
      <c r="L42" s="244">
        <f>IFERROR(_xlfn.XLOOKUP($A42,Input_Raw!$A:$A,Input_Raw!$DR:$DR),"")</f>
        <v>52.453779374130725</v>
      </c>
      <c r="M42" s="244">
        <f>IFERROR(_xlfn.XLOOKUP($A42,Input_Raw!$A:$A,Input_Raw!$DX:$DX),"")</f>
        <v>3.7</v>
      </c>
      <c r="N42" s="244">
        <f>IFERROR(_xlfn.XLOOKUP($A42,Input_Raw!$A:$A,Input_Raw!$DZ:$DZ),"")</f>
        <v>10.9</v>
      </c>
      <c r="O42" s="245">
        <f>IFERROR(1-SUMIF(Plant_BD!$B:$B,$A42,Plant_BD!$AL:$AL)/($AA42+SUMIF(Plant_BD!$B:$B,$A42,Plant_BD!$AL:$AL)),"")</f>
        <v>0.99578630595702478</v>
      </c>
      <c r="P42" s="245"/>
      <c r="Q42" s="246"/>
      <c r="R42" s="245">
        <f>IFERROR(1-SUMIF(Grid_BD!$B:$B,$A42,Grid_BD!$W:$W)/($AA42+SUMIF(Grid_BD!$B:$B,$A42,Grid_BD!$W:$W)),"")</f>
        <v>1</v>
      </c>
      <c r="S42" s="241"/>
      <c r="T42" s="246"/>
      <c r="U42" s="247">
        <f t="shared" si="6"/>
        <v>0.77594870806368454</v>
      </c>
      <c r="V42" s="247" t="str">
        <f>IFERROR(_xlfn.XLOOKUP($A42,Input_Raw!$A:$A,Input_Raw!$GJ:$GJ),"")</f>
        <v/>
      </c>
      <c r="W42" s="248">
        <f t="shared" si="7"/>
        <v>0.17206790123456642</v>
      </c>
      <c r="X42" s="240">
        <f>IFERROR(_xlfn.XLOOKUP($A42,Input_Raw!$A:$A,Input_Raw!$EL:$EL),"")</f>
        <v>835773</v>
      </c>
      <c r="Y42" s="240">
        <f>IFERROR(_xlfn.XLOOKUP($A42,Input_Raw!$A:$A,Input_Raw!GC:GC),"")</f>
        <v>792199.99999992771</v>
      </c>
      <c r="Z42" s="240"/>
      <c r="AA42" s="240">
        <f>IFERROR(_xlfn.XLOOKUP($A42,Input_Raw!$A:$A,Input_Raw!$GD:$GD),"")</f>
        <v>802799.99999999302</v>
      </c>
      <c r="AB42" s="240">
        <f>IFERROR(_xlfn.XLOOKUP($A42,Input_Raw!$A:$A,Input_Raw!GE:GE),"")</f>
        <v>154.24</v>
      </c>
      <c r="AC42" s="249">
        <f>IFERROR(_xlfn.XLOOKUP($D42,'Modelling New'!$D:$D,'Modelling New'!P:P),"")</f>
        <v>6.3322580645161297</v>
      </c>
      <c r="AD42" s="240">
        <f>IFERROR(_xlfn.XLOOKUP($D42,'Modelling New'!$D:$D,'Modelling New'!$T:$T)*1000,"")</f>
        <v>951953.88874759083</v>
      </c>
      <c r="AE42" s="250">
        <f>IFERROR(_xlfn.XLOOKUP($D42,'Modelling New'!$D:$D,'Modelling New'!$O:$O),"")</f>
        <v>0.77332321169976126</v>
      </c>
      <c r="AF42" s="250">
        <f>IFERROR(_xlfn.XLOOKUP($D42,'Modelling New'!$D:$D,'Modelling New'!W:W),"")</f>
        <v>0.20403675599013862</v>
      </c>
      <c r="AG42" s="250">
        <f>IFERROR(_xlfn.XLOOKUP($D42,'Modelling New'!$D:$D,'Modelling New'!$AE:$AE),"")</f>
        <v>0.995</v>
      </c>
      <c r="AH42" s="250">
        <f>IFERROR(_xlfn.XLOOKUP($D42,'Modelling New'!$D:$D,'Modelling New'!$AF:$AF),"")</f>
        <v>0.995</v>
      </c>
      <c r="AI42" s="241"/>
      <c r="AJ42" s="241"/>
      <c r="AK42" s="241"/>
      <c r="AL42" s="241"/>
      <c r="AM42" s="241"/>
      <c r="AN42" s="251"/>
      <c r="AO42" s="248"/>
      <c r="AP42" s="248"/>
      <c r="AQ42" s="248"/>
      <c r="AR42" s="240">
        <f>_xlfn.XLOOKUP($D42,'Modelling New'!$D:$D,'Modelling New'!$N:$N)</f>
        <v>194.4</v>
      </c>
      <c r="AS42" s="240">
        <f t="shared" si="8"/>
        <v>755295.10185405554</v>
      </c>
    </row>
    <row r="43" spans="1:45">
      <c r="A43" s="239">
        <f t="shared" si="9"/>
        <v>45786</v>
      </c>
      <c r="B43" s="240">
        <f>YEAR(Daily_KPI[[#This Row],[Date]])+IF(MONTH(Daily_KPI[[#This Row],[Date]])&gt;=4,1,0)</f>
        <v>2026</v>
      </c>
      <c r="C43" s="241">
        <f>YEAR(Daily_KPI[[#This Row],[Date]])</f>
        <v>2025</v>
      </c>
      <c r="D43" s="242">
        <f>Daily_KPI[[#This Row],[Date]]-DAY(Daily_KPI[[#This Row],[Date]])+1</f>
        <v>45778</v>
      </c>
      <c r="E43" s="241">
        <f t="shared" si="5"/>
        <v>31</v>
      </c>
      <c r="F43" s="243">
        <f>IFERROR(_xlfn.XLOOKUP($A43,Input_Raw!$A:$A,Input_Raw!$GB:$GB),"")</f>
        <v>12.083333333333336</v>
      </c>
      <c r="G43" s="244">
        <f>IFERROR(_xlfn.XLOOKUP($A43,Input_Raw!$A:$A,Input_Raw!EO:EO),"")</f>
        <v>7.4388794232358117</v>
      </c>
      <c r="H43" s="244">
        <f>IFERROR(_xlfn.XLOOKUP($A43,Input_Raw!$A:$A,Input_Raw!EP:EP),"")</f>
        <v>1.3908009705004567</v>
      </c>
      <c r="I43" s="244">
        <f>IFERROR(_xlfn.XLOOKUP($A43,Input_Raw!$A:$A,Input_Raw!EM:EM),"")</f>
        <v>7.0611181986232401</v>
      </c>
      <c r="J43" s="244">
        <f>IFERROR(_xlfn.XLOOKUP($A43,Input_Raw!$A:$A,Input_Raw!EN:EN),"")</f>
        <v>1.3832428429612134</v>
      </c>
      <c r="K43" s="244">
        <f>IFERROR(_xlfn.XLOOKUP($A43,Input_Raw!$A:$A,Input_Raw!$DP:$DP),"")</f>
        <v>29.288016528925606</v>
      </c>
      <c r="L43" s="244">
        <f>IFERROR(_xlfn.XLOOKUP($A43,Input_Raw!$A:$A,Input_Raw!$DR:$DR),"")</f>
        <v>54.285328333333318</v>
      </c>
      <c r="M43" s="244">
        <f>IFERROR(_xlfn.XLOOKUP($A43,Input_Raw!$A:$A,Input_Raw!$DX:$DX),"")</f>
        <v>2</v>
      </c>
      <c r="N43" s="244">
        <f>IFERROR(_xlfn.XLOOKUP($A43,Input_Raw!$A:$A,Input_Raw!$DZ:$DZ),"")</f>
        <v>5</v>
      </c>
      <c r="O43" s="245">
        <f>IFERROR(1-SUMIF(Plant_BD!$B:$B,$A43,Plant_BD!$AL:$AL)/($AA43+SUMIF(Plant_BD!$B:$B,$A43,Plant_BD!$AL:$AL)),"")</f>
        <v>0.99561886557779045</v>
      </c>
      <c r="P43" s="245"/>
      <c r="Q43" s="246"/>
      <c r="R43" s="245">
        <f>IFERROR(1-SUMIF(Grid_BD!$B:$B,$A43,Grid_BD!$W:$W)/($AA43+SUMIF(Grid_BD!$B:$B,$A43,Grid_BD!$W:$W)),"")</f>
        <v>1</v>
      </c>
      <c r="S43" s="241"/>
      <c r="T43" s="246"/>
      <c r="U43" s="247">
        <f t="shared" si="6"/>
        <v>0.78773261181173315</v>
      </c>
      <c r="V43" s="247" t="str">
        <f>IFERROR(_xlfn.XLOOKUP($A43,Input_Raw!$A:$A,Input_Raw!$GJ:$GJ),"")</f>
        <v/>
      </c>
      <c r="W43" s="248">
        <f t="shared" si="7"/>
        <v>0.18388310185185128</v>
      </c>
      <c r="X43" s="240">
        <f>IFERROR(_xlfn.XLOOKUP($A43,Input_Raw!$A:$A,Input_Raw!$EL:$EL),"")</f>
        <v>896494</v>
      </c>
      <c r="Y43" s="240">
        <f>IFERROR(_xlfn.XLOOKUP($A43,Input_Raw!$A:$A,Input_Raw!GC:GC),"")</f>
        <v>850324.99999998789</v>
      </c>
      <c r="Z43" s="240"/>
      <c r="AA43" s="240">
        <f>IFERROR(_xlfn.XLOOKUP($A43,Input_Raw!$A:$A,Input_Raw!$GD:$GD),"")</f>
        <v>857924.99999999732</v>
      </c>
      <c r="AB43" s="240">
        <f>IFERROR(_xlfn.XLOOKUP($A43,Input_Raw!$A:$A,Input_Raw!GE:GE),"")</f>
        <v>154.24</v>
      </c>
      <c r="AC43" s="249">
        <f>IFERROR(_xlfn.XLOOKUP($D43,'Modelling New'!$D:$D,'Modelling New'!P:P),"")</f>
        <v>6.3322580645161297</v>
      </c>
      <c r="AD43" s="240">
        <f>IFERROR(_xlfn.XLOOKUP($D43,'Modelling New'!$D:$D,'Modelling New'!$T:$T)*1000,"")</f>
        <v>951953.88874759083</v>
      </c>
      <c r="AE43" s="250">
        <f>IFERROR(_xlfn.XLOOKUP($D43,'Modelling New'!$D:$D,'Modelling New'!$O:$O),"")</f>
        <v>0.77332321169976126</v>
      </c>
      <c r="AF43" s="250">
        <f>IFERROR(_xlfn.XLOOKUP($D43,'Modelling New'!$D:$D,'Modelling New'!W:W),"")</f>
        <v>0.20403675599013862</v>
      </c>
      <c r="AG43" s="250">
        <f>IFERROR(_xlfn.XLOOKUP($D43,'Modelling New'!$D:$D,'Modelling New'!$AE:$AE),"")</f>
        <v>0.995</v>
      </c>
      <c r="AH43" s="250">
        <f>IFERROR(_xlfn.XLOOKUP($D43,'Modelling New'!$D:$D,'Modelling New'!$AF:$AF),"")</f>
        <v>0.995</v>
      </c>
      <c r="AI43" s="241"/>
      <c r="AJ43" s="241"/>
      <c r="AK43" s="241"/>
      <c r="AL43" s="241"/>
      <c r="AM43" s="241"/>
      <c r="AN43" s="251"/>
      <c r="AO43" s="248"/>
      <c r="AP43" s="248"/>
      <c r="AQ43" s="248"/>
      <c r="AR43" s="240">
        <f>_xlfn.XLOOKUP($D43,'Modelling New'!$D:$D,'Modelling New'!$N:$N)</f>
        <v>194.4</v>
      </c>
      <c r="AS43" s="240">
        <f t="shared" si="8"/>
        <v>755295.10185405554</v>
      </c>
    </row>
    <row r="44" spans="1:45">
      <c r="A44" s="239">
        <f t="shared" si="9"/>
        <v>45787</v>
      </c>
      <c r="B44" s="240">
        <f>YEAR(Daily_KPI[[#This Row],[Date]])+IF(MONTH(Daily_KPI[[#This Row],[Date]])&gt;=4,1,0)</f>
        <v>2026</v>
      </c>
      <c r="C44" s="241">
        <f>YEAR(Daily_KPI[[#This Row],[Date]])</f>
        <v>2025</v>
      </c>
      <c r="D44" s="242">
        <f>Daily_KPI[[#This Row],[Date]]-DAY(Daily_KPI[[#This Row],[Date]])+1</f>
        <v>45778</v>
      </c>
      <c r="E44" s="241">
        <f t="shared" si="5"/>
        <v>31</v>
      </c>
      <c r="F44" s="243">
        <f>IFERROR(_xlfn.XLOOKUP($A44,Input_Raw!$A:$A,Input_Raw!$GB:$GB),"")</f>
        <v>12.033333333333333</v>
      </c>
      <c r="G44" s="244">
        <f>IFERROR(_xlfn.XLOOKUP($A44,Input_Raw!$A:$A,Input_Raw!EO:EO),"")</f>
        <v>6.3178498774213754</v>
      </c>
      <c r="H44" s="244">
        <f>IFERROR(_xlfn.XLOOKUP($A44,Input_Raw!$A:$A,Input_Raw!EP:EP),"")</f>
        <v>1.2098384068695243</v>
      </c>
      <c r="I44" s="244">
        <f>IFERROR(_xlfn.XLOOKUP($A44,Input_Raw!$A:$A,Input_Raw!EM:EM),"")</f>
        <v>6.0886709079092443</v>
      </c>
      <c r="J44" s="244">
        <f>IFERROR(_xlfn.XLOOKUP($A44,Input_Raw!$A:$A,Input_Raw!EN:EN),"")</f>
        <v>1.2119587928636051</v>
      </c>
      <c r="K44" s="244">
        <f>IFERROR(_xlfn.XLOOKUP($A44,Input_Raw!$A:$A,Input_Raw!$DP:$DP),"")</f>
        <v>29.561894882434352</v>
      </c>
      <c r="L44" s="244">
        <f>IFERROR(_xlfn.XLOOKUP($A44,Input_Raw!$A:$A,Input_Raw!$DR:$DR),"")</f>
        <v>51.92656200553251</v>
      </c>
      <c r="M44" s="244">
        <f>IFERROR(_xlfn.XLOOKUP($A44,Input_Raw!$A:$A,Input_Raw!$DX:$DX),"")</f>
        <v>2.8</v>
      </c>
      <c r="N44" s="244">
        <f>IFERROR(_xlfn.XLOOKUP($A44,Input_Raw!$A:$A,Input_Raw!$DZ:$DZ),"")</f>
        <v>5.8</v>
      </c>
      <c r="O44" s="245">
        <f>IFERROR(1-SUMIF(Plant_BD!$B:$B,$A44,Plant_BD!$AL:$AL)/($AA44+SUMIF(Plant_BD!$B:$B,$A44,Plant_BD!$AL:$AL)),"")</f>
        <v>0.99883889789756741</v>
      </c>
      <c r="P44" s="245"/>
      <c r="Q44" s="246"/>
      <c r="R44" s="245">
        <f>IFERROR(1-SUMIF(Grid_BD!$B:$B,$A44,Grid_BD!$W:$W)/($AA44+SUMIF(Grid_BD!$B:$B,$A44,Grid_BD!$W:$W)),"")</f>
        <v>1</v>
      </c>
      <c r="S44" s="241"/>
      <c r="T44" s="246"/>
      <c r="U44" s="247">
        <f t="shared" si="6"/>
        <v>0.80573061888851216</v>
      </c>
      <c r="V44" s="247" t="str">
        <f>IFERROR(_xlfn.XLOOKUP($A44,Input_Raw!$A:$A,Input_Raw!$GJ:$GJ),"")</f>
        <v/>
      </c>
      <c r="W44" s="248">
        <f t="shared" si="7"/>
        <v>0.16218171296296363</v>
      </c>
      <c r="X44" s="240">
        <f>IFERROR(_xlfn.XLOOKUP($A44,Input_Raw!$A:$A,Input_Raw!$EL:$EL),"")</f>
        <v>787027</v>
      </c>
      <c r="Y44" s="240">
        <f>IFERROR(_xlfn.XLOOKUP($A44,Input_Raw!$A:$A,Input_Raw!GC:GC),"")</f>
        <v>749875.0000000752</v>
      </c>
      <c r="Z44" s="240"/>
      <c r="AA44" s="240">
        <f>IFERROR(_xlfn.XLOOKUP($A44,Input_Raw!$A:$A,Input_Raw!$GD:$GD),"")</f>
        <v>756675.00000000314</v>
      </c>
      <c r="AB44" s="240">
        <f>IFERROR(_xlfn.XLOOKUP($A44,Input_Raw!$A:$A,Input_Raw!GE:GE),"")</f>
        <v>154.24</v>
      </c>
      <c r="AC44" s="249">
        <f>IFERROR(_xlfn.XLOOKUP($D44,'Modelling New'!$D:$D,'Modelling New'!P:P),"")</f>
        <v>6.3322580645161297</v>
      </c>
      <c r="AD44" s="240">
        <f>IFERROR(_xlfn.XLOOKUP($D44,'Modelling New'!$D:$D,'Modelling New'!$T:$T)*1000,"")</f>
        <v>951953.88874759083</v>
      </c>
      <c r="AE44" s="250">
        <f>IFERROR(_xlfn.XLOOKUP($D44,'Modelling New'!$D:$D,'Modelling New'!$O:$O),"")</f>
        <v>0.77332321169976126</v>
      </c>
      <c r="AF44" s="250">
        <f>IFERROR(_xlfn.XLOOKUP($D44,'Modelling New'!$D:$D,'Modelling New'!W:W),"")</f>
        <v>0.20403675599013862</v>
      </c>
      <c r="AG44" s="250">
        <f>IFERROR(_xlfn.XLOOKUP($D44,'Modelling New'!$D:$D,'Modelling New'!$AE:$AE),"")</f>
        <v>0.995</v>
      </c>
      <c r="AH44" s="250">
        <f>IFERROR(_xlfn.XLOOKUP($D44,'Modelling New'!$D:$D,'Modelling New'!$AF:$AF),"")</f>
        <v>0.995</v>
      </c>
      <c r="AI44" s="241"/>
      <c r="AJ44" s="241"/>
      <c r="AK44" s="241"/>
      <c r="AL44" s="241"/>
      <c r="AM44" s="241"/>
      <c r="AN44" s="251"/>
      <c r="AO44" s="248"/>
      <c r="AP44" s="248"/>
      <c r="AQ44" s="248"/>
      <c r="AR44" s="240">
        <f>_xlfn.XLOOKUP($D44,'Modelling New'!$D:$D,'Modelling New'!$N:$N)</f>
        <v>194.4</v>
      </c>
      <c r="AS44" s="240">
        <f t="shared" si="8"/>
        <v>755295.10185405554</v>
      </c>
    </row>
    <row r="45" spans="1:45">
      <c r="A45" s="239">
        <f t="shared" si="9"/>
        <v>45788</v>
      </c>
      <c r="B45" s="240">
        <f>YEAR(Daily_KPI[[#This Row],[Date]])+IF(MONTH(Daily_KPI[[#This Row],[Date]])&gt;=4,1,0)</f>
        <v>2026</v>
      </c>
      <c r="C45" s="241">
        <f>YEAR(Daily_KPI[[#This Row],[Date]])</f>
        <v>2025</v>
      </c>
      <c r="D45" s="242">
        <f>Daily_KPI[[#This Row],[Date]]-DAY(Daily_KPI[[#This Row],[Date]])+1</f>
        <v>45778</v>
      </c>
      <c r="E45" s="241">
        <f t="shared" si="5"/>
        <v>31</v>
      </c>
      <c r="F45" s="243">
        <f>IFERROR(_xlfn.XLOOKUP($A45,Input_Raw!$A:$A,Input_Raw!$GB:$GB),"")</f>
        <v>11.916666666666666</v>
      </c>
      <c r="G45" s="244">
        <f>IFERROR(_xlfn.XLOOKUP($A45,Input_Raw!$A:$A,Input_Raw!EO:EO),"")</f>
        <v>6.1348474779452644</v>
      </c>
      <c r="H45" s="244">
        <f>IFERROR(_xlfn.XLOOKUP($A45,Input_Raw!$A:$A,Input_Raw!EP:EP),"")</f>
        <v>1.2007072558193665</v>
      </c>
      <c r="I45" s="244">
        <f>IFERROR(_xlfn.XLOOKUP($A45,Input_Raw!$A:$A,Input_Raw!EM:EM),"")</f>
        <v>5.8217677175795686</v>
      </c>
      <c r="J45" s="244">
        <f>IFERROR(_xlfn.XLOOKUP($A45,Input_Raw!$A:$A,Input_Raw!EN:EN),"")</f>
        <v>1.140646095630971</v>
      </c>
      <c r="K45" s="244">
        <f>IFERROR(_xlfn.XLOOKUP($A45,Input_Raw!$A:$A,Input_Raw!$DP:$DP),"")</f>
        <v>29.77814245810054</v>
      </c>
      <c r="L45" s="244">
        <f>IFERROR(_xlfn.XLOOKUP($A45,Input_Raw!$A:$A,Input_Raw!$DR:$DR),"")</f>
        <v>51.814434860335176</v>
      </c>
      <c r="M45" s="244">
        <f>IFERROR(_xlfn.XLOOKUP($A45,Input_Raw!$A:$A,Input_Raw!$DX:$DX),"")</f>
        <v>2.7</v>
      </c>
      <c r="N45" s="244">
        <f>IFERROR(_xlfn.XLOOKUP($A45,Input_Raw!$A:$A,Input_Raw!$DZ:$DZ),"")</f>
        <v>8.3000000000000007</v>
      </c>
      <c r="O45" s="245">
        <f>IFERROR(1-SUMIF(Plant_BD!$B:$B,$A45,Plant_BD!$AL:$AL)/($AA45+SUMIF(Plant_BD!$B:$B,$A45,Plant_BD!$AL:$AL)),"")</f>
        <v>0.99815122105967846</v>
      </c>
      <c r="P45" s="245"/>
      <c r="Q45" s="246"/>
      <c r="R45" s="245">
        <f>IFERROR(1-SUMIF(Grid_BD!$B:$B,$A45,Grid_BD!$W:$W)/($AA45+SUMIF(Grid_BD!$B:$B,$A45,Grid_BD!$W:$W)),"")</f>
        <v>1</v>
      </c>
      <c r="S45" s="241"/>
      <c r="T45" s="246"/>
      <c r="U45" s="247">
        <f t="shared" si="6"/>
        <v>0.78929832611619422</v>
      </c>
      <c r="V45" s="247" t="str">
        <f>IFERROR(_xlfn.XLOOKUP($A45,Input_Raw!$A:$A,Input_Raw!$GJ:$GJ),"")</f>
        <v/>
      </c>
      <c r="W45" s="248">
        <f t="shared" si="7"/>
        <v>0.15190972222222318</v>
      </c>
      <c r="X45" s="240">
        <f>IFERROR(_xlfn.XLOOKUP($A45,Input_Raw!$A:$A,Input_Raw!$EL:$EL),"")</f>
        <v>736306</v>
      </c>
      <c r="Y45" s="240">
        <f>IFERROR(_xlfn.XLOOKUP($A45,Input_Raw!$A:$A,Input_Raw!GC:GC),"")</f>
        <v>701149.9999999404</v>
      </c>
      <c r="Z45" s="240"/>
      <c r="AA45" s="240">
        <f>IFERROR(_xlfn.XLOOKUP($A45,Input_Raw!$A:$A,Input_Raw!$GD:$GD),"")</f>
        <v>708750.00000000442</v>
      </c>
      <c r="AB45" s="240">
        <f>IFERROR(_xlfn.XLOOKUP($A45,Input_Raw!$A:$A,Input_Raw!GE:GE),"")</f>
        <v>154.24</v>
      </c>
      <c r="AC45" s="249">
        <f>IFERROR(_xlfn.XLOOKUP($D45,'Modelling New'!$D:$D,'Modelling New'!P:P),"")</f>
        <v>6.3322580645161297</v>
      </c>
      <c r="AD45" s="240">
        <f>IFERROR(_xlfn.XLOOKUP($D45,'Modelling New'!$D:$D,'Modelling New'!$T:$T)*1000,"")</f>
        <v>951953.88874759083</v>
      </c>
      <c r="AE45" s="250">
        <f>IFERROR(_xlfn.XLOOKUP($D45,'Modelling New'!$D:$D,'Modelling New'!$O:$O),"")</f>
        <v>0.77332321169976126</v>
      </c>
      <c r="AF45" s="250">
        <f>IFERROR(_xlfn.XLOOKUP($D45,'Modelling New'!$D:$D,'Modelling New'!W:W),"")</f>
        <v>0.20403675599013862</v>
      </c>
      <c r="AG45" s="250">
        <f>IFERROR(_xlfn.XLOOKUP($D45,'Modelling New'!$D:$D,'Modelling New'!$AE:$AE),"")</f>
        <v>0.995</v>
      </c>
      <c r="AH45" s="250">
        <f>IFERROR(_xlfn.XLOOKUP($D45,'Modelling New'!$D:$D,'Modelling New'!$AF:$AF),"")</f>
        <v>0.995</v>
      </c>
      <c r="AI45" s="241"/>
      <c r="AJ45" s="241"/>
      <c r="AK45" s="241"/>
      <c r="AL45" s="241"/>
      <c r="AM45" s="241"/>
      <c r="AN45" s="251"/>
      <c r="AO45" s="248"/>
      <c r="AP45" s="248"/>
      <c r="AQ45" s="248"/>
      <c r="AR45" s="240">
        <f>_xlfn.XLOOKUP($D45,'Modelling New'!$D:$D,'Modelling New'!$N:$N)</f>
        <v>194.4</v>
      </c>
      <c r="AS45" s="240">
        <f t="shared" si="8"/>
        <v>755295.10185405554</v>
      </c>
    </row>
    <row r="46" spans="1:45">
      <c r="A46" s="239">
        <f t="shared" si="9"/>
        <v>45789</v>
      </c>
      <c r="B46" s="240">
        <f>YEAR(Daily_KPI[[#This Row],[Date]])+IF(MONTH(Daily_KPI[[#This Row],[Date]])&gt;=4,1,0)</f>
        <v>2026</v>
      </c>
      <c r="C46" s="241">
        <f>YEAR(Daily_KPI[[#This Row],[Date]])</f>
        <v>2025</v>
      </c>
      <c r="D46" s="242">
        <f>Daily_KPI[[#This Row],[Date]]-DAY(Daily_KPI[[#This Row],[Date]])+1</f>
        <v>45778</v>
      </c>
      <c r="E46" s="241">
        <f t="shared" si="5"/>
        <v>31</v>
      </c>
      <c r="F46" s="243">
        <f>IFERROR(_xlfn.XLOOKUP($A46,Input_Raw!$A:$A,Input_Raw!$GB:$GB),"")</f>
        <v>11.983333333333334</v>
      </c>
      <c r="G46" s="244">
        <f>IFERROR(_xlfn.XLOOKUP($A46,Input_Raw!$A:$A,Input_Raw!EO:EO),"")</f>
        <v>6.9011720998737323</v>
      </c>
      <c r="H46" s="244">
        <f>IFERROR(_xlfn.XLOOKUP($A46,Input_Raw!$A:$A,Input_Raw!EP:EP),"")</f>
        <v>1.3520131360000001</v>
      </c>
      <c r="I46" s="244">
        <f>IFERROR(_xlfn.XLOOKUP($A46,Input_Raw!$A:$A,Input_Raw!EM:EM),"")</f>
        <v>5.9560300079709618</v>
      </c>
      <c r="J46" s="244">
        <f>IFERROR(_xlfn.XLOOKUP($A46,Input_Raw!$A:$A,Input_Raw!EN:EN),"")</f>
        <v>1.2936515336008765</v>
      </c>
      <c r="K46" s="244">
        <f>IFERROR(_xlfn.XLOOKUP($A46,Input_Raw!$A:$A,Input_Raw!$DP:$DP),"")</f>
        <v>30.67035868</v>
      </c>
      <c r="L46" s="244">
        <f>IFERROR(_xlfn.XLOOKUP($A46,Input_Raw!$A:$A,Input_Raw!$DR:$DR),"")</f>
        <v>54.932055599999998</v>
      </c>
      <c r="M46" s="244">
        <f>IFERROR(_xlfn.XLOOKUP($A46,Input_Raw!$A:$A,Input_Raw!$DX:$DX),"")</f>
        <v>2.9</v>
      </c>
      <c r="N46" s="244">
        <f>IFERROR(_xlfn.XLOOKUP($A46,Input_Raw!$A:$A,Input_Raw!$DZ:$DZ),"")</f>
        <v>7.6</v>
      </c>
      <c r="O46" s="245">
        <f>IFERROR(1-SUMIF(Plant_BD!$B:$B,$A46,Plant_BD!$AL:$AL)/($AA46+SUMIF(Plant_BD!$B:$B,$A46,Plant_BD!$AL:$AL)),"")</f>
        <v>0.99813915528540353</v>
      </c>
      <c r="P46" s="245"/>
      <c r="Q46" s="246"/>
      <c r="R46" s="245">
        <f>IFERROR(1-SUMIF(Grid_BD!$B:$B,$A46,Grid_BD!$W:$W)/($AA46+SUMIF(Grid_BD!$B:$B,$A46,Grid_BD!$W:$W)),"")</f>
        <v>1</v>
      </c>
      <c r="S46" s="241"/>
      <c r="T46" s="246"/>
      <c r="U46" s="247">
        <f t="shared" si="6"/>
        <v>0.74089046119587953</v>
      </c>
      <c r="V46" s="247" t="str">
        <f>IFERROR(_xlfn.XLOOKUP($A46,Input_Raw!$A:$A,Input_Raw!$GJ:$GJ),"")</f>
        <v/>
      </c>
      <c r="W46" s="248">
        <f t="shared" si="7"/>
        <v>0.14588155864197627</v>
      </c>
      <c r="X46" s="240">
        <f>IFERROR(_xlfn.XLOOKUP($A46,Input_Raw!$A:$A,Input_Raw!$EL:$EL),"")</f>
        <v>701638</v>
      </c>
      <c r="Y46" s="240">
        <f>IFERROR(_xlfn.XLOOKUP($A46,Input_Raw!$A:$A,Input_Raw!GC:GC),"")</f>
        <v>674225.00000004296</v>
      </c>
      <c r="Z46" s="240"/>
      <c r="AA46" s="240">
        <f>IFERROR(_xlfn.XLOOKUP($A46,Input_Raw!$A:$A,Input_Raw!$GD:$GD),"")</f>
        <v>680625.00000000454</v>
      </c>
      <c r="AB46" s="240">
        <f>IFERROR(_xlfn.XLOOKUP($A46,Input_Raw!$A:$A,Input_Raw!GE:GE),"")</f>
        <v>154.24</v>
      </c>
      <c r="AC46" s="249">
        <f>IFERROR(_xlfn.XLOOKUP($D46,'Modelling New'!$D:$D,'Modelling New'!P:P),"")</f>
        <v>6.3322580645161297</v>
      </c>
      <c r="AD46" s="240">
        <f>IFERROR(_xlfn.XLOOKUP($D46,'Modelling New'!$D:$D,'Modelling New'!$T:$T)*1000,"")</f>
        <v>951953.88874759083</v>
      </c>
      <c r="AE46" s="250">
        <f>IFERROR(_xlfn.XLOOKUP($D46,'Modelling New'!$D:$D,'Modelling New'!$O:$O),"")</f>
        <v>0.77332321169976126</v>
      </c>
      <c r="AF46" s="250">
        <f>IFERROR(_xlfn.XLOOKUP($D46,'Modelling New'!$D:$D,'Modelling New'!W:W),"")</f>
        <v>0.20403675599013862</v>
      </c>
      <c r="AG46" s="250">
        <f>IFERROR(_xlfn.XLOOKUP($D46,'Modelling New'!$D:$D,'Modelling New'!$AE:$AE),"")</f>
        <v>0.995</v>
      </c>
      <c r="AH46" s="250">
        <f>IFERROR(_xlfn.XLOOKUP($D46,'Modelling New'!$D:$D,'Modelling New'!$AF:$AF),"")</f>
        <v>0.995</v>
      </c>
      <c r="AI46" s="241"/>
      <c r="AJ46" s="241"/>
      <c r="AK46" s="241"/>
      <c r="AL46" s="241"/>
      <c r="AM46" s="241"/>
      <c r="AN46" s="251"/>
      <c r="AO46" s="248"/>
      <c r="AP46" s="248"/>
      <c r="AQ46" s="248"/>
      <c r="AR46" s="240">
        <f>_xlfn.XLOOKUP($D46,'Modelling New'!$D:$D,'Modelling New'!$N:$N)</f>
        <v>194.4</v>
      </c>
      <c r="AS46" s="240">
        <f t="shared" si="8"/>
        <v>755295.10185405554</v>
      </c>
    </row>
    <row r="47" spans="1:45">
      <c r="A47" s="239">
        <f t="shared" si="9"/>
        <v>45790</v>
      </c>
      <c r="B47" s="240">
        <f>YEAR(Daily_KPI[[#This Row],[Date]])+IF(MONTH(Daily_KPI[[#This Row],[Date]])&gt;=4,1,0)</f>
        <v>2026</v>
      </c>
      <c r="C47" s="241">
        <f>YEAR(Daily_KPI[[#This Row],[Date]])</f>
        <v>2025</v>
      </c>
      <c r="D47" s="242">
        <f>Daily_KPI[[#This Row],[Date]]-DAY(Daily_KPI[[#This Row],[Date]])+1</f>
        <v>45778</v>
      </c>
      <c r="E47" s="241">
        <f t="shared" si="5"/>
        <v>31</v>
      </c>
      <c r="F47" s="243">
        <f>IFERROR(_xlfn.XLOOKUP($A47,Input_Raw!$A:$A,Input_Raw!$GB:$GB),"")</f>
        <v>10.85</v>
      </c>
      <c r="G47" s="244">
        <f>IFERROR(_xlfn.XLOOKUP($A47,Input_Raw!$A:$A,Input_Raw!EO:EO),"")</f>
        <v>5.4713089378355093</v>
      </c>
      <c r="H47" s="244">
        <f>IFERROR(_xlfn.XLOOKUP($A47,Input_Raw!$A:$A,Input_Raw!EP:EP),"")</f>
        <v>0.99038978059815885</v>
      </c>
      <c r="I47" s="244">
        <f>IFERROR(_xlfn.XLOOKUP($A47,Input_Raw!$A:$A,Input_Raw!EM:EM),"")</f>
        <v>5.1129912620571067</v>
      </c>
      <c r="J47" s="244">
        <f>IFERROR(_xlfn.XLOOKUP($A47,Input_Raw!$A:$A,Input_Raw!EN:EN),"")</f>
        <v>0.96363786009470986</v>
      </c>
      <c r="K47" s="244">
        <f>IFERROR(_xlfn.XLOOKUP($A47,Input_Raw!$A:$A,Input_Raw!$DP:$DP),"")</f>
        <v>27.96012269938651</v>
      </c>
      <c r="L47" s="244">
        <f>IFERROR(_xlfn.XLOOKUP($A47,Input_Raw!$A:$A,Input_Raw!$DR:$DR),"")</f>
        <v>49.085145398772994</v>
      </c>
      <c r="M47" s="244">
        <f>IFERROR(_xlfn.XLOOKUP($A47,Input_Raw!$A:$A,Input_Raw!$DX:$DX),"")</f>
        <v>3</v>
      </c>
      <c r="N47" s="244">
        <f>IFERROR(_xlfn.XLOOKUP($A47,Input_Raw!$A:$A,Input_Raw!$DZ:$DZ),"")</f>
        <v>9.6</v>
      </c>
      <c r="O47" s="245">
        <f>IFERROR(1-SUMIF(Plant_BD!$B:$B,$A47,Plant_BD!$AL:$AL)/($AA47+SUMIF(Plant_BD!$B:$B,$A47,Plant_BD!$AL:$AL)),"")</f>
        <v>0.98829101141817388</v>
      </c>
      <c r="P47" s="245"/>
      <c r="Q47" s="246"/>
      <c r="R47" s="245">
        <f>IFERROR(1-SUMIF(Grid_BD!$B:$B,$A47,Grid_BD!$W:$W)/($AA47+SUMIF(Grid_BD!$B:$B,$A47,Grid_BD!$W:$W)),"")</f>
        <v>0.99908017708222707</v>
      </c>
      <c r="S47" s="241"/>
      <c r="T47" s="246"/>
      <c r="U47" s="247">
        <f t="shared" si="6"/>
        <v>0.82139511539632271</v>
      </c>
      <c r="V47" s="247" t="str">
        <f>IFERROR(_xlfn.XLOOKUP($A47,Input_Raw!$A:$A,Input_Raw!$GJ:$GJ),"")</f>
        <v/>
      </c>
      <c r="W47" s="248">
        <f t="shared" si="7"/>
        <v>0.13884066358024511</v>
      </c>
      <c r="X47" s="240">
        <f>IFERROR(_xlfn.XLOOKUP($A47,Input_Raw!$A:$A,Input_Raw!$EL:$EL),"")</f>
        <v>674790</v>
      </c>
      <c r="Y47" s="240">
        <f>IFERROR(_xlfn.XLOOKUP($A47,Input_Raw!$A:$A,Input_Raw!GC:GC),"")</f>
        <v>639974.99999994354</v>
      </c>
      <c r="Z47" s="240"/>
      <c r="AA47" s="240">
        <f>IFERROR(_xlfn.XLOOKUP($A47,Input_Raw!$A:$A,Input_Raw!$GD:$GD),"")</f>
        <v>647774.9999999915</v>
      </c>
      <c r="AB47" s="240">
        <f>IFERROR(_xlfn.XLOOKUP($A47,Input_Raw!$A:$A,Input_Raw!GE:GE),"")</f>
        <v>154.24</v>
      </c>
      <c r="AC47" s="249">
        <f>IFERROR(_xlfn.XLOOKUP($D47,'Modelling New'!$D:$D,'Modelling New'!P:P),"")</f>
        <v>6.3322580645161297</v>
      </c>
      <c r="AD47" s="240">
        <f>IFERROR(_xlfn.XLOOKUP($D47,'Modelling New'!$D:$D,'Modelling New'!$T:$T)*1000,"")</f>
        <v>951953.88874759083</v>
      </c>
      <c r="AE47" s="250">
        <f>IFERROR(_xlfn.XLOOKUP($D47,'Modelling New'!$D:$D,'Modelling New'!$O:$O),"")</f>
        <v>0.77332321169976126</v>
      </c>
      <c r="AF47" s="250">
        <f>IFERROR(_xlfn.XLOOKUP($D47,'Modelling New'!$D:$D,'Modelling New'!W:W),"")</f>
        <v>0.20403675599013862</v>
      </c>
      <c r="AG47" s="250">
        <f>IFERROR(_xlfn.XLOOKUP($D47,'Modelling New'!$D:$D,'Modelling New'!$AE:$AE),"")</f>
        <v>0.995</v>
      </c>
      <c r="AH47" s="250">
        <f>IFERROR(_xlfn.XLOOKUP($D47,'Modelling New'!$D:$D,'Modelling New'!$AF:$AF),"")</f>
        <v>0.995</v>
      </c>
      <c r="AI47" s="241"/>
      <c r="AJ47" s="241"/>
      <c r="AK47" s="241"/>
      <c r="AL47" s="241"/>
      <c r="AM47" s="241"/>
      <c r="AN47" s="251"/>
      <c r="AO47" s="248"/>
      <c r="AP47" s="248"/>
      <c r="AQ47" s="248"/>
      <c r="AR47" s="240">
        <f>_xlfn.XLOOKUP($D47,'Modelling New'!$D:$D,'Modelling New'!$N:$N)</f>
        <v>194.4</v>
      </c>
      <c r="AS47" s="240">
        <f t="shared" si="8"/>
        <v>755295.10185405554</v>
      </c>
    </row>
    <row r="48" spans="1:45">
      <c r="A48" s="239">
        <f t="shared" si="9"/>
        <v>45791</v>
      </c>
      <c r="B48" s="240">
        <f>YEAR(Daily_KPI[[#This Row],[Date]])+IF(MONTH(Daily_KPI[[#This Row],[Date]])&gt;=4,1,0)</f>
        <v>2026</v>
      </c>
      <c r="C48" s="241">
        <f>YEAR(Daily_KPI[[#This Row],[Date]])</f>
        <v>2025</v>
      </c>
      <c r="D48" s="242">
        <f>Daily_KPI[[#This Row],[Date]]-DAY(Daily_KPI[[#This Row],[Date]])+1</f>
        <v>45778</v>
      </c>
      <c r="E48" s="241">
        <f t="shared" si="5"/>
        <v>31</v>
      </c>
      <c r="F48" s="243">
        <f>IFERROR(_xlfn.XLOOKUP($A48,Input_Raw!$A:$A,Input_Raw!$GB:$GB),"")</f>
        <v>12.066666666666666</v>
      </c>
      <c r="G48" s="244">
        <f>IFERROR(_xlfn.XLOOKUP($A48,Input_Raw!$A:$A,Input_Raw!EO:EO),"")</f>
        <v>6.4930897021411527</v>
      </c>
      <c r="H48" s="244">
        <f>IFERROR(_xlfn.XLOOKUP($A48,Input_Raw!$A:$A,Input_Raw!EP:EP),"")</f>
        <v>1.2446678621609184</v>
      </c>
      <c r="I48" s="244">
        <f>IFERROR(_xlfn.XLOOKUP($A48,Input_Raw!$A:$A,Input_Raw!EM:EM),"")</f>
        <v>6.5238269945046845</v>
      </c>
      <c r="J48" s="244">
        <f>IFERROR(_xlfn.XLOOKUP($A48,Input_Raw!$A:$A,Input_Raw!EN:EN),"")</f>
        <v>1.2692656429588962</v>
      </c>
      <c r="K48" s="244">
        <f>IFERROR(_xlfn.XLOOKUP($A48,Input_Raw!$A:$A,Input_Raw!$DP:$DP),"")</f>
        <v>30.216124137931043</v>
      </c>
      <c r="L48" s="244">
        <f>IFERROR(_xlfn.XLOOKUP($A48,Input_Raw!$A:$A,Input_Raw!$DR:$DR),"")</f>
        <v>52.600107172413857</v>
      </c>
      <c r="M48" s="244">
        <f>IFERROR(_xlfn.XLOOKUP($A48,Input_Raw!$A:$A,Input_Raw!$DX:$DX),"")</f>
        <v>2.2999999999999998</v>
      </c>
      <c r="N48" s="244">
        <f>IFERROR(_xlfn.XLOOKUP($A48,Input_Raw!$A:$A,Input_Raw!$DZ:$DZ),"")</f>
        <v>5.5</v>
      </c>
      <c r="O48" s="245">
        <f>IFERROR(1-SUMIF(Plant_BD!$B:$B,$A48,Plant_BD!$AL:$AL)/($AA48+SUMIF(Plant_BD!$B:$B,$A48,Plant_BD!$AL:$AL)),"")</f>
        <v>0.99695758053687977</v>
      </c>
      <c r="P48" s="245"/>
      <c r="Q48" s="246"/>
      <c r="R48" s="245">
        <f>IFERROR(1-SUMIF(Grid_BD!$B:$B,$A48,Grid_BD!$W:$W)/($AA48+SUMIF(Grid_BD!$B:$B,$A48,Grid_BD!$W:$W)),"")</f>
        <v>1</v>
      </c>
      <c r="S48" s="241"/>
      <c r="T48" s="246"/>
      <c r="U48" s="247">
        <f t="shared" si="6"/>
        <v>0.81079463413382735</v>
      </c>
      <c r="V48" s="247" t="str">
        <f>IFERROR(_xlfn.XLOOKUP($A48,Input_Raw!$A:$A,Input_Raw!$GJ:$GJ),"")</f>
        <v/>
      </c>
      <c r="W48" s="248">
        <f t="shared" si="7"/>
        <v>0.17486496913580202</v>
      </c>
      <c r="X48" s="240">
        <f>IFERROR(_xlfn.XLOOKUP($A48,Input_Raw!$A:$A,Input_Raw!$EL:$EL),"")</f>
        <v>849552</v>
      </c>
      <c r="Y48" s="240">
        <f>IFERROR(_xlfn.XLOOKUP($A48,Input_Raw!$A:$A,Input_Raw!GC:GC),"")</f>
        <v>811650.00000000081</v>
      </c>
      <c r="Z48" s="240"/>
      <c r="AA48" s="240">
        <f>IFERROR(_xlfn.XLOOKUP($A48,Input_Raw!$A:$A,Input_Raw!$GD:$GD),"")</f>
        <v>815849.9999999979</v>
      </c>
      <c r="AB48" s="240">
        <f>IFERROR(_xlfn.XLOOKUP($A48,Input_Raw!$A:$A,Input_Raw!GE:GE),"")</f>
        <v>154.24</v>
      </c>
      <c r="AC48" s="249">
        <f>IFERROR(_xlfn.XLOOKUP($D48,'Modelling New'!$D:$D,'Modelling New'!P:P),"")</f>
        <v>6.3322580645161297</v>
      </c>
      <c r="AD48" s="240">
        <f>IFERROR(_xlfn.XLOOKUP($D48,'Modelling New'!$D:$D,'Modelling New'!$T:$T)*1000,"")</f>
        <v>951953.88874759083</v>
      </c>
      <c r="AE48" s="250">
        <f>IFERROR(_xlfn.XLOOKUP($D48,'Modelling New'!$D:$D,'Modelling New'!$O:$O),"")</f>
        <v>0.77332321169976126</v>
      </c>
      <c r="AF48" s="250">
        <f>IFERROR(_xlfn.XLOOKUP($D48,'Modelling New'!$D:$D,'Modelling New'!W:W),"")</f>
        <v>0.20403675599013862</v>
      </c>
      <c r="AG48" s="250">
        <f>IFERROR(_xlfn.XLOOKUP($D48,'Modelling New'!$D:$D,'Modelling New'!$AE:$AE),"")</f>
        <v>0.995</v>
      </c>
      <c r="AH48" s="250">
        <f>IFERROR(_xlfn.XLOOKUP($D48,'Modelling New'!$D:$D,'Modelling New'!$AF:$AF),"")</f>
        <v>0.995</v>
      </c>
      <c r="AI48" s="241"/>
      <c r="AJ48" s="241"/>
      <c r="AK48" s="241"/>
      <c r="AL48" s="241"/>
      <c r="AM48" s="241"/>
      <c r="AN48" s="251"/>
      <c r="AO48" s="248"/>
      <c r="AP48" s="248"/>
      <c r="AQ48" s="248"/>
      <c r="AR48" s="240">
        <f>_xlfn.XLOOKUP($D48,'Modelling New'!$D:$D,'Modelling New'!$N:$N)</f>
        <v>194.4</v>
      </c>
      <c r="AS48" s="240">
        <f t="shared" si="8"/>
        <v>755295.10185405554</v>
      </c>
    </row>
    <row r="49" spans="1:45">
      <c r="A49" s="239">
        <f t="shared" si="9"/>
        <v>45792</v>
      </c>
      <c r="B49" s="240">
        <f>YEAR(Daily_KPI[[#This Row],[Date]])+IF(MONTH(Daily_KPI[[#This Row],[Date]])&gt;=4,1,0)</f>
        <v>2026</v>
      </c>
      <c r="C49" s="241">
        <f>YEAR(Daily_KPI[[#This Row],[Date]])</f>
        <v>2025</v>
      </c>
      <c r="D49" s="242">
        <f>Daily_KPI[[#This Row],[Date]]-DAY(Daily_KPI[[#This Row],[Date]])+1</f>
        <v>45778</v>
      </c>
      <c r="E49" s="241">
        <f t="shared" si="5"/>
        <v>31</v>
      </c>
      <c r="F49" s="243">
        <f>IFERROR(_xlfn.XLOOKUP($A49,Input_Raw!$A:$A,Input_Raw!$GB:$GB),"")</f>
        <v>10.55</v>
      </c>
      <c r="G49" s="244">
        <f>IFERROR(_xlfn.XLOOKUP($A49,Input_Raw!$A:$A,Input_Raw!EO:EO),"")</f>
        <v>3.0243331072261981</v>
      </c>
      <c r="H49" s="244">
        <f>IFERROR(_xlfn.XLOOKUP($A49,Input_Raw!$A:$A,Input_Raw!EP:EP),"")</f>
        <v>0.55662261114616285</v>
      </c>
      <c r="I49" s="244">
        <f>IFERROR(_xlfn.XLOOKUP($A49,Input_Raw!$A:$A,Input_Raw!EM:EM),"")</f>
        <v>2.8376300513135537</v>
      </c>
      <c r="J49" s="244">
        <f>IFERROR(_xlfn.XLOOKUP($A49,Input_Raw!$A:$A,Input_Raw!EN:EN),"")</f>
        <v>0.55243943875170631</v>
      </c>
      <c r="K49" s="244">
        <f>IFERROR(_xlfn.XLOOKUP($A49,Input_Raw!$A:$A,Input_Raw!$DP:$DP),"")</f>
        <v>27.684700315457359</v>
      </c>
      <c r="L49" s="244">
        <f>IFERROR(_xlfn.XLOOKUP($A49,Input_Raw!$A:$A,Input_Raw!$DR:$DR),"")</f>
        <v>42.856761529968445</v>
      </c>
      <c r="M49" s="244">
        <f>IFERROR(_xlfn.XLOOKUP($A49,Input_Raw!$A:$A,Input_Raw!$DX:$DX),"")</f>
        <v>2.6</v>
      </c>
      <c r="N49" s="244">
        <f>IFERROR(_xlfn.XLOOKUP($A49,Input_Raw!$A:$A,Input_Raw!$DZ:$DZ),"")</f>
        <v>6</v>
      </c>
      <c r="O49" s="245">
        <f>IFERROR(1-SUMIF(Plant_BD!$B:$B,$A49,Plant_BD!$AL:$AL)/($AA49+SUMIF(Plant_BD!$B:$B,$A49,Plant_BD!$AL:$AL)),"")</f>
        <v>0.99901360362632929</v>
      </c>
      <c r="P49" s="245"/>
      <c r="Q49" s="246"/>
      <c r="R49" s="245">
        <f>IFERROR(1-SUMIF(Grid_BD!$B:$B,$A49,Grid_BD!$W:$W)/($AA49+SUMIF(Grid_BD!$B:$B,$A49,Grid_BD!$W:$W)),"")</f>
        <v>1</v>
      </c>
      <c r="S49" s="241"/>
      <c r="T49" s="246"/>
      <c r="U49" s="247">
        <f t="shared" si="6"/>
        <v>0.87290586735054765</v>
      </c>
      <c r="V49" s="247" t="str">
        <f>IFERROR(_xlfn.XLOOKUP($A49,Input_Raw!$A:$A,Input_Raw!$GJ:$GJ),"")</f>
        <v/>
      </c>
      <c r="W49" s="248">
        <f t="shared" si="7"/>
        <v>8.1886574074074431E-2</v>
      </c>
      <c r="X49" s="240">
        <f>IFERROR(_xlfn.XLOOKUP($A49,Input_Raw!$A:$A,Input_Raw!$EL:$EL),"")</f>
        <v>388481</v>
      </c>
      <c r="Y49" s="240">
        <f>IFERROR(_xlfn.XLOOKUP($A49,Input_Raw!$A:$A,Input_Raw!GC:GC),"")</f>
        <v>375849.99999999005</v>
      </c>
      <c r="Z49" s="240"/>
      <c r="AA49" s="240">
        <f>IFERROR(_xlfn.XLOOKUP($A49,Input_Raw!$A:$A,Input_Raw!$GD:$GD),"")</f>
        <v>382050.00000000169</v>
      </c>
      <c r="AB49" s="240">
        <f>IFERROR(_xlfn.XLOOKUP($A49,Input_Raw!$A:$A,Input_Raw!GE:GE),"")</f>
        <v>154.24</v>
      </c>
      <c r="AC49" s="249">
        <f>IFERROR(_xlfn.XLOOKUP($D49,'Modelling New'!$D:$D,'Modelling New'!P:P),"")</f>
        <v>6.3322580645161297</v>
      </c>
      <c r="AD49" s="240">
        <f>IFERROR(_xlfn.XLOOKUP($D49,'Modelling New'!$D:$D,'Modelling New'!$T:$T)*1000,"")</f>
        <v>951953.88874759083</v>
      </c>
      <c r="AE49" s="250">
        <f>IFERROR(_xlfn.XLOOKUP($D49,'Modelling New'!$D:$D,'Modelling New'!$O:$O),"")</f>
        <v>0.77332321169976126</v>
      </c>
      <c r="AF49" s="250">
        <f>IFERROR(_xlfn.XLOOKUP($D49,'Modelling New'!$D:$D,'Modelling New'!W:W),"")</f>
        <v>0.20403675599013862</v>
      </c>
      <c r="AG49" s="250">
        <f>IFERROR(_xlfn.XLOOKUP($D49,'Modelling New'!$D:$D,'Modelling New'!$AE:$AE),"")</f>
        <v>0.995</v>
      </c>
      <c r="AH49" s="250">
        <f>IFERROR(_xlfn.XLOOKUP($D49,'Modelling New'!$D:$D,'Modelling New'!$AF:$AF),"")</f>
        <v>0.995</v>
      </c>
      <c r="AI49" s="241"/>
      <c r="AJ49" s="241"/>
      <c r="AK49" s="241"/>
      <c r="AL49" s="241"/>
      <c r="AM49" s="241"/>
      <c r="AN49" s="251"/>
      <c r="AO49" s="248"/>
      <c r="AP49" s="248"/>
      <c r="AQ49" s="248"/>
      <c r="AR49" s="240">
        <f>_xlfn.XLOOKUP($D49,'Modelling New'!$D:$D,'Modelling New'!$N:$N)</f>
        <v>194.4</v>
      </c>
      <c r="AS49" s="240">
        <f t="shared" si="8"/>
        <v>755295.10185405554</v>
      </c>
    </row>
    <row r="50" spans="1:45">
      <c r="A50" s="239">
        <f t="shared" si="9"/>
        <v>45793</v>
      </c>
      <c r="B50" s="240">
        <f>YEAR(Daily_KPI[[#This Row],[Date]])+IF(MONTH(Daily_KPI[[#This Row],[Date]])&gt;=4,1,0)</f>
        <v>2026</v>
      </c>
      <c r="C50" s="241">
        <f>YEAR(Daily_KPI[[#This Row],[Date]])</f>
        <v>2025</v>
      </c>
      <c r="D50" s="242">
        <f>Daily_KPI[[#This Row],[Date]]-DAY(Daily_KPI[[#This Row],[Date]])+1</f>
        <v>45778</v>
      </c>
      <c r="E50" s="241">
        <f t="shared" si="5"/>
        <v>31</v>
      </c>
      <c r="F50" s="243">
        <f>IFERROR(_xlfn.XLOOKUP($A50,Input_Raw!$A:$A,Input_Raw!$GB:$GB),"")</f>
        <v>12.216666666666669</v>
      </c>
      <c r="G50" s="244">
        <f>IFERROR(_xlfn.XLOOKUP($A50,Input_Raw!$A:$A,Input_Raw!EO:EO),"")</f>
        <v>4.5086304205651633</v>
      </c>
      <c r="H50" s="244">
        <f>IFERROR(_xlfn.XLOOKUP($A50,Input_Raw!$A:$A,Input_Raw!EP:EP),"")</f>
        <v>0.83899789168937378</v>
      </c>
      <c r="I50" s="244">
        <f>IFERROR(_xlfn.XLOOKUP($A50,Input_Raw!$A:$A,Input_Raw!EM:EM),"")</f>
        <v>4.4186307126885049</v>
      </c>
      <c r="J50" s="244">
        <f>IFERROR(_xlfn.XLOOKUP($A50,Input_Raw!$A:$A,Input_Raw!EN:EN),"")</f>
        <v>0.89044422482933638</v>
      </c>
      <c r="K50" s="244">
        <f>IFERROR(_xlfn.XLOOKUP($A50,Input_Raw!$A:$A,Input_Raw!$DP:$DP),"")</f>
        <v>27.920667574931826</v>
      </c>
      <c r="L50" s="244">
        <f>IFERROR(_xlfn.XLOOKUP($A50,Input_Raw!$A:$A,Input_Raw!$DR:$DR),"")</f>
        <v>45.090006348773827</v>
      </c>
      <c r="M50" s="244">
        <f>IFERROR(_xlfn.XLOOKUP($A50,Input_Raw!$A:$A,Input_Raw!$DX:$DX),"")</f>
        <v>3.5</v>
      </c>
      <c r="N50" s="244">
        <f>IFERROR(_xlfn.XLOOKUP($A50,Input_Raw!$A:$A,Input_Raw!$DZ:$DZ),"")</f>
        <v>10.3</v>
      </c>
      <c r="O50" s="245">
        <f>IFERROR(1-SUMIF(Plant_BD!$B:$B,$A50,Plant_BD!$AL:$AL)/($AA50+SUMIF(Plant_BD!$B:$B,$A50,Plant_BD!$AL:$AL)),"")</f>
        <v>0.9996316387445221</v>
      </c>
      <c r="P50" s="245"/>
      <c r="Q50" s="246"/>
      <c r="R50" s="245">
        <f>IFERROR(1-SUMIF(Grid_BD!$B:$B,$A50,Grid_BD!$W:$W)/($AA50+SUMIF(Grid_BD!$B:$B,$A50,Grid_BD!$W:$W)),"")</f>
        <v>1</v>
      </c>
      <c r="S50" s="241"/>
      <c r="T50" s="246"/>
      <c r="U50" s="247">
        <f t="shared" si="6"/>
        <v>0.79266549700585343</v>
      </c>
      <c r="V50" s="247" t="str">
        <f>IFERROR(_xlfn.XLOOKUP($A50,Input_Raw!$A:$A,Input_Raw!$GJ:$GJ),"")</f>
        <v/>
      </c>
      <c r="W50" s="248">
        <f t="shared" si="7"/>
        <v>0.11578896604938459</v>
      </c>
      <c r="X50" s="240">
        <f>IFERROR(_xlfn.XLOOKUP($A50,Input_Raw!$A:$A,Input_Raw!$EL:$EL),"")</f>
        <v>557507</v>
      </c>
      <c r="Y50" s="240">
        <f>IFERROR(_xlfn.XLOOKUP($A50,Input_Raw!$A:$A,Input_Raw!GC:GC),"")</f>
        <v>532625.00000005751</v>
      </c>
      <c r="Z50" s="240"/>
      <c r="AA50" s="240">
        <f>IFERROR(_xlfn.XLOOKUP($A50,Input_Raw!$A:$A,Input_Raw!$GD:$GD),"")</f>
        <v>540225.00000000873</v>
      </c>
      <c r="AB50" s="240">
        <f>IFERROR(_xlfn.XLOOKUP($A50,Input_Raw!$A:$A,Input_Raw!GE:GE),"")</f>
        <v>154.24</v>
      </c>
      <c r="AC50" s="249">
        <f>IFERROR(_xlfn.XLOOKUP($D50,'Modelling New'!$D:$D,'Modelling New'!P:P),"")</f>
        <v>6.3322580645161297</v>
      </c>
      <c r="AD50" s="240">
        <f>IFERROR(_xlfn.XLOOKUP($D50,'Modelling New'!$D:$D,'Modelling New'!$T:$T)*1000,"")</f>
        <v>951953.88874759083</v>
      </c>
      <c r="AE50" s="250">
        <f>IFERROR(_xlfn.XLOOKUP($D50,'Modelling New'!$D:$D,'Modelling New'!$O:$O),"")</f>
        <v>0.77332321169976126</v>
      </c>
      <c r="AF50" s="250">
        <f>IFERROR(_xlfn.XLOOKUP($D50,'Modelling New'!$D:$D,'Modelling New'!W:W),"")</f>
        <v>0.20403675599013862</v>
      </c>
      <c r="AG50" s="250">
        <f>IFERROR(_xlfn.XLOOKUP($D50,'Modelling New'!$D:$D,'Modelling New'!$AE:$AE),"")</f>
        <v>0.995</v>
      </c>
      <c r="AH50" s="250">
        <f>IFERROR(_xlfn.XLOOKUP($D50,'Modelling New'!$D:$D,'Modelling New'!$AF:$AF),"")</f>
        <v>0.995</v>
      </c>
      <c r="AI50" s="241"/>
      <c r="AJ50" s="241"/>
      <c r="AK50" s="241"/>
      <c r="AL50" s="241"/>
      <c r="AM50" s="241"/>
      <c r="AN50" s="251"/>
      <c r="AO50" s="248"/>
      <c r="AP50" s="248"/>
      <c r="AQ50" s="248"/>
      <c r="AR50" s="240">
        <f>_xlfn.XLOOKUP($D50,'Modelling New'!$D:$D,'Modelling New'!$N:$N)</f>
        <v>194.4</v>
      </c>
      <c r="AS50" s="240">
        <f t="shared" si="8"/>
        <v>755295.10185405554</v>
      </c>
    </row>
    <row r="51" spans="1:45">
      <c r="A51" s="239">
        <f t="shared" si="9"/>
        <v>45794</v>
      </c>
      <c r="B51" s="240">
        <f>YEAR(Daily_KPI[[#This Row],[Date]])+IF(MONTH(Daily_KPI[[#This Row],[Date]])&gt;=4,1,0)</f>
        <v>2026</v>
      </c>
      <c r="C51" s="241">
        <f>YEAR(Daily_KPI[[#This Row],[Date]])</f>
        <v>2025</v>
      </c>
      <c r="D51" s="242">
        <f>Daily_KPI[[#This Row],[Date]]-DAY(Daily_KPI[[#This Row],[Date]])+1</f>
        <v>45778</v>
      </c>
      <c r="E51" s="241">
        <f t="shared" si="5"/>
        <v>31</v>
      </c>
      <c r="F51" s="243">
        <f>IFERROR(_xlfn.XLOOKUP($A51,Input_Raw!$A:$A,Input_Raw!$GB:$GB),"")</f>
        <v>12.150000000000002</v>
      </c>
      <c r="G51" s="244">
        <f>IFERROR(_xlfn.XLOOKUP($A51,Input_Raw!$A:$A,Input_Raw!EO:EO),"")</f>
        <v>5.7573348310762267</v>
      </c>
      <c r="H51" s="244">
        <f>IFERROR(_xlfn.XLOOKUP($A51,Input_Raw!$A:$A,Input_Raw!EP:EP),"")</f>
        <v>0.99940653863013673</v>
      </c>
      <c r="I51" s="244">
        <f>IFERROR(_xlfn.XLOOKUP($A51,Input_Raw!$A:$A,Input_Raw!EM:EM),"")</f>
        <v>5.3010338507971753</v>
      </c>
      <c r="J51" s="244">
        <f>IFERROR(_xlfn.XLOOKUP($A51,Input_Raw!$A:$A,Input_Raw!EN:EN),"")</f>
        <v>1.0280109723413136</v>
      </c>
      <c r="K51" s="244">
        <f>IFERROR(_xlfn.XLOOKUP($A51,Input_Raw!$A:$A,Input_Raw!$DP:$DP),"")</f>
        <v>28.372013698630173</v>
      </c>
      <c r="L51" s="244">
        <f>IFERROR(_xlfn.XLOOKUP($A51,Input_Raw!$A:$A,Input_Raw!$DR:$DR),"")</f>
        <v>49.671717917808166</v>
      </c>
      <c r="M51" s="244">
        <f>IFERROR(_xlfn.XLOOKUP($A51,Input_Raw!$A:$A,Input_Raw!$DX:$DX),"")</f>
        <v>3.7</v>
      </c>
      <c r="N51" s="244">
        <f>IFERROR(_xlfn.XLOOKUP($A51,Input_Raw!$A:$A,Input_Raw!$DZ:$DZ),"")</f>
        <v>9.6999999999999993</v>
      </c>
      <c r="O51" s="245">
        <f>IFERROR(1-SUMIF(Plant_BD!$B:$B,$A51,Plant_BD!$AL:$AL)/($AA51+SUMIF(Plant_BD!$B:$B,$A51,Plant_BD!$AL:$AL)),"")</f>
        <v>0.99777228652519312</v>
      </c>
      <c r="P51" s="245"/>
      <c r="Q51" s="246"/>
      <c r="R51" s="245">
        <f>IFERROR(1-SUMIF(Grid_BD!$B:$B,$A51,Grid_BD!$W:$W)/($AA51+SUMIF(Grid_BD!$B:$B,$A51,Grid_BD!$W:$W)),"")</f>
        <v>1</v>
      </c>
      <c r="S51" s="241"/>
      <c r="T51" s="246"/>
      <c r="U51" s="247">
        <f t="shared" si="6"/>
        <v>0.82005161476960675</v>
      </c>
      <c r="V51" s="247" t="str">
        <f>IFERROR(_xlfn.XLOOKUP($A51,Input_Raw!$A:$A,Input_Raw!$GJ:$GJ),"")</f>
        <v/>
      </c>
      <c r="W51" s="248">
        <f t="shared" si="7"/>
        <v>0.14371141975308524</v>
      </c>
      <c r="X51" s="240">
        <f>IFERROR(_xlfn.XLOOKUP($A51,Input_Raw!$A:$A,Input_Raw!$EL:$EL),"")</f>
        <v>692731</v>
      </c>
      <c r="Y51" s="240">
        <f>IFERROR(_xlfn.XLOOKUP($A51,Input_Raw!$A:$A,Input_Raw!GC:GC),"")</f>
        <v>663899.99999999802</v>
      </c>
      <c r="Z51" s="240"/>
      <c r="AA51" s="240">
        <f>IFERROR(_xlfn.XLOOKUP($A51,Input_Raw!$A:$A,Input_Raw!$GD:$GD),"")</f>
        <v>670499.99999999453</v>
      </c>
      <c r="AB51" s="240">
        <f>IFERROR(_xlfn.XLOOKUP($A51,Input_Raw!$A:$A,Input_Raw!GE:GE),"")</f>
        <v>154.24</v>
      </c>
      <c r="AC51" s="249">
        <f>IFERROR(_xlfn.XLOOKUP($D51,'Modelling New'!$D:$D,'Modelling New'!P:P),"")</f>
        <v>6.3322580645161297</v>
      </c>
      <c r="AD51" s="240">
        <f>IFERROR(_xlfn.XLOOKUP($D51,'Modelling New'!$D:$D,'Modelling New'!$T:$T)*1000,"")</f>
        <v>951953.88874759083</v>
      </c>
      <c r="AE51" s="250">
        <f>IFERROR(_xlfn.XLOOKUP($D51,'Modelling New'!$D:$D,'Modelling New'!$O:$O),"")</f>
        <v>0.77332321169976126</v>
      </c>
      <c r="AF51" s="250">
        <f>IFERROR(_xlfn.XLOOKUP($D51,'Modelling New'!$D:$D,'Modelling New'!W:W),"")</f>
        <v>0.20403675599013862</v>
      </c>
      <c r="AG51" s="250">
        <f>IFERROR(_xlfn.XLOOKUP($D51,'Modelling New'!$D:$D,'Modelling New'!$AE:$AE),"")</f>
        <v>0.995</v>
      </c>
      <c r="AH51" s="250">
        <f>IFERROR(_xlfn.XLOOKUP($D51,'Modelling New'!$D:$D,'Modelling New'!$AF:$AF),"")</f>
        <v>0.995</v>
      </c>
      <c r="AI51" s="241"/>
      <c r="AJ51" s="241"/>
      <c r="AK51" s="241"/>
      <c r="AL51" s="241"/>
      <c r="AM51" s="241"/>
      <c r="AN51" s="251"/>
      <c r="AO51" s="248"/>
      <c r="AP51" s="248"/>
      <c r="AQ51" s="248"/>
      <c r="AR51" s="240">
        <f>_xlfn.XLOOKUP($D51,'Modelling New'!$D:$D,'Modelling New'!$N:$N)</f>
        <v>194.4</v>
      </c>
      <c r="AS51" s="240">
        <f t="shared" si="8"/>
        <v>755295.10185405554</v>
      </c>
    </row>
    <row r="52" spans="1:45">
      <c r="A52" s="239">
        <f t="shared" si="9"/>
        <v>45795</v>
      </c>
      <c r="B52" s="240">
        <f>YEAR(Daily_KPI[[#This Row],[Date]])+IF(MONTH(Daily_KPI[[#This Row],[Date]])&gt;=4,1,0)</f>
        <v>2026</v>
      </c>
      <c r="C52" s="241">
        <f>YEAR(Daily_KPI[[#This Row],[Date]])</f>
        <v>2025</v>
      </c>
      <c r="D52" s="242">
        <f>Daily_KPI[[#This Row],[Date]]-DAY(Daily_KPI[[#This Row],[Date]])+1</f>
        <v>45778</v>
      </c>
      <c r="E52" s="241">
        <f t="shared" si="5"/>
        <v>31</v>
      </c>
      <c r="F52" s="243">
        <f>IFERROR(_xlfn.XLOOKUP($A52,Input_Raw!$A:$A,Input_Raw!$GB:$GB),"")</f>
        <v>12.216666666666669</v>
      </c>
      <c r="G52" s="244">
        <f>IFERROR(_xlfn.XLOOKUP($A52,Input_Raw!$A:$A,Input_Raw!EO:EO),"")</f>
        <v>6.0784444434825833</v>
      </c>
      <c r="H52" s="244">
        <f>IFERROR(_xlfn.XLOOKUP($A52,Input_Raw!$A:$A,Input_Raw!EP:EP),"")</f>
        <v>0.98171502225249718</v>
      </c>
      <c r="I52" s="244">
        <f>IFERROR(_xlfn.XLOOKUP($A52,Input_Raw!$A:$A,Input_Raw!EM:EM),"")</f>
        <v>5.7322131121136506</v>
      </c>
      <c r="J52" s="244">
        <f>IFERROR(_xlfn.XLOOKUP($A52,Input_Raw!$A:$A,Input_Raw!EN:EN),"")</f>
        <v>1.0302141971028014</v>
      </c>
      <c r="K52" s="244">
        <f>IFERROR(_xlfn.XLOOKUP($A52,Input_Raw!$A:$A,Input_Raw!$DP:$DP),"")</f>
        <v>27.781416893732946</v>
      </c>
      <c r="L52" s="244">
        <f>IFERROR(_xlfn.XLOOKUP($A52,Input_Raw!$A:$A,Input_Raw!$DR:$DR),"")</f>
        <v>49.024627179836536</v>
      </c>
      <c r="M52" s="244">
        <f>IFERROR(_xlfn.XLOOKUP($A52,Input_Raw!$A:$A,Input_Raw!$DX:$DX),"")</f>
        <v>2.8</v>
      </c>
      <c r="N52" s="244">
        <f>IFERROR(_xlfn.XLOOKUP($A52,Input_Raw!$A:$A,Input_Raw!$DZ:$DZ),"")</f>
        <v>5.0999999999999996</v>
      </c>
      <c r="O52" s="245">
        <f>IFERROR(1-SUMIF(Plant_BD!$B:$B,$A52,Plant_BD!$AL:$AL)/($AA52+SUMIF(Plant_BD!$B:$B,$A52,Plant_BD!$AL:$AL)),"")</f>
        <v>0.99846563966195312</v>
      </c>
      <c r="P52" s="245"/>
      <c r="Q52" s="246"/>
      <c r="R52" s="245">
        <f>IFERROR(1-SUMIF(Grid_BD!$B:$B,$A52,Grid_BD!$W:$W)/($AA52+SUMIF(Grid_BD!$B:$B,$A52,Grid_BD!$W:$W)),"")</f>
        <v>1</v>
      </c>
      <c r="S52" s="241"/>
      <c r="T52" s="246"/>
      <c r="U52" s="247">
        <f t="shared" si="6"/>
        <v>0.85613653114397847</v>
      </c>
      <c r="V52" s="247" t="str">
        <f>IFERROR(_xlfn.XLOOKUP($A52,Input_Raw!$A:$A,Input_Raw!$GJ:$GJ),"")</f>
        <v/>
      </c>
      <c r="W52" s="248">
        <f t="shared" si="7"/>
        <v>0.16271219135802378</v>
      </c>
      <c r="X52" s="240">
        <f>IFERROR(_xlfn.XLOOKUP($A52,Input_Raw!$A:$A,Input_Raw!$EL:$EL),"")</f>
        <v>786219</v>
      </c>
      <c r="Y52" s="240">
        <f>IFERROR(_xlfn.XLOOKUP($A52,Input_Raw!$A:$A,Input_Raw!GC:GC),"")</f>
        <v>749549.99999997532</v>
      </c>
      <c r="Z52" s="240"/>
      <c r="AA52" s="240">
        <f>IFERROR(_xlfn.XLOOKUP($A52,Input_Raw!$A:$A,Input_Raw!$GD:$GD),"")</f>
        <v>759149.99999999581</v>
      </c>
      <c r="AB52" s="240">
        <f>IFERROR(_xlfn.XLOOKUP($A52,Input_Raw!$A:$A,Input_Raw!GE:GE),"")</f>
        <v>154.69</v>
      </c>
      <c r="AC52" s="249">
        <f>IFERROR(_xlfn.XLOOKUP($D52,'Modelling New'!$D:$D,'Modelling New'!P:P),"")</f>
        <v>6.3322580645161297</v>
      </c>
      <c r="AD52" s="240">
        <f>IFERROR(_xlfn.XLOOKUP($D52,'Modelling New'!$D:$D,'Modelling New'!$T:$T)*1000,"")</f>
        <v>951953.88874759083</v>
      </c>
      <c r="AE52" s="250">
        <f>IFERROR(_xlfn.XLOOKUP($D52,'Modelling New'!$D:$D,'Modelling New'!$O:$O),"")</f>
        <v>0.77332321169976126</v>
      </c>
      <c r="AF52" s="250">
        <f>IFERROR(_xlfn.XLOOKUP($D52,'Modelling New'!$D:$D,'Modelling New'!W:W),"")</f>
        <v>0.20403675599013862</v>
      </c>
      <c r="AG52" s="250">
        <f>IFERROR(_xlfn.XLOOKUP($D52,'Modelling New'!$D:$D,'Modelling New'!$AE:$AE),"")</f>
        <v>0.995</v>
      </c>
      <c r="AH52" s="250">
        <f>IFERROR(_xlfn.XLOOKUP($D52,'Modelling New'!$D:$D,'Modelling New'!$AF:$AF),"")</f>
        <v>0.995</v>
      </c>
      <c r="AI52" s="241"/>
      <c r="AJ52" s="241"/>
      <c r="AK52" s="241"/>
      <c r="AL52" s="241"/>
      <c r="AM52" s="241"/>
      <c r="AN52" s="251"/>
      <c r="AO52" s="248"/>
      <c r="AP52" s="248"/>
      <c r="AQ52" s="248"/>
      <c r="AR52" s="240">
        <f>_xlfn.XLOOKUP($D52,'Modelling New'!$D:$D,'Modelling New'!$N:$N)</f>
        <v>194.4</v>
      </c>
      <c r="AS52" s="240">
        <f t="shared" si="8"/>
        <v>757498.69881874905</v>
      </c>
    </row>
    <row r="53" spans="1:45">
      <c r="A53" s="239">
        <f t="shared" si="9"/>
        <v>45796</v>
      </c>
      <c r="B53" s="240">
        <f>YEAR(Daily_KPI[[#This Row],[Date]])+IF(MONTH(Daily_KPI[[#This Row],[Date]])&gt;=4,1,0)</f>
        <v>2026</v>
      </c>
      <c r="C53" s="241">
        <f>YEAR(Daily_KPI[[#This Row],[Date]])</f>
        <v>2025</v>
      </c>
      <c r="D53" s="242">
        <f>Daily_KPI[[#This Row],[Date]]-DAY(Daily_KPI[[#This Row],[Date]])+1</f>
        <v>45778</v>
      </c>
      <c r="E53" s="241">
        <f t="shared" si="5"/>
        <v>31</v>
      </c>
      <c r="F53" s="243">
        <f>IFERROR(_xlfn.XLOOKUP($A53,Input_Raw!$A:$A,Input_Raw!$GB:$GB),"")</f>
        <v>11.616666666666667</v>
      </c>
      <c r="G53" s="244">
        <f>IFERROR(_xlfn.XLOOKUP($A53,Input_Raw!$A:$A,Input_Raw!EO:EO),"")</f>
        <v>4.2991267045170112</v>
      </c>
      <c r="H53" s="244">
        <f>IFERROR(_xlfn.XLOOKUP($A53,Input_Raw!$A:$A,Input_Raw!EP:EP),"")</f>
        <v>0.74607632254059353</v>
      </c>
      <c r="I53" s="244">
        <f>IFERROR(_xlfn.XLOOKUP($A53,Input_Raw!$A:$A,Input_Raw!EM:EM),"")</f>
        <v>4.3009876961489049</v>
      </c>
      <c r="J53" s="244">
        <f>IFERROR(_xlfn.XLOOKUP($A53,Input_Raw!$A:$A,Input_Raw!EN:EN),"")</f>
        <v>0.77007232963008987</v>
      </c>
      <c r="K53" s="244">
        <f>IFERROR(_xlfn.XLOOKUP($A53,Input_Raw!$A:$A,Input_Raw!$DP:$DP),"")</f>
        <v>27.518467048710569</v>
      </c>
      <c r="L53" s="244">
        <f>IFERROR(_xlfn.XLOOKUP($A53,Input_Raw!$A:$A,Input_Raw!$DR:$DR),"")</f>
        <v>45.485994169054493</v>
      </c>
      <c r="M53" s="244">
        <f>IFERROR(_xlfn.XLOOKUP($A53,Input_Raw!$A:$A,Input_Raw!$DX:$DX),"")</f>
        <v>2.1</v>
      </c>
      <c r="N53" s="244">
        <f>IFERROR(_xlfn.XLOOKUP($A53,Input_Raw!$A:$A,Input_Raw!$DZ:$DZ),"")</f>
        <v>5.6</v>
      </c>
      <c r="O53" s="245">
        <f>IFERROR(1-SUMIF(Plant_BD!$B:$B,$A53,Plant_BD!$AL:$AL)/($AA53+SUMIF(Plant_BD!$B:$B,$A53,Plant_BD!$AL:$AL)),"")</f>
        <v>0.99893238056132005</v>
      </c>
      <c r="P53" s="245"/>
      <c r="Q53" s="246"/>
      <c r="R53" s="245">
        <f>IFERROR(1-SUMIF(Grid_BD!$B:$B,$A53,Grid_BD!$W:$W)/($AA53+SUMIF(Grid_BD!$B:$B,$A53,Grid_BD!$W:$W)),"")</f>
        <v>1</v>
      </c>
      <c r="S53" s="241"/>
      <c r="T53" s="246"/>
      <c r="U53" s="247">
        <f t="shared" si="6"/>
        <v>0.88671645091280604</v>
      </c>
      <c r="V53" s="247" t="str">
        <f>IFERROR(_xlfn.XLOOKUP($A53,Input_Raw!$A:$A,Input_Raw!$GJ:$GJ),"")</f>
        <v/>
      </c>
      <c r="W53" s="248">
        <f t="shared" si="7"/>
        <v>0.12644675925926063</v>
      </c>
      <c r="X53" s="240">
        <f>IFERROR(_xlfn.XLOOKUP($A53,Input_Raw!$A:$A,Input_Raw!$EL:$EL),"")</f>
        <v>609379</v>
      </c>
      <c r="Y53" s="240">
        <f>IFERROR(_xlfn.XLOOKUP($A53,Input_Raw!$A:$A,Input_Raw!GC:GC),"")</f>
        <v>584150.00000006019</v>
      </c>
      <c r="Z53" s="240"/>
      <c r="AA53" s="240">
        <f>IFERROR(_xlfn.XLOOKUP($A53,Input_Raw!$A:$A,Input_Raw!$GD:$GD),"")</f>
        <v>589950.0000000064</v>
      </c>
      <c r="AB53" s="240">
        <f>IFERROR(_xlfn.XLOOKUP($A53,Input_Raw!$A:$A,Input_Raw!GE:GE),"")</f>
        <v>154.69</v>
      </c>
      <c r="AC53" s="249">
        <f>IFERROR(_xlfn.XLOOKUP($D53,'Modelling New'!$D:$D,'Modelling New'!P:P),"")</f>
        <v>6.3322580645161297</v>
      </c>
      <c r="AD53" s="240">
        <f>IFERROR(_xlfn.XLOOKUP($D53,'Modelling New'!$D:$D,'Modelling New'!$T:$T)*1000,"")</f>
        <v>951953.88874759083</v>
      </c>
      <c r="AE53" s="250">
        <f>IFERROR(_xlfn.XLOOKUP($D53,'Modelling New'!$D:$D,'Modelling New'!$O:$O),"")</f>
        <v>0.77332321169976126</v>
      </c>
      <c r="AF53" s="250">
        <f>IFERROR(_xlfn.XLOOKUP($D53,'Modelling New'!$D:$D,'Modelling New'!W:W),"")</f>
        <v>0.20403675599013862</v>
      </c>
      <c r="AG53" s="250">
        <f>IFERROR(_xlfn.XLOOKUP($D53,'Modelling New'!$D:$D,'Modelling New'!$AE:$AE),"")</f>
        <v>0.995</v>
      </c>
      <c r="AH53" s="250">
        <f>IFERROR(_xlfn.XLOOKUP($D53,'Modelling New'!$D:$D,'Modelling New'!$AF:$AF),"")</f>
        <v>0.995</v>
      </c>
      <c r="AI53" s="241"/>
      <c r="AJ53" s="241"/>
      <c r="AK53" s="241"/>
      <c r="AL53" s="241"/>
      <c r="AM53" s="241"/>
      <c r="AN53" s="251"/>
      <c r="AO53" s="248"/>
      <c r="AP53" s="248"/>
      <c r="AQ53" s="248"/>
      <c r="AR53" s="240">
        <f>_xlfn.XLOOKUP($D53,'Modelling New'!$D:$D,'Modelling New'!$N:$N)</f>
        <v>194.4</v>
      </c>
      <c r="AS53" s="240">
        <f t="shared" si="8"/>
        <v>757498.69881874905</v>
      </c>
    </row>
    <row r="54" spans="1:45">
      <c r="A54" s="239">
        <f t="shared" si="9"/>
        <v>45797</v>
      </c>
      <c r="B54" s="240">
        <f>YEAR(Daily_KPI[[#This Row],[Date]])+IF(MONTH(Daily_KPI[[#This Row],[Date]])&gt;=4,1,0)</f>
        <v>2026</v>
      </c>
      <c r="C54" s="241">
        <f>YEAR(Daily_KPI[[#This Row],[Date]])</f>
        <v>2025</v>
      </c>
      <c r="D54" s="242">
        <f>Daily_KPI[[#This Row],[Date]]-DAY(Daily_KPI[[#This Row],[Date]])+1</f>
        <v>45778</v>
      </c>
      <c r="E54" s="241">
        <f t="shared" si="5"/>
        <v>31</v>
      </c>
      <c r="F54" s="243">
        <f>IFERROR(_xlfn.XLOOKUP($A54,Input_Raw!$A:$A,Input_Raw!$GB:$GB),"")</f>
        <v>10.833333333333334</v>
      </c>
      <c r="G54" s="244">
        <f>IFERROR(_xlfn.XLOOKUP($A54,Input_Raw!$A:$A,Input_Raw!EO:EO),"")</f>
        <v>3.1230526967194856</v>
      </c>
      <c r="H54" s="244">
        <f>IFERROR(_xlfn.XLOOKUP($A54,Input_Raw!$A:$A,Input_Raw!EP:EP),"")</f>
        <v>0.45093242447516657</v>
      </c>
      <c r="I54" s="244">
        <f>IFERROR(_xlfn.XLOOKUP($A54,Input_Raw!$A:$A,Input_Raw!EM:EM),"")</f>
        <v>3.14680488473449</v>
      </c>
      <c r="J54" s="244">
        <f>IFERROR(_xlfn.XLOOKUP($A54,Input_Raw!$A:$A,Input_Raw!EN:EN),"")</f>
        <v>0.51278271839637579</v>
      </c>
      <c r="K54" s="244">
        <f>IFERROR(_xlfn.XLOOKUP($A54,Input_Raw!$A:$A,Input_Raw!$DP:$DP),"")</f>
        <v>25.445775729646659</v>
      </c>
      <c r="L54" s="244">
        <f>IFERROR(_xlfn.XLOOKUP($A54,Input_Raw!$A:$A,Input_Raw!$DR:$DR),"")</f>
        <v>38.930860998463864</v>
      </c>
      <c r="M54" s="244">
        <f>IFERROR(_xlfn.XLOOKUP($A54,Input_Raw!$A:$A,Input_Raw!$DX:$DX),"")</f>
        <v>2.8</v>
      </c>
      <c r="N54" s="244">
        <f>IFERROR(_xlfn.XLOOKUP($A54,Input_Raw!$A:$A,Input_Raw!$DZ:$DZ),"")</f>
        <v>11.8</v>
      </c>
      <c r="O54" s="245">
        <f>IFERROR(1-SUMIF(Plant_BD!$B:$B,$A54,Plant_BD!$AL:$AL)/($AA54+SUMIF(Plant_BD!$B:$B,$A54,Plant_BD!$AL:$AL)),"")</f>
        <v>0.99648410625512818</v>
      </c>
      <c r="P54" s="245"/>
      <c r="Q54" s="246"/>
      <c r="R54" s="245">
        <f>IFERROR(1-SUMIF(Grid_BD!$B:$B,$A54,Grid_BD!$W:$W)/($AA54+SUMIF(Grid_BD!$B:$B,$A54,Grid_BD!$W:$W)),"")</f>
        <v>1</v>
      </c>
      <c r="S54" s="241"/>
      <c r="T54" s="246"/>
      <c r="U54" s="247">
        <f t="shared" si="6"/>
        <v>0.9004081462867205</v>
      </c>
      <c r="V54" s="247" t="str">
        <f>IFERROR(_xlfn.XLOOKUP($A54,Input_Raw!$A:$A,Input_Raw!$GJ:$GJ),"")</f>
        <v/>
      </c>
      <c r="W54" s="248">
        <f t="shared" si="7"/>
        <v>9.3942901234565529E-2</v>
      </c>
      <c r="X54" s="240">
        <f>IFERROR(_xlfn.XLOOKUP($A54,Input_Raw!$A:$A,Input_Raw!$EL:$EL),"")</f>
        <v>450048</v>
      </c>
      <c r="Y54" s="240">
        <f>IFERROR(_xlfn.XLOOKUP($A54,Input_Raw!$A:$A,Input_Raw!GC:GC),"")</f>
        <v>433899.99999995553</v>
      </c>
      <c r="Z54" s="240"/>
      <c r="AA54" s="240">
        <f>IFERROR(_xlfn.XLOOKUP($A54,Input_Raw!$A:$A,Input_Raw!$GD:$GD),"")</f>
        <v>438299.99999998894</v>
      </c>
      <c r="AB54" s="240">
        <f>IFERROR(_xlfn.XLOOKUP($A54,Input_Raw!$A:$A,Input_Raw!GE:GE),"")</f>
        <v>154.69</v>
      </c>
      <c r="AC54" s="249">
        <f>IFERROR(_xlfn.XLOOKUP($D54,'Modelling New'!$D:$D,'Modelling New'!P:P),"")</f>
        <v>6.3322580645161297</v>
      </c>
      <c r="AD54" s="240">
        <f>IFERROR(_xlfn.XLOOKUP($D54,'Modelling New'!$D:$D,'Modelling New'!$T:$T)*1000,"")</f>
        <v>951953.88874759083</v>
      </c>
      <c r="AE54" s="250">
        <f>IFERROR(_xlfn.XLOOKUP($D54,'Modelling New'!$D:$D,'Modelling New'!$O:$O),"")</f>
        <v>0.77332321169976126</v>
      </c>
      <c r="AF54" s="250">
        <f>IFERROR(_xlfn.XLOOKUP($D54,'Modelling New'!$D:$D,'Modelling New'!W:W),"")</f>
        <v>0.20403675599013862</v>
      </c>
      <c r="AG54" s="250">
        <f>IFERROR(_xlfn.XLOOKUP($D54,'Modelling New'!$D:$D,'Modelling New'!$AE:$AE),"")</f>
        <v>0.995</v>
      </c>
      <c r="AH54" s="250">
        <f>IFERROR(_xlfn.XLOOKUP($D54,'Modelling New'!$D:$D,'Modelling New'!$AF:$AF),"")</f>
        <v>0.995</v>
      </c>
      <c r="AI54" s="241"/>
      <c r="AJ54" s="241"/>
      <c r="AK54" s="241"/>
      <c r="AL54" s="241"/>
      <c r="AM54" s="241"/>
      <c r="AN54" s="251"/>
      <c r="AO54" s="248"/>
      <c r="AP54" s="248"/>
      <c r="AQ54" s="248"/>
      <c r="AR54" s="240">
        <f>_xlfn.XLOOKUP($D54,'Modelling New'!$D:$D,'Modelling New'!$N:$N)</f>
        <v>194.4</v>
      </c>
      <c r="AS54" s="240">
        <f t="shared" si="8"/>
        <v>757498.69881874905</v>
      </c>
    </row>
    <row r="55" spans="1:45">
      <c r="A55" s="239">
        <f t="shared" si="9"/>
        <v>45798</v>
      </c>
      <c r="B55" s="240">
        <f>YEAR(Daily_KPI[[#This Row],[Date]])+IF(MONTH(Daily_KPI[[#This Row],[Date]])&gt;=4,1,0)</f>
        <v>2026</v>
      </c>
      <c r="C55" s="241">
        <f>YEAR(Daily_KPI[[#This Row],[Date]])</f>
        <v>2025</v>
      </c>
      <c r="D55" s="242">
        <f>Daily_KPI[[#This Row],[Date]]-DAY(Daily_KPI[[#This Row],[Date]])+1</f>
        <v>45778</v>
      </c>
      <c r="E55" s="241">
        <f t="shared" si="5"/>
        <v>31</v>
      </c>
      <c r="F55" s="243">
        <f>IFERROR(_xlfn.XLOOKUP($A55,Input_Raw!$A:$A,Input_Raw!$GB:$GB),"")</f>
        <v>12.183333333333335</v>
      </c>
      <c r="G55" s="244">
        <f>IFERROR(_xlfn.XLOOKUP($A55,Input_Raw!$A:$A,Input_Raw!EO:EO),"")</f>
        <v>3.2498168957190385</v>
      </c>
      <c r="H55" s="244">
        <f>IFERROR(_xlfn.XLOOKUP($A55,Input_Raw!$A:$A,Input_Raw!EP:EP),"")</f>
        <v>0.49196727748178432</v>
      </c>
      <c r="I55" s="244">
        <f>IFERROR(_xlfn.XLOOKUP($A55,Input_Raw!$A:$A,Input_Raw!EM:EM),"")</f>
        <v>3.1136204779824594</v>
      </c>
      <c r="J55" s="244">
        <f>IFERROR(_xlfn.XLOOKUP($A55,Input_Raw!$A:$A,Input_Raw!EN:EN),"")</f>
        <v>0.5490528810809685</v>
      </c>
      <c r="K55" s="244">
        <f>IFERROR(_xlfn.XLOOKUP($A55,Input_Raw!$A:$A,Input_Raw!$DP:$DP),"")</f>
        <v>24.875546448087405</v>
      </c>
      <c r="L55" s="244">
        <f>IFERROR(_xlfn.XLOOKUP($A55,Input_Raw!$A:$A,Input_Raw!$DR:$DR),"")</f>
        <v>38.900597267759558</v>
      </c>
      <c r="M55" s="244">
        <f>IFERROR(_xlfn.XLOOKUP($A55,Input_Raw!$A:$A,Input_Raw!$DX:$DX),"")</f>
        <v>5</v>
      </c>
      <c r="N55" s="244">
        <f>IFERROR(_xlfn.XLOOKUP($A55,Input_Raw!$A:$A,Input_Raw!$DZ:$DZ),"")</f>
        <v>11.2</v>
      </c>
      <c r="O55" s="245">
        <f>IFERROR(1-SUMIF(Plant_BD!$B:$B,$A55,Plant_BD!$AL:$AL)/($AA55+SUMIF(Plant_BD!$B:$B,$A55,Plant_BD!$AL:$AL)),"")</f>
        <v>0.9965157056113938</v>
      </c>
      <c r="P55" s="245"/>
      <c r="Q55" s="246"/>
      <c r="R55" s="245">
        <f>IFERROR(1-SUMIF(Grid_BD!$B:$B,$A55,Grid_BD!$W:$W)/($AA55+SUMIF(Grid_BD!$B:$B,$A55,Grid_BD!$W:$W)),"")</f>
        <v>1</v>
      </c>
      <c r="S55" s="241"/>
      <c r="T55" s="246"/>
      <c r="U55" s="247">
        <f t="shared" si="6"/>
        <v>0.90754705224055987</v>
      </c>
      <c r="V55" s="247" t="str">
        <f>IFERROR(_xlfn.XLOOKUP($A55,Input_Raw!$A:$A,Input_Raw!$GJ:$GJ),"")</f>
        <v/>
      </c>
      <c r="W55" s="248">
        <f t="shared" si="7"/>
        <v>9.3798225308644387E-2</v>
      </c>
      <c r="X55" s="240">
        <f>IFERROR(_xlfn.XLOOKUP($A55,Input_Raw!$A:$A,Input_Raw!$EL:$EL),"")</f>
        <v>444791</v>
      </c>
      <c r="Y55" s="240">
        <f>IFERROR(_xlfn.XLOOKUP($A55,Input_Raw!$A:$A,Input_Raw!GC:GC),"")</f>
        <v>428825.00000000466</v>
      </c>
      <c r="Z55" s="240"/>
      <c r="AA55" s="240">
        <f>IFERROR(_xlfn.XLOOKUP($A55,Input_Raw!$A:$A,Input_Raw!$GD:$GD),"")</f>
        <v>437625.00000001123</v>
      </c>
      <c r="AB55" s="240">
        <f>IFERROR(_xlfn.XLOOKUP($A55,Input_Raw!$A:$A,Input_Raw!GE:GE),"")</f>
        <v>154.87</v>
      </c>
      <c r="AC55" s="249">
        <f>IFERROR(_xlfn.XLOOKUP($D55,'Modelling New'!$D:$D,'Modelling New'!P:P),"")</f>
        <v>6.3322580645161297</v>
      </c>
      <c r="AD55" s="240">
        <f>IFERROR(_xlfn.XLOOKUP($D55,'Modelling New'!$D:$D,'Modelling New'!$T:$T)*1000,"")</f>
        <v>951953.88874759083</v>
      </c>
      <c r="AE55" s="250">
        <f>IFERROR(_xlfn.XLOOKUP($D55,'Modelling New'!$D:$D,'Modelling New'!$O:$O),"")</f>
        <v>0.77332321169976126</v>
      </c>
      <c r="AF55" s="250">
        <f>IFERROR(_xlfn.XLOOKUP($D55,'Modelling New'!$D:$D,'Modelling New'!W:W),"")</f>
        <v>0.20403675599013862</v>
      </c>
      <c r="AG55" s="250">
        <f>IFERROR(_xlfn.XLOOKUP($D55,'Modelling New'!$D:$D,'Modelling New'!$AE:$AE),"")</f>
        <v>0.995</v>
      </c>
      <c r="AH55" s="250">
        <f>IFERROR(_xlfn.XLOOKUP($D55,'Modelling New'!$D:$D,'Modelling New'!$AF:$AF),"")</f>
        <v>0.995</v>
      </c>
      <c r="AI55" s="241"/>
      <c r="AJ55" s="241"/>
      <c r="AK55" s="241"/>
      <c r="AL55" s="241"/>
      <c r="AM55" s="241"/>
      <c r="AN55" s="251"/>
      <c r="AO55" s="248"/>
      <c r="AP55" s="248"/>
      <c r="AQ55" s="248"/>
      <c r="AR55" s="240">
        <f>_xlfn.XLOOKUP($D55,'Modelling New'!$D:$D,'Modelling New'!$N:$N)</f>
        <v>194.4</v>
      </c>
      <c r="AS55" s="240">
        <f t="shared" si="8"/>
        <v>758380.13760462648</v>
      </c>
    </row>
    <row r="56" spans="1:45">
      <c r="A56" s="239">
        <f t="shared" si="9"/>
        <v>45799</v>
      </c>
      <c r="B56" s="240">
        <f>YEAR(Daily_KPI[[#This Row],[Date]])+IF(MONTH(Daily_KPI[[#This Row],[Date]])&gt;=4,1,0)</f>
        <v>2026</v>
      </c>
      <c r="C56" s="241">
        <f>YEAR(Daily_KPI[[#This Row],[Date]])</f>
        <v>2025</v>
      </c>
      <c r="D56" s="242">
        <f>Daily_KPI[[#This Row],[Date]]-DAY(Daily_KPI[[#This Row],[Date]])+1</f>
        <v>45778</v>
      </c>
      <c r="E56" s="241">
        <f t="shared" si="5"/>
        <v>31</v>
      </c>
      <c r="F56" s="243">
        <f>IFERROR(_xlfn.XLOOKUP($A56,Input_Raw!$A:$A,Input_Raw!$GB:$GB),"")</f>
        <v>12.316666666666668</v>
      </c>
      <c r="G56" s="244">
        <f>IFERROR(_xlfn.XLOOKUP($A56,Input_Raw!$A:$A,Input_Raw!EO:EO),"")</f>
        <v>5.4323400122891874</v>
      </c>
      <c r="H56" s="244">
        <f>IFERROR(_xlfn.XLOOKUP($A56,Input_Raw!$A:$A,Input_Raw!EP:EP),"")</f>
        <v>0.86050604711711687</v>
      </c>
      <c r="I56" s="244">
        <f>IFERROR(_xlfn.XLOOKUP($A56,Input_Raw!$A:$A,Input_Raw!EM:EM),"")</f>
        <v>5.2107683924935877</v>
      </c>
      <c r="J56" s="244">
        <f>IFERROR(_xlfn.XLOOKUP($A56,Input_Raw!$A:$A,Input_Raw!EN:EN),"")</f>
        <v>0.93496668194396437</v>
      </c>
      <c r="K56" s="244">
        <f>IFERROR(_xlfn.XLOOKUP($A56,Input_Raw!$A:$A,Input_Raw!$DP:$DP),"")</f>
        <v>26.522432432432439</v>
      </c>
      <c r="L56" s="244">
        <f>IFERROR(_xlfn.XLOOKUP($A56,Input_Raw!$A:$A,Input_Raw!$DR:$DR),"")</f>
        <v>45.325915905405445</v>
      </c>
      <c r="M56" s="244">
        <f>IFERROR(_xlfn.XLOOKUP($A56,Input_Raw!$A:$A,Input_Raw!$DX:$DX),"")</f>
        <v>6.2</v>
      </c>
      <c r="N56" s="244">
        <f>IFERROR(_xlfn.XLOOKUP($A56,Input_Raw!$A:$A,Input_Raw!$DZ:$DZ),"")</f>
        <v>11.5</v>
      </c>
      <c r="O56" s="245">
        <f>IFERROR(1-SUMIF(Plant_BD!$B:$B,$A56,Plant_BD!$AL:$AL)/($AA56+SUMIF(Plant_BD!$B:$B,$A56,Plant_BD!$AL:$AL)),"")</f>
        <v>0.87161000996258542</v>
      </c>
      <c r="P56" s="245"/>
      <c r="Q56" s="246"/>
      <c r="R56" s="245">
        <f>IFERROR(1-SUMIF(Grid_BD!$B:$B,$A56,Grid_BD!$W:$W)/($AA56+SUMIF(Grid_BD!$B:$B,$A56,Grid_BD!$W:$W)),"")</f>
        <v>0.58174029546362327</v>
      </c>
      <c r="S56" s="241"/>
      <c r="T56" s="246"/>
      <c r="U56" s="247">
        <f t="shared" si="6"/>
        <v>0.49126899264950419</v>
      </c>
      <c r="V56" s="247" t="str">
        <f>IFERROR(_xlfn.XLOOKUP($A56,Input_Raw!$A:$A,Input_Raw!$GJ:$GJ),"")</f>
        <v/>
      </c>
      <c r="W56" s="248">
        <f t="shared" si="7"/>
        <v>8.4972993827159823E-2</v>
      </c>
      <c r="X56" s="240">
        <f>IFERROR(_xlfn.XLOOKUP($A56,Input_Raw!$A:$A,Input_Raw!$EL:$EL),"")</f>
        <v>406879</v>
      </c>
      <c r="Y56" s="240">
        <f>IFERROR(_xlfn.XLOOKUP($A56,Input_Raw!$A:$A,Input_Raw!GC:GC),"")</f>
        <v>386850.00000003824</v>
      </c>
      <c r="Z56" s="240"/>
      <c r="AA56" s="240">
        <f>IFERROR(_xlfn.XLOOKUP($A56,Input_Raw!$A:$A,Input_Raw!$GD:$GD),"")</f>
        <v>396449.99999999686</v>
      </c>
      <c r="AB56" s="240">
        <f>IFERROR(_xlfn.XLOOKUP($A56,Input_Raw!$A:$A,Input_Raw!GE:GE),"")</f>
        <v>154.87</v>
      </c>
      <c r="AC56" s="249">
        <f>IFERROR(_xlfn.XLOOKUP($D56,'Modelling New'!$D:$D,'Modelling New'!P:P),"")</f>
        <v>6.3322580645161297</v>
      </c>
      <c r="AD56" s="240">
        <f>IFERROR(_xlfn.XLOOKUP($D56,'Modelling New'!$D:$D,'Modelling New'!$T:$T)*1000,"")</f>
        <v>951953.88874759083</v>
      </c>
      <c r="AE56" s="250">
        <f>IFERROR(_xlfn.XLOOKUP($D56,'Modelling New'!$D:$D,'Modelling New'!$O:$O),"")</f>
        <v>0.77332321169976126</v>
      </c>
      <c r="AF56" s="250">
        <f>IFERROR(_xlfn.XLOOKUP($D56,'Modelling New'!$D:$D,'Modelling New'!W:W),"")</f>
        <v>0.20403675599013862</v>
      </c>
      <c r="AG56" s="250">
        <f>IFERROR(_xlfn.XLOOKUP($D56,'Modelling New'!$D:$D,'Modelling New'!$AE:$AE),"")</f>
        <v>0.995</v>
      </c>
      <c r="AH56" s="250">
        <f>IFERROR(_xlfn.XLOOKUP($D56,'Modelling New'!$D:$D,'Modelling New'!$AF:$AF),"")</f>
        <v>0.995</v>
      </c>
      <c r="AI56" s="241"/>
      <c r="AJ56" s="241"/>
      <c r="AK56" s="241"/>
      <c r="AL56" s="241"/>
      <c r="AM56" s="241"/>
      <c r="AN56" s="251"/>
      <c r="AO56" s="248"/>
      <c r="AP56" s="248"/>
      <c r="AQ56" s="248"/>
      <c r="AR56" s="240">
        <f>_xlfn.XLOOKUP($D56,'Modelling New'!$D:$D,'Modelling New'!$N:$N)</f>
        <v>194.4</v>
      </c>
      <c r="AS56" s="240">
        <f t="shared" si="8"/>
        <v>758380.13760462648</v>
      </c>
    </row>
    <row r="57" spans="1:45">
      <c r="A57" s="239">
        <f t="shared" si="9"/>
        <v>45800</v>
      </c>
      <c r="B57" s="240">
        <f>YEAR(Daily_KPI[[#This Row],[Date]])+IF(MONTH(Daily_KPI[[#This Row],[Date]])&gt;=4,1,0)</f>
        <v>2026</v>
      </c>
      <c r="C57" s="241">
        <f>YEAR(Daily_KPI[[#This Row],[Date]])</f>
        <v>2025</v>
      </c>
      <c r="D57" s="242">
        <f>Daily_KPI[[#This Row],[Date]]-DAY(Daily_KPI[[#This Row],[Date]])+1</f>
        <v>45778</v>
      </c>
      <c r="E57" s="241">
        <f t="shared" si="5"/>
        <v>31</v>
      </c>
      <c r="F57" s="243">
        <f>IFERROR(_xlfn.XLOOKUP($A57,Input_Raw!$A:$A,Input_Raw!$GB:$GB),"")</f>
        <v>12.216666666666669</v>
      </c>
      <c r="G57" s="244">
        <f>IFERROR(_xlfn.XLOOKUP($A57,Input_Raw!$A:$A,Input_Raw!EO:EO),"")</f>
        <v>5.1415404194593322</v>
      </c>
      <c r="H57" s="244">
        <f>IFERROR(_xlfn.XLOOKUP($A57,Input_Raw!$A:$A,Input_Raw!EP:EP),"")</f>
        <v>0.87906333215258703</v>
      </c>
      <c r="I57" s="244">
        <f>IFERROR(_xlfn.XLOOKUP($A57,Input_Raw!$A:$A,Input_Raw!EM:EM),"")</f>
        <v>4.9017675664741995</v>
      </c>
      <c r="J57" s="244">
        <f>IFERROR(_xlfn.XLOOKUP($A57,Input_Raw!$A:$A,Input_Raw!EN:EN),"")</f>
        <v>0.92627665382263036</v>
      </c>
      <c r="K57" s="244">
        <f>IFERROR(_xlfn.XLOOKUP($A57,Input_Raw!$A:$A,Input_Raw!$DP:$DP),"")</f>
        <v>26.870027247956376</v>
      </c>
      <c r="L57" s="244">
        <f>IFERROR(_xlfn.XLOOKUP($A57,Input_Raw!$A:$A,Input_Raw!$DR:$DR),"")</f>
        <v>44.439593964577696</v>
      </c>
      <c r="M57" s="244">
        <f>IFERROR(_xlfn.XLOOKUP($A57,Input_Raw!$A:$A,Input_Raw!$DX:$DX),"")</f>
        <v>7.1</v>
      </c>
      <c r="N57" s="244">
        <f>IFERROR(_xlfn.XLOOKUP($A57,Input_Raw!$A:$A,Input_Raw!$DZ:$DZ),"")</f>
        <v>12.4</v>
      </c>
      <c r="O57" s="245">
        <f>IFERROR(1-SUMIF(Plant_BD!$B:$B,$A57,Plant_BD!$AL:$AL)/($AA57+SUMIF(Plant_BD!$B:$B,$A57,Plant_BD!$AL:$AL)),"")</f>
        <v>0.99306375386486589</v>
      </c>
      <c r="P57" s="245"/>
      <c r="Q57" s="246"/>
      <c r="R57" s="245">
        <f>IFERROR(1-SUMIF(Grid_BD!$B:$B,$A57,Grid_BD!$W:$W)/($AA57+SUMIF(Grid_BD!$B:$B,$A57,Grid_BD!$W:$W)),"")</f>
        <v>0.69852693618423434</v>
      </c>
      <c r="S57" s="241"/>
      <c r="T57" s="246"/>
      <c r="U57" s="247">
        <f t="shared" si="6"/>
        <v>0.59218580069208615</v>
      </c>
      <c r="V57" s="247" t="str">
        <f>IFERROR(_xlfn.XLOOKUP($A57,Input_Raw!$A:$A,Input_Raw!$GJ:$GJ),"")</f>
        <v/>
      </c>
      <c r="W57" s="248">
        <f t="shared" si="7"/>
        <v>9.6354166666666199E-2</v>
      </c>
      <c r="X57" s="240">
        <f>IFERROR(_xlfn.XLOOKUP($A57,Input_Raw!$A:$A,Input_Raw!$EL:$EL),"")</f>
        <v>461874</v>
      </c>
      <c r="Y57" s="240">
        <f>IFERROR(_xlfn.XLOOKUP($A57,Input_Raw!$A:$A,Input_Raw!GC:GC),"")</f>
        <v>447349.99999996426</v>
      </c>
      <c r="Z57" s="240"/>
      <c r="AA57" s="240">
        <f>IFERROR(_xlfn.XLOOKUP($A57,Input_Raw!$A:$A,Input_Raw!$GD:$GD),"")</f>
        <v>449549.99999999779</v>
      </c>
      <c r="AB57" s="240">
        <f>IFERROR(_xlfn.XLOOKUP($A57,Input_Raw!$A:$A,Input_Raw!GE:GE),"")</f>
        <v>154.87</v>
      </c>
      <c r="AC57" s="249">
        <f>IFERROR(_xlfn.XLOOKUP($D57,'Modelling New'!$D:$D,'Modelling New'!P:P),"")</f>
        <v>6.3322580645161297</v>
      </c>
      <c r="AD57" s="240">
        <f>IFERROR(_xlfn.XLOOKUP($D57,'Modelling New'!$D:$D,'Modelling New'!$T:$T)*1000,"")</f>
        <v>951953.88874759083</v>
      </c>
      <c r="AE57" s="250">
        <f>IFERROR(_xlfn.XLOOKUP($D57,'Modelling New'!$D:$D,'Modelling New'!$O:$O),"")</f>
        <v>0.77332321169976126</v>
      </c>
      <c r="AF57" s="250">
        <f>IFERROR(_xlfn.XLOOKUP($D57,'Modelling New'!$D:$D,'Modelling New'!W:W),"")</f>
        <v>0.20403675599013862</v>
      </c>
      <c r="AG57" s="250">
        <f>IFERROR(_xlfn.XLOOKUP($D57,'Modelling New'!$D:$D,'Modelling New'!$AE:$AE),"")</f>
        <v>0.995</v>
      </c>
      <c r="AH57" s="250">
        <f>IFERROR(_xlfn.XLOOKUP($D57,'Modelling New'!$D:$D,'Modelling New'!$AF:$AF),"")</f>
        <v>0.995</v>
      </c>
      <c r="AI57" s="241"/>
      <c r="AJ57" s="241"/>
      <c r="AK57" s="241"/>
      <c r="AL57" s="241"/>
      <c r="AM57" s="241"/>
      <c r="AN57" s="251"/>
      <c r="AO57" s="248"/>
      <c r="AP57" s="248"/>
      <c r="AQ57" s="248"/>
      <c r="AR57" s="240">
        <f>_xlfn.XLOOKUP($D57,'Modelling New'!$D:$D,'Modelling New'!$N:$N)</f>
        <v>194.4</v>
      </c>
      <c r="AS57" s="240">
        <f t="shared" si="8"/>
        <v>758380.13760462648</v>
      </c>
    </row>
    <row r="58" spans="1:45">
      <c r="A58" s="239">
        <f t="shared" si="9"/>
        <v>45801</v>
      </c>
      <c r="B58" s="240">
        <f>YEAR(Daily_KPI[[#This Row],[Date]])+IF(MONTH(Daily_KPI[[#This Row],[Date]])&gt;=4,1,0)</f>
        <v>2026</v>
      </c>
      <c r="C58" s="241">
        <f>YEAR(Daily_KPI[[#This Row],[Date]])</f>
        <v>2025</v>
      </c>
      <c r="D58" s="242">
        <f>Daily_KPI[[#This Row],[Date]]-DAY(Daily_KPI[[#This Row],[Date]])+1</f>
        <v>45778</v>
      </c>
      <c r="E58" s="241">
        <f t="shared" si="5"/>
        <v>31</v>
      </c>
      <c r="F58" s="243">
        <f>IFERROR(_xlfn.XLOOKUP($A58,Input_Raw!$A:$A,Input_Raw!$GB:$GB),"")</f>
        <v>11.85</v>
      </c>
      <c r="G58" s="244">
        <f>IFERROR(_xlfn.XLOOKUP($A58,Input_Raw!$A:$A,Input_Raw!EO:EO),"")</f>
        <v>3.5503450878265479</v>
      </c>
      <c r="H58" s="244">
        <f>IFERROR(_xlfn.XLOOKUP($A58,Input_Raw!$A:$A,Input_Raw!EP:EP),"")</f>
        <v>0.60661343321629269</v>
      </c>
      <c r="I58" s="244">
        <f>IFERROR(_xlfn.XLOOKUP($A58,Input_Raw!$A:$A,Input_Raw!EM:EM),"")</f>
        <v>3.4647578193326631</v>
      </c>
      <c r="J58" s="244">
        <f>IFERROR(_xlfn.XLOOKUP($A58,Input_Raw!$A:$A,Input_Raw!EN:EN),"")</f>
        <v>0.62386899096278092</v>
      </c>
      <c r="K58" s="244">
        <f>IFERROR(_xlfn.XLOOKUP($A58,Input_Raw!$A:$A,Input_Raw!$DP:$DP),"")</f>
        <v>26.194662921348286</v>
      </c>
      <c r="L58" s="244">
        <f>IFERROR(_xlfn.XLOOKUP($A58,Input_Raw!$A:$A,Input_Raw!$DR:$DR),"")</f>
        <v>40.002590266853929</v>
      </c>
      <c r="M58" s="244">
        <f>IFERROR(_xlfn.XLOOKUP($A58,Input_Raw!$A:$A,Input_Raw!$DX:$DX),"")</f>
        <v>6.9</v>
      </c>
      <c r="N58" s="244">
        <f>IFERROR(_xlfn.XLOOKUP($A58,Input_Raw!$A:$A,Input_Raw!$DZ:$DZ),"")</f>
        <v>11.4</v>
      </c>
      <c r="O58" s="245">
        <f>IFERROR(1-SUMIF(Plant_BD!$B:$B,$A58,Plant_BD!$AL:$AL)/($AA58+SUMIF(Plant_BD!$B:$B,$A58,Plant_BD!$AL:$AL)),"")</f>
        <v>0.99757305134945873</v>
      </c>
      <c r="P58" s="245"/>
      <c r="Q58" s="246"/>
      <c r="R58" s="245">
        <f>IFERROR(1-SUMIF(Grid_BD!$B:$B,$A58,Grid_BD!$W:$W)/($AA58+SUMIF(Grid_BD!$B:$B,$A58,Grid_BD!$W:$W)),"")</f>
        <v>1</v>
      </c>
      <c r="S58" s="241"/>
      <c r="T58" s="246"/>
      <c r="U58" s="247">
        <f t="shared" si="6"/>
        <v>0.93381867133850727</v>
      </c>
      <c r="V58" s="247" t="str">
        <f>IFERROR(_xlfn.XLOOKUP($A58,Input_Raw!$A:$A,Input_Raw!$GJ:$GJ),"")</f>
        <v/>
      </c>
      <c r="W58" s="248">
        <f t="shared" si="7"/>
        <v>0.10739776234567851</v>
      </c>
      <c r="X58" s="240">
        <f>IFERROR(_xlfn.XLOOKUP($A58,Input_Raw!$A:$A,Input_Raw!$EL:$EL),"")</f>
        <v>512003</v>
      </c>
      <c r="Y58" s="240">
        <f>IFERROR(_xlfn.XLOOKUP($A58,Input_Raw!$A:$A,Input_Raw!GC:GC),"")</f>
        <v>490675.00000000716</v>
      </c>
      <c r="Z58" s="240"/>
      <c r="AA58" s="240">
        <f>IFERROR(_xlfn.XLOOKUP($A58,Input_Raw!$A:$A,Input_Raw!$GD:$GD),"")</f>
        <v>501074.99999999767</v>
      </c>
      <c r="AB58" s="240">
        <f>IFERROR(_xlfn.XLOOKUP($A58,Input_Raw!$A:$A,Input_Raw!GE:GE),"")</f>
        <v>154.87</v>
      </c>
      <c r="AC58" s="249">
        <f>IFERROR(_xlfn.XLOOKUP($D58,'Modelling New'!$D:$D,'Modelling New'!P:P),"")</f>
        <v>6.3322580645161297</v>
      </c>
      <c r="AD58" s="240">
        <f>IFERROR(_xlfn.XLOOKUP($D58,'Modelling New'!$D:$D,'Modelling New'!$T:$T)*1000,"")</f>
        <v>951953.88874759083</v>
      </c>
      <c r="AE58" s="250">
        <f>IFERROR(_xlfn.XLOOKUP($D58,'Modelling New'!$D:$D,'Modelling New'!$O:$O),"")</f>
        <v>0.77332321169976126</v>
      </c>
      <c r="AF58" s="250">
        <f>IFERROR(_xlfn.XLOOKUP($D58,'Modelling New'!$D:$D,'Modelling New'!W:W),"")</f>
        <v>0.20403675599013862</v>
      </c>
      <c r="AG58" s="250">
        <f>IFERROR(_xlfn.XLOOKUP($D58,'Modelling New'!$D:$D,'Modelling New'!$AE:$AE),"")</f>
        <v>0.995</v>
      </c>
      <c r="AH58" s="250">
        <f>IFERROR(_xlfn.XLOOKUP($D58,'Modelling New'!$D:$D,'Modelling New'!$AF:$AF),"")</f>
        <v>0.995</v>
      </c>
      <c r="AI58" s="241"/>
      <c r="AJ58" s="241"/>
      <c r="AK58" s="241"/>
      <c r="AL58" s="241"/>
      <c r="AM58" s="241"/>
      <c r="AN58" s="251"/>
      <c r="AO58" s="248"/>
      <c r="AP58" s="248"/>
      <c r="AQ58" s="248"/>
      <c r="AR58" s="240">
        <f>_xlfn.XLOOKUP($D58,'Modelling New'!$D:$D,'Modelling New'!$N:$N)</f>
        <v>194.4</v>
      </c>
      <c r="AS58" s="240">
        <f t="shared" si="8"/>
        <v>758380.13760462648</v>
      </c>
    </row>
    <row r="59" spans="1:45">
      <c r="A59" s="239">
        <f t="shared" si="9"/>
        <v>45802</v>
      </c>
      <c r="B59" s="240">
        <f>YEAR(Daily_KPI[[#This Row],[Date]])+IF(MONTH(Daily_KPI[[#This Row],[Date]])&gt;=4,1,0)</f>
        <v>2026</v>
      </c>
      <c r="C59" s="241">
        <f>YEAR(Daily_KPI[[#This Row],[Date]])</f>
        <v>2025</v>
      </c>
      <c r="D59" s="242">
        <f>Daily_KPI[[#This Row],[Date]]-DAY(Daily_KPI[[#This Row],[Date]])+1</f>
        <v>45778</v>
      </c>
      <c r="E59" s="241">
        <f t="shared" si="5"/>
        <v>31</v>
      </c>
      <c r="F59" s="243">
        <f>IFERROR(_xlfn.XLOOKUP($A59,Input_Raw!$A:$A,Input_Raw!$GB:$GB),"")</f>
        <v>11.683333333333334</v>
      </c>
      <c r="G59" s="244">
        <f>IFERROR(_xlfn.XLOOKUP($A59,Input_Raw!$A:$A,Input_Raw!EO:EO),"")</f>
        <v>3.5105208767231009</v>
      </c>
      <c r="H59" s="244">
        <f>IFERROR(_xlfn.XLOOKUP($A59,Input_Raw!$A:$A,Input_Raw!EP:EP),"")</f>
        <v>0.59075466866096882</v>
      </c>
      <c r="I59" s="244">
        <f>IFERROR(_xlfn.XLOOKUP($A59,Input_Raw!$A:$A,Input_Raw!EM:EM),"")</f>
        <v>3.4069502633227304</v>
      </c>
      <c r="J59" s="244">
        <f>IFERROR(_xlfn.XLOOKUP($A59,Input_Raw!$A:$A,Input_Raw!EN:EN),"")</f>
        <v>0.62890364728390225</v>
      </c>
      <c r="K59" s="244">
        <f>IFERROR(_xlfn.XLOOKUP($A59,Input_Raw!$A:$A,Input_Raw!$DP:$DP),"")</f>
        <v>25.778831908831933</v>
      </c>
      <c r="L59" s="244">
        <f>IFERROR(_xlfn.XLOOKUP($A59,Input_Raw!$A:$A,Input_Raw!$DR:$DR),"")</f>
        <v>38.698586481481478</v>
      </c>
      <c r="M59" s="244">
        <f>IFERROR(_xlfn.XLOOKUP($A59,Input_Raw!$A:$A,Input_Raw!$DX:$DX),"")</f>
        <v>7.2</v>
      </c>
      <c r="N59" s="244">
        <f>IFERROR(_xlfn.XLOOKUP($A59,Input_Raw!$A:$A,Input_Raw!$DZ:$DZ),"")</f>
        <v>15</v>
      </c>
      <c r="O59" s="245">
        <f>IFERROR(1-SUMIF(Plant_BD!$B:$B,$A59,Plant_BD!$AL:$AL)/($AA59+SUMIF(Plant_BD!$B:$B,$A59,Plant_BD!$AL:$AL)),"")</f>
        <v>0.99489566826276499</v>
      </c>
      <c r="P59" s="245"/>
      <c r="Q59" s="246"/>
      <c r="R59" s="245">
        <f>IFERROR(1-SUMIF(Grid_BD!$B:$B,$A59,Grid_BD!$W:$W)/($AA59+SUMIF(Grid_BD!$B:$B,$A59,Grid_BD!$W:$W)),"")</f>
        <v>1</v>
      </c>
      <c r="S59" s="241"/>
      <c r="T59" s="246"/>
      <c r="U59" s="247">
        <f t="shared" si="6"/>
        <v>0.90531438343460946</v>
      </c>
      <c r="V59" s="247" t="str">
        <f>IFERROR(_xlfn.XLOOKUP($A59,Input_Raw!$A:$A,Input_Raw!$GJ:$GJ),"")</f>
        <v/>
      </c>
      <c r="W59" s="248">
        <f t="shared" si="7"/>
        <v>0.10238233024691518</v>
      </c>
      <c r="X59" s="240">
        <f>IFERROR(_xlfn.XLOOKUP($A59,Input_Raw!$A:$A,Input_Raw!$EL:$EL),"")</f>
        <v>489417</v>
      </c>
      <c r="Y59" s="240">
        <f>IFERROR(_xlfn.XLOOKUP($A59,Input_Raw!$A:$A,Input_Raw!GC:GC),"")</f>
        <v>464474.99999995192</v>
      </c>
      <c r="Z59" s="240"/>
      <c r="AA59" s="240">
        <f>IFERROR(_xlfn.XLOOKUP($A59,Input_Raw!$A:$A,Input_Raw!$GD:$GD),"")</f>
        <v>477675.00000000745</v>
      </c>
      <c r="AB59" s="240">
        <f>IFERROR(_xlfn.XLOOKUP($A59,Input_Raw!$A:$A,Input_Raw!GE:GE),"")</f>
        <v>154.87</v>
      </c>
      <c r="AC59" s="249">
        <f>IFERROR(_xlfn.XLOOKUP($D59,'Modelling New'!$D:$D,'Modelling New'!P:P),"")</f>
        <v>6.3322580645161297</v>
      </c>
      <c r="AD59" s="240">
        <f>IFERROR(_xlfn.XLOOKUP($D59,'Modelling New'!$D:$D,'Modelling New'!$T:$T)*1000,"")</f>
        <v>951953.88874759083</v>
      </c>
      <c r="AE59" s="250">
        <f>IFERROR(_xlfn.XLOOKUP($D59,'Modelling New'!$D:$D,'Modelling New'!$O:$O),"")</f>
        <v>0.77332321169976126</v>
      </c>
      <c r="AF59" s="250">
        <f>IFERROR(_xlfn.XLOOKUP($D59,'Modelling New'!$D:$D,'Modelling New'!W:W),"")</f>
        <v>0.20403675599013862</v>
      </c>
      <c r="AG59" s="250">
        <f>IFERROR(_xlfn.XLOOKUP($D59,'Modelling New'!$D:$D,'Modelling New'!$AE:$AE),"")</f>
        <v>0.995</v>
      </c>
      <c r="AH59" s="250">
        <f>IFERROR(_xlfn.XLOOKUP($D59,'Modelling New'!$D:$D,'Modelling New'!$AF:$AF),"")</f>
        <v>0.995</v>
      </c>
      <c r="AI59" s="241"/>
      <c r="AJ59" s="241"/>
      <c r="AK59" s="241"/>
      <c r="AL59" s="241"/>
      <c r="AM59" s="241"/>
      <c r="AN59" s="251"/>
      <c r="AO59" s="248"/>
      <c r="AP59" s="248"/>
      <c r="AQ59" s="248"/>
      <c r="AR59" s="240">
        <f>_xlfn.XLOOKUP($D59,'Modelling New'!$D:$D,'Modelling New'!$N:$N)</f>
        <v>194.4</v>
      </c>
      <c r="AS59" s="240">
        <f t="shared" si="8"/>
        <v>758380.13760462648</v>
      </c>
    </row>
    <row r="60" spans="1:45">
      <c r="A60" s="239">
        <f t="shared" si="9"/>
        <v>45803</v>
      </c>
      <c r="B60" s="240">
        <f>YEAR(Daily_KPI[[#This Row],[Date]])+IF(MONTH(Daily_KPI[[#This Row],[Date]])&gt;=4,1,0)</f>
        <v>2026</v>
      </c>
      <c r="C60" s="241">
        <f>YEAR(Daily_KPI[[#This Row],[Date]])</f>
        <v>2025</v>
      </c>
      <c r="D60" s="242">
        <f>Daily_KPI[[#This Row],[Date]]-DAY(Daily_KPI[[#This Row],[Date]])+1</f>
        <v>45778</v>
      </c>
      <c r="E60" s="241">
        <f t="shared" si="5"/>
        <v>31</v>
      </c>
      <c r="F60" s="243">
        <f>IFERROR(_xlfn.XLOOKUP($A60,Input_Raw!$A:$A,Input_Raw!$GB:$GB),"")</f>
        <v>12.183333333333335</v>
      </c>
      <c r="G60" s="244">
        <f>IFERROR(_xlfn.XLOOKUP($A60,Input_Raw!$A:$A,Input_Raw!EO:EO),"")</f>
        <v>3.0637105331686314</v>
      </c>
      <c r="H60" s="244">
        <f>IFERROR(_xlfn.XLOOKUP($A60,Input_Raw!$A:$A,Input_Raw!EP:EP),"")</f>
        <v>0.51702821106557395</v>
      </c>
      <c r="I60" s="244">
        <f>IFERROR(_xlfn.XLOOKUP($A60,Input_Raw!$A:$A,Input_Raw!EM:EM),"")</f>
        <v>2.9052584582480807</v>
      </c>
      <c r="J60" s="244">
        <f>IFERROR(_xlfn.XLOOKUP($A60,Input_Raw!$A:$A,Input_Raw!EN:EN),"")</f>
        <v>0.54066779596693981</v>
      </c>
      <c r="K60" s="244">
        <f>IFERROR(_xlfn.XLOOKUP($A60,Input_Raw!$A:$A,Input_Raw!$DP:$DP),"")</f>
        <v>25.81415300546448</v>
      </c>
      <c r="L60" s="244">
        <f>IFERROR(_xlfn.XLOOKUP($A60,Input_Raw!$A:$A,Input_Raw!$DR:$DR),"")</f>
        <v>37.988092609289602</v>
      </c>
      <c r="M60" s="244">
        <f>IFERROR(_xlfn.XLOOKUP($A60,Input_Raw!$A:$A,Input_Raw!$DX:$DX),"")</f>
        <v>7.3</v>
      </c>
      <c r="N60" s="244">
        <f>IFERROR(_xlfn.XLOOKUP($A60,Input_Raw!$A:$A,Input_Raw!$DZ:$DZ),"")</f>
        <v>10.7</v>
      </c>
      <c r="O60" s="245">
        <f>IFERROR(1-SUMIF(Plant_BD!$B:$B,$A60,Plant_BD!$AL:$AL)/($AA60+SUMIF(Plant_BD!$B:$B,$A60,Plant_BD!$AL:$AL)),"")</f>
        <v>0.99525005892574236</v>
      </c>
      <c r="P60" s="245"/>
      <c r="Q60" s="246"/>
      <c r="R60" s="245">
        <f>IFERROR(1-SUMIF(Grid_BD!$B:$B,$A60,Grid_BD!$W:$W)/($AA60+SUMIF(Grid_BD!$B:$B,$A60,Grid_BD!$W:$W)),"")</f>
        <v>1</v>
      </c>
      <c r="S60" s="241"/>
      <c r="T60" s="246"/>
      <c r="U60" s="247">
        <f t="shared" si="6"/>
        <v>0.91895405202194147</v>
      </c>
      <c r="V60" s="247" t="str">
        <f>IFERROR(_xlfn.XLOOKUP($A60,Input_Raw!$A:$A,Input_Raw!$GJ:$GJ),"")</f>
        <v/>
      </c>
      <c r="W60" s="248">
        <f t="shared" si="7"/>
        <v>9.2255015432097923E-2</v>
      </c>
      <c r="X60" s="240">
        <f>IFERROR(_xlfn.XLOOKUP($A60,Input_Raw!$A:$A,Input_Raw!$EL:$EL),"")</f>
        <v>436631</v>
      </c>
      <c r="Y60" s="240">
        <f>IFERROR(_xlfn.XLOOKUP($A60,Input_Raw!$A:$A,Input_Raw!GC:GC),"")</f>
        <v>427225.00000007555</v>
      </c>
      <c r="Z60" s="240"/>
      <c r="AA60" s="240">
        <f>IFERROR(_xlfn.XLOOKUP($A60,Input_Raw!$A:$A,Input_Raw!$GD:$GD),"")</f>
        <v>430424.99999999604</v>
      </c>
      <c r="AB60" s="240">
        <f>IFERROR(_xlfn.XLOOKUP($A60,Input_Raw!$A:$A,Input_Raw!GE:GE),"")</f>
        <v>161.22</v>
      </c>
      <c r="AC60" s="249">
        <f>IFERROR(_xlfn.XLOOKUP($D60,'Modelling New'!$D:$D,'Modelling New'!P:P),"")</f>
        <v>6.3322580645161297</v>
      </c>
      <c r="AD60" s="240">
        <f>IFERROR(_xlfn.XLOOKUP($D60,'Modelling New'!$D:$D,'Modelling New'!$T:$T)*1000,"")</f>
        <v>951953.88874759083</v>
      </c>
      <c r="AE60" s="250">
        <f>IFERROR(_xlfn.XLOOKUP($D60,'Modelling New'!$D:$D,'Modelling New'!$O:$O),"")</f>
        <v>0.77332321169976126</v>
      </c>
      <c r="AF60" s="250">
        <f>IFERROR(_xlfn.XLOOKUP($D60,'Modelling New'!$D:$D,'Modelling New'!W:W),"")</f>
        <v>0.20403675599013862</v>
      </c>
      <c r="AG60" s="250">
        <f>IFERROR(_xlfn.XLOOKUP($D60,'Modelling New'!$D:$D,'Modelling New'!$AE:$AE),"")</f>
        <v>0.995</v>
      </c>
      <c r="AH60" s="250">
        <f>IFERROR(_xlfn.XLOOKUP($D60,'Modelling New'!$D:$D,'Modelling New'!$AF:$AF),"")</f>
        <v>0.995</v>
      </c>
      <c r="AI60" s="241"/>
      <c r="AJ60" s="241"/>
      <c r="AK60" s="241"/>
      <c r="AL60" s="241"/>
      <c r="AM60" s="241"/>
      <c r="AN60" s="251"/>
      <c r="AO60" s="248"/>
      <c r="AP60" s="248"/>
      <c r="AQ60" s="248"/>
      <c r="AR60" s="240">
        <f>_xlfn.XLOOKUP($D60,'Modelling New'!$D:$D,'Modelling New'!$N:$N)</f>
        <v>194.4</v>
      </c>
      <c r="AS60" s="240">
        <f t="shared" si="8"/>
        <v>789475.33921752358</v>
      </c>
    </row>
    <row r="61" spans="1:45">
      <c r="A61" s="239">
        <f t="shared" si="9"/>
        <v>45804</v>
      </c>
      <c r="B61" s="240">
        <f>YEAR(Daily_KPI[[#This Row],[Date]])+IF(MONTH(Daily_KPI[[#This Row],[Date]])&gt;=4,1,0)</f>
        <v>2026</v>
      </c>
      <c r="C61" s="241">
        <f>YEAR(Daily_KPI[[#This Row],[Date]])</f>
        <v>2025</v>
      </c>
      <c r="D61" s="242">
        <f>Daily_KPI[[#This Row],[Date]]-DAY(Daily_KPI[[#This Row],[Date]])+1</f>
        <v>45778</v>
      </c>
      <c r="E61" s="241">
        <f t="shared" si="5"/>
        <v>31</v>
      </c>
      <c r="F61" s="243">
        <f>IFERROR(_xlfn.XLOOKUP($A61,Input_Raw!$A:$A,Input_Raw!$GB:$GB),"")</f>
        <v>12</v>
      </c>
      <c r="G61" s="244">
        <f>IFERROR(_xlfn.XLOOKUP($A61,Input_Raw!$A:$A,Input_Raw!EO:EO),"")</f>
        <v>5.0145873584188685</v>
      </c>
      <c r="H61" s="244">
        <f>IFERROR(_xlfn.XLOOKUP($A61,Input_Raw!$A:$A,Input_Raw!EP:EP),"")</f>
        <v>0.89682371151178997</v>
      </c>
      <c r="I61" s="244">
        <f>IFERROR(_xlfn.XLOOKUP($A61,Input_Raw!$A:$A,Input_Raw!EM:EM),"")</f>
        <v>4.4904939010678726</v>
      </c>
      <c r="J61" s="244">
        <f>IFERROR(_xlfn.XLOOKUP($A61,Input_Raw!$A:$A,Input_Raw!EN:EN),"")</f>
        <v>0.87784951070180317</v>
      </c>
      <c r="K61" s="244">
        <f>IFERROR(_xlfn.XLOOKUP($A61,Input_Raw!$A:$A,Input_Raw!$DP:$DP),"")</f>
        <v>26.950208044382773</v>
      </c>
      <c r="L61" s="244">
        <f>IFERROR(_xlfn.XLOOKUP($A61,Input_Raw!$A:$A,Input_Raw!$DR:$DR),"")</f>
        <v>42.521699459084623</v>
      </c>
      <c r="M61" s="244">
        <f>IFERROR(_xlfn.XLOOKUP($A61,Input_Raw!$A:$A,Input_Raw!$DX:$DX),"")</f>
        <v>8</v>
      </c>
      <c r="N61" s="244">
        <f>IFERROR(_xlfn.XLOOKUP($A61,Input_Raw!$A:$A,Input_Raw!$DZ:$DZ),"")</f>
        <v>12.2</v>
      </c>
      <c r="O61" s="245">
        <f>IFERROR(1-SUMIF(Plant_BD!$B:$B,$A61,Plant_BD!$AL:$AL)/($AA61+SUMIF(Plant_BD!$B:$B,$A61,Plant_BD!$AL:$AL)),"")</f>
        <v>0.99869371357782943</v>
      </c>
      <c r="P61" s="245"/>
      <c r="Q61" s="246"/>
      <c r="R61" s="245">
        <f>IFERROR(1-SUMIF(Grid_BD!$B:$B,$A61,Grid_BD!$W:$W)/($AA61+SUMIF(Grid_BD!$B:$B,$A61,Grid_BD!$W:$W)),"")</f>
        <v>1</v>
      </c>
      <c r="S61" s="241"/>
      <c r="T61" s="246"/>
      <c r="U61" s="247">
        <f t="shared" si="6"/>
        <v>0.84170880896492184</v>
      </c>
      <c r="V61" s="247" t="str">
        <f>IFERROR(_xlfn.XLOOKUP($A61,Input_Raw!$A:$A,Input_Raw!$GJ:$GJ),"")</f>
        <v/>
      </c>
      <c r="W61" s="248">
        <f t="shared" si="7"/>
        <v>0.13097993827160395</v>
      </c>
      <c r="X61" s="240">
        <f>IFERROR(_xlfn.XLOOKUP($A61,Input_Raw!$A:$A,Input_Raw!$EL:$EL),"")</f>
        <v>628707</v>
      </c>
      <c r="Y61" s="240">
        <f>IFERROR(_xlfn.XLOOKUP($A61,Input_Raw!$A:$A,Input_Raw!GC:GC),"")</f>
        <v>598699.99999995786</v>
      </c>
      <c r="Z61" s="240"/>
      <c r="AA61" s="240">
        <f>IFERROR(_xlfn.XLOOKUP($A61,Input_Raw!$A:$A,Input_Raw!$GD:$GD),"")</f>
        <v>611099.99999999546</v>
      </c>
      <c r="AB61" s="240">
        <f>IFERROR(_xlfn.XLOOKUP($A61,Input_Raw!$A:$A,Input_Raw!GE:GE),"")</f>
        <v>161.68</v>
      </c>
      <c r="AC61" s="249">
        <f>IFERROR(_xlfn.XLOOKUP($D61,'Modelling New'!$D:$D,'Modelling New'!P:P),"")</f>
        <v>6.3322580645161297</v>
      </c>
      <c r="AD61" s="240">
        <f>IFERROR(_xlfn.XLOOKUP($D61,'Modelling New'!$D:$D,'Modelling New'!$T:$T)*1000,"")</f>
        <v>951953.88874759083</v>
      </c>
      <c r="AE61" s="250">
        <f>IFERROR(_xlfn.XLOOKUP($D61,'Modelling New'!$D:$D,'Modelling New'!$O:$O),"")</f>
        <v>0.77332321169976126</v>
      </c>
      <c r="AF61" s="250">
        <f>IFERROR(_xlfn.XLOOKUP($D61,'Modelling New'!$D:$D,'Modelling New'!W:W),"")</f>
        <v>0.20403675599013862</v>
      </c>
      <c r="AG61" s="250">
        <f>IFERROR(_xlfn.XLOOKUP($D61,'Modelling New'!$D:$D,'Modelling New'!$AE:$AE),"")</f>
        <v>0.995</v>
      </c>
      <c r="AH61" s="250">
        <f>IFERROR(_xlfn.XLOOKUP($D61,'Modelling New'!$D:$D,'Modelling New'!$AF:$AF),"")</f>
        <v>0.995</v>
      </c>
      <c r="AI61" s="241"/>
      <c r="AJ61" s="241"/>
      <c r="AK61" s="241"/>
      <c r="AL61" s="241"/>
      <c r="AM61" s="241"/>
      <c r="AN61" s="251"/>
      <c r="AO61" s="248"/>
      <c r="AP61" s="248"/>
      <c r="AQ61" s="248"/>
      <c r="AR61" s="240">
        <f>_xlfn.XLOOKUP($D61,'Modelling New'!$D:$D,'Modelling New'!$N:$N)</f>
        <v>194.4</v>
      </c>
      <c r="AS61" s="240">
        <f t="shared" si="8"/>
        <v>791727.90500365477</v>
      </c>
    </row>
    <row r="62" spans="1:45">
      <c r="A62" s="239">
        <f t="shared" si="9"/>
        <v>45805</v>
      </c>
      <c r="B62" s="240">
        <f>YEAR(Daily_KPI[[#This Row],[Date]])+IF(MONTH(Daily_KPI[[#This Row],[Date]])&gt;=4,1,0)</f>
        <v>2026</v>
      </c>
      <c r="C62" s="241">
        <f>YEAR(Daily_KPI[[#This Row],[Date]])</f>
        <v>2025</v>
      </c>
      <c r="D62" s="242">
        <f>Daily_KPI[[#This Row],[Date]]-DAY(Daily_KPI[[#This Row],[Date]])+1</f>
        <v>45778</v>
      </c>
      <c r="E62" s="241">
        <f t="shared" si="5"/>
        <v>31</v>
      </c>
      <c r="F62" s="243">
        <f>IFERROR(_xlfn.XLOOKUP($A62,Input_Raw!$A:$A,Input_Raw!$GB:$GB),"")</f>
        <v>12.133333333333333</v>
      </c>
      <c r="G62" s="244">
        <f>IFERROR(_xlfn.XLOOKUP($A62,Input_Raw!$A:$A,Input_Raw!EO:EO),"")</f>
        <v>2.1754642297218663</v>
      </c>
      <c r="H62" s="244">
        <f>IFERROR(_xlfn.XLOOKUP($A62,Input_Raw!$A:$A,Input_Raw!EP:EP),"")</f>
        <v>0.38672991092821196</v>
      </c>
      <c r="I62" s="244">
        <f>IFERROR(_xlfn.XLOOKUP($A62,Input_Raw!$A:$A,Input_Raw!EM:EM),"")</f>
        <v>1.959400635271203</v>
      </c>
      <c r="J62" s="244">
        <f>IFERROR(_xlfn.XLOOKUP($A62,Input_Raw!$A:$A,Input_Raw!EN:EN),"")</f>
        <v>0.39137146645700593</v>
      </c>
      <c r="K62" s="244">
        <f>IFERROR(_xlfn.XLOOKUP($A62,Input_Raw!$A:$A,Input_Raw!$DP:$DP),"")</f>
        <v>24.455281207133012</v>
      </c>
      <c r="L62" s="244">
        <f>IFERROR(_xlfn.XLOOKUP($A62,Input_Raw!$A:$A,Input_Raw!$DR:$DR),"")</f>
        <v>35.200435980795632</v>
      </c>
      <c r="M62" s="244">
        <f>IFERROR(_xlfn.XLOOKUP($A62,Input_Raw!$A:$A,Input_Raw!$DX:$DX),"")</f>
        <v>5.8</v>
      </c>
      <c r="N62" s="244">
        <f>IFERROR(_xlfn.XLOOKUP($A62,Input_Raw!$A:$A,Input_Raw!$DZ:$DZ),"")</f>
        <v>9.9</v>
      </c>
      <c r="O62" s="245">
        <f>IFERROR(1-SUMIF(Plant_BD!$B:$B,$A62,Plant_BD!$AL:$AL)/($AA62+SUMIF(Plant_BD!$B:$B,$A62,Plant_BD!$AL:$AL)),"")</f>
        <v>0.99933626299281908</v>
      </c>
      <c r="P62" s="245"/>
      <c r="Q62" s="246"/>
      <c r="R62" s="245">
        <f>IFERROR(1-SUMIF(Grid_BD!$B:$B,$A62,Grid_BD!$W:$W)/($AA62+SUMIF(Grid_BD!$B:$B,$A62,Grid_BD!$W:$W)),"")</f>
        <v>1</v>
      </c>
      <c r="S62" s="241"/>
      <c r="T62" s="246"/>
      <c r="U62" s="247">
        <f t="shared" si="6"/>
        <v>0.86506802826570539</v>
      </c>
      <c r="V62" s="247" t="str">
        <f>IFERROR(_xlfn.XLOOKUP($A62,Input_Raw!$A:$A,Input_Raw!$GJ:$GJ),"")</f>
        <v/>
      </c>
      <c r="W62" s="248">
        <f t="shared" si="7"/>
        <v>5.8738425925928144E-2</v>
      </c>
      <c r="X62" s="240">
        <f>IFERROR(_xlfn.XLOOKUP($A62,Input_Raw!$A:$A,Input_Raw!$EL:$EL),"")</f>
        <v>274796</v>
      </c>
      <c r="Y62" s="240">
        <f>IFERROR(_xlfn.XLOOKUP($A62,Input_Raw!$A:$A,Input_Raw!GC:GC),"")</f>
        <v>268649.99999996898</v>
      </c>
      <c r="Z62" s="240"/>
      <c r="AA62" s="240">
        <f>IFERROR(_xlfn.XLOOKUP($A62,Input_Raw!$A:$A,Input_Raw!$GD:$GD),"")</f>
        <v>274050.00000001036</v>
      </c>
      <c r="AB62" s="240">
        <f>IFERROR(_xlfn.XLOOKUP($A62,Input_Raw!$A:$A,Input_Raw!GE:GE),"")</f>
        <v>161.68</v>
      </c>
      <c r="AC62" s="249">
        <f>IFERROR(_xlfn.XLOOKUP($D62,'Modelling New'!$D:$D,'Modelling New'!P:P),"")</f>
        <v>6.3322580645161297</v>
      </c>
      <c r="AD62" s="240">
        <f>IFERROR(_xlfn.XLOOKUP($D62,'Modelling New'!$D:$D,'Modelling New'!$T:$T)*1000,"")</f>
        <v>951953.88874759083</v>
      </c>
      <c r="AE62" s="250">
        <f>IFERROR(_xlfn.XLOOKUP($D62,'Modelling New'!$D:$D,'Modelling New'!$O:$O),"")</f>
        <v>0.77332321169976126</v>
      </c>
      <c r="AF62" s="250">
        <f>IFERROR(_xlfn.XLOOKUP($D62,'Modelling New'!$D:$D,'Modelling New'!W:W),"")</f>
        <v>0.20403675599013862</v>
      </c>
      <c r="AG62" s="250">
        <f>IFERROR(_xlfn.XLOOKUP($D62,'Modelling New'!$D:$D,'Modelling New'!$AE:$AE),"")</f>
        <v>0.995</v>
      </c>
      <c r="AH62" s="250">
        <f>IFERROR(_xlfn.XLOOKUP($D62,'Modelling New'!$D:$D,'Modelling New'!$AF:$AF),"")</f>
        <v>0.995</v>
      </c>
      <c r="AI62" s="241"/>
      <c r="AJ62" s="241"/>
      <c r="AK62" s="241"/>
      <c r="AL62" s="241"/>
      <c r="AM62" s="241"/>
      <c r="AN62" s="251"/>
      <c r="AO62" s="248"/>
      <c r="AP62" s="248"/>
      <c r="AQ62" s="248"/>
      <c r="AR62" s="240">
        <f>_xlfn.XLOOKUP($D62,'Modelling New'!$D:$D,'Modelling New'!$N:$N)</f>
        <v>194.4</v>
      </c>
      <c r="AS62" s="240">
        <f t="shared" si="8"/>
        <v>791727.90500365477</v>
      </c>
    </row>
    <row r="63" spans="1:45">
      <c r="A63" s="239">
        <f t="shared" si="9"/>
        <v>45806</v>
      </c>
      <c r="B63" s="240">
        <f>YEAR(Daily_KPI[[#This Row],[Date]])+IF(MONTH(Daily_KPI[[#This Row],[Date]])&gt;=4,1,0)</f>
        <v>2026</v>
      </c>
      <c r="C63" s="241">
        <f>YEAR(Daily_KPI[[#This Row],[Date]])</f>
        <v>2025</v>
      </c>
      <c r="D63" s="242">
        <f>Daily_KPI[[#This Row],[Date]]-DAY(Daily_KPI[[#This Row],[Date]])+1</f>
        <v>45778</v>
      </c>
      <c r="E63" s="241">
        <f t="shared" si="5"/>
        <v>31</v>
      </c>
      <c r="F63" s="243">
        <f>IFERROR(_xlfn.XLOOKUP($A63,Input_Raw!$A:$A,Input_Raw!$GB:$GB),"")</f>
        <v>11.983333333333333</v>
      </c>
      <c r="G63" s="244">
        <f>IFERROR(_xlfn.XLOOKUP($A63,Input_Raw!$A:$A,Input_Raw!EO:EO),"")</f>
        <v>3.8961865319067126</v>
      </c>
      <c r="H63" s="244">
        <f>IFERROR(_xlfn.XLOOKUP($A63,Input_Raw!$A:$A,Input_Raw!EP:EP),"")</f>
        <v>1</v>
      </c>
      <c r="I63" s="244">
        <f>IFERROR(_xlfn.XLOOKUP($A63,Input_Raw!$A:$A,Input_Raw!EM:EM),"")</f>
        <v>3.8766087079723488</v>
      </c>
      <c r="J63" s="244">
        <f>IFERROR(_xlfn.XLOOKUP($A63,Input_Raw!$A:$A,Input_Raw!EN:EN),"")</f>
        <v>0.69165741824219928</v>
      </c>
      <c r="K63" s="244">
        <f>IFERROR(_xlfn.XLOOKUP($A63,Input_Raw!$A:$A,Input_Raw!$DP:$DP),"")</f>
        <v>27</v>
      </c>
      <c r="L63" s="244">
        <f>IFERROR(_xlfn.XLOOKUP($A63,Input_Raw!$A:$A,Input_Raw!$DR:$DR),"")</f>
        <v>42</v>
      </c>
      <c r="M63" s="244">
        <f>IFERROR(_xlfn.XLOOKUP($A63,Input_Raw!$A:$A,Input_Raw!$DX:$DX),"")</f>
        <v>6.4</v>
      </c>
      <c r="N63" s="244">
        <f>IFERROR(_xlfn.XLOOKUP($A63,Input_Raw!$A:$A,Input_Raw!$DZ:$DZ),"")</f>
        <v>15.8</v>
      </c>
      <c r="O63" s="245">
        <f>IFERROR(1-SUMIF(Plant_BD!$B:$B,$A63,Plant_BD!$AL:$AL)/($AA63+SUMIF(Plant_BD!$B:$B,$A63,Plant_BD!$AL:$AL)),"")</f>
        <v>0.99238278607656805</v>
      </c>
      <c r="P63" s="245"/>
      <c r="Q63" s="246"/>
      <c r="R63" s="245">
        <f>IFERROR(1-SUMIF(Grid_BD!$B:$B,$A63,Grid_BD!$W:$W)/($AA63+SUMIF(Grid_BD!$B:$B,$A63,Grid_BD!$W:$W)),"")</f>
        <v>1</v>
      </c>
      <c r="S63" s="241"/>
      <c r="T63" s="246"/>
      <c r="U63" s="247">
        <f t="shared" si="6"/>
        <v>0.88525282815043282</v>
      </c>
      <c r="V63" s="247" t="str">
        <f>IFERROR(_xlfn.XLOOKUP($A63,Input_Raw!$A:$A,Input_Raw!$GJ:$GJ),"")</f>
        <v/>
      </c>
      <c r="W63" s="248">
        <f t="shared" si="7"/>
        <v>0.11892361111110944</v>
      </c>
      <c r="X63" s="240">
        <f>IFERROR(_xlfn.XLOOKUP($A63,Input_Raw!$A:$A,Input_Raw!$EL:$EL),"")</f>
        <v>569728</v>
      </c>
      <c r="Y63" s="240">
        <f>IFERROR(_xlfn.XLOOKUP($A63,Input_Raw!$A:$A,Input_Raw!GC:GC),"")</f>
        <v>543450.00000007101</v>
      </c>
      <c r="Z63" s="240"/>
      <c r="AA63" s="240">
        <f>IFERROR(_xlfn.XLOOKUP($A63,Input_Raw!$A:$A,Input_Raw!$GD:$GD),"")</f>
        <v>554849.9999999922</v>
      </c>
      <c r="AB63" s="240">
        <f>IFERROR(_xlfn.XLOOKUP($A63,Input_Raw!$A:$A,Input_Raw!GE:GE),"")</f>
        <v>161.68</v>
      </c>
      <c r="AC63" s="249">
        <f>IFERROR(_xlfn.XLOOKUP($D63,'Modelling New'!$D:$D,'Modelling New'!P:P),"")</f>
        <v>6.3322580645161297</v>
      </c>
      <c r="AD63" s="240">
        <f>IFERROR(_xlfn.XLOOKUP($D63,'Modelling New'!$D:$D,'Modelling New'!$T:$T)*1000,"")</f>
        <v>951953.88874759083</v>
      </c>
      <c r="AE63" s="250">
        <f>IFERROR(_xlfn.XLOOKUP($D63,'Modelling New'!$D:$D,'Modelling New'!$O:$O),"")</f>
        <v>0.77332321169976126</v>
      </c>
      <c r="AF63" s="250">
        <f>IFERROR(_xlfn.XLOOKUP($D63,'Modelling New'!$D:$D,'Modelling New'!W:W),"")</f>
        <v>0.20403675599013862</v>
      </c>
      <c r="AG63" s="250">
        <f>IFERROR(_xlfn.XLOOKUP($D63,'Modelling New'!$D:$D,'Modelling New'!$AE:$AE),"")</f>
        <v>0.995</v>
      </c>
      <c r="AH63" s="250">
        <f>IFERROR(_xlfn.XLOOKUP($D63,'Modelling New'!$D:$D,'Modelling New'!$AF:$AF),"")</f>
        <v>0.995</v>
      </c>
      <c r="AI63" s="241"/>
      <c r="AJ63" s="241"/>
      <c r="AK63" s="241"/>
      <c r="AL63" s="241"/>
      <c r="AM63" s="241"/>
      <c r="AN63" s="251"/>
      <c r="AO63" s="248"/>
      <c r="AP63" s="248"/>
      <c r="AQ63" s="248"/>
      <c r="AR63" s="240">
        <f>_xlfn.XLOOKUP($D63,'Modelling New'!$D:$D,'Modelling New'!$N:$N)</f>
        <v>194.4</v>
      </c>
      <c r="AS63" s="240">
        <f t="shared" si="8"/>
        <v>791727.90500365477</v>
      </c>
    </row>
    <row r="64" spans="1:45">
      <c r="A64" s="239">
        <f t="shared" si="9"/>
        <v>45807</v>
      </c>
      <c r="B64" s="240">
        <f>YEAR(Daily_KPI[[#This Row],[Date]])+IF(MONTH(Daily_KPI[[#This Row],[Date]])&gt;=4,1,0)</f>
        <v>2026</v>
      </c>
      <c r="C64" s="241">
        <f>YEAR(Daily_KPI[[#This Row],[Date]])</f>
        <v>2025</v>
      </c>
      <c r="D64" s="242">
        <f>Daily_KPI[[#This Row],[Date]]-DAY(Daily_KPI[[#This Row],[Date]])+1</f>
        <v>45778</v>
      </c>
      <c r="E64" s="241">
        <f t="shared" si="5"/>
        <v>31</v>
      </c>
      <c r="F64" s="243">
        <f>IFERROR(_xlfn.XLOOKUP($A64,Input_Raw!$A:$A,Input_Raw!$GB:$GB),"")</f>
        <v>11.8</v>
      </c>
      <c r="G64" s="244">
        <f>IFERROR(_xlfn.XLOOKUP($A64,Input_Raw!$A:$A,Input_Raw!EO:EO),"")</f>
        <v>4.3648744709589593</v>
      </c>
      <c r="H64" s="244">
        <f>IFERROR(_xlfn.XLOOKUP($A64,Input_Raw!$A:$A,Input_Raw!EP:EP),"")</f>
        <v>0.83070482143864544</v>
      </c>
      <c r="I64" s="244">
        <f>IFERROR(_xlfn.XLOOKUP($A64,Input_Raw!$A:$A,Input_Raw!EM:EM),"")</f>
        <v>4.3071891135779605</v>
      </c>
      <c r="J64" s="244">
        <f>IFERROR(_xlfn.XLOOKUP($A64,Input_Raw!$A:$A,Input_Raw!EN:EN),"")</f>
        <v>0.81940451361904976</v>
      </c>
      <c r="K64" s="244">
        <f>IFERROR(_xlfn.XLOOKUP($A64,Input_Raw!$A:$A,Input_Raw!$DP:$DP),"")</f>
        <v>28.962115655853317</v>
      </c>
      <c r="L64" s="244">
        <f>IFERROR(_xlfn.XLOOKUP($A64,Input_Raw!$A:$A,Input_Raw!$DR:$DR),"")</f>
        <v>45.339195543018313</v>
      </c>
      <c r="M64" s="244">
        <f>IFERROR(_xlfn.XLOOKUP($A64,Input_Raw!$A:$A,Input_Raw!$DX:$DX),"")</f>
        <v>7.9</v>
      </c>
      <c r="N64" s="244">
        <f>IFERROR(_xlfn.XLOOKUP($A64,Input_Raw!$A:$A,Input_Raw!$DZ:$DZ),"")</f>
        <v>11.7</v>
      </c>
      <c r="O64" s="245">
        <f>IFERROR(1-SUMIF(Plant_BD!$B:$B,$A64,Plant_BD!$AL:$AL)/($AA64+SUMIF(Plant_BD!$B:$B,$A64,Plant_BD!$AL:$AL)),"")</f>
        <v>0.99127435770985173</v>
      </c>
      <c r="P64" s="245"/>
      <c r="Q64" s="246"/>
      <c r="R64" s="245">
        <f>IFERROR(1-SUMIF(Grid_BD!$B:$B,$A64,Grid_BD!$W:$W)/($AA64+SUMIF(Grid_BD!$B:$B,$A64,Grid_BD!$W:$W)),"")</f>
        <v>0.77518064770672024</v>
      </c>
      <c r="S64" s="241"/>
      <c r="T64" s="246"/>
      <c r="U64" s="247">
        <f t="shared" si="6"/>
        <v>0.65620902716361929</v>
      </c>
      <c r="V64" s="247" t="str">
        <f>IFERROR(_xlfn.XLOOKUP($A64,Input_Raw!$A:$A,Input_Raw!$GJ:$GJ),"")</f>
        <v/>
      </c>
      <c r="W64" s="248">
        <f t="shared" si="7"/>
        <v>9.7945601851853512E-2</v>
      </c>
      <c r="X64" s="240">
        <f>IFERROR(_xlfn.XLOOKUP($A64,Input_Raw!$A:$A,Input_Raw!$EL:$EL),"")</f>
        <v>468438</v>
      </c>
      <c r="Y64" s="240">
        <f>IFERROR(_xlfn.XLOOKUP($A64,Input_Raw!$A:$A,Input_Raw!GC:GC),"")</f>
        <v>449174.99999996502</v>
      </c>
      <c r="Z64" s="240"/>
      <c r="AA64" s="240">
        <f>IFERROR(_xlfn.XLOOKUP($A64,Input_Raw!$A:$A,Input_Raw!$GD:$GD),"")</f>
        <v>456975.00000000774</v>
      </c>
      <c r="AB64" s="240">
        <f>IFERROR(_xlfn.XLOOKUP($A64,Input_Raw!$A:$A,Input_Raw!GE:GE),"")</f>
        <v>161.68</v>
      </c>
      <c r="AC64" s="249">
        <f>IFERROR(_xlfn.XLOOKUP($D64,'Modelling New'!$D:$D,'Modelling New'!P:P),"")</f>
        <v>6.3322580645161297</v>
      </c>
      <c r="AD64" s="240">
        <f>IFERROR(_xlfn.XLOOKUP($D64,'Modelling New'!$D:$D,'Modelling New'!$T:$T)*1000,"")</f>
        <v>951953.88874759083</v>
      </c>
      <c r="AE64" s="250">
        <f>IFERROR(_xlfn.XLOOKUP($D64,'Modelling New'!$D:$D,'Modelling New'!$O:$O),"")</f>
        <v>0.77332321169976126</v>
      </c>
      <c r="AF64" s="250">
        <f>IFERROR(_xlfn.XLOOKUP($D64,'Modelling New'!$D:$D,'Modelling New'!W:W),"")</f>
        <v>0.20403675599013862</v>
      </c>
      <c r="AG64" s="250">
        <f>IFERROR(_xlfn.XLOOKUP($D64,'Modelling New'!$D:$D,'Modelling New'!$AE:$AE),"")</f>
        <v>0.995</v>
      </c>
      <c r="AH64" s="250">
        <f>IFERROR(_xlfn.XLOOKUP($D64,'Modelling New'!$D:$D,'Modelling New'!$AF:$AF),"")</f>
        <v>0.995</v>
      </c>
      <c r="AI64" s="241"/>
      <c r="AJ64" s="241"/>
      <c r="AK64" s="241"/>
      <c r="AL64" s="241"/>
      <c r="AM64" s="241"/>
      <c r="AN64" s="251"/>
      <c r="AO64" s="248"/>
      <c r="AP64" s="248"/>
      <c r="AQ64" s="248"/>
      <c r="AR64" s="240">
        <f>_xlfn.XLOOKUP($D64,'Modelling New'!$D:$D,'Modelling New'!$N:$N)</f>
        <v>194.4</v>
      </c>
      <c r="AS64" s="240">
        <f t="shared" si="8"/>
        <v>791727.90500365477</v>
      </c>
    </row>
    <row r="65" spans="1:45">
      <c r="A65" s="239">
        <f t="shared" si="9"/>
        <v>45808</v>
      </c>
      <c r="B65" s="240">
        <f>YEAR(Daily_KPI[[#This Row],[Date]])+IF(MONTH(Daily_KPI[[#This Row],[Date]])&gt;=4,1,0)</f>
        <v>2026</v>
      </c>
      <c r="C65" s="241">
        <f>YEAR(Daily_KPI[[#This Row],[Date]])</f>
        <v>2025</v>
      </c>
      <c r="D65" s="242">
        <f>Daily_KPI[[#This Row],[Date]]-DAY(Daily_KPI[[#This Row],[Date]])+1</f>
        <v>45778</v>
      </c>
      <c r="E65" s="241">
        <f t="shared" si="5"/>
        <v>31</v>
      </c>
      <c r="F65" s="243">
        <f>IFERROR(_xlfn.XLOOKUP($A65,Input_Raw!$A:$A,Input_Raw!$GB:$GB),"")</f>
        <v>12.2</v>
      </c>
      <c r="G65" s="244">
        <f>IFERROR(_xlfn.XLOOKUP($A65,Input_Raw!$A:$A,Input_Raw!EO:EO),"")</f>
        <v>6.3127613736357411</v>
      </c>
      <c r="H65" s="244">
        <f>IFERROR(_xlfn.XLOOKUP($A65,Input_Raw!$A:$A,Input_Raw!EP:EP),"")</f>
        <v>1.1996013004092749</v>
      </c>
      <c r="I65" s="244">
        <f>IFERROR(_xlfn.XLOOKUP($A65,Input_Raw!$A:$A,Input_Raw!EM:EM),"")</f>
        <v>5.8319037681691057</v>
      </c>
      <c r="J65" s="244">
        <f>IFERROR(_xlfn.XLOOKUP($A65,Input_Raw!$A:$A,Input_Raw!EN:EN),"")</f>
        <v>1.1999352993598917</v>
      </c>
      <c r="K65" s="244">
        <f>IFERROR(_xlfn.XLOOKUP($A65,Input_Raw!$A:$A,Input_Raw!$DP:$DP),"")</f>
        <v>30.128267394270107</v>
      </c>
      <c r="L65" s="244">
        <f>IFERROR(_xlfn.XLOOKUP($A65,Input_Raw!$A:$A,Input_Raw!$DR:$DR),"")</f>
        <v>48.415963001364311</v>
      </c>
      <c r="M65" s="244">
        <f>IFERROR(_xlfn.XLOOKUP($A65,Input_Raw!$A:$A,Input_Raw!$DX:$DX),"")</f>
        <v>7.9</v>
      </c>
      <c r="N65" s="244">
        <f>IFERROR(_xlfn.XLOOKUP($A65,Input_Raw!$A:$A,Input_Raw!$DZ:$DZ),"")</f>
        <v>11.7</v>
      </c>
      <c r="O65" s="245">
        <f>IFERROR(1-SUMIF(Plant_BD!$B:$B,$A65,Plant_BD!$AL:$AL)/($AA65+SUMIF(Plant_BD!$B:$B,$A65,Plant_BD!$AL:$AL)),"")</f>
        <v>0.99606880226909822</v>
      </c>
      <c r="P65" s="245"/>
      <c r="Q65" s="246"/>
      <c r="R65" s="245">
        <f>IFERROR(1-SUMIF(Grid_BD!$B:$B,$A65,Grid_BD!$W:$W)/($AA65+SUMIF(Grid_BD!$B:$B,$A65,Grid_BD!$W:$W)),"")</f>
        <v>1</v>
      </c>
      <c r="S65" s="241"/>
      <c r="T65" s="246"/>
      <c r="U65" s="247">
        <f t="shared" si="6"/>
        <v>0.83447148491886469</v>
      </c>
      <c r="V65" s="247" t="str">
        <f>IFERROR(_xlfn.XLOOKUP($A65,Input_Raw!$A:$A,Input_Raw!$GJ:$GJ),"")</f>
        <v/>
      </c>
      <c r="W65" s="248">
        <f t="shared" si="7"/>
        <v>0.16864390432098561</v>
      </c>
      <c r="X65" s="240">
        <f>IFERROR(_xlfn.XLOOKUP($A65,Input_Raw!$A:$A,Input_Raw!$EL:$EL),"")</f>
        <v>814292</v>
      </c>
      <c r="Y65" s="240">
        <f>IFERROR(_xlfn.XLOOKUP($A65,Input_Raw!$A:$A,Input_Raw!GC:GC),"")</f>
        <v>771025.00000000582</v>
      </c>
      <c r="Z65" s="240"/>
      <c r="AA65" s="240">
        <f>IFERROR(_xlfn.XLOOKUP($A65,Input_Raw!$A:$A,Input_Raw!$GD:$GD),"")</f>
        <v>786824.99999999045</v>
      </c>
      <c r="AB65" s="240">
        <f>IFERROR(_xlfn.XLOOKUP($A65,Input_Raw!$A:$A,Input_Raw!GE:GE),"")</f>
        <v>161.68</v>
      </c>
      <c r="AC65" s="249">
        <f>IFERROR(_xlfn.XLOOKUP($D65,'Modelling New'!$D:$D,'Modelling New'!P:P),"")</f>
        <v>6.3322580645161297</v>
      </c>
      <c r="AD65" s="240">
        <f>IFERROR(_xlfn.XLOOKUP($D65,'Modelling New'!$D:$D,'Modelling New'!$T:$T)*1000,"")</f>
        <v>951953.88874759083</v>
      </c>
      <c r="AE65" s="250">
        <f>IFERROR(_xlfn.XLOOKUP($D65,'Modelling New'!$D:$D,'Modelling New'!$O:$O),"")</f>
        <v>0.77332321169976126</v>
      </c>
      <c r="AF65" s="250">
        <f>IFERROR(_xlfn.XLOOKUP($D65,'Modelling New'!$D:$D,'Modelling New'!W:W),"")</f>
        <v>0.20403675599013862</v>
      </c>
      <c r="AG65" s="250">
        <f>IFERROR(_xlfn.XLOOKUP($D65,'Modelling New'!$D:$D,'Modelling New'!$AE:$AE),"")</f>
        <v>0.995</v>
      </c>
      <c r="AH65" s="250">
        <f>IFERROR(_xlfn.XLOOKUP($D65,'Modelling New'!$D:$D,'Modelling New'!$AF:$AF),"")</f>
        <v>0.995</v>
      </c>
      <c r="AI65" s="241"/>
      <c r="AJ65" s="241"/>
      <c r="AK65" s="241"/>
      <c r="AL65" s="241"/>
      <c r="AM65" s="241"/>
      <c r="AN65" s="251"/>
      <c r="AO65" s="248"/>
      <c r="AP65" s="248"/>
      <c r="AQ65" s="248"/>
      <c r="AR65" s="240">
        <f>_xlfn.XLOOKUP($D65,'Modelling New'!$D:$D,'Modelling New'!$N:$N)</f>
        <v>194.4</v>
      </c>
      <c r="AS65" s="240">
        <f t="shared" si="8"/>
        <v>791727.90500365477</v>
      </c>
    </row>
    <row r="66" spans="1:45">
      <c r="A66" s="239">
        <f t="shared" si="9"/>
        <v>45809</v>
      </c>
      <c r="B66" s="240">
        <f>YEAR(Daily_KPI[[#This Row],[Date]])+IF(MONTH(Daily_KPI[[#This Row],[Date]])&gt;=4,1,0)</f>
        <v>2026</v>
      </c>
      <c r="C66" s="241">
        <f>YEAR(Daily_KPI[[#This Row],[Date]])</f>
        <v>2025</v>
      </c>
      <c r="D66" s="242">
        <f>Daily_KPI[[#This Row],[Date]]-DAY(Daily_KPI[[#This Row],[Date]])+1</f>
        <v>45809</v>
      </c>
      <c r="E66" s="241">
        <f t="shared" si="5"/>
        <v>30</v>
      </c>
      <c r="F66" s="243">
        <f>IFERROR(_xlfn.XLOOKUP($A66,Input_Raw!$A:$A,Input_Raw!$GB:$GB),"")</f>
        <v>12.266666666666666</v>
      </c>
      <c r="G66" s="244">
        <f>IFERROR(_xlfn.XLOOKUP($A66,Input_Raw!$A:$A,Input_Raw!EO:EO),"")</f>
        <v>4.4878909150646766</v>
      </c>
      <c r="H66" s="244">
        <f>IFERROR(_xlfn.XLOOKUP($A66,Input_Raw!$A:$A,Input_Raw!EP:EP),"")</f>
        <v>0.88884359873360441</v>
      </c>
      <c r="I66" s="244">
        <f>IFERROR(_xlfn.XLOOKUP($A66,Input_Raw!$A:$A,Input_Raw!EM:EM),"")</f>
        <v>4.645518977359564</v>
      </c>
      <c r="J66" s="244">
        <f>IFERROR(_xlfn.XLOOKUP($A66,Input_Raw!$A:$A,Input_Raw!EN:EN),"")</f>
        <v>0.898739701</v>
      </c>
      <c r="K66" s="244">
        <f>IFERROR(_xlfn.XLOOKUP($A66,Input_Raw!$A:$A,Input_Raw!$DP:$DP),"")</f>
        <v>28.704857530529168</v>
      </c>
      <c r="L66" s="244">
        <f>IFERROR(_xlfn.XLOOKUP($A66,Input_Raw!$A:$A,Input_Raw!$DR:$DR),"")</f>
        <v>44.687697476255103</v>
      </c>
      <c r="M66" s="244">
        <f>IFERROR(_xlfn.XLOOKUP($A66,Input_Raw!$A:$A,Input_Raw!$DX:$DX),"")</f>
        <v>7.2</v>
      </c>
      <c r="N66" s="244">
        <f>IFERROR(_xlfn.XLOOKUP($A66,Input_Raw!$A:$A,Input_Raw!$DZ:$DZ),"")</f>
        <v>11.8</v>
      </c>
      <c r="O66" s="245">
        <f>IFERROR(1-SUMIF(Plant_BD!$B:$B,$A66,Plant_BD!$AL:$AL)/($AA66+SUMIF(Plant_BD!$B:$B,$A66,Plant_BD!$AL:$AL)),"")</f>
        <v>0.99850521946941284</v>
      </c>
      <c r="P66" s="245"/>
      <c r="Q66" s="246"/>
      <c r="R66" s="245">
        <f>IFERROR(1-SUMIF(Grid_BD!$B:$B,$A66,Grid_BD!$W:$W)/($AA66+SUMIF(Grid_BD!$B:$B,$A66,Grid_BD!$W:$W)),"")</f>
        <v>1</v>
      </c>
      <c r="S66" s="241"/>
      <c r="T66" s="246"/>
      <c r="U66" s="247">
        <f t="shared" si="6"/>
        <v>0.87622945763680526</v>
      </c>
      <c r="V66" s="247" t="str">
        <f>IFERROR(_xlfn.XLOOKUP($A66,Input_Raw!$A:$A,Input_Raw!$GJ:$GJ),"")</f>
        <v/>
      </c>
      <c r="W66" s="248">
        <f t="shared" si="7"/>
        <v>0.14105902777777696</v>
      </c>
      <c r="X66" s="240">
        <f>IFERROR(_xlfn.XLOOKUP($A66,Input_Raw!$A:$A,Input_Raw!$EL:$EL),"")</f>
        <v>676868</v>
      </c>
      <c r="Y66" s="240">
        <f>IFERROR(_xlfn.XLOOKUP($A66,Input_Raw!$A:$A,Input_Raw!GC:GC),"")</f>
        <v>650524.99999996845</v>
      </c>
      <c r="Z66" s="240"/>
      <c r="AA66" s="240">
        <f>IFERROR(_xlfn.XLOOKUP($A66,Input_Raw!$A:$A,Input_Raw!$GD:$GD),"")</f>
        <v>658124.99999999616</v>
      </c>
      <c r="AB66" s="240">
        <f>IFERROR(_xlfn.XLOOKUP($A66,Input_Raw!$A:$A,Input_Raw!GE:GE),"")</f>
        <v>161.68</v>
      </c>
      <c r="AC66" s="249">
        <f>IFERROR(_xlfn.XLOOKUP($D66,'Modelling New'!$D:$D,'Modelling New'!P:P),"")</f>
        <v>5.2866666666666662</v>
      </c>
      <c r="AD66" s="240">
        <f>IFERROR(_xlfn.XLOOKUP($D66,'Modelling New'!$D:$D,'Modelling New'!$T:$T)*1000,"")</f>
        <v>833452.48476008489</v>
      </c>
      <c r="AE66" s="250">
        <f>IFERROR(_xlfn.XLOOKUP($D66,'Modelling New'!$D:$D,'Modelling New'!$O:$O),"")</f>
        <v>0.81096601898565079</v>
      </c>
      <c r="AF66" s="250">
        <f>IFERROR(_xlfn.XLOOKUP($D66,'Modelling New'!$D:$D,'Modelling New'!W:W),"")</f>
        <v>0.17863779251545028</v>
      </c>
      <c r="AG66" s="250">
        <f>IFERROR(_xlfn.XLOOKUP($D66,'Modelling New'!$D:$D,'Modelling New'!$AE:$AE),"")</f>
        <v>0.995</v>
      </c>
      <c r="AH66" s="250">
        <f>IFERROR(_xlfn.XLOOKUP($D66,'Modelling New'!$D:$D,'Modelling New'!$AF:$AF),"")</f>
        <v>0.995</v>
      </c>
      <c r="AI66" s="241"/>
      <c r="AJ66" s="241"/>
      <c r="AK66" s="241"/>
      <c r="AL66" s="241"/>
      <c r="AM66" s="241"/>
      <c r="AN66" s="251"/>
      <c r="AO66" s="248"/>
      <c r="AP66" s="248"/>
      <c r="AQ66" s="248"/>
      <c r="AR66" s="240">
        <f>_xlfn.XLOOKUP($D66,'Modelling New'!$D:$D,'Modelling New'!$N:$N)</f>
        <v>194.4</v>
      </c>
      <c r="AS66" s="240">
        <f t="shared" si="8"/>
        <v>693171.79905355209</v>
      </c>
    </row>
    <row r="67" spans="1:45">
      <c r="A67" s="239">
        <f t="shared" si="9"/>
        <v>45810</v>
      </c>
      <c r="B67" s="240">
        <f>YEAR(Daily_KPI[[#This Row],[Date]])+IF(MONTH(Daily_KPI[[#This Row],[Date]])&gt;=4,1,0)</f>
        <v>2026</v>
      </c>
      <c r="C67" s="241">
        <f>YEAR(Daily_KPI[[#This Row],[Date]])</f>
        <v>2025</v>
      </c>
      <c r="D67" s="242">
        <f>Daily_KPI[[#This Row],[Date]]-DAY(Daily_KPI[[#This Row],[Date]])+1</f>
        <v>45809</v>
      </c>
      <c r="E67" s="241">
        <f t="shared" si="5"/>
        <v>30</v>
      </c>
      <c r="F67" s="243">
        <f>IFERROR(_xlfn.XLOOKUP($A67,Input_Raw!$A:$A,Input_Raw!$GB:$GB),"")</f>
        <v>12.416666666666668</v>
      </c>
      <c r="G67" s="244">
        <f>IFERROR(_xlfn.XLOOKUP($A67,Input_Raw!$A:$A,Input_Raw!EO:EO),"")</f>
        <v>4.4261599220685444</v>
      </c>
      <c r="H67" s="244">
        <f>IFERROR(_xlfn.XLOOKUP($A67,Input_Raw!$A:$A,Input_Raw!EP:EP),"")</f>
        <v>0.87773906009830271</v>
      </c>
      <c r="I67" s="244">
        <f>IFERROR(_xlfn.XLOOKUP($A67,Input_Raw!$A:$A,Input_Raw!EM:EM),"")</f>
        <v>4.6126538996936981</v>
      </c>
      <c r="J67" s="244">
        <f>IFERROR(_xlfn.XLOOKUP($A67,Input_Raw!$A:$A,Input_Raw!EN:EN),"")</f>
        <v>0.89813743516934363</v>
      </c>
      <c r="K67" s="244">
        <f>IFERROR(_xlfn.XLOOKUP($A67,Input_Raw!$A:$A,Input_Raw!$DP:$DP),"")</f>
        <v>27.026809651474487</v>
      </c>
      <c r="L67" s="244">
        <f>IFERROR(_xlfn.XLOOKUP($A67,Input_Raw!$A:$A,Input_Raw!$DR:$DR),"")</f>
        <v>42.322424222520134</v>
      </c>
      <c r="M67" s="244">
        <f>IFERROR(_xlfn.XLOOKUP($A67,Input_Raw!$A:$A,Input_Raw!$DX:$DX),"")</f>
        <v>6.1</v>
      </c>
      <c r="N67" s="244">
        <f>IFERROR(_xlfn.XLOOKUP($A67,Input_Raw!$A:$A,Input_Raw!$DZ:$DZ),"")</f>
        <v>11.1</v>
      </c>
      <c r="O67" s="245">
        <f>IFERROR(1-SUMIF(Plant_BD!$B:$B,$A67,Plant_BD!$AL:$AL)/($AA67+SUMIF(Plant_BD!$B:$B,$A67,Plant_BD!$AL:$AL)),"")</f>
        <v>0.99703070354153311</v>
      </c>
      <c r="P67" s="245"/>
      <c r="Q67" s="246"/>
      <c r="R67" s="245">
        <f>IFERROR(1-SUMIF(Grid_BD!$B:$B,$A67,Grid_BD!$W:$W)/($AA67+SUMIF(Grid_BD!$B:$B,$A67,Grid_BD!$W:$W)),"")</f>
        <v>1</v>
      </c>
      <c r="S67" s="241"/>
      <c r="T67" s="246"/>
      <c r="U67" s="247">
        <f t="shared" si="6"/>
        <v>0.84973130512565875</v>
      </c>
      <c r="V67" s="247" t="str">
        <f>IFERROR(_xlfn.XLOOKUP($A67,Input_Raw!$A:$A,Input_Raw!$GJ:$GJ),"")</f>
        <v/>
      </c>
      <c r="W67" s="248">
        <f t="shared" si="7"/>
        <v>0.13585069444444617</v>
      </c>
      <c r="X67" s="240">
        <f>IFERROR(_xlfn.XLOOKUP($A67,Input_Raw!$A:$A,Input_Raw!$EL:$EL),"")</f>
        <v>652264</v>
      </c>
      <c r="Y67" s="240">
        <f>IFERROR(_xlfn.XLOOKUP($A67,Input_Raw!$A:$A,Input_Raw!GC:GC),"")</f>
        <v>628025.00000000151</v>
      </c>
      <c r="Z67" s="240"/>
      <c r="AA67" s="240">
        <f>IFERROR(_xlfn.XLOOKUP($A67,Input_Raw!$A:$A,Input_Raw!$GD:$GD),"")</f>
        <v>633825.00000000803</v>
      </c>
      <c r="AB67" s="240">
        <f>IFERROR(_xlfn.XLOOKUP($A67,Input_Raw!$A:$A,Input_Raw!GE:GE),"")</f>
        <v>161.71</v>
      </c>
      <c r="AC67" s="249">
        <f>IFERROR(_xlfn.XLOOKUP($D67,'Modelling New'!$D:$D,'Modelling New'!P:P),"")</f>
        <v>5.2866666666666662</v>
      </c>
      <c r="AD67" s="240">
        <f>IFERROR(_xlfn.XLOOKUP($D67,'Modelling New'!$D:$D,'Modelling New'!$T:$T)*1000,"")</f>
        <v>833452.48476008489</v>
      </c>
      <c r="AE67" s="250">
        <f>IFERROR(_xlfn.XLOOKUP($D67,'Modelling New'!$D:$D,'Modelling New'!$O:$O),"")</f>
        <v>0.81096601898565079</v>
      </c>
      <c r="AF67" s="250">
        <f>IFERROR(_xlfn.XLOOKUP($D67,'Modelling New'!$D:$D,'Modelling New'!W:W),"")</f>
        <v>0.17863779251545028</v>
      </c>
      <c r="AG67" s="250">
        <f>IFERROR(_xlfn.XLOOKUP($D67,'Modelling New'!$D:$D,'Modelling New'!$AE:$AE),"")</f>
        <v>0.995</v>
      </c>
      <c r="AH67" s="250">
        <f>IFERROR(_xlfn.XLOOKUP($D67,'Modelling New'!$D:$D,'Modelling New'!$AF:$AF),"")</f>
        <v>0.995</v>
      </c>
      <c r="AI67" s="241"/>
      <c r="AJ67" s="241"/>
      <c r="AK67" s="241"/>
      <c r="AL67" s="241"/>
      <c r="AM67" s="241"/>
      <c r="AN67" s="251"/>
      <c r="AO67" s="248"/>
      <c r="AP67" s="248"/>
      <c r="AQ67" s="248"/>
      <c r="AR67" s="240">
        <f>_xlfn.XLOOKUP($D67,'Modelling New'!$D:$D,'Modelling New'!$N:$N)</f>
        <v>194.4</v>
      </c>
      <c r="AS67" s="240">
        <f t="shared" si="8"/>
        <v>693300.41826416319</v>
      </c>
    </row>
    <row r="68" spans="1:45">
      <c r="A68" s="239">
        <f t="shared" si="9"/>
        <v>45811</v>
      </c>
      <c r="B68" s="240">
        <f>YEAR(Daily_KPI[[#This Row],[Date]])+IF(MONTH(Daily_KPI[[#This Row],[Date]])&gt;=4,1,0)</f>
        <v>2026</v>
      </c>
      <c r="C68" s="241">
        <f>YEAR(Daily_KPI[[#This Row],[Date]])</f>
        <v>2025</v>
      </c>
      <c r="D68" s="242">
        <f>Daily_KPI[[#This Row],[Date]]-DAY(Daily_KPI[[#This Row],[Date]])+1</f>
        <v>45809</v>
      </c>
      <c r="E68" s="241">
        <f t="shared" ref="E68:E131" si="10">DAY(EOMONTH(A68,0))</f>
        <v>30</v>
      </c>
      <c r="F68" s="243">
        <f>IFERROR(_xlfn.XLOOKUP($A68,Input_Raw!$A:$A,Input_Raw!$GB:$GB),"")</f>
        <v>12.3</v>
      </c>
      <c r="G68" s="244">
        <f>IFERROR(_xlfn.XLOOKUP($A68,Input_Raw!$A:$A,Input_Raw!EO:EO),"")</f>
        <v>4.1602423355135318</v>
      </c>
      <c r="H68" s="244">
        <f>IFERROR(_xlfn.XLOOKUP($A68,Input_Raw!$A:$A,Input_Raw!EP:EP),"")</f>
        <v>0.79132784005412793</v>
      </c>
      <c r="I68" s="244">
        <f>IFERROR(_xlfn.XLOOKUP($A68,Input_Raw!$A:$A,Input_Raw!EM:EM),"")</f>
        <v>4.0162752678184326</v>
      </c>
      <c r="J68" s="244">
        <f>IFERROR(_xlfn.XLOOKUP($A68,Input_Raw!$A:$A,Input_Raw!EN:EN),"")</f>
        <v>0.79094363880202923</v>
      </c>
      <c r="K68" s="244">
        <f>IFERROR(_xlfn.XLOOKUP($A68,Input_Raw!$A:$A,Input_Raw!$DP:$DP),"")</f>
        <v>26.936941813261171</v>
      </c>
      <c r="L68" s="244">
        <f>IFERROR(_xlfn.XLOOKUP($A68,Input_Raw!$A:$A,Input_Raw!$DR:$DR),"")</f>
        <v>42.575584424898501</v>
      </c>
      <c r="M68" s="244">
        <f>IFERROR(_xlfn.XLOOKUP($A68,Input_Raw!$A:$A,Input_Raw!$DX:$DX),"")</f>
        <v>5.7</v>
      </c>
      <c r="N68" s="244">
        <f>IFERROR(_xlfn.XLOOKUP($A68,Input_Raw!$A:$A,Input_Raw!$DZ:$DZ),"")</f>
        <v>10</v>
      </c>
      <c r="O68" s="245">
        <f>IFERROR(1-SUMIF(Plant_BD!$B:$B,$A68,Plant_BD!$AL:$AL)/($AA68+SUMIF(Plant_BD!$B:$B,$A68,Plant_BD!$AL:$AL)),"")</f>
        <v>0.99226200126654829</v>
      </c>
      <c r="P68" s="245"/>
      <c r="Q68" s="246"/>
      <c r="R68" s="245">
        <f>IFERROR(1-SUMIF(Grid_BD!$B:$B,$A68,Grid_BD!$W:$W)/($AA68+SUMIF(Grid_BD!$B:$B,$A68,Grid_BD!$W:$W)),"")</f>
        <v>1</v>
      </c>
      <c r="S68" s="241"/>
      <c r="T68" s="246"/>
      <c r="U68" s="247">
        <f t="shared" ref="U68:U131" si="11">IFERROR(AA68/I68/AB68/1000,"")</f>
        <v>0.890797909021947</v>
      </c>
      <c r="V68" s="247" t="str">
        <f>IFERROR(_xlfn.XLOOKUP($A68,Input_Raw!$A:$A,Input_Raw!$GJ:$GJ),"")</f>
        <v/>
      </c>
      <c r="W68" s="248">
        <f t="shared" ref="W68:W131" si="12">IFERROR(AA68/(24*AR68*1000),"")</f>
        <v>0.1246624228395045</v>
      </c>
      <c r="X68" s="240">
        <f>IFERROR(_xlfn.XLOOKUP($A68,Input_Raw!$A:$A,Input_Raw!$EL:$EL),"")</f>
        <v>597577</v>
      </c>
      <c r="Y68" s="240">
        <f>IFERROR(_xlfn.XLOOKUP($A68,Input_Raw!$A:$A,Input_Raw!GC:GC),"")</f>
        <v>572224.99999998335</v>
      </c>
      <c r="Z68" s="240"/>
      <c r="AA68" s="240">
        <f>IFERROR(_xlfn.XLOOKUP($A68,Input_Raw!$A:$A,Input_Raw!$GD:$GD),"")</f>
        <v>581624.9999999922</v>
      </c>
      <c r="AB68" s="240">
        <f>IFERROR(_xlfn.XLOOKUP($A68,Input_Raw!$A:$A,Input_Raw!GE:GE),"")</f>
        <v>162.57</v>
      </c>
      <c r="AC68" s="249">
        <f>IFERROR(_xlfn.XLOOKUP($D68,'Modelling New'!$D:$D,'Modelling New'!P:P),"")</f>
        <v>5.2866666666666662</v>
      </c>
      <c r="AD68" s="240">
        <f>IFERROR(_xlfn.XLOOKUP($D68,'Modelling New'!$D:$D,'Modelling New'!$T:$T)*1000,"")</f>
        <v>833452.48476008489</v>
      </c>
      <c r="AE68" s="250">
        <f>IFERROR(_xlfn.XLOOKUP($D68,'Modelling New'!$D:$D,'Modelling New'!$O:$O),"")</f>
        <v>0.81096601898565079</v>
      </c>
      <c r="AF68" s="250">
        <f>IFERROR(_xlfn.XLOOKUP($D68,'Modelling New'!$D:$D,'Modelling New'!W:W),"")</f>
        <v>0.17863779251545028</v>
      </c>
      <c r="AG68" s="250">
        <f>IFERROR(_xlfn.XLOOKUP($D68,'Modelling New'!$D:$D,'Modelling New'!$AE:$AE),"")</f>
        <v>0.995</v>
      </c>
      <c r="AH68" s="250">
        <f>IFERROR(_xlfn.XLOOKUP($D68,'Modelling New'!$D:$D,'Modelling New'!$AF:$AF),"")</f>
        <v>0.995</v>
      </c>
      <c r="AI68" s="241"/>
      <c r="AJ68" s="241"/>
      <c r="AK68" s="241"/>
      <c r="AL68" s="241"/>
      <c r="AM68" s="241"/>
      <c r="AN68" s="251"/>
      <c r="AO68" s="248"/>
      <c r="AP68" s="248"/>
      <c r="AQ68" s="248"/>
      <c r="AR68" s="240">
        <f>_xlfn.XLOOKUP($D68,'Modelling New'!$D:$D,'Modelling New'!$N:$N)</f>
        <v>194.4</v>
      </c>
      <c r="AS68" s="240">
        <f t="shared" ref="AS68:AS131" si="13">IFERROR((AD68/AR68)*AB68,"")</f>
        <v>696987.50230168202</v>
      </c>
    </row>
    <row r="69" spans="1:45">
      <c r="A69" s="239">
        <f t="shared" si="9"/>
        <v>45812</v>
      </c>
      <c r="B69" s="240">
        <f>YEAR(Daily_KPI[[#This Row],[Date]])+IF(MONTH(Daily_KPI[[#This Row],[Date]])&gt;=4,1,0)</f>
        <v>2026</v>
      </c>
      <c r="C69" s="241">
        <f>YEAR(Daily_KPI[[#This Row],[Date]])</f>
        <v>2025</v>
      </c>
      <c r="D69" s="242">
        <f>Daily_KPI[[#This Row],[Date]]-DAY(Daily_KPI[[#This Row],[Date]])+1</f>
        <v>45809</v>
      </c>
      <c r="E69" s="241">
        <f t="shared" si="10"/>
        <v>30</v>
      </c>
      <c r="F69" s="243">
        <f>IFERROR(_xlfn.XLOOKUP($A69,Input_Raw!$A:$A,Input_Raw!$GB:$GB),"")</f>
        <v>12.433333333333332</v>
      </c>
      <c r="G69" s="244">
        <f>IFERROR(_xlfn.XLOOKUP($A69,Input_Raw!$A:$A,Input_Raw!EO:EO),"")</f>
        <v>5.2375211132182056</v>
      </c>
      <c r="H69" s="244">
        <f>IFERROR(_xlfn.XLOOKUP($A69,Input_Raw!$A:$A,Input_Raw!EP:EP),"")</f>
        <v>1.0218828505131634</v>
      </c>
      <c r="I69" s="244">
        <f>IFERROR(_xlfn.XLOOKUP($A69,Input_Raw!$A:$A,Input_Raw!EM:EM),"")</f>
        <v>5.1203951833257344</v>
      </c>
      <c r="J69" s="244">
        <f>IFERROR(_xlfn.XLOOKUP($A69,Input_Raw!$A:$A,Input_Raw!EN:EN),"")</f>
        <v>1.0553284871201249</v>
      </c>
      <c r="K69" s="244">
        <f>IFERROR(_xlfn.XLOOKUP($A69,Input_Raw!$A:$A,Input_Raw!$DP:$DP),"")</f>
        <v>27.947322623828683</v>
      </c>
      <c r="L69" s="244">
        <f>IFERROR(_xlfn.XLOOKUP($A69,Input_Raw!$A:$A,Input_Raw!$DR:$DR),"")</f>
        <v>45.503279303882167</v>
      </c>
      <c r="M69" s="244">
        <f>IFERROR(_xlfn.XLOOKUP($A69,Input_Raw!$A:$A,Input_Raw!$DX:$DX),"")</f>
        <v>5.9</v>
      </c>
      <c r="N69" s="244">
        <f>IFERROR(_xlfn.XLOOKUP($A69,Input_Raw!$A:$A,Input_Raw!$DZ:$DZ),"")</f>
        <v>11</v>
      </c>
      <c r="O69" s="245">
        <f>IFERROR(1-SUMIF(Plant_BD!$B:$B,$A69,Plant_BD!$AL:$AL)/($AA69+SUMIF(Plant_BD!$B:$B,$A69,Plant_BD!$AL:$AL)),"")</f>
        <v>0.99880462990667984</v>
      </c>
      <c r="P69" s="245"/>
      <c r="Q69" s="246"/>
      <c r="R69" s="245">
        <f>IFERROR(1-SUMIF(Grid_BD!$B:$B,$A69,Grid_BD!$W:$W)/($AA69+SUMIF(Grid_BD!$B:$B,$A69,Grid_BD!$W:$W)),"")</f>
        <v>1</v>
      </c>
      <c r="S69" s="241"/>
      <c r="T69" s="246"/>
      <c r="U69" s="247">
        <f t="shared" si="11"/>
        <v>0.84764632999577239</v>
      </c>
      <c r="V69" s="247" t="str">
        <f>IFERROR(_xlfn.XLOOKUP($A69,Input_Raw!$A:$A,Input_Raw!$GJ:$GJ),"")</f>
        <v/>
      </c>
      <c r="W69" s="248">
        <f t="shared" si="12"/>
        <v>0.15123456790123641</v>
      </c>
      <c r="X69" s="240">
        <f>IFERROR(_xlfn.XLOOKUP($A69,Input_Raw!$A:$A,Input_Raw!$EL:$EL),"")</f>
        <v>729565</v>
      </c>
      <c r="Y69" s="240">
        <f>IFERROR(_xlfn.XLOOKUP($A69,Input_Raw!$A:$A,Input_Raw!GC:GC),"")</f>
        <v>695600.00000004866</v>
      </c>
      <c r="Z69" s="240"/>
      <c r="AA69" s="240">
        <f>IFERROR(_xlfn.XLOOKUP($A69,Input_Raw!$A:$A,Input_Raw!$GD:$GD),"")</f>
        <v>705600.00000000861</v>
      </c>
      <c r="AB69" s="240">
        <f>IFERROR(_xlfn.XLOOKUP($A69,Input_Raw!$A:$A,Input_Raw!GE:GE),"")</f>
        <v>162.57</v>
      </c>
      <c r="AC69" s="249">
        <f>IFERROR(_xlfn.XLOOKUP($D69,'Modelling New'!$D:$D,'Modelling New'!P:P),"")</f>
        <v>5.2866666666666662</v>
      </c>
      <c r="AD69" s="240">
        <f>IFERROR(_xlfn.XLOOKUP($D69,'Modelling New'!$D:$D,'Modelling New'!$T:$T)*1000,"")</f>
        <v>833452.48476008489</v>
      </c>
      <c r="AE69" s="250">
        <f>IFERROR(_xlfn.XLOOKUP($D69,'Modelling New'!$D:$D,'Modelling New'!$O:$O),"")</f>
        <v>0.81096601898565079</v>
      </c>
      <c r="AF69" s="250">
        <f>IFERROR(_xlfn.XLOOKUP($D69,'Modelling New'!$D:$D,'Modelling New'!W:W),"")</f>
        <v>0.17863779251545028</v>
      </c>
      <c r="AG69" s="250">
        <f>IFERROR(_xlfn.XLOOKUP($D69,'Modelling New'!$D:$D,'Modelling New'!$AE:$AE),"")</f>
        <v>0.995</v>
      </c>
      <c r="AH69" s="250">
        <f>IFERROR(_xlfn.XLOOKUP($D69,'Modelling New'!$D:$D,'Modelling New'!$AF:$AF),"")</f>
        <v>0.995</v>
      </c>
      <c r="AI69" s="241"/>
      <c r="AJ69" s="241"/>
      <c r="AK69" s="241"/>
      <c r="AL69" s="241"/>
      <c r="AM69" s="241"/>
      <c r="AN69" s="251"/>
      <c r="AO69" s="248"/>
      <c r="AP69" s="248"/>
      <c r="AQ69" s="248"/>
      <c r="AR69" s="240">
        <f>_xlfn.XLOOKUP($D69,'Modelling New'!$D:$D,'Modelling New'!$N:$N)</f>
        <v>194.4</v>
      </c>
      <c r="AS69" s="240">
        <f t="shared" si="13"/>
        <v>696987.50230168202</v>
      </c>
    </row>
    <row r="70" spans="1:45">
      <c r="A70" s="239">
        <f t="shared" ref="A70:A133" si="14">A69+1</f>
        <v>45813</v>
      </c>
      <c r="B70" s="240">
        <f>YEAR(Daily_KPI[[#This Row],[Date]])+IF(MONTH(Daily_KPI[[#This Row],[Date]])&gt;=4,1,0)</f>
        <v>2026</v>
      </c>
      <c r="C70" s="241">
        <f>YEAR(Daily_KPI[[#This Row],[Date]])</f>
        <v>2025</v>
      </c>
      <c r="D70" s="242">
        <f>Daily_KPI[[#This Row],[Date]]-DAY(Daily_KPI[[#This Row],[Date]])+1</f>
        <v>45809</v>
      </c>
      <c r="E70" s="241">
        <f t="shared" si="10"/>
        <v>30</v>
      </c>
      <c r="F70" s="243">
        <f>IFERROR(_xlfn.XLOOKUP($A70,Input_Raw!$A:$A,Input_Raw!$GB:$GB),"")</f>
        <v>12.299999999999999</v>
      </c>
      <c r="G70" s="244">
        <f>IFERROR(_xlfn.XLOOKUP($A70,Input_Raw!$A:$A,Input_Raw!EO:EO),"")</f>
        <v>6.2438219596400533</v>
      </c>
      <c r="H70" s="244">
        <f>IFERROR(_xlfn.XLOOKUP($A70,Input_Raw!$A:$A,Input_Raw!EP:EP),"")</f>
        <v>1.2606796453315277</v>
      </c>
      <c r="I70" s="244">
        <f>IFERROR(_xlfn.XLOOKUP($A70,Input_Raw!$A:$A,Input_Raw!EM:EM),"")</f>
        <v>6.2698359035236813</v>
      </c>
      <c r="J70" s="244">
        <f>IFERROR(_xlfn.XLOOKUP($A70,Input_Raw!$A:$A,Input_Raw!EN:EN),"")</f>
        <v>1.2846535602353182</v>
      </c>
      <c r="K70" s="244">
        <f>IFERROR(_xlfn.XLOOKUP($A70,Input_Raw!$A:$A,Input_Raw!$DP:$DP),"")</f>
        <v>29.095872801082599</v>
      </c>
      <c r="L70" s="244">
        <f>IFERROR(_xlfn.XLOOKUP($A70,Input_Raw!$A:$A,Input_Raw!$DR:$DR),"")</f>
        <v>48.913766035182675</v>
      </c>
      <c r="M70" s="244">
        <f>IFERROR(_xlfn.XLOOKUP($A70,Input_Raw!$A:$A,Input_Raw!$DX:$DX),"")</f>
        <v>4.8</v>
      </c>
      <c r="N70" s="244">
        <f>IFERROR(_xlfn.XLOOKUP($A70,Input_Raw!$A:$A,Input_Raw!$DZ:$DZ),"")</f>
        <v>8.9</v>
      </c>
      <c r="O70" s="245">
        <f>IFERROR(1-SUMIF(Plant_BD!$B:$B,$A70,Plant_BD!$AL:$AL)/($AA70+SUMIF(Plant_BD!$B:$B,$A70,Plant_BD!$AL:$AL)),"")</f>
        <v>0.9989259635189538</v>
      </c>
      <c r="P70" s="245"/>
      <c r="Q70" s="246"/>
      <c r="R70" s="245">
        <f>IFERROR(1-SUMIF(Grid_BD!$B:$B,$A70,Grid_BD!$W:$W)/($AA70+SUMIF(Grid_BD!$B:$B,$A70,Grid_BD!$W:$W)),"")</f>
        <v>1</v>
      </c>
      <c r="S70" s="241"/>
      <c r="T70" s="246"/>
      <c r="U70" s="247">
        <f t="shared" si="11"/>
        <v>0.79290702551086167</v>
      </c>
      <c r="V70" s="247" t="str">
        <f>IFERROR(_xlfn.XLOOKUP($A70,Input_Raw!$A:$A,Input_Raw!$GJ:$GJ),"")</f>
        <v/>
      </c>
      <c r="W70" s="248">
        <f t="shared" si="12"/>
        <v>0.17322530864197455</v>
      </c>
      <c r="X70" s="240">
        <f>IFERROR(_xlfn.XLOOKUP($A70,Input_Raw!$A:$A,Input_Raw!$EL:$EL),"")</f>
        <v>838531</v>
      </c>
      <c r="Y70" s="240">
        <f>IFERROR(_xlfn.XLOOKUP($A70,Input_Raw!$A:$A,Input_Raw!GC:GC),"")</f>
        <v>799599.99999999453</v>
      </c>
      <c r="Z70" s="240"/>
      <c r="AA70" s="240">
        <f>IFERROR(_xlfn.XLOOKUP($A70,Input_Raw!$A:$A,Input_Raw!$GD:$GD),"")</f>
        <v>808199.99999999651</v>
      </c>
      <c r="AB70" s="240">
        <f>IFERROR(_xlfn.XLOOKUP($A70,Input_Raw!$A:$A,Input_Raw!GE:GE),"")</f>
        <v>162.57</v>
      </c>
      <c r="AC70" s="249">
        <f>IFERROR(_xlfn.XLOOKUP($D70,'Modelling New'!$D:$D,'Modelling New'!P:P),"")</f>
        <v>5.2866666666666662</v>
      </c>
      <c r="AD70" s="240">
        <f>IFERROR(_xlfn.XLOOKUP($D70,'Modelling New'!$D:$D,'Modelling New'!$T:$T)*1000,"")</f>
        <v>833452.48476008489</v>
      </c>
      <c r="AE70" s="250">
        <f>IFERROR(_xlfn.XLOOKUP($D70,'Modelling New'!$D:$D,'Modelling New'!$O:$O),"")</f>
        <v>0.81096601898565079</v>
      </c>
      <c r="AF70" s="250">
        <f>IFERROR(_xlfn.XLOOKUP($D70,'Modelling New'!$D:$D,'Modelling New'!W:W),"")</f>
        <v>0.17863779251545028</v>
      </c>
      <c r="AG70" s="250">
        <f>IFERROR(_xlfn.XLOOKUP($D70,'Modelling New'!$D:$D,'Modelling New'!$AE:$AE),"")</f>
        <v>0.995</v>
      </c>
      <c r="AH70" s="250">
        <f>IFERROR(_xlfn.XLOOKUP($D70,'Modelling New'!$D:$D,'Modelling New'!$AF:$AF),"")</f>
        <v>0.995</v>
      </c>
      <c r="AI70" s="241"/>
      <c r="AJ70" s="241"/>
      <c r="AK70" s="241"/>
      <c r="AL70" s="241"/>
      <c r="AM70" s="241"/>
      <c r="AN70" s="251"/>
      <c r="AO70" s="248"/>
      <c r="AP70" s="248"/>
      <c r="AQ70" s="248"/>
      <c r="AR70" s="240">
        <f>_xlfn.XLOOKUP($D70,'Modelling New'!$D:$D,'Modelling New'!$N:$N)</f>
        <v>194.4</v>
      </c>
      <c r="AS70" s="240">
        <f t="shared" si="13"/>
        <v>696987.50230168202</v>
      </c>
    </row>
    <row r="71" spans="1:45">
      <c r="A71" s="239">
        <f t="shared" si="14"/>
        <v>45814</v>
      </c>
      <c r="B71" s="240">
        <f>YEAR(Daily_KPI[[#This Row],[Date]])+IF(MONTH(Daily_KPI[[#This Row],[Date]])&gt;=4,1,0)</f>
        <v>2026</v>
      </c>
      <c r="C71" s="241">
        <f>YEAR(Daily_KPI[[#This Row],[Date]])</f>
        <v>2025</v>
      </c>
      <c r="D71" s="242">
        <f>Daily_KPI[[#This Row],[Date]]-DAY(Daily_KPI[[#This Row],[Date]])+1</f>
        <v>45809</v>
      </c>
      <c r="E71" s="241">
        <f t="shared" si="10"/>
        <v>30</v>
      </c>
      <c r="F71" s="243">
        <f>IFERROR(_xlfn.XLOOKUP($A71,Input_Raw!$A:$A,Input_Raw!$GB:$GB),"")</f>
        <v>12.299999999999999</v>
      </c>
      <c r="G71" s="244">
        <f>IFERROR(_xlfn.XLOOKUP($A71,Input_Raw!$A:$A,Input_Raw!EO:EO),"")</f>
        <v>5.4216475803750042</v>
      </c>
      <c r="H71" s="244">
        <f>IFERROR(_xlfn.XLOOKUP($A71,Input_Raw!$A:$A,Input_Raw!EP:EP),"")</f>
        <v>1.0751603598105546</v>
      </c>
      <c r="I71" s="244">
        <f>IFERROR(_xlfn.XLOOKUP($A71,Input_Raw!$A:$A,Input_Raw!EM:EM),"")</f>
        <v>5.4943891366846076</v>
      </c>
      <c r="J71" s="244">
        <f>IFERROR(_xlfn.XLOOKUP($A71,Input_Raw!$A:$A,Input_Raw!EN:EN),"")</f>
        <v>1.090062471160139</v>
      </c>
      <c r="K71" s="244">
        <f>IFERROR(_xlfn.XLOOKUP($A71,Input_Raw!$A:$A,Input_Raw!$DP:$DP),"")</f>
        <v>29.62124492557512</v>
      </c>
      <c r="L71" s="244">
        <f>IFERROR(_xlfn.XLOOKUP($A71,Input_Raw!$A:$A,Input_Raw!$DR:$DR),"")</f>
        <v>48.889854357239507</v>
      </c>
      <c r="M71" s="244">
        <f>IFERROR(_xlfn.XLOOKUP($A71,Input_Raw!$A:$A,Input_Raw!$DX:$DX),"")</f>
        <v>4</v>
      </c>
      <c r="N71" s="244">
        <f>IFERROR(_xlfn.XLOOKUP($A71,Input_Raw!$A:$A,Input_Raw!$DZ:$DZ),"")</f>
        <v>7.1</v>
      </c>
      <c r="O71" s="245">
        <f>IFERROR(1-SUMIF(Plant_BD!$B:$B,$A71,Plant_BD!$AL:$AL)/($AA71+SUMIF(Plant_BD!$B:$B,$A71,Plant_BD!$AL:$AL)),"")</f>
        <v>0.99798299341285734</v>
      </c>
      <c r="P71" s="245"/>
      <c r="Q71" s="246"/>
      <c r="R71" s="245">
        <f>IFERROR(1-SUMIF(Grid_BD!$B:$B,$A71,Grid_BD!$W:$W)/($AA71+SUMIF(Grid_BD!$B:$B,$A71,Grid_BD!$W:$W)),"")</f>
        <v>1</v>
      </c>
      <c r="S71" s="241"/>
      <c r="T71" s="246"/>
      <c r="U71" s="247">
        <f t="shared" si="11"/>
        <v>0.83251901437708775</v>
      </c>
      <c r="V71" s="247" t="str">
        <f>IFERROR(_xlfn.XLOOKUP($A71,Input_Raw!$A:$A,Input_Raw!$GJ:$GJ),"")</f>
        <v/>
      </c>
      <c r="W71" s="248">
        <f t="shared" si="12"/>
        <v>0.15938464506172734</v>
      </c>
      <c r="X71" s="240">
        <f>IFERROR(_xlfn.XLOOKUP($A71,Input_Raw!$A:$A,Input_Raw!$EL:$EL),"")</f>
        <v>771028</v>
      </c>
      <c r="Y71" s="240">
        <f>IFERROR(_xlfn.XLOOKUP($A71,Input_Raw!$A:$A,Input_Raw!GC:GC),"")</f>
        <v>735224.99999994272</v>
      </c>
      <c r="Z71" s="240"/>
      <c r="AA71" s="240">
        <f>IFERROR(_xlfn.XLOOKUP($A71,Input_Raw!$A:$A,Input_Raw!$GD:$GD),"")</f>
        <v>743624.99999999511</v>
      </c>
      <c r="AB71" s="240">
        <f>IFERROR(_xlfn.XLOOKUP($A71,Input_Raw!$A:$A,Input_Raw!GE:GE),"")</f>
        <v>162.57</v>
      </c>
      <c r="AC71" s="249">
        <f>IFERROR(_xlfn.XLOOKUP($D71,'Modelling New'!$D:$D,'Modelling New'!P:P),"")</f>
        <v>5.2866666666666662</v>
      </c>
      <c r="AD71" s="240">
        <f>IFERROR(_xlfn.XLOOKUP($D71,'Modelling New'!$D:$D,'Modelling New'!$T:$T)*1000,"")</f>
        <v>833452.48476008489</v>
      </c>
      <c r="AE71" s="250">
        <f>IFERROR(_xlfn.XLOOKUP($D71,'Modelling New'!$D:$D,'Modelling New'!$O:$O),"")</f>
        <v>0.81096601898565079</v>
      </c>
      <c r="AF71" s="250">
        <f>IFERROR(_xlfn.XLOOKUP($D71,'Modelling New'!$D:$D,'Modelling New'!W:W),"")</f>
        <v>0.17863779251545028</v>
      </c>
      <c r="AG71" s="250">
        <f>IFERROR(_xlfn.XLOOKUP($D71,'Modelling New'!$D:$D,'Modelling New'!$AE:$AE),"")</f>
        <v>0.995</v>
      </c>
      <c r="AH71" s="250">
        <f>IFERROR(_xlfn.XLOOKUP($D71,'Modelling New'!$D:$D,'Modelling New'!$AF:$AF),"")</f>
        <v>0.995</v>
      </c>
      <c r="AI71" s="241"/>
      <c r="AJ71" s="241"/>
      <c r="AK71" s="241"/>
      <c r="AL71" s="241"/>
      <c r="AM71" s="241"/>
      <c r="AN71" s="251"/>
      <c r="AO71" s="248"/>
      <c r="AP71" s="248"/>
      <c r="AQ71" s="248"/>
      <c r="AR71" s="240">
        <f>_xlfn.XLOOKUP($D71,'Modelling New'!$D:$D,'Modelling New'!$N:$N)</f>
        <v>194.4</v>
      </c>
      <c r="AS71" s="240">
        <f t="shared" si="13"/>
        <v>696987.50230168202</v>
      </c>
    </row>
    <row r="72" spans="1:45">
      <c r="A72" s="239">
        <f t="shared" si="14"/>
        <v>45815</v>
      </c>
      <c r="B72" s="240">
        <f>YEAR(Daily_KPI[[#This Row],[Date]])+IF(MONTH(Daily_KPI[[#This Row],[Date]])&gt;=4,1,0)</f>
        <v>2026</v>
      </c>
      <c r="C72" s="241">
        <f>YEAR(Daily_KPI[[#This Row],[Date]])</f>
        <v>2025</v>
      </c>
      <c r="D72" s="242">
        <f>Daily_KPI[[#This Row],[Date]]-DAY(Daily_KPI[[#This Row],[Date]])+1</f>
        <v>45809</v>
      </c>
      <c r="E72" s="241">
        <f t="shared" si="10"/>
        <v>30</v>
      </c>
      <c r="F72" s="243">
        <f>IFERROR(_xlfn.XLOOKUP($A72,Input_Raw!$A:$A,Input_Raw!$GB:$GB),"")</f>
        <v>12.299999999999999</v>
      </c>
      <c r="G72" s="244">
        <f>IFERROR(_xlfn.XLOOKUP($A72,Input_Raw!$A:$A,Input_Raw!EO:EO),"")</f>
        <v>6.7332021309600822</v>
      </c>
      <c r="H72" s="244">
        <f>IFERROR(_xlfn.XLOOKUP($A72,Input_Raw!$A:$A,Input_Raw!EP:EP),"")</f>
        <v>1.3766239725304468</v>
      </c>
      <c r="I72" s="244">
        <f>IFERROR(_xlfn.XLOOKUP($A72,Input_Raw!$A:$A,Input_Raw!EM:EM),"")</f>
        <v>6.8358837152165117</v>
      </c>
      <c r="J72" s="244">
        <f>IFERROR(_xlfn.XLOOKUP($A72,Input_Raw!$A:$A,Input_Raw!EN:EN),"")</f>
        <v>1.3821706545178643</v>
      </c>
      <c r="K72" s="244">
        <f>IFERROR(_xlfn.XLOOKUP($A72,Input_Raw!$A:$A,Input_Raw!$DP:$DP),"")</f>
        <v>30.293721244925635</v>
      </c>
      <c r="L72" s="244">
        <f>IFERROR(_xlfn.XLOOKUP($A72,Input_Raw!$A:$A,Input_Raw!$DR:$DR),"")</f>
        <v>51.934642787550793</v>
      </c>
      <c r="M72" s="244">
        <f>IFERROR(_xlfn.XLOOKUP($A72,Input_Raw!$A:$A,Input_Raw!$DX:$DX),"")</f>
        <v>5.2</v>
      </c>
      <c r="N72" s="244">
        <f>IFERROR(_xlfn.XLOOKUP($A72,Input_Raw!$A:$A,Input_Raw!$DZ:$DZ),"")</f>
        <v>9.5</v>
      </c>
      <c r="O72" s="245">
        <f>IFERROR(1-SUMIF(Plant_BD!$B:$B,$A72,Plant_BD!$AL:$AL)/($AA72+SUMIF(Plant_BD!$B:$B,$A72,Plant_BD!$AL:$AL)),"")</f>
        <v>0.9996400009991343</v>
      </c>
      <c r="P72" s="245"/>
      <c r="Q72" s="246"/>
      <c r="R72" s="245">
        <f>IFERROR(1-SUMIF(Grid_BD!$B:$B,$A72,Grid_BD!$W:$W)/($AA72+SUMIF(Grid_BD!$B:$B,$A72,Grid_BD!$W:$W)),"")</f>
        <v>1</v>
      </c>
      <c r="S72" s="241"/>
      <c r="T72" s="246"/>
      <c r="U72" s="247">
        <f t="shared" si="11"/>
        <v>0.78636951192198346</v>
      </c>
      <c r="V72" s="247" t="str">
        <f>IFERROR(_xlfn.XLOOKUP($A72,Input_Raw!$A:$A,Input_Raw!$GJ:$GJ),"")</f>
        <v/>
      </c>
      <c r="W72" s="248">
        <f t="shared" si="12"/>
        <v>0.18730709876543483</v>
      </c>
      <c r="X72" s="240">
        <f>IFERROR(_xlfn.XLOOKUP($A72,Input_Raw!$A:$A,Input_Raw!$EL:$EL),"")</f>
        <v>909767</v>
      </c>
      <c r="Y72" s="240">
        <f>IFERROR(_xlfn.XLOOKUP($A72,Input_Raw!$A:$A,Input_Raw!GC:GC),"")</f>
        <v>861500.00000006973</v>
      </c>
      <c r="Z72" s="240"/>
      <c r="AA72" s="240">
        <f>IFERROR(_xlfn.XLOOKUP($A72,Input_Raw!$A:$A,Input_Raw!$GD:$GD),"")</f>
        <v>873900.00000001281</v>
      </c>
      <c r="AB72" s="240">
        <f>IFERROR(_xlfn.XLOOKUP($A72,Input_Raw!$A:$A,Input_Raw!GE:GE),"")</f>
        <v>162.57</v>
      </c>
      <c r="AC72" s="249">
        <f>IFERROR(_xlfn.XLOOKUP($D72,'Modelling New'!$D:$D,'Modelling New'!P:P),"")</f>
        <v>5.2866666666666662</v>
      </c>
      <c r="AD72" s="240">
        <f>IFERROR(_xlfn.XLOOKUP($D72,'Modelling New'!$D:$D,'Modelling New'!$T:$T)*1000,"")</f>
        <v>833452.48476008489</v>
      </c>
      <c r="AE72" s="250">
        <f>IFERROR(_xlfn.XLOOKUP($D72,'Modelling New'!$D:$D,'Modelling New'!$O:$O),"")</f>
        <v>0.81096601898565079</v>
      </c>
      <c r="AF72" s="250">
        <f>IFERROR(_xlfn.XLOOKUP($D72,'Modelling New'!$D:$D,'Modelling New'!W:W),"")</f>
        <v>0.17863779251545028</v>
      </c>
      <c r="AG72" s="250">
        <f>IFERROR(_xlfn.XLOOKUP($D72,'Modelling New'!$D:$D,'Modelling New'!$AE:$AE),"")</f>
        <v>0.995</v>
      </c>
      <c r="AH72" s="250">
        <f>IFERROR(_xlfn.XLOOKUP($D72,'Modelling New'!$D:$D,'Modelling New'!$AF:$AF),"")</f>
        <v>0.995</v>
      </c>
      <c r="AI72" s="241"/>
      <c r="AJ72" s="241"/>
      <c r="AK72" s="241"/>
      <c r="AL72" s="241"/>
      <c r="AM72" s="241"/>
      <c r="AN72" s="251"/>
      <c r="AO72" s="248"/>
      <c r="AP72" s="248"/>
      <c r="AQ72" s="248"/>
      <c r="AR72" s="240">
        <f>_xlfn.XLOOKUP($D72,'Modelling New'!$D:$D,'Modelling New'!$N:$N)</f>
        <v>194.4</v>
      </c>
      <c r="AS72" s="240">
        <f t="shared" si="13"/>
        <v>696987.50230168202</v>
      </c>
    </row>
    <row r="73" spans="1:45">
      <c r="A73" s="239">
        <f t="shared" si="14"/>
        <v>45816</v>
      </c>
      <c r="B73" s="240">
        <f>YEAR(Daily_KPI[[#This Row],[Date]])+IF(MONTH(Daily_KPI[[#This Row],[Date]])&gt;=4,1,0)</f>
        <v>2026</v>
      </c>
      <c r="C73" s="241">
        <f>YEAR(Daily_KPI[[#This Row],[Date]])</f>
        <v>2025</v>
      </c>
      <c r="D73" s="242">
        <f>Daily_KPI[[#This Row],[Date]]-DAY(Daily_KPI[[#This Row],[Date]])+1</f>
        <v>45809</v>
      </c>
      <c r="E73" s="241">
        <f t="shared" si="10"/>
        <v>30</v>
      </c>
      <c r="F73" s="243">
        <f>IFERROR(_xlfn.XLOOKUP($A73,Input_Raw!$A:$A,Input_Raw!$GB:$GB),"")</f>
        <v>12.483333333333334</v>
      </c>
      <c r="G73" s="244">
        <f>IFERROR(_xlfn.XLOOKUP($A73,Input_Raw!$A:$A,Input_Raw!EO:EO),"")</f>
        <v>4.9996343099811149</v>
      </c>
      <c r="H73" s="244">
        <f>IFERROR(_xlfn.XLOOKUP($A73,Input_Raw!$A:$A,Input_Raw!EP:EP),"")</f>
        <v>0.99036749699999926</v>
      </c>
      <c r="I73" s="244">
        <f>IFERROR(_xlfn.XLOOKUP($A73,Input_Raw!$A:$A,Input_Raw!EM:EM),"")</f>
        <v>5.2205501714729019</v>
      </c>
      <c r="J73" s="244">
        <f>IFERROR(_xlfn.XLOOKUP($A73,Input_Raw!$A:$A,Input_Raw!EN:EN),"")</f>
        <v>1.0265291148364004</v>
      </c>
      <c r="K73" s="244">
        <f>IFERROR(_xlfn.XLOOKUP($A73,Input_Raw!$A:$A,Input_Raw!$DP:$DP),"")</f>
        <v>28.728373333333352</v>
      </c>
      <c r="L73" s="244">
        <f>IFERROR(_xlfn.XLOOKUP($A73,Input_Raw!$A:$A,Input_Raw!$DR:$DR),"")</f>
        <v>46.154819266666728</v>
      </c>
      <c r="M73" s="244">
        <f>IFERROR(_xlfn.XLOOKUP($A73,Input_Raw!$A:$A,Input_Raw!$DX:$DX),"")</f>
        <v>4.4000000000000004</v>
      </c>
      <c r="N73" s="244">
        <f>IFERROR(_xlfn.XLOOKUP($A73,Input_Raw!$A:$A,Input_Raw!$DZ:$DZ),"")</f>
        <v>14.6</v>
      </c>
      <c r="O73" s="245">
        <f>IFERROR(1-SUMIF(Plant_BD!$B:$B,$A73,Plant_BD!$AL:$AL)/($AA73+SUMIF(Plant_BD!$B:$B,$A73,Plant_BD!$AL:$AL)),"")</f>
        <v>0.99849496142904248</v>
      </c>
      <c r="P73" s="245"/>
      <c r="Q73" s="246"/>
      <c r="R73" s="245">
        <f>IFERROR(1-SUMIF(Grid_BD!$B:$B,$A73,Grid_BD!$W:$W)/($AA73+SUMIF(Grid_BD!$B:$B,$A73,Grid_BD!$W:$W)),"")</f>
        <v>1</v>
      </c>
      <c r="S73" s="241"/>
      <c r="T73" s="246"/>
      <c r="U73" s="247">
        <f t="shared" si="11"/>
        <v>0.80036659022518797</v>
      </c>
      <c r="V73" s="247" t="str">
        <f>IFERROR(_xlfn.XLOOKUP($A73,Input_Raw!$A:$A,Input_Raw!$GJ:$GJ),"")</f>
        <v/>
      </c>
      <c r="W73" s="248">
        <f t="shared" si="12"/>
        <v>0.14559220679012302</v>
      </c>
      <c r="X73" s="240">
        <f>IFERROR(_xlfn.XLOOKUP($A73,Input_Raw!$A:$A,Input_Raw!$EL:$EL),"")</f>
        <v>704284</v>
      </c>
      <c r="Y73" s="240">
        <f>IFERROR(_xlfn.XLOOKUP($A73,Input_Raw!$A:$A,Input_Raw!GC:GC),"")</f>
        <v>657474.99999999534</v>
      </c>
      <c r="Z73" s="240"/>
      <c r="AA73" s="240">
        <f>IFERROR(_xlfn.XLOOKUP($A73,Input_Raw!$A:$A,Input_Raw!$GD:$GD),"")</f>
        <v>679274.99999999802</v>
      </c>
      <c r="AB73" s="240">
        <f>IFERROR(_xlfn.XLOOKUP($A73,Input_Raw!$A:$A,Input_Raw!GE:GE),"")</f>
        <v>162.57</v>
      </c>
      <c r="AC73" s="249">
        <f>IFERROR(_xlfn.XLOOKUP($D73,'Modelling New'!$D:$D,'Modelling New'!P:P),"")</f>
        <v>5.2866666666666662</v>
      </c>
      <c r="AD73" s="240">
        <f>IFERROR(_xlfn.XLOOKUP($D73,'Modelling New'!$D:$D,'Modelling New'!$T:$T)*1000,"")</f>
        <v>833452.48476008489</v>
      </c>
      <c r="AE73" s="250">
        <f>IFERROR(_xlfn.XLOOKUP($D73,'Modelling New'!$D:$D,'Modelling New'!$O:$O),"")</f>
        <v>0.81096601898565079</v>
      </c>
      <c r="AF73" s="250">
        <f>IFERROR(_xlfn.XLOOKUP($D73,'Modelling New'!$D:$D,'Modelling New'!W:W),"")</f>
        <v>0.17863779251545028</v>
      </c>
      <c r="AG73" s="250">
        <f>IFERROR(_xlfn.XLOOKUP($D73,'Modelling New'!$D:$D,'Modelling New'!$AE:$AE),"")</f>
        <v>0.995</v>
      </c>
      <c r="AH73" s="250">
        <f>IFERROR(_xlfn.XLOOKUP($D73,'Modelling New'!$D:$D,'Modelling New'!$AF:$AF),"")</f>
        <v>0.995</v>
      </c>
      <c r="AI73" s="241"/>
      <c r="AJ73" s="241"/>
      <c r="AK73" s="241"/>
      <c r="AL73" s="241"/>
      <c r="AM73" s="241"/>
      <c r="AN73" s="251"/>
      <c r="AO73" s="248"/>
      <c r="AP73" s="248"/>
      <c r="AQ73" s="248"/>
      <c r="AR73" s="240">
        <f>_xlfn.XLOOKUP($D73,'Modelling New'!$D:$D,'Modelling New'!$N:$N)</f>
        <v>194.4</v>
      </c>
      <c r="AS73" s="240">
        <f t="shared" si="13"/>
        <v>696987.50230168202</v>
      </c>
    </row>
    <row r="74" spans="1:45">
      <c r="A74" s="239">
        <f t="shared" si="14"/>
        <v>45817</v>
      </c>
      <c r="B74" s="240">
        <f>YEAR(Daily_KPI[[#This Row],[Date]])+IF(MONTH(Daily_KPI[[#This Row],[Date]])&gt;=4,1,0)</f>
        <v>2026</v>
      </c>
      <c r="C74" s="241">
        <f>YEAR(Daily_KPI[[#This Row],[Date]])</f>
        <v>2025</v>
      </c>
      <c r="D74" s="242">
        <f>Daily_KPI[[#This Row],[Date]]-DAY(Daily_KPI[[#This Row],[Date]])+1</f>
        <v>45809</v>
      </c>
      <c r="E74" s="241">
        <f t="shared" si="10"/>
        <v>30</v>
      </c>
      <c r="F74" s="243">
        <f>IFERROR(_xlfn.XLOOKUP($A74,Input_Raw!$A:$A,Input_Raw!$GB:$GB),"")</f>
        <v>12.333333333333336</v>
      </c>
      <c r="G74" s="244">
        <f>IFERROR(_xlfn.XLOOKUP($A74,Input_Raw!$A:$A,Input_Raw!EO:EO),"")</f>
        <v>5.0863207602339227</v>
      </c>
      <c r="H74" s="244">
        <f>IFERROR(_xlfn.XLOOKUP($A74,Input_Raw!$A:$A,Input_Raw!EP:EP),"")</f>
        <v>1.0218828505131634</v>
      </c>
      <c r="I74" s="244">
        <f>IFERROR(_xlfn.XLOOKUP($A74,Input_Raw!$A:$A,Input_Raw!EM:EM),"")</f>
        <v>5.1719811141100642</v>
      </c>
      <c r="J74" s="244">
        <f>IFERROR(_xlfn.XLOOKUP($A74,Input_Raw!$A:$A,Input_Raw!EN:EN),"")</f>
        <v>0.96328376518218561</v>
      </c>
      <c r="K74" s="244">
        <f>IFERROR(_xlfn.XLOOKUP($A74,Input_Raw!$A:$A,Input_Raw!$DP:$DP),"")</f>
        <v>29.095872801082599</v>
      </c>
      <c r="L74" s="244">
        <f>IFERROR(_xlfn.XLOOKUP($A74,Input_Raw!$A:$A,Input_Raw!$DR:$DR),"")</f>
        <v>48.415963001364311</v>
      </c>
      <c r="M74" s="244">
        <f>IFERROR(_xlfn.XLOOKUP($A74,Input_Raw!$A:$A,Input_Raw!$DX:$DX),"")</f>
        <v>4</v>
      </c>
      <c r="N74" s="244">
        <f>IFERROR(_xlfn.XLOOKUP($A74,Input_Raw!$A:$A,Input_Raw!$DZ:$DZ),"")</f>
        <v>10</v>
      </c>
      <c r="O74" s="245">
        <f>IFERROR(1-SUMIF(Plant_BD!$B:$B,$A74,Plant_BD!$AL:$AL)/($AA74+SUMIF(Plant_BD!$B:$B,$A74,Plant_BD!$AL:$AL)),"")</f>
        <v>0.9402309690328251</v>
      </c>
      <c r="P74" s="245"/>
      <c r="Q74" s="246"/>
      <c r="R74" s="245">
        <f>IFERROR(1-SUMIF(Grid_BD!$B:$B,$A74,Grid_BD!$W:$W)/($AA74+SUMIF(Grid_BD!$B:$B,$A74,Grid_BD!$W:$W)),"")</f>
        <v>1</v>
      </c>
      <c r="S74" s="241"/>
      <c r="T74" s="246"/>
      <c r="U74" s="247">
        <f t="shared" si="11"/>
        <v>0.74392641197399467</v>
      </c>
      <c r="V74" s="247" t="str">
        <f>IFERROR(_xlfn.XLOOKUP($A74,Input_Raw!$A:$A,Input_Raw!$GJ:$GJ),"")</f>
        <v/>
      </c>
      <c r="W74" s="248">
        <f t="shared" si="12"/>
        <v>0.13406635802469141</v>
      </c>
      <c r="X74" s="240">
        <f>IFERROR(_xlfn.XLOOKUP($A74,Input_Raw!$A:$A,Input_Raw!$EL:$EL),"")</f>
        <v>642681</v>
      </c>
      <c r="Y74" s="240">
        <f>IFERROR(_xlfn.XLOOKUP($A74,Input_Raw!$A:$A,Input_Raw!GC:GC),"")</f>
        <v>635499.99999996391</v>
      </c>
      <c r="Z74" s="240"/>
      <c r="AA74" s="240">
        <f>IFERROR(_xlfn.XLOOKUP($A74,Input_Raw!$A:$A,Input_Raw!$GD:$GD),"")</f>
        <v>625500.00000000023</v>
      </c>
      <c r="AB74" s="240">
        <f>IFERROR(_xlfn.XLOOKUP($A74,Input_Raw!$A:$A,Input_Raw!GE:GE),"")</f>
        <v>162.57</v>
      </c>
      <c r="AC74" s="249">
        <f>IFERROR(_xlfn.XLOOKUP($D74,'Modelling New'!$D:$D,'Modelling New'!P:P),"")</f>
        <v>5.2866666666666662</v>
      </c>
      <c r="AD74" s="240">
        <f>IFERROR(_xlfn.XLOOKUP($D74,'Modelling New'!$D:$D,'Modelling New'!$T:$T)*1000,"")</f>
        <v>833452.48476008489</v>
      </c>
      <c r="AE74" s="250">
        <f>IFERROR(_xlfn.XLOOKUP($D74,'Modelling New'!$D:$D,'Modelling New'!$O:$O),"")</f>
        <v>0.81096601898565079</v>
      </c>
      <c r="AF74" s="250">
        <f>IFERROR(_xlfn.XLOOKUP($D74,'Modelling New'!$D:$D,'Modelling New'!W:W),"")</f>
        <v>0.17863779251545028</v>
      </c>
      <c r="AG74" s="250">
        <f>IFERROR(_xlfn.XLOOKUP($D74,'Modelling New'!$D:$D,'Modelling New'!$AE:$AE),"")</f>
        <v>0.995</v>
      </c>
      <c r="AH74" s="250">
        <f>IFERROR(_xlfn.XLOOKUP($D74,'Modelling New'!$D:$D,'Modelling New'!$AF:$AF),"")</f>
        <v>0.995</v>
      </c>
      <c r="AI74" s="241"/>
      <c r="AJ74" s="241"/>
      <c r="AK74" s="241"/>
      <c r="AL74" s="241"/>
      <c r="AM74" s="241"/>
      <c r="AN74" s="251"/>
      <c r="AO74" s="248"/>
      <c r="AP74" s="248"/>
      <c r="AQ74" s="248"/>
      <c r="AR74" s="240">
        <f>_xlfn.XLOOKUP($D74,'Modelling New'!$D:$D,'Modelling New'!$N:$N)</f>
        <v>194.4</v>
      </c>
      <c r="AS74" s="240">
        <f t="shared" si="13"/>
        <v>696987.50230168202</v>
      </c>
    </row>
    <row r="75" spans="1:45">
      <c r="A75" s="239">
        <f t="shared" si="14"/>
        <v>45818</v>
      </c>
      <c r="B75" s="240">
        <f>YEAR(Daily_KPI[[#This Row],[Date]])+IF(MONTH(Daily_KPI[[#This Row],[Date]])&gt;=4,1,0)</f>
        <v>2026</v>
      </c>
      <c r="C75" s="241">
        <f>YEAR(Daily_KPI[[#This Row],[Date]])</f>
        <v>2025</v>
      </c>
      <c r="D75" s="242">
        <f>Daily_KPI[[#This Row],[Date]]-DAY(Daily_KPI[[#This Row],[Date]])+1</f>
        <v>45809</v>
      </c>
      <c r="E75" s="241">
        <f t="shared" si="10"/>
        <v>30</v>
      </c>
      <c r="F75" s="243">
        <f>IFERROR(_xlfn.XLOOKUP($A75,Input_Raw!$A:$A,Input_Raw!$GB:$GB),"")</f>
        <v>12.383333333333335</v>
      </c>
      <c r="G75" s="244">
        <f>IFERROR(_xlfn.XLOOKUP($A75,Input_Raw!$A:$A,Input_Raw!EO:EO),"")</f>
        <v>5.1354835116487427</v>
      </c>
      <c r="H75" s="244">
        <f>IFERROR(_xlfn.XLOOKUP($A75,Input_Raw!$A:$A,Input_Raw!EP:EP),"")</f>
        <v>0.89682371151178997</v>
      </c>
      <c r="I75" s="244">
        <f>IFERROR(_xlfn.XLOOKUP($A75,Input_Raw!$A:$A,Input_Raw!EM:EM),"")</f>
        <v>5.3178892948937717</v>
      </c>
      <c r="J75" s="244">
        <f>IFERROR(_xlfn.XLOOKUP($A75,Input_Raw!$A:$A,Input_Raw!EN:EN),"")</f>
        <v>1.0279556462813628</v>
      </c>
      <c r="K75" s="244">
        <f>IFERROR(_xlfn.XLOOKUP($A75,Input_Raw!$A:$A,Input_Raw!$DP:$DP),"")</f>
        <v>28.704857530529168</v>
      </c>
      <c r="L75" s="244">
        <f>IFERROR(_xlfn.XLOOKUP($A75,Input_Raw!$A:$A,Input_Raw!$DR:$DR),"")</f>
        <v>45.503279303882167</v>
      </c>
      <c r="M75" s="244">
        <f>IFERROR(_xlfn.XLOOKUP($A75,Input_Raw!$A:$A,Input_Raw!$DX:$DX),"")</f>
        <v>4.8</v>
      </c>
      <c r="N75" s="244">
        <f>IFERROR(_xlfn.XLOOKUP($A75,Input_Raw!$A:$A,Input_Raw!$DZ:$DZ),"")</f>
        <v>11.1</v>
      </c>
      <c r="O75" s="245">
        <f>IFERROR(1-SUMIF(Plant_BD!$B:$B,$A75,Plant_BD!$AL:$AL)/($AA75+SUMIF(Plant_BD!$B:$B,$A75,Plant_BD!$AL:$AL)),"")</f>
        <v>0.9445473104580332</v>
      </c>
      <c r="P75" s="245"/>
      <c r="Q75" s="246"/>
      <c r="R75" s="245">
        <f>IFERROR(1-SUMIF(Grid_BD!$B:$B,$A75,Grid_BD!$W:$W)/($AA75+SUMIF(Grid_BD!$B:$B,$A75,Grid_BD!$W:$W)),"")</f>
        <v>0.92753480020275048</v>
      </c>
      <c r="S75" s="241"/>
      <c r="T75" s="246"/>
      <c r="U75" s="247">
        <f t="shared" si="11"/>
        <v>0.74173313465285351</v>
      </c>
      <c r="V75" s="247" t="str">
        <f>IFERROR(_xlfn.XLOOKUP($A75,Input_Raw!$A:$A,Input_Raw!$GJ:$GJ),"")</f>
        <v/>
      </c>
      <c r="W75" s="248">
        <f t="shared" si="12"/>
        <v>0.13744212962962798</v>
      </c>
      <c r="X75" s="240">
        <f>IFERROR(_xlfn.XLOOKUP($A75,Input_Raw!$A:$A,Input_Raw!$EL:$EL),"")</f>
        <v>665639</v>
      </c>
      <c r="Y75" s="240">
        <f>IFERROR(_xlfn.XLOOKUP($A75,Input_Raw!$A:$A,Input_Raw!GC:GC),"")</f>
        <v>631250.00000001758</v>
      </c>
      <c r="Z75" s="240"/>
      <c r="AA75" s="240">
        <f>IFERROR(_xlfn.XLOOKUP($A75,Input_Raw!$A:$A,Input_Raw!$GD:$GD),"")</f>
        <v>641249.99999999232</v>
      </c>
      <c r="AB75" s="240">
        <f>IFERROR(_xlfn.XLOOKUP($A75,Input_Raw!$A:$A,Input_Raw!GE:GE),"")</f>
        <v>162.57</v>
      </c>
      <c r="AC75" s="249">
        <f>IFERROR(_xlfn.XLOOKUP($D75,'Modelling New'!$D:$D,'Modelling New'!P:P),"")</f>
        <v>5.2866666666666662</v>
      </c>
      <c r="AD75" s="240">
        <f>IFERROR(_xlfn.XLOOKUP($D75,'Modelling New'!$D:$D,'Modelling New'!$T:$T)*1000,"")</f>
        <v>833452.48476008489</v>
      </c>
      <c r="AE75" s="250">
        <f>IFERROR(_xlfn.XLOOKUP($D75,'Modelling New'!$D:$D,'Modelling New'!$O:$O),"")</f>
        <v>0.81096601898565079</v>
      </c>
      <c r="AF75" s="250">
        <f>IFERROR(_xlfn.XLOOKUP($D75,'Modelling New'!$D:$D,'Modelling New'!W:W),"")</f>
        <v>0.17863779251545028</v>
      </c>
      <c r="AG75" s="250">
        <f>IFERROR(_xlfn.XLOOKUP($D75,'Modelling New'!$D:$D,'Modelling New'!$AE:$AE),"")</f>
        <v>0.995</v>
      </c>
      <c r="AH75" s="250">
        <f>IFERROR(_xlfn.XLOOKUP($D75,'Modelling New'!$D:$D,'Modelling New'!$AF:$AF),"")</f>
        <v>0.995</v>
      </c>
      <c r="AI75" s="241"/>
      <c r="AJ75" s="241"/>
      <c r="AK75" s="241"/>
      <c r="AL75" s="241"/>
      <c r="AM75" s="241"/>
      <c r="AN75" s="251"/>
      <c r="AO75" s="248"/>
      <c r="AP75" s="248"/>
      <c r="AQ75" s="248"/>
      <c r="AR75" s="240">
        <f>_xlfn.XLOOKUP($D75,'Modelling New'!$D:$D,'Modelling New'!$N:$N)</f>
        <v>194.4</v>
      </c>
      <c r="AS75" s="240">
        <f t="shared" si="13"/>
        <v>696987.50230168202</v>
      </c>
    </row>
    <row r="76" spans="1:45">
      <c r="A76" s="239">
        <f t="shared" si="14"/>
        <v>45819</v>
      </c>
      <c r="B76" s="240">
        <f>YEAR(Daily_KPI[[#This Row],[Date]])+IF(MONTH(Daily_KPI[[#This Row],[Date]])&gt;=4,1,0)</f>
        <v>2026</v>
      </c>
      <c r="C76" s="241">
        <f>YEAR(Daily_KPI[[#This Row],[Date]])</f>
        <v>2025</v>
      </c>
      <c r="D76" s="242">
        <f>Daily_KPI[[#This Row],[Date]]-DAY(Daily_KPI[[#This Row],[Date]])+1</f>
        <v>45809</v>
      </c>
      <c r="E76" s="241">
        <f t="shared" si="10"/>
        <v>30</v>
      </c>
      <c r="F76" s="243">
        <f>IFERROR(_xlfn.XLOOKUP($A76,Input_Raw!$A:$A,Input_Raw!$GB:$GB),"")</f>
        <v>11.749999999999998</v>
      </c>
      <c r="G76" s="244">
        <f>IFERROR(_xlfn.XLOOKUP($A76,Input_Raw!$A:$A,Input_Raw!EO:EO),"")</f>
        <v>2.8884322662889566</v>
      </c>
      <c r="H76" s="244">
        <f>IFERROR(_xlfn.XLOOKUP($A76,Input_Raw!$A:$A,Input_Raw!EP:EP),"")</f>
        <v>0.3568949833571089</v>
      </c>
      <c r="I76" s="244">
        <f>IFERROR(_xlfn.XLOOKUP($A76,Input_Raw!$A:$A,Input_Raw!EM:EM),"")</f>
        <v>2.8884190650794745</v>
      </c>
      <c r="J76" s="244">
        <f>IFERROR(_xlfn.XLOOKUP($A76,Input_Raw!$A:$A,Input_Raw!EN:EN),"")</f>
        <v>0.41090765226628889</v>
      </c>
      <c r="K76" s="244">
        <f>IFERROR(_xlfn.XLOOKUP($A76,Input_Raw!$A:$A,Input_Raw!$DP:$DP),"")</f>
        <v>26.281098430813127</v>
      </c>
      <c r="L76" s="244">
        <f>IFERROR(_xlfn.XLOOKUP($A76,Input_Raw!$A:$A,Input_Raw!$DR:$DR),"")</f>
        <v>38.900597267759558</v>
      </c>
      <c r="M76" s="244">
        <f>IFERROR(_xlfn.XLOOKUP($A76,Input_Raw!$A:$A,Input_Raw!$DX:$DX),"")</f>
        <v>3.7</v>
      </c>
      <c r="N76" s="244">
        <f>IFERROR(_xlfn.XLOOKUP($A76,Input_Raw!$A:$A,Input_Raw!$DZ:$DZ),"")</f>
        <v>6.9</v>
      </c>
      <c r="O76" s="245">
        <f>IFERROR(1-SUMIF(Plant_BD!$B:$B,$A76,Plant_BD!$AL:$AL)/($AA76+SUMIF(Plant_BD!$B:$B,$A76,Plant_BD!$AL:$AL)),"")</f>
        <v>0.95021366673680541</v>
      </c>
      <c r="P76" s="245"/>
      <c r="Q76" s="246"/>
      <c r="R76" s="245">
        <f>IFERROR(1-SUMIF(Grid_BD!$B:$B,$A76,Grid_BD!$W:$W)/($AA76+SUMIF(Grid_BD!$B:$B,$A76,Grid_BD!$W:$W)),"")</f>
        <v>1</v>
      </c>
      <c r="S76" s="241"/>
      <c r="T76" s="246"/>
      <c r="U76" s="247">
        <f t="shared" si="11"/>
        <v>0.81888699159595979</v>
      </c>
      <c r="V76" s="247" t="str">
        <f>IFERROR(_xlfn.XLOOKUP($A76,Input_Raw!$A:$A,Input_Raw!$GJ:$GJ),"")</f>
        <v/>
      </c>
      <c r="W76" s="248">
        <f t="shared" si="12"/>
        <v>8.2417052469135957E-2</v>
      </c>
      <c r="X76" s="240">
        <f>IFERROR(_xlfn.XLOOKUP($A76,Input_Raw!$A:$A,Input_Raw!$EL:$EL),"")</f>
        <v>390675</v>
      </c>
      <c r="Y76" s="240">
        <f>IFERROR(_xlfn.XLOOKUP($A76,Input_Raw!$A:$A,Input_Raw!GC:GC),"")</f>
        <v>378125.00000003574</v>
      </c>
      <c r="Z76" s="240"/>
      <c r="AA76" s="240">
        <f>IFERROR(_xlfn.XLOOKUP($A76,Input_Raw!$A:$A,Input_Raw!$GD:$GD),"")</f>
        <v>384525.0000000007</v>
      </c>
      <c r="AB76" s="240">
        <f>IFERROR(_xlfn.XLOOKUP($A76,Input_Raw!$A:$A,Input_Raw!GE:GE),"")</f>
        <v>162.57</v>
      </c>
      <c r="AC76" s="249">
        <f>IFERROR(_xlfn.XLOOKUP($D76,'Modelling New'!$D:$D,'Modelling New'!P:P),"")</f>
        <v>5.2866666666666662</v>
      </c>
      <c r="AD76" s="240">
        <f>IFERROR(_xlfn.XLOOKUP($D76,'Modelling New'!$D:$D,'Modelling New'!$T:$T)*1000,"")</f>
        <v>833452.48476008489</v>
      </c>
      <c r="AE76" s="250">
        <f>IFERROR(_xlfn.XLOOKUP($D76,'Modelling New'!$D:$D,'Modelling New'!$O:$O),"")</f>
        <v>0.81096601898565079</v>
      </c>
      <c r="AF76" s="250">
        <f>IFERROR(_xlfn.XLOOKUP($D76,'Modelling New'!$D:$D,'Modelling New'!W:W),"")</f>
        <v>0.17863779251545028</v>
      </c>
      <c r="AG76" s="250">
        <f>IFERROR(_xlfn.XLOOKUP($D76,'Modelling New'!$D:$D,'Modelling New'!$AE:$AE),"")</f>
        <v>0.995</v>
      </c>
      <c r="AH76" s="250">
        <f>IFERROR(_xlfn.XLOOKUP($D76,'Modelling New'!$D:$D,'Modelling New'!$AF:$AF),"")</f>
        <v>0.995</v>
      </c>
      <c r="AI76" s="241"/>
      <c r="AJ76" s="241"/>
      <c r="AK76" s="241"/>
      <c r="AL76" s="241"/>
      <c r="AM76" s="241"/>
      <c r="AN76" s="251"/>
      <c r="AO76" s="248"/>
      <c r="AP76" s="248"/>
      <c r="AQ76" s="248"/>
      <c r="AR76" s="240">
        <f>_xlfn.XLOOKUP($D76,'Modelling New'!$D:$D,'Modelling New'!$N:$N)</f>
        <v>194.4</v>
      </c>
      <c r="AS76" s="240">
        <f t="shared" si="13"/>
        <v>696987.50230168202</v>
      </c>
    </row>
    <row r="77" spans="1:45">
      <c r="A77" s="239">
        <f t="shared" si="14"/>
        <v>45820</v>
      </c>
      <c r="B77" s="240">
        <f>YEAR(Daily_KPI[[#This Row],[Date]])+IF(MONTH(Daily_KPI[[#This Row],[Date]])&gt;=4,1,0)</f>
        <v>2026</v>
      </c>
      <c r="C77" s="241">
        <f>YEAR(Daily_KPI[[#This Row],[Date]])</f>
        <v>2025</v>
      </c>
      <c r="D77" s="242">
        <f>Daily_KPI[[#This Row],[Date]]-DAY(Daily_KPI[[#This Row],[Date]])+1</f>
        <v>45809</v>
      </c>
      <c r="E77" s="241">
        <f t="shared" si="10"/>
        <v>30</v>
      </c>
      <c r="F77" s="243">
        <f>IFERROR(_xlfn.XLOOKUP($A77,Input_Raw!$A:$A,Input_Raw!$GB:$GB),"")</f>
        <v>11.5</v>
      </c>
      <c r="G77" s="244">
        <f>IFERROR(_xlfn.XLOOKUP($A77,Input_Raw!$A:$A,Input_Raw!EO:EO),"")</f>
        <v>1.8741388567293757</v>
      </c>
      <c r="H77" s="244">
        <f>IFERROR(_xlfn.XLOOKUP($A77,Input_Raw!$A:$A,Input_Raw!EP:EP),"")</f>
        <v>0.2426674746743849</v>
      </c>
      <c r="I77" s="244">
        <f>IFERROR(_xlfn.XLOOKUP($A77,Input_Raw!$A:$A,Input_Raw!EM:EM),"")</f>
        <v>1.9589601874408293</v>
      </c>
      <c r="J77" s="244">
        <f>IFERROR(_xlfn.XLOOKUP($A77,Input_Raw!$A:$A,Input_Raw!EN:EN),"")</f>
        <v>0.30899834298118689</v>
      </c>
      <c r="K77" s="244">
        <f>IFERROR(_xlfn.XLOOKUP($A77,Input_Raw!$A:$A,Input_Raw!$DP:$DP),"")</f>
        <v>24.946340057636881</v>
      </c>
      <c r="L77" s="244">
        <f>IFERROR(_xlfn.XLOOKUP($A77,Input_Raw!$A:$A,Input_Raw!$DR:$DR),"")</f>
        <v>38.900597267759558</v>
      </c>
      <c r="M77" s="244">
        <f>IFERROR(_xlfn.XLOOKUP($A77,Input_Raw!$A:$A,Input_Raw!$DX:$DX),"")</f>
        <v>4</v>
      </c>
      <c r="N77" s="244">
        <f>IFERROR(_xlfn.XLOOKUP($A77,Input_Raw!$A:$A,Input_Raw!$DZ:$DZ),"")</f>
        <v>7.9</v>
      </c>
      <c r="O77" s="245">
        <f>IFERROR(1-SUMIF(Plant_BD!$B:$B,$A77,Plant_BD!$AL:$AL)/($AA77+SUMIF(Plant_BD!$B:$B,$A77,Plant_BD!$AL:$AL)),"")</f>
        <v>0.94749024787055158</v>
      </c>
      <c r="P77" s="245"/>
      <c r="Q77" s="246"/>
      <c r="R77" s="245">
        <f>IFERROR(1-SUMIF(Grid_BD!$B:$B,$A77,Grid_BD!$W:$W)/($AA77+SUMIF(Grid_BD!$B:$B,$A77,Grid_BD!$W:$W)),"")</f>
        <v>1</v>
      </c>
      <c r="S77" s="241"/>
      <c r="T77" s="246"/>
      <c r="U77" s="247">
        <f t="shared" si="11"/>
        <v>0.88595984622856983</v>
      </c>
      <c r="V77" s="247" t="str">
        <f>IFERROR(_xlfn.XLOOKUP($A77,Input_Raw!$A:$A,Input_Raw!$GJ:$GJ),"")</f>
        <v/>
      </c>
      <c r="W77" s="248">
        <f t="shared" si="12"/>
        <v>6.0474537037038645E-2</v>
      </c>
      <c r="X77" s="240">
        <f>IFERROR(_xlfn.XLOOKUP($A77,Input_Raw!$A:$A,Input_Raw!$EL:$EL),"")</f>
        <v>285011</v>
      </c>
      <c r="Y77" s="240">
        <f>IFERROR(_xlfn.XLOOKUP($A77,Input_Raw!$A:$A,Input_Raw!GC:GC),"")</f>
        <v>277349.99999999366</v>
      </c>
      <c r="Z77" s="240"/>
      <c r="AA77" s="240">
        <f>IFERROR(_xlfn.XLOOKUP($A77,Input_Raw!$A:$A,Input_Raw!$GD:$GD),"")</f>
        <v>282150.00000000751</v>
      </c>
      <c r="AB77" s="240">
        <f>IFERROR(_xlfn.XLOOKUP($A77,Input_Raw!$A:$A,Input_Raw!GE:GE),"")</f>
        <v>162.57</v>
      </c>
      <c r="AC77" s="249">
        <f>IFERROR(_xlfn.XLOOKUP($D77,'Modelling New'!$D:$D,'Modelling New'!P:P),"")</f>
        <v>5.2866666666666662</v>
      </c>
      <c r="AD77" s="240">
        <f>IFERROR(_xlfn.XLOOKUP($D77,'Modelling New'!$D:$D,'Modelling New'!$T:$T)*1000,"")</f>
        <v>833452.48476008489</v>
      </c>
      <c r="AE77" s="250">
        <f>IFERROR(_xlfn.XLOOKUP($D77,'Modelling New'!$D:$D,'Modelling New'!$O:$O),"")</f>
        <v>0.81096601898565079</v>
      </c>
      <c r="AF77" s="250">
        <f>IFERROR(_xlfn.XLOOKUP($D77,'Modelling New'!$D:$D,'Modelling New'!W:W),"")</f>
        <v>0.17863779251545028</v>
      </c>
      <c r="AG77" s="250">
        <f>IFERROR(_xlfn.XLOOKUP($D77,'Modelling New'!$D:$D,'Modelling New'!$AE:$AE),"")</f>
        <v>0.995</v>
      </c>
      <c r="AH77" s="250">
        <f>IFERROR(_xlfn.XLOOKUP($D77,'Modelling New'!$D:$D,'Modelling New'!$AF:$AF),"")</f>
        <v>0.995</v>
      </c>
      <c r="AI77" s="241"/>
      <c r="AJ77" s="241"/>
      <c r="AK77" s="241"/>
      <c r="AL77" s="241"/>
      <c r="AM77" s="241"/>
      <c r="AN77" s="251"/>
      <c r="AO77" s="248"/>
      <c r="AP77" s="248"/>
      <c r="AQ77" s="248"/>
      <c r="AR77" s="240">
        <f>_xlfn.XLOOKUP($D77,'Modelling New'!$D:$D,'Modelling New'!$N:$N)</f>
        <v>194.4</v>
      </c>
      <c r="AS77" s="240">
        <f t="shared" si="13"/>
        <v>696987.50230168202</v>
      </c>
    </row>
    <row r="78" spans="1:45">
      <c r="A78" s="239">
        <f t="shared" si="14"/>
        <v>45821</v>
      </c>
      <c r="B78" s="240">
        <f>YEAR(Daily_KPI[[#This Row],[Date]])+IF(MONTH(Daily_KPI[[#This Row],[Date]])&gt;=4,1,0)</f>
        <v>2026</v>
      </c>
      <c r="C78" s="241">
        <f>YEAR(Daily_KPI[[#This Row],[Date]])</f>
        <v>2025</v>
      </c>
      <c r="D78" s="242">
        <f>Daily_KPI[[#This Row],[Date]]-DAY(Daily_KPI[[#This Row],[Date]])+1</f>
        <v>45809</v>
      </c>
      <c r="E78" s="241">
        <f t="shared" si="10"/>
        <v>30</v>
      </c>
      <c r="F78" s="243">
        <f>IFERROR(_xlfn.XLOOKUP($A78,Input_Raw!$A:$A,Input_Raw!$GB:$GB),"")</f>
        <v>11.9</v>
      </c>
      <c r="G78" s="244">
        <f>IFERROR(_xlfn.XLOOKUP($A78,Input_Raw!$A:$A,Input_Raw!EO:EO),"")</f>
        <v>3.0240056979020999</v>
      </c>
      <c r="H78" s="244">
        <f>IFERROR(_xlfn.XLOOKUP($A78,Input_Raw!$A:$A,Input_Raw!EP:EP),"")</f>
        <v>0.53463654265734284</v>
      </c>
      <c r="I78" s="244">
        <f>IFERROR(_xlfn.XLOOKUP($A78,Input_Raw!$A:$A,Input_Raw!EM:EM),"")</f>
        <v>2.9646926256325976</v>
      </c>
      <c r="J78" s="244">
        <f>IFERROR(_xlfn.XLOOKUP($A78,Input_Raw!$A:$A,Input_Raw!EN:EN),"")</f>
        <v>0.41903644755244801</v>
      </c>
      <c r="K78" s="244">
        <f>IFERROR(_xlfn.XLOOKUP($A78,Input_Raw!$A:$A,Input_Raw!$DP:$DP),"")</f>
        <v>25.230917941585513</v>
      </c>
      <c r="L78" s="244">
        <f>IFERROR(_xlfn.XLOOKUP($A78,Input_Raw!$A:$A,Input_Raw!$DR:$DR),"")</f>
        <v>38.930860998463864</v>
      </c>
      <c r="M78" s="244">
        <f>IFERROR(_xlfn.XLOOKUP($A78,Input_Raw!$A:$A,Input_Raw!$DX:$DX),"")</f>
        <v>4.8</v>
      </c>
      <c r="N78" s="244">
        <f>IFERROR(_xlfn.XLOOKUP($A78,Input_Raw!$A:$A,Input_Raw!$DZ:$DZ),"")</f>
        <v>9.4</v>
      </c>
      <c r="O78" s="245">
        <f>IFERROR(1-SUMIF(Plant_BD!$B:$B,$A78,Plant_BD!$AL:$AL)/($AA78+SUMIF(Plant_BD!$B:$B,$A78,Plant_BD!$AL:$AL)),"")</f>
        <v>0.94311697670856254</v>
      </c>
      <c r="P78" s="245"/>
      <c r="Q78" s="246"/>
      <c r="R78" s="245">
        <f>IFERROR(1-SUMIF(Grid_BD!$B:$B,$A78,Grid_BD!$W:$W)/($AA78+SUMIF(Grid_BD!$B:$B,$A78,Grid_BD!$W:$W)),"")</f>
        <v>1</v>
      </c>
      <c r="S78" s="241"/>
      <c r="T78" s="246"/>
      <c r="U78" s="247">
        <f t="shared" si="11"/>
        <v>0.79221722618524681</v>
      </c>
      <c r="V78" s="247" t="str">
        <f>IFERROR(_xlfn.XLOOKUP($A78,Input_Raw!$A:$A,Input_Raw!$GJ:$GJ),"")</f>
        <v/>
      </c>
      <c r="W78" s="248">
        <f t="shared" si="12"/>
        <v>8.1838348765430863E-2</v>
      </c>
      <c r="X78" s="240">
        <f>IFERROR(_xlfn.XLOOKUP($A78,Input_Raw!$A:$A,Input_Raw!$EL:$EL),"")</f>
        <v>387807</v>
      </c>
      <c r="Y78" s="240">
        <f>IFERROR(_xlfn.XLOOKUP($A78,Input_Raw!$A:$A,Input_Raw!GC:GC),"")</f>
        <v>377225.00000001024</v>
      </c>
      <c r="Z78" s="240"/>
      <c r="AA78" s="240">
        <f>IFERROR(_xlfn.XLOOKUP($A78,Input_Raw!$A:$A,Input_Raw!$GD:$GD),"")</f>
        <v>381824.99999999424</v>
      </c>
      <c r="AB78" s="240">
        <f>IFERROR(_xlfn.XLOOKUP($A78,Input_Raw!$A:$A,Input_Raw!GE:GE),"")</f>
        <v>162.57</v>
      </c>
      <c r="AC78" s="249">
        <f>IFERROR(_xlfn.XLOOKUP($D78,'Modelling New'!$D:$D,'Modelling New'!P:P),"")</f>
        <v>5.2866666666666662</v>
      </c>
      <c r="AD78" s="240">
        <f>IFERROR(_xlfn.XLOOKUP($D78,'Modelling New'!$D:$D,'Modelling New'!$T:$T)*1000,"")</f>
        <v>833452.48476008489</v>
      </c>
      <c r="AE78" s="250">
        <f>IFERROR(_xlfn.XLOOKUP($D78,'Modelling New'!$D:$D,'Modelling New'!$O:$O),"")</f>
        <v>0.81096601898565079</v>
      </c>
      <c r="AF78" s="250">
        <f>IFERROR(_xlfn.XLOOKUP($D78,'Modelling New'!$D:$D,'Modelling New'!W:W),"")</f>
        <v>0.17863779251545028</v>
      </c>
      <c r="AG78" s="250">
        <f>IFERROR(_xlfn.XLOOKUP($D78,'Modelling New'!$D:$D,'Modelling New'!$AE:$AE),"")</f>
        <v>0.995</v>
      </c>
      <c r="AH78" s="250">
        <f>IFERROR(_xlfn.XLOOKUP($D78,'Modelling New'!$D:$D,'Modelling New'!$AF:$AF),"")</f>
        <v>0.995</v>
      </c>
      <c r="AI78" s="241"/>
      <c r="AJ78" s="241"/>
      <c r="AK78" s="241"/>
      <c r="AL78" s="241"/>
      <c r="AM78" s="241"/>
      <c r="AN78" s="251"/>
      <c r="AO78" s="248"/>
      <c r="AP78" s="248"/>
      <c r="AQ78" s="248"/>
      <c r="AR78" s="240">
        <f>_xlfn.XLOOKUP($D78,'Modelling New'!$D:$D,'Modelling New'!$N:$N)</f>
        <v>194.4</v>
      </c>
      <c r="AS78" s="240">
        <f t="shared" si="13"/>
        <v>696987.50230168202</v>
      </c>
    </row>
    <row r="79" spans="1:45">
      <c r="A79" s="239">
        <f t="shared" si="14"/>
        <v>45822</v>
      </c>
      <c r="B79" s="240">
        <f>YEAR(Daily_KPI[[#This Row],[Date]])+IF(MONTH(Daily_KPI[[#This Row],[Date]])&gt;=4,1,0)</f>
        <v>2026</v>
      </c>
      <c r="C79" s="241">
        <f>YEAR(Daily_KPI[[#This Row],[Date]])</f>
        <v>2025</v>
      </c>
      <c r="D79" s="242">
        <f>Daily_KPI[[#This Row],[Date]]-DAY(Daily_KPI[[#This Row],[Date]])+1</f>
        <v>45809</v>
      </c>
      <c r="E79" s="241">
        <f t="shared" si="10"/>
        <v>30</v>
      </c>
      <c r="F79" s="243">
        <f>IFERROR(_xlfn.XLOOKUP($A79,Input_Raw!$A:$A,Input_Raw!$GB:$GB),"")</f>
        <v>12.083333333333336</v>
      </c>
      <c r="G79" s="244">
        <f>IFERROR(_xlfn.XLOOKUP($A79,Input_Raw!$A:$A,Input_Raw!EO:EO),"")</f>
        <v>4.263847327152015</v>
      </c>
      <c r="H79" s="244">
        <f>IFERROR(_xlfn.XLOOKUP($A79,Input_Raw!$A:$A,Input_Raw!EP:EP),"")</f>
        <v>0.77011083447802253</v>
      </c>
      <c r="I79" s="244">
        <f>IFERROR(_xlfn.XLOOKUP($A79,Input_Raw!$A:$A,Input_Raw!EM:EM),"")</f>
        <v>4.3698055030471528</v>
      </c>
      <c r="J79" s="244">
        <f>IFERROR(_xlfn.XLOOKUP($A79,Input_Raw!$A:$A,Input_Raw!EN:EN),"")</f>
        <v>0.60760427541208739</v>
      </c>
      <c r="K79" s="244">
        <f>IFERROR(_xlfn.XLOOKUP($A79,Input_Raw!$A:$A,Input_Raw!$DP:$DP),"")</f>
        <v>26.137408906882587</v>
      </c>
      <c r="L79" s="244">
        <f>IFERROR(_xlfn.XLOOKUP($A79,Input_Raw!$A:$A,Input_Raw!$DR:$DR),"")</f>
        <v>40.002590266853929</v>
      </c>
      <c r="M79" s="244">
        <f>IFERROR(_xlfn.XLOOKUP($A79,Input_Raw!$A:$A,Input_Raw!$DX:$DX),"")</f>
        <v>6.4</v>
      </c>
      <c r="N79" s="244">
        <f>IFERROR(_xlfn.XLOOKUP($A79,Input_Raw!$A:$A,Input_Raw!$DZ:$DZ),"")</f>
        <v>13.8</v>
      </c>
      <c r="O79" s="245">
        <f>IFERROR(1-SUMIF(Plant_BD!$B:$B,$A79,Plant_BD!$AL:$AL)/($AA79+SUMIF(Plant_BD!$B:$B,$A79,Plant_BD!$AL:$AL)),"")</f>
        <v>0.94641703057415383</v>
      </c>
      <c r="P79" s="245"/>
      <c r="Q79" s="246"/>
      <c r="R79" s="245">
        <f>IFERROR(1-SUMIF(Grid_BD!$B:$B,$A79,Grid_BD!$W:$W)/($AA79+SUMIF(Grid_BD!$B:$B,$A79,Grid_BD!$W:$W)),"")</f>
        <v>1</v>
      </c>
      <c r="S79" s="241"/>
      <c r="T79" s="246"/>
      <c r="U79" s="247">
        <f t="shared" si="11"/>
        <v>0.79244168082555355</v>
      </c>
      <c r="V79" s="247" t="str">
        <f>IFERROR(_xlfn.XLOOKUP($A79,Input_Raw!$A:$A,Input_Raw!$GJ:$GJ),"")</f>
        <v/>
      </c>
      <c r="W79" s="248">
        <f t="shared" si="12"/>
        <v>0.120659722222222</v>
      </c>
      <c r="X79" s="240">
        <f>IFERROR(_xlfn.XLOOKUP($A79,Input_Raw!$A:$A,Input_Raw!$EL:$EL),"")</f>
        <v>577829</v>
      </c>
      <c r="Y79" s="240">
        <f>IFERROR(_xlfn.XLOOKUP($A79,Input_Raw!$A:$A,Input_Raw!GC:GC),"")</f>
        <v>553349.99999991676</v>
      </c>
      <c r="Z79" s="240"/>
      <c r="AA79" s="240">
        <f>IFERROR(_xlfn.XLOOKUP($A79,Input_Raw!$A:$A,Input_Raw!$GD:$GD),"")</f>
        <v>562949.99999999895</v>
      </c>
      <c r="AB79" s="240">
        <f>IFERROR(_xlfn.XLOOKUP($A79,Input_Raw!$A:$A,Input_Raw!GE:GE),"")</f>
        <v>162.57</v>
      </c>
      <c r="AC79" s="249">
        <f>IFERROR(_xlfn.XLOOKUP($D79,'Modelling New'!$D:$D,'Modelling New'!P:P),"")</f>
        <v>5.2866666666666662</v>
      </c>
      <c r="AD79" s="240">
        <f>IFERROR(_xlfn.XLOOKUP($D79,'Modelling New'!$D:$D,'Modelling New'!$T:$T)*1000,"")</f>
        <v>833452.48476008489</v>
      </c>
      <c r="AE79" s="250">
        <f>IFERROR(_xlfn.XLOOKUP($D79,'Modelling New'!$D:$D,'Modelling New'!$O:$O),"")</f>
        <v>0.81096601898565079</v>
      </c>
      <c r="AF79" s="250">
        <f>IFERROR(_xlfn.XLOOKUP($D79,'Modelling New'!$D:$D,'Modelling New'!W:W),"")</f>
        <v>0.17863779251545028</v>
      </c>
      <c r="AG79" s="250">
        <f>IFERROR(_xlfn.XLOOKUP($D79,'Modelling New'!$D:$D,'Modelling New'!$AE:$AE),"")</f>
        <v>0.995</v>
      </c>
      <c r="AH79" s="250">
        <f>IFERROR(_xlfn.XLOOKUP($D79,'Modelling New'!$D:$D,'Modelling New'!$AF:$AF),"")</f>
        <v>0.995</v>
      </c>
      <c r="AI79" s="241"/>
      <c r="AJ79" s="241"/>
      <c r="AK79" s="241"/>
      <c r="AL79" s="241"/>
      <c r="AM79" s="241"/>
      <c r="AN79" s="251"/>
      <c r="AO79" s="248"/>
      <c r="AP79" s="248"/>
      <c r="AQ79" s="248"/>
      <c r="AR79" s="240">
        <f>_xlfn.XLOOKUP($D79,'Modelling New'!$D:$D,'Modelling New'!$N:$N)</f>
        <v>194.4</v>
      </c>
      <c r="AS79" s="240">
        <f t="shared" si="13"/>
        <v>696987.50230168202</v>
      </c>
    </row>
    <row r="80" spans="1:45">
      <c r="A80" s="239">
        <f t="shared" si="14"/>
        <v>45823</v>
      </c>
      <c r="B80" s="240">
        <f>YEAR(Daily_KPI[[#This Row],[Date]])+IF(MONTH(Daily_KPI[[#This Row],[Date]])&gt;=4,1,0)</f>
        <v>2026</v>
      </c>
      <c r="C80" s="241">
        <f>YEAR(Daily_KPI[[#This Row],[Date]])</f>
        <v>2025</v>
      </c>
      <c r="D80" s="242">
        <f>Daily_KPI[[#This Row],[Date]]-DAY(Daily_KPI[[#This Row],[Date]])+1</f>
        <v>45809</v>
      </c>
      <c r="E80" s="241">
        <f t="shared" si="10"/>
        <v>30</v>
      </c>
      <c r="F80" s="243">
        <f>IFERROR(_xlfn.XLOOKUP($A80,Input_Raw!$A:$A,Input_Raw!$GB:$GB),"")</f>
        <v>12.283333333333335</v>
      </c>
      <c r="G80" s="244">
        <f>IFERROR(_xlfn.XLOOKUP($A80,Input_Raw!$A:$A,Input_Raw!EO:EO),"")</f>
        <v>2.9963562210930448</v>
      </c>
      <c r="H80" s="244">
        <f>IFERROR(_xlfn.XLOOKUP($A80,Input_Raw!$A:$A,Input_Raw!EP:EP),"")</f>
        <v>0.53550040514905162</v>
      </c>
      <c r="I80" s="244">
        <f>IFERROR(_xlfn.XLOOKUP($A80,Input_Raw!$A:$A,Input_Raw!EM:EM),"")</f>
        <v>3.0114778856245934</v>
      </c>
      <c r="J80" s="244">
        <f>IFERROR(_xlfn.XLOOKUP($A80,Input_Raw!$A:$A,Input_Raw!EN:EN),"")</f>
        <v>0.41663918224932273</v>
      </c>
      <c r="K80" s="244">
        <f>IFERROR(_xlfn.XLOOKUP($A80,Input_Raw!$A:$A,Input_Raw!$DP:$DP),"")</f>
        <v>25.00231182795703</v>
      </c>
      <c r="L80" s="244">
        <f>IFERROR(_xlfn.XLOOKUP($A80,Input_Raw!$A:$A,Input_Raw!$DR:$DR),"")</f>
        <v>38.930860998463864</v>
      </c>
      <c r="M80" s="244">
        <f>IFERROR(_xlfn.XLOOKUP($A80,Input_Raw!$A:$A,Input_Raw!$DX:$DX),"")</f>
        <v>6.5</v>
      </c>
      <c r="N80" s="244">
        <f>IFERROR(_xlfn.XLOOKUP($A80,Input_Raw!$A:$A,Input_Raw!$DZ:$DZ),"")</f>
        <v>14.6</v>
      </c>
      <c r="O80" s="245">
        <f>IFERROR(1-SUMIF(Plant_BD!$B:$B,$A80,Plant_BD!$AL:$AL)/($AA80+SUMIF(Plant_BD!$B:$B,$A80,Plant_BD!$AL:$AL)),"")</f>
        <v>0.9524895509915231</v>
      </c>
      <c r="P80" s="245"/>
      <c r="Q80" s="246"/>
      <c r="R80" s="245">
        <f>IFERROR(1-SUMIF(Grid_BD!$B:$B,$A80,Grid_BD!$W:$W)/($AA80+SUMIF(Grid_BD!$B:$B,$A80,Grid_BD!$W:$W)),"")</f>
        <v>1</v>
      </c>
      <c r="S80" s="241"/>
      <c r="T80" s="246"/>
      <c r="U80" s="247">
        <f t="shared" si="11"/>
        <v>0.84333185010353962</v>
      </c>
      <c r="V80" s="247" t="str">
        <f>IFERROR(_xlfn.XLOOKUP($A80,Input_Raw!$A:$A,Input_Raw!$GJ:$GJ),"")</f>
        <v/>
      </c>
      <c r="W80" s="248">
        <f t="shared" si="12"/>
        <v>8.849344135802506E-2</v>
      </c>
      <c r="X80" s="240">
        <f>IFERROR(_xlfn.XLOOKUP($A80,Input_Raw!$A:$A,Input_Raw!$EL:$EL),"")</f>
        <v>419657</v>
      </c>
      <c r="Y80" s="240">
        <f>IFERROR(_xlfn.XLOOKUP($A80,Input_Raw!$A:$A,Input_Raw!GC:GC),"")</f>
        <v>391875.00000001281</v>
      </c>
      <c r="Z80" s="240"/>
      <c r="AA80" s="240">
        <f>IFERROR(_xlfn.XLOOKUP($A80,Input_Raw!$A:$A,Input_Raw!$GD:$GD),"")</f>
        <v>412875.00000000175</v>
      </c>
      <c r="AB80" s="240">
        <f>IFERROR(_xlfn.XLOOKUP($A80,Input_Raw!$A:$A,Input_Raw!GE:GE),"")</f>
        <v>162.57</v>
      </c>
      <c r="AC80" s="249">
        <f>IFERROR(_xlfn.XLOOKUP($D80,'Modelling New'!$D:$D,'Modelling New'!P:P),"")</f>
        <v>5.2866666666666662</v>
      </c>
      <c r="AD80" s="240">
        <f>IFERROR(_xlfn.XLOOKUP($D80,'Modelling New'!$D:$D,'Modelling New'!$T:$T)*1000,"")</f>
        <v>833452.48476008489</v>
      </c>
      <c r="AE80" s="250">
        <f>IFERROR(_xlfn.XLOOKUP($D80,'Modelling New'!$D:$D,'Modelling New'!$O:$O),"")</f>
        <v>0.81096601898565079</v>
      </c>
      <c r="AF80" s="250">
        <f>IFERROR(_xlfn.XLOOKUP($D80,'Modelling New'!$D:$D,'Modelling New'!W:W),"")</f>
        <v>0.17863779251545028</v>
      </c>
      <c r="AG80" s="250">
        <f>IFERROR(_xlfn.XLOOKUP($D80,'Modelling New'!$D:$D,'Modelling New'!$AE:$AE),"")</f>
        <v>0.995</v>
      </c>
      <c r="AH80" s="250">
        <f>IFERROR(_xlfn.XLOOKUP($D80,'Modelling New'!$D:$D,'Modelling New'!$AF:$AF),"")</f>
        <v>0.995</v>
      </c>
      <c r="AI80" s="241"/>
      <c r="AJ80" s="241"/>
      <c r="AK80" s="241"/>
      <c r="AL80" s="241"/>
      <c r="AM80" s="241"/>
      <c r="AN80" s="251"/>
      <c r="AO80" s="248"/>
      <c r="AP80" s="248"/>
      <c r="AQ80" s="248"/>
      <c r="AR80" s="240">
        <f>_xlfn.XLOOKUP($D80,'Modelling New'!$D:$D,'Modelling New'!$N:$N)</f>
        <v>194.4</v>
      </c>
      <c r="AS80" s="240">
        <f t="shared" si="13"/>
        <v>696987.50230168202</v>
      </c>
    </row>
    <row r="81" spans="1:45">
      <c r="A81" s="239">
        <f t="shared" si="14"/>
        <v>45824</v>
      </c>
      <c r="B81" s="240">
        <f>YEAR(Daily_KPI[[#This Row],[Date]])+IF(MONTH(Daily_KPI[[#This Row],[Date]])&gt;=4,1,0)</f>
        <v>2026</v>
      </c>
      <c r="C81" s="241">
        <f>YEAR(Daily_KPI[[#This Row],[Date]])</f>
        <v>2025</v>
      </c>
      <c r="D81" s="242">
        <f>Daily_KPI[[#This Row],[Date]]-DAY(Daily_KPI[[#This Row],[Date]])+1</f>
        <v>45809</v>
      </c>
      <c r="E81" s="241">
        <f t="shared" si="10"/>
        <v>30</v>
      </c>
      <c r="F81" s="243">
        <f>IFERROR(_xlfn.XLOOKUP($A81,Input_Raw!$A:$A,Input_Raw!$GB:$GB),"")</f>
        <v>12.150000000000002</v>
      </c>
      <c r="G81" s="244">
        <f>IFERROR(_xlfn.XLOOKUP($A81,Input_Raw!$A:$A,Input_Raw!EO:EO),"")</f>
        <v>4.3530853561643843</v>
      </c>
      <c r="H81" s="244">
        <f>IFERROR(_xlfn.XLOOKUP($A81,Input_Raw!$A:$A,Input_Raw!EP:EP),"")</f>
        <v>0.79219098493150797</v>
      </c>
      <c r="I81" s="244">
        <f>IFERROR(_xlfn.XLOOKUP($A81,Input_Raw!$A:$A,Input_Raw!EM:EM),"")</f>
        <v>4.4132201675639076</v>
      </c>
      <c r="J81" s="244">
        <f>IFERROR(_xlfn.XLOOKUP($A81,Input_Raw!$A:$A,Input_Raw!EN:EN),"")</f>
        <v>0.62050050000000057</v>
      </c>
      <c r="K81" s="244">
        <f>IFERROR(_xlfn.XLOOKUP($A81,Input_Raw!$A:$A,Input_Raw!$DP:$DP),"")</f>
        <v>24.978395573997226</v>
      </c>
      <c r="L81" s="244">
        <f>IFERROR(_xlfn.XLOOKUP($A81,Input_Raw!$A:$A,Input_Raw!$DR:$DR),"")</f>
        <v>40.002590266853929</v>
      </c>
      <c r="M81" s="244">
        <f>IFERROR(_xlfn.XLOOKUP($A81,Input_Raw!$A:$A,Input_Raw!$DX:$DX),"")</f>
        <v>7.7</v>
      </c>
      <c r="N81" s="244">
        <f>IFERROR(_xlfn.XLOOKUP($A81,Input_Raw!$A:$A,Input_Raw!$DZ:$DZ),"")</f>
        <v>14</v>
      </c>
      <c r="O81" s="245">
        <f>IFERROR(1-SUMIF(Plant_BD!$B:$B,$A81,Plant_BD!$AL:$AL)/($AA81+SUMIF(Plant_BD!$B:$B,$A81,Plant_BD!$AL:$AL)),"")</f>
        <v>0.94400989613850184</v>
      </c>
      <c r="P81" s="245"/>
      <c r="Q81" s="246"/>
      <c r="R81" s="245">
        <f>IFERROR(1-SUMIF(Grid_BD!$B:$B,$A81,Grid_BD!$W:$W)/($AA81+SUMIF(Grid_BD!$B:$B,$A81,Grid_BD!$W:$W)),"")</f>
        <v>0.88906559451818956</v>
      </c>
      <c r="S81" s="241"/>
      <c r="T81" s="246"/>
      <c r="U81" s="247">
        <f t="shared" si="11"/>
        <v>0.73635054196318805</v>
      </c>
      <c r="V81" s="247" t="str">
        <f>IFERROR(_xlfn.XLOOKUP($A81,Input_Raw!$A:$A,Input_Raw!$GJ:$GJ),"")</f>
        <v/>
      </c>
      <c r="W81" s="248">
        <f t="shared" si="12"/>
        <v>0.1132330246913566</v>
      </c>
      <c r="X81" s="240">
        <f>IFERROR(_xlfn.XLOOKUP($A81,Input_Raw!$A:$A,Input_Raw!$EL:$EL),"")</f>
        <v>541631</v>
      </c>
      <c r="Y81" s="240">
        <f>IFERROR(_xlfn.XLOOKUP($A81,Input_Raw!$A:$A,Input_Raw!GC:GC),"")</f>
        <v>528899.9999999844</v>
      </c>
      <c r="Z81" s="240"/>
      <c r="AA81" s="240">
        <f>IFERROR(_xlfn.XLOOKUP($A81,Input_Raw!$A:$A,Input_Raw!$GD:$GD),"")</f>
        <v>528299.99999999336</v>
      </c>
      <c r="AB81" s="240">
        <f>IFERROR(_xlfn.XLOOKUP($A81,Input_Raw!$A:$A,Input_Raw!GE:GE),"")</f>
        <v>162.57</v>
      </c>
      <c r="AC81" s="249">
        <f>IFERROR(_xlfn.XLOOKUP($D81,'Modelling New'!$D:$D,'Modelling New'!P:P),"")</f>
        <v>5.2866666666666662</v>
      </c>
      <c r="AD81" s="240">
        <f>IFERROR(_xlfn.XLOOKUP($D81,'Modelling New'!$D:$D,'Modelling New'!$T:$T)*1000,"")</f>
        <v>833452.48476008489</v>
      </c>
      <c r="AE81" s="250">
        <f>IFERROR(_xlfn.XLOOKUP($D81,'Modelling New'!$D:$D,'Modelling New'!$O:$O),"")</f>
        <v>0.81096601898565079</v>
      </c>
      <c r="AF81" s="250">
        <f>IFERROR(_xlfn.XLOOKUP($D81,'Modelling New'!$D:$D,'Modelling New'!W:W),"")</f>
        <v>0.17863779251545028</v>
      </c>
      <c r="AG81" s="250">
        <f>IFERROR(_xlfn.XLOOKUP($D81,'Modelling New'!$D:$D,'Modelling New'!$AE:$AE),"")</f>
        <v>0.995</v>
      </c>
      <c r="AH81" s="250">
        <f>IFERROR(_xlfn.XLOOKUP($D81,'Modelling New'!$D:$D,'Modelling New'!$AF:$AF),"")</f>
        <v>0.995</v>
      </c>
      <c r="AI81" s="241"/>
      <c r="AJ81" s="241"/>
      <c r="AK81" s="241"/>
      <c r="AL81" s="241"/>
      <c r="AM81" s="241"/>
      <c r="AN81" s="251"/>
      <c r="AO81" s="248"/>
      <c r="AP81" s="248"/>
      <c r="AQ81" s="248"/>
      <c r="AR81" s="240">
        <f>_xlfn.XLOOKUP($D81,'Modelling New'!$D:$D,'Modelling New'!$N:$N)</f>
        <v>194.4</v>
      </c>
      <c r="AS81" s="240">
        <f t="shared" si="13"/>
        <v>696987.50230168202</v>
      </c>
    </row>
    <row r="82" spans="1:45">
      <c r="A82" s="239">
        <f t="shared" si="14"/>
        <v>45825</v>
      </c>
      <c r="B82" s="240">
        <f>YEAR(Daily_KPI[[#This Row],[Date]])+IF(MONTH(Daily_KPI[[#This Row],[Date]])&gt;=4,1,0)</f>
        <v>2026</v>
      </c>
      <c r="C82" s="241">
        <f>YEAR(Daily_KPI[[#This Row],[Date]])</f>
        <v>2025</v>
      </c>
      <c r="D82" s="242">
        <f>Daily_KPI[[#This Row],[Date]]-DAY(Daily_KPI[[#This Row],[Date]])+1</f>
        <v>45809</v>
      </c>
      <c r="E82" s="241">
        <f t="shared" si="10"/>
        <v>30</v>
      </c>
      <c r="F82" s="243">
        <f>IFERROR(_xlfn.XLOOKUP($A82,Input_Raw!$A:$A,Input_Raw!$GB:$GB),"")</f>
        <v>12.450000000000001</v>
      </c>
      <c r="G82" s="244">
        <f>IFERROR(_xlfn.XLOOKUP($A82,Input_Raw!$A:$A,Input_Raw!EO:EO),"")</f>
        <v>4.8395623355614941</v>
      </c>
      <c r="H82" s="244">
        <f>IFERROR(_xlfn.XLOOKUP($A82,Input_Raw!$A:$A,Input_Raw!EP:EP),"")</f>
        <v>0.89766047927807391</v>
      </c>
      <c r="I82" s="244">
        <f>IFERROR(_xlfn.XLOOKUP($A82,Input_Raw!$A:$A,Input_Raw!EM:EM),"")</f>
        <v>5.2067824381731027</v>
      </c>
      <c r="J82" s="244">
        <f>IFERROR(_xlfn.XLOOKUP($A82,Input_Raw!$A:$A,Input_Raw!EN:EN),"")</f>
        <v>0.71730192312834196</v>
      </c>
      <c r="K82" s="244">
        <f>IFERROR(_xlfn.XLOOKUP($A82,Input_Raw!$A:$A,Input_Raw!$DP:$DP),"")</f>
        <v>26.980773333333325</v>
      </c>
      <c r="L82" s="244">
        <f>IFERROR(_xlfn.XLOOKUP($A82,Input_Raw!$A:$A,Input_Raw!$DR:$DR),"")</f>
        <v>42</v>
      </c>
      <c r="M82" s="244">
        <f>IFERROR(_xlfn.XLOOKUP($A82,Input_Raw!$A:$A,Input_Raw!$DX:$DX),"")</f>
        <v>6.6</v>
      </c>
      <c r="N82" s="244">
        <f>IFERROR(_xlfn.XLOOKUP($A82,Input_Raw!$A:$A,Input_Raw!$DZ:$DZ),"")</f>
        <v>15.5</v>
      </c>
      <c r="O82" s="245">
        <f>IFERROR(1-SUMIF(Plant_BD!$B:$B,$A82,Plant_BD!$AL:$AL)/($AA82+SUMIF(Plant_BD!$B:$B,$A82,Plant_BD!$AL:$AL)),"")</f>
        <v>0.91833118154432403</v>
      </c>
      <c r="P82" s="245"/>
      <c r="Q82" s="246"/>
      <c r="R82" s="245">
        <f>IFERROR(1-SUMIF(Grid_BD!$B:$B,$A82,Grid_BD!$W:$W)/($AA82+SUMIF(Grid_BD!$B:$B,$A82,Grid_BD!$W:$W)),"")</f>
        <v>0.77805584251068727</v>
      </c>
      <c r="S82" s="241"/>
      <c r="T82" s="246"/>
      <c r="U82" s="247">
        <f t="shared" si="11"/>
        <v>0.59515046136190508</v>
      </c>
      <c r="V82" s="247" t="str">
        <f>IFERROR(_xlfn.XLOOKUP($A82,Input_Raw!$A:$A,Input_Raw!$GJ:$GJ),"")</f>
        <v/>
      </c>
      <c r="W82" s="248">
        <f t="shared" si="12"/>
        <v>0.10797646604938499</v>
      </c>
      <c r="X82" s="240">
        <f>IFERROR(_xlfn.XLOOKUP($A82,Input_Raw!$A:$A,Input_Raw!$EL:$EL),"")</f>
        <v>521683</v>
      </c>
      <c r="Y82" s="240">
        <f>IFERROR(_xlfn.XLOOKUP($A82,Input_Raw!$A:$A,Input_Raw!GC:GC),"")</f>
        <v>493775.00000001781</v>
      </c>
      <c r="Z82" s="240"/>
      <c r="AA82" s="240">
        <f>IFERROR(_xlfn.XLOOKUP($A82,Input_Raw!$A:$A,Input_Raw!$GD:$GD),"")</f>
        <v>503775.00000001059</v>
      </c>
      <c r="AB82" s="240">
        <f>IFERROR(_xlfn.XLOOKUP($A82,Input_Raw!$A:$A,Input_Raw!GE:GE),"")</f>
        <v>162.57</v>
      </c>
      <c r="AC82" s="249">
        <f>IFERROR(_xlfn.XLOOKUP($D82,'Modelling New'!$D:$D,'Modelling New'!P:P),"")</f>
        <v>5.2866666666666662</v>
      </c>
      <c r="AD82" s="240">
        <f>IFERROR(_xlfn.XLOOKUP($D82,'Modelling New'!$D:$D,'Modelling New'!$T:$T)*1000,"")</f>
        <v>833452.48476008489</v>
      </c>
      <c r="AE82" s="250">
        <f>IFERROR(_xlfn.XLOOKUP($D82,'Modelling New'!$D:$D,'Modelling New'!$O:$O),"")</f>
        <v>0.81096601898565079</v>
      </c>
      <c r="AF82" s="250">
        <f>IFERROR(_xlfn.XLOOKUP($D82,'Modelling New'!$D:$D,'Modelling New'!W:W),"")</f>
        <v>0.17863779251545028</v>
      </c>
      <c r="AG82" s="250">
        <f>IFERROR(_xlfn.XLOOKUP($D82,'Modelling New'!$D:$D,'Modelling New'!$AE:$AE),"")</f>
        <v>0.995</v>
      </c>
      <c r="AH82" s="250">
        <f>IFERROR(_xlfn.XLOOKUP($D82,'Modelling New'!$D:$D,'Modelling New'!$AF:$AF),"")</f>
        <v>0.995</v>
      </c>
      <c r="AI82" s="241"/>
      <c r="AJ82" s="241"/>
      <c r="AK82" s="241"/>
      <c r="AL82" s="241"/>
      <c r="AM82" s="241"/>
      <c r="AN82" s="251"/>
      <c r="AO82" s="248"/>
      <c r="AP82" s="248"/>
      <c r="AQ82" s="248"/>
      <c r="AR82" s="240">
        <f>_xlfn.XLOOKUP($D82,'Modelling New'!$D:$D,'Modelling New'!$N:$N)</f>
        <v>194.4</v>
      </c>
      <c r="AS82" s="240">
        <f t="shared" si="13"/>
        <v>696987.50230168202</v>
      </c>
    </row>
    <row r="83" spans="1:45">
      <c r="A83" s="239">
        <f t="shared" si="14"/>
        <v>45826</v>
      </c>
      <c r="B83" s="240">
        <f>YEAR(Daily_KPI[[#This Row],[Date]])+IF(MONTH(Daily_KPI[[#This Row],[Date]])&gt;=4,1,0)</f>
        <v>2026</v>
      </c>
      <c r="C83" s="241">
        <f>YEAR(Daily_KPI[[#This Row],[Date]])</f>
        <v>2025</v>
      </c>
      <c r="D83" s="242">
        <f>Daily_KPI[[#This Row],[Date]]-DAY(Daily_KPI[[#This Row],[Date]])+1</f>
        <v>45809</v>
      </c>
      <c r="E83" s="241">
        <f t="shared" si="10"/>
        <v>30</v>
      </c>
      <c r="F83" s="243">
        <f>IFERROR(_xlfn.XLOOKUP($A83,Input_Raw!$A:$A,Input_Raw!$GB:$GB),"")</f>
        <v>12.333333333333332</v>
      </c>
      <c r="G83" s="244">
        <f>IFERROR(_xlfn.XLOOKUP($A83,Input_Raw!$A:$A,Input_Raw!EO:EO),"")</f>
        <v>4.7984411201079658</v>
      </c>
      <c r="H83" s="244">
        <f>IFERROR(_xlfn.XLOOKUP($A83,Input_Raw!$A:$A,Input_Raw!EP:EP),"")</f>
        <v>0.70679736842105201</v>
      </c>
      <c r="I83" s="244">
        <f>IFERROR(_xlfn.XLOOKUP($A83,Input_Raw!$A:$A,Input_Raw!EM:EM),"")</f>
        <v>4.9793360221055405</v>
      </c>
      <c r="J83" s="244">
        <f>IFERROR(_xlfn.XLOOKUP($A83,Input_Raw!$A:$A,Input_Raw!EN:EN),"")</f>
        <v>0.91704425101214515</v>
      </c>
      <c r="K83" s="244">
        <f>IFERROR(_xlfn.XLOOKUP($A83,Input_Raw!$A:$A,Input_Raw!$DP:$DP),"")</f>
        <v>27.067398921832886</v>
      </c>
      <c r="L83" s="244">
        <f>IFERROR(_xlfn.XLOOKUP($A83,Input_Raw!$A:$A,Input_Raw!$DR:$DR),"")</f>
        <v>44.439593964577696</v>
      </c>
      <c r="M83" s="244">
        <f>IFERROR(_xlfn.XLOOKUP($A83,Input_Raw!$A:$A,Input_Raw!$DX:$DX),"")</f>
        <v>6.8</v>
      </c>
      <c r="N83" s="244">
        <f>IFERROR(_xlfn.XLOOKUP($A83,Input_Raw!$A:$A,Input_Raw!$DZ:$DZ),"")</f>
        <v>13.7</v>
      </c>
      <c r="O83" s="245">
        <f>IFERROR(1-SUMIF(Plant_BD!$B:$B,$A83,Plant_BD!$AL:$AL)/($AA83+SUMIF(Plant_BD!$B:$B,$A83,Plant_BD!$AL:$AL)),"")</f>
        <v>0.93210047043130317</v>
      </c>
      <c r="P83" s="245"/>
      <c r="Q83" s="246"/>
      <c r="R83" s="245">
        <f>IFERROR(1-SUMIF(Grid_BD!$B:$B,$A83,Grid_BD!$W:$W)/($AA83+SUMIF(Grid_BD!$B:$B,$A83,Grid_BD!$W:$W)),"")</f>
        <v>0.90791616013006271</v>
      </c>
      <c r="S83" s="241"/>
      <c r="T83" s="246"/>
      <c r="U83" s="247">
        <f t="shared" si="11"/>
        <v>0.70655540613567536</v>
      </c>
      <c r="V83" s="247" t="str">
        <f>IFERROR(_xlfn.XLOOKUP($A83,Input_Raw!$A:$A,Input_Raw!$GJ:$GJ),"")</f>
        <v/>
      </c>
      <c r="W83" s="248">
        <f t="shared" si="12"/>
        <v>0.12258873456790198</v>
      </c>
      <c r="X83" s="240">
        <f>IFERROR(_xlfn.XLOOKUP($A83,Input_Raw!$A:$A,Input_Raw!$EL:$EL),"")</f>
        <v>588512</v>
      </c>
      <c r="Y83" s="240">
        <f>IFERROR(_xlfn.XLOOKUP($A83,Input_Raw!$A:$A,Input_Raw!GC:GC),"")</f>
        <v>565150.00000007707</v>
      </c>
      <c r="Z83" s="240"/>
      <c r="AA83" s="240">
        <f>IFERROR(_xlfn.XLOOKUP($A83,Input_Raw!$A:$A,Input_Raw!$GD:$GD),"")</f>
        <v>571950.00000000349</v>
      </c>
      <c r="AB83" s="240">
        <f>IFERROR(_xlfn.XLOOKUP($A83,Input_Raw!$A:$A,Input_Raw!GE:GE),"")</f>
        <v>162.57</v>
      </c>
      <c r="AC83" s="249">
        <f>IFERROR(_xlfn.XLOOKUP($D83,'Modelling New'!$D:$D,'Modelling New'!P:P),"")</f>
        <v>5.2866666666666662</v>
      </c>
      <c r="AD83" s="240">
        <f>IFERROR(_xlfn.XLOOKUP($D83,'Modelling New'!$D:$D,'Modelling New'!$T:$T)*1000,"")</f>
        <v>833452.48476008489</v>
      </c>
      <c r="AE83" s="250">
        <f>IFERROR(_xlfn.XLOOKUP($D83,'Modelling New'!$D:$D,'Modelling New'!$O:$O),"")</f>
        <v>0.81096601898565079</v>
      </c>
      <c r="AF83" s="250">
        <f>IFERROR(_xlfn.XLOOKUP($D83,'Modelling New'!$D:$D,'Modelling New'!W:W),"")</f>
        <v>0.17863779251545028</v>
      </c>
      <c r="AG83" s="250">
        <f>IFERROR(_xlfn.XLOOKUP($D83,'Modelling New'!$D:$D,'Modelling New'!$AE:$AE),"")</f>
        <v>0.995</v>
      </c>
      <c r="AH83" s="250">
        <f>IFERROR(_xlfn.XLOOKUP($D83,'Modelling New'!$D:$D,'Modelling New'!$AF:$AF),"")</f>
        <v>0.995</v>
      </c>
      <c r="AI83" s="241"/>
      <c r="AJ83" s="241"/>
      <c r="AK83" s="241"/>
      <c r="AL83" s="241"/>
      <c r="AM83" s="241"/>
      <c r="AN83" s="251"/>
      <c r="AO83" s="248"/>
      <c r="AP83" s="248"/>
      <c r="AQ83" s="248"/>
      <c r="AR83" s="240">
        <f>_xlfn.XLOOKUP($D83,'Modelling New'!$D:$D,'Modelling New'!$N:$N)</f>
        <v>194.4</v>
      </c>
      <c r="AS83" s="240">
        <f t="shared" si="13"/>
        <v>696987.50230168202</v>
      </c>
    </row>
    <row r="84" spans="1:45">
      <c r="A84" s="239">
        <f t="shared" si="14"/>
        <v>45827</v>
      </c>
      <c r="B84" s="240">
        <f>YEAR(Daily_KPI[[#This Row],[Date]])+IF(MONTH(Daily_KPI[[#This Row],[Date]])&gt;=4,1,0)</f>
        <v>2026</v>
      </c>
      <c r="C84" s="241">
        <f>YEAR(Daily_KPI[[#This Row],[Date]])</f>
        <v>2025</v>
      </c>
      <c r="D84" s="242">
        <f>Daily_KPI[[#This Row],[Date]]-DAY(Daily_KPI[[#This Row],[Date]])+1</f>
        <v>45809</v>
      </c>
      <c r="E84" s="241">
        <f t="shared" si="10"/>
        <v>30</v>
      </c>
      <c r="F84" s="243">
        <f>IFERROR(_xlfn.XLOOKUP($A84,Input_Raw!$A:$A,Input_Raw!$GB:$GB),"")</f>
        <v>12.366666666666665</v>
      </c>
      <c r="G84" s="244">
        <f>IFERROR(_xlfn.XLOOKUP($A84,Input_Raw!$A:$A,Input_Raw!EO:EO),"")</f>
        <v>4.9951919353970391</v>
      </c>
      <c r="H84" s="244">
        <f>IFERROR(_xlfn.XLOOKUP($A84,Input_Raw!$A:$A,Input_Raw!EP:EP),"")</f>
        <v>0.74772012427097323</v>
      </c>
      <c r="I84" s="244">
        <f>IFERROR(_xlfn.XLOOKUP($A84,Input_Raw!$A:$A,Input_Raw!EM:EM),"")</f>
        <v>5.3713507551048449</v>
      </c>
      <c r="J84" s="244">
        <f>IFERROR(_xlfn.XLOOKUP($A84,Input_Raw!$A:$A,Input_Raw!EN:EN),"")</f>
        <v>0.9537214943921043</v>
      </c>
      <c r="K84" s="244">
        <f>IFERROR(_xlfn.XLOOKUP($A84,Input_Raw!$A:$A,Input_Raw!$DP:$DP),"")</f>
        <v>27.999986522911037</v>
      </c>
      <c r="L84" s="244">
        <f>IFERROR(_xlfn.XLOOKUP($A84,Input_Raw!$A:$A,Input_Raw!$DR:$DR),"")</f>
        <v>45.503279303882167</v>
      </c>
      <c r="M84" s="244">
        <f>IFERROR(_xlfn.XLOOKUP($A84,Input_Raw!$A:$A,Input_Raw!$DX:$DX),"")</f>
        <v>8.3000000000000007</v>
      </c>
      <c r="N84" s="244">
        <f>IFERROR(_xlfn.XLOOKUP($A84,Input_Raw!$A:$A,Input_Raw!$DZ:$DZ),"")</f>
        <v>13.7</v>
      </c>
      <c r="O84" s="245">
        <f>IFERROR(1-SUMIF(Plant_BD!$B:$B,$A84,Plant_BD!$AL:$AL)/($AA84+SUMIF(Plant_BD!$B:$B,$A84,Plant_BD!$AL:$AL)),"")</f>
        <v>0.85798328239706156</v>
      </c>
      <c r="P84" s="245"/>
      <c r="Q84" s="246"/>
      <c r="R84" s="245">
        <f>IFERROR(1-SUMIF(Grid_BD!$B:$B,$A84,Grid_BD!$W:$W)/($AA84+SUMIF(Grid_BD!$B:$B,$A84,Grid_BD!$W:$W)),"")</f>
        <v>0.78703604820686368</v>
      </c>
      <c r="S84" s="241"/>
      <c r="T84" s="246"/>
      <c r="U84" s="247">
        <f t="shared" si="11"/>
        <v>0.61376250872730964</v>
      </c>
      <c r="V84" s="247" t="str">
        <f>IFERROR(_xlfn.XLOOKUP($A84,Input_Raw!$A:$A,Input_Raw!$GJ:$GJ),"")</f>
        <v/>
      </c>
      <c r="W84" s="248">
        <f t="shared" si="12"/>
        <v>0.11487268518518406</v>
      </c>
      <c r="X84" s="240">
        <f>IFERROR(_xlfn.XLOOKUP($A84,Input_Raw!$A:$A,Input_Raw!$EL:$EL),"")</f>
        <v>554989</v>
      </c>
      <c r="Y84" s="240">
        <f>IFERROR(_xlfn.XLOOKUP($A84,Input_Raw!$A:$A,Input_Raw!GC:GC),"")</f>
        <v>523349.99999998166</v>
      </c>
      <c r="Z84" s="240"/>
      <c r="AA84" s="240">
        <f>IFERROR(_xlfn.XLOOKUP($A84,Input_Raw!$A:$A,Input_Raw!$GD:$GD),"")</f>
        <v>535949.99999999476</v>
      </c>
      <c r="AB84" s="240">
        <f>IFERROR(_xlfn.XLOOKUP($A84,Input_Raw!$A:$A,Input_Raw!GE:GE),"")</f>
        <v>162.57</v>
      </c>
      <c r="AC84" s="249">
        <f>IFERROR(_xlfn.XLOOKUP($D84,'Modelling New'!$D:$D,'Modelling New'!P:P),"")</f>
        <v>5.2866666666666662</v>
      </c>
      <c r="AD84" s="240">
        <f>IFERROR(_xlfn.XLOOKUP($D84,'Modelling New'!$D:$D,'Modelling New'!$T:$T)*1000,"")</f>
        <v>833452.48476008489</v>
      </c>
      <c r="AE84" s="250">
        <f>IFERROR(_xlfn.XLOOKUP($D84,'Modelling New'!$D:$D,'Modelling New'!$O:$O),"")</f>
        <v>0.81096601898565079</v>
      </c>
      <c r="AF84" s="250">
        <f>IFERROR(_xlfn.XLOOKUP($D84,'Modelling New'!$D:$D,'Modelling New'!W:W),"")</f>
        <v>0.17863779251545028</v>
      </c>
      <c r="AG84" s="250">
        <f>IFERROR(_xlfn.XLOOKUP($D84,'Modelling New'!$D:$D,'Modelling New'!$AE:$AE),"")</f>
        <v>0.995</v>
      </c>
      <c r="AH84" s="250">
        <f>IFERROR(_xlfn.XLOOKUP($D84,'Modelling New'!$D:$D,'Modelling New'!$AF:$AF),"")</f>
        <v>0.995</v>
      </c>
      <c r="AI84" s="241"/>
      <c r="AJ84" s="241"/>
      <c r="AK84" s="241"/>
      <c r="AL84" s="241"/>
      <c r="AM84" s="241"/>
      <c r="AN84" s="251"/>
      <c r="AO84" s="248"/>
      <c r="AP84" s="248"/>
      <c r="AQ84" s="248"/>
      <c r="AR84" s="240">
        <f>_xlfn.XLOOKUP($D84,'Modelling New'!$D:$D,'Modelling New'!$N:$N)</f>
        <v>194.4</v>
      </c>
      <c r="AS84" s="240">
        <f t="shared" si="13"/>
        <v>696987.50230168202</v>
      </c>
    </row>
    <row r="85" spans="1:45">
      <c r="A85" s="239">
        <f t="shared" si="14"/>
        <v>45828</v>
      </c>
      <c r="B85" s="240">
        <f>YEAR(Daily_KPI[[#This Row],[Date]])+IF(MONTH(Daily_KPI[[#This Row],[Date]])&gt;=4,1,0)</f>
        <v>2026</v>
      </c>
      <c r="C85" s="241">
        <f>YEAR(Daily_KPI[[#This Row],[Date]])</f>
        <v>2025</v>
      </c>
      <c r="D85" s="242">
        <f>Daily_KPI[[#This Row],[Date]]-DAY(Daily_KPI[[#This Row],[Date]])+1</f>
        <v>45809</v>
      </c>
      <c r="E85" s="241">
        <f t="shared" si="10"/>
        <v>30</v>
      </c>
      <c r="F85" s="243">
        <f>IFERROR(_xlfn.XLOOKUP($A85,Input_Raw!$A:$A,Input_Raw!$GB:$GB),"")</f>
        <v>12.283333333333335</v>
      </c>
      <c r="G85" s="244">
        <f>IFERROR(_xlfn.XLOOKUP($A85,Input_Raw!$A:$A,Input_Raw!EO:EO),"")</f>
        <v>4.1505761154019885</v>
      </c>
      <c r="H85" s="244">
        <f>IFERROR(_xlfn.XLOOKUP($A85,Input_Raw!$A:$A,Input_Raw!EP:EP),"")</f>
        <v>0.61395628545618763</v>
      </c>
      <c r="I85" s="244">
        <f>IFERROR(_xlfn.XLOOKUP($A85,Input_Raw!$A:$A,Input_Raw!EM:EM),"")</f>
        <v>4.3641503388753931</v>
      </c>
      <c r="J85" s="244">
        <f>IFERROR(_xlfn.XLOOKUP($A85,Input_Raw!$A:$A,Input_Raw!EN:EN),"")</f>
        <v>0.79407638911472411</v>
      </c>
      <c r="K85" s="244">
        <f>IFERROR(_xlfn.XLOOKUP($A85,Input_Raw!$A:$A,Input_Raw!$DP:$DP),"")</f>
        <v>27.259836289222392</v>
      </c>
      <c r="L85" s="244">
        <f>IFERROR(_xlfn.XLOOKUP($A85,Input_Raw!$A:$A,Input_Raw!$DR:$DR),"")</f>
        <v>42.575584424898501</v>
      </c>
      <c r="M85" s="244">
        <f>IFERROR(_xlfn.XLOOKUP($A85,Input_Raw!$A:$A,Input_Raw!$DX:$DX),"")</f>
        <v>7.2</v>
      </c>
      <c r="N85" s="244">
        <f>IFERROR(_xlfn.XLOOKUP($A85,Input_Raw!$A:$A,Input_Raw!$DZ:$DZ),"")</f>
        <v>16.3</v>
      </c>
      <c r="O85" s="245">
        <f>IFERROR(1-SUMIF(Plant_BD!$B:$B,$A85,Plant_BD!$AL:$AL)/($AA85+SUMIF(Plant_BD!$B:$B,$A85,Plant_BD!$AL:$AL)),"")</f>
        <v>0.94495949465783213</v>
      </c>
      <c r="P85" s="245"/>
      <c r="Q85" s="246"/>
      <c r="R85" s="245">
        <f>IFERROR(1-SUMIF(Grid_BD!$B:$B,$A85,Grid_BD!$W:$W)/($AA85+SUMIF(Grid_BD!$B:$B,$A85,Grid_BD!$W:$W)),"")</f>
        <v>0.95024043681926018</v>
      </c>
      <c r="S85" s="241"/>
      <c r="T85" s="246"/>
      <c r="U85" s="247">
        <f t="shared" si="11"/>
        <v>0.78069713035955479</v>
      </c>
      <c r="V85" s="247" t="str">
        <f>IFERROR(_xlfn.XLOOKUP($A85,Input_Raw!$A:$A,Input_Raw!$GJ:$GJ),"")</f>
        <v/>
      </c>
      <c r="W85" s="248">
        <f t="shared" si="12"/>
        <v>0.11882716049382711</v>
      </c>
      <c r="X85" s="240">
        <f>IFERROR(_xlfn.XLOOKUP($A85,Input_Raw!$A:$A,Input_Raw!$EL:$EL),"")</f>
        <v>570225</v>
      </c>
      <c r="Y85" s="240">
        <f>IFERROR(_xlfn.XLOOKUP($A85,Input_Raw!$A:$A,Input_Raw!GC:GC),"")</f>
        <v>546199.99999999534</v>
      </c>
      <c r="Z85" s="240"/>
      <c r="AA85" s="240">
        <f>IFERROR(_xlfn.XLOOKUP($A85,Input_Raw!$A:$A,Input_Raw!$GD:$GD),"")</f>
        <v>554399.99999999977</v>
      </c>
      <c r="AB85" s="240">
        <f>IFERROR(_xlfn.XLOOKUP($A85,Input_Raw!$A:$A,Input_Raw!GE:GE),"")</f>
        <v>162.72</v>
      </c>
      <c r="AC85" s="249">
        <f>IFERROR(_xlfn.XLOOKUP($D85,'Modelling New'!$D:$D,'Modelling New'!P:P),"")</f>
        <v>5.2866666666666662</v>
      </c>
      <c r="AD85" s="240">
        <f>IFERROR(_xlfn.XLOOKUP($D85,'Modelling New'!$D:$D,'Modelling New'!$T:$T)*1000,"")</f>
        <v>833452.48476008489</v>
      </c>
      <c r="AE85" s="250">
        <f>IFERROR(_xlfn.XLOOKUP($D85,'Modelling New'!$D:$D,'Modelling New'!$O:$O),"")</f>
        <v>0.81096601898565079</v>
      </c>
      <c r="AF85" s="250">
        <f>IFERROR(_xlfn.XLOOKUP($D85,'Modelling New'!$D:$D,'Modelling New'!W:W),"")</f>
        <v>0.17863779251545028</v>
      </c>
      <c r="AG85" s="250">
        <f>IFERROR(_xlfn.XLOOKUP($D85,'Modelling New'!$D:$D,'Modelling New'!$AE:$AE),"")</f>
        <v>0.995</v>
      </c>
      <c r="AH85" s="250">
        <f>IFERROR(_xlfn.XLOOKUP($D85,'Modelling New'!$D:$D,'Modelling New'!$AF:$AF),"")</f>
        <v>0.995</v>
      </c>
      <c r="AI85" s="241"/>
      <c r="AJ85" s="241"/>
      <c r="AK85" s="241"/>
      <c r="AL85" s="241"/>
      <c r="AM85" s="241"/>
      <c r="AN85" s="251"/>
      <c r="AO85" s="248"/>
      <c r="AP85" s="248"/>
      <c r="AQ85" s="248"/>
      <c r="AR85" s="240">
        <f>_xlfn.XLOOKUP($D85,'Modelling New'!$D:$D,'Modelling New'!$N:$N)</f>
        <v>194.4</v>
      </c>
      <c r="AS85" s="240">
        <f t="shared" si="13"/>
        <v>697630.59835473762</v>
      </c>
    </row>
    <row r="86" spans="1:45">
      <c r="A86" s="239">
        <f t="shared" si="14"/>
        <v>45829</v>
      </c>
      <c r="B86" s="240">
        <f>YEAR(Daily_KPI[[#This Row],[Date]])+IF(MONTH(Daily_KPI[[#This Row],[Date]])&gt;=4,1,0)</f>
        <v>2026</v>
      </c>
      <c r="C86" s="241">
        <f>YEAR(Daily_KPI[[#This Row],[Date]])</f>
        <v>2025</v>
      </c>
      <c r="D86" s="242">
        <f>Daily_KPI[[#This Row],[Date]]-DAY(Daily_KPI[[#This Row],[Date]])+1</f>
        <v>45809</v>
      </c>
      <c r="E86" s="241">
        <f t="shared" si="10"/>
        <v>30</v>
      </c>
      <c r="F86" s="243">
        <f>IFERROR(_xlfn.XLOOKUP($A86,Input_Raw!$A:$A,Input_Raw!$GB:$GB),"")</f>
        <v>12.033333333333333</v>
      </c>
      <c r="G86" s="244">
        <f>IFERROR(_xlfn.XLOOKUP($A86,Input_Raw!$A:$A,Input_Raw!EO:EO),"")</f>
        <v>5.4041040912863059</v>
      </c>
      <c r="H86" s="244">
        <f>IFERROR(_xlfn.XLOOKUP($A86,Input_Raw!$A:$A,Input_Raw!EP:EP),"")</f>
        <v>0.79658136837252169</v>
      </c>
      <c r="I86" s="244">
        <f>IFERROR(_xlfn.XLOOKUP($A86,Input_Raw!$A:$A,Input_Raw!EM:EM),"")</f>
        <v>5.5555711364684202</v>
      </c>
      <c r="J86" s="244">
        <f>IFERROR(_xlfn.XLOOKUP($A86,Input_Raw!$A:$A,Input_Raw!EN:EN),"")</f>
        <v>1.0210672793914246</v>
      </c>
      <c r="K86" s="244">
        <f>IFERROR(_xlfn.XLOOKUP($A86,Input_Raw!$A:$A,Input_Raw!$DP:$DP),"")</f>
        <v>28.232406639004111</v>
      </c>
      <c r="L86" s="244">
        <f>IFERROR(_xlfn.XLOOKUP($A86,Input_Raw!$A:$A,Input_Raw!$DR:$DR),"")</f>
        <v>49.024627179836536</v>
      </c>
      <c r="M86" s="244">
        <f>IFERROR(_xlfn.XLOOKUP($A86,Input_Raw!$A:$A,Input_Raw!$DX:$DX),"")</f>
        <v>7.3</v>
      </c>
      <c r="N86" s="244">
        <f>IFERROR(_xlfn.XLOOKUP($A86,Input_Raw!$A:$A,Input_Raw!$DZ:$DZ),"")</f>
        <v>15.4</v>
      </c>
      <c r="O86" s="245">
        <f>IFERROR(1-SUMIF(Plant_BD!$B:$B,$A86,Plant_BD!$AL:$AL)/($AA86+SUMIF(Plant_BD!$B:$B,$A86,Plant_BD!$AL:$AL)),"")</f>
        <v>0.94578024900060731</v>
      </c>
      <c r="P86" s="245"/>
      <c r="Q86" s="246"/>
      <c r="R86" s="245">
        <f>IFERROR(1-SUMIF(Grid_BD!$B:$B,$A86,Grid_BD!$W:$W)/($AA86+SUMIF(Grid_BD!$B:$B,$A86,Grid_BD!$W:$W)),"")</f>
        <v>1</v>
      </c>
      <c r="S86" s="241"/>
      <c r="T86" s="246"/>
      <c r="U86" s="247">
        <f t="shared" si="11"/>
        <v>0.72353226284262462</v>
      </c>
      <c r="V86" s="247" t="str">
        <f>IFERROR(_xlfn.XLOOKUP($A86,Input_Raw!$A:$A,Input_Raw!$GJ:$GJ),"")</f>
        <v/>
      </c>
      <c r="W86" s="248">
        <f t="shared" si="12"/>
        <v>0.14019097222222068</v>
      </c>
      <c r="X86" s="240">
        <f>IFERROR(_xlfn.XLOOKUP($A86,Input_Raw!$A:$A,Input_Raw!$EL:$EL),"")</f>
        <v>672770</v>
      </c>
      <c r="Y86" s="240">
        <f>IFERROR(_xlfn.XLOOKUP($A86,Input_Raw!$A:$A,Input_Raw!GC:GC),"")</f>
        <v>645074.99999997462</v>
      </c>
      <c r="Z86" s="240"/>
      <c r="AA86" s="240">
        <f>IFERROR(_xlfn.XLOOKUP($A86,Input_Raw!$A:$A,Input_Raw!$GD:$GD),"")</f>
        <v>654074.99999999278</v>
      </c>
      <c r="AB86" s="240">
        <f>IFERROR(_xlfn.XLOOKUP($A86,Input_Raw!$A:$A,Input_Raw!GE:GE),"")</f>
        <v>162.72</v>
      </c>
      <c r="AC86" s="249">
        <f>IFERROR(_xlfn.XLOOKUP($D86,'Modelling New'!$D:$D,'Modelling New'!P:P),"")</f>
        <v>5.2866666666666662</v>
      </c>
      <c r="AD86" s="240">
        <f>IFERROR(_xlfn.XLOOKUP($D86,'Modelling New'!$D:$D,'Modelling New'!$T:$T)*1000,"")</f>
        <v>833452.48476008489</v>
      </c>
      <c r="AE86" s="250">
        <f>IFERROR(_xlfn.XLOOKUP($D86,'Modelling New'!$D:$D,'Modelling New'!$O:$O),"")</f>
        <v>0.81096601898565079</v>
      </c>
      <c r="AF86" s="250">
        <f>IFERROR(_xlfn.XLOOKUP($D86,'Modelling New'!$D:$D,'Modelling New'!W:W),"")</f>
        <v>0.17863779251545028</v>
      </c>
      <c r="AG86" s="250">
        <f>IFERROR(_xlfn.XLOOKUP($D86,'Modelling New'!$D:$D,'Modelling New'!$AE:$AE),"")</f>
        <v>0.995</v>
      </c>
      <c r="AH86" s="250">
        <f>IFERROR(_xlfn.XLOOKUP($D86,'Modelling New'!$D:$D,'Modelling New'!$AF:$AF),"")</f>
        <v>0.995</v>
      </c>
      <c r="AI86" s="241"/>
      <c r="AJ86" s="241"/>
      <c r="AK86" s="241"/>
      <c r="AL86" s="241"/>
      <c r="AM86" s="241"/>
      <c r="AN86" s="251"/>
      <c r="AO86" s="248"/>
      <c r="AP86" s="248"/>
      <c r="AQ86" s="248"/>
      <c r="AR86" s="240">
        <f>_xlfn.XLOOKUP($D86,'Modelling New'!$D:$D,'Modelling New'!$N:$N)</f>
        <v>194.4</v>
      </c>
      <c r="AS86" s="240">
        <f t="shared" si="13"/>
        <v>697630.59835473762</v>
      </c>
    </row>
    <row r="87" spans="1:45">
      <c r="A87" s="239">
        <f t="shared" si="14"/>
        <v>45830</v>
      </c>
      <c r="B87" s="240">
        <f>YEAR(Daily_KPI[[#This Row],[Date]])+IF(MONTH(Daily_KPI[[#This Row],[Date]])&gt;=4,1,0)</f>
        <v>2026</v>
      </c>
      <c r="C87" s="241">
        <f>YEAR(Daily_KPI[[#This Row],[Date]])</f>
        <v>2025</v>
      </c>
      <c r="D87" s="242">
        <f>Daily_KPI[[#This Row],[Date]]-DAY(Daily_KPI[[#This Row],[Date]])+1</f>
        <v>45809</v>
      </c>
      <c r="E87" s="241">
        <f t="shared" si="10"/>
        <v>30</v>
      </c>
      <c r="F87" s="243">
        <f>IFERROR(_xlfn.XLOOKUP($A87,Input_Raw!$A:$A,Input_Raw!$GB:$GB),"")</f>
        <v>12.116666666666669</v>
      </c>
      <c r="G87" s="244">
        <f>IFERROR(_xlfn.XLOOKUP($A87,Input_Raw!$A:$A,Input_Raw!EO:EO),"")</f>
        <v>3.78937631959707</v>
      </c>
      <c r="H87" s="244">
        <f>IFERROR(_xlfn.XLOOKUP($A87,Input_Raw!$A:$A,Input_Raw!EP:EP),"")</f>
        <v>0.54040000457875415</v>
      </c>
      <c r="I87" s="244">
        <f>IFERROR(_xlfn.XLOOKUP($A87,Input_Raw!$A:$A,Input_Raw!EM:EM),"")</f>
        <v>3.9251402048738311</v>
      </c>
      <c r="J87" s="244">
        <f>IFERROR(_xlfn.XLOOKUP($A87,Input_Raw!$A:$A,Input_Raw!EN:EN),"")</f>
        <v>0.70138207119963414</v>
      </c>
      <c r="K87" s="244">
        <f>IFERROR(_xlfn.XLOOKUP($A87,Input_Raw!$A:$A,Input_Raw!$DP:$DP),"")</f>
        <v>26.333360655737689</v>
      </c>
      <c r="L87" s="244">
        <f>IFERROR(_xlfn.XLOOKUP($A87,Input_Raw!$A:$A,Input_Raw!$DR:$DR),"")</f>
        <v>38.900597267759558</v>
      </c>
      <c r="M87" s="244">
        <f>IFERROR(_xlfn.XLOOKUP($A87,Input_Raw!$A:$A,Input_Raw!$DX:$DX),"")</f>
        <v>6.4</v>
      </c>
      <c r="N87" s="244">
        <f>IFERROR(_xlfn.XLOOKUP($A87,Input_Raw!$A:$A,Input_Raw!$DZ:$DZ),"")</f>
        <v>16.100000000000001</v>
      </c>
      <c r="O87" s="245">
        <f>IFERROR(1-SUMIF(Plant_BD!$B:$B,$A87,Plant_BD!$AL:$AL)/($AA87+SUMIF(Plant_BD!$B:$B,$A87,Plant_BD!$AL:$AL)),"")</f>
        <v>0.93611577910649857</v>
      </c>
      <c r="P87" s="245"/>
      <c r="Q87" s="246"/>
      <c r="R87" s="245">
        <f>IFERROR(1-SUMIF(Grid_BD!$B:$B,$A87,Grid_BD!$W:$W)/($AA87+SUMIF(Grid_BD!$B:$B,$A87,Grid_BD!$W:$W)),"")</f>
        <v>1</v>
      </c>
      <c r="S87" s="241"/>
      <c r="T87" s="246"/>
      <c r="U87" s="247">
        <f t="shared" si="11"/>
        <v>0.81587751294646671</v>
      </c>
      <c r="V87" s="247" t="str">
        <f>IFERROR(_xlfn.XLOOKUP($A87,Input_Raw!$A:$A,Input_Raw!$GJ:$GJ),"")</f>
        <v/>
      </c>
      <c r="W87" s="248">
        <f t="shared" si="12"/>
        <v>0.11168981481481699</v>
      </c>
      <c r="X87" s="240">
        <f>IFERROR(_xlfn.XLOOKUP($A87,Input_Raw!$A:$A,Input_Raw!$EL:$EL),"")</f>
        <v>535363</v>
      </c>
      <c r="Y87" s="240">
        <f>IFERROR(_xlfn.XLOOKUP($A87,Input_Raw!$A:$A,Input_Raw!GC:GC),"")</f>
        <v>510900.00000000215</v>
      </c>
      <c r="Z87" s="240"/>
      <c r="AA87" s="240">
        <f>IFERROR(_xlfn.XLOOKUP($A87,Input_Raw!$A:$A,Input_Raw!$GD:$GD),"")</f>
        <v>521100.00000001013</v>
      </c>
      <c r="AB87" s="240">
        <f>IFERROR(_xlfn.XLOOKUP($A87,Input_Raw!$A:$A,Input_Raw!GE:GE),"")</f>
        <v>162.72</v>
      </c>
      <c r="AC87" s="249">
        <f>IFERROR(_xlfn.XLOOKUP($D87,'Modelling New'!$D:$D,'Modelling New'!P:P),"")</f>
        <v>5.2866666666666662</v>
      </c>
      <c r="AD87" s="240">
        <f>IFERROR(_xlfn.XLOOKUP($D87,'Modelling New'!$D:$D,'Modelling New'!$T:$T)*1000,"")</f>
        <v>833452.48476008489</v>
      </c>
      <c r="AE87" s="250">
        <f>IFERROR(_xlfn.XLOOKUP($D87,'Modelling New'!$D:$D,'Modelling New'!$O:$O),"")</f>
        <v>0.81096601898565079</v>
      </c>
      <c r="AF87" s="250">
        <f>IFERROR(_xlfn.XLOOKUP($D87,'Modelling New'!$D:$D,'Modelling New'!W:W),"")</f>
        <v>0.17863779251545028</v>
      </c>
      <c r="AG87" s="250">
        <f>IFERROR(_xlfn.XLOOKUP($D87,'Modelling New'!$D:$D,'Modelling New'!$AE:$AE),"")</f>
        <v>0.995</v>
      </c>
      <c r="AH87" s="250">
        <f>IFERROR(_xlfn.XLOOKUP($D87,'Modelling New'!$D:$D,'Modelling New'!$AF:$AF),"")</f>
        <v>0.995</v>
      </c>
      <c r="AI87" s="241"/>
      <c r="AJ87" s="241"/>
      <c r="AK87" s="241"/>
      <c r="AL87" s="241"/>
      <c r="AM87" s="241"/>
      <c r="AN87" s="251"/>
      <c r="AO87" s="248"/>
      <c r="AP87" s="248"/>
      <c r="AQ87" s="248"/>
      <c r="AR87" s="240">
        <f>_xlfn.XLOOKUP($D87,'Modelling New'!$D:$D,'Modelling New'!$N:$N)</f>
        <v>194.4</v>
      </c>
      <c r="AS87" s="240">
        <f t="shared" si="13"/>
        <v>697630.59835473762</v>
      </c>
    </row>
    <row r="88" spans="1:45">
      <c r="A88" s="239">
        <f t="shared" si="14"/>
        <v>45831</v>
      </c>
      <c r="B88" s="240">
        <f>YEAR(Daily_KPI[[#This Row],[Date]])+IF(MONTH(Daily_KPI[[#This Row],[Date]])&gt;=4,1,0)</f>
        <v>2026</v>
      </c>
      <c r="C88" s="241">
        <f>YEAR(Daily_KPI[[#This Row],[Date]])</f>
        <v>2025</v>
      </c>
      <c r="D88" s="242">
        <f>Daily_KPI[[#This Row],[Date]]-DAY(Daily_KPI[[#This Row],[Date]])+1</f>
        <v>45809</v>
      </c>
      <c r="E88" s="241">
        <f t="shared" si="10"/>
        <v>30</v>
      </c>
      <c r="F88" s="243">
        <f>IFERROR(_xlfn.XLOOKUP($A88,Input_Raw!$A:$A,Input_Raw!$GB:$GB),"")</f>
        <v>12.266666666666666</v>
      </c>
      <c r="G88" s="244">
        <f>IFERROR(_xlfn.XLOOKUP($A88,Input_Raw!$A:$A,Input_Raw!EO:EO),"")</f>
        <v>3.5524278601690131</v>
      </c>
      <c r="H88" s="244">
        <f>IFERROR(_xlfn.XLOOKUP($A88,Input_Raw!$A:$A,Input_Raw!EP:EP),"")</f>
        <v>0.63878611741293601</v>
      </c>
      <c r="I88" s="244">
        <f>IFERROR(_xlfn.XLOOKUP($A88,Input_Raw!$A:$A,Input_Raw!EM:EM),"")</f>
        <v>3.5920642292649898</v>
      </c>
      <c r="J88" s="244">
        <f>IFERROR(_xlfn.XLOOKUP($A88,Input_Raw!$A:$A,Input_Raw!EN:EN),"")</f>
        <v>0.64104403139114707</v>
      </c>
      <c r="K88" s="244">
        <f>IFERROR(_xlfn.XLOOKUP($A88,Input_Raw!$A:$A,Input_Raw!$DP:$DP),"")</f>
        <v>24.335386702849359</v>
      </c>
      <c r="L88" s="244">
        <f>IFERROR(_xlfn.XLOOKUP($A88,Input_Raw!$A:$A,Input_Raw!$DR:$DR),"")</f>
        <v>37.638093351424743</v>
      </c>
      <c r="M88" s="244">
        <f>IFERROR(_xlfn.XLOOKUP($A88,Input_Raw!$A:$A,Input_Raw!$DX:$DX),"")</f>
        <v>7</v>
      </c>
      <c r="N88" s="244">
        <f>IFERROR(_xlfn.XLOOKUP($A88,Input_Raw!$A:$A,Input_Raw!$DZ:$DZ),"")</f>
        <v>17.2</v>
      </c>
      <c r="O88" s="245">
        <f>IFERROR(1-SUMIF(Plant_BD!$B:$B,$A88,Plant_BD!$AL:$AL)/($AA88+SUMIF(Plant_BD!$B:$B,$A88,Plant_BD!$AL:$AL)),"")</f>
        <v>0.9386730949167793</v>
      </c>
      <c r="P88" s="245"/>
      <c r="Q88" s="246"/>
      <c r="R88" s="245">
        <f>IFERROR(1-SUMIF(Grid_BD!$B:$B,$A88,Grid_BD!$W:$W)/($AA88+SUMIF(Grid_BD!$B:$B,$A88,Grid_BD!$W:$W)),"")</f>
        <v>0.88785923300965264</v>
      </c>
      <c r="S88" s="241"/>
      <c r="T88" s="246"/>
      <c r="U88" s="247">
        <f t="shared" si="11"/>
        <v>0.72213853656625049</v>
      </c>
      <c r="V88" s="247" t="str">
        <f>IFERROR(_xlfn.XLOOKUP($A88,Input_Raw!$A:$A,Input_Raw!$GJ:$GJ),"")</f>
        <v/>
      </c>
      <c r="W88" s="248">
        <f t="shared" si="12"/>
        <v>9.2447916666666741E-2</v>
      </c>
      <c r="X88" s="240">
        <f>IFERROR(_xlfn.XLOOKUP($A88,Input_Raw!$A:$A,Input_Raw!$EL:$EL),"")</f>
        <v>442010</v>
      </c>
      <c r="Y88" s="240">
        <f>IFERROR(_xlfn.XLOOKUP($A88,Input_Raw!$A:$A,Input_Raw!GC:GC),"")</f>
        <v>423524.99999997905</v>
      </c>
      <c r="Z88" s="240"/>
      <c r="AA88" s="240">
        <f>IFERROR(_xlfn.XLOOKUP($A88,Input_Raw!$A:$A,Input_Raw!$GD:$GD),"")</f>
        <v>431325.00000000035</v>
      </c>
      <c r="AB88" s="240">
        <f>IFERROR(_xlfn.XLOOKUP($A88,Input_Raw!$A:$A,Input_Raw!GE:GE),"")</f>
        <v>166.28</v>
      </c>
      <c r="AC88" s="249">
        <f>IFERROR(_xlfn.XLOOKUP($D88,'Modelling New'!$D:$D,'Modelling New'!P:P),"")</f>
        <v>5.2866666666666662</v>
      </c>
      <c r="AD88" s="240">
        <f>IFERROR(_xlfn.XLOOKUP($D88,'Modelling New'!$D:$D,'Modelling New'!$T:$T)*1000,"")</f>
        <v>833452.48476008489</v>
      </c>
      <c r="AE88" s="250">
        <f>IFERROR(_xlfn.XLOOKUP($D88,'Modelling New'!$D:$D,'Modelling New'!$O:$O),"")</f>
        <v>0.81096601898565079</v>
      </c>
      <c r="AF88" s="250">
        <f>IFERROR(_xlfn.XLOOKUP($D88,'Modelling New'!$D:$D,'Modelling New'!W:W),"")</f>
        <v>0.17863779251545028</v>
      </c>
      <c r="AG88" s="250">
        <f>IFERROR(_xlfn.XLOOKUP($D88,'Modelling New'!$D:$D,'Modelling New'!$AE:$AE),"")</f>
        <v>0.995</v>
      </c>
      <c r="AH88" s="250">
        <f>IFERROR(_xlfn.XLOOKUP($D88,'Modelling New'!$D:$D,'Modelling New'!$AF:$AF),"")</f>
        <v>0.995</v>
      </c>
      <c r="AI88" s="241"/>
      <c r="AJ88" s="241"/>
      <c r="AK88" s="241"/>
      <c r="AL88" s="241"/>
      <c r="AM88" s="241"/>
      <c r="AN88" s="251"/>
      <c r="AO88" s="248"/>
      <c r="AP88" s="248"/>
      <c r="AQ88" s="248"/>
      <c r="AR88" s="240">
        <f>_xlfn.XLOOKUP($D88,'Modelling New'!$D:$D,'Modelling New'!$N:$N)</f>
        <v>194.4</v>
      </c>
      <c r="AS88" s="240">
        <f t="shared" si="13"/>
        <v>712893.41134725779</v>
      </c>
    </row>
    <row r="89" spans="1:45">
      <c r="A89" s="239">
        <f t="shared" si="14"/>
        <v>45832</v>
      </c>
      <c r="B89" s="240">
        <f>YEAR(Daily_KPI[[#This Row],[Date]])+IF(MONTH(Daily_KPI[[#This Row],[Date]])&gt;=4,1,0)</f>
        <v>2026</v>
      </c>
      <c r="C89" s="241">
        <f>YEAR(Daily_KPI[[#This Row],[Date]])</f>
        <v>2025</v>
      </c>
      <c r="D89" s="242">
        <f>Daily_KPI[[#This Row],[Date]]-DAY(Daily_KPI[[#This Row],[Date]])+1</f>
        <v>45809</v>
      </c>
      <c r="E89" s="241">
        <f t="shared" si="10"/>
        <v>30</v>
      </c>
      <c r="F89" s="243">
        <f>IFERROR(_xlfn.XLOOKUP($A89,Input_Raw!$A:$A,Input_Raw!$GB:$GB),"")</f>
        <v>12.216666666666669</v>
      </c>
      <c r="G89" s="244">
        <f>IFERROR(_xlfn.XLOOKUP($A89,Input_Raw!$A:$A,Input_Raw!EO:EO),"")</f>
        <v>3.995840319016644</v>
      </c>
      <c r="H89" s="244">
        <f>IFERROR(_xlfn.XLOOKUP($A89,Input_Raw!$A:$A,Input_Raw!EP:EP),"")</f>
        <v>0.72600815533605889</v>
      </c>
      <c r="I89" s="244">
        <f>IFERROR(_xlfn.XLOOKUP($A89,Input_Raw!$A:$A,Input_Raw!EM:EM),"")</f>
        <v>4.1394689349523306</v>
      </c>
      <c r="J89" s="244">
        <f>IFERROR(_xlfn.XLOOKUP($A89,Input_Raw!$A:$A,Input_Raw!EN:EN),"")</f>
        <v>0.71398840705563071</v>
      </c>
      <c r="K89" s="244">
        <f>IFERROR(_xlfn.XLOOKUP($A89,Input_Raw!$A:$A,Input_Raw!$DP:$DP),"")</f>
        <v>25.896689373296965</v>
      </c>
      <c r="L89" s="244">
        <f>IFERROR(_xlfn.XLOOKUP($A89,Input_Raw!$A:$A,Input_Raw!$DR:$DR),"")</f>
        <v>39.452260367847416</v>
      </c>
      <c r="M89" s="244">
        <f>IFERROR(_xlfn.XLOOKUP($A89,Input_Raw!$A:$A,Input_Raw!$DX:$DX),"")</f>
        <v>8.6</v>
      </c>
      <c r="N89" s="244">
        <f>IFERROR(_xlfn.XLOOKUP($A89,Input_Raw!$A:$A,Input_Raw!$DZ:$DZ),"")</f>
        <v>14.7</v>
      </c>
      <c r="O89" s="245">
        <f>IFERROR(1-SUMIF(Plant_BD!$B:$B,$A89,Plant_BD!$AL:$AL)/($AA89+SUMIF(Plant_BD!$B:$B,$A89,Plant_BD!$AL:$AL)),"")</f>
        <v>0.93282428692023145</v>
      </c>
      <c r="P89" s="245"/>
      <c r="Q89" s="246"/>
      <c r="R89" s="245">
        <f>IFERROR(1-SUMIF(Grid_BD!$B:$B,$A89,Grid_BD!$W:$W)/($AA89+SUMIF(Grid_BD!$B:$B,$A89,Grid_BD!$W:$W)),"")</f>
        <v>0.9036647737618817</v>
      </c>
      <c r="S89" s="241"/>
      <c r="T89" s="246"/>
      <c r="U89" s="247">
        <f t="shared" si="11"/>
        <v>0.73876500293739911</v>
      </c>
      <c r="V89" s="247" t="str">
        <f>IFERROR(_xlfn.XLOOKUP($A89,Input_Raw!$A:$A,Input_Raw!$GJ:$GJ),"")</f>
        <v/>
      </c>
      <c r="W89" s="248">
        <f t="shared" si="12"/>
        <v>0.10898919753086377</v>
      </c>
      <c r="X89" s="240">
        <f>IFERROR(_xlfn.XLOOKUP($A89,Input_Raw!$A:$A,Input_Raw!$EL:$EL),"")</f>
        <v>522208</v>
      </c>
      <c r="Y89" s="240">
        <f>IFERROR(_xlfn.XLOOKUP($A89,Input_Raw!$A:$A,Input_Raw!GC:GC),"")</f>
        <v>495899.99999998842</v>
      </c>
      <c r="Z89" s="240"/>
      <c r="AA89" s="240">
        <f>IFERROR(_xlfn.XLOOKUP($A89,Input_Raw!$A:$A,Input_Raw!$GD:$GD),"")</f>
        <v>508499.99999999796</v>
      </c>
      <c r="AB89" s="240">
        <f>IFERROR(_xlfn.XLOOKUP($A89,Input_Raw!$A:$A,Input_Raw!GE:GE),"")</f>
        <v>166.28</v>
      </c>
      <c r="AC89" s="249">
        <f>IFERROR(_xlfn.XLOOKUP($D89,'Modelling New'!$D:$D,'Modelling New'!P:P),"")</f>
        <v>5.2866666666666662</v>
      </c>
      <c r="AD89" s="240">
        <f>IFERROR(_xlfn.XLOOKUP($D89,'Modelling New'!$D:$D,'Modelling New'!$T:$T)*1000,"")</f>
        <v>833452.48476008489</v>
      </c>
      <c r="AE89" s="250">
        <f>IFERROR(_xlfn.XLOOKUP($D89,'Modelling New'!$D:$D,'Modelling New'!$O:$O),"")</f>
        <v>0.81096601898565079</v>
      </c>
      <c r="AF89" s="250">
        <f>IFERROR(_xlfn.XLOOKUP($D89,'Modelling New'!$D:$D,'Modelling New'!W:W),"")</f>
        <v>0.17863779251545028</v>
      </c>
      <c r="AG89" s="250">
        <f>IFERROR(_xlfn.XLOOKUP($D89,'Modelling New'!$D:$D,'Modelling New'!$AE:$AE),"")</f>
        <v>0.995</v>
      </c>
      <c r="AH89" s="250">
        <f>IFERROR(_xlfn.XLOOKUP($D89,'Modelling New'!$D:$D,'Modelling New'!$AF:$AF),"")</f>
        <v>0.995</v>
      </c>
      <c r="AI89" s="241"/>
      <c r="AJ89" s="241"/>
      <c r="AK89" s="241"/>
      <c r="AL89" s="241"/>
      <c r="AM89" s="241"/>
      <c r="AN89" s="251"/>
      <c r="AO89" s="248"/>
      <c r="AP89" s="248"/>
      <c r="AQ89" s="248"/>
      <c r="AR89" s="240">
        <f>_xlfn.XLOOKUP($D89,'Modelling New'!$D:$D,'Modelling New'!$N:$N)</f>
        <v>194.4</v>
      </c>
      <c r="AS89" s="240">
        <f t="shared" si="13"/>
        <v>712893.41134725779</v>
      </c>
    </row>
    <row r="90" spans="1:45">
      <c r="A90" s="239">
        <f t="shared" si="14"/>
        <v>45833</v>
      </c>
      <c r="B90" s="240">
        <f>YEAR(Daily_KPI[[#This Row],[Date]])+IF(MONTH(Daily_KPI[[#This Row],[Date]])&gt;=4,1,0)</f>
        <v>2026</v>
      </c>
      <c r="C90" s="241">
        <f>YEAR(Daily_KPI[[#This Row],[Date]])</f>
        <v>2025</v>
      </c>
      <c r="D90" s="242">
        <f>Daily_KPI[[#This Row],[Date]]-DAY(Daily_KPI[[#This Row],[Date]])+1</f>
        <v>45809</v>
      </c>
      <c r="E90" s="241">
        <f t="shared" si="10"/>
        <v>30</v>
      </c>
      <c r="F90" s="243">
        <f>IFERROR(_xlfn.XLOOKUP($A90,Input_Raw!$A:$A,Input_Raw!$GB:$GB),"")</f>
        <v>11.783333333333331</v>
      </c>
      <c r="G90" s="244">
        <f>IFERROR(_xlfn.XLOOKUP($A90,Input_Raw!$A:$A,Input_Raw!EO:EO),"")</f>
        <v>2.9286677875162463</v>
      </c>
      <c r="H90" s="244">
        <f>IFERROR(_xlfn.XLOOKUP($A90,Input_Raw!$A:$A,Input_Raw!EP:EP),"")</f>
        <v>0.52321981035781495</v>
      </c>
      <c r="I90" s="244">
        <f>IFERROR(_xlfn.XLOOKUP($A90,Input_Raw!$A:$A,Input_Raw!EM:EM),"")</f>
        <v>2.8661786744161843</v>
      </c>
      <c r="J90" s="244">
        <f>IFERROR(_xlfn.XLOOKUP($A90,Input_Raw!$A:$A,Input_Raw!EN:EN),"")</f>
        <v>0.52894052347083986</v>
      </c>
      <c r="K90" s="244">
        <f>IFERROR(_xlfn.XLOOKUP($A90,Input_Raw!$A:$A,Input_Raw!$DP:$DP),"")</f>
        <v>25.653361581920937</v>
      </c>
      <c r="L90" s="244">
        <f>IFERROR(_xlfn.XLOOKUP($A90,Input_Raw!$A:$A,Input_Raw!$DR:$DR),"")</f>
        <v>37.625682387005597</v>
      </c>
      <c r="M90" s="244">
        <f>IFERROR(_xlfn.XLOOKUP($A90,Input_Raw!$A:$A,Input_Raw!$DX:$DX),"")</f>
        <v>7.2</v>
      </c>
      <c r="N90" s="244">
        <f>IFERROR(_xlfn.XLOOKUP($A90,Input_Raw!$A:$A,Input_Raw!$DZ:$DZ),"")</f>
        <v>14.4</v>
      </c>
      <c r="O90" s="245">
        <f>IFERROR(1-SUMIF(Plant_BD!$B:$B,$A90,Plant_BD!$AL:$AL)/($AA90+SUMIF(Plant_BD!$B:$B,$A90,Plant_BD!$AL:$AL)),"")</f>
        <v>0.95166392401986233</v>
      </c>
      <c r="P90" s="245"/>
      <c r="Q90" s="246"/>
      <c r="R90" s="245">
        <f>IFERROR(1-SUMIF(Grid_BD!$B:$B,$A90,Grid_BD!$W:$W)/($AA90+SUMIF(Grid_BD!$B:$B,$A90,Grid_BD!$W:$W)),"")</f>
        <v>1</v>
      </c>
      <c r="S90" s="241"/>
      <c r="T90" s="246"/>
      <c r="U90" s="247">
        <f t="shared" si="11"/>
        <v>0.8294897110542947</v>
      </c>
      <c r="V90" s="247" t="str">
        <f>IFERROR(_xlfn.XLOOKUP($A90,Input_Raw!$A:$A,Input_Raw!$GJ:$GJ),"")</f>
        <v/>
      </c>
      <c r="W90" s="248">
        <f t="shared" si="12"/>
        <v>8.4731867283949491E-2</v>
      </c>
      <c r="X90" s="240">
        <f>IFERROR(_xlfn.XLOOKUP($A90,Input_Raw!$A:$A,Input_Raw!$EL:$EL),"")</f>
        <v>400960</v>
      </c>
      <c r="Y90" s="240">
        <f>IFERROR(_xlfn.XLOOKUP($A90,Input_Raw!$A:$A,Input_Raw!GC:GC),"")</f>
        <v>386325.0000000092</v>
      </c>
      <c r="Z90" s="240"/>
      <c r="AA90" s="240">
        <f>IFERROR(_xlfn.XLOOKUP($A90,Input_Raw!$A:$A,Input_Raw!$GD:$GD),"")</f>
        <v>395324.99999999476</v>
      </c>
      <c r="AB90" s="240">
        <f>IFERROR(_xlfn.XLOOKUP($A90,Input_Raw!$A:$A,Input_Raw!GE:GE),"")</f>
        <v>166.28</v>
      </c>
      <c r="AC90" s="249">
        <f>IFERROR(_xlfn.XLOOKUP($D90,'Modelling New'!$D:$D,'Modelling New'!P:P),"")</f>
        <v>5.2866666666666662</v>
      </c>
      <c r="AD90" s="240">
        <f>IFERROR(_xlfn.XLOOKUP($D90,'Modelling New'!$D:$D,'Modelling New'!$T:$T)*1000,"")</f>
        <v>833452.48476008489</v>
      </c>
      <c r="AE90" s="250">
        <f>IFERROR(_xlfn.XLOOKUP($D90,'Modelling New'!$D:$D,'Modelling New'!$O:$O),"")</f>
        <v>0.81096601898565079</v>
      </c>
      <c r="AF90" s="250">
        <f>IFERROR(_xlfn.XLOOKUP($D90,'Modelling New'!$D:$D,'Modelling New'!W:W),"")</f>
        <v>0.17863779251545028</v>
      </c>
      <c r="AG90" s="250">
        <f>IFERROR(_xlfn.XLOOKUP($D90,'Modelling New'!$D:$D,'Modelling New'!$AE:$AE),"")</f>
        <v>0.995</v>
      </c>
      <c r="AH90" s="250">
        <f>IFERROR(_xlfn.XLOOKUP($D90,'Modelling New'!$D:$D,'Modelling New'!$AF:$AF),"")</f>
        <v>0.995</v>
      </c>
      <c r="AI90" s="241"/>
      <c r="AJ90" s="241"/>
      <c r="AK90" s="241"/>
      <c r="AL90" s="241"/>
      <c r="AM90" s="241"/>
      <c r="AN90" s="251"/>
      <c r="AO90" s="248"/>
      <c r="AP90" s="248"/>
      <c r="AQ90" s="248"/>
      <c r="AR90" s="240">
        <f>_xlfn.XLOOKUP($D90,'Modelling New'!$D:$D,'Modelling New'!$N:$N)</f>
        <v>194.4</v>
      </c>
      <c r="AS90" s="240">
        <f t="shared" si="13"/>
        <v>712893.41134725779</v>
      </c>
    </row>
    <row r="91" spans="1:45">
      <c r="A91" s="239">
        <f t="shared" si="14"/>
        <v>45834</v>
      </c>
      <c r="B91" s="240">
        <f>YEAR(Daily_KPI[[#This Row],[Date]])+IF(MONTH(Daily_KPI[[#This Row],[Date]])&gt;=4,1,0)</f>
        <v>2026</v>
      </c>
      <c r="C91" s="241">
        <f>YEAR(Daily_KPI[[#This Row],[Date]])</f>
        <v>2025</v>
      </c>
      <c r="D91" s="242">
        <f>Daily_KPI[[#This Row],[Date]]-DAY(Daily_KPI[[#This Row],[Date]])+1</f>
        <v>45809</v>
      </c>
      <c r="E91" s="241">
        <f t="shared" si="10"/>
        <v>30</v>
      </c>
      <c r="F91" s="243">
        <f>IFERROR(_xlfn.XLOOKUP($A91,Input_Raw!$A:$A,Input_Raw!$GB:$GB),"")</f>
        <v>11.599999999999998</v>
      </c>
      <c r="G91" s="244">
        <f>IFERROR(_xlfn.XLOOKUP($A91,Input_Raw!$A:$A,Input_Raw!EO:EO),"")</f>
        <v>2.9322746796011359</v>
      </c>
      <c r="H91" s="244">
        <f>IFERROR(_xlfn.XLOOKUP($A91,Input_Raw!$A:$A,Input_Raw!EP:EP),"")</f>
        <v>0.51567272424677157</v>
      </c>
      <c r="I91" s="244">
        <f>IFERROR(_xlfn.XLOOKUP($A91,Input_Raw!$A:$A,Input_Raw!EM:EM),"")</f>
        <v>2.9173085975997464</v>
      </c>
      <c r="J91" s="244">
        <f>IFERROR(_xlfn.XLOOKUP($A91,Input_Raw!$A:$A,Input_Raw!EN:EN),"")</f>
        <v>0.51198383261494329</v>
      </c>
      <c r="K91" s="244">
        <f>IFERROR(_xlfn.XLOOKUP($A91,Input_Raw!$A:$A,Input_Raw!$DP:$DP),"")</f>
        <v>24.966886657101888</v>
      </c>
      <c r="L91" s="244">
        <f>IFERROR(_xlfn.XLOOKUP($A91,Input_Raw!$A:$A,Input_Raw!$DR:$DR),"")</f>
        <v>36.79157324246772</v>
      </c>
      <c r="M91" s="244">
        <f>IFERROR(_xlfn.XLOOKUP($A91,Input_Raw!$A:$A,Input_Raw!$DX:$DX),"")</f>
        <v>6.1</v>
      </c>
      <c r="N91" s="244">
        <f>IFERROR(_xlfn.XLOOKUP($A91,Input_Raw!$A:$A,Input_Raw!$DZ:$DZ),"")</f>
        <v>12.2</v>
      </c>
      <c r="O91" s="245">
        <f>IFERROR(1-SUMIF(Plant_BD!$B:$B,$A91,Plant_BD!$AL:$AL)/($AA91+SUMIF(Plant_BD!$B:$B,$A91,Plant_BD!$AL:$AL)),"")</f>
        <v>0.92245275812772187</v>
      </c>
      <c r="P91" s="245"/>
      <c r="Q91" s="246"/>
      <c r="R91" s="245">
        <f>IFERROR(1-SUMIF(Grid_BD!$B:$B,$A91,Grid_BD!$W:$W)/($AA91+SUMIF(Grid_BD!$B:$B,$A91,Grid_BD!$W:$W)),"")</f>
        <v>1</v>
      </c>
      <c r="S91" s="241"/>
      <c r="T91" s="246"/>
      <c r="U91" s="247">
        <f t="shared" si="11"/>
        <v>0.76532178289703745</v>
      </c>
      <c r="V91" s="247" t="str">
        <f>IFERROR(_xlfn.XLOOKUP($A91,Input_Raw!$A:$A,Input_Raw!$GJ:$GJ),"")</f>
        <v/>
      </c>
      <c r="W91" s="248">
        <f t="shared" si="12"/>
        <v>7.9571759259260896E-2</v>
      </c>
      <c r="X91" s="240">
        <f>IFERROR(_xlfn.XLOOKUP($A91,Input_Raw!$A:$A,Input_Raw!$EL:$EL),"")</f>
        <v>378525</v>
      </c>
      <c r="Y91" s="240">
        <f>IFERROR(_xlfn.XLOOKUP($A91,Input_Raw!$A:$A,Input_Raw!GC:GC),"")</f>
        <v>362649.99999999086</v>
      </c>
      <c r="Z91" s="240"/>
      <c r="AA91" s="240">
        <f>IFERROR(_xlfn.XLOOKUP($A91,Input_Raw!$A:$A,Input_Raw!$GD:$GD),"")</f>
        <v>371250.00000000763</v>
      </c>
      <c r="AB91" s="240">
        <f>IFERROR(_xlfn.XLOOKUP($A91,Input_Raw!$A:$A,Input_Raw!GE:GE),"")</f>
        <v>166.28</v>
      </c>
      <c r="AC91" s="249">
        <f>IFERROR(_xlfn.XLOOKUP($D91,'Modelling New'!$D:$D,'Modelling New'!P:P),"")</f>
        <v>5.2866666666666662</v>
      </c>
      <c r="AD91" s="240">
        <f>IFERROR(_xlfn.XLOOKUP($D91,'Modelling New'!$D:$D,'Modelling New'!$T:$T)*1000,"")</f>
        <v>833452.48476008489</v>
      </c>
      <c r="AE91" s="250">
        <f>IFERROR(_xlfn.XLOOKUP($D91,'Modelling New'!$D:$D,'Modelling New'!$O:$O),"")</f>
        <v>0.81096601898565079</v>
      </c>
      <c r="AF91" s="250">
        <f>IFERROR(_xlfn.XLOOKUP($D91,'Modelling New'!$D:$D,'Modelling New'!W:W),"")</f>
        <v>0.17863779251545028</v>
      </c>
      <c r="AG91" s="250">
        <f>IFERROR(_xlfn.XLOOKUP($D91,'Modelling New'!$D:$D,'Modelling New'!$AE:$AE),"")</f>
        <v>0.995</v>
      </c>
      <c r="AH91" s="250">
        <f>IFERROR(_xlfn.XLOOKUP($D91,'Modelling New'!$D:$D,'Modelling New'!$AF:$AF),"")</f>
        <v>0.995</v>
      </c>
      <c r="AI91" s="241"/>
      <c r="AJ91" s="241"/>
      <c r="AK91" s="241"/>
      <c r="AL91" s="241"/>
      <c r="AM91" s="241"/>
      <c r="AN91" s="251"/>
      <c r="AO91" s="248"/>
      <c r="AP91" s="248"/>
      <c r="AQ91" s="248"/>
      <c r="AR91" s="240">
        <f>_xlfn.XLOOKUP($D91,'Modelling New'!$D:$D,'Modelling New'!$N:$N)</f>
        <v>194.4</v>
      </c>
      <c r="AS91" s="240">
        <f t="shared" si="13"/>
        <v>712893.41134725779</v>
      </c>
    </row>
    <row r="92" spans="1:45">
      <c r="A92" s="239">
        <f t="shared" si="14"/>
        <v>45835</v>
      </c>
      <c r="B92" s="240">
        <f>YEAR(Daily_KPI[[#This Row],[Date]])+IF(MONTH(Daily_KPI[[#This Row],[Date]])&gt;=4,1,0)</f>
        <v>2026</v>
      </c>
      <c r="C92" s="241">
        <f>YEAR(Daily_KPI[[#This Row],[Date]])</f>
        <v>2025</v>
      </c>
      <c r="D92" s="242">
        <f>Daily_KPI[[#This Row],[Date]]-DAY(Daily_KPI[[#This Row],[Date]])+1</f>
        <v>45809</v>
      </c>
      <c r="E92" s="241">
        <f t="shared" si="10"/>
        <v>30</v>
      </c>
      <c r="F92" s="243">
        <f>IFERROR(_xlfn.XLOOKUP($A92,Input_Raw!$A:$A,Input_Raw!$GB:$GB),"")</f>
        <v>12.299999999999999</v>
      </c>
      <c r="G92" s="244">
        <f>IFERROR(_xlfn.XLOOKUP($A92,Input_Raw!$A:$A,Input_Raw!EO:EO),"")</f>
        <v>4.9543417599499353</v>
      </c>
      <c r="H92" s="244">
        <f>IFERROR(_xlfn.XLOOKUP($A92,Input_Raw!$A:$A,Input_Raw!EP:EP),"")</f>
        <v>0.83615090419485671</v>
      </c>
      <c r="I92" s="244">
        <f>IFERROR(_xlfn.XLOOKUP($A92,Input_Raw!$A:$A,Input_Raw!EM:EM),"")</f>
        <v>5.1309512668315227</v>
      </c>
      <c r="J92" s="244">
        <f>IFERROR(_xlfn.XLOOKUP($A92,Input_Raw!$A:$A,Input_Raw!EN:EN),"")</f>
        <v>0.93827861975642635</v>
      </c>
      <c r="K92" s="244">
        <f>IFERROR(_xlfn.XLOOKUP($A92,Input_Raw!$A:$A,Input_Raw!$DP:$DP),"")</f>
        <v>26.78177266576461</v>
      </c>
      <c r="L92" s="244">
        <f>IFERROR(_xlfn.XLOOKUP($A92,Input_Raw!$A:$A,Input_Raw!$DR:$DR),"")</f>
        <v>42.570625304465501</v>
      </c>
      <c r="M92" s="244">
        <f>IFERROR(_xlfn.XLOOKUP($A92,Input_Raw!$A:$A,Input_Raw!$DX:$DX),"")</f>
        <v>7.3</v>
      </c>
      <c r="N92" s="244">
        <f>IFERROR(_xlfn.XLOOKUP($A92,Input_Raw!$A:$A,Input_Raw!$DZ:$DZ),"")</f>
        <v>12.4</v>
      </c>
      <c r="O92" s="245">
        <f>IFERROR(1-SUMIF(Plant_BD!$B:$B,$A92,Plant_BD!$AL:$AL)/($AA92+SUMIF(Plant_BD!$B:$B,$A92,Plant_BD!$AL:$AL)),"")</f>
        <v>0.91914751924804616</v>
      </c>
      <c r="P92" s="245"/>
      <c r="Q92" s="246"/>
      <c r="R92" s="245">
        <f>IFERROR(1-SUMIF(Grid_BD!$B:$B,$A92,Grid_BD!$W:$W)/($AA92+SUMIF(Grid_BD!$B:$B,$A92,Grid_BD!$W:$W)),"")</f>
        <v>1</v>
      </c>
      <c r="S92" s="241"/>
      <c r="T92" s="246"/>
      <c r="U92" s="247">
        <f t="shared" si="11"/>
        <v>0.73762746479386831</v>
      </c>
      <c r="V92" s="247" t="str">
        <f>IFERROR(_xlfn.XLOOKUP($A92,Input_Raw!$A:$A,Input_Raw!$GJ:$GJ),"")</f>
        <v/>
      </c>
      <c r="W92" s="248">
        <f t="shared" si="12"/>
        <v>0.13488618827160409</v>
      </c>
      <c r="X92" s="240">
        <f>IFERROR(_xlfn.XLOOKUP($A92,Input_Raw!$A:$A,Input_Raw!$EL:$EL),"")</f>
        <v>647888</v>
      </c>
      <c r="Y92" s="240">
        <f>IFERROR(_xlfn.XLOOKUP($A92,Input_Raw!$A:$A,Input_Raw!GC:GC),"")</f>
        <v>616125.00000007043</v>
      </c>
      <c r="Z92" s="240"/>
      <c r="AA92" s="240">
        <f>IFERROR(_xlfn.XLOOKUP($A92,Input_Raw!$A:$A,Input_Raw!$GD:$GD),"")</f>
        <v>629324.99999999604</v>
      </c>
      <c r="AB92" s="240">
        <f>IFERROR(_xlfn.XLOOKUP($A92,Input_Raw!$A:$A,Input_Raw!GE:GE),"")</f>
        <v>166.28</v>
      </c>
      <c r="AC92" s="249">
        <f>IFERROR(_xlfn.XLOOKUP($D92,'Modelling New'!$D:$D,'Modelling New'!P:P),"")</f>
        <v>5.2866666666666662</v>
      </c>
      <c r="AD92" s="240">
        <f>IFERROR(_xlfn.XLOOKUP($D92,'Modelling New'!$D:$D,'Modelling New'!$T:$T)*1000,"")</f>
        <v>833452.48476008489</v>
      </c>
      <c r="AE92" s="250">
        <f>IFERROR(_xlfn.XLOOKUP($D92,'Modelling New'!$D:$D,'Modelling New'!$O:$O),"")</f>
        <v>0.81096601898565079</v>
      </c>
      <c r="AF92" s="250">
        <f>IFERROR(_xlfn.XLOOKUP($D92,'Modelling New'!$D:$D,'Modelling New'!W:W),"")</f>
        <v>0.17863779251545028</v>
      </c>
      <c r="AG92" s="250">
        <f>IFERROR(_xlfn.XLOOKUP($D92,'Modelling New'!$D:$D,'Modelling New'!$AE:$AE),"")</f>
        <v>0.995</v>
      </c>
      <c r="AH92" s="250">
        <f>IFERROR(_xlfn.XLOOKUP($D92,'Modelling New'!$D:$D,'Modelling New'!$AF:$AF),"")</f>
        <v>0.995</v>
      </c>
      <c r="AI92" s="241"/>
      <c r="AJ92" s="241"/>
      <c r="AK92" s="241"/>
      <c r="AL92" s="241"/>
      <c r="AM92" s="241"/>
      <c r="AN92" s="251"/>
      <c r="AO92" s="248"/>
      <c r="AP92" s="248"/>
      <c r="AQ92" s="248"/>
      <c r="AR92" s="240">
        <f>_xlfn.XLOOKUP($D92,'Modelling New'!$D:$D,'Modelling New'!$N:$N)</f>
        <v>194.4</v>
      </c>
      <c r="AS92" s="240">
        <f t="shared" si="13"/>
        <v>712893.41134725779</v>
      </c>
    </row>
    <row r="93" spans="1:45">
      <c r="A93" s="239">
        <f t="shared" si="14"/>
        <v>45836</v>
      </c>
      <c r="B93" s="240">
        <f>YEAR(Daily_KPI[[#This Row],[Date]])+IF(MONTH(Daily_KPI[[#This Row],[Date]])&gt;=4,1,0)</f>
        <v>2026</v>
      </c>
      <c r="C93" s="241">
        <f>YEAR(Daily_KPI[[#This Row],[Date]])</f>
        <v>2025</v>
      </c>
      <c r="D93" s="242">
        <f>Daily_KPI[[#This Row],[Date]]-DAY(Daily_KPI[[#This Row],[Date]])+1</f>
        <v>45809</v>
      </c>
      <c r="E93" s="241">
        <f t="shared" si="10"/>
        <v>30</v>
      </c>
      <c r="F93" s="243">
        <f>IFERROR(_xlfn.XLOOKUP($A93,Input_Raw!$A:$A,Input_Raw!$GB:$GB),"")</f>
        <v>12.433333333333332</v>
      </c>
      <c r="G93" s="244">
        <f>IFERROR(_xlfn.XLOOKUP($A93,Input_Raw!$A:$A,Input_Raw!EO:EO),"")</f>
        <v>4.7286578906017622</v>
      </c>
      <c r="H93" s="244">
        <f>IFERROR(_xlfn.XLOOKUP($A93,Input_Raw!$A:$A,Input_Raw!EP:EP),"")</f>
        <v>0.81136709612830193</v>
      </c>
      <c r="I93" s="244">
        <f>IFERROR(_xlfn.XLOOKUP($A93,Input_Raw!$A:$A,Input_Raw!EM:EM),"")</f>
        <v>4.9750798184699638</v>
      </c>
      <c r="J93" s="244">
        <f>IFERROR(_xlfn.XLOOKUP($A93,Input_Raw!$A:$A,Input_Raw!EN:EN),"")</f>
        <v>0.882019081769437</v>
      </c>
      <c r="K93" s="244">
        <f>IFERROR(_xlfn.XLOOKUP($A93,Input_Raw!$A:$A,Input_Raw!$DP:$DP),"")</f>
        <v>27.181191432396279</v>
      </c>
      <c r="L93" s="244">
        <f>IFERROR(_xlfn.XLOOKUP($A93,Input_Raw!$A:$A,Input_Raw!$DR:$DR),"")</f>
        <v>43.076460535475213</v>
      </c>
      <c r="M93" s="244">
        <f>IFERROR(_xlfn.XLOOKUP($A93,Input_Raw!$A:$A,Input_Raw!$DX:$DX),"")</f>
        <v>6.6</v>
      </c>
      <c r="N93" s="244">
        <f>IFERROR(_xlfn.XLOOKUP($A93,Input_Raw!$A:$A,Input_Raw!$DZ:$DZ),"")</f>
        <v>11.5</v>
      </c>
      <c r="O93" s="245">
        <f>IFERROR(1-SUMIF(Plant_BD!$B:$B,$A93,Plant_BD!$AL:$AL)/($AA93+SUMIF(Plant_BD!$B:$B,$A93,Plant_BD!$AL:$AL)),"")</f>
        <v>0.94314605252387274</v>
      </c>
      <c r="P93" s="245"/>
      <c r="Q93" s="246"/>
      <c r="R93" s="245">
        <f>IFERROR(1-SUMIF(Grid_BD!$B:$B,$A93,Grid_BD!$W:$W)/($AA93+SUMIF(Grid_BD!$B:$B,$A93,Grid_BD!$W:$W)),"")</f>
        <v>1</v>
      </c>
      <c r="S93" s="241"/>
      <c r="T93" s="246"/>
      <c r="U93" s="247">
        <f t="shared" si="11"/>
        <v>0.7767846815827415</v>
      </c>
      <c r="V93" s="247" t="str">
        <f>IFERROR(_xlfn.XLOOKUP($A93,Input_Raw!$A:$A,Input_Raw!$GJ:$GJ),"")</f>
        <v/>
      </c>
      <c r="W93" s="248">
        <f t="shared" si="12"/>
        <v>0.1377314814814812</v>
      </c>
      <c r="X93" s="240">
        <f>IFERROR(_xlfn.XLOOKUP($A93,Input_Raw!$A:$A,Input_Raw!$EL:$EL),"")</f>
        <v>662383</v>
      </c>
      <c r="Y93" s="240">
        <f>IFERROR(_xlfn.XLOOKUP($A93,Input_Raw!$A:$A,Input_Raw!GC:GC),"")</f>
        <v>627599.99999992957</v>
      </c>
      <c r="Z93" s="240"/>
      <c r="AA93" s="240">
        <f>IFERROR(_xlfn.XLOOKUP($A93,Input_Raw!$A:$A,Input_Raw!$GD:$GD),"")</f>
        <v>642599.99999999872</v>
      </c>
      <c r="AB93" s="240">
        <f>IFERROR(_xlfn.XLOOKUP($A93,Input_Raw!$A:$A,Input_Raw!GE:GE),"")</f>
        <v>166.28</v>
      </c>
      <c r="AC93" s="249">
        <f>IFERROR(_xlfn.XLOOKUP($D93,'Modelling New'!$D:$D,'Modelling New'!P:P),"")</f>
        <v>5.2866666666666662</v>
      </c>
      <c r="AD93" s="240">
        <f>IFERROR(_xlfn.XLOOKUP($D93,'Modelling New'!$D:$D,'Modelling New'!$T:$T)*1000,"")</f>
        <v>833452.48476008489</v>
      </c>
      <c r="AE93" s="250">
        <f>IFERROR(_xlfn.XLOOKUP($D93,'Modelling New'!$D:$D,'Modelling New'!$O:$O),"")</f>
        <v>0.81096601898565079</v>
      </c>
      <c r="AF93" s="250">
        <f>IFERROR(_xlfn.XLOOKUP($D93,'Modelling New'!$D:$D,'Modelling New'!W:W),"")</f>
        <v>0.17863779251545028</v>
      </c>
      <c r="AG93" s="250">
        <f>IFERROR(_xlfn.XLOOKUP($D93,'Modelling New'!$D:$D,'Modelling New'!$AE:$AE),"")</f>
        <v>0.995</v>
      </c>
      <c r="AH93" s="250">
        <f>IFERROR(_xlfn.XLOOKUP($D93,'Modelling New'!$D:$D,'Modelling New'!$AF:$AF),"")</f>
        <v>0.995</v>
      </c>
      <c r="AI93" s="241"/>
      <c r="AJ93" s="241"/>
      <c r="AK93" s="241"/>
      <c r="AL93" s="241"/>
      <c r="AM93" s="241"/>
      <c r="AN93" s="251"/>
      <c r="AO93" s="248"/>
      <c r="AP93" s="248"/>
      <c r="AQ93" s="248"/>
      <c r="AR93" s="240">
        <f>_xlfn.XLOOKUP($D93,'Modelling New'!$D:$D,'Modelling New'!$N:$N)</f>
        <v>194.4</v>
      </c>
      <c r="AS93" s="240">
        <f t="shared" si="13"/>
        <v>712893.41134725779</v>
      </c>
    </row>
    <row r="94" spans="1:45">
      <c r="A94" s="239">
        <f t="shared" si="14"/>
        <v>45837</v>
      </c>
      <c r="B94" s="240">
        <f>YEAR(Daily_KPI[[#This Row],[Date]])+IF(MONTH(Daily_KPI[[#This Row],[Date]])&gt;=4,1,0)</f>
        <v>2026</v>
      </c>
      <c r="C94" s="241">
        <f>YEAR(Daily_KPI[[#This Row],[Date]])</f>
        <v>2025</v>
      </c>
      <c r="D94" s="242">
        <f>Daily_KPI[[#This Row],[Date]]-DAY(Daily_KPI[[#This Row],[Date]])+1</f>
        <v>45809</v>
      </c>
      <c r="E94" s="241">
        <f t="shared" si="10"/>
        <v>30</v>
      </c>
      <c r="F94" s="243">
        <f>IFERROR(_xlfn.XLOOKUP($A94,Input_Raw!$A:$A,Input_Raw!$GB:$GB),"")</f>
        <v>12.05</v>
      </c>
      <c r="G94" s="244">
        <f>IFERROR(_xlfn.XLOOKUP($A94,Input_Raw!$A:$A,Input_Raw!EO:EO),"")</f>
        <v>4.7029460537572501</v>
      </c>
      <c r="H94" s="244">
        <f>IFERROR(_xlfn.XLOOKUP($A94,Input_Raw!$A:$A,Input_Raw!EP:EP),"")</f>
        <v>0.82311537783149236</v>
      </c>
      <c r="I94" s="244">
        <f>IFERROR(_xlfn.XLOOKUP($A94,Input_Raw!$A:$A,Input_Raw!EM:EM),"")</f>
        <v>4.9984147857625452</v>
      </c>
      <c r="J94" s="244">
        <f>IFERROR(_xlfn.XLOOKUP($A94,Input_Raw!$A:$A,Input_Raw!EN:EN),"")</f>
        <v>0.87085100345303912</v>
      </c>
      <c r="K94" s="244">
        <f>IFERROR(_xlfn.XLOOKUP($A94,Input_Raw!$A:$A,Input_Raw!$DP:$DP),"")</f>
        <v>27.35220994475134</v>
      </c>
      <c r="L94" s="244">
        <f>IFERROR(_xlfn.XLOOKUP($A94,Input_Raw!$A:$A,Input_Raw!$DR:$DR),"")</f>
        <v>42.810113066298385</v>
      </c>
      <c r="M94" s="244">
        <f>IFERROR(_xlfn.XLOOKUP($A94,Input_Raw!$A:$A,Input_Raw!$DX:$DX),"")</f>
        <v>8.1</v>
      </c>
      <c r="N94" s="244">
        <f>IFERROR(_xlfn.XLOOKUP($A94,Input_Raw!$A:$A,Input_Raw!$DZ:$DZ),"")</f>
        <v>13</v>
      </c>
      <c r="O94" s="245">
        <f>IFERROR(1-SUMIF(Plant_BD!$B:$B,$A94,Plant_BD!$AL:$AL)/($AA94+SUMIF(Plant_BD!$B:$B,$A94,Plant_BD!$AL:$AL)),"")</f>
        <v>0.9398373797645706</v>
      </c>
      <c r="P94" s="245"/>
      <c r="Q94" s="246"/>
      <c r="R94" s="245">
        <f>IFERROR(1-SUMIF(Grid_BD!$B:$B,$A94,Grid_BD!$W:$W)/($AA94+SUMIF(Grid_BD!$B:$B,$A94,Grid_BD!$W:$W)),"")</f>
        <v>1</v>
      </c>
      <c r="S94" s="241"/>
      <c r="T94" s="246"/>
      <c r="U94" s="247">
        <f t="shared" si="11"/>
        <v>0.78885967653029843</v>
      </c>
      <c r="V94" s="247" t="str">
        <f>IFERROR(_xlfn.XLOOKUP($A94,Input_Raw!$A:$A,Input_Raw!$GJ:$GJ),"")</f>
        <v/>
      </c>
      <c r="W94" s="248">
        <f t="shared" si="12"/>
        <v>0.1405285493827175</v>
      </c>
      <c r="X94" s="240">
        <f>IFERROR(_xlfn.XLOOKUP($A94,Input_Raw!$A:$A,Input_Raw!$EL:$EL),"")</f>
        <v>677206</v>
      </c>
      <c r="Y94" s="240">
        <f>IFERROR(_xlfn.XLOOKUP($A94,Input_Raw!$A:$A,Input_Raw!GC:GC),"")</f>
        <v>647650.00000006473</v>
      </c>
      <c r="Z94" s="240"/>
      <c r="AA94" s="240">
        <f>IFERROR(_xlfn.XLOOKUP($A94,Input_Raw!$A:$A,Input_Raw!$GD:$GD),"")</f>
        <v>655650.00000000675</v>
      </c>
      <c r="AB94" s="240">
        <f>IFERROR(_xlfn.XLOOKUP($A94,Input_Raw!$A:$A,Input_Raw!GE:GE),"")</f>
        <v>166.28</v>
      </c>
      <c r="AC94" s="249">
        <f>IFERROR(_xlfn.XLOOKUP($D94,'Modelling New'!$D:$D,'Modelling New'!P:P),"")</f>
        <v>5.2866666666666662</v>
      </c>
      <c r="AD94" s="240">
        <f>IFERROR(_xlfn.XLOOKUP($D94,'Modelling New'!$D:$D,'Modelling New'!$T:$T)*1000,"")</f>
        <v>833452.48476008489</v>
      </c>
      <c r="AE94" s="250">
        <f>IFERROR(_xlfn.XLOOKUP($D94,'Modelling New'!$D:$D,'Modelling New'!$O:$O),"")</f>
        <v>0.81096601898565079</v>
      </c>
      <c r="AF94" s="250">
        <f>IFERROR(_xlfn.XLOOKUP($D94,'Modelling New'!$D:$D,'Modelling New'!W:W),"")</f>
        <v>0.17863779251545028</v>
      </c>
      <c r="AG94" s="250">
        <f>IFERROR(_xlfn.XLOOKUP($D94,'Modelling New'!$D:$D,'Modelling New'!$AE:$AE),"")</f>
        <v>0.995</v>
      </c>
      <c r="AH94" s="250">
        <f>IFERROR(_xlfn.XLOOKUP($D94,'Modelling New'!$D:$D,'Modelling New'!$AF:$AF),"")</f>
        <v>0.995</v>
      </c>
      <c r="AI94" s="241"/>
      <c r="AJ94" s="241"/>
      <c r="AK94" s="241"/>
      <c r="AL94" s="241"/>
      <c r="AM94" s="241"/>
      <c r="AN94" s="251"/>
      <c r="AO94" s="248"/>
      <c r="AP94" s="248"/>
      <c r="AQ94" s="248"/>
      <c r="AR94" s="240">
        <f>_xlfn.XLOOKUP($D94,'Modelling New'!$D:$D,'Modelling New'!$N:$N)</f>
        <v>194.4</v>
      </c>
      <c r="AS94" s="240">
        <f t="shared" si="13"/>
        <v>712893.41134725779</v>
      </c>
    </row>
    <row r="95" spans="1:45">
      <c r="A95" s="239">
        <f t="shared" si="14"/>
        <v>45838</v>
      </c>
      <c r="B95" s="240">
        <f>YEAR(Daily_KPI[[#This Row],[Date]])+IF(MONTH(Daily_KPI[[#This Row],[Date]])&gt;=4,1,0)</f>
        <v>2026</v>
      </c>
      <c r="C95" s="241">
        <f>YEAR(Daily_KPI[[#This Row],[Date]])</f>
        <v>2025</v>
      </c>
      <c r="D95" s="242">
        <f>Daily_KPI[[#This Row],[Date]]-DAY(Daily_KPI[[#This Row],[Date]])+1</f>
        <v>45809</v>
      </c>
      <c r="E95" s="241">
        <f t="shared" si="10"/>
        <v>30</v>
      </c>
      <c r="F95" s="243">
        <f>IFERROR(_xlfn.XLOOKUP($A95,Input_Raw!$A:$A,Input_Raw!$GB:$GB),"")</f>
        <v>12.116666666666669</v>
      </c>
      <c r="G95" s="244">
        <f>IFERROR(_xlfn.XLOOKUP($A95,Input_Raw!$A:$A,Input_Raw!EO:EO),"")</f>
        <v>4.7483785247836607</v>
      </c>
      <c r="H95" s="244">
        <f>IFERROR(_xlfn.XLOOKUP($A95,Input_Raw!$A:$A,Input_Raw!EP:EP),"")</f>
        <v>0.83149724706934602</v>
      </c>
      <c r="I95" s="244">
        <f>IFERROR(_xlfn.XLOOKUP($A95,Input_Raw!$A:$A,Input_Raw!EM:EM),"")</f>
        <v>4.9885534231980939</v>
      </c>
      <c r="J95" s="244">
        <f>IFERROR(_xlfn.XLOOKUP($A95,Input_Raw!$A:$A,Input_Raw!EN:EN),"")</f>
        <v>0.92224751994498022</v>
      </c>
      <c r="K95" s="244">
        <f>IFERROR(_xlfn.XLOOKUP($A95,Input_Raw!$A:$A,Input_Raw!$DP:$DP),"")</f>
        <v>27.145810439560492</v>
      </c>
      <c r="L95" s="244">
        <f>IFERROR(_xlfn.XLOOKUP($A95,Input_Raw!$A:$A,Input_Raw!$DR:$DR),"")</f>
        <v>42.344080494505469</v>
      </c>
      <c r="M95" s="244">
        <f>IFERROR(_xlfn.XLOOKUP($A95,Input_Raw!$A:$A,Input_Raw!$DX:$DX),"")</f>
        <v>8.1</v>
      </c>
      <c r="N95" s="244">
        <f>IFERROR(_xlfn.XLOOKUP($A95,Input_Raw!$A:$A,Input_Raw!$DZ:$DZ),"")</f>
        <v>15.3</v>
      </c>
      <c r="O95" s="245">
        <f>IFERROR(1-SUMIF(Plant_BD!$B:$B,$A95,Plant_BD!$AL:$AL)/($AA95+SUMIF(Plant_BD!$B:$B,$A95,Plant_BD!$AL:$AL)),"")</f>
        <v>0.94515172153498017</v>
      </c>
      <c r="P95" s="245"/>
      <c r="Q95" s="246"/>
      <c r="R95" s="245">
        <f>IFERROR(1-SUMIF(Grid_BD!$B:$B,$A95,Grid_BD!$W:$W)/($AA95+SUMIF(Grid_BD!$B:$B,$A95,Grid_BD!$W:$W)),"")</f>
        <v>1</v>
      </c>
      <c r="S95" s="241"/>
      <c r="T95" s="246"/>
      <c r="U95" s="247">
        <f t="shared" si="11"/>
        <v>0.79720031355095611</v>
      </c>
      <c r="V95" s="247" t="str">
        <f>IFERROR(_xlfn.XLOOKUP($A95,Input_Raw!$A:$A,Input_Raw!$GJ:$GJ),"")</f>
        <v/>
      </c>
      <c r="W95" s="248">
        <f t="shared" si="12"/>
        <v>0.14173418209876304</v>
      </c>
      <c r="X95" s="240">
        <f>IFERROR(_xlfn.XLOOKUP($A95,Input_Raw!$A:$A,Input_Raw!$EL:$EL),"")</f>
        <v>682554</v>
      </c>
      <c r="Y95" s="240">
        <f>IFERROR(_xlfn.XLOOKUP($A95,Input_Raw!$A:$A,Input_Raw!GC:GC),"")</f>
        <v>653474.99999998941</v>
      </c>
      <c r="Z95" s="240"/>
      <c r="AA95" s="240">
        <f>IFERROR(_xlfn.XLOOKUP($A95,Input_Raw!$A:$A,Input_Raw!$GD:$GD),"")</f>
        <v>661274.99999998882</v>
      </c>
      <c r="AB95" s="240">
        <f>IFERROR(_xlfn.XLOOKUP($A95,Input_Raw!$A:$A,Input_Raw!GE:GE),"")</f>
        <v>166.28</v>
      </c>
      <c r="AC95" s="249">
        <f>IFERROR(_xlfn.XLOOKUP($D95,'Modelling New'!$D:$D,'Modelling New'!P:P),"")</f>
        <v>5.2866666666666662</v>
      </c>
      <c r="AD95" s="240">
        <f>IFERROR(_xlfn.XLOOKUP($D95,'Modelling New'!$D:$D,'Modelling New'!$T:$T)*1000,"")</f>
        <v>833452.48476008489</v>
      </c>
      <c r="AE95" s="250">
        <f>IFERROR(_xlfn.XLOOKUP($D95,'Modelling New'!$D:$D,'Modelling New'!$O:$O),"")</f>
        <v>0.81096601898565079</v>
      </c>
      <c r="AF95" s="250">
        <f>IFERROR(_xlfn.XLOOKUP($D95,'Modelling New'!$D:$D,'Modelling New'!W:W),"")</f>
        <v>0.17863779251545028</v>
      </c>
      <c r="AG95" s="250">
        <f>IFERROR(_xlfn.XLOOKUP($D95,'Modelling New'!$D:$D,'Modelling New'!$AE:$AE),"")</f>
        <v>0.995</v>
      </c>
      <c r="AH95" s="250">
        <f>IFERROR(_xlfn.XLOOKUP($D95,'Modelling New'!$D:$D,'Modelling New'!$AF:$AF),"")</f>
        <v>0.995</v>
      </c>
      <c r="AI95" s="241"/>
      <c r="AJ95" s="241"/>
      <c r="AK95" s="241"/>
      <c r="AL95" s="241"/>
      <c r="AM95" s="241"/>
      <c r="AN95" s="251"/>
      <c r="AO95" s="248"/>
      <c r="AP95" s="248"/>
      <c r="AQ95" s="248"/>
      <c r="AR95" s="240">
        <f>_xlfn.XLOOKUP($D95,'Modelling New'!$D:$D,'Modelling New'!$N:$N)</f>
        <v>194.4</v>
      </c>
      <c r="AS95" s="240">
        <f t="shared" si="13"/>
        <v>712893.41134725779</v>
      </c>
    </row>
    <row r="96" spans="1:45">
      <c r="A96" s="239">
        <f t="shared" si="14"/>
        <v>45839</v>
      </c>
      <c r="B96" s="240">
        <f>YEAR(Daily_KPI[[#This Row],[Date]])+IF(MONTH(Daily_KPI[[#This Row],[Date]])&gt;=4,1,0)</f>
        <v>2026</v>
      </c>
      <c r="C96" s="241">
        <f>YEAR(Daily_KPI[[#This Row],[Date]])</f>
        <v>2025</v>
      </c>
      <c r="D96" s="242">
        <f>Daily_KPI[[#This Row],[Date]]-DAY(Daily_KPI[[#This Row],[Date]])+1</f>
        <v>45839</v>
      </c>
      <c r="E96" s="241">
        <f t="shared" si="10"/>
        <v>31</v>
      </c>
      <c r="F96" s="243">
        <f>IFERROR(_xlfn.XLOOKUP($A96,Input_Raw!$A:$A,Input_Raw!$GB:$GB),"")</f>
        <v>11.75</v>
      </c>
      <c r="G96" s="244">
        <f>IFERROR(_xlfn.XLOOKUP($A96,Input_Raw!$A:$A,Input_Raw!EO:EO),"")</f>
        <v>3.4802670224886638</v>
      </c>
      <c r="H96" s="244">
        <f>IFERROR(_xlfn.XLOOKUP($A96,Input_Raw!$A:$A,Input_Raw!EP:EP),"")</f>
        <v>0.61418794207599237</v>
      </c>
      <c r="I96" s="244">
        <f>IFERROR(_xlfn.XLOOKUP($A96,Input_Raw!$A:$A,Input_Raw!EM:EM),"")</f>
        <v>3.5489324846900359</v>
      </c>
      <c r="J96" s="244">
        <f>IFERROR(_xlfn.XLOOKUP($A96,Input_Raw!$A:$A,Input_Raw!EN:EN),"")</f>
        <v>0.647613823836656</v>
      </c>
      <c r="K96" s="244">
        <f>IFERROR(_xlfn.XLOOKUP($A96,Input_Raw!$A:$A,Input_Raw!$DP:$DP),"")</f>
        <v>26.35126062322944</v>
      </c>
      <c r="L96" s="244">
        <f>IFERROR(_xlfn.XLOOKUP($A96,Input_Raw!$A:$A,Input_Raw!$DR:$DR),"")</f>
        <v>39.685160878186956</v>
      </c>
      <c r="M96" s="244">
        <f>IFERROR(_xlfn.XLOOKUP($A96,Input_Raw!$A:$A,Input_Raw!$DX:$DX),"")</f>
        <v>7</v>
      </c>
      <c r="N96" s="244">
        <f>IFERROR(_xlfn.XLOOKUP($A96,Input_Raw!$A:$A,Input_Raw!$DZ:$DZ),"")</f>
        <v>13.3</v>
      </c>
      <c r="O96" s="245">
        <f>IFERROR(1-SUMIF(Plant_BD!$B:$B,$A96,Plant_BD!$AL:$AL)/($AA96+SUMIF(Plant_BD!$B:$B,$A96,Plant_BD!$AL:$AL)),"")</f>
        <v>0.94823425249526838</v>
      </c>
      <c r="P96" s="245"/>
      <c r="Q96" s="246"/>
      <c r="R96" s="245">
        <f>IFERROR(1-SUMIF(Grid_BD!$B:$B,$A96,Grid_BD!$W:$W)/($AA96+SUMIF(Grid_BD!$B:$B,$A96,Grid_BD!$W:$W)),"")</f>
        <v>1</v>
      </c>
      <c r="S96" s="241"/>
      <c r="T96" s="246"/>
      <c r="U96" s="247">
        <f t="shared" si="11"/>
        <v>0.84301151625796422</v>
      </c>
      <c r="V96" s="247" t="str">
        <f>IFERROR(_xlfn.XLOOKUP($A96,Input_Raw!$A:$A,Input_Raw!$GJ:$GJ),"")</f>
        <v/>
      </c>
      <c r="W96" s="248">
        <f t="shared" si="12"/>
        <v>0.10662615740740938</v>
      </c>
      <c r="X96" s="240">
        <f>IFERROR(_xlfn.XLOOKUP($A96,Input_Raw!$A:$A,Input_Raw!$EL:$EL),"")</f>
        <v>508988</v>
      </c>
      <c r="Y96" s="240">
        <f>IFERROR(_xlfn.XLOOKUP($A96,Input_Raw!$A:$A,Input_Raw!GC:GC),"")</f>
        <v>477674.99999996985</v>
      </c>
      <c r="Z96" s="240"/>
      <c r="AA96" s="240">
        <f>IFERROR(_xlfn.XLOOKUP($A96,Input_Raw!$A:$A,Input_Raw!$GD:$GD),"")</f>
        <v>497475.0000000092</v>
      </c>
      <c r="AB96" s="240">
        <f>IFERROR(_xlfn.XLOOKUP($A96,Input_Raw!$A:$A,Input_Raw!GE:GE),"")</f>
        <v>166.28</v>
      </c>
      <c r="AC96" s="249">
        <f>IFERROR(_xlfn.XLOOKUP($D96,'Modelling New'!$D:$D,'Modelling New'!P:P),"")</f>
        <v>4.5548387096774192</v>
      </c>
      <c r="AD96" s="240">
        <f>IFERROR(_xlfn.XLOOKUP($D96,'Modelling New'!$D:$D,'Modelling New'!$T:$T)*1000,"")</f>
        <v>732916.6376383407</v>
      </c>
      <c r="AE96" s="250">
        <f>IFERROR(_xlfn.XLOOKUP($D96,'Modelling New'!$D:$D,'Modelling New'!$O:$O),"")</f>
        <v>0.82772356020954152</v>
      </c>
      <c r="AF96" s="250">
        <f>IFERROR(_xlfn.XLOOKUP($D96,'Modelling New'!$D:$D,'Modelling New'!W:W),"")</f>
        <v>0.15708947137310114</v>
      </c>
      <c r="AG96" s="250">
        <f>IFERROR(_xlfn.XLOOKUP($D96,'Modelling New'!$D:$D,'Modelling New'!$AE:$AE),"")</f>
        <v>0.995</v>
      </c>
      <c r="AH96" s="250">
        <f>IFERROR(_xlfn.XLOOKUP($D96,'Modelling New'!$D:$D,'Modelling New'!$AF:$AF),"")</f>
        <v>0.995</v>
      </c>
      <c r="AI96" s="241"/>
      <c r="AJ96" s="241"/>
      <c r="AK96" s="241"/>
      <c r="AL96" s="241"/>
      <c r="AM96" s="241"/>
      <c r="AN96" s="251"/>
      <c r="AO96" s="248"/>
      <c r="AP96" s="248"/>
      <c r="AQ96" s="248"/>
      <c r="AR96" s="240">
        <f>_xlfn.XLOOKUP($D96,'Modelling New'!$D:$D,'Modelling New'!$N:$N)</f>
        <v>194.4</v>
      </c>
      <c r="AS96" s="240">
        <f t="shared" si="13"/>
        <v>626900.09519806225</v>
      </c>
    </row>
    <row r="97" spans="1:45">
      <c r="A97" s="239">
        <f t="shared" si="14"/>
        <v>45840</v>
      </c>
      <c r="B97" s="240">
        <f>YEAR(Daily_KPI[[#This Row],[Date]])+IF(MONTH(Daily_KPI[[#This Row],[Date]])&gt;=4,1,0)</f>
        <v>2026</v>
      </c>
      <c r="C97" s="241">
        <f>YEAR(Daily_KPI[[#This Row],[Date]])</f>
        <v>2025</v>
      </c>
      <c r="D97" s="242">
        <f>Daily_KPI[[#This Row],[Date]]-DAY(Daily_KPI[[#This Row],[Date]])+1</f>
        <v>45839</v>
      </c>
      <c r="E97" s="241">
        <f t="shared" si="10"/>
        <v>31</v>
      </c>
      <c r="F97" s="243">
        <f>IFERROR(_xlfn.XLOOKUP($A97,Input_Raw!$A:$A,Input_Raw!$GB:$GB),"")</f>
        <v>11.433333333333334</v>
      </c>
      <c r="G97" s="244">
        <f>IFERROR(_xlfn.XLOOKUP($A97,Input_Raw!$A:$A,Input_Raw!EO:EO),"")</f>
        <v>3.9046971426731583</v>
      </c>
      <c r="H97" s="244">
        <f>IFERROR(_xlfn.XLOOKUP($A97,Input_Raw!$A:$A,Input_Raw!EP:EP),"")</f>
        <v>0.66367009907677321</v>
      </c>
      <c r="I97" s="244">
        <f>IFERROR(_xlfn.XLOOKUP($A97,Input_Raw!$A:$A,Input_Raw!EM:EM),"")</f>
        <v>3.8350892611964906</v>
      </c>
      <c r="J97" s="244">
        <f>IFERROR(_xlfn.XLOOKUP($A97,Input_Raw!$A:$A,Input_Raw!EN:EN),"")</f>
        <v>0.73354396622934881</v>
      </c>
      <c r="K97" s="244">
        <f>IFERROR(_xlfn.XLOOKUP($A97,Input_Raw!$A:$A,Input_Raw!$DP:$DP),"")</f>
        <v>25.791251819505121</v>
      </c>
      <c r="L97" s="244">
        <f>IFERROR(_xlfn.XLOOKUP($A97,Input_Raw!$A:$A,Input_Raw!$DR:$DR),"")</f>
        <v>40.410486346433728</v>
      </c>
      <c r="M97" s="244">
        <f>IFERROR(_xlfn.XLOOKUP($A97,Input_Raw!$A:$A,Input_Raw!$DX:$DX),"")</f>
        <v>6.3</v>
      </c>
      <c r="N97" s="244">
        <f>IFERROR(_xlfn.XLOOKUP($A97,Input_Raw!$A:$A,Input_Raw!$DZ:$DZ),"")</f>
        <v>15.2</v>
      </c>
      <c r="O97" s="245">
        <f>IFERROR(1-SUMIF(Plant_BD!$B:$B,$A97,Plant_BD!$AL:$AL)/($AA97+SUMIF(Plant_BD!$B:$B,$A97,Plant_BD!$AL:$AL)),"")</f>
        <v>0.95294726524554763</v>
      </c>
      <c r="P97" s="245"/>
      <c r="Q97" s="246"/>
      <c r="R97" s="245">
        <f>IFERROR(1-SUMIF(Grid_BD!$B:$B,$A97,Grid_BD!$W:$W)/($AA97+SUMIF(Grid_BD!$B:$B,$A97,Grid_BD!$W:$W)),"")</f>
        <v>1</v>
      </c>
      <c r="S97" s="241"/>
      <c r="T97" s="246"/>
      <c r="U97" s="247">
        <f t="shared" si="11"/>
        <v>0.77375889994105007</v>
      </c>
      <c r="V97" s="247" t="str">
        <f>IFERROR(_xlfn.XLOOKUP($A97,Input_Raw!$A:$A,Input_Raw!$GJ:$GJ),"")</f>
        <v/>
      </c>
      <c r="W97" s="248">
        <f t="shared" si="12"/>
        <v>0.10575810185185038</v>
      </c>
      <c r="X97" s="240">
        <f>IFERROR(_xlfn.XLOOKUP($A97,Input_Raw!$A:$A,Input_Raw!$EL:$EL),"")</f>
        <v>504904</v>
      </c>
      <c r="Y97" s="240">
        <f>IFERROR(_xlfn.XLOOKUP($A97,Input_Raw!$A:$A,Input_Raw!GC:GC),"")</f>
        <v>476225.0000000287</v>
      </c>
      <c r="Z97" s="240"/>
      <c r="AA97" s="240">
        <f>IFERROR(_xlfn.XLOOKUP($A97,Input_Raw!$A:$A,Input_Raw!$GD:$GD),"")</f>
        <v>493424.99999999313</v>
      </c>
      <c r="AB97" s="240">
        <f>IFERROR(_xlfn.XLOOKUP($A97,Input_Raw!$A:$A,Input_Raw!GE:GE),"")</f>
        <v>166.28</v>
      </c>
      <c r="AC97" s="249">
        <f>IFERROR(_xlfn.XLOOKUP($D97,'Modelling New'!$D:$D,'Modelling New'!P:P),"")</f>
        <v>4.5548387096774192</v>
      </c>
      <c r="AD97" s="240">
        <f>IFERROR(_xlfn.XLOOKUP($D97,'Modelling New'!$D:$D,'Modelling New'!$T:$T)*1000,"")</f>
        <v>732916.6376383407</v>
      </c>
      <c r="AE97" s="250">
        <f>IFERROR(_xlfn.XLOOKUP($D97,'Modelling New'!$D:$D,'Modelling New'!$O:$O),"")</f>
        <v>0.82772356020954152</v>
      </c>
      <c r="AF97" s="250">
        <f>IFERROR(_xlfn.XLOOKUP($D97,'Modelling New'!$D:$D,'Modelling New'!W:W),"")</f>
        <v>0.15708947137310114</v>
      </c>
      <c r="AG97" s="250">
        <f>IFERROR(_xlfn.XLOOKUP($D97,'Modelling New'!$D:$D,'Modelling New'!$AE:$AE),"")</f>
        <v>0.995</v>
      </c>
      <c r="AH97" s="250">
        <f>IFERROR(_xlfn.XLOOKUP($D97,'Modelling New'!$D:$D,'Modelling New'!$AF:$AF),"")</f>
        <v>0.995</v>
      </c>
      <c r="AI97" s="241"/>
      <c r="AJ97" s="241"/>
      <c r="AK97" s="241"/>
      <c r="AL97" s="241"/>
      <c r="AM97" s="241"/>
      <c r="AN97" s="251"/>
      <c r="AO97" s="248"/>
      <c r="AP97" s="248"/>
      <c r="AQ97" s="248"/>
      <c r="AR97" s="240">
        <f>_xlfn.XLOOKUP($D97,'Modelling New'!$D:$D,'Modelling New'!$N:$N)</f>
        <v>194.4</v>
      </c>
      <c r="AS97" s="240">
        <f t="shared" si="13"/>
        <v>626900.09519806225</v>
      </c>
    </row>
    <row r="98" spans="1:45">
      <c r="A98" s="239">
        <f t="shared" si="14"/>
        <v>45841</v>
      </c>
      <c r="B98" s="240">
        <f>YEAR(Daily_KPI[[#This Row],[Date]])+IF(MONTH(Daily_KPI[[#This Row],[Date]])&gt;=4,1,0)</f>
        <v>2026</v>
      </c>
      <c r="C98" s="241">
        <f>YEAR(Daily_KPI[[#This Row],[Date]])</f>
        <v>2025</v>
      </c>
      <c r="D98" s="242">
        <f>Daily_KPI[[#This Row],[Date]]-DAY(Daily_KPI[[#This Row],[Date]])+1</f>
        <v>45839</v>
      </c>
      <c r="E98" s="241">
        <f t="shared" si="10"/>
        <v>31</v>
      </c>
      <c r="F98" s="243">
        <f>IFERROR(_xlfn.XLOOKUP($A98,Input_Raw!$A:$A,Input_Raw!$GB:$GB),"")</f>
        <v>12.283333333333335</v>
      </c>
      <c r="G98" s="244">
        <f>IFERROR(_xlfn.XLOOKUP($A98,Input_Raw!$A:$A,Input_Raw!EO:EO),"")</f>
        <v>3.7664147739746348</v>
      </c>
      <c r="H98" s="244">
        <f>IFERROR(_xlfn.XLOOKUP($A98,Input_Raw!$A:$A,Input_Raw!EP:EP),"")</f>
        <v>0.65230743063047236</v>
      </c>
      <c r="I98" s="244">
        <f>IFERROR(_xlfn.XLOOKUP($A98,Input_Raw!$A:$A,Input_Raw!EM:EM),"")</f>
        <v>3.6734642364279098</v>
      </c>
      <c r="J98" s="244">
        <f>IFERROR(_xlfn.XLOOKUP($A98,Input_Raw!$A:$A,Input_Raw!EN:EN),"")</f>
        <v>0.71722398511501995</v>
      </c>
      <c r="K98" s="244">
        <f>IFERROR(_xlfn.XLOOKUP($A98,Input_Raw!$A:$A,Input_Raw!$DP:$DP),"")</f>
        <v>25.601476964769667</v>
      </c>
      <c r="L98" s="244">
        <f>IFERROR(_xlfn.XLOOKUP($A98,Input_Raw!$A:$A,Input_Raw!$DR:$DR),"")</f>
        <v>39.165363672086677</v>
      </c>
      <c r="M98" s="244">
        <f>IFERROR(_xlfn.XLOOKUP($A98,Input_Raw!$A:$A,Input_Raw!$DX:$DX),"")</f>
        <v>6.8</v>
      </c>
      <c r="N98" s="244">
        <f>IFERROR(_xlfn.XLOOKUP($A98,Input_Raw!$A:$A,Input_Raw!$DZ:$DZ),"")</f>
        <v>13.7</v>
      </c>
      <c r="O98" s="245">
        <f>IFERROR(1-SUMIF(Plant_BD!$B:$B,$A98,Plant_BD!$AL:$AL)/($AA98+SUMIF(Plant_BD!$B:$B,$A98,Plant_BD!$AL:$AL)),"")</f>
        <v>0.95622365303601864</v>
      </c>
      <c r="P98" s="245"/>
      <c r="Q98" s="246"/>
      <c r="R98" s="245">
        <f>IFERROR(1-SUMIF(Grid_BD!$B:$B,$A98,Grid_BD!$W:$W)/($AA98+SUMIF(Grid_BD!$B:$B,$A98,Grid_BD!$W:$W)),"")</f>
        <v>1</v>
      </c>
      <c r="S98" s="241"/>
      <c r="T98" s="246"/>
      <c r="U98" s="247">
        <f t="shared" si="11"/>
        <v>0.82162526691124149</v>
      </c>
      <c r="V98" s="247" t="str">
        <f>IFERROR(_xlfn.XLOOKUP($A98,Input_Raw!$A:$A,Input_Raw!$GJ:$GJ),"")</f>
        <v/>
      </c>
      <c r="W98" s="248">
        <f t="shared" si="12"/>
        <v>0.1086998456790126</v>
      </c>
      <c r="X98" s="240">
        <f>IFERROR(_xlfn.XLOOKUP($A98,Input_Raw!$A:$A,Input_Raw!$EL:$EL),"")</f>
        <v>517570</v>
      </c>
      <c r="Y98" s="240">
        <f>IFERROR(_xlfn.XLOOKUP($A98,Input_Raw!$A:$A,Input_Raw!GC:GC),"")</f>
        <v>487549.99999994808</v>
      </c>
      <c r="Z98" s="240"/>
      <c r="AA98" s="240">
        <f>IFERROR(_xlfn.XLOOKUP($A98,Input_Raw!$A:$A,Input_Raw!$GD:$GD),"")</f>
        <v>507150.00000000116</v>
      </c>
      <c r="AB98" s="240">
        <f>IFERROR(_xlfn.XLOOKUP($A98,Input_Raw!$A:$A,Input_Raw!GE:GE),"")</f>
        <v>168.03</v>
      </c>
      <c r="AC98" s="249">
        <f>IFERROR(_xlfn.XLOOKUP($D98,'Modelling New'!$D:$D,'Modelling New'!P:P),"")</f>
        <v>4.5548387096774192</v>
      </c>
      <c r="AD98" s="240">
        <f>IFERROR(_xlfn.XLOOKUP($D98,'Modelling New'!$D:$D,'Modelling New'!$T:$T)*1000,"")</f>
        <v>732916.6376383407</v>
      </c>
      <c r="AE98" s="250">
        <f>IFERROR(_xlfn.XLOOKUP($D98,'Modelling New'!$D:$D,'Modelling New'!$O:$O),"")</f>
        <v>0.82772356020954152</v>
      </c>
      <c r="AF98" s="250">
        <f>IFERROR(_xlfn.XLOOKUP($D98,'Modelling New'!$D:$D,'Modelling New'!W:W),"")</f>
        <v>0.15708947137310114</v>
      </c>
      <c r="AG98" s="250">
        <f>IFERROR(_xlfn.XLOOKUP($D98,'Modelling New'!$D:$D,'Modelling New'!$AE:$AE),"")</f>
        <v>0.995</v>
      </c>
      <c r="AH98" s="250">
        <f>IFERROR(_xlfn.XLOOKUP($D98,'Modelling New'!$D:$D,'Modelling New'!$AF:$AF),"")</f>
        <v>0.995</v>
      </c>
      <c r="AI98" s="241"/>
      <c r="AJ98" s="241"/>
      <c r="AK98" s="241"/>
      <c r="AL98" s="241"/>
      <c r="AM98" s="241"/>
      <c r="AN98" s="251"/>
      <c r="AO98" s="248"/>
      <c r="AP98" s="248"/>
      <c r="AQ98" s="248"/>
      <c r="AR98" s="240">
        <f>_xlfn.XLOOKUP($D98,'Modelling New'!$D:$D,'Modelling New'!$N:$N)</f>
        <v>194.4</v>
      </c>
      <c r="AS98" s="240">
        <f t="shared" si="13"/>
        <v>633497.85299573245</v>
      </c>
    </row>
    <row r="99" spans="1:45">
      <c r="A99" s="239">
        <f t="shared" si="14"/>
        <v>45842</v>
      </c>
      <c r="B99" s="240">
        <f>YEAR(Daily_KPI[[#This Row],[Date]])+IF(MONTH(Daily_KPI[[#This Row],[Date]])&gt;=4,1,0)</f>
        <v>2026</v>
      </c>
      <c r="C99" s="241">
        <f>YEAR(Daily_KPI[[#This Row],[Date]])</f>
        <v>2025</v>
      </c>
      <c r="D99" s="242">
        <f>Daily_KPI[[#This Row],[Date]]-DAY(Daily_KPI[[#This Row],[Date]])+1</f>
        <v>45839</v>
      </c>
      <c r="E99" s="241">
        <f t="shared" si="10"/>
        <v>31</v>
      </c>
      <c r="F99" s="243">
        <f>IFERROR(_xlfn.XLOOKUP($A99,Input_Raw!$A:$A,Input_Raw!$GB:$GB),"")</f>
        <v>12.133333333333333</v>
      </c>
      <c r="G99" s="244">
        <f>IFERROR(_xlfn.XLOOKUP($A99,Input_Raw!$A:$A,Input_Raw!EO:EO),"")</f>
        <v>4.0913346612392596</v>
      </c>
      <c r="H99" s="244">
        <f>IFERROR(_xlfn.XLOOKUP($A99,Input_Raw!$A:$A,Input_Raw!EP:EP),"")</f>
        <v>0.73236242786069639</v>
      </c>
      <c r="I99" s="244">
        <f>IFERROR(_xlfn.XLOOKUP($A99,Input_Raw!$A:$A,Input_Raw!EM:EM),"")</f>
        <v>4.1684583015922003</v>
      </c>
      <c r="J99" s="244">
        <f>IFERROR(_xlfn.XLOOKUP($A99,Input_Raw!$A:$A,Input_Raw!EN:EN),"")</f>
        <v>0.77553212121212112</v>
      </c>
      <c r="K99" s="244">
        <f>IFERROR(_xlfn.XLOOKUP($A99,Input_Raw!$A:$A,Input_Raw!$DP:$DP),"")</f>
        <v>26.05</v>
      </c>
      <c r="L99" s="244">
        <f>IFERROR(_xlfn.XLOOKUP($A99,Input_Raw!$A:$A,Input_Raw!$DR:$DR),"")</f>
        <v>40.130000000000003</v>
      </c>
      <c r="M99" s="244">
        <f>IFERROR(_xlfn.XLOOKUP($A99,Input_Raw!$A:$A,Input_Raw!$DX:$DX),"")</f>
        <v>7.4</v>
      </c>
      <c r="N99" s="244">
        <f>IFERROR(_xlfn.XLOOKUP($A99,Input_Raw!$A:$A,Input_Raw!$DZ:$DZ),"")</f>
        <v>13.1</v>
      </c>
      <c r="O99" s="245">
        <f>IFERROR(1-SUMIF(Plant_BD!$B:$B,$A99,Plant_BD!$AL:$AL)/($AA99+SUMIF(Plant_BD!$B:$B,$A99,Plant_BD!$AL:$AL)),"")</f>
        <v>0.95346218796778359</v>
      </c>
      <c r="P99" s="245"/>
      <c r="Q99" s="246"/>
      <c r="R99" s="245">
        <f>IFERROR(1-SUMIF(Grid_BD!$B:$B,$A99,Grid_BD!$W:$W)/($AA99+SUMIF(Grid_BD!$B:$B,$A99,Grid_BD!$W:$W)),"")</f>
        <v>1</v>
      </c>
      <c r="S99" s="241"/>
      <c r="T99" s="246"/>
      <c r="U99" s="247">
        <f t="shared" si="11"/>
        <v>0.78830591930189953</v>
      </c>
      <c r="V99" s="247" t="str">
        <f>IFERROR(_xlfn.XLOOKUP($A99,Input_Raw!$A:$A,Input_Raw!$GJ:$GJ),"")</f>
        <v/>
      </c>
      <c r="W99" s="248">
        <f t="shared" si="12"/>
        <v>0.11834490740740641</v>
      </c>
      <c r="X99" s="240">
        <f>IFERROR(_xlfn.XLOOKUP($A99,Input_Raw!$A:$A,Input_Raw!$EL:$EL),"")</f>
        <v>570990</v>
      </c>
      <c r="Y99" s="240">
        <f>IFERROR(_xlfn.XLOOKUP($A99,Input_Raw!$A:$A,Input_Raw!GC:GC),"")</f>
        <v>568950.00000003085</v>
      </c>
      <c r="Z99" s="240"/>
      <c r="AA99" s="240">
        <f>IFERROR(_xlfn.XLOOKUP($A99,Input_Raw!$A:$A,Input_Raw!$GD:$GD),"")</f>
        <v>552149.99999999534</v>
      </c>
      <c r="AB99" s="240">
        <f>IFERROR(_xlfn.XLOOKUP($A99,Input_Raw!$A:$A,Input_Raw!GE:GE),"")</f>
        <v>168.03</v>
      </c>
      <c r="AC99" s="249">
        <f>IFERROR(_xlfn.XLOOKUP($D99,'Modelling New'!$D:$D,'Modelling New'!P:P),"")</f>
        <v>4.5548387096774192</v>
      </c>
      <c r="AD99" s="240">
        <f>IFERROR(_xlfn.XLOOKUP($D99,'Modelling New'!$D:$D,'Modelling New'!$T:$T)*1000,"")</f>
        <v>732916.6376383407</v>
      </c>
      <c r="AE99" s="250">
        <f>IFERROR(_xlfn.XLOOKUP($D99,'Modelling New'!$D:$D,'Modelling New'!$O:$O),"")</f>
        <v>0.82772356020954152</v>
      </c>
      <c r="AF99" s="250">
        <f>IFERROR(_xlfn.XLOOKUP($D99,'Modelling New'!$D:$D,'Modelling New'!W:W),"")</f>
        <v>0.15708947137310114</v>
      </c>
      <c r="AG99" s="250">
        <f>IFERROR(_xlfn.XLOOKUP($D99,'Modelling New'!$D:$D,'Modelling New'!$AE:$AE),"")</f>
        <v>0.995</v>
      </c>
      <c r="AH99" s="250">
        <f>IFERROR(_xlfn.XLOOKUP($D99,'Modelling New'!$D:$D,'Modelling New'!$AF:$AF),"")</f>
        <v>0.995</v>
      </c>
      <c r="AI99" s="241"/>
      <c r="AJ99" s="241"/>
      <c r="AK99" s="241"/>
      <c r="AL99" s="241"/>
      <c r="AM99" s="241"/>
      <c r="AN99" s="251"/>
      <c r="AO99" s="248"/>
      <c r="AP99" s="248"/>
      <c r="AQ99" s="248"/>
      <c r="AR99" s="240">
        <f>_xlfn.XLOOKUP($D99,'Modelling New'!$D:$D,'Modelling New'!$N:$N)</f>
        <v>194.4</v>
      </c>
      <c r="AS99" s="240">
        <f t="shared" si="13"/>
        <v>633497.85299573245</v>
      </c>
    </row>
    <row r="100" spans="1:45">
      <c r="A100" s="239">
        <f t="shared" si="14"/>
        <v>45843</v>
      </c>
      <c r="B100" s="240">
        <f>YEAR(Daily_KPI[[#This Row],[Date]])+IF(MONTH(Daily_KPI[[#This Row],[Date]])&gt;=4,1,0)</f>
        <v>2026</v>
      </c>
      <c r="C100" s="241">
        <f>YEAR(Daily_KPI[[#This Row],[Date]])</f>
        <v>2025</v>
      </c>
      <c r="D100" s="242">
        <f>Daily_KPI[[#This Row],[Date]]-DAY(Daily_KPI[[#This Row],[Date]])+1</f>
        <v>45839</v>
      </c>
      <c r="E100" s="241">
        <f t="shared" si="10"/>
        <v>31</v>
      </c>
      <c r="F100" s="243">
        <f>IFERROR(_xlfn.XLOOKUP($A100,Input_Raw!$A:$A,Input_Raw!$GB:$GB),"")</f>
        <v>12.05</v>
      </c>
      <c r="G100" s="244">
        <f>IFERROR(_xlfn.XLOOKUP($A100,Input_Raw!$A:$A,Input_Raw!EO:EO),"")</f>
        <v>4.0516818964606021</v>
      </c>
      <c r="H100" s="244">
        <f>IFERROR(_xlfn.XLOOKUP($A100,Input_Raw!$A:$A,Input_Raw!EP:EP),"")</f>
        <v>0.68258571190337869</v>
      </c>
      <c r="I100" s="244">
        <f>IFERROR(_xlfn.XLOOKUP($A100,Input_Raw!$A:$A,Input_Raw!EM:EM),"")</f>
        <v>4.086838867530644</v>
      </c>
      <c r="J100" s="244">
        <f>IFERROR(_xlfn.XLOOKUP($A100,Input_Raw!$A:$A,Input_Raw!EN:EN),"")</f>
        <v>0.74454462344827588</v>
      </c>
      <c r="K100" s="244">
        <f>IFERROR(_xlfn.XLOOKUP($A100,Input_Raw!$A:$A,Input_Raw!$DP:$DP),"")</f>
        <v>25.516146408839749</v>
      </c>
      <c r="L100" s="244">
        <f>IFERROR(_xlfn.XLOOKUP($A100,Input_Raw!$A:$A,Input_Raw!$DR:$DR),"")</f>
        <v>39.421342651933664</v>
      </c>
      <c r="M100" s="244">
        <f>IFERROR(_xlfn.XLOOKUP($A100,Input_Raw!$A:$A,Input_Raw!$DX:$DX),"")</f>
        <v>6.9</v>
      </c>
      <c r="N100" s="244">
        <f>IFERROR(_xlfn.XLOOKUP($A100,Input_Raw!$A:$A,Input_Raw!$DZ:$DZ),"")</f>
        <v>14.4</v>
      </c>
      <c r="O100" s="245">
        <f>IFERROR(1-SUMIF(Plant_BD!$B:$B,$A100,Plant_BD!$AL:$AL)/($AA100+SUMIF(Plant_BD!$B:$B,$A100,Plant_BD!$AL:$AL)),"")</f>
        <v>0.95443858885062693</v>
      </c>
      <c r="P100" s="245"/>
      <c r="Q100" s="246"/>
      <c r="R100" s="245">
        <f>IFERROR(1-SUMIF(Grid_BD!$B:$B,$A100,Grid_BD!$W:$W)/($AA100+SUMIF(Grid_BD!$B:$B,$A100,Grid_BD!$W:$W)),"")</f>
        <v>1</v>
      </c>
      <c r="S100" s="241"/>
      <c r="T100" s="246"/>
      <c r="U100" s="247">
        <f t="shared" si="11"/>
        <v>0.79389230016431667</v>
      </c>
      <c r="V100" s="247" t="str">
        <f>IFERROR(_xlfn.XLOOKUP($A100,Input_Raw!$A:$A,Input_Raw!$GJ:$GJ),"")</f>
        <v/>
      </c>
      <c r="W100" s="248">
        <f t="shared" si="12"/>
        <v>0.11684992283950628</v>
      </c>
      <c r="X100" s="240">
        <f>IFERROR(_xlfn.XLOOKUP($A100,Input_Raw!$A:$A,Input_Raw!$EL:$EL),"")</f>
        <v>556232</v>
      </c>
      <c r="Y100" s="240">
        <f>IFERROR(_xlfn.XLOOKUP($A100,Input_Raw!$A:$A,Input_Raw!GC:GC),"")</f>
        <v>539174.99999997497</v>
      </c>
      <c r="Z100" s="240"/>
      <c r="AA100" s="240">
        <f>IFERROR(_xlfn.XLOOKUP($A100,Input_Raw!$A:$A,Input_Raw!$GD:$GD),"")</f>
        <v>545175.00000000047</v>
      </c>
      <c r="AB100" s="240">
        <f>IFERROR(_xlfn.XLOOKUP($A100,Input_Raw!$A:$A,Input_Raw!GE:GE),"")</f>
        <v>168.03</v>
      </c>
      <c r="AC100" s="249">
        <f>IFERROR(_xlfn.XLOOKUP($D100,'Modelling New'!$D:$D,'Modelling New'!P:P),"")</f>
        <v>4.5548387096774192</v>
      </c>
      <c r="AD100" s="240">
        <f>IFERROR(_xlfn.XLOOKUP($D100,'Modelling New'!$D:$D,'Modelling New'!$T:$T)*1000,"")</f>
        <v>732916.6376383407</v>
      </c>
      <c r="AE100" s="250">
        <f>IFERROR(_xlfn.XLOOKUP($D100,'Modelling New'!$D:$D,'Modelling New'!$O:$O),"")</f>
        <v>0.82772356020954152</v>
      </c>
      <c r="AF100" s="250">
        <f>IFERROR(_xlfn.XLOOKUP($D100,'Modelling New'!$D:$D,'Modelling New'!W:W),"")</f>
        <v>0.15708947137310114</v>
      </c>
      <c r="AG100" s="250">
        <f>IFERROR(_xlfn.XLOOKUP($D100,'Modelling New'!$D:$D,'Modelling New'!$AE:$AE),"")</f>
        <v>0.995</v>
      </c>
      <c r="AH100" s="250">
        <f>IFERROR(_xlfn.XLOOKUP($D100,'Modelling New'!$D:$D,'Modelling New'!$AF:$AF),"")</f>
        <v>0.995</v>
      </c>
      <c r="AI100" s="241"/>
      <c r="AJ100" s="241"/>
      <c r="AK100" s="241"/>
      <c r="AL100" s="241"/>
      <c r="AM100" s="241"/>
      <c r="AN100" s="251"/>
      <c r="AO100" s="248"/>
      <c r="AP100" s="248"/>
      <c r="AQ100" s="248"/>
      <c r="AR100" s="240">
        <f>_xlfn.XLOOKUP($D100,'Modelling New'!$D:$D,'Modelling New'!$N:$N)</f>
        <v>194.4</v>
      </c>
      <c r="AS100" s="240">
        <f t="shared" si="13"/>
        <v>633497.85299573245</v>
      </c>
    </row>
    <row r="101" spans="1:45">
      <c r="A101" s="239">
        <f t="shared" si="14"/>
        <v>45844</v>
      </c>
      <c r="B101" s="240">
        <f>YEAR(Daily_KPI[[#This Row],[Date]])+IF(MONTH(Daily_KPI[[#This Row],[Date]])&gt;=4,1,0)</f>
        <v>2026</v>
      </c>
      <c r="C101" s="241">
        <f>YEAR(Daily_KPI[[#This Row],[Date]])</f>
        <v>2025</v>
      </c>
      <c r="D101" s="242">
        <f>Daily_KPI[[#This Row],[Date]]-DAY(Daily_KPI[[#This Row],[Date]])+1</f>
        <v>45839</v>
      </c>
      <c r="E101" s="241">
        <f t="shared" si="10"/>
        <v>31</v>
      </c>
      <c r="F101" s="243">
        <f>IFERROR(_xlfn.XLOOKUP($A101,Input_Raw!$A:$A,Input_Raw!$GB:$GB),"")</f>
        <v>11.983333333333334</v>
      </c>
      <c r="G101" s="244">
        <f>IFERROR(_xlfn.XLOOKUP($A101,Input_Raw!$A:$A,Input_Raw!EO:EO),"")</f>
        <v>3.7318947163530543</v>
      </c>
      <c r="H101" s="244">
        <f>IFERROR(_xlfn.XLOOKUP($A101,Input_Raw!$A:$A,Input_Raw!EP:EP),"")</f>
        <v>0.65705703044282859</v>
      </c>
      <c r="I101" s="244">
        <f>IFERROR(_xlfn.XLOOKUP($A101,Input_Raw!$A:$A,Input_Raw!EM:EM),"")</f>
        <v>3.8990129784989258</v>
      </c>
      <c r="J101" s="244">
        <f>IFERROR(_xlfn.XLOOKUP($A101,Input_Raw!$A:$A,Input_Raw!EN:EN),"")</f>
        <v>0.71384608887349887</v>
      </c>
      <c r="K101" s="244">
        <f>IFERROR(_xlfn.XLOOKUP($A101,Input_Raw!$A:$A,Input_Raw!$DP:$DP),"")</f>
        <v>25.720680555555528</v>
      </c>
      <c r="L101" s="244">
        <f>IFERROR(_xlfn.XLOOKUP($A101,Input_Raw!$A:$A,Input_Raw!$DR:$DR),"")</f>
        <v>38.411989472222217</v>
      </c>
      <c r="M101" s="244">
        <f>IFERROR(_xlfn.XLOOKUP($A101,Input_Raw!$A:$A,Input_Raw!$DX:$DX),"")</f>
        <v>8.3000000000000007</v>
      </c>
      <c r="N101" s="244">
        <f>IFERROR(_xlfn.XLOOKUP($A101,Input_Raw!$A:$A,Input_Raw!$DZ:$DZ),"")</f>
        <v>14.7</v>
      </c>
      <c r="O101" s="245">
        <f>IFERROR(1-SUMIF(Plant_BD!$B:$B,$A101,Plant_BD!$AL:$AL)/($AA101+SUMIF(Plant_BD!$B:$B,$A101,Plant_BD!$AL:$AL)),"")</f>
        <v>0.95245964665280325</v>
      </c>
      <c r="P101" s="245"/>
      <c r="Q101" s="246"/>
      <c r="R101" s="245">
        <f>IFERROR(1-SUMIF(Grid_BD!$B:$B,$A101,Grid_BD!$W:$W)/($AA101+SUMIF(Grid_BD!$B:$B,$A101,Grid_BD!$W:$W)),"")</f>
        <v>1</v>
      </c>
      <c r="S101" s="241"/>
      <c r="T101" s="246"/>
      <c r="U101" s="247">
        <f t="shared" si="11"/>
        <v>0.83557053872319964</v>
      </c>
      <c r="V101" s="247" t="str">
        <f>IFERROR(_xlfn.XLOOKUP($A101,Input_Raw!$A:$A,Input_Raw!$GJ:$GJ),"")</f>
        <v/>
      </c>
      <c r="W101" s="248">
        <f t="shared" si="12"/>
        <v>0.11733217592592762</v>
      </c>
      <c r="X101" s="240">
        <f>IFERROR(_xlfn.XLOOKUP($A101,Input_Raw!$A:$A,Input_Raw!$EL:$EL),"")</f>
        <v>562018</v>
      </c>
      <c r="Y101" s="240">
        <f>IFERROR(_xlfn.XLOOKUP($A101,Input_Raw!$A:$A,Input_Raw!GC:GC),"")</f>
        <v>532825.00000001665</v>
      </c>
      <c r="Z101" s="240"/>
      <c r="AA101" s="240">
        <f>IFERROR(_xlfn.XLOOKUP($A101,Input_Raw!$A:$A,Input_Raw!$GD:$GD),"")</f>
        <v>547425.00000000792</v>
      </c>
      <c r="AB101" s="240">
        <f>IFERROR(_xlfn.XLOOKUP($A101,Input_Raw!$A:$A,Input_Raw!GE:GE),"")</f>
        <v>168.03</v>
      </c>
      <c r="AC101" s="249">
        <f>IFERROR(_xlfn.XLOOKUP($D101,'Modelling New'!$D:$D,'Modelling New'!P:P),"")</f>
        <v>4.5548387096774192</v>
      </c>
      <c r="AD101" s="240">
        <f>IFERROR(_xlfn.XLOOKUP($D101,'Modelling New'!$D:$D,'Modelling New'!$T:$T)*1000,"")</f>
        <v>732916.6376383407</v>
      </c>
      <c r="AE101" s="250">
        <f>IFERROR(_xlfn.XLOOKUP($D101,'Modelling New'!$D:$D,'Modelling New'!$O:$O),"")</f>
        <v>0.82772356020954152</v>
      </c>
      <c r="AF101" s="250">
        <f>IFERROR(_xlfn.XLOOKUP($D101,'Modelling New'!$D:$D,'Modelling New'!W:W),"")</f>
        <v>0.15708947137310114</v>
      </c>
      <c r="AG101" s="250">
        <f>IFERROR(_xlfn.XLOOKUP($D101,'Modelling New'!$D:$D,'Modelling New'!$AE:$AE),"")</f>
        <v>0.995</v>
      </c>
      <c r="AH101" s="250">
        <f>IFERROR(_xlfn.XLOOKUP($D101,'Modelling New'!$D:$D,'Modelling New'!$AF:$AF),"")</f>
        <v>0.995</v>
      </c>
      <c r="AI101" s="241"/>
      <c r="AJ101" s="241"/>
      <c r="AK101" s="241"/>
      <c r="AL101" s="241"/>
      <c r="AM101" s="241"/>
      <c r="AN101" s="251"/>
      <c r="AO101" s="248"/>
      <c r="AP101" s="248"/>
      <c r="AQ101" s="248"/>
      <c r="AR101" s="240">
        <f>_xlfn.XLOOKUP($D101,'Modelling New'!$D:$D,'Modelling New'!$N:$N)</f>
        <v>194.4</v>
      </c>
      <c r="AS101" s="240">
        <f t="shared" si="13"/>
        <v>633497.85299573245</v>
      </c>
    </row>
    <row r="102" spans="1:45">
      <c r="A102" s="239">
        <f t="shared" si="14"/>
        <v>45845</v>
      </c>
      <c r="B102" s="240">
        <f>YEAR(Daily_KPI[[#This Row],[Date]])+IF(MONTH(Daily_KPI[[#This Row],[Date]])&gt;=4,1,0)</f>
        <v>2026</v>
      </c>
      <c r="C102" s="241">
        <f>YEAR(Daily_KPI[[#This Row],[Date]])</f>
        <v>2025</v>
      </c>
      <c r="D102" s="242">
        <f>Daily_KPI[[#This Row],[Date]]-DAY(Daily_KPI[[#This Row],[Date]])+1</f>
        <v>45839</v>
      </c>
      <c r="E102" s="241">
        <f t="shared" si="10"/>
        <v>31</v>
      </c>
      <c r="F102" s="243">
        <f>IFERROR(_xlfn.XLOOKUP($A102,Input_Raw!$A:$A,Input_Raw!$GB:$GB),"")</f>
        <v>0</v>
      </c>
      <c r="G102" s="244" t="str">
        <f>IFERROR(_xlfn.XLOOKUP($A102,Input_Raw!$A:$A,Input_Raw!EO:EO),"")</f>
        <v/>
      </c>
      <c r="H102" s="244" t="str">
        <f>IFERROR(_xlfn.XLOOKUP($A102,Input_Raw!$A:$A,Input_Raw!EP:EP),"")</f>
        <v/>
      </c>
      <c r="I102" s="244" t="str">
        <f>IFERROR(_xlfn.XLOOKUP($A102,Input_Raw!$A:$A,Input_Raw!EM:EM),"")</f>
        <v/>
      </c>
      <c r="J102" s="244" t="str">
        <f>IFERROR(_xlfn.XLOOKUP($A102,Input_Raw!$A:$A,Input_Raw!EN:EN),"")</f>
        <v/>
      </c>
      <c r="K102" s="244">
        <f>IFERROR(_xlfn.XLOOKUP($A102,Input_Raw!$A:$A,Input_Raw!$DP:$DP),"")</f>
        <v>0</v>
      </c>
      <c r="L102" s="244">
        <f>IFERROR(_xlfn.XLOOKUP($A102,Input_Raw!$A:$A,Input_Raw!$DR:$DR),"")</f>
        <v>0</v>
      </c>
      <c r="M102" s="244">
        <f>IFERROR(_xlfn.XLOOKUP($A102,Input_Raw!$A:$A,Input_Raw!$DX:$DX),"")</f>
        <v>0</v>
      </c>
      <c r="N102" s="244">
        <f>IFERROR(_xlfn.XLOOKUP($A102,Input_Raw!$A:$A,Input_Raw!$DZ:$DZ),"")</f>
        <v>0</v>
      </c>
      <c r="O102" s="245" t="str">
        <f>IFERROR(1-SUMIF(Plant_BD!$B:$B,$A102,Plant_BD!$AL:$AL)/($AA102+SUMIF(Plant_BD!$B:$B,$A102,Plant_BD!$AL:$AL)),"")</f>
        <v/>
      </c>
      <c r="P102" s="245"/>
      <c r="Q102" s="246"/>
      <c r="R102" s="245" t="str">
        <f>IFERROR(1-SUMIF(Grid_BD!$B:$B,$A102,Grid_BD!$W:$W)/($AA102+SUMIF(Grid_BD!$B:$B,$A102,Grid_BD!$W:$W)),"")</f>
        <v/>
      </c>
      <c r="S102" s="241"/>
      <c r="T102" s="246"/>
      <c r="U102" s="247" t="str">
        <f t="shared" si="11"/>
        <v/>
      </c>
      <c r="V102" s="247" t="str">
        <f>IFERROR(_xlfn.XLOOKUP($A102,Input_Raw!$A:$A,Input_Raw!$GJ:$GJ),"")</f>
        <v/>
      </c>
      <c r="W102" s="248">
        <f t="shared" si="12"/>
        <v>0</v>
      </c>
      <c r="X102" s="240">
        <f>IFERROR(_xlfn.XLOOKUP($A102,Input_Raw!$A:$A,Input_Raw!$EL:$EL),"")</f>
        <v>0</v>
      </c>
      <c r="Y102" s="240" t="str">
        <f>IFERROR(_xlfn.XLOOKUP($A102,Input_Raw!$A:$A,Input_Raw!GC:GC),"")</f>
        <v/>
      </c>
      <c r="Z102" s="240"/>
      <c r="AA102" s="240">
        <f>IFERROR(_xlfn.XLOOKUP($A102,Input_Raw!$A:$A,Input_Raw!$GD:$GD),"")</f>
        <v>0</v>
      </c>
      <c r="AB102" s="240">
        <f>IFERROR(_xlfn.XLOOKUP($A102,Input_Raw!$A:$A,Input_Raw!GE:GE),"")</f>
        <v>168.03</v>
      </c>
      <c r="AC102" s="249">
        <f>IFERROR(_xlfn.XLOOKUP($D102,'Modelling New'!$D:$D,'Modelling New'!P:P),"")</f>
        <v>4.5548387096774192</v>
      </c>
      <c r="AD102" s="240">
        <f>IFERROR(_xlfn.XLOOKUP($D102,'Modelling New'!$D:$D,'Modelling New'!$T:$T)*1000,"")</f>
        <v>732916.6376383407</v>
      </c>
      <c r="AE102" s="250">
        <f>IFERROR(_xlfn.XLOOKUP($D102,'Modelling New'!$D:$D,'Modelling New'!$O:$O),"")</f>
        <v>0.82772356020954152</v>
      </c>
      <c r="AF102" s="250">
        <f>IFERROR(_xlfn.XLOOKUP($D102,'Modelling New'!$D:$D,'Modelling New'!W:W),"")</f>
        <v>0.15708947137310114</v>
      </c>
      <c r="AG102" s="250">
        <f>IFERROR(_xlfn.XLOOKUP($D102,'Modelling New'!$D:$D,'Modelling New'!$AE:$AE),"")</f>
        <v>0.995</v>
      </c>
      <c r="AH102" s="250">
        <f>IFERROR(_xlfn.XLOOKUP($D102,'Modelling New'!$D:$D,'Modelling New'!$AF:$AF),"")</f>
        <v>0.995</v>
      </c>
      <c r="AI102" s="241"/>
      <c r="AJ102" s="241"/>
      <c r="AK102" s="241"/>
      <c r="AL102" s="241"/>
      <c r="AM102" s="241"/>
      <c r="AN102" s="251"/>
      <c r="AO102" s="248"/>
      <c r="AP102" s="248"/>
      <c r="AQ102" s="248"/>
      <c r="AR102" s="240">
        <f>_xlfn.XLOOKUP($D102,'Modelling New'!$D:$D,'Modelling New'!$N:$N)</f>
        <v>194.4</v>
      </c>
      <c r="AS102" s="240">
        <f t="shared" si="13"/>
        <v>633497.85299573245</v>
      </c>
    </row>
    <row r="103" spans="1:45">
      <c r="A103" s="239">
        <f t="shared" si="14"/>
        <v>45846</v>
      </c>
      <c r="B103" s="240">
        <f>YEAR(Daily_KPI[[#This Row],[Date]])+IF(MONTH(Daily_KPI[[#This Row],[Date]])&gt;=4,1,0)</f>
        <v>2026</v>
      </c>
      <c r="C103" s="241">
        <f>YEAR(Daily_KPI[[#This Row],[Date]])</f>
        <v>2025</v>
      </c>
      <c r="D103" s="242">
        <f>Daily_KPI[[#This Row],[Date]]-DAY(Daily_KPI[[#This Row],[Date]])+1</f>
        <v>45839</v>
      </c>
      <c r="E103" s="241">
        <f t="shared" si="10"/>
        <v>31</v>
      </c>
      <c r="F103" s="243">
        <f>IFERROR(_xlfn.XLOOKUP($A103,Input_Raw!$A:$A,Input_Raw!$GB:$GB),"")</f>
        <v>0</v>
      </c>
      <c r="G103" s="244" t="str">
        <f>IFERROR(_xlfn.XLOOKUP($A103,Input_Raw!$A:$A,Input_Raw!EO:EO),"")</f>
        <v/>
      </c>
      <c r="H103" s="244" t="str">
        <f>IFERROR(_xlfn.XLOOKUP($A103,Input_Raw!$A:$A,Input_Raw!EP:EP),"")</f>
        <v/>
      </c>
      <c r="I103" s="244" t="str">
        <f>IFERROR(_xlfn.XLOOKUP($A103,Input_Raw!$A:$A,Input_Raw!EM:EM),"")</f>
        <v/>
      </c>
      <c r="J103" s="244" t="str">
        <f>IFERROR(_xlfn.XLOOKUP($A103,Input_Raw!$A:$A,Input_Raw!EN:EN),"")</f>
        <v/>
      </c>
      <c r="K103" s="244">
        <f>IFERROR(_xlfn.XLOOKUP($A103,Input_Raw!$A:$A,Input_Raw!$DP:$DP),"")</f>
        <v>0</v>
      </c>
      <c r="L103" s="244">
        <f>IFERROR(_xlfn.XLOOKUP($A103,Input_Raw!$A:$A,Input_Raw!$DR:$DR),"")</f>
        <v>0</v>
      </c>
      <c r="M103" s="244">
        <f>IFERROR(_xlfn.XLOOKUP($A103,Input_Raw!$A:$A,Input_Raw!$DX:$DX),"")</f>
        <v>0</v>
      </c>
      <c r="N103" s="244">
        <f>IFERROR(_xlfn.XLOOKUP($A103,Input_Raw!$A:$A,Input_Raw!$DZ:$DZ),"")</f>
        <v>0</v>
      </c>
      <c r="O103" s="245" t="str">
        <f>IFERROR(1-SUMIF(Plant_BD!$B:$B,$A103,Plant_BD!$AL:$AL)/($AA103+SUMIF(Plant_BD!$B:$B,$A103,Plant_BD!$AL:$AL)),"")</f>
        <v/>
      </c>
      <c r="P103" s="245"/>
      <c r="Q103" s="246"/>
      <c r="R103" s="245" t="str">
        <f>IFERROR(1-SUMIF(Grid_BD!$B:$B,$A103,Grid_BD!$W:$W)/($AA103+SUMIF(Grid_BD!$B:$B,$A103,Grid_BD!$W:$W)),"")</f>
        <v/>
      </c>
      <c r="S103" s="241"/>
      <c r="T103" s="246"/>
      <c r="U103" s="247" t="str">
        <f t="shared" si="11"/>
        <v/>
      </c>
      <c r="V103" s="247" t="str">
        <f>IFERROR(_xlfn.XLOOKUP($A103,Input_Raw!$A:$A,Input_Raw!$GJ:$GJ),"")</f>
        <v/>
      </c>
      <c r="W103" s="248">
        <f t="shared" si="12"/>
        <v>0</v>
      </c>
      <c r="X103" s="240">
        <f>IFERROR(_xlfn.XLOOKUP($A103,Input_Raw!$A:$A,Input_Raw!$EL:$EL),"")</f>
        <v>0</v>
      </c>
      <c r="Y103" s="240" t="str">
        <f>IFERROR(_xlfn.XLOOKUP($A103,Input_Raw!$A:$A,Input_Raw!GC:GC),"")</f>
        <v/>
      </c>
      <c r="Z103" s="240"/>
      <c r="AA103" s="240">
        <f>IFERROR(_xlfn.XLOOKUP($A103,Input_Raw!$A:$A,Input_Raw!$GD:$GD),"")</f>
        <v>0</v>
      </c>
      <c r="AB103" s="240">
        <f>IFERROR(_xlfn.XLOOKUP($A103,Input_Raw!$A:$A,Input_Raw!GE:GE),"")</f>
        <v>168.03</v>
      </c>
      <c r="AC103" s="249">
        <f>IFERROR(_xlfn.XLOOKUP($D103,'Modelling New'!$D:$D,'Modelling New'!P:P),"")</f>
        <v>4.5548387096774192</v>
      </c>
      <c r="AD103" s="240">
        <f>IFERROR(_xlfn.XLOOKUP($D103,'Modelling New'!$D:$D,'Modelling New'!$T:$T)*1000,"")</f>
        <v>732916.6376383407</v>
      </c>
      <c r="AE103" s="250">
        <f>IFERROR(_xlfn.XLOOKUP($D103,'Modelling New'!$D:$D,'Modelling New'!$O:$O),"")</f>
        <v>0.82772356020954152</v>
      </c>
      <c r="AF103" s="250">
        <f>IFERROR(_xlfn.XLOOKUP($D103,'Modelling New'!$D:$D,'Modelling New'!W:W),"")</f>
        <v>0.15708947137310114</v>
      </c>
      <c r="AG103" s="250">
        <f>IFERROR(_xlfn.XLOOKUP($D103,'Modelling New'!$D:$D,'Modelling New'!$AE:$AE),"")</f>
        <v>0.995</v>
      </c>
      <c r="AH103" s="250">
        <f>IFERROR(_xlfn.XLOOKUP($D103,'Modelling New'!$D:$D,'Modelling New'!$AF:$AF),"")</f>
        <v>0.995</v>
      </c>
      <c r="AI103" s="241"/>
      <c r="AJ103" s="241"/>
      <c r="AK103" s="241"/>
      <c r="AL103" s="241"/>
      <c r="AM103" s="241"/>
      <c r="AN103" s="251"/>
      <c r="AO103" s="248"/>
      <c r="AP103" s="248"/>
      <c r="AQ103" s="248"/>
      <c r="AR103" s="240">
        <f>_xlfn.XLOOKUP($D103,'Modelling New'!$D:$D,'Modelling New'!$N:$N)</f>
        <v>194.4</v>
      </c>
      <c r="AS103" s="240">
        <f t="shared" si="13"/>
        <v>633497.85299573245</v>
      </c>
    </row>
    <row r="104" spans="1:45">
      <c r="A104" s="239">
        <f t="shared" si="14"/>
        <v>45847</v>
      </c>
      <c r="B104" s="240">
        <f>YEAR(Daily_KPI[[#This Row],[Date]])+IF(MONTH(Daily_KPI[[#This Row],[Date]])&gt;=4,1,0)</f>
        <v>2026</v>
      </c>
      <c r="C104" s="241">
        <f>YEAR(Daily_KPI[[#This Row],[Date]])</f>
        <v>2025</v>
      </c>
      <c r="D104" s="242">
        <f>Daily_KPI[[#This Row],[Date]]-DAY(Daily_KPI[[#This Row],[Date]])+1</f>
        <v>45839</v>
      </c>
      <c r="E104" s="241">
        <f t="shared" si="10"/>
        <v>31</v>
      </c>
      <c r="F104" s="243">
        <f>IFERROR(_xlfn.XLOOKUP($A104,Input_Raw!$A:$A,Input_Raw!$GB:$GB),"")</f>
        <v>0</v>
      </c>
      <c r="G104" s="244" t="str">
        <f>IFERROR(_xlfn.XLOOKUP($A104,Input_Raw!$A:$A,Input_Raw!EO:EO),"")</f>
        <v/>
      </c>
      <c r="H104" s="244" t="str">
        <f>IFERROR(_xlfn.XLOOKUP($A104,Input_Raw!$A:$A,Input_Raw!EP:EP),"")</f>
        <v/>
      </c>
      <c r="I104" s="244" t="str">
        <f>IFERROR(_xlfn.XLOOKUP($A104,Input_Raw!$A:$A,Input_Raw!EM:EM),"")</f>
        <v/>
      </c>
      <c r="J104" s="244" t="str">
        <f>IFERROR(_xlfn.XLOOKUP($A104,Input_Raw!$A:$A,Input_Raw!EN:EN),"")</f>
        <v/>
      </c>
      <c r="K104" s="244">
        <f>IFERROR(_xlfn.XLOOKUP($A104,Input_Raw!$A:$A,Input_Raw!$DP:$DP),"")</f>
        <v>0</v>
      </c>
      <c r="L104" s="244">
        <f>IFERROR(_xlfn.XLOOKUP($A104,Input_Raw!$A:$A,Input_Raw!$DR:$DR),"")</f>
        <v>0</v>
      </c>
      <c r="M104" s="244">
        <f>IFERROR(_xlfn.XLOOKUP($A104,Input_Raw!$A:$A,Input_Raw!$DX:$DX),"")</f>
        <v>0</v>
      </c>
      <c r="N104" s="244">
        <f>IFERROR(_xlfn.XLOOKUP($A104,Input_Raw!$A:$A,Input_Raw!$DZ:$DZ),"")</f>
        <v>0</v>
      </c>
      <c r="O104" s="245" t="str">
        <f>IFERROR(1-SUMIF(Plant_BD!$B:$B,$A104,Plant_BD!$AL:$AL)/($AA104+SUMIF(Plant_BD!$B:$B,$A104,Plant_BD!$AL:$AL)),"")</f>
        <v/>
      </c>
      <c r="P104" s="245"/>
      <c r="Q104" s="246"/>
      <c r="R104" s="245" t="str">
        <f>IFERROR(1-SUMIF(Grid_BD!$B:$B,$A104,Grid_BD!$W:$W)/($AA104+SUMIF(Grid_BD!$B:$B,$A104,Grid_BD!$W:$W)),"")</f>
        <v/>
      </c>
      <c r="S104" s="241"/>
      <c r="T104" s="246"/>
      <c r="U104" s="247" t="str">
        <f t="shared" si="11"/>
        <v/>
      </c>
      <c r="V104" s="247" t="str">
        <f>IFERROR(_xlfn.XLOOKUP($A104,Input_Raw!$A:$A,Input_Raw!$GJ:$GJ),"")</f>
        <v/>
      </c>
      <c r="W104" s="248">
        <f t="shared" si="12"/>
        <v>0</v>
      </c>
      <c r="X104" s="240">
        <f>IFERROR(_xlfn.XLOOKUP($A104,Input_Raw!$A:$A,Input_Raw!$EL:$EL),"")</f>
        <v>0</v>
      </c>
      <c r="Y104" s="240" t="str">
        <f>IFERROR(_xlfn.XLOOKUP($A104,Input_Raw!$A:$A,Input_Raw!GC:GC),"")</f>
        <v/>
      </c>
      <c r="Z104" s="240"/>
      <c r="AA104" s="240">
        <f>IFERROR(_xlfn.XLOOKUP($A104,Input_Raw!$A:$A,Input_Raw!$GD:$GD),"")</f>
        <v>0</v>
      </c>
      <c r="AB104" s="240">
        <f>IFERROR(_xlfn.XLOOKUP($A104,Input_Raw!$A:$A,Input_Raw!GE:GE),"")</f>
        <v>168.03</v>
      </c>
      <c r="AC104" s="249">
        <f>IFERROR(_xlfn.XLOOKUP($D104,'Modelling New'!$D:$D,'Modelling New'!P:P),"")</f>
        <v>4.5548387096774192</v>
      </c>
      <c r="AD104" s="240">
        <f>IFERROR(_xlfn.XLOOKUP($D104,'Modelling New'!$D:$D,'Modelling New'!$T:$T)*1000,"")</f>
        <v>732916.6376383407</v>
      </c>
      <c r="AE104" s="250">
        <f>IFERROR(_xlfn.XLOOKUP($D104,'Modelling New'!$D:$D,'Modelling New'!$O:$O),"")</f>
        <v>0.82772356020954152</v>
      </c>
      <c r="AF104" s="250">
        <f>IFERROR(_xlfn.XLOOKUP($D104,'Modelling New'!$D:$D,'Modelling New'!W:W),"")</f>
        <v>0.15708947137310114</v>
      </c>
      <c r="AG104" s="250">
        <f>IFERROR(_xlfn.XLOOKUP($D104,'Modelling New'!$D:$D,'Modelling New'!$AE:$AE),"")</f>
        <v>0.995</v>
      </c>
      <c r="AH104" s="250">
        <f>IFERROR(_xlfn.XLOOKUP($D104,'Modelling New'!$D:$D,'Modelling New'!$AF:$AF),"")</f>
        <v>0.995</v>
      </c>
      <c r="AI104" s="241"/>
      <c r="AJ104" s="241"/>
      <c r="AK104" s="241"/>
      <c r="AL104" s="241"/>
      <c r="AM104" s="241"/>
      <c r="AN104" s="251"/>
      <c r="AO104" s="248"/>
      <c r="AP104" s="248"/>
      <c r="AQ104" s="248"/>
      <c r="AR104" s="240">
        <f>_xlfn.XLOOKUP($D104,'Modelling New'!$D:$D,'Modelling New'!$N:$N)</f>
        <v>194.4</v>
      </c>
      <c r="AS104" s="240">
        <f t="shared" si="13"/>
        <v>633497.85299573245</v>
      </c>
    </row>
    <row r="105" spans="1:45">
      <c r="A105" s="239">
        <f t="shared" si="14"/>
        <v>45848</v>
      </c>
      <c r="B105" s="240">
        <f>YEAR(Daily_KPI[[#This Row],[Date]])+IF(MONTH(Daily_KPI[[#This Row],[Date]])&gt;=4,1,0)</f>
        <v>2026</v>
      </c>
      <c r="C105" s="241">
        <f>YEAR(Daily_KPI[[#This Row],[Date]])</f>
        <v>2025</v>
      </c>
      <c r="D105" s="242">
        <f>Daily_KPI[[#This Row],[Date]]-DAY(Daily_KPI[[#This Row],[Date]])+1</f>
        <v>45839</v>
      </c>
      <c r="E105" s="241">
        <f t="shared" si="10"/>
        <v>31</v>
      </c>
      <c r="F105" s="243">
        <f>IFERROR(_xlfn.XLOOKUP($A105,Input_Raw!$A:$A,Input_Raw!$GB:$GB),"")</f>
        <v>0</v>
      </c>
      <c r="G105" s="244" t="str">
        <f>IFERROR(_xlfn.XLOOKUP($A105,Input_Raw!$A:$A,Input_Raw!EO:EO),"")</f>
        <v/>
      </c>
      <c r="H105" s="244" t="str">
        <f>IFERROR(_xlfn.XLOOKUP($A105,Input_Raw!$A:$A,Input_Raw!EP:EP),"")</f>
        <v/>
      </c>
      <c r="I105" s="244" t="str">
        <f>IFERROR(_xlfn.XLOOKUP($A105,Input_Raw!$A:$A,Input_Raw!EM:EM),"")</f>
        <v/>
      </c>
      <c r="J105" s="244" t="str">
        <f>IFERROR(_xlfn.XLOOKUP($A105,Input_Raw!$A:$A,Input_Raw!EN:EN),"")</f>
        <v/>
      </c>
      <c r="K105" s="244">
        <f>IFERROR(_xlfn.XLOOKUP($A105,Input_Raw!$A:$A,Input_Raw!$DP:$DP),"")</f>
        <v>0</v>
      </c>
      <c r="L105" s="244">
        <f>IFERROR(_xlfn.XLOOKUP($A105,Input_Raw!$A:$A,Input_Raw!$DR:$DR),"")</f>
        <v>0</v>
      </c>
      <c r="M105" s="244">
        <f>IFERROR(_xlfn.XLOOKUP($A105,Input_Raw!$A:$A,Input_Raw!$DX:$DX),"")</f>
        <v>0</v>
      </c>
      <c r="N105" s="244">
        <f>IFERROR(_xlfn.XLOOKUP($A105,Input_Raw!$A:$A,Input_Raw!$DZ:$DZ),"")</f>
        <v>0</v>
      </c>
      <c r="O105" s="245" t="str">
        <f>IFERROR(1-SUMIF(Plant_BD!$B:$B,$A105,Plant_BD!$AL:$AL)/($AA105+SUMIF(Plant_BD!$B:$B,$A105,Plant_BD!$AL:$AL)),"")</f>
        <v/>
      </c>
      <c r="P105" s="245"/>
      <c r="Q105" s="246"/>
      <c r="R105" s="245" t="str">
        <f>IFERROR(1-SUMIF(Grid_BD!$B:$B,$A105,Grid_BD!$W:$W)/($AA105+SUMIF(Grid_BD!$B:$B,$A105,Grid_BD!$W:$W)),"")</f>
        <v/>
      </c>
      <c r="S105" s="241"/>
      <c r="T105" s="246"/>
      <c r="U105" s="247" t="str">
        <f t="shared" si="11"/>
        <v/>
      </c>
      <c r="V105" s="247" t="str">
        <f>IFERROR(_xlfn.XLOOKUP($A105,Input_Raw!$A:$A,Input_Raw!$GJ:$GJ),"")</f>
        <v/>
      </c>
      <c r="W105" s="248">
        <f t="shared" si="12"/>
        <v>0</v>
      </c>
      <c r="X105" s="240">
        <f>IFERROR(_xlfn.XLOOKUP($A105,Input_Raw!$A:$A,Input_Raw!$EL:$EL),"")</f>
        <v>0</v>
      </c>
      <c r="Y105" s="240" t="str">
        <f>IFERROR(_xlfn.XLOOKUP($A105,Input_Raw!$A:$A,Input_Raw!GC:GC),"")</f>
        <v/>
      </c>
      <c r="Z105" s="240"/>
      <c r="AA105" s="240">
        <f>IFERROR(_xlfn.XLOOKUP($A105,Input_Raw!$A:$A,Input_Raw!$GD:$GD),"")</f>
        <v>0</v>
      </c>
      <c r="AB105" s="240">
        <f>IFERROR(_xlfn.XLOOKUP($A105,Input_Raw!$A:$A,Input_Raw!GE:GE),"")</f>
        <v>168.03</v>
      </c>
      <c r="AC105" s="249">
        <f>IFERROR(_xlfn.XLOOKUP($D105,'Modelling New'!$D:$D,'Modelling New'!P:P),"")</f>
        <v>4.5548387096774192</v>
      </c>
      <c r="AD105" s="240">
        <f>IFERROR(_xlfn.XLOOKUP($D105,'Modelling New'!$D:$D,'Modelling New'!$T:$T)*1000,"")</f>
        <v>732916.6376383407</v>
      </c>
      <c r="AE105" s="250">
        <f>IFERROR(_xlfn.XLOOKUP($D105,'Modelling New'!$D:$D,'Modelling New'!$O:$O),"")</f>
        <v>0.82772356020954152</v>
      </c>
      <c r="AF105" s="250">
        <f>IFERROR(_xlfn.XLOOKUP($D105,'Modelling New'!$D:$D,'Modelling New'!W:W),"")</f>
        <v>0.15708947137310114</v>
      </c>
      <c r="AG105" s="250">
        <f>IFERROR(_xlfn.XLOOKUP($D105,'Modelling New'!$D:$D,'Modelling New'!$AE:$AE),"")</f>
        <v>0.995</v>
      </c>
      <c r="AH105" s="250">
        <f>IFERROR(_xlfn.XLOOKUP($D105,'Modelling New'!$D:$D,'Modelling New'!$AF:$AF),"")</f>
        <v>0.995</v>
      </c>
      <c r="AI105" s="241"/>
      <c r="AJ105" s="241"/>
      <c r="AK105" s="241"/>
      <c r="AL105" s="241"/>
      <c r="AM105" s="241"/>
      <c r="AN105" s="251"/>
      <c r="AO105" s="248"/>
      <c r="AP105" s="248"/>
      <c r="AQ105" s="248"/>
      <c r="AR105" s="240">
        <f>_xlfn.XLOOKUP($D105,'Modelling New'!$D:$D,'Modelling New'!$N:$N)</f>
        <v>194.4</v>
      </c>
      <c r="AS105" s="240">
        <f t="shared" si="13"/>
        <v>633497.85299573245</v>
      </c>
    </row>
    <row r="106" spans="1:45">
      <c r="A106" s="239">
        <f t="shared" si="14"/>
        <v>45849</v>
      </c>
      <c r="B106" s="240">
        <f>YEAR(Daily_KPI[[#This Row],[Date]])+IF(MONTH(Daily_KPI[[#This Row],[Date]])&gt;=4,1,0)</f>
        <v>2026</v>
      </c>
      <c r="C106" s="241">
        <f>YEAR(Daily_KPI[[#This Row],[Date]])</f>
        <v>2025</v>
      </c>
      <c r="D106" s="242">
        <f>Daily_KPI[[#This Row],[Date]]-DAY(Daily_KPI[[#This Row],[Date]])+1</f>
        <v>45839</v>
      </c>
      <c r="E106" s="241">
        <f t="shared" si="10"/>
        <v>31</v>
      </c>
      <c r="F106" s="243">
        <f>IFERROR(_xlfn.XLOOKUP($A106,Input_Raw!$A:$A,Input_Raw!$GB:$GB),"")</f>
        <v>0</v>
      </c>
      <c r="G106" s="244" t="str">
        <f>IFERROR(_xlfn.XLOOKUP($A106,Input_Raw!$A:$A,Input_Raw!EO:EO),"")</f>
        <v/>
      </c>
      <c r="H106" s="244" t="str">
        <f>IFERROR(_xlfn.XLOOKUP($A106,Input_Raw!$A:$A,Input_Raw!EP:EP),"")</f>
        <v/>
      </c>
      <c r="I106" s="244" t="str">
        <f>IFERROR(_xlfn.XLOOKUP($A106,Input_Raw!$A:$A,Input_Raw!EM:EM),"")</f>
        <v/>
      </c>
      <c r="J106" s="244" t="str">
        <f>IFERROR(_xlfn.XLOOKUP($A106,Input_Raw!$A:$A,Input_Raw!EN:EN),"")</f>
        <v/>
      </c>
      <c r="K106" s="244">
        <f>IFERROR(_xlfn.XLOOKUP($A106,Input_Raw!$A:$A,Input_Raw!$DP:$DP),"")</f>
        <v>0</v>
      </c>
      <c r="L106" s="244">
        <f>IFERROR(_xlfn.XLOOKUP($A106,Input_Raw!$A:$A,Input_Raw!$DR:$DR),"")</f>
        <v>0</v>
      </c>
      <c r="M106" s="244">
        <f>IFERROR(_xlfn.XLOOKUP($A106,Input_Raw!$A:$A,Input_Raw!$DX:$DX),"")</f>
        <v>0</v>
      </c>
      <c r="N106" s="244">
        <f>IFERROR(_xlfn.XLOOKUP($A106,Input_Raw!$A:$A,Input_Raw!$DZ:$DZ),"")</f>
        <v>0</v>
      </c>
      <c r="O106" s="245" t="str">
        <f>IFERROR(1-SUMIF(Plant_BD!$B:$B,$A106,Plant_BD!$AL:$AL)/($AA106+SUMIF(Plant_BD!$B:$B,$A106,Plant_BD!$AL:$AL)),"")</f>
        <v/>
      </c>
      <c r="P106" s="245"/>
      <c r="Q106" s="246"/>
      <c r="R106" s="245" t="str">
        <f>IFERROR(1-SUMIF(Grid_BD!$B:$B,$A106,Grid_BD!$W:$W)/($AA106+SUMIF(Grid_BD!$B:$B,$A106,Grid_BD!$W:$W)),"")</f>
        <v/>
      </c>
      <c r="S106" s="241"/>
      <c r="T106" s="246"/>
      <c r="U106" s="247" t="str">
        <f t="shared" si="11"/>
        <v/>
      </c>
      <c r="V106" s="247" t="str">
        <f>IFERROR(_xlfn.XLOOKUP($A106,Input_Raw!$A:$A,Input_Raw!$GJ:$GJ),"")</f>
        <v/>
      </c>
      <c r="W106" s="248">
        <f t="shared" si="12"/>
        <v>0</v>
      </c>
      <c r="X106" s="240">
        <f>IFERROR(_xlfn.XLOOKUP($A106,Input_Raw!$A:$A,Input_Raw!$EL:$EL),"")</f>
        <v>0</v>
      </c>
      <c r="Y106" s="240" t="str">
        <f>IFERROR(_xlfn.XLOOKUP($A106,Input_Raw!$A:$A,Input_Raw!GC:GC),"")</f>
        <v/>
      </c>
      <c r="Z106" s="240"/>
      <c r="AA106" s="240">
        <f>IFERROR(_xlfn.XLOOKUP($A106,Input_Raw!$A:$A,Input_Raw!$GD:$GD),"")</f>
        <v>0</v>
      </c>
      <c r="AB106" s="240">
        <f>IFERROR(_xlfn.XLOOKUP($A106,Input_Raw!$A:$A,Input_Raw!GE:GE),"")</f>
        <v>168.03</v>
      </c>
      <c r="AC106" s="249">
        <f>IFERROR(_xlfn.XLOOKUP($D106,'Modelling New'!$D:$D,'Modelling New'!P:P),"")</f>
        <v>4.5548387096774192</v>
      </c>
      <c r="AD106" s="240">
        <f>IFERROR(_xlfn.XLOOKUP($D106,'Modelling New'!$D:$D,'Modelling New'!$T:$T)*1000,"")</f>
        <v>732916.6376383407</v>
      </c>
      <c r="AE106" s="250">
        <f>IFERROR(_xlfn.XLOOKUP($D106,'Modelling New'!$D:$D,'Modelling New'!$O:$O),"")</f>
        <v>0.82772356020954152</v>
      </c>
      <c r="AF106" s="250">
        <f>IFERROR(_xlfn.XLOOKUP($D106,'Modelling New'!$D:$D,'Modelling New'!W:W),"")</f>
        <v>0.15708947137310114</v>
      </c>
      <c r="AG106" s="250">
        <f>IFERROR(_xlfn.XLOOKUP($D106,'Modelling New'!$D:$D,'Modelling New'!$AE:$AE),"")</f>
        <v>0.995</v>
      </c>
      <c r="AH106" s="250">
        <f>IFERROR(_xlfn.XLOOKUP($D106,'Modelling New'!$D:$D,'Modelling New'!$AF:$AF),"")</f>
        <v>0.995</v>
      </c>
      <c r="AI106" s="241"/>
      <c r="AJ106" s="241"/>
      <c r="AK106" s="241"/>
      <c r="AL106" s="241"/>
      <c r="AM106" s="241"/>
      <c r="AN106" s="251"/>
      <c r="AO106" s="248"/>
      <c r="AP106" s="248"/>
      <c r="AQ106" s="248"/>
      <c r="AR106" s="240">
        <f>_xlfn.XLOOKUP($D106,'Modelling New'!$D:$D,'Modelling New'!$N:$N)</f>
        <v>194.4</v>
      </c>
      <c r="AS106" s="240">
        <f t="shared" si="13"/>
        <v>633497.85299573245</v>
      </c>
    </row>
    <row r="107" spans="1:45">
      <c r="A107" s="239">
        <f t="shared" si="14"/>
        <v>45850</v>
      </c>
      <c r="B107" s="240">
        <f>YEAR(Daily_KPI[[#This Row],[Date]])+IF(MONTH(Daily_KPI[[#This Row],[Date]])&gt;=4,1,0)</f>
        <v>2026</v>
      </c>
      <c r="C107" s="241">
        <f>YEAR(Daily_KPI[[#This Row],[Date]])</f>
        <v>2025</v>
      </c>
      <c r="D107" s="242">
        <f>Daily_KPI[[#This Row],[Date]]-DAY(Daily_KPI[[#This Row],[Date]])+1</f>
        <v>45839</v>
      </c>
      <c r="E107" s="241">
        <f t="shared" si="10"/>
        <v>31</v>
      </c>
      <c r="F107" s="243">
        <f>IFERROR(_xlfn.XLOOKUP($A107,Input_Raw!$A:$A,Input_Raw!$GB:$GB),"")</f>
        <v>0</v>
      </c>
      <c r="G107" s="244" t="str">
        <f>IFERROR(_xlfn.XLOOKUP($A107,Input_Raw!$A:$A,Input_Raw!EO:EO),"")</f>
        <v/>
      </c>
      <c r="H107" s="244" t="str">
        <f>IFERROR(_xlfn.XLOOKUP($A107,Input_Raw!$A:$A,Input_Raw!EP:EP),"")</f>
        <v/>
      </c>
      <c r="I107" s="244" t="str">
        <f>IFERROR(_xlfn.XLOOKUP($A107,Input_Raw!$A:$A,Input_Raw!EM:EM),"")</f>
        <v/>
      </c>
      <c r="J107" s="244" t="str">
        <f>IFERROR(_xlfn.XLOOKUP($A107,Input_Raw!$A:$A,Input_Raw!EN:EN),"")</f>
        <v/>
      </c>
      <c r="K107" s="244">
        <f>IFERROR(_xlfn.XLOOKUP($A107,Input_Raw!$A:$A,Input_Raw!$DP:$DP),"")</f>
        <v>0</v>
      </c>
      <c r="L107" s="244">
        <f>IFERROR(_xlfn.XLOOKUP($A107,Input_Raw!$A:$A,Input_Raw!$DR:$DR),"")</f>
        <v>0</v>
      </c>
      <c r="M107" s="244">
        <f>IFERROR(_xlfn.XLOOKUP($A107,Input_Raw!$A:$A,Input_Raw!$DX:$DX),"")</f>
        <v>0</v>
      </c>
      <c r="N107" s="244">
        <f>IFERROR(_xlfn.XLOOKUP($A107,Input_Raw!$A:$A,Input_Raw!$DZ:$DZ),"")</f>
        <v>0</v>
      </c>
      <c r="O107" s="245" t="str">
        <f>IFERROR(1-SUMIF(Plant_BD!$B:$B,$A107,Plant_BD!$AL:$AL)/($AA107+SUMIF(Plant_BD!$B:$B,$A107,Plant_BD!$AL:$AL)),"")</f>
        <v/>
      </c>
      <c r="P107" s="245"/>
      <c r="Q107" s="246"/>
      <c r="R107" s="245" t="str">
        <f>IFERROR(1-SUMIF(Grid_BD!$B:$B,$A107,Grid_BD!$W:$W)/($AA107+SUMIF(Grid_BD!$B:$B,$A107,Grid_BD!$W:$W)),"")</f>
        <v/>
      </c>
      <c r="S107" s="241"/>
      <c r="T107" s="246"/>
      <c r="U107" s="247" t="str">
        <f t="shared" si="11"/>
        <v/>
      </c>
      <c r="V107" s="247" t="str">
        <f>IFERROR(_xlfn.XLOOKUP($A107,Input_Raw!$A:$A,Input_Raw!$GJ:$GJ),"")</f>
        <v/>
      </c>
      <c r="W107" s="248">
        <f t="shared" si="12"/>
        <v>0</v>
      </c>
      <c r="X107" s="240">
        <f>IFERROR(_xlfn.XLOOKUP($A107,Input_Raw!$A:$A,Input_Raw!$EL:$EL),"")</f>
        <v>0</v>
      </c>
      <c r="Y107" s="240" t="str">
        <f>IFERROR(_xlfn.XLOOKUP($A107,Input_Raw!$A:$A,Input_Raw!GC:GC),"")</f>
        <v/>
      </c>
      <c r="Z107" s="240"/>
      <c r="AA107" s="240">
        <f>IFERROR(_xlfn.XLOOKUP($A107,Input_Raw!$A:$A,Input_Raw!$GD:$GD),"")</f>
        <v>0</v>
      </c>
      <c r="AB107" s="240">
        <f>IFERROR(_xlfn.XLOOKUP($A107,Input_Raw!$A:$A,Input_Raw!GE:GE),"")</f>
        <v>168.03</v>
      </c>
      <c r="AC107" s="249">
        <f>IFERROR(_xlfn.XLOOKUP($D107,'Modelling New'!$D:$D,'Modelling New'!P:P),"")</f>
        <v>4.5548387096774192</v>
      </c>
      <c r="AD107" s="240">
        <f>IFERROR(_xlfn.XLOOKUP($D107,'Modelling New'!$D:$D,'Modelling New'!$T:$T)*1000,"")</f>
        <v>732916.6376383407</v>
      </c>
      <c r="AE107" s="250">
        <f>IFERROR(_xlfn.XLOOKUP($D107,'Modelling New'!$D:$D,'Modelling New'!$O:$O),"")</f>
        <v>0.82772356020954152</v>
      </c>
      <c r="AF107" s="250">
        <f>IFERROR(_xlfn.XLOOKUP($D107,'Modelling New'!$D:$D,'Modelling New'!W:W),"")</f>
        <v>0.15708947137310114</v>
      </c>
      <c r="AG107" s="250">
        <f>IFERROR(_xlfn.XLOOKUP($D107,'Modelling New'!$D:$D,'Modelling New'!$AE:$AE),"")</f>
        <v>0.995</v>
      </c>
      <c r="AH107" s="250">
        <f>IFERROR(_xlfn.XLOOKUP($D107,'Modelling New'!$D:$D,'Modelling New'!$AF:$AF),"")</f>
        <v>0.995</v>
      </c>
      <c r="AI107" s="241"/>
      <c r="AJ107" s="241"/>
      <c r="AK107" s="241"/>
      <c r="AL107" s="241"/>
      <c r="AM107" s="241"/>
      <c r="AN107" s="251"/>
      <c r="AO107" s="248"/>
      <c r="AP107" s="248"/>
      <c r="AQ107" s="248"/>
      <c r="AR107" s="240">
        <f>_xlfn.XLOOKUP($D107,'Modelling New'!$D:$D,'Modelling New'!$N:$N)</f>
        <v>194.4</v>
      </c>
      <c r="AS107" s="240">
        <f t="shared" si="13"/>
        <v>633497.85299573245</v>
      </c>
    </row>
    <row r="108" spans="1:45">
      <c r="A108" s="239">
        <f t="shared" si="14"/>
        <v>45851</v>
      </c>
      <c r="B108" s="240">
        <f>YEAR(Daily_KPI[[#This Row],[Date]])+IF(MONTH(Daily_KPI[[#This Row],[Date]])&gt;=4,1,0)</f>
        <v>2026</v>
      </c>
      <c r="C108" s="241">
        <f>YEAR(Daily_KPI[[#This Row],[Date]])</f>
        <v>2025</v>
      </c>
      <c r="D108" s="242">
        <f>Daily_KPI[[#This Row],[Date]]-DAY(Daily_KPI[[#This Row],[Date]])+1</f>
        <v>45839</v>
      </c>
      <c r="E108" s="241">
        <f t="shared" si="10"/>
        <v>31</v>
      </c>
      <c r="F108" s="243">
        <f>IFERROR(_xlfn.XLOOKUP($A108,Input_Raw!$A:$A,Input_Raw!$GB:$GB),"")</f>
        <v>0</v>
      </c>
      <c r="G108" s="244" t="str">
        <f>IFERROR(_xlfn.XLOOKUP($A108,Input_Raw!$A:$A,Input_Raw!EO:EO),"")</f>
        <v/>
      </c>
      <c r="H108" s="244" t="str">
        <f>IFERROR(_xlfn.XLOOKUP($A108,Input_Raw!$A:$A,Input_Raw!EP:EP),"")</f>
        <v/>
      </c>
      <c r="I108" s="244" t="str">
        <f>IFERROR(_xlfn.XLOOKUP($A108,Input_Raw!$A:$A,Input_Raw!EM:EM),"")</f>
        <v/>
      </c>
      <c r="J108" s="244" t="str">
        <f>IFERROR(_xlfn.XLOOKUP($A108,Input_Raw!$A:$A,Input_Raw!EN:EN),"")</f>
        <v/>
      </c>
      <c r="K108" s="244">
        <f>IFERROR(_xlfn.XLOOKUP($A108,Input_Raw!$A:$A,Input_Raw!$DP:$DP),"")</f>
        <v>0</v>
      </c>
      <c r="L108" s="244">
        <f>IFERROR(_xlfn.XLOOKUP($A108,Input_Raw!$A:$A,Input_Raw!$DR:$DR),"")</f>
        <v>0</v>
      </c>
      <c r="M108" s="244">
        <f>IFERROR(_xlfn.XLOOKUP($A108,Input_Raw!$A:$A,Input_Raw!$DX:$DX),"")</f>
        <v>0</v>
      </c>
      <c r="N108" s="244">
        <f>IFERROR(_xlfn.XLOOKUP($A108,Input_Raw!$A:$A,Input_Raw!$DZ:$DZ),"")</f>
        <v>0</v>
      </c>
      <c r="O108" s="245" t="str">
        <f>IFERROR(1-SUMIF(Plant_BD!$B:$B,$A108,Plant_BD!$AL:$AL)/($AA108+SUMIF(Plant_BD!$B:$B,$A108,Plant_BD!$AL:$AL)),"")</f>
        <v/>
      </c>
      <c r="P108" s="245"/>
      <c r="Q108" s="246"/>
      <c r="R108" s="245" t="str">
        <f>IFERROR(1-SUMIF(Grid_BD!$B:$B,$A108,Grid_BD!$W:$W)/($AA108+SUMIF(Grid_BD!$B:$B,$A108,Grid_BD!$W:$W)),"")</f>
        <v/>
      </c>
      <c r="S108" s="241"/>
      <c r="T108" s="246"/>
      <c r="U108" s="247" t="str">
        <f t="shared" si="11"/>
        <v/>
      </c>
      <c r="V108" s="247" t="str">
        <f>IFERROR(_xlfn.XLOOKUP($A108,Input_Raw!$A:$A,Input_Raw!$GJ:$GJ),"")</f>
        <v/>
      </c>
      <c r="W108" s="248">
        <f t="shared" si="12"/>
        <v>0</v>
      </c>
      <c r="X108" s="240">
        <f>IFERROR(_xlfn.XLOOKUP($A108,Input_Raw!$A:$A,Input_Raw!$EL:$EL),"")</f>
        <v>0</v>
      </c>
      <c r="Y108" s="240" t="str">
        <f>IFERROR(_xlfn.XLOOKUP($A108,Input_Raw!$A:$A,Input_Raw!GC:GC),"")</f>
        <v/>
      </c>
      <c r="Z108" s="240"/>
      <c r="AA108" s="240">
        <f>IFERROR(_xlfn.XLOOKUP($A108,Input_Raw!$A:$A,Input_Raw!$GD:$GD),"")</f>
        <v>0</v>
      </c>
      <c r="AB108" s="240">
        <f>IFERROR(_xlfn.XLOOKUP($A108,Input_Raw!$A:$A,Input_Raw!GE:GE),"")</f>
        <v>168.03</v>
      </c>
      <c r="AC108" s="249">
        <f>IFERROR(_xlfn.XLOOKUP($D108,'Modelling New'!$D:$D,'Modelling New'!P:P),"")</f>
        <v>4.5548387096774192</v>
      </c>
      <c r="AD108" s="240">
        <f>IFERROR(_xlfn.XLOOKUP($D108,'Modelling New'!$D:$D,'Modelling New'!$T:$T)*1000,"")</f>
        <v>732916.6376383407</v>
      </c>
      <c r="AE108" s="250">
        <f>IFERROR(_xlfn.XLOOKUP($D108,'Modelling New'!$D:$D,'Modelling New'!$O:$O),"")</f>
        <v>0.82772356020954152</v>
      </c>
      <c r="AF108" s="250">
        <f>IFERROR(_xlfn.XLOOKUP($D108,'Modelling New'!$D:$D,'Modelling New'!W:W),"")</f>
        <v>0.15708947137310114</v>
      </c>
      <c r="AG108" s="250">
        <f>IFERROR(_xlfn.XLOOKUP($D108,'Modelling New'!$D:$D,'Modelling New'!$AE:$AE),"")</f>
        <v>0.995</v>
      </c>
      <c r="AH108" s="250">
        <f>IFERROR(_xlfn.XLOOKUP($D108,'Modelling New'!$D:$D,'Modelling New'!$AF:$AF),"")</f>
        <v>0.995</v>
      </c>
      <c r="AI108" s="241"/>
      <c r="AJ108" s="241"/>
      <c r="AK108" s="241"/>
      <c r="AL108" s="241"/>
      <c r="AM108" s="241"/>
      <c r="AN108" s="251"/>
      <c r="AO108" s="248"/>
      <c r="AP108" s="248"/>
      <c r="AQ108" s="248"/>
      <c r="AR108" s="240">
        <f>_xlfn.XLOOKUP($D108,'Modelling New'!$D:$D,'Modelling New'!$N:$N)</f>
        <v>194.4</v>
      </c>
      <c r="AS108" s="240">
        <f t="shared" si="13"/>
        <v>633497.85299573245</v>
      </c>
    </row>
    <row r="109" spans="1:45">
      <c r="A109" s="239">
        <f t="shared" si="14"/>
        <v>45852</v>
      </c>
      <c r="B109" s="240">
        <f>YEAR(Daily_KPI[[#This Row],[Date]])+IF(MONTH(Daily_KPI[[#This Row],[Date]])&gt;=4,1,0)</f>
        <v>2026</v>
      </c>
      <c r="C109" s="241">
        <f>YEAR(Daily_KPI[[#This Row],[Date]])</f>
        <v>2025</v>
      </c>
      <c r="D109" s="242">
        <f>Daily_KPI[[#This Row],[Date]]-DAY(Daily_KPI[[#This Row],[Date]])+1</f>
        <v>45839</v>
      </c>
      <c r="E109" s="241">
        <f t="shared" si="10"/>
        <v>31</v>
      </c>
      <c r="F109" s="243">
        <f>IFERROR(_xlfn.XLOOKUP($A109,Input_Raw!$A:$A,Input_Raw!$GB:$GB),"")</f>
        <v>0</v>
      </c>
      <c r="G109" s="244" t="str">
        <f>IFERROR(_xlfn.XLOOKUP($A109,Input_Raw!$A:$A,Input_Raw!EO:EO),"")</f>
        <v/>
      </c>
      <c r="H109" s="244" t="str">
        <f>IFERROR(_xlfn.XLOOKUP($A109,Input_Raw!$A:$A,Input_Raw!EP:EP),"")</f>
        <v/>
      </c>
      <c r="I109" s="244" t="str">
        <f>IFERROR(_xlfn.XLOOKUP($A109,Input_Raw!$A:$A,Input_Raw!EM:EM),"")</f>
        <v/>
      </c>
      <c r="J109" s="244" t="str">
        <f>IFERROR(_xlfn.XLOOKUP($A109,Input_Raw!$A:$A,Input_Raw!EN:EN),"")</f>
        <v/>
      </c>
      <c r="K109" s="244">
        <f>IFERROR(_xlfn.XLOOKUP($A109,Input_Raw!$A:$A,Input_Raw!$DP:$DP),"")</f>
        <v>0</v>
      </c>
      <c r="L109" s="244">
        <f>IFERROR(_xlfn.XLOOKUP($A109,Input_Raw!$A:$A,Input_Raw!$DR:$DR),"")</f>
        <v>0</v>
      </c>
      <c r="M109" s="244">
        <f>IFERROR(_xlfn.XLOOKUP($A109,Input_Raw!$A:$A,Input_Raw!$DX:$DX),"")</f>
        <v>0</v>
      </c>
      <c r="N109" s="244">
        <f>IFERROR(_xlfn.XLOOKUP($A109,Input_Raw!$A:$A,Input_Raw!$DZ:$DZ),"")</f>
        <v>0</v>
      </c>
      <c r="O109" s="245" t="str">
        <f>IFERROR(1-SUMIF(Plant_BD!$B:$B,$A109,Plant_BD!$AL:$AL)/($AA109+SUMIF(Plant_BD!$B:$B,$A109,Plant_BD!$AL:$AL)),"")</f>
        <v/>
      </c>
      <c r="P109" s="245"/>
      <c r="Q109" s="246"/>
      <c r="R109" s="245" t="str">
        <f>IFERROR(1-SUMIF(Grid_BD!$B:$B,$A109,Grid_BD!$W:$W)/($AA109+SUMIF(Grid_BD!$B:$B,$A109,Grid_BD!$W:$W)),"")</f>
        <v/>
      </c>
      <c r="S109" s="241"/>
      <c r="T109" s="246"/>
      <c r="U109" s="247" t="str">
        <f t="shared" si="11"/>
        <v/>
      </c>
      <c r="V109" s="247" t="str">
        <f>IFERROR(_xlfn.XLOOKUP($A109,Input_Raw!$A:$A,Input_Raw!$GJ:$GJ),"")</f>
        <v/>
      </c>
      <c r="W109" s="248">
        <f t="shared" si="12"/>
        <v>0</v>
      </c>
      <c r="X109" s="240">
        <f>IFERROR(_xlfn.XLOOKUP($A109,Input_Raw!$A:$A,Input_Raw!$EL:$EL),"")</f>
        <v>0</v>
      </c>
      <c r="Y109" s="240" t="str">
        <f>IFERROR(_xlfn.XLOOKUP($A109,Input_Raw!$A:$A,Input_Raw!GC:GC),"")</f>
        <v/>
      </c>
      <c r="Z109" s="240"/>
      <c r="AA109" s="240">
        <f>IFERROR(_xlfn.XLOOKUP($A109,Input_Raw!$A:$A,Input_Raw!$GD:$GD),"")</f>
        <v>0</v>
      </c>
      <c r="AB109" s="240">
        <f>IFERROR(_xlfn.XLOOKUP($A109,Input_Raw!$A:$A,Input_Raw!GE:GE),"")</f>
        <v>168.03</v>
      </c>
      <c r="AC109" s="249">
        <f>IFERROR(_xlfn.XLOOKUP($D109,'Modelling New'!$D:$D,'Modelling New'!P:P),"")</f>
        <v>4.5548387096774192</v>
      </c>
      <c r="AD109" s="240">
        <f>IFERROR(_xlfn.XLOOKUP($D109,'Modelling New'!$D:$D,'Modelling New'!$T:$T)*1000,"")</f>
        <v>732916.6376383407</v>
      </c>
      <c r="AE109" s="250">
        <f>IFERROR(_xlfn.XLOOKUP($D109,'Modelling New'!$D:$D,'Modelling New'!$O:$O),"")</f>
        <v>0.82772356020954152</v>
      </c>
      <c r="AF109" s="250">
        <f>IFERROR(_xlfn.XLOOKUP($D109,'Modelling New'!$D:$D,'Modelling New'!W:W),"")</f>
        <v>0.15708947137310114</v>
      </c>
      <c r="AG109" s="250">
        <f>IFERROR(_xlfn.XLOOKUP($D109,'Modelling New'!$D:$D,'Modelling New'!$AE:$AE),"")</f>
        <v>0.995</v>
      </c>
      <c r="AH109" s="250">
        <f>IFERROR(_xlfn.XLOOKUP($D109,'Modelling New'!$D:$D,'Modelling New'!$AF:$AF),"")</f>
        <v>0.995</v>
      </c>
      <c r="AI109" s="241"/>
      <c r="AJ109" s="241"/>
      <c r="AK109" s="241"/>
      <c r="AL109" s="241"/>
      <c r="AM109" s="241"/>
      <c r="AN109" s="251"/>
      <c r="AO109" s="248"/>
      <c r="AP109" s="248"/>
      <c r="AQ109" s="248"/>
      <c r="AR109" s="240">
        <f>_xlfn.XLOOKUP($D109,'Modelling New'!$D:$D,'Modelling New'!$N:$N)</f>
        <v>194.4</v>
      </c>
      <c r="AS109" s="240">
        <f t="shared" si="13"/>
        <v>633497.85299573245</v>
      </c>
    </row>
    <row r="110" spans="1:45">
      <c r="A110" s="239">
        <f t="shared" si="14"/>
        <v>45853</v>
      </c>
      <c r="B110" s="240">
        <f>YEAR(Daily_KPI[[#This Row],[Date]])+IF(MONTH(Daily_KPI[[#This Row],[Date]])&gt;=4,1,0)</f>
        <v>2026</v>
      </c>
      <c r="C110" s="241">
        <f>YEAR(Daily_KPI[[#This Row],[Date]])</f>
        <v>2025</v>
      </c>
      <c r="D110" s="242">
        <f>Daily_KPI[[#This Row],[Date]]-DAY(Daily_KPI[[#This Row],[Date]])+1</f>
        <v>45839</v>
      </c>
      <c r="E110" s="241">
        <f t="shared" si="10"/>
        <v>31</v>
      </c>
      <c r="F110" s="243">
        <f>IFERROR(_xlfn.XLOOKUP($A110,Input_Raw!$A:$A,Input_Raw!$GB:$GB),"")</f>
        <v>0</v>
      </c>
      <c r="G110" s="244" t="str">
        <f>IFERROR(_xlfn.XLOOKUP($A110,Input_Raw!$A:$A,Input_Raw!EO:EO),"")</f>
        <v/>
      </c>
      <c r="H110" s="244" t="str">
        <f>IFERROR(_xlfn.XLOOKUP($A110,Input_Raw!$A:$A,Input_Raw!EP:EP),"")</f>
        <v/>
      </c>
      <c r="I110" s="244" t="str">
        <f>IFERROR(_xlfn.XLOOKUP($A110,Input_Raw!$A:$A,Input_Raw!EM:EM),"")</f>
        <v/>
      </c>
      <c r="J110" s="244" t="str">
        <f>IFERROR(_xlfn.XLOOKUP($A110,Input_Raw!$A:$A,Input_Raw!EN:EN),"")</f>
        <v/>
      </c>
      <c r="K110" s="244">
        <f>IFERROR(_xlfn.XLOOKUP($A110,Input_Raw!$A:$A,Input_Raw!$DP:$DP),"")</f>
        <v>0</v>
      </c>
      <c r="L110" s="244">
        <f>IFERROR(_xlfn.XLOOKUP($A110,Input_Raw!$A:$A,Input_Raw!$DR:$DR),"")</f>
        <v>0</v>
      </c>
      <c r="M110" s="244">
        <f>IFERROR(_xlfn.XLOOKUP($A110,Input_Raw!$A:$A,Input_Raw!$DX:$DX),"")</f>
        <v>0</v>
      </c>
      <c r="N110" s="244">
        <f>IFERROR(_xlfn.XLOOKUP($A110,Input_Raw!$A:$A,Input_Raw!$DZ:$DZ),"")</f>
        <v>0</v>
      </c>
      <c r="O110" s="245" t="str">
        <f>IFERROR(1-SUMIF(Plant_BD!$B:$B,$A110,Plant_BD!$AL:$AL)/($AA110+SUMIF(Plant_BD!$B:$B,$A110,Plant_BD!$AL:$AL)),"")</f>
        <v/>
      </c>
      <c r="P110" s="245"/>
      <c r="Q110" s="246"/>
      <c r="R110" s="245" t="str">
        <f>IFERROR(1-SUMIF(Grid_BD!$B:$B,$A110,Grid_BD!$W:$W)/($AA110+SUMIF(Grid_BD!$B:$B,$A110,Grid_BD!$W:$W)),"")</f>
        <v/>
      </c>
      <c r="S110" s="241"/>
      <c r="T110" s="246"/>
      <c r="U110" s="247" t="str">
        <f t="shared" si="11"/>
        <v/>
      </c>
      <c r="V110" s="247" t="str">
        <f>IFERROR(_xlfn.XLOOKUP($A110,Input_Raw!$A:$A,Input_Raw!$GJ:$GJ),"")</f>
        <v/>
      </c>
      <c r="W110" s="248">
        <f t="shared" si="12"/>
        <v>0</v>
      </c>
      <c r="X110" s="240">
        <f>IFERROR(_xlfn.XLOOKUP($A110,Input_Raw!$A:$A,Input_Raw!$EL:$EL),"")</f>
        <v>0</v>
      </c>
      <c r="Y110" s="240" t="str">
        <f>IFERROR(_xlfn.XLOOKUP($A110,Input_Raw!$A:$A,Input_Raw!GC:GC),"")</f>
        <v/>
      </c>
      <c r="Z110" s="240"/>
      <c r="AA110" s="240">
        <f>IFERROR(_xlfn.XLOOKUP($A110,Input_Raw!$A:$A,Input_Raw!$GD:$GD),"")</f>
        <v>0</v>
      </c>
      <c r="AB110" s="240">
        <f>IFERROR(_xlfn.XLOOKUP($A110,Input_Raw!$A:$A,Input_Raw!GE:GE),"")</f>
        <v>168.03</v>
      </c>
      <c r="AC110" s="249">
        <f>IFERROR(_xlfn.XLOOKUP($D110,'Modelling New'!$D:$D,'Modelling New'!P:P),"")</f>
        <v>4.5548387096774192</v>
      </c>
      <c r="AD110" s="240">
        <f>IFERROR(_xlfn.XLOOKUP($D110,'Modelling New'!$D:$D,'Modelling New'!$T:$T)*1000,"")</f>
        <v>732916.6376383407</v>
      </c>
      <c r="AE110" s="250">
        <f>IFERROR(_xlfn.XLOOKUP($D110,'Modelling New'!$D:$D,'Modelling New'!$O:$O),"")</f>
        <v>0.82772356020954152</v>
      </c>
      <c r="AF110" s="250">
        <f>IFERROR(_xlfn.XLOOKUP($D110,'Modelling New'!$D:$D,'Modelling New'!W:W),"")</f>
        <v>0.15708947137310114</v>
      </c>
      <c r="AG110" s="250">
        <f>IFERROR(_xlfn.XLOOKUP($D110,'Modelling New'!$D:$D,'Modelling New'!$AE:$AE),"")</f>
        <v>0.995</v>
      </c>
      <c r="AH110" s="250">
        <f>IFERROR(_xlfn.XLOOKUP($D110,'Modelling New'!$D:$D,'Modelling New'!$AF:$AF),"")</f>
        <v>0.995</v>
      </c>
      <c r="AI110" s="241"/>
      <c r="AJ110" s="241"/>
      <c r="AK110" s="241"/>
      <c r="AL110" s="241"/>
      <c r="AM110" s="241"/>
      <c r="AN110" s="251"/>
      <c r="AO110" s="248"/>
      <c r="AP110" s="248"/>
      <c r="AQ110" s="248"/>
      <c r="AR110" s="240">
        <f>_xlfn.XLOOKUP($D110,'Modelling New'!$D:$D,'Modelling New'!$N:$N)</f>
        <v>194.4</v>
      </c>
      <c r="AS110" s="240">
        <f t="shared" si="13"/>
        <v>633497.85299573245</v>
      </c>
    </row>
    <row r="111" spans="1:45">
      <c r="A111" s="239">
        <f t="shared" si="14"/>
        <v>45854</v>
      </c>
      <c r="B111" s="240">
        <f>YEAR(Daily_KPI[[#This Row],[Date]])+IF(MONTH(Daily_KPI[[#This Row],[Date]])&gt;=4,1,0)</f>
        <v>2026</v>
      </c>
      <c r="C111" s="241">
        <f>YEAR(Daily_KPI[[#This Row],[Date]])</f>
        <v>2025</v>
      </c>
      <c r="D111" s="242">
        <f>Daily_KPI[[#This Row],[Date]]-DAY(Daily_KPI[[#This Row],[Date]])+1</f>
        <v>45839</v>
      </c>
      <c r="E111" s="241">
        <f t="shared" si="10"/>
        <v>31</v>
      </c>
      <c r="F111" s="243">
        <f>IFERROR(_xlfn.XLOOKUP($A111,Input_Raw!$A:$A,Input_Raw!$GB:$GB),"")</f>
        <v>0</v>
      </c>
      <c r="G111" s="244" t="str">
        <f>IFERROR(_xlfn.XLOOKUP($A111,Input_Raw!$A:$A,Input_Raw!EO:EO),"")</f>
        <v/>
      </c>
      <c r="H111" s="244" t="str">
        <f>IFERROR(_xlfn.XLOOKUP($A111,Input_Raw!$A:$A,Input_Raw!EP:EP),"")</f>
        <v/>
      </c>
      <c r="I111" s="244" t="str">
        <f>IFERROR(_xlfn.XLOOKUP($A111,Input_Raw!$A:$A,Input_Raw!EM:EM),"")</f>
        <v/>
      </c>
      <c r="J111" s="244" t="str">
        <f>IFERROR(_xlfn.XLOOKUP($A111,Input_Raw!$A:$A,Input_Raw!EN:EN),"")</f>
        <v/>
      </c>
      <c r="K111" s="244">
        <f>IFERROR(_xlfn.XLOOKUP($A111,Input_Raw!$A:$A,Input_Raw!$DP:$DP),"")</f>
        <v>0</v>
      </c>
      <c r="L111" s="244">
        <f>IFERROR(_xlfn.XLOOKUP($A111,Input_Raw!$A:$A,Input_Raw!$DR:$DR),"")</f>
        <v>0</v>
      </c>
      <c r="M111" s="244">
        <f>IFERROR(_xlfn.XLOOKUP($A111,Input_Raw!$A:$A,Input_Raw!$DX:$DX),"")</f>
        <v>0</v>
      </c>
      <c r="N111" s="244">
        <f>IFERROR(_xlfn.XLOOKUP($A111,Input_Raw!$A:$A,Input_Raw!$DZ:$DZ),"")</f>
        <v>0</v>
      </c>
      <c r="O111" s="245" t="str">
        <f>IFERROR(1-SUMIF(Plant_BD!$B:$B,$A111,Plant_BD!$AL:$AL)/($AA111+SUMIF(Plant_BD!$B:$B,$A111,Plant_BD!$AL:$AL)),"")</f>
        <v/>
      </c>
      <c r="P111" s="245"/>
      <c r="Q111" s="246"/>
      <c r="R111" s="245" t="str">
        <f>IFERROR(1-SUMIF(Grid_BD!$B:$B,$A111,Grid_BD!$W:$W)/($AA111+SUMIF(Grid_BD!$B:$B,$A111,Grid_BD!$W:$W)),"")</f>
        <v/>
      </c>
      <c r="S111" s="241"/>
      <c r="T111" s="246"/>
      <c r="U111" s="247" t="str">
        <f t="shared" si="11"/>
        <v/>
      </c>
      <c r="V111" s="247" t="str">
        <f>IFERROR(_xlfn.XLOOKUP($A111,Input_Raw!$A:$A,Input_Raw!$GJ:$GJ),"")</f>
        <v/>
      </c>
      <c r="W111" s="248">
        <f t="shared" si="12"/>
        <v>0</v>
      </c>
      <c r="X111" s="240">
        <f>IFERROR(_xlfn.XLOOKUP($A111,Input_Raw!$A:$A,Input_Raw!$EL:$EL),"")</f>
        <v>0</v>
      </c>
      <c r="Y111" s="240" t="str">
        <f>IFERROR(_xlfn.XLOOKUP($A111,Input_Raw!$A:$A,Input_Raw!GC:GC),"")</f>
        <v/>
      </c>
      <c r="Z111" s="240"/>
      <c r="AA111" s="240">
        <f>IFERROR(_xlfn.XLOOKUP($A111,Input_Raw!$A:$A,Input_Raw!$GD:$GD),"")</f>
        <v>0</v>
      </c>
      <c r="AB111" s="240">
        <f>IFERROR(_xlfn.XLOOKUP($A111,Input_Raw!$A:$A,Input_Raw!GE:GE),"")</f>
        <v>168.03</v>
      </c>
      <c r="AC111" s="249">
        <f>IFERROR(_xlfn.XLOOKUP($D111,'Modelling New'!$D:$D,'Modelling New'!P:P),"")</f>
        <v>4.5548387096774192</v>
      </c>
      <c r="AD111" s="240">
        <f>IFERROR(_xlfn.XLOOKUP($D111,'Modelling New'!$D:$D,'Modelling New'!$T:$T)*1000,"")</f>
        <v>732916.6376383407</v>
      </c>
      <c r="AE111" s="250">
        <f>IFERROR(_xlfn.XLOOKUP($D111,'Modelling New'!$D:$D,'Modelling New'!$O:$O),"")</f>
        <v>0.82772356020954152</v>
      </c>
      <c r="AF111" s="250">
        <f>IFERROR(_xlfn.XLOOKUP($D111,'Modelling New'!$D:$D,'Modelling New'!W:W),"")</f>
        <v>0.15708947137310114</v>
      </c>
      <c r="AG111" s="250">
        <f>IFERROR(_xlfn.XLOOKUP($D111,'Modelling New'!$D:$D,'Modelling New'!$AE:$AE),"")</f>
        <v>0.995</v>
      </c>
      <c r="AH111" s="250">
        <f>IFERROR(_xlfn.XLOOKUP($D111,'Modelling New'!$D:$D,'Modelling New'!$AF:$AF),"")</f>
        <v>0.995</v>
      </c>
      <c r="AI111" s="241"/>
      <c r="AJ111" s="241"/>
      <c r="AK111" s="241"/>
      <c r="AL111" s="241"/>
      <c r="AM111" s="241"/>
      <c r="AN111" s="251"/>
      <c r="AO111" s="248"/>
      <c r="AP111" s="248"/>
      <c r="AQ111" s="248"/>
      <c r="AR111" s="240">
        <f>_xlfn.XLOOKUP($D111,'Modelling New'!$D:$D,'Modelling New'!$N:$N)</f>
        <v>194.4</v>
      </c>
      <c r="AS111" s="240">
        <f t="shared" si="13"/>
        <v>633497.85299573245</v>
      </c>
    </row>
    <row r="112" spans="1:45">
      <c r="A112" s="239">
        <f t="shared" si="14"/>
        <v>45855</v>
      </c>
      <c r="B112" s="240">
        <f>YEAR(Daily_KPI[[#This Row],[Date]])+IF(MONTH(Daily_KPI[[#This Row],[Date]])&gt;=4,1,0)</f>
        <v>2026</v>
      </c>
      <c r="C112" s="241">
        <f>YEAR(Daily_KPI[[#This Row],[Date]])</f>
        <v>2025</v>
      </c>
      <c r="D112" s="242">
        <f>Daily_KPI[[#This Row],[Date]]-DAY(Daily_KPI[[#This Row],[Date]])+1</f>
        <v>45839</v>
      </c>
      <c r="E112" s="241">
        <f t="shared" si="10"/>
        <v>31</v>
      </c>
      <c r="F112" s="243">
        <f>IFERROR(_xlfn.XLOOKUP($A112,Input_Raw!$A:$A,Input_Raw!$GB:$GB),"")</f>
        <v>0</v>
      </c>
      <c r="G112" s="244" t="str">
        <f>IFERROR(_xlfn.XLOOKUP($A112,Input_Raw!$A:$A,Input_Raw!EO:EO),"")</f>
        <v/>
      </c>
      <c r="H112" s="244" t="str">
        <f>IFERROR(_xlfn.XLOOKUP($A112,Input_Raw!$A:$A,Input_Raw!EP:EP),"")</f>
        <v/>
      </c>
      <c r="I112" s="244" t="str">
        <f>IFERROR(_xlfn.XLOOKUP($A112,Input_Raw!$A:$A,Input_Raw!EM:EM),"")</f>
        <v/>
      </c>
      <c r="J112" s="244" t="str">
        <f>IFERROR(_xlfn.XLOOKUP($A112,Input_Raw!$A:$A,Input_Raw!EN:EN),"")</f>
        <v/>
      </c>
      <c r="K112" s="244">
        <f>IFERROR(_xlfn.XLOOKUP($A112,Input_Raw!$A:$A,Input_Raw!$DP:$DP),"")</f>
        <v>0</v>
      </c>
      <c r="L112" s="244">
        <f>IFERROR(_xlfn.XLOOKUP($A112,Input_Raw!$A:$A,Input_Raw!$DR:$DR),"")</f>
        <v>0</v>
      </c>
      <c r="M112" s="244">
        <f>IFERROR(_xlfn.XLOOKUP($A112,Input_Raw!$A:$A,Input_Raw!$DX:$DX),"")</f>
        <v>0</v>
      </c>
      <c r="N112" s="244">
        <f>IFERROR(_xlfn.XLOOKUP($A112,Input_Raw!$A:$A,Input_Raw!$DZ:$DZ),"")</f>
        <v>0</v>
      </c>
      <c r="O112" s="245" t="str">
        <f>IFERROR(1-SUMIF(Plant_BD!$B:$B,$A112,Plant_BD!$AL:$AL)/($AA112+SUMIF(Plant_BD!$B:$B,$A112,Plant_BD!$AL:$AL)),"")</f>
        <v/>
      </c>
      <c r="P112" s="245"/>
      <c r="Q112" s="246"/>
      <c r="R112" s="245" t="str">
        <f>IFERROR(1-SUMIF(Grid_BD!$B:$B,$A112,Grid_BD!$W:$W)/($AA112+SUMIF(Grid_BD!$B:$B,$A112,Grid_BD!$W:$W)),"")</f>
        <v/>
      </c>
      <c r="S112" s="241"/>
      <c r="T112" s="246"/>
      <c r="U112" s="247" t="str">
        <f t="shared" si="11"/>
        <v/>
      </c>
      <c r="V112" s="247" t="str">
        <f>IFERROR(_xlfn.XLOOKUP($A112,Input_Raw!$A:$A,Input_Raw!$GJ:$GJ),"")</f>
        <v/>
      </c>
      <c r="W112" s="248">
        <f t="shared" si="12"/>
        <v>0</v>
      </c>
      <c r="X112" s="240">
        <f>IFERROR(_xlfn.XLOOKUP($A112,Input_Raw!$A:$A,Input_Raw!$EL:$EL),"")</f>
        <v>0</v>
      </c>
      <c r="Y112" s="240" t="str">
        <f>IFERROR(_xlfn.XLOOKUP($A112,Input_Raw!$A:$A,Input_Raw!GC:GC),"")</f>
        <v/>
      </c>
      <c r="Z112" s="240"/>
      <c r="AA112" s="240">
        <f>IFERROR(_xlfn.XLOOKUP($A112,Input_Raw!$A:$A,Input_Raw!$GD:$GD),"")</f>
        <v>0</v>
      </c>
      <c r="AB112" s="240">
        <f>IFERROR(_xlfn.XLOOKUP($A112,Input_Raw!$A:$A,Input_Raw!GE:GE),"")</f>
        <v>168.03</v>
      </c>
      <c r="AC112" s="249">
        <f>IFERROR(_xlfn.XLOOKUP($D112,'Modelling New'!$D:$D,'Modelling New'!P:P),"")</f>
        <v>4.5548387096774192</v>
      </c>
      <c r="AD112" s="240">
        <f>IFERROR(_xlfn.XLOOKUP($D112,'Modelling New'!$D:$D,'Modelling New'!$T:$T)*1000,"")</f>
        <v>732916.6376383407</v>
      </c>
      <c r="AE112" s="250">
        <f>IFERROR(_xlfn.XLOOKUP($D112,'Modelling New'!$D:$D,'Modelling New'!$O:$O),"")</f>
        <v>0.82772356020954152</v>
      </c>
      <c r="AF112" s="250">
        <f>IFERROR(_xlfn.XLOOKUP($D112,'Modelling New'!$D:$D,'Modelling New'!W:W),"")</f>
        <v>0.15708947137310114</v>
      </c>
      <c r="AG112" s="250">
        <f>IFERROR(_xlfn.XLOOKUP($D112,'Modelling New'!$D:$D,'Modelling New'!$AE:$AE),"")</f>
        <v>0.995</v>
      </c>
      <c r="AH112" s="250">
        <f>IFERROR(_xlfn.XLOOKUP($D112,'Modelling New'!$D:$D,'Modelling New'!$AF:$AF),"")</f>
        <v>0.995</v>
      </c>
      <c r="AI112" s="241"/>
      <c r="AJ112" s="241"/>
      <c r="AK112" s="241"/>
      <c r="AL112" s="241"/>
      <c r="AM112" s="241"/>
      <c r="AN112" s="251"/>
      <c r="AO112" s="248"/>
      <c r="AP112" s="248"/>
      <c r="AQ112" s="248"/>
      <c r="AR112" s="240">
        <f>_xlfn.XLOOKUP($D112,'Modelling New'!$D:$D,'Modelling New'!$N:$N)</f>
        <v>194.4</v>
      </c>
      <c r="AS112" s="240">
        <f t="shared" si="13"/>
        <v>633497.85299573245</v>
      </c>
    </row>
    <row r="113" spans="1:45">
      <c r="A113" s="239">
        <f t="shared" si="14"/>
        <v>45856</v>
      </c>
      <c r="B113" s="240">
        <f>YEAR(Daily_KPI[[#This Row],[Date]])+IF(MONTH(Daily_KPI[[#This Row],[Date]])&gt;=4,1,0)</f>
        <v>2026</v>
      </c>
      <c r="C113" s="241">
        <f>YEAR(Daily_KPI[[#This Row],[Date]])</f>
        <v>2025</v>
      </c>
      <c r="D113" s="242">
        <f>Daily_KPI[[#This Row],[Date]]-DAY(Daily_KPI[[#This Row],[Date]])+1</f>
        <v>45839</v>
      </c>
      <c r="E113" s="241">
        <f t="shared" si="10"/>
        <v>31</v>
      </c>
      <c r="F113" s="243">
        <f>IFERROR(_xlfn.XLOOKUP($A113,Input_Raw!$A:$A,Input_Raw!$GB:$GB),"")</f>
        <v>0</v>
      </c>
      <c r="G113" s="244" t="str">
        <f>IFERROR(_xlfn.XLOOKUP($A113,Input_Raw!$A:$A,Input_Raw!EO:EO),"")</f>
        <v/>
      </c>
      <c r="H113" s="244" t="str">
        <f>IFERROR(_xlfn.XLOOKUP($A113,Input_Raw!$A:$A,Input_Raw!EP:EP),"")</f>
        <v/>
      </c>
      <c r="I113" s="244" t="str">
        <f>IFERROR(_xlfn.XLOOKUP($A113,Input_Raw!$A:$A,Input_Raw!EM:EM),"")</f>
        <v/>
      </c>
      <c r="J113" s="244" t="str">
        <f>IFERROR(_xlfn.XLOOKUP($A113,Input_Raw!$A:$A,Input_Raw!EN:EN),"")</f>
        <v/>
      </c>
      <c r="K113" s="244">
        <f>IFERROR(_xlfn.XLOOKUP($A113,Input_Raw!$A:$A,Input_Raw!$DP:$DP),"")</f>
        <v>0</v>
      </c>
      <c r="L113" s="244">
        <f>IFERROR(_xlfn.XLOOKUP($A113,Input_Raw!$A:$A,Input_Raw!$DR:$DR),"")</f>
        <v>0</v>
      </c>
      <c r="M113" s="244">
        <f>IFERROR(_xlfn.XLOOKUP($A113,Input_Raw!$A:$A,Input_Raw!$DX:$DX),"")</f>
        <v>0</v>
      </c>
      <c r="N113" s="244">
        <f>IFERROR(_xlfn.XLOOKUP($A113,Input_Raw!$A:$A,Input_Raw!$DZ:$DZ),"")</f>
        <v>0</v>
      </c>
      <c r="O113" s="245" t="str">
        <f>IFERROR(1-SUMIF(Plant_BD!$B:$B,$A113,Plant_BD!$AL:$AL)/($AA113+SUMIF(Plant_BD!$B:$B,$A113,Plant_BD!$AL:$AL)),"")</f>
        <v/>
      </c>
      <c r="P113" s="245"/>
      <c r="Q113" s="246"/>
      <c r="R113" s="245" t="str">
        <f>IFERROR(1-SUMIF(Grid_BD!$B:$B,$A113,Grid_BD!$W:$W)/($AA113+SUMIF(Grid_BD!$B:$B,$A113,Grid_BD!$W:$W)),"")</f>
        <v/>
      </c>
      <c r="S113" s="241"/>
      <c r="T113" s="246"/>
      <c r="U113" s="247" t="str">
        <f t="shared" si="11"/>
        <v/>
      </c>
      <c r="V113" s="247" t="str">
        <f>IFERROR(_xlfn.XLOOKUP($A113,Input_Raw!$A:$A,Input_Raw!$GJ:$GJ),"")</f>
        <v/>
      </c>
      <c r="W113" s="248">
        <f t="shared" si="12"/>
        <v>0</v>
      </c>
      <c r="X113" s="240">
        <f>IFERROR(_xlfn.XLOOKUP($A113,Input_Raw!$A:$A,Input_Raw!$EL:$EL),"")</f>
        <v>0</v>
      </c>
      <c r="Y113" s="240" t="str">
        <f>IFERROR(_xlfn.XLOOKUP($A113,Input_Raw!$A:$A,Input_Raw!GC:GC),"")</f>
        <v/>
      </c>
      <c r="Z113" s="240"/>
      <c r="AA113" s="240">
        <f>IFERROR(_xlfn.XLOOKUP($A113,Input_Raw!$A:$A,Input_Raw!$GD:$GD),"")</f>
        <v>0</v>
      </c>
      <c r="AB113" s="240">
        <f>IFERROR(_xlfn.XLOOKUP($A113,Input_Raw!$A:$A,Input_Raw!GE:GE),"")</f>
        <v>168.03</v>
      </c>
      <c r="AC113" s="249">
        <f>IFERROR(_xlfn.XLOOKUP($D113,'Modelling New'!$D:$D,'Modelling New'!P:P),"")</f>
        <v>4.5548387096774192</v>
      </c>
      <c r="AD113" s="240">
        <f>IFERROR(_xlfn.XLOOKUP($D113,'Modelling New'!$D:$D,'Modelling New'!$T:$T)*1000,"")</f>
        <v>732916.6376383407</v>
      </c>
      <c r="AE113" s="250">
        <f>IFERROR(_xlfn.XLOOKUP($D113,'Modelling New'!$D:$D,'Modelling New'!$O:$O),"")</f>
        <v>0.82772356020954152</v>
      </c>
      <c r="AF113" s="250">
        <f>IFERROR(_xlfn.XLOOKUP($D113,'Modelling New'!$D:$D,'Modelling New'!W:W),"")</f>
        <v>0.15708947137310114</v>
      </c>
      <c r="AG113" s="250">
        <f>IFERROR(_xlfn.XLOOKUP($D113,'Modelling New'!$D:$D,'Modelling New'!$AE:$AE),"")</f>
        <v>0.995</v>
      </c>
      <c r="AH113" s="250">
        <f>IFERROR(_xlfn.XLOOKUP($D113,'Modelling New'!$D:$D,'Modelling New'!$AF:$AF),"")</f>
        <v>0.995</v>
      </c>
      <c r="AI113" s="241"/>
      <c r="AJ113" s="241"/>
      <c r="AK113" s="241"/>
      <c r="AL113" s="241"/>
      <c r="AM113" s="241"/>
      <c r="AN113" s="251"/>
      <c r="AO113" s="248"/>
      <c r="AP113" s="248"/>
      <c r="AQ113" s="248"/>
      <c r="AR113" s="240">
        <f>_xlfn.XLOOKUP($D113,'Modelling New'!$D:$D,'Modelling New'!$N:$N)</f>
        <v>194.4</v>
      </c>
      <c r="AS113" s="240">
        <f t="shared" si="13"/>
        <v>633497.85299573245</v>
      </c>
    </row>
    <row r="114" spans="1:45">
      <c r="A114" s="239">
        <f t="shared" si="14"/>
        <v>45857</v>
      </c>
      <c r="B114" s="240">
        <f>YEAR(Daily_KPI[[#This Row],[Date]])+IF(MONTH(Daily_KPI[[#This Row],[Date]])&gt;=4,1,0)</f>
        <v>2026</v>
      </c>
      <c r="C114" s="241">
        <f>YEAR(Daily_KPI[[#This Row],[Date]])</f>
        <v>2025</v>
      </c>
      <c r="D114" s="242">
        <f>Daily_KPI[[#This Row],[Date]]-DAY(Daily_KPI[[#This Row],[Date]])+1</f>
        <v>45839</v>
      </c>
      <c r="E114" s="241">
        <f t="shared" si="10"/>
        <v>31</v>
      </c>
      <c r="F114" s="243">
        <f>IFERROR(_xlfn.XLOOKUP($A114,Input_Raw!$A:$A,Input_Raw!$GB:$GB),"")</f>
        <v>0</v>
      </c>
      <c r="G114" s="244" t="str">
        <f>IFERROR(_xlfn.XLOOKUP($A114,Input_Raw!$A:$A,Input_Raw!EO:EO),"")</f>
        <v/>
      </c>
      <c r="H114" s="244" t="str">
        <f>IFERROR(_xlfn.XLOOKUP($A114,Input_Raw!$A:$A,Input_Raw!EP:EP),"")</f>
        <v/>
      </c>
      <c r="I114" s="244" t="str">
        <f>IFERROR(_xlfn.XLOOKUP($A114,Input_Raw!$A:$A,Input_Raw!EM:EM),"")</f>
        <v/>
      </c>
      <c r="J114" s="244" t="str">
        <f>IFERROR(_xlfn.XLOOKUP($A114,Input_Raw!$A:$A,Input_Raw!EN:EN),"")</f>
        <v/>
      </c>
      <c r="K114" s="244">
        <f>IFERROR(_xlfn.XLOOKUP($A114,Input_Raw!$A:$A,Input_Raw!$DP:$DP),"")</f>
        <v>0</v>
      </c>
      <c r="L114" s="244">
        <f>IFERROR(_xlfn.XLOOKUP($A114,Input_Raw!$A:$A,Input_Raw!$DR:$DR),"")</f>
        <v>0</v>
      </c>
      <c r="M114" s="244">
        <f>IFERROR(_xlfn.XLOOKUP($A114,Input_Raw!$A:$A,Input_Raw!$DX:$DX),"")</f>
        <v>0</v>
      </c>
      <c r="N114" s="244">
        <f>IFERROR(_xlfn.XLOOKUP($A114,Input_Raw!$A:$A,Input_Raw!$DZ:$DZ),"")</f>
        <v>0</v>
      </c>
      <c r="O114" s="245" t="str">
        <f>IFERROR(1-SUMIF(Plant_BD!$B:$B,$A114,Plant_BD!$AL:$AL)/($AA114+SUMIF(Plant_BD!$B:$B,$A114,Plant_BD!$AL:$AL)),"")</f>
        <v/>
      </c>
      <c r="P114" s="245"/>
      <c r="Q114" s="246"/>
      <c r="R114" s="245" t="str">
        <f>IFERROR(1-SUMIF(Grid_BD!$B:$B,$A114,Grid_BD!$W:$W)/($AA114+SUMIF(Grid_BD!$B:$B,$A114,Grid_BD!$W:$W)),"")</f>
        <v/>
      </c>
      <c r="S114" s="241"/>
      <c r="T114" s="246"/>
      <c r="U114" s="247" t="str">
        <f t="shared" si="11"/>
        <v/>
      </c>
      <c r="V114" s="247" t="str">
        <f>IFERROR(_xlfn.XLOOKUP($A114,Input_Raw!$A:$A,Input_Raw!$GJ:$GJ),"")</f>
        <v/>
      </c>
      <c r="W114" s="248">
        <f t="shared" si="12"/>
        <v>0</v>
      </c>
      <c r="X114" s="240">
        <f>IFERROR(_xlfn.XLOOKUP($A114,Input_Raw!$A:$A,Input_Raw!$EL:$EL),"")</f>
        <v>0</v>
      </c>
      <c r="Y114" s="240" t="str">
        <f>IFERROR(_xlfn.XLOOKUP($A114,Input_Raw!$A:$A,Input_Raw!GC:GC),"")</f>
        <v/>
      </c>
      <c r="Z114" s="240"/>
      <c r="AA114" s="240">
        <f>IFERROR(_xlfn.XLOOKUP($A114,Input_Raw!$A:$A,Input_Raw!$GD:$GD),"")</f>
        <v>0</v>
      </c>
      <c r="AB114" s="240">
        <f>IFERROR(_xlfn.XLOOKUP($A114,Input_Raw!$A:$A,Input_Raw!GE:GE),"")</f>
        <v>168.03</v>
      </c>
      <c r="AC114" s="249">
        <f>IFERROR(_xlfn.XLOOKUP($D114,'Modelling New'!$D:$D,'Modelling New'!P:P),"")</f>
        <v>4.5548387096774192</v>
      </c>
      <c r="AD114" s="240">
        <f>IFERROR(_xlfn.XLOOKUP($D114,'Modelling New'!$D:$D,'Modelling New'!$T:$T)*1000,"")</f>
        <v>732916.6376383407</v>
      </c>
      <c r="AE114" s="250">
        <f>IFERROR(_xlfn.XLOOKUP($D114,'Modelling New'!$D:$D,'Modelling New'!$O:$O),"")</f>
        <v>0.82772356020954152</v>
      </c>
      <c r="AF114" s="250">
        <f>IFERROR(_xlfn.XLOOKUP($D114,'Modelling New'!$D:$D,'Modelling New'!W:W),"")</f>
        <v>0.15708947137310114</v>
      </c>
      <c r="AG114" s="250">
        <f>IFERROR(_xlfn.XLOOKUP($D114,'Modelling New'!$D:$D,'Modelling New'!$AE:$AE),"")</f>
        <v>0.995</v>
      </c>
      <c r="AH114" s="250">
        <f>IFERROR(_xlfn.XLOOKUP($D114,'Modelling New'!$D:$D,'Modelling New'!$AF:$AF),"")</f>
        <v>0.995</v>
      </c>
      <c r="AI114" s="241"/>
      <c r="AJ114" s="241"/>
      <c r="AK114" s="241"/>
      <c r="AL114" s="241"/>
      <c r="AM114" s="241"/>
      <c r="AN114" s="251"/>
      <c r="AO114" s="248"/>
      <c r="AP114" s="248"/>
      <c r="AQ114" s="248"/>
      <c r="AR114" s="240">
        <f>_xlfn.XLOOKUP($D114,'Modelling New'!$D:$D,'Modelling New'!$N:$N)</f>
        <v>194.4</v>
      </c>
      <c r="AS114" s="240">
        <f t="shared" si="13"/>
        <v>633497.85299573245</v>
      </c>
    </row>
    <row r="115" spans="1:45">
      <c r="A115" s="239">
        <f t="shared" si="14"/>
        <v>45858</v>
      </c>
      <c r="B115" s="240">
        <f>YEAR(Daily_KPI[[#This Row],[Date]])+IF(MONTH(Daily_KPI[[#This Row],[Date]])&gt;=4,1,0)</f>
        <v>2026</v>
      </c>
      <c r="C115" s="241">
        <f>YEAR(Daily_KPI[[#This Row],[Date]])</f>
        <v>2025</v>
      </c>
      <c r="D115" s="242">
        <f>Daily_KPI[[#This Row],[Date]]-DAY(Daily_KPI[[#This Row],[Date]])+1</f>
        <v>45839</v>
      </c>
      <c r="E115" s="241">
        <f t="shared" si="10"/>
        <v>31</v>
      </c>
      <c r="F115" s="243">
        <f>IFERROR(_xlfn.XLOOKUP($A115,Input_Raw!$A:$A,Input_Raw!$GB:$GB),"")</f>
        <v>0</v>
      </c>
      <c r="G115" s="244" t="str">
        <f>IFERROR(_xlfn.XLOOKUP($A115,Input_Raw!$A:$A,Input_Raw!EO:EO),"")</f>
        <v/>
      </c>
      <c r="H115" s="244" t="str">
        <f>IFERROR(_xlfn.XLOOKUP($A115,Input_Raw!$A:$A,Input_Raw!EP:EP),"")</f>
        <v/>
      </c>
      <c r="I115" s="244" t="str">
        <f>IFERROR(_xlfn.XLOOKUP($A115,Input_Raw!$A:$A,Input_Raw!EM:EM),"")</f>
        <v/>
      </c>
      <c r="J115" s="244" t="str">
        <f>IFERROR(_xlfn.XLOOKUP($A115,Input_Raw!$A:$A,Input_Raw!EN:EN),"")</f>
        <v/>
      </c>
      <c r="K115" s="244">
        <f>IFERROR(_xlfn.XLOOKUP($A115,Input_Raw!$A:$A,Input_Raw!$DP:$DP),"")</f>
        <v>0</v>
      </c>
      <c r="L115" s="244">
        <f>IFERROR(_xlfn.XLOOKUP($A115,Input_Raw!$A:$A,Input_Raw!$DR:$DR),"")</f>
        <v>0</v>
      </c>
      <c r="M115" s="244">
        <f>IFERROR(_xlfn.XLOOKUP($A115,Input_Raw!$A:$A,Input_Raw!$DX:$DX),"")</f>
        <v>0</v>
      </c>
      <c r="N115" s="244">
        <f>IFERROR(_xlfn.XLOOKUP($A115,Input_Raw!$A:$A,Input_Raw!$DZ:$DZ),"")</f>
        <v>0</v>
      </c>
      <c r="O115" s="245" t="str">
        <f>IFERROR(1-SUMIF(Plant_BD!$B:$B,$A115,Plant_BD!$AL:$AL)/($AA115+SUMIF(Plant_BD!$B:$B,$A115,Plant_BD!$AL:$AL)),"")</f>
        <v/>
      </c>
      <c r="P115" s="245"/>
      <c r="Q115" s="246"/>
      <c r="R115" s="245" t="str">
        <f>IFERROR(1-SUMIF(Grid_BD!$B:$B,$A115,Grid_BD!$W:$W)/($AA115+SUMIF(Grid_BD!$B:$B,$A115,Grid_BD!$W:$W)),"")</f>
        <v/>
      </c>
      <c r="S115" s="241"/>
      <c r="T115" s="246"/>
      <c r="U115" s="247" t="str">
        <f t="shared" si="11"/>
        <v/>
      </c>
      <c r="V115" s="247" t="str">
        <f>IFERROR(_xlfn.XLOOKUP($A115,Input_Raw!$A:$A,Input_Raw!$GJ:$GJ),"")</f>
        <v/>
      </c>
      <c r="W115" s="248">
        <f t="shared" si="12"/>
        <v>0</v>
      </c>
      <c r="X115" s="240">
        <f>IFERROR(_xlfn.XLOOKUP($A115,Input_Raw!$A:$A,Input_Raw!$EL:$EL),"")</f>
        <v>0</v>
      </c>
      <c r="Y115" s="240" t="str">
        <f>IFERROR(_xlfn.XLOOKUP($A115,Input_Raw!$A:$A,Input_Raw!GC:GC),"")</f>
        <v/>
      </c>
      <c r="Z115" s="240"/>
      <c r="AA115" s="240">
        <f>IFERROR(_xlfn.XLOOKUP($A115,Input_Raw!$A:$A,Input_Raw!$GD:$GD),"")</f>
        <v>0</v>
      </c>
      <c r="AB115" s="240">
        <f>IFERROR(_xlfn.XLOOKUP($A115,Input_Raw!$A:$A,Input_Raw!GE:GE),"")</f>
        <v>168.03</v>
      </c>
      <c r="AC115" s="249">
        <f>IFERROR(_xlfn.XLOOKUP($D115,'Modelling New'!$D:$D,'Modelling New'!P:P),"")</f>
        <v>4.5548387096774192</v>
      </c>
      <c r="AD115" s="240">
        <f>IFERROR(_xlfn.XLOOKUP($D115,'Modelling New'!$D:$D,'Modelling New'!$T:$T)*1000,"")</f>
        <v>732916.6376383407</v>
      </c>
      <c r="AE115" s="250">
        <f>IFERROR(_xlfn.XLOOKUP($D115,'Modelling New'!$D:$D,'Modelling New'!$O:$O),"")</f>
        <v>0.82772356020954152</v>
      </c>
      <c r="AF115" s="250">
        <f>IFERROR(_xlfn.XLOOKUP($D115,'Modelling New'!$D:$D,'Modelling New'!W:W),"")</f>
        <v>0.15708947137310114</v>
      </c>
      <c r="AG115" s="250">
        <f>IFERROR(_xlfn.XLOOKUP($D115,'Modelling New'!$D:$D,'Modelling New'!$AE:$AE),"")</f>
        <v>0.995</v>
      </c>
      <c r="AH115" s="250">
        <f>IFERROR(_xlfn.XLOOKUP($D115,'Modelling New'!$D:$D,'Modelling New'!$AF:$AF),"")</f>
        <v>0.995</v>
      </c>
      <c r="AI115" s="241"/>
      <c r="AJ115" s="241"/>
      <c r="AK115" s="241"/>
      <c r="AL115" s="241"/>
      <c r="AM115" s="241"/>
      <c r="AN115" s="251"/>
      <c r="AO115" s="248"/>
      <c r="AP115" s="248"/>
      <c r="AQ115" s="248"/>
      <c r="AR115" s="240">
        <f>_xlfn.XLOOKUP($D115,'Modelling New'!$D:$D,'Modelling New'!$N:$N)</f>
        <v>194.4</v>
      </c>
      <c r="AS115" s="240">
        <f t="shared" si="13"/>
        <v>633497.85299573245</v>
      </c>
    </row>
    <row r="116" spans="1:45">
      <c r="A116" s="239">
        <f t="shared" si="14"/>
        <v>45859</v>
      </c>
      <c r="B116" s="240">
        <f>YEAR(Daily_KPI[[#This Row],[Date]])+IF(MONTH(Daily_KPI[[#This Row],[Date]])&gt;=4,1,0)</f>
        <v>2026</v>
      </c>
      <c r="C116" s="241">
        <f>YEAR(Daily_KPI[[#This Row],[Date]])</f>
        <v>2025</v>
      </c>
      <c r="D116" s="242">
        <f>Daily_KPI[[#This Row],[Date]]-DAY(Daily_KPI[[#This Row],[Date]])+1</f>
        <v>45839</v>
      </c>
      <c r="E116" s="241">
        <f t="shared" si="10"/>
        <v>31</v>
      </c>
      <c r="F116" s="243">
        <f>IFERROR(_xlfn.XLOOKUP($A116,Input_Raw!$A:$A,Input_Raw!$GB:$GB),"")</f>
        <v>0</v>
      </c>
      <c r="G116" s="244" t="str">
        <f>IFERROR(_xlfn.XLOOKUP($A116,Input_Raw!$A:$A,Input_Raw!EO:EO),"")</f>
        <v/>
      </c>
      <c r="H116" s="244" t="str">
        <f>IFERROR(_xlfn.XLOOKUP($A116,Input_Raw!$A:$A,Input_Raw!EP:EP),"")</f>
        <v/>
      </c>
      <c r="I116" s="244" t="str">
        <f>IFERROR(_xlfn.XLOOKUP($A116,Input_Raw!$A:$A,Input_Raw!EM:EM),"")</f>
        <v/>
      </c>
      <c r="J116" s="244" t="str">
        <f>IFERROR(_xlfn.XLOOKUP($A116,Input_Raw!$A:$A,Input_Raw!EN:EN),"")</f>
        <v/>
      </c>
      <c r="K116" s="244">
        <f>IFERROR(_xlfn.XLOOKUP($A116,Input_Raw!$A:$A,Input_Raw!$DP:$DP),"")</f>
        <v>0</v>
      </c>
      <c r="L116" s="244">
        <f>IFERROR(_xlfn.XLOOKUP($A116,Input_Raw!$A:$A,Input_Raw!$DR:$DR),"")</f>
        <v>0</v>
      </c>
      <c r="M116" s="244">
        <f>IFERROR(_xlfn.XLOOKUP($A116,Input_Raw!$A:$A,Input_Raw!$DX:$DX),"")</f>
        <v>0</v>
      </c>
      <c r="N116" s="244">
        <f>IFERROR(_xlfn.XLOOKUP($A116,Input_Raw!$A:$A,Input_Raw!$DZ:$DZ),"")</f>
        <v>0</v>
      </c>
      <c r="O116" s="245" t="str">
        <f>IFERROR(1-SUMIF(Plant_BD!$B:$B,$A116,Plant_BD!$AL:$AL)/($AA116+SUMIF(Plant_BD!$B:$B,$A116,Plant_BD!$AL:$AL)),"")</f>
        <v/>
      </c>
      <c r="P116" s="245"/>
      <c r="Q116" s="246"/>
      <c r="R116" s="245" t="str">
        <f>IFERROR(1-SUMIF(Grid_BD!$B:$B,$A116,Grid_BD!$W:$W)/($AA116+SUMIF(Grid_BD!$B:$B,$A116,Grid_BD!$W:$W)),"")</f>
        <v/>
      </c>
      <c r="S116" s="241"/>
      <c r="T116" s="246"/>
      <c r="U116" s="247" t="str">
        <f t="shared" si="11"/>
        <v/>
      </c>
      <c r="V116" s="247" t="str">
        <f>IFERROR(_xlfn.XLOOKUP($A116,Input_Raw!$A:$A,Input_Raw!$GJ:$GJ),"")</f>
        <v/>
      </c>
      <c r="W116" s="248">
        <f t="shared" si="12"/>
        <v>0</v>
      </c>
      <c r="X116" s="240">
        <f>IFERROR(_xlfn.XLOOKUP($A116,Input_Raw!$A:$A,Input_Raw!$EL:$EL),"")</f>
        <v>0</v>
      </c>
      <c r="Y116" s="240" t="str">
        <f>IFERROR(_xlfn.XLOOKUP($A116,Input_Raw!$A:$A,Input_Raw!GC:GC),"")</f>
        <v/>
      </c>
      <c r="Z116" s="240"/>
      <c r="AA116" s="240">
        <f>IFERROR(_xlfn.XLOOKUP($A116,Input_Raw!$A:$A,Input_Raw!$GD:$GD),"")</f>
        <v>0</v>
      </c>
      <c r="AB116" s="240">
        <f>IFERROR(_xlfn.XLOOKUP($A116,Input_Raw!$A:$A,Input_Raw!GE:GE),"")</f>
        <v>168.03</v>
      </c>
      <c r="AC116" s="249">
        <f>IFERROR(_xlfn.XLOOKUP($D116,'Modelling New'!$D:$D,'Modelling New'!P:P),"")</f>
        <v>4.5548387096774192</v>
      </c>
      <c r="AD116" s="240">
        <f>IFERROR(_xlfn.XLOOKUP($D116,'Modelling New'!$D:$D,'Modelling New'!$T:$T)*1000,"")</f>
        <v>732916.6376383407</v>
      </c>
      <c r="AE116" s="250">
        <f>IFERROR(_xlfn.XLOOKUP($D116,'Modelling New'!$D:$D,'Modelling New'!$O:$O),"")</f>
        <v>0.82772356020954152</v>
      </c>
      <c r="AF116" s="250">
        <f>IFERROR(_xlfn.XLOOKUP($D116,'Modelling New'!$D:$D,'Modelling New'!W:W),"")</f>
        <v>0.15708947137310114</v>
      </c>
      <c r="AG116" s="250">
        <f>IFERROR(_xlfn.XLOOKUP($D116,'Modelling New'!$D:$D,'Modelling New'!$AE:$AE),"")</f>
        <v>0.995</v>
      </c>
      <c r="AH116" s="250">
        <f>IFERROR(_xlfn.XLOOKUP($D116,'Modelling New'!$D:$D,'Modelling New'!$AF:$AF),"")</f>
        <v>0.995</v>
      </c>
      <c r="AI116" s="241"/>
      <c r="AJ116" s="241"/>
      <c r="AK116" s="241"/>
      <c r="AL116" s="241"/>
      <c r="AM116" s="241"/>
      <c r="AN116" s="251"/>
      <c r="AO116" s="248"/>
      <c r="AP116" s="248"/>
      <c r="AQ116" s="248"/>
      <c r="AR116" s="240">
        <f>_xlfn.XLOOKUP($D116,'Modelling New'!$D:$D,'Modelling New'!$N:$N)</f>
        <v>194.4</v>
      </c>
      <c r="AS116" s="240">
        <f t="shared" si="13"/>
        <v>633497.85299573245</v>
      </c>
    </row>
    <row r="117" spans="1:45">
      <c r="A117" s="239">
        <f t="shared" si="14"/>
        <v>45860</v>
      </c>
      <c r="B117" s="240">
        <f>YEAR(Daily_KPI[[#This Row],[Date]])+IF(MONTH(Daily_KPI[[#This Row],[Date]])&gt;=4,1,0)</f>
        <v>2026</v>
      </c>
      <c r="C117" s="241">
        <f>YEAR(Daily_KPI[[#This Row],[Date]])</f>
        <v>2025</v>
      </c>
      <c r="D117" s="242">
        <f>Daily_KPI[[#This Row],[Date]]-DAY(Daily_KPI[[#This Row],[Date]])+1</f>
        <v>45839</v>
      </c>
      <c r="E117" s="241">
        <f t="shared" si="10"/>
        <v>31</v>
      </c>
      <c r="F117" s="243">
        <f>IFERROR(_xlfn.XLOOKUP($A117,Input_Raw!$A:$A,Input_Raw!$GB:$GB),"")</f>
        <v>0</v>
      </c>
      <c r="G117" s="244" t="str">
        <f>IFERROR(_xlfn.XLOOKUP($A117,Input_Raw!$A:$A,Input_Raw!EO:EO),"")</f>
        <v/>
      </c>
      <c r="H117" s="244" t="str">
        <f>IFERROR(_xlfn.XLOOKUP($A117,Input_Raw!$A:$A,Input_Raw!EP:EP),"")</f>
        <v/>
      </c>
      <c r="I117" s="244" t="str">
        <f>IFERROR(_xlfn.XLOOKUP($A117,Input_Raw!$A:$A,Input_Raw!EM:EM),"")</f>
        <v/>
      </c>
      <c r="J117" s="244" t="str">
        <f>IFERROR(_xlfn.XLOOKUP($A117,Input_Raw!$A:$A,Input_Raw!EN:EN),"")</f>
        <v/>
      </c>
      <c r="K117" s="244">
        <f>IFERROR(_xlfn.XLOOKUP($A117,Input_Raw!$A:$A,Input_Raw!$DP:$DP),"")</f>
        <v>0</v>
      </c>
      <c r="L117" s="244">
        <f>IFERROR(_xlfn.XLOOKUP($A117,Input_Raw!$A:$A,Input_Raw!$DR:$DR),"")</f>
        <v>0</v>
      </c>
      <c r="M117" s="244">
        <f>IFERROR(_xlfn.XLOOKUP($A117,Input_Raw!$A:$A,Input_Raw!$DX:$DX),"")</f>
        <v>0</v>
      </c>
      <c r="N117" s="244">
        <f>IFERROR(_xlfn.XLOOKUP($A117,Input_Raw!$A:$A,Input_Raw!$DZ:$DZ),"")</f>
        <v>0</v>
      </c>
      <c r="O117" s="245" t="str">
        <f>IFERROR(1-SUMIF(Plant_BD!$B:$B,$A117,Plant_BD!$AL:$AL)/($AA117+SUMIF(Plant_BD!$B:$B,$A117,Plant_BD!$AL:$AL)),"")</f>
        <v/>
      </c>
      <c r="P117" s="245"/>
      <c r="Q117" s="246"/>
      <c r="R117" s="245" t="str">
        <f>IFERROR(1-SUMIF(Grid_BD!$B:$B,$A117,Grid_BD!$W:$W)/($AA117+SUMIF(Grid_BD!$B:$B,$A117,Grid_BD!$W:$W)),"")</f>
        <v/>
      </c>
      <c r="S117" s="241"/>
      <c r="T117" s="246"/>
      <c r="U117" s="247" t="str">
        <f t="shared" si="11"/>
        <v/>
      </c>
      <c r="V117" s="247" t="str">
        <f>IFERROR(_xlfn.XLOOKUP($A117,Input_Raw!$A:$A,Input_Raw!$GJ:$GJ),"")</f>
        <v/>
      </c>
      <c r="W117" s="248">
        <f t="shared" si="12"/>
        <v>0</v>
      </c>
      <c r="X117" s="240">
        <f>IFERROR(_xlfn.XLOOKUP($A117,Input_Raw!$A:$A,Input_Raw!$EL:$EL),"")</f>
        <v>0</v>
      </c>
      <c r="Y117" s="240" t="str">
        <f>IFERROR(_xlfn.XLOOKUP($A117,Input_Raw!$A:$A,Input_Raw!GC:GC),"")</f>
        <v/>
      </c>
      <c r="Z117" s="240"/>
      <c r="AA117" s="240">
        <f>IFERROR(_xlfn.XLOOKUP($A117,Input_Raw!$A:$A,Input_Raw!$GD:$GD),"")</f>
        <v>0</v>
      </c>
      <c r="AB117" s="240">
        <f>IFERROR(_xlfn.XLOOKUP($A117,Input_Raw!$A:$A,Input_Raw!GE:GE),"")</f>
        <v>168.03</v>
      </c>
      <c r="AC117" s="249">
        <f>IFERROR(_xlfn.XLOOKUP($D117,'Modelling New'!$D:$D,'Modelling New'!P:P),"")</f>
        <v>4.5548387096774192</v>
      </c>
      <c r="AD117" s="240">
        <f>IFERROR(_xlfn.XLOOKUP($D117,'Modelling New'!$D:$D,'Modelling New'!$T:$T)*1000,"")</f>
        <v>732916.6376383407</v>
      </c>
      <c r="AE117" s="250">
        <f>IFERROR(_xlfn.XLOOKUP($D117,'Modelling New'!$D:$D,'Modelling New'!$O:$O),"")</f>
        <v>0.82772356020954152</v>
      </c>
      <c r="AF117" s="250">
        <f>IFERROR(_xlfn.XLOOKUP($D117,'Modelling New'!$D:$D,'Modelling New'!W:W),"")</f>
        <v>0.15708947137310114</v>
      </c>
      <c r="AG117" s="250">
        <f>IFERROR(_xlfn.XLOOKUP($D117,'Modelling New'!$D:$D,'Modelling New'!$AE:$AE),"")</f>
        <v>0.995</v>
      </c>
      <c r="AH117" s="250">
        <f>IFERROR(_xlfn.XLOOKUP($D117,'Modelling New'!$D:$D,'Modelling New'!$AF:$AF),"")</f>
        <v>0.995</v>
      </c>
      <c r="AI117" s="241"/>
      <c r="AJ117" s="241"/>
      <c r="AK117" s="241"/>
      <c r="AL117" s="241"/>
      <c r="AM117" s="241"/>
      <c r="AN117" s="251"/>
      <c r="AO117" s="248"/>
      <c r="AP117" s="248"/>
      <c r="AQ117" s="248"/>
      <c r="AR117" s="240">
        <f>_xlfn.XLOOKUP($D117,'Modelling New'!$D:$D,'Modelling New'!$N:$N)</f>
        <v>194.4</v>
      </c>
      <c r="AS117" s="240">
        <f t="shared" si="13"/>
        <v>633497.85299573245</v>
      </c>
    </row>
    <row r="118" spans="1:45">
      <c r="A118" s="239">
        <f t="shared" si="14"/>
        <v>45861</v>
      </c>
      <c r="B118" s="240">
        <f>YEAR(Daily_KPI[[#This Row],[Date]])+IF(MONTH(Daily_KPI[[#This Row],[Date]])&gt;=4,1,0)</f>
        <v>2026</v>
      </c>
      <c r="C118" s="241">
        <f>YEAR(Daily_KPI[[#This Row],[Date]])</f>
        <v>2025</v>
      </c>
      <c r="D118" s="242">
        <f>Daily_KPI[[#This Row],[Date]]-DAY(Daily_KPI[[#This Row],[Date]])+1</f>
        <v>45839</v>
      </c>
      <c r="E118" s="241">
        <f t="shared" si="10"/>
        <v>31</v>
      </c>
      <c r="F118" s="243">
        <f>IFERROR(_xlfn.XLOOKUP($A118,Input_Raw!$A:$A,Input_Raw!$GB:$GB),"")</f>
        <v>0</v>
      </c>
      <c r="G118" s="244" t="str">
        <f>IFERROR(_xlfn.XLOOKUP($A118,Input_Raw!$A:$A,Input_Raw!EO:EO),"")</f>
        <v/>
      </c>
      <c r="H118" s="244" t="str">
        <f>IFERROR(_xlfn.XLOOKUP($A118,Input_Raw!$A:$A,Input_Raw!EP:EP),"")</f>
        <v/>
      </c>
      <c r="I118" s="244" t="str">
        <f>IFERROR(_xlfn.XLOOKUP($A118,Input_Raw!$A:$A,Input_Raw!EM:EM),"")</f>
        <v/>
      </c>
      <c r="J118" s="244" t="str">
        <f>IFERROR(_xlfn.XLOOKUP($A118,Input_Raw!$A:$A,Input_Raw!EN:EN),"")</f>
        <v/>
      </c>
      <c r="K118" s="244">
        <f>IFERROR(_xlfn.XLOOKUP($A118,Input_Raw!$A:$A,Input_Raw!$DP:$DP),"")</f>
        <v>0</v>
      </c>
      <c r="L118" s="244">
        <f>IFERROR(_xlfn.XLOOKUP($A118,Input_Raw!$A:$A,Input_Raw!$DR:$DR),"")</f>
        <v>0</v>
      </c>
      <c r="M118" s="244">
        <f>IFERROR(_xlfn.XLOOKUP($A118,Input_Raw!$A:$A,Input_Raw!$DX:$DX),"")</f>
        <v>0</v>
      </c>
      <c r="N118" s="244">
        <f>IFERROR(_xlfn.XLOOKUP($A118,Input_Raw!$A:$A,Input_Raw!$DZ:$DZ),"")</f>
        <v>0</v>
      </c>
      <c r="O118" s="245" t="str">
        <f>IFERROR(1-SUMIF(Plant_BD!$B:$B,$A118,Plant_BD!$AL:$AL)/($AA118+SUMIF(Plant_BD!$B:$B,$A118,Plant_BD!$AL:$AL)),"")</f>
        <v/>
      </c>
      <c r="P118" s="245"/>
      <c r="Q118" s="246"/>
      <c r="R118" s="245" t="str">
        <f>IFERROR(1-SUMIF(Grid_BD!$B:$B,$A118,Grid_BD!$W:$W)/($AA118+SUMIF(Grid_BD!$B:$B,$A118,Grid_BD!$W:$W)),"")</f>
        <v/>
      </c>
      <c r="S118" s="241"/>
      <c r="T118" s="246"/>
      <c r="U118" s="247" t="str">
        <f t="shared" si="11"/>
        <v/>
      </c>
      <c r="V118" s="247" t="str">
        <f>IFERROR(_xlfn.XLOOKUP($A118,Input_Raw!$A:$A,Input_Raw!$GJ:$GJ),"")</f>
        <v/>
      </c>
      <c r="W118" s="248">
        <f t="shared" si="12"/>
        <v>0</v>
      </c>
      <c r="X118" s="240">
        <f>IFERROR(_xlfn.XLOOKUP($A118,Input_Raw!$A:$A,Input_Raw!$EL:$EL),"")</f>
        <v>0</v>
      </c>
      <c r="Y118" s="240" t="str">
        <f>IFERROR(_xlfn.XLOOKUP($A118,Input_Raw!$A:$A,Input_Raw!GC:GC),"")</f>
        <v/>
      </c>
      <c r="Z118" s="240"/>
      <c r="AA118" s="240">
        <f>IFERROR(_xlfn.XLOOKUP($A118,Input_Raw!$A:$A,Input_Raw!$GD:$GD),"")</f>
        <v>0</v>
      </c>
      <c r="AB118" s="240">
        <f>IFERROR(_xlfn.XLOOKUP($A118,Input_Raw!$A:$A,Input_Raw!GE:GE),"")</f>
        <v>168.03</v>
      </c>
      <c r="AC118" s="249">
        <f>IFERROR(_xlfn.XLOOKUP($D118,'Modelling New'!$D:$D,'Modelling New'!P:P),"")</f>
        <v>4.5548387096774192</v>
      </c>
      <c r="AD118" s="240">
        <f>IFERROR(_xlfn.XLOOKUP($D118,'Modelling New'!$D:$D,'Modelling New'!$T:$T)*1000,"")</f>
        <v>732916.6376383407</v>
      </c>
      <c r="AE118" s="250">
        <f>IFERROR(_xlfn.XLOOKUP($D118,'Modelling New'!$D:$D,'Modelling New'!$O:$O),"")</f>
        <v>0.82772356020954152</v>
      </c>
      <c r="AF118" s="250">
        <f>IFERROR(_xlfn.XLOOKUP($D118,'Modelling New'!$D:$D,'Modelling New'!W:W),"")</f>
        <v>0.15708947137310114</v>
      </c>
      <c r="AG118" s="250">
        <f>IFERROR(_xlfn.XLOOKUP($D118,'Modelling New'!$D:$D,'Modelling New'!$AE:$AE),"")</f>
        <v>0.995</v>
      </c>
      <c r="AH118" s="250">
        <f>IFERROR(_xlfn.XLOOKUP($D118,'Modelling New'!$D:$D,'Modelling New'!$AF:$AF),"")</f>
        <v>0.995</v>
      </c>
      <c r="AI118" s="241"/>
      <c r="AJ118" s="241"/>
      <c r="AK118" s="241"/>
      <c r="AL118" s="241"/>
      <c r="AM118" s="241"/>
      <c r="AN118" s="251"/>
      <c r="AO118" s="248"/>
      <c r="AP118" s="248"/>
      <c r="AQ118" s="248"/>
      <c r="AR118" s="240">
        <f>_xlfn.XLOOKUP($D118,'Modelling New'!$D:$D,'Modelling New'!$N:$N)</f>
        <v>194.4</v>
      </c>
      <c r="AS118" s="240">
        <f t="shared" si="13"/>
        <v>633497.85299573245</v>
      </c>
    </row>
    <row r="119" spans="1:45">
      <c r="A119" s="239">
        <f t="shared" si="14"/>
        <v>45862</v>
      </c>
      <c r="B119" s="240">
        <f>YEAR(Daily_KPI[[#This Row],[Date]])+IF(MONTH(Daily_KPI[[#This Row],[Date]])&gt;=4,1,0)</f>
        <v>2026</v>
      </c>
      <c r="C119" s="241">
        <f>YEAR(Daily_KPI[[#This Row],[Date]])</f>
        <v>2025</v>
      </c>
      <c r="D119" s="242">
        <f>Daily_KPI[[#This Row],[Date]]-DAY(Daily_KPI[[#This Row],[Date]])+1</f>
        <v>45839</v>
      </c>
      <c r="E119" s="241">
        <f t="shared" si="10"/>
        <v>31</v>
      </c>
      <c r="F119" s="243">
        <f>IFERROR(_xlfn.XLOOKUP($A119,Input_Raw!$A:$A,Input_Raw!$GB:$GB),"")</f>
        <v>0</v>
      </c>
      <c r="G119" s="244" t="str">
        <f>IFERROR(_xlfn.XLOOKUP($A119,Input_Raw!$A:$A,Input_Raw!EO:EO),"")</f>
        <v/>
      </c>
      <c r="H119" s="244" t="str">
        <f>IFERROR(_xlfn.XLOOKUP($A119,Input_Raw!$A:$A,Input_Raw!EP:EP),"")</f>
        <v/>
      </c>
      <c r="I119" s="244" t="str">
        <f>IFERROR(_xlfn.XLOOKUP($A119,Input_Raw!$A:$A,Input_Raw!EM:EM),"")</f>
        <v/>
      </c>
      <c r="J119" s="244" t="str">
        <f>IFERROR(_xlfn.XLOOKUP($A119,Input_Raw!$A:$A,Input_Raw!EN:EN),"")</f>
        <v/>
      </c>
      <c r="K119" s="244">
        <f>IFERROR(_xlfn.XLOOKUP($A119,Input_Raw!$A:$A,Input_Raw!$DP:$DP),"")</f>
        <v>0</v>
      </c>
      <c r="L119" s="244">
        <f>IFERROR(_xlfn.XLOOKUP($A119,Input_Raw!$A:$A,Input_Raw!$DR:$DR),"")</f>
        <v>0</v>
      </c>
      <c r="M119" s="244">
        <f>IFERROR(_xlfn.XLOOKUP($A119,Input_Raw!$A:$A,Input_Raw!$DX:$DX),"")</f>
        <v>0</v>
      </c>
      <c r="N119" s="244">
        <f>IFERROR(_xlfn.XLOOKUP($A119,Input_Raw!$A:$A,Input_Raw!$DZ:$DZ),"")</f>
        <v>0</v>
      </c>
      <c r="O119" s="245" t="str">
        <f>IFERROR(1-SUMIF(Plant_BD!$B:$B,$A119,Plant_BD!$AL:$AL)/($AA119+SUMIF(Plant_BD!$B:$B,$A119,Plant_BD!$AL:$AL)),"")</f>
        <v/>
      </c>
      <c r="P119" s="245"/>
      <c r="Q119" s="246"/>
      <c r="R119" s="245" t="str">
        <f>IFERROR(1-SUMIF(Grid_BD!$B:$B,$A119,Grid_BD!$W:$W)/($AA119+SUMIF(Grid_BD!$B:$B,$A119,Grid_BD!$W:$W)),"")</f>
        <v/>
      </c>
      <c r="S119" s="241"/>
      <c r="T119" s="246"/>
      <c r="U119" s="247" t="str">
        <f t="shared" si="11"/>
        <v/>
      </c>
      <c r="V119" s="247" t="str">
        <f>IFERROR(_xlfn.XLOOKUP($A119,Input_Raw!$A:$A,Input_Raw!$GJ:$GJ),"")</f>
        <v/>
      </c>
      <c r="W119" s="248">
        <f t="shared" si="12"/>
        <v>0</v>
      </c>
      <c r="X119" s="240">
        <f>IFERROR(_xlfn.XLOOKUP($A119,Input_Raw!$A:$A,Input_Raw!$EL:$EL),"")</f>
        <v>0</v>
      </c>
      <c r="Y119" s="240" t="str">
        <f>IFERROR(_xlfn.XLOOKUP($A119,Input_Raw!$A:$A,Input_Raw!GC:GC),"")</f>
        <v/>
      </c>
      <c r="Z119" s="240"/>
      <c r="AA119" s="240">
        <f>IFERROR(_xlfn.XLOOKUP($A119,Input_Raw!$A:$A,Input_Raw!$GD:$GD),"")</f>
        <v>0</v>
      </c>
      <c r="AB119" s="240">
        <f>IFERROR(_xlfn.XLOOKUP($A119,Input_Raw!$A:$A,Input_Raw!GE:GE),"")</f>
        <v>168.03</v>
      </c>
      <c r="AC119" s="249">
        <f>IFERROR(_xlfn.XLOOKUP($D119,'Modelling New'!$D:$D,'Modelling New'!P:P),"")</f>
        <v>4.5548387096774192</v>
      </c>
      <c r="AD119" s="240">
        <f>IFERROR(_xlfn.XLOOKUP($D119,'Modelling New'!$D:$D,'Modelling New'!$T:$T)*1000,"")</f>
        <v>732916.6376383407</v>
      </c>
      <c r="AE119" s="250">
        <f>IFERROR(_xlfn.XLOOKUP($D119,'Modelling New'!$D:$D,'Modelling New'!$O:$O),"")</f>
        <v>0.82772356020954152</v>
      </c>
      <c r="AF119" s="250">
        <f>IFERROR(_xlfn.XLOOKUP($D119,'Modelling New'!$D:$D,'Modelling New'!W:W),"")</f>
        <v>0.15708947137310114</v>
      </c>
      <c r="AG119" s="250">
        <f>IFERROR(_xlfn.XLOOKUP($D119,'Modelling New'!$D:$D,'Modelling New'!$AE:$AE),"")</f>
        <v>0.995</v>
      </c>
      <c r="AH119" s="250">
        <f>IFERROR(_xlfn.XLOOKUP($D119,'Modelling New'!$D:$D,'Modelling New'!$AF:$AF),"")</f>
        <v>0.995</v>
      </c>
      <c r="AI119" s="241"/>
      <c r="AJ119" s="241"/>
      <c r="AK119" s="241"/>
      <c r="AL119" s="241"/>
      <c r="AM119" s="241"/>
      <c r="AN119" s="251"/>
      <c r="AO119" s="248"/>
      <c r="AP119" s="248"/>
      <c r="AQ119" s="248"/>
      <c r="AR119" s="240">
        <f>_xlfn.XLOOKUP($D119,'Modelling New'!$D:$D,'Modelling New'!$N:$N)</f>
        <v>194.4</v>
      </c>
      <c r="AS119" s="240">
        <f t="shared" si="13"/>
        <v>633497.85299573245</v>
      </c>
    </row>
    <row r="120" spans="1:45">
      <c r="A120" s="239">
        <f t="shared" si="14"/>
        <v>45863</v>
      </c>
      <c r="B120" s="240">
        <f>YEAR(Daily_KPI[[#This Row],[Date]])+IF(MONTH(Daily_KPI[[#This Row],[Date]])&gt;=4,1,0)</f>
        <v>2026</v>
      </c>
      <c r="C120" s="241">
        <f>YEAR(Daily_KPI[[#This Row],[Date]])</f>
        <v>2025</v>
      </c>
      <c r="D120" s="242">
        <f>Daily_KPI[[#This Row],[Date]]-DAY(Daily_KPI[[#This Row],[Date]])+1</f>
        <v>45839</v>
      </c>
      <c r="E120" s="241">
        <f t="shared" si="10"/>
        <v>31</v>
      </c>
      <c r="F120" s="243">
        <f>IFERROR(_xlfn.XLOOKUP($A120,Input_Raw!$A:$A,Input_Raw!$GB:$GB),"")</f>
        <v>0</v>
      </c>
      <c r="G120" s="244" t="str">
        <f>IFERROR(_xlfn.XLOOKUP($A120,Input_Raw!$A:$A,Input_Raw!EO:EO),"")</f>
        <v/>
      </c>
      <c r="H120" s="244" t="str">
        <f>IFERROR(_xlfn.XLOOKUP($A120,Input_Raw!$A:$A,Input_Raw!EP:EP),"")</f>
        <v/>
      </c>
      <c r="I120" s="244" t="str">
        <f>IFERROR(_xlfn.XLOOKUP($A120,Input_Raw!$A:$A,Input_Raw!EM:EM),"")</f>
        <v/>
      </c>
      <c r="J120" s="244" t="str">
        <f>IFERROR(_xlfn.XLOOKUP($A120,Input_Raw!$A:$A,Input_Raw!EN:EN),"")</f>
        <v/>
      </c>
      <c r="K120" s="244">
        <f>IFERROR(_xlfn.XLOOKUP($A120,Input_Raw!$A:$A,Input_Raw!$DP:$DP),"")</f>
        <v>0</v>
      </c>
      <c r="L120" s="244">
        <f>IFERROR(_xlfn.XLOOKUP($A120,Input_Raw!$A:$A,Input_Raw!$DR:$DR),"")</f>
        <v>0</v>
      </c>
      <c r="M120" s="244">
        <f>IFERROR(_xlfn.XLOOKUP($A120,Input_Raw!$A:$A,Input_Raw!$DX:$DX),"")</f>
        <v>0</v>
      </c>
      <c r="N120" s="244">
        <f>IFERROR(_xlfn.XLOOKUP($A120,Input_Raw!$A:$A,Input_Raw!$DZ:$DZ),"")</f>
        <v>0</v>
      </c>
      <c r="O120" s="245" t="str">
        <f>IFERROR(1-SUMIF(Plant_BD!$B:$B,$A120,Plant_BD!$AL:$AL)/($AA120+SUMIF(Plant_BD!$B:$B,$A120,Plant_BD!$AL:$AL)),"")</f>
        <v/>
      </c>
      <c r="P120" s="245"/>
      <c r="Q120" s="246"/>
      <c r="R120" s="245" t="str">
        <f>IFERROR(1-SUMIF(Grid_BD!$B:$B,$A120,Grid_BD!$W:$W)/($AA120+SUMIF(Grid_BD!$B:$B,$A120,Grid_BD!$W:$W)),"")</f>
        <v/>
      </c>
      <c r="S120" s="241"/>
      <c r="T120" s="246"/>
      <c r="U120" s="247" t="str">
        <f t="shared" si="11"/>
        <v/>
      </c>
      <c r="V120" s="247" t="str">
        <f>IFERROR(_xlfn.XLOOKUP($A120,Input_Raw!$A:$A,Input_Raw!$GJ:$GJ),"")</f>
        <v/>
      </c>
      <c r="W120" s="248">
        <f t="shared" si="12"/>
        <v>0</v>
      </c>
      <c r="X120" s="240">
        <f>IFERROR(_xlfn.XLOOKUP($A120,Input_Raw!$A:$A,Input_Raw!$EL:$EL),"")</f>
        <v>0</v>
      </c>
      <c r="Y120" s="240" t="str">
        <f>IFERROR(_xlfn.XLOOKUP($A120,Input_Raw!$A:$A,Input_Raw!GC:GC),"")</f>
        <v/>
      </c>
      <c r="Z120" s="240"/>
      <c r="AA120" s="240">
        <f>IFERROR(_xlfn.XLOOKUP($A120,Input_Raw!$A:$A,Input_Raw!$GD:$GD),"")</f>
        <v>0</v>
      </c>
      <c r="AB120" s="240">
        <f>IFERROR(_xlfn.XLOOKUP($A120,Input_Raw!$A:$A,Input_Raw!GE:GE),"")</f>
        <v>168.03</v>
      </c>
      <c r="AC120" s="249">
        <f>IFERROR(_xlfn.XLOOKUP($D120,'Modelling New'!$D:$D,'Modelling New'!P:P),"")</f>
        <v>4.5548387096774192</v>
      </c>
      <c r="AD120" s="240">
        <f>IFERROR(_xlfn.XLOOKUP($D120,'Modelling New'!$D:$D,'Modelling New'!$T:$T)*1000,"")</f>
        <v>732916.6376383407</v>
      </c>
      <c r="AE120" s="250">
        <f>IFERROR(_xlfn.XLOOKUP($D120,'Modelling New'!$D:$D,'Modelling New'!$O:$O),"")</f>
        <v>0.82772356020954152</v>
      </c>
      <c r="AF120" s="250">
        <f>IFERROR(_xlfn.XLOOKUP($D120,'Modelling New'!$D:$D,'Modelling New'!W:W),"")</f>
        <v>0.15708947137310114</v>
      </c>
      <c r="AG120" s="250">
        <f>IFERROR(_xlfn.XLOOKUP($D120,'Modelling New'!$D:$D,'Modelling New'!$AE:$AE),"")</f>
        <v>0.995</v>
      </c>
      <c r="AH120" s="250">
        <f>IFERROR(_xlfn.XLOOKUP($D120,'Modelling New'!$D:$D,'Modelling New'!$AF:$AF),"")</f>
        <v>0.995</v>
      </c>
      <c r="AI120" s="241"/>
      <c r="AJ120" s="241"/>
      <c r="AK120" s="241"/>
      <c r="AL120" s="241"/>
      <c r="AM120" s="241"/>
      <c r="AN120" s="251"/>
      <c r="AO120" s="248"/>
      <c r="AP120" s="248"/>
      <c r="AQ120" s="248"/>
      <c r="AR120" s="240">
        <f>_xlfn.XLOOKUP($D120,'Modelling New'!$D:$D,'Modelling New'!$N:$N)</f>
        <v>194.4</v>
      </c>
      <c r="AS120" s="240">
        <f t="shared" si="13"/>
        <v>633497.85299573245</v>
      </c>
    </row>
    <row r="121" spans="1:45">
      <c r="A121" s="239">
        <f t="shared" si="14"/>
        <v>45864</v>
      </c>
      <c r="B121" s="240">
        <f>YEAR(Daily_KPI[[#This Row],[Date]])+IF(MONTH(Daily_KPI[[#This Row],[Date]])&gt;=4,1,0)</f>
        <v>2026</v>
      </c>
      <c r="C121" s="241">
        <f>YEAR(Daily_KPI[[#This Row],[Date]])</f>
        <v>2025</v>
      </c>
      <c r="D121" s="242">
        <f>Daily_KPI[[#This Row],[Date]]-DAY(Daily_KPI[[#This Row],[Date]])+1</f>
        <v>45839</v>
      </c>
      <c r="E121" s="241">
        <f t="shared" si="10"/>
        <v>31</v>
      </c>
      <c r="F121" s="243">
        <f>IFERROR(_xlfn.XLOOKUP($A121,Input_Raw!$A:$A,Input_Raw!$GB:$GB),"")</f>
        <v>0</v>
      </c>
      <c r="G121" s="244" t="str">
        <f>IFERROR(_xlfn.XLOOKUP($A121,Input_Raw!$A:$A,Input_Raw!EO:EO),"")</f>
        <v/>
      </c>
      <c r="H121" s="244" t="str">
        <f>IFERROR(_xlfn.XLOOKUP($A121,Input_Raw!$A:$A,Input_Raw!EP:EP),"")</f>
        <v/>
      </c>
      <c r="I121" s="244" t="str">
        <f>IFERROR(_xlfn.XLOOKUP($A121,Input_Raw!$A:$A,Input_Raw!EM:EM),"")</f>
        <v/>
      </c>
      <c r="J121" s="244" t="str">
        <f>IFERROR(_xlfn.XLOOKUP($A121,Input_Raw!$A:$A,Input_Raw!EN:EN),"")</f>
        <v/>
      </c>
      <c r="K121" s="244">
        <f>IFERROR(_xlfn.XLOOKUP($A121,Input_Raw!$A:$A,Input_Raw!$DP:$DP),"")</f>
        <v>0</v>
      </c>
      <c r="L121" s="244">
        <f>IFERROR(_xlfn.XLOOKUP($A121,Input_Raw!$A:$A,Input_Raw!$DR:$DR),"")</f>
        <v>0</v>
      </c>
      <c r="M121" s="244">
        <f>IFERROR(_xlfn.XLOOKUP($A121,Input_Raw!$A:$A,Input_Raw!$DX:$DX),"")</f>
        <v>0</v>
      </c>
      <c r="N121" s="244">
        <f>IFERROR(_xlfn.XLOOKUP($A121,Input_Raw!$A:$A,Input_Raw!$DZ:$DZ),"")</f>
        <v>0</v>
      </c>
      <c r="O121" s="245" t="str">
        <f>IFERROR(1-SUMIF(Plant_BD!$B:$B,$A121,Plant_BD!$AL:$AL)/($AA121+SUMIF(Plant_BD!$B:$B,$A121,Plant_BD!$AL:$AL)),"")</f>
        <v/>
      </c>
      <c r="P121" s="245"/>
      <c r="Q121" s="246"/>
      <c r="R121" s="245" t="str">
        <f>IFERROR(1-SUMIF(Grid_BD!$B:$B,$A121,Grid_BD!$W:$W)/($AA121+SUMIF(Grid_BD!$B:$B,$A121,Grid_BD!$W:$W)),"")</f>
        <v/>
      </c>
      <c r="S121" s="241"/>
      <c r="T121" s="246"/>
      <c r="U121" s="247" t="str">
        <f t="shared" si="11"/>
        <v/>
      </c>
      <c r="V121" s="247" t="str">
        <f>IFERROR(_xlfn.XLOOKUP($A121,Input_Raw!$A:$A,Input_Raw!$GJ:$GJ),"")</f>
        <v/>
      </c>
      <c r="W121" s="248">
        <f t="shared" si="12"/>
        <v>0</v>
      </c>
      <c r="X121" s="240">
        <f>IFERROR(_xlfn.XLOOKUP($A121,Input_Raw!$A:$A,Input_Raw!$EL:$EL),"")</f>
        <v>0</v>
      </c>
      <c r="Y121" s="240" t="str">
        <f>IFERROR(_xlfn.XLOOKUP($A121,Input_Raw!$A:$A,Input_Raw!GC:GC),"")</f>
        <v/>
      </c>
      <c r="Z121" s="240"/>
      <c r="AA121" s="240">
        <f>IFERROR(_xlfn.XLOOKUP($A121,Input_Raw!$A:$A,Input_Raw!$GD:$GD),"")</f>
        <v>0</v>
      </c>
      <c r="AB121" s="240">
        <f>IFERROR(_xlfn.XLOOKUP($A121,Input_Raw!$A:$A,Input_Raw!GE:GE),"")</f>
        <v>168.03</v>
      </c>
      <c r="AC121" s="249">
        <f>IFERROR(_xlfn.XLOOKUP($D121,'Modelling New'!$D:$D,'Modelling New'!P:P),"")</f>
        <v>4.5548387096774192</v>
      </c>
      <c r="AD121" s="240">
        <f>IFERROR(_xlfn.XLOOKUP($D121,'Modelling New'!$D:$D,'Modelling New'!$T:$T)*1000,"")</f>
        <v>732916.6376383407</v>
      </c>
      <c r="AE121" s="250">
        <f>IFERROR(_xlfn.XLOOKUP($D121,'Modelling New'!$D:$D,'Modelling New'!$O:$O),"")</f>
        <v>0.82772356020954152</v>
      </c>
      <c r="AF121" s="250">
        <f>IFERROR(_xlfn.XLOOKUP($D121,'Modelling New'!$D:$D,'Modelling New'!W:W),"")</f>
        <v>0.15708947137310114</v>
      </c>
      <c r="AG121" s="250">
        <f>IFERROR(_xlfn.XLOOKUP($D121,'Modelling New'!$D:$D,'Modelling New'!$AE:$AE),"")</f>
        <v>0.995</v>
      </c>
      <c r="AH121" s="250">
        <f>IFERROR(_xlfn.XLOOKUP($D121,'Modelling New'!$D:$D,'Modelling New'!$AF:$AF),"")</f>
        <v>0.995</v>
      </c>
      <c r="AI121" s="241"/>
      <c r="AJ121" s="241"/>
      <c r="AK121" s="241"/>
      <c r="AL121" s="241"/>
      <c r="AM121" s="241"/>
      <c r="AN121" s="251"/>
      <c r="AO121" s="248"/>
      <c r="AP121" s="248"/>
      <c r="AQ121" s="248"/>
      <c r="AR121" s="240">
        <f>_xlfn.XLOOKUP($D121,'Modelling New'!$D:$D,'Modelling New'!$N:$N)</f>
        <v>194.4</v>
      </c>
      <c r="AS121" s="240">
        <f t="shared" si="13"/>
        <v>633497.85299573245</v>
      </c>
    </row>
    <row r="122" spans="1:45">
      <c r="A122" s="239">
        <f t="shared" si="14"/>
        <v>45865</v>
      </c>
      <c r="B122" s="240">
        <f>YEAR(Daily_KPI[[#This Row],[Date]])+IF(MONTH(Daily_KPI[[#This Row],[Date]])&gt;=4,1,0)</f>
        <v>2026</v>
      </c>
      <c r="C122" s="241">
        <f>YEAR(Daily_KPI[[#This Row],[Date]])</f>
        <v>2025</v>
      </c>
      <c r="D122" s="242">
        <f>Daily_KPI[[#This Row],[Date]]-DAY(Daily_KPI[[#This Row],[Date]])+1</f>
        <v>45839</v>
      </c>
      <c r="E122" s="241">
        <f t="shared" si="10"/>
        <v>31</v>
      </c>
      <c r="F122" s="243">
        <f>IFERROR(_xlfn.XLOOKUP($A122,Input_Raw!$A:$A,Input_Raw!$GB:$GB),"")</f>
        <v>0</v>
      </c>
      <c r="G122" s="244" t="str">
        <f>IFERROR(_xlfn.XLOOKUP($A122,Input_Raw!$A:$A,Input_Raw!EO:EO),"")</f>
        <v/>
      </c>
      <c r="H122" s="244" t="str">
        <f>IFERROR(_xlfn.XLOOKUP($A122,Input_Raw!$A:$A,Input_Raw!EP:EP),"")</f>
        <v/>
      </c>
      <c r="I122" s="244" t="str">
        <f>IFERROR(_xlfn.XLOOKUP($A122,Input_Raw!$A:$A,Input_Raw!EM:EM),"")</f>
        <v/>
      </c>
      <c r="J122" s="244" t="str">
        <f>IFERROR(_xlfn.XLOOKUP($A122,Input_Raw!$A:$A,Input_Raw!EN:EN),"")</f>
        <v/>
      </c>
      <c r="K122" s="244">
        <f>IFERROR(_xlfn.XLOOKUP($A122,Input_Raw!$A:$A,Input_Raw!$DP:$DP),"")</f>
        <v>0</v>
      </c>
      <c r="L122" s="244">
        <f>IFERROR(_xlfn.XLOOKUP($A122,Input_Raw!$A:$A,Input_Raw!$DR:$DR),"")</f>
        <v>0</v>
      </c>
      <c r="M122" s="244">
        <f>IFERROR(_xlfn.XLOOKUP($A122,Input_Raw!$A:$A,Input_Raw!$DX:$DX),"")</f>
        <v>0</v>
      </c>
      <c r="N122" s="244">
        <f>IFERROR(_xlfn.XLOOKUP($A122,Input_Raw!$A:$A,Input_Raw!$DZ:$DZ),"")</f>
        <v>0</v>
      </c>
      <c r="O122" s="245" t="str">
        <f>IFERROR(1-SUMIF(Plant_BD!$B:$B,$A122,Plant_BD!$AL:$AL)/($AA122+SUMIF(Plant_BD!$B:$B,$A122,Plant_BD!$AL:$AL)),"")</f>
        <v/>
      </c>
      <c r="P122" s="245"/>
      <c r="Q122" s="246"/>
      <c r="R122" s="245" t="str">
        <f>IFERROR(1-SUMIF(Grid_BD!$B:$B,$A122,Grid_BD!$W:$W)/($AA122+SUMIF(Grid_BD!$B:$B,$A122,Grid_BD!$W:$W)),"")</f>
        <v/>
      </c>
      <c r="S122" s="241"/>
      <c r="T122" s="246"/>
      <c r="U122" s="247" t="str">
        <f t="shared" si="11"/>
        <v/>
      </c>
      <c r="V122" s="247" t="str">
        <f>IFERROR(_xlfn.XLOOKUP($A122,Input_Raw!$A:$A,Input_Raw!$GJ:$GJ),"")</f>
        <v/>
      </c>
      <c r="W122" s="248">
        <f t="shared" si="12"/>
        <v>0</v>
      </c>
      <c r="X122" s="240">
        <f>IFERROR(_xlfn.XLOOKUP($A122,Input_Raw!$A:$A,Input_Raw!$EL:$EL),"")</f>
        <v>0</v>
      </c>
      <c r="Y122" s="240" t="str">
        <f>IFERROR(_xlfn.XLOOKUP($A122,Input_Raw!$A:$A,Input_Raw!GC:GC),"")</f>
        <v/>
      </c>
      <c r="Z122" s="240"/>
      <c r="AA122" s="240">
        <f>IFERROR(_xlfn.XLOOKUP($A122,Input_Raw!$A:$A,Input_Raw!$GD:$GD),"")</f>
        <v>0</v>
      </c>
      <c r="AB122" s="240">
        <f>IFERROR(_xlfn.XLOOKUP($A122,Input_Raw!$A:$A,Input_Raw!GE:GE),"")</f>
        <v>168.03</v>
      </c>
      <c r="AC122" s="249">
        <f>IFERROR(_xlfn.XLOOKUP($D122,'Modelling New'!$D:$D,'Modelling New'!P:P),"")</f>
        <v>4.5548387096774192</v>
      </c>
      <c r="AD122" s="240">
        <f>IFERROR(_xlfn.XLOOKUP($D122,'Modelling New'!$D:$D,'Modelling New'!$T:$T)*1000,"")</f>
        <v>732916.6376383407</v>
      </c>
      <c r="AE122" s="250">
        <f>IFERROR(_xlfn.XLOOKUP($D122,'Modelling New'!$D:$D,'Modelling New'!$O:$O),"")</f>
        <v>0.82772356020954152</v>
      </c>
      <c r="AF122" s="250">
        <f>IFERROR(_xlfn.XLOOKUP($D122,'Modelling New'!$D:$D,'Modelling New'!W:W),"")</f>
        <v>0.15708947137310114</v>
      </c>
      <c r="AG122" s="250">
        <f>IFERROR(_xlfn.XLOOKUP($D122,'Modelling New'!$D:$D,'Modelling New'!$AE:$AE),"")</f>
        <v>0.995</v>
      </c>
      <c r="AH122" s="250">
        <f>IFERROR(_xlfn.XLOOKUP($D122,'Modelling New'!$D:$D,'Modelling New'!$AF:$AF),"")</f>
        <v>0.995</v>
      </c>
      <c r="AI122" s="241"/>
      <c r="AJ122" s="241"/>
      <c r="AK122" s="241"/>
      <c r="AL122" s="241"/>
      <c r="AM122" s="241"/>
      <c r="AN122" s="251"/>
      <c r="AO122" s="248"/>
      <c r="AP122" s="248"/>
      <c r="AQ122" s="248"/>
      <c r="AR122" s="240">
        <f>_xlfn.XLOOKUP($D122,'Modelling New'!$D:$D,'Modelling New'!$N:$N)</f>
        <v>194.4</v>
      </c>
      <c r="AS122" s="240">
        <f t="shared" si="13"/>
        <v>633497.85299573245</v>
      </c>
    </row>
    <row r="123" spans="1:45">
      <c r="A123" s="239">
        <f t="shared" si="14"/>
        <v>45866</v>
      </c>
      <c r="B123" s="240">
        <f>YEAR(Daily_KPI[[#This Row],[Date]])+IF(MONTH(Daily_KPI[[#This Row],[Date]])&gt;=4,1,0)</f>
        <v>2026</v>
      </c>
      <c r="C123" s="241">
        <f>YEAR(Daily_KPI[[#This Row],[Date]])</f>
        <v>2025</v>
      </c>
      <c r="D123" s="242">
        <f>Daily_KPI[[#This Row],[Date]]-DAY(Daily_KPI[[#This Row],[Date]])+1</f>
        <v>45839</v>
      </c>
      <c r="E123" s="241">
        <f t="shared" si="10"/>
        <v>31</v>
      </c>
      <c r="F123" s="243">
        <f>IFERROR(_xlfn.XLOOKUP($A123,Input_Raw!$A:$A,Input_Raw!$GB:$GB),"")</f>
        <v>0</v>
      </c>
      <c r="G123" s="244" t="str">
        <f>IFERROR(_xlfn.XLOOKUP($A123,Input_Raw!$A:$A,Input_Raw!EO:EO),"")</f>
        <v/>
      </c>
      <c r="H123" s="244" t="str">
        <f>IFERROR(_xlfn.XLOOKUP($A123,Input_Raw!$A:$A,Input_Raw!EP:EP),"")</f>
        <v/>
      </c>
      <c r="I123" s="244" t="str">
        <f>IFERROR(_xlfn.XLOOKUP($A123,Input_Raw!$A:$A,Input_Raw!EM:EM),"")</f>
        <v/>
      </c>
      <c r="J123" s="244" t="str">
        <f>IFERROR(_xlfn.XLOOKUP($A123,Input_Raw!$A:$A,Input_Raw!EN:EN),"")</f>
        <v/>
      </c>
      <c r="K123" s="244">
        <f>IFERROR(_xlfn.XLOOKUP($A123,Input_Raw!$A:$A,Input_Raw!$DP:$DP),"")</f>
        <v>0</v>
      </c>
      <c r="L123" s="244">
        <f>IFERROR(_xlfn.XLOOKUP($A123,Input_Raw!$A:$A,Input_Raw!$DR:$DR),"")</f>
        <v>0</v>
      </c>
      <c r="M123" s="244">
        <f>IFERROR(_xlfn.XLOOKUP($A123,Input_Raw!$A:$A,Input_Raw!$DX:$DX),"")</f>
        <v>0</v>
      </c>
      <c r="N123" s="244">
        <f>IFERROR(_xlfn.XLOOKUP($A123,Input_Raw!$A:$A,Input_Raw!$DZ:$DZ),"")</f>
        <v>0</v>
      </c>
      <c r="O123" s="245" t="str">
        <f>IFERROR(1-SUMIF(Plant_BD!$B:$B,$A123,Plant_BD!$AL:$AL)/($AA123+SUMIF(Plant_BD!$B:$B,$A123,Plant_BD!$AL:$AL)),"")</f>
        <v/>
      </c>
      <c r="P123" s="245"/>
      <c r="Q123" s="246"/>
      <c r="R123" s="245" t="str">
        <f>IFERROR(1-SUMIF(Grid_BD!$B:$B,$A123,Grid_BD!$W:$W)/($AA123+SUMIF(Grid_BD!$B:$B,$A123,Grid_BD!$W:$W)),"")</f>
        <v/>
      </c>
      <c r="S123" s="241"/>
      <c r="T123" s="246"/>
      <c r="U123" s="247" t="str">
        <f t="shared" si="11"/>
        <v/>
      </c>
      <c r="V123" s="247" t="str">
        <f>IFERROR(_xlfn.XLOOKUP($A123,Input_Raw!$A:$A,Input_Raw!$GJ:$GJ),"")</f>
        <v/>
      </c>
      <c r="W123" s="248">
        <f t="shared" si="12"/>
        <v>0</v>
      </c>
      <c r="X123" s="240">
        <f>IFERROR(_xlfn.XLOOKUP($A123,Input_Raw!$A:$A,Input_Raw!$EL:$EL),"")</f>
        <v>0</v>
      </c>
      <c r="Y123" s="240" t="str">
        <f>IFERROR(_xlfn.XLOOKUP($A123,Input_Raw!$A:$A,Input_Raw!GC:GC),"")</f>
        <v/>
      </c>
      <c r="Z123" s="240"/>
      <c r="AA123" s="240">
        <f>IFERROR(_xlfn.XLOOKUP($A123,Input_Raw!$A:$A,Input_Raw!$GD:$GD),"")</f>
        <v>0</v>
      </c>
      <c r="AB123" s="240">
        <f>IFERROR(_xlfn.XLOOKUP($A123,Input_Raw!$A:$A,Input_Raw!GE:GE),"")</f>
        <v>168.03</v>
      </c>
      <c r="AC123" s="249">
        <f>IFERROR(_xlfn.XLOOKUP($D123,'Modelling New'!$D:$D,'Modelling New'!P:P),"")</f>
        <v>4.5548387096774192</v>
      </c>
      <c r="AD123" s="240">
        <f>IFERROR(_xlfn.XLOOKUP($D123,'Modelling New'!$D:$D,'Modelling New'!$T:$T)*1000,"")</f>
        <v>732916.6376383407</v>
      </c>
      <c r="AE123" s="250">
        <f>IFERROR(_xlfn.XLOOKUP($D123,'Modelling New'!$D:$D,'Modelling New'!$O:$O),"")</f>
        <v>0.82772356020954152</v>
      </c>
      <c r="AF123" s="250">
        <f>IFERROR(_xlfn.XLOOKUP($D123,'Modelling New'!$D:$D,'Modelling New'!W:W),"")</f>
        <v>0.15708947137310114</v>
      </c>
      <c r="AG123" s="250">
        <f>IFERROR(_xlfn.XLOOKUP($D123,'Modelling New'!$D:$D,'Modelling New'!$AE:$AE),"")</f>
        <v>0.995</v>
      </c>
      <c r="AH123" s="250">
        <f>IFERROR(_xlfn.XLOOKUP($D123,'Modelling New'!$D:$D,'Modelling New'!$AF:$AF),"")</f>
        <v>0.995</v>
      </c>
      <c r="AI123" s="241"/>
      <c r="AJ123" s="241"/>
      <c r="AK123" s="241"/>
      <c r="AL123" s="241"/>
      <c r="AM123" s="241"/>
      <c r="AN123" s="251"/>
      <c r="AO123" s="248"/>
      <c r="AP123" s="248"/>
      <c r="AQ123" s="248"/>
      <c r="AR123" s="240">
        <f>_xlfn.XLOOKUP($D123,'Modelling New'!$D:$D,'Modelling New'!$N:$N)</f>
        <v>194.4</v>
      </c>
      <c r="AS123" s="240">
        <f t="shared" si="13"/>
        <v>633497.85299573245</v>
      </c>
    </row>
    <row r="124" spans="1:45">
      <c r="A124" s="239">
        <f t="shared" si="14"/>
        <v>45867</v>
      </c>
      <c r="B124" s="240">
        <f>YEAR(Daily_KPI[[#This Row],[Date]])+IF(MONTH(Daily_KPI[[#This Row],[Date]])&gt;=4,1,0)</f>
        <v>2026</v>
      </c>
      <c r="C124" s="241">
        <f>YEAR(Daily_KPI[[#This Row],[Date]])</f>
        <v>2025</v>
      </c>
      <c r="D124" s="242">
        <f>Daily_KPI[[#This Row],[Date]]-DAY(Daily_KPI[[#This Row],[Date]])+1</f>
        <v>45839</v>
      </c>
      <c r="E124" s="241">
        <f t="shared" si="10"/>
        <v>31</v>
      </c>
      <c r="F124" s="243">
        <f>IFERROR(_xlfn.XLOOKUP($A124,Input_Raw!$A:$A,Input_Raw!$GB:$GB),"")</f>
        <v>0</v>
      </c>
      <c r="G124" s="244" t="str">
        <f>IFERROR(_xlfn.XLOOKUP($A124,Input_Raw!$A:$A,Input_Raw!EO:EO),"")</f>
        <v/>
      </c>
      <c r="H124" s="244" t="str">
        <f>IFERROR(_xlfn.XLOOKUP($A124,Input_Raw!$A:$A,Input_Raw!EP:EP),"")</f>
        <v/>
      </c>
      <c r="I124" s="244" t="str">
        <f>IFERROR(_xlfn.XLOOKUP($A124,Input_Raw!$A:$A,Input_Raw!EM:EM),"")</f>
        <v/>
      </c>
      <c r="J124" s="244" t="str">
        <f>IFERROR(_xlfn.XLOOKUP($A124,Input_Raw!$A:$A,Input_Raw!EN:EN),"")</f>
        <v/>
      </c>
      <c r="K124" s="244">
        <f>IFERROR(_xlfn.XLOOKUP($A124,Input_Raw!$A:$A,Input_Raw!$DP:$DP),"")</f>
        <v>0</v>
      </c>
      <c r="L124" s="244">
        <f>IFERROR(_xlfn.XLOOKUP($A124,Input_Raw!$A:$A,Input_Raw!$DR:$DR),"")</f>
        <v>0</v>
      </c>
      <c r="M124" s="244">
        <f>IFERROR(_xlfn.XLOOKUP($A124,Input_Raw!$A:$A,Input_Raw!$DX:$DX),"")</f>
        <v>0</v>
      </c>
      <c r="N124" s="244">
        <f>IFERROR(_xlfn.XLOOKUP($A124,Input_Raw!$A:$A,Input_Raw!$DZ:$DZ),"")</f>
        <v>0</v>
      </c>
      <c r="O124" s="245" t="str">
        <f>IFERROR(1-SUMIF(Plant_BD!$B:$B,$A124,Plant_BD!$AL:$AL)/($AA124+SUMIF(Plant_BD!$B:$B,$A124,Plant_BD!$AL:$AL)),"")</f>
        <v/>
      </c>
      <c r="P124" s="245"/>
      <c r="Q124" s="246"/>
      <c r="R124" s="245" t="str">
        <f>IFERROR(1-SUMIF(Grid_BD!$B:$B,$A124,Grid_BD!$W:$W)/($AA124+SUMIF(Grid_BD!$B:$B,$A124,Grid_BD!$W:$W)),"")</f>
        <v/>
      </c>
      <c r="S124" s="241"/>
      <c r="T124" s="246"/>
      <c r="U124" s="247" t="str">
        <f t="shared" si="11"/>
        <v/>
      </c>
      <c r="V124" s="247" t="str">
        <f>IFERROR(_xlfn.XLOOKUP($A124,Input_Raw!$A:$A,Input_Raw!$GJ:$GJ),"")</f>
        <v/>
      </c>
      <c r="W124" s="248">
        <f t="shared" si="12"/>
        <v>0</v>
      </c>
      <c r="X124" s="240">
        <f>IFERROR(_xlfn.XLOOKUP($A124,Input_Raw!$A:$A,Input_Raw!$EL:$EL),"")</f>
        <v>0</v>
      </c>
      <c r="Y124" s="240" t="str">
        <f>IFERROR(_xlfn.XLOOKUP($A124,Input_Raw!$A:$A,Input_Raw!GC:GC),"")</f>
        <v/>
      </c>
      <c r="Z124" s="240"/>
      <c r="AA124" s="240">
        <f>IFERROR(_xlfn.XLOOKUP($A124,Input_Raw!$A:$A,Input_Raw!$GD:$GD),"")</f>
        <v>0</v>
      </c>
      <c r="AB124" s="240">
        <f>IFERROR(_xlfn.XLOOKUP($A124,Input_Raw!$A:$A,Input_Raw!GE:GE),"")</f>
        <v>168.03</v>
      </c>
      <c r="AC124" s="249">
        <f>IFERROR(_xlfn.XLOOKUP($D124,'Modelling New'!$D:$D,'Modelling New'!P:P),"")</f>
        <v>4.5548387096774192</v>
      </c>
      <c r="AD124" s="240">
        <f>IFERROR(_xlfn.XLOOKUP($D124,'Modelling New'!$D:$D,'Modelling New'!$T:$T)*1000,"")</f>
        <v>732916.6376383407</v>
      </c>
      <c r="AE124" s="250">
        <f>IFERROR(_xlfn.XLOOKUP($D124,'Modelling New'!$D:$D,'Modelling New'!$O:$O),"")</f>
        <v>0.82772356020954152</v>
      </c>
      <c r="AF124" s="250">
        <f>IFERROR(_xlfn.XLOOKUP($D124,'Modelling New'!$D:$D,'Modelling New'!W:W),"")</f>
        <v>0.15708947137310114</v>
      </c>
      <c r="AG124" s="250">
        <f>IFERROR(_xlfn.XLOOKUP($D124,'Modelling New'!$D:$D,'Modelling New'!$AE:$AE),"")</f>
        <v>0.995</v>
      </c>
      <c r="AH124" s="250">
        <f>IFERROR(_xlfn.XLOOKUP($D124,'Modelling New'!$D:$D,'Modelling New'!$AF:$AF),"")</f>
        <v>0.995</v>
      </c>
      <c r="AI124" s="241"/>
      <c r="AJ124" s="241"/>
      <c r="AK124" s="241"/>
      <c r="AL124" s="241"/>
      <c r="AM124" s="241"/>
      <c r="AN124" s="251"/>
      <c r="AO124" s="248"/>
      <c r="AP124" s="248"/>
      <c r="AQ124" s="248"/>
      <c r="AR124" s="240">
        <f>_xlfn.XLOOKUP($D124,'Modelling New'!$D:$D,'Modelling New'!$N:$N)</f>
        <v>194.4</v>
      </c>
      <c r="AS124" s="240">
        <f t="shared" si="13"/>
        <v>633497.85299573245</v>
      </c>
    </row>
    <row r="125" spans="1:45">
      <c r="A125" s="239">
        <f t="shared" si="14"/>
        <v>45868</v>
      </c>
      <c r="B125" s="240">
        <f>YEAR(Daily_KPI[[#This Row],[Date]])+IF(MONTH(Daily_KPI[[#This Row],[Date]])&gt;=4,1,0)</f>
        <v>2026</v>
      </c>
      <c r="C125" s="241">
        <f>YEAR(Daily_KPI[[#This Row],[Date]])</f>
        <v>2025</v>
      </c>
      <c r="D125" s="242">
        <f>Daily_KPI[[#This Row],[Date]]-DAY(Daily_KPI[[#This Row],[Date]])+1</f>
        <v>45839</v>
      </c>
      <c r="E125" s="241">
        <f t="shared" si="10"/>
        <v>31</v>
      </c>
      <c r="F125" s="243">
        <f>IFERROR(_xlfn.XLOOKUP($A125,Input_Raw!$A:$A,Input_Raw!$GB:$GB),"")</f>
        <v>0</v>
      </c>
      <c r="G125" s="244" t="str">
        <f>IFERROR(_xlfn.XLOOKUP($A125,Input_Raw!$A:$A,Input_Raw!EO:EO),"")</f>
        <v/>
      </c>
      <c r="H125" s="244" t="str">
        <f>IFERROR(_xlfn.XLOOKUP($A125,Input_Raw!$A:$A,Input_Raw!EP:EP),"")</f>
        <v/>
      </c>
      <c r="I125" s="244" t="str">
        <f>IFERROR(_xlfn.XLOOKUP($A125,Input_Raw!$A:$A,Input_Raw!EM:EM),"")</f>
        <v/>
      </c>
      <c r="J125" s="244" t="str">
        <f>IFERROR(_xlfn.XLOOKUP($A125,Input_Raw!$A:$A,Input_Raw!EN:EN),"")</f>
        <v/>
      </c>
      <c r="K125" s="244">
        <f>IFERROR(_xlfn.XLOOKUP($A125,Input_Raw!$A:$A,Input_Raw!$DP:$DP),"")</f>
        <v>0</v>
      </c>
      <c r="L125" s="244">
        <f>IFERROR(_xlfn.XLOOKUP($A125,Input_Raw!$A:$A,Input_Raw!$DR:$DR),"")</f>
        <v>0</v>
      </c>
      <c r="M125" s="244">
        <f>IFERROR(_xlfn.XLOOKUP($A125,Input_Raw!$A:$A,Input_Raw!$DX:$DX),"")</f>
        <v>0</v>
      </c>
      <c r="N125" s="244">
        <f>IFERROR(_xlfn.XLOOKUP($A125,Input_Raw!$A:$A,Input_Raw!$DZ:$DZ),"")</f>
        <v>0</v>
      </c>
      <c r="O125" s="245" t="str">
        <f>IFERROR(1-SUMIF(Plant_BD!$B:$B,$A125,Plant_BD!$AL:$AL)/($AA125+SUMIF(Plant_BD!$B:$B,$A125,Plant_BD!$AL:$AL)),"")</f>
        <v/>
      </c>
      <c r="P125" s="245"/>
      <c r="Q125" s="246"/>
      <c r="R125" s="245" t="str">
        <f>IFERROR(1-SUMIF(Grid_BD!$B:$B,$A125,Grid_BD!$W:$W)/($AA125+SUMIF(Grid_BD!$B:$B,$A125,Grid_BD!$W:$W)),"")</f>
        <v/>
      </c>
      <c r="S125" s="241"/>
      <c r="T125" s="246"/>
      <c r="U125" s="247" t="str">
        <f t="shared" si="11"/>
        <v/>
      </c>
      <c r="V125" s="247" t="str">
        <f>IFERROR(_xlfn.XLOOKUP($A125,Input_Raw!$A:$A,Input_Raw!$GJ:$GJ),"")</f>
        <v/>
      </c>
      <c r="W125" s="248">
        <f t="shared" si="12"/>
        <v>0</v>
      </c>
      <c r="X125" s="240">
        <f>IFERROR(_xlfn.XLOOKUP($A125,Input_Raw!$A:$A,Input_Raw!$EL:$EL),"")</f>
        <v>0</v>
      </c>
      <c r="Y125" s="240" t="str">
        <f>IFERROR(_xlfn.XLOOKUP($A125,Input_Raw!$A:$A,Input_Raw!GC:GC),"")</f>
        <v/>
      </c>
      <c r="Z125" s="240"/>
      <c r="AA125" s="240">
        <f>IFERROR(_xlfn.XLOOKUP($A125,Input_Raw!$A:$A,Input_Raw!$GD:$GD),"")</f>
        <v>0</v>
      </c>
      <c r="AB125" s="240">
        <f>IFERROR(_xlfn.XLOOKUP($A125,Input_Raw!$A:$A,Input_Raw!GE:GE),"")</f>
        <v>168.03</v>
      </c>
      <c r="AC125" s="249">
        <f>IFERROR(_xlfn.XLOOKUP($D125,'Modelling New'!$D:$D,'Modelling New'!P:P),"")</f>
        <v>4.5548387096774192</v>
      </c>
      <c r="AD125" s="240">
        <f>IFERROR(_xlfn.XLOOKUP($D125,'Modelling New'!$D:$D,'Modelling New'!$T:$T)*1000,"")</f>
        <v>732916.6376383407</v>
      </c>
      <c r="AE125" s="250">
        <f>IFERROR(_xlfn.XLOOKUP($D125,'Modelling New'!$D:$D,'Modelling New'!$O:$O),"")</f>
        <v>0.82772356020954152</v>
      </c>
      <c r="AF125" s="250">
        <f>IFERROR(_xlfn.XLOOKUP($D125,'Modelling New'!$D:$D,'Modelling New'!W:W),"")</f>
        <v>0.15708947137310114</v>
      </c>
      <c r="AG125" s="250">
        <f>IFERROR(_xlfn.XLOOKUP($D125,'Modelling New'!$D:$D,'Modelling New'!$AE:$AE),"")</f>
        <v>0.995</v>
      </c>
      <c r="AH125" s="250">
        <f>IFERROR(_xlfn.XLOOKUP($D125,'Modelling New'!$D:$D,'Modelling New'!$AF:$AF),"")</f>
        <v>0.995</v>
      </c>
      <c r="AI125" s="241"/>
      <c r="AJ125" s="241"/>
      <c r="AK125" s="241"/>
      <c r="AL125" s="241"/>
      <c r="AM125" s="241"/>
      <c r="AN125" s="251"/>
      <c r="AO125" s="248"/>
      <c r="AP125" s="248"/>
      <c r="AQ125" s="248"/>
      <c r="AR125" s="240">
        <f>_xlfn.XLOOKUP($D125,'Modelling New'!$D:$D,'Modelling New'!$N:$N)</f>
        <v>194.4</v>
      </c>
      <c r="AS125" s="240">
        <f t="shared" si="13"/>
        <v>633497.85299573245</v>
      </c>
    </row>
    <row r="126" spans="1:45">
      <c r="A126" s="239">
        <f t="shared" si="14"/>
        <v>45869</v>
      </c>
      <c r="B126" s="240">
        <f>YEAR(Daily_KPI[[#This Row],[Date]])+IF(MONTH(Daily_KPI[[#This Row],[Date]])&gt;=4,1,0)</f>
        <v>2026</v>
      </c>
      <c r="C126" s="241">
        <f>YEAR(Daily_KPI[[#This Row],[Date]])</f>
        <v>2025</v>
      </c>
      <c r="D126" s="242">
        <f>Daily_KPI[[#This Row],[Date]]-DAY(Daily_KPI[[#This Row],[Date]])+1</f>
        <v>45839</v>
      </c>
      <c r="E126" s="241">
        <f t="shared" si="10"/>
        <v>31</v>
      </c>
      <c r="F126" s="243">
        <f>IFERROR(_xlfn.XLOOKUP($A126,Input_Raw!$A:$A,Input_Raw!$GB:$GB),"")</f>
        <v>0</v>
      </c>
      <c r="G126" s="244" t="str">
        <f>IFERROR(_xlfn.XLOOKUP($A126,Input_Raw!$A:$A,Input_Raw!EO:EO),"")</f>
        <v/>
      </c>
      <c r="H126" s="244" t="str">
        <f>IFERROR(_xlfn.XLOOKUP($A126,Input_Raw!$A:$A,Input_Raw!EP:EP),"")</f>
        <v/>
      </c>
      <c r="I126" s="244" t="str">
        <f>IFERROR(_xlfn.XLOOKUP($A126,Input_Raw!$A:$A,Input_Raw!EM:EM),"")</f>
        <v/>
      </c>
      <c r="J126" s="244" t="str">
        <f>IFERROR(_xlfn.XLOOKUP($A126,Input_Raw!$A:$A,Input_Raw!EN:EN),"")</f>
        <v/>
      </c>
      <c r="K126" s="244">
        <f>IFERROR(_xlfn.XLOOKUP($A126,Input_Raw!$A:$A,Input_Raw!$DP:$DP),"")</f>
        <v>0</v>
      </c>
      <c r="L126" s="244">
        <f>IFERROR(_xlfn.XLOOKUP($A126,Input_Raw!$A:$A,Input_Raw!$DR:$DR),"")</f>
        <v>0</v>
      </c>
      <c r="M126" s="244">
        <f>IFERROR(_xlfn.XLOOKUP($A126,Input_Raw!$A:$A,Input_Raw!$DX:$DX),"")</f>
        <v>0</v>
      </c>
      <c r="N126" s="244">
        <f>IFERROR(_xlfn.XLOOKUP($A126,Input_Raw!$A:$A,Input_Raw!$DZ:$DZ),"")</f>
        <v>0</v>
      </c>
      <c r="O126" s="245" t="str">
        <f>IFERROR(1-SUMIF(Plant_BD!$B:$B,$A126,Plant_BD!$AL:$AL)/($AA126+SUMIF(Plant_BD!$B:$B,$A126,Plant_BD!$AL:$AL)),"")</f>
        <v/>
      </c>
      <c r="P126" s="245"/>
      <c r="Q126" s="246"/>
      <c r="R126" s="245" t="str">
        <f>IFERROR(1-SUMIF(Grid_BD!$B:$B,$A126,Grid_BD!$W:$W)/($AA126+SUMIF(Grid_BD!$B:$B,$A126,Grid_BD!$W:$W)),"")</f>
        <v/>
      </c>
      <c r="S126" s="241"/>
      <c r="T126" s="246"/>
      <c r="U126" s="247" t="str">
        <f t="shared" si="11"/>
        <v/>
      </c>
      <c r="V126" s="247" t="str">
        <f>IFERROR(_xlfn.XLOOKUP($A126,Input_Raw!$A:$A,Input_Raw!$GJ:$GJ),"")</f>
        <v/>
      </c>
      <c r="W126" s="248">
        <f t="shared" si="12"/>
        <v>0</v>
      </c>
      <c r="X126" s="240">
        <f>IFERROR(_xlfn.XLOOKUP($A126,Input_Raw!$A:$A,Input_Raw!$EL:$EL),"")</f>
        <v>0</v>
      </c>
      <c r="Y126" s="240" t="str">
        <f>IFERROR(_xlfn.XLOOKUP($A126,Input_Raw!$A:$A,Input_Raw!GC:GC),"")</f>
        <v/>
      </c>
      <c r="Z126" s="240"/>
      <c r="AA126" s="240">
        <f>IFERROR(_xlfn.XLOOKUP($A126,Input_Raw!$A:$A,Input_Raw!$GD:$GD),"")</f>
        <v>0</v>
      </c>
      <c r="AB126" s="240">
        <f>IFERROR(_xlfn.XLOOKUP($A126,Input_Raw!$A:$A,Input_Raw!GE:GE),"")</f>
        <v>168.03</v>
      </c>
      <c r="AC126" s="249">
        <f>IFERROR(_xlfn.XLOOKUP($D126,'Modelling New'!$D:$D,'Modelling New'!P:P),"")</f>
        <v>4.5548387096774192</v>
      </c>
      <c r="AD126" s="240">
        <f>IFERROR(_xlfn.XLOOKUP($D126,'Modelling New'!$D:$D,'Modelling New'!$T:$T)*1000,"")</f>
        <v>732916.6376383407</v>
      </c>
      <c r="AE126" s="250">
        <f>IFERROR(_xlfn.XLOOKUP($D126,'Modelling New'!$D:$D,'Modelling New'!$O:$O),"")</f>
        <v>0.82772356020954152</v>
      </c>
      <c r="AF126" s="250">
        <f>IFERROR(_xlfn.XLOOKUP($D126,'Modelling New'!$D:$D,'Modelling New'!W:W),"")</f>
        <v>0.15708947137310114</v>
      </c>
      <c r="AG126" s="250">
        <f>IFERROR(_xlfn.XLOOKUP($D126,'Modelling New'!$D:$D,'Modelling New'!$AE:$AE),"")</f>
        <v>0.995</v>
      </c>
      <c r="AH126" s="250">
        <f>IFERROR(_xlfn.XLOOKUP($D126,'Modelling New'!$D:$D,'Modelling New'!$AF:$AF),"")</f>
        <v>0.995</v>
      </c>
      <c r="AI126" s="241"/>
      <c r="AJ126" s="241"/>
      <c r="AK126" s="241"/>
      <c r="AL126" s="241"/>
      <c r="AM126" s="241"/>
      <c r="AN126" s="251"/>
      <c r="AO126" s="248"/>
      <c r="AP126" s="248"/>
      <c r="AQ126" s="248"/>
      <c r="AR126" s="240">
        <f>_xlfn.XLOOKUP($D126,'Modelling New'!$D:$D,'Modelling New'!$N:$N)</f>
        <v>194.4</v>
      </c>
      <c r="AS126" s="240">
        <f t="shared" si="13"/>
        <v>633497.85299573245</v>
      </c>
    </row>
    <row r="127" spans="1:45">
      <c r="A127" s="239">
        <f t="shared" si="14"/>
        <v>45870</v>
      </c>
      <c r="B127" s="240">
        <f>YEAR(Daily_KPI[[#This Row],[Date]])+IF(MONTH(Daily_KPI[[#This Row],[Date]])&gt;=4,1,0)</f>
        <v>2026</v>
      </c>
      <c r="C127" s="241">
        <f>YEAR(Daily_KPI[[#This Row],[Date]])</f>
        <v>2025</v>
      </c>
      <c r="D127" s="242">
        <f>Daily_KPI[[#This Row],[Date]]-DAY(Daily_KPI[[#This Row],[Date]])+1</f>
        <v>45870</v>
      </c>
      <c r="E127" s="241">
        <f t="shared" si="10"/>
        <v>31</v>
      </c>
      <c r="F127" s="243" t="str">
        <f>IFERROR(_xlfn.XLOOKUP($A127,Input_Raw!$A:$A,Input_Raw!$GB:$GB),"")</f>
        <v/>
      </c>
      <c r="G127" s="244" t="str">
        <f>IFERROR(_xlfn.XLOOKUP($A127,Input_Raw!$A:$A,Input_Raw!EO:EO),"")</f>
        <v/>
      </c>
      <c r="H127" s="244" t="str">
        <f>IFERROR(_xlfn.XLOOKUP($A127,Input_Raw!$A:$A,Input_Raw!EP:EP),"")</f>
        <v/>
      </c>
      <c r="I127" s="244" t="str">
        <f>IFERROR(_xlfn.XLOOKUP($A127,Input_Raw!$A:$A,Input_Raw!EM:EM),"")</f>
        <v/>
      </c>
      <c r="J127" s="244" t="str">
        <f>IFERROR(_xlfn.XLOOKUP($A127,Input_Raw!$A:$A,Input_Raw!EN:EN),"")</f>
        <v/>
      </c>
      <c r="K127" s="244" t="str">
        <f>IFERROR(_xlfn.XLOOKUP($A127,Input_Raw!$A:$A,Input_Raw!$DP:$DP),"")</f>
        <v/>
      </c>
      <c r="L127" s="244" t="str">
        <f>IFERROR(_xlfn.XLOOKUP($A127,Input_Raw!$A:$A,Input_Raw!$DR:$DR),"")</f>
        <v/>
      </c>
      <c r="M127" s="244" t="str">
        <f>IFERROR(_xlfn.XLOOKUP($A127,Input_Raw!$A:$A,Input_Raw!$DX:$DX),"")</f>
        <v/>
      </c>
      <c r="N127" s="244" t="str">
        <f>IFERROR(_xlfn.XLOOKUP($A127,Input_Raw!$A:$A,Input_Raw!$DZ:$DZ),"")</f>
        <v/>
      </c>
      <c r="O127" s="245" t="str">
        <f>IFERROR(1-SUMIF(Plant_BD!$B:$B,$A127,Plant_BD!$AL:$AL)/($AA127+SUMIF(Plant_BD!$B:$B,$A127,Plant_BD!$AL:$AL)),"")</f>
        <v/>
      </c>
      <c r="P127" s="245"/>
      <c r="Q127" s="246"/>
      <c r="R127" s="245" t="str">
        <f>IFERROR(1-SUMIF(Grid_BD!$B:$B,$A127,Grid_BD!$W:$W)/($AA127+SUMIF(Grid_BD!$B:$B,$A127,Grid_BD!$W:$W)),"")</f>
        <v/>
      </c>
      <c r="S127" s="241"/>
      <c r="T127" s="246"/>
      <c r="U127" s="247" t="str">
        <f t="shared" si="11"/>
        <v/>
      </c>
      <c r="V127" s="247" t="str">
        <f>IFERROR(_xlfn.XLOOKUP($A127,Input_Raw!$A:$A,Input_Raw!$GJ:$GJ),"")</f>
        <v/>
      </c>
      <c r="W127" s="248" t="str">
        <f t="shared" si="12"/>
        <v/>
      </c>
      <c r="X127" s="240" t="str">
        <f>IFERROR(_xlfn.XLOOKUP($A127,Input_Raw!$A:$A,Input_Raw!$EL:$EL),"")</f>
        <v/>
      </c>
      <c r="Y127" s="240" t="str">
        <f>IFERROR(_xlfn.XLOOKUP($A127,Input_Raw!$A:$A,Input_Raw!GC:GC),"")</f>
        <v/>
      </c>
      <c r="Z127" s="240"/>
      <c r="AA127" s="240" t="str">
        <f>IFERROR(_xlfn.XLOOKUP($A127,Input_Raw!$A:$A,Input_Raw!$GD:$GD),"")</f>
        <v/>
      </c>
      <c r="AB127" s="240" t="str">
        <f>IFERROR(_xlfn.XLOOKUP($A127,Input_Raw!$A:$A,Input_Raw!GE:GE),"")</f>
        <v/>
      </c>
      <c r="AC127" s="249">
        <f>IFERROR(_xlfn.XLOOKUP($D127,'Modelling New'!$D:$D,'Modelling New'!P:P),"")</f>
        <v>4.8161290322580648</v>
      </c>
      <c r="AD127" s="240">
        <f>IFERROR(_xlfn.XLOOKUP($D127,'Modelling New'!$D:$D,'Modelling New'!$T:$T)*1000,"")</f>
        <v>813262.99333353993</v>
      </c>
      <c r="AE127" s="250">
        <f>IFERROR(_xlfn.XLOOKUP($D127,'Modelling New'!$D:$D,'Modelling New'!$O:$O),"")</f>
        <v>0.86863362334721617</v>
      </c>
      <c r="AF127" s="250">
        <f>IFERROR(_xlfn.XLOOKUP($D127,'Modelling New'!$D:$D,'Modelling New'!W:W),"")</f>
        <v>0.17431048382491854</v>
      </c>
      <c r="AG127" s="250">
        <f>IFERROR(_xlfn.XLOOKUP($D127,'Modelling New'!$D:$D,'Modelling New'!$AE:$AE),"")</f>
        <v>0.995</v>
      </c>
      <c r="AH127" s="250">
        <f>IFERROR(_xlfn.XLOOKUP($D127,'Modelling New'!$D:$D,'Modelling New'!$AF:$AF),"")</f>
        <v>0.995</v>
      </c>
      <c r="AI127" s="241"/>
      <c r="AJ127" s="241"/>
      <c r="AK127" s="241"/>
      <c r="AL127" s="241"/>
      <c r="AM127" s="241"/>
      <c r="AN127" s="251"/>
      <c r="AO127" s="248"/>
      <c r="AP127" s="248"/>
      <c r="AQ127" s="248"/>
      <c r="AR127" s="240">
        <f>_xlfn.XLOOKUP($D127,'Modelling New'!$D:$D,'Modelling New'!$N:$N)</f>
        <v>194.4</v>
      </c>
      <c r="AS127" s="240" t="str">
        <f t="shared" si="13"/>
        <v/>
      </c>
    </row>
    <row r="128" spans="1:45">
      <c r="A128" s="239">
        <f t="shared" si="14"/>
        <v>45871</v>
      </c>
      <c r="B128" s="240">
        <f>YEAR(Daily_KPI[[#This Row],[Date]])+IF(MONTH(Daily_KPI[[#This Row],[Date]])&gt;=4,1,0)</f>
        <v>2026</v>
      </c>
      <c r="C128" s="241">
        <f>YEAR(Daily_KPI[[#This Row],[Date]])</f>
        <v>2025</v>
      </c>
      <c r="D128" s="242">
        <f>Daily_KPI[[#This Row],[Date]]-DAY(Daily_KPI[[#This Row],[Date]])+1</f>
        <v>45870</v>
      </c>
      <c r="E128" s="241">
        <f t="shared" si="10"/>
        <v>31</v>
      </c>
      <c r="F128" s="243" t="str">
        <f>IFERROR(_xlfn.XLOOKUP($A128,Input_Raw!$A:$A,Input_Raw!$GB:$GB),"")</f>
        <v/>
      </c>
      <c r="G128" s="244" t="str">
        <f>IFERROR(_xlfn.XLOOKUP($A128,Input_Raw!$A:$A,Input_Raw!EO:EO),"")</f>
        <v/>
      </c>
      <c r="H128" s="244" t="str">
        <f>IFERROR(_xlfn.XLOOKUP($A128,Input_Raw!$A:$A,Input_Raw!EP:EP),"")</f>
        <v/>
      </c>
      <c r="I128" s="244" t="str">
        <f>IFERROR(_xlfn.XLOOKUP($A128,Input_Raw!$A:$A,Input_Raw!EM:EM),"")</f>
        <v/>
      </c>
      <c r="J128" s="244" t="str">
        <f>IFERROR(_xlfn.XLOOKUP($A128,Input_Raw!$A:$A,Input_Raw!EN:EN),"")</f>
        <v/>
      </c>
      <c r="K128" s="244" t="str">
        <f>IFERROR(_xlfn.XLOOKUP($A128,Input_Raw!$A:$A,Input_Raw!$DP:$DP),"")</f>
        <v/>
      </c>
      <c r="L128" s="244" t="str">
        <f>IFERROR(_xlfn.XLOOKUP($A128,Input_Raw!$A:$A,Input_Raw!$DR:$DR),"")</f>
        <v/>
      </c>
      <c r="M128" s="244" t="str">
        <f>IFERROR(_xlfn.XLOOKUP($A128,Input_Raw!$A:$A,Input_Raw!$DX:$DX),"")</f>
        <v/>
      </c>
      <c r="N128" s="244" t="str">
        <f>IFERROR(_xlfn.XLOOKUP($A128,Input_Raw!$A:$A,Input_Raw!$DZ:$DZ),"")</f>
        <v/>
      </c>
      <c r="O128" s="245" t="str">
        <f>IFERROR(1-SUMIF(Plant_BD!$B:$B,$A128,Plant_BD!$AL:$AL)/($AA128+SUMIF(Plant_BD!$B:$B,$A128,Plant_BD!$AL:$AL)),"")</f>
        <v/>
      </c>
      <c r="P128" s="245"/>
      <c r="Q128" s="246"/>
      <c r="R128" s="245" t="str">
        <f>IFERROR(1-SUMIF(Grid_BD!$B:$B,$A128,Grid_BD!$W:$W)/($AA128+SUMIF(Grid_BD!$B:$B,$A128,Grid_BD!$W:$W)),"")</f>
        <v/>
      </c>
      <c r="S128" s="241"/>
      <c r="T128" s="246"/>
      <c r="U128" s="247" t="str">
        <f t="shared" si="11"/>
        <v/>
      </c>
      <c r="V128" s="247" t="str">
        <f>IFERROR(_xlfn.XLOOKUP($A128,Input_Raw!$A:$A,Input_Raw!$GJ:$GJ),"")</f>
        <v/>
      </c>
      <c r="W128" s="248" t="str">
        <f t="shared" si="12"/>
        <v/>
      </c>
      <c r="X128" s="240" t="str">
        <f>IFERROR(_xlfn.XLOOKUP($A128,Input_Raw!$A:$A,Input_Raw!$EL:$EL),"")</f>
        <v/>
      </c>
      <c r="Y128" s="240" t="str">
        <f>IFERROR(_xlfn.XLOOKUP($A128,Input_Raw!$A:$A,Input_Raw!GC:GC),"")</f>
        <v/>
      </c>
      <c r="Z128" s="240"/>
      <c r="AA128" s="240" t="str">
        <f>IFERROR(_xlfn.XLOOKUP($A128,Input_Raw!$A:$A,Input_Raw!$GD:$GD),"")</f>
        <v/>
      </c>
      <c r="AB128" s="240" t="str">
        <f>IFERROR(_xlfn.XLOOKUP($A128,Input_Raw!$A:$A,Input_Raw!GE:GE),"")</f>
        <v/>
      </c>
      <c r="AC128" s="249">
        <f>IFERROR(_xlfn.XLOOKUP($D128,'Modelling New'!$D:$D,'Modelling New'!P:P),"")</f>
        <v>4.8161290322580648</v>
      </c>
      <c r="AD128" s="240">
        <f>IFERROR(_xlfn.XLOOKUP($D128,'Modelling New'!$D:$D,'Modelling New'!$T:$T)*1000,"")</f>
        <v>813262.99333353993</v>
      </c>
      <c r="AE128" s="250">
        <f>IFERROR(_xlfn.XLOOKUP($D128,'Modelling New'!$D:$D,'Modelling New'!$O:$O),"")</f>
        <v>0.86863362334721617</v>
      </c>
      <c r="AF128" s="250">
        <f>IFERROR(_xlfn.XLOOKUP($D128,'Modelling New'!$D:$D,'Modelling New'!W:W),"")</f>
        <v>0.17431048382491854</v>
      </c>
      <c r="AG128" s="250">
        <f>IFERROR(_xlfn.XLOOKUP($D128,'Modelling New'!$D:$D,'Modelling New'!$AE:$AE),"")</f>
        <v>0.995</v>
      </c>
      <c r="AH128" s="250">
        <f>IFERROR(_xlfn.XLOOKUP($D128,'Modelling New'!$D:$D,'Modelling New'!$AF:$AF),"")</f>
        <v>0.995</v>
      </c>
      <c r="AI128" s="241"/>
      <c r="AJ128" s="241"/>
      <c r="AK128" s="241"/>
      <c r="AL128" s="241"/>
      <c r="AM128" s="241"/>
      <c r="AN128" s="251"/>
      <c r="AO128" s="248"/>
      <c r="AP128" s="248"/>
      <c r="AQ128" s="248"/>
      <c r="AR128" s="240">
        <f>_xlfn.XLOOKUP($D128,'Modelling New'!$D:$D,'Modelling New'!$N:$N)</f>
        <v>194.4</v>
      </c>
      <c r="AS128" s="240" t="str">
        <f t="shared" si="13"/>
        <v/>
      </c>
    </row>
    <row r="129" spans="1:45">
      <c r="A129" s="239">
        <f t="shared" si="14"/>
        <v>45872</v>
      </c>
      <c r="B129" s="240">
        <f>YEAR(Daily_KPI[[#This Row],[Date]])+IF(MONTH(Daily_KPI[[#This Row],[Date]])&gt;=4,1,0)</f>
        <v>2026</v>
      </c>
      <c r="C129" s="241">
        <f>YEAR(Daily_KPI[[#This Row],[Date]])</f>
        <v>2025</v>
      </c>
      <c r="D129" s="242">
        <f>Daily_KPI[[#This Row],[Date]]-DAY(Daily_KPI[[#This Row],[Date]])+1</f>
        <v>45870</v>
      </c>
      <c r="E129" s="241">
        <f t="shared" si="10"/>
        <v>31</v>
      </c>
      <c r="F129" s="243" t="str">
        <f>IFERROR(_xlfn.XLOOKUP($A129,Input_Raw!$A:$A,Input_Raw!$GB:$GB),"")</f>
        <v/>
      </c>
      <c r="G129" s="244" t="str">
        <f>IFERROR(_xlfn.XLOOKUP($A129,Input_Raw!$A:$A,Input_Raw!EO:EO),"")</f>
        <v/>
      </c>
      <c r="H129" s="244" t="str">
        <f>IFERROR(_xlfn.XLOOKUP($A129,Input_Raw!$A:$A,Input_Raw!EP:EP),"")</f>
        <v/>
      </c>
      <c r="I129" s="244" t="str">
        <f>IFERROR(_xlfn.XLOOKUP($A129,Input_Raw!$A:$A,Input_Raw!EM:EM),"")</f>
        <v/>
      </c>
      <c r="J129" s="244" t="str">
        <f>IFERROR(_xlfn.XLOOKUP($A129,Input_Raw!$A:$A,Input_Raw!EN:EN),"")</f>
        <v/>
      </c>
      <c r="K129" s="244" t="str">
        <f>IFERROR(_xlfn.XLOOKUP($A129,Input_Raw!$A:$A,Input_Raw!$DP:$DP),"")</f>
        <v/>
      </c>
      <c r="L129" s="244" t="str">
        <f>IFERROR(_xlfn.XLOOKUP($A129,Input_Raw!$A:$A,Input_Raw!$DR:$DR),"")</f>
        <v/>
      </c>
      <c r="M129" s="244" t="str">
        <f>IFERROR(_xlfn.XLOOKUP($A129,Input_Raw!$A:$A,Input_Raw!$DX:$DX),"")</f>
        <v/>
      </c>
      <c r="N129" s="244" t="str">
        <f>IFERROR(_xlfn.XLOOKUP($A129,Input_Raw!$A:$A,Input_Raw!$DZ:$DZ),"")</f>
        <v/>
      </c>
      <c r="O129" s="245" t="str">
        <f>IFERROR(1-SUMIF(Plant_BD!$B:$B,$A129,Plant_BD!$AL:$AL)/($AA129+SUMIF(Plant_BD!$B:$B,$A129,Plant_BD!$AL:$AL)),"")</f>
        <v/>
      </c>
      <c r="P129" s="245"/>
      <c r="Q129" s="246"/>
      <c r="R129" s="245" t="str">
        <f>IFERROR(1-SUMIF(Grid_BD!$B:$B,$A129,Grid_BD!$W:$W)/($AA129+SUMIF(Grid_BD!$B:$B,$A129,Grid_BD!$W:$W)),"")</f>
        <v/>
      </c>
      <c r="S129" s="241"/>
      <c r="T129" s="246"/>
      <c r="U129" s="247" t="str">
        <f t="shared" si="11"/>
        <v/>
      </c>
      <c r="V129" s="247" t="str">
        <f>IFERROR(_xlfn.XLOOKUP($A129,Input_Raw!$A:$A,Input_Raw!$GJ:$GJ),"")</f>
        <v/>
      </c>
      <c r="W129" s="248" t="str">
        <f t="shared" si="12"/>
        <v/>
      </c>
      <c r="X129" s="240" t="str">
        <f>IFERROR(_xlfn.XLOOKUP($A129,Input_Raw!$A:$A,Input_Raw!$EL:$EL),"")</f>
        <v/>
      </c>
      <c r="Y129" s="240" t="str">
        <f>IFERROR(_xlfn.XLOOKUP($A129,Input_Raw!$A:$A,Input_Raw!GC:GC),"")</f>
        <v/>
      </c>
      <c r="Z129" s="240"/>
      <c r="AA129" s="240" t="str">
        <f>IFERROR(_xlfn.XLOOKUP($A129,Input_Raw!$A:$A,Input_Raw!$GD:$GD),"")</f>
        <v/>
      </c>
      <c r="AB129" s="240" t="str">
        <f>IFERROR(_xlfn.XLOOKUP($A129,Input_Raw!$A:$A,Input_Raw!GE:GE),"")</f>
        <v/>
      </c>
      <c r="AC129" s="249">
        <f>IFERROR(_xlfn.XLOOKUP($D129,'Modelling New'!$D:$D,'Modelling New'!P:P),"")</f>
        <v>4.8161290322580648</v>
      </c>
      <c r="AD129" s="240">
        <f>IFERROR(_xlfn.XLOOKUP($D129,'Modelling New'!$D:$D,'Modelling New'!$T:$T)*1000,"")</f>
        <v>813262.99333353993</v>
      </c>
      <c r="AE129" s="250">
        <f>IFERROR(_xlfn.XLOOKUP($D129,'Modelling New'!$D:$D,'Modelling New'!$O:$O),"")</f>
        <v>0.86863362334721617</v>
      </c>
      <c r="AF129" s="250">
        <f>IFERROR(_xlfn.XLOOKUP($D129,'Modelling New'!$D:$D,'Modelling New'!W:W),"")</f>
        <v>0.17431048382491854</v>
      </c>
      <c r="AG129" s="250">
        <f>IFERROR(_xlfn.XLOOKUP($D129,'Modelling New'!$D:$D,'Modelling New'!$AE:$AE),"")</f>
        <v>0.995</v>
      </c>
      <c r="AH129" s="250">
        <f>IFERROR(_xlfn.XLOOKUP($D129,'Modelling New'!$D:$D,'Modelling New'!$AF:$AF),"")</f>
        <v>0.995</v>
      </c>
      <c r="AI129" s="241"/>
      <c r="AJ129" s="241"/>
      <c r="AK129" s="241"/>
      <c r="AL129" s="241"/>
      <c r="AM129" s="241"/>
      <c r="AN129" s="251"/>
      <c r="AO129" s="248"/>
      <c r="AP129" s="248"/>
      <c r="AQ129" s="248"/>
      <c r="AR129" s="240">
        <f>_xlfn.XLOOKUP($D129,'Modelling New'!$D:$D,'Modelling New'!$N:$N)</f>
        <v>194.4</v>
      </c>
      <c r="AS129" s="240" t="str">
        <f t="shared" si="13"/>
        <v/>
      </c>
    </row>
    <row r="130" spans="1:45">
      <c r="A130" s="239">
        <f t="shared" si="14"/>
        <v>45873</v>
      </c>
      <c r="B130" s="240">
        <f>YEAR(Daily_KPI[[#This Row],[Date]])+IF(MONTH(Daily_KPI[[#This Row],[Date]])&gt;=4,1,0)</f>
        <v>2026</v>
      </c>
      <c r="C130" s="241">
        <f>YEAR(Daily_KPI[[#This Row],[Date]])</f>
        <v>2025</v>
      </c>
      <c r="D130" s="242">
        <f>Daily_KPI[[#This Row],[Date]]-DAY(Daily_KPI[[#This Row],[Date]])+1</f>
        <v>45870</v>
      </c>
      <c r="E130" s="241">
        <f t="shared" si="10"/>
        <v>31</v>
      </c>
      <c r="F130" s="243" t="str">
        <f>IFERROR(_xlfn.XLOOKUP($A130,Input_Raw!$A:$A,Input_Raw!$GB:$GB),"")</f>
        <v/>
      </c>
      <c r="G130" s="244" t="str">
        <f>IFERROR(_xlfn.XLOOKUP($A130,Input_Raw!$A:$A,Input_Raw!EO:EO),"")</f>
        <v/>
      </c>
      <c r="H130" s="244" t="str">
        <f>IFERROR(_xlfn.XLOOKUP($A130,Input_Raw!$A:$A,Input_Raw!EP:EP),"")</f>
        <v/>
      </c>
      <c r="I130" s="244" t="str">
        <f>IFERROR(_xlfn.XLOOKUP($A130,Input_Raw!$A:$A,Input_Raw!EM:EM),"")</f>
        <v/>
      </c>
      <c r="J130" s="244" t="str">
        <f>IFERROR(_xlfn.XLOOKUP($A130,Input_Raw!$A:$A,Input_Raw!EN:EN),"")</f>
        <v/>
      </c>
      <c r="K130" s="244" t="str">
        <f>IFERROR(_xlfn.XLOOKUP($A130,Input_Raw!$A:$A,Input_Raw!$DP:$DP),"")</f>
        <v/>
      </c>
      <c r="L130" s="244" t="str">
        <f>IFERROR(_xlfn.XLOOKUP($A130,Input_Raw!$A:$A,Input_Raw!$DR:$DR),"")</f>
        <v/>
      </c>
      <c r="M130" s="244" t="str">
        <f>IFERROR(_xlfn.XLOOKUP($A130,Input_Raw!$A:$A,Input_Raw!$DX:$DX),"")</f>
        <v/>
      </c>
      <c r="N130" s="244" t="str">
        <f>IFERROR(_xlfn.XLOOKUP($A130,Input_Raw!$A:$A,Input_Raw!$DZ:$DZ),"")</f>
        <v/>
      </c>
      <c r="O130" s="245" t="str">
        <f>IFERROR(1-SUMIF(Plant_BD!$B:$B,$A130,Plant_BD!$AL:$AL)/($AA130+SUMIF(Plant_BD!$B:$B,$A130,Plant_BD!$AL:$AL)),"")</f>
        <v/>
      </c>
      <c r="P130" s="245"/>
      <c r="Q130" s="246"/>
      <c r="R130" s="245" t="str">
        <f>IFERROR(1-SUMIF(Grid_BD!$B:$B,$A130,Grid_BD!$W:$W)/($AA130+SUMIF(Grid_BD!$B:$B,$A130,Grid_BD!$W:$W)),"")</f>
        <v/>
      </c>
      <c r="S130" s="241"/>
      <c r="T130" s="246"/>
      <c r="U130" s="247" t="str">
        <f t="shared" si="11"/>
        <v/>
      </c>
      <c r="V130" s="247" t="str">
        <f>IFERROR(_xlfn.XLOOKUP($A130,Input_Raw!$A:$A,Input_Raw!$GJ:$GJ),"")</f>
        <v/>
      </c>
      <c r="W130" s="248" t="str">
        <f t="shared" si="12"/>
        <v/>
      </c>
      <c r="X130" s="240" t="str">
        <f>IFERROR(_xlfn.XLOOKUP($A130,Input_Raw!$A:$A,Input_Raw!$EL:$EL),"")</f>
        <v/>
      </c>
      <c r="Y130" s="240" t="str">
        <f>IFERROR(_xlfn.XLOOKUP($A130,Input_Raw!$A:$A,Input_Raw!GC:GC),"")</f>
        <v/>
      </c>
      <c r="Z130" s="240"/>
      <c r="AA130" s="240" t="str">
        <f>IFERROR(_xlfn.XLOOKUP($A130,Input_Raw!$A:$A,Input_Raw!$GD:$GD),"")</f>
        <v/>
      </c>
      <c r="AB130" s="240" t="str">
        <f>IFERROR(_xlfn.XLOOKUP($A130,Input_Raw!$A:$A,Input_Raw!GE:GE),"")</f>
        <v/>
      </c>
      <c r="AC130" s="249">
        <f>IFERROR(_xlfn.XLOOKUP($D130,'Modelling New'!$D:$D,'Modelling New'!P:P),"")</f>
        <v>4.8161290322580648</v>
      </c>
      <c r="AD130" s="240">
        <f>IFERROR(_xlfn.XLOOKUP($D130,'Modelling New'!$D:$D,'Modelling New'!$T:$T)*1000,"")</f>
        <v>813262.99333353993</v>
      </c>
      <c r="AE130" s="250">
        <f>IFERROR(_xlfn.XLOOKUP($D130,'Modelling New'!$D:$D,'Modelling New'!$O:$O),"")</f>
        <v>0.86863362334721617</v>
      </c>
      <c r="AF130" s="250">
        <f>IFERROR(_xlfn.XLOOKUP($D130,'Modelling New'!$D:$D,'Modelling New'!W:W),"")</f>
        <v>0.17431048382491854</v>
      </c>
      <c r="AG130" s="250">
        <f>IFERROR(_xlfn.XLOOKUP($D130,'Modelling New'!$D:$D,'Modelling New'!$AE:$AE),"")</f>
        <v>0.995</v>
      </c>
      <c r="AH130" s="250">
        <f>IFERROR(_xlfn.XLOOKUP($D130,'Modelling New'!$D:$D,'Modelling New'!$AF:$AF),"")</f>
        <v>0.995</v>
      </c>
      <c r="AI130" s="241"/>
      <c r="AJ130" s="241"/>
      <c r="AK130" s="241"/>
      <c r="AL130" s="241"/>
      <c r="AM130" s="241"/>
      <c r="AN130" s="251"/>
      <c r="AO130" s="248"/>
      <c r="AP130" s="248"/>
      <c r="AQ130" s="248"/>
      <c r="AR130" s="240">
        <f>_xlfn.XLOOKUP($D130,'Modelling New'!$D:$D,'Modelling New'!$N:$N)</f>
        <v>194.4</v>
      </c>
      <c r="AS130" s="240" t="str">
        <f t="shared" si="13"/>
        <v/>
      </c>
    </row>
    <row r="131" spans="1:45">
      <c r="A131" s="239">
        <f t="shared" si="14"/>
        <v>45874</v>
      </c>
      <c r="B131" s="240">
        <f>YEAR(Daily_KPI[[#This Row],[Date]])+IF(MONTH(Daily_KPI[[#This Row],[Date]])&gt;=4,1,0)</f>
        <v>2026</v>
      </c>
      <c r="C131" s="241">
        <f>YEAR(Daily_KPI[[#This Row],[Date]])</f>
        <v>2025</v>
      </c>
      <c r="D131" s="242">
        <f>Daily_KPI[[#This Row],[Date]]-DAY(Daily_KPI[[#This Row],[Date]])+1</f>
        <v>45870</v>
      </c>
      <c r="E131" s="241">
        <f t="shared" si="10"/>
        <v>31</v>
      </c>
      <c r="F131" s="243" t="str">
        <f>IFERROR(_xlfn.XLOOKUP($A131,Input_Raw!$A:$A,Input_Raw!$GB:$GB),"")</f>
        <v/>
      </c>
      <c r="G131" s="244" t="str">
        <f>IFERROR(_xlfn.XLOOKUP($A131,Input_Raw!$A:$A,Input_Raw!EO:EO),"")</f>
        <v/>
      </c>
      <c r="H131" s="244" t="str">
        <f>IFERROR(_xlfn.XLOOKUP($A131,Input_Raw!$A:$A,Input_Raw!EP:EP),"")</f>
        <v/>
      </c>
      <c r="I131" s="244" t="str">
        <f>IFERROR(_xlfn.XLOOKUP($A131,Input_Raw!$A:$A,Input_Raw!EM:EM),"")</f>
        <v/>
      </c>
      <c r="J131" s="244" t="str">
        <f>IFERROR(_xlfn.XLOOKUP($A131,Input_Raw!$A:$A,Input_Raw!EN:EN),"")</f>
        <v/>
      </c>
      <c r="K131" s="244" t="str">
        <f>IFERROR(_xlfn.XLOOKUP($A131,Input_Raw!$A:$A,Input_Raw!$DP:$DP),"")</f>
        <v/>
      </c>
      <c r="L131" s="244" t="str">
        <f>IFERROR(_xlfn.XLOOKUP($A131,Input_Raw!$A:$A,Input_Raw!$DR:$DR),"")</f>
        <v/>
      </c>
      <c r="M131" s="244" t="str">
        <f>IFERROR(_xlfn.XLOOKUP($A131,Input_Raw!$A:$A,Input_Raw!$DX:$DX),"")</f>
        <v/>
      </c>
      <c r="N131" s="244" t="str">
        <f>IFERROR(_xlfn.XLOOKUP($A131,Input_Raw!$A:$A,Input_Raw!$DZ:$DZ),"")</f>
        <v/>
      </c>
      <c r="O131" s="245" t="str">
        <f>IFERROR(1-SUMIF(Plant_BD!$B:$B,$A131,Plant_BD!$AL:$AL)/($AA131+SUMIF(Plant_BD!$B:$B,$A131,Plant_BD!$AL:$AL)),"")</f>
        <v/>
      </c>
      <c r="P131" s="245"/>
      <c r="Q131" s="246"/>
      <c r="R131" s="245" t="str">
        <f>IFERROR(1-SUMIF(Grid_BD!$B:$B,$A131,Grid_BD!$W:$W)/($AA131+SUMIF(Grid_BD!$B:$B,$A131,Grid_BD!$W:$W)),"")</f>
        <v/>
      </c>
      <c r="S131" s="241"/>
      <c r="T131" s="246"/>
      <c r="U131" s="247" t="str">
        <f t="shared" si="11"/>
        <v/>
      </c>
      <c r="V131" s="247" t="str">
        <f>IFERROR(_xlfn.XLOOKUP($A131,Input_Raw!$A:$A,Input_Raw!$GJ:$GJ),"")</f>
        <v/>
      </c>
      <c r="W131" s="248" t="str">
        <f t="shared" si="12"/>
        <v/>
      </c>
      <c r="X131" s="240" t="str">
        <f>IFERROR(_xlfn.XLOOKUP($A131,Input_Raw!$A:$A,Input_Raw!$EL:$EL),"")</f>
        <v/>
      </c>
      <c r="Y131" s="240" t="str">
        <f>IFERROR(_xlfn.XLOOKUP($A131,Input_Raw!$A:$A,Input_Raw!GC:GC),"")</f>
        <v/>
      </c>
      <c r="Z131" s="240"/>
      <c r="AA131" s="240" t="str">
        <f>IFERROR(_xlfn.XLOOKUP($A131,Input_Raw!$A:$A,Input_Raw!$GD:$GD),"")</f>
        <v/>
      </c>
      <c r="AB131" s="240" t="str">
        <f>IFERROR(_xlfn.XLOOKUP($A131,Input_Raw!$A:$A,Input_Raw!GE:GE),"")</f>
        <v/>
      </c>
      <c r="AC131" s="249">
        <f>IFERROR(_xlfn.XLOOKUP($D131,'Modelling New'!$D:$D,'Modelling New'!P:P),"")</f>
        <v>4.8161290322580648</v>
      </c>
      <c r="AD131" s="240">
        <f>IFERROR(_xlfn.XLOOKUP($D131,'Modelling New'!$D:$D,'Modelling New'!$T:$T)*1000,"")</f>
        <v>813262.99333353993</v>
      </c>
      <c r="AE131" s="250">
        <f>IFERROR(_xlfn.XLOOKUP($D131,'Modelling New'!$D:$D,'Modelling New'!$O:$O),"")</f>
        <v>0.86863362334721617</v>
      </c>
      <c r="AF131" s="250">
        <f>IFERROR(_xlfn.XLOOKUP($D131,'Modelling New'!$D:$D,'Modelling New'!W:W),"")</f>
        <v>0.17431048382491854</v>
      </c>
      <c r="AG131" s="250">
        <f>IFERROR(_xlfn.XLOOKUP($D131,'Modelling New'!$D:$D,'Modelling New'!$AE:$AE),"")</f>
        <v>0.995</v>
      </c>
      <c r="AH131" s="250">
        <f>IFERROR(_xlfn.XLOOKUP($D131,'Modelling New'!$D:$D,'Modelling New'!$AF:$AF),"")</f>
        <v>0.995</v>
      </c>
      <c r="AI131" s="241"/>
      <c r="AJ131" s="241"/>
      <c r="AK131" s="241"/>
      <c r="AL131" s="241"/>
      <c r="AM131" s="241"/>
      <c r="AN131" s="251"/>
      <c r="AO131" s="248"/>
      <c r="AP131" s="248"/>
      <c r="AQ131" s="248"/>
      <c r="AR131" s="240">
        <f>_xlfn.XLOOKUP($D131,'Modelling New'!$D:$D,'Modelling New'!$N:$N)</f>
        <v>194.4</v>
      </c>
      <c r="AS131" s="240" t="str">
        <f t="shared" si="13"/>
        <v/>
      </c>
    </row>
    <row r="132" spans="1:45">
      <c r="A132" s="239">
        <f t="shared" si="14"/>
        <v>45875</v>
      </c>
      <c r="B132" s="240">
        <f>YEAR(Daily_KPI[[#This Row],[Date]])+IF(MONTH(Daily_KPI[[#This Row],[Date]])&gt;=4,1,0)</f>
        <v>2026</v>
      </c>
      <c r="C132" s="241">
        <f>YEAR(Daily_KPI[[#This Row],[Date]])</f>
        <v>2025</v>
      </c>
      <c r="D132" s="242">
        <f>Daily_KPI[[#This Row],[Date]]-DAY(Daily_KPI[[#This Row],[Date]])+1</f>
        <v>45870</v>
      </c>
      <c r="E132" s="241">
        <f t="shared" ref="E132:E195" si="15">DAY(EOMONTH(A132,0))</f>
        <v>31</v>
      </c>
      <c r="F132" s="243" t="str">
        <f>IFERROR(_xlfn.XLOOKUP($A132,Input_Raw!$A:$A,Input_Raw!$GB:$GB),"")</f>
        <v/>
      </c>
      <c r="G132" s="244" t="str">
        <f>IFERROR(_xlfn.XLOOKUP($A132,Input_Raw!$A:$A,Input_Raw!EO:EO),"")</f>
        <v/>
      </c>
      <c r="H132" s="244" t="str">
        <f>IFERROR(_xlfn.XLOOKUP($A132,Input_Raw!$A:$A,Input_Raw!EP:EP),"")</f>
        <v/>
      </c>
      <c r="I132" s="244" t="str">
        <f>IFERROR(_xlfn.XLOOKUP($A132,Input_Raw!$A:$A,Input_Raw!EM:EM),"")</f>
        <v/>
      </c>
      <c r="J132" s="244" t="str">
        <f>IFERROR(_xlfn.XLOOKUP($A132,Input_Raw!$A:$A,Input_Raw!EN:EN),"")</f>
        <v/>
      </c>
      <c r="K132" s="244" t="str">
        <f>IFERROR(_xlfn.XLOOKUP($A132,Input_Raw!$A:$A,Input_Raw!$DP:$DP),"")</f>
        <v/>
      </c>
      <c r="L132" s="244" t="str">
        <f>IFERROR(_xlfn.XLOOKUP($A132,Input_Raw!$A:$A,Input_Raw!$DR:$DR),"")</f>
        <v/>
      </c>
      <c r="M132" s="244" t="str">
        <f>IFERROR(_xlfn.XLOOKUP($A132,Input_Raw!$A:$A,Input_Raw!$DX:$DX),"")</f>
        <v/>
      </c>
      <c r="N132" s="244" t="str">
        <f>IFERROR(_xlfn.XLOOKUP($A132,Input_Raw!$A:$A,Input_Raw!$DZ:$DZ),"")</f>
        <v/>
      </c>
      <c r="O132" s="245" t="str">
        <f>IFERROR(1-SUMIF(Plant_BD!$B:$B,$A132,Plant_BD!$AL:$AL)/($AA132+SUMIF(Plant_BD!$B:$B,$A132,Plant_BD!$AL:$AL)),"")</f>
        <v/>
      </c>
      <c r="P132" s="245"/>
      <c r="Q132" s="246"/>
      <c r="R132" s="245" t="str">
        <f>IFERROR(1-SUMIF(Grid_BD!$B:$B,$A132,Grid_BD!$W:$W)/($AA132+SUMIF(Grid_BD!$B:$B,$A132,Grid_BD!$W:$W)),"")</f>
        <v/>
      </c>
      <c r="S132" s="241"/>
      <c r="T132" s="246"/>
      <c r="U132" s="247" t="str">
        <f t="shared" ref="U132:U195" si="16">IFERROR(AA132/I132/AB132/1000,"")</f>
        <v/>
      </c>
      <c r="V132" s="247" t="str">
        <f>IFERROR(_xlfn.XLOOKUP($A132,Input_Raw!$A:$A,Input_Raw!$GJ:$GJ),"")</f>
        <v/>
      </c>
      <c r="W132" s="248" t="str">
        <f t="shared" ref="W132:W195" si="17">IFERROR(AA132/(24*AR132*1000),"")</f>
        <v/>
      </c>
      <c r="X132" s="240" t="str">
        <f>IFERROR(_xlfn.XLOOKUP($A132,Input_Raw!$A:$A,Input_Raw!$EL:$EL),"")</f>
        <v/>
      </c>
      <c r="Y132" s="240" t="str">
        <f>IFERROR(_xlfn.XLOOKUP($A132,Input_Raw!$A:$A,Input_Raw!GC:GC),"")</f>
        <v/>
      </c>
      <c r="Z132" s="240"/>
      <c r="AA132" s="240" t="str">
        <f>IFERROR(_xlfn.XLOOKUP($A132,Input_Raw!$A:$A,Input_Raw!$GD:$GD),"")</f>
        <v/>
      </c>
      <c r="AB132" s="240" t="str">
        <f>IFERROR(_xlfn.XLOOKUP($A132,Input_Raw!$A:$A,Input_Raw!GE:GE),"")</f>
        <v/>
      </c>
      <c r="AC132" s="249">
        <f>IFERROR(_xlfn.XLOOKUP($D132,'Modelling New'!$D:$D,'Modelling New'!P:P),"")</f>
        <v>4.8161290322580648</v>
      </c>
      <c r="AD132" s="240">
        <f>IFERROR(_xlfn.XLOOKUP($D132,'Modelling New'!$D:$D,'Modelling New'!$T:$T)*1000,"")</f>
        <v>813262.99333353993</v>
      </c>
      <c r="AE132" s="250">
        <f>IFERROR(_xlfn.XLOOKUP($D132,'Modelling New'!$D:$D,'Modelling New'!$O:$O),"")</f>
        <v>0.86863362334721617</v>
      </c>
      <c r="AF132" s="250">
        <f>IFERROR(_xlfn.XLOOKUP($D132,'Modelling New'!$D:$D,'Modelling New'!W:W),"")</f>
        <v>0.17431048382491854</v>
      </c>
      <c r="AG132" s="250">
        <f>IFERROR(_xlfn.XLOOKUP($D132,'Modelling New'!$D:$D,'Modelling New'!$AE:$AE),"")</f>
        <v>0.995</v>
      </c>
      <c r="AH132" s="250">
        <f>IFERROR(_xlfn.XLOOKUP($D132,'Modelling New'!$D:$D,'Modelling New'!$AF:$AF),"")</f>
        <v>0.995</v>
      </c>
      <c r="AI132" s="241"/>
      <c r="AJ132" s="241"/>
      <c r="AK132" s="241"/>
      <c r="AL132" s="241"/>
      <c r="AM132" s="241"/>
      <c r="AN132" s="251"/>
      <c r="AO132" s="248"/>
      <c r="AP132" s="248"/>
      <c r="AQ132" s="248"/>
      <c r="AR132" s="240">
        <f>_xlfn.XLOOKUP($D132,'Modelling New'!$D:$D,'Modelling New'!$N:$N)</f>
        <v>194.4</v>
      </c>
      <c r="AS132" s="240" t="str">
        <f t="shared" ref="AS132:AS195" si="18">IFERROR((AD132/AR132)*AB132,"")</f>
        <v/>
      </c>
    </row>
    <row r="133" spans="1:45">
      <c r="A133" s="239">
        <f t="shared" si="14"/>
        <v>45876</v>
      </c>
      <c r="B133" s="240">
        <f>YEAR(Daily_KPI[[#This Row],[Date]])+IF(MONTH(Daily_KPI[[#This Row],[Date]])&gt;=4,1,0)</f>
        <v>2026</v>
      </c>
      <c r="C133" s="241">
        <f>YEAR(Daily_KPI[[#This Row],[Date]])</f>
        <v>2025</v>
      </c>
      <c r="D133" s="242">
        <f>Daily_KPI[[#This Row],[Date]]-DAY(Daily_KPI[[#This Row],[Date]])+1</f>
        <v>45870</v>
      </c>
      <c r="E133" s="241">
        <f t="shared" si="15"/>
        <v>31</v>
      </c>
      <c r="F133" s="243" t="str">
        <f>IFERROR(_xlfn.XLOOKUP($A133,Input_Raw!$A:$A,Input_Raw!$GB:$GB),"")</f>
        <v/>
      </c>
      <c r="G133" s="244" t="str">
        <f>IFERROR(_xlfn.XLOOKUP($A133,Input_Raw!$A:$A,Input_Raw!EO:EO),"")</f>
        <v/>
      </c>
      <c r="H133" s="244" t="str">
        <f>IFERROR(_xlfn.XLOOKUP($A133,Input_Raw!$A:$A,Input_Raw!EP:EP),"")</f>
        <v/>
      </c>
      <c r="I133" s="244" t="str">
        <f>IFERROR(_xlfn.XLOOKUP($A133,Input_Raw!$A:$A,Input_Raw!EM:EM),"")</f>
        <v/>
      </c>
      <c r="J133" s="244" t="str">
        <f>IFERROR(_xlfn.XLOOKUP($A133,Input_Raw!$A:$A,Input_Raw!EN:EN),"")</f>
        <v/>
      </c>
      <c r="K133" s="244" t="str">
        <f>IFERROR(_xlfn.XLOOKUP($A133,Input_Raw!$A:$A,Input_Raw!$DP:$DP),"")</f>
        <v/>
      </c>
      <c r="L133" s="244" t="str">
        <f>IFERROR(_xlfn.XLOOKUP($A133,Input_Raw!$A:$A,Input_Raw!$DR:$DR),"")</f>
        <v/>
      </c>
      <c r="M133" s="244" t="str">
        <f>IFERROR(_xlfn.XLOOKUP($A133,Input_Raw!$A:$A,Input_Raw!$DX:$DX),"")</f>
        <v/>
      </c>
      <c r="N133" s="244" t="str">
        <f>IFERROR(_xlfn.XLOOKUP($A133,Input_Raw!$A:$A,Input_Raw!$DZ:$DZ),"")</f>
        <v/>
      </c>
      <c r="O133" s="245" t="str">
        <f>IFERROR(1-SUMIF(Plant_BD!$B:$B,$A133,Plant_BD!$AL:$AL)/($AA133+SUMIF(Plant_BD!$B:$B,$A133,Plant_BD!$AL:$AL)),"")</f>
        <v/>
      </c>
      <c r="P133" s="245"/>
      <c r="Q133" s="246"/>
      <c r="R133" s="245" t="str">
        <f>IFERROR(1-SUMIF(Grid_BD!$B:$B,$A133,Grid_BD!$W:$W)/($AA133+SUMIF(Grid_BD!$B:$B,$A133,Grid_BD!$W:$W)),"")</f>
        <v/>
      </c>
      <c r="S133" s="241"/>
      <c r="T133" s="246"/>
      <c r="U133" s="247" t="str">
        <f t="shared" si="16"/>
        <v/>
      </c>
      <c r="V133" s="247" t="str">
        <f>IFERROR(_xlfn.XLOOKUP($A133,Input_Raw!$A:$A,Input_Raw!$GJ:$GJ),"")</f>
        <v/>
      </c>
      <c r="W133" s="248" t="str">
        <f t="shared" si="17"/>
        <v/>
      </c>
      <c r="X133" s="240" t="str">
        <f>IFERROR(_xlfn.XLOOKUP($A133,Input_Raw!$A:$A,Input_Raw!$EL:$EL),"")</f>
        <v/>
      </c>
      <c r="Y133" s="240" t="str">
        <f>IFERROR(_xlfn.XLOOKUP($A133,Input_Raw!$A:$A,Input_Raw!GC:GC),"")</f>
        <v/>
      </c>
      <c r="Z133" s="240"/>
      <c r="AA133" s="240" t="str">
        <f>IFERROR(_xlfn.XLOOKUP($A133,Input_Raw!$A:$A,Input_Raw!$GD:$GD),"")</f>
        <v/>
      </c>
      <c r="AB133" s="240" t="str">
        <f>IFERROR(_xlfn.XLOOKUP($A133,Input_Raw!$A:$A,Input_Raw!GE:GE),"")</f>
        <v/>
      </c>
      <c r="AC133" s="249">
        <f>IFERROR(_xlfn.XLOOKUP($D133,'Modelling New'!$D:$D,'Modelling New'!P:P),"")</f>
        <v>4.8161290322580648</v>
      </c>
      <c r="AD133" s="240">
        <f>IFERROR(_xlfn.XLOOKUP($D133,'Modelling New'!$D:$D,'Modelling New'!$T:$T)*1000,"")</f>
        <v>813262.99333353993</v>
      </c>
      <c r="AE133" s="250">
        <f>IFERROR(_xlfn.XLOOKUP($D133,'Modelling New'!$D:$D,'Modelling New'!$O:$O),"")</f>
        <v>0.86863362334721617</v>
      </c>
      <c r="AF133" s="250">
        <f>IFERROR(_xlfn.XLOOKUP($D133,'Modelling New'!$D:$D,'Modelling New'!W:W),"")</f>
        <v>0.17431048382491854</v>
      </c>
      <c r="AG133" s="250">
        <f>IFERROR(_xlfn.XLOOKUP($D133,'Modelling New'!$D:$D,'Modelling New'!$AE:$AE),"")</f>
        <v>0.995</v>
      </c>
      <c r="AH133" s="250">
        <f>IFERROR(_xlfn.XLOOKUP($D133,'Modelling New'!$D:$D,'Modelling New'!$AF:$AF),"")</f>
        <v>0.995</v>
      </c>
      <c r="AI133" s="241"/>
      <c r="AJ133" s="241"/>
      <c r="AK133" s="241"/>
      <c r="AL133" s="241"/>
      <c r="AM133" s="241"/>
      <c r="AN133" s="251"/>
      <c r="AO133" s="248"/>
      <c r="AP133" s="248"/>
      <c r="AQ133" s="248"/>
      <c r="AR133" s="240">
        <f>_xlfn.XLOOKUP($D133,'Modelling New'!$D:$D,'Modelling New'!$N:$N)</f>
        <v>194.4</v>
      </c>
      <c r="AS133" s="240" t="str">
        <f t="shared" si="18"/>
        <v/>
      </c>
    </row>
    <row r="134" spans="1:45">
      <c r="A134" s="239">
        <f t="shared" ref="A134:A197" si="19">A133+1</f>
        <v>45877</v>
      </c>
      <c r="B134" s="240">
        <f>YEAR(Daily_KPI[[#This Row],[Date]])+IF(MONTH(Daily_KPI[[#This Row],[Date]])&gt;=4,1,0)</f>
        <v>2026</v>
      </c>
      <c r="C134" s="241">
        <f>YEAR(Daily_KPI[[#This Row],[Date]])</f>
        <v>2025</v>
      </c>
      <c r="D134" s="242">
        <f>Daily_KPI[[#This Row],[Date]]-DAY(Daily_KPI[[#This Row],[Date]])+1</f>
        <v>45870</v>
      </c>
      <c r="E134" s="241">
        <f t="shared" si="15"/>
        <v>31</v>
      </c>
      <c r="F134" s="243" t="str">
        <f>IFERROR(_xlfn.XLOOKUP($A134,Input_Raw!$A:$A,Input_Raw!$GB:$GB),"")</f>
        <v/>
      </c>
      <c r="G134" s="244" t="str">
        <f>IFERROR(_xlfn.XLOOKUP($A134,Input_Raw!$A:$A,Input_Raw!EO:EO),"")</f>
        <v/>
      </c>
      <c r="H134" s="244" t="str">
        <f>IFERROR(_xlfn.XLOOKUP($A134,Input_Raw!$A:$A,Input_Raw!EP:EP),"")</f>
        <v/>
      </c>
      <c r="I134" s="244" t="str">
        <f>IFERROR(_xlfn.XLOOKUP($A134,Input_Raw!$A:$A,Input_Raw!EM:EM),"")</f>
        <v/>
      </c>
      <c r="J134" s="244" t="str">
        <f>IFERROR(_xlfn.XLOOKUP($A134,Input_Raw!$A:$A,Input_Raw!EN:EN),"")</f>
        <v/>
      </c>
      <c r="K134" s="244" t="str">
        <f>IFERROR(_xlfn.XLOOKUP($A134,Input_Raw!$A:$A,Input_Raw!$DP:$DP),"")</f>
        <v/>
      </c>
      <c r="L134" s="244" t="str">
        <f>IFERROR(_xlfn.XLOOKUP($A134,Input_Raw!$A:$A,Input_Raw!$DR:$DR),"")</f>
        <v/>
      </c>
      <c r="M134" s="244" t="str">
        <f>IFERROR(_xlfn.XLOOKUP($A134,Input_Raw!$A:$A,Input_Raw!$DX:$DX),"")</f>
        <v/>
      </c>
      <c r="N134" s="244" t="str">
        <f>IFERROR(_xlfn.XLOOKUP($A134,Input_Raw!$A:$A,Input_Raw!$DZ:$DZ),"")</f>
        <v/>
      </c>
      <c r="O134" s="245" t="str">
        <f>IFERROR(1-SUMIF(Plant_BD!$B:$B,$A134,Plant_BD!$AL:$AL)/($AA134+SUMIF(Plant_BD!$B:$B,$A134,Plant_BD!$AL:$AL)),"")</f>
        <v/>
      </c>
      <c r="P134" s="245"/>
      <c r="Q134" s="246"/>
      <c r="R134" s="245" t="str">
        <f>IFERROR(1-SUMIF(Grid_BD!$B:$B,$A134,Grid_BD!$W:$W)/($AA134+SUMIF(Grid_BD!$B:$B,$A134,Grid_BD!$W:$W)),"")</f>
        <v/>
      </c>
      <c r="S134" s="241"/>
      <c r="T134" s="246"/>
      <c r="U134" s="247" t="str">
        <f t="shared" si="16"/>
        <v/>
      </c>
      <c r="V134" s="247" t="str">
        <f>IFERROR(_xlfn.XLOOKUP($A134,Input_Raw!$A:$A,Input_Raw!$GJ:$GJ),"")</f>
        <v/>
      </c>
      <c r="W134" s="248" t="str">
        <f t="shared" si="17"/>
        <v/>
      </c>
      <c r="X134" s="240" t="str">
        <f>IFERROR(_xlfn.XLOOKUP($A134,Input_Raw!$A:$A,Input_Raw!$EL:$EL),"")</f>
        <v/>
      </c>
      <c r="Y134" s="240" t="str">
        <f>IFERROR(_xlfn.XLOOKUP($A134,Input_Raw!$A:$A,Input_Raw!GC:GC),"")</f>
        <v/>
      </c>
      <c r="Z134" s="240"/>
      <c r="AA134" s="240" t="str">
        <f>IFERROR(_xlfn.XLOOKUP($A134,Input_Raw!$A:$A,Input_Raw!$GD:$GD),"")</f>
        <v/>
      </c>
      <c r="AB134" s="240" t="str">
        <f>IFERROR(_xlfn.XLOOKUP($A134,Input_Raw!$A:$A,Input_Raw!GE:GE),"")</f>
        <v/>
      </c>
      <c r="AC134" s="249">
        <f>IFERROR(_xlfn.XLOOKUP($D134,'Modelling New'!$D:$D,'Modelling New'!P:P),"")</f>
        <v>4.8161290322580648</v>
      </c>
      <c r="AD134" s="240">
        <f>IFERROR(_xlfn.XLOOKUP($D134,'Modelling New'!$D:$D,'Modelling New'!$T:$T)*1000,"")</f>
        <v>813262.99333353993</v>
      </c>
      <c r="AE134" s="250">
        <f>IFERROR(_xlfn.XLOOKUP($D134,'Modelling New'!$D:$D,'Modelling New'!$O:$O),"")</f>
        <v>0.86863362334721617</v>
      </c>
      <c r="AF134" s="250">
        <f>IFERROR(_xlfn.XLOOKUP($D134,'Modelling New'!$D:$D,'Modelling New'!W:W),"")</f>
        <v>0.17431048382491854</v>
      </c>
      <c r="AG134" s="250">
        <f>IFERROR(_xlfn.XLOOKUP($D134,'Modelling New'!$D:$D,'Modelling New'!$AE:$AE),"")</f>
        <v>0.995</v>
      </c>
      <c r="AH134" s="250">
        <f>IFERROR(_xlfn.XLOOKUP($D134,'Modelling New'!$D:$D,'Modelling New'!$AF:$AF),"")</f>
        <v>0.995</v>
      </c>
      <c r="AI134" s="241"/>
      <c r="AJ134" s="241"/>
      <c r="AK134" s="241"/>
      <c r="AL134" s="241"/>
      <c r="AM134" s="241"/>
      <c r="AN134" s="251"/>
      <c r="AO134" s="248"/>
      <c r="AP134" s="248"/>
      <c r="AQ134" s="248"/>
      <c r="AR134" s="240">
        <f>_xlfn.XLOOKUP($D134,'Modelling New'!$D:$D,'Modelling New'!$N:$N)</f>
        <v>194.4</v>
      </c>
      <c r="AS134" s="240" t="str">
        <f t="shared" si="18"/>
        <v/>
      </c>
    </row>
    <row r="135" spans="1:45">
      <c r="A135" s="239">
        <f t="shared" si="19"/>
        <v>45878</v>
      </c>
      <c r="B135" s="240">
        <f>YEAR(Daily_KPI[[#This Row],[Date]])+IF(MONTH(Daily_KPI[[#This Row],[Date]])&gt;=4,1,0)</f>
        <v>2026</v>
      </c>
      <c r="C135" s="241">
        <f>YEAR(Daily_KPI[[#This Row],[Date]])</f>
        <v>2025</v>
      </c>
      <c r="D135" s="242">
        <f>Daily_KPI[[#This Row],[Date]]-DAY(Daily_KPI[[#This Row],[Date]])+1</f>
        <v>45870</v>
      </c>
      <c r="E135" s="241">
        <f t="shared" si="15"/>
        <v>31</v>
      </c>
      <c r="F135" s="243" t="str">
        <f>IFERROR(_xlfn.XLOOKUP($A135,Input_Raw!$A:$A,Input_Raw!$GB:$GB),"")</f>
        <v/>
      </c>
      <c r="G135" s="244" t="str">
        <f>IFERROR(_xlfn.XLOOKUP($A135,Input_Raw!$A:$A,Input_Raw!EO:EO),"")</f>
        <v/>
      </c>
      <c r="H135" s="244" t="str">
        <f>IFERROR(_xlfn.XLOOKUP($A135,Input_Raw!$A:$A,Input_Raw!EP:EP),"")</f>
        <v/>
      </c>
      <c r="I135" s="244" t="str">
        <f>IFERROR(_xlfn.XLOOKUP($A135,Input_Raw!$A:$A,Input_Raw!EM:EM),"")</f>
        <v/>
      </c>
      <c r="J135" s="244" t="str">
        <f>IFERROR(_xlfn.XLOOKUP($A135,Input_Raw!$A:$A,Input_Raw!EN:EN),"")</f>
        <v/>
      </c>
      <c r="K135" s="244" t="str">
        <f>IFERROR(_xlfn.XLOOKUP($A135,Input_Raw!$A:$A,Input_Raw!$DP:$DP),"")</f>
        <v/>
      </c>
      <c r="L135" s="244" t="str">
        <f>IFERROR(_xlfn.XLOOKUP($A135,Input_Raw!$A:$A,Input_Raw!$DR:$DR),"")</f>
        <v/>
      </c>
      <c r="M135" s="244" t="str">
        <f>IFERROR(_xlfn.XLOOKUP($A135,Input_Raw!$A:$A,Input_Raw!$DX:$DX),"")</f>
        <v/>
      </c>
      <c r="N135" s="244" t="str">
        <f>IFERROR(_xlfn.XLOOKUP($A135,Input_Raw!$A:$A,Input_Raw!$DZ:$DZ),"")</f>
        <v/>
      </c>
      <c r="O135" s="245" t="str">
        <f>IFERROR(1-SUMIF(Plant_BD!$B:$B,$A135,Plant_BD!$AL:$AL)/($AA135+SUMIF(Plant_BD!$B:$B,$A135,Plant_BD!$AL:$AL)),"")</f>
        <v/>
      </c>
      <c r="P135" s="245"/>
      <c r="Q135" s="246"/>
      <c r="R135" s="245" t="str">
        <f>IFERROR(1-SUMIF(Grid_BD!$B:$B,$A135,Grid_BD!$W:$W)/($AA135+SUMIF(Grid_BD!$B:$B,$A135,Grid_BD!$W:$W)),"")</f>
        <v/>
      </c>
      <c r="S135" s="241"/>
      <c r="T135" s="246"/>
      <c r="U135" s="247" t="str">
        <f t="shared" si="16"/>
        <v/>
      </c>
      <c r="V135" s="247" t="str">
        <f>IFERROR(_xlfn.XLOOKUP($A135,Input_Raw!$A:$A,Input_Raw!$GJ:$GJ),"")</f>
        <v/>
      </c>
      <c r="W135" s="248" t="str">
        <f t="shared" si="17"/>
        <v/>
      </c>
      <c r="X135" s="240" t="str">
        <f>IFERROR(_xlfn.XLOOKUP($A135,Input_Raw!$A:$A,Input_Raw!$EL:$EL),"")</f>
        <v/>
      </c>
      <c r="Y135" s="240" t="str">
        <f>IFERROR(_xlfn.XLOOKUP($A135,Input_Raw!$A:$A,Input_Raw!GC:GC),"")</f>
        <v/>
      </c>
      <c r="Z135" s="240"/>
      <c r="AA135" s="240" t="str">
        <f>IFERROR(_xlfn.XLOOKUP($A135,Input_Raw!$A:$A,Input_Raw!$GD:$GD),"")</f>
        <v/>
      </c>
      <c r="AB135" s="240" t="str">
        <f>IFERROR(_xlfn.XLOOKUP($A135,Input_Raw!$A:$A,Input_Raw!GE:GE),"")</f>
        <v/>
      </c>
      <c r="AC135" s="249">
        <f>IFERROR(_xlfn.XLOOKUP($D135,'Modelling New'!$D:$D,'Modelling New'!P:P),"")</f>
        <v>4.8161290322580648</v>
      </c>
      <c r="AD135" s="240">
        <f>IFERROR(_xlfn.XLOOKUP($D135,'Modelling New'!$D:$D,'Modelling New'!$T:$T)*1000,"")</f>
        <v>813262.99333353993</v>
      </c>
      <c r="AE135" s="250">
        <f>IFERROR(_xlfn.XLOOKUP($D135,'Modelling New'!$D:$D,'Modelling New'!$O:$O),"")</f>
        <v>0.86863362334721617</v>
      </c>
      <c r="AF135" s="250">
        <f>IFERROR(_xlfn.XLOOKUP($D135,'Modelling New'!$D:$D,'Modelling New'!W:W),"")</f>
        <v>0.17431048382491854</v>
      </c>
      <c r="AG135" s="250">
        <f>IFERROR(_xlfn.XLOOKUP($D135,'Modelling New'!$D:$D,'Modelling New'!$AE:$AE),"")</f>
        <v>0.995</v>
      </c>
      <c r="AH135" s="250">
        <f>IFERROR(_xlfn.XLOOKUP($D135,'Modelling New'!$D:$D,'Modelling New'!$AF:$AF),"")</f>
        <v>0.995</v>
      </c>
      <c r="AI135" s="241"/>
      <c r="AJ135" s="241"/>
      <c r="AK135" s="241"/>
      <c r="AL135" s="241"/>
      <c r="AM135" s="241"/>
      <c r="AN135" s="251"/>
      <c r="AO135" s="248"/>
      <c r="AP135" s="248"/>
      <c r="AQ135" s="248"/>
      <c r="AR135" s="240">
        <f>_xlfn.XLOOKUP($D135,'Modelling New'!$D:$D,'Modelling New'!$N:$N)</f>
        <v>194.4</v>
      </c>
      <c r="AS135" s="240" t="str">
        <f t="shared" si="18"/>
        <v/>
      </c>
    </row>
    <row r="136" spans="1:45">
      <c r="A136" s="239">
        <f t="shared" si="19"/>
        <v>45879</v>
      </c>
      <c r="B136" s="240">
        <f>YEAR(Daily_KPI[[#This Row],[Date]])+IF(MONTH(Daily_KPI[[#This Row],[Date]])&gt;=4,1,0)</f>
        <v>2026</v>
      </c>
      <c r="C136" s="241">
        <f>YEAR(Daily_KPI[[#This Row],[Date]])</f>
        <v>2025</v>
      </c>
      <c r="D136" s="242">
        <f>Daily_KPI[[#This Row],[Date]]-DAY(Daily_KPI[[#This Row],[Date]])+1</f>
        <v>45870</v>
      </c>
      <c r="E136" s="241">
        <f t="shared" si="15"/>
        <v>31</v>
      </c>
      <c r="F136" s="243" t="str">
        <f>IFERROR(_xlfn.XLOOKUP($A136,Input_Raw!$A:$A,Input_Raw!$GB:$GB),"")</f>
        <v/>
      </c>
      <c r="G136" s="244" t="str">
        <f>IFERROR(_xlfn.XLOOKUP($A136,Input_Raw!$A:$A,Input_Raw!EO:EO),"")</f>
        <v/>
      </c>
      <c r="H136" s="244" t="str">
        <f>IFERROR(_xlfn.XLOOKUP($A136,Input_Raw!$A:$A,Input_Raw!EP:EP),"")</f>
        <v/>
      </c>
      <c r="I136" s="244" t="str">
        <f>IFERROR(_xlfn.XLOOKUP($A136,Input_Raw!$A:$A,Input_Raw!EM:EM),"")</f>
        <v/>
      </c>
      <c r="J136" s="244" t="str">
        <f>IFERROR(_xlfn.XLOOKUP($A136,Input_Raw!$A:$A,Input_Raw!EN:EN),"")</f>
        <v/>
      </c>
      <c r="K136" s="244" t="str">
        <f>IFERROR(_xlfn.XLOOKUP($A136,Input_Raw!$A:$A,Input_Raw!$DP:$DP),"")</f>
        <v/>
      </c>
      <c r="L136" s="244" t="str">
        <f>IFERROR(_xlfn.XLOOKUP($A136,Input_Raw!$A:$A,Input_Raw!$DR:$DR),"")</f>
        <v/>
      </c>
      <c r="M136" s="244" t="str">
        <f>IFERROR(_xlfn.XLOOKUP($A136,Input_Raw!$A:$A,Input_Raw!$DX:$DX),"")</f>
        <v/>
      </c>
      <c r="N136" s="244" t="str">
        <f>IFERROR(_xlfn.XLOOKUP($A136,Input_Raw!$A:$A,Input_Raw!$DZ:$DZ),"")</f>
        <v/>
      </c>
      <c r="O136" s="245" t="str">
        <f>IFERROR(1-SUMIF(Plant_BD!$B:$B,$A136,Plant_BD!$AL:$AL)/($AA136+SUMIF(Plant_BD!$B:$B,$A136,Plant_BD!$AL:$AL)),"")</f>
        <v/>
      </c>
      <c r="P136" s="245"/>
      <c r="Q136" s="246"/>
      <c r="R136" s="245" t="str">
        <f>IFERROR(1-SUMIF(Grid_BD!$B:$B,$A136,Grid_BD!$W:$W)/($AA136+SUMIF(Grid_BD!$B:$B,$A136,Grid_BD!$W:$W)),"")</f>
        <v/>
      </c>
      <c r="S136" s="241"/>
      <c r="T136" s="246"/>
      <c r="U136" s="247" t="str">
        <f t="shared" si="16"/>
        <v/>
      </c>
      <c r="V136" s="247" t="str">
        <f>IFERROR(_xlfn.XLOOKUP($A136,Input_Raw!$A:$A,Input_Raw!$GJ:$GJ),"")</f>
        <v/>
      </c>
      <c r="W136" s="248" t="str">
        <f t="shared" si="17"/>
        <v/>
      </c>
      <c r="X136" s="240" t="str">
        <f>IFERROR(_xlfn.XLOOKUP($A136,Input_Raw!$A:$A,Input_Raw!$EL:$EL),"")</f>
        <v/>
      </c>
      <c r="Y136" s="240" t="str">
        <f>IFERROR(_xlfn.XLOOKUP($A136,Input_Raw!$A:$A,Input_Raw!GC:GC),"")</f>
        <v/>
      </c>
      <c r="Z136" s="240"/>
      <c r="AA136" s="240" t="str">
        <f>IFERROR(_xlfn.XLOOKUP($A136,Input_Raw!$A:$A,Input_Raw!$GD:$GD),"")</f>
        <v/>
      </c>
      <c r="AB136" s="240" t="str">
        <f>IFERROR(_xlfn.XLOOKUP($A136,Input_Raw!$A:$A,Input_Raw!GE:GE),"")</f>
        <v/>
      </c>
      <c r="AC136" s="249">
        <f>IFERROR(_xlfn.XLOOKUP($D136,'Modelling New'!$D:$D,'Modelling New'!P:P),"")</f>
        <v>4.8161290322580648</v>
      </c>
      <c r="AD136" s="240">
        <f>IFERROR(_xlfn.XLOOKUP($D136,'Modelling New'!$D:$D,'Modelling New'!$T:$T)*1000,"")</f>
        <v>813262.99333353993</v>
      </c>
      <c r="AE136" s="250">
        <f>IFERROR(_xlfn.XLOOKUP($D136,'Modelling New'!$D:$D,'Modelling New'!$O:$O),"")</f>
        <v>0.86863362334721617</v>
      </c>
      <c r="AF136" s="250">
        <f>IFERROR(_xlfn.XLOOKUP($D136,'Modelling New'!$D:$D,'Modelling New'!W:W),"")</f>
        <v>0.17431048382491854</v>
      </c>
      <c r="AG136" s="250">
        <f>IFERROR(_xlfn.XLOOKUP($D136,'Modelling New'!$D:$D,'Modelling New'!$AE:$AE),"")</f>
        <v>0.995</v>
      </c>
      <c r="AH136" s="250">
        <f>IFERROR(_xlfn.XLOOKUP($D136,'Modelling New'!$D:$D,'Modelling New'!$AF:$AF),"")</f>
        <v>0.995</v>
      </c>
      <c r="AI136" s="241"/>
      <c r="AJ136" s="241"/>
      <c r="AK136" s="241"/>
      <c r="AL136" s="241"/>
      <c r="AM136" s="241"/>
      <c r="AN136" s="251"/>
      <c r="AO136" s="248"/>
      <c r="AP136" s="248"/>
      <c r="AQ136" s="248"/>
      <c r="AR136" s="240">
        <f>_xlfn.XLOOKUP($D136,'Modelling New'!$D:$D,'Modelling New'!$N:$N)</f>
        <v>194.4</v>
      </c>
      <c r="AS136" s="240" t="str">
        <f t="shared" si="18"/>
        <v/>
      </c>
    </row>
    <row r="137" spans="1:45">
      <c r="A137" s="239">
        <f t="shared" si="19"/>
        <v>45880</v>
      </c>
      <c r="B137" s="240">
        <f>YEAR(Daily_KPI[[#This Row],[Date]])+IF(MONTH(Daily_KPI[[#This Row],[Date]])&gt;=4,1,0)</f>
        <v>2026</v>
      </c>
      <c r="C137" s="241">
        <f>YEAR(Daily_KPI[[#This Row],[Date]])</f>
        <v>2025</v>
      </c>
      <c r="D137" s="242">
        <f>Daily_KPI[[#This Row],[Date]]-DAY(Daily_KPI[[#This Row],[Date]])+1</f>
        <v>45870</v>
      </c>
      <c r="E137" s="241">
        <f t="shared" si="15"/>
        <v>31</v>
      </c>
      <c r="F137" s="243" t="str">
        <f>IFERROR(_xlfn.XLOOKUP($A137,Input_Raw!$A:$A,Input_Raw!$GB:$GB),"")</f>
        <v/>
      </c>
      <c r="G137" s="244" t="str">
        <f>IFERROR(_xlfn.XLOOKUP($A137,Input_Raw!$A:$A,Input_Raw!EO:EO),"")</f>
        <v/>
      </c>
      <c r="H137" s="244" t="str">
        <f>IFERROR(_xlfn.XLOOKUP($A137,Input_Raw!$A:$A,Input_Raw!EP:EP),"")</f>
        <v/>
      </c>
      <c r="I137" s="244" t="str">
        <f>IFERROR(_xlfn.XLOOKUP($A137,Input_Raw!$A:$A,Input_Raw!EM:EM),"")</f>
        <v/>
      </c>
      <c r="J137" s="244" t="str">
        <f>IFERROR(_xlfn.XLOOKUP($A137,Input_Raw!$A:$A,Input_Raw!EN:EN),"")</f>
        <v/>
      </c>
      <c r="K137" s="244" t="str">
        <f>IFERROR(_xlfn.XLOOKUP($A137,Input_Raw!$A:$A,Input_Raw!$DP:$DP),"")</f>
        <v/>
      </c>
      <c r="L137" s="244" t="str">
        <f>IFERROR(_xlfn.XLOOKUP($A137,Input_Raw!$A:$A,Input_Raw!$DR:$DR),"")</f>
        <v/>
      </c>
      <c r="M137" s="244" t="str">
        <f>IFERROR(_xlfn.XLOOKUP($A137,Input_Raw!$A:$A,Input_Raw!$DX:$DX),"")</f>
        <v/>
      </c>
      <c r="N137" s="244" t="str">
        <f>IFERROR(_xlfn.XLOOKUP($A137,Input_Raw!$A:$A,Input_Raw!$DZ:$DZ),"")</f>
        <v/>
      </c>
      <c r="O137" s="245" t="str">
        <f>IFERROR(1-SUMIF(Plant_BD!$B:$B,$A137,Plant_BD!$AL:$AL)/($AA137+SUMIF(Plant_BD!$B:$B,$A137,Plant_BD!$AL:$AL)),"")</f>
        <v/>
      </c>
      <c r="P137" s="245"/>
      <c r="Q137" s="246"/>
      <c r="R137" s="245" t="str">
        <f>IFERROR(1-SUMIF(Grid_BD!$B:$B,$A137,Grid_BD!$W:$W)/($AA137+SUMIF(Grid_BD!$B:$B,$A137,Grid_BD!$W:$W)),"")</f>
        <v/>
      </c>
      <c r="S137" s="241"/>
      <c r="T137" s="246"/>
      <c r="U137" s="247" t="str">
        <f t="shared" si="16"/>
        <v/>
      </c>
      <c r="V137" s="247" t="str">
        <f>IFERROR(_xlfn.XLOOKUP($A137,Input_Raw!$A:$A,Input_Raw!$GJ:$GJ),"")</f>
        <v/>
      </c>
      <c r="W137" s="248" t="str">
        <f t="shared" si="17"/>
        <v/>
      </c>
      <c r="X137" s="240" t="str">
        <f>IFERROR(_xlfn.XLOOKUP($A137,Input_Raw!$A:$A,Input_Raw!$EL:$EL),"")</f>
        <v/>
      </c>
      <c r="Y137" s="240" t="str">
        <f>IFERROR(_xlfn.XLOOKUP($A137,Input_Raw!$A:$A,Input_Raw!GC:GC),"")</f>
        <v/>
      </c>
      <c r="Z137" s="240"/>
      <c r="AA137" s="240" t="str">
        <f>IFERROR(_xlfn.XLOOKUP($A137,Input_Raw!$A:$A,Input_Raw!$GD:$GD),"")</f>
        <v/>
      </c>
      <c r="AB137" s="240" t="str">
        <f>IFERROR(_xlfn.XLOOKUP($A137,Input_Raw!$A:$A,Input_Raw!GE:GE),"")</f>
        <v/>
      </c>
      <c r="AC137" s="249">
        <f>IFERROR(_xlfn.XLOOKUP($D137,'Modelling New'!$D:$D,'Modelling New'!P:P),"")</f>
        <v>4.8161290322580648</v>
      </c>
      <c r="AD137" s="240">
        <f>IFERROR(_xlfn.XLOOKUP($D137,'Modelling New'!$D:$D,'Modelling New'!$T:$T)*1000,"")</f>
        <v>813262.99333353993</v>
      </c>
      <c r="AE137" s="250">
        <f>IFERROR(_xlfn.XLOOKUP($D137,'Modelling New'!$D:$D,'Modelling New'!$O:$O),"")</f>
        <v>0.86863362334721617</v>
      </c>
      <c r="AF137" s="250">
        <f>IFERROR(_xlfn.XLOOKUP($D137,'Modelling New'!$D:$D,'Modelling New'!W:W),"")</f>
        <v>0.17431048382491854</v>
      </c>
      <c r="AG137" s="250">
        <f>IFERROR(_xlfn.XLOOKUP($D137,'Modelling New'!$D:$D,'Modelling New'!$AE:$AE),"")</f>
        <v>0.995</v>
      </c>
      <c r="AH137" s="250">
        <f>IFERROR(_xlfn.XLOOKUP($D137,'Modelling New'!$D:$D,'Modelling New'!$AF:$AF),"")</f>
        <v>0.995</v>
      </c>
      <c r="AI137" s="241"/>
      <c r="AJ137" s="241"/>
      <c r="AK137" s="241"/>
      <c r="AL137" s="241"/>
      <c r="AM137" s="241"/>
      <c r="AN137" s="251"/>
      <c r="AO137" s="248"/>
      <c r="AP137" s="248"/>
      <c r="AQ137" s="248"/>
      <c r="AR137" s="240">
        <f>_xlfn.XLOOKUP($D137,'Modelling New'!$D:$D,'Modelling New'!$N:$N)</f>
        <v>194.4</v>
      </c>
      <c r="AS137" s="240" t="str">
        <f t="shared" si="18"/>
        <v/>
      </c>
    </row>
    <row r="138" spans="1:45">
      <c r="A138" s="239">
        <f t="shared" si="19"/>
        <v>45881</v>
      </c>
      <c r="B138" s="240">
        <f>YEAR(Daily_KPI[[#This Row],[Date]])+IF(MONTH(Daily_KPI[[#This Row],[Date]])&gt;=4,1,0)</f>
        <v>2026</v>
      </c>
      <c r="C138" s="241">
        <f>YEAR(Daily_KPI[[#This Row],[Date]])</f>
        <v>2025</v>
      </c>
      <c r="D138" s="242">
        <f>Daily_KPI[[#This Row],[Date]]-DAY(Daily_KPI[[#This Row],[Date]])+1</f>
        <v>45870</v>
      </c>
      <c r="E138" s="241">
        <f t="shared" si="15"/>
        <v>31</v>
      </c>
      <c r="F138" s="243" t="str">
        <f>IFERROR(_xlfn.XLOOKUP($A138,Input_Raw!$A:$A,Input_Raw!$GB:$GB),"")</f>
        <v/>
      </c>
      <c r="G138" s="244" t="str">
        <f>IFERROR(_xlfn.XLOOKUP($A138,Input_Raw!$A:$A,Input_Raw!EO:EO),"")</f>
        <v/>
      </c>
      <c r="H138" s="244" t="str">
        <f>IFERROR(_xlfn.XLOOKUP($A138,Input_Raw!$A:$A,Input_Raw!EP:EP),"")</f>
        <v/>
      </c>
      <c r="I138" s="244" t="str">
        <f>IFERROR(_xlfn.XLOOKUP($A138,Input_Raw!$A:$A,Input_Raw!EM:EM),"")</f>
        <v/>
      </c>
      <c r="J138" s="244" t="str">
        <f>IFERROR(_xlfn.XLOOKUP($A138,Input_Raw!$A:$A,Input_Raw!EN:EN),"")</f>
        <v/>
      </c>
      <c r="K138" s="244" t="str">
        <f>IFERROR(_xlfn.XLOOKUP($A138,Input_Raw!$A:$A,Input_Raw!$DP:$DP),"")</f>
        <v/>
      </c>
      <c r="L138" s="244" t="str">
        <f>IFERROR(_xlfn.XLOOKUP($A138,Input_Raw!$A:$A,Input_Raw!$DR:$DR),"")</f>
        <v/>
      </c>
      <c r="M138" s="244" t="str">
        <f>IFERROR(_xlfn.XLOOKUP($A138,Input_Raw!$A:$A,Input_Raw!$DX:$DX),"")</f>
        <v/>
      </c>
      <c r="N138" s="244" t="str">
        <f>IFERROR(_xlfn.XLOOKUP($A138,Input_Raw!$A:$A,Input_Raw!$DZ:$DZ),"")</f>
        <v/>
      </c>
      <c r="O138" s="245" t="str">
        <f>IFERROR(1-SUMIF(Plant_BD!$B:$B,$A138,Plant_BD!$AL:$AL)/($AA138+SUMIF(Plant_BD!$B:$B,$A138,Plant_BD!$AL:$AL)),"")</f>
        <v/>
      </c>
      <c r="P138" s="245"/>
      <c r="Q138" s="246"/>
      <c r="R138" s="245" t="str">
        <f>IFERROR(1-SUMIF(Grid_BD!$B:$B,$A138,Grid_BD!$W:$W)/($AA138+SUMIF(Grid_BD!$B:$B,$A138,Grid_BD!$W:$W)),"")</f>
        <v/>
      </c>
      <c r="S138" s="241"/>
      <c r="T138" s="246"/>
      <c r="U138" s="247" t="str">
        <f t="shared" si="16"/>
        <v/>
      </c>
      <c r="V138" s="247" t="str">
        <f>IFERROR(_xlfn.XLOOKUP($A138,Input_Raw!$A:$A,Input_Raw!$GJ:$GJ),"")</f>
        <v/>
      </c>
      <c r="W138" s="248" t="str">
        <f t="shared" si="17"/>
        <v/>
      </c>
      <c r="X138" s="240" t="str">
        <f>IFERROR(_xlfn.XLOOKUP($A138,Input_Raw!$A:$A,Input_Raw!$EL:$EL),"")</f>
        <v/>
      </c>
      <c r="Y138" s="240" t="str">
        <f>IFERROR(_xlfn.XLOOKUP($A138,Input_Raw!$A:$A,Input_Raw!GC:GC),"")</f>
        <v/>
      </c>
      <c r="Z138" s="240"/>
      <c r="AA138" s="240" t="str">
        <f>IFERROR(_xlfn.XLOOKUP($A138,Input_Raw!$A:$A,Input_Raw!$GD:$GD),"")</f>
        <v/>
      </c>
      <c r="AB138" s="240" t="str">
        <f>IFERROR(_xlfn.XLOOKUP($A138,Input_Raw!$A:$A,Input_Raw!GE:GE),"")</f>
        <v/>
      </c>
      <c r="AC138" s="249">
        <f>IFERROR(_xlfn.XLOOKUP($D138,'Modelling New'!$D:$D,'Modelling New'!P:P),"")</f>
        <v>4.8161290322580648</v>
      </c>
      <c r="AD138" s="240">
        <f>IFERROR(_xlfn.XLOOKUP($D138,'Modelling New'!$D:$D,'Modelling New'!$T:$T)*1000,"")</f>
        <v>813262.99333353993</v>
      </c>
      <c r="AE138" s="250">
        <f>IFERROR(_xlfn.XLOOKUP($D138,'Modelling New'!$D:$D,'Modelling New'!$O:$O),"")</f>
        <v>0.86863362334721617</v>
      </c>
      <c r="AF138" s="250">
        <f>IFERROR(_xlfn.XLOOKUP($D138,'Modelling New'!$D:$D,'Modelling New'!W:W),"")</f>
        <v>0.17431048382491854</v>
      </c>
      <c r="AG138" s="250">
        <f>IFERROR(_xlfn.XLOOKUP($D138,'Modelling New'!$D:$D,'Modelling New'!$AE:$AE),"")</f>
        <v>0.995</v>
      </c>
      <c r="AH138" s="250">
        <f>IFERROR(_xlfn.XLOOKUP($D138,'Modelling New'!$D:$D,'Modelling New'!$AF:$AF),"")</f>
        <v>0.995</v>
      </c>
      <c r="AI138" s="241"/>
      <c r="AJ138" s="241"/>
      <c r="AK138" s="241"/>
      <c r="AL138" s="241"/>
      <c r="AM138" s="241"/>
      <c r="AN138" s="251"/>
      <c r="AO138" s="248"/>
      <c r="AP138" s="248"/>
      <c r="AQ138" s="248"/>
      <c r="AR138" s="240">
        <f>_xlfn.XLOOKUP($D138,'Modelling New'!$D:$D,'Modelling New'!$N:$N)</f>
        <v>194.4</v>
      </c>
      <c r="AS138" s="240" t="str">
        <f t="shared" si="18"/>
        <v/>
      </c>
    </row>
    <row r="139" spans="1:45">
      <c r="A139" s="239">
        <f t="shared" si="19"/>
        <v>45882</v>
      </c>
      <c r="B139" s="240">
        <f>YEAR(Daily_KPI[[#This Row],[Date]])+IF(MONTH(Daily_KPI[[#This Row],[Date]])&gt;=4,1,0)</f>
        <v>2026</v>
      </c>
      <c r="C139" s="241">
        <f>YEAR(Daily_KPI[[#This Row],[Date]])</f>
        <v>2025</v>
      </c>
      <c r="D139" s="242">
        <f>Daily_KPI[[#This Row],[Date]]-DAY(Daily_KPI[[#This Row],[Date]])+1</f>
        <v>45870</v>
      </c>
      <c r="E139" s="241">
        <f t="shared" si="15"/>
        <v>31</v>
      </c>
      <c r="F139" s="243" t="str">
        <f>IFERROR(_xlfn.XLOOKUP($A139,Input_Raw!$A:$A,Input_Raw!$GB:$GB),"")</f>
        <v/>
      </c>
      <c r="G139" s="244" t="str">
        <f>IFERROR(_xlfn.XLOOKUP($A139,Input_Raw!$A:$A,Input_Raw!EO:EO),"")</f>
        <v/>
      </c>
      <c r="H139" s="244" t="str">
        <f>IFERROR(_xlfn.XLOOKUP($A139,Input_Raw!$A:$A,Input_Raw!EP:EP),"")</f>
        <v/>
      </c>
      <c r="I139" s="244" t="str">
        <f>IFERROR(_xlfn.XLOOKUP($A139,Input_Raw!$A:$A,Input_Raw!EM:EM),"")</f>
        <v/>
      </c>
      <c r="J139" s="244" t="str">
        <f>IFERROR(_xlfn.XLOOKUP($A139,Input_Raw!$A:$A,Input_Raw!EN:EN),"")</f>
        <v/>
      </c>
      <c r="K139" s="244" t="str">
        <f>IFERROR(_xlfn.XLOOKUP($A139,Input_Raw!$A:$A,Input_Raw!$DP:$DP),"")</f>
        <v/>
      </c>
      <c r="L139" s="244" t="str">
        <f>IFERROR(_xlfn.XLOOKUP($A139,Input_Raw!$A:$A,Input_Raw!$DR:$DR),"")</f>
        <v/>
      </c>
      <c r="M139" s="244" t="str">
        <f>IFERROR(_xlfn.XLOOKUP($A139,Input_Raw!$A:$A,Input_Raw!$DX:$DX),"")</f>
        <v/>
      </c>
      <c r="N139" s="244" t="str">
        <f>IFERROR(_xlfn.XLOOKUP($A139,Input_Raw!$A:$A,Input_Raw!$DZ:$DZ),"")</f>
        <v/>
      </c>
      <c r="O139" s="245" t="str">
        <f>IFERROR(1-SUMIF(Plant_BD!$B:$B,$A139,Plant_BD!$AL:$AL)/($AA139+SUMIF(Plant_BD!$B:$B,$A139,Plant_BD!$AL:$AL)),"")</f>
        <v/>
      </c>
      <c r="P139" s="245"/>
      <c r="Q139" s="246"/>
      <c r="R139" s="245" t="str">
        <f>IFERROR(1-SUMIF(Grid_BD!$B:$B,$A139,Grid_BD!$W:$W)/($AA139+SUMIF(Grid_BD!$B:$B,$A139,Grid_BD!$W:$W)),"")</f>
        <v/>
      </c>
      <c r="S139" s="241"/>
      <c r="T139" s="246"/>
      <c r="U139" s="247" t="str">
        <f t="shared" si="16"/>
        <v/>
      </c>
      <c r="V139" s="247" t="str">
        <f>IFERROR(_xlfn.XLOOKUP($A139,Input_Raw!$A:$A,Input_Raw!$GJ:$GJ),"")</f>
        <v/>
      </c>
      <c r="W139" s="248" t="str">
        <f t="shared" si="17"/>
        <v/>
      </c>
      <c r="X139" s="240" t="str">
        <f>IFERROR(_xlfn.XLOOKUP($A139,Input_Raw!$A:$A,Input_Raw!$EL:$EL),"")</f>
        <v/>
      </c>
      <c r="Y139" s="240" t="str">
        <f>IFERROR(_xlfn.XLOOKUP($A139,Input_Raw!$A:$A,Input_Raw!GC:GC),"")</f>
        <v/>
      </c>
      <c r="Z139" s="240"/>
      <c r="AA139" s="240" t="str">
        <f>IFERROR(_xlfn.XLOOKUP($A139,Input_Raw!$A:$A,Input_Raw!$GD:$GD),"")</f>
        <v/>
      </c>
      <c r="AB139" s="240" t="str">
        <f>IFERROR(_xlfn.XLOOKUP($A139,Input_Raw!$A:$A,Input_Raw!GE:GE),"")</f>
        <v/>
      </c>
      <c r="AC139" s="249">
        <f>IFERROR(_xlfn.XLOOKUP($D139,'Modelling New'!$D:$D,'Modelling New'!P:P),"")</f>
        <v>4.8161290322580648</v>
      </c>
      <c r="AD139" s="240">
        <f>IFERROR(_xlfn.XLOOKUP($D139,'Modelling New'!$D:$D,'Modelling New'!$T:$T)*1000,"")</f>
        <v>813262.99333353993</v>
      </c>
      <c r="AE139" s="250">
        <f>IFERROR(_xlfn.XLOOKUP($D139,'Modelling New'!$D:$D,'Modelling New'!$O:$O),"")</f>
        <v>0.86863362334721617</v>
      </c>
      <c r="AF139" s="250">
        <f>IFERROR(_xlfn.XLOOKUP($D139,'Modelling New'!$D:$D,'Modelling New'!W:W),"")</f>
        <v>0.17431048382491854</v>
      </c>
      <c r="AG139" s="250">
        <f>IFERROR(_xlfn.XLOOKUP($D139,'Modelling New'!$D:$D,'Modelling New'!$AE:$AE),"")</f>
        <v>0.995</v>
      </c>
      <c r="AH139" s="250">
        <f>IFERROR(_xlfn.XLOOKUP($D139,'Modelling New'!$D:$D,'Modelling New'!$AF:$AF),"")</f>
        <v>0.995</v>
      </c>
      <c r="AI139" s="241"/>
      <c r="AJ139" s="241"/>
      <c r="AK139" s="241"/>
      <c r="AL139" s="241"/>
      <c r="AM139" s="241"/>
      <c r="AN139" s="251"/>
      <c r="AO139" s="248"/>
      <c r="AP139" s="248"/>
      <c r="AQ139" s="248"/>
      <c r="AR139" s="240">
        <f>_xlfn.XLOOKUP($D139,'Modelling New'!$D:$D,'Modelling New'!$N:$N)</f>
        <v>194.4</v>
      </c>
      <c r="AS139" s="240" t="str">
        <f t="shared" si="18"/>
        <v/>
      </c>
    </row>
    <row r="140" spans="1:45">
      <c r="A140" s="239">
        <f t="shared" si="19"/>
        <v>45883</v>
      </c>
      <c r="B140" s="240">
        <f>YEAR(Daily_KPI[[#This Row],[Date]])+IF(MONTH(Daily_KPI[[#This Row],[Date]])&gt;=4,1,0)</f>
        <v>2026</v>
      </c>
      <c r="C140" s="241">
        <f>YEAR(Daily_KPI[[#This Row],[Date]])</f>
        <v>2025</v>
      </c>
      <c r="D140" s="242">
        <f>Daily_KPI[[#This Row],[Date]]-DAY(Daily_KPI[[#This Row],[Date]])+1</f>
        <v>45870</v>
      </c>
      <c r="E140" s="241">
        <f t="shared" si="15"/>
        <v>31</v>
      </c>
      <c r="F140" s="243" t="str">
        <f>IFERROR(_xlfn.XLOOKUP($A140,Input_Raw!$A:$A,Input_Raw!$GB:$GB),"")</f>
        <v/>
      </c>
      <c r="G140" s="244" t="str">
        <f>IFERROR(_xlfn.XLOOKUP($A140,Input_Raw!$A:$A,Input_Raw!EO:EO),"")</f>
        <v/>
      </c>
      <c r="H140" s="244" t="str">
        <f>IFERROR(_xlfn.XLOOKUP($A140,Input_Raw!$A:$A,Input_Raw!EP:EP),"")</f>
        <v/>
      </c>
      <c r="I140" s="244" t="str">
        <f>IFERROR(_xlfn.XLOOKUP($A140,Input_Raw!$A:$A,Input_Raw!EM:EM),"")</f>
        <v/>
      </c>
      <c r="J140" s="244" t="str">
        <f>IFERROR(_xlfn.XLOOKUP($A140,Input_Raw!$A:$A,Input_Raw!EN:EN),"")</f>
        <v/>
      </c>
      <c r="K140" s="244" t="str">
        <f>IFERROR(_xlfn.XLOOKUP($A140,Input_Raw!$A:$A,Input_Raw!$DP:$DP),"")</f>
        <v/>
      </c>
      <c r="L140" s="244" t="str">
        <f>IFERROR(_xlfn.XLOOKUP($A140,Input_Raw!$A:$A,Input_Raw!$DR:$DR),"")</f>
        <v/>
      </c>
      <c r="M140" s="244" t="str">
        <f>IFERROR(_xlfn.XLOOKUP($A140,Input_Raw!$A:$A,Input_Raw!$DX:$DX),"")</f>
        <v/>
      </c>
      <c r="N140" s="244" t="str">
        <f>IFERROR(_xlfn.XLOOKUP($A140,Input_Raw!$A:$A,Input_Raw!$DZ:$DZ),"")</f>
        <v/>
      </c>
      <c r="O140" s="245" t="str">
        <f>IFERROR(1-SUMIF(Plant_BD!$B:$B,$A140,Plant_BD!$AL:$AL)/($AA140+SUMIF(Plant_BD!$B:$B,$A140,Plant_BD!$AL:$AL)),"")</f>
        <v/>
      </c>
      <c r="P140" s="245"/>
      <c r="Q140" s="246"/>
      <c r="R140" s="245" t="str">
        <f>IFERROR(1-SUMIF(Grid_BD!$B:$B,$A140,Grid_BD!$W:$W)/($AA140+SUMIF(Grid_BD!$B:$B,$A140,Grid_BD!$W:$W)),"")</f>
        <v/>
      </c>
      <c r="S140" s="241"/>
      <c r="T140" s="246"/>
      <c r="U140" s="247" t="str">
        <f t="shared" si="16"/>
        <v/>
      </c>
      <c r="V140" s="247" t="str">
        <f>IFERROR(_xlfn.XLOOKUP($A140,Input_Raw!$A:$A,Input_Raw!$GJ:$GJ),"")</f>
        <v/>
      </c>
      <c r="W140" s="248" t="str">
        <f t="shared" si="17"/>
        <v/>
      </c>
      <c r="X140" s="240" t="str">
        <f>IFERROR(_xlfn.XLOOKUP($A140,Input_Raw!$A:$A,Input_Raw!$EL:$EL),"")</f>
        <v/>
      </c>
      <c r="Y140" s="240" t="str">
        <f>IFERROR(_xlfn.XLOOKUP($A140,Input_Raw!$A:$A,Input_Raw!GC:GC),"")</f>
        <v/>
      </c>
      <c r="Z140" s="240"/>
      <c r="AA140" s="240" t="str">
        <f>IFERROR(_xlfn.XLOOKUP($A140,Input_Raw!$A:$A,Input_Raw!$GD:$GD),"")</f>
        <v/>
      </c>
      <c r="AB140" s="240" t="str">
        <f>IFERROR(_xlfn.XLOOKUP($A140,Input_Raw!$A:$A,Input_Raw!GE:GE),"")</f>
        <v/>
      </c>
      <c r="AC140" s="249">
        <f>IFERROR(_xlfn.XLOOKUP($D140,'Modelling New'!$D:$D,'Modelling New'!P:P),"")</f>
        <v>4.8161290322580648</v>
      </c>
      <c r="AD140" s="240">
        <f>IFERROR(_xlfn.XLOOKUP($D140,'Modelling New'!$D:$D,'Modelling New'!$T:$T)*1000,"")</f>
        <v>813262.99333353993</v>
      </c>
      <c r="AE140" s="250">
        <f>IFERROR(_xlfn.XLOOKUP($D140,'Modelling New'!$D:$D,'Modelling New'!$O:$O),"")</f>
        <v>0.86863362334721617</v>
      </c>
      <c r="AF140" s="250">
        <f>IFERROR(_xlfn.XLOOKUP($D140,'Modelling New'!$D:$D,'Modelling New'!W:W),"")</f>
        <v>0.17431048382491854</v>
      </c>
      <c r="AG140" s="250">
        <f>IFERROR(_xlfn.XLOOKUP($D140,'Modelling New'!$D:$D,'Modelling New'!$AE:$AE),"")</f>
        <v>0.995</v>
      </c>
      <c r="AH140" s="250">
        <f>IFERROR(_xlfn.XLOOKUP($D140,'Modelling New'!$D:$D,'Modelling New'!$AF:$AF),"")</f>
        <v>0.995</v>
      </c>
      <c r="AI140" s="241"/>
      <c r="AJ140" s="241"/>
      <c r="AK140" s="241"/>
      <c r="AL140" s="241"/>
      <c r="AM140" s="241"/>
      <c r="AN140" s="251"/>
      <c r="AO140" s="248"/>
      <c r="AP140" s="248"/>
      <c r="AQ140" s="248"/>
      <c r="AR140" s="240">
        <f>_xlfn.XLOOKUP($D140,'Modelling New'!$D:$D,'Modelling New'!$N:$N)</f>
        <v>194.4</v>
      </c>
      <c r="AS140" s="240" t="str">
        <f t="shared" si="18"/>
        <v/>
      </c>
    </row>
    <row r="141" spans="1:45">
      <c r="A141" s="239">
        <f t="shared" si="19"/>
        <v>45884</v>
      </c>
      <c r="B141" s="240">
        <f>YEAR(Daily_KPI[[#This Row],[Date]])+IF(MONTH(Daily_KPI[[#This Row],[Date]])&gt;=4,1,0)</f>
        <v>2026</v>
      </c>
      <c r="C141" s="241">
        <f>YEAR(Daily_KPI[[#This Row],[Date]])</f>
        <v>2025</v>
      </c>
      <c r="D141" s="242">
        <f>Daily_KPI[[#This Row],[Date]]-DAY(Daily_KPI[[#This Row],[Date]])+1</f>
        <v>45870</v>
      </c>
      <c r="E141" s="241">
        <f t="shared" si="15"/>
        <v>31</v>
      </c>
      <c r="F141" s="243" t="str">
        <f>IFERROR(_xlfn.XLOOKUP($A141,Input_Raw!$A:$A,Input_Raw!$GB:$GB),"")</f>
        <v/>
      </c>
      <c r="G141" s="244" t="str">
        <f>IFERROR(_xlfn.XLOOKUP($A141,Input_Raw!$A:$A,Input_Raw!EO:EO),"")</f>
        <v/>
      </c>
      <c r="H141" s="244" t="str">
        <f>IFERROR(_xlfn.XLOOKUP($A141,Input_Raw!$A:$A,Input_Raw!EP:EP),"")</f>
        <v/>
      </c>
      <c r="I141" s="244" t="str">
        <f>IFERROR(_xlfn.XLOOKUP($A141,Input_Raw!$A:$A,Input_Raw!EM:EM),"")</f>
        <v/>
      </c>
      <c r="J141" s="244" t="str">
        <f>IFERROR(_xlfn.XLOOKUP($A141,Input_Raw!$A:$A,Input_Raw!EN:EN),"")</f>
        <v/>
      </c>
      <c r="K141" s="244" t="str">
        <f>IFERROR(_xlfn.XLOOKUP($A141,Input_Raw!$A:$A,Input_Raw!$DP:$DP),"")</f>
        <v/>
      </c>
      <c r="L141" s="244" t="str">
        <f>IFERROR(_xlfn.XLOOKUP($A141,Input_Raw!$A:$A,Input_Raw!$DR:$DR),"")</f>
        <v/>
      </c>
      <c r="M141" s="244" t="str">
        <f>IFERROR(_xlfn.XLOOKUP($A141,Input_Raw!$A:$A,Input_Raw!$DX:$DX),"")</f>
        <v/>
      </c>
      <c r="N141" s="244" t="str">
        <f>IFERROR(_xlfn.XLOOKUP($A141,Input_Raw!$A:$A,Input_Raw!$DZ:$DZ),"")</f>
        <v/>
      </c>
      <c r="O141" s="245" t="str">
        <f>IFERROR(1-SUMIF(Plant_BD!$B:$B,$A141,Plant_BD!$AL:$AL)/($AA141+SUMIF(Plant_BD!$B:$B,$A141,Plant_BD!$AL:$AL)),"")</f>
        <v/>
      </c>
      <c r="P141" s="245"/>
      <c r="Q141" s="246"/>
      <c r="R141" s="245" t="str">
        <f>IFERROR(1-SUMIF(Grid_BD!$B:$B,$A141,Grid_BD!$W:$W)/($AA141+SUMIF(Grid_BD!$B:$B,$A141,Grid_BD!$W:$W)),"")</f>
        <v/>
      </c>
      <c r="S141" s="241"/>
      <c r="T141" s="246"/>
      <c r="U141" s="247" t="str">
        <f t="shared" si="16"/>
        <v/>
      </c>
      <c r="V141" s="247" t="str">
        <f>IFERROR(_xlfn.XLOOKUP($A141,Input_Raw!$A:$A,Input_Raw!$GJ:$GJ),"")</f>
        <v/>
      </c>
      <c r="W141" s="248" t="str">
        <f t="shared" si="17"/>
        <v/>
      </c>
      <c r="X141" s="240" t="str">
        <f>IFERROR(_xlfn.XLOOKUP($A141,Input_Raw!$A:$A,Input_Raw!$EL:$EL),"")</f>
        <v/>
      </c>
      <c r="Y141" s="240" t="str">
        <f>IFERROR(_xlfn.XLOOKUP($A141,Input_Raw!$A:$A,Input_Raw!GC:GC),"")</f>
        <v/>
      </c>
      <c r="Z141" s="240"/>
      <c r="AA141" s="240" t="str">
        <f>IFERROR(_xlfn.XLOOKUP($A141,Input_Raw!$A:$A,Input_Raw!$GD:$GD),"")</f>
        <v/>
      </c>
      <c r="AB141" s="240" t="str">
        <f>IFERROR(_xlfn.XLOOKUP($A141,Input_Raw!$A:$A,Input_Raw!GE:GE),"")</f>
        <v/>
      </c>
      <c r="AC141" s="249">
        <f>IFERROR(_xlfn.XLOOKUP($D141,'Modelling New'!$D:$D,'Modelling New'!P:P),"")</f>
        <v>4.8161290322580648</v>
      </c>
      <c r="AD141" s="240">
        <f>IFERROR(_xlfn.XLOOKUP($D141,'Modelling New'!$D:$D,'Modelling New'!$T:$T)*1000,"")</f>
        <v>813262.99333353993</v>
      </c>
      <c r="AE141" s="250">
        <f>IFERROR(_xlfn.XLOOKUP($D141,'Modelling New'!$D:$D,'Modelling New'!$O:$O),"")</f>
        <v>0.86863362334721617</v>
      </c>
      <c r="AF141" s="250">
        <f>IFERROR(_xlfn.XLOOKUP($D141,'Modelling New'!$D:$D,'Modelling New'!W:W),"")</f>
        <v>0.17431048382491854</v>
      </c>
      <c r="AG141" s="250">
        <f>IFERROR(_xlfn.XLOOKUP($D141,'Modelling New'!$D:$D,'Modelling New'!$AE:$AE),"")</f>
        <v>0.995</v>
      </c>
      <c r="AH141" s="250">
        <f>IFERROR(_xlfn.XLOOKUP($D141,'Modelling New'!$D:$D,'Modelling New'!$AF:$AF),"")</f>
        <v>0.995</v>
      </c>
      <c r="AI141" s="241"/>
      <c r="AJ141" s="241"/>
      <c r="AK141" s="241"/>
      <c r="AL141" s="241"/>
      <c r="AM141" s="241"/>
      <c r="AN141" s="251"/>
      <c r="AO141" s="248"/>
      <c r="AP141" s="248"/>
      <c r="AQ141" s="248"/>
      <c r="AR141" s="240">
        <f>_xlfn.XLOOKUP($D141,'Modelling New'!$D:$D,'Modelling New'!$N:$N)</f>
        <v>194.4</v>
      </c>
      <c r="AS141" s="240" t="str">
        <f t="shared" si="18"/>
        <v/>
      </c>
    </row>
    <row r="142" spans="1:45">
      <c r="A142" s="239">
        <f t="shared" si="19"/>
        <v>45885</v>
      </c>
      <c r="B142" s="240">
        <f>YEAR(Daily_KPI[[#This Row],[Date]])+IF(MONTH(Daily_KPI[[#This Row],[Date]])&gt;=4,1,0)</f>
        <v>2026</v>
      </c>
      <c r="C142" s="241">
        <f>YEAR(Daily_KPI[[#This Row],[Date]])</f>
        <v>2025</v>
      </c>
      <c r="D142" s="242">
        <f>Daily_KPI[[#This Row],[Date]]-DAY(Daily_KPI[[#This Row],[Date]])+1</f>
        <v>45870</v>
      </c>
      <c r="E142" s="241">
        <f t="shared" si="15"/>
        <v>31</v>
      </c>
      <c r="F142" s="243" t="str">
        <f>IFERROR(_xlfn.XLOOKUP($A142,Input_Raw!$A:$A,Input_Raw!$GB:$GB),"")</f>
        <v/>
      </c>
      <c r="G142" s="244" t="str">
        <f>IFERROR(_xlfn.XLOOKUP($A142,Input_Raw!$A:$A,Input_Raw!EO:EO),"")</f>
        <v/>
      </c>
      <c r="H142" s="244" t="str">
        <f>IFERROR(_xlfn.XLOOKUP($A142,Input_Raw!$A:$A,Input_Raw!EP:EP),"")</f>
        <v/>
      </c>
      <c r="I142" s="244" t="str">
        <f>IFERROR(_xlfn.XLOOKUP($A142,Input_Raw!$A:$A,Input_Raw!EM:EM),"")</f>
        <v/>
      </c>
      <c r="J142" s="244" t="str">
        <f>IFERROR(_xlfn.XLOOKUP($A142,Input_Raw!$A:$A,Input_Raw!EN:EN),"")</f>
        <v/>
      </c>
      <c r="K142" s="244" t="str">
        <f>IFERROR(_xlfn.XLOOKUP($A142,Input_Raw!$A:$A,Input_Raw!$DP:$DP),"")</f>
        <v/>
      </c>
      <c r="L142" s="244" t="str">
        <f>IFERROR(_xlfn.XLOOKUP($A142,Input_Raw!$A:$A,Input_Raw!$DR:$DR),"")</f>
        <v/>
      </c>
      <c r="M142" s="244" t="str">
        <f>IFERROR(_xlfn.XLOOKUP($A142,Input_Raw!$A:$A,Input_Raw!$DX:$DX),"")</f>
        <v/>
      </c>
      <c r="N142" s="244" t="str">
        <f>IFERROR(_xlfn.XLOOKUP($A142,Input_Raw!$A:$A,Input_Raw!$DZ:$DZ),"")</f>
        <v/>
      </c>
      <c r="O142" s="245" t="str">
        <f>IFERROR(1-SUMIF(Plant_BD!$B:$B,$A142,Plant_BD!$AL:$AL)/($AA142+SUMIF(Plant_BD!$B:$B,$A142,Plant_BD!$AL:$AL)),"")</f>
        <v/>
      </c>
      <c r="P142" s="245"/>
      <c r="Q142" s="246"/>
      <c r="R142" s="245" t="str">
        <f>IFERROR(1-SUMIF(Grid_BD!$B:$B,$A142,Grid_BD!$W:$W)/($AA142+SUMIF(Grid_BD!$B:$B,$A142,Grid_BD!$W:$W)),"")</f>
        <v/>
      </c>
      <c r="S142" s="241"/>
      <c r="T142" s="246"/>
      <c r="U142" s="247" t="str">
        <f t="shared" si="16"/>
        <v/>
      </c>
      <c r="V142" s="247" t="str">
        <f>IFERROR(_xlfn.XLOOKUP($A142,Input_Raw!$A:$A,Input_Raw!$GJ:$GJ),"")</f>
        <v/>
      </c>
      <c r="W142" s="248" t="str">
        <f t="shared" si="17"/>
        <v/>
      </c>
      <c r="X142" s="240" t="str">
        <f>IFERROR(_xlfn.XLOOKUP($A142,Input_Raw!$A:$A,Input_Raw!$EL:$EL),"")</f>
        <v/>
      </c>
      <c r="Y142" s="240" t="str">
        <f>IFERROR(_xlfn.XLOOKUP($A142,Input_Raw!$A:$A,Input_Raw!GC:GC),"")</f>
        <v/>
      </c>
      <c r="Z142" s="240"/>
      <c r="AA142" s="240" t="str">
        <f>IFERROR(_xlfn.XLOOKUP($A142,Input_Raw!$A:$A,Input_Raw!$GD:$GD),"")</f>
        <v/>
      </c>
      <c r="AB142" s="240" t="str">
        <f>IFERROR(_xlfn.XLOOKUP($A142,Input_Raw!$A:$A,Input_Raw!GE:GE),"")</f>
        <v/>
      </c>
      <c r="AC142" s="249">
        <f>IFERROR(_xlfn.XLOOKUP($D142,'Modelling New'!$D:$D,'Modelling New'!P:P),"")</f>
        <v>4.8161290322580648</v>
      </c>
      <c r="AD142" s="240">
        <f>IFERROR(_xlfn.XLOOKUP($D142,'Modelling New'!$D:$D,'Modelling New'!$T:$T)*1000,"")</f>
        <v>813262.99333353993</v>
      </c>
      <c r="AE142" s="250">
        <f>IFERROR(_xlfn.XLOOKUP($D142,'Modelling New'!$D:$D,'Modelling New'!$O:$O),"")</f>
        <v>0.86863362334721617</v>
      </c>
      <c r="AF142" s="250">
        <f>IFERROR(_xlfn.XLOOKUP($D142,'Modelling New'!$D:$D,'Modelling New'!W:W),"")</f>
        <v>0.17431048382491854</v>
      </c>
      <c r="AG142" s="250">
        <f>IFERROR(_xlfn.XLOOKUP($D142,'Modelling New'!$D:$D,'Modelling New'!$AE:$AE),"")</f>
        <v>0.995</v>
      </c>
      <c r="AH142" s="250">
        <f>IFERROR(_xlfn.XLOOKUP($D142,'Modelling New'!$D:$D,'Modelling New'!$AF:$AF),"")</f>
        <v>0.995</v>
      </c>
      <c r="AI142" s="241"/>
      <c r="AJ142" s="241"/>
      <c r="AK142" s="241"/>
      <c r="AL142" s="241"/>
      <c r="AM142" s="241"/>
      <c r="AN142" s="251"/>
      <c r="AO142" s="248"/>
      <c r="AP142" s="248"/>
      <c r="AQ142" s="248"/>
      <c r="AR142" s="240">
        <f>_xlfn.XLOOKUP($D142,'Modelling New'!$D:$D,'Modelling New'!$N:$N)</f>
        <v>194.4</v>
      </c>
      <c r="AS142" s="240" t="str">
        <f t="shared" si="18"/>
        <v/>
      </c>
    </row>
    <row r="143" spans="1:45">
      <c r="A143" s="239">
        <f t="shared" si="19"/>
        <v>45886</v>
      </c>
      <c r="B143" s="240">
        <f>YEAR(Daily_KPI[[#This Row],[Date]])+IF(MONTH(Daily_KPI[[#This Row],[Date]])&gt;=4,1,0)</f>
        <v>2026</v>
      </c>
      <c r="C143" s="241">
        <f>YEAR(Daily_KPI[[#This Row],[Date]])</f>
        <v>2025</v>
      </c>
      <c r="D143" s="242">
        <f>Daily_KPI[[#This Row],[Date]]-DAY(Daily_KPI[[#This Row],[Date]])+1</f>
        <v>45870</v>
      </c>
      <c r="E143" s="241">
        <f t="shared" si="15"/>
        <v>31</v>
      </c>
      <c r="F143" s="243" t="str">
        <f>IFERROR(_xlfn.XLOOKUP($A143,Input_Raw!$A:$A,Input_Raw!$GB:$GB),"")</f>
        <v/>
      </c>
      <c r="G143" s="244" t="str">
        <f>IFERROR(_xlfn.XLOOKUP($A143,Input_Raw!$A:$A,Input_Raw!EO:EO),"")</f>
        <v/>
      </c>
      <c r="H143" s="244" t="str">
        <f>IFERROR(_xlfn.XLOOKUP($A143,Input_Raw!$A:$A,Input_Raw!EP:EP),"")</f>
        <v/>
      </c>
      <c r="I143" s="244" t="str">
        <f>IFERROR(_xlfn.XLOOKUP($A143,Input_Raw!$A:$A,Input_Raw!EM:EM),"")</f>
        <v/>
      </c>
      <c r="J143" s="244" t="str">
        <f>IFERROR(_xlfn.XLOOKUP($A143,Input_Raw!$A:$A,Input_Raw!EN:EN),"")</f>
        <v/>
      </c>
      <c r="K143" s="244" t="str">
        <f>IFERROR(_xlfn.XLOOKUP($A143,Input_Raw!$A:$A,Input_Raw!$DP:$DP),"")</f>
        <v/>
      </c>
      <c r="L143" s="244" t="str">
        <f>IFERROR(_xlfn.XLOOKUP($A143,Input_Raw!$A:$A,Input_Raw!$DR:$DR),"")</f>
        <v/>
      </c>
      <c r="M143" s="244" t="str">
        <f>IFERROR(_xlfn.XLOOKUP($A143,Input_Raw!$A:$A,Input_Raw!$DX:$DX),"")</f>
        <v/>
      </c>
      <c r="N143" s="244" t="str">
        <f>IFERROR(_xlfn.XLOOKUP($A143,Input_Raw!$A:$A,Input_Raw!$DZ:$DZ),"")</f>
        <v/>
      </c>
      <c r="O143" s="245" t="str">
        <f>IFERROR(1-SUMIF(Plant_BD!$B:$B,$A143,Plant_BD!$AL:$AL)/($AA143+SUMIF(Plant_BD!$B:$B,$A143,Plant_BD!$AL:$AL)),"")</f>
        <v/>
      </c>
      <c r="P143" s="245"/>
      <c r="Q143" s="246"/>
      <c r="R143" s="245" t="str">
        <f>IFERROR(1-SUMIF(Grid_BD!$B:$B,$A143,Grid_BD!$W:$W)/($AA143+SUMIF(Grid_BD!$B:$B,$A143,Grid_BD!$W:$W)),"")</f>
        <v/>
      </c>
      <c r="S143" s="241"/>
      <c r="T143" s="246"/>
      <c r="U143" s="247" t="str">
        <f t="shared" si="16"/>
        <v/>
      </c>
      <c r="V143" s="247" t="str">
        <f>IFERROR(_xlfn.XLOOKUP($A143,Input_Raw!$A:$A,Input_Raw!$GJ:$GJ),"")</f>
        <v/>
      </c>
      <c r="W143" s="248" t="str">
        <f t="shared" si="17"/>
        <v/>
      </c>
      <c r="X143" s="240" t="str">
        <f>IFERROR(_xlfn.XLOOKUP($A143,Input_Raw!$A:$A,Input_Raw!$EL:$EL),"")</f>
        <v/>
      </c>
      <c r="Y143" s="240" t="str">
        <f>IFERROR(_xlfn.XLOOKUP($A143,Input_Raw!$A:$A,Input_Raw!GC:GC),"")</f>
        <v/>
      </c>
      <c r="Z143" s="240"/>
      <c r="AA143" s="240" t="str">
        <f>IFERROR(_xlfn.XLOOKUP($A143,Input_Raw!$A:$A,Input_Raw!$GD:$GD),"")</f>
        <v/>
      </c>
      <c r="AB143" s="240" t="str">
        <f>IFERROR(_xlfn.XLOOKUP($A143,Input_Raw!$A:$A,Input_Raw!GE:GE),"")</f>
        <v/>
      </c>
      <c r="AC143" s="249">
        <f>IFERROR(_xlfn.XLOOKUP($D143,'Modelling New'!$D:$D,'Modelling New'!P:P),"")</f>
        <v>4.8161290322580648</v>
      </c>
      <c r="AD143" s="240">
        <f>IFERROR(_xlfn.XLOOKUP($D143,'Modelling New'!$D:$D,'Modelling New'!$T:$T)*1000,"")</f>
        <v>813262.99333353993</v>
      </c>
      <c r="AE143" s="250">
        <f>IFERROR(_xlfn.XLOOKUP($D143,'Modelling New'!$D:$D,'Modelling New'!$O:$O),"")</f>
        <v>0.86863362334721617</v>
      </c>
      <c r="AF143" s="250">
        <f>IFERROR(_xlfn.XLOOKUP($D143,'Modelling New'!$D:$D,'Modelling New'!W:W),"")</f>
        <v>0.17431048382491854</v>
      </c>
      <c r="AG143" s="250">
        <f>IFERROR(_xlfn.XLOOKUP($D143,'Modelling New'!$D:$D,'Modelling New'!$AE:$AE),"")</f>
        <v>0.995</v>
      </c>
      <c r="AH143" s="250">
        <f>IFERROR(_xlfn.XLOOKUP($D143,'Modelling New'!$D:$D,'Modelling New'!$AF:$AF),"")</f>
        <v>0.995</v>
      </c>
      <c r="AI143" s="241"/>
      <c r="AJ143" s="241"/>
      <c r="AK143" s="241"/>
      <c r="AL143" s="241"/>
      <c r="AM143" s="241"/>
      <c r="AN143" s="251"/>
      <c r="AO143" s="248"/>
      <c r="AP143" s="248"/>
      <c r="AQ143" s="248"/>
      <c r="AR143" s="240">
        <f>_xlfn.XLOOKUP($D143,'Modelling New'!$D:$D,'Modelling New'!$N:$N)</f>
        <v>194.4</v>
      </c>
      <c r="AS143" s="240" t="str">
        <f t="shared" si="18"/>
        <v/>
      </c>
    </row>
    <row r="144" spans="1:45">
      <c r="A144" s="239">
        <f t="shared" si="19"/>
        <v>45887</v>
      </c>
      <c r="B144" s="240">
        <f>YEAR(Daily_KPI[[#This Row],[Date]])+IF(MONTH(Daily_KPI[[#This Row],[Date]])&gt;=4,1,0)</f>
        <v>2026</v>
      </c>
      <c r="C144" s="241">
        <f>YEAR(Daily_KPI[[#This Row],[Date]])</f>
        <v>2025</v>
      </c>
      <c r="D144" s="242">
        <f>Daily_KPI[[#This Row],[Date]]-DAY(Daily_KPI[[#This Row],[Date]])+1</f>
        <v>45870</v>
      </c>
      <c r="E144" s="241">
        <f t="shared" si="15"/>
        <v>31</v>
      </c>
      <c r="F144" s="243" t="str">
        <f>IFERROR(_xlfn.XLOOKUP($A144,Input_Raw!$A:$A,Input_Raw!$GB:$GB),"")</f>
        <v/>
      </c>
      <c r="G144" s="244" t="str">
        <f>IFERROR(_xlfn.XLOOKUP($A144,Input_Raw!$A:$A,Input_Raw!EO:EO),"")</f>
        <v/>
      </c>
      <c r="H144" s="244" t="str">
        <f>IFERROR(_xlfn.XLOOKUP($A144,Input_Raw!$A:$A,Input_Raw!EP:EP),"")</f>
        <v/>
      </c>
      <c r="I144" s="244" t="str">
        <f>IFERROR(_xlfn.XLOOKUP($A144,Input_Raw!$A:$A,Input_Raw!EM:EM),"")</f>
        <v/>
      </c>
      <c r="J144" s="244" t="str">
        <f>IFERROR(_xlfn.XLOOKUP($A144,Input_Raw!$A:$A,Input_Raw!EN:EN),"")</f>
        <v/>
      </c>
      <c r="K144" s="244" t="str">
        <f>IFERROR(_xlfn.XLOOKUP($A144,Input_Raw!$A:$A,Input_Raw!$DP:$DP),"")</f>
        <v/>
      </c>
      <c r="L144" s="244" t="str">
        <f>IFERROR(_xlfn.XLOOKUP($A144,Input_Raw!$A:$A,Input_Raw!$DR:$DR),"")</f>
        <v/>
      </c>
      <c r="M144" s="244" t="str">
        <f>IFERROR(_xlfn.XLOOKUP($A144,Input_Raw!$A:$A,Input_Raw!$DX:$DX),"")</f>
        <v/>
      </c>
      <c r="N144" s="244" t="str">
        <f>IFERROR(_xlfn.XLOOKUP($A144,Input_Raw!$A:$A,Input_Raw!$DZ:$DZ),"")</f>
        <v/>
      </c>
      <c r="O144" s="245" t="str">
        <f>IFERROR(1-SUMIF(Plant_BD!$B:$B,$A144,Plant_BD!$AL:$AL)/($AA144+SUMIF(Plant_BD!$B:$B,$A144,Plant_BD!$AL:$AL)),"")</f>
        <v/>
      </c>
      <c r="P144" s="245"/>
      <c r="Q144" s="246"/>
      <c r="R144" s="245" t="str">
        <f>IFERROR(1-SUMIF(Grid_BD!$B:$B,$A144,Grid_BD!$W:$W)/($AA144+SUMIF(Grid_BD!$B:$B,$A144,Grid_BD!$W:$W)),"")</f>
        <v/>
      </c>
      <c r="S144" s="241"/>
      <c r="T144" s="246"/>
      <c r="U144" s="247" t="str">
        <f t="shared" si="16"/>
        <v/>
      </c>
      <c r="V144" s="247" t="str">
        <f>IFERROR(_xlfn.XLOOKUP($A144,Input_Raw!$A:$A,Input_Raw!$GJ:$GJ),"")</f>
        <v/>
      </c>
      <c r="W144" s="248" t="str">
        <f t="shared" si="17"/>
        <v/>
      </c>
      <c r="X144" s="240" t="str">
        <f>IFERROR(_xlfn.XLOOKUP($A144,Input_Raw!$A:$A,Input_Raw!$EL:$EL),"")</f>
        <v/>
      </c>
      <c r="Y144" s="240" t="str">
        <f>IFERROR(_xlfn.XLOOKUP($A144,Input_Raw!$A:$A,Input_Raw!GC:GC),"")</f>
        <v/>
      </c>
      <c r="Z144" s="240"/>
      <c r="AA144" s="240" t="str">
        <f>IFERROR(_xlfn.XLOOKUP($A144,Input_Raw!$A:$A,Input_Raw!$GD:$GD),"")</f>
        <v/>
      </c>
      <c r="AB144" s="240" t="str">
        <f>IFERROR(_xlfn.XLOOKUP($A144,Input_Raw!$A:$A,Input_Raw!GE:GE),"")</f>
        <v/>
      </c>
      <c r="AC144" s="249">
        <f>IFERROR(_xlfn.XLOOKUP($D144,'Modelling New'!$D:$D,'Modelling New'!P:P),"")</f>
        <v>4.8161290322580648</v>
      </c>
      <c r="AD144" s="240">
        <f>IFERROR(_xlfn.XLOOKUP($D144,'Modelling New'!$D:$D,'Modelling New'!$T:$T)*1000,"")</f>
        <v>813262.99333353993</v>
      </c>
      <c r="AE144" s="250">
        <f>IFERROR(_xlfn.XLOOKUP($D144,'Modelling New'!$D:$D,'Modelling New'!$O:$O),"")</f>
        <v>0.86863362334721617</v>
      </c>
      <c r="AF144" s="250">
        <f>IFERROR(_xlfn.XLOOKUP($D144,'Modelling New'!$D:$D,'Modelling New'!W:W),"")</f>
        <v>0.17431048382491854</v>
      </c>
      <c r="AG144" s="250">
        <f>IFERROR(_xlfn.XLOOKUP($D144,'Modelling New'!$D:$D,'Modelling New'!$AE:$AE),"")</f>
        <v>0.995</v>
      </c>
      <c r="AH144" s="250">
        <f>IFERROR(_xlfn.XLOOKUP($D144,'Modelling New'!$D:$D,'Modelling New'!$AF:$AF),"")</f>
        <v>0.995</v>
      </c>
      <c r="AI144" s="241"/>
      <c r="AJ144" s="241"/>
      <c r="AK144" s="241"/>
      <c r="AL144" s="241"/>
      <c r="AM144" s="241"/>
      <c r="AN144" s="251"/>
      <c r="AO144" s="248"/>
      <c r="AP144" s="248"/>
      <c r="AQ144" s="248"/>
      <c r="AR144" s="240">
        <f>_xlfn.XLOOKUP($D144,'Modelling New'!$D:$D,'Modelling New'!$N:$N)</f>
        <v>194.4</v>
      </c>
      <c r="AS144" s="240" t="str">
        <f t="shared" si="18"/>
        <v/>
      </c>
    </row>
    <row r="145" spans="1:45">
      <c r="A145" s="239">
        <f t="shared" si="19"/>
        <v>45888</v>
      </c>
      <c r="B145" s="240">
        <f>YEAR(Daily_KPI[[#This Row],[Date]])+IF(MONTH(Daily_KPI[[#This Row],[Date]])&gt;=4,1,0)</f>
        <v>2026</v>
      </c>
      <c r="C145" s="241">
        <f>YEAR(Daily_KPI[[#This Row],[Date]])</f>
        <v>2025</v>
      </c>
      <c r="D145" s="242">
        <f>Daily_KPI[[#This Row],[Date]]-DAY(Daily_KPI[[#This Row],[Date]])+1</f>
        <v>45870</v>
      </c>
      <c r="E145" s="241">
        <f t="shared" si="15"/>
        <v>31</v>
      </c>
      <c r="F145" s="243" t="str">
        <f>IFERROR(_xlfn.XLOOKUP($A145,Input_Raw!$A:$A,Input_Raw!$GB:$GB),"")</f>
        <v/>
      </c>
      <c r="G145" s="244" t="str">
        <f>IFERROR(_xlfn.XLOOKUP($A145,Input_Raw!$A:$A,Input_Raw!EO:EO),"")</f>
        <v/>
      </c>
      <c r="H145" s="244" t="str">
        <f>IFERROR(_xlfn.XLOOKUP($A145,Input_Raw!$A:$A,Input_Raw!EP:EP),"")</f>
        <v/>
      </c>
      <c r="I145" s="244" t="str">
        <f>IFERROR(_xlfn.XLOOKUP($A145,Input_Raw!$A:$A,Input_Raw!EM:EM),"")</f>
        <v/>
      </c>
      <c r="J145" s="244" t="str">
        <f>IFERROR(_xlfn.XLOOKUP($A145,Input_Raw!$A:$A,Input_Raw!EN:EN),"")</f>
        <v/>
      </c>
      <c r="K145" s="244" t="str">
        <f>IFERROR(_xlfn.XLOOKUP($A145,Input_Raw!$A:$A,Input_Raw!$DP:$DP),"")</f>
        <v/>
      </c>
      <c r="L145" s="244" t="str">
        <f>IFERROR(_xlfn.XLOOKUP($A145,Input_Raw!$A:$A,Input_Raw!$DR:$DR),"")</f>
        <v/>
      </c>
      <c r="M145" s="244" t="str">
        <f>IFERROR(_xlfn.XLOOKUP($A145,Input_Raw!$A:$A,Input_Raw!$DX:$DX),"")</f>
        <v/>
      </c>
      <c r="N145" s="244" t="str">
        <f>IFERROR(_xlfn.XLOOKUP($A145,Input_Raw!$A:$A,Input_Raw!$DZ:$DZ),"")</f>
        <v/>
      </c>
      <c r="O145" s="245" t="str">
        <f>IFERROR(1-SUMIF(Plant_BD!$B:$B,$A145,Plant_BD!$AL:$AL)/($AA145+SUMIF(Plant_BD!$B:$B,$A145,Plant_BD!$AL:$AL)),"")</f>
        <v/>
      </c>
      <c r="P145" s="245"/>
      <c r="Q145" s="246"/>
      <c r="R145" s="245" t="str">
        <f>IFERROR(1-SUMIF(Grid_BD!$B:$B,$A145,Grid_BD!$W:$W)/($AA145+SUMIF(Grid_BD!$B:$B,$A145,Grid_BD!$W:$W)),"")</f>
        <v/>
      </c>
      <c r="S145" s="241"/>
      <c r="T145" s="246"/>
      <c r="U145" s="247" t="str">
        <f t="shared" si="16"/>
        <v/>
      </c>
      <c r="V145" s="247" t="str">
        <f>IFERROR(_xlfn.XLOOKUP($A145,Input_Raw!$A:$A,Input_Raw!$GJ:$GJ),"")</f>
        <v/>
      </c>
      <c r="W145" s="248" t="str">
        <f t="shared" si="17"/>
        <v/>
      </c>
      <c r="X145" s="240" t="str">
        <f>IFERROR(_xlfn.XLOOKUP($A145,Input_Raw!$A:$A,Input_Raw!$EL:$EL),"")</f>
        <v/>
      </c>
      <c r="Y145" s="240" t="str">
        <f>IFERROR(_xlfn.XLOOKUP($A145,Input_Raw!$A:$A,Input_Raw!GC:GC),"")</f>
        <v/>
      </c>
      <c r="Z145" s="240"/>
      <c r="AA145" s="240" t="str">
        <f>IFERROR(_xlfn.XLOOKUP($A145,Input_Raw!$A:$A,Input_Raw!$GD:$GD),"")</f>
        <v/>
      </c>
      <c r="AB145" s="240" t="str">
        <f>IFERROR(_xlfn.XLOOKUP($A145,Input_Raw!$A:$A,Input_Raw!GE:GE),"")</f>
        <v/>
      </c>
      <c r="AC145" s="249">
        <f>IFERROR(_xlfn.XLOOKUP($D145,'Modelling New'!$D:$D,'Modelling New'!P:P),"")</f>
        <v>4.8161290322580648</v>
      </c>
      <c r="AD145" s="240">
        <f>IFERROR(_xlfn.XLOOKUP($D145,'Modelling New'!$D:$D,'Modelling New'!$T:$T)*1000,"")</f>
        <v>813262.99333353993</v>
      </c>
      <c r="AE145" s="250">
        <f>IFERROR(_xlfn.XLOOKUP($D145,'Modelling New'!$D:$D,'Modelling New'!$O:$O),"")</f>
        <v>0.86863362334721617</v>
      </c>
      <c r="AF145" s="250">
        <f>IFERROR(_xlfn.XLOOKUP($D145,'Modelling New'!$D:$D,'Modelling New'!W:W),"")</f>
        <v>0.17431048382491854</v>
      </c>
      <c r="AG145" s="250">
        <f>IFERROR(_xlfn.XLOOKUP($D145,'Modelling New'!$D:$D,'Modelling New'!$AE:$AE),"")</f>
        <v>0.995</v>
      </c>
      <c r="AH145" s="250">
        <f>IFERROR(_xlfn.XLOOKUP($D145,'Modelling New'!$D:$D,'Modelling New'!$AF:$AF),"")</f>
        <v>0.995</v>
      </c>
      <c r="AI145" s="241"/>
      <c r="AJ145" s="241"/>
      <c r="AK145" s="241"/>
      <c r="AL145" s="241"/>
      <c r="AM145" s="241"/>
      <c r="AN145" s="251"/>
      <c r="AO145" s="248"/>
      <c r="AP145" s="248"/>
      <c r="AQ145" s="248"/>
      <c r="AR145" s="240">
        <f>_xlfn.XLOOKUP($D145,'Modelling New'!$D:$D,'Modelling New'!$N:$N)</f>
        <v>194.4</v>
      </c>
      <c r="AS145" s="240" t="str">
        <f t="shared" si="18"/>
        <v/>
      </c>
    </row>
    <row r="146" spans="1:45">
      <c r="A146" s="239">
        <f t="shared" si="19"/>
        <v>45889</v>
      </c>
      <c r="B146" s="240">
        <f>YEAR(Daily_KPI[[#This Row],[Date]])+IF(MONTH(Daily_KPI[[#This Row],[Date]])&gt;=4,1,0)</f>
        <v>2026</v>
      </c>
      <c r="C146" s="241">
        <f>YEAR(Daily_KPI[[#This Row],[Date]])</f>
        <v>2025</v>
      </c>
      <c r="D146" s="242">
        <f>Daily_KPI[[#This Row],[Date]]-DAY(Daily_KPI[[#This Row],[Date]])+1</f>
        <v>45870</v>
      </c>
      <c r="E146" s="241">
        <f t="shared" si="15"/>
        <v>31</v>
      </c>
      <c r="F146" s="243" t="str">
        <f>IFERROR(_xlfn.XLOOKUP($A146,Input_Raw!$A:$A,Input_Raw!$GB:$GB),"")</f>
        <v/>
      </c>
      <c r="G146" s="244" t="str">
        <f>IFERROR(_xlfn.XLOOKUP($A146,Input_Raw!$A:$A,Input_Raw!EO:EO),"")</f>
        <v/>
      </c>
      <c r="H146" s="244" t="str">
        <f>IFERROR(_xlfn.XLOOKUP($A146,Input_Raw!$A:$A,Input_Raw!EP:EP),"")</f>
        <v/>
      </c>
      <c r="I146" s="244" t="str">
        <f>IFERROR(_xlfn.XLOOKUP($A146,Input_Raw!$A:$A,Input_Raw!EM:EM),"")</f>
        <v/>
      </c>
      <c r="J146" s="244" t="str">
        <f>IFERROR(_xlfn.XLOOKUP($A146,Input_Raw!$A:$A,Input_Raw!EN:EN),"")</f>
        <v/>
      </c>
      <c r="K146" s="244" t="str">
        <f>IFERROR(_xlfn.XLOOKUP($A146,Input_Raw!$A:$A,Input_Raw!$DP:$DP),"")</f>
        <v/>
      </c>
      <c r="L146" s="244" t="str">
        <f>IFERROR(_xlfn.XLOOKUP($A146,Input_Raw!$A:$A,Input_Raw!$DR:$DR),"")</f>
        <v/>
      </c>
      <c r="M146" s="244" t="str">
        <f>IFERROR(_xlfn.XLOOKUP($A146,Input_Raw!$A:$A,Input_Raw!$DX:$DX),"")</f>
        <v/>
      </c>
      <c r="N146" s="244" t="str">
        <f>IFERROR(_xlfn.XLOOKUP($A146,Input_Raw!$A:$A,Input_Raw!$DZ:$DZ),"")</f>
        <v/>
      </c>
      <c r="O146" s="245" t="str">
        <f>IFERROR(1-SUMIF(Plant_BD!$B:$B,$A146,Plant_BD!$AL:$AL)/($AA146+SUMIF(Plant_BD!$B:$B,$A146,Plant_BD!$AL:$AL)),"")</f>
        <v/>
      </c>
      <c r="P146" s="245"/>
      <c r="Q146" s="246"/>
      <c r="R146" s="245" t="str">
        <f>IFERROR(1-SUMIF(Grid_BD!$B:$B,$A146,Grid_BD!$W:$W)/($AA146+SUMIF(Grid_BD!$B:$B,$A146,Grid_BD!$W:$W)),"")</f>
        <v/>
      </c>
      <c r="S146" s="241"/>
      <c r="T146" s="246"/>
      <c r="U146" s="247" t="str">
        <f t="shared" si="16"/>
        <v/>
      </c>
      <c r="V146" s="247" t="str">
        <f>IFERROR(_xlfn.XLOOKUP($A146,Input_Raw!$A:$A,Input_Raw!$GJ:$GJ),"")</f>
        <v/>
      </c>
      <c r="W146" s="248" t="str">
        <f t="shared" si="17"/>
        <v/>
      </c>
      <c r="X146" s="240" t="str">
        <f>IFERROR(_xlfn.XLOOKUP($A146,Input_Raw!$A:$A,Input_Raw!$EL:$EL),"")</f>
        <v/>
      </c>
      <c r="Y146" s="240" t="str">
        <f>IFERROR(_xlfn.XLOOKUP($A146,Input_Raw!$A:$A,Input_Raw!GC:GC),"")</f>
        <v/>
      </c>
      <c r="Z146" s="240"/>
      <c r="AA146" s="240" t="str">
        <f>IFERROR(_xlfn.XLOOKUP($A146,Input_Raw!$A:$A,Input_Raw!$GD:$GD),"")</f>
        <v/>
      </c>
      <c r="AB146" s="240" t="str">
        <f>IFERROR(_xlfn.XLOOKUP($A146,Input_Raw!$A:$A,Input_Raw!GE:GE),"")</f>
        <v/>
      </c>
      <c r="AC146" s="249">
        <f>IFERROR(_xlfn.XLOOKUP($D146,'Modelling New'!$D:$D,'Modelling New'!P:P),"")</f>
        <v>4.8161290322580648</v>
      </c>
      <c r="AD146" s="240">
        <f>IFERROR(_xlfn.XLOOKUP($D146,'Modelling New'!$D:$D,'Modelling New'!$T:$T)*1000,"")</f>
        <v>813262.99333353993</v>
      </c>
      <c r="AE146" s="250">
        <f>IFERROR(_xlfn.XLOOKUP($D146,'Modelling New'!$D:$D,'Modelling New'!$O:$O),"")</f>
        <v>0.86863362334721617</v>
      </c>
      <c r="AF146" s="250">
        <f>IFERROR(_xlfn.XLOOKUP($D146,'Modelling New'!$D:$D,'Modelling New'!W:W),"")</f>
        <v>0.17431048382491854</v>
      </c>
      <c r="AG146" s="250">
        <f>IFERROR(_xlfn.XLOOKUP($D146,'Modelling New'!$D:$D,'Modelling New'!$AE:$AE),"")</f>
        <v>0.995</v>
      </c>
      <c r="AH146" s="250">
        <f>IFERROR(_xlfn.XLOOKUP($D146,'Modelling New'!$D:$D,'Modelling New'!$AF:$AF),"")</f>
        <v>0.995</v>
      </c>
      <c r="AI146" s="241"/>
      <c r="AJ146" s="241"/>
      <c r="AK146" s="241"/>
      <c r="AL146" s="241"/>
      <c r="AM146" s="241"/>
      <c r="AN146" s="251"/>
      <c r="AO146" s="248"/>
      <c r="AP146" s="248"/>
      <c r="AQ146" s="248"/>
      <c r="AR146" s="240">
        <f>_xlfn.XLOOKUP($D146,'Modelling New'!$D:$D,'Modelling New'!$N:$N)</f>
        <v>194.4</v>
      </c>
      <c r="AS146" s="240" t="str">
        <f t="shared" si="18"/>
        <v/>
      </c>
    </row>
    <row r="147" spans="1:45">
      <c r="A147" s="239">
        <f t="shared" si="19"/>
        <v>45890</v>
      </c>
      <c r="B147" s="240">
        <f>YEAR(Daily_KPI[[#This Row],[Date]])+IF(MONTH(Daily_KPI[[#This Row],[Date]])&gt;=4,1,0)</f>
        <v>2026</v>
      </c>
      <c r="C147" s="241">
        <f>YEAR(Daily_KPI[[#This Row],[Date]])</f>
        <v>2025</v>
      </c>
      <c r="D147" s="242">
        <f>Daily_KPI[[#This Row],[Date]]-DAY(Daily_KPI[[#This Row],[Date]])+1</f>
        <v>45870</v>
      </c>
      <c r="E147" s="241">
        <f t="shared" si="15"/>
        <v>31</v>
      </c>
      <c r="F147" s="243" t="str">
        <f>IFERROR(_xlfn.XLOOKUP($A147,Input_Raw!$A:$A,Input_Raw!$GB:$GB),"")</f>
        <v/>
      </c>
      <c r="G147" s="244" t="str">
        <f>IFERROR(_xlfn.XLOOKUP($A147,Input_Raw!$A:$A,Input_Raw!EO:EO),"")</f>
        <v/>
      </c>
      <c r="H147" s="244" t="str">
        <f>IFERROR(_xlfn.XLOOKUP($A147,Input_Raw!$A:$A,Input_Raw!EP:EP),"")</f>
        <v/>
      </c>
      <c r="I147" s="244" t="str">
        <f>IFERROR(_xlfn.XLOOKUP($A147,Input_Raw!$A:$A,Input_Raw!EM:EM),"")</f>
        <v/>
      </c>
      <c r="J147" s="244" t="str">
        <f>IFERROR(_xlfn.XLOOKUP($A147,Input_Raw!$A:$A,Input_Raw!EN:EN),"")</f>
        <v/>
      </c>
      <c r="K147" s="244" t="str">
        <f>IFERROR(_xlfn.XLOOKUP($A147,Input_Raw!$A:$A,Input_Raw!$DP:$DP),"")</f>
        <v/>
      </c>
      <c r="L147" s="244" t="str">
        <f>IFERROR(_xlfn.XLOOKUP($A147,Input_Raw!$A:$A,Input_Raw!$DR:$DR),"")</f>
        <v/>
      </c>
      <c r="M147" s="244" t="str">
        <f>IFERROR(_xlfn.XLOOKUP($A147,Input_Raw!$A:$A,Input_Raw!$DX:$DX),"")</f>
        <v/>
      </c>
      <c r="N147" s="244" t="str">
        <f>IFERROR(_xlfn.XLOOKUP($A147,Input_Raw!$A:$A,Input_Raw!$DZ:$DZ),"")</f>
        <v/>
      </c>
      <c r="O147" s="245" t="str">
        <f>IFERROR(1-SUMIF(Plant_BD!$B:$B,$A147,Plant_BD!$AL:$AL)/($AA147+SUMIF(Plant_BD!$B:$B,$A147,Plant_BD!$AL:$AL)),"")</f>
        <v/>
      </c>
      <c r="P147" s="245"/>
      <c r="Q147" s="246"/>
      <c r="R147" s="245" t="str">
        <f>IFERROR(1-SUMIF(Grid_BD!$B:$B,$A147,Grid_BD!$W:$W)/($AA147+SUMIF(Grid_BD!$B:$B,$A147,Grid_BD!$W:$W)),"")</f>
        <v/>
      </c>
      <c r="S147" s="241"/>
      <c r="T147" s="246"/>
      <c r="U147" s="247" t="str">
        <f t="shared" si="16"/>
        <v/>
      </c>
      <c r="V147" s="247" t="str">
        <f>IFERROR(_xlfn.XLOOKUP($A147,Input_Raw!$A:$A,Input_Raw!$GJ:$GJ),"")</f>
        <v/>
      </c>
      <c r="W147" s="248" t="str">
        <f t="shared" si="17"/>
        <v/>
      </c>
      <c r="X147" s="240" t="str">
        <f>IFERROR(_xlfn.XLOOKUP($A147,Input_Raw!$A:$A,Input_Raw!$EL:$EL),"")</f>
        <v/>
      </c>
      <c r="Y147" s="240" t="str">
        <f>IFERROR(_xlfn.XLOOKUP($A147,Input_Raw!$A:$A,Input_Raw!GC:GC),"")</f>
        <v/>
      </c>
      <c r="Z147" s="240"/>
      <c r="AA147" s="240" t="str">
        <f>IFERROR(_xlfn.XLOOKUP($A147,Input_Raw!$A:$A,Input_Raw!$GD:$GD),"")</f>
        <v/>
      </c>
      <c r="AB147" s="240" t="str">
        <f>IFERROR(_xlfn.XLOOKUP($A147,Input_Raw!$A:$A,Input_Raw!GE:GE),"")</f>
        <v/>
      </c>
      <c r="AC147" s="249">
        <f>IFERROR(_xlfn.XLOOKUP($D147,'Modelling New'!$D:$D,'Modelling New'!P:P),"")</f>
        <v>4.8161290322580648</v>
      </c>
      <c r="AD147" s="240">
        <f>IFERROR(_xlfn.XLOOKUP($D147,'Modelling New'!$D:$D,'Modelling New'!$T:$T)*1000,"")</f>
        <v>813262.99333353993</v>
      </c>
      <c r="AE147" s="250">
        <f>IFERROR(_xlfn.XLOOKUP($D147,'Modelling New'!$D:$D,'Modelling New'!$O:$O),"")</f>
        <v>0.86863362334721617</v>
      </c>
      <c r="AF147" s="250">
        <f>IFERROR(_xlfn.XLOOKUP($D147,'Modelling New'!$D:$D,'Modelling New'!W:W),"")</f>
        <v>0.17431048382491854</v>
      </c>
      <c r="AG147" s="250">
        <f>IFERROR(_xlfn.XLOOKUP($D147,'Modelling New'!$D:$D,'Modelling New'!$AE:$AE),"")</f>
        <v>0.995</v>
      </c>
      <c r="AH147" s="250">
        <f>IFERROR(_xlfn.XLOOKUP($D147,'Modelling New'!$D:$D,'Modelling New'!$AF:$AF),"")</f>
        <v>0.995</v>
      </c>
      <c r="AI147" s="241"/>
      <c r="AJ147" s="241"/>
      <c r="AK147" s="241"/>
      <c r="AL147" s="241"/>
      <c r="AM147" s="241"/>
      <c r="AN147" s="251"/>
      <c r="AO147" s="248"/>
      <c r="AP147" s="248"/>
      <c r="AQ147" s="248"/>
      <c r="AR147" s="240">
        <f>_xlfn.XLOOKUP($D147,'Modelling New'!$D:$D,'Modelling New'!$N:$N)</f>
        <v>194.4</v>
      </c>
      <c r="AS147" s="240" t="str">
        <f t="shared" si="18"/>
        <v/>
      </c>
    </row>
    <row r="148" spans="1:45">
      <c r="A148" s="239">
        <f t="shared" si="19"/>
        <v>45891</v>
      </c>
      <c r="B148" s="240">
        <f>YEAR(Daily_KPI[[#This Row],[Date]])+IF(MONTH(Daily_KPI[[#This Row],[Date]])&gt;=4,1,0)</f>
        <v>2026</v>
      </c>
      <c r="C148" s="241">
        <f>YEAR(Daily_KPI[[#This Row],[Date]])</f>
        <v>2025</v>
      </c>
      <c r="D148" s="242">
        <f>Daily_KPI[[#This Row],[Date]]-DAY(Daily_KPI[[#This Row],[Date]])+1</f>
        <v>45870</v>
      </c>
      <c r="E148" s="241">
        <f t="shared" si="15"/>
        <v>31</v>
      </c>
      <c r="F148" s="243" t="str">
        <f>IFERROR(_xlfn.XLOOKUP($A148,Input_Raw!$A:$A,Input_Raw!$GB:$GB),"")</f>
        <v/>
      </c>
      <c r="G148" s="244" t="str">
        <f>IFERROR(_xlfn.XLOOKUP($A148,Input_Raw!$A:$A,Input_Raw!EO:EO),"")</f>
        <v/>
      </c>
      <c r="H148" s="244" t="str">
        <f>IFERROR(_xlfn.XLOOKUP($A148,Input_Raw!$A:$A,Input_Raw!EP:EP),"")</f>
        <v/>
      </c>
      <c r="I148" s="244" t="str">
        <f>IFERROR(_xlfn.XLOOKUP($A148,Input_Raw!$A:$A,Input_Raw!EM:EM),"")</f>
        <v/>
      </c>
      <c r="J148" s="244" t="str">
        <f>IFERROR(_xlfn.XLOOKUP($A148,Input_Raw!$A:$A,Input_Raw!EN:EN),"")</f>
        <v/>
      </c>
      <c r="K148" s="244" t="str">
        <f>IFERROR(_xlfn.XLOOKUP($A148,Input_Raw!$A:$A,Input_Raw!$DP:$DP),"")</f>
        <v/>
      </c>
      <c r="L148" s="244" t="str">
        <f>IFERROR(_xlfn.XLOOKUP($A148,Input_Raw!$A:$A,Input_Raw!$DR:$DR),"")</f>
        <v/>
      </c>
      <c r="M148" s="244" t="str">
        <f>IFERROR(_xlfn.XLOOKUP($A148,Input_Raw!$A:$A,Input_Raw!$DX:$DX),"")</f>
        <v/>
      </c>
      <c r="N148" s="244" t="str">
        <f>IFERROR(_xlfn.XLOOKUP($A148,Input_Raw!$A:$A,Input_Raw!$DZ:$DZ),"")</f>
        <v/>
      </c>
      <c r="O148" s="245" t="str">
        <f>IFERROR(1-SUMIF(Plant_BD!$B:$B,$A148,Plant_BD!$AL:$AL)/($AA148+SUMIF(Plant_BD!$B:$B,$A148,Plant_BD!$AL:$AL)),"")</f>
        <v/>
      </c>
      <c r="P148" s="245"/>
      <c r="Q148" s="246"/>
      <c r="R148" s="245" t="str">
        <f>IFERROR(1-SUMIF(Grid_BD!$B:$B,$A148,Grid_BD!$W:$W)/($AA148+SUMIF(Grid_BD!$B:$B,$A148,Grid_BD!$W:$W)),"")</f>
        <v/>
      </c>
      <c r="S148" s="241"/>
      <c r="T148" s="246"/>
      <c r="U148" s="247" t="str">
        <f t="shared" si="16"/>
        <v/>
      </c>
      <c r="V148" s="247" t="str">
        <f>IFERROR(_xlfn.XLOOKUP($A148,Input_Raw!$A:$A,Input_Raw!$GJ:$GJ),"")</f>
        <v/>
      </c>
      <c r="W148" s="248" t="str">
        <f t="shared" si="17"/>
        <v/>
      </c>
      <c r="X148" s="240" t="str">
        <f>IFERROR(_xlfn.XLOOKUP($A148,Input_Raw!$A:$A,Input_Raw!$EL:$EL),"")</f>
        <v/>
      </c>
      <c r="Y148" s="240" t="str">
        <f>IFERROR(_xlfn.XLOOKUP($A148,Input_Raw!$A:$A,Input_Raw!GC:GC),"")</f>
        <v/>
      </c>
      <c r="Z148" s="240"/>
      <c r="AA148" s="240" t="str">
        <f>IFERROR(_xlfn.XLOOKUP($A148,Input_Raw!$A:$A,Input_Raw!$GD:$GD),"")</f>
        <v/>
      </c>
      <c r="AB148" s="240" t="str">
        <f>IFERROR(_xlfn.XLOOKUP($A148,Input_Raw!$A:$A,Input_Raw!GE:GE),"")</f>
        <v/>
      </c>
      <c r="AC148" s="249">
        <f>IFERROR(_xlfn.XLOOKUP($D148,'Modelling New'!$D:$D,'Modelling New'!P:P),"")</f>
        <v>4.8161290322580648</v>
      </c>
      <c r="AD148" s="240">
        <f>IFERROR(_xlfn.XLOOKUP($D148,'Modelling New'!$D:$D,'Modelling New'!$T:$T)*1000,"")</f>
        <v>813262.99333353993</v>
      </c>
      <c r="AE148" s="250">
        <f>IFERROR(_xlfn.XLOOKUP($D148,'Modelling New'!$D:$D,'Modelling New'!$O:$O),"")</f>
        <v>0.86863362334721617</v>
      </c>
      <c r="AF148" s="250">
        <f>IFERROR(_xlfn.XLOOKUP($D148,'Modelling New'!$D:$D,'Modelling New'!W:W),"")</f>
        <v>0.17431048382491854</v>
      </c>
      <c r="AG148" s="250">
        <f>IFERROR(_xlfn.XLOOKUP($D148,'Modelling New'!$D:$D,'Modelling New'!$AE:$AE),"")</f>
        <v>0.995</v>
      </c>
      <c r="AH148" s="250">
        <f>IFERROR(_xlfn.XLOOKUP($D148,'Modelling New'!$D:$D,'Modelling New'!$AF:$AF),"")</f>
        <v>0.995</v>
      </c>
      <c r="AI148" s="241"/>
      <c r="AJ148" s="241"/>
      <c r="AK148" s="241"/>
      <c r="AL148" s="241"/>
      <c r="AM148" s="241"/>
      <c r="AN148" s="251"/>
      <c r="AO148" s="248"/>
      <c r="AP148" s="248"/>
      <c r="AQ148" s="248"/>
      <c r="AR148" s="240">
        <f>_xlfn.XLOOKUP($D148,'Modelling New'!$D:$D,'Modelling New'!$N:$N)</f>
        <v>194.4</v>
      </c>
      <c r="AS148" s="240" t="str">
        <f t="shared" si="18"/>
        <v/>
      </c>
    </row>
    <row r="149" spans="1:45">
      <c r="A149" s="239">
        <f t="shared" si="19"/>
        <v>45892</v>
      </c>
      <c r="B149" s="240">
        <f>YEAR(Daily_KPI[[#This Row],[Date]])+IF(MONTH(Daily_KPI[[#This Row],[Date]])&gt;=4,1,0)</f>
        <v>2026</v>
      </c>
      <c r="C149" s="241">
        <f>YEAR(Daily_KPI[[#This Row],[Date]])</f>
        <v>2025</v>
      </c>
      <c r="D149" s="242">
        <f>Daily_KPI[[#This Row],[Date]]-DAY(Daily_KPI[[#This Row],[Date]])+1</f>
        <v>45870</v>
      </c>
      <c r="E149" s="241">
        <f t="shared" si="15"/>
        <v>31</v>
      </c>
      <c r="F149" s="243" t="str">
        <f>IFERROR(_xlfn.XLOOKUP($A149,Input_Raw!$A:$A,Input_Raw!$GB:$GB),"")</f>
        <v/>
      </c>
      <c r="G149" s="244" t="str">
        <f>IFERROR(_xlfn.XLOOKUP($A149,Input_Raw!$A:$A,Input_Raw!EO:EO),"")</f>
        <v/>
      </c>
      <c r="H149" s="244" t="str">
        <f>IFERROR(_xlfn.XLOOKUP($A149,Input_Raw!$A:$A,Input_Raw!EP:EP),"")</f>
        <v/>
      </c>
      <c r="I149" s="244" t="str">
        <f>IFERROR(_xlfn.XLOOKUP($A149,Input_Raw!$A:$A,Input_Raw!EM:EM),"")</f>
        <v/>
      </c>
      <c r="J149" s="244" t="str">
        <f>IFERROR(_xlfn.XLOOKUP($A149,Input_Raw!$A:$A,Input_Raw!EN:EN),"")</f>
        <v/>
      </c>
      <c r="K149" s="244" t="str">
        <f>IFERROR(_xlfn.XLOOKUP($A149,Input_Raw!$A:$A,Input_Raw!$DP:$DP),"")</f>
        <v/>
      </c>
      <c r="L149" s="244" t="str">
        <f>IFERROR(_xlfn.XLOOKUP($A149,Input_Raw!$A:$A,Input_Raw!$DR:$DR),"")</f>
        <v/>
      </c>
      <c r="M149" s="244" t="str">
        <f>IFERROR(_xlfn.XLOOKUP($A149,Input_Raw!$A:$A,Input_Raw!$DX:$DX),"")</f>
        <v/>
      </c>
      <c r="N149" s="244" t="str">
        <f>IFERROR(_xlfn.XLOOKUP($A149,Input_Raw!$A:$A,Input_Raw!$DZ:$DZ),"")</f>
        <v/>
      </c>
      <c r="O149" s="245" t="str">
        <f>IFERROR(1-SUMIF(Plant_BD!$B:$B,$A149,Plant_BD!$AL:$AL)/($AA149+SUMIF(Plant_BD!$B:$B,$A149,Plant_BD!$AL:$AL)),"")</f>
        <v/>
      </c>
      <c r="P149" s="245"/>
      <c r="Q149" s="246"/>
      <c r="R149" s="245" t="str">
        <f>IFERROR(1-SUMIF(Grid_BD!$B:$B,$A149,Grid_BD!$W:$W)/($AA149+SUMIF(Grid_BD!$B:$B,$A149,Grid_BD!$W:$W)),"")</f>
        <v/>
      </c>
      <c r="S149" s="241"/>
      <c r="T149" s="246"/>
      <c r="U149" s="247" t="str">
        <f t="shared" si="16"/>
        <v/>
      </c>
      <c r="V149" s="247" t="str">
        <f>IFERROR(_xlfn.XLOOKUP($A149,Input_Raw!$A:$A,Input_Raw!$GJ:$GJ),"")</f>
        <v/>
      </c>
      <c r="W149" s="248" t="str">
        <f t="shared" si="17"/>
        <v/>
      </c>
      <c r="X149" s="240" t="str">
        <f>IFERROR(_xlfn.XLOOKUP($A149,Input_Raw!$A:$A,Input_Raw!$EL:$EL),"")</f>
        <v/>
      </c>
      <c r="Y149" s="240" t="str">
        <f>IFERROR(_xlfn.XLOOKUP($A149,Input_Raw!$A:$A,Input_Raw!GC:GC),"")</f>
        <v/>
      </c>
      <c r="Z149" s="240"/>
      <c r="AA149" s="240" t="str">
        <f>IFERROR(_xlfn.XLOOKUP($A149,Input_Raw!$A:$A,Input_Raw!$GD:$GD),"")</f>
        <v/>
      </c>
      <c r="AB149" s="240" t="str">
        <f>IFERROR(_xlfn.XLOOKUP($A149,Input_Raw!$A:$A,Input_Raw!GE:GE),"")</f>
        <v/>
      </c>
      <c r="AC149" s="249">
        <f>IFERROR(_xlfn.XLOOKUP($D149,'Modelling New'!$D:$D,'Modelling New'!P:P),"")</f>
        <v>4.8161290322580648</v>
      </c>
      <c r="AD149" s="240">
        <f>IFERROR(_xlfn.XLOOKUP($D149,'Modelling New'!$D:$D,'Modelling New'!$T:$T)*1000,"")</f>
        <v>813262.99333353993</v>
      </c>
      <c r="AE149" s="250">
        <f>IFERROR(_xlfn.XLOOKUP($D149,'Modelling New'!$D:$D,'Modelling New'!$O:$O),"")</f>
        <v>0.86863362334721617</v>
      </c>
      <c r="AF149" s="250">
        <f>IFERROR(_xlfn.XLOOKUP($D149,'Modelling New'!$D:$D,'Modelling New'!W:W),"")</f>
        <v>0.17431048382491854</v>
      </c>
      <c r="AG149" s="250">
        <f>IFERROR(_xlfn.XLOOKUP($D149,'Modelling New'!$D:$D,'Modelling New'!$AE:$AE),"")</f>
        <v>0.995</v>
      </c>
      <c r="AH149" s="250">
        <f>IFERROR(_xlfn.XLOOKUP($D149,'Modelling New'!$D:$D,'Modelling New'!$AF:$AF),"")</f>
        <v>0.995</v>
      </c>
      <c r="AI149" s="241"/>
      <c r="AJ149" s="241"/>
      <c r="AK149" s="241"/>
      <c r="AL149" s="241"/>
      <c r="AM149" s="241"/>
      <c r="AN149" s="251"/>
      <c r="AO149" s="248"/>
      <c r="AP149" s="248"/>
      <c r="AQ149" s="248"/>
      <c r="AR149" s="240">
        <f>_xlfn.XLOOKUP($D149,'Modelling New'!$D:$D,'Modelling New'!$N:$N)</f>
        <v>194.4</v>
      </c>
      <c r="AS149" s="240" t="str">
        <f t="shared" si="18"/>
        <v/>
      </c>
    </row>
    <row r="150" spans="1:45">
      <c r="A150" s="239">
        <f t="shared" si="19"/>
        <v>45893</v>
      </c>
      <c r="B150" s="240">
        <f>YEAR(Daily_KPI[[#This Row],[Date]])+IF(MONTH(Daily_KPI[[#This Row],[Date]])&gt;=4,1,0)</f>
        <v>2026</v>
      </c>
      <c r="C150" s="241">
        <f>YEAR(Daily_KPI[[#This Row],[Date]])</f>
        <v>2025</v>
      </c>
      <c r="D150" s="242">
        <f>Daily_KPI[[#This Row],[Date]]-DAY(Daily_KPI[[#This Row],[Date]])+1</f>
        <v>45870</v>
      </c>
      <c r="E150" s="241">
        <f t="shared" si="15"/>
        <v>31</v>
      </c>
      <c r="F150" s="243" t="str">
        <f>IFERROR(_xlfn.XLOOKUP($A150,Input_Raw!$A:$A,Input_Raw!$GB:$GB),"")</f>
        <v/>
      </c>
      <c r="G150" s="244" t="str">
        <f>IFERROR(_xlfn.XLOOKUP($A150,Input_Raw!$A:$A,Input_Raw!EO:EO),"")</f>
        <v/>
      </c>
      <c r="H150" s="244" t="str">
        <f>IFERROR(_xlfn.XLOOKUP($A150,Input_Raw!$A:$A,Input_Raw!EP:EP),"")</f>
        <v/>
      </c>
      <c r="I150" s="244" t="str">
        <f>IFERROR(_xlfn.XLOOKUP($A150,Input_Raw!$A:$A,Input_Raw!EM:EM),"")</f>
        <v/>
      </c>
      <c r="J150" s="244" t="str">
        <f>IFERROR(_xlfn.XLOOKUP($A150,Input_Raw!$A:$A,Input_Raw!EN:EN),"")</f>
        <v/>
      </c>
      <c r="K150" s="244" t="str">
        <f>IFERROR(_xlfn.XLOOKUP($A150,Input_Raw!$A:$A,Input_Raw!$DP:$DP),"")</f>
        <v/>
      </c>
      <c r="L150" s="244" t="str">
        <f>IFERROR(_xlfn.XLOOKUP($A150,Input_Raw!$A:$A,Input_Raw!$DR:$DR),"")</f>
        <v/>
      </c>
      <c r="M150" s="244" t="str">
        <f>IFERROR(_xlfn.XLOOKUP($A150,Input_Raw!$A:$A,Input_Raw!$DX:$DX),"")</f>
        <v/>
      </c>
      <c r="N150" s="244" t="str">
        <f>IFERROR(_xlfn.XLOOKUP($A150,Input_Raw!$A:$A,Input_Raw!$DZ:$DZ),"")</f>
        <v/>
      </c>
      <c r="O150" s="245" t="str">
        <f>IFERROR(1-SUMIF(Plant_BD!$B:$B,$A150,Plant_BD!$AL:$AL)/($AA150+SUMIF(Plant_BD!$B:$B,$A150,Plant_BD!$AL:$AL)),"")</f>
        <v/>
      </c>
      <c r="P150" s="245"/>
      <c r="Q150" s="246"/>
      <c r="R150" s="245" t="str">
        <f>IFERROR(1-SUMIF(Grid_BD!$B:$B,$A150,Grid_BD!$W:$W)/($AA150+SUMIF(Grid_BD!$B:$B,$A150,Grid_BD!$W:$W)),"")</f>
        <v/>
      </c>
      <c r="S150" s="241"/>
      <c r="T150" s="246"/>
      <c r="U150" s="247" t="str">
        <f t="shared" si="16"/>
        <v/>
      </c>
      <c r="V150" s="247" t="str">
        <f>IFERROR(_xlfn.XLOOKUP($A150,Input_Raw!$A:$A,Input_Raw!$GJ:$GJ),"")</f>
        <v/>
      </c>
      <c r="W150" s="248" t="str">
        <f t="shared" si="17"/>
        <v/>
      </c>
      <c r="X150" s="240" t="str">
        <f>IFERROR(_xlfn.XLOOKUP($A150,Input_Raw!$A:$A,Input_Raw!$EL:$EL),"")</f>
        <v/>
      </c>
      <c r="Y150" s="240" t="str">
        <f>IFERROR(_xlfn.XLOOKUP($A150,Input_Raw!$A:$A,Input_Raw!GC:GC),"")</f>
        <v/>
      </c>
      <c r="Z150" s="240"/>
      <c r="AA150" s="240" t="str">
        <f>IFERROR(_xlfn.XLOOKUP($A150,Input_Raw!$A:$A,Input_Raw!$GD:$GD),"")</f>
        <v/>
      </c>
      <c r="AB150" s="240" t="str">
        <f>IFERROR(_xlfn.XLOOKUP($A150,Input_Raw!$A:$A,Input_Raw!GE:GE),"")</f>
        <v/>
      </c>
      <c r="AC150" s="249">
        <f>IFERROR(_xlfn.XLOOKUP($D150,'Modelling New'!$D:$D,'Modelling New'!P:P),"")</f>
        <v>4.8161290322580648</v>
      </c>
      <c r="AD150" s="240">
        <f>IFERROR(_xlfn.XLOOKUP($D150,'Modelling New'!$D:$D,'Modelling New'!$T:$T)*1000,"")</f>
        <v>813262.99333353993</v>
      </c>
      <c r="AE150" s="250">
        <f>IFERROR(_xlfn.XLOOKUP($D150,'Modelling New'!$D:$D,'Modelling New'!$O:$O),"")</f>
        <v>0.86863362334721617</v>
      </c>
      <c r="AF150" s="250">
        <f>IFERROR(_xlfn.XLOOKUP($D150,'Modelling New'!$D:$D,'Modelling New'!W:W),"")</f>
        <v>0.17431048382491854</v>
      </c>
      <c r="AG150" s="250">
        <f>IFERROR(_xlfn.XLOOKUP($D150,'Modelling New'!$D:$D,'Modelling New'!$AE:$AE),"")</f>
        <v>0.995</v>
      </c>
      <c r="AH150" s="250">
        <f>IFERROR(_xlfn.XLOOKUP($D150,'Modelling New'!$D:$D,'Modelling New'!$AF:$AF),"")</f>
        <v>0.995</v>
      </c>
      <c r="AI150" s="241"/>
      <c r="AJ150" s="241"/>
      <c r="AK150" s="241"/>
      <c r="AL150" s="241"/>
      <c r="AM150" s="241"/>
      <c r="AN150" s="251"/>
      <c r="AO150" s="248"/>
      <c r="AP150" s="248"/>
      <c r="AQ150" s="248"/>
      <c r="AR150" s="240">
        <f>_xlfn.XLOOKUP($D150,'Modelling New'!$D:$D,'Modelling New'!$N:$N)</f>
        <v>194.4</v>
      </c>
      <c r="AS150" s="240" t="str">
        <f t="shared" si="18"/>
        <v/>
      </c>
    </row>
    <row r="151" spans="1:45">
      <c r="A151" s="239">
        <f t="shared" si="19"/>
        <v>45894</v>
      </c>
      <c r="B151" s="240">
        <f>YEAR(Daily_KPI[[#This Row],[Date]])+IF(MONTH(Daily_KPI[[#This Row],[Date]])&gt;=4,1,0)</f>
        <v>2026</v>
      </c>
      <c r="C151" s="241">
        <f>YEAR(Daily_KPI[[#This Row],[Date]])</f>
        <v>2025</v>
      </c>
      <c r="D151" s="242">
        <f>Daily_KPI[[#This Row],[Date]]-DAY(Daily_KPI[[#This Row],[Date]])+1</f>
        <v>45870</v>
      </c>
      <c r="E151" s="241">
        <f t="shared" si="15"/>
        <v>31</v>
      </c>
      <c r="F151" s="243" t="str">
        <f>IFERROR(_xlfn.XLOOKUP($A151,Input_Raw!$A:$A,Input_Raw!$GB:$GB),"")</f>
        <v/>
      </c>
      <c r="G151" s="244" t="str">
        <f>IFERROR(_xlfn.XLOOKUP($A151,Input_Raw!$A:$A,Input_Raw!EO:EO),"")</f>
        <v/>
      </c>
      <c r="H151" s="244" t="str">
        <f>IFERROR(_xlfn.XLOOKUP($A151,Input_Raw!$A:$A,Input_Raw!EP:EP),"")</f>
        <v/>
      </c>
      <c r="I151" s="244" t="str">
        <f>IFERROR(_xlfn.XLOOKUP($A151,Input_Raw!$A:$A,Input_Raw!EM:EM),"")</f>
        <v/>
      </c>
      <c r="J151" s="244" t="str">
        <f>IFERROR(_xlfn.XLOOKUP($A151,Input_Raw!$A:$A,Input_Raw!EN:EN),"")</f>
        <v/>
      </c>
      <c r="K151" s="244" t="str">
        <f>IFERROR(_xlfn.XLOOKUP($A151,Input_Raw!$A:$A,Input_Raw!$DP:$DP),"")</f>
        <v/>
      </c>
      <c r="L151" s="244" t="str">
        <f>IFERROR(_xlfn.XLOOKUP($A151,Input_Raw!$A:$A,Input_Raw!$DR:$DR),"")</f>
        <v/>
      </c>
      <c r="M151" s="244" t="str">
        <f>IFERROR(_xlfn.XLOOKUP($A151,Input_Raw!$A:$A,Input_Raw!$DX:$DX),"")</f>
        <v/>
      </c>
      <c r="N151" s="244" t="str">
        <f>IFERROR(_xlfn.XLOOKUP($A151,Input_Raw!$A:$A,Input_Raw!$DZ:$DZ),"")</f>
        <v/>
      </c>
      <c r="O151" s="245" t="str">
        <f>IFERROR(1-SUMIF(Plant_BD!$B:$B,$A151,Plant_BD!$AL:$AL)/($AA151+SUMIF(Plant_BD!$B:$B,$A151,Plant_BD!$AL:$AL)),"")</f>
        <v/>
      </c>
      <c r="P151" s="245"/>
      <c r="Q151" s="246"/>
      <c r="R151" s="245" t="str">
        <f>IFERROR(1-SUMIF(Grid_BD!$B:$B,$A151,Grid_BD!$W:$W)/($AA151+SUMIF(Grid_BD!$B:$B,$A151,Grid_BD!$W:$W)),"")</f>
        <v/>
      </c>
      <c r="S151" s="241"/>
      <c r="T151" s="246"/>
      <c r="U151" s="247" t="str">
        <f t="shared" si="16"/>
        <v/>
      </c>
      <c r="V151" s="247" t="str">
        <f>IFERROR(_xlfn.XLOOKUP($A151,Input_Raw!$A:$A,Input_Raw!$GJ:$GJ),"")</f>
        <v/>
      </c>
      <c r="W151" s="248" t="str">
        <f t="shared" si="17"/>
        <v/>
      </c>
      <c r="X151" s="240" t="str">
        <f>IFERROR(_xlfn.XLOOKUP($A151,Input_Raw!$A:$A,Input_Raw!$EL:$EL),"")</f>
        <v/>
      </c>
      <c r="Y151" s="240" t="str">
        <f>IFERROR(_xlfn.XLOOKUP($A151,Input_Raw!$A:$A,Input_Raw!GC:GC),"")</f>
        <v/>
      </c>
      <c r="Z151" s="240"/>
      <c r="AA151" s="240" t="str">
        <f>IFERROR(_xlfn.XLOOKUP($A151,Input_Raw!$A:$A,Input_Raw!$GD:$GD),"")</f>
        <v/>
      </c>
      <c r="AB151" s="240" t="str">
        <f>IFERROR(_xlfn.XLOOKUP($A151,Input_Raw!$A:$A,Input_Raw!GE:GE),"")</f>
        <v/>
      </c>
      <c r="AC151" s="249">
        <f>IFERROR(_xlfn.XLOOKUP($D151,'Modelling New'!$D:$D,'Modelling New'!P:P),"")</f>
        <v>4.8161290322580648</v>
      </c>
      <c r="AD151" s="240">
        <f>IFERROR(_xlfn.XLOOKUP($D151,'Modelling New'!$D:$D,'Modelling New'!$T:$T)*1000,"")</f>
        <v>813262.99333353993</v>
      </c>
      <c r="AE151" s="250">
        <f>IFERROR(_xlfn.XLOOKUP($D151,'Modelling New'!$D:$D,'Modelling New'!$O:$O),"")</f>
        <v>0.86863362334721617</v>
      </c>
      <c r="AF151" s="250">
        <f>IFERROR(_xlfn.XLOOKUP($D151,'Modelling New'!$D:$D,'Modelling New'!W:W),"")</f>
        <v>0.17431048382491854</v>
      </c>
      <c r="AG151" s="250">
        <f>IFERROR(_xlfn.XLOOKUP($D151,'Modelling New'!$D:$D,'Modelling New'!$AE:$AE),"")</f>
        <v>0.995</v>
      </c>
      <c r="AH151" s="250">
        <f>IFERROR(_xlfn.XLOOKUP($D151,'Modelling New'!$D:$D,'Modelling New'!$AF:$AF),"")</f>
        <v>0.995</v>
      </c>
      <c r="AI151" s="241"/>
      <c r="AJ151" s="241"/>
      <c r="AK151" s="241"/>
      <c r="AL151" s="241"/>
      <c r="AM151" s="241"/>
      <c r="AN151" s="251"/>
      <c r="AO151" s="248"/>
      <c r="AP151" s="248"/>
      <c r="AQ151" s="248"/>
      <c r="AR151" s="240">
        <f>_xlfn.XLOOKUP($D151,'Modelling New'!$D:$D,'Modelling New'!$N:$N)</f>
        <v>194.4</v>
      </c>
      <c r="AS151" s="240" t="str">
        <f t="shared" si="18"/>
        <v/>
      </c>
    </row>
    <row r="152" spans="1:45">
      <c r="A152" s="239">
        <f t="shared" si="19"/>
        <v>45895</v>
      </c>
      <c r="B152" s="240">
        <f>YEAR(Daily_KPI[[#This Row],[Date]])+IF(MONTH(Daily_KPI[[#This Row],[Date]])&gt;=4,1,0)</f>
        <v>2026</v>
      </c>
      <c r="C152" s="241">
        <f>YEAR(Daily_KPI[[#This Row],[Date]])</f>
        <v>2025</v>
      </c>
      <c r="D152" s="242">
        <f>Daily_KPI[[#This Row],[Date]]-DAY(Daily_KPI[[#This Row],[Date]])+1</f>
        <v>45870</v>
      </c>
      <c r="E152" s="241">
        <f t="shared" si="15"/>
        <v>31</v>
      </c>
      <c r="F152" s="243" t="str">
        <f>IFERROR(_xlfn.XLOOKUP($A152,Input_Raw!$A:$A,Input_Raw!$GB:$GB),"")</f>
        <v/>
      </c>
      <c r="G152" s="244" t="str">
        <f>IFERROR(_xlfn.XLOOKUP($A152,Input_Raw!$A:$A,Input_Raw!EO:EO),"")</f>
        <v/>
      </c>
      <c r="H152" s="244" t="str">
        <f>IFERROR(_xlfn.XLOOKUP($A152,Input_Raw!$A:$A,Input_Raw!EP:EP),"")</f>
        <v/>
      </c>
      <c r="I152" s="244" t="str">
        <f>IFERROR(_xlfn.XLOOKUP($A152,Input_Raw!$A:$A,Input_Raw!EM:EM),"")</f>
        <v/>
      </c>
      <c r="J152" s="244" t="str">
        <f>IFERROR(_xlfn.XLOOKUP($A152,Input_Raw!$A:$A,Input_Raw!EN:EN),"")</f>
        <v/>
      </c>
      <c r="K152" s="244" t="str">
        <f>IFERROR(_xlfn.XLOOKUP($A152,Input_Raw!$A:$A,Input_Raw!$DP:$DP),"")</f>
        <v/>
      </c>
      <c r="L152" s="244" t="str">
        <f>IFERROR(_xlfn.XLOOKUP($A152,Input_Raw!$A:$A,Input_Raw!$DR:$DR),"")</f>
        <v/>
      </c>
      <c r="M152" s="244" t="str">
        <f>IFERROR(_xlfn.XLOOKUP($A152,Input_Raw!$A:$A,Input_Raw!$DX:$DX),"")</f>
        <v/>
      </c>
      <c r="N152" s="244" t="str">
        <f>IFERROR(_xlfn.XLOOKUP($A152,Input_Raw!$A:$A,Input_Raw!$DZ:$DZ),"")</f>
        <v/>
      </c>
      <c r="O152" s="245" t="str">
        <f>IFERROR(1-SUMIF(Plant_BD!$B:$B,$A152,Plant_BD!$AL:$AL)/($AA152+SUMIF(Plant_BD!$B:$B,$A152,Plant_BD!$AL:$AL)),"")</f>
        <v/>
      </c>
      <c r="P152" s="245"/>
      <c r="Q152" s="246"/>
      <c r="R152" s="245" t="str">
        <f>IFERROR(1-SUMIF(Grid_BD!$B:$B,$A152,Grid_BD!$W:$W)/($AA152+SUMIF(Grid_BD!$B:$B,$A152,Grid_BD!$W:$W)),"")</f>
        <v/>
      </c>
      <c r="S152" s="241"/>
      <c r="T152" s="246"/>
      <c r="U152" s="247" t="str">
        <f t="shared" si="16"/>
        <v/>
      </c>
      <c r="V152" s="247" t="str">
        <f>IFERROR(_xlfn.XLOOKUP($A152,Input_Raw!$A:$A,Input_Raw!$GJ:$GJ),"")</f>
        <v/>
      </c>
      <c r="W152" s="248" t="str">
        <f t="shared" si="17"/>
        <v/>
      </c>
      <c r="X152" s="240" t="str">
        <f>IFERROR(_xlfn.XLOOKUP($A152,Input_Raw!$A:$A,Input_Raw!$EL:$EL),"")</f>
        <v/>
      </c>
      <c r="Y152" s="240" t="str">
        <f>IFERROR(_xlfn.XLOOKUP($A152,Input_Raw!$A:$A,Input_Raw!GC:GC),"")</f>
        <v/>
      </c>
      <c r="Z152" s="240"/>
      <c r="AA152" s="240" t="str">
        <f>IFERROR(_xlfn.XLOOKUP($A152,Input_Raw!$A:$A,Input_Raw!$GD:$GD),"")</f>
        <v/>
      </c>
      <c r="AB152" s="240" t="str">
        <f>IFERROR(_xlfn.XLOOKUP($A152,Input_Raw!$A:$A,Input_Raw!GE:GE),"")</f>
        <v/>
      </c>
      <c r="AC152" s="249">
        <f>IFERROR(_xlfn.XLOOKUP($D152,'Modelling New'!$D:$D,'Modelling New'!P:P),"")</f>
        <v>4.8161290322580648</v>
      </c>
      <c r="AD152" s="240">
        <f>IFERROR(_xlfn.XLOOKUP($D152,'Modelling New'!$D:$D,'Modelling New'!$T:$T)*1000,"")</f>
        <v>813262.99333353993</v>
      </c>
      <c r="AE152" s="250">
        <f>IFERROR(_xlfn.XLOOKUP($D152,'Modelling New'!$D:$D,'Modelling New'!$O:$O),"")</f>
        <v>0.86863362334721617</v>
      </c>
      <c r="AF152" s="250">
        <f>IFERROR(_xlfn.XLOOKUP($D152,'Modelling New'!$D:$D,'Modelling New'!W:W),"")</f>
        <v>0.17431048382491854</v>
      </c>
      <c r="AG152" s="250">
        <f>IFERROR(_xlfn.XLOOKUP($D152,'Modelling New'!$D:$D,'Modelling New'!$AE:$AE),"")</f>
        <v>0.995</v>
      </c>
      <c r="AH152" s="250">
        <f>IFERROR(_xlfn.XLOOKUP($D152,'Modelling New'!$D:$D,'Modelling New'!$AF:$AF),"")</f>
        <v>0.995</v>
      </c>
      <c r="AI152" s="241"/>
      <c r="AJ152" s="241"/>
      <c r="AK152" s="241"/>
      <c r="AL152" s="241"/>
      <c r="AM152" s="241"/>
      <c r="AN152" s="251"/>
      <c r="AO152" s="248"/>
      <c r="AP152" s="248"/>
      <c r="AQ152" s="248"/>
      <c r="AR152" s="240">
        <f>_xlfn.XLOOKUP($D152,'Modelling New'!$D:$D,'Modelling New'!$N:$N)</f>
        <v>194.4</v>
      </c>
      <c r="AS152" s="240" t="str">
        <f t="shared" si="18"/>
        <v/>
      </c>
    </row>
    <row r="153" spans="1:45">
      <c r="A153" s="239">
        <f t="shared" si="19"/>
        <v>45896</v>
      </c>
      <c r="B153" s="240">
        <f>YEAR(Daily_KPI[[#This Row],[Date]])+IF(MONTH(Daily_KPI[[#This Row],[Date]])&gt;=4,1,0)</f>
        <v>2026</v>
      </c>
      <c r="C153" s="241">
        <f>YEAR(Daily_KPI[[#This Row],[Date]])</f>
        <v>2025</v>
      </c>
      <c r="D153" s="242">
        <f>Daily_KPI[[#This Row],[Date]]-DAY(Daily_KPI[[#This Row],[Date]])+1</f>
        <v>45870</v>
      </c>
      <c r="E153" s="241">
        <f t="shared" si="15"/>
        <v>31</v>
      </c>
      <c r="F153" s="243" t="str">
        <f>IFERROR(_xlfn.XLOOKUP($A153,Input_Raw!$A:$A,Input_Raw!$GB:$GB),"")</f>
        <v/>
      </c>
      <c r="G153" s="244" t="str">
        <f>IFERROR(_xlfn.XLOOKUP($A153,Input_Raw!$A:$A,Input_Raw!EO:EO),"")</f>
        <v/>
      </c>
      <c r="H153" s="244" t="str">
        <f>IFERROR(_xlfn.XLOOKUP($A153,Input_Raw!$A:$A,Input_Raw!EP:EP),"")</f>
        <v/>
      </c>
      <c r="I153" s="244" t="str">
        <f>IFERROR(_xlfn.XLOOKUP($A153,Input_Raw!$A:$A,Input_Raw!EM:EM),"")</f>
        <v/>
      </c>
      <c r="J153" s="244" t="str">
        <f>IFERROR(_xlfn.XLOOKUP($A153,Input_Raw!$A:$A,Input_Raw!EN:EN),"")</f>
        <v/>
      </c>
      <c r="K153" s="244" t="str">
        <f>IFERROR(_xlfn.XLOOKUP($A153,Input_Raw!$A:$A,Input_Raw!$DP:$DP),"")</f>
        <v/>
      </c>
      <c r="L153" s="244" t="str">
        <f>IFERROR(_xlfn.XLOOKUP($A153,Input_Raw!$A:$A,Input_Raw!$DR:$DR),"")</f>
        <v/>
      </c>
      <c r="M153" s="244" t="str">
        <f>IFERROR(_xlfn.XLOOKUP($A153,Input_Raw!$A:$A,Input_Raw!$DX:$DX),"")</f>
        <v/>
      </c>
      <c r="N153" s="244" t="str">
        <f>IFERROR(_xlfn.XLOOKUP($A153,Input_Raw!$A:$A,Input_Raw!$DZ:$DZ),"")</f>
        <v/>
      </c>
      <c r="O153" s="245" t="str">
        <f>IFERROR(1-SUMIF(Plant_BD!$B:$B,$A153,Plant_BD!$AL:$AL)/($AA153+SUMIF(Plant_BD!$B:$B,$A153,Plant_BD!$AL:$AL)),"")</f>
        <v/>
      </c>
      <c r="P153" s="245"/>
      <c r="Q153" s="246"/>
      <c r="R153" s="245" t="str">
        <f>IFERROR(1-SUMIF(Grid_BD!$B:$B,$A153,Grid_BD!$W:$W)/($AA153+SUMIF(Grid_BD!$B:$B,$A153,Grid_BD!$W:$W)),"")</f>
        <v/>
      </c>
      <c r="S153" s="241"/>
      <c r="T153" s="246"/>
      <c r="U153" s="247" t="str">
        <f t="shared" si="16"/>
        <v/>
      </c>
      <c r="V153" s="247" t="str">
        <f>IFERROR(_xlfn.XLOOKUP($A153,Input_Raw!$A:$A,Input_Raw!$GJ:$GJ),"")</f>
        <v/>
      </c>
      <c r="W153" s="248" t="str">
        <f t="shared" si="17"/>
        <v/>
      </c>
      <c r="X153" s="240" t="str">
        <f>IFERROR(_xlfn.XLOOKUP($A153,Input_Raw!$A:$A,Input_Raw!$EL:$EL),"")</f>
        <v/>
      </c>
      <c r="Y153" s="240" t="str">
        <f>IFERROR(_xlfn.XLOOKUP($A153,Input_Raw!$A:$A,Input_Raw!GC:GC),"")</f>
        <v/>
      </c>
      <c r="Z153" s="240"/>
      <c r="AA153" s="240" t="str">
        <f>IFERROR(_xlfn.XLOOKUP($A153,Input_Raw!$A:$A,Input_Raw!$GD:$GD),"")</f>
        <v/>
      </c>
      <c r="AB153" s="240" t="str">
        <f>IFERROR(_xlfn.XLOOKUP($A153,Input_Raw!$A:$A,Input_Raw!GE:GE),"")</f>
        <v/>
      </c>
      <c r="AC153" s="249">
        <f>IFERROR(_xlfn.XLOOKUP($D153,'Modelling New'!$D:$D,'Modelling New'!P:P),"")</f>
        <v>4.8161290322580648</v>
      </c>
      <c r="AD153" s="240">
        <f>IFERROR(_xlfn.XLOOKUP($D153,'Modelling New'!$D:$D,'Modelling New'!$T:$T)*1000,"")</f>
        <v>813262.99333353993</v>
      </c>
      <c r="AE153" s="250">
        <f>IFERROR(_xlfn.XLOOKUP($D153,'Modelling New'!$D:$D,'Modelling New'!$O:$O),"")</f>
        <v>0.86863362334721617</v>
      </c>
      <c r="AF153" s="250">
        <f>IFERROR(_xlfn.XLOOKUP($D153,'Modelling New'!$D:$D,'Modelling New'!W:W),"")</f>
        <v>0.17431048382491854</v>
      </c>
      <c r="AG153" s="250">
        <f>IFERROR(_xlfn.XLOOKUP($D153,'Modelling New'!$D:$D,'Modelling New'!$AE:$AE),"")</f>
        <v>0.995</v>
      </c>
      <c r="AH153" s="250">
        <f>IFERROR(_xlfn.XLOOKUP($D153,'Modelling New'!$D:$D,'Modelling New'!$AF:$AF),"")</f>
        <v>0.995</v>
      </c>
      <c r="AI153" s="241"/>
      <c r="AJ153" s="241"/>
      <c r="AK153" s="241"/>
      <c r="AL153" s="241"/>
      <c r="AM153" s="241"/>
      <c r="AN153" s="251"/>
      <c r="AO153" s="248"/>
      <c r="AP153" s="248"/>
      <c r="AQ153" s="248"/>
      <c r="AR153" s="240">
        <f>_xlfn.XLOOKUP($D153,'Modelling New'!$D:$D,'Modelling New'!$N:$N)</f>
        <v>194.4</v>
      </c>
      <c r="AS153" s="240" t="str">
        <f t="shared" si="18"/>
        <v/>
      </c>
    </row>
    <row r="154" spans="1:45">
      <c r="A154" s="239">
        <f t="shared" si="19"/>
        <v>45897</v>
      </c>
      <c r="B154" s="240">
        <f>YEAR(Daily_KPI[[#This Row],[Date]])+IF(MONTH(Daily_KPI[[#This Row],[Date]])&gt;=4,1,0)</f>
        <v>2026</v>
      </c>
      <c r="C154" s="241">
        <f>YEAR(Daily_KPI[[#This Row],[Date]])</f>
        <v>2025</v>
      </c>
      <c r="D154" s="242">
        <f>Daily_KPI[[#This Row],[Date]]-DAY(Daily_KPI[[#This Row],[Date]])+1</f>
        <v>45870</v>
      </c>
      <c r="E154" s="241">
        <f t="shared" si="15"/>
        <v>31</v>
      </c>
      <c r="F154" s="243" t="str">
        <f>IFERROR(_xlfn.XLOOKUP($A154,Input_Raw!$A:$A,Input_Raw!$GB:$GB),"")</f>
        <v/>
      </c>
      <c r="G154" s="244" t="str">
        <f>IFERROR(_xlfn.XLOOKUP($A154,Input_Raw!$A:$A,Input_Raw!EO:EO),"")</f>
        <v/>
      </c>
      <c r="H154" s="244" t="str">
        <f>IFERROR(_xlfn.XLOOKUP($A154,Input_Raw!$A:$A,Input_Raw!EP:EP),"")</f>
        <v/>
      </c>
      <c r="I154" s="244" t="str">
        <f>IFERROR(_xlfn.XLOOKUP($A154,Input_Raw!$A:$A,Input_Raw!EM:EM),"")</f>
        <v/>
      </c>
      <c r="J154" s="244" t="str">
        <f>IFERROR(_xlfn.XLOOKUP($A154,Input_Raw!$A:$A,Input_Raw!EN:EN),"")</f>
        <v/>
      </c>
      <c r="K154" s="244" t="str">
        <f>IFERROR(_xlfn.XLOOKUP($A154,Input_Raw!$A:$A,Input_Raw!$DP:$DP),"")</f>
        <v/>
      </c>
      <c r="L154" s="244" t="str">
        <f>IFERROR(_xlfn.XLOOKUP($A154,Input_Raw!$A:$A,Input_Raw!$DR:$DR),"")</f>
        <v/>
      </c>
      <c r="M154" s="244" t="str">
        <f>IFERROR(_xlfn.XLOOKUP($A154,Input_Raw!$A:$A,Input_Raw!$DX:$DX),"")</f>
        <v/>
      </c>
      <c r="N154" s="244" t="str">
        <f>IFERROR(_xlfn.XLOOKUP($A154,Input_Raw!$A:$A,Input_Raw!$DZ:$DZ),"")</f>
        <v/>
      </c>
      <c r="O154" s="245" t="str">
        <f>IFERROR(1-SUMIF(Plant_BD!$B:$B,$A154,Plant_BD!$AL:$AL)/($AA154+SUMIF(Plant_BD!$B:$B,$A154,Plant_BD!$AL:$AL)),"")</f>
        <v/>
      </c>
      <c r="P154" s="245"/>
      <c r="Q154" s="246"/>
      <c r="R154" s="245" t="str">
        <f>IFERROR(1-SUMIF(Grid_BD!$B:$B,$A154,Grid_BD!$W:$W)/($AA154+SUMIF(Grid_BD!$B:$B,$A154,Grid_BD!$W:$W)),"")</f>
        <v/>
      </c>
      <c r="S154" s="241"/>
      <c r="T154" s="246"/>
      <c r="U154" s="247" t="str">
        <f t="shared" si="16"/>
        <v/>
      </c>
      <c r="V154" s="247" t="str">
        <f>IFERROR(_xlfn.XLOOKUP($A154,Input_Raw!$A:$A,Input_Raw!$GJ:$GJ),"")</f>
        <v/>
      </c>
      <c r="W154" s="248" t="str">
        <f t="shared" si="17"/>
        <v/>
      </c>
      <c r="X154" s="240" t="str">
        <f>IFERROR(_xlfn.XLOOKUP($A154,Input_Raw!$A:$A,Input_Raw!$EL:$EL),"")</f>
        <v/>
      </c>
      <c r="Y154" s="240" t="str">
        <f>IFERROR(_xlfn.XLOOKUP($A154,Input_Raw!$A:$A,Input_Raw!GC:GC),"")</f>
        <v/>
      </c>
      <c r="Z154" s="240"/>
      <c r="AA154" s="240" t="str">
        <f>IFERROR(_xlfn.XLOOKUP($A154,Input_Raw!$A:$A,Input_Raw!$GD:$GD),"")</f>
        <v/>
      </c>
      <c r="AB154" s="240" t="str">
        <f>IFERROR(_xlfn.XLOOKUP($A154,Input_Raw!$A:$A,Input_Raw!GE:GE),"")</f>
        <v/>
      </c>
      <c r="AC154" s="249">
        <f>IFERROR(_xlfn.XLOOKUP($D154,'Modelling New'!$D:$D,'Modelling New'!P:P),"")</f>
        <v>4.8161290322580648</v>
      </c>
      <c r="AD154" s="240">
        <f>IFERROR(_xlfn.XLOOKUP($D154,'Modelling New'!$D:$D,'Modelling New'!$T:$T)*1000,"")</f>
        <v>813262.99333353993</v>
      </c>
      <c r="AE154" s="250">
        <f>IFERROR(_xlfn.XLOOKUP($D154,'Modelling New'!$D:$D,'Modelling New'!$O:$O),"")</f>
        <v>0.86863362334721617</v>
      </c>
      <c r="AF154" s="250">
        <f>IFERROR(_xlfn.XLOOKUP($D154,'Modelling New'!$D:$D,'Modelling New'!W:W),"")</f>
        <v>0.17431048382491854</v>
      </c>
      <c r="AG154" s="250">
        <f>IFERROR(_xlfn.XLOOKUP($D154,'Modelling New'!$D:$D,'Modelling New'!$AE:$AE),"")</f>
        <v>0.995</v>
      </c>
      <c r="AH154" s="250">
        <f>IFERROR(_xlfn.XLOOKUP($D154,'Modelling New'!$D:$D,'Modelling New'!$AF:$AF),"")</f>
        <v>0.995</v>
      </c>
      <c r="AI154" s="241"/>
      <c r="AJ154" s="241"/>
      <c r="AK154" s="241"/>
      <c r="AL154" s="241"/>
      <c r="AM154" s="241"/>
      <c r="AN154" s="251"/>
      <c r="AO154" s="248"/>
      <c r="AP154" s="248"/>
      <c r="AQ154" s="248"/>
      <c r="AR154" s="240">
        <f>_xlfn.XLOOKUP($D154,'Modelling New'!$D:$D,'Modelling New'!$N:$N)</f>
        <v>194.4</v>
      </c>
      <c r="AS154" s="240" t="str">
        <f t="shared" si="18"/>
        <v/>
      </c>
    </row>
    <row r="155" spans="1:45">
      <c r="A155" s="239">
        <f t="shared" si="19"/>
        <v>45898</v>
      </c>
      <c r="B155" s="240">
        <f>YEAR(Daily_KPI[[#This Row],[Date]])+IF(MONTH(Daily_KPI[[#This Row],[Date]])&gt;=4,1,0)</f>
        <v>2026</v>
      </c>
      <c r="C155" s="241">
        <f>YEAR(Daily_KPI[[#This Row],[Date]])</f>
        <v>2025</v>
      </c>
      <c r="D155" s="242">
        <f>Daily_KPI[[#This Row],[Date]]-DAY(Daily_KPI[[#This Row],[Date]])+1</f>
        <v>45870</v>
      </c>
      <c r="E155" s="241">
        <f t="shared" si="15"/>
        <v>31</v>
      </c>
      <c r="F155" s="243" t="str">
        <f>IFERROR(_xlfn.XLOOKUP($A155,Input_Raw!$A:$A,Input_Raw!$GB:$GB),"")</f>
        <v/>
      </c>
      <c r="G155" s="244" t="str">
        <f>IFERROR(_xlfn.XLOOKUP($A155,Input_Raw!$A:$A,Input_Raw!EO:EO),"")</f>
        <v/>
      </c>
      <c r="H155" s="244" t="str">
        <f>IFERROR(_xlfn.XLOOKUP($A155,Input_Raw!$A:$A,Input_Raw!EP:EP),"")</f>
        <v/>
      </c>
      <c r="I155" s="244" t="str">
        <f>IFERROR(_xlfn.XLOOKUP($A155,Input_Raw!$A:$A,Input_Raw!EM:EM),"")</f>
        <v/>
      </c>
      <c r="J155" s="244" t="str">
        <f>IFERROR(_xlfn.XLOOKUP($A155,Input_Raw!$A:$A,Input_Raw!EN:EN),"")</f>
        <v/>
      </c>
      <c r="K155" s="244" t="str">
        <f>IFERROR(_xlfn.XLOOKUP($A155,Input_Raw!$A:$A,Input_Raw!$DP:$DP),"")</f>
        <v/>
      </c>
      <c r="L155" s="244" t="str">
        <f>IFERROR(_xlfn.XLOOKUP($A155,Input_Raw!$A:$A,Input_Raw!$DR:$DR),"")</f>
        <v/>
      </c>
      <c r="M155" s="244" t="str">
        <f>IFERROR(_xlfn.XLOOKUP($A155,Input_Raw!$A:$A,Input_Raw!$DX:$DX),"")</f>
        <v/>
      </c>
      <c r="N155" s="244" t="str">
        <f>IFERROR(_xlfn.XLOOKUP($A155,Input_Raw!$A:$A,Input_Raw!$DZ:$DZ),"")</f>
        <v/>
      </c>
      <c r="O155" s="245" t="str">
        <f>IFERROR(1-SUMIF(Plant_BD!$B:$B,$A155,Plant_BD!$AL:$AL)/($AA155+SUMIF(Plant_BD!$B:$B,$A155,Plant_BD!$AL:$AL)),"")</f>
        <v/>
      </c>
      <c r="P155" s="245"/>
      <c r="Q155" s="246"/>
      <c r="R155" s="245" t="str">
        <f>IFERROR(1-SUMIF(Grid_BD!$B:$B,$A155,Grid_BD!$W:$W)/($AA155+SUMIF(Grid_BD!$B:$B,$A155,Grid_BD!$W:$W)),"")</f>
        <v/>
      </c>
      <c r="S155" s="241"/>
      <c r="T155" s="246"/>
      <c r="U155" s="247" t="str">
        <f t="shared" si="16"/>
        <v/>
      </c>
      <c r="V155" s="247" t="str">
        <f>IFERROR(_xlfn.XLOOKUP($A155,Input_Raw!$A:$A,Input_Raw!$GJ:$GJ),"")</f>
        <v/>
      </c>
      <c r="W155" s="248" t="str">
        <f t="shared" si="17"/>
        <v/>
      </c>
      <c r="X155" s="240" t="str">
        <f>IFERROR(_xlfn.XLOOKUP($A155,Input_Raw!$A:$A,Input_Raw!$EL:$EL),"")</f>
        <v/>
      </c>
      <c r="Y155" s="240" t="str">
        <f>IFERROR(_xlfn.XLOOKUP($A155,Input_Raw!$A:$A,Input_Raw!GC:GC),"")</f>
        <v/>
      </c>
      <c r="Z155" s="240"/>
      <c r="AA155" s="240" t="str">
        <f>IFERROR(_xlfn.XLOOKUP($A155,Input_Raw!$A:$A,Input_Raw!$GD:$GD),"")</f>
        <v/>
      </c>
      <c r="AB155" s="240" t="str">
        <f>IFERROR(_xlfn.XLOOKUP($A155,Input_Raw!$A:$A,Input_Raw!GE:GE),"")</f>
        <v/>
      </c>
      <c r="AC155" s="249">
        <f>IFERROR(_xlfn.XLOOKUP($D155,'Modelling New'!$D:$D,'Modelling New'!P:P),"")</f>
        <v>4.8161290322580648</v>
      </c>
      <c r="AD155" s="240">
        <f>IFERROR(_xlfn.XLOOKUP($D155,'Modelling New'!$D:$D,'Modelling New'!$T:$T)*1000,"")</f>
        <v>813262.99333353993</v>
      </c>
      <c r="AE155" s="250">
        <f>IFERROR(_xlfn.XLOOKUP($D155,'Modelling New'!$D:$D,'Modelling New'!$O:$O),"")</f>
        <v>0.86863362334721617</v>
      </c>
      <c r="AF155" s="250">
        <f>IFERROR(_xlfn.XLOOKUP($D155,'Modelling New'!$D:$D,'Modelling New'!W:W),"")</f>
        <v>0.17431048382491854</v>
      </c>
      <c r="AG155" s="250">
        <f>IFERROR(_xlfn.XLOOKUP($D155,'Modelling New'!$D:$D,'Modelling New'!$AE:$AE),"")</f>
        <v>0.995</v>
      </c>
      <c r="AH155" s="250">
        <f>IFERROR(_xlfn.XLOOKUP($D155,'Modelling New'!$D:$D,'Modelling New'!$AF:$AF),"")</f>
        <v>0.995</v>
      </c>
      <c r="AI155" s="241"/>
      <c r="AJ155" s="241"/>
      <c r="AK155" s="241"/>
      <c r="AL155" s="241"/>
      <c r="AM155" s="241"/>
      <c r="AN155" s="251"/>
      <c r="AO155" s="248"/>
      <c r="AP155" s="248"/>
      <c r="AQ155" s="248"/>
      <c r="AR155" s="240">
        <f>_xlfn.XLOOKUP($D155,'Modelling New'!$D:$D,'Modelling New'!$N:$N)</f>
        <v>194.4</v>
      </c>
      <c r="AS155" s="240" t="str">
        <f t="shared" si="18"/>
        <v/>
      </c>
    </row>
    <row r="156" spans="1:45">
      <c r="A156" s="239">
        <f t="shared" si="19"/>
        <v>45899</v>
      </c>
      <c r="B156" s="240">
        <f>YEAR(Daily_KPI[[#This Row],[Date]])+IF(MONTH(Daily_KPI[[#This Row],[Date]])&gt;=4,1,0)</f>
        <v>2026</v>
      </c>
      <c r="C156" s="241">
        <f>YEAR(Daily_KPI[[#This Row],[Date]])</f>
        <v>2025</v>
      </c>
      <c r="D156" s="242">
        <f>Daily_KPI[[#This Row],[Date]]-DAY(Daily_KPI[[#This Row],[Date]])+1</f>
        <v>45870</v>
      </c>
      <c r="E156" s="241">
        <f t="shared" si="15"/>
        <v>31</v>
      </c>
      <c r="F156" s="243" t="str">
        <f>IFERROR(_xlfn.XLOOKUP($A156,Input_Raw!$A:$A,Input_Raw!$GB:$GB),"")</f>
        <v/>
      </c>
      <c r="G156" s="244" t="str">
        <f>IFERROR(_xlfn.XLOOKUP($A156,Input_Raw!$A:$A,Input_Raw!EO:EO),"")</f>
        <v/>
      </c>
      <c r="H156" s="244" t="str">
        <f>IFERROR(_xlfn.XLOOKUP($A156,Input_Raw!$A:$A,Input_Raw!EP:EP),"")</f>
        <v/>
      </c>
      <c r="I156" s="244" t="str">
        <f>IFERROR(_xlfn.XLOOKUP($A156,Input_Raw!$A:$A,Input_Raw!EM:EM),"")</f>
        <v/>
      </c>
      <c r="J156" s="244" t="str">
        <f>IFERROR(_xlfn.XLOOKUP($A156,Input_Raw!$A:$A,Input_Raw!EN:EN),"")</f>
        <v/>
      </c>
      <c r="K156" s="244" t="str">
        <f>IFERROR(_xlfn.XLOOKUP($A156,Input_Raw!$A:$A,Input_Raw!$DP:$DP),"")</f>
        <v/>
      </c>
      <c r="L156" s="244" t="str">
        <f>IFERROR(_xlfn.XLOOKUP($A156,Input_Raw!$A:$A,Input_Raw!$DR:$DR),"")</f>
        <v/>
      </c>
      <c r="M156" s="244" t="str">
        <f>IFERROR(_xlfn.XLOOKUP($A156,Input_Raw!$A:$A,Input_Raw!$DX:$DX),"")</f>
        <v/>
      </c>
      <c r="N156" s="244" t="str">
        <f>IFERROR(_xlfn.XLOOKUP($A156,Input_Raw!$A:$A,Input_Raw!$DZ:$DZ),"")</f>
        <v/>
      </c>
      <c r="O156" s="245" t="str">
        <f>IFERROR(1-SUMIF(Plant_BD!$B:$B,$A156,Plant_BD!$AL:$AL)/($AA156+SUMIF(Plant_BD!$B:$B,$A156,Plant_BD!$AL:$AL)),"")</f>
        <v/>
      </c>
      <c r="P156" s="245"/>
      <c r="Q156" s="246"/>
      <c r="R156" s="245" t="str">
        <f>IFERROR(1-SUMIF(Grid_BD!$B:$B,$A156,Grid_BD!$W:$W)/($AA156+SUMIF(Grid_BD!$B:$B,$A156,Grid_BD!$W:$W)),"")</f>
        <v/>
      </c>
      <c r="S156" s="241"/>
      <c r="T156" s="246"/>
      <c r="U156" s="247" t="str">
        <f t="shared" si="16"/>
        <v/>
      </c>
      <c r="V156" s="247" t="str">
        <f>IFERROR(_xlfn.XLOOKUP($A156,Input_Raw!$A:$A,Input_Raw!$GJ:$GJ),"")</f>
        <v/>
      </c>
      <c r="W156" s="248" t="str">
        <f t="shared" si="17"/>
        <v/>
      </c>
      <c r="X156" s="240" t="str">
        <f>IFERROR(_xlfn.XLOOKUP($A156,Input_Raw!$A:$A,Input_Raw!$EL:$EL),"")</f>
        <v/>
      </c>
      <c r="Y156" s="240" t="str">
        <f>IFERROR(_xlfn.XLOOKUP($A156,Input_Raw!$A:$A,Input_Raw!GC:GC),"")</f>
        <v/>
      </c>
      <c r="Z156" s="240"/>
      <c r="AA156" s="240" t="str">
        <f>IFERROR(_xlfn.XLOOKUP($A156,Input_Raw!$A:$A,Input_Raw!$GD:$GD),"")</f>
        <v/>
      </c>
      <c r="AB156" s="240" t="str">
        <f>IFERROR(_xlfn.XLOOKUP($A156,Input_Raw!$A:$A,Input_Raw!GE:GE),"")</f>
        <v/>
      </c>
      <c r="AC156" s="249">
        <f>IFERROR(_xlfn.XLOOKUP($D156,'Modelling New'!$D:$D,'Modelling New'!P:P),"")</f>
        <v>4.8161290322580648</v>
      </c>
      <c r="AD156" s="240">
        <f>IFERROR(_xlfn.XLOOKUP($D156,'Modelling New'!$D:$D,'Modelling New'!$T:$T)*1000,"")</f>
        <v>813262.99333353993</v>
      </c>
      <c r="AE156" s="250">
        <f>IFERROR(_xlfn.XLOOKUP($D156,'Modelling New'!$D:$D,'Modelling New'!$O:$O),"")</f>
        <v>0.86863362334721617</v>
      </c>
      <c r="AF156" s="250">
        <f>IFERROR(_xlfn.XLOOKUP($D156,'Modelling New'!$D:$D,'Modelling New'!W:W),"")</f>
        <v>0.17431048382491854</v>
      </c>
      <c r="AG156" s="250">
        <f>IFERROR(_xlfn.XLOOKUP($D156,'Modelling New'!$D:$D,'Modelling New'!$AE:$AE),"")</f>
        <v>0.995</v>
      </c>
      <c r="AH156" s="250">
        <f>IFERROR(_xlfn.XLOOKUP($D156,'Modelling New'!$D:$D,'Modelling New'!$AF:$AF),"")</f>
        <v>0.995</v>
      </c>
      <c r="AI156" s="241"/>
      <c r="AJ156" s="241"/>
      <c r="AK156" s="241"/>
      <c r="AL156" s="241"/>
      <c r="AM156" s="241"/>
      <c r="AN156" s="251"/>
      <c r="AO156" s="248"/>
      <c r="AP156" s="248"/>
      <c r="AQ156" s="248"/>
      <c r="AR156" s="240">
        <f>_xlfn.XLOOKUP($D156,'Modelling New'!$D:$D,'Modelling New'!$N:$N)</f>
        <v>194.4</v>
      </c>
      <c r="AS156" s="240" t="str">
        <f t="shared" si="18"/>
        <v/>
      </c>
    </row>
    <row r="157" spans="1:45">
      <c r="A157" s="239">
        <f t="shared" si="19"/>
        <v>45900</v>
      </c>
      <c r="B157" s="240">
        <f>YEAR(Daily_KPI[[#This Row],[Date]])+IF(MONTH(Daily_KPI[[#This Row],[Date]])&gt;=4,1,0)</f>
        <v>2026</v>
      </c>
      <c r="C157" s="241">
        <f>YEAR(Daily_KPI[[#This Row],[Date]])</f>
        <v>2025</v>
      </c>
      <c r="D157" s="242">
        <f>Daily_KPI[[#This Row],[Date]]-DAY(Daily_KPI[[#This Row],[Date]])+1</f>
        <v>45870</v>
      </c>
      <c r="E157" s="241">
        <f t="shared" si="15"/>
        <v>31</v>
      </c>
      <c r="F157" s="243" t="str">
        <f>IFERROR(_xlfn.XLOOKUP($A157,Input_Raw!$A:$A,Input_Raw!$GB:$GB),"")</f>
        <v/>
      </c>
      <c r="G157" s="244" t="str">
        <f>IFERROR(_xlfn.XLOOKUP($A157,Input_Raw!$A:$A,Input_Raw!EO:EO),"")</f>
        <v/>
      </c>
      <c r="H157" s="244" t="str">
        <f>IFERROR(_xlfn.XLOOKUP($A157,Input_Raw!$A:$A,Input_Raw!EP:EP),"")</f>
        <v/>
      </c>
      <c r="I157" s="244" t="str">
        <f>IFERROR(_xlfn.XLOOKUP($A157,Input_Raw!$A:$A,Input_Raw!EM:EM),"")</f>
        <v/>
      </c>
      <c r="J157" s="244" t="str">
        <f>IFERROR(_xlfn.XLOOKUP($A157,Input_Raw!$A:$A,Input_Raw!EN:EN),"")</f>
        <v/>
      </c>
      <c r="K157" s="244" t="str">
        <f>IFERROR(_xlfn.XLOOKUP($A157,Input_Raw!$A:$A,Input_Raw!$DP:$DP),"")</f>
        <v/>
      </c>
      <c r="L157" s="244" t="str">
        <f>IFERROR(_xlfn.XLOOKUP($A157,Input_Raw!$A:$A,Input_Raw!$DR:$DR),"")</f>
        <v/>
      </c>
      <c r="M157" s="244" t="str">
        <f>IFERROR(_xlfn.XLOOKUP($A157,Input_Raw!$A:$A,Input_Raw!$DX:$DX),"")</f>
        <v/>
      </c>
      <c r="N157" s="244" t="str">
        <f>IFERROR(_xlfn.XLOOKUP($A157,Input_Raw!$A:$A,Input_Raw!$DZ:$DZ),"")</f>
        <v/>
      </c>
      <c r="O157" s="245" t="str">
        <f>IFERROR(1-SUMIF(Plant_BD!$B:$B,$A157,Plant_BD!$AL:$AL)/($AA157+SUMIF(Plant_BD!$B:$B,$A157,Plant_BD!$AL:$AL)),"")</f>
        <v/>
      </c>
      <c r="P157" s="245"/>
      <c r="Q157" s="246"/>
      <c r="R157" s="245" t="str">
        <f>IFERROR(1-SUMIF(Grid_BD!$B:$B,$A157,Grid_BD!$W:$W)/($AA157+SUMIF(Grid_BD!$B:$B,$A157,Grid_BD!$W:$W)),"")</f>
        <v/>
      </c>
      <c r="S157" s="241"/>
      <c r="T157" s="246"/>
      <c r="U157" s="247" t="str">
        <f t="shared" si="16"/>
        <v/>
      </c>
      <c r="V157" s="247" t="str">
        <f>IFERROR(_xlfn.XLOOKUP($A157,Input_Raw!$A:$A,Input_Raw!$GJ:$GJ),"")</f>
        <v/>
      </c>
      <c r="W157" s="248" t="str">
        <f t="shared" si="17"/>
        <v/>
      </c>
      <c r="X157" s="240" t="str">
        <f>IFERROR(_xlfn.XLOOKUP($A157,Input_Raw!$A:$A,Input_Raw!$EL:$EL),"")</f>
        <v/>
      </c>
      <c r="Y157" s="240" t="str">
        <f>IFERROR(_xlfn.XLOOKUP($A157,Input_Raw!$A:$A,Input_Raw!GC:GC),"")</f>
        <v/>
      </c>
      <c r="Z157" s="240"/>
      <c r="AA157" s="240" t="str">
        <f>IFERROR(_xlfn.XLOOKUP($A157,Input_Raw!$A:$A,Input_Raw!$GD:$GD),"")</f>
        <v/>
      </c>
      <c r="AB157" s="240" t="str">
        <f>IFERROR(_xlfn.XLOOKUP($A157,Input_Raw!$A:$A,Input_Raw!GE:GE),"")</f>
        <v/>
      </c>
      <c r="AC157" s="249">
        <f>IFERROR(_xlfn.XLOOKUP($D157,'Modelling New'!$D:$D,'Modelling New'!P:P),"")</f>
        <v>4.8161290322580648</v>
      </c>
      <c r="AD157" s="240">
        <f>IFERROR(_xlfn.XLOOKUP($D157,'Modelling New'!$D:$D,'Modelling New'!$T:$T)*1000,"")</f>
        <v>813262.99333353993</v>
      </c>
      <c r="AE157" s="250">
        <f>IFERROR(_xlfn.XLOOKUP($D157,'Modelling New'!$D:$D,'Modelling New'!$O:$O),"")</f>
        <v>0.86863362334721617</v>
      </c>
      <c r="AF157" s="250">
        <f>IFERROR(_xlfn.XLOOKUP($D157,'Modelling New'!$D:$D,'Modelling New'!W:W),"")</f>
        <v>0.17431048382491854</v>
      </c>
      <c r="AG157" s="250">
        <f>IFERROR(_xlfn.XLOOKUP($D157,'Modelling New'!$D:$D,'Modelling New'!$AE:$AE),"")</f>
        <v>0.995</v>
      </c>
      <c r="AH157" s="250">
        <f>IFERROR(_xlfn.XLOOKUP($D157,'Modelling New'!$D:$D,'Modelling New'!$AF:$AF),"")</f>
        <v>0.995</v>
      </c>
      <c r="AI157" s="241"/>
      <c r="AJ157" s="241"/>
      <c r="AK157" s="241"/>
      <c r="AL157" s="241"/>
      <c r="AM157" s="241"/>
      <c r="AN157" s="251"/>
      <c r="AO157" s="248"/>
      <c r="AP157" s="248"/>
      <c r="AQ157" s="248"/>
      <c r="AR157" s="240">
        <f>_xlfn.XLOOKUP($D157,'Modelling New'!$D:$D,'Modelling New'!$N:$N)</f>
        <v>194.4</v>
      </c>
      <c r="AS157" s="240" t="str">
        <f t="shared" si="18"/>
        <v/>
      </c>
    </row>
    <row r="158" spans="1:45">
      <c r="A158" s="239">
        <f t="shared" si="19"/>
        <v>45901</v>
      </c>
      <c r="B158" s="240">
        <f>YEAR(Daily_KPI[[#This Row],[Date]])+IF(MONTH(Daily_KPI[[#This Row],[Date]])&gt;=4,1,0)</f>
        <v>2026</v>
      </c>
      <c r="C158" s="241">
        <f>YEAR(Daily_KPI[[#This Row],[Date]])</f>
        <v>2025</v>
      </c>
      <c r="D158" s="242">
        <f>Daily_KPI[[#This Row],[Date]]-DAY(Daily_KPI[[#This Row],[Date]])+1</f>
        <v>45901</v>
      </c>
      <c r="E158" s="241">
        <f t="shared" si="15"/>
        <v>30</v>
      </c>
      <c r="F158" s="243" t="str">
        <f>IFERROR(_xlfn.XLOOKUP($A158,Input_Raw!$A:$A,Input_Raw!$GB:$GB),"")</f>
        <v/>
      </c>
      <c r="G158" s="244" t="str">
        <f>IFERROR(_xlfn.XLOOKUP($A158,Input_Raw!$A:$A,Input_Raw!EO:EO),"")</f>
        <v/>
      </c>
      <c r="H158" s="244" t="str">
        <f>IFERROR(_xlfn.XLOOKUP($A158,Input_Raw!$A:$A,Input_Raw!EP:EP),"")</f>
        <v/>
      </c>
      <c r="I158" s="244" t="str">
        <f>IFERROR(_xlfn.XLOOKUP($A158,Input_Raw!$A:$A,Input_Raw!EM:EM),"")</f>
        <v/>
      </c>
      <c r="J158" s="244" t="str">
        <f>IFERROR(_xlfn.XLOOKUP($A158,Input_Raw!$A:$A,Input_Raw!EN:EN),"")</f>
        <v/>
      </c>
      <c r="K158" s="244" t="str">
        <f>IFERROR(_xlfn.XLOOKUP($A158,Input_Raw!$A:$A,Input_Raw!$DP:$DP),"")</f>
        <v/>
      </c>
      <c r="L158" s="244" t="str">
        <f>IFERROR(_xlfn.XLOOKUP($A158,Input_Raw!$A:$A,Input_Raw!$DR:$DR),"")</f>
        <v/>
      </c>
      <c r="M158" s="244" t="str">
        <f>IFERROR(_xlfn.XLOOKUP($A158,Input_Raw!$A:$A,Input_Raw!$DX:$DX),"")</f>
        <v/>
      </c>
      <c r="N158" s="244" t="str">
        <f>IFERROR(_xlfn.XLOOKUP($A158,Input_Raw!$A:$A,Input_Raw!$DZ:$DZ),"")</f>
        <v/>
      </c>
      <c r="O158" s="245" t="str">
        <f>IFERROR(1-SUMIF(Plant_BD!$B:$B,$A158,Plant_BD!$AL:$AL)/($AA158+SUMIF(Plant_BD!$B:$B,$A158,Plant_BD!$AL:$AL)),"")</f>
        <v/>
      </c>
      <c r="P158" s="245"/>
      <c r="Q158" s="246"/>
      <c r="R158" s="245" t="str">
        <f>IFERROR(1-SUMIF(Grid_BD!$B:$B,$A158,Grid_BD!$W:$W)/($AA158+SUMIF(Grid_BD!$B:$B,$A158,Grid_BD!$W:$W)),"")</f>
        <v/>
      </c>
      <c r="S158" s="241"/>
      <c r="T158" s="246"/>
      <c r="U158" s="247" t="str">
        <f t="shared" si="16"/>
        <v/>
      </c>
      <c r="V158" s="247" t="str">
        <f>IFERROR(_xlfn.XLOOKUP($A158,Input_Raw!$A:$A,Input_Raw!$GJ:$GJ),"")</f>
        <v/>
      </c>
      <c r="W158" s="248" t="str">
        <f t="shared" si="17"/>
        <v/>
      </c>
      <c r="X158" s="240" t="str">
        <f>IFERROR(_xlfn.XLOOKUP($A158,Input_Raw!$A:$A,Input_Raw!$EL:$EL),"")</f>
        <v/>
      </c>
      <c r="Y158" s="240" t="str">
        <f>IFERROR(_xlfn.XLOOKUP($A158,Input_Raw!$A:$A,Input_Raw!GC:GC),"")</f>
        <v/>
      </c>
      <c r="Z158" s="240"/>
      <c r="AA158" s="240" t="str">
        <f>IFERROR(_xlfn.XLOOKUP($A158,Input_Raw!$A:$A,Input_Raw!$GD:$GD),"")</f>
        <v/>
      </c>
      <c r="AB158" s="240" t="str">
        <f>IFERROR(_xlfn.XLOOKUP($A158,Input_Raw!$A:$A,Input_Raw!GE:GE),"")</f>
        <v/>
      </c>
      <c r="AC158" s="249">
        <f>IFERROR(_xlfn.XLOOKUP($D158,'Modelling New'!$D:$D,'Modelling New'!P:P),"")</f>
        <v>5.2399999999999993</v>
      </c>
      <c r="AD158" s="240">
        <f>IFERROR(_xlfn.XLOOKUP($D158,'Modelling New'!$D:$D,'Modelling New'!$T:$T)*1000,"")</f>
        <v>854032.19549794961</v>
      </c>
      <c r="AE158" s="250">
        <f>IFERROR(_xlfn.XLOOKUP($D158,'Modelling New'!$D:$D,'Modelling New'!$O:$O),"")</f>
        <v>0.83839116983353512</v>
      </c>
      <c r="AF158" s="250">
        <f>IFERROR(_xlfn.XLOOKUP($D158,'Modelling New'!$D:$D,'Modelling New'!W:W),"")</f>
        <v>0.18304873874698849</v>
      </c>
      <c r="AG158" s="250">
        <f>IFERROR(_xlfn.XLOOKUP($D158,'Modelling New'!$D:$D,'Modelling New'!$AE:$AE),"")</f>
        <v>0.995</v>
      </c>
      <c r="AH158" s="250">
        <f>IFERROR(_xlfn.XLOOKUP($D158,'Modelling New'!$D:$D,'Modelling New'!$AF:$AF),"")</f>
        <v>0.995</v>
      </c>
      <c r="AI158" s="241"/>
      <c r="AJ158" s="241"/>
      <c r="AK158" s="241"/>
      <c r="AL158" s="241"/>
      <c r="AM158" s="241"/>
      <c r="AN158" s="251"/>
      <c r="AO158" s="248"/>
      <c r="AP158" s="248"/>
      <c r="AQ158" s="248"/>
      <c r="AR158" s="240">
        <f>_xlfn.XLOOKUP($D158,'Modelling New'!$D:$D,'Modelling New'!$N:$N)</f>
        <v>194.4</v>
      </c>
      <c r="AS158" s="240" t="str">
        <f t="shared" si="18"/>
        <v/>
      </c>
    </row>
    <row r="159" spans="1:45">
      <c r="A159" s="239">
        <f t="shared" si="19"/>
        <v>45902</v>
      </c>
      <c r="B159" s="240">
        <f>YEAR(Daily_KPI[[#This Row],[Date]])+IF(MONTH(Daily_KPI[[#This Row],[Date]])&gt;=4,1,0)</f>
        <v>2026</v>
      </c>
      <c r="C159" s="241">
        <f>YEAR(Daily_KPI[[#This Row],[Date]])</f>
        <v>2025</v>
      </c>
      <c r="D159" s="242">
        <f>Daily_KPI[[#This Row],[Date]]-DAY(Daily_KPI[[#This Row],[Date]])+1</f>
        <v>45901</v>
      </c>
      <c r="E159" s="241">
        <f t="shared" si="15"/>
        <v>30</v>
      </c>
      <c r="F159" s="243" t="str">
        <f>IFERROR(_xlfn.XLOOKUP($A159,Input_Raw!$A:$A,Input_Raw!$GB:$GB),"")</f>
        <v/>
      </c>
      <c r="G159" s="244" t="str">
        <f>IFERROR(_xlfn.XLOOKUP($A159,Input_Raw!$A:$A,Input_Raw!EO:EO),"")</f>
        <v/>
      </c>
      <c r="H159" s="244" t="str">
        <f>IFERROR(_xlfn.XLOOKUP($A159,Input_Raw!$A:$A,Input_Raw!EP:EP),"")</f>
        <v/>
      </c>
      <c r="I159" s="244" t="str">
        <f>IFERROR(_xlfn.XLOOKUP($A159,Input_Raw!$A:$A,Input_Raw!EM:EM),"")</f>
        <v/>
      </c>
      <c r="J159" s="244" t="str">
        <f>IFERROR(_xlfn.XLOOKUP($A159,Input_Raw!$A:$A,Input_Raw!EN:EN),"")</f>
        <v/>
      </c>
      <c r="K159" s="244" t="str">
        <f>IFERROR(_xlfn.XLOOKUP($A159,Input_Raw!$A:$A,Input_Raw!$DP:$DP),"")</f>
        <v/>
      </c>
      <c r="L159" s="244" t="str">
        <f>IFERROR(_xlfn.XLOOKUP($A159,Input_Raw!$A:$A,Input_Raw!$DR:$DR),"")</f>
        <v/>
      </c>
      <c r="M159" s="244" t="str">
        <f>IFERROR(_xlfn.XLOOKUP($A159,Input_Raw!$A:$A,Input_Raw!$DX:$DX),"")</f>
        <v/>
      </c>
      <c r="N159" s="244" t="str">
        <f>IFERROR(_xlfn.XLOOKUP($A159,Input_Raw!$A:$A,Input_Raw!$DZ:$DZ),"")</f>
        <v/>
      </c>
      <c r="O159" s="245" t="str">
        <f>IFERROR(1-SUMIF(Plant_BD!$B:$B,$A159,Plant_BD!$AL:$AL)/($AA159+SUMIF(Plant_BD!$B:$B,$A159,Plant_BD!$AL:$AL)),"")</f>
        <v/>
      </c>
      <c r="P159" s="245"/>
      <c r="Q159" s="246"/>
      <c r="R159" s="245" t="str">
        <f>IFERROR(1-SUMIF(Grid_BD!$B:$B,$A159,Grid_BD!$W:$W)/($AA159+SUMIF(Grid_BD!$B:$B,$A159,Grid_BD!$W:$W)),"")</f>
        <v/>
      </c>
      <c r="S159" s="241"/>
      <c r="T159" s="246"/>
      <c r="U159" s="247" t="str">
        <f t="shared" si="16"/>
        <v/>
      </c>
      <c r="V159" s="247" t="str">
        <f>IFERROR(_xlfn.XLOOKUP($A159,Input_Raw!$A:$A,Input_Raw!$GJ:$GJ),"")</f>
        <v/>
      </c>
      <c r="W159" s="248" t="str">
        <f t="shared" si="17"/>
        <v/>
      </c>
      <c r="X159" s="240" t="str">
        <f>IFERROR(_xlfn.XLOOKUP($A159,Input_Raw!$A:$A,Input_Raw!$EL:$EL),"")</f>
        <v/>
      </c>
      <c r="Y159" s="240" t="str">
        <f>IFERROR(_xlfn.XLOOKUP($A159,Input_Raw!$A:$A,Input_Raw!GC:GC),"")</f>
        <v/>
      </c>
      <c r="Z159" s="240"/>
      <c r="AA159" s="240" t="str">
        <f>IFERROR(_xlfn.XLOOKUP($A159,Input_Raw!$A:$A,Input_Raw!$GD:$GD),"")</f>
        <v/>
      </c>
      <c r="AB159" s="240" t="str">
        <f>IFERROR(_xlfn.XLOOKUP($A159,Input_Raw!$A:$A,Input_Raw!GE:GE),"")</f>
        <v/>
      </c>
      <c r="AC159" s="249">
        <f>IFERROR(_xlfn.XLOOKUP($D159,'Modelling New'!$D:$D,'Modelling New'!P:P),"")</f>
        <v>5.2399999999999993</v>
      </c>
      <c r="AD159" s="240">
        <f>IFERROR(_xlfn.XLOOKUP($D159,'Modelling New'!$D:$D,'Modelling New'!$T:$T)*1000,"")</f>
        <v>854032.19549794961</v>
      </c>
      <c r="AE159" s="250">
        <f>IFERROR(_xlfn.XLOOKUP($D159,'Modelling New'!$D:$D,'Modelling New'!$O:$O),"")</f>
        <v>0.83839116983353512</v>
      </c>
      <c r="AF159" s="250">
        <f>IFERROR(_xlfn.XLOOKUP($D159,'Modelling New'!$D:$D,'Modelling New'!W:W),"")</f>
        <v>0.18304873874698849</v>
      </c>
      <c r="AG159" s="250">
        <f>IFERROR(_xlfn.XLOOKUP($D159,'Modelling New'!$D:$D,'Modelling New'!$AE:$AE),"")</f>
        <v>0.995</v>
      </c>
      <c r="AH159" s="250">
        <f>IFERROR(_xlfn.XLOOKUP($D159,'Modelling New'!$D:$D,'Modelling New'!$AF:$AF),"")</f>
        <v>0.995</v>
      </c>
      <c r="AI159" s="241"/>
      <c r="AJ159" s="241"/>
      <c r="AK159" s="241"/>
      <c r="AL159" s="241"/>
      <c r="AM159" s="241"/>
      <c r="AN159" s="251"/>
      <c r="AO159" s="248"/>
      <c r="AP159" s="248"/>
      <c r="AQ159" s="248"/>
      <c r="AR159" s="240">
        <f>_xlfn.XLOOKUP($D159,'Modelling New'!$D:$D,'Modelling New'!$N:$N)</f>
        <v>194.4</v>
      </c>
      <c r="AS159" s="240" t="str">
        <f t="shared" si="18"/>
        <v/>
      </c>
    </row>
    <row r="160" spans="1:45">
      <c r="A160" s="239">
        <f t="shared" si="19"/>
        <v>45903</v>
      </c>
      <c r="B160" s="240">
        <f>YEAR(Daily_KPI[[#This Row],[Date]])+IF(MONTH(Daily_KPI[[#This Row],[Date]])&gt;=4,1,0)</f>
        <v>2026</v>
      </c>
      <c r="C160" s="241">
        <f>YEAR(Daily_KPI[[#This Row],[Date]])</f>
        <v>2025</v>
      </c>
      <c r="D160" s="242">
        <f>Daily_KPI[[#This Row],[Date]]-DAY(Daily_KPI[[#This Row],[Date]])+1</f>
        <v>45901</v>
      </c>
      <c r="E160" s="241">
        <f t="shared" si="15"/>
        <v>30</v>
      </c>
      <c r="F160" s="243" t="str">
        <f>IFERROR(_xlfn.XLOOKUP($A160,Input_Raw!$A:$A,Input_Raw!$GB:$GB),"")</f>
        <v/>
      </c>
      <c r="G160" s="244" t="str">
        <f>IFERROR(_xlfn.XLOOKUP($A160,Input_Raw!$A:$A,Input_Raw!EO:EO),"")</f>
        <v/>
      </c>
      <c r="H160" s="244" t="str">
        <f>IFERROR(_xlfn.XLOOKUP($A160,Input_Raw!$A:$A,Input_Raw!EP:EP),"")</f>
        <v/>
      </c>
      <c r="I160" s="244" t="str">
        <f>IFERROR(_xlfn.XLOOKUP($A160,Input_Raw!$A:$A,Input_Raw!EM:EM),"")</f>
        <v/>
      </c>
      <c r="J160" s="244" t="str">
        <f>IFERROR(_xlfn.XLOOKUP($A160,Input_Raw!$A:$A,Input_Raw!EN:EN),"")</f>
        <v/>
      </c>
      <c r="K160" s="244" t="str">
        <f>IFERROR(_xlfn.XLOOKUP($A160,Input_Raw!$A:$A,Input_Raw!$DP:$DP),"")</f>
        <v/>
      </c>
      <c r="L160" s="244" t="str">
        <f>IFERROR(_xlfn.XLOOKUP($A160,Input_Raw!$A:$A,Input_Raw!$DR:$DR),"")</f>
        <v/>
      </c>
      <c r="M160" s="244" t="str">
        <f>IFERROR(_xlfn.XLOOKUP($A160,Input_Raw!$A:$A,Input_Raw!$DX:$DX),"")</f>
        <v/>
      </c>
      <c r="N160" s="244" t="str">
        <f>IFERROR(_xlfn.XLOOKUP($A160,Input_Raw!$A:$A,Input_Raw!$DZ:$DZ),"")</f>
        <v/>
      </c>
      <c r="O160" s="245" t="str">
        <f>IFERROR(1-SUMIF(Plant_BD!$B:$B,$A160,Plant_BD!$AL:$AL)/($AA160+SUMIF(Plant_BD!$B:$B,$A160,Plant_BD!$AL:$AL)),"")</f>
        <v/>
      </c>
      <c r="P160" s="245"/>
      <c r="Q160" s="246"/>
      <c r="R160" s="245" t="str">
        <f>IFERROR(1-SUMIF(Grid_BD!$B:$B,$A160,Grid_BD!$W:$W)/($AA160+SUMIF(Grid_BD!$B:$B,$A160,Grid_BD!$W:$W)),"")</f>
        <v/>
      </c>
      <c r="S160" s="241"/>
      <c r="T160" s="246"/>
      <c r="U160" s="247" t="str">
        <f t="shared" si="16"/>
        <v/>
      </c>
      <c r="V160" s="247" t="str">
        <f>IFERROR(_xlfn.XLOOKUP($A160,Input_Raw!$A:$A,Input_Raw!$GJ:$GJ),"")</f>
        <v/>
      </c>
      <c r="W160" s="248" t="str">
        <f t="shared" si="17"/>
        <v/>
      </c>
      <c r="X160" s="240" t="str">
        <f>IFERROR(_xlfn.XLOOKUP($A160,Input_Raw!$A:$A,Input_Raw!$EL:$EL),"")</f>
        <v/>
      </c>
      <c r="Y160" s="240" t="str">
        <f>IFERROR(_xlfn.XLOOKUP($A160,Input_Raw!$A:$A,Input_Raw!GC:GC),"")</f>
        <v/>
      </c>
      <c r="Z160" s="240"/>
      <c r="AA160" s="240" t="str">
        <f>IFERROR(_xlfn.XLOOKUP($A160,Input_Raw!$A:$A,Input_Raw!$GD:$GD),"")</f>
        <v/>
      </c>
      <c r="AB160" s="240" t="str">
        <f>IFERROR(_xlfn.XLOOKUP($A160,Input_Raw!$A:$A,Input_Raw!GE:GE),"")</f>
        <v/>
      </c>
      <c r="AC160" s="249">
        <f>IFERROR(_xlfn.XLOOKUP($D160,'Modelling New'!$D:$D,'Modelling New'!P:P),"")</f>
        <v>5.2399999999999993</v>
      </c>
      <c r="AD160" s="240">
        <f>IFERROR(_xlfn.XLOOKUP($D160,'Modelling New'!$D:$D,'Modelling New'!$T:$T)*1000,"")</f>
        <v>854032.19549794961</v>
      </c>
      <c r="AE160" s="250">
        <f>IFERROR(_xlfn.XLOOKUP($D160,'Modelling New'!$D:$D,'Modelling New'!$O:$O),"")</f>
        <v>0.83839116983353512</v>
      </c>
      <c r="AF160" s="250">
        <f>IFERROR(_xlfn.XLOOKUP($D160,'Modelling New'!$D:$D,'Modelling New'!W:W),"")</f>
        <v>0.18304873874698849</v>
      </c>
      <c r="AG160" s="250">
        <f>IFERROR(_xlfn.XLOOKUP($D160,'Modelling New'!$D:$D,'Modelling New'!$AE:$AE),"")</f>
        <v>0.995</v>
      </c>
      <c r="AH160" s="250">
        <f>IFERROR(_xlfn.XLOOKUP($D160,'Modelling New'!$D:$D,'Modelling New'!$AF:$AF),"")</f>
        <v>0.995</v>
      </c>
      <c r="AI160" s="241"/>
      <c r="AJ160" s="241"/>
      <c r="AK160" s="241"/>
      <c r="AL160" s="241"/>
      <c r="AM160" s="241"/>
      <c r="AN160" s="251"/>
      <c r="AO160" s="248"/>
      <c r="AP160" s="248"/>
      <c r="AQ160" s="248"/>
      <c r="AR160" s="240">
        <f>_xlfn.XLOOKUP($D160,'Modelling New'!$D:$D,'Modelling New'!$N:$N)</f>
        <v>194.4</v>
      </c>
      <c r="AS160" s="240" t="str">
        <f t="shared" si="18"/>
        <v/>
      </c>
    </row>
    <row r="161" spans="1:45">
      <c r="A161" s="239">
        <f t="shared" si="19"/>
        <v>45904</v>
      </c>
      <c r="B161" s="240">
        <f>YEAR(Daily_KPI[[#This Row],[Date]])+IF(MONTH(Daily_KPI[[#This Row],[Date]])&gt;=4,1,0)</f>
        <v>2026</v>
      </c>
      <c r="C161" s="241">
        <f>YEAR(Daily_KPI[[#This Row],[Date]])</f>
        <v>2025</v>
      </c>
      <c r="D161" s="242">
        <f>Daily_KPI[[#This Row],[Date]]-DAY(Daily_KPI[[#This Row],[Date]])+1</f>
        <v>45901</v>
      </c>
      <c r="E161" s="241">
        <f t="shared" si="15"/>
        <v>30</v>
      </c>
      <c r="F161" s="243" t="str">
        <f>IFERROR(_xlfn.XLOOKUP($A161,Input_Raw!$A:$A,Input_Raw!$GB:$GB),"")</f>
        <v/>
      </c>
      <c r="G161" s="244" t="str">
        <f>IFERROR(_xlfn.XLOOKUP($A161,Input_Raw!$A:$A,Input_Raw!EO:EO),"")</f>
        <v/>
      </c>
      <c r="H161" s="244" t="str">
        <f>IFERROR(_xlfn.XLOOKUP($A161,Input_Raw!$A:$A,Input_Raw!EP:EP),"")</f>
        <v/>
      </c>
      <c r="I161" s="244" t="str">
        <f>IFERROR(_xlfn.XLOOKUP($A161,Input_Raw!$A:$A,Input_Raw!EM:EM),"")</f>
        <v/>
      </c>
      <c r="J161" s="244" t="str">
        <f>IFERROR(_xlfn.XLOOKUP($A161,Input_Raw!$A:$A,Input_Raw!EN:EN),"")</f>
        <v/>
      </c>
      <c r="K161" s="244" t="str">
        <f>IFERROR(_xlfn.XLOOKUP($A161,Input_Raw!$A:$A,Input_Raw!$DP:$DP),"")</f>
        <v/>
      </c>
      <c r="L161" s="244" t="str">
        <f>IFERROR(_xlfn.XLOOKUP($A161,Input_Raw!$A:$A,Input_Raw!$DR:$DR),"")</f>
        <v/>
      </c>
      <c r="M161" s="244" t="str">
        <f>IFERROR(_xlfn.XLOOKUP($A161,Input_Raw!$A:$A,Input_Raw!$DX:$DX),"")</f>
        <v/>
      </c>
      <c r="N161" s="244" t="str">
        <f>IFERROR(_xlfn.XLOOKUP($A161,Input_Raw!$A:$A,Input_Raw!$DZ:$DZ),"")</f>
        <v/>
      </c>
      <c r="O161" s="245" t="str">
        <f>IFERROR(1-SUMIF(Plant_BD!$B:$B,$A161,Plant_BD!$AL:$AL)/($AA161+SUMIF(Plant_BD!$B:$B,$A161,Plant_BD!$AL:$AL)),"")</f>
        <v/>
      </c>
      <c r="P161" s="245"/>
      <c r="Q161" s="246"/>
      <c r="R161" s="245" t="str">
        <f>IFERROR(1-SUMIF(Grid_BD!$B:$B,$A161,Grid_BD!$W:$W)/($AA161+SUMIF(Grid_BD!$B:$B,$A161,Grid_BD!$W:$W)),"")</f>
        <v/>
      </c>
      <c r="S161" s="241"/>
      <c r="T161" s="246"/>
      <c r="U161" s="247" t="str">
        <f t="shared" si="16"/>
        <v/>
      </c>
      <c r="V161" s="247" t="str">
        <f>IFERROR(_xlfn.XLOOKUP($A161,Input_Raw!$A:$A,Input_Raw!$GJ:$GJ),"")</f>
        <v/>
      </c>
      <c r="W161" s="248" t="str">
        <f t="shared" si="17"/>
        <v/>
      </c>
      <c r="X161" s="240" t="str">
        <f>IFERROR(_xlfn.XLOOKUP($A161,Input_Raw!$A:$A,Input_Raw!$EL:$EL),"")</f>
        <v/>
      </c>
      <c r="Y161" s="240" t="str">
        <f>IFERROR(_xlfn.XLOOKUP($A161,Input_Raw!$A:$A,Input_Raw!GC:GC),"")</f>
        <v/>
      </c>
      <c r="Z161" s="240"/>
      <c r="AA161" s="240" t="str">
        <f>IFERROR(_xlfn.XLOOKUP($A161,Input_Raw!$A:$A,Input_Raw!$GD:$GD),"")</f>
        <v/>
      </c>
      <c r="AB161" s="240" t="str">
        <f>IFERROR(_xlfn.XLOOKUP($A161,Input_Raw!$A:$A,Input_Raw!GE:GE),"")</f>
        <v/>
      </c>
      <c r="AC161" s="249">
        <f>IFERROR(_xlfn.XLOOKUP($D161,'Modelling New'!$D:$D,'Modelling New'!P:P),"")</f>
        <v>5.2399999999999993</v>
      </c>
      <c r="AD161" s="240">
        <f>IFERROR(_xlfn.XLOOKUP($D161,'Modelling New'!$D:$D,'Modelling New'!$T:$T)*1000,"")</f>
        <v>854032.19549794961</v>
      </c>
      <c r="AE161" s="250">
        <f>IFERROR(_xlfn.XLOOKUP($D161,'Modelling New'!$D:$D,'Modelling New'!$O:$O),"")</f>
        <v>0.83839116983353512</v>
      </c>
      <c r="AF161" s="250">
        <f>IFERROR(_xlfn.XLOOKUP($D161,'Modelling New'!$D:$D,'Modelling New'!W:W),"")</f>
        <v>0.18304873874698849</v>
      </c>
      <c r="AG161" s="250">
        <f>IFERROR(_xlfn.XLOOKUP($D161,'Modelling New'!$D:$D,'Modelling New'!$AE:$AE),"")</f>
        <v>0.995</v>
      </c>
      <c r="AH161" s="250">
        <f>IFERROR(_xlfn.XLOOKUP($D161,'Modelling New'!$D:$D,'Modelling New'!$AF:$AF),"")</f>
        <v>0.995</v>
      </c>
      <c r="AI161" s="241"/>
      <c r="AJ161" s="241"/>
      <c r="AK161" s="241"/>
      <c r="AL161" s="241"/>
      <c r="AM161" s="241"/>
      <c r="AN161" s="251"/>
      <c r="AO161" s="248"/>
      <c r="AP161" s="248"/>
      <c r="AQ161" s="248"/>
      <c r="AR161" s="240">
        <f>_xlfn.XLOOKUP($D161,'Modelling New'!$D:$D,'Modelling New'!$N:$N)</f>
        <v>194.4</v>
      </c>
      <c r="AS161" s="240" t="str">
        <f t="shared" si="18"/>
        <v/>
      </c>
    </row>
    <row r="162" spans="1:45">
      <c r="A162" s="239">
        <f t="shared" si="19"/>
        <v>45905</v>
      </c>
      <c r="B162" s="240">
        <f>YEAR(Daily_KPI[[#This Row],[Date]])+IF(MONTH(Daily_KPI[[#This Row],[Date]])&gt;=4,1,0)</f>
        <v>2026</v>
      </c>
      <c r="C162" s="241">
        <f>YEAR(Daily_KPI[[#This Row],[Date]])</f>
        <v>2025</v>
      </c>
      <c r="D162" s="242">
        <f>Daily_KPI[[#This Row],[Date]]-DAY(Daily_KPI[[#This Row],[Date]])+1</f>
        <v>45901</v>
      </c>
      <c r="E162" s="241">
        <f t="shared" si="15"/>
        <v>30</v>
      </c>
      <c r="F162" s="243" t="str">
        <f>IFERROR(_xlfn.XLOOKUP($A162,Input_Raw!$A:$A,Input_Raw!$GB:$GB),"")</f>
        <v/>
      </c>
      <c r="G162" s="244" t="str">
        <f>IFERROR(_xlfn.XLOOKUP($A162,Input_Raw!$A:$A,Input_Raw!EO:EO),"")</f>
        <v/>
      </c>
      <c r="H162" s="244" t="str">
        <f>IFERROR(_xlfn.XLOOKUP($A162,Input_Raw!$A:$A,Input_Raw!EP:EP),"")</f>
        <v/>
      </c>
      <c r="I162" s="244" t="str">
        <f>IFERROR(_xlfn.XLOOKUP($A162,Input_Raw!$A:$A,Input_Raw!EM:EM),"")</f>
        <v/>
      </c>
      <c r="J162" s="244" t="str">
        <f>IFERROR(_xlfn.XLOOKUP($A162,Input_Raw!$A:$A,Input_Raw!EN:EN),"")</f>
        <v/>
      </c>
      <c r="K162" s="244" t="str">
        <f>IFERROR(_xlfn.XLOOKUP($A162,Input_Raw!$A:$A,Input_Raw!$DP:$DP),"")</f>
        <v/>
      </c>
      <c r="L162" s="244" t="str">
        <f>IFERROR(_xlfn.XLOOKUP($A162,Input_Raw!$A:$A,Input_Raw!$DR:$DR),"")</f>
        <v/>
      </c>
      <c r="M162" s="244" t="str">
        <f>IFERROR(_xlfn.XLOOKUP($A162,Input_Raw!$A:$A,Input_Raw!$DX:$DX),"")</f>
        <v/>
      </c>
      <c r="N162" s="244" t="str">
        <f>IFERROR(_xlfn.XLOOKUP($A162,Input_Raw!$A:$A,Input_Raw!$DZ:$DZ),"")</f>
        <v/>
      </c>
      <c r="O162" s="245" t="str">
        <f>IFERROR(1-SUMIF(Plant_BD!$B:$B,$A162,Plant_BD!$AL:$AL)/($AA162+SUMIF(Plant_BD!$B:$B,$A162,Plant_BD!$AL:$AL)),"")</f>
        <v/>
      </c>
      <c r="P162" s="245"/>
      <c r="Q162" s="246"/>
      <c r="R162" s="245" t="str">
        <f>IFERROR(1-SUMIF(Grid_BD!$B:$B,$A162,Grid_BD!$W:$W)/($AA162+SUMIF(Grid_BD!$B:$B,$A162,Grid_BD!$W:$W)),"")</f>
        <v/>
      </c>
      <c r="S162" s="241"/>
      <c r="T162" s="246"/>
      <c r="U162" s="247" t="str">
        <f t="shared" si="16"/>
        <v/>
      </c>
      <c r="V162" s="247" t="str">
        <f>IFERROR(_xlfn.XLOOKUP($A162,Input_Raw!$A:$A,Input_Raw!$GJ:$GJ),"")</f>
        <v/>
      </c>
      <c r="W162" s="248" t="str">
        <f t="shared" si="17"/>
        <v/>
      </c>
      <c r="X162" s="240" t="str">
        <f>IFERROR(_xlfn.XLOOKUP($A162,Input_Raw!$A:$A,Input_Raw!$EL:$EL),"")</f>
        <v/>
      </c>
      <c r="Y162" s="240" t="str">
        <f>IFERROR(_xlfn.XLOOKUP($A162,Input_Raw!$A:$A,Input_Raw!GC:GC),"")</f>
        <v/>
      </c>
      <c r="Z162" s="240"/>
      <c r="AA162" s="240" t="str">
        <f>IFERROR(_xlfn.XLOOKUP($A162,Input_Raw!$A:$A,Input_Raw!$GD:$GD),"")</f>
        <v/>
      </c>
      <c r="AB162" s="240" t="str">
        <f>IFERROR(_xlfn.XLOOKUP($A162,Input_Raw!$A:$A,Input_Raw!GE:GE),"")</f>
        <v/>
      </c>
      <c r="AC162" s="249">
        <f>IFERROR(_xlfn.XLOOKUP($D162,'Modelling New'!$D:$D,'Modelling New'!P:P),"")</f>
        <v>5.2399999999999993</v>
      </c>
      <c r="AD162" s="240">
        <f>IFERROR(_xlfn.XLOOKUP($D162,'Modelling New'!$D:$D,'Modelling New'!$T:$T)*1000,"")</f>
        <v>854032.19549794961</v>
      </c>
      <c r="AE162" s="250">
        <f>IFERROR(_xlfn.XLOOKUP($D162,'Modelling New'!$D:$D,'Modelling New'!$O:$O),"")</f>
        <v>0.83839116983353512</v>
      </c>
      <c r="AF162" s="250">
        <f>IFERROR(_xlfn.XLOOKUP($D162,'Modelling New'!$D:$D,'Modelling New'!W:W),"")</f>
        <v>0.18304873874698849</v>
      </c>
      <c r="AG162" s="250">
        <f>IFERROR(_xlfn.XLOOKUP($D162,'Modelling New'!$D:$D,'Modelling New'!$AE:$AE),"")</f>
        <v>0.995</v>
      </c>
      <c r="AH162" s="250">
        <f>IFERROR(_xlfn.XLOOKUP($D162,'Modelling New'!$D:$D,'Modelling New'!$AF:$AF),"")</f>
        <v>0.995</v>
      </c>
      <c r="AI162" s="241"/>
      <c r="AJ162" s="241"/>
      <c r="AK162" s="241"/>
      <c r="AL162" s="241"/>
      <c r="AM162" s="241"/>
      <c r="AN162" s="251"/>
      <c r="AO162" s="248"/>
      <c r="AP162" s="248"/>
      <c r="AQ162" s="248"/>
      <c r="AR162" s="240">
        <f>_xlfn.XLOOKUP($D162,'Modelling New'!$D:$D,'Modelling New'!$N:$N)</f>
        <v>194.4</v>
      </c>
      <c r="AS162" s="240" t="str">
        <f t="shared" si="18"/>
        <v/>
      </c>
    </row>
    <row r="163" spans="1:45">
      <c r="A163" s="239">
        <f t="shared" si="19"/>
        <v>45906</v>
      </c>
      <c r="B163" s="240">
        <f>YEAR(Daily_KPI[[#This Row],[Date]])+IF(MONTH(Daily_KPI[[#This Row],[Date]])&gt;=4,1,0)</f>
        <v>2026</v>
      </c>
      <c r="C163" s="241">
        <f>YEAR(Daily_KPI[[#This Row],[Date]])</f>
        <v>2025</v>
      </c>
      <c r="D163" s="242">
        <f>Daily_KPI[[#This Row],[Date]]-DAY(Daily_KPI[[#This Row],[Date]])+1</f>
        <v>45901</v>
      </c>
      <c r="E163" s="241">
        <f t="shared" si="15"/>
        <v>30</v>
      </c>
      <c r="F163" s="243" t="str">
        <f>IFERROR(_xlfn.XLOOKUP($A163,Input_Raw!$A:$A,Input_Raw!$GB:$GB),"")</f>
        <v/>
      </c>
      <c r="G163" s="244" t="str">
        <f>IFERROR(_xlfn.XLOOKUP($A163,Input_Raw!$A:$A,Input_Raw!EO:EO),"")</f>
        <v/>
      </c>
      <c r="H163" s="244" t="str">
        <f>IFERROR(_xlfn.XLOOKUP($A163,Input_Raw!$A:$A,Input_Raw!EP:EP),"")</f>
        <v/>
      </c>
      <c r="I163" s="244" t="str">
        <f>IFERROR(_xlfn.XLOOKUP($A163,Input_Raw!$A:$A,Input_Raw!EM:EM),"")</f>
        <v/>
      </c>
      <c r="J163" s="244" t="str">
        <f>IFERROR(_xlfn.XLOOKUP($A163,Input_Raw!$A:$A,Input_Raw!EN:EN),"")</f>
        <v/>
      </c>
      <c r="K163" s="244" t="str">
        <f>IFERROR(_xlfn.XLOOKUP($A163,Input_Raw!$A:$A,Input_Raw!$DP:$DP),"")</f>
        <v/>
      </c>
      <c r="L163" s="244" t="str">
        <f>IFERROR(_xlfn.XLOOKUP($A163,Input_Raw!$A:$A,Input_Raw!$DR:$DR),"")</f>
        <v/>
      </c>
      <c r="M163" s="244" t="str">
        <f>IFERROR(_xlfn.XLOOKUP($A163,Input_Raw!$A:$A,Input_Raw!$DX:$DX),"")</f>
        <v/>
      </c>
      <c r="N163" s="244" t="str">
        <f>IFERROR(_xlfn.XLOOKUP($A163,Input_Raw!$A:$A,Input_Raw!$DZ:$DZ),"")</f>
        <v/>
      </c>
      <c r="O163" s="245" t="str">
        <f>IFERROR(1-SUMIF(Plant_BD!$B:$B,$A163,Plant_BD!$AL:$AL)/($AA163+SUMIF(Plant_BD!$B:$B,$A163,Plant_BD!$AL:$AL)),"")</f>
        <v/>
      </c>
      <c r="P163" s="245"/>
      <c r="Q163" s="246"/>
      <c r="R163" s="245" t="str">
        <f>IFERROR(1-SUMIF(Grid_BD!$B:$B,$A163,Grid_BD!$W:$W)/($AA163+SUMIF(Grid_BD!$B:$B,$A163,Grid_BD!$W:$W)),"")</f>
        <v/>
      </c>
      <c r="S163" s="241"/>
      <c r="T163" s="246"/>
      <c r="U163" s="247" t="str">
        <f t="shared" si="16"/>
        <v/>
      </c>
      <c r="V163" s="247" t="str">
        <f>IFERROR(_xlfn.XLOOKUP($A163,Input_Raw!$A:$A,Input_Raw!$GJ:$GJ),"")</f>
        <v/>
      </c>
      <c r="W163" s="248" t="str">
        <f t="shared" si="17"/>
        <v/>
      </c>
      <c r="X163" s="240" t="str">
        <f>IFERROR(_xlfn.XLOOKUP($A163,Input_Raw!$A:$A,Input_Raw!$EL:$EL),"")</f>
        <v/>
      </c>
      <c r="Y163" s="240" t="str">
        <f>IFERROR(_xlfn.XLOOKUP($A163,Input_Raw!$A:$A,Input_Raw!GC:GC),"")</f>
        <v/>
      </c>
      <c r="Z163" s="240"/>
      <c r="AA163" s="240" t="str">
        <f>IFERROR(_xlfn.XLOOKUP($A163,Input_Raw!$A:$A,Input_Raw!$GD:$GD),"")</f>
        <v/>
      </c>
      <c r="AB163" s="240" t="str">
        <f>IFERROR(_xlfn.XLOOKUP($A163,Input_Raw!$A:$A,Input_Raw!GE:GE),"")</f>
        <v/>
      </c>
      <c r="AC163" s="249">
        <f>IFERROR(_xlfn.XLOOKUP($D163,'Modelling New'!$D:$D,'Modelling New'!P:P),"")</f>
        <v>5.2399999999999993</v>
      </c>
      <c r="AD163" s="240">
        <f>IFERROR(_xlfn.XLOOKUP($D163,'Modelling New'!$D:$D,'Modelling New'!$T:$T)*1000,"")</f>
        <v>854032.19549794961</v>
      </c>
      <c r="AE163" s="250">
        <f>IFERROR(_xlfn.XLOOKUP($D163,'Modelling New'!$D:$D,'Modelling New'!$O:$O),"")</f>
        <v>0.83839116983353512</v>
      </c>
      <c r="AF163" s="250">
        <f>IFERROR(_xlfn.XLOOKUP($D163,'Modelling New'!$D:$D,'Modelling New'!W:W),"")</f>
        <v>0.18304873874698849</v>
      </c>
      <c r="AG163" s="250">
        <f>IFERROR(_xlfn.XLOOKUP($D163,'Modelling New'!$D:$D,'Modelling New'!$AE:$AE),"")</f>
        <v>0.995</v>
      </c>
      <c r="AH163" s="250">
        <f>IFERROR(_xlfn.XLOOKUP($D163,'Modelling New'!$D:$D,'Modelling New'!$AF:$AF),"")</f>
        <v>0.995</v>
      </c>
      <c r="AI163" s="241"/>
      <c r="AJ163" s="241"/>
      <c r="AK163" s="241"/>
      <c r="AL163" s="241"/>
      <c r="AM163" s="241"/>
      <c r="AN163" s="251"/>
      <c r="AO163" s="248"/>
      <c r="AP163" s="248"/>
      <c r="AQ163" s="248"/>
      <c r="AR163" s="240">
        <f>_xlfn.XLOOKUP($D163,'Modelling New'!$D:$D,'Modelling New'!$N:$N)</f>
        <v>194.4</v>
      </c>
      <c r="AS163" s="240" t="str">
        <f t="shared" si="18"/>
        <v/>
      </c>
    </row>
    <row r="164" spans="1:45">
      <c r="A164" s="239">
        <f t="shared" si="19"/>
        <v>45907</v>
      </c>
      <c r="B164" s="240">
        <f>YEAR(Daily_KPI[[#This Row],[Date]])+IF(MONTH(Daily_KPI[[#This Row],[Date]])&gt;=4,1,0)</f>
        <v>2026</v>
      </c>
      <c r="C164" s="241">
        <f>YEAR(Daily_KPI[[#This Row],[Date]])</f>
        <v>2025</v>
      </c>
      <c r="D164" s="242">
        <f>Daily_KPI[[#This Row],[Date]]-DAY(Daily_KPI[[#This Row],[Date]])+1</f>
        <v>45901</v>
      </c>
      <c r="E164" s="241">
        <f t="shared" si="15"/>
        <v>30</v>
      </c>
      <c r="F164" s="243" t="str">
        <f>IFERROR(_xlfn.XLOOKUP($A164,Input_Raw!$A:$A,Input_Raw!$GB:$GB),"")</f>
        <v/>
      </c>
      <c r="G164" s="244" t="str">
        <f>IFERROR(_xlfn.XLOOKUP($A164,Input_Raw!$A:$A,Input_Raw!EO:EO),"")</f>
        <v/>
      </c>
      <c r="H164" s="244" t="str">
        <f>IFERROR(_xlfn.XLOOKUP($A164,Input_Raw!$A:$A,Input_Raw!EP:EP),"")</f>
        <v/>
      </c>
      <c r="I164" s="244" t="str">
        <f>IFERROR(_xlfn.XLOOKUP($A164,Input_Raw!$A:$A,Input_Raw!EM:EM),"")</f>
        <v/>
      </c>
      <c r="J164" s="244" t="str">
        <f>IFERROR(_xlfn.XLOOKUP($A164,Input_Raw!$A:$A,Input_Raw!EN:EN),"")</f>
        <v/>
      </c>
      <c r="K164" s="244" t="str">
        <f>IFERROR(_xlfn.XLOOKUP($A164,Input_Raw!$A:$A,Input_Raw!$DP:$DP),"")</f>
        <v/>
      </c>
      <c r="L164" s="244" t="str">
        <f>IFERROR(_xlfn.XLOOKUP($A164,Input_Raw!$A:$A,Input_Raw!$DR:$DR),"")</f>
        <v/>
      </c>
      <c r="M164" s="244" t="str">
        <f>IFERROR(_xlfn.XLOOKUP($A164,Input_Raw!$A:$A,Input_Raw!$DX:$DX),"")</f>
        <v/>
      </c>
      <c r="N164" s="244" t="str">
        <f>IFERROR(_xlfn.XLOOKUP($A164,Input_Raw!$A:$A,Input_Raw!$DZ:$DZ),"")</f>
        <v/>
      </c>
      <c r="O164" s="245" t="str">
        <f>IFERROR(1-SUMIF(Plant_BD!$B:$B,$A164,Plant_BD!$AL:$AL)/($AA164+SUMIF(Plant_BD!$B:$B,$A164,Plant_BD!$AL:$AL)),"")</f>
        <v/>
      </c>
      <c r="P164" s="245"/>
      <c r="Q164" s="246"/>
      <c r="R164" s="245" t="str">
        <f>IFERROR(1-SUMIF(Grid_BD!$B:$B,$A164,Grid_BD!$W:$W)/($AA164+SUMIF(Grid_BD!$B:$B,$A164,Grid_BD!$W:$W)),"")</f>
        <v/>
      </c>
      <c r="S164" s="241"/>
      <c r="T164" s="246"/>
      <c r="U164" s="247" t="str">
        <f t="shared" si="16"/>
        <v/>
      </c>
      <c r="V164" s="247" t="str">
        <f>IFERROR(_xlfn.XLOOKUP($A164,Input_Raw!$A:$A,Input_Raw!$GJ:$GJ),"")</f>
        <v/>
      </c>
      <c r="W164" s="248" t="str">
        <f t="shared" si="17"/>
        <v/>
      </c>
      <c r="X164" s="240" t="str">
        <f>IFERROR(_xlfn.XLOOKUP($A164,Input_Raw!$A:$A,Input_Raw!$EL:$EL),"")</f>
        <v/>
      </c>
      <c r="Y164" s="240" t="str">
        <f>IFERROR(_xlfn.XLOOKUP($A164,Input_Raw!$A:$A,Input_Raw!GC:GC),"")</f>
        <v/>
      </c>
      <c r="Z164" s="240"/>
      <c r="AA164" s="240" t="str">
        <f>IFERROR(_xlfn.XLOOKUP($A164,Input_Raw!$A:$A,Input_Raw!$GD:$GD),"")</f>
        <v/>
      </c>
      <c r="AB164" s="240" t="str">
        <f>IFERROR(_xlfn.XLOOKUP($A164,Input_Raw!$A:$A,Input_Raw!GE:GE),"")</f>
        <v/>
      </c>
      <c r="AC164" s="249">
        <f>IFERROR(_xlfn.XLOOKUP($D164,'Modelling New'!$D:$D,'Modelling New'!P:P),"")</f>
        <v>5.2399999999999993</v>
      </c>
      <c r="AD164" s="240">
        <f>IFERROR(_xlfn.XLOOKUP($D164,'Modelling New'!$D:$D,'Modelling New'!$T:$T)*1000,"")</f>
        <v>854032.19549794961</v>
      </c>
      <c r="AE164" s="250">
        <f>IFERROR(_xlfn.XLOOKUP($D164,'Modelling New'!$D:$D,'Modelling New'!$O:$O),"")</f>
        <v>0.83839116983353512</v>
      </c>
      <c r="AF164" s="250">
        <f>IFERROR(_xlfn.XLOOKUP($D164,'Modelling New'!$D:$D,'Modelling New'!W:W),"")</f>
        <v>0.18304873874698849</v>
      </c>
      <c r="AG164" s="250">
        <f>IFERROR(_xlfn.XLOOKUP($D164,'Modelling New'!$D:$D,'Modelling New'!$AE:$AE),"")</f>
        <v>0.995</v>
      </c>
      <c r="AH164" s="250">
        <f>IFERROR(_xlfn.XLOOKUP($D164,'Modelling New'!$D:$D,'Modelling New'!$AF:$AF),"")</f>
        <v>0.995</v>
      </c>
      <c r="AI164" s="241"/>
      <c r="AJ164" s="241"/>
      <c r="AK164" s="241"/>
      <c r="AL164" s="241"/>
      <c r="AM164" s="241"/>
      <c r="AN164" s="251"/>
      <c r="AO164" s="248"/>
      <c r="AP164" s="248"/>
      <c r="AQ164" s="248"/>
      <c r="AR164" s="240">
        <f>_xlfn.XLOOKUP($D164,'Modelling New'!$D:$D,'Modelling New'!$N:$N)</f>
        <v>194.4</v>
      </c>
      <c r="AS164" s="240" t="str">
        <f t="shared" si="18"/>
        <v/>
      </c>
    </row>
    <row r="165" spans="1:45">
      <c r="A165" s="239">
        <f t="shared" si="19"/>
        <v>45908</v>
      </c>
      <c r="B165" s="240">
        <f>YEAR(Daily_KPI[[#This Row],[Date]])+IF(MONTH(Daily_KPI[[#This Row],[Date]])&gt;=4,1,0)</f>
        <v>2026</v>
      </c>
      <c r="C165" s="241">
        <f>YEAR(Daily_KPI[[#This Row],[Date]])</f>
        <v>2025</v>
      </c>
      <c r="D165" s="242">
        <f>Daily_KPI[[#This Row],[Date]]-DAY(Daily_KPI[[#This Row],[Date]])+1</f>
        <v>45901</v>
      </c>
      <c r="E165" s="241">
        <f t="shared" si="15"/>
        <v>30</v>
      </c>
      <c r="F165" s="243" t="str">
        <f>IFERROR(_xlfn.XLOOKUP($A165,Input_Raw!$A:$A,Input_Raw!$GB:$GB),"")</f>
        <v/>
      </c>
      <c r="G165" s="244" t="str">
        <f>IFERROR(_xlfn.XLOOKUP($A165,Input_Raw!$A:$A,Input_Raw!EO:EO),"")</f>
        <v/>
      </c>
      <c r="H165" s="244" t="str">
        <f>IFERROR(_xlfn.XLOOKUP($A165,Input_Raw!$A:$A,Input_Raw!EP:EP),"")</f>
        <v/>
      </c>
      <c r="I165" s="244" t="str">
        <f>IFERROR(_xlfn.XLOOKUP($A165,Input_Raw!$A:$A,Input_Raw!EM:EM),"")</f>
        <v/>
      </c>
      <c r="J165" s="244" t="str">
        <f>IFERROR(_xlfn.XLOOKUP($A165,Input_Raw!$A:$A,Input_Raw!EN:EN),"")</f>
        <v/>
      </c>
      <c r="K165" s="244" t="str">
        <f>IFERROR(_xlfn.XLOOKUP($A165,Input_Raw!$A:$A,Input_Raw!$DP:$DP),"")</f>
        <v/>
      </c>
      <c r="L165" s="244" t="str">
        <f>IFERROR(_xlfn.XLOOKUP($A165,Input_Raw!$A:$A,Input_Raw!$DR:$DR),"")</f>
        <v/>
      </c>
      <c r="M165" s="244" t="str">
        <f>IFERROR(_xlfn.XLOOKUP($A165,Input_Raw!$A:$A,Input_Raw!$DX:$DX),"")</f>
        <v/>
      </c>
      <c r="N165" s="244" t="str">
        <f>IFERROR(_xlfn.XLOOKUP($A165,Input_Raw!$A:$A,Input_Raw!$DZ:$DZ),"")</f>
        <v/>
      </c>
      <c r="O165" s="245" t="str">
        <f>IFERROR(1-SUMIF(Plant_BD!$B:$B,$A165,Plant_BD!$AL:$AL)/($AA165+SUMIF(Plant_BD!$B:$B,$A165,Plant_BD!$AL:$AL)),"")</f>
        <v/>
      </c>
      <c r="P165" s="245"/>
      <c r="Q165" s="246"/>
      <c r="R165" s="245" t="str">
        <f>IFERROR(1-SUMIF(Grid_BD!$B:$B,$A165,Grid_BD!$W:$W)/($AA165+SUMIF(Grid_BD!$B:$B,$A165,Grid_BD!$W:$W)),"")</f>
        <v/>
      </c>
      <c r="S165" s="241"/>
      <c r="T165" s="246"/>
      <c r="U165" s="247" t="str">
        <f t="shared" si="16"/>
        <v/>
      </c>
      <c r="V165" s="247" t="str">
        <f>IFERROR(_xlfn.XLOOKUP($A165,Input_Raw!$A:$A,Input_Raw!$GJ:$GJ),"")</f>
        <v/>
      </c>
      <c r="W165" s="248" t="str">
        <f t="shared" si="17"/>
        <v/>
      </c>
      <c r="X165" s="240" t="str">
        <f>IFERROR(_xlfn.XLOOKUP($A165,Input_Raw!$A:$A,Input_Raw!$EL:$EL),"")</f>
        <v/>
      </c>
      <c r="Y165" s="240" t="str">
        <f>IFERROR(_xlfn.XLOOKUP($A165,Input_Raw!$A:$A,Input_Raw!GC:GC),"")</f>
        <v/>
      </c>
      <c r="Z165" s="240"/>
      <c r="AA165" s="240" t="str">
        <f>IFERROR(_xlfn.XLOOKUP($A165,Input_Raw!$A:$A,Input_Raw!$GD:$GD),"")</f>
        <v/>
      </c>
      <c r="AB165" s="240" t="str">
        <f>IFERROR(_xlfn.XLOOKUP($A165,Input_Raw!$A:$A,Input_Raw!GE:GE),"")</f>
        <v/>
      </c>
      <c r="AC165" s="249">
        <f>IFERROR(_xlfn.XLOOKUP($D165,'Modelling New'!$D:$D,'Modelling New'!P:P),"")</f>
        <v>5.2399999999999993</v>
      </c>
      <c r="AD165" s="240">
        <f>IFERROR(_xlfn.XLOOKUP($D165,'Modelling New'!$D:$D,'Modelling New'!$T:$T)*1000,"")</f>
        <v>854032.19549794961</v>
      </c>
      <c r="AE165" s="250">
        <f>IFERROR(_xlfn.XLOOKUP($D165,'Modelling New'!$D:$D,'Modelling New'!$O:$O),"")</f>
        <v>0.83839116983353512</v>
      </c>
      <c r="AF165" s="250">
        <f>IFERROR(_xlfn.XLOOKUP($D165,'Modelling New'!$D:$D,'Modelling New'!W:W),"")</f>
        <v>0.18304873874698849</v>
      </c>
      <c r="AG165" s="250">
        <f>IFERROR(_xlfn.XLOOKUP($D165,'Modelling New'!$D:$D,'Modelling New'!$AE:$AE),"")</f>
        <v>0.995</v>
      </c>
      <c r="AH165" s="250">
        <f>IFERROR(_xlfn.XLOOKUP($D165,'Modelling New'!$D:$D,'Modelling New'!$AF:$AF),"")</f>
        <v>0.995</v>
      </c>
      <c r="AI165" s="241"/>
      <c r="AJ165" s="241"/>
      <c r="AK165" s="241"/>
      <c r="AL165" s="241"/>
      <c r="AM165" s="241"/>
      <c r="AN165" s="251"/>
      <c r="AO165" s="248"/>
      <c r="AP165" s="248"/>
      <c r="AQ165" s="248"/>
      <c r="AR165" s="240">
        <f>_xlfn.XLOOKUP($D165,'Modelling New'!$D:$D,'Modelling New'!$N:$N)</f>
        <v>194.4</v>
      </c>
      <c r="AS165" s="240" t="str">
        <f t="shared" si="18"/>
        <v/>
      </c>
    </row>
    <row r="166" spans="1:45">
      <c r="A166" s="239">
        <f t="shared" si="19"/>
        <v>45909</v>
      </c>
      <c r="B166" s="240">
        <f>YEAR(Daily_KPI[[#This Row],[Date]])+IF(MONTH(Daily_KPI[[#This Row],[Date]])&gt;=4,1,0)</f>
        <v>2026</v>
      </c>
      <c r="C166" s="241">
        <f>YEAR(Daily_KPI[[#This Row],[Date]])</f>
        <v>2025</v>
      </c>
      <c r="D166" s="242">
        <f>Daily_KPI[[#This Row],[Date]]-DAY(Daily_KPI[[#This Row],[Date]])+1</f>
        <v>45901</v>
      </c>
      <c r="E166" s="241">
        <f t="shared" si="15"/>
        <v>30</v>
      </c>
      <c r="F166" s="243" t="str">
        <f>IFERROR(_xlfn.XLOOKUP($A166,Input_Raw!$A:$A,Input_Raw!$GB:$GB),"")</f>
        <v/>
      </c>
      <c r="G166" s="244" t="str">
        <f>IFERROR(_xlfn.XLOOKUP($A166,Input_Raw!$A:$A,Input_Raw!EO:EO),"")</f>
        <v/>
      </c>
      <c r="H166" s="244" t="str">
        <f>IFERROR(_xlfn.XLOOKUP($A166,Input_Raw!$A:$A,Input_Raw!EP:EP),"")</f>
        <v/>
      </c>
      <c r="I166" s="244" t="str">
        <f>IFERROR(_xlfn.XLOOKUP($A166,Input_Raw!$A:$A,Input_Raw!EM:EM),"")</f>
        <v/>
      </c>
      <c r="J166" s="244" t="str">
        <f>IFERROR(_xlfn.XLOOKUP($A166,Input_Raw!$A:$A,Input_Raw!EN:EN),"")</f>
        <v/>
      </c>
      <c r="K166" s="244" t="str">
        <f>IFERROR(_xlfn.XLOOKUP($A166,Input_Raw!$A:$A,Input_Raw!$DP:$DP),"")</f>
        <v/>
      </c>
      <c r="L166" s="244" t="str">
        <f>IFERROR(_xlfn.XLOOKUP($A166,Input_Raw!$A:$A,Input_Raw!$DR:$DR),"")</f>
        <v/>
      </c>
      <c r="M166" s="244" t="str">
        <f>IFERROR(_xlfn.XLOOKUP($A166,Input_Raw!$A:$A,Input_Raw!$DX:$DX),"")</f>
        <v/>
      </c>
      <c r="N166" s="244" t="str">
        <f>IFERROR(_xlfn.XLOOKUP($A166,Input_Raw!$A:$A,Input_Raw!$DZ:$DZ),"")</f>
        <v/>
      </c>
      <c r="O166" s="245" t="str">
        <f>IFERROR(1-SUMIF(Plant_BD!$B:$B,$A166,Plant_BD!$AL:$AL)/($AA166+SUMIF(Plant_BD!$B:$B,$A166,Plant_BD!$AL:$AL)),"")</f>
        <v/>
      </c>
      <c r="P166" s="245"/>
      <c r="Q166" s="246"/>
      <c r="R166" s="245" t="str">
        <f>IFERROR(1-SUMIF(Grid_BD!$B:$B,$A166,Grid_BD!$W:$W)/($AA166+SUMIF(Grid_BD!$B:$B,$A166,Grid_BD!$W:$W)),"")</f>
        <v/>
      </c>
      <c r="S166" s="241"/>
      <c r="T166" s="246"/>
      <c r="U166" s="247" t="str">
        <f t="shared" si="16"/>
        <v/>
      </c>
      <c r="V166" s="247" t="str">
        <f>IFERROR(_xlfn.XLOOKUP($A166,Input_Raw!$A:$A,Input_Raw!$GJ:$GJ),"")</f>
        <v/>
      </c>
      <c r="W166" s="248" t="str">
        <f t="shared" si="17"/>
        <v/>
      </c>
      <c r="X166" s="240" t="str">
        <f>IFERROR(_xlfn.XLOOKUP($A166,Input_Raw!$A:$A,Input_Raw!$EL:$EL),"")</f>
        <v/>
      </c>
      <c r="Y166" s="240" t="str">
        <f>IFERROR(_xlfn.XLOOKUP($A166,Input_Raw!$A:$A,Input_Raw!GC:GC),"")</f>
        <v/>
      </c>
      <c r="Z166" s="240"/>
      <c r="AA166" s="240" t="str">
        <f>IFERROR(_xlfn.XLOOKUP($A166,Input_Raw!$A:$A,Input_Raw!$GD:$GD),"")</f>
        <v/>
      </c>
      <c r="AB166" s="240" t="str">
        <f>IFERROR(_xlfn.XLOOKUP($A166,Input_Raw!$A:$A,Input_Raw!GE:GE),"")</f>
        <v/>
      </c>
      <c r="AC166" s="249">
        <f>IFERROR(_xlfn.XLOOKUP($D166,'Modelling New'!$D:$D,'Modelling New'!P:P),"")</f>
        <v>5.2399999999999993</v>
      </c>
      <c r="AD166" s="240">
        <f>IFERROR(_xlfn.XLOOKUP($D166,'Modelling New'!$D:$D,'Modelling New'!$T:$T)*1000,"")</f>
        <v>854032.19549794961</v>
      </c>
      <c r="AE166" s="250">
        <f>IFERROR(_xlfn.XLOOKUP($D166,'Modelling New'!$D:$D,'Modelling New'!$O:$O),"")</f>
        <v>0.83839116983353512</v>
      </c>
      <c r="AF166" s="250">
        <f>IFERROR(_xlfn.XLOOKUP($D166,'Modelling New'!$D:$D,'Modelling New'!W:W),"")</f>
        <v>0.18304873874698849</v>
      </c>
      <c r="AG166" s="250">
        <f>IFERROR(_xlfn.XLOOKUP($D166,'Modelling New'!$D:$D,'Modelling New'!$AE:$AE),"")</f>
        <v>0.995</v>
      </c>
      <c r="AH166" s="250">
        <f>IFERROR(_xlfn.XLOOKUP($D166,'Modelling New'!$D:$D,'Modelling New'!$AF:$AF),"")</f>
        <v>0.995</v>
      </c>
      <c r="AI166" s="241"/>
      <c r="AJ166" s="241"/>
      <c r="AK166" s="241"/>
      <c r="AL166" s="241"/>
      <c r="AM166" s="241"/>
      <c r="AN166" s="251"/>
      <c r="AO166" s="248"/>
      <c r="AP166" s="248"/>
      <c r="AQ166" s="248"/>
      <c r="AR166" s="240">
        <f>_xlfn.XLOOKUP($D166,'Modelling New'!$D:$D,'Modelling New'!$N:$N)</f>
        <v>194.4</v>
      </c>
      <c r="AS166" s="240" t="str">
        <f t="shared" si="18"/>
        <v/>
      </c>
    </row>
    <row r="167" spans="1:45">
      <c r="A167" s="239">
        <f t="shared" si="19"/>
        <v>45910</v>
      </c>
      <c r="B167" s="240">
        <f>YEAR(Daily_KPI[[#This Row],[Date]])+IF(MONTH(Daily_KPI[[#This Row],[Date]])&gt;=4,1,0)</f>
        <v>2026</v>
      </c>
      <c r="C167" s="241">
        <f>YEAR(Daily_KPI[[#This Row],[Date]])</f>
        <v>2025</v>
      </c>
      <c r="D167" s="242">
        <f>Daily_KPI[[#This Row],[Date]]-DAY(Daily_KPI[[#This Row],[Date]])+1</f>
        <v>45901</v>
      </c>
      <c r="E167" s="241">
        <f t="shared" si="15"/>
        <v>30</v>
      </c>
      <c r="F167" s="243" t="str">
        <f>IFERROR(_xlfn.XLOOKUP($A167,Input_Raw!$A:$A,Input_Raw!$GB:$GB),"")</f>
        <v/>
      </c>
      <c r="G167" s="244" t="str">
        <f>IFERROR(_xlfn.XLOOKUP($A167,Input_Raw!$A:$A,Input_Raw!EO:EO),"")</f>
        <v/>
      </c>
      <c r="H167" s="244" t="str">
        <f>IFERROR(_xlfn.XLOOKUP($A167,Input_Raw!$A:$A,Input_Raw!EP:EP),"")</f>
        <v/>
      </c>
      <c r="I167" s="244" t="str">
        <f>IFERROR(_xlfn.XLOOKUP($A167,Input_Raw!$A:$A,Input_Raw!EM:EM),"")</f>
        <v/>
      </c>
      <c r="J167" s="244" t="str">
        <f>IFERROR(_xlfn.XLOOKUP($A167,Input_Raw!$A:$A,Input_Raw!EN:EN),"")</f>
        <v/>
      </c>
      <c r="K167" s="244" t="str">
        <f>IFERROR(_xlfn.XLOOKUP($A167,Input_Raw!$A:$A,Input_Raw!$DP:$DP),"")</f>
        <v/>
      </c>
      <c r="L167" s="244" t="str">
        <f>IFERROR(_xlfn.XLOOKUP($A167,Input_Raw!$A:$A,Input_Raw!$DR:$DR),"")</f>
        <v/>
      </c>
      <c r="M167" s="244" t="str">
        <f>IFERROR(_xlfn.XLOOKUP($A167,Input_Raw!$A:$A,Input_Raw!$DX:$DX),"")</f>
        <v/>
      </c>
      <c r="N167" s="244" t="str">
        <f>IFERROR(_xlfn.XLOOKUP($A167,Input_Raw!$A:$A,Input_Raw!$DZ:$DZ),"")</f>
        <v/>
      </c>
      <c r="O167" s="245" t="str">
        <f>IFERROR(1-SUMIF(Plant_BD!$B:$B,$A167,Plant_BD!$AL:$AL)/($AA167+SUMIF(Plant_BD!$B:$B,$A167,Plant_BD!$AL:$AL)),"")</f>
        <v/>
      </c>
      <c r="P167" s="245"/>
      <c r="Q167" s="246"/>
      <c r="R167" s="245" t="str">
        <f>IFERROR(1-SUMIF(Grid_BD!$B:$B,$A167,Grid_BD!$W:$W)/($AA167+SUMIF(Grid_BD!$B:$B,$A167,Grid_BD!$W:$W)),"")</f>
        <v/>
      </c>
      <c r="S167" s="241"/>
      <c r="T167" s="246"/>
      <c r="U167" s="247" t="str">
        <f t="shared" si="16"/>
        <v/>
      </c>
      <c r="V167" s="247" t="str">
        <f>IFERROR(_xlfn.XLOOKUP($A167,Input_Raw!$A:$A,Input_Raw!$GJ:$GJ),"")</f>
        <v/>
      </c>
      <c r="W167" s="248" t="str">
        <f t="shared" si="17"/>
        <v/>
      </c>
      <c r="X167" s="240" t="str">
        <f>IFERROR(_xlfn.XLOOKUP($A167,Input_Raw!$A:$A,Input_Raw!$EL:$EL),"")</f>
        <v/>
      </c>
      <c r="Y167" s="240" t="str">
        <f>IFERROR(_xlfn.XLOOKUP($A167,Input_Raw!$A:$A,Input_Raw!GC:GC),"")</f>
        <v/>
      </c>
      <c r="Z167" s="240"/>
      <c r="AA167" s="240" t="str">
        <f>IFERROR(_xlfn.XLOOKUP($A167,Input_Raw!$A:$A,Input_Raw!$GD:$GD),"")</f>
        <v/>
      </c>
      <c r="AB167" s="240" t="str">
        <f>IFERROR(_xlfn.XLOOKUP($A167,Input_Raw!$A:$A,Input_Raw!GE:GE),"")</f>
        <v/>
      </c>
      <c r="AC167" s="249">
        <f>IFERROR(_xlfn.XLOOKUP($D167,'Modelling New'!$D:$D,'Modelling New'!P:P),"")</f>
        <v>5.2399999999999993</v>
      </c>
      <c r="AD167" s="240">
        <f>IFERROR(_xlfn.XLOOKUP($D167,'Modelling New'!$D:$D,'Modelling New'!$T:$T)*1000,"")</f>
        <v>854032.19549794961</v>
      </c>
      <c r="AE167" s="250">
        <f>IFERROR(_xlfn.XLOOKUP($D167,'Modelling New'!$D:$D,'Modelling New'!$O:$O),"")</f>
        <v>0.83839116983353512</v>
      </c>
      <c r="AF167" s="250">
        <f>IFERROR(_xlfn.XLOOKUP($D167,'Modelling New'!$D:$D,'Modelling New'!W:W),"")</f>
        <v>0.18304873874698849</v>
      </c>
      <c r="AG167" s="250">
        <f>IFERROR(_xlfn.XLOOKUP($D167,'Modelling New'!$D:$D,'Modelling New'!$AE:$AE),"")</f>
        <v>0.995</v>
      </c>
      <c r="AH167" s="250">
        <f>IFERROR(_xlfn.XLOOKUP($D167,'Modelling New'!$D:$D,'Modelling New'!$AF:$AF),"")</f>
        <v>0.995</v>
      </c>
      <c r="AI167" s="241"/>
      <c r="AJ167" s="241"/>
      <c r="AK167" s="241"/>
      <c r="AL167" s="241"/>
      <c r="AM167" s="241"/>
      <c r="AN167" s="251"/>
      <c r="AO167" s="248"/>
      <c r="AP167" s="248"/>
      <c r="AQ167" s="248"/>
      <c r="AR167" s="240">
        <f>_xlfn.XLOOKUP($D167,'Modelling New'!$D:$D,'Modelling New'!$N:$N)</f>
        <v>194.4</v>
      </c>
      <c r="AS167" s="240" t="str">
        <f t="shared" si="18"/>
        <v/>
      </c>
    </row>
    <row r="168" spans="1:45">
      <c r="A168" s="239">
        <f t="shared" si="19"/>
        <v>45911</v>
      </c>
      <c r="B168" s="240">
        <f>YEAR(Daily_KPI[[#This Row],[Date]])+IF(MONTH(Daily_KPI[[#This Row],[Date]])&gt;=4,1,0)</f>
        <v>2026</v>
      </c>
      <c r="C168" s="241">
        <f>YEAR(Daily_KPI[[#This Row],[Date]])</f>
        <v>2025</v>
      </c>
      <c r="D168" s="242">
        <f>Daily_KPI[[#This Row],[Date]]-DAY(Daily_KPI[[#This Row],[Date]])+1</f>
        <v>45901</v>
      </c>
      <c r="E168" s="241">
        <f t="shared" si="15"/>
        <v>30</v>
      </c>
      <c r="F168" s="243" t="str">
        <f>IFERROR(_xlfn.XLOOKUP($A168,Input_Raw!$A:$A,Input_Raw!$GB:$GB),"")</f>
        <v/>
      </c>
      <c r="G168" s="244" t="str">
        <f>IFERROR(_xlfn.XLOOKUP($A168,Input_Raw!$A:$A,Input_Raw!EO:EO),"")</f>
        <v/>
      </c>
      <c r="H168" s="244" t="str">
        <f>IFERROR(_xlfn.XLOOKUP($A168,Input_Raw!$A:$A,Input_Raw!EP:EP),"")</f>
        <v/>
      </c>
      <c r="I168" s="244" t="str">
        <f>IFERROR(_xlfn.XLOOKUP($A168,Input_Raw!$A:$A,Input_Raw!EM:EM),"")</f>
        <v/>
      </c>
      <c r="J168" s="244" t="str">
        <f>IFERROR(_xlfn.XLOOKUP($A168,Input_Raw!$A:$A,Input_Raw!EN:EN),"")</f>
        <v/>
      </c>
      <c r="K168" s="244" t="str">
        <f>IFERROR(_xlfn.XLOOKUP($A168,Input_Raw!$A:$A,Input_Raw!$DP:$DP),"")</f>
        <v/>
      </c>
      <c r="L168" s="244" t="str">
        <f>IFERROR(_xlfn.XLOOKUP($A168,Input_Raw!$A:$A,Input_Raw!$DR:$DR),"")</f>
        <v/>
      </c>
      <c r="M168" s="244" t="str">
        <f>IFERROR(_xlfn.XLOOKUP($A168,Input_Raw!$A:$A,Input_Raw!$DX:$DX),"")</f>
        <v/>
      </c>
      <c r="N168" s="244" t="str">
        <f>IFERROR(_xlfn.XLOOKUP($A168,Input_Raw!$A:$A,Input_Raw!$DZ:$DZ),"")</f>
        <v/>
      </c>
      <c r="O168" s="245" t="str">
        <f>IFERROR(1-SUMIF(Plant_BD!$B:$B,$A168,Plant_BD!$AL:$AL)/($AA168+SUMIF(Plant_BD!$B:$B,$A168,Plant_BD!$AL:$AL)),"")</f>
        <v/>
      </c>
      <c r="P168" s="245"/>
      <c r="Q168" s="246"/>
      <c r="R168" s="245" t="str">
        <f>IFERROR(1-SUMIF(Grid_BD!$B:$B,$A168,Grid_BD!$W:$W)/($AA168+SUMIF(Grid_BD!$B:$B,$A168,Grid_BD!$W:$W)),"")</f>
        <v/>
      </c>
      <c r="S168" s="241"/>
      <c r="T168" s="246"/>
      <c r="U168" s="247" t="str">
        <f t="shared" si="16"/>
        <v/>
      </c>
      <c r="V168" s="247" t="str">
        <f>IFERROR(_xlfn.XLOOKUP($A168,Input_Raw!$A:$A,Input_Raw!$GJ:$GJ),"")</f>
        <v/>
      </c>
      <c r="W168" s="248" t="str">
        <f t="shared" si="17"/>
        <v/>
      </c>
      <c r="X168" s="240" t="str">
        <f>IFERROR(_xlfn.XLOOKUP($A168,Input_Raw!$A:$A,Input_Raw!$EL:$EL),"")</f>
        <v/>
      </c>
      <c r="Y168" s="240" t="str">
        <f>IFERROR(_xlfn.XLOOKUP($A168,Input_Raw!$A:$A,Input_Raw!GC:GC),"")</f>
        <v/>
      </c>
      <c r="Z168" s="240"/>
      <c r="AA168" s="240" t="str">
        <f>IFERROR(_xlfn.XLOOKUP($A168,Input_Raw!$A:$A,Input_Raw!$GD:$GD),"")</f>
        <v/>
      </c>
      <c r="AB168" s="240" t="str">
        <f>IFERROR(_xlfn.XLOOKUP($A168,Input_Raw!$A:$A,Input_Raw!GE:GE),"")</f>
        <v/>
      </c>
      <c r="AC168" s="249">
        <f>IFERROR(_xlfn.XLOOKUP($D168,'Modelling New'!$D:$D,'Modelling New'!P:P),"")</f>
        <v>5.2399999999999993</v>
      </c>
      <c r="AD168" s="240">
        <f>IFERROR(_xlfn.XLOOKUP($D168,'Modelling New'!$D:$D,'Modelling New'!$T:$T)*1000,"")</f>
        <v>854032.19549794961</v>
      </c>
      <c r="AE168" s="250">
        <f>IFERROR(_xlfn.XLOOKUP($D168,'Modelling New'!$D:$D,'Modelling New'!$O:$O),"")</f>
        <v>0.83839116983353512</v>
      </c>
      <c r="AF168" s="250">
        <f>IFERROR(_xlfn.XLOOKUP($D168,'Modelling New'!$D:$D,'Modelling New'!W:W),"")</f>
        <v>0.18304873874698849</v>
      </c>
      <c r="AG168" s="250">
        <f>IFERROR(_xlfn.XLOOKUP($D168,'Modelling New'!$D:$D,'Modelling New'!$AE:$AE),"")</f>
        <v>0.995</v>
      </c>
      <c r="AH168" s="250">
        <f>IFERROR(_xlfn.XLOOKUP($D168,'Modelling New'!$D:$D,'Modelling New'!$AF:$AF),"")</f>
        <v>0.995</v>
      </c>
      <c r="AI168" s="241"/>
      <c r="AJ168" s="241"/>
      <c r="AK168" s="241"/>
      <c r="AL168" s="241"/>
      <c r="AM168" s="241"/>
      <c r="AN168" s="251"/>
      <c r="AO168" s="248"/>
      <c r="AP168" s="248"/>
      <c r="AQ168" s="248"/>
      <c r="AR168" s="240">
        <f>_xlfn.XLOOKUP($D168,'Modelling New'!$D:$D,'Modelling New'!$N:$N)</f>
        <v>194.4</v>
      </c>
      <c r="AS168" s="240" t="str">
        <f t="shared" si="18"/>
        <v/>
      </c>
    </row>
    <row r="169" spans="1:45">
      <c r="A169" s="239">
        <f t="shared" si="19"/>
        <v>45912</v>
      </c>
      <c r="B169" s="240">
        <f>YEAR(Daily_KPI[[#This Row],[Date]])+IF(MONTH(Daily_KPI[[#This Row],[Date]])&gt;=4,1,0)</f>
        <v>2026</v>
      </c>
      <c r="C169" s="241">
        <f>YEAR(Daily_KPI[[#This Row],[Date]])</f>
        <v>2025</v>
      </c>
      <c r="D169" s="242">
        <f>Daily_KPI[[#This Row],[Date]]-DAY(Daily_KPI[[#This Row],[Date]])+1</f>
        <v>45901</v>
      </c>
      <c r="E169" s="241">
        <f t="shared" si="15"/>
        <v>30</v>
      </c>
      <c r="F169" s="243" t="str">
        <f>IFERROR(_xlfn.XLOOKUP($A169,Input_Raw!$A:$A,Input_Raw!$GB:$GB),"")</f>
        <v/>
      </c>
      <c r="G169" s="244" t="str">
        <f>IFERROR(_xlfn.XLOOKUP($A169,Input_Raw!$A:$A,Input_Raw!EO:EO),"")</f>
        <v/>
      </c>
      <c r="H169" s="244" t="str">
        <f>IFERROR(_xlfn.XLOOKUP($A169,Input_Raw!$A:$A,Input_Raw!EP:EP),"")</f>
        <v/>
      </c>
      <c r="I169" s="244" t="str">
        <f>IFERROR(_xlfn.XLOOKUP($A169,Input_Raw!$A:$A,Input_Raw!EM:EM),"")</f>
        <v/>
      </c>
      <c r="J169" s="244" t="str">
        <f>IFERROR(_xlfn.XLOOKUP($A169,Input_Raw!$A:$A,Input_Raw!EN:EN),"")</f>
        <v/>
      </c>
      <c r="K169" s="244" t="str">
        <f>IFERROR(_xlfn.XLOOKUP($A169,Input_Raw!$A:$A,Input_Raw!$DP:$DP),"")</f>
        <v/>
      </c>
      <c r="L169" s="244" t="str">
        <f>IFERROR(_xlfn.XLOOKUP($A169,Input_Raw!$A:$A,Input_Raw!$DR:$DR),"")</f>
        <v/>
      </c>
      <c r="M169" s="244" t="str">
        <f>IFERROR(_xlfn.XLOOKUP($A169,Input_Raw!$A:$A,Input_Raw!$DX:$DX),"")</f>
        <v/>
      </c>
      <c r="N169" s="244" t="str">
        <f>IFERROR(_xlfn.XLOOKUP($A169,Input_Raw!$A:$A,Input_Raw!$DZ:$DZ),"")</f>
        <v/>
      </c>
      <c r="O169" s="245" t="str">
        <f>IFERROR(1-SUMIF(Plant_BD!$B:$B,$A169,Plant_BD!$AL:$AL)/($AA169+SUMIF(Plant_BD!$B:$B,$A169,Plant_BD!$AL:$AL)),"")</f>
        <v/>
      </c>
      <c r="P169" s="245"/>
      <c r="Q169" s="246"/>
      <c r="R169" s="245" t="str">
        <f>IFERROR(1-SUMIF(Grid_BD!$B:$B,$A169,Grid_BD!$W:$W)/($AA169+SUMIF(Grid_BD!$B:$B,$A169,Grid_BD!$W:$W)),"")</f>
        <v/>
      </c>
      <c r="S169" s="241"/>
      <c r="T169" s="246"/>
      <c r="U169" s="247" t="str">
        <f t="shared" si="16"/>
        <v/>
      </c>
      <c r="V169" s="247" t="str">
        <f>IFERROR(_xlfn.XLOOKUP($A169,Input_Raw!$A:$A,Input_Raw!$GJ:$GJ),"")</f>
        <v/>
      </c>
      <c r="W169" s="248" t="str">
        <f t="shared" si="17"/>
        <v/>
      </c>
      <c r="X169" s="240" t="str">
        <f>IFERROR(_xlfn.XLOOKUP($A169,Input_Raw!$A:$A,Input_Raw!$EL:$EL),"")</f>
        <v/>
      </c>
      <c r="Y169" s="240" t="str">
        <f>IFERROR(_xlfn.XLOOKUP($A169,Input_Raw!$A:$A,Input_Raw!GC:GC),"")</f>
        <v/>
      </c>
      <c r="Z169" s="240"/>
      <c r="AA169" s="240" t="str">
        <f>IFERROR(_xlfn.XLOOKUP($A169,Input_Raw!$A:$A,Input_Raw!$GD:$GD),"")</f>
        <v/>
      </c>
      <c r="AB169" s="240" t="str">
        <f>IFERROR(_xlfn.XLOOKUP($A169,Input_Raw!$A:$A,Input_Raw!GE:GE),"")</f>
        <v/>
      </c>
      <c r="AC169" s="249">
        <f>IFERROR(_xlfn.XLOOKUP($D169,'Modelling New'!$D:$D,'Modelling New'!P:P),"")</f>
        <v>5.2399999999999993</v>
      </c>
      <c r="AD169" s="240">
        <f>IFERROR(_xlfn.XLOOKUP($D169,'Modelling New'!$D:$D,'Modelling New'!$T:$T)*1000,"")</f>
        <v>854032.19549794961</v>
      </c>
      <c r="AE169" s="250">
        <f>IFERROR(_xlfn.XLOOKUP($D169,'Modelling New'!$D:$D,'Modelling New'!$O:$O),"")</f>
        <v>0.83839116983353512</v>
      </c>
      <c r="AF169" s="250">
        <f>IFERROR(_xlfn.XLOOKUP($D169,'Modelling New'!$D:$D,'Modelling New'!W:W),"")</f>
        <v>0.18304873874698849</v>
      </c>
      <c r="AG169" s="250">
        <f>IFERROR(_xlfn.XLOOKUP($D169,'Modelling New'!$D:$D,'Modelling New'!$AE:$AE),"")</f>
        <v>0.995</v>
      </c>
      <c r="AH169" s="250">
        <f>IFERROR(_xlfn.XLOOKUP($D169,'Modelling New'!$D:$D,'Modelling New'!$AF:$AF),"")</f>
        <v>0.995</v>
      </c>
      <c r="AI169" s="241"/>
      <c r="AJ169" s="241"/>
      <c r="AK169" s="241"/>
      <c r="AL169" s="241"/>
      <c r="AM169" s="241"/>
      <c r="AN169" s="251"/>
      <c r="AO169" s="248"/>
      <c r="AP169" s="248"/>
      <c r="AQ169" s="248"/>
      <c r="AR169" s="240">
        <f>_xlfn.XLOOKUP($D169,'Modelling New'!$D:$D,'Modelling New'!$N:$N)</f>
        <v>194.4</v>
      </c>
      <c r="AS169" s="240" t="str">
        <f t="shared" si="18"/>
        <v/>
      </c>
    </row>
    <row r="170" spans="1:45">
      <c r="A170" s="239">
        <f t="shared" si="19"/>
        <v>45913</v>
      </c>
      <c r="B170" s="240">
        <f>YEAR(Daily_KPI[[#This Row],[Date]])+IF(MONTH(Daily_KPI[[#This Row],[Date]])&gt;=4,1,0)</f>
        <v>2026</v>
      </c>
      <c r="C170" s="241">
        <f>YEAR(Daily_KPI[[#This Row],[Date]])</f>
        <v>2025</v>
      </c>
      <c r="D170" s="242">
        <f>Daily_KPI[[#This Row],[Date]]-DAY(Daily_KPI[[#This Row],[Date]])+1</f>
        <v>45901</v>
      </c>
      <c r="E170" s="241">
        <f t="shared" si="15"/>
        <v>30</v>
      </c>
      <c r="F170" s="243" t="str">
        <f>IFERROR(_xlfn.XLOOKUP($A170,Input_Raw!$A:$A,Input_Raw!$GB:$GB),"")</f>
        <v/>
      </c>
      <c r="G170" s="244" t="str">
        <f>IFERROR(_xlfn.XLOOKUP($A170,Input_Raw!$A:$A,Input_Raw!EO:EO),"")</f>
        <v/>
      </c>
      <c r="H170" s="244" t="str">
        <f>IFERROR(_xlfn.XLOOKUP($A170,Input_Raw!$A:$A,Input_Raw!EP:EP),"")</f>
        <v/>
      </c>
      <c r="I170" s="244" t="str">
        <f>IFERROR(_xlfn.XLOOKUP($A170,Input_Raw!$A:$A,Input_Raw!EM:EM),"")</f>
        <v/>
      </c>
      <c r="J170" s="244" t="str">
        <f>IFERROR(_xlfn.XLOOKUP($A170,Input_Raw!$A:$A,Input_Raw!EN:EN),"")</f>
        <v/>
      </c>
      <c r="K170" s="244" t="str">
        <f>IFERROR(_xlfn.XLOOKUP($A170,Input_Raw!$A:$A,Input_Raw!$DP:$DP),"")</f>
        <v/>
      </c>
      <c r="L170" s="244" t="str">
        <f>IFERROR(_xlfn.XLOOKUP($A170,Input_Raw!$A:$A,Input_Raw!$DR:$DR),"")</f>
        <v/>
      </c>
      <c r="M170" s="244" t="str">
        <f>IFERROR(_xlfn.XLOOKUP($A170,Input_Raw!$A:$A,Input_Raw!$DX:$DX),"")</f>
        <v/>
      </c>
      <c r="N170" s="244" t="str">
        <f>IFERROR(_xlfn.XLOOKUP($A170,Input_Raw!$A:$A,Input_Raw!$DZ:$DZ),"")</f>
        <v/>
      </c>
      <c r="O170" s="245" t="str">
        <f>IFERROR(1-SUMIF(Plant_BD!$B:$B,$A170,Plant_BD!$AL:$AL)/($AA170+SUMIF(Plant_BD!$B:$B,$A170,Plant_BD!$AL:$AL)),"")</f>
        <v/>
      </c>
      <c r="P170" s="245"/>
      <c r="Q170" s="246"/>
      <c r="R170" s="245" t="str">
        <f>IFERROR(1-SUMIF(Grid_BD!$B:$B,$A170,Grid_BD!$W:$W)/($AA170+SUMIF(Grid_BD!$B:$B,$A170,Grid_BD!$W:$W)),"")</f>
        <v/>
      </c>
      <c r="S170" s="241"/>
      <c r="T170" s="246"/>
      <c r="U170" s="247" t="str">
        <f t="shared" si="16"/>
        <v/>
      </c>
      <c r="V170" s="247" t="str">
        <f>IFERROR(_xlfn.XLOOKUP($A170,Input_Raw!$A:$A,Input_Raw!$GJ:$GJ),"")</f>
        <v/>
      </c>
      <c r="W170" s="248" t="str">
        <f t="shared" si="17"/>
        <v/>
      </c>
      <c r="X170" s="240" t="str">
        <f>IFERROR(_xlfn.XLOOKUP($A170,Input_Raw!$A:$A,Input_Raw!$EL:$EL),"")</f>
        <v/>
      </c>
      <c r="Y170" s="240" t="str">
        <f>IFERROR(_xlfn.XLOOKUP($A170,Input_Raw!$A:$A,Input_Raw!GC:GC),"")</f>
        <v/>
      </c>
      <c r="Z170" s="240"/>
      <c r="AA170" s="240" t="str">
        <f>IFERROR(_xlfn.XLOOKUP($A170,Input_Raw!$A:$A,Input_Raw!$GD:$GD),"")</f>
        <v/>
      </c>
      <c r="AB170" s="240" t="str">
        <f>IFERROR(_xlfn.XLOOKUP($A170,Input_Raw!$A:$A,Input_Raw!GE:GE),"")</f>
        <v/>
      </c>
      <c r="AC170" s="249">
        <f>IFERROR(_xlfn.XLOOKUP($D170,'Modelling New'!$D:$D,'Modelling New'!P:P),"")</f>
        <v>5.2399999999999993</v>
      </c>
      <c r="AD170" s="240">
        <f>IFERROR(_xlfn.XLOOKUP($D170,'Modelling New'!$D:$D,'Modelling New'!$T:$T)*1000,"")</f>
        <v>854032.19549794961</v>
      </c>
      <c r="AE170" s="250">
        <f>IFERROR(_xlfn.XLOOKUP($D170,'Modelling New'!$D:$D,'Modelling New'!$O:$O),"")</f>
        <v>0.83839116983353512</v>
      </c>
      <c r="AF170" s="250">
        <f>IFERROR(_xlfn.XLOOKUP($D170,'Modelling New'!$D:$D,'Modelling New'!W:W),"")</f>
        <v>0.18304873874698849</v>
      </c>
      <c r="AG170" s="250">
        <f>IFERROR(_xlfn.XLOOKUP($D170,'Modelling New'!$D:$D,'Modelling New'!$AE:$AE),"")</f>
        <v>0.995</v>
      </c>
      <c r="AH170" s="250">
        <f>IFERROR(_xlfn.XLOOKUP($D170,'Modelling New'!$D:$D,'Modelling New'!$AF:$AF),"")</f>
        <v>0.995</v>
      </c>
      <c r="AI170" s="241"/>
      <c r="AJ170" s="241"/>
      <c r="AK170" s="241"/>
      <c r="AL170" s="241"/>
      <c r="AM170" s="241"/>
      <c r="AN170" s="251"/>
      <c r="AO170" s="248"/>
      <c r="AP170" s="248"/>
      <c r="AQ170" s="248"/>
      <c r="AR170" s="240">
        <f>_xlfn.XLOOKUP($D170,'Modelling New'!$D:$D,'Modelling New'!$N:$N)</f>
        <v>194.4</v>
      </c>
      <c r="AS170" s="240" t="str">
        <f t="shared" si="18"/>
        <v/>
      </c>
    </row>
    <row r="171" spans="1:45">
      <c r="A171" s="239">
        <f t="shared" si="19"/>
        <v>45914</v>
      </c>
      <c r="B171" s="240">
        <f>YEAR(Daily_KPI[[#This Row],[Date]])+IF(MONTH(Daily_KPI[[#This Row],[Date]])&gt;=4,1,0)</f>
        <v>2026</v>
      </c>
      <c r="C171" s="241">
        <f>YEAR(Daily_KPI[[#This Row],[Date]])</f>
        <v>2025</v>
      </c>
      <c r="D171" s="242">
        <f>Daily_KPI[[#This Row],[Date]]-DAY(Daily_KPI[[#This Row],[Date]])+1</f>
        <v>45901</v>
      </c>
      <c r="E171" s="241">
        <f t="shared" si="15"/>
        <v>30</v>
      </c>
      <c r="F171" s="243" t="str">
        <f>IFERROR(_xlfn.XLOOKUP($A171,Input_Raw!$A:$A,Input_Raw!$GB:$GB),"")</f>
        <v/>
      </c>
      <c r="G171" s="244" t="str">
        <f>IFERROR(_xlfn.XLOOKUP($A171,Input_Raw!$A:$A,Input_Raw!EO:EO),"")</f>
        <v/>
      </c>
      <c r="H171" s="244" t="str">
        <f>IFERROR(_xlfn.XLOOKUP($A171,Input_Raw!$A:$A,Input_Raw!EP:EP),"")</f>
        <v/>
      </c>
      <c r="I171" s="244" t="str">
        <f>IFERROR(_xlfn.XLOOKUP($A171,Input_Raw!$A:$A,Input_Raw!EM:EM),"")</f>
        <v/>
      </c>
      <c r="J171" s="244" t="str">
        <f>IFERROR(_xlfn.XLOOKUP($A171,Input_Raw!$A:$A,Input_Raw!EN:EN),"")</f>
        <v/>
      </c>
      <c r="K171" s="244" t="str">
        <f>IFERROR(_xlfn.XLOOKUP($A171,Input_Raw!$A:$A,Input_Raw!$DP:$DP),"")</f>
        <v/>
      </c>
      <c r="L171" s="244" t="str">
        <f>IFERROR(_xlfn.XLOOKUP($A171,Input_Raw!$A:$A,Input_Raw!$DR:$DR),"")</f>
        <v/>
      </c>
      <c r="M171" s="244" t="str">
        <f>IFERROR(_xlfn.XLOOKUP($A171,Input_Raw!$A:$A,Input_Raw!$DX:$DX),"")</f>
        <v/>
      </c>
      <c r="N171" s="244" t="str">
        <f>IFERROR(_xlfn.XLOOKUP($A171,Input_Raw!$A:$A,Input_Raw!$DZ:$DZ),"")</f>
        <v/>
      </c>
      <c r="O171" s="245" t="str">
        <f>IFERROR(1-SUMIF(Plant_BD!$B:$B,$A171,Plant_BD!$AL:$AL)/($AA171+SUMIF(Plant_BD!$B:$B,$A171,Plant_BD!$AL:$AL)),"")</f>
        <v/>
      </c>
      <c r="P171" s="245"/>
      <c r="Q171" s="246"/>
      <c r="R171" s="245" t="str">
        <f>IFERROR(1-SUMIF(Grid_BD!$B:$B,$A171,Grid_BD!$W:$W)/($AA171+SUMIF(Grid_BD!$B:$B,$A171,Grid_BD!$W:$W)),"")</f>
        <v/>
      </c>
      <c r="S171" s="241"/>
      <c r="T171" s="246"/>
      <c r="U171" s="247" t="str">
        <f t="shared" si="16"/>
        <v/>
      </c>
      <c r="V171" s="247" t="str">
        <f>IFERROR(_xlfn.XLOOKUP($A171,Input_Raw!$A:$A,Input_Raw!$GJ:$GJ),"")</f>
        <v/>
      </c>
      <c r="W171" s="248" t="str">
        <f t="shared" si="17"/>
        <v/>
      </c>
      <c r="X171" s="240" t="str">
        <f>IFERROR(_xlfn.XLOOKUP($A171,Input_Raw!$A:$A,Input_Raw!$EL:$EL),"")</f>
        <v/>
      </c>
      <c r="Y171" s="240" t="str">
        <f>IFERROR(_xlfn.XLOOKUP($A171,Input_Raw!$A:$A,Input_Raw!GC:GC),"")</f>
        <v/>
      </c>
      <c r="Z171" s="240"/>
      <c r="AA171" s="240" t="str">
        <f>IFERROR(_xlfn.XLOOKUP($A171,Input_Raw!$A:$A,Input_Raw!$GD:$GD),"")</f>
        <v/>
      </c>
      <c r="AB171" s="240" t="str">
        <f>IFERROR(_xlfn.XLOOKUP($A171,Input_Raw!$A:$A,Input_Raw!GE:GE),"")</f>
        <v/>
      </c>
      <c r="AC171" s="249">
        <f>IFERROR(_xlfn.XLOOKUP($D171,'Modelling New'!$D:$D,'Modelling New'!P:P),"")</f>
        <v>5.2399999999999993</v>
      </c>
      <c r="AD171" s="240">
        <f>IFERROR(_xlfn.XLOOKUP($D171,'Modelling New'!$D:$D,'Modelling New'!$T:$T)*1000,"")</f>
        <v>854032.19549794961</v>
      </c>
      <c r="AE171" s="250">
        <f>IFERROR(_xlfn.XLOOKUP($D171,'Modelling New'!$D:$D,'Modelling New'!$O:$O),"")</f>
        <v>0.83839116983353512</v>
      </c>
      <c r="AF171" s="250">
        <f>IFERROR(_xlfn.XLOOKUP($D171,'Modelling New'!$D:$D,'Modelling New'!W:W),"")</f>
        <v>0.18304873874698849</v>
      </c>
      <c r="AG171" s="250">
        <f>IFERROR(_xlfn.XLOOKUP($D171,'Modelling New'!$D:$D,'Modelling New'!$AE:$AE),"")</f>
        <v>0.995</v>
      </c>
      <c r="AH171" s="250">
        <f>IFERROR(_xlfn.XLOOKUP($D171,'Modelling New'!$D:$D,'Modelling New'!$AF:$AF),"")</f>
        <v>0.995</v>
      </c>
      <c r="AI171" s="241"/>
      <c r="AJ171" s="241"/>
      <c r="AK171" s="241"/>
      <c r="AL171" s="241"/>
      <c r="AM171" s="241"/>
      <c r="AN171" s="251"/>
      <c r="AO171" s="248"/>
      <c r="AP171" s="248"/>
      <c r="AQ171" s="248"/>
      <c r="AR171" s="240">
        <f>_xlfn.XLOOKUP($D171,'Modelling New'!$D:$D,'Modelling New'!$N:$N)</f>
        <v>194.4</v>
      </c>
      <c r="AS171" s="240" t="str">
        <f t="shared" si="18"/>
        <v/>
      </c>
    </row>
    <row r="172" spans="1:45">
      <c r="A172" s="239">
        <f t="shared" si="19"/>
        <v>45915</v>
      </c>
      <c r="B172" s="240">
        <f>YEAR(Daily_KPI[[#This Row],[Date]])+IF(MONTH(Daily_KPI[[#This Row],[Date]])&gt;=4,1,0)</f>
        <v>2026</v>
      </c>
      <c r="C172" s="241">
        <f>YEAR(Daily_KPI[[#This Row],[Date]])</f>
        <v>2025</v>
      </c>
      <c r="D172" s="242">
        <f>Daily_KPI[[#This Row],[Date]]-DAY(Daily_KPI[[#This Row],[Date]])+1</f>
        <v>45901</v>
      </c>
      <c r="E172" s="241">
        <f t="shared" si="15"/>
        <v>30</v>
      </c>
      <c r="F172" s="243" t="str">
        <f>IFERROR(_xlfn.XLOOKUP($A172,Input_Raw!$A:$A,Input_Raw!$GB:$GB),"")</f>
        <v/>
      </c>
      <c r="G172" s="244" t="str">
        <f>IFERROR(_xlfn.XLOOKUP($A172,Input_Raw!$A:$A,Input_Raw!EO:EO),"")</f>
        <v/>
      </c>
      <c r="H172" s="244" t="str">
        <f>IFERROR(_xlfn.XLOOKUP($A172,Input_Raw!$A:$A,Input_Raw!EP:EP),"")</f>
        <v/>
      </c>
      <c r="I172" s="244" t="str">
        <f>IFERROR(_xlfn.XLOOKUP($A172,Input_Raw!$A:$A,Input_Raw!EM:EM),"")</f>
        <v/>
      </c>
      <c r="J172" s="244" t="str">
        <f>IFERROR(_xlfn.XLOOKUP($A172,Input_Raw!$A:$A,Input_Raw!EN:EN),"")</f>
        <v/>
      </c>
      <c r="K172" s="244" t="str">
        <f>IFERROR(_xlfn.XLOOKUP($A172,Input_Raw!$A:$A,Input_Raw!$DP:$DP),"")</f>
        <v/>
      </c>
      <c r="L172" s="244" t="str">
        <f>IFERROR(_xlfn.XLOOKUP($A172,Input_Raw!$A:$A,Input_Raw!$DR:$DR),"")</f>
        <v/>
      </c>
      <c r="M172" s="244" t="str">
        <f>IFERROR(_xlfn.XLOOKUP($A172,Input_Raw!$A:$A,Input_Raw!$DX:$DX),"")</f>
        <v/>
      </c>
      <c r="N172" s="244" t="str">
        <f>IFERROR(_xlfn.XLOOKUP($A172,Input_Raw!$A:$A,Input_Raw!$DZ:$DZ),"")</f>
        <v/>
      </c>
      <c r="O172" s="245" t="str">
        <f>IFERROR(1-SUMIF(Plant_BD!$B:$B,$A172,Plant_BD!$AL:$AL)/($AA172+SUMIF(Plant_BD!$B:$B,$A172,Plant_BD!$AL:$AL)),"")</f>
        <v/>
      </c>
      <c r="P172" s="245"/>
      <c r="Q172" s="246"/>
      <c r="R172" s="245" t="str">
        <f>IFERROR(1-SUMIF(Grid_BD!$B:$B,$A172,Grid_BD!$W:$W)/($AA172+SUMIF(Grid_BD!$B:$B,$A172,Grid_BD!$W:$W)),"")</f>
        <v/>
      </c>
      <c r="S172" s="241"/>
      <c r="T172" s="246"/>
      <c r="U172" s="247" t="str">
        <f t="shared" si="16"/>
        <v/>
      </c>
      <c r="V172" s="247" t="str">
        <f>IFERROR(_xlfn.XLOOKUP($A172,Input_Raw!$A:$A,Input_Raw!$GJ:$GJ),"")</f>
        <v/>
      </c>
      <c r="W172" s="248" t="str">
        <f t="shared" si="17"/>
        <v/>
      </c>
      <c r="X172" s="240" t="str">
        <f>IFERROR(_xlfn.XLOOKUP($A172,Input_Raw!$A:$A,Input_Raw!$EL:$EL),"")</f>
        <v/>
      </c>
      <c r="Y172" s="240" t="str">
        <f>IFERROR(_xlfn.XLOOKUP($A172,Input_Raw!$A:$A,Input_Raw!GC:GC),"")</f>
        <v/>
      </c>
      <c r="Z172" s="240"/>
      <c r="AA172" s="240" t="str">
        <f>IFERROR(_xlfn.XLOOKUP($A172,Input_Raw!$A:$A,Input_Raw!$GD:$GD),"")</f>
        <v/>
      </c>
      <c r="AB172" s="240" t="str">
        <f>IFERROR(_xlfn.XLOOKUP($A172,Input_Raw!$A:$A,Input_Raw!GE:GE),"")</f>
        <v/>
      </c>
      <c r="AC172" s="249">
        <f>IFERROR(_xlfn.XLOOKUP($D172,'Modelling New'!$D:$D,'Modelling New'!P:P),"")</f>
        <v>5.2399999999999993</v>
      </c>
      <c r="AD172" s="240">
        <f>IFERROR(_xlfn.XLOOKUP($D172,'Modelling New'!$D:$D,'Modelling New'!$T:$T)*1000,"")</f>
        <v>854032.19549794961</v>
      </c>
      <c r="AE172" s="250">
        <f>IFERROR(_xlfn.XLOOKUP($D172,'Modelling New'!$D:$D,'Modelling New'!$O:$O),"")</f>
        <v>0.83839116983353512</v>
      </c>
      <c r="AF172" s="250">
        <f>IFERROR(_xlfn.XLOOKUP($D172,'Modelling New'!$D:$D,'Modelling New'!W:W),"")</f>
        <v>0.18304873874698849</v>
      </c>
      <c r="AG172" s="250">
        <f>IFERROR(_xlfn.XLOOKUP($D172,'Modelling New'!$D:$D,'Modelling New'!$AE:$AE),"")</f>
        <v>0.995</v>
      </c>
      <c r="AH172" s="250">
        <f>IFERROR(_xlfn.XLOOKUP($D172,'Modelling New'!$D:$D,'Modelling New'!$AF:$AF),"")</f>
        <v>0.995</v>
      </c>
      <c r="AI172" s="241"/>
      <c r="AJ172" s="241"/>
      <c r="AK172" s="241"/>
      <c r="AL172" s="241"/>
      <c r="AM172" s="241"/>
      <c r="AN172" s="251"/>
      <c r="AO172" s="248"/>
      <c r="AP172" s="248"/>
      <c r="AQ172" s="248"/>
      <c r="AR172" s="240">
        <f>_xlfn.XLOOKUP($D172,'Modelling New'!$D:$D,'Modelling New'!$N:$N)</f>
        <v>194.4</v>
      </c>
      <c r="AS172" s="240" t="str">
        <f t="shared" si="18"/>
        <v/>
      </c>
    </row>
    <row r="173" spans="1:45">
      <c r="A173" s="239">
        <f t="shared" si="19"/>
        <v>45916</v>
      </c>
      <c r="B173" s="240">
        <f>YEAR(Daily_KPI[[#This Row],[Date]])+IF(MONTH(Daily_KPI[[#This Row],[Date]])&gt;=4,1,0)</f>
        <v>2026</v>
      </c>
      <c r="C173" s="241">
        <f>YEAR(Daily_KPI[[#This Row],[Date]])</f>
        <v>2025</v>
      </c>
      <c r="D173" s="242">
        <f>Daily_KPI[[#This Row],[Date]]-DAY(Daily_KPI[[#This Row],[Date]])+1</f>
        <v>45901</v>
      </c>
      <c r="E173" s="241">
        <f t="shared" si="15"/>
        <v>30</v>
      </c>
      <c r="F173" s="243" t="str">
        <f>IFERROR(_xlfn.XLOOKUP($A173,Input_Raw!$A:$A,Input_Raw!$GB:$GB),"")</f>
        <v/>
      </c>
      <c r="G173" s="244" t="str">
        <f>IFERROR(_xlfn.XLOOKUP($A173,Input_Raw!$A:$A,Input_Raw!EO:EO),"")</f>
        <v/>
      </c>
      <c r="H173" s="244" t="str">
        <f>IFERROR(_xlfn.XLOOKUP($A173,Input_Raw!$A:$A,Input_Raw!EP:EP),"")</f>
        <v/>
      </c>
      <c r="I173" s="244" t="str">
        <f>IFERROR(_xlfn.XLOOKUP($A173,Input_Raw!$A:$A,Input_Raw!EM:EM),"")</f>
        <v/>
      </c>
      <c r="J173" s="244" t="str">
        <f>IFERROR(_xlfn.XLOOKUP($A173,Input_Raw!$A:$A,Input_Raw!EN:EN),"")</f>
        <v/>
      </c>
      <c r="K173" s="244" t="str">
        <f>IFERROR(_xlfn.XLOOKUP($A173,Input_Raw!$A:$A,Input_Raw!$DP:$DP),"")</f>
        <v/>
      </c>
      <c r="L173" s="244" t="str">
        <f>IFERROR(_xlfn.XLOOKUP($A173,Input_Raw!$A:$A,Input_Raw!$DR:$DR),"")</f>
        <v/>
      </c>
      <c r="M173" s="244" t="str">
        <f>IFERROR(_xlfn.XLOOKUP($A173,Input_Raw!$A:$A,Input_Raw!$DX:$DX),"")</f>
        <v/>
      </c>
      <c r="N173" s="244" t="str">
        <f>IFERROR(_xlfn.XLOOKUP($A173,Input_Raw!$A:$A,Input_Raw!$DZ:$DZ),"")</f>
        <v/>
      </c>
      <c r="O173" s="245" t="str">
        <f>IFERROR(1-SUMIF(Plant_BD!$B:$B,$A173,Plant_BD!$AL:$AL)/($AA173+SUMIF(Plant_BD!$B:$B,$A173,Plant_BD!$AL:$AL)),"")</f>
        <v/>
      </c>
      <c r="P173" s="245"/>
      <c r="Q173" s="246"/>
      <c r="R173" s="245" t="str">
        <f>IFERROR(1-SUMIF(Grid_BD!$B:$B,$A173,Grid_BD!$W:$W)/($AA173+SUMIF(Grid_BD!$B:$B,$A173,Grid_BD!$W:$W)),"")</f>
        <v/>
      </c>
      <c r="S173" s="241"/>
      <c r="T173" s="246"/>
      <c r="U173" s="247" t="str">
        <f t="shared" si="16"/>
        <v/>
      </c>
      <c r="V173" s="247" t="str">
        <f>IFERROR(_xlfn.XLOOKUP($A173,Input_Raw!$A:$A,Input_Raw!$GJ:$GJ),"")</f>
        <v/>
      </c>
      <c r="W173" s="248" t="str">
        <f t="shared" si="17"/>
        <v/>
      </c>
      <c r="X173" s="240" t="str">
        <f>IFERROR(_xlfn.XLOOKUP($A173,Input_Raw!$A:$A,Input_Raw!$EL:$EL),"")</f>
        <v/>
      </c>
      <c r="Y173" s="240" t="str">
        <f>IFERROR(_xlfn.XLOOKUP($A173,Input_Raw!$A:$A,Input_Raw!GC:GC),"")</f>
        <v/>
      </c>
      <c r="Z173" s="240"/>
      <c r="AA173" s="240" t="str">
        <f>IFERROR(_xlfn.XLOOKUP($A173,Input_Raw!$A:$A,Input_Raw!$GD:$GD),"")</f>
        <v/>
      </c>
      <c r="AB173" s="240" t="str">
        <f>IFERROR(_xlfn.XLOOKUP($A173,Input_Raw!$A:$A,Input_Raw!GE:GE),"")</f>
        <v/>
      </c>
      <c r="AC173" s="249">
        <f>IFERROR(_xlfn.XLOOKUP($D173,'Modelling New'!$D:$D,'Modelling New'!P:P),"")</f>
        <v>5.2399999999999993</v>
      </c>
      <c r="AD173" s="240">
        <f>IFERROR(_xlfn.XLOOKUP($D173,'Modelling New'!$D:$D,'Modelling New'!$T:$T)*1000,"")</f>
        <v>854032.19549794961</v>
      </c>
      <c r="AE173" s="250">
        <f>IFERROR(_xlfn.XLOOKUP($D173,'Modelling New'!$D:$D,'Modelling New'!$O:$O),"")</f>
        <v>0.83839116983353512</v>
      </c>
      <c r="AF173" s="250">
        <f>IFERROR(_xlfn.XLOOKUP($D173,'Modelling New'!$D:$D,'Modelling New'!W:W),"")</f>
        <v>0.18304873874698849</v>
      </c>
      <c r="AG173" s="250">
        <f>IFERROR(_xlfn.XLOOKUP($D173,'Modelling New'!$D:$D,'Modelling New'!$AE:$AE),"")</f>
        <v>0.995</v>
      </c>
      <c r="AH173" s="250">
        <f>IFERROR(_xlfn.XLOOKUP($D173,'Modelling New'!$D:$D,'Modelling New'!$AF:$AF),"")</f>
        <v>0.995</v>
      </c>
      <c r="AI173" s="241"/>
      <c r="AJ173" s="241"/>
      <c r="AK173" s="241"/>
      <c r="AL173" s="241"/>
      <c r="AM173" s="241"/>
      <c r="AN173" s="251"/>
      <c r="AO173" s="248"/>
      <c r="AP173" s="248"/>
      <c r="AQ173" s="248"/>
      <c r="AR173" s="240">
        <f>_xlfn.XLOOKUP($D173,'Modelling New'!$D:$D,'Modelling New'!$N:$N)</f>
        <v>194.4</v>
      </c>
      <c r="AS173" s="240" t="str">
        <f t="shared" si="18"/>
        <v/>
      </c>
    </row>
    <row r="174" spans="1:45">
      <c r="A174" s="239">
        <f t="shared" si="19"/>
        <v>45917</v>
      </c>
      <c r="B174" s="240">
        <f>YEAR(Daily_KPI[[#This Row],[Date]])+IF(MONTH(Daily_KPI[[#This Row],[Date]])&gt;=4,1,0)</f>
        <v>2026</v>
      </c>
      <c r="C174" s="241">
        <f>YEAR(Daily_KPI[[#This Row],[Date]])</f>
        <v>2025</v>
      </c>
      <c r="D174" s="242">
        <f>Daily_KPI[[#This Row],[Date]]-DAY(Daily_KPI[[#This Row],[Date]])+1</f>
        <v>45901</v>
      </c>
      <c r="E174" s="241">
        <f t="shared" si="15"/>
        <v>30</v>
      </c>
      <c r="F174" s="243" t="str">
        <f>IFERROR(_xlfn.XLOOKUP($A174,Input_Raw!$A:$A,Input_Raw!$GB:$GB),"")</f>
        <v/>
      </c>
      <c r="G174" s="244" t="str">
        <f>IFERROR(_xlfn.XLOOKUP($A174,Input_Raw!$A:$A,Input_Raw!EO:EO),"")</f>
        <v/>
      </c>
      <c r="H174" s="244" t="str">
        <f>IFERROR(_xlfn.XLOOKUP($A174,Input_Raw!$A:$A,Input_Raw!EP:EP),"")</f>
        <v/>
      </c>
      <c r="I174" s="244" t="str">
        <f>IFERROR(_xlfn.XLOOKUP($A174,Input_Raw!$A:$A,Input_Raw!EM:EM),"")</f>
        <v/>
      </c>
      <c r="J174" s="244" t="str">
        <f>IFERROR(_xlfn.XLOOKUP($A174,Input_Raw!$A:$A,Input_Raw!EN:EN),"")</f>
        <v/>
      </c>
      <c r="K174" s="244" t="str">
        <f>IFERROR(_xlfn.XLOOKUP($A174,Input_Raw!$A:$A,Input_Raw!$DP:$DP),"")</f>
        <v/>
      </c>
      <c r="L174" s="244" t="str">
        <f>IFERROR(_xlfn.XLOOKUP($A174,Input_Raw!$A:$A,Input_Raw!$DR:$DR),"")</f>
        <v/>
      </c>
      <c r="M174" s="244" t="str">
        <f>IFERROR(_xlfn.XLOOKUP($A174,Input_Raw!$A:$A,Input_Raw!$DX:$DX),"")</f>
        <v/>
      </c>
      <c r="N174" s="244" t="str">
        <f>IFERROR(_xlfn.XLOOKUP($A174,Input_Raw!$A:$A,Input_Raw!$DZ:$DZ),"")</f>
        <v/>
      </c>
      <c r="O174" s="245" t="str">
        <f>IFERROR(1-SUMIF(Plant_BD!$B:$B,$A174,Plant_BD!$AL:$AL)/($AA174+SUMIF(Plant_BD!$B:$B,$A174,Plant_BD!$AL:$AL)),"")</f>
        <v/>
      </c>
      <c r="P174" s="245"/>
      <c r="Q174" s="246"/>
      <c r="R174" s="245" t="str">
        <f>IFERROR(1-SUMIF(Grid_BD!$B:$B,$A174,Grid_BD!$W:$W)/($AA174+SUMIF(Grid_BD!$B:$B,$A174,Grid_BD!$W:$W)),"")</f>
        <v/>
      </c>
      <c r="S174" s="241"/>
      <c r="T174" s="246"/>
      <c r="U174" s="247" t="str">
        <f t="shared" si="16"/>
        <v/>
      </c>
      <c r="V174" s="247" t="str">
        <f>IFERROR(_xlfn.XLOOKUP($A174,Input_Raw!$A:$A,Input_Raw!$GJ:$GJ),"")</f>
        <v/>
      </c>
      <c r="W174" s="248" t="str">
        <f t="shared" si="17"/>
        <v/>
      </c>
      <c r="X174" s="240" t="str">
        <f>IFERROR(_xlfn.XLOOKUP($A174,Input_Raw!$A:$A,Input_Raw!$EL:$EL),"")</f>
        <v/>
      </c>
      <c r="Y174" s="240" t="str">
        <f>IFERROR(_xlfn.XLOOKUP($A174,Input_Raw!$A:$A,Input_Raw!GC:GC),"")</f>
        <v/>
      </c>
      <c r="Z174" s="240"/>
      <c r="AA174" s="240" t="str">
        <f>IFERROR(_xlfn.XLOOKUP($A174,Input_Raw!$A:$A,Input_Raw!$GD:$GD),"")</f>
        <v/>
      </c>
      <c r="AB174" s="240" t="str">
        <f>IFERROR(_xlfn.XLOOKUP($A174,Input_Raw!$A:$A,Input_Raw!GE:GE),"")</f>
        <v/>
      </c>
      <c r="AC174" s="249">
        <f>IFERROR(_xlfn.XLOOKUP($D174,'Modelling New'!$D:$D,'Modelling New'!P:P),"")</f>
        <v>5.2399999999999993</v>
      </c>
      <c r="AD174" s="240">
        <f>IFERROR(_xlfn.XLOOKUP($D174,'Modelling New'!$D:$D,'Modelling New'!$T:$T)*1000,"")</f>
        <v>854032.19549794961</v>
      </c>
      <c r="AE174" s="250">
        <f>IFERROR(_xlfn.XLOOKUP($D174,'Modelling New'!$D:$D,'Modelling New'!$O:$O),"")</f>
        <v>0.83839116983353512</v>
      </c>
      <c r="AF174" s="250">
        <f>IFERROR(_xlfn.XLOOKUP($D174,'Modelling New'!$D:$D,'Modelling New'!W:W),"")</f>
        <v>0.18304873874698849</v>
      </c>
      <c r="AG174" s="250">
        <f>IFERROR(_xlfn.XLOOKUP($D174,'Modelling New'!$D:$D,'Modelling New'!$AE:$AE),"")</f>
        <v>0.995</v>
      </c>
      <c r="AH174" s="250">
        <f>IFERROR(_xlfn.XLOOKUP($D174,'Modelling New'!$D:$D,'Modelling New'!$AF:$AF),"")</f>
        <v>0.995</v>
      </c>
      <c r="AI174" s="241"/>
      <c r="AJ174" s="241"/>
      <c r="AK174" s="241"/>
      <c r="AL174" s="241"/>
      <c r="AM174" s="241"/>
      <c r="AN174" s="251"/>
      <c r="AO174" s="248"/>
      <c r="AP174" s="248"/>
      <c r="AQ174" s="248"/>
      <c r="AR174" s="240">
        <f>_xlfn.XLOOKUP($D174,'Modelling New'!$D:$D,'Modelling New'!$N:$N)</f>
        <v>194.4</v>
      </c>
      <c r="AS174" s="240" t="str">
        <f t="shared" si="18"/>
        <v/>
      </c>
    </row>
    <row r="175" spans="1:45">
      <c r="A175" s="239">
        <f t="shared" si="19"/>
        <v>45918</v>
      </c>
      <c r="B175" s="240">
        <f>YEAR(Daily_KPI[[#This Row],[Date]])+IF(MONTH(Daily_KPI[[#This Row],[Date]])&gt;=4,1,0)</f>
        <v>2026</v>
      </c>
      <c r="C175" s="241">
        <f>YEAR(Daily_KPI[[#This Row],[Date]])</f>
        <v>2025</v>
      </c>
      <c r="D175" s="242">
        <f>Daily_KPI[[#This Row],[Date]]-DAY(Daily_KPI[[#This Row],[Date]])+1</f>
        <v>45901</v>
      </c>
      <c r="E175" s="241">
        <f t="shared" si="15"/>
        <v>30</v>
      </c>
      <c r="F175" s="243" t="str">
        <f>IFERROR(_xlfn.XLOOKUP($A175,Input_Raw!$A:$A,Input_Raw!$GB:$GB),"")</f>
        <v/>
      </c>
      <c r="G175" s="244" t="str">
        <f>IFERROR(_xlfn.XLOOKUP($A175,Input_Raw!$A:$A,Input_Raw!EO:EO),"")</f>
        <v/>
      </c>
      <c r="H175" s="244" t="str">
        <f>IFERROR(_xlfn.XLOOKUP($A175,Input_Raw!$A:$A,Input_Raw!EP:EP),"")</f>
        <v/>
      </c>
      <c r="I175" s="244" t="str">
        <f>IFERROR(_xlfn.XLOOKUP($A175,Input_Raw!$A:$A,Input_Raw!EM:EM),"")</f>
        <v/>
      </c>
      <c r="J175" s="244" t="str">
        <f>IFERROR(_xlfn.XLOOKUP($A175,Input_Raw!$A:$A,Input_Raw!EN:EN),"")</f>
        <v/>
      </c>
      <c r="K175" s="244" t="str">
        <f>IFERROR(_xlfn.XLOOKUP($A175,Input_Raw!$A:$A,Input_Raw!$DP:$DP),"")</f>
        <v/>
      </c>
      <c r="L175" s="244" t="str">
        <f>IFERROR(_xlfn.XLOOKUP($A175,Input_Raw!$A:$A,Input_Raw!$DR:$DR),"")</f>
        <v/>
      </c>
      <c r="M175" s="244" t="str">
        <f>IFERROR(_xlfn.XLOOKUP($A175,Input_Raw!$A:$A,Input_Raw!$DX:$DX),"")</f>
        <v/>
      </c>
      <c r="N175" s="244" t="str">
        <f>IFERROR(_xlfn.XLOOKUP($A175,Input_Raw!$A:$A,Input_Raw!$DZ:$DZ),"")</f>
        <v/>
      </c>
      <c r="O175" s="245" t="str">
        <f>IFERROR(1-SUMIF(Plant_BD!$B:$B,$A175,Plant_BD!$AL:$AL)/($AA175+SUMIF(Plant_BD!$B:$B,$A175,Plant_BD!$AL:$AL)),"")</f>
        <v/>
      </c>
      <c r="P175" s="245"/>
      <c r="Q175" s="246"/>
      <c r="R175" s="245" t="str">
        <f>IFERROR(1-SUMIF(Grid_BD!$B:$B,$A175,Grid_BD!$W:$W)/($AA175+SUMIF(Grid_BD!$B:$B,$A175,Grid_BD!$W:$W)),"")</f>
        <v/>
      </c>
      <c r="S175" s="241"/>
      <c r="T175" s="246"/>
      <c r="U175" s="247" t="str">
        <f t="shared" si="16"/>
        <v/>
      </c>
      <c r="V175" s="247" t="str">
        <f>IFERROR(_xlfn.XLOOKUP($A175,Input_Raw!$A:$A,Input_Raw!$GJ:$GJ),"")</f>
        <v/>
      </c>
      <c r="W175" s="248" t="str">
        <f t="shared" si="17"/>
        <v/>
      </c>
      <c r="X175" s="240" t="str">
        <f>IFERROR(_xlfn.XLOOKUP($A175,Input_Raw!$A:$A,Input_Raw!$EL:$EL),"")</f>
        <v/>
      </c>
      <c r="Y175" s="240" t="str">
        <f>IFERROR(_xlfn.XLOOKUP($A175,Input_Raw!$A:$A,Input_Raw!GC:GC),"")</f>
        <v/>
      </c>
      <c r="Z175" s="240"/>
      <c r="AA175" s="240" t="str">
        <f>IFERROR(_xlfn.XLOOKUP($A175,Input_Raw!$A:$A,Input_Raw!$GD:$GD),"")</f>
        <v/>
      </c>
      <c r="AB175" s="240" t="str">
        <f>IFERROR(_xlfn.XLOOKUP($A175,Input_Raw!$A:$A,Input_Raw!GE:GE),"")</f>
        <v/>
      </c>
      <c r="AC175" s="249">
        <f>IFERROR(_xlfn.XLOOKUP($D175,'Modelling New'!$D:$D,'Modelling New'!P:P),"")</f>
        <v>5.2399999999999993</v>
      </c>
      <c r="AD175" s="240">
        <f>IFERROR(_xlfn.XLOOKUP($D175,'Modelling New'!$D:$D,'Modelling New'!$T:$T)*1000,"")</f>
        <v>854032.19549794961</v>
      </c>
      <c r="AE175" s="250">
        <f>IFERROR(_xlfn.XLOOKUP($D175,'Modelling New'!$D:$D,'Modelling New'!$O:$O),"")</f>
        <v>0.83839116983353512</v>
      </c>
      <c r="AF175" s="250">
        <f>IFERROR(_xlfn.XLOOKUP($D175,'Modelling New'!$D:$D,'Modelling New'!W:W),"")</f>
        <v>0.18304873874698849</v>
      </c>
      <c r="AG175" s="250">
        <f>IFERROR(_xlfn.XLOOKUP($D175,'Modelling New'!$D:$D,'Modelling New'!$AE:$AE),"")</f>
        <v>0.995</v>
      </c>
      <c r="AH175" s="250">
        <f>IFERROR(_xlfn.XLOOKUP($D175,'Modelling New'!$D:$D,'Modelling New'!$AF:$AF),"")</f>
        <v>0.995</v>
      </c>
      <c r="AI175" s="241"/>
      <c r="AJ175" s="241"/>
      <c r="AK175" s="241"/>
      <c r="AL175" s="241"/>
      <c r="AM175" s="241"/>
      <c r="AN175" s="251"/>
      <c r="AO175" s="248"/>
      <c r="AP175" s="248"/>
      <c r="AQ175" s="248"/>
      <c r="AR175" s="240">
        <f>_xlfn.XLOOKUP($D175,'Modelling New'!$D:$D,'Modelling New'!$N:$N)</f>
        <v>194.4</v>
      </c>
      <c r="AS175" s="240" t="str">
        <f t="shared" si="18"/>
        <v/>
      </c>
    </row>
    <row r="176" spans="1:45">
      <c r="A176" s="239">
        <f t="shared" si="19"/>
        <v>45919</v>
      </c>
      <c r="B176" s="240">
        <f>YEAR(Daily_KPI[[#This Row],[Date]])+IF(MONTH(Daily_KPI[[#This Row],[Date]])&gt;=4,1,0)</f>
        <v>2026</v>
      </c>
      <c r="C176" s="241">
        <f>YEAR(Daily_KPI[[#This Row],[Date]])</f>
        <v>2025</v>
      </c>
      <c r="D176" s="242">
        <f>Daily_KPI[[#This Row],[Date]]-DAY(Daily_KPI[[#This Row],[Date]])+1</f>
        <v>45901</v>
      </c>
      <c r="E176" s="241">
        <f t="shared" si="15"/>
        <v>30</v>
      </c>
      <c r="F176" s="243" t="str">
        <f>IFERROR(_xlfn.XLOOKUP($A176,Input_Raw!$A:$A,Input_Raw!$GB:$GB),"")</f>
        <v/>
      </c>
      <c r="G176" s="244" t="str">
        <f>IFERROR(_xlfn.XLOOKUP($A176,Input_Raw!$A:$A,Input_Raw!EO:EO),"")</f>
        <v/>
      </c>
      <c r="H176" s="244" t="str">
        <f>IFERROR(_xlfn.XLOOKUP($A176,Input_Raw!$A:$A,Input_Raw!EP:EP),"")</f>
        <v/>
      </c>
      <c r="I176" s="244" t="str">
        <f>IFERROR(_xlfn.XLOOKUP($A176,Input_Raw!$A:$A,Input_Raw!EM:EM),"")</f>
        <v/>
      </c>
      <c r="J176" s="244" t="str">
        <f>IFERROR(_xlfn.XLOOKUP($A176,Input_Raw!$A:$A,Input_Raw!EN:EN),"")</f>
        <v/>
      </c>
      <c r="K176" s="244" t="str">
        <f>IFERROR(_xlfn.XLOOKUP($A176,Input_Raw!$A:$A,Input_Raw!$DP:$DP),"")</f>
        <v/>
      </c>
      <c r="L176" s="244" t="str">
        <f>IFERROR(_xlfn.XLOOKUP($A176,Input_Raw!$A:$A,Input_Raw!$DR:$DR),"")</f>
        <v/>
      </c>
      <c r="M176" s="244" t="str">
        <f>IFERROR(_xlfn.XLOOKUP($A176,Input_Raw!$A:$A,Input_Raw!$DX:$DX),"")</f>
        <v/>
      </c>
      <c r="N176" s="244" t="str">
        <f>IFERROR(_xlfn.XLOOKUP($A176,Input_Raw!$A:$A,Input_Raw!$DZ:$DZ),"")</f>
        <v/>
      </c>
      <c r="O176" s="245" t="str">
        <f>IFERROR(1-SUMIF(Plant_BD!$B:$B,$A176,Plant_BD!$AL:$AL)/($AA176+SUMIF(Plant_BD!$B:$B,$A176,Plant_BD!$AL:$AL)),"")</f>
        <v/>
      </c>
      <c r="P176" s="245"/>
      <c r="Q176" s="246"/>
      <c r="R176" s="245" t="str">
        <f>IFERROR(1-SUMIF(Grid_BD!$B:$B,$A176,Grid_BD!$W:$W)/($AA176+SUMIF(Grid_BD!$B:$B,$A176,Grid_BD!$W:$W)),"")</f>
        <v/>
      </c>
      <c r="S176" s="241"/>
      <c r="T176" s="246"/>
      <c r="U176" s="247" t="str">
        <f t="shared" si="16"/>
        <v/>
      </c>
      <c r="V176" s="247" t="str">
        <f>IFERROR(_xlfn.XLOOKUP($A176,Input_Raw!$A:$A,Input_Raw!$GJ:$GJ),"")</f>
        <v/>
      </c>
      <c r="W176" s="248" t="str">
        <f t="shared" si="17"/>
        <v/>
      </c>
      <c r="X176" s="240" t="str">
        <f>IFERROR(_xlfn.XLOOKUP($A176,Input_Raw!$A:$A,Input_Raw!$EL:$EL),"")</f>
        <v/>
      </c>
      <c r="Y176" s="240" t="str">
        <f>IFERROR(_xlfn.XLOOKUP($A176,Input_Raw!$A:$A,Input_Raw!GC:GC),"")</f>
        <v/>
      </c>
      <c r="Z176" s="240"/>
      <c r="AA176" s="240" t="str">
        <f>IFERROR(_xlfn.XLOOKUP($A176,Input_Raw!$A:$A,Input_Raw!$GD:$GD),"")</f>
        <v/>
      </c>
      <c r="AB176" s="240" t="str">
        <f>IFERROR(_xlfn.XLOOKUP($A176,Input_Raw!$A:$A,Input_Raw!GE:GE),"")</f>
        <v/>
      </c>
      <c r="AC176" s="249">
        <f>IFERROR(_xlfn.XLOOKUP($D176,'Modelling New'!$D:$D,'Modelling New'!P:P),"")</f>
        <v>5.2399999999999993</v>
      </c>
      <c r="AD176" s="240">
        <f>IFERROR(_xlfn.XLOOKUP($D176,'Modelling New'!$D:$D,'Modelling New'!$T:$T)*1000,"")</f>
        <v>854032.19549794961</v>
      </c>
      <c r="AE176" s="250">
        <f>IFERROR(_xlfn.XLOOKUP($D176,'Modelling New'!$D:$D,'Modelling New'!$O:$O),"")</f>
        <v>0.83839116983353512</v>
      </c>
      <c r="AF176" s="250">
        <f>IFERROR(_xlfn.XLOOKUP($D176,'Modelling New'!$D:$D,'Modelling New'!W:W),"")</f>
        <v>0.18304873874698849</v>
      </c>
      <c r="AG176" s="250">
        <f>IFERROR(_xlfn.XLOOKUP($D176,'Modelling New'!$D:$D,'Modelling New'!$AE:$AE),"")</f>
        <v>0.995</v>
      </c>
      <c r="AH176" s="250">
        <f>IFERROR(_xlfn.XLOOKUP($D176,'Modelling New'!$D:$D,'Modelling New'!$AF:$AF),"")</f>
        <v>0.995</v>
      </c>
      <c r="AI176" s="241"/>
      <c r="AJ176" s="241"/>
      <c r="AK176" s="241"/>
      <c r="AL176" s="241"/>
      <c r="AM176" s="241"/>
      <c r="AN176" s="251"/>
      <c r="AO176" s="248"/>
      <c r="AP176" s="248"/>
      <c r="AQ176" s="248"/>
      <c r="AR176" s="240">
        <f>_xlfn.XLOOKUP($D176,'Modelling New'!$D:$D,'Modelling New'!$N:$N)</f>
        <v>194.4</v>
      </c>
      <c r="AS176" s="240" t="str">
        <f t="shared" si="18"/>
        <v/>
      </c>
    </row>
    <row r="177" spans="1:45">
      <c r="A177" s="239">
        <f t="shared" si="19"/>
        <v>45920</v>
      </c>
      <c r="B177" s="240">
        <f>YEAR(Daily_KPI[[#This Row],[Date]])+IF(MONTH(Daily_KPI[[#This Row],[Date]])&gt;=4,1,0)</f>
        <v>2026</v>
      </c>
      <c r="C177" s="241">
        <f>YEAR(Daily_KPI[[#This Row],[Date]])</f>
        <v>2025</v>
      </c>
      <c r="D177" s="242">
        <f>Daily_KPI[[#This Row],[Date]]-DAY(Daily_KPI[[#This Row],[Date]])+1</f>
        <v>45901</v>
      </c>
      <c r="E177" s="241">
        <f t="shared" si="15"/>
        <v>30</v>
      </c>
      <c r="F177" s="243" t="str">
        <f>IFERROR(_xlfn.XLOOKUP($A177,Input_Raw!$A:$A,Input_Raw!$GB:$GB),"")</f>
        <v/>
      </c>
      <c r="G177" s="244" t="str">
        <f>IFERROR(_xlfn.XLOOKUP($A177,Input_Raw!$A:$A,Input_Raw!EO:EO),"")</f>
        <v/>
      </c>
      <c r="H177" s="244" t="str">
        <f>IFERROR(_xlfn.XLOOKUP($A177,Input_Raw!$A:$A,Input_Raw!EP:EP),"")</f>
        <v/>
      </c>
      <c r="I177" s="244" t="str">
        <f>IFERROR(_xlfn.XLOOKUP($A177,Input_Raw!$A:$A,Input_Raw!EM:EM),"")</f>
        <v/>
      </c>
      <c r="J177" s="244" t="str">
        <f>IFERROR(_xlfn.XLOOKUP($A177,Input_Raw!$A:$A,Input_Raw!EN:EN),"")</f>
        <v/>
      </c>
      <c r="K177" s="244" t="str">
        <f>IFERROR(_xlfn.XLOOKUP($A177,Input_Raw!$A:$A,Input_Raw!$DP:$DP),"")</f>
        <v/>
      </c>
      <c r="L177" s="244" t="str">
        <f>IFERROR(_xlfn.XLOOKUP($A177,Input_Raw!$A:$A,Input_Raw!$DR:$DR),"")</f>
        <v/>
      </c>
      <c r="M177" s="244" t="str">
        <f>IFERROR(_xlfn.XLOOKUP($A177,Input_Raw!$A:$A,Input_Raw!$DX:$DX),"")</f>
        <v/>
      </c>
      <c r="N177" s="244" t="str">
        <f>IFERROR(_xlfn.XLOOKUP($A177,Input_Raw!$A:$A,Input_Raw!$DZ:$DZ),"")</f>
        <v/>
      </c>
      <c r="O177" s="245" t="str">
        <f>IFERROR(1-SUMIF(Plant_BD!$B:$B,$A177,Plant_BD!$AL:$AL)/($AA177+SUMIF(Plant_BD!$B:$B,$A177,Plant_BD!$AL:$AL)),"")</f>
        <v/>
      </c>
      <c r="P177" s="245"/>
      <c r="Q177" s="246"/>
      <c r="R177" s="245" t="str">
        <f>IFERROR(1-SUMIF(Grid_BD!$B:$B,$A177,Grid_BD!$W:$W)/($AA177+SUMIF(Grid_BD!$B:$B,$A177,Grid_BD!$W:$W)),"")</f>
        <v/>
      </c>
      <c r="S177" s="241"/>
      <c r="T177" s="246"/>
      <c r="U177" s="247" t="str">
        <f t="shared" si="16"/>
        <v/>
      </c>
      <c r="V177" s="247" t="str">
        <f>IFERROR(_xlfn.XLOOKUP($A177,Input_Raw!$A:$A,Input_Raw!$GJ:$GJ),"")</f>
        <v/>
      </c>
      <c r="W177" s="248" t="str">
        <f t="shared" si="17"/>
        <v/>
      </c>
      <c r="X177" s="240" t="str">
        <f>IFERROR(_xlfn.XLOOKUP($A177,Input_Raw!$A:$A,Input_Raw!$EL:$EL),"")</f>
        <v/>
      </c>
      <c r="Y177" s="240" t="str">
        <f>IFERROR(_xlfn.XLOOKUP($A177,Input_Raw!$A:$A,Input_Raw!GC:GC),"")</f>
        <v/>
      </c>
      <c r="Z177" s="240"/>
      <c r="AA177" s="240" t="str">
        <f>IFERROR(_xlfn.XLOOKUP($A177,Input_Raw!$A:$A,Input_Raw!$GD:$GD),"")</f>
        <v/>
      </c>
      <c r="AB177" s="240" t="str">
        <f>IFERROR(_xlfn.XLOOKUP($A177,Input_Raw!$A:$A,Input_Raw!GE:GE),"")</f>
        <v/>
      </c>
      <c r="AC177" s="249">
        <f>IFERROR(_xlfn.XLOOKUP($D177,'Modelling New'!$D:$D,'Modelling New'!P:P),"")</f>
        <v>5.2399999999999993</v>
      </c>
      <c r="AD177" s="240">
        <f>IFERROR(_xlfn.XLOOKUP($D177,'Modelling New'!$D:$D,'Modelling New'!$T:$T)*1000,"")</f>
        <v>854032.19549794961</v>
      </c>
      <c r="AE177" s="250">
        <f>IFERROR(_xlfn.XLOOKUP($D177,'Modelling New'!$D:$D,'Modelling New'!$O:$O),"")</f>
        <v>0.83839116983353512</v>
      </c>
      <c r="AF177" s="250">
        <f>IFERROR(_xlfn.XLOOKUP($D177,'Modelling New'!$D:$D,'Modelling New'!W:W),"")</f>
        <v>0.18304873874698849</v>
      </c>
      <c r="AG177" s="250">
        <f>IFERROR(_xlfn.XLOOKUP($D177,'Modelling New'!$D:$D,'Modelling New'!$AE:$AE),"")</f>
        <v>0.995</v>
      </c>
      <c r="AH177" s="250">
        <f>IFERROR(_xlfn.XLOOKUP($D177,'Modelling New'!$D:$D,'Modelling New'!$AF:$AF),"")</f>
        <v>0.995</v>
      </c>
      <c r="AI177" s="241"/>
      <c r="AJ177" s="241"/>
      <c r="AK177" s="241"/>
      <c r="AL177" s="241"/>
      <c r="AM177" s="241"/>
      <c r="AN177" s="251"/>
      <c r="AO177" s="248"/>
      <c r="AP177" s="248"/>
      <c r="AQ177" s="248"/>
      <c r="AR177" s="240">
        <f>_xlfn.XLOOKUP($D177,'Modelling New'!$D:$D,'Modelling New'!$N:$N)</f>
        <v>194.4</v>
      </c>
      <c r="AS177" s="240" t="str">
        <f t="shared" si="18"/>
        <v/>
      </c>
    </row>
    <row r="178" spans="1:45">
      <c r="A178" s="239">
        <f t="shared" si="19"/>
        <v>45921</v>
      </c>
      <c r="B178" s="240">
        <f>YEAR(Daily_KPI[[#This Row],[Date]])+IF(MONTH(Daily_KPI[[#This Row],[Date]])&gt;=4,1,0)</f>
        <v>2026</v>
      </c>
      <c r="C178" s="241">
        <f>YEAR(Daily_KPI[[#This Row],[Date]])</f>
        <v>2025</v>
      </c>
      <c r="D178" s="242">
        <f>Daily_KPI[[#This Row],[Date]]-DAY(Daily_KPI[[#This Row],[Date]])+1</f>
        <v>45901</v>
      </c>
      <c r="E178" s="241">
        <f t="shared" si="15"/>
        <v>30</v>
      </c>
      <c r="F178" s="243" t="str">
        <f>IFERROR(_xlfn.XLOOKUP($A178,Input_Raw!$A:$A,Input_Raw!$GB:$GB),"")</f>
        <v/>
      </c>
      <c r="G178" s="244" t="str">
        <f>IFERROR(_xlfn.XLOOKUP($A178,Input_Raw!$A:$A,Input_Raw!EO:EO),"")</f>
        <v/>
      </c>
      <c r="H178" s="244" t="str">
        <f>IFERROR(_xlfn.XLOOKUP($A178,Input_Raw!$A:$A,Input_Raw!EP:EP),"")</f>
        <v/>
      </c>
      <c r="I178" s="244" t="str">
        <f>IFERROR(_xlfn.XLOOKUP($A178,Input_Raw!$A:$A,Input_Raw!EM:EM),"")</f>
        <v/>
      </c>
      <c r="J178" s="244" t="str">
        <f>IFERROR(_xlfn.XLOOKUP($A178,Input_Raw!$A:$A,Input_Raw!EN:EN),"")</f>
        <v/>
      </c>
      <c r="K178" s="244" t="str">
        <f>IFERROR(_xlfn.XLOOKUP($A178,Input_Raw!$A:$A,Input_Raw!$DP:$DP),"")</f>
        <v/>
      </c>
      <c r="L178" s="244" t="str">
        <f>IFERROR(_xlfn.XLOOKUP($A178,Input_Raw!$A:$A,Input_Raw!$DR:$DR),"")</f>
        <v/>
      </c>
      <c r="M178" s="244" t="str">
        <f>IFERROR(_xlfn.XLOOKUP($A178,Input_Raw!$A:$A,Input_Raw!$DX:$DX),"")</f>
        <v/>
      </c>
      <c r="N178" s="244" t="str">
        <f>IFERROR(_xlfn.XLOOKUP($A178,Input_Raw!$A:$A,Input_Raw!$DZ:$DZ),"")</f>
        <v/>
      </c>
      <c r="O178" s="245" t="str">
        <f>IFERROR(1-SUMIF(Plant_BD!$B:$B,$A178,Plant_BD!$AL:$AL)/($AA178+SUMIF(Plant_BD!$B:$B,$A178,Plant_BD!$AL:$AL)),"")</f>
        <v/>
      </c>
      <c r="P178" s="245"/>
      <c r="Q178" s="246"/>
      <c r="R178" s="245" t="str">
        <f>IFERROR(1-SUMIF(Grid_BD!$B:$B,$A178,Grid_BD!$W:$W)/($AA178+SUMIF(Grid_BD!$B:$B,$A178,Grid_BD!$W:$W)),"")</f>
        <v/>
      </c>
      <c r="S178" s="241"/>
      <c r="T178" s="246"/>
      <c r="U178" s="247" t="str">
        <f t="shared" si="16"/>
        <v/>
      </c>
      <c r="V178" s="247" t="str">
        <f>IFERROR(_xlfn.XLOOKUP($A178,Input_Raw!$A:$A,Input_Raw!$GJ:$GJ),"")</f>
        <v/>
      </c>
      <c r="W178" s="248" t="str">
        <f t="shared" si="17"/>
        <v/>
      </c>
      <c r="X178" s="240" t="str">
        <f>IFERROR(_xlfn.XLOOKUP($A178,Input_Raw!$A:$A,Input_Raw!$EL:$EL),"")</f>
        <v/>
      </c>
      <c r="Y178" s="240" t="str">
        <f>IFERROR(_xlfn.XLOOKUP($A178,Input_Raw!$A:$A,Input_Raw!GC:GC),"")</f>
        <v/>
      </c>
      <c r="Z178" s="240"/>
      <c r="AA178" s="240" t="str">
        <f>IFERROR(_xlfn.XLOOKUP($A178,Input_Raw!$A:$A,Input_Raw!$GD:$GD),"")</f>
        <v/>
      </c>
      <c r="AB178" s="240" t="str">
        <f>IFERROR(_xlfn.XLOOKUP($A178,Input_Raw!$A:$A,Input_Raw!GE:GE),"")</f>
        <v/>
      </c>
      <c r="AC178" s="249">
        <f>IFERROR(_xlfn.XLOOKUP($D178,'Modelling New'!$D:$D,'Modelling New'!P:P),"")</f>
        <v>5.2399999999999993</v>
      </c>
      <c r="AD178" s="240">
        <f>IFERROR(_xlfn.XLOOKUP($D178,'Modelling New'!$D:$D,'Modelling New'!$T:$T)*1000,"")</f>
        <v>854032.19549794961</v>
      </c>
      <c r="AE178" s="250">
        <f>IFERROR(_xlfn.XLOOKUP($D178,'Modelling New'!$D:$D,'Modelling New'!$O:$O),"")</f>
        <v>0.83839116983353512</v>
      </c>
      <c r="AF178" s="250">
        <f>IFERROR(_xlfn.XLOOKUP($D178,'Modelling New'!$D:$D,'Modelling New'!W:W),"")</f>
        <v>0.18304873874698849</v>
      </c>
      <c r="AG178" s="250">
        <f>IFERROR(_xlfn.XLOOKUP($D178,'Modelling New'!$D:$D,'Modelling New'!$AE:$AE),"")</f>
        <v>0.995</v>
      </c>
      <c r="AH178" s="250">
        <f>IFERROR(_xlfn.XLOOKUP($D178,'Modelling New'!$D:$D,'Modelling New'!$AF:$AF),"")</f>
        <v>0.995</v>
      </c>
      <c r="AI178" s="241"/>
      <c r="AJ178" s="241"/>
      <c r="AK178" s="241"/>
      <c r="AL178" s="241"/>
      <c r="AM178" s="241"/>
      <c r="AN178" s="251"/>
      <c r="AO178" s="248"/>
      <c r="AP178" s="248"/>
      <c r="AQ178" s="248"/>
      <c r="AR178" s="240">
        <f>_xlfn.XLOOKUP($D178,'Modelling New'!$D:$D,'Modelling New'!$N:$N)</f>
        <v>194.4</v>
      </c>
      <c r="AS178" s="240" t="str">
        <f t="shared" si="18"/>
        <v/>
      </c>
    </row>
    <row r="179" spans="1:45">
      <c r="A179" s="239">
        <f t="shared" si="19"/>
        <v>45922</v>
      </c>
      <c r="B179" s="240">
        <f>YEAR(Daily_KPI[[#This Row],[Date]])+IF(MONTH(Daily_KPI[[#This Row],[Date]])&gt;=4,1,0)</f>
        <v>2026</v>
      </c>
      <c r="C179" s="241">
        <f>YEAR(Daily_KPI[[#This Row],[Date]])</f>
        <v>2025</v>
      </c>
      <c r="D179" s="242">
        <f>Daily_KPI[[#This Row],[Date]]-DAY(Daily_KPI[[#This Row],[Date]])+1</f>
        <v>45901</v>
      </c>
      <c r="E179" s="241">
        <f t="shared" si="15"/>
        <v>30</v>
      </c>
      <c r="F179" s="243" t="str">
        <f>IFERROR(_xlfn.XLOOKUP($A179,Input_Raw!$A:$A,Input_Raw!$GB:$GB),"")</f>
        <v/>
      </c>
      <c r="G179" s="244" t="str">
        <f>IFERROR(_xlfn.XLOOKUP($A179,Input_Raw!$A:$A,Input_Raw!EO:EO),"")</f>
        <v/>
      </c>
      <c r="H179" s="244" t="str">
        <f>IFERROR(_xlfn.XLOOKUP($A179,Input_Raw!$A:$A,Input_Raw!EP:EP),"")</f>
        <v/>
      </c>
      <c r="I179" s="244" t="str">
        <f>IFERROR(_xlfn.XLOOKUP($A179,Input_Raw!$A:$A,Input_Raw!EM:EM),"")</f>
        <v/>
      </c>
      <c r="J179" s="244" t="str">
        <f>IFERROR(_xlfn.XLOOKUP($A179,Input_Raw!$A:$A,Input_Raw!EN:EN),"")</f>
        <v/>
      </c>
      <c r="K179" s="244" t="str">
        <f>IFERROR(_xlfn.XLOOKUP($A179,Input_Raw!$A:$A,Input_Raw!$DP:$DP),"")</f>
        <v/>
      </c>
      <c r="L179" s="244" t="str">
        <f>IFERROR(_xlfn.XLOOKUP($A179,Input_Raw!$A:$A,Input_Raw!$DR:$DR),"")</f>
        <v/>
      </c>
      <c r="M179" s="244" t="str">
        <f>IFERROR(_xlfn.XLOOKUP($A179,Input_Raw!$A:$A,Input_Raw!$DX:$DX),"")</f>
        <v/>
      </c>
      <c r="N179" s="244" t="str">
        <f>IFERROR(_xlfn.XLOOKUP($A179,Input_Raw!$A:$A,Input_Raw!$DZ:$DZ),"")</f>
        <v/>
      </c>
      <c r="O179" s="245" t="str">
        <f>IFERROR(1-SUMIF(Plant_BD!$B:$B,$A179,Plant_BD!$AL:$AL)/($AA179+SUMIF(Plant_BD!$B:$B,$A179,Plant_BD!$AL:$AL)),"")</f>
        <v/>
      </c>
      <c r="P179" s="245"/>
      <c r="Q179" s="246"/>
      <c r="R179" s="245" t="str">
        <f>IFERROR(1-SUMIF(Grid_BD!$B:$B,$A179,Grid_BD!$W:$W)/($AA179+SUMIF(Grid_BD!$B:$B,$A179,Grid_BD!$W:$W)),"")</f>
        <v/>
      </c>
      <c r="S179" s="241"/>
      <c r="T179" s="246"/>
      <c r="U179" s="247" t="str">
        <f t="shared" si="16"/>
        <v/>
      </c>
      <c r="V179" s="247" t="str">
        <f>IFERROR(_xlfn.XLOOKUP($A179,Input_Raw!$A:$A,Input_Raw!$GJ:$GJ),"")</f>
        <v/>
      </c>
      <c r="W179" s="248" t="str">
        <f t="shared" si="17"/>
        <v/>
      </c>
      <c r="X179" s="240" t="str">
        <f>IFERROR(_xlfn.XLOOKUP($A179,Input_Raw!$A:$A,Input_Raw!$EL:$EL),"")</f>
        <v/>
      </c>
      <c r="Y179" s="240" t="str">
        <f>IFERROR(_xlfn.XLOOKUP($A179,Input_Raw!$A:$A,Input_Raw!GC:GC),"")</f>
        <v/>
      </c>
      <c r="Z179" s="240"/>
      <c r="AA179" s="240" t="str">
        <f>IFERROR(_xlfn.XLOOKUP($A179,Input_Raw!$A:$A,Input_Raw!$GD:$GD),"")</f>
        <v/>
      </c>
      <c r="AB179" s="240" t="str">
        <f>IFERROR(_xlfn.XLOOKUP($A179,Input_Raw!$A:$A,Input_Raw!GE:GE),"")</f>
        <v/>
      </c>
      <c r="AC179" s="249">
        <f>IFERROR(_xlfn.XLOOKUP($D179,'Modelling New'!$D:$D,'Modelling New'!P:P),"")</f>
        <v>5.2399999999999993</v>
      </c>
      <c r="AD179" s="240">
        <f>IFERROR(_xlfn.XLOOKUP($D179,'Modelling New'!$D:$D,'Modelling New'!$T:$T)*1000,"")</f>
        <v>854032.19549794961</v>
      </c>
      <c r="AE179" s="250">
        <f>IFERROR(_xlfn.XLOOKUP($D179,'Modelling New'!$D:$D,'Modelling New'!$O:$O),"")</f>
        <v>0.83839116983353512</v>
      </c>
      <c r="AF179" s="250">
        <f>IFERROR(_xlfn.XLOOKUP($D179,'Modelling New'!$D:$D,'Modelling New'!W:W),"")</f>
        <v>0.18304873874698849</v>
      </c>
      <c r="AG179" s="250">
        <f>IFERROR(_xlfn.XLOOKUP($D179,'Modelling New'!$D:$D,'Modelling New'!$AE:$AE),"")</f>
        <v>0.995</v>
      </c>
      <c r="AH179" s="250">
        <f>IFERROR(_xlfn.XLOOKUP($D179,'Modelling New'!$D:$D,'Modelling New'!$AF:$AF),"")</f>
        <v>0.995</v>
      </c>
      <c r="AI179" s="241"/>
      <c r="AJ179" s="241"/>
      <c r="AK179" s="241"/>
      <c r="AL179" s="241"/>
      <c r="AM179" s="241"/>
      <c r="AN179" s="251"/>
      <c r="AO179" s="248"/>
      <c r="AP179" s="248"/>
      <c r="AQ179" s="248"/>
      <c r="AR179" s="240">
        <f>_xlfn.XLOOKUP($D179,'Modelling New'!$D:$D,'Modelling New'!$N:$N)</f>
        <v>194.4</v>
      </c>
      <c r="AS179" s="240" t="str">
        <f t="shared" si="18"/>
        <v/>
      </c>
    </row>
    <row r="180" spans="1:45">
      <c r="A180" s="239">
        <f t="shared" si="19"/>
        <v>45923</v>
      </c>
      <c r="B180" s="240">
        <f>YEAR(Daily_KPI[[#This Row],[Date]])+IF(MONTH(Daily_KPI[[#This Row],[Date]])&gt;=4,1,0)</f>
        <v>2026</v>
      </c>
      <c r="C180" s="241">
        <f>YEAR(Daily_KPI[[#This Row],[Date]])</f>
        <v>2025</v>
      </c>
      <c r="D180" s="242">
        <f>Daily_KPI[[#This Row],[Date]]-DAY(Daily_KPI[[#This Row],[Date]])+1</f>
        <v>45901</v>
      </c>
      <c r="E180" s="241">
        <f t="shared" si="15"/>
        <v>30</v>
      </c>
      <c r="F180" s="243" t="str">
        <f>IFERROR(_xlfn.XLOOKUP($A180,Input_Raw!$A:$A,Input_Raw!$GB:$GB),"")</f>
        <v/>
      </c>
      <c r="G180" s="244" t="str">
        <f>IFERROR(_xlfn.XLOOKUP($A180,Input_Raw!$A:$A,Input_Raw!EO:EO),"")</f>
        <v/>
      </c>
      <c r="H180" s="244" t="str">
        <f>IFERROR(_xlfn.XLOOKUP($A180,Input_Raw!$A:$A,Input_Raw!EP:EP),"")</f>
        <v/>
      </c>
      <c r="I180" s="244" t="str">
        <f>IFERROR(_xlfn.XLOOKUP($A180,Input_Raw!$A:$A,Input_Raw!EM:EM),"")</f>
        <v/>
      </c>
      <c r="J180" s="244" t="str">
        <f>IFERROR(_xlfn.XLOOKUP($A180,Input_Raw!$A:$A,Input_Raw!EN:EN),"")</f>
        <v/>
      </c>
      <c r="K180" s="244" t="str">
        <f>IFERROR(_xlfn.XLOOKUP($A180,Input_Raw!$A:$A,Input_Raw!$DP:$DP),"")</f>
        <v/>
      </c>
      <c r="L180" s="244" t="str">
        <f>IFERROR(_xlfn.XLOOKUP($A180,Input_Raw!$A:$A,Input_Raw!$DR:$DR),"")</f>
        <v/>
      </c>
      <c r="M180" s="244" t="str">
        <f>IFERROR(_xlfn.XLOOKUP($A180,Input_Raw!$A:$A,Input_Raw!$DX:$DX),"")</f>
        <v/>
      </c>
      <c r="N180" s="244" t="str">
        <f>IFERROR(_xlfn.XLOOKUP($A180,Input_Raw!$A:$A,Input_Raw!$DZ:$DZ),"")</f>
        <v/>
      </c>
      <c r="O180" s="245" t="str">
        <f>IFERROR(1-SUMIF(Plant_BD!$B:$B,$A180,Plant_BD!$AL:$AL)/($AA180+SUMIF(Plant_BD!$B:$B,$A180,Plant_BD!$AL:$AL)),"")</f>
        <v/>
      </c>
      <c r="P180" s="245"/>
      <c r="Q180" s="246"/>
      <c r="R180" s="245" t="str">
        <f>IFERROR(1-SUMIF(Grid_BD!$B:$B,$A180,Grid_BD!$W:$W)/($AA180+SUMIF(Grid_BD!$B:$B,$A180,Grid_BD!$W:$W)),"")</f>
        <v/>
      </c>
      <c r="S180" s="241"/>
      <c r="T180" s="246"/>
      <c r="U180" s="247" t="str">
        <f t="shared" si="16"/>
        <v/>
      </c>
      <c r="V180" s="247" t="str">
        <f>IFERROR(_xlfn.XLOOKUP($A180,Input_Raw!$A:$A,Input_Raw!$GJ:$GJ),"")</f>
        <v/>
      </c>
      <c r="W180" s="248" t="str">
        <f t="shared" si="17"/>
        <v/>
      </c>
      <c r="X180" s="240" t="str">
        <f>IFERROR(_xlfn.XLOOKUP($A180,Input_Raw!$A:$A,Input_Raw!$EL:$EL),"")</f>
        <v/>
      </c>
      <c r="Y180" s="240" t="str">
        <f>IFERROR(_xlfn.XLOOKUP($A180,Input_Raw!$A:$A,Input_Raw!GC:GC),"")</f>
        <v/>
      </c>
      <c r="Z180" s="240"/>
      <c r="AA180" s="240" t="str">
        <f>IFERROR(_xlfn.XLOOKUP($A180,Input_Raw!$A:$A,Input_Raw!$GD:$GD),"")</f>
        <v/>
      </c>
      <c r="AB180" s="240" t="str">
        <f>IFERROR(_xlfn.XLOOKUP($A180,Input_Raw!$A:$A,Input_Raw!GE:GE),"")</f>
        <v/>
      </c>
      <c r="AC180" s="249">
        <f>IFERROR(_xlfn.XLOOKUP($D180,'Modelling New'!$D:$D,'Modelling New'!P:P),"")</f>
        <v>5.2399999999999993</v>
      </c>
      <c r="AD180" s="240">
        <f>IFERROR(_xlfn.XLOOKUP($D180,'Modelling New'!$D:$D,'Modelling New'!$T:$T)*1000,"")</f>
        <v>854032.19549794961</v>
      </c>
      <c r="AE180" s="250">
        <f>IFERROR(_xlfn.XLOOKUP($D180,'Modelling New'!$D:$D,'Modelling New'!$O:$O),"")</f>
        <v>0.83839116983353512</v>
      </c>
      <c r="AF180" s="250">
        <f>IFERROR(_xlfn.XLOOKUP($D180,'Modelling New'!$D:$D,'Modelling New'!W:W),"")</f>
        <v>0.18304873874698849</v>
      </c>
      <c r="AG180" s="250">
        <f>IFERROR(_xlfn.XLOOKUP($D180,'Modelling New'!$D:$D,'Modelling New'!$AE:$AE),"")</f>
        <v>0.995</v>
      </c>
      <c r="AH180" s="250">
        <f>IFERROR(_xlfn.XLOOKUP($D180,'Modelling New'!$D:$D,'Modelling New'!$AF:$AF),"")</f>
        <v>0.995</v>
      </c>
      <c r="AI180" s="241"/>
      <c r="AJ180" s="241"/>
      <c r="AK180" s="241"/>
      <c r="AL180" s="241"/>
      <c r="AM180" s="241"/>
      <c r="AN180" s="251"/>
      <c r="AO180" s="248"/>
      <c r="AP180" s="248"/>
      <c r="AQ180" s="248"/>
      <c r="AR180" s="240">
        <f>_xlfn.XLOOKUP($D180,'Modelling New'!$D:$D,'Modelling New'!$N:$N)</f>
        <v>194.4</v>
      </c>
      <c r="AS180" s="240" t="str">
        <f t="shared" si="18"/>
        <v/>
      </c>
    </row>
    <row r="181" spans="1:45">
      <c r="A181" s="239">
        <f t="shared" si="19"/>
        <v>45924</v>
      </c>
      <c r="B181" s="240">
        <f>YEAR(Daily_KPI[[#This Row],[Date]])+IF(MONTH(Daily_KPI[[#This Row],[Date]])&gt;=4,1,0)</f>
        <v>2026</v>
      </c>
      <c r="C181" s="241">
        <f>YEAR(Daily_KPI[[#This Row],[Date]])</f>
        <v>2025</v>
      </c>
      <c r="D181" s="242">
        <f>Daily_KPI[[#This Row],[Date]]-DAY(Daily_KPI[[#This Row],[Date]])+1</f>
        <v>45901</v>
      </c>
      <c r="E181" s="241">
        <f t="shared" si="15"/>
        <v>30</v>
      </c>
      <c r="F181" s="243" t="str">
        <f>IFERROR(_xlfn.XLOOKUP($A181,Input_Raw!$A:$A,Input_Raw!$GB:$GB),"")</f>
        <v/>
      </c>
      <c r="G181" s="244" t="str">
        <f>IFERROR(_xlfn.XLOOKUP($A181,Input_Raw!$A:$A,Input_Raw!EO:EO),"")</f>
        <v/>
      </c>
      <c r="H181" s="244" t="str">
        <f>IFERROR(_xlfn.XLOOKUP($A181,Input_Raw!$A:$A,Input_Raw!EP:EP),"")</f>
        <v/>
      </c>
      <c r="I181" s="244" t="str">
        <f>IFERROR(_xlfn.XLOOKUP($A181,Input_Raw!$A:$A,Input_Raw!EM:EM),"")</f>
        <v/>
      </c>
      <c r="J181" s="244" t="str">
        <f>IFERROR(_xlfn.XLOOKUP($A181,Input_Raw!$A:$A,Input_Raw!EN:EN),"")</f>
        <v/>
      </c>
      <c r="K181" s="244" t="str">
        <f>IFERROR(_xlfn.XLOOKUP($A181,Input_Raw!$A:$A,Input_Raw!$DP:$DP),"")</f>
        <v/>
      </c>
      <c r="L181" s="244" t="str">
        <f>IFERROR(_xlfn.XLOOKUP($A181,Input_Raw!$A:$A,Input_Raw!$DR:$DR),"")</f>
        <v/>
      </c>
      <c r="M181" s="244" t="str">
        <f>IFERROR(_xlfn.XLOOKUP($A181,Input_Raw!$A:$A,Input_Raw!$DX:$DX),"")</f>
        <v/>
      </c>
      <c r="N181" s="244" t="str">
        <f>IFERROR(_xlfn.XLOOKUP($A181,Input_Raw!$A:$A,Input_Raw!$DZ:$DZ),"")</f>
        <v/>
      </c>
      <c r="O181" s="245" t="str">
        <f>IFERROR(1-SUMIF(Plant_BD!$B:$B,$A181,Plant_BD!$AL:$AL)/($AA181+SUMIF(Plant_BD!$B:$B,$A181,Plant_BD!$AL:$AL)),"")</f>
        <v/>
      </c>
      <c r="P181" s="245"/>
      <c r="Q181" s="246"/>
      <c r="R181" s="245" t="str">
        <f>IFERROR(1-SUMIF(Grid_BD!$B:$B,$A181,Grid_BD!$W:$W)/($AA181+SUMIF(Grid_BD!$B:$B,$A181,Grid_BD!$W:$W)),"")</f>
        <v/>
      </c>
      <c r="S181" s="241"/>
      <c r="T181" s="246"/>
      <c r="U181" s="247" t="str">
        <f t="shared" si="16"/>
        <v/>
      </c>
      <c r="V181" s="247" t="str">
        <f>IFERROR(_xlfn.XLOOKUP($A181,Input_Raw!$A:$A,Input_Raw!$GJ:$GJ),"")</f>
        <v/>
      </c>
      <c r="W181" s="248" t="str">
        <f t="shared" si="17"/>
        <v/>
      </c>
      <c r="X181" s="240" t="str">
        <f>IFERROR(_xlfn.XLOOKUP($A181,Input_Raw!$A:$A,Input_Raw!$EL:$EL),"")</f>
        <v/>
      </c>
      <c r="Y181" s="240" t="str">
        <f>IFERROR(_xlfn.XLOOKUP($A181,Input_Raw!$A:$A,Input_Raw!GC:GC),"")</f>
        <v/>
      </c>
      <c r="Z181" s="240"/>
      <c r="AA181" s="240" t="str">
        <f>IFERROR(_xlfn.XLOOKUP($A181,Input_Raw!$A:$A,Input_Raw!$GD:$GD),"")</f>
        <v/>
      </c>
      <c r="AB181" s="240" t="str">
        <f>IFERROR(_xlfn.XLOOKUP($A181,Input_Raw!$A:$A,Input_Raw!GE:GE),"")</f>
        <v/>
      </c>
      <c r="AC181" s="249">
        <f>IFERROR(_xlfn.XLOOKUP($D181,'Modelling New'!$D:$D,'Modelling New'!P:P),"")</f>
        <v>5.2399999999999993</v>
      </c>
      <c r="AD181" s="240">
        <f>IFERROR(_xlfn.XLOOKUP($D181,'Modelling New'!$D:$D,'Modelling New'!$T:$T)*1000,"")</f>
        <v>854032.19549794961</v>
      </c>
      <c r="AE181" s="250">
        <f>IFERROR(_xlfn.XLOOKUP($D181,'Modelling New'!$D:$D,'Modelling New'!$O:$O),"")</f>
        <v>0.83839116983353512</v>
      </c>
      <c r="AF181" s="250">
        <f>IFERROR(_xlfn.XLOOKUP($D181,'Modelling New'!$D:$D,'Modelling New'!W:W),"")</f>
        <v>0.18304873874698849</v>
      </c>
      <c r="AG181" s="250">
        <f>IFERROR(_xlfn.XLOOKUP($D181,'Modelling New'!$D:$D,'Modelling New'!$AE:$AE),"")</f>
        <v>0.995</v>
      </c>
      <c r="AH181" s="250">
        <f>IFERROR(_xlfn.XLOOKUP($D181,'Modelling New'!$D:$D,'Modelling New'!$AF:$AF),"")</f>
        <v>0.995</v>
      </c>
      <c r="AI181" s="241"/>
      <c r="AJ181" s="241"/>
      <c r="AK181" s="241"/>
      <c r="AL181" s="241"/>
      <c r="AM181" s="241"/>
      <c r="AN181" s="251"/>
      <c r="AO181" s="248"/>
      <c r="AP181" s="248"/>
      <c r="AQ181" s="248"/>
      <c r="AR181" s="240">
        <f>_xlfn.XLOOKUP($D181,'Modelling New'!$D:$D,'Modelling New'!$N:$N)</f>
        <v>194.4</v>
      </c>
      <c r="AS181" s="240" t="str">
        <f t="shared" si="18"/>
        <v/>
      </c>
    </row>
    <row r="182" spans="1:45">
      <c r="A182" s="239">
        <f t="shared" si="19"/>
        <v>45925</v>
      </c>
      <c r="B182" s="240">
        <f>YEAR(Daily_KPI[[#This Row],[Date]])+IF(MONTH(Daily_KPI[[#This Row],[Date]])&gt;=4,1,0)</f>
        <v>2026</v>
      </c>
      <c r="C182" s="241">
        <f>YEAR(Daily_KPI[[#This Row],[Date]])</f>
        <v>2025</v>
      </c>
      <c r="D182" s="242">
        <f>Daily_KPI[[#This Row],[Date]]-DAY(Daily_KPI[[#This Row],[Date]])+1</f>
        <v>45901</v>
      </c>
      <c r="E182" s="241">
        <f t="shared" si="15"/>
        <v>30</v>
      </c>
      <c r="F182" s="243" t="str">
        <f>IFERROR(_xlfn.XLOOKUP($A182,Input_Raw!$A:$A,Input_Raw!$GB:$GB),"")</f>
        <v/>
      </c>
      <c r="G182" s="244" t="str">
        <f>IFERROR(_xlfn.XLOOKUP($A182,Input_Raw!$A:$A,Input_Raw!EO:EO),"")</f>
        <v/>
      </c>
      <c r="H182" s="244" t="str">
        <f>IFERROR(_xlfn.XLOOKUP($A182,Input_Raw!$A:$A,Input_Raw!EP:EP),"")</f>
        <v/>
      </c>
      <c r="I182" s="244" t="str">
        <f>IFERROR(_xlfn.XLOOKUP($A182,Input_Raw!$A:$A,Input_Raw!EM:EM),"")</f>
        <v/>
      </c>
      <c r="J182" s="244" t="str">
        <f>IFERROR(_xlfn.XLOOKUP($A182,Input_Raw!$A:$A,Input_Raw!EN:EN),"")</f>
        <v/>
      </c>
      <c r="K182" s="244" t="str">
        <f>IFERROR(_xlfn.XLOOKUP($A182,Input_Raw!$A:$A,Input_Raw!$DP:$DP),"")</f>
        <v/>
      </c>
      <c r="L182" s="244" t="str">
        <f>IFERROR(_xlfn.XLOOKUP($A182,Input_Raw!$A:$A,Input_Raw!$DR:$DR),"")</f>
        <v/>
      </c>
      <c r="M182" s="244" t="str">
        <f>IFERROR(_xlfn.XLOOKUP($A182,Input_Raw!$A:$A,Input_Raw!$DX:$DX),"")</f>
        <v/>
      </c>
      <c r="N182" s="244" t="str">
        <f>IFERROR(_xlfn.XLOOKUP($A182,Input_Raw!$A:$A,Input_Raw!$DZ:$DZ),"")</f>
        <v/>
      </c>
      <c r="O182" s="245" t="str">
        <f>IFERROR(1-SUMIF(Plant_BD!$B:$B,$A182,Plant_BD!$AL:$AL)/($AA182+SUMIF(Plant_BD!$B:$B,$A182,Plant_BD!$AL:$AL)),"")</f>
        <v/>
      </c>
      <c r="P182" s="245"/>
      <c r="Q182" s="246"/>
      <c r="R182" s="245" t="str">
        <f>IFERROR(1-SUMIF(Grid_BD!$B:$B,$A182,Grid_BD!$W:$W)/($AA182+SUMIF(Grid_BD!$B:$B,$A182,Grid_BD!$W:$W)),"")</f>
        <v/>
      </c>
      <c r="S182" s="241"/>
      <c r="T182" s="246"/>
      <c r="U182" s="247" t="str">
        <f t="shared" si="16"/>
        <v/>
      </c>
      <c r="V182" s="247" t="str">
        <f>IFERROR(_xlfn.XLOOKUP($A182,Input_Raw!$A:$A,Input_Raw!$GJ:$GJ),"")</f>
        <v/>
      </c>
      <c r="W182" s="248" t="str">
        <f t="shared" si="17"/>
        <v/>
      </c>
      <c r="X182" s="240" t="str">
        <f>IFERROR(_xlfn.XLOOKUP($A182,Input_Raw!$A:$A,Input_Raw!$EL:$EL),"")</f>
        <v/>
      </c>
      <c r="Y182" s="240" t="str">
        <f>IFERROR(_xlfn.XLOOKUP($A182,Input_Raw!$A:$A,Input_Raw!GC:GC),"")</f>
        <v/>
      </c>
      <c r="Z182" s="240"/>
      <c r="AA182" s="240" t="str">
        <f>IFERROR(_xlfn.XLOOKUP($A182,Input_Raw!$A:$A,Input_Raw!$GD:$GD),"")</f>
        <v/>
      </c>
      <c r="AB182" s="240" t="str">
        <f>IFERROR(_xlfn.XLOOKUP($A182,Input_Raw!$A:$A,Input_Raw!GE:GE),"")</f>
        <v/>
      </c>
      <c r="AC182" s="249">
        <f>IFERROR(_xlfn.XLOOKUP($D182,'Modelling New'!$D:$D,'Modelling New'!P:P),"")</f>
        <v>5.2399999999999993</v>
      </c>
      <c r="AD182" s="240">
        <f>IFERROR(_xlfn.XLOOKUP($D182,'Modelling New'!$D:$D,'Modelling New'!$T:$T)*1000,"")</f>
        <v>854032.19549794961</v>
      </c>
      <c r="AE182" s="250">
        <f>IFERROR(_xlfn.XLOOKUP($D182,'Modelling New'!$D:$D,'Modelling New'!$O:$O),"")</f>
        <v>0.83839116983353512</v>
      </c>
      <c r="AF182" s="250">
        <f>IFERROR(_xlfn.XLOOKUP($D182,'Modelling New'!$D:$D,'Modelling New'!W:W),"")</f>
        <v>0.18304873874698849</v>
      </c>
      <c r="AG182" s="250">
        <f>IFERROR(_xlfn.XLOOKUP($D182,'Modelling New'!$D:$D,'Modelling New'!$AE:$AE),"")</f>
        <v>0.995</v>
      </c>
      <c r="AH182" s="250">
        <f>IFERROR(_xlfn.XLOOKUP($D182,'Modelling New'!$D:$D,'Modelling New'!$AF:$AF),"")</f>
        <v>0.995</v>
      </c>
      <c r="AI182" s="241"/>
      <c r="AJ182" s="241"/>
      <c r="AK182" s="241"/>
      <c r="AL182" s="241"/>
      <c r="AM182" s="241"/>
      <c r="AN182" s="251"/>
      <c r="AO182" s="248"/>
      <c r="AP182" s="248"/>
      <c r="AQ182" s="248"/>
      <c r="AR182" s="240">
        <f>_xlfn.XLOOKUP($D182,'Modelling New'!$D:$D,'Modelling New'!$N:$N)</f>
        <v>194.4</v>
      </c>
      <c r="AS182" s="240" t="str">
        <f t="shared" si="18"/>
        <v/>
      </c>
    </row>
    <row r="183" spans="1:45">
      <c r="A183" s="239">
        <f t="shared" si="19"/>
        <v>45926</v>
      </c>
      <c r="B183" s="240">
        <f>YEAR(Daily_KPI[[#This Row],[Date]])+IF(MONTH(Daily_KPI[[#This Row],[Date]])&gt;=4,1,0)</f>
        <v>2026</v>
      </c>
      <c r="C183" s="241">
        <f>YEAR(Daily_KPI[[#This Row],[Date]])</f>
        <v>2025</v>
      </c>
      <c r="D183" s="242">
        <f>Daily_KPI[[#This Row],[Date]]-DAY(Daily_KPI[[#This Row],[Date]])+1</f>
        <v>45901</v>
      </c>
      <c r="E183" s="241">
        <f t="shared" si="15"/>
        <v>30</v>
      </c>
      <c r="F183" s="243" t="str">
        <f>IFERROR(_xlfn.XLOOKUP($A183,Input_Raw!$A:$A,Input_Raw!$GB:$GB),"")</f>
        <v/>
      </c>
      <c r="G183" s="244" t="str">
        <f>IFERROR(_xlfn.XLOOKUP($A183,Input_Raw!$A:$A,Input_Raw!EO:EO),"")</f>
        <v/>
      </c>
      <c r="H183" s="244" t="str">
        <f>IFERROR(_xlfn.XLOOKUP($A183,Input_Raw!$A:$A,Input_Raw!EP:EP),"")</f>
        <v/>
      </c>
      <c r="I183" s="244" t="str">
        <f>IFERROR(_xlfn.XLOOKUP($A183,Input_Raw!$A:$A,Input_Raw!EM:EM),"")</f>
        <v/>
      </c>
      <c r="J183" s="244" t="str">
        <f>IFERROR(_xlfn.XLOOKUP($A183,Input_Raw!$A:$A,Input_Raw!EN:EN),"")</f>
        <v/>
      </c>
      <c r="K183" s="244" t="str">
        <f>IFERROR(_xlfn.XLOOKUP($A183,Input_Raw!$A:$A,Input_Raw!$DP:$DP),"")</f>
        <v/>
      </c>
      <c r="L183" s="244" t="str">
        <f>IFERROR(_xlfn.XLOOKUP($A183,Input_Raw!$A:$A,Input_Raw!$DR:$DR),"")</f>
        <v/>
      </c>
      <c r="M183" s="244" t="str">
        <f>IFERROR(_xlfn.XLOOKUP($A183,Input_Raw!$A:$A,Input_Raw!$DX:$DX),"")</f>
        <v/>
      </c>
      <c r="N183" s="244" t="str">
        <f>IFERROR(_xlfn.XLOOKUP($A183,Input_Raw!$A:$A,Input_Raw!$DZ:$DZ),"")</f>
        <v/>
      </c>
      <c r="O183" s="245" t="str">
        <f>IFERROR(1-SUMIF(Plant_BD!$B:$B,$A183,Plant_BD!$AL:$AL)/($AA183+SUMIF(Plant_BD!$B:$B,$A183,Plant_BD!$AL:$AL)),"")</f>
        <v/>
      </c>
      <c r="P183" s="245"/>
      <c r="Q183" s="246"/>
      <c r="R183" s="245" t="str">
        <f>IFERROR(1-SUMIF(Grid_BD!$B:$B,$A183,Grid_BD!$W:$W)/($AA183+SUMIF(Grid_BD!$B:$B,$A183,Grid_BD!$W:$W)),"")</f>
        <v/>
      </c>
      <c r="S183" s="241"/>
      <c r="T183" s="246"/>
      <c r="U183" s="247" t="str">
        <f t="shared" si="16"/>
        <v/>
      </c>
      <c r="V183" s="247" t="str">
        <f>IFERROR(_xlfn.XLOOKUP($A183,Input_Raw!$A:$A,Input_Raw!$GJ:$GJ),"")</f>
        <v/>
      </c>
      <c r="W183" s="248" t="str">
        <f t="shared" si="17"/>
        <v/>
      </c>
      <c r="X183" s="240" t="str">
        <f>IFERROR(_xlfn.XLOOKUP($A183,Input_Raw!$A:$A,Input_Raw!$EL:$EL),"")</f>
        <v/>
      </c>
      <c r="Y183" s="240" t="str">
        <f>IFERROR(_xlfn.XLOOKUP($A183,Input_Raw!$A:$A,Input_Raw!GC:GC),"")</f>
        <v/>
      </c>
      <c r="Z183" s="240"/>
      <c r="AA183" s="240" t="str">
        <f>IFERROR(_xlfn.XLOOKUP($A183,Input_Raw!$A:$A,Input_Raw!$GD:$GD),"")</f>
        <v/>
      </c>
      <c r="AB183" s="240" t="str">
        <f>IFERROR(_xlfn.XLOOKUP($A183,Input_Raw!$A:$A,Input_Raw!GE:GE),"")</f>
        <v/>
      </c>
      <c r="AC183" s="249">
        <f>IFERROR(_xlfn.XLOOKUP($D183,'Modelling New'!$D:$D,'Modelling New'!P:P),"")</f>
        <v>5.2399999999999993</v>
      </c>
      <c r="AD183" s="240">
        <f>IFERROR(_xlfn.XLOOKUP($D183,'Modelling New'!$D:$D,'Modelling New'!$T:$T)*1000,"")</f>
        <v>854032.19549794961</v>
      </c>
      <c r="AE183" s="250">
        <f>IFERROR(_xlfn.XLOOKUP($D183,'Modelling New'!$D:$D,'Modelling New'!$O:$O),"")</f>
        <v>0.83839116983353512</v>
      </c>
      <c r="AF183" s="250">
        <f>IFERROR(_xlfn.XLOOKUP($D183,'Modelling New'!$D:$D,'Modelling New'!W:W),"")</f>
        <v>0.18304873874698849</v>
      </c>
      <c r="AG183" s="250">
        <f>IFERROR(_xlfn.XLOOKUP($D183,'Modelling New'!$D:$D,'Modelling New'!$AE:$AE),"")</f>
        <v>0.995</v>
      </c>
      <c r="AH183" s="250">
        <f>IFERROR(_xlfn.XLOOKUP($D183,'Modelling New'!$D:$D,'Modelling New'!$AF:$AF),"")</f>
        <v>0.995</v>
      </c>
      <c r="AI183" s="241"/>
      <c r="AJ183" s="241"/>
      <c r="AK183" s="241"/>
      <c r="AL183" s="241"/>
      <c r="AM183" s="241"/>
      <c r="AN183" s="251"/>
      <c r="AO183" s="248"/>
      <c r="AP183" s="248"/>
      <c r="AQ183" s="248"/>
      <c r="AR183" s="240">
        <f>_xlfn.XLOOKUP($D183,'Modelling New'!$D:$D,'Modelling New'!$N:$N)</f>
        <v>194.4</v>
      </c>
      <c r="AS183" s="240" t="str">
        <f t="shared" si="18"/>
        <v/>
      </c>
    </row>
    <row r="184" spans="1:45">
      <c r="A184" s="239">
        <f t="shared" si="19"/>
        <v>45927</v>
      </c>
      <c r="B184" s="240">
        <f>YEAR(Daily_KPI[[#This Row],[Date]])+IF(MONTH(Daily_KPI[[#This Row],[Date]])&gt;=4,1,0)</f>
        <v>2026</v>
      </c>
      <c r="C184" s="241">
        <f>YEAR(Daily_KPI[[#This Row],[Date]])</f>
        <v>2025</v>
      </c>
      <c r="D184" s="242">
        <f>Daily_KPI[[#This Row],[Date]]-DAY(Daily_KPI[[#This Row],[Date]])+1</f>
        <v>45901</v>
      </c>
      <c r="E184" s="241">
        <f t="shared" si="15"/>
        <v>30</v>
      </c>
      <c r="F184" s="243" t="str">
        <f>IFERROR(_xlfn.XLOOKUP($A184,Input_Raw!$A:$A,Input_Raw!$GB:$GB),"")</f>
        <v/>
      </c>
      <c r="G184" s="244" t="str">
        <f>IFERROR(_xlfn.XLOOKUP($A184,Input_Raw!$A:$A,Input_Raw!EO:EO),"")</f>
        <v/>
      </c>
      <c r="H184" s="244" t="str">
        <f>IFERROR(_xlfn.XLOOKUP($A184,Input_Raw!$A:$A,Input_Raw!EP:EP),"")</f>
        <v/>
      </c>
      <c r="I184" s="244" t="str">
        <f>IFERROR(_xlfn.XLOOKUP($A184,Input_Raw!$A:$A,Input_Raw!EM:EM),"")</f>
        <v/>
      </c>
      <c r="J184" s="244" t="str">
        <f>IFERROR(_xlfn.XLOOKUP($A184,Input_Raw!$A:$A,Input_Raw!EN:EN),"")</f>
        <v/>
      </c>
      <c r="K184" s="244" t="str">
        <f>IFERROR(_xlfn.XLOOKUP($A184,Input_Raw!$A:$A,Input_Raw!$DP:$DP),"")</f>
        <v/>
      </c>
      <c r="L184" s="244" t="str">
        <f>IFERROR(_xlfn.XLOOKUP($A184,Input_Raw!$A:$A,Input_Raw!$DR:$DR),"")</f>
        <v/>
      </c>
      <c r="M184" s="244" t="str">
        <f>IFERROR(_xlfn.XLOOKUP($A184,Input_Raw!$A:$A,Input_Raw!$DX:$DX),"")</f>
        <v/>
      </c>
      <c r="N184" s="244" t="str">
        <f>IFERROR(_xlfn.XLOOKUP($A184,Input_Raw!$A:$A,Input_Raw!$DZ:$DZ),"")</f>
        <v/>
      </c>
      <c r="O184" s="245" t="str">
        <f>IFERROR(1-SUMIF(Plant_BD!$B:$B,$A184,Plant_BD!$AL:$AL)/($AA184+SUMIF(Plant_BD!$B:$B,$A184,Plant_BD!$AL:$AL)),"")</f>
        <v/>
      </c>
      <c r="P184" s="245"/>
      <c r="Q184" s="246"/>
      <c r="R184" s="245" t="str">
        <f>IFERROR(1-SUMIF(Grid_BD!$B:$B,$A184,Grid_BD!$W:$W)/($AA184+SUMIF(Grid_BD!$B:$B,$A184,Grid_BD!$W:$W)),"")</f>
        <v/>
      </c>
      <c r="S184" s="241"/>
      <c r="T184" s="246"/>
      <c r="U184" s="247" t="str">
        <f t="shared" si="16"/>
        <v/>
      </c>
      <c r="V184" s="247" t="str">
        <f>IFERROR(_xlfn.XLOOKUP($A184,Input_Raw!$A:$A,Input_Raw!$GJ:$GJ),"")</f>
        <v/>
      </c>
      <c r="W184" s="248" t="str">
        <f t="shared" si="17"/>
        <v/>
      </c>
      <c r="X184" s="240" t="str">
        <f>IFERROR(_xlfn.XLOOKUP($A184,Input_Raw!$A:$A,Input_Raw!$EL:$EL),"")</f>
        <v/>
      </c>
      <c r="Y184" s="240" t="str">
        <f>IFERROR(_xlfn.XLOOKUP($A184,Input_Raw!$A:$A,Input_Raw!GC:GC),"")</f>
        <v/>
      </c>
      <c r="Z184" s="240"/>
      <c r="AA184" s="240" t="str">
        <f>IFERROR(_xlfn.XLOOKUP($A184,Input_Raw!$A:$A,Input_Raw!$GD:$GD),"")</f>
        <v/>
      </c>
      <c r="AB184" s="240" t="str">
        <f>IFERROR(_xlfn.XLOOKUP($A184,Input_Raw!$A:$A,Input_Raw!GE:GE),"")</f>
        <v/>
      </c>
      <c r="AC184" s="249">
        <f>IFERROR(_xlfn.XLOOKUP($D184,'Modelling New'!$D:$D,'Modelling New'!P:P),"")</f>
        <v>5.2399999999999993</v>
      </c>
      <c r="AD184" s="240">
        <f>IFERROR(_xlfn.XLOOKUP($D184,'Modelling New'!$D:$D,'Modelling New'!$T:$T)*1000,"")</f>
        <v>854032.19549794961</v>
      </c>
      <c r="AE184" s="250">
        <f>IFERROR(_xlfn.XLOOKUP($D184,'Modelling New'!$D:$D,'Modelling New'!$O:$O),"")</f>
        <v>0.83839116983353512</v>
      </c>
      <c r="AF184" s="250">
        <f>IFERROR(_xlfn.XLOOKUP($D184,'Modelling New'!$D:$D,'Modelling New'!W:W),"")</f>
        <v>0.18304873874698849</v>
      </c>
      <c r="AG184" s="250">
        <f>IFERROR(_xlfn.XLOOKUP($D184,'Modelling New'!$D:$D,'Modelling New'!$AE:$AE),"")</f>
        <v>0.995</v>
      </c>
      <c r="AH184" s="250">
        <f>IFERROR(_xlfn.XLOOKUP($D184,'Modelling New'!$D:$D,'Modelling New'!$AF:$AF),"")</f>
        <v>0.995</v>
      </c>
      <c r="AI184" s="241"/>
      <c r="AJ184" s="241"/>
      <c r="AK184" s="241"/>
      <c r="AL184" s="241"/>
      <c r="AM184" s="241"/>
      <c r="AN184" s="251"/>
      <c r="AO184" s="248"/>
      <c r="AP184" s="248"/>
      <c r="AQ184" s="248"/>
      <c r="AR184" s="240">
        <f>_xlfn.XLOOKUP($D184,'Modelling New'!$D:$D,'Modelling New'!$N:$N)</f>
        <v>194.4</v>
      </c>
      <c r="AS184" s="240" t="str">
        <f t="shared" si="18"/>
        <v/>
      </c>
    </row>
    <row r="185" spans="1:45">
      <c r="A185" s="239">
        <f t="shared" si="19"/>
        <v>45928</v>
      </c>
      <c r="B185" s="240">
        <f>YEAR(Daily_KPI[[#This Row],[Date]])+IF(MONTH(Daily_KPI[[#This Row],[Date]])&gt;=4,1,0)</f>
        <v>2026</v>
      </c>
      <c r="C185" s="241">
        <f>YEAR(Daily_KPI[[#This Row],[Date]])</f>
        <v>2025</v>
      </c>
      <c r="D185" s="242">
        <f>Daily_KPI[[#This Row],[Date]]-DAY(Daily_KPI[[#This Row],[Date]])+1</f>
        <v>45901</v>
      </c>
      <c r="E185" s="241">
        <f t="shared" si="15"/>
        <v>30</v>
      </c>
      <c r="F185" s="243" t="str">
        <f>IFERROR(_xlfn.XLOOKUP($A185,Input_Raw!$A:$A,Input_Raw!$GB:$GB),"")</f>
        <v/>
      </c>
      <c r="G185" s="244" t="str">
        <f>IFERROR(_xlfn.XLOOKUP($A185,Input_Raw!$A:$A,Input_Raw!EO:EO),"")</f>
        <v/>
      </c>
      <c r="H185" s="244" t="str">
        <f>IFERROR(_xlfn.XLOOKUP($A185,Input_Raw!$A:$A,Input_Raw!EP:EP),"")</f>
        <v/>
      </c>
      <c r="I185" s="244" t="str">
        <f>IFERROR(_xlfn.XLOOKUP($A185,Input_Raw!$A:$A,Input_Raw!EM:EM),"")</f>
        <v/>
      </c>
      <c r="J185" s="244" t="str">
        <f>IFERROR(_xlfn.XLOOKUP($A185,Input_Raw!$A:$A,Input_Raw!EN:EN),"")</f>
        <v/>
      </c>
      <c r="K185" s="244" t="str">
        <f>IFERROR(_xlfn.XLOOKUP($A185,Input_Raw!$A:$A,Input_Raw!$DP:$DP),"")</f>
        <v/>
      </c>
      <c r="L185" s="244" t="str">
        <f>IFERROR(_xlfn.XLOOKUP($A185,Input_Raw!$A:$A,Input_Raw!$DR:$DR),"")</f>
        <v/>
      </c>
      <c r="M185" s="244" t="str">
        <f>IFERROR(_xlfn.XLOOKUP($A185,Input_Raw!$A:$A,Input_Raw!$DX:$DX),"")</f>
        <v/>
      </c>
      <c r="N185" s="244" t="str">
        <f>IFERROR(_xlfn.XLOOKUP($A185,Input_Raw!$A:$A,Input_Raw!$DZ:$DZ),"")</f>
        <v/>
      </c>
      <c r="O185" s="245" t="str">
        <f>IFERROR(1-SUMIF(Plant_BD!$B:$B,$A185,Plant_BD!$AL:$AL)/($AA185+SUMIF(Plant_BD!$B:$B,$A185,Plant_BD!$AL:$AL)),"")</f>
        <v/>
      </c>
      <c r="P185" s="245"/>
      <c r="Q185" s="246"/>
      <c r="R185" s="245" t="str">
        <f>IFERROR(1-SUMIF(Grid_BD!$B:$B,$A185,Grid_BD!$W:$W)/($AA185+SUMIF(Grid_BD!$B:$B,$A185,Grid_BD!$W:$W)),"")</f>
        <v/>
      </c>
      <c r="S185" s="241"/>
      <c r="T185" s="246"/>
      <c r="U185" s="247" t="str">
        <f t="shared" si="16"/>
        <v/>
      </c>
      <c r="V185" s="247" t="str">
        <f>IFERROR(_xlfn.XLOOKUP($A185,Input_Raw!$A:$A,Input_Raw!$GJ:$GJ),"")</f>
        <v/>
      </c>
      <c r="W185" s="248" t="str">
        <f t="shared" si="17"/>
        <v/>
      </c>
      <c r="X185" s="240" t="str">
        <f>IFERROR(_xlfn.XLOOKUP($A185,Input_Raw!$A:$A,Input_Raw!$EL:$EL),"")</f>
        <v/>
      </c>
      <c r="Y185" s="240" t="str">
        <f>IFERROR(_xlfn.XLOOKUP($A185,Input_Raw!$A:$A,Input_Raw!GC:GC),"")</f>
        <v/>
      </c>
      <c r="Z185" s="240"/>
      <c r="AA185" s="240" t="str">
        <f>IFERROR(_xlfn.XLOOKUP($A185,Input_Raw!$A:$A,Input_Raw!$GD:$GD),"")</f>
        <v/>
      </c>
      <c r="AB185" s="240" t="str">
        <f>IFERROR(_xlfn.XLOOKUP($A185,Input_Raw!$A:$A,Input_Raw!GE:GE),"")</f>
        <v/>
      </c>
      <c r="AC185" s="249">
        <f>IFERROR(_xlfn.XLOOKUP($D185,'Modelling New'!$D:$D,'Modelling New'!P:P),"")</f>
        <v>5.2399999999999993</v>
      </c>
      <c r="AD185" s="240">
        <f>IFERROR(_xlfn.XLOOKUP($D185,'Modelling New'!$D:$D,'Modelling New'!$T:$T)*1000,"")</f>
        <v>854032.19549794961</v>
      </c>
      <c r="AE185" s="250">
        <f>IFERROR(_xlfn.XLOOKUP($D185,'Modelling New'!$D:$D,'Modelling New'!$O:$O),"")</f>
        <v>0.83839116983353512</v>
      </c>
      <c r="AF185" s="250">
        <f>IFERROR(_xlfn.XLOOKUP($D185,'Modelling New'!$D:$D,'Modelling New'!W:W),"")</f>
        <v>0.18304873874698849</v>
      </c>
      <c r="AG185" s="250">
        <f>IFERROR(_xlfn.XLOOKUP($D185,'Modelling New'!$D:$D,'Modelling New'!$AE:$AE),"")</f>
        <v>0.995</v>
      </c>
      <c r="AH185" s="250">
        <f>IFERROR(_xlfn.XLOOKUP($D185,'Modelling New'!$D:$D,'Modelling New'!$AF:$AF),"")</f>
        <v>0.995</v>
      </c>
      <c r="AI185" s="241"/>
      <c r="AJ185" s="241"/>
      <c r="AK185" s="241"/>
      <c r="AL185" s="241"/>
      <c r="AM185" s="241"/>
      <c r="AN185" s="251"/>
      <c r="AO185" s="248"/>
      <c r="AP185" s="248"/>
      <c r="AQ185" s="248"/>
      <c r="AR185" s="240">
        <f>_xlfn.XLOOKUP($D185,'Modelling New'!$D:$D,'Modelling New'!$N:$N)</f>
        <v>194.4</v>
      </c>
      <c r="AS185" s="240" t="str">
        <f t="shared" si="18"/>
        <v/>
      </c>
    </row>
    <row r="186" spans="1:45">
      <c r="A186" s="239">
        <f t="shared" si="19"/>
        <v>45929</v>
      </c>
      <c r="B186" s="240">
        <f>YEAR(Daily_KPI[[#This Row],[Date]])+IF(MONTH(Daily_KPI[[#This Row],[Date]])&gt;=4,1,0)</f>
        <v>2026</v>
      </c>
      <c r="C186" s="241">
        <f>YEAR(Daily_KPI[[#This Row],[Date]])</f>
        <v>2025</v>
      </c>
      <c r="D186" s="242">
        <f>Daily_KPI[[#This Row],[Date]]-DAY(Daily_KPI[[#This Row],[Date]])+1</f>
        <v>45901</v>
      </c>
      <c r="E186" s="241">
        <f t="shared" si="15"/>
        <v>30</v>
      </c>
      <c r="F186" s="243" t="str">
        <f>IFERROR(_xlfn.XLOOKUP($A186,Input_Raw!$A:$A,Input_Raw!$GB:$GB),"")</f>
        <v/>
      </c>
      <c r="G186" s="244" t="str">
        <f>IFERROR(_xlfn.XLOOKUP($A186,Input_Raw!$A:$A,Input_Raw!EO:EO),"")</f>
        <v/>
      </c>
      <c r="H186" s="244" t="str">
        <f>IFERROR(_xlfn.XLOOKUP($A186,Input_Raw!$A:$A,Input_Raw!EP:EP),"")</f>
        <v/>
      </c>
      <c r="I186" s="244" t="str">
        <f>IFERROR(_xlfn.XLOOKUP($A186,Input_Raw!$A:$A,Input_Raw!EM:EM),"")</f>
        <v/>
      </c>
      <c r="J186" s="244" t="str">
        <f>IFERROR(_xlfn.XLOOKUP($A186,Input_Raw!$A:$A,Input_Raw!EN:EN),"")</f>
        <v/>
      </c>
      <c r="K186" s="244" t="str">
        <f>IFERROR(_xlfn.XLOOKUP($A186,Input_Raw!$A:$A,Input_Raw!$DP:$DP),"")</f>
        <v/>
      </c>
      <c r="L186" s="244" t="str">
        <f>IFERROR(_xlfn.XLOOKUP($A186,Input_Raw!$A:$A,Input_Raw!$DR:$DR),"")</f>
        <v/>
      </c>
      <c r="M186" s="244" t="str">
        <f>IFERROR(_xlfn.XLOOKUP($A186,Input_Raw!$A:$A,Input_Raw!$DX:$DX),"")</f>
        <v/>
      </c>
      <c r="N186" s="244" t="str">
        <f>IFERROR(_xlfn.XLOOKUP($A186,Input_Raw!$A:$A,Input_Raw!$DZ:$DZ),"")</f>
        <v/>
      </c>
      <c r="O186" s="245" t="str">
        <f>IFERROR(1-SUMIF(Plant_BD!$B:$B,$A186,Plant_BD!$AL:$AL)/($AA186+SUMIF(Plant_BD!$B:$B,$A186,Plant_BD!$AL:$AL)),"")</f>
        <v/>
      </c>
      <c r="P186" s="245"/>
      <c r="Q186" s="246"/>
      <c r="R186" s="245" t="str">
        <f>IFERROR(1-SUMIF(Grid_BD!$B:$B,$A186,Grid_BD!$W:$W)/($AA186+SUMIF(Grid_BD!$B:$B,$A186,Grid_BD!$W:$W)),"")</f>
        <v/>
      </c>
      <c r="S186" s="241"/>
      <c r="T186" s="246"/>
      <c r="U186" s="247" t="str">
        <f t="shared" si="16"/>
        <v/>
      </c>
      <c r="V186" s="247" t="str">
        <f>IFERROR(_xlfn.XLOOKUP($A186,Input_Raw!$A:$A,Input_Raw!$GJ:$GJ),"")</f>
        <v/>
      </c>
      <c r="W186" s="248" t="str">
        <f t="shared" si="17"/>
        <v/>
      </c>
      <c r="X186" s="240" t="str">
        <f>IFERROR(_xlfn.XLOOKUP($A186,Input_Raw!$A:$A,Input_Raw!$EL:$EL),"")</f>
        <v/>
      </c>
      <c r="Y186" s="240" t="str">
        <f>IFERROR(_xlfn.XLOOKUP($A186,Input_Raw!$A:$A,Input_Raw!GC:GC),"")</f>
        <v/>
      </c>
      <c r="Z186" s="240"/>
      <c r="AA186" s="240" t="str">
        <f>IFERROR(_xlfn.XLOOKUP($A186,Input_Raw!$A:$A,Input_Raw!$GD:$GD),"")</f>
        <v/>
      </c>
      <c r="AB186" s="240" t="str">
        <f>IFERROR(_xlfn.XLOOKUP($A186,Input_Raw!$A:$A,Input_Raw!GE:GE),"")</f>
        <v/>
      </c>
      <c r="AC186" s="249">
        <f>IFERROR(_xlfn.XLOOKUP($D186,'Modelling New'!$D:$D,'Modelling New'!P:P),"")</f>
        <v>5.2399999999999993</v>
      </c>
      <c r="AD186" s="240">
        <f>IFERROR(_xlfn.XLOOKUP($D186,'Modelling New'!$D:$D,'Modelling New'!$T:$T)*1000,"")</f>
        <v>854032.19549794961</v>
      </c>
      <c r="AE186" s="250">
        <f>IFERROR(_xlfn.XLOOKUP($D186,'Modelling New'!$D:$D,'Modelling New'!$O:$O),"")</f>
        <v>0.83839116983353512</v>
      </c>
      <c r="AF186" s="250">
        <f>IFERROR(_xlfn.XLOOKUP($D186,'Modelling New'!$D:$D,'Modelling New'!W:W),"")</f>
        <v>0.18304873874698849</v>
      </c>
      <c r="AG186" s="250">
        <f>IFERROR(_xlfn.XLOOKUP($D186,'Modelling New'!$D:$D,'Modelling New'!$AE:$AE),"")</f>
        <v>0.995</v>
      </c>
      <c r="AH186" s="250">
        <f>IFERROR(_xlfn.XLOOKUP($D186,'Modelling New'!$D:$D,'Modelling New'!$AF:$AF),"")</f>
        <v>0.995</v>
      </c>
      <c r="AI186" s="241"/>
      <c r="AJ186" s="241"/>
      <c r="AK186" s="241"/>
      <c r="AL186" s="241"/>
      <c r="AM186" s="241"/>
      <c r="AN186" s="251"/>
      <c r="AO186" s="248"/>
      <c r="AP186" s="248"/>
      <c r="AQ186" s="248"/>
      <c r="AR186" s="240">
        <f>_xlfn.XLOOKUP($D186,'Modelling New'!$D:$D,'Modelling New'!$N:$N)</f>
        <v>194.4</v>
      </c>
      <c r="AS186" s="240" t="str">
        <f t="shared" si="18"/>
        <v/>
      </c>
    </row>
    <row r="187" spans="1:45">
      <c r="A187" s="239">
        <f t="shared" si="19"/>
        <v>45930</v>
      </c>
      <c r="B187" s="240">
        <f>YEAR(Daily_KPI[[#This Row],[Date]])+IF(MONTH(Daily_KPI[[#This Row],[Date]])&gt;=4,1,0)</f>
        <v>2026</v>
      </c>
      <c r="C187" s="241">
        <f>YEAR(Daily_KPI[[#This Row],[Date]])</f>
        <v>2025</v>
      </c>
      <c r="D187" s="242">
        <f>Daily_KPI[[#This Row],[Date]]-DAY(Daily_KPI[[#This Row],[Date]])+1</f>
        <v>45901</v>
      </c>
      <c r="E187" s="241">
        <f t="shared" si="15"/>
        <v>30</v>
      </c>
      <c r="F187" s="243" t="str">
        <f>IFERROR(_xlfn.XLOOKUP($A187,Input_Raw!$A:$A,Input_Raw!$GB:$GB),"")</f>
        <v/>
      </c>
      <c r="G187" s="244" t="str">
        <f>IFERROR(_xlfn.XLOOKUP($A187,Input_Raw!$A:$A,Input_Raw!EO:EO),"")</f>
        <v/>
      </c>
      <c r="H187" s="244" t="str">
        <f>IFERROR(_xlfn.XLOOKUP($A187,Input_Raw!$A:$A,Input_Raw!EP:EP),"")</f>
        <v/>
      </c>
      <c r="I187" s="244" t="str">
        <f>IFERROR(_xlfn.XLOOKUP($A187,Input_Raw!$A:$A,Input_Raw!EM:EM),"")</f>
        <v/>
      </c>
      <c r="J187" s="244" t="str">
        <f>IFERROR(_xlfn.XLOOKUP($A187,Input_Raw!$A:$A,Input_Raw!EN:EN),"")</f>
        <v/>
      </c>
      <c r="K187" s="244" t="str">
        <f>IFERROR(_xlfn.XLOOKUP($A187,Input_Raw!$A:$A,Input_Raw!$DP:$DP),"")</f>
        <v/>
      </c>
      <c r="L187" s="244" t="str">
        <f>IFERROR(_xlfn.XLOOKUP($A187,Input_Raw!$A:$A,Input_Raw!$DR:$DR),"")</f>
        <v/>
      </c>
      <c r="M187" s="244" t="str">
        <f>IFERROR(_xlfn.XLOOKUP($A187,Input_Raw!$A:$A,Input_Raw!$DX:$DX),"")</f>
        <v/>
      </c>
      <c r="N187" s="244" t="str">
        <f>IFERROR(_xlfn.XLOOKUP($A187,Input_Raw!$A:$A,Input_Raw!$DZ:$DZ),"")</f>
        <v/>
      </c>
      <c r="O187" s="245" t="str">
        <f>IFERROR(1-SUMIF(Plant_BD!$B:$B,$A187,Plant_BD!$AL:$AL)/($AA187+SUMIF(Plant_BD!$B:$B,$A187,Plant_BD!$AL:$AL)),"")</f>
        <v/>
      </c>
      <c r="P187" s="245"/>
      <c r="Q187" s="246"/>
      <c r="R187" s="245" t="str">
        <f>IFERROR(1-SUMIF(Grid_BD!$B:$B,$A187,Grid_BD!$W:$W)/($AA187+SUMIF(Grid_BD!$B:$B,$A187,Grid_BD!$W:$W)),"")</f>
        <v/>
      </c>
      <c r="S187" s="241"/>
      <c r="T187" s="246"/>
      <c r="U187" s="247" t="str">
        <f t="shared" si="16"/>
        <v/>
      </c>
      <c r="V187" s="247" t="str">
        <f>IFERROR(_xlfn.XLOOKUP($A187,Input_Raw!$A:$A,Input_Raw!$GJ:$GJ),"")</f>
        <v/>
      </c>
      <c r="W187" s="248" t="str">
        <f t="shared" si="17"/>
        <v/>
      </c>
      <c r="X187" s="240" t="str">
        <f>IFERROR(_xlfn.XLOOKUP($A187,Input_Raw!$A:$A,Input_Raw!$EL:$EL),"")</f>
        <v/>
      </c>
      <c r="Y187" s="240" t="str">
        <f>IFERROR(_xlfn.XLOOKUP($A187,Input_Raw!$A:$A,Input_Raw!GC:GC),"")</f>
        <v/>
      </c>
      <c r="Z187" s="240"/>
      <c r="AA187" s="240" t="str">
        <f>IFERROR(_xlfn.XLOOKUP($A187,Input_Raw!$A:$A,Input_Raw!$GD:$GD),"")</f>
        <v/>
      </c>
      <c r="AB187" s="240" t="str">
        <f>IFERROR(_xlfn.XLOOKUP($A187,Input_Raw!$A:$A,Input_Raw!GE:GE),"")</f>
        <v/>
      </c>
      <c r="AC187" s="249">
        <f>IFERROR(_xlfn.XLOOKUP($D187,'Modelling New'!$D:$D,'Modelling New'!P:P),"")</f>
        <v>5.2399999999999993</v>
      </c>
      <c r="AD187" s="240">
        <f>IFERROR(_xlfn.XLOOKUP($D187,'Modelling New'!$D:$D,'Modelling New'!$T:$T)*1000,"")</f>
        <v>854032.19549794961</v>
      </c>
      <c r="AE187" s="250">
        <f>IFERROR(_xlfn.XLOOKUP($D187,'Modelling New'!$D:$D,'Modelling New'!$O:$O),"")</f>
        <v>0.83839116983353512</v>
      </c>
      <c r="AF187" s="250">
        <f>IFERROR(_xlfn.XLOOKUP($D187,'Modelling New'!$D:$D,'Modelling New'!W:W),"")</f>
        <v>0.18304873874698849</v>
      </c>
      <c r="AG187" s="250">
        <f>IFERROR(_xlfn.XLOOKUP($D187,'Modelling New'!$D:$D,'Modelling New'!$AE:$AE),"")</f>
        <v>0.995</v>
      </c>
      <c r="AH187" s="250">
        <f>IFERROR(_xlfn.XLOOKUP($D187,'Modelling New'!$D:$D,'Modelling New'!$AF:$AF),"")</f>
        <v>0.995</v>
      </c>
      <c r="AI187" s="241"/>
      <c r="AJ187" s="241"/>
      <c r="AK187" s="241"/>
      <c r="AL187" s="241"/>
      <c r="AM187" s="241"/>
      <c r="AN187" s="251"/>
      <c r="AO187" s="248"/>
      <c r="AP187" s="248"/>
      <c r="AQ187" s="248"/>
      <c r="AR187" s="240">
        <f>_xlfn.XLOOKUP($D187,'Modelling New'!$D:$D,'Modelling New'!$N:$N)</f>
        <v>194.4</v>
      </c>
      <c r="AS187" s="240" t="str">
        <f t="shared" si="18"/>
        <v/>
      </c>
    </row>
    <row r="188" spans="1:45">
      <c r="A188" s="239">
        <f t="shared" si="19"/>
        <v>45931</v>
      </c>
      <c r="B188" s="240">
        <f>YEAR(Daily_KPI[[#This Row],[Date]])+IF(MONTH(Daily_KPI[[#This Row],[Date]])&gt;=4,1,0)</f>
        <v>2026</v>
      </c>
      <c r="C188" s="241">
        <f>YEAR(Daily_KPI[[#This Row],[Date]])</f>
        <v>2025</v>
      </c>
      <c r="D188" s="242">
        <f>Daily_KPI[[#This Row],[Date]]-DAY(Daily_KPI[[#This Row],[Date]])+1</f>
        <v>45931</v>
      </c>
      <c r="E188" s="241">
        <f t="shared" si="15"/>
        <v>31</v>
      </c>
      <c r="F188" s="243" t="str">
        <f>IFERROR(_xlfn.XLOOKUP($A188,Input_Raw!$A:$A,Input_Raw!$GB:$GB),"")</f>
        <v/>
      </c>
      <c r="G188" s="244" t="str">
        <f>IFERROR(_xlfn.XLOOKUP($A188,Input_Raw!$A:$A,Input_Raw!EO:EO),"")</f>
        <v/>
      </c>
      <c r="H188" s="244" t="str">
        <f>IFERROR(_xlfn.XLOOKUP($A188,Input_Raw!$A:$A,Input_Raw!EP:EP),"")</f>
        <v/>
      </c>
      <c r="I188" s="244" t="str">
        <f>IFERROR(_xlfn.XLOOKUP($A188,Input_Raw!$A:$A,Input_Raw!EM:EM),"")</f>
        <v/>
      </c>
      <c r="J188" s="244" t="str">
        <f>IFERROR(_xlfn.XLOOKUP($A188,Input_Raw!$A:$A,Input_Raw!EN:EN),"")</f>
        <v/>
      </c>
      <c r="K188" s="244" t="str">
        <f>IFERROR(_xlfn.XLOOKUP($A188,Input_Raw!$A:$A,Input_Raw!$DP:$DP),"")</f>
        <v/>
      </c>
      <c r="L188" s="244" t="str">
        <f>IFERROR(_xlfn.XLOOKUP($A188,Input_Raw!$A:$A,Input_Raw!$DR:$DR),"")</f>
        <v/>
      </c>
      <c r="M188" s="244" t="str">
        <f>IFERROR(_xlfn.XLOOKUP($A188,Input_Raw!$A:$A,Input_Raw!$DX:$DX),"")</f>
        <v/>
      </c>
      <c r="N188" s="244" t="str">
        <f>IFERROR(_xlfn.XLOOKUP($A188,Input_Raw!$A:$A,Input_Raw!$DZ:$DZ),"")</f>
        <v/>
      </c>
      <c r="O188" s="245" t="str">
        <f>IFERROR(1-SUMIF(Plant_BD!$B:$B,$A188,Plant_BD!$AL:$AL)/($AA188+SUMIF(Plant_BD!$B:$B,$A188,Plant_BD!$AL:$AL)),"")</f>
        <v/>
      </c>
      <c r="P188" s="245"/>
      <c r="Q188" s="246"/>
      <c r="R188" s="245" t="str">
        <f>IFERROR(1-SUMIF(Grid_BD!$B:$B,$A188,Grid_BD!$W:$W)/($AA188+SUMIF(Grid_BD!$B:$B,$A188,Grid_BD!$W:$W)),"")</f>
        <v/>
      </c>
      <c r="S188" s="241"/>
      <c r="T188" s="246"/>
      <c r="U188" s="247" t="str">
        <f t="shared" si="16"/>
        <v/>
      </c>
      <c r="V188" s="247" t="str">
        <f>IFERROR(_xlfn.XLOOKUP($A188,Input_Raw!$A:$A,Input_Raw!$GJ:$GJ),"")</f>
        <v/>
      </c>
      <c r="W188" s="248" t="str">
        <f t="shared" si="17"/>
        <v/>
      </c>
      <c r="X188" s="240" t="str">
        <f>IFERROR(_xlfn.XLOOKUP($A188,Input_Raw!$A:$A,Input_Raw!$EL:$EL),"")</f>
        <v/>
      </c>
      <c r="Y188" s="240" t="str">
        <f>IFERROR(_xlfn.XLOOKUP($A188,Input_Raw!$A:$A,Input_Raw!GC:GC),"")</f>
        <v/>
      </c>
      <c r="Z188" s="240"/>
      <c r="AA188" s="240" t="str">
        <f>IFERROR(_xlfn.XLOOKUP($A188,Input_Raw!$A:$A,Input_Raw!$GD:$GD),"")</f>
        <v/>
      </c>
      <c r="AB188" s="240" t="str">
        <f>IFERROR(_xlfn.XLOOKUP($A188,Input_Raw!$A:$A,Input_Raw!GE:GE),"")</f>
        <v/>
      </c>
      <c r="AC188" s="249">
        <f>IFERROR(_xlfn.XLOOKUP($D188,'Modelling New'!$D:$D,'Modelling New'!P:P),"")</f>
        <v>5.3935483870967742</v>
      </c>
      <c r="AD188" s="240">
        <f>IFERROR(_xlfn.XLOOKUP($D188,'Modelling New'!$D:$D,'Modelling New'!$T:$T)*1000,"")</f>
        <v>1057304.7436217607</v>
      </c>
      <c r="AE188" s="250">
        <f>IFERROR(_xlfn.XLOOKUP($D188,'Modelling New'!$D:$D,'Modelling New'!$O:$O),"")</f>
        <v>0.82976246303320378</v>
      </c>
      <c r="AF188" s="250">
        <f>IFERROR(_xlfn.XLOOKUP($D188,'Modelling New'!$D:$D,'Modelling New'!W:W),"")</f>
        <v>0.18647349975692426</v>
      </c>
      <c r="AG188" s="250">
        <f>IFERROR(_xlfn.XLOOKUP($D188,'Modelling New'!$D:$D,'Modelling New'!$AE:$AE),"")</f>
        <v>0.995</v>
      </c>
      <c r="AH188" s="250">
        <f>IFERROR(_xlfn.XLOOKUP($D188,'Modelling New'!$D:$D,'Modelling New'!$AF:$AF),"")</f>
        <v>0.995</v>
      </c>
      <c r="AI188" s="241"/>
      <c r="AJ188" s="241"/>
      <c r="AK188" s="241"/>
      <c r="AL188" s="241"/>
      <c r="AM188" s="241"/>
      <c r="AN188" s="251"/>
      <c r="AO188" s="248"/>
      <c r="AP188" s="248"/>
      <c r="AQ188" s="248"/>
      <c r="AR188" s="240">
        <f>_xlfn.XLOOKUP($D188,'Modelling New'!$D:$D,'Modelling New'!$N:$N)</f>
        <v>236.25000000000003</v>
      </c>
      <c r="AS188" s="240" t="str">
        <f t="shared" si="18"/>
        <v/>
      </c>
    </row>
    <row r="189" spans="1:45">
      <c r="A189" s="239">
        <f t="shared" si="19"/>
        <v>45932</v>
      </c>
      <c r="B189" s="240">
        <f>YEAR(Daily_KPI[[#This Row],[Date]])+IF(MONTH(Daily_KPI[[#This Row],[Date]])&gt;=4,1,0)</f>
        <v>2026</v>
      </c>
      <c r="C189" s="241">
        <f>YEAR(Daily_KPI[[#This Row],[Date]])</f>
        <v>2025</v>
      </c>
      <c r="D189" s="242">
        <f>Daily_KPI[[#This Row],[Date]]-DAY(Daily_KPI[[#This Row],[Date]])+1</f>
        <v>45931</v>
      </c>
      <c r="E189" s="241">
        <f t="shared" si="15"/>
        <v>31</v>
      </c>
      <c r="F189" s="243" t="str">
        <f>IFERROR(_xlfn.XLOOKUP($A189,Input_Raw!$A:$A,Input_Raw!$GB:$GB),"")</f>
        <v/>
      </c>
      <c r="G189" s="244" t="str">
        <f>IFERROR(_xlfn.XLOOKUP($A189,Input_Raw!$A:$A,Input_Raw!EO:EO),"")</f>
        <v/>
      </c>
      <c r="H189" s="244" t="str">
        <f>IFERROR(_xlfn.XLOOKUP($A189,Input_Raw!$A:$A,Input_Raw!EP:EP),"")</f>
        <v/>
      </c>
      <c r="I189" s="244" t="str">
        <f>IFERROR(_xlfn.XLOOKUP($A189,Input_Raw!$A:$A,Input_Raw!EM:EM),"")</f>
        <v/>
      </c>
      <c r="J189" s="244" t="str">
        <f>IFERROR(_xlfn.XLOOKUP($A189,Input_Raw!$A:$A,Input_Raw!EN:EN),"")</f>
        <v/>
      </c>
      <c r="K189" s="244" t="str">
        <f>IFERROR(_xlfn.XLOOKUP($A189,Input_Raw!$A:$A,Input_Raw!$DP:$DP),"")</f>
        <v/>
      </c>
      <c r="L189" s="244" t="str">
        <f>IFERROR(_xlfn.XLOOKUP($A189,Input_Raw!$A:$A,Input_Raw!$DR:$DR),"")</f>
        <v/>
      </c>
      <c r="M189" s="244" t="str">
        <f>IFERROR(_xlfn.XLOOKUP($A189,Input_Raw!$A:$A,Input_Raw!$DX:$DX),"")</f>
        <v/>
      </c>
      <c r="N189" s="244" t="str">
        <f>IFERROR(_xlfn.XLOOKUP($A189,Input_Raw!$A:$A,Input_Raw!$DZ:$DZ),"")</f>
        <v/>
      </c>
      <c r="O189" s="245" t="str">
        <f>IFERROR(1-SUMIF(Plant_BD!$B:$B,$A189,Plant_BD!$AL:$AL)/($AA189+SUMIF(Plant_BD!$B:$B,$A189,Plant_BD!$AL:$AL)),"")</f>
        <v/>
      </c>
      <c r="P189" s="245"/>
      <c r="Q189" s="246"/>
      <c r="R189" s="245" t="str">
        <f>IFERROR(1-SUMIF(Grid_BD!$B:$B,$A189,Grid_BD!$W:$W)/($AA189+SUMIF(Grid_BD!$B:$B,$A189,Grid_BD!$W:$W)),"")</f>
        <v/>
      </c>
      <c r="S189" s="241"/>
      <c r="T189" s="246"/>
      <c r="U189" s="247" t="str">
        <f t="shared" si="16"/>
        <v/>
      </c>
      <c r="V189" s="247" t="str">
        <f>IFERROR(_xlfn.XLOOKUP($A189,Input_Raw!$A:$A,Input_Raw!$GJ:$GJ),"")</f>
        <v/>
      </c>
      <c r="W189" s="248" t="str">
        <f t="shared" si="17"/>
        <v/>
      </c>
      <c r="X189" s="240" t="str">
        <f>IFERROR(_xlfn.XLOOKUP($A189,Input_Raw!$A:$A,Input_Raw!$EL:$EL),"")</f>
        <v/>
      </c>
      <c r="Y189" s="240" t="str">
        <f>IFERROR(_xlfn.XLOOKUP($A189,Input_Raw!$A:$A,Input_Raw!GC:GC),"")</f>
        <v/>
      </c>
      <c r="Z189" s="240"/>
      <c r="AA189" s="240" t="str">
        <f>IFERROR(_xlfn.XLOOKUP($A189,Input_Raw!$A:$A,Input_Raw!$GD:$GD),"")</f>
        <v/>
      </c>
      <c r="AB189" s="240" t="str">
        <f>IFERROR(_xlfn.XLOOKUP($A189,Input_Raw!$A:$A,Input_Raw!GE:GE),"")</f>
        <v/>
      </c>
      <c r="AC189" s="249">
        <f>IFERROR(_xlfn.XLOOKUP($D189,'Modelling New'!$D:$D,'Modelling New'!P:P),"")</f>
        <v>5.3935483870967742</v>
      </c>
      <c r="AD189" s="240">
        <f>IFERROR(_xlfn.XLOOKUP($D189,'Modelling New'!$D:$D,'Modelling New'!$T:$T)*1000,"")</f>
        <v>1057304.7436217607</v>
      </c>
      <c r="AE189" s="250">
        <f>IFERROR(_xlfn.XLOOKUP($D189,'Modelling New'!$D:$D,'Modelling New'!$O:$O),"")</f>
        <v>0.82976246303320378</v>
      </c>
      <c r="AF189" s="250">
        <f>IFERROR(_xlfn.XLOOKUP($D189,'Modelling New'!$D:$D,'Modelling New'!W:W),"")</f>
        <v>0.18647349975692426</v>
      </c>
      <c r="AG189" s="250">
        <f>IFERROR(_xlfn.XLOOKUP($D189,'Modelling New'!$D:$D,'Modelling New'!$AE:$AE),"")</f>
        <v>0.995</v>
      </c>
      <c r="AH189" s="250">
        <f>IFERROR(_xlfn.XLOOKUP($D189,'Modelling New'!$D:$D,'Modelling New'!$AF:$AF),"")</f>
        <v>0.995</v>
      </c>
      <c r="AI189" s="241"/>
      <c r="AJ189" s="241"/>
      <c r="AK189" s="241"/>
      <c r="AL189" s="241"/>
      <c r="AM189" s="241"/>
      <c r="AN189" s="251"/>
      <c r="AO189" s="248"/>
      <c r="AP189" s="248"/>
      <c r="AQ189" s="248"/>
      <c r="AR189" s="240">
        <f>_xlfn.XLOOKUP($D189,'Modelling New'!$D:$D,'Modelling New'!$N:$N)</f>
        <v>236.25000000000003</v>
      </c>
      <c r="AS189" s="240" t="str">
        <f t="shared" si="18"/>
        <v/>
      </c>
    </row>
    <row r="190" spans="1:45">
      <c r="A190" s="239">
        <f t="shared" si="19"/>
        <v>45933</v>
      </c>
      <c r="B190" s="240">
        <f>YEAR(Daily_KPI[[#This Row],[Date]])+IF(MONTH(Daily_KPI[[#This Row],[Date]])&gt;=4,1,0)</f>
        <v>2026</v>
      </c>
      <c r="C190" s="241">
        <f>YEAR(Daily_KPI[[#This Row],[Date]])</f>
        <v>2025</v>
      </c>
      <c r="D190" s="242">
        <f>Daily_KPI[[#This Row],[Date]]-DAY(Daily_KPI[[#This Row],[Date]])+1</f>
        <v>45931</v>
      </c>
      <c r="E190" s="241">
        <f t="shared" si="15"/>
        <v>31</v>
      </c>
      <c r="F190" s="243" t="str">
        <f>IFERROR(_xlfn.XLOOKUP($A190,Input_Raw!$A:$A,Input_Raw!$GB:$GB),"")</f>
        <v/>
      </c>
      <c r="G190" s="244" t="str">
        <f>IFERROR(_xlfn.XLOOKUP($A190,Input_Raw!$A:$A,Input_Raw!EO:EO),"")</f>
        <v/>
      </c>
      <c r="H190" s="244" t="str">
        <f>IFERROR(_xlfn.XLOOKUP($A190,Input_Raw!$A:$A,Input_Raw!EP:EP),"")</f>
        <v/>
      </c>
      <c r="I190" s="244" t="str">
        <f>IFERROR(_xlfn.XLOOKUP($A190,Input_Raw!$A:$A,Input_Raw!EM:EM),"")</f>
        <v/>
      </c>
      <c r="J190" s="244" t="str">
        <f>IFERROR(_xlfn.XLOOKUP($A190,Input_Raw!$A:$A,Input_Raw!EN:EN),"")</f>
        <v/>
      </c>
      <c r="K190" s="244" t="str">
        <f>IFERROR(_xlfn.XLOOKUP($A190,Input_Raw!$A:$A,Input_Raw!$DP:$DP),"")</f>
        <v/>
      </c>
      <c r="L190" s="244" t="str">
        <f>IFERROR(_xlfn.XLOOKUP($A190,Input_Raw!$A:$A,Input_Raw!$DR:$DR),"")</f>
        <v/>
      </c>
      <c r="M190" s="244" t="str">
        <f>IFERROR(_xlfn.XLOOKUP($A190,Input_Raw!$A:$A,Input_Raw!$DX:$DX),"")</f>
        <v/>
      </c>
      <c r="N190" s="244" t="str">
        <f>IFERROR(_xlfn.XLOOKUP($A190,Input_Raw!$A:$A,Input_Raw!$DZ:$DZ),"")</f>
        <v/>
      </c>
      <c r="O190" s="245" t="str">
        <f>IFERROR(1-SUMIF(Plant_BD!$B:$B,$A190,Plant_BD!$AL:$AL)/($AA190+SUMIF(Plant_BD!$B:$B,$A190,Plant_BD!$AL:$AL)),"")</f>
        <v/>
      </c>
      <c r="P190" s="245"/>
      <c r="Q190" s="246"/>
      <c r="R190" s="245" t="str">
        <f>IFERROR(1-SUMIF(Grid_BD!$B:$B,$A190,Grid_BD!$W:$W)/($AA190+SUMIF(Grid_BD!$B:$B,$A190,Grid_BD!$W:$W)),"")</f>
        <v/>
      </c>
      <c r="S190" s="241"/>
      <c r="T190" s="246"/>
      <c r="U190" s="247" t="str">
        <f t="shared" si="16"/>
        <v/>
      </c>
      <c r="V190" s="247" t="str">
        <f>IFERROR(_xlfn.XLOOKUP($A190,Input_Raw!$A:$A,Input_Raw!$GJ:$GJ),"")</f>
        <v/>
      </c>
      <c r="W190" s="248" t="str">
        <f t="shared" si="17"/>
        <v/>
      </c>
      <c r="X190" s="240" t="str">
        <f>IFERROR(_xlfn.XLOOKUP($A190,Input_Raw!$A:$A,Input_Raw!$EL:$EL),"")</f>
        <v/>
      </c>
      <c r="Y190" s="240" t="str">
        <f>IFERROR(_xlfn.XLOOKUP($A190,Input_Raw!$A:$A,Input_Raw!GC:GC),"")</f>
        <v/>
      </c>
      <c r="Z190" s="240"/>
      <c r="AA190" s="240" t="str">
        <f>IFERROR(_xlfn.XLOOKUP($A190,Input_Raw!$A:$A,Input_Raw!$GD:$GD),"")</f>
        <v/>
      </c>
      <c r="AB190" s="240" t="str">
        <f>IFERROR(_xlfn.XLOOKUP($A190,Input_Raw!$A:$A,Input_Raw!GE:GE),"")</f>
        <v/>
      </c>
      <c r="AC190" s="249">
        <f>IFERROR(_xlfn.XLOOKUP($D190,'Modelling New'!$D:$D,'Modelling New'!P:P),"")</f>
        <v>5.3935483870967742</v>
      </c>
      <c r="AD190" s="240">
        <f>IFERROR(_xlfn.XLOOKUP($D190,'Modelling New'!$D:$D,'Modelling New'!$T:$T)*1000,"")</f>
        <v>1057304.7436217607</v>
      </c>
      <c r="AE190" s="250">
        <f>IFERROR(_xlfn.XLOOKUP($D190,'Modelling New'!$D:$D,'Modelling New'!$O:$O),"")</f>
        <v>0.82976246303320378</v>
      </c>
      <c r="AF190" s="250">
        <f>IFERROR(_xlfn.XLOOKUP($D190,'Modelling New'!$D:$D,'Modelling New'!W:W),"")</f>
        <v>0.18647349975692426</v>
      </c>
      <c r="AG190" s="250">
        <f>IFERROR(_xlfn.XLOOKUP($D190,'Modelling New'!$D:$D,'Modelling New'!$AE:$AE),"")</f>
        <v>0.995</v>
      </c>
      <c r="AH190" s="250">
        <f>IFERROR(_xlfn.XLOOKUP($D190,'Modelling New'!$D:$D,'Modelling New'!$AF:$AF),"")</f>
        <v>0.995</v>
      </c>
      <c r="AI190" s="241"/>
      <c r="AJ190" s="241"/>
      <c r="AK190" s="241"/>
      <c r="AL190" s="241"/>
      <c r="AM190" s="241"/>
      <c r="AN190" s="251"/>
      <c r="AO190" s="248"/>
      <c r="AP190" s="248"/>
      <c r="AQ190" s="248"/>
      <c r="AR190" s="240">
        <f>_xlfn.XLOOKUP($D190,'Modelling New'!$D:$D,'Modelling New'!$N:$N)</f>
        <v>236.25000000000003</v>
      </c>
      <c r="AS190" s="240" t="str">
        <f t="shared" si="18"/>
        <v/>
      </c>
    </row>
    <row r="191" spans="1:45">
      <c r="A191" s="239">
        <f t="shared" si="19"/>
        <v>45934</v>
      </c>
      <c r="B191" s="240">
        <f>YEAR(Daily_KPI[[#This Row],[Date]])+IF(MONTH(Daily_KPI[[#This Row],[Date]])&gt;=4,1,0)</f>
        <v>2026</v>
      </c>
      <c r="C191" s="241">
        <f>YEAR(Daily_KPI[[#This Row],[Date]])</f>
        <v>2025</v>
      </c>
      <c r="D191" s="242">
        <f>Daily_KPI[[#This Row],[Date]]-DAY(Daily_KPI[[#This Row],[Date]])+1</f>
        <v>45931</v>
      </c>
      <c r="E191" s="241">
        <f t="shared" si="15"/>
        <v>31</v>
      </c>
      <c r="F191" s="243" t="str">
        <f>IFERROR(_xlfn.XLOOKUP($A191,Input_Raw!$A:$A,Input_Raw!$GB:$GB),"")</f>
        <v/>
      </c>
      <c r="G191" s="244" t="str">
        <f>IFERROR(_xlfn.XLOOKUP($A191,Input_Raw!$A:$A,Input_Raw!EO:EO),"")</f>
        <v/>
      </c>
      <c r="H191" s="244" t="str">
        <f>IFERROR(_xlfn.XLOOKUP($A191,Input_Raw!$A:$A,Input_Raw!EP:EP),"")</f>
        <v/>
      </c>
      <c r="I191" s="244" t="str">
        <f>IFERROR(_xlfn.XLOOKUP($A191,Input_Raw!$A:$A,Input_Raw!EM:EM),"")</f>
        <v/>
      </c>
      <c r="J191" s="244" t="str">
        <f>IFERROR(_xlfn.XLOOKUP($A191,Input_Raw!$A:$A,Input_Raw!EN:EN),"")</f>
        <v/>
      </c>
      <c r="K191" s="244" t="str">
        <f>IFERROR(_xlfn.XLOOKUP($A191,Input_Raw!$A:$A,Input_Raw!$DP:$DP),"")</f>
        <v/>
      </c>
      <c r="L191" s="244" t="str">
        <f>IFERROR(_xlfn.XLOOKUP($A191,Input_Raw!$A:$A,Input_Raw!$DR:$DR),"")</f>
        <v/>
      </c>
      <c r="M191" s="244" t="str">
        <f>IFERROR(_xlfn.XLOOKUP($A191,Input_Raw!$A:$A,Input_Raw!$DX:$DX),"")</f>
        <v/>
      </c>
      <c r="N191" s="244" t="str">
        <f>IFERROR(_xlfn.XLOOKUP($A191,Input_Raw!$A:$A,Input_Raw!$DZ:$DZ),"")</f>
        <v/>
      </c>
      <c r="O191" s="245" t="str">
        <f>IFERROR(1-SUMIF(Plant_BD!$B:$B,$A191,Plant_BD!$AL:$AL)/($AA191+SUMIF(Plant_BD!$B:$B,$A191,Plant_BD!$AL:$AL)),"")</f>
        <v/>
      </c>
      <c r="P191" s="245"/>
      <c r="Q191" s="246"/>
      <c r="R191" s="245" t="str">
        <f>IFERROR(1-SUMIF(Grid_BD!$B:$B,$A191,Grid_BD!$W:$W)/($AA191+SUMIF(Grid_BD!$B:$B,$A191,Grid_BD!$W:$W)),"")</f>
        <v/>
      </c>
      <c r="S191" s="241"/>
      <c r="T191" s="246"/>
      <c r="U191" s="247" t="str">
        <f t="shared" si="16"/>
        <v/>
      </c>
      <c r="V191" s="247" t="str">
        <f>IFERROR(_xlfn.XLOOKUP($A191,Input_Raw!$A:$A,Input_Raw!$GJ:$GJ),"")</f>
        <v/>
      </c>
      <c r="W191" s="248" t="str">
        <f t="shared" si="17"/>
        <v/>
      </c>
      <c r="X191" s="240" t="str">
        <f>IFERROR(_xlfn.XLOOKUP($A191,Input_Raw!$A:$A,Input_Raw!$EL:$EL),"")</f>
        <v/>
      </c>
      <c r="Y191" s="240" t="str">
        <f>IFERROR(_xlfn.XLOOKUP($A191,Input_Raw!$A:$A,Input_Raw!GC:GC),"")</f>
        <v/>
      </c>
      <c r="Z191" s="240"/>
      <c r="AA191" s="240" t="str">
        <f>IFERROR(_xlfn.XLOOKUP($A191,Input_Raw!$A:$A,Input_Raw!$GD:$GD),"")</f>
        <v/>
      </c>
      <c r="AB191" s="240" t="str">
        <f>IFERROR(_xlfn.XLOOKUP($A191,Input_Raw!$A:$A,Input_Raw!GE:GE),"")</f>
        <v/>
      </c>
      <c r="AC191" s="249">
        <f>IFERROR(_xlfn.XLOOKUP($D191,'Modelling New'!$D:$D,'Modelling New'!P:P),"")</f>
        <v>5.3935483870967742</v>
      </c>
      <c r="AD191" s="240">
        <f>IFERROR(_xlfn.XLOOKUP($D191,'Modelling New'!$D:$D,'Modelling New'!$T:$T)*1000,"")</f>
        <v>1057304.7436217607</v>
      </c>
      <c r="AE191" s="250">
        <f>IFERROR(_xlfn.XLOOKUP($D191,'Modelling New'!$D:$D,'Modelling New'!$O:$O),"")</f>
        <v>0.82976246303320378</v>
      </c>
      <c r="AF191" s="250">
        <f>IFERROR(_xlfn.XLOOKUP($D191,'Modelling New'!$D:$D,'Modelling New'!W:W),"")</f>
        <v>0.18647349975692426</v>
      </c>
      <c r="AG191" s="250">
        <f>IFERROR(_xlfn.XLOOKUP($D191,'Modelling New'!$D:$D,'Modelling New'!$AE:$AE),"")</f>
        <v>0.995</v>
      </c>
      <c r="AH191" s="250">
        <f>IFERROR(_xlfn.XLOOKUP($D191,'Modelling New'!$D:$D,'Modelling New'!$AF:$AF),"")</f>
        <v>0.995</v>
      </c>
      <c r="AI191" s="241"/>
      <c r="AJ191" s="241"/>
      <c r="AK191" s="241"/>
      <c r="AL191" s="241"/>
      <c r="AM191" s="241"/>
      <c r="AN191" s="251"/>
      <c r="AO191" s="248"/>
      <c r="AP191" s="248"/>
      <c r="AQ191" s="248"/>
      <c r="AR191" s="240">
        <f>_xlfn.XLOOKUP($D191,'Modelling New'!$D:$D,'Modelling New'!$N:$N)</f>
        <v>236.25000000000003</v>
      </c>
      <c r="AS191" s="240" t="str">
        <f t="shared" si="18"/>
        <v/>
      </c>
    </row>
    <row r="192" spans="1:45">
      <c r="A192" s="239">
        <f t="shared" si="19"/>
        <v>45935</v>
      </c>
      <c r="B192" s="240">
        <f>YEAR(Daily_KPI[[#This Row],[Date]])+IF(MONTH(Daily_KPI[[#This Row],[Date]])&gt;=4,1,0)</f>
        <v>2026</v>
      </c>
      <c r="C192" s="241">
        <f>YEAR(Daily_KPI[[#This Row],[Date]])</f>
        <v>2025</v>
      </c>
      <c r="D192" s="242">
        <f>Daily_KPI[[#This Row],[Date]]-DAY(Daily_KPI[[#This Row],[Date]])+1</f>
        <v>45931</v>
      </c>
      <c r="E192" s="241">
        <f t="shared" si="15"/>
        <v>31</v>
      </c>
      <c r="F192" s="243" t="str">
        <f>IFERROR(_xlfn.XLOOKUP($A192,Input_Raw!$A:$A,Input_Raw!$GB:$GB),"")</f>
        <v/>
      </c>
      <c r="G192" s="244" t="str">
        <f>IFERROR(_xlfn.XLOOKUP($A192,Input_Raw!$A:$A,Input_Raw!EO:EO),"")</f>
        <v/>
      </c>
      <c r="H192" s="244" t="str">
        <f>IFERROR(_xlfn.XLOOKUP($A192,Input_Raw!$A:$A,Input_Raw!EP:EP),"")</f>
        <v/>
      </c>
      <c r="I192" s="244" t="str">
        <f>IFERROR(_xlfn.XLOOKUP($A192,Input_Raw!$A:$A,Input_Raw!EM:EM),"")</f>
        <v/>
      </c>
      <c r="J192" s="244" t="str">
        <f>IFERROR(_xlfn.XLOOKUP($A192,Input_Raw!$A:$A,Input_Raw!EN:EN),"")</f>
        <v/>
      </c>
      <c r="K192" s="244" t="str">
        <f>IFERROR(_xlfn.XLOOKUP($A192,Input_Raw!$A:$A,Input_Raw!$DP:$DP),"")</f>
        <v/>
      </c>
      <c r="L192" s="244" t="str">
        <f>IFERROR(_xlfn.XLOOKUP($A192,Input_Raw!$A:$A,Input_Raw!$DR:$DR),"")</f>
        <v/>
      </c>
      <c r="M192" s="244" t="str">
        <f>IFERROR(_xlfn.XLOOKUP($A192,Input_Raw!$A:$A,Input_Raw!$DX:$DX),"")</f>
        <v/>
      </c>
      <c r="N192" s="244" t="str">
        <f>IFERROR(_xlfn.XLOOKUP($A192,Input_Raw!$A:$A,Input_Raw!$DZ:$DZ),"")</f>
        <v/>
      </c>
      <c r="O192" s="245" t="str">
        <f>IFERROR(1-SUMIF(Plant_BD!$B:$B,$A192,Plant_BD!$AL:$AL)/($AA192+SUMIF(Plant_BD!$B:$B,$A192,Plant_BD!$AL:$AL)),"")</f>
        <v/>
      </c>
      <c r="P192" s="245"/>
      <c r="Q192" s="246"/>
      <c r="R192" s="245" t="str">
        <f>IFERROR(1-SUMIF(Grid_BD!$B:$B,$A192,Grid_BD!$W:$W)/($AA192+SUMIF(Grid_BD!$B:$B,$A192,Grid_BD!$W:$W)),"")</f>
        <v/>
      </c>
      <c r="S192" s="241"/>
      <c r="T192" s="246"/>
      <c r="U192" s="247" t="str">
        <f t="shared" si="16"/>
        <v/>
      </c>
      <c r="V192" s="247" t="str">
        <f>IFERROR(_xlfn.XLOOKUP($A192,Input_Raw!$A:$A,Input_Raw!$GJ:$GJ),"")</f>
        <v/>
      </c>
      <c r="W192" s="248" t="str">
        <f t="shared" si="17"/>
        <v/>
      </c>
      <c r="X192" s="240" t="str">
        <f>IFERROR(_xlfn.XLOOKUP($A192,Input_Raw!$A:$A,Input_Raw!$EL:$EL),"")</f>
        <v/>
      </c>
      <c r="Y192" s="240" t="str">
        <f>IFERROR(_xlfn.XLOOKUP($A192,Input_Raw!$A:$A,Input_Raw!GC:GC),"")</f>
        <v/>
      </c>
      <c r="Z192" s="240"/>
      <c r="AA192" s="240" t="str">
        <f>IFERROR(_xlfn.XLOOKUP($A192,Input_Raw!$A:$A,Input_Raw!$GD:$GD),"")</f>
        <v/>
      </c>
      <c r="AB192" s="240" t="str">
        <f>IFERROR(_xlfn.XLOOKUP($A192,Input_Raw!$A:$A,Input_Raw!GE:GE),"")</f>
        <v/>
      </c>
      <c r="AC192" s="249">
        <f>IFERROR(_xlfn.XLOOKUP($D192,'Modelling New'!$D:$D,'Modelling New'!P:P),"")</f>
        <v>5.3935483870967742</v>
      </c>
      <c r="AD192" s="240">
        <f>IFERROR(_xlfn.XLOOKUP($D192,'Modelling New'!$D:$D,'Modelling New'!$T:$T)*1000,"")</f>
        <v>1057304.7436217607</v>
      </c>
      <c r="AE192" s="250">
        <f>IFERROR(_xlfn.XLOOKUP($D192,'Modelling New'!$D:$D,'Modelling New'!$O:$O),"")</f>
        <v>0.82976246303320378</v>
      </c>
      <c r="AF192" s="250">
        <f>IFERROR(_xlfn.XLOOKUP($D192,'Modelling New'!$D:$D,'Modelling New'!W:W),"")</f>
        <v>0.18647349975692426</v>
      </c>
      <c r="AG192" s="250">
        <f>IFERROR(_xlfn.XLOOKUP($D192,'Modelling New'!$D:$D,'Modelling New'!$AE:$AE),"")</f>
        <v>0.995</v>
      </c>
      <c r="AH192" s="250">
        <f>IFERROR(_xlfn.XLOOKUP($D192,'Modelling New'!$D:$D,'Modelling New'!$AF:$AF),"")</f>
        <v>0.995</v>
      </c>
      <c r="AI192" s="241"/>
      <c r="AJ192" s="241"/>
      <c r="AK192" s="241"/>
      <c r="AL192" s="241"/>
      <c r="AM192" s="241"/>
      <c r="AN192" s="251"/>
      <c r="AO192" s="248"/>
      <c r="AP192" s="248"/>
      <c r="AQ192" s="248"/>
      <c r="AR192" s="240">
        <f>_xlfn.XLOOKUP($D192,'Modelling New'!$D:$D,'Modelling New'!$N:$N)</f>
        <v>236.25000000000003</v>
      </c>
      <c r="AS192" s="240" t="str">
        <f t="shared" si="18"/>
        <v/>
      </c>
    </row>
    <row r="193" spans="1:45">
      <c r="A193" s="239">
        <f t="shared" si="19"/>
        <v>45936</v>
      </c>
      <c r="B193" s="240">
        <f>YEAR(Daily_KPI[[#This Row],[Date]])+IF(MONTH(Daily_KPI[[#This Row],[Date]])&gt;=4,1,0)</f>
        <v>2026</v>
      </c>
      <c r="C193" s="241">
        <f>YEAR(Daily_KPI[[#This Row],[Date]])</f>
        <v>2025</v>
      </c>
      <c r="D193" s="242">
        <f>Daily_KPI[[#This Row],[Date]]-DAY(Daily_KPI[[#This Row],[Date]])+1</f>
        <v>45931</v>
      </c>
      <c r="E193" s="241">
        <f t="shared" si="15"/>
        <v>31</v>
      </c>
      <c r="F193" s="243" t="str">
        <f>IFERROR(_xlfn.XLOOKUP($A193,Input_Raw!$A:$A,Input_Raw!$GB:$GB),"")</f>
        <v/>
      </c>
      <c r="G193" s="244" t="str">
        <f>IFERROR(_xlfn.XLOOKUP($A193,Input_Raw!$A:$A,Input_Raw!EO:EO),"")</f>
        <v/>
      </c>
      <c r="H193" s="244" t="str">
        <f>IFERROR(_xlfn.XLOOKUP($A193,Input_Raw!$A:$A,Input_Raw!EP:EP),"")</f>
        <v/>
      </c>
      <c r="I193" s="244" t="str">
        <f>IFERROR(_xlfn.XLOOKUP($A193,Input_Raw!$A:$A,Input_Raw!EM:EM),"")</f>
        <v/>
      </c>
      <c r="J193" s="244" t="str">
        <f>IFERROR(_xlfn.XLOOKUP($A193,Input_Raw!$A:$A,Input_Raw!EN:EN),"")</f>
        <v/>
      </c>
      <c r="K193" s="244" t="str">
        <f>IFERROR(_xlfn.XLOOKUP($A193,Input_Raw!$A:$A,Input_Raw!$DP:$DP),"")</f>
        <v/>
      </c>
      <c r="L193" s="244" t="str">
        <f>IFERROR(_xlfn.XLOOKUP($A193,Input_Raw!$A:$A,Input_Raw!$DR:$DR),"")</f>
        <v/>
      </c>
      <c r="M193" s="244" t="str">
        <f>IFERROR(_xlfn.XLOOKUP($A193,Input_Raw!$A:$A,Input_Raw!$DX:$DX),"")</f>
        <v/>
      </c>
      <c r="N193" s="244" t="str">
        <f>IFERROR(_xlfn.XLOOKUP($A193,Input_Raw!$A:$A,Input_Raw!$DZ:$DZ),"")</f>
        <v/>
      </c>
      <c r="O193" s="245" t="str">
        <f>IFERROR(1-SUMIF(Plant_BD!$B:$B,$A193,Plant_BD!$AL:$AL)/($AA193+SUMIF(Plant_BD!$B:$B,$A193,Plant_BD!$AL:$AL)),"")</f>
        <v/>
      </c>
      <c r="P193" s="245"/>
      <c r="Q193" s="246"/>
      <c r="R193" s="245" t="str">
        <f>IFERROR(1-SUMIF(Grid_BD!$B:$B,$A193,Grid_BD!$W:$W)/($AA193+SUMIF(Grid_BD!$B:$B,$A193,Grid_BD!$W:$W)),"")</f>
        <v/>
      </c>
      <c r="S193" s="241"/>
      <c r="T193" s="246"/>
      <c r="U193" s="247" t="str">
        <f t="shared" si="16"/>
        <v/>
      </c>
      <c r="V193" s="247" t="str">
        <f>IFERROR(_xlfn.XLOOKUP($A193,Input_Raw!$A:$A,Input_Raw!$GJ:$GJ),"")</f>
        <v/>
      </c>
      <c r="W193" s="248" t="str">
        <f t="shared" si="17"/>
        <v/>
      </c>
      <c r="X193" s="240" t="str">
        <f>IFERROR(_xlfn.XLOOKUP($A193,Input_Raw!$A:$A,Input_Raw!$EL:$EL),"")</f>
        <v/>
      </c>
      <c r="Y193" s="240" t="str">
        <f>IFERROR(_xlfn.XLOOKUP($A193,Input_Raw!$A:$A,Input_Raw!GC:GC),"")</f>
        <v/>
      </c>
      <c r="Z193" s="240"/>
      <c r="AA193" s="240" t="str">
        <f>IFERROR(_xlfn.XLOOKUP($A193,Input_Raw!$A:$A,Input_Raw!$GD:$GD),"")</f>
        <v/>
      </c>
      <c r="AB193" s="240" t="str">
        <f>IFERROR(_xlfn.XLOOKUP($A193,Input_Raw!$A:$A,Input_Raw!GE:GE),"")</f>
        <v/>
      </c>
      <c r="AC193" s="249">
        <f>IFERROR(_xlfn.XLOOKUP($D193,'Modelling New'!$D:$D,'Modelling New'!P:P),"")</f>
        <v>5.3935483870967742</v>
      </c>
      <c r="AD193" s="240">
        <f>IFERROR(_xlfn.XLOOKUP($D193,'Modelling New'!$D:$D,'Modelling New'!$T:$T)*1000,"")</f>
        <v>1057304.7436217607</v>
      </c>
      <c r="AE193" s="250">
        <f>IFERROR(_xlfn.XLOOKUP($D193,'Modelling New'!$D:$D,'Modelling New'!$O:$O),"")</f>
        <v>0.82976246303320378</v>
      </c>
      <c r="AF193" s="250">
        <f>IFERROR(_xlfn.XLOOKUP($D193,'Modelling New'!$D:$D,'Modelling New'!W:W),"")</f>
        <v>0.18647349975692426</v>
      </c>
      <c r="AG193" s="250">
        <f>IFERROR(_xlfn.XLOOKUP($D193,'Modelling New'!$D:$D,'Modelling New'!$AE:$AE),"")</f>
        <v>0.995</v>
      </c>
      <c r="AH193" s="250">
        <f>IFERROR(_xlfn.XLOOKUP($D193,'Modelling New'!$D:$D,'Modelling New'!$AF:$AF),"")</f>
        <v>0.995</v>
      </c>
      <c r="AI193" s="241"/>
      <c r="AJ193" s="241"/>
      <c r="AK193" s="241"/>
      <c r="AL193" s="241"/>
      <c r="AM193" s="241"/>
      <c r="AN193" s="251"/>
      <c r="AO193" s="248"/>
      <c r="AP193" s="248"/>
      <c r="AQ193" s="248"/>
      <c r="AR193" s="240">
        <f>_xlfn.XLOOKUP($D193,'Modelling New'!$D:$D,'Modelling New'!$N:$N)</f>
        <v>236.25000000000003</v>
      </c>
      <c r="AS193" s="240" t="str">
        <f t="shared" si="18"/>
        <v/>
      </c>
    </row>
    <row r="194" spans="1:45">
      <c r="A194" s="239">
        <f t="shared" si="19"/>
        <v>45937</v>
      </c>
      <c r="B194" s="240">
        <f>YEAR(Daily_KPI[[#This Row],[Date]])+IF(MONTH(Daily_KPI[[#This Row],[Date]])&gt;=4,1,0)</f>
        <v>2026</v>
      </c>
      <c r="C194" s="241">
        <f>YEAR(Daily_KPI[[#This Row],[Date]])</f>
        <v>2025</v>
      </c>
      <c r="D194" s="242">
        <f>Daily_KPI[[#This Row],[Date]]-DAY(Daily_KPI[[#This Row],[Date]])+1</f>
        <v>45931</v>
      </c>
      <c r="E194" s="241">
        <f t="shared" si="15"/>
        <v>31</v>
      </c>
      <c r="F194" s="243" t="str">
        <f>IFERROR(_xlfn.XLOOKUP($A194,Input_Raw!$A:$A,Input_Raw!$GB:$GB),"")</f>
        <v/>
      </c>
      <c r="G194" s="244" t="str">
        <f>IFERROR(_xlfn.XLOOKUP($A194,Input_Raw!$A:$A,Input_Raw!EO:EO),"")</f>
        <v/>
      </c>
      <c r="H194" s="244" t="str">
        <f>IFERROR(_xlfn.XLOOKUP($A194,Input_Raw!$A:$A,Input_Raw!EP:EP),"")</f>
        <v/>
      </c>
      <c r="I194" s="244" t="str">
        <f>IFERROR(_xlfn.XLOOKUP($A194,Input_Raw!$A:$A,Input_Raw!EM:EM),"")</f>
        <v/>
      </c>
      <c r="J194" s="244" t="str">
        <f>IFERROR(_xlfn.XLOOKUP($A194,Input_Raw!$A:$A,Input_Raw!EN:EN),"")</f>
        <v/>
      </c>
      <c r="K194" s="244" t="str">
        <f>IFERROR(_xlfn.XLOOKUP($A194,Input_Raw!$A:$A,Input_Raw!$DP:$DP),"")</f>
        <v/>
      </c>
      <c r="L194" s="244" t="str">
        <f>IFERROR(_xlfn.XLOOKUP($A194,Input_Raw!$A:$A,Input_Raw!$DR:$DR),"")</f>
        <v/>
      </c>
      <c r="M194" s="244" t="str">
        <f>IFERROR(_xlfn.XLOOKUP($A194,Input_Raw!$A:$A,Input_Raw!$DX:$DX),"")</f>
        <v/>
      </c>
      <c r="N194" s="244" t="str">
        <f>IFERROR(_xlfn.XLOOKUP($A194,Input_Raw!$A:$A,Input_Raw!$DZ:$DZ),"")</f>
        <v/>
      </c>
      <c r="O194" s="245" t="str">
        <f>IFERROR(1-SUMIF(Plant_BD!$B:$B,$A194,Plant_BD!$AL:$AL)/($AA194+SUMIF(Plant_BD!$B:$B,$A194,Plant_BD!$AL:$AL)),"")</f>
        <v/>
      </c>
      <c r="P194" s="245"/>
      <c r="Q194" s="246"/>
      <c r="R194" s="245" t="str">
        <f>IFERROR(1-SUMIF(Grid_BD!$B:$B,$A194,Grid_BD!$W:$W)/($AA194+SUMIF(Grid_BD!$B:$B,$A194,Grid_BD!$W:$W)),"")</f>
        <v/>
      </c>
      <c r="S194" s="241"/>
      <c r="T194" s="246"/>
      <c r="U194" s="247" t="str">
        <f t="shared" si="16"/>
        <v/>
      </c>
      <c r="V194" s="247" t="str">
        <f>IFERROR(_xlfn.XLOOKUP($A194,Input_Raw!$A:$A,Input_Raw!$GJ:$GJ),"")</f>
        <v/>
      </c>
      <c r="W194" s="248" t="str">
        <f t="shared" si="17"/>
        <v/>
      </c>
      <c r="X194" s="240" t="str">
        <f>IFERROR(_xlfn.XLOOKUP($A194,Input_Raw!$A:$A,Input_Raw!$EL:$EL),"")</f>
        <v/>
      </c>
      <c r="Y194" s="240" t="str">
        <f>IFERROR(_xlfn.XLOOKUP($A194,Input_Raw!$A:$A,Input_Raw!GC:GC),"")</f>
        <v/>
      </c>
      <c r="Z194" s="240"/>
      <c r="AA194" s="240" t="str">
        <f>IFERROR(_xlfn.XLOOKUP($A194,Input_Raw!$A:$A,Input_Raw!$GD:$GD),"")</f>
        <v/>
      </c>
      <c r="AB194" s="240" t="str">
        <f>IFERROR(_xlfn.XLOOKUP($A194,Input_Raw!$A:$A,Input_Raw!GE:GE),"")</f>
        <v/>
      </c>
      <c r="AC194" s="249">
        <f>IFERROR(_xlfn.XLOOKUP($D194,'Modelling New'!$D:$D,'Modelling New'!P:P),"")</f>
        <v>5.3935483870967742</v>
      </c>
      <c r="AD194" s="240">
        <f>IFERROR(_xlfn.XLOOKUP($D194,'Modelling New'!$D:$D,'Modelling New'!$T:$T)*1000,"")</f>
        <v>1057304.7436217607</v>
      </c>
      <c r="AE194" s="250">
        <f>IFERROR(_xlfn.XLOOKUP($D194,'Modelling New'!$D:$D,'Modelling New'!$O:$O),"")</f>
        <v>0.82976246303320378</v>
      </c>
      <c r="AF194" s="250">
        <f>IFERROR(_xlfn.XLOOKUP($D194,'Modelling New'!$D:$D,'Modelling New'!W:W),"")</f>
        <v>0.18647349975692426</v>
      </c>
      <c r="AG194" s="250">
        <f>IFERROR(_xlfn.XLOOKUP($D194,'Modelling New'!$D:$D,'Modelling New'!$AE:$AE),"")</f>
        <v>0.995</v>
      </c>
      <c r="AH194" s="250">
        <f>IFERROR(_xlfn.XLOOKUP($D194,'Modelling New'!$D:$D,'Modelling New'!$AF:$AF),"")</f>
        <v>0.995</v>
      </c>
      <c r="AI194" s="241"/>
      <c r="AJ194" s="241"/>
      <c r="AK194" s="241"/>
      <c r="AL194" s="241"/>
      <c r="AM194" s="241"/>
      <c r="AN194" s="251"/>
      <c r="AO194" s="248"/>
      <c r="AP194" s="248"/>
      <c r="AQ194" s="248"/>
      <c r="AR194" s="240">
        <f>_xlfn.XLOOKUP($D194,'Modelling New'!$D:$D,'Modelling New'!$N:$N)</f>
        <v>236.25000000000003</v>
      </c>
      <c r="AS194" s="240" t="str">
        <f t="shared" si="18"/>
        <v/>
      </c>
    </row>
    <row r="195" spans="1:45">
      <c r="A195" s="239">
        <f t="shared" si="19"/>
        <v>45938</v>
      </c>
      <c r="B195" s="240">
        <f>YEAR(Daily_KPI[[#This Row],[Date]])+IF(MONTH(Daily_KPI[[#This Row],[Date]])&gt;=4,1,0)</f>
        <v>2026</v>
      </c>
      <c r="C195" s="241">
        <f>YEAR(Daily_KPI[[#This Row],[Date]])</f>
        <v>2025</v>
      </c>
      <c r="D195" s="242">
        <f>Daily_KPI[[#This Row],[Date]]-DAY(Daily_KPI[[#This Row],[Date]])+1</f>
        <v>45931</v>
      </c>
      <c r="E195" s="241">
        <f t="shared" si="15"/>
        <v>31</v>
      </c>
      <c r="F195" s="243" t="str">
        <f>IFERROR(_xlfn.XLOOKUP($A195,Input_Raw!$A:$A,Input_Raw!$GB:$GB),"")</f>
        <v/>
      </c>
      <c r="G195" s="244" t="str">
        <f>IFERROR(_xlfn.XLOOKUP($A195,Input_Raw!$A:$A,Input_Raw!EO:EO),"")</f>
        <v/>
      </c>
      <c r="H195" s="244" t="str">
        <f>IFERROR(_xlfn.XLOOKUP($A195,Input_Raw!$A:$A,Input_Raw!EP:EP),"")</f>
        <v/>
      </c>
      <c r="I195" s="244" t="str">
        <f>IFERROR(_xlfn.XLOOKUP($A195,Input_Raw!$A:$A,Input_Raw!EM:EM),"")</f>
        <v/>
      </c>
      <c r="J195" s="244" t="str">
        <f>IFERROR(_xlfn.XLOOKUP($A195,Input_Raw!$A:$A,Input_Raw!EN:EN),"")</f>
        <v/>
      </c>
      <c r="K195" s="244" t="str">
        <f>IFERROR(_xlfn.XLOOKUP($A195,Input_Raw!$A:$A,Input_Raw!$DP:$DP),"")</f>
        <v/>
      </c>
      <c r="L195" s="244" t="str">
        <f>IFERROR(_xlfn.XLOOKUP($A195,Input_Raw!$A:$A,Input_Raw!$DR:$DR),"")</f>
        <v/>
      </c>
      <c r="M195" s="244" t="str">
        <f>IFERROR(_xlfn.XLOOKUP($A195,Input_Raw!$A:$A,Input_Raw!$DX:$DX),"")</f>
        <v/>
      </c>
      <c r="N195" s="244" t="str">
        <f>IFERROR(_xlfn.XLOOKUP($A195,Input_Raw!$A:$A,Input_Raw!$DZ:$DZ),"")</f>
        <v/>
      </c>
      <c r="O195" s="245" t="str">
        <f>IFERROR(1-SUMIF(Plant_BD!$B:$B,$A195,Plant_BD!$AL:$AL)/($AA195+SUMIF(Plant_BD!$B:$B,$A195,Plant_BD!$AL:$AL)),"")</f>
        <v/>
      </c>
      <c r="P195" s="245"/>
      <c r="Q195" s="246"/>
      <c r="R195" s="245" t="str">
        <f>IFERROR(1-SUMIF(Grid_BD!$B:$B,$A195,Grid_BD!$W:$W)/($AA195+SUMIF(Grid_BD!$B:$B,$A195,Grid_BD!$W:$W)),"")</f>
        <v/>
      </c>
      <c r="S195" s="241"/>
      <c r="T195" s="246"/>
      <c r="U195" s="247" t="str">
        <f t="shared" si="16"/>
        <v/>
      </c>
      <c r="V195" s="247" t="str">
        <f>IFERROR(_xlfn.XLOOKUP($A195,Input_Raw!$A:$A,Input_Raw!$GJ:$GJ),"")</f>
        <v/>
      </c>
      <c r="W195" s="248" t="str">
        <f t="shared" si="17"/>
        <v/>
      </c>
      <c r="X195" s="240" t="str">
        <f>IFERROR(_xlfn.XLOOKUP($A195,Input_Raw!$A:$A,Input_Raw!$EL:$EL),"")</f>
        <v/>
      </c>
      <c r="Y195" s="240" t="str">
        <f>IFERROR(_xlfn.XLOOKUP($A195,Input_Raw!$A:$A,Input_Raw!GC:GC),"")</f>
        <v/>
      </c>
      <c r="Z195" s="240"/>
      <c r="AA195" s="240" t="str">
        <f>IFERROR(_xlfn.XLOOKUP($A195,Input_Raw!$A:$A,Input_Raw!$GD:$GD),"")</f>
        <v/>
      </c>
      <c r="AB195" s="240" t="str">
        <f>IFERROR(_xlfn.XLOOKUP($A195,Input_Raw!$A:$A,Input_Raw!GE:GE),"")</f>
        <v/>
      </c>
      <c r="AC195" s="249">
        <f>IFERROR(_xlfn.XLOOKUP($D195,'Modelling New'!$D:$D,'Modelling New'!P:P),"")</f>
        <v>5.3935483870967742</v>
      </c>
      <c r="AD195" s="240">
        <f>IFERROR(_xlfn.XLOOKUP($D195,'Modelling New'!$D:$D,'Modelling New'!$T:$T)*1000,"")</f>
        <v>1057304.7436217607</v>
      </c>
      <c r="AE195" s="250">
        <f>IFERROR(_xlfn.XLOOKUP($D195,'Modelling New'!$D:$D,'Modelling New'!$O:$O),"")</f>
        <v>0.82976246303320378</v>
      </c>
      <c r="AF195" s="250">
        <f>IFERROR(_xlfn.XLOOKUP($D195,'Modelling New'!$D:$D,'Modelling New'!W:W),"")</f>
        <v>0.18647349975692426</v>
      </c>
      <c r="AG195" s="250">
        <f>IFERROR(_xlfn.XLOOKUP($D195,'Modelling New'!$D:$D,'Modelling New'!$AE:$AE),"")</f>
        <v>0.995</v>
      </c>
      <c r="AH195" s="250">
        <f>IFERROR(_xlfn.XLOOKUP($D195,'Modelling New'!$D:$D,'Modelling New'!$AF:$AF),"")</f>
        <v>0.995</v>
      </c>
      <c r="AI195" s="241"/>
      <c r="AJ195" s="241"/>
      <c r="AK195" s="241"/>
      <c r="AL195" s="241"/>
      <c r="AM195" s="241"/>
      <c r="AN195" s="251"/>
      <c r="AO195" s="248"/>
      <c r="AP195" s="248"/>
      <c r="AQ195" s="248"/>
      <c r="AR195" s="240">
        <f>_xlfn.XLOOKUP($D195,'Modelling New'!$D:$D,'Modelling New'!$N:$N)</f>
        <v>236.25000000000003</v>
      </c>
      <c r="AS195" s="240" t="str">
        <f t="shared" si="18"/>
        <v/>
      </c>
    </row>
    <row r="196" spans="1:45">
      <c r="A196" s="239">
        <f t="shared" si="19"/>
        <v>45939</v>
      </c>
      <c r="B196" s="240">
        <f>YEAR(Daily_KPI[[#This Row],[Date]])+IF(MONTH(Daily_KPI[[#This Row],[Date]])&gt;=4,1,0)</f>
        <v>2026</v>
      </c>
      <c r="C196" s="241">
        <f>YEAR(Daily_KPI[[#This Row],[Date]])</f>
        <v>2025</v>
      </c>
      <c r="D196" s="242">
        <f>Daily_KPI[[#This Row],[Date]]-DAY(Daily_KPI[[#This Row],[Date]])+1</f>
        <v>45931</v>
      </c>
      <c r="E196" s="241">
        <f t="shared" ref="E196:E259" si="20">DAY(EOMONTH(A196,0))</f>
        <v>31</v>
      </c>
      <c r="F196" s="243" t="str">
        <f>IFERROR(_xlfn.XLOOKUP($A196,Input_Raw!$A:$A,Input_Raw!$GB:$GB),"")</f>
        <v/>
      </c>
      <c r="G196" s="244" t="str">
        <f>IFERROR(_xlfn.XLOOKUP($A196,Input_Raw!$A:$A,Input_Raw!EO:EO),"")</f>
        <v/>
      </c>
      <c r="H196" s="244" t="str">
        <f>IFERROR(_xlfn.XLOOKUP($A196,Input_Raw!$A:$A,Input_Raw!EP:EP),"")</f>
        <v/>
      </c>
      <c r="I196" s="244" t="str">
        <f>IFERROR(_xlfn.XLOOKUP($A196,Input_Raw!$A:$A,Input_Raw!EM:EM),"")</f>
        <v/>
      </c>
      <c r="J196" s="244" t="str">
        <f>IFERROR(_xlfn.XLOOKUP($A196,Input_Raw!$A:$A,Input_Raw!EN:EN),"")</f>
        <v/>
      </c>
      <c r="K196" s="244" t="str">
        <f>IFERROR(_xlfn.XLOOKUP($A196,Input_Raw!$A:$A,Input_Raw!$DP:$DP),"")</f>
        <v/>
      </c>
      <c r="L196" s="244" t="str">
        <f>IFERROR(_xlfn.XLOOKUP($A196,Input_Raw!$A:$A,Input_Raw!$DR:$DR),"")</f>
        <v/>
      </c>
      <c r="M196" s="244" t="str">
        <f>IFERROR(_xlfn.XLOOKUP($A196,Input_Raw!$A:$A,Input_Raw!$DX:$DX),"")</f>
        <v/>
      </c>
      <c r="N196" s="244" t="str">
        <f>IFERROR(_xlfn.XLOOKUP($A196,Input_Raw!$A:$A,Input_Raw!$DZ:$DZ),"")</f>
        <v/>
      </c>
      <c r="O196" s="245" t="str">
        <f>IFERROR(1-SUMIF(Plant_BD!$B:$B,$A196,Plant_BD!$AL:$AL)/($AA196+SUMIF(Plant_BD!$B:$B,$A196,Plant_BD!$AL:$AL)),"")</f>
        <v/>
      </c>
      <c r="P196" s="245"/>
      <c r="Q196" s="246"/>
      <c r="R196" s="245" t="str">
        <f>IFERROR(1-SUMIF(Grid_BD!$B:$B,$A196,Grid_BD!$W:$W)/($AA196+SUMIF(Grid_BD!$B:$B,$A196,Grid_BD!$W:$W)),"")</f>
        <v/>
      </c>
      <c r="S196" s="241"/>
      <c r="T196" s="246"/>
      <c r="U196" s="247" t="str">
        <f t="shared" ref="U196:U259" si="21">IFERROR(AA196/I196/AB196/1000,"")</f>
        <v/>
      </c>
      <c r="V196" s="247" t="str">
        <f>IFERROR(_xlfn.XLOOKUP($A196,Input_Raw!$A:$A,Input_Raw!$GJ:$GJ),"")</f>
        <v/>
      </c>
      <c r="W196" s="248" t="str">
        <f t="shared" ref="W196:W259" si="22">IFERROR(AA196/(24*AR196*1000),"")</f>
        <v/>
      </c>
      <c r="X196" s="240" t="str">
        <f>IFERROR(_xlfn.XLOOKUP($A196,Input_Raw!$A:$A,Input_Raw!$EL:$EL),"")</f>
        <v/>
      </c>
      <c r="Y196" s="240" t="str">
        <f>IFERROR(_xlfn.XLOOKUP($A196,Input_Raw!$A:$A,Input_Raw!GC:GC),"")</f>
        <v/>
      </c>
      <c r="Z196" s="240"/>
      <c r="AA196" s="240" t="str">
        <f>IFERROR(_xlfn.XLOOKUP($A196,Input_Raw!$A:$A,Input_Raw!$GD:$GD),"")</f>
        <v/>
      </c>
      <c r="AB196" s="240" t="str">
        <f>IFERROR(_xlfn.XLOOKUP($A196,Input_Raw!$A:$A,Input_Raw!GE:GE),"")</f>
        <v/>
      </c>
      <c r="AC196" s="249">
        <f>IFERROR(_xlfn.XLOOKUP($D196,'Modelling New'!$D:$D,'Modelling New'!P:P),"")</f>
        <v>5.3935483870967742</v>
      </c>
      <c r="AD196" s="240">
        <f>IFERROR(_xlfn.XLOOKUP($D196,'Modelling New'!$D:$D,'Modelling New'!$T:$T)*1000,"")</f>
        <v>1057304.7436217607</v>
      </c>
      <c r="AE196" s="250">
        <f>IFERROR(_xlfn.XLOOKUP($D196,'Modelling New'!$D:$D,'Modelling New'!$O:$O),"")</f>
        <v>0.82976246303320378</v>
      </c>
      <c r="AF196" s="250">
        <f>IFERROR(_xlfn.XLOOKUP($D196,'Modelling New'!$D:$D,'Modelling New'!W:W),"")</f>
        <v>0.18647349975692426</v>
      </c>
      <c r="AG196" s="250">
        <f>IFERROR(_xlfn.XLOOKUP($D196,'Modelling New'!$D:$D,'Modelling New'!$AE:$AE),"")</f>
        <v>0.995</v>
      </c>
      <c r="AH196" s="250">
        <f>IFERROR(_xlfn.XLOOKUP($D196,'Modelling New'!$D:$D,'Modelling New'!$AF:$AF),"")</f>
        <v>0.995</v>
      </c>
      <c r="AI196" s="241"/>
      <c r="AJ196" s="241"/>
      <c r="AK196" s="241"/>
      <c r="AL196" s="241"/>
      <c r="AM196" s="241"/>
      <c r="AN196" s="251"/>
      <c r="AO196" s="248"/>
      <c r="AP196" s="248"/>
      <c r="AQ196" s="248"/>
      <c r="AR196" s="240">
        <f>_xlfn.XLOOKUP($D196,'Modelling New'!$D:$D,'Modelling New'!$N:$N)</f>
        <v>236.25000000000003</v>
      </c>
      <c r="AS196" s="240" t="str">
        <f t="shared" ref="AS196:AS259" si="23">IFERROR((AD196/AR196)*AB196,"")</f>
        <v/>
      </c>
    </row>
    <row r="197" spans="1:45">
      <c r="A197" s="239">
        <f t="shared" si="19"/>
        <v>45940</v>
      </c>
      <c r="B197" s="240">
        <f>YEAR(Daily_KPI[[#This Row],[Date]])+IF(MONTH(Daily_KPI[[#This Row],[Date]])&gt;=4,1,0)</f>
        <v>2026</v>
      </c>
      <c r="C197" s="241">
        <f>YEAR(Daily_KPI[[#This Row],[Date]])</f>
        <v>2025</v>
      </c>
      <c r="D197" s="242">
        <f>Daily_KPI[[#This Row],[Date]]-DAY(Daily_KPI[[#This Row],[Date]])+1</f>
        <v>45931</v>
      </c>
      <c r="E197" s="241">
        <f t="shared" si="20"/>
        <v>31</v>
      </c>
      <c r="F197" s="243" t="str">
        <f>IFERROR(_xlfn.XLOOKUP($A197,Input_Raw!$A:$A,Input_Raw!$GB:$GB),"")</f>
        <v/>
      </c>
      <c r="G197" s="244" t="str">
        <f>IFERROR(_xlfn.XLOOKUP($A197,Input_Raw!$A:$A,Input_Raw!EO:EO),"")</f>
        <v/>
      </c>
      <c r="H197" s="244" t="str">
        <f>IFERROR(_xlfn.XLOOKUP($A197,Input_Raw!$A:$A,Input_Raw!EP:EP),"")</f>
        <v/>
      </c>
      <c r="I197" s="244" t="str">
        <f>IFERROR(_xlfn.XLOOKUP($A197,Input_Raw!$A:$A,Input_Raw!EM:EM),"")</f>
        <v/>
      </c>
      <c r="J197" s="244" t="str">
        <f>IFERROR(_xlfn.XLOOKUP($A197,Input_Raw!$A:$A,Input_Raw!EN:EN),"")</f>
        <v/>
      </c>
      <c r="K197" s="244" t="str">
        <f>IFERROR(_xlfn.XLOOKUP($A197,Input_Raw!$A:$A,Input_Raw!$DP:$DP),"")</f>
        <v/>
      </c>
      <c r="L197" s="244" t="str">
        <f>IFERROR(_xlfn.XLOOKUP($A197,Input_Raw!$A:$A,Input_Raw!$DR:$DR),"")</f>
        <v/>
      </c>
      <c r="M197" s="244" t="str">
        <f>IFERROR(_xlfn.XLOOKUP($A197,Input_Raw!$A:$A,Input_Raw!$DX:$DX),"")</f>
        <v/>
      </c>
      <c r="N197" s="244" t="str">
        <f>IFERROR(_xlfn.XLOOKUP($A197,Input_Raw!$A:$A,Input_Raw!$DZ:$DZ),"")</f>
        <v/>
      </c>
      <c r="O197" s="245" t="str">
        <f>IFERROR(1-SUMIF(Plant_BD!$B:$B,$A197,Plant_BD!$AL:$AL)/($AA197+SUMIF(Plant_BD!$B:$B,$A197,Plant_BD!$AL:$AL)),"")</f>
        <v/>
      </c>
      <c r="P197" s="245"/>
      <c r="Q197" s="246"/>
      <c r="R197" s="245" t="str">
        <f>IFERROR(1-SUMIF(Grid_BD!$B:$B,$A197,Grid_BD!$W:$W)/($AA197+SUMIF(Grid_BD!$B:$B,$A197,Grid_BD!$W:$W)),"")</f>
        <v/>
      </c>
      <c r="S197" s="241"/>
      <c r="T197" s="246"/>
      <c r="U197" s="247" t="str">
        <f t="shared" si="21"/>
        <v/>
      </c>
      <c r="V197" s="247" t="str">
        <f>IFERROR(_xlfn.XLOOKUP($A197,Input_Raw!$A:$A,Input_Raw!$GJ:$GJ),"")</f>
        <v/>
      </c>
      <c r="W197" s="248" t="str">
        <f t="shared" si="22"/>
        <v/>
      </c>
      <c r="X197" s="240" t="str">
        <f>IFERROR(_xlfn.XLOOKUP($A197,Input_Raw!$A:$A,Input_Raw!$EL:$EL),"")</f>
        <v/>
      </c>
      <c r="Y197" s="240" t="str">
        <f>IFERROR(_xlfn.XLOOKUP($A197,Input_Raw!$A:$A,Input_Raw!GC:GC),"")</f>
        <v/>
      </c>
      <c r="Z197" s="240"/>
      <c r="AA197" s="240" t="str">
        <f>IFERROR(_xlfn.XLOOKUP($A197,Input_Raw!$A:$A,Input_Raw!$GD:$GD),"")</f>
        <v/>
      </c>
      <c r="AB197" s="240" t="str">
        <f>IFERROR(_xlfn.XLOOKUP($A197,Input_Raw!$A:$A,Input_Raw!GE:GE),"")</f>
        <v/>
      </c>
      <c r="AC197" s="249">
        <f>IFERROR(_xlfn.XLOOKUP($D197,'Modelling New'!$D:$D,'Modelling New'!P:P),"")</f>
        <v>5.3935483870967742</v>
      </c>
      <c r="AD197" s="240">
        <f>IFERROR(_xlfn.XLOOKUP($D197,'Modelling New'!$D:$D,'Modelling New'!$T:$T)*1000,"")</f>
        <v>1057304.7436217607</v>
      </c>
      <c r="AE197" s="250">
        <f>IFERROR(_xlfn.XLOOKUP($D197,'Modelling New'!$D:$D,'Modelling New'!$O:$O),"")</f>
        <v>0.82976246303320378</v>
      </c>
      <c r="AF197" s="250">
        <f>IFERROR(_xlfn.XLOOKUP($D197,'Modelling New'!$D:$D,'Modelling New'!W:W),"")</f>
        <v>0.18647349975692426</v>
      </c>
      <c r="AG197" s="250">
        <f>IFERROR(_xlfn.XLOOKUP($D197,'Modelling New'!$D:$D,'Modelling New'!$AE:$AE),"")</f>
        <v>0.995</v>
      </c>
      <c r="AH197" s="250">
        <f>IFERROR(_xlfn.XLOOKUP($D197,'Modelling New'!$D:$D,'Modelling New'!$AF:$AF),"")</f>
        <v>0.995</v>
      </c>
      <c r="AI197" s="241"/>
      <c r="AJ197" s="241"/>
      <c r="AK197" s="241"/>
      <c r="AL197" s="241"/>
      <c r="AM197" s="241"/>
      <c r="AN197" s="251"/>
      <c r="AO197" s="248"/>
      <c r="AP197" s="248"/>
      <c r="AQ197" s="248"/>
      <c r="AR197" s="240">
        <f>_xlfn.XLOOKUP($D197,'Modelling New'!$D:$D,'Modelling New'!$N:$N)</f>
        <v>236.25000000000003</v>
      </c>
      <c r="AS197" s="240" t="str">
        <f t="shared" si="23"/>
        <v/>
      </c>
    </row>
    <row r="198" spans="1:45">
      <c r="A198" s="239">
        <f t="shared" ref="A198:A261" si="24">A197+1</f>
        <v>45941</v>
      </c>
      <c r="B198" s="240">
        <f>YEAR(Daily_KPI[[#This Row],[Date]])+IF(MONTH(Daily_KPI[[#This Row],[Date]])&gt;=4,1,0)</f>
        <v>2026</v>
      </c>
      <c r="C198" s="241">
        <f>YEAR(Daily_KPI[[#This Row],[Date]])</f>
        <v>2025</v>
      </c>
      <c r="D198" s="242">
        <f>Daily_KPI[[#This Row],[Date]]-DAY(Daily_KPI[[#This Row],[Date]])+1</f>
        <v>45931</v>
      </c>
      <c r="E198" s="241">
        <f t="shared" si="20"/>
        <v>31</v>
      </c>
      <c r="F198" s="243" t="str">
        <f>IFERROR(_xlfn.XLOOKUP($A198,Input_Raw!$A:$A,Input_Raw!$GB:$GB),"")</f>
        <v/>
      </c>
      <c r="G198" s="244" t="str">
        <f>IFERROR(_xlfn.XLOOKUP($A198,Input_Raw!$A:$A,Input_Raw!EO:EO),"")</f>
        <v/>
      </c>
      <c r="H198" s="244" t="str">
        <f>IFERROR(_xlfn.XLOOKUP($A198,Input_Raw!$A:$A,Input_Raw!EP:EP),"")</f>
        <v/>
      </c>
      <c r="I198" s="244" t="str">
        <f>IFERROR(_xlfn.XLOOKUP($A198,Input_Raw!$A:$A,Input_Raw!EM:EM),"")</f>
        <v/>
      </c>
      <c r="J198" s="244" t="str">
        <f>IFERROR(_xlfn.XLOOKUP($A198,Input_Raw!$A:$A,Input_Raw!EN:EN),"")</f>
        <v/>
      </c>
      <c r="K198" s="244" t="str">
        <f>IFERROR(_xlfn.XLOOKUP($A198,Input_Raw!$A:$A,Input_Raw!$DP:$DP),"")</f>
        <v/>
      </c>
      <c r="L198" s="244" t="str">
        <f>IFERROR(_xlfn.XLOOKUP($A198,Input_Raw!$A:$A,Input_Raw!$DR:$DR),"")</f>
        <v/>
      </c>
      <c r="M198" s="244" t="str">
        <f>IFERROR(_xlfn.XLOOKUP($A198,Input_Raw!$A:$A,Input_Raw!$DX:$DX),"")</f>
        <v/>
      </c>
      <c r="N198" s="244" t="str">
        <f>IFERROR(_xlfn.XLOOKUP($A198,Input_Raw!$A:$A,Input_Raw!$DZ:$DZ),"")</f>
        <v/>
      </c>
      <c r="O198" s="245" t="str">
        <f>IFERROR(1-SUMIF(Plant_BD!$B:$B,$A198,Plant_BD!$AL:$AL)/($AA198+SUMIF(Plant_BD!$B:$B,$A198,Plant_BD!$AL:$AL)),"")</f>
        <v/>
      </c>
      <c r="P198" s="245"/>
      <c r="Q198" s="246"/>
      <c r="R198" s="245" t="str">
        <f>IFERROR(1-SUMIF(Grid_BD!$B:$B,$A198,Grid_BD!$W:$W)/($AA198+SUMIF(Grid_BD!$B:$B,$A198,Grid_BD!$W:$W)),"")</f>
        <v/>
      </c>
      <c r="S198" s="241"/>
      <c r="T198" s="246"/>
      <c r="U198" s="247" t="str">
        <f t="shared" si="21"/>
        <v/>
      </c>
      <c r="V198" s="247" t="str">
        <f>IFERROR(_xlfn.XLOOKUP($A198,Input_Raw!$A:$A,Input_Raw!$GJ:$GJ),"")</f>
        <v/>
      </c>
      <c r="W198" s="248" t="str">
        <f t="shared" si="22"/>
        <v/>
      </c>
      <c r="X198" s="240" t="str">
        <f>IFERROR(_xlfn.XLOOKUP($A198,Input_Raw!$A:$A,Input_Raw!$EL:$EL),"")</f>
        <v/>
      </c>
      <c r="Y198" s="240" t="str">
        <f>IFERROR(_xlfn.XLOOKUP($A198,Input_Raw!$A:$A,Input_Raw!GC:GC),"")</f>
        <v/>
      </c>
      <c r="Z198" s="240"/>
      <c r="AA198" s="240" t="str">
        <f>IFERROR(_xlfn.XLOOKUP($A198,Input_Raw!$A:$A,Input_Raw!$GD:$GD),"")</f>
        <v/>
      </c>
      <c r="AB198" s="240" t="str">
        <f>IFERROR(_xlfn.XLOOKUP($A198,Input_Raw!$A:$A,Input_Raw!GE:GE),"")</f>
        <v/>
      </c>
      <c r="AC198" s="249">
        <f>IFERROR(_xlfn.XLOOKUP($D198,'Modelling New'!$D:$D,'Modelling New'!P:P),"")</f>
        <v>5.3935483870967742</v>
      </c>
      <c r="AD198" s="240">
        <f>IFERROR(_xlfn.XLOOKUP($D198,'Modelling New'!$D:$D,'Modelling New'!$T:$T)*1000,"")</f>
        <v>1057304.7436217607</v>
      </c>
      <c r="AE198" s="250">
        <f>IFERROR(_xlfn.XLOOKUP($D198,'Modelling New'!$D:$D,'Modelling New'!$O:$O),"")</f>
        <v>0.82976246303320378</v>
      </c>
      <c r="AF198" s="250">
        <f>IFERROR(_xlfn.XLOOKUP($D198,'Modelling New'!$D:$D,'Modelling New'!W:W),"")</f>
        <v>0.18647349975692426</v>
      </c>
      <c r="AG198" s="250">
        <f>IFERROR(_xlfn.XLOOKUP($D198,'Modelling New'!$D:$D,'Modelling New'!$AE:$AE),"")</f>
        <v>0.995</v>
      </c>
      <c r="AH198" s="250">
        <f>IFERROR(_xlfn.XLOOKUP($D198,'Modelling New'!$D:$D,'Modelling New'!$AF:$AF),"")</f>
        <v>0.995</v>
      </c>
      <c r="AI198" s="241"/>
      <c r="AJ198" s="241"/>
      <c r="AK198" s="241"/>
      <c r="AL198" s="241"/>
      <c r="AM198" s="241"/>
      <c r="AN198" s="251"/>
      <c r="AO198" s="248"/>
      <c r="AP198" s="248"/>
      <c r="AQ198" s="248"/>
      <c r="AR198" s="240">
        <f>_xlfn.XLOOKUP($D198,'Modelling New'!$D:$D,'Modelling New'!$N:$N)</f>
        <v>236.25000000000003</v>
      </c>
      <c r="AS198" s="240" t="str">
        <f t="shared" si="23"/>
        <v/>
      </c>
    </row>
    <row r="199" spans="1:45">
      <c r="A199" s="239">
        <f t="shared" si="24"/>
        <v>45942</v>
      </c>
      <c r="B199" s="240">
        <f>YEAR(Daily_KPI[[#This Row],[Date]])+IF(MONTH(Daily_KPI[[#This Row],[Date]])&gt;=4,1,0)</f>
        <v>2026</v>
      </c>
      <c r="C199" s="241">
        <f>YEAR(Daily_KPI[[#This Row],[Date]])</f>
        <v>2025</v>
      </c>
      <c r="D199" s="242">
        <f>Daily_KPI[[#This Row],[Date]]-DAY(Daily_KPI[[#This Row],[Date]])+1</f>
        <v>45931</v>
      </c>
      <c r="E199" s="241">
        <f t="shared" si="20"/>
        <v>31</v>
      </c>
      <c r="F199" s="243" t="str">
        <f>IFERROR(_xlfn.XLOOKUP($A199,Input_Raw!$A:$A,Input_Raw!$GB:$GB),"")</f>
        <v/>
      </c>
      <c r="G199" s="244" t="str">
        <f>IFERROR(_xlfn.XLOOKUP($A199,Input_Raw!$A:$A,Input_Raw!EO:EO),"")</f>
        <v/>
      </c>
      <c r="H199" s="244" t="str">
        <f>IFERROR(_xlfn.XLOOKUP($A199,Input_Raw!$A:$A,Input_Raw!EP:EP),"")</f>
        <v/>
      </c>
      <c r="I199" s="244" t="str">
        <f>IFERROR(_xlfn.XLOOKUP($A199,Input_Raw!$A:$A,Input_Raw!EM:EM),"")</f>
        <v/>
      </c>
      <c r="J199" s="244" t="str">
        <f>IFERROR(_xlfn.XLOOKUP($A199,Input_Raw!$A:$A,Input_Raw!EN:EN),"")</f>
        <v/>
      </c>
      <c r="K199" s="244" t="str">
        <f>IFERROR(_xlfn.XLOOKUP($A199,Input_Raw!$A:$A,Input_Raw!$DP:$DP),"")</f>
        <v/>
      </c>
      <c r="L199" s="244" t="str">
        <f>IFERROR(_xlfn.XLOOKUP($A199,Input_Raw!$A:$A,Input_Raw!$DR:$DR),"")</f>
        <v/>
      </c>
      <c r="M199" s="244" t="str">
        <f>IFERROR(_xlfn.XLOOKUP($A199,Input_Raw!$A:$A,Input_Raw!$DX:$DX),"")</f>
        <v/>
      </c>
      <c r="N199" s="244" t="str">
        <f>IFERROR(_xlfn.XLOOKUP($A199,Input_Raw!$A:$A,Input_Raw!$DZ:$DZ),"")</f>
        <v/>
      </c>
      <c r="O199" s="245" t="str">
        <f>IFERROR(1-SUMIF(Plant_BD!$B:$B,$A199,Plant_BD!$AL:$AL)/($AA199+SUMIF(Plant_BD!$B:$B,$A199,Plant_BD!$AL:$AL)),"")</f>
        <v/>
      </c>
      <c r="P199" s="245"/>
      <c r="Q199" s="246"/>
      <c r="R199" s="245" t="str">
        <f>IFERROR(1-SUMIF(Grid_BD!$B:$B,$A199,Grid_BD!$W:$W)/($AA199+SUMIF(Grid_BD!$B:$B,$A199,Grid_BD!$W:$W)),"")</f>
        <v/>
      </c>
      <c r="S199" s="241"/>
      <c r="T199" s="246"/>
      <c r="U199" s="247" t="str">
        <f t="shared" si="21"/>
        <v/>
      </c>
      <c r="V199" s="247" t="str">
        <f>IFERROR(_xlfn.XLOOKUP($A199,Input_Raw!$A:$A,Input_Raw!$GJ:$GJ),"")</f>
        <v/>
      </c>
      <c r="W199" s="248" t="str">
        <f t="shared" si="22"/>
        <v/>
      </c>
      <c r="X199" s="240" t="str">
        <f>IFERROR(_xlfn.XLOOKUP($A199,Input_Raw!$A:$A,Input_Raw!$EL:$EL),"")</f>
        <v/>
      </c>
      <c r="Y199" s="240" t="str">
        <f>IFERROR(_xlfn.XLOOKUP($A199,Input_Raw!$A:$A,Input_Raw!GC:GC),"")</f>
        <v/>
      </c>
      <c r="Z199" s="240"/>
      <c r="AA199" s="240" t="str">
        <f>IFERROR(_xlfn.XLOOKUP($A199,Input_Raw!$A:$A,Input_Raw!$GD:$GD),"")</f>
        <v/>
      </c>
      <c r="AB199" s="240" t="str">
        <f>IFERROR(_xlfn.XLOOKUP($A199,Input_Raw!$A:$A,Input_Raw!GE:GE),"")</f>
        <v/>
      </c>
      <c r="AC199" s="249">
        <f>IFERROR(_xlfn.XLOOKUP($D199,'Modelling New'!$D:$D,'Modelling New'!P:P),"")</f>
        <v>5.3935483870967742</v>
      </c>
      <c r="AD199" s="240">
        <f>IFERROR(_xlfn.XLOOKUP($D199,'Modelling New'!$D:$D,'Modelling New'!$T:$T)*1000,"")</f>
        <v>1057304.7436217607</v>
      </c>
      <c r="AE199" s="250">
        <f>IFERROR(_xlfn.XLOOKUP($D199,'Modelling New'!$D:$D,'Modelling New'!$O:$O),"")</f>
        <v>0.82976246303320378</v>
      </c>
      <c r="AF199" s="250">
        <f>IFERROR(_xlfn.XLOOKUP($D199,'Modelling New'!$D:$D,'Modelling New'!W:W),"")</f>
        <v>0.18647349975692426</v>
      </c>
      <c r="AG199" s="250">
        <f>IFERROR(_xlfn.XLOOKUP($D199,'Modelling New'!$D:$D,'Modelling New'!$AE:$AE),"")</f>
        <v>0.995</v>
      </c>
      <c r="AH199" s="250">
        <f>IFERROR(_xlfn.XLOOKUP($D199,'Modelling New'!$D:$D,'Modelling New'!$AF:$AF),"")</f>
        <v>0.995</v>
      </c>
      <c r="AI199" s="241"/>
      <c r="AJ199" s="241"/>
      <c r="AK199" s="241"/>
      <c r="AL199" s="241"/>
      <c r="AM199" s="241"/>
      <c r="AN199" s="251"/>
      <c r="AO199" s="248"/>
      <c r="AP199" s="248"/>
      <c r="AQ199" s="248"/>
      <c r="AR199" s="240">
        <f>_xlfn.XLOOKUP($D199,'Modelling New'!$D:$D,'Modelling New'!$N:$N)</f>
        <v>236.25000000000003</v>
      </c>
      <c r="AS199" s="240" t="str">
        <f t="shared" si="23"/>
        <v/>
      </c>
    </row>
    <row r="200" spans="1:45">
      <c r="A200" s="239">
        <f t="shared" si="24"/>
        <v>45943</v>
      </c>
      <c r="B200" s="240">
        <f>YEAR(Daily_KPI[[#This Row],[Date]])+IF(MONTH(Daily_KPI[[#This Row],[Date]])&gt;=4,1,0)</f>
        <v>2026</v>
      </c>
      <c r="C200" s="241">
        <f>YEAR(Daily_KPI[[#This Row],[Date]])</f>
        <v>2025</v>
      </c>
      <c r="D200" s="242">
        <f>Daily_KPI[[#This Row],[Date]]-DAY(Daily_KPI[[#This Row],[Date]])+1</f>
        <v>45931</v>
      </c>
      <c r="E200" s="241">
        <f t="shared" si="20"/>
        <v>31</v>
      </c>
      <c r="F200" s="243" t="str">
        <f>IFERROR(_xlfn.XLOOKUP($A200,Input_Raw!$A:$A,Input_Raw!$GB:$GB),"")</f>
        <v/>
      </c>
      <c r="G200" s="244" t="str">
        <f>IFERROR(_xlfn.XLOOKUP($A200,Input_Raw!$A:$A,Input_Raw!EO:EO),"")</f>
        <v/>
      </c>
      <c r="H200" s="244" t="str">
        <f>IFERROR(_xlfn.XLOOKUP($A200,Input_Raw!$A:$A,Input_Raw!EP:EP),"")</f>
        <v/>
      </c>
      <c r="I200" s="244" t="str">
        <f>IFERROR(_xlfn.XLOOKUP($A200,Input_Raw!$A:$A,Input_Raw!EM:EM),"")</f>
        <v/>
      </c>
      <c r="J200" s="244" t="str">
        <f>IFERROR(_xlfn.XLOOKUP($A200,Input_Raw!$A:$A,Input_Raw!EN:EN),"")</f>
        <v/>
      </c>
      <c r="K200" s="244" t="str">
        <f>IFERROR(_xlfn.XLOOKUP($A200,Input_Raw!$A:$A,Input_Raw!$DP:$DP),"")</f>
        <v/>
      </c>
      <c r="L200" s="244" t="str">
        <f>IFERROR(_xlfn.XLOOKUP($A200,Input_Raw!$A:$A,Input_Raw!$DR:$DR),"")</f>
        <v/>
      </c>
      <c r="M200" s="244" t="str">
        <f>IFERROR(_xlfn.XLOOKUP($A200,Input_Raw!$A:$A,Input_Raw!$DX:$DX),"")</f>
        <v/>
      </c>
      <c r="N200" s="244" t="str">
        <f>IFERROR(_xlfn.XLOOKUP($A200,Input_Raw!$A:$A,Input_Raw!$DZ:$DZ),"")</f>
        <v/>
      </c>
      <c r="O200" s="245" t="str">
        <f>IFERROR(1-SUMIF(Plant_BD!$B:$B,$A200,Plant_BD!$AL:$AL)/($AA200+SUMIF(Plant_BD!$B:$B,$A200,Plant_BD!$AL:$AL)),"")</f>
        <v/>
      </c>
      <c r="P200" s="245"/>
      <c r="Q200" s="246"/>
      <c r="R200" s="245" t="str">
        <f>IFERROR(1-SUMIF(Grid_BD!$B:$B,$A200,Grid_BD!$W:$W)/($AA200+SUMIF(Grid_BD!$B:$B,$A200,Grid_BD!$W:$W)),"")</f>
        <v/>
      </c>
      <c r="S200" s="241"/>
      <c r="T200" s="246"/>
      <c r="U200" s="247" t="str">
        <f t="shared" si="21"/>
        <v/>
      </c>
      <c r="V200" s="247" t="str">
        <f>IFERROR(_xlfn.XLOOKUP($A200,Input_Raw!$A:$A,Input_Raw!$GJ:$GJ),"")</f>
        <v/>
      </c>
      <c r="W200" s="248" t="str">
        <f t="shared" si="22"/>
        <v/>
      </c>
      <c r="X200" s="240" t="str">
        <f>IFERROR(_xlfn.XLOOKUP($A200,Input_Raw!$A:$A,Input_Raw!$EL:$EL),"")</f>
        <v/>
      </c>
      <c r="Y200" s="240" t="str">
        <f>IFERROR(_xlfn.XLOOKUP($A200,Input_Raw!$A:$A,Input_Raw!GC:GC),"")</f>
        <v/>
      </c>
      <c r="Z200" s="240"/>
      <c r="AA200" s="240" t="str">
        <f>IFERROR(_xlfn.XLOOKUP($A200,Input_Raw!$A:$A,Input_Raw!$GD:$GD),"")</f>
        <v/>
      </c>
      <c r="AB200" s="240" t="str">
        <f>IFERROR(_xlfn.XLOOKUP($A200,Input_Raw!$A:$A,Input_Raw!GE:GE),"")</f>
        <v/>
      </c>
      <c r="AC200" s="249">
        <f>IFERROR(_xlfn.XLOOKUP($D200,'Modelling New'!$D:$D,'Modelling New'!P:P),"")</f>
        <v>5.3935483870967742</v>
      </c>
      <c r="AD200" s="240">
        <f>IFERROR(_xlfn.XLOOKUP($D200,'Modelling New'!$D:$D,'Modelling New'!$T:$T)*1000,"")</f>
        <v>1057304.7436217607</v>
      </c>
      <c r="AE200" s="250">
        <f>IFERROR(_xlfn.XLOOKUP($D200,'Modelling New'!$D:$D,'Modelling New'!$O:$O),"")</f>
        <v>0.82976246303320378</v>
      </c>
      <c r="AF200" s="250">
        <f>IFERROR(_xlfn.XLOOKUP($D200,'Modelling New'!$D:$D,'Modelling New'!W:W),"")</f>
        <v>0.18647349975692426</v>
      </c>
      <c r="AG200" s="250">
        <f>IFERROR(_xlfn.XLOOKUP($D200,'Modelling New'!$D:$D,'Modelling New'!$AE:$AE),"")</f>
        <v>0.995</v>
      </c>
      <c r="AH200" s="250">
        <f>IFERROR(_xlfn.XLOOKUP($D200,'Modelling New'!$D:$D,'Modelling New'!$AF:$AF),"")</f>
        <v>0.995</v>
      </c>
      <c r="AI200" s="241"/>
      <c r="AJ200" s="241"/>
      <c r="AK200" s="241"/>
      <c r="AL200" s="241"/>
      <c r="AM200" s="241"/>
      <c r="AN200" s="251"/>
      <c r="AO200" s="248"/>
      <c r="AP200" s="248"/>
      <c r="AQ200" s="248"/>
      <c r="AR200" s="240">
        <f>_xlfn.XLOOKUP($D200,'Modelling New'!$D:$D,'Modelling New'!$N:$N)</f>
        <v>236.25000000000003</v>
      </c>
      <c r="AS200" s="240" t="str">
        <f t="shared" si="23"/>
        <v/>
      </c>
    </row>
    <row r="201" spans="1:45">
      <c r="A201" s="239">
        <f t="shared" si="24"/>
        <v>45944</v>
      </c>
      <c r="B201" s="240">
        <f>YEAR(Daily_KPI[[#This Row],[Date]])+IF(MONTH(Daily_KPI[[#This Row],[Date]])&gt;=4,1,0)</f>
        <v>2026</v>
      </c>
      <c r="C201" s="241">
        <f>YEAR(Daily_KPI[[#This Row],[Date]])</f>
        <v>2025</v>
      </c>
      <c r="D201" s="242">
        <f>Daily_KPI[[#This Row],[Date]]-DAY(Daily_KPI[[#This Row],[Date]])+1</f>
        <v>45931</v>
      </c>
      <c r="E201" s="241">
        <f t="shared" si="20"/>
        <v>31</v>
      </c>
      <c r="F201" s="243" t="str">
        <f>IFERROR(_xlfn.XLOOKUP($A201,Input_Raw!$A:$A,Input_Raw!$GB:$GB),"")</f>
        <v/>
      </c>
      <c r="G201" s="244" t="str">
        <f>IFERROR(_xlfn.XLOOKUP($A201,Input_Raw!$A:$A,Input_Raw!EO:EO),"")</f>
        <v/>
      </c>
      <c r="H201" s="244" t="str">
        <f>IFERROR(_xlfn.XLOOKUP($A201,Input_Raw!$A:$A,Input_Raw!EP:EP),"")</f>
        <v/>
      </c>
      <c r="I201" s="244" t="str">
        <f>IFERROR(_xlfn.XLOOKUP($A201,Input_Raw!$A:$A,Input_Raw!EM:EM),"")</f>
        <v/>
      </c>
      <c r="J201" s="244" t="str">
        <f>IFERROR(_xlfn.XLOOKUP($A201,Input_Raw!$A:$A,Input_Raw!EN:EN),"")</f>
        <v/>
      </c>
      <c r="K201" s="244" t="str">
        <f>IFERROR(_xlfn.XLOOKUP($A201,Input_Raw!$A:$A,Input_Raw!$DP:$DP),"")</f>
        <v/>
      </c>
      <c r="L201" s="244" t="str">
        <f>IFERROR(_xlfn.XLOOKUP($A201,Input_Raw!$A:$A,Input_Raw!$DR:$DR),"")</f>
        <v/>
      </c>
      <c r="M201" s="244" t="str">
        <f>IFERROR(_xlfn.XLOOKUP($A201,Input_Raw!$A:$A,Input_Raw!$DX:$DX),"")</f>
        <v/>
      </c>
      <c r="N201" s="244" t="str">
        <f>IFERROR(_xlfn.XLOOKUP($A201,Input_Raw!$A:$A,Input_Raw!$DZ:$DZ),"")</f>
        <v/>
      </c>
      <c r="O201" s="245" t="str">
        <f>IFERROR(1-SUMIF(Plant_BD!$B:$B,$A201,Plant_BD!$AL:$AL)/($AA201+SUMIF(Plant_BD!$B:$B,$A201,Plant_BD!$AL:$AL)),"")</f>
        <v/>
      </c>
      <c r="P201" s="245"/>
      <c r="Q201" s="246"/>
      <c r="R201" s="245" t="str">
        <f>IFERROR(1-SUMIF(Grid_BD!$B:$B,$A201,Grid_BD!$W:$W)/($AA201+SUMIF(Grid_BD!$B:$B,$A201,Grid_BD!$W:$W)),"")</f>
        <v/>
      </c>
      <c r="S201" s="241"/>
      <c r="T201" s="246"/>
      <c r="U201" s="247" t="str">
        <f t="shared" si="21"/>
        <v/>
      </c>
      <c r="V201" s="247" t="str">
        <f>IFERROR(_xlfn.XLOOKUP($A201,Input_Raw!$A:$A,Input_Raw!$GJ:$GJ),"")</f>
        <v/>
      </c>
      <c r="W201" s="248" t="str">
        <f t="shared" si="22"/>
        <v/>
      </c>
      <c r="X201" s="240" t="str">
        <f>IFERROR(_xlfn.XLOOKUP($A201,Input_Raw!$A:$A,Input_Raw!$EL:$EL),"")</f>
        <v/>
      </c>
      <c r="Y201" s="240" t="str">
        <f>IFERROR(_xlfn.XLOOKUP($A201,Input_Raw!$A:$A,Input_Raw!GC:GC),"")</f>
        <v/>
      </c>
      <c r="Z201" s="240"/>
      <c r="AA201" s="240" t="str">
        <f>IFERROR(_xlfn.XLOOKUP($A201,Input_Raw!$A:$A,Input_Raw!$GD:$GD),"")</f>
        <v/>
      </c>
      <c r="AB201" s="240" t="str">
        <f>IFERROR(_xlfn.XLOOKUP($A201,Input_Raw!$A:$A,Input_Raw!GE:GE),"")</f>
        <v/>
      </c>
      <c r="AC201" s="249">
        <f>IFERROR(_xlfn.XLOOKUP($D201,'Modelling New'!$D:$D,'Modelling New'!P:P),"")</f>
        <v>5.3935483870967742</v>
      </c>
      <c r="AD201" s="240">
        <f>IFERROR(_xlfn.XLOOKUP($D201,'Modelling New'!$D:$D,'Modelling New'!$T:$T)*1000,"")</f>
        <v>1057304.7436217607</v>
      </c>
      <c r="AE201" s="250">
        <f>IFERROR(_xlfn.XLOOKUP($D201,'Modelling New'!$D:$D,'Modelling New'!$O:$O),"")</f>
        <v>0.82976246303320378</v>
      </c>
      <c r="AF201" s="250">
        <f>IFERROR(_xlfn.XLOOKUP($D201,'Modelling New'!$D:$D,'Modelling New'!W:W),"")</f>
        <v>0.18647349975692426</v>
      </c>
      <c r="AG201" s="250">
        <f>IFERROR(_xlfn.XLOOKUP($D201,'Modelling New'!$D:$D,'Modelling New'!$AE:$AE),"")</f>
        <v>0.995</v>
      </c>
      <c r="AH201" s="250">
        <f>IFERROR(_xlfn.XLOOKUP($D201,'Modelling New'!$D:$D,'Modelling New'!$AF:$AF),"")</f>
        <v>0.995</v>
      </c>
      <c r="AI201" s="241"/>
      <c r="AJ201" s="241"/>
      <c r="AK201" s="241"/>
      <c r="AL201" s="241"/>
      <c r="AM201" s="241"/>
      <c r="AN201" s="251"/>
      <c r="AO201" s="248"/>
      <c r="AP201" s="248"/>
      <c r="AQ201" s="248"/>
      <c r="AR201" s="240">
        <f>_xlfn.XLOOKUP($D201,'Modelling New'!$D:$D,'Modelling New'!$N:$N)</f>
        <v>236.25000000000003</v>
      </c>
      <c r="AS201" s="240" t="str">
        <f t="shared" si="23"/>
        <v/>
      </c>
    </row>
    <row r="202" spans="1:45">
      <c r="A202" s="239">
        <f t="shared" si="24"/>
        <v>45945</v>
      </c>
      <c r="B202" s="240">
        <f>YEAR(Daily_KPI[[#This Row],[Date]])+IF(MONTH(Daily_KPI[[#This Row],[Date]])&gt;=4,1,0)</f>
        <v>2026</v>
      </c>
      <c r="C202" s="241">
        <f>YEAR(Daily_KPI[[#This Row],[Date]])</f>
        <v>2025</v>
      </c>
      <c r="D202" s="242">
        <f>Daily_KPI[[#This Row],[Date]]-DAY(Daily_KPI[[#This Row],[Date]])+1</f>
        <v>45931</v>
      </c>
      <c r="E202" s="241">
        <f t="shared" si="20"/>
        <v>31</v>
      </c>
      <c r="F202" s="243" t="str">
        <f>IFERROR(_xlfn.XLOOKUP($A202,Input_Raw!$A:$A,Input_Raw!$GB:$GB),"")</f>
        <v/>
      </c>
      <c r="G202" s="244" t="str">
        <f>IFERROR(_xlfn.XLOOKUP($A202,Input_Raw!$A:$A,Input_Raw!EO:EO),"")</f>
        <v/>
      </c>
      <c r="H202" s="244" t="str">
        <f>IFERROR(_xlfn.XLOOKUP($A202,Input_Raw!$A:$A,Input_Raw!EP:EP),"")</f>
        <v/>
      </c>
      <c r="I202" s="244" t="str">
        <f>IFERROR(_xlfn.XLOOKUP($A202,Input_Raw!$A:$A,Input_Raw!EM:EM),"")</f>
        <v/>
      </c>
      <c r="J202" s="244" t="str">
        <f>IFERROR(_xlfn.XLOOKUP($A202,Input_Raw!$A:$A,Input_Raw!EN:EN),"")</f>
        <v/>
      </c>
      <c r="K202" s="244" t="str">
        <f>IFERROR(_xlfn.XLOOKUP($A202,Input_Raw!$A:$A,Input_Raw!$DP:$DP),"")</f>
        <v/>
      </c>
      <c r="L202" s="244" t="str">
        <f>IFERROR(_xlfn.XLOOKUP($A202,Input_Raw!$A:$A,Input_Raw!$DR:$DR),"")</f>
        <v/>
      </c>
      <c r="M202" s="244" t="str">
        <f>IFERROR(_xlfn.XLOOKUP($A202,Input_Raw!$A:$A,Input_Raw!$DX:$DX),"")</f>
        <v/>
      </c>
      <c r="N202" s="244" t="str">
        <f>IFERROR(_xlfn.XLOOKUP($A202,Input_Raw!$A:$A,Input_Raw!$DZ:$DZ),"")</f>
        <v/>
      </c>
      <c r="O202" s="245" t="str">
        <f>IFERROR(1-SUMIF(Plant_BD!$B:$B,$A202,Plant_BD!$AL:$AL)/($AA202+SUMIF(Plant_BD!$B:$B,$A202,Plant_BD!$AL:$AL)),"")</f>
        <v/>
      </c>
      <c r="P202" s="245"/>
      <c r="Q202" s="246"/>
      <c r="R202" s="245" t="str">
        <f>IFERROR(1-SUMIF(Grid_BD!$B:$B,$A202,Grid_BD!$W:$W)/($AA202+SUMIF(Grid_BD!$B:$B,$A202,Grid_BD!$W:$W)),"")</f>
        <v/>
      </c>
      <c r="S202" s="241"/>
      <c r="T202" s="246"/>
      <c r="U202" s="247" t="str">
        <f t="shared" si="21"/>
        <v/>
      </c>
      <c r="V202" s="247" t="str">
        <f>IFERROR(_xlfn.XLOOKUP($A202,Input_Raw!$A:$A,Input_Raw!$GJ:$GJ),"")</f>
        <v/>
      </c>
      <c r="W202" s="248" t="str">
        <f t="shared" si="22"/>
        <v/>
      </c>
      <c r="X202" s="240" t="str">
        <f>IFERROR(_xlfn.XLOOKUP($A202,Input_Raw!$A:$A,Input_Raw!$EL:$EL),"")</f>
        <v/>
      </c>
      <c r="Y202" s="240" t="str">
        <f>IFERROR(_xlfn.XLOOKUP($A202,Input_Raw!$A:$A,Input_Raw!GC:GC),"")</f>
        <v/>
      </c>
      <c r="Z202" s="240"/>
      <c r="AA202" s="240" t="str">
        <f>IFERROR(_xlfn.XLOOKUP($A202,Input_Raw!$A:$A,Input_Raw!$GD:$GD),"")</f>
        <v/>
      </c>
      <c r="AB202" s="240" t="str">
        <f>IFERROR(_xlfn.XLOOKUP($A202,Input_Raw!$A:$A,Input_Raw!GE:GE),"")</f>
        <v/>
      </c>
      <c r="AC202" s="249">
        <f>IFERROR(_xlfn.XLOOKUP($D202,'Modelling New'!$D:$D,'Modelling New'!P:P),"")</f>
        <v>5.3935483870967742</v>
      </c>
      <c r="AD202" s="240">
        <f>IFERROR(_xlfn.XLOOKUP($D202,'Modelling New'!$D:$D,'Modelling New'!$T:$T)*1000,"")</f>
        <v>1057304.7436217607</v>
      </c>
      <c r="AE202" s="250">
        <f>IFERROR(_xlfn.XLOOKUP($D202,'Modelling New'!$D:$D,'Modelling New'!$O:$O),"")</f>
        <v>0.82976246303320378</v>
      </c>
      <c r="AF202" s="250">
        <f>IFERROR(_xlfn.XLOOKUP($D202,'Modelling New'!$D:$D,'Modelling New'!W:W),"")</f>
        <v>0.18647349975692426</v>
      </c>
      <c r="AG202" s="250">
        <f>IFERROR(_xlfn.XLOOKUP($D202,'Modelling New'!$D:$D,'Modelling New'!$AE:$AE),"")</f>
        <v>0.995</v>
      </c>
      <c r="AH202" s="250">
        <f>IFERROR(_xlfn.XLOOKUP($D202,'Modelling New'!$D:$D,'Modelling New'!$AF:$AF),"")</f>
        <v>0.995</v>
      </c>
      <c r="AI202" s="241"/>
      <c r="AJ202" s="241"/>
      <c r="AK202" s="241"/>
      <c r="AL202" s="241"/>
      <c r="AM202" s="241"/>
      <c r="AN202" s="251"/>
      <c r="AO202" s="248"/>
      <c r="AP202" s="248"/>
      <c r="AQ202" s="248"/>
      <c r="AR202" s="240">
        <f>_xlfn.XLOOKUP($D202,'Modelling New'!$D:$D,'Modelling New'!$N:$N)</f>
        <v>236.25000000000003</v>
      </c>
      <c r="AS202" s="240" t="str">
        <f t="shared" si="23"/>
        <v/>
      </c>
    </row>
    <row r="203" spans="1:45">
      <c r="A203" s="239">
        <f t="shared" si="24"/>
        <v>45946</v>
      </c>
      <c r="B203" s="240">
        <f>YEAR(Daily_KPI[[#This Row],[Date]])+IF(MONTH(Daily_KPI[[#This Row],[Date]])&gt;=4,1,0)</f>
        <v>2026</v>
      </c>
      <c r="C203" s="241">
        <f>YEAR(Daily_KPI[[#This Row],[Date]])</f>
        <v>2025</v>
      </c>
      <c r="D203" s="242">
        <f>Daily_KPI[[#This Row],[Date]]-DAY(Daily_KPI[[#This Row],[Date]])+1</f>
        <v>45931</v>
      </c>
      <c r="E203" s="241">
        <f t="shared" si="20"/>
        <v>31</v>
      </c>
      <c r="F203" s="243" t="str">
        <f>IFERROR(_xlfn.XLOOKUP($A203,Input_Raw!$A:$A,Input_Raw!$GB:$GB),"")</f>
        <v/>
      </c>
      <c r="G203" s="244" t="str">
        <f>IFERROR(_xlfn.XLOOKUP($A203,Input_Raw!$A:$A,Input_Raw!EO:EO),"")</f>
        <v/>
      </c>
      <c r="H203" s="244" t="str">
        <f>IFERROR(_xlfn.XLOOKUP($A203,Input_Raw!$A:$A,Input_Raw!EP:EP),"")</f>
        <v/>
      </c>
      <c r="I203" s="244" t="str">
        <f>IFERROR(_xlfn.XLOOKUP($A203,Input_Raw!$A:$A,Input_Raw!EM:EM),"")</f>
        <v/>
      </c>
      <c r="J203" s="244" t="str">
        <f>IFERROR(_xlfn.XLOOKUP($A203,Input_Raw!$A:$A,Input_Raw!EN:EN),"")</f>
        <v/>
      </c>
      <c r="K203" s="244" t="str">
        <f>IFERROR(_xlfn.XLOOKUP($A203,Input_Raw!$A:$A,Input_Raw!$DP:$DP),"")</f>
        <v/>
      </c>
      <c r="L203" s="244" t="str">
        <f>IFERROR(_xlfn.XLOOKUP($A203,Input_Raw!$A:$A,Input_Raw!$DR:$DR),"")</f>
        <v/>
      </c>
      <c r="M203" s="244" t="str">
        <f>IFERROR(_xlfn.XLOOKUP($A203,Input_Raw!$A:$A,Input_Raw!$DX:$DX),"")</f>
        <v/>
      </c>
      <c r="N203" s="244" t="str">
        <f>IFERROR(_xlfn.XLOOKUP($A203,Input_Raw!$A:$A,Input_Raw!$DZ:$DZ),"")</f>
        <v/>
      </c>
      <c r="O203" s="245" t="str">
        <f>IFERROR(1-SUMIF(Plant_BD!$B:$B,$A203,Plant_BD!$AL:$AL)/($AA203+SUMIF(Plant_BD!$B:$B,$A203,Plant_BD!$AL:$AL)),"")</f>
        <v/>
      </c>
      <c r="P203" s="245"/>
      <c r="Q203" s="246"/>
      <c r="R203" s="245" t="str">
        <f>IFERROR(1-SUMIF(Grid_BD!$B:$B,$A203,Grid_BD!$W:$W)/($AA203+SUMIF(Grid_BD!$B:$B,$A203,Grid_BD!$W:$W)),"")</f>
        <v/>
      </c>
      <c r="S203" s="241"/>
      <c r="T203" s="246"/>
      <c r="U203" s="247" t="str">
        <f t="shared" si="21"/>
        <v/>
      </c>
      <c r="V203" s="247" t="str">
        <f>IFERROR(_xlfn.XLOOKUP($A203,Input_Raw!$A:$A,Input_Raw!$GJ:$GJ),"")</f>
        <v/>
      </c>
      <c r="W203" s="248" t="str">
        <f t="shared" si="22"/>
        <v/>
      </c>
      <c r="X203" s="240" t="str">
        <f>IFERROR(_xlfn.XLOOKUP($A203,Input_Raw!$A:$A,Input_Raw!$EL:$EL),"")</f>
        <v/>
      </c>
      <c r="Y203" s="240" t="str">
        <f>IFERROR(_xlfn.XLOOKUP($A203,Input_Raw!$A:$A,Input_Raw!GC:GC),"")</f>
        <v/>
      </c>
      <c r="Z203" s="240"/>
      <c r="AA203" s="240" t="str">
        <f>IFERROR(_xlfn.XLOOKUP($A203,Input_Raw!$A:$A,Input_Raw!$GD:$GD),"")</f>
        <v/>
      </c>
      <c r="AB203" s="240" t="str">
        <f>IFERROR(_xlfn.XLOOKUP($A203,Input_Raw!$A:$A,Input_Raw!GE:GE),"")</f>
        <v/>
      </c>
      <c r="AC203" s="249">
        <f>IFERROR(_xlfn.XLOOKUP($D203,'Modelling New'!$D:$D,'Modelling New'!P:P),"")</f>
        <v>5.3935483870967742</v>
      </c>
      <c r="AD203" s="240">
        <f>IFERROR(_xlfn.XLOOKUP($D203,'Modelling New'!$D:$D,'Modelling New'!$T:$T)*1000,"")</f>
        <v>1057304.7436217607</v>
      </c>
      <c r="AE203" s="250">
        <f>IFERROR(_xlfn.XLOOKUP($D203,'Modelling New'!$D:$D,'Modelling New'!$O:$O),"")</f>
        <v>0.82976246303320378</v>
      </c>
      <c r="AF203" s="250">
        <f>IFERROR(_xlfn.XLOOKUP($D203,'Modelling New'!$D:$D,'Modelling New'!W:W),"")</f>
        <v>0.18647349975692426</v>
      </c>
      <c r="AG203" s="250">
        <f>IFERROR(_xlfn.XLOOKUP($D203,'Modelling New'!$D:$D,'Modelling New'!$AE:$AE),"")</f>
        <v>0.995</v>
      </c>
      <c r="AH203" s="250">
        <f>IFERROR(_xlfn.XLOOKUP($D203,'Modelling New'!$D:$D,'Modelling New'!$AF:$AF),"")</f>
        <v>0.995</v>
      </c>
      <c r="AI203" s="241"/>
      <c r="AJ203" s="241"/>
      <c r="AK203" s="241"/>
      <c r="AL203" s="241"/>
      <c r="AM203" s="241"/>
      <c r="AN203" s="251"/>
      <c r="AO203" s="248"/>
      <c r="AP203" s="248"/>
      <c r="AQ203" s="248"/>
      <c r="AR203" s="240">
        <f>_xlfn.XLOOKUP($D203,'Modelling New'!$D:$D,'Modelling New'!$N:$N)</f>
        <v>236.25000000000003</v>
      </c>
      <c r="AS203" s="240" t="str">
        <f t="shared" si="23"/>
        <v/>
      </c>
    </row>
    <row r="204" spans="1:45">
      <c r="A204" s="239">
        <f t="shared" si="24"/>
        <v>45947</v>
      </c>
      <c r="B204" s="240">
        <f>YEAR(Daily_KPI[[#This Row],[Date]])+IF(MONTH(Daily_KPI[[#This Row],[Date]])&gt;=4,1,0)</f>
        <v>2026</v>
      </c>
      <c r="C204" s="241">
        <f>YEAR(Daily_KPI[[#This Row],[Date]])</f>
        <v>2025</v>
      </c>
      <c r="D204" s="242">
        <f>Daily_KPI[[#This Row],[Date]]-DAY(Daily_KPI[[#This Row],[Date]])+1</f>
        <v>45931</v>
      </c>
      <c r="E204" s="241">
        <f t="shared" si="20"/>
        <v>31</v>
      </c>
      <c r="F204" s="243" t="str">
        <f>IFERROR(_xlfn.XLOOKUP($A204,Input_Raw!$A:$A,Input_Raw!$GB:$GB),"")</f>
        <v/>
      </c>
      <c r="G204" s="244" t="str">
        <f>IFERROR(_xlfn.XLOOKUP($A204,Input_Raw!$A:$A,Input_Raw!EO:EO),"")</f>
        <v/>
      </c>
      <c r="H204" s="244" t="str">
        <f>IFERROR(_xlfn.XLOOKUP($A204,Input_Raw!$A:$A,Input_Raw!EP:EP),"")</f>
        <v/>
      </c>
      <c r="I204" s="244" t="str">
        <f>IFERROR(_xlfn.XLOOKUP($A204,Input_Raw!$A:$A,Input_Raw!EM:EM),"")</f>
        <v/>
      </c>
      <c r="J204" s="244" t="str">
        <f>IFERROR(_xlfn.XLOOKUP($A204,Input_Raw!$A:$A,Input_Raw!EN:EN),"")</f>
        <v/>
      </c>
      <c r="K204" s="244" t="str">
        <f>IFERROR(_xlfn.XLOOKUP($A204,Input_Raw!$A:$A,Input_Raw!$DP:$DP),"")</f>
        <v/>
      </c>
      <c r="L204" s="244" t="str">
        <f>IFERROR(_xlfn.XLOOKUP($A204,Input_Raw!$A:$A,Input_Raw!$DR:$DR),"")</f>
        <v/>
      </c>
      <c r="M204" s="244" t="str">
        <f>IFERROR(_xlfn.XLOOKUP($A204,Input_Raw!$A:$A,Input_Raw!$DX:$DX),"")</f>
        <v/>
      </c>
      <c r="N204" s="244" t="str">
        <f>IFERROR(_xlfn.XLOOKUP($A204,Input_Raw!$A:$A,Input_Raw!$DZ:$DZ),"")</f>
        <v/>
      </c>
      <c r="O204" s="245" t="str">
        <f>IFERROR(1-SUMIF(Plant_BD!$B:$B,$A204,Plant_BD!$AL:$AL)/($AA204+SUMIF(Plant_BD!$B:$B,$A204,Plant_BD!$AL:$AL)),"")</f>
        <v/>
      </c>
      <c r="P204" s="245"/>
      <c r="Q204" s="246"/>
      <c r="R204" s="245" t="str">
        <f>IFERROR(1-SUMIF(Grid_BD!$B:$B,$A204,Grid_BD!$W:$W)/($AA204+SUMIF(Grid_BD!$B:$B,$A204,Grid_BD!$W:$W)),"")</f>
        <v/>
      </c>
      <c r="S204" s="241"/>
      <c r="T204" s="246"/>
      <c r="U204" s="247" t="str">
        <f t="shared" si="21"/>
        <v/>
      </c>
      <c r="V204" s="247" t="str">
        <f>IFERROR(_xlfn.XLOOKUP($A204,Input_Raw!$A:$A,Input_Raw!$GJ:$GJ),"")</f>
        <v/>
      </c>
      <c r="W204" s="248" t="str">
        <f t="shared" si="22"/>
        <v/>
      </c>
      <c r="X204" s="240" t="str">
        <f>IFERROR(_xlfn.XLOOKUP($A204,Input_Raw!$A:$A,Input_Raw!$EL:$EL),"")</f>
        <v/>
      </c>
      <c r="Y204" s="240" t="str">
        <f>IFERROR(_xlfn.XLOOKUP($A204,Input_Raw!$A:$A,Input_Raw!GC:GC),"")</f>
        <v/>
      </c>
      <c r="Z204" s="240"/>
      <c r="AA204" s="240" t="str">
        <f>IFERROR(_xlfn.XLOOKUP($A204,Input_Raw!$A:$A,Input_Raw!$GD:$GD),"")</f>
        <v/>
      </c>
      <c r="AB204" s="240" t="str">
        <f>IFERROR(_xlfn.XLOOKUP($A204,Input_Raw!$A:$A,Input_Raw!GE:GE),"")</f>
        <v/>
      </c>
      <c r="AC204" s="249">
        <f>IFERROR(_xlfn.XLOOKUP($D204,'Modelling New'!$D:$D,'Modelling New'!P:P),"")</f>
        <v>5.3935483870967742</v>
      </c>
      <c r="AD204" s="240">
        <f>IFERROR(_xlfn.XLOOKUP($D204,'Modelling New'!$D:$D,'Modelling New'!$T:$T)*1000,"")</f>
        <v>1057304.7436217607</v>
      </c>
      <c r="AE204" s="250">
        <f>IFERROR(_xlfn.XLOOKUP($D204,'Modelling New'!$D:$D,'Modelling New'!$O:$O),"")</f>
        <v>0.82976246303320378</v>
      </c>
      <c r="AF204" s="250">
        <f>IFERROR(_xlfn.XLOOKUP($D204,'Modelling New'!$D:$D,'Modelling New'!W:W),"")</f>
        <v>0.18647349975692426</v>
      </c>
      <c r="AG204" s="250">
        <f>IFERROR(_xlfn.XLOOKUP($D204,'Modelling New'!$D:$D,'Modelling New'!$AE:$AE),"")</f>
        <v>0.995</v>
      </c>
      <c r="AH204" s="250">
        <f>IFERROR(_xlfn.XLOOKUP($D204,'Modelling New'!$D:$D,'Modelling New'!$AF:$AF),"")</f>
        <v>0.995</v>
      </c>
      <c r="AI204" s="241"/>
      <c r="AJ204" s="241"/>
      <c r="AK204" s="241"/>
      <c r="AL204" s="241"/>
      <c r="AM204" s="241"/>
      <c r="AN204" s="251"/>
      <c r="AO204" s="248"/>
      <c r="AP204" s="248"/>
      <c r="AQ204" s="248"/>
      <c r="AR204" s="240">
        <f>_xlfn.XLOOKUP($D204,'Modelling New'!$D:$D,'Modelling New'!$N:$N)</f>
        <v>236.25000000000003</v>
      </c>
      <c r="AS204" s="240" t="str">
        <f t="shared" si="23"/>
        <v/>
      </c>
    </row>
    <row r="205" spans="1:45">
      <c r="A205" s="239">
        <f t="shared" si="24"/>
        <v>45948</v>
      </c>
      <c r="B205" s="240">
        <f>YEAR(Daily_KPI[[#This Row],[Date]])+IF(MONTH(Daily_KPI[[#This Row],[Date]])&gt;=4,1,0)</f>
        <v>2026</v>
      </c>
      <c r="C205" s="241">
        <f>YEAR(Daily_KPI[[#This Row],[Date]])</f>
        <v>2025</v>
      </c>
      <c r="D205" s="242">
        <f>Daily_KPI[[#This Row],[Date]]-DAY(Daily_KPI[[#This Row],[Date]])+1</f>
        <v>45931</v>
      </c>
      <c r="E205" s="241">
        <f t="shared" si="20"/>
        <v>31</v>
      </c>
      <c r="F205" s="243" t="str">
        <f>IFERROR(_xlfn.XLOOKUP($A205,Input_Raw!$A:$A,Input_Raw!$GB:$GB),"")</f>
        <v/>
      </c>
      <c r="G205" s="244" t="str">
        <f>IFERROR(_xlfn.XLOOKUP($A205,Input_Raw!$A:$A,Input_Raw!EO:EO),"")</f>
        <v/>
      </c>
      <c r="H205" s="244" t="str">
        <f>IFERROR(_xlfn.XLOOKUP($A205,Input_Raw!$A:$A,Input_Raw!EP:EP),"")</f>
        <v/>
      </c>
      <c r="I205" s="244" t="str">
        <f>IFERROR(_xlfn.XLOOKUP($A205,Input_Raw!$A:$A,Input_Raw!EM:EM),"")</f>
        <v/>
      </c>
      <c r="J205" s="244" t="str">
        <f>IFERROR(_xlfn.XLOOKUP($A205,Input_Raw!$A:$A,Input_Raw!EN:EN),"")</f>
        <v/>
      </c>
      <c r="K205" s="244" t="str">
        <f>IFERROR(_xlfn.XLOOKUP($A205,Input_Raw!$A:$A,Input_Raw!$DP:$DP),"")</f>
        <v/>
      </c>
      <c r="L205" s="244" t="str">
        <f>IFERROR(_xlfn.XLOOKUP($A205,Input_Raw!$A:$A,Input_Raw!$DR:$DR),"")</f>
        <v/>
      </c>
      <c r="M205" s="244" t="str">
        <f>IFERROR(_xlfn.XLOOKUP($A205,Input_Raw!$A:$A,Input_Raw!$DX:$DX),"")</f>
        <v/>
      </c>
      <c r="N205" s="244" t="str">
        <f>IFERROR(_xlfn.XLOOKUP($A205,Input_Raw!$A:$A,Input_Raw!$DZ:$DZ),"")</f>
        <v/>
      </c>
      <c r="O205" s="245" t="str">
        <f>IFERROR(1-SUMIF(Plant_BD!$B:$B,$A205,Plant_BD!$AL:$AL)/($AA205+SUMIF(Plant_BD!$B:$B,$A205,Plant_BD!$AL:$AL)),"")</f>
        <v/>
      </c>
      <c r="P205" s="245"/>
      <c r="Q205" s="246"/>
      <c r="R205" s="245" t="str">
        <f>IFERROR(1-SUMIF(Grid_BD!$B:$B,$A205,Grid_BD!$W:$W)/($AA205+SUMIF(Grid_BD!$B:$B,$A205,Grid_BD!$W:$W)),"")</f>
        <v/>
      </c>
      <c r="S205" s="241"/>
      <c r="T205" s="246"/>
      <c r="U205" s="247" t="str">
        <f t="shared" si="21"/>
        <v/>
      </c>
      <c r="V205" s="247" t="str">
        <f>IFERROR(_xlfn.XLOOKUP($A205,Input_Raw!$A:$A,Input_Raw!$GJ:$GJ),"")</f>
        <v/>
      </c>
      <c r="W205" s="248" t="str">
        <f t="shared" si="22"/>
        <v/>
      </c>
      <c r="X205" s="240" t="str">
        <f>IFERROR(_xlfn.XLOOKUP($A205,Input_Raw!$A:$A,Input_Raw!$EL:$EL),"")</f>
        <v/>
      </c>
      <c r="Y205" s="240" t="str">
        <f>IFERROR(_xlfn.XLOOKUP($A205,Input_Raw!$A:$A,Input_Raw!GC:GC),"")</f>
        <v/>
      </c>
      <c r="Z205" s="240"/>
      <c r="AA205" s="240" t="str">
        <f>IFERROR(_xlfn.XLOOKUP($A205,Input_Raw!$A:$A,Input_Raw!$GD:$GD),"")</f>
        <v/>
      </c>
      <c r="AB205" s="240" t="str">
        <f>IFERROR(_xlfn.XLOOKUP($A205,Input_Raw!$A:$A,Input_Raw!GE:GE),"")</f>
        <v/>
      </c>
      <c r="AC205" s="249">
        <f>IFERROR(_xlfn.XLOOKUP($D205,'Modelling New'!$D:$D,'Modelling New'!P:P),"")</f>
        <v>5.3935483870967742</v>
      </c>
      <c r="AD205" s="240">
        <f>IFERROR(_xlfn.XLOOKUP($D205,'Modelling New'!$D:$D,'Modelling New'!$T:$T)*1000,"")</f>
        <v>1057304.7436217607</v>
      </c>
      <c r="AE205" s="250">
        <f>IFERROR(_xlfn.XLOOKUP($D205,'Modelling New'!$D:$D,'Modelling New'!$O:$O),"")</f>
        <v>0.82976246303320378</v>
      </c>
      <c r="AF205" s="250">
        <f>IFERROR(_xlfn.XLOOKUP($D205,'Modelling New'!$D:$D,'Modelling New'!W:W),"")</f>
        <v>0.18647349975692426</v>
      </c>
      <c r="AG205" s="250">
        <f>IFERROR(_xlfn.XLOOKUP($D205,'Modelling New'!$D:$D,'Modelling New'!$AE:$AE),"")</f>
        <v>0.995</v>
      </c>
      <c r="AH205" s="250">
        <f>IFERROR(_xlfn.XLOOKUP($D205,'Modelling New'!$D:$D,'Modelling New'!$AF:$AF),"")</f>
        <v>0.995</v>
      </c>
      <c r="AI205" s="241"/>
      <c r="AJ205" s="241"/>
      <c r="AK205" s="241"/>
      <c r="AL205" s="241"/>
      <c r="AM205" s="241"/>
      <c r="AN205" s="251"/>
      <c r="AO205" s="248"/>
      <c r="AP205" s="248"/>
      <c r="AQ205" s="248"/>
      <c r="AR205" s="240">
        <f>_xlfn.XLOOKUP($D205,'Modelling New'!$D:$D,'Modelling New'!$N:$N)</f>
        <v>236.25000000000003</v>
      </c>
      <c r="AS205" s="240" t="str">
        <f t="shared" si="23"/>
        <v/>
      </c>
    </row>
    <row r="206" spans="1:45">
      <c r="A206" s="239">
        <f t="shared" si="24"/>
        <v>45949</v>
      </c>
      <c r="B206" s="240">
        <f>YEAR(Daily_KPI[[#This Row],[Date]])+IF(MONTH(Daily_KPI[[#This Row],[Date]])&gt;=4,1,0)</f>
        <v>2026</v>
      </c>
      <c r="C206" s="241">
        <f>YEAR(Daily_KPI[[#This Row],[Date]])</f>
        <v>2025</v>
      </c>
      <c r="D206" s="242">
        <f>Daily_KPI[[#This Row],[Date]]-DAY(Daily_KPI[[#This Row],[Date]])+1</f>
        <v>45931</v>
      </c>
      <c r="E206" s="241">
        <f t="shared" si="20"/>
        <v>31</v>
      </c>
      <c r="F206" s="243" t="str">
        <f>IFERROR(_xlfn.XLOOKUP($A206,Input_Raw!$A:$A,Input_Raw!$GB:$GB),"")</f>
        <v/>
      </c>
      <c r="G206" s="244" t="str">
        <f>IFERROR(_xlfn.XLOOKUP($A206,Input_Raw!$A:$A,Input_Raw!EO:EO),"")</f>
        <v/>
      </c>
      <c r="H206" s="244" t="str">
        <f>IFERROR(_xlfn.XLOOKUP($A206,Input_Raw!$A:$A,Input_Raw!EP:EP),"")</f>
        <v/>
      </c>
      <c r="I206" s="244" t="str">
        <f>IFERROR(_xlfn.XLOOKUP($A206,Input_Raw!$A:$A,Input_Raw!EM:EM),"")</f>
        <v/>
      </c>
      <c r="J206" s="244" t="str">
        <f>IFERROR(_xlfn.XLOOKUP($A206,Input_Raw!$A:$A,Input_Raw!EN:EN),"")</f>
        <v/>
      </c>
      <c r="K206" s="244" t="str">
        <f>IFERROR(_xlfn.XLOOKUP($A206,Input_Raw!$A:$A,Input_Raw!$DP:$DP),"")</f>
        <v/>
      </c>
      <c r="L206" s="244" t="str">
        <f>IFERROR(_xlfn.XLOOKUP($A206,Input_Raw!$A:$A,Input_Raw!$DR:$DR),"")</f>
        <v/>
      </c>
      <c r="M206" s="244" t="str">
        <f>IFERROR(_xlfn.XLOOKUP($A206,Input_Raw!$A:$A,Input_Raw!$DX:$DX),"")</f>
        <v/>
      </c>
      <c r="N206" s="244" t="str">
        <f>IFERROR(_xlfn.XLOOKUP($A206,Input_Raw!$A:$A,Input_Raw!$DZ:$DZ),"")</f>
        <v/>
      </c>
      <c r="O206" s="245" t="str">
        <f>IFERROR(1-SUMIF(Plant_BD!$B:$B,$A206,Plant_BD!$AL:$AL)/($AA206+SUMIF(Plant_BD!$B:$B,$A206,Plant_BD!$AL:$AL)),"")</f>
        <v/>
      </c>
      <c r="P206" s="245"/>
      <c r="Q206" s="246"/>
      <c r="R206" s="245" t="str">
        <f>IFERROR(1-SUMIF(Grid_BD!$B:$B,$A206,Grid_BD!$W:$W)/($AA206+SUMIF(Grid_BD!$B:$B,$A206,Grid_BD!$W:$W)),"")</f>
        <v/>
      </c>
      <c r="S206" s="241"/>
      <c r="T206" s="246"/>
      <c r="U206" s="247" t="str">
        <f t="shared" si="21"/>
        <v/>
      </c>
      <c r="V206" s="247" t="str">
        <f>IFERROR(_xlfn.XLOOKUP($A206,Input_Raw!$A:$A,Input_Raw!$GJ:$GJ),"")</f>
        <v/>
      </c>
      <c r="W206" s="248" t="str">
        <f t="shared" si="22"/>
        <v/>
      </c>
      <c r="X206" s="240" t="str">
        <f>IFERROR(_xlfn.XLOOKUP($A206,Input_Raw!$A:$A,Input_Raw!$EL:$EL),"")</f>
        <v/>
      </c>
      <c r="Y206" s="240" t="str">
        <f>IFERROR(_xlfn.XLOOKUP($A206,Input_Raw!$A:$A,Input_Raw!GC:GC),"")</f>
        <v/>
      </c>
      <c r="Z206" s="240"/>
      <c r="AA206" s="240" t="str">
        <f>IFERROR(_xlfn.XLOOKUP($A206,Input_Raw!$A:$A,Input_Raw!$GD:$GD),"")</f>
        <v/>
      </c>
      <c r="AB206" s="240" t="str">
        <f>IFERROR(_xlfn.XLOOKUP($A206,Input_Raw!$A:$A,Input_Raw!GE:GE),"")</f>
        <v/>
      </c>
      <c r="AC206" s="249">
        <f>IFERROR(_xlfn.XLOOKUP($D206,'Modelling New'!$D:$D,'Modelling New'!P:P),"")</f>
        <v>5.3935483870967742</v>
      </c>
      <c r="AD206" s="240">
        <f>IFERROR(_xlfn.XLOOKUP($D206,'Modelling New'!$D:$D,'Modelling New'!$T:$T)*1000,"")</f>
        <v>1057304.7436217607</v>
      </c>
      <c r="AE206" s="250">
        <f>IFERROR(_xlfn.XLOOKUP($D206,'Modelling New'!$D:$D,'Modelling New'!$O:$O),"")</f>
        <v>0.82976246303320378</v>
      </c>
      <c r="AF206" s="250">
        <f>IFERROR(_xlfn.XLOOKUP($D206,'Modelling New'!$D:$D,'Modelling New'!W:W),"")</f>
        <v>0.18647349975692426</v>
      </c>
      <c r="AG206" s="250">
        <f>IFERROR(_xlfn.XLOOKUP($D206,'Modelling New'!$D:$D,'Modelling New'!$AE:$AE),"")</f>
        <v>0.995</v>
      </c>
      <c r="AH206" s="250">
        <f>IFERROR(_xlfn.XLOOKUP($D206,'Modelling New'!$D:$D,'Modelling New'!$AF:$AF),"")</f>
        <v>0.995</v>
      </c>
      <c r="AI206" s="241"/>
      <c r="AJ206" s="241"/>
      <c r="AK206" s="241"/>
      <c r="AL206" s="241"/>
      <c r="AM206" s="241"/>
      <c r="AN206" s="251"/>
      <c r="AO206" s="248"/>
      <c r="AP206" s="248"/>
      <c r="AQ206" s="248"/>
      <c r="AR206" s="240">
        <f>_xlfn.XLOOKUP($D206,'Modelling New'!$D:$D,'Modelling New'!$N:$N)</f>
        <v>236.25000000000003</v>
      </c>
      <c r="AS206" s="240" t="str">
        <f t="shared" si="23"/>
        <v/>
      </c>
    </row>
    <row r="207" spans="1:45">
      <c r="A207" s="239">
        <f t="shared" si="24"/>
        <v>45950</v>
      </c>
      <c r="B207" s="240">
        <f>YEAR(Daily_KPI[[#This Row],[Date]])+IF(MONTH(Daily_KPI[[#This Row],[Date]])&gt;=4,1,0)</f>
        <v>2026</v>
      </c>
      <c r="C207" s="241">
        <f>YEAR(Daily_KPI[[#This Row],[Date]])</f>
        <v>2025</v>
      </c>
      <c r="D207" s="242">
        <f>Daily_KPI[[#This Row],[Date]]-DAY(Daily_KPI[[#This Row],[Date]])+1</f>
        <v>45931</v>
      </c>
      <c r="E207" s="241">
        <f t="shared" si="20"/>
        <v>31</v>
      </c>
      <c r="F207" s="243" t="str">
        <f>IFERROR(_xlfn.XLOOKUP($A207,Input_Raw!$A:$A,Input_Raw!$GB:$GB),"")</f>
        <v/>
      </c>
      <c r="G207" s="244" t="str">
        <f>IFERROR(_xlfn.XLOOKUP($A207,Input_Raw!$A:$A,Input_Raw!EO:EO),"")</f>
        <v/>
      </c>
      <c r="H207" s="244" t="str">
        <f>IFERROR(_xlfn.XLOOKUP($A207,Input_Raw!$A:$A,Input_Raw!EP:EP),"")</f>
        <v/>
      </c>
      <c r="I207" s="244" t="str">
        <f>IFERROR(_xlfn.XLOOKUP($A207,Input_Raw!$A:$A,Input_Raw!EM:EM),"")</f>
        <v/>
      </c>
      <c r="J207" s="244" t="str">
        <f>IFERROR(_xlfn.XLOOKUP($A207,Input_Raw!$A:$A,Input_Raw!EN:EN),"")</f>
        <v/>
      </c>
      <c r="K207" s="244" t="str">
        <f>IFERROR(_xlfn.XLOOKUP($A207,Input_Raw!$A:$A,Input_Raw!$DP:$DP),"")</f>
        <v/>
      </c>
      <c r="L207" s="244" t="str">
        <f>IFERROR(_xlfn.XLOOKUP($A207,Input_Raw!$A:$A,Input_Raw!$DR:$DR),"")</f>
        <v/>
      </c>
      <c r="M207" s="244" t="str">
        <f>IFERROR(_xlfn.XLOOKUP($A207,Input_Raw!$A:$A,Input_Raw!$DX:$DX),"")</f>
        <v/>
      </c>
      <c r="N207" s="244" t="str">
        <f>IFERROR(_xlfn.XLOOKUP($A207,Input_Raw!$A:$A,Input_Raw!$DZ:$DZ),"")</f>
        <v/>
      </c>
      <c r="O207" s="245" t="str">
        <f>IFERROR(1-SUMIF(Plant_BD!$B:$B,$A207,Plant_BD!$AL:$AL)/($AA207+SUMIF(Plant_BD!$B:$B,$A207,Plant_BD!$AL:$AL)),"")</f>
        <v/>
      </c>
      <c r="P207" s="245"/>
      <c r="Q207" s="246"/>
      <c r="R207" s="245" t="str">
        <f>IFERROR(1-SUMIF(Grid_BD!$B:$B,$A207,Grid_BD!$W:$W)/($AA207+SUMIF(Grid_BD!$B:$B,$A207,Grid_BD!$W:$W)),"")</f>
        <v/>
      </c>
      <c r="S207" s="241"/>
      <c r="T207" s="246"/>
      <c r="U207" s="247" t="str">
        <f t="shared" si="21"/>
        <v/>
      </c>
      <c r="V207" s="247" t="str">
        <f>IFERROR(_xlfn.XLOOKUP($A207,Input_Raw!$A:$A,Input_Raw!$GJ:$GJ),"")</f>
        <v/>
      </c>
      <c r="W207" s="248" t="str">
        <f t="shared" si="22"/>
        <v/>
      </c>
      <c r="X207" s="240" t="str">
        <f>IFERROR(_xlfn.XLOOKUP($A207,Input_Raw!$A:$A,Input_Raw!$EL:$EL),"")</f>
        <v/>
      </c>
      <c r="Y207" s="240" t="str">
        <f>IFERROR(_xlfn.XLOOKUP($A207,Input_Raw!$A:$A,Input_Raw!GC:GC),"")</f>
        <v/>
      </c>
      <c r="Z207" s="240"/>
      <c r="AA207" s="240" t="str">
        <f>IFERROR(_xlfn.XLOOKUP($A207,Input_Raw!$A:$A,Input_Raw!$GD:$GD),"")</f>
        <v/>
      </c>
      <c r="AB207" s="240" t="str">
        <f>IFERROR(_xlfn.XLOOKUP($A207,Input_Raw!$A:$A,Input_Raw!GE:GE),"")</f>
        <v/>
      </c>
      <c r="AC207" s="249">
        <f>IFERROR(_xlfn.XLOOKUP($D207,'Modelling New'!$D:$D,'Modelling New'!P:P),"")</f>
        <v>5.3935483870967742</v>
      </c>
      <c r="AD207" s="240">
        <f>IFERROR(_xlfn.XLOOKUP($D207,'Modelling New'!$D:$D,'Modelling New'!$T:$T)*1000,"")</f>
        <v>1057304.7436217607</v>
      </c>
      <c r="AE207" s="250">
        <f>IFERROR(_xlfn.XLOOKUP($D207,'Modelling New'!$D:$D,'Modelling New'!$O:$O),"")</f>
        <v>0.82976246303320378</v>
      </c>
      <c r="AF207" s="250">
        <f>IFERROR(_xlfn.XLOOKUP($D207,'Modelling New'!$D:$D,'Modelling New'!W:W),"")</f>
        <v>0.18647349975692426</v>
      </c>
      <c r="AG207" s="250">
        <f>IFERROR(_xlfn.XLOOKUP($D207,'Modelling New'!$D:$D,'Modelling New'!$AE:$AE),"")</f>
        <v>0.995</v>
      </c>
      <c r="AH207" s="250">
        <f>IFERROR(_xlfn.XLOOKUP($D207,'Modelling New'!$D:$D,'Modelling New'!$AF:$AF),"")</f>
        <v>0.995</v>
      </c>
      <c r="AI207" s="241"/>
      <c r="AJ207" s="241"/>
      <c r="AK207" s="241"/>
      <c r="AL207" s="241"/>
      <c r="AM207" s="241"/>
      <c r="AN207" s="251"/>
      <c r="AO207" s="248"/>
      <c r="AP207" s="248"/>
      <c r="AQ207" s="248"/>
      <c r="AR207" s="240">
        <f>_xlfn.XLOOKUP($D207,'Modelling New'!$D:$D,'Modelling New'!$N:$N)</f>
        <v>236.25000000000003</v>
      </c>
      <c r="AS207" s="240" t="str">
        <f t="shared" si="23"/>
        <v/>
      </c>
    </row>
    <row r="208" spans="1:45">
      <c r="A208" s="239">
        <f t="shared" si="24"/>
        <v>45951</v>
      </c>
      <c r="B208" s="240">
        <f>YEAR(Daily_KPI[[#This Row],[Date]])+IF(MONTH(Daily_KPI[[#This Row],[Date]])&gt;=4,1,0)</f>
        <v>2026</v>
      </c>
      <c r="C208" s="241">
        <f>YEAR(Daily_KPI[[#This Row],[Date]])</f>
        <v>2025</v>
      </c>
      <c r="D208" s="242">
        <f>Daily_KPI[[#This Row],[Date]]-DAY(Daily_KPI[[#This Row],[Date]])+1</f>
        <v>45931</v>
      </c>
      <c r="E208" s="241">
        <f t="shared" si="20"/>
        <v>31</v>
      </c>
      <c r="F208" s="243" t="str">
        <f>IFERROR(_xlfn.XLOOKUP($A208,Input_Raw!$A:$A,Input_Raw!$GB:$GB),"")</f>
        <v/>
      </c>
      <c r="G208" s="244" t="str">
        <f>IFERROR(_xlfn.XLOOKUP($A208,Input_Raw!$A:$A,Input_Raw!EO:EO),"")</f>
        <v/>
      </c>
      <c r="H208" s="244" t="str">
        <f>IFERROR(_xlfn.XLOOKUP($A208,Input_Raw!$A:$A,Input_Raw!EP:EP),"")</f>
        <v/>
      </c>
      <c r="I208" s="244" t="str">
        <f>IFERROR(_xlfn.XLOOKUP($A208,Input_Raw!$A:$A,Input_Raw!EM:EM),"")</f>
        <v/>
      </c>
      <c r="J208" s="244" t="str">
        <f>IFERROR(_xlfn.XLOOKUP($A208,Input_Raw!$A:$A,Input_Raw!EN:EN),"")</f>
        <v/>
      </c>
      <c r="K208" s="244" t="str">
        <f>IFERROR(_xlfn.XLOOKUP($A208,Input_Raw!$A:$A,Input_Raw!$DP:$DP),"")</f>
        <v/>
      </c>
      <c r="L208" s="244" t="str">
        <f>IFERROR(_xlfn.XLOOKUP($A208,Input_Raw!$A:$A,Input_Raw!$DR:$DR),"")</f>
        <v/>
      </c>
      <c r="M208" s="244" t="str">
        <f>IFERROR(_xlfn.XLOOKUP($A208,Input_Raw!$A:$A,Input_Raw!$DX:$DX),"")</f>
        <v/>
      </c>
      <c r="N208" s="244" t="str">
        <f>IFERROR(_xlfn.XLOOKUP($A208,Input_Raw!$A:$A,Input_Raw!$DZ:$DZ),"")</f>
        <v/>
      </c>
      <c r="O208" s="245" t="str">
        <f>IFERROR(1-SUMIF(Plant_BD!$B:$B,$A208,Plant_BD!$AL:$AL)/($AA208+SUMIF(Plant_BD!$B:$B,$A208,Plant_BD!$AL:$AL)),"")</f>
        <v/>
      </c>
      <c r="P208" s="245"/>
      <c r="Q208" s="246"/>
      <c r="R208" s="245" t="str">
        <f>IFERROR(1-SUMIF(Grid_BD!$B:$B,$A208,Grid_BD!$W:$W)/($AA208+SUMIF(Grid_BD!$B:$B,$A208,Grid_BD!$W:$W)),"")</f>
        <v/>
      </c>
      <c r="S208" s="241"/>
      <c r="T208" s="246"/>
      <c r="U208" s="247" t="str">
        <f t="shared" si="21"/>
        <v/>
      </c>
      <c r="V208" s="247" t="str">
        <f>IFERROR(_xlfn.XLOOKUP($A208,Input_Raw!$A:$A,Input_Raw!$GJ:$GJ),"")</f>
        <v/>
      </c>
      <c r="W208" s="248" t="str">
        <f t="shared" si="22"/>
        <v/>
      </c>
      <c r="X208" s="240" t="str">
        <f>IFERROR(_xlfn.XLOOKUP($A208,Input_Raw!$A:$A,Input_Raw!$EL:$EL),"")</f>
        <v/>
      </c>
      <c r="Y208" s="240" t="str">
        <f>IFERROR(_xlfn.XLOOKUP($A208,Input_Raw!$A:$A,Input_Raw!GC:GC),"")</f>
        <v/>
      </c>
      <c r="Z208" s="240"/>
      <c r="AA208" s="240" t="str">
        <f>IFERROR(_xlfn.XLOOKUP($A208,Input_Raw!$A:$A,Input_Raw!$GD:$GD),"")</f>
        <v/>
      </c>
      <c r="AB208" s="240" t="str">
        <f>IFERROR(_xlfn.XLOOKUP($A208,Input_Raw!$A:$A,Input_Raw!GE:GE),"")</f>
        <v/>
      </c>
      <c r="AC208" s="249">
        <f>IFERROR(_xlfn.XLOOKUP($D208,'Modelling New'!$D:$D,'Modelling New'!P:P),"")</f>
        <v>5.3935483870967742</v>
      </c>
      <c r="AD208" s="240">
        <f>IFERROR(_xlfn.XLOOKUP($D208,'Modelling New'!$D:$D,'Modelling New'!$T:$T)*1000,"")</f>
        <v>1057304.7436217607</v>
      </c>
      <c r="AE208" s="250">
        <f>IFERROR(_xlfn.XLOOKUP($D208,'Modelling New'!$D:$D,'Modelling New'!$O:$O),"")</f>
        <v>0.82976246303320378</v>
      </c>
      <c r="AF208" s="250">
        <f>IFERROR(_xlfn.XLOOKUP($D208,'Modelling New'!$D:$D,'Modelling New'!W:W),"")</f>
        <v>0.18647349975692426</v>
      </c>
      <c r="AG208" s="250">
        <f>IFERROR(_xlfn.XLOOKUP($D208,'Modelling New'!$D:$D,'Modelling New'!$AE:$AE),"")</f>
        <v>0.995</v>
      </c>
      <c r="AH208" s="250">
        <f>IFERROR(_xlfn.XLOOKUP($D208,'Modelling New'!$D:$D,'Modelling New'!$AF:$AF),"")</f>
        <v>0.995</v>
      </c>
      <c r="AI208" s="241"/>
      <c r="AJ208" s="241"/>
      <c r="AK208" s="241"/>
      <c r="AL208" s="241"/>
      <c r="AM208" s="241"/>
      <c r="AN208" s="251"/>
      <c r="AO208" s="248"/>
      <c r="AP208" s="248"/>
      <c r="AQ208" s="248"/>
      <c r="AR208" s="240">
        <f>_xlfn.XLOOKUP($D208,'Modelling New'!$D:$D,'Modelling New'!$N:$N)</f>
        <v>236.25000000000003</v>
      </c>
      <c r="AS208" s="240" t="str">
        <f t="shared" si="23"/>
        <v/>
      </c>
    </row>
    <row r="209" spans="1:45">
      <c r="A209" s="239">
        <f t="shared" si="24"/>
        <v>45952</v>
      </c>
      <c r="B209" s="240">
        <f>YEAR(Daily_KPI[[#This Row],[Date]])+IF(MONTH(Daily_KPI[[#This Row],[Date]])&gt;=4,1,0)</f>
        <v>2026</v>
      </c>
      <c r="C209" s="241">
        <f>YEAR(Daily_KPI[[#This Row],[Date]])</f>
        <v>2025</v>
      </c>
      <c r="D209" s="242">
        <f>Daily_KPI[[#This Row],[Date]]-DAY(Daily_KPI[[#This Row],[Date]])+1</f>
        <v>45931</v>
      </c>
      <c r="E209" s="241">
        <f t="shared" si="20"/>
        <v>31</v>
      </c>
      <c r="F209" s="243" t="str">
        <f>IFERROR(_xlfn.XLOOKUP($A209,Input_Raw!$A:$A,Input_Raw!$GB:$GB),"")</f>
        <v/>
      </c>
      <c r="G209" s="244" t="str">
        <f>IFERROR(_xlfn.XLOOKUP($A209,Input_Raw!$A:$A,Input_Raw!EO:EO),"")</f>
        <v/>
      </c>
      <c r="H209" s="244" t="str">
        <f>IFERROR(_xlfn.XLOOKUP($A209,Input_Raw!$A:$A,Input_Raw!EP:EP),"")</f>
        <v/>
      </c>
      <c r="I209" s="244" t="str">
        <f>IFERROR(_xlfn.XLOOKUP($A209,Input_Raw!$A:$A,Input_Raw!EM:EM),"")</f>
        <v/>
      </c>
      <c r="J209" s="244" t="str">
        <f>IFERROR(_xlfn.XLOOKUP($A209,Input_Raw!$A:$A,Input_Raw!EN:EN),"")</f>
        <v/>
      </c>
      <c r="K209" s="244" t="str">
        <f>IFERROR(_xlfn.XLOOKUP($A209,Input_Raw!$A:$A,Input_Raw!$DP:$DP),"")</f>
        <v/>
      </c>
      <c r="L209" s="244" t="str">
        <f>IFERROR(_xlfn.XLOOKUP($A209,Input_Raw!$A:$A,Input_Raw!$DR:$DR),"")</f>
        <v/>
      </c>
      <c r="M209" s="244" t="str">
        <f>IFERROR(_xlfn.XLOOKUP($A209,Input_Raw!$A:$A,Input_Raw!$DX:$DX),"")</f>
        <v/>
      </c>
      <c r="N209" s="244" t="str">
        <f>IFERROR(_xlfn.XLOOKUP($A209,Input_Raw!$A:$A,Input_Raw!$DZ:$DZ),"")</f>
        <v/>
      </c>
      <c r="O209" s="245" t="str">
        <f>IFERROR(1-SUMIF(Plant_BD!$B:$B,$A209,Plant_BD!$AL:$AL)/($AA209+SUMIF(Plant_BD!$B:$B,$A209,Plant_BD!$AL:$AL)),"")</f>
        <v/>
      </c>
      <c r="P209" s="245"/>
      <c r="Q209" s="246"/>
      <c r="R209" s="245" t="str">
        <f>IFERROR(1-SUMIF(Grid_BD!$B:$B,$A209,Grid_BD!$W:$W)/($AA209+SUMIF(Grid_BD!$B:$B,$A209,Grid_BD!$W:$W)),"")</f>
        <v/>
      </c>
      <c r="S209" s="241"/>
      <c r="T209" s="246"/>
      <c r="U209" s="247" t="str">
        <f t="shared" si="21"/>
        <v/>
      </c>
      <c r="V209" s="247" t="str">
        <f>IFERROR(_xlfn.XLOOKUP($A209,Input_Raw!$A:$A,Input_Raw!$GJ:$GJ),"")</f>
        <v/>
      </c>
      <c r="W209" s="248" t="str">
        <f t="shared" si="22"/>
        <v/>
      </c>
      <c r="X209" s="240" t="str">
        <f>IFERROR(_xlfn.XLOOKUP($A209,Input_Raw!$A:$A,Input_Raw!$EL:$EL),"")</f>
        <v/>
      </c>
      <c r="Y209" s="240" t="str">
        <f>IFERROR(_xlfn.XLOOKUP($A209,Input_Raw!$A:$A,Input_Raw!GC:GC),"")</f>
        <v/>
      </c>
      <c r="Z209" s="240"/>
      <c r="AA209" s="240" t="str">
        <f>IFERROR(_xlfn.XLOOKUP($A209,Input_Raw!$A:$A,Input_Raw!$GD:$GD),"")</f>
        <v/>
      </c>
      <c r="AB209" s="240" t="str">
        <f>IFERROR(_xlfn.XLOOKUP($A209,Input_Raw!$A:$A,Input_Raw!GE:GE),"")</f>
        <v/>
      </c>
      <c r="AC209" s="249">
        <f>IFERROR(_xlfn.XLOOKUP($D209,'Modelling New'!$D:$D,'Modelling New'!P:P),"")</f>
        <v>5.3935483870967742</v>
      </c>
      <c r="AD209" s="240">
        <f>IFERROR(_xlfn.XLOOKUP($D209,'Modelling New'!$D:$D,'Modelling New'!$T:$T)*1000,"")</f>
        <v>1057304.7436217607</v>
      </c>
      <c r="AE209" s="250">
        <f>IFERROR(_xlfn.XLOOKUP($D209,'Modelling New'!$D:$D,'Modelling New'!$O:$O),"")</f>
        <v>0.82976246303320378</v>
      </c>
      <c r="AF209" s="250">
        <f>IFERROR(_xlfn.XLOOKUP($D209,'Modelling New'!$D:$D,'Modelling New'!W:W),"")</f>
        <v>0.18647349975692426</v>
      </c>
      <c r="AG209" s="250">
        <f>IFERROR(_xlfn.XLOOKUP($D209,'Modelling New'!$D:$D,'Modelling New'!$AE:$AE),"")</f>
        <v>0.995</v>
      </c>
      <c r="AH209" s="250">
        <f>IFERROR(_xlfn.XLOOKUP($D209,'Modelling New'!$D:$D,'Modelling New'!$AF:$AF),"")</f>
        <v>0.995</v>
      </c>
      <c r="AI209" s="241"/>
      <c r="AJ209" s="241"/>
      <c r="AK209" s="241"/>
      <c r="AL209" s="241"/>
      <c r="AM209" s="241"/>
      <c r="AN209" s="251"/>
      <c r="AO209" s="248"/>
      <c r="AP209" s="248"/>
      <c r="AQ209" s="248"/>
      <c r="AR209" s="240">
        <f>_xlfn.XLOOKUP($D209,'Modelling New'!$D:$D,'Modelling New'!$N:$N)</f>
        <v>236.25000000000003</v>
      </c>
      <c r="AS209" s="240" t="str">
        <f t="shared" si="23"/>
        <v/>
      </c>
    </row>
    <row r="210" spans="1:45">
      <c r="A210" s="239">
        <f t="shared" si="24"/>
        <v>45953</v>
      </c>
      <c r="B210" s="240">
        <f>YEAR(Daily_KPI[[#This Row],[Date]])+IF(MONTH(Daily_KPI[[#This Row],[Date]])&gt;=4,1,0)</f>
        <v>2026</v>
      </c>
      <c r="C210" s="241">
        <f>YEAR(Daily_KPI[[#This Row],[Date]])</f>
        <v>2025</v>
      </c>
      <c r="D210" s="242">
        <f>Daily_KPI[[#This Row],[Date]]-DAY(Daily_KPI[[#This Row],[Date]])+1</f>
        <v>45931</v>
      </c>
      <c r="E210" s="241">
        <f t="shared" si="20"/>
        <v>31</v>
      </c>
      <c r="F210" s="243" t="str">
        <f>IFERROR(_xlfn.XLOOKUP($A210,Input_Raw!$A:$A,Input_Raw!$GB:$GB),"")</f>
        <v/>
      </c>
      <c r="G210" s="244" t="str">
        <f>IFERROR(_xlfn.XLOOKUP($A210,Input_Raw!$A:$A,Input_Raw!EO:EO),"")</f>
        <v/>
      </c>
      <c r="H210" s="244" t="str">
        <f>IFERROR(_xlfn.XLOOKUP($A210,Input_Raw!$A:$A,Input_Raw!EP:EP),"")</f>
        <v/>
      </c>
      <c r="I210" s="244" t="str">
        <f>IFERROR(_xlfn.XLOOKUP($A210,Input_Raw!$A:$A,Input_Raw!EM:EM),"")</f>
        <v/>
      </c>
      <c r="J210" s="244" t="str">
        <f>IFERROR(_xlfn.XLOOKUP($A210,Input_Raw!$A:$A,Input_Raw!EN:EN),"")</f>
        <v/>
      </c>
      <c r="K210" s="244" t="str">
        <f>IFERROR(_xlfn.XLOOKUP($A210,Input_Raw!$A:$A,Input_Raw!$DP:$DP),"")</f>
        <v/>
      </c>
      <c r="L210" s="244" t="str">
        <f>IFERROR(_xlfn.XLOOKUP($A210,Input_Raw!$A:$A,Input_Raw!$DR:$DR),"")</f>
        <v/>
      </c>
      <c r="M210" s="244" t="str">
        <f>IFERROR(_xlfn.XLOOKUP($A210,Input_Raw!$A:$A,Input_Raw!$DX:$DX),"")</f>
        <v/>
      </c>
      <c r="N210" s="244" t="str">
        <f>IFERROR(_xlfn.XLOOKUP($A210,Input_Raw!$A:$A,Input_Raw!$DZ:$DZ),"")</f>
        <v/>
      </c>
      <c r="O210" s="245" t="str">
        <f>IFERROR(1-SUMIF(Plant_BD!$B:$B,$A210,Plant_BD!$AL:$AL)/($AA210+SUMIF(Plant_BD!$B:$B,$A210,Plant_BD!$AL:$AL)),"")</f>
        <v/>
      </c>
      <c r="P210" s="245"/>
      <c r="Q210" s="246"/>
      <c r="R210" s="245" t="str">
        <f>IFERROR(1-SUMIF(Grid_BD!$B:$B,$A210,Grid_BD!$W:$W)/($AA210+SUMIF(Grid_BD!$B:$B,$A210,Grid_BD!$W:$W)),"")</f>
        <v/>
      </c>
      <c r="S210" s="241"/>
      <c r="T210" s="246"/>
      <c r="U210" s="247" t="str">
        <f t="shared" si="21"/>
        <v/>
      </c>
      <c r="V210" s="247" t="str">
        <f>IFERROR(_xlfn.XLOOKUP($A210,Input_Raw!$A:$A,Input_Raw!$GJ:$GJ),"")</f>
        <v/>
      </c>
      <c r="W210" s="248" t="str">
        <f t="shared" si="22"/>
        <v/>
      </c>
      <c r="X210" s="240" t="str">
        <f>IFERROR(_xlfn.XLOOKUP($A210,Input_Raw!$A:$A,Input_Raw!$EL:$EL),"")</f>
        <v/>
      </c>
      <c r="Y210" s="240" t="str">
        <f>IFERROR(_xlfn.XLOOKUP($A210,Input_Raw!$A:$A,Input_Raw!GC:GC),"")</f>
        <v/>
      </c>
      <c r="Z210" s="240"/>
      <c r="AA210" s="240" t="str">
        <f>IFERROR(_xlfn.XLOOKUP($A210,Input_Raw!$A:$A,Input_Raw!$GD:$GD),"")</f>
        <v/>
      </c>
      <c r="AB210" s="240" t="str">
        <f>IFERROR(_xlfn.XLOOKUP($A210,Input_Raw!$A:$A,Input_Raw!GE:GE),"")</f>
        <v/>
      </c>
      <c r="AC210" s="249">
        <f>IFERROR(_xlfn.XLOOKUP($D210,'Modelling New'!$D:$D,'Modelling New'!P:P),"")</f>
        <v>5.3935483870967742</v>
      </c>
      <c r="AD210" s="240">
        <f>IFERROR(_xlfn.XLOOKUP($D210,'Modelling New'!$D:$D,'Modelling New'!$T:$T)*1000,"")</f>
        <v>1057304.7436217607</v>
      </c>
      <c r="AE210" s="250">
        <f>IFERROR(_xlfn.XLOOKUP($D210,'Modelling New'!$D:$D,'Modelling New'!$O:$O),"")</f>
        <v>0.82976246303320378</v>
      </c>
      <c r="AF210" s="250">
        <f>IFERROR(_xlfn.XLOOKUP($D210,'Modelling New'!$D:$D,'Modelling New'!W:W),"")</f>
        <v>0.18647349975692426</v>
      </c>
      <c r="AG210" s="250">
        <f>IFERROR(_xlfn.XLOOKUP($D210,'Modelling New'!$D:$D,'Modelling New'!$AE:$AE),"")</f>
        <v>0.995</v>
      </c>
      <c r="AH210" s="250">
        <f>IFERROR(_xlfn.XLOOKUP($D210,'Modelling New'!$D:$D,'Modelling New'!$AF:$AF),"")</f>
        <v>0.995</v>
      </c>
      <c r="AI210" s="241"/>
      <c r="AJ210" s="241"/>
      <c r="AK210" s="241"/>
      <c r="AL210" s="241"/>
      <c r="AM210" s="241"/>
      <c r="AN210" s="251"/>
      <c r="AO210" s="248"/>
      <c r="AP210" s="248"/>
      <c r="AQ210" s="248"/>
      <c r="AR210" s="240">
        <f>_xlfn.XLOOKUP($D210,'Modelling New'!$D:$D,'Modelling New'!$N:$N)</f>
        <v>236.25000000000003</v>
      </c>
      <c r="AS210" s="240" t="str">
        <f t="shared" si="23"/>
        <v/>
      </c>
    </row>
    <row r="211" spans="1:45">
      <c r="A211" s="239">
        <f t="shared" si="24"/>
        <v>45954</v>
      </c>
      <c r="B211" s="240">
        <f>YEAR(Daily_KPI[[#This Row],[Date]])+IF(MONTH(Daily_KPI[[#This Row],[Date]])&gt;=4,1,0)</f>
        <v>2026</v>
      </c>
      <c r="C211" s="241">
        <f>YEAR(Daily_KPI[[#This Row],[Date]])</f>
        <v>2025</v>
      </c>
      <c r="D211" s="242">
        <f>Daily_KPI[[#This Row],[Date]]-DAY(Daily_KPI[[#This Row],[Date]])+1</f>
        <v>45931</v>
      </c>
      <c r="E211" s="241">
        <f t="shared" si="20"/>
        <v>31</v>
      </c>
      <c r="F211" s="243" t="str">
        <f>IFERROR(_xlfn.XLOOKUP($A211,Input_Raw!$A:$A,Input_Raw!$GB:$GB),"")</f>
        <v/>
      </c>
      <c r="G211" s="244" t="str">
        <f>IFERROR(_xlfn.XLOOKUP($A211,Input_Raw!$A:$A,Input_Raw!EO:EO),"")</f>
        <v/>
      </c>
      <c r="H211" s="244" t="str">
        <f>IFERROR(_xlfn.XLOOKUP($A211,Input_Raw!$A:$A,Input_Raw!EP:EP),"")</f>
        <v/>
      </c>
      <c r="I211" s="244" t="str">
        <f>IFERROR(_xlfn.XLOOKUP($A211,Input_Raw!$A:$A,Input_Raw!EM:EM),"")</f>
        <v/>
      </c>
      <c r="J211" s="244" t="str">
        <f>IFERROR(_xlfn.XLOOKUP($A211,Input_Raw!$A:$A,Input_Raw!EN:EN),"")</f>
        <v/>
      </c>
      <c r="K211" s="244" t="str">
        <f>IFERROR(_xlfn.XLOOKUP($A211,Input_Raw!$A:$A,Input_Raw!$DP:$DP),"")</f>
        <v/>
      </c>
      <c r="L211" s="244" t="str">
        <f>IFERROR(_xlfn.XLOOKUP($A211,Input_Raw!$A:$A,Input_Raw!$DR:$DR),"")</f>
        <v/>
      </c>
      <c r="M211" s="244" t="str">
        <f>IFERROR(_xlfn.XLOOKUP($A211,Input_Raw!$A:$A,Input_Raw!$DX:$DX),"")</f>
        <v/>
      </c>
      <c r="N211" s="244" t="str">
        <f>IFERROR(_xlfn.XLOOKUP($A211,Input_Raw!$A:$A,Input_Raw!$DZ:$DZ),"")</f>
        <v/>
      </c>
      <c r="O211" s="245" t="str">
        <f>IFERROR(1-SUMIF(Plant_BD!$B:$B,$A211,Plant_BD!$AL:$AL)/($AA211+SUMIF(Plant_BD!$B:$B,$A211,Plant_BD!$AL:$AL)),"")</f>
        <v/>
      </c>
      <c r="P211" s="245"/>
      <c r="Q211" s="246"/>
      <c r="R211" s="245" t="str">
        <f>IFERROR(1-SUMIF(Grid_BD!$B:$B,$A211,Grid_BD!$W:$W)/($AA211+SUMIF(Grid_BD!$B:$B,$A211,Grid_BD!$W:$W)),"")</f>
        <v/>
      </c>
      <c r="S211" s="241"/>
      <c r="T211" s="246"/>
      <c r="U211" s="247" t="str">
        <f t="shared" si="21"/>
        <v/>
      </c>
      <c r="V211" s="247" t="str">
        <f>IFERROR(_xlfn.XLOOKUP($A211,Input_Raw!$A:$A,Input_Raw!$GJ:$GJ),"")</f>
        <v/>
      </c>
      <c r="W211" s="248" t="str">
        <f t="shared" si="22"/>
        <v/>
      </c>
      <c r="X211" s="240" t="str">
        <f>IFERROR(_xlfn.XLOOKUP($A211,Input_Raw!$A:$A,Input_Raw!$EL:$EL),"")</f>
        <v/>
      </c>
      <c r="Y211" s="240" t="str">
        <f>IFERROR(_xlfn.XLOOKUP($A211,Input_Raw!$A:$A,Input_Raw!GC:GC),"")</f>
        <v/>
      </c>
      <c r="Z211" s="240"/>
      <c r="AA211" s="240" t="str">
        <f>IFERROR(_xlfn.XLOOKUP($A211,Input_Raw!$A:$A,Input_Raw!$GD:$GD),"")</f>
        <v/>
      </c>
      <c r="AB211" s="240" t="str">
        <f>IFERROR(_xlfn.XLOOKUP($A211,Input_Raw!$A:$A,Input_Raw!GE:GE),"")</f>
        <v/>
      </c>
      <c r="AC211" s="249">
        <f>IFERROR(_xlfn.XLOOKUP($D211,'Modelling New'!$D:$D,'Modelling New'!P:P),"")</f>
        <v>5.3935483870967742</v>
      </c>
      <c r="AD211" s="240">
        <f>IFERROR(_xlfn.XLOOKUP($D211,'Modelling New'!$D:$D,'Modelling New'!$T:$T)*1000,"")</f>
        <v>1057304.7436217607</v>
      </c>
      <c r="AE211" s="250">
        <f>IFERROR(_xlfn.XLOOKUP($D211,'Modelling New'!$D:$D,'Modelling New'!$O:$O),"")</f>
        <v>0.82976246303320378</v>
      </c>
      <c r="AF211" s="250">
        <f>IFERROR(_xlfn.XLOOKUP($D211,'Modelling New'!$D:$D,'Modelling New'!W:W),"")</f>
        <v>0.18647349975692426</v>
      </c>
      <c r="AG211" s="250">
        <f>IFERROR(_xlfn.XLOOKUP($D211,'Modelling New'!$D:$D,'Modelling New'!$AE:$AE),"")</f>
        <v>0.995</v>
      </c>
      <c r="AH211" s="250">
        <f>IFERROR(_xlfn.XLOOKUP($D211,'Modelling New'!$D:$D,'Modelling New'!$AF:$AF),"")</f>
        <v>0.995</v>
      </c>
      <c r="AI211" s="241"/>
      <c r="AJ211" s="241"/>
      <c r="AK211" s="241"/>
      <c r="AL211" s="241"/>
      <c r="AM211" s="241"/>
      <c r="AN211" s="251"/>
      <c r="AO211" s="248"/>
      <c r="AP211" s="248"/>
      <c r="AQ211" s="248"/>
      <c r="AR211" s="240">
        <f>_xlfn.XLOOKUP($D211,'Modelling New'!$D:$D,'Modelling New'!$N:$N)</f>
        <v>236.25000000000003</v>
      </c>
      <c r="AS211" s="240" t="str">
        <f t="shared" si="23"/>
        <v/>
      </c>
    </row>
    <row r="212" spans="1:45">
      <c r="A212" s="239">
        <f t="shared" si="24"/>
        <v>45955</v>
      </c>
      <c r="B212" s="240">
        <f>YEAR(Daily_KPI[[#This Row],[Date]])+IF(MONTH(Daily_KPI[[#This Row],[Date]])&gt;=4,1,0)</f>
        <v>2026</v>
      </c>
      <c r="C212" s="241">
        <f>YEAR(Daily_KPI[[#This Row],[Date]])</f>
        <v>2025</v>
      </c>
      <c r="D212" s="242">
        <f>Daily_KPI[[#This Row],[Date]]-DAY(Daily_KPI[[#This Row],[Date]])+1</f>
        <v>45931</v>
      </c>
      <c r="E212" s="241">
        <f t="shared" si="20"/>
        <v>31</v>
      </c>
      <c r="F212" s="243" t="str">
        <f>IFERROR(_xlfn.XLOOKUP($A212,Input_Raw!$A:$A,Input_Raw!$GB:$GB),"")</f>
        <v/>
      </c>
      <c r="G212" s="244" t="str">
        <f>IFERROR(_xlfn.XLOOKUP($A212,Input_Raw!$A:$A,Input_Raw!EO:EO),"")</f>
        <v/>
      </c>
      <c r="H212" s="244" t="str">
        <f>IFERROR(_xlfn.XLOOKUP($A212,Input_Raw!$A:$A,Input_Raw!EP:EP),"")</f>
        <v/>
      </c>
      <c r="I212" s="244" t="str">
        <f>IFERROR(_xlfn.XLOOKUP($A212,Input_Raw!$A:$A,Input_Raw!EM:EM),"")</f>
        <v/>
      </c>
      <c r="J212" s="244" t="str">
        <f>IFERROR(_xlfn.XLOOKUP($A212,Input_Raw!$A:$A,Input_Raw!EN:EN),"")</f>
        <v/>
      </c>
      <c r="K212" s="244" t="str">
        <f>IFERROR(_xlfn.XLOOKUP($A212,Input_Raw!$A:$A,Input_Raw!$DP:$DP),"")</f>
        <v/>
      </c>
      <c r="L212" s="244" t="str">
        <f>IFERROR(_xlfn.XLOOKUP($A212,Input_Raw!$A:$A,Input_Raw!$DR:$DR),"")</f>
        <v/>
      </c>
      <c r="M212" s="244" t="str">
        <f>IFERROR(_xlfn.XLOOKUP($A212,Input_Raw!$A:$A,Input_Raw!$DX:$DX),"")</f>
        <v/>
      </c>
      <c r="N212" s="244" t="str">
        <f>IFERROR(_xlfn.XLOOKUP($A212,Input_Raw!$A:$A,Input_Raw!$DZ:$DZ),"")</f>
        <v/>
      </c>
      <c r="O212" s="245" t="str">
        <f>IFERROR(1-SUMIF(Plant_BD!$B:$B,$A212,Plant_BD!$AL:$AL)/($AA212+SUMIF(Plant_BD!$B:$B,$A212,Plant_BD!$AL:$AL)),"")</f>
        <v/>
      </c>
      <c r="P212" s="245"/>
      <c r="Q212" s="246"/>
      <c r="R212" s="245" t="str">
        <f>IFERROR(1-SUMIF(Grid_BD!$B:$B,$A212,Grid_BD!$W:$W)/($AA212+SUMIF(Grid_BD!$B:$B,$A212,Grid_BD!$W:$W)),"")</f>
        <v/>
      </c>
      <c r="S212" s="241"/>
      <c r="T212" s="246"/>
      <c r="U212" s="247" t="str">
        <f t="shared" si="21"/>
        <v/>
      </c>
      <c r="V212" s="247" t="str">
        <f>IFERROR(_xlfn.XLOOKUP($A212,Input_Raw!$A:$A,Input_Raw!$GJ:$GJ),"")</f>
        <v/>
      </c>
      <c r="W212" s="248" t="str">
        <f t="shared" si="22"/>
        <v/>
      </c>
      <c r="X212" s="240" t="str">
        <f>IFERROR(_xlfn.XLOOKUP($A212,Input_Raw!$A:$A,Input_Raw!$EL:$EL),"")</f>
        <v/>
      </c>
      <c r="Y212" s="240" t="str">
        <f>IFERROR(_xlfn.XLOOKUP($A212,Input_Raw!$A:$A,Input_Raw!GC:GC),"")</f>
        <v/>
      </c>
      <c r="Z212" s="240"/>
      <c r="AA212" s="240" t="str">
        <f>IFERROR(_xlfn.XLOOKUP($A212,Input_Raw!$A:$A,Input_Raw!$GD:$GD),"")</f>
        <v/>
      </c>
      <c r="AB212" s="240" t="str">
        <f>IFERROR(_xlfn.XLOOKUP($A212,Input_Raw!$A:$A,Input_Raw!GE:GE),"")</f>
        <v/>
      </c>
      <c r="AC212" s="249">
        <f>IFERROR(_xlfn.XLOOKUP($D212,'Modelling New'!$D:$D,'Modelling New'!P:P),"")</f>
        <v>5.3935483870967742</v>
      </c>
      <c r="AD212" s="240">
        <f>IFERROR(_xlfn.XLOOKUP($D212,'Modelling New'!$D:$D,'Modelling New'!$T:$T)*1000,"")</f>
        <v>1057304.7436217607</v>
      </c>
      <c r="AE212" s="250">
        <f>IFERROR(_xlfn.XLOOKUP($D212,'Modelling New'!$D:$D,'Modelling New'!$O:$O),"")</f>
        <v>0.82976246303320378</v>
      </c>
      <c r="AF212" s="250">
        <f>IFERROR(_xlfn.XLOOKUP($D212,'Modelling New'!$D:$D,'Modelling New'!W:W),"")</f>
        <v>0.18647349975692426</v>
      </c>
      <c r="AG212" s="250">
        <f>IFERROR(_xlfn.XLOOKUP($D212,'Modelling New'!$D:$D,'Modelling New'!$AE:$AE),"")</f>
        <v>0.995</v>
      </c>
      <c r="AH212" s="250">
        <f>IFERROR(_xlfn.XLOOKUP($D212,'Modelling New'!$D:$D,'Modelling New'!$AF:$AF),"")</f>
        <v>0.995</v>
      </c>
      <c r="AI212" s="241"/>
      <c r="AJ212" s="241"/>
      <c r="AK212" s="241"/>
      <c r="AL212" s="241"/>
      <c r="AM212" s="241"/>
      <c r="AN212" s="251"/>
      <c r="AO212" s="248"/>
      <c r="AP212" s="248"/>
      <c r="AQ212" s="248"/>
      <c r="AR212" s="240">
        <f>_xlfn.XLOOKUP($D212,'Modelling New'!$D:$D,'Modelling New'!$N:$N)</f>
        <v>236.25000000000003</v>
      </c>
      <c r="AS212" s="240" t="str">
        <f t="shared" si="23"/>
        <v/>
      </c>
    </row>
    <row r="213" spans="1:45">
      <c r="A213" s="239">
        <f t="shared" si="24"/>
        <v>45956</v>
      </c>
      <c r="B213" s="240">
        <f>YEAR(Daily_KPI[[#This Row],[Date]])+IF(MONTH(Daily_KPI[[#This Row],[Date]])&gt;=4,1,0)</f>
        <v>2026</v>
      </c>
      <c r="C213" s="241">
        <f>YEAR(Daily_KPI[[#This Row],[Date]])</f>
        <v>2025</v>
      </c>
      <c r="D213" s="242">
        <f>Daily_KPI[[#This Row],[Date]]-DAY(Daily_KPI[[#This Row],[Date]])+1</f>
        <v>45931</v>
      </c>
      <c r="E213" s="241">
        <f t="shared" si="20"/>
        <v>31</v>
      </c>
      <c r="F213" s="243" t="str">
        <f>IFERROR(_xlfn.XLOOKUP($A213,Input_Raw!$A:$A,Input_Raw!$GB:$GB),"")</f>
        <v/>
      </c>
      <c r="G213" s="244" t="str">
        <f>IFERROR(_xlfn.XLOOKUP($A213,Input_Raw!$A:$A,Input_Raw!EO:EO),"")</f>
        <v/>
      </c>
      <c r="H213" s="244" t="str">
        <f>IFERROR(_xlfn.XLOOKUP($A213,Input_Raw!$A:$A,Input_Raw!EP:EP),"")</f>
        <v/>
      </c>
      <c r="I213" s="244" t="str">
        <f>IFERROR(_xlfn.XLOOKUP($A213,Input_Raw!$A:$A,Input_Raw!EM:EM),"")</f>
        <v/>
      </c>
      <c r="J213" s="244" t="str">
        <f>IFERROR(_xlfn.XLOOKUP($A213,Input_Raw!$A:$A,Input_Raw!EN:EN),"")</f>
        <v/>
      </c>
      <c r="K213" s="244" t="str">
        <f>IFERROR(_xlfn.XLOOKUP($A213,Input_Raw!$A:$A,Input_Raw!$DP:$DP),"")</f>
        <v/>
      </c>
      <c r="L213" s="244" t="str">
        <f>IFERROR(_xlfn.XLOOKUP($A213,Input_Raw!$A:$A,Input_Raw!$DR:$DR),"")</f>
        <v/>
      </c>
      <c r="M213" s="244" t="str">
        <f>IFERROR(_xlfn.XLOOKUP($A213,Input_Raw!$A:$A,Input_Raw!$DX:$DX),"")</f>
        <v/>
      </c>
      <c r="N213" s="244" t="str">
        <f>IFERROR(_xlfn.XLOOKUP($A213,Input_Raw!$A:$A,Input_Raw!$DZ:$DZ),"")</f>
        <v/>
      </c>
      <c r="O213" s="245" t="str">
        <f>IFERROR(1-SUMIF(Plant_BD!$B:$B,$A213,Plant_BD!$AL:$AL)/($AA213+SUMIF(Plant_BD!$B:$B,$A213,Plant_BD!$AL:$AL)),"")</f>
        <v/>
      </c>
      <c r="P213" s="245"/>
      <c r="Q213" s="246"/>
      <c r="R213" s="245" t="str">
        <f>IFERROR(1-SUMIF(Grid_BD!$B:$B,$A213,Grid_BD!$W:$W)/($AA213+SUMIF(Grid_BD!$B:$B,$A213,Grid_BD!$W:$W)),"")</f>
        <v/>
      </c>
      <c r="S213" s="241"/>
      <c r="T213" s="246"/>
      <c r="U213" s="247" t="str">
        <f t="shared" si="21"/>
        <v/>
      </c>
      <c r="V213" s="247" t="str">
        <f>IFERROR(_xlfn.XLOOKUP($A213,Input_Raw!$A:$A,Input_Raw!$GJ:$GJ),"")</f>
        <v/>
      </c>
      <c r="W213" s="248" t="str">
        <f t="shared" si="22"/>
        <v/>
      </c>
      <c r="X213" s="240" t="str">
        <f>IFERROR(_xlfn.XLOOKUP($A213,Input_Raw!$A:$A,Input_Raw!$EL:$EL),"")</f>
        <v/>
      </c>
      <c r="Y213" s="240" t="str">
        <f>IFERROR(_xlfn.XLOOKUP($A213,Input_Raw!$A:$A,Input_Raw!GC:GC),"")</f>
        <v/>
      </c>
      <c r="Z213" s="240"/>
      <c r="AA213" s="240" t="str">
        <f>IFERROR(_xlfn.XLOOKUP($A213,Input_Raw!$A:$A,Input_Raw!$GD:$GD),"")</f>
        <v/>
      </c>
      <c r="AB213" s="240" t="str">
        <f>IFERROR(_xlfn.XLOOKUP($A213,Input_Raw!$A:$A,Input_Raw!GE:GE),"")</f>
        <v/>
      </c>
      <c r="AC213" s="249">
        <f>IFERROR(_xlfn.XLOOKUP($D213,'Modelling New'!$D:$D,'Modelling New'!P:P),"")</f>
        <v>5.3935483870967742</v>
      </c>
      <c r="AD213" s="240">
        <f>IFERROR(_xlfn.XLOOKUP($D213,'Modelling New'!$D:$D,'Modelling New'!$T:$T)*1000,"")</f>
        <v>1057304.7436217607</v>
      </c>
      <c r="AE213" s="250">
        <f>IFERROR(_xlfn.XLOOKUP($D213,'Modelling New'!$D:$D,'Modelling New'!$O:$O),"")</f>
        <v>0.82976246303320378</v>
      </c>
      <c r="AF213" s="250">
        <f>IFERROR(_xlfn.XLOOKUP($D213,'Modelling New'!$D:$D,'Modelling New'!W:W),"")</f>
        <v>0.18647349975692426</v>
      </c>
      <c r="AG213" s="250">
        <f>IFERROR(_xlfn.XLOOKUP($D213,'Modelling New'!$D:$D,'Modelling New'!$AE:$AE),"")</f>
        <v>0.995</v>
      </c>
      <c r="AH213" s="250">
        <f>IFERROR(_xlfn.XLOOKUP($D213,'Modelling New'!$D:$D,'Modelling New'!$AF:$AF),"")</f>
        <v>0.995</v>
      </c>
      <c r="AI213" s="241"/>
      <c r="AJ213" s="241"/>
      <c r="AK213" s="241"/>
      <c r="AL213" s="241"/>
      <c r="AM213" s="241"/>
      <c r="AN213" s="251"/>
      <c r="AO213" s="248"/>
      <c r="AP213" s="248"/>
      <c r="AQ213" s="248"/>
      <c r="AR213" s="240">
        <f>_xlfn.XLOOKUP($D213,'Modelling New'!$D:$D,'Modelling New'!$N:$N)</f>
        <v>236.25000000000003</v>
      </c>
      <c r="AS213" s="240" t="str">
        <f t="shared" si="23"/>
        <v/>
      </c>
    </row>
    <row r="214" spans="1:45">
      <c r="A214" s="239">
        <f t="shared" si="24"/>
        <v>45957</v>
      </c>
      <c r="B214" s="240">
        <f>YEAR(Daily_KPI[[#This Row],[Date]])+IF(MONTH(Daily_KPI[[#This Row],[Date]])&gt;=4,1,0)</f>
        <v>2026</v>
      </c>
      <c r="C214" s="241">
        <f>YEAR(Daily_KPI[[#This Row],[Date]])</f>
        <v>2025</v>
      </c>
      <c r="D214" s="242">
        <f>Daily_KPI[[#This Row],[Date]]-DAY(Daily_KPI[[#This Row],[Date]])+1</f>
        <v>45931</v>
      </c>
      <c r="E214" s="241">
        <f t="shared" si="20"/>
        <v>31</v>
      </c>
      <c r="F214" s="243" t="str">
        <f>IFERROR(_xlfn.XLOOKUP($A214,Input_Raw!$A:$A,Input_Raw!$GB:$GB),"")</f>
        <v/>
      </c>
      <c r="G214" s="244" t="str">
        <f>IFERROR(_xlfn.XLOOKUP($A214,Input_Raw!$A:$A,Input_Raw!EO:EO),"")</f>
        <v/>
      </c>
      <c r="H214" s="244" t="str">
        <f>IFERROR(_xlfn.XLOOKUP($A214,Input_Raw!$A:$A,Input_Raw!EP:EP),"")</f>
        <v/>
      </c>
      <c r="I214" s="244" t="str">
        <f>IFERROR(_xlfn.XLOOKUP($A214,Input_Raw!$A:$A,Input_Raw!EM:EM),"")</f>
        <v/>
      </c>
      <c r="J214" s="244" t="str">
        <f>IFERROR(_xlfn.XLOOKUP($A214,Input_Raw!$A:$A,Input_Raw!EN:EN),"")</f>
        <v/>
      </c>
      <c r="K214" s="244" t="str">
        <f>IFERROR(_xlfn.XLOOKUP($A214,Input_Raw!$A:$A,Input_Raw!$DP:$DP),"")</f>
        <v/>
      </c>
      <c r="L214" s="244" t="str">
        <f>IFERROR(_xlfn.XLOOKUP($A214,Input_Raw!$A:$A,Input_Raw!$DR:$DR),"")</f>
        <v/>
      </c>
      <c r="M214" s="244" t="str">
        <f>IFERROR(_xlfn.XLOOKUP($A214,Input_Raw!$A:$A,Input_Raw!$DX:$DX),"")</f>
        <v/>
      </c>
      <c r="N214" s="244" t="str">
        <f>IFERROR(_xlfn.XLOOKUP($A214,Input_Raw!$A:$A,Input_Raw!$DZ:$DZ),"")</f>
        <v/>
      </c>
      <c r="O214" s="245" t="str">
        <f>IFERROR(1-SUMIF(Plant_BD!$B:$B,$A214,Plant_BD!$AL:$AL)/($AA214+SUMIF(Plant_BD!$B:$B,$A214,Plant_BD!$AL:$AL)),"")</f>
        <v/>
      </c>
      <c r="P214" s="245"/>
      <c r="Q214" s="246"/>
      <c r="R214" s="245" t="str">
        <f>IFERROR(1-SUMIF(Grid_BD!$B:$B,$A214,Grid_BD!$W:$W)/($AA214+SUMIF(Grid_BD!$B:$B,$A214,Grid_BD!$W:$W)),"")</f>
        <v/>
      </c>
      <c r="S214" s="241"/>
      <c r="T214" s="246"/>
      <c r="U214" s="247" t="str">
        <f t="shared" si="21"/>
        <v/>
      </c>
      <c r="V214" s="247" t="str">
        <f>IFERROR(_xlfn.XLOOKUP($A214,Input_Raw!$A:$A,Input_Raw!$GJ:$GJ),"")</f>
        <v/>
      </c>
      <c r="W214" s="248" t="str">
        <f t="shared" si="22"/>
        <v/>
      </c>
      <c r="X214" s="240" t="str">
        <f>IFERROR(_xlfn.XLOOKUP($A214,Input_Raw!$A:$A,Input_Raw!$EL:$EL),"")</f>
        <v/>
      </c>
      <c r="Y214" s="240" t="str">
        <f>IFERROR(_xlfn.XLOOKUP($A214,Input_Raw!$A:$A,Input_Raw!GC:GC),"")</f>
        <v/>
      </c>
      <c r="Z214" s="240"/>
      <c r="AA214" s="240" t="str">
        <f>IFERROR(_xlfn.XLOOKUP($A214,Input_Raw!$A:$A,Input_Raw!$GD:$GD),"")</f>
        <v/>
      </c>
      <c r="AB214" s="240" t="str">
        <f>IFERROR(_xlfn.XLOOKUP($A214,Input_Raw!$A:$A,Input_Raw!GE:GE),"")</f>
        <v/>
      </c>
      <c r="AC214" s="249">
        <f>IFERROR(_xlfn.XLOOKUP($D214,'Modelling New'!$D:$D,'Modelling New'!P:P),"")</f>
        <v>5.3935483870967742</v>
      </c>
      <c r="AD214" s="240">
        <f>IFERROR(_xlfn.XLOOKUP($D214,'Modelling New'!$D:$D,'Modelling New'!$T:$T)*1000,"")</f>
        <v>1057304.7436217607</v>
      </c>
      <c r="AE214" s="250">
        <f>IFERROR(_xlfn.XLOOKUP($D214,'Modelling New'!$D:$D,'Modelling New'!$O:$O),"")</f>
        <v>0.82976246303320378</v>
      </c>
      <c r="AF214" s="250">
        <f>IFERROR(_xlfn.XLOOKUP($D214,'Modelling New'!$D:$D,'Modelling New'!W:W),"")</f>
        <v>0.18647349975692426</v>
      </c>
      <c r="AG214" s="250">
        <f>IFERROR(_xlfn.XLOOKUP($D214,'Modelling New'!$D:$D,'Modelling New'!$AE:$AE),"")</f>
        <v>0.995</v>
      </c>
      <c r="AH214" s="250">
        <f>IFERROR(_xlfn.XLOOKUP($D214,'Modelling New'!$D:$D,'Modelling New'!$AF:$AF),"")</f>
        <v>0.995</v>
      </c>
      <c r="AI214" s="241"/>
      <c r="AJ214" s="241"/>
      <c r="AK214" s="241"/>
      <c r="AL214" s="241"/>
      <c r="AM214" s="241"/>
      <c r="AN214" s="251"/>
      <c r="AO214" s="248"/>
      <c r="AP214" s="248"/>
      <c r="AQ214" s="248"/>
      <c r="AR214" s="240">
        <f>_xlfn.XLOOKUP($D214,'Modelling New'!$D:$D,'Modelling New'!$N:$N)</f>
        <v>236.25000000000003</v>
      </c>
      <c r="AS214" s="240" t="str">
        <f t="shared" si="23"/>
        <v/>
      </c>
    </row>
    <row r="215" spans="1:45">
      <c r="A215" s="239">
        <f t="shared" si="24"/>
        <v>45958</v>
      </c>
      <c r="B215" s="240">
        <f>YEAR(Daily_KPI[[#This Row],[Date]])+IF(MONTH(Daily_KPI[[#This Row],[Date]])&gt;=4,1,0)</f>
        <v>2026</v>
      </c>
      <c r="C215" s="241">
        <f>YEAR(Daily_KPI[[#This Row],[Date]])</f>
        <v>2025</v>
      </c>
      <c r="D215" s="242">
        <f>Daily_KPI[[#This Row],[Date]]-DAY(Daily_KPI[[#This Row],[Date]])+1</f>
        <v>45931</v>
      </c>
      <c r="E215" s="241">
        <f t="shared" si="20"/>
        <v>31</v>
      </c>
      <c r="F215" s="243" t="str">
        <f>IFERROR(_xlfn.XLOOKUP($A215,Input_Raw!$A:$A,Input_Raw!$GB:$GB),"")</f>
        <v/>
      </c>
      <c r="G215" s="244" t="str">
        <f>IFERROR(_xlfn.XLOOKUP($A215,Input_Raw!$A:$A,Input_Raw!EO:EO),"")</f>
        <v/>
      </c>
      <c r="H215" s="244" t="str">
        <f>IFERROR(_xlfn.XLOOKUP($A215,Input_Raw!$A:$A,Input_Raw!EP:EP),"")</f>
        <v/>
      </c>
      <c r="I215" s="244" t="str">
        <f>IFERROR(_xlfn.XLOOKUP($A215,Input_Raw!$A:$A,Input_Raw!EM:EM),"")</f>
        <v/>
      </c>
      <c r="J215" s="244" t="str">
        <f>IFERROR(_xlfn.XLOOKUP($A215,Input_Raw!$A:$A,Input_Raw!EN:EN),"")</f>
        <v/>
      </c>
      <c r="K215" s="244" t="str">
        <f>IFERROR(_xlfn.XLOOKUP($A215,Input_Raw!$A:$A,Input_Raw!$DP:$DP),"")</f>
        <v/>
      </c>
      <c r="L215" s="244" t="str">
        <f>IFERROR(_xlfn.XLOOKUP($A215,Input_Raw!$A:$A,Input_Raw!$DR:$DR),"")</f>
        <v/>
      </c>
      <c r="M215" s="244" t="str">
        <f>IFERROR(_xlfn.XLOOKUP($A215,Input_Raw!$A:$A,Input_Raw!$DX:$DX),"")</f>
        <v/>
      </c>
      <c r="N215" s="244" t="str">
        <f>IFERROR(_xlfn.XLOOKUP($A215,Input_Raw!$A:$A,Input_Raw!$DZ:$DZ),"")</f>
        <v/>
      </c>
      <c r="O215" s="245" t="str">
        <f>IFERROR(1-SUMIF(Plant_BD!$B:$B,$A215,Plant_BD!$AL:$AL)/($AA215+SUMIF(Plant_BD!$B:$B,$A215,Plant_BD!$AL:$AL)),"")</f>
        <v/>
      </c>
      <c r="P215" s="245"/>
      <c r="Q215" s="246"/>
      <c r="R215" s="245" t="str">
        <f>IFERROR(1-SUMIF(Grid_BD!$B:$B,$A215,Grid_BD!$W:$W)/($AA215+SUMIF(Grid_BD!$B:$B,$A215,Grid_BD!$W:$W)),"")</f>
        <v/>
      </c>
      <c r="S215" s="241"/>
      <c r="T215" s="246"/>
      <c r="U215" s="247" t="str">
        <f t="shared" si="21"/>
        <v/>
      </c>
      <c r="V215" s="247" t="str">
        <f>IFERROR(_xlfn.XLOOKUP($A215,Input_Raw!$A:$A,Input_Raw!$GJ:$GJ),"")</f>
        <v/>
      </c>
      <c r="W215" s="248" t="str">
        <f t="shared" si="22"/>
        <v/>
      </c>
      <c r="X215" s="240" t="str">
        <f>IFERROR(_xlfn.XLOOKUP($A215,Input_Raw!$A:$A,Input_Raw!$EL:$EL),"")</f>
        <v/>
      </c>
      <c r="Y215" s="240" t="str">
        <f>IFERROR(_xlfn.XLOOKUP($A215,Input_Raw!$A:$A,Input_Raw!GC:GC),"")</f>
        <v/>
      </c>
      <c r="Z215" s="240"/>
      <c r="AA215" s="240" t="str">
        <f>IFERROR(_xlfn.XLOOKUP($A215,Input_Raw!$A:$A,Input_Raw!$GD:$GD),"")</f>
        <v/>
      </c>
      <c r="AB215" s="240" t="str">
        <f>IFERROR(_xlfn.XLOOKUP($A215,Input_Raw!$A:$A,Input_Raw!GE:GE),"")</f>
        <v/>
      </c>
      <c r="AC215" s="249">
        <f>IFERROR(_xlfn.XLOOKUP($D215,'Modelling New'!$D:$D,'Modelling New'!P:P),"")</f>
        <v>5.3935483870967742</v>
      </c>
      <c r="AD215" s="240">
        <f>IFERROR(_xlfn.XLOOKUP($D215,'Modelling New'!$D:$D,'Modelling New'!$T:$T)*1000,"")</f>
        <v>1057304.7436217607</v>
      </c>
      <c r="AE215" s="250">
        <f>IFERROR(_xlfn.XLOOKUP($D215,'Modelling New'!$D:$D,'Modelling New'!$O:$O),"")</f>
        <v>0.82976246303320378</v>
      </c>
      <c r="AF215" s="250">
        <f>IFERROR(_xlfn.XLOOKUP($D215,'Modelling New'!$D:$D,'Modelling New'!W:W),"")</f>
        <v>0.18647349975692426</v>
      </c>
      <c r="AG215" s="250">
        <f>IFERROR(_xlfn.XLOOKUP($D215,'Modelling New'!$D:$D,'Modelling New'!$AE:$AE),"")</f>
        <v>0.995</v>
      </c>
      <c r="AH215" s="250">
        <f>IFERROR(_xlfn.XLOOKUP($D215,'Modelling New'!$D:$D,'Modelling New'!$AF:$AF),"")</f>
        <v>0.995</v>
      </c>
      <c r="AI215" s="241"/>
      <c r="AJ215" s="241"/>
      <c r="AK215" s="241"/>
      <c r="AL215" s="241"/>
      <c r="AM215" s="241"/>
      <c r="AN215" s="251"/>
      <c r="AO215" s="248"/>
      <c r="AP215" s="248"/>
      <c r="AQ215" s="248"/>
      <c r="AR215" s="240">
        <f>_xlfn.XLOOKUP($D215,'Modelling New'!$D:$D,'Modelling New'!$N:$N)</f>
        <v>236.25000000000003</v>
      </c>
      <c r="AS215" s="240" t="str">
        <f t="shared" si="23"/>
        <v/>
      </c>
    </row>
    <row r="216" spans="1:45">
      <c r="A216" s="239">
        <f t="shared" si="24"/>
        <v>45959</v>
      </c>
      <c r="B216" s="240">
        <f>YEAR(Daily_KPI[[#This Row],[Date]])+IF(MONTH(Daily_KPI[[#This Row],[Date]])&gt;=4,1,0)</f>
        <v>2026</v>
      </c>
      <c r="C216" s="241">
        <f>YEAR(Daily_KPI[[#This Row],[Date]])</f>
        <v>2025</v>
      </c>
      <c r="D216" s="242">
        <f>Daily_KPI[[#This Row],[Date]]-DAY(Daily_KPI[[#This Row],[Date]])+1</f>
        <v>45931</v>
      </c>
      <c r="E216" s="241">
        <f t="shared" si="20"/>
        <v>31</v>
      </c>
      <c r="F216" s="243" t="str">
        <f>IFERROR(_xlfn.XLOOKUP($A216,Input_Raw!$A:$A,Input_Raw!$GB:$GB),"")</f>
        <v/>
      </c>
      <c r="G216" s="244" t="str">
        <f>IFERROR(_xlfn.XLOOKUP($A216,Input_Raw!$A:$A,Input_Raw!EO:EO),"")</f>
        <v/>
      </c>
      <c r="H216" s="244" t="str">
        <f>IFERROR(_xlfn.XLOOKUP($A216,Input_Raw!$A:$A,Input_Raw!EP:EP),"")</f>
        <v/>
      </c>
      <c r="I216" s="244" t="str">
        <f>IFERROR(_xlfn.XLOOKUP($A216,Input_Raw!$A:$A,Input_Raw!EM:EM),"")</f>
        <v/>
      </c>
      <c r="J216" s="244" t="str">
        <f>IFERROR(_xlfn.XLOOKUP($A216,Input_Raw!$A:$A,Input_Raw!EN:EN),"")</f>
        <v/>
      </c>
      <c r="K216" s="244" t="str">
        <f>IFERROR(_xlfn.XLOOKUP($A216,Input_Raw!$A:$A,Input_Raw!$DP:$DP),"")</f>
        <v/>
      </c>
      <c r="L216" s="244" t="str">
        <f>IFERROR(_xlfn.XLOOKUP($A216,Input_Raw!$A:$A,Input_Raw!$DR:$DR),"")</f>
        <v/>
      </c>
      <c r="M216" s="244" t="str">
        <f>IFERROR(_xlfn.XLOOKUP($A216,Input_Raw!$A:$A,Input_Raw!$DX:$DX),"")</f>
        <v/>
      </c>
      <c r="N216" s="244" t="str">
        <f>IFERROR(_xlfn.XLOOKUP($A216,Input_Raw!$A:$A,Input_Raw!$DZ:$DZ),"")</f>
        <v/>
      </c>
      <c r="O216" s="245" t="str">
        <f>IFERROR(1-SUMIF(Plant_BD!$B:$B,$A216,Plant_BD!$AL:$AL)/($AA216+SUMIF(Plant_BD!$B:$B,$A216,Plant_BD!$AL:$AL)),"")</f>
        <v/>
      </c>
      <c r="P216" s="245"/>
      <c r="Q216" s="246"/>
      <c r="R216" s="245" t="str">
        <f>IFERROR(1-SUMIF(Grid_BD!$B:$B,$A216,Grid_BD!$W:$W)/($AA216+SUMIF(Grid_BD!$B:$B,$A216,Grid_BD!$W:$W)),"")</f>
        <v/>
      </c>
      <c r="S216" s="241"/>
      <c r="T216" s="246"/>
      <c r="U216" s="247" t="str">
        <f t="shared" si="21"/>
        <v/>
      </c>
      <c r="V216" s="247" t="str">
        <f>IFERROR(_xlfn.XLOOKUP($A216,Input_Raw!$A:$A,Input_Raw!$GJ:$GJ),"")</f>
        <v/>
      </c>
      <c r="W216" s="248" t="str">
        <f t="shared" si="22"/>
        <v/>
      </c>
      <c r="X216" s="240" t="str">
        <f>IFERROR(_xlfn.XLOOKUP($A216,Input_Raw!$A:$A,Input_Raw!$EL:$EL),"")</f>
        <v/>
      </c>
      <c r="Y216" s="240" t="str">
        <f>IFERROR(_xlfn.XLOOKUP($A216,Input_Raw!$A:$A,Input_Raw!GC:GC),"")</f>
        <v/>
      </c>
      <c r="Z216" s="240"/>
      <c r="AA216" s="240" t="str">
        <f>IFERROR(_xlfn.XLOOKUP($A216,Input_Raw!$A:$A,Input_Raw!$GD:$GD),"")</f>
        <v/>
      </c>
      <c r="AB216" s="240" t="str">
        <f>IFERROR(_xlfn.XLOOKUP($A216,Input_Raw!$A:$A,Input_Raw!GE:GE),"")</f>
        <v/>
      </c>
      <c r="AC216" s="249">
        <f>IFERROR(_xlfn.XLOOKUP($D216,'Modelling New'!$D:$D,'Modelling New'!P:P),"")</f>
        <v>5.3935483870967742</v>
      </c>
      <c r="AD216" s="240">
        <f>IFERROR(_xlfn.XLOOKUP($D216,'Modelling New'!$D:$D,'Modelling New'!$T:$T)*1000,"")</f>
        <v>1057304.7436217607</v>
      </c>
      <c r="AE216" s="250">
        <f>IFERROR(_xlfn.XLOOKUP($D216,'Modelling New'!$D:$D,'Modelling New'!$O:$O),"")</f>
        <v>0.82976246303320378</v>
      </c>
      <c r="AF216" s="250">
        <f>IFERROR(_xlfn.XLOOKUP($D216,'Modelling New'!$D:$D,'Modelling New'!W:W),"")</f>
        <v>0.18647349975692426</v>
      </c>
      <c r="AG216" s="250">
        <f>IFERROR(_xlfn.XLOOKUP($D216,'Modelling New'!$D:$D,'Modelling New'!$AE:$AE),"")</f>
        <v>0.995</v>
      </c>
      <c r="AH216" s="250">
        <f>IFERROR(_xlfn.XLOOKUP($D216,'Modelling New'!$D:$D,'Modelling New'!$AF:$AF),"")</f>
        <v>0.995</v>
      </c>
      <c r="AI216" s="241"/>
      <c r="AJ216" s="241"/>
      <c r="AK216" s="241"/>
      <c r="AL216" s="241"/>
      <c r="AM216" s="241"/>
      <c r="AN216" s="251"/>
      <c r="AO216" s="248"/>
      <c r="AP216" s="248"/>
      <c r="AQ216" s="248"/>
      <c r="AR216" s="240">
        <f>_xlfn.XLOOKUP($D216,'Modelling New'!$D:$D,'Modelling New'!$N:$N)</f>
        <v>236.25000000000003</v>
      </c>
      <c r="AS216" s="240" t="str">
        <f t="shared" si="23"/>
        <v/>
      </c>
    </row>
    <row r="217" spans="1:45">
      <c r="A217" s="239">
        <f t="shared" si="24"/>
        <v>45960</v>
      </c>
      <c r="B217" s="240">
        <f>YEAR(Daily_KPI[[#This Row],[Date]])+IF(MONTH(Daily_KPI[[#This Row],[Date]])&gt;=4,1,0)</f>
        <v>2026</v>
      </c>
      <c r="C217" s="241">
        <f>YEAR(Daily_KPI[[#This Row],[Date]])</f>
        <v>2025</v>
      </c>
      <c r="D217" s="242">
        <f>Daily_KPI[[#This Row],[Date]]-DAY(Daily_KPI[[#This Row],[Date]])+1</f>
        <v>45931</v>
      </c>
      <c r="E217" s="241">
        <f t="shared" si="20"/>
        <v>31</v>
      </c>
      <c r="F217" s="243" t="str">
        <f>IFERROR(_xlfn.XLOOKUP($A217,Input_Raw!$A:$A,Input_Raw!$GB:$GB),"")</f>
        <v/>
      </c>
      <c r="G217" s="244" t="str">
        <f>IFERROR(_xlfn.XLOOKUP($A217,Input_Raw!$A:$A,Input_Raw!EO:EO),"")</f>
        <v/>
      </c>
      <c r="H217" s="244" t="str">
        <f>IFERROR(_xlfn.XLOOKUP($A217,Input_Raw!$A:$A,Input_Raw!EP:EP),"")</f>
        <v/>
      </c>
      <c r="I217" s="244" t="str">
        <f>IFERROR(_xlfn.XLOOKUP($A217,Input_Raw!$A:$A,Input_Raw!EM:EM),"")</f>
        <v/>
      </c>
      <c r="J217" s="244" t="str">
        <f>IFERROR(_xlfn.XLOOKUP($A217,Input_Raw!$A:$A,Input_Raw!EN:EN),"")</f>
        <v/>
      </c>
      <c r="K217" s="244" t="str">
        <f>IFERROR(_xlfn.XLOOKUP($A217,Input_Raw!$A:$A,Input_Raw!$DP:$DP),"")</f>
        <v/>
      </c>
      <c r="L217" s="244" t="str">
        <f>IFERROR(_xlfn.XLOOKUP($A217,Input_Raw!$A:$A,Input_Raw!$DR:$DR),"")</f>
        <v/>
      </c>
      <c r="M217" s="244" t="str">
        <f>IFERROR(_xlfn.XLOOKUP($A217,Input_Raw!$A:$A,Input_Raw!$DX:$DX),"")</f>
        <v/>
      </c>
      <c r="N217" s="244" t="str">
        <f>IFERROR(_xlfn.XLOOKUP($A217,Input_Raw!$A:$A,Input_Raw!$DZ:$DZ),"")</f>
        <v/>
      </c>
      <c r="O217" s="245" t="str">
        <f>IFERROR(1-SUMIF(Plant_BD!$B:$B,$A217,Plant_BD!$AL:$AL)/($AA217+SUMIF(Plant_BD!$B:$B,$A217,Plant_BD!$AL:$AL)),"")</f>
        <v/>
      </c>
      <c r="P217" s="245"/>
      <c r="Q217" s="246"/>
      <c r="R217" s="245" t="str">
        <f>IFERROR(1-SUMIF(Grid_BD!$B:$B,$A217,Grid_BD!$W:$W)/($AA217+SUMIF(Grid_BD!$B:$B,$A217,Grid_BD!$W:$W)),"")</f>
        <v/>
      </c>
      <c r="S217" s="241"/>
      <c r="T217" s="246"/>
      <c r="U217" s="247" t="str">
        <f t="shared" si="21"/>
        <v/>
      </c>
      <c r="V217" s="247" t="str">
        <f>IFERROR(_xlfn.XLOOKUP($A217,Input_Raw!$A:$A,Input_Raw!$GJ:$GJ),"")</f>
        <v/>
      </c>
      <c r="W217" s="248" t="str">
        <f t="shared" si="22"/>
        <v/>
      </c>
      <c r="X217" s="240" t="str">
        <f>IFERROR(_xlfn.XLOOKUP($A217,Input_Raw!$A:$A,Input_Raw!$EL:$EL),"")</f>
        <v/>
      </c>
      <c r="Y217" s="240" t="str">
        <f>IFERROR(_xlfn.XLOOKUP($A217,Input_Raw!$A:$A,Input_Raw!GC:GC),"")</f>
        <v/>
      </c>
      <c r="Z217" s="240"/>
      <c r="AA217" s="240" t="str">
        <f>IFERROR(_xlfn.XLOOKUP($A217,Input_Raw!$A:$A,Input_Raw!$GD:$GD),"")</f>
        <v/>
      </c>
      <c r="AB217" s="240" t="str">
        <f>IFERROR(_xlfn.XLOOKUP($A217,Input_Raw!$A:$A,Input_Raw!GE:GE),"")</f>
        <v/>
      </c>
      <c r="AC217" s="249">
        <f>IFERROR(_xlfn.XLOOKUP($D217,'Modelling New'!$D:$D,'Modelling New'!P:P),"")</f>
        <v>5.3935483870967742</v>
      </c>
      <c r="AD217" s="240">
        <f>IFERROR(_xlfn.XLOOKUP($D217,'Modelling New'!$D:$D,'Modelling New'!$T:$T)*1000,"")</f>
        <v>1057304.7436217607</v>
      </c>
      <c r="AE217" s="250">
        <f>IFERROR(_xlfn.XLOOKUP($D217,'Modelling New'!$D:$D,'Modelling New'!$O:$O),"")</f>
        <v>0.82976246303320378</v>
      </c>
      <c r="AF217" s="250">
        <f>IFERROR(_xlfn.XLOOKUP($D217,'Modelling New'!$D:$D,'Modelling New'!W:W),"")</f>
        <v>0.18647349975692426</v>
      </c>
      <c r="AG217" s="250">
        <f>IFERROR(_xlfn.XLOOKUP($D217,'Modelling New'!$D:$D,'Modelling New'!$AE:$AE),"")</f>
        <v>0.995</v>
      </c>
      <c r="AH217" s="250">
        <f>IFERROR(_xlfn.XLOOKUP($D217,'Modelling New'!$D:$D,'Modelling New'!$AF:$AF),"")</f>
        <v>0.995</v>
      </c>
      <c r="AI217" s="241"/>
      <c r="AJ217" s="241"/>
      <c r="AK217" s="241"/>
      <c r="AL217" s="241"/>
      <c r="AM217" s="241"/>
      <c r="AN217" s="251"/>
      <c r="AO217" s="248"/>
      <c r="AP217" s="248"/>
      <c r="AQ217" s="248"/>
      <c r="AR217" s="240">
        <f>_xlfn.XLOOKUP($D217,'Modelling New'!$D:$D,'Modelling New'!$N:$N)</f>
        <v>236.25000000000003</v>
      </c>
      <c r="AS217" s="240" t="str">
        <f t="shared" si="23"/>
        <v/>
      </c>
    </row>
    <row r="218" spans="1:45">
      <c r="A218" s="239">
        <f t="shared" si="24"/>
        <v>45961</v>
      </c>
      <c r="B218" s="240">
        <f>YEAR(Daily_KPI[[#This Row],[Date]])+IF(MONTH(Daily_KPI[[#This Row],[Date]])&gt;=4,1,0)</f>
        <v>2026</v>
      </c>
      <c r="C218" s="241">
        <f>YEAR(Daily_KPI[[#This Row],[Date]])</f>
        <v>2025</v>
      </c>
      <c r="D218" s="242">
        <f>Daily_KPI[[#This Row],[Date]]-DAY(Daily_KPI[[#This Row],[Date]])+1</f>
        <v>45931</v>
      </c>
      <c r="E218" s="241">
        <f t="shared" si="20"/>
        <v>31</v>
      </c>
      <c r="F218" s="243" t="str">
        <f>IFERROR(_xlfn.XLOOKUP($A218,Input_Raw!$A:$A,Input_Raw!$GB:$GB),"")</f>
        <v/>
      </c>
      <c r="G218" s="244" t="str">
        <f>IFERROR(_xlfn.XLOOKUP($A218,Input_Raw!$A:$A,Input_Raw!EO:EO),"")</f>
        <v/>
      </c>
      <c r="H218" s="244" t="str">
        <f>IFERROR(_xlfn.XLOOKUP($A218,Input_Raw!$A:$A,Input_Raw!EP:EP),"")</f>
        <v/>
      </c>
      <c r="I218" s="244" t="str">
        <f>IFERROR(_xlfn.XLOOKUP($A218,Input_Raw!$A:$A,Input_Raw!EM:EM),"")</f>
        <v/>
      </c>
      <c r="J218" s="244" t="str">
        <f>IFERROR(_xlfn.XLOOKUP($A218,Input_Raw!$A:$A,Input_Raw!EN:EN),"")</f>
        <v/>
      </c>
      <c r="K218" s="244" t="str">
        <f>IFERROR(_xlfn.XLOOKUP($A218,Input_Raw!$A:$A,Input_Raw!$DP:$DP),"")</f>
        <v/>
      </c>
      <c r="L218" s="244" t="str">
        <f>IFERROR(_xlfn.XLOOKUP($A218,Input_Raw!$A:$A,Input_Raw!$DR:$DR),"")</f>
        <v/>
      </c>
      <c r="M218" s="244" t="str">
        <f>IFERROR(_xlfn.XLOOKUP($A218,Input_Raw!$A:$A,Input_Raw!$DX:$DX),"")</f>
        <v/>
      </c>
      <c r="N218" s="244" t="str">
        <f>IFERROR(_xlfn.XLOOKUP($A218,Input_Raw!$A:$A,Input_Raw!$DZ:$DZ),"")</f>
        <v/>
      </c>
      <c r="O218" s="245" t="str">
        <f>IFERROR(1-SUMIF(Plant_BD!$B:$B,$A218,Plant_BD!$AL:$AL)/($AA218+SUMIF(Plant_BD!$B:$B,$A218,Plant_BD!$AL:$AL)),"")</f>
        <v/>
      </c>
      <c r="P218" s="245"/>
      <c r="Q218" s="246"/>
      <c r="R218" s="245" t="str">
        <f>IFERROR(1-SUMIF(Grid_BD!$B:$B,$A218,Grid_BD!$W:$W)/($AA218+SUMIF(Grid_BD!$B:$B,$A218,Grid_BD!$W:$W)),"")</f>
        <v/>
      </c>
      <c r="S218" s="241"/>
      <c r="T218" s="246"/>
      <c r="U218" s="247" t="str">
        <f t="shared" si="21"/>
        <v/>
      </c>
      <c r="V218" s="247" t="str">
        <f>IFERROR(_xlfn.XLOOKUP($A218,Input_Raw!$A:$A,Input_Raw!$GJ:$GJ),"")</f>
        <v/>
      </c>
      <c r="W218" s="248" t="str">
        <f t="shared" si="22"/>
        <v/>
      </c>
      <c r="X218" s="240" t="str">
        <f>IFERROR(_xlfn.XLOOKUP($A218,Input_Raw!$A:$A,Input_Raw!$EL:$EL),"")</f>
        <v/>
      </c>
      <c r="Y218" s="240" t="str">
        <f>IFERROR(_xlfn.XLOOKUP($A218,Input_Raw!$A:$A,Input_Raw!GC:GC),"")</f>
        <v/>
      </c>
      <c r="Z218" s="240"/>
      <c r="AA218" s="240" t="str">
        <f>IFERROR(_xlfn.XLOOKUP($A218,Input_Raw!$A:$A,Input_Raw!$GD:$GD),"")</f>
        <v/>
      </c>
      <c r="AB218" s="240" t="str">
        <f>IFERROR(_xlfn.XLOOKUP($A218,Input_Raw!$A:$A,Input_Raw!GE:GE),"")</f>
        <v/>
      </c>
      <c r="AC218" s="249">
        <f>IFERROR(_xlfn.XLOOKUP($D218,'Modelling New'!$D:$D,'Modelling New'!P:P),"")</f>
        <v>5.3935483870967742</v>
      </c>
      <c r="AD218" s="240">
        <f>IFERROR(_xlfn.XLOOKUP($D218,'Modelling New'!$D:$D,'Modelling New'!$T:$T)*1000,"")</f>
        <v>1057304.7436217607</v>
      </c>
      <c r="AE218" s="250">
        <f>IFERROR(_xlfn.XLOOKUP($D218,'Modelling New'!$D:$D,'Modelling New'!$O:$O),"")</f>
        <v>0.82976246303320378</v>
      </c>
      <c r="AF218" s="250">
        <f>IFERROR(_xlfn.XLOOKUP($D218,'Modelling New'!$D:$D,'Modelling New'!W:W),"")</f>
        <v>0.18647349975692426</v>
      </c>
      <c r="AG218" s="250">
        <f>IFERROR(_xlfn.XLOOKUP($D218,'Modelling New'!$D:$D,'Modelling New'!$AE:$AE),"")</f>
        <v>0.995</v>
      </c>
      <c r="AH218" s="250">
        <f>IFERROR(_xlfn.XLOOKUP($D218,'Modelling New'!$D:$D,'Modelling New'!$AF:$AF),"")</f>
        <v>0.995</v>
      </c>
      <c r="AI218" s="241"/>
      <c r="AJ218" s="241"/>
      <c r="AK218" s="241"/>
      <c r="AL218" s="241"/>
      <c r="AM218" s="241"/>
      <c r="AN218" s="251"/>
      <c r="AO218" s="248"/>
      <c r="AP218" s="248"/>
      <c r="AQ218" s="248"/>
      <c r="AR218" s="240">
        <f>_xlfn.XLOOKUP($D218,'Modelling New'!$D:$D,'Modelling New'!$N:$N)</f>
        <v>236.25000000000003</v>
      </c>
      <c r="AS218" s="240" t="str">
        <f t="shared" si="23"/>
        <v/>
      </c>
    </row>
    <row r="219" spans="1:45">
      <c r="A219" s="239">
        <f t="shared" si="24"/>
        <v>45962</v>
      </c>
      <c r="B219" s="240">
        <f>YEAR(Daily_KPI[[#This Row],[Date]])+IF(MONTH(Daily_KPI[[#This Row],[Date]])&gt;=4,1,0)</f>
        <v>2026</v>
      </c>
      <c r="C219" s="241">
        <f>YEAR(Daily_KPI[[#This Row],[Date]])</f>
        <v>2025</v>
      </c>
      <c r="D219" s="242">
        <f>Daily_KPI[[#This Row],[Date]]-DAY(Daily_KPI[[#This Row],[Date]])+1</f>
        <v>45962</v>
      </c>
      <c r="E219" s="241">
        <f t="shared" si="20"/>
        <v>30</v>
      </c>
      <c r="F219" s="243" t="str">
        <f>IFERROR(_xlfn.XLOOKUP($A219,Input_Raw!$A:$A,Input_Raw!$GB:$GB),"")</f>
        <v/>
      </c>
      <c r="G219" s="244" t="str">
        <f>IFERROR(_xlfn.XLOOKUP($A219,Input_Raw!$A:$A,Input_Raw!EO:EO),"")</f>
        <v/>
      </c>
      <c r="H219" s="244" t="str">
        <f>IFERROR(_xlfn.XLOOKUP($A219,Input_Raw!$A:$A,Input_Raw!EP:EP),"")</f>
        <v/>
      </c>
      <c r="I219" s="244" t="str">
        <f>IFERROR(_xlfn.XLOOKUP($A219,Input_Raw!$A:$A,Input_Raw!EM:EM),"")</f>
        <v/>
      </c>
      <c r="J219" s="244" t="str">
        <f>IFERROR(_xlfn.XLOOKUP($A219,Input_Raw!$A:$A,Input_Raw!EN:EN),"")</f>
        <v/>
      </c>
      <c r="K219" s="244" t="str">
        <f>IFERROR(_xlfn.XLOOKUP($A219,Input_Raw!$A:$A,Input_Raw!$DP:$DP),"")</f>
        <v/>
      </c>
      <c r="L219" s="244" t="str">
        <f>IFERROR(_xlfn.XLOOKUP($A219,Input_Raw!$A:$A,Input_Raw!$DR:$DR),"")</f>
        <v/>
      </c>
      <c r="M219" s="244" t="str">
        <f>IFERROR(_xlfn.XLOOKUP($A219,Input_Raw!$A:$A,Input_Raw!$DX:$DX),"")</f>
        <v/>
      </c>
      <c r="N219" s="244" t="str">
        <f>IFERROR(_xlfn.XLOOKUP($A219,Input_Raw!$A:$A,Input_Raw!$DZ:$DZ),"")</f>
        <v/>
      </c>
      <c r="O219" s="245" t="str">
        <f>IFERROR(1-SUMIF(Plant_BD!$B:$B,$A219,Plant_BD!$AL:$AL)/($AA219+SUMIF(Plant_BD!$B:$B,$A219,Plant_BD!$AL:$AL)),"")</f>
        <v/>
      </c>
      <c r="P219" s="245"/>
      <c r="Q219" s="246"/>
      <c r="R219" s="245" t="str">
        <f>IFERROR(1-SUMIF(Grid_BD!$B:$B,$A219,Grid_BD!$W:$W)/($AA219+SUMIF(Grid_BD!$B:$B,$A219,Grid_BD!$W:$W)),"")</f>
        <v/>
      </c>
      <c r="S219" s="241"/>
      <c r="T219" s="246"/>
      <c r="U219" s="247" t="str">
        <f t="shared" si="21"/>
        <v/>
      </c>
      <c r="V219" s="247" t="str">
        <f>IFERROR(_xlfn.XLOOKUP($A219,Input_Raw!$A:$A,Input_Raw!$GJ:$GJ),"")</f>
        <v/>
      </c>
      <c r="W219" s="248" t="str">
        <f t="shared" si="22"/>
        <v/>
      </c>
      <c r="X219" s="240" t="str">
        <f>IFERROR(_xlfn.XLOOKUP($A219,Input_Raw!$A:$A,Input_Raw!$EL:$EL),"")</f>
        <v/>
      </c>
      <c r="Y219" s="240" t="str">
        <f>IFERROR(_xlfn.XLOOKUP($A219,Input_Raw!$A:$A,Input_Raw!GC:GC),"")</f>
        <v/>
      </c>
      <c r="Z219" s="240"/>
      <c r="AA219" s="240" t="str">
        <f>IFERROR(_xlfn.XLOOKUP($A219,Input_Raw!$A:$A,Input_Raw!$GD:$GD),"")</f>
        <v/>
      </c>
      <c r="AB219" s="240" t="str">
        <f>IFERROR(_xlfn.XLOOKUP($A219,Input_Raw!$A:$A,Input_Raw!GE:GE),"")</f>
        <v/>
      </c>
      <c r="AC219" s="249">
        <f>IFERROR(_xlfn.XLOOKUP($D219,'Modelling New'!$D:$D,'Modelling New'!P:P),"")</f>
        <v>5.4</v>
      </c>
      <c r="AD219" s="240">
        <f>IFERROR(_xlfn.XLOOKUP($D219,'Modelling New'!$D:$D,'Modelling New'!$T:$T)*1000,"")</f>
        <v>1077271.4022586835</v>
      </c>
      <c r="AE219" s="250">
        <f>IFERROR(_xlfn.XLOOKUP($D219,'Modelling New'!$D:$D,'Modelling New'!$O:$O),"")</f>
        <v>0.84442202802953825</v>
      </c>
      <c r="AF219" s="250">
        <f>IFERROR(_xlfn.XLOOKUP($D219,'Modelling New'!$D:$D,'Modelling New'!W:W),"")</f>
        <v>0.18999495630664609</v>
      </c>
      <c r="AG219" s="250">
        <f>IFERROR(_xlfn.XLOOKUP($D219,'Modelling New'!$D:$D,'Modelling New'!$AE:$AE),"")</f>
        <v>0.995</v>
      </c>
      <c r="AH219" s="250">
        <f>IFERROR(_xlfn.XLOOKUP($D219,'Modelling New'!$D:$D,'Modelling New'!$AF:$AF),"")</f>
        <v>0.995</v>
      </c>
      <c r="AI219" s="241"/>
      <c r="AJ219" s="241"/>
      <c r="AK219" s="241"/>
      <c r="AL219" s="241"/>
      <c r="AM219" s="241"/>
      <c r="AN219" s="251"/>
      <c r="AO219" s="248"/>
      <c r="AP219" s="248"/>
      <c r="AQ219" s="248"/>
      <c r="AR219" s="240">
        <f>_xlfn.XLOOKUP($D219,'Modelling New'!$D:$D,'Modelling New'!$N:$N)</f>
        <v>236.25000000000003</v>
      </c>
      <c r="AS219" s="240" t="str">
        <f t="shared" si="23"/>
        <v/>
      </c>
    </row>
    <row r="220" spans="1:45">
      <c r="A220" s="239">
        <f t="shared" si="24"/>
        <v>45963</v>
      </c>
      <c r="B220" s="240">
        <f>YEAR(Daily_KPI[[#This Row],[Date]])+IF(MONTH(Daily_KPI[[#This Row],[Date]])&gt;=4,1,0)</f>
        <v>2026</v>
      </c>
      <c r="C220" s="241">
        <f>YEAR(Daily_KPI[[#This Row],[Date]])</f>
        <v>2025</v>
      </c>
      <c r="D220" s="242">
        <f>Daily_KPI[[#This Row],[Date]]-DAY(Daily_KPI[[#This Row],[Date]])+1</f>
        <v>45962</v>
      </c>
      <c r="E220" s="241">
        <f t="shared" si="20"/>
        <v>30</v>
      </c>
      <c r="F220" s="243" t="str">
        <f>IFERROR(_xlfn.XLOOKUP($A220,Input_Raw!$A:$A,Input_Raw!$GB:$GB),"")</f>
        <v/>
      </c>
      <c r="G220" s="244" t="str">
        <f>IFERROR(_xlfn.XLOOKUP($A220,Input_Raw!$A:$A,Input_Raw!EO:EO),"")</f>
        <v/>
      </c>
      <c r="H220" s="244" t="str">
        <f>IFERROR(_xlfn.XLOOKUP($A220,Input_Raw!$A:$A,Input_Raw!EP:EP),"")</f>
        <v/>
      </c>
      <c r="I220" s="244" t="str">
        <f>IFERROR(_xlfn.XLOOKUP($A220,Input_Raw!$A:$A,Input_Raw!EM:EM),"")</f>
        <v/>
      </c>
      <c r="J220" s="244" t="str">
        <f>IFERROR(_xlfn.XLOOKUP($A220,Input_Raw!$A:$A,Input_Raw!EN:EN),"")</f>
        <v/>
      </c>
      <c r="K220" s="244" t="str">
        <f>IFERROR(_xlfn.XLOOKUP($A220,Input_Raw!$A:$A,Input_Raw!$DP:$DP),"")</f>
        <v/>
      </c>
      <c r="L220" s="244" t="str">
        <f>IFERROR(_xlfn.XLOOKUP($A220,Input_Raw!$A:$A,Input_Raw!$DR:$DR),"")</f>
        <v/>
      </c>
      <c r="M220" s="244" t="str">
        <f>IFERROR(_xlfn.XLOOKUP($A220,Input_Raw!$A:$A,Input_Raw!$DX:$DX),"")</f>
        <v/>
      </c>
      <c r="N220" s="244" t="str">
        <f>IFERROR(_xlfn.XLOOKUP($A220,Input_Raw!$A:$A,Input_Raw!$DZ:$DZ),"")</f>
        <v/>
      </c>
      <c r="O220" s="245" t="str">
        <f>IFERROR(1-SUMIF(Plant_BD!$B:$B,$A220,Plant_BD!$AL:$AL)/($AA220+SUMIF(Plant_BD!$B:$B,$A220,Plant_BD!$AL:$AL)),"")</f>
        <v/>
      </c>
      <c r="P220" s="245"/>
      <c r="Q220" s="246"/>
      <c r="R220" s="245" t="str">
        <f>IFERROR(1-SUMIF(Grid_BD!$B:$B,$A220,Grid_BD!$W:$W)/($AA220+SUMIF(Grid_BD!$B:$B,$A220,Grid_BD!$W:$W)),"")</f>
        <v/>
      </c>
      <c r="S220" s="241"/>
      <c r="T220" s="246"/>
      <c r="U220" s="247" t="str">
        <f t="shared" si="21"/>
        <v/>
      </c>
      <c r="V220" s="247" t="str">
        <f>IFERROR(_xlfn.XLOOKUP($A220,Input_Raw!$A:$A,Input_Raw!$GJ:$GJ),"")</f>
        <v/>
      </c>
      <c r="W220" s="248" t="str">
        <f t="shared" si="22"/>
        <v/>
      </c>
      <c r="X220" s="240" t="str">
        <f>IFERROR(_xlfn.XLOOKUP($A220,Input_Raw!$A:$A,Input_Raw!$EL:$EL),"")</f>
        <v/>
      </c>
      <c r="Y220" s="240" t="str">
        <f>IFERROR(_xlfn.XLOOKUP($A220,Input_Raw!$A:$A,Input_Raw!GC:GC),"")</f>
        <v/>
      </c>
      <c r="Z220" s="240"/>
      <c r="AA220" s="240" t="str">
        <f>IFERROR(_xlfn.XLOOKUP($A220,Input_Raw!$A:$A,Input_Raw!$GD:$GD),"")</f>
        <v/>
      </c>
      <c r="AB220" s="240" t="str">
        <f>IFERROR(_xlfn.XLOOKUP($A220,Input_Raw!$A:$A,Input_Raw!GE:GE),"")</f>
        <v/>
      </c>
      <c r="AC220" s="249">
        <f>IFERROR(_xlfn.XLOOKUP($D220,'Modelling New'!$D:$D,'Modelling New'!P:P),"")</f>
        <v>5.4</v>
      </c>
      <c r="AD220" s="240">
        <f>IFERROR(_xlfn.XLOOKUP($D220,'Modelling New'!$D:$D,'Modelling New'!$T:$T)*1000,"")</f>
        <v>1077271.4022586835</v>
      </c>
      <c r="AE220" s="250">
        <f>IFERROR(_xlfn.XLOOKUP($D220,'Modelling New'!$D:$D,'Modelling New'!$O:$O),"")</f>
        <v>0.84442202802953825</v>
      </c>
      <c r="AF220" s="250">
        <f>IFERROR(_xlfn.XLOOKUP($D220,'Modelling New'!$D:$D,'Modelling New'!W:W),"")</f>
        <v>0.18999495630664609</v>
      </c>
      <c r="AG220" s="250">
        <f>IFERROR(_xlfn.XLOOKUP($D220,'Modelling New'!$D:$D,'Modelling New'!$AE:$AE),"")</f>
        <v>0.995</v>
      </c>
      <c r="AH220" s="250">
        <f>IFERROR(_xlfn.XLOOKUP($D220,'Modelling New'!$D:$D,'Modelling New'!$AF:$AF),"")</f>
        <v>0.995</v>
      </c>
      <c r="AI220" s="241"/>
      <c r="AJ220" s="241"/>
      <c r="AK220" s="241"/>
      <c r="AL220" s="241"/>
      <c r="AM220" s="241"/>
      <c r="AN220" s="251"/>
      <c r="AO220" s="248"/>
      <c r="AP220" s="248"/>
      <c r="AQ220" s="248"/>
      <c r="AR220" s="240">
        <f>_xlfn.XLOOKUP($D220,'Modelling New'!$D:$D,'Modelling New'!$N:$N)</f>
        <v>236.25000000000003</v>
      </c>
      <c r="AS220" s="240" t="str">
        <f t="shared" si="23"/>
        <v/>
      </c>
    </row>
    <row r="221" spans="1:45">
      <c r="A221" s="239">
        <f t="shared" si="24"/>
        <v>45964</v>
      </c>
      <c r="B221" s="240">
        <f>YEAR(Daily_KPI[[#This Row],[Date]])+IF(MONTH(Daily_KPI[[#This Row],[Date]])&gt;=4,1,0)</f>
        <v>2026</v>
      </c>
      <c r="C221" s="241">
        <f>YEAR(Daily_KPI[[#This Row],[Date]])</f>
        <v>2025</v>
      </c>
      <c r="D221" s="242">
        <f>Daily_KPI[[#This Row],[Date]]-DAY(Daily_KPI[[#This Row],[Date]])+1</f>
        <v>45962</v>
      </c>
      <c r="E221" s="241">
        <f t="shared" si="20"/>
        <v>30</v>
      </c>
      <c r="F221" s="243" t="str">
        <f>IFERROR(_xlfn.XLOOKUP($A221,Input_Raw!$A:$A,Input_Raw!$GB:$GB),"")</f>
        <v/>
      </c>
      <c r="G221" s="244" t="str">
        <f>IFERROR(_xlfn.XLOOKUP($A221,Input_Raw!$A:$A,Input_Raw!EO:EO),"")</f>
        <v/>
      </c>
      <c r="H221" s="244" t="str">
        <f>IFERROR(_xlfn.XLOOKUP($A221,Input_Raw!$A:$A,Input_Raw!EP:EP),"")</f>
        <v/>
      </c>
      <c r="I221" s="244" t="str">
        <f>IFERROR(_xlfn.XLOOKUP($A221,Input_Raw!$A:$A,Input_Raw!EM:EM),"")</f>
        <v/>
      </c>
      <c r="J221" s="244" t="str">
        <f>IFERROR(_xlfn.XLOOKUP($A221,Input_Raw!$A:$A,Input_Raw!EN:EN),"")</f>
        <v/>
      </c>
      <c r="K221" s="244" t="str">
        <f>IFERROR(_xlfn.XLOOKUP($A221,Input_Raw!$A:$A,Input_Raw!$DP:$DP),"")</f>
        <v/>
      </c>
      <c r="L221" s="244" t="str">
        <f>IFERROR(_xlfn.XLOOKUP($A221,Input_Raw!$A:$A,Input_Raw!$DR:$DR),"")</f>
        <v/>
      </c>
      <c r="M221" s="244" t="str">
        <f>IFERROR(_xlfn.XLOOKUP($A221,Input_Raw!$A:$A,Input_Raw!$DX:$DX),"")</f>
        <v/>
      </c>
      <c r="N221" s="244" t="str">
        <f>IFERROR(_xlfn.XLOOKUP($A221,Input_Raw!$A:$A,Input_Raw!$DZ:$DZ),"")</f>
        <v/>
      </c>
      <c r="O221" s="245" t="str">
        <f>IFERROR(1-SUMIF(Plant_BD!$B:$B,$A221,Plant_BD!$AL:$AL)/($AA221+SUMIF(Plant_BD!$B:$B,$A221,Plant_BD!$AL:$AL)),"")</f>
        <v/>
      </c>
      <c r="P221" s="245"/>
      <c r="Q221" s="246"/>
      <c r="R221" s="245" t="str">
        <f>IFERROR(1-SUMIF(Grid_BD!$B:$B,$A221,Grid_BD!$W:$W)/($AA221+SUMIF(Grid_BD!$B:$B,$A221,Grid_BD!$W:$W)),"")</f>
        <v/>
      </c>
      <c r="S221" s="241"/>
      <c r="T221" s="246"/>
      <c r="U221" s="247" t="str">
        <f t="shared" si="21"/>
        <v/>
      </c>
      <c r="V221" s="247" t="str">
        <f>IFERROR(_xlfn.XLOOKUP($A221,Input_Raw!$A:$A,Input_Raw!$GJ:$GJ),"")</f>
        <v/>
      </c>
      <c r="W221" s="248" t="str">
        <f t="shared" si="22"/>
        <v/>
      </c>
      <c r="X221" s="240" t="str">
        <f>IFERROR(_xlfn.XLOOKUP($A221,Input_Raw!$A:$A,Input_Raw!$EL:$EL),"")</f>
        <v/>
      </c>
      <c r="Y221" s="240" t="str">
        <f>IFERROR(_xlfn.XLOOKUP($A221,Input_Raw!$A:$A,Input_Raw!GC:GC),"")</f>
        <v/>
      </c>
      <c r="Z221" s="240"/>
      <c r="AA221" s="240" t="str">
        <f>IFERROR(_xlfn.XLOOKUP($A221,Input_Raw!$A:$A,Input_Raw!$GD:$GD),"")</f>
        <v/>
      </c>
      <c r="AB221" s="240" t="str">
        <f>IFERROR(_xlfn.XLOOKUP($A221,Input_Raw!$A:$A,Input_Raw!GE:GE),"")</f>
        <v/>
      </c>
      <c r="AC221" s="249">
        <f>IFERROR(_xlfn.XLOOKUP($D221,'Modelling New'!$D:$D,'Modelling New'!P:P),"")</f>
        <v>5.4</v>
      </c>
      <c r="AD221" s="240">
        <f>IFERROR(_xlfn.XLOOKUP($D221,'Modelling New'!$D:$D,'Modelling New'!$T:$T)*1000,"")</f>
        <v>1077271.4022586835</v>
      </c>
      <c r="AE221" s="250">
        <f>IFERROR(_xlfn.XLOOKUP($D221,'Modelling New'!$D:$D,'Modelling New'!$O:$O),"")</f>
        <v>0.84442202802953825</v>
      </c>
      <c r="AF221" s="250">
        <f>IFERROR(_xlfn.XLOOKUP($D221,'Modelling New'!$D:$D,'Modelling New'!W:W),"")</f>
        <v>0.18999495630664609</v>
      </c>
      <c r="AG221" s="250">
        <f>IFERROR(_xlfn.XLOOKUP($D221,'Modelling New'!$D:$D,'Modelling New'!$AE:$AE),"")</f>
        <v>0.995</v>
      </c>
      <c r="AH221" s="250">
        <f>IFERROR(_xlfn.XLOOKUP($D221,'Modelling New'!$D:$D,'Modelling New'!$AF:$AF),"")</f>
        <v>0.995</v>
      </c>
      <c r="AI221" s="241"/>
      <c r="AJ221" s="241"/>
      <c r="AK221" s="241"/>
      <c r="AL221" s="241"/>
      <c r="AM221" s="241"/>
      <c r="AN221" s="251"/>
      <c r="AO221" s="248"/>
      <c r="AP221" s="248"/>
      <c r="AQ221" s="248"/>
      <c r="AR221" s="240">
        <f>_xlfn.XLOOKUP($D221,'Modelling New'!$D:$D,'Modelling New'!$N:$N)</f>
        <v>236.25000000000003</v>
      </c>
      <c r="AS221" s="240" t="str">
        <f t="shared" si="23"/>
        <v/>
      </c>
    </row>
    <row r="222" spans="1:45">
      <c r="A222" s="239">
        <f t="shared" si="24"/>
        <v>45965</v>
      </c>
      <c r="B222" s="240">
        <f>YEAR(Daily_KPI[[#This Row],[Date]])+IF(MONTH(Daily_KPI[[#This Row],[Date]])&gt;=4,1,0)</f>
        <v>2026</v>
      </c>
      <c r="C222" s="241">
        <f>YEAR(Daily_KPI[[#This Row],[Date]])</f>
        <v>2025</v>
      </c>
      <c r="D222" s="242">
        <f>Daily_KPI[[#This Row],[Date]]-DAY(Daily_KPI[[#This Row],[Date]])+1</f>
        <v>45962</v>
      </c>
      <c r="E222" s="241">
        <f t="shared" si="20"/>
        <v>30</v>
      </c>
      <c r="F222" s="243" t="str">
        <f>IFERROR(_xlfn.XLOOKUP($A222,Input_Raw!$A:$A,Input_Raw!$GB:$GB),"")</f>
        <v/>
      </c>
      <c r="G222" s="244" t="str">
        <f>IFERROR(_xlfn.XLOOKUP($A222,Input_Raw!$A:$A,Input_Raw!EO:EO),"")</f>
        <v/>
      </c>
      <c r="H222" s="244" t="str">
        <f>IFERROR(_xlfn.XLOOKUP($A222,Input_Raw!$A:$A,Input_Raw!EP:EP),"")</f>
        <v/>
      </c>
      <c r="I222" s="244" t="str">
        <f>IFERROR(_xlfn.XLOOKUP($A222,Input_Raw!$A:$A,Input_Raw!EM:EM),"")</f>
        <v/>
      </c>
      <c r="J222" s="244" t="str">
        <f>IFERROR(_xlfn.XLOOKUP($A222,Input_Raw!$A:$A,Input_Raw!EN:EN),"")</f>
        <v/>
      </c>
      <c r="K222" s="244" t="str">
        <f>IFERROR(_xlfn.XLOOKUP($A222,Input_Raw!$A:$A,Input_Raw!$DP:$DP),"")</f>
        <v/>
      </c>
      <c r="L222" s="244" t="str">
        <f>IFERROR(_xlfn.XLOOKUP($A222,Input_Raw!$A:$A,Input_Raw!$DR:$DR),"")</f>
        <v/>
      </c>
      <c r="M222" s="244" t="str">
        <f>IFERROR(_xlfn.XLOOKUP($A222,Input_Raw!$A:$A,Input_Raw!$DX:$DX),"")</f>
        <v/>
      </c>
      <c r="N222" s="244" t="str">
        <f>IFERROR(_xlfn.XLOOKUP($A222,Input_Raw!$A:$A,Input_Raw!$DZ:$DZ),"")</f>
        <v/>
      </c>
      <c r="O222" s="245" t="str">
        <f>IFERROR(1-SUMIF(Plant_BD!$B:$B,$A222,Plant_BD!$AL:$AL)/($AA222+SUMIF(Plant_BD!$B:$B,$A222,Plant_BD!$AL:$AL)),"")</f>
        <v/>
      </c>
      <c r="P222" s="245"/>
      <c r="Q222" s="246"/>
      <c r="R222" s="245" t="str">
        <f>IFERROR(1-SUMIF(Grid_BD!$B:$B,$A222,Grid_BD!$W:$W)/($AA222+SUMIF(Grid_BD!$B:$B,$A222,Grid_BD!$W:$W)),"")</f>
        <v/>
      </c>
      <c r="S222" s="241"/>
      <c r="T222" s="246"/>
      <c r="U222" s="247" t="str">
        <f t="shared" si="21"/>
        <v/>
      </c>
      <c r="V222" s="247" t="str">
        <f>IFERROR(_xlfn.XLOOKUP($A222,Input_Raw!$A:$A,Input_Raw!$GJ:$GJ),"")</f>
        <v/>
      </c>
      <c r="W222" s="248" t="str">
        <f t="shared" si="22"/>
        <v/>
      </c>
      <c r="X222" s="240" t="str">
        <f>IFERROR(_xlfn.XLOOKUP($A222,Input_Raw!$A:$A,Input_Raw!$EL:$EL),"")</f>
        <v/>
      </c>
      <c r="Y222" s="240" t="str">
        <f>IFERROR(_xlfn.XLOOKUP($A222,Input_Raw!$A:$A,Input_Raw!GC:GC),"")</f>
        <v/>
      </c>
      <c r="Z222" s="240"/>
      <c r="AA222" s="240" t="str">
        <f>IFERROR(_xlfn.XLOOKUP($A222,Input_Raw!$A:$A,Input_Raw!$GD:$GD),"")</f>
        <v/>
      </c>
      <c r="AB222" s="240" t="str">
        <f>IFERROR(_xlfn.XLOOKUP($A222,Input_Raw!$A:$A,Input_Raw!GE:GE),"")</f>
        <v/>
      </c>
      <c r="AC222" s="249">
        <f>IFERROR(_xlfn.XLOOKUP($D222,'Modelling New'!$D:$D,'Modelling New'!P:P),"")</f>
        <v>5.4</v>
      </c>
      <c r="AD222" s="240">
        <f>IFERROR(_xlfn.XLOOKUP($D222,'Modelling New'!$D:$D,'Modelling New'!$T:$T)*1000,"")</f>
        <v>1077271.4022586835</v>
      </c>
      <c r="AE222" s="250">
        <f>IFERROR(_xlfn.XLOOKUP($D222,'Modelling New'!$D:$D,'Modelling New'!$O:$O),"")</f>
        <v>0.84442202802953825</v>
      </c>
      <c r="AF222" s="250">
        <f>IFERROR(_xlfn.XLOOKUP($D222,'Modelling New'!$D:$D,'Modelling New'!W:W),"")</f>
        <v>0.18999495630664609</v>
      </c>
      <c r="AG222" s="250">
        <f>IFERROR(_xlfn.XLOOKUP($D222,'Modelling New'!$D:$D,'Modelling New'!$AE:$AE),"")</f>
        <v>0.995</v>
      </c>
      <c r="AH222" s="250">
        <f>IFERROR(_xlfn.XLOOKUP($D222,'Modelling New'!$D:$D,'Modelling New'!$AF:$AF),"")</f>
        <v>0.995</v>
      </c>
      <c r="AI222" s="241"/>
      <c r="AJ222" s="241"/>
      <c r="AK222" s="241"/>
      <c r="AL222" s="241"/>
      <c r="AM222" s="241"/>
      <c r="AN222" s="251"/>
      <c r="AO222" s="248"/>
      <c r="AP222" s="248"/>
      <c r="AQ222" s="248"/>
      <c r="AR222" s="240">
        <f>_xlfn.XLOOKUP($D222,'Modelling New'!$D:$D,'Modelling New'!$N:$N)</f>
        <v>236.25000000000003</v>
      </c>
      <c r="AS222" s="240" t="str">
        <f t="shared" si="23"/>
        <v/>
      </c>
    </row>
    <row r="223" spans="1:45">
      <c r="A223" s="239">
        <f t="shared" si="24"/>
        <v>45966</v>
      </c>
      <c r="B223" s="240">
        <f>YEAR(Daily_KPI[[#This Row],[Date]])+IF(MONTH(Daily_KPI[[#This Row],[Date]])&gt;=4,1,0)</f>
        <v>2026</v>
      </c>
      <c r="C223" s="241">
        <f>YEAR(Daily_KPI[[#This Row],[Date]])</f>
        <v>2025</v>
      </c>
      <c r="D223" s="242">
        <f>Daily_KPI[[#This Row],[Date]]-DAY(Daily_KPI[[#This Row],[Date]])+1</f>
        <v>45962</v>
      </c>
      <c r="E223" s="241">
        <f t="shared" si="20"/>
        <v>30</v>
      </c>
      <c r="F223" s="243" t="str">
        <f>IFERROR(_xlfn.XLOOKUP($A223,Input_Raw!$A:$A,Input_Raw!$GB:$GB),"")</f>
        <v/>
      </c>
      <c r="G223" s="244" t="str">
        <f>IFERROR(_xlfn.XLOOKUP($A223,Input_Raw!$A:$A,Input_Raw!EO:EO),"")</f>
        <v/>
      </c>
      <c r="H223" s="244" t="str">
        <f>IFERROR(_xlfn.XLOOKUP($A223,Input_Raw!$A:$A,Input_Raw!EP:EP),"")</f>
        <v/>
      </c>
      <c r="I223" s="244" t="str">
        <f>IFERROR(_xlfn.XLOOKUP($A223,Input_Raw!$A:$A,Input_Raw!EM:EM),"")</f>
        <v/>
      </c>
      <c r="J223" s="244" t="str">
        <f>IFERROR(_xlfn.XLOOKUP($A223,Input_Raw!$A:$A,Input_Raw!EN:EN),"")</f>
        <v/>
      </c>
      <c r="K223" s="244" t="str">
        <f>IFERROR(_xlfn.XLOOKUP($A223,Input_Raw!$A:$A,Input_Raw!$DP:$DP),"")</f>
        <v/>
      </c>
      <c r="L223" s="244" t="str">
        <f>IFERROR(_xlfn.XLOOKUP($A223,Input_Raw!$A:$A,Input_Raw!$DR:$DR),"")</f>
        <v/>
      </c>
      <c r="M223" s="244" t="str">
        <f>IFERROR(_xlfn.XLOOKUP($A223,Input_Raw!$A:$A,Input_Raw!$DX:$DX),"")</f>
        <v/>
      </c>
      <c r="N223" s="244" t="str">
        <f>IFERROR(_xlfn.XLOOKUP($A223,Input_Raw!$A:$A,Input_Raw!$DZ:$DZ),"")</f>
        <v/>
      </c>
      <c r="O223" s="245" t="str">
        <f>IFERROR(1-SUMIF(Plant_BD!$B:$B,$A223,Plant_BD!$AL:$AL)/($AA223+SUMIF(Plant_BD!$B:$B,$A223,Plant_BD!$AL:$AL)),"")</f>
        <v/>
      </c>
      <c r="P223" s="245"/>
      <c r="Q223" s="246"/>
      <c r="R223" s="245" t="str">
        <f>IFERROR(1-SUMIF(Grid_BD!$B:$B,$A223,Grid_BD!$W:$W)/($AA223+SUMIF(Grid_BD!$B:$B,$A223,Grid_BD!$W:$W)),"")</f>
        <v/>
      </c>
      <c r="S223" s="241"/>
      <c r="T223" s="246"/>
      <c r="U223" s="247" t="str">
        <f t="shared" si="21"/>
        <v/>
      </c>
      <c r="V223" s="247" t="str">
        <f>IFERROR(_xlfn.XLOOKUP($A223,Input_Raw!$A:$A,Input_Raw!$GJ:$GJ),"")</f>
        <v/>
      </c>
      <c r="W223" s="248" t="str">
        <f t="shared" si="22"/>
        <v/>
      </c>
      <c r="X223" s="240" t="str">
        <f>IFERROR(_xlfn.XLOOKUP($A223,Input_Raw!$A:$A,Input_Raw!$EL:$EL),"")</f>
        <v/>
      </c>
      <c r="Y223" s="240" t="str">
        <f>IFERROR(_xlfn.XLOOKUP($A223,Input_Raw!$A:$A,Input_Raw!GC:GC),"")</f>
        <v/>
      </c>
      <c r="Z223" s="240"/>
      <c r="AA223" s="240" t="str">
        <f>IFERROR(_xlfn.XLOOKUP($A223,Input_Raw!$A:$A,Input_Raw!$GD:$GD),"")</f>
        <v/>
      </c>
      <c r="AB223" s="240" t="str">
        <f>IFERROR(_xlfn.XLOOKUP($A223,Input_Raw!$A:$A,Input_Raw!GE:GE),"")</f>
        <v/>
      </c>
      <c r="AC223" s="249">
        <f>IFERROR(_xlfn.XLOOKUP($D223,'Modelling New'!$D:$D,'Modelling New'!P:P),"")</f>
        <v>5.4</v>
      </c>
      <c r="AD223" s="240">
        <f>IFERROR(_xlfn.XLOOKUP($D223,'Modelling New'!$D:$D,'Modelling New'!$T:$T)*1000,"")</f>
        <v>1077271.4022586835</v>
      </c>
      <c r="AE223" s="250">
        <f>IFERROR(_xlfn.XLOOKUP($D223,'Modelling New'!$D:$D,'Modelling New'!$O:$O),"")</f>
        <v>0.84442202802953825</v>
      </c>
      <c r="AF223" s="250">
        <f>IFERROR(_xlfn.XLOOKUP($D223,'Modelling New'!$D:$D,'Modelling New'!W:W),"")</f>
        <v>0.18999495630664609</v>
      </c>
      <c r="AG223" s="250">
        <f>IFERROR(_xlfn.XLOOKUP($D223,'Modelling New'!$D:$D,'Modelling New'!$AE:$AE),"")</f>
        <v>0.995</v>
      </c>
      <c r="AH223" s="250">
        <f>IFERROR(_xlfn.XLOOKUP($D223,'Modelling New'!$D:$D,'Modelling New'!$AF:$AF),"")</f>
        <v>0.995</v>
      </c>
      <c r="AI223" s="241"/>
      <c r="AJ223" s="241"/>
      <c r="AK223" s="241"/>
      <c r="AL223" s="241"/>
      <c r="AM223" s="241"/>
      <c r="AN223" s="251"/>
      <c r="AO223" s="248"/>
      <c r="AP223" s="248"/>
      <c r="AQ223" s="248"/>
      <c r="AR223" s="240">
        <f>_xlfn.XLOOKUP($D223,'Modelling New'!$D:$D,'Modelling New'!$N:$N)</f>
        <v>236.25000000000003</v>
      </c>
      <c r="AS223" s="240" t="str">
        <f t="shared" si="23"/>
        <v/>
      </c>
    </row>
    <row r="224" spans="1:45">
      <c r="A224" s="239">
        <f t="shared" si="24"/>
        <v>45967</v>
      </c>
      <c r="B224" s="240">
        <f>YEAR(Daily_KPI[[#This Row],[Date]])+IF(MONTH(Daily_KPI[[#This Row],[Date]])&gt;=4,1,0)</f>
        <v>2026</v>
      </c>
      <c r="C224" s="241">
        <f>YEAR(Daily_KPI[[#This Row],[Date]])</f>
        <v>2025</v>
      </c>
      <c r="D224" s="242">
        <f>Daily_KPI[[#This Row],[Date]]-DAY(Daily_KPI[[#This Row],[Date]])+1</f>
        <v>45962</v>
      </c>
      <c r="E224" s="241">
        <f t="shared" si="20"/>
        <v>30</v>
      </c>
      <c r="F224" s="243" t="str">
        <f>IFERROR(_xlfn.XLOOKUP($A224,Input_Raw!$A:$A,Input_Raw!$GB:$GB),"")</f>
        <v/>
      </c>
      <c r="G224" s="244" t="str">
        <f>IFERROR(_xlfn.XLOOKUP($A224,Input_Raw!$A:$A,Input_Raw!EO:EO),"")</f>
        <v/>
      </c>
      <c r="H224" s="244" t="str">
        <f>IFERROR(_xlfn.XLOOKUP($A224,Input_Raw!$A:$A,Input_Raw!EP:EP),"")</f>
        <v/>
      </c>
      <c r="I224" s="244" t="str">
        <f>IFERROR(_xlfn.XLOOKUP($A224,Input_Raw!$A:$A,Input_Raw!EM:EM),"")</f>
        <v/>
      </c>
      <c r="J224" s="244" t="str">
        <f>IFERROR(_xlfn.XLOOKUP($A224,Input_Raw!$A:$A,Input_Raw!EN:EN),"")</f>
        <v/>
      </c>
      <c r="K224" s="244" t="str">
        <f>IFERROR(_xlfn.XLOOKUP($A224,Input_Raw!$A:$A,Input_Raw!$DP:$DP),"")</f>
        <v/>
      </c>
      <c r="L224" s="244" t="str">
        <f>IFERROR(_xlfn.XLOOKUP($A224,Input_Raw!$A:$A,Input_Raw!$DR:$DR),"")</f>
        <v/>
      </c>
      <c r="M224" s="244" t="str">
        <f>IFERROR(_xlfn.XLOOKUP($A224,Input_Raw!$A:$A,Input_Raw!$DX:$DX),"")</f>
        <v/>
      </c>
      <c r="N224" s="244" t="str">
        <f>IFERROR(_xlfn.XLOOKUP($A224,Input_Raw!$A:$A,Input_Raw!$DZ:$DZ),"")</f>
        <v/>
      </c>
      <c r="O224" s="245" t="str">
        <f>IFERROR(1-SUMIF(Plant_BD!$B:$B,$A224,Plant_BD!$AL:$AL)/($AA224+SUMIF(Plant_BD!$B:$B,$A224,Plant_BD!$AL:$AL)),"")</f>
        <v/>
      </c>
      <c r="P224" s="245"/>
      <c r="Q224" s="246"/>
      <c r="R224" s="245" t="str">
        <f>IFERROR(1-SUMIF(Grid_BD!$B:$B,$A224,Grid_BD!$W:$W)/($AA224+SUMIF(Grid_BD!$B:$B,$A224,Grid_BD!$W:$W)),"")</f>
        <v/>
      </c>
      <c r="S224" s="241"/>
      <c r="T224" s="246"/>
      <c r="U224" s="247" t="str">
        <f t="shared" si="21"/>
        <v/>
      </c>
      <c r="V224" s="247" t="str">
        <f>IFERROR(_xlfn.XLOOKUP($A224,Input_Raw!$A:$A,Input_Raw!$GJ:$GJ),"")</f>
        <v/>
      </c>
      <c r="W224" s="248" t="str">
        <f t="shared" si="22"/>
        <v/>
      </c>
      <c r="X224" s="240" t="str">
        <f>IFERROR(_xlfn.XLOOKUP($A224,Input_Raw!$A:$A,Input_Raw!$EL:$EL),"")</f>
        <v/>
      </c>
      <c r="Y224" s="240" t="str">
        <f>IFERROR(_xlfn.XLOOKUP($A224,Input_Raw!$A:$A,Input_Raw!GC:GC),"")</f>
        <v/>
      </c>
      <c r="Z224" s="240"/>
      <c r="AA224" s="240" t="str">
        <f>IFERROR(_xlfn.XLOOKUP($A224,Input_Raw!$A:$A,Input_Raw!$GD:$GD),"")</f>
        <v/>
      </c>
      <c r="AB224" s="240" t="str">
        <f>IFERROR(_xlfn.XLOOKUP($A224,Input_Raw!$A:$A,Input_Raw!GE:GE),"")</f>
        <v/>
      </c>
      <c r="AC224" s="249">
        <f>IFERROR(_xlfn.XLOOKUP($D224,'Modelling New'!$D:$D,'Modelling New'!P:P),"")</f>
        <v>5.4</v>
      </c>
      <c r="AD224" s="240">
        <f>IFERROR(_xlfn.XLOOKUP($D224,'Modelling New'!$D:$D,'Modelling New'!$T:$T)*1000,"")</f>
        <v>1077271.4022586835</v>
      </c>
      <c r="AE224" s="250">
        <f>IFERROR(_xlfn.XLOOKUP($D224,'Modelling New'!$D:$D,'Modelling New'!$O:$O),"")</f>
        <v>0.84442202802953825</v>
      </c>
      <c r="AF224" s="250">
        <f>IFERROR(_xlfn.XLOOKUP($D224,'Modelling New'!$D:$D,'Modelling New'!W:W),"")</f>
        <v>0.18999495630664609</v>
      </c>
      <c r="AG224" s="250">
        <f>IFERROR(_xlfn.XLOOKUP($D224,'Modelling New'!$D:$D,'Modelling New'!$AE:$AE),"")</f>
        <v>0.995</v>
      </c>
      <c r="AH224" s="250">
        <f>IFERROR(_xlfn.XLOOKUP($D224,'Modelling New'!$D:$D,'Modelling New'!$AF:$AF),"")</f>
        <v>0.995</v>
      </c>
      <c r="AI224" s="241"/>
      <c r="AJ224" s="241"/>
      <c r="AK224" s="241"/>
      <c r="AL224" s="241"/>
      <c r="AM224" s="241"/>
      <c r="AN224" s="251"/>
      <c r="AO224" s="248"/>
      <c r="AP224" s="248"/>
      <c r="AQ224" s="248"/>
      <c r="AR224" s="240">
        <f>_xlfn.XLOOKUP($D224,'Modelling New'!$D:$D,'Modelling New'!$N:$N)</f>
        <v>236.25000000000003</v>
      </c>
      <c r="AS224" s="240" t="str">
        <f t="shared" si="23"/>
        <v/>
      </c>
    </row>
    <row r="225" spans="1:45">
      <c r="A225" s="239">
        <f t="shared" si="24"/>
        <v>45968</v>
      </c>
      <c r="B225" s="240">
        <f>YEAR(Daily_KPI[[#This Row],[Date]])+IF(MONTH(Daily_KPI[[#This Row],[Date]])&gt;=4,1,0)</f>
        <v>2026</v>
      </c>
      <c r="C225" s="241">
        <f>YEAR(Daily_KPI[[#This Row],[Date]])</f>
        <v>2025</v>
      </c>
      <c r="D225" s="242">
        <f>Daily_KPI[[#This Row],[Date]]-DAY(Daily_KPI[[#This Row],[Date]])+1</f>
        <v>45962</v>
      </c>
      <c r="E225" s="241">
        <f t="shared" si="20"/>
        <v>30</v>
      </c>
      <c r="F225" s="243" t="str">
        <f>IFERROR(_xlfn.XLOOKUP($A225,Input_Raw!$A:$A,Input_Raw!$GB:$GB),"")</f>
        <v/>
      </c>
      <c r="G225" s="244" t="str">
        <f>IFERROR(_xlfn.XLOOKUP($A225,Input_Raw!$A:$A,Input_Raw!EO:EO),"")</f>
        <v/>
      </c>
      <c r="H225" s="244" t="str">
        <f>IFERROR(_xlfn.XLOOKUP($A225,Input_Raw!$A:$A,Input_Raw!EP:EP),"")</f>
        <v/>
      </c>
      <c r="I225" s="244" t="str">
        <f>IFERROR(_xlfn.XLOOKUP($A225,Input_Raw!$A:$A,Input_Raw!EM:EM),"")</f>
        <v/>
      </c>
      <c r="J225" s="244" t="str">
        <f>IFERROR(_xlfn.XLOOKUP($A225,Input_Raw!$A:$A,Input_Raw!EN:EN),"")</f>
        <v/>
      </c>
      <c r="K225" s="244" t="str">
        <f>IFERROR(_xlfn.XLOOKUP($A225,Input_Raw!$A:$A,Input_Raw!$DP:$DP),"")</f>
        <v/>
      </c>
      <c r="L225" s="244" t="str">
        <f>IFERROR(_xlfn.XLOOKUP($A225,Input_Raw!$A:$A,Input_Raw!$DR:$DR),"")</f>
        <v/>
      </c>
      <c r="M225" s="244" t="str">
        <f>IFERROR(_xlfn.XLOOKUP($A225,Input_Raw!$A:$A,Input_Raw!$DX:$DX),"")</f>
        <v/>
      </c>
      <c r="N225" s="244" t="str">
        <f>IFERROR(_xlfn.XLOOKUP($A225,Input_Raw!$A:$A,Input_Raw!$DZ:$DZ),"")</f>
        <v/>
      </c>
      <c r="O225" s="245" t="str">
        <f>IFERROR(1-SUMIF(Plant_BD!$B:$B,$A225,Plant_BD!$AL:$AL)/($AA225+SUMIF(Plant_BD!$B:$B,$A225,Plant_BD!$AL:$AL)),"")</f>
        <v/>
      </c>
      <c r="P225" s="245"/>
      <c r="Q225" s="246"/>
      <c r="R225" s="245" t="str">
        <f>IFERROR(1-SUMIF(Grid_BD!$B:$B,$A225,Grid_BD!$W:$W)/($AA225+SUMIF(Grid_BD!$B:$B,$A225,Grid_BD!$W:$W)),"")</f>
        <v/>
      </c>
      <c r="S225" s="241"/>
      <c r="T225" s="246"/>
      <c r="U225" s="247" t="str">
        <f t="shared" si="21"/>
        <v/>
      </c>
      <c r="V225" s="247" t="str">
        <f>IFERROR(_xlfn.XLOOKUP($A225,Input_Raw!$A:$A,Input_Raw!$GJ:$GJ),"")</f>
        <v/>
      </c>
      <c r="W225" s="248" t="str">
        <f t="shared" si="22"/>
        <v/>
      </c>
      <c r="X225" s="240" t="str">
        <f>IFERROR(_xlfn.XLOOKUP($A225,Input_Raw!$A:$A,Input_Raw!$EL:$EL),"")</f>
        <v/>
      </c>
      <c r="Y225" s="240" t="str">
        <f>IFERROR(_xlfn.XLOOKUP($A225,Input_Raw!$A:$A,Input_Raw!GC:GC),"")</f>
        <v/>
      </c>
      <c r="Z225" s="240"/>
      <c r="AA225" s="240" t="str">
        <f>IFERROR(_xlfn.XLOOKUP($A225,Input_Raw!$A:$A,Input_Raw!$GD:$GD),"")</f>
        <v/>
      </c>
      <c r="AB225" s="240" t="str">
        <f>IFERROR(_xlfn.XLOOKUP($A225,Input_Raw!$A:$A,Input_Raw!GE:GE),"")</f>
        <v/>
      </c>
      <c r="AC225" s="249">
        <f>IFERROR(_xlfn.XLOOKUP($D225,'Modelling New'!$D:$D,'Modelling New'!P:P),"")</f>
        <v>5.4</v>
      </c>
      <c r="AD225" s="240">
        <f>IFERROR(_xlfn.XLOOKUP($D225,'Modelling New'!$D:$D,'Modelling New'!$T:$T)*1000,"")</f>
        <v>1077271.4022586835</v>
      </c>
      <c r="AE225" s="250">
        <f>IFERROR(_xlfn.XLOOKUP($D225,'Modelling New'!$D:$D,'Modelling New'!$O:$O),"")</f>
        <v>0.84442202802953825</v>
      </c>
      <c r="AF225" s="250">
        <f>IFERROR(_xlfn.XLOOKUP($D225,'Modelling New'!$D:$D,'Modelling New'!W:W),"")</f>
        <v>0.18999495630664609</v>
      </c>
      <c r="AG225" s="250">
        <f>IFERROR(_xlfn.XLOOKUP($D225,'Modelling New'!$D:$D,'Modelling New'!$AE:$AE),"")</f>
        <v>0.995</v>
      </c>
      <c r="AH225" s="250">
        <f>IFERROR(_xlfn.XLOOKUP($D225,'Modelling New'!$D:$D,'Modelling New'!$AF:$AF),"")</f>
        <v>0.995</v>
      </c>
      <c r="AI225" s="241"/>
      <c r="AJ225" s="241"/>
      <c r="AK225" s="241"/>
      <c r="AL225" s="241"/>
      <c r="AM225" s="241"/>
      <c r="AN225" s="251"/>
      <c r="AO225" s="248"/>
      <c r="AP225" s="248"/>
      <c r="AQ225" s="248"/>
      <c r="AR225" s="240">
        <f>_xlfn.XLOOKUP($D225,'Modelling New'!$D:$D,'Modelling New'!$N:$N)</f>
        <v>236.25000000000003</v>
      </c>
      <c r="AS225" s="240" t="str">
        <f t="shared" si="23"/>
        <v/>
      </c>
    </row>
    <row r="226" spans="1:45">
      <c r="A226" s="239">
        <f t="shared" si="24"/>
        <v>45969</v>
      </c>
      <c r="B226" s="240">
        <f>YEAR(Daily_KPI[[#This Row],[Date]])+IF(MONTH(Daily_KPI[[#This Row],[Date]])&gt;=4,1,0)</f>
        <v>2026</v>
      </c>
      <c r="C226" s="241">
        <f>YEAR(Daily_KPI[[#This Row],[Date]])</f>
        <v>2025</v>
      </c>
      <c r="D226" s="242">
        <f>Daily_KPI[[#This Row],[Date]]-DAY(Daily_KPI[[#This Row],[Date]])+1</f>
        <v>45962</v>
      </c>
      <c r="E226" s="241">
        <f t="shared" si="20"/>
        <v>30</v>
      </c>
      <c r="F226" s="243" t="str">
        <f>IFERROR(_xlfn.XLOOKUP($A226,Input_Raw!$A:$A,Input_Raw!$GB:$GB),"")</f>
        <v/>
      </c>
      <c r="G226" s="244" t="str">
        <f>IFERROR(_xlfn.XLOOKUP($A226,Input_Raw!$A:$A,Input_Raw!EO:EO),"")</f>
        <v/>
      </c>
      <c r="H226" s="244" t="str">
        <f>IFERROR(_xlfn.XLOOKUP($A226,Input_Raw!$A:$A,Input_Raw!EP:EP),"")</f>
        <v/>
      </c>
      <c r="I226" s="244" t="str">
        <f>IFERROR(_xlfn.XLOOKUP($A226,Input_Raw!$A:$A,Input_Raw!EM:EM),"")</f>
        <v/>
      </c>
      <c r="J226" s="244" t="str">
        <f>IFERROR(_xlfn.XLOOKUP($A226,Input_Raw!$A:$A,Input_Raw!EN:EN),"")</f>
        <v/>
      </c>
      <c r="K226" s="244" t="str">
        <f>IFERROR(_xlfn.XLOOKUP($A226,Input_Raw!$A:$A,Input_Raw!$DP:$DP),"")</f>
        <v/>
      </c>
      <c r="L226" s="244" t="str">
        <f>IFERROR(_xlfn.XLOOKUP($A226,Input_Raw!$A:$A,Input_Raw!$DR:$DR),"")</f>
        <v/>
      </c>
      <c r="M226" s="244" t="str">
        <f>IFERROR(_xlfn.XLOOKUP($A226,Input_Raw!$A:$A,Input_Raw!$DX:$DX),"")</f>
        <v/>
      </c>
      <c r="N226" s="244" t="str">
        <f>IFERROR(_xlfn.XLOOKUP($A226,Input_Raw!$A:$A,Input_Raw!$DZ:$DZ),"")</f>
        <v/>
      </c>
      <c r="O226" s="245" t="str">
        <f>IFERROR(1-SUMIF(Plant_BD!$B:$B,$A226,Plant_BD!$AL:$AL)/($AA226+SUMIF(Plant_BD!$B:$B,$A226,Plant_BD!$AL:$AL)),"")</f>
        <v/>
      </c>
      <c r="P226" s="245"/>
      <c r="Q226" s="246"/>
      <c r="R226" s="245" t="str">
        <f>IFERROR(1-SUMIF(Grid_BD!$B:$B,$A226,Grid_BD!$W:$W)/($AA226+SUMIF(Grid_BD!$B:$B,$A226,Grid_BD!$W:$W)),"")</f>
        <v/>
      </c>
      <c r="S226" s="241"/>
      <c r="T226" s="246"/>
      <c r="U226" s="247" t="str">
        <f t="shared" si="21"/>
        <v/>
      </c>
      <c r="V226" s="247" t="str">
        <f>IFERROR(_xlfn.XLOOKUP($A226,Input_Raw!$A:$A,Input_Raw!$GJ:$GJ),"")</f>
        <v/>
      </c>
      <c r="W226" s="248" t="str">
        <f t="shared" si="22"/>
        <v/>
      </c>
      <c r="X226" s="240" t="str">
        <f>IFERROR(_xlfn.XLOOKUP($A226,Input_Raw!$A:$A,Input_Raw!$EL:$EL),"")</f>
        <v/>
      </c>
      <c r="Y226" s="240" t="str">
        <f>IFERROR(_xlfn.XLOOKUP($A226,Input_Raw!$A:$A,Input_Raw!GC:GC),"")</f>
        <v/>
      </c>
      <c r="Z226" s="240"/>
      <c r="AA226" s="240" t="str">
        <f>IFERROR(_xlfn.XLOOKUP($A226,Input_Raw!$A:$A,Input_Raw!$GD:$GD),"")</f>
        <v/>
      </c>
      <c r="AB226" s="240" t="str">
        <f>IFERROR(_xlfn.XLOOKUP($A226,Input_Raw!$A:$A,Input_Raw!GE:GE),"")</f>
        <v/>
      </c>
      <c r="AC226" s="249">
        <f>IFERROR(_xlfn.XLOOKUP($D226,'Modelling New'!$D:$D,'Modelling New'!P:P),"")</f>
        <v>5.4</v>
      </c>
      <c r="AD226" s="240">
        <f>IFERROR(_xlfn.XLOOKUP($D226,'Modelling New'!$D:$D,'Modelling New'!$T:$T)*1000,"")</f>
        <v>1077271.4022586835</v>
      </c>
      <c r="AE226" s="250">
        <f>IFERROR(_xlfn.XLOOKUP($D226,'Modelling New'!$D:$D,'Modelling New'!$O:$O),"")</f>
        <v>0.84442202802953825</v>
      </c>
      <c r="AF226" s="250">
        <f>IFERROR(_xlfn.XLOOKUP($D226,'Modelling New'!$D:$D,'Modelling New'!W:W),"")</f>
        <v>0.18999495630664609</v>
      </c>
      <c r="AG226" s="250">
        <f>IFERROR(_xlfn.XLOOKUP($D226,'Modelling New'!$D:$D,'Modelling New'!$AE:$AE),"")</f>
        <v>0.995</v>
      </c>
      <c r="AH226" s="250">
        <f>IFERROR(_xlfn.XLOOKUP($D226,'Modelling New'!$D:$D,'Modelling New'!$AF:$AF),"")</f>
        <v>0.995</v>
      </c>
      <c r="AI226" s="241"/>
      <c r="AJ226" s="241"/>
      <c r="AK226" s="241"/>
      <c r="AL226" s="241"/>
      <c r="AM226" s="241"/>
      <c r="AN226" s="251"/>
      <c r="AO226" s="248"/>
      <c r="AP226" s="248"/>
      <c r="AQ226" s="248"/>
      <c r="AR226" s="240">
        <f>_xlfn.XLOOKUP($D226,'Modelling New'!$D:$D,'Modelling New'!$N:$N)</f>
        <v>236.25000000000003</v>
      </c>
      <c r="AS226" s="240" t="str">
        <f t="shared" si="23"/>
        <v/>
      </c>
    </row>
    <row r="227" spans="1:45">
      <c r="A227" s="239">
        <f t="shared" si="24"/>
        <v>45970</v>
      </c>
      <c r="B227" s="240">
        <f>YEAR(Daily_KPI[[#This Row],[Date]])+IF(MONTH(Daily_KPI[[#This Row],[Date]])&gt;=4,1,0)</f>
        <v>2026</v>
      </c>
      <c r="C227" s="241">
        <f>YEAR(Daily_KPI[[#This Row],[Date]])</f>
        <v>2025</v>
      </c>
      <c r="D227" s="242">
        <f>Daily_KPI[[#This Row],[Date]]-DAY(Daily_KPI[[#This Row],[Date]])+1</f>
        <v>45962</v>
      </c>
      <c r="E227" s="241">
        <f t="shared" si="20"/>
        <v>30</v>
      </c>
      <c r="F227" s="243" t="str">
        <f>IFERROR(_xlfn.XLOOKUP($A227,Input_Raw!$A:$A,Input_Raw!$GB:$GB),"")</f>
        <v/>
      </c>
      <c r="G227" s="244" t="str">
        <f>IFERROR(_xlfn.XLOOKUP($A227,Input_Raw!$A:$A,Input_Raw!EO:EO),"")</f>
        <v/>
      </c>
      <c r="H227" s="244" t="str">
        <f>IFERROR(_xlfn.XLOOKUP($A227,Input_Raw!$A:$A,Input_Raw!EP:EP),"")</f>
        <v/>
      </c>
      <c r="I227" s="244" t="str">
        <f>IFERROR(_xlfn.XLOOKUP($A227,Input_Raw!$A:$A,Input_Raw!EM:EM),"")</f>
        <v/>
      </c>
      <c r="J227" s="244" t="str">
        <f>IFERROR(_xlfn.XLOOKUP($A227,Input_Raw!$A:$A,Input_Raw!EN:EN),"")</f>
        <v/>
      </c>
      <c r="K227" s="244" t="str">
        <f>IFERROR(_xlfn.XLOOKUP($A227,Input_Raw!$A:$A,Input_Raw!$DP:$DP),"")</f>
        <v/>
      </c>
      <c r="L227" s="244" t="str">
        <f>IFERROR(_xlfn.XLOOKUP($A227,Input_Raw!$A:$A,Input_Raw!$DR:$DR),"")</f>
        <v/>
      </c>
      <c r="M227" s="244" t="str">
        <f>IFERROR(_xlfn.XLOOKUP($A227,Input_Raw!$A:$A,Input_Raw!$DX:$DX),"")</f>
        <v/>
      </c>
      <c r="N227" s="244" t="str">
        <f>IFERROR(_xlfn.XLOOKUP($A227,Input_Raw!$A:$A,Input_Raw!$DZ:$DZ),"")</f>
        <v/>
      </c>
      <c r="O227" s="245" t="str">
        <f>IFERROR(1-SUMIF(Plant_BD!$B:$B,$A227,Plant_BD!$AL:$AL)/($AA227+SUMIF(Plant_BD!$B:$B,$A227,Plant_BD!$AL:$AL)),"")</f>
        <v/>
      </c>
      <c r="P227" s="245"/>
      <c r="Q227" s="246"/>
      <c r="R227" s="245" t="str">
        <f>IFERROR(1-SUMIF(Grid_BD!$B:$B,$A227,Grid_BD!$W:$W)/($AA227+SUMIF(Grid_BD!$B:$B,$A227,Grid_BD!$W:$W)),"")</f>
        <v/>
      </c>
      <c r="S227" s="241"/>
      <c r="T227" s="246"/>
      <c r="U227" s="247" t="str">
        <f t="shared" si="21"/>
        <v/>
      </c>
      <c r="V227" s="247" t="str">
        <f>IFERROR(_xlfn.XLOOKUP($A227,Input_Raw!$A:$A,Input_Raw!$GJ:$GJ),"")</f>
        <v/>
      </c>
      <c r="W227" s="248" t="str">
        <f t="shared" si="22"/>
        <v/>
      </c>
      <c r="X227" s="240" t="str">
        <f>IFERROR(_xlfn.XLOOKUP($A227,Input_Raw!$A:$A,Input_Raw!$EL:$EL),"")</f>
        <v/>
      </c>
      <c r="Y227" s="240" t="str">
        <f>IFERROR(_xlfn.XLOOKUP($A227,Input_Raw!$A:$A,Input_Raw!GC:GC),"")</f>
        <v/>
      </c>
      <c r="Z227" s="240"/>
      <c r="AA227" s="240" t="str">
        <f>IFERROR(_xlfn.XLOOKUP($A227,Input_Raw!$A:$A,Input_Raw!$GD:$GD),"")</f>
        <v/>
      </c>
      <c r="AB227" s="240" t="str">
        <f>IFERROR(_xlfn.XLOOKUP($A227,Input_Raw!$A:$A,Input_Raw!GE:GE),"")</f>
        <v/>
      </c>
      <c r="AC227" s="249">
        <f>IFERROR(_xlfn.XLOOKUP($D227,'Modelling New'!$D:$D,'Modelling New'!P:P),"")</f>
        <v>5.4</v>
      </c>
      <c r="AD227" s="240">
        <f>IFERROR(_xlfn.XLOOKUP($D227,'Modelling New'!$D:$D,'Modelling New'!$T:$T)*1000,"")</f>
        <v>1077271.4022586835</v>
      </c>
      <c r="AE227" s="250">
        <f>IFERROR(_xlfn.XLOOKUP($D227,'Modelling New'!$D:$D,'Modelling New'!$O:$O),"")</f>
        <v>0.84442202802953825</v>
      </c>
      <c r="AF227" s="250">
        <f>IFERROR(_xlfn.XLOOKUP($D227,'Modelling New'!$D:$D,'Modelling New'!W:W),"")</f>
        <v>0.18999495630664609</v>
      </c>
      <c r="AG227" s="250">
        <f>IFERROR(_xlfn.XLOOKUP($D227,'Modelling New'!$D:$D,'Modelling New'!$AE:$AE),"")</f>
        <v>0.995</v>
      </c>
      <c r="AH227" s="250">
        <f>IFERROR(_xlfn.XLOOKUP($D227,'Modelling New'!$D:$D,'Modelling New'!$AF:$AF),"")</f>
        <v>0.995</v>
      </c>
      <c r="AI227" s="241"/>
      <c r="AJ227" s="241"/>
      <c r="AK227" s="241"/>
      <c r="AL227" s="241"/>
      <c r="AM227" s="241"/>
      <c r="AN227" s="251"/>
      <c r="AO227" s="248"/>
      <c r="AP227" s="248"/>
      <c r="AQ227" s="248"/>
      <c r="AR227" s="240">
        <f>_xlfn.XLOOKUP($D227,'Modelling New'!$D:$D,'Modelling New'!$N:$N)</f>
        <v>236.25000000000003</v>
      </c>
      <c r="AS227" s="240" t="str">
        <f t="shared" si="23"/>
        <v/>
      </c>
    </row>
    <row r="228" spans="1:45">
      <c r="A228" s="239">
        <f t="shared" si="24"/>
        <v>45971</v>
      </c>
      <c r="B228" s="240">
        <f>YEAR(Daily_KPI[[#This Row],[Date]])+IF(MONTH(Daily_KPI[[#This Row],[Date]])&gt;=4,1,0)</f>
        <v>2026</v>
      </c>
      <c r="C228" s="241">
        <f>YEAR(Daily_KPI[[#This Row],[Date]])</f>
        <v>2025</v>
      </c>
      <c r="D228" s="242">
        <f>Daily_KPI[[#This Row],[Date]]-DAY(Daily_KPI[[#This Row],[Date]])+1</f>
        <v>45962</v>
      </c>
      <c r="E228" s="241">
        <f t="shared" si="20"/>
        <v>30</v>
      </c>
      <c r="F228" s="243" t="str">
        <f>IFERROR(_xlfn.XLOOKUP($A228,Input_Raw!$A:$A,Input_Raw!$GB:$GB),"")</f>
        <v/>
      </c>
      <c r="G228" s="244" t="str">
        <f>IFERROR(_xlfn.XLOOKUP($A228,Input_Raw!$A:$A,Input_Raw!EO:EO),"")</f>
        <v/>
      </c>
      <c r="H228" s="244" t="str">
        <f>IFERROR(_xlfn.XLOOKUP($A228,Input_Raw!$A:$A,Input_Raw!EP:EP),"")</f>
        <v/>
      </c>
      <c r="I228" s="244" t="str">
        <f>IFERROR(_xlfn.XLOOKUP($A228,Input_Raw!$A:$A,Input_Raw!EM:EM),"")</f>
        <v/>
      </c>
      <c r="J228" s="244" t="str">
        <f>IFERROR(_xlfn.XLOOKUP($A228,Input_Raw!$A:$A,Input_Raw!EN:EN),"")</f>
        <v/>
      </c>
      <c r="K228" s="244" t="str">
        <f>IFERROR(_xlfn.XLOOKUP($A228,Input_Raw!$A:$A,Input_Raw!$DP:$DP),"")</f>
        <v/>
      </c>
      <c r="L228" s="244" t="str">
        <f>IFERROR(_xlfn.XLOOKUP($A228,Input_Raw!$A:$A,Input_Raw!$DR:$DR),"")</f>
        <v/>
      </c>
      <c r="M228" s="244" t="str">
        <f>IFERROR(_xlfn.XLOOKUP($A228,Input_Raw!$A:$A,Input_Raw!$DX:$DX),"")</f>
        <v/>
      </c>
      <c r="N228" s="244" t="str">
        <f>IFERROR(_xlfn.XLOOKUP($A228,Input_Raw!$A:$A,Input_Raw!$DZ:$DZ),"")</f>
        <v/>
      </c>
      <c r="O228" s="245" t="str">
        <f>IFERROR(1-SUMIF(Plant_BD!$B:$B,$A228,Plant_BD!$AL:$AL)/($AA228+SUMIF(Plant_BD!$B:$B,$A228,Plant_BD!$AL:$AL)),"")</f>
        <v/>
      </c>
      <c r="P228" s="245"/>
      <c r="Q228" s="246"/>
      <c r="R228" s="245" t="str">
        <f>IFERROR(1-SUMIF(Grid_BD!$B:$B,$A228,Grid_BD!$W:$W)/($AA228+SUMIF(Grid_BD!$B:$B,$A228,Grid_BD!$W:$W)),"")</f>
        <v/>
      </c>
      <c r="S228" s="241"/>
      <c r="T228" s="246"/>
      <c r="U228" s="247" t="str">
        <f t="shared" si="21"/>
        <v/>
      </c>
      <c r="V228" s="247" t="str">
        <f>IFERROR(_xlfn.XLOOKUP($A228,Input_Raw!$A:$A,Input_Raw!$GJ:$GJ),"")</f>
        <v/>
      </c>
      <c r="W228" s="248" t="str">
        <f t="shared" si="22"/>
        <v/>
      </c>
      <c r="X228" s="240" t="str">
        <f>IFERROR(_xlfn.XLOOKUP($A228,Input_Raw!$A:$A,Input_Raw!$EL:$EL),"")</f>
        <v/>
      </c>
      <c r="Y228" s="240" t="str">
        <f>IFERROR(_xlfn.XLOOKUP($A228,Input_Raw!$A:$A,Input_Raw!GC:GC),"")</f>
        <v/>
      </c>
      <c r="Z228" s="240"/>
      <c r="AA228" s="240" t="str">
        <f>IFERROR(_xlfn.XLOOKUP($A228,Input_Raw!$A:$A,Input_Raw!$GD:$GD),"")</f>
        <v/>
      </c>
      <c r="AB228" s="240" t="str">
        <f>IFERROR(_xlfn.XLOOKUP($A228,Input_Raw!$A:$A,Input_Raw!GE:GE),"")</f>
        <v/>
      </c>
      <c r="AC228" s="249">
        <f>IFERROR(_xlfn.XLOOKUP($D228,'Modelling New'!$D:$D,'Modelling New'!P:P),"")</f>
        <v>5.4</v>
      </c>
      <c r="AD228" s="240">
        <f>IFERROR(_xlfn.XLOOKUP($D228,'Modelling New'!$D:$D,'Modelling New'!$T:$T)*1000,"")</f>
        <v>1077271.4022586835</v>
      </c>
      <c r="AE228" s="250">
        <f>IFERROR(_xlfn.XLOOKUP($D228,'Modelling New'!$D:$D,'Modelling New'!$O:$O),"")</f>
        <v>0.84442202802953825</v>
      </c>
      <c r="AF228" s="250">
        <f>IFERROR(_xlfn.XLOOKUP($D228,'Modelling New'!$D:$D,'Modelling New'!W:W),"")</f>
        <v>0.18999495630664609</v>
      </c>
      <c r="AG228" s="250">
        <f>IFERROR(_xlfn.XLOOKUP($D228,'Modelling New'!$D:$D,'Modelling New'!$AE:$AE),"")</f>
        <v>0.995</v>
      </c>
      <c r="AH228" s="250">
        <f>IFERROR(_xlfn.XLOOKUP($D228,'Modelling New'!$D:$D,'Modelling New'!$AF:$AF),"")</f>
        <v>0.995</v>
      </c>
      <c r="AI228" s="241"/>
      <c r="AJ228" s="241"/>
      <c r="AK228" s="241"/>
      <c r="AL228" s="241"/>
      <c r="AM228" s="241"/>
      <c r="AN228" s="251"/>
      <c r="AO228" s="248"/>
      <c r="AP228" s="248"/>
      <c r="AQ228" s="248"/>
      <c r="AR228" s="240">
        <f>_xlfn.XLOOKUP($D228,'Modelling New'!$D:$D,'Modelling New'!$N:$N)</f>
        <v>236.25000000000003</v>
      </c>
      <c r="AS228" s="240" t="str">
        <f t="shared" si="23"/>
        <v/>
      </c>
    </row>
    <row r="229" spans="1:45">
      <c r="A229" s="239">
        <f t="shared" si="24"/>
        <v>45972</v>
      </c>
      <c r="B229" s="240">
        <f>YEAR(Daily_KPI[[#This Row],[Date]])+IF(MONTH(Daily_KPI[[#This Row],[Date]])&gt;=4,1,0)</f>
        <v>2026</v>
      </c>
      <c r="C229" s="241">
        <f>YEAR(Daily_KPI[[#This Row],[Date]])</f>
        <v>2025</v>
      </c>
      <c r="D229" s="242">
        <f>Daily_KPI[[#This Row],[Date]]-DAY(Daily_KPI[[#This Row],[Date]])+1</f>
        <v>45962</v>
      </c>
      <c r="E229" s="241">
        <f t="shared" si="20"/>
        <v>30</v>
      </c>
      <c r="F229" s="243" t="str">
        <f>IFERROR(_xlfn.XLOOKUP($A229,Input_Raw!$A:$A,Input_Raw!$GB:$GB),"")</f>
        <v/>
      </c>
      <c r="G229" s="244" t="str">
        <f>IFERROR(_xlfn.XLOOKUP($A229,Input_Raw!$A:$A,Input_Raw!EO:EO),"")</f>
        <v/>
      </c>
      <c r="H229" s="244" t="str">
        <f>IFERROR(_xlfn.XLOOKUP($A229,Input_Raw!$A:$A,Input_Raw!EP:EP),"")</f>
        <v/>
      </c>
      <c r="I229" s="244" t="str">
        <f>IFERROR(_xlfn.XLOOKUP($A229,Input_Raw!$A:$A,Input_Raw!EM:EM),"")</f>
        <v/>
      </c>
      <c r="J229" s="244" t="str">
        <f>IFERROR(_xlfn.XLOOKUP($A229,Input_Raw!$A:$A,Input_Raw!EN:EN),"")</f>
        <v/>
      </c>
      <c r="K229" s="244" t="str">
        <f>IFERROR(_xlfn.XLOOKUP($A229,Input_Raw!$A:$A,Input_Raw!$DP:$DP),"")</f>
        <v/>
      </c>
      <c r="L229" s="244" t="str">
        <f>IFERROR(_xlfn.XLOOKUP($A229,Input_Raw!$A:$A,Input_Raw!$DR:$DR),"")</f>
        <v/>
      </c>
      <c r="M229" s="244" t="str">
        <f>IFERROR(_xlfn.XLOOKUP($A229,Input_Raw!$A:$A,Input_Raw!$DX:$DX),"")</f>
        <v/>
      </c>
      <c r="N229" s="244" t="str">
        <f>IFERROR(_xlfn.XLOOKUP($A229,Input_Raw!$A:$A,Input_Raw!$DZ:$DZ),"")</f>
        <v/>
      </c>
      <c r="O229" s="245" t="str">
        <f>IFERROR(1-SUMIF(Plant_BD!$B:$B,$A229,Plant_BD!$AL:$AL)/($AA229+SUMIF(Plant_BD!$B:$B,$A229,Plant_BD!$AL:$AL)),"")</f>
        <v/>
      </c>
      <c r="P229" s="245"/>
      <c r="Q229" s="246"/>
      <c r="R229" s="245" t="str">
        <f>IFERROR(1-SUMIF(Grid_BD!$B:$B,$A229,Grid_BD!$W:$W)/($AA229+SUMIF(Grid_BD!$B:$B,$A229,Grid_BD!$W:$W)),"")</f>
        <v/>
      </c>
      <c r="S229" s="241"/>
      <c r="T229" s="246"/>
      <c r="U229" s="247" t="str">
        <f t="shared" si="21"/>
        <v/>
      </c>
      <c r="V229" s="247" t="str">
        <f>IFERROR(_xlfn.XLOOKUP($A229,Input_Raw!$A:$A,Input_Raw!$GJ:$GJ),"")</f>
        <v/>
      </c>
      <c r="W229" s="248" t="str">
        <f t="shared" si="22"/>
        <v/>
      </c>
      <c r="X229" s="240" t="str">
        <f>IFERROR(_xlfn.XLOOKUP($A229,Input_Raw!$A:$A,Input_Raw!$EL:$EL),"")</f>
        <v/>
      </c>
      <c r="Y229" s="240" t="str">
        <f>IFERROR(_xlfn.XLOOKUP($A229,Input_Raw!$A:$A,Input_Raw!GC:GC),"")</f>
        <v/>
      </c>
      <c r="Z229" s="240"/>
      <c r="AA229" s="240" t="str">
        <f>IFERROR(_xlfn.XLOOKUP($A229,Input_Raw!$A:$A,Input_Raw!$GD:$GD),"")</f>
        <v/>
      </c>
      <c r="AB229" s="240" t="str">
        <f>IFERROR(_xlfn.XLOOKUP($A229,Input_Raw!$A:$A,Input_Raw!GE:GE),"")</f>
        <v/>
      </c>
      <c r="AC229" s="249">
        <f>IFERROR(_xlfn.XLOOKUP($D229,'Modelling New'!$D:$D,'Modelling New'!P:P),"")</f>
        <v>5.4</v>
      </c>
      <c r="AD229" s="240">
        <f>IFERROR(_xlfn.XLOOKUP($D229,'Modelling New'!$D:$D,'Modelling New'!$T:$T)*1000,"")</f>
        <v>1077271.4022586835</v>
      </c>
      <c r="AE229" s="250">
        <f>IFERROR(_xlfn.XLOOKUP($D229,'Modelling New'!$D:$D,'Modelling New'!$O:$O),"")</f>
        <v>0.84442202802953825</v>
      </c>
      <c r="AF229" s="250">
        <f>IFERROR(_xlfn.XLOOKUP($D229,'Modelling New'!$D:$D,'Modelling New'!W:W),"")</f>
        <v>0.18999495630664609</v>
      </c>
      <c r="AG229" s="250">
        <f>IFERROR(_xlfn.XLOOKUP($D229,'Modelling New'!$D:$D,'Modelling New'!$AE:$AE),"")</f>
        <v>0.995</v>
      </c>
      <c r="AH229" s="250">
        <f>IFERROR(_xlfn.XLOOKUP($D229,'Modelling New'!$D:$D,'Modelling New'!$AF:$AF),"")</f>
        <v>0.995</v>
      </c>
      <c r="AI229" s="241"/>
      <c r="AJ229" s="241"/>
      <c r="AK229" s="241"/>
      <c r="AL229" s="241"/>
      <c r="AM229" s="241"/>
      <c r="AN229" s="251"/>
      <c r="AO229" s="248"/>
      <c r="AP229" s="248"/>
      <c r="AQ229" s="248"/>
      <c r="AR229" s="240">
        <f>_xlfn.XLOOKUP($D229,'Modelling New'!$D:$D,'Modelling New'!$N:$N)</f>
        <v>236.25000000000003</v>
      </c>
      <c r="AS229" s="240" t="str">
        <f t="shared" si="23"/>
        <v/>
      </c>
    </row>
    <row r="230" spans="1:45">
      <c r="A230" s="239">
        <f t="shared" si="24"/>
        <v>45973</v>
      </c>
      <c r="B230" s="240">
        <f>YEAR(Daily_KPI[[#This Row],[Date]])+IF(MONTH(Daily_KPI[[#This Row],[Date]])&gt;=4,1,0)</f>
        <v>2026</v>
      </c>
      <c r="C230" s="241">
        <f>YEAR(Daily_KPI[[#This Row],[Date]])</f>
        <v>2025</v>
      </c>
      <c r="D230" s="242">
        <f>Daily_KPI[[#This Row],[Date]]-DAY(Daily_KPI[[#This Row],[Date]])+1</f>
        <v>45962</v>
      </c>
      <c r="E230" s="241">
        <f t="shared" si="20"/>
        <v>30</v>
      </c>
      <c r="F230" s="243" t="str">
        <f>IFERROR(_xlfn.XLOOKUP($A230,Input_Raw!$A:$A,Input_Raw!$GB:$GB),"")</f>
        <v/>
      </c>
      <c r="G230" s="244" t="str">
        <f>IFERROR(_xlfn.XLOOKUP($A230,Input_Raw!$A:$A,Input_Raw!EO:EO),"")</f>
        <v/>
      </c>
      <c r="H230" s="244" t="str">
        <f>IFERROR(_xlfn.XLOOKUP($A230,Input_Raw!$A:$A,Input_Raw!EP:EP),"")</f>
        <v/>
      </c>
      <c r="I230" s="244" t="str">
        <f>IFERROR(_xlfn.XLOOKUP($A230,Input_Raw!$A:$A,Input_Raw!EM:EM),"")</f>
        <v/>
      </c>
      <c r="J230" s="244" t="str">
        <f>IFERROR(_xlfn.XLOOKUP($A230,Input_Raw!$A:$A,Input_Raw!EN:EN),"")</f>
        <v/>
      </c>
      <c r="K230" s="244" t="str">
        <f>IFERROR(_xlfn.XLOOKUP($A230,Input_Raw!$A:$A,Input_Raw!$DP:$DP),"")</f>
        <v/>
      </c>
      <c r="L230" s="244" t="str">
        <f>IFERROR(_xlfn.XLOOKUP($A230,Input_Raw!$A:$A,Input_Raw!$DR:$DR),"")</f>
        <v/>
      </c>
      <c r="M230" s="244" t="str">
        <f>IFERROR(_xlfn.XLOOKUP($A230,Input_Raw!$A:$A,Input_Raw!$DX:$DX),"")</f>
        <v/>
      </c>
      <c r="N230" s="244" t="str">
        <f>IFERROR(_xlfn.XLOOKUP($A230,Input_Raw!$A:$A,Input_Raw!$DZ:$DZ),"")</f>
        <v/>
      </c>
      <c r="O230" s="245" t="str">
        <f>IFERROR(1-SUMIF(Plant_BD!$B:$B,$A230,Plant_BD!$AL:$AL)/($AA230+SUMIF(Plant_BD!$B:$B,$A230,Plant_BD!$AL:$AL)),"")</f>
        <v/>
      </c>
      <c r="P230" s="245"/>
      <c r="Q230" s="246"/>
      <c r="R230" s="245" t="str">
        <f>IFERROR(1-SUMIF(Grid_BD!$B:$B,$A230,Grid_BD!$W:$W)/($AA230+SUMIF(Grid_BD!$B:$B,$A230,Grid_BD!$W:$W)),"")</f>
        <v/>
      </c>
      <c r="S230" s="241"/>
      <c r="T230" s="246"/>
      <c r="U230" s="247" t="str">
        <f t="shared" si="21"/>
        <v/>
      </c>
      <c r="V230" s="247" t="str">
        <f>IFERROR(_xlfn.XLOOKUP($A230,Input_Raw!$A:$A,Input_Raw!$GJ:$GJ),"")</f>
        <v/>
      </c>
      <c r="W230" s="248" t="str">
        <f t="shared" si="22"/>
        <v/>
      </c>
      <c r="X230" s="240" t="str">
        <f>IFERROR(_xlfn.XLOOKUP($A230,Input_Raw!$A:$A,Input_Raw!$EL:$EL),"")</f>
        <v/>
      </c>
      <c r="Y230" s="240" t="str">
        <f>IFERROR(_xlfn.XLOOKUP($A230,Input_Raw!$A:$A,Input_Raw!GC:GC),"")</f>
        <v/>
      </c>
      <c r="Z230" s="240"/>
      <c r="AA230" s="240" t="str">
        <f>IFERROR(_xlfn.XLOOKUP($A230,Input_Raw!$A:$A,Input_Raw!$GD:$GD),"")</f>
        <v/>
      </c>
      <c r="AB230" s="240" t="str">
        <f>IFERROR(_xlfn.XLOOKUP($A230,Input_Raw!$A:$A,Input_Raw!GE:GE),"")</f>
        <v/>
      </c>
      <c r="AC230" s="249">
        <f>IFERROR(_xlfn.XLOOKUP($D230,'Modelling New'!$D:$D,'Modelling New'!P:P),"")</f>
        <v>5.4</v>
      </c>
      <c r="AD230" s="240">
        <f>IFERROR(_xlfn.XLOOKUP($D230,'Modelling New'!$D:$D,'Modelling New'!$T:$T)*1000,"")</f>
        <v>1077271.4022586835</v>
      </c>
      <c r="AE230" s="250">
        <f>IFERROR(_xlfn.XLOOKUP($D230,'Modelling New'!$D:$D,'Modelling New'!$O:$O),"")</f>
        <v>0.84442202802953825</v>
      </c>
      <c r="AF230" s="250">
        <f>IFERROR(_xlfn.XLOOKUP($D230,'Modelling New'!$D:$D,'Modelling New'!W:W),"")</f>
        <v>0.18999495630664609</v>
      </c>
      <c r="AG230" s="250">
        <f>IFERROR(_xlfn.XLOOKUP($D230,'Modelling New'!$D:$D,'Modelling New'!$AE:$AE),"")</f>
        <v>0.995</v>
      </c>
      <c r="AH230" s="250">
        <f>IFERROR(_xlfn.XLOOKUP($D230,'Modelling New'!$D:$D,'Modelling New'!$AF:$AF),"")</f>
        <v>0.995</v>
      </c>
      <c r="AI230" s="241"/>
      <c r="AJ230" s="241"/>
      <c r="AK230" s="241"/>
      <c r="AL230" s="241"/>
      <c r="AM230" s="241"/>
      <c r="AN230" s="251"/>
      <c r="AO230" s="248"/>
      <c r="AP230" s="248"/>
      <c r="AQ230" s="248"/>
      <c r="AR230" s="240">
        <f>_xlfn.XLOOKUP($D230,'Modelling New'!$D:$D,'Modelling New'!$N:$N)</f>
        <v>236.25000000000003</v>
      </c>
      <c r="AS230" s="240" t="str">
        <f t="shared" si="23"/>
        <v/>
      </c>
    </row>
    <row r="231" spans="1:45">
      <c r="A231" s="239">
        <f t="shared" si="24"/>
        <v>45974</v>
      </c>
      <c r="B231" s="240">
        <f>YEAR(Daily_KPI[[#This Row],[Date]])+IF(MONTH(Daily_KPI[[#This Row],[Date]])&gt;=4,1,0)</f>
        <v>2026</v>
      </c>
      <c r="C231" s="241">
        <f>YEAR(Daily_KPI[[#This Row],[Date]])</f>
        <v>2025</v>
      </c>
      <c r="D231" s="242">
        <f>Daily_KPI[[#This Row],[Date]]-DAY(Daily_KPI[[#This Row],[Date]])+1</f>
        <v>45962</v>
      </c>
      <c r="E231" s="241">
        <f t="shared" si="20"/>
        <v>30</v>
      </c>
      <c r="F231" s="243" t="str">
        <f>IFERROR(_xlfn.XLOOKUP($A231,Input_Raw!$A:$A,Input_Raw!$GB:$GB),"")</f>
        <v/>
      </c>
      <c r="G231" s="244" t="str">
        <f>IFERROR(_xlfn.XLOOKUP($A231,Input_Raw!$A:$A,Input_Raw!EO:EO),"")</f>
        <v/>
      </c>
      <c r="H231" s="244" t="str">
        <f>IFERROR(_xlfn.XLOOKUP($A231,Input_Raw!$A:$A,Input_Raw!EP:EP),"")</f>
        <v/>
      </c>
      <c r="I231" s="244" t="str">
        <f>IFERROR(_xlfn.XLOOKUP($A231,Input_Raw!$A:$A,Input_Raw!EM:EM),"")</f>
        <v/>
      </c>
      <c r="J231" s="244" t="str">
        <f>IFERROR(_xlfn.XLOOKUP($A231,Input_Raw!$A:$A,Input_Raw!EN:EN),"")</f>
        <v/>
      </c>
      <c r="K231" s="244" t="str">
        <f>IFERROR(_xlfn.XLOOKUP($A231,Input_Raw!$A:$A,Input_Raw!$DP:$DP),"")</f>
        <v/>
      </c>
      <c r="L231" s="244" t="str">
        <f>IFERROR(_xlfn.XLOOKUP($A231,Input_Raw!$A:$A,Input_Raw!$DR:$DR),"")</f>
        <v/>
      </c>
      <c r="M231" s="244" t="str">
        <f>IFERROR(_xlfn.XLOOKUP($A231,Input_Raw!$A:$A,Input_Raw!$DX:$DX),"")</f>
        <v/>
      </c>
      <c r="N231" s="244" t="str">
        <f>IFERROR(_xlfn.XLOOKUP($A231,Input_Raw!$A:$A,Input_Raw!$DZ:$DZ),"")</f>
        <v/>
      </c>
      <c r="O231" s="245" t="str">
        <f>IFERROR(1-SUMIF(Plant_BD!$B:$B,$A231,Plant_BD!$AL:$AL)/($AA231+SUMIF(Plant_BD!$B:$B,$A231,Plant_BD!$AL:$AL)),"")</f>
        <v/>
      </c>
      <c r="P231" s="245"/>
      <c r="Q231" s="246"/>
      <c r="R231" s="245" t="str">
        <f>IFERROR(1-SUMIF(Grid_BD!$B:$B,$A231,Grid_BD!$W:$W)/($AA231+SUMIF(Grid_BD!$B:$B,$A231,Grid_BD!$W:$W)),"")</f>
        <v/>
      </c>
      <c r="S231" s="241"/>
      <c r="T231" s="246"/>
      <c r="U231" s="247" t="str">
        <f t="shared" si="21"/>
        <v/>
      </c>
      <c r="V231" s="247" t="str">
        <f>IFERROR(_xlfn.XLOOKUP($A231,Input_Raw!$A:$A,Input_Raw!$GJ:$GJ),"")</f>
        <v/>
      </c>
      <c r="W231" s="248" t="str">
        <f t="shared" si="22"/>
        <v/>
      </c>
      <c r="X231" s="240" t="str">
        <f>IFERROR(_xlfn.XLOOKUP($A231,Input_Raw!$A:$A,Input_Raw!$EL:$EL),"")</f>
        <v/>
      </c>
      <c r="Y231" s="240" t="str">
        <f>IFERROR(_xlfn.XLOOKUP($A231,Input_Raw!$A:$A,Input_Raw!GC:GC),"")</f>
        <v/>
      </c>
      <c r="Z231" s="240"/>
      <c r="AA231" s="240" t="str">
        <f>IFERROR(_xlfn.XLOOKUP($A231,Input_Raw!$A:$A,Input_Raw!$GD:$GD),"")</f>
        <v/>
      </c>
      <c r="AB231" s="240" t="str">
        <f>IFERROR(_xlfn.XLOOKUP($A231,Input_Raw!$A:$A,Input_Raw!GE:GE),"")</f>
        <v/>
      </c>
      <c r="AC231" s="249">
        <f>IFERROR(_xlfn.XLOOKUP($D231,'Modelling New'!$D:$D,'Modelling New'!P:P),"")</f>
        <v>5.4</v>
      </c>
      <c r="AD231" s="240">
        <f>IFERROR(_xlfn.XLOOKUP($D231,'Modelling New'!$D:$D,'Modelling New'!$T:$T)*1000,"")</f>
        <v>1077271.4022586835</v>
      </c>
      <c r="AE231" s="250">
        <f>IFERROR(_xlfn.XLOOKUP($D231,'Modelling New'!$D:$D,'Modelling New'!$O:$O),"")</f>
        <v>0.84442202802953825</v>
      </c>
      <c r="AF231" s="250">
        <f>IFERROR(_xlfn.XLOOKUP($D231,'Modelling New'!$D:$D,'Modelling New'!W:W),"")</f>
        <v>0.18999495630664609</v>
      </c>
      <c r="AG231" s="250">
        <f>IFERROR(_xlfn.XLOOKUP($D231,'Modelling New'!$D:$D,'Modelling New'!$AE:$AE),"")</f>
        <v>0.995</v>
      </c>
      <c r="AH231" s="250">
        <f>IFERROR(_xlfn.XLOOKUP($D231,'Modelling New'!$D:$D,'Modelling New'!$AF:$AF),"")</f>
        <v>0.995</v>
      </c>
      <c r="AI231" s="241"/>
      <c r="AJ231" s="241"/>
      <c r="AK231" s="241"/>
      <c r="AL231" s="241"/>
      <c r="AM231" s="241"/>
      <c r="AN231" s="251"/>
      <c r="AO231" s="248"/>
      <c r="AP231" s="248"/>
      <c r="AQ231" s="248"/>
      <c r="AR231" s="240">
        <f>_xlfn.XLOOKUP($D231,'Modelling New'!$D:$D,'Modelling New'!$N:$N)</f>
        <v>236.25000000000003</v>
      </c>
      <c r="AS231" s="240" t="str">
        <f t="shared" si="23"/>
        <v/>
      </c>
    </row>
    <row r="232" spans="1:45">
      <c r="A232" s="239">
        <f t="shared" si="24"/>
        <v>45975</v>
      </c>
      <c r="B232" s="240">
        <f>YEAR(Daily_KPI[[#This Row],[Date]])+IF(MONTH(Daily_KPI[[#This Row],[Date]])&gt;=4,1,0)</f>
        <v>2026</v>
      </c>
      <c r="C232" s="241">
        <f>YEAR(Daily_KPI[[#This Row],[Date]])</f>
        <v>2025</v>
      </c>
      <c r="D232" s="242">
        <f>Daily_KPI[[#This Row],[Date]]-DAY(Daily_KPI[[#This Row],[Date]])+1</f>
        <v>45962</v>
      </c>
      <c r="E232" s="241">
        <f t="shared" si="20"/>
        <v>30</v>
      </c>
      <c r="F232" s="243" t="str">
        <f>IFERROR(_xlfn.XLOOKUP($A232,Input_Raw!$A:$A,Input_Raw!$GB:$GB),"")</f>
        <v/>
      </c>
      <c r="G232" s="244" t="str">
        <f>IFERROR(_xlfn.XLOOKUP($A232,Input_Raw!$A:$A,Input_Raw!EO:EO),"")</f>
        <v/>
      </c>
      <c r="H232" s="244" t="str">
        <f>IFERROR(_xlfn.XLOOKUP($A232,Input_Raw!$A:$A,Input_Raw!EP:EP),"")</f>
        <v/>
      </c>
      <c r="I232" s="244" t="str">
        <f>IFERROR(_xlfn.XLOOKUP($A232,Input_Raw!$A:$A,Input_Raw!EM:EM),"")</f>
        <v/>
      </c>
      <c r="J232" s="244" t="str">
        <f>IFERROR(_xlfn.XLOOKUP($A232,Input_Raw!$A:$A,Input_Raw!EN:EN),"")</f>
        <v/>
      </c>
      <c r="K232" s="244" t="str">
        <f>IFERROR(_xlfn.XLOOKUP($A232,Input_Raw!$A:$A,Input_Raw!$DP:$DP),"")</f>
        <v/>
      </c>
      <c r="L232" s="244" t="str">
        <f>IFERROR(_xlfn.XLOOKUP($A232,Input_Raw!$A:$A,Input_Raw!$DR:$DR),"")</f>
        <v/>
      </c>
      <c r="M232" s="244" t="str">
        <f>IFERROR(_xlfn.XLOOKUP($A232,Input_Raw!$A:$A,Input_Raw!$DX:$DX),"")</f>
        <v/>
      </c>
      <c r="N232" s="244" t="str">
        <f>IFERROR(_xlfn.XLOOKUP($A232,Input_Raw!$A:$A,Input_Raw!$DZ:$DZ),"")</f>
        <v/>
      </c>
      <c r="O232" s="245" t="str">
        <f>IFERROR(1-SUMIF(Plant_BD!$B:$B,$A232,Plant_BD!$AL:$AL)/($AA232+SUMIF(Plant_BD!$B:$B,$A232,Plant_BD!$AL:$AL)),"")</f>
        <v/>
      </c>
      <c r="P232" s="245"/>
      <c r="Q232" s="246"/>
      <c r="R232" s="245" t="str">
        <f>IFERROR(1-SUMIF(Grid_BD!$B:$B,$A232,Grid_BD!$W:$W)/($AA232+SUMIF(Grid_BD!$B:$B,$A232,Grid_BD!$W:$W)),"")</f>
        <v/>
      </c>
      <c r="S232" s="241"/>
      <c r="T232" s="246"/>
      <c r="U232" s="247" t="str">
        <f t="shared" si="21"/>
        <v/>
      </c>
      <c r="V232" s="247" t="str">
        <f>IFERROR(_xlfn.XLOOKUP($A232,Input_Raw!$A:$A,Input_Raw!$GJ:$GJ),"")</f>
        <v/>
      </c>
      <c r="W232" s="248" t="str">
        <f t="shared" si="22"/>
        <v/>
      </c>
      <c r="X232" s="240" t="str">
        <f>IFERROR(_xlfn.XLOOKUP($A232,Input_Raw!$A:$A,Input_Raw!$EL:$EL),"")</f>
        <v/>
      </c>
      <c r="Y232" s="240" t="str">
        <f>IFERROR(_xlfn.XLOOKUP($A232,Input_Raw!$A:$A,Input_Raw!GC:GC),"")</f>
        <v/>
      </c>
      <c r="Z232" s="240"/>
      <c r="AA232" s="240" t="str">
        <f>IFERROR(_xlfn.XLOOKUP($A232,Input_Raw!$A:$A,Input_Raw!$GD:$GD),"")</f>
        <v/>
      </c>
      <c r="AB232" s="240" t="str">
        <f>IFERROR(_xlfn.XLOOKUP($A232,Input_Raw!$A:$A,Input_Raw!GE:GE),"")</f>
        <v/>
      </c>
      <c r="AC232" s="249">
        <f>IFERROR(_xlfn.XLOOKUP($D232,'Modelling New'!$D:$D,'Modelling New'!P:P),"")</f>
        <v>5.4</v>
      </c>
      <c r="AD232" s="240">
        <f>IFERROR(_xlfn.XLOOKUP($D232,'Modelling New'!$D:$D,'Modelling New'!$T:$T)*1000,"")</f>
        <v>1077271.4022586835</v>
      </c>
      <c r="AE232" s="250">
        <f>IFERROR(_xlfn.XLOOKUP($D232,'Modelling New'!$D:$D,'Modelling New'!$O:$O),"")</f>
        <v>0.84442202802953825</v>
      </c>
      <c r="AF232" s="250">
        <f>IFERROR(_xlfn.XLOOKUP($D232,'Modelling New'!$D:$D,'Modelling New'!W:W),"")</f>
        <v>0.18999495630664609</v>
      </c>
      <c r="AG232" s="250">
        <f>IFERROR(_xlfn.XLOOKUP($D232,'Modelling New'!$D:$D,'Modelling New'!$AE:$AE),"")</f>
        <v>0.995</v>
      </c>
      <c r="AH232" s="250">
        <f>IFERROR(_xlfn.XLOOKUP($D232,'Modelling New'!$D:$D,'Modelling New'!$AF:$AF),"")</f>
        <v>0.995</v>
      </c>
      <c r="AI232" s="241"/>
      <c r="AJ232" s="241"/>
      <c r="AK232" s="241"/>
      <c r="AL232" s="241"/>
      <c r="AM232" s="241"/>
      <c r="AN232" s="251"/>
      <c r="AO232" s="248"/>
      <c r="AP232" s="248"/>
      <c r="AQ232" s="248"/>
      <c r="AR232" s="240">
        <f>_xlfn.XLOOKUP($D232,'Modelling New'!$D:$D,'Modelling New'!$N:$N)</f>
        <v>236.25000000000003</v>
      </c>
      <c r="AS232" s="240" t="str">
        <f t="shared" si="23"/>
        <v/>
      </c>
    </row>
    <row r="233" spans="1:45">
      <c r="A233" s="239">
        <f t="shared" si="24"/>
        <v>45976</v>
      </c>
      <c r="B233" s="240">
        <f>YEAR(Daily_KPI[[#This Row],[Date]])+IF(MONTH(Daily_KPI[[#This Row],[Date]])&gt;=4,1,0)</f>
        <v>2026</v>
      </c>
      <c r="C233" s="241">
        <f>YEAR(Daily_KPI[[#This Row],[Date]])</f>
        <v>2025</v>
      </c>
      <c r="D233" s="242">
        <f>Daily_KPI[[#This Row],[Date]]-DAY(Daily_KPI[[#This Row],[Date]])+1</f>
        <v>45962</v>
      </c>
      <c r="E233" s="241">
        <f t="shared" si="20"/>
        <v>30</v>
      </c>
      <c r="F233" s="243" t="str">
        <f>IFERROR(_xlfn.XLOOKUP($A233,Input_Raw!$A:$A,Input_Raw!$GB:$GB),"")</f>
        <v/>
      </c>
      <c r="G233" s="244" t="str">
        <f>IFERROR(_xlfn.XLOOKUP($A233,Input_Raw!$A:$A,Input_Raw!EO:EO),"")</f>
        <v/>
      </c>
      <c r="H233" s="244" t="str">
        <f>IFERROR(_xlfn.XLOOKUP($A233,Input_Raw!$A:$A,Input_Raw!EP:EP),"")</f>
        <v/>
      </c>
      <c r="I233" s="244" t="str">
        <f>IFERROR(_xlfn.XLOOKUP($A233,Input_Raw!$A:$A,Input_Raw!EM:EM),"")</f>
        <v/>
      </c>
      <c r="J233" s="244" t="str">
        <f>IFERROR(_xlfn.XLOOKUP($A233,Input_Raw!$A:$A,Input_Raw!EN:EN),"")</f>
        <v/>
      </c>
      <c r="K233" s="244" t="str">
        <f>IFERROR(_xlfn.XLOOKUP($A233,Input_Raw!$A:$A,Input_Raw!$DP:$DP),"")</f>
        <v/>
      </c>
      <c r="L233" s="244" t="str">
        <f>IFERROR(_xlfn.XLOOKUP($A233,Input_Raw!$A:$A,Input_Raw!$DR:$DR),"")</f>
        <v/>
      </c>
      <c r="M233" s="244" t="str">
        <f>IFERROR(_xlfn.XLOOKUP($A233,Input_Raw!$A:$A,Input_Raw!$DX:$DX),"")</f>
        <v/>
      </c>
      <c r="N233" s="244" t="str">
        <f>IFERROR(_xlfn.XLOOKUP($A233,Input_Raw!$A:$A,Input_Raw!$DZ:$DZ),"")</f>
        <v/>
      </c>
      <c r="O233" s="245" t="str">
        <f>IFERROR(1-SUMIF(Plant_BD!$B:$B,$A233,Plant_BD!$AL:$AL)/($AA233+SUMIF(Plant_BD!$B:$B,$A233,Plant_BD!$AL:$AL)),"")</f>
        <v/>
      </c>
      <c r="P233" s="245"/>
      <c r="Q233" s="246"/>
      <c r="R233" s="245" t="str">
        <f>IFERROR(1-SUMIF(Grid_BD!$B:$B,$A233,Grid_BD!$W:$W)/($AA233+SUMIF(Grid_BD!$B:$B,$A233,Grid_BD!$W:$W)),"")</f>
        <v/>
      </c>
      <c r="S233" s="241"/>
      <c r="T233" s="246"/>
      <c r="U233" s="247" t="str">
        <f t="shared" si="21"/>
        <v/>
      </c>
      <c r="V233" s="247" t="str">
        <f>IFERROR(_xlfn.XLOOKUP($A233,Input_Raw!$A:$A,Input_Raw!$GJ:$GJ),"")</f>
        <v/>
      </c>
      <c r="W233" s="248" t="str">
        <f t="shared" si="22"/>
        <v/>
      </c>
      <c r="X233" s="240" t="str">
        <f>IFERROR(_xlfn.XLOOKUP($A233,Input_Raw!$A:$A,Input_Raw!$EL:$EL),"")</f>
        <v/>
      </c>
      <c r="Y233" s="240" t="str">
        <f>IFERROR(_xlfn.XLOOKUP($A233,Input_Raw!$A:$A,Input_Raw!GC:GC),"")</f>
        <v/>
      </c>
      <c r="Z233" s="240"/>
      <c r="AA233" s="240" t="str">
        <f>IFERROR(_xlfn.XLOOKUP($A233,Input_Raw!$A:$A,Input_Raw!$GD:$GD),"")</f>
        <v/>
      </c>
      <c r="AB233" s="240" t="str">
        <f>IFERROR(_xlfn.XLOOKUP($A233,Input_Raw!$A:$A,Input_Raw!GE:GE),"")</f>
        <v/>
      </c>
      <c r="AC233" s="249">
        <f>IFERROR(_xlfn.XLOOKUP($D233,'Modelling New'!$D:$D,'Modelling New'!P:P),"")</f>
        <v>5.4</v>
      </c>
      <c r="AD233" s="240">
        <f>IFERROR(_xlfn.XLOOKUP($D233,'Modelling New'!$D:$D,'Modelling New'!$T:$T)*1000,"")</f>
        <v>1077271.4022586835</v>
      </c>
      <c r="AE233" s="250">
        <f>IFERROR(_xlfn.XLOOKUP($D233,'Modelling New'!$D:$D,'Modelling New'!$O:$O),"")</f>
        <v>0.84442202802953825</v>
      </c>
      <c r="AF233" s="250">
        <f>IFERROR(_xlfn.XLOOKUP($D233,'Modelling New'!$D:$D,'Modelling New'!W:W),"")</f>
        <v>0.18999495630664609</v>
      </c>
      <c r="AG233" s="250">
        <f>IFERROR(_xlfn.XLOOKUP($D233,'Modelling New'!$D:$D,'Modelling New'!$AE:$AE),"")</f>
        <v>0.995</v>
      </c>
      <c r="AH233" s="250">
        <f>IFERROR(_xlfn.XLOOKUP($D233,'Modelling New'!$D:$D,'Modelling New'!$AF:$AF),"")</f>
        <v>0.995</v>
      </c>
      <c r="AI233" s="241"/>
      <c r="AJ233" s="241"/>
      <c r="AK233" s="241"/>
      <c r="AL233" s="241"/>
      <c r="AM233" s="241"/>
      <c r="AN233" s="251"/>
      <c r="AO233" s="248"/>
      <c r="AP233" s="248"/>
      <c r="AQ233" s="248"/>
      <c r="AR233" s="240">
        <f>_xlfn.XLOOKUP($D233,'Modelling New'!$D:$D,'Modelling New'!$N:$N)</f>
        <v>236.25000000000003</v>
      </c>
      <c r="AS233" s="240" t="str">
        <f t="shared" si="23"/>
        <v/>
      </c>
    </row>
    <row r="234" spans="1:45">
      <c r="A234" s="239">
        <f t="shared" si="24"/>
        <v>45977</v>
      </c>
      <c r="B234" s="240">
        <f>YEAR(Daily_KPI[[#This Row],[Date]])+IF(MONTH(Daily_KPI[[#This Row],[Date]])&gt;=4,1,0)</f>
        <v>2026</v>
      </c>
      <c r="C234" s="241">
        <f>YEAR(Daily_KPI[[#This Row],[Date]])</f>
        <v>2025</v>
      </c>
      <c r="D234" s="242">
        <f>Daily_KPI[[#This Row],[Date]]-DAY(Daily_KPI[[#This Row],[Date]])+1</f>
        <v>45962</v>
      </c>
      <c r="E234" s="241">
        <f t="shared" si="20"/>
        <v>30</v>
      </c>
      <c r="F234" s="243" t="str">
        <f>IFERROR(_xlfn.XLOOKUP($A234,Input_Raw!$A:$A,Input_Raw!$GB:$GB),"")</f>
        <v/>
      </c>
      <c r="G234" s="244" t="str">
        <f>IFERROR(_xlfn.XLOOKUP($A234,Input_Raw!$A:$A,Input_Raw!EO:EO),"")</f>
        <v/>
      </c>
      <c r="H234" s="244" t="str">
        <f>IFERROR(_xlfn.XLOOKUP($A234,Input_Raw!$A:$A,Input_Raw!EP:EP),"")</f>
        <v/>
      </c>
      <c r="I234" s="244" t="str">
        <f>IFERROR(_xlfn.XLOOKUP($A234,Input_Raw!$A:$A,Input_Raw!EM:EM),"")</f>
        <v/>
      </c>
      <c r="J234" s="244" t="str">
        <f>IFERROR(_xlfn.XLOOKUP($A234,Input_Raw!$A:$A,Input_Raw!EN:EN),"")</f>
        <v/>
      </c>
      <c r="K234" s="244" t="str">
        <f>IFERROR(_xlfn.XLOOKUP($A234,Input_Raw!$A:$A,Input_Raw!$DP:$DP),"")</f>
        <v/>
      </c>
      <c r="L234" s="244" t="str">
        <f>IFERROR(_xlfn.XLOOKUP($A234,Input_Raw!$A:$A,Input_Raw!$DR:$DR),"")</f>
        <v/>
      </c>
      <c r="M234" s="244" t="str">
        <f>IFERROR(_xlfn.XLOOKUP($A234,Input_Raw!$A:$A,Input_Raw!$DX:$DX),"")</f>
        <v/>
      </c>
      <c r="N234" s="244" t="str">
        <f>IFERROR(_xlfn.XLOOKUP($A234,Input_Raw!$A:$A,Input_Raw!$DZ:$DZ),"")</f>
        <v/>
      </c>
      <c r="O234" s="245" t="str">
        <f>IFERROR(1-SUMIF(Plant_BD!$B:$B,$A234,Plant_BD!$AL:$AL)/($AA234+SUMIF(Plant_BD!$B:$B,$A234,Plant_BD!$AL:$AL)),"")</f>
        <v/>
      </c>
      <c r="P234" s="245"/>
      <c r="Q234" s="246"/>
      <c r="R234" s="245" t="str">
        <f>IFERROR(1-SUMIF(Grid_BD!$B:$B,$A234,Grid_BD!$W:$W)/($AA234+SUMIF(Grid_BD!$B:$B,$A234,Grid_BD!$W:$W)),"")</f>
        <v/>
      </c>
      <c r="S234" s="241"/>
      <c r="T234" s="246"/>
      <c r="U234" s="247" t="str">
        <f t="shared" si="21"/>
        <v/>
      </c>
      <c r="V234" s="247" t="str">
        <f>IFERROR(_xlfn.XLOOKUP($A234,Input_Raw!$A:$A,Input_Raw!$GJ:$GJ),"")</f>
        <v/>
      </c>
      <c r="W234" s="248" t="str">
        <f t="shared" si="22"/>
        <v/>
      </c>
      <c r="X234" s="240" t="str">
        <f>IFERROR(_xlfn.XLOOKUP($A234,Input_Raw!$A:$A,Input_Raw!$EL:$EL),"")</f>
        <v/>
      </c>
      <c r="Y234" s="240" t="str">
        <f>IFERROR(_xlfn.XLOOKUP($A234,Input_Raw!$A:$A,Input_Raw!GC:GC),"")</f>
        <v/>
      </c>
      <c r="Z234" s="240"/>
      <c r="AA234" s="240" t="str">
        <f>IFERROR(_xlfn.XLOOKUP($A234,Input_Raw!$A:$A,Input_Raw!$GD:$GD),"")</f>
        <v/>
      </c>
      <c r="AB234" s="240" t="str">
        <f>IFERROR(_xlfn.XLOOKUP($A234,Input_Raw!$A:$A,Input_Raw!GE:GE),"")</f>
        <v/>
      </c>
      <c r="AC234" s="249">
        <f>IFERROR(_xlfn.XLOOKUP($D234,'Modelling New'!$D:$D,'Modelling New'!P:P),"")</f>
        <v>5.4</v>
      </c>
      <c r="AD234" s="240">
        <f>IFERROR(_xlfn.XLOOKUP($D234,'Modelling New'!$D:$D,'Modelling New'!$T:$T)*1000,"")</f>
        <v>1077271.4022586835</v>
      </c>
      <c r="AE234" s="250">
        <f>IFERROR(_xlfn.XLOOKUP($D234,'Modelling New'!$D:$D,'Modelling New'!$O:$O),"")</f>
        <v>0.84442202802953825</v>
      </c>
      <c r="AF234" s="250">
        <f>IFERROR(_xlfn.XLOOKUP($D234,'Modelling New'!$D:$D,'Modelling New'!W:W),"")</f>
        <v>0.18999495630664609</v>
      </c>
      <c r="AG234" s="250">
        <f>IFERROR(_xlfn.XLOOKUP($D234,'Modelling New'!$D:$D,'Modelling New'!$AE:$AE),"")</f>
        <v>0.995</v>
      </c>
      <c r="AH234" s="250">
        <f>IFERROR(_xlfn.XLOOKUP($D234,'Modelling New'!$D:$D,'Modelling New'!$AF:$AF),"")</f>
        <v>0.995</v>
      </c>
      <c r="AI234" s="241"/>
      <c r="AJ234" s="241"/>
      <c r="AK234" s="241"/>
      <c r="AL234" s="241"/>
      <c r="AM234" s="241"/>
      <c r="AN234" s="251"/>
      <c r="AO234" s="248"/>
      <c r="AP234" s="248"/>
      <c r="AQ234" s="248"/>
      <c r="AR234" s="240">
        <f>_xlfn.XLOOKUP($D234,'Modelling New'!$D:$D,'Modelling New'!$N:$N)</f>
        <v>236.25000000000003</v>
      </c>
      <c r="AS234" s="240" t="str">
        <f t="shared" si="23"/>
        <v/>
      </c>
    </row>
    <row r="235" spans="1:45">
      <c r="A235" s="239">
        <f t="shared" si="24"/>
        <v>45978</v>
      </c>
      <c r="B235" s="240">
        <f>YEAR(Daily_KPI[[#This Row],[Date]])+IF(MONTH(Daily_KPI[[#This Row],[Date]])&gt;=4,1,0)</f>
        <v>2026</v>
      </c>
      <c r="C235" s="241">
        <f>YEAR(Daily_KPI[[#This Row],[Date]])</f>
        <v>2025</v>
      </c>
      <c r="D235" s="242">
        <f>Daily_KPI[[#This Row],[Date]]-DAY(Daily_KPI[[#This Row],[Date]])+1</f>
        <v>45962</v>
      </c>
      <c r="E235" s="241">
        <f t="shared" si="20"/>
        <v>30</v>
      </c>
      <c r="F235" s="243" t="str">
        <f>IFERROR(_xlfn.XLOOKUP($A235,Input_Raw!$A:$A,Input_Raw!$GB:$GB),"")</f>
        <v/>
      </c>
      <c r="G235" s="244" t="str">
        <f>IFERROR(_xlfn.XLOOKUP($A235,Input_Raw!$A:$A,Input_Raw!EO:EO),"")</f>
        <v/>
      </c>
      <c r="H235" s="244" t="str">
        <f>IFERROR(_xlfn.XLOOKUP($A235,Input_Raw!$A:$A,Input_Raw!EP:EP),"")</f>
        <v/>
      </c>
      <c r="I235" s="244" t="str">
        <f>IFERROR(_xlfn.XLOOKUP($A235,Input_Raw!$A:$A,Input_Raw!EM:EM),"")</f>
        <v/>
      </c>
      <c r="J235" s="244" t="str">
        <f>IFERROR(_xlfn.XLOOKUP($A235,Input_Raw!$A:$A,Input_Raw!EN:EN),"")</f>
        <v/>
      </c>
      <c r="K235" s="244" t="str">
        <f>IFERROR(_xlfn.XLOOKUP($A235,Input_Raw!$A:$A,Input_Raw!$DP:$DP),"")</f>
        <v/>
      </c>
      <c r="L235" s="244" t="str">
        <f>IFERROR(_xlfn.XLOOKUP($A235,Input_Raw!$A:$A,Input_Raw!$DR:$DR),"")</f>
        <v/>
      </c>
      <c r="M235" s="244" t="str">
        <f>IFERROR(_xlfn.XLOOKUP($A235,Input_Raw!$A:$A,Input_Raw!$DX:$DX),"")</f>
        <v/>
      </c>
      <c r="N235" s="244" t="str">
        <f>IFERROR(_xlfn.XLOOKUP($A235,Input_Raw!$A:$A,Input_Raw!$DZ:$DZ),"")</f>
        <v/>
      </c>
      <c r="O235" s="245" t="str">
        <f>IFERROR(1-SUMIF(Plant_BD!$B:$B,$A235,Plant_BD!$AL:$AL)/($AA235+SUMIF(Plant_BD!$B:$B,$A235,Plant_BD!$AL:$AL)),"")</f>
        <v/>
      </c>
      <c r="P235" s="245"/>
      <c r="Q235" s="246"/>
      <c r="R235" s="245" t="str">
        <f>IFERROR(1-SUMIF(Grid_BD!$B:$B,$A235,Grid_BD!$W:$W)/($AA235+SUMIF(Grid_BD!$B:$B,$A235,Grid_BD!$W:$W)),"")</f>
        <v/>
      </c>
      <c r="S235" s="241"/>
      <c r="T235" s="246"/>
      <c r="U235" s="247" t="str">
        <f t="shared" si="21"/>
        <v/>
      </c>
      <c r="V235" s="247" t="str">
        <f>IFERROR(_xlfn.XLOOKUP($A235,Input_Raw!$A:$A,Input_Raw!$GJ:$GJ),"")</f>
        <v/>
      </c>
      <c r="W235" s="248" t="str">
        <f t="shared" si="22"/>
        <v/>
      </c>
      <c r="X235" s="240" t="str">
        <f>IFERROR(_xlfn.XLOOKUP($A235,Input_Raw!$A:$A,Input_Raw!$EL:$EL),"")</f>
        <v/>
      </c>
      <c r="Y235" s="240" t="str">
        <f>IFERROR(_xlfn.XLOOKUP($A235,Input_Raw!$A:$A,Input_Raw!GC:GC),"")</f>
        <v/>
      </c>
      <c r="Z235" s="240"/>
      <c r="AA235" s="240" t="str">
        <f>IFERROR(_xlfn.XLOOKUP($A235,Input_Raw!$A:$A,Input_Raw!$GD:$GD),"")</f>
        <v/>
      </c>
      <c r="AB235" s="240" t="str">
        <f>IFERROR(_xlfn.XLOOKUP($A235,Input_Raw!$A:$A,Input_Raw!GE:GE),"")</f>
        <v/>
      </c>
      <c r="AC235" s="249">
        <f>IFERROR(_xlfn.XLOOKUP($D235,'Modelling New'!$D:$D,'Modelling New'!P:P),"")</f>
        <v>5.4</v>
      </c>
      <c r="AD235" s="240">
        <f>IFERROR(_xlfn.XLOOKUP($D235,'Modelling New'!$D:$D,'Modelling New'!$T:$T)*1000,"")</f>
        <v>1077271.4022586835</v>
      </c>
      <c r="AE235" s="250">
        <f>IFERROR(_xlfn.XLOOKUP($D235,'Modelling New'!$D:$D,'Modelling New'!$O:$O),"")</f>
        <v>0.84442202802953825</v>
      </c>
      <c r="AF235" s="250">
        <f>IFERROR(_xlfn.XLOOKUP($D235,'Modelling New'!$D:$D,'Modelling New'!W:W),"")</f>
        <v>0.18999495630664609</v>
      </c>
      <c r="AG235" s="250">
        <f>IFERROR(_xlfn.XLOOKUP($D235,'Modelling New'!$D:$D,'Modelling New'!$AE:$AE),"")</f>
        <v>0.995</v>
      </c>
      <c r="AH235" s="250">
        <f>IFERROR(_xlfn.XLOOKUP($D235,'Modelling New'!$D:$D,'Modelling New'!$AF:$AF),"")</f>
        <v>0.995</v>
      </c>
      <c r="AI235" s="241"/>
      <c r="AJ235" s="241"/>
      <c r="AK235" s="241"/>
      <c r="AL235" s="241"/>
      <c r="AM235" s="241"/>
      <c r="AN235" s="251"/>
      <c r="AO235" s="248"/>
      <c r="AP235" s="248"/>
      <c r="AQ235" s="248"/>
      <c r="AR235" s="240">
        <f>_xlfn.XLOOKUP($D235,'Modelling New'!$D:$D,'Modelling New'!$N:$N)</f>
        <v>236.25000000000003</v>
      </c>
      <c r="AS235" s="240" t="str">
        <f t="shared" si="23"/>
        <v/>
      </c>
    </row>
    <row r="236" spans="1:45">
      <c r="A236" s="239">
        <f t="shared" si="24"/>
        <v>45979</v>
      </c>
      <c r="B236" s="240">
        <f>YEAR(Daily_KPI[[#This Row],[Date]])+IF(MONTH(Daily_KPI[[#This Row],[Date]])&gt;=4,1,0)</f>
        <v>2026</v>
      </c>
      <c r="C236" s="241">
        <f>YEAR(Daily_KPI[[#This Row],[Date]])</f>
        <v>2025</v>
      </c>
      <c r="D236" s="242">
        <f>Daily_KPI[[#This Row],[Date]]-DAY(Daily_KPI[[#This Row],[Date]])+1</f>
        <v>45962</v>
      </c>
      <c r="E236" s="241">
        <f t="shared" si="20"/>
        <v>30</v>
      </c>
      <c r="F236" s="243" t="str">
        <f>IFERROR(_xlfn.XLOOKUP($A236,Input_Raw!$A:$A,Input_Raw!$GB:$GB),"")</f>
        <v/>
      </c>
      <c r="G236" s="244" t="str">
        <f>IFERROR(_xlfn.XLOOKUP($A236,Input_Raw!$A:$A,Input_Raw!EO:EO),"")</f>
        <v/>
      </c>
      <c r="H236" s="244" t="str">
        <f>IFERROR(_xlfn.XLOOKUP($A236,Input_Raw!$A:$A,Input_Raw!EP:EP),"")</f>
        <v/>
      </c>
      <c r="I236" s="244" t="str">
        <f>IFERROR(_xlfn.XLOOKUP($A236,Input_Raw!$A:$A,Input_Raw!EM:EM),"")</f>
        <v/>
      </c>
      <c r="J236" s="244" t="str">
        <f>IFERROR(_xlfn.XLOOKUP($A236,Input_Raw!$A:$A,Input_Raw!EN:EN),"")</f>
        <v/>
      </c>
      <c r="K236" s="244" t="str">
        <f>IFERROR(_xlfn.XLOOKUP($A236,Input_Raw!$A:$A,Input_Raw!$DP:$DP),"")</f>
        <v/>
      </c>
      <c r="L236" s="244" t="str">
        <f>IFERROR(_xlfn.XLOOKUP($A236,Input_Raw!$A:$A,Input_Raw!$DR:$DR),"")</f>
        <v/>
      </c>
      <c r="M236" s="244" t="str">
        <f>IFERROR(_xlfn.XLOOKUP($A236,Input_Raw!$A:$A,Input_Raw!$DX:$DX),"")</f>
        <v/>
      </c>
      <c r="N236" s="244" t="str">
        <f>IFERROR(_xlfn.XLOOKUP($A236,Input_Raw!$A:$A,Input_Raw!$DZ:$DZ),"")</f>
        <v/>
      </c>
      <c r="O236" s="245" t="str">
        <f>IFERROR(1-SUMIF(Plant_BD!$B:$B,$A236,Plant_BD!$AL:$AL)/($AA236+SUMIF(Plant_BD!$B:$B,$A236,Plant_BD!$AL:$AL)),"")</f>
        <v/>
      </c>
      <c r="P236" s="245"/>
      <c r="Q236" s="246"/>
      <c r="R236" s="245" t="str">
        <f>IFERROR(1-SUMIF(Grid_BD!$B:$B,$A236,Grid_BD!$W:$W)/($AA236+SUMIF(Grid_BD!$B:$B,$A236,Grid_BD!$W:$W)),"")</f>
        <v/>
      </c>
      <c r="S236" s="241"/>
      <c r="T236" s="246"/>
      <c r="U236" s="247" t="str">
        <f t="shared" si="21"/>
        <v/>
      </c>
      <c r="V236" s="247" t="str">
        <f>IFERROR(_xlfn.XLOOKUP($A236,Input_Raw!$A:$A,Input_Raw!$GJ:$GJ),"")</f>
        <v/>
      </c>
      <c r="W236" s="248" t="str">
        <f t="shared" si="22"/>
        <v/>
      </c>
      <c r="X236" s="240" t="str">
        <f>IFERROR(_xlfn.XLOOKUP($A236,Input_Raw!$A:$A,Input_Raw!$EL:$EL),"")</f>
        <v/>
      </c>
      <c r="Y236" s="240" t="str">
        <f>IFERROR(_xlfn.XLOOKUP($A236,Input_Raw!$A:$A,Input_Raw!GC:GC),"")</f>
        <v/>
      </c>
      <c r="Z236" s="240"/>
      <c r="AA236" s="240" t="str">
        <f>IFERROR(_xlfn.XLOOKUP($A236,Input_Raw!$A:$A,Input_Raw!$GD:$GD),"")</f>
        <v/>
      </c>
      <c r="AB236" s="240" t="str">
        <f>IFERROR(_xlfn.XLOOKUP($A236,Input_Raw!$A:$A,Input_Raw!GE:GE),"")</f>
        <v/>
      </c>
      <c r="AC236" s="249">
        <f>IFERROR(_xlfn.XLOOKUP($D236,'Modelling New'!$D:$D,'Modelling New'!P:P),"")</f>
        <v>5.4</v>
      </c>
      <c r="AD236" s="240">
        <f>IFERROR(_xlfn.XLOOKUP($D236,'Modelling New'!$D:$D,'Modelling New'!$T:$T)*1000,"")</f>
        <v>1077271.4022586835</v>
      </c>
      <c r="AE236" s="250">
        <f>IFERROR(_xlfn.XLOOKUP($D236,'Modelling New'!$D:$D,'Modelling New'!$O:$O),"")</f>
        <v>0.84442202802953825</v>
      </c>
      <c r="AF236" s="250">
        <f>IFERROR(_xlfn.XLOOKUP($D236,'Modelling New'!$D:$D,'Modelling New'!W:W),"")</f>
        <v>0.18999495630664609</v>
      </c>
      <c r="AG236" s="250">
        <f>IFERROR(_xlfn.XLOOKUP($D236,'Modelling New'!$D:$D,'Modelling New'!$AE:$AE),"")</f>
        <v>0.995</v>
      </c>
      <c r="AH236" s="250">
        <f>IFERROR(_xlfn.XLOOKUP($D236,'Modelling New'!$D:$D,'Modelling New'!$AF:$AF),"")</f>
        <v>0.995</v>
      </c>
      <c r="AI236" s="241"/>
      <c r="AJ236" s="241"/>
      <c r="AK236" s="241"/>
      <c r="AL236" s="241"/>
      <c r="AM236" s="241"/>
      <c r="AN236" s="251"/>
      <c r="AO236" s="248"/>
      <c r="AP236" s="248"/>
      <c r="AQ236" s="248"/>
      <c r="AR236" s="240">
        <f>_xlfn.XLOOKUP($D236,'Modelling New'!$D:$D,'Modelling New'!$N:$N)</f>
        <v>236.25000000000003</v>
      </c>
      <c r="AS236" s="240" t="str">
        <f t="shared" si="23"/>
        <v/>
      </c>
    </row>
    <row r="237" spans="1:45">
      <c r="A237" s="239">
        <f t="shared" si="24"/>
        <v>45980</v>
      </c>
      <c r="B237" s="240">
        <f>YEAR(Daily_KPI[[#This Row],[Date]])+IF(MONTH(Daily_KPI[[#This Row],[Date]])&gt;=4,1,0)</f>
        <v>2026</v>
      </c>
      <c r="C237" s="241">
        <f>YEAR(Daily_KPI[[#This Row],[Date]])</f>
        <v>2025</v>
      </c>
      <c r="D237" s="242">
        <f>Daily_KPI[[#This Row],[Date]]-DAY(Daily_KPI[[#This Row],[Date]])+1</f>
        <v>45962</v>
      </c>
      <c r="E237" s="241">
        <f t="shared" si="20"/>
        <v>30</v>
      </c>
      <c r="F237" s="243" t="str">
        <f>IFERROR(_xlfn.XLOOKUP($A237,Input_Raw!$A:$A,Input_Raw!$GB:$GB),"")</f>
        <v/>
      </c>
      <c r="G237" s="244" t="str">
        <f>IFERROR(_xlfn.XLOOKUP($A237,Input_Raw!$A:$A,Input_Raw!EO:EO),"")</f>
        <v/>
      </c>
      <c r="H237" s="244" t="str">
        <f>IFERROR(_xlfn.XLOOKUP($A237,Input_Raw!$A:$A,Input_Raw!EP:EP),"")</f>
        <v/>
      </c>
      <c r="I237" s="244" t="str">
        <f>IFERROR(_xlfn.XLOOKUP($A237,Input_Raw!$A:$A,Input_Raw!EM:EM),"")</f>
        <v/>
      </c>
      <c r="J237" s="244" t="str">
        <f>IFERROR(_xlfn.XLOOKUP($A237,Input_Raw!$A:$A,Input_Raw!EN:EN),"")</f>
        <v/>
      </c>
      <c r="K237" s="244" t="str">
        <f>IFERROR(_xlfn.XLOOKUP($A237,Input_Raw!$A:$A,Input_Raw!$DP:$DP),"")</f>
        <v/>
      </c>
      <c r="L237" s="244" t="str">
        <f>IFERROR(_xlfn.XLOOKUP($A237,Input_Raw!$A:$A,Input_Raw!$DR:$DR),"")</f>
        <v/>
      </c>
      <c r="M237" s="244" t="str">
        <f>IFERROR(_xlfn.XLOOKUP($A237,Input_Raw!$A:$A,Input_Raw!$DX:$DX),"")</f>
        <v/>
      </c>
      <c r="N237" s="244" t="str">
        <f>IFERROR(_xlfn.XLOOKUP($A237,Input_Raw!$A:$A,Input_Raw!$DZ:$DZ),"")</f>
        <v/>
      </c>
      <c r="O237" s="245" t="str">
        <f>IFERROR(1-SUMIF(Plant_BD!$B:$B,$A237,Plant_BD!$AL:$AL)/($AA237+SUMIF(Plant_BD!$B:$B,$A237,Plant_BD!$AL:$AL)),"")</f>
        <v/>
      </c>
      <c r="P237" s="245"/>
      <c r="Q237" s="246"/>
      <c r="R237" s="245" t="str">
        <f>IFERROR(1-SUMIF(Grid_BD!$B:$B,$A237,Grid_BD!$W:$W)/($AA237+SUMIF(Grid_BD!$B:$B,$A237,Grid_BD!$W:$W)),"")</f>
        <v/>
      </c>
      <c r="S237" s="241"/>
      <c r="T237" s="246"/>
      <c r="U237" s="247" t="str">
        <f t="shared" si="21"/>
        <v/>
      </c>
      <c r="V237" s="247" t="str">
        <f>IFERROR(_xlfn.XLOOKUP($A237,Input_Raw!$A:$A,Input_Raw!$GJ:$GJ),"")</f>
        <v/>
      </c>
      <c r="W237" s="248" t="str">
        <f t="shared" si="22"/>
        <v/>
      </c>
      <c r="X237" s="240" t="str">
        <f>IFERROR(_xlfn.XLOOKUP($A237,Input_Raw!$A:$A,Input_Raw!$EL:$EL),"")</f>
        <v/>
      </c>
      <c r="Y237" s="240" t="str">
        <f>IFERROR(_xlfn.XLOOKUP($A237,Input_Raw!$A:$A,Input_Raw!GC:GC),"")</f>
        <v/>
      </c>
      <c r="Z237" s="240"/>
      <c r="AA237" s="240" t="str">
        <f>IFERROR(_xlfn.XLOOKUP($A237,Input_Raw!$A:$A,Input_Raw!$GD:$GD),"")</f>
        <v/>
      </c>
      <c r="AB237" s="240" t="str">
        <f>IFERROR(_xlfn.XLOOKUP($A237,Input_Raw!$A:$A,Input_Raw!GE:GE),"")</f>
        <v/>
      </c>
      <c r="AC237" s="249">
        <f>IFERROR(_xlfn.XLOOKUP($D237,'Modelling New'!$D:$D,'Modelling New'!P:P),"")</f>
        <v>5.4</v>
      </c>
      <c r="AD237" s="240">
        <f>IFERROR(_xlfn.XLOOKUP($D237,'Modelling New'!$D:$D,'Modelling New'!$T:$T)*1000,"")</f>
        <v>1077271.4022586835</v>
      </c>
      <c r="AE237" s="250">
        <f>IFERROR(_xlfn.XLOOKUP($D237,'Modelling New'!$D:$D,'Modelling New'!$O:$O),"")</f>
        <v>0.84442202802953825</v>
      </c>
      <c r="AF237" s="250">
        <f>IFERROR(_xlfn.XLOOKUP($D237,'Modelling New'!$D:$D,'Modelling New'!W:W),"")</f>
        <v>0.18999495630664609</v>
      </c>
      <c r="AG237" s="250">
        <f>IFERROR(_xlfn.XLOOKUP($D237,'Modelling New'!$D:$D,'Modelling New'!$AE:$AE),"")</f>
        <v>0.995</v>
      </c>
      <c r="AH237" s="250">
        <f>IFERROR(_xlfn.XLOOKUP($D237,'Modelling New'!$D:$D,'Modelling New'!$AF:$AF),"")</f>
        <v>0.995</v>
      </c>
      <c r="AI237" s="241"/>
      <c r="AJ237" s="241"/>
      <c r="AK237" s="241"/>
      <c r="AL237" s="241"/>
      <c r="AM237" s="241"/>
      <c r="AN237" s="251"/>
      <c r="AO237" s="248"/>
      <c r="AP237" s="248"/>
      <c r="AQ237" s="248"/>
      <c r="AR237" s="240">
        <f>_xlfn.XLOOKUP($D237,'Modelling New'!$D:$D,'Modelling New'!$N:$N)</f>
        <v>236.25000000000003</v>
      </c>
      <c r="AS237" s="240" t="str">
        <f t="shared" si="23"/>
        <v/>
      </c>
    </row>
    <row r="238" spans="1:45">
      <c r="A238" s="239">
        <f t="shared" si="24"/>
        <v>45981</v>
      </c>
      <c r="B238" s="240">
        <f>YEAR(Daily_KPI[[#This Row],[Date]])+IF(MONTH(Daily_KPI[[#This Row],[Date]])&gt;=4,1,0)</f>
        <v>2026</v>
      </c>
      <c r="C238" s="241">
        <f>YEAR(Daily_KPI[[#This Row],[Date]])</f>
        <v>2025</v>
      </c>
      <c r="D238" s="242">
        <f>Daily_KPI[[#This Row],[Date]]-DAY(Daily_KPI[[#This Row],[Date]])+1</f>
        <v>45962</v>
      </c>
      <c r="E238" s="241">
        <f t="shared" si="20"/>
        <v>30</v>
      </c>
      <c r="F238" s="243" t="str">
        <f>IFERROR(_xlfn.XLOOKUP($A238,Input_Raw!$A:$A,Input_Raw!$GB:$GB),"")</f>
        <v/>
      </c>
      <c r="G238" s="244" t="str">
        <f>IFERROR(_xlfn.XLOOKUP($A238,Input_Raw!$A:$A,Input_Raw!EO:EO),"")</f>
        <v/>
      </c>
      <c r="H238" s="244" t="str">
        <f>IFERROR(_xlfn.XLOOKUP($A238,Input_Raw!$A:$A,Input_Raw!EP:EP),"")</f>
        <v/>
      </c>
      <c r="I238" s="244" t="str">
        <f>IFERROR(_xlfn.XLOOKUP($A238,Input_Raw!$A:$A,Input_Raw!EM:EM),"")</f>
        <v/>
      </c>
      <c r="J238" s="244" t="str">
        <f>IFERROR(_xlfn.XLOOKUP($A238,Input_Raw!$A:$A,Input_Raw!EN:EN),"")</f>
        <v/>
      </c>
      <c r="K238" s="244" t="str">
        <f>IFERROR(_xlfn.XLOOKUP($A238,Input_Raw!$A:$A,Input_Raw!$DP:$DP),"")</f>
        <v/>
      </c>
      <c r="L238" s="244" t="str">
        <f>IFERROR(_xlfn.XLOOKUP($A238,Input_Raw!$A:$A,Input_Raw!$DR:$DR),"")</f>
        <v/>
      </c>
      <c r="M238" s="244" t="str">
        <f>IFERROR(_xlfn.XLOOKUP($A238,Input_Raw!$A:$A,Input_Raw!$DX:$DX),"")</f>
        <v/>
      </c>
      <c r="N238" s="244" t="str">
        <f>IFERROR(_xlfn.XLOOKUP($A238,Input_Raw!$A:$A,Input_Raw!$DZ:$DZ),"")</f>
        <v/>
      </c>
      <c r="O238" s="245" t="str">
        <f>IFERROR(1-SUMIF(Plant_BD!$B:$B,$A238,Plant_BD!$AL:$AL)/($AA238+SUMIF(Plant_BD!$B:$B,$A238,Plant_BD!$AL:$AL)),"")</f>
        <v/>
      </c>
      <c r="P238" s="245"/>
      <c r="Q238" s="246"/>
      <c r="R238" s="245" t="str">
        <f>IFERROR(1-SUMIF(Grid_BD!$B:$B,$A238,Grid_BD!$W:$W)/($AA238+SUMIF(Grid_BD!$B:$B,$A238,Grid_BD!$W:$W)),"")</f>
        <v/>
      </c>
      <c r="S238" s="241"/>
      <c r="T238" s="246"/>
      <c r="U238" s="247" t="str">
        <f t="shared" si="21"/>
        <v/>
      </c>
      <c r="V238" s="247" t="str">
        <f>IFERROR(_xlfn.XLOOKUP($A238,Input_Raw!$A:$A,Input_Raw!$GJ:$GJ),"")</f>
        <v/>
      </c>
      <c r="W238" s="248" t="str">
        <f t="shared" si="22"/>
        <v/>
      </c>
      <c r="X238" s="240" t="str">
        <f>IFERROR(_xlfn.XLOOKUP($A238,Input_Raw!$A:$A,Input_Raw!$EL:$EL),"")</f>
        <v/>
      </c>
      <c r="Y238" s="240" t="str">
        <f>IFERROR(_xlfn.XLOOKUP($A238,Input_Raw!$A:$A,Input_Raw!GC:GC),"")</f>
        <v/>
      </c>
      <c r="Z238" s="240"/>
      <c r="AA238" s="240" t="str">
        <f>IFERROR(_xlfn.XLOOKUP($A238,Input_Raw!$A:$A,Input_Raw!$GD:$GD),"")</f>
        <v/>
      </c>
      <c r="AB238" s="240" t="str">
        <f>IFERROR(_xlfn.XLOOKUP($A238,Input_Raw!$A:$A,Input_Raw!GE:GE),"")</f>
        <v/>
      </c>
      <c r="AC238" s="249">
        <f>IFERROR(_xlfn.XLOOKUP($D238,'Modelling New'!$D:$D,'Modelling New'!P:P),"")</f>
        <v>5.4</v>
      </c>
      <c r="AD238" s="240">
        <f>IFERROR(_xlfn.XLOOKUP($D238,'Modelling New'!$D:$D,'Modelling New'!$T:$T)*1000,"")</f>
        <v>1077271.4022586835</v>
      </c>
      <c r="AE238" s="250">
        <f>IFERROR(_xlfn.XLOOKUP($D238,'Modelling New'!$D:$D,'Modelling New'!$O:$O),"")</f>
        <v>0.84442202802953825</v>
      </c>
      <c r="AF238" s="250">
        <f>IFERROR(_xlfn.XLOOKUP($D238,'Modelling New'!$D:$D,'Modelling New'!W:W),"")</f>
        <v>0.18999495630664609</v>
      </c>
      <c r="AG238" s="250">
        <f>IFERROR(_xlfn.XLOOKUP($D238,'Modelling New'!$D:$D,'Modelling New'!$AE:$AE),"")</f>
        <v>0.995</v>
      </c>
      <c r="AH238" s="250">
        <f>IFERROR(_xlfn.XLOOKUP($D238,'Modelling New'!$D:$D,'Modelling New'!$AF:$AF),"")</f>
        <v>0.995</v>
      </c>
      <c r="AI238" s="241"/>
      <c r="AJ238" s="241"/>
      <c r="AK238" s="241"/>
      <c r="AL238" s="241"/>
      <c r="AM238" s="241"/>
      <c r="AN238" s="251"/>
      <c r="AO238" s="248"/>
      <c r="AP238" s="248"/>
      <c r="AQ238" s="248"/>
      <c r="AR238" s="240">
        <f>_xlfn.XLOOKUP($D238,'Modelling New'!$D:$D,'Modelling New'!$N:$N)</f>
        <v>236.25000000000003</v>
      </c>
      <c r="AS238" s="240" t="str">
        <f t="shared" si="23"/>
        <v/>
      </c>
    </row>
    <row r="239" spans="1:45">
      <c r="A239" s="239">
        <f t="shared" si="24"/>
        <v>45982</v>
      </c>
      <c r="B239" s="240">
        <f>YEAR(Daily_KPI[[#This Row],[Date]])+IF(MONTH(Daily_KPI[[#This Row],[Date]])&gt;=4,1,0)</f>
        <v>2026</v>
      </c>
      <c r="C239" s="241">
        <f>YEAR(Daily_KPI[[#This Row],[Date]])</f>
        <v>2025</v>
      </c>
      <c r="D239" s="242">
        <f>Daily_KPI[[#This Row],[Date]]-DAY(Daily_KPI[[#This Row],[Date]])+1</f>
        <v>45962</v>
      </c>
      <c r="E239" s="241">
        <f t="shared" si="20"/>
        <v>30</v>
      </c>
      <c r="F239" s="243" t="str">
        <f>IFERROR(_xlfn.XLOOKUP($A239,Input_Raw!$A:$A,Input_Raw!$GB:$GB),"")</f>
        <v/>
      </c>
      <c r="G239" s="244" t="str">
        <f>IFERROR(_xlfn.XLOOKUP($A239,Input_Raw!$A:$A,Input_Raw!EO:EO),"")</f>
        <v/>
      </c>
      <c r="H239" s="244" t="str">
        <f>IFERROR(_xlfn.XLOOKUP($A239,Input_Raw!$A:$A,Input_Raw!EP:EP),"")</f>
        <v/>
      </c>
      <c r="I239" s="244" t="str">
        <f>IFERROR(_xlfn.XLOOKUP($A239,Input_Raw!$A:$A,Input_Raw!EM:EM),"")</f>
        <v/>
      </c>
      <c r="J239" s="244" t="str">
        <f>IFERROR(_xlfn.XLOOKUP($A239,Input_Raw!$A:$A,Input_Raw!EN:EN),"")</f>
        <v/>
      </c>
      <c r="K239" s="244" t="str">
        <f>IFERROR(_xlfn.XLOOKUP($A239,Input_Raw!$A:$A,Input_Raw!$DP:$DP),"")</f>
        <v/>
      </c>
      <c r="L239" s="244" t="str">
        <f>IFERROR(_xlfn.XLOOKUP($A239,Input_Raw!$A:$A,Input_Raw!$DR:$DR),"")</f>
        <v/>
      </c>
      <c r="M239" s="244" t="str">
        <f>IFERROR(_xlfn.XLOOKUP($A239,Input_Raw!$A:$A,Input_Raw!$DX:$DX),"")</f>
        <v/>
      </c>
      <c r="N239" s="244" t="str">
        <f>IFERROR(_xlfn.XLOOKUP($A239,Input_Raw!$A:$A,Input_Raw!$DZ:$DZ),"")</f>
        <v/>
      </c>
      <c r="O239" s="245" t="str">
        <f>IFERROR(1-SUMIF(Plant_BD!$B:$B,$A239,Plant_BD!$AL:$AL)/($AA239+SUMIF(Plant_BD!$B:$B,$A239,Plant_BD!$AL:$AL)),"")</f>
        <v/>
      </c>
      <c r="P239" s="245"/>
      <c r="Q239" s="246"/>
      <c r="R239" s="245" t="str">
        <f>IFERROR(1-SUMIF(Grid_BD!$B:$B,$A239,Grid_BD!$W:$W)/($AA239+SUMIF(Grid_BD!$B:$B,$A239,Grid_BD!$W:$W)),"")</f>
        <v/>
      </c>
      <c r="S239" s="241"/>
      <c r="T239" s="246"/>
      <c r="U239" s="247" t="str">
        <f t="shared" si="21"/>
        <v/>
      </c>
      <c r="V239" s="247" t="str">
        <f>IFERROR(_xlfn.XLOOKUP($A239,Input_Raw!$A:$A,Input_Raw!$GJ:$GJ),"")</f>
        <v/>
      </c>
      <c r="W239" s="248" t="str">
        <f t="shared" si="22"/>
        <v/>
      </c>
      <c r="X239" s="240" t="str">
        <f>IFERROR(_xlfn.XLOOKUP($A239,Input_Raw!$A:$A,Input_Raw!$EL:$EL),"")</f>
        <v/>
      </c>
      <c r="Y239" s="240" t="str">
        <f>IFERROR(_xlfn.XLOOKUP($A239,Input_Raw!$A:$A,Input_Raw!GC:GC),"")</f>
        <v/>
      </c>
      <c r="Z239" s="240"/>
      <c r="AA239" s="240" t="str">
        <f>IFERROR(_xlfn.XLOOKUP($A239,Input_Raw!$A:$A,Input_Raw!$GD:$GD),"")</f>
        <v/>
      </c>
      <c r="AB239" s="240" t="str">
        <f>IFERROR(_xlfn.XLOOKUP($A239,Input_Raw!$A:$A,Input_Raw!GE:GE),"")</f>
        <v/>
      </c>
      <c r="AC239" s="249">
        <f>IFERROR(_xlfn.XLOOKUP($D239,'Modelling New'!$D:$D,'Modelling New'!P:P),"")</f>
        <v>5.4</v>
      </c>
      <c r="AD239" s="240">
        <f>IFERROR(_xlfn.XLOOKUP($D239,'Modelling New'!$D:$D,'Modelling New'!$T:$T)*1000,"")</f>
        <v>1077271.4022586835</v>
      </c>
      <c r="AE239" s="250">
        <f>IFERROR(_xlfn.XLOOKUP($D239,'Modelling New'!$D:$D,'Modelling New'!$O:$O),"")</f>
        <v>0.84442202802953825</v>
      </c>
      <c r="AF239" s="250">
        <f>IFERROR(_xlfn.XLOOKUP($D239,'Modelling New'!$D:$D,'Modelling New'!W:W),"")</f>
        <v>0.18999495630664609</v>
      </c>
      <c r="AG239" s="250">
        <f>IFERROR(_xlfn.XLOOKUP($D239,'Modelling New'!$D:$D,'Modelling New'!$AE:$AE),"")</f>
        <v>0.995</v>
      </c>
      <c r="AH239" s="250">
        <f>IFERROR(_xlfn.XLOOKUP($D239,'Modelling New'!$D:$D,'Modelling New'!$AF:$AF),"")</f>
        <v>0.995</v>
      </c>
      <c r="AI239" s="241"/>
      <c r="AJ239" s="241"/>
      <c r="AK239" s="241"/>
      <c r="AL239" s="241"/>
      <c r="AM239" s="241"/>
      <c r="AN239" s="251"/>
      <c r="AO239" s="248"/>
      <c r="AP239" s="248"/>
      <c r="AQ239" s="248"/>
      <c r="AR239" s="240">
        <f>_xlfn.XLOOKUP($D239,'Modelling New'!$D:$D,'Modelling New'!$N:$N)</f>
        <v>236.25000000000003</v>
      </c>
      <c r="AS239" s="240" t="str">
        <f t="shared" si="23"/>
        <v/>
      </c>
    </row>
    <row r="240" spans="1:45">
      <c r="A240" s="239">
        <f t="shared" si="24"/>
        <v>45983</v>
      </c>
      <c r="B240" s="240">
        <f>YEAR(Daily_KPI[[#This Row],[Date]])+IF(MONTH(Daily_KPI[[#This Row],[Date]])&gt;=4,1,0)</f>
        <v>2026</v>
      </c>
      <c r="C240" s="241">
        <f>YEAR(Daily_KPI[[#This Row],[Date]])</f>
        <v>2025</v>
      </c>
      <c r="D240" s="242">
        <f>Daily_KPI[[#This Row],[Date]]-DAY(Daily_KPI[[#This Row],[Date]])+1</f>
        <v>45962</v>
      </c>
      <c r="E240" s="241">
        <f t="shared" si="20"/>
        <v>30</v>
      </c>
      <c r="F240" s="243" t="str">
        <f>IFERROR(_xlfn.XLOOKUP($A240,Input_Raw!$A:$A,Input_Raw!$GB:$GB),"")</f>
        <v/>
      </c>
      <c r="G240" s="244" t="str">
        <f>IFERROR(_xlfn.XLOOKUP($A240,Input_Raw!$A:$A,Input_Raw!EO:EO),"")</f>
        <v/>
      </c>
      <c r="H240" s="244" t="str">
        <f>IFERROR(_xlfn.XLOOKUP($A240,Input_Raw!$A:$A,Input_Raw!EP:EP),"")</f>
        <v/>
      </c>
      <c r="I240" s="244" t="str">
        <f>IFERROR(_xlfn.XLOOKUP($A240,Input_Raw!$A:$A,Input_Raw!EM:EM),"")</f>
        <v/>
      </c>
      <c r="J240" s="244" t="str">
        <f>IFERROR(_xlfn.XLOOKUP($A240,Input_Raw!$A:$A,Input_Raw!EN:EN),"")</f>
        <v/>
      </c>
      <c r="K240" s="244" t="str">
        <f>IFERROR(_xlfn.XLOOKUP($A240,Input_Raw!$A:$A,Input_Raw!$DP:$DP),"")</f>
        <v/>
      </c>
      <c r="L240" s="244" t="str">
        <f>IFERROR(_xlfn.XLOOKUP($A240,Input_Raw!$A:$A,Input_Raw!$DR:$DR),"")</f>
        <v/>
      </c>
      <c r="M240" s="244" t="str">
        <f>IFERROR(_xlfn.XLOOKUP($A240,Input_Raw!$A:$A,Input_Raw!$DX:$DX),"")</f>
        <v/>
      </c>
      <c r="N240" s="244" t="str">
        <f>IFERROR(_xlfn.XLOOKUP($A240,Input_Raw!$A:$A,Input_Raw!$DZ:$DZ),"")</f>
        <v/>
      </c>
      <c r="O240" s="245" t="str">
        <f>IFERROR(1-SUMIF(Plant_BD!$B:$B,$A240,Plant_BD!$AL:$AL)/($AA240+SUMIF(Plant_BD!$B:$B,$A240,Plant_BD!$AL:$AL)),"")</f>
        <v/>
      </c>
      <c r="P240" s="245"/>
      <c r="Q240" s="246"/>
      <c r="R240" s="245" t="str">
        <f>IFERROR(1-SUMIF(Grid_BD!$B:$B,$A240,Grid_BD!$W:$W)/($AA240+SUMIF(Grid_BD!$B:$B,$A240,Grid_BD!$W:$W)),"")</f>
        <v/>
      </c>
      <c r="S240" s="241"/>
      <c r="T240" s="246"/>
      <c r="U240" s="247" t="str">
        <f t="shared" si="21"/>
        <v/>
      </c>
      <c r="V240" s="247" t="str">
        <f>IFERROR(_xlfn.XLOOKUP($A240,Input_Raw!$A:$A,Input_Raw!$GJ:$GJ),"")</f>
        <v/>
      </c>
      <c r="W240" s="248" t="str">
        <f t="shared" si="22"/>
        <v/>
      </c>
      <c r="X240" s="240" t="str">
        <f>IFERROR(_xlfn.XLOOKUP($A240,Input_Raw!$A:$A,Input_Raw!$EL:$EL),"")</f>
        <v/>
      </c>
      <c r="Y240" s="240" t="str">
        <f>IFERROR(_xlfn.XLOOKUP($A240,Input_Raw!$A:$A,Input_Raw!GC:GC),"")</f>
        <v/>
      </c>
      <c r="Z240" s="240"/>
      <c r="AA240" s="240" t="str">
        <f>IFERROR(_xlfn.XLOOKUP($A240,Input_Raw!$A:$A,Input_Raw!$GD:$GD),"")</f>
        <v/>
      </c>
      <c r="AB240" s="240" t="str">
        <f>IFERROR(_xlfn.XLOOKUP($A240,Input_Raw!$A:$A,Input_Raw!GE:GE),"")</f>
        <v/>
      </c>
      <c r="AC240" s="249">
        <f>IFERROR(_xlfn.XLOOKUP($D240,'Modelling New'!$D:$D,'Modelling New'!P:P),"")</f>
        <v>5.4</v>
      </c>
      <c r="AD240" s="240">
        <f>IFERROR(_xlfn.XLOOKUP($D240,'Modelling New'!$D:$D,'Modelling New'!$T:$T)*1000,"")</f>
        <v>1077271.4022586835</v>
      </c>
      <c r="AE240" s="250">
        <f>IFERROR(_xlfn.XLOOKUP($D240,'Modelling New'!$D:$D,'Modelling New'!$O:$O),"")</f>
        <v>0.84442202802953825</v>
      </c>
      <c r="AF240" s="250">
        <f>IFERROR(_xlfn.XLOOKUP($D240,'Modelling New'!$D:$D,'Modelling New'!W:W),"")</f>
        <v>0.18999495630664609</v>
      </c>
      <c r="AG240" s="250">
        <f>IFERROR(_xlfn.XLOOKUP($D240,'Modelling New'!$D:$D,'Modelling New'!$AE:$AE),"")</f>
        <v>0.995</v>
      </c>
      <c r="AH240" s="250">
        <f>IFERROR(_xlfn.XLOOKUP($D240,'Modelling New'!$D:$D,'Modelling New'!$AF:$AF),"")</f>
        <v>0.995</v>
      </c>
      <c r="AI240" s="241"/>
      <c r="AJ240" s="241"/>
      <c r="AK240" s="241"/>
      <c r="AL240" s="241"/>
      <c r="AM240" s="241"/>
      <c r="AN240" s="251"/>
      <c r="AO240" s="248"/>
      <c r="AP240" s="248"/>
      <c r="AQ240" s="248"/>
      <c r="AR240" s="240">
        <f>_xlfn.XLOOKUP($D240,'Modelling New'!$D:$D,'Modelling New'!$N:$N)</f>
        <v>236.25000000000003</v>
      </c>
      <c r="AS240" s="240" t="str">
        <f t="shared" si="23"/>
        <v/>
      </c>
    </row>
    <row r="241" spans="1:45">
      <c r="A241" s="239">
        <f t="shared" si="24"/>
        <v>45984</v>
      </c>
      <c r="B241" s="240">
        <f>YEAR(Daily_KPI[[#This Row],[Date]])+IF(MONTH(Daily_KPI[[#This Row],[Date]])&gt;=4,1,0)</f>
        <v>2026</v>
      </c>
      <c r="C241" s="241">
        <f>YEAR(Daily_KPI[[#This Row],[Date]])</f>
        <v>2025</v>
      </c>
      <c r="D241" s="242">
        <f>Daily_KPI[[#This Row],[Date]]-DAY(Daily_KPI[[#This Row],[Date]])+1</f>
        <v>45962</v>
      </c>
      <c r="E241" s="241">
        <f t="shared" si="20"/>
        <v>30</v>
      </c>
      <c r="F241" s="243" t="str">
        <f>IFERROR(_xlfn.XLOOKUP($A241,Input_Raw!$A:$A,Input_Raw!$GB:$GB),"")</f>
        <v/>
      </c>
      <c r="G241" s="244" t="str">
        <f>IFERROR(_xlfn.XLOOKUP($A241,Input_Raw!$A:$A,Input_Raw!EO:EO),"")</f>
        <v/>
      </c>
      <c r="H241" s="244" t="str">
        <f>IFERROR(_xlfn.XLOOKUP($A241,Input_Raw!$A:$A,Input_Raw!EP:EP),"")</f>
        <v/>
      </c>
      <c r="I241" s="244" t="str">
        <f>IFERROR(_xlfn.XLOOKUP($A241,Input_Raw!$A:$A,Input_Raw!EM:EM),"")</f>
        <v/>
      </c>
      <c r="J241" s="244" t="str">
        <f>IFERROR(_xlfn.XLOOKUP($A241,Input_Raw!$A:$A,Input_Raw!EN:EN),"")</f>
        <v/>
      </c>
      <c r="K241" s="244" t="str">
        <f>IFERROR(_xlfn.XLOOKUP($A241,Input_Raw!$A:$A,Input_Raw!$DP:$DP),"")</f>
        <v/>
      </c>
      <c r="L241" s="244" t="str">
        <f>IFERROR(_xlfn.XLOOKUP($A241,Input_Raw!$A:$A,Input_Raw!$DR:$DR),"")</f>
        <v/>
      </c>
      <c r="M241" s="244" t="str">
        <f>IFERROR(_xlfn.XLOOKUP($A241,Input_Raw!$A:$A,Input_Raw!$DX:$DX),"")</f>
        <v/>
      </c>
      <c r="N241" s="244" t="str">
        <f>IFERROR(_xlfn.XLOOKUP($A241,Input_Raw!$A:$A,Input_Raw!$DZ:$DZ),"")</f>
        <v/>
      </c>
      <c r="O241" s="245" t="str">
        <f>IFERROR(1-SUMIF(Plant_BD!$B:$B,$A241,Plant_BD!$AL:$AL)/($AA241+SUMIF(Plant_BD!$B:$B,$A241,Plant_BD!$AL:$AL)),"")</f>
        <v/>
      </c>
      <c r="P241" s="245"/>
      <c r="Q241" s="246"/>
      <c r="R241" s="245" t="str">
        <f>IFERROR(1-SUMIF(Grid_BD!$B:$B,$A241,Grid_BD!$W:$W)/($AA241+SUMIF(Grid_BD!$B:$B,$A241,Grid_BD!$W:$W)),"")</f>
        <v/>
      </c>
      <c r="S241" s="241"/>
      <c r="T241" s="246"/>
      <c r="U241" s="247" t="str">
        <f t="shared" si="21"/>
        <v/>
      </c>
      <c r="V241" s="247" t="str">
        <f>IFERROR(_xlfn.XLOOKUP($A241,Input_Raw!$A:$A,Input_Raw!$GJ:$GJ),"")</f>
        <v/>
      </c>
      <c r="W241" s="248" t="str">
        <f t="shared" si="22"/>
        <v/>
      </c>
      <c r="X241" s="240" t="str">
        <f>IFERROR(_xlfn.XLOOKUP($A241,Input_Raw!$A:$A,Input_Raw!$EL:$EL),"")</f>
        <v/>
      </c>
      <c r="Y241" s="240" t="str">
        <f>IFERROR(_xlfn.XLOOKUP($A241,Input_Raw!$A:$A,Input_Raw!GC:GC),"")</f>
        <v/>
      </c>
      <c r="Z241" s="240"/>
      <c r="AA241" s="240" t="str">
        <f>IFERROR(_xlfn.XLOOKUP($A241,Input_Raw!$A:$A,Input_Raw!$GD:$GD),"")</f>
        <v/>
      </c>
      <c r="AB241" s="240" t="str">
        <f>IFERROR(_xlfn.XLOOKUP($A241,Input_Raw!$A:$A,Input_Raw!GE:GE),"")</f>
        <v/>
      </c>
      <c r="AC241" s="249">
        <f>IFERROR(_xlfn.XLOOKUP($D241,'Modelling New'!$D:$D,'Modelling New'!P:P),"")</f>
        <v>5.4</v>
      </c>
      <c r="AD241" s="240">
        <f>IFERROR(_xlfn.XLOOKUP($D241,'Modelling New'!$D:$D,'Modelling New'!$T:$T)*1000,"")</f>
        <v>1077271.4022586835</v>
      </c>
      <c r="AE241" s="250">
        <f>IFERROR(_xlfn.XLOOKUP($D241,'Modelling New'!$D:$D,'Modelling New'!$O:$O),"")</f>
        <v>0.84442202802953825</v>
      </c>
      <c r="AF241" s="250">
        <f>IFERROR(_xlfn.XLOOKUP($D241,'Modelling New'!$D:$D,'Modelling New'!W:W),"")</f>
        <v>0.18999495630664609</v>
      </c>
      <c r="AG241" s="250">
        <f>IFERROR(_xlfn.XLOOKUP($D241,'Modelling New'!$D:$D,'Modelling New'!$AE:$AE),"")</f>
        <v>0.995</v>
      </c>
      <c r="AH241" s="250">
        <f>IFERROR(_xlfn.XLOOKUP($D241,'Modelling New'!$D:$D,'Modelling New'!$AF:$AF),"")</f>
        <v>0.995</v>
      </c>
      <c r="AI241" s="241"/>
      <c r="AJ241" s="241"/>
      <c r="AK241" s="241"/>
      <c r="AL241" s="241"/>
      <c r="AM241" s="241"/>
      <c r="AN241" s="251"/>
      <c r="AO241" s="248"/>
      <c r="AP241" s="248"/>
      <c r="AQ241" s="248"/>
      <c r="AR241" s="240">
        <f>_xlfn.XLOOKUP($D241,'Modelling New'!$D:$D,'Modelling New'!$N:$N)</f>
        <v>236.25000000000003</v>
      </c>
      <c r="AS241" s="240" t="str">
        <f t="shared" si="23"/>
        <v/>
      </c>
    </row>
    <row r="242" spans="1:45">
      <c r="A242" s="239">
        <f t="shared" si="24"/>
        <v>45985</v>
      </c>
      <c r="B242" s="240">
        <f>YEAR(Daily_KPI[[#This Row],[Date]])+IF(MONTH(Daily_KPI[[#This Row],[Date]])&gt;=4,1,0)</f>
        <v>2026</v>
      </c>
      <c r="C242" s="241">
        <f>YEAR(Daily_KPI[[#This Row],[Date]])</f>
        <v>2025</v>
      </c>
      <c r="D242" s="242">
        <f>Daily_KPI[[#This Row],[Date]]-DAY(Daily_KPI[[#This Row],[Date]])+1</f>
        <v>45962</v>
      </c>
      <c r="E242" s="241">
        <f t="shared" si="20"/>
        <v>30</v>
      </c>
      <c r="F242" s="243" t="str">
        <f>IFERROR(_xlfn.XLOOKUP($A242,Input_Raw!$A:$A,Input_Raw!$GB:$GB),"")</f>
        <v/>
      </c>
      <c r="G242" s="244" t="str">
        <f>IFERROR(_xlfn.XLOOKUP($A242,Input_Raw!$A:$A,Input_Raw!EO:EO),"")</f>
        <v/>
      </c>
      <c r="H242" s="244" t="str">
        <f>IFERROR(_xlfn.XLOOKUP($A242,Input_Raw!$A:$A,Input_Raw!EP:EP),"")</f>
        <v/>
      </c>
      <c r="I242" s="244" t="str">
        <f>IFERROR(_xlfn.XLOOKUP($A242,Input_Raw!$A:$A,Input_Raw!EM:EM),"")</f>
        <v/>
      </c>
      <c r="J242" s="244" t="str">
        <f>IFERROR(_xlfn.XLOOKUP($A242,Input_Raw!$A:$A,Input_Raw!EN:EN),"")</f>
        <v/>
      </c>
      <c r="K242" s="244" t="str">
        <f>IFERROR(_xlfn.XLOOKUP($A242,Input_Raw!$A:$A,Input_Raw!$DP:$DP),"")</f>
        <v/>
      </c>
      <c r="L242" s="244" t="str">
        <f>IFERROR(_xlfn.XLOOKUP($A242,Input_Raw!$A:$A,Input_Raw!$DR:$DR),"")</f>
        <v/>
      </c>
      <c r="M242" s="244" t="str">
        <f>IFERROR(_xlfn.XLOOKUP($A242,Input_Raw!$A:$A,Input_Raw!$DX:$DX),"")</f>
        <v/>
      </c>
      <c r="N242" s="244" t="str">
        <f>IFERROR(_xlfn.XLOOKUP($A242,Input_Raw!$A:$A,Input_Raw!$DZ:$DZ),"")</f>
        <v/>
      </c>
      <c r="O242" s="245" t="str">
        <f>IFERROR(1-SUMIF(Plant_BD!$B:$B,$A242,Plant_BD!$AL:$AL)/($AA242+SUMIF(Plant_BD!$B:$B,$A242,Plant_BD!$AL:$AL)),"")</f>
        <v/>
      </c>
      <c r="P242" s="245"/>
      <c r="Q242" s="246"/>
      <c r="R242" s="245" t="str">
        <f>IFERROR(1-SUMIF(Grid_BD!$B:$B,$A242,Grid_BD!$W:$W)/($AA242+SUMIF(Grid_BD!$B:$B,$A242,Grid_BD!$W:$W)),"")</f>
        <v/>
      </c>
      <c r="S242" s="241"/>
      <c r="T242" s="246"/>
      <c r="U242" s="247" t="str">
        <f t="shared" si="21"/>
        <v/>
      </c>
      <c r="V242" s="247" t="str">
        <f>IFERROR(_xlfn.XLOOKUP($A242,Input_Raw!$A:$A,Input_Raw!$GJ:$GJ),"")</f>
        <v/>
      </c>
      <c r="W242" s="248" t="str">
        <f t="shared" si="22"/>
        <v/>
      </c>
      <c r="X242" s="240" t="str">
        <f>IFERROR(_xlfn.XLOOKUP($A242,Input_Raw!$A:$A,Input_Raw!$EL:$EL),"")</f>
        <v/>
      </c>
      <c r="Y242" s="240" t="str">
        <f>IFERROR(_xlfn.XLOOKUP($A242,Input_Raw!$A:$A,Input_Raw!GC:GC),"")</f>
        <v/>
      </c>
      <c r="Z242" s="240"/>
      <c r="AA242" s="240" t="str">
        <f>IFERROR(_xlfn.XLOOKUP($A242,Input_Raw!$A:$A,Input_Raw!$GD:$GD),"")</f>
        <v/>
      </c>
      <c r="AB242" s="240" t="str">
        <f>IFERROR(_xlfn.XLOOKUP($A242,Input_Raw!$A:$A,Input_Raw!GE:GE),"")</f>
        <v/>
      </c>
      <c r="AC242" s="249">
        <f>IFERROR(_xlfn.XLOOKUP($D242,'Modelling New'!$D:$D,'Modelling New'!P:P),"")</f>
        <v>5.4</v>
      </c>
      <c r="AD242" s="240">
        <f>IFERROR(_xlfn.XLOOKUP($D242,'Modelling New'!$D:$D,'Modelling New'!$T:$T)*1000,"")</f>
        <v>1077271.4022586835</v>
      </c>
      <c r="AE242" s="250">
        <f>IFERROR(_xlfn.XLOOKUP($D242,'Modelling New'!$D:$D,'Modelling New'!$O:$O),"")</f>
        <v>0.84442202802953825</v>
      </c>
      <c r="AF242" s="250">
        <f>IFERROR(_xlfn.XLOOKUP($D242,'Modelling New'!$D:$D,'Modelling New'!W:W),"")</f>
        <v>0.18999495630664609</v>
      </c>
      <c r="AG242" s="250">
        <f>IFERROR(_xlfn.XLOOKUP($D242,'Modelling New'!$D:$D,'Modelling New'!$AE:$AE),"")</f>
        <v>0.995</v>
      </c>
      <c r="AH242" s="250">
        <f>IFERROR(_xlfn.XLOOKUP($D242,'Modelling New'!$D:$D,'Modelling New'!$AF:$AF),"")</f>
        <v>0.995</v>
      </c>
      <c r="AI242" s="241"/>
      <c r="AJ242" s="241"/>
      <c r="AK242" s="241"/>
      <c r="AL242" s="241"/>
      <c r="AM242" s="241"/>
      <c r="AN242" s="251"/>
      <c r="AO242" s="248"/>
      <c r="AP242" s="248"/>
      <c r="AQ242" s="248"/>
      <c r="AR242" s="240">
        <f>_xlfn.XLOOKUP($D242,'Modelling New'!$D:$D,'Modelling New'!$N:$N)</f>
        <v>236.25000000000003</v>
      </c>
      <c r="AS242" s="240" t="str">
        <f t="shared" si="23"/>
        <v/>
      </c>
    </row>
    <row r="243" spans="1:45">
      <c r="A243" s="239">
        <f t="shared" si="24"/>
        <v>45986</v>
      </c>
      <c r="B243" s="240">
        <f>YEAR(Daily_KPI[[#This Row],[Date]])+IF(MONTH(Daily_KPI[[#This Row],[Date]])&gt;=4,1,0)</f>
        <v>2026</v>
      </c>
      <c r="C243" s="241">
        <f>YEAR(Daily_KPI[[#This Row],[Date]])</f>
        <v>2025</v>
      </c>
      <c r="D243" s="242">
        <f>Daily_KPI[[#This Row],[Date]]-DAY(Daily_KPI[[#This Row],[Date]])+1</f>
        <v>45962</v>
      </c>
      <c r="E243" s="241">
        <f t="shared" si="20"/>
        <v>30</v>
      </c>
      <c r="F243" s="243" t="str">
        <f>IFERROR(_xlfn.XLOOKUP($A243,Input_Raw!$A:$A,Input_Raw!$GB:$GB),"")</f>
        <v/>
      </c>
      <c r="G243" s="244" t="str">
        <f>IFERROR(_xlfn.XLOOKUP($A243,Input_Raw!$A:$A,Input_Raw!EO:EO),"")</f>
        <v/>
      </c>
      <c r="H243" s="244" t="str">
        <f>IFERROR(_xlfn.XLOOKUP($A243,Input_Raw!$A:$A,Input_Raw!EP:EP),"")</f>
        <v/>
      </c>
      <c r="I243" s="244" t="str">
        <f>IFERROR(_xlfn.XLOOKUP($A243,Input_Raw!$A:$A,Input_Raw!EM:EM),"")</f>
        <v/>
      </c>
      <c r="J243" s="244" t="str">
        <f>IFERROR(_xlfn.XLOOKUP($A243,Input_Raw!$A:$A,Input_Raw!EN:EN),"")</f>
        <v/>
      </c>
      <c r="K243" s="244" t="str">
        <f>IFERROR(_xlfn.XLOOKUP($A243,Input_Raw!$A:$A,Input_Raw!$DP:$DP),"")</f>
        <v/>
      </c>
      <c r="L243" s="244" t="str">
        <f>IFERROR(_xlfn.XLOOKUP($A243,Input_Raw!$A:$A,Input_Raw!$DR:$DR),"")</f>
        <v/>
      </c>
      <c r="M243" s="244" t="str">
        <f>IFERROR(_xlfn.XLOOKUP($A243,Input_Raw!$A:$A,Input_Raw!$DX:$DX),"")</f>
        <v/>
      </c>
      <c r="N243" s="244" t="str">
        <f>IFERROR(_xlfn.XLOOKUP($A243,Input_Raw!$A:$A,Input_Raw!$DZ:$DZ),"")</f>
        <v/>
      </c>
      <c r="O243" s="245" t="str">
        <f>IFERROR(1-SUMIF(Plant_BD!$B:$B,$A243,Plant_BD!$AL:$AL)/($AA243+SUMIF(Plant_BD!$B:$B,$A243,Plant_BD!$AL:$AL)),"")</f>
        <v/>
      </c>
      <c r="P243" s="245"/>
      <c r="Q243" s="246"/>
      <c r="R243" s="245" t="str">
        <f>IFERROR(1-SUMIF(Grid_BD!$B:$B,$A243,Grid_BD!$W:$W)/($AA243+SUMIF(Grid_BD!$B:$B,$A243,Grid_BD!$W:$W)),"")</f>
        <v/>
      </c>
      <c r="S243" s="241"/>
      <c r="T243" s="246"/>
      <c r="U243" s="247" t="str">
        <f t="shared" si="21"/>
        <v/>
      </c>
      <c r="V243" s="247" t="str">
        <f>IFERROR(_xlfn.XLOOKUP($A243,Input_Raw!$A:$A,Input_Raw!$GJ:$GJ),"")</f>
        <v/>
      </c>
      <c r="W243" s="248" t="str">
        <f t="shared" si="22"/>
        <v/>
      </c>
      <c r="X243" s="240" t="str">
        <f>IFERROR(_xlfn.XLOOKUP($A243,Input_Raw!$A:$A,Input_Raw!$EL:$EL),"")</f>
        <v/>
      </c>
      <c r="Y243" s="240" t="str">
        <f>IFERROR(_xlfn.XLOOKUP($A243,Input_Raw!$A:$A,Input_Raw!GC:GC),"")</f>
        <v/>
      </c>
      <c r="Z243" s="240"/>
      <c r="AA243" s="240" t="str">
        <f>IFERROR(_xlfn.XLOOKUP($A243,Input_Raw!$A:$A,Input_Raw!$GD:$GD),"")</f>
        <v/>
      </c>
      <c r="AB243" s="240" t="str">
        <f>IFERROR(_xlfn.XLOOKUP($A243,Input_Raw!$A:$A,Input_Raw!GE:GE),"")</f>
        <v/>
      </c>
      <c r="AC243" s="249">
        <f>IFERROR(_xlfn.XLOOKUP($D243,'Modelling New'!$D:$D,'Modelling New'!P:P),"")</f>
        <v>5.4</v>
      </c>
      <c r="AD243" s="240">
        <f>IFERROR(_xlfn.XLOOKUP($D243,'Modelling New'!$D:$D,'Modelling New'!$T:$T)*1000,"")</f>
        <v>1077271.4022586835</v>
      </c>
      <c r="AE243" s="250">
        <f>IFERROR(_xlfn.XLOOKUP($D243,'Modelling New'!$D:$D,'Modelling New'!$O:$O),"")</f>
        <v>0.84442202802953825</v>
      </c>
      <c r="AF243" s="250">
        <f>IFERROR(_xlfn.XLOOKUP($D243,'Modelling New'!$D:$D,'Modelling New'!W:W),"")</f>
        <v>0.18999495630664609</v>
      </c>
      <c r="AG243" s="250">
        <f>IFERROR(_xlfn.XLOOKUP($D243,'Modelling New'!$D:$D,'Modelling New'!$AE:$AE),"")</f>
        <v>0.995</v>
      </c>
      <c r="AH243" s="250">
        <f>IFERROR(_xlfn.XLOOKUP($D243,'Modelling New'!$D:$D,'Modelling New'!$AF:$AF),"")</f>
        <v>0.995</v>
      </c>
      <c r="AI243" s="241"/>
      <c r="AJ243" s="241"/>
      <c r="AK243" s="241"/>
      <c r="AL243" s="241"/>
      <c r="AM243" s="241"/>
      <c r="AN243" s="251"/>
      <c r="AO243" s="248"/>
      <c r="AP243" s="248"/>
      <c r="AQ243" s="248"/>
      <c r="AR243" s="240">
        <f>_xlfn.XLOOKUP($D243,'Modelling New'!$D:$D,'Modelling New'!$N:$N)</f>
        <v>236.25000000000003</v>
      </c>
      <c r="AS243" s="240" t="str">
        <f t="shared" si="23"/>
        <v/>
      </c>
    </row>
    <row r="244" spans="1:45">
      <c r="A244" s="239">
        <f t="shared" si="24"/>
        <v>45987</v>
      </c>
      <c r="B244" s="240">
        <f>YEAR(Daily_KPI[[#This Row],[Date]])+IF(MONTH(Daily_KPI[[#This Row],[Date]])&gt;=4,1,0)</f>
        <v>2026</v>
      </c>
      <c r="C244" s="241">
        <f>YEAR(Daily_KPI[[#This Row],[Date]])</f>
        <v>2025</v>
      </c>
      <c r="D244" s="242">
        <f>Daily_KPI[[#This Row],[Date]]-DAY(Daily_KPI[[#This Row],[Date]])+1</f>
        <v>45962</v>
      </c>
      <c r="E244" s="241">
        <f t="shared" si="20"/>
        <v>30</v>
      </c>
      <c r="F244" s="243" t="str">
        <f>IFERROR(_xlfn.XLOOKUP($A244,Input_Raw!$A:$A,Input_Raw!$GB:$GB),"")</f>
        <v/>
      </c>
      <c r="G244" s="244" t="str">
        <f>IFERROR(_xlfn.XLOOKUP($A244,Input_Raw!$A:$A,Input_Raw!EO:EO),"")</f>
        <v/>
      </c>
      <c r="H244" s="244" t="str">
        <f>IFERROR(_xlfn.XLOOKUP($A244,Input_Raw!$A:$A,Input_Raw!EP:EP),"")</f>
        <v/>
      </c>
      <c r="I244" s="244" t="str">
        <f>IFERROR(_xlfn.XLOOKUP($A244,Input_Raw!$A:$A,Input_Raw!EM:EM),"")</f>
        <v/>
      </c>
      <c r="J244" s="244" t="str">
        <f>IFERROR(_xlfn.XLOOKUP($A244,Input_Raw!$A:$A,Input_Raw!EN:EN),"")</f>
        <v/>
      </c>
      <c r="K244" s="244" t="str">
        <f>IFERROR(_xlfn.XLOOKUP($A244,Input_Raw!$A:$A,Input_Raw!$DP:$DP),"")</f>
        <v/>
      </c>
      <c r="L244" s="244" t="str">
        <f>IFERROR(_xlfn.XLOOKUP($A244,Input_Raw!$A:$A,Input_Raw!$DR:$DR),"")</f>
        <v/>
      </c>
      <c r="M244" s="244" t="str">
        <f>IFERROR(_xlfn.XLOOKUP($A244,Input_Raw!$A:$A,Input_Raw!$DX:$DX),"")</f>
        <v/>
      </c>
      <c r="N244" s="244" t="str">
        <f>IFERROR(_xlfn.XLOOKUP($A244,Input_Raw!$A:$A,Input_Raw!$DZ:$DZ),"")</f>
        <v/>
      </c>
      <c r="O244" s="245" t="str">
        <f>IFERROR(1-SUMIF(Plant_BD!$B:$B,$A244,Plant_BD!$AL:$AL)/($AA244+SUMIF(Plant_BD!$B:$B,$A244,Plant_BD!$AL:$AL)),"")</f>
        <v/>
      </c>
      <c r="P244" s="245"/>
      <c r="Q244" s="246"/>
      <c r="R244" s="245" t="str">
        <f>IFERROR(1-SUMIF(Grid_BD!$B:$B,$A244,Grid_BD!$W:$W)/($AA244+SUMIF(Grid_BD!$B:$B,$A244,Grid_BD!$W:$W)),"")</f>
        <v/>
      </c>
      <c r="S244" s="241"/>
      <c r="T244" s="246"/>
      <c r="U244" s="247" t="str">
        <f t="shared" si="21"/>
        <v/>
      </c>
      <c r="V244" s="247" t="str">
        <f>IFERROR(_xlfn.XLOOKUP($A244,Input_Raw!$A:$A,Input_Raw!$GJ:$GJ),"")</f>
        <v/>
      </c>
      <c r="W244" s="248" t="str">
        <f t="shared" si="22"/>
        <v/>
      </c>
      <c r="X244" s="240" t="str">
        <f>IFERROR(_xlfn.XLOOKUP($A244,Input_Raw!$A:$A,Input_Raw!$EL:$EL),"")</f>
        <v/>
      </c>
      <c r="Y244" s="240" t="str">
        <f>IFERROR(_xlfn.XLOOKUP($A244,Input_Raw!$A:$A,Input_Raw!GC:GC),"")</f>
        <v/>
      </c>
      <c r="Z244" s="240"/>
      <c r="AA244" s="240" t="str">
        <f>IFERROR(_xlfn.XLOOKUP($A244,Input_Raw!$A:$A,Input_Raw!$GD:$GD),"")</f>
        <v/>
      </c>
      <c r="AB244" s="240" t="str">
        <f>IFERROR(_xlfn.XLOOKUP($A244,Input_Raw!$A:$A,Input_Raw!GE:GE),"")</f>
        <v/>
      </c>
      <c r="AC244" s="249">
        <f>IFERROR(_xlfn.XLOOKUP($D244,'Modelling New'!$D:$D,'Modelling New'!P:P),"")</f>
        <v>5.4</v>
      </c>
      <c r="AD244" s="240">
        <f>IFERROR(_xlfn.XLOOKUP($D244,'Modelling New'!$D:$D,'Modelling New'!$T:$T)*1000,"")</f>
        <v>1077271.4022586835</v>
      </c>
      <c r="AE244" s="250">
        <f>IFERROR(_xlfn.XLOOKUP($D244,'Modelling New'!$D:$D,'Modelling New'!$O:$O),"")</f>
        <v>0.84442202802953825</v>
      </c>
      <c r="AF244" s="250">
        <f>IFERROR(_xlfn.XLOOKUP($D244,'Modelling New'!$D:$D,'Modelling New'!W:W),"")</f>
        <v>0.18999495630664609</v>
      </c>
      <c r="AG244" s="250">
        <f>IFERROR(_xlfn.XLOOKUP($D244,'Modelling New'!$D:$D,'Modelling New'!$AE:$AE),"")</f>
        <v>0.995</v>
      </c>
      <c r="AH244" s="250">
        <f>IFERROR(_xlfn.XLOOKUP($D244,'Modelling New'!$D:$D,'Modelling New'!$AF:$AF),"")</f>
        <v>0.995</v>
      </c>
      <c r="AI244" s="241"/>
      <c r="AJ244" s="241"/>
      <c r="AK244" s="241"/>
      <c r="AL244" s="241"/>
      <c r="AM244" s="241"/>
      <c r="AN244" s="251"/>
      <c r="AO244" s="248"/>
      <c r="AP244" s="248"/>
      <c r="AQ244" s="248"/>
      <c r="AR244" s="240">
        <f>_xlfn.XLOOKUP($D244,'Modelling New'!$D:$D,'Modelling New'!$N:$N)</f>
        <v>236.25000000000003</v>
      </c>
      <c r="AS244" s="240" t="str">
        <f t="shared" si="23"/>
        <v/>
      </c>
    </row>
    <row r="245" spans="1:45">
      <c r="A245" s="239">
        <f t="shared" si="24"/>
        <v>45988</v>
      </c>
      <c r="B245" s="240">
        <f>YEAR(Daily_KPI[[#This Row],[Date]])+IF(MONTH(Daily_KPI[[#This Row],[Date]])&gt;=4,1,0)</f>
        <v>2026</v>
      </c>
      <c r="C245" s="241">
        <f>YEAR(Daily_KPI[[#This Row],[Date]])</f>
        <v>2025</v>
      </c>
      <c r="D245" s="242">
        <f>Daily_KPI[[#This Row],[Date]]-DAY(Daily_KPI[[#This Row],[Date]])+1</f>
        <v>45962</v>
      </c>
      <c r="E245" s="241">
        <f t="shared" si="20"/>
        <v>30</v>
      </c>
      <c r="F245" s="243" t="str">
        <f>IFERROR(_xlfn.XLOOKUP($A245,Input_Raw!$A:$A,Input_Raw!$GB:$GB),"")</f>
        <v/>
      </c>
      <c r="G245" s="244" t="str">
        <f>IFERROR(_xlfn.XLOOKUP($A245,Input_Raw!$A:$A,Input_Raw!EO:EO),"")</f>
        <v/>
      </c>
      <c r="H245" s="244" t="str">
        <f>IFERROR(_xlfn.XLOOKUP($A245,Input_Raw!$A:$A,Input_Raw!EP:EP),"")</f>
        <v/>
      </c>
      <c r="I245" s="244" t="str">
        <f>IFERROR(_xlfn.XLOOKUP($A245,Input_Raw!$A:$A,Input_Raw!EM:EM),"")</f>
        <v/>
      </c>
      <c r="J245" s="244" t="str">
        <f>IFERROR(_xlfn.XLOOKUP($A245,Input_Raw!$A:$A,Input_Raw!EN:EN),"")</f>
        <v/>
      </c>
      <c r="K245" s="244" t="str">
        <f>IFERROR(_xlfn.XLOOKUP($A245,Input_Raw!$A:$A,Input_Raw!$DP:$DP),"")</f>
        <v/>
      </c>
      <c r="L245" s="244" t="str">
        <f>IFERROR(_xlfn.XLOOKUP($A245,Input_Raw!$A:$A,Input_Raw!$DR:$DR),"")</f>
        <v/>
      </c>
      <c r="M245" s="244" t="str">
        <f>IFERROR(_xlfn.XLOOKUP($A245,Input_Raw!$A:$A,Input_Raw!$DX:$DX),"")</f>
        <v/>
      </c>
      <c r="N245" s="244" t="str">
        <f>IFERROR(_xlfn.XLOOKUP($A245,Input_Raw!$A:$A,Input_Raw!$DZ:$DZ),"")</f>
        <v/>
      </c>
      <c r="O245" s="245" t="str">
        <f>IFERROR(1-SUMIF(Plant_BD!$B:$B,$A245,Plant_BD!$AL:$AL)/($AA245+SUMIF(Plant_BD!$B:$B,$A245,Plant_BD!$AL:$AL)),"")</f>
        <v/>
      </c>
      <c r="P245" s="245"/>
      <c r="Q245" s="246"/>
      <c r="R245" s="245" t="str">
        <f>IFERROR(1-SUMIF(Grid_BD!$B:$B,$A245,Grid_BD!$W:$W)/($AA245+SUMIF(Grid_BD!$B:$B,$A245,Grid_BD!$W:$W)),"")</f>
        <v/>
      </c>
      <c r="S245" s="241"/>
      <c r="T245" s="246"/>
      <c r="U245" s="247" t="str">
        <f t="shared" si="21"/>
        <v/>
      </c>
      <c r="V245" s="247" t="str">
        <f>IFERROR(_xlfn.XLOOKUP($A245,Input_Raw!$A:$A,Input_Raw!$GJ:$GJ),"")</f>
        <v/>
      </c>
      <c r="W245" s="248" t="str">
        <f t="shared" si="22"/>
        <v/>
      </c>
      <c r="X245" s="240" t="str">
        <f>IFERROR(_xlfn.XLOOKUP($A245,Input_Raw!$A:$A,Input_Raw!$EL:$EL),"")</f>
        <v/>
      </c>
      <c r="Y245" s="240" t="str">
        <f>IFERROR(_xlfn.XLOOKUP($A245,Input_Raw!$A:$A,Input_Raw!GC:GC),"")</f>
        <v/>
      </c>
      <c r="Z245" s="240"/>
      <c r="AA245" s="240" t="str">
        <f>IFERROR(_xlfn.XLOOKUP($A245,Input_Raw!$A:$A,Input_Raw!$GD:$GD),"")</f>
        <v/>
      </c>
      <c r="AB245" s="240" t="str">
        <f>IFERROR(_xlfn.XLOOKUP($A245,Input_Raw!$A:$A,Input_Raw!GE:GE),"")</f>
        <v/>
      </c>
      <c r="AC245" s="249">
        <f>IFERROR(_xlfn.XLOOKUP($D245,'Modelling New'!$D:$D,'Modelling New'!P:P),"")</f>
        <v>5.4</v>
      </c>
      <c r="AD245" s="240">
        <f>IFERROR(_xlfn.XLOOKUP($D245,'Modelling New'!$D:$D,'Modelling New'!$T:$T)*1000,"")</f>
        <v>1077271.4022586835</v>
      </c>
      <c r="AE245" s="250">
        <f>IFERROR(_xlfn.XLOOKUP($D245,'Modelling New'!$D:$D,'Modelling New'!$O:$O),"")</f>
        <v>0.84442202802953825</v>
      </c>
      <c r="AF245" s="250">
        <f>IFERROR(_xlfn.XLOOKUP($D245,'Modelling New'!$D:$D,'Modelling New'!W:W),"")</f>
        <v>0.18999495630664609</v>
      </c>
      <c r="AG245" s="250">
        <f>IFERROR(_xlfn.XLOOKUP($D245,'Modelling New'!$D:$D,'Modelling New'!$AE:$AE),"")</f>
        <v>0.995</v>
      </c>
      <c r="AH245" s="250">
        <f>IFERROR(_xlfn.XLOOKUP($D245,'Modelling New'!$D:$D,'Modelling New'!$AF:$AF),"")</f>
        <v>0.995</v>
      </c>
      <c r="AI245" s="241"/>
      <c r="AJ245" s="241"/>
      <c r="AK245" s="241"/>
      <c r="AL245" s="241"/>
      <c r="AM245" s="241"/>
      <c r="AN245" s="251"/>
      <c r="AO245" s="248"/>
      <c r="AP245" s="248"/>
      <c r="AQ245" s="248"/>
      <c r="AR245" s="240">
        <f>_xlfn.XLOOKUP($D245,'Modelling New'!$D:$D,'Modelling New'!$N:$N)</f>
        <v>236.25000000000003</v>
      </c>
      <c r="AS245" s="240" t="str">
        <f t="shared" si="23"/>
        <v/>
      </c>
    </row>
    <row r="246" spans="1:45">
      <c r="A246" s="239">
        <f t="shared" si="24"/>
        <v>45989</v>
      </c>
      <c r="B246" s="240">
        <f>YEAR(Daily_KPI[[#This Row],[Date]])+IF(MONTH(Daily_KPI[[#This Row],[Date]])&gt;=4,1,0)</f>
        <v>2026</v>
      </c>
      <c r="C246" s="241">
        <f>YEAR(Daily_KPI[[#This Row],[Date]])</f>
        <v>2025</v>
      </c>
      <c r="D246" s="242">
        <f>Daily_KPI[[#This Row],[Date]]-DAY(Daily_KPI[[#This Row],[Date]])+1</f>
        <v>45962</v>
      </c>
      <c r="E246" s="241">
        <f t="shared" si="20"/>
        <v>30</v>
      </c>
      <c r="F246" s="243" t="str">
        <f>IFERROR(_xlfn.XLOOKUP($A246,Input_Raw!$A:$A,Input_Raw!$GB:$GB),"")</f>
        <v/>
      </c>
      <c r="G246" s="244" t="str">
        <f>IFERROR(_xlfn.XLOOKUP($A246,Input_Raw!$A:$A,Input_Raw!EO:EO),"")</f>
        <v/>
      </c>
      <c r="H246" s="244" t="str">
        <f>IFERROR(_xlfn.XLOOKUP($A246,Input_Raw!$A:$A,Input_Raw!EP:EP),"")</f>
        <v/>
      </c>
      <c r="I246" s="244" t="str">
        <f>IFERROR(_xlfn.XLOOKUP($A246,Input_Raw!$A:$A,Input_Raw!EM:EM),"")</f>
        <v/>
      </c>
      <c r="J246" s="244" t="str">
        <f>IFERROR(_xlfn.XLOOKUP($A246,Input_Raw!$A:$A,Input_Raw!EN:EN),"")</f>
        <v/>
      </c>
      <c r="K246" s="244" t="str">
        <f>IFERROR(_xlfn.XLOOKUP($A246,Input_Raw!$A:$A,Input_Raw!$DP:$DP),"")</f>
        <v/>
      </c>
      <c r="L246" s="244" t="str">
        <f>IFERROR(_xlfn.XLOOKUP($A246,Input_Raw!$A:$A,Input_Raw!$DR:$DR),"")</f>
        <v/>
      </c>
      <c r="M246" s="244" t="str">
        <f>IFERROR(_xlfn.XLOOKUP($A246,Input_Raw!$A:$A,Input_Raw!$DX:$DX),"")</f>
        <v/>
      </c>
      <c r="N246" s="244" t="str">
        <f>IFERROR(_xlfn.XLOOKUP($A246,Input_Raw!$A:$A,Input_Raw!$DZ:$DZ),"")</f>
        <v/>
      </c>
      <c r="O246" s="245" t="str">
        <f>IFERROR(1-SUMIF(Plant_BD!$B:$B,$A246,Plant_BD!$AL:$AL)/($AA246+SUMIF(Plant_BD!$B:$B,$A246,Plant_BD!$AL:$AL)),"")</f>
        <v/>
      </c>
      <c r="P246" s="245"/>
      <c r="Q246" s="246"/>
      <c r="R246" s="245" t="str">
        <f>IFERROR(1-SUMIF(Grid_BD!$B:$B,$A246,Grid_BD!$W:$W)/($AA246+SUMIF(Grid_BD!$B:$B,$A246,Grid_BD!$W:$W)),"")</f>
        <v/>
      </c>
      <c r="S246" s="241"/>
      <c r="T246" s="246"/>
      <c r="U246" s="247" t="str">
        <f t="shared" si="21"/>
        <v/>
      </c>
      <c r="V246" s="247" t="str">
        <f>IFERROR(_xlfn.XLOOKUP($A246,Input_Raw!$A:$A,Input_Raw!$GJ:$GJ),"")</f>
        <v/>
      </c>
      <c r="W246" s="248" t="str">
        <f t="shared" si="22"/>
        <v/>
      </c>
      <c r="X246" s="240" t="str">
        <f>IFERROR(_xlfn.XLOOKUP($A246,Input_Raw!$A:$A,Input_Raw!$EL:$EL),"")</f>
        <v/>
      </c>
      <c r="Y246" s="240" t="str">
        <f>IFERROR(_xlfn.XLOOKUP($A246,Input_Raw!$A:$A,Input_Raw!GC:GC),"")</f>
        <v/>
      </c>
      <c r="Z246" s="240"/>
      <c r="AA246" s="240" t="str">
        <f>IFERROR(_xlfn.XLOOKUP($A246,Input_Raw!$A:$A,Input_Raw!$GD:$GD),"")</f>
        <v/>
      </c>
      <c r="AB246" s="240" t="str">
        <f>IFERROR(_xlfn.XLOOKUP($A246,Input_Raw!$A:$A,Input_Raw!GE:GE),"")</f>
        <v/>
      </c>
      <c r="AC246" s="249">
        <f>IFERROR(_xlfn.XLOOKUP($D246,'Modelling New'!$D:$D,'Modelling New'!P:P),"")</f>
        <v>5.4</v>
      </c>
      <c r="AD246" s="240">
        <f>IFERROR(_xlfn.XLOOKUP($D246,'Modelling New'!$D:$D,'Modelling New'!$T:$T)*1000,"")</f>
        <v>1077271.4022586835</v>
      </c>
      <c r="AE246" s="250">
        <f>IFERROR(_xlfn.XLOOKUP($D246,'Modelling New'!$D:$D,'Modelling New'!$O:$O),"")</f>
        <v>0.84442202802953825</v>
      </c>
      <c r="AF246" s="250">
        <f>IFERROR(_xlfn.XLOOKUP($D246,'Modelling New'!$D:$D,'Modelling New'!W:W),"")</f>
        <v>0.18999495630664609</v>
      </c>
      <c r="AG246" s="250">
        <f>IFERROR(_xlfn.XLOOKUP($D246,'Modelling New'!$D:$D,'Modelling New'!$AE:$AE),"")</f>
        <v>0.995</v>
      </c>
      <c r="AH246" s="250">
        <f>IFERROR(_xlfn.XLOOKUP($D246,'Modelling New'!$D:$D,'Modelling New'!$AF:$AF),"")</f>
        <v>0.995</v>
      </c>
      <c r="AI246" s="241"/>
      <c r="AJ246" s="241"/>
      <c r="AK246" s="241"/>
      <c r="AL246" s="241"/>
      <c r="AM246" s="241"/>
      <c r="AN246" s="251"/>
      <c r="AO246" s="248"/>
      <c r="AP246" s="248"/>
      <c r="AQ246" s="248"/>
      <c r="AR246" s="240">
        <f>_xlfn.XLOOKUP($D246,'Modelling New'!$D:$D,'Modelling New'!$N:$N)</f>
        <v>236.25000000000003</v>
      </c>
      <c r="AS246" s="240" t="str">
        <f t="shared" si="23"/>
        <v/>
      </c>
    </row>
    <row r="247" spans="1:45">
      <c r="A247" s="239">
        <f t="shared" si="24"/>
        <v>45990</v>
      </c>
      <c r="B247" s="240">
        <f>YEAR(Daily_KPI[[#This Row],[Date]])+IF(MONTH(Daily_KPI[[#This Row],[Date]])&gt;=4,1,0)</f>
        <v>2026</v>
      </c>
      <c r="C247" s="241">
        <f>YEAR(Daily_KPI[[#This Row],[Date]])</f>
        <v>2025</v>
      </c>
      <c r="D247" s="242">
        <f>Daily_KPI[[#This Row],[Date]]-DAY(Daily_KPI[[#This Row],[Date]])+1</f>
        <v>45962</v>
      </c>
      <c r="E247" s="241">
        <f t="shared" si="20"/>
        <v>30</v>
      </c>
      <c r="F247" s="243" t="str">
        <f>IFERROR(_xlfn.XLOOKUP($A247,Input_Raw!$A:$A,Input_Raw!$GB:$GB),"")</f>
        <v/>
      </c>
      <c r="G247" s="244" t="str">
        <f>IFERROR(_xlfn.XLOOKUP($A247,Input_Raw!$A:$A,Input_Raw!EO:EO),"")</f>
        <v/>
      </c>
      <c r="H247" s="244" t="str">
        <f>IFERROR(_xlfn.XLOOKUP($A247,Input_Raw!$A:$A,Input_Raw!EP:EP),"")</f>
        <v/>
      </c>
      <c r="I247" s="244" t="str">
        <f>IFERROR(_xlfn.XLOOKUP($A247,Input_Raw!$A:$A,Input_Raw!EM:EM),"")</f>
        <v/>
      </c>
      <c r="J247" s="244" t="str">
        <f>IFERROR(_xlfn.XLOOKUP($A247,Input_Raw!$A:$A,Input_Raw!EN:EN),"")</f>
        <v/>
      </c>
      <c r="K247" s="244" t="str">
        <f>IFERROR(_xlfn.XLOOKUP($A247,Input_Raw!$A:$A,Input_Raw!$DP:$DP),"")</f>
        <v/>
      </c>
      <c r="L247" s="244" t="str">
        <f>IFERROR(_xlfn.XLOOKUP($A247,Input_Raw!$A:$A,Input_Raw!$DR:$DR),"")</f>
        <v/>
      </c>
      <c r="M247" s="244" t="str">
        <f>IFERROR(_xlfn.XLOOKUP($A247,Input_Raw!$A:$A,Input_Raw!$DX:$DX),"")</f>
        <v/>
      </c>
      <c r="N247" s="244" t="str">
        <f>IFERROR(_xlfn.XLOOKUP($A247,Input_Raw!$A:$A,Input_Raw!$DZ:$DZ),"")</f>
        <v/>
      </c>
      <c r="O247" s="245" t="str">
        <f>IFERROR(1-SUMIF(Plant_BD!$B:$B,$A247,Plant_BD!$AL:$AL)/($AA247+SUMIF(Plant_BD!$B:$B,$A247,Plant_BD!$AL:$AL)),"")</f>
        <v/>
      </c>
      <c r="P247" s="245"/>
      <c r="Q247" s="246"/>
      <c r="R247" s="245" t="str">
        <f>IFERROR(1-SUMIF(Grid_BD!$B:$B,$A247,Grid_BD!$W:$W)/($AA247+SUMIF(Grid_BD!$B:$B,$A247,Grid_BD!$W:$W)),"")</f>
        <v/>
      </c>
      <c r="S247" s="241"/>
      <c r="T247" s="246"/>
      <c r="U247" s="247" t="str">
        <f t="shared" si="21"/>
        <v/>
      </c>
      <c r="V247" s="247" t="str">
        <f>IFERROR(_xlfn.XLOOKUP($A247,Input_Raw!$A:$A,Input_Raw!$GJ:$GJ),"")</f>
        <v/>
      </c>
      <c r="W247" s="248" t="str">
        <f t="shared" si="22"/>
        <v/>
      </c>
      <c r="X247" s="240" t="str">
        <f>IFERROR(_xlfn.XLOOKUP($A247,Input_Raw!$A:$A,Input_Raw!$EL:$EL),"")</f>
        <v/>
      </c>
      <c r="Y247" s="240" t="str">
        <f>IFERROR(_xlfn.XLOOKUP($A247,Input_Raw!$A:$A,Input_Raw!GC:GC),"")</f>
        <v/>
      </c>
      <c r="Z247" s="240"/>
      <c r="AA247" s="240" t="str">
        <f>IFERROR(_xlfn.XLOOKUP($A247,Input_Raw!$A:$A,Input_Raw!$GD:$GD),"")</f>
        <v/>
      </c>
      <c r="AB247" s="240" t="str">
        <f>IFERROR(_xlfn.XLOOKUP($A247,Input_Raw!$A:$A,Input_Raw!GE:GE),"")</f>
        <v/>
      </c>
      <c r="AC247" s="249">
        <f>IFERROR(_xlfn.XLOOKUP($D247,'Modelling New'!$D:$D,'Modelling New'!P:P),"")</f>
        <v>5.4</v>
      </c>
      <c r="AD247" s="240">
        <f>IFERROR(_xlfn.XLOOKUP($D247,'Modelling New'!$D:$D,'Modelling New'!$T:$T)*1000,"")</f>
        <v>1077271.4022586835</v>
      </c>
      <c r="AE247" s="250">
        <f>IFERROR(_xlfn.XLOOKUP($D247,'Modelling New'!$D:$D,'Modelling New'!$O:$O),"")</f>
        <v>0.84442202802953825</v>
      </c>
      <c r="AF247" s="250">
        <f>IFERROR(_xlfn.XLOOKUP($D247,'Modelling New'!$D:$D,'Modelling New'!W:W),"")</f>
        <v>0.18999495630664609</v>
      </c>
      <c r="AG247" s="250">
        <f>IFERROR(_xlfn.XLOOKUP($D247,'Modelling New'!$D:$D,'Modelling New'!$AE:$AE),"")</f>
        <v>0.995</v>
      </c>
      <c r="AH247" s="250">
        <f>IFERROR(_xlfn.XLOOKUP($D247,'Modelling New'!$D:$D,'Modelling New'!$AF:$AF),"")</f>
        <v>0.995</v>
      </c>
      <c r="AI247" s="241"/>
      <c r="AJ247" s="241"/>
      <c r="AK247" s="241"/>
      <c r="AL247" s="241"/>
      <c r="AM247" s="241"/>
      <c r="AN247" s="251"/>
      <c r="AO247" s="248"/>
      <c r="AP247" s="248"/>
      <c r="AQ247" s="248"/>
      <c r="AR247" s="240">
        <f>_xlfn.XLOOKUP($D247,'Modelling New'!$D:$D,'Modelling New'!$N:$N)</f>
        <v>236.25000000000003</v>
      </c>
      <c r="AS247" s="240" t="str">
        <f t="shared" si="23"/>
        <v/>
      </c>
    </row>
    <row r="248" spans="1:45">
      <c r="A248" s="239">
        <f t="shared" si="24"/>
        <v>45991</v>
      </c>
      <c r="B248" s="240">
        <f>YEAR(Daily_KPI[[#This Row],[Date]])+IF(MONTH(Daily_KPI[[#This Row],[Date]])&gt;=4,1,0)</f>
        <v>2026</v>
      </c>
      <c r="C248" s="241">
        <f>YEAR(Daily_KPI[[#This Row],[Date]])</f>
        <v>2025</v>
      </c>
      <c r="D248" s="242">
        <f>Daily_KPI[[#This Row],[Date]]-DAY(Daily_KPI[[#This Row],[Date]])+1</f>
        <v>45962</v>
      </c>
      <c r="E248" s="241">
        <f t="shared" si="20"/>
        <v>30</v>
      </c>
      <c r="F248" s="243" t="str">
        <f>IFERROR(_xlfn.XLOOKUP($A248,Input_Raw!$A:$A,Input_Raw!$GB:$GB),"")</f>
        <v/>
      </c>
      <c r="G248" s="244" t="str">
        <f>IFERROR(_xlfn.XLOOKUP($A248,Input_Raw!$A:$A,Input_Raw!EO:EO),"")</f>
        <v/>
      </c>
      <c r="H248" s="244" t="str">
        <f>IFERROR(_xlfn.XLOOKUP($A248,Input_Raw!$A:$A,Input_Raw!EP:EP),"")</f>
        <v/>
      </c>
      <c r="I248" s="244" t="str">
        <f>IFERROR(_xlfn.XLOOKUP($A248,Input_Raw!$A:$A,Input_Raw!EM:EM),"")</f>
        <v/>
      </c>
      <c r="J248" s="244" t="str">
        <f>IFERROR(_xlfn.XLOOKUP($A248,Input_Raw!$A:$A,Input_Raw!EN:EN),"")</f>
        <v/>
      </c>
      <c r="K248" s="244" t="str">
        <f>IFERROR(_xlfn.XLOOKUP($A248,Input_Raw!$A:$A,Input_Raw!$DP:$DP),"")</f>
        <v/>
      </c>
      <c r="L248" s="244" t="str">
        <f>IFERROR(_xlfn.XLOOKUP($A248,Input_Raw!$A:$A,Input_Raw!$DR:$DR),"")</f>
        <v/>
      </c>
      <c r="M248" s="244" t="str">
        <f>IFERROR(_xlfn.XLOOKUP($A248,Input_Raw!$A:$A,Input_Raw!$DX:$DX),"")</f>
        <v/>
      </c>
      <c r="N248" s="244" t="str">
        <f>IFERROR(_xlfn.XLOOKUP($A248,Input_Raw!$A:$A,Input_Raw!$DZ:$DZ),"")</f>
        <v/>
      </c>
      <c r="O248" s="245" t="str">
        <f>IFERROR(1-SUMIF(Plant_BD!$B:$B,$A248,Plant_BD!$AL:$AL)/($AA248+SUMIF(Plant_BD!$B:$B,$A248,Plant_BD!$AL:$AL)),"")</f>
        <v/>
      </c>
      <c r="P248" s="245"/>
      <c r="Q248" s="246"/>
      <c r="R248" s="245" t="str">
        <f>IFERROR(1-SUMIF(Grid_BD!$B:$B,$A248,Grid_BD!$W:$W)/($AA248+SUMIF(Grid_BD!$B:$B,$A248,Grid_BD!$W:$W)),"")</f>
        <v/>
      </c>
      <c r="S248" s="241"/>
      <c r="T248" s="246"/>
      <c r="U248" s="247" t="str">
        <f t="shared" si="21"/>
        <v/>
      </c>
      <c r="V248" s="247" t="str">
        <f>IFERROR(_xlfn.XLOOKUP($A248,Input_Raw!$A:$A,Input_Raw!$GJ:$GJ),"")</f>
        <v/>
      </c>
      <c r="W248" s="248" t="str">
        <f t="shared" si="22"/>
        <v/>
      </c>
      <c r="X248" s="240" t="str">
        <f>IFERROR(_xlfn.XLOOKUP($A248,Input_Raw!$A:$A,Input_Raw!$EL:$EL),"")</f>
        <v/>
      </c>
      <c r="Y248" s="240" t="str">
        <f>IFERROR(_xlfn.XLOOKUP($A248,Input_Raw!$A:$A,Input_Raw!GC:GC),"")</f>
        <v/>
      </c>
      <c r="Z248" s="240"/>
      <c r="AA248" s="240" t="str">
        <f>IFERROR(_xlfn.XLOOKUP($A248,Input_Raw!$A:$A,Input_Raw!$GD:$GD),"")</f>
        <v/>
      </c>
      <c r="AB248" s="240" t="str">
        <f>IFERROR(_xlfn.XLOOKUP($A248,Input_Raw!$A:$A,Input_Raw!GE:GE),"")</f>
        <v/>
      </c>
      <c r="AC248" s="249">
        <f>IFERROR(_xlfn.XLOOKUP($D248,'Modelling New'!$D:$D,'Modelling New'!P:P),"")</f>
        <v>5.4</v>
      </c>
      <c r="AD248" s="240">
        <f>IFERROR(_xlfn.XLOOKUP($D248,'Modelling New'!$D:$D,'Modelling New'!$T:$T)*1000,"")</f>
        <v>1077271.4022586835</v>
      </c>
      <c r="AE248" s="250">
        <f>IFERROR(_xlfn.XLOOKUP($D248,'Modelling New'!$D:$D,'Modelling New'!$O:$O),"")</f>
        <v>0.84442202802953825</v>
      </c>
      <c r="AF248" s="250">
        <f>IFERROR(_xlfn.XLOOKUP($D248,'Modelling New'!$D:$D,'Modelling New'!W:W),"")</f>
        <v>0.18999495630664609</v>
      </c>
      <c r="AG248" s="250">
        <f>IFERROR(_xlfn.XLOOKUP($D248,'Modelling New'!$D:$D,'Modelling New'!$AE:$AE),"")</f>
        <v>0.995</v>
      </c>
      <c r="AH248" s="250">
        <f>IFERROR(_xlfn.XLOOKUP($D248,'Modelling New'!$D:$D,'Modelling New'!$AF:$AF),"")</f>
        <v>0.995</v>
      </c>
      <c r="AI248" s="241"/>
      <c r="AJ248" s="241"/>
      <c r="AK248" s="241"/>
      <c r="AL248" s="241"/>
      <c r="AM248" s="241"/>
      <c r="AN248" s="251"/>
      <c r="AO248" s="248"/>
      <c r="AP248" s="248"/>
      <c r="AQ248" s="248"/>
      <c r="AR248" s="240">
        <f>_xlfn.XLOOKUP($D248,'Modelling New'!$D:$D,'Modelling New'!$N:$N)</f>
        <v>236.25000000000003</v>
      </c>
      <c r="AS248" s="240" t="str">
        <f t="shared" si="23"/>
        <v/>
      </c>
    </row>
    <row r="249" spans="1:45">
      <c r="A249" s="239">
        <f t="shared" si="24"/>
        <v>45992</v>
      </c>
      <c r="B249" s="240">
        <f>YEAR(Daily_KPI[[#This Row],[Date]])+IF(MONTH(Daily_KPI[[#This Row],[Date]])&gt;=4,1,0)</f>
        <v>2026</v>
      </c>
      <c r="C249" s="241">
        <f>YEAR(Daily_KPI[[#This Row],[Date]])</f>
        <v>2025</v>
      </c>
      <c r="D249" s="242">
        <f>Daily_KPI[[#This Row],[Date]]-DAY(Daily_KPI[[#This Row],[Date]])+1</f>
        <v>45992</v>
      </c>
      <c r="E249" s="241">
        <f t="shared" si="20"/>
        <v>31</v>
      </c>
      <c r="F249" s="243" t="str">
        <f>IFERROR(_xlfn.XLOOKUP($A249,Input_Raw!$A:$A,Input_Raw!$GB:$GB),"")</f>
        <v/>
      </c>
      <c r="G249" s="244" t="str">
        <f>IFERROR(_xlfn.XLOOKUP($A249,Input_Raw!$A:$A,Input_Raw!EO:EO),"")</f>
        <v/>
      </c>
      <c r="H249" s="244" t="str">
        <f>IFERROR(_xlfn.XLOOKUP($A249,Input_Raw!$A:$A,Input_Raw!EP:EP),"")</f>
        <v/>
      </c>
      <c r="I249" s="244" t="str">
        <f>IFERROR(_xlfn.XLOOKUP($A249,Input_Raw!$A:$A,Input_Raw!EM:EM),"")</f>
        <v/>
      </c>
      <c r="J249" s="244" t="str">
        <f>IFERROR(_xlfn.XLOOKUP($A249,Input_Raw!$A:$A,Input_Raw!EN:EN),"")</f>
        <v/>
      </c>
      <c r="K249" s="244" t="str">
        <f>IFERROR(_xlfn.XLOOKUP($A249,Input_Raw!$A:$A,Input_Raw!$DP:$DP),"")</f>
        <v/>
      </c>
      <c r="L249" s="244" t="str">
        <f>IFERROR(_xlfn.XLOOKUP($A249,Input_Raw!$A:$A,Input_Raw!$DR:$DR),"")</f>
        <v/>
      </c>
      <c r="M249" s="244" t="str">
        <f>IFERROR(_xlfn.XLOOKUP($A249,Input_Raw!$A:$A,Input_Raw!$DX:$DX),"")</f>
        <v/>
      </c>
      <c r="N249" s="244" t="str">
        <f>IFERROR(_xlfn.XLOOKUP($A249,Input_Raw!$A:$A,Input_Raw!$DZ:$DZ),"")</f>
        <v/>
      </c>
      <c r="O249" s="245" t="str">
        <f>IFERROR(1-SUMIF(Plant_BD!$B:$B,$A249,Plant_BD!$AL:$AL)/($AA249+SUMIF(Plant_BD!$B:$B,$A249,Plant_BD!$AL:$AL)),"")</f>
        <v/>
      </c>
      <c r="P249" s="245"/>
      <c r="Q249" s="246"/>
      <c r="R249" s="245" t="str">
        <f>IFERROR(1-SUMIF(Grid_BD!$B:$B,$A249,Grid_BD!$W:$W)/($AA249+SUMIF(Grid_BD!$B:$B,$A249,Grid_BD!$W:$W)),"")</f>
        <v/>
      </c>
      <c r="S249" s="241"/>
      <c r="T249" s="246"/>
      <c r="U249" s="247" t="str">
        <f t="shared" si="21"/>
        <v/>
      </c>
      <c r="V249" s="247" t="str">
        <f>IFERROR(_xlfn.XLOOKUP($A249,Input_Raw!$A:$A,Input_Raw!$GJ:$GJ),"")</f>
        <v/>
      </c>
      <c r="W249" s="248" t="str">
        <f t="shared" si="22"/>
        <v/>
      </c>
      <c r="X249" s="240" t="str">
        <f>IFERROR(_xlfn.XLOOKUP($A249,Input_Raw!$A:$A,Input_Raw!$EL:$EL),"")</f>
        <v/>
      </c>
      <c r="Y249" s="240" t="str">
        <f>IFERROR(_xlfn.XLOOKUP($A249,Input_Raw!$A:$A,Input_Raw!GC:GC),"")</f>
        <v/>
      </c>
      <c r="Z249" s="240"/>
      <c r="AA249" s="240" t="str">
        <f>IFERROR(_xlfn.XLOOKUP($A249,Input_Raw!$A:$A,Input_Raw!$GD:$GD),"")</f>
        <v/>
      </c>
      <c r="AB249" s="240" t="str">
        <f>IFERROR(_xlfn.XLOOKUP($A249,Input_Raw!$A:$A,Input_Raw!GE:GE),"")</f>
        <v/>
      </c>
      <c r="AC249" s="249">
        <f>IFERROR(_xlfn.XLOOKUP($D249,'Modelling New'!$D:$D,'Modelling New'!P:P),"")</f>
        <v>5.3000000000000007</v>
      </c>
      <c r="AD249" s="240">
        <f>IFERROR(_xlfn.XLOOKUP($D249,'Modelling New'!$D:$D,'Modelling New'!$T:$T)*1000,"")</f>
        <v>1025609.0024316352</v>
      </c>
      <c r="AE249" s="250">
        <f>IFERROR(_xlfn.XLOOKUP($D249,'Modelling New'!$D:$D,'Modelling New'!$O:$O),"")</f>
        <v>0.81909474088580203</v>
      </c>
      <c r="AF249" s="250">
        <f>IFERROR(_xlfn.XLOOKUP($D249,'Modelling New'!$D:$D,'Modelling New'!W:W),"")</f>
        <v>0.18088342194561463</v>
      </c>
      <c r="AG249" s="250">
        <f>IFERROR(_xlfn.XLOOKUP($D249,'Modelling New'!$D:$D,'Modelling New'!$AE:$AE),"")</f>
        <v>0.995</v>
      </c>
      <c r="AH249" s="250">
        <f>IFERROR(_xlfn.XLOOKUP($D249,'Modelling New'!$D:$D,'Modelling New'!$AF:$AF),"")</f>
        <v>0.995</v>
      </c>
      <c r="AI249" s="241"/>
      <c r="AJ249" s="241"/>
      <c r="AK249" s="241"/>
      <c r="AL249" s="241"/>
      <c r="AM249" s="241"/>
      <c r="AN249" s="251"/>
      <c r="AO249" s="248"/>
      <c r="AP249" s="248"/>
      <c r="AQ249" s="248"/>
      <c r="AR249" s="240">
        <f>_xlfn.XLOOKUP($D249,'Modelling New'!$D:$D,'Modelling New'!$N:$N)</f>
        <v>236.25000000000003</v>
      </c>
      <c r="AS249" s="240" t="str">
        <f t="shared" si="23"/>
        <v/>
      </c>
    </row>
    <row r="250" spans="1:45">
      <c r="A250" s="239">
        <f t="shared" si="24"/>
        <v>45993</v>
      </c>
      <c r="B250" s="240">
        <f>YEAR(Daily_KPI[[#This Row],[Date]])+IF(MONTH(Daily_KPI[[#This Row],[Date]])&gt;=4,1,0)</f>
        <v>2026</v>
      </c>
      <c r="C250" s="241">
        <f>YEAR(Daily_KPI[[#This Row],[Date]])</f>
        <v>2025</v>
      </c>
      <c r="D250" s="242">
        <f>Daily_KPI[[#This Row],[Date]]-DAY(Daily_KPI[[#This Row],[Date]])+1</f>
        <v>45992</v>
      </c>
      <c r="E250" s="241">
        <f t="shared" si="20"/>
        <v>31</v>
      </c>
      <c r="F250" s="243" t="str">
        <f>IFERROR(_xlfn.XLOOKUP($A250,Input_Raw!$A:$A,Input_Raw!$GB:$GB),"")</f>
        <v/>
      </c>
      <c r="G250" s="244" t="str">
        <f>IFERROR(_xlfn.XLOOKUP($A250,Input_Raw!$A:$A,Input_Raw!EO:EO),"")</f>
        <v/>
      </c>
      <c r="H250" s="244" t="str">
        <f>IFERROR(_xlfn.XLOOKUP($A250,Input_Raw!$A:$A,Input_Raw!EP:EP),"")</f>
        <v/>
      </c>
      <c r="I250" s="244" t="str">
        <f>IFERROR(_xlfn.XLOOKUP($A250,Input_Raw!$A:$A,Input_Raw!EM:EM),"")</f>
        <v/>
      </c>
      <c r="J250" s="244" t="str">
        <f>IFERROR(_xlfn.XLOOKUP($A250,Input_Raw!$A:$A,Input_Raw!EN:EN),"")</f>
        <v/>
      </c>
      <c r="K250" s="244" t="str">
        <f>IFERROR(_xlfn.XLOOKUP($A250,Input_Raw!$A:$A,Input_Raw!$DP:$DP),"")</f>
        <v/>
      </c>
      <c r="L250" s="244" t="str">
        <f>IFERROR(_xlfn.XLOOKUP($A250,Input_Raw!$A:$A,Input_Raw!$DR:$DR),"")</f>
        <v/>
      </c>
      <c r="M250" s="244" t="str">
        <f>IFERROR(_xlfn.XLOOKUP($A250,Input_Raw!$A:$A,Input_Raw!$DX:$DX),"")</f>
        <v/>
      </c>
      <c r="N250" s="244" t="str">
        <f>IFERROR(_xlfn.XLOOKUP($A250,Input_Raw!$A:$A,Input_Raw!$DZ:$DZ),"")</f>
        <v/>
      </c>
      <c r="O250" s="245" t="str">
        <f>IFERROR(1-SUMIF(Plant_BD!$B:$B,$A250,Plant_BD!$AL:$AL)/($AA250+SUMIF(Plant_BD!$B:$B,$A250,Plant_BD!$AL:$AL)),"")</f>
        <v/>
      </c>
      <c r="P250" s="245"/>
      <c r="Q250" s="246"/>
      <c r="R250" s="245" t="str">
        <f>IFERROR(1-SUMIF(Grid_BD!$B:$B,$A250,Grid_BD!$W:$W)/($AA250+SUMIF(Grid_BD!$B:$B,$A250,Grid_BD!$W:$W)),"")</f>
        <v/>
      </c>
      <c r="S250" s="241"/>
      <c r="T250" s="246"/>
      <c r="U250" s="247" t="str">
        <f t="shared" si="21"/>
        <v/>
      </c>
      <c r="V250" s="247" t="str">
        <f>IFERROR(_xlfn.XLOOKUP($A250,Input_Raw!$A:$A,Input_Raw!$GJ:$GJ),"")</f>
        <v/>
      </c>
      <c r="W250" s="248" t="str">
        <f t="shared" si="22"/>
        <v/>
      </c>
      <c r="X250" s="240" t="str">
        <f>IFERROR(_xlfn.XLOOKUP($A250,Input_Raw!$A:$A,Input_Raw!$EL:$EL),"")</f>
        <v/>
      </c>
      <c r="Y250" s="240" t="str">
        <f>IFERROR(_xlfn.XLOOKUP($A250,Input_Raw!$A:$A,Input_Raw!GC:GC),"")</f>
        <v/>
      </c>
      <c r="Z250" s="240"/>
      <c r="AA250" s="240" t="str">
        <f>IFERROR(_xlfn.XLOOKUP($A250,Input_Raw!$A:$A,Input_Raw!$GD:$GD),"")</f>
        <v/>
      </c>
      <c r="AB250" s="240" t="str">
        <f>IFERROR(_xlfn.XLOOKUP($A250,Input_Raw!$A:$A,Input_Raw!GE:GE),"")</f>
        <v/>
      </c>
      <c r="AC250" s="249">
        <f>IFERROR(_xlfn.XLOOKUP($D250,'Modelling New'!$D:$D,'Modelling New'!P:P),"")</f>
        <v>5.3000000000000007</v>
      </c>
      <c r="AD250" s="240">
        <f>IFERROR(_xlfn.XLOOKUP($D250,'Modelling New'!$D:$D,'Modelling New'!$T:$T)*1000,"")</f>
        <v>1025609.0024316352</v>
      </c>
      <c r="AE250" s="250">
        <f>IFERROR(_xlfn.XLOOKUP($D250,'Modelling New'!$D:$D,'Modelling New'!$O:$O),"")</f>
        <v>0.81909474088580203</v>
      </c>
      <c r="AF250" s="250">
        <f>IFERROR(_xlfn.XLOOKUP($D250,'Modelling New'!$D:$D,'Modelling New'!W:W),"")</f>
        <v>0.18088342194561463</v>
      </c>
      <c r="AG250" s="250">
        <f>IFERROR(_xlfn.XLOOKUP($D250,'Modelling New'!$D:$D,'Modelling New'!$AE:$AE),"")</f>
        <v>0.995</v>
      </c>
      <c r="AH250" s="250">
        <f>IFERROR(_xlfn.XLOOKUP($D250,'Modelling New'!$D:$D,'Modelling New'!$AF:$AF),"")</f>
        <v>0.995</v>
      </c>
      <c r="AI250" s="241"/>
      <c r="AJ250" s="241"/>
      <c r="AK250" s="241"/>
      <c r="AL250" s="241"/>
      <c r="AM250" s="241"/>
      <c r="AN250" s="251"/>
      <c r="AO250" s="248"/>
      <c r="AP250" s="248"/>
      <c r="AQ250" s="248"/>
      <c r="AR250" s="240">
        <f>_xlfn.XLOOKUP($D250,'Modelling New'!$D:$D,'Modelling New'!$N:$N)</f>
        <v>236.25000000000003</v>
      </c>
      <c r="AS250" s="240" t="str">
        <f t="shared" si="23"/>
        <v/>
      </c>
    </row>
    <row r="251" spans="1:45">
      <c r="A251" s="239">
        <f t="shared" si="24"/>
        <v>45994</v>
      </c>
      <c r="B251" s="240">
        <f>YEAR(Daily_KPI[[#This Row],[Date]])+IF(MONTH(Daily_KPI[[#This Row],[Date]])&gt;=4,1,0)</f>
        <v>2026</v>
      </c>
      <c r="C251" s="241">
        <f>YEAR(Daily_KPI[[#This Row],[Date]])</f>
        <v>2025</v>
      </c>
      <c r="D251" s="242">
        <f>Daily_KPI[[#This Row],[Date]]-DAY(Daily_KPI[[#This Row],[Date]])+1</f>
        <v>45992</v>
      </c>
      <c r="E251" s="241">
        <f t="shared" si="20"/>
        <v>31</v>
      </c>
      <c r="F251" s="243" t="str">
        <f>IFERROR(_xlfn.XLOOKUP($A251,Input_Raw!$A:$A,Input_Raw!$GB:$GB),"")</f>
        <v/>
      </c>
      <c r="G251" s="244" t="str">
        <f>IFERROR(_xlfn.XLOOKUP($A251,Input_Raw!$A:$A,Input_Raw!EO:EO),"")</f>
        <v/>
      </c>
      <c r="H251" s="244" t="str">
        <f>IFERROR(_xlfn.XLOOKUP($A251,Input_Raw!$A:$A,Input_Raw!EP:EP),"")</f>
        <v/>
      </c>
      <c r="I251" s="244" t="str">
        <f>IFERROR(_xlfn.XLOOKUP($A251,Input_Raw!$A:$A,Input_Raw!EM:EM),"")</f>
        <v/>
      </c>
      <c r="J251" s="244" t="str">
        <f>IFERROR(_xlfn.XLOOKUP($A251,Input_Raw!$A:$A,Input_Raw!EN:EN),"")</f>
        <v/>
      </c>
      <c r="K251" s="244" t="str">
        <f>IFERROR(_xlfn.XLOOKUP($A251,Input_Raw!$A:$A,Input_Raw!$DP:$DP),"")</f>
        <v/>
      </c>
      <c r="L251" s="244" t="str">
        <f>IFERROR(_xlfn.XLOOKUP($A251,Input_Raw!$A:$A,Input_Raw!$DR:$DR),"")</f>
        <v/>
      </c>
      <c r="M251" s="244" t="str">
        <f>IFERROR(_xlfn.XLOOKUP($A251,Input_Raw!$A:$A,Input_Raw!$DX:$DX),"")</f>
        <v/>
      </c>
      <c r="N251" s="244" t="str">
        <f>IFERROR(_xlfn.XLOOKUP($A251,Input_Raw!$A:$A,Input_Raw!$DZ:$DZ),"")</f>
        <v/>
      </c>
      <c r="O251" s="245" t="str">
        <f>IFERROR(1-SUMIF(Plant_BD!$B:$B,$A251,Plant_BD!$AL:$AL)/($AA251+SUMIF(Plant_BD!$B:$B,$A251,Plant_BD!$AL:$AL)),"")</f>
        <v/>
      </c>
      <c r="P251" s="245"/>
      <c r="Q251" s="246"/>
      <c r="R251" s="245" t="str">
        <f>IFERROR(1-SUMIF(Grid_BD!$B:$B,$A251,Grid_BD!$W:$W)/($AA251+SUMIF(Grid_BD!$B:$B,$A251,Grid_BD!$W:$W)),"")</f>
        <v/>
      </c>
      <c r="S251" s="241"/>
      <c r="T251" s="246"/>
      <c r="U251" s="247" t="str">
        <f t="shared" si="21"/>
        <v/>
      </c>
      <c r="V251" s="247" t="str">
        <f>IFERROR(_xlfn.XLOOKUP($A251,Input_Raw!$A:$A,Input_Raw!$GJ:$GJ),"")</f>
        <v/>
      </c>
      <c r="W251" s="248" t="str">
        <f t="shared" si="22"/>
        <v/>
      </c>
      <c r="X251" s="240" t="str">
        <f>IFERROR(_xlfn.XLOOKUP($A251,Input_Raw!$A:$A,Input_Raw!$EL:$EL),"")</f>
        <v/>
      </c>
      <c r="Y251" s="240" t="str">
        <f>IFERROR(_xlfn.XLOOKUP($A251,Input_Raw!$A:$A,Input_Raw!GC:GC),"")</f>
        <v/>
      </c>
      <c r="Z251" s="240"/>
      <c r="AA251" s="240" t="str">
        <f>IFERROR(_xlfn.XLOOKUP($A251,Input_Raw!$A:$A,Input_Raw!$GD:$GD),"")</f>
        <v/>
      </c>
      <c r="AB251" s="240" t="str">
        <f>IFERROR(_xlfn.XLOOKUP($A251,Input_Raw!$A:$A,Input_Raw!GE:GE),"")</f>
        <v/>
      </c>
      <c r="AC251" s="249">
        <f>IFERROR(_xlfn.XLOOKUP($D251,'Modelling New'!$D:$D,'Modelling New'!P:P),"")</f>
        <v>5.3000000000000007</v>
      </c>
      <c r="AD251" s="240">
        <f>IFERROR(_xlfn.XLOOKUP($D251,'Modelling New'!$D:$D,'Modelling New'!$T:$T)*1000,"")</f>
        <v>1025609.0024316352</v>
      </c>
      <c r="AE251" s="250">
        <f>IFERROR(_xlfn.XLOOKUP($D251,'Modelling New'!$D:$D,'Modelling New'!$O:$O),"")</f>
        <v>0.81909474088580203</v>
      </c>
      <c r="AF251" s="250">
        <f>IFERROR(_xlfn.XLOOKUP($D251,'Modelling New'!$D:$D,'Modelling New'!W:W),"")</f>
        <v>0.18088342194561463</v>
      </c>
      <c r="AG251" s="250">
        <f>IFERROR(_xlfn.XLOOKUP($D251,'Modelling New'!$D:$D,'Modelling New'!$AE:$AE),"")</f>
        <v>0.995</v>
      </c>
      <c r="AH251" s="250">
        <f>IFERROR(_xlfn.XLOOKUP($D251,'Modelling New'!$D:$D,'Modelling New'!$AF:$AF),"")</f>
        <v>0.995</v>
      </c>
      <c r="AI251" s="241"/>
      <c r="AJ251" s="241"/>
      <c r="AK251" s="241"/>
      <c r="AL251" s="241"/>
      <c r="AM251" s="241"/>
      <c r="AN251" s="251"/>
      <c r="AO251" s="248"/>
      <c r="AP251" s="248"/>
      <c r="AQ251" s="248"/>
      <c r="AR251" s="240">
        <f>_xlfn.XLOOKUP($D251,'Modelling New'!$D:$D,'Modelling New'!$N:$N)</f>
        <v>236.25000000000003</v>
      </c>
      <c r="AS251" s="240" t="str">
        <f t="shared" si="23"/>
        <v/>
      </c>
    </row>
    <row r="252" spans="1:45">
      <c r="A252" s="239">
        <f t="shared" si="24"/>
        <v>45995</v>
      </c>
      <c r="B252" s="240">
        <f>YEAR(Daily_KPI[[#This Row],[Date]])+IF(MONTH(Daily_KPI[[#This Row],[Date]])&gt;=4,1,0)</f>
        <v>2026</v>
      </c>
      <c r="C252" s="241">
        <f>YEAR(Daily_KPI[[#This Row],[Date]])</f>
        <v>2025</v>
      </c>
      <c r="D252" s="242">
        <f>Daily_KPI[[#This Row],[Date]]-DAY(Daily_KPI[[#This Row],[Date]])+1</f>
        <v>45992</v>
      </c>
      <c r="E252" s="241">
        <f t="shared" si="20"/>
        <v>31</v>
      </c>
      <c r="F252" s="243" t="str">
        <f>IFERROR(_xlfn.XLOOKUP($A252,Input_Raw!$A:$A,Input_Raw!$GB:$GB),"")</f>
        <v/>
      </c>
      <c r="G252" s="244" t="str">
        <f>IFERROR(_xlfn.XLOOKUP($A252,Input_Raw!$A:$A,Input_Raw!EO:EO),"")</f>
        <v/>
      </c>
      <c r="H252" s="244" t="str">
        <f>IFERROR(_xlfn.XLOOKUP($A252,Input_Raw!$A:$A,Input_Raw!EP:EP),"")</f>
        <v/>
      </c>
      <c r="I252" s="244" t="str">
        <f>IFERROR(_xlfn.XLOOKUP($A252,Input_Raw!$A:$A,Input_Raw!EM:EM),"")</f>
        <v/>
      </c>
      <c r="J252" s="244" t="str">
        <f>IFERROR(_xlfn.XLOOKUP($A252,Input_Raw!$A:$A,Input_Raw!EN:EN),"")</f>
        <v/>
      </c>
      <c r="K252" s="244" t="str">
        <f>IFERROR(_xlfn.XLOOKUP($A252,Input_Raw!$A:$A,Input_Raw!$DP:$DP),"")</f>
        <v/>
      </c>
      <c r="L252" s="244" t="str">
        <f>IFERROR(_xlfn.XLOOKUP($A252,Input_Raw!$A:$A,Input_Raw!$DR:$DR),"")</f>
        <v/>
      </c>
      <c r="M252" s="244" t="str">
        <f>IFERROR(_xlfn.XLOOKUP($A252,Input_Raw!$A:$A,Input_Raw!$DX:$DX),"")</f>
        <v/>
      </c>
      <c r="N252" s="244" t="str">
        <f>IFERROR(_xlfn.XLOOKUP($A252,Input_Raw!$A:$A,Input_Raw!$DZ:$DZ),"")</f>
        <v/>
      </c>
      <c r="O252" s="245" t="str">
        <f>IFERROR(1-SUMIF(Plant_BD!$B:$B,$A252,Plant_BD!$AL:$AL)/($AA252+SUMIF(Plant_BD!$B:$B,$A252,Plant_BD!$AL:$AL)),"")</f>
        <v/>
      </c>
      <c r="P252" s="245"/>
      <c r="Q252" s="246"/>
      <c r="R252" s="245" t="str">
        <f>IFERROR(1-SUMIF(Grid_BD!$B:$B,$A252,Grid_BD!$W:$W)/($AA252+SUMIF(Grid_BD!$B:$B,$A252,Grid_BD!$W:$W)),"")</f>
        <v/>
      </c>
      <c r="S252" s="241"/>
      <c r="T252" s="246"/>
      <c r="U252" s="247" t="str">
        <f t="shared" si="21"/>
        <v/>
      </c>
      <c r="V252" s="247" t="str">
        <f>IFERROR(_xlfn.XLOOKUP($A252,Input_Raw!$A:$A,Input_Raw!$GJ:$GJ),"")</f>
        <v/>
      </c>
      <c r="W252" s="248" t="str">
        <f t="shared" si="22"/>
        <v/>
      </c>
      <c r="X252" s="240" t="str">
        <f>IFERROR(_xlfn.XLOOKUP($A252,Input_Raw!$A:$A,Input_Raw!$EL:$EL),"")</f>
        <v/>
      </c>
      <c r="Y252" s="240" t="str">
        <f>IFERROR(_xlfn.XLOOKUP($A252,Input_Raw!$A:$A,Input_Raw!GC:GC),"")</f>
        <v/>
      </c>
      <c r="Z252" s="240"/>
      <c r="AA252" s="240" t="str">
        <f>IFERROR(_xlfn.XLOOKUP($A252,Input_Raw!$A:$A,Input_Raw!$GD:$GD),"")</f>
        <v/>
      </c>
      <c r="AB252" s="240" t="str">
        <f>IFERROR(_xlfn.XLOOKUP($A252,Input_Raw!$A:$A,Input_Raw!GE:GE),"")</f>
        <v/>
      </c>
      <c r="AC252" s="249">
        <f>IFERROR(_xlfn.XLOOKUP($D252,'Modelling New'!$D:$D,'Modelling New'!P:P),"")</f>
        <v>5.3000000000000007</v>
      </c>
      <c r="AD252" s="240">
        <f>IFERROR(_xlfn.XLOOKUP($D252,'Modelling New'!$D:$D,'Modelling New'!$T:$T)*1000,"")</f>
        <v>1025609.0024316352</v>
      </c>
      <c r="AE252" s="250">
        <f>IFERROR(_xlfn.XLOOKUP($D252,'Modelling New'!$D:$D,'Modelling New'!$O:$O),"")</f>
        <v>0.81909474088580203</v>
      </c>
      <c r="AF252" s="250">
        <f>IFERROR(_xlfn.XLOOKUP($D252,'Modelling New'!$D:$D,'Modelling New'!W:W),"")</f>
        <v>0.18088342194561463</v>
      </c>
      <c r="AG252" s="250">
        <f>IFERROR(_xlfn.XLOOKUP($D252,'Modelling New'!$D:$D,'Modelling New'!$AE:$AE),"")</f>
        <v>0.995</v>
      </c>
      <c r="AH252" s="250">
        <f>IFERROR(_xlfn.XLOOKUP($D252,'Modelling New'!$D:$D,'Modelling New'!$AF:$AF),"")</f>
        <v>0.995</v>
      </c>
      <c r="AI252" s="241"/>
      <c r="AJ252" s="241"/>
      <c r="AK252" s="241"/>
      <c r="AL252" s="241"/>
      <c r="AM252" s="241"/>
      <c r="AN252" s="251"/>
      <c r="AO252" s="248"/>
      <c r="AP252" s="248"/>
      <c r="AQ252" s="248"/>
      <c r="AR252" s="240">
        <f>_xlfn.XLOOKUP($D252,'Modelling New'!$D:$D,'Modelling New'!$N:$N)</f>
        <v>236.25000000000003</v>
      </c>
      <c r="AS252" s="240" t="str">
        <f t="shared" si="23"/>
        <v/>
      </c>
    </row>
    <row r="253" spans="1:45">
      <c r="A253" s="239">
        <f t="shared" si="24"/>
        <v>45996</v>
      </c>
      <c r="B253" s="240">
        <f>YEAR(Daily_KPI[[#This Row],[Date]])+IF(MONTH(Daily_KPI[[#This Row],[Date]])&gt;=4,1,0)</f>
        <v>2026</v>
      </c>
      <c r="C253" s="241">
        <f>YEAR(Daily_KPI[[#This Row],[Date]])</f>
        <v>2025</v>
      </c>
      <c r="D253" s="242">
        <f>Daily_KPI[[#This Row],[Date]]-DAY(Daily_KPI[[#This Row],[Date]])+1</f>
        <v>45992</v>
      </c>
      <c r="E253" s="241">
        <f t="shared" si="20"/>
        <v>31</v>
      </c>
      <c r="F253" s="243" t="str">
        <f>IFERROR(_xlfn.XLOOKUP($A253,Input_Raw!$A:$A,Input_Raw!$GB:$GB),"")</f>
        <v/>
      </c>
      <c r="G253" s="244" t="str">
        <f>IFERROR(_xlfn.XLOOKUP($A253,Input_Raw!$A:$A,Input_Raw!EO:EO),"")</f>
        <v/>
      </c>
      <c r="H253" s="244" t="str">
        <f>IFERROR(_xlfn.XLOOKUP($A253,Input_Raw!$A:$A,Input_Raw!EP:EP),"")</f>
        <v/>
      </c>
      <c r="I253" s="244" t="str">
        <f>IFERROR(_xlfn.XLOOKUP($A253,Input_Raw!$A:$A,Input_Raw!EM:EM),"")</f>
        <v/>
      </c>
      <c r="J253" s="244" t="str">
        <f>IFERROR(_xlfn.XLOOKUP($A253,Input_Raw!$A:$A,Input_Raw!EN:EN),"")</f>
        <v/>
      </c>
      <c r="K253" s="244" t="str">
        <f>IFERROR(_xlfn.XLOOKUP($A253,Input_Raw!$A:$A,Input_Raw!$DP:$DP),"")</f>
        <v/>
      </c>
      <c r="L253" s="244" t="str">
        <f>IFERROR(_xlfn.XLOOKUP($A253,Input_Raw!$A:$A,Input_Raw!$DR:$DR),"")</f>
        <v/>
      </c>
      <c r="M253" s="244" t="str">
        <f>IFERROR(_xlfn.XLOOKUP($A253,Input_Raw!$A:$A,Input_Raw!$DX:$DX),"")</f>
        <v/>
      </c>
      <c r="N253" s="244" t="str">
        <f>IFERROR(_xlfn.XLOOKUP($A253,Input_Raw!$A:$A,Input_Raw!$DZ:$DZ),"")</f>
        <v/>
      </c>
      <c r="O253" s="245" t="str">
        <f>IFERROR(1-SUMIF(Plant_BD!$B:$B,$A253,Plant_BD!$AL:$AL)/($AA253+SUMIF(Plant_BD!$B:$B,$A253,Plant_BD!$AL:$AL)),"")</f>
        <v/>
      </c>
      <c r="P253" s="245"/>
      <c r="Q253" s="246"/>
      <c r="R253" s="245" t="str">
        <f>IFERROR(1-SUMIF(Grid_BD!$B:$B,$A253,Grid_BD!$W:$W)/($AA253+SUMIF(Grid_BD!$B:$B,$A253,Grid_BD!$W:$W)),"")</f>
        <v/>
      </c>
      <c r="S253" s="241"/>
      <c r="T253" s="246"/>
      <c r="U253" s="247" t="str">
        <f t="shared" si="21"/>
        <v/>
      </c>
      <c r="V253" s="247" t="str">
        <f>IFERROR(_xlfn.XLOOKUP($A253,Input_Raw!$A:$A,Input_Raw!$GJ:$GJ),"")</f>
        <v/>
      </c>
      <c r="W253" s="248" t="str">
        <f t="shared" si="22"/>
        <v/>
      </c>
      <c r="X253" s="240" t="str">
        <f>IFERROR(_xlfn.XLOOKUP($A253,Input_Raw!$A:$A,Input_Raw!$EL:$EL),"")</f>
        <v/>
      </c>
      <c r="Y253" s="240" t="str">
        <f>IFERROR(_xlfn.XLOOKUP($A253,Input_Raw!$A:$A,Input_Raw!GC:GC),"")</f>
        <v/>
      </c>
      <c r="Z253" s="240"/>
      <c r="AA253" s="240" t="str">
        <f>IFERROR(_xlfn.XLOOKUP($A253,Input_Raw!$A:$A,Input_Raw!$GD:$GD),"")</f>
        <v/>
      </c>
      <c r="AB253" s="240" t="str">
        <f>IFERROR(_xlfn.XLOOKUP($A253,Input_Raw!$A:$A,Input_Raw!GE:GE),"")</f>
        <v/>
      </c>
      <c r="AC253" s="249">
        <f>IFERROR(_xlfn.XLOOKUP($D253,'Modelling New'!$D:$D,'Modelling New'!P:P),"")</f>
        <v>5.3000000000000007</v>
      </c>
      <c r="AD253" s="240">
        <f>IFERROR(_xlfn.XLOOKUP($D253,'Modelling New'!$D:$D,'Modelling New'!$T:$T)*1000,"")</f>
        <v>1025609.0024316352</v>
      </c>
      <c r="AE253" s="250">
        <f>IFERROR(_xlfn.XLOOKUP($D253,'Modelling New'!$D:$D,'Modelling New'!$O:$O),"")</f>
        <v>0.81909474088580203</v>
      </c>
      <c r="AF253" s="250">
        <f>IFERROR(_xlfn.XLOOKUP($D253,'Modelling New'!$D:$D,'Modelling New'!W:W),"")</f>
        <v>0.18088342194561463</v>
      </c>
      <c r="AG253" s="250">
        <f>IFERROR(_xlfn.XLOOKUP($D253,'Modelling New'!$D:$D,'Modelling New'!$AE:$AE),"")</f>
        <v>0.995</v>
      </c>
      <c r="AH253" s="250">
        <f>IFERROR(_xlfn.XLOOKUP($D253,'Modelling New'!$D:$D,'Modelling New'!$AF:$AF),"")</f>
        <v>0.995</v>
      </c>
      <c r="AI253" s="241"/>
      <c r="AJ253" s="241"/>
      <c r="AK253" s="241"/>
      <c r="AL253" s="241"/>
      <c r="AM253" s="241"/>
      <c r="AN253" s="251"/>
      <c r="AO253" s="248"/>
      <c r="AP253" s="248"/>
      <c r="AQ253" s="248"/>
      <c r="AR253" s="240">
        <f>_xlfn.XLOOKUP($D253,'Modelling New'!$D:$D,'Modelling New'!$N:$N)</f>
        <v>236.25000000000003</v>
      </c>
      <c r="AS253" s="240" t="str">
        <f t="shared" si="23"/>
        <v/>
      </c>
    </row>
    <row r="254" spans="1:45">
      <c r="A254" s="239">
        <f t="shared" si="24"/>
        <v>45997</v>
      </c>
      <c r="B254" s="240">
        <f>YEAR(Daily_KPI[[#This Row],[Date]])+IF(MONTH(Daily_KPI[[#This Row],[Date]])&gt;=4,1,0)</f>
        <v>2026</v>
      </c>
      <c r="C254" s="241">
        <f>YEAR(Daily_KPI[[#This Row],[Date]])</f>
        <v>2025</v>
      </c>
      <c r="D254" s="242">
        <f>Daily_KPI[[#This Row],[Date]]-DAY(Daily_KPI[[#This Row],[Date]])+1</f>
        <v>45992</v>
      </c>
      <c r="E254" s="241">
        <f t="shared" si="20"/>
        <v>31</v>
      </c>
      <c r="F254" s="243" t="str">
        <f>IFERROR(_xlfn.XLOOKUP($A254,Input_Raw!$A:$A,Input_Raw!$GB:$GB),"")</f>
        <v/>
      </c>
      <c r="G254" s="244" t="str">
        <f>IFERROR(_xlfn.XLOOKUP($A254,Input_Raw!$A:$A,Input_Raw!EO:EO),"")</f>
        <v/>
      </c>
      <c r="H254" s="244" t="str">
        <f>IFERROR(_xlfn.XLOOKUP($A254,Input_Raw!$A:$A,Input_Raw!EP:EP),"")</f>
        <v/>
      </c>
      <c r="I254" s="244" t="str">
        <f>IFERROR(_xlfn.XLOOKUP($A254,Input_Raw!$A:$A,Input_Raw!EM:EM),"")</f>
        <v/>
      </c>
      <c r="J254" s="244" t="str">
        <f>IFERROR(_xlfn.XLOOKUP($A254,Input_Raw!$A:$A,Input_Raw!EN:EN),"")</f>
        <v/>
      </c>
      <c r="K254" s="244" t="str">
        <f>IFERROR(_xlfn.XLOOKUP($A254,Input_Raw!$A:$A,Input_Raw!$DP:$DP),"")</f>
        <v/>
      </c>
      <c r="L254" s="244" t="str">
        <f>IFERROR(_xlfn.XLOOKUP($A254,Input_Raw!$A:$A,Input_Raw!$DR:$DR),"")</f>
        <v/>
      </c>
      <c r="M254" s="244" t="str">
        <f>IFERROR(_xlfn.XLOOKUP($A254,Input_Raw!$A:$A,Input_Raw!$DX:$DX),"")</f>
        <v/>
      </c>
      <c r="N254" s="244" t="str">
        <f>IFERROR(_xlfn.XLOOKUP($A254,Input_Raw!$A:$A,Input_Raw!$DZ:$DZ),"")</f>
        <v/>
      </c>
      <c r="O254" s="245" t="str">
        <f>IFERROR(1-SUMIF(Plant_BD!$B:$B,$A254,Plant_BD!$AL:$AL)/($AA254+SUMIF(Plant_BD!$B:$B,$A254,Plant_BD!$AL:$AL)),"")</f>
        <v/>
      </c>
      <c r="P254" s="245"/>
      <c r="Q254" s="246"/>
      <c r="R254" s="245" t="str">
        <f>IFERROR(1-SUMIF(Grid_BD!$B:$B,$A254,Grid_BD!$W:$W)/($AA254+SUMIF(Grid_BD!$B:$B,$A254,Grid_BD!$W:$W)),"")</f>
        <v/>
      </c>
      <c r="S254" s="241"/>
      <c r="T254" s="246"/>
      <c r="U254" s="247" t="str">
        <f t="shared" si="21"/>
        <v/>
      </c>
      <c r="V254" s="247" t="str">
        <f>IFERROR(_xlfn.XLOOKUP($A254,Input_Raw!$A:$A,Input_Raw!$GJ:$GJ),"")</f>
        <v/>
      </c>
      <c r="W254" s="248" t="str">
        <f t="shared" si="22"/>
        <v/>
      </c>
      <c r="X254" s="240" t="str">
        <f>IFERROR(_xlfn.XLOOKUP($A254,Input_Raw!$A:$A,Input_Raw!$EL:$EL),"")</f>
        <v/>
      </c>
      <c r="Y254" s="240" t="str">
        <f>IFERROR(_xlfn.XLOOKUP($A254,Input_Raw!$A:$A,Input_Raw!GC:GC),"")</f>
        <v/>
      </c>
      <c r="Z254" s="240"/>
      <c r="AA254" s="240" t="str">
        <f>IFERROR(_xlfn.XLOOKUP($A254,Input_Raw!$A:$A,Input_Raw!$GD:$GD),"")</f>
        <v/>
      </c>
      <c r="AB254" s="240" t="str">
        <f>IFERROR(_xlfn.XLOOKUP($A254,Input_Raw!$A:$A,Input_Raw!GE:GE),"")</f>
        <v/>
      </c>
      <c r="AC254" s="249">
        <f>IFERROR(_xlfn.XLOOKUP($D254,'Modelling New'!$D:$D,'Modelling New'!P:P),"")</f>
        <v>5.3000000000000007</v>
      </c>
      <c r="AD254" s="240">
        <f>IFERROR(_xlfn.XLOOKUP($D254,'Modelling New'!$D:$D,'Modelling New'!$T:$T)*1000,"")</f>
        <v>1025609.0024316352</v>
      </c>
      <c r="AE254" s="250">
        <f>IFERROR(_xlfn.XLOOKUP($D254,'Modelling New'!$D:$D,'Modelling New'!$O:$O),"")</f>
        <v>0.81909474088580203</v>
      </c>
      <c r="AF254" s="250">
        <f>IFERROR(_xlfn.XLOOKUP($D254,'Modelling New'!$D:$D,'Modelling New'!W:W),"")</f>
        <v>0.18088342194561463</v>
      </c>
      <c r="AG254" s="250">
        <f>IFERROR(_xlfn.XLOOKUP($D254,'Modelling New'!$D:$D,'Modelling New'!$AE:$AE),"")</f>
        <v>0.995</v>
      </c>
      <c r="AH254" s="250">
        <f>IFERROR(_xlfn.XLOOKUP($D254,'Modelling New'!$D:$D,'Modelling New'!$AF:$AF),"")</f>
        <v>0.995</v>
      </c>
      <c r="AI254" s="241"/>
      <c r="AJ254" s="241"/>
      <c r="AK254" s="241"/>
      <c r="AL254" s="241"/>
      <c r="AM254" s="241"/>
      <c r="AN254" s="251"/>
      <c r="AO254" s="248"/>
      <c r="AP254" s="248"/>
      <c r="AQ254" s="248"/>
      <c r="AR254" s="240">
        <f>_xlfn.XLOOKUP($D254,'Modelling New'!$D:$D,'Modelling New'!$N:$N)</f>
        <v>236.25000000000003</v>
      </c>
      <c r="AS254" s="240" t="str">
        <f t="shared" si="23"/>
        <v/>
      </c>
    </row>
    <row r="255" spans="1:45">
      <c r="A255" s="239">
        <f t="shared" si="24"/>
        <v>45998</v>
      </c>
      <c r="B255" s="240">
        <f>YEAR(Daily_KPI[[#This Row],[Date]])+IF(MONTH(Daily_KPI[[#This Row],[Date]])&gt;=4,1,0)</f>
        <v>2026</v>
      </c>
      <c r="C255" s="241">
        <f>YEAR(Daily_KPI[[#This Row],[Date]])</f>
        <v>2025</v>
      </c>
      <c r="D255" s="242">
        <f>Daily_KPI[[#This Row],[Date]]-DAY(Daily_KPI[[#This Row],[Date]])+1</f>
        <v>45992</v>
      </c>
      <c r="E255" s="241">
        <f t="shared" si="20"/>
        <v>31</v>
      </c>
      <c r="F255" s="243" t="str">
        <f>IFERROR(_xlfn.XLOOKUP($A255,Input_Raw!$A:$A,Input_Raw!$GB:$GB),"")</f>
        <v/>
      </c>
      <c r="G255" s="244" t="str">
        <f>IFERROR(_xlfn.XLOOKUP($A255,Input_Raw!$A:$A,Input_Raw!EO:EO),"")</f>
        <v/>
      </c>
      <c r="H255" s="244" t="str">
        <f>IFERROR(_xlfn.XLOOKUP($A255,Input_Raw!$A:$A,Input_Raw!EP:EP),"")</f>
        <v/>
      </c>
      <c r="I255" s="244" t="str">
        <f>IFERROR(_xlfn.XLOOKUP($A255,Input_Raw!$A:$A,Input_Raw!EM:EM),"")</f>
        <v/>
      </c>
      <c r="J255" s="244" t="str">
        <f>IFERROR(_xlfn.XLOOKUP($A255,Input_Raw!$A:$A,Input_Raw!EN:EN),"")</f>
        <v/>
      </c>
      <c r="K255" s="244" t="str">
        <f>IFERROR(_xlfn.XLOOKUP($A255,Input_Raw!$A:$A,Input_Raw!$DP:$DP),"")</f>
        <v/>
      </c>
      <c r="L255" s="244" t="str">
        <f>IFERROR(_xlfn.XLOOKUP($A255,Input_Raw!$A:$A,Input_Raw!$DR:$DR),"")</f>
        <v/>
      </c>
      <c r="M255" s="244" t="str">
        <f>IFERROR(_xlfn.XLOOKUP($A255,Input_Raw!$A:$A,Input_Raw!$DX:$DX),"")</f>
        <v/>
      </c>
      <c r="N255" s="244" t="str">
        <f>IFERROR(_xlfn.XLOOKUP($A255,Input_Raw!$A:$A,Input_Raw!$DZ:$DZ),"")</f>
        <v/>
      </c>
      <c r="O255" s="245" t="str">
        <f>IFERROR(1-SUMIF(Plant_BD!$B:$B,$A255,Plant_BD!$AL:$AL)/($AA255+SUMIF(Plant_BD!$B:$B,$A255,Plant_BD!$AL:$AL)),"")</f>
        <v/>
      </c>
      <c r="P255" s="245"/>
      <c r="Q255" s="246"/>
      <c r="R255" s="245" t="str">
        <f>IFERROR(1-SUMIF(Grid_BD!$B:$B,$A255,Grid_BD!$W:$W)/($AA255+SUMIF(Grid_BD!$B:$B,$A255,Grid_BD!$W:$W)),"")</f>
        <v/>
      </c>
      <c r="S255" s="241"/>
      <c r="T255" s="246"/>
      <c r="U255" s="247" t="str">
        <f t="shared" si="21"/>
        <v/>
      </c>
      <c r="V255" s="247" t="str">
        <f>IFERROR(_xlfn.XLOOKUP($A255,Input_Raw!$A:$A,Input_Raw!$GJ:$GJ),"")</f>
        <v/>
      </c>
      <c r="W255" s="248" t="str">
        <f t="shared" si="22"/>
        <v/>
      </c>
      <c r="X255" s="240" t="str">
        <f>IFERROR(_xlfn.XLOOKUP($A255,Input_Raw!$A:$A,Input_Raw!$EL:$EL),"")</f>
        <v/>
      </c>
      <c r="Y255" s="240" t="str">
        <f>IFERROR(_xlfn.XLOOKUP($A255,Input_Raw!$A:$A,Input_Raw!GC:GC),"")</f>
        <v/>
      </c>
      <c r="Z255" s="240"/>
      <c r="AA255" s="240" t="str">
        <f>IFERROR(_xlfn.XLOOKUP($A255,Input_Raw!$A:$A,Input_Raw!$GD:$GD),"")</f>
        <v/>
      </c>
      <c r="AB255" s="240" t="str">
        <f>IFERROR(_xlfn.XLOOKUP($A255,Input_Raw!$A:$A,Input_Raw!GE:GE),"")</f>
        <v/>
      </c>
      <c r="AC255" s="249">
        <f>IFERROR(_xlfn.XLOOKUP($D255,'Modelling New'!$D:$D,'Modelling New'!P:P),"")</f>
        <v>5.3000000000000007</v>
      </c>
      <c r="AD255" s="240">
        <f>IFERROR(_xlfn.XLOOKUP($D255,'Modelling New'!$D:$D,'Modelling New'!$T:$T)*1000,"")</f>
        <v>1025609.0024316352</v>
      </c>
      <c r="AE255" s="250">
        <f>IFERROR(_xlfn.XLOOKUP($D255,'Modelling New'!$D:$D,'Modelling New'!$O:$O),"")</f>
        <v>0.81909474088580203</v>
      </c>
      <c r="AF255" s="250">
        <f>IFERROR(_xlfn.XLOOKUP($D255,'Modelling New'!$D:$D,'Modelling New'!W:W),"")</f>
        <v>0.18088342194561463</v>
      </c>
      <c r="AG255" s="250">
        <f>IFERROR(_xlfn.XLOOKUP($D255,'Modelling New'!$D:$D,'Modelling New'!$AE:$AE),"")</f>
        <v>0.995</v>
      </c>
      <c r="AH255" s="250">
        <f>IFERROR(_xlfn.XLOOKUP($D255,'Modelling New'!$D:$D,'Modelling New'!$AF:$AF),"")</f>
        <v>0.995</v>
      </c>
      <c r="AI255" s="241"/>
      <c r="AJ255" s="241"/>
      <c r="AK255" s="241"/>
      <c r="AL255" s="241"/>
      <c r="AM255" s="241"/>
      <c r="AN255" s="251"/>
      <c r="AO255" s="248"/>
      <c r="AP255" s="248"/>
      <c r="AQ255" s="248"/>
      <c r="AR255" s="240">
        <f>_xlfn.XLOOKUP($D255,'Modelling New'!$D:$D,'Modelling New'!$N:$N)</f>
        <v>236.25000000000003</v>
      </c>
      <c r="AS255" s="240" t="str">
        <f t="shared" si="23"/>
        <v/>
      </c>
    </row>
    <row r="256" spans="1:45">
      <c r="A256" s="239">
        <f t="shared" si="24"/>
        <v>45999</v>
      </c>
      <c r="B256" s="240">
        <f>YEAR(Daily_KPI[[#This Row],[Date]])+IF(MONTH(Daily_KPI[[#This Row],[Date]])&gt;=4,1,0)</f>
        <v>2026</v>
      </c>
      <c r="C256" s="241">
        <f>YEAR(Daily_KPI[[#This Row],[Date]])</f>
        <v>2025</v>
      </c>
      <c r="D256" s="242">
        <f>Daily_KPI[[#This Row],[Date]]-DAY(Daily_KPI[[#This Row],[Date]])+1</f>
        <v>45992</v>
      </c>
      <c r="E256" s="241">
        <f t="shared" si="20"/>
        <v>31</v>
      </c>
      <c r="F256" s="243" t="str">
        <f>IFERROR(_xlfn.XLOOKUP($A256,Input_Raw!$A:$A,Input_Raw!$GB:$GB),"")</f>
        <v/>
      </c>
      <c r="G256" s="244" t="str">
        <f>IFERROR(_xlfn.XLOOKUP($A256,Input_Raw!$A:$A,Input_Raw!EO:EO),"")</f>
        <v/>
      </c>
      <c r="H256" s="244" t="str">
        <f>IFERROR(_xlfn.XLOOKUP($A256,Input_Raw!$A:$A,Input_Raw!EP:EP),"")</f>
        <v/>
      </c>
      <c r="I256" s="244" t="str">
        <f>IFERROR(_xlfn.XLOOKUP($A256,Input_Raw!$A:$A,Input_Raw!EM:EM),"")</f>
        <v/>
      </c>
      <c r="J256" s="244" t="str">
        <f>IFERROR(_xlfn.XLOOKUP($A256,Input_Raw!$A:$A,Input_Raw!EN:EN),"")</f>
        <v/>
      </c>
      <c r="K256" s="244" t="str">
        <f>IFERROR(_xlfn.XLOOKUP($A256,Input_Raw!$A:$A,Input_Raw!$DP:$DP),"")</f>
        <v/>
      </c>
      <c r="L256" s="244" t="str">
        <f>IFERROR(_xlfn.XLOOKUP($A256,Input_Raw!$A:$A,Input_Raw!$DR:$DR),"")</f>
        <v/>
      </c>
      <c r="M256" s="244" t="str">
        <f>IFERROR(_xlfn.XLOOKUP($A256,Input_Raw!$A:$A,Input_Raw!$DX:$DX),"")</f>
        <v/>
      </c>
      <c r="N256" s="244" t="str">
        <f>IFERROR(_xlfn.XLOOKUP($A256,Input_Raw!$A:$A,Input_Raw!$DZ:$DZ),"")</f>
        <v/>
      </c>
      <c r="O256" s="245" t="str">
        <f>IFERROR(1-SUMIF(Plant_BD!$B:$B,$A256,Plant_BD!$AL:$AL)/($AA256+SUMIF(Plant_BD!$B:$B,$A256,Plant_BD!$AL:$AL)),"")</f>
        <v/>
      </c>
      <c r="P256" s="245"/>
      <c r="Q256" s="246"/>
      <c r="R256" s="245" t="str">
        <f>IFERROR(1-SUMIF(Grid_BD!$B:$B,$A256,Grid_BD!$W:$W)/($AA256+SUMIF(Grid_BD!$B:$B,$A256,Grid_BD!$W:$W)),"")</f>
        <v/>
      </c>
      <c r="S256" s="241"/>
      <c r="T256" s="246"/>
      <c r="U256" s="247" t="str">
        <f t="shared" si="21"/>
        <v/>
      </c>
      <c r="V256" s="247" t="str">
        <f>IFERROR(_xlfn.XLOOKUP($A256,Input_Raw!$A:$A,Input_Raw!$GJ:$GJ),"")</f>
        <v/>
      </c>
      <c r="W256" s="248" t="str">
        <f t="shared" si="22"/>
        <v/>
      </c>
      <c r="X256" s="240" t="str">
        <f>IFERROR(_xlfn.XLOOKUP($A256,Input_Raw!$A:$A,Input_Raw!$EL:$EL),"")</f>
        <v/>
      </c>
      <c r="Y256" s="240" t="str">
        <f>IFERROR(_xlfn.XLOOKUP($A256,Input_Raw!$A:$A,Input_Raw!GC:GC),"")</f>
        <v/>
      </c>
      <c r="Z256" s="240"/>
      <c r="AA256" s="240" t="str">
        <f>IFERROR(_xlfn.XLOOKUP($A256,Input_Raw!$A:$A,Input_Raw!$GD:$GD),"")</f>
        <v/>
      </c>
      <c r="AB256" s="240" t="str">
        <f>IFERROR(_xlfn.XLOOKUP($A256,Input_Raw!$A:$A,Input_Raw!GE:GE),"")</f>
        <v/>
      </c>
      <c r="AC256" s="249">
        <f>IFERROR(_xlfn.XLOOKUP($D256,'Modelling New'!$D:$D,'Modelling New'!P:P),"")</f>
        <v>5.3000000000000007</v>
      </c>
      <c r="AD256" s="240">
        <f>IFERROR(_xlfn.XLOOKUP($D256,'Modelling New'!$D:$D,'Modelling New'!$T:$T)*1000,"")</f>
        <v>1025609.0024316352</v>
      </c>
      <c r="AE256" s="250">
        <f>IFERROR(_xlfn.XLOOKUP($D256,'Modelling New'!$D:$D,'Modelling New'!$O:$O),"")</f>
        <v>0.81909474088580203</v>
      </c>
      <c r="AF256" s="250">
        <f>IFERROR(_xlfn.XLOOKUP($D256,'Modelling New'!$D:$D,'Modelling New'!W:W),"")</f>
        <v>0.18088342194561463</v>
      </c>
      <c r="AG256" s="250">
        <f>IFERROR(_xlfn.XLOOKUP($D256,'Modelling New'!$D:$D,'Modelling New'!$AE:$AE),"")</f>
        <v>0.995</v>
      </c>
      <c r="AH256" s="250">
        <f>IFERROR(_xlfn.XLOOKUP($D256,'Modelling New'!$D:$D,'Modelling New'!$AF:$AF),"")</f>
        <v>0.995</v>
      </c>
      <c r="AI256" s="241"/>
      <c r="AJ256" s="241"/>
      <c r="AK256" s="241"/>
      <c r="AL256" s="241"/>
      <c r="AM256" s="241"/>
      <c r="AN256" s="251"/>
      <c r="AO256" s="248"/>
      <c r="AP256" s="248"/>
      <c r="AQ256" s="248"/>
      <c r="AR256" s="240">
        <f>_xlfn.XLOOKUP($D256,'Modelling New'!$D:$D,'Modelling New'!$N:$N)</f>
        <v>236.25000000000003</v>
      </c>
      <c r="AS256" s="240" t="str">
        <f t="shared" si="23"/>
        <v/>
      </c>
    </row>
    <row r="257" spans="1:45">
      <c r="A257" s="239">
        <f t="shared" si="24"/>
        <v>46000</v>
      </c>
      <c r="B257" s="240">
        <f>YEAR(Daily_KPI[[#This Row],[Date]])+IF(MONTH(Daily_KPI[[#This Row],[Date]])&gt;=4,1,0)</f>
        <v>2026</v>
      </c>
      <c r="C257" s="241">
        <f>YEAR(Daily_KPI[[#This Row],[Date]])</f>
        <v>2025</v>
      </c>
      <c r="D257" s="242">
        <f>Daily_KPI[[#This Row],[Date]]-DAY(Daily_KPI[[#This Row],[Date]])+1</f>
        <v>45992</v>
      </c>
      <c r="E257" s="241">
        <f t="shared" si="20"/>
        <v>31</v>
      </c>
      <c r="F257" s="243" t="str">
        <f>IFERROR(_xlfn.XLOOKUP($A257,Input_Raw!$A:$A,Input_Raw!$GB:$GB),"")</f>
        <v/>
      </c>
      <c r="G257" s="244" t="str">
        <f>IFERROR(_xlfn.XLOOKUP($A257,Input_Raw!$A:$A,Input_Raw!EO:EO),"")</f>
        <v/>
      </c>
      <c r="H257" s="244" t="str">
        <f>IFERROR(_xlfn.XLOOKUP($A257,Input_Raw!$A:$A,Input_Raw!EP:EP),"")</f>
        <v/>
      </c>
      <c r="I257" s="244" t="str">
        <f>IFERROR(_xlfn.XLOOKUP($A257,Input_Raw!$A:$A,Input_Raw!EM:EM),"")</f>
        <v/>
      </c>
      <c r="J257" s="244" t="str">
        <f>IFERROR(_xlfn.XLOOKUP($A257,Input_Raw!$A:$A,Input_Raw!EN:EN),"")</f>
        <v/>
      </c>
      <c r="K257" s="244" t="str">
        <f>IFERROR(_xlfn.XLOOKUP($A257,Input_Raw!$A:$A,Input_Raw!$DP:$DP),"")</f>
        <v/>
      </c>
      <c r="L257" s="244" t="str">
        <f>IFERROR(_xlfn.XLOOKUP($A257,Input_Raw!$A:$A,Input_Raw!$DR:$DR),"")</f>
        <v/>
      </c>
      <c r="M257" s="244" t="str">
        <f>IFERROR(_xlfn.XLOOKUP($A257,Input_Raw!$A:$A,Input_Raw!$DX:$DX),"")</f>
        <v/>
      </c>
      <c r="N257" s="244" t="str">
        <f>IFERROR(_xlfn.XLOOKUP($A257,Input_Raw!$A:$A,Input_Raw!$DZ:$DZ),"")</f>
        <v/>
      </c>
      <c r="O257" s="245" t="str">
        <f>IFERROR(1-SUMIF(Plant_BD!$B:$B,$A257,Plant_BD!$AL:$AL)/($AA257+SUMIF(Plant_BD!$B:$B,$A257,Plant_BD!$AL:$AL)),"")</f>
        <v/>
      </c>
      <c r="P257" s="245"/>
      <c r="Q257" s="246"/>
      <c r="R257" s="245" t="str">
        <f>IFERROR(1-SUMIF(Grid_BD!$B:$B,$A257,Grid_BD!$W:$W)/($AA257+SUMIF(Grid_BD!$B:$B,$A257,Grid_BD!$W:$W)),"")</f>
        <v/>
      </c>
      <c r="S257" s="241"/>
      <c r="T257" s="246"/>
      <c r="U257" s="247" t="str">
        <f t="shared" si="21"/>
        <v/>
      </c>
      <c r="V257" s="247" t="str">
        <f>IFERROR(_xlfn.XLOOKUP($A257,Input_Raw!$A:$A,Input_Raw!$GJ:$GJ),"")</f>
        <v/>
      </c>
      <c r="W257" s="248" t="str">
        <f t="shared" si="22"/>
        <v/>
      </c>
      <c r="X257" s="240" t="str">
        <f>IFERROR(_xlfn.XLOOKUP($A257,Input_Raw!$A:$A,Input_Raw!$EL:$EL),"")</f>
        <v/>
      </c>
      <c r="Y257" s="240" t="str">
        <f>IFERROR(_xlfn.XLOOKUP($A257,Input_Raw!$A:$A,Input_Raw!GC:GC),"")</f>
        <v/>
      </c>
      <c r="Z257" s="240"/>
      <c r="AA257" s="240" t="str">
        <f>IFERROR(_xlfn.XLOOKUP($A257,Input_Raw!$A:$A,Input_Raw!$GD:$GD),"")</f>
        <v/>
      </c>
      <c r="AB257" s="240" t="str">
        <f>IFERROR(_xlfn.XLOOKUP($A257,Input_Raw!$A:$A,Input_Raw!GE:GE),"")</f>
        <v/>
      </c>
      <c r="AC257" s="249">
        <f>IFERROR(_xlfn.XLOOKUP($D257,'Modelling New'!$D:$D,'Modelling New'!P:P),"")</f>
        <v>5.3000000000000007</v>
      </c>
      <c r="AD257" s="240">
        <f>IFERROR(_xlfn.XLOOKUP($D257,'Modelling New'!$D:$D,'Modelling New'!$T:$T)*1000,"")</f>
        <v>1025609.0024316352</v>
      </c>
      <c r="AE257" s="250">
        <f>IFERROR(_xlfn.XLOOKUP($D257,'Modelling New'!$D:$D,'Modelling New'!$O:$O),"")</f>
        <v>0.81909474088580203</v>
      </c>
      <c r="AF257" s="250">
        <f>IFERROR(_xlfn.XLOOKUP($D257,'Modelling New'!$D:$D,'Modelling New'!W:W),"")</f>
        <v>0.18088342194561463</v>
      </c>
      <c r="AG257" s="250">
        <f>IFERROR(_xlfn.XLOOKUP($D257,'Modelling New'!$D:$D,'Modelling New'!$AE:$AE),"")</f>
        <v>0.995</v>
      </c>
      <c r="AH257" s="250">
        <f>IFERROR(_xlfn.XLOOKUP($D257,'Modelling New'!$D:$D,'Modelling New'!$AF:$AF),"")</f>
        <v>0.995</v>
      </c>
      <c r="AI257" s="241"/>
      <c r="AJ257" s="241"/>
      <c r="AK257" s="241"/>
      <c r="AL257" s="241"/>
      <c r="AM257" s="241"/>
      <c r="AN257" s="251"/>
      <c r="AO257" s="248"/>
      <c r="AP257" s="248"/>
      <c r="AQ257" s="248"/>
      <c r="AR257" s="240">
        <f>_xlfn.XLOOKUP($D257,'Modelling New'!$D:$D,'Modelling New'!$N:$N)</f>
        <v>236.25000000000003</v>
      </c>
      <c r="AS257" s="240" t="str">
        <f t="shared" si="23"/>
        <v/>
      </c>
    </row>
    <row r="258" spans="1:45">
      <c r="A258" s="239">
        <f t="shared" si="24"/>
        <v>46001</v>
      </c>
      <c r="B258" s="240">
        <f>YEAR(Daily_KPI[[#This Row],[Date]])+IF(MONTH(Daily_KPI[[#This Row],[Date]])&gt;=4,1,0)</f>
        <v>2026</v>
      </c>
      <c r="C258" s="241">
        <f>YEAR(Daily_KPI[[#This Row],[Date]])</f>
        <v>2025</v>
      </c>
      <c r="D258" s="242">
        <f>Daily_KPI[[#This Row],[Date]]-DAY(Daily_KPI[[#This Row],[Date]])+1</f>
        <v>45992</v>
      </c>
      <c r="E258" s="241">
        <f t="shared" si="20"/>
        <v>31</v>
      </c>
      <c r="F258" s="243" t="str">
        <f>IFERROR(_xlfn.XLOOKUP($A258,Input_Raw!$A:$A,Input_Raw!$GB:$GB),"")</f>
        <v/>
      </c>
      <c r="G258" s="244" t="str">
        <f>IFERROR(_xlfn.XLOOKUP($A258,Input_Raw!$A:$A,Input_Raw!EO:EO),"")</f>
        <v/>
      </c>
      <c r="H258" s="244" t="str">
        <f>IFERROR(_xlfn.XLOOKUP($A258,Input_Raw!$A:$A,Input_Raw!EP:EP),"")</f>
        <v/>
      </c>
      <c r="I258" s="244" t="str">
        <f>IFERROR(_xlfn.XLOOKUP($A258,Input_Raw!$A:$A,Input_Raw!EM:EM),"")</f>
        <v/>
      </c>
      <c r="J258" s="244" t="str">
        <f>IFERROR(_xlfn.XLOOKUP($A258,Input_Raw!$A:$A,Input_Raw!EN:EN),"")</f>
        <v/>
      </c>
      <c r="K258" s="244" t="str">
        <f>IFERROR(_xlfn.XLOOKUP($A258,Input_Raw!$A:$A,Input_Raw!$DP:$DP),"")</f>
        <v/>
      </c>
      <c r="L258" s="244" t="str">
        <f>IFERROR(_xlfn.XLOOKUP($A258,Input_Raw!$A:$A,Input_Raw!$DR:$DR),"")</f>
        <v/>
      </c>
      <c r="M258" s="244" t="str">
        <f>IFERROR(_xlfn.XLOOKUP($A258,Input_Raw!$A:$A,Input_Raw!$DX:$DX),"")</f>
        <v/>
      </c>
      <c r="N258" s="244" t="str">
        <f>IFERROR(_xlfn.XLOOKUP($A258,Input_Raw!$A:$A,Input_Raw!$DZ:$DZ),"")</f>
        <v/>
      </c>
      <c r="O258" s="245" t="str">
        <f>IFERROR(1-SUMIF(Plant_BD!$B:$B,$A258,Plant_BD!$AL:$AL)/($AA258+SUMIF(Plant_BD!$B:$B,$A258,Plant_BD!$AL:$AL)),"")</f>
        <v/>
      </c>
      <c r="P258" s="245"/>
      <c r="Q258" s="246"/>
      <c r="R258" s="245" t="str">
        <f>IFERROR(1-SUMIF(Grid_BD!$B:$B,$A258,Grid_BD!$W:$W)/($AA258+SUMIF(Grid_BD!$B:$B,$A258,Grid_BD!$W:$W)),"")</f>
        <v/>
      </c>
      <c r="S258" s="241"/>
      <c r="T258" s="246"/>
      <c r="U258" s="247" t="str">
        <f t="shared" si="21"/>
        <v/>
      </c>
      <c r="V258" s="247" t="str">
        <f>IFERROR(_xlfn.XLOOKUP($A258,Input_Raw!$A:$A,Input_Raw!$GJ:$GJ),"")</f>
        <v/>
      </c>
      <c r="W258" s="248" t="str">
        <f t="shared" si="22"/>
        <v/>
      </c>
      <c r="X258" s="240" t="str">
        <f>IFERROR(_xlfn.XLOOKUP($A258,Input_Raw!$A:$A,Input_Raw!$EL:$EL),"")</f>
        <v/>
      </c>
      <c r="Y258" s="240" t="str">
        <f>IFERROR(_xlfn.XLOOKUP($A258,Input_Raw!$A:$A,Input_Raw!GC:GC),"")</f>
        <v/>
      </c>
      <c r="Z258" s="240"/>
      <c r="AA258" s="240" t="str">
        <f>IFERROR(_xlfn.XLOOKUP($A258,Input_Raw!$A:$A,Input_Raw!$GD:$GD),"")</f>
        <v/>
      </c>
      <c r="AB258" s="240" t="str">
        <f>IFERROR(_xlfn.XLOOKUP($A258,Input_Raw!$A:$A,Input_Raw!GE:GE),"")</f>
        <v/>
      </c>
      <c r="AC258" s="249">
        <f>IFERROR(_xlfn.XLOOKUP($D258,'Modelling New'!$D:$D,'Modelling New'!P:P),"")</f>
        <v>5.3000000000000007</v>
      </c>
      <c r="AD258" s="240">
        <f>IFERROR(_xlfn.XLOOKUP($D258,'Modelling New'!$D:$D,'Modelling New'!$T:$T)*1000,"")</f>
        <v>1025609.0024316352</v>
      </c>
      <c r="AE258" s="250">
        <f>IFERROR(_xlfn.XLOOKUP($D258,'Modelling New'!$D:$D,'Modelling New'!$O:$O),"")</f>
        <v>0.81909474088580203</v>
      </c>
      <c r="AF258" s="250">
        <f>IFERROR(_xlfn.XLOOKUP($D258,'Modelling New'!$D:$D,'Modelling New'!W:W),"")</f>
        <v>0.18088342194561463</v>
      </c>
      <c r="AG258" s="250">
        <f>IFERROR(_xlfn.XLOOKUP($D258,'Modelling New'!$D:$D,'Modelling New'!$AE:$AE),"")</f>
        <v>0.995</v>
      </c>
      <c r="AH258" s="250">
        <f>IFERROR(_xlfn.XLOOKUP($D258,'Modelling New'!$D:$D,'Modelling New'!$AF:$AF),"")</f>
        <v>0.995</v>
      </c>
      <c r="AI258" s="241"/>
      <c r="AJ258" s="241"/>
      <c r="AK258" s="241"/>
      <c r="AL258" s="241"/>
      <c r="AM258" s="241"/>
      <c r="AN258" s="251"/>
      <c r="AO258" s="248"/>
      <c r="AP258" s="248"/>
      <c r="AQ258" s="248"/>
      <c r="AR258" s="240">
        <f>_xlfn.XLOOKUP($D258,'Modelling New'!$D:$D,'Modelling New'!$N:$N)</f>
        <v>236.25000000000003</v>
      </c>
      <c r="AS258" s="240" t="str">
        <f t="shared" si="23"/>
        <v/>
      </c>
    </row>
    <row r="259" spans="1:45">
      <c r="A259" s="239">
        <f t="shared" si="24"/>
        <v>46002</v>
      </c>
      <c r="B259" s="240">
        <f>YEAR(Daily_KPI[[#This Row],[Date]])+IF(MONTH(Daily_KPI[[#This Row],[Date]])&gt;=4,1,0)</f>
        <v>2026</v>
      </c>
      <c r="C259" s="241">
        <f>YEAR(Daily_KPI[[#This Row],[Date]])</f>
        <v>2025</v>
      </c>
      <c r="D259" s="242">
        <f>Daily_KPI[[#This Row],[Date]]-DAY(Daily_KPI[[#This Row],[Date]])+1</f>
        <v>45992</v>
      </c>
      <c r="E259" s="241">
        <f t="shared" si="20"/>
        <v>31</v>
      </c>
      <c r="F259" s="243" t="str">
        <f>IFERROR(_xlfn.XLOOKUP($A259,Input_Raw!$A:$A,Input_Raw!$GB:$GB),"")</f>
        <v/>
      </c>
      <c r="G259" s="244" t="str">
        <f>IFERROR(_xlfn.XLOOKUP($A259,Input_Raw!$A:$A,Input_Raw!EO:EO),"")</f>
        <v/>
      </c>
      <c r="H259" s="244" t="str">
        <f>IFERROR(_xlfn.XLOOKUP($A259,Input_Raw!$A:$A,Input_Raw!EP:EP),"")</f>
        <v/>
      </c>
      <c r="I259" s="244" t="str">
        <f>IFERROR(_xlfn.XLOOKUP($A259,Input_Raw!$A:$A,Input_Raw!EM:EM),"")</f>
        <v/>
      </c>
      <c r="J259" s="244" t="str">
        <f>IFERROR(_xlfn.XLOOKUP($A259,Input_Raw!$A:$A,Input_Raw!EN:EN),"")</f>
        <v/>
      </c>
      <c r="K259" s="244" t="str">
        <f>IFERROR(_xlfn.XLOOKUP($A259,Input_Raw!$A:$A,Input_Raw!$DP:$DP),"")</f>
        <v/>
      </c>
      <c r="L259" s="244" t="str">
        <f>IFERROR(_xlfn.XLOOKUP($A259,Input_Raw!$A:$A,Input_Raw!$DR:$DR),"")</f>
        <v/>
      </c>
      <c r="M259" s="244" t="str">
        <f>IFERROR(_xlfn.XLOOKUP($A259,Input_Raw!$A:$A,Input_Raw!$DX:$DX),"")</f>
        <v/>
      </c>
      <c r="N259" s="244" t="str">
        <f>IFERROR(_xlfn.XLOOKUP($A259,Input_Raw!$A:$A,Input_Raw!$DZ:$DZ),"")</f>
        <v/>
      </c>
      <c r="O259" s="245" t="str">
        <f>IFERROR(1-SUMIF(Plant_BD!$B:$B,$A259,Plant_BD!$AL:$AL)/($AA259+SUMIF(Plant_BD!$B:$B,$A259,Plant_BD!$AL:$AL)),"")</f>
        <v/>
      </c>
      <c r="P259" s="245"/>
      <c r="Q259" s="246"/>
      <c r="R259" s="245" t="str">
        <f>IFERROR(1-SUMIF(Grid_BD!$B:$B,$A259,Grid_BD!$W:$W)/($AA259+SUMIF(Grid_BD!$B:$B,$A259,Grid_BD!$W:$W)),"")</f>
        <v/>
      </c>
      <c r="S259" s="241"/>
      <c r="T259" s="246"/>
      <c r="U259" s="247" t="str">
        <f t="shared" si="21"/>
        <v/>
      </c>
      <c r="V259" s="247" t="str">
        <f>IFERROR(_xlfn.XLOOKUP($A259,Input_Raw!$A:$A,Input_Raw!$GJ:$GJ),"")</f>
        <v/>
      </c>
      <c r="W259" s="248" t="str">
        <f t="shared" si="22"/>
        <v/>
      </c>
      <c r="X259" s="240" t="str">
        <f>IFERROR(_xlfn.XLOOKUP($A259,Input_Raw!$A:$A,Input_Raw!$EL:$EL),"")</f>
        <v/>
      </c>
      <c r="Y259" s="240" t="str">
        <f>IFERROR(_xlfn.XLOOKUP($A259,Input_Raw!$A:$A,Input_Raw!GC:GC),"")</f>
        <v/>
      </c>
      <c r="Z259" s="240"/>
      <c r="AA259" s="240" t="str">
        <f>IFERROR(_xlfn.XLOOKUP($A259,Input_Raw!$A:$A,Input_Raw!$GD:$GD),"")</f>
        <v/>
      </c>
      <c r="AB259" s="240" t="str">
        <f>IFERROR(_xlfn.XLOOKUP($A259,Input_Raw!$A:$A,Input_Raw!GE:GE),"")</f>
        <v/>
      </c>
      <c r="AC259" s="249">
        <f>IFERROR(_xlfn.XLOOKUP($D259,'Modelling New'!$D:$D,'Modelling New'!P:P),"")</f>
        <v>5.3000000000000007</v>
      </c>
      <c r="AD259" s="240">
        <f>IFERROR(_xlfn.XLOOKUP($D259,'Modelling New'!$D:$D,'Modelling New'!$T:$T)*1000,"")</f>
        <v>1025609.0024316352</v>
      </c>
      <c r="AE259" s="250">
        <f>IFERROR(_xlfn.XLOOKUP($D259,'Modelling New'!$D:$D,'Modelling New'!$O:$O),"")</f>
        <v>0.81909474088580203</v>
      </c>
      <c r="AF259" s="250">
        <f>IFERROR(_xlfn.XLOOKUP($D259,'Modelling New'!$D:$D,'Modelling New'!W:W),"")</f>
        <v>0.18088342194561463</v>
      </c>
      <c r="AG259" s="250">
        <f>IFERROR(_xlfn.XLOOKUP($D259,'Modelling New'!$D:$D,'Modelling New'!$AE:$AE),"")</f>
        <v>0.995</v>
      </c>
      <c r="AH259" s="250">
        <f>IFERROR(_xlfn.XLOOKUP($D259,'Modelling New'!$D:$D,'Modelling New'!$AF:$AF),"")</f>
        <v>0.995</v>
      </c>
      <c r="AI259" s="241"/>
      <c r="AJ259" s="241"/>
      <c r="AK259" s="241"/>
      <c r="AL259" s="241"/>
      <c r="AM259" s="241"/>
      <c r="AN259" s="251"/>
      <c r="AO259" s="248"/>
      <c r="AP259" s="248"/>
      <c r="AQ259" s="248"/>
      <c r="AR259" s="240">
        <f>_xlfn.XLOOKUP($D259,'Modelling New'!$D:$D,'Modelling New'!$N:$N)</f>
        <v>236.25000000000003</v>
      </c>
      <c r="AS259" s="240" t="str">
        <f t="shared" si="23"/>
        <v/>
      </c>
    </row>
    <row r="260" spans="1:45">
      <c r="A260" s="239">
        <f t="shared" si="24"/>
        <v>46003</v>
      </c>
      <c r="B260" s="240">
        <f>YEAR(Daily_KPI[[#This Row],[Date]])+IF(MONTH(Daily_KPI[[#This Row],[Date]])&gt;=4,1,0)</f>
        <v>2026</v>
      </c>
      <c r="C260" s="241">
        <f>YEAR(Daily_KPI[[#This Row],[Date]])</f>
        <v>2025</v>
      </c>
      <c r="D260" s="242">
        <f>Daily_KPI[[#This Row],[Date]]-DAY(Daily_KPI[[#This Row],[Date]])+1</f>
        <v>45992</v>
      </c>
      <c r="E260" s="241">
        <f t="shared" ref="E260:E323" si="25">DAY(EOMONTH(A260,0))</f>
        <v>31</v>
      </c>
      <c r="F260" s="243" t="str">
        <f>IFERROR(_xlfn.XLOOKUP($A260,Input_Raw!$A:$A,Input_Raw!$GB:$GB),"")</f>
        <v/>
      </c>
      <c r="G260" s="244" t="str">
        <f>IFERROR(_xlfn.XLOOKUP($A260,Input_Raw!$A:$A,Input_Raw!EO:EO),"")</f>
        <v/>
      </c>
      <c r="H260" s="244" t="str">
        <f>IFERROR(_xlfn.XLOOKUP($A260,Input_Raw!$A:$A,Input_Raw!EP:EP),"")</f>
        <v/>
      </c>
      <c r="I260" s="244" t="str">
        <f>IFERROR(_xlfn.XLOOKUP($A260,Input_Raw!$A:$A,Input_Raw!EM:EM),"")</f>
        <v/>
      </c>
      <c r="J260" s="244" t="str">
        <f>IFERROR(_xlfn.XLOOKUP($A260,Input_Raw!$A:$A,Input_Raw!EN:EN),"")</f>
        <v/>
      </c>
      <c r="K260" s="244" t="str">
        <f>IFERROR(_xlfn.XLOOKUP($A260,Input_Raw!$A:$A,Input_Raw!$DP:$DP),"")</f>
        <v/>
      </c>
      <c r="L260" s="244" t="str">
        <f>IFERROR(_xlfn.XLOOKUP($A260,Input_Raw!$A:$A,Input_Raw!$DR:$DR),"")</f>
        <v/>
      </c>
      <c r="M260" s="244" t="str">
        <f>IFERROR(_xlfn.XLOOKUP($A260,Input_Raw!$A:$A,Input_Raw!$DX:$DX),"")</f>
        <v/>
      </c>
      <c r="N260" s="244" t="str">
        <f>IFERROR(_xlfn.XLOOKUP($A260,Input_Raw!$A:$A,Input_Raw!$DZ:$DZ),"")</f>
        <v/>
      </c>
      <c r="O260" s="245" t="str">
        <f>IFERROR(1-SUMIF(Plant_BD!$B:$B,$A260,Plant_BD!$AL:$AL)/($AA260+SUMIF(Plant_BD!$B:$B,$A260,Plant_BD!$AL:$AL)),"")</f>
        <v/>
      </c>
      <c r="P260" s="245"/>
      <c r="Q260" s="246"/>
      <c r="R260" s="245" t="str">
        <f>IFERROR(1-SUMIF(Grid_BD!$B:$B,$A260,Grid_BD!$W:$W)/($AA260+SUMIF(Grid_BD!$B:$B,$A260,Grid_BD!$W:$W)),"")</f>
        <v/>
      </c>
      <c r="S260" s="241"/>
      <c r="T260" s="246"/>
      <c r="U260" s="247" t="str">
        <f t="shared" ref="U260:U323" si="26">IFERROR(AA260/I260/AB260/1000,"")</f>
        <v/>
      </c>
      <c r="V260" s="247" t="str">
        <f>IFERROR(_xlfn.XLOOKUP($A260,Input_Raw!$A:$A,Input_Raw!$GJ:$GJ),"")</f>
        <v/>
      </c>
      <c r="W260" s="248" t="str">
        <f t="shared" ref="W260:W323" si="27">IFERROR(AA260/(24*AR260*1000),"")</f>
        <v/>
      </c>
      <c r="X260" s="240" t="str">
        <f>IFERROR(_xlfn.XLOOKUP($A260,Input_Raw!$A:$A,Input_Raw!$EL:$EL),"")</f>
        <v/>
      </c>
      <c r="Y260" s="240" t="str">
        <f>IFERROR(_xlfn.XLOOKUP($A260,Input_Raw!$A:$A,Input_Raw!GC:GC),"")</f>
        <v/>
      </c>
      <c r="Z260" s="240"/>
      <c r="AA260" s="240" t="str">
        <f>IFERROR(_xlfn.XLOOKUP($A260,Input_Raw!$A:$A,Input_Raw!$GD:$GD),"")</f>
        <v/>
      </c>
      <c r="AB260" s="240" t="str">
        <f>IFERROR(_xlfn.XLOOKUP($A260,Input_Raw!$A:$A,Input_Raw!GE:GE),"")</f>
        <v/>
      </c>
      <c r="AC260" s="249">
        <f>IFERROR(_xlfn.XLOOKUP($D260,'Modelling New'!$D:$D,'Modelling New'!P:P),"")</f>
        <v>5.3000000000000007</v>
      </c>
      <c r="AD260" s="240">
        <f>IFERROR(_xlfn.XLOOKUP($D260,'Modelling New'!$D:$D,'Modelling New'!$T:$T)*1000,"")</f>
        <v>1025609.0024316352</v>
      </c>
      <c r="AE260" s="250">
        <f>IFERROR(_xlfn.XLOOKUP($D260,'Modelling New'!$D:$D,'Modelling New'!$O:$O),"")</f>
        <v>0.81909474088580203</v>
      </c>
      <c r="AF260" s="250">
        <f>IFERROR(_xlfn.XLOOKUP($D260,'Modelling New'!$D:$D,'Modelling New'!W:W),"")</f>
        <v>0.18088342194561463</v>
      </c>
      <c r="AG260" s="250">
        <f>IFERROR(_xlfn.XLOOKUP($D260,'Modelling New'!$D:$D,'Modelling New'!$AE:$AE),"")</f>
        <v>0.995</v>
      </c>
      <c r="AH260" s="250">
        <f>IFERROR(_xlfn.XLOOKUP($D260,'Modelling New'!$D:$D,'Modelling New'!$AF:$AF),"")</f>
        <v>0.995</v>
      </c>
      <c r="AI260" s="241"/>
      <c r="AJ260" s="241"/>
      <c r="AK260" s="241"/>
      <c r="AL260" s="241"/>
      <c r="AM260" s="241"/>
      <c r="AN260" s="251"/>
      <c r="AO260" s="248"/>
      <c r="AP260" s="248"/>
      <c r="AQ260" s="248"/>
      <c r="AR260" s="240">
        <f>_xlfn.XLOOKUP($D260,'Modelling New'!$D:$D,'Modelling New'!$N:$N)</f>
        <v>236.25000000000003</v>
      </c>
      <c r="AS260" s="240" t="str">
        <f t="shared" ref="AS260:AS323" si="28">IFERROR((AD260/AR260)*AB260,"")</f>
        <v/>
      </c>
    </row>
    <row r="261" spans="1:45">
      <c r="A261" s="239">
        <f t="shared" si="24"/>
        <v>46004</v>
      </c>
      <c r="B261" s="240">
        <f>YEAR(Daily_KPI[[#This Row],[Date]])+IF(MONTH(Daily_KPI[[#This Row],[Date]])&gt;=4,1,0)</f>
        <v>2026</v>
      </c>
      <c r="C261" s="241">
        <f>YEAR(Daily_KPI[[#This Row],[Date]])</f>
        <v>2025</v>
      </c>
      <c r="D261" s="242">
        <f>Daily_KPI[[#This Row],[Date]]-DAY(Daily_KPI[[#This Row],[Date]])+1</f>
        <v>45992</v>
      </c>
      <c r="E261" s="241">
        <f t="shared" si="25"/>
        <v>31</v>
      </c>
      <c r="F261" s="243" t="str">
        <f>IFERROR(_xlfn.XLOOKUP($A261,Input_Raw!$A:$A,Input_Raw!$GB:$GB),"")</f>
        <v/>
      </c>
      <c r="G261" s="244" t="str">
        <f>IFERROR(_xlfn.XLOOKUP($A261,Input_Raw!$A:$A,Input_Raw!EO:EO),"")</f>
        <v/>
      </c>
      <c r="H261" s="244" t="str">
        <f>IFERROR(_xlfn.XLOOKUP($A261,Input_Raw!$A:$A,Input_Raw!EP:EP),"")</f>
        <v/>
      </c>
      <c r="I261" s="244" t="str">
        <f>IFERROR(_xlfn.XLOOKUP($A261,Input_Raw!$A:$A,Input_Raw!EM:EM),"")</f>
        <v/>
      </c>
      <c r="J261" s="244" t="str">
        <f>IFERROR(_xlfn.XLOOKUP($A261,Input_Raw!$A:$A,Input_Raw!EN:EN),"")</f>
        <v/>
      </c>
      <c r="K261" s="244" t="str">
        <f>IFERROR(_xlfn.XLOOKUP($A261,Input_Raw!$A:$A,Input_Raw!$DP:$DP),"")</f>
        <v/>
      </c>
      <c r="L261" s="244" t="str">
        <f>IFERROR(_xlfn.XLOOKUP($A261,Input_Raw!$A:$A,Input_Raw!$DR:$DR),"")</f>
        <v/>
      </c>
      <c r="M261" s="244" t="str">
        <f>IFERROR(_xlfn.XLOOKUP($A261,Input_Raw!$A:$A,Input_Raw!$DX:$DX),"")</f>
        <v/>
      </c>
      <c r="N261" s="244" t="str">
        <f>IFERROR(_xlfn.XLOOKUP($A261,Input_Raw!$A:$A,Input_Raw!$DZ:$DZ),"")</f>
        <v/>
      </c>
      <c r="O261" s="245" t="str">
        <f>IFERROR(1-SUMIF(Plant_BD!$B:$B,$A261,Plant_BD!$AL:$AL)/($AA261+SUMIF(Plant_BD!$B:$B,$A261,Plant_BD!$AL:$AL)),"")</f>
        <v/>
      </c>
      <c r="P261" s="245"/>
      <c r="Q261" s="246"/>
      <c r="R261" s="245" t="str">
        <f>IFERROR(1-SUMIF(Grid_BD!$B:$B,$A261,Grid_BD!$W:$W)/($AA261+SUMIF(Grid_BD!$B:$B,$A261,Grid_BD!$W:$W)),"")</f>
        <v/>
      </c>
      <c r="S261" s="241"/>
      <c r="T261" s="246"/>
      <c r="U261" s="247" t="str">
        <f t="shared" si="26"/>
        <v/>
      </c>
      <c r="V261" s="247" t="str">
        <f>IFERROR(_xlfn.XLOOKUP($A261,Input_Raw!$A:$A,Input_Raw!$GJ:$GJ),"")</f>
        <v/>
      </c>
      <c r="W261" s="248" t="str">
        <f t="shared" si="27"/>
        <v/>
      </c>
      <c r="X261" s="240" t="str">
        <f>IFERROR(_xlfn.XLOOKUP($A261,Input_Raw!$A:$A,Input_Raw!$EL:$EL),"")</f>
        <v/>
      </c>
      <c r="Y261" s="240" t="str">
        <f>IFERROR(_xlfn.XLOOKUP($A261,Input_Raw!$A:$A,Input_Raw!GC:GC),"")</f>
        <v/>
      </c>
      <c r="Z261" s="240"/>
      <c r="AA261" s="240" t="str">
        <f>IFERROR(_xlfn.XLOOKUP($A261,Input_Raw!$A:$A,Input_Raw!$GD:$GD),"")</f>
        <v/>
      </c>
      <c r="AB261" s="240" t="str">
        <f>IFERROR(_xlfn.XLOOKUP($A261,Input_Raw!$A:$A,Input_Raw!GE:GE),"")</f>
        <v/>
      </c>
      <c r="AC261" s="249">
        <f>IFERROR(_xlfn.XLOOKUP($D261,'Modelling New'!$D:$D,'Modelling New'!P:P),"")</f>
        <v>5.3000000000000007</v>
      </c>
      <c r="AD261" s="240">
        <f>IFERROR(_xlfn.XLOOKUP($D261,'Modelling New'!$D:$D,'Modelling New'!$T:$T)*1000,"")</f>
        <v>1025609.0024316352</v>
      </c>
      <c r="AE261" s="250">
        <f>IFERROR(_xlfn.XLOOKUP($D261,'Modelling New'!$D:$D,'Modelling New'!$O:$O),"")</f>
        <v>0.81909474088580203</v>
      </c>
      <c r="AF261" s="250">
        <f>IFERROR(_xlfn.XLOOKUP($D261,'Modelling New'!$D:$D,'Modelling New'!W:W),"")</f>
        <v>0.18088342194561463</v>
      </c>
      <c r="AG261" s="250">
        <f>IFERROR(_xlfn.XLOOKUP($D261,'Modelling New'!$D:$D,'Modelling New'!$AE:$AE),"")</f>
        <v>0.995</v>
      </c>
      <c r="AH261" s="250">
        <f>IFERROR(_xlfn.XLOOKUP($D261,'Modelling New'!$D:$D,'Modelling New'!$AF:$AF),"")</f>
        <v>0.995</v>
      </c>
      <c r="AI261" s="241"/>
      <c r="AJ261" s="241"/>
      <c r="AK261" s="241"/>
      <c r="AL261" s="241"/>
      <c r="AM261" s="241"/>
      <c r="AN261" s="251"/>
      <c r="AO261" s="248"/>
      <c r="AP261" s="248"/>
      <c r="AQ261" s="248"/>
      <c r="AR261" s="240">
        <f>_xlfn.XLOOKUP($D261,'Modelling New'!$D:$D,'Modelling New'!$N:$N)</f>
        <v>236.25000000000003</v>
      </c>
      <c r="AS261" s="240" t="str">
        <f t="shared" si="28"/>
        <v/>
      </c>
    </row>
    <row r="262" spans="1:45">
      <c r="A262" s="239">
        <f t="shared" ref="A262:A325" si="29">A261+1</f>
        <v>46005</v>
      </c>
      <c r="B262" s="240">
        <f>YEAR(Daily_KPI[[#This Row],[Date]])+IF(MONTH(Daily_KPI[[#This Row],[Date]])&gt;=4,1,0)</f>
        <v>2026</v>
      </c>
      <c r="C262" s="241">
        <f>YEAR(Daily_KPI[[#This Row],[Date]])</f>
        <v>2025</v>
      </c>
      <c r="D262" s="242">
        <f>Daily_KPI[[#This Row],[Date]]-DAY(Daily_KPI[[#This Row],[Date]])+1</f>
        <v>45992</v>
      </c>
      <c r="E262" s="241">
        <f t="shared" si="25"/>
        <v>31</v>
      </c>
      <c r="F262" s="243" t="str">
        <f>IFERROR(_xlfn.XLOOKUP($A262,Input_Raw!$A:$A,Input_Raw!$GB:$GB),"")</f>
        <v/>
      </c>
      <c r="G262" s="244" t="str">
        <f>IFERROR(_xlfn.XLOOKUP($A262,Input_Raw!$A:$A,Input_Raw!EO:EO),"")</f>
        <v/>
      </c>
      <c r="H262" s="244" t="str">
        <f>IFERROR(_xlfn.XLOOKUP($A262,Input_Raw!$A:$A,Input_Raw!EP:EP),"")</f>
        <v/>
      </c>
      <c r="I262" s="244" t="str">
        <f>IFERROR(_xlfn.XLOOKUP($A262,Input_Raw!$A:$A,Input_Raw!EM:EM),"")</f>
        <v/>
      </c>
      <c r="J262" s="244" t="str">
        <f>IFERROR(_xlfn.XLOOKUP($A262,Input_Raw!$A:$A,Input_Raw!EN:EN),"")</f>
        <v/>
      </c>
      <c r="K262" s="244" t="str">
        <f>IFERROR(_xlfn.XLOOKUP($A262,Input_Raw!$A:$A,Input_Raw!$DP:$DP),"")</f>
        <v/>
      </c>
      <c r="L262" s="244" t="str">
        <f>IFERROR(_xlfn.XLOOKUP($A262,Input_Raw!$A:$A,Input_Raw!$DR:$DR),"")</f>
        <v/>
      </c>
      <c r="M262" s="244" t="str">
        <f>IFERROR(_xlfn.XLOOKUP($A262,Input_Raw!$A:$A,Input_Raw!$DX:$DX),"")</f>
        <v/>
      </c>
      <c r="N262" s="244" t="str">
        <f>IFERROR(_xlfn.XLOOKUP($A262,Input_Raw!$A:$A,Input_Raw!$DZ:$DZ),"")</f>
        <v/>
      </c>
      <c r="O262" s="245" t="str">
        <f>IFERROR(1-SUMIF(Plant_BD!$B:$B,$A262,Plant_BD!$AL:$AL)/($AA262+SUMIF(Plant_BD!$B:$B,$A262,Plant_BD!$AL:$AL)),"")</f>
        <v/>
      </c>
      <c r="P262" s="245"/>
      <c r="Q262" s="246"/>
      <c r="R262" s="245" t="str">
        <f>IFERROR(1-SUMIF(Grid_BD!$B:$B,$A262,Grid_BD!$W:$W)/($AA262+SUMIF(Grid_BD!$B:$B,$A262,Grid_BD!$W:$W)),"")</f>
        <v/>
      </c>
      <c r="S262" s="241"/>
      <c r="T262" s="246"/>
      <c r="U262" s="247" t="str">
        <f t="shared" si="26"/>
        <v/>
      </c>
      <c r="V262" s="247" t="str">
        <f>IFERROR(_xlfn.XLOOKUP($A262,Input_Raw!$A:$A,Input_Raw!$GJ:$GJ),"")</f>
        <v/>
      </c>
      <c r="W262" s="248" t="str">
        <f t="shared" si="27"/>
        <v/>
      </c>
      <c r="X262" s="240" t="str">
        <f>IFERROR(_xlfn.XLOOKUP($A262,Input_Raw!$A:$A,Input_Raw!$EL:$EL),"")</f>
        <v/>
      </c>
      <c r="Y262" s="240" t="str">
        <f>IFERROR(_xlfn.XLOOKUP($A262,Input_Raw!$A:$A,Input_Raw!GC:GC),"")</f>
        <v/>
      </c>
      <c r="Z262" s="240"/>
      <c r="AA262" s="240" t="str">
        <f>IFERROR(_xlfn.XLOOKUP($A262,Input_Raw!$A:$A,Input_Raw!$GD:$GD),"")</f>
        <v/>
      </c>
      <c r="AB262" s="240" t="str">
        <f>IFERROR(_xlfn.XLOOKUP($A262,Input_Raw!$A:$A,Input_Raw!GE:GE),"")</f>
        <v/>
      </c>
      <c r="AC262" s="249">
        <f>IFERROR(_xlfn.XLOOKUP($D262,'Modelling New'!$D:$D,'Modelling New'!P:P),"")</f>
        <v>5.3000000000000007</v>
      </c>
      <c r="AD262" s="240">
        <f>IFERROR(_xlfn.XLOOKUP($D262,'Modelling New'!$D:$D,'Modelling New'!$T:$T)*1000,"")</f>
        <v>1025609.0024316352</v>
      </c>
      <c r="AE262" s="250">
        <f>IFERROR(_xlfn.XLOOKUP($D262,'Modelling New'!$D:$D,'Modelling New'!$O:$O),"")</f>
        <v>0.81909474088580203</v>
      </c>
      <c r="AF262" s="250">
        <f>IFERROR(_xlfn.XLOOKUP($D262,'Modelling New'!$D:$D,'Modelling New'!W:W),"")</f>
        <v>0.18088342194561463</v>
      </c>
      <c r="AG262" s="250">
        <f>IFERROR(_xlfn.XLOOKUP($D262,'Modelling New'!$D:$D,'Modelling New'!$AE:$AE),"")</f>
        <v>0.995</v>
      </c>
      <c r="AH262" s="250">
        <f>IFERROR(_xlfn.XLOOKUP($D262,'Modelling New'!$D:$D,'Modelling New'!$AF:$AF),"")</f>
        <v>0.995</v>
      </c>
      <c r="AI262" s="241"/>
      <c r="AJ262" s="241"/>
      <c r="AK262" s="241"/>
      <c r="AL262" s="241"/>
      <c r="AM262" s="241"/>
      <c r="AN262" s="251"/>
      <c r="AO262" s="248"/>
      <c r="AP262" s="248"/>
      <c r="AQ262" s="248"/>
      <c r="AR262" s="240">
        <f>_xlfn.XLOOKUP($D262,'Modelling New'!$D:$D,'Modelling New'!$N:$N)</f>
        <v>236.25000000000003</v>
      </c>
      <c r="AS262" s="240" t="str">
        <f t="shared" si="28"/>
        <v/>
      </c>
    </row>
    <row r="263" spans="1:45">
      <c r="A263" s="239">
        <f t="shared" si="29"/>
        <v>46006</v>
      </c>
      <c r="B263" s="240">
        <f>YEAR(Daily_KPI[[#This Row],[Date]])+IF(MONTH(Daily_KPI[[#This Row],[Date]])&gt;=4,1,0)</f>
        <v>2026</v>
      </c>
      <c r="C263" s="241">
        <f>YEAR(Daily_KPI[[#This Row],[Date]])</f>
        <v>2025</v>
      </c>
      <c r="D263" s="242">
        <f>Daily_KPI[[#This Row],[Date]]-DAY(Daily_KPI[[#This Row],[Date]])+1</f>
        <v>45992</v>
      </c>
      <c r="E263" s="241">
        <f t="shared" si="25"/>
        <v>31</v>
      </c>
      <c r="F263" s="243" t="str">
        <f>IFERROR(_xlfn.XLOOKUP($A263,Input_Raw!$A:$A,Input_Raw!$GB:$GB),"")</f>
        <v/>
      </c>
      <c r="G263" s="244" t="str">
        <f>IFERROR(_xlfn.XLOOKUP($A263,Input_Raw!$A:$A,Input_Raw!EO:EO),"")</f>
        <v/>
      </c>
      <c r="H263" s="244" t="str">
        <f>IFERROR(_xlfn.XLOOKUP($A263,Input_Raw!$A:$A,Input_Raw!EP:EP),"")</f>
        <v/>
      </c>
      <c r="I263" s="244" t="str">
        <f>IFERROR(_xlfn.XLOOKUP($A263,Input_Raw!$A:$A,Input_Raw!EM:EM),"")</f>
        <v/>
      </c>
      <c r="J263" s="244" t="str">
        <f>IFERROR(_xlfn.XLOOKUP($A263,Input_Raw!$A:$A,Input_Raw!EN:EN),"")</f>
        <v/>
      </c>
      <c r="K263" s="244" t="str">
        <f>IFERROR(_xlfn.XLOOKUP($A263,Input_Raw!$A:$A,Input_Raw!$DP:$DP),"")</f>
        <v/>
      </c>
      <c r="L263" s="244" t="str">
        <f>IFERROR(_xlfn.XLOOKUP($A263,Input_Raw!$A:$A,Input_Raw!$DR:$DR),"")</f>
        <v/>
      </c>
      <c r="M263" s="244" t="str">
        <f>IFERROR(_xlfn.XLOOKUP($A263,Input_Raw!$A:$A,Input_Raw!$DX:$DX),"")</f>
        <v/>
      </c>
      <c r="N263" s="244" t="str">
        <f>IFERROR(_xlfn.XLOOKUP($A263,Input_Raw!$A:$A,Input_Raw!$DZ:$DZ),"")</f>
        <v/>
      </c>
      <c r="O263" s="245" t="str">
        <f>IFERROR(1-SUMIF(Plant_BD!$B:$B,$A263,Plant_BD!$AL:$AL)/($AA263+SUMIF(Plant_BD!$B:$B,$A263,Plant_BD!$AL:$AL)),"")</f>
        <v/>
      </c>
      <c r="P263" s="245"/>
      <c r="Q263" s="246"/>
      <c r="R263" s="245" t="str">
        <f>IFERROR(1-SUMIF(Grid_BD!$B:$B,$A263,Grid_BD!$W:$W)/($AA263+SUMIF(Grid_BD!$B:$B,$A263,Grid_BD!$W:$W)),"")</f>
        <v/>
      </c>
      <c r="S263" s="241"/>
      <c r="T263" s="246"/>
      <c r="U263" s="247" t="str">
        <f t="shared" si="26"/>
        <v/>
      </c>
      <c r="V263" s="247" t="str">
        <f>IFERROR(_xlfn.XLOOKUP($A263,Input_Raw!$A:$A,Input_Raw!$GJ:$GJ),"")</f>
        <v/>
      </c>
      <c r="W263" s="248" t="str">
        <f t="shared" si="27"/>
        <v/>
      </c>
      <c r="X263" s="240" t="str">
        <f>IFERROR(_xlfn.XLOOKUP($A263,Input_Raw!$A:$A,Input_Raw!$EL:$EL),"")</f>
        <v/>
      </c>
      <c r="Y263" s="240" t="str">
        <f>IFERROR(_xlfn.XLOOKUP($A263,Input_Raw!$A:$A,Input_Raw!GC:GC),"")</f>
        <v/>
      </c>
      <c r="Z263" s="240"/>
      <c r="AA263" s="240" t="str">
        <f>IFERROR(_xlfn.XLOOKUP($A263,Input_Raw!$A:$A,Input_Raw!$GD:$GD),"")</f>
        <v/>
      </c>
      <c r="AB263" s="240" t="str">
        <f>IFERROR(_xlfn.XLOOKUP($A263,Input_Raw!$A:$A,Input_Raw!GE:GE),"")</f>
        <v/>
      </c>
      <c r="AC263" s="249">
        <f>IFERROR(_xlfn.XLOOKUP($D263,'Modelling New'!$D:$D,'Modelling New'!P:P),"")</f>
        <v>5.3000000000000007</v>
      </c>
      <c r="AD263" s="240">
        <f>IFERROR(_xlfn.XLOOKUP($D263,'Modelling New'!$D:$D,'Modelling New'!$T:$T)*1000,"")</f>
        <v>1025609.0024316352</v>
      </c>
      <c r="AE263" s="250">
        <f>IFERROR(_xlfn.XLOOKUP($D263,'Modelling New'!$D:$D,'Modelling New'!$O:$O),"")</f>
        <v>0.81909474088580203</v>
      </c>
      <c r="AF263" s="250">
        <f>IFERROR(_xlfn.XLOOKUP($D263,'Modelling New'!$D:$D,'Modelling New'!W:W),"")</f>
        <v>0.18088342194561463</v>
      </c>
      <c r="AG263" s="250">
        <f>IFERROR(_xlfn.XLOOKUP($D263,'Modelling New'!$D:$D,'Modelling New'!$AE:$AE),"")</f>
        <v>0.995</v>
      </c>
      <c r="AH263" s="250">
        <f>IFERROR(_xlfn.XLOOKUP($D263,'Modelling New'!$D:$D,'Modelling New'!$AF:$AF),"")</f>
        <v>0.995</v>
      </c>
      <c r="AI263" s="241"/>
      <c r="AJ263" s="241"/>
      <c r="AK263" s="241"/>
      <c r="AL263" s="241"/>
      <c r="AM263" s="241"/>
      <c r="AN263" s="251"/>
      <c r="AO263" s="248"/>
      <c r="AP263" s="248"/>
      <c r="AQ263" s="248"/>
      <c r="AR263" s="240">
        <f>_xlfn.XLOOKUP($D263,'Modelling New'!$D:$D,'Modelling New'!$N:$N)</f>
        <v>236.25000000000003</v>
      </c>
      <c r="AS263" s="240" t="str">
        <f t="shared" si="28"/>
        <v/>
      </c>
    </row>
    <row r="264" spans="1:45">
      <c r="A264" s="239">
        <f t="shared" si="29"/>
        <v>46007</v>
      </c>
      <c r="B264" s="240">
        <f>YEAR(Daily_KPI[[#This Row],[Date]])+IF(MONTH(Daily_KPI[[#This Row],[Date]])&gt;=4,1,0)</f>
        <v>2026</v>
      </c>
      <c r="C264" s="241">
        <f>YEAR(Daily_KPI[[#This Row],[Date]])</f>
        <v>2025</v>
      </c>
      <c r="D264" s="242">
        <f>Daily_KPI[[#This Row],[Date]]-DAY(Daily_KPI[[#This Row],[Date]])+1</f>
        <v>45992</v>
      </c>
      <c r="E264" s="241">
        <f t="shared" si="25"/>
        <v>31</v>
      </c>
      <c r="F264" s="243" t="str">
        <f>IFERROR(_xlfn.XLOOKUP($A264,Input_Raw!$A:$A,Input_Raw!$GB:$GB),"")</f>
        <v/>
      </c>
      <c r="G264" s="244" t="str">
        <f>IFERROR(_xlfn.XLOOKUP($A264,Input_Raw!$A:$A,Input_Raw!EO:EO),"")</f>
        <v/>
      </c>
      <c r="H264" s="244" t="str">
        <f>IFERROR(_xlfn.XLOOKUP($A264,Input_Raw!$A:$A,Input_Raw!EP:EP),"")</f>
        <v/>
      </c>
      <c r="I264" s="244" t="str">
        <f>IFERROR(_xlfn.XLOOKUP($A264,Input_Raw!$A:$A,Input_Raw!EM:EM),"")</f>
        <v/>
      </c>
      <c r="J264" s="244" t="str">
        <f>IFERROR(_xlfn.XLOOKUP($A264,Input_Raw!$A:$A,Input_Raw!EN:EN),"")</f>
        <v/>
      </c>
      <c r="K264" s="244" t="str">
        <f>IFERROR(_xlfn.XLOOKUP($A264,Input_Raw!$A:$A,Input_Raw!$DP:$DP),"")</f>
        <v/>
      </c>
      <c r="L264" s="244" t="str">
        <f>IFERROR(_xlfn.XLOOKUP($A264,Input_Raw!$A:$A,Input_Raw!$DR:$DR),"")</f>
        <v/>
      </c>
      <c r="M264" s="244" t="str">
        <f>IFERROR(_xlfn.XLOOKUP($A264,Input_Raw!$A:$A,Input_Raw!$DX:$DX),"")</f>
        <v/>
      </c>
      <c r="N264" s="244" t="str">
        <f>IFERROR(_xlfn.XLOOKUP($A264,Input_Raw!$A:$A,Input_Raw!$DZ:$DZ),"")</f>
        <v/>
      </c>
      <c r="O264" s="245" t="str">
        <f>IFERROR(1-SUMIF(Plant_BD!$B:$B,$A264,Plant_BD!$AL:$AL)/($AA264+SUMIF(Plant_BD!$B:$B,$A264,Plant_BD!$AL:$AL)),"")</f>
        <v/>
      </c>
      <c r="P264" s="245"/>
      <c r="Q264" s="246"/>
      <c r="R264" s="245" t="str">
        <f>IFERROR(1-SUMIF(Grid_BD!$B:$B,$A264,Grid_BD!$W:$W)/($AA264+SUMIF(Grid_BD!$B:$B,$A264,Grid_BD!$W:$W)),"")</f>
        <v/>
      </c>
      <c r="S264" s="241"/>
      <c r="T264" s="246"/>
      <c r="U264" s="247" t="str">
        <f t="shared" si="26"/>
        <v/>
      </c>
      <c r="V264" s="247" t="str">
        <f>IFERROR(_xlfn.XLOOKUP($A264,Input_Raw!$A:$A,Input_Raw!$GJ:$GJ),"")</f>
        <v/>
      </c>
      <c r="W264" s="248" t="str">
        <f t="shared" si="27"/>
        <v/>
      </c>
      <c r="X264" s="240" t="str">
        <f>IFERROR(_xlfn.XLOOKUP($A264,Input_Raw!$A:$A,Input_Raw!$EL:$EL),"")</f>
        <v/>
      </c>
      <c r="Y264" s="240" t="str">
        <f>IFERROR(_xlfn.XLOOKUP($A264,Input_Raw!$A:$A,Input_Raw!GC:GC),"")</f>
        <v/>
      </c>
      <c r="Z264" s="240"/>
      <c r="AA264" s="240" t="str">
        <f>IFERROR(_xlfn.XLOOKUP($A264,Input_Raw!$A:$A,Input_Raw!$GD:$GD),"")</f>
        <v/>
      </c>
      <c r="AB264" s="240" t="str">
        <f>IFERROR(_xlfn.XLOOKUP($A264,Input_Raw!$A:$A,Input_Raw!GE:GE),"")</f>
        <v/>
      </c>
      <c r="AC264" s="249">
        <f>IFERROR(_xlfn.XLOOKUP($D264,'Modelling New'!$D:$D,'Modelling New'!P:P),"")</f>
        <v>5.3000000000000007</v>
      </c>
      <c r="AD264" s="240">
        <f>IFERROR(_xlfn.XLOOKUP($D264,'Modelling New'!$D:$D,'Modelling New'!$T:$T)*1000,"")</f>
        <v>1025609.0024316352</v>
      </c>
      <c r="AE264" s="250">
        <f>IFERROR(_xlfn.XLOOKUP($D264,'Modelling New'!$D:$D,'Modelling New'!$O:$O),"")</f>
        <v>0.81909474088580203</v>
      </c>
      <c r="AF264" s="250">
        <f>IFERROR(_xlfn.XLOOKUP($D264,'Modelling New'!$D:$D,'Modelling New'!W:W),"")</f>
        <v>0.18088342194561463</v>
      </c>
      <c r="AG264" s="250">
        <f>IFERROR(_xlfn.XLOOKUP($D264,'Modelling New'!$D:$D,'Modelling New'!$AE:$AE),"")</f>
        <v>0.995</v>
      </c>
      <c r="AH264" s="250">
        <f>IFERROR(_xlfn.XLOOKUP($D264,'Modelling New'!$D:$D,'Modelling New'!$AF:$AF),"")</f>
        <v>0.995</v>
      </c>
      <c r="AI264" s="241"/>
      <c r="AJ264" s="241"/>
      <c r="AK264" s="241"/>
      <c r="AL264" s="241"/>
      <c r="AM264" s="241"/>
      <c r="AN264" s="251"/>
      <c r="AO264" s="248"/>
      <c r="AP264" s="248"/>
      <c r="AQ264" s="248"/>
      <c r="AR264" s="240">
        <f>_xlfn.XLOOKUP($D264,'Modelling New'!$D:$D,'Modelling New'!$N:$N)</f>
        <v>236.25000000000003</v>
      </c>
      <c r="AS264" s="240" t="str">
        <f t="shared" si="28"/>
        <v/>
      </c>
    </row>
    <row r="265" spans="1:45">
      <c r="A265" s="239">
        <f t="shared" si="29"/>
        <v>46008</v>
      </c>
      <c r="B265" s="240">
        <f>YEAR(Daily_KPI[[#This Row],[Date]])+IF(MONTH(Daily_KPI[[#This Row],[Date]])&gt;=4,1,0)</f>
        <v>2026</v>
      </c>
      <c r="C265" s="241">
        <f>YEAR(Daily_KPI[[#This Row],[Date]])</f>
        <v>2025</v>
      </c>
      <c r="D265" s="242">
        <f>Daily_KPI[[#This Row],[Date]]-DAY(Daily_KPI[[#This Row],[Date]])+1</f>
        <v>45992</v>
      </c>
      <c r="E265" s="241">
        <f t="shared" si="25"/>
        <v>31</v>
      </c>
      <c r="F265" s="243" t="str">
        <f>IFERROR(_xlfn.XLOOKUP($A265,Input_Raw!$A:$A,Input_Raw!$GB:$GB),"")</f>
        <v/>
      </c>
      <c r="G265" s="244" t="str">
        <f>IFERROR(_xlfn.XLOOKUP($A265,Input_Raw!$A:$A,Input_Raw!EO:EO),"")</f>
        <v/>
      </c>
      <c r="H265" s="244" t="str">
        <f>IFERROR(_xlfn.XLOOKUP($A265,Input_Raw!$A:$A,Input_Raw!EP:EP),"")</f>
        <v/>
      </c>
      <c r="I265" s="244" t="str">
        <f>IFERROR(_xlfn.XLOOKUP($A265,Input_Raw!$A:$A,Input_Raw!EM:EM),"")</f>
        <v/>
      </c>
      <c r="J265" s="244" t="str">
        <f>IFERROR(_xlfn.XLOOKUP($A265,Input_Raw!$A:$A,Input_Raw!EN:EN),"")</f>
        <v/>
      </c>
      <c r="K265" s="244" t="str">
        <f>IFERROR(_xlfn.XLOOKUP($A265,Input_Raw!$A:$A,Input_Raw!$DP:$DP),"")</f>
        <v/>
      </c>
      <c r="L265" s="244" t="str">
        <f>IFERROR(_xlfn.XLOOKUP($A265,Input_Raw!$A:$A,Input_Raw!$DR:$DR),"")</f>
        <v/>
      </c>
      <c r="M265" s="244" t="str">
        <f>IFERROR(_xlfn.XLOOKUP($A265,Input_Raw!$A:$A,Input_Raw!$DX:$DX),"")</f>
        <v/>
      </c>
      <c r="N265" s="244" t="str">
        <f>IFERROR(_xlfn.XLOOKUP($A265,Input_Raw!$A:$A,Input_Raw!$DZ:$DZ),"")</f>
        <v/>
      </c>
      <c r="O265" s="245" t="str">
        <f>IFERROR(1-SUMIF(Plant_BD!$B:$B,$A265,Plant_BD!$AL:$AL)/($AA265+SUMIF(Plant_BD!$B:$B,$A265,Plant_BD!$AL:$AL)),"")</f>
        <v/>
      </c>
      <c r="P265" s="245"/>
      <c r="Q265" s="246"/>
      <c r="R265" s="245" t="str">
        <f>IFERROR(1-SUMIF(Grid_BD!$B:$B,$A265,Grid_BD!$W:$W)/($AA265+SUMIF(Grid_BD!$B:$B,$A265,Grid_BD!$W:$W)),"")</f>
        <v/>
      </c>
      <c r="S265" s="241"/>
      <c r="T265" s="246"/>
      <c r="U265" s="247" t="str">
        <f t="shared" si="26"/>
        <v/>
      </c>
      <c r="V265" s="247" t="str">
        <f>IFERROR(_xlfn.XLOOKUP($A265,Input_Raw!$A:$A,Input_Raw!$GJ:$GJ),"")</f>
        <v/>
      </c>
      <c r="W265" s="248" t="str">
        <f t="shared" si="27"/>
        <v/>
      </c>
      <c r="X265" s="240" t="str">
        <f>IFERROR(_xlfn.XLOOKUP($A265,Input_Raw!$A:$A,Input_Raw!$EL:$EL),"")</f>
        <v/>
      </c>
      <c r="Y265" s="240" t="str">
        <f>IFERROR(_xlfn.XLOOKUP($A265,Input_Raw!$A:$A,Input_Raw!GC:GC),"")</f>
        <v/>
      </c>
      <c r="Z265" s="240"/>
      <c r="AA265" s="240" t="str">
        <f>IFERROR(_xlfn.XLOOKUP($A265,Input_Raw!$A:$A,Input_Raw!$GD:$GD),"")</f>
        <v/>
      </c>
      <c r="AB265" s="240" t="str">
        <f>IFERROR(_xlfn.XLOOKUP($A265,Input_Raw!$A:$A,Input_Raw!GE:GE),"")</f>
        <v/>
      </c>
      <c r="AC265" s="249">
        <f>IFERROR(_xlfn.XLOOKUP($D265,'Modelling New'!$D:$D,'Modelling New'!P:P),"")</f>
        <v>5.3000000000000007</v>
      </c>
      <c r="AD265" s="240">
        <f>IFERROR(_xlfn.XLOOKUP($D265,'Modelling New'!$D:$D,'Modelling New'!$T:$T)*1000,"")</f>
        <v>1025609.0024316352</v>
      </c>
      <c r="AE265" s="250">
        <f>IFERROR(_xlfn.XLOOKUP($D265,'Modelling New'!$D:$D,'Modelling New'!$O:$O),"")</f>
        <v>0.81909474088580203</v>
      </c>
      <c r="AF265" s="250">
        <f>IFERROR(_xlfn.XLOOKUP($D265,'Modelling New'!$D:$D,'Modelling New'!W:W),"")</f>
        <v>0.18088342194561463</v>
      </c>
      <c r="AG265" s="250">
        <f>IFERROR(_xlfn.XLOOKUP($D265,'Modelling New'!$D:$D,'Modelling New'!$AE:$AE),"")</f>
        <v>0.995</v>
      </c>
      <c r="AH265" s="250">
        <f>IFERROR(_xlfn.XLOOKUP($D265,'Modelling New'!$D:$D,'Modelling New'!$AF:$AF),"")</f>
        <v>0.995</v>
      </c>
      <c r="AI265" s="241"/>
      <c r="AJ265" s="241"/>
      <c r="AK265" s="241"/>
      <c r="AL265" s="241"/>
      <c r="AM265" s="241"/>
      <c r="AN265" s="251"/>
      <c r="AO265" s="248"/>
      <c r="AP265" s="248"/>
      <c r="AQ265" s="248"/>
      <c r="AR265" s="240">
        <f>_xlfn.XLOOKUP($D265,'Modelling New'!$D:$D,'Modelling New'!$N:$N)</f>
        <v>236.25000000000003</v>
      </c>
      <c r="AS265" s="240" t="str">
        <f t="shared" si="28"/>
        <v/>
      </c>
    </row>
    <row r="266" spans="1:45">
      <c r="A266" s="239">
        <f t="shared" si="29"/>
        <v>46009</v>
      </c>
      <c r="B266" s="240">
        <f>YEAR(Daily_KPI[[#This Row],[Date]])+IF(MONTH(Daily_KPI[[#This Row],[Date]])&gt;=4,1,0)</f>
        <v>2026</v>
      </c>
      <c r="C266" s="241">
        <f>YEAR(Daily_KPI[[#This Row],[Date]])</f>
        <v>2025</v>
      </c>
      <c r="D266" s="242">
        <f>Daily_KPI[[#This Row],[Date]]-DAY(Daily_KPI[[#This Row],[Date]])+1</f>
        <v>45992</v>
      </c>
      <c r="E266" s="241">
        <f t="shared" si="25"/>
        <v>31</v>
      </c>
      <c r="F266" s="243" t="str">
        <f>IFERROR(_xlfn.XLOOKUP($A266,Input_Raw!$A:$A,Input_Raw!$GB:$GB),"")</f>
        <v/>
      </c>
      <c r="G266" s="244" t="str">
        <f>IFERROR(_xlfn.XLOOKUP($A266,Input_Raw!$A:$A,Input_Raw!EO:EO),"")</f>
        <v/>
      </c>
      <c r="H266" s="244" t="str">
        <f>IFERROR(_xlfn.XLOOKUP($A266,Input_Raw!$A:$A,Input_Raw!EP:EP),"")</f>
        <v/>
      </c>
      <c r="I266" s="244" t="str">
        <f>IFERROR(_xlfn.XLOOKUP($A266,Input_Raw!$A:$A,Input_Raw!EM:EM),"")</f>
        <v/>
      </c>
      <c r="J266" s="244" t="str">
        <f>IFERROR(_xlfn.XLOOKUP($A266,Input_Raw!$A:$A,Input_Raw!EN:EN),"")</f>
        <v/>
      </c>
      <c r="K266" s="244" t="str">
        <f>IFERROR(_xlfn.XLOOKUP($A266,Input_Raw!$A:$A,Input_Raw!$DP:$DP),"")</f>
        <v/>
      </c>
      <c r="L266" s="244" t="str">
        <f>IFERROR(_xlfn.XLOOKUP($A266,Input_Raw!$A:$A,Input_Raw!$DR:$DR),"")</f>
        <v/>
      </c>
      <c r="M266" s="244" t="str">
        <f>IFERROR(_xlfn.XLOOKUP($A266,Input_Raw!$A:$A,Input_Raw!$DX:$DX),"")</f>
        <v/>
      </c>
      <c r="N266" s="244" t="str">
        <f>IFERROR(_xlfn.XLOOKUP($A266,Input_Raw!$A:$A,Input_Raw!$DZ:$DZ),"")</f>
        <v/>
      </c>
      <c r="O266" s="245" t="str">
        <f>IFERROR(1-SUMIF(Plant_BD!$B:$B,$A266,Plant_BD!$AL:$AL)/($AA266+SUMIF(Plant_BD!$B:$B,$A266,Plant_BD!$AL:$AL)),"")</f>
        <v/>
      </c>
      <c r="P266" s="245"/>
      <c r="Q266" s="246"/>
      <c r="R266" s="245" t="str">
        <f>IFERROR(1-SUMIF(Grid_BD!$B:$B,$A266,Grid_BD!$W:$W)/($AA266+SUMIF(Grid_BD!$B:$B,$A266,Grid_BD!$W:$W)),"")</f>
        <v/>
      </c>
      <c r="S266" s="241"/>
      <c r="T266" s="246"/>
      <c r="U266" s="247" t="str">
        <f t="shared" si="26"/>
        <v/>
      </c>
      <c r="V266" s="247" t="str">
        <f>IFERROR(_xlfn.XLOOKUP($A266,Input_Raw!$A:$A,Input_Raw!$GJ:$GJ),"")</f>
        <v/>
      </c>
      <c r="W266" s="248" t="str">
        <f t="shared" si="27"/>
        <v/>
      </c>
      <c r="X266" s="240" t="str">
        <f>IFERROR(_xlfn.XLOOKUP($A266,Input_Raw!$A:$A,Input_Raw!$EL:$EL),"")</f>
        <v/>
      </c>
      <c r="Y266" s="240" t="str">
        <f>IFERROR(_xlfn.XLOOKUP($A266,Input_Raw!$A:$A,Input_Raw!GC:GC),"")</f>
        <v/>
      </c>
      <c r="Z266" s="240"/>
      <c r="AA266" s="240" t="str">
        <f>IFERROR(_xlfn.XLOOKUP($A266,Input_Raw!$A:$A,Input_Raw!$GD:$GD),"")</f>
        <v/>
      </c>
      <c r="AB266" s="240" t="str">
        <f>IFERROR(_xlfn.XLOOKUP($A266,Input_Raw!$A:$A,Input_Raw!GE:GE),"")</f>
        <v/>
      </c>
      <c r="AC266" s="249">
        <f>IFERROR(_xlfn.XLOOKUP($D266,'Modelling New'!$D:$D,'Modelling New'!P:P),"")</f>
        <v>5.3000000000000007</v>
      </c>
      <c r="AD266" s="240">
        <f>IFERROR(_xlfn.XLOOKUP($D266,'Modelling New'!$D:$D,'Modelling New'!$T:$T)*1000,"")</f>
        <v>1025609.0024316352</v>
      </c>
      <c r="AE266" s="250">
        <f>IFERROR(_xlfn.XLOOKUP($D266,'Modelling New'!$D:$D,'Modelling New'!$O:$O),"")</f>
        <v>0.81909474088580203</v>
      </c>
      <c r="AF266" s="250">
        <f>IFERROR(_xlfn.XLOOKUP($D266,'Modelling New'!$D:$D,'Modelling New'!W:W),"")</f>
        <v>0.18088342194561463</v>
      </c>
      <c r="AG266" s="250">
        <f>IFERROR(_xlfn.XLOOKUP($D266,'Modelling New'!$D:$D,'Modelling New'!$AE:$AE),"")</f>
        <v>0.995</v>
      </c>
      <c r="AH266" s="250">
        <f>IFERROR(_xlfn.XLOOKUP($D266,'Modelling New'!$D:$D,'Modelling New'!$AF:$AF),"")</f>
        <v>0.995</v>
      </c>
      <c r="AI266" s="241"/>
      <c r="AJ266" s="241"/>
      <c r="AK266" s="241"/>
      <c r="AL266" s="241"/>
      <c r="AM266" s="241"/>
      <c r="AN266" s="251"/>
      <c r="AO266" s="248"/>
      <c r="AP266" s="248"/>
      <c r="AQ266" s="248"/>
      <c r="AR266" s="240">
        <f>_xlfn.XLOOKUP($D266,'Modelling New'!$D:$D,'Modelling New'!$N:$N)</f>
        <v>236.25000000000003</v>
      </c>
      <c r="AS266" s="240" t="str">
        <f t="shared" si="28"/>
        <v/>
      </c>
    </row>
    <row r="267" spans="1:45">
      <c r="A267" s="239">
        <f t="shared" si="29"/>
        <v>46010</v>
      </c>
      <c r="B267" s="240">
        <f>YEAR(Daily_KPI[[#This Row],[Date]])+IF(MONTH(Daily_KPI[[#This Row],[Date]])&gt;=4,1,0)</f>
        <v>2026</v>
      </c>
      <c r="C267" s="241">
        <f>YEAR(Daily_KPI[[#This Row],[Date]])</f>
        <v>2025</v>
      </c>
      <c r="D267" s="242">
        <f>Daily_KPI[[#This Row],[Date]]-DAY(Daily_KPI[[#This Row],[Date]])+1</f>
        <v>45992</v>
      </c>
      <c r="E267" s="241">
        <f t="shared" si="25"/>
        <v>31</v>
      </c>
      <c r="F267" s="243" t="str">
        <f>IFERROR(_xlfn.XLOOKUP($A267,Input_Raw!$A:$A,Input_Raw!$GB:$GB),"")</f>
        <v/>
      </c>
      <c r="G267" s="244" t="str">
        <f>IFERROR(_xlfn.XLOOKUP($A267,Input_Raw!$A:$A,Input_Raw!EO:EO),"")</f>
        <v/>
      </c>
      <c r="H267" s="244" t="str">
        <f>IFERROR(_xlfn.XLOOKUP($A267,Input_Raw!$A:$A,Input_Raw!EP:EP),"")</f>
        <v/>
      </c>
      <c r="I267" s="244" t="str">
        <f>IFERROR(_xlfn.XLOOKUP($A267,Input_Raw!$A:$A,Input_Raw!EM:EM),"")</f>
        <v/>
      </c>
      <c r="J267" s="244" t="str">
        <f>IFERROR(_xlfn.XLOOKUP($A267,Input_Raw!$A:$A,Input_Raw!EN:EN),"")</f>
        <v/>
      </c>
      <c r="K267" s="244" t="str">
        <f>IFERROR(_xlfn.XLOOKUP($A267,Input_Raw!$A:$A,Input_Raw!$DP:$DP),"")</f>
        <v/>
      </c>
      <c r="L267" s="244" t="str">
        <f>IFERROR(_xlfn.XLOOKUP($A267,Input_Raw!$A:$A,Input_Raw!$DR:$DR),"")</f>
        <v/>
      </c>
      <c r="M267" s="244" t="str">
        <f>IFERROR(_xlfn.XLOOKUP($A267,Input_Raw!$A:$A,Input_Raw!$DX:$DX),"")</f>
        <v/>
      </c>
      <c r="N267" s="244" t="str">
        <f>IFERROR(_xlfn.XLOOKUP($A267,Input_Raw!$A:$A,Input_Raw!$DZ:$DZ),"")</f>
        <v/>
      </c>
      <c r="O267" s="245" t="str">
        <f>IFERROR(1-SUMIF(Plant_BD!$B:$B,$A267,Plant_BD!$AL:$AL)/($AA267+SUMIF(Plant_BD!$B:$B,$A267,Plant_BD!$AL:$AL)),"")</f>
        <v/>
      </c>
      <c r="P267" s="245"/>
      <c r="Q267" s="246"/>
      <c r="R267" s="245" t="str">
        <f>IFERROR(1-SUMIF(Grid_BD!$B:$B,$A267,Grid_BD!$W:$W)/($AA267+SUMIF(Grid_BD!$B:$B,$A267,Grid_BD!$W:$W)),"")</f>
        <v/>
      </c>
      <c r="S267" s="241"/>
      <c r="T267" s="246"/>
      <c r="U267" s="247" t="str">
        <f t="shared" si="26"/>
        <v/>
      </c>
      <c r="V267" s="247" t="str">
        <f>IFERROR(_xlfn.XLOOKUP($A267,Input_Raw!$A:$A,Input_Raw!$GJ:$GJ),"")</f>
        <v/>
      </c>
      <c r="W267" s="248" t="str">
        <f t="shared" si="27"/>
        <v/>
      </c>
      <c r="X267" s="240" t="str">
        <f>IFERROR(_xlfn.XLOOKUP($A267,Input_Raw!$A:$A,Input_Raw!$EL:$EL),"")</f>
        <v/>
      </c>
      <c r="Y267" s="240" t="str">
        <f>IFERROR(_xlfn.XLOOKUP($A267,Input_Raw!$A:$A,Input_Raw!GC:GC),"")</f>
        <v/>
      </c>
      <c r="Z267" s="240"/>
      <c r="AA267" s="240" t="str">
        <f>IFERROR(_xlfn.XLOOKUP($A267,Input_Raw!$A:$A,Input_Raw!$GD:$GD),"")</f>
        <v/>
      </c>
      <c r="AB267" s="240" t="str">
        <f>IFERROR(_xlfn.XLOOKUP($A267,Input_Raw!$A:$A,Input_Raw!GE:GE),"")</f>
        <v/>
      </c>
      <c r="AC267" s="249">
        <f>IFERROR(_xlfn.XLOOKUP($D267,'Modelling New'!$D:$D,'Modelling New'!P:P),"")</f>
        <v>5.3000000000000007</v>
      </c>
      <c r="AD267" s="240">
        <f>IFERROR(_xlfn.XLOOKUP($D267,'Modelling New'!$D:$D,'Modelling New'!$T:$T)*1000,"")</f>
        <v>1025609.0024316352</v>
      </c>
      <c r="AE267" s="250">
        <f>IFERROR(_xlfn.XLOOKUP($D267,'Modelling New'!$D:$D,'Modelling New'!$O:$O),"")</f>
        <v>0.81909474088580203</v>
      </c>
      <c r="AF267" s="250">
        <f>IFERROR(_xlfn.XLOOKUP($D267,'Modelling New'!$D:$D,'Modelling New'!W:W),"")</f>
        <v>0.18088342194561463</v>
      </c>
      <c r="AG267" s="250">
        <f>IFERROR(_xlfn.XLOOKUP($D267,'Modelling New'!$D:$D,'Modelling New'!$AE:$AE),"")</f>
        <v>0.995</v>
      </c>
      <c r="AH267" s="250">
        <f>IFERROR(_xlfn.XLOOKUP($D267,'Modelling New'!$D:$D,'Modelling New'!$AF:$AF),"")</f>
        <v>0.995</v>
      </c>
      <c r="AI267" s="241"/>
      <c r="AJ267" s="241"/>
      <c r="AK267" s="241"/>
      <c r="AL267" s="241"/>
      <c r="AM267" s="241"/>
      <c r="AN267" s="251"/>
      <c r="AO267" s="248"/>
      <c r="AP267" s="248"/>
      <c r="AQ267" s="248"/>
      <c r="AR267" s="240">
        <f>_xlfn.XLOOKUP($D267,'Modelling New'!$D:$D,'Modelling New'!$N:$N)</f>
        <v>236.25000000000003</v>
      </c>
      <c r="AS267" s="240" t="str">
        <f t="shared" si="28"/>
        <v/>
      </c>
    </row>
    <row r="268" spans="1:45">
      <c r="A268" s="239">
        <f t="shared" si="29"/>
        <v>46011</v>
      </c>
      <c r="B268" s="240">
        <f>YEAR(Daily_KPI[[#This Row],[Date]])+IF(MONTH(Daily_KPI[[#This Row],[Date]])&gt;=4,1,0)</f>
        <v>2026</v>
      </c>
      <c r="C268" s="241">
        <f>YEAR(Daily_KPI[[#This Row],[Date]])</f>
        <v>2025</v>
      </c>
      <c r="D268" s="242">
        <f>Daily_KPI[[#This Row],[Date]]-DAY(Daily_KPI[[#This Row],[Date]])+1</f>
        <v>45992</v>
      </c>
      <c r="E268" s="241">
        <f t="shared" si="25"/>
        <v>31</v>
      </c>
      <c r="F268" s="243" t="str">
        <f>IFERROR(_xlfn.XLOOKUP($A268,Input_Raw!$A:$A,Input_Raw!$GB:$GB),"")</f>
        <v/>
      </c>
      <c r="G268" s="244" t="str">
        <f>IFERROR(_xlfn.XLOOKUP($A268,Input_Raw!$A:$A,Input_Raw!EO:EO),"")</f>
        <v/>
      </c>
      <c r="H268" s="244" t="str">
        <f>IFERROR(_xlfn.XLOOKUP($A268,Input_Raw!$A:$A,Input_Raw!EP:EP),"")</f>
        <v/>
      </c>
      <c r="I268" s="244" t="str">
        <f>IFERROR(_xlfn.XLOOKUP($A268,Input_Raw!$A:$A,Input_Raw!EM:EM),"")</f>
        <v/>
      </c>
      <c r="J268" s="244" t="str">
        <f>IFERROR(_xlfn.XLOOKUP($A268,Input_Raw!$A:$A,Input_Raw!EN:EN),"")</f>
        <v/>
      </c>
      <c r="K268" s="244" t="str">
        <f>IFERROR(_xlfn.XLOOKUP($A268,Input_Raw!$A:$A,Input_Raw!$DP:$DP),"")</f>
        <v/>
      </c>
      <c r="L268" s="244" t="str">
        <f>IFERROR(_xlfn.XLOOKUP($A268,Input_Raw!$A:$A,Input_Raw!$DR:$DR),"")</f>
        <v/>
      </c>
      <c r="M268" s="244" t="str">
        <f>IFERROR(_xlfn.XLOOKUP($A268,Input_Raw!$A:$A,Input_Raw!$DX:$DX),"")</f>
        <v/>
      </c>
      <c r="N268" s="244" t="str">
        <f>IFERROR(_xlfn.XLOOKUP($A268,Input_Raw!$A:$A,Input_Raw!$DZ:$DZ),"")</f>
        <v/>
      </c>
      <c r="O268" s="245" t="str">
        <f>IFERROR(1-SUMIF(Plant_BD!$B:$B,$A268,Plant_BD!$AL:$AL)/($AA268+SUMIF(Plant_BD!$B:$B,$A268,Plant_BD!$AL:$AL)),"")</f>
        <v/>
      </c>
      <c r="P268" s="245"/>
      <c r="Q268" s="246"/>
      <c r="R268" s="245" t="str">
        <f>IFERROR(1-SUMIF(Grid_BD!$B:$B,$A268,Grid_BD!$W:$W)/($AA268+SUMIF(Grid_BD!$B:$B,$A268,Grid_BD!$W:$W)),"")</f>
        <v/>
      </c>
      <c r="S268" s="241"/>
      <c r="T268" s="246"/>
      <c r="U268" s="247" t="str">
        <f t="shared" si="26"/>
        <v/>
      </c>
      <c r="V268" s="247" t="str">
        <f>IFERROR(_xlfn.XLOOKUP($A268,Input_Raw!$A:$A,Input_Raw!$GJ:$GJ),"")</f>
        <v/>
      </c>
      <c r="W268" s="248" t="str">
        <f t="shared" si="27"/>
        <v/>
      </c>
      <c r="X268" s="240" t="str">
        <f>IFERROR(_xlfn.XLOOKUP($A268,Input_Raw!$A:$A,Input_Raw!$EL:$EL),"")</f>
        <v/>
      </c>
      <c r="Y268" s="240" t="str">
        <f>IFERROR(_xlfn.XLOOKUP($A268,Input_Raw!$A:$A,Input_Raw!GC:GC),"")</f>
        <v/>
      </c>
      <c r="Z268" s="240"/>
      <c r="AA268" s="240" t="str">
        <f>IFERROR(_xlfn.XLOOKUP($A268,Input_Raw!$A:$A,Input_Raw!$GD:$GD),"")</f>
        <v/>
      </c>
      <c r="AB268" s="240" t="str">
        <f>IFERROR(_xlfn.XLOOKUP($A268,Input_Raw!$A:$A,Input_Raw!GE:GE),"")</f>
        <v/>
      </c>
      <c r="AC268" s="249">
        <f>IFERROR(_xlfn.XLOOKUP($D268,'Modelling New'!$D:$D,'Modelling New'!P:P),"")</f>
        <v>5.3000000000000007</v>
      </c>
      <c r="AD268" s="240">
        <f>IFERROR(_xlfn.XLOOKUP($D268,'Modelling New'!$D:$D,'Modelling New'!$T:$T)*1000,"")</f>
        <v>1025609.0024316352</v>
      </c>
      <c r="AE268" s="250">
        <f>IFERROR(_xlfn.XLOOKUP($D268,'Modelling New'!$D:$D,'Modelling New'!$O:$O),"")</f>
        <v>0.81909474088580203</v>
      </c>
      <c r="AF268" s="250">
        <f>IFERROR(_xlfn.XLOOKUP($D268,'Modelling New'!$D:$D,'Modelling New'!W:W),"")</f>
        <v>0.18088342194561463</v>
      </c>
      <c r="AG268" s="250">
        <f>IFERROR(_xlfn.XLOOKUP($D268,'Modelling New'!$D:$D,'Modelling New'!$AE:$AE),"")</f>
        <v>0.995</v>
      </c>
      <c r="AH268" s="250">
        <f>IFERROR(_xlfn.XLOOKUP($D268,'Modelling New'!$D:$D,'Modelling New'!$AF:$AF),"")</f>
        <v>0.995</v>
      </c>
      <c r="AI268" s="241"/>
      <c r="AJ268" s="241"/>
      <c r="AK268" s="241"/>
      <c r="AL268" s="241"/>
      <c r="AM268" s="241"/>
      <c r="AN268" s="251"/>
      <c r="AO268" s="248"/>
      <c r="AP268" s="248"/>
      <c r="AQ268" s="248"/>
      <c r="AR268" s="240">
        <f>_xlfn.XLOOKUP($D268,'Modelling New'!$D:$D,'Modelling New'!$N:$N)</f>
        <v>236.25000000000003</v>
      </c>
      <c r="AS268" s="240" t="str">
        <f t="shared" si="28"/>
        <v/>
      </c>
    </row>
    <row r="269" spans="1:45">
      <c r="A269" s="239">
        <f t="shared" si="29"/>
        <v>46012</v>
      </c>
      <c r="B269" s="240">
        <f>YEAR(Daily_KPI[[#This Row],[Date]])+IF(MONTH(Daily_KPI[[#This Row],[Date]])&gt;=4,1,0)</f>
        <v>2026</v>
      </c>
      <c r="C269" s="241">
        <f>YEAR(Daily_KPI[[#This Row],[Date]])</f>
        <v>2025</v>
      </c>
      <c r="D269" s="242">
        <f>Daily_KPI[[#This Row],[Date]]-DAY(Daily_KPI[[#This Row],[Date]])+1</f>
        <v>45992</v>
      </c>
      <c r="E269" s="241">
        <f t="shared" si="25"/>
        <v>31</v>
      </c>
      <c r="F269" s="243" t="str">
        <f>IFERROR(_xlfn.XLOOKUP($A269,Input_Raw!$A:$A,Input_Raw!$GB:$GB),"")</f>
        <v/>
      </c>
      <c r="G269" s="244" t="str">
        <f>IFERROR(_xlfn.XLOOKUP($A269,Input_Raw!$A:$A,Input_Raw!EO:EO),"")</f>
        <v/>
      </c>
      <c r="H269" s="244" t="str">
        <f>IFERROR(_xlfn.XLOOKUP($A269,Input_Raw!$A:$A,Input_Raw!EP:EP),"")</f>
        <v/>
      </c>
      <c r="I269" s="244" t="str">
        <f>IFERROR(_xlfn.XLOOKUP($A269,Input_Raw!$A:$A,Input_Raw!EM:EM),"")</f>
        <v/>
      </c>
      <c r="J269" s="244" t="str">
        <f>IFERROR(_xlfn.XLOOKUP($A269,Input_Raw!$A:$A,Input_Raw!EN:EN),"")</f>
        <v/>
      </c>
      <c r="K269" s="244" t="str">
        <f>IFERROR(_xlfn.XLOOKUP($A269,Input_Raw!$A:$A,Input_Raw!$DP:$DP),"")</f>
        <v/>
      </c>
      <c r="L269" s="244" t="str">
        <f>IFERROR(_xlfn.XLOOKUP($A269,Input_Raw!$A:$A,Input_Raw!$DR:$DR),"")</f>
        <v/>
      </c>
      <c r="M269" s="244" t="str">
        <f>IFERROR(_xlfn.XLOOKUP($A269,Input_Raw!$A:$A,Input_Raw!$DX:$DX),"")</f>
        <v/>
      </c>
      <c r="N269" s="244" t="str">
        <f>IFERROR(_xlfn.XLOOKUP($A269,Input_Raw!$A:$A,Input_Raw!$DZ:$DZ),"")</f>
        <v/>
      </c>
      <c r="O269" s="245" t="str">
        <f>IFERROR(1-SUMIF(Plant_BD!$B:$B,$A269,Plant_BD!$AL:$AL)/($AA269+SUMIF(Plant_BD!$B:$B,$A269,Plant_BD!$AL:$AL)),"")</f>
        <v/>
      </c>
      <c r="P269" s="245"/>
      <c r="Q269" s="246"/>
      <c r="R269" s="245" t="str">
        <f>IFERROR(1-SUMIF(Grid_BD!$B:$B,$A269,Grid_BD!$W:$W)/($AA269+SUMIF(Grid_BD!$B:$B,$A269,Grid_BD!$W:$W)),"")</f>
        <v/>
      </c>
      <c r="S269" s="241"/>
      <c r="T269" s="246"/>
      <c r="U269" s="247" t="str">
        <f t="shared" si="26"/>
        <v/>
      </c>
      <c r="V269" s="247" t="str">
        <f>IFERROR(_xlfn.XLOOKUP($A269,Input_Raw!$A:$A,Input_Raw!$GJ:$GJ),"")</f>
        <v/>
      </c>
      <c r="W269" s="248" t="str">
        <f t="shared" si="27"/>
        <v/>
      </c>
      <c r="X269" s="240" t="str">
        <f>IFERROR(_xlfn.XLOOKUP($A269,Input_Raw!$A:$A,Input_Raw!$EL:$EL),"")</f>
        <v/>
      </c>
      <c r="Y269" s="240" t="str">
        <f>IFERROR(_xlfn.XLOOKUP($A269,Input_Raw!$A:$A,Input_Raw!GC:GC),"")</f>
        <v/>
      </c>
      <c r="Z269" s="240"/>
      <c r="AA269" s="240" t="str">
        <f>IFERROR(_xlfn.XLOOKUP($A269,Input_Raw!$A:$A,Input_Raw!$GD:$GD),"")</f>
        <v/>
      </c>
      <c r="AB269" s="240" t="str">
        <f>IFERROR(_xlfn.XLOOKUP($A269,Input_Raw!$A:$A,Input_Raw!GE:GE),"")</f>
        <v/>
      </c>
      <c r="AC269" s="249">
        <f>IFERROR(_xlfn.XLOOKUP($D269,'Modelling New'!$D:$D,'Modelling New'!P:P),"")</f>
        <v>5.3000000000000007</v>
      </c>
      <c r="AD269" s="240">
        <f>IFERROR(_xlfn.XLOOKUP($D269,'Modelling New'!$D:$D,'Modelling New'!$T:$T)*1000,"")</f>
        <v>1025609.0024316352</v>
      </c>
      <c r="AE269" s="250">
        <f>IFERROR(_xlfn.XLOOKUP($D269,'Modelling New'!$D:$D,'Modelling New'!$O:$O),"")</f>
        <v>0.81909474088580203</v>
      </c>
      <c r="AF269" s="250">
        <f>IFERROR(_xlfn.XLOOKUP($D269,'Modelling New'!$D:$D,'Modelling New'!W:W),"")</f>
        <v>0.18088342194561463</v>
      </c>
      <c r="AG269" s="250">
        <f>IFERROR(_xlfn.XLOOKUP($D269,'Modelling New'!$D:$D,'Modelling New'!$AE:$AE),"")</f>
        <v>0.995</v>
      </c>
      <c r="AH269" s="250">
        <f>IFERROR(_xlfn.XLOOKUP($D269,'Modelling New'!$D:$D,'Modelling New'!$AF:$AF),"")</f>
        <v>0.995</v>
      </c>
      <c r="AI269" s="241"/>
      <c r="AJ269" s="241"/>
      <c r="AK269" s="241"/>
      <c r="AL269" s="241"/>
      <c r="AM269" s="241"/>
      <c r="AN269" s="251"/>
      <c r="AO269" s="248"/>
      <c r="AP269" s="248"/>
      <c r="AQ269" s="248"/>
      <c r="AR269" s="240">
        <f>_xlfn.XLOOKUP($D269,'Modelling New'!$D:$D,'Modelling New'!$N:$N)</f>
        <v>236.25000000000003</v>
      </c>
      <c r="AS269" s="240" t="str">
        <f t="shared" si="28"/>
        <v/>
      </c>
    </row>
    <row r="270" spans="1:45">
      <c r="A270" s="239">
        <f t="shared" si="29"/>
        <v>46013</v>
      </c>
      <c r="B270" s="240">
        <f>YEAR(Daily_KPI[[#This Row],[Date]])+IF(MONTH(Daily_KPI[[#This Row],[Date]])&gt;=4,1,0)</f>
        <v>2026</v>
      </c>
      <c r="C270" s="241">
        <f>YEAR(Daily_KPI[[#This Row],[Date]])</f>
        <v>2025</v>
      </c>
      <c r="D270" s="242">
        <f>Daily_KPI[[#This Row],[Date]]-DAY(Daily_KPI[[#This Row],[Date]])+1</f>
        <v>45992</v>
      </c>
      <c r="E270" s="241">
        <f t="shared" si="25"/>
        <v>31</v>
      </c>
      <c r="F270" s="243" t="str">
        <f>IFERROR(_xlfn.XLOOKUP($A270,Input_Raw!$A:$A,Input_Raw!$GB:$GB),"")</f>
        <v/>
      </c>
      <c r="G270" s="244" t="str">
        <f>IFERROR(_xlfn.XLOOKUP($A270,Input_Raw!$A:$A,Input_Raw!EO:EO),"")</f>
        <v/>
      </c>
      <c r="H270" s="244" t="str">
        <f>IFERROR(_xlfn.XLOOKUP($A270,Input_Raw!$A:$A,Input_Raw!EP:EP),"")</f>
        <v/>
      </c>
      <c r="I270" s="244" t="str">
        <f>IFERROR(_xlfn.XLOOKUP($A270,Input_Raw!$A:$A,Input_Raw!EM:EM),"")</f>
        <v/>
      </c>
      <c r="J270" s="244" t="str">
        <f>IFERROR(_xlfn.XLOOKUP($A270,Input_Raw!$A:$A,Input_Raw!EN:EN),"")</f>
        <v/>
      </c>
      <c r="K270" s="244" t="str">
        <f>IFERROR(_xlfn.XLOOKUP($A270,Input_Raw!$A:$A,Input_Raw!$DP:$DP),"")</f>
        <v/>
      </c>
      <c r="L270" s="244" t="str">
        <f>IFERROR(_xlfn.XLOOKUP($A270,Input_Raw!$A:$A,Input_Raw!$DR:$DR),"")</f>
        <v/>
      </c>
      <c r="M270" s="244" t="str">
        <f>IFERROR(_xlfn.XLOOKUP($A270,Input_Raw!$A:$A,Input_Raw!$DX:$DX),"")</f>
        <v/>
      </c>
      <c r="N270" s="244" t="str">
        <f>IFERROR(_xlfn.XLOOKUP($A270,Input_Raw!$A:$A,Input_Raw!$DZ:$DZ),"")</f>
        <v/>
      </c>
      <c r="O270" s="245" t="str">
        <f>IFERROR(1-SUMIF(Plant_BD!$B:$B,$A270,Plant_BD!$AL:$AL)/($AA270+SUMIF(Plant_BD!$B:$B,$A270,Plant_BD!$AL:$AL)),"")</f>
        <v/>
      </c>
      <c r="P270" s="245"/>
      <c r="Q270" s="246"/>
      <c r="R270" s="245" t="str">
        <f>IFERROR(1-SUMIF(Grid_BD!$B:$B,$A270,Grid_BD!$W:$W)/($AA270+SUMIF(Grid_BD!$B:$B,$A270,Grid_BD!$W:$W)),"")</f>
        <v/>
      </c>
      <c r="S270" s="241"/>
      <c r="T270" s="246"/>
      <c r="U270" s="247" t="str">
        <f t="shared" si="26"/>
        <v/>
      </c>
      <c r="V270" s="247" t="str">
        <f>IFERROR(_xlfn.XLOOKUP($A270,Input_Raw!$A:$A,Input_Raw!$GJ:$GJ),"")</f>
        <v/>
      </c>
      <c r="W270" s="248" t="str">
        <f t="shared" si="27"/>
        <v/>
      </c>
      <c r="X270" s="240" t="str">
        <f>IFERROR(_xlfn.XLOOKUP($A270,Input_Raw!$A:$A,Input_Raw!$EL:$EL),"")</f>
        <v/>
      </c>
      <c r="Y270" s="240" t="str">
        <f>IFERROR(_xlfn.XLOOKUP($A270,Input_Raw!$A:$A,Input_Raw!GC:GC),"")</f>
        <v/>
      </c>
      <c r="Z270" s="240"/>
      <c r="AA270" s="240" t="str">
        <f>IFERROR(_xlfn.XLOOKUP($A270,Input_Raw!$A:$A,Input_Raw!$GD:$GD),"")</f>
        <v/>
      </c>
      <c r="AB270" s="240" t="str">
        <f>IFERROR(_xlfn.XLOOKUP($A270,Input_Raw!$A:$A,Input_Raw!GE:GE),"")</f>
        <v/>
      </c>
      <c r="AC270" s="249">
        <f>IFERROR(_xlfn.XLOOKUP($D270,'Modelling New'!$D:$D,'Modelling New'!P:P),"")</f>
        <v>5.3000000000000007</v>
      </c>
      <c r="AD270" s="240">
        <f>IFERROR(_xlfn.XLOOKUP($D270,'Modelling New'!$D:$D,'Modelling New'!$T:$T)*1000,"")</f>
        <v>1025609.0024316352</v>
      </c>
      <c r="AE270" s="250">
        <f>IFERROR(_xlfn.XLOOKUP($D270,'Modelling New'!$D:$D,'Modelling New'!$O:$O),"")</f>
        <v>0.81909474088580203</v>
      </c>
      <c r="AF270" s="250">
        <f>IFERROR(_xlfn.XLOOKUP($D270,'Modelling New'!$D:$D,'Modelling New'!W:W),"")</f>
        <v>0.18088342194561463</v>
      </c>
      <c r="AG270" s="250">
        <f>IFERROR(_xlfn.XLOOKUP($D270,'Modelling New'!$D:$D,'Modelling New'!$AE:$AE),"")</f>
        <v>0.995</v>
      </c>
      <c r="AH270" s="250">
        <f>IFERROR(_xlfn.XLOOKUP($D270,'Modelling New'!$D:$D,'Modelling New'!$AF:$AF),"")</f>
        <v>0.995</v>
      </c>
      <c r="AI270" s="241"/>
      <c r="AJ270" s="241"/>
      <c r="AK270" s="241"/>
      <c r="AL270" s="241"/>
      <c r="AM270" s="241"/>
      <c r="AN270" s="251"/>
      <c r="AO270" s="248"/>
      <c r="AP270" s="248"/>
      <c r="AQ270" s="248"/>
      <c r="AR270" s="240">
        <f>_xlfn.XLOOKUP($D270,'Modelling New'!$D:$D,'Modelling New'!$N:$N)</f>
        <v>236.25000000000003</v>
      </c>
      <c r="AS270" s="240" t="str">
        <f t="shared" si="28"/>
        <v/>
      </c>
    </row>
    <row r="271" spans="1:45">
      <c r="A271" s="239">
        <f t="shared" si="29"/>
        <v>46014</v>
      </c>
      <c r="B271" s="240">
        <f>YEAR(Daily_KPI[[#This Row],[Date]])+IF(MONTH(Daily_KPI[[#This Row],[Date]])&gt;=4,1,0)</f>
        <v>2026</v>
      </c>
      <c r="C271" s="241">
        <f>YEAR(Daily_KPI[[#This Row],[Date]])</f>
        <v>2025</v>
      </c>
      <c r="D271" s="242">
        <f>Daily_KPI[[#This Row],[Date]]-DAY(Daily_KPI[[#This Row],[Date]])+1</f>
        <v>45992</v>
      </c>
      <c r="E271" s="241">
        <f t="shared" si="25"/>
        <v>31</v>
      </c>
      <c r="F271" s="243" t="str">
        <f>IFERROR(_xlfn.XLOOKUP($A271,Input_Raw!$A:$A,Input_Raw!$GB:$GB),"")</f>
        <v/>
      </c>
      <c r="G271" s="244" t="str">
        <f>IFERROR(_xlfn.XLOOKUP($A271,Input_Raw!$A:$A,Input_Raw!EO:EO),"")</f>
        <v/>
      </c>
      <c r="H271" s="244" t="str">
        <f>IFERROR(_xlfn.XLOOKUP($A271,Input_Raw!$A:$A,Input_Raw!EP:EP),"")</f>
        <v/>
      </c>
      <c r="I271" s="244" t="str">
        <f>IFERROR(_xlfn.XLOOKUP($A271,Input_Raw!$A:$A,Input_Raw!EM:EM),"")</f>
        <v/>
      </c>
      <c r="J271" s="244" t="str">
        <f>IFERROR(_xlfn.XLOOKUP($A271,Input_Raw!$A:$A,Input_Raw!EN:EN),"")</f>
        <v/>
      </c>
      <c r="K271" s="244" t="str">
        <f>IFERROR(_xlfn.XLOOKUP($A271,Input_Raw!$A:$A,Input_Raw!$DP:$DP),"")</f>
        <v/>
      </c>
      <c r="L271" s="244" t="str">
        <f>IFERROR(_xlfn.XLOOKUP($A271,Input_Raw!$A:$A,Input_Raw!$DR:$DR),"")</f>
        <v/>
      </c>
      <c r="M271" s="244" t="str">
        <f>IFERROR(_xlfn.XLOOKUP($A271,Input_Raw!$A:$A,Input_Raw!$DX:$DX),"")</f>
        <v/>
      </c>
      <c r="N271" s="244" t="str">
        <f>IFERROR(_xlfn.XLOOKUP($A271,Input_Raw!$A:$A,Input_Raw!$DZ:$DZ),"")</f>
        <v/>
      </c>
      <c r="O271" s="245" t="str">
        <f>IFERROR(1-SUMIF(Plant_BD!$B:$B,$A271,Plant_BD!$AL:$AL)/($AA271+SUMIF(Plant_BD!$B:$B,$A271,Plant_BD!$AL:$AL)),"")</f>
        <v/>
      </c>
      <c r="P271" s="245"/>
      <c r="Q271" s="246"/>
      <c r="R271" s="245" t="str">
        <f>IFERROR(1-SUMIF(Grid_BD!$B:$B,$A271,Grid_BD!$W:$W)/($AA271+SUMIF(Grid_BD!$B:$B,$A271,Grid_BD!$W:$W)),"")</f>
        <v/>
      </c>
      <c r="S271" s="241"/>
      <c r="T271" s="246"/>
      <c r="U271" s="247" t="str">
        <f t="shared" si="26"/>
        <v/>
      </c>
      <c r="V271" s="247" t="str">
        <f>IFERROR(_xlfn.XLOOKUP($A271,Input_Raw!$A:$A,Input_Raw!$GJ:$GJ),"")</f>
        <v/>
      </c>
      <c r="W271" s="248" t="str">
        <f t="shared" si="27"/>
        <v/>
      </c>
      <c r="X271" s="240" t="str">
        <f>IFERROR(_xlfn.XLOOKUP($A271,Input_Raw!$A:$A,Input_Raw!$EL:$EL),"")</f>
        <v/>
      </c>
      <c r="Y271" s="240" t="str">
        <f>IFERROR(_xlfn.XLOOKUP($A271,Input_Raw!$A:$A,Input_Raw!GC:GC),"")</f>
        <v/>
      </c>
      <c r="Z271" s="240"/>
      <c r="AA271" s="240" t="str">
        <f>IFERROR(_xlfn.XLOOKUP($A271,Input_Raw!$A:$A,Input_Raw!$GD:$GD),"")</f>
        <v/>
      </c>
      <c r="AB271" s="240" t="str">
        <f>IFERROR(_xlfn.XLOOKUP($A271,Input_Raw!$A:$A,Input_Raw!GE:GE),"")</f>
        <v/>
      </c>
      <c r="AC271" s="249">
        <f>IFERROR(_xlfn.XLOOKUP($D271,'Modelling New'!$D:$D,'Modelling New'!P:P),"")</f>
        <v>5.3000000000000007</v>
      </c>
      <c r="AD271" s="240">
        <f>IFERROR(_xlfn.XLOOKUP($D271,'Modelling New'!$D:$D,'Modelling New'!$T:$T)*1000,"")</f>
        <v>1025609.0024316352</v>
      </c>
      <c r="AE271" s="250">
        <f>IFERROR(_xlfn.XLOOKUP($D271,'Modelling New'!$D:$D,'Modelling New'!$O:$O),"")</f>
        <v>0.81909474088580203</v>
      </c>
      <c r="AF271" s="250">
        <f>IFERROR(_xlfn.XLOOKUP($D271,'Modelling New'!$D:$D,'Modelling New'!W:W),"")</f>
        <v>0.18088342194561463</v>
      </c>
      <c r="AG271" s="250">
        <f>IFERROR(_xlfn.XLOOKUP($D271,'Modelling New'!$D:$D,'Modelling New'!$AE:$AE),"")</f>
        <v>0.995</v>
      </c>
      <c r="AH271" s="250">
        <f>IFERROR(_xlfn.XLOOKUP($D271,'Modelling New'!$D:$D,'Modelling New'!$AF:$AF),"")</f>
        <v>0.995</v>
      </c>
      <c r="AI271" s="241"/>
      <c r="AJ271" s="241"/>
      <c r="AK271" s="241"/>
      <c r="AL271" s="241"/>
      <c r="AM271" s="241"/>
      <c r="AN271" s="251"/>
      <c r="AO271" s="248"/>
      <c r="AP271" s="248"/>
      <c r="AQ271" s="248"/>
      <c r="AR271" s="240">
        <f>_xlfn.XLOOKUP($D271,'Modelling New'!$D:$D,'Modelling New'!$N:$N)</f>
        <v>236.25000000000003</v>
      </c>
      <c r="AS271" s="240" t="str">
        <f t="shared" si="28"/>
        <v/>
      </c>
    </row>
    <row r="272" spans="1:45">
      <c r="A272" s="239">
        <f t="shared" si="29"/>
        <v>46015</v>
      </c>
      <c r="B272" s="240">
        <f>YEAR(Daily_KPI[[#This Row],[Date]])+IF(MONTH(Daily_KPI[[#This Row],[Date]])&gt;=4,1,0)</f>
        <v>2026</v>
      </c>
      <c r="C272" s="241">
        <f>YEAR(Daily_KPI[[#This Row],[Date]])</f>
        <v>2025</v>
      </c>
      <c r="D272" s="242">
        <f>Daily_KPI[[#This Row],[Date]]-DAY(Daily_KPI[[#This Row],[Date]])+1</f>
        <v>45992</v>
      </c>
      <c r="E272" s="241">
        <f t="shared" si="25"/>
        <v>31</v>
      </c>
      <c r="F272" s="243" t="str">
        <f>IFERROR(_xlfn.XLOOKUP($A272,Input_Raw!$A:$A,Input_Raw!$GB:$GB),"")</f>
        <v/>
      </c>
      <c r="G272" s="244" t="str">
        <f>IFERROR(_xlfn.XLOOKUP($A272,Input_Raw!$A:$A,Input_Raw!EO:EO),"")</f>
        <v/>
      </c>
      <c r="H272" s="244" t="str">
        <f>IFERROR(_xlfn.XLOOKUP($A272,Input_Raw!$A:$A,Input_Raw!EP:EP),"")</f>
        <v/>
      </c>
      <c r="I272" s="244" t="str">
        <f>IFERROR(_xlfn.XLOOKUP($A272,Input_Raw!$A:$A,Input_Raw!EM:EM),"")</f>
        <v/>
      </c>
      <c r="J272" s="244" t="str">
        <f>IFERROR(_xlfn.XLOOKUP($A272,Input_Raw!$A:$A,Input_Raw!EN:EN),"")</f>
        <v/>
      </c>
      <c r="K272" s="244" t="str">
        <f>IFERROR(_xlfn.XLOOKUP($A272,Input_Raw!$A:$A,Input_Raw!$DP:$DP),"")</f>
        <v/>
      </c>
      <c r="L272" s="244" t="str">
        <f>IFERROR(_xlfn.XLOOKUP($A272,Input_Raw!$A:$A,Input_Raw!$DR:$DR),"")</f>
        <v/>
      </c>
      <c r="M272" s="244" t="str">
        <f>IFERROR(_xlfn.XLOOKUP($A272,Input_Raw!$A:$A,Input_Raw!$DX:$DX),"")</f>
        <v/>
      </c>
      <c r="N272" s="244" t="str">
        <f>IFERROR(_xlfn.XLOOKUP($A272,Input_Raw!$A:$A,Input_Raw!$DZ:$DZ),"")</f>
        <v/>
      </c>
      <c r="O272" s="245" t="str">
        <f>IFERROR(1-SUMIF(Plant_BD!$B:$B,$A272,Plant_BD!$AL:$AL)/($AA272+SUMIF(Plant_BD!$B:$B,$A272,Plant_BD!$AL:$AL)),"")</f>
        <v/>
      </c>
      <c r="P272" s="245"/>
      <c r="Q272" s="246"/>
      <c r="R272" s="245" t="str">
        <f>IFERROR(1-SUMIF(Grid_BD!$B:$B,$A272,Grid_BD!$W:$W)/($AA272+SUMIF(Grid_BD!$B:$B,$A272,Grid_BD!$W:$W)),"")</f>
        <v/>
      </c>
      <c r="S272" s="241"/>
      <c r="T272" s="246"/>
      <c r="U272" s="247" t="str">
        <f t="shared" si="26"/>
        <v/>
      </c>
      <c r="V272" s="247" t="str">
        <f>IFERROR(_xlfn.XLOOKUP($A272,Input_Raw!$A:$A,Input_Raw!$GJ:$GJ),"")</f>
        <v/>
      </c>
      <c r="W272" s="248" t="str">
        <f t="shared" si="27"/>
        <v/>
      </c>
      <c r="X272" s="240" t="str">
        <f>IFERROR(_xlfn.XLOOKUP($A272,Input_Raw!$A:$A,Input_Raw!$EL:$EL),"")</f>
        <v/>
      </c>
      <c r="Y272" s="240" t="str">
        <f>IFERROR(_xlfn.XLOOKUP($A272,Input_Raw!$A:$A,Input_Raw!GC:GC),"")</f>
        <v/>
      </c>
      <c r="Z272" s="240"/>
      <c r="AA272" s="240" t="str">
        <f>IFERROR(_xlfn.XLOOKUP($A272,Input_Raw!$A:$A,Input_Raw!$GD:$GD),"")</f>
        <v/>
      </c>
      <c r="AB272" s="240" t="str">
        <f>IFERROR(_xlfn.XLOOKUP($A272,Input_Raw!$A:$A,Input_Raw!GE:GE),"")</f>
        <v/>
      </c>
      <c r="AC272" s="249">
        <f>IFERROR(_xlfn.XLOOKUP($D272,'Modelling New'!$D:$D,'Modelling New'!P:P),"")</f>
        <v>5.3000000000000007</v>
      </c>
      <c r="AD272" s="240">
        <f>IFERROR(_xlfn.XLOOKUP($D272,'Modelling New'!$D:$D,'Modelling New'!$T:$T)*1000,"")</f>
        <v>1025609.0024316352</v>
      </c>
      <c r="AE272" s="250">
        <f>IFERROR(_xlfn.XLOOKUP($D272,'Modelling New'!$D:$D,'Modelling New'!$O:$O),"")</f>
        <v>0.81909474088580203</v>
      </c>
      <c r="AF272" s="250">
        <f>IFERROR(_xlfn.XLOOKUP($D272,'Modelling New'!$D:$D,'Modelling New'!W:W),"")</f>
        <v>0.18088342194561463</v>
      </c>
      <c r="AG272" s="250">
        <f>IFERROR(_xlfn.XLOOKUP($D272,'Modelling New'!$D:$D,'Modelling New'!$AE:$AE),"")</f>
        <v>0.995</v>
      </c>
      <c r="AH272" s="250">
        <f>IFERROR(_xlfn.XLOOKUP($D272,'Modelling New'!$D:$D,'Modelling New'!$AF:$AF),"")</f>
        <v>0.995</v>
      </c>
      <c r="AI272" s="241"/>
      <c r="AJ272" s="241"/>
      <c r="AK272" s="241"/>
      <c r="AL272" s="241"/>
      <c r="AM272" s="241"/>
      <c r="AN272" s="251"/>
      <c r="AO272" s="248"/>
      <c r="AP272" s="248"/>
      <c r="AQ272" s="248"/>
      <c r="AR272" s="240">
        <f>_xlfn.XLOOKUP($D272,'Modelling New'!$D:$D,'Modelling New'!$N:$N)</f>
        <v>236.25000000000003</v>
      </c>
      <c r="AS272" s="240" t="str">
        <f t="shared" si="28"/>
        <v/>
      </c>
    </row>
    <row r="273" spans="1:45">
      <c r="A273" s="239">
        <f t="shared" si="29"/>
        <v>46016</v>
      </c>
      <c r="B273" s="240">
        <f>YEAR(Daily_KPI[[#This Row],[Date]])+IF(MONTH(Daily_KPI[[#This Row],[Date]])&gt;=4,1,0)</f>
        <v>2026</v>
      </c>
      <c r="C273" s="241">
        <f>YEAR(Daily_KPI[[#This Row],[Date]])</f>
        <v>2025</v>
      </c>
      <c r="D273" s="242">
        <f>Daily_KPI[[#This Row],[Date]]-DAY(Daily_KPI[[#This Row],[Date]])+1</f>
        <v>45992</v>
      </c>
      <c r="E273" s="241">
        <f t="shared" si="25"/>
        <v>31</v>
      </c>
      <c r="F273" s="243" t="str">
        <f>IFERROR(_xlfn.XLOOKUP($A273,Input_Raw!$A:$A,Input_Raw!$GB:$GB),"")</f>
        <v/>
      </c>
      <c r="G273" s="244" t="str">
        <f>IFERROR(_xlfn.XLOOKUP($A273,Input_Raw!$A:$A,Input_Raw!EO:EO),"")</f>
        <v/>
      </c>
      <c r="H273" s="244" t="str">
        <f>IFERROR(_xlfn.XLOOKUP($A273,Input_Raw!$A:$A,Input_Raw!EP:EP),"")</f>
        <v/>
      </c>
      <c r="I273" s="244" t="str">
        <f>IFERROR(_xlfn.XLOOKUP($A273,Input_Raw!$A:$A,Input_Raw!EM:EM),"")</f>
        <v/>
      </c>
      <c r="J273" s="244" t="str">
        <f>IFERROR(_xlfn.XLOOKUP($A273,Input_Raw!$A:$A,Input_Raw!EN:EN),"")</f>
        <v/>
      </c>
      <c r="K273" s="244" t="str">
        <f>IFERROR(_xlfn.XLOOKUP($A273,Input_Raw!$A:$A,Input_Raw!$DP:$DP),"")</f>
        <v/>
      </c>
      <c r="L273" s="244" t="str">
        <f>IFERROR(_xlfn.XLOOKUP($A273,Input_Raw!$A:$A,Input_Raw!$DR:$DR),"")</f>
        <v/>
      </c>
      <c r="M273" s="244" t="str">
        <f>IFERROR(_xlfn.XLOOKUP($A273,Input_Raw!$A:$A,Input_Raw!$DX:$DX),"")</f>
        <v/>
      </c>
      <c r="N273" s="244" t="str">
        <f>IFERROR(_xlfn.XLOOKUP($A273,Input_Raw!$A:$A,Input_Raw!$DZ:$DZ),"")</f>
        <v/>
      </c>
      <c r="O273" s="245" t="str">
        <f>IFERROR(1-SUMIF(Plant_BD!$B:$B,$A273,Plant_BD!$AL:$AL)/($AA273+SUMIF(Plant_BD!$B:$B,$A273,Plant_BD!$AL:$AL)),"")</f>
        <v/>
      </c>
      <c r="P273" s="245"/>
      <c r="Q273" s="246"/>
      <c r="R273" s="245" t="str">
        <f>IFERROR(1-SUMIF(Grid_BD!$B:$B,$A273,Grid_BD!$W:$W)/($AA273+SUMIF(Grid_BD!$B:$B,$A273,Grid_BD!$W:$W)),"")</f>
        <v/>
      </c>
      <c r="S273" s="241"/>
      <c r="T273" s="246"/>
      <c r="U273" s="247" t="str">
        <f t="shared" si="26"/>
        <v/>
      </c>
      <c r="V273" s="247" t="str">
        <f>IFERROR(_xlfn.XLOOKUP($A273,Input_Raw!$A:$A,Input_Raw!$GJ:$GJ),"")</f>
        <v/>
      </c>
      <c r="W273" s="248" t="str">
        <f t="shared" si="27"/>
        <v/>
      </c>
      <c r="X273" s="240" t="str">
        <f>IFERROR(_xlfn.XLOOKUP($A273,Input_Raw!$A:$A,Input_Raw!$EL:$EL),"")</f>
        <v/>
      </c>
      <c r="Y273" s="240" t="str">
        <f>IFERROR(_xlfn.XLOOKUP($A273,Input_Raw!$A:$A,Input_Raw!GC:GC),"")</f>
        <v/>
      </c>
      <c r="Z273" s="240"/>
      <c r="AA273" s="240" t="str">
        <f>IFERROR(_xlfn.XLOOKUP($A273,Input_Raw!$A:$A,Input_Raw!$GD:$GD),"")</f>
        <v/>
      </c>
      <c r="AB273" s="240" t="str">
        <f>IFERROR(_xlfn.XLOOKUP($A273,Input_Raw!$A:$A,Input_Raw!GE:GE),"")</f>
        <v/>
      </c>
      <c r="AC273" s="249">
        <f>IFERROR(_xlfn.XLOOKUP($D273,'Modelling New'!$D:$D,'Modelling New'!P:P),"")</f>
        <v>5.3000000000000007</v>
      </c>
      <c r="AD273" s="240">
        <f>IFERROR(_xlfn.XLOOKUP($D273,'Modelling New'!$D:$D,'Modelling New'!$T:$T)*1000,"")</f>
        <v>1025609.0024316352</v>
      </c>
      <c r="AE273" s="250">
        <f>IFERROR(_xlfn.XLOOKUP($D273,'Modelling New'!$D:$D,'Modelling New'!$O:$O),"")</f>
        <v>0.81909474088580203</v>
      </c>
      <c r="AF273" s="250">
        <f>IFERROR(_xlfn.XLOOKUP($D273,'Modelling New'!$D:$D,'Modelling New'!W:W),"")</f>
        <v>0.18088342194561463</v>
      </c>
      <c r="AG273" s="250">
        <f>IFERROR(_xlfn.XLOOKUP($D273,'Modelling New'!$D:$D,'Modelling New'!$AE:$AE),"")</f>
        <v>0.995</v>
      </c>
      <c r="AH273" s="250">
        <f>IFERROR(_xlfn.XLOOKUP($D273,'Modelling New'!$D:$D,'Modelling New'!$AF:$AF),"")</f>
        <v>0.995</v>
      </c>
      <c r="AI273" s="241"/>
      <c r="AJ273" s="241"/>
      <c r="AK273" s="241"/>
      <c r="AL273" s="241"/>
      <c r="AM273" s="241"/>
      <c r="AN273" s="251"/>
      <c r="AO273" s="248"/>
      <c r="AP273" s="248"/>
      <c r="AQ273" s="248"/>
      <c r="AR273" s="240">
        <f>_xlfn.XLOOKUP($D273,'Modelling New'!$D:$D,'Modelling New'!$N:$N)</f>
        <v>236.25000000000003</v>
      </c>
      <c r="AS273" s="240" t="str">
        <f t="shared" si="28"/>
        <v/>
      </c>
    </row>
    <row r="274" spans="1:45">
      <c r="A274" s="239">
        <f t="shared" si="29"/>
        <v>46017</v>
      </c>
      <c r="B274" s="240">
        <f>YEAR(Daily_KPI[[#This Row],[Date]])+IF(MONTH(Daily_KPI[[#This Row],[Date]])&gt;=4,1,0)</f>
        <v>2026</v>
      </c>
      <c r="C274" s="241">
        <f>YEAR(Daily_KPI[[#This Row],[Date]])</f>
        <v>2025</v>
      </c>
      <c r="D274" s="242">
        <f>Daily_KPI[[#This Row],[Date]]-DAY(Daily_KPI[[#This Row],[Date]])+1</f>
        <v>45992</v>
      </c>
      <c r="E274" s="241">
        <f t="shared" si="25"/>
        <v>31</v>
      </c>
      <c r="F274" s="243" t="str">
        <f>IFERROR(_xlfn.XLOOKUP($A274,Input_Raw!$A:$A,Input_Raw!$GB:$GB),"")</f>
        <v/>
      </c>
      <c r="G274" s="244" t="str">
        <f>IFERROR(_xlfn.XLOOKUP($A274,Input_Raw!$A:$A,Input_Raw!EO:EO),"")</f>
        <v/>
      </c>
      <c r="H274" s="244" t="str">
        <f>IFERROR(_xlfn.XLOOKUP($A274,Input_Raw!$A:$A,Input_Raw!EP:EP),"")</f>
        <v/>
      </c>
      <c r="I274" s="244" t="str">
        <f>IFERROR(_xlfn.XLOOKUP($A274,Input_Raw!$A:$A,Input_Raw!EM:EM),"")</f>
        <v/>
      </c>
      <c r="J274" s="244" t="str">
        <f>IFERROR(_xlfn.XLOOKUP($A274,Input_Raw!$A:$A,Input_Raw!EN:EN),"")</f>
        <v/>
      </c>
      <c r="K274" s="244" t="str">
        <f>IFERROR(_xlfn.XLOOKUP($A274,Input_Raw!$A:$A,Input_Raw!$DP:$DP),"")</f>
        <v/>
      </c>
      <c r="L274" s="244" t="str">
        <f>IFERROR(_xlfn.XLOOKUP($A274,Input_Raw!$A:$A,Input_Raw!$DR:$DR),"")</f>
        <v/>
      </c>
      <c r="M274" s="244" t="str">
        <f>IFERROR(_xlfn.XLOOKUP($A274,Input_Raw!$A:$A,Input_Raw!$DX:$DX),"")</f>
        <v/>
      </c>
      <c r="N274" s="244" t="str">
        <f>IFERROR(_xlfn.XLOOKUP($A274,Input_Raw!$A:$A,Input_Raw!$DZ:$DZ),"")</f>
        <v/>
      </c>
      <c r="O274" s="245" t="str">
        <f>IFERROR(1-SUMIF(Plant_BD!$B:$B,$A274,Plant_BD!$AL:$AL)/($AA274+SUMIF(Plant_BD!$B:$B,$A274,Plant_BD!$AL:$AL)),"")</f>
        <v/>
      </c>
      <c r="P274" s="245"/>
      <c r="Q274" s="246"/>
      <c r="R274" s="245" t="str">
        <f>IFERROR(1-SUMIF(Grid_BD!$B:$B,$A274,Grid_BD!$W:$W)/($AA274+SUMIF(Grid_BD!$B:$B,$A274,Grid_BD!$W:$W)),"")</f>
        <v/>
      </c>
      <c r="S274" s="241"/>
      <c r="T274" s="246"/>
      <c r="U274" s="247" t="str">
        <f t="shared" si="26"/>
        <v/>
      </c>
      <c r="V274" s="247" t="str">
        <f>IFERROR(_xlfn.XLOOKUP($A274,Input_Raw!$A:$A,Input_Raw!$GJ:$GJ),"")</f>
        <v/>
      </c>
      <c r="W274" s="248" t="str">
        <f t="shared" si="27"/>
        <v/>
      </c>
      <c r="X274" s="240" t="str">
        <f>IFERROR(_xlfn.XLOOKUP($A274,Input_Raw!$A:$A,Input_Raw!$EL:$EL),"")</f>
        <v/>
      </c>
      <c r="Y274" s="240" t="str">
        <f>IFERROR(_xlfn.XLOOKUP($A274,Input_Raw!$A:$A,Input_Raw!GC:GC),"")</f>
        <v/>
      </c>
      <c r="Z274" s="240"/>
      <c r="AA274" s="240" t="str">
        <f>IFERROR(_xlfn.XLOOKUP($A274,Input_Raw!$A:$A,Input_Raw!$GD:$GD),"")</f>
        <v/>
      </c>
      <c r="AB274" s="240" t="str">
        <f>IFERROR(_xlfn.XLOOKUP($A274,Input_Raw!$A:$A,Input_Raw!GE:GE),"")</f>
        <v/>
      </c>
      <c r="AC274" s="249">
        <f>IFERROR(_xlfn.XLOOKUP($D274,'Modelling New'!$D:$D,'Modelling New'!P:P),"")</f>
        <v>5.3000000000000007</v>
      </c>
      <c r="AD274" s="240">
        <f>IFERROR(_xlfn.XLOOKUP($D274,'Modelling New'!$D:$D,'Modelling New'!$T:$T)*1000,"")</f>
        <v>1025609.0024316352</v>
      </c>
      <c r="AE274" s="250">
        <f>IFERROR(_xlfn.XLOOKUP($D274,'Modelling New'!$D:$D,'Modelling New'!$O:$O),"")</f>
        <v>0.81909474088580203</v>
      </c>
      <c r="AF274" s="250">
        <f>IFERROR(_xlfn.XLOOKUP($D274,'Modelling New'!$D:$D,'Modelling New'!W:W),"")</f>
        <v>0.18088342194561463</v>
      </c>
      <c r="AG274" s="250">
        <f>IFERROR(_xlfn.XLOOKUP($D274,'Modelling New'!$D:$D,'Modelling New'!$AE:$AE),"")</f>
        <v>0.995</v>
      </c>
      <c r="AH274" s="250">
        <f>IFERROR(_xlfn.XLOOKUP($D274,'Modelling New'!$D:$D,'Modelling New'!$AF:$AF),"")</f>
        <v>0.995</v>
      </c>
      <c r="AI274" s="241"/>
      <c r="AJ274" s="241"/>
      <c r="AK274" s="241"/>
      <c r="AL274" s="241"/>
      <c r="AM274" s="241"/>
      <c r="AN274" s="251"/>
      <c r="AO274" s="248"/>
      <c r="AP274" s="248"/>
      <c r="AQ274" s="248"/>
      <c r="AR274" s="240">
        <f>_xlfn.XLOOKUP($D274,'Modelling New'!$D:$D,'Modelling New'!$N:$N)</f>
        <v>236.25000000000003</v>
      </c>
      <c r="AS274" s="240" t="str">
        <f t="shared" si="28"/>
        <v/>
      </c>
    </row>
    <row r="275" spans="1:45">
      <c r="A275" s="239">
        <f t="shared" si="29"/>
        <v>46018</v>
      </c>
      <c r="B275" s="240">
        <f>YEAR(Daily_KPI[[#This Row],[Date]])+IF(MONTH(Daily_KPI[[#This Row],[Date]])&gt;=4,1,0)</f>
        <v>2026</v>
      </c>
      <c r="C275" s="241">
        <f>YEAR(Daily_KPI[[#This Row],[Date]])</f>
        <v>2025</v>
      </c>
      <c r="D275" s="242">
        <f>Daily_KPI[[#This Row],[Date]]-DAY(Daily_KPI[[#This Row],[Date]])+1</f>
        <v>45992</v>
      </c>
      <c r="E275" s="241">
        <f t="shared" si="25"/>
        <v>31</v>
      </c>
      <c r="F275" s="243" t="str">
        <f>IFERROR(_xlfn.XLOOKUP($A275,Input_Raw!$A:$A,Input_Raw!$GB:$GB),"")</f>
        <v/>
      </c>
      <c r="G275" s="244" t="str">
        <f>IFERROR(_xlfn.XLOOKUP($A275,Input_Raw!$A:$A,Input_Raw!EO:EO),"")</f>
        <v/>
      </c>
      <c r="H275" s="244" t="str">
        <f>IFERROR(_xlfn.XLOOKUP($A275,Input_Raw!$A:$A,Input_Raw!EP:EP),"")</f>
        <v/>
      </c>
      <c r="I275" s="244" t="str">
        <f>IFERROR(_xlfn.XLOOKUP($A275,Input_Raw!$A:$A,Input_Raw!EM:EM),"")</f>
        <v/>
      </c>
      <c r="J275" s="244" t="str">
        <f>IFERROR(_xlfn.XLOOKUP($A275,Input_Raw!$A:$A,Input_Raw!EN:EN),"")</f>
        <v/>
      </c>
      <c r="K275" s="244" t="str">
        <f>IFERROR(_xlfn.XLOOKUP($A275,Input_Raw!$A:$A,Input_Raw!$DP:$DP),"")</f>
        <v/>
      </c>
      <c r="L275" s="244" t="str">
        <f>IFERROR(_xlfn.XLOOKUP($A275,Input_Raw!$A:$A,Input_Raw!$DR:$DR),"")</f>
        <v/>
      </c>
      <c r="M275" s="244" t="str">
        <f>IFERROR(_xlfn.XLOOKUP($A275,Input_Raw!$A:$A,Input_Raw!$DX:$DX),"")</f>
        <v/>
      </c>
      <c r="N275" s="244" t="str">
        <f>IFERROR(_xlfn.XLOOKUP($A275,Input_Raw!$A:$A,Input_Raw!$DZ:$DZ),"")</f>
        <v/>
      </c>
      <c r="O275" s="245" t="str">
        <f>IFERROR(1-SUMIF(Plant_BD!$B:$B,$A275,Plant_BD!$AL:$AL)/($AA275+SUMIF(Plant_BD!$B:$B,$A275,Plant_BD!$AL:$AL)),"")</f>
        <v/>
      </c>
      <c r="P275" s="245"/>
      <c r="Q275" s="246"/>
      <c r="R275" s="245" t="str">
        <f>IFERROR(1-SUMIF(Grid_BD!$B:$B,$A275,Grid_BD!$W:$W)/($AA275+SUMIF(Grid_BD!$B:$B,$A275,Grid_BD!$W:$W)),"")</f>
        <v/>
      </c>
      <c r="S275" s="241"/>
      <c r="T275" s="246"/>
      <c r="U275" s="247" t="str">
        <f t="shared" si="26"/>
        <v/>
      </c>
      <c r="V275" s="247" t="str">
        <f>IFERROR(_xlfn.XLOOKUP($A275,Input_Raw!$A:$A,Input_Raw!$GJ:$GJ),"")</f>
        <v/>
      </c>
      <c r="W275" s="248" t="str">
        <f t="shared" si="27"/>
        <v/>
      </c>
      <c r="X275" s="240" t="str">
        <f>IFERROR(_xlfn.XLOOKUP($A275,Input_Raw!$A:$A,Input_Raw!$EL:$EL),"")</f>
        <v/>
      </c>
      <c r="Y275" s="240" t="str">
        <f>IFERROR(_xlfn.XLOOKUP($A275,Input_Raw!$A:$A,Input_Raw!GC:GC),"")</f>
        <v/>
      </c>
      <c r="Z275" s="240"/>
      <c r="AA275" s="240" t="str">
        <f>IFERROR(_xlfn.XLOOKUP($A275,Input_Raw!$A:$A,Input_Raw!$GD:$GD),"")</f>
        <v/>
      </c>
      <c r="AB275" s="240" t="str">
        <f>IFERROR(_xlfn.XLOOKUP($A275,Input_Raw!$A:$A,Input_Raw!GE:GE),"")</f>
        <v/>
      </c>
      <c r="AC275" s="249">
        <f>IFERROR(_xlfn.XLOOKUP($D275,'Modelling New'!$D:$D,'Modelling New'!P:P),"")</f>
        <v>5.3000000000000007</v>
      </c>
      <c r="AD275" s="240">
        <f>IFERROR(_xlfn.XLOOKUP($D275,'Modelling New'!$D:$D,'Modelling New'!$T:$T)*1000,"")</f>
        <v>1025609.0024316352</v>
      </c>
      <c r="AE275" s="250">
        <f>IFERROR(_xlfn.XLOOKUP($D275,'Modelling New'!$D:$D,'Modelling New'!$O:$O),"")</f>
        <v>0.81909474088580203</v>
      </c>
      <c r="AF275" s="250">
        <f>IFERROR(_xlfn.XLOOKUP($D275,'Modelling New'!$D:$D,'Modelling New'!W:W),"")</f>
        <v>0.18088342194561463</v>
      </c>
      <c r="AG275" s="250">
        <f>IFERROR(_xlfn.XLOOKUP($D275,'Modelling New'!$D:$D,'Modelling New'!$AE:$AE),"")</f>
        <v>0.995</v>
      </c>
      <c r="AH275" s="250">
        <f>IFERROR(_xlfn.XLOOKUP($D275,'Modelling New'!$D:$D,'Modelling New'!$AF:$AF),"")</f>
        <v>0.995</v>
      </c>
      <c r="AI275" s="241"/>
      <c r="AJ275" s="241"/>
      <c r="AK275" s="241"/>
      <c r="AL275" s="241"/>
      <c r="AM275" s="241"/>
      <c r="AN275" s="251"/>
      <c r="AO275" s="248"/>
      <c r="AP275" s="248"/>
      <c r="AQ275" s="248"/>
      <c r="AR275" s="240">
        <f>_xlfn.XLOOKUP($D275,'Modelling New'!$D:$D,'Modelling New'!$N:$N)</f>
        <v>236.25000000000003</v>
      </c>
      <c r="AS275" s="240" t="str">
        <f t="shared" si="28"/>
        <v/>
      </c>
    </row>
    <row r="276" spans="1:45">
      <c r="A276" s="239">
        <f t="shared" si="29"/>
        <v>46019</v>
      </c>
      <c r="B276" s="240">
        <f>YEAR(Daily_KPI[[#This Row],[Date]])+IF(MONTH(Daily_KPI[[#This Row],[Date]])&gt;=4,1,0)</f>
        <v>2026</v>
      </c>
      <c r="C276" s="241">
        <f>YEAR(Daily_KPI[[#This Row],[Date]])</f>
        <v>2025</v>
      </c>
      <c r="D276" s="242">
        <f>Daily_KPI[[#This Row],[Date]]-DAY(Daily_KPI[[#This Row],[Date]])+1</f>
        <v>45992</v>
      </c>
      <c r="E276" s="241">
        <f t="shared" si="25"/>
        <v>31</v>
      </c>
      <c r="F276" s="243" t="str">
        <f>IFERROR(_xlfn.XLOOKUP($A276,Input_Raw!$A:$A,Input_Raw!$GB:$GB),"")</f>
        <v/>
      </c>
      <c r="G276" s="244" t="str">
        <f>IFERROR(_xlfn.XLOOKUP($A276,Input_Raw!$A:$A,Input_Raw!EO:EO),"")</f>
        <v/>
      </c>
      <c r="H276" s="244" t="str">
        <f>IFERROR(_xlfn.XLOOKUP($A276,Input_Raw!$A:$A,Input_Raw!EP:EP),"")</f>
        <v/>
      </c>
      <c r="I276" s="244" t="str">
        <f>IFERROR(_xlfn.XLOOKUP($A276,Input_Raw!$A:$A,Input_Raw!EM:EM),"")</f>
        <v/>
      </c>
      <c r="J276" s="244" t="str">
        <f>IFERROR(_xlfn.XLOOKUP($A276,Input_Raw!$A:$A,Input_Raw!EN:EN),"")</f>
        <v/>
      </c>
      <c r="K276" s="244" t="str">
        <f>IFERROR(_xlfn.XLOOKUP($A276,Input_Raw!$A:$A,Input_Raw!$DP:$DP),"")</f>
        <v/>
      </c>
      <c r="L276" s="244" t="str">
        <f>IFERROR(_xlfn.XLOOKUP($A276,Input_Raw!$A:$A,Input_Raw!$DR:$DR),"")</f>
        <v/>
      </c>
      <c r="M276" s="244" t="str">
        <f>IFERROR(_xlfn.XLOOKUP($A276,Input_Raw!$A:$A,Input_Raw!$DX:$DX),"")</f>
        <v/>
      </c>
      <c r="N276" s="244" t="str">
        <f>IFERROR(_xlfn.XLOOKUP($A276,Input_Raw!$A:$A,Input_Raw!$DZ:$DZ),"")</f>
        <v/>
      </c>
      <c r="O276" s="245" t="str">
        <f>IFERROR(1-SUMIF(Plant_BD!$B:$B,$A276,Plant_BD!$AL:$AL)/($AA276+SUMIF(Plant_BD!$B:$B,$A276,Plant_BD!$AL:$AL)),"")</f>
        <v/>
      </c>
      <c r="P276" s="245"/>
      <c r="Q276" s="246"/>
      <c r="R276" s="245" t="str">
        <f>IFERROR(1-SUMIF(Grid_BD!$B:$B,$A276,Grid_BD!$W:$W)/($AA276+SUMIF(Grid_BD!$B:$B,$A276,Grid_BD!$W:$W)),"")</f>
        <v/>
      </c>
      <c r="S276" s="241"/>
      <c r="T276" s="246"/>
      <c r="U276" s="247" t="str">
        <f t="shared" si="26"/>
        <v/>
      </c>
      <c r="V276" s="247" t="str">
        <f>IFERROR(_xlfn.XLOOKUP($A276,Input_Raw!$A:$A,Input_Raw!$GJ:$GJ),"")</f>
        <v/>
      </c>
      <c r="W276" s="248" t="str">
        <f t="shared" si="27"/>
        <v/>
      </c>
      <c r="X276" s="240" t="str">
        <f>IFERROR(_xlfn.XLOOKUP($A276,Input_Raw!$A:$A,Input_Raw!$EL:$EL),"")</f>
        <v/>
      </c>
      <c r="Y276" s="240" t="str">
        <f>IFERROR(_xlfn.XLOOKUP($A276,Input_Raw!$A:$A,Input_Raw!GC:GC),"")</f>
        <v/>
      </c>
      <c r="Z276" s="240"/>
      <c r="AA276" s="240" t="str">
        <f>IFERROR(_xlfn.XLOOKUP($A276,Input_Raw!$A:$A,Input_Raw!$GD:$GD),"")</f>
        <v/>
      </c>
      <c r="AB276" s="240" t="str">
        <f>IFERROR(_xlfn.XLOOKUP($A276,Input_Raw!$A:$A,Input_Raw!GE:GE),"")</f>
        <v/>
      </c>
      <c r="AC276" s="249">
        <f>IFERROR(_xlfn.XLOOKUP($D276,'Modelling New'!$D:$D,'Modelling New'!P:P),"")</f>
        <v>5.3000000000000007</v>
      </c>
      <c r="AD276" s="240">
        <f>IFERROR(_xlfn.XLOOKUP($D276,'Modelling New'!$D:$D,'Modelling New'!$T:$T)*1000,"")</f>
        <v>1025609.0024316352</v>
      </c>
      <c r="AE276" s="250">
        <f>IFERROR(_xlfn.XLOOKUP($D276,'Modelling New'!$D:$D,'Modelling New'!$O:$O),"")</f>
        <v>0.81909474088580203</v>
      </c>
      <c r="AF276" s="250">
        <f>IFERROR(_xlfn.XLOOKUP($D276,'Modelling New'!$D:$D,'Modelling New'!W:W),"")</f>
        <v>0.18088342194561463</v>
      </c>
      <c r="AG276" s="250">
        <f>IFERROR(_xlfn.XLOOKUP($D276,'Modelling New'!$D:$D,'Modelling New'!$AE:$AE),"")</f>
        <v>0.995</v>
      </c>
      <c r="AH276" s="250">
        <f>IFERROR(_xlfn.XLOOKUP($D276,'Modelling New'!$D:$D,'Modelling New'!$AF:$AF),"")</f>
        <v>0.995</v>
      </c>
      <c r="AI276" s="241"/>
      <c r="AJ276" s="241"/>
      <c r="AK276" s="241"/>
      <c r="AL276" s="241"/>
      <c r="AM276" s="241"/>
      <c r="AN276" s="251"/>
      <c r="AO276" s="248"/>
      <c r="AP276" s="248"/>
      <c r="AQ276" s="248"/>
      <c r="AR276" s="240">
        <f>_xlfn.XLOOKUP($D276,'Modelling New'!$D:$D,'Modelling New'!$N:$N)</f>
        <v>236.25000000000003</v>
      </c>
      <c r="AS276" s="240" t="str">
        <f t="shared" si="28"/>
        <v/>
      </c>
    </row>
    <row r="277" spans="1:45">
      <c r="A277" s="239">
        <f t="shared" si="29"/>
        <v>46020</v>
      </c>
      <c r="B277" s="240">
        <f>YEAR(Daily_KPI[[#This Row],[Date]])+IF(MONTH(Daily_KPI[[#This Row],[Date]])&gt;=4,1,0)</f>
        <v>2026</v>
      </c>
      <c r="C277" s="241">
        <f>YEAR(Daily_KPI[[#This Row],[Date]])</f>
        <v>2025</v>
      </c>
      <c r="D277" s="242">
        <f>Daily_KPI[[#This Row],[Date]]-DAY(Daily_KPI[[#This Row],[Date]])+1</f>
        <v>45992</v>
      </c>
      <c r="E277" s="241">
        <f t="shared" si="25"/>
        <v>31</v>
      </c>
      <c r="F277" s="243" t="str">
        <f>IFERROR(_xlfn.XLOOKUP($A277,Input_Raw!$A:$A,Input_Raw!$GB:$GB),"")</f>
        <v/>
      </c>
      <c r="G277" s="244" t="str">
        <f>IFERROR(_xlfn.XLOOKUP($A277,Input_Raw!$A:$A,Input_Raw!EO:EO),"")</f>
        <v/>
      </c>
      <c r="H277" s="244" t="str">
        <f>IFERROR(_xlfn.XLOOKUP($A277,Input_Raw!$A:$A,Input_Raw!EP:EP),"")</f>
        <v/>
      </c>
      <c r="I277" s="244" t="str">
        <f>IFERROR(_xlfn.XLOOKUP($A277,Input_Raw!$A:$A,Input_Raw!EM:EM),"")</f>
        <v/>
      </c>
      <c r="J277" s="244" t="str">
        <f>IFERROR(_xlfn.XLOOKUP($A277,Input_Raw!$A:$A,Input_Raw!EN:EN),"")</f>
        <v/>
      </c>
      <c r="K277" s="244" t="str">
        <f>IFERROR(_xlfn.XLOOKUP($A277,Input_Raw!$A:$A,Input_Raw!$DP:$DP),"")</f>
        <v/>
      </c>
      <c r="L277" s="244" t="str">
        <f>IFERROR(_xlfn.XLOOKUP($A277,Input_Raw!$A:$A,Input_Raw!$DR:$DR),"")</f>
        <v/>
      </c>
      <c r="M277" s="244" t="str">
        <f>IFERROR(_xlfn.XLOOKUP($A277,Input_Raw!$A:$A,Input_Raw!$DX:$DX),"")</f>
        <v/>
      </c>
      <c r="N277" s="244" t="str">
        <f>IFERROR(_xlfn.XLOOKUP($A277,Input_Raw!$A:$A,Input_Raw!$DZ:$DZ),"")</f>
        <v/>
      </c>
      <c r="O277" s="245" t="str">
        <f>IFERROR(1-SUMIF(Plant_BD!$B:$B,$A277,Plant_BD!$AL:$AL)/($AA277+SUMIF(Plant_BD!$B:$B,$A277,Plant_BD!$AL:$AL)),"")</f>
        <v/>
      </c>
      <c r="P277" s="245"/>
      <c r="Q277" s="246"/>
      <c r="R277" s="245" t="str">
        <f>IFERROR(1-SUMIF(Grid_BD!$B:$B,$A277,Grid_BD!$W:$W)/($AA277+SUMIF(Grid_BD!$B:$B,$A277,Grid_BD!$W:$W)),"")</f>
        <v/>
      </c>
      <c r="S277" s="241"/>
      <c r="T277" s="246"/>
      <c r="U277" s="247" t="str">
        <f t="shared" si="26"/>
        <v/>
      </c>
      <c r="V277" s="247" t="str">
        <f>IFERROR(_xlfn.XLOOKUP($A277,Input_Raw!$A:$A,Input_Raw!$GJ:$GJ),"")</f>
        <v/>
      </c>
      <c r="W277" s="248" t="str">
        <f t="shared" si="27"/>
        <v/>
      </c>
      <c r="X277" s="240" t="str">
        <f>IFERROR(_xlfn.XLOOKUP($A277,Input_Raw!$A:$A,Input_Raw!$EL:$EL),"")</f>
        <v/>
      </c>
      <c r="Y277" s="240" t="str">
        <f>IFERROR(_xlfn.XLOOKUP($A277,Input_Raw!$A:$A,Input_Raw!GC:GC),"")</f>
        <v/>
      </c>
      <c r="Z277" s="240"/>
      <c r="AA277" s="240" t="str">
        <f>IFERROR(_xlfn.XLOOKUP($A277,Input_Raw!$A:$A,Input_Raw!$GD:$GD),"")</f>
        <v/>
      </c>
      <c r="AB277" s="240" t="str">
        <f>IFERROR(_xlfn.XLOOKUP($A277,Input_Raw!$A:$A,Input_Raw!GE:GE),"")</f>
        <v/>
      </c>
      <c r="AC277" s="249">
        <f>IFERROR(_xlfn.XLOOKUP($D277,'Modelling New'!$D:$D,'Modelling New'!P:P),"")</f>
        <v>5.3000000000000007</v>
      </c>
      <c r="AD277" s="240">
        <f>IFERROR(_xlfn.XLOOKUP($D277,'Modelling New'!$D:$D,'Modelling New'!$T:$T)*1000,"")</f>
        <v>1025609.0024316352</v>
      </c>
      <c r="AE277" s="250">
        <f>IFERROR(_xlfn.XLOOKUP($D277,'Modelling New'!$D:$D,'Modelling New'!$O:$O),"")</f>
        <v>0.81909474088580203</v>
      </c>
      <c r="AF277" s="250">
        <f>IFERROR(_xlfn.XLOOKUP($D277,'Modelling New'!$D:$D,'Modelling New'!W:W),"")</f>
        <v>0.18088342194561463</v>
      </c>
      <c r="AG277" s="250">
        <f>IFERROR(_xlfn.XLOOKUP($D277,'Modelling New'!$D:$D,'Modelling New'!$AE:$AE),"")</f>
        <v>0.995</v>
      </c>
      <c r="AH277" s="250">
        <f>IFERROR(_xlfn.XLOOKUP($D277,'Modelling New'!$D:$D,'Modelling New'!$AF:$AF),"")</f>
        <v>0.995</v>
      </c>
      <c r="AI277" s="241"/>
      <c r="AJ277" s="241"/>
      <c r="AK277" s="241"/>
      <c r="AL277" s="241"/>
      <c r="AM277" s="241"/>
      <c r="AN277" s="251"/>
      <c r="AO277" s="248"/>
      <c r="AP277" s="248"/>
      <c r="AQ277" s="248"/>
      <c r="AR277" s="240">
        <f>_xlfn.XLOOKUP($D277,'Modelling New'!$D:$D,'Modelling New'!$N:$N)</f>
        <v>236.25000000000003</v>
      </c>
      <c r="AS277" s="240" t="str">
        <f t="shared" si="28"/>
        <v/>
      </c>
    </row>
    <row r="278" spans="1:45">
      <c r="A278" s="239">
        <f t="shared" si="29"/>
        <v>46021</v>
      </c>
      <c r="B278" s="240">
        <f>YEAR(Daily_KPI[[#This Row],[Date]])+IF(MONTH(Daily_KPI[[#This Row],[Date]])&gt;=4,1,0)</f>
        <v>2026</v>
      </c>
      <c r="C278" s="241">
        <f>YEAR(Daily_KPI[[#This Row],[Date]])</f>
        <v>2025</v>
      </c>
      <c r="D278" s="242">
        <f>Daily_KPI[[#This Row],[Date]]-DAY(Daily_KPI[[#This Row],[Date]])+1</f>
        <v>45992</v>
      </c>
      <c r="E278" s="241">
        <f t="shared" si="25"/>
        <v>31</v>
      </c>
      <c r="F278" s="243" t="str">
        <f>IFERROR(_xlfn.XLOOKUP($A278,Input_Raw!$A:$A,Input_Raw!$GB:$GB),"")</f>
        <v/>
      </c>
      <c r="G278" s="244" t="str">
        <f>IFERROR(_xlfn.XLOOKUP($A278,Input_Raw!$A:$A,Input_Raw!EO:EO),"")</f>
        <v/>
      </c>
      <c r="H278" s="244" t="str">
        <f>IFERROR(_xlfn.XLOOKUP($A278,Input_Raw!$A:$A,Input_Raw!EP:EP),"")</f>
        <v/>
      </c>
      <c r="I278" s="244" t="str">
        <f>IFERROR(_xlfn.XLOOKUP($A278,Input_Raw!$A:$A,Input_Raw!EM:EM),"")</f>
        <v/>
      </c>
      <c r="J278" s="244" t="str">
        <f>IFERROR(_xlfn.XLOOKUP($A278,Input_Raw!$A:$A,Input_Raw!EN:EN),"")</f>
        <v/>
      </c>
      <c r="K278" s="244" t="str">
        <f>IFERROR(_xlfn.XLOOKUP($A278,Input_Raw!$A:$A,Input_Raw!$DP:$DP),"")</f>
        <v/>
      </c>
      <c r="L278" s="244" t="str">
        <f>IFERROR(_xlfn.XLOOKUP($A278,Input_Raw!$A:$A,Input_Raw!$DR:$DR),"")</f>
        <v/>
      </c>
      <c r="M278" s="244" t="str">
        <f>IFERROR(_xlfn.XLOOKUP($A278,Input_Raw!$A:$A,Input_Raw!$DX:$DX),"")</f>
        <v/>
      </c>
      <c r="N278" s="244" t="str">
        <f>IFERROR(_xlfn.XLOOKUP($A278,Input_Raw!$A:$A,Input_Raw!$DZ:$DZ),"")</f>
        <v/>
      </c>
      <c r="O278" s="245" t="str">
        <f>IFERROR(1-SUMIF(Plant_BD!$B:$B,$A278,Plant_BD!$AL:$AL)/($AA278+SUMIF(Plant_BD!$B:$B,$A278,Plant_BD!$AL:$AL)),"")</f>
        <v/>
      </c>
      <c r="P278" s="245"/>
      <c r="Q278" s="246"/>
      <c r="R278" s="245" t="str">
        <f>IFERROR(1-SUMIF(Grid_BD!$B:$B,$A278,Grid_BD!$W:$W)/($AA278+SUMIF(Grid_BD!$B:$B,$A278,Grid_BD!$W:$W)),"")</f>
        <v/>
      </c>
      <c r="S278" s="241"/>
      <c r="T278" s="246"/>
      <c r="U278" s="247" t="str">
        <f t="shared" si="26"/>
        <v/>
      </c>
      <c r="V278" s="247" t="str">
        <f>IFERROR(_xlfn.XLOOKUP($A278,Input_Raw!$A:$A,Input_Raw!$GJ:$GJ),"")</f>
        <v/>
      </c>
      <c r="W278" s="248" t="str">
        <f t="shared" si="27"/>
        <v/>
      </c>
      <c r="X278" s="240" t="str">
        <f>IFERROR(_xlfn.XLOOKUP($A278,Input_Raw!$A:$A,Input_Raw!$EL:$EL),"")</f>
        <v/>
      </c>
      <c r="Y278" s="240" t="str">
        <f>IFERROR(_xlfn.XLOOKUP($A278,Input_Raw!$A:$A,Input_Raw!GC:GC),"")</f>
        <v/>
      </c>
      <c r="Z278" s="240"/>
      <c r="AA278" s="240" t="str">
        <f>IFERROR(_xlfn.XLOOKUP($A278,Input_Raw!$A:$A,Input_Raw!$GD:$GD),"")</f>
        <v/>
      </c>
      <c r="AB278" s="240" t="str">
        <f>IFERROR(_xlfn.XLOOKUP($A278,Input_Raw!$A:$A,Input_Raw!GE:GE),"")</f>
        <v/>
      </c>
      <c r="AC278" s="249">
        <f>IFERROR(_xlfn.XLOOKUP($D278,'Modelling New'!$D:$D,'Modelling New'!P:P),"")</f>
        <v>5.3000000000000007</v>
      </c>
      <c r="AD278" s="240">
        <f>IFERROR(_xlfn.XLOOKUP($D278,'Modelling New'!$D:$D,'Modelling New'!$T:$T)*1000,"")</f>
        <v>1025609.0024316352</v>
      </c>
      <c r="AE278" s="250">
        <f>IFERROR(_xlfn.XLOOKUP($D278,'Modelling New'!$D:$D,'Modelling New'!$O:$O),"")</f>
        <v>0.81909474088580203</v>
      </c>
      <c r="AF278" s="250">
        <f>IFERROR(_xlfn.XLOOKUP($D278,'Modelling New'!$D:$D,'Modelling New'!W:W),"")</f>
        <v>0.18088342194561463</v>
      </c>
      <c r="AG278" s="250">
        <f>IFERROR(_xlfn.XLOOKUP($D278,'Modelling New'!$D:$D,'Modelling New'!$AE:$AE),"")</f>
        <v>0.995</v>
      </c>
      <c r="AH278" s="250">
        <f>IFERROR(_xlfn.XLOOKUP($D278,'Modelling New'!$D:$D,'Modelling New'!$AF:$AF),"")</f>
        <v>0.995</v>
      </c>
      <c r="AI278" s="241"/>
      <c r="AJ278" s="241"/>
      <c r="AK278" s="241"/>
      <c r="AL278" s="241"/>
      <c r="AM278" s="241"/>
      <c r="AN278" s="251"/>
      <c r="AO278" s="248"/>
      <c r="AP278" s="248"/>
      <c r="AQ278" s="248"/>
      <c r="AR278" s="240">
        <f>_xlfn.XLOOKUP($D278,'Modelling New'!$D:$D,'Modelling New'!$N:$N)</f>
        <v>236.25000000000003</v>
      </c>
      <c r="AS278" s="240" t="str">
        <f t="shared" si="28"/>
        <v/>
      </c>
    </row>
    <row r="279" spans="1:45">
      <c r="A279" s="239">
        <f t="shared" si="29"/>
        <v>46022</v>
      </c>
      <c r="B279" s="240">
        <f>YEAR(Daily_KPI[[#This Row],[Date]])+IF(MONTH(Daily_KPI[[#This Row],[Date]])&gt;=4,1,0)</f>
        <v>2026</v>
      </c>
      <c r="C279" s="241">
        <f>YEAR(Daily_KPI[[#This Row],[Date]])</f>
        <v>2025</v>
      </c>
      <c r="D279" s="242">
        <f>Daily_KPI[[#This Row],[Date]]-DAY(Daily_KPI[[#This Row],[Date]])+1</f>
        <v>45992</v>
      </c>
      <c r="E279" s="241">
        <f t="shared" si="25"/>
        <v>31</v>
      </c>
      <c r="F279" s="243" t="str">
        <f>IFERROR(_xlfn.XLOOKUP($A279,Input_Raw!$A:$A,Input_Raw!$GB:$GB),"")</f>
        <v/>
      </c>
      <c r="G279" s="244" t="str">
        <f>IFERROR(_xlfn.XLOOKUP($A279,Input_Raw!$A:$A,Input_Raw!EO:EO),"")</f>
        <v/>
      </c>
      <c r="H279" s="244" t="str">
        <f>IFERROR(_xlfn.XLOOKUP($A279,Input_Raw!$A:$A,Input_Raw!EP:EP),"")</f>
        <v/>
      </c>
      <c r="I279" s="244" t="str">
        <f>IFERROR(_xlfn.XLOOKUP($A279,Input_Raw!$A:$A,Input_Raw!EM:EM),"")</f>
        <v/>
      </c>
      <c r="J279" s="244" t="str">
        <f>IFERROR(_xlfn.XLOOKUP($A279,Input_Raw!$A:$A,Input_Raw!EN:EN),"")</f>
        <v/>
      </c>
      <c r="K279" s="244" t="str">
        <f>IFERROR(_xlfn.XLOOKUP($A279,Input_Raw!$A:$A,Input_Raw!$DP:$DP),"")</f>
        <v/>
      </c>
      <c r="L279" s="244" t="str">
        <f>IFERROR(_xlfn.XLOOKUP($A279,Input_Raw!$A:$A,Input_Raw!$DR:$DR),"")</f>
        <v/>
      </c>
      <c r="M279" s="244" t="str">
        <f>IFERROR(_xlfn.XLOOKUP($A279,Input_Raw!$A:$A,Input_Raw!$DX:$DX),"")</f>
        <v/>
      </c>
      <c r="N279" s="244" t="str">
        <f>IFERROR(_xlfn.XLOOKUP($A279,Input_Raw!$A:$A,Input_Raw!$DZ:$DZ),"")</f>
        <v/>
      </c>
      <c r="O279" s="245" t="str">
        <f>IFERROR(1-SUMIF(Plant_BD!$B:$B,$A279,Plant_BD!$AL:$AL)/($AA279+SUMIF(Plant_BD!$B:$B,$A279,Plant_BD!$AL:$AL)),"")</f>
        <v/>
      </c>
      <c r="P279" s="245"/>
      <c r="Q279" s="246"/>
      <c r="R279" s="245" t="str">
        <f>IFERROR(1-SUMIF(Grid_BD!$B:$B,$A279,Grid_BD!$W:$W)/($AA279+SUMIF(Grid_BD!$B:$B,$A279,Grid_BD!$W:$W)),"")</f>
        <v/>
      </c>
      <c r="S279" s="241"/>
      <c r="T279" s="246"/>
      <c r="U279" s="247" t="str">
        <f t="shared" si="26"/>
        <v/>
      </c>
      <c r="V279" s="247" t="str">
        <f>IFERROR(_xlfn.XLOOKUP($A279,Input_Raw!$A:$A,Input_Raw!$GJ:$GJ),"")</f>
        <v/>
      </c>
      <c r="W279" s="248" t="str">
        <f t="shared" si="27"/>
        <v/>
      </c>
      <c r="X279" s="240" t="str">
        <f>IFERROR(_xlfn.XLOOKUP($A279,Input_Raw!$A:$A,Input_Raw!$EL:$EL),"")</f>
        <v/>
      </c>
      <c r="Y279" s="240" t="str">
        <f>IFERROR(_xlfn.XLOOKUP($A279,Input_Raw!$A:$A,Input_Raw!GC:GC),"")</f>
        <v/>
      </c>
      <c r="Z279" s="240"/>
      <c r="AA279" s="240" t="str">
        <f>IFERROR(_xlfn.XLOOKUP($A279,Input_Raw!$A:$A,Input_Raw!$GD:$GD),"")</f>
        <v/>
      </c>
      <c r="AB279" s="240" t="str">
        <f>IFERROR(_xlfn.XLOOKUP($A279,Input_Raw!$A:$A,Input_Raw!GE:GE),"")</f>
        <v/>
      </c>
      <c r="AC279" s="249">
        <f>IFERROR(_xlfn.XLOOKUP($D279,'Modelling New'!$D:$D,'Modelling New'!P:P),"")</f>
        <v>5.3000000000000007</v>
      </c>
      <c r="AD279" s="240">
        <f>IFERROR(_xlfn.XLOOKUP($D279,'Modelling New'!$D:$D,'Modelling New'!$T:$T)*1000,"")</f>
        <v>1025609.0024316352</v>
      </c>
      <c r="AE279" s="250">
        <f>IFERROR(_xlfn.XLOOKUP($D279,'Modelling New'!$D:$D,'Modelling New'!$O:$O),"")</f>
        <v>0.81909474088580203</v>
      </c>
      <c r="AF279" s="250">
        <f>IFERROR(_xlfn.XLOOKUP($D279,'Modelling New'!$D:$D,'Modelling New'!W:W),"")</f>
        <v>0.18088342194561463</v>
      </c>
      <c r="AG279" s="250">
        <f>IFERROR(_xlfn.XLOOKUP($D279,'Modelling New'!$D:$D,'Modelling New'!$AE:$AE),"")</f>
        <v>0.995</v>
      </c>
      <c r="AH279" s="250">
        <f>IFERROR(_xlfn.XLOOKUP($D279,'Modelling New'!$D:$D,'Modelling New'!$AF:$AF),"")</f>
        <v>0.995</v>
      </c>
      <c r="AI279" s="241"/>
      <c r="AJ279" s="241"/>
      <c r="AK279" s="241"/>
      <c r="AL279" s="241"/>
      <c r="AM279" s="241"/>
      <c r="AN279" s="251"/>
      <c r="AO279" s="248"/>
      <c r="AP279" s="248"/>
      <c r="AQ279" s="248"/>
      <c r="AR279" s="240">
        <f>_xlfn.XLOOKUP($D279,'Modelling New'!$D:$D,'Modelling New'!$N:$N)</f>
        <v>236.25000000000003</v>
      </c>
      <c r="AS279" s="240" t="str">
        <f t="shared" si="28"/>
        <v/>
      </c>
    </row>
    <row r="280" spans="1:45">
      <c r="A280" s="239">
        <f t="shared" si="29"/>
        <v>46023</v>
      </c>
      <c r="B280" s="240">
        <f>YEAR(Daily_KPI[[#This Row],[Date]])+IF(MONTH(Daily_KPI[[#This Row],[Date]])&gt;=4,1,0)</f>
        <v>2026</v>
      </c>
      <c r="C280" s="241">
        <f>YEAR(Daily_KPI[[#This Row],[Date]])</f>
        <v>2026</v>
      </c>
      <c r="D280" s="242">
        <f>Daily_KPI[[#This Row],[Date]]-DAY(Daily_KPI[[#This Row],[Date]])+1</f>
        <v>46023</v>
      </c>
      <c r="E280" s="241">
        <f t="shared" si="25"/>
        <v>31</v>
      </c>
      <c r="F280" s="243" t="str">
        <f>IFERROR(_xlfn.XLOOKUP($A280,Input_Raw!$A:$A,Input_Raw!$GB:$GB),"")</f>
        <v/>
      </c>
      <c r="G280" s="244" t="str">
        <f>IFERROR(_xlfn.XLOOKUP($A280,Input_Raw!$A:$A,Input_Raw!EO:EO),"")</f>
        <v/>
      </c>
      <c r="H280" s="244" t="str">
        <f>IFERROR(_xlfn.XLOOKUP($A280,Input_Raw!$A:$A,Input_Raw!EP:EP),"")</f>
        <v/>
      </c>
      <c r="I280" s="244" t="str">
        <f>IFERROR(_xlfn.XLOOKUP($A280,Input_Raw!$A:$A,Input_Raw!EM:EM),"")</f>
        <v/>
      </c>
      <c r="J280" s="244" t="str">
        <f>IFERROR(_xlfn.XLOOKUP($A280,Input_Raw!$A:$A,Input_Raw!EN:EN),"")</f>
        <v/>
      </c>
      <c r="K280" s="244" t="str">
        <f>IFERROR(_xlfn.XLOOKUP($A280,Input_Raw!$A:$A,Input_Raw!$DP:$DP),"")</f>
        <v/>
      </c>
      <c r="L280" s="244" t="str">
        <f>IFERROR(_xlfn.XLOOKUP($A280,Input_Raw!$A:$A,Input_Raw!$DR:$DR),"")</f>
        <v/>
      </c>
      <c r="M280" s="244" t="str">
        <f>IFERROR(_xlfn.XLOOKUP($A280,Input_Raw!$A:$A,Input_Raw!$DX:$DX),"")</f>
        <v/>
      </c>
      <c r="N280" s="244" t="str">
        <f>IFERROR(_xlfn.XLOOKUP($A280,Input_Raw!$A:$A,Input_Raw!$DZ:$DZ),"")</f>
        <v/>
      </c>
      <c r="O280" s="245" t="str">
        <f>IFERROR(1-SUMIF(Plant_BD!$B:$B,$A280,Plant_BD!$AL:$AL)/($AA280+SUMIF(Plant_BD!$B:$B,$A280,Plant_BD!$AL:$AL)),"")</f>
        <v/>
      </c>
      <c r="P280" s="245"/>
      <c r="Q280" s="246"/>
      <c r="R280" s="245" t="str">
        <f>IFERROR(1-SUMIF(Grid_BD!$B:$B,$A280,Grid_BD!$W:$W)/($AA280+SUMIF(Grid_BD!$B:$B,$A280,Grid_BD!$W:$W)),"")</f>
        <v/>
      </c>
      <c r="S280" s="241"/>
      <c r="T280" s="246"/>
      <c r="U280" s="247" t="str">
        <f t="shared" si="26"/>
        <v/>
      </c>
      <c r="V280" s="247" t="str">
        <f>IFERROR(_xlfn.XLOOKUP($A280,Input_Raw!$A:$A,Input_Raw!$GJ:$GJ),"")</f>
        <v/>
      </c>
      <c r="W280" s="248" t="str">
        <f t="shared" si="27"/>
        <v/>
      </c>
      <c r="X280" s="240" t="str">
        <f>IFERROR(_xlfn.XLOOKUP($A280,Input_Raw!$A:$A,Input_Raw!$EL:$EL),"")</f>
        <v/>
      </c>
      <c r="Y280" s="240" t="str">
        <f>IFERROR(_xlfn.XLOOKUP($A280,Input_Raw!$A:$A,Input_Raw!GC:GC),"")</f>
        <v/>
      </c>
      <c r="Z280" s="240"/>
      <c r="AA280" s="240" t="str">
        <f>IFERROR(_xlfn.XLOOKUP($A280,Input_Raw!$A:$A,Input_Raw!$GD:$GD),"")</f>
        <v/>
      </c>
      <c r="AB280" s="240" t="str">
        <f>IFERROR(_xlfn.XLOOKUP($A280,Input_Raw!$A:$A,Input_Raw!GE:GE),"")</f>
        <v/>
      </c>
      <c r="AC280" s="249">
        <f>IFERROR(_xlfn.XLOOKUP($D280,'Modelling New'!$D:$D,'Modelling New'!P:P),"")</f>
        <v>6.0064516129032253</v>
      </c>
      <c r="AD280" s="240">
        <f>IFERROR(_xlfn.XLOOKUP($D280,'Modelling New'!$D:$D,'Modelling New'!$T:$T)*1000,"")</f>
        <v>1166010.4867708029</v>
      </c>
      <c r="AE280" s="250">
        <f>IFERROR(_xlfn.XLOOKUP($D280,'Modelling New'!$D:$D,'Modelling New'!$O:$O),"")</f>
        <v>0.82169880687875907</v>
      </c>
      <c r="AF280" s="250">
        <f>IFERROR(_xlfn.XLOOKUP($D280,'Modelling New'!$D:$D,'Modelling New'!W:W),"")</f>
        <v>0.20564558849573239</v>
      </c>
      <c r="AG280" s="250">
        <f>IFERROR(_xlfn.XLOOKUP($D280,'Modelling New'!$D:$D,'Modelling New'!$AE:$AE),"")</f>
        <v>0.995</v>
      </c>
      <c r="AH280" s="250">
        <f>IFERROR(_xlfn.XLOOKUP($D280,'Modelling New'!$D:$D,'Modelling New'!$AF:$AF),"")</f>
        <v>0.995</v>
      </c>
      <c r="AI280" s="241"/>
      <c r="AJ280" s="241"/>
      <c r="AK280" s="241"/>
      <c r="AL280" s="241"/>
      <c r="AM280" s="241"/>
      <c r="AN280" s="251"/>
      <c r="AO280" s="248"/>
      <c r="AP280" s="248"/>
      <c r="AQ280" s="248"/>
      <c r="AR280" s="240">
        <f>_xlfn.XLOOKUP($D280,'Modelling New'!$D:$D,'Modelling New'!$N:$N)</f>
        <v>236.25000000000003</v>
      </c>
      <c r="AS280" s="240" t="str">
        <f t="shared" si="28"/>
        <v/>
      </c>
    </row>
    <row r="281" spans="1:45">
      <c r="A281" s="239">
        <f t="shared" si="29"/>
        <v>46024</v>
      </c>
      <c r="B281" s="240">
        <f>YEAR(Daily_KPI[[#This Row],[Date]])+IF(MONTH(Daily_KPI[[#This Row],[Date]])&gt;=4,1,0)</f>
        <v>2026</v>
      </c>
      <c r="C281" s="241">
        <f>YEAR(Daily_KPI[[#This Row],[Date]])</f>
        <v>2026</v>
      </c>
      <c r="D281" s="242">
        <f>Daily_KPI[[#This Row],[Date]]-DAY(Daily_KPI[[#This Row],[Date]])+1</f>
        <v>46023</v>
      </c>
      <c r="E281" s="241">
        <f t="shared" si="25"/>
        <v>31</v>
      </c>
      <c r="F281" s="243" t="str">
        <f>IFERROR(_xlfn.XLOOKUP($A281,Input_Raw!$A:$A,Input_Raw!$GB:$GB),"")</f>
        <v/>
      </c>
      <c r="G281" s="244" t="str">
        <f>IFERROR(_xlfn.XLOOKUP($A281,Input_Raw!$A:$A,Input_Raw!EO:EO),"")</f>
        <v/>
      </c>
      <c r="H281" s="244" t="str">
        <f>IFERROR(_xlfn.XLOOKUP($A281,Input_Raw!$A:$A,Input_Raw!EP:EP),"")</f>
        <v/>
      </c>
      <c r="I281" s="244" t="str">
        <f>IFERROR(_xlfn.XLOOKUP($A281,Input_Raw!$A:$A,Input_Raw!EM:EM),"")</f>
        <v/>
      </c>
      <c r="J281" s="244" t="str">
        <f>IFERROR(_xlfn.XLOOKUP($A281,Input_Raw!$A:$A,Input_Raw!EN:EN),"")</f>
        <v/>
      </c>
      <c r="K281" s="244" t="str">
        <f>IFERROR(_xlfn.XLOOKUP($A281,Input_Raw!$A:$A,Input_Raw!$DP:$DP),"")</f>
        <v/>
      </c>
      <c r="L281" s="244" t="str">
        <f>IFERROR(_xlfn.XLOOKUP($A281,Input_Raw!$A:$A,Input_Raw!$DR:$DR),"")</f>
        <v/>
      </c>
      <c r="M281" s="244" t="str">
        <f>IFERROR(_xlfn.XLOOKUP($A281,Input_Raw!$A:$A,Input_Raw!$DX:$DX),"")</f>
        <v/>
      </c>
      <c r="N281" s="244" t="str">
        <f>IFERROR(_xlfn.XLOOKUP($A281,Input_Raw!$A:$A,Input_Raw!$DZ:$DZ),"")</f>
        <v/>
      </c>
      <c r="O281" s="245" t="str">
        <f>IFERROR(1-SUMIF(Plant_BD!$B:$B,$A281,Plant_BD!$AL:$AL)/($AA281+SUMIF(Plant_BD!$B:$B,$A281,Plant_BD!$AL:$AL)),"")</f>
        <v/>
      </c>
      <c r="P281" s="245"/>
      <c r="Q281" s="246"/>
      <c r="R281" s="245" t="str">
        <f>IFERROR(1-SUMIF(Grid_BD!$B:$B,$A281,Grid_BD!$W:$W)/($AA281+SUMIF(Grid_BD!$B:$B,$A281,Grid_BD!$W:$W)),"")</f>
        <v/>
      </c>
      <c r="S281" s="241"/>
      <c r="T281" s="246"/>
      <c r="U281" s="247" t="str">
        <f t="shared" si="26"/>
        <v/>
      </c>
      <c r="V281" s="247" t="str">
        <f>IFERROR(_xlfn.XLOOKUP($A281,Input_Raw!$A:$A,Input_Raw!$GJ:$GJ),"")</f>
        <v/>
      </c>
      <c r="W281" s="248" t="str">
        <f t="shared" si="27"/>
        <v/>
      </c>
      <c r="X281" s="240" t="str">
        <f>IFERROR(_xlfn.XLOOKUP($A281,Input_Raw!$A:$A,Input_Raw!$EL:$EL),"")</f>
        <v/>
      </c>
      <c r="Y281" s="240" t="str">
        <f>IFERROR(_xlfn.XLOOKUP($A281,Input_Raw!$A:$A,Input_Raw!GC:GC),"")</f>
        <v/>
      </c>
      <c r="Z281" s="240"/>
      <c r="AA281" s="240" t="str">
        <f>IFERROR(_xlfn.XLOOKUP($A281,Input_Raw!$A:$A,Input_Raw!$GD:$GD),"")</f>
        <v/>
      </c>
      <c r="AB281" s="240" t="str">
        <f>IFERROR(_xlfn.XLOOKUP($A281,Input_Raw!$A:$A,Input_Raw!GE:GE),"")</f>
        <v/>
      </c>
      <c r="AC281" s="249">
        <f>IFERROR(_xlfn.XLOOKUP($D281,'Modelling New'!$D:$D,'Modelling New'!P:P),"")</f>
        <v>6.0064516129032253</v>
      </c>
      <c r="AD281" s="240">
        <f>IFERROR(_xlfn.XLOOKUP($D281,'Modelling New'!$D:$D,'Modelling New'!$T:$T)*1000,"")</f>
        <v>1166010.4867708029</v>
      </c>
      <c r="AE281" s="250">
        <f>IFERROR(_xlfn.XLOOKUP($D281,'Modelling New'!$D:$D,'Modelling New'!$O:$O),"")</f>
        <v>0.82169880687875907</v>
      </c>
      <c r="AF281" s="250">
        <f>IFERROR(_xlfn.XLOOKUP($D281,'Modelling New'!$D:$D,'Modelling New'!W:W),"")</f>
        <v>0.20564558849573239</v>
      </c>
      <c r="AG281" s="250">
        <f>IFERROR(_xlfn.XLOOKUP($D281,'Modelling New'!$D:$D,'Modelling New'!$AE:$AE),"")</f>
        <v>0.995</v>
      </c>
      <c r="AH281" s="250">
        <f>IFERROR(_xlfn.XLOOKUP($D281,'Modelling New'!$D:$D,'Modelling New'!$AF:$AF),"")</f>
        <v>0.995</v>
      </c>
      <c r="AI281" s="241"/>
      <c r="AJ281" s="241"/>
      <c r="AK281" s="241"/>
      <c r="AL281" s="241"/>
      <c r="AM281" s="241"/>
      <c r="AN281" s="251"/>
      <c r="AO281" s="248"/>
      <c r="AP281" s="248"/>
      <c r="AQ281" s="248"/>
      <c r="AR281" s="240">
        <f>_xlfn.XLOOKUP($D281,'Modelling New'!$D:$D,'Modelling New'!$N:$N)</f>
        <v>236.25000000000003</v>
      </c>
      <c r="AS281" s="240" t="str">
        <f t="shared" si="28"/>
        <v/>
      </c>
    </row>
    <row r="282" spans="1:45">
      <c r="A282" s="239">
        <f t="shared" si="29"/>
        <v>46025</v>
      </c>
      <c r="B282" s="240">
        <f>YEAR(Daily_KPI[[#This Row],[Date]])+IF(MONTH(Daily_KPI[[#This Row],[Date]])&gt;=4,1,0)</f>
        <v>2026</v>
      </c>
      <c r="C282" s="241">
        <f>YEAR(Daily_KPI[[#This Row],[Date]])</f>
        <v>2026</v>
      </c>
      <c r="D282" s="242">
        <f>Daily_KPI[[#This Row],[Date]]-DAY(Daily_KPI[[#This Row],[Date]])+1</f>
        <v>46023</v>
      </c>
      <c r="E282" s="241">
        <f t="shared" si="25"/>
        <v>31</v>
      </c>
      <c r="F282" s="243" t="str">
        <f>IFERROR(_xlfn.XLOOKUP($A282,Input_Raw!$A:$A,Input_Raw!$GB:$GB),"")</f>
        <v/>
      </c>
      <c r="G282" s="244" t="str">
        <f>IFERROR(_xlfn.XLOOKUP($A282,Input_Raw!$A:$A,Input_Raw!EO:EO),"")</f>
        <v/>
      </c>
      <c r="H282" s="244" t="str">
        <f>IFERROR(_xlfn.XLOOKUP($A282,Input_Raw!$A:$A,Input_Raw!EP:EP),"")</f>
        <v/>
      </c>
      <c r="I282" s="244" t="str">
        <f>IFERROR(_xlfn.XLOOKUP($A282,Input_Raw!$A:$A,Input_Raw!EM:EM),"")</f>
        <v/>
      </c>
      <c r="J282" s="244" t="str">
        <f>IFERROR(_xlfn.XLOOKUP($A282,Input_Raw!$A:$A,Input_Raw!EN:EN),"")</f>
        <v/>
      </c>
      <c r="K282" s="244" t="str">
        <f>IFERROR(_xlfn.XLOOKUP($A282,Input_Raw!$A:$A,Input_Raw!$DP:$DP),"")</f>
        <v/>
      </c>
      <c r="L282" s="244" t="str">
        <f>IFERROR(_xlfn.XLOOKUP($A282,Input_Raw!$A:$A,Input_Raw!$DR:$DR),"")</f>
        <v/>
      </c>
      <c r="M282" s="244" t="str">
        <f>IFERROR(_xlfn.XLOOKUP($A282,Input_Raw!$A:$A,Input_Raw!$DX:$DX),"")</f>
        <v/>
      </c>
      <c r="N282" s="244" t="str">
        <f>IFERROR(_xlfn.XLOOKUP($A282,Input_Raw!$A:$A,Input_Raw!$DZ:$DZ),"")</f>
        <v/>
      </c>
      <c r="O282" s="245" t="str">
        <f>IFERROR(1-SUMIF(Plant_BD!$B:$B,$A282,Plant_BD!$AL:$AL)/($AA282+SUMIF(Plant_BD!$B:$B,$A282,Plant_BD!$AL:$AL)),"")</f>
        <v/>
      </c>
      <c r="P282" s="245"/>
      <c r="Q282" s="246"/>
      <c r="R282" s="245" t="str">
        <f>IFERROR(1-SUMIF(Grid_BD!$B:$B,$A282,Grid_BD!$W:$W)/($AA282+SUMIF(Grid_BD!$B:$B,$A282,Grid_BD!$W:$W)),"")</f>
        <v/>
      </c>
      <c r="S282" s="241"/>
      <c r="T282" s="246"/>
      <c r="U282" s="247" t="str">
        <f t="shared" si="26"/>
        <v/>
      </c>
      <c r="V282" s="247" t="str">
        <f>IFERROR(_xlfn.XLOOKUP($A282,Input_Raw!$A:$A,Input_Raw!$GJ:$GJ),"")</f>
        <v/>
      </c>
      <c r="W282" s="248" t="str">
        <f t="shared" si="27"/>
        <v/>
      </c>
      <c r="X282" s="240" t="str">
        <f>IFERROR(_xlfn.XLOOKUP($A282,Input_Raw!$A:$A,Input_Raw!$EL:$EL),"")</f>
        <v/>
      </c>
      <c r="Y282" s="240" t="str">
        <f>IFERROR(_xlfn.XLOOKUP($A282,Input_Raw!$A:$A,Input_Raw!GC:GC),"")</f>
        <v/>
      </c>
      <c r="Z282" s="240"/>
      <c r="AA282" s="240" t="str">
        <f>IFERROR(_xlfn.XLOOKUP($A282,Input_Raw!$A:$A,Input_Raw!$GD:$GD),"")</f>
        <v/>
      </c>
      <c r="AB282" s="240" t="str">
        <f>IFERROR(_xlfn.XLOOKUP($A282,Input_Raw!$A:$A,Input_Raw!GE:GE),"")</f>
        <v/>
      </c>
      <c r="AC282" s="249">
        <f>IFERROR(_xlfn.XLOOKUP($D282,'Modelling New'!$D:$D,'Modelling New'!P:P),"")</f>
        <v>6.0064516129032253</v>
      </c>
      <c r="AD282" s="240">
        <f>IFERROR(_xlfn.XLOOKUP($D282,'Modelling New'!$D:$D,'Modelling New'!$T:$T)*1000,"")</f>
        <v>1166010.4867708029</v>
      </c>
      <c r="AE282" s="250">
        <f>IFERROR(_xlfn.XLOOKUP($D282,'Modelling New'!$D:$D,'Modelling New'!$O:$O),"")</f>
        <v>0.82169880687875907</v>
      </c>
      <c r="AF282" s="250">
        <f>IFERROR(_xlfn.XLOOKUP($D282,'Modelling New'!$D:$D,'Modelling New'!W:W),"")</f>
        <v>0.20564558849573239</v>
      </c>
      <c r="AG282" s="250">
        <f>IFERROR(_xlfn.XLOOKUP($D282,'Modelling New'!$D:$D,'Modelling New'!$AE:$AE),"")</f>
        <v>0.995</v>
      </c>
      <c r="AH282" s="250">
        <f>IFERROR(_xlfn.XLOOKUP($D282,'Modelling New'!$D:$D,'Modelling New'!$AF:$AF),"")</f>
        <v>0.995</v>
      </c>
      <c r="AI282" s="241"/>
      <c r="AJ282" s="241"/>
      <c r="AK282" s="241"/>
      <c r="AL282" s="241"/>
      <c r="AM282" s="241"/>
      <c r="AN282" s="251"/>
      <c r="AO282" s="248"/>
      <c r="AP282" s="248"/>
      <c r="AQ282" s="248"/>
      <c r="AR282" s="240">
        <f>_xlfn.XLOOKUP($D282,'Modelling New'!$D:$D,'Modelling New'!$N:$N)</f>
        <v>236.25000000000003</v>
      </c>
      <c r="AS282" s="240" t="str">
        <f t="shared" si="28"/>
        <v/>
      </c>
    </row>
    <row r="283" spans="1:45">
      <c r="A283" s="239">
        <f t="shared" si="29"/>
        <v>46026</v>
      </c>
      <c r="B283" s="240">
        <f>YEAR(Daily_KPI[[#This Row],[Date]])+IF(MONTH(Daily_KPI[[#This Row],[Date]])&gt;=4,1,0)</f>
        <v>2026</v>
      </c>
      <c r="C283" s="241">
        <f>YEAR(Daily_KPI[[#This Row],[Date]])</f>
        <v>2026</v>
      </c>
      <c r="D283" s="242">
        <f>Daily_KPI[[#This Row],[Date]]-DAY(Daily_KPI[[#This Row],[Date]])+1</f>
        <v>46023</v>
      </c>
      <c r="E283" s="241">
        <f t="shared" si="25"/>
        <v>31</v>
      </c>
      <c r="F283" s="243" t="str">
        <f>IFERROR(_xlfn.XLOOKUP($A283,Input_Raw!$A:$A,Input_Raw!$GB:$GB),"")</f>
        <v/>
      </c>
      <c r="G283" s="244" t="str">
        <f>IFERROR(_xlfn.XLOOKUP($A283,Input_Raw!$A:$A,Input_Raw!EO:EO),"")</f>
        <v/>
      </c>
      <c r="H283" s="244" t="str">
        <f>IFERROR(_xlfn.XLOOKUP($A283,Input_Raw!$A:$A,Input_Raw!EP:EP),"")</f>
        <v/>
      </c>
      <c r="I283" s="244" t="str">
        <f>IFERROR(_xlfn.XLOOKUP($A283,Input_Raw!$A:$A,Input_Raw!EM:EM),"")</f>
        <v/>
      </c>
      <c r="J283" s="244" t="str">
        <f>IFERROR(_xlfn.XLOOKUP($A283,Input_Raw!$A:$A,Input_Raw!EN:EN),"")</f>
        <v/>
      </c>
      <c r="K283" s="244" t="str">
        <f>IFERROR(_xlfn.XLOOKUP($A283,Input_Raw!$A:$A,Input_Raw!$DP:$DP),"")</f>
        <v/>
      </c>
      <c r="L283" s="244" t="str">
        <f>IFERROR(_xlfn.XLOOKUP($A283,Input_Raw!$A:$A,Input_Raw!$DR:$DR),"")</f>
        <v/>
      </c>
      <c r="M283" s="244" t="str">
        <f>IFERROR(_xlfn.XLOOKUP($A283,Input_Raw!$A:$A,Input_Raw!$DX:$DX),"")</f>
        <v/>
      </c>
      <c r="N283" s="244" t="str">
        <f>IFERROR(_xlfn.XLOOKUP($A283,Input_Raw!$A:$A,Input_Raw!$DZ:$DZ),"")</f>
        <v/>
      </c>
      <c r="O283" s="245" t="str">
        <f>IFERROR(1-SUMIF(Plant_BD!$B:$B,$A283,Plant_BD!$AL:$AL)/($AA283+SUMIF(Plant_BD!$B:$B,$A283,Plant_BD!$AL:$AL)),"")</f>
        <v/>
      </c>
      <c r="P283" s="245"/>
      <c r="Q283" s="246"/>
      <c r="R283" s="245" t="str">
        <f>IFERROR(1-SUMIF(Grid_BD!$B:$B,$A283,Grid_BD!$W:$W)/($AA283+SUMIF(Grid_BD!$B:$B,$A283,Grid_BD!$W:$W)),"")</f>
        <v/>
      </c>
      <c r="S283" s="241"/>
      <c r="T283" s="246"/>
      <c r="U283" s="247" t="str">
        <f t="shared" si="26"/>
        <v/>
      </c>
      <c r="V283" s="247" t="str">
        <f>IFERROR(_xlfn.XLOOKUP($A283,Input_Raw!$A:$A,Input_Raw!$GJ:$GJ),"")</f>
        <v/>
      </c>
      <c r="W283" s="248" t="str">
        <f t="shared" si="27"/>
        <v/>
      </c>
      <c r="X283" s="240" t="str">
        <f>IFERROR(_xlfn.XLOOKUP($A283,Input_Raw!$A:$A,Input_Raw!$EL:$EL),"")</f>
        <v/>
      </c>
      <c r="Y283" s="240" t="str">
        <f>IFERROR(_xlfn.XLOOKUP($A283,Input_Raw!$A:$A,Input_Raw!GC:GC),"")</f>
        <v/>
      </c>
      <c r="Z283" s="240"/>
      <c r="AA283" s="240" t="str">
        <f>IFERROR(_xlfn.XLOOKUP($A283,Input_Raw!$A:$A,Input_Raw!$GD:$GD),"")</f>
        <v/>
      </c>
      <c r="AB283" s="240" t="str">
        <f>IFERROR(_xlfn.XLOOKUP($A283,Input_Raw!$A:$A,Input_Raw!GE:GE),"")</f>
        <v/>
      </c>
      <c r="AC283" s="249">
        <f>IFERROR(_xlfn.XLOOKUP($D283,'Modelling New'!$D:$D,'Modelling New'!P:P),"")</f>
        <v>6.0064516129032253</v>
      </c>
      <c r="AD283" s="240">
        <f>IFERROR(_xlfn.XLOOKUP($D283,'Modelling New'!$D:$D,'Modelling New'!$T:$T)*1000,"")</f>
        <v>1166010.4867708029</v>
      </c>
      <c r="AE283" s="250">
        <f>IFERROR(_xlfn.XLOOKUP($D283,'Modelling New'!$D:$D,'Modelling New'!$O:$O),"")</f>
        <v>0.82169880687875907</v>
      </c>
      <c r="AF283" s="250">
        <f>IFERROR(_xlfn.XLOOKUP($D283,'Modelling New'!$D:$D,'Modelling New'!W:W),"")</f>
        <v>0.20564558849573239</v>
      </c>
      <c r="AG283" s="250">
        <f>IFERROR(_xlfn.XLOOKUP($D283,'Modelling New'!$D:$D,'Modelling New'!$AE:$AE),"")</f>
        <v>0.995</v>
      </c>
      <c r="AH283" s="250">
        <f>IFERROR(_xlfn.XLOOKUP($D283,'Modelling New'!$D:$D,'Modelling New'!$AF:$AF),"")</f>
        <v>0.995</v>
      </c>
      <c r="AI283" s="241"/>
      <c r="AJ283" s="241"/>
      <c r="AK283" s="241"/>
      <c r="AL283" s="241"/>
      <c r="AM283" s="241"/>
      <c r="AN283" s="251"/>
      <c r="AO283" s="248"/>
      <c r="AP283" s="248"/>
      <c r="AQ283" s="248"/>
      <c r="AR283" s="240">
        <f>_xlfn.XLOOKUP($D283,'Modelling New'!$D:$D,'Modelling New'!$N:$N)</f>
        <v>236.25000000000003</v>
      </c>
      <c r="AS283" s="240" t="str">
        <f t="shared" si="28"/>
        <v/>
      </c>
    </row>
    <row r="284" spans="1:45">
      <c r="A284" s="239">
        <f t="shared" si="29"/>
        <v>46027</v>
      </c>
      <c r="B284" s="240">
        <f>YEAR(Daily_KPI[[#This Row],[Date]])+IF(MONTH(Daily_KPI[[#This Row],[Date]])&gt;=4,1,0)</f>
        <v>2026</v>
      </c>
      <c r="C284" s="241">
        <f>YEAR(Daily_KPI[[#This Row],[Date]])</f>
        <v>2026</v>
      </c>
      <c r="D284" s="242">
        <f>Daily_KPI[[#This Row],[Date]]-DAY(Daily_KPI[[#This Row],[Date]])+1</f>
        <v>46023</v>
      </c>
      <c r="E284" s="241">
        <f t="shared" si="25"/>
        <v>31</v>
      </c>
      <c r="F284" s="243" t="str">
        <f>IFERROR(_xlfn.XLOOKUP($A284,Input_Raw!$A:$A,Input_Raw!$GB:$GB),"")</f>
        <v/>
      </c>
      <c r="G284" s="244" t="str">
        <f>IFERROR(_xlfn.XLOOKUP($A284,Input_Raw!$A:$A,Input_Raw!EO:EO),"")</f>
        <v/>
      </c>
      <c r="H284" s="244" t="str">
        <f>IFERROR(_xlfn.XLOOKUP($A284,Input_Raw!$A:$A,Input_Raw!EP:EP),"")</f>
        <v/>
      </c>
      <c r="I284" s="244" t="str">
        <f>IFERROR(_xlfn.XLOOKUP($A284,Input_Raw!$A:$A,Input_Raw!EM:EM),"")</f>
        <v/>
      </c>
      <c r="J284" s="244" t="str">
        <f>IFERROR(_xlfn.XLOOKUP($A284,Input_Raw!$A:$A,Input_Raw!EN:EN),"")</f>
        <v/>
      </c>
      <c r="K284" s="244" t="str">
        <f>IFERROR(_xlfn.XLOOKUP($A284,Input_Raw!$A:$A,Input_Raw!$DP:$DP),"")</f>
        <v/>
      </c>
      <c r="L284" s="244" t="str">
        <f>IFERROR(_xlfn.XLOOKUP($A284,Input_Raw!$A:$A,Input_Raw!$DR:$DR),"")</f>
        <v/>
      </c>
      <c r="M284" s="244" t="str">
        <f>IFERROR(_xlfn.XLOOKUP($A284,Input_Raw!$A:$A,Input_Raw!$DX:$DX),"")</f>
        <v/>
      </c>
      <c r="N284" s="244" t="str">
        <f>IFERROR(_xlfn.XLOOKUP($A284,Input_Raw!$A:$A,Input_Raw!$DZ:$DZ),"")</f>
        <v/>
      </c>
      <c r="O284" s="245" t="str">
        <f>IFERROR(1-SUMIF(Plant_BD!$B:$B,$A284,Plant_BD!$AL:$AL)/($AA284+SUMIF(Plant_BD!$B:$B,$A284,Plant_BD!$AL:$AL)),"")</f>
        <v/>
      </c>
      <c r="P284" s="245"/>
      <c r="Q284" s="246"/>
      <c r="R284" s="245" t="str">
        <f>IFERROR(1-SUMIF(Grid_BD!$B:$B,$A284,Grid_BD!$W:$W)/($AA284+SUMIF(Grid_BD!$B:$B,$A284,Grid_BD!$W:$W)),"")</f>
        <v/>
      </c>
      <c r="S284" s="241"/>
      <c r="T284" s="246"/>
      <c r="U284" s="247" t="str">
        <f t="shared" si="26"/>
        <v/>
      </c>
      <c r="V284" s="247" t="str">
        <f>IFERROR(_xlfn.XLOOKUP($A284,Input_Raw!$A:$A,Input_Raw!$GJ:$GJ),"")</f>
        <v/>
      </c>
      <c r="W284" s="248" t="str">
        <f t="shared" si="27"/>
        <v/>
      </c>
      <c r="X284" s="240" t="str">
        <f>IFERROR(_xlfn.XLOOKUP($A284,Input_Raw!$A:$A,Input_Raw!$EL:$EL),"")</f>
        <v/>
      </c>
      <c r="Y284" s="240" t="str">
        <f>IFERROR(_xlfn.XLOOKUP($A284,Input_Raw!$A:$A,Input_Raw!GC:GC),"")</f>
        <v/>
      </c>
      <c r="Z284" s="240"/>
      <c r="AA284" s="240" t="str">
        <f>IFERROR(_xlfn.XLOOKUP($A284,Input_Raw!$A:$A,Input_Raw!$GD:$GD),"")</f>
        <v/>
      </c>
      <c r="AB284" s="240" t="str">
        <f>IFERROR(_xlfn.XLOOKUP($A284,Input_Raw!$A:$A,Input_Raw!GE:GE),"")</f>
        <v/>
      </c>
      <c r="AC284" s="249">
        <f>IFERROR(_xlfn.XLOOKUP($D284,'Modelling New'!$D:$D,'Modelling New'!P:P),"")</f>
        <v>6.0064516129032253</v>
      </c>
      <c r="AD284" s="240">
        <f>IFERROR(_xlfn.XLOOKUP($D284,'Modelling New'!$D:$D,'Modelling New'!$T:$T)*1000,"")</f>
        <v>1166010.4867708029</v>
      </c>
      <c r="AE284" s="250">
        <f>IFERROR(_xlfn.XLOOKUP($D284,'Modelling New'!$D:$D,'Modelling New'!$O:$O),"")</f>
        <v>0.82169880687875907</v>
      </c>
      <c r="AF284" s="250">
        <f>IFERROR(_xlfn.XLOOKUP($D284,'Modelling New'!$D:$D,'Modelling New'!W:W),"")</f>
        <v>0.20564558849573239</v>
      </c>
      <c r="AG284" s="250">
        <f>IFERROR(_xlfn.XLOOKUP($D284,'Modelling New'!$D:$D,'Modelling New'!$AE:$AE),"")</f>
        <v>0.995</v>
      </c>
      <c r="AH284" s="250">
        <f>IFERROR(_xlfn.XLOOKUP($D284,'Modelling New'!$D:$D,'Modelling New'!$AF:$AF),"")</f>
        <v>0.995</v>
      </c>
      <c r="AI284" s="241"/>
      <c r="AJ284" s="241"/>
      <c r="AK284" s="241"/>
      <c r="AL284" s="241"/>
      <c r="AM284" s="241"/>
      <c r="AN284" s="251"/>
      <c r="AO284" s="248"/>
      <c r="AP284" s="248"/>
      <c r="AQ284" s="248"/>
      <c r="AR284" s="240">
        <f>_xlfn.XLOOKUP($D284,'Modelling New'!$D:$D,'Modelling New'!$N:$N)</f>
        <v>236.25000000000003</v>
      </c>
      <c r="AS284" s="240" t="str">
        <f t="shared" si="28"/>
        <v/>
      </c>
    </row>
    <row r="285" spans="1:45">
      <c r="A285" s="239">
        <f t="shared" si="29"/>
        <v>46028</v>
      </c>
      <c r="B285" s="240">
        <f>YEAR(Daily_KPI[[#This Row],[Date]])+IF(MONTH(Daily_KPI[[#This Row],[Date]])&gt;=4,1,0)</f>
        <v>2026</v>
      </c>
      <c r="C285" s="241">
        <f>YEAR(Daily_KPI[[#This Row],[Date]])</f>
        <v>2026</v>
      </c>
      <c r="D285" s="242">
        <f>Daily_KPI[[#This Row],[Date]]-DAY(Daily_KPI[[#This Row],[Date]])+1</f>
        <v>46023</v>
      </c>
      <c r="E285" s="241">
        <f t="shared" si="25"/>
        <v>31</v>
      </c>
      <c r="F285" s="243" t="str">
        <f>IFERROR(_xlfn.XLOOKUP($A285,Input_Raw!$A:$A,Input_Raw!$GB:$GB),"")</f>
        <v/>
      </c>
      <c r="G285" s="244" t="str">
        <f>IFERROR(_xlfn.XLOOKUP($A285,Input_Raw!$A:$A,Input_Raw!EO:EO),"")</f>
        <v/>
      </c>
      <c r="H285" s="244" t="str">
        <f>IFERROR(_xlfn.XLOOKUP($A285,Input_Raw!$A:$A,Input_Raw!EP:EP),"")</f>
        <v/>
      </c>
      <c r="I285" s="244" t="str">
        <f>IFERROR(_xlfn.XLOOKUP($A285,Input_Raw!$A:$A,Input_Raw!EM:EM),"")</f>
        <v/>
      </c>
      <c r="J285" s="244" t="str">
        <f>IFERROR(_xlfn.XLOOKUP($A285,Input_Raw!$A:$A,Input_Raw!EN:EN),"")</f>
        <v/>
      </c>
      <c r="K285" s="244" t="str">
        <f>IFERROR(_xlfn.XLOOKUP($A285,Input_Raw!$A:$A,Input_Raw!$DP:$DP),"")</f>
        <v/>
      </c>
      <c r="L285" s="244" t="str">
        <f>IFERROR(_xlfn.XLOOKUP($A285,Input_Raw!$A:$A,Input_Raw!$DR:$DR),"")</f>
        <v/>
      </c>
      <c r="M285" s="244" t="str">
        <f>IFERROR(_xlfn.XLOOKUP($A285,Input_Raw!$A:$A,Input_Raw!$DX:$DX),"")</f>
        <v/>
      </c>
      <c r="N285" s="244" t="str">
        <f>IFERROR(_xlfn.XLOOKUP($A285,Input_Raw!$A:$A,Input_Raw!$DZ:$DZ),"")</f>
        <v/>
      </c>
      <c r="O285" s="245" t="str">
        <f>IFERROR(1-SUMIF(Plant_BD!$B:$B,$A285,Plant_BD!$AL:$AL)/($AA285+SUMIF(Plant_BD!$B:$B,$A285,Plant_BD!$AL:$AL)),"")</f>
        <v/>
      </c>
      <c r="P285" s="245"/>
      <c r="Q285" s="246"/>
      <c r="R285" s="245" t="str">
        <f>IFERROR(1-SUMIF(Grid_BD!$B:$B,$A285,Grid_BD!$W:$W)/($AA285+SUMIF(Grid_BD!$B:$B,$A285,Grid_BD!$W:$W)),"")</f>
        <v/>
      </c>
      <c r="S285" s="241"/>
      <c r="T285" s="246"/>
      <c r="U285" s="247" t="str">
        <f t="shared" si="26"/>
        <v/>
      </c>
      <c r="V285" s="247" t="str">
        <f>IFERROR(_xlfn.XLOOKUP($A285,Input_Raw!$A:$A,Input_Raw!$GJ:$GJ),"")</f>
        <v/>
      </c>
      <c r="W285" s="248" t="str">
        <f t="shared" si="27"/>
        <v/>
      </c>
      <c r="X285" s="240" t="str">
        <f>IFERROR(_xlfn.XLOOKUP($A285,Input_Raw!$A:$A,Input_Raw!$EL:$EL),"")</f>
        <v/>
      </c>
      <c r="Y285" s="240" t="str">
        <f>IFERROR(_xlfn.XLOOKUP($A285,Input_Raw!$A:$A,Input_Raw!GC:GC),"")</f>
        <v/>
      </c>
      <c r="Z285" s="240"/>
      <c r="AA285" s="240" t="str">
        <f>IFERROR(_xlfn.XLOOKUP($A285,Input_Raw!$A:$A,Input_Raw!$GD:$GD),"")</f>
        <v/>
      </c>
      <c r="AB285" s="240" t="str">
        <f>IFERROR(_xlfn.XLOOKUP($A285,Input_Raw!$A:$A,Input_Raw!GE:GE),"")</f>
        <v/>
      </c>
      <c r="AC285" s="249">
        <f>IFERROR(_xlfn.XLOOKUP($D285,'Modelling New'!$D:$D,'Modelling New'!P:P),"")</f>
        <v>6.0064516129032253</v>
      </c>
      <c r="AD285" s="240">
        <f>IFERROR(_xlfn.XLOOKUP($D285,'Modelling New'!$D:$D,'Modelling New'!$T:$T)*1000,"")</f>
        <v>1166010.4867708029</v>
      </c>
      <c r="AE285" s="250">
        <f>IFERROR(_xlfn.XLOOKUP($D285,'Modelling New'!$D:$D,'Modelling New'!$O:$O),"")</f>
        <v>0.82169880687875907</v>
      </c>
      <c r="AF285" s="250">
        <f>IFERROR(_xlfn.XLOOKUP($D285,'Modelling New'!$D:$D,'Modelling New'!W:W),"")</f>
        <v>0.20564558849573239</v>
      </c>
      <c r="AG285" s="250">
        <f>IFERROR(_xlfn.XLOOKUP($D285,'Modelling New'!$D:$D,'Modelling New'!$AE:$AE),"")</f>
        <v>0.995</v>
      </c>
      <c r="AH285" s="250">
        <f>IFERROR(_xlfn.XLOOKUP($D285,'Modelling New'!$D:$D,'Modelling New'!$AF:$AF),"")</f>
        <v>0.995</v>
      </c>
      <c r="AI285" s="241"/>
      <c r="AJ285" s="241"/>
      <c r="AK285" s="241"/>
      <c r="AL285" s="241"/>
      <c r="AM285" s="241"/>
      <c r="AN285" s="251"/>
      <c r="AO285" s="248"/>
      <c r="AP285" s="248"/>
      <c r="AQ285" s="248"/>
      <c r="AR285" s="240">
        <f>_xlfn.XLOOKUP($D285,'Modelling New'!$D:$D,'Modelling New'!$N:$N)</f>
        <v>236.25000000000003</v>
      </c>
      <c r="AS285" s="240" t="str">
        <f t="shared" si="28"/>
        <v/>
      </c>
    </row>
    <row r="286" spans="1:45">
      <c r="A286" s="239">
        <f t="shared" si="29"/>
        <v>46029</v>
      </c>
      <c r="B286" s="240">
        <f>YEAR(Daily_KPI[[#This Row],[Date]])+IF(MONTH(Daily_KPI[[#This Row],[Date]])&gt;=4,1,0)</f>
        <v>2026</v>
      </c>
      <c r="C286" s="241">
        <f>YEAR(Daily_KPI[[#This Row],[Date]])</f>
        <v>2026</v>
      </c>
      <c r="D286" s="242">
        <f>Daily_KPI[[#This Row],[Date]]-DAY(Daily_KPI[[#This Row],[Date]])+1</f>
        <v>46023</v>
      </c>
      <c r="E286" s="241">
        <f t="shared" si="25"/>
        <v>31</v>
      </c>
      <c r="F286" s="243" t="str">
        <f>IFERROR(_xlfn.XLOOKUP($A286,Input_Raw!$A:$A,Input_Raw!$GB:$GB),"")</f>
        <v/>
      </c>
      <c r="G286" s="244" t="str">
        <f>IFERROR(_xlfn.XLOOKUP($A286,Input_Raw!$A:$A,Input_Raw!EO:EO),"")</f>
        <v/>
      </c>
      <c r="H286" s="244" t="str">
        <f>IFERROR(_xlfn.XLOOKUP($A286,Input_Raw!$A:$A,Input_Raw!EP:EP),"")</f>
        <v/>
      </c>
      <c r="I286" s="244" t="str">
        <f>IFERROR(_xlfn.XLOOKUP($A286,Input_Raw!$A:$A,Input_Raw!EM:EM),"")</f>
        <v/>
      </c>
      <c r="J286" s="244" t="str">
        <f>IFERROR(_xlfn.XLOOKUP($A286,Input_Raw!$A:$A,Input_Raw!EN:EN),"")</f>
        <v/>
      </c>
      <c r="K286" s="244" t="str">
        <f>IFERROR(_xlfn.XLOOKUP($A286,Input_Raw!$A:$A,Input_Raw!$DP:$DP),"")</f>
        <v/>
      </c>
      <c r="L286" s="244" t="str">
        <f>IFERROR(_xlfn.XLOOKUP($A286,Input_Raw!$A:$A,Input_Raw!$DR:$DR),"")</f>
        <v/>
      </c>
      <c r="M286" s="244" t="str">
        <f>IFERROR(_xlfn.XLOOKUP($A286,Input_Raw!$A:$A,Input_Raw!$DX:$DX),"")</f>
        <v/>
      </c>
      <c r="N286" s="244" t="str">
        <f>IFERROR(_xlfn.XLOOKUP($A286,Input_Raw!$A:$A,Input_Raw!$DZ:$DZ),"")</f>
        <v/>
      </c>
      <c r="O286" s="245" t="str">
        <f>IFERROR(1-SUMIF(Plant_BD!$B:$B,$A286,Plant_BD!$AL:$AL)/($AA286+SUMIF(Plant_BD!$B:$B,$A286,Plant_BD!$AL:$AL)),"")</f>
        <v/>
      </c>
      <c r="P286" s="245"/>
      <c r="Q286" s="246"/>
      <c r="R286" s="245" t="str">
        <f>IFERROR(1-SUMIF(Grid_BD!$B:$B,$A286,Grid_BD!$W:$W)/($AA286+SUMIF(Grid_BD!$B:$B,$A286,Grid_BD!$W:$W)),"")</f>
        <v/>
      </c>
      <c r="S286" s="241"/>
      <c r="T286" s="246"/>
      <c r="U286" s="247" t="str">
        <f t="shared" si="26"/>
        <v/>
      </c>
      <c r="V286" s="247" t="str">
        <f>IFERROR(_xlfn.XLOOKUP($A286,Input_Raw!$A:$A,Input_Raw!$GJ:$GJ),"")</f>
        <v/>
      </c>
      <c r="W286" s="248" t="str">
        <f t="shared" si="27"/>
        <v/>
      </c>
      <c r="X286" s="240" t="str">
        <f>IFERROR(_xlfn.XLOOKUP($A286,Input_Raw!$A:$A,Input_Raw!$EL:$EL),"")</f>
        <v/>
      </c>
      <c r="Y286" s="240" t="str">
        <f>IFERROR(_xlfn.XLOOKUP($A286,Input_Raw!$A:$A,Input_Raw!GC:GC),"")</f>
        <v/>
      </c>
      <c r="Z286" s="240"/>
      <c r="AA286" s="240" t="str">
        <f>IFERROR(_xlfn.XLOOKUP($A286,Input_Raw!$A:$A,Input_Raw!$GD:$GD),"")</f>
        <v/>
      </c>
      <c r="AB286" s="240" t="str">
        <f>IFERROR(_xlfn.XLOOKUP($A286,Input_Raw!$A:$A,Input_Raw!GE:GE),"")</f>
        <v/>
      </c>
      <c r="AC286" s="249">
        <f>IFERROR(_xlfn.XLOOKUP($D286,'Modelling New'!$D:$D,'Modelling New'!P:P),"")</f>
        <v>6.0064516129032253</v>
      </c>
      <c r="AD286" s="240">
        <f>IFERROR(_xlfn.XLOOKUP($D286,'Modelling New'!$D:$D,'Modelling New'!$T:$T)*1000,"")</f>
        <v>1166010.4867708029</v>
      </c>
      <c r="AE286" s="250">
        <f>IFERROR(_xlfn.XLOOKUP($D286,'Modelling New'!$D:$D,'Modelling New'!$O:$O),"")</f>
        <v>0.82169880687875907</v>
      </c>
      <c r="AF286" s="250">
        <f>IFERROR(_xlfn.XLOOKUP($D286,'Modelling New'!$D:$D,'Modelling New'!W:W),"")</f>
        <v>0.20564558849573239</v>
      </c>
      <c r="AG286" s="250">
        <f>IFERROR(_xlfn.XLOOKUP($D286,'Modelling New'!$D:$D,'Modelling New'!$AE:$AE),"")</f>
        <v>0.995</v>
      </c>
      <c r="AH286" s="250">
        <f>IFERROR(_xlfn.XLOOKUP($D286,'Modelling New'!$D:$D,'Modelling New'!$AF:$AF),"")</f>
        <v>0.995</v>
      </c>
      <c r="AI286" s="241"/>
      <c r="AJ286" s="241"/>
      <c r="AK286" s="241"/>
      <c r="AL286" s="241"/>
      <c r="AM286" s="241"/>
      <c r="AN286" s="251"/>
      <c r="AO286" s="248"/>
      <c r="AP286" s="248"/>
      <c r="AQ286" s="248"/>
      <c r="AR286" s="240">
        <f>_xlfn.XLOOKUP($D286,'Modelling New'!$D:$D,'Modelling New'!$N:$N)</f>
        <v>236.25000000000003</v>
      </c>
      <c r="AS286" s="240" t="str">
        <f t="shared" si="28"/>
        <v/>
      </c>
    </row>
    <row r="287" spans="1:45">
      <c r="A287" s="239">
        <f t="shared" si="29"/>
        <v>46030</v>
      </c>
      <c r="B287" s="240">
        <f>YEAR(Daily_KPI[[#This Row],[Date]])+IF(MONTH(Daily_KPI[[#This Row],[Date]])&gt;=4,1,0)</f>
        <v>2026</v>
      </c>
      <c r="C287" s="241">
        <f>YEAR(Daily_KPI[[#This Row],[Date]])</f>
        <v>2026</v>
      </c>
      <c r="D287" s="242">
        <f>Daily_KPI[[#This Row],[Date]]-DAY(Daily_KPI[[#This Row],[Date]])+1</f>
        <v>46023</v>
      </c>
      <c r="E287" s="241">
        <f t="shared" si="25"/>
        <v>31</v>
      </c>
      <c r="F287" s="243" t="str">
        <f>IFERROR(_xlfn.XLOOKUP($A287,Input_Raw!$A:$A,Input_Raw!$GB:$GB),"")</f>
        <v/>
      </c>
      <c r="G287" s="244" t="str">
        <f>IFERROR(_xlfn.XLOOKUP($A287,Input_Raw!$A:$A,Input_Raw!EO:EO),"")</f>
        <v/>
      </c>
      <c r="H287" s="244" t="str">
        <f>IFERROR(_xlfn.XLOOKUP($A287,Input_Raw!$A:$A,Input_Raw!EP:EP),"")</f>
        <v/>
      </c>
      <c r="I287" s="244" t="str">
        <f>IFERROR(_xlfn.XLOOKUP($A287,Input_Raw!$A:$A,Input_Raw!EM:EM),"")</f>
        <v/>
      </c>
      <c r="J287" s="244" t="str">
        <f>IFERROR(_xlfn.XLOOKUP($A287,Input_Raw!$A:$A,Input_Raw!EN:EN),"")</f>
        <v/>
      </c>
      <c r="K287" s="244" t="str">
        <f>IFERROR(_xlfn.XLOOKUP($A287,Input_Raw!$A:$A,Input_Raw!$DP:$DP),"")</f>
        <v/>
      </c>
      <c r="L287" s="244" t="str">
        <f>IFERROR(_xlfn.XLOOKUP($A287,Input_Raw!$A:$A,Input_Raw!$DR:$DR),"")</f>
        <v/>
      </c>
      <c r="M287" s="244" t="str">
        <f>IFERROR(_xlfn.XLOOKUP($A287,Input_Raw!$A:$A,Input_Raw!$DX:$DX),"")</f>
        <v/>
      </c>
      <c r="N287" s="244" t="str">
        <f>IFERROR(_xlfn.XLOOKUP($A287,Input_Raw!$A:$A,Input_Raw!$DZ:$DZ),"")</f>
        <v/>
      </c>
      <c r="O287" s="245" t="str">
        <f>IFERROR(1-SUMIF(Plant_BD!$B:$B,$A287,Plant_BD!$AL:$AL)/($AA287+SUMIF(Plant_BD!$B:$B,$A287,Plant_BD!$AL:$AL)),"")</f>
        <v/>
      </c>
      <c r="P287" s="245"/>
      <c r="Q287" s="246"/>
      <c r="R287" s="245" t="str">
        <f>IFERROR(1-SUMIF(Grid_BD!$B:$B,$A287,Grid_BD!$W:$W)/($AA287+SUMIF(Grid_BD!$B:$B,$A287,Grid_BD!$W:$W)),"")</f>
        <v/>
      </c>
      <c r="S287" s="241"/>
      <c r="T287" s="246"/>
      <c r="U287" s="247" t="str">
        <f t="shared" si="26"/>
        <v/>
      </c>
      <c r="V287" s="247" t="str">
        <f>IFERROR(_xlfn.XLOOKUP($A287,Input_Raw!$A:$A,Input_Raw!$GJ:$GJ),"")</f>
        <v/>
      </c>
      <c r="W287" s="248" t="str">
        <f t="shared" si="27"/>
        <v/>
      </c>
      <c r="X287" s="240" t="str">
        <f>IFERROR(_xlfn.XLOOKUP($A287,Input_Raw!$A:$A,Input_Raw!$EL:$EL),"")</f>
        <v/>
      </c>
      <c r="Y287" s="240" t="str">
        <f>IFERROR(_xlfn.XLOOKUP($A287,Input_Raw!$A:$A,Input_Raw!GC:GC),"")</f>
        <v/>
      </c>
      <c r="Z287" s="240"/>
      <c r="AA287" s="240" t="str">
        <f>IFERROR(_xlfn.XLOOKUP($A287,Input_Raw!$A:$A,Input_Raw!$GD:$GD),"")</f>
        <v/>
      </c>
      <c r="AB287" s="240" t="str">
        <f>IFERROR(_xlfn.XLOOKUP($A287,Input_Raw!$A:$A,Input_Raw!GE:GE),"")</f>
        <v/>
      </c>
      <c r="AC287" s="249">
        <f>IFERROR(_xlfn.XLOOKUP($D287,'Modelling New'!$D:$D,'Modelling New'!P:P),"")</f>
        <v>6.0064516129032253</v>
      </c>
      <c r="AD287" s="240">
        <f>IFERROR(_xlfn.XLOOKUP($D287,'Modelling New'!$D:$D,'Modelling New'!$T:$T)*1000,"")</f>
        <v>1166010.4867708029</v>
      </c>
      <c r="AE287" s="250">
        <f>IFERROR(_xlfn.XLOOKUP($D287,'Modelling New'!$D:$D,'Modelling New'!$O:$O),"")</f>
        <v>0.82169880687875907</v>
      </c>
      <c r="AF287" s="250">
        <f>IFERROR(_xlfn.XLOOKUP($D287,'Modelling New'!$D:$D,'Modelling New'!W:W),"")</f>
        <v>0.20564558849573239</v>
      </c>
      <c r="AG287" s="250">
        <f>IFERROR(_xlfn.XLOOKUP($D287,'Modelling New'!$D:$D,'Modelling New'!$AE:$AE),"")</f>
        <v>0.995</v>
      </c>
      <c r="AH287" s="250">
        <f>IFERROR(_xlfn.XLOOKUP($D287,'Modelling New'!$D:$D,'Modelling New'!$AF:$AF),"")</f>
        <v>0.995</v>
      </c>
      <c r="AI287" s="241"/>
      <c r="AJ287" s="241"/>
      <c r="AK287" s="241"/>
      <c r="AL287" s="241"/>
      <c r="AM287" s="241"/>
      <c r="AN287" s="251"/>
      <c r="AO287" s="248"/>
      <c r="AP287" s="248"/>
      <c r="AQ287" s="248"/>
      <c r="AR287" s="240">
        <f>_xlfn.XLOOKUP($D287,'Modelling New'!$D:$D,'Modelling New'!$N:$N)</f>
        <v>236.25000000000003</v>
      </c>
      <c r="AS287" s="240" t="str">
        <f t="shared" si="28"/>
        <v/>
      </c>
    </row>
    <row r="288" spans="1:45">
      <c r="A288" s="239">
        <f t="shared" si="29"/>
        <v>46031</v>
      </c>
      <c r="B288" s="240">
        <f>YEAR(Daily_KPI[[#This Row],[Date]])+IF(MONTH(Daily_KPI[[#This Row],[Date]])&gt;=4,1,0)</f>
        <v>2026</v>
      </c>
      <c r="C288" s="241">
        <f>YEAR(Daily_KPI[[#This Row],[Date]])</f>
        <v>2026</v>
      </c>
      <c r="D288" s="242">
        <f>Daily_KPI[[#This Row],[Date]]-DAY(Daily_KPI[[#This Row],[Date]])+1</f>
        <v>46023</v>
      </c>
      <c r="E288" s="241">
        <f t="shared" si="25"/>
        <v>31</v>
      </c>
      <c r="F288" s="243" t="str">
        <f>IFERROR(_xlfn.XLOOKUP($A288,Input_Raw!$A:$A,Input_Raw!$GB:$GB),"")</f>
        <v/>
      </c>
      <c r="G288" s="244" t="str">
        <f>IFERROR(_xlfn.XLOOKUP($A288,Input_Raw!$A:$A,Input_Raw!EO:EO),"")</f>
        <v/>
      </c>
      <c r="H288" s="244" t="str">
        <f>IFERROR(_xlfn.XLOOKUP($A288,Input_Raw!$A:$A,Input_Raw!EP:EP),"")</f>
        <v/>
      </c>
      <c r="I288" s="244" t="str">
        <f>IFERROR(_xlfn.XLOOKUP($A288,Input_Raw!$A:$A,Input_Raw!EM:EM),"")</f>
        <v/>
      </c>
      <c r="J288" s="244" t="str">
        <f>IFERROR(_xlfn.XLOOKUP($A288,Input_Raw!$A:$A,Input_Raw!EN:EN),"")</f>
        <v/>
      </c>
      <c r="K288" s="244" t="str">
        <f>IFERROR(_xlfn.XLOOKUP($A288,Input_Raw!$A:$A,Input_Raw!$DP:$DP),"")</f>
        <v/>
      </c>
      <c r="L288" s="244" t="str">
        <f>IFERROR(_xlfn.XLOOKUP($A288,Input_Raw!$A:$A,Input_Raw!$DR:$DR),"")</f>
        <v/>
      </c>
      <c r="M288" s="244" t="str">
        <f>IFERROR(_xlfn.XLOOKUP($A288,Input_Raw!$A:$A,Input_Raw!$DX:$DX),"")</f>
        <v/>
      </c>
      <c r="N288" s="244" t="str">
        <f>IFERROR(_xlfn.XLOOKUP($A288,Input_Raw!$A:$A,Input_Raw!$DZ:$DZ),"")</f>
        <v/>
      </c>
      <c r="O288" s="245" t="str">
        <f>IFERROR(1-SUMIF(Plant_BD!$B:$B,$A288,Plant_BD!$AL:$AL)/($AA288+SUMIF(Plant_BD!$B:$B,$A288,Plant_BD!$AL:$AL)),"")</f>
        <v/>
      </c>
      <c r="P288" s="245"/>
      <c r="Q288" s="246"/>
      <c r="R288" s="245" t="str">
        <f>IFERROR(1-SUMIF(Grid_BD!$B:$B,$A288,Grid_BD!$W:$W)/($AA288+SUMIF(Grid_BD!$B:$B,$A288,Grid_BD!$W:$W)),"")</f>
        <v/>
      </c>
      <c r="S288" s="241"/>
      <c r="T288" s="246"/>
      <c r="U288" s="247" t="str">
        <f t="shared" si="26"/>
        <v/>
      </c>
      <c r="V288" s="247" t="str">
        <f>IFERROR(_xlfn.XLOOKUP($A288,Input_Raw!$A:$A,Input_Raw!$GJ:$GJ),"")</f>
        <v/>
      </c>
      <c r="W288" s="248" t="str">
        <f t="shared" si="27"/>
        <v/>
      </c>
      <c r="X288" s="240" t="str">
        <f>IFERROR(_xlfn.XLOOKUP($A288,Input_Raw!$A:$A,Input_Raw!$EL:$EL),"")</f>
        <v/>
      </c>
      <c r="Y288" s="240" t="str">
        <f>IFERROR(_xlfn.XLOOKUP($A288,Input_Raw!$A:$A,Input_Raw!GC:GC),"")</f>
        <v/>
      </c>
      <c r="Z288" s="240"/>
      <c r="AA288" s="240" t="str">
        <f>IFERROR(_xlfn.XLOOKUP($A288,Input_Raw!$A:$A,Input_Raw!$GD:$GD),"")</f>
        <v/>
      </c>
      <c r="AB288" s="240" t="str">
        <f>IFERROR(_xlfn.XLOOKUP($A288,Input_Raw!$A:$A,Input_Raw!GE:GE),"")</f>
        <v/>
      </c>
      <c r="AC288" s="249">
        <f>IFERROR(_xlfn.XLOOKUP($D288,'Modelling New'!$D:$D,'Modelling New'!P:P),"")</f>
        <v>6.0064516129032253</v>
      </c>
      <c r="AD288" s="240">
        <f>IFERROR(_xlfn.XLOOKUP($D288,'Modelling New'!$D:$D,'Modelling New'!$T:$T)*1000,"")</f>
        <v>1166010.4867708029</v>
      </c>
      <c r="AE288" s="250">
        <f>IFERROR(_xlfn.XLOOKUP($D288,'Modelling New'!$D:$D,'Modelling New'!$O:$O),"")</f>
        <v>0.82169880687875907</v>
      </c>
      <c r="AF288" s="250">
        <f>IFERROR(_xlfn.XLOOKUP($D288,'Modelling New'!$D:$D,'Modelling New'!W:W),"")</f>
        <v>0.20564558849573239</v>
      </c>
      <c r="AG288" s="250">
        <f>IFERROR(_xlfn.XLOOKUP($D288,'Modelling New'!$D:$D,'Modelling New'!$AE:$AE),"")</f>
        <v>0.995</v>
      </c>
      <c r="AH288" s="250">
        <f>IFERROR(_xlfn.XLOOKUP($D288,'Modelling New'!$D:$D,'Modelling New'!$AF:$AF),"")</f>
        <v>0.995</v>
      </c>
      <c r="AI288" s="241"/>
      <c r="AJ288" s="241"/>
      <c r="AK288" s="241"/>
      <c r="AL288" s="241"/>
      <c r="AM288" s="241"/>
      <c r="AN288" s="251"/>
      <c r="AO288" s="248"/>
      <c r="AP288" s="248"/>
      <c r="AQ288" s="248"/>
      <c r="AR288" s="240">
        <f>_xlfn.XLOOKUP($D288,'Modelling New'!$D:$D,'Modelling New'!$N:$N)</f>
        <v>236.25000000000003</v>
      </c>
      <c r="AS288" s="240" t="str">
        <f t="shared" si="28"/>
        <v/>
      </c>
    </row>
    <row r="289" spans="1:45">
      <c r="A289" s="239">
        <f t="shared" si="29"/>
        <v>46032</v>
      </c>
      <c r="B289" s="240">
        <f>YEAR(Daily_KPI[[#This Row],[Date]])+IF(MONTH(Daily_KPI[[#This Row],[Date]])&gt;=4,1,0)</f>
        <v>2026</v>
      </c>
      <c r="C289" s="241">
        <f>YEAR(Daily_KPI[[#This Row],[Date]])</f>
        <v>2026</v>
      </c>
      <c r="D289" s="242">
        <f>Daily_KPI[[#This Row],[Date]]-DAY(Daily_KPI[[#This Row],[Date]])+1</f>
        <v>46023</v>
      </c>
      <c r="E289" s="241">
        <f t="shared" si="25"/>
        <v>31</v>
      </c>
      <c r="F289" s="243" t="str">
        <f>IFERROR(_xlfn.XLOOKUP($A289,Input_Raw!$A:$A,Input_Raw!$GB:$GB),"")</f>
        <v/>
      </c>
      <c r="G289" s="244" t="str">
        <f>IFERROR(_xlfn.XLOOKUP($A289,Input_Raw!$A:$A,Input_Raw!EO:EO),"")</f>
        <v/>
      </c>
      <c r="H289" s="244" t="str">
        <f>IFERROR(_xlfn.XLOOKUP($A289,Input_Raw!$A:$A,Input_Raw!EP:EP),"")</f>
        <v/>
      </c>
      <c r="I289" s="244" t="str">
        <f>IFERROR(_xlfn.XLOOKUP($A289,Input_Raw!$A:$A,Input_Raw!EM:EM),"")</f>
        <v/>
      </c>
      <c r="J289" s="244" t="str">
        <f>IFERROR(_xlfn.XLOOKUP($A289,Input_Raw!$A:$A,Input_Raw!EN:EN),"")</f>
        <v/>
      </c>
      <c r="K289" s="244" t="str">
        <f>IFERROR(_xlfn.XLOOKUP($A289,Input_Raw!$A:$A,Input_Raw!$DP:$DP),"")</f>
        <v/>
      </c>
      <c r="L289" s="244" t="str">
        <f>IFERROR(_xlfn.XLOOKUP($A289,Input_Raw!$A:$A,Input_Raw!$DR:$DR),"")</f>
        <v/>
      </c>
      <c r="M289" s="244" t="str">
        <f>IFERROR(_xlfn.XLOOKUP($A289,Input_Raw!$A:$A,Input_Raw!$DX:$DX),"")</f>
        <v/>
      </c>
      <c r="N289" s="244" t="str">
        <f>IFERROR(_xlfn.XLOOKUP($A289,Input_Raw!$A:$A,Input_Raw!$DZ:$DZ),"")</f>
        <v/>
      </c>
      <c r="O289" s="245" t="str">
        <f>IFERROR(1-SUMIF(Plant_BD!$B:$B,$A289,Plant_BD!$AL:$AL)/($AA289+SUMIF(Plant_BD!$B:$B,$A289,Plant_BD!$AL:$AL)),"")</f>
        <v/>
      </c>
      <c r="P289" s="245"/>
      <c r="Q289" s="246"/>
      <c r="R289" s="245" t="str">
        <f>IFERROR(1-SUMIF(Grid_BD!$B:$B,$A289,Grid_BD!$W:$W)/($AA289+SUMIF(Grid_BD!$B:$B,$A289,Grid_BD!$W:$W)),"")</f>
        <v/>
      </c>
      <c r="S289" s="241"/>
      <c r="T289" s="246"/>
      <c r="U289" s="247" t="str">
        <f t="shared" si="26"/>
        <v/>
      </c>
      <c r="V289" s="247" t="str">
        <f>IFERROR(_xlfn.XLOOKUP($A289,Input_Raw!$A:$A,Input_Raw!$GJ:$GJ),"")</f>
        <v/>
      </c>
      <c r="W289" s="248" t="str">
        <f t="shared" si="27"/>
        <v/>
      </c>
      <c r="X289" s="240" t="str">
        <f>IFERROR(_xlfn.XLOOKUP($A289,Input_Raw!$A:$A,Input_Raw!$EL:$EL),"")</f>
        <v/>
      </c>
      <c r="Y289" s="240" t="str">
        <f>IFERROR(_xlfn.XLOOKUP($A289,Input_Raw!$A:$A,Input_Raw!GC:GC),"")</f>
        <v/>
      </c>
      <c r="Z289" s="240"/>
      <c r="AA289" s="240" t="str">
        <f>IFERROR(_xlfn.XLOOKUP($A289,Input_Raw!$A:$A,Input_Raw!$GD:$GD),"")</f>
        <v/>
      </c>
      <c r="AB289" s="240" t="str">
        <f>IFERROR(_xlfn.XLOOKUP($A289,Input_Raw!$A:$A,Input_Raw!GE:GE),"")</f>
        <v/>
      </c>
      <c r="AC289" s="249">
        <f>IFERROR(_xlfn.XLOOKUP($D289,'Modelling New'!$D:$D,'Modelling New'!P:P),"")</f>
        <v>6.0064516129032253</v>
      </c>
      <c r="AD289" s="240">
        <f>IFERROR(_xlfn.XLOOKUP($D289,'Modelling New'!$D:$D,'Modelling New'!$T:$T)*1000,"")</f>
        <v>1166010.4867708029</v>
      </c>
      <c r="AE289" s="250">
        <f>IFERROR(_xlfn.XLOOKUP($D289,'Modelling New'!$D:$D,'Modelling New'!$O:$O),"")</f>
        <v>0.82169880687875907</v>
      </c>
      <c r="AF289" s="250">
        <f>IFERROR(_xlfn.XLOOKUP($D289,'Modelling New'!$D:$D,'Modelling New'!W:W),"")</f>
        <v>0.20564558849573239</v>
      </c>
      <c r="AG289" s="250">
        <f>IFERROR(_xlfn.XLOOKUP($D289,'Modelling New'!$D:$D,'Modelling New'!$AE:$AE),"")</f>
        <v>0.995</v>
      </c>
      <c r="AH289" s="250">
        <f>IFERROR(_xlfn.XLOOKUP($D289,'Modelling New'!$D:$D,'Modelling New'!$AF:$AF),"")</f>
        <v>0.995</v>
      </c>
      <c r="AI289" s="241"/>
      <c r="AJ289" s="241"/>
      <c r="AK289" s="241"/>
      <c r="AL289" s="241"/>
      <c r="AM289" s="241"/>
      <c r="AN289" s="251"/>
      <c r="AO289" s="248"/>
      <c r="AP289" s="248"/>
      <c r="AQ289" s="248"/>
      <c r="AR289" s="240">
        <f>_xlfn.XLOOKUP($D289,'Modelling New'!$D:$D,'Modelling New'!$N:$N)</f>
        <v>236.25000000000003</v>
      </c>
      <c r="AS289" s="240" t="str">
        <f t="shared" si="28"/>
        <v/>
      </c>
    </row>
    <row r="290" spans="1:45">
      <c r="A290" s="239">
        <f t="shared" si="29"/>
        <v>46033</v>
      </c>
      <c r="B290" s="240">
        <f>YEAR(Daily_KPI[[#This Row],[Date]])+IF(MONTH(Daily_KPI[[#This Row],[Date]])&gt;=4,1,0)</f>
        <v>2026</v>
      </c>
      <c r="C290" s="241">
        <f>YEAR(Daily_KPI[[#This Row],[Date]])</f>
        <v>2026</v>
      </c>
      <c r="D290" s="242">
        <f>Daily_KPI[[#This Row],[Date]]-DAY(Daily_KPI[[#This Row],[Date]])+1</f>
        <v>46023</v>
      </c>
      <c r="E290" s="241">
        <f t="shared" si="25"/>
        <v>31</v>
      </c>
      <c r="F290" s="243" t="str">
        <f>IFERROR(_xlfn.XLOOKUP($A290,Input_Raw!$A:$A,Input_Raw!$GB:$GB),"")</f>
        <v/>
      </c>
      <c r="G290" s="244" t="str">
        <f>IFERROR(_xlfn.XLOOKUP($A290,Input_Raw!$A:$A,Input_Raw!EO:EO),"")</f>
        <v/>
      </c>
      <c r="H290" s="244" t="str">
        <f>IFERROR(_xlfn.XLOOKUP($A290,Input_Raw!$A:$A,Input_Raw!EP:EP),"")</f>
        <v/>
      </c>
      <c r="I290" s="244" t="str">
        <f>IFERROR(_xlfn.XLOOKUP($A290,Input_Raw!$A:$A,Input_Raw!EM:EM),"")</f>
        <v/>
      </c>
      <c r="J290" s="244" t="str">
        <f>IFERROR(_xlfn.XLOOKUP($A290,Input_Raw!$A:$A,Input_Raw!EN:EN),"")</f>
        <v/>
      </c>
      <c r="K290" s="244" t="str">
        <f>IFERROR(_xlfn.XLOOKUP($A290,Input_Raw!$A:$A,Input_Raw!$DP:$DP),"")</f>
        <v/>
      </c>
      <c r="L290" s="244" t="str">
        <f>IFERROR(_xlfn.XLOOKUP($A290,Input_Raw!$A:$A,Input_Raw!$DR:$DR),"")</f>
        <v/>
      </c>
      <c r="M290" s="244" t="str">
        <f>IFERROR(_xlfn.XLOOKUP($A290,Input_Raw!$A:$A,Input_Raw!$DX:$DX),"")</f>
        <v/>
      </c>
      <c r="N290" s="244" t="str">
        <f>IFERROR(_xlfn.XLOOKUP($A290,Input_Raw!$A:$A,Input_Raw!$DZ:$DZ),"")</f>
        <v/>
      </c>
      <c r="O290" s="245" t="str">
        <f>IFERROR(1-SUMIF(Plant_BD!$B:$B,$A290,Plant_BD!$AL:$AL)/($AA290+SUMIF(Plant_BD!$B:$B,$A290,Plant_BD!$AL:$AL)),"")</f>
        <v/>
      </c>
      <c r="P290" s="245"/>
      <c r="Q290" s="246"/>
      <c r="R290" s="245" t="str">
        <f>IFERROR(1-SUMIF(Grid_BD!$B:$B,$A290,Grid_BD!$W:$W)/($AA290+SUMIF(Grid_BD!$B:$B,$A290,Grid_BD!$W:$W)),"")</f>
        <v/>
      </c>
      <c r="S290" s="241"/>
      <c r="T290" s="246"/>
      <c r="U290" s="247" t="str">
        <f t="shared" si="26"/>
        <v/>
      </c>
      <c r="V290" s="247" t="str">
        <f>IFERROR(_xlfn.XLOOKUP($A290,Input_Raw!$A:$A,Input_Raw!$GJ:$GJ),"")</f>
        <v/>
      </c>
      <c r="W290" s="248" t="str">
        <f t="shared" si="27"/>
        <v/>
      </c>
      <c r="X290" s="240" t="str">
        <f>IFERROR(_xlfn.XLOOKUP($A290,Input_Raw!$A:$A,Input_Raw!$EL:$EL),"")</f>
        <v/>
      </c>
      <c r="Y290" s="240" t="str">
        <f>IFERROR(_xlfn.XLOOKUP($A290,Input_Raw!$A:$A,Input_Raw!GC:GC),"")</f>
        <v/>
      </c>
      <c r="Z290" s="240"/>
      <c r="AA290" s="240" t="str">
        <f>IFERROR(_xlfn.XLOOKUP($A290,Input_Raw!$A:$A,Input_Raw!$GD:$GD),"")</f>
        <v/>
      </c>
      <c r="AB290" s="240" t="str">
        <f>IFERROR(_xlfn.XLOOKUP($A290,Input_Raw!$A:$A,Input_Raw!GE:GE),"")</f>
        <v/>
      </c>
      <c r="AC290" s="249">
        <f>IFERROR(_xlfn.XLOOKUP($D290,'Modelling New'!$D:$D,'Modelling New'!P:P),"")</f>
        <v>6.0064516129032253</v>
      </c>
      <c r="AD290" s="240">
        <f>IFERROR(_xlfn.XLOOKUP($D290,'Modelling New'!$D:$D,'Modelling New'!$T:$T)*1000,"")</f>
        <v>1166010.4867708029</v>
      </c>
      <c r="AE290" s="250">
        <f>IFERROR(_xlfn.XLOOKUP($D290,'Modelling New'!$D:$D,'Modelling New'!$O:$O),"")</f>
        <v>0.82169880687875907</v>
      </c>
      <c r="AF290" s="250">
        <f>IFERROR(_xlfn.XLOOKUP($D290,'Modelling New'!$D:$D,'Modelling New'!W:W),"")</f>
        <v>0.20564558849573239</v>
      </c>
      <c r="AG290" s="250">
        <f>IFERROR(_xlfn.XLOOKUP($D290,'Modelling New'!$D:$D,'Modelling New'!$AE:$AE),"")</f>
        <v>0.995</v>
      </c>
      <c r="AH290" s="250">
        <f>IFERROR(_xlfn.XLOOKUP($D290,'Modelling New'!$D:$D,'Modelling New'!$AF:$AF),"")</f>
        <v>0.995</v>
      </c>
      <c r="AI290" s="241"/>
      <c r="AJ290" s="241"/>
      <c r="AK290" s="241"/>
      <c r="AL290" s="241"/>
      <c r="AM290" s="241"/>
      <c r="AN290" s="251"/>
      <c r="AO290" s="248"/>
      <c r="AP290" s="248"/>
      <c r="AQ290" s="248"/>
      <c r="AR290" s="240">
        <f>_xlfn.XLOOKUP($D290,'Modelling New'!$D:$D,'Modelling New'!$N:$N)</f>
        <v>236.25000000000003</v>
      </c>
      <c r="AS290" s="240" t="str">
        <f t="shared" si="28"/>
        <v/>
      </c>
    </row>
    <row r="291" spans="1:45">
      <c r="A291" s="239">
        <f t="shared" si="29"/>
        <v>46034</v>
      </c>
      <c r="B291" s="240">
        <f>YEAR(Daily_KPI[[#This Row],[Date]])+IF(MONTH(Daily_KPI[[#This Row],[Date]])&gt;=4,1,0)</f>
        <v>2026</v>
      </c>
      <c r="C291" s="241">
        <f>YEAR(Daily_KPI[[#This Row],[Date]])</f>
        <v>2026</v>
      </c>
      <c r="D291" s="242">
        <f>Daily_KPI[[#This Row],[Date]]-DAY(Daily_KPI[[#This Row],[Date]])+1</f>
        <v>46023</v>
      </c>
      <c r="E291" s="241">
        <f t="shared" si="25"/>
        <v>31</v>
      </c>
      <c r="F291" s="243" t="str">
        <f>IFERROR(_xlfn.XLOOKUP($A291,Input_Raw!$A:$A,Input_Raw!$GB:$GB),"")</f>
        <v/>
      </c>
      <c r="G291" s="244" t="str">
        <f>IFERROR(_xlfn.XLOOKUP($A291,Input_Raw!$A:$A,Input_Raw!EO:EO),"")</f>
        <v/>
      </c>
      <c r="H291" s="244" t="str">
        <f>IFERROR(_xlfn.XLOOKUP($A291,Input_Raw!$A:$A,Input_Raw!EP:EP),"")</f>
        <v/>
      </c>
      <c r="I291" s="244" t="str">
        <f>IFERROR(_xlfn.XLOOKUP($A291,Input_Raw!$A:$A,Input_Raw!EM:EM),"")</f>
        <v/>
      </c>
      <c r="J291" s="244" t="str">
        <f>IFERROR(_xlfn.XLOOKUP($A291,Input_Raw!$A:$A,Input_Raw!EN:EN),"")</f>
        <v/>
      </c>
      <c r="K291" s="244" t="str">
        <f>IFERROR(_xlfn.XLOOKUP($A291,Input_Raw!$A:$A,Input_Raw!$DP:$DP),"")</f>
        <v/>
      </c>
      <c r="L291" s="244" t="str">
        <f>IFERROR(_xlfn.XLOOKUP($A291,Input_Raw!$A:$A,Input_Raw!$DR:$DR),"")</f>
        <v/>
      </c>
      <c r="M291" s="244" t="str">
        <f>IFERROR(_xlfn.XLOOKUP($A291,Input_Raw!$A:$A,Input_Raw!$DX:$DX),"")</f>
        <v/>
      </c>
      <c r="N291" s="244" t="str">
        <f>IFERROR(_xlfn.XLOOKUP($A291,Input_Raw!$A:$A,Input_Raw!$DZ:$DZ),"")</f>
        <v/>
      </c>
      <c r="O291" s="245" t="str">
        <f>IFERROR(1-SUMIF(Plant_BD!$B:$B,$A291,Plant_BD!$AL:$AL)/($AA291+SUMIF(Plant_BD!$B:$B,$A291,Plant_BD!$AL:$AL)),"")</f>
        <v/>
      </c>
      <c r="P291" s="245"/>
      <c r="Q291" s="246"/>
      <c r="R291" s="245" t="str">
        <f>IFERROR(1-SUMIF(Grid_BD!$B:$B,$A291,Grid_BD!$W:$W)/($AA291+SUMIF(Grid_BD!$B:$B,$A291,Grid_BD!$W:$W)),"")</f>
        <v/>
      </c>
      <c r="S291" s="241"/>
      <c r="T291" s="246"/>
      <c r="U291" s="247" t="str">
        <f t="shared" si="26"/>
        <v/>
      </c>
      <c r="V291" s="247" t="str">
        <f>IFERROR(_xlfn.XLOOKUP($A291,Input_Raw!$A:$A,Input_Raw!$GJ:$GJ),"")</f>
        <v/>
      </c>
      <c r="W291" s="248" t="str">
        <f t="shared" si="27"/>
        <v/>
      </c>
      <c r="X291" s="240" t="str">
        <f>IFERROR(_xlfn.XLOOKUP($A291,Input_Raw!$A:$A,Input_Raw!$EL:$EL),"")</f>
        <v/>
      </c>
      <c r="Y291" s="240" t="str">
        <f>IFERROR(_xlfn.XLOOKUP($A291,Input_Raw!$A:$A,Input_Raw!GC:GC),"")</f>
        <v/>
      </c>
      <c r="Z291" s="240"/>
      <c r="AA291" s="240" t="str">
        <f>IFERROR(_xlfn.XLOOKUP($A291,Input_Raw!$A:$A,Input_Raw!$GD:$GD),"")</f>
        <v/>
      </c>
      <c r="AB291" s="240" t="str">
        <f>IFERROR(_xlfn.XLOOKUP($A291,Input_Raw!$A:$A,Input_Raw!GE:GE),"")</f>
        <v/>
      </c>
      <c r="AC291" s="249">
        <f>IFERROR(_xlfn.XLOOKUP($D291,'Modelling New'!$D:$D,'Modelling New'!P:P),"")</f>
        <v>6.0064516129032253</v>
      </c>
      <c r="AD291" s="240">
        <f>IFERROR(_xlfn.XLOOKUP($D291,'Modelling New'!$D:$D,'Modelling New'!$T:$T)*1000,"")</f>
        <v>1166010.4867708029</v>
      </c>
      <c r="AE291" s="250">
        <f>IFERROR(_xlfn.XLOOKUP($D291,'Modelling New'!$D:$D,'Modelling New'!$O:$O),"")</f>
        <v>0.82169880687875907</v>
      </c>
      <c r="AF291" s="250">
        <f>IFERROR(_xlfn.XLOOKUP($D291,'Modelling New'!$D:$D,'Modelling New'!W:W),"")</f>
        <v>0.20564558849573239</v>
      </c>
      <c r="AG291" s="250">
        <f>IFERROR(_xlfn.XLOOKUP($D291,'Modelling New'!$D:$D,'Modelling New'!$AE:$AE),"")</f>
        <v>0.995</v>
      </c>
      <c r="AH291" s="250">
        <f>IFERROR(_xlfn.XLOOKUP($D291,'Modelling New'!$D:$D,'Modelling New'!$AF:$AF),"")</f>
        <v>0.995</v>
      </c>
      <c r="AI291" s="241"/>
      <c r="AJ291" s="241"/>
      <c r="AK291" s="241"/>
      <c r="AL291" s="241"/>
      <c r="AM291" s="241"/>
      <c r="AN291" s="251"/>
      <c r="AO291" s="248"/>
      <c r="AP291" s="248"/>
      <c r="AQ291" s="248"/>
      <c r="AR291" s="240">
        <f>_xlfn.XLOOKUP($D291,'Modelling New'!$D:$D,'Modelling New'!$N:$N)</f>
        <v>236.25000000000003</v>
      </c>
      <c r="AS291" s="240" t="str">
        <f t="shared" si="28"/>
        <v/>
      </c>
    </row>
    <row r="292" spans="1:45">
      <c r="A292" s="239">
        <f t="shared" si="29"/>
        <v>46035</v>
      </c>
      <c r="B292" s="240">
        <f>YEAR(Daily_KPI[[#This Row],[Date]])+IF(MONTH(Daily_KPI[[#This Row],[Date]])&gt;=4,1,0)</f>
        <v>2026</v>
      </c>
      <c r="C292" s="241">
        <f>YEAR(Daily_KPI[[#This Row],[Date]])</f>
        <v>2026</v>
      </c>
      <c r="D292" s="242">
        <f>Daily_KPI[[#This Row],[Date]]-DAY(Daily_KPI[[#This Row],[Date]])+1</f>
        <v>46023</v>
      </c>
      <c r="E292" s="241">
        <f t="shared" si="25"/>
        <v>31</v>
      </c>
      <c r="F292" s="243" t="str">
        <f>IFERROR(_xlfn.XLOOKUP($A292,Input_Raw!$A:$A,Input_Raw!$GB:$GB),"")</f>
        <v/>
      </c>
      <c r="G292" s="244" t="str">
        <f>IFERROR(_xlfn.XLOOKUP($A292,Input_Raw!$A:$A,Input_Raw!EO:EO),"")</f>
        <v/>
      </c>
      <c r="H292" s="244" t="str">
        <f>IFERROR(_xlfn.XLOOKUP($A292,Input_Raw!$A:$A,Input_Raw!EP:EP),"")</f>
        <v/>
      </c>
      <c r="I292" s="244" t="str">
        <f>IFERROR(_xlfn.XLOOKUP($A292,Input_Raw!$A:$A,Input_Raw!EM:EM),"")</f>
        <v/>
      </c>
      <c r="J292" s="244" t="str">
        <f>IFERROR(_xlfn.XLOOKUP($A292,Input_Raw!$A:$A,Input_Raw!EN:EN),"")</f>
        <v/>
      </c>
      <c r="K292" s="244" t="str">
        <f>IFERROR(_xlfn.XLOOKUP($A292,Input_Raw!$A:$A,Input_Raw!$DP:$DP),"")</f>
        <v/>
      </c>
      <c r="L292" s="244" t="str">
        <f>IFERROR(_xlfn.XLOOKUP($A292,Input_Raw!$A:$A,Input_Raw!$DR:$DR),"")</f>
        <v/>
      </c>
      <c r="M292" s="244" t="str">
        <f>IFERROR(_xlfn.XLOOKUP($A292,Input_Raw!$A:$A,Input_Raw!$DX:$DX),"")</f>
        <v/>
      </c>
      <c r="N292" s="244" t="str">
        <f>IFERROR(_xlfn.XLOOKUP($A292,Input_Raw!$A:$A,Input_Raw!$DZ:$DZ),"")</f>
        <v/>
      </c>
      <c r="O292" s="245" t="str">
        <f>IFERROR(1-SUMIF(Plant_BD!$B:$B,$A292,Plant_BD!$AL:$AL)/($AA292+SUMIF(Plant_BD!$B:$B,$A292,Plant_BD!$AL:$AL)),"")</f>
        <v/>
      </c>
      <c r="P292" s="245"/>
      <c r="Q292" s="246"/>
      <c r="R292" s="245" t="str">
        <f>IFERROR(1-SUMIF(Grid_BD!$B:$B,$A292,Grid_BD!$W:$W)/($AA292+SUMIF(Grid_BD!$B:$B,$A292,Grid_BD!$W:$W)),"")</f>
        <v/>
      </c>
      <c r="S292" s="241"/>
      <c r="T292" s="246"/>
      <c r="U292" s="247" t="str">
        <f t="shared" si="26"/>
        <v/>
      </c>
      <c r="V292" s="247" t="str">
        <f>IFERROR(_xlfn.XLOOKUP($A292,Input_Raw!$A:$A,Input_Raw!$GJ:$GJ),"")</f>
        <v/>
      </c>
      <c r="W292" s="248" t="str">
        <f t="shared" si="27"/>
        <v/>
      </c>
      <c r="X292" s="240" t="str">
        <f>IFERROR(_xlfn.XLOOKUP($A292,Input_Raw!$A:$A,Input_Raw!$EL:$EL),"")</f>
        <v/>
      </c>
      <c r="Y292" s="240" t="str">
        <f>IFERROR(_xlfn.XLOOKUP($A292,Input_Raw!$A:$A,Input_Raw!GC:GC),"")</f>
        <v/>
      </c>
      <c r="Z292" s="240"/>
      <c r="AA292" s="240" t="str">
        <f>IFERROR(_xlfn.XLOOKUP($A292,Input_Raw!$A:$A,Input_Raw!$GD:$GD),"")</f>
        <v/>
      </c>
      <c r="AB292" s="240" t="str">
        <f>IFERROR(_xlfn.XLOOKUP($A292,Input_Raw!$A:$A,Input_Raw!GE:GE),"")</f>
        <v/>
      </c>
      <c r="AC292" s="249">
        <f>IFERROR(_xlfn.XLOOKUP($D292,'Modelling New'!$D:$D,'Modelling New'!P:P),"")</f>
        <v>6.0064516129032253</v>
      </c>
      <c r="AD292" s="240">
        <f>IFERROR(_xlfn.XLOOKUP($D292,'Modelling New'!$D:$D,'Modelling New'!$T:$T)*1000,"")</f>
        <v>1166010.4867708029</v>
      </c>
      <c r="AE292" s="250">
        <f>IFERROR(_xlfn.XLOOKUP($D292,'Modelling New'!$D:$D,'Modelling New'!$O:$O),"")</f>
        <v>0.82169880687875907</v>
      </c>
      <c r="AF292" s="250">
        <f>IFERROR(_xlfn.XLOOKUP($D292,'Modelling New'!$D:$D,'Modelling New'!W:W),"")</f>
        <v>0.20564558849573239</v>
      </c>
      <c r="AG292" s="250">
        <f>IFERROR(_xlfn.XLOOKUP($D292,'Modelling New'!$D:$D,'Modelling New'!$AE:$AE),"")</f>
        <v>0.995</v>
      </c>
      <c r="AH292" s="250">
        <f>IFERROR(_xlfn.XLOOKUP($D292,'Modelling New'!$D:$D,'Modelling New'!$AF:$AF),"")</f>
        <v>0.995</v>
      </c>
      <c r="AI292" s="241"/>
      <c r="AJ292" s="241"/>
      <c r="AK292" s="241"/>
      <c r="AL292" s="241"/>
      <c r="AM292" s="241"/>
      <c r="AN292" s="251"/>
      <c r="AO292" s="248"/>
      <c r="AP292" s="248"/>
      <c r="AQ292" s="248"/>
      <c r="AR292" s="240">
        <f>_xlfn.XLOOKUP($D292,'Modelling New'!$D:$D,'Modelling New'!$N:$N)</f>
        <v>236.25000000000003</v>
      </c>
      <c r="AS292" s="240" t="str">
        <f t="shared" si="28"/>
        <v/>
      </c>
    </row>
    <row r="293" spans="1:45">
      <c r="A293" s="239">
        <f t="shared" si="29"/>
        <v>46036</v>
      </c>
      <c r="B293" s="240">
        <f>YEAR(Daily_KPI[[#This Row],[Date]])+IF(MONTH(Daily_KPI[[#This Row],[Date]])&gt;=4,1,0)</f>
        <v>2026</v>
      </c>
      <c r="C293" s="241">
        <f>YEAR(Daily_KPI[[#This Row],[Date]])</f>
        <v>2026</v>
      </c>
      <c r="D293" s="242">
        <f>Daily_KPI[[#This Row],[Date]]-DAY(Daily_KPI[[#This Row],[Date]])+1</f>
        <v>46023</v>
      </c>
      <c r="E293" s="241">
        <f t="shared" si="25"/>
        <v>31</v>
      </c>
      <c r="F293" s="243" t="str">
        <f>IFERROR(_xlfn.XLOOKUP($A293,Input_Raw!$A:$A,Input_Raw!$GB:$GB),"")</f>
        <v/>
      </c>
      <c r="G293" s="244" t="str">
        <f>IFERROR(_xlfn.XLOOKUP($A293,Input_Raw!$A:$A,Input_Raw!EO:EO),"")</f>
        <v/>
      </c>
      <c r="H293" s="244" t="str">
        <f>IFERROR(_xlfn.XLOOKUP($A293,Input_Raw!$A:$A,Input_Raw!EP:EP),"")</f>
        <v/>
      </c>
      <c r="I293" s="244" t="str">
        <f>IFERROR(_xlfn.XLOOKUP($A293,Input_Raw!$A:$A,Input_Raw!EM:EM),"")</f>
        <v/>
      </c>
      <c r="J293" s="244" t="str">
        <f>IFERROR(_xlfn.XLOOKUP($A293,Input_Raw!$A:$A,Input_Raw!EN:EN),"")</f>
        <v/>
      </c>
      <c r="K293" s="244" t="str">
        <f>IFERROR(_xlfn.XLOOKUP($A293,Input_Raw!$A:$A,Input_Raw!$DP:$DP),"")</f>
        <v/>
      </c>
      <c r="L293" s="244" t="str">
        <f>IFERROR(_xlfn.XLOOKUP($A293,Input_Raw!$A:$A,Input_Raw!$DR:$DR),"")</f>
        <v/>
      </c>
      <c r="M293" s="244" t="str">
        <f>IFERROR(_xlfn.XLOOKUP($A293,Input_Raw!$A:$A,Input_Raw!$DX:$DX),"")</f>
        <v/>
      </c>
      <c r="N293" s="244" t="str">
        <f>IFERROR(_xlfn.XLOOKUP($A293,Input_Raw!$A:$A,Input_Raw!$DZ:$DZ),"")</f>
        <v/>
      </c>
      <c r="O293" s="245" t="str">
        <f>IFERROR(1-SUMIF(Plant_BD!$B:$B,$A293,Plant_BD!$AL:$AL)/($AA293+SUMIF(Plant_BD!$B:$B,$A293,Plant_BD!$AL:$AL)),"")</f>
        <v/>
      </c>
      <c r="P293" s="245"/>
      <c r="Q293" s="246"/>
      <c r="R293" s="245" t="str">
        <f>IFERROR(1-SUMIF(Grid_BD!$B:$B,$A293,Grid_BD!$W:$W)/($AA293+SUMIF(Grid_BD!$B:$B,$A293,Grid_BD!$W:$W)),"")</f>
        <v/>
      </c>
      <c r="S293" s="241"/>
      <c r="T293" s="246"/>
      <c r="U293" s="247" t="str">
        <f t="shared" si="26"/>
        <v/>
      </c>
      <c r="V293" s="247" t="str">
        <f>IFERROR(_xlfn.XLOOKUP($A293,Input_Raw!$A:$A,Input_Raw!$GJ:$GJ),"")</f>
        <v/>
      </c>
      <c r="W293" s="248" t="str">
        <f t="shared" si="27"/>
        <v/>
      </c>
      <c r="X293" s="240" t="str">
        <f>IFERROR(_xlfn.XLOOKUP($A293,Input_Raw!$A:$A,Input_Raw!$EL:$EL),"")</f>
        <v/>
      </c>
      <c r="Y293" s="240" t="str">
        <f>IFERROR(_xlfn.XLOOKUP($A293,Input_Raw!$A:$A,Input_Raw!GC:GC),"")</f>
        <v/>
      </c>
      <c r="Z293" s="240"/>
      <c r="AA293" s="240" t="str">
        <f>IFERROR(_xlfn.XLOOKUP($A293,Input_Raw!$A:$A,Input_Raw!$GD:$GD),"")</f>
        <v/>
      </c>
      <c r="AB293" s="240" t="str">
        <f>IFERROR(_xlfn.XLOOKUP($A293,Input_Raw!$A:$A,Input_Raw!GE:GE),"")</f>
        <v/>
      </c>
      <c r="AC293" s="249">
        <f>IFERROR(_xlfn.XLOOKUP($D293,'Modelling New'!$D:$D,'Modelling New'!P:P),"")</f>
        <v>6.0064516129032253</v>
      </c>
      <c r="AD293" s="240">
        <f>IFERROR(_xlfn.XLOOKUP($D293,'Modelling New'!$D:$D,'Modelling New'!$T:$T)*1000,"")</f>
        <v>1166010.4867708029</v>
      </c>
      <c r="AE293" s="250">
        <f>IFERROR(_xlfn.XLOOKUP($D293,'Modelling New'!$D:$D,'Modelling New'!$O:$O),"")</f>
        <v>0.82169880687875907</v>
      </c>
      <c r="AF293" s="250">
        <f>IFERROR(_xlfn.XLOOKUP($D293,'Modelling New'!$D:$D,'Modelling New'!W:W),"")</f>
        <v>0.20564558849573239</v>
      </c>
      <c r="AG293" s="250">
        <f>IFERROR(_xlfn.XLOOKUP($D293,'Modelling New'!$D:$D,'Modelling New'!$AE:$AE),"")</f>
        <v>0.995</v>
      </c>
      <c r="AH293" s="250">
        <f>IFERROR(_xlfn.XLOOKUP($D293,'Modelling New'!$D:$D,'Modelling New'!$AF:$AF),"")</f>
        <v>0.995</v>
      </c>
      <c r="AI293" s="241"/>
      <c r="AJ293" s="241"/>
      <c r="AK293" s="241"/>
      <c r="AL293" s="241"/>
      <c r="AM293" s="241"/>
      <c r="AN293" s="251"/>
      <c r="AO293" s="248"/>
      <c r="AP293" s="248"/>
      <c r="AQ293" s="248"/>
      <c r="AR293" s="240">
        <f>_xlfn.XLOOKUP($D293,'Modelling New'!$D:$D,'Modelling New'!$N:$N)</f>
        <v>236.25000000000003</v>
      </c>
      <c r="AS293" s="240" t="str">
        <f t="shared" si="28"/>
        <v/>
      </c>
    </row>
    <row r="294" spans="1:45">
      <c r="A294" s="239">
        <f t="shared" si="29"/>
        <v>46037</v>
      </c>
      <c r="B294" s="240">
        <f>YEAR(Daily_KPI[[#This Row],[Date]])+IF(MONTH(Daily_KPI[[#This Row],[Date]])&gt;=4,1,0)</f>
        <v>2026</v>
      </c>
      <c r="C294" s="241">
        <f>YEAR(Daily_KPI[[#This Row],[Date]])</f>
        <v>2026</v>
      </c>
      <c r="D294" s="242">
        <f>Daily_KPI[[#This Row],[Date]]-DAY(Daily_KPI[[#This Row],[Date]])+1</f>
        <v>46023</v>
      </c>
      <c r="E294" s="241">
        <f t="shared" si="25"/>
        <v>31</v>
      </c>
      <c r="F294" s="243" t="str">
        <f>IFERROR(_xlfn.XLOOKUP($A294,Input_Raw!$A:$A,Input_Raw!$GB:$GB),"")</f>
        <v/>
      </c>
      <c r="G294" s="244" t="str">
        <f>IFERROR(_xlfn.XLOOKUP($A294,Input_Raw!$A:$A,Input_Raw!EO:EO),"")</f>
        <v/>
      </c>
      <c r="H294" s="244" t="str">
        <f>IFERROR(_xlfn.XLOOKUP($A294,Input_Raw!$A:$A,Input_Raw!EP:EP),"")</f>
        <v/>
      </c>
      <c r="I294" s="244" t="str">
        <f>IFERROR(_xlfn.XLOOKUP($A294,Input_Raw!$A:$A,Input_Raw!EM:EM),"")</f>
        <v/>
      </c>
      <c r="J294" s="244" t="str">
        <f>IFERROR(_xlfn.XLOOKUP($A294,Input_Raw!$A:$A,Input_Raw!EN:EN),"")</f>
        <v/>
      </c>
      <c r="K294" s="244" t="str">
        <f>IFERROR(_xlfn.XLOOKUP($A294,Input_Raw!$A:$A,Input_Raw!$DP:$DP),"")</f>
        <v/>
      </c>
      <c r="L294" s="244" t="str">
        <f>IFERROR(_xlfn.XLOOKUP($A294,Input_Raw!$A:$A,Input_Raw!$DR:$DR),"")</f>
        <v/>
      </c>
      <c r="M294" s="244" t="str">
        <f>IFERROR(_xlfn.XLOOKUP($A294,Input_Raw!$A:$A,Input_Raw!$DX:$DX),"")</f>
        <v/>
      </c>
      <c r="N294" s="244" t="str">
        <f>IFERROR(_xlfn.XLOOKUP($A294,Input_Raw!$A:$A,Input_Raw!$DZ:$DZ),"")</f>
        <v/>
      </c>
      <c r="O294" s="245" t="str">
        <f>IFERROR(1-SUMIF(Plant_BD!$B:$B,$A294,Plant_BD!$AL:$AL)/($AA294+SUMIF(Plant_BD!$B:$B,$A294,Plant_BD!$AL:$AL)),"")</f>
        <v/>
      </c>
      <c r="P294" s="245"/>
      <c r="Q294" s="246"/>
      <c r="R294" s="245" t="str">
        <f>IFERROR(1-SUMIF(Grid_BD!$B:$B,$A294,Grid_BD!$W:$W)/($AA294+SUMIF(Grid_BD!$B:$B,$A294,Grid_BD!$W:$W)),"")</f>
        <v/>
      </c>
      <c r="S294" s="241"/>
      <c r="T294" s="246"/>
      <c r="U294" s="247" t="str">
        <f t="shared" si="26"/>
        <v/>
      </c>
      <c r="V294" s="247" t="str">
        <f>IFERROR(_xlfn.XLOOKUP($A294,Input_Raw!$A:$A,Input_Raw!$GJ:$GJ),"")</f>
        <v/>
      </c>
      <c r="W294" s="248" t="str">
        <f t="shared" si="27"/>
        <v/>
      </c>
      <c r="X294" s="240" t="str">
        <f>IFERROR(_xlfn.XLOOKUP($A294,Input_Raw!$A:$A,Input_Raw!$EL:$EL),"")</f>
        <v/>
      </c>
      <c r="Y294" s="240" t="str">
        <f>IFERROR(_xlfn.XLOOKUP($A294,Input_Raw!$A:$A,Input_Raw!GC:GC),"")</f>
        <v/>
      </c>
      <c r="Z294" s="240"/>
      <c r="AA294" s="240" t="str">
        <f>IFERROR(_xlfn.XLOOKUP($A294,Input_Raw!$A:$A,Input_Raw!$GD:$GD),"")</f>
        <v/>
      </c>
      <c r="AB294" s="240" t="str">
        <f>IFERROR(_xlfn.XLOOKUP($A294,Input_Raw!$A:$A,Input_Raw!GE:GE),"")</f>
        <v/>
      </c>
      <c r="AC294" s="249">
        <f>IFERROR(_xlfn.XLOOKUP($D294,'Modelling New'!$D:$D,'Modelling New'!P:P),"")</f>
        <v>6.0064516129032253</v>
      </c>
      <c r="AD294" s="240">
        <f>IFERROR(_xlfn.XLOOKUP($D294,'Modelling New'!$D:$D,'Modelling New'!$T:$T)*1000,"")</f>
        <v>1166010.4867708029</v>
      </c>
      <c r="AE294" s="250">
        <f>IFERROR(_xlfn.XLOOKUP($D294,'Modelling New'!$D:$D,'Modelling New'!$O:$O),"")</f>
        <v>0.82169880687875907</v>
      </c>
      <c r="AF294" s="250">
        <f>IFERROR(_xlfn.XLOOKUP($D294,'Modelling New'!$D:$D,'Modelling New'!W:W),"")</f>
        <v>0.20564558849573239</v>
      </c>
      <c r="AG294" s="250">
        <f>IFERROR(_xlfn.XLOOKUP($D294,'Modelling New'!$D:$D,'Modelling New'!$AE:$AE),"")</f>
        <v>0.995</v>
      </c>
      <c r="AH294" s="250">
        <f>IFERROR(_xlfn.XLOOKUP($D294,'Modelling New'!$D:$D,'Modelling New'!$AF:$AF),"")</f>
        <v>0.995</v>
      </c>
      <c r="AI294" s="241"/>
      <c r="AJ294" s="241"/>
      <c r="AK294" s="241"/>
      <c r="AL294" s="241"/>
      <c r="AM294" s="241"/>
      <c r="AN294" s="251"/>
      <c r="AO294" s="248"/>
      <c r="AP294" s="248"/>
      <c r="AQ294" s="248"/>
      <c r="AR294" s="240">
        <f>_xlfn.XLOOKUP($D294,'Modelling New'!$D:$D,'Modelling New'!$N:$N)</f>
        <v>236.25000000000003</v>
      </c>
      <c r="AS294" s="240" t="str">
        <f t="shared" si="28"/>
        <v/>
      </c>
    </row>
    <row r="295" spans="1:45">
      <c r="A295" s="239">
        <f t="shared" si="29"/>
        <v>46038</v>
      </c>
      <c r="B295" s="240">
        <f>YEAR(Daily_KPI[[#This Row],[Date]])+IF(MONTH(Daily_KPI[[#This Row],[Date]])&gt;=4,1,0)</f>
        <v>2026</v>
      </c>
      <c r="C295" s="241">
        <f>YEAR(Daily_KPI[[#This Row],[Date]])</f>
        <v>2026</v>
      </c>
      <c r="D295" s="242">
        <f>Daily_KPI[[#This Row],[Date]]-DAY(Daily_KPI[[#This Row],[Date]])+1</f>
        <v>46023</v>
      </c>
      <c r="E295" s="241">
        <f t="shared" si="25"/>
        <v>31</v>
      </c>
      <c r="F295" s="243" t="str">
        <f>IFERROR(_xlfn.XLOOKUP($A295,Input_Raw!$A:$A,Input_Raw!$GB:$GB),"")</f>
        <v/>
      </c>
      <c r="G295" s="244" t="str">
        <f>IFERROR(_xlfn.XLOOKUP($A295,Input_Raw!$A:$A,Input_Raw!EO:EO),"")</f>
        <v/>
      </c>
      <c r="H295" s="244" t="str">
        <f>IFERROR(_xlfn.XLOOKUP($A295,Input_Raw!$A:$A,Input_Raw!EP:EP),"")</f>
        <v/>
      </c>
      <c r="I295" s="244" t="str">
        <f>IFERROR(_xlfn.XLOOKUP($A295,Input_Raw!$A:$A,Input_Raw!EM:EM),"")</f>
        <v/>
      </c>
      <c r="J295" s="244" t="str">
        <f>IFERROR(_xlfn.XLOOKUP($A295,Input_Raw!$A:$A,Input_Raw!EN:EN),"")</f>
        <v/>
      </c>
      <c r="K295" s="244" t="str">
        <f>IFERROR(_xlfn.XLOOKUP($A295,Input_Raw!$A:$A,Input_Raw!$DP:$DP),"")</f>
        <v/>
      </c>
      <c r="L295" s="244" t="str">
        <f>IFERROR(_xlfn.XLOOKUP($A295,Input_Raw!$A:$A,Input_Raw!$DR:$DR),"")</f>
        <v/>
      </c>
      <c r="M295" s="244" t="str">
        <f>IFERROR(_xlfn.XLOOKUP($A295,Input_Raw!$A:$A,Input_Raw!$DX:$DX),"")</f>
        <v/>
      </c>
      <c r="N295" s="244" t="str">
        <f>IFERROR(_xlfn.XLOOKUP($A295,Input_Raw!$A:$A,Input_Raw!$DZ:$DZ),"")</f>
        <v/>
      </c>
      <c r="O295" s="245" t="str">
        <f>IFERROR(1-SUMIF(Plant_BD!$B:$B,$A295,Plant_BD!$AL:$AL)/($AA295+SUMIF(Plant_BD!$B:$B,$A295,Plant_BD!$AL:$AL)),"")</f>
        <v/>
      </c>
      <c r="P295" s="245"/>
      <c r="Q295" s="246"/>
      <c r="R295" s="245" t="str">
        <f>IFERROR(1-SUMIF(Grid_BD!$B:$B,$A295,Grid_BD!$W:$W)/($AA295+SUMIF(Grid_BD!$B:$B,$A295,Grid_BD!$W:$W)),"")</f>
        <v/>
      </c>
      <c r="S295" s="241"/>
      <c r="T295" s="246"/>
      <c r="U295" s="247" t="str">
        <f t="shared" si="26"/>
        <v/>
      </c>
      <c r="V295" s="247" t="str">
        <f>IFERROR(_xlfn.XLOOKUP($A295,Input_Raw!$A:$A,Input_Raw!$GJ:$GJ),"")</f>
        <v/>
      </c>
      <c r="W295" s="248" t="str">
        <f t="shared" si="27"/>
        <v/>
      </c>
      <c r="X295" s="240" t="str">
        <f>IFERROR(_xlfn.XLOOKUP($A295,Input_Raw!$A:$A,Input_Raw!$EL:$EL),"")</f>
        <v/>
      </c>
      <c r="Y295" s="240" t="str">
        <f>IFERROR(_xlfn.XLOOKUP($A295,Input_Raw!$A:$A,Input_Raw!GC:GC),"")</f>
        <v/>
      </c>
      <c r="Z295" s="240"/>
      <c r="AA295" s="240" t="str">
        <f>IFERROR(_xlfn.XLOOKUP($A295,Input_Raw!$A:$A,Input_Raw!$GD:$GD),"")</f>
        <v/>
      </c>
      <c r="AB295" s="240" t="str">
        <f>IFERROR(_xlfn.XLOOKUP($A295,Input_Raw!$A:$A,Input_Raw!GE:GE),"")</f>
        <v/>
      </c>
      <c r="AC295" s="249">
        <f>IFERROR(_xlfn.XLOOKUP($D295,'Modelling New'!$D:$D,'Modelling New'!P:P),"")</f>
        <v>6.0064516129032253</v>
      </c>
      <c r="AD295" s="240">
        <f>IFERROR(_xlfn.XLOOKUP($D295,'Modelling New'!$D:$D,'Modelling New'!$T:$T)*1000,"")</f>
        <v>1166010.4867708029</v>
      </c>
      <c r="AE295" s="250">
        <f>IFERROR(_xlfn.XLOOKUP($D295,'Modelling New'!$D:$D,'Modelling New'!$O:$O),"")</f>
        <v>0.82169880687875907</v>
      </c>
      <c r="AF295" s="250">
        <f>IFERROR(_xlfn.XLOOKUP($D295,'Modelling New'!$D:$D,'Modelling New'!W:W),"")</f>
        <v>0.20564558849573239</v>
      </c>
      <c r="AG295" s="250">
        <f>IFERROR(_xlfn.XLOOKUP($D295,'Modelling New'!$D:$D,'Modelling New'!$AE:$AE),"")</f>
        <v>0.995</v>
      </c>
      <c r="AH295" s="250">
        <f>IFERROR(_xlfn.XLOOKUP($D295,'Modelling New'!$D:$D,'Modelling New'!$AF:$AF),"")</f>
        <v>0.995</v>
      </c>
      <c r="AI295" s="241"/>
      <c r="AJ295" s="241"/>
      <c r="AK295" s="241"/>
      <c r="AL295" s="241"/>
      <c r="AM295" s="241"/>
      <c r="AN295" s="251"/>
      <c r="AO295" s="248"/>
      <c r="AP295" s="248"/>
      <c r="AQ295" s="248"/>
      <c r="AR295" s="240">
        <f>_xlfn.XLOOKUP($D295,'Modelling New'!$D:$D,'Modelling New'!$N:$N)</f>
        <v>236.25000000000003</v>
      </c>
      <c r="AS295" s="240" t="str">
        <f t="shared" si="28"/>
        <v/>
      </c>
    </row>
    <row r="296" spans="1:45">
      <c r="A296" s="239">
        <f t="shared" si="29"/>
        <v>46039</v>
      </c>
      <c r="B296" s="240">
        <f>YEAR(Daily_KPI[[#This Row],[Date]])+IF(MONTH(Daily_KPI[[#This Row],[Date]])&gt;=4,1,0)</f>
        <v>2026</v>
      </c>
      <c r="C296" s="241">
        <f>YEAR(Daily_KPI[[#This Row],[Date]])</f>
        <v>2026</v>
      </c>
      <c r="D296" s="242">
        <f>Daily_KPI[[#This Row],[Date]]-DAY(Daily_KPI[[#This Row],[Date]])+1</f>
        <v>46023</v>
      </c>
      <c r="E296" s="241">
        <f t="shared" si="25"/>
        <v>31</v>
      </c>
      <c r="F296" s="243" t="str">
        <f>IFERROR(_xlfn.XLOOKUP($A296,Input_Raw!$A:$A,Input_Raw!$GB:$GB),"")</f>
        <v/>
      </c>
      <c r="G296" s="244" t="str">
        <f>IFERROR(_xlfn.XLOOKUP($A296,Input_Raw!$A:$A,Input_Raw!EO:EO),"")</f>
        <v/>
      </c>
      <c r="H296" s="244" t="str">
        <f>IFERROR(_xlfn.XLOOKUP($A296,Input_Raw!$A:$A,Input_Raw!EP:EP),"")</f>
        <v/>
      </c>
      <c r="I296" s="244" t="str">
        <f>IFERROR(_xlfn.XLOOKUP($A296,Input_Raw!$A:$A,Input_Raw!EM:EM),"")</f>
        <v/>
      </c>
      <c r="J296" s="244" t="str">
        <f>IFERROR(_xlfn.XLOOKUP($A296,Input_Raw!$A:$A,Input_Raw!EN:EN),"")</f>
        <v/>
      </c>
      <c r="K296" s="244" t="str">
        <f>IFERROR(_xlfn.XLOOKUP($A296,Input_Raw!$A:$A,Input_Raw!$DP:$DP),"")</f>
        <v/>
      </c>
      <c r="L296" s="244" t="str">
        <f>IFERROR(_xlfn.XLOOKUP($A296,Input_Raw!$A:$A,Input_Raw!$DR:$DR),"")</f>
        <v/>
      </c>
      <c r="M296" s="244" t="str">
        <f>IFERROR(_xlfn.XLOOKUP($A296,Input_Raw!$A:$A,Input_Raw!$DX:$DX),"")</f>
        <v/>
      </c>
      <c r="N296" s="244" t="str">
        <f>IFERROR(_xlfn.XLOOKUP($A296,Input_Raw!$A:$A,Input_Raw!$DZ:$DZ),"")</f>
        <v/>
      </c>
      <c r="O296" s="245" t="str">
        <f>IFERROR(1-SUMIF(Plant_BD!$B:$B,$A296,Plant_BD!$AL:$AL)/($AA296+SUMIF(Plant_BD!$B:$B,$A296,Plant_BD!$AL:$AL)),"")</f>
        <v/>
      </c>
      <c r="P296" s="245"/>
      <c r="Q296" s="246"/>
      <c r="R296" s="245" t="str">
        <f>IFERROR(1-SUMIF(Grid_BD!$B:$B,$A296,Grid_BD!$W:$W)/($AA296+SUMIF(Grid_BD!$B:$B,$A296,Grid_BD!$W:$W)),"")</f>
        <v/>
      </c>
      <c r="S296" s="241"/>
      <c r="T296" s="246"/>
      <c r="U296" s="247" t="str">
        <f t="shared" si="26"/>
        <v/>
      </c>
      <c r="V296" s="247" t="str">
        <f>IFERROR(_xlfn.XLOOKUP($A296,Input_Raw!$A:$A,Input_Raw!$GJ:$GJ),"")</f>
        <v/>
      </c>
      <c r="W296" s="248" t="str">
        <f t="shared" si="27"/>
        <v/>
      </c>
      <c r="X296" s="240" t="str">
        <f>IFERROR(_xlfn.XLOOKUP($A296,Input_Raw!$A:$A,Input_Raw!$EL:$EL),"")</f>
        <v/>
      </c>
      <c r="Y296" s="240" t="str">
        <f>IFERROR(_xlfn.XLOOKUP($A296,Input_Raw!$A:$A,Input_Raw!GC:GC),"")</f>
        <v/>
      </c>
      <c r="Z296" s="240"/>
      <c r="AA296" s="240" t="str">
        <f>IFERROR(_xlfn.XLOOKUP($A296,Input_Raw!$A:$A,Input_Raw!$GD:$GD),"")</f>
        <v/>
      </c>
      <c r="AB296" s="240" t="str">
        <f>IFERROR(_xlfn.XLOOKUP($A296,Input_Raw!$A:$A,Input_Raw!GE:GE),"")</f>
        <v/>
      </c>
      <c r="AC296" s="249">
        <f>IFERROR(_xlfn.XLOOKUP($D296,'Modelling New'!$D:$D,'Modelling New'!P:P),"")</f>
        <v>6.0064516129032253</v>
      </c>
      <c r="AD296" s="240">
        <f>IFERROR(_xlfn.XLOOKUP($D296,'Modelling New'!$D:$D,'Modelling New'!$T:$T)*1000,"")</f>
        <v>1166010.4867708029</v>
      </c>
      <c r="AE296" s="250">
        <f>IFERROR(_xlfn.XLOOKUP($D296,'Modelling New'!$D:$D,'Modelling New'!$O:$O),"")</f>
        <v>0.82169880687875907</v>
      </c>
      <c r="AF296" s="250">
        <f>IFERROR(_xlfn.XLOOKUP($D296,'Modelling New'!$D:$D,'Modelling New'!W:W),"")</f>
        <v>0.20564558849573239</v>
      </c>
      <c r="AG296" s="250">
        <f>IFERROR(_xlfn.XLOOKUP($D296,'Modelling New'!$D:$D,'Modelling New'!$AE:$AE),"")</f>
        <v>0.995</v>
      </c>
      <c r="AH296" s="250">
        <f>IFERROR(_xlfn.XLOOKUP($D296,'Modelling New'!$D:$D,'Modelling New'!$AF:$AF),"")</f>
        <v>0.995</v>
      </c>
      <c r="AI296" s="241"/>
      <c r="AJ296" s="241"/>
      <c r="AK296" s="241"/>
      <c r="AL296" s="241"/>
      <c r="AM296" s="241"/>
      <c r="AN296" s="251"/>
      <c r="AO296" s="248"/>
      <c r="AP296" s="248"/>
      <c r="AQ296" s="248"/>
      <c r="AR296" s="240">
        <f>_xlfn.XLOOKUP($D296,'Modelling New'!$D:$D,'Modelling New'!$N:$N)</f>
        <v>236.25000000000003</v>
      </c>
      <c r="AS296" s="240" t="str">
        <f t="shared" si="28"/>
        <v/>
      </c>
    </row>
    <row r="297" spans="1:45">
      <c r="A297" s="239">
        <f t="shared" si="29"/>
        <v>46040</v>
      </c>
      <c r="B297" s="240">
        <f>YEAR(Daily_KPI[[#This Row],[Date]])+IF(MONTH(Daily_KPI[[#This Row],[Date]])&gt;=4,1,0)</f>
        <v>2026</v>
      </c>
      <c r="C297" s="241">
        <f>YEAR(Daily_KPI[[#This Row],[Date]])</f>
        <v>2026</v>
      </c>
      <c r="D297" s="242">
        <f>Daily_KPI[[#This Row],[Date]]-DAY(Daily_KPI[[#This Row],[Date]])+1</f>
        <v>46023</v>
      </c>
      <c r="E297" s="241">
        <f t="shared" si="25"/>
        <v>31</v>
      </c>
      <c r="F297" s="243" t="str">
        <f>IFERROR(_xlfn.XLOOKUP($A297,Input_Raw!$A:$A,Input_Raw!$GB:$GB),"")</f>
        <v/>
      </c>
      <c r="G297" s="244" t="str">
        <f>IFERROR(_xlfn.XLOOKUP($A297,Input_Raw!$A:$A,Input_Raw!EO:EO),"")</f>
        <v/>
      </c>
      <c r="H297" s="244" t="str">
        <f>IFERROR(_xlfn.XLOOKUP($A297,Input_Raw!$A:$A,Input_Raw!EP:EP),"")</f>
        <v/>
      </c>
      <c r="I297" s="244" t="str">
        <f>IFERROR(_xlfn.XLOOKUP($A297,Input_Raw!$A:$A,Input_Raw!EM:EM),"")</f>
        <v/>
      </c>
      <c r="J297" s="244" t="str">
        <f>IFERROR(_xlfn.XLOOKUP($A297,Input_Raw!$A:$A,Input_Raw!EN:EN),"")</f>
        <v/>
      </c>
      <c r="K297" s="244" t="str">
        <f>IFERROR(_xlfn.XLOOKUP($A297,Input_Raw!$A:$A,Input_Raw!$DP:$DP),"")</f>
        <v/>
      </c>
      <c r="L297" s="244" t="str">
        <f>IFERROR(_xlfn.XLOOKUP($A297,Input_Raw!$A:$A,Input_Raw!$DR:$DR),"")</f>
        <v/>
      </c>
      <c r="M297" s="244" t="str">
        <f>IFERROR(_xlfn.XLOOKUP($A297,Input_Raw!$A:$A,Input_Raw!$DX:$DX),"")</f>
        <v/>
      </c>
      <c r="N297" s="244" t="str">
        <f>IFERROR(_xlfn.XLOOKUP($A297,Input_Raw!$A:$A,Input_Raw!$DZ:$DZ),"")</f>
        <v/>
      </c>
      <c r="O297" s="245" t="str">
        <f>IFERROR(1-SUMIF(Plant_BD!$B:$B,$A297,Plant_BD!$AL:$AL)/($AA297+SUMIF(Plant_BD!$B:$B,$A297,Plant_BD!$AL:$AL)),"")</f>
        <v/>
      </c>
      <c r="P297" s="245"/>
      <c r="Q297" s="246"/>
      <c r="R297" s="245" t="str">
        <f>IFERROR(1-SUMIF(Grid_BD!$B:$B,$A297,Grid_BD!$W:$W)/($AA297+SUMIF(Grid_BD!$B:$B,$A297,Grid_BD!$W:$W)),"")</f>
        <v/>
      </c>
      <c r="S297" s="241"/>
      <c r="T297" s="246"/>
      <c r="U297" s="247" t="str">
        <f t="shared" si="26"/>
        <v/>
      </c>
      <c r="V297" s="247" t="str">
        <f>IFERROR(_xlfn.XLOOKUP($A297,Input_Raw!$A:$A,Input_Raw!$GJ:$GJ),"")</f>
        <v/>
      </c>
      <c r="W297" s="248" t="str">
        <f t="shared" si="27"/>
        <v/>
      </c>
      <c r="X297" s="240" t="str">
        <f>IFERROR(_xlfn.XLOOKUP($A297,Input_Raw!$A:$A,Input_Raw!$EL:$EL),"")</f>
        <v/>
      </c>
      <c r="Y297" s="240" t="str">
        <f>IFERROR(_xlfn.XLOOKUP($A297,Input_Raw!$A:$A,Input_Raw!GC:GC),"")</f>
        <v/>
      </c>
      <c r="Z297" s="240"/>
      <c r="AA297" s="240" t="str">
        <f>IFERROR(_xlfn.XLOOKUP($A297,Input_Raw!$A:$A,Input_Raw!$GD:$GD),"")</f>
        <v/>
      </c>
      <c r="AB297" s="240" t="str">
        <f>IFERROR(_xlfn.XLOOKUP($A297,Input_Raw!$A:$A,Input_Raw!GE:GE),"")</f>
        <v/>
      </c>
      <c r="AC297" s="249">
        <f>IFERROR(_xlfn.XLOOKUP($D297,'Modelling New'!$D:$D,'Modelling New'!P:P),"")</f>
        <v>6.0064516129032253</v>
      </c>
      <c r="AD297" s="240">
        <f>IFERROR(_xlfn.XLOOKUP($D297,'Modelling New'!$D:$D,'Modelling New'!$T:$T)*1000,"")</f>
        <v>1166010.4867708029</v>
      </c>
      <c r="AE297" s="250">
        <f>IFERROR(_xlfn.XLOOKUP($D297,'Modelling New'!$D:$D,'Modelling New'!$O:$O),"")</f>
        <v>0.82169880687875907</v>
      </c>
      <c r="AF297" s="250">
        <f>IFERROR(_xlfn.XLOOKUP($D297,'Modelling New'!$D:$D,'Modelling New'!W:W),"")</f>
        <v>0.20564558849573239</v>
      </c>
      <c r="AG297" s="250">
        <f>IFERROR(_xlfn.XLOOKUP($D297,'Modelling New'!$D:$D,'Modelling New'!$AE:$AE),"")</f>
        <v>0.995</v>
      </c>
      <c r="AH297" s="250">
        <f>IFERROR(_xlfn.XLOOKUP($D297,'Modelling New'!$D:$D,'Modelling New'!$AF:$AF),"")</f>
        <v>0.995</v>
      </c>
      <c r="AI297" s="241"/>
      <c r="AJ297" s="241"/>
      <c r="AK297" s="241"/>
      <c r="AL297" s="241"/>
      <c r="AM297" s="241"/>
      <c r="AN297" s="251"/>
      <c r="AO297" s="248"/>
      <c r="AP297" s="248"/>
      <c r="AQ297" s="248"/>
      <c r="AR297" s="240">
        <f>_xlfn.XLOOKUP($D297,'Modelling New'!$D:$D,'Modelling New'!$N:$N)</f>
        <v>236.25000000000003</v>
      </c>
      <c r="AS297" s="240" t="str">
        <f t="shared" si="28"/>
        <v/>
      </c>
    </row>
    <row r="298" spans="1:45">
      <c r="A298" s="239">
        <f t="shared" si="29"/>
        <v>46041</v>
      </c>
      <c r="B298" s="240">
        <f>YEAR(Daily_KPI[[#This Row],[Date]])+IF(MONTH(Daily_KPI[[#This Row],[Date]])&gt;=4,1,0)</f>
        <v>2026</v>
      </c>
      <c r="C298" s="241">
        <f>YEAR(Daily_KPI[[#This Row],[Date]])</f>
        <v>2026</v>
      </c>
      <c r="D298" s="242">
        <f>Daily_KPI[[#This Row],[Date]]-DAY(Daily_KPI[[#This Row],[Date]])+1</f>
        <v>46023</v>
      </c>
      <c r="E298" s="241">
        <f t="shared" si="25"/>
        <v>31</v>
      </c>
      <c r="F298" s="243" t="str">
        <f>IFERROR(_xlfn.XLOOKUP($A298,Input_Raw!$A:$A,Input_Raw!$GB:$GB),"")</f>
        <v/>
      </c>
      <c r="G298" s="244" t="str">
        <f>IFERROR(_xlfn.XLOOKUP($A298,Input_Raw!$A:$A,Input_Raw!EO:EO),"")</f>
        <v/>
      </c>
      <c r="H298" s="244" t="str">
        <f>IFERROR(_xlfn.XLOOKUP($A298,Input_Raw!$A:$A,Input_Raw!EP:EP),"")</f>
        <v/>
      </c>
      <c r="I298" s="244" t="str">
        <f>IFERROR(_xlfn.XLOOKUP($A298,Input_Raw!$A:$A,Input_Raw!EM:EM),"")</f>
        <v/>
      </c>
      <c r="J298" s="244" t="str">
        <f>IFERROR(_xlfn.XLOOKUP($A298,Input_Raw!$A:$A,Input_Raw!EN:EN),"")</f>
        <v/>
      </c>
      <c r="K298" s="244" t="str">
        <f>IFERROR(_xlfn.XLOOKUP($A298,Input_Raw!$A:$A,Input_Raw!$DP:$DP),"")</f>
        <v/>
      </c>
      <c r="L298" s="244" t="str">
        <f>IFERROR(_xlfn.XLOOKUP($A298,Input_Raw!$A:$A,Input_Raw!$DR:$DR),"")</f>
        <v/>
      </c>
      <c r="M298" s="244" t="str">
        <f>IFERROR(_xlfn.XLOOKUP($A298,Input_Raw!$A:$A,Input_Raw!$DX:$DX),"")</f>
        <v/>
      </c>
      <c r="N298" s="244" t="str">
        <f>IFERROR(_xlfn.XLOOKUP($A298,Input_Raw!$A:$A,Input_Raw!$DZ:$DZ),"")</f>
        <v/>
      </c>
      <c r="O298" s="245" t="str">
        <f>IFERROR(1-SUMIF(Plant_BD!$B:$B,$A298,Plant_BD!$AL:$AL)/($AA298+SUMIF(Plant_BD!$B:$B,$A298,Plant_BD!$AL:$AL)),"")</f>
        <v/>
      </c>
      <c r="P298" s="245"/>
      <c r="Q298" s="246"/>
      <c r="R298" s="245" t="str">
        <f>IFERROR(1-SUMIF(Grid_BD!$B:$B,$A298,Grid_BD!$W:$W)/($AA298+SUMIF(Grid_BD!$B:$B,$A298,Grid_BD!$W:$W)),"")</f>
        <v/>
      </c>
      <c r="S298" s="241"/>
      <c r="T298" s="246"/>
      <c r="U298" s="247" t="str">
        <f t="shared" si="26"/>
        <v/>
      </c>
      <c r="V298" s="247" t="str">
        <f>IFERROR(_xlfn.XLOOKUP($A298,Input_Raw!$A:$A,Input_Raw!$GJ:$GJ),"")</f>
        <v/>
      </c>
      <c r="W298" s="248" t="str">
        <f t="shared" si="27"/>
        <v/>
      </c>
      <c r="X298" s="240" t="str">
        <f>IFERROR(_xlfn.XLOOKUP($A298,Input_Raw!$A:$A,Input_Raw!$EL:$EL),"")</f>
        <v/>
      </c>
      <c r="Y298" s="240" t="str">
        <f>IFERROR(_xlfn.XLOOKUP($A298,Input_Raw!$A:$A,Input_Raw!GC:GC),"")</f>
        <v/>
      </c>
      <c r="Z298" s="240"/>
      <c r="AA298" s="240" t="str">
        <f>IFERROR(_xlfn.XLOOKUP($A298,Input_Raw!$A:$A,Input_Raw!$GD:$GD),"")</f>
        <v/>
      </c>
      <c r="AB298" s="240" t="str">
        <f>IFERROR(_xlfn.XLOOKUP($A298,Input_Raw!$A:$A,Input_Raw!GE:GE),"")</f>
        <v/>
      </c>
      <c r="AC298" s="249">
        <f>IFERROR(_xlfn.XLOOKUP($D298,'Modelling New'!$D:$D,'Modelling New'!P:P),"")</f>
        <v>6.0064516129032253</v>
      </c>
      <c r="AD298" s="240">
        <f>IFERROR(_xlfn.XLOOKUP($D298,'Modelling New'!$D:$D,'Modelling New'!$T:$T)*1000,"")</f>
        <v>1166010.4867708029</v>
      </c>
      <c r="AE298" s="250">
        <f>IFERROR(_xlfn.XLOOKUP($D298,'Modelling New'!$D:$D,'Modelling New'!$O:$O),"")</f>
        <v>0.82169880687875907</v>
      </c>
      <c r="AF298" s="250">
        <f>IFERROR(_xlfn.XLOOKUP($D298,'Modelling New'!$D:$D,'Modelling New'!W:W),"")</f>
        <v>0.20564558849573239</v>
      </c>
      <c r="AG298" s="250">
        <f>IFERROR(_xlfn.XLOOKUP($D298,'Modelling New'!$D:$D,'Modelling New'!$AE:$AE),"")</f>
        <v>0.995</v>
      </c>
      <c r="AH298" s="250">
        <f>IFERROR(_xlfn.XLOOKUP($D298,'Modelling New'!$D:$D,'Modelling New'!$AF:$AF),"")</f>
        <v>0.995</v>
      </c>
      <c r="AI298" s="241"/>
      <c r="AJ298" s="241"/>
      <c r="AK298" s="241"/>
      <c r="AL298" s="241"/>
      <c r="AM298" s="241"/>
      <c r="AN298" s="251"/>
      <c r="AO298" s="248"/>
      <c r="AP298" s="248"/>
      <c r="AQ298" s="248"/>
      <c r="AR298" s="240">
        <f>_xlfn.XLOOKUP($D298,'Modelling New'!$D:$D,'Modelling New'!$N:$N)</f>
        <v>236.25000000000003</v>
      </c>
      <c r="AS298" s="240" t="str">
        <f t="shared" si="28"/>
        <v/>
      </c>
    </row>
    <row r="299" spans="1:45">
      <c r="A299" s="239">
        <f t="shared" si="29"/>
        <v>46042</v>
      </c>
      <c r="B299" s="240">
        <f>YEAR(Daily_KPI[[#This Row],[Date]])+IF(MONTH(Daily_KPI[[#This Row],[Date]])&gt;=4,1,0)</f>
        <v>2026</v>
      </c>
      <c r="C299" s="241">
        <f>YEAR(Daily_KPI[[#This Row],[Date]])</f>
        <v>2026</v>
      </c>
      <c r="D299" s="242">
        <f>Daily_KPI[[#This Row],[Date]]-DAY(Daily_KPI[[#This Row],[Date]])+1</f>
        <v>46023</v>
      </c>
      <c r="E299" s="241">
        <f t="shared" si="25"/>
        <v>31</v>
      </c>
      <c r="F299" s="243" t="str">
        <f>IFERROR(_xlfn.XLOOKUP($A299,Input_Raw!$A:$A,Input_Raw!$GB:$GB),"")</f>
        <v/>
      </c>
      <c r="G299" s="244" t="str">
        <f>IFERROR(_xlfn.XLOOKUP($A299,Input_Raw!$A:$A,Input_Raw!EO:EO),"")</f>
        <v/>
      </c>
      <c r="H299" s="244" t="str">
        <f>IFERROR(_xlfn.XLOOKUP($A299,Input_Raw!$A:$A,Input_Raw!EP:EP),"")</f>
        <v/>
      </c>
      <c r="I299" s="244" t="str">
        <f>IFERROR(_xlfn.XLOOKUP($A299,Input_Raw!$A:$A,Input_Raw!EM:EM),"")</f>
        <v/>
      </c>
      <c r="J299" s="244" t="str">
        <f>IFERROR(_xlfn.XLOOKUP($A299,Input_Raw!$A:$A,Input_Raw!EN:EN),"")</f>
        <v/>
      </c>
      <c r="K299" s="244" t="str">
        <f>IFERROR(_xlfn.XLOOKUP($A299,Input_Raw!$A:$A,Input_Raw!$DP:$DP),"")</f>
        <v/>
      </c>
      <c r="L299" s="244" t="str">
        <f>IFERROR(_xlfn.XLOOKUP($A299,Input_Raw!$A:$A,Input_Raw!$DR:$DR),"")</f>
        <v/>
      </c>
      <c r="M299" s="244" t="str">
        <f>IFERROR(_xlfn.XLOOKUP($A299,Input_Raw!$A:$A,Input_Raw!$DX:$DX),"")</f>
        <v/>
      </c>
      <c r="N299" s="244" t="str">
        <f>IFERROR(_xlfn.XLOOKUP($A299,Input_Raw!$A:$A,Input_Raw!$DZ:$DZ),"")</f>
        <v/>
      </c>
      <c r="O299" s="245" t="str">
        <f>IFERROR(1-SUMIF(Plant_BD!$B:$B,$A299,Plant_BD!$AL:$AL)/($AA299+SUMIF(Plant_BD!$B:$B,$A299,Plant_BD!$AL:$AL)),"")</f>
        <v/>
      </c>
      <c r="P299" s="245"/>
      <c r="Q299" s="246"/>
      <c r="R299" s="245" t="str">
        <f>IFERROR(1-SUMIF(Grid_BD!$B:$B,$A299,Grid_BD!$W:$W)/($AA299+SUMIF(Grid_BD!$B:$B,$A299,Grid_BD!$W:$W)),"")</f>
        <v/>
      </c>
      <c r="S299" s="241"/>
      <c r="T299" s="246"/>
      <c r="U299" s="247" t="str">
        <f t="shared" si="26"/>
        <v/>
      </c>
      <c r="V299" s="247" t="str">
        <f>IFERROR(_xlfn.XLOOKUP($A299,Input_Raw!$A:$A,Input_Raw!$GJ:$GJ),"")</f>
        <v/>
      </c>
      <c r="W299" s="248" t="str">
        <f t="shared" si="27"/>
        <v/>
      </c>
      <c r="X299" s="240" t="str">
        <f>IFERROR(_xlfn.XLOOKUP($A299,Input_Raw!$A:$A,Input_Raw!$EL:$EL),"")</f>
        <v/>
      </c>
      <c r="Y299" s="240" t="str">
        <f>IFERROR(_xlfn.XLOOKUP($A299,Input_Raw!$A:$A,Input_Raw!GC:GC),"")</f>
        <v/>
      </c>
      <c r="Z299" s="240"/>
      <c r="AA299" s="240" t="str">
        <f>IFERROR(_xlfn.XLOOKUP($A299,Input_Raw!$A:$A,Input_Raw!$GD:$GD),"")</f>
        <v/>
      </c>
      <c r="AB299" s="240" t="str">
        <f>IFERROR(_xlfn.XLOOKUP($A299,Input_Raw!$A:$A,Input_Raw!GE:GE),"")</f>
        <v/>
      </c>
      <c r="AC299" s="249">
        <f>IFERROR(_xlfn.XLOOKUP($D299,'Modelling New'!$D:$D,'Modelling New'!P:P),"")</f>
        <v>6.0064516129032253</v>
      </c>
      <c r="AD299" s="240">
        <f>IFERROR(_xlfn.XLOOKUP($D299,'Modelling New'!$D:$D,'Modelling New'!$T:$T)*1000,"")</f>
        <v>1166010.4867708029</v>
      </c>
      <c r="AE299" s="250">
        <f>IFERROR(_xlfn.XLOOKUP($D299,'Modelling New'!$D:$D,'Modelling New'!$O:$O),"")</f>
        <v>0.82169880687875907</v>
      </c>
      <c r="AF299" s="250">
        <f>IFERROR(_xlfn.XLOOKUP($D299,'Modelling New'!$D:$D,'Modelling New'!W:W),"")</f>
        <v>0.20564558849573239</v>
      </c>
      <c r="AG299" s="250">
        <f>IFERROR(_xlfn.XLOOKUP($D299,'Modelling New'!$D:$D,'Modelling New'!$AE:$AE),"")</f>
        <v>0.995</v>
      </c>
      <c r="AH299" s="250">
        <f>IFERROR(_xlfn.XLOOKUP($D299,'Modelling New'!$D:$D,'Modelling New'!$AF:$AF),"")</f>
        <v>0.995</v>
      </c>
      <c r="AI299" s="241"/>
      <c r="AJ299" s="241"/>
      <c r="AK299" s="241"/>
      <c r="AL299" s="241"/>
      <c r="AM299" s="241"/>
      <c r="AN299" s="251"/>
      <c r="AO299" s="248"/>
      <c r="AP299" s="248"/>
      <c r="AQ299" s="248"/>
      <c r="AR299" s="240">
        <f>_xlfn.XLOOKUP($D299,'Modelling New'!$D:$D,'Modelling New'!$N:$N)</f>
        <v>236.25000000000003</v>
      </c>
      <c r="AS299" s="240" t="str">
        <f t="shared" si="28"/>
        <v/>
      </c>
    </row>
    <row r="300" spans="1:45">
      <c r="A300" s="239">
        <f t="shared" si="29"/>
        <v>46043</v>
      </c>
      <c r="B300" s="240">
        <f>YEAR(Daily_KPI[[#This Row],[Date]])+IF(MONTH(Daily_KPI[[#This Row],[Date]])&gt;=4,1,0)</f>
        <v>2026</v>
      </c>
      <c r="C300" s="241">
        <f>YEAR(Daily_KPI[[#This Row],[Date]])</f>
        <v>2026</v>
      </c>
      <c r="D300" s="242">
        <f>Daily_KPI[[#This Row],[Date]]-DAY(Daily_KPI[[#This Row],[Date]])+1</f>
        <v>46023</v>
      </c>
      <c r="E300" s="241">
        <f t="shared" si="25"/>
        <v>31</v>
      </c>
      <c r="F300" s="243" t="str">
        <f>IFERROR(_xlfn.XLOOKUP($A300,Input_Raw!$A:$A,Input_Raw!$GB:$GB),"")</f>
        <v/>
      </c>
      <c r="G300" s="244" t="str">
        <f>IFERROR(_xlfn.XLOOKUP($A300,Input_Raw!$A:$A,Input_Raw!EO:EO),"")</f>
        <v/>
      </c>
      <c r="H300" s="244" t="str">
        <f>IFERROR(_xlfn.XLOOKUP($A300,Input_Raw!$A:$A,Input_Raw!EP:EP),"")</f>
        <v/>
      </c>
      <c r="I300" s="244" t="str">
        <f>IFERROR(_xlfn.XLOOKUP($A300,Input_Raw!$A:$A,Input_Raw!EM:EM),"")</f>
        <v/>
      </c>
      <c r="J300" s="244" t="str">
        <f>IFERROR(_xlfn.XLOOKUP($A300,Input_Raw!$A:$A,Input_Raw!EN:EN),"")</f>
        <v/>
      </c>
      <c r="K300" s="244" t="str">
        <f>IFERROR(_xlfn.XLOOKUP($A300,Input_Raw!$A:$A,Input_Raw!$DP:$DP),"")</f>
        <v/>
      </c>
      <c r="L300" s="244" t="str">
        <f>IFERROR(_xlfn.XLOOKUP($A300,Input_Raw!$A:$A,Input_Raw!$DR:$DR),"")</f>
        <v/>
      </c>
      <c r="M300" s="244" t="str">
        <f>IFERROR(_xlfn.XLOOKUP($A300,Input_Raw!$A:$A,Input_Raw!$DX:$DX),"")</f>
        <v/>
      </c>
      <c r="N300" s="244" t="str">
        <f>IFERROR(_xlfn.XLOOKUP($A300,Input_Raw!$A:$A,Input_Raw!$DZ:$DZ),"")</f>
        <v/>
      </c>
      <c r="O300" s="245" t="str">
        <f>IFERROR(1-SUMIF(Plant_BD!$B:$B,$A300,Plant_BD!$AL:$AL)/($AA300+SUMIF(Plant_BD!$B:$B,$A300,Plant_BD!$AL:$AL)),"")</f>
        <v/>
      </c>
      <c r="P300" s="245"/>
      <c r="Q300" s="246"/>
      <c r="R300" s="245" t="str">
        <f>IFERROR(1-SUMIF(Grid_BD!$B:$B,$A300,Grid_BD!$W:$W)/($AA300+SUMIF(Grid_BD!$B:$B,$A300,Grid_BD!$W:$W)),"")</f>
        <v/>
      </c>
      <c r="S300" s="241"/>
      <c r="T300" s="246"/>
      <c r="U300" s="247" t="str">
        <f t="shared" si="26"/>
        <v/>
      </c>
      <c r="V300" s="247" t="str">
        <f>IFERROR(_xlfn.XLOOKUP($A300,Input_Raw!$A:$A,Input_Raw!$GJ:$GJ),"")</f>
        <v/>
      </c>
      <c r="W300" s="248" t="str">
        <f t="shared" si="27"/>
        <v/>
      </c>
      <c r="X300" s="240" t="str">
        <f>IFERROR(_xlfn.XLOOKUP($A300,Input_Raw!$A:$A,Input_Raw!$EL:$EL),"")</f>
        <v/>
      </c>
      <c r="Y300" s="240" t="str">
        <f>IFERROR(_xlfn.XLOOKUP($A300,Input_Raw!$A:$A,Input_Raw!GC:GC),"")</f>
        <v/>
      </c>
      <c r="Z300" s="240"/>
      <c r="AA300" s="240" t="str">
        <f>IFERROR(_xlfn.XLOOKUP($A300,Input_Raw!$A:$A,Input_Raw!$GD:$GD),"")</f>
        <v/>
      </c>
      <c r="AB300" s="240" t="str">
        <f>IFERROR(_xlfn.XLOOKUP($A300,Input_Raw!$A:$A,Input_Raw!GE:GE),"")</f>
        <v/>
      </c>
      <c r="AC300" s="249">
        <f>IFERROR(_xlfn.XLOOKUP($D300,'Modelling New'!$D:$D,'Modelling New'!P:P),"")</f>
        <v>6.0064516129032253</v>
      </c>
      <c r="AD300" s="240">
        <f>IFERROR(_xlfn.XLOOKUP($D300,'Modelling New'!$D:$D,'Modelling New'!$T:$T)*1000,"")</f>
        <v>1166010.4867708029</v>
      </c>
      <c r="AE300" s="250">
        <f>IFERROR(_xlfn.XLOOKUP($D300,'Modelling New'!$D:$D,'Modelling New'!$O:$O),"")</f>
        <v>0.82169880687875907</v>
      </c>
      <c r="AF300" s="250">
        <f>IFERROR(_xlfn.XLOOKUP($D300,'Modelling New'!$D:$D,'Modelling New'!W:W),"")</f>
        <v>0.20564558849573239</v>
      </c>
      <c r="AG300" s="250">
        <f>IFERROR(_xlfn.XLOOKUP($D300,'Modelling New'!$D:$D,'Modelling New'!$AE:$AE),"")</f>
        <v>0.995</v>
      </c>
      <c r="AH300" s="250">
        <f>IFERROR(_xlfn.XLOOKUP($D300,'Modelling New'!$D:$D,'Modelling New'!$AF:$AF),"")</f>
        <v>0.995</v>
      </c>
      <c r="AI300" s="241"/>
      <c r="AJ300" s="241"/>
      <c r="AK300" s="241"/>
      <c r="AL300" s="241"/>
      <c r="AM300" s="241"/>
      <c r="AN300" s="251"/>
      <c r="AO300" s="248"/>
      <c r="AP300" s="248"/>
      <c r="AQ300" s="248"/>
      <c r="AR300" s="240">
        <f>_xlfn.XLOOKUP($D300,'Modelling New'!$D:$D,'Modelling New'!$N:$N)</f>
        <v>236.25000000000003</v>
      </c>
      <c r="AS300" s="240" t="str">
        <f t="shared" si="28"/>
        <v/>
      </c>
    </row>
    <row r="301" spans="1:45">
      <c r="A301" s="239">
        <f t="shared" si="29"/>
        <v>46044</v>
      </c>
      <c r="B301" s="240">
        <f>YEAR(Daily_KPI[[#This Row],[Date]])+IF(MONTH(Daily_KPI[[#This Row],[Date]])&gt;=4,1,0)</f>
        <v>2026</v>
      </c>
      <c r="C301" s="241">
        <f>YEAR(Daily_KPI[[#This Row],[Date]])</f>
        <v>2026</v>
      </c>
      <c r="D301" s="242">
        <f>Daily_KPI[[#This Row],[Date]]-DAY(Daily_KPI[[#This Row],[Date]])+1</f>
        <v>46023</v>
      </c>
      <c r="E301" s="241">
        <f t="shared" si="25"/>
        <v>31</v>
      </c>
      <c r="F301" s="243" t="str">
        <f>IFERROR(_xlfn.XLOOKUP($A301,Input_Raw!$A:$A,Input_Raw!$GB:$GB),"")</f>
        <v/>
      </c>
      <c r="G301" s="244" t="str">
        <f>IFERROR(_xlfn.XLOOKUP($A301,Input_Raw!$A:$A,Input_Raw!EO:EO),"")</f>
        <v/>
      </c>
      <c r="H301" s="244" t="str">
        <f>IFERROR(_xlfn.XLOOKUP($A301,Input_Raw!$A:$A,Input_Raw!EP:EP),"")</f>
        <v/>
      </c>
      <c r="I301" s="244" t="str">
        <f>IFERROR(_xlfn.XLOOKUP($A301,Input_Raw!$A:$A,Input_Raw!EM:EM),"")</f>
        <v/>
      </c>
      <c r="J301" s="244" t="str">
        <f>IFERROR(_xlfn.XLOOKUP($A301,Input_Raw!$A:$A,Input_Raw!EN:EN),"")</f>
        <v/>
      </c>
      <c r="K301" s="244" t="str">
        <f>IFERROR(_xlfn.XLOOKUP($A301,Input_Raw!$A:$A,Input_Raw!$DP:$DP),"")</f>
        <v/>
      </c>
      <c r="L301" s="244" t="str">
        <f>IFERROR(_xlfn.XLOOKUP($A301,Input_Raw!$A:$A,Input_Raw!$DR:$DR),"")</f>
        <v/>
      </c>
      <c r="M301" s="244" t="str">
        <f>IFERROR(_xlfn.XLOOKUP($A301,Input_Raw!$A:$A,Input_Raw!$DX:$DX),"")</f>
        <v/>
      </c>
      <c r="N301" s="244" t="str">
        <f>IFERROR(_xlfn.XLOOKUP($A301,Input_Raw!$A:$A,Input_Raw!$DZ:$DZ),"")</f>
        <v/>
      </c>
      <c r="O301" s="245" t="str">
        <f>IFERROR(1-SUMIF(Plant_BD!$B:$B,$A301,Plant_BD!$AL:$AL)/($AA301+SUMIF(Plant_BD!$B:$B,$A301,Plant_BD!$AL:$AL)),"")</f>
        <v/>
      </c>
      <c r="P301" s="245"/>
      <c r="Q301" s="246"/>
      <c r="R301" s="245" t="str">
        <f>IFERROR(1-SUMIF(Grid_BD!$B:$B,$A301,Grid_BD!$W:$W)/($AA301+SUMIF(Grid_BD!$B:$B,$A301,Grid_BD!$W:$W)),"")</f>
        <v/>
      </c>
      <c r="S301" s="241"/>
      <c r="T301" s="246"/>
      <c r="U301" s="247" t="str">
        <f t="shared" si="26"/>
        <v/>
      </c>
      <c r="V301" s="247" t="str">
        <f>IFERROR(_xlfn.XLOOKUP($A301,Input_Raw!$A:$A,Input_Raw!$GJ:$GJ),"")</f>
        <v/>
      </c>
      <c r="W301" s="248" t="str">
        <f t="shared" si="27"/>
        <v/>
      </c>
      <c r="X301" s="240" t="str">
        <f>IFERROR(_xlfn.XLOOKUP($A301,Input_Raw!$A:$A,Input_Raw!$EL:$EL),"")</f>
        <v/>
      </c>
      <c r="Y301" s="240" t="str">
        <f>IFERROR(_xlfn.XLOOKUP($A301,Input_Raw!$A:$A,Input_Raw!GC:GC),"")</f>
        <v/>
      </c>
      <c r="Z301" s="240"/>
      <c r="AA301" s="240" t="str">
        <f>IFERROR(_xlfn.XLOOKUP($A301,Input_Raw!$A:$A,Input_Raw!$GD:$GD),"")</f>
        <v/>
      </c>
      <c r="AB301" s="240" t="str">
        <f>IFERROR(_xlfn.XLOOKUP($A301,Input_Raw!$A:$A,Input_Raw!GE:GE),"")</f>
        <v/>
      </c>
      <c r="AC301" s="249">
        <f>IFERROR(_xlfn.XLOOKUP($D301,'Modelling New'!$D:$D,'Modelling New'!P:P),"")</f>
        <v>6.0064516129032253</v>
      </c>
      <c r="AD301" s="240">
        <f>IFERROR(_xlfn.XLOOKUP($D301,'Modelling New'!$D:$D,'Modelling New'!$T:$T)*1000,"")</f>
        <v>1166010.4867708029</v>
      </c>
      <c r="AE301" s="250">
        <f>IFERROR(_xlfn.XLOOKUP($D301,'Modelling New'!$D:$D,'Modelling New'!$O:$O),"")</f>
        <v>0.82169880687875907</v>
      </c>
      <c r="AF301" s="250">
        <f>IFERROR(_xlfn.XLOOKUP($D301,'Modelling New'!$D:$D,'Modelling New'!W:W),"")</f>
        <v>0.20564558849573239</v>
      </c>
      <c r="AG301" s="250">
        <f>IFERROR(_xlfn.XLOOKUP($D301,'Modelling New'!$D:$D,'Modelling New'!$AE:$AE),"")</f>
        <v>0.995</v>
      </c>
      <c r="AH301" s="250">
        <f>IFERROR(_xlfn.XLOOKUP($D301,'Modelling New'!$D:$D,'Modelling New'!$AF:$AF),"")</f>
        <v>0.995</v>
      </c>
      <c r="AI301" s="241"/>
      <c r="AJ301" s="241"/>
      <c r="AK301" s="241"/>
      <c r="AL301" s="241"/>
      <c r="AM301" s="241"/>
      <c r="AN301" s="251"/>
      <c r="AO301" s="248"/>
      <c r="AP301" s="248"/>
      <c r="AQ301" s="248"/>
      <c r="AR301" s="240">
        <f>_xlfn.XLOOKUP($D301,'Modelling New'!$D:$D,'Modelling New'!$N:$N)</f>
        <v>236.25000000000003</v>
      </c>
      <c r="AS301" s="240" t="str">
        <f t="shared" si="28"/>
        <v/>
      </c>
    </row>
    <row r="302" spans="1:45">
      <c r="A302" s="239">
        <f t="shared" si="29"/>
        <v>46045</v>
      </c>
      <c r="B302" s="240">
        <f>YEAR(Daily_KPI[[#This Row],[Date]])+IF(MONTH(Daily_KPI[[#This Row],[Date]])&gt;=4,1,0)</f>
        <v>2026</v>
      </c>
      <c r="C302" s="241">
        <f>YEAR(Daily_KPI[[#This Row],[Date]])</f>
        <v>2026</v>
      </c>
      <c r="D302" s="242">
        <f>Daily_KPI[[#This Row],[Date]]-DAY(Daily_KPI[[#This Row],[Date]])+1</f>
        <v>46023</v>
      </c>
      <c r="E302" s="241">
        <f t="shared" si="25"/>
        <v>31</v>
      </c>
      <c r="F302" s="243" t="str">
        <f>IFERROR(_xlfn.XLOOKUP($A302,Input_Raw!$A:$A,Input_Raw!$GB:$GB),"")</f>
        <v/>
      </c>
      <c r="G302" s="244" t="str">
        <f>IFERROR(_xlfn.XLOOKUP($A302,Input_Raw!$A:$A,Input_Raw!EO:EO),"")</f>
        <v/>
      </c>
      <c r="H302" s="244" t="str">
        <f>IFERROR(_xlfn.XLOOKUP($A302,Input_Raw!$A:$A,Input_Raw!EP:EP),"")</f>
        <v/>
      </c>
      <c r="I302" s="244" t="str">
        <f>IFERROR(_xlfn.XLOOKUP($A302,Input_Raw!$A:$A,Input_Raw!EM:EM),"")</f>
        <v/>
      </c>
      <c r="J302" s="244" t="str">
        <f>IFERROR(_xlfn.XLOOKUP($A302,Input_Raw!$A:$A,Input_Raw!EN:EN),"")</f>
        <v/>
      </c>
      <c r="K302" s="244" t="str">
        <f>IFERROR(_xlfn.XLOOKUP($A302,Input_Raw!$A:$A,Input_Raw!$DP:$DP),"")</f>
        <v/>
      </c>
      <c r="L302" s="244" t="str">
        <f>IFERROR(_xlfn.XLOOKUP($A302,Input_Raw!$A:$A,Input_Raw!$DR:$DR),"")</f>
        <v/>
      </c>
      <c r="M302" s="244" t="str">
        <f>IFERROR(_xlfn.XLOOKUP($A302,Input_Raw!$A:$A,Input_Raw!$DX:$DX),"")</f>
        <v/>
      </c>
      <c r="N302" s="244" t="str">
        <f>IFERROR(_xlfn.XLOOKUP($A302,Input_Raw!$A:$A,Input_Raw!$DZ:$DZ),"")</f>
        <v/>
      </c>
      <c r="O302" s="245" t="str">
        <f>IFERROR(1-SUMIF(Plant_BD!$B:$B,$A302,Plant_BD!$AL:$AL)/($AA302+SUMIF(Plant_BD!$B:$B,$A302,Plant_BD!$AL:$AL)),"")</f>
        <v/>
      </c>
      <c r="P302" s="245"/>
      <c r="Q302" s="246"/>
      <c r="R302" s="245" t="str">
        <f>IFERROR(1-SUMIF(Grid_BD!$B:$B,$A302,Grid_BD!$W:$W)/($AA302+SUMIF(Grid_BD!$B:$B,$A302,Grid_BD!$W:$W)),"")</f>
        <v/>
      </c>
      <c r="S302" s="241"/>
      <c r="T302" s="246"/>
      <c r="U302" s="247" t="str">
        <f t="shared" si="26"/>
        <v/>
      </c>
      <c r="V302" s="247" t="str">
        <f>IFERROR(_xlfn.XLOOKUP($A302,Input_Raw!$A:$A,Input_Raw!$GJ:$GJ),"")</f>
        <v/>
      </c>
      <c r="W302" s="248" t="str">
        <f t="shared" si="27"/>
        <v/>
      </c>
      <c r="X302" s="240" t="str">
        <f>IFERROR(_xlfn.XLOOKUP($A302,Input_Raw!$A:$A,Input_Raw!$EL:$EL),"")</f>
        <v/>
      </c>
      <c r="Y302" s="240" t="str">
        <f>IFERROR(_xlfn.XLOOKUP($A302,Input_Raw!$A:$A,Input_Raw!GC:GC),"")</f>
        <v/>
      </c>
      <c r="Z302" s="240"/>
      <c r="AA302" s="240" t="str">
        <f>IFERROR(_xlfn.XLOOKUP($A302,Input_Raw!$A:$A,Input_Raw!$GD:$GD),"")</f>
        <v/>
      </c>
      <c r="AB302" s="240" t="str">
        <f>IFERROR(_xlfn.XLOOKUP($A302,Input_Raw!$A:$A,Input_Raw!GE:GE),"")</f>
        <v/>
      </c>
      <c r="AC302" s="249">
        <f>IFERROR(_xlfn.XLOOKUP($D302,'Modelling New'!$D:$D,'Modelling New'!P:P),"")</f>
        <v>6.0064516129032253</v>
      </c>
      <c r="AD302" s="240">
        <f>IFERROR(_xlfn.XLOOKUP($D302,'Modelling New'!$D:$D,'Modelling New'!$T:$T)*1000,"")</f>
        <v>1166010.4867708029</v>
      </c>
      <c r="AE302" s="250">
        <f>IFERROR(_xlfn.XLOOKUP($D302,'Modelling New'!$D:$D,'Modelling New'!$O:$O),"")</f>
        <v>0.82169880687875907</v>
      </c>
      <c r="AF302" s="250">
        <f>IFERROR(_xlfn.XLOOKUP($D302,'Modelling New'!$D:$D,'Modelling New'!W:W),"")</f>
        <v>0.20564558849573239</v>
      </c>
      <c r="AG302" s="250">
        <f>IFERROR(_xlfn.XLOOKUP($D302,'Modelling New'!$D:$D,'Modelling New'!$AE:$AE),"")</f>
        <v>0.995</v>
      </c>
      <c r="AH302" s="250">
        <f>IFERROR(_xlfn.XLOOKUP($D302,'Modelling New'!$D:$D,'Modelling New'!$AF:$AF),"")</f>
        <v>0.995</v>
      </c>
      <c r="AI302" s="241"/>
      <c r="AJ302" s="241"/>
      <c r="AK302" s="241"/>
      <c r="AL302" s="241"/>
      <c r="AM302" s="241"/>
      <c r="AN302" s="251"/>
      <c r="AO302" s="248"/>
      <c r="AP302" s="248"/>
      <c r="AQ302" s="248"/>
      <c r="AR302" s="240">
        <f>_xlfn.XLOOKUP($D302,'Modelling New'!$D:$D,'Modelling New'!$N:$N)</f>
        <v>236.25000000000003</v>
      </c>
      <c r="AS302" s="240" t="str">
        <f t="shared" si="28"/>
        <v/>
      </c>
    </row>
    <row r="303" spans="1:45">
      <c r="A303" s="239">
        <f t="shared" si="29"/>
        <v>46046</v>
      </c>
      <c r="B303" s="240">
        <f>YEAR(Daily_KPI[[#This Row],[Date]])+IF(MONTH(Daily_KPI[[#This Row],[Date]])&gt;=4,1,0)</f>
        <v>2026</v>
      </c>
      <c r="C303" s="241">
        <f>YEAR(Daily_KPI[[#This Row],[Date]])</f>
        <v>2026</v>
      </c>
      <c r="D303" s="242">
        <f>Daily_KPI[[#This Row],[Date]]-DAY(Daily_KPI[[#This Row],[Date]])+1</f>
        <v>46023</v>
      </c>
      <c r="E303" s="241">
        <f t="shared" si="25"/>
        <v>31</v>
      </c>
      <c r="F303" s="243" t="str">
        <f>IFERROR(_xlfn.XLOOKUP($A303,Input_Raw!$A:$A,Input_Raw!$GB:$GB),"")</f>
        <v/>
      </c>
      <c r="G303" s="244" t="str">
        <f>IFERROR(_xlfn.XLOOKUP($A303,Input_Raw!$A:$A,Input_Raw!EO:EO),"")</f>
        <v/>
      </c>
      <c r="H303" s="244" t="str">
        <f>IFERROR(_xlfn.XLOOKUP($A303,Input_Raw!$A:$A,Input_Raw!EP:EP),"")</f>
        <v/>
      </c>
      <c r="I303" s="244" t="str">
        <f>IFERROR(_xlfn.XLOOKUP($A303,Input_Raw!$A:$A,Input_Raw!EM:EM),"")</f>
        <v/>
      </c>
      <c r="J303" s="244" t="str">
        <f>IFERROR(_xlfn.XLOOKUP($A303,Input_Raw!$A:$A,Input_Raw!EN:EN),"")</f>
        <v/>
      </c>
      <c r="K303" s="244" t="str">
        <f>IFERROR(_xlfn.XLOOKUP($A303,Input_Raw!$A:$A,Input_Raw!$DP:$DP),"")</f>
        <v/>
      </c>
      <c r="L303" s="244" t="str">
        <f>IFERROR(_xlfn.XLOOKUP($A303,Input_Raw!$A:$A,Input_Raw!$DR:$DR),"")</f>
        <v/>
      </c>
      <c r="M303" s="244" t="str">
        <f>IFERROR(_xlfn.XLOOKUP($A303,Input_Raw!$A:$A,Input_Raw!$DX:$DX),"")</f>
        <v/>
      </c>
      <c r="N303" s="244" t="str">
        <f>IFERROR(_xlfn.XLOOKUP($A303,Input_Raw!$A:$A,Input_Raw!$DZ:$DZ),"")</f>
        <v/>
      </c>
      <c r="O303" s="245" t="str">
        <f>IFERROR(1-SUMIF(Plant_BD!$B:$B,$A303,Plant_BD!$AL:$AL)/($AA303+SUMIF(Plant_BD!$B:$B,$A303,Plant_BD!$AL:$AL)),"")</f>
        <v/>
      </c>
      <c r="P303" s="245"/>
      <c r="Q303" s="246"/>
      <c r="R303" s="245" t="str">
        <f>IFERROR(1-SUMIF(Grid_BD!$B:$B,$A303,Grid_BD!$W:$W)/($AA303+SUMIF(Grid_BD!$B:$B,$A303,Grid_BD!$W:$W)),"")</f>
        <v/>
      </c>
      <c r="S303" s="241"/>
      <c r="T303" s="246"/>
      <c r="U303" s="247" t="str">
        <f t="shared" si="26"/>
        <v/>
      </c>
      <c r="V303" s="247" t="str">
        <f>IFERROR(_xlfn.XLOOKUP($A303,Input_Raw!$A:$A,Input_Raw!$GJ:$GJ),"")</f>
        <v/>
      </c>
      <c r="W303" s="248" t="str">
        <f t="shared" si="27"/>
        <v/>
      </c>
      <c r="X303" s="240" t="str">
        <f>IFERROR(_xlfn.XLOOKUP($A303,Input_Raw!$A:$A,Input_Raw!$EL:$EL),"")</f>
        <v/>
      </c>
      <c r="Y303" s="240" t="str">
        <f>IFERROR(_xlfn.XLOOKUP($A303,Input_Raw!$A:$A,Input_Raw!GC:GC),"")</f>
        <v/>
      </c>
      <c r="Z303" s="240"/>
      <c r="AA303" s="240" t="str">
        <f>IFERROR(_xlfn.XLOOKUP($A303,Input_Raw!$A:$A,Input_Raw!$GD:$GD),"")</f>
        <v/>
      </c>
      <c r="AB303" s="240" t="str">
        <f>IFERROR(_xlfn.XLOOKUP($A303,Input_Raw!$A:$A,Input_Raw!GE:GE),"")</f>
        <v/>
      </c>
      <c r="AC303" s="249">
        <f>IFERROR(_xlfn.XLOOKUP($D303,'Modelling New'!$D:$D,'Modelling New'!P:P),"")</f>
        <v>6.0064516129032253</v>
      </c>
      <c r="AD303" s="240">
        <f>IFERROR(_xlfn.XLOOKUP($D303,'Modelling New'!$D:$D,'Modelling New'!$T:$T)*1000,"")</f>
        <v>1166010.4867708029</v>
      </c>
      <c r="AE303" s="250">
        <f>IFERROR(_xlfn.XLOOKUP($D303,'Modelling New'!$D:$D,'Modelling New'!$O:$O),"")</f>
        <v>0.82169880687875907</v>
      </c>
      <c r="AF303" s="250">
        <f>IFERROR(_xlfn.XLOOKUP($D303,'Modelling New'!$D:$D,'Modelling New'!W:W),"")</f>
        <v>0.20564558849573239</v>
      </c>
      <c r="AG303" s="250">
        <f>IFERROR(_xlfn.XLOOKUP($D303,'Modelling New'!$D:$D,'Modelling New'!$AE:$AE),"")</f>
        <v>0.995</v>
      </c>
      <c r="AH303" s="250">
        <f>IFERROR(_xlfn.XLOOKUP($D303,'Modelling New'!$D:$D,'Modelling New'!$AF:$AF),"")</f>
        <v>0.995</v>
      </c>
      <c r="AI303" s="241"/>
      <c r="AJ303" s="241"/>
      <c r="AK303" s="241"/>
      <c r="AL303" s="241"/>
      <c r="AM303" s="241"/>
      <c r="AN303" s="251"/>
      <c r="AO303" s="248"/>
      <c r="AP303" s="248"/>
      <c r="AQ303" s="248"/>
      <c r="AR303" s="240">
        <f>_xlfn.XLOOKUP($D303,'Modelling New'!$D:$D,'Modelling New'!$N:$N)</f>
        <v>236.25000000000003</v>
      </c>
      <c r="AS303" s="240" t="str">
        <f t="shared" si="28"/>
        <v/>
      </c>
    </row>
    <row r="304" spans="1:45">
      <c r="A304" s="239">
        <f t="shared" si="29"/>
        <v>46047</v>
      </c>
      <c r="B304" s="240">
        <f>YEAR(Daily_KPI[[#This Row],[Date]])+IF(MONTH(Daily_KPI[[#This Row],[Date]])&gt;=4,1,0)</f>
        <v>2026</v>
      </c>
      <c r="C304" s="241">
        <f>YEAR(Daily_KPI[[#This Row],[Date]])</f>
        <v>2026</v>
      </c>
      <c r="D304" s="242">
        <f>Daily_KPI[[#This Row],[Date]]-DAY(Daily_KPI[[#This Row],[Date]])+1</f>
        <v>46023</v>
      </c>
      <c r="E304" s="241">
        <f t="shared" si="25"/>
        <v>31</v>
      </c>
      <c r="F304" s="243" t="str">
        <f>IFERROR(_xlfn.XLOOKUP($A304,Input_Raw!$A:$A,Input_Raw!$GB:$GB),"")</f>
        <v/>
      </c>
      <c r="G304" s="244" t="str">
        <f>IFERROR(_xlfn.XLOOKUP($A304,Input_Raw!$A:$A,Input_Raw!EO:EO),"")</f>
        <v/>
      </c>
      <c r="H304" s="244" t="str">
        <f>IFERROR(_xlfn.XLOOKUP($A304,Input_Raw!$A:$A,Input_Raw!EP:EP),"")</f>
        <v/>
      </c>
      <c r="I304" s="244" t="str">
        <f>IFERROR(_xlfn.XLOOKUP($A304,Input_Raw!$A:$A,Input_Raw!EM:EM),"")</f>
        <v/>
      </c>
      <c r="J304" s="244" t="str">
        <f>IFERROR(_xlfn.XLOOKUP($A304,Input_Raw!$A:$A,Input_Raw!EN:EN),"")</f>
        <v/>
      </c>
      <c r="K304" s="244" t="str">
        <f>IFERROR(_xlfn.XLOOKUP($A304,Input_Raw!$A:$A,Input_Raw!$DP:$DP),"")</f>
        <v/>
      </c>
      <c r="L304" s="244" t="str">
        <f>IFERROR(_xlfn.XLOOKUP($A304,Input_Raw!$A:$A,Input_Raw!$DR:$DR),"")</f>
        <v/>
      </c>
      <c r="M304" s="244" t="str">
        <f>IFERROR(_xlfn.XLOOKUP($A304,Input_Raw!$A:$A,Input_Raw!$DX:$DX),"")</f>
        <v/>
      </c>
      <c r="N304" s="244" t="str">
        <f>IFERROR(_xlfn.XLOOKUP($A304,Input_Raw!$A:$A,Input_Raw!$DZ:$DZ),"")</f>
        <v/>
      </c>
      <c r="O304" s="245" t="str">
        <f>IFERROR(1-SUMIF(Plant_BD!$B:$B,$A304,Plant_BD!$AL:$AL)/($AA304+SUMIF(Plant_BD!$B:$B,$A304,Plant_BD!$AL:$AL)),"")</f>
        <v/>
      </c>
      <c r="P304" s="245"/>
      <c r="Q304" s="246"/>
      <c r="R304" s="245" t="str">
        <f>IFERROR(1-SUMIF(Grid_BD!$B:$B,$A304,Grid_BD!$W:$W)/($AA304+SUMIF(Grid_BD!$B:$B,$A304,Grid_BD!$W:$W)),"")</f>
        <v/>
      </c>
      <c r="S304" s="241"/>
      <c r="T304" s="246"/>
      <c r="U304" s="247" t="str">
        <f t="shared" si="26"/>
        <v/>
      </c>
      <c r="V304" s="247" t="str">
        <f>IFERROR(_xlfn.XLOOKUP($A304,Input_Raw!$A:$A,Input_Raw!$GJ:$GJ),"")</f>
        <v/>
      </c>
      <c r="W304" s="248" t="str">
        <f t="shared" si="27"/>
        <v/>
      </c>
      <c r="X304" s="240" t="str">
        <f>IFERROR(_xlfn.XLOOKUP($A304,Input_Raw!$A:$A,Input_Raw!$EL:$EL),"")</f>
        <v/>
      </c>
      <c r="Y304" s="240" t="str">
        <f>IFERROR(_xlfn.XLOOKUP($A304,Input_Raw!$A:$A,Input_Raw!GC:GC),"")</f>
        <v/>
      </c>
      <c r="Z304" s="240"/>
      <c r="AA304" s="240" t="str">
        <f>IFERROR(_xlfn.XLOOKUP($A304,Input_Raw!$A:$A,Input_Raw!$GD:$GD),"")</f>
        <v/>
      </c>
      <c r="AB304" s="240" t="str">
        <f>IFERROR(_xlfn.XLOOKUP($A304,Input_Raw!$A:$A,Input_Raw!GE:GE),"")</f>
        <v/>
      </c>
      <c r="AC304" s="249">
        <f>IFERROR(_xlfn.XLOOKUP($D304,'Modelling New'!$D:$D,'Modelling New'!P:P),"")</f>
        <v>6.0064516129032253</v>
      </c>
      <c r="AD304" s="240">
        <f>IFERROR(_xlfn.XLOOKUP($D304,'Modelling New'!$D:$D,'Modelling New'!$T:$T)*1000,"")</f>
        <v>1166010.4867708029</v>
      </c>
      <c r="AE304" s="250">
        <f>IFERROR(_xlfn.XLOOKUP($D304,'Modelling New'!$D:$D,'Modelling New'!$O:$O),"")</f>
        <v>0.82169880687875907</v>
      </c>
      <c r="AF304" s="250">
        <f>IFERROR(_xlfn.XLOOKUP($D304,'Modelling New'!$D:$D,'Modelling New'!W:W),"")</f>
        <v>0.20564558849573239</v>
      </c>
      <c r="AG304" s="250">
        <f>IFERROR(_xlfn.XLOOKUP($D304,'Modelling New'!$D:$D,'Modelling New'!$AE:$AE),"")</f>
        <v>0.995</v>
      </c>
      <c r="AH304" s="250">
        <f>IFERROR(_xlfn.XLOOKUP($D304,'Modelling New'!$D:$D,'Modelling New'!$AF:$AF),"")</f>
        <v>0.995</v>
      </c>
      <c r="AI304" s="241"/>
      <c r="AJ304" s="241"/>
      <c r="AK304" s="241"/>
      <c r="AL304" s="241"/>
      <c r="AM304" s="241"/>
      <c r="AN304" s="251"/>
      <c r="AO304" s="248"/>
      <c r="AP304" s="248"/>
      <c r="AQ304" s="248"/>
      <c r="AR304" s="240">
        <f>_xlfn.XLOOKUP($D304,'Modelling New'!$D:$D,'Modelling New'!$N:$N)</f>
        <v>236.25000000000003</v>
      </c>
      <c r="AS304" s="240" t="str">
        <f t="shared" si="28"/>
        <v/>
      </c>
    </row>
    <row r="305" spans="1:45">
      <c r="A305" s="239">
        <f t="shared" si="29"/>
        <v>46048</v>
      </c>
      <c r="B305" s="240">
        <f>YEAR(Daily_KPI[[#This Row],[Date]])+IF(MONTH(Daily_KPI[[#This Row],[Date]])&gt;=4,1,0)</f>
        <v>2026</v>
      </c>
      <c r="C305" s="241">
        <f>YEAR(Daily_KPI[[#This Row],[Date]])</f>
        <v>2026</v>
      </c>
      <c r="D305" s="242">
        <f>Daily_KPI[[#This Row],[Date]]-DAY(Daily_KPI[[#This Row],[Date]])+1</f>
        <v>46023</v>
      </c>
      <c r="E305" s="241">
        <f t="shared" si="25"/>
        <v>31</v>
      </c>
      <c r="F305" s="243" t="str">
        <f>IFERROR(_xlfn.XLOOKUP($A305,Input_Raw!$A:$A,Input_Raw!$GB:$GB),"")</f>
        <v/>
      </c>
      <c r="G305" s="244" t="str">
        <f>IFERROR(_xlfn.XLOOKUP($A305,Input_Raw!$A:$A,Input_Raw!EO:EO),"")</f>
        <v/>
      </c>
      <c r="H305" s="244" t="str">
        <f>IFERROR(_xlfn.XLOOKUP($A305,Input_Raw!$A:$A,Input_Raw!EP:EP),"")</f>
        <v/>
      </c>
      <c r="I305" s="244" t="str">
        <f>IFERROR(_xlfn.XLOOKUP($A305,Input_Raw!$A:$A,Input_Raw!EM:EM),"")</f>
        <v/>
      </c>
      <c r="J305" s="244" t="str">
        <f>IFERROR(_xlfn.XLOOKUP($A305,Input_Raw!$A:$A,Input_Raw!EN:EN),"")</f>
        <v/>
      </c>
      <c r="K305" s="244" t="str">
        <f>IFERROR(_xlfn.XLOOKUP($A305,Input_Raw!$A:$A,Input_Raw!$DP:$DP),"")</f>
        <v/>
      </c>
      <c r="L305" s="244" t="str">
        <f>IFERROR(_xlfn.XLOOKUP($A305,Input_Raw!$A:$A,Input_Raw!$DR:$DR),"")</f>
        <v/>
      </c>
      <c r="M305" s="244" t="str">
        <f>IFERROR(_xlfn.XLOOKUP($A305,Input_Raw!$A:$A,Input_Raw!$DX:$DX),"")</f>
        <v/>
      </c>
      <c r="N305" s="244" t="str">
        <f>IFERROR(_xlfn.XLOOKUP($A305,Input_Raw!$A:$A,Input_Raw!$DZ:$DZ),"")</f>
        <v/>
      </c>
      <c r="O305" s="245" t="str">
        <f>IFERROR(1-SUMIF(Plant_BD!$B:$B,$A305,Plant_BD!$AL:$AL)/($AA305+SUMIF(Plant_BD!$B:$B,$A305,Plant_BD!$AL:$AL)),"")</f>
        <v/>
      </c>
      <c r="P305" s="245"/>
      <c r="Q305" s="246"/>
      <c r="R305" s="245" t="str">
        <f>IFERROR(1-SUMIF(Grid_BD!$B:$B,$A305,Grid_BD!$W:$W)/($AA305+SUMIF(Grid_BD!$B:$B,$A305,Grid_BD!$W:$W)),"")</f>
        <v/>
      </c>
      <c r="S305" s="241"/>
      <c r="T305" s="246"/>
      <c r="U305" s="247" t="str">
        <f t="shared" si="26"/>
        <v/>
      </c>
      <c r="V305" s="247" t="str">
        <f>IFERROR(_xlfn.XLOOKUP($A305,Input_Raw!$A:$A,Input_Raw!$GJ:$GJ),"")</f>
        <v/>
      </c>
      <c r="W305" s="248" t="str">
        <f t="shared" si="27"/>
        <v/>
      </c>
      <c r="X305" s="240" t="str">
        <f>IFERROR(_xlfn.XLOOKUP($A305,Input_Raw!$A:$A,Input_Raw!$EL:$EL),"")</f>
        <v/>
      </c>
      <c r="Y305" s="240" t="str">
        <f>IFERROR(_xlfn.XLOOKUP($A305,Input_Raw!$A:$A,Input_Raw!GC:GC),"")</f>
        <v/>
      </c>
      <c r="Z305" s="240"/>
      <c r="AA305" s="240" t="str">
        <f>IFERROR(_xlfn.XLOOKUP($A305,Input_Raw!$A:$A,Input_Raw!$GD:$GD),"")</f>
        <v/>
      </c>
      <c r="AB305" s="240" t="str">
        <f>IFERROR(_xlfn.XLOOKUP($A305,Input_Raw!$A:$A,Input_Raw!GE:GE),"")</f>
        <v/>
      </c>
      <c r="AC305" s="249">
        <f>IFERROR(_xlfn.XLOOKUP($D305,'Modelling New'!$D:$D,'Modelling New'!P:P),"")</f>
        <v>6.0064516129032253</v>
      </c>
      <c r="AD305" s="240">
        <f>IFERROR(_xlfn.XLOOKUP($D305,'Modelling New'!$D:$D,'Modelling New'!$T:$T)*1000,"")</f>
        <v>1166010.4867708029</v>
      </c>
      <c r="AE305" s="250">
        <f>IFERROR(_xlfn.XLOOKUP($D305,'Modelling New'!$D:$D,'Modelling New'!$O:$O),"")</f>
        <v>0.82169880687875907</v>
      </c>
      <c r="AF305" s="250">
        <f>IFERROR(_xlfn.XLOOKUP($D305,'Modelling New'!$D:$D,'Modelling New'!W:W),"")</f>
        <v>0.20564558849573239</v>
      </c>
      <c r="AG305" s="250">
        <f>IFERROR(_xlfn.XLOOKUP($D305,'Modelling New'!$D:$D,'Modelling New'!$AE:$AE),"")</f>
        <v>0.995</v>
      </c>
      <c r="AH305" s="250">
        <f>IFERROR(_xlfn.XLOOKUP($D305,'Modelling New'!$D:$D,'Modelling New'!$AF:$AF),"")</f>
        <v>0.995</v>
      </c>
      <c r="AI305" s="241"/>
      <c r="AJ305" s="241"/>
      <c r="AK305" s="241"/>
      <c r="AL305" s="241"/>
      <c r="AM305" s="241"/>
      <c r="AN305" s="251"/>
      <c r="AO305" s="248"/>
      <c r="AP305" s="248"/>
      <c r="AQ305" s="248"/>
      <c r="AR305" s="240">
        <f>_xlfn.XLOOKUP($D305,'Modelling New'!$D:$D,'Modelling New'!$N:$N)</f>
        <v>236.25000000000003</v>
      </c>
      <c r="AS305" s="240" t="str">
        <f t="shared" si="28"/>
        <v/>
      </c>
    </row>
    <row r="306" spans="1:45">
      <c r="A306" s="239">
        <f t="shared" si="29"/>
        <v>46049</v>
      </c>
      <c r="B306" s="240">
        <f>YEAR(Daily_KPI[[#This Row],[Date]])+IF(MONTH(Daily_KPI[[#This Row],[Date]])&gt;=4,1,0)</f>
        <v>2026</v>
      </c>
      <c r="C306" s="241">
        <f>YEAR(Daily_KPI[[#This Row],[Date]])</f>
        <v>2026</v>
      </c>
      <c r="D306" s="242">
        <f>Daily_KPI[[#This Row],[Date]]-DAY(Daily_KPI[[#This Row],[Date]])+1</f>
        <v>46023</v>
      </c>
      <c r="E306" s="241">
        <f t="shared" si="25"/>
        <v>31</v>
      </c>
      <c r="F306" s="243" t="str">
        <f>IFERROR(_xlfn.XLOOKUP($A306,Input_Raw!$A:$A,Input_Raw!$GB:$GB),"")</f>
        <v/>
      </c>
      <c r="G306" s="244" t="str">
        <f>IFERROR(_xlfn.XLOOKUP($A306,Input_Raw!$A:$A,Input_Raw!EO:EO),"")</f>
        <v/>
      </c>
      <c r="H306" s="244" t="str">
        <f>IFERROR(_xlfn.XLOOKUP($A306,Input_Raw!$A:$A,Input_Raw!EP:EP),"")</f>
        <v/>
      </c>
      <c r="I306" s="244" t="str">
        <f>IFERROR(_xlfn.XLOOKUP($A306,Input_Raw!$A:$A,Input_Raw!EM:EM),"")</f>
        <v/>
      </c>
      <c r="J306" s="244" t="str">
        <f>IFERROR(_xlfn.XLOOKUP($A306,Input_Raw!$A:$A,Input_Raw!EN:EN),"")</f>
        <v/>
      </c>
      <c r="K306" s="244" t="str">
        <f>IFERROR(_xlfn.XLOOKUP($A306,Input_Raw!$A:$A,Input_Raw!$DP:$DP),"")</f>
        <v/>
      </c>
      <c r="L306" s="244" t="str">
        <f>IFERROR(_xlfn.XLOOKUP($A306,Input_Raw!$A:$A,Input_Raw!$DR:$DR),"")</f>
        <v/>
      </c>
      <c r="M306" s="244" t="str">
        <f>IFERROR(_xlfn.XLOOKUP($A306,Input_Raw!$A:$A,Input_Raw!$DX:$DX),"")</f>
        <v/>
      </c>
      <c r="N306" s="244" t="str">
        <f>IFERROR(_xlfn.XLOOKUP($A306,Input_Raw!$A:$A,Input_Raw!$DZ:$DZ),"")</f>
        <v/>
      </c>
      <c r="O306" s="245" t="str">
        <f>IFERROR(1-SUMIF(Plant_BD!$B:$B,$A306,Plant_BD!$AL:$AL)/($AA306+SUMIF(Plant_BD!$B:$B,$A306,Plant_BD!$AL:$AL)),"")</f>
        <v/>
      </c>
      <c r="P306" s="245"/>
      <c r="Q306" s="246"/>
      <c r="R306" s="245" t="str">
        <f>IFERROR(1-SUMIF(Grid_BD!$B:$B,$A306,Grid_BD!$W:$W)/($AA306+SUMIF(Grid_BD!$B:$B,$A306,Grid_BD!$W:$W)),"")</f>
        <v/>
      </c>
      <c r="S306" s="241"/>
      <c r="T306" s="246"/>
      <c r="U306" s="247" t="str">
        <f t="shared" si="26"/>
        <v/>
      </c>
      <c r="V306" s="247" t="str">
        <f>IFERROR(_xlfn.XLOOKUP($A306,Input_Raw!$A:$A,Input_Raw!$GJ:$GJ),"")</f>
        <v/>
      </c>
      <c r="W306" s="248" t="str">
        <f t="shared" si="27"/>
        <v/>
      </c>
      <c r="X306" s="240" t="str">
        <f>IFERROR(_xlfn.XLOOKUP($A306,Input_Raw!$A:$A,Input_Raw!$EL:$EL),"")</f>
        <v/>
      </c>
      <c r="Y306" s="240" t="str">
        <f>IFERROR(_xlfn.XLOOKUP($A306,Input_Raw!$A:$A,Input_Raw!GC:GC),"")</f>
        <v/>
      </c>
      <c r="Z306" s="240"/>
      <c r="AA306" s="240" t="str">
        <f>IFERROR(_xlfn.XLOOKUP($A306,Input_Raw!$A:$A,Input_Raw!$GD:$GD),"")</f>
        <v/>
      </c>
      <c r="AB306" s="240" t="str">
        <f>IFERROR(_xlfn.XLOOKUP($A306,Input_Raw!$A:$A,Input_Raw!GE:GE),"")</f>
        <v/>
      </c>
      <c r="AC306" s="249">
        <f>IFERROR(_xlfn.XLOOKUP($D306,'Modelling New'!$D:$D,'Modelling New'!P:P),"")</f>
        <v>6.0064516129032253</v>
      </c>
      <c r="AD306" s="240">
        <f>IFERROR(_xlfn.XLOOKUP($D306,'Modelling New'!$D:$D,'Modelling New'!$T:$T)*1000,"")</f>
        <v>1166010.4867708029</v>
      </c>
      <c r="AE306" s="250">
        <f>IFERROR(_xlfn.XLOOKUP($D306,'Modelling New'!$D:$D,'Modelling New'!$O:$O),"")</f>
        <v>0.82169880687875907</v>
      </c>
      <c r="AF306" s="250">
        <f>IFERROR(_xlfn.XLOOKUP($D306,'Modelling New'!$D:$D,'Modelling New'!W:W),"")</f>
        <v>0.20564558849573239</v>
      </c>
      <c r="AG306" s="250">
        <f>IFERROR(_xlfn.XLOOKUP($D306,'Modelling New'!$D:$D,'Modelling New'!$AE:$AE),"")</f>
        <v>0.995</v>
      </c>
      <c r="AH306" s="250">
        <f>IFERROR(_xlfn.XLOOKUP($D306,'Modelling New'!$D:$D,'Modelling New'!$AF:$AF),"")</f>
        <v>0.995</v>
      </c>
      <c r="AI306" s="241"/>
      <c r="AJ306" s="241"/>
      <c r="AK306" s="241"/>
      <c r="AL306" s="241"/>
      <c r="AM306" s="241"/>
      <c r="AN306" s="251"/>
      <c r="AO306" s="248"/>
      <c r="AP306" s="248"/>
      <c r="AQ306" s="248"/>
      <c r="AR306" s="240">
        <f>_xlfn.XLOOKUP($D306,'Modelling New'!$D:$D,'Modelling New'!$N:$N)</f>
        <v>236.25000000000003</v>
      </c>
      <c r="AS306" s="240" t="str">
        <f t="shared" si="28"/>
        <v/>
      </c>
    </row>
    <row r="307" spans="1:45">
      <c r="A307" s="239">
        <f t="shared" si="29"/>
        <v>46050</v>
      </c>
      <c r="B307" s="240">
        <f>YEAR(Daily_KPI[[#This Row],[Date]])+IF(MONTH(Daily_KPI[[#This Row],[Date]])&gt;=4,1,0)</f>
        <v>2026</v>
      </c>
      <c r="C307" s="241">
        <f>YEAR(Daily_KPI[[#This Row],[Date]])</f>
        <v>2026</v>
      </c>
      <c r="D307" s="242">
        <f>Daily_KPI[[#This Row],[Date]]-DAY(Daily_KPI[[#This Row],[Date]])+1</f>
        <v>46023</v>
      </c>
      <c r="E307" s="241">
        <f t="shared" si="25"/>
        <v>31</v>
      </c>
      <c r="F307" s="243" t="str">
        <f>IFERROR(_xlfn.XLOOKUP($A307,Input_Raw!$A:$A,Input_Raw!$GB:$GB),"")</f>
        <v/>
      </c>
      <c r="G307" s="244" t="str">
        <f>IFERROR(_xlfn.XLOOKUP($A307,Input_Raw!$A:$A,Input_Raw!EO:EO),"")</f>
        <v/>
      </c>
      <c r="H307" s="244" t="str">
        <f>IFERROR(_xlfn.XLOOKUP($A307,Input_Raw!$A:$A,Input_Raw!EP:EP),"")</f>
        <v/>
      </c>
      <c r="I307" s="244" t="str">
        <f>IFERROR(_xlfn.XLOOKUP($A307,Input_Raw!$A:$A,Input_Raw!EM:EM),"")</f>
        <v/>
      </c>
      <c r="J307" s="244" t="str">
        <f>IFERROR(_xlfn.XLOOKUP($A307,Input_Raw!$A:$A,Input_Raw!EN:EN),"")</f>
        <v/>
      </c>
      <c r="K307" s="244" t="str">
        <f>IFERROR(_xlfn.XLOOKUP($A307,Input_Raw!$A:$A,Input_Raw!$DP:$DP),"")</f>
        <v/>
      </c>
      <c r="L307" s="244" t="str">
        <f>IFERROR(_xlfn.XLOOKUP($A307,Input_Raw!$A:$A,Input_Raw!$DR:$DR),"")</f>
        <v/>
      </c>
      <c r="M307" s="244" t="str">
        <f>IFERROR(_xlfn.XLOOKUP($A307,Input_Raw!$A:$A,Input_Raw!$DX:$DX),"")</f>
        <v/>
      </c>
      <c r="N307" s="244" t="str">
        <f>IFERROR(_xlfn.XLOOKUP($A307,Input_Raw!$A:$A,Input_Raw!$DZ:$DZ),"")</f>
        <v/>
      </c>
      <c r="O307" s="245" t="str">
        <f>IFERROR(1-SUMIF(Plant_BD!$B:$B,$A307,Plant_BD!$AL:$AL)/($AA307+SUMIF(Plant_BD!$B:$B,$A307,Plant_BD!$AL:$AL)),"")</f>
        <v/>
      </c>
      <c r="P307" s="245"/>
      <c r="Q307" s="246"/>
      <c r="R307" s="245" t="str">
        <f>IFERROR(1-SUMIF(Grid_BD!$B:$B,$A307,Grid_BD!$W:$W)/($AA307+SUMIF(Grid_BD!$B:$B,$A307,Grid_BD!$W:$W)),"")</f>
        <v/>
      </c>
      <c r="S307" s="241"/>
      <c r="T307" s="246"/>
      <c r="U307" s="247" t="str">
        <f t="shared" si="26"/>
        <v/>
      </c>
      <c r="V307" s="247" t="str">
        <f>IFERROR(_xlfn.XLOOKUP($A307,Input_Raw!$A:$A,Input_Raw!$GJ:$GJ),"")</f>
        <v/>
      </c>
      <c r="W307" s="248" t="str">
        <f t="shared" si="27"/>
        <v/>
      </c>
      <c r="X307" s="240" t="str">
        <f>IFERROR(_xlfn.XLOOKUP($A307,Input_Raw!$A:$A,Input_Raw!$EL:$EL),"")</f>
        <v/>
      </c>
      <c r="Y307" s="240" t="str">
        <f>IFERROR(_xlfn.XLOOKUP($A307,Input_Raw!$A:$A,Input_Raw!GC:GC),"")</f>
        <v/>
      </c>
      <c r="Z307" s="240"/>
      <c r="AA307" s="240" t="str">
        <f>IFERROR(_xlfn.XLOOKUP($A307,Input_Raw!$A:$A,Input_Raw!$GD:$GD),"")</f>
        <v/>
      </c>
      <c r="AB307" s="240" t="str">
        <f>IFERROR(_xlfn.XLOOKUP($A307,Input_Raw!$A:$A,Input_Raw!GE:GE),"")</f>
        <v/>
      </c>
      <c r="AC307" s="249">
        <f>IFERROR(_xlfn.XLOOKUP($D307,'Modelling New'!$D:$D,'Modelling New'!P:P),"")</f>
        <v>6.0064516129032253</v>
      </c>
      <c r="AD307" s="240">
        <f>IFERROR(_xlfn.XLOOKUP($D307,'Modelling New'!$D:$D,'Modelling New'!$T:$T)*1000,"")</f>
        <v>1166010.4867708029</v>
      </c>
      <c r="AE307" s="250">
        <f>IFERROR(_xlfn.XLOOKUP($D307,'Modelling New'!$D:$D,'Modelling New'!$O:$O),"")</f>
        <v>0.82169880687875907</v>
      </c>
      <c r="AF307" s="250">
        <f>IFERROR(_xlfn.XLOOKUP($D307,'Modelling New'!$D:$D,'Modelling New'!W:W),"")</f>
        <v>0.20564558849573239</v>
      </c>
      <c r="AG307" s="250">
        <f>IFERROR(_xlfn.XLOOKUP($D307,'Modelling New'!$D:$D,'Modelling New'!$AE:$AE),"")</f>
        <v>0.995</v>
      </c>
      <c r="AH307" s="250">
        <f>IFERROR(_xlfn.XLOOKUP($D307,'Modelling New'!$D:$D,'Modelling New'!$AF:$AF),"")</f>
        <v>0.995</v>
      </c>
      <c r="AI307" s="241"/>
      <c r="AJ307" s="241"/>
      <c r="AK307" s="241"/>
      <c r="AL307" s="241"/>
      <c r="AM307" s="241"/>
      <c r="AN307" s="251"/>
      <c r="AO307" s="248"/>
      <c r="AP307" s="248"/>
      <c r="AQ307" s="248"/>
      <c r="AR307" s="240">
        <f>_xlfn.XLOOKUP($D307,'Modelling New'!$D:$D,'Modelling New'!$N:$N)</f>
        <v>236.25000000000003</v>
      </c>
      <c r="AS307" s="240" t="str">
        <f t="shared" si="28"/>
        <v/>
      </c>
    </row>
    <row r="308" spans="1:45">
      <c r="A308" s="239">
        <f t="shared" si="29"/>
        <v>46051</v>
      </c>
      <c r="B308" s="240">
        <f>YEAR(Daily_KPI[[#This Row],[Date]])+IF(MONTH(Daily_KPI[[#This Row],[Date]])&gt;=4,1,0)</f>
        <v>2026</v>
      </c>
      <c r="C308" s="241">
        <f>YEAR(Daily_KPI[[#This Row],[Date]])</f>
        <v>2026</v>
      </c>
      <c r="D308" s="242">
        <f>Daily_KPI[[#This Row],[Date]]-DAY(Daily_KPI[[#This Row],[Date]])+1</f>
        <v>46023</v>
      </c>
      <c r="E308" s="241">
        <f t="shared" si="25"/>
        <v>31</v>
      </c>
      <c r="F308" s="243" t="str">
        <f>IFERROR(_xlfn.XLOOKUP($A308,Input_Raw!$A:$A,Input_Raw!$GB:$GB),"")</f>
        <v/>
      </c>
      <c r="G308" s="244" t="str">
        <f>IFERROR(_xlfn.XLOOKUP($A308,Input_Raw!$A:$A,Input_Raw!EO:EO),"")</f>
        <v/>
      </c>
      <c r="H308" s="244" t="str">
        <f>IFERROR(_xlfn.XLOOKUP($A308,Input_Raw!$A:$A,Input_Raw!EP:EP),"")</f>
        <v/>
      </c>
      <c r="I308" s="244" t="str">
        <f>IFERROR(_xlfn.XLOOKUP($A308,Input_Raw!$A:$A,Input_Raw!EM:EM),"")</f>
        <v/>
      </c>
      <c r="J308" s="244" t="str">
        <f>IFERROR(_xlfn.XLOOKUP($A308,Input_Raw!$A:$A,Input_Raw!EN:EN),"")</f>
        <v/>
      </c>
      <c r="K308" s="244" t="str">
        <f>IFERROR(_xlfn.XLOOKUP($A308,Input_Raw!$A:$A,Input_Raw!$DP:$DP),"")</f>
        <v/>
      </c>
      <c r="L308" s="244" t="str">
        <f>IFERROR(_xlfn.XLOOKUP($A308,Input_Raw!$A:$A,Input_Raw!$DR:$DR),"")</f>
        <v/>
      </c>
      <c r="M308" s="244" t="str">
        <f>IFERROR(_xlfn.XLOOKUP($A308,Input_Raw!$A:$A,Input_Raw!$DX:$DX),"")</f>
        <v/>
      </c>
      <c r="N308" s="244" t="str">
        <f>IFERROR(_xlfn.XLOOKUP($A308,Input_Raw!$A:$A,Input_Raw!$DZ:$DZ),"")</f>
        <v/>
      </c>
      <c r="O308" s="245" t="str">
        <f>IFERROR(1-SUMIF(Plant_BD!$B:$B,$A308,Plant_BD!$AL:$AL)/($AA308+SUMIF(Plant_BD!$B:$B,$A308,Plant_BD!$AL:$AL)),"")</f>
        <v/>
      </c>
      <c r="P308" s="245"/>
      <c r="Q308" s="246"/>
      <c r="R308" s="245" t="str">
        <f>IFERROR(1-SUMIF(Grid_BD!$B:$B,$A308,Grid_BD!$W:$W)/($AA308+SUMIF(Grid_BD!$B:$B,$A308,Grid_BD!$W:$W)),"")</f>
        <v/>
      </c>
      <c r="S308" s="241"/>
      <c r="T308" s="246"/>
      <c r="U308" s="247" t="str">
        <f t="shared" si="26"/>
        <v/>
      </c>
      <c r="V308" s="247" t="str">
        <f>IFERROR(_xlfn.XLOOKUP($A308,Input_Raw!$A:$A,Input_Raw!$GJ:$GJ),"")</f>
        <v/>
      </c>
      <c r="W308" s="248" t="str">
        <f t="shared" si="27"/>
        <v/>
      </c>
      <c r="X308" s="240" t="str">
        <f>IFERROR(_xlfn.XLOOKUP($A308,Input_Raw!$A:$A,Input_Raw!$EL:$EL),"")</f>
        <v/>
      </c>
      <c r="Y308" s="240" t="str">
        <f>IFERROR(_xlfn.XLOOKUP($A308,Input_Raw!$A:$A,Input_Raw!GC:GC),"")</f>
        <v/>
      </c>
      <c r="Z308" s="240"/>
      <c r="AA308" s="240" t="str">
        <f>IFERROR(_xlfn.XLOOKUP($A308,Input_Raw!$A:$A,Input_Raw!$GD:$GD),"")</f>
        <v/>
      </c>
      <c r="AB308" s="240" t="str">
        <f>IFERROR(_xlfn.XLOOKUP($A308,Input_Raw!$A:$A,Input_Raw!GE:GE),"")</f>
        <v/>
      </c>
      <c r="AC308" s="249">
        <f>IFERROR(_xlfn.XLOOKUP($D308,'Modelling New'!$D:$D,'Modelling New'!P:P),"")</f>
        <v>6.0064516129032253</v>
      </c>
      <c r="AD308" s="240">
        <f>IFERROR(_xlfn.XLOOKUP($D308,'Modelling New'!$D:$D,'Modelling New'!$T:$T)*1000,"")</f>
        <v>1166010.4867708029</v>
      </c>
      <c r="AE308" s="250">
        <f>IFERROR(_xlfn.XLOOKUP($D308,'Modelling New'!$D:$D,'Modelling New'!$O:$O),"")</f>
        <v>0.82169880687875907</v>
      </c>
      <c r="AF308" s="250">
        <f>IFERROR(_xlfn.XLOOKUP($D308,'Modelling New'!$D:$D,'Modelling New'!W:W),"")</f>
        <v>0.20564558849573239</v>
      </c>
      <c r="AG308" s="250">
        <f>IFERROR(_xlfn.XLOOKUP($D308,'Modelling New'!$D:$D,'Modelling New'!$AE:$AE),"")</f>
        <v>0.995</v>
      </c>
      <c r="AH308" s="250">
        <f>IFERROR(_xlfn.XLOOKUP($D308,'Modelling New'!$D:$D,'Modelling New'!$AF:$AF),"")</f>
        <v>0.995</v>
      </c>
      <c r="AI308" s="241"/>
      <c r="AJ308" s="241"/>
      <c r="AK308" s="241"/>
      <c r="AL308" s="241"/>
      <c r="AM308" s="241"/>
      <c r="AN308" s="251"/>
      <c r="AO308" s="248"/>
      <c r="AP308" s="248"/>
      <c r="AQ308" s="248"/>
      <c r="AR308" s="240">
        <f>_xlfn.XLOOKUP($D308,'Modelling New'!$D:$D,'Modelling New'!$N:$N)</f>
        <v>236.25000000000003</v>
      </c>
      <c r="AS308" s="240" t="str">
        <f t="shared" si="28"/>
        <v/>
      </c>
    </row>
    <row r="309" spans="1:45">
      <c r="A309" s="239">
        <f t="shared" si="29"/>
        <v>46052</v>
      </c>
      <c r="B309" s="240">
        <f>YEAR(Daily_KPI[[#This Row],[Date]])+IF(MONTH(Daily_KPI[[#This Row],[Date]])&gt;=4,1,0)</f>
        <v>2026</v>
      </c>
      <c r="C309" s="241">
        <f>YEAR(Daily_KPI[[#This Row],[Date]])</f>
        <v>2026</v>
      </c>
      <c r="D309" s="242">
        <f>Daily_KPI[[#This Row],[Date]]-DAY(Daily_KPI[[#This Row],[Date]])+1</f>
        <v>46023</v>
      </c>
      <c r="E309" s="241">
        <f t="shared" si="25"/>
        <v>31</v>
      </c>
      <c r="F309" s="243" t="str">
        <f>IFERROR(_xlfn.XLOOKUP($A309,Input_Raw!$A:$A,Input_Raw!$GB:$GB),"")</f>
        <v/>
      </c>
      <c r="G309" s="244" t="str">
        <f>IFERROR(_xlfn.XLOOKUP($A309,Input_Raw!$A:$A,Input_Raw!EO:EO),"")</f>
        <v/>
      </c>
      <c r="H309" s="244" t="str">
        <f>IFERROR(_xlfn.XLOOKUP($A309,Input_Raw!$A:$A,Input_Raw!EP:EP),"")</f>
        <v/>
      </c>
      <c r="I309" s="244" t="str">
        <f>IFERROR(_xlfn.XLOOKUP($A309,Input_Raw!$A:$A,Input_Raw!EM:EM),"")</f>
        <v/>
      </c>
      <c r="J309" s="244" t="str">
        <f>IFERROR(_xlfn.XLOOKUP($A309,Input_Raw!$A:$A,Input_Raw!EN:EN),"")</f>
        <v/>
      </c>
      <c r="K309" s="244" t="str">
        <f>IFERROR(_xlfn.XLOOKUP($A309,Input_Raw!$A:$A,Input_Raw!$DP:$DP),"")</f>
        <v/>
      </c>
      <c r="L309" s="244" t="str">
        <f>IFERROR(_xlfn.XLOOKUP($A309,Input_Raw!$A:$A,Input_Raw!$DR:$DR),"")</f>
        <v/>
      </c>
      <c r="M309" s="244" t="str">
        <f>IFERROR(_xlfn.XLOOKUP($A309,Input_Raw!$A:$A,Input_Raw!$DX:$DX),"")</f>
        <v/>
      </c>
      <c r="N309" s="244" t="str">
        <f>IFERROR(_xlfn.XLOOKUP($A309,Input_Raw!$A:$A,Input_Raw!$DZ:$DZ),"")</f>
        <v/>
      </c>
      <c r="O309" s="245" t="str">
        <f>IFERROR(1-SUMIF(Plant_BD!$B:$B,$A309,Plant_BD!$AL:$AL)/($AA309+SUMIF(Plant_BD!$B:$B,$A309,Plant_BD!$AL:$AL)),"")</f>
        <v/>
      </c>
      <c r="P309" s="245"/>
      <c r="Q309" s="246"/>
      <c r="R309" s="245" t="str">
        <f>IFERROR(1-SUMIF(Grid_BD!$B:$B,$A309,Grid_BD!$W:$W)/($AA309+SUMIF(Grid_BD!$B:$B,$A309,Grid_BD!$W:$W)),"")</f>
        <v/>
      </c>
      <c r="S309" s="241"/>
      <c r="T309" s="246"/>
      <c r="U309" s="247" t="str">
        <f t="shared" si="26"/>
        <v/>
      </c>
      <c r="V309" s="247" t="str">
        <f>IFERROR(_xlfn.XLOOKUP($A309,Input_Raw!$A:$A,Input_Raw!$GJ:$GJ),"")</f>
        <v/>
      </c>
      <c r="W309" s="248" t="str">
        <f t="shared" si="27"/>
        <v/>
      </c>
      <c r="X309" s="240" t="str">
        <f>IFERROR(_xlfn.XLOOKUP($A309,Input_Raw!$A:$A,Input_Raw!$EL:$EL),"")</f>
        <v/>
      </c>
      <c r="Y309" s="240" t="str">
        <f>IFERROR(_xlfn.XLOOKUP($A309,Input_Raw!$A:$A,Input_Raw!GC:GC),"")</f>
        <v/>
      </c>
      <c r="Z309" s="240"/>
      <c r="AA309" s="240" t="str">
        <f>IFERROR(_xlfn.XLOOKUP($A309,Input_Raw!$A:$A,Input_Raw!$GD:$GD),"")</f>
        <v/>
      </c>
      <c r="AB309" s="240" t="str">
        <f>IFERROR(_xlfn.XLOOKUP($A309,Input_Raw!$A:$A,Input_Raw!GE:GE),"")</f>
        <v/>
      </c>
      <c r="AC309" s="249">
        <f>IFERROR(_xlfn.XLOOKUP($D309,'Modelling New'!$D:$D,'Modelling New'!P:P),"")</f>
        <v>6.0064516129032253</v>
      </c>
      <c r="AD309" s="240">
        <f>IFERROR(_xlfn.XLOOKUP($D309,'Modelling New'!$D:$D,'Modelling New'!$T:$T)*1000,"")</f>
        <v>1166010.4867708029</v>
      </c>
      <c r="AE309" s="250">
        <f>IFERROR(_xlfn.XLOOKUP($D309,'Modelling New'!$D:$D,'Modelling New'!$O:$O),"")</f>
        <v>0.82169880687875907</v>
      </c>
      <c r="AF309" s="250">
        <f>IFERROR(_xlfn.XLOOKUP($D309,'Modelling New'!$D:$D,'Modelling New'!W:W),"")</f>
        <v>0.20564558849573239</v>
      </c>
      <c r="AG309" s="250">
        <f>IFERROR(_xlfn.XLOOKUP($D309,'Modelling New'!$D:$D,'Modelling New'!$AE:$AE),"")</f>
        <v>0.995</v>
      </c>
      <c r="AH309" s="250">
        <f>IFERROR(_xlfn.XLOOKUP($D309,'Modelling New'!$D:$D,'Modelling New'!$AF:$AF),"")</f>
        <v>0.995</v>
      </c>
      <c r="AI309" s="241"/>
      <c r="AJ309" s="241"/>
      <c r="AK309" s="241"/>
      <c r="AL309" s="241"/>
      <c r="AM309" s="241"/>
      <c r="AN309" s="251"/>
      <c r="AO309" s="248"/>
      <c r="AP309" s="248"/>
      <c r="AQ309" s="248"/>
      <c r="AR309" s="240">
        <f>_xlfn.XLOOKUP($D309,'Modelling New'!$D:$D,'Modelling New'!$N:$N)</f>
        <v>236.25000000000003</v>
      </c>
      <c r="AS309" s="240" t="str">
        <f t="shared" si="28"/>
        <v/>
      </c>
    </row>
    <row r="310" spans="1:45">
      <c r="A310" s="239">
        <f t="shared" si="29"/>
        <v>46053</v>
      </c>
      <c r="B310" s="240">
        <f>YEAR(Daily_KPI[[#This Row],[Date]])+IF(MONTH(Daily_KPI[[#This Row],[Date]])&gt;=4,1,0)</f>
        <v>2026</v>
      </c>
      <c r="C310" s="241">
        <f>YEAR(Daily_KPI[[#This Row],[Date]])</f>
        <v>2026</v>
      </c>
      <c r="D310" s="242">
        <f>Daily_KPI[[#This Row],[Date]]-DAY(Daily_KPI[[#This Row],[Date]])+1</f>
        <v>46023</v>
      </c>
      <c r="E310" s="241">
        <f t="shared" si="25"/>
        <v>31</v>
      </c>
      <c r="F310" s="243" t="str">
        <f>IFERROR(_xlfn.XLOOKUP($A310,Input_Raw!$A:$A,Input_Raw!$GB:$GB),"")</f>
        <v/>
      </c>
      <c r="G310" s="244" t="str">
        <f>IFERROR(_xlfn.XLOOKUP($A310,Input_Raw!$A:$A,Input_Raw!EO:EO),"")</f>
        <v/>
      </c>
      <c r="H310" s="244" t="str">
        <f>IFERROR(_xlfn.XLOOKUP($A310,Input_Raw!$A:$A,Input_Raw!EP:EP),"")</f>
        <v/>
      </c>
      <c r="I310" s="244" t="str">
        <f>IFERROR(_xlfn.XLOOKUP($A310,Input_Raw!$A:$A,Input_Raw!EM:EM),"")</f>
        <v/>
      </c>
      <c r="J310" s="244" t="str">
        <f>IFERROR(_xlfn.XLOOKUP($A310,Input_Raw!$A:$A,Input_Raw!EN:EN),"")</f>
        <v/>
      </c>
      <c r="K310" s="244" t="str">
        <f>IFERROR(_xlfn.XLOOKUP($A310,Input_Raw!$A:$A,Input_Raw!$DP:$DP),"")</f>
        <v/>
      </c>
      <c r="L310" s="244" t="str">
        <f>IFERROR(_xlfn.XLOOKUP($A310,Input_Raw!$A:$A,Input_Raw!$DR:$DR),"")</f>
        <v/>
      </c>
      <c r="M310" s="244" t="str">
        <f>IFERROR(_xlfn.XLOOKUP($A310,Input_Raw!$A:$A,Input_Raw!$DX:$DX),"")</f>
        <v/>
      </c>
      <c r="N310" s="244" t="str">
        <f>IFERROR(_xlfn.XLOOKUP($A310,Input_Raw!$A:$A,Input_Raw!$DZ:$DZ),"")</f>
        <v/>
      </c>
      <c r="O310" s="245" t="str">
        <f>IFERROR(1-SUMIF(Plant_BD!$B:$B,$A310,Plant_BD!$AL:$AL)/($AA310+SUMIF(Plant_BD!$B:$B,$A310,Plant_BD!$AL:$AL)),"")</f>
        <v/>
      </c>
      <c r="P310" s="245"/>
      <c r="Q310" s="246"/>
      <c r="R310" s="245" t="str">
        <f>IFERROR(1-SUMIF(Grid_BD!$B:$B,$A310,Grid_BD!$W:$W)/($AA310+SUMIF(Grid_BD!$B:$B,$A310,Grid_BD!$W:$W)),"")</f>
        <v/>
      </c>
      <c r="S310" s="241"/>
      <c r="T310" s="246"/>
      <c r="U310" s="247" t="str">
        <f t="shared" si="26"/>
        <v/>
      </c>
      <c r="V310" s="247" t="str">
        <f>IFERROR(_xlfn.XLOOKUP($A310,Input_Raw!$A:$A,Input_Raw!$GJ:$GJ),"")</f>
        <v/>
      </c>
      <c r="W310" s="248" t="str">
        <f t="shared" si="27"/>
        <v/>
      </c>
      <c r="X310" s="240" t="str">
        <f>IFERROR(_xlfn.XLOOKUP($A310,Input_Raw!$A:$A,Input_Raw!$EL:$EL),"")</f>
        <v/>
      </c>
      <c r="Y310" s="240" t="str">
        <f>IFERROR(_xlfn.XLOOKUP($A310,Input_Raw!$A:$A,Input_Raw!GC:GC),"")</f>
        <v/>
      </c>
      <c r="Z310" s="240"/>
      <c r="AA310" s="240" t="str">
        <f>IFERROR(_xlfn.XLOOKUP($A310,Input_Raw!$A:$A,Input_Raw!$GD:$GD),"")</f>
        <v/>
      </c>
      <c r="AB310" s="240" t="str">
        <f>IFERROR(_xlfn.XLOOKUP($A310,Input_Raw!$A:$A,Input_Raw!GE:GE),"")</f>
        <v/>
      </c>
      <c r="AC310" s="249">
        <f>IFERROR(_xlfn.XLOOKUP($D310,'Modelling New'!$D:$D,'Modelling New'!P:P),"")</f>
        <v>6.0064516129032253</v>
      </c>
      <c r="AD310" s="240">
        <f>IFERROR(_xlfn.XLOOKUP($D310,'Modelling New'!$D:$D,'Modelling New'!$T:$T)*1000,"")</f>
        <v>1166010.4867708029</v>
      </c>
      <c r="AE310" s="250">
        <f>IFERROR(_xlfn.XLOOKUP($D310,'Modelling New'!$D:$D,'Modelling New'!$O:$O),"")</f>
        <v>0.82169880687875907</v>
      </c>
      <c r="AF310" s="250">
        <f>IFERROR(_xlfn.XLOOKUP($D310,'Modelling New'!$D:$D,'Modelling New'!W:W),"")</f>
        <v>0.20564558849573239</v>
      </c>
      <c r="AG310" s="250">
        <f>IFERROR(_xlfn.XLOOKUP($D310,'Modelling New'!$D:$D,'Modelling New'!$AE:$AE),"")</f>
        <v>0.995</v>
      </c>
      <c r="AH310" s="250">
        <f>IFERROR(_xlfn.XLOOKUP($D310,'Modelling New'!$D:$D,'Modelling New'!$AF:$AF),"")</f>
        <v>0.995</v>
      </c>
      <c r="AI310" s="241"/>
      <c r="AJ310" s="241"/>
      <c r="AK310" s="241"/>
      <c r="AL310" s="241"/>
      <c r="AM310" s="241"/>
      <c r="AN310" s="251"/>
      <c r="AO310" s="248"/>
      <c r="AP310" s="248"/>
      <c r="AQ310" s="248"/>
      <c r="AR310" s="240">
        <f>_xlfn.XLOOKUP($D310,'Modelling New'!$D:$D,'Modelling New'!$N:$N)</f>
        <v>236.25000000000003</v>
      </c>
      <c r="AS310" s="240" t="str">
        <f t="shared" si="28"/>
        <v/>
      </c>
    </row>
    <row r="311" spans="1:45">
      <c r="A311" s="239">
        <f t="shared" si="29"/>
        <v>46054</v>
      </c>
      <c r="B311" s="240">
        <f>YEAR(Daily_KPI[[#This Row],[Date]])+IF(MONTH(Daily_KPI[[#This Row],[Date]])&gt;=4,1,0)</f>
        <v>2026</v>
      </c>
      <c r="C311" s="241">
        <f>YEAR(Daily_KPI[[#This Row],[Date]])</f>
        <v>2026</v>
      </c>
      <c r="D311" s="242">
        <f>Daily_KPI[[#This Row],[Date]]-DAY(Daily_KPI[[#This Row],[Date]])+1</f>
        <v>46054</v>
      </c>
      <c r="E311" s="241">
        <f t="shared" si="25"/>
        <v>28</v>
      </c>
      <c r="F311" s="243" t="str">
        <f>IFERROR(_xlfn.XLOOKUP($A311,Input_Raw!$A:$A,Input_Raw!$GB:$GB),"")</f>
        <v/>
      </c>
      <c r="G311" s="244" t="str">
        <f>IFERROR(_xlfn.XLOOKUP($A311,Input_Raw!$A:$A,Input_Raw!EO:EO),"")</f>
        <v/>
      </c>
      <c r="H311" s="244" t="str">
        <f>IFERROR(_xlfn.XLOOKUP($A311,Input_Raw!$A:$A,Input_Raw!EP:EP),"")</f>
        <v/>
      </c>
      <c r="I311" s="244" t="str">
        <f>IFERROR(_xlfn.XLOOKUP($A311,Input_Raw!$A:$A,Input_Raw!EM:EM),"")</f>
        <v/>
      </c>
      <c r="J311" s="244" t="str">
        <f>IFERROR(_xlfn.XLOOKUP($A311,Input_Raw!$A:$A,Input_Raw!EN:EN),"")</f>
        <v/>
      </c>
      <c r="K311" s="244" t="str">
        <f>IFERROR(_xlfn.XLOOKUP($A311,Input_Raw!$A:$A,Input_Raw!$DP:$DP),"")</f>
        <v/>
      </c>
      <c r="L311" s="244" t="str">
        <f>IFERROR(_xlfn.XLOOKUP($A311,Input_Raw!$A:$A,Input_Raw!$DR:$DR),"")</f>
        <v/>
      </c>
      <c r="M311" s="244" t="str">
        <f>IFERROR(_xlfn.XLOOKUP($A311,Input_Raw!$A:$A,Input_Raw!$DX:$DX),"")</f>
        <v/>
      </c>
      <c r="N311" s="244" t="str">
        <f>IFERROR(_xlfn.XLOOKUP($A311,Input_Raw!$A:$A,Input_Raw!$DZ:$DZ),"")</f>
        <v/>
      </c>
      <c r="O311" s="245" t="str">
        <f>IFERROR(1-SUMIF(Plant_BD!$B:$B,$A311,Plant_BD!$AL:$AL)/($AA311+SUMIF(Plant_BD!$B:$B,$A311,Plant_BD!$AL:$AL)),"")</f>
        <v/>
      </c>
      <c r="P311" s="245"/>
      <c r="Q311" s="246"/>
      <c r="R311" s="245" t="str">
        <f>IFERROR(1-SUMIF(Grid_BD!$B:$B,$A311,Grid_BD!$W:$W)/($AA311+SUMIF(Grid_BD!$B:$B,$A311,Grid_BD!$W:$W)),"")</f>
        <v/>
      </c>
      <c r="S311" s="241"/>
      <c r="T311" s="246"/>
      <c r="U311" s="247" t="str">
        <f t="shared" si="26"/>
        <v/>
      </c>
      <c r="V311" s="247" t="str">
        <f>IFERROR(_xlfn.XLOOKUP($A311,Input_Raw!$A:$A,Input_Raw!$GJ:$GJ),"")</f>
        <v/>
      </c>
      <c r="W311" s="248" t="str">
        <f t="shared" si="27"/>
        <v/>
      </c>
      <c r="X311" s="240" t="str">
        <f>IFERROR(_xlfn.XLOOKUP($A311,Input_Raw!$A:$A,Input_Raw!$EL:$EL),"")</f>
        <v/>
      </c>
      <c r="Y311" s="240" t="str">
        <f>IFERROR(_xlfn.XLOOKUP($A311,Input_Raw!$A:$A,Input_Raw!GC:GC),"")</f>
        <v/>
      </c>
      <c r="Z311" s="240"/>
      <c r="AA311" s="240" t="str">
        <f>IFERROR(_xlfn.XLOOKUP($A311,Input_Raw!$A:$A,Input_Raw!$GD:$GD),"")</f>
        <v/>
      </c>
      <c r="AB311" s="240" t="str">
        <f>IFERROR(_xlfn.XLOOKUP($A311,Input_Raw!$A:$A,Input_Raw!GE:GE),"")</f>
        <v/>
      </c>
      <c r="AC311" s="249">
        <f>IFERROR(_xlfn.XLOOKUP($D311,'Modelling New'!$D:$D,'Modelling New'!P:P),"")</f>
        <v>6.4964285714285719</v>
      </c>
      <c r="AD311" s="240">
        <f>IFERROR(_xlfn.XLOOKUP($D311,'Modelling New'!$D:$D,'Modelling New'!$T:$T)*1000,"")</f>
        <v>1287624.5891290759</v>
      </c>
      <c r="AE311" s="250">
        <f>IFERROR(_xlfn.XLOOKUP($D311,'Modelling New'!$D:$D,'Modelling New'!$O:$O),"")</f>
        <v>0.83896293959095192</v>
      </c>
      <c r="AF311" s="250">
        <f>IFERROR(_xlfn.XLOOKUP($D311,'Modelling New'!$D:$D,'Modelling New'!W:W),"")</f>
        <v>0.22709428379701513</v>
      </c>
      <c r="AG311" s="250">
        <f>IFERROR(_xlfn.XLOOKUP($D311,'Modelling New'!$D:$D,'Modelling New'!$AE:$AE),"")</f>
        <v>0.995</v>
      </c>
      <c r="AH311" s="250">
        <f>IFERROR(_xlfn.XLOOKUP($D311,'Modelling New'!$D:$D,'Modelling New'!$AF:$AF),"")</f>
        <v>0.995</v>
      </c>
      <c r="AI311" s="241"/>
      <c r="AJ311" s="241"/>
      <c r="AK311" s="241"/>
      <c r="AL311" s="241"/>
      <c r="AM311" s="241"/>
      <c r="AN311" s="251"/>
      <c r="AO311" s="248"/>
      <c r="AP311" s="248"/>
      <c r="AQ311" s="248"/>
      <c r="AR311" s="240">
        <f>_xlfn.XLOOKUP($D311,'Modelling New'!$D:$D,'Modelling New'!$N:$N)</f>
        <v>236.25000000000003</v>
      </c>
      <c r="AS311" s="240" t="str">
        <f t="shared" si="28"/>
        <v/>
      </c>
    </row>
    <row r="312" spans="1:45">
      <c r="A312" s="239">
        <f t="shared" si="29"/>
        <v>46055</v>
      </c>
      <c r="B312" s="240">
        <f>YEAR(Daily_KPI[[#This Row],[Date]])+IF(MONTH(Daily_KPI[[#This Row],[Date]])&gt;=4,1,0)</f>
        <v>2026</v>
      </c>
      <c r="C312" s="241">
        <f>YEAR(Daily_KPI[[#This Row],[Date]])</f>
        <v>2026</v>
      </c>
      <c r="D312" s="242">
        <f>Daily_KPI[[#This Row],[Date]]-DAY(Daily_KPI[[#This Row],[Date]])+1</f>
        <v>46054</v>
      </c>
      <c r="E312" s="241">
        <f t="shared" si="25"/>
        <v>28</v>
      </c>
      <c r="F312" s="243" t="str">
        <f>IFERROR(_xlfn.XLOOKUP($A312,Input_Raw!$A:$A,Input_Raw!$GB:$GB),"")</f>
        <v/>
      </c>
      <c r="G312" s="244" t="str">
        <f>IFERROR(_xlfn.XLOOKUP($A312,Input_Raw!$A:$A,Input_Raw!EO:EO),"")</f>
        <v/>
      </c>
      <c r="H312" s="244" t="str">
        <f>IFERROR(_xlfn.XLOOKUP($A312,Input_Raw!$A:$A,Input_Raw!EP:EP),"")</f>
        <v/>
      </c>
      <c r="I312" s="244" t="str">
        <f>IFERROR(_xlfn.XLOOKUP($A312,Input_Raw!$A:$A,Input_Raw!EM:EM),"")</f>
        <v/>
      </c>
      <c r="J312" s="244" t="str">
        <f>IFERROR(_xlfn.XLOOKUP($A312,Input_Raw!$A:$A,Input_Raw!EN:EN),"")</f>
        <v/>
      </c>
      <c r="K312" s="244" t="str">
        <f>IFERROR(_xlfn.XLOOKUP($A312,Input_Raw!$A:$A,Input_Raw!$DP:$DP),"")</f>
        <v/>
      </c>
      <c r="L312" s="244" t="str">
        <f>IFERROR(_xlfn.XLOOKUP($A312,Input_Raw!$A:$A,Input_Raw!$DR:$DR),"")</f>
        <v/>
      </c>
      <c r="M312" s="244" t="str">
        <f>IFERROR(_xlfn.XLOOKUP($A312,Input_Raw!$A:$A,Input_Raw!$DX:$DX),"")</f>
        <v/>
      </c>
      <c r="N312" s="244" t="str">
        <f>IFERROR(_xlfn.XLOOKUP($A312,Input_Raw!$A:$A,Input_Raw!$DZ:$DZ),"")</f>
        <v/>
      </c>
      <c r="O312" s="245" t="str">
        <f>IFERROR(1-SUMIF(Plant_BD!$B:$B,$A312,Plant_BD!$AL:$AL)/($AA312+SUMIF(Plant_BD!$B:$B,$A312,Plant_BD!$AL:$AL)),"")</f>
        <v/>
      </c>
      <c r="P312" s="245"/>
      <c r="Q312" s="246"/>
      <c r="R312" s="245" t="str">
        <f>IFERROR(1-SUMIF(Grid_BD!$B:$B,$A312,Grid_BD!$W:$W)/($AA312+SUMIF(Grid_BD!$B:$B,$A312,Grid_BD!$W:$W)),"")</f>
        <v/>
      </c>
      <c r="S312" s="241"/>
      <c r="T312" s="246"/>
      <c r="U312" s="247" t="str">
        <f t="shared" si="26"/>
        <v/>
      </c>
      <c r="V312" s="247" t="str">
        <f>IFERROR(_xlfn.XLOOKUP($A312,Input_Raw!$A:$A,Input_Raw!$GJ:$GJ),"")</f>
        <v/>
      </c>
      <c r="W312" s="248" t="str">
        <f t="shared" si="27"/>
        <v/>
      </c>
      <c r="X312" s="240" t="str">
        <f>IFERROR(_xlfn.XLOOKUP($A312,Input_Raw!$A:$A,Input_Raw!$EL:$EL),"")</f>
        <v/>
      </c>
      <c r="Y312" s="240" t="str">
        <f>IFERROR(_xlfn.XLOOKUP($A312,Input_Raw!$A:$A,Input_Raw!GC:GC),"")</f>
        <v/>
      </c>
      <c r="Z312" s="240"/>
      <c r="AA312" s="240" t="str">
        <f>IFERROR(_xlfn.XLOOKUP($A312,Input_Raw!$A:$A,Input_Raw!$GD:$GD),"")</f>
        <v/>
      </c>
      <c r="AB312" s="240" t="str">
        <f>IFERROR(_xlfn.XLOOKUP($A312,Input_Raw!$A:$A,Input_Raw!GE:GE),"")</f>
        <v/>
      </c>
      <c r="AC312" s="249">
        <f>IFERROR(_xlfn.XLOOKUP($D312,'Modelling New'!$D:$D,'Modelling New'!P:P),"")</f>
        <v>6.4964285714285719</v>
      </c>
      <c r="AD312" s="240">
        <f>IFERROR(_xlfn.XLOOKUP($D312,'Modelling New'!$D:$D,'Modelling New'!$T:$T)*1000,"")</f>
        <v>1287624.5891290759</v>
      </c>
      <c r="AE312" s="250">
        <f>IFERROR(_xlfn.XLOOKUP($D312,'Modelling New'!$D:$D,'Modelling New'!$O:$O),"")</f>
        <v>0.83896293959095192</v>
      </c>
      <c r="AF312" s="250">
        <f>IFERROR(_xlfn.XLOOKUP($D312,'Modelling New'!$D:$D,'Modelling New'!W:W),"")</f>
        <v>0.22709428379701513</v>
      </c>
      <c r="AG312" s="250">
        <f>IFERROR(_xlfn.XLOOKUP($D312,'Modelling New'!$D:$D,'Modelling New'!$AE:$AE),"")</f>
        <v>0.995</v>
      </c>
      <c r="AH312" s="250">
        <f>IFERROR(_xlfn.XLOOKUP($D312,'Modelling New'!$D:$D,'Modelling New'!$AF:$AF),"")</f>
        <v>0.995</v>
      </c>
      <c r="AI312" s="241"/>
      <c r="AJ312" s="241"/>
      <c r="AK312" s="241"/>
      <c r="AL312" s="241"/>
      <c r="AM312" s="241"/>
      <c r="AN312" s="251"/>
      <c r="AO312" s="248"/>
      <c r="AP312" s="248"/>
      <c r="AQ312" s="248"/>
      <c r="AR312" s="240">
        <f>_xlfn.XLOOKUP($D312,'Modelling New'!$D:$D,'Modelling New'!$N:$N)</f>
        <v>236.25000000000003</v>
      </c>
      <c r="AS312" s="240" t="str">
        <f t="shared" si="28"/>
        <v/>
      </c>
    </row>
    <row r="313" spans="1:45">
      <c r="A313" s="239">
        <f t="shared" si="29"/>
        <v>46056</v>
      </c>
      <c r="B313" s="240">
        <f>YEAR(Daily_KPI[[#This Row],[Date]])+IF(MONTH(Daily_KPI[[#This Row],[Date]])&gt;=4,1,0)</f>
        <v>2026</v>
      </c>
      <c r="C313" s="241">
        <f>YEAR(Daily_KPI[[#This Row],[Date]])</f>
        <v>2026</v>
      </c>
      <c r="D313" s="242">
        <f>Daily_KPI[[#This Row],[Date]]-DAY(Daily_KPI[[#This Row],[Date]])+1</f>
        <v>46054</v>
      </c>
      <c r="E313" s="241">
        <f t="shared" si="25"/>
        <v>28</v>
      </c>
      <c r="F313" s="243" t="str">
        <f>IFERROR(_xlfn.XLOOKUP($A313,Input_Raw!$A:$A,Input_Raw!$GB:$GB),"")</f>
        <v/>
      </c>
      <c r="G313" s="244" t="str">
        <f>IFERROR(_xlfn.XLOOKUP($A313,Input_Raw!$A:$A,Input_Raw!EO:EO),"")</f>
        <v/>
      </c>
      <c r="H313" s="244" t="str">
        <f>IFERROR(_xlfn.XLOOKUP($A313,Input_Raw!$A:$A,Input_Raw!EP:EP),"")</f>
        <v/>
      </c>
      <c r="I313" s="244" t="str">
        <f>IFERROR(_xlfn.XLOOKUP($A313,Input_Raw!$A:$A,Input_Raw!EM:EM),"")</f>
        <v/>
      </c>
      <c r="J313" s="244" t="str">
        <f>IFERROR(_xlfn.XLOOKUP($A313,Input_Raw!$A:$A,Input_Raw!EN:EN),"")</f>
        <v/>
      </c>
      <c r="K313" s="244" t="str">
        <f>IFERROR(_xlfn.XLOOKUP($A313,Input_Raw!$A:$A,Input_Raw!$DP:$DP),"")</f>
        <v/>
      </c>
      <c r="L313" s="244" t="str">
        <f>IFERROR(_xlfn.XLOOKUP($A313,Input_Raw!$A:$A,Input_Raw!$DR:$DR),"")</f>
        <v/>
      </c>
      <c r="M313" s="244" t="str">
        <f>IFERROR(_xlfn.XLOOKUP($A313,Input_Raw!$A:$A,Input_Raw!$DX:$DX),"")</f>
        <v/>
      </c>
      <c r="N313" s="244" t="str">
        <f>IFERROR(_xlfn.XLOOKUP($A313,Input_Raw!$A:$A,Input_Raw!$DZ:$DZ),"")</f>
        <v/>
      </c>
      <c r="O313" s="245" t="str">
        <f>IFERROR(1-SUMIF(Plant_BD!$B:$B,$A313,Plant_BD!$AL:$AL)/($AA313+SUMIF(Plant_BD!$B:$B,$A313,Plant_BD!$AL:$AL)),"")</f>
        <v/>
      </c>
      <c r="P313" s="245"/>
      <c r="Q313" s="246"/>
      <c r="R313" s="245" t="str">
        <f>IFERROR(1-SUMIF(Grid_BD!$B:$B,$A313,Grid_BD!$W:$W)/($AA313+SUMIF(Grid_BD!$B:$B,$A313,Grid_BD!$W:$W)),"")</f>
        <v/>
      </c>
      <c r="S313" s="241"/>
      <c r="T313" s="246"/>
      <c r="U313" s="247" t="str">
        <f t="shared" si="26"/>
        <v/>
      </c>
      <c r="V313" s="247" t="str">
        <f>IFERROR(_xlfn.XLOOKUP($A313,Input_Raw!$A:$A,Input_Raw!$GJ:$GJ),"")</f>
        <v/>
      </c>
      <c r="W313" s="248" t="str">
        <f t="shared" si="27"/>
        <v/>
      </c>
      <c r="X313" s="240" t="str">
        <f>IFERROR(_xlfn.XLOOKUP($A313,Input_Raw!$A:$A,Input_Raw!$EL:$EL),"")</f>
        <v/>
      </c>
      <c r="Y313" s="240" t="str">
        <f>IFERROR(_xlfn.XLOOKUP($A313,Input_Raw!$A:$A,Input_Raw!GC:GC),"")</f>
        <v/>
      </c>
      <c r="Z313" s="240"/>
      <c r="AA313" s="240" t="str">
        <f>IFERROR(_xlfn.XLOOKUP($A313,Input_Raw!$A:$A,Input_Raw!$GD:$GD),"")</f>
        <v/>
      </c>
      <c r="AB313" s="240" t="str">
        <f>IFERROR(_xlfn.XLOOKUP($A313,Input_Raw!$A:$A,Input_Raw!GE:GE),"")</f>
        <v/>
      </c>
      <c r="AC313" s="249">
        <f>IFERROR(_xlfn.XLOOKUP($D313,'Modelling New'!$D:$D,'Modelling New'!P:P),"")</f>
        <v>6.4964285714285719</v>
      </c>
      <c r="AD313" s="240">
        <f>IFERROR(_xlfn.XLOOKUP($D313,'Modelling New'!$D:$D,'Modelling New'!$T:$T)*1000,"")</f>
        <v>1287624.5891290759</v>
      </c>
      <c r="AE313" s="250">
        <f>IFERROR(_xlfn.XLOOKUP($D313,'Modelling New'!$D:$D,'Modelling New'!$O:$O),"")</f>
        <v>0.83896293959095192</v>
      </c>
      <c r="AF313" s="250">
        <f>IFERROR(_xlfn.XLOOKUP($D313,'Modelling New'!$D:$D,'Modelling New'!W:W),"")</f>
        <v>0.22709428379701513</v>
      </c>
      <c r="AG313" s="250">
        <f>IFERROR(_xlfn.XLOOKUP($D313,'Modelling New'!$D:$D,'Modelling New'!$AE:$AE),"")</f>
        <v>0.995</v>
      </c>
      <c r="AH313" s="250">
        <f>IFERROR(_xlfn.XLOOKUP($D313,'Modelling New'!$D:$D,'Modelling New'!$AF:$AF),"")</f>
        <v>0.995</v>
      </c>
      <c r="AI313" s="241"/>
      <c r="AJ313" s="241"/>
      <c r="AK313" s="241"/>
      <c r="AL313" s="241"/>
      <c r="AM313" s="241"/>
      <c r="AN313" s="251"/>
      <c r="AO313" s="248"/>
      <c r="AP313" s="248"/>
      <c r="AQ313" s="248"/>
      <c r="AR313" s="240">
        <f>_xlfn.XLOOKUP($D313,'Modelling New'!$D:$D,'Modelling New'!$N:$N)</f>
        <v>236.25000000000003</v>
      </c>
      <c r="AS313" s="240" t="str">
        <f t="shared" si="28"/>
        <v/>
      </c>
    </row>
    <row r="314" spans="1:45">
      <c r="A314" s="239">
        <f t="shared" si="29"/>
        <v>46057</v>
      </c>
      <c r="B314" s="240">
        <f>YEAR(Daily_KPI[[#This Row],[Date]])+IF(MONTH(Daily_KPI[[#This Row],[Date]])&gt;=4,1,0)</f>
        <v>2026</v>
      </c>
      <c r="C314" s="241">
        <f>YEAR(Daily_KPI[[#This Row],[Date]])</f>
        <v>2026</v>
      </c>
      <c r="D314" s="242">
        <f>Daily_KPI[[#This Row],[Date]]-DAY(Daily_KPI[[#This Row],[Date]])+1</f>
        <v>46054</v>
      </c>
      <c r="E314" s="241">
        <f t="shared" si="25"/>
        <v>28</v>
      </c>
      <c r="F314" s="243" t="str">
        <f>IFERROR(_xlfn.XLOOKUP($A314,Input_Raw!$A:$A,Input_Raw!$GB:$GB),"")</f>
        <v/>
      </c>
      <c r="G314" s="244" t="str">
        <f>IFERROR(_xlfn.XLOOKUP($A314,Input_Raw!$A:$A,Input_Raw!EO:EO),"")</f>
        <v/>
      </c>
      <c r="H314" s="244" t="str">
        <f>IFERROR(_xlfn.XLOOKUP($A314,Input_Raw!$A:$A,Input_Raw!EP:EP),"")</f>
        <v/>
      </c>
      <c r="I314" s="244" t="str">
        <f>IFERROR(_xlfn.XLOOKUP($A314,Input_Raw!$A:$A,Input_Raw!EM:EM),"")</f>
        <v/>
      </c>
      <c r="J314" s="244" t="str">
        <f>IFERROR(_xlfn.XLOOKUP($A314,Input_Raw!$A:$A,Input_Raw!EN:EN),"")</f>
        <v/>
      </c>
      <c r="K314" s="244" t="str">
        <f>IFERROR(_xlfn.XLOOKUP($A314,Input_Raw!$A:$A,Input_Raw!$DP:$DP),"")</f>
        <v/>
      </c>
      <c r="L314" s="244" t="str">
        <f>IFERROR(_xlfn.XLOOKUP($A314,Input_Raw!$A:$A,Input_Raw!$DR:$DR),"")</f>
        <v/>
      </c>
      <c r="M314" s="244" t="str">
        <f>IFERROR(_xlfn.XLOOKUP($A314,Input_Raw!$A:$A,Input_Raw!$DX:$DX),"")</f>
        <v/>
      </c>
      <c r="N314" s="244" t="str">
        <f>IFERROR(_xlfn.XLOOKUP($A314,Input_Raw!$A:$A,Input_Raw!$DZ:$DZ),"")</f>
        <v/>
      </c>
      <c r="O314" s="245" t="str">
        <f>IFERROR(1-SUMIF(Plant_BD!$B:$B,$A314,Plant_BD!$AL:$AL)/($AA314+SUMIF(Plant_BD!$B:$B,$A314,Plant_BD!$AL:$AL)),"")</f>
        <v/>
      </c>
      <c r="P314" s="245"/>
      <c r="Q314" s="246"/>
      <c r="R314" s="245" t="str">
        <f>IFERROR(1-SUMIF(Grid_BD!$B:$B,$A314,Grid_BD!$W:$W)/($AA314+SUMIF(Grid_BD!$B:$B,$A314,Grid_BD!$W:$W)),"")</f>
        <v/>
      </c>
      <c r="S314" s="241"/>
      <c r="T314" s="246"/>
      <c r="U314" s="247" t="str">
        <f t="shared" si="26"/>
        <v/>
      </c>
      <c r="V314" s="247" t="str">
        <f>IFERROR(_xlfn.XLOOKUP($A314,Input_Raw!$A:$A,Input_Raw!$GJ:$GJ),"")</f>
        <v/>
      </c>
      <c r="W314" s="248" t="str">
        <f t="shared" si="27"/>
        <v/>
      </c>
      <c r="X314" s="240" t="str">
        <f>IFERROR(_xlfn.XLOOKUP($A314,Input_Raw!$A:$A,Input_Raw!$EL:$EL),"")</f>
        <v/>
      </c>
      <c r="Y314" s="240" t="str">
        <f>IFERROR(_xlfn.XLOOKUP($A314,Input_Raw!$A:$A,Input_Raw!GC:GC),"")</f>
        <v/>
      </c>
      <c r="Z314" s="240"/>
      <c r="AA314" s="240" t="str">
        <f>IFERROR(_xlfn.XLOOKUP($A314,Input_Raw!$A:$A,Input_Raw!$GD:$GD),"")</f>
        <v/>
      </c>
      <c r="AB314" s="240" t="str">
        <f>IFERROR(_xlfn.XLOOKUP($A314,Input_Raw!$A:$A,Input_Raw!GE:GE),"")</f>
        <v/>
      </c>
      <c r="AC314" s="249">
        <f>IFERROR(_xlfn.XLOOKUP($D314,'Modelling New'!$D:$D,'Modelling New'!P:P),"")</f>
        <v>6.4964285714285719</v>
      </c>
      <c r="AD314" s="240">
        <f>IFERROR(_xlfn.XLOOKUP($D314,'Modelling New'!$D:$D,'Modelling New'!$T:$T)*1000,"")</f>
        <v>1287624.5891290759</v>
      </c>
      <c r="AE314" s="250">
        <f>IFERROR(_xlfn.XLOOKUP($D314,'Modelling New'!$D:$D,'Modelling New'!$O:$O),"")</f>
        <v>0.83896293959095192</v>
      </c>
      <c r="AF314" s="250">
        <f>IFERROR(_xlfn.XLOOKUP($D314,'Modelling New'!$D:$D,'Modelling New'!W:W),"")</f>
        <v>0.22709428379701513</v>
      </c>
      <c r="AG314" s="250">
        <f>IFERROR(_xlfn.XLOOKUP($D314,'Modelling New'!$D:$D,'Modelling New'!$AE:$AE),"")</f>
        <v>0.995</v>
      </c>
      <c r="AH314" s="250">
        <f>IFERROR(_xlfn.XLOOKUP($D314,'Modelling New'!$D:$D,'Modelling New'!$AF:$AF),"")</f>
        <v>0.995</v>
      </c>
      <c r="AI314" s="241"/>
      <c r="AJ314" s="241"/>
      <c r="AK314" s="241"/>
      <c r="AL314" s="241"/>
      <c r="AM314" s="241"/>
      <c r="AN314" s="251"/>
      <c r="AO314" s="248"/>
      <c r="AP314" s="248"/>
      <c r="AQ314" s="248"/>
      <c r="AR314" s="240">
        <f>_xlfn.XLOOKUP($D314,'Modelling New'!$D:$D,'Modelling New'!$N:$N)</f>
        <v>236.25000000000003</v>
      </c>
      <c r="AS314" s="240" t="str">
        <f t="shared" si="28"/>
        <v/>
      </c>
    </row>
    <row r="315" spans="1:45">
      <c r="A315" s="239">
        <f t="shared" si="29"/>
        <v>46058</v>
      </c>
      <c r="B315" s="240">
        <f>YEAR(Daily_KPI[[#This Row],[Date]])+IF(MONTH(Daily_KPI[[#This Row],[Date]])&gt;=4,1,0)</f>
        <v>2026</v>
      </c>
      <c r="C315" s="241">
        <f>YEAR(Daily_KPI[[#This Row],[Date]])</f>
        <v>2026</v>
      </c>
      <c r="D315" s="242">
        <f>Daily_KPI[[#This Row],[Date]]-DAY(Daily_KPI[[#This Row],[Date]])+1</f>
        <v>46054</v>
      </c>
      <c r="E315" s="241">
        <f t="shared" si="25"/>
        <v>28</v>
      </c>
      <c r="F315" s="243" t="str">
        <f>IFERROR(_xlfn.XLOOKUP($A315,Input_Raw!$A:$A,Input_Raw!$GB:$GB),"")</f>
        <v/>
      </c>
      <c r="G315" s="244" t="str">
        <f>IFERROR(_xlfn.XLOOKUP($A315,Input_Raw!$A:$A,Input_Raw!EO:EO),"")</f>
        <v/>
      </c>
      <c r="H315" s="244" t="str">
        <f>IFERROR(_xlfn.XLOOKUP($A315,Input_Raw!$A:$A,Input_Raw!EP:EP),"")</f>
        <v/>
      </c>
      <c r="I315" s="244" t="str">
        <f>IFERROR(_xlfn.XLOOKUP($A315,Input_Raw!$A:$A,Input_Raw!EM:EM),"")</f>
        <v/>
      </c>
      <c r="J315" s="244" t="str">
        <f>IFERROR(_xlfn.XLOOKUP($A315,Input_Raw!$A:$A,Input_Raw!EN:EN),"")</f>
        <v/>
      </c>
      <c r="K315" s="244" t="str">
        <f>IFERROR(_xlfn.XLOOKUP($A315,Input_Raw!$A:$A,Input_Raw!$DP:$DP),"")</f>
        <v/>
      </c>
      <c r="L315" s="244" t="str">
        <f>IFERROR(_xlfn.XLOOKUP($A315,Input_Raw!$A:$A,Input_Raw!$DR:$DR),"")</f>
        <v/>
      </c>
      <c r="M315" s="244" t="str">
        <f>IFERROR(_xlfn.XLOOKUP($A315,Input_Raw!$A:$A,Input_Raw!$DX:$DX),"")</f>
        <v/>
      </c>
      <c r="N315" s="244" t="str">
        <f>IFERROR(_xlfn.XLOOKUP($A315,Input_Raw!$A:$A,Input_Raw!$DZ:$DZ),"")</f>
        <v/>
      </c>
      <c r="O315" s="245" t="str">
        <f>IFERROR(1-SUMIF(Plant_BD!$B:$B,$A315,Plant_BD!$AL:$AL)/($AA315+SUMIF(Plant_BD!$B:$B,$A315,Plant_BD!$AL:$AL)),"")</f>
        <v/>
      </c>
      <c r="P315" s="245"/>
      <c r="Q315" s="246"/>
      <c r="R315" s="245" t="str">
        <f>IFERROR(1-SUMIF(Grid_BD!$B:$B,$A315,Grid_BD!$W:$W)/($AA315+SUMIF(Grid_BD!$B:$B,$A315,Grid_BD!$W:$W)),"")</f>
        <v/>
      </c>
      <c r="S315" s="241"/>
      <c r="T315" s="246"/>
      <c r="U315" s="247" t="str">
        <f t="shared" si="26"/>
        <v/>
      </c>
      <c r="V315" s="247" t="str">
        <f>IFERROR(_xlfn.XLOOKUP($A315,Input_Raw!$A:$A,Input_Raw!$GJ:$GJ),"")</f>
        <v/>
      </c>
      <c r="W315" s="248" t="str">
        <f t="shared" si="27"/>
        <v/>
      </c>
      <c r="X315" s="240" t="str">
        <f>IFERROR(_xlfn.XLOOKUP($A315,Input_Raw!$A:$A,Input_Raw!$EL:$EL),"")</f>
        <v/>
      </c>
      <c r="Y315" s="240" t="str">
        <f>IFERROR(_xlfn.XLOOKUP($A315,Input_Raw!$A:$A,Input_Raw!GC:GC),"")</f>
        <v/>
      </c>
      <c r="Z315" s="240"/>
      <c r="AA315" s="240" t="str">
        <f>IFERROR(_xlfn.XLOOKUP($A315,Input_Raw!$A:$A,Input_Raw!$GD:$GD),"")</f>
        <v/>
      </c>
      <c r="AB315" s="240" t="str">
        <f>IFERROR(_xlfn.XLOOKUP($A315,Input_Raw!$A:$A,Input_Raw!GE:GE),"")</f>
        <v/>
      </c>
      <c r="AC315" s="249">
        <f>IFERROR(_xlfn.XLOOKUP($D315,'Modelling New'!$D:$D,'Modelling New'!P:P),"")</f>
        <v>6.4964285714285719</v>
      </c>
      <c r="AD315" s="240">
        <f>IFERROR(_xlfn.XLOOKUP($D315,'Modelling New'!$D:$D,'Modelling New'!$T:$T)*1000,"")</f>
        <v>1287624.5891290759</v>
      </c>
      <c r="AE315" s="250">
        <f>IFERROR(_xlfn.XLOOKUP($D315,'Modelling New'!$D:$D,'Modelling New'!$O:$O),"")</f>
        <v>0.83896293959095192</v>
      </c>
      <c r="AF315" s="250">
        <f>IFERROR(_xlfn.XLOOKUP($D315,'Modelling New'!$D:$D,'Modelling New'!W:W),"")</f>
        <v>0.22709428379701513</v>
      </c>
      <c r="AG315" s="250">
        <f>IFERROR(_xlfn.XLOOKUP($D315,'Modelling New'!$D:$D,'Modelling New'!$AE:$AE),"")</f>
        <v>0.995</v>
      </c>
      <c r="AH315" s="250">
        <f>IFERROR(_xlfn.XLOOKUP($D315,'Modelling New'!$D:$D,'Modelling New'!$AF:$AF),"")</f>
        <v>0.995</v>
      </c>
      <c r="AI315" s="241"/>
      <c r="AJ315" s="241"/>
      <c r="AK315" s="241"/>
      <c r="AL315" s="241"/>
      <c r="AM315" s="241"/>
      <c r="AN315" s="251"/>
      <c r="AO315" s="248"/>
      <c r="AP315" s="248"/>
      <c r="AQ315" s="248"/>
      <c r="AR315" s="240">
        <f>_xlfn.XLOOKUP($D315,'Modelling New'!$D:$D,'Modelling New'!$N:$N)</f>
        <v>236.25000000000003</v>
      </c>
      <c r="AS315" s="240" t="str">
        <f t="shared" si="28"/>
        <v/>
      </c>
    </row>
    <row r="316" spans="1:45">
      <c r="A316" s="239">
        <f t="shared" si="29"/>
        <v>46059</v>
      </c>
      <c r="B316" s="240">
        <f>YEAR(Daily_KPI[[#This Row],[Date]])+IF(MONTH(Daily_KPI[[#This Row],[Date]])&gt;=4,1,0)</f>
        <v>2026</v>
      </c>
      <c r="C316" s="241">
        <f>YEAR(Daily_KPI[[#This Row],[Date]])</f>
        <v>2026</v>
      </c>
      <c r="D316" s="242">
        <f>Daily_KPI[[#This Row],[Date]]-DAY(Daily_KPI[[#This Row],[Date]])+1</f>
        <v>46054</v>
      </c>
      <c r="E316" s="241">
        <f t="shared" si="25"/>
        <v>28</v>
      </c>
      <c r="F316" s="243" t="str">
        <f>IFERROR(_xlfn.XLOOKUP($A316,Input_Raw!$A:$A,Input_Raw!$GB:$GB),"")</f>
        <v/>
      </c>
      <c r="G316" s="244" t="str">
        <f>IFERROR(_xlfn.XLOOKUP($A316,Input_Raw!$A:$A,Input_Raw!EO:EO),"")</f>
        <v/>
      </c>
      <c r="H316" s="244" t="str">
        <f>IFERROR(_xlfn.XLOOKUP($A316,Input_Raw!$A:$A,Input_Raw!EP:EP),"")</f>
        <v/>
      </c>
      <c r="I316" s="244" t="str">
        <f>IFERROR(_xlfn.XLOOKUP($A316,Input_Raw!$A:$A,Input_Raw!EM:EM),"")</f>
        <v/>
      </c>
      <c r="J316" s="244" t="str">
        <f>IFERROR(_xlfn.XLOOKUP($A316,Input_Raw!$A:$A,Input_Raw!EN:EN),"")</f>
        <v/>
      </c>
      <c r="K316" s="244" t="str">
        <f>IFERROR(_xlfn.XLOOKUP($A316,Input_Raw!$A:$A,Input_Raw!$DP:$DP),"")</f>
        <v/>
      </c>
      <c r="L316" s="244" t="str">
        <f>IFERROR(_xlfn.XLOOKUP($A316,Input_Raw!$A:$A,Input_Raw!$DR:$DR),"")</f>
        <v/>
      </c>
      <c r="M316" s="244" t="str">
        <f>IFERROR(_xlfn.XLOOKUP($A316,Input_Raw!$A:$A,Input_Raw!$DX:$DX),"")</f>
        <v/>
      </c>
      <c r="N316" s="244" t="str">
        <f>IFERROR(_xlfn.XLOOKUP($A316,Input_Raw!$A:$A,Input_Raw!$DZ:$DZ),"")</f>
        <v/>
      </c>
      <c r="O316" s="245" t="str">
        <f>IFERROR(1-SUMIF(Plant_BD!$B:$B,$A316,Plant_BD!$AL:$AL)/($AA316+SUMIF(Plant_BD!$B:$B,$A316,Plant_BD!$AL:$AL)),"")</f>
        <v/>
      </c>
      <c r="P316" s="245"/>
      <c r="Q316" s="246"/>
      <c r="R316" s="245" t="str">
        <f>IFERROR(1-SUMIF(Grid_BD!$B:$B,$A316,Grid_BD!$W:$W)/($AA316+SUMIF(Grid_BD!$B:$B,$A316,Grid_BD!$W:$W)),"")</f>
        <v/>
      </c>
      <c r="S316" s="241"/>
      <c r="T316" s="246"/>
      <c r="U316" s="247" t="str">
        <f t="shared" si="26"/>
        <v/>
      </c>
      <c r="V316" s="247" t="str">
        <f>IFERROR(_xlfn.XLOOKUP($A316,Input_Raw!$A:$A,Input_Raw!$GJ:$GJ),"")</f>
        <v/>
      </c>
      <c r="W316" s="248" t="str">
        <f t="shared" si="27"/>
        <v/>
      </c>
      <c r="X316" s="240" t="str">
        <f>IFERROR(_xlfn.XLOOKUP($A316,Input_Raw!$A:$A,Input_Raw!$EL:$EL),"")</f>
        <v/>
      </c>
      <c r="Y316" s="240" t="str">
        <f>IFERROR(_xlfn.XLOOKUP($A316,Input_Raw!$A:$A,Input_Raw!GC:GC),"")</f>
        <v/>
      </c>
      <c r="Z316" s="240"/>
      <c r="AA316" s="240" t="str">
        <f>IFERROR(_xlfn.XLOOKUP($A316,Input_Raw!$A:$A,Input_Raw!$GD:$GD),"")</f>
        <v/>
      </c>
      <c r="AB316" s="240" t="str">
        <f>IFERROR(_xlfn.XLOOKUP($A316,Input_Raw!$A:$A,Input_Raw!GE:GE),"")</f>
        <v/>
      </c>
      <c r="AC316" s="249">
        <f>IFERROR(_xlfn.XLOOKUP($D316,'Modelling New'!$D:$D,'Modelling New'!P:P),"")</f>
        <v>6.4964285714285719</v>
      </c>
      <c r="AD316" s="240">
        <f>IFERROR(_xlfn.XLOOKUP($D316,'Modelling New'!$D:$D,'Modelling New'!$T:$T)*1000,"")</f>
        <v>1287624.5891290759</v>
      </c>
      <c r="AE316" s="250">
        <f>IFERROR(_xlfn.XLOOKUP($D316,'Modelling New'!$D:$D,'Modelling New'!$O:$O),"")</f>
        <v>0.83896293959095192</v>
      </c>
      <c r="AF316" s="250">
        <f>IFERROR(_xlfn.XLOOKUP($D316,'Modelling New'!$D:$D,'Modelling New'!W:W),"")</f>
        <v>0.22709428379701513</v>
      </c>
      <c r="AG316" s="250">
        <f>IFERROR(_xlfn.XLOOKUP($D316,'Modelling New'!$D:$D,'Modelling New'!$AE:$AE),"")</f>
        <v>0.995</v>
      </c>
      <c r="AH316" s="250">
        <f>IFERROR(_xlfn.XLOOKUP($D316,'Modelling New'!$D:$D,'Modelling New'!$AF:$AF),"")</f>
        <v>0.995</v>
      </c>
      <c r="AI316" s="241"/>
      <c r="AJ316" s="241"/>
      <c r="AK316" s="241"/>
      <c r="AL316" s="241"/>
      <c r="AM316" s="241"/>
      <c r="AN316" s="251"/>
      <c r="AO316" s="248"/>
      <c r="AP316" s="248"/>
      <c r="AQ316" s="248"/>
      <c r="AR316" s="240">
        <f>_xlfn.XLOOKUP($D316,'Modelling New'!$D:$D,'Modelling New'!$N:$N)</f>
        <v>236.25000000000003</v>
      </c>
      <c r="AS316" s="240" t="str">
        <f t="shared" si="28"/>
        <v/>
      </c>
    </row>
    <row r="317" spans="1:45">
      <c r="A317" s="239">
        <f t="shared" si="29"/>
        <v>46060</v>
      </c>
      <c r="B317" s="240">
        <f>YEAR(Daily_KPI[[#This Row],[Date]])+IF(MONTH(Daily_KPI[[#This Row],[Date]])&gt;=4,1,0)</f>
        <v>2026</v>
      </c>
      <c r="C317" s="241">
        <f>YEAR(Daily_KPI[[#This Row],[Date]])</f>
        <v>2026</v>
      </c>
      <c r="D317" s="242">
        <f>Daily_KPI[[#This Row],[Date]]-DAY(Daily_KPI[[#This Row],[Date]])+1</f>
        <v>46054</v>
      </c>
      <c r="E317" s="241">
        <f t="shared" si="25"/>
        <v>28</v>
      </c>
      <c r="F317" s="243" t="str">
        <f>IFERROR(_xlfn.XLOOKUP($A317,Input_Raw!$A:$A,Input_Raw!$GB:$GB),"")</f>
        <v/>
      </c>
      <c r="G317" s="244" t="str">
        <f>IFERROR(_xlfn.XLOOKUP($A317,Input_Raw!$A:$A,Input_Raw!EO:EO),"")</f>
        <v/>
      </c>
      <c r="H317" s="244" t="str">
        <f>IFERROR(_xlfn.XLOOKUP($A317,Input_Raw!$A:$A,Input_Raw!EP:EP),"")</f>
        <v/>
      </c>
      <c r="I317" s="244" t="str">
        <f>IFERROR(_xlfn.XLOOKUP($A317,Input_Raw!$A:$A,Input_Raw!EM:EM),"")</f>
        <v/>
      </c>
      <c r="J317" s="244" t="str">
        <f>IFERROR(_xlfn.XLOOKUP($A317,Input_Raw!$A:$A,Input_Raw!EN:EN),"")</f>
        <v/>
      </c>
      <c r="K317" s="244" t="str">
        <f>IFERROR(_xlfn.XLOOKUP($A317,Input_Raw!$A:$A,Input_Raw!$DP:$DP),"")</f>
        <v/>
      </c>
      <c r="L317" s="244" t="str">
        <f>IFERROR(_xlfn.XLOOKUP($A317,Input_Raw!$A:$A,Input_Raw!$DR:$DR),"")</f>
        <v/>
      </c>
      <c r="M317" s="244" t="str">
        <f>IFERROR(_xlfn.XLOOKUP($A317,Input_Raw!$A:$A,Input_Raw!$DX:$DX),"")</f>
        <v/>
      </c>
      <c r="N317" s="244" t="str">
        <f>IFERROR(_xlfn.XLOOKUP($A317,Input_Raw!$A:$A,Input_Raw!$DZ:$DZ),"")</f>
        <v/>
      </c>
      <c r="O317" s="245" t="str">
        <f>IFERROR(1-SUMIF(Plant_BD!$B:$B,$A317,Plant_BD!$AL:$AL)/($AA317+SUMIF(Plant_BD!$B:$B,$A317,Plant_BD!$AL:$AL)),"")</f>
        <v/>
      </c>
      <c r="P317" s="245"/>
      <c r="Q317" s="246"/>
      <c r="R317" s="245" t="str">
        <f>IFERROR(1-SUMIF(Grid_BD!$B:$B,$A317,Grid_BD!$W:$W)/($AA317+SUMIF(Grid_BD!$B:$B,$A317,Grid_BD!$W:$W)),"")</f>
        <v/>
      </c>
      <c r="S317" s="241"/>
      <c r="T317" s="246"/>
      <c r="U317" s="247" t="str">
        <f t="shared" si="26"/>
        <v/>
      </c>
      <c r="V317" s="247" t="str">
        <f>IFERROR(_xlfn.XLOOKUP($A317,Input_Raw!$A:$A,Input_Raw!$GJ:$GJ),"")</f>
        <v/>
      </c>
      <c r="W317" s="248" t="str">
        <f t="shared" si="27"/>
        <v/>
      </c>
      <c r="X317" s="240" t="str">
        <f>IFERROR(_xlfn.XLOOKUP($A317,Input_Raw!$A:$A,Input_Raw!$EL:$EL),"")</f>
        <v/>
      </c>
      <c r="Y317" s="240" t="str">
        <f>IFERROR(_xlfn.XLOOKUP($A317,Input_Raw!$A:$A,Input_Raw!GC:GC),"")</f>
        <v/>
      </c>
      <c r="Z317" s="240"/>
      <c r="AA317" s="240" t="str">
        <f>IFERROR(_xlfn.XLOOKUP($A317,Input_Raw!$A:$A,Input_Raw!$GD:$GD),"")</f>
        <v/>
      </c>
      <c r="AB317" s="240" t="str">
        <f>IFERROR(_xlfn.XLOOKUP($A317,Input_Raw!$A:$A,Input_Raw!GE:GE),"")</f>
        <v/>
      </c>
      <c r="AC317" s="249">
        <f>IFERROR(_xlfn.XLOOKUP($D317,'Modelling New'!$D:$D,'Modelling New'!P:P),"")</f>
        <v>6.4964285714285719</v>
      </c>
      <c r="AD317" s="240">
        <f>IFERROR(_xlfn.XLOOKUP($D317,'Modelling New'!$D:$D,'Modelling New'!$T:$T)*1000,"")</f>
        <v>1287624.5891290759</v>
      </c>
      <c r="AE317" s="250">
        <f>IFERROR(_xlfn.XLOOKUP($D317,'Modelling New'!$D:$D,'Modelling New'!$O:$O),"")</f>
        <v>0.83896293959095192</v>
      </c>
      <c r="AF317" s="250">
        <f>IFERROR(_xlfn.XLOOKUP($D317,'Modelling New'!$D:$D,'Modelling New'!W:W),"")</f>
        <v>0.22709428379701513</v>
      </c>
      <c r="AG317" s="250">
        <f>IFERROR(_xlfn.XLOOKUP($D317,'Modelling New'!$D:$D,'Modelling New'!$AE:$AE),"")</f>
        <v>0.995</v>
      </c>
      <c r="AH317" s="250">
        <f>IFERROR(_xlfn.XLOOKUP($D317,'Modelling New'!$D:$D,'Modelling New'!$AF:$AF),"")</f>
        <v>0.995</v>
      </c>
      <c r="AI317" s="241"/>
      <c r="AJ317" s="241"/>
      <c r="AK317" s="241"/>
      <c r="AL317" s="241"/>
      <c r="AM317" s="241"/>
      <c r="AN317" s="251"/>
      <c r="AO317" s="248"/>
      <c r="AP317" s="248"/>
      <c r="AQ317" s="248"/>
      <c r="AR317" s="240">
        <f>_xlfn.XLOOKUP($D317,'Modelling New'!$D:$D,'Modelling New'!$N:$N)</f>
        <v>236.25000000000003</v>
      </c>
      <c r="AS317" s="240" t="str">
        <f t="shared" si="28"/>
        <v/>
      </c>
    </row>
    <row r="318" spans="1:45">
      <c r="A318" s="239">
        <f t="shared" si="29"/>
        <v>46061</v>
      </c>
      <c r="B318" s="240">
        <f>YEAR(Daily_KPI[[#This Row],[Date]])+IF(MONTH(Daily_KPI[[#This Row],[Date]])&gt;=4,1,0)</f>
        <v>2026</v>
      </c>
      <c r="C318" s="241">
        <f>YEAR(Daily_KPI[[#This Row],[Date]])</f>
        <v>2026</v>
      </c>
      <c r="D318" s="242">
        <f>Daily_KPI[[#This Row],[Date]]-DAY(Daily_KPI[[#This Row],[Date]])+1</f>
        <v>46054</v>
      </c>
      <c r="E318" s="241">
        <f t="shared" si="25"/>
        <v>28</v>
      </c>
      <c r="F318" s="243" t="str">
        <f>IFERROR(_xlfn.XLOOKUP($A318,Input_Raw!$A:$A,Input_Raw!$GB:$GB),"")</f>
        <v/>
      </c>
      <c r="G318" s="244" t="str">
        <f>IFERROR(_xlfn.XLOOKUP($A318,Input_Raw!$A:$A,Input_Raw!EO:EO),"")</f>
        <v/>
      </c>
      <c r="H318" s="244" t="str">
        <f>IFERROR(_xlfn.XLOOKUP($A318,Input_Raw!$A:$A,Input_Raw!EP:EP),"")</f>
        <v/>
      </c>
      <c r="I318" s="244" t="str">
        <f>IFERROR(_xlfn.XLOOKUP($A318,Input_Raw!$A:$A,Input_Raw!EM:EM),"")</f>
        <v/>
      </c>
      <c r="J318" s="244" t="str">
        <f>IFERROR(_xlfn.XLOOKUP($A318,Input_Raw!$A:$A,Input_Raw!EN:EN),"")</f>
        <v/>
      </c>
      <c r="K318" s="244" t="str">
        <f>IFERROR(_xlfn.XLOOKUP($A318,Input_Raw!$A:$A,Input_Raw!$DP:$DP),"")</f>
        <v/>
      </c>
      <c r="L318" s="244" t="str">
        <f>IFERROR(_xlfn.XLOOKUP($A318,Input_Raw!$A:$A,Input_Raw!$DR:$DR),"")</f>
        <v/>
      </c>
      <c r="M318" s="244" t="str">
        <f>IFERROR(_xlfn.XLOOKUP($A318,Input_Raw!$A:$A,Input_Raw!$DX:$DX),"")</f>
        <v/>
      </c>
      <c r="N318" s="244" t="str">
        <f>IFERROR(_xlfn.XLOOKUP($A318,Input_Raw!$A:$A,Input_Raw!$DZ:$DZ),"")</f>
        <v/>
      </c>
      <c r="O318" s="245" t="str">
        <f>IFERROR(1-SUMIF(Plant_BD!$B:$B,$A318,Plant_BD!$AL:$AL)/($AA318+SUMIF(Plant_BD!$B:$B,$A318,Plant_BD!$AL:$AL)),"")</f>
        <v/>
      </c>
      <c r="P318" s="245"/>
      <c r="Q318" s="246"/>
      <c r="R318" s="245" t="str">
        <f>IFERROR(1-SUMIF(Grid_BD!$B:$B,$A318,Grid_BD!$W:$W)/($AA318+SUMIF(Grid_BD!$B:$B,$A318,Grid_BD!$W:$W)),"")</f>
        <v/>
      </c>
      <c r="S318" s="241"/>
      <c r="T318" s="246"/>
      <c r="U318" s="247" t="str">
        <f t="shared" si="26"/>
        <v/>
      </c>
      <c r="V318" s="247" t="str">
        <f>IFERROR(_xlfn.XLOOKUP($A318,Input_Raw!$A:$A,Input_Raw!$GJ:$GJ),"")</f>
        <v/>
      </c>
      <c r="W318" s="248" t="str">
        <f t="shared" si="27"/>
        <v/>
      </c>
      <c r="X318" s="240" t="str">
        <f>IFERROR(_xlfn.XLOOKUP($A318,Input_Raw!$A:$A,Input_Raw!$EL:$EL),"")</f>
        <v/>
      </c>
      <c r="Y318" s="240" t="str">
        <f>IFERROR(_xlfn.XLOOKUP($A318,Input_Raw!$A:$A,Input_Raw!GC:GC),"")</f>
        <v/>
      </c>
      <c r="Z318" s="240"/>
      <c r="AA318" s="240" t="str">
        <f>IFERROR(_xlfn.XLOOKUP($A318,Input_Raw!$A:$A,Input_Raw!$GD:$GD),"")</f>
        <v/>
      </c>
      <c r="AB318" s="240" t="str">
        <f>IFERROR(_xlfn.XLOOKUP($A318,Input_Raw!$A:$A,Input_Raw!GE:GE),"")</f>
        <v/>
      </c>
      <c r="AC318" s="249">
        <f>IFERROR(_xlfn.XLOOKUP($D318,'Modelling New'!$D:$D,'Modelling New'!P:P),"")</f>
        <v>6.4964285714285719</v>
      </c>
      <c r="AD318" s="240">
        <f>IFERROR(_xlfn.XLOOKUP($D318,'Modelling New'!$D:$D,'Modelling New'!$T:$T)*1000,"")</f>
        <v>1287624.5891290759</v>
      </c>
      <c r="AE318" s="250">
        <f>IFERROR(_xlfn.XLOOKUP($D318,'Modelling New'!$D:$D,'Modelling New'!$O:$O),"")</f>
        <v>0.83896293959095192</v>
      </c>
      <c r="AF318" s="250">
        <f>IFERROR(_xlfn.XLOOKUP($D318,'Modelling New'!$D:$D,'Modelling New'!W:W),"")</f>
        <v>0.22709428379701513</v>
      </c>
      <c r="AG318" s="250">
        <f>IFERROR(_xlfn.XLOOKUP($D318,'Modelling New'!$D:$D,'Modelling New'!$AE:$AE),"")</f>
        <v>0.995</v>
      </c>
      <c r="AH318" s="250">
        <f>IFERROR(_xlfn.XLOOKUP($D318,'Modelling New'!$D:$D,'Modelling New'!$AF:$AF),"")</f>
        <v>0.995</v>
      </c>
      <c r="AI318" s="241"/>
      <c r="AJ318" s="241"/>
      <c r="AK318" s="241"/>
      <c r="AL318" s="241"/>
      <c r="AM318" s="241"/>
      <c r="AN318" s="251"/>
      <c r="AO318" s="248"/>
      <c r="AP318" s="248"/>
      <c r="AQ318" s="248"/>
      <c r="AR318" s="240">
        <f>_xlfn.XLOOKUP($D318,'Modelling New'!$D:$D,'Modelling New'!$N:$N)</f>
        <v>236.25000000000003</v>
      </c>
      <c r="AS318" s="240" t="str">
        <f t="shared" si="28"/>
        <v/>
      </c>
    </row>
    <row r="319" spans="1:45">
      <c r="A319" s="239">
        <f t="shared" si="29"/>
        <v>46062</v>
      </c>
      <c r="B319" s="240">
        <f>YEAR(Daily_KPI[[#This Row],[Date]])+IF(MONTH(Daily_KPI[[#This Row],[Date]])&gt;=4,1,0)</f>
        <v>2026</v>
      </c>
      <c r="C319" s="241">
        <f>YEAR(Daily_KPI[[#This Row],[Date]])</f>
        <v>2026</v>
      </c>
      <c r="D319" s="242">
        <f>Daily_KPI[[#This Row],[Date]]-DAY(Daily_KPI[[#This Row],[Date]])+1</f>
        <v>46054</v>
      </c>
      <c r="E319" s="241">
        <f t="shared" si="25"/>
        <v>28</v>
      </c>
      <c r="F319" s="243" t="str">
        <f>IFERROR(_xlfn.XLOOKUP($A319,Input_Raw!$A:$A,Input_Raw!$GB:$GB),"")</f>
        <v/>
      </c>
      <c r="G319" s="244" t="str">
        <f>IFERROR(_xlfn.XLOOKUP($A319,Input_Raw!$A:$A,Input_Raw!EO:EO),"")</f>
        <v/>
      </c>
      <c r="H319" s="244" t="str">
        <f>IFERROR(_xlfn.XLOOKUP($A319,Input_Raw!$A:$A,Input_Raw!EP:EP),"")</f>
        <v/>
      </c>
      <c r="I319" s="244" t="str">
        <f>IFERROR(_xlfn.XLOOKUP($A319,Input_Raw!$A:$A,Input_Raw!EM:EM),"")</f>
        <v/>
      </c>
      <c r="J319" s="244" t="str">
        <f>IFERROR(_xlfn.XLOOKUP($A319,Input_Raw!$A:$A,Input_Raw!EN:EN),"")</f>
        <v/>
      </c>
      <c r="K319" s="244" t="str">
        <f>IFERROR(_xlfn.XLOOKUP($A319,Input_Raw!$A:$A,Input_Raw!$DP:$DP),"")</f>
        <v/>
      </c>
      <c r="L319" s="244" t="str">
        <f>IFERROR(_xlfn.XLOOKUP($A319,Input_Raw!$A:$A,Input_Raw!$DR:$DR),"")</f>
        <v/>
      </c>
      <c r="M319" s="244" t="str">
        <f>IFERROR(_xlfn.XLOOKUP($A319,Input_Raw!$A:$A,Input_Raw!$DX:$DX),"")</f>
        <v/>
      </c>
      <c r="N319" s="244" t="str">
        <f>IFERROR(_xlfn.XLOOKUP($A319,Input_Raw!$A:$A,Input_Raw!$DZ:$DZ),"")</f>
        <v/>
      </c>
      <c r="O319" s="245" t="str">
        <f>IFERROR(1-SUMIF(Plant_BD!$B:$B,$A319,Plant_BD!$AL:$AL)/($AA319+SUMIF(Plant_BD!$B:$B,$A319,Plant_BD!$AL:$AL)),"")</f>
        <v/>
      </c>
      <c r="P319" s="245"/>
      <c r="Q319" s="246"/>
      <c r="R319" s="245" t="str">
        <f>IFERROR(1-SUMIF(Grid_BD!$B:$B,$A319,Grid_BD!$W:$W)/($AA319+SUMIF(Grid_BD!$B:$B,$A319,Grid_BD!$W:$W)),"")</f>
        <v/>
      </c>
      <c r="S319" s="241"/>
      <c r="T319" s="246"/>
      <c r="U319" s="247" t="str">
        <f t="shared" si="26"/>
        <v/>
      </c>
      <c r="V319" s="247" t="str">
        <f>IFERROR(_xlfn.XLOOKUP($A319,Input_Raw!$A:$A,Input_Raw!$GJ:$GJ),"")</f>
        <v/>
      </c>
      <c r="W319" s="248" t="str">
        <f t="shared" si="27"/>
        <v/>
      </c>
      <c r="X319" s="240" t="str">
        <f>IFERROR(_xlfn.XLOOKUP($A319,Input_Raw!$A:$A,Input_Raw!$EL:$EL),"")</f>
        <v/>
      </c>
      <c r="Y319" s="240" t="str">
        <f>IFERROR(_xlfn.XLOOKUP($A319,Input_Raw!$A:$A,Input_Raw!GC:GC),"")</f>
        <v/>
      </c>
      <c r="Z319" s="240"/>
      <c r="AA319" s="240" t="str">
        <f>IFERROR(_xlfn.XLOOKUP($A319,Input_Raw!$A:$A,Input_Raw!$GD:$GD),"")</f>
        <v/>
      </c>
      <c r="AB319" s="240" t="str">
        <f>IFERROR(_xlfn.XLOOKUP($A319,Input_Raw!$A:$A,Input_Raw!GE:GE),"")</f>
        <v/>
      </c>
      <c r="AC319" s="249">
        <f>IFERROR(_xlfn.XLOOKUP($D319,'Modelling New'!$D:$D,'Modelling New'!P:P),"")</f>
        <v>6.4964285714285719</v>
      </c>
      <c r="AD319" s="240">
        <f>IFERROR(_xlfn.XLOOKUP($D319,'Modelling New'!$D:$D,'Modelling New'!$T:$T)*1000,"")</f>
        <v>1287624.5891290759</v>
      </c>
      <c r="AE319" s="250">
        <f>IFERROR(_xlfn.XLOOKUP($D319,'Modelling New'!$D:$D,'Modelling New'!$O:$O),"")</f>
        <v>0.83896293959095192</v>
      </c>
      <c r="AF319" s="250">
        <f>IFERROR(_xlfn.XLOOKUP($D319,'Modelling New'!$D:$D,'Modelling New'!W:W),"")</f>
        <v>0.22709428379701513</v>
      </c>
      <c r="AG319" s="250">
        <f>IFERROR(_xlfn.XLOOKUP($D319,'Modelling New'!$D:$D,'Modelling New'!$AE:$AE),"")</f>
        <v>0.995</v>
      </c>
      <c r="AH319" s="250">
        <f>IFERROR(_xlfn.XLOOKUP($D319,'Modelling New'!$D:$D,'Modelling New'!$AF:$AF),"")</f>
        <v>0.995</v>
      </c>
      <c r="AI319" s="241"/>
      <c r="AJ319" s="241"/>
      <c r="AK319" s="241"/>
      <c r="AL319" s="241"/>
      <c r="AM319" s="241"/>
      <c r="AN319" s="251"/>
      <c r="AO319" s="248"/>
      <c r="AP319" s="248"/>
      <c r="AQ319" s="248"/>
      <c r="AR319" s="240">
        <f>_xlfn.XLOOKUP($D319,'Modelling New'!$D:$D,'Modelling New'!$N:$N)</f>
        <v>236.25000000000003</v>
      </c>
      <c r="AS319" s="240" t="str">
        <f t="shared" si="28"/>
        <v/>
      </c>
    </row>
    <row r="320" spans="1:45">
      <c r="A320" s="239">
        <f t="shared" si="29"/>
        <v>46063</v>
      </c>
      <c r="B320" s="240">
        <f>YEAR(Daily_KPI[[#This Row],[Date]])+IF(MONTH(Daily_KPI[[#This Row],[Date]])&gt;=4,1,0)</f>
        <v>2026</v>
      </c>
      <c r="C320" s="241">
        <f>YEAR(Daily_KPI[[#This Row],[Date]])</f>
        <v>2026</v>
      </c>
      <c r="D320" s="242">
        <f>Daily_KPI[[#This Row],[Date]]-DAY(Daily_KPI[[#This Row],[Date]])+1</f>
        <v>46054</v>
      </c>
      <c r="E320" s="241">
        <f t="shared" si="25"/>
        <v>28</v>
      </c>
      <c r="F320" s="243" t="str">
        <f>IFERROR(_xlfn.XLOOKUP($A320,Input_Raw!$A:$A,Input_Raw!$GB:$GB),"")</f>
        <v/>
      </c>
      <c r="G320" s="244" t="str">
        <f>IFERROR(_xlfn.XLOOKUP($A320,Input_Raw!$A:$A,Input_Raw!EO:EO),"")</f>
        <v/>
      </c>
      <c r="H320" s="244" t="str">
        <f>IFERROR(_xlfn.XLOOKUP($A320,Input_Raw!$A:$A,Input_Raw!EP:EP),"")</f>
        <v/>
      </c>
      <c r="I320" s="244" t="str">
        <f>IFERROR(_xlfn.XLOOKUP($A320,Input_Raw!$A:$A,Input_Raw!EM:EM),"")</f>
        <v/>
      </c>
      <c r="J320" s="244" t="str">
        <f>IFERROR(_xlfn.XLOOKUP($A320,Input_Raw!$A:$A,Input_Raw!EN:EN),"")</f>
        <v/>
      </c>
      <c r="K320" s="244" t="str">
        <f>IFERROR(_xlfn.XLOOKUP($A320,Input_Raw!$A:$A,Input_Raw!$DP:$DP),"")</f>
        <v/>
      </c>
      <c r="L320" s="244" t="str">
        <f>IFERROR(_xlfn.XLOOKUP($A320,Input_Raw!$A:$A,Input_Raw!$DR:$DR),"")</f>
        <v/>
      </c>
      <c r="M320" s="244" t="str">
        <f>IFERROR(_xlfn.XLOOKUP($A320,Input_Raw!$A:$A,Input_Raw!$DX:$DX),"")</f>
        <v/>
      </c>
      <c r="N320" s="244" t="str">
        <f>IFERROR(_xlfn.XLOOKUP($A320,Input_Raw!$A:$A,Input_Raw!$DZ:$DZ),"")</f>
        <v/>
      </c>
      <c r="O320" s="245" t="str">
        <f>IFERROR(1-SUMIF(Plant_BD!$B:$B,$A320,Plant_BD!$AL:$AL)/($AA320+SUMIF(Plant_BD!$B:$B,$A320,Plant_BD!$AL:$AL)),"")</f>
        <v/>
      </c>
      <c r="P320" s="245"/>
      <c r="Q320" s="246"/>
      <c r="R320" s="245" t="str">
        <f>IFERROR(1-SUMIF(Grid_BD!$B:$B,$A320,Grid_BD!$W:$W)/($AA320+SUMIF(Grid_BD!$B:$B,$A320,Grid_BD!$W:$W)),"")</f>
        <v/>
      </c>
      <c r="S320" s="241"/>
      <c r="T320" s="246"/>
      <c r="U320" s="247" t="str">
        <f t="shared" si="26"/>
        <v/>
      </c>
      <c r="V320" s="247" t="str">
        <f>IFERROR(_xlfn.XLOOKUP($A320,Input_Raw!$A:$A,Input_Raw!$GJ:$GJ),"")</f>
        <v/>
      </c>
      <c r="W320" s="248" t="str">
        <f t="shared" si="27"/>
        <v/>
      </c>
      <c r="X320" s="240" t="str">
        <f>IFERROR(_xlfn.XLOOKUP($A320,Input_Raw!$A:$A,Input_Raw!$EL:$EL),"")</f>
        <v/>
      </c>
      <c r="Y320" s="240" t="str">
        <f>IFERROR(_xlfn.XLOOKUP($A320,Input_Raw!$A:$A,Input_Raw!GC:GC),"")</f>
        <v/>
      </c>
      <c r="Z320" s="240"/>
      <c r="AA320" s="240" t="str">
        <f>IFERROR(_xlfn.XLOOKUP($A320,Input_Raw!$A:$A,Input_Raw!$GD:$GD),"")</f>
        <v/>
      </c>
      <c r="AB320" s="240" t="str">
        <f>IFERROR(_xlfn.XLOOKUP($A320,Input_Raw!$A:$A,Input_Raw!GE:GE),"")</f>
        <v/>
      </c>
      <c r="AC320" s="249">
        <f>IFERROR(_xlfn.XLOOKUP($D320,'Modelling New'!$D:$D,'Modelling New'!P:P),"")</f>
        <v>6.4964285714285719</v>
      </c>
      <c r="AD320" s="240">
        <f>IFERROR(_xlfn.XLOOKUP($D320,'Modelling New'!$D:$D,'Modelling New'!$T:$T)*1000,"")</f>
        <v>1287624.5891290759</v>
      </c>
      <c r="AE320" s="250">
        <f>IFERROR(_xlfn.XLOOKUP($D320,'Modelling New'!$D:$D,'Modelling New'!$O:$O),"")</f>
        <v>0.83896293959095192</v>
      </c>
      <c r="AF320" s="250">
        <f>IFERROR(_xlfn.XLOOKUP($D320,'Modelling New'!$D:$D,'Modelling New'!W:W),"")</f>
        <v>0.22709428379701513</v>
      </c>
      <c r="AG320" s="250">
        <f>IFERROR(_xlfn.XLOOKUP($D320,'Modelling New'!$D:$D,'Modelling New'!$AE:$AE),"")</f>
        <v>0.995</v>
      </c>
      <c r="AH320" s="250">
        <f>IFERROR(_xlfn.XLOOKUP($D320,'Modelling New'!$D:$D,'Modelling New'!$AF:$AF),"")</f>
        <v>0.995</v>
      </c>
      <c r="AI320" s="241"/>
      <c r="AJ320" s="241"/>
      <c r="AK320" s="241"/>
      <c r="AL320" s="241"/>
      <c r="AM320" s="241"/>
      <c r="AN320" s="251"/>
      <c r="AO320" s="248"/>
      <c r="AP320" s="248"/>
      <c r="AQ320" s="248"/>
      <c r="AR320" s="240">
        <f>_xlfn.XLOOKUP($D320,'Modelling New'!$D:$D,'Modelling New'!$N:$N)</f>
        <v>236.25000000000003</v>
      </c>
      <c r="AS320" s="240" t="str">
        <f t="shared" si="28"/>
        <v/>
      </c>
    </row>
    <row r="321" spans="1:45">
      <c r="A321" s="239">
        <f t="shared" si="29"/>
        <v>46064</v>
      </c>
      <c r="B321" s="240">
        <f>YEAR(Daily_KPI[[#This Row],[Date]])+IF(MONTH(Daily_KPI[[#This Row],[Date]])&gt;=4,1,0)</f>
        <v>2026</v>
      </c>
      <c r="C321" s="241">
        <f>YEAR(Daily_KPI[[#This Row],[Date]])</f>
        <v>2026</v>
      </c>
      <c r="D321" s="242">
        <f>Daily_KPI[[#This Row],[Date]]-DAY(Daily_KPI[[#This Row],[Date]])+1</f>
        <v>46054</v>
      </c>
      <c r="E321" s="241">
        <f t="shared" si="25"/>
        <v>28</v>
      </c>
      <c r="F321" s="243" t="str">
        <f>IFERROR(_xlfn.XLOOKUP($A321,Input_Raw!$A:$A,Input_Raw!$GB:$GB),"")</f>
        <v/>
      </c>
      <c r="G321" s="244" t="str">
        <f>IFERROR(_xlfn.XLOOKUP($A321,Input_Raw!$A:$A,Input_Raw!EO:EO),"")</f>
        <v/>
      </c>
      <c r="H321" s="244" t="str">
        <f>IFERROR(_xlfn.XLOOKUP($A321,Input_Raw!$A:$A,Input_Raw!EP:EP),"")</f>
        <v/>
      </c>
      <c r="I321" s="244" t="str">
        <f>IFERROR(_xlfn.XLOOKUP($A321,Input_Raw!$A:$A,Input_Raw!EM:EM),"")</f>
        <v/>
      </c>
      <c r="J321" s="244" t="str">
        <f>IFERROR(_xlfn.XLOOKUP($A321,Input_Raw!$A:$A,Input_Raw!EN:EN),"")</f>
        <v/>
      </c>
      <c r="K321" s="244" t="str">
        <f>IFERROR(_xlfn.XLOOKUP($A321,Input_Raw!$A:$A,Input_Raw!$DP:$DP),"")</f>
        <v/>
      </c>
      <c r="L321" s="244" t="str">
        <f>IFERROR(_xlfn.XLOOKUP($A321,Input_Raw!$A:$A,Input_Raw!$DR:$DR),"")</f>
        <v/>
      </c>
      <c r="M321" s="244" t="str">
        <f>IFERROR(_xlfn.XLOOKUP($A321,Input_Raw!$A:$A,Input_Raw!$DX:$DX),"")</f>
        <v/>
      </c>
      <c r="N321" s="244" t="str">
        <f>IFERROR(_xlfn.XLOOKUP($A321,Input_Raw!$A:$A,Input_Raw!$DZ:$DZ),"")</f>
        <v/>
      </c>
      <c r="O321" s="245" t="str">
        <f>IFERROR(1-SUMIF(Plant_BD!$B:$B,$A321,Plant_BD!$AL:$AL)/($AA321+SUMIF(Plant_BD!$B:$B,$A321,Plant_BD!$AL:$AL)),"")</f>
        <v/>
      </c>
      <c r="P321" s="245"/>
      <c r="Q321" s="246"/>
      <c r="R321" s="245" t="str">
        <f>IFERROR(1-SUMIF(Grid_BD!$B:$B,$A321,Grid_BD!$W:$W)/($AA321+SUMIF(Grid_BD!$B:$B,$A321,Grid_BD!$W:$W)),"")</f>
        <v/>
      </c>
      <c r="S321" s="241"/>
      <c r="T321" s="246"/>
      <c r="U321" s="247" t="str">
        <f t="shared" si="26"/>
        <v/>
      </c>
      <c r="V321" s="247" t="str">
        <f>IFERROR(_xlfn.XLOOKUP($A321,Input_Raw!$A:$A,Input_Raw!$GJ:$GJ),"")</f>
        <v/>
      </c>
      <c r="W321" s="248" t="str">
        <f t="shared" si="27"/>
        <v/>
      </c>
      <c r="X321" s="240" t="str">
        <f>IFERROR(_xlfn.XLOOKUP($A321,Input_Raw!$A:$A,Input_Raw!$EL:$EL),"")</f>
        <v/>
      </c>
      <c r="Y321" s="240" t="str">
        <f>IFERROR(_xlfn.XLOOKUP($A321,Input_Raw!$A:$A,Input_Raw!GC:GC),"")</f>
        <v/>
      </c>
      <c r="Z321" s="240"/>
      <c r="AA321" s="240" t="str">
        <f>IFERROR(_xlfn.XLOOKUP($A321,Input_Raw!$A:$A,Input_Raw!$GD:$GD),"")</f>
        <v/>
      </c>
      <c r="AB321" s="240" t="str">
        <f>IFERROR(_xlfn.XLOOKUP($A321,Input_Raw!$A:$A,Input_Raw!GE:GE),"")</f>
        <v/>
      </c>
      <c r="AC321" s="249">
        <f>IFERROR(_xlfn.XLOOKUP($D321,'Modelling New'!$D:$D,'Modelling New'!P:P),"")</f>
        <v>6.4964285714285719</v>
      </c>
      <c r="AD321" s="240">
        <f>IFERROR(_xlfn.XLOOKUP($D321,'Modelling New'!$D:$D,'Modelling New'!$T:$T)*1000,"")</f>
        <v>1287624.5891290759</v>
      </c>
      <c r="AE321" s="250">
        <f>IFERROR(_xlfn.XLOOKUP($D321,'Modelling New'!$D:$D,'Modelling New'!$O:$O),"")</f>
        <v>0.83896293959095192</v>
      </c>
      <c r="AF321" s="250">
        <f>IFERROR(_xlfn.XLOOKUP($D321,'Modelling New'!$D:$D,'Modelling New'!W:W),"")</f>
        <v>0.22709428379701513</v>
      </c>
      <c r="AG321" s="250">
        <f>IFERROR(_xlfn.XLOOKUP($D321,'Modelling New'!$D:$D,'Modelling New'!$AE:$AE),"")</f>
        <v>0.995</v>
      </c>
      <c r="AH321" s="250">
        <f>IFERROR(_xlfn.XLOOKUP($D321,'Modelling New'!$D:$D,'Modelling New'!$AF:$AF),"")</f>
        <v>0.995</v>
      </c>
      <c r="AI321" s="241"/>
      <c r="AJ321" s="241"/>
      <c r="AK321" s="241"/>
      <c r="AL321" s="241"/>
      <c r="AM321" s="241"/>
      <c r="AN321" s="251"/>
      <c r="AO321" s="248"/>
      <c r="AP321" s="248"/>
      <c r="AQ321" s="248"/>
      <c r="AR321" s="240">
        <f>_xlfn.XLOOKUP($D321,'Modelling New'!$D:$D,'Modelling New'!$N:$N)</f>
        <v>236.25000000000003</v>
      </c>
      <c r="AS321" s="240" t="str">
        <f t="shared" si="28"/>
        <v/>
      </c>
    </row>
    <row r="322" spans="1:45">
      <c r="A322" s="239">
        <f t="shared" si="29"/>
        <v>46065</v>
      </c>
      <c r="B322" s="240">
        <f>YEAR(Daily_KPI[[#This Row],[Date]])+IF(MONTH(Daily_KPI[[#This Row],[Date]])&gt;=4,1,0)</f>
        <v>2026</v>
      </c>
      <c r="C322" s="241">
        <f>YEAR(Daily_KPI[[#This Row],[Date]])</f>
        <v>2026</v>
      </c>
      <c r="D322" s="242">
        <f>Daily_KPI[[#This Row],[Date]]-DAY(Daily_KPI[[#This Row],[Date]])+1</f>
        <v>46054</v>
      </c>
      <c r="E322" s="241">
        <f t="shared" si="25"/>
        <v>28</v>
      </c>
      <c r="F322" s="243" t="str">
        <f>IFERROR(_xlfn.XLOOKUP($A322,Input_Raw!$A:$A,Input_Raw!$GB:$GB),"")</f>
        <v/>
      </c>
      <c r="G322" s="244" t="str">
        <f>IFERROR(_xlfn.XLOOKUP($A322,Input_Raw!$A:$A,Input_Raw!EO:EO),"")</f>
        <v/>
      </c>
      <c r="H322" s="244" t="str">
        <f>IFERROR(_xlfn.XLOOKUP($A322,Input_Raw!$A:$A,Input_Raw!EP:EP),"")</f>
        <v/>
      </c>
      <c r="I322" s="244" t="str">
        <f>IFERROR(_xlfn.XLOOKUP($A322,Input_Raw!$A:$A,Input_Raw!EM:EM),"")</f>
        <v/>
      </c>
      <c r="J322" s="244" t="str">
        <f>IFERROR(_xlfn.XLOOKUP($A322,Input_Raw!$A:$A,Input_Raw!EN:EN),"")</f>
        <v/>
      </c>
      <c r="K322" s="244" t="str">
        <f>IFERROR(_xlfn.XLOOKUP($A322,Input_Raw!$A:$A,Input_Raw!$DP:$DP),"")</f>
        <v/>
      </c>
      <c r="L322" s="244" t="str">
        <f>IFERROR(_xlfn.XLOOKUP($A322,Input_Raw!$A:$A,Input_Raw!$DR:$DR),"")</f>
        <v/>
      </c>
      <c r="M322" s="244" t="str">
        <f>IFERROR(_xlfn.XLOOKUP($A322,Input_Raw!$A:$A,Input_Raw!$DX:$DX),"")</f>
        <v/>
      </c>
      <c r="N322" s="244" t="str">
        <f>IFERROR(_xlfn.XLOOKUP($A322,Input_Raw!$A:$A,Input_Raw!$DZ:$DZ),"")</f>
        <v/>
      </c>
      <c r="O322" s="245" t="str">
        <f>IFERROR(1-SUMIF(Plant_BD!$B:$B,$A322,Plant_BD!$AL:$AL)/($AA322+SUMIF(Plant_BD!$B:$B,$A322,Plant_BD!$AL:$AL)),"")</f>
        <v/>
      </c>
      <c r="P322" s="245"/>
      <c r="Q322" s="246"/>
      <c r="R322" s="245" t="str">
        <f>IFERROR(1-SUMIF(Grid_BD!$B:$B,$A322,Grid_BD!$W:$W)/($AA322+SUMIF(Grid_BD!$B:$B,$A322,Grid_BD!$W:$W)),"")</f>
        <v/>
      </c>
      <c r="S322" s="241"/>
      <c r="T322" s="246"/>
      <c r="U322" s="247" t="str">
        <f t="shared" si="26"/>
        <v/>
      </c>
      <c r="V322" s="247" t="str">
        <f>IFERROR(_xlfn.XLOOKUP($A322,Input_Raw!$A:$A,Input_Raw!$GJ:$GJ),"")</f>
        <v/>
      </c>
      <c r="W322" s="248" t="str">
        <f t="shared" si="27"/>
        <v/>
      </c>
      <c r="X322" s="240" t="str">
        <f>IFERROR(_xlfn.XLOOKUP($A322,Input_Raw!$A:$A,Input_Raw!$EL:$EL),"")</f>
        <v/>
      </c>
      <c r="Y322" s="240" t="str">
        <f>IFERROR(_xlfn.XLOOKUP($A322,Input_Raw!$A:$A,Input_Raw!GC:GC),"")</f>
        <v/>
      </c>
      <c r="Z322" s="240"/>
      <c r="AA322" s="240" t="str">
        <f>IFERROR(_xlfn.XLOOKUP($A322,Input_Raw!$A:$A,Input_Raw!$GD:$GD),"")</f>
        <v/>
      </c>
      <c r="AB322" s="240" t="str">
        <f>IFERROR(_xlfn.XLOOKUP($A322,Input_Raw!$A:$A,Input_Raw!GE:GE),"")</f>
        <v/>
      </c>
      <c r="AC322" s="249">
        <f>IFERROR(_xlfn.XLOOKUP($D322,'Modelling New'!$D:$D,'Modelling New'!P:P),"")</f>
        <v>6.4964285714285719</v>
      </c>
      <c r="AD322" s="240">
        <f>IFERROR(_xlfn.XLOOKUP($D322,'Modelling New'!$D:$D,'Modelling New'!$T:$T)*1000,"")</f>
        <v>1287624.5891290759</v>
      </c>
      <c r="AE322" s="250">
        <f>IFERROR(_xlfn.XLOOKUP($D322,'Modelling New'!$D:$D,'Modelling New'!$O:$O),"")</f>
        <v>0.83896293959095192</v>
      </c>
      <c r="AF322" s="250">
        <f>IFERROR(_xlfn.XLOOKUP($D322,'Modelling New'!$D:$D,'Modelling New'!W:W),"")</f>
        <v>0.22709428379701513</v>
      </c>
      <c r="AG322" s="250">
        <f>IFERROR(_xlfn.XLOOKUP($D322,'Modelling New'!$D:$D,'Modelling New'!$AE:$AE),"")</f>
        <v>0.995</v>
      </c>
      <c r="AH322" s="250">
        <f>IFERROR(_xlfn.XLOOKUP($D322,'Modelling New'!$D:$D,'Modelling New'!$AF:$AF),"")</f>
        <v>0.995</v>
      </c>
      <c r="AI322" s="241"/>
      <c r="AJ322" s="241"/>
      <c r="AK322" s="241"/>
      <c r="AL322" s="241"/>
      <c r="AM322" s="241"/>
      <c r="AN322" s="251"/>
      <c r="AO322" s="248"/>
      <c r="AP322" s="248"/>
      <c r="AQ322" s="248"/>
      <c r="AR322" s="240">
        <f>_xlfn.XLOOKUP($D322,'Modelling New'!$D:$D,'Modelling New'!$N:$N)</f>
        <v>236.25000000000003</v>
      </c>
      <c r="AS322" s="240" t="str">
        <f t="shared" si="28"/>
        <v/>
      </c>
    </row>
    <row r="323" spans="1:45">
      <c r="A323" s="239">
        <f t="shared" si="29"/>
        <v>46066</v>
      </c>
      <c r="B323" s="240">
        <f>YEAR(Daily_KPI[[#This Row],[Date]])+IF(MONTH(Daily_KPI[[#This Row],[Date]])&gt;=4,1,0)</f>
        <v>2026</v>
      </c>
      <c r="C323" s="241">
        <f>YEAR(Daily_KPI[[#This Row],[Date]])</f>
        <v>2026</v>
      </c>
      <c r="D323" s="242">
        <f>Daily_KPI[[#This Row],[Date]]-DAY(Daily_KPI[[#This Row],[Date]])+1</f>
        <v>46054</v>
      </c>
      <c r="E323" s="241">
        <f t="shared" si="25"/>
        <v>28</v>
      </c>
      <c r="F323" s="243" t="str">
        <f>IFERROR(_xlfn.XLOOKUP($A323,Input_Raw!$A:$A,Input_Raw!$GB:$GB),"")</f>
        <v/>
      </c>
      <c r="G323" s="244" t="str">
        <f>IFERROR(_xlfn.XLOOKUP($A323,Input_Raw!$A:$A,Input_Raw!EO:EO),"")</f>
        <v/>
      </c>
      <c r="H323" s="244" t="str">
        <f>IFERROR(_xlfn.XLOOKUP($A323,Input_Raw!$A:$A,Input_Raw!EP:EP),"")</f>
        <v/>
      </c>
      <c r="I323" s="244" t="str">
        <f>IFERROR(_xlfn.XLOOKUP($A323,Input_Raw!$A:$A,Input_Raw!EM:EM),"")</f>
        <v/>
      </c>
      <c r="J323" s="244" t="str">
        <f>IFERROR(_xlfn.XLOOKUP($A323,Input_Raw!$A:$A,Input_Raw!EN:EN),"")</f>
        <v/>
      </c>
      <c r="K323" s="244" t="str">
        <f>IFERROR(_xlfn.XLOOKUP($A323,Input_Raw!$A:$A,Input_Raw!$DP:$DP),"")</f>
        <v/>
      </c>
      <c r="L323" s="244" t="str">
        <f>IFERROR(_xlfn.XLOOKUP($A323,Input_Raw!$A:$A,Input_Raw!$DR:$DR),"")</f>
        <v/>
      </c>
      <c r="M323" s="244" t="str">
        <f>IFERROR(_xlfn.XLOOKUP($A323,Input_Raw!$A:$A,Input_Raw!$DX:$DX),"")</f>
        <v/>
      </c>
      <c r="N323" s="244" t="str">
        <f>IFERROR(_xlfn.XLOOKUP($A323,Input_Raw!$A:$A,Input_Raw!$DZ:$DZ),"")</f>
        <v/>
      </c>
      <c r="O323" s="245" t="str">
        <f>IFERROR(1-SUMIF(Plant_BD!$B:$B,$A323,Plant_BD!$AL:$AL)/($AA323+SUMIF(Plant_BD!$B:$B,$A323,Plant_BD!$AL:$AL)),"")</f>
        <v/>
      </c>
      <c r="P323" s="245"/>
      <c r="Q323" s="246"/>
      <c r="R323" s="245" t="str">
        <f>IFERROR(1-SUMIF(Grid_BD!$B:$B,$A323,Grid_BD!$W:$W)/($AA323+SUMIF(Grid_BD!$B:$B,$A323,Grid_BD!$W:$W)),"")</f>
        <v/>
      </c>
      <c r="S323" s="241"/>
      <c r="T323" s="246"/>
      <c r="U323" s="247" t="str">
        <f t="shared" si="26"/>
        <v/>
      </c>
      <c r="V323" s="247" t="str">
        <f>IFERROR(_xlfn.XLOOKUP($A323,Input_Raw!$A:$A,Input_Raw!$GJ:$GJ),"")</f>
        <v/>
      </c>
      <c r="W323" s="248" t="str">
        <f t="shared" si="27"/>
        <v/>
      </c>
      <c r="X323" s="240" t="str">
        <f>IFERROR(_xlfn.XLOOKUP($A323,Input_Raw!$A:$A,Input_Raw!$EL:$EL),"")</f>
        <v/>
      </c>
      <c r="Y323" s="240" t="str">
        <f>IFERROR(_xlfn.XLOOKUP($A323,Input_Raw!$A:$A,Input_Raw!GC:GC),"")</f>
        <v/>
      </c>
      <c r="Z323" s="240"/>
      <c r="AA323" s="240" t="str">
        <f>IFERROR(_xlfn.XLOOKUP($A323,Input_Raw!$A:$A,Input_Raw!$GD:$GD),"")</f>
        <v/>
      </c>
      <c r="AB323" s="240" t="str">
        <f>IFERROR(_xlfn.XLOOKUP($A323,Input_Raw!$A:$A,Input_Raw!GE:GE),"")</f>
        <v/>
      </c>
      <c r="AC323" s="249">
        <f>IFERROR(_xlfn.XLOOKUP($D323,'Modelling New'!$D:$D,'Modelling New'!P:P),"")</f>
        <v>6.4964285714285719</v>
      </c>
      <c r="AD323" s="240">
        <f>IFERROR(_xlfn.XLOOKUP($D323,'Modelling New'!$D:$D,'Modelling New'!$T:$T)*1000,"")</f>
        <v>1287624.5891290759</v>
      </c>
      <c r="AE323" s="250">
        <f>IFERROR(_xlfn.XLOOKUP($D323,'Modelling New'!$D:$D,'Modelling New'!$O:$O),"")</f>
        <v>0.83896293959095192</v>
      </c>
      <c r="AF323" s="250">
        <f>IFERROR(_xlfn.XLOOKUP($D323,'Modelling New'!$D:$D,'Modelling New'!W:W),"")</f>
        <v>0.22709428379701513</v>
      </c>
      <c r="AG323" s="250">
        <f>IFERROR(_xlfn.XLOOKUP($D323,'Modelling New'!$D:$D,'Modelling New'!$AE:$AE),"")</f>
        <v>0.995</v>
      </c>
      <c r="AH323" s="250">
        <f>IFERROR(_xlfn.XLOOKUP($D323,'Modelling New'!$D:$D,'Modelling New'!$AF:$AF),"")</f>
        <v>0.995</v>
      </c>
      <c r="AI323" s="241"/>
      <c r="AJ323" s="241"/>
      <c r="AK323" s="241"/>
      <c r="AL323" s="241"/>
      <c r="AM323" s="241"/>
      <c r="AN323" s="251"/>
      <c r="AO323" s="248"/>
      <c r="AP323" s="248"/>
      <c r="AQ323" s="248"/>
      <c r="AR323" s="240">
        <f>_xlfn.XLOOKUP($D323,'Modelling New'!$D:$D,'Modelling New'!$N:$N)</f>
        <v>236.25000000000003</v>
      </c>
      <c r="AS323" s="240" t="str">
        <f t="shared" si="28"/>
        <v/>
      </c>
    </row>
    <row r="324" spans="1:45">
      <c r="A324" s="239">
        <f t="shared" si="29"/>
        <v>46067</v>
      </c>
      <c r="B324" s="240">
        <f>YEAR(Daily_KPI[[#This Row],[Date]])+IF(MONTH(Daily_KPI[[#This Row],[Date]])&gt;=4,1,0)</f>
        <v>2026</v>
      </c>
      <c r="C324" s="241">
        <f>YEAR(Daily_KPI[[#This Row],[Date]])</f>
        <v>2026</v>
      </c>
      <c r="D324" s="242">
        <f>Daily_KPI[[#This Row],[Date]]-DAY(Daily_KPI[[#This Row],[Date]])+1</f>
        <v>46054</v>
      </c>
      <c r="E324" s="241">
        <f t="shared" ref="E324:E369" si="30">DAY(EOMONTH(A324,0))</f>
        <v>28</v>
      </c>
      <c r="F324" s="243" t="str">
        <f>IFERROR(_xlfn.XLOOKUP($A324,Input_Raw!$A:$A,Input_Raw!$GB:$GB),"")</f>
        <v/>
      </c>
      <c r="G324" s="244" t="str">
        <f>IFERROR(_xlfn.XLOOKUP($A324,Input_Raw!$A:$A,Input_Raw!EO:EO),"")</f>
        <v/>
      </c>
      <c r="H324" s="244" t="str">
        <f>IFERROR(_xlfn.XLOOKUP($A324,Input_Raw!$A:$A,Input_Raw!EP:EP),"")</f>
        <v/>
      </c>
      <c r="I324" s="244" t="str">
        <f>IFERROR(_xlfn.XLOOKUP($A324,Input_Raw!$A:$A,Input_Raw!EM:EM),"")</f>
        <v/>
      </c>
      <c r="J324" s="244" t="str">
        <f>IFERROR(_xlfn.XLOOKUP($A324,Input_Raw!$A:$A,Input_Raw!EN:EN),"")</f>
        <v/>
      </c>
      <c r="K324" s="244" t="str">
        <f>IFERROR(_xlfn.XLOOKUP($A324,Input_Raw!$A:$A,Input_Raw!$DP:$DP),"")</f>
        <v/>
      </c>
      <c r="L324" s="244" t="str">
        <f>IFERROR(_xlfn.XLOOKUP($A324,Input_Raw!$A:$A,Input_Raw!$DR:$DR),"")</f>
        <v/>
      </c>
      <c r="M324" s="244" t="str">
        <f>IFERROR(_xlfn.XLOOKUP($A324,Input_Raw!$A:$A,Input_Raw!$DX:$DX),"")</f>
        <v/>
      </c>
      <c r="N324" s="244" t="str">
        <f>IFERROR(_xlfn.XLOOKUP($A324,Input_Raw!$A:$A,Input_Raw!$DZ:$DZ),"")</f>
        <v/>
      </c>
      <c r="O324" s="245" t="str">
        <f>IFERROR(1-SUMIF(Plant_BD!$B:$B,$A324,Plant_BD!$AL:$AL)/($AA324+SUMIF(Plant_BD!$B:$B,$A324,Plant_BD!$AL:$AL)),"")</f>
        <v/>
      </c>
      <c r="P324" s="245"/>
      <c r="Q324" s="246"/>
      <c r="R324" s="245" t="str">
        <f>IFERROR(1-SUMIF(Grid_BD!$B:$B,$A324,Grid_BD!$W:$W)/($AA324+SUMIF(Grid_BD!$B:$B,$A324,Grid_BD!$W:$W)),"")</f>
        <v/>
      </c>
      <c r="S324" s="241"/>
      <c r="T324" s="246"/>
      <c r="U324" s="247" t="str">
        <f t="shared" ref="U324:U369" si="31">IFERROR(AA324/I324/AB324/1000,"")</f>
        <v/>
      </c>
      <c r="V324" s="247" t="str">
        <f>IFERROR(_xlfn.XLOOKUP($A324,Input_Raw!$A:$A,Input_Raw!$GJ:$GJ),"")</f>
        <v/>
      </c>
      <c r="W324" s="248" t="str">
        <f t="shared" ref="W324:W369" si="32">IFERROR(AA324/(24*AR324*1000),"")</f>
        <v/>
      </c>
      <c r="X324" s="240" t="str">
        <f>IFERROR(_xlfn.XLOOKUP($A324,Input_Raw!$A:$A,Input_Raw!$EL:$EL),"")</f>
        <v/>
      </c>
      <c r="Y324" s="240" t="str">
        <f>IFERROR(_xlfn.XLOOKUP($A324,Input_Raw!$A:$A,Input_Raw!GC:GC),"")</f>
        <v/>
      </c>
      <c r="Z324" s="240"/>
      <c r="AA324" s="240" t="str">
        <f>IFERROR(_xlfn.XLOOKUP($A324,Input_Raw!$A:$A,Input_Raw!$GD:$GD),"")</f>
        <v/>
      </c>
      <c r="AB324" s="240" t="str">
        <f>IFERROR(_xlfn.XLOOKUP($A324,Input_Raw!$A:$A,Input_Raw!GE:GE),"")</f>
        <v/>
      </c>
      <c r="AC324" s="249">
        <f>IFERROR(_xlfn.XLOOKUP($D324,'Modelling New'!$D:$D,'Modelling New'!P:P),"")</f>
        <v>6.4964285714285719</v>
      </c>
      <c r="AD324" s="240">
        <f>IFERROR(_xlfn.XLOOKUP($D324,'Modelling New'!$D:$D,'Modelling New'!$T:$T)*1000,"")</f>
        <v>1287624.5891290759</v>
      </c>
      <c r="AE324" s="250">
        <f>IFERROR(_xlfn.XLOOKUP($D324,'Modelling New'!$D:$D,'Modelling New'!$O:$O),"")</f>
        <v>0.83896293959095192</v>
      </c>
      <c r="AF324" s="250">
        <f>IFERROR(_xlfn.XLOOKUP($D324,'Modelling New'!$D:$D,'Modelling New'!W:W),"")</f>
        <v>0.22709428379701513</v>
      </c>
      <c r="AG324" s="250">
        <f>IFERROR(_xlfn.XLOOKUP($D324,'Modelling New'!$D:$D,'Modelling New'!$AE:$AE),"")</f>
        <v>0.995</v>
      </c>
      <c r="AH324" s="250">
        <f>IFERROR(_xlfn.XLOOKUP($D324,'Modelling New'!$D:$D,'Modelling New'!$AF:$AF),"")</f>
        <v>0.995</v>
      </c>
      <c r="AI324" s="241"/>
      <c r="AJ324" s="241"/>
      <c r="AK324" s="241"/>
      <c r="AL324" s="241"/>
      <c r="AM324" s="241"/>
      <c r="AN324" s="251"/>
      <c r="AO324" s="248"/>
      <c r="AP324" s="248"/>
      <c r="AQ324" s="248"/>
      <c r="AR324" s="240">
        <f>_xlfn.XLOOKUP($D324,'Modelling New'!$D:$D,'Modelling New'!$N:$N)</f>
        <v>236.25000000000003</v>
      </c>
      <c r="AS324" s="240" t="str">
        <f t="shared" ref="AS324:AS369" si="33">IFERROR((AD324/AR324)*AB324,"")</f>
        <v/>
      </c>
    </row>
    <row r="325" spans="1:45">
      <c r="A325" s="239">
        <f t="shared" si="29"/>
        <v>46068</v>
      </c>
      <c r="B325" s="240">
        <f>YEAR(Daily_KPI[[#This Row],[Date]])+IF(MONTH(Daily_KPI[[#This Row],[Date]])&gt;=4,1,0)</f>
        <v>2026</v>
      </c>
      <c r="C325" s="241">
        <f>YEAR(Daily_KPI[[#This Row],[Date]])</f>
        <v>2026</v>
      </c>
      <c r="D325" s="242">
        <f>Daily_KPI[[#This Row],[Date]]-DAY(Daily_KPI[[#This Row],[Date]])+1</f>
        <v>46054</v>
      </c>
      <c r="E325" s="241">
        <f t="shared" si="30"/>
        <v>28</v>
      </c>
      <c r="F325" s="243" t="str">
        <f>IFERROR(_xlfn.XLOOKUP($A325,Input_Raw!$A:$A,Input_Raw!$GB:$GB),"")</f>
        <v/>
      </c>
      <c r="G325" s="244" t="str">
        <f>IFERROR(_xlfn.XLOOKUP($A325,Input_Raw!$A:$A,Input_Raw!EO:EO),"")</f>
        <v/>
      </c>
      <c r="H325" s="244" t="str">
        <f>IFERROR(_xlfn.XLOOKUP($A325,Input_Raw!$A:$A,Input_Raw!EP:EP),"")</f>
        <v/>
      </c>
      <c r="I325" s="244" t="str">
        <f>IFERROR(_xlfn.XLOOKUP($A325,Input_Raw!$A:$A,Input_Raw!EM:EM),"")</f>
        <v/>
      </c>
      <c r="J325" s="244" t="str">
        <f>IFERROR(_xlfn.XLOOKUP($A325,Input_Raw!$A:$A,Input_Raw!EN:EN),"")</f>
        <v/>
      </c>
      <c r="K325" s="244" t="str">
        <f>IFERROR(_xlfn.XLOOKUP($A325,Input_Raw!$A:$A,Input_Raw!$DP:$DP),"")</f>
        <v/>
      </c>
      <c r="L325" s="244" t="str">
        <f>IFERROR(_xlfn.XLOOKUP($A325,Input_Raw!$A:$A,Input_Raw!$DR:$DR),"")</f>
        <v/>
      </c>
      <c r="M325" s="244" t="str">
        <f>IFERROR(_xlfn.XLOOKUP($A325,Input_Raw!$A:$A,Input_Raw!$DX:$DX),"")</f>
        <v/>
      </c>
      <c r="N325" s="244" t="str">
        <f>IFERROR(_xlfn.XLOOKUP($A325,Input_Raw!$A:$A,Input_Raw!$DZ:$DZ),"")</f>
        <v/>
      </c>
      <c r="O325" s="245" t="str">
        <f>IFERROR(1-SUMIF(Plant_BD!$B:$B,$A325,Plant_BD!$AL:$AL)/($AA325+SUMIF(Plant_BD!$B:$B,$A325,Plant_BD!$AL:$AL)),"")</f>
        <v/>
      </c>
      <c r="P325" s="245"/>
      <c r="Q325" s="246"/>
      <c r="R325" s="245" t="str">
        <f>IFERROR(1-SUMIF(Grid_BD!$B:$B,$A325,Grid_BD!$W:$W)/($AA325+SUMIF(Grid_BD!$B:$B,$A325,Grid_BD!$W:$W)),"")</f>
        <v/>
      </c>
      <c r="S325" s="241"/>
      <c r="T325" s="246"/>
      <c r="U325" s="247" t="str">
        <f t="shared" si="31"/>
        <v/>
      </c>
      <c r="V325" s="247" t="str">
        <f>IFERROR(_xlfn.XLOOKUP($A325,Input_Raw!$A:$A,Input_Raw!$GJ:$GJ),"")</f>
        <v/>
      </c>
      <c r="W325" s="248" t="str">
        <f t="shared" si="32"/>
        <v/>
      </c>
      <c r="X325" s="240" t="str">
        <f>IFERROR(_xlfn.XLOOKUP($A325,Input_Raw!$A:$A,Input_Raw!$EL:$EL),"")</f>
        <v/>
      </c>
      <c r="Y325" s="240" t="str">
        <f>IFERROR(_xlfn.XLOOKUP($A325,Input_Raw!$A:$A,Input_Raw!GC:GC),"")</f>
        <v/>
      </c>
      <c r="Z325" s="240"/>
      <c r="AA325" s="240" t="str">
        <f>IFERROR(_xlfn.XLOOKUP($A325,Input_Raw!$A:$A,Input_Raw!$GD:$GD),"")</f>
        <v/>
      </c>
      <c r="AB325" s="240" t="str">
        <f>IFERROR(_xlfn.XLOOKUP($A325,Input_Raw!$A:$A,Input_Raw!GE:GE),"")</f>
        <v/>
      </c>
      <c r="AC325" s="249">
        <f>IFERROR(_xlfn.XLOOKUP($D325,'Modelling New'!$D:$D,'Modelling New'!P:P),"")</f>
        <v>6.4964285714285719</v>
      </c>
      <c r="AD325" s="240">
        <f>IFERROR(_xlfn.XLOOKUP($D325,'Modelling New'!$D:$D,'Modelling New'!$T:$T)*1000,"")</f>
        <v>1287624.5891290759</v>
      </c>
      <c r="AE325" s="250">
        <f>IFERROR(_xlfn.XLOOKUP($D325,'Modelling New'!$D:$D,'Modelling New'!$O:$O),"")</f>
        <v>0.83896293959095192</v>
      </c>
      <c r="AF325" s="250">
        <f>IFERROR(_xlfn.XLOOKUP($D325,'Modelling New'!$D:$D,'Modelling New'!W:W),"")</f>
        <v>0.22709428379701513</v>
      </c>
      <c r="AG325" s="250">
        <f>IFERROR(_xlfn.XLOOKUP($D325,'Modelling New'!$D:$D,'Modelling New'!$AE:$AE),"")</f>
        <v>0.995</v>
      </c>
      <c r="AH325" s="250">
        <f>IFERROR(_xlfn.XLOOKUP($D325,'Modelling New'!$D:$D,'Modelling New'!$AF:$AF),"")</f>
        <v>0.995</v>
      </c>
      <c r="AI325" s="241"/>
      <c r="AJ325" s="241"/>
      <c r="AK325" s="241"/>
      <c r="AL325" s="241"/>
      <c r="AM325" s="241"/>
      <c r="AN325" s="251"/>
      <c r="AO325" s="248"/>
      <c r="AP325" s="248"/>
      <c r="AQ325" s="248"/>
      <c r="AR325" s="240">
        <f>_xlfn.XLOOKUP($D325,'Modelling New'!$D:$D,'Modelling New'!$N:$N)</f>
        <v>236.25000000000003</v>
      </c>
      <c r="AS325" s="240" t="str">
        <f t="shared" si="33"/>
        <v/>
      </c>
    </row>
    <row r="326" spans="1:45">
      <c r="A326" s="239">
        <f t="shared" ref="A326:A369" si="34">A325+1</f>
        <v>46069</v>
      </c>
      <c r="B326" s="240">
        <f>YEAR(Daily_KPI[[#This Row],[Date]])+IF(MONTH(Daily_KPI[[#This Row],[Date]])&gt;=4,1,0)</f>
        <v>2026</v>
      </c>
      <c r="C326" s="241">
        <f>YEAR(Daily_KPI[[#This Row],[Date]])</f>
        <v>2026</v>
      </c>
      <c r="D326" s="242">
        <f>Daily_KPI[[#This Row],[Date]]-DAY(Daily_KPI[[#This Row],[Date]])+1</f>
        <v>46054</v>
      </c>
      <c r="E326" s="241">
        <f t="shared" si="30"/>
        <v>28</v>
      </c>
      <c r="F326" s="243" t="str">
        <f>IFERROR(_xlfn.XLOOKUP($A326,Input_Raw!$A:$A,Input_Raw!$GB:$GB),"")</f>
        <v/>
      </c>
      <c r="G326" s="244" t="str">
        <f>IFERROR(_xlfn.XLOOKUP($A326,Input_Raw!$A:$A,Input_Raw!EO:EO),"")</f>
        <v/>
      </c>
      <c r="H326" s="244" t="str">
        <f>IFERROR(_xlfn.XLOOKUP($A326,Input_Raw!$A:$A,Input_Raw!EP:EP),"")</f>
        <v/>
      </c>
      <c r="I326" s="244" t="str">
        <f>IFERROR(_xlfn.XLOOKUP($A326,Input_Raw!$A:$A,Input_Raw!EM:EM),"")</f>
        <v/>
      </c>
      <c r="J326" s="244" t="str">
        <f>IFERROR(_xlfn.XLOOKUP($A326,Input_Raw!$A:$A,Input_Raw!EN:EN),"")</f>
        <v/>
      </c>
      <c r="K326" s="244" t="str">
        <f>IFERROR(_xlfn.XLOOKUP($A326,Input_Raw!$A:$A,Input_Raw!$DP:$DP),"")</f>
        <v/>
      </c>
      <c r="L326" s="244" t="str">
        <f>IFERROR(_xlfn.XLOOKUP($A326,Input_Raw!$A:$A,Input_Raw!$DR:$DR),"")</f>
        <v/>
      </c>
      <c r="M326" s="244" t="str">
        <f>IFERROR(_xlfn.XLOOKUP($A326,Input_Raw!$A:$A,Input_Raw!$DX:$DX),"")</f>
        <v/>
      </c>
      <c r="N326" s="244" t="str">
        <f>IFERROR(_xlfn.XLOOKUP($A326,Input_Raw!$A:$A,Input_Raw!$DZ:$DZ),"")</f>
        <v/>
      </c>
      <c r="O326" s="245" t="str">
        <f>IFERROR(1-SUMIF(Plant_BD!$B:$B,$A326,Plant_BD!$AL:$AL)/($AA326+SUMIF(Plant_BD!$B:$B,$A326,Plant_BD!$AL:$AL)),"")</f>
        <v/>
      </c>
      <c r="P326" s="245"/>
      <c r="Q326" s="246"/>
      <c r="R326" s="245" t="str">
        <f>IFERROR(1-SUMIF(Grid_BD!$B:$B,$A326,Grid_BD!$W:$W)/($AA326+SUMIF(Grid_BD!$B:$B,$A326,Grid_BD!$W:$W)),"")</f>
        <v/>
      </c>
      <c r="S326" s="241"/>
      <c r="T326" s="246"/>
      <c r="U326" s="247" t="str">
        <f t="shared" si="31"/>
        <v/>
      </c>
      <c r="V326" s="247" t="str">
        <f>IFERROR(_xlfn.XLOOKUP($A326,Input_Raw!$A:$A,Input_Raw!$GJ:$GJ),"")</f>
        <v/>
      </c>
      <c r="W326" s="248" t="str">
        <f t="shared" si="32"/>
        <v/>
      </c>
      <c r="X326" s="240" t="str">
        <f>IFERROR(_xlfn.XLOOKUP($A326,Input_Raw!$A:$A,Input_Raw!$EL:$EL),"")</f>
        <v/>
      </c>
      <c r="Y326" s="240" t="str">
        <f>IFERROR(_xlfn.XLOOKUP($A326,Input_Raw!$A:$A,Input_Raw!GC:GC),"")</f>
        <v/>
      </c>
      <c r="Z326" s="240"/>
      <c r="AA326" s="240" t="str">
        <f>IFERROR(_xlfn.XLOOKUP($A326,Input_Raw!$A:$A,Input_Raw!$GD:$GD),"")</f>
        <v/>
      </c>
      <c r="AB326" s="240" t="str">
        <f>IFERROR(_xlfn.XLOOKUP($A326,Input_Raw!$A:$A,Input_Raw!GE:GE),"")</f>
        <v/>
      </c>
      <c r="AC326" s="249">
        <f>IFERROR(_xlfn.XLOOKUP($D326,'Modelling New'!$D:$D,'Modelling New'!P:P),"")</f>
        <v>6.4964285714285719</v>
      </c>
      <c r="AD326" s="240">
        <f>IFERROR(_xlfn.XLOOKUP($D326,'Modelling New'!$D:$D,'Modelling New'!$T:$T)*1000,"")</f>
        <v>1287624.5891290759</v>
      </c>
      <c r="AE326" s="250">
        <f>IFERROR(_xlfn.XLOOKUP($D326,'Modelling New'!$D:$D,'Modelling New'!$O:$O),"")</f>
        <v>0.83896293959095192</v>
      </c>
      <c r="AF326" s="250">
        <f>IFERROR(_xlfn.XLOOKUP($D326,'Modelling New'!$D:$D,'Modelling New'!W:W),"")</f>
        <v>0.22709428379701513</v>
      </c>
      <c r="AG326" s="250">
        <f>IFERROR(_xlfn.XLOOKUP($D326,'Modelling New'!$D:$D,'Modelling New'!$AE:$AE),"")</f>
        <v>0.995</v>
      </c>
      <c r="AH326" s="250">
        <f>IFERROR(_xlfn.XLOOKUP($D326,'Modelling New'!$D:$D,'Modelling New'!$AF:$AF),"")</f>
        <v>0.995</v>
      </c>
      <c r="AI326" s="241"/>
      <c r="AJ326" s="241"/>
      <c r="AK326" s="241"/>
      <c r="AL326" s="241"/>
      <c r="AM326" s="241"/>
      <c r="AN326" s="251"/>
      <c r="AO326" s="248"/>
      <c r="AP326" s="248"/>
      <c r="AQ326" s="248"/>
      <c r="AR326" s="240">
        <f>_xlfn.XLOOKUP($D326,'Modelling New'!$D:$D,'Modelling New'!$N:$N)</f>
        <v>236.25000000000003</v>
      </c>
      <c r="AS326" s="240" t="str">
        <f t="shared" si="33"/>
        <v/>
      </c>
    </row>
    <row r="327" spans="1:45">
      <c r="A327" s="239">
        <f t="shared" si="34"/>
        <v>46070</v>
      </c>
      <c r="B327" s="240">
        <f>YEAR(Daily_KPI[[#This Row],[Date]])+IF(MONTH(Daily_KPI[[#This Row],[Date]])&gt;=4,1,0)</f>
        <v>2026</v>
      </c>
      <c r="C327" s="241">
        <f>YEAR(Daily_KPI[[#This Row],[Date]])</f>
        <v>2026</v>
      </c>
      <c r="D327" s="242">
        <f>Daily_KPI[[#This Row],[Date]]-DAY(Daily_KPI[[#This Row],[Date]])+1</f>
        <v>46054</v>
      </c>
      <c r="E327" s="241">
        <f t="shared" si="30"/>
        <v>28</v>
      </c>
      <c r="F327" s="243" t="str">
        <f>IFERROR(_xlfn.XLOOKUP($A327,Input_Raw!$A:$A,Input_Raw!$GB:$GB),"")</f>
        <v/>
      </c>
      <c r="G327" s="244" t="str">
        <f>IFERROR(_xlfn.XLOOKUP($A327,Input_Raw!$A:$A,Input_Raw!EO:EO),"")</f>
        <v/>
      </c>
      <c r="H327" s="244" t="str">
        <f>IFERROR(_xlfn.XLOOKUP($A327,Input_Raw!$A:$A,Input_Raw!EP:EP),"")</f>
        <v/>
      </c>
      <c r="I327" s="244" t="str">
        <f>IFERROR(_xlfn.XLOOKUP($A327,Input_Raw!$A:$A,Input_Raw!EM:EM),"")</f>
        <v/>
      </c>
      <c r="J327" s="244" t="str">
        <f>IFERROR(_xlfn.XLOOKUP($A327,Input_Raw!$A:$A,Input_Raw!EN:EN),"")</f>
        <v/>
      </c>
      <c r="K327" s="244" t="str">
        <f>IFERROR(_xlfn.XLOOKUP($A327,Input_Raw!$A:$A,Input_Raw!$DP:$DP),"")</f>
        <v/>
      </c>
      <c r="L327" s="244" t="str">
        <f>IFERROR(_xlfn.XLOOKUP($A327,Input_Raw!$A:$A,Input_Raw!$DR:$DR),"")</f>
        <v/>
      </c>
      <c r="M327" s="244" t="str">
        <f>IFERROR(_xlfn.XLOOKUP($A327,Input_Raw!$A:$A,Input_Raw!$DX:$DX),"")</f>
        <v/>
      </c>
      <c r="N327" s="244" t="str">
        <f>IFERROR(_xlfn.XLOOKUP($A327,Input_Raw!$A:$A,Input_Raw!$DZ:$DZ),"")</f>
        <v/>
      </c>
      <c r="O327" s="245" t="str">
        <f>IFERROR(1-SUMIF(Plant_BD!$B:$B,$A327,Plant_BD!$AL:$AL)/($AA327+SUMIF(Plant_BD!$B:$B,$A327,Plant_BD!$AL:$AL)),"")</f>
        <v/>
      </c>
      <c r="P327" s="245"/>
      <c r="Q327" s="246"/>
      <c r="R327" s="245" t="str">
        <f>IFERROR(1-SUMIF(Grid_BD!$B:$B,$A327,Grid_BD!$W:$W)/($AA327+SUMIF(Grid_BD!$B:$B,$A327,Grid_BD!$W:$W)),"")</f>
        <v/>
      </c>
      <c r="S327" s="241"/>
      <c r="T327" s="246"/>
      <c r="U327" s="247" t="str">
        <f t="shared" si="31"/>
        <v/>
      </c>
      <c r="V327" s="247" t="str">
        <f>IFERROR(_xlfn.XLOOKUP($A327,Input_Raw!$A:$A,Input_Raw!$GJ:$GJ),"")</f>
        <v/>
      </c>
      <c r="W327" s="248" t="str">
        <f t="shared" si="32"/>
        <v/>
      </c>
      <c r="X327" s="240" t="str">
        <f>IFERROR(_xlfn.XLOOKUP($A327,Input_Raw!$A:$A,Input_Raw!$EL:$EL),"")</f>
        <v/>
      </c>
      <c r="Y327" s="240" t="str">
        <f>IFERROR(_xlfn.XLOOKUP($A327,Input_Raw!$A:$A,Input_Raw!GC:GC),"")</f>
        <v/>
      </c>
      <c r="Z327" s="240"/>
      <c r="AA327" s="240" t="str">
        <f>IFERROR(_xlfn.XLOOKUP($A327,Input_Raw!$A:$A,Input_Raw!$GD:$GD),"")</f>
        <v/>
      </c>
      <c r="AB327" s="240" t="str">
        <f>IFERROR(_xlfn.XLOOKUP($A327,Input_Raw!$A:$A,Input_Raw!GE:GE),"")</f>
        <v/>
      </c>
      <c r="AC327" s="249">
        <f>IFERROR(_xlfn.XLOOKUP($D327,'Modelling New'!$D:$D,'Modelling New'!P:P),"")</f>
        <v>6.4964285714285719</v>
      </c>
      <c r="AD327" s="240">
        <f>IFERROR(_xlfn.XLOOKUP($D327,'Modelling New'!$D:$D,'Modelling New'!$T:$T)*1000,"")</f>
        <v>1287624.5891290759</v>
      </c>
      <c r="AE327" s="250">
        <f>IFERROR(_xlfn.XLOOKUP($D327,'Modelling New'!$D:$D,'Modelling New'!$O:$O),"")</f>
        <v>0.83896293959095192</v>
      </c>
      <c r="AF327" s="250">
        <f>IFERROR(_xlfn.XLOOKUP($D327,'Modelling New'!$D:$D,'Modelling New'!W:W),"")</f>
        <v>0.22709428379701513</v>
      </c>
      <c r="AG327" s="250">
        <f>IFERROR(_xlfn.XLOOKUP($D327,'Modelling New'!$D:$D,'Modelling New'!$AE:$AE),"")</f>
        <v>0.995</v>
      </c>
      <c r="AH327" s="250">
        <f>IFERROR(_xlfn.XLOOKUP($D327,'Modelling New'!$D:$D,'Modelling New'!$AF:$AF),"")</f>
        <v>0.995</v>
      </c>
      <c r="AI327" s="241"/>
      <c r="AJ327" s="241"/>
      <c r="AK327" s="241"/>
      <c r="AL327" s="241"/>
      <c r="AM327" s="241"/>
      <c r="AN327" s="251"/>
      <c r="AO327" s="248"/>
      <c r="AP327" s="248"/>
      <c r="AQ327" s="248"/>
      <c r="AR327" s="240">
        <f>_xlfn.XLOOKUP($D327,'Modelling New'!$D:$D,'Modelling New'!$N:$N)</f>
        <v>236.25000000000003</v>
      </c>
      <c r="AS327" s="240" t="str">
        <f t="shared" si="33"/>
        <v/>
      </c>
    </row>
    <row r="328" spans="1:45">
      <c r="A328" s="239">
        <f t="shared" si="34"/>
        <v>46071</v>
      </c>
      <c r="B328" s="240">
        <f>YEAR(Daily_KPI[[#This Row],[Date]])+IF(MONTH(Daily_KPI[[#This Row],[Date]])&gt;=4,1,0)</f>
        <v>2026</v>
      </c>
      <c r="C328" s="241">
        <f>YEAR(Daily_KPI[[#This Row],[Date]])</f>
        <v>2026</v>
      </c>
      <c r="D328" s="242">
        <f>Daily_KPI[[#This Row],[Date]]-DAY(Daily_KPI[[#This Row],[Date]])+1</f>
        <v>46054</v>
      </c>
      <c r="E328" s="241">
        <f t="shared" si="30"/>
        <v>28</v>
      </c>
      <c r="F328" s="243" t="str">
        <f>IFERROR(_xlfn.XLOOKUP($A328,Input_Raw!$A:$A,Input_Raw!$GB:$GB),"")</f>
        <v/>
      </c>
      <c r="G328" s="244" t="str">
        <f>IFERROR(_xlfn.XLOOKUP($A328,Input_Raw!$A:$A,Input_Raw!EO:EO),"")</f>
        <v/>
      </c>
      <c r="H328" s="244" t="str">
        <f>IFERROR(_xlfn.XLOOKUP($A328,Input_Raw!$A:$A,Input_Raw!EP:EP),"")</f>
        <v/>
      </c>
      <c r="I328" s="244" t="str">
        <f>IFERROR(_xlfn.XLOOKUP($A328,Input_Raw!$A:$A,Input_Raw!EM:EM),"")</f>
        <v/>
      </c>
      <c r="J328" s="244" t="str">
        <f>IFERROR(_xlfn.XLOOKUP($A328,Input_Raw!$A:$A,Input_Raw!EN:EN),"")</f>
        <v/>
      </c>
      <c r="K328" s="244" t="str">
        <f>IFERROR(_xlfn.XLOOKUP($A328,Input_Raw!$A:$A,Input_Raw!$DP:$DP),"")</f>
        <v/>
      </c>
      <c r="L328" s="244" t="str">
        <f>IFERROR(_xlfn.XLOOKUP($A328,Input_Raw!$A:$A,Input_Raw!$DR:$DR),"")</f>
        <v/>
      </c>
      <c r="M328" s="244" t="str">
        <f>IFERROR(_xlfn.XLOOKUP($A328,Input_Raw!$A:$A,Input_Raw!$DX:$DX),"")</f>
        <v/>
      </c>
      <c r="N328" s="244" t="str">
        <f>IFERROR(_xlfn.XLOOKUP($A328,Input_Raw!$A:$A,Input_Raw!$DZ:$DZ),"")</f>
        <v/>
      </c>
      <c r="O328" s="245" t="str">
        <f>IFERROR(1-SUMIF(Plant_BD!$B:$B,$A328,Plant_BD!$AL:$AL)/($AA328+SUMIF(Plant_BD!$B:$B,$A328,Plant_BD!$AL:$AL)),"")</f>
        <v/>
      </c>
      <c r="P328" s="245"/>
      <c r="Q328" s="246"/>
      <c r="R328" s="245" t="str">
        <f>IFERROR(1-SUMIF(Grid_BD!$B:$B,$A328,Grid_BD!$W:$W)/($AA328+SUMIF(Grid_BD!$B:$B,$A328,Grid_BD!$W:$W)),"")</f>
        <v/>
      </c>
      <c r="S328" s="241"/>
      <c r="T328" s="246"/>
      <c r="U328" s="247" t="str">
        <f t="shared" si="31"/>
        <v/>
      </c>
      <c r="V328" s="247" t="str">
        <f>IFERROR(_xlfn.XLOOKUP($A328,Input_Raw!$A:$A,Input_Raw!$GJ:$GJ),"")</f>
        <v/>
      </c>
      <c r="W328" s="248" t="str">
        <f t="shared" si="32"/>
        <v/>
      </c>
      <c r="X328" s="240" t="str">
        <f>IFERROR(_xlfn.XLOOKUP($A328,Input_Raw!$A:$A,Input_Raw!$EL:$EL),"")</f>
        <v/>
      </c>
      <c r="Y328" s="240" t="str">
        <f>IFERROR(_xlfn.XLOOKUP($A328,Input_Raw!$A:$A,Input_Raw!GC:GC),"")</f>
        <v/>
      </c>
      <c r="Z328" s="240"/>
      <c r="AA328" s="240" t="str">
        <f>IFERROR(_xlfn.XLOOKUP($A328,Input_Raw!$A:$A,Input_Raw!$GD:$GD),"")</f>
        <v/>
      </c>
      <c r="AB328" s="240" t="str">
        <f>IFERROR(_xlfn.XLOOKUP($A328,Input_Raw!$A:$A,Input_Raw!GE:GE),"")</f>
        <v/>
      </c>
      <c r="AC328" s="249">
        <f>IFERROR(_xlfn.XLOOKUP($D328,'Modelling New'!$D:$D,'Modelling New'!P:P),"")</f>
        <v>6.4964285714285719</v>
      </c>
      <c r="AD328" s="240">
        <f>IFERROR(_xlfn.XLOOKUP($D328,'Modelling New'!$D:$D,'Modelling New'!$T:$T)*1000,"")</f>
        <v>1287624.5891290759</v>
      </c>
      <c r="AE328" s="250">
        <f>IFERROR(_xlfn.XLOOKUP($D328,'Modelling New'!$D:$D,'Modelling New'!$O:$O),"")</f>
        <v>0.83896293959095192</v>
      </c>
      <c r="AF328" s="250">
        <f>IFERROR(_xlfn.XLOOKUP($D328,'Modelling New'!$D:$D,'Modelling New'!W:W),"")</f>
        <v>0.22709428379701513</v>
      </c>
      <c r="AG328" s="250">
        <f>IFERROR(_xlfn.XLOOKUP($D328,'Modelling New'!$D:$D,'Modelling New'!$AE:$AE),"")</f>
        <v>0.995</v>
      </c>
      <c r="AH328" s="250">
        <f>IFERROR(_xlfn.XLOOKUP($D328,'Modelling New'!$D:$D,'Modelling New'!$AF:$AF),"")</f>
        <v>0.995</v>
      </c>
      <c r="AI328" s="241"/>
      <c r="AJ328" s="241"/>
      <c r="AK328" s="241"/>
      <c r="AL328" s="241"/>
      <c r="AM328" s="241"/>
      <c r="AN328" s="251"/>
      <c r="AO328" s="248"/>
      <c r="AP328" s="248"/>
      <c r="AQ328" s="248"/>
      <c r="AR328" s="240">
        <f>_xlfn.XLOOKUP($D328,'Modelling New'!$D:$D,'Modelling New'!$N:$N)</f>
        <v>236.25000000000003</v>
      </c>
      <c r="AS328" s="240" t="str">
        <f t="shared" si="33"/>
        <v/>
      </c>
    </row>
    <row r="329" spans="1:45">
      <c r="A329" s="239">
        <f t="shared" si="34"/>
        <v>46072</v>
      </c>
      <c r="B329" s="240">
        <f>YEAR(Daily_KPI[[#This Row],[Date]])+IF(MONTH(Daily_KPI[[#This Row],[Date]])&gt;=4,1,0)</f>
        <v>2026</v>
      </c>
      <c r="C329" s="241">
        <f>YEAR(Daily_KPI[[#This Row],[Date]])</f>
        <v>2026</v>
      </c>
      <c r="D329" s="242">
        <f>Daily_KPI[[#This Row],[Date]]-DAY(Daily_KPI[[#This Row],[Date]])+1</f>
        <v>46054</v>
      </c>
      <c r="E329" s="241">
        <f t="shared" si="30"/>
        <v>28</v>
      </c>
      <c r="F329" s="243" t="str">
        <f>IFERROR(_xlfn.XLOOKUP($A329,Input_Raw!$A:$A,Input_Raw!$GB:$GB),"")</f>
        <v/>
      </c>
      <c r="G329" s="244" t="str">
        <f>IFERROR(_xlfn.XLOOKUP($A329,Input_Raw!$A:$A,Input_Raw!EO:EO),"")</f>
        <v/>
      </c>
      <c r="H329" s="244" t="str">
        <f>IFERROR(_xlfn.XLOOKUP($A329,Input_Raw!$A:$A,Input_Raw!EP:EP),"")</f>
        <v/>
      </c>
      <c r="I329" s="244" t="str">
        <f>IFERROR(_xlfn.XLOOKUP($A329,Input_Raw!$A:$A,Input_Raw!EM:EM),"")</f>
        <v/>
      </c>
      <c r="J329" s="244" t="str">
        <f>IFERROR(_xlfn.XLOOKUP($A329,Input_Raw!$A:$A,Input_Raw!EN:EN),"")</f>
        <v/>
      </c>
      <c r="K329" s="244" t="str">
        <f>IFERROR(_xlfn.XLOOKUP($A329,Input_Raw!$A:$A,Input_Raw!$DP:$DP),"")</f>
        <v/>
      </c>
      <c r="L329" s="244" t="str">
        <f>IFERROR(_xlfn.XLOOKUP($A329,Input_Raw!$A:$A,Input_Raw!$DR:$DR),"")</f>
        <v/>
      </c>
      <c r="M329" s="244" t="str">
        <f>IFERROR(_xlfn.XLOOKUP($A329,Input_Raw!$A:$A,Input_Raw!$DX:$DX),"")</f>
        <v/>
      </c>
      <c r="N329" s="244" t="str">
        <f>IFERROR(_xlfn.XLOOKUP($A329,Input_Raw!$A:$A,Input_Raw!$DZ:$DZ),"")</f>
        <v/>
      </c>
      <c r="O329" s="245" t="str">
        <f>IFERROR(1-SUMIF(Plant_BD!$B:$B,$A329,Plant_BD!$AL:$AL)/($AA329+SUMIF(Plant_BD!$B:$B,$A329,Plant_BD!$AL:$AL)),"")</f>
        <v/>
      </c>
      <c r="P329" s="245"/>
      <c r="Q329" s="246"/>
      <c r="R329" s="245" t="str">
        <f>IFERROR(1-SUMIF(Grid_BD!$B:$B,$A329,Grid_BD!$W:$W)/($AA329+SUMIF(Grid_BD!$B:$B,$A329,Grid_BD!$W:$W)),"")</f>
        <v/>
      </c>
      <c r="S329" s="241"/>
      <c r="T329" s="246"/>
      <c r="U329" s="247" t="str">
        <f t="shared" si="31"/>
        <v/>
      </c>
      <c r="V329" s="247" t="str">
        <f>IFERROR(_xlfn.XLOOKUP($A329,Input_Raw!$A:$A,Input_Raw!$GJ:$GJ),"")</f>
        <v/>
      </c>
      <c r="W329" s="248" t="str">
        <f t="shared" si="32"/>
        <v/>
      </c>
      <c r="X329" s="240" t="str">
        <f>IFERROR(_xlfn.XLOOKUP($A329,Input_Raw!$A:$A,Input_Raw!$EL:$EL),"")</f>
        <v/>
      </c>
      <c r="Y329" s="240" t="str">
        <f>IFERROR(_xlfn.XLOOKUP($A329,Input_Raw!$A:$A,Input_Raw!GC:GC),"")</f>
        <v/>
      </c>
      <c r="Z329" s="240"/>
      <c r="AA329" s="240" t="str">
        <f>IFERROR(_xlfn.XLOOKUP($A329,Input_Raw!$A:$A,Input_Raw!$GD:$GD),"")</f>
        <v/>
      </c>
      <c r="AB329" s="240" t="str">
        <f>IFERROR(_xlfn.XLOOKUP($A329,Input_Raw!$A:$A,Input_Raw!GE:GE),"")</f>
        <v/>
      </c>
      <c r="AC329" s="249">
        <f>IFERROR(_xlfn.XLOOKUP($D329,'Modelling New'!$D:$D,'Modelling New'!P:P),"")</f>
        <v>6.4964285714285719</v>
      </c>
      <c r="AD329" s="240">
        <f>IFERROR(_xlfn.XLOOKUP($D329,'Modelling New'!$D:$D,'Modelling New'!$T:$T)*1000,"")</f>
        <v>1287624.5891290759</v>
      </c>
      <c r="AE329" s="250">
        <f>IFERROR(_xlfn.XLOOKUP($D329,'Modelling New'!$D:$D,'Modelling New'!$O:$O),"")</f>
        <v>0.83896293959095192</v>
      </c>
      <c r="AF329" s="250">
        <f>IFERROR(_xlfn.XLOOKUP($D329,'Modelling New'!$D:$D,'Modelling New'!W:W),"")</f>
        <v>0.22709428379701513</v>
      </c>
      <c r="AG329" s="250">
        <f>IFERROR(_xlfn.XLOOKUP($D329,'Modelling New'!$D:$D,'Modelling New'!$AE:$AE),"")</f>
        <v>0.995</v>
      </c>
      <c r="AH329" s="250">
        <f>IFERROR(_xlfn.XLOOKUP($D329,'Modelling New'!$D:$D,'Modelling New'!$AF:$AF),"")</f>
        <v>0.995</v>
      </c>
      <c r="AI329" s="241"/>
      <c r="AJ329" s="241"/>
      <c r="AK329" s="241"/>
      <c r="AL329" s="241"/>
      <c r="AM329" s="241"/>
      <c r="AN329" s="251"/>
      <c r="AO329" s="248"/>
      <c r="AP329" s="248"/>
      <c r="AQ329" s="248"/>
      <c r="AR329" s="240">
        <f>_xlfn.XLOOKUP($D329,'Modelling New'!$D:$D,'Modelling New'!$N:$N)</f>
        <v>236.25000000000003</v>
      </c>
      <c r="AS329" s="240" t="str">
        <f t="shared" si="33"/>
        <v/>
      </c>
    </row>
    <row r="330" spans="1:45">
      <c r="A330" s="239">
        <f t="shared" si="34"/>
        <v>46073</v>
      </c>
      <c r="B330" s="240">
        <f>YEAR(Daily_KPI[[#This Row],[Date]])+IF(MONTH(Daily_KPI[[#This Row],[Date]])&gt;=4,1,0)</f>
        <v>2026</v>
      </c>
      <c r="C330" s="241">
        <f>YEAR(Daily_KPI[[#This Row],[Date]])</f>
        <v>2026</v>
      </c>
      <c r="D330" s="242">
        <f>Daily_KPI[[#This Row],[Date]]-DAY(Daily_KPI[[#This Row],[Date]])+1</f>
        <v>46054</v>
      </c>
      <c r="E330" s="241">
        <f t="shared" si="30"/>
        <v>28</v>
      </c>
      <c r="F330" s="243" t="str">
        <f>IFERROR(_xlfn.XLOOKUP($A330,Input_Raw!$A:$A,Input_Raw!$GB:$GB),"")</f>
        <v/>
      </c>
      <c r="G330" s="244" t="str">
        <f>IFERROR(_xlfn.XLOOKUP($A330,Input_Raw!$A:$A,Input_Raw!EO:EO),"")</f>
        <v/>
      </c>
      <c r="H330" s="244" t="str">
        <f>IFERROR(_xlfn.XLOOKUP($A330,Input_Raw!$A:$A,Input_Raw!EP:EP),"")</f>
        <v/>
      </c>
      <c r="I330" s="244" t="str">
        <f>IFERROR(_xlfn.XLOOKUP($A330,Input_Raw!$A:$A,Input_Raw!EM:EM),"")</f>
        <v/>
      </c>
      <c r="J330" s="244" t="str">
        <f>IFERROR(_xlfn.XLOOKUP($A330,Input_Raw!$A:$A,Input_Raw!EN:EN),"")</f>
        <v/>
      </c>
      <c r="K330" s="244" t="str">
        <f>IFERROR(_xlfn.XLOOKUP($A330,Input_Raw!$A:$A,Input_Raw!$DP:$DP),"")</f>
        <v/>
      </c>
      <c r="L330" s="244" t="str">
        <f>IFERROR(_xlfn.XLOOKUP($A330,Input_Raw!$A:$A,Input_Raw!$DR:$DR),"")</f>
        <v/>
      </c>
      <c r="M330" s="244" t="str">
        <f>IFERROR(_xlfn.XLOOKUP($A330,Input_Raw!$A:$A,Input_Raw!$DX:$DX),"")</f>
        <v/>
      </c>
      <c r="N330" s="244" t="str">
        <f>IFERROR(_xlfn.XLOOKUP($A330,Input_Raw!$A:$A,Input_Raw!$DZ:$DZ),"")</f>
        <v/>
      </c>
      <c r="O330" s="245" t="str">
        <f>IFERROR(1-SUMIF(Plant_BD!$B:$B,$A330,Plant_BD!$AL:$AL)/($AA330+SUMIF(Plant_BD!$B:$B,$A330,Plant_BD!$AL:$AL)),"")</f>
        <v/>
      </c>
      <c r="P330" s="245"/>
      <c r="Q330" s="246"/>
      <c r="R330" s="245" t="str">
        <f>IFERROR(1-SUMIF(Grid_BD!$B:$B,$A330,Grid_BD!$W:$W)/($AA330+SUMIF(Grid_BD!$B:$B,$A330,Grid_BD!$W:$W)),"")</f>
        <v/>
      </c>
      <c r="S330" s="241"/>
      <c r="T330" s="246"/>
      <c r="U330" s="247" t="str">
        <f t="shared" si="31"/>
        <v/>
      </c>
      <c r="V330" s="247" t="str">
        <f>IFERROR(_xlfn.XLOOKUP($A330,Input_Raw!$A:$A,Input_Raw!$GJ:$GJ),"")</f>
        <v/>
      </c>
      <c r="W330" s="248" t="str">
        <f t="shared" si="32"/>
        <v/>
      </c>
      <c r="X330" s="240" t="str">
        <f>IFERROR(_xlfn.XLOOKUP($A330,Input_Raw!$A:$A,Input_Raw!$EL:$EL),"")</f>
        <v/>
      </c>
      <c r="Y330" s="240" t="str">
        <f>IFERROR(_xlfn.XLOOKUP($A330,Input_Raw!$A:$A,Input_Raw!GC:GC),"")</f>
        <v/>
      </c>
      <c r="Z330" s="240"/>
      <c r="AA330" s="240" t="str">
        <f>IFERROR(_xlfn.XLOOKUP($A330,Input_Raw!$A:$A,Input_Raw!$GD:$GD),"")</f>
        <v/>
      </c>
      <c r="AB330" s="240" t="str">
        <f>IFERROR(_xlfn.XLOOKUP($A330,Input_Raw!$A:$A,Input_Raw!GE:GE),"")</f>
        <v/>
      </c>
      <c r="AC330" s="249">
        <f>IFERROR(_xlfn.XLOOKUP($D330,'Modelling New'!$D:$D,'Modelling New'!P:P),"")</f>
        <v>6.4964285714285719</v>
      </c>
      <c r="AD330" s="240">
        <f>IFERROR(_xlfn.XLOOKUP($D330,'Modelling New'!$D:$D,'Modelling New'!$T:$T)*1000,"")</f>
        <v>1287624.5891290759</v>
      </c>
      <c r="AE330" s="250">
        <f>IFERROR(_xlfn.XLOOKUP($D330,'Modelling New'!$D:$D,'Modelling New'!$O:$O),"")</f>
        <v>0.83896293959095192</v>
      </c>
      <c r="AF330" s="250">
        <f>IFERROR(_xlfn.XLOOKUP($D330,'Modelling New'!$D:$D,'Modelling New'!W:W),"")</f>
        <v>0.22709428379701513</v>
      </c>
      <c r="AG330" s="250">
        <f>IFERROR(_xlfn.XLOOKUP($D330,'Modelling New'!$D:$D,'Modelling New'!$AE:$AE),"")</f>
        <v>0.995</v>
      </c>
      <c r="AH330" s="250">
        <f>IFERROR(_xlfn.XLOOKUP($D330,'Modelling New'!$D:$D,'Modelling New'!$AF:$AF),"")</f>
        <v>0.995</v>
      </c>
      <c r="AI330" s="241"/>
      <c r="AJ330" s="241"/>
      <c r="AK330" s="241"/>
      <c r="AL330" s="241"/>
      <c r="AM330" s="241"/>
      <c r="AN330" s="251"/>
      <c r="AO330" s="248"/>
      <c r="AP330" s="248"/>
      <c r="AQ330" s="248"/>
      <c r="AR330" s="240">
        <f>_xlfn.XLOOKUP($D330,'Modelling New'!$D:$D,'Modelling New'!$N:$N)</f>
        <v>236.25000000000003</v>
      </c>
      <c r="AS330" s="240" t="str">
        <f t="shared" si="33"/>
        <v/>
      </c>
    </row>
    <row r="331" spans="1:45">
      <c r="A331" s="239">
        <f t="shared" si="34"/>
        <v>46074</v>
      </c>
      <c r="B331" s="240">
        <f>YEAR(Daily_KPI[[#This Row],[Date]])+IF(MONTH(Daily_KPI[[#This Row],[Date]])&gt;=4,1,0)</f>
        <v>2026</v>
      </c>
      <c r="C331" s="241">
        <f>YEAR(Daily_KPI[[#This Row],[Date]])</f>
        <v>2026</v>
      </c>
      <c r="D331" s="242">
        <f>Daily_KPI[[#This Row],[Date]]-DAY(Daily_KPI[[#This Row],[Date]])+1</f>
        <v>46054</v>
      </c>
      <c r="E331" s="241">
        <f t="shared" si="30"/>
        <v>28</v>
      </c>
      <c r="F331" s="243" t="str">
        <f>IFERROR(_xlfn.XLOOKUP($A331,Input_Raw!$A:$A,Input_Raw!$GB:$GB),"")</f>
        <v/>
      </c>
      <c r="G331" s="244" t="str">
        <f>IFERROR(_xlfn.XLOOKUP($A331,Input_Raw!$A:$A,Input_Raw!EO:EO),"")</f>
        <v/>
      </c>
      <c r="H331" s="244" t="str">
        <f>IFERROR(_xlfn.XLOOKUP($A331,Input_Raw!$A:$A,Input_Raw!EP:EP),"")</f>
        <v/>
      </c>
      <c r="I331" s="244" t="str">
        <f>IFERROR(_xlfn.XLOOKUP($A331,Input_Raw!$A:$A,Input_Raw!EM:EM),"")</f>
        <v/>
      </c>
      <c r="J331" s="244" t="str">
        <f>IFERROR(_xlfn.XLOOKUP($A331,Input_Raw!$A:$A,Input_Raw!EN:EN),"")</f>
        <v/>
      </c>
      <c r="K331" s="244" t="str">
        <f>IFERROR(_xlfn.XLOOKUP($A331,Input_Raw!$A:$A,Input_Raw!$DP:$DP),"")</f>
        <v/>
      </c>
      <c r="L331" s="244" t="str">
        <f>IFERROR(_xlfn.XLOOKUP($A331,Input_Raw!$A:$A,Input_Raw!$DR:$DR),"")</f>
        <v/>
      </c>
      <c r="M331" s="244" t="str">
        <f>IFERROR(_xlfn.XLOOKUP($A331,Input_Raw!$A:$A,Input_Raw!$DX:$DX),"")</f>
        <v/>
      </c>
      <c r="N331" s="244" t="str">
        <f>IFERROR(_xlfn.XLOOKUP($A331,Input_Raw!$A:$A,Input_Raw!$DZ:$DZ),"")</f>
        <v/>
      </c>
      <c r="O331" s="245" t="str">
        <f>IFERROR(1-SUMIF(Plant_BD!$B:$B,$A331,Plant_BD!$AL:$AL)/($AA331+SUMIF(Plant_BD!$B:$B,$A331,Plant_BD!$AL:$AL)),"")</f>
        <v/>
      </c>
      <c r="P331" s="245"/>
      <c r="Q331" s="246"/>
      <c r="R331" s="245" t="str">
        <f>IFERROR(1-SUMIF(Grid_BD!$B:$B,$A331,Grid_BD!$W:$W)/($AA331+SUMIF(Grid_BD!$B:$B,$A331,Grid_BD!$W:$W)),"")</f>
        <v/>
      </c>
      <c r="S331" s="241"/>
      <c r="T331" s="246"/>
      <c r="U331" s="247" t="str">
        <f t="shared" si="31"/>
        <v/>
      </c>
      <c r="V331" s="247" t="str">
        <f>IFERROR(_xlfn.XLOOKUP($A331,Input_Raw!$A:$A,Input_Raw!$GJ:$GJ),"")</f>
        <v/>
      </c>
      <c r="W331" s="248" t="str">
        <f t="shared" si="32"/>
        <v/>
      </c>
      <c r="X331" s="240" t="str">
        <f>IFERROR(_xlfn.XLOOKUP($A331,Input_Raw!$A:$A,Input_Raw!$EL:$EL),"")</f>
        <v/>
      </c>
      <c r="Y331" s="240" t="str">
        <f>IFERROR(_xlfn.XLOOKUP($A331,Input_Raw!$A:$A,Input_Raw!GC:GC),"")</f>
        <v/>
      </c>
      <c r="Z331" s="240"/>
      <c r="AA331" s="240" t="str">
        <f>IFERROR(_xlfn.XLOOKUP($A331,Input_Raw!$A:$A,Input_Raw!$GD:$GD),"")</f>
        <v/>
      </c>
      <c r="AB331" s="240" t="str">
        <f>IFERROR(_xlfn.XLOOKUP($A331,Input_Raw!$A:$A,Input_Raw!GE:GE),"")</f>
        <v/>
      </c>
      <c r="AC331" s="249">
        <f>IFERROR(_xlfn.XLOOKUP($D331,'Modelling New'!$D:$D,'Modelling New'!P:P),"")</f>
        <v>6.4964285714285719</v>
      </c>
      <c r="AD331" s="240">
        <f>IFERROR(_xlfn.XLOOKUP($D331,'Modelling New'!$D:$D,'Modelling New'!$T:$T)*1000,"")</f>
        <v>1287624.5891290759</v>
      </c>
      <c r="AE331" s="250">
        <f>IFERROR(_xlfn.XLOOKUP($D331,'Modelling New'!$D:$D,'Modelling New'!$O:$O),"")</f>
        <v>0.83896293959095192</v>
      </c>
      <c r="AF331" s="250">
        <f>IFERROR(_xlfn.XLOOKUP($D331,'Modelling New'!$D:$D,'Modelling New'!W:W),"")</f>
        <v>0.22709428379701513</v>
      </c>
      <c r="AG331" s="250">
        <f>IFERROR(_xlfn.XLOOKUP($D331,'Modelling New'!$D:$D,'Modelling New'!$AE:$AE),"")</f>
        <v>0.995</v>
      </c>
      <c r="AH331" s="250">
        <f>IFERROR(_xlfn.XLOOKUP($D331,'Modelling New'!$D:$D,'Modelling New'!$AF:$AF),"")</f>
        <v>0.995</v>
      </c>
      <c r="AI331" s="241"/>
      <c r="AJ331" s="241"/>
      <c r="AK331" s="241"/>
      <c r="AL331" s="241"/>
      <c r="AM331" s="241"/>
      <c r="AN331" s="251"/>
      <c r="AO331" s="248"/>
      <c r="AP331" s="248"/>
      <c r="AQ331" s="248"/>
      <c r="AR331" s="240">
        <f>_xlfn.XLOOKUP($D331,'Modelling New'!$D:$D,'Modelling New'!$N:$N)</f>
        <v>236.25000000000003</v>
      </c>
      <c r="AS331" s="240" t="str">
        <f t="shared" si="33"/>
        <v/>
      </c>
    </row>
    <row r="332" spans="1:45">
      <c r="A332" s="239">
        <f t="shared" si="34"/>
        <v>46075</v>
      </c>
      <c r="B332" s="240">
        <f>YEAR(Daily_KPI[[#This Row],[Date]])+IF(MONTH(Daily_KPI[[#This Row],[Date]])&gt;=4,1,0)</f>
        <v>2026</v>
      </c>
      <c r="C332" s="241">
        <f>YEAR(Daily_KPI[[#This Row],[Date]])</f>
        <v>2026</v>
      </c>
      <c r="D332" s="242">
        <f>Daily_KPI[[#This Row],[Date]]-DAY(Daily_KPI[[#This Row],[Date]])+1</f>
        <v>46054</v>
      </c>
      <c r="E332" s="241">
        <f t="shared" si="30"/>
        <v>28</v>
      </c>
      <c r="F332" s="243" t="str">
        <f>IFERROR(_xlfn.XLOOKUP($A332,Input_Raw!$A:$A,Input_Raw!$GB:$GB),"")</f>
        <v/>
      </c>
      <c r="G332" s="244" t="str">
        <f>IFERROR(_xlfn.XLOOKUP($A332,Input_Raw!$A:$A,Input_Raw!EO:EO),"")</f>
        <v/>
      </c>
      <c r="H332" s="244" t="str">
        <f>IFERROR(_xlfn.XLOOKUP($A332,Input_Raw!$A:$A,Input_Raw!EP:EP),"")</f>
        <v/>
      </c>
      <c r="I332" s="244" t="str">
        <f>IFERROR(_xlfn.XLOOKUP($A332,Input_Raw!$A:$A,Input_Raw!EM:EM),"")</f>
        <v/>
      </c>
      <c r="J332" s="244" t="str">
        <f>IFERROR(_xlfn.XLOOKUP($A332,Input_Raw!$A:$A,Input_Raw!EN:EN),"")</f>
        <v/>
      </c>
      <c r="K332" s="244" t="str">
        <f>IFERROR(_xlfn.XLOOKUP($A332,Input_Raw!$A:$A,Input_Raw!$DP:$DP),"")</f>
        <v/>
      </c>
      <c r="L332" s="244" t="str">
        <f>IFERROR(_xlfn.XLOOKUP($A332,Input_Raw!$A:$A,Input_Raw!$DR:$DR),"")</f>
        <v/>
      </c>
      <c r="M332" s="244" t="str">
        <f>IFERROR(_xlfn.XLOOKUP($A332,Input_Raw!$A:$A,Input_Raw!$DX:$DX),"")</f>
        <v/>
      </c>
      <c r="N332" s="244" t="str">
        <f>IFERROR(_xlfn.XLOOKUP($A332,Input_Raw!$A:$A,Input_Raw!$DZ:$DZ),"")</f>
        <v/>
      </c>
      <c r="O332" s="245" t="str">
        <f>IFERROR(1-SUMIF(Plant_BD!$B:$B,$A332,Plant_BD!$AL:$AL)/($AA332+SUMIF(Plant_BD!$B:$B,$A332,Plant_BD!$AL:$AL)),"")</f>
        <v/>
      </c>
      <c r="P332" s="245"/>
      <c r="Q332" s="246"/>
      <c r="R332" s="245" t="str">
        <f>IFERROR(1-SUMIF(Grid_BD!$B:$B,$A332,Grid_BD!$W:$W)/($AA332+SUMIF(Grid_BD!$B:$B,$A332,Grid_BD!$W:$W)),"")</f>
        <v/>
      </c>
      <c r="S332" s="241"/>
      <c r="T332" s="246"/>
      <c r="U332" s="247" t="str">
        <f t="shared" si="31"/>
        <v/>
      </c>
      <c r="V332" s="247" t="str">
        <f>IFERROR(_xlfn.XLOOKUP($A332,Input_Raw!$A:$A,Input_Raw!$GJ:$GJ),"")</f>
        <v/>
      </c>
      <c r="W332" s="248" t="str">
        <f t="shared" si="32"/>
        <v/>
      </c>
      <c r="X332" s="240" t="str">
        <f>IFERROR(_xlfn.XLOOKUP($A332,Input_Raw!$A:$A,Input_Raw!$EL:$EL),"")</f>
        <v/>
      </c>
      <c r="Y332" s="240" t="str">
        <f>IFERROR(_xlfn.XLOOKUP($A332,Input_Raw!$A:$A,Input_Raw!GC:GC),"")</f>
        <v/>
      </c>
      <c r="Z332" s="240"/>
      <c r="AA332" s="240" t="str">
        <f>IFERROR(_xlfn.XLOOKUP($A332,Input_Raw!$A:$A,Input_Raw!$GD:$GD),"")</f>
        <v/>
      </c>
      <c r="AB332" s="240" t="str">
        <f>IFERROR(_xlfn.XLOOKUP($A332,Input_Raw!$A:$A,Input_Raw!GE:GE),"")</f>
        <v/>
      </c>
      <c r="AC332" s="249">
        <f>IFERROR(_xlfn.XLOOKUP($D332,'Modelling New'!$D:$D,'Modelling New'!P:P),"")</f>
        <v>6.4964285714285719</v>
      </c>
      <c r="AD332" s="240">
        <f>IFERROR(_xlfn.XLOOKUP($D332,'Modelling New'!$D:$D,'Modelling New'!$T:$T)*1000,"")</f>
        <v>1287624.5891290759</v>
      </c>
      <c r="AE332" s="250">
        <f>IFERROR(_xlfn.XLOOKUP($D332,'Modelling New'!$D:$D,'Modelling New'!$O:$O),"")</f>
        <v>0.83896293959095192</v>
      </c>
      <c r="AF332" s="250">
        <f>IFERROR(_xlfn.XLOOKUP($D332,'Modelling New'!$D:$D,'Modelling New'!W:W),"")</f>
        <v>0.22709428379701513</v>
      </c>
      <c r="AG332" s="250">
        <f>IFERROR(_xlfn.XLOOKUP($D332,'Modelling New'!$D:$D,'Modelling New'!$AE:$AE),"")</f>
        <v>0.995</v>
      </c>
      <c r="AH332" s="250">
        <f>IFERROR(_xlfn.XLOOKUP($D332,'Modelling New'!$D:$D,'Modelling New'!$AF:$AF),"")</f>
        <v>0.995</v>
      </c>
      <c r="AI332" s="241"/>
      <c r="AJ332" s="241"/>
      <c r="AK332" s="241"/>
      <c r="AL332" s="241"/>
      <c r="AM332" s="241"/>
      <c r="AN332" s="251"/>
      <c r="AO332" s="248"/>
      <c r="AP332" s="248"/>
      <c r="AQ332" s="248"/>
      <c r="AR332" s="240">
        <f>_xlfn.XLOOKUP($D332,'Modelling New'!$D:$D,'Modelling New'!$N:$N)</f>
        <v>236.25000000000003</v>
      </c>
      <c r="AS332" s="240" t="str">
        <f t="shared" si="33"/>
        <v/>
      </c>
    </row>
    <row r="333" spans="1:45">
      <c r="A333" s="239">
        <f t="shared" si="34"/>
        <v>46076</v>
      </c>
      <c r="B333" s="240">
        <f>YEAR(Daily_KPI[[#This Row],[Date]])+IF(MONTH(Daily_KPI[[#This Row],[Date]])&gt;=4,1,0)</f>
        <v>2026</v>
      </c>
      <c r="C333" s="241">
        <f>YEAR(Daily_KPI[[#This Row],[Date]])</f>
        <v>2026</v>
      </c>
      <c r="D333" s="242">
        <f>Daily_KPI[[#This Row],[Date]]-DAY(Daily_KPI[[#This Row],[Date]])+1</f>
        <v>46054</v>
      </c>
      <c r="E333" s="241">
        <f t="shared" si="30"/>
        <v>28</v>
      </c>
      <c r="F333" s="243" t="str">
        <f>IFERROR(_xlfn.XLOOKUP($A333,Input_Raw!$A:$A,Input_Raw!$GB:$GB),"")</f>
        <v/>
      </c>
      <c r="G333" s="244" t="str">
        <f>IFERROR(_xlfn.XLOOKUP($A333,Input_Raw!$A:$A,Input_Raw!EO:EO),"")</f>
        <v/>
      </c>
      <c r="H333" s="244" t="str">
        <f>IFERROR(_xlfn.XLOOKUP($A333,Input_Raw!$A:$A,Input_Raw!EP:EP),"")</f>
        <v/>
      </c>
      <c r="I333" s="244" t="str">
        <f>IFERROR(_xlfn.XLOOKUP($A333,Input_Raw!$A:$A,Input_Raw!EM:EM),"")</f>
        <v/>
      </c>
      <c r="J333" s="244" t="str">
        <f>IFERROR(_xlfn.XLOOKUP($A333,Input_Raw!$A:$A,Input_Raw!EN:EN),"")</f>
        <v/>
      </c>
      <c r="K333" s="244" t="str">
        <f>IFERROR(_xlfn.XLOOKUP($A333,Input_Raw!$A:$A,Input_Raw!$DP:$DP),"")</f>
        <v/>
      </c>
      <c r="L333" s="244" t="str">
        <f>IFERROR(_xlfn.XLOOKUP($A333,Input_Raw!$A:$A,Input_Raw!$DR:$DR),"")</f>
        <v/>
      </c>
      <c r="M333" s="244" t="str">
        <f>IFERROR(_xlfn.XLOOKUP($A333,Input_Raw!$A:$A,Input_Raw!$DX:$DX),"")</f>
        <v/>
      </c>
      <c r="N333" s="244" t="str">
        <f>IFERROR(_xlfn.XLOOKUP($A333,Input_Raw!$A:$A,Input_Raw!$DZ:$DZ),"")</f>
        <v/>
      </c>
      <c r="O333" s="245" t="str">
        <f>IFERROR(1-SUMIF(Plant_BD!$B:$B,$A333,Plant_BD!$AL:$AL)/($AA333+SUMIF(Plant_BD!$B:$B,$A333,Plant_BD!$AL:$AL)),"")</f>
        <v/>
      </c>
      <c r="P333" s="245"/>
      <c r="Q333" s="246"/>
      <c r="R333" s="245" t="str">
        <f>IFERROR(1-SUMIF(Grid_BD!$B:$B,$A333,Grid_BD!$W:$W)/($AA333+SUMIF(Grid_BD!$B:$B,$A333,Grid_BD!$W:$W)),"")</f>
        <v/>
      </c>
      <c r="S333" s="241"/>
      <c r="T333" s="246"/>
      <c r="U333" s="247" t="str">
        <f t="shared" si="31"/>
        <v/>
      </c>
      <c r="V333" s="247" t="str">
        <f>IFERROR(_xlfn.XLOOKUP($A333,Input_Raw!$A:$A,Input_Raw!$GJ:$GJ),"")</f>
        <v/>
      </c>
      <c r="W333" s="248" t="str">
        <f t="shared" si="32"/>
        <v/>
      </c>
      <c r="X333" s="240" t="str">
        <f>IFERROR(_xlfn.XLOOKUP($A333,Input_Raw!$A:$A,Input_Raw!$EL:$EL),"")</f>
        <v/>
      </c>
      <c r="Y333" s="240" t="str">
        <f>IFERROR(_xlfn.XLOOKUP($A333,Input_Raw!$A:$A,Input_Raw!GC:GC),"")</f>
        <v/>
      </c>
      <c r="Z333" s="240"/>
      <c r="AA333" s="240" t="str">
        <f>IFERROR(_xlfn.XLOOKUP($A333,Input_Raw!$A:$A,Input_Raw!$GD:$GD),"")</f>
        <v/>
      </c>
      <c r="AB333" s="240" t="str">
        <f>IFERROR(_xlfn.XLOOKUP($A333,Input_Raw!$A:$A,Input_Raw!GE:GE),"")</f>
        <v/>
      </c>
      <c r="AC333" s="249">
        <f>IFERROR(_xlfn.XLOOKUP($D333,'Modelling New'!$D:$D,'Modelling New'!P:P),"")</f>
        <v>6.4964285714285719</v>
      </c>
      <c r="AD333" s="240">
        <f>IFERROR(_xlfn.XLOOKUP($D333,'Modelling New'!$D:$D,'Modelling New'!$T:$T)*1000,"")</f>
        <v>1287624.5891290759</v>
      </c>
      <c r="AE333" s="250">
        <f>IFERROR(_xlfn.XLOOKUP($D333,'Modelling New'!$D:$D,'Modelling New'!$O:$O),"")</f>
        <v>0.83896293959095192</v>
      </c>
      <c r="AF333" s="250">
        <f>IFERROR(_xlfn.XLOOKUP($D333,'Modelling New'!$D:$D,'Modelling New'!W:W),"")</f>
        <v>0.22709428379701513</v>
      </c>
      <c r="AG333" s="250">
        <f>IFERROR(_xlfn.XLOOKUP($D333,'Modelling New'!$D:$D,'Modelling New'!$AE:$AE),"")</f>
        <v>0.995</v>
      </c>
      <c r="AH333" s="250">
        <f>IFERROR(_xlfn.XLOOKUP($D333,'Modelling New'!$D:$D,'Modelling New'!$AF:$AF),"")</f>
        <v>0.995</v>
      </c>
      <c r="AI333" s="241"/>
      <c r="AJ333" s="241"/>
      <c r="AK333" s="241"/>
      <c r="AL333" s="241"/>
      <c r="AM333" s="241"/>
      <c r="AN333" s="251"/>
      <c r="AO333" s="248"/>
      <c r="AP333" s="248"/>
      <c r="AQ333" s="248"/>
      <c r="AR333" s="240">
        <f>_xlfn.XLOOKUP($D333,'Modelling New'!$D:$D,'Modelling New'!$N:$N)</f>
        <v>236.25000000000003</v>
      </c>
      <c r="AS333" s="240" t="str">
        <f t="shared" si="33"/>
        <v/>
      </c>
    </row>
    <row r="334" spans="1:45">
      <c r="A334" s="239">
        <f t="shared" si="34"/>
        <v>46077</v>
      </c>
      <c r="B334" s="240">
        <f>YEAR(Daily_KPI[[#This Row],[Date]])+IF(MONTH(Daily_KPI[[#This Row],[Date]])&gt;=4,1,0)</f>
        <v>2026</v>
      </c>
      <c r="C334" s="241">
        <f>YEAR(Daily_KPI[[#This Row],[Date]])</f>
        <v>2026</v>
      </c>
      <c r="D334" s="242">
        <f>Daily_KPI[[#This Row],[Date]]-DAY(Daily_KPI[[#This Row],[Date]])+1</f>
        <v>46054</v>
      </c>
      <c r="E334" s="241">
        <f t="shared" si="30"/>
        <v>28</v>
      </c>
      <c r="F334" s="243" t="str">
        <f>IFERROR(_xlfn.XLOOKUP($A334,Input_Raw!$A:$A,Input_Raw!$GB:$GB),"")</f>
        <v/>
      </c>
      <c r="G334" s="244" t="str">
        <f>IFERROR(_xlfn.XLOOKUP($A334,Input_Raw!$A:$A,Input_Raw!EO:EO),"")</f>
        <v/>
      </c>
      <c r="H334" s="244" t="str">
        <f>IFERROR(_xlfn.XLOOKUP($A334,Input_Raw!$A:$A,Input_Raw!EP:EP),"")</f>
        <v/>
      </c>
      <c r="I334" s="244" t="str">
        <f>IFERROR(_xlfn.XLOOKUP($A334,Input_Raw!$A:$A,Input_Raw!EM:EM),"")</f>
        <v/>
      </c>
      <c r="J334" s="244" t="str">
        <f>IFERROR(_xlfn.XLOOKUP($A334,Input_Raw!$A:$A,Input_Raw!EN:EN),"")</f>
        <v/>
      </c>
      <c r="K334" s="244" t="str">
        <f>IFERROR(_xlfn.XLOOKUP($A334,Input_Raw!$A:$A,Input_Raw!$DP:$DP),"")</f>
        <v/>
      </c>
      <c r="L334" s="244" t="str">
        <f>IFERROR(_xlfn.XLOOKUP($A334,Input_Raw!$A:$A,Input_Raw!$DR:$DR),"")</f>
        <v/>
      </c>
      <c r="M334" s="244" t="str">
        <f>IFERROR(_xlfn.XLOOKUP($A334,Input_Raw!$A:$A,Input_Raw!$DX:$DX),"")</f>
        <v/>
      </c>
      <c r="N334" s="244" t="str">
        <f>IFERROR(_xlfn.XLOOKUP($A334,Input_Raw!$A:$A,Input_Raw!$DZ:$DZ),"")</f>
        <v/>
      </c>
      <c r="O334" s="245" t="str">
        <f>IFERROR(1-SUMIF(Plant_BD!$B:$B,$A334,Plant_BD!$AL:$AL)/($AA334+SUMIF(Plant_BD!$B:$B,$A334,Plant_BD!$AL:$AL)),"")</f>
        <v/>
      </c>
      <c r="P334" s="245"/>
      <c r="Q334" s="246"/>
      <c r="R334" s="245" t="str">
        <f>IFERROR(1-SUMIF(Grid_BD!$B:$B,$A334,Grid_BD!$W:$W)/($AA334+SUMIF(Grid_BD!$B:$B,$A334,Grid_BD!$W:$W)),"")</f>
        <v/>
      </c>
      <c r="S334" s="241"/>
      <c r="T334" s="246"/>
      <c r="U334" s="247" t="str">
        <f t="shared" si="31"/>
        <v/>
      </c>
      <c r="V334" s="247" t="str">
        <f>IFERROR(_xlfn.XLOOKUP($A334,Input_Raw!$A:$A,Input_Raw!$GJ:$GJ),"")</f>
        <v/>
      </c>
      <c r="W334" s="248" t="str">
        <f t="shared" si="32"/>
        <v/>
      </c>
      <c r="X334" s="240" t="str">
        <f>IFERROR(_xlfn.XLOOKUP($A334,Input_Raw!$A:$A,Input_Raw!$EL:$EL),"")</f>
        <v/>
      </c>
      <c r="Y334" s="240" t="str">
        <f>IFERROR(_xlfn.XLOOKUP($A334,Input_Raw!$A:$A,Input_Raw!GC:GC),"")</f>
        <v/>
      </c>
      <c r="Z334" s="240"/>
      <c r="AA334" s="240" t="str">
        <f>IFERROR(_xlfn.XLOOKUP($A334,Input_Raw!$A:$A,Input_Raw!$GD:$GD),"")</f>
        <v/>
      </c>
      <c r="AB334" s="240" t="str">
        <f>IFERROR(_xlfn.XLOOKUP($A334,Input_Raw!$A:$A,Input_Raw!GE:GE),"")</f>
        <v/>
      </c>
      <c r="AC334" s="249">
        <f>IFERROR(_xlfn.XLOOKUP($D334,'Modelling New'!$D:$D,'Modelling New'!P:P),"")</f>
        <v>6.4964285714285719</v>
      </c>
      <c r="AD334" s="240">
        <f>IFERROR(_xlfn.XLOOKUP($D334,'Modelling New'!$D:$D,'Modelling New'!$T:$T)*1000,"")</f>
        <v>1287624.5891290759</v>
      </c>
      <c r="AE334" s="250">
        <f>IFERROR(_xlfn.XLOOKUP($D334,'Modelling New'!$D:$D,'Modelling New'!$O:$O),"")</f>
        <v>0.83896293959095192</v>
      </c>
      <c r="AF334" s="250">
        <f>IFERROR(_xlfn.XLOOKUP($D334,'Modelling New'!$D:$D,'Modelling New'!W:W),"")</f>
        <v>0.22709428379701513</v>
      </c>
      <c r="AG334" s="250">
        <f>IFERROR(_xlfn.XLOOKUP($D334,'Modelling New'!$D:$D,'Modelling New'!$AE:$AE),"")</f>
        <v>0.995</v>
      </c>
      <c r="AH334" s="250">
        <f>IFERROR(_xlfn.XLOOKUP($D334,'Modelling New'!$D:$D,'Modelling New'!$AF:$AF),"")</f>
        <v>0.995</v>
      </c>
      <c r="AI334" s="241"/>
      <c r="AJ334" s="241"/>
      <c r="AK334" s="241"/>
      <c r="AL334" s="241"/>
      <c r="AM334" s="241"/>
      <c r="AN334" s="251"/>
      <c r="AO334" s="248"/>
      <c r="AP334" s="248"/>
      <c r="AQ334" s="248"/>
      <c r="AR334" s="240">
        <f>_xlfn.XLOOKUP($D334,'Modelling New'!$D:$D,'Modelling New'!$N:$N)</f>
        <v>236.25000000000003</v>
      </c>
      <c r="AS334" s="240" t="str">
        <f t="shared" si="33"/>
        <v/>
      </c>
    </row>
    <row r="335" spans="1:45">
      <c r="A335" s="239">
        <f t="shared" si="34"/>
        <v>46078</v>
      </c>
      <c r="B335" s="240">
        <f>YEAR(Daily_KPI[[#This Row],[Date]])+IF(MONTH(Daily_KPI[[#This Row],[Date]])&gt;=4,1,0)</f>
        <v>2026</v>
      </c>
      <c r="C335" s="241">
        <f>YEAR(Daily_KPI[[#This Row],[Date]])</f>
        <v>2026</v>
      </c>
      <c r="D335" s="242">
        <f>Daily_KPI[[#This Row],[Date]]-DAY(Daily_KPI[[#This Row],[Date]])+1</f>
        <v>46054</v>
      </c>
      <c r="E335" s="241">
        <f t="shared" si="30"/>
        <v>28</v>
      </c>
      <c r="F335" s="243" t="str">
        <f>IFERROR(_xlfn.XLOOKUP($A335,Input_Raw!$A:$A,Input_Raw!$GB:$GB),"")</f>
        <v/>
      </c>
      <c r="G335" s="244" t="str">
        <f>IFERROR(_xlfn.XLOOKUP($A335,Input_Raw!$A:$A,Input_Raw!EO:EO),"")</f>
        <v/>
      </c>
      <c r="H335" s="244" t="str">
        <f>IFERROR(_xlfn.XLOOKUP($A335,Input_Raw!$A:$A,Input_Raw!EP:EP),"")</f>
        <v/>
      </c>
      <c r="I335" s="244" t="str">
        <f>IFERROR(_xlfn.XLOOKUP($A335,Input_Raw!$A:$A,Input_Raw!EM:EM),"")</f>
        <v/>
      </c>
      <c r="J335" s="244" t="str">
        <f>IFERROR(_xlfn.XLOOKUP($A335,Input_Raw!$A:$A,Input_Raw!EN:EN),"")</f>
        <v/>
      </c>
      <c r="K335" s="244" t="str">
        <f>IFERROR(_xlfn.XLOOKUP($A335,Input_Raw!$A:$A,Input_Raw!$DP:$DP),"")</f>
        <v/>
      </c>
      <c r="L335" s="244" t="str">
        <f>IFERROR(_xlfn.XLOOKUP($A335,Input_Raw!$A:$A,Input_Raw!$DR:$DR),"")</f>
        <v/>
      </c>
      <c r="M335" s="244" t="str">
        <f>IFERROR(_xlfn.XLOOKUP($A335,Input_Raw!$A:$A,Input_Raw!$DX:$DX),"")</f>
        <v/>
      </c>
      <c r="N335" s="244" t="str">
        <f>IFERROR(_xlfn.XLOOKUP($A335,Input_Raw!$A:$A,Input_Raw!$DZ:$DZ),"")</f>
        <v/>
      </c>
      <c r="O335" s="245" t="str">
        <f>IFERROR(1-SUMIF(Plant_BD!$B:$B,$A335,Plant_BD!$AL:$AL)/($AA335+SUMIF(Plant_BD!$B:$B,$A335,Plant_BD!$AL:$AL)),"")</f>
        <v/>
      </c>
      <c r="P335" s="245"/>
      <c r="Q335" s="246"/>
      <c r="R335" s="245" t="str">
        <f>IFERROR(1-SUMIF(Grid_BD!$B:$B,$A335,Grid_BD!$W:$W)/($AA335+SUMIF(Grid_BD!$B:$B,$A335,Grid_BD!$W:$W)),"")</f>
        <v/>
      </c>
      <c r="S335" s="241"/>
      <c r="T335" s="246"/>
      <c r="U335" s="247" t="str">
        <f t="shared" si="31"/>
        <v/>
      </c>
      <c r="V335" s="247" t="str">
        <f>IFERROR(_xlfn.XLOOKUP($A335,Input_Raw!$A:$A,Input_Raw!$GJ:$GJ),"")</f>
        <v/>
      </c>
      <c r="W335" s="248" t="str">
        <f t="shared" si="32"/>
        <v/>
      </c>
      <c r="X335" s="240" t="str">
        <f>IFERROR(_xlfn.XLOOKUP($A335,Input_Raw!$A:$A,Input_Raw!$EL:$EL),"")</f>
        <v/>
      </c>
      <c r="Y335" s="240" t="str">
        <f>IFERROR(_xlfn.XLOOKUP($A335,Input_Raw!$A:$A,Input_Raw!GC:GC),"")</f>
        <v/>
      </c>
      <c r="Z335" s="240"/>
      <c r="AA335" s="240" t="str">
        <f>IFERROR(_xlfn.XLOOKUP($A335,Input_Raw!$A:$A,Input_Raw!$GD:$GD),"")</f>
        <v/>
      </c>
      <c r="AB335" s="240" t="str">
        <f>IFERROR(_xlfn.XLOOKUP($A335,Input_Raw!$A:$A,Input_Raw!GE:GE),"")</f>
        <v/>
      </c>
      <c r="AC335" s="249">
        <f>IFERROR(_xlfn.XLOOKUP($D335,'Modelling New'!$D:$D,'Modelling New'!P:P),"")</f>
        <v>6.4964285714285719</v>
      </c>
      <c r="AD335" s="240">
        <f>IFERROR(_xlfn.XLOOKUP($D335,'Modelling New'!$D:$D,'Modelling New'!$T:$T)*1000,"")</f>
        <v>1287624.5891290759</v>
      </c>
      <c r="AE335" s="250">
        <f>IFERROR(_xlfn.XLOOKUP($D335,'Modelling New'!$D:$D,'Modelling New'!$O:$O),"")</f>
        <v>0.83896293959095192</v>
      </c>
      <c r="AF335" s="250">
        <f>IFERROR(_xlfn.XLOOKUP($D335,'Modelling New'!$D:$D,'Modelling New'!W:W),"")</f>
        <v>0.22709428379701513</v>
      </c>
      <c r="AG335" s="250">
        <f>IFERROR(_xlfn.XLOOKUP($D335,'Modelling New'!$D:$D,'Modelling New'!$AE:$AE),"")</f>
        <v>0.995</v>
      </c>
      <c r="AH335" s="250">
        <f>IFERROR(_xlfn.XLOOKUP($D335,'Modelling New'!$D:$D,'Modelling New'!$AF:$AF),"")</f>
        <v>0.995</v>
      </c>
      <c r="AI335" s="241"/>
      <c r="AJ335" s="241"/>
      <c r="AK335" s="241"/>
      <c r="AL335" s="241"/>
      <c r="AM335" s="241"/>
      <c r="AN335" s="251"/>
      <c r="AO335" s="248"/>
      <c r="AP335" s="248"/>
      <c r="AQ335" s="248"/>
      <c r="AR335" s="240">
        <f>_xlfn.XLOOKUP($D335,'Modelling New'!$D:$D,'Modelling New'!$N:$N)</f>
        <v>236.25000000000003</v>
      </c>
      <c r="AS335" s="240" t="str">
        <f t="shared" si="33"/>
        <v/>
      </c>
    </row>
    <row r="336" spans="1:45">
      <c r="A336" s="239">
        <f t="shared" si="34"/>
        <v>46079</v>
      </c>
      <c r="B336" s="240">
        <f>YEAR(Daily_KPI[[#This Row],[Date]])+IF(MONTH(Daily_KPI[[#This Row],[Date]])&gt;=4,1,0)</f>
        <v>2026</v>
      </c>
      <c r="C336" s="241">
        <f>YEAR(Daily_KPI[[#This Row],[Date]])</f>
        <v>2026</v>
      </c>
      <c r="D336" s="242">
        <f>Daily_KPI[[#This Row],[Date]]-DAY(Daily_KPI[[#This Row],[Date]])+1</f>
        <v>46054</v>
      </c>
      <c r="E336" s="241">
        <f t="shared" si="30"/>
        <v>28</v>
      </c>
      <c r="F336" s="243" t="str">
        <f>IFERROR(_xlfn.XLOOKUP($A336,Input_Raw!$A:$A,Input_Raw!$GB:$GB),"")</f>
        <v/>
      </c>
      <c r="G336" s="244" t="str">
        <f>IFERROR(_xlfn.XLOOKUP($A336,Input_Raw!$A:$A,Input_Raw!EO:EO),"")</f>
        <v/>
      </c>
      <c r="H336" s="244" t="str">
        <f>IFERROR(_xlfn.XLOOKUP($A336,Input_Raw!$A:$A,Input_Raw!EP:EP),"")</f>
        <v/>
      </c>
      <c r="I336" s="244" t="str">
        <f>IFERROR(_xlfn.XLOOKUP($A336,Input_Raw!$A:$A,Input_Raw!EM:EM),"")</f>
        <v/>
      </c>
      <c r="J336" s="244" t="str">
        <f>IFERROR(_xlfn.XLOOKUP($A336,Input_Raw!$A:$A,Input_Raw!EN:EN),"")</f>
        <v/>
      </c>
      <c r="K336" s="244" t="str">
        <f>IFERROR(_xlfn.XLOOKUP($A336,Input_Raw!$A:$A,Input_Raw!$DP:$DP),"")</f>
        <v/>
      </c>
      <c r="L336" s="244" t="str">
        <f>IFERROR(_xlfn.XLOOKUP($A336,Input_Raw!$A:$A,Input_Raw!$DR:$DR),"")</f>
        <v/>
      </c>
      <c r="M336" s="244" t="str">
        <f>IFERROR(_xlfn.XLOOKUP($A336,Input_Raw!$A:$A,Input_Raw!$DX:$DX),"")</f>
        <v/>
      </c>
      <c r="N336" s="244" t="str">
        <f>IFERROR(_xlfn.XLOOKUP($A336,Input_Raw!$A:$A,Input_Raw!$DZ:$DZ),"")</f>
        <v/>
      </c>
      <c r="O336" s="245" t="str">
        <f>IFERROR(1-SUMIF(Plant_BD!$B:$B,$A336,Plant_BD!$AL:$AL)/($AA336+SUMIF(Plant_BD!$B:$B,$A336,Plant_BD!$AL:$AL)),"")</f>
        <v/>
      </c>
      <c r="P336" s="245"/>
      <c r="Q336" s="246"/>
      <c r="R336" s="245" t="str">
        <f>IFERROR(1-SUMIF(Grid_BD!$B:$B,$A336,Grid_BD!$W:$W)/($AA336+SUMIF(Grid_BD!$B:$B,$A336,Grid_BD!$W:$W)),"")</f>
        <v/>
      </c>
      <c r="S336" s="241"/>
      <c r="T336" s="246"/>
      <c r="U336" s="247" t="str">
        <f t="shared" si="31"/>
        <v/>
      </c>
      <c r="V336" s="247" t="str">
        <f>IFERROR(_xlfn.XLOOKUP($A336,Input_Raw!$A:$A,Input_Raw!$GJ:$GJ),"")</f>
        <v/>
      </c>
      <c r="W336" s="248" t="str">
        <f t="shared" si="32"/>
        <v/>
      </c>
      <c r="X336" s="240" t="str">
        <f>IFERROR(_xlfn.XLOOKUP($A336,Input_Raw!$A:$A,Input_Raw!$EL:$EL),"")</f>
        <v/>
      </c>
      <c r="Y336" s="240" t="str">
        <f>IFERROR(_xlfn.XLOOKUP($A336,Input_Raw!$A:$A,Input_Raw!GC:GC),"")</f>
        <v/>
      </c>
      <c r="Z336" s="240"/>
      <c r="AA336" s="240" t="str">
        <f>IFERROR(_xlfn.XLOOKUP($A336,Input_Raw!$A:$A,Input_Raw!$GD:$GD),"")</f>
        <v/>
      </c>
      <c r="AB336" s="240" t="str">
        <f>IFERROR(_xlfn.XLOOKUP($A336,Input_Raw!$A:$A,Input_Raw!GE:GE),"")</f>
        <v/>
      </c>
      <c r="AC336" s="249">
        <f>IFERROR(_xlfn.XLOOKUP($D336,'Modelling New'!$D:$D,'Modelling New'!P:P),"")</f>
        <v>6.4964285714285719</v>
      </c>
      <c r="AD336" s="240">
        <f>IFERROR(_xlfn.XLOOKUP($D336,'Modelling New'!$D:$D,'Modelling New'!$T:$T)*1000,"")</f>
        <v>1287624.5891290759</v>
      </c>
      <c r="AE336" s="250">
        <f>IFERROR(_xlfn.XLOOKUP($D336,'Modelling New'!$D:$D,'Modelling New'!$O:$O),"")</f>
        <v>0.83896293959095192</v>
      </c>
      <c r="AF336" s="250">
        <f>IFERROR(_xlfn.XLOOKUP($D336,'Modelling New'!$D:$D,'Modelling New'!W:W),"")</f>
        <v>0.22709428379701513</v>
      </c>
      <c r="AG336" s="250">
        <f>IFERROR(_xlfn.XLOOKUP($D336,'Modelling New'!$D:$D,'Modelling New'!$AE:$AE),"")</f>
        <v>0.995</v>
      </c>
      <c r="AH336" s="250">
        <f>IFERROR(_xlfn.XLOOKUP($D336,'Modelling New'!$D:$D,'Modelling New'!$AF:$AF),"")</f>
        <v>0.995</v>
      </c>
      <c r="AI336" s="241"/>
      <c r="AJ336" s="241"/>
      <c r="AK336" s="241"/>
      <c r="AL336" s="241"/>
      <c r="AM336" s="241"/>
      <c r="AN336" s="251"/>
      <c r="AO336" s="248"/>
      <c r="AP336" s="248"/>
      <c r="AQ336" s="248"/>
      <c r="AR336" s="240">
        <f>_xlfn.XLOOKUP($D336,'Modelling New'!$D:$D,'Modelling New'!$N:$N)</f>
        <v>236.25000000000003</v>
      </c>
      <c r="AS336" s="240" t="str">
        <f t="shared" si="33"/>
        <v/>
      </c>
    </row>
    <row r="337" spans="1:45">
      <c r="A337" s="239">
        <f t="shared" si="34"/>
        <v>46080</v>
      </c>
      <c r="B337" s="240">
        <f>YEAR(Daily_KPI[[#This Row],[Date]])+IF(MONTH(Daily_KPI[[#This Row],[Date]])&gt;=4,1,0)</f>
        <v>2026</v>
      </c>
      <c r="C337" s="241">
        <f>YEAR(Daily_KPI[[#This Row],[Date]])</f>
        <v>2026</v>
      </c>
      <c r="D337" s="242">
        <f>Daily_KPI[[#This Row],[Date]]-DAY(Daily_KPI[[#This Row],[Date]])+1</f>
        <v>46054</v>
      </c>
      <c r="E337" s="241">
        <f t="shared" si="30"/>
        <v>28</v>
      </c>
      <c r="F337" s="243" t="str">
        <f>IFERROR(_xlfn.XLOOKUP($A337,Input_Raw!$A:$A,Input_Raw!$GB:$GB),"")</f>
        <v/>
      </c>
      <c r="G337" s="244" t="str">
        <f>IFERROR(_xlfn.XLOOKUP($A337,Input_Raw!$A:$A,Input_Raw!EO:EO),"")</f>
        <v/>
      </c>
      <c r="H337" s="244" t="str">
        <f>IFERROR(_xlfn.XLOOKUP($A337,Input_Raw!$A:$A,Input_Raw!EP:EP),"")</f>
        <v/>
      </c>
      <c r="I337" s="244" t="str">
        <f>IFERROR(_xlfn.XLOOKUP($A337,Input_Raw!$A:$A,Input_Raw!EM:EM),"")</f>
        <v/>
      </c>
      <c r="J337" s="244" t="str">
        <f>IFERROR(_xlfn.XLOOKUP($A337,Input_Raw!$A:$A,Input_Raw!EN:EN),"")</f>
        <v/>
      </c>
      <c r="K337" s="244" t="str">
        <f>IFERROR(_xlfn.XLOOKUP($A337,Input_Raw!$A:$A,Input_Raw!$DP:$DP),"")</f>
        <v/>
      </c>
      <c r="L337" s="244" t="str">
        <f>IFERROR(_xlfn.XLOOKUP($A337,Input_Raw!$A:$A,Input_Raw!$DR:$DR),"")</f>
        <v/>
      </c>
      <c r="M337" s="244" t="str">
        <f>IFERROR(_xlfn.XLOOKUP($A337,Input_Raw!$A:$A,Input_Raw!$DX:$DX),"")</f>
        <v/>
      </c>
      <c r="N337" s="244" t="str">
        <f>IFERROR(_xlfn.XLOOKUP($A337,Input_Raw!$A:$A,Input_Raw!$DZ:$DZ),"")</f>
        <v/>
      </c>
      <c r="O337" s="245" t="str">
        <f>IFERROR(1-SUMIF(Plant_BD!$B:$B,$A337,Plant_BD!$AL:$AL)/($AA337+SUMIF(Plant_BD!$B:$B,$A337,Plant_BD!$AL:$AL)),"")</f>
        <v/>
      </c>
      <c r="P337" s="245"/>
      <c r="Q337" s="246"/>
      <c r="R337" s="245" t="str">
        <f>IFERROR(1-SUMIF(Grid_BD!$B:$B,$A337,Grid_BD!$W:$W)/($AA337+SUMIF(Grid_BD!$B:$B,$A337,Grid_BD!$W:$W)),"")</f>
        <v/>
      </c>
      <c r="S337" s="241"/>
      <c r="T337" s="246"/>
      <c r="U337" s="247" t="str">
        <f t="shared" si="31"/>
        <v/>
      </c>
      <c r="V337" s="247" t="str">
        <f>IFERROR(_xlfn.XLOOKUP($A337,Input_Raw!$A:$A,Input_Raw!$GJ:$GJ),"")</f>
        <v/>
      </c>
      <c r="W337" s="248" t="str">
        <f t="shared" si="32"/>
        <v/>
      </c>
      <c r="X337" s="240" t="str">
        <f>IFERROR(_xlfn.XLOOKUP($A337,Input_Raw!$A:$A,Input_Raw!$EL:$EL),"")</f>
        <v/>
      </c>
      <c r="Y337" s="240" t="str">
        <f>IFERROR(_xlfn.XLOOKUP($A337,Input_Raw!$A:$A,Input_Raw!GC:GC),"")</f>
        <v/>
      </c>
      <c r="Z337" s="240"/>
      <c r="AA337" s="240" t="str">
        <f>IFERROR(_xlfn.XLOOKUP($A337,Input_Raw!$A:$A,Input_Raw!$GD:$GD),"")</f>
        <v/>
      </c>
      <c r="AB337" s="240" t="str">
        <f>IFERROR(_xlfn.XLOOKUP($A337,Input_Raw!$A:$A,Input_Raw!GE:GE),"")</f>
        <v/>
      </c>
      <c r="AC337" s="249">
        <f>IFERROR(_xlfn.XLOOKUP($D337,'Modelling New'!$D:$D,'Modelling New'!P:P),"")</f>
        <v>6.4964285714285719</v>
      </c>
      <c r="AD337" s="240">
        <f>IFERROR(_xlfn.XLOOKUP($D337,'Modelling New'!$D:$D,'Modelling New'!$T:$T)*1000,"")</f>
        <v>1287624.5891290759</v>
      </c>
      <c r="AE337" s="250">
        <f>IFERROR(_xlfn.XLOOKUP($D337,'Modelling New'!$D:$D,'Modelling New'!$O:$O),"")</f>
        <v>0.83896293959095192</v>
      </c>
      <c r="AF337" s="250">
        <f>IFERROR(_xlfn.XLOOKUP($D337,'Modelling New'!$D:$D,'Modelling New'!W:W),"")</f>
        <v>0.22709428379701513</v>
      </c>
      <c r="AG337" s="250">
        <f>IFERROR(_xlfn.XLOOKUP($D337,'Modelling New'!$D:$D,'Modelling New'!$AE:$AE),"")</f>
        <v>0.995</v>
      </c>
      <c r="AH337" s="250">
        <f>IFERROR(_xlfn.XLOOKUP($D337,'Modelling New'!$D:$D,'Modelling New'!$AF:$AF),"")</f>
        <v>0.995</v>
      </c>
      <c r="AI337" s="241"/>
      <c r="AJ337" s="241"/>
      <c r="AK337" s="241"/>
      <c r="AL337" s="241"/>
      <c r="AM337" s="241"/>
      <c r="AN337" s="251"/>
      <c r="AO337" s="248"/>
      <c r="AP337" s="248"/>
      <c r="AQ337" s="248"/>
      <c r="AR337" s="240">
        <f>_xlfn.XLOOKUP($D337,'Modelling New'!$D:$D,'Modelling New'!$N:$N)</f>
        <v>236.25000000000003</v>
      </c>
      <c r="AS337" s="240" t="str">
        <f t="shared" si="33"/>
        <v/>
      </c>
    </row>
    <row r="338" spans="1:45">
      <c r="A338" s="239">
        <f t="shared" si="34"/>
        <v>46081</v>
      </c>
      <c r="B338" s="240">
        <f>YEAR(Daily_KPI[[#This Row],[Date]])+IF(MONTH(Daily_KPI[[#This Row],[Date]])&gt;=4,1,0)</f>
        <v>2026</v>
      </c>
      <c r="C338" s="241">
        <f>YEAR(Daily_KPI[[#This Row],[Date]])</f>
        <v>2026</v>
      </c>
      <c r="D338" s="242">
        <f>Daily_KPI[[#This Row],[Date]]-DAY(Daily_KPI[[#This Row],[Date]])+1</f>
        <v>46054</v>
      </c>
      <c r="E338" s="241">
        <f t="shared" si="30"/>
        <v>28</v>
      </c>
      <c r="F338" s="243" t="str">
        <f>IFERROR(_xlfn.XLOOKUP($A338,Input_Raw!$A:$A,Input_Raw!$GB:$GB),"")</f>
        <v/>
      </c>
      <c r="G338" s="244" t="str">
        <f>IFERROR(_xlfn.XLOOKUP($A338,Input_Raw!$A:$A,Input_Raw!EO:EO),"")</f>
        <v/>
      </c>
      <c r="H338" s="244" t="str">
        <f>IFERROR(_xlfn.XLOOKUP($A338,Input_Raw!$A:$A,Input_Raw!EP:EP),"")</f>
        <v/>
      </c>
      <c r="I338" s="244" t="str">
        <f>IFERROR(_xlfn.XLOOKUP($A338,Input_Raw!$A:$A,Input_Raw!EM:EM),"")</f>
        <v/>
      </c>
      <c r="J338" s="244" t="str">
        <f>IFERROR(_xlfn.XLOOKUP($A338,Input_Raw!$A:$A,Input_Raw!EN:EN),"")</f>
        <v/>
      </c>
      <c r="K338" s="244" t="str">
        <f>IFERROR(_xlfn.XLOOKUP($A338,Input_Raw!$A:$A,Input_Raw!$DP:$DP),"")</f>
        <v/>
      </c>
      <c r="L338" s="244" t="str">
        <f>IFERROR(_xlfn.XLOOKUP($A338,Input_Raw!$A:$A,Input_Raw!$DR:$DR),"")</f>
        <v/>
      </c>
      <c r="M338" s="244" t="str">
        <f>IFERROR(_xlfn.XLOOKUP($A338,Input_Raw!$A:$A,Input_Raw!$DX:$DX),"")</f>
        <v/>
      </c>
      <c r="N338" s="244" t="str">
        <f>IFERROR(_xlfn.XLOOKUP($A338,Input_Raw!$A:$A,Input_Raw!$DZ:$DZ),"")</f>
        <v/>
      </c>
      <c r="O338" s="245" t="str">
        <f>IFERROR(1-SUMIF(Plant_BD!$B:$B,$A338,Plant_BD!$AL:$AL)/($AA338+SUMIF(Plant_BD!$B:$B,$A338,Plant_BD!$AL:$AL)),"")</f>
        <v/>
      </c>
      <c r="P338" s="245"/>
      <c r="Q338" s="246"/>
      <c r="R338" s="245" t="str">
        <f>IFERROR(1-SUMIF(Grid_BD!$B:$B,$A338,Grid_BD!$W:$W)/($AA338+SUMIF(Grid_BD!$B:$B,$A338,Grid_BD!$W:$W)),"")</f>
        <v/>
      </c>
      <c r="S338" s="241"/>
      <c r="T338" s="246"/>
      <c r="U338" s="247" t="str">
        <f t="shared" si="31"/>
        <v/>
      </c>
      <c r="V338" s="247" t="str">
        <f>IFERROR(_xlfn.XLOOKUP($A338,Input_Raw!$A:$A,Input_Raw!$GJ:$GJ),"")</f>
        <v/>
      </c>
      <c r="W338" s="248" t="str">
        <f t="shared" si="32"/>
        <v/>
      </c>
      <c r="X338" s="240" t="str">
        <f>IFERROR(_xlfn.XLOOKUP($A338,Input_Raw!$A:$A,Input_Raw!$EL:$EL),"")</f>
        <v/>
      </c>
      <c r="Y338" s="240" t="str">
        <f>IFERROR(_xlfn.XLOOKUP($A338,Input_Raw!$A:$A,Input_Raw!GC:GC),"")</f>
        <v/>
      </c>
      <c r="Z338" s="240"/>
      <c r="AA338" s="240" t="str">
        <f>IFERROR(_xlfn.XLOOKUP($A338,Input_Raw!$A:$A,Input_Raw!$GD:$GD),"")</f>
        <v/>
      </c>
      <c r="AB338" s="240" t="str">
        <f>IFERROR(_xlfn.XLOOKUP($A338,Input_Raw!$A:$A,Input_Raw!GE:GE),"")</f>
        <v/>
      </c>
      <c r="AC338" s="249">
        <f>IFERROR(_xlfn.XLOOKUP($D338,'Modelling New'!$D:$D,'Modelling New'!P:P),"")</f>
        <v>6.4964285714285719</v>
      </c>
      <c r="AD338" s="240">
        <f>IFERROR(_xlfn.XLOOKUP($D338,'Modelling New'!$D:$D,'Modelling New'!$T:$T)*1000,"")</f>
        <v>1287624.5891290759</v>
      </c>
      <c r="AE338" s="250">
        <f>IFERROR(_xlfn.XLOOKUP($D338,'Modelling New'!$D:$D,'Modelling New'!$O:$O),"")</f>
        <v>0.83896293959095192</v>
      </c>
      <c r="AF338" s="250">
        <f>IFERROR(_xlfn.XLOOKUP($D338,'Modelling New'!$D:$D,'Modelling New'!W:W),"")</f>
        <v>0.22709428379701513</v>
      </c>
      <c r="AG338" s="250">
        <f>IFERROR(_xlfn.XLOOKUP($D338,'Modelling New'!$D:$D,'Modelling New'!$AE:$AE),"")</f>
        <v>0.995</v>
      </c>
      <c r="AH338" s="250">
        <f>IFERROR(_xlfn.XLOOKUP($D338,'Modelling New'!$D:$D,'Modelling New'!$AF:$AF),"")</f>
        <v>0.995</v>
      </c>
      <c r="AI338" s="241"/>
      <c r="AJ338" s="241"/>
      <c r="AK338" s="241"/>
      <c r="AL338" s="241"/>
      <c r="AM338" s="241"/>
      <c r="AN338" s="251"/>
      <c r="AO338" s="248"/>
      <c r="AP338" s="248"/>
      <c r="AQ338" s="248"/>
      <c r="AR338" s="240">
        <f>_xlfn.XLOOKUP($D338,'Modelling New'!$D:$D,'Modelling New'!$N:$N)</f>
        <v>236.25000000000003</v>
      </c>
      <c r="AS338" s="240" t="str">
        <f t="shared" si="33"/>
        <v/>
      </c>
    </row>
    <row r="339" spans="1:45">
      <c r="A339" s="239">
        <f t="shared" si="34"/>
        <v>46082</v>
      </c>
      <c r="B339" s="240">
        <f>YEAR(Daily_KPI[[#This Row],[Date]])+IF(MONTH(Daily_KPI[[#This Row],[Date]])&gt;=4,1,0)</f>
        <v>2026</v>
      </c>
      <c r="C339" s="241">
        <f>YEAR(Daily_KPI[[#This Row],[Date]])</f>
        <v>2026</v>
      </c>
      <c r="D339" s="242">
        <f>Daily_KPI[[#This Row],[Date]]-DAY(Daily_KPI[[#This Row],[Date]])+1</f>
        <v>46082</v>
      </c>
      <c r="E339" s="241">
        <f t="shared" si="30"/>
        <v>31</v>
      </c>
      <c r="F339" s="243" t="str">
        <f>IFERROR(_xlfn.XLOOKUP($A339,Input_Raw!$A:$A,Input_Raw!$GB:$GB),"")</f>
        <v/>
      </c>
      <c r="G339" s="244" t="str">
        <f>IFERROR(_xlfn.XLOOKUP($A339,Input_Raw!$A:$A,Input_Raw!EO:EO),"")</f>
        <v/>
      </c>
      <c r="H339" s="244" t="str">
        <f>IFERROR(_xlfn.XLOOKUP($A339,Input_Raw!$A:$A,Input_Raw!EP:EP),"")</f>
        <v/>
      </c>
      <c r="I339" s="244" t="str">
        <f>IFERROR(_xlfn.XLOOKUP($A339,Input_Raw!$A:$A,Input_Raw!EM:EM),"")</f>
        <v/>
      </c>
      <c r="J339" s="244" t="str">
        <f>IFERROR(_xlfn.XLOOKUP($A339,Input_Raw!$A:$A,Input_Raw!EN:EN),"")</f>
        <v/>
      </c>
      <c r="K339" s="244" t="str">
        <f>IFERROR(_xlfn.XLOOKUP($A339,Input_Raw!$A:$A,Input_Raw!$DP:$DP),"")</f>
        <v/>
      </c>
      <c r="L339" s="244" t="str">
        <f>IFERROR(_xlfn.XLOOKUP($A339,Input_Raw!$A:$A,Input_Raw!$DR:$DR),"")</f>
        <v/>
      </c>
      <c r="M339" s="244" t="str">
        <f>IFERROR(_xlfn.XLOOKUP($A339,Input_Raw!$A:$A,Input_Raw!$DX:$DX),"")</f>
        <v/>
      </c>
      <c r="N339" s="244" t="str">
        <f>IFERROR(_xlfn.XLOOKUP($A339,Input_Raw!$A:$A,Input_Raw!$DZ:$DZ),"")</f>
        <v/>
      </c>
      <c r="O339" s="245" t="str">
        <f>IFERROR(1-SUMIF(Plant_BD!$B:$B,$A339,Plant_BD!$AL:$AL)/($AA339+SUMIF(Plant_BD!$B:$B,$A339,Plant_BD!$AL:$AL)),"")</f>
        <v/>
      </c>
      <c r="P339" s="245"/>
      <c r="Q339" s="246"/>
      <c r="R339" s="245" t="str">
        <f>IFERROR(1-SUMIF(Grid_BD!$B:$B,$A339,Grid_BD!$W:$W)/($AA339+SUMIF(Grid_BD!$B:$B,$A339,Grid_BD!$W:$W)),"")</f>
        <v/>
      </c>
      <c r="S339" s="241"/>
      <c r="T339" s="246"/>
      <c r="U339" s="247" t="str">
        <f t="shared" si="31"/>
        <v/>
      </c>
      <c r="V339" s="247" t="str">
        <f>IFERROR(_xlfn.XLOOKUP($A339,Input_Raw!$A:$A,Input_Raw!$GJ:$GJ),"")</f>
        <v/>
      </c>
      <c r="W339" s="248" t="str">
        <f t="shared" si="32"/>
        <v/>
      </c>
      <c r="X339" s="240" t="str">
        <f>IFERROR(_xlfn.XLOOKUP($A339,Input_Raw!$A:$A,Input_Raw!$EL:$EL),"")</f>
        <v/>
      </c>
      <c r="Y339" s="240" t="str">
        <f>IFERROR(_xlfn.XLOOKUP($A339,Input_Raw!$A:$A,Input_Raw!GC:GC),"")</f>
        <v/>
      </c>
      <c r="Z339" s="240"/>
      <c r="AA339" s="240" t="str">
        <f>IFERROR(_xlfn.XLOOKUP($A339,Input_Raw!$A:$A,Input_Raw!$GD:$GD),"")</f>
        <v/>
      </c>
      <c r="AB339" s="240" t="str">
        <f>IFERROR(_xlfn.XLOOKUP($A339,Input_Raw!$A:$A,Input_Raw!GE:GE),"")</f>
        <v/>
      </c>
      <c r="AC339" s="249">
        <f>IFERROR(_xlfn.XLOOKUP($D339,'Modelling New'!$D:$D,'Modelling New'!P:P),"")</f>
        <v>6.8322580645161297</v>
      </c>
      <c r="AD339" s="240">
        <f>IFERROR(_xlfn.XLOOKUP($D339,'Modelling New'!$D:$D,'Modelling New'!$T:$T)*1000,"")</f>
        <v>1293091.4638321139</v>
      </c>
      <c r="AE339" s="250">
        <f>IFERROR(_xlfn.XLOOKUP($D339,'Modelling New'!$D:$D,'Modelling New'!$O:$O),"")</f>
        <v>0.80111186811548341</v>
      </c>
      <c r="AF339" s="250">
        <f>IFERROR(_xlfn.XLOOKUP($D339,'Modelling New'!$D:$D,'Modelling New'!W:W),"")</f>
        <v>0.22805845922964968</v>
      </c>
      <c r="AG339" s="250">
        <f>IFERROR(_xlfn.XLOOKUP($D339,'Modelling New'!$D:$D,'Modelling New'!$AE:$AE),"")</f>
        <v>0.995</v>
      </c>
      <c r="AH339" s="250">
        <f>IFERROR(_xlfn.XLOOKUP($D339,'Modelling New'!$D:$D,'Modelling New'!$AF:$AF),"")</f>
        <v>0.995</v>
      </c>
      <c r="AI339" s="241"/>
      <c r="AJ339" s="241"/>
      <c r="AK339" s="241"/>
      <c r="AL339" s="241"/>
      <c r="AM339" s="241"/>
      <c r="AN339" s="251"/>
      <c r="AO339" s="248"/>
      <c r="AP339" s="248"/>
      <c r="AQ339" s="248"/>
      <c r="AR339" s="240">
        <f>_xlfn.XLOOKUP($D339,'Modelling New'!$D:$D,'Modelling New'!$N:$N)</f>
        <v>236.25000000000003</v>
      </c>
      <c r="AS339" s="240" t="str">
        <f t="shared" si="33"/>
        <v/>
      </c>
    </row>
    <row r="340" spans="1:45">
      <c r="A340" s="239">
        <f t="shared" si="34"/>
        <v>46083</v>
      </c>
      <c r="B340" s="240">
        <f>YEAR(Daily_KPI[[#This Row],[Date]])+IF(MONTH(Daily_KPI[[#This Row],[Date]])&gt;=4,1,0)</f>
        <v>2026</v>
      </c>
      <c r="C340" s="241">
        <f>YEAR(Daily_KPI[[#This Row],[Date]])</f>
        <v>2026</v>
      </c>
      <c r="D340" s="242">
        <f>Daily_KPI[[#This Row],[Date]]-DAY(Daily_KPI[[#This Row],[Date]])+1</f>
        <v>46082</v>
      </c>
      <c r="E340" s="241">
        <f t="shared" si="30"/>
        <v>31</v>
      </c>
      <c r="F340" s="243" t="str">
        <f>IFERROR(_xlfn.XLOOKUP($A340,Input_Raw!$A:$A,Input_Raw!$GB:$GB),"")</f>
        <v/>
      </c>
      <c r="G340" s="244" t="str">
        <f>IFERROR(_xlfn.XLOOKUP($A340,Input_Raw!$A:$A,Input_Raw!EO:EO),"")</f>
        <v/>
      </c>
      <c r="H340" s="244" t="str">
        <f>IFERROR(_xlfn.XLOOKUP($A340,Input_Raw!$A:$A,Input_Raw!EP:EP),"")</f>
        <v/>
      </c>
      <c r="I340" s="244" t="str">
        <f>IFERROR(_xlfn.XLOOKUP($A340,Input_Raw!$A:$A,Input_Raw!EM:EM),"")</f>
        <v/>
      </c>
      <c r="J340" s="244" t="str">
        <f>IFERROR(_xlfn.XLOOKUP($A340,Input_Raw!$A:$A,Input_Raw!EN:EN),"")</f>
        <v/>
      </c>
      <c r="K340" s="244" t="str">
        <f>IFERROR(_xlfn.XLOOKUP($A340,Input_Raw!$A:$A,Input_Raw!$DP:$DP),"")</f>
        <v/>
      </c>
      <c r="L340" s="244" t="str">
        <f>IFERROR(_xlfn.XLOOKUP($A340,Input_Raw!$A:$A,Input_Raw!$DR:$DR),"")</f>
        <v/>
      </c>
      <c r="M340" s="244" t="str">
        <f>IFERROR(_xlfn.XLOOKUP($A340,Input_Raw!$A:$A,Input_Raw!$DX:$DX),"")</f>
        <v/>
      </c>
      <c r="N340" s="244" t="str">
        <f>IFERROR(_xlfn.XLOOKUP($A340,Input_Raw!$A:$A,Input_Raw!$DZ:$DZ),"")</f>
        <v/>
      </c>
      <c r="O340" s="245" t="str">
        <f>IFERROR(1-SUMIF(Plant_BD!$B:$B,$A340,Plant_BD!$AL:$AL)/($AA340+SUMIF(Plant_BD!$B:$B,$A340,Plant_BD!$AL:$AL)),"")</f>
        <v/>
      </c>
      <c r="P340" s="245"/>
      <c r="Q340" s="246"/>
      <c r="R340" s="245" t="str">
        <f>IFERROR(1-SUMIF(Grid_BD!$B:$B,$A340,Grid_BD!$W:$W)/($AA340+SUMIF(Grid_BD!$B:$B,$A340,Grid_BD!$W:$W)),"")</f>
        <v/>
      </c>
      <c r="S340" s="241"/>
      <c r="T340" s="246"/>
      <c r="U340" s="247" t="str">
        <f t="shared" si="31"/>
        <v/>
      </c>
      <c r="V340" s="247" t="str">
        <f>IFERROR(_xlfn.XLOOKUP($A340,Input_Raw!$A:$A,Input_Raw!$GJ:$GJ),"")</f>
        <v/>
      </c>
      <c r="W340" s="248" t="str">
        <f t="shared" si="32"/>
        <v/>
      </c>
      <c r="X340" s="240" t="str">
        <f>IFERROR(_xlfn.XLOOKUP($A340,Input_Raw!$A:$A,Input_Raw!$EL:$EL),"")</f>
        <v/>
      </c>
      <c r="Y340" s="240" t="str">
        <f>IFERROR(_xlfn.XLOOKUP($A340,Input_Raw!$A:$A,Input_Raw!GC:GC),"")</f>
        <v/>
      </c>
      <c r="Z340" s="240"/>
      <c r="AA340" s="240" t="str">
        <f>IFERROR(_xlfn.XLOOKUP($A340,Input_Raw!$A:$A,Input_Raw!$GD:$GD),"")</f>
        <v/>
      </c>
      <c r="AB340" s="240" t="str">
        <f>IFERROR(_xlfn.XLOOKUP($A340,Input_Raw!$A:$A,Input_Raw!GE:GE),"")</f>
        <v/>
      </c>
      <c r="AC340" s="249">
        <f>IFERROR(_xlfn.XLOOKUP($D340,'Modelling New'!$D:$D,'Modelling New'!P:P),"")</f>
        <v>6.8322580645161297</v>
      </c>
      <c r="AD340" s="240">
        <f>IFERROR(_xlfn.XLOOKUP($D340,'Modelling New'!$D:$D,'Modelling New'!$T:$T)*1000,"")</f>
        <v>1293091.4638321139</v>
      </c>
      <c r="AE340" s="250">
        <f>IFERROR(_xlfn.XLOOKUP($D340,'Modelling New'!$D:$D,'Modelling New'!$O:$O),"")</f>
        <v>0.80111186811548341</v>
      </c>
      <c r="AF340" s="250">
        <f>IFERROR(_xlfn.XLOOKUP($D340,'Modelling New'!$D:$D,'Modelling New'!W:W),"")</f>
        <v>0.22805845922964968</v>
      </c>
      <c r="AG340" s="250">
        <f>IFERROR(_xlfn.XLOOKUP($D340,'Modelling New'!$D:$D,'Modelling New'!$AE:$AE),"")</f>
        <v>0.995</v>
      </c>
      <c r="AH340" s="250">
        <f>IFERROR(_xlfn.XLOOKUP($D340,'Modelling New'!$D:$D,'Modelling New'!$AF:$AF),"")</f>
        <v>0.995</v>
      </c>
      <c r="AI340" s="241"/>
      <c r="AJ340" s="241"/>
      <c r="AK340" s="241"/>
      <c r="AL340" s="241"/>
      <c r="AM340" s="241"/>
      <c r="AN340" s="251"/>
      <c r="AO340" s="248"/>
      <c r="AP340" s="248"/>
      <c r="AQ340" s="248"/>
      <c r="AR340" s="240">
        <f>_xlfn.XLOOKUP($D340,'Modelling New'!$D:$D,'Modelling New'!$N:$N)</f>
        <v>236.25000000000003</v>
      </c>
      <c r="AS340" s="240" t="str">
        <f t="shared" si="33"/>
        <v/>
      </c>
    </row>
    <row r="341" spans="1:45">
      <c r="A341" s="239">
        <f t="shared" si="34"/>
        <v>46084</v>
      </c>
      <c r="B341" s="240">
        <f>YEAR(Daily_KPI[[#This Row],[Date]])+IF(MONTH(Daily_KPI[[#This Row],[Date]])&gt;=4,1,0)</f>
        <v>2026</v>
      </c>
      <c r="C341" s="241">
        <f>YEAR(Daily_KPI[[#This Row],[Date]])</f>
        <v>2026</v>
      </c>
      <c r="D341" s="242">
        <f>Daily_KPI[[#This Row],[Date]]-DAY(Daily_KPI[[#This Row],[Date]])+1</f>
        <v>46082</v>
      </c>
      <c r="E341" s="241">
        <f t="shared" si="30"/>
        <v>31</v>
      </c>
      <c r="F341" s="243" t="str">
        <f>IFERROR(_xlfn.XLOOKUP($A341,Input_Raw!$A:$A,Input_Raw!$GB:$GB),"")</f>
        <v/>
      </c>
      <c r="G341" s="244" t="str">
        <f>IFERROR(_xlfn.XLOOKUP($A341,Input_Raw!$A:$A,Input_Raw!EO:EO),"")</f>
        <v/>
      </c>
      <c r="H341" s="244" t="str">
        <f>IFERROR(_xlfn.XLOOKUP($A341,Input_Raw!$A:$A,Input_Raw!EP:EP),"")</f>
        <v/>
      </c>
      <c r="I341" s="244" t="str">
        <f>IFERROR(_xlfn.XLOOKUP($A341,Input_Raw!$A:$A,Input_Raw!EM:EM),"")</f>
        <v/>
      </c>
      <c r="J341" s="244" t="str">
        <f>IFERROR(_xlfn.XLOOKUP($A341,Input_Raw!$A:$A,Input_Raw!EN:EN),"")</f>
        <v/>
      </c>
      <c r="K341" s="244" t="str">
        <f>IFERROR(_xlfn.XLOOKUP($A341,Input_Raw!$A:$A,Input_Raw!$DP:$DP),"")</f>
        <v/>
      </c>
      <c r="L341" s="244" t="str">
        <f>IFERROR(_xlfn.XLOOKUP($A341,Input_Raw!$A:$A,Input_Raw!$DR:$DR),"")</f>
        <v/>
      </c>
      <c r="M341" s="244" t="str">
        <f>IFERROR(_xlfn.XLOOKUP($A341,Input_Raw!$A:$A,Input_Raw!$DX:$DX),"")</f>
        <v/>
      </c>
      <c r="N341" s="244" t="str">
        <f>IFERROR(_xlfn.XLOOKUP($A341,Input_Raw!$A:$A,Input_Raw!$DZ:$DZ),"")</f>
        <v/>
      </c>
      <c r="O341" s="245" t="str">
        <f>IFERROR(1-SUMIF(Plant_BD!$B:$B,$A341,Plant_BD!$AL:$AL)/($AA341+SUMIF(Plant_BD!$B:$B,$A341,Plant_BD!$AL:$AL)),"")</f>
        <v/>
      </c>
      <c r="P341" s="245"/>
      <c r="Q341" s="246"/>
      <c r="R341" s="245" t="str">
        <f>IFERROR(1-SUMIF(Grid_BD!$B:$B,$A341,Grid_BD!$W:$W)/($AA341+SUMIF(Grid_BD!$B:$B,$A341,Grid_BD!$W:$W)),"")</f>
        <v/>
      </c>
      <c r="S341" s="241"/>
      <c r="T341" s="246"/>
      <c r="U341" s="247" t="str">
        <f t="shared" si="31"/>
        <v/>
      </c>
      <c r="V341" s="247" t="str">
        <f>IFERROR(_xlfn.XLOOKUP($A341,Input_Raw!$A:$A,Input_Raw!$GJ:$GJ),"")</f>
        <v/>
      </c>
      <c r="W341" s="248" t="str">
        <f t="shared" si="32"/>
        <v/>
      </c>
      <c r="X341" s="240" t="str">
        <f>IFERROR(_xlfn.XLOOKUP($A341,Input_Raw!$A:$A,Input_Raw!$EL:$EL),"")</f>
        <v/>
      </c>
      <c r="Y341" s="240" t="str">
        <f>IFERROR(_xlfn.XLOOKUP($A341,Input_Raw!$A:$A,Input_Raw!GC:GC),"")</f>
        <v/>
      </c>
      <c r="Z341" s="240"/>
      <c r="AA341" s="240" t="str">
        <f>IFERROR(_xlfn.XLOOKUP($A341,Input_Raw!$A:$A,Input_Raw!$GD:$GD),"")</f>
        <v/>
      </c>
      <c r="AB341" s="240" t="str">
        <f>IFERROR(_xlfn.XLOOKUP($A341,Input_Raw!$A:$A,Input_Raw!GE:GE),"")</f>
        <v/>
      </c>
      <c r="AC341" s="249">
        <f>IFERROR(_xlfn.XLOOKUP($D341,'Modelling New'!$D:$D,'Modelling New'!P:P),"")</f>
        <v>6.8322580645161297</v>
      </c>
      <c r="AD341" s="240">
        <f>IFERROR(_xlfn.XLOOKUP($D341,'Modelling New'!$D:$D,'Modelling New'!$T:$T)*1000,"")</f>
        <v>1293091.4638321139</v>
      </c>
      <c r="AE341" s="250">
        <f>IFERROR(_xlfn.XLOOKUP($D341,'Modelling New'!$D:$D,'Modelling New'!$O:$O),"")</f>
        <v>0.80111186811548341</v>
      </c>
      <c r="AF341" s="250">
        <f>IFERROR(_xlfn.XLOOKUP($D341,'Modelling New'!$D:$D,'Modelling New'!W:W),"")</f>
        <v>0.22805845922964968</v>
      </c>
      <c r="AG341" s="250">
        <f>IFERROR(_xlfn.XLOOKUP($D341,'Modelling New'!$D:$D,'Modelling New'!$AE:$AE),"")</f>
        <v>0.995</v>
      </c>
      <c r="AH341" s="250">
        <f>IFERROR(_xlfn.XLOOKUP($D341,'Modelling New'!$D:$D,'Modelling New'!$AF:$AF),"")</f>
        <v>0.995</v>
      </c>
      <c r="AI341" s="241"/>
      <c r="AJ341" s="241"/>
      <c r="AK341" s="241"/>
      <c r="AL341" s="241"/>
      <c r="AM341" s="241"/>
      <c r="AN341" s="251"/>
      <c r="AO341" s="248"/>
      <c r="AP341" s="248"/>
      <c r="AQ341" s="248"/>
      <c r="AR341" s="240">
        <f>_xlfn.XLOOKUP($D341,'Modelling New'!$D:$D,'Modelling New'!$N:$N)</f>
        <v>236.25000000000003</v>
      </c>
      <c r="AS341" s="240" t="str">
        <f t="shared" si="33"/>
        <v/>
      </c>
    </row>
    <row r="342" spans="1:45">
      <c r="A342" s="239">
        <f t="shared" si="34"/>
        <v>46085</v>
      </c>
      <c r="B342" s="240">
        <f>YEAR(Daily_KPI[[#This Row],[Date]])+IF(MONTH(Daily_KPI[[#This Row],[Date]])&gt;=4,1,0)</f>
        <v>2026</v>
      </c>
      <c r="C342" s="241">
        <f>YEAR(Daily_KPI[[#This Row],[Date]])</f>
        <v>2026</v>
      </c>
      <c r="D342" s="242">
        <f>Daily_KPI[[#This Row],[Date]]-DAY(Daily_KPI[[#This Row],[Date]])+1</f>
        <v>46082</v>
      </c>
      <c r="E342" s="241">
        <f t="shared" si="30"/>
        <v>31</v>
      </c>
      <c r="F342" s="243" t="str">
        <f>IFERROR(_xlfn.XLOOKUP($A342,Input_Raw!$A:$A,Input_Raw!$GB:$GB),"")</f>
        <v/>
      </c>
      <c r="G342" s="244" t="str">
        <f>IFERROR(_xlfn.XLOOKUP($A342,Input_Raw!$A:$A,Input_Raw!EO:EO),"")</f>
        <v/>
      </c>
      <c r="H342" s="244" t="str">
        <f>IFERROR(_xlfn.XLOOKUP($A342,Input_Raw!$A:$A,Input_Raw!EP:EP),"")</f>
        <v/>
      </c>
      <c r="I342" s="244" t="str">
        <f>IFERROR(_xlfn.XLOOKUP($A342,Input_Raw!$A:$A,Input_Raw!EM:EM),"")</f>
        <v/>
      </c>
      <c r="J342" s="244" t="str">
        <f>IFERROR(_xlfn.XLOOKUP($A342,Input_Raw!$A:$A,Input_Raw!EN:EN),"")</f>
        <v/>
      </c>
      <c r="K342" s="244" t="str">
        <f>IFERROR(_xlfn.XLOOKUP($A342,Input_Raw!$A:$A,Input_Raw!$DP:$DP),"")</f>
        <v/>
      </c>
      <c r="L342" s="244" t="str">
        <f>IFERROR(_xlfn.XLOOKUP($A342,Input_Raw!$A:$A,Input_Raw!$DR:$DR),"")</f>
        <v/>
      </c>
      <c r="M342" s="244" t="str">
        <f>IFERROR(_xlfn.XLOOKUP($A342,Input_Raw!$A:$A,Input_Raw!$DX:$DX),"")</f>
        <v/>
      </c>
      <c r="N342" s="244" t="str">
        <f>IFERROR(_xlfn.XLOOKUP($A342,Input_Raw!$A:$A,Input_Raw!$DZ:$DZ),"")</f>
        <v/>
      </c>
      <c r="O342" s="245" t="str">
        <f>IFERROR(1-SUMIF(Plant_BD!$B:$B,$A342,Plant_BD!$AL:$AL)/($AA342+SUMIF(Plant_BD!$B:$B,$A342,Plant_BD!$AL:$AL)),"")</f>
        <v/>
      </c>
      <c r="P342" s="245"/>
      <c r="Q342" s="246"/>
      <c r="R342" s="245" t="str">
        <f>IFERROR(1-SUMIF(Grid_BD!$B:$B,$A342,Grid_BD!$W:$W)/($AA342+SUMIF(Grid_BD!$B:$B,$A342,Grid_BD!$W:$W)),"")</f>
        <v/>
      </c>
      <c r="S342" s="241"/>
      <c r="T342" s="246"/>
      <c r="U342" s="247" t="str">
        <f t="shared" si="31"/>
        <v/>
      </c>
      <c r="V342" s="247" t="str">
        <f>IFERROR(_xlfn.XLOOKUP($A342,Input_Raw!$A:$A,Input_Raw!$GJ:$GJ),"")</f>
        <v/>
      </c>
      <c r="W342" s="248" t="str">
        <f t="shared" si="32"/>
        <v/>
      </c>
      <c r="X342" s="240" t="str">
        <f>IFERROR(_xlfn.XLOOKUP($A342,Input_Raw!$A:$A,Input_Raw!$EL:$EL),"")</f>
        <v/>
      </c>
      <c r="Y342" s="240" t="str">
        <f>IFERROR(_xlfn.XLOOKUP($A342,Input_Raw!$A:$A,Input_Raw!GC:GC),"")</f>
        <v/>
      </c>
      <c r="Z342" s="240"/>
      <c r="AA342" s="240" t="str">
        <f>IFERROR(_xlfn.XLOOKUP($A342,Input_Raw!$A:$A,Input_Raw!$GD:$GD),"")</f>
        <v/>
      </c>
      <c r="AB342" s="240" t="str">
        <f>IFERROR(_xlfn.XLOOKUP($A342,Input_Raw!$A:$A,Input_Raw!GE:GE),"")</f>
        <v/>
      </c>
      <c r="AC342" s="249">
        <f>IFERROR(_xlfn.XLOOKUP($D342,'Modelling New'!$D:$D,'Modelling New'!P:P),"")</f>
        <v>6.8322580645161297</v>
      </c>
      <c r="AD342" s="240">
        <f>IFERROR(_xlfn.XLOOKUP($D342,'Modelling New'!$D:$D,'Modelling New'!$T:$T)*1000,"")</f>
        <v>1293091.4638321139</v>
      </c>
      <c r="AE342" s="250">
        <f>IFERROR(_xlfn.XLOOKUP($D342,'Modelling New'!$D:$D,'Modelling New'!$O:$O),"")</f>
        <v>0.80111186811548341</v>
      </c>
      <c r="AF342" s="250">
        <f>IFERROR(_xlfn.XLOOKUP($D342,'Modelling New'!$D:$D,'Modelling New'!W:W),"")</f>
        <v>0.22805845922964968</v>
      </c>
      <c r="AG342" s="250">
        <f>IFERROR(_xlfn.XLOOKUP($D342,'Modelling New'!$D:$D,'Modelling New'!$AE:$AE),"")</f>
        <v>0.995</v>
      </c>
      <c r="AH342" s="250">
        <f>IFERROR(_xlfn.XLOOKUP($D342,'Modelling New'!$D:$D,'Modelling New'!$AF:$AF),"")</f>
        <v>0.995</v>
      </c>
      <c r="AI342" s="241"/>
      <c r="AJ342" s="241"/>
      <c r="AK342" s="241"/>
      <c r="AL342" s="241"/>
      <c r="AM342" s="241"/>
      <c r="AN342" s="251"/>
      <c r="AO342" s="248"/>
      <c r="AP342" s="248"/>
      <c r="AQ342" s="248"/>
      <c r="AR342" s="240">
        <f>_xlfn.XLOOKUP($D342,'Modelling New'!$D:$D,'Modelling New'!$N:$N)</f>
        <v>236.25000000000003</v>
      </c>
      <c r="AS342" s="240" t="str">
        <f t="shared" si="33"/>
        <v/>
      </c>
    </row>
    <row r="343" spans="1:45">
      <c r="A343" s="239">
        <f t="shared" si="34"/>
        <v>46086</v>
      </c>
      <c r="B343" s="240">
        <f>YEAR(Daily_KPI[[#This Row],[Date]])+IF(MONTH(Daily_KPI[[#This Row],[Date]])&gt;=4,1,0)</f>
        <v>2026</v>
      </c>
      <c r="C343" s="241">
        <f>YEAR(Daily_KPI[[#This Row],[Date]])</f>
        <v>2026</v>
      </c>
      <c r="D343" s="242">
        <f>Daily_KPI[[#This Row],[Date]]-DAY(Daily_KPI[[#This Row],[Date]])+1</f>
        <v>46082</v>
      </c>
      <c r="E343" s="241">
        <f t="shared" si="30"/>
        <v>31</v>
      </c>
      <c r="F343" s="243" t="str">
        <f>IFERROR(_xlfn.XLOOKUP($A343,Input_Raw!$A:$A,Input_Raw!$GB:$GB),"")</f>
        <v/>
      </c>
      <c r="G343" s="244" t="str">
        <f>IFERROR(_xlfn.XLOOKUP($A343,Input_Raw!$A:$A,Input_Raw!EO:EO),"")</f>
        <v/>
      </c>
      <c r="H343" s="244" t="str">
        <f>IFERROR(_xlfn.XLOOKUP($A343,Input_Raw!$A:$A,Input_Raw!EP:EP),"")</f>
        <v/>
      </c>
      <c r="I343" s="244" t="str">
        <f>IFERROR(_xlfn.XLOOKUP($A343,Input_Raw!$A:$A,Input_Raw!EM:EM),"")</f>
        <v/>
      </c>
      <c r="J343" s="244" t="str">
        <f>IFERROR(_xlfn.XLOOKUP($A343,Input_Raw!$A:$A,Input_Raw!EN:EN),"")</f>
        <v/>
      </c>
      <c r="K343" s="244" t="str">
        <f>IFERROR(_xlfn.XLOOKUP($A343,Input_Raw!$A:$A,Input_Raw!$DP:$DP),"")</f>
        <v/>
      </c>
      <c r="L343" s="244" t="str">
        <f>IFERROR(_xlfn.XLOOKUP($A343,Input_Raw!$A:$A,Input_Raw!$DR:$DR),"")</f>
        <v/>
      </c>
      <c r="M343" s="244" t="str">
        <f>IFERROR(_xlfn.XLOOKUP($A343,Input_Raw!$A:$A,Input_Raw!$DX:$DX),"")</f>
        <v/>
      </c>
      <c r="N343" s="244" t="str">
        <f>IFERROR(_xlfn.XLOOKUP($A343,Input_Raw!$A:$A,Input_Raw!$DZ:$DZ),"")</f>
        <v/>
      </c>
      <c r="O343" s="245" t="str">
        <f>IFERROR(1-SUMIF(Plant_BD!$B:$B,$A343,Plant_BD!$AL:$AL)/($AA343+SUMIF(Plant_BD!$B:$B,$A343,Plant_BD!$AL:$AL)),"")</f>
        <v/>
      </c>
      <c r="P343" s="245"/>
      <c r="Q343" s="246"/>
      <c r="R343" s="245" t="str">
        <f>IFERROR(1-SUMIF(Grid_BD!$B:$B,$A343,Grid_BD!$W:$W)/($AA343+SUMIF(Grid_BD!$B:$B,$A343,Grid_BD!$W:$W)),"")</f>
        <v/>
      </c>
      <c r="S343" s="241"/>
      <c r="T343" s="246"/>
      <c r="U343" s="247" t="str">
        <f t="shared" si="31"/>
        <v/>
      </c>
      <c r="V343" s="247" t="str">
        <f>IFERROR(_xlfn.XLOOKUP($A343,Input_Raw!$A:$A,Input_Raw!$GJ:$GJ),"")</f>
        <v/>
      </c>
      <c r="W343" s="248" t="str">
        <f t="shared" si="32"/>
        <v/>
      </c>
      <c r="X343" s="240" t="str">
        <f>IFERROR(_xlfn.XLOOKUP($A343,Input_Raw!$A:$A,Input_Raw!$EL:$EL),"")</f>
        <v/>
      </c>
      <c r="Y343" s="240" t="str">
        <f>IFERROR(_xlfn.XLOOKUP($A343,Input_Raw!$A:$A,Input_Raw!GC:GC),"")</f>
        <v/>
      </c>
      <c r="Z343" s="240"/>
      <c r="AA343" s="240" t="str">
        <f>IFERROR(_xlfn.XLOOKUP($A343,Input_Raw!$A:$A,Input_Raw!$GD:$GD),"")</f>
        <v/>
      </c>
      <c r="AB343" s="240" t="str">
        <f>IFERROR(_xlfn.XLOOKUP($A343,Input_Raw!$A:$A,Input_Raw!GE:GE),"")</f>
        <v/>
      </c>
      <c r="AC343" s="249">
        <f>IFERROR(_xlfn.XLOOKUP($D343,'Modelling New'!$D:$D,'Modelling New'!P:P),"")</f>
        <v>6.8322580645161297</v>
      </c>
      <c r="AD343" s="240">
        <f>IFERROR(_xlfn.XLOOKUP($D343,'Modelling New'!$D:$D,'Modelling New'!$T:$T)*1000,"")</f>
        <v>1293091.4638321139</v>
      </c>
      <c r="AE343" s="250">
        <f>IFERROR(_xlfn.XLOOKUP($D343,'Modelling New'!$D:$D,'Modelling New'!$O:$O),"")</f>
        <v>0.80111186811548341</v>
      </c>
      <c r="AF343" s="250">
        <f>IFERROR(_xlfn.XLOOKUP($D343,'Modelling New'!$D:$D,'Modelling New'!W:W),"")</f>
        <v>0.22805845922964968</v>
      </c>
      <c r="AG343" s="250">
        <f>IFERROR(_xlfn.XLOOKUP($D343,'Modelling New'!$D:$D,'Modelling New'!$AE:$AE),"")</f>
        <v>0.995</v>
      </c>
      <c r="AH343" s="250">
        <f>IFERROR(_xlfn.XLOOKUP($D343,'Modelling New'!$D:$D,'Modelling New'!$AF:$AF),"")</f>
        <v>0.995</v>
      </c>
      <c r="AI343" s="241"/>
      <c r="AJ343" s="241"/>
      <c r="AK343" s="241"/>
      <c r="AL343" s="241"/>
      <c r="AM343" s="241"/>
      <c r="AN343" s="251"/>
      <c r="AO343" s="248"/>
      <c r="AP343" s="248"/>
      <c r="AQ343" s="248"/>
      <c r="AR343" s="240">
        <f>_xlfn.XLOOKUP($D343,'Modelling New'!$D:$D,'Modelling New'!$N:$N)</f>
        <v>236.25000000000003</v>
      </c>
      <c r="AS343" s="240" t="str">
        <f t="shared" si="33"/>
        <v/>
      </c>
    </row>
    <row r="344" spans="1:45">
      <c r="A344" s="239">
        <f t="shared" si="34"/>
        <v>46087</v>
      </c>
      <c r="B344" s="240">
        <f>YEAR(Daily_KPI[[#This Row],[Date]])+IF(MONTH(Daily_KPI[[#This Row],[Date]])&gt;=4,1,0)</f>
        <v>2026</v>
      </c>
      <c r="C344" s="241">
        <f>YEAR(Daily_KPI[[#This Row],[Date]])</f>
        <v>2026</v>
      </c>
      <c r="D344" s="242">
        <f>Daily_KPI[[#This Row],[Date]]-DAY(Daily_KPI[[#This Row],[Date]])+1</f>
        <v>46082</v>
      </c>
      <c r="E344" s="241">
        <f t="shared" si="30"/>
        <v>31</v>
      </c>
      <c r="F344" s="243" t="str">
        <f>IFERROR(_xlfn.XLOOKUP($A344,Input_Raw!$A:$A,Input_Raw!$GB:$GB),"")</f>
        <v/>
      </c>
      <c r="G344" s="244" t="str">
        <f>IFERROR(_xlfn.XLOOKUP($A344,Input_Raw!$A:$A,Input_Raw!EO:EO),"")</f>
        <v/>
      </c>
      <c r="H344" s="244" t="str">
        <f>IFERROR(_xlfn.XLOOKUP($A344,Input_Raw!$A:$A,Input_Raw!EP:EP),"")</f>
        <v/>
      </c>
      <c r="I344" s="244" t="str">
        <f>IFERROR(_xlfn.XLOOKUP($A344,Input_Raw!$A:$A,Input_Raw!EM:EM),"")</f>
        <v/>
      </c>
      <c r="J344" s="244" t="str">
        <f>IFERROR(_xlfn.XLOOKUP($A344,Input_Raw!$A:$A,Input_Raw!EN:EN),"")</f>
        <v/>
      </c>
      <c r="K344" s="244" t="str">
        <f>IFERROR(_xlfn.XLOOKUP($A344,Input_Raw!$A:$A,Input_Raw!$DP:$DP),"")</f>
        <v/>
      </c>
      <c r="L344" s="244" t="str">
        <f>IFERROR(_xlfn.XLOOKUP($A344,Input_Raw!$A:$A,Input_Raw!$DR:$DR),"")</f>
        <v/>
      </c>
      <c r="M344" s="244" t="str">
        <f>IFERROR(_xlfn.XLOOKUP($A344,Input_Raw!$A:$A,Input_Raw!$DX:$DX),"")</f>
        <v/>
      </c>
      <c r="N344" s="244" t="str">
        <f>IFERROR(_xlfn.XLOOKUP($A344,Input_Raw!$A:$A,Input_Raw!$DZ:$DZ),"")</f>
        <v/>
      </c>
      <c r="O344" s="245" t="str">
        <f>IFERROR(1-SUMIF(Plant_BD!$B:$B,$A344,Plant_BD!$AL:$AL)/($AA344+SUMIF(Plant_BD!$B:$B,$A344,Plant_BD!$AL:$AL)),"")</f>
        <v/>
      </c>
      <c r="P344" s="245"/>
      <c r="Q344" s="246"/>
      <c r="R344" s="245" t="str">
        <f>IFERROR(1-SUMIF(Grid_BD!$B:$B,$A344,Grid_BD!$W:$W)/($AA344+SUMIF(Grid_BD!$B:$B,$A344,Grid_BD!$W:$W)),"")</f>
        <v/>
      </c>
      <c r="S344" s="241"/>
      <c r="T344" s="246"/>
      <c r="U344" s="247" t="str">
        <f t="shared" si="31"/>
        <v/>
      </c>
      <c r="V344" s="247" t="str">
        <f>IFERROR(_xlfn.XLOOKUP($A344,Input_Raw!$A:$A,Input_Raw!$GJ:$GJ),"")</f>
        <v/>
      </c>
      <c r="W344" s="248" t="str">
        <f t="shared" si="32"/>
        <v/>
      </c>
      <c r="X344" s="240" t="str">
        <f>IFERROR(_xlfn.XLOOKUP($A344,Input_Raw!$A:$A,Input_Raw!$EL:$EL),"")</f>
        <v/>
      </c>
      <c r="Y344" s="240" t="str">
        <f>IFERROR(_xlfn.XLOOKUP($A344,Input_Raw!$A:$A,Input_Raw!GC:GC),"")</f>
        <v/>
      </c>
      <c r="Z344" s="240"/>
      <c r="AA344" s="240" t="str">
        <f>IFERROR(_xlfn.XLOOKUP($A344,Input_Raw!$A:$A,Input_Raw!$GD:$GD),"")</f>
        <v/>
      </c>
      <c r="AB344" s="240" t="str">
        <f>IFERROR(_xlfn.XLOOKUP($A344,Input_Raw!$A:$A,Input_Raw!GE:GE),"")</f>
        <v/>
      </c>
      <c r="AC344" s="249">
        <f>IFERROR(_xlfn.XLOOKUP($D344,'Modelling New'!$D:$D,'Modelling New'!P:P),"")</f>
        <v>6.8322580645161297</v>
      </c>
      <c r="AD344" s="240">
        <f>IFERROR(_xlfn.XLOOKUP($D344,'Modelling New'!$D:$D,'Modelling New'!$T:$T)*1000,"")</f>
        <v>1293091.4638321139</v>
      </c>
      <c r="AE344" s="250">
        <f>IFERROR(_xlfn.XLOOKUP($D344,'Modelling New'!$D:$D,'Modelling New'!$O:$O),"")</f>
        <v>0.80111186811548341</v>
      </c>
      <c r="AF344" s="250">
        <f>IFERROR(_xlfn.XLOOKUP($D344,'Modelling New'!$D:$D,'Modelling New'!W:W),"")</f>
        <v>0.22805845922964968</v>
      </c>
      <c r="AG344" s="250">
        <f>IFERROR(_xlfn.XLOOKUP($D344,'Modelling New'!$D:$D,'Modelling New'!$AE:$AE),"")</f>
        <v>0.995</v>
      </c>
      <c r="AH344" s="250">
        <f>IFERROR(_xlfn.XLOOKUP($D344,'Modelling New'!$D:$D,'Modelling New'!$AF:$AF),"")</f>
        <v>0.995</v>
      </c>
      <c r="AI344" s="241"/>
      <c r="AJ344" s="241"/>
      <c r="AK344" s="241"/>
      <c r="AL344" s="241"/>
      <c r="AM344" s="241"/>
      <c r="AN344" s="251"/>
      <c r="AO344" s="248"/>
      <c r="AP344" s="248"/>
      <c r="AQ344" s="248"/>
      <c r="AR344" s="240">
        <f>_xlfn.XLOOKUP($D344,'Modelling New'!$D:$D,'Modelling New'!$N:$N)</f>
        <v>236.25000000000003</v>
      </c>
      <c r="AS344" s="240" t="str">
        <f t="shared" si="33"/>
        <v/>
      </c>
    </row>
    <row r="345" spans="1:45">
      <c r="A345" s="239">
        <f t="shared" si="34"/>
        <v>46088</v>
      </c>
      <c r="B345" s="240">
        <f>YEAR(Daily_KPI[[#This Row],[Date]])+IF(MONTH(Daily_KPI[[#This Row],[Date]])&gt;=4,1,0)</f>
        <v>2026</v>
      </c>
      <c r="C345" s="241">
        <f>YEAR(Daily_KPI[[#This Row],[Date]])</f>
        <v>2026</v>
      </c>
      <c r="D345" s="242">
        <f>Daily_KPI[[#This Row],[Date]]-DAY(Daily_KPI[[#This Row],[Date]])+1</f>
        <v>46082</v>
      </c>
      <c r="E345" s="241">
        <f t="shared" si="30"/>
        <v>31</v>
      </c>
      <c r="F345" s="243" t="str">
        <f>IFERROR(_xlfn.XLOOKUP($A345,Input_Raw!$A:$A,Input_Raw!$GB:$GB),"")</f>
        <v/>
      </c>
      <c r="G345" s="244" t="str">
        <f>IFERROR(_xlfn.XLOOKUP($A345,Input_Raw!$A:$A,Input_Raw!EO:EO),"")</f>
        <v/>
      </c>
      <c r="H345" s="244" t="str">
        <f>IFERROR(_xlfn.XLOOKUP($A345,Input_Raw!$A:$A,Input_Raw!EP:EP),"")</f>
        <v/>
      </c>
      <c r="I345" s="244" t="str">
        <f>IFERROR(_xlfn.XLOOKUP($A345,Input_Raw!$A:$A,Input_Raw!EM:EM),"")</f>
        <v/>
      </c>
      <c r="J345" s="244" t="str">
        <f>IFERROR(_xlfn.XLOOKUP($A345,Input_Raw!$A:$A,Input_Raw!EN:EN),"")</f>
        <v/>
      </c>
      <c r="K345" s="244" t="str">
        <f>IFERROR(_xlfn.XLOOKUP($A345,Input_Raw!$A:$A,Input_Raw!$DP:$DP),"")</f>
        <v/>
      </c>
      <c r="L345" s="244" t="str">
        <f>IFERROR(_xlfn.XLOOKUP($A345,Input_Raw!$A:$A,Input_Raw!$DR:$DR),"")</f>
        <v/>
      </c>
      <c r="M345" s="244" t="str">
        <f>IFERROR(_xlfn.XLOOKUP($A345,Input_Raw!$A:$A,Input_Raw!$DX:$DX),"")</f>
        <v/>
      </c>
      <c r="N345" s="244" t="str">
        <f>IFERROR(_xlfn.XLOOKUP($A345,Input_Raw!$A:$A,Input_Raw!$DZ:$DZ),"")</f>
        <v/>
      </c>
      <c r="O345" s="245" t="str">
        <f>IFERROR(1-SUMIF(Plant_BD!$B:$B,$A345,Plant_BD!$AL:$AL)/($AA345+SUMIF(Plant_BD!$B:$B,$A345,Plant_BD!$AL:$AL)),"")</f>
        <v/>
      </c>
      <c r="P345" s="245"/>
      <c r="Q345" s="246"/>
      <c r="R345" s="245" t="str">
        <f>IFERROR(1-SUMIF(Grid_BD!$B:$B,$A345,Grid_BD!$W:$W)/($AA345+SUMIF(Grid_BD!$B:$B,$A345,Grid_BD!$W:$W)),"")</f>
        <v/>
      </c>
      <c r="S345" s="241"/>
      <c r="T345" s="246"/>
      <c r="U345" s="247" t="str">
        <f t="shared" si="31"/>
        <v/>
      </c>
      <c r="V345" s="247" t="str">
        <f>IFERROR(_xlfn.XLOOKUP($A345,Input_Raw!$A:$A,Input_Raw!$GJ:$GJ),"")</f>
        <v/>
      </c>
      <c r="W345" s="248" t="str">
        <f t="shared" si="32"/>
        <v/>
      </c>
      <c r="X345" s="240" t="str">
        <f>IFERROR(_xlfn.XLOOKUP($A345,Input_Raw!$A:$A,Input_Raw!$EL:$EL),"")</f>
        <v/>
      </c>
      <c r="Y345" s="240" t="str">
        <f>IFERROR(_xlfn.XLOOKUP($A345,Input_Raw!$A:$A,Input_Raw!GC:GC),"")</f>
        <v/>
      </c>
      <c r="Z345" s="240"/>
      <c r="AA345" s="240" t="str">
        <f>IFERROR(_xlfn.XLOOKUP($A345,Input_Raw!$A:$A,Input_Raw!$GD:$GD),"")</f>
        <v/>
      </c>
      <c r="AB345" s="240" t="str">
        <f>IFERROR(_xlfn.XLOOKUP($A345,Input_Raw!$A:$A,Input_Raw!GE:GE),"")</f>
        <v/>
      </c>
      <c r="AC345" s="249">
        <f>IFERROR(_xlfn.XLOOKUP($D345,'Modelling New'!$D:$D,'Modelling New'!P:P),"")</f>
        <v>6.8322580645161297</v>
      </c>
      <c r="AD345" s="240">
        <f>IFERROR(_xlfn.XLOOKUP($D345,'Modelling New'!$D:$D,'Modelling New'!$T:$T)*1000,"")</f>
        <v>1293091.4638321139</v>
      </c>
      <c r="AE345" s="250">
        <f>IFERROR(_xlfn.XLOOKUP($D345,'Modelling New'!$D:$D,'Modelling New'!$O:$O),"")</f>
        <v>0.80111186811548341</v>
      </c>
      <c r="AF345" s="250">
        <f>IFERROR(_xlfn.XLOOKUP($D345,'Modelling New'!$D:$D,'Modelling New'!W:W),"")</f>
        <v>0.22805845922964968</v>
      </c>
      <c r="AG345" s="250">
        <f>IFERROR(_xlfn.XLOOKUP($D345,'Modelling New'!$D:$D,'Modelling New'!$AE:$AE),"")</f>
        <v>0.995</v>
      </c>
      <c r="AH345" s="250">
        <f>IFERROR(_xlfn.XLOOKUP($D345,'Modelling New'!$D:$D,'Modelling New'!$AF:$AF),"")</f>
        <v>0.995</v>
      </c>
      <c r="AI345" s="241"/>
      <c r="AJ345" s="241"/>
      <c r="AK345" s="241"/>
      <c r="AL345" s="241"/>
      <c r="AM345" s="241"/>
      <c r="AN345" s="251"/>
      <c r="AO345" s="248"/>
      <c r="AP345" s="248"/>
      <c r="AQ345" s="248"/>
      <c r="AR345" s="240">
        <f>_xlfn.XLOOKUP($D345,'Modelling New'!$D:$D,'Modelling New'!$N:$N)</f>
        <v>236.25000000000003</v>
      </c>
      <c r="AS345" s="240" t="str">
        <f t="shared" si="33"/>
        <v/>
      </c>
    </row>
    <row r="346" spans="1:45">
      <c r="A346" s="239">
        <f t="shared" si="34"/>
        <v>46089</v>
      </c>
      <c r="B346" s="240">
        <f>YEAR(Daily_KPI[[#This Row],[Date]])+IF(MONTH(Daily_KPI[[#This Row],[Date]])&gt;=4,1,0)</f>
        <v>2026</v>
      </c>
      <c r="C346" s="241">
        <f>YEAR(Daily_KPI[[#This Row],[Date]])</f>
        <v>2026</v>
      </c>
      <c r="D346" s="242">
        <f>Daily_KPI[[#This Row],[Date]]-DAY(Daily_KPI[[#This Row],[Date]])+1</f>
        <v>46082</v>
      </c>
      <c r="E346" s="241">
        <f t="shared" si="30"/>
        <v>31</v>
      </c>
      <c r="F346" s="243" t="str">
        <f>IFERROR(_xlfn.XLOOKUP($A346,Input_Raw!$A:$A,Input_Raw!$GB:$GB),"")</f>
        <v/>
      </c>
      <c r="G346" s="244" t="str">
        <f>IFERROR(_xlfn.XLOOKUP($A346,Input_Raw!$A:$A,Input_Raw!EO:EO),"")</f>
        <v/>
      </c>
      <c r="H346" s="244" t="str">
        <f>IFERROR(_xlfn.XLOOKUP($A346,Input_Raw!$A:$A,Input_Raw!EP:EP),"")</f>
        <v/>
      </c>
      <c r="I346" s="244" t="str">
        <f>IFERROR(_xlfn.XLOOKUP($A346,Input_Raw!$A:$A,Input_Raw!EM:EM),"")</f>
        <v/>
      </c>
      <c r="J346" s="244" t="str">
        <f>IFERROR(_xlfn.XLOOKUP($A346,Input_Raw!$A:$A,Input_Raw!EN:EN),"")</f>
        <v/>
      </c>
      <c r="K346" s="244" t="str">
        <f>IFERROR(_xlfn.XLOOKUP($A346,Input_Raw!$A:$A,Input_Raw!$DP:$DP),"")</f>
        <v/>
      </c>
      <c r="L346" s="244" t="str">
        <f>IFERROR(_xlfn.XLOOKUP($A346,Input_Raw!$A:$A,Input_Raw!$DR:$DR),"")</f>
        <v/>
      </c>
      <c r="M346" s="244" t="str">
        <f>IFERROR(_xlfn.XLOOKUP($A346,Input_Raw!$A:$A,Input_Raw!$DX:$DX),"")</f>
        <v/>
      </c>
      <c r="N346" s="244" t="str">
        <f>IFERROR(_xlfn.XLOOKUP($A346,Input_Raw!$A:$A,Input_Raw!$DZ:$DZ),"")</f>
        <v/>
      </c>
      <c r="O346" s="245" t="str">
        <f>IFERROR(1-SUMIF(Plant_BD!$B:$B,$A346,Plant_BD!$AL:$AL)/($AA346+SUMIF(Plant_BD!$B:$B,$A346,Plant_BD!$AL:$AL)),"")</f>
        <v/>
      </c>
      <c r="P346" s="245"/>
      <c r="Q346" s="246"/>
      <c r="R346" s="245" t="str">
        <f>IFERROR(1-SUMIF(Grid_BD!$B:$B,$A346,Grid_BD!$W:$W)/($AA346+SUMIF(Grid_BD!$B:$B,$A346,Grid_BD!$W:$W)),"")</f>
        <v/>
      </c>
      <c r="S346" s="241"/>
      <c r="T346" s="246"/>
      <c r="U346" s="247" t="str">
        <f t="shared" si="31"/>
        <v/>
      </c>
      <c r="V346" s="247" t="str">
        <f>IFERROR(_xlfn.XLOOKUP($A346,Input_Raw!$A:$A,Input_Raw!$GJ:$GJ),"")</f>
        <v/>
      </c>
      <c r="W346" s="248" t="str">
        <f t="shared" si="32"/>
        <v/>
      </c>
      <c r="X346" s="240" t="str">
        <f>IFERROR(_xlfn.XLOOKUP($A346,Input_Raw!$A:$A,Input_Raw!$EL:$EL),"")</f>
        <v/>
      </c>
      <c r="Y346" s="240" t="str">
        <f>IFERROR(_xlfn.XLOOKUP($A346,Input_Raw!$A:$A,Input_Raw!GC:GC),"")</f>
        <v/>
      </c>
      <c r="Z346" s="240"/>
      <c r="AA346" s="240" t="str">
        <f>IFERROR(_xlfn.XLOOKUP($A346,Input_Raw!$A:$A,Input_Raw!$GD:$GD),"")</f>
        <v/>
      </c>
      <c r="AB346" s="240" t="str">
        <f>IFERROR(_xlfn.XLOOKUP($A346,Input_Raw!$A:$A,Input_Raw!GE:GE),"")</f>
        <v/>
      </c>
      <c r="AC346" s="249">
        <f>IFERROR(_xlfn.XLOOKUP($D346,'Modelling New'!$D:$D,'Modelling New'!P:P),"")</f>
        <v>6.8322580645161297</v>
      </c>
      <c r="AD346" s="240">
        <f>IFERROR(_xlfn.XLOOKUP($D346,'Modelling New'!$D:$D,'Modelling New'!$T:$T)*1000,"")</f>
        <v>1293091.4638321139</v>
      </c>
      <c r="AE346" s="250">
        <f>IFERROR(_xlfn.XLOOKUP($D346,'Modelling New'!$D:$D,'Modelling New'!$O:$O),"")</f>
        <v>0.80111186811548341</v>
      </c>
      <c r="AF346" s="250">
        <f>IFERROR(_xlfn.XLOOKUP($D346,'Modelling New'!$D:$D,'Modelling New'!W:W),"")</f>
        <v>0.22805845922964968</v>
      </c>
      <c r="AG346" s="250">
        <f>IFERROR(_xlfn.XLOOKUP($D346,'Modelling New'!$D:$D,'Modelling New'!$AE:$AE),"")</f>
        <v>0.995</v>
      </c>
      <c r="AH346" s="250">
        <f>IFERROR(_xlfn.XLOOKUP($D346,'Modelling New'!$D:$D,'Modelling New'!$AF:$AF),"")</f>
        <v>0.995</v>
      </c>
      <c r="AI346" s="241"/>
      <c r="AJ346" s="241"/>
      <c r="AK346" s="241"/>
      <c r="AL346" s="241"/>
      <c r="AM346" s="241"/>
      <c r="AN346" s="251"/>
      <c r="AO346" s="248"/>
      <c r="AP346" s="248"/>
      <c r="AQ346" s="248"/>
      <c r="AR346" s="240">
        <f>_xlfn.XLOOKUP($D346,'Modelling New'!$D:$D,'Modelling New'!$N:$N)</f>
        <v>236.25000000000003</v>
      </c>
      <c r="AS346" s="240" t="str">
        <f t="shared" si="33"/>
        <v/>
      </c>
    </row>
    <row r="347" spans="1:45">
      <c r="A347" s="239">
        <f t="shared" si="34"/>
        <v>46090</v>
      </c>
      <c r="B347" s="240">
        <f>YEAR(Daily_KPI[[#This Row],[Date]])+IF(MONTH(Daily_KPI[[#This Row],[Date]])&gt;=4,1,0)</f>
        <v>2026</v>
      </c>
      <c r="C347" s="241">
        <f>YEAR(Daily_KPI[[#This Row],[Date]])</f>
        <v>2026</v>
      </c>
      <c r="D347" s="242">
        <f>Daily_KPI[[#This Row],[Date]]-DAY(Daily_KPI[[#This Row],[Date]])+1</f>
        <v>46082</v>
      </c>
      <c r="E347" s="241">
        <f t="shared" si="30"/>
        <v>31</v>
      </c>
      <c r="F347" s="243" t="str">
        <f>IFERROR(_xlfn.XLOOKUP($A347,Input_Raw!$A:$A,Input_Raw!$GB:$GB),"")</f>
        <v/>
      </c>
      <c r="G347" s="244" t="str">
        <f>IFERROR(_xlfn.XLOOKUP($A347,Input_Raw!$A:$A,Input_Raw!EO:EO),"")</f>
        <v/>
      </c>
      <c r="H347" s="244" t="str">
        <f>IFERROR(_xlfn.XLOOKUP($A347,Input_Raw!$A:$A,Input_Raw!EP:EP),"")</f>
        <v/>
      </c>
      <c r="I347" s="244" t="str">
        <f>IFERROR(_xlfn.XLOOKUP($A347,Input_Raw!$A:$A,Input_Raw!EM:EM),"")</f>
        <v/>
      </c>
      <c r="J347" s="244" t="str">
        <f>IFERROR(_xlfn.XLOOKUP($A347,Input_Raw!$A:$A,Input_Raw!EN:EN),"")</f>
        <v/>
      </c>
      <c r="K347" s="244" t="str">
        <f>IFERROR(_xlfn.XLOOKUP($A347,Input_Raw!$A:$A,Input_Raw!$DP:$DP),"")</f>
        <v/>
      </c>
      <c r="L347" s="244" t="str">
        <f>IFERROR(_xlfn.XLOOKUP($A347,Input_Raw!$A:$A,Input_Raw!$DR:$DR),"")</f>
        <v/>
      </c>
      <c r="M347" s="244" t="str">
        <f>IFERROR(_xlfn.XLOOKUP($A347,Input_Raw!$A:$A,Input_Raw!$DX:$DX),"")</f>
        <v/>
      </c>
      <c r="N347" s="244" t="str">
        <f>IFERROR(_xlfn.XLOOKUP($A347,Input_Raw!$A:$A,Input_Raw!$DZ:$DZ),"")</f>
        <v/>
      </c>
      <c r="O347" s="245" t="str">
        <f>IFERROR(1-SUMIF(Plant_BD!$B:$B,$A347,Plant_BD!$AL:$AL)/($AA347+SUMIF(Plant_BD!$B:$B,$A347,Plant_BD!$AL:$AL)),"")</f>
        <v/>
      </c>
      <c r="P347" s="245"/>
      <c r="Q347" s="246"/>
      <c r="R347" s="245" t="str">
        <f>IFERROR(1-SUMIF(Grid_BD!$B:$B,$A347,Grid_BD!$W:$W)/($AA347+SUMIF(Grid_BD!$B:$B,$A347,Grid_BD!$W:$W)),"")</f>
        <v/>
      </c>
      <c r="S347" s="241"/>
      <c r="T347" s="246"/>
      <c r="U347" s="247" t="str">
        <f t="shared" si="31"/>
        <v/>
      </c>
      <c r="V347" s="247" t="str">
        <f>IFERROR(_xlfn.XLOOKUP($A347,Input_Raw!$A:$A,Input_Raw!$GJ:$GJ),"")</f>
        <v/>
      </c>
      <c r="W347" s="248" t="str">
        <f t="shared" si="32"/>
        <v/>
      </c>
      <c r="X347" s="240" t="str">
        <f>IFERROR(_xlfn.XLOOKUP($A347,Input_Raw!$A:$A,Input_Raw!$EL:$EL),"")</f>
        <v/>
      </c>
      <c r="Y347" s="240" t="str">
        <f>IFERROR(_xlfn.XLOOKUP($A347,Input_Raw!$A:$A,Input_Raw!GC:GC),"")</f>
        <v/>
      </c>
      <c r="Z347" s="240"/>
      <c r="AA347" s="240" t="str">
        <f>IFERROR(_xlfn.XLOOKUP($A347,Input_Raw!$A:$A,Input_Raw!$GD:$GD),"")</f>
        <v/>
      </c>
      <c r="AB347" s="240" t="str">
        <f>IFERROR(_xlfn.XLOOKUP($A347,Input_Raw!$A:$A,Input_Raw!GE:GE),"")</f>
        <v/>
      </c>
      <c r="AC347" s="249">
        <f>IFERROR(_xlfn.XLOOKUP($D347,'Modelling New'!$D:$D,'Modelling New'!P:P),"")</f>
        <v>6.8322580645161297</v>
      </c>
      <c r="AD347" s="240">
        <f>IFERROR(_xlfn.XLOOKUP($D347,'Modelling New'!$D:$D,'Modelling New'!$T:$T)*1000,"")</f>
        <v>1293091.4638321139</v>
      </c>
      <c r="AE347" s="250">
        <f>IFERROR(_xlfn.XLOOKUP($D347,'Modelling New'!$D:$D,'Modelling New'!$O:$O),"")</f>
        <v>0.80111186811548341</v>
      </c>
      <c r="AF347" s="250">
        <f>IFERROR(_xlfn.XLOOKUP($D347,'Modelling New'!$D:$D,'Modelling New'!W:W),"")</f>
        <v>0.22805845922964968</v>
      </c>
      <c r="AG347" s="250">
        <f>IFERROR(_xlfn.XLOOKUP($D347,'Modelling New'!$D:$D,'Modelling New'!$AE:$AE),"")</f>
        <v>0.995</v>
      </c>
      <c r="AH347" s="250">
        <f>IFERROR(_xlfn.XLOOKUP($D347,'Modelling New'!$D:$D,'Modelling New'!$AF:$AF),"")</f>
        <v>0.995</v>
      </c>
      <c r="AI347" s="241"/>
      <c r="AJ347" s="241"/>
      <c r="AK347" s="241"/>
      <c r="AL347" s="241"/>
      <c r="AM347" s="241"/>
      <c r="AN347" s="251"/>
      <c r="AO347" s="248"/>
      <c r="AP347" s="248"/>
      <c r="AQ347" s="248"/>
      <c r="AR347" s="240">
        <f>_xlfn.XLOOKUP($D347,'Modelling New'!$D:$D,'Modelling New'!$N:$N)</f>
        <v>236.25000000000003</v>
      </c>
      <c r="AS347" s="240" t="str">
        <f t="shared" si="33"/>
        <v/>
      </c>
    </row>
    <row r="348" spans="1:45">
      <c r="A348" s="239">
        <f t="shared" si="34"/>
        <v>46091</v>
      </c>
      <c r="B348" s="240">
        <f>YEAR(Daily_KPI[[#This Row],[Date]])+IF(MONTH(Daily_KPI[[#This Row],[Date]])&gt;=4,1,0)</f>
        <v>2026</v>
      </c>
      <c r="C348" s="241">
        <f>YEAR(Daily_KPI[[#This Row],[Date]])</f>
        <v>2026</v>
      </c>
      <c r="D348" s="242">
        <f>Daily_KPI[[#This Row],[Date]]-DAY(Daily_KPI[[#This Row],[Date]])+1</f>
        <v>46082</v>
      </c>
      <c r="E348" s="241">
        <f t="shared" si="30"/>
        <v>31</v>
      </c>
      <c r="F348" s="243" t="str">
        <f>IFERROR(_xlfn.XLOOKUP($A348,Input_Raw!$A:$A,Input_Raw!$GB:$GB),"")</f>
        <v/>
      </c>
      <c r="G348" s="244" t="str">
        <f>IFERROR(_xlfn.XLOOKUP($A348,Input_Raw!$A:$A,Input_Raw!EO:EO),"")</f>
        <v/>
      </c>
      <c r="H348" s="244" t="str">
        <f>IFERROR(_xlfn.XLOOKUP($A348,Input_Raw!$A:$A,Input_Raw!EP:EP),"")</f>
        <v/>
      </c>
      <c r="I348" s="244" t="str">
        <f>IFERROR(_xlfn.XLOOKUP($A348,Input_Raw!$A:$A,Input_Raw!EM:EM),"")</f>
        <v/>
      </c>
      <c r="J348" s="244" t="str">
        <f>IFERROR(_xlfn.XLOOKUP($A348,Input_Raw!$A:$A,Input_Raw!EN:EN),"")</f>
        <v/>
      </c>
      <c r="K348" s="244" t="str">
        <f>IFERROR(_xlfn.XLOOKUP($A348,Input_Raw!$A:$A,Input_Raw!$DP:$DP),"")</f>
        <v/>
      </c>
      <c r="L348" s="244" t="str">
        <f>IFERROR(_xlfn.XLOOKUP($A348,Input_Raw!$A:$A,Input_Raw!$DR:$DR),"")</f>
        <v/>
      </c>
      <c r="M348" s="244" t="str">
        <f>IFERROR(_xlfn.XLOOKUP($A348,Input_Raw!$A:$A,Input_Raw!$DX:$DX),"")</f>
        <v/>
      </c>
      <c r="N348" s="244" t="str">
        <f>IFERROR(_xlfn.XLOOKUP($A348,Input_Raw!$A:$A,Input_Raw!$DZ:$DZ),"")</f>
        <v/>
      </c>
      <c r="O348" s="245" t="str">
        <f>IFERROR(1-SUMIF(Plant_BD!$B:$B,$A348,Plant_BD!$AL:$AL)/($AA348+SUMIF(Plant_BD!$B:$B,$A348,Plant_BD!$AL:$AL)),"")</f>
        <v/>
      </c>
      <c r="P348" s="245"/>
      <c r="Q348" s="246"/>
      <c r="R348" s="245" t="str">
        <f>IFERROR(1-SUMIF(Grid_BD!$B:$B,$A348,Grid_BD!$W:$W)/($AA348+SUMIF(Grid_BD!$B:$B,$A348,Grid_BD!$W:$W)),"")</f>
        <v/>
      </c>
      <c r="S348" s="241"/>
      <c r="T348" s="246"/>
      <c r="U348" s="247" t="str">
        <f t="shared" si="31"/>
        <v/>
      </c>
      <c r="V348" s="247" t="str">
        <f>IFERROR(_xlfn.XLOOKUP($A348,Input_Raw!$A:$A,Input_Raw!$GJ:$GJ),"")</f>
        <v/>
      </c>
      <c r="W348" s="248" t="str">
        <f t="shared" si="32"/>
        <v/>
      </c>
      <c r="X348" s="240" t="str">
        <f>IFERROR(_xlfn.XLOOKUP($A348,Input_Raw!$A:$A,Input_Raw!$EL:$EL),"")</f>
        <v/>
      </c>
      <c r="Y348" s="240" t="str">
        <f>IFERROR(_xlfn.XLOOKUP($A348,Input_Raw!$A:$A,Input_Raw!GC:GC),"")</f>
        <v/>
      </c>
      <c r="Z348" s="240"/>
      <c r="AA348" s="240" t="str">
        <f>IFERROR(_xlfn.XLOOKUP($A348,Input_Raw!$A:$A,Input_Raw!$GD:$GD),"")</f>
        <v/>
      </c>
      <c r="AB348" s="240" t="str">
        <f>IFERROR(_xlfn.XLOOKUP($A348,Input_Raw!$A:$A,Input_Raw!GE:GE),"")</f>
        <v/>
      </c>
      <c r="AC348" s="249">
        <f>IFERROR(_xlfn.XLOOKUP($D348,'Modelling New'!$D:$D,'Modelling New'!P:P),"")</f>
        <v>6.8322580645161297</v>
      </c>
      <c r="AD348" s="240">
        <f>IFERROR(_xlfn.XLOOKUP($D348,'Modelling New'!$D:$D,'Modelling New'!$T:$T)*1000,"")</f>
        <v>1293091.4638321139</v>
      </c>
      <c r="AE348" s="250">
        <f>IFERROR(_xlfn.XLOOKUP($D348,'Modelling New'!$D:$D,'Modelling New'!$O:$O),"")</f>
        <v>0.80111186811548341</v>
      </c>
      <c r="AF348" s="250">
        <f>IFERROR(_xlfn.XLOOKUP($D348,'Modelling New'!$D:$D,'Modelling New'!W:W),"")</f>
        <v>0.22805845922964968</v>
      </c>
      <c r="AG348" s="250">
        <f>IFERROR(_xlfn.XLOOKUP($D348,'Modelling New'!$D:$D,'Modelling New'!$AE:$AE),"")</f>
        <v>0.995</v>
      </c>
      <c r="AH348" s="250">
        <f>IFERROR(_xlfn.XLOOKUP($D348,'Modelling New'!$D:$D,'Modelling New'!$AF:$AF),"")</f>
        <v>0.995</v>
      </c>
      <c r="AI348" s="241"/>
      <c r="AJ348" s="241"/>
      <c r="AK348" s="241"/>
      <c r="AL348" s="241"/>
      <c r="AM348" s="241"/>
      <c r="AN348" s="251"/>
      <c r="AO348" s="248"/>
      <c r="AP348" s="248"/>
      <c r="AQ348" s="248"/>
      <c r="AR348" s="240">
        <f>_xlfn.XLOOKUP($D348,'Modelling New'!$D:$D,'Modelling New'!$N:$N)</f>
        <v>236.25000000000003</v>
      </c>
      <c r="AS348" s="240" t="str">
        <f t="shared" si="33"/>
        <v/>
      </c>
    </row>
    <row r="349" spans="1:45">
      <c r="A349" s="239">
        <f t="shared" si="34"/>
        <v>46092</v>
      </c>
      <c r="B349" s="240">
        <f>YEAR(Daily_KPI[[#This Row],[Date]])+IF(MONTH(Daily_KPI[[#This Row],[Date]])&gt;=4,1,0)</f>
        <v>2026</v>
      </c>
      <c r="C349" s="241">
        <f>YEAR(Daily_KPI[[#This Row],[Date]])</f>
        <v>2026</v>
      </c>
      <c r="D349" s="242">
        <f>Daily_KPI[[#This Row],[Date]]-DAY(Daily_KPI[[#This Row],[Date]])+1</f>
        <v>46082</v>
      </c>
      <c r="E349" s="241">
        <f t="shared" si="30"/>
        <v>31</v>
      </c>
      <c r="F349" s="243" t="str">
        <f>IFERROR(_xlfn.XLOOKUP($A349,Input_Raw!$A:$A,Input_Raw!$GB:$GB),"")</f>
        <v/>
      </c>
      <c r="G349" s="244" t="str">
        <f>IFERROR(_xlfn.XLOOKUP($A349,Input_Raw!$A:$A,Input_Raw!EO:EO),"")</f>
        <v/>
      </c>
      <c r="H349" s="244" t="str">
        <f>IFERROR(_xlfn.XLOOKUP($A349,Input_Raw!$A:$A,Input_Raw!EP:EP),"")</f>
        <v/>
      </c>
      <c r="I349" s="244" t="str">
        <f>IFERROR(_xlfn.XLOOKUP($A349,Input_Raw!$A:$A,Input_Raw!EM:EM),"")</f>
        <v/>
      </c>
      <c r="J349" s="244" t="str">
        <f>IFERROR(_xlfn.XLOOKUP($A349,Input_Raw!$A:$A,Input_Raw!EN:EN),"")</f>
        <v/>
      </c>
      <c r="K349" s="244" t="str">
        <f>IFERROR(_xlfn.XLOOKUP($A349,Input_Raw!$A:$A,Input_Raw!$DP:$DP),"")</f>
        <v/>
      </c>
      <c r="L349" s="244" t="str">
        <f>IFERROR(_xlfn.XLOOKUP($A349,Input_Raw!$A:$A,Input_Raw!$DR:$DR),"")</f>
        <v/>
      </c>
      <c r="M349" s="244" t="str">
        <f>IFERROR(_xlfn.XLOOKUP($A349,Input_Raw!$A:$A,Input_Raw!$DX:$DX),"")</f>
        <v/>
      </c>
      <c r="N349" s="244" t="str">
        <f>IFERROR(_xlfn.XLOOKUP($A349,Input_Raw!$A:$A,Input_Raw!$DZ:$DZ),"")</f>
        <v/>
      </c>
      <c r="O349" s="245" t="str">
        <f>IFERROR(1-SUMIF(Plant_BD!$B:$B,$A349,Plant_BD!$AL:$AL)/($AA349+SUMIF(Plant_BD!$B:$B,$A349,Plant_BD!$AL:$AL)),"")</f>
        <v/>
      </c>
      <c r="P349" s="245"/>
      <c r="Q349" s="246"/>
      <c r="R349" s="245" t="str">
        <f>IFERROR(1-SUMIF(Grid_BD!$B:$B,$A349,Grid_BD!$W:$W)/($AA349+SUMIF(Grid_BD!$B:$B,$A349,Grid_BD!$W:$W)),"")</f>
        <v/>
      </c>
      <c r="S349" s="241"/>
      <c r="T349" s="246"/>
      <c r="U349" s="247" t="str">
        <f t="shared" si="31"/>
        <v/>
      </c>
      <c r="V349" s="247" t="str">
        <f>IFERROR(_xlfn.XLOOKUP($A349,Input_Raw!$A:$A,Input_Raw!$GJ:$GJ),"")</f>
        <v/>
      </c>
      <c r="W349" s="248" t="str">
        <f t="shared" si="32"/>
        <v/>
      </c>
      <c r="X349" s="240" t="str">
        <f>IFERROR(_xlfn.XLOOKUP($A349,Input_Raw!$A:$A,Input_Raw!$EL:$EL),"")</f>
        <v/>
      </c>
      <c r="Y349" s="240" t="str">
        <f>IFERROR(_xlfn.XLOOKUP($A349,Input_Raw!$A:$A,Input_Raw!GC:GC),"")</f>
        <v/>
      </c>
      <c r="Z349" s="240"/>
      <c r="AA349" s="240" t="str">
        <f>IFERROR(_xlfn.XLOOKUP($A349,Input_Raw!$A:$A,Input_Raw!$GD:$GD),"")</f>
        <v/>
      </c>
      <c r="AB349" s="240" t="str">
        <f>IFERROR(_xlfn.XLOOKUP($A349,Input_Raw!$A:$A,Input_Raw!GE:GE),"")</f>
        <v/>
      </c>
      <c r="AC349" s="249">
        <f>IFERROR(_xlfn.XLOOKUP($D349,'Modelling New'!$D:$D,'Modelling New'!P:P),"")</f>
        <v>6.8322580645161297</v>
      </c>
      <c r="AD349" s="240">
        <f>IFERROR(_xlfn.XLOOKUP($D349,'Modelling New'!$D:$D,'Modelling New'!$T:$T)*1000,"")</f>
        <v>1293091.4638321139</v>
      </c>
      <c r="AE349" s="250">
        <f>IFERROR(_xlfn.XLOOKUP($D349,'Modelling New'!$D:$D,'Modelling New'!$O:$O),"")</f>
        <v>0.80111186811548341</v>
      </c>
      <c r="AF349" s="250">
        <f>IFERROR(_xlfn.XLOOKUP($D349,'Modelling New'!$D:$D,'Modelling New'!W:W),"")</f>
        <v>0.22805845922964968</v>
      </c>
      <c r="AG349" s="250">
        <f>IFERROR(_xlfn.XLOOKUP($D349,'Modelling New'!$D:$D,'Modelling New'!$AE:$AE),"")</f>
        <v>0.995</v>
      </c>
      <c r="AH349" s="250">
        <f>IFERROR(_xlfn.XLOOKUP($D349,'Modelling New'!$D:$D,'Modelling New'!$AF:$AF),"")</f>
        <v>0.995</v>
      </c>
      <c r="AI349" s="241"/>
      <c r="AJ349" s="241"/>
      <c r="AK349" s="241"/>
      <c r="AL349" s="241"/>
      <c r="AM349" s="241"/>
      <c r="AN349" s="251"/>
      <c r="AO349" s="248"/>
      <c r="AP349" s="248"/>
      <c r="AQ349" s="248"/>
      <c r="AR349" s="240">
        <f>_xlfn.XLOOKUP($D349,'Modelling New'!$D:$D,'Modelling New'!$N:$N)</f>
        <v>236.25000000000003</v>
      </c>
      <c r="AS349" s="240" t="str">
        <f t="shared" si="33"/>
        <v/>
      </c>
    </row>
    <row r="350" spans="1:45">
      <c r="A350" s="239">
        <f t="shared" si="34"/>
        <v>46093</v>
      </c>
      <c r="B350" s="240">
        <f>YEAR(Daily_KPI[[#This Row],[Date]])+IF(MONTH(Daily_KPI[[#This Row],[Date]])&gt;=4,1,0)</f>
        <v>2026</v>
      </c>
      <c r="C350" s="241">
        <f>YEAR(Daily_KPI[[#This Row],[Date]])</f>
        <v>2026</v>
      </c>
      <c r="D350" s="242">
        <f>Daily_KPI[[#This Row],[Date]]-DAY(Daily_KPI[[#This Row],[Date]])+1</f>
        <v>46082</v>
      </c>
      <c r="E350" s="241">
        <f t="shared" si="30"/>
        <v>31</v>
      </c>
      <c r="F350" s="243" t="str">
        <f>IFERROR(_xlfn.XLOOKUP($A350,Input_Raw!$A:$A,Input_Raw!$GB:$GB),"")</f>
        <v/>
      </c>
      <c r="G350" s="244" t="str">
        <f>IFERROR(_xlfn.XLOOKUP($A350,Input_Raw!$A:$A,Input_Raw!EO:EO),"")</f>
        <v/>
      </c>
      <c r="H350" s="244" t="str">
        <f>IFERROR(_xlfn.XLOOKUP($A350,Input_Raw!$A:$A,Input_Raw!EP:EP),"")</f>
        <v/>
      </c>
      <c r="I350" s="244" t="str">
        <f>IFERROR(_xlfn.XLOOKUP($A350,Input_Raw!$A:$A,Input_Raw!EM:EM),"")</f>
        <v/>
      </c>
      <c r="J350" s="244" t="str">
        <f>IFERROR(_xlfn.XLOOKUP($A350,Input_Raw!$A:$A,Input_Raw!EN:EN),"")</f>
        <v/>
      </c>
      <c r="K350" s="244" t="str">
        <f>IFERROR(_xlfn.XLOOKUP($A350,Input_Raw!$A:$A,Input_Raw!$DP:$DP),"")</f>
        <v/>
      </c>
      <c r="L350" s="244" t="str">
        <f>IFERROR(_xlfn.XLOOKUP($A350,Input_Raw!$A:$A,Input_Raw!$DR:$DR),"")</f>
        <v/>
      </c>
      <c r="M350" s="244" t="str">
        <f>IFERROR(_xlfn.XLOOKUP($A350,Input_Raw!$A:$A,Input_Raw!$DX:$DX),"")</f>
        <v/>
      </c>
      <c r="N350" s="244" t="str">
        <f>IFERROR(_xlfn.XLOOKUP($A350,Input_Raw!$A:$A,Input_Raw!$DZ:$DZ),"")</f>
        <v/>
      </c>
      <c r="O350" s="245" t="str">
        <f>IFERROR(1-SUMIF(Plant_BD!$B:$B,$A350,Plant_BD!$AL:$AL)/($AA350+SUMIF(Plant_BD!$B:$B,$A350,Plant_BD!$AL:$AL)),"")</f>
        <v/>
      </c>
      <c r="P350" s="245"/>
      <c r="Q350" s="246"/>
      <c r="R350" s="245" t="str">
        <f>IFERROR(1-SUMIF(Grid_BD!$B:$B,$A350,Grid_BD!$W:$W)/($AA350+SUMIF(Grid_BD!$B:$B,$A350,Grid_BD!$W:$W)),"")</f>
        <v/>
      </c>
      <c r="S350" s="241"/>
      <c r="T350" s="246"/>
      <c r="U350" s="247" t="str">
        <f t="shared" si="31"/>
        <v/>
      </c>
      <c r="V350" s="247" t="str">
        <f>IFERROR(_xlfn.XLOOKUP($A350,Input_Raw!$A:$A,Input_Raw!$GJ:$GJ),"")</f>
        <v/>
      </c>
      <c r="W350" s="248" t="str">
        <f t="shared" si="32"/>
        <v/>
      </c>
      <c r="X350" s="240" t="str">
        <f>IFERROR(_xlfn.XLOOKUP($A350,Input_Raw!$A:$A,Input_Raw!$EL:$EL),"")</f>
        <v/>
      </c>
      <c r="Y350" s="240" t="str">
        <f>IFERROR(_xlfn.XLOOKUP($A350,Input_Raw!$A:$A,Input_Raw!GC:GC),"")</f>
        <v/>
      </c>
      <c r="Z350" s="240"/>
      <c r="AA350" s="240" t="str">
        <f>IFERROR(_xlfn.XLOOKUP($A350,Input_Raw!$A:$A,Input_Raw!$GD:$GD),"")</f>
        <v/>
      </c>
      <c r="AB350" s="240" t="str">
        <f>IFERROR(_xlfn.XLOOKUP($A350,Input_Raw!$A:$A,Input_Raw!GE:GE),"")</f>
        <v/>
      </c>
      <c r="AC350" s="249">
        <f>IFERROR(_xlfn.XLOOKUP($D350,'Modelling New'!$D:$D,'Modelling New'!P:P),"")</f>
        <v>6.8322580645161297</v>
      </c>
      <c r="AD350" s="240">
        <f>IFERROR(_xlfn.XLOOKUP($D350,'Modelling New'!$D:$D,'Modelling New'!$T:$T)*1000,"")</f>
        <v>1293091.4638321139</v>
      </c>
      <c r="AE350" s="250">
        <f>IFERROR(_xlfn.XLOOKUP($D350,'Modelling New'!$D:$D,'Modelling New'!$O:$O),"")</f>
        <v>0.80111186811548341</v>
      </c>
      <c r="AF350" s="250">
        <f>IFERROR(_xlfn.XLOOKUP($D350,'Modelling New'!$D:$D,'Modelling New'!W:W),"")</f>
        <v>0.22805845922964968</v>
      </c>
      <c r="AG350" s="250">
        <f>IFERROR(_xlfn.XLOOKUP($D350,'Modelling New'!$D:$D,'Modelling New'!$AE:$AE),"")</f>
        <v>0.995</v>
      </c>
      <c r="AH350" s="250">
        <f>IFERROR(_xlfn.XLOOKUP($D350,'Modelling New'!$D:$D,'Modelling New'!$AF:$AF),"")</f>
        <v>0.995</v>
      </c>
      <c r="AI350" s="241"/>
      <c r="AJ350" s="241"/>
      <c r="AK350" s="241"/>
      <c r="AL350" s="241"/>
      <c r="AM350" s="241"/>
      <c r="AN350" s="251"/>
      <c r="AO350" s="248"/>
      <c r="AP350" s="248"/>
      <c r="AQ350" s="248"/>
      <c r="AR350" s="240">
        <f>_xlfn.XLOOKUP($D350,'Modelling New'!$D:$D,'Modelling New'!$N:$N)</f>
        <v>236.25000000000003</v>
      </c>
      <c r="AS350" s="240" t="str">
        <f t="shared" si="33"/>
        <v/>
      </c>
    </row>
    <row r="351" spans="1:45">
      <c r="A351" s="239">
        <f t="shared" si="34"/>
        <v>46094</v>
      </c>
      <c r="B351" s="240">
        <f>YEAR(Daily_KPI[[#This Row],[Date]])+IF(MONTH(Daily_KPI[[#This Row],[Date]])&gt;=4,1,0)</f>
        <v>2026</v>
      </c>
      <c r="C351" s="241">
        <f>YEAR(Daily_KPI[[#This Row],[Date]])</f>
        <v>2026</v>
      </c>
      <c r="D351" s="242">
        <f>Daily_KPI[[#This Row],[Date]]-DAY(Daily_KPI[[#This Row],[Date]])+1</f>
        <v>46082</v>
      </c>
      <c r="E351" s="241">
        <f t="shared" si="30"/>
        <v>31</v>
      </c>
      <c r="F351" s="243" t="str">
        <f>IFERROR(_xlfn.XLOOKUP($A351,Input_Raw!$A:$A,Input_Raw!$GB:$GB),"")</f>
        <v/>
      </c>
      <c r="G351" s="244" t="str">
        <f>IFERROR(_xlfn.XLOOKUP($A351,Input_Raw!$A:$A,Input_Raw!EO:EO),"")</f>
        <v/>
      </c>
      <c r="H351" s="244" t="str">
        <f>IFERROR(_xlfn.XLOOKUP($A351,Input_Raw!$A:$A,Input_Raw!EP:EP),"")</f>
        <v/>
      </c>
      <c r="I351" s="244" t="str">
        <f>IFERROR(_xlfn.XLOOKUP($A351,Input_Raw!$A:$A,Input_Raw!EM:EM),"")</f>
        <v/>
      </c>
      <c r="J351" s="244" t="str">
        <f>IFERROR(_xlfn.XLOOKUP($A351,Input_Raw!$A:$A,Input_Raw!EN:EN),"")</f>
        <v/>
      </c>
      <c r="K351" s="244" t="str">
        <f>IFERROR(_xlfn.XLOOKUP($A351,Input_Raw!$A:$A,Input_Raw!$DP:$DP),"")</f>
        <v/>
      </c>
      <c r="L351" s="244" t="str">
        <f>IFERROR(_xlfn.XLOOKUP($A351,Input_Raw!$A:$A,Input_Raw!$DR:$DR),"")</f>
        <v/>
      </c>
      <c r="M351" s="244" t="str">
        <f>IFERROR(_xlfn.XLOOKUP($A351,Input_Raw!$A:$A,Input_Raw!$DX:$DX),"")</f>
        <v/>
      </c>
      <c r="N351" s="244" t="str">
        <f>IFERROR(_xlfn.XLOOKUP($A351,Input_Raw!$A:$A,Input_Raw!$DZ:$DZ),"")</f>
        <v/>
      </c>
      <c r="O351" s="245" t="str">
        <f>IFERROR(1-SUMIF(Plant_BD!$B:$B,$A351,Plant_BD!$AL:$AL)/($AA351+SUMIF(Plant_BD!$B:$B,$A351,Plant_BD!$AL:$AL)),"")</f>
        <v/>
      </c>
      <c r="P351" s="245"/>
      <c r="Q351" s="246"/>
      <c r="R351" s="245" t="str">
        <f>IFERROR(1-SUMIF(Grid_BD!$B:$B,$A351,Grid_BD!$W:$W)/($AA351+SUMIF(Grid_BD!$B:$B,$A351,Grid_BD!$W:$W)),"")</f>
        <v/>
      </c>
      <c r="S351" s="241"/>
      <c r="T351" s="246"/>
      <c r="U351" s="247" t="str">
        <f t="shared" si="31"/>
        <v/>
      </c>
      <c r="V351" s="247" t="str">
        <f>IFERROR(_xlfn.XLOOKUP($A351,Input_Raw!$A:$A,Input_Raw!$GJ:$GJ),"")</f>
        <v/>
      </c>
      <c r="W351" s="248" t="str">
        <f t="shared" si="32"/>
        <v/>
      </c>
      <c r="X351" s="240" t="str">
        <f>IFERROR(_xlfn.XLOOKUP($A351,Input_Raw!$A:$A,Input_Raw!$EL:$EL),"")</f>
        <v/>
      </c>
      <c r="Y351" s="240" t="str">
        <f>IFERROR(_xlfn.XLOOKUP($A351,Input_Raw!$A:$A,Input_Raw!GC:GC),"")</f>
        <v/>
      </c>
      <c r="Z351" s="240"/>
      <c r="AA351" s="240" t="str">
        <f>IFERROR(_xlfn.XLOOKUP($A351,Input_Raw!$A:$A,Input_Raw!$GD:$GD),"")</f>
        <v/>
      </c>
      <c r="AB351" s="240" t="str">
        <f>IFERROR(_xlfn.XLOOKUP($A351,Input_Raw!$A:$A,Input_Raw!GE:GE),"")</f>
        <v/>
      </c>
      <c r="AC351" s="249">
        <f>IFERROR(_xlfn.XLOOKUP($D351,'Modelling New'!$D:$D,'Modelling New'!P:P),"")</f>
        <v>6.8322580645161297</v>
      </c>
      <c r="AD351" s="240">
        <f>IFERROR(_xlfn.XLOOKUP($D351,'Modelling New'!$D:$D,'Modelling New'!$T:$T)*1000,"")</f>
        <v>1293091.4638321139</v>
      </c>
      <c r="AE351" s="250">
        <f>IFERROR(_xlfn.XLOOKUP($D351,'Modelling New'!$D:$D,'Modelling New'!$O:$O),"")</f>
        <v>0.80111186811548341</v>
      </c>
      <c r="AF351" s="250">
        <f>IFERROR(_xlfn.XLOOKUP($D351,'Modelling New'!$D:$D,'Modelling New'!W:W),"")</f>
        <v>0.22805845922964968</v>
      </c>
      <c r="AG351" s="250">
        <f>IFERROR(_xlfn.XLOOKUP($D351,'Modelling New'!$D:$D,'Modelling New'!$AE:$AE),"")</f>
        <v>0.995</v>
      </c>
      <c r="AH351" s="250">
        <f>IFERROR(_xlfn.XLOOKUP($D351,'Modelling New'!$D:$D,'Modelling New'!$AF:$AF),"")</f>
        <v>0.995</v>
      </c>
      <c r="AI351" s="241"/>
      <c r="AJ351" s="241"/>
      <c r="AK351" s="241"/>
      <c r="AL351" s="241"/>
      <c r="AM351" s="241"/>
      <c r="AN351" s="251"/>
      <c r="AO351" s="248"/>
      <c r="AP351" s="248"/>
      <c r="AQ351" s="248"/>
      <c r="AR351" s="240">
        <f>_xlfn.XLOOKUP($D351,'Modelling New'!$D:$D,'Modelling New'!$N:$N)</f>
        <v>236.25000000000003</v>
      </c>
      <c r="AS351" s="240" t="str">
        <f t="shared" si="33"/>
        <v/>
      </c>
    </row>
    <row r="352" spans="1:45">
      <c r="A352" s="239">
        <f t="shared" si="34"/>
        <v>46095</v>
      </c>
      <c r="B352" s="240">
        <f>YEAR(Daily_KPI[[#This Row],[Date]])+IF(MONTH(Daily_KPI[[#This Row],[Date]])&gt;=4,1,0)</f>
        <v>2026</v>
      </c>
      <c r="C352" s="241">
        <f>YEAR(Daily_KPI[[#This Row],[Date]])</f>
        <v>2026</v>
      </c>
      <c r="D352" s="242">
        <f>Daily_KPI[[#This Row],[Date]]-DAY(Daily_KPI[[#This Row],[Date]])+1</f>
        <v>46082</v>
      </c>
      <c r="E352" s="241">
        <f t="shared" si="30"/>
        <v>31</v>
      </c>
      <c r="F352" s="243" t="str">
        <f>IFERROR(_xlfn.XLOOKUP($A352,Input_Raw!$A:$A,Input_Raw!$GB:$GB),"")</f>
        <v/>
      </c>
      <c r="G352" s="244" t="str">
        <f>IFERROR(_xlfn.XLOOKUP($A352,Input_Raw!$A:$A,Input_Raw!EO:EO),"")</f>
        <v/>
      </c>
      <c r="H352" s="244" t="str">
        <f>IFERROR(_xlfn.XLOOKUP($A352,Input_Raw!$A:$A,Input_Raw!EP:EP),"")</f>
        <v/>
      </c>
      <c r="I352" s="244" t="str">
        <f>IFERROR(_xlfn.XLOOKUP($A352,Input_Raw!$A:$A,Input_Raw!EM:EM),"")</f>
        <v/>
      </c>
      <c r="J352" s="244" t="str">
        <f>IFERROR(_xlfn.XLOOKUP($A352,Input_Raw!$A:$A,Input_Raw!EN:EN),"")</f>
        <v/>
      </c>
      <c r="K352" s="244" t="str">
        <f>IFERROR(_xlfn.XLOOKUP($A352,Input_Raw!$A:$A,Input_Raw!$DP:$DP),"")</f>
        <v/>
      </c>
      <c r="L352" s="244" t="str">
        <f>IFERROR(_xlfn.XLOOKUP($A352,Input_Raw!$A:$A,Input_Raw!$DR:$DR),"")</f>
        <v/>
      </c>
      <c r="M352" s="244" t="str">
        <f>IFERROR(_xlfn.XLOOKUP($A352,Input_Raw!$A:$A,Input_Raw!$DX:$DX),"")</f>
        <v/>
      </c>
      <c r="N352" s="244" t="str">
        <f>IFERROR(_xlfn.XLOOKUP($A352,Input_Raw!$A:$A,Input_Raw!$DZ:$DZ),"")</f>
        <v/>
      </c>
      <c r="O352" s="245" t="str">
        <f>IFERROR(1-SUMIF(Plant_BD!$B:$B,$A352,Plant_BD!$AL:$AL)/($AA352+SUMIF(Plant_BD!$B:$B,$A352,Plant_BD!$AL:$AL)),"")</f>
        <v/>
      </c>
      <c r="P352" s="245"/>
      <c r="Q352" s="246"/>
      <c r="R352" s="245" t="str">
        <f>IFERROR(1-SUMIF(Grid_BD!$B:$B,$A352,Grid_BD!$W:$W)/($AA352+SUMIF(Grid_BD!$B:$B,$A352,Grid_BD!$W:$W)),"")</f>
        <v/>
      </c>
      <c r="S352" s="241"/>
      <c r="T352" s="246"/>
      <c r="U352" s="247" t="str">
        <f t="shared" si="31"/>
        <v/>
      </c>
      <c r="V352" s="247" t="str">
        <f>IFERROR(_xlfn.XLOOKUP($A352,Input_Raw!$A:$A,Input_Raw!$GJ:$GJ),"")</f>
        <v/>
      </c>
      <c r="W352" s="248" t="str">
        <f t="shared" si="32"/>
        <v/>
      </c>
      <c r="X352" s="240" t="str">
        <f>IFERROR(_xlfn.XLOOKUP($A352,Input_Raw!$A:$A,Input_Raw!$EL:$EL),"")</f>
        <v/>
      </c>
      <c r="Y352" s="240" t="str">
        <f>IFERROR(_xlfn.XLOOKUP($A352,Input_Raw!$A:$A,Input_Raw!GC:GC),"")</f>
        <v/>
      </c>
      <c r="Z352" s="240"/>
      <c r="AA352" s="240" t="str">
        <f>IFERROR(_xlfn.XLOOKUP($A352,Input_Raw!$A:$A,Input_Raw!$GD:$GD),"")</f>
        <v/>
      </c>
      <c r="AB352" s="240" t="str">
        <f>IFERROR(_xlfn.XLOOKUP($A352,Input_Raw!$A:$A,Input_Raw!GE:GE),"")</f>
        <v/>
      </c>
      <c r="AC352" s="249">
        <f>IFERROR(_xlfn.XLOOKUP($D352,'Modelling New'!$D:$D,'Modelling New'!P:P),"")</f>
        <v>6.8322580645161297</v>
      </c>
      <c r="AD352" s="240">
        <f>IFERROR(_xlfn.XLOOKUP($D352,'Modelling New'!$D:$D,'Modelling New'!$T:$T)*1000,"")</f>
        <v>1293091.4638321139</v>
      </c>
      <c r="AE352" s="250">
        <f>IFERROR(_xlfn.XLOOKUP($D352,'Modelling New'!$D:$D,'Modelling New'!$O:$O),"")</f>
        <v>0.80111186811548341</v>
      </c>
      <c r="AF352" s="250">
        <f>IFERROR(_xlfn.XLOOKUP($D352,'Modelling New'!$D:$D,'Modelling New'!W:W),"")</f>
        <v>0.22805845922964968</v>
      </c>
      <c r="AG352" s="250">
        <f>IFERROR(_xlfn.XLOOKUP($D352,'Modelling New'!$D:$D,'Modelling New'!$AE:$AE),"")</f>
        <v>0.995</v>
      </c>
      <c r="AH352" s="250">
        <f>IFERROR(_xlfn.XLOOKUP($D352,'Modelling New'!$D:$D,'Modelling New'!$AF:$AF),"")</f>
        <v>0.995</v>
      </c>
      <c r="AI352" s="241"/>
      <c r="AJ352" s="241"/>
      <c r="AK352" s="241"/>
      <c r="AL352" s="241"/>
      <c r="AM352" s="241"/>
      <c r="AN352" s="251"/>
      <c r="AO352" s="248"/>
      <c r="AP352" s="248"/>
      <c r="AQ352" s="248"/>
      <c r="AR352" s="240">
        <f>_xlfn.XLOOKUP($D352,'Modelling New'!$D:$D,'Modelling New'!$N:$N)</f>
        <v>236.25000000000003</v>
      </c>
      <c r="AS352" s="240" t="str">
        <f t="shared" si="33"/>
        <v/>
      </c>
    </row>
    <row r="353" spans="1:45">
      <c r="A353" s="239">
        <f t="shared" si="34"/>
        <v>46096</v>
      </c>
      <c r="B353" s="240">
        <f>YEAR(Daily_KPI[[#This Row],[Date]])+IF(MONTH(Daily_KPI[[#This Row],[Date]])&gt;=4,1,0)</f>
        <v>2026</v>
      </c>
      <c r="C353" s="241">
        <f>YEAR(Daily_KPI[[#This Row],[Date]])</f>
        <v>2026</v>
      </c>
      <c r="D353" s="242">
        <f>Daily_KPI[[#This Row],[Date]]-DAY(Daily_KPI[[#This Row],[Date]])+1</f>
        <v>46082</v>
      </c>
      <c r="E353" s="241">
        <f t="shared" si="30"/>
        <v>31</v>
      </c>
      <c r="F353" s="243" t="str">
        <f>IFERROR(_xlfn.XLOOKUP($A353,Input_Raw!$A:$A,Input_Raw!$GB:$GB),"")</f>
        <v/>
      </c>
      <c r="G353" s="244" t="str">
        <f>IFERROR(_xlfn.XLOOKUP($A353,Input_Raw!$A:$A,Input_Raw!EO:EO),"")</f>
        <v/>
      </c>
      <c r="H353" s="244" t="str">
        <f>IFERROR(_xlfn.XLOOKUP($A353,Input_Raw!$A:$A,Input_Raw!EP:EP),"")</f>
        <v/>
      </c>
      <c r="I353" s="244" t="str">
        <f>IFERROR(_xlfn.XLOOKUP($A353,Input_Raw!$A:$A,Input_Raw!EM:EM),"")</f>
        <v/>
      </c>
      <c r="J353" s="244" t="str">
        <f>IFERROR(_xlfn.XLOOKUP($A353,Input_Raw!$A:$A,Input_Raw!EN:EN),"")</f>
        <v/>
      </c>
      <c r="K353" s="244" t="str">
        <f>IFERROR(_xlfn.XLOOKUP($A353,Input_Raw!$A:$A,Input_Raw!$DP:$DP),"")</f>
        <v/>
      </c>
      <c r="L353" s="244" t="str">
        <f>IFERROR(_xlfn.XLOOKUP($A353,Input_Raw!$A:$A,Input_Raw!$DR:$DR),"")</f>
        <v/>
      </c>
      <c r="M353" s="244" t="str">
        <f>IFERROR(_xlfn.XLOOKUP($A353,Input_Raw!$A:$A,Input_Raw!$DX:$DX),"")</f>
        <v/>
      </c>
      <c r="N353" s="244" t="str">
        <f>IFERROR(_xlfn.XLOOKUP($A353,Input_Raw!$A:$A,Input_Raw!$DZ:$DZ),"")</f>
        <v/>
      </c>
      <c r="O353" s="245" t="str">
        <f>IFERROR(1-SUMIF(Plant_BD!$B:$B,$A353,Plant_BD!$AL:$AL)/($AA353+SUMIF(Plant_BD!$B:$B,$A353,Plant_BD!$AL:$AL)),"")</f>
        <v/>
      </c>
      <c r="P353" s="245"/>
      <c r="Q353" s="246"/>
      <c r="R353" s="245" t="str">
        <f>IFERROR(1-SUMIF(Grid_BD!$B:$B,$A353,Grid_BD!$W:$W)/($AA353+SUMIF(Grid_BD!$B:$B,$A353,Grid_BD!$W:$W)),"")</f>
        <v/>
      </c>
      <c r="S353" s="241"/>
      <c r="T353" s="246"/>
      <c r="U353" s="247" t="str">
        <f t="shared" si="31"/>
        <v/>
      </c>
      <c r="V353" s="247" t="str">
        <f>IFERROR(_xlfn.XLOOKUP($A353,Input_Raw!$A:$A,Input_Raw!$GJ:$GJ),"")</f>
        <v/>
      </c>
      <c r="W353" s="248" t="str">
        <f t="shared" si="32"/>
        <v/>
      </c>
      <c r="X353" s="240" t="str">
        <f>IFERROR(_xlfn.XLOOKUP($A353,Input_Raw!$A:$A,Input_Raw!$EL:$EL),"")</f>
        <v/>
      </c>
      <c r="Y353" s="240" t="str">
        <f>IFERROR(_xlfn.XLOOKUP($A353,Input_Raw!$A:$A,Input_Raw!GC:GC),"")</f>
        <v/>
      </c>
      <c r="Z353" s="240"/>
      <c r="AA353" s="240" t="str">
        <f>IFERROR(_xlfn.XLOOKUP($A353,Input_Raw!$A:$A,Input_Raw!$GD:$GD),"")</f>
        <v/>
      </c>
      <c r="AB353" s="240" t="str">
        <f>IFERROR(_xlfn.XLOOKUP($A353,Input_Raw!$A:$A,Input_Raw!GE:GE),"")</f>
        <v/>
      </c>
      <c r="AC353" s="249">
        <f>IFERROR(_xlfn.XLOOKUP($D353,'Modelling New'!$D:$D,'Modelling New'!P:P),"")</f>
        <v>6.8322580645161297</v>
      </c>
      <c r="AD353" s="240">
        <f>IFERROR(_xlfn.XLOOKUP($D353,'Modelling New'!$D:$D,'Modelling New'!$T:$T)*1000,"")</f>
        <v>1293091.4638321139</v>
      </c>
      <c r="AE353" s="250">
        <f>IFERROR(_xlfn.XLOOKUP($D353,'Modelling New'!$D:$D,'Modelling New'!$O:$O),"")</f>
        <v>0.80111186811548341</v>
      </c>
      <c r="AF353" s="250">
        <f>IFERROR(_xlfn.XLOOKUP($D353,'Modelling New'!$D:$D,'Modelling New'!W:W),"")</f>
        <v>0.22805845922964968</v>
      </c>
      <c r="AG353" s="250">
        <f>IFERROR(_xlfn.XLOOKUP($D353,'Modelling New'!$D:$D,'Modelling New'!$AE:$AE),"")</f>
        <v>0.995</v>
      </c>
      <c r="AH353" s="250">
        <f>IFERROR(_xlfn.XLOOKUP($D353,'Modelling New'!$D:$D,'Modelling New'!$AF:$AF),"")</f>
        <v>0.995</v>
      </c>
      <c r="AI353" s="241"/>
      <c r="AJ353" s="241"/>
      <c r="AK353" s="241"/>
      <c r="AL353" s="241"/>
      <c r="AM353" s="241"/>
      <c r="AN353" s="251"/>
      <c r="AO353" s="248"/>
      <c r="AP353" s="248"/>
      <c r="AQ353" s="248"/>
      <c r="AR353" s="240">
        <f>_xlfn.XLOOKUP($D353,'Modelling New'!$D:$D,'Modelling New'!$N:$N)</f>
        <v>236.25000000000003</v>
      </c>
      <c r="AS353" s="240" t="str">
        <f t="shared" si="33"/>
        <v/>
      </c>
    </row>
    <row r="354" spans="1:45">
      <c r="A354" s="239">
        <f t="shared" si="34"/>
        <v>46097</v>
      </c>
      <c r="B354" s="240">
        <f>YEAR(Daily_KPI[[#This Row],[Date]])+IF(MONTH(Daily_KPI[[#This Row],[Date]])&gt;=4,1,0)</f>
        <v>2026</v>
      </c>
      <c r="C354" s="241">
        <f>YEAR(Daily_KPI[[#This Row],[Date]])</f>
        <v>2026</v>
      </c>
      <c r="D354" s="242">
        <f>Daily_KPI[[#This Row],[Date]]-DAY(Daily_KPI[[#This Row],[Date]])+1</f>
        <v>46082</v>
      </c>
      <c r="E354" s="241">
        <f t="shared" si="30"/>
        <v>31</v>
      </c>
      <c r="F354" s="243" t="str">
        <f>IFERROR(_xlfn.XLOOKUP($A354,Input_Raw!$A:$A,Input_Raw!$GB:$GB),"")</f>
        <v/>
      </c>
      <c r="G354" s="244" t="str">
        <f>IFERROR(_xlfn.XLOOKUP($A354,Input_Raw!$A:$A,Input_Raw!EO:EO),"")</f>
        <v/>
      </c>
      <c r="H354" s="244" t="str">
        <f>IFERROR(_xlfn.XLOOKUP($A354,Input_Raw!$A:$A,Input_Raw!EP:EP),"")</f>
        <v/>
      </c>
      <c r="I354" s="244" t="str">
        <f>IFERROR(_xlfn.XLOOKUP($A354,Input_Raw!$A:$A,Input_Raw!EM:EM),"")</f>
        <v/>
      </c>
      <c r="J354" s="244" t="str">
        <f>IFERROR(_xlfn.XLOOKUP($A354,Input_Raw!$A:$A,Input_Raw!EN:EN),"")</f>
        <v/>
      </c>
      <c r="K354" s="244" t="str">
        <f>IFERROR(_xlfn.XLOOKUP($A354,Input_Raw!$A:$A,Input_Raw!$DP:$DP),"")</f>
        <v/>
      </c>
      <c r="L354" s="244" t="str">
        <f>IFERROR(_xlfn.XLOOKUP($A354,Input_Raw!$A:$A,Input_Raw!$DR:$DR),"")</f>
        <v/>
      </c>
      <c r="M354" s="244" t="str">
        <f>IFERROR(_xlfn.XLOOKUP($A354,Input_Raw!$A:$A,Input_Raw!$DX:$DX),"")</f>
        <v/>
      </c>
      <c r="N354" s="244" t="str">
        <f>IFERROR(_xlfn.XLOOKUP($A354,Input_Raw!$A:$A,Input_Raw!$DZ:$DZ),"")</f>
        <v/>
      </c>
      <c r="O354" s="245" t="str">
        <f>IFERROR(1-SUMIF(Plant_BD!$B:$B,$A354,Plant_BD!$AL:$AL)/($AA354+SUMIF(Plant_BD!$B:$B,$A354,Plant_BD!$AL:$AL)),"")</f>
        <v/>
      </c>
      <c r="P354" s="245"/>
      <c r="Q354" s="246"/>
      <c r="R354" s="245" t="str">
        <f>IFERROR(1-SUMIF(Grid_BD!$B:$B,$A354,Grid_BD!$W:$W)/($AA354+SUMIF(Grid_BD!$B:$B,$A354,Grid_BD!$W:$W)),"")</f>
        <v/>
      </c>
      <c r="S354" s="241"/>
      <c r="T354" s="246"/>
      <c r="U354" s="247" t="str">
        <f t="shared" si="31"/>
        <v/>
      </c>
      <c r="V354" s="247" t="str">
        <f>IFERROR(_xlfn.XLOOKUP($A354,Input_Raw!$A:$A,Input_Raw!$GJ:$GJ),"")</f>
        <v/>
      </c>
      <c r="W354" s="248" t="str">
        <f t="shared" si="32"/>
        <v/>
      </c>
      <c r="X354" s="240" t="str">
        <f>IFERROR(_xlfn.XLOOKUP($A354,Input_Raw!$A:$A,Input_Raw!$EL:$EL),"")</f>
        <v/>
      </c>
      <c r="Y354" s="240" t="str">
        <f>IFERROR(_xlfn.XLOOKUP($A354,Input_Raw!$A:$A,Input_Raw!GC:GC),"")</f>
        <v/>
      </c>
      <c r="Z354" s="240"/>
      <c r="AA354" s="240" t="str">
        <f>IFERROR(_xlfn.XLOOKUP($A354,Input_Raw!$A:$A,Input_Raw!$GD:$GD),"")</f>
        <v/>
      </c>
      <c r="AB354" s="240" t="str">
        <f>IFERROR(_xlfn.XLOOKUP($A354,Input_Raw!$A:$A,Input_Raw!GE:GE),"")</f>
        <v/>
      </c>
      <c r="AC354" s="249">
        <f>IFERROR(_xlfn.XLOOKUP($D354,'Modelling New'!$D:$D,'Modelling New'!P:P),"")</f>
        <v>6.8322580645161297</v>
      </c>
      <c r="AD354" s="240">
        <f>IFERROR(_xlfn.XLOOKUP($D354,'Modelling New'!$D:$D,'Modelling New'!$T:$T)*1000,"")</f>
        <v>1293091.4638321139</v>
      </c>
      <c r="AE354" s="250">
        <f>IFERROR(_xlfn.XLOOKUP($D354,'Modelling New'!$D:$D,'Modelling New'!$O:$O),"")</f>
        <v>0.80111186811548341</v>
      </c>
      <c r="AF354" s="250">
        <f>IFERROR(_xlfn.XLOOKUP($D354,'Modelling New'!$D:$D,'Modelling New'!W:W),"")</f>
        <v>0.22805845922964968</v>
      </c>
      <c r="AG354" s="250">
        <f>IFERROR(_xlfn.XLOOKUP($D354,'Modelling New'!$D:$D,'Modelling New'!$AE:$AE),"")</f>
        <v>0.995</v>
      </c>
      <c r="AH354" s="250">
        <f>IFERROR(_xlfn.XLOOKUP($D354,'Modelling New'!$D:$D,'Modelling New'!$AF:$AF),"")</f>
        <v>0.995</v>
      </c>
      <c r="AI354" s="241"/>
      <c r="AJ354" s="241"/>
      <c r="AK354" s="241"/>
      <c r="AL354" s="241"/>
      <c r="AM354" s="241"/>
      <c r="AN354" s="251"/>
      <c r="AO354" s="248"/>
      <c r="AP354" s="248"/>
      <c r="AQ354" s="248"/>
      <c r="AR354" s="240">
        <f>_xlfn.XLOOKUP($D354,'Modelling New'!$D:$D,'Modelling New'!$N:$N)</f>
        <v>236.25000000000003</v>
      </c>
      <c r="AS354" s="240" t="str">
        <f t="shared" si="33"/>
        <v/>
      </c>
    </row>
    <row r="355" spans="1:45">
      <c r="A355" s="239">
        <f t="shared" si="34"/>
        <v>46098</v>
      </c>
      <c r="B355" s="240">
        <f>YEAR(Daily_KPI[[#This Row],[Date]])+IF(MONTH(Daily_KPI[[#This Row],[Date]])&gt;=4,1,0)</f>
        <v>2026</v>
      </c>
      <c r="C355" s="241">
        <f>YEAR(Daily_KPI[[#This Row],[Date]])</f>
        <v>2026</v>
      </c>
      <c r="D355" s="242">
        <f>Daily_KPI[[#This Row],[Date]]-DAY(Daily_KPI[[#This Row],[Date]])+1</f>
        <v>46082</v>
      </c>
      <c r="E355" s="241">
        <f t="shared" si="30"/>
        <v>31</v>
      </c>
      <c r="F355" s="243" t="str">
        <f>IFERROR(_xlfn.XLOOKUP($A355,Input_Raw!$A:$A,Input_Raw!$GB:$GB),"")</f>
        <v/>
      </c>
      <c r="G355" s="244" t="str">
        <f>IFERROR(_xlfn.XLOOKUP($A355,Input_Raw!$A:$A,Input_Raw!EO:EO),"")</f>
        <v/>
      </c>
      <c r="H355" s="244" t="str">
        <f>IFERROR(_xlfn.XLOOKUP($A355,Input_Raw!$A:$A,Input_Raw!EP:EP),"")</f>
        <v/>
      </c>
      <c r="I355" s="244" t="str">
        <f>IFERROR(_xlfn.XLOOKUP($A355,Input_Raw!$A:$A,Input_Raw!EM:EM),"")</f>
        <v/>
      </c>
      <c r="J355" s="244" t="str">
        <f>IFERROR(_xlfn.XLOOKUP($A355,Input_Raw!$A:$A,Input_Raw!EN:EN),"")</f>
        <v/>
      </c>
      <c r="K355" s="244" t="str">
        <f>IFERROR(_xlfn.XLOOKUP($A355,Input_Raw!$A:$A,Input_Raw!$DP:$DP),"")</f>
        <v/>
      </c>
      <c r="L355" s="244" t="str">
        <f>IFERROR(_xlfn.XLOOKUP($A355,Input_Raw!$A:$A,Input_Raw!$DR:$DR),"")</f>
        <v/>
      </c>
      <c r="M355" s="244" t="str">
        <f>IFERROR(_xlfn.XLOOKUP($A355,Input_Raw!$A:$A,Input_Raw!$DX:$DX),"")</f>
        <v/>
      </c>
      <c r="N355" s="244" t="str">
        <f>IFERROR(_xlfn.XLOOKUP($A355,Input_Raw!$A:$A,Input_Raw!$DZ:$DZ),"")</f>
        <v/>
      </c>
      <c r="O355" s="245" t="str">
        <f>IFERROR(1-SUMIF(Plant_BD!$B:$B,$A355,Plant_BD!$AL:$AL)/($AA355+SUMIF(Plant_BD!$B:$B,$A355,Plant_BD!$AL:$AL)),"")</f>
        <v/>
      </c>
      <c r="P355" s="245"/>
      <c r="Q355" s="246"/>
      <c r="R355" s="245" t="str">
        <f>IFERROR(1-SUMIF(Grid_BD!$B:$B,$A355,Grid_BD!$W:$W)/($AA355+SUMIF(Grid_BD!$B:$B,$A355,Grid_BD!$W:$W)),"")</f>
        <v/>
      </c>
      <c r="S355" s="241"/>
      <c r="T355" s="246"/>
      <c r="U355" s="247" t="str">
        <f t="shared" si="31"/>
        <v/>
      </c>
      <c r="V355" s="247" t="str">
        <f>IFERROR(_xlfn.XLOOKUP($A355,Input_Raw!$A:$A,Input_Raw!$GJ:$GJ),"")</f>
        <v/>
      </c>
      <c r="W355" s="248" t="str">
        <f t="shared" si="32"/>
        <v/>
      </c>
      <c r="X355" s="240" t="str">
        <f>IFERROR(_xlfn.XLOOKUP($A355,Input_Raw!$A:$A,Input_Raw!$EL:$EL),"")</f>
        <v/>
      </c>
      <c r="Y355" s="240" t="str">
        <f>IFERROR(_xlfn.XLOOKUP($A355,Input_Raw!$A:$A,Input_Raw!GC:GC),"")</f>
        <v/>
      </c>
      <c r="Z355" s="240"/>
      <c r="AA355" s="240" t="str">
        <f>IFERROR(_xlfn.XLOOKUP($A355,Input_Raw!$A:$A,Input_Raw!$GD:$GD),"")</f>
        <v/>
      </c>
      <c r="AB355" s="240" t="str">
        <f>IFERROR(_xlfn.XLOOKUP($A355,Input_Raw!$A:$A,Input_Raw!GE:GE),"")</f>
        <v/>
      </c>
      <c r="AC355" s="249">
        <f>IFERROR(_xlfn.XLOOKUP($D355,'Modelling New'!$D:$D,'Modelling New'!P:P),"")</f>
        <v>6.8322580645161297</v>
      </c>
      <c r="AD355" s="240">
        <f>IFERROR(_xlfn.XLOOKUP($D355,'Modelling New'!$D:$D,'Modelling New'!$T:$T)*1000,"")</f>
        <v>1293091.4638321139</v>
      </c>
      <c r="AE355" s="250">
        <f>IFERROR(_xlfn.XLOOKUP($D355,'Modelling New'!$D:$D,'Modelling New'!$O:$O),"")</f>
        <v>0.80111186811548341</v>
      </c>
      <c r="AF355" s="250">
        <f>IFERROR(_xlfn.XLOOKUP($D355,'Modelling New'!$D:$D,'Modelling New'!W:W),"")</f>
        <v>0.22805845922964968</v>
      </c>
      <c r="AG355" s="250">
        <f>IFERROR(_xlfn.XLOOKUP($D355,'Modelling New'!$D:$D,'Modelling New'!$AE:$AE),"")</f>
        <v>0.995</v>
      </c>
      <c r="AH355" s="250">
        <f>IFERROR(_xlfn.XLOOKUP($D355,'Modelling New'!$D:$D,'Modelling New'!$AF:$AF),"")</f>
        <v>0.995</v>
      </c>
      <c r="AI355" s="241"/>
      <c r="AJ355" s="241"/>
      <c r="AK355" s="241"/>
      <c r="AL355" s="241"/>
      <c r="AM355" s="241"/>
      <c r="AN355" s="251"/>
      <c r="AO355" s="248"/>
      <c r="AP355" s="248"/>
      <c r="AQ355" s="248"/>
      <c r="AR355" s="240">
        <f>_xlfn.XLOOKUP($D355,'Modelling New'!$D:$D,'Modelling New'!$N:$N)</f>
        <v>236.25000000000003</v>
      </c>
      <c r="AS355" s="240" t="str">
        <f t="shared" si="33"/>
        <v/>
      </c>
    </row>
    <row r="356" spans="1:45">
      <c r="A356" s="239">
        <f t="shared" si="34"/>
        <v>46099</v>
      </c>
      <c r="B356" s="240">
        <f>YEAR(Daily_KPI[[#This Row],[Date]])+IF(MONTH(Daily_KPI[[#This Row],[Date]])&gt;=4,1,0)</f>
        <v>2026</v>
      </c>
      <c r="C356" s="241">
        <f>YEAR(Daily_KPI[[#This Row],[Date]])</f>
        <v>2026</v>
      </c>
      <c r="D356" s="242">
        <f>Daily_KPI[[#This Row],[Date]]-DAY(Daily_KPI[[#This Row],[Date]])+1</f>
        <v>46082</v>
      </c>
      <c r="E356" s="241">
        <f t="shared" si="30"/>
        <v>31</v>
      </c>
      <c r="F356" s="243" t="str">
        <f>IFERROR(_xlfn.XLOOKUP($A356,Input_Raw!$A:$A,Input_Raw!$GB:$GB),"")</f>
        <v/>
      </c>
      <c r="G356" s="244" t="str">
        <f>IFERROR(_xlfn.XLOOKUP($A356,Input_Raw!$A:$A,Input_Raw!EO:EO),"")</f>
        <v/>
      </c>
      <c r="H356" s="244" t="str">
        <f>IFERROR(_xlfn.XLOOKUP($A356,Input_Raw!$A:$A,Input_Raw!EP:EP),"")</f>
        <v/>
      </c>
      <c r="I356" s="244" t="str">
        <f>IFERROR(_xlfn.XLOOKUP($A356,Input_Raw!$A:$A,Input_Raw!EM:EM),"")</f>
        <v/>
      </c>
      <c r="J356" s="244" t="str">
        <f>IFERROR(_xlfn.XLOOKUP($A356,Input_Raw!$A:$A,Input_Raw!EN:EN),"")</f>
        <v/>
      </c>
      <c r="K356" s="244" t="str">
        <f>IFERROR(_xlfn.XLOOKUP($A356,Input_Raw!$A:$A,Input_Raw!$DP:$DP),"")</f>
        <v/>
      </c>
      <c r="L356" s="244" t="str">
        <f>IFERROR(_xlfn.XLOOKUP($A356,Input_Raw!$A:$A,Input_Raw!$DR:$DR),"")</f>
        <v/>
      </c>
      <c r="M356" s="244" t="str">
        <f>IFERROR(_xlfn.XLOOKUP($A356,Input_Raw!$A:$A,Input_Raw!$DX:$DX),"")</f>
        <v/>
      </c>
      <c r="N356" s="244" t="str">
        <f>IFERROR(_xlfn.XLOOKUP($A356,Input_Raw!$A:$A,Input_Raw!$DZ:$DZ),"")</f>
        <v/>
      </c>
      <c r="O356" s="245" t="str">
        <f>IFERROR(1-SUMIF(Plant_BD!$B:$B,$A356,Plant_BD!$AL:$AL)/($AA356+SUMIF(Plant_BD!$B:$B,$A356,Plant_BD!$AL:$AL)),"")</f>
        <v/>
      </c>
      <c r="P356" s="245"/>
      <c r="Q356" s="246"/>
      <c r="R356" s="245" t="str">
        <f>IFERROR(1-SUMIF(Grid_BD!$B:$B,$A356,Grid_BD!$W:$W)/($AA356+SUMIF(Grid_BD!$B:$B,$A356,Grid_BD!$W:$W)),"")</f>
        <v/>
      </c>
      <c r="S356" s="241"/>
      <c r="T356" s="246"/>
      <c r="U356" s="247" t="str">
        <f t="shared" si="31"/>
        <v/>
      </c>
      <c r="V356" s="247" t="str">
        <f>IFERROR(_xlfn.XLOOKUP($A356,Input_Raw!$A:$A,Input_Raw!$GJ:$GJ),"")</f>
        <v/>
      </c>
      <c r="W356" s="248" t="str">
        <f t="shared" si="32"/>
        <v/>
      </c>
      <c r="X356" s="240" t="str">
        <f>IFERROR(_xlfn.XLOOKUP($A356,Input_Raw!$A:$A,Input_Raw!$EL:$EL),"")</f>
        <v/>
      </c>
      <c r="Y356" s="240" t="str">
        <f>IFERROR(_xlfn.XLOOKUP($A356,Input_Raw!$A:$A,Input_Raw!GC:GC),"")</f>
        <v/>
      </c>
      <c r="Z356" s="240"/>
      <c r="AA356" s="240" t="str">
        <f>IFERROR(_xlfn.XLOOKUP($A356,Input_Raw!$A:$A,Input_Raw!$GD:$GD),"")</f>
        <v/>
      </c>
      <c r="AB356" s="240" t="str">
        <f>IFERROR(_xlfn.XLOOKUP($A356,Input_Raw!$A:$A,Input_Raw!GE:GE),"")</f>
        <v/>
      </c>
      <c r="AC356" s="249">
        <f>IFERROR(_xlfn.XLOOKUP($D356,'Modelling New'!$D:$D,'Modelling New'!P:P),"")</f>
        <v>6.8322580645161297</v>
      </c>
      <c r="AD356" s="240">
        <f>IFERROR(_xlfn.XLOOKUP($D356,'Modelling New'!$D:$D,'Modelling New'!$T:$T)*1000,"")</f>
        <v>1293091.4638321139</v>
      </c>
      <c r="AE356" s="250">
        <f>IFERROR(_xlfn.XLOOKUP($D356,'Modelling New'!$D:$D,'Modelling New'!$O:$O),"")</f>
        <v>0.80111186811548341</v>
      </c>
      <c r="AF356" s="250">
        <f>IFERROR(_xlfn.XLOOKUP($D356,'Modelling New'!$D:$D,'Modelling New'!W:W),"")</f>
        <v>0.22805845922964968</v>
      </c>
      <c r="AG356" s="250">
        <f>IFERROR(_xlfn.XLOOKUP($D356,'Modelling New'!$D:$D,'Modelling New'!$AE:$AE),"")</f>
        <v>0.995</v>
      </c>
      <c r="AH356" s="250">
        <f>IFERROR(_xlfn.XLOOKUP($D356,'Modelling New'!$D:$D,'Modelling New'!$AF:$AF),"")</f>
        <v>0.995</v>
      </c>
      <c r="AI356" s="241"/>
      <c r="AJ356" s="241"/>
      <c r="AK356" s="241"/>
      <c r="AL356" s="241"/>
      <c r="AM356" s="241"/>
      <c r="AN356" s="251"/>
      <c r="AO356" s="248"/>
      <c r="AP356" s="248"/>
      <c r="AQ356" s="248"/>
      <c r="AR356" s="240">
        <f>_xlfn.XLOOKUP($D356,'Modelling New'!$D:$D,'Modelling New'!$N:$N)</f>
        <v>236.25000000000003</v>
      </c>
      <c r="AS356" s="240" t="str">
        <f t="shared" si="33"/>
        <v/>
      </c>
    </row>
    <row r="357" spans="1:45">
      <c r="A357" s="239">
        <f t="shared" si="34"/>
        <v>46100</v>
      </c>
      <c r="B357" s="240">
        <f>YEAR(Daily_KPI[[#This Row],[Date]])+IF(MONTH(Daily_KPI[[#This Row],[Date]])&gt;=4,1,0)</f>
        <v>2026</v>
      </c>
      <c r="C357" s="241">
        <f>YEAR(Daily_KPI[[#This Row],[Date]])</f>
        <v>2026</v>
      </c>
      <c r="D357" s="242">
        <f>Daily_KPI[[#This Row],[Date]]-DAY(Daily_KPI[[#This Row],[Date]])+1</f>
        <v>46082</v>
      </c>
      <c r="E357" s="241">
        <f t="shared" si="30"/>
        <v>31</v>
      </c>
      <c r="F357" s="243" t="str">
        <f>IFERROR(_xlfn.XLOOKUP($A357,Input_Raw!$A:$A,Input_Raw!$GB:$GB),"")</f>
        <v/>
      </c>
      <c r="G357" s="244" t="str">
        <f>IFERROR(_xlfn.XLOOKUP($A357,Input_Raw!$A:$A,Input_Raw!EO:EO),"")</f>
        <v/>
      </c>
      <c r="H357" s="244" t="str">
        <f>IFERROR(_xlfn.XLOOKUP($A357,Input_Raw!$A:$A,Input_Raw!EP:EP),"")</f>
        <v/>
      </c>
      <c r="I357" s="244" t="str">
        <f>IFERROR(_xlfn.XLOOKUP($A357,Input_Raw!$A:$A,Input_Raw!EM:EM),"")</f>
        <v/>
      </c>
      <c r="J357" s="244" t="str">
        <f>IFERROR(_xlfn.XLOOKUP($A357,Input_Raw!$A:$A,Input_Raw!EN:EN),"")</f>
        <v/>
      </c>
      <c r="K357" s="244" t="str">
        <f>IFERROR(_xlfn.XLOOKUP($A357,Input_Raw!$A:$A,Input_Raw!$DP:$DP),"")</f>
        <v/>
      </c>
      <c r="L357" s="244" t="str">
        <f>IFERROR(_xlfn.XLOOKUP($A357,Input_Raw!$A:$A,Input_Raw!$DR:$DR),"")</f>
        <v/>
      </c>
      <c r="M357" s="244" t="str">
        <f>IFERROR(_xlfn.XLOOKUP($A357,Input_Raw!$A:$A,Input_Raw!$DX:$DX),"")</f>
        <v/>
      </c>
      <c r="N357" s="244" t="str">
        <f>IFERROR(_xlfn.XLOOKUP($A357,Input_Raw!$A:$A,Input_Raw!$DZ:$DZ),"")</f>
        <v/>
      </c>
      <c r="O357" s="245" t="str">
        <f>IFERROR(1-SUMIF(Plant_BD!$B:$B,$A357,Plant_BD!$AL:$AL)/($AA357+SUMIF(Plant_BD!$B:$B,$A357,Plant_BD!$AL:$AL)),"")</f>
        <v/>
      </c>
      <c r="P357" s="245"/>
      <c r="Q357" s="246"/>
      <c r="R357" s="245" t="str">
        <f>IFERROR(1-SUMIF(Grid_BD!$B:$B,$A357,Grid_BD!$W:$W)/($AA357+SUMIF(Grid_BD!$B:$B,$A357,Grid_BD!$W:$W)),"")</f>
        <v/>
      </c>
      <c r="S357" s="241"/>
      <c r="T357" s="246"/>
      <c r="U357" s="247" t="str">
        <f t="shared" si="31"/>
        <v/>
      </c>
      <c r="V357" s="247" t="str">
        <f>IFERROR(_xlfn.XLOOKUP($A357,Input_Raw!$A:$A,Input_Raw!$GJ:$GJ),"")</f>
        <v/>
      </c>
      <c r="W357" s="248" t="str">
        <f t="shared" si="32"/>
        <v/>
      </c>
      <c r="X357" s="240" t="str">
        <f>IFERROR(_xlfn.XLOOKUP($A357,Input_Raw!$A:$A,Input_Raw!$EL:$EL),"")</f>
        <v/>
      </c>
      <c r="Y357" s="240" t="str">
        <f>IFERROR(_xlfn.XLOOKUP($A357,Input_Raw!$A:$A,Input_Raw!GC:GC),"")</f>
        <v/>
      </c>
      <c r="Z357" s="240"/>
      <c r="AA357" s="240" t="str">
        <f>IFERROR(_xlfn.XLOOKUP($A357,Input_Raw!$A:$A,Input_Raw!$GD:$GD),"")</f>
        <v/>
      </c>
      <c r="AB357" s="240" t="str">
        <f>IFERROR(_xlfn.XLOOKUP($A357,Input_Raw!$A:$A,Input_Raw!GE:GE),"")</f>
        <v/>
      </c>
      <c r="AC357" s="249">
        <f>IFERROR(_xlfn.XLOOKUP($D357,'Modelling New'!$D:$D,'Modelling New'!P:P),"")</f>
        <v>6.8322580645161297</v>
      </c>
      <c r="AD357" s="240">
        <f>IFERROR(_xlfn.XLOOKUP($D357,'Modelling New'!$D:$D,'Modelling New'!$T:$T)*1000,"")</f>
        <v>1293091.4638321139</v>
      </c>
      <c r="AE357" s="250">
        <f>IFERROR(_xlfn.XLOOKUP($D357,'Modelling New'!$D:$D,'Modelling New'!$O:$O),"")</f>
        <v>0.80111186811548341</v>
      </c>
      <c r="AF357" s="250">
        <f>IFERROR(_xlfn.XLOOKUP($D357,'Modelling New'!$D:$D,'Modelling New'!W:W),"")</f>
        <v>0.22805845922964968</v>
      </c>
      <c r="AG357" s="250">
        <f>IFERROR(_xlfn.XLOOKUP($D357,'Modelling New'!$D:$D,'Modelling New'!$AE:$AE),"")</f>
        <v>0.995</v>
      </c>
      <c r="AH357" s="250">
        <f>IFERROR(_xlfn.XLOOKUP($D357,'Modelling New'!$D:$D,'Modelling New'!$AF:$AF),"")</f>
        <v>0.995</v>
      </c>
      <c r="AI357" s="241"/>
      <c r="AJ357" s="241"/>
      <c r="AK357" s="241"/>
      <c r="AL357" s="241"/>
      <c r="AM357" s="241"/>
      <c r="AN357" s="251"/>
      <c r="AO357" s="248"/>
      <c r="AP357" s="248"/>
      <c r="AQ357" s="248"/>
      <c r="AR357" s="240">
        <f>_xlfn.XLOOKUP($D357,'Modelling New'!$D:$D,'Modelling New'!$N:$N)</f>
        <v>236.25000000000003</v>
      </c>
      <c r="AS357" s="240" t="str">
        <f t="shared" si="33"/>
        <v/>
      </c>
    </row>
    <row r="358" spans="1:45">
      <c r="A358" s="239">
        <f t="shared" si="34"/>
        <v>46101</v>
      </c>
      <c r="B358" s="240">
        <f>YEAR(Daily_KPI[[#This Row],[Date]])+IF(MONTH(Daily_KPI[[#This Row],[Date]])&gt;=4,1,0)</f>
        <v>2026</v>
      </c>
      <c r="C358" s="241">
        <f>YEAR(Daily_KPI[[#This Row],[Date]])</f>
        <v>2026</v>
      </c>
      <c r="D358" s="242">
        <f>Daily_KPI[[#This Row],[Date]]-DAY(Daily_KPI[[#This Row],[Date]])+1</f>
        <v>46082</v>
      </c>
      <c r="E358" s="241">
        <f t="shared" si="30"/>
        <v>31</v>
      </c>
      <c r="F358" s="243" t="str">
        <f>IFERROR(_xlfn.XLOOKUP($A358,Input_Raw!$A:$A,Input_Raw!$GB:$GB),"")</f>
        <v/>
      </c>
      <c r="G358" s="244" t="str">
        <f>IFERROR(_xlfn.XLOOKUP($A358,Input_Raw!$A:$A,Input_Raw!EO:EO),"")</f>
        <v/>
      </c>
      <c r="H358" s="244" t="str">
        <f>IFERROR(_xlfn.XLOOKUP($A358,Input_Raw!$A:$A,Input_Raw!EP:EP),"")</f>
        <v/>
      </c>
      <c r="I358" s="244" t="str">
        <f>IFERROR(_xlfn.XLOOKUP($A358,Input_Raw!$A:$A,Input_Raw!EM:EM),"")</f>
        <v/>
      </c>
      <c r="J358" s="244" t="str">
        <f>IFERROR(_xlfn.XLOOKUP($A358,Input_Raw!$A:$A,Input_Raw!EN:EN),"")</f>
        <v/>
      </c>
      <c r="K358" s="244" t="str">
        <f>IFERROR(_xlfn.XLOOKUP($A358,Input_Raw!$A:$A,Input_Raw!$DP:$DP),"")</f>
        <v/>
      </c>
      <c r="L358" s="244" t="str">
        <f>IFERROR(_xlfn.XLOOKUP($A358,Input_Raw!$A:$A,Input_Raw!$DR:$DR),"")</f>
        <v/>
      </c>
      <c r="M358" s="244" t="str">
        <f>IFERROR(_xlfn.XLOOKUP($A358,Input_Raw!$A:$A,Input_Raw!$DX:$DX),"")</f>
        <v/>
      </c>
      <c r="N358" s="244" t="str">
        <f>IFERROR(_xlfn.XLOOKUP($A358,Input_Raw!$A:$A,Input_Raw!$DZ:$DZ),"")</f>
        <v/>
      </c>
      <c r="O358" s="245" t="str">
        <f>IFERROR(1-SUMIF(Plant_BD!$B:$B,$A358,Plant_BD!$AL:$AL)/($AA358+SUMIF(Plant_BD!$B:$B,$A358,Plant_BD!$AL:$AL)),"")</f>
        <v/>
      </c>
      <c r="P358" s="245"/>
      <c r="Q358" s="246"/>
      <c r="R358" s="245" t="str">
        <f>IFERROR(1-SUMIF(Grid_BD!$B:$B,$A358,Grid_BD!$W:$W)/($AA358+SUMIF(Grid_BD!$B:$B,$A358,Grid_BD!$W:$W)),"")</f>
        <v/>
      </c>
      <c r="S358" s="241"/>
      <c r="T358" s="246"/>
      <c r="U358" s="247" t="str">
        <f t="shared" si="31"/>
        <v/>
      </c>
      <c r="V358" s="247" t="str">
        <f>IFERROR(_xlfn.XLOOKUP($A358,Input_Raw!$A:$A,Input_Raw!$GJ:$GJ),"")</f>
        <v/>
      </c>
      <c r="W358" s="248" t="str">
        <f t="shared" si="32"/>
        <v/>
      </c>
      <c r="X358" s="240" t="str">
        <f>IFERROR(_xlfn.XLOOKUP($A358,Input_Raw!$A:$A,Input_Raw!$EL:$EL),"")</f>
        <v/>
      </c>
      <c r="Y358" s="240" t="str">
        <f>IFERROR(_xlfn.XLOOKUP($A358,Input_Raw!$A:$A,Input_Raw!GC:GC),"")</f>
        <v/>
      </c>
      <c r="Z358" s="240"/>
      <c r="AA358" s="240" t="str">
        <f>IFERROR(_xlfn.XLOOKUP($A358,Input_Raw!$A:$A,Input_Raw!$GD:$GD),"")</f>
        <v/>
      </c>
      <c r="AB358" s="240" t="str">
        <f>IFERROR(_xlfn.XLOOKUP($A358,Input_Raw!$A:$A,Input_Raw!GE:GE),"")</f>
        <v/>
      </c>
      <c r="AC358" s="249">
        <f>IFERROR(_xlfn.XLOOKUP($D358,'Modelling New'!$D:$D,'Modelling New'!P:P),"")</f>
        <v>6.8322580645161297</v>
      </c>
      <c r="AD358" s="240">
        <f>IFERROR(_xlfn.XLOOKUP($D358,'Modelling New'!$D:$D,'Modelling New'!$T:$T)*1000,"")</f>
        <v>1293091.4638321139</v>
      </c>
      <c r="AE358" s="250">
        <f>IFERROR(_xlfn.XLOOKUP($D358,'Modelling New'!$D:$D,'Modelling New'!$O:$O),"")</f>
        <v>0.80111186811548341</v>
      </c>
      <c r="AF358" s="250">
        <f>IFERROR(_xlfn.XLOOKUP($D358,'Modelling New'!$D:$D,'Modelling New'!W:W),"")</f>
        <v>0.22805845922964968</v>
      </c>
      <c r="AG358" s="250">
        <f>IFERROR(_xlfn.XLOOKUP($D358,'Modelling New'!$D:$D,'Modelling New'!$AE:$AE),"")</f>
        <v>0.995</v>
      </c>
      <c r="AH358" s="250">
        <f>IFERROR(_xlfn.XLOOKUP($D358,'Modelling New'!$D:$D,'Modelling New'!$AF:$AF),"")</f>
        <v>0.995</v>
      </c>
      <c r="AI358" s="241"/>
      <c r="AJ358" s="241"/>
      <c r="AK358" s="241"/>
      <c r="AL358" s="241"/>
      <c r="AM358" s="241"/>
      <c r="AN358" s="251"/>
      <c r="AO358" s="248"/>
      <c r="AP358" s="248"/>
      <c r="AQ358" s="248"/>
      <c r="AR358" s="240">
        <f>_xlfn.XLOOKUP($D358,'Modelling New'!$D:$D,'Modelling New'!$N:$N)</f>
        <v>236.25000000000003</v>
      </c>
      <c r="AS358" s="240" t="str">
        <f t="shared" si="33"/>
        <v/>
      </c>
    </row>
    <row r="359" spans="1:45">
      <c r="A359" s="239">
        <f t="shared" si="34"/>
        <v>46102</v>
      </c>
      <c r="B359" s="240">
        <f>YEAR(Daily_KPI[[#This Row],[Date]])+IF(MONTH(Daily_KPI[[#This Row],[Date]])&gt;=4,1,0)</f>
        <v>2026</v>
      </c>
      <c r="C359" s="241">
        <f>YEAR(Daily_KPI[[#This Row],[Date]])</f>
        <v>2026</v>
      </c>
      <c r="D359" s="242">
        <f>Daily_KPI[[#This Row],[Date]]-DAY(Daily_KPI[[#This Row],[Date]])+1</f>
        <v>46082</v>
      </c>
      <c r="E359" s="241">
        <f t="shared" si="30"/>
        <v>31</v>
      </c>
      <c r="F359" s="243" t="str">
        <f>IFERROR(_xlfn.XLOOKUP($A359,Input_Raw!$A:$A,Input_Raw!$GB:$GB),"")</f>
        <v/>
      </c>
      <c r="G359" s="244" t="str">
        <f>IFERROR(_xlfn.XLOOKUP($A359,Input_Raw!$A:$A,Input_Raw!EO:EO),"")</f>
        <v/>
      </c>
      <c r="H359" s="244" t="str">
        <f>IFERROR(_xlfn.XLOOKUP($A359,Input_Raw!$A:$A,Input_Raw!EP:EP),"")</f>
        <v/>
      </c>
      <c r="I359" s="244" t="str">
        <f>IFERROR(_xlfn.XLOOKUP($A359,Input_Raw!$A:$A,Input_Raw!EM:EM),"")</f>
        <v/>
      </c>
      <c r="J359" s="244" t="str">
        <f>IFERROR(_xlfn.XLOOKUP($A359,Input_Raw!$A:$A,Input_Raw!EN:EN),"")</f>
        <v/>
      </c>
      <c r="K359" s="244" t="str">
        <f>IFERROR(_xlfn.XLOOKUP($A359,Input_Raw!$A:$A,Input_Raw!$DP:$DP),"")</f>
        <v/>
      </c>
      <c r="L359" s="244" t="str">
        <f>IFERROR(_xlfn.XLOOKUP($A359,Input_Raw!$A:$A,Input_Raw!$DR:$DR),"")</f>
        <v/>
      </c>
      <c r="M359" s="244" t="str">
        <f>IFERROR(_xlfn.XLOOKUP($A359,Input_Raw!$A:$A,Input_Raw!$DX:$DX),"")</f>
        <v/>
      </c>
      <c r="N359" s="244" t="str">
        <f>IFERROR(_xlfn.XLOOKUP($A359,Input_Raw!$A:$A,Input_Raw!$DZ:$DZ),"")</f>
        <v/>
      </c>
      <c r="O359" s="245" t="str">
        <f>IFERROR(1-SUMIF(Plant_BD!$B:$B,$A359,Plant_BD!$AL:$AL)/($AA359+SUMIF(Plant_BD!$B:$B,$A359,Plant_BD!$AL:$AL)),"")</f>
        <v/>
      </c>
      <c r="P359" s="245"/>
      <c r="Q359" s="246"/>
      <c r="R359" s="245" t="str">
        <f>IFERROR(1-SUMIF(Grid_BD!$B:$B,$A359,Grid_BD!$W:$W)/($AA359+SUMIF(Grid_BD!$B:$B,$A359,Grid_BD!$W:$W)),"")</f>
        <v/>
      </c>
      <c r="S359" s="241"/>
      <c r="T359" s="246"/>
      <c r="U359" s="247" t="str">
        <f t="shared" si="31"/>
        <v/>
      </c>
      <c r="V359" s="247" t="str">
        <f>IFERROR(_xlfn.XLOOKUP($A359,Input_Raw!$A:$A,Input_Raw!$GJ:$GJ),"")</f>
        <v/>
      </c>
      <c r="W359" s="248" t="str">
        <f t="shared" si="32"/>
        <v/>
      </c>
      <c r="X359" s="240" t="str">
        <f>IFERROR(_xlfn.XLOOKUP($A359,Input_Raw!$A:$A,Input_Raw!$EL:$EL),"")</f>
        <v/>
      </c>
      <c r="Y359" s="240" t="str">
        <f>IFERROR(_xlfn.XLOOKUP($A359,Input_Raw!$A:$A,Input_Raw!GC:GC),"")</f>
        <v/>
      </c>
      <c r="Z359" s="240"/>
      <c r="AA359" s="240" t="str">
        <f>IFERROR(_xlfn.XLOOKUP($A359,Input_Raw!$A:$A,Input_Raw!$GD:$GD),"")</f>
        <v/>
      </c>
      <c r="AB359" s="240" t="str">
        <f>IFERROR(_xlfn.XLOOKUP($A359,Input_Raw!$A:$A,Input_Raw!GE:GE),"")</f>
        <v/>
      </c>
      <c r="AC359" s="249">
        <f>IFERROR(_xlfn.XLOOKUP($D359,'Modelling New'!$D:$D,'Modelling New'!P:P),"")</f>
        <v>6.8322580645161297</v>
      </c>
      <c r="AD359" s="240">
        <f>IFERROR(_xlfn.XLOOKUP($D359,'Modelling New'!$D:$D,'Modelling New'!$T:$T)*1000,"")</f>
        <v>1293091.4638321139</v>
      </c>
      <c r="AE359" s="250">
        <f>IFERROR(_xlfn.XLOOKUP($D359,'Modelling New'!$D:$D,'Modelling New'!$O:$O),"")</f>
        <v>0.80111186811548341</v>
      </c>
      <c r="AF359" s="250">
        <f>IFERROR(_xlfn.XLOOKUP($D359,'Modelling New'!$D:$D,'Modelling New'!W:W),"")</f>
        <v>0.22805845922964968</v>
      </c>
      <c r="AG359" s="250">
        <f>IFERROR(_xlfn.XLOOKUP($D359,'Modelling New'!$D:$D,'Modelling New'!$AE:$AE),"")</f>
        <v>0.995</v>
      </c>
      <c r="AH359" s="250">
        <f>IFERROR(_xlfn.XLOOKUP($D359,'Modelling New'!$D:$D,'Modelling New'!$AF:$AF),"")</f>
        <v>0.995</v>
      </c>
      <c r="AI359" s="241"/>
      <c r="AJ359" s="241"/>
      <c r="AK359" s="241"/>
      <c r="AL359" s="241"/>
      <c r="AM359" s="241"/>
      <c r="AN359" s="251"/>
      <c r="AO359" s="248"/>
      <c r="AP359" s="248"/>
      <c r="AQ359" s="248"/>
      <c r="AR359" s="240">
        <f>_xlfn.XLOOKUP($D359,'Modelling New'!$D:$D,'Modelling New'!$N:$N)</f>
        <v>236.25000000000003</v>
      </c>
      <c r="AS359" s="240" t="str">
        <f t="shared" si="33"/>
        <v/>
      </c>
    </row>
    <row r="360" spans="1:45">
      <c r="A360" s="239">
        <f t="shared" si="34"/>
        <v>46103</v>
      </c>
      <c r="B360" s="240">
        <f>YEAR(Daily_KPI[[#This Row],[Date]])+IF(MONTH(Daily_KPI[[#This Row],[Date]])&gt;=4,1,0)</f>
        <v>2026</v>
      </c>
      <c r="C360" s="241">
        <f>YEAR(Daily_KPI[[#This Row],[Date]])</f>
        <v>2026</v>
      </c>
      <c r="D360" s="242">
        <f>Daily_KPI[[#This Row],[Date]]-DAY(Daily_KPI[[#This Row],[Date]])+1</f>
        <v>46082</v>
      </c>
      <c r="E360" s="241">
        <f t="shared" si="30"/>
        <v>31</v>
      </c>
      <c r="F360" s="243" t="str">
        <f>IFERROR(_xlfn.XLOOKUP($A360,Input_Raw!$A:$A,Input_Raw!$GB:$GB),"")</f>
        <v/>
      </c>
      <c r="G360" s="244" t="str">
        <f>IFERROR(_xlfn.XLOOKUP($A360,Input_Raw!$A:$A,Input_Raw!EO:EO),"")</f>
        <v/>
      </c>
      <c r="H360" s="244" t="str">
        <f>IFERROR(_xlfn.XLOOKUP($A360,Input_Raw!$A:$A,Input_Raw!EP:EP),"")</f>
        <v/>
      </c>
      <c r="I360" s="244" t="str">
        <f>IFERROR(_xlfn.XLOOKUP($A360,Input_Raw!$A:$A,Input_Raw!EM:EM),"")</f>
        <v/>
      </c>
      <c r="J360" s="244" t="str">
        <f>IFERROR(_xlfn.XLOOKUP($A360,Input_Raw!$A:$A,Input_Raw!EN:EN),"")</f>
        <v/>
      </c>
      <c r="K360" s="244" t="str">
        <f>IFERROR(_xlfn.XLOOKUP($A360,Input_Raw!$A:$A,Input_Raw!$DP:$DP),"")</f>
        <v/>
      </c>
      <c r="L360" s="244" t="str">
        <f>IFERROR(_xlfn.XLOOKUP($A360,Input_Raw!$A:$A,Input_Raw!$DR:$DR),"")</f>
        <v/>
      </c>
      <c r="M360" s="244" t="str">
        <f>IFERROR(_xlfn.XLOOKUP($A360,Input_Raw!$A:$A,Input_Raw!$DX:$DX),"")</f>
        <v/>
      </c>
      <c r="N360" s="244" t="str">
        <f>IFERROR(_xlfn.XLOOKUP($A360,Input_Raw!$A:$A,Input_Raw!$DZ:$DZ),"")</f>
        <v/>
      </c>
      <c r="O360" s="245" t="str">
        <f>IFERROR(1-SUMIF(Plant_BD!$B:$B,$A360,Plant_BD!$AL:$AL)/($AA360+SUMIF(Plant_BD!$B:$B,$A360,Plant_BD!$AL:$AL)),"")</f>
        <v/>
      </c>
      <c r="P360" s="245"/>
      <c r="Q360" s="246"/>
      <c r="R360" s="245" t="str">
        <f>IFERROR(1-SUMIF(Grid_BD!$B:$B,$A360,Grid_BD!$W:$W)/($AA360+SUMIF(Grid_BD!$B:$B,$A360,Grid_BD!$W:$W)),"")</f>
        <v/>
      </c>
      <c r="S360" s="241"/>
      <c r="T360" s="246"/>
      <c r="U360" s="247" t="str">
        <f t="shared" si="31"/>
        <v/>
      </c>
      <c r="V360" s="247" t="str">
        <f>IFERROR(_xlfn.XLOOKUP($A360,Input_Raw!$A:$A,Input_Raw!$GJ:$GJ),"")</f>
        <v/>
      </c>
      <c r="W360" s="248" t="str">
        <f t="shared" si="32"/>
        <v/>
      </c>
      <c r="X360" s="240" t="str">
        <f>IFERROR(_xlfn.XLOOKUP($A360,Input_Raw!$A:$A,Input_Raw!$EL:$EL),"")</f>
        <v/>
      </c>
      <c r="Y360" s="240" t="str">
        <f>IFERROR(_xlfn.XLOOKUP($A360,Input_Raw!$A:$A,Input_Raw!GC:GC),"")</f>
        <v/>
      </c>
      <c r="Z360" s="240"/>
      <c r="AA360" s="240" t="str">
        <f>IFERROR(_xlfn.XLOOKUP($A360,Input_Raw!$A:$A,Input_Raw!$GD:$GD),"")</f>
        <v/>
      </c>
      <c r="AB360" s="240" t="str">
        <f>IFERROR(_xlfn.XLOOKUP($A360,Input_Raw!$A:$A,Input_Raw!GE:GE),"")</f>
        <v/>
      </c>
      <c r="AC360" s="249">
        <f>IFERROR(_xlfn.XLOOKUP($D360,'Modelling New'!$D:$D,'Modelling New'!P:P),"")</f>
        <v>6.8322580645161297</v>
      </c>
      <c r="AD360" s="240">
        <f>IFERROR(_xlfn.XLOOKUP($D360,'Modelling New'!$D:$D,'Modelling New'!$T:$T)*1000,"")</f>
        <v>1293091.4638321139</v>
      </c>
      <c r="AE360" s="250">
        <f>IFERROR(_xlfn.XLOOKUP($D360,'Modelling New'!$D:$D,'Modelling New'!$O:$O),"")</f>
        <v>0.80111186811548341</v>
      </c>
      <c r="AF360" s="250">
        <f>IFERROR(_xlfn.XLOOKUP($D360,'Modelling New'!$D:$D,'Modelling New'!W:W),"")</f>
        <v>0.22805845922964968</v>
      </c>
      <c r="AG360" s="250">
        <f>IFERROR(_xlfn.XLOOKUP($D360,'Modelling New'!$D:$D,'Modelling New'!$AE:$AE),"")</f>
        <v>0.995</v>
      </c>
      <c r="AH360" s="250">
        <f>IFERROR(_xlfn.XLOOKUP($D360,'Modelling New'!$D:$D,'Modelling New'!$AF:$AF),"")</f>
        <v>0.995</v>
      </c>
      <c r="AI360" s="241"/>
      <c r="AJ360" s="241"/>
      <c r="AK360" s="241"/>
      <c r="AL360" s="241"/>
      <c r="AM360" s="241"/>
      <c r="AN360" s="251"/>
      <c r="AO360" s="248"/>
      <c r="AP360" s="248"/>
      <c r="AQ360" s="248"/>
      <c r="AR360" s="240">
        <f>_xlfn.XLOOKUP($D360,'Modelling New'!$D:$D,'Modelling New'!$N:$N)</f>
        <v>236.25000000000003</v>
      </c>
      <c r="AS360" s="240" t="str">
        <f t="shared" si="33"/>
        <v/>
      </c>
    </row>
    <row r="361" spans="1:45">
      <c r="A361" s="239">
        <f t="shared" si="34"/>
        <v>46104</v>
      </c>
      <c r="B361" s="240">
        <f>YEAR(Daily_KPI[[#This Row],[Date]])+IF(MONTH(Daily_KPI[[#This Row],[Date]])&gt;=4,1,0)</f>
        <v>2026</v>
      </c>
      <c r="C361" s="241">
        <f>YEAR(Daily_KPI[[#This Row],[Date]])</f>
        <v>2026</v>
      </c>
      <c r="D361" s="242">
        <f>Daily_KPI[[#This Row],[Date]]-DAY(Daily_KPI[[#This Row],[Date]])+1</f>
        <v>46082</v>
      </c>
      <c r="E361" s="241">
        <f t="shared" si="30"/>
        <v>31</v>
      </c>
      <c r="F361" s="243" t="str">
        <f>IFERROR(_xlfn.XLOOKUP($A361,Input_Raw!$A:$A,Input_Raw!$GB:$GB),"")</f>
        <v/>
      </c>
      <c r="G361" s="244" t="str">
        <f>IFERROR(_xlfn.XLOOKUP($A361,Input_Raw!$A:$A,Input_Raw!EO:EO),"")</f>
        <v/>
      </c>
      <c r="H361" s="244" t="str">
        <f>IFERROR(_xlfn.XLOOKUP($A361,Input_Raw!$A:$A,Input_Raw!EP:EP),"")</f>
        <v/>
      </c>
      <c r="I361" s="244" t="str">
        <f>IFERROR(_xlfn.XLOOKUP($A361,Input_Raw!$A:$A,Input_Raw!EM:EM),"")</f>
        <v/>
      </c>
      <c r="J361" s="244" t="str">
        <f>IFERROR(_xlfn.XLOOKUP($A361,Input_Raw!$A:$A,Input_Raw!EN:EN),"")</f>
        <v/>
      </c>
      <c r="K361" s="244" t="str">
        <f>IFERROR(_xlfn.XLOOKUP($A361,Input_Raw!$A:$A,Input_Raw!$DP:$DP),"")</f>
        <v/>
      </c>
      <c r="L361" s="244" t="str">
        <f>IFERROR(_xlfn.XLOOKUP($A361,Input_Raw!$A:$A,Input_Raw!$DR:$DR),"")</f>
        <v/>
      </c>
      <c r="M361" s="244" t="str">
        <f>IFERROR(_xlfn.XLOOKUP($A361,Input_Raw!$A:$A,Input_Raw!$DX:$DX),"")</f>
        <v/>
      </c>
      <c r="N361" s="244" t="str">
        <f>IFERROR(_xlfn.XLOOKUP($A361,Input_Raw!$A:$A,Input_Raw!$DZ:$DZ),"")</f>
        <v/>
      </c>
      <c r="O361" s="245" t="str">
        <f>IFERROR(1-SUMIF(Plant_BD!$B:$B,$A361,Plant_BD!$AL:$AL)/($AA361+SUMIF(Plant_BD!$B:$B,$A361,Plant_BD!$AL:$AL)),"")</f>
        <v/>
      </c>
      <c r="P361" s="245"/>
      <c r="Q361" s="246"/>
      <c r="R361" s="245" t="str">
        <f>IFERROR(1-SUMIF(Grid_BD!$B:$B,$A361,Grid_BD!$W:$W)/($AA361+SUMIF(Grid_BD!$B:$B,$A361,Grid_BD!$W:$W)),"")</f>
        <v/>
      </c>
      <c r="S361" s="241"/>
      <c r="T361" s="246"/>
      <c r="U361" s="247" t="str">
        <f t="shared" si="31"/>
        <v/>
      </c>
      <c r="V361" s="247" t="str">
        <f>IFERROR(_xlfn.XLOOKUP($A361,Input_Raw!$A:$A,Input_Raw!$GJ:$GJ),"")</f>
        <v/>
      </c>
      <c r="W361" s="248" t="str">
        <f t="shared" si="32"/>
        <v/>
      </c>
      <c r="X361" s="240" t="str">
        <f>IFERROR(_xlfn.XLOOKUP($A361,Input_Raw!$A:$A,Input_Raw!$EL:$EL),"")</f>
        <v/>
      </c>
      <c r="Y361" s="240" t="str">
        <f>IFERROR(_xlfn.XLOOKUP($A361,Input_Raw!$A:$A,Input_Raw!GC:GC),"")</f>
        <v/>
      </c>
      <c r="Z361" s="240"/>
      <c r="AA361" s="240" t="str">
        <f>IFERROR(_xlfn.XLOOKUP($A361,Input_Raw!$A:$A,Input_Raw!$GD:$GD),"")</f>
        <v/>
      </c>
      <c r="AB361" s="240" t="str">
        <f>IFERROR(_xlfn.XLOOKUP($A361,Input_Raw!$A:$A,Input_Raw!GE:GE),"")</f>
        <v/>
      </c>
      <c r="AC361" s="249">
        <f>IFERROR(_xlfn.XLOOKUP($D361,'Modelling New'!$D:$D,'Modelling New'!P:P),"")</f>
        <v>6.8322580645161297</v>
      </c>
      <c r="AD361" s="240">
        <f>IFERROR(_xlfn.XLOOKUP($D361,'Modelling New'!$D:$D,'Modelling New'!$T:$T)*1000,"")</f>
        <v>1293091.4638321139</v>
      </c>
      <c r="AE361" s="250">
        <f>IFERROR(_xlfn.XLOOKUP($D361,'Modelling New'!$D:$D,'Modelling New'!$O:$O),"")</f>
        <v>0.80111186811548341</v>
      </c>
      <c r="AF361" s="250">
        <f>IFERROR(_xlfn.XLOOKUP($D361,'Modelling New'!$D:$D,'Modelling New'!W:W),"")</f>
        <v>0.22805845922964968</v>
      </c>
      <c r="AG361" s="250">
        <f>IFERROR(_xlfn.XLOOKUP($D361,'Modelling New'!$D:$D,'Modelling New'!$AE:$AE),"")</f>
        <v>0.995</v>
      </c>
      <c r="AH361" s="250">
        <f>IFERROR(_xlfn.XLOOKUP($D361,'Modelling New'!$D:$D,'Modelling New'!$AF:$AF),"")</f>
        <v>0.995</v>
      </c>
      <c r="AI361" s="241"/>
      <c r="AJ361" s="241"/>
      <c r="AK361" s="241"/>
      <c r="AL361" s="241"/>
      <c r="AM361" s="241"/>
      <c r="AN361" s="251"/>
      <c r="AO361" s="248"/>
      <c r="AP361" s="248"/>
      <c r="AQ361" s="248"/>
      <c r="AR361" s="240">
        <f>_xlfn.XLOOKUP($D361,'Modelling New'!$D:$D,'Modelling New'!$N:$N)</f>
        <v>236.25000000000003</v>
      </c>
      <c r="AS361" s="240" t="str">
        <f t="shared" si="33"/>
        <v/>
      </c>
    </row>
    <row r="362" spans="1:45">
      <c r="A362" s="239">
        <f t="shared" si="34"/>
        <v>46105</v>
      </c>
      <c r="B362" s="240">
        <f>YEAR(Daily_KPI[[#This Row],[Date]])+IF(MONTH(Daily_KPI[[#This Row],[Date]])&gt;=4,1,0)</f>
        <v>2026</v>
      </c>
      <c r="C362" s="241">
        <f>YEAR(Daily_KPI[[#This Row],[Date]])</f>
        <v>2026</v>
      </c>
      <c r="D362" s="242">
        <f>Daily_KPI[[#This Row],[Date]]-DAY(Daily_KPI[[#This Row],[Date]])+1</f>
        <v>46082</v>
      </c>
      <c r="E362" s="241">
        <f t="shared" si="30"/>
        <v>31</v>
      </c>
      <c r="F362" s="243" t="str">
        <f>IFERROR(_xlfn.XLOOKUP($A362,Input_Raw!$A:$A,Input_Raw!$GB:$GB),"")</f>
        <v/>
      </c>
      <c r="G362" s="244" t="str">
        <f>IFERROR(_xlfn.XLOOKUP($A362,Input_Raw!$A:$A,Input_Raw!EO:EO),"")</f>
        <v/>
      </c>
      <c r="H362" s="244" t="str">
        <f>IFERROR(_xlfn.XLOOKUP($A362,Input_Raw!$A:$A,Input_Raw!EP:EP),"")</f>
        <v/>
      </c>
      <c r="I362" s="244" t="str">
        <f>IFERROR(_xlfn.XLOOKUP($A362,Input_Raw!$A:$A,Input_Raw!EM:EM),"")</f>
        <v/>
      </c>
      <c r="J362" s="244" t="str">
        <f>IFERROR(_xlfn.XLOOKUP($A362,Input_Raw!$A:$A,Input_Raw!EN:EN),"")</f>
        <v/>
      </c>
      <c r="K362" s="244" t="str">
        <f>IFERROR(_xlfn.XLOOKUP($A362,Input_Raw!$A:$A,Input_Raw!$DP:$DP),"")</f>
        <v/>
      </c>
      <c r="L362" s="244" t="str">
        <f>IFERROR(_xlfn.XLOOKUP($A362,Input_Raw!$A:$A,Input_Raw!$DR:$DR),"")</f>
        <v/>
      </c>
      <c r="M362" s="244" t="str">
        <f>IFERROR(_xlfn.XLOOKUP($A362,Input_Raw!$A:$A,Input_Raw!$DX:$DX),"")</f>
        <v/>
      </c>
      <c r="N362" s="244" t="str">
        <f>IFERROR(_xlfn.XLOOKUP($A362,Input_Raw!$A:$A,Input_Raw!$DZ:$DZ),"")</f>
        <v/>
      </c>
      <c r="O362" s="245" t="str">
        <f>IFERROR(1-SUMIF(Plant_BD!$B:$B,$A362,Plant_BD!$AL:$AL)/($AA362+SUMIF(Plant_BD!$B:$B,$A362,Plant_BD!$AL:$AL)),"")</f>
        <v/>
      </c>
      <c r="P362" s="245"/>
      <c r="Q362" s="246"/>
      <c r="R362" s="245" t="str">
        <f>IFERROR(1-SUMIF(Grid_BD!$B:$B,$A362,Grid_BD!$W:$W)/($AA362+SUMIF(Grid_BD!$B:$B,$A362,Grid_BD!$W:$W)),"")</f>
        <v/>
      </c>
      <c r="S362" s="241"/>
      <c r="T362" s="246"/>
      <c r="U362" s="247" t="str">
        <f t="shared" si="31"/>
        <v/>
      </c>
      <c r="V362" s="247" t="str">
        <f>IFERROR(_xlfn.XLOOKUP($A362,Input_Raw!$A:$A,Input_Raw!$GJ:$GJ),"")</f>
        <v/>
      </c>
      <c r="W362" s="248" t="str">
        <f t="shared" si="32"/>
        <v/>
      </c>
      <c r="X362" s="240" t="str">
        <f>IFERROR(_xlfn.XLOOKUP($A362,Input_Raw!$A:$A,Input_Raw!$EL:$EL),"")</f>
        <v/>
      </c>
      <c r="Y362" s="240" t="str">
        <f>IFERROR(_xlfn.XLOOKUP($A362,Input_Raw!$A:$A,Input_Raw!GC:GC),"")</f>
        <v/>
      </c>
      <c r="Z362" s="240"/>
      <c r="AA362" s="240" t="str">
        <f>IFERROR(_xlfn.XLOOKUP($A362,Input_Raw!$A:$A,Input_Raw!$GD:$GD),"")</f>
        <v/>
      </c>
      <c r="AB362" s="240" t="str">
        <f>IFERROR(_xlfn.XLOOKUP($A362,Input_Raw!$A:$A,Input_Raw!GE:GE),"")</f>
        <v/>
      </c>
      <c r="AC362" s="249">
        <f>IFERROR(_xlfn.XLOOKUP($D362,'Modelling New'!$D:$D,'Modelling New'!P:P),"")</f>
        <v>6.8322580645161297</v>
      </c>
      <c r="AD362" s="240">
        <f>IFERROR(_xlfn.XLOOKUP($D362,'Modelling New'!$D:$D,'Modelling New'!$T:$T)*1000,"")</f>
        <v>1293091.4638321139</v>
      </c>
      <c r="AE362" s="250">
        <f>IFERROR(_xlfn.XLOOKUP($D362,'Modelling New'!$D:$D,'Modelling New'!$O:$O),"")</f>
        <v>0.80111186811548341</v>
      </c>
      <c r="AF362" s="250">
        <f>IFERROR(_xlfn.XLOOKUP($D362,'Modelling New'!$D:$D,'Modelling New'!W:W),"")</f>
        <v>0.22805845922964968</v>
      </c>
      <c r="AG362" s="250">
        <f>IFERROR(_xlfn.XLOOKUP($D362,'Modelling New'!$D:$D,'Modelling New'!$AE:$AE),"")</f>
        <v>0.995</v>
      </c>
      <c r="AH362" s="250">
        <f>IFERROR(_xlfn.XLOOKUP($D362,'Modelling New'!$D:$D,'Modelling New'!$AF:$AF),"")</f>
        <v>0.995</v>
      </c>
      <c r="AI362" s="241"/>
      <c r="AJ362" s="241"/>
      <c r="AK362" s="241"/>
      <c r="AL362" s="241"/>
      <c r="AM362" s="241"/>
      <c r="AN362" s="251"/>
      <c r="AO362" s="248"/>
      <c r="AP362" s="248"/>
      <c r="AQ362" s="248"/>
      <c r="AR362" s="240">
        <f>_xlfn.XLOOKUP($D362,'Modelling New'!$D:$D,'Modelling New'!$N:$N)</f>
        <v>236.25000000000003</v>
      </c>
      <c r="AS362" s="240" t="str">
        <f t="shared" si="33"/>
        <v/>
      </c>
    </row>
    <row r="363" spans="1:45">
      <c r="A363" s="239">
        <f t="shared" si="34"/>
        <v>46106</v>
      </c>
      <c r="B363" s="240">
        <f>YEAR(Daily_KPI[[#This Row],[Date]])+IF(MONTH(Daily_KPI[[#This Row],[Date]])&gt;=4,1,0)</f>
        <v>2026</v>
      </c>
      <c r="C363" s="241">
        <f>YEAR(Daily_KPI[[#This Row],[Date]])</f>
        <v>2026</v>
      </c>
      <c r="D363" s="242">
        <f>Daily_KPI[[#This Row],[Date]]-DAY(Daily_KPI[[#This Row],[Date]])+1</f>
        <v>46082</v>
      </c>
      <c r="E363" s="241">
        <f t="shared" si="30"/>
        <v>31</v>
      </c>
      <c r="F363" s="243" t="str">
        <f>IFERROR(_xlfn.XLOOKUP($A363,Input_Raw!$A:$A,Input_Raw!$GB:$GB),"")</f>
        <v/>
      </c>
      <c r="G363" s="244" t="str">
        <f>IFERROR(_xlfn.XLOOKUP($A363,Input_Raw!$A:$A,Input_Raw!EO:EO),"")</f>
        <v/>
      </c>
      <c r="H363" s="244" t="str">
        <f>IFERROR(_xlfn.XLOOKUP($A363,Input_Raw!$A:$A,Input_Raw!EP:EP),"")</f>
        <v/>
      </c>
      <c r="I363" s="244" t="str">
        <f>IFERROR(_xlfn.XLOOKUP($A363,Input_Raw!$A:$A,Input_Raw!EM:EM),"")</f>
        <v/>
      </c>
      <c r="J363" s="244" t="str">
        <f>IFERROR(_xlfn.XLOOKUP($A363,Input_Raw!$A:$A,Input_Raw!EN:EN),"")</f>
        <v/>
      </c>
      <c r="K363" s="244" t="str">
        <f>IFERROR(_xlfn.XLOOKUP($A363,Input_Raw!$A:$A,Input_Raw!$DP:$DP),"")</f>
        <v/>
      </c>
      <c r="L363" s="244" t="str">
        <f>IFERROR(_xlfn.XLOOKUP($A363,Input_Raw!$A:$A,Input_Raw!$DR:$DR),"")</f>
        <v/>
      </c>
      <c r="M363" s="244" t="str">
        <f>IFERROR(_xlfn.XLOOKUP($A363,Input_Raw!$A:$A,Input_Raw!$DX:$DX),"")</f>
        <v/>
      </c>
      <c r="N363" s="244" t="str">
        <f>IFERROR(_xlfn.XLOOKUP($A363,Input_Raw!$A:$A,Input_Raw!$DZ:$DZ),"")</f>
        <v/>
      </c>
      <c r="O363" s="245" t="str">
        <f>IFERROR(1-SUMIF(Plant_BD!$B:$B,$A363,Plant_BD!$AL:$AL)/($AA363+SUMIF(Plant_BD!$B:$B,$A363,Plant_BD!$AL:$AL)),"")</f>
        <v/>
      </c>
      <c r="P363" s="245"/>
      <c r="Q363" s="246"/>
      <c r="R363" s="245" t="str">
        <f>IFERROR(1-SUMIF(Grid_BD!$B:$B,$A363,Grid_BD!$W:$W)/($AA363+SUMIF(Grid_BD!$B:$B,$A363,Grid_BD!$W:$W)),"")</f>
        <v/>
      </c>
      <c r="S363" s="241"/>
      <c r="T363" s="246"/>
      <c r="U363" s="247" t="str">
        <f t="shared" si="31"/>
        <v/>
      </c>
      <c r="V363" s="247" t="str">
        <f>IFERROR(_xlfn.XLOOKUP($A363,Input_Raw!$A:$A,Input_Raw!$GJ:$GJ),"")</f>
        <v/>
      </c>
      <c r="W363" s="248" t="str">
        <f t="shared" si="32"/>
        <v/>
      </c>
      <c r="X363" s="240" t="str">
        <f>IFERROR(_xlfn.XLOOKUP($A363,Input_Raw!$A:$A,Input_Raw!$EL:$EL),"")</f>
        <v/>
      </c>
      <c r="Y363" s="240" t="str">
        <f>IFERROR(_xlfn.XLOOKUP($A363,Input_Raw!$A:$A,Input_Raw!GC:GC),"")</f>
        <v/>
      </c>
      <c r="Z363" s="240"/>
      <c r="AA363" s="240" t="str">
        <f>IFERROR(_xlfn.XLOOKUP($A363,Input_Raw!$A:$A,Input_Raw!$GD:$GD),"")</f>
        <v/>
      </c>
      <c r="AB363" s="240" t="str">
        <f>IFERROR(_xlfn.XLOOKUP($A363,Input_Raw!$A:$A,Input_Raw!GE:GE),"")</f>
        <v/>
      </c>
      <c r="AC363" s="249">
        <f>IFERROR(_xlfn.XLOOKUP($D363,'Modelling New'!$D:$D,'Modelling New'!P:P),"")</f>
        <v>6.8322580645161297</v>
      </c>
      <c r="AD363" s="240">
        <f>IFERROR(_xlfn.XLOOKUP($D363,'Modelling New'!$D:$D,'Modelling New'!$T:$T)*1000,"")</f>
        <v>1293091.4638321139</v>
      </c>
      <c r="AE363" s="250">
        <f>IFERROR(_xlfn.XLOOKUP($D363,'Modelling New'!$D:$D,'Modelling New'!$O:$O),"")</f>
        <v>0.80111186811548341</v>
      </c>
      <c r="AF363" s="250">
        <f>IFERROR(_xlfn.XLOOKUP($D363,'Modelling New'!$D:$D,'Modelling New'!W:W),"")</f>
        <v>0.22805845922964968</v>
      </c>
      <c r="AG363" s="250">
        <f>IFERROR(_xlfn.XLOOKUP($D363,'Modelling New'!$D:$D,'Modelling New'!$AE:$AE),"")</f>
        <v>0.995</v>
      </c>
      <c r="AH363" s="250">
        <f>IFERROR(_xlfn.XLOOKUP($D363,'Modelling New'!$D:$D,'Modelling New'!$AF:$AF),"")</f>
        <v>0.995</v>
      </c>
      <c r="AI363" s="241"/>
      <c r="AJ363" s="241"/>
      <c r="AK363" s="241"/>
      <c r="AL363" s="241"/>
      <c r="AM363" s="241"/>
      <c r="AN363" s="251"/>
      <c r="AO363" s="248"/>
      <c r="AP363" s="248"/>
      <c r="AQ363" s="248"/>
      <c r="AR363" s="240">
        <f>_xlfn.XLOOKUP($D363,'Modelling New'!$D:$D,'Modelling New'!$N:$N)</f>
        <v>236.25000000000003</v>
      </c>
      <c r="AS363" s="240" t="str">
        <f t="shared" si="33"/>
        <v/>
      </c>
    </row>
    <row r="364" spans="1:45">
      <c r="A364" s="239">
        <f t="shared" si="34"/>
        <v>46107</v>
      </c>
      <c r="B364" s="240">
        <f>YEAR(Daily_KPI[[#This Row],[Date]])+IF(MONTH(Daily_KPI[[#This Row],[Date]])&gt;=4,1,0)</f>
        <v>2026</v>
      </c>
      <c r="C364" s="241">
        <f>YEAR(Daily_KPI[[#This Row],[Date]])</f>
        <v>2026</v>
      </c>
      <c r="D364" s="242">
        <f>Daily_KPI[[#This Row],[Date]]-DAY(Daily_KPI[[#This Row],[Date]])+1</f>
        <v>46082</v>
      </c>
      <c r="E364" s="241">
        <f t="shared" si="30"/>
        <v>31</v>
      </c>
      <c r="F364" s="243" t="str">
        <f>IFERROR(_xlfn.XLOOKUP($A364,Input_Raw!$A:$A,Input_Raw!$GB:$GB),"")</f>
        <v/>
      </c>
      <c r="G364" s="244" t="str">
        <f>IFERROR(_xlfn.XLOOKUP($A364,Input_Raw!$A:$A,Input_Raw!EO:EO),"")</f>
        <v/>
      </c>
      <c r="H364" s="244" t="str">
        <f>IFERROR(_xlfn.XLOOKUP($A364,Input_Raw!$A:$A,Input_Raw!EP:EP),"")</f>
        <v/>
      </c>
      <c r="I364" s="244" t="str">
        <f>IFERROR(_xlfn.XLOOKUP($A364,Input_Raw!$A:$A,Input_Raw!EM:EM),"")</f>
        <v/>
      </c>
      <c r="J364" s="244" t="str">
        <f>IFERROR(_xlfn.XLOOKUP($A364,Input_Raw!$A:$A,Input_Raw!EN:EN),"")</f>
        <v/>
      </c>
      <c r="K364" s="244" t="str">
        <f>IFERROR(_xlfn.XLOOKUP($A364,Input_Raw!$A:$A,Input_Raw!$DP:$DP),"")</f>
        <v/>
      </c>
      <c r="L364" s="244" t="str">
        <f>IFERROR(_xlfn.XLOOKUP($A364,Input_Raw!$A:$A,Input_Raw!$DR:$DR),"")</f>
        <v/>
      </c>
      <c r="M364" s="244" t="str">
        <f>IFERROR(_xlfn.XLOOKUP($A364,Input_Raw!$A:$A,Input_Raw!$DX:$DX),"")</f>
        <v/>
      </c>
      <c r="N364" s="244" t="str">
        <f>IFERROR(_xlfn.XLOOKUP($A364,Input_Raw!$A:$A,Input_Raw!$DZ:$DZ),"")</f>
        <v/>
      </c>
      <c r="O364" s="245" t="str">
        <f>IFERROR(1-SUMIF(Plant_BD!$B:$B,$A364,Plant_BD!$AL:$AL)/($AA364+SUMIF(Plant_BD!$B:$B,$A364,Plant_BD!$AL:$AL)),"")</f>
        <v/>
      </c>
      <c r="P364" s="245"/>
      <c r="Q364" s="246"/>
      <c r="R364" s="245" t="str">
        <f>IFERROR(1-SUMIF(Grid_BD!$B:$B,$A364,Grid_BD!$W:$W)/($AA364+SUMIF(Grid_BD!$B:$B,$A364,Grid_BD!$W:$W)),"")</f>
        <v/>
      </c>
      <c r="S364" s="241"/>
      <c r="T364" s="246"/>
      <c r="U364" s="247" t="str">
        <f t="shared" si="31"/>
        <v/>
      </c>
      <c r="V364" s="247" t="str">
        <f>IFERROR(_xlfn.XLOOKUP($A364,Input_Raw!$A:$A,Input_Raw!$GJ:$GJ),"")</f>
        <v/>
      </c>
      <c r="W364" s="248" t="str">
        <f t="shared" si="32"/>
        <v/>
      </c>
      <c r="X364" s="240" t="str">
        <f>IFERROR(_xlfn.XLOOKUP($A364,Input_Raw!$A:$A,Input_Raw!$EL:$EL),"")</f>
        <v/>
      </c>
      <c r="Y364" s="240" t="str">
        <f>IFERROR(_xlfn.XLOOKUP($A364,Input_Raw!$A:$A,Input_Raw!GC:GC),"")</f>
        <v/>
      </c>
      <c r="Z364" s="240"/>
      <c r="AA364" s="240" t="str">
        <f>IFERROR(_xlfn.XLOOKUP($A364,Input_Raw!$A:$A,Input_Raw!$GD:$GD),"")</f>
        <v/>
      </c>
      <c r="AB364" s="240" t="str">
        <f>IFERROR(_xlfn.XLOOKUP($A364,Input_Raw!$A:$A,Input_Raw!GE:GE),"")</f>
        <v/>
      </c>
      <c r="AC364" s="249">
        <f>IFERROR(_xlfn.XLOOKUP($D364,'Modelling New'!$D:$D,'Modelling New'!P:P),"")</f>
        <v>6.8322580645161297</v>
      </c>
      <c r="AD364" s="240">
        <f>IFERROR(_xlfn.XLOOKUP($D364,'Modelling New'!$D:$D,'Modelling New'!$T:$T)*1000,"")</f>
        <v>1293091.4638321139</v>
      </c>
      <c r="AE364" s="250">
        <f>IFERROR(_xlfn.XLOOKUP($D364,'Modelling New'!$D:$D,'Modelling New'!$O:$O),"")</f>
        <v>0.80111186811548341</v>
      </c>
      <c r="AF364" s="250">
        <f>IFERROR(_xlfn.XLOOKUP($D364,'Modelling New'!$D:$D,'Modelling New'!W:W),"")</f>
        <v>0.22805845922964968</v>
      </c>
      <c r="AG364" s="250">
        <f>IFERROR(_xlfn.XLOOKUP($D364,'Modelling New'!$D:$D,'Modelling New'!$AE:$AE),"")</f>
        <v>0.995</v>
      </c>
      <c r="AH364" s="250">
        <f>IFERROR(_xlfn.XLOOKUP($D364,'Modelling New'!$D:$D,'Modelling New'!$AF:$AF),"")</f>
        <v>0.995</v>
      </c>
      <c r="AI364" s="241"/>
      <c r="AJ364" s="241"/>
      <c r="AK364" s="241"/>
      <c r="AL364" s="241"/>
      <c r="AM364" s="241"/>
      <c r="AN364" s="251"/>
      <c r="AO364" s="248"/>
      <c r="AP364" s="248"/>
      <c r="AQ364" s="248"/>
      <c r="AR364" s="240">
        <f>_xlfn.XLOOKUP($D364,'Modelling New'!$D:$D,'Modelling New'!$N:$N)</f>
        <v>236.25000000000003</v>
      </c>
      <c r="AS364" s="240" t="str">
        <f t="shared" si="33"/>
        <v/>
      </c>
    </row>
    <row r="365" spans="1:45">
      <c r="A365" s="239">
        <f t="shared" si="34"/>
        <v>46108</v>
      </c>
      <c r="B365" s="240">
        <f>YEAR(Daily_KPI[[#This Row],[Date]])+IF(MONTH(Daily_KPI[[#This Row],[Date]])&gt;=4,1,0)</f>
        <v>2026</v>
      </c>
      <c r="C365" s="241">
        <f>YEAR(Daily_KPI[[#This Row],[Date]])</f>
        <v>2026</v>
      </c>
      <c r="D365" s="242">
        <f>Daily_KPI[[#This Row],[Date]]-DAY(Daily_KPI[[#This Row],[Date]])+1</f>
        <v>46082</v>
      </c>
      <c r="E365" s="241">
        <f t="shared" si="30"/>
        <v>31</v>
      </c>
      <c r="F365" s="243" t="str">
        <f>IFERROR(_xlfn.XLOOKUP($A365,Input_Raw!$A:$A,Input_Raw!$GB:$GB),"")</f>
        <v/>
      </c>
      <c r="G365" s="244" t="str">
        <f>IFERROR(_xlfn.XLOOKUP($A365,Input_Raw!$A:$A,Input_Raw!EO:EO),"")</f>
        <v/>
      </c>
      <c r="H365" s="244" t="str">
        <f>IFERROR(_xlfn.XLOOKUP($A365,Input_Raw!$A:$A,Input_Raw!EP:EP),"")</f>
        <v/>
      </c>
      <c r="I365" s="244" t="str">
        <f>IFERROR(_xlfn.XLOOKUP($A365,Input_Raw!$A:$A,Input_Raw!EM:EM),"")</f>
        <v/>
      </c>
      <c r="J365" s="244" t="str">
        <f>IFERROR(_xlfn.XLOOKUP($A365,Input_Raw!$A:$A,Input_Raw!EN:EN),"")</f>
        <v/>
      </c>
      <c r="K365" s="244" t="str">
        <f>IFERROR(_xlfn.XLOOKUP($A365,Input_Raw!$A:$A,Input_Raw!$DP:$DP),"")</f>
        <v/>
      </c>
      <c r="L365" s="244" t="str">
        <f>IFERROR(_xlfn.XLOOKUP($A365,Input_Raw!$A:$A,Input_Raw!$DR:$DR),"")</f>
        <v/>
      </c>
      <c r="M365" s="244" t="str">
        <f>IFERROR(_xlfn.XLOOKUP($A365,Input_Raw!$A:$A,Input_Raw!$DX:$DX),"")</f>
        <v/>
      </c>
      <c r="N365" s="244" t="str">
        <f>IFERROR(_xlfn.XLOOKUP($A365,Input_Raw!$A:$A,Input_Raw!$DZ:$DZ),"")</f>
        <v/>
      </c>
      <c r="O365" s="245" t="str">
        <f>IFERROR(1-SUMIF(Plant_BD!$B:$B,$A365,Plant_BD!$AL:$AL)/($AA365+SUMIF(Plant_BD!$B:$B,$A365,Plant_BD!$AL:$AL)),"")</f>
        <v/>
      </c>
      <c r="P365" s="245"/>
      <c r="Q365" s="246"/>
      <c r="R365" s="245" t="str">
        <f>IFERROR(1-SUMIF(Grid_BD!$B:$B,$A365,Grid_BD!$W:$W)/($AA365+SUMIF(Grid_BD!$B:$B,$A365,Grid_BD!$W:$W)),"")</f>
        <v/>
      </c>
      <c r="S365" s="241"/>
      <c r="T365" s="246"/>
      <c r="U365" s="247" t="str">
        <f t="shared" si="31"/>
        <v/>
      </c>
      <c r="V365" s="247" t="str">
        <f>IFERROR(_xlfn.XLOOKUP($A365,Input_Raw!$A:$A,Input_Raw!$GJ:$GJ),"")</f>
        <v/>
      </c>
      <c r="W365" s="248" t="str">
        <f t="shared" si="32"/>
        <v/>
      </c>
      <c r="X365" s="240" t="str">
        <f>IFERROR(_xlfn.XLOOKUP($A365,Input_Raw!$A:$A,Input_Raw!$EL:$EL),"")</f>
        <v/>
      </c>
      <c r="Y365" s="240" t="str">
        <f>IFERROR(_xlfn.XLOOKUP($A365,Input_Raw!$A:$A,Input_Raw!GC:GC),"")</f>
        <v/>
      </c>
      <c r="Z365" s="240"/>
      <c r="AA365" s="240" t="str">
        <f>IFERROR(_xlfn.XLOOKUP($A365,Input_Raw!$A:$A,Input_Raw!$GD:$GD),"")</f>
        <v/>
      </c>
      <c r="AB365" s="240" t="str">
        <f>IFERROR(_xlfn.XLOOKUP($A365,Input_Raw!$A:$A,Input_Raw!GE:GE),"")</f>
        <v/>
      </c>
      <c r="AC365" s="249">
        <f>IFERROR(_xlfn.XLOOKUP($D365,'Modelling New'!$D:$D,'Modelling New'!P:P),"")</f>
        <v>6.8322580645161297</v>
      </c>
      <c r="AD365" s="240">
        <f>IFERROR(_xlfn.XLOOKUP($D365,'Modelling New'!$D:$D,'Modelling New'!$T:$T)*1000,"")</f>
        <v>1293091.4638321139</v>
      </c>
      <c r="AE365" s="250">
        <f>IFERROR(_xlfn.XLOOKUP($D365,'Modelling New'!$D:$D,'Modelling New'!$O:$O),"")</f>
        <v>0.80111186811548341</v>
      </c>
      <c r="AF365" s="250">
        <f>IFERROR(_xlfn.XLOOKUP($D365,'Modelling New'!$D:$D,'Modelling New'!W:W),"")</f>
        <v>0.22805845922964968</v>
      </c>
      <c r="AG365" s="250">
        <f>IFERROR(_xlfn.XLOOKUP($D365,'Modelling New'!$D:$D,'Modelling New'!$AE:$AE),"")</f>
        <v>0.995</v>
      </c>
      <c r="AH365" s="250">
        <f>IFERROR(_xlfn.XLOOKUP($D365,'Modelling New'!$D:$D,'Modelling New'!$AF:$AF),"")</f>
        <v>0.995</v>
      </c>
      <c r="AI365" s="241"/>
      <c r="AJ365" s="241"/>
      <c r="AK365" s="241"/>
      <c r="AL365" s="241"/>
      <c r="AM365" s="241"/>
      <c r="AN365" s="251"/>
      <c r="AO365" s="248"/>
      <c r="AP365" s="248"/>
      <c r="AQ365" s="248"/>
      <c r="AR365" s="240">
        <f>_xlfn.XLOOKUP($D365,'Modelling New'!$D:$D,'Modelling New'!$N:$N)</f>
        <v>236.25000000000003</v>
      </c>
      <c r="AS365" s="240" t="str">
        <f t="shared" si="33"/>
        <v/>
      </c>
    </row>
    <row r="366" spans="1:45">
      <c r="A366" s="239">
        <f t="shared" si="34"/>
        <v>46109</v>
      </c>
      <c r="B366" s="240">
        <f>YEAR(Daily_KPI[[#This Row],[Date]])+IF(MONTH(Daily_KPI[[#This Row],[Date]])&gt;=4,1,0)</f>
        <v>2026</v>
      </c>
      <c r="C366" s="241">
        <f>YEAR(Daily_KPI[[#This Row],[Date]])</f>
        <v>2026</v>
      </c>
      <c r="D366" s="242">
        <f>Daily_KPI[[#This Row],[Date]]-DAY(Daily_KPI[[#This Row],[Date]])+1</f>
        <v>46082</v>
      </c>
      <c r="E366" s="241">
        <f t="shared" si="30"/>
        <v>31</v>
      </c>
      <c r="F366" s="243" t="str">
        <f>IFERROR(_xlfn.XLOOKUP($A366,Input_Raw!$A:$A,Input_Raw!$GB:$GB),"")</f>
        <v/>
      </c>
      <c r="G366" s="244" t="str">
        <f>IFERROR(_xlfn.XLOOKUP($A366,Input_Raw!$A:$A,Input_Raw!EO:EO),"")</f>
        <v/>
      </c>
      <c r="H366" s="244" t="str">
        <f>IFERROR(_xlfn.XLOOKUP($A366,Input_Raw!$A:$A,Input_Raw!EP:EP),"")</f>
        <v/>
      </c>
      <c r="I366" s="244" t="str">
        <f>IFERROR(_xlfn.XLOOKUP($A366,Input_Raw!$A:$A,Input_Raw!EM:EM),"")</f>
        <v/>
      </c>
      <c r="J366" s="244" t="str">
        <f>IFERROR(_xlfn.XLOOKUP($A366,Input_Raw!$A:$A,Input_Raw!EN:EN),"")</f>
        <v/>
      </c>
      <c r="K366" s="244" t="str">
        <f>IFERROR(_xlfn.XLOOKUP($A366,Input_Raw!$A:$A,Input_Raw!$DP:$DP),"")</f>
        <v/>
      </c>
      <c r="L366" s="244" t="str">
        <f>IFERROR(_xlfn.XLOOKUP($A366,Input_Raw!$A:$A,Input_Raw!$DR:$DR),"")</f>
        <v/>
      </c>
      <c r="M366" s="244" t="str">
        <f>IFERROR(_xlfn.XLOOKUP($A366,Input_Raw!$A:$A,Input_Raw!$DX:$DX),"")</f>
        <v/>
      </c>
      <c r="N366" s="244" t="str">
        <f>IFERROR(_xlfn.XLOOKUP($A366,Input_Raw!$A:$A,Input_Raw!$DZ:$DZ),"")</f>
        <v/>
      </c>
      <c r="O366" s="245" t="str">
        <f>IFERROR(1-SUMIF(Plant_BD!$B:$B,$A366,Plant_BD!$AL:$AL)/($AA366+SUMIF(Plant_BD!$B:$B,$A366,Plant_BD!$AL:$AL)),"")</f>
        <v/>
      </c>
      <c r="P366" s="245"/>
      <c r="Q366" s="246"/>
      <c r="R366" s="245" t="str">
        <f>IFERROR(1-SUMIF(Grid_BD!$B:$B,$A366,Grid_BD!$W:$W)/($AA366+SUMIF(Grid_BD!$B:$B,$A366,Grid_BD!$W:$W)),"")</f>
        <v/>
      </c>
      <c r="S366" s="241"/>
      <c r="T366" s="246"/>
      <c r="U366" s="247" t="str">
        <f t="shared" si="31"/>
        <v/>
      </c>
      <c r="V366" s="247" t="str">
        <f>IFERROR(_xlfn.XLOOKUP($A366,Input_Raw!$A:$A,Input_Raw!$GJ:$GJ),"")</f>
        <v/>
      </c>
      <c r="W366" s="248" t="str">
        <f t="shared" si="32"/>
        <v/>
      </c>
      <c r="X366" s="240" t="str">
        <f>IFERROR(_xlfn.XLOOKUP($A366,Input_Raw!$A:$A,Input_Raw!$EL:$EL),"")</f>
        <v/>
      </c>
      <c r="Y366" s="240" t="str">
        <f>IFERROR(_xlfn.XLOOKUP($A366,Input_Raw!$A:$A,Input_Raw!GC:GC),"")</f>
        <v/>
      </c>
      <c r="Z366" s="240"/>
      <c r="AA366" s="240" t="str">
        <f>IFERROR(_xlfn.XLOOKUP($A366,Input_Raw!$A:$A,Input_Raw!$GD:$GD),"")</f>
        <v/>
      </c>
      <c r="AB366" s="240" t="str">
        <f>IFERROR(_xlfn.XLOOKUP($A366,Input_Raw!$A:$A,Input_Raw!GE:GE),"")</f>
        <v/>
      </c>
      <c r="AC366" s="249">
        <f>IFERROR(_xlfn.XLOOKUP($D366,'Modelling New'!$D:$D,'Modelling New'!P:P),"")</f>
        <v>6.8322580645161297</v>
      </c>
      <c r="AD366" s="240">
        <f>IFERROR(_xlfn.XLOOKUP($D366,'Modelling New'!$D:$D,'Modelling New'!$T:$T)*1000,"")</f>
        <v>1293091.4638321139</v>
      </c>
      <c r="AE366" s="250">
        <f>IFERROR(_xlfn.XLOOKUP($D366,'Modelling New'!$D:$D,'Modelling New'!$O:$O),"")</f>
        <v>0.80111186811548341</v>
      </c>
      <c r="AF366" s="250">
        <f>IFERROR(_xlfn.XLOOKUP($D366,'Modelling New'!$D:$D,'Modelling New'!W:W),"")</f>
        <v>0.22805845922964968</v>
      </c>
      <c r="AG366" s="250">
        <f>IFERROR(_xlfn.XLOOKUP($D366,'Modelling New'!$D:$D,'Modelling New'!$AE:$AE),"")</f>
        <v>0.995</v>
      </c>
      <c r="AH366" s="250">
        <f>IFERROR(_xlfn.XLOOKUP($D366,'Modelling New'!$D:$D,'Modelling New'!$AF:$AF),"")</f>
        <v>0.995</v>
      </c>
      <c r="AI366" s="241"/>
      <c r="AJ366" s="241"/>
      <c r="AK366" s="241"/>
      <c r="AL366" s="241"/>
      <c r="AM366" s="241"/>
      <c r="AN366" s="251"/>
      <c r="AO366" s="248"/>
      <c r="AP366" s="248"/>
      <c r="AQ366" s="248"/>
      <c r="AR366" s="240">
        <f>_xlfn.XLOOKUP($D366,'Modelling New'!$D:$D,'Modelling New'!$N:$N)</f>
        <v>236.25000000000003</v>
      </c>
      <c r="AS366" s="240" t="str">
        <f t="shared" si="33"/>
        <v/>
      </c>
    </row>
    <row r="367" spans="1:45">
      <c r="A367" s="239">
        <f t="shared" si="34"/>
        <v>46110</v>
      </c>
      <c r="B367" s="240">
        <f>YEAR(Daily_KPI[[#This Row],[Date]])+IF(MONTH(Daily_KPI[[#This Row],[Date]])&gt;=4,1,0)</f>
        <v>2026</v>
      </c>
      <c r="C367" s="241">
        <f>YEAR(Daily_KPI[[#This Row],[Date]])</f>
        <v>2026</v>
      </c>
      <c r="D367" s="242">
        <f>Daily_KPI[[#This Row],[Date]]-DAY(Daily_KPI[[#This Row],[Date]])+1</f>
        <v>46082</v>
      </c>
      <c r="E367" s="241">
        <f t="shared" si="30"/>
        <v>31</v>
      </c>
      <c r="F367" s="243" t="str">
        <f>IFERROR(_xlfn.XLOOKUP($A367,Input_Raw!$A:$A,Input_Raw!$GB:$GB),"")</f>
        <v/>
      </c>
      <c r="G367" s="244" t="str">
        <f>IFERROR(_xlfn.XLOOKUP($A367,Input_Raw!$A:$A,Input_Raw!EO:EO),"")</f>
        <v/>
      </c>
      <c r="H367" s="244" t="str">
        <f>IFERROR(_xlfn.XLOOKUP($A367,Input_Raw!$A:$A,Input_Raw!EP:EP),"")</f>
        <v/>
      </c>
      <c r="I367" s="244" t="str">
        <f>IFERROR(_xlfn.XLOOKUP($A367,Input_Raw!$A:$A,Input_Raw!EM:EM),"")</f>
        <v/>
      </c>
      <c r="J367" s="244" t="str">
        <f>IFERROR(_xlfn.XLOOKUP($A367,Input_Raw!$A:$A,Input_Raw!EN:EN),"")</f>
        <v/>
      </c>
      <c r="K367" s="244" t="str">
        <f>IFERROR(_xlfn.XLOOKUP($A367,Input_Raw!$A:$A,Input_Raw!$DP:$DP),"")</f>
        <v/>
      </c>
      <c r="L367" s="244" t="str">
        <f>IFERROR(_xlfn.XLOOKUP($A367,Input_Raw!$A:$A,Input_Raw!$DR:$DR),"")</f>
        <v/>
      </c>
      <c r="M367" s="244" t="str">
        <f>IFERROR(_xlfn.XLOOKUP($A367,Input_Raw!$A:$A,Input_Raw!$DX:$DX),"")</f>
        <v/>
      </c>
      <c r="N367" s="244" t="str">
        <f>IFERROR(_xlfn.XLOOKUP($A367,Input_Raw!$A:$A,Input_Raw!$DZ:$DZ),"")</f>
        <v/>
      </c>
      <c r="O367" s="245" t="str">
        <f>IFERROR(1-SUMIF(Plant_BD!$B:$B,$A367,Plant_BD!$AL:$AL)/($AA367+SUMIF(Plant_BD!$B:$B,$A367,Plant_BD!$AL:$AL)),"")</f>
        <v/>
      </c>
      <c r="P367" s="245"/>
      <c r="Q367" s="246"/>
      <c r="R367" s="245" t="str">
        <f>IFERROR(1-SUMIF(Grid_BD!$B:$B,$A367,Grid_BD!$W:$W)/($AA367+SUMIF(Grid_BD!$B:$B,$A367,Grid_BD!$W:$W)),"")</f>
        <v/>
      </c>
      <c r="S367" s="241"/>
      <c r="T367" s="246"/>
      <c r="U367" s="247" t="str">
        <f t="shared" si="31"/>
        <v/>
      </c>
      <c r="V367" s="247" t="str">
        <f>IFERROR(_xlfn.XLOOKUP($A367,Input_Raw!$A:$A,Input_Raw!$GJ:$GJ),"")</f>
        <v/>
      </c>
      <c r="W367" s="248" t="str">
        <f t="shared" si="32"/>
        <v/>
      </c>
      <c r="X367" s="240" t="str">
        <f>IFERROR(_xlfn.XLOOKUP($A367,Input_Raw!$A:$A,Input_Raw!$EL:$EL),"")</f>
        <v/>
      </c>
      <c r="Y367" s="240" t="str">
        <f>IFERROR(_xlfn.XLOOKUP($A367,Input_Raw!$A:$A,Input_Raw!GC:GC),"")</f>
        <v/>
      </c>
      <c r="Z367" s="240"/>
      <c r="AA367" s="240" t="str">
        <f>IFERROR(_xlfn.XLOOKUP($A367,Input_Raw!$A:$A,Input_Raw!$GD:$GD),"")</f>
        <v/>
      </c>
      <c r="AB367" s="240" t="str">
        <f>IFERROR(_xlfn.XLOOKUP($A367,Input_Raw!$A:$A,Input_Raw!GE:GE),"")</f>
        <v/>
      </c>
      <c r="AC367" s="249">
        <f>IFERROR(_xlfn.XLOOKUP($D367,'Modelling New'!$D:$D,'Modelling New'!P:P),"")</f>
        <v>6.8322580645161297</v>
      </c>
      <c r="AD367" s="240">
        <f>IFERROR(_xlfn.XLOOKUP($D367,'Modelling New'!$D:$D,'Modelling New'!$T:$T)*1000,"")</f>
        <v>1293091.4638321139</v>
      </c>
      <c r="AE367" s="250">
        <f>IFERROR(_xlfn.XLOOKUP($D367,'Modelling New'!$D:$D,'Modelling New'!$O:$O),"")</f>
        <v>0.80111186811548341</v>
      </c>
      <c r="AF367" s="250">
        <f>IFERROR(_xlfn.XLOOKUP($D367,'Modelling New'!$D:$D,'Modelling New'!W:W),"")</f>
        <v>0.22805845922964968</v>
      </c>
      <c r="AG367" s="250">
        <f>IFERROR(_xlfn.XLOOKUP($D367,'Modelling New'!$D:$D,'Modelling New'!$AE:$AE),"")</f>
        <v>0.995</v>
      </c>
      <c r="AH367" s="250">
        <f>IFERROR(_xlfn.XLOOKUP($D367,'Modelling New'!$D:$D,'Modelling New'!$AF:$AF),"")</f>
        <v>0.995</v>
      </c>
      <c r="AI367" s="241"/>
      <c r="AJ367" s="241"/>
      <c r="AK367" s="241"/>
      <c r="AL367" s="241"/>
      <c r="AM367" s="241"/>
      <c r="AN367" s="251"/>
      <c r="AO367" s="248"/>
      <c r="AP367" s="248"/>
      <c r="AQ367" s="248"/>
      <c r="AR367" s="240">
        <f>_xlfn.XLOOKUP($D367,'Modelling New'!$D:$D,'Modelling New'!$N:$N)</f>
        <v>236.25000000000003</v>
      </c>
      <c r="AS367" s="240" t="str">
        <f t="shared" si="33"/>
        <v/>
      </c>
    </row>
    <row r="368" spans="1:45">
      <c r="A368" s="239">
        <f t="shared" si="34"/>
        <v>46111</v>
      </c>
      <c r="B368" s="240">
        <f>YEAR(Daily_KPI[[#This Row],[Date]])+IF(MONTH(Daily_KPI[[#This Row],[Date]])&gt;=4,1,0)</f>
        <v>2026</v>
      </c>
      <c r="C368" s="241">
        <f>YEAR(Daily_KPI[[#This Row],[Date]])</f>
        <v>2026</v>
      </c>
      <c r="D368" s="242">
        <f>Daily_KPI[[#This Row],[Date]]-DAY(Daily_KPI[[#This Row],[Date]])+1</f>
        <v>46082</v>
      </c>
      <c r="E368" s="241">
        <f t="shared" si="30"/>
        <v>31</v>
      </c>
      <c r="F368" s="243" t="str">
        <f>IFERROR(_xlfn.XLOOKUP($A368,Input_Raw!$A:$A,Input_Raw!$GB:$GB),"")</f>
        <v/>
      </c>
      <c r="G368" s="244" t="str">
        <f>IFERROR(_xlfn.XLOOKUP($A368,Input_Raw!$A:$A,Input_Raw!EO:EO),"")</f>
        <v/>
      </c>
      <c r="H368" s="244" t="str">
        <f>IFERROR(_xlfn.XLOOKUP($A368,Input_Raw!$A:$A,Input_Raw!EP:EP),"")</f>
        <v/>
      </c>
      <c r="I368" s="244" t="str">
        <f>IFERROR(_xlfn.XLOOKUP($A368,Input_Raw!$A:$A,Input_Raw!EM:EM),"")</f>
        <v/>
      </c>
      <c r="J368" s="244" t="str">
        <f>IFERROR(_xlfn.XLOOKUP($A368,Input_Raw!$A:$A,Input_Raw!EN:EN),"")</f>
        <v/>
      </c>
      <c r="K368" s="244" t="str">
        <f>IFERROR(_xlfn.XLOOKUP($A368,Input_Raw!$A:$A,Input_Raw!$DP:$DP),"")</f>
        <v/>
      </c>
      <c r="L368" s="244" t="str">
        <f>IFERROR(_xlfn.XLOOKUP($A368,Input_Raw!$A:$A,Input_Raw!$DR:$DR),"")</f>
        <v/>
      </c>
      <c r="M368" s="244" t="str">
        <f>IFERROR(_xlfn.XLOOKUP($A368,Input_Raw!$A:$A,Input_Raw!$DX:$DX),"")</f>
        <v/>
      </c>
      <c r="N368" s="244" t="str">
        <f>IFERROR(_xlfn.XLOOKUP($A368,Input_Raw!$A:$A,Input_Raw!$DZ:$DZ),"")</f>
        <v/>
      </c>
      <c r="O368" s="245" t="str">
        <f>IFERROR(1-SUMIF(Plant_BD!$B:$B,$A368,Plant_BD!$AL:$AL)/($AA368+SUMIF(Plant_BD!$B:$B,$A368,Plant_BD!$AL:$AL)),"")</f>
        <v/>
      </c>
      <c r="P368" s="245"/>
      <c r="Q368" s="246"/>
      <c r="R368" s="245" t="str">
        <f>IFERROR(1-SUMIF(Grid_BD!$B:$B,$A368,Grid_BD!$W:$W)/($AA368+SUMIF(Grid_BD!$B:$B,$A368,Grid_BD!$W:$W)),"")</f>
        <v/>
      </c>
      <c r="S368" s="241"/>
      <c r="T368" s="246"/>
      <c r="U368" s="247" t="str">
        <f t="shared" si="31"/>
        <v/>
      </c>
      <c r="V368" s="247" t="str">
        <f>IFERROR(_xlfn.XLOOKUP($A368,Input_Raw!$A:$A,Input_Raw!$GJ:$GJ),"")</f>
        <v/>
      </c>
      <c r="W368" s="248" t="str">
        <f t="shared" si="32"/>
        <v/>
      </c>
      <c r="X368" s="240" t="str">
        <f>IFERROR(_xlfn.XLOOKUP($A368,Input_Raw!$A:$A,Input_Raw!$EL:$EL),"")</f>
        <v/>
      </c>
      <c r="Y368" s="240" t="str">
        <f>IFERROR(_xlfn.XLOOKUP($A368,Input_Raw!$A:$A,Input_Raw!GC:GC),"")</f>
        <v/>
      </c>
      <c r="Z368" s="240"/>
      <c r="AA368" s="240" t="str">
        <f>IFERROR(_xlfn.XLOOKUP($A368,Input_Raw!$A:$A,Input_Raw!$GD:$GD),"")</f>
        <v/>
      </c>
      <c r="AB368" s="240" t="str">
        <f>IFERROR(_xlfn.XLOOKUP($A368,Input_Raw!$A:$A,Input_Raw!GE:GE),"")</f>
        <v/>
      </c>
      <c r="AC368" s="249">
        <f>IFERROR(_xlfn.XLOOKUP($D368,'Modelling New'!$D:$D,'Modelling New'!P:P),"")</f>
        <v>6.8322580645161297</v>
      </c>
      <c r="AD368" s="240">
        <f>IFERROR(_xlfn.XLOOKUP($D368,'Modelling New'!$D:$D,'Modelling New'!$T:$T)*1000,"")</f>
        <v>1293091.4638321139</v>
      </c>
      <c r="AE368" s="250">
        <f>IFERROR(_xlfn.XLOOKUP($D368,'Modelling New'!$D:$D,'Modelling New'!$O:$O),"")</f>
        <v>0.80111186811548341</v>
      </c>
      <c r="AF368" s="250">
        <f>IFERROR(_xlfn.XLOOKUP($D368,'Modelling New'!$D:$D,'Modelling New'!W:W),"")</f>
        <v>0.22805845922964968</v>
      </c>
      <c r="AG368" s="250">
        <f>IFERROR(_xlfn.XLOOKUP($D368,'Modelling New'!$D:$D,'Modelling New'!$AE:$AE),"")</f>
        <v>0.995</v>
      </c>
      <c r="AH368" s="250">
        <f>IFERROR(_xlfn.XLOOKUP($D368,'Modelling New'!$D:$D,'Modelling New'!$AF:$AF),"")</f>
        <v>0.995</v>
      </c>
      <c r="AI368" s="241"/>
      <c r="AJ368" s="241"/>
      <c r="AK368" s="241"/>
      <c r="AL368" s="241"/>
      <c r="AM368" s="241"/>
      <c r="AN368" s="251"/>
      <c r="AO368" s="248"/>
      <c r="AP368" s="248"/>
      <c r="AQ368" s="248"/>
      <c r="AR368" s="240">
        <f>_xlfn.XLOOKUP($D368,'Modelling New'!$D:$D,'Modelling New'!$N:$N)</f>
        <v>236.25000000000003</v>
      </c>
      <c r="AS368" s="240" t="str">
        <f t="shared" si="33"/>
        <v/>
      </c>
    </row>
    <row r="369" spans="1:45">
      <c r="A369" s="239">
        <f t="shared" si="34"/>
        <v>46112</v>
      </c>
      <c r="B369" s="240">
        <f>YEAR(Daily_KPI[[#This Row],[Date]])+IF(MONTH(Daily_KPI[[#This Row],[Date]])&gt;=4,1,0)</f>
        <v>2026</v>
      </c>
      <c r="C369" s="241">
        <f>YEAR(Daily_KPI[[#This Row],[Date]])</f>
        <v>2026</v>
      </c>
      <c r="D369" s="242">
        <f>Daily_KPI[[#This Row],[Date]]-DAY(Daily_KPI[[#This Row],[Date]])+1</f>
        <v>46082</v>
      </c>
      <c r="E369" s="241">
        <f t="shared" si="30"/>
        <v>31</v>
      </c>
      <c r="F369" s="243" t="str">
        <f>IFERROR(_xlfn.XLOOKUP($A369,Input_Raw!$A:$A,Input_Raw!$GB:$GB),"")</f>
        <v/>
      </c>
      <c r="G369" s="244" t="str">
        <f>IFERROR(_xlfn.XLOOKUP($A369,Input_Raw!$A:$A,Input_Raw!EO:EO),"")</f>
        <v/>
      </c>
      <c r="H369" s="244" t="str">
        <f>IFERROR(_xlfn.XLOOKUP($A369,Input_Raw!$A:$A,Input_Raw!EP:EP),"")</f>
        <v/>
      </c>
      <c r="I369" s="244" t="str">
        <f>IFERROR(_xlfn.XLOOKUP($A369,Input_Raw!$A:$A,Input_Raw!EM:EM),"")</f>
        <v/>
      </c>
      <c r="J369" s="244" t="str">
        <f>IFERROR(_xlfn.XLOOKUP($A369,Input_Raw!$A:$A,Input_Raw!EN:EN),"")</f>
        <v/>
      </c>
      <c r="K369" s="244" t="str">
        <f>IFERROR(_xlfn.XLOOKUP($A369,Input_Raw!$A:$A,Input_Raw!$DP:$DP),"")</f>
        <v/>
      </c>
      <c r="L369" s="244" t="str">
        <f>IFERROR(_xlfn.XLOOKUP($A369,Input_Raw!$A:$A,Input_Raw!$DR:$DR),"")</f>
        <v/>
      </c>
      <c r="M369" s="244" t="str">
        <f>IFERROR(_xlfn.XLOOKUP($A369,Input_Raw!$A:$A,Input_Raw!$DX:$DX),"")</f>
        <v/>
      </c>
      <c r="N369" s="244" t="str">
        <f>IFERROR(_xlfn.XLOOKUP($A369,Input_Raw!$A:$A,Input_Raw!$DZ:$DZ),"")</f>
        <v/>
      </c>
      <c r="O369" s="245" t="str">
        <f>IFERROR(1-SUMIF(Plant_BD!$B:$B,$A369,Plant_BD!$AL:$AL)/($AA369+SUMIF(Plant_BD!$B:$B,$A369,Plant_BD!$AL:$AL)),"")</f>
        <v/>
      </c>
      <c r="P369" s="245"/>
      <c r="Q369" s="246"/>
      <c r="R369" s="245" t="str">
        <f>IFERROR(1-SUMIF(Grid_BD!$B:$B,$A369,Grid_BD!$W:$W)/($AA369+SUMIF(Grid_BD!$B:$B,$A369,Grid_BD!$W:$W)),"")</f>
        <v/>
      </c>
      <c r="S369" s="241"/>
      <c r="T369" s="246"/>
      <c r="U369" s="247" t="str">
        <f t="shared" si="31"/>
        <v/>
      </c>
      <c r="V369" s="247" t="str">
        <f>IFERROR(_xlfn.XLOOKUP($A369,Input_Raw!$A:$A,Input_Raw!$GJ:$GJ),"")</f>
        <v/>
      </c>
      <c r="W369" s="248" t="str">
        <f t="shared" si="32"/>
        <v/>
      </c>
      <c r="X369" s="240" t="str">
        <f>IFERROR(_xlfn.XLOOKUP($A369,Input_Raw!$A:$A,Input_Raw!$EL:$EL),"")</f>
        <v/>
      </c>
      <c r="Y369" s="240" t="str">
        <f>IFERROR(_xlfn.XLOOKUP($A369,Input_Raw!$A:$A,Input_Raw!GC:GC),"")</f>
        <v/>
      </c>
      <c r="Z369" s="240"/>
      <c r="AA369" s="240" t="str">
        <f>IFERROR(_xlfn.XLOOKUP($A369,Input_Raw!$A:$A,Input_Raw!$GD:$GD),"")</f>
        <v/>
      </c>
      <c r="AB369" s="240" t="str">
        <f>IFERROR(_xlfn.XLOOKUP($A369,Input_Raw!$A:$A,Input_Raw!GE:GE),"")</f>
        <v/>
      </c>
      <c r="AC369" s="249">
        <f>IFERROR(_xlfn.XLOOKUP($D369,'Modelling New'!$D:$D,'Modelling New'!P:P),"")</f>
        <v>6.8322580645161297</v>
      </c>
      <c r="AD369" s="240">
        <f>IFERROR(_xlfn.XLOOKUP($D369,'Modelling New'!$D:$D,'Modelling New'!$T:$T)*1000,"")</f>
        <v>1293091.4638321139</v>
      </c>
      <c r="AE369" s="250">
        <f>IFERROR(_xlfn.XLOOKUP($D369,'Modelling New'!$D:$D,'Modelling New'!$O:$O),"")</f>
        <v>0.80111186811548341</v>
      </c>
      <c r="AF369" s="250">
        <f>IFERROR(_xlfn.XLOOKUP($D369,'Modelling New'!$D:$D,'Modelling New'!W:W),"")</f>
        <v>0.22805845922964968</v>
      </c>
      <c r="AG369" s="250">
        <f>IFERROR(_xlfn.XLOOKUP($D369,'Modelling New'!$D:$D,'Modelling New'!$AE:$AE),"")</f>
        <v>0.995</v>
      </c>
      <c r="AH369" s="250">
        <f>IFERROR(_xlfn.XLOOKUP($D369,'Modelling New'!$D:$D,'Modelling New'!$AF:$AF),"")</f>
        <v>0.995</v>
      </c>
      <c r="AI369" s="241"/>
      <c r="AJ369" s="241"/>
      <c r="AK369" s="241"/>
      <c r="AL369" s="241"/>
      <c r="AM369" s="241"/>
      <c r="AN369" s="251"/>
      <c r="AO369" s="248"/>
      <c r="AP369" s="248"/>
      <c r="AQ369" s="248"/>
      <c r="AR369" s="240">
        <f>_xlfn.XLOOKUP($D369,'Modelling New'!$D:$D,'Modelling New'!$N:$N)</f>
        <v>236.25000000000003</v>
      </c>
      <c r="AS369" s="240" t="str">
        <f t="shared" si="33"/>
        <v/>
      </c>
    </row>
  </sheetData>
  <sheetProtection algorithmName="SHA-512" hashValue="l6UvnfAma6JvPSTvJ3VbonyDDHpo+B2sT7rOCNyk/2OcFykOlu1TWWZyaJ8RpaszVbVqo0vDsdsauUZ9+egQvQ==" saltValue="lMjEbLJ4or26PjDJ5WzgDg==" spinCount="100000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22"/>
  <sheetViews>
    <sheetView zoomScaleNormal="100" workbookViewId="0">
      <pane xSplit="2" ySplit="1" topLeftCell="C14" activePane="bottomRight" state="frozen"/>
      <selection pane="topRight" activeCell="Z69" sqref="Z69"/>
      <selection pane="bottomLeft" activeCell="Z69" sqref="Z69"/>
      <selection pane="bottomRight" activeCell="B23" sqref="B23"/>
    </sheetView>
  </sheetViews>
  <sheetFormatPr defaultColWidth="8.81640625" defaultRowHeight="14.5"/>
  <cols>
    <col min="1" max="1" width="10.1796875" style="146" customWidth="1"/>
    <col min="2" max="2" width="10.1796875" style="161" customWidth="1"/>
    <col min="3" max="3" width="12.1796875" style="146" customWidth="1"/>
    <col min="4" max="4" width="12.81640625" style="146" customWidth="1"/>
    <col min="5" max="6" width="10.1796875" style="161" customWidth="1"/>
    <col min="7" max="7" width="17.81640625" style="161" bestFit="1" customWidth="1"/>
    <col min="8" max="8" width="8.1796875" style="146" customWidth="1"/>
    <col min="9" max="9" width="9.1796875" style="145" customWidth="1"/>
    <col min="10" max="10" width="10" style="145" customWidth="1"/>
    <col min="11" max="11" width="62.453125" style="161" customWidth="1"/>
    <col min="12" max="12" width="9.453125" style="146" customWidth="1"/>
    <col min="13" max="14" width="8.81640625" style="146"/>
    <col min="15" max="15" width="12" style="146" customWidth="1"/>
    <col min="16" max="16" width="8.1796875" style="146" customWidth="1"/>
    <col min="17" max="17" width="8" style="146" customWidth="1"/>
    <col min="18" max="18" width="74.1796875" style="161" bestFit="1" customWidth="1"/>
    <col min="19" max="19" width="8.453125" style="145" customWidth="1"/>
    <col min="20" max="20" width="11.453125" style="145" customWidth="1"/>
    <col min="21" max="21" width="16" style="146" bestFit="1" customWidth="1"/>
    <col min="22" max="22" width="13.81640625" style="146" bestFit="1" customWidth="1"/>
    <col min="23" max="23" width="15.1796875" style="146" customWidth="1"/>
    <col min="24" max="16384" width="8.81640625" style="146"/>
  </cols>
  <sheetData>
    <row r="1" spans="1:22" ht="42" customHeight="1">
      <c r="A1" s="150" t="s">
        <v>6</v>
      </c>
      <c r="B1" s="151" t="s">
        <v>123</v>
      </c>
      <c r="C1" s="151" t="s">
        <v>124</v>
      </c>
      <c r="D1" s="151" t="s">
        <v>125</v>
      </c>
      <c r="E1" s="151" t="s">
        <v>347</v>
      </c>
      <c r="F1" s="151" t="s">
        <v>348</v>
      </c>
      <c r="G1" s="151" t="s">
        <v>349</v>
      </c>
      <c r="H1" s="151" t="s">
        <v>33</v>
      </c>
      <c r="I1" s="151" t="s">
        <v>350</v>
      </c>
      <c r="J1" s="151" t="s">
        <v>351</v>
      </c>
      <c r="K1" s="151" t="s">
        <v>352</v>
      </c>
      <c r="L1" s="151" t="s">
        <v>353</v>
      </c>
      <c r="M1" s="151" t="s">
        <v>354</v>
      </c>
      <c r="N1" s="151" t="s">
        <v>355</v>
      </c>
      <c r="O1" s="151" t="s">
        <v>356</v>
      </c>
      <c r="P1" s="151" t="s">
        <v>357</v>
      </c>
      <c r="Q1" s="151" t="s">
        <v>358</v>
      </c>
      <c r="R1" s="151" t="s">
        <v>359</v>
      </c>
      <c r="S1" s="151" t="s">
        <v>360</v>
      </c>
      <c r="T1" s="151" t="s">
        <v>361</v>
      </c>
      <c r="U1" s="151" t="s">
        <v>362</v>
      </c>
      <c r="V1" s="152" t="s">
        <v>363</v>
      </c>
    </row>
    <row r="2" spans="1:22">
      <c r="A2" s="153">
        <v>1</v>
      </c>
      <c r="B2" s="134">
        <v>45766</v>
      </c>
      <c r="C2" s="154">
        <v>2026</v>
      </c>
      <c r="D2" s="155">
        <v>2025</v>
      </c>
      <c r="E2" s="134" t="s">
        <v>364</v>
      </c>
      <c r="F2" s="134" t="s">
        <v>364</v>
      </c>
      <c r="G2" s="134" t="s">
        <v>365</v>
      </c>
      <c r="H2" s="31" t="str">
        <f>_xlfn.XLOOKUP(IGA_BD[[#This Row],[Affected Feeder ]],'Basic Data'!N:N,'Basic Data'!O:O)</f>
        <v>GP</v>
      </c>
      <c r="I2" s="31" t="str">
        <f>_xlfn.XLOOKUP(IGA_BD[[#This Row],[Affected Feeder ]],'Basic Data'!N:N,'Basic Data'!P:P)</f>
        <v>GP</v>
      </c>
      <c r="J2" s="170">
        <f ca="1">IFERROR(_xlfn.XLOOKUP(IGA_BD[[#This Row],[Affected Feeder ]],'Basic Data'!N:N,'Basic Data'!R:R),"")</f>
        <v>0.24756055466285781</v>
      </c>
      <c r="K2" s="30" t="s">
        <v>366</v>
      </c>
      <c r="L2" s="159">
        <v>0.55763888888888891</v>
      </c>
      <c r="M2" s="159">
        <v>0.55763888888888891</v>
      </c>
      <c r="N2" s="159">
        <v>0.76388888888888884</v>
      </c>
      <c r="O2" s="172">
        <f>(IGA_BD[[#This Row],[Work Start TimeStamp]]-IGA_BD[[#This Row],[Fault Start TimeStamp]])*24</f>
        <v>0</v>
      </c>
      <c r="P2" s="172">
        <f>(IGA_BD[[#This Row],[Fault Clearance time]]-IGA_BD[[#This Row],[Work Start TimeStamp]])*24</f>
        <v>4.9499999999999984</v>
      </c>
      <c r="Q2" s="172">
        <f>(IGA_BD[[#This Row],[Fault Clearance time]]-IGA_BD[[#This Row],[Fault Start TimeStamp]])*24</f>
        <v>4.9499999999999984</v>
      </c>
      <c r="R2" s="30" t="s">
        <v>367</v>
      </c>
      <c r="S2" s="156" t="s">
        <v>368</v>
      </c>
      <c r="T2" s="171">
        <f ca="1">IFERROR(IGA_BD[[#This Row],[Breakdown Time]]*IGA_BD[[#This Row],[Plant Equivalent Weightage]],"")</f>
        <v>1.2254247455811458</v>
      </c>
      <c r="U2" s="160">
        <v>2.29</v>
      </c>
      <c r="V2" s="157">
        <f>IFERROR(IGA_BD[[#This Row],[Lost POA(kWh/m2)]]*_xlfn.XLOOKUP(IGA_BD[[#This Row],[Date]],'Daily KPI'!$A:$A,'Daily KPI'!$AE:$AE)*_xlfn.XLOOKUP(IGA_BD[[#This Row],[Date]],RD[Date],RD[Connected DC Capcity (MWp)])*100,"")</f>
        <v>26951.871447278525</v>
      </c>
    </row>
    <row r="3" spans="1:22">
      <c r="A3" s="153">
        <f t="shared" ref="A3:A4" si="0">A2+1</f>
        <v>2</v>
      </c>
      <c r="B3" s="296">
        <v>45774</v>
      </c>
      <c r="C3" s="154">
        <v>2026</v>
      </c>
      <c r="D3" s="155">
        <v>2025</v>
      </c>
      <c r="E3" s="134" t="s">
        <v>364</v>
      </c>
      <c r="F3" s="134" t="s">
        <v>364</v>
      </c>
      <c r="G3" s="134" t="s">
        <v>365</v>
      </c>
      <c r="H3" s="175" t="str">
        <f>_xlfn.XLOOKUP(IGA_BD[[#This Row],[Affected Feeder ]],'Basic Data'!N:N,'Basic Data'!O:O)</f>
        <v>GP</v>
      </c>
      <c r="I3" s="175" t="str">
        <f>_xlfn.XLOOKUP(IGA_BD[[#This Row],[Affected Feeder ]],'Basic Data'!N:N,'Basic Data'!P:P)</f>
        <v>GP</v>
      </c>
      <c r="J3" s="222">
        <f ca="1">IFERROR(_xlfn.XLOOKUP(IGA_BD[[#This Row],[Affected Feeder ]],'Basic Data'!N:N,'Basic Data'!R:R),"")</f>
        <v>0.24756055466285781</v>
      </c>
      <c r="K3" s="325" t="s">
        <v>369</v>
      </c>
      <c r="L3" s="159">
        <v>0.34097222222222223</v>
      </c>
      <c r="M3" s="159">
        <v>0.34097222222222223</v>
      </c>
      <c r="N3" s="159">
        <v>0.3923611111111111</v>
      </c>
      <c r="O3" s="172">
        <f>(IGA_BD[[#This Row],[Work Start TimeStamp]]-IGA_BD[[#This Row],[Fault Start TimeStamp]])*24</f>
        <v>0</v>
      </c>
      <c r="P3" s="172">
        <f>(IGA_BD[[#This Row],[Fault Clearance time]]-IGA_BD[[#This Row],[Work Start TimeStamp]])*24</f>
        <v>1.2333333333333329</v>
      </c>
      <c r="Q3" s="172">
        <f>(IGA_BD[[#This Row],[Fault Clearance time]]-IGA_BD[[#This Row],[Fault Start TimeStamp]])*24</f>
        <v>1.2333333333333329</v>
      </c>
      <c r="R3" s="134" t="s">
        <v>370</v>
      </c>
      <c r="S3" s="158" t="s">
        <v>368</v>
      </c>
      <c r="T3" s="171">
        <f ca="1">IFERROR(IGA_BD[[#This Row],[Breakdown Time]]*IGA_BD[[#This Row],[Plant Equivalent Weightage]],"")</f>
        <v>0.30532468408419122</v>
      </c>
      <c r="U3" s="326">
        <v>0.60199999999999998</v>
      </c>
      <c r="V3" s="327">
        <f>IFERROR(IGA_BD[[#This Row],[Lost POA(kWh/m2)]]*_xlfn.XLOOKUP(IGA_BD[[#This Row],[Date]],'Daily KPI'!$A:$A,'Daily KPI'!$AE:$AE)*_xlfn.XLOOKUP(IGA_BD[[#This Row],[Date]],RD[Date],RD[Connected DC Capcity (MWp)])*100,"")</f>
        <v>7104.9876142318144</v>
      </c>
    </row>
    <row r="4" spans="1:22">
      <c r="A4" s="153">
        <f t="shared" si="0"/>
        <v>3</v>
      </c>
      <c r="B4" s="296">
        <v>45783</v>
      </c>
      <c r="C4" s="154">
        <v>2026</v>
      </c>
      <c r="D4" s="155">
        <v>2025</v>
      </c>
      <c r="E4" s="134" t="s">
        <v>364</v>
      </c>
      <c r="F4" s="134" t="s">
        <v>364</v>
      </c>
      <c r="G4" s="134" t="s">
        <v>371</v>
      </c>
      <c r="H4" s="175" t="str">
        <f>_xlfn.XLOOKUP(IGA_BD[[#This Row],[Affected Feeder ]],'Basic Data'!N:N,'Basic Data'!O:O)</f>
        <v>GP</v>
      </c>
      <c r="I4" s="175" t="str">
        <f>_xlfn.XLOOKUP(IGA_BD[[#This Row],[Affected Feeder ]],'Basic Data'!N:N,'Basic Data'!P:P)</f>
        <v>GP</v>
      </c>
      <c r="J4" s="222">
        <f ca="1">IFERROR(_xlfn.XLOOKUP(IGA_BD[[#This Row],[Affected Feeder ]],'Basic Data'!N:N,'Basic Data'!R:R),"")</f>
        <v>0.1714154912813188</v>
      </c>
      <c r="K4" s="325" t="s">
        <v>369</v>
      </c>
      <c r="L4" s="159">
        <v>0.7631944444444444</v>
      </c>
      <c r="M4" s="159">
        <v>0.7631944444444444</v>
      </c>
      <c r="N4" s="159">
        <v>0.84513888888888888</v>
      </c>
      <c r="O4" s="172">
        <f>(IGA_BD[[#This Row],[Work Start TimeStamp]]-IGA_BD[[#This Row],[Fault Start TimeStamp]])*24</f>
        <v>0</v>
      </c>
      <c r="P4" s="172">
        <f>(IGA_BD[[#This Row],[Fault Clearance time]]-IGA_BD[[#This Row],[Work Start TimeStamp]])*24</f>
        <v>1.9666666666666677</v>
      </c>
      <c r="Q4" s="172">
        <f>(IGA_BD[[#This Row],[Fault Clearance time]]-IGA_BD[[#This Row],[Fault Start TimeStamp]])*24</f>
        <v>1.9666666666666677</v>
      </c>
      <c r="R4" s="134" t="s">
        <v>370</v>
      </c>
      <c r="S4" s="158" t="s">
        <v>368</v>
      </c>
      <c r="T4" s="171">
        <f ca="1">IFERROR(IGA_BD[[#This Row],[Breakdown Time]]*IGA_BD[[#This Row],[Plant Equivalent Weightage]],"")</f>
        <v>0.3371171328532605</v>
      </c>
      <c r="U4" s="326">
        <v>0</v>
      </c>
      <c r="V4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5" spans="1:22">
      <c r="A5" s="153">
        <v>4</v>
      </c>
      <c r="B5" s="296">
        <v>45793</v>
      </c>
      <c r="C5" s="154">
        <v>2026</v>
      </c>
      <c r="D5" s="155">
        <v>2025</v>
      </c>
      <c r="E5" s="134" t="s">
        <v>364</v>
      </c>
      <c r="F5" s="134" t="s">
        <v>364</v>
      </c>
      <c r="G5" s="134" t="s">
        <v>365</v>
      </c>
      <c r="H5" s="175" t="str">
        <f>_xlfn.XLOOKUP(IGA_BD[[#This Row],[Affected Feeder ]],'Basic Data'!N:N,'Basic Data'!O:O)</f>
        <v>GP</v>
      </c>
      <c r="I5" s="175" t="str">
        <f>_xlfn.XLOOKUP(IGA_BD[[#This Row],[Affected Feeder ]],'Basic Data'!N:N,'Basic Data'!P:P)</f>
        <v>GP</v>
      </c>
      <c r="J5" s="222">
        <f ca="1">IFERROR(_xlfn.XLOOKUP(IGA_BD[[#This Row],[Affected Feeder ]],'Basic Data'!N:N,'Basic Data'!R:R),"")</f>
        <v>0.24756055466285781</v>
      </c>
      <c r="K5" s="325" t="s">
        <v>369</v>
      </c>
      <c r="L5" s="159">
        <v>0.52500000000000002</v>
      </c>
      <c r="M5" s="159">
        <v>0.52500000000000002</v>
      </c>
      <c r="N5" s="159">
        <v>0.73055555555555551</v>
      </c>
      <c r="O5" s="172">
        <f>(IGA_BD[[#This Row],[Work Start TimeStamp]]-IGA_BD[[#This Row],[Fault Start TimeStamp]])*24</f>
        <v>0</v>
      </c>
      <c r="P5" s="172">
        <f>(IGA_BD[[#This Row],[Fault Clearance time]]-IGA_BD[[#This Row],[Work Start TimeStamp]])*24</f>
        <v>4.9333333333333318</v>
      </c>
      <c r="Q5" s="172">
        <f>(IGA_BD[[#This Row],[Fault Clearance time]]-IGA_BD[[#This Row],[Fault Start TimeStamp]])*24</f>
        <v>4.9333333333333318</v>
      </c>
      <c r="R5" s="134" t="s">
        <v>372</v>
      </c>
      <c r="S5" s="158" t="s">
        <v>368</v>
      </c>
      <c r="T5" s="171">
        <f ca="1">IFERROR(IGA_BD[[#This Row],[Breakdown Time]]*IGA_BD[[#This Row],[Plant Equivalent Weightage]],"")</f>
        <v>1.2212987363367649</v>
      </c>
      <c r="U5" s="326">
        <v>1.2529999999999999</v>
      </c>
      <c r="V5" s="327">
        <f>IFERROR(IGA_BD[[#This Row],[Lost POA(kWh/m2)]]*_xlfn.XLOOKUP(IGA_BD[[#This Row],[Date]],'Daily KPI'!$A:$A,'Daily KPI'!$AE:$AE)*_xlfn.XLOOKUP(IGA_BD[[#This Row],[Date]],RD[Date],RD[Connected DC Capcity (MWp)])*100,"")</f>
        <v>14945.454733223167</v>
      </c>
    </row>
    <row r="6" spans="1:22">
      <c r="A6" s="299">
        <v>5</v>
      </c>
      <c r="B6" s="296">
        <v>45796</v>
      </c>
      <c r="C6" s="154">
        <v>2026</v>
      </c>
      <c r="D6" s="155">
        <v>2025</v>
      </c>
      <c r="E6" s="134" t="s">
        <v>364</v>
      </c>
      <c r="F6" s="134" t="s">
        <v>364</v>
      </c>
      <c r="G6" s="134" t="s">
        <v>373</v>
      </c>
      <c r="H6" s="175" t="str">
        <f>_xlfn.XLOOKUP(IGA_BD[[#This Row],[Affected Feeder ]],'Basic Data'!N:N,'Basic Data'!O:O)</f>
        <v>GP</v>
      </c>
      <c r="I6" s="175" t="str">
        <f>_xlfn.XLOOKUP(IGA_BD[[#This Row],[Affected Feeder ]],'Basic Data'!N:N,'Basic Data'!P:P)</f>
        <v>GP</v>
      </c>
      <c r="J6" s="222">
        <f ca="1">IFERROR(_xlfn.XLOOKUP(IGA_BD[[#This Row],[Affected Feeder ]],'Basic Data'!N:N,'Basic Data'!R:R),"")</f>
        <v>0.21014083794560492</v>
      </c>
      <c r="K6" s="325" t="s">
        <v>374</v>
      </c>
      <c r="L6" s="159">
        <v>0.75694444444444442</v>
      </c>
      <c r="M6" s="159">
        <v>0.75694444444444442</v>
      </c>
      <c r="N6" s="159">
        <v>0.78819444444444442</v>
      </c>
      <c r="O6" s="172">
        <f>(IGA_BD[[#This Row],[Work Start TimeStamp]]-IGA_BD[[#This Row],[Fault Start TimeStamp]])*24</f>
        <v>0</v>
      </c>
      <c r="P6" s="172">
        <f>(IGA_BD[[#This Row],[Fault Clearance time]]-IGA_BD[[#This Row],[Work Start TimeStamp]])*24</f>
        <v>0.75</v>
      </c>
      <c r="Q6" s="172">
        <f>(IGA_BD[[#This Row],[Fault Clearance time]]-IGA_BD[[#This Row],[Fault Start TimeStamp]])*24</f>
        <v>0.75</v>
      </c>
      <c r="R6" s="134" t="s">
        <v>370</v>
      </c>
      <c r="S6" s="158" t="s">
        <v>368</v>
      </c>
      <c r="T6" s="171">
        <f ca="1">IFERROR(IGA_BD[[#This Row],[Breakdown Time]]*IGA_BD[[#This Row],[Plant Equivalent Weightage]],"")</f>
        <v>0.1576056284592037</v>
      </c>
      <c r="U6" s="326">
        <v>0</v>
      </c>
      <c r="V6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7" spans="1:22">
      <c r="A7" s="299">
        <v>6</v>
      </c>
      <c r="B7" s="296">
        <v>45796</v>
      </c>
      <c r="C7" s="154">
        <v>2026</v>
      </c>
      <c r="D7" s="155">
        <v>2025</v>
      </c>
      <c r="E7" s="134" t="s">
        <v>364</v>
      </c>
      <c r="F7" s="134" t="s">
        <v>364</v>
      </c>
      <c r="G7" s="134" t="s">
        <v>375</v>
      </c>
      <c r="H7" s="175" t="str">
        <f>_xlfn.XLOOKUP(IGA_BD[[#This Row],[Affected Feeder ]],'Basic Data'!N:N,'Basic Data'!O:O)</f>
        <v>GP</v>
      </c>
      <c r="I7" s="175" t="str">
        <f>_xlfn.XLOOKUP(IGA_BD[[#This Row],[Affected Feeder ]],'Basic Data'!N:N,'Basic Data'!P:P)</f>
        <v>GP</v>
      </c>
      <c r="J7" s="222">
        <f ca="1">IFERROR(_xlfn.XLOOKUP(IGA_BD[[#This Row],[Affected Feeder ]],'Basic Data'!N:N,'Basic Data'!R:R),"")</f>
        <v>0.11531827649824436</v>
      </c>
      <c r="K7" s="325" t="s">
        <v>374</v>
      </c>
      <c r="L7" s="159">
        <v>0.75694444444444442</v>
      </c>
      <c r="M7" s="159">
        <v>0.75694444444444442</v>
      </c>
      <c r="N7" s="159">
        <v>0.78819444444444442</v>
      </c>
      <c r="O7" s="172">
        <f>(IGA_BD[[#This Row],[Work Start TimeStamp]]-IGA_BD[[#This Row],[Fault Start TimeStamp]])*24</f>
        <v>0</v>
      </c>
      <c r="P7" s="172">
        <f>(IGA_BD[[#This Row],[Fault Clearance time]]-IGA_BD[[#This Row],[Work Start TimeStamp]])*24</f>
        <v>0.75</v>
      </c>
      <c r="Q7" s="172">
        <f>(IGA_BD[[#This Row],[Fault Clearance time]]-IGA_BD[[#This Row],[Fault Start TimeStamp]])*24</f>
        <v>0.75</v>
      </c>
      <c r="R7" s="134" t="s">
        <v>370</v>
      </c>
      <c r="S7" s="158" t="s">
        <v>368</v>
      </c>
      <c r="T7" s="171">
        <f ca="1">IFERROR(IGA_BD[[#This Row],[Breakdown Time]]*IGA_BD[[#This Row],[Plant Equivalent Weightage]],"")</f>
        <v>8.6488707373683277E-2</v>
      </c>
      <c r="U7" s="326">
        <v>0</v>
      </c>
      <c r="V7" s="32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8" spans="1:22">
      <c r="A8" s="153">
        <v>7</v>
      </c>
      <c r="B8" s="296">
        <v>45797</v>
      </c>
      <c r="C8" s="154">
        <v>2026</v>
      </c>
      <c r="D8" s="155">
        <v>2025</v>
      </c>
      <c r="E8" s="134" t="s">
        <v>364</v>
      </c>
      <c r="F8" s="134" t="s">
        <v>364</v>
      </c>
      <c r="G8" s="134" t="s">
        <v>371</v>
      </c>
      <c r="H8" s="31" t="str">
        <f>_xlfn.XLOOKUP(IGA_BD[[#This Row],[Affected Feeder ]],'Basic Data'!N:N,'Basic Data'!O:O)</f>
        <v>GP</v>
      </c>
      <c r="I8" s="31" t="str">
        <f>_xlfn.XLOOKUP(IGA_BD[[#This Row],[Affected Feeder ]],'Basic Data'!N:N,'Basic Data'!P:P)</f>
        <v>GP</v>
      </c>
      <c r="J8" s="170">
        <f ca="1">IFERROR(_xlfn.XLOOKUP(IGA_BD[[#This Row],[Affected Feeder ]],'Basic Data'!N:N,'Basic Data'!R:R),"")</f>
        <v>0.1714154912813188</v>
      </c>
      <c r="K8" s="325" t="s">
        <v>374</v>
      </c>
      <c r="L8" s="159">
        <v>0.47013888888888888</v>
      </c>
      <c r="M8" s="159">
        <v>0.47013888888888888</v>
      </c>
      <c r="N8" s="159">
        <v>0.47638888888888886</v>
      </c>
      <c r="O8" s="172">
        <f>(IGA_BD[[#This Row],[Work Start TimeStamp]]-IGA_BD[[#This Row],[Fault Start TimeStamp]])*24</f>
        <v>0</v>
      </c>
      <c r="P8" s="172">
        <f>(IGA_BD[[#This Row],[Fault Clearance time]]-IGA_BD[[#This Row],[Work Start TimeStamp]])*24</f>
        <v>0.14999999999999947</v>
      </c>
      <c r="Q8" s="172">
        <f>(IGA_BD[[#This Row],[Fault Clearance time]]-IGA_BD[[#This Row],[Fault Start TimeStamp]])*24</f>
        <v>0.14999999999999947</v>
      </c>
      <c r="R8" s="134" t="s">
        <v>370</v>
      </c>
      <c r="S8" s="158" t="s">
        <v>368</v>
      </c>
      <c r="T8" s="171">
        <f ca="1">IFERROR(IGA_BD[[#This Row],[Breakdown Time]]*IGA_BD[[#This Row],[Plant Equivalent Weightage]],"")</f>
        <v>2.5712323692197728E-2</v>
      </c>
      <c r="U8" s="160">
        <v>6.0000000000000001E-3</v>
      </c>
      <c r="V8" s="157">
        <f>IFERROR(IGA_BD[[#This Row],[Lost POA(kWh/m2)]]*_xlfn.XLOOKUP(IGA_BD[[#This Row],[Date]],'Daily KPI'!$A:$A,'Daily KPI'!$AE:$AE)*_xlfn.XLOOKUP(IGA_BD[[#This Row],[Date]],RD[Date],RD[Connected DC Capcity (MWp)])*100,"")</f>
        <v>71.775220570701634</v>
      </c>
    </row>
    <row r="9" spans="1:22">
      <c r="A9" s="299">
        <v>8</v>
      </c>
      <c r="B9" s="296">
        <v>45804</v>
      </c>
      <c r="C9" s="154">
        <v>2026</v>
      </c>
      <c r="D9" s="155">
        <v>2025</v>
      </c>
      <c r="E9" s="134" t="s">
        <v>364</v>
      </c>
      <c r="F9" s="134" t="s">
        <v>364</v>
      </c>
      <c r="G9" s="134" t="s">
        <v>371</v>
      </c>
      <c r="H9" s="175" t="str">
        <f>_xlfn.XLOOKUP(IGA_BD[[#This Row],[Affected Feeder ]],'Basic Data'!N:N,'Basic Data'!O:O)</f>
        <v>GP</v>
      </c>
      <c r="I9" s="175" t="str">
        <f>_xlfn.XLOOKUP(IGA_BD[[#This Row],[Affected Feeder ]],'Basic Data'!N:N,'Basic Data'!P:P)</f>
        <v>GP</v>
      </c>
      <c r="J9" s="222">
        <f ca="1">IFERROR(_xlfn.XLOOKUP(IGA_BD[[#This Row],[Affected Feeder ]],'Basic Data'!N:N,'Basic Data'!R:R),"")</f>
        <v>0.1714154912813188</v>
      </c>
      <c r="K9" s="325" t="s">
        <v>374</v>
      </c>
      <c r="L9" s="159">
        <v>0.31041666666666667</v>
      </c>
      <c r="M9" s="159">
        <v>0.31041666666666667</v>
      </c>
      <c r="N9" s="159">
        <v>0.31944444444444442</v>
      </c>
      <c r="O9" s="172">
        <f>(IGA_BD[[#This Row],[Work Start TimeStamp]]-IGA_BD[[#This Row],[Fault Start TimeStamp]])*24</f>
        <v>0</v>
      </c>
      <c r="P9" s="172">
        <f>(IGA_BD[[#This Row],[Fault Clearance time]]-IGA_BD[[#This Row],[Work Start TimeStamp]])*24</f>
        <v>0.2166666666666659</v>
      </c>
      <c r="Q9" s="172">
        <f>(IGA_BD[[#This Row],[Fault Clearance time]]-IGA_BD[[#This Row],[Fault Start TimeStamp]])*24</f>
        <v>0.2166666666666659</v>
      </c>
      <c r="R9" s="134" t="s">
        <v>370</v>
      </c>
      <c r="S9" s="158" t="s">
        <v>368</v>
      </c>
      <c r="T9" s="300">
        <f ca="1">IFERROR(IGA_BD[[#This Row],[Breakdown Time]]*IGA_BD[[#This Row],[Plant Equivalent Weightage]],"")</f>
        <v>3.7140023110952276E-2</v>
      </c>
      <c r="U9" s="326">
        <v>1.7000000000000001E-2</v>
      </c>
      <c r="V9" s="327">
        <f>IFERROR(IGA_BD[[#This Row],[Lost POA(kWh/m2)]]*_xlfn.XLOOKUP(IGA_BD[[#This Row],[Date]],'Daily KPI'!$A:$A,'Daily KPI'!$AE:$AE)*_xlfn.XLOOKUP(IGA_BD[[#This Row],[Date]],RD[Date],RD[Connected DC Capcity (MWp)])*100,"")</f>
        <v>212.55252467494961</v>
      </c>
    </row>
    <row r="10" spans="1:22">
      <c r="A10" s="153">
        <v>9</v>
      </c>
      <c r="B10" s="296">
        <v>45805</v>
      </c>
      <c r="C10" s="154">
        <v>2026</v>
      </c>
      <c r="D10" s="155">
        <v>2025</v>
      </c>
      <c r="E10" s="134" t="s">
        <v>364</v>
      </c>
      <c r="F10" s="134" t="s">
        <v>364</v>
      </c>
      <c r="G10" s="134" t="s">
        <v>371</v>
      </c>
      <c r="H10" s="31" t="str">
        <f>_xlfn.XLOOKUP(IGA_BD[[#This Row],[Affected Feeder ]],'Basic Data'!N:N,'Basic Data'!O:O)</f>
        <v>GP</v>
      </c>
      <c r="I10" s="31" t="str">
        <f>_xlfn.XLOOKUP(IGA_BD[[#This Row],[Affected Feeder ]],'Basic Data'!N:N,'Basic Data'!P:P)</f>
        <v>GP</v>
      </c>
      <c r="J10" s="170">
        <f ca="1">IFERROR(_xlfn.XLOOKUP(IGA_BD[[#This Row],[Affected Feeder ]],'Basic Data'!N:N,'Basic Data'!R:R),"")</f>
        <v>0.1714154912813188</v>
      </c>
      <c r="K10" s="325" t="s">
        <v>374</v>
      </c>
      <c r="L10" s="159">
        <v>0.92083333333333328</v>
      </c>
      <c r="M10" s="159">
        <v>0.92083333333333328</v>
      </c>
      <c r="N10" s="159">
        <v>0.93055555555555558</v>
      </c>
      <c r="O10" s="172">
        <f>(IGA_BD[[#This Row],[Work Start TimeStamp]]-IGA_BD[[#This Row],[Fault Start TimeStamp]])*24</f>
        <v>0</v>
      </c>
      <c r="P10" s="172">
        <f>(IGA_BD[[#This Row],[Fault Clearance time]]-IGA_BD[[#This Row],[Work Start TimeStamp]])*24</f>
        <v>0.23333333333333517</v>
      </c>
      <c r="Q10" s="172">
        <f>(IGA_BD[[#This Row],[Fault Clearance time]]-IGA_BD[[#This Row],[Fault Start TimeStamp]])*24</f>
        <v>0.23333333333333517</v>
      </c>
      <c r="R10" s="134" t="s">
        <v>370</v>
      </c>
      <c r="S10" s="158" t="s">
        <v>368</v>
      </c>
      <c r="T10" s="171">
        <f ca="1">IFERROR(IGA_BD[[#This Row],[Breakdown Time]]*IGA_BD[[#This Row],[Plant Equivalent Weightage]],"")</f>
        <v>3.999694796564137E-2</v>
      </c>
      <c r="U10" s="160">
        <v>0</v>
      </c>
      <c r="V10" s="157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1" spans="1:22">
      <c r="A11" s="299">
        <v>10</v>
      </c>
      <c r="B11" s="296">
        <v>45816</v>
      </c>
      <c r="C11" s="154">
        <v>2026</v>
      </c>
      <c r="D11" s="155">
        <v>2025</v>
      </c>
      <c r="E11" s="134" t="s">
        <v>364</v>
      </c>
      <c r="F11" s="134" t="s">
        <v>364</v>
      </c>
      <c r="G11" s="134" t="s">
        <v>371</v>
      </c>
      <c r="H11" s="31" t="str">
        <f>_xlfn.XLOOKUP(IGA_BD[[#This Row],[Affected Feeder ]],'Basic Data'!N:N,'Basic Data'!O:O)</f>
        <v>GP</v>
      </c>
      <c r="I11" s="31" t="str">
        <f>_xlfn.XLOOKUP(IGA_BD[[#This Row],[Affected Feeder ]],'Basic Data'!N:N,'Basic Data'!P:P)</f>
        <v>GP</v>
      </c>
      <c r="J11" s="170">
        <f ca="1">IFERROR(_xlfn.XLOOKUP(IGA_BD[[#This Row],[Affected Feeder ]],'Basic Data'!N:N,'Basic Data'!R:R),"")</f>
        <v>0.1714154912813188</v>
      </c>
      <c r="K11" s="30" t="s">
        <v>369</v>
      </c>
      <c r="L11" s="159">
        <v>2.7777777777777776E-2</v>
      </c>
      <c r="M11" s="159">
        <v>2.7777777777777776E-2</v>
      </c>
      <c r="N11" s="159">
        <v>3.2638888888888891E-2</v>
      </c>
      <c r="O11" s="172">
        <f>(IGA_BD[[#This Row],[Work Start TimeStamp]]-IGA_BD[[#This Row],[Fault Start TimeStamp]])*24</f>
        <v>0</v>
      </c>
      <c r="P11" s="172">
        <f>(IGA_BD[[#This Row],[Fault Clearance time]]-IGA_BD[[#This Row],[Work Start TimeStamp]])*24</f>
        <v>0.11666666666666675</v>
      </c>
      <c r="Q11" s="172">
        <f>(IGA_BD[[#This Row],[Fault Clearance time]]-IGA_BD[[#This Row],[Fault Start TimeStamp]])*24</f>
        <v>0.11666666666666675</v>
      </c>
      <c r="R11" s="30" t="s">
        <v>370</v>
      </c>
      <c r="S11" s="156" t="s">
        <v>368</v>
      </c>
      <c r="T11" s="171">
        <f ca="1">IFERROR(IGA_BD[[#This Row],[Breakdown Time]]*IGA_BD[[#This Row],[Plant Equivalent Weightage]],"")</f>
        <v>1.9998473982820543E-2</v>
      </c>
      <c r="U11" s="304">
        <v>0</v>
      </c>
      <c r="V11" s="305">
        <f>IFERROR(IGA_BD[[#This Row],[Lost POA(kWh/m2)]]*_xlfn.XLOOKUP(IGA_BD[[#This Row],[Date]],'Daily KPI'!$A:$A,'Daily KPI'!$AE:$AE)*_xlfn.XLOOKUP(IGA_BD[[#This Row],[Date]],RD[Date],RD[Connected DC Capcity (MWp)])*100,"")</f>
        <v>0</v>
      </c>
    </row>
    <row r="12" spans="1:22">
      <c r="A12" s="153">
        <v>11</v>
      </c>
      <c r="B12" s="296">
        <v>45817</v>
      </c>
      <c r="C12" s="154">
        <v>2026</v>
      </c>
      <c r="D12" s="155">
        <v>2025</v>
      </c>
      <c r="E12" s="134" t="s">
        <v>364</v>
      </c>
      <c r="F12" s="134" t="s">
        <v>364</v>
      </c>
      <c r="G12" s="134" t="s">
        <v>371</v>
      </c>
      <c r="H12" s="175" t="str">
        <f>_xlfn.XLOOKUP(IGA_BD[[#This Row],[Affected Feeder ]],'Basic Data'!N:N,'Basic Data'!O:O)</f>
        <v>GP</v>
      </c>
      <c r="I12" s="175" t="str">
        <f>_xlfn.XLOOKUP(IGA_BD[[#This Row],[Affected Feeder ]],'Basic Data'!N:N,'Basic Data'!P:P)</f>
        <v>GP</v>
      </c>
      <c r="J12" s="222">
        <f ca="1">IFERROR(_xlfn.XLOOKUP(IGA_BD[[#This Row],[Affected Feeder ]],'Basic Data'!N:N,'Basic Data'!R:R),"")</f>
        <v>0.1714154912813188</v>
      </c>
      <c r="K12" s="134" t="s">
        <v>376</v>
      </c>
      <c r="L12" s="306">
        <v>0.46180555555555558</v>
      </c>
      <c r="M12" s="306">
        <v>0.46180555555555558</v>
      </c>
      <c r="N12" s="306">
        <v>0.48888888888888887</v>
      </c>
      <c r="O12" s="307">
        <f>(IGA_BD[[#This Row],[Work Start TimeStamp]]-IGA_BD[[#This Row],[Fault Start TimeStamp]])*24</f>
        <v>0</v>
      </c>
      <c r="P12" s="307">
        <f>(IGA_BD[[#This Row],[Fault Clearance time]]-IGA_BD[[#This Row],[Work Start TimeStamp]])*24</f>
        <v>0.64999999999999902</v>
      </c>
      <c r="Q12" s="307">
        <f>(IGA_BD[[#This Row],[Fault Clearance time]]-IGA_BD[[#This Row],[Fault Start TimeStamp]])*24</f>
        <v>0.64999999999999902</v>
      </c>
      <c r="R12" s="134" t="s">
        <v>370</v>
      </c>
      <c r="S12" s="158" t="s">
        <v>368</v>
      </c>
      <c r="T12" s="300">
        <f ca="1">IFERROR(IGA_BD[[#This Row],[Breakdown Time]]*IGA_BD[[#This Row],[Plant Equivalent Weightage]],"")</f>
        <v>0.11142006933285706</v>
      </c>
      <c r="U12" s="308">
        <v>0.39200000000000002</v>
      </c>
      <c r="V12" s="309">
        <f>IFERROR(IGA_BD[[#This Row],[Lost POA(kWh/m2)]]*_xlfn.XLOOKUP(IGA_BD[[#This Row],[Date]],'Daily KPI'!$A:$A,'Daily KPI'!$AE:$AE)*_xlfn.XLOOKUP(IGA_BD[[#This Row],[Date]],RD[Date],RD[Connected DC Capcity (MWp)])*100,"")</f>
        <v>5168.0788316946919</v>
      </c>
    </row>
    <row r="13" spans="1:22">
      <c r="A13" s="153">
        <v>12</v>
      </c>
      <c r="B13" s="296">
        <v>45820</v>
      </c>
      <c r="C13" s="154">
        <v>2026</v>
      </c>
      <c r="D13" s="155">
        <v>2025</v>
      </c>
      <c r="E13" s="134" t="s">
        <v>364</v>
      </c>
      <c r="F13" s="134" t="s">
        <v>364</v>
      </c>
      <c r="G13" s="134" t="s">
        <v>371</v>
      </c>
      <c r="H13" s="31" t="str">
        <f>_xlfn.XLOOKUP(IGA_BD[[#This Row],[Affected Feeder ]],'Basic Data'!N:N,'Basic Data'!O:O)</f>
        <v>GP</v>
      </c>
      <c r="I13" s="31" t="str">
        <f>_xlfn.XLOOKUP(IGA_BD[[#This Row],[Affected Feeder ]],'Basic Data'!N:N,'Basic Data'!P:P)</f>
        <v>GP</v>
      </c>
      <c r="J13" s="170">
        <f ca="1">IFERROR(_xlfn.XLOOKUP(IGA_BD[[#This Row],[Affected Feeder ]],'Basic Data'!N:N,'Basic Data'!R:R),"")</f>
        <v>0.1714154912813188</v>
      </c>
      <c r="K13" s="325" t="s">
        <v>374</v>
      </c>
      <c r="L13" s="159">
        <v>0.38125000000000003</v>
      </c>
      <c r="M13" s="159">
        <v>0.38125000000000003</v>
      </c>
      <c r="N13" s="159">
        <v>0.38958333333333334</v>
      </c>
      <c r="O13" s="172">
        <f>(IGA_BD[[#This Row],[Work Start TimeStamp]]-IGA_BD[[#This Row],[Fault Start TimeStamp]])*24</f>
        <v>0</v>
      </c>
      <c r="P13" s="172">
        <f>(IGA_BD[[#This Row],[Fault Clearance time]]-IGA_BD[[#This Row],[Work Start TimeStamp]])*24</f>
        <v>0.19999999999999929</v>
      </c>
      <c r="Q13" s="172">
        <f>(IGA_BD[[#This Row],[Fault Clearance time]]-IGA_BD[[#This Row],[Fault Start TimeStamp]])*24</f>
        <v>0.19999999999999929</v>
      </c>
      <c r="R13" s="134" t="s">
        <v>370</v>
      </c>
      <c r="S13" s="158" t="s">
        <v>368</v>
      </c>
      <c r="T13" s="171">
        <f ca="1">IFERROR(IGA_BD[[#This Row],[Breakdown Time]]*IGA_BD[[#This Row],[Plant Equivalent Weightage]],"")</f>
        <v>3.428309825626364E-2</v>
      </c>
      <c r="U13" s="304">
        <v>1.0999999999999999E-2</v>
      </c>
      <c r="V13" s="305">
        <f>IFERROR(IGA_BD[[#This Row],[Lost POA(kWh/m2)]]*_xlfn.XLOOKUP(IGA_BD[[#This Row],[Date]],'Daily KPI'!$A:$A,'Daily KPI'!$AE:$AE)*_xlfn.XLOOKUP(IGA_BD[[#This Row],[Date]],RD[Date],RD[Connected DC Capcity (MWp)])*100,"")</f>
        <v>145.02262027714696</v>
      </c>
    </row>
    <row r="14" spans="1:22">
      <c r="A14" s="299">
        <v>13</v>
      </c>
      <c r="B14" s="296">
        <v>45820</v>
      </c>
      <c r="C14" s="154">
        <v>2026</v>
      </c>
      <c r="D14" s="155">
        <v>2025</v>
      </c>
      <c r="E14" s="134" t="s">
        <v>364</v>
      </c>
      <c r="F14" s="134" t="s">
        <v>364</v>
      </c>
      <c r="G14" s="134" t="s">
        <v>371</v>
      </c>
      <c r="H14" s="31" t="str">
        <f>_xlfn.XLOOKUP(IGA_BD[[#This Row],[Affected Feeder ]],'Basic Data'!N:N,'Basic Data'!O:O)</f>
        <v>GP</v>
      </c>
      <c r="I14" s="31" t="str">
        <f>_xlfn.XLOOKUP(IGA_BD[[#This Row],[Affected Feeder ]],'Basic Data'!N:N,'Basic Data'!P:P)</f>
        <v>GP</v>
      </c>
      <c r="J14" s="170">
        <f ca="1">IFERROR(_xlfn.XLOOKUP(IGA_BD[[#This Row],[Affected Feeder ]],'Basic Data'!N:N,'Basic Data'!R:R),"")</f>
        <v>0.1714154912813188</v>
      </c>
      <c r="K14" s="325" t="s">
        <v>374</v>
      </c>
      <c r="L14" s="159">
        <v>0.4604166666666667</v>
      </c>
      <c r="M14" s="159">
        <v>0.4604166666666667</v>
      </c>
      <c r="N14" s="159">
        <v>0.48055555555555557</v>
      </c>
      <c r="O14" s="172">
        <f>(IGA_BD[[#This Row],[Work Start TimeStamp]]-IGA_BD[[#This Row],[Fault Start TimeStamp]])*24</f>
        <v>0</v>
      </c>
      <c r="P14" s="172">
        <f>(IGA_BD[[#This Row],[Fault Clearance time]]-IGA_BD[[#This Row],[Work Start TimeStamp]])*24</f>
        <v>0.48333333333333295</v>
      </c>
      <c r="Q14" s="172">
        <f>(IGA_BD[[#This Row],[Fault Clearance time]]-IGA_BD[[#This Row],[Fault Start TimeStamp]])*24</f>
        <v>0.48333333333333295</v>
      </c>
      <c r="R14" s="134" t="s">
        <v>370</v>
      </c>
      <c r="S14" s="158" t="s">
        <v>368</v>
      </c>
      <c r="T14" s="171">
        <f ca="1">IFERROR(IGA_BD[[#This Row],[Breakdown Time]]*IGA_BD[[#This Row],[Plant Equivalent Weightage]],"")</f>
        <v>8.2850820785970683E-2</v>
      </c>
      <c r="U14" s="304">
        <v>7.5999999999999998E-2</v>
      </c>
      <c r="V14" s="305">
        <f>IFERROR(IGA_BD[[#This Row],[Lost POA(kWh/m2)]]*_xlfn.XLOOKUP(IGA_BD[[#This Row],[Date]],'Daily KPI'!$A:$A,'Daily KPI'!$AE:$AE)*_xlfn.XLOOKUP(IGA_BD[[#This Row],[Date]],RD[Date],RD[Connected DC Capcity (MWp)])*100,"")</f>
        <v>1001.9744673693791</v>
      </c>
    </row>
    <row r="15" spans="1:22">
      <c r="A15" s="299">
        <v>14</v>
      </c>
      <c r="B15" s="296">
        <v>45821</v>
      </c>
      <c r="C15" s="154">
        <v>2026</v>
      </c>
      <c r="D15" s="155">
        <v>2025</v>
      </c>
      <c r="E15" s="134" t="s">
        <v>364</v>
      </c>
      <c r="F15" s="134" t="s">
        <v>364</v>
      </c>
      <c r="G15" s="134" t="s">
        <v>371</v>
      </c>
      <c r="H15" s="31" t="str">
        <f>_xlfn.XLOOKUP(IGA_BD[[#This Row],[Affected Feeder ]],'Basic Data'!N:N,'Basic Data'!O:O)</f>
        <v>GP</v>
      </c>
      <c r="I15" s="31" t="str">
        <f>_xlfn.XLOOKUP(IGA_BD[[#This Row],[Affected Feeder ]],'Basic Data'!N:N,'Basic Data'!P:P)</f>
        <v>GP</v>
      </c>
      <c r="J15" s="170">
        <f ca="1">IFERROR(_xlfn.XLOOKUP(IGA_BD[[#This Row],[Affected Feeder ]],'Basic Data'!N:N,'Basic Data'!R:R),"")</f>
        <v>0.1714154912813188</v>
      </c>
      <c r="K15" s="30" t="s">
        <v>377</v>
      </c>
      <c r="L15" s="159">
        <v>0.41041666666666665</v>
      </c>
      <c r="M15" s="159">
        <v>0.41041666666666665</v>
      </c>
      <c r="N15" s="159">
        <v>0.43194444444444446</v>
      </c>
      <c r="O15" s="172">
        <f>(IGA_BD[[#This Row],[Work Start TimeStamp]]-IGA_BD[[#This Row],[Fault Start TimeStamp]])*24</f>
        <v>0</v>
      </c>
      <c r="P15" s="172">
        <f>(IGA_BD[[#This Row],[Fault Clearance time]]-IGA_BD[[#This Row],[Work Start TimeStamp]])*24</f>
        <v>0.5166666666666675</v>
      </c>
      <c r="Q15" s="172">
        <f>(IGA_BD[[#This Row],[Fault Clearance time]]-IGA_BD[[#This Row],[Fault Start TimeStamp]])*24</f>
        <v>0.5166666666666675</v>
      </c>
      <c r="R15" s="30" t="s">
        <v>378</v>
      </c>
      <c r="S15" s="158" t="s">
        <v>368</v>
      </c>
      <c r="T15" s="171">
        <f ca="1">IFERROR(IGA_BD[[#This Row],[Breakdown Time]]*IGA_BD[[#This Row],[Plant Equivalent Weightage]],"")</f>
        <v>8.8564670495348191E-2</v>
      </c>
      <c r="U15" s="304">
        <v>0.125</v>
      </c>
      <c r="V15" s="305">
        <f>IFERROR(IGA_BD[[#This Row],[Lost POA(kWh/m2)]]*_xlfn.XLOOKUP(IGA_BD[[#This Row],[Date]],'Daily KPI'!$A:$A,'Daily KPI'!$AE:$AE)*_xlfn.XLOOKUP(IGA_BD[[#This Row],[Date]],RD[Date],RD[Connected DC Capcity (MWp)])*100,"")</f>
        <v>1647.9843213312154</v>
      </c>
    </row>
    <row r="16" spans="1:22">
      <c r="A16" s="153">
        <v>15</v>
      </c>
      <c r="B16" s="296">
        <v>45823</v>
      </c>
      <c r="C16" s="154">
        <v>2026</v>
      </c>
      <c r="D16" s="155">
        <v>2025</v>
      </c>
      <c r="E16" s="134" t="s">
        <v>364</v>
      </c>
      <c r="F16" s="134" t="s">
        <v>364</v>
      </c>
      <c r="G16" s="134" t="s">
        <v>371</v>
      </c>
      <c r="H16" s="175" t="str">
        <f>_xlfn.XLOOKUP(IGA_BD[[#This Row],[Affected Feeder ]],'Basic Data'!N:N,'Basic Data'!O:O)</f>
        <v>GP</v>
      </c>
      <c r="I16" s="175" t="str">
        <f>_xlfn.XLOOKUP(IGA_BD[[#This Row],[Affected Feeder ]],'Basic Data'!N:N,'Basic Data'!P:P)</f>
        <v>GP</v>
      </c>
      <c r="J16" s="222">
        <f ca="1">IFERROR(_xlfn.XLOOKUP(IGA_BD[[#This Row],[Affected Feeder ]],'Basic Data'!N:N,'Basic Data'!R:R),"")</f>
        <v>0.1714154912813188</v>
      </c>
      <c r="K16" s="325" t="s">
        <v>374</v>
      </c>
      <c r="L16" s="306">
        <v>0.32291666666666669</v>
      </c>
      <c r="M16" s="306">
        <v>0.32291666666666669</v>
      </c>
      <c r="N16" s="306">
        <v>0.36805555555555558</v>
      </c>
      <c r="O16" s="307">
        <f>(IGA_BD[[#This Row],[Work Start TimeStamp]]-IGA_BD[[#This Row],[Fault Start TimeStamp]])*24</f>
        <v>0</v>
      </c>
      <c r="P16" s="307">
        <f>(IGA_BD[[#This Row],[Fault Clearance time]]-IGA_BD[[#This Row],[Work Start TimeStamp]])*24</f>
        <v>1.0833333333333335</v>
      </c>
      <c r="Q16" s="307">
        <f>(IGA_BD[[#This Row],[Fault Clearance time]]-IGA_BD[[#This Row],[Fault Start TimeStamp]])*24</f>
        <v>1.0833333333333335</v>
      </c>
      <c r="R16" s="134" t="s">
        <v>379</v>
      </c>
      <c r="S16" s="158" t="s">
        <v>368</v>
      </c>
      <c r="T16" s="300">
        <f ca="1">IFERROR(IGA_BD[[#This Row],[Breakdown Time]]*IGA_BD[[#This Row],[Plant Equivalent Weightage]],"")</f>
        <v>0.18570011555476207</v>
      </c>
      <c r="U16" s="308">
        <v>0.221</v>
      </c>
      <c r="V16" s="309">
        <f>IFERROR(IGA_BD[[#This Row],[Lost POA(kWh/m2)]]*_xlfn.XLOOKUP(IGA_BD[[#This Row],[Date]],'Daily KPI'!$A:$A,'Daily KPI'!$AE:$AE)*_xlfn.XLOOKUP(IGA_BD[[#This Row],[Date]],RD[Date],RD[Connected DC Capcity (MWp)])*100,"")</f>
        <v>2913.6362801135892</v>
      </c>
    </row>
    <row r="17" spans="1:22">
      <c r="A17" s="153">
        <v>16</v>
      </c>
      <c r="B17" s="296">
        <v>45825</v>
      </c>
      <c r="C17" s="154">
        <v>2026</v>
      </c>
      <c r="D17" s="155">
        <v>2025</v>
      </c>
      <c r="E17" s="134" t="s">
        <v>364</v>
      </c>
      <c r="F17" s="134" t="s">
        <v>364</v>
      </c>
      <c r="G17" s="134" t="s">
        <v>371</v>
      </c>
      <c r="H17" s="31" t="str">
        <f>_xlfn.XLOOKUP(IGA_BD[[#This Row],[Affected Feeder ]],'Basic Data'!N:N,'Basic Data'!O:O)</f>
        <v>GP</v>
      </c>
      <c r="I17" s="31" t="str">
        <f>_xlfn.XLOOKUP(IGA_BD[[#This Row],[Affected Feeder ]],'Basic Data'!N:N,'Basic Data'!P:P)</f>
        <v>GP</v>
      </c>
      <c r="J17" s="170">
        <f ca="1">IFERROR(_xlfn.XLOOKUP(IGA_BD[[#This Row],[Affected Feeder ]],'Basic Data'!N:N,'Basic Data'!R:R),"")</f>
        <v>0.1714154912813188</v>
      </c>
      <c r="K17" s="325" t="s">
        <v>374</v>
      </c>
      <c r="L17" s="306">
        <v>0.30138888888888887</v>
      </c>
      <c r="M17" s="306">
        <v>0.30138888888888887</v>
      </c>
      <c r="N17" s="306">
        <v>0.34097222222222223</v>
      </c>
      <c r="O17" s="307">
        <f>(IGA_BD[[#This Row],[Work Start TimeStamp]]-IGA_BD[[#This Row],[Fault Start TimeStamp]])*24</f>
        <v>0</v>
      </c>
      <c r="P17" s="307">
        <f>(IGA_BD[[#This Row],[Fault Clearance time]]-IGA_BD[[#This Row],[Work Start TimeStamp]])*24</f>
        <v>0.95000000000000062</v>
      </c>
      <c r="Q17" s="307">
        <f>(IGA_BD[[#This Row],[Fault Clearance time]]-IGA_BD[[#This Row],[Fault Start TimeStamp]])*24</f>
        <v>0.95000000000000062</v>
      </c>
      <c r="R17" s="134" t="s">
        <v>379</v>
      </c>
      <c r="S17" s="158" t="s">
        <v>368</v>
      </c>
      <c r="T17" s="171">
        <f ca="1">IFERROR(IGA_BD[[#This Row],[Breakdown Time]]*IGA_BD[[#This Row],[Plant Equivalent Weightage]],"")</f>
        <v>0.16284471671725298</v>
      </c>
      <c r="U17" s="304">
        <v>0.14299999999999999</v>
      </c>
      <c r="V17" s="305">
        <f>IFERROR(IGA_BD[[#This Row],[Lost POA(kWh/m2)]]*_xlfn.XLOOKUP(IGA_BD[[#This Row],[Date]],'Daily KPI'!$A:$A,'Daily KPI'!$AE:$AE)*_xlfn.XLOOKUP(IGA_BD[[#This Row],[Date]],RD[Date],RD[Connected DC Capcity (MWp)])*100,"")</f>
        <v>1885.2940636029102</v>
      </c>
    </row>
    <row r="18" spans="1:22">
      <c r="A18" s="153">
        <v>17</v>
      </c>
      <c r="B18" s="296">
        <v>45825</v>
      </c>
      <c r="C18" s="154">
        <v>2026</v>
      </c>
      <c r="D18" s="155">
        <v>2025</v>
      </c>
      <c r="E18" s="134" t="s">
        <v>364</v>
      </c>
      <c r="F18" s="134" t="s">
        <v>364</v>
      </c>
      <c r="G18" s="134" t="s">
        <v>373</v>
      </c>
      <c r="H18" s="175" t="str">
        <f>_xlfn.XLOOKUP(IGA_BD[[#This Row],[Affected Feeder ]],'Basic Data'!N:N,'Basic Data'!O:O)</f>
        <v>GP</v>
      </c>
      <c r="I18" s="175" t="str">
        <f>_xlfn.XLOOKUP(IGA_BD[[#This Row],[Affected Feeder ]],'Basic Data'!N:N,'Basic Data'!P:P)</f>
        <v>GP</v>
      </c>
      <c r="J18" s="222">
        <f ca="1">IFERROR(_xlfn.XLOOKUP(IGA_BD[[#This Row],[Affected Feeder ]],'Basic Data'!N:N,'Basic Data'!R:R),"")</f>
        <v>0.21014083794560492</v>
      </c>
      <c r="K18" s="325" t="s">
        <v>374</v>
      </c>
      <c r="L18" s="306">
        <v>0.40625</v>
      </c>
      <c r="M18" s="306">
        <v>0.40625</v>
      </c>
      <c r="N18" s="306">
        <v>0.4284722222222222</v>
      </c>
      <c r="O18" s="307">
        <f>(IGA_BD[[#This Row],[Work Start TimeStamp]]-IGA_BD[[#This Row],[Fault Start TimeStamp]])*24</f>
        <v>0</v>
      </c>
      <c r="P18" s="307">
        <f>(IGA_BD[[#This Row],[Fault Clearance time]]-IGA_BD[[#This Row],[Work Start TimeStamp]])*24</f>
        <v>0.53333333333333277</v>
      </c>
      <c r="Q18" s="307">
        <f>(IGA_BD[[#This Row],[Fault Clearance time]]-IGA_BD[[#This Row],[Fault Start TimeStamp]])*24</f>
        <v>0.53333333333333277</v>
      </c>
      <c r="R18" s="134" t="s">
        <v>370</v>
      </c>
      <c r="S18" s="158" t="s">
        <v>368</v>
      </c>
      <c r="T18" s="300">
        <f ca="1">IFERROR(IGA_BD[[#This Row],[Breakdown Time]]*IGA_BD[[#This Row],[Plant Equivalent Weightage]],"")</f>
        <v>0.11207511357098918</v>
      </c>
      <c r="U18" s="308">
        <v>0.24299999999999999</v>
      </c>
      <c r="V18" s="309">
        <f>IFERROR(IGA_BD[[#This Row],[Lost POA(kWh/m2)]]*_xlfn.XLOOKUP(IGA_BD[[#This Row],[Date]],'Daily KPI'!$A:$A,'Daily KPI'!$AE:$AE)*_xlfn.XLOOKUP(IGA_BD[[#This Row],[Date]],RD[Date],RD[Connected DC Capcity (MWp)])*100,"")</f>
        <v>3203.681520667883</v>
      </c>
    </row>
    <row r="19" spans="1:22">
      <c r="A19" s="153">
        <v>18</v>
      </c>
      <c r="B19" s="322">
        <v>45834</v>
      </c>
      <c r="C19" s="154">
        <v>2026</v>
      </c>
      <c r="D19" s="155">
        <v>2025</v>
      </c>
      <c r="E19" s="134" t="s">
        <v>364</v>
      </c>
      <c r="F19" s="134" t="s">
        <v>364</v>
      </c>
      <c r="G19" s="134" t="s">
        <v>373</v>
      </c>
      <c r="H19" s="31" t="str">
        <f>_xlfn.XLOOKUP(IGA_BD[[#This Row],[Affected Feeder ]],'Basic Data'!N:N,'Basic Data'!O:O)</f>
        <v>GP</v>
      </c>
      <c r="I19" s="31" t="str">
        <f>_xlfn.XLOOKUP(IGA_BD[[#This Row],[Affected Feeder ]],'Basic Data'!N:N,'Basic Data'!P:P)</f>
        <v>GP</v>
      </c>
      <c r="J19" s="170">
        <f ca="1">IFERROR(_xlfn.XLOOKUP(IGA_BD[[#This Row],[Affected Feeder ]],'Basic Data'!N:N,'Basic Data'!R:R),"")</f>
        <v>0.21014083794560492</v>
      </c>
      <c r="K19" s="325" t="s">
        <v>374</v>
      </c>
      <c r="L19" s="306">
        <v>0.53888888888888886</v>
      </c>
      <c r="M19" s="306">
        <v>0.53888888888888886</v>
      </c>
      <c r="N19" s="306">
        <v>0.56597222222222221</v>
      </c>
      <c r="O19" s="307">
        <f>(IGA_BD[[#This Row],[Work Start TimeStamp]]-IGA_BD[[#This Row],[Fault Start TimeStamp]])*24</f>
        <v>0</v>
      </c>
      <c r="P19" s="307">
        <f>(IGA_BD[[#This Row],[Fault Clearance time]]-IGA_BD[[#This Row],[Work Start TimeStamp]])*24</f>
        <v>0.65000000000000036</v>
      </c>
      <c r="Q19" s="307">
        <f>(IGA_BD[[#This Row],[Fault Clearance time]]-IGA_BD[[#This Row],[Fault Start TimeStamp]])*24</f>
        <v>0.65000000000000036</v>
      </c>
      <c r="R19" s="30" t="s">
        <v>370</v>
      </c>
      <c r="S19" s="156" t="s">
        <v>368</v>
      </c>
      <c r="T19" s="171">
        <f ca="1">IFERROR(IGA_BD[[#This Row],[Breakdown Time]]*IGA_BD[[#This Row],[Plant Equivalent Weightage]],"")</f>
        <v>0.13659154466464327</v>
      </c>
      <c r="U19" s="304">
        <v>0.33</v>
      </c>
      <c r="V19" s="305">
        <f>IFERROR(IGA_BD[[#This Row],[Lost POA(kWh/m2)]]*_xlfn.XLOOKUP(IGA_BD[[#This Row],[Date]],'Daily KPI'!$A:$A,'Daily KPI'!$AE:$AE)*_xlfn.XLOOKUP(IGA_BD[[#This Row],[Date]],RD[Date],RD[Connected DC Capcity (MWp)])*100,"")</f>
        <v>4449.9651780188224</v>
      </c>
    </row>
    <row r="20" spans="1:22">
      <c r="A20" s="299">
        <v>19</v>
      </c>
      <c r="B20" s="296">
        <v>45834</v>
      </c>
      <c r="C20" s="154">
        <v>2026</v>
      </c>
      <c r="D20" s="155">
        <v>2025</v>
      </c>
      <c r="E20" s="134" t="s">
        <v>364</v>
      </c>
      <c r="F20" s="134" t="s">
        <v>364</v>
      </c>
      <c r="G20" s="134" t="s">
        <v>373</v>
      </c>
      <c r="H20" s="175" t="str">
        <f>_xlfn.XLOOKUP(IGA_BD[[#This Row],[Affected Feeder ]],'Basic Data'!N:N,'Basic Data'!O:O)</f>
        <v>GP</v>
      </c>
      <c r="I20" s="175" t="str">
        <f>_xlfn.XLOOKUP(IGA_BD[[#This Row],[Affected Feeder ]],'Basic Data'!N:N,'Basic Data'!P:P)</f>
        <v>GP</v>
      </c>
      <c r="J20" s="222">
        <f ca="1">IFERROR(_xlfn.XLOOKUP(IGA_BD[[#This Row],[Affected Feeder ]],'Basic Data'!N:N,'Basic Data'!R:R),"")</f>
        <v>0.21014083794560492</v>
      </c>
      <c r="K20" s="325" t="s">
        <v>374</v>
      </c>
      <c r="L20" s="306">
        <v>0.57708333333333328</v>
      </c>
      <c r="M20" s="306">
        <v>0.57708333333333328</v>
      </c>
      <c r="N20" s="306">
        <v>0.60624999999999996</v>
      </c>
      <c r="O20" s="307">
        <f>(IGA_BD[[#This Row],[Work Start TimeStamp]]-IGA_BD[[#This Row],[Fault Start TimeStamp]])*24</f>
        <v>0</v>
      </c>
      <c r="P20" s="307">
        <f>(IGA_BD[[#This Row],[Fault Clearance time]]-IGA_BD[[#This Row],[Work Start TimeStamp]])*24</f>
        <v>0.70000000000000018</v>
      </c>
      <c r="Q20" s="307">
        <f>(IGA_BD[[#This Row],[Fault Clearance time]]-IGA_BD[[#This Row],[Fault Start TimeStamp]])*24</f>
        <v>0.70000000000000018</v>
      </c>
      <c r="R20" s="134" t="s">
        <v>370</v>
      </c>
      <c r="S20" s="158" t="s">
        <v>368</v>
      </c>
      <c r="T20" s="300">
        <f ca="1">IFERROR(IGA_BD[[#This Row],[Breakdown Time]]*IGA_BD[[#This Row],[Plant Equivalent Weightage]],"")</f>
        <v>0.14709858656192348</v>
      </c>
      <c r="U20" s="308">
        <v>0.308</v>
      </c>
      <c r="V20" s="309">
        <f>IFERROR(IGA_BD[[#This Row],[Lost POA(kWh/m2)]]*_xlfn.XLOOKUP(IGA_BD[[#This Row],[Date]],'Daily KPI'!$A:$A,'Daily KPI'!$AE:$AE)*_xlfn.XLOOKUP(IGA_BD[[#This Row],[Date]],RD[Date],RD[Connected DC Capcity (MWp)])*100,"")</f>
        <v>4153.3008328175674</v>
      </c>
    </row>
    <row r="21" spans="1:22">
      <c r="A21" s="153">
        <v>20</v>
      </c>
      <c r="B21" s="296">
        <v>45835</v>
      </c>
      <c r="C21" s="154">
        <v>2026</v>
      </c>
      <c r="D21" s="155">
        <v>2025</v>
      </c>
      <c r="E21" s="134" t="s">
        <v>364</v>
      </c>
      <c r="F21" s="134" t="s">
        <v>364</v>
      </c>
      <c r="G21" s="134" t="s">
        <v>373</v>
      </c>
      <c r="H21" s="31" t="str">
        <f>_xlfn.XLOOKUP(IGA_BD[[#This Row],[Affected Feeder ]],'Basic Data'!N:N,'Basic Data'!O:O)</f>
        <v>GP</v>
      </c>
      <c r="I21" s="31" t="str">
        <f>_xlfn.XLOOKUP(IGA_BD[[#This Row],[Affected Feeder ]],'Basic Data'!N:N,'Basic Data'!P:P)</f>
        <v>GP</v>
      </c>
      <c r="J21" s="170">
        <f ca="1">IFERROR(_xlfn.XLOOKUP(IGA_BD[[#This Row],[Affected Feeder ]],'Basic Data'!N:N,'Basic Data'!R:R),"")</f>
        <v>0.21014083794560492</v>
      </c>
      <c r="K21" s="325" t="s">
        <v>374</v>
      </c>
      <c r="L21" s="306">
        <v>0.3527777777777778</v>
      </c>
      <c r="M21" s="306">
        <v>0.3527777777777778</v>
      </c>
      <c r="N21" s="306">
        <v>0.38055555555555554</v>
      </c>
      <c r="O21" s="307">
        <f>(IGA_BD[[#This Row],[Work Start TimeStamp]]-IGA_BD[[#This Row],[Fault Start TimeStamp]])*24</f>
        <v>0</v>
      </c>
      <c r="P21" s="307">
        <f>(IGA_BD[[#This Row],[Fault Clearance time]]-IGA_BD[[#This Row],[Work Start TimeStamp]])*24</f>
        <v>0.66666666666666563</v>
      </c>
      <c r="Q21" s="307">
        <f>(IGA_BD[[#This Row],[Fault Clearance time]]-IGA_BD[[#This Row],[Fault Start TimeStamp]])*24</f>
        <v>0.66666666666666563</v>
      </c>
      <c r="R21" s="134" t="s">
        <v>370</v>
      </c>
      <c r="S21" s="158" t="s">
        <v>368</v>
      </c>
      <c r="T21" s="171">
        <f ca="1">IFERROR(IGA_BD[[#This Row],[Breakdown Time]]*IGA_BD[[#This Row],[Plant Equivalent Weightage]],"")</f>
        <v>0.14009389196373639</v>
      </c>
      <c r="U21" s="304">
        <v>0.27400000000000002</v>
      </c>
      <c r="V21" s="305">
        <f>IFERROR(IGA_BD[[#This Row],[Lost POA(kWh/m2)]]*_xlfn.XLOOKUP(IGA_BD[[#This Row],[Date]],'Daily KPI'!$A:$A,'Daily KPI'!$AE:$AE)*_xlfn.XLOOKUP(IGA_BD[[#This Row],[Date]],RD[Date],RD[Connected DC Capcity (MWp)])*100,"")</f>
        <v>3694.8195720519925</v>
      </c>
    </row>
    <row r="22" spans="1:22">
      <c r="A22" s="299">
        <v>21</v>
      </c>
      <c r="B22" s="296">
        <v>45843</v>
      </c>
      <c r="C22" s="154">
        <v>2026</v>
      </c>
      <c r="D22" s="155">
        <v>2025</v>
      </c>
      <c r="E22" s="134" t="s">
        <v>364</v>
      </c>
      <c r="F22" s="134" t="s">
        <v>364</v>
      </c>
      <c r="G22" s="134" t="s">
        <v>371</v>
      </c>
      <c r="H22" s="175" t="str">
        <f>_xlfn.XLOOKUP(IGA_BD[[#This Row],[Affected Feeder ]],'Basic Data'!N:N,'Basic Data'!O:O)</f>
        <v>GP</v>
      </c>
      <c r="I22" s="175" t="str">
        <f>_xlfn.XLOOKUP(IGA_BD[[#This Row],[Affected Feeder ]],'Basic Data'!N:N,'Basic Data'!P:P)</f>
        <v>GP</v>
      </c>
      <c r="J22" s="222">
        <f ca="1">IFERROR(_xlfn.XLOOKUP(IGA_BD[[#This Row],[Affected Feeder ]],'Basic Data'!N:N,'Basic Data'!R:R),"")</f>
        <v>0.1714154912813188</v>
      </c>
      <c r="K22" s="325" t="s">
        <v>374</v>
      </c>
      <c r="L22" s="306">
        <v>0.27708333333333335</v>
      </c>
      <c r="M22" s="306">
        <v>0.27708333333333335</v>
      </c>
      <c r="N22" s="306">
        <v>0.29722222222222222</v>
      </c>
      <c r="O22" s="307">
        <f>(IGA_BD[[#This Row],[Work Start TimeStamp]]-IGA_BD[[#This Row],[Fault Start TimeStamp]])*24</f>
        <v>0</v>
      </c>
      <c r="P22" s="307">
        <f>(IGA_BD[[#This Row],[Fault Clearance time]]-IGA_BD[[#This Row],[Work Start TimeStamp]])*24</f>
        <v>0.48333333333333295</v>
      </c>
      <c r="Q22" s="307">
        <f>(IGA_BD[[#This Row],[Fault Clearance time]]-IGA_BD[[#This Row],[Fault Start TimeStamp]])*24</f>
        <v>0.48333333333333295</v>
      </c>
      <c r="R22" s="134" t="s">
        <v>370</v>
      </c>
      <c r="S22" s="158" t="s">
        <v>368</v>
      </c>
      <c r="T22" s="171">
        <f ca="1">IFERROR(IGA_BD[[#This Row],[Breakdown Time]]*IGA_BD[[#This Row],[Plant Equivalent Weightage]],"")</f>
        <v>8.2850820785970683E-2</v>
      </c>
      <c r="U22" s="326">
        <v>1.32E-2</v>
      </c>
      <c r="V22" s="327">
        <f>IFERROR(IGA_BD[[#This Row],[Lost POA(kWh/m2)]]*_xlfn.XLOOKUP(IGA_BD[[#This Row],[Date]],'Daily KPI'!$A:$A,'Daily KPI'!$AE:$AE)*_xlfn.XLOOKUP(IGA_BD[[#This Row],[Date]],RD[Date],RD[Connected DC Capcity (MWp)])*100,"")</f>
        <v>183.58875456505223</v>
      </c>
    </row>
  </sheetData>
  <phoneticPr fontId="59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600-000000000000}">
          <x14:formula1>
            <xm:f>'Basic Data'!$N$53:$N$56</xm:f>
          </x14:formula1>
          <xm:sqref>G2:G22</xm:sqref>
        </x14:dataValidation>
        <x14:dataValidation type="list" allowBlank="1" showInputMessage="1" showErrorMessage="1" xr:uid="{00000000-0002-0000-0600-000001000000}">
          <x14:formula1>
            <xm:f>'Basic Data'!#REF!</xm:f>
          </x14:formula1>
          <xm:sqref>S2:S22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AN913"/>
  <sheetViews>
    <sheetView zoomScale="90" zoomScaleNormal="90" workbookViewId="0">
      <pane xSplit="2" ySplit="1" topLeftCell="AD901" activePane="bottomRight" state="frozen"/>
      <selection pane="topRight" activeCell="Z69" sqref="Z69"/>
      <selection pane="bottomLeft" activeCell="Z69" sqref="Z69"/>
      <selection pane="bottomRight" activeCell="AL907" sqref="AL907:AL908"/>
    </sheetView>
  </sheetViews>
  <sheetFormatPr defaultColWidth="9" defaultRowHeight="14.5"/>
  <cols>
    <col min="2" max="2" width="10.453125" bestFit="1" customWidth="1"/>
    <col min="3" max="4" width="12.1796875" customWidth="1"/>
    <col min="5" max="5" width="14.1796875" customWidth="1"/>
    <col min="6" max="6" width="13" customWidth="1"/>
    <col min="7" max="7" width="10.81640625" customWidth="1"/>
    <col min="8" max="8" width="8.453125" style="4"/>
    <col min="9" max="9" width="18.1796875" style="4" customWidth="1"/>
    <col min="10" max="10" width="15.81640625" customWidth="1"/>
    <col min="11" max="11" width="13.453125" customWidth="1"/>
    <col min="12" max="12" width="16.1796875" customWidth="1"/>
    <col min="13" max="13" width="18.1796875" customWidth="1"/>
    <col min="14" max="14" width="13.453125" customWidth="1"/>
    <col min="15" max="15" width="11.81640625" customWidth="1"/>
    <col min="16" max="16" width="19.1796875" customWidth="1"/>
    <col min="17" max="17" width="23" customWidth="1"/>
    <col min="18" max="19" width="7.1796875" customWidth="1"/>
    <col min="20" max="20" width="17" customWidth="1"/>
    <col min="21" max="21" width="21" customWidth="1"/>
    <col min="22" max="22" width="21.453125" customWidth="1"/>
    <col min="23" max="23" width="12.453125" customWidth="1"/>
    <col min="24" max="24" width="19.1796875" customWidth="1"/>
    <col min="25" max="25" width="70.453125" customWidth="1"/>
    <col min="26" max="26" width="9.81640625" style="4" customWidth="1"/>
    <col min="27" max="27" width="19.81640625" style="4" customWidth="1"/>
    <col min="28" max="29" width="19.453125" style="4" customWidth="1"/>
    <col min="30" max="30" width="12.453125" customWidth="1"/>
    <col min="31" max="31" width="13.1796875" customWidth="1"/>
    <col min="32" max="32" width="13.81640625" customWidth="1"/>
    <col min="33" max="33" width="14.1796875" customWidth="1"/>
    <col min="34" max="34" width="59.453125" customWidth="1"/>
    <col min="36" max="36" width="17.81640625" customWidth="1"/>
    <col min="37" max="37" width="17.453125" bestFit="1" customWidth="1"/>
    <col min="38" max="38" width="12.1796875" customWidth="1"/>
  </cols>
  <sheetData>
    <row r="1" spans="1:40" ht="36">
      <c r="A1" s="26" t="s">
        <v>6</v>
      </c>
      <c r="B1" s="27" t="s">
        <v>123</v>
      </c>
      <c r="C1" s="28" t="s">
        <v>304</v>
      </c>
      <c r="D1" s="28" t="s">
        <v>305</v>
      </c>
      <c r="E1" s="28" t="s">
        <v>380</v>
      </c>
      <c r="F1" s="28" t="s">
        <v>348</v>
      </c>
      <c r="G1" s="28" t="s">
        <v>126</v>
      </c>
      <c r="H1" s="28" t="s">
        <v>82</v>
      </c>
      <c r="I1" s="28" t="s">
        <v>127</v>
      </c>
      <c r="J1" s="28" t="s">
        <v>128</v>
      </c>
      <c r="K1" s="28" t="s">
        <v>381</v>
      </c>
      <c r="L1" s="28" t="s">
        <v>382</v>
      </c>
      <c r="M1" s="28" t="s">
        <v>383</v>
      </c>
      <c r="N1" s="28" t="s">
        <v>384</v>
      </c>
      <c r="O1" s="28" t="s">
        <v>385</v>
      </c>
      <c r="P1" s="28" t="s">
        <v>386</v>
      </c>
      <c r="Q1" s="28" t="s">
        <v>387</v>
      </c>
      <c r="R1" s="28" t="s">
        <v>388</v>
      </c>
      <c r="S1" s="28" t="s">
        <v>389</v>
      </c>
      <c r="T1" s="28" t="s">
        <v>390</v>
      </c>
      <c r="U1" s="28" t="s">
        <v>391</v>
      </c>
      <c r="V1" s="28" t="s">
        <v>351</v>
      </c>
      <c r="W1" s="28" t="s">
        <v>392</v>
      </c>
      <c r="X1" s="28" t="s">
        <v>393</v>
      </c>
      <c r="Y1" s="28" t="s">
        <v>352</v>
      </c>
      <c r="Z1" s="28" t="s">
        <v>394</v>
      </c>
      <c r="AA1" s="28" t="s">
        <v>395</v>
      </c>
      <c r="AB1" s="28" t="s">
        <v>396</v>
      </c>
      <c r="AC1" s="28" t="s">
        <v>397</v>
      </c>
      <c r="AD1" s="28" t="s">
        <v>398</v>
      </c>
      <c r="AE1" s="28" t="s">
        <v>356</v>
      </c>
      <c r="AF1" s="28" t="s">
        <v>357</v>
      </c>
      <c r="AG1" s="28" t="s">
        <v>358</v>
      </c>
      <c r="AH1" s="28" t="s">
        <v>359</v>
      </c>
      <c r="AI1" s="28" t="s">
        <v>360</v>
      </c>
      <c r="AJ1" s="28" t="s">
        <v>361</v>
      </c>
      <c r="AK1" s="28" t="s">
        <v>399</v>
      </c>
      <c r="AL1" s="48" t="s">
        <v>400</v>
      </c>
      <c r="AM1" s="48" t="s">
        <v>401</v>
      </c>
      <c r="AN1" t="s">
        <v>402</v>
      </c>
    </row>
    <row r="2" spans="1:40">
      <c r="A2" s="29">
        <v>1</v>
      </c>
      <c r="B2" s="134">
        <v>45748</v>
      </c>
      <c r="C2" s="184">
        <f>YEAR(PA[[#This Row],[Date]])+IF(MONTH(PA[[#This Row],[Date]])&gt;=4,1,0)</f>
        <v>2026</v>
      </c>
      <c r="D2" s="32">
        <f>YEAR(PA[[#This Row],[Date]])</f>
        <v>2025</v>
      </c>
      <c r="E2" s="36" t="s">
        <v>364</v>
      </c>
      <c r="F2" s="36" t="s">
        <v>364</v>
      </c>
      <c r="G2" s="217">
        <v>45748</v>
      </c>
      <c r="H2" s="31">
        <f>DAY(EOMONTH(PA[[#This Row],[Month Year]],0))</f>
        <v>30</v>
      </c>
      <c r="I2" s="33">
        <v>0.27638888888888891</v>
      </c>
      <c r="J2" s="33">
        <v>0.75972222222222219</v>
      </c>
      <c r="K2" s="34">
        <f>IFERROR((PA[[#This Row],[Sunset Time (POA&lt;20 W/m2)]]-PA[[#This Row],[Sunrise Time (POA&gt;20 W/m2)]])*24,"")</f>
        <v>11.599999999999998</v>
      </c>
      <c r="L2" s="32" t="s">
        <v>403</v>
      </c>
      <c r="M2" s="36" t="s">
        <v>404</v>
      </c>
      <c r="N2" s="36" t="s">
        <v>405</v>
      </c>
      <c r="O2" s="35" t="s">
        <v>406</v>
      </c>
      <c r="P2" s="35" t="s">
        <v>407</v>
      </c>
      <c r="Q2" s="32"/>
      <c r="R2" s="31">
        <f>IF((PA[[#This Row],[String Type(If String BD)]]&amp;PA[[#This Row],[Equipment (If any BD other than PV  array and inv)]])="",1,0)</f>
        <v>0</v>
      </c>
      <c r="S2" s="31">
        <f>IF(PA[[#This Row],[String Type(If String BD)]]="",1,0)</f>
        <v>0</v>
      </c>
      <c r="T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" s="34">
        <f>IFERROR(_xlfn.XLOOKUP(PA[[#This Row],[Affected Equipment ]],'Basic Data'!N:N,'Basic Data'!Q:Q),"")</f>
        <v>31.900000000000002</v>
      </c>
      <c r="V2" s="179">
        <f ca="1">IFERROR(_xlfn.XLOOKUP(PA[[#This Row],[Affected Equipment ]],'Basic Data'!N:N,'Basic Data'!R:R),"")</f>
        <v>1.898470511218235E-4</v>
      </c>
      <c r="W2" s="35" t="s">
        <v>408</v>
      </c>
      <c r="X2" s="38"/>
      <c r="Y2" s="39" t="s">
        <v>409</v>
      </c>
      <c r="Z2" s="44">
        <v>0.27638888888888891</v>
      </c>
      <c r="AA2" s="40">
        <v>0.27638888888888891</v>
      </c>
      <c r="AB2" s="41">
        <v>0.27638888888888891</v>
      </c>
      <c r="AC2" s="44">
        <v>0.53125</v>
      </c>
      <c r="AD2" s="42">
        <f>IF(PA[[#This Row],[Acknowledgement Time ]]="NA","",(PA[[#This Row],[Acknowledgement Time ]]-PA[[#This Row],[Fault Time]])*24)</f>
        <v>0</v>
      </c>
      <c r="AE2" s="42">
        <f>IF(PA[[#This Row],[Work Start time on Fault]]="NA","",(PA[[#This Row],[Work Start time on Fault]]-PA[[#This Row],[Fault Time]])*24)</f>
        <v>0</v>
      </c>
      <c r="AF2" s="43">
        <f>IF(PA[[#This Row],[Status]]="Open","",(PA[[#This Row],[Work Completion time on fault]]-PA[[#This Row],[Fault Time]])*24)</f>
        <v>6.1166666666666663</v>
      </c>
      <c r="AG2" s="42">
        <f>IFERROR((PA[[#This Row],[Work Completion time on fault]]-PA[[#This Row],[Fault Time]])*24,"")</f>
        <v>6.1166666666666663</v>
      </c>
      <c r="AH2" s="37" t="s">
        <v>410</v>
      </c>
      <c r="AI2" s="36" t="s">
        <v>368</v>
      </c>
      <c r="AJ2" s="34">
        <f ca="1">IFERROR(PA[[#This Row],[Breakdown Time]]*PA[[#This Row],[Plant Equivalent Weightage]],"")</f>
        <v>1.1612311293618203E-3</v>
      </c>
      <c r="AK2" s="35">
        <v>3729</v>
      </c>
      <c r="AL2" s="49">
        <f>IFERROR((_xlfn.XLOOKUP($G2,'Modelling New'!$D:$D,'Modelling New'!$O:$O)*PA[[#This Row],[Lost PoA(Wh/m2)]]*PA[[#This Row],[DC Capacity Affected (kW)]])/1000,"")</f>
        <v>91.094236461309762</v>
      </c>
    </row>
    <row r="3" spans="1:40">
      <c r="A3" s="174">
        <f>A2+1</f>
        <v>2</v>
      </c>
      <c r="B3" s="134">
        <v>45748</v>
      </c>
      <c r="C3" s="184">
        <f>YEAR(PA[[#This Row],[Date]])+IF(MONTH(PA[[#This Row],[Date]])&gt;=4,1,0)</f>
        <v>2026</v>
      </c>
      <c r="D3" s="32">
        <f>YEAR(PA[[#This Row],[Date]])</f>
        <v>2025</v>
      </c>
      <c r="E3" s="36" t="s">
        <v>364</v>
      </c>
      <c r="F3" s="36" t="s">
        <v>364</v>
      </c>
      <c r="G3" s="217">
        <v>45748</v>
      </c>
      <c r="H3" s="31">
        <f>DAY(EOMONTH(PA[[#This Row],[Month Year]],0))</f>
        <v>30</v>
      </c>
      <c r="I3" s="33">
        <v>0.27638888888888891</v>
      </c>
      <c r="J3" s="33">
        <v>0.75972222222222219</v>
      </c>
      <c r="K3" s="34">
        <f>IFERROR((PA[[#This Row],[Sunset Time (POA&lt;20 W/m2)]]-PA[[#This Row],[Sunrise Time (POA&gt;20 W/m2)]])*24,"")</f>
        <v>11.599999999999998</v>
      </c>
      <c r="L3" s="32" t="s">
        <v>403</v>
      </c>
      <c r="M3" s="32" t="s">
        <v>411</v>
      </c>
      <c r="N3" s="36" t="s">
        <v>405</v>
      </c>
      <c r="O3" s="35" t="s">
        <v>406</v>
      </c>
      <c r="P3" s="35" t="s">
        <v>407</v>
      </c>
      <c r="Q3" s="32"/>
      <c r="R3" s="31">
        <f>IF((PA[[#This Row],[String Type(If String BD)]]&amp;PA[[#This Row],[Equipment (If any BD other than PV  array and inv)]])="",1,0)</f>
        <v>0</v>
      </c>
      <c r="S3" s="31">
        <f>IF(PA[[#This Row],[String Type(If String BD)]]="",1,0)</f>
        <v>0</v>
      </c>
      <c r="T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" s="34">
        <f>IFERROR(_xlfn.XLOOKUP(PA[[#This Row],[Affected Equipment ]],'Basic Data'!N:N,'Basic Data'!Q:Q),"")</f>
        <v>31.900000000000002</v>
      </c>
      <c r="V3" s="179">
        <f ca="1">IFERROR(_xlfn.XLOOKUP(PA[[#This Row],[Affected Equipment ]],'Basic Data'!N:N,'Basic Data'!R:R),"")</f>
        <v>1.898470511218235E-4</v>
      </c>
      <c r="W3" s="35" t="s">
        <v>408</v>
      </c>
      <c r="X3" s="38"/>
      <c r="Y3" s="39" t="s">
        <v>409</v>
      </c>
      <c r="Z3" s="44">
        <v>0.27638888888888891</v>
      </c>
      <c r="AA3" s="40">
        <v>0.27638888888888891</v>
      </c>
      <c r="AB3" s="41">
        <v>0.27638888888888891</v>
      </c>
      <c r="AC3" s="44">
        <v>0.53819444444444442</v>
      </c>
      <c r="AD3" s="42">
        <f>IF(PA[[#This Row],[Acknowledgement Time ]]="NA","",(PA[[#This Row],[Acknowledgement Time ]]-PA[[#This Row],[Fault Time]])*24)</f>
        <v>0</v>
      </c>
      <c r="AE3" s="42">
        <f>IF(PA[[#This Row],[Work Start time on Fault]]="NA","",(PA[[#This Row],[Work Start time on Fault]]-PA[[#This Row],[Fault Time]])*24)</f>
        <v>0</v>
      </c>
      <c r="AF3" s="43">
        <f>IF(PA[[#This Row],[Status]]="Open","",(PA[[#This Row],[Work Completion time on fault]]-PA[[#This Row],[Fault Time]])*24)</f>
        <v>6.2833333333333323</v>
      </c>
      <c r="AG3" s="42">
        <f>IFERROR((PA[[#This Row],[Work Completion time on fault]]-PA[[#This Row],[Fault Time]])*24,"")</f>
        <v>6.2833333333333323</v>
      </c>
      <c r="AH3" s="37" t="s">
        <v>410</v>
      </c>
      <c r="AI3" s="36" t="s">
        <v>368</v>
      </c>
      <c r="AJ3" s="34">
        <f ca="1">IFERROR(PA[[#This Row],[Breakdown Time]]*PA[[#This Row],[Plant Equivalent Weightage]],"")</f>
        <v>1.1928723045487909E-3</v>
      </c>
      <c r="AK3" s="35">
        <v>3890</v>
      </c>
      <c r="AL3" s="49">
        <f>IFERROR((_xlfn.XLOOKUP($G3,'Modelling New'!$D:$D,'Modelling New'!$O:$O)*PA[[#This Row],[Lost PoA(Wh/m2)]]*PA[[#This Row],[DC Capacity Affected (kW)]])/1000,"")</f>
        <v>95.027240502680328</v>
      </c>
    </row>
    <row r="4" spans="1:40">
      <c r="A4" s="174">
        <f t="shared" ref="A4:A67" si="0">A3+1</f>
        <v>3</v>
      </c>
      <c r="B4" s="134">
        <v>45749</v>
      </c>
      <c r="C4" s="184">
        <f>YEAR(PA[[#This Row],[Date]])+IF(MONTH(PA[[#This Row],[Date]])&gt;=4,1,0)</f>
        <v>2026</v>
      </c>
      <c r="D4" s="32">
        <f>YEAR(PA[[#This Row],[Date]])</f>
        <v>2025</v>
      </c>
      <c r="E4" s="36" t="s">
        <v>364</v>
      </c>
      <c r="F4" s="36" t="s">
        <v>364</v>
      </c>
      <c r="G4" s="217">
        <v>45748</v>
      </c>
      <c r="H4" s="31">
        <f>DAY(EOMONTH(PA[[#This Row],[Month Year]],0))</f>
        <v>30</v>
      </c>
      <c r="I4" s="33">
        <v>0.28541666666666665</v>
      </c>
      <c r="J4" s="33">
        <v>0.74305555555555558</v>
      </c>
      <c r="K4" s="34">
        <f>IFERROR((PA[[#This Row],[Sunset Time (POA&lt;20 W/m2)]]-PA[[#This Row],[Sunrise Time (POA&gt;20 W/m2)]])*24,"")</f>
        <v>10.983333333333334</v>
      </c>
      <c r="L4" s="32" t="s">
        <v>412</v>
      </c>
      <c r="M4" s="32" t="s">
        <v>411</v>
      </c>
      <c r="N4" s="36" t="s">
        <v>413</v>
      </c>
      <c r="O4" s="35"/>
      <c r="P4" s="35"/>
      <c r="Q4" s="32"/>
      <c r="R4" s="31">
        <f>IF((PA[[#This Row],[String Type(If String BD)]]&amp;PA[[#This Row],[Equipment (If any BD other than PV  array and inv)]])="",1,0)</f>
        <v>1</v>
      </c>
      <c r="S4" s="31">
        <f>IF(PA[[#This Row],[String Type(If String BD)]]="",1,0)</f>
        <v>1</v>
      </c>
      <c r="T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IS8Inv2M2</v>
      </c>
      <c r="U4" s="34">
        <f>IFERROR(_xlfn.XLOOKUP(PA[[#This Row],[Affected Equipment ]],'Basic Data'!N:N,'Basic Data'!Q:Q),"")</f>
        <v>2296.7999999999997</v>
      </c>
      <c r="V4" s="179">
        <f ca="1">IFERROR(_xlfn.XLOOKUP(PA[[#This Row],[Affected Equipment ]],'Basic Data'!N:N,'Basic Data'!R:R),"")</f>
        <v>1.3668987680771289E-2</v>
      </c>
      <c r="W4" s="35" t="s">
        <v>414</v>
      </c>
      <c r="X4" s="38"/>
      <c r="Y4" s="38" t="s">
        <v>415</v>
      </c>
      <c r="Z4" s="44">
        <v>0.28541666666666665</v>
      </c>
      <c r="AA4" s="44">
        <v>0.28541666666666665</v>
      </c>
      <c r="AB4" s="44">
        <v>0.28541666666666665</v>
      </c>
      <c r="AC4" s="44">
        <v>0.33541666666666664</v>
      </c>
      <c r="AD4" s="42">
        <f>IF(PA[[#This Row],[Acknowledgement Time ]]="NA","",(PA[[#This Row],[Acknowledgement Time ]]-PA[[#This Row],[Fault Time]])*24)</f>
        <v>0</v>
      </c>
      <c r="AE4" s="42">
        <f>IF(PA[[#This Row],[Work Start time on Fault]]="NA","",(PA[[#This Row],[Work Start time on Fault]]-PA[[#This Row],[Fault Time]])*24)</f>
        <v>0</v>
      </c>
      <c r="AF4" s="43">
        <f>IF(PA[[#This Row],[Status]]="Open","",(PA[[#This Row],[Work Completion time on fault]]-PA[[#This Row],[Fault Time]])*24)</f>
        <v>1.1999999999999997</v>
      </c>
      <c r="AG4" s="42">
        <f>IFERROR((PA[[#This Row],[Work Completion time on fault]]-PA[[#This Row],[Fault Time]])*24,"")</f>
        <v>1.1999999999999997</v>
      </c>
      <c r="AH4" s="35" t="s">
        <v>416</v>
      </c>
      <c r="AI4" s="36" t="s">
        <v>368</v>
      </c>
      <c r="AJ4" s="34">
        <f ca="1">IFERROR(PA[[#This Row],[Breakdown Time]]*PA[[#This Row],[Plant Equivalent Weightage]],"")</f>
        <v>1.6402785216925543E-2</v>
      </c>
      <c r="AK4" s="35">
        <v>181.9</v>
      </c>
      <c r="AL4" s="49">
        <f>IFERROR((_xlfn.XLOOKUP($G4,'Modelling New'!$D:$D,'Modelling New'!$O:$O)*PA[[#This Row],[Lost PoA(Wh/m2)]]*PA[[#This Row],[DC Capacity Affected (kW)]])/1000,"")</f>
        <v>319.93644303740456</v>
      </c>
    </row>
    <row r="5" spans="1:40">
      <c r="A5" s="174">
        <f t="shared" si="0"/>
        <v>4</v>
      </c>
      <c r="B5" s="30">
        <v>45749</v>
      </c>
      <c r="C5" s="184">
        <f>YEAR(PA[[#This Row],[Date]])+IF(MONTH(PA[[#This Row],[Date]])&gt;=4,1,0)</f>
        <v>2026</v>
      </c>
      <c r="D5" s="32">
        <f>YEAR(PA[[#This Row],[Date]])</f>
        <v>2025</v>
      </c>
      <c r="E5" s="36" t="s">
        <v>364</v>
      </c>
      <c r="F5" s="36" t="s">
        <v>364</v>
      </c>
      <c r="G5" s="217">
        <v>45748</v>
      </c>
      <c r="H5" s="31">
        <f>DAY(EOMONTH(PA[[#This Row],[Month Year]],0))</f>
        <v>30</v>
      </c>
      <c r="I5" s="33">
        <v>0.28541666666666665</v>
      </c>
      <c r="J5" s="33">
        <v>0.74305555555555558</v>
      </c>
      <c r="K5" s="34">
        <f>IFERROR((PA[[#This Row],[Sunset Time (POA&lt;20 W/m2)]]-PA[[#This Row],[Sunrise Time (POA&gt;20 W/m2)]])*24,"")</f>
        <v>10.983333333333334</v>
      </c>
      <c r="L5" s="32" t="s">
        <v>412</v>
      </c>
      <c r="M5" s="32" t="s">
        <v>411</v>
      </c>
      <c r="N5" s="36" t="s">
        <v>417</v>
      </c>
      <c r="O5" s="35"/>
      <c r="P5" s="35"/>
      <c r="Q5" s="32"/>
      <c r="R5" s="31">
        <f>IF((PA[[#This Row],[String Type(If String BD)]]&amp;PA[[#This Row],[Equipment (If any BD other than PV  array and inv)]])="",1,0)</f>
        <v>1</v>
      </c>
      <c r="S5" s="31">
        <f>IF(PA[[#This Row],[String Type(If String BD)]]="",1,0)</f>
        <v>1</v>
      </c>
      <c r="T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5" s="34">
        <f>IFERROR(_xlfn.XLOOKUP(PA[[#This Row],[Affected Equipment ]],'Basic Data'!N:N,'Basic Data'!Q:Q),"")</f>
        <v>2089.4500000000003</v>
      </c>
      <c r="V5" s="179">
        <f ca="1">IFERROR(_xlfn.XLOOKUP(PA[[#This Row],[Affected Equipment ]],'Basic Data'!N:N,'Basic Data'!R:R),"")</f>
        <v>1.2434981848479441E-2</v>
      </c>
      <c r="W5" s="35" t="s">
        <v>414</v>
      </c>
      <c r="X5" s="38"/>
      <c r="Y5" s="38" t="s">
        <v>418</v>
      </c>
      <c r="Z5" s="44">
        <v>0.30694444444444446</v>
      </c>
      <c r="AA5" s="44">
        <v>0.30694444444444446</v>
      </c>
      <c r="AB5" s="44">
        <v>0.30694444444444446</v>
      </c>
      <c r="AC5" s="44">
        <v>0.31319444444444444</v>
      </c>
      <c r="AD5" s="42">
        <f>IF(PA[[#This Row],[Acknowledgement Time ]]="NA","",(PA[[#This Row],[Acknowledgement Time ]]-PA[[#This Row],[Fault Time]])*24)</f>
        <v>0</v>
      </c>
      <c r="AE5" s="42">
        <f>IF(PA[[#This Row],[Work Start time on Fault]]="NA","",(PA[[#This Row],[Work Start time on Fault]]-PA[[#This Row],[Fault Time]])*24)</f>
        <v>0</v>
      </c>
      <c r="AF5" s="43">
        <f>IF(PA[[#This Row],[Status]]="Open","",(PA[[#This Row],[Work Completion time on fault]]-PA[[#This Row],[Fault Time]])*24)</f>
        <v>0.14999999999999947</v>
      </c>
      <c r="AG5" s="42">
        <f>IFERROR((PA[[#This Row],[Work Completion time on fault]]-PA[[#This Row],[Fault Time]])*24,"")</f>
        <v>0.14999999999999947</v>
      </c>
      <c r="AH5" s="35" t="s">
        <v>416</v>
      </c>
      <c r="AI5" s="36" t="s">
        <v>368</v>
      </c>
      <c r="AJ5" s="34">
        <f ca="1">IFERROR(PA[[#This Row],[Breakdown Time]]*PA[[#This Row],[Plant Equivalent Weightage]],"")</f>
        <v>1.8652472772719094E-3</v>
      </c>
      <c r="AK5" s="35">
        <v>22</v>
      </c>
      <c r="AL5" s="49">
        <f>IFERROR((_xlfn.XLOOKUP($G5,'Modelling New'!$D:$D,'Modelling New'!$O:$O)*PA[[#This Row],[Lost PoA(Wh/m2)]]*PA[[#This Row],[DC Capacity Affected (kW)]])/1000,"")</f>
        <v>35.201607600093148</v>
      </c>
    </row>
    <row r="6" spans="1:40">
      <c r="A6" s="174">
        <f t="shared" si="0"/>
        <v>5</v>
      </c>
      <c r="B6" s="30">
        <v>45749</v>
      </c>
      <c r="C6" s="184">
        <f>YEAR(PA[[#This Row],[Date]])+IF(MONTH(PA[[#This Row],[Date]])&gt;=4,1,0)</f>
        <v>2026</v>
      </c>
      <c r="D6" s="32">
        <f>YEAR(PA[[#This Row],[Date]])</f>
        <v>2025</v>
      </c>
      <c r="E6" s="36" t="s">
        <v>364</v>
      </c>
      <c r="F6" s="36" t="s">
        <v>364</v>
      </c>
      <c r="G6" s="217">
        <v>45748</v>
      </c>
      <c r="H6" s="31">
        <f>DAY(EOMONTH(PA[[#This Row],[Month Year]],0))</f>
        <v>30</v>
      </c>
      <c r="I6" s="33">
        <v>0.28541666666666665</v>
      </c>
      <c r="J6" s="33">
        <v>0.74305555555555558</v>
      </c>
      <c r="K6" s="34">
        <f>IFERROR((PA[[#This Row],[Sunset Time (POA&lt;20 W/m2)]]-PA[[#This Row],[Sunrise Time (POA&gt;20 W/m2)]])*24,"")</f>
        <v>10.983333333333334</v>
      </c>
      <c r="L6" s="32" t="s">
        <v>419</v>
      </c>
      <c r="M6" s="32"/>
      <c r="N6" s="32"/>
      <c r="O6" s="35"/>
      <c r="P6" s="35"/>
      <c r="Q6" s="32" t="s">
        <v>420</v>
      </c>
      <c r="R6" s="31">
        <f>IF((PA[[#This Row],[String Type(If String BD)]]&amp;PA[[#This Row],[Equipment (If any BD other than PV  array and inv)]])="",1,0)</f>
        <v>0</v>
      </c>
      <c r="S6" s="31">
        <f>IF(PA[[#This Row],[String Type(If String BD)]]="",1,0)</f>
        <v>1</v>
      </c>
      <c r="T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IS11MVP</v>
      </c>
      <c r="U6" s="34">
        <f>IFERROR(_xlfn.XLOOKUP(PA[[#This Row],[Affected Equipment ]],'Basic Data'!N:N,'Basic Data'!Q:Q),"")</f>
        <v>11643.5</v>
      </c>
      <c r="V6" s="179">
        <f ca="1">IFERROR(_xlfn.XLOOKUP(PA[[#This Row],[Affected Equipment ]],'Basic Data'!N:N,'Basic Data'!R:R),"")</f>
        <v>6.9294173659465566E-2</v>
      </c>
      <c r="W6" s="35" t="s">
        <v>421</v>
      </c>
      <c r="X6" s="38"/>
      <c r="Y6" s="38" t="s">
        <v>422</v>
      </c>
      <c r="Z6" s="44">
        <v>0.51041666666666663</v>
      </c>
      <c r="AA6" s="44">
        <v>0.51041666666666663</v>
      </c>
      <c r="AB6" s="44">
        <v>0.51041666666666663</v>
      </c>
      <c r="AC6" s="44">
        <v>0.51249999999999996</v>
      </c>
      <c r="AD6" s="42">
        <f>IF(PA[[#This Row],[Acknowledgement Time ]]="NA","",(PA[[#This Row],[Acknowledgement Time ]]-PA[[#This Row],[Fault Time]])*24)</f>
        <v>0</v>
      </c>
      <c r="AE6" s="42">
        <f>IF(PA[[#This Row],[Work Start time on Fault]]="NA","",(PA[[#This Row],[Work Start time on Fault]]-PA[[#This Row],[Fault Time]])*24)</f>
        <v>0</v>
      </c>
      <c r="AF6" s="43">
        <f>IF(PA[[#This Row],[Status]]="Open","",(PA[[#This Row],[Work Completion time on fault]]-PA[[#This Row],[Fault Time]])*24)</f>
        <v>4.9999999999999822E-2</v>
      </c>
      <c r="AG6" s="42">
        <f>IFERROR((PA[[#This Row],[Work Completion time on fault]]-PA[[#This Row],[Fault Time]])*24,"")</f>
        <v>4.9999999999999822E-2</v>
      </c>
      <c r="AH6" s="37" t="s">
        <v>423</v>
      </c>
      <c r="AI6" s="32" t="s">
        <v>368</v>
      </c>
      <c r="AJ6" s="34">
        <f ca="1">IFERROR(PA[[#This Row],[Breakdown Time]]*PA[[#This Row],[Plant Equivalent Weightage]],"")</f>
        <v>3.464708682973266E-3</v>
      </c>
      <c r="AK6" s="35">
        <v>54.86</v>
      </c>
      <c r="AL6" s="49">
        <f>IFERROR((_xlfn.XLOOKUP($G6,'Modelling New'!$D:$D,'Modelling New'!$O:$O)*PA[[#This Row],[Lost PoA(Wh/m2)]]*PA[[#This Row],[DC Capacity Affected (kW)]])/1000,"")</f>
        <v>489.15577406211332</v>
      </c>
    </row>
    <row r="7" spans="1:40">
      <c r="A7" s="174">
        <f t="shared" si="0"/>
        <v>6</v>
      </c>
      <c r="B7" s="134">
        <v>45749</v>
      </c>
      <c r="C7" s="183">
        <f>YEAR(PA[[#This Row],[Date]])+IF(MONTH(PA[[#This Row],[Date]])&gt;=4,1,0)</f>
        <v>2026</v>
      </c>
      <c r="D7" s="32">
        <f>YEAR(PA[[#This Row],[Date]])</f>
        <v>2025</v>
      </c>
      <c r="E7" s="36" t="s">
        <v>364</v>
      </c>
      <c r="F7" s="36" t="s">
        <v>364</v>
      </c>
      <c r="G7" s="217">
        <v>45748</v>
      </c>
      <c r="H7" s="175">
        <f>DAY(EOMONTH(PA[[#This Row],[Month Year]],0))</f>
        <v>30</v>
      </c>
      <c r="I7" s="33">
        <v>0.28541666666666665</v>
      </c>
      <c r="J7" s="33">
        <v>0.74305555555555558</v>
      </c>
      <c r="K7" s="34">
        <f>IFERROR((PA[[#This Row],[Sunset Time (POA&lt;20 W/m2)]]-PA[[#This Row],[Sunrise Time (POA&gt;20 W/m2)]])*24,"")</f>
        <v>10.983333333333334</v>
      </c>
      <c r="L7" s="36" t="s">
        <v>424</v>
      </c>
      <c r="M7" s="36"/>
      <c r="N7" s="36"/>
      <c r="O7" s="37"/>
      <c r="P7" s="37"/>
      <c r="Q7" s="32" t="s">
        <v>420</v>
      </c>
      <c r="R7" s="175">
        <f>IF((PA[[#This Row],[String Type(If String BD)]]&amp;PA[[#This Row],[Equipment (If any BD other than PV  array and inv)]])="",1,0)</f>
        <v>0</v>
      </c>
      <c r="S7" s="175">
        <f>IF(PA[[#This Row],[String Type(If String BD)]]="",1,0)</f>
        <v>1</v>
      </c>
      <c r="T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IS12MVP</v>
      </c>
      <c r="U7" s="176">
        <f>IFERROR(_xlfn.XLOOKUP(PA[[#This Row],[Affected Equipment ]],'Basic Data'!N:N,'Basic Data'!Q:Q),"")</f>
        <v>11675.400000000001</v>
      </c>
      <c r="V7" s="180">
        <f ca="1">IFERROR(_xlfn.XLOOKUP(PA[[#This Row],[Affected Equipment ]],'Basic Data'!N:N,'Basic Data'!R:R),"")</f>
        <v>6.9484020710587402E-2</v>
      </c>
      <c r="W7" s="35" t="s">
        <v>421</v>
      </c>
      <c r="X7" s="39"/>
      <c r="Y7" s="38" t="s">
        <v>422</v>
      </c>
      <c r="Z7" s="44">
        <v>0.51041666666666663</v>
      </c>
      <c r="AA7" s="44">
        <v>0.51041666666666663</v>
      </c>
      <c r="AB7" s="44">
        <v>0.51041666666666663</v>
      </c>
      <c r="AC7" s="44">
        <v>0.51249999999999996</v>
      </c>
      <c r="AD7" s="177">
        <f>IF(PA[[#This Row],[Acknowledgement Time ]]="NA","",(PA[[#This Row],[Acknowledgement Time ]]-PA[[#This Row],[Fault Time]])*24)</f>
        <v>0</v>
      </c>
      <c r="AE7" s="177">
        <f>IF(PA[[#This Row],[Work Start time on Fault]]="NA","",(PA[[#This Row],[Work Start time on Fault]]-PA[[#This Row],[Fault Time]])*24)</f>
        <v>0</v>
      </c>
      <c r="AF7" s="178">
        <f>IF(PA[[#This Row],[Status]]="Open","",(PA[[#This Row],[Work Completion time on fault]]-PA[[#This Row],[Fault Time]])*24)</f>
        <v>4.9999999999999822E-2</v>
      </c>
      <c r="AG7" s="177">
        <f>IFERROR((PA[[#This Row],[Work Completion time on fault]]-PA[[#This Row],[Fault Time]])*24,"")</f>
        <v>4.9999999999999822E-2</v>
      </c>
      <c r="AH7" s="37" t="s">
        <v>423</v>
      </c>
      <c r="AI7" s="32" t="s">
        <v>368</v>
      </c>
      <c r="AJ7" s="176">
        <f ca="1">IFERROR(PA[[#This Row],[Breakdown Time]]*PA[[#This Row],[Plant Equivalent Weightage]],"")</f>
        <v>3.4742010355293578E-3</v>
      </c>
      <c r="AK7" s="35">
        <v>54.86</v>
      </c>
      <c r="AL7" s="49">
        <f>IFERROR((_xlfn.XLOOKUP($G7,'Modelling New'!$D:$D,'Modelling New'!$O:$O)*PA[[#This Row],[Lost PoA(Wh/m2)]]*PA[[#This Row],[DC Capacity Affected (kW)]])/1000,"")</f>
        <v>490.49592686776299</v>
      </c>
    </row>
    <row r="8" spans="1:40">
      <c r="A8" s="174">
        <f t="shared" si="0"/>
        <v>7</v>
      </c>
      <c r="B8" s="30">
        <v>45749</v>
      </c>
      <c r="C8" s="184">
        <f>YEAR(PA[[#This Row],[Date]])+IF(MONTH(PA[[#This Row],[Date]])&gt;=4,1,0)</f>
        <v>2026</v>
      </c>
      <c r="D8" s="32">
        <f>YEAR(PA[[#This Row],[Date]])</f>
        <v>2025</v>
      </c>
      <c r="E8" s="36" t="s">
        <v>364</v>
      </c>
      <c r="F8" s="36" t="s">
        <v>364</v>
      </c>
      <c r="G8" s="217">
        <v>45748</v>
      </c>
      <c r="H8" s="31">
        <f>DAY(EOMONTH(PA[[#This Row],[Month Year]],0))</f>
        <v>30</v>
      </c>
      <c r="I8" s="33">
        <v>0.28541666666666665</v>
      </c>
      <c r="J8" s="33">
        <v>0.74305555555555558</v>
      </c>
      <c r="K8" s="34">
        <f>IFERROR((PA[[#This Row],[Sunset Time (POA&lt;20 W/m2)]]-PA[[#This Row],[Sunrise Time (POA&gt;20 W/m2)]])*24,"")</f>
        <v>10.983333333333334</v>
      </c>
      <c r="L8" s="32" t="s">
        <v>425</v>
      </c>
      <c r="M8" s="32"/>
      <c r="N8" s="32"/>
      <c r="O8" s="35"/>
      <c r="P8" s="35"/>
      <c r="Q8" s="32" t="s">
        <v>420</v>
      </c>
      <c r="R8" s="31">
        <f>IF((PA[[#This Row],[String Type(If String BD)]]&amp;PA[[#This Row],[Equipment (If any BD other than PV  array and inv)]])="",1,0)</f>
        <v>0</v>
      </c>
      <c r="S8" s="31">
        <f>IF(PA[[#This Row],[String Type(If String BD)]]="",1,0)</f>
        <v>1</v>
      </c>
      <c r="T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8" s="34">
        <f>IFERROR(_xlfn.XLOOKUP(PA[[#This Row],[Affected Equipment ]],'Basic Data'!N:N,'Basic Data'!Q:Q),"")</f>
        <v>14809.285000000003</v>
      </c>
      <c r="V8" s="179">
        <f ca="1">IFERROR(_xlfn.XLOOKUP(PA[[#This Row],[Affected Equipment ]],'Basic Data'!N:N,'Basic Data'!R:R),"")</f>
        <v>8.813476760102365E-2</v>
      </c>
      <c r="W8" s="35" t="s">
        <v>421</v>
      </c>
      <c r="X8" s="38"/>
      <c r="Y8" s="38" t="s">
        <v>426</v>
      </c>
      <c r="Z8" s="44">
        <v>0.54722222222222228</v>
      </c>
      <c r="AA8" s="44">
        <v>0.54722222222222228</v>
      </c>
      <c r="AB8" s="44">
        <v>0.54722222222222228</v>
      </c>
      <c r="AC8" s="44">
        <v>0.55347222222222225</v>
      </c>
      <c r="AD8" s="42">
        <f>IF(PA[[#This Row],[Acknowledgement Time ]]="NA","",(PA[[#This Row],[Acknowledgement Time ]]-PA[[#This Row],[Fault Time]])*24)</f>
        <v>0</v>
      </c>
      <c r="AE8" s="42">
        <f>IF(PA[[#This Row],[Work Start time on Fault]]="NA","",(PA[[#This Row],[Work Start time on Fault]]-PA[[#This Row],[Fault Time]])*24)</f>
        <v>0</v>
      </c>
      <c r="AF8" s="43">
        <f>IF(PA[[#This Row],[Status]]="Open","",(PA[[#This Row],[Work Completion time on fault]]-PA[[#This Row],[Fault Time]])*24)</f>
        <v>0.14999999999999947</v>
      </c>
      <c r="AG8" s="42">
        <f>IFERROR((PA[[#This Row],[Work Completion time on fault]]-PA[[#This Row],[Fault Time]])*24,"")</f>
        <v>0.14999999999999947</v>
      </c>
      <c r="AH8" s="37" t="s">
        <v>423</v>
      </c>
      <c r="AI8" s="32" t="s">
        <v>368</v>
      </c>
      <c r="AJ8" s="34">
        <f ca="1">IFERROR(PA[[#This Row],[Breakdown Time]]*PA[[#This Row],[Plant Equivalent Weightage]],"")</f>
        <v>1.32202151401535E-2</v>
      </c>
      <c r="AK8" s="35">
        <v>160.1</v>
      </c>
      <c r="AL8" s="49">
        <f>IFERROR((_xlfn.XLOOKUP($G8,'Modelling New'!$D:$D,'Modelling New'!$O:$O)*PA[[#This Row],[Lost PoA(Wh/m2)]]*PA[[#This Row],[DC Capacity Affected (kW)]])/1000,"")</f>
        <v>1815.6546931491778</v>
      </c>
    </row>
    <row r="9" spans="1:40">
      <c r="A9" s="174">
        <f t="shared" si="0"/>
        <v>8</v>
      </c>
      <c r="B9" s="134">
        <v>45749</v>
      </c>
      <c r="C9" s="183">
        <f>YEAR(PA[[#This Row],[Date]])+IF(MONTH(PA[[#This Row],[Date]])&gt;=4,1,0)</f>
        <v>2026</v>
      </c>
      <c r="D9" s="32">
        <f>YEAR(PA[[#This Row],[Date]])</f>
        <v>2025</v>
      </c>
      <c r="E9" s="36" t="s">
        <v>364</v>
      </c>
      <c r="F9" s="36" t="s">
        <v>364</v>
      </c>
      <c r="G9" s="217">
        <v>45748</v>
      </c>
      <c r="H9" s="175">
        <f>DAY(EOMONTH(PA[[#This Row],[Month Year]],0))</f>
        <v>30</v>
      </c>
      <c r="I9" s="33">
        <v>0.28541666666666665</v>
      </c>
      <c r="J9" s="33">
        <v>0.74305555555555558</v>
      </c>
      <c r="K9" s="34">
        <f>IFERROR((PA[[#This Row],[Sunset Time (POA&lt;20 W/m2)]]-PA[[#This Row],[Sunrise Time (POA&gt;20 W/m2)]])*24,"")</f>
        <v>10.983333333333334</v>
      </c>
      <c r="L9" s="36" t="s">
        <v>427</v>
      </c>
      <c r="M9" s="36"/>
      <c r="N9" s="36"/>
      <c r="O9" s="37"/>
      <c r="P9" s="37"/>
      <c r="Q9" s="32" t="s">
        <v>420</v>
      </c>
      <c r="R9" s="175">
        <f>IF((PA[[#This Row],[String Type(If String BD)]]&amp;PA[[#This Row],[Equipment (If any BD other than PV  array and inv)]])="",1,0)</f>
        <v>0</v>
      </c>
      <c r="S9" s="175">
        <f>IF(PA[[#This Row],[String Type(If String BD)]]="",1,0)</f>
        <v>1</v>
      </c>
      <c r="T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9" s="176">
        <f>IFERROR(_xlfn.XLOOKUP(PA[[#This Row],[Affected Equipment ]],'Basic Data'!N:N,'Basic Data'!Q:Q),"")</f>
        <v>4567.6450000000004</v>
      </c>
      <c r="V9" s="180">
        <f ca="1">IFERROR(_xlfn.XLOOKUP(PA[[#This Row],[Affected Equipment ]],'Basic Data'!N:N,'Basic Data'!R:R),"")</f>
        <v>2.7183508897220737E-2</v>
      </c>
      <c r="W9" s="35" t="s">
        <v>421</v>
      </c>
      <c r="X9" s="39"/>
      <c r="Y9" s="38" t="s">
        <v>426</v>
      </c>
      <c r="Z9" s="44">
        <v>0.54722222222222228</v>
      </c>
      <c r="AA9" s="44">
        <v>0.54722222222222228</v>
      </c>
      <c r="AB9" s="44">
        <v>0.54722222222222228</v>
      </c>
      <c r="AC9" s="44">
        <v>0.55347222222222225</v>
      </c>
      <c r="AD9" s="177">
        <f>IF(PA[[#This Row],[Acknowledgement Time ]]="NA","",(PA[[#This Row],[Acknowledgement Time ]]-PA[[#This Row],[Fault Time]])*24)</f>
        <v>0</v>
      </c>
      <c r="AE9" s="177">
        <f>IF(PA[[#This Row],[Work Start time on Fault]]="NA","",(PA[[#This Row],[Work Start time on Fault]]-PA[[#This Row],[Fault Time]])*24)</f>
        <v>0</v>
      </c>
      <c r="AF9" s="178">
        <f>IF(PA[[#This Row],[Status]]="Open","",(PA[[#This Row],[Work Completion time on fault]]-PA[[#This Row],[Fault Time]])*24)</f>
        <v>0.14999999999999947</v>
      </c>
      <c r="AG9" s="177">
        <f>IFERROR((PA[[#This Row],[Work Completion time on fault]]-PA[[#This Row],[Fault Time]])*24,"")</f>
        <v>0.14999999999999947</v>
      </c>
      <c r="AH9" s="37" t="s">
        <v>423</v>
      </c>
      <c r="AI9" s="32" t="s">
        <v>368</v>
      </c>
      <c r="AJ9" s="176">
        <f ca="1">IFERROR(PA[[#This Row],[Breakdown Time]]*PA[[#This Row],[Plant Equivalent Weightage]],"")</f>
        <v>4.0775263345830962E-3</v>
      </c>
      <c r="AK9" s="35">
        <v>160.1</v>
      </c>
      <c r="AL9" s="49">
        <f>IFERROR((_xlfn.XLOOKUP($G9,'Modelling New'!$D:$D,'Modelling New'!$O:$O)*PA[[#This Row],[Lost PoA(Wh/m2)]]*PA[[#This Row],[DC Capacity Affected (kW)]])/1000,"")</f>
        <v>560.00448913565879</v>
      </c>
    </row>
    <row r="10" spans="1:40">
      <c r="A10" s="174">
        <f t="shared" si="0"/>
        <v>9</v>
      </c>
      <c r="B10" s="134">
        <v>45749</v>
      </c>
      <c r="C10" s="184">
        <f>YEAR(PA[[#This Row],[Date]])+IF(MONTH(PA[[#This Row],[Date]])&gt;=4,1,0)</f>
        <v>2026</v>
      </c>
      <c r="D10" s="32">
        <f>YEAR(PA[[#This Row],[Date]])</f>
        <v>2025</v>
      </c>
      <c r="E10" s="36" t="s">
        <v>364</v>
      </c>
      <c r="F10" s="36" t="s">
        <v>364</v>
      </c>
      <c r="G10" s="217">
        <v>45748</v>
      </c>
      <c r="H10" s="31">
        <f>DAY(EOMONTH(PA[[#This Row],[Month Year]],0))</f>
        <v>30</v>
      </c>
      <c r="I10" s="33">
        <v>0.28541666666666665</v>
      </c>
      <c r="J10" s="33">
        <v>0.74305555555555558</v>
      </c>
      <c r="K10" s="34">
        <f>IFERROR((PA[[#This Row],[Sunset Time (POA&lt;20 W/m2)]]-PA[[#This Row],[Sunrise Time (POA&gt;20 W/m2)]])*24,"")</f>
        <v>10.983333333333334</v>
      </c>
      <c r="L10" s="32" t="s">
        <v>428</v>
      </c>
      <c r="M10" s="32"/>
      <c r="N10" s="32"/>
      <c r="O10" s="35"/>
      <c r="P10" s="35"/>
      <c r="Q10" s="32" t="s">
        <v>420</v>
      </c>
      <c r="R10" s="31">
        <f>IF((PA[[#This Row],[String Type(If String BD)]]&amp;PA[[#This Row],[Equipment (If any BD other than PV  array and inv)]])="",1,0)</f>
        <v>0</v>
      </c>
      <c r="S10" s="31">
        <f>IF(PA[[#This Row],[String Type(If String BD)]]="",1,0)</f>
        <v>1</v>
      </c>
      <c r="T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0" s="34">
        <f>IFERROR(_xlfn.XLOOKUP(PA[[#This Row],[Affected Equipment ]],'Basic Data'!N:N,'Basic Data'!Q:Q),"")</f>
        <v>7475.3300000000017</v>
      </c>
      <c r="V10" s="179">
        <f ca="1">IFERROR(_xlfn.XLOOKUP(PA[[#This Row],[Affected Equipment ]],'Basic Data'!N:N,'Basic Data'!R:R),"")</f>
        <v>4.4488067606974956E-2</v>
      </c>
      <c r="W10" s="35" t="s">
        <v>429</v>
      </c>
      <c r="X10" s="38"/>
      <c r="Y10" s="38" t="s">
        <v>430</v>
      </c>
      <c r="Z10" s="44">
        <v>0.50763888888888886</v>
      </c>
      <c r="AA10" s="44">
        <v>0.50763888888888886</v>
      </c>
      <c r="AB10" s="44">
        <v>0.50763888888888886</v>
      </c>
      <c r="AC10" s="44">
        <v>0.52569444444444446</v>
      </c>
      <c r="AD10" s="42">
        <f>IF(PA[[#This Row],[Acknowledgement Time ]]="NA","",(PA[[#This Row],[Acknowledgement Time ]]-PA[[#This Row],[Fault Time]])*24)</f>
        <v>0</v>
      </c>
      <c r="AE10" s="42">
        <f>IF(PA[[#This Row],[Work Start time on Fault]]="NA","",(PA[[#This Row],[Work Start time on Fault]]-PA[[#This Row],[Fault Time]])*24)</f>
        <v>0</v>
      </c>
      <c r="AF10" s="43">
        <f>IF(PA[[#This Row],[Status]]="Open","",(PA[[#This Row],[Work Completion time on fault]]-PA[[#This Row],[Fault Time]])*24)</f>
        <v>0.43333333333333446</v>
      </c>
      <c r="AG10" s="42">
        <f>IFERROR((PA[[#This Row],[Work Completion time on fault]]-PA[[#This Row],[Fault Time]])*24,"")</f>
        <v>0.43333333333333446</v>
      </c>
      <c r="AH10" s="35" t="s">
        <v>431</v>
      </c>
      <c r="AI10" s="32" t="s">
        <v>368</v>
      </c>
      <c r="AJ10" s="34">
        <f ca="1">IFERROR(PA[[#This Row],[Breakdown Time]]*PA[[#This Row],[Plant Equivalent Weightage]],"")</f>
        <v>1.9278162629689198E-2</v>
      </c>
      <c r="AK10" s="35">
        <v>494</v>
      </c>
      <c r="AL10" s="49">
        <f>IFERROR((_xlfn.XLOOKUP($G10,'Modelling New'!$D:$D,'Modelling New'!$O:$O)*PA[[#This Row],[Lost PoA(Wh/m2)]]*PA[[#This Row],[DC Capacity Affected (kW)]])/1000,"")</f>
        <v>2827.9071889417392</v>
      </c>
    </row>
    <row r="11" spans="1:40">
      <c r="A11" s="174">
        <f t="shared" si="0"/>
        <v>10</v>
      </c>
      <c r="B11" s="134">
        <v>45750</v>
      </c>
      <c r="C11" s="184">
        <f>YEAR(PA[[#This Row],[Date]])+IF(MONTH(PA[[#This Row],[Date]])&gt;=4,1,0)</f>
        <v>2026</v>
      </c>
      <c r="D11" s="32">
        <f>YEAR(PA[[#This Row],[Date]])</f>
        <v>2025</v>
      </c>
      <c r="E11" s="36" t="s">
        <v>364</v>
      </c>
      <c r="F11" s="36" t="s">
        <v>364</v>
      </c>
      <c r="G11" s="217">
        <v>45748</v>
      </c>
      <c r="H11" s="31">
        <f>DAY(EOMONTH(PA[[#This Row],[Month Year]],0))</f>
        <v>30</v>
      </c>
      <c r="I11" s="33">
        <v>0.28611111111111109</v>
      </c>
      <c r="J11" s="33">
        <v>0.76944444444444449</v>
      </c>
      <c r="K11" s="34">
        <f>IFERROR((PA[[#This Row],[Sunset Time (POA&lt;20 W/m2)]]-PA[[#This Row],[Sunrise Time (POA&gt;20 W/m2)]])*24,"")</f>
        <v>11.600000000000001</v>
      </c>
      <c r="L11" s="32" t="s">
        <v>428</v>
      </c>
      <c r="M11" s="32"/>
      <c r="N11" s="32"/>
      <c r="O11" s="35"/>
      <c r="P11" s="35"/>
      <c r="Q11" s="32" t="s">
        <v>420</v>
      </c>
      <c r="R11" s="31">
        <f>IF((PA[[#This Row],[String Type(If String BD)]]&amp;PA[[#This Row],[Equipment (If any BD other than PV  array and inv)]])="",1,0)</f>
        <v>0</v>
      </c>
      <c r="S11" s="31">
        <f>IF(PA[[#This Row],[String Type(If String BD)]]="",1,0)</f>
        <v>1</v>
      </c>
      <c r="T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1" s="34">
        <f>IFERROR(_xlfn.XLOOKUP(PA[[#This Row],[Affected Equipment ]],'Basic Data'!N:N,'Basic Data'!Q:Q),"")</f>
        <v>7475.3300000000017</v>
      </c>
      <c r="V11" s="179">
        <f ca="1">IFERROR(_xlfn.XLOOKUP(PA[[#This Row],[Affected Equipment ]],'Basic Data'!N:N,'Basic Data'!R:R),"")</f>
        <v>4.4488067606974956E-2</v>
      </c>
      <c r="W11" s="35" t="s">
        <v>429</v>
      </c>
      <c r="X11" s="38"/>
      <c r="Y11" s="38" t="s">
        <v>430</v>
      </c>
      <c r="Z11" s="44">
        <v>0.49930555555555556</v>
      </c>
      <c r="AA11" s="44">
        <v>0.49930555555555556</v>
      </c>
      <c r="AB11" s="44">
        <v>0.49930555555555556</v>
      </c>
      <c r="AC11" s="44">
        <v>0.51388888888888884</v>
      </c>
      <c r="AD11" s="42">
        <f>IF(PA[[#This Row],[Acknowledgement Time ]]="NA","",(PA[[#This Row],[Acknowledgement Time ]]-PA[[#This Row],[Fault Time]])*24)</f>
        <v>0</v>
      </c>
      <c r="AE11" s="42">
        <f>IF(PA[[#This Row],[Work Start time on Fault]]="NA","",(PA[[#This Row],[Work Start time on Fault]]-PA[[#This Row],[Fault Time]])*24)</f>
        <v>0</v>
      </c>
      <c r="AF11" s="43">
        <f>IF(PA[[#This Row],[Status]]="Open","",(PA[[#This Row],[Work Completion time on fault]]-PA[[#This Row],[Fault Time]])*24)</f>
        <v>0.34999999999999876</v>
      </c>
      <c r="AG11" s="42">
        <f>IFERROR((PA[[#This Row],[Work Completion time on fault]]-PA[[#This Row],[Fault Time]])*24,"")</f>
        <v>0.34999999999999876</v>
      </c>
      <c r="AH11" s="35" t="s">
        <v>431</v>
      </c>
      <c r="AI11" s="32" t="s">
        <v>368</v>
      </c>
      <c r="AJ11" s="34">
        <f ca="1">IFERROR(PA[[#This Row],[Breakdown Time]]*PA[[#This Row],[Plant Equivalent Weightage]],"")</f>
        <v>1.5570823662441179E-2</v>
      </c>
      <c r="AK11" s="35">
        <v>286.5</v>
      </c>
      <c r="AL11" s="49">
        <f>IFERROR((_xlfn.XLOOKUP($G11,'Modelling New'!$D:$D,'Modelling New'!$O:$O)*PA[[#This Row],[Lost PoA(Wh/m2)]]*PA[[#This Row],[DC Capacity Affected (kW)]])/1000,"")</f>
        <v>1640.0716794166158</v>
      </c>
    </row>
    <row r="12" spans="1:40">
      <c r="A12" s="174">
        <f t="shared" si="0"/>
        <v>11</v>
      </c>
      <c r="B12" s="134">
        <v>45750</v>
      </c>
      <c r="C12" s="184">
        <f>YEAR(PA[[#This Row],[Date]])+IF(MONTH(PA[[#This Row],[Date]])&gt;=4,1,0)</f>
        <v>2026</v>
      </c>
      <c r="D12" s="32">
        <f>YEAR(PA[[#This Row],[Date]])</f>
        <v>2025</v>
      </c>
      <c r="E12" s="36" t="s">
        <v>364</v>
      </c>
      <c r="F12" s="36" t="s">
        <v>364</v>
      </c>
      <c r="G12" s="217">
        <v>45748</v>
      </c>
      <c r="H12" s="31">
        <f>DAY(EOMONTH(PA[[#This Row],[Month Year]],0))</f>
        <v>30</v>
      </c>
      <c r="I12" s="33">
        <v>0.28611111111111109</v>
      </c>
      <c r="J12" s="33">
        <v>0.76944444444444449</v>
      </c>
      <c r="K12" s="34">
        <f>IFERROR((PA[[#This Row],[Sunset Time (POA&lt;20 W/m2)]]-PA[[#This Row],[Sunrise Time (POA&gt;20 W/m2)]])*24,"")</f>
        <v>11.600000000000001</v>
      </c>
      <c r="L12" s="32" t="s">
        <v>412</v>
      </c>
      <c r="M12" s="32"/>
      <c r="N12" s="32"/>
      <c r="O12" s="35"/>
      <c r="P12" s="35"/>
      <c r="Q12" s="32" t="s">
        <v>420</v>
      </c>
      <c r="R12" s="31">
        <f>IF((PA[[#This Row],[String Type(If String BD)]]&amp;PA[[#This Row],[Equipment (If any BD other than PV  array and inv)]])="",1,0)</f>
        <v>0</v>
      </c>
      <c r="S12" s="31">
        <f>IF(PA[[#This Row],[String Type(If String BD)]]="",1,0)</f>
        <v>1</v>
      </c>
      <c r="T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12" s="34">
        <f>IFERROR(_xlfn.XLOOKUP(PA[[#This Row],[Affected Equipment ]],'Basic Data'!N:N,'Basic Data'!Q:Q),"")</f>
        <v>16041.639999999996</v>
      </c>
      <c r="V12" s="179">
        <f ca="1">IFERROR(_xlfn.XLOOKUP(PA[[#This Row],[Affected Equipment ]],'Basic Data'!N:N,'Basic Data'!R:R),"")</f>
        <v>9.5468904362316226E-2</v>
      </c>
      <c r="W12" s="35" t="s">
        <v>429</v>
      </c>
      <c r="X12" s="38"/>
      <c r="Y12" s="38" t="s">
        <v>430</v>
      </c>
      <c r="Z12" s="44">
        <v>0.50972222222222219</v>
      </c>
      <c r="AA12" s="44">
        <v>0.50972222222222219</v>
      </c>
      <c r="AB12" s="44">
        <v>0.50972222222222219</v>
      </c>
      <c r="AC12" s="44">
        <v>0.53194444444444444</v>
      </c>
      <c r="AD12" s="42">
        <f>IF(PA[[#This Row],[Acknowledgement Time ]]="NA","",(PA[[#This Row],[Acknowledgement Time ]]-PA[[#This Row],[Fault Time]])*24)</f>
        <v>0</v>
      </c>
      <c r="AE12" s="42">
        <f>IF(PA[[#This Row],[Work Start time on Fault]]="NA","",(PA[[#This Row],[Work Start time on Fault]]-PA[[#This Row],[Fault Time]])*24)</f>
        <v>0</v>
      </c>
      <c r="AF12" s="43">
        <f>IF(PA[[#This Row],[Status]]="Open","",(PA[[#This Row],[Work Completion time on fault]]-PA[[#This Row],[Fault Time]])*24)</f>
        <v>0.5333333333333341</v>
      </c>
      <c r="AG12" s="42">
        <f>IFERROR((PA[[#This Row],[Work Completion time on fault]]-PA[[#This Row],[Fault Time]])*24,"")</f>
        <v>0.5333333333333341</v>
      </c>
      <c r="AH12" s="35" t="s">
        <v>431</v>
      </c>
      <c r="AI12" s="32" t="s">
        <v>368</v>
      </c>
      <c r="AJ12" s="34">
        <f ca="1">IFERROR(PA[[#This Row],[Breakdown Time]]*PA[[#This Row],[Plant Equivalent Weightage]],"")</f>
        <v>5.0916748993235394E-2</v>
      </c>
      <c r="AK12" s="35">
        <v>497</v>
      </c>
      <c r="AL12" s="49">
        <f>IFERROR((_xlfn.XLOOKUP($G12,'Modelling New'!$D:$D,'Modelling New'!$O:$O)*PA[[#This Row],[Lost PoA(Wh/m2)]]*PA[[#This Row],[DC Capacity Affected (kW)]])/1000,"")</f>
        <v>6105.3840554246153</v>
      </c>
    </row>
    <row r="13" spans="1:40">
      <c r="A13" s="174">
        <f t="shared" si="0"/>
        <v>12</v>
      </c>
      <c r="B13" s="134">
        <v>45750</v>
      </c>
      <c r="C13" s="184">
        <f>YEAR(PA[[#This Row],[Date]])+IF(MONTH(PA[[#This Row],[Date]])&gt;=4,1,0)</f>
        <v>2026</v>
      </c>
      <c r="D13" s="32">
        <f>YEAR(PA[[#This Row],[Date]])</f>
        <v>2025</v>
      </c>
      <c r="E13" s="36" t="s">
        <v>364</v>
      </c>
      <c r="F13" s="36" t="s">
        <v>364</v>
      </c>
      <c r="G13" s="217">
        <v>45748</v>
      </c>
      <c r="H13" s="31">
        <f>DAY(EOMONTH(PA[[#This Row],[Month Year]],0))</f>
        <v>30</v>
      </c>
      <c r="I13" s="33">
        <v>0.28611111111111109</v>
      </c>
      <c r="J13" s="33">
        <v>0.76944444444444449</v>
      </c>
      <c r="K13" s="34">
        <f>IFERROR((PA[[#This Row],[Sunset Time (POA&lt;20 W/m2)]]-PA[[#This Row],[Sunrise Time (POA&gt;20 W/m2)]])*24,"")</f>
        <v>11.600000000000001</v>
      </c>
      <c r="L13" s="32" t="s">
        <v>428</v>
      </c>
      <c r="M13" s="32"/>
      <c r="N13" s="32"/>
      <c r="O13" s="35"/>
      <c r="P13" s="35"/>
      <c r="Q13" s="32" t="s">
        <v>420</v>
      </c>
      <c r="R13" s="31">
        <f>IF((PA[[#This Row],[String Type(If String BD)]]&amp;PA[[#This Row],[Equipment (If any BD other than PV  array and inv)]])="",1,0)</f>
        <v>0</v>
      </c>
      <c r="S13" s="31">
        <f>IF(PA[[#This Row],[String Type(If String BD)]]="",1,0)</f>
        <v>1</v>
      </c>
      <c r="T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13" s="34">
        <f>IFERROR(_xlfn.XLOOKUP(PA[[#This Row],[Affected Equipment ]],'Basic Data'!N:N,'Basic Data'!Q:Q),"")</f>
        <v>7475.3300000000017</v>
      </c>
      <c r="V13" s="179">
        <f ca="1">IFERROR(_xlfn.XLOOKUP(PA[[#This Row],[Affected Equipment ]],'Basic Data'!N:N,'Basic Data'!R:R),"")</f>
        <v>4.4488067606974956E-2</v>
      </c>
      <c r="W13" s="35" t="s">
        <v>429</v>
      </c>
      <c r="X13" s="38"/>
      <c r="Y13" s="38" t="s">
        <v>430</v>
      </c>
      <c r="Z13" s="44">
        <v>0.52569444444444446</v>
      </c>
      <c r="AA13" s="44">
        <v>0.52569444444444446</v>
      </c>
      <c r="AB13" s="44">
        <v>0.52569444444444446</v>
      </c>
      <c r="AC13" s="44">
        <v>0.53749999999999998</v>
      </c>
      <c r="AD13" s="42">
        <f>IF(PA[[#This Row],[Acknowledgement Time ]]="NA","",(PA[[#This Row],[Acknowledgement Time ]]-PA[[#This Row],[Fault Time]])*24)</f>
        <v>0</v>
      </c>
      <c r="AE13" s="42">
        <f>IF(PA[[#This Row],[Work Start time on Fault]]="NA","",(PA[[#This Row],[Work Start time on Fault]]-PA[[#This Row],[Fault Time]])*24)</f>
        <v>0</v>
      </c>
      <c r="AF13" s="43">
        <f>IF(PA[[#This Row],[Status]]="Open","",(PA[[#This Row],[Work Completion time on fault]]-PA[[#This Row],[Fault Time]])*24)</f>
        <v>0.28333333333333233</v>
      </c>
      <c r="AG13" s="42">
        <f>IFERROR((PA[[#This Row],[Work Completion time on fault]]-PA[[#This Row],[Fault Time]])*24,"")</f>
        <v>0.28333333333333233</v>
      </c>
      <c r="AH13" s="35" t="s">
        <v>431</v>
      </c>
      <c r="AI13" s="32" t="s">
        <v>368</v>
      </c>
      <c r="AJ13" s="34">
        <f ca="1">IFERROR(PA[[#This Row],[Breakdown Time]]*PA[[#This Row],[Plant Equivalent Weightage]],"")</f>
        <v>1.260495248864286E-2</v>
      </c>
      <c r="AK13" s="35">
        <v>272</v>
      </c>
      <c r="AL13" s="49">
        <f>IFERROR((_xlfn.XLOOKUP($G13,'Modelling New'!$D:$D,'Modelling New'!$O:$O)*PA[[#This Row],[Lost PoA(Wh/m2)]]*PA[[#This Row],[DC Capacity Affected (kW)]])/1000,"")</f>
        <v>1557.0663064618484</v>
      </c>
    </row>
    <row r="14" spans="1:40">
      <c r="A14" s="174">
        <f t="shared" si="0"/>
        <v>13</v>
      </c>
      <c r="B14" s="134">
        <v>45750</v>
      </c>
      <c r="C14" s="184">
        <f>YEAR(PA[[#This Row],[Date]])+IF(MONTH(PA[[#This Row],[Date]])&gt;=4,1,0)</f>
        <v>2026</v>
      </c>
      <c r="D14" s="32">
        <f>YEAR(PA[[#This Row],[Date]])</f>
        <v>2025</v>
      </c>
      <c r="E14" s="36" t="s">
        <v>364</v>
      </c>
      <c r="F14" s="36" t="s">
        <v>364</v>
      </c>
      <c r="G14" s="217">
        <v>45748</v>
      </c>
      <c r="H14" s="31">
        <f>DAY(EOMONTH(PA[[#This Row],[Month Year]],0))</f>
        <v>30</v>
      </c>
      <c r="I14" s="33">
        <v>0.28611111111111109</v>
      </c>
      <c r="J14" s="33">
        <v>0.76944444444444449</v>
      </c>
      <c r="K14" s="34">
        <f>IFERROR((PA[[#This Row],[Sunset Time (POA&lt;20 W/m2)]]-PA[[#This Row],[Sunrise Time (POA&gt;20 W/m2)]])*24,"")</f>
        <v>11.600000000000001</v>
      </c>
      <c r="L14" s="32" t="s">
        <v>419</v>
      </c>
      <c r="M14" s="36" t="s">
        <v>404</v>
      </c>
      <c r="N14" s="36" t="s">
        <v>405</v>
      </c>
      <c r="O14" s="35"/>
      <c r="P14" s="35"/>
      <c r="Q14" s="32"/>
      <c r="R14" s="31">
        <f>IF((PA[[#This Row],[String Type(If String BD)]]&amp;PA[[#This Row],[Equipment (If any BD other than PV  array and inv)]])="",1,0)</f>
        <v>1</v>
      </c>
      <c r="S14" s="31">
        <f>IF(PA[[#This Row],[String Type(If String BD)]]="",1,0)</f>
        <v>1</v>
      </c>
      <c r="T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" s="34">
        <f>IFERROR(_xlfn.XLOOKUP(PA[[#This Row],[Affected Equipment ]],'Basic Data'!N:N,'Basic Data'!Q:Q),"")</f>
        <v>1515.2499999999998</v>
      </c>
      <c r="V14" s="179">
        <f ca="1">IFERROR(_xlfn.XLOOKUP(PA[[#This Row],[Affected Equipment ]],'Basic Data'!N:N,'Basic Data'!R:R),"")</f>
        <v>9.0177349282866137E-3</v>
      </c>
      <c r="W14" s="35" t="s">
        <v>414</v>
      </c>
      <c r="X14" s="38"/>
      <c r="Y14" s="38" t="s">
        <v>432</v>
      </c>
      <c r="Z14" s="44">
        <v>0.28611111111111109</v>
      </c>
      <c r="AA14" s="40">
        <v>0.28611111111111109</v>
      </c>
      <c r="AB14" s="41">
        <v>0.28611111111111109</v>
      </c>
      <c r="AC14" s="44">
        <v>0.30902777777777779</v>
      </c>
      <c r="AD14" s="42">
        <f>IF(PA[[#This Row],[Acknowledgement Time ]]="NA","",(PA[[#This Row],[Acknowledgement Time ]]-PA[[#This Row],[Fault Time]])*24)</f>
        <v>0</v>
      </c>
      <c r="AE14" s="42">
        <f>IF(PA[[#This Row],[Work Start time on Fault]]="NA","",(PA[[#This Row],[Work Start time on Fault]]-PA[[#This Row],[Fault Time]])*24)</f>
        <v>0</v>
      </c>
      <c r="AF14" s="43">
        <f>IF(PA[[#This Row],[Status]]="Open","",(PA[[#This Row],[Work Completion time on fault]]-PA[[#This Row],[Fault Time]])*24)</f>
        <v>0.55000000000000071</v>
      </c>
      <c r="AG14" s="42">
        <f>IFERROR((PA[[#This Row],[Work Completion time on fault]]-PA[[#This Row],[Fault Time]])*24,"")</f>
        <v>0.55000000000000071</v>
      </c>
      <c r="AH14" s="35" t="s">
        <v>433</v>
      </c>
      <c r="AI14" s="32" t="s">
        <v>368</v>
      </c>
      <c r="AJ14" s="34">
        <f ca="1">IFERROR(PA[[#This Row],[Breakdown Time]]*PA[[#This Row],[Plant Equivalent Weightage]],"")</f>
        <v>4.9597542105576436E-3</v>
      </c>
      <c r="AK14" s="35">
        <v>22.2</v>
      </c>
      <c r="AL14" s="49">
        <f>IFERROR((_xlfn.XLOOKUP($G14,'Modelling New'!$D:$D,'Modelling New'!$O:$O)*PA[[#This Row],[Lost PoA(Wh/m2)]]*PA[[#This Row],[DC Capacity Affected (kW)]])/1000,"")</f>
        <v>25.759955041150743</v>
      </c>
    </row>
    <row r="15" spans="1:40">
      <c r="A15" s="174">
        <f t="shared" si="0"/>
        <v>14</v>
      </c>
      <c r="B15" s="134">
        <v>45750</v>
      </c>
      <c r="C15" s="184">
        <f>YEAR(PA[[#This Row],[Date]])+IF(MONTH(PA[[#This Row],[Date]])&gt;=4,1,0)</f>
        <v>2026</v>
      </c>
      <c r="D15" s="32">
        <f>YEAR(PA[[#This Row],[Date]])</f>
        <v>2025</v>
      </c>
      <c r="E15" s="36" t="s">
        <v>364</v>
      </c>
      <c r="F15" s="36" t="s">
        <v>364</v>
      </c>
      <c r="G15" s="217">
        <v>45748</v>
      </c>
      <c r="H15" s="31">
        <f>DAY(EOMONTH(PA[[#This Row],[Month Year]],0))</f>
        <v>30</v>
      </c>
      <c r="I15" s="33">
        <v>0.28611111111111109</v>
      </c>
      <c r="J15" s="33">
        <v>0.76944444444444449</v>
      </c>
      <c r="K15" s="34">
        <f>IFERROR((PA[[#This Row],[Sunset Time (POA&lt;20 W/m2)]]-PA[[#This Row],[Sunrise Time (POA&gt;20 W/m2)]])*24,"")</f>
        <v>11.600000000000001</v>
      </c>
      <c r="L15" s="32" t="s">
        <v>419</v>
      </c>
      <c r="M15" s="36" t="s">
        <v>404</v>
      </c>
      <c r="N15" s="36" t="s">
        <v>405</v>
      </c>
      <c r="O15" s="35" t="s">
        <v>406</v>
      </c>
      <c r="P15" s="35"/>
      <c r="Q15" s="32"/>
      <c r="R15" s="31">
        <f>IF((PA[[#This Row],[String Type(If String BD)]]&amp;PA[[#This Row],[Equipment (If any BD other than PV  array and inv)]])="",1,0)</f>
        <v>1</v>
      </c>
      <c r="S15" s="31">
        <f>IF(PA[[#This Row],[String Type(If String BD)]]="",1,0)</f>
        <v>1</v>
      </c>
      <c r="T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IS11Inv1M4SCB2</v>
      </c>
      <c r="U15" s="34">
        <f>IFERROR(_xlfn.XLOOKUP(PA[[#This Row],[Affected Equipment ]],'Basic Data'!N:N,'Basic Data'!Q:Q),"")</f>
        <v>287.10000000000002</v>
      </c>
      <c r="V15" s="179">
        <f ca="1">IFERROR(_xlfn.XLOOKUP(PA[[#This Row],[Affected Equipment ]],'Basic Data'!N:N,'Basic Data'!R:R),"")</f>
        <v>1.7086234600964115E-3</v>
      </c>
      <c r="W15" s="35" t="s">
        <v>434</v>
      </c>
      <c r="X15" s="38"/>
      <c r="Y15" s="38" t="s">
        <v>435</v>
      </c>
      <c r="Z15" s="44">
        <v>0.30972222222222223</v>
      </c>
      <c r="AA15" s="44">
        <v>0.30972222222222223</v>
      </c>
      <c r="AB15" s="44">
        <v>0.30972222222222223</v>
      </c>
      <c r="AC15" s="44">
        <v>0.48958333333333331</v>
      </c>
      <c r="AD15" s="42">
        <f>IF(PA[[#This Row],[Acknowledgement Time ]]="NA","",(PA[[#This Row],[Acknowledgement Time ]]-PA[[#This Row],[Fault Time]])*24)</f>
        <v>0</v>
      </c>
      <c r="AE15" s="42">
        <f>IF(PA[[#This Row],[Work Start time on Fault]]="NA","",(PA[[#This Row],[Work Start time on Fault]]-PA[[#This Row],[Fault Time]])*24)</f>
        <v>0</v>
      </c>
      <c r="AF15" s="43">
        <f>IF(PA[[#This Row],[Status]]="Open","",(PA[[#This Row],[Work Completion time on fault]]-PA[[#This Row],[Fault Time]])*24)</f>
        <v>4.3166666666666664</v>
      </c>
      <c r="AG15" s="42">
        <f>IFERROR((PA[[#This Row],[Work Completion time on fault]]-PA[[#This Row],[Fault Time]])*24,"")</f>
        <v>4.3166666666666664</v>
      </c>
      <c r="AH15" s="35" t="s">
        <v>436</v>
      </c>
      <c r="AI15" s="32" t="s">
        <v>368</v>
      </c>
      <c r="AJ15" s="34">
        <f ca="1">IFERROR(PA[[#This Row],[Breakdown Time]]*PA[[#This Row],[Plant Equivalent Weightage]],"")</f>
        <v>7.3755579360828428E-3</v>
      </c>
      <c r="AK15" s="35">
        <v>2072</v>
      </c>
      <c r="AL15" s="49">
        <f>IFERROR((_xlfn.XLOOKUP($G15,'Modelling New'!$D:$D,'Modelling New'!$O:$O)*PA[[#This Row],[Lost PoA(Wh/m2)]]*PA[[#This Row],[DC Capacity Affected (kW)]])/1000,"")</f>
        <v>455.54446809613955</v>
      </c>
    </row>
    <row r="16" spans="1:40">
      <c r="A16" s="174">
        <f t="shared" si="0"/>
        <v>15</v>
      </c>
      <c r="B16" s="134">
        <v>45750</v>
      </c>
      <c r="C16" s="183">
        <f>YEAR(PA[[#This Row],[Date]])+IF(MONTH(PA[[#This Row],[Date]])&gt;=4,1,0)</f>
        <v>2026</v>
      </c>
      <c r="D16" s="32">
        <f>YEAR(PA[[#This Row],[Date]])</f>
        <v>2025</v>
      </c>
      <c r="E16" s="36" t="s">
        <v>364</v>
      </c>
      <c r="F16" s="36" t="s">
        <v>364</v>
      </c>
      <c r="G16" s="217">
        <v>45748</v>
      </c>
      <c r="H16" s="175">
        <f>DAY(EOMONTH(PA[[#This Row],[Month Year]],0))</f>
        <v>30</v>
      </c>
      <c r="I16" s="33">
        <v>0.28611111111111109</v>
      </c>
      <c r="J16" s="33">
        <v>0.76944444444444449</v>
      </c>
      <c r="K16" s="34">
        <f>IFERROR((PA[[#This Row],[Sunset Time (POA&lt;20 W/m2)]]-PA[[#This Row],[Sunrise Time (POA&gt;20 W/m2)]])*24,"")</f>
        <v>11.600000000000001</v>
      </c>
      <c r="L16" s="36" t="s">
        <v>425</v>
      </c>
      <c r="M16" s="36" t="s">
        <v>437</v>
      </c>
      <c r="N16" s="36" t="s">
        <v>413</v>
      </c>
      <c r="O16" s="37"/>
      <c r="P16" s="37"/>
      <c r="Q16" s="36"/>
      <c r="R16" s="175">
        <f>IF((PA[[#This Row],[String Type(If String BD)]]&amp;PA[[#This Row],[Equipment (If any BD other than PV  array and inv)]])="",1,0)</f>
        <v>1</v>
      </c>
      <c r="S16" s="175">
        <f>IF(PA[[#This Row],[String Type(If String BD)]]="",1,0)</f>
        <v>1</v>
      </c>
      <c r="T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6" s="176">
        <f>IFERROR(_xlfn.XLOOKUP(PA[[#This Row],[Affected Equipment ]],'Basic Data'!N:N,'Basic Data'!Q:Q),"")</f>
        <v>1817.5750000000003</v>
      </c>
      <c r="V16" s="180">
        <f ca="1">IFERROR(_xlfn.XLOOKUP(PA[[#This Row],[Affected Equipment ]],'Basic Data'!N:N,'Basic Data'!R:R),"")</f>
        <v>1.0816967208236626E-2</v>
      </c>
      <c r="W16" s="35" t="s">
        <v>414</v>
      </c>
      <c r="X16" s="39"/>
      <c r="Y16" s="38" t="s">
        <v>432</v>
      </c>
      <c r="Z16" s="44">
        <v>0.28611111111111109</v>
      </c>
      <c r="AA16" s="44">
        <v>0.28611111111111109</v>
      </c>
      <c r="AB16" s="44">
        <v>0.28611111111111109</v>
      </c>
      <c r="AC16" s="45">
        <v>0.34652777777777777</v>
      </c>
      <c r="AD16" s="177">
        <f>IF(PA[[#This Row],[Acknowledgement Time ]]="NA","",(PA[[#This Row],[Acknowledgement Time ]]-PA[[#This Row],[Fault Time]])*24)</f>
        <v>0</v>
      </c>
      <c r="AE16" s="177">
        <f>IF(PA[[#This Row],[Work Start time on Fault]]="NA","",(PA[[#This Row],[Work Start time on Fault]]-PA[[#This Row],[Fault Time]])*24)</f>
        <v>0</v>
      </c>
      <c r="AF16" s="178">
        <f>IF(PA[[#This Row],[Status]]="Open","",(PA[[#This Row],[Work Completion time on fault]]-PA[[#This Row],[Fault Time]])*24)</f>
        <v>1.4500000000000002</v>
      </c>
      <c r="AG16" s="177">
        <f>IFERROR((PA[[#This Row],[Work Completion time on fault]]-PA[[#This Row],[Fault Time]])*24,"")</f>
        <v>1.4500000000000002</v>
      </c>
      <c r="AH16" s="35" t="s">
        <v>438</v>
      </c>
      <c r="AI16" s="32" t="s">
        <v>368</v>
      </c>
      <c r="AJ16" s="176">
        <f ca="1">IFERROR(PA[[#This Row],[Breakdown Time]]*PA[[#This Row],[Plant Equivalent Weightage]],"")</f>
        <v>1.568460245194311E-2</v>
      </c>
      <c r="AK16" s="37">
        <v>371.7</v>
      </c>
      <c r="AL16" s="49">
        <f>IFERROR((_xlfn.XLOOKUP($G16,'Modelling New'!$D:$D,'Modelling New'!$O:$O)*PA[[#This Row],[Lost PoA(Wh/m2)]]*PA[[#This Row],[DC Capacity Affected (kW)]])/1000,"")</f>
        <v>517.35986570565342</v>
      </c>
    </row>
    <row r="17" spans="1:38">
      <c r="A17" s="174">
        <f t="shared" si="0"/>
        <v>16</v>
      </c>
      <c r="B17" s="134">
        <v>45750</v>
      </c>
      <c r="C17" s="184">
        <f>YEAR(PA[[#This Row],[Date]])+IF(MONTH(PA[[#This Row],[Date]])&gt;=4,1,0)</f>
        <v>2026</v>
      </c>
      <c r="D17" s="32">
        <f>YEAR(PA[[#This Row],[Date]])</f>
        <v>2025</v>
      </c>
      <c r="E17" s="36" t="s">
        <v>364</v>
      </c>
      <c r="F17" s="36" t="s">
        <v>364</v>
      </c>
      <c r="G17" s="217">
        <v>45748</v>
      </c>
      <c r="H17" s="31">
        <f>DAY(EOMONTH(PA[[#This Row],[Month Year]],0))</f>
        <v>30</v>
      </c>
      <c r="I17" s="33">
        <v>0.28611111111111109</v>
      </c>
      <c r="J17" s="33">
        <v>0.76944444444444449</v>
      </c>
      <c r="K17" s="34">
        <f>IFERROR((PA[[#This Row],[Sunset Time (POA&lt;20 W/m2)]]-PA[[#This Row],[Sunrise Time (POA&gt;20 W/m2)]])*24,"")</f>
        <v>11.600000000000001</v>
      </c>
      <c r="L17" s="36" t="s">
        <v>425</v>
      </c>
      <c r="M17" s="36" t="s">
        <v>404</v>
      </c>
      <c r="N17" s="36" t="s">
        <v>413</v>
      </c>
      <c r="O17" s="35"/>
      <c r="P17" s="35"/>
      <c r="Q17" s="32"/>
      <c r="R17" s="31">
        <f>IF((PA[[#This Row],[String Type(If String BD)]]&amp;PA[[#This Row],[Equipment (If any BD other than PV  array and inv)]])="",1,0)</f>
        <v>1</v>
      </c>
      <c r="S17" s="31">
        <f>IF(PA[[#This Row],[String Type(If String BD)]]="",1,0)</f>
        <v>1</v>
      </c>
      <c r="T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7" s="34">
        <f>IFERROR(_xlfn.XLOOKUP(PA[[#This Row],[Affected Equipment ]],'Basic Data'!N:N,'Basic Data'!Q:Q),"")</f>
        <v>1991.4300000000003</v>
      </c>
      <c r="V17" s="179">
        <f ca="1">IFERROR(_xlfn.XLOOKUP(PA[[#This Row],[Affected Equipment ]],'Basic Data'!N:N,'Basic Data'!R:R),"")</f>
        <v>1.1851633636850564E-2</v>
      </c>
      <c r="W17" s="35" t="s">
        <v>414</v>
      </c>
      <c r="X17" s="38"/>
      <c r="Y17" s="38" t="s">
        <v>439</v>
      </c>
      <c r="Z17" s="44">
        <v>0.28611111111111109</v>
      </c>
      <c r="AA17" s="44">
        <v>0.28611111111111109</v>
      </c>
      <c r="AB17" s="44">
        <v>0.28611111111111109</v>
      </c>
      <c r="AC17" s="44">
        <v>0.40069444444444446</v>
      </c>
      <c r="AD17" s="42">
        <f>IF(PA[[#This Row],[Acknowledgement Time ]]="NA","",(PA[[#This Row],[Acknowledgement Time ]]-PA[[#This Row],[Fault Time]])*24)</f>
        <v>0</v>
      </c>
      <c r="AE17" s="42">
        <f>IF(PA[[#This Row],[Work Start time on Fault]]="NA","",(PA[[#This Row],[Work Start time on Fault]]-PA[[#This Row],[Fault Time]])*24)</f>
        <v>0</v>
      </c>
      <c r="AF17" s="43">
        <f>IF(PA[[#This Row],[Status]]="Open","",(PA[[#This Row],[Work Completion time on fault]]-PA[[#This Row],[Fault Time]])*24)</f>
        <v>2.7500000000000009</v>
      </c>
      <c r="AG17" s="42">
        <f>IFERROR((PA[[#This Row],[Work Completion time on fault]]-PA[[#This Row],[Fault Time]])*24,"")</f>
        <v>2.7500000000000009</v>
      </c>
      <c r="AH17" s="35" t="s">
        <v>440</v>
      </c>
      <c r="AI17" s="32" t="s">
        <v>368</v>
      </c>
      <c r="AJ17" s="34">
        <f ca="1">IFERROR(PA[[#This Row],[Breakdown Time]]*PA[[#This Row],[Plant Equivalent Weightage]],"")</f>
        <v>3.2591992501339061E-2</v>
      </c>
      <c r="AK17" s="35">
        <v>666.1</v>
      </c>
      <c r="AL17" s="49">
        <f>IFERROR((_xlfn.XLOOKUP($G17,'Modelling New'!$D:$D,'Modelling New'!$O:$O)*PA[[#This Row],[Lost PoA(Wh/m2)]]*PA[[#This Row],[DC Capacity Affected (kW)]])/1000,"")</f>
        <v>1015.8095992528688</v>
      </c>
    </row>
    <row r="18" spans="1:38">
      <c r="A18" s="174">
        <f t="shared" si="0"/>
        <v>17</v>
      </c>
      <c r="B18" s="134">
        <v>45750</v>
      </c>
      <c r="C18" s="184">
        <f>YEAR(PA[[#This Row],[Date]])+IF(MONTH(PA[[#This Row],[Date]])&gt;=4,1,0)</f>
        <v>2026</v>
      </c>
      <c r="D18" s="32">
        <f>YEAR(PA[[#This Row],[Date]])</f>
        <v>2025</v>
      </c>
      <c r="E18" s="36" t="s">
        <v>364</v>
      </c>
      <c r="F18" s="36" t="s">
        <v>364</v>
      </c>
      <c r="G18" s="217">
        <v>45748</v>
      </c>
      <c r="H18" s="31">
        <f>DAY(EOMONTH(PA[[#This Row],[Month Year]],0))</f>
        <v>30</v>
      </c>
      <c r="I18" s="33">
        <v>0.28611111111111109</v>
      </c>
      <c r="J18" s="33">
        <v>0.76944444444444449</v>
      </c>
      <c r="K18" s="34">
        <f>IFERROR((PA[[#This Row],[Sunset Time (POA&lt;20 W/m2)]]-PA[[#This Row],[Sunrise Time (POA&gt;20 W/m2)]])*24,"")</f>
        <v>11.600000000000001</v>
      </c>
      <c r="L18" s="36" t="s">
        <v>425</v>
      </c>
      <c r="M18" s="36" t="s">
        <v>437</v>
      </c>
      <c r="N18" s="36" t="s">
        <v>413</v>
      </c>
      <c r="O18" s="35" t="s">
        <v>441</v>
      </c>
      <c r="P18" s="35"/>
      <c r="Q18" s="32"/>
      <c r="R18" s="31">
        <f>IF((PA[[#This Row],[String Type(If String BD)]]&amp;PA[[#This Row],[Equipment (If any BD other than PV  array and inv)]])="",1,0)</f>
        <v>1</v>
      </c>
      <c r="S18" s="31">
        <f>IF(PA[[#This Row],[String Type(If String BD)]]="",1,0)</f>
        <v>1</v>
      </c>
      <c r="T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IS13Inv3M2SCB5</v>
      </c>
      <c r="U18" s="34">
        <f>IFERROR(_xlfn.XLOOKUP(PA[[#This Row],[Affected Equipment ]],'Basic Data'!N:N,'Basic Data'!Q:Q),"")</f>
        <v>221.27</v>
      </c>
      <c r="V18" s="179">
        <f ca="1">IFERROR(_xlfn.XLOOKUP(PA[[#This Row],[Affected Equipment ]],'Basic Data'!N:N,'Basic Data'!R:R),"")</f>
        <v>1.3168481818722848E-3</v>
      </c>
      <c r="W18" s="35" t="s">
        <v>434</v>
      </c>
      <c r="X18" s="38"/>
      <c r="Y18" s="38" t="s">
        <v>442</v>
      </c>
      <c r="Z18" s="44">
        <v>0.34722222222222221</v>
      </c>
      <c r="AA18" s="44">
        <v>0.34722222222222221</v>
      </c>
      <c r="AB18" s="44">
        <v>0.34722222222222221</v>
      </c>
      <c r="AC18" s="44">
        <v>0.52430555555555558</v>
      </c>
      <c r="AD18" s="42">
        <f>IF(PA[[#This Row],[Acknowledgement Time ]]="NA","",(PA[[#This Row],[Acknowledgement Time ]]-PA[[#This Row],[Fault Time]])*24)</f>
        <v>0</v>
      </c>
      <c r="AE18" s="42">
        <f>IF(PA[[#This Row],[Work Start time on Fault]]="NA","",(PA[[#This Row],[Work Start time on Fault]]-PA[[#This Row],[Fault Time]])*24)</f>
        <v>0</v>
      </c>
      <c r="AF18" s="43">
        <f>IF(PA[[#This Row],[Status]]="Open","",(PA[[#This Row],[Work Completion time on fault]]-PA[[#This Row],[Fault Time]])*24)</f>
        <v>4.2500000000000009</v>
      </c>
      <c r="AG18" s="42">
        <f>IFERROR((PA[[#This Row],[Work Completion time on fault]]-PA[[#This Row],[Fault Time]])*24,"")</f>
        <v>4.2500000000000009</v>
      </c>
      <c r="AH18" s="35" t="s">
        <v>443</v>
      </c>
      <c r="AI18" s="32" t="s">
        <v>368</v>
      </c>
      <c r="AJ18" s="34">
        <f ca="1">IFERROR(PA[[#This Row],[Breakdown Time]]*PA[[#This Row],[Plant Equivalent Weightage]],"")</f>
        <v>5.5966047729572119E-3</v>
      </c>
      <c r="AK18" s="35">
        <v>2547</v>
      </c>
      <c r="AL18" s="49">
        <f>IFERROR((_xlfn.XLOOKUP($G18,'Modelling New'!$D:$D,'Modelling New'!$O:$O)*PA[[#This Row],[Lost PoA(Wh/m2)]]*PA[[#This Row],[DC Capacity Affected (kW)]])/1000,"")</f>
        <v>431.57801619660984</v>
      </c>
    </row>
    <row r="19" spans="1:38">
      <c r="A19" s="174">
        <f t="shared" si="0"/>
        <v>18</v>
      </c>
      <c r="B19" s="134">
        <v>45751</v>
      </c>
      <c r="C19" s="184">
        <f>YEAR(PA[[#This Row],[Date]])+IF(MONTH(PA[[#This Row],[Date]])&gt;=4,1,0)</f>
        <v>2026</v>
      </c>
      <c r="D19" s="32">
        <f>YEAR(PA[[#This Row],[Date]])</f>
        <v>2025</v>
      </c>
      <c r="E19" s="36" t="s">
        <v>364</v>
      </c>
      <c r="F19" s="36" t="s">
        <v>364</v>
      </c>
      <c r="G19" s="217">
        <v>45748</v>
      </c>
      <c r="H19" s="31">
        <f>DAY(EOMONTH(PA[[#This Row],[Month Year]],0))</f>
        <v>30</v>
      </c>
      <c r="I19" s="33">
        <v>0.27847222222222223</v>
      </c>
      <c r="J19" s="33">
        <v>0.75624999999999998</v>
      </c>
      <c r="K19" s="34">
        <f>IFERROR((PA[[#This Row],[Sunset Time (POA&lt;20 W/m2)]]-PA[[#This Row],[Sunrise Time (POA&gt;20 W/m2)]])*24,"")</f>
        <v>11.466666666666665</v>
      </c>
      <c r="L19" s="36" t="s">
        <v>419</v>
      </c>
      <c r="M19" s="36" t="s">
        <v>404</v>
      </c>
      <c r="N19" s="36" t="s">
        <v>413</v>
      </c>
      <c r="O19" s="35"/>
      <c r="P19" s="37"/>
      <c r="Q19" s="36"/>
      <c r="R19" s="31">
        <f>IF((PA[[#This Row],[String Type(If String BD)]]&amp;PA[[#This Row],[Equipment (If any BD other than PV  array and inv)]])="",1,0)</f>
        <v>1</v>
      </c>
      <c r="S19" s="31">
        <f>IF(PA[[#This Row],[String Type(If String BD)]]="",1,0)</f>
        <v>1</v>
      </c>
      <c r="T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IS11Inv1M2</v>
      </c>
      <c r="U19" s="34">
        <f>IFERROR(_xlfn.XLOOKUP(PA[[#This Row],[Affected Equipment ]],'Basic Data'!N:N,'Basic Data'!Q:Q),"")</f>
        <v>1387.6499999999999</v>
      </c>
      <c r="V19" s="179">
        <f ca="1">IFERROR(_xlfn.XLOOKUP(PA[[#This Row],[Affected Equipment ]],'Basic Data'!N:N,'Basic Data'!R:R),"")</f>
        <v>8.2583467237993206E-3</v>
      </c>
      <c r="W19" s="35" t="s">
        <v>414</v>
      </c>
      <c r="X19" s="39"/>
      <c r="Y19" s="38" t="s">
        <v>432</v>
      </c>
      <c r="Z19" s="45">
        <v>0.27847222222222223</v>
      </c>
      <c r="AA19" s="46">
        <v>0.27847222222222223</v>
      </c>
      <c r="AB19" s="47">
        <v>0.27847222222222223</v>
      </c>
      <c r="AC19" s="45">
        <v>0.36319444444444443</v>
      </c>
      <c r="AD19" s="177">
        <f>IF(PA[[#This Row],[Acknowledgement Time ]]="NA","",(PA[[#This Row],[Acknowledgement Time ]]-PA[[#This Row],[Fault Time]])*24)</f>
        <v>0</v>
      </c>
      <c r="AE19" s="177">
        <f>IF(PA[[#This Row],[Work Start time on Fault]]="NA","",(PA[[#This Row],[Work Start time on Fault]]-PA[[#This Row],[Fault Time]])*24)</f>
        <v>0</v>
      </c>
      <c r="AF19" s="178">
        <f>IF(PA[[#This Row],[Status]]="Open","",(PA[[#This Row],[Work Completion time on fault]]-PA[[#This Row],[Fault Time]])*24)</f>
        <v>2.0333333333333328</v>
      </c>
      <c r="AG19" s="177">
        <f>IFERROR((PA[[#This Row],[Work Completion time on fault]]-PA[[#This Row],[Fault Time]])*24,"")</f>
        <v>2.0333333333333328</v>
      </c>
      <c r="AH19" s="35" t="s">
        <v>433</v>
      </c>
      <c r="AI19" s="32" t="s">
        <v>368</v>
      </c>
      <c r="AJ19" s="176">
        <f ca="1">IFERROR(PA[[#This Row],[Breakdown Time]]*PA[[#This Row],[Plant Equivalent Weightage]],"")</f>
        <v>1.6791971671725279E-2</v>
      </c>
      <c r="AK19" s="37">
        <v>469</v>
      </c>
      <c r="AL19" s="49">
        <f>IFERROR((_xlfn.XLOOKUP($G19,'Modelling New'!$D:$D,'Modelling New'!$O:$O)*PA[[#This Row],[Lost PoA(Wh/m2)]]*PA[[#This Row],[DC Capacity Affected (kW)]])/1000,"")</f>
        <v>498.38001211193637</v>
      </c>
    </row>
    <row r="20" spans="1:38">
      <c r="A20" s="174">
        <f t="shared" si="0"/>
        <v>19</v>
      </c>
      <c r="B20" s="134">
        <v>45751</v>
      </c>
      <c r="C20" s="184">
        <f>YEAR(PA[[#This Row],[Date]])+IF(MONTH(PA[[#This Row],[Date]])&gt;=4,1,0)</f>
        <v>2026</v>
      </c>
      <c r="D20" s="32">
        <f>YEAR(PA[[#This Row],[Date]])</f>
        <v>2025</v>
      </c>
      <c r="E20" s="36" t="s">
        <v>364</v>
      </c>
      <c r="F20" s="36" t="s">
        <v>364</v>
      </c>
      <c r="G20" s="217">
        <v>45748</v>
      </c>
      <c r="H20" s="31">
        <f>DAY(EOMONTH(PA[[#This Row],[Month Year]],0))</f>
        <v>30</v>
      </c>
      <c r="I20" s="33">
        <v>0.27847222222222223</v>
      </c>
      <c r="J20" s="33">
        <v>0.75624999999999998</v>
      </c>
      <c r="K20" s="34">
        <f>IFERROR((PA[[#This Row],[Sunset Time (POA&lt;20 W/m2)]]-PA[[#This Row],[Sunrise Time (POA&gt;20 W/m2)]])*24,"")</f>
        <v>11.466666666666665</v>
      </c>
      <c r="L20" s="36" t="s">
        <v>419</v>
      </c>
      <c r="M20" s="36" t="s">
        <v>404</v>
      </c>
      <c r="N20" s="32" t="s">
        <v>444</v>
      </c>
      <c r="O20" s="35"/>
      <c r="P20" s="35"/>
      <c r="Q20" s="32"/>
      <c r="R20" s="31">
        <f>IF((PA[[#This Row],[String Type(If String BD)]]&amp;PA[[#This Row],[Equipment (If any BD other than PV  array and inv)]])="",1,0)</f>
        <v>1</v>
      </c>
      <c r="S20" s="31">
        <f>IF(PA[[#This Row],[String Type(If String BD)]]="",1,0)</f>
        <v>1</v>
      </c>
      <c r="T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20" s="34">
        <f>IFERROR(_xlfn.XLOOKUP(PA[[#This Row],[Affected Equipment ]],'Basic Data'!N:N,'Basic Data'!Q:Q),"")</f>
        <v>1483.35</v>
      </c>
      <c r="V20" s="179">
        <f ca="1">IFERROR(_xlfn.XLOOKUP(PA[[#This Row],[Affected Equipment ]],'Basic Data'!N:N,'Basic Data'!R:R),"")</f>
        <v>8.8278878771647917E-3</v>
      </c>
      <c r="W20" s="35" t="s">
        <v>414</v>
      </c>
      <c r="X20" s="38"/>
      <c r="Y20" s="38" t="s">
        <v>432</v>
      </c>
      <c r="Z20" s="44">
        <v>0.27847222222222223</v>
      </c>
      <c r="AA20" s="40">
        <v>0.27847222222222223</v>
      </c>
      <c r="AB20" s="41">
        <v>0.27847222222222223</v>
      </c>
      <c r="AC20" s="44">
        <v>0.31597222222222221</v>
      </c>
      <c r="AD20" s="42">
        <f>IF(PA[[#This Row],[Acknowledgement Time ]]="NA","",(PA[[#This Row],[Acknowledgement Time ]]-PA[[#This Row],[Fault Time]])*24)</f>
        <v>0</v>
      </c>
      <c r="AE20" s="42">
        <f>IF(PA[[#This Row],[Work Start time on Fault]]="NA","",(PA[[#This Row],[Work Start time on Fault]]-PA[[#This Row],[Fault Time]])*24)</f>
        <v>0</v>
      </c>
      <c r="AF20" s="43">
        <f>IF(PA[[#This Row],[Status]]="Open","",(PA[[#This Row],[Work Completion time on fault]]-PA[[#This Row],[Fault Time]])*24)</f>
        <v>0.89999999999999947</v>
      </c>
      <c r="AG20" s="42">
        <f>IFERROR((PA[[#This Row],[Work Completion time on fault]]-PA[[#This Row],[Fault Time]])*24,"")</f>
        <v>0.89999999999999947</v>
      </c>
      <c r="AH20" s="35" t="s">
        <v>445</v>
      </c>
      <c r="AI20" s="32" t="s">
        <v>368</v>
      </c>
      <c r="AJ20" s="34">
        <f ca="1">IFERROR(PA[[#This Row],[Breakdown Time]]*PA[[#This Row],[Plant Equivalent Weightage]],"")</f>
        <v>7.945099089448307E-3</v>
      </c>
      <c r="AK20" s="35">
        <v>107.9</v>
      </c>
      <c r="AL20" s="49">
        <f>IFERROR((_xlfn.XLOOKUP($G20,'Modelling New'!$D:$D,'Modelling New'!$O:$O)*PA[[#This Row],[Lost PoA(Wh/m2)]]*PA[[#This Row],[DC Capacity Affected (kW)]])/1000,"")</f>
        <v>122.56681880105994</v>
      </c>
    </row>
    <row r="21" spans="1:38">
      <c r="A21" s="174">
        <f t="shared" si="0"/>
        <v>20</v>
      </c>
      <c r="B21" s="134">
        <v>45751</v>
      </c>
      <c r="C21" s="184">
        <f>YEAR(PA[[#This Row],[Date]])+IF(MONTH(PA[[#This Row],[Date]])&gt;=4,1,0)</f>
        <v>2026</v>
      </c>
      <c r="D21" s="32">
        <f>YEAR(PA[[#This Row],[Date]])</f>
        <v>2025</v>
      </c>
      <c r="E21" s="36" t="s">
        <v>364</v>
      </c>
      <c r="F21" s="36" t="s">
        <v>364</v>
      </c>
      <c r="G21" s="217">
        <v>45748</v>
      </c>
      <c r="H21" s="31">
        <f>DAY(EOMONTH(PA[[#This Row],[Month Year]],0))</f>
        <v>30</v>
      </c>
      <c r="I21" s="33">
        <v>0.27847222222222223</v>
      </c>
      <c r="J21" s="33">
        <v>0.75624999999999998</v>
      </c>
      <c r="K21" s="34">
        <f>IFERROR((PA[[#This Row],[Sunset Time (POA&lt;20 W/m2)]]-PA[[#This Row],[Sunrise Time (POA&gt;20 W/m2)]])*24,"")</f>
        <v>11.466666666666665</v>
      </c>
      <c r="L21" s="32" t="s">
        <v>412</v>
      </c>
      <c r="M21" s="36" t="s">
        <v>404</v>
      </c>
      <c r="N21" s="36" t="s">
        <v>413</v>
      </c>
      <c r="O21" s="35"/>
      <c r="P21" s="35"/>
      <c r="Q21" s="32"/>
      <c r="R21" s="31">
        <f>IF((PA[[#This Row],[String Type(If String BD)]]&amp;PA[[#This Row],[Equipment (If any BD other than PV  array and inv)]])="",1,0)</f>
        <v>1</v>
      </c>
      <c r="S21" s="31">
        <f>IF(PA[[#This Row],[String Type(If String BD)]]="",1,0)</f>
        <v>1</v>
      </c>
      <c r="T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21" s="34">
        <f>IFERROR(_xlfn.XLOOKUP(PA[[#This Row],[Affected Equipment ]],'Basic Data'!N:N,'Basic Data'!Q:Q),"")</f>
        <v>2312.75</v>
      </c>
      <c r="V21" s="179">
        <f ca="1">IFERROR(_xlfn.XLOOKUP(PA[[#This Row],[Affected Equipment ]],'Basic Data'!N:N,'Basic Data'!R:R),"")</f>
        <v>1.3763911206332203E-2</v>
      </c>
      <c r="W21" s="35" t="s">
        <v>414</v>
      </c>
      <c r="X21" s="38"/>
      <c r="Y21" s="38" t="s">
        <v>432</v>
      </c>
      <c r="Z21" s="44">
        <v>0.27847222222222223</v>
      </c>
      <c r="AA21" s="40">
        <v>0.27847222222222223</v>
      </c>
      <c r="AB21" s="41">
        <v>0.27847222222222223</v>
      </c>
      <c r="AC21" s="44">
        <v>0.31805555555555554</v>
      </c>
      <c r="AD21" s="42">
        <f>IF(PA[[#This Row],[Acknowledgement Time ]]="NA","",(PA[[#This Row],[Acknowledgement Time ]]-PA[[#This Row],[Fault Time]])*24)</f>
        <v>0</v>
      </c>
      <c r="AE21" s="42">
        <f>IF(PA[[#This Row],[Work Start time on Fault]]="NA","",(PA[[#This Row],[Work Start time on Fault]]-PA[[#This Row],[Fault Time]])*24)</f>
        <v>0</v>
      </c>
      <c r="AF21" s="43">
        <f>IF(PA[[#This Row],[Status]]="Open","",(PA[[#This Row],[Work Completion time on fault]]-PA[[#This Row],[Fault Time]])*24)</f>
        <v>0.94999999999999929</v>
      </c>
      <c r="AG21" s="42">
        <f>IFERROR((PA[[#This Row],[Work Completion time on fault]]-PA[[#This Row],[Fault Time]])*24,"")</f>
        <v>0.94999999999999929</v>
      </c>
      <c r="AH21" s="35" t="s">
        <v>446</v>
      </c>
      <c r="AI21" s="32" t="s">
        <v>368</v>
      </c>
      <c r="AJ21" s="34">
        <f ca="1">IFERROR(PA[[#This Row],[Breakdown Time]]*PA[[#This Row],[Plant Equivalent Weightage]],"")</f>
        <v>1.3075715646015583E-2</v>
      </c>
      <c r="AK21" s="35">
        <v>120.6</v>
      </c>
      <c r="AL21" s="49">
        <f>IFERROR((_xlfn.XLOOKUP($G21,'Modelling New'!$D:$D,'Modelling New'!$O:$O)*PA[[#This Row],[Lost PoA(Wh/m2)]]*PA[[#This Row],[DC Capacity Affected (kW)]])/1000,"")</f>
        <v>213.59143376225848</v>
      </c>
    </row>
    <row r="22" spans="1:38">
      <c r="A22" s="174">
        <f t="shared" si="0"/>
        <v>21</v>
      </c>
      <c r="B22" s="134">
        <v>45751</v>
      </c>
      <c r="C22" s="184">
        <f>YEAR(PA[[#This Row],[Date]])+IF(MONTH(PA[[#This Row],[Date]])&gt;=4,1,0)</f>
        <v>2026</v>
      </c>
      <c r="D22" s="32">
        <f>YEAR(PA[[#This Row],[Date]])</f>
        <v>2025</v>
      </c>
      <c r="E22" s="36" t="s">
        <v>364</v>
      </c>
      <c r="F22" s="36" t="s">
        <v>364</v>
      </c>
      <c r="G22" s="217">
        <v>45748</v>
      </c>
      <c r="H22" s="31">
        <f>DAY(EOMONTH(PA[[#This Row],[Month Year]],0))</f>
        <v>30</v>
      </c>
      <c r="I22" s="33">
        <v>0.27847222222222223</v>
      </c>
      <c r="J22" s="33">
        <v>0.75624999999999998</v>
      </c>
      <c r="K22" s="34">
        <f>IFERROR((PA[[#This Row],[Sunset Time (POA&lt;20 W/m2)]]-PA[[#This Row],[Sunrise Time (POA&gt;20 W/m2)]])*24,"")</f>
        <v>11.466666666666665</v>
      </c>
      <c r="L22" s="32" t="s">
        <v>412</v>
      </c>
      <c r="M22" s="36" t="s">
        <v>404</v>
      </c>
      <c r="N22" s="36" t="s">
        <v>413</v>
      </c>
      <c r="O22" s="35" t="s">
        <v>447</v>
      </c>
      <c r="P22" s="35" t="s">
        <v>407</v>
      </c>
      <c r="Q22" s="32"/>
      <c r="R22" s="31">
        <f>IF((PA[[#This Row],[String Type(If String BD)]]&amp;PA[[#This Row],[Equipment (If any BD other than PV  array and inv)]])="",1,0)</f>
        <v>0</v>
      </c>
      <c r="S22" s="31">
        <f>IF(PA[[#This Row],[String Type(If String BD)]]="",1,0)</f>
        <v>0</v>
      </c>
      <c r="T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" s="34">
        <f>IFERROR(_xlfn.XLOOKUP(PA[[#This Row],[Affected Equipment ]],'Basic Data'!N:N,'Basic Data'!Q:Q),"")</f>
        <v>31.900000000000002</v>
      </c>
      <c r="V22" s="179">
        <f ca="1">IFERROR(_xlfn.XLOOKUP(PA[[#This Row],[Affected Equipment ]],'Basic Data'!N:N,'Basic Data'!R:R),"")</f>
        <v>1.898470511218235E-4</v>
      </c>
      <c r="W22" s="35" t="s">
        <v>448</v>
      </c>
      <c r="X22" s="38"/>
      <c r="Y22" s="38" t="s">
        <v>449</v>
      </c>
      <c r="Z22" s="44">
        <v>0.31874999999999998</v>
      </c>
      <c r="AA22" s="44">
        <v>0.31874999999999998</v>
      </c>
      <c r="AB22" s="44">
        <v>0.31874999999999998</v>
      </c>
      <c r="AC22" s="44">
        <v>0.49305555555555558</v>
      </c>
      <c r="AD22" s="42">
        <f>IF(PA[[#This Row],[Acknowledgement Time ]]="NA","",(PA[[#This Row],[Acknowledgement Time ]]-PA[[#This Row],[Fault Time]])*24)</f>
        <v>0</v>
      </c>
      <c r="AE22" s="42">
        <f>IF(PA[[#This Row],[Work Start time on Fault]]="NA","",(PA[[#This Row],[Work Start time on Fault]]-PA[[#This Row],[Fault Time]])*24)</f>
        <v>0</v>
      </c>
      <c r="AF22" s="43">
        <f>IF(PA[[#This Row],[Status]]="Open","",(PA[[#This Row],[Work Completion time on fault]]-PA[[#This Row],[Fault Time]])*24)</f>
        <v>4.1833333333333345</v>
      </c>
      <c r="AG22" s="42">
        <f>IFERROR((PA[[#This Row],[Work Completion time on fault]]-PA[[#This Row],[Fault Time]])*24,"")</f>
        <v>4.1833333333333345</v>
      </c>
      <c r="AH22" s="35" t="s">
        <v>450</v>
      </c>
      <c r="AI22" s="32" t="s">
        <v>368</v>
      </c>
      <c r="AJ22" s="34">
        <f ca="1">IFERROR(PA[[#This Row],[Breakdown Time]]*PA[[#This Row],[Plant Equivalent Weightage]],"")</f>
        <v>7.9419349719296183E-4</v>
      </c>
      <c r="AK22" s="35">
        <v>2955</v>
      </c>
      <c r="AL22" s="49">
        <f>IFERROR((_xlfn.XLOOKUP($G22,'Modelling New'!$D:$D,'Modelling New'!$O:$O)*PA[[#This Row],[Lost PoA(Wh/m2)]]*PA[[#This Row],[DC Capacity Affected (kW)]])/1000,"")</f>
        <v>72.186502746894689</v>
      </c>
    </row>
    <row r="23" spans="1:38">
      <c r="A23" s="174">
        <f t="shared" si="0"/>
        <v>22</v>
      </c>
      <c r="B23" s="134">
        <v>45751</v>
      </c>
      <c r="C23" s="184">
        <f>YEAR(PA[[#This Row],[Date]])+IF(MONTH(PA[[#This Row],[Date]])&gt;=4,1,0)</f>
        <v>2026</v>
      </c>
      <c r="D23" s="32">
        <f>YEAR(PA[[#This Row],[Date]])</f>
        <v>2025</v>
      </c>
      <c r="E23" s="36" t="s">
        <v>364</v>
      </c>
      <c r="F23" s="36" t="s">
        <v>364</v>
      </c>
      <c r="G23" s="217">
        <v>45748</v>
      </c>
      <c r="H23" s="31">
        <f>DAY(EOMONTH(PA[[#This Row],[Month Year]],0))</f>
        <v>30</v>
      </c>
      <c r="I23" s="33">
        <v>0.27847222222222223</v>
      </c>
      <c r="J23" s="33">
        <v>0.75624999999999998</v>
      </c>
      <c r="K23" s="34">
        <f>IFERROR((PA[[#This Row],[Sunset Time (POA&lt;20 W/m2)]]-PA[[#This Row],[Sunrise Time (POA&gt;20 W/m2)]])*24,"")</f>
        <v>11.466666666666665</v>
      </c>
      <c r="L23" s="32" t="s">
        <v>451</v>
      </c>
      <c r="M23" s="32" t="s">
        <v>404</v>
      </c>
      <c r="N23" s="36" t="s">
        <v>413</v>
      </c>
      <c r="O23" s="35"/>
      <c r="P23" s="35"/>
      <c r="Q23" s="32"/>
      <c r="R23" s="31">
        <f>IF((PA[[#This Row],[String Type(If String BD)]]&amp;PA[[#This Row],[Equipment (If any BD other than PV  array and inv)]])="",1,0)</f>
        <v>1</v>
      </c>
      <c r="S23" s="31">
        <f>IF(PA[[#This Row],[String Type(If String BD)]]="",1,0)</f>
        <v>1</v>
      </c>
      <c r="T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23" s="34">
        <f>IFERROR(_xlfn.XLOOKUP(PA[[#This Row],[Affected Equipment ]],'Basic Data'!N:N,'Basic Data'!Q:Q),"")</f>
        <v>1563.1</v>
      </c>
      <c r="V23" s="179">
        <f ca="1">IFERROR(_xlfn.XLOOKUP(PA[[#This Row],[Affected Equipment ]],'Basic Data'!N:N,'Basic Data'!R:R),"")</f>
        <v>9.3025055049693502E-3</v>
      </c>
      <c r="W23" s="35" t="s">
        <v>414</v>
      </c>
      <c r="X23" s="38"/>
      <c r="Y23" s="38" t="s">
        <v>452</v>
      </c>
      <c r="Z23" s="44">
        <v>0.47361111111111109</v>
      </c>
      <c r="AA23" s="44">
        <v>0.47361111111111109</v>
      </c>
      <c r="AB23" s="44">
        <v>0.47361111111111109</v>
      </c>
      <c r="AC23" s="44">
        <v>0.56736111111111109</v>
      </c>
      <c r="AD23" s="42">
        <f>IF(PA[[#This Row],[Acknowledgement Time ]]="NA","",(PA[[#This Row],[Acknowledgement Time ]]-PA[[#This Row],[Fault Time]])*24)</f>
        <v>0</v>
      </c>
      <c r="AE23" s="42">
        <f>IF(PA[[#This Row],[Work Start time on Fault]]="NA","",(PA[[#This Row],[Work Start time on Fault]]-PA[[#This Row],[Fault Time]])*24)</f>
        <v>0</v>
      </c>
      <c r="AF23" s="43">
        <f>IF(PA[[#This Row],[Status]]="Open","",(PA[[#This Row],[Work Completion time on fault]]-PA[[#This Row],[Fault Time]])*24)</f>
        <v>2.25</v>
      </c>
      <c r="AG23" s="42">
        <f>IFERROR((PA[[#This Row],[Work Completion time on fault]]-PA[[#This Row],[Fault Time]])*24,"")</f>
        <v>2.25</v>
      </c>
      <c r="AH23" s="35" t="s">
        <v>453</v>
      </c>
      <c r="AI23" s="32" t="s">
        <v>368</v>
      </c>
      <c r="AJ23" s="34">
        <f ca="1">IFERROR(PA[[#This Row],[Breakdown Time]]*PA[[#This Row],[Plant Equivalent Weightage]],"")</f>
        <v>2.0930637386181037E-2</v>
      </c>
      <c r="AK23" s="35">
        <v>2257</v>
      </c>
      <c r="AL23" s="49">
        <f>IFERROR((_xlfn.XLOOKUP($G23,'Modelling New'!$D:$D,'Modelling New'!$O:$O)*PA[[#This Row],[Lost PoA(Wh/m2)]]*PA[[#This Row],[DC Capacity Affected (kW)]])/1000,"")</f>
        <v>2701.6317760701604</v>
      </c>
    </row>
    <row r="24" spans="1:38">
      <c r="A24" s="174">
        <f t="shared" si="0"/>
        <v>23</v>
      </c>
      <c r="B24" s="134">
        <v>45751</v>
      </c>
      <c r="C24" s="184">
        <f>YEAR(PA[[#This Row],[Date]])+IF(MONTH(PA[[#This Row],[Date]])&gt;=4,1,0)</f>
        <v>2026</v>
      </c>
      <c r="D24" s="32">
        <f>YEAR(PA[[#This Row],[Date]])</f>
        <v>2025</v>
      </c>
      <c r="E24" s="36" t="s">
        <v>364</v>
      </c>
      <c r="F24" s="36" t="s">
        <v>364</v>
      </c>
      <c r="G24" s="217">
        <v>45748</v>
      </c>
      <c r="H24" s="31">
        <f>DAY(EOMONTH(PA[[#This Row],[Month Year]],0))</f>
        <v>30</v>
      </c>
      <c r="I24" s="33">
        <v>0.27847222222222223</v>
      </c>
      <c r="J24" s="33">
        <v>0.75624999999999998</v>
      </c>
      <c r="K24" s="34">
        <f>IFERROR((PA[[#This Row],[Sunset Time (POA&lt;20 W/m2)]]-PA[[#This Row],[Sunrise Time (POA&gt;20 W/m2)]])*24,"")</f>
        <v>11.466666666666665</v>
      </c>
      <c r="L24" s="32" t="s">
        <v>419</v>
      </c>
      <c r="M24" s="32" t="s">
        <v>411</v>
      </c>
      <c r="N24" s="32" t="s">
        <v>417</v>
      </c>
      <c r="O24" s="35"/>
      <c r="P24" s="35"/>
      <c r="Q24" s="32"/>
      <c r="R24" s="31">
        <f>IF((PA[[#This Row],[String Type(If String BD)]]&amp;PA[[#This Row],[Equipment (If any BD other than PV  array and inv)]])="",1,0)</f>
        <v>1</v>
      </c>
      <c r="S24" s="31">
        <f>IF(PA[[#This Row],[String Type(If String BD)]]="",1,0)</f>
        <v>1</v>
      </c>
      <c r="T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24" s="34">
        <f>IFERROR(_xlfn.XLOOKUP(PA[[#This Row],[Affected Equipment ]],'Basic Data'!N:N,'Basic Data'!Q:Q),"")</f>
        <v>1579.0499999999997</v>
      </c>
      <c r="V24" s="179">
        <f ca="1">IFERROR(_xlfn.XLOOKUP(PA[[#This Row],[Affected Equipment ]],'Basic Data'!N:N,'Basic Data'!R:R),"")</f>
        <v>9.3974290305302612E-3</v>
      </c>
      <c r="W24" s="35" t="s">
        <v>414</v>
      </c>
      <c r="X24" s="38"/>
      <c r="Y24" s="38" t="s">
        <v>452</v>
      </c>
      <c r="Z24" s="44">
        <v>0.46527777777777779</v>
      </c>
      <c r="AA24" s="44">
        <v>0.46527777777777779</v>
      </c>
      <c r="AB24" s="44">
        <v>0.46527777777777779</v>
      </c>
      <c r="AC24" s="44">
        <v>0.57986111111111116</v>
      </c>
      <c r="AD24" s="42">
        <f>IF(PA[[#This Row],[Acknowledgement Time ]]="NA","",(PA[[#This Row],[Acknowledgement Time ]]-PA[[#This Row],[Fault Time]])*24)</f>
        <v>0</v>
      </c>
      <c r="AE24" s="42">
        <f>IF(PA[[#This Row],[Work Start time on Fault]]="NA","",(PA[[#This Row],[Work Start time on Fault]]-PA[[#This Row],[Fault Time]])*24)</f>
        <v>0</v>
      </c>
      <c r="AF24" s="43">
        <f>IF(PA[[#This Row],[Status]]="Open","",(PA[[#This Row],[Work Completion time on fault]]-PA[[#This Row],[Fault Time]])*24)</f>
        <v>2.7500000000000009</v>
      </c>
      <c r="AG24" s="42">
        <f>IFERROR((PA[[#This Row],[Work Completion time on fault]]-PA[[#This Row],[Fault Time]])*24,"")</f>
        <v>2.7500000000000009</v>
      </c>
      <c r="AH24" s="35" t="s">
        <v>453</v>
      </c>
      <c r="AI24" s="32" t="s">
        <v>368</v>
      </c>
      <c r="AJ24" s="34">
        <f ca="1">IFERROR(PA[[#This Row],[Breakdown Time]]*PA[[#This Row],[Plant Equivalent Weightage]],"")</f>
        <v>2.5842929833958226E-2</v>
      </c>
      <c r="AK24" s="35">
        <v>2729</v>
      </c>
      <c r="AL24" s="49">
        <f>IFERROR((_xlfn.XLOOKUP($G24,'Modelling New'!$D:$D,'Modelling New'!$O:$O)*PA[[#This Row],[Lost PoA(Wh/m2)]]*PA[[#This Row],[DC Capacity Affected (kW)]])/1000,"")</f>
        <v>3299.9491765873577</v>
      </c>
    </row>
    <row r="25" spans="1:38">
      <c r="A25" s="174">
        <f t="shared" si="0"/>
        <v>24</v>
      </c>
      <c r="B25" s="134">
        <v>45751</v>
      </c>
      <c r="C25" s="184">
        <f>YEAR(PA[[#This Row],[Date]])+IF(MONTH(PA[[#This Row],[Date]])&gt;=4,1,0)</f>
        <v>2026</v>
      </c>
      <c r="D25" s="32">
        <f>YEAR(PA[[#This Row],[Date]])</f>
        <v>2025</v>
      </c>
      <c r="E25" s="36" t="s">
        <v>364</v>
      </c>
      <c r="F25" s="36" t="s">
        <v>364</v>
      </c>
      <c r="G25" s="217">
        <v>45748</v>
      </c>
      <c r="H25" s="31">
        <f>DAY(EOMONTH(PA[[#This Row],[Month Year]],0))</f>
        <v>30</v>
      </c>
      <c r="I25" s="33">
        <v>0.27847222222222223</v>
      </c>
      <c r="J25" s="33">
        <v>0.75624999999999998</v>
      </c>
      <c r="K25" s="34">
        <f>IFERROR((PA[[#This Row],[Sunset Time (POA&lt;20 W/m2)]]-PA[[#This Row],[Sunrise Time (POA&gt;20 W/m2)]])*24,"")</f>
        <v>11.466666666666665</v>
      </c>
      <c r="L25" s="32" t="s">
        <v>419</v>
      </c>
      <c r="M25" s="32" t="s">
        <v>411</v>
      </c>
      <c r="N25" s="36" t="s">
        <v>413</v>
      </c>
      <c r="O25" s="35"/>
      <c r="P25" s="35"/>
      <c r="Q25" s="32"/>
      <c r="R25" s="31">
        <f>IF((PA[[#This Row],[String Type(If String BD)]]&amp;PA[[#This Row],[Equipment (If any BD other than PV  array and inv)]])="",1,0)</f>
        <v>1</v>
      </c>
      <c r="S25" s="31">
        <f>IF(PA[[#This Row],[String Type(If String BD)]]="",1,0)</f>
        <v>1</v>
      </c>
      <c r="T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25" s="34">
        <f>IFERROR(_xlfn.XLOOKUP(PA[[#This Row],[Affected Equipment ]],'Basic Data'!N:N,'Basic Data'!Q:Q),"")</f>
        <v>1371.7</v>
      </c>
      <c r="V25" s="179">
        <f ca="1">IFERROR(_xlfn.XLOOKUP(PA[[#This Row],[Affected Equipment ]],'Basic Data'!N:N,'Basic Data'!R:R),"")</f>
        <v>8.1634231982384096E-3</v>
      </c>
      <c r="W25" s="35" t="s">
        <v>414</v>
      </c>
      <c r="X25" s="38"/>
      <c r="Y25" s="38" t="s">
        <v>452</v>
      </c>
      <c r="Z25" s="44">
        <v>0.46805555555555556</v>
      </c>
      <c r="AA25" s="44">
        <v>0.46805555555555556</v>
      </c>
      <c r="AB25" s="44">
        <v>0.46805555555555556</v>
      </c>
      <c r="AC25" s="44">
        <v>0.58125000000000004</v>
      </c>
      <c r="AD25" s="42">
        <f>IF(PA[[#This Row],[Acknowledgement Time ]]="NA","",(PA[[#This Row],[Acknowledgement Time ]]-PA[[#This Row],[Fault Time]])*24)</f>
        <v>0</v>
      </c>
      <c r="AE25" s="42">
        <f>IF(PA[[#This Row],[Work Start time on Fault]]="NA","",(PA[[#This Row],[Work Start time on Fault]]-PA[[#This Row],[Fault Time]])*24)</f>
        <v>0</v>
      </c>
      <c r="AF25" s="43">
        <f>IF(PA[[#This Row],[Status]]="Open","",(PA[[#This Row],[Work Completion time on fault]]-PA[[#This Row],[Fault Time]])*24)</f>
        <v>2.7166666666666677</v>
      </c>
      <c r="AG25" s="42">
        <f>IFERROR((PA[[#This Row],[Work Completion time on fault]]-PA[[#This Row],[Fault Time]])*24,"")</f>
        <v>2.7166666666666677</v>
      </c>
      <c r="AH25" s="35" t="s">
        <v>453</v>
      </c>
      <c r="AI25" s="32" t="s">
        <v>368</v>
      </c>
      <c r="AJ25" s="34">
        <f ca="1">IFERROR(PA[[#This Row],[Breakdown Time]]*PA[[#This Row],[Plant Equivalent Weightage]],"")</f>
        <v>2.2177299688547689E-2</v>
      </c>
      <c r="AK25" s="35">
        <v>2694</v>
      </c>
      <c r="AL25" s="49">
        <f>IFERROR((_xlfn.XLOOKUP($G25,'Modelling New'!$D:$D,'Modelling New'!$O:$O)*PA[[#This Row],[Lost PoA(Wh/m2)]]*PA[[#This Row],[DC Capacity Affected (kW)]])/1000,"")</f>
        <v>2829.8574792574536</v>
      </c>
    </row>
    <row r="26" spans="1:38">
      <c r="A26" s="174">
        <f t="shared" si="0"/>
        <v>25</v>
      </c>
      <c r="B26" s="134">
        <v>45751</v>
      </c>
      <c r="C26" s="184">
        <f>YEAR(PA[[#This Row],[Date]])+IF(MONTH(PA[[#This Row],[Date]])&gt;=4,1,0)</f>
        <v>2026</v>
      </c>
      <c r="D26" s="32">
        <f>YEAR(PA[[#This Row],[Date]])</f>
        <v>2025</v>
      </c>
      <c r="E26" s="36" t="s">
        <v>364</v>
      </c>
      <c r="F26" s="36" t="s">
        <v>364</v>
      </c>
      <c r="G26" s="217">
        <v>45748</v>
      </c>
      <c r="H26" s="31">
        <f>DAY(EOMONTH(PA[[#This Row],[Month Year]],0))</f>
        <v>30</v>
      </c>
      <c r="I26" s="33">
        <v>0.27847222222222223</v>
      </c>
      <c r="J26" s="33">
        <v>0.75624999999999998</v>
      </c>
      <c r="K26" s="34">
        <f>IFERROR((PA[[#This Row],[Sunset Time (POA&lt;20 W/m2)]]-PA[[#This Row],[Sunrise Time (POA&gt;20 W/m2)]])*24,"")</f>
        <v>11.466666666666665</v>
      </c>
      <c r="L26" s="32" t="s">
        <v>425</v>
      </c>
      <c r="M26" s="32"/>
      <c r="N26" s="32"/>
      <c r="O26" s="35"/>
      <c r="P26" s="35"/>
      <c r="Q26" s="32" t="s">
        <v>420</v>
      </c>
      <c r="R26" s="31">
        <f>IF((PA[[#This Row],[String Type(If String BD)]]&amp;PA[[#This Row],[Equipment (If any BD other than PV  array and inv)]])="",1,0)</f>
        <v>0</v>
      </c>
      <c r="S26" s="31">
        <f>IF(PA[[#This Row],[String Type(If String BD)]]="",1,0)</f>
        <v>1</v>
      </c>
      <c r="T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26" s="34">
        <f>IFERROR(_xlfn.XLOOKUP(PA[[#This Row],[Affected Equipment ]],'Basic Data'!N:N,'Basic Data'!Q:Q),"")</f>
        <v>14809.285000000003</v>
      </c>
      <c r="V26" s="179">
        <f ca="1">IFERROR(_xlfn.XLOOKUP(PA[[#This Row],[Affected Equipment ]],'Basic Data'!N:N,'Basic Data'!R:R),"")</f>
        <v>8.813476760102365E-2</v>
      </c>
      <c r="W26" s="35" t="s">
        <v>421</v>
      </c>
      <c r="X26" s="38"/>
      <c r="Y26" s="38" t="s">
        <v>454</v>
      </c>
      <c r="Z26" s="44">
        <v>0.51944444444444449</v>
      </c>
      <c r="AA26" s="44">
        <v>0.51944444444444449</v>
      </c>
      <c r="AB26" s="44">
        <v>0.51944444444444449</v>
      </c>
      <c r="AC26" s="44">
        <v>0.52916666666666667</v>
      </c>
      <c r="AD26" s="42">
        <f>IF(PA[[#This Row],[Acknowledgement Time ]]="NA","",(PA[[#This Row],[Acknowledgement Time ]]-PA[[#This Row],[Fault Time]])*24)</f>
        <v>0</v>
      </c>
      <c r="AE26" s="42">
        <f>IF(PA[[#This Row],[Work Start time on Fault]]="NA","",(PA[[#This Row],[Work Start time on Fault]]-PA[[#This Row],[Fault Time]])*24)</f>
        <v>0</v>
      </c>
      <c r="AF26" s="43">
        <f>IF(PA[[#This Row],[Status]]="Open","",(PA[[#This Row],[Work Completion time on fault]]-PA[[#This Row],[Fault Time]])*24)</f>
        <v>0.2333333333333325</v>
      </c>
      <c r="AG26" s="42">
        <f>IFERROR((PA[[#This Row],[Work Completion time on fault]]-PA[[#This Row],[Fault Time]])*24,"")</f>
        <v>0.2333333333333325</v>
      </c>
      <c r="AH26" s="35" t="s">
        <v>455</v>
      </c>
      <c r="AI26" s="32" t="s">
        <v>368</v>
      </c>
      <c r="AJ26" s="34">
        <f ca="1">IFERROR(PA[[#This Row],[Breakdown Time]]*PA[[#This Row],[Plant Equivalent Weightage]],"")</f>
        <v>2.0564779106905445E-2</v>
      </c>
      <c r="AK26" s="35">
        <v>256.60000000000002</v>
      </c>
      <c r="AL26" s="49">
        <f>IFERROR((_xlfn.XLOOKUP($G26,'Modelling New'!$D:$D,'Modelling New'!$O:$O)*PA[[#This Row],[Lost PoA(Wh/m2)]]*PA[[#This Row],[DC Capacity Affected (kW)]])/1000,"")</f>
        <v>2910.0374407375334</v>
      </c>
    </row>
    <row r="27" spans="1:38">
      <c r="A27" s="174">
        <f t="shared" si="0"/>
        <v>26</v>
      </c>
      <c r="B27" s="134">
        <v>45751</v>
      </c>
      <c r="C27" s="184">
        <f>YEAR(PA[[#This Row],[Date]])+IF(MONTH(PA[[#This Row],[Date]])&gt;=4,1,0)</f>
        <v>2026</v>
      </c>
      <c r="D27" s="32">
        <f>YEAR(PA[[#This Row],[Date]])</f>
        <v>2025</v>
      </c>
      <c r="E27" s="36" t="s">
        <v>364</v>
      </c>
      <c r="F27" s="36" t="s">
        <v>364</v>
      </c>
      <c r="G27" s="217">
        <v>45748</v>
      </c>
      <c r="H27" s="31">
        <f>DAY(EOMONTH(PA[[#This Row],[Month Year]],0))</f>
        <v>30</v>
      </c>
      <c r="I27" s="33">
        <v>0.27847222222222223</v>
      </c>
      <c r="J27" s="33">
        <v>0.75624999999999998</v>
      </c>
      <c r="K27" s="34">
        <f>IFERROR((PA[[#This Row],[Sunset Time (POA&lt;20 W/m2)]]-PA[[#This Row],[Sunrise Time (POA&gt;20 W/m2)]])*24,"")</f>
        <v>11.466666666666665</v>
      </c>
      <c r="L27" s="32" t="s">
        <v>427</v>
      </c>
      <c r="M27" s="32"/>
      <c r="N27" s="32"/>
      <c r="O27" s="35"/>
      <c r="P27" s="35"/>
      <c r="Q27" s="32" t="s">
        <v>420</v>
      </c>
      <c r="R27" s="31">
        <f>IF((PA[[#This Row],[String Type(If String BD)]]&amp;PA[[#This Row],[Equipment (If any BD other than PV  array and inv)]])="",1,0)</f>
        <v>0</v>
      </c>
      <c r="S27" s="31">
        <f>IF(PA[[#This Row],[String Type(If String BD)]]="",1,0)</f>
        <v>1</v>
      </c>
      <c r="T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27" s="34">
        <f>IFERROR(_xlfn.XLOOKUP(PA[[#This Row],[Affected Equipment ]],'Basic Data'!N:N,'Basic Data'!Q:Q),"")</f>
        <v>4567.6450000000004</v>
      </c>
      <c r="V27" s="179">
        <f ca="1">IFERROR(_xlfn.XLOOKUP(PA[[#This Row],[Affected Equipment ]],'Basic Data'!N:N,'Basic Data'!R:R),"")</f>
        <v>2.7183508897220737E-2</v>
      </c>
      <c r="W27" s="35" t="s">
        <v>421</v>
      </c>
      <c r="X27" s="38"/>
      <c r="Y27" s="38" t="s">
        <v>454</v>
      </c>
      <c r="Z27" s="44">
        <v>0.51944444444444449</v>
      </c>
      <c r="AA27" s="44">
        <v>0.51944444444444449</v>
      </c>
      <c r="AB27" s="44">
        <v>0.51944444444444449</v>
      </c>
      <c r="AC27" s="44">
        <v>0.52916666666666667</v>
      </c>
      <c r="AD27" s="42">
        <f>IF(PA[[#This Row],[Acknowledgement Time ]]="NA","",(PA[[#This Row],[Acknowledgement Time ]]-PA[[#This Row],[Fault Time]])*24)</f>
        <v>0</v>
      </c>
      <c r="AE27" s="42">
        <f>IF(PA[[#This Row],[Work Start time on Fault]]="NA","",(PA[[#This Row],[Work Start time on Fault]]-PA[[#This Row],[Fault Time]])*24)</f>
        <v>0</v>
      </c>
      <c r="AF27" s="43">
        <f>IF(PA[[#This Row],[Status]]="Open","",(PA[[#This Row],[Work Completion time on fault]]-PA[[#This Row],[Fault Time]])*24)</f>
        <v>0.2333333333333325</v>
      </c>
      <c r="AG27" s="42">
        <f>IFERROR((PA[[#This Row],[Work Completion time on fault]]-PA[[#This Row],[Fault Time]])*24,"")</f>
        <v>0.2333333333333325</v>
      </c>
      <c r="AH27" s="35" t="s">
        <v>455</v>
      </c>
      <c r="AI27" s="32" t="s">
        <v>368</v>
      </c>
      <c r="AJ27" s="34">
        <f ca="1">IFERROR(PA[[#This Row],[Breakdown Time]]*PA[[#This Row],[Plant Equivalent Weightage]],"")</f>
        <v>6.3428187426848165E-3</v>
      </c>
      <c r="AK27" s="35">
        <v>256.60000000000002</v>
      </c>
      <c r="AL27" s="49">
        <f>IFERROR((_xlfn.XLOOKUP($G27,'Modelling New'!$D:$D,'Modelling New'!$O:$O)*PA[[#This Row],[Lost PoA(Wh/m2)]]*PA[[#This Row],[DC Capacity Affected (kW)]])/1000,"")</f>
        <v>897.54623305565315</v>
      </c>
    </row>
    <row r="28" spans="1:38">
      <c r="A28" s="174">
        <f t="shared" si="0"/>
        <v>27</v>
      </c>
      <c r="B28" s="134">
        <v>45751</v>
      </c>
      <c r="C28" s="184">
        <f>YEAR(PA[[#This Row],[Date]])+IF(MONTH(PA[[#This Row],[Date]])&gt;=4,1,0)</f>
        <v>2026</v>
      </c>
      <c r="D28" s="32">
        <f>YEAR(PA[[#This Row],[Date]])</f>
        <v>2025</v>
      </c>
      <c r="E28" s="36" t="s">
        <v>364</v>
      </c>
      <c r="F28" s="36" t="s">
        <v>364</v>
      </c>
      <c r="G28" s="217">
        <v>45748</v>
      </c>
      <c r="H28" s="31">
        <f>DAY(EOMONTH(PA[[#This Row],[Month Year]],0))</f>
        <v>30</v>
      </c>
      <c r="I28" s="33">
        <v>0.27847222222222223</v>
      </c>
      <c r="J28" s="33">
        <v>0.75624999999999998</v>
      </c>
      <c r="K28" s="34">
        <f>IFERROR((PA[[#This Row],[Sunset Time (POA&lt;20 W/m2)]]-PA[[#This Row],[Sunrise Time (POA&gt;20 W/m2)]])*24,"")</f>
        <v>11.466666666666665</v>
      </c>
      <c r="L28" s="32" t="s">
        <v>419</v>
      </c>
      <c r="M28" s="32" t="s">
        <v>404</v>
      </c>
      <c r="N28" s="36" t="s">
        <v>405</v>
      </c>
      <c r="O28" s="35" t="s">
        <v>406</v>
      </c>
      <c r="P28" s="35" t="s">
        <v>407</v>
      </c>
      <c r="Q28" s="32"/>
      <c r="R28" s="31">
        <f>IF((PA[[#This Row],[String Type(If String BD)]]&amp;PA[[#This Row],[Equipment (If any BD other than PV  array and inv)]])="",1,0)</f>
        <v>0</v>
      </c>
      <c r="S28" s="31">
        <f>IF(PA[[#This Row],[String Type(If String BD)]]="",1,0)</f>
        <v>0</v>
      </c>
      <c r="T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8" s="34">
        <f>IFERROR(_xlfn.XLOOKUP(PA[[#This Row],[Affected Equipment ]],'Basic Data'!N:N,'Basic Data'!Q:Q),"")</f>
        <v>31.900000000000002</v>
      </c>
      <c r="V28" s="179">
        <f ca="1">IFERROR(_xlfn.XLOOKUP(PA[[#This Row],[Affected Equipment ]],'Basic Data'!N:N,'Basic Data'!R:R),"")</f>
        <v>1.898470511218235E-4</v>
      </c>
      <c r="W28" s="35" t="s">
        <v>448</v>
      </c>
      <c r="X28" s="38"/>
      <c r="Y28" s="38" t="s">
        <v>449</v>
      </c>
      <c r="Z28" s="44">
        <v>0.27847222222222223</v>
      </c>
      <c r="AA28" s="44">
        <v>0.27847222222222223</v>
      </c>
      <c r="AB28" s="44">
        <v>0.27847222222222223</v>
      </c>
      <c r="AC28" s="44">
        <v>0.51388888888888884</v>
      </c>
      <c r="AD28" s="42">
        <f>IF(PA[[#This Row],[Acknowledgement Time ]]="NA","",(PA[[#This Row],[Acknowledgement Time ]]-PA[[#This Row],[Fault Time]])*24)</f>
        <v>0</v>
      </c>
      <c r="AE28" s="42">
        <f>IF(PA[[#This Row],[Work Start time on Fault]]="NA","",(PA[[#This Row],[Work Start time on Fault]]-PA[[#This Row],[Fault Time]])*24)</f>
        <v>0</v>
      </c>
      <c r="AF28" s="43">
        <f>IF(PA[[#This Row],[Status]]="Open","",(PA[[#This Row],[Work Completion time on fault]]-PA[[#This Row],[Fault Time]])*24)</f>
        <v>5.6499999999999986</v>
      </c>
      <c r="AG28" s="42">
        <f>IFERROR((PA[[#This Row],[Work Completion time on fault]]-PA[[#This Row],[Fault Time]])*24,"")</f>
        <v>5.6499999999999986</v>
      </c>
      <c r="AH28" s="35" t="s">
        <v>456</v>
      </c>
      <c r="AI28" s="32" t="s">
        <v>368</v>
      </c>
      <c r="AJ28" s="34">
        <f ca="1">IFERROR(PA[[#This Row],[Breakdown Time]]*PA[[#This Row],[Plant Equivalent Weightage]],"")</f>
        <v>1.0726358388383026E-3</v>
      </c>
      <c r="AK28" s="35">
        <v>3582</v>
      </c>
      <c r="AL28" s="49">
        <f>IFERROR((_xlfn.XLOOKUP($G28,'Modelling New'!$D:$D,'Modelling New'!$O:$O)*PA[[#This Row],[Lost PoA(Wh/m2)]]*PA[[#This Row],[DC Capacity Affected (kW)]])/1000,"")</f>
        <v>87.503232771362718</v>
      </c>
    </row>
    <row r="29" spans="1:38">
      <c r="A29" s="174">
        <f t="shared" si="0"/>
        <v>28</v>
      </c>
      <c r="B29" s="134">
        <v>45751</v>
      </c>
      <c r="C29" s="184">
        <f>YEAR(PA[[#This Row],[Date]])+IF(MONTH(PA[[#This Row],[Date]])&gt;=4,1,0)</f>
        <v>2026</v>
      </c>
      <c r="D29" s="32">
        <f>YEAR(PA[[#This Row],[Date]])</f>
        <v>2025</v>
      </c>
      <c r="E29" s="36" t="s">
        <v>364</v>
      </c>
      <c r="F29" s="36" t="s">
        <v>364</v>
      </c>
      <c r="G29" s="217">
        <v>45748</v>
      </c>
      <c r="H29" s="31">
        <f>DAY(EOMONTH(PA[[#This Row],[Month Year]],0))</f>
        <v>30</v>
      </c>
      <c r="I29" s="33">
        <v>0.27847222222222223</v>
      </c>
      <c r="J29" s="33">
        <v>0.75624999999999998</v>
      </c>
      <c r="K29" s="34">
        <f>IFERROR((PA[[#This Row],[Sunset Time (POA&lt;20 W/m2)]]-PA[[#This Row],[Sunrise Time (POA&gt;20 W/m2)]])*24,"")</f>
        <v>11.466666666666665</v>
      </c>
      <c r="L29" s="32" t="s">
        <v>419</v>
      </c>
      <c r="M29" s="32" t="s">
        <v>404</v>
      </c>
      <c r="N29" s="36" t="s">
        <v>405</v>
      </c>
      <c r="O29" s="35" t="s">
        <v>406</v>
      </c>
      <c r="P29" s="35" t="s">
        <v>407</v>
      </c>
      <c r="Q29" s="32"/>
      <c r="R29" s="31">
        <f>IF((PA[[#This Row],[String Type(If String BD)]]&amp;PA[[#This Row],[Equipment (If any BD other than PV  array and inv)]])="",1,0)</f>
        <v>0</v>
      </c>
      <c r="S29" s="31">
        <f>IF(PA[[#This Row],[String Type(If String BD)]]="",1,0)</f>
        <v>0</v>
      </c>
      <c r="T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" s="34">
        <f>IFERROR(_xlfn.XLOOKUP(PA[[#This Row],[Affected Equipment ]],'Basic Data'!N:N,'Basic Data'!Q:Q),"")</f>
        <v>31.900000000000002</v>
      </c>
      <c r="V29" s="179">
        <f ca="1">IFERROR(_xlfn.XLOOKUP(PA[[#This Row],[Affected Equipment ]],'Basic Data'!N:N,'Basic Data'!R:R),"")</f>
        <v>1.898470511218235E-4</v>
      </c>
      <c r="W29" s="35" t="s">
        <v>448</v>
      </c>
      <c r="X29" s="38"/>
      <c r="Y29" s="38" t="s">
        <v>449</v>
      </c>
      <c r="Z29" s="44">
        <v>0.27847222222222223</v>
      </c>
      <c r="AA29" s="44">
        <v>0.27847222222222223</v>
      </c>
      <c r="AB29" s="44">
        <v>0.27847222222222223</v>
      </c>
      <c r="AC29" s="44">
        <v>0.52083333333333337</v>
      </c>
      <c r="AD29" s="42">
        <f>IF(PA[[#This Row],[Acknowledgement Time ]]="NA","",(PA[[#This Row],[Acknowledgement Time ]]-PA[[#This Row],[Fault Time]])*24)</f>
        <v>0</v>
      </c>
      <c r="AE29" s="42">
        <f>IF(PA[[#This Row],[Work Start time on Fault]]="NA","",(PA[[#This Row],[Work Start time on Fault]]-PA[[#This Row],[Fault Time]])*24)</f>
        <v>0</v>
      </c>
      <c r="AF29" s="43">
        <f>IF(PA[[#This Row],[Status]]="Open","",(PA[[#This Row],[Work Completion time on fault]]-PA[[#This Row],[Fault Time]])*24)</f>
        <v>5.8166666666666673</v>
      </c>
      <c r="AG29" s="42">
        <f>IFERROR((PA[[#This Row],[Work Completion time on fault]]-PA[[#This Row],[Fault Time]])*24,"")</f>
        <v>5.8166666666666673</v>
      </c>
      <c r="AH29" s="35" t="s">
        <v>456</v>
      </c>
      <c r="AI29" s="32" t="s">
        <v>368</v>
      </c>
      <c r="AJ29" s="34">
        <f ca="1">IFERROR(PA[[#This Row],[Breakdown Time]]*PA[[#This Row],[Plant Equivalent Weightage]],"")</f>
        <v>1.1042770140252734E-3</v>
      </c>
      <c r="AK29" s="35">
        <v>3753</v>
      </c>
      <c r="AL29" s="49">
        <f>IFERROR((_xlfn.XLOOKUP($G29,'Modelling New'!$D:$D,'Modelling New'!$O:$O)*PA[[#This Row],[Lost PoA(Wh/m2)]]*PA[[#This Row],[DC Capacity Affected (kW)]])/1000,"")</f>
        <v>91.680522778035808</v>
      </c>
    </row>
    <row r="30" spans="1:38">
      <c r="A30" s="174">
        <f t="shared" si="0"/>
        <v>29</v>
      </c>
      <c r="B30" s="134">
        <v>45751</v>
      </c>
      <c r="C30" s="184">
        <f>YEAR(PA[[#This Row],[Date]])+IF(MONTH(PA[[#This Row],[Date]])&gt;=4,1,0)</f>
        <v>2026</v>
      </c>
      <c r="D30" s="32">
        <f>YEAR(PA[[#This Row],[Date]])</f>
        <v>2025</v>
      </c>
      <c r="E30" s="36" t="s">
        <v>364</v>
      </c>
      <c r="F30" s="36" t="s">
        <v>364</v>
      </c>
      <c r="G30" s="217">
        <v>45748</v>
      </c>
      <c r="H30" s="31">
        <f>DAY(EOMONTH(PA[[#This Row],[Month Year]],0))</f>
        <v>30</v>
      </c>
      <c r="I30" s="33">
        <v>0.27847222222222223</v>
      </c>
      <c r="J30" s="33">
        <v>0.75624999999999998</v>
      </c>
      <c r="K30" s="34">
        <f>IFERROR((PA[[#This Row],[Sunset Time (POA&lt;20 W/m2)]]-PA[[#This Row],[Sunrise Time (POA&gt;20 W/m2)]])*24,"")</f>
        <v>11.466666666666665</v>
      </c>
      <c r="L30" s="32" t="s">
        <v>419</v>
      </c>
      <c r="M30" s="32" t="s">
        <v>404</v>
      </c>
      <c r="N30" s="36" t="s">
        <v>405</v>
      </c>
      <c r="O30" s="35" t="s">
        <v>457</v>
      </c>
      <c r="P30" s="35" t="s">
        <v>407</v>
      </c>
      <c r="Q30" s="32"/>
      <c r="R30" s="31">
        <f>IF((PA[[#This Row],[String Type(If String BD)]]&amp;PA[[#This Row],[Equipment (If any BD other than PV  array and inv)]])="",1,0)</f>
        <v>0</v>
      </c>
      <c r="S30" s="31">
        <f>IF(PA[[#This Row],[String Type(If String BD)]]="",1,0)</f>
        <v>0</v>
      </c>
      <c r="T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" s="34">
        <f>IFERROR(_xlfn.XLOOKUP(PA[[#This Row],[Affected Equipment ]],'Basic Data'!N:N,'Basic Data'!Q:Q),"")</f>
        <v>31.900000000000002</v>
      </c>
      <c r="V30" s="179">
        <f ca="1">IFERROR(_xlfn.XLOOKUP(PA[[#This Row],[Affected Equipment ]],'Basic Data'!N:N,'Basic Data'!R:R),"")</f>
        <v>1.898470511218235E-4</v>
      </c>
      <c r="W30" s="35" t="s">
        <v>448</v>
      </c>
      <c r="X30" s="38"/>
      <c r="Y30" s="38" t="s">
        <v>449</v>
      </c>
      <c r="Z30" s="44">
        <v>0.27847222222222223</v>
      </c>
      <c r="AA30" s="44">
        <v>0.27847222222222223</v>
      </c>
      <c r="AB30" s="44">
        <v>0.27847222222222223</v>
      </c>
      <c r="AC30" s="44">
        <v>0.54861111111111116</v>
      </c>
      <c r="AD30" s="42">
        <f>IF(PA[[#This Row],[Acknowledgement Time ]]="NA","",(PA[[#This Row],[Acknowledgement Time ]]-PA[[#This Row],[Fault Time]])*24)</f>
        <v>0</v>
      </c>
      <c r="AE30" s="42">
        <f>IF(PA[[#This Row],[Work Start time on Fault]]="NA","",(PA[[#This Row],[Work Start time on Fault]]-PA[[#This Row],[Fault Time]])*24)</f>
        <v>0</v>
      </c>
      <c r="AF30" s="43">
        <f>IF(PA[[#This Row],[Status]]="Open","",(PA[[#This Row],[Work Completion time on fault]]-PA[[#This Row],[Fault Time]])*24)</f>
        <v>6.4833333333333343</v>
      </c>
      <c r="AG30" s="42">
        <f>IFERROR((PA[[#This Row],[Work Completion time on fault]]-PA[[#This Row],[Fault Time]])*24,"")</f>
        <v>6.4833333333333343</v>
      </c>
      <c r="AH30" s="35" t="s">
        <v>458</v>
      </c>
      <c r="AI30" s="32" t="s">
        <v>368</v>
      </c>
      <c r="AJ30" s="34">
        <f ca="1">IFERROR(PA[[#This Row],[Breakdown Time]]*PA[[#This Row],[Plant Equivalent Weightage]],"")</f>
        <v>1.2308417147731559E-3</v>
      </c>
      <c r="AK30" s="35">
        <v>4420</v>
      </c>
      <c r="AL30" s="49">
        <f>IFERROR((_xlfn.XLOOKUP($G30,'Modelling New'!$D:$D,'Modelling New'!$O:$O)*PA[[#This Row],[Lost PoA(Wh/m2)]]*PA[[#This Row],[DC Capacity Affected (kW)]])/1000,"")</f>
        <v>107.97439666371389</v>
      </c>
    </row>
    <row r="31" spans="1:38">
      <c r="A31" s="174">
        <f t="shared" si="0"/>
        <v>30</v>
      </c>
      <c r="B31" s="134">
        <v>45751</v>
      </c>
      <c r="C31" s="184">
        <f>YEAR(PA[[#This Row],[Date]])+IF(MONTH(PA[[#This Row],[Date]])&gt;=4,1,0)</f>
        <v>2026</v>
      </c>
      <c r="D31" s="32">
        <f>YEAR(PA[[#This Row],[Date]])</f>
        <v>2025</v>
      </c>
      <c r="E31" s="36" t="s">
        <v>364</v>
      </c>
      <c r="F31" s="36" t="s">
        <v>364</v>
      </c>
      <c r="G31" s="217">
        <v>45748</v>
      </c>
      <c r="H31" s="31">
        <f>DAY(EOMONTH(PA[[#This Row],[Month Year]],0))</f>
        <v>30</v>
      </c>
      <c r="I31" s="33">
        <v>0.27847222222222223</v>
      </c>
      <c r="J31" s="33">
        <v>0.75624999999999998</v>
      </c>
      <c r="K31" s="34">
        <f>IFERROR((PA[[#This Row],[Sunset Time (POA&lt;20 W/m2)]]-PA[[#This Row],[Sunrise Time (POA&gt;20 W/m2)]])*24,"")</f>
        <v>11.466666666666665</v>
      </c>
      <c r="L31" s="32" t="s">
        <v>419</v>
      </c>
      <c r="M31" s="32" t="s">
        <v>404</v>
      </c>
      <c r="N31" s="36" t="s">
        <v>405</v>
      </c>
      <c r="O31" s="35" t="s">
        <v>457</v>
      </c>
      <c r="P31" s="35" t="s">
        <v>407</v>
      </c>
      <c r="Q31" s="32"/>
      <c r="R31" s="31">
        <f>IF((PA[[#This Row],[String Type(If String BD)]]&amp;PA[[#This Row],[Equipment (If any BD other than PV  array and inv)]])="",1,0)</f>
        <v>0</v>
      </c>
      <c r="S31" s="31">
        <f>IF(PA[[#This Row],[String Type(If String BD)]]="",1,0)</f>
        <v>0</v>
      </c>
      <c r="T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1" s="34">
        <f>IFERROR(_xlfn.XLOOKUP(PA[[#This Row],[Affected Equipment ]],'Basic Data'!N:N,'Basic Data'!Q:Q),"")</f>
        <v>31.900000000000002</v>
      </c>
      <c r="V31" s="179">
        <f ca="1">IFERROR(_xlfn.XLOOKUP(PA[[#This Row],[Affected Equipment ]],'Basic Data'!N:N,'Basic Data'!R:R),"")</f>
        <v>1.898470511218235E-4</v>
      </c>
      <c r="W31" s="35" t="s">
        <v>448</v>
      </c>
      <c r="X31" s="38"/>
      <c r="Y31" s="38" t="s">
        <v>449</v>
      </c>
      <c r="Z31" s="44">
        <v>0.27847222222222223</v>
      </c>
      <c r="AA31" s="44">
        <v>0.27847222222222223</v>
      </c>
      <c r="AB31" s="44">
        <v>0.27847222222222223</v>
      </c>
      <c r="AC31" s="44">
        <v>0.55555555555555558</v>
      </c>
      <c r="AD31" s="42">
        <f>IF(PA[[#This Row],[Acknowledgement Time ]]="NA","",(PA[[#This Row],[Acknowledgement Time ]]-PA[[#This Row],[Fault Time]])*24)</f>
        <v>0</v>
      </c>
      <c r="AE31" s="42">
        <f>IF(PA[[#This Row],[Work Start time on Fault]]="NA","",(PA[[#This Row],[Work Start time on Fault]]-PA[[#This Row],[Fault Time]])*24)</f>
        <v>0</v>
      </c>
      <c r="AF31" s="43">
        <f>IF(PA[[#This Row],[Status]]="Open","",(PA[[#This Row],[Work Completion time on fault]]-PA[[#This Row],[Fault Time]])*24)</f>
        <v>6.65</v>
      </c>
      <c r="AG31" s="42">
        <f>IFERROR((PA[[#This Row],[Work Completion time on fault]]-PA[[#This Row],[Fault Time]])*24,"")</f>
        <v>6.65</v>
      </c>
      <c r="AH31" s="35" t="s">
        <v>458</v>
      </c>
      <c r="AI31" s="32" t="s">
        <v>368</v>
      </c>
      <c r="AJ31" s="34">
        <f ca="1">IFERROR(PA[[#This Row],[Breakdown Time]]*PA[[#This Row],[Plant Equivalent Weightage]],"")</f>
        <v>1.2624828899601263E-3</v>
      </c>
      <c r="AK31" s="35">
        <v>4578</v>
      </c>
      <c r="AL31" s="49">
        <f>IFERROR((_xlfn.XLOOKUP($G31,'Modelling New'!$D:$D,'Modelling New'!$O:$O)*PA[[#This Row],[Lost PoA(Wh/m2)]]*PA[[#This Row],[DC Capacity Affected (kW)]])/1000,"")</f>
        <v>111.83411491549371</v>
      </c>
    </row>
    <row r="32" spans="1:38">
      <c r="A32" s="174">
        <f t="shared" si="0"/>
        <v>31</v>
      </c>
      <c r="B32" s="134">
        <v>45751</v>
      </c>
      <c r="C32" s="184">
        <f>YEAR(PA[[#This Row],[Date]])+IF(MONTH(PA[[#This Row],[Date]])&gt;=4,1,0)</f>
        <v>2026</v>
      </c>
      <c r="D32" s="32">
        <f>YEAR(PA[[#This Row],[Date]])</f>
        <v>2025</v>
      </c>
      <c r="E32" s="36" t="s">
        <v>364</v>
      </c>
      <c r="F32" s="36" t="s">
        <v>364</v>
      </c>
      <c r="G32" s="217">
        <v>45748</v>
      </c>
      <c r="H32" s="31">
        <f>DAY(EOMONTH(PA[[#This Row],[Month Year]],0))</f>
        <v>30</v>
      </c>
      <c r="I32" s="33">
        <v>0.27847222222222223</v>
      </c>
      <c r="J32" s="33">
        <v>0.75624999999999998</v>
      </c>
      <c r="K32" s="34">
        <f>IFERROR((PA[[#This Row],[Sunset Time (POA&lt;20 W/m2)]]-PA[[#This Row],[Sunrise Time (POA&gt;20 W/m2)]])*24,"")</f>
        <v>11.466666666666665</v>
      </c>
      <c r="L32" s="32" t="s">
        <v>403</v>
      </c>
      <c r="M32" s="32" t="s">
        <v>411</v>
      </c>
      <c r="N32" s="32" t="s">
        <v>444</v>
      </c>
      <c r="O32" s="35" t="s">
        <v>459</v>
      </c>
      <c r="P32" s="35" t="s">
        <v>407</v>
      </c>
      <c r="Q32" s="32"/>
      <c r="R32" s="31">
        <f>IF((PA[[#This Row],[String Type(If String BD)]]&amp;PA[[#This Row],[Equipment (If any BD other than PV  array and inv)]])="",1,0)</f>
        <v>0</v>
      </c>
      <c r="S32" s="31">
        <f>IF(PA[[#This Row],[String Type(If String BD)]]="",1,0)</f>
        <v>0</v>
      </c>
      <c r="T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2" s="34">
        <f>IFERROR(_xlfn.XLOOKUP(PA[[#This Row],[Affected Equipment ]],'Basic Data'!N:N,'Basic Data'!Q:Q),"")</f>
        <v>31.900000000000002</v>
      </c>
      <c r="V32" s="179">
        <f ca="1">IFERROR(_xlfn.XLOOKUP(PA[[#This Row],[Affected Equipment ]],'Basic Data'!N:N,'Basic Data'!R:R),"")</f>
        <v>1.898470511218235E-4</v>
      </c>
      <c r="W32" s="37" t="s">
        <v>408</v>
      </c>
      <c r="X32" s="38"/>
      <c r="Y32" s="38" t="s">
        <v>460</v>
      </c>
      <c r="Z32" s="44">
        <v>0.27847222222222223</v>
      </c>
      <c r="AA32" s="44">
        <v>0.27847222222222223</v>
      </c>
      <c r="AB32" s="44">
        <v>0.27847222222222223</v>
      </c>
      <c r="AC32" s="44">
        <v>0.65277777777777779</v>
      </c>
      <c r="AD32" s="42">
        <f>IF(PA[[#This Row],[Acknowledgement Time ]]="NA","",(PA[[#This Row],[Acknowledgement Time ]]-PA[[#This Row],[Fault Time]])*24)</f>
        <v>0</v>
      </c>
      <c r="AE32" s="42">
        <f>IF(PA[[#This Row],[Work Start time on Fault]]="NA","",(PA[[#This Row],[Work Start time on Fault]]-PA[[#This Row],[Fault Time]])*24)</f>
        <v>0</v>
      </c>
      <c r="AF32" s="43">
        <f>IF(PA[[#This Row],[Status]]="Open","",(PA[[#This Row],[Work Completion time on fault]]-PA[[#This Row],[Fault Time]])*24)</f>
        <v>8.9833333333333343</v>
      </c>
      <c r="AG32" s="42">
        <f>IFERROR((PA[[#This Row],[Work Completion time on fault]]-PA[[#This Row],[Fault Time]])*24,"")</f>
        <v>8.9833333333333343</v>
      </c>
      <c r="AH32" s="35" t="s">
        <v>461</v>
      </c>
      <c r="AI32" s="32" t="s">
        <v>368</v>
      </c>
      <c r="AJ32" s="34">
        <f ca="1">IFERROR(PA[[#This Row],[Breakdown Time]]*PA[[#This Row],[Plant Equivalent Weightage]],"")</f>
        <v>1.7054593425777146E-3</v>
      </c>
      <c r="AK32" s="35">
        <v>6451</v>
      </c>
      <c r="AL32" s="49">
        <f>IFERROR((_xlfn.XLOOKUP($G32,'Modelling New'!$D:$D,'Modelling New'!$O:$O)*PA[[#This Row],[Lost PoA(Wh/m2)]]*PA[[#This Row],[DC Capacity Affected (kW)]])/1000,"")</f>
        <v>157.58887621665573</v>
      </c>
    </row>
    <row r="33" spans="1:38">
      <c r="A33" s="174">
        <f t="shared" si="0"/>
        <v>32</v>
      </c>
      <c r="B33" s="134">
        <v>45751</v>
      </c>
      <c r="C33" s="184">
        <f>YEAR(PA[[#This Row],[Date]])+IF(MONTH(PA[[#This Row],[Date]])&gt;=4,1,0)</f>
        <v>2026</v>
      </c>
      <c r="D33" s="32">
        <f>YEAR(PA[[#This Row],[Date]])</f>
        <v>2025</v>
      </c>
      <c r="E33" s="36" t="s">
        <v>364</v>
      </c>
      <c r="F33" s="36" t="s">
        <v>364</v>
      </c>
      <c r="G33" s="217">
        <v>45748</v>
      </c>
      <c r="H33" s="31">
        <f>DAY(EOMONTH(PA[[#This Row],[Month Year]],0))</f>
        <v>30</v>
      </c>
      <c r="I33" s="33">
        <v>0.27847222222222223</v>
      </c>
      <c r="J33" s="33">
        <v>0.75624999999999998</v>
      </c>
      <c r="K33" s="34">
        <f>IFERROR((PA[[#This Row],[Sunset Time (POA&lt;20 W/m2)]]-PA[[#This Row],[Sunrise Time (POA&gt;20 W/m2)]])*24,"")</f>
        <v>11.466666666666665</v>
      </c>
      <c r="L33" s="32" t="s">
        <v>403</v>
      </c>
      <c r="M33" s="32" t="s">
        <v>404</v>
      </c>
      <c r="N33" s="32" t="s">
        <v>413</v>
      </c>
      <c r="O33" s="35" t="s">
        <v>447</v>
      </c>
      <c r="P33" s="35" t="s">
        <v>462</v>
      </c>
      <c r="Q33" s="32"/>
      <c r="R33" s="31">
        <f>IF((PA[[#This Row],[String Type(If String BD)]]&amp;PA[[#This Row],[Equipment (If any BD other than PV  array and inv)]])="",1,0)</f>
        <v>0</v>
      </c>
      <c r="S33" s="31">
        <f>IF(PA[[#This Row],[String Type(If String BD)]]="",1,0)</f>
        <v>0</v>
      </c>
      <c r="T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3" s="34">
        <f>IFERROR(_xlfn.XLOOKUP(PA[[#This Row],[Affected Equipment ]],'Basic Data'!N:N,'Basic Data'!Q:Q),"")</f>
        <v>15.950000000000001</v>
      </c>
      <c r="V33" s="179">
        <f ca="1">IFERROR(_xlfn.XLOOKUP(PA[[#This Row],[Affected Equipment ]],'Basic Data'!N:N,'Basic Data'!R:R),"")</f>
        <v>9.4923525560911752E-5</v>
      </c>
      <c r="W33" s="37" t="s">
        <v>408</v>
      </c>
      <c r="X33" s="38"/>
      <c r="Y33" s="38" t="s">
        <v>460</v>
      </c>
      <c r="Z33" s="44">
        <v>0.27847222222222223</v>
      </c>
      <c r="AA33" s="44">
        <v>0.27847222222222223</v>
      </c>
      <c r="AB33" s="44">
        <v>0.27847222222222223</v>
      </c>
      <c r="AC33" s="44">
        <v>0.66666666666666663</v>
      </c>
      <c r="AD33" s="42">
        <f>IF(PA[[#This Row],[Acknowledgement Time ]]="NA","",(PA[[#This Row],[Acknowledgement Time ]]-PA[[#This Row],[Fault Time]])*24)</f>
        <v>0</v>
      </c>
      <c r="AE33" s="42">
        <f>IF(PA[[#This Row],[Work Start time on Fault]]="NA","",(PA[[#This Row],[Work Start time on Fault]]-PA[[#This Row],[Fault Time]])*24)</f>
        <v>0</v>
      </c>
      <c r="AF33" s="43">
        <f>IF(PA[[#This Row],[Status]]="Open","",(PA[[#This Row],[Work Completion time on fault]]-PA[[#This Row],[Fault Time]])*24)</f>
        <v>9.3166666666666664</v>
      </c>
      <c r="AG33" s="42">
        <f>IFERROR((PA[[#This Row],[Work Completion time on fault]]-PA[[#This Row],[Fault Time]])*24,"")</f>
        <v>9.3166666666666664</v>
      </c>
      <c r="AH33" s="35" t="s">
        <v>461</v>
      </c>
      <c r="AI33" s="32" t="s">
        <v>368</v>
      </c>
      <c r="AJ33" s="34">
        <f ca="1">IFERROR(PA[[#This Row],[Breakdown Time]]*PA[[#This Row],[Plant Equivalent Weightage]],"")</f>
        <v>8.8437084647582779E-4</v>
      </c>
      <c r="AK33" s="35">
        <v>6631</v>
      </c>
      <c r="AL33" s="49">
        <f>IFERROR((_xlfn.XLOOKUP($G33,'Modelling New'!$D:$D,'Modelling New'!$O:$O)*PA[[#This Row],[Lost PoA(Wh/m2)]]*PA[[#This Row],[DC Capacity Affected (kW)]])/1000,"")</f>
        <v>80.993011796050538</v>
      </c>
    </row>
    <row r="34" spans="1:38">
      <c r="A34" s="174">
        <f t="shared" si="0"/>
        <v>33</v>
      </c>
      <c r="B34" s="134">
        <v>45751</v>
      </c>
      <c r="C34" s="184">
        <f>YEAR(PA[[#This Row],[Date]])+IF(MONTH(PA[[#This Row],[Date]])&gt;=4,1,0)</f>
        <v>2026</v>
      </c>
      <c r="D34" s="32">
        <f>YEAR(PA[[#This Row],[Date]])</f>
        <v>2025</v>
      </c>
      <c r="E34" s="36" t="s">
        <v>364</v>
      </c>
      <c r="F34" s="36" t="s">
        <v>364</v>
      </c>
      <c r="G34" s="217">
        <v>45748</v>
      </c>
      <c r="H34" s="31">
        <f>DAY(EOMONTH(PA[[#This Row],[Month Year]],0))</f>
        <v>30</v>
      </c>
      <c r="I34" s="33">
        <v>0.27847222222222223</v>
      </c>
      <c r="J34" s="33">
        <v>0.75624999999999998</v>
      </c>
      <c r="K34" s="34">
        <f>IFERROR((PA[[#This Row],[Sunset Time (POA&lt;20 W/m2)]]-PA[[#This Row],[Sunrise Time (POA&gt;20 W/m2)]])*24,"")</f>
        <v>11.466666666666665</v>
      </c>
      <c r="L34" s="32" t="s">
        <v>403</v>
      </c>
      <c r="M34" s="32" t="s">
        <v>411</v>
      </c>
      <c r="N34" s="36" t="s">
        <v>405</v>
      </c>
      <c r="O34" s="35" t="s">
        <v>447</v>
      </c>
      <c r="P34" s="35" t="s">
        <v>462</v>
      </c>
      <c r="Q34" s="32"/>
      <c r="R34" s="31">
        <f>IF((PA[[#This Row],[String Type(If String BD)]]&amp;PA[[#This Row],[Equipment (If any BD other than PV  array and inv)]])="",1,0)</f>
        <v>0</v>
      </c>
      <c r="S34" s="31">
        <f>IF(PA[[#This Row],[String Type(If String BD)]]="",1,0)</f>
        <v>0</v>
      </c>
      <c r="T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4" s="34">
        <f>IFERROR(_xlfn.XLOOKUP(PA[[#This Row],[Affected Equipment ]],'Basic Data'!N:N,'Basic Data'!Q:Q),"")</f>
        <v>15.950000000000001</v>
      </c>
      <c r="V34" s="179">
        <f ca="1">IFERROR(_xlfn.XLOOKUP(PA[[#This Row],[Affected Equipment ]],'Basic Data'!N:N,'Basic Data'!R:R),"")</f>
        <v>9.4923525560911752E-5</v>
      </c>
      <c r="W34" s="37" t="s">
        <v>408</v>
      </c>
      <c r="X34" s="38"/>
      <c r="Y34" s="38" t="s">
        <v>460</v>
      </c>
      <c r="Z34" s="44">
        <v>0.27847222222222223</v>
      </c>
      <c r="AA34" s="44">
        <v>0.27847222222222223</v>
      </c>
      <c r="AB34" s="44">
        <v>0.27847222222222223</v>
      </c>
      <c r="AC34" s="44">
        <v>0.67361111111111116</v>
      </c>
      <c r="AD34" s="42">
        <f>IF(PA[[#This Row],[Acknowledgement Time ]]="NA","",(PA[[#This Row],[Acknowledgement Time ]]-PA[[#This Row],[Fault Time]])*24)</f>
        <v>0</v>
      </c>
      <c r="AE34" s="42">
        <f>IF(PA[[#This Row],[Work Start time on Fault]]="NA","",(PA[[#This Row],[Work Start time on Fault]]-PA[[#This Row],[Fault Time]])*24)</f>
        <v>0</v>
      </c>
      <c r="AF34" s="43">
        <f>IF(PA[[#This Row],[Status]]="Open","",(PA[[#This Row],[Work Completion time on fault]]-PA[[#This Row],[Fault Time]])*24)</f>
        <v>9.4833333333333343</v>
      </c>
      <c r="AG34" s="42">
        <f>IFERROR((PA[[#This Row],[Work Completion time on fault]]-PA[[#This Row],[Fault Time]])*24,"")</f>
        <v>9.4833333333333343</v>
      </c>
      <c r="AH34" s="35" t="s">
        <v>463</v>
      </c>
      <c r="AI34" s="32" t="s">
        <v>368</v>
      </c>
      <c r="AJ34" s="34">
        <f ca="1">IFERROR(PA[[#This Row],[Breakdown Time]]*PA[[#This Row],[Plant Equivalent Weightage]],"")</f>
        <v>9.0019143406931321E-4</v>
      </c>
      <c r="AK34" s="35">
        <v>6720</v>
      </c>
      <c r="AL34" s="49">
        <f>IFERROR((_xlfn.XLOOKUP($G34,'Modelling New'!$D:$D,'Modelling New'!$O:$O)*PA[[#This Row],[Lost PoA(Wh/m2)]]*PA[[#This Row],[DC Capacity Affected (kW)]])/1000,"")</f>
        <v>82.080084341646767</v>
      </c>
    </row>
    <row r="35" spans="1:38">
      <c r="A35" s="174">
        <f t="shared" si="0"/>
        <v>34</v>
      </c>
      <c r="B35" s="134">
        <v>45751</v>
      </c>
      <c r="C35" s="183">
        <f>YEAR(PA[[#This Row],[Date]])+IF(MONTH(PA[[#This Row],[Date]])&gt;=4,1,0)</f>
        <v>2026</v>
      </c>
      <c r="D35" s="32">
        <f>YEAR(PA[[#This Row],[Date]])</f>
        <v>2025</v>
      </c>
      <c r="E35" s="36" t="s">
        <v>364</v>
      </c>
      <c r="F35" s="36" t="s">
        <v>364</v>
      </c>
      <c r="G35" s="217">
        <v>45748</v>
      </c>
      <c r="H35" s="175">
        <f>DAY(EOMONTH(PA[[#This Row],[Month Year]],0))</f>
        <v>30</v>
      </c>
      <c r="I35" s="33">
        <v>0.27847222222222223</v>
      </c>
      <c r="J35" s="33">
        <v>0.75624999999999998</v>
      </c>
      <c r="K35" s="34">
        <f>IFERROR((PA[[#This Row],[Sunset Time (POA&lt;20 W/m2)]]-PA[[#This Row],[Sunrise Time (POA&gt;20 W/m2)]])*24,"")</f>
        <v>11.466666666666665</v>
      </c>
      <c r="L35" s="32" t="s">
        <v>403</v>
      </c>
      <c r="M35" s="32" t="s">
        <v>404</v>
      </c>
      <c r="N35" s="32" t="s">
        <v>413</v>
      </c>
      <c r="O35" s="35" t="s">
        <v>457</v>
      </c>
      <c r="P35" s="35" t="s">
        <v>462</v>
      </c>
      <c r="Q35" s="36"/>
      <c r="R35" s="175">
        <f>IF((PA[[#This Row],[String Type(If String BD)]]&amp;PA[[#This Row],[Equipment (If any BD other than PV  array and inv)]])="",1,0)</f>
        <v>0</v>
      </c>
      <c r="S35" s="175">
        <f>IF(PA[[#This Row],[String Type(If String BD)]]="",1,0)</f>
        <v>0</v>
      </c>
      <c r="T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35" s="176">
        <f>IFERROR(_xlfn.XLOOKUP(PA[[#This Row],[Affected Equipment ]],'Basic Data'!N:N,'Basic Data'!Q:Q),"")</f>
        <v>15.950000000000001</v>
      </c>
      <c r="V35" s="180">
        <f ca="1">IFERROR(_xlfn.XLOOKUP(PA[[#This Row],[Affected Equipment ]],'Basic Data'!N:N,'Basic Data'!R:R),"")</f>
        <v>9.4923525560911752E-5</v>
      </c>
      <c r="W35" s="37" t="s">
        <v>408</v>
      </c>
      <c r="X35" s="39"/>
      <c r="Y35" s="38" t="s">
        <v>460</v>
      </c>
      <c r="Z35" s="44">
        <v>0.27847222222222223</v>
      </c>
      <c r="AA35" s="44">
        <v>0.27847222222222223</v>
      </c>
      <c r="AB35" s="44">
        <v>0.27847222222222223</v>
      </c>
      <c r="AC35" s="45">
        <v>0.72222222222222221</v>
      </c>
      <c r="AD35" s="177">
        <f>IF(PA[[#This Row],[Acknowledgement Time ]]="NA","",(PA[[#This Row],[Acknowledgement Time ]]-PA[[#This Row],[Fault Time]])*24)</f>
        <v>0</v>
      </c>
      <c r="AE35" s="177">
        <f>IF(PA[[#This Row],[Work Start time on Fault]]="NA","",(PA[[#This Row],[Work Start time on Fault]]-PA[[#This Row],[Fault Time]])*24)</f>
        <v>0</v>
      </c>
      <c r="AF35" s="178">
        <f>IF(PA[[#This Row],[Status]]="Open","",(PA[[#This Row],[Work Completion time on fault]]-PA[[#This Row],[Fault Time]])*24)</f>
        <v>10.649999999999999</v>
      </c>
      <c r="AG35" s="177">
        <f>IFERROR((PA[[#This Row],[Work Completion time on fault]]-PA[[#This Row],[Fault Time]])*24,"")</f>
        <v>10.649999999999999</v>
      </c>
      <c r="AH35" s="35" t="s">
        <v>461</v>
      </c>
      <c r="AI35" s="32" t="s">
        <v>368</v>
      </c>
      <c r="AJ35" s="176">
        <f ca="1">IFERROR(PA[[#This Row],[Breakdown Time]]*PA[[#This Row],[Plant Equivalent Weightage]],"")</f>
        <v>1.0109355472237101E-3</v>
      </c>
      <c r="AK35" s="37">
        <v>7091</v>
      </c>
      <c r="AL35" s="278">
        <f>IFERROR((_xlfn.XLOOKUP($G35,'Modelling New'!$D:$D,'Modelling New'!$O:$O)*PA[[#This Row],[Lost PoA(Wh/m2)]]*PA[[#This Row],[DC Capacity Affected (kW)]])/1000,"")</f>
        <v>86.611588998008514</v>
      </c>
    </row>
    <row r="36" spans="1:38">
      <c r="A36" s="174">
        <f t="shared" si="0"/>
        <v>35</v>
      </c>
      <c r="B36" s="134">
        <v>45752</v>
      </c>
      <c r="C36" s="184">
        <f>YEAR(PA[[#This Row],[Date]])+IF(MONTH(PA[[#This Row],[Date]])&gt;=4,1,0)</f>
        <v>2026</v>
      </c>
      <c r="D36" s="32">
        <f>YEAR(PA[[#This Row],[Date]])</f>
        <v>2025</v>
      </c>
      <c r="E36" s="36" t="s">
        <v>364</v>
      </c>
      <c r="F36" s="36" t="s">
        <v>364</v>
      </c>
      <c r="G36" s="217">
        <v>45748</v>
      </c>
      <c r="H36" s="31">
        <f>DAY(EOMONTH(PA[[#This Row],[Month Year]],0))</f>
        <v>30</v>
      </c>
      <c r="I36" s="33">
        <v>0.27083333333333331</v>
      </c>
      <c r="J36" s="33">
        <v>0.75763888888888886</v>
      </c>
      <c r="K36" s="34">
        <f>IFERROR((PA[[#This Row],[Sunset Time (POA&lt;20 W/m2)]]-PA[[#This Row],[Sunrise Time (POA&gt;20 W/m2)]])*24,"")</f>
        <v>11.683333333333334</v>
      </c>
      <c r="L36" s="32" t="s">
        <v>425</v>
      </c>
      <c r="M36" s="32"/>
      <c r="N36" s="32"/>
      <c r="O36" s="35"/>
      <c r="P36" s="35"/>
      <c r="Q36" s="32" t="s">
        <v>420</v>
      </c>
      <c r="R36" s="31">
        <f>IF((PA[[#This Row],[String Type(If String BD)]]&amp;PA[[#This Row],[Equipment (If any BD other than PV  array and inv)]])="",1,0)</f>
        <v>0</v>
      </c>
      <c r="S36" s="31">
        <f>IF(PA[[#This Row],[String Type(If String BD)]]="",1,0)</f>
        <v>1</v>
      </c>
      <c r="T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36" s="34">
        <f>IFERROR(_xlfn.XLOOKUP(PA[[#This Row],[Affected Equipment ]],'Basic Data'!N:N,'Basic Data'!Q:Q),"")</f>
        <v>14809.285000000003</v>
      </c>
      <c r="V36" s="179">
        <f ca="1">IFERROR(_xlfn.XLOOKUP(PA[[#This Row],[Affected Equipment ]],'Basic Data'!N:N,'Basic Data'!R:R),"")</f>
        <v>8.813476760102365E-2</v>
      </c>
      <c r="W36" s="35" t="s">
        <v>421</v>
      </c>
      <c r="X36" s="38"/>
      <c r="Y36" s="38" t="s">
        <v>454</v>
      </c>
      <c r="Z36" s="44">
        <v>0.49166666666666664</v>
      </c>
      <c r="AA36" s="44">
        <v>0.49166666666666664</v>
      </c>
      <c r="AB36" s="44">
        <v>0.49166666666666664</v>
      </c>
      <c r="AC36" s="44">
        <v>0.50069444444444444</v>
      </c>
      <c r="AD36" s="42">
        <f>IF(PA[[#This Row],[Acknowledgement Time ]]="NA","",(PA[[#This Row],[Acknowledgement Time ]]-PA[[#This Row],[Fault Time]])*24)</f>
        <v>0</v>
      </c>
      <c r="AE36" s="42">
        <f>IF(PA[[#This Row],[Work Start time on Fault]]="NA","",(PA[[#This Row],[Work Start time on Fault]]-PA[[#This Row],[Fault Time]])*24)</f>
        <v>0</v>
      </c>
      <c r="AF36" s="43">
        <f>IF(PA[[#This Row],[Status]]="Open","",(PA[[#This Row],[Work Completion time on fault]]-PA[[#This Row],[Fault Time]])*24)</f>
        <v>0.21666666666666723</v>
      </c>
      <c r="AG36" s="42">
        <f>IFERROR((PA[[#This Row],[Work Completion time on fault]]-PA[[#This Row],[Fault Time]])*24,"")</f>
        <v>0.21666666666666723</v>
      </c>
      <c r="AH36" s="35" t="s">
        <v>464</v>
      </c>
      <c r="AI36" s="32" t="s">
        <v>368</v>
      </c>
      <c r="AJ36" s="34">
        <f ca="1">IFERROR(PA[[#This Row],[Breakdown Time]]*PA[[#This Row],[Plant Equivalent Weightage]],"")</f>
        <v>1.9095866313555174E-2</v>
      </c>
      <c r="AK36" s="35">
        <v>240.38</v>
      </c>
      <c r="AL36" s="49">
        <f>IFERROR((_xlfn.XLOOKUP($G36,'Modelling New'!$D:$D,'Modelling New'!$O:$O)*PA[[#This Row],[Lost PoA(Wh/m2)]]*PA[[#This Row],[DC Capacity Affected (kW)]])/1000,"")</f>
        <v>2726.0904131118014</v>
      </c>
    </row>
    <row r="37" spans="1:38">
      <c r="A37" s="174">
        <f t="shared" si="0"/>
        <v>36</v>
      </c>
      <c r="B37" s="134">
        <v>45752</v>
      </c>
      <c r="C37" s="184">
        <f>YEAR(PA[[#This Row],[Date]])+IF(MONTH(PA[[#This Row],[Date]])&gt;=4,1,0)</f>
        <v>2026</v>
      </c>
      <c r="D37" s="32">
        <f>YEAR(PA[[#This Row],[Date]])</f>
        <v>2025</v>
      </c>
      <c r="E37" s="36" t="s">
        <v>364</v>
      </c>
      <c r="F37" s="36" t="s">
        <v>364</v>
      </c>
      <c r="G37" s="217">
        <v>45748</v>
      </c>
      <c r="H37" s="31">
        <f>DAY(EOMONTH(PA[[#This Row],[Month Year]],0))</f>
        <v>30</v>
      </c>
      <c r="I37" s="33">
        <v>0.27083333333333331</v>
      </c>
      <c r="J37" s="33">
        <v>0.75763888888888886</v>
      </c>
      <c r="K37" s="34">
        <f>IFERROR((PA[[#This Row],[Sunset Time (POA&lt;20 W/m2)]]-PA[[#This Row],[Sunrise Time (POA&gt;20 W/m2)]])*24,"")</f>
        <v>11.683333333333334</v>
      </c>
      <c r="L37" s="32" t="s">
        <v>427</v>
      </c>
      <c r="M37" s="32"/>
      <c r="N37" s="32"/>
      <c r="O37" s="35"/>
      <c r="P37" s="35"/>
      <c r="Q37" s="32" t="s">
        <v>420</v>
      </c>
      <c r="R37" s="31">
        <f>IF((PA[[#This Row],[String Type(If String BD)]]&amp;PA[[#This Row],[Equipment (If any BD other than PV  array and inv)]])="",1,0)</f>
        <v>0</v>
      </c>
      <c r="S37" s="31">
        <f>IF(PA[[#This Row],[String Type(If String BD)]]="",1,0)</f>
        <v>1</v>
      </c>
      <c r="T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37" s="34">
        <f>IFERROR(_xlfn.XLOOKUP(PA[[#This Row],[Affected Equipment ]],'Basic Data'!N:N,'Basic Data'!Q:Q),"")</f>
        <v>4567.6450000000004</v>
      </c>
      <c r="V37" s="179">
        <f ca="1">IFERROR(_xlfn.XLOOKUP(PA[[#This Row],[Affected Equipment ]],'Basic Data'!N:N,'Basic Data'!R:R),"")</f>
        <v>2.7183508897220737E-2</v>
      </c>
      <c r="W37" s="35" t="s">
        <v>421</v>
      </c>
      <c r="X37" s="38"/>
      <c r="Y37" s="38" t="s">
        <v>454</v>
      </c>
      <c r="Z37" s="44">
        <v>0.49166666666666664</v>
      </c>
      <c r="AA37" s="44">
        <v>0.49166666666666664</v>
      </c>
      <c r="AB37" s="44">
        <v>0.49166666666666664</v>
      </c>
      <c r="AC37" s="44">
        <v>0.50069444444444444</v>
      </c>
      <c r="AD37" s="42">
        <f>IF(PA[[#This Row],[Acknowledgement Time ]]="NA","",(PA[[#This Row],[Acknowledgement Time ]]-PA[[#This Row],[Fault Time]])*24)</f>
        <v>0</v>
      </c>
      <c r="AE37" s="42">
        <f>IF(PA[[#This Row],[Work Start time on Fault]]="NA","",(PA[[#This Row],[Work Start time on Fault]]-PA[[#This Row],[Fault Time]])*24)</f>
        <v>0</v>
      </c>
      <c r="AF37" s="43">
        <f>IF(PA[[#This Row],[Status]]="Open","",(PA[[#This Row],[Work Completion time on fault]]-PA[[#This Row],[Fault Time]])*24)</f>
        <v>0.21666666666666723</v>
      </c>
      <c r="AG37" s="42">
        <f>IFERROR((PA[[#This Row],[Work Completion time on fault]]-PA[[#This Row],[Fault Time]])*24,"")</f>
        <v>0.21666666666666723</v>
      </c>
      <c r="AH37" s="35" t="s">
        <v>464</v>
      </c>
      <c r="AI37" s="32" t="s">
        <v>368</v>
      </c>
      <c r="AJ37" s="34">
        <f ca="1">IFERROR(PA[[#This Row],[Breakdown Time]]*PA[[#This Row],[Plant Equivalent Weightage]],"")</f>
        <v>5.8897602610645085E-3</v>
      </c>
      <c r="AK37" s="35">
        <v>240.38</v>
      </c>
      <c r="AL37" s="49">
        <f>IFERROR((_xlfn.XLOOKUP($G37,'Modelling New'!$D:$D,'Modelling New'!$O:$O)*PA[[#This Row],[Lost PoA(Wh/m2)]]*PA[[#This Row],[DC Capacity Affected (kW)]])/1000,"")</f>
        <v>840.81123734184678</v>
      </c>
    </row>
    <row r="38" spans="1:38">
      <c r="A38" s="174">
        <f t="shared" si="0"/>
        <v>37</v>
      </c>
      <c r="B38" s="134">
        <v>45752</v>
      </c>
      <c r="C38" s="184">
        <f>YEAR(PA[[#This Row],[Date]])+IF(MONTH(PA[[#This Row],[Date]])&gt;=4,1,0)</f>
        <v>2026</v>
      </c>
      <c r="D38" s="32">
        <f>YEAR(PA[[#This Row],[Date]])</f>
        <v>2025</v>
      </c>
      <c r="E38" s="36" t="s">
        <v>364</v>
      </c>
      <c r="F38" s="36" t="s">
        <v>364</v>
      </c>
      <c r="G38" s="217">
        <v>45748</v>
      </c>
      <c r="H38" s="31">
        <f>DAY(EOMONTH(PA[[#This Row],[Month Year]],0))</f>
        <v>30</v>
      </c>
      <c r="I38" s="33">
        <v>0.27083333333333331</v>
      </c>
      <c r="J38" s="33">
        <v>0.75763888888888886</v>
      </c>
      <c r="K38" s="34">
        <f>IFERROR((PA[[#This Row],[Sunset Time (POA&lt;20 W/m2)]]-PA[[#This Row],[Sunrise Time (POA&gt;20 W/m2)]])*24,"")</f>
        <v>11.683333333333334</v>
      </c>
      <c r="L38" s="32" t="s">
        <v>412</v>
      </c>
      <c r="M38" s="32" t="s">
        <v>404</v>
      </c>
      <c r="N38" s="32" t="s">
        <v>413</v>
      </c>
      <c r="O38" s="35"/>
      <c r="P38" s="35"/>
      <c r="Q38" s="32"/>
      <c r="R38" s="31">
        <f>IF((PA[[#This Row],[String Type(If String BD)]]&amp;PA[[#This Row],[Equipment (If any BD other than PV  array and inv)]])="",1,0)</f>
        <v>1</v>
      </c>
      <c r="S38" s="31">
        <f>IF(PA[[#This Row],[String Type(If String BD)]]="",1,0)</f>
        <v>1</v>
      </c>
      <c r="T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38" s="34">
        <f>IFERROR(_xlfn.XLOOKUP(PA[[#This Row],[Affected Equipment ]],'Basic Data'!N:N,'Basic Data'!Q:Q),"")</f>
        <v>2312.75</v>
      </c>
      <c r="V38" s="179">
        <f ca="1">IFERROR(_xlfn.XLOOKUP(PA[[#This Row],[Affected Equipment ]],'Basic Data'!N:N,'Basic Data'!R:R),"")</f>
        <v>1.3763911206332203E-2</v>
      </c>
      <c r="W38" s="35" t="s">
        <v>414</v>
      </c>
      <c r="X38" s="38"/>
      <c r="Y38" s="38" t="s">
        <v>432</v>
      </c>
      <c r="Z38" s="44">
        <v>0.27083333333333331</v>
      </c>
      <c r="AA38" s="44">
        <v>0.27083333333333331</v>
      </c>
      <c r="AB38" s="44">
        <v>0.27083333333333331</v>
      </c>
      <c r="AC38" s="44">
        <v>0.35069444444444442</v>
      </c>
      <c r="AD38" s="42">
        <f>IF(PA[[#This Row],[Acknowledgement Time ]]="NA","",(PA[[#This Row],[Acknowledgement Time ]]-PA[[#This Row],[Fault Time]])*24)</f>
        <v>0</v>
      </c>
      <c r="AE38" s="42">
        <f>IF(PA[[#This Row],[Work Start time on Fault]]="NA","",(PA[[#This Row],[Work Start time on Fault]]-PA[[#This Row],[Fault Time]])*24)</f>
        <v>0</v>
      </c>
      <c r="AF38" s="43">
        <f>IF(PA[[#This Row],[Status]]="Open","",(PA[[#This Row],[Work Completion time on fault]]-PA[[#This Row],[Fault Time]])*24)</f>
        <v>1.9166666666666665</v>
      </c>
      <c r="AG38" s="42">
        <f>IFERROR((PA[[#This Row],[Work Completion time on fault]]-PA[[#This Row],[Fault Time]])*24,"")</f>
        <v>1.9166666666666665</v>
      </c>
      <c r="AH38" s="35" t="s">
        <v>465</v>
      </c>
      <c r="AI38" s="32" t="s">
        <v>368</v>
      </c>
      <c r="AJ38" s="34">
        <f ca="1">IFERROR(PA[[#This Row],[Breakdown Time]]*PA[[#This Row],[Plant Equivalent Weightage]],"")</f>
        <v>2.638082981213672E-2</v>
      </c>
      <c r="AK38" s="35">
        <v>441</v>
      </c>
      <c r="AL38" s="49">
        <f>IFERROR((_xlfn.XLOOKUP($G38,'Modelling New'!$D:$D,'Modelling New'!$O:$O)*PA[[#This Row],[Lost PoA(Wh/m2)]]*PA[[#This Row],[DC Capacity Affected (kW)]])/1000,"")</f>
        <v>781.0433025634826</v>
      </c>
    </row>
    <row r="39" spans="1:38">
      <c r="A39" s="174">
        <f t="shared" si="0"/>
        <v>38</v>
      </c>
      <c r="B39" s="134">
        <v>45752</v>
      </c>
      <c r="C39" s="184">
        <f>YEAR(PA[[#This Row],[Date]])+IF(MONTH(PA[[#This Row],[Date]])&gt;=4,1,0)</f>
        <v>2026</v>
      </c>
      <c r="D39" s="32">
        <f>YEAR(PA[[#This Row],[Date]])</f>
        <v>2025</v>
      </c>
      <c r="E39" s="36" t="s">
        <v>364</v>
      </c>
      <c r="F39" s="36" t="s">
        <v>364</v>
      </c>
      <c r="G39" s="217">
        <v>45748</v>
      </c>
      <c r="H39" s="31">
        <f>DAY(EOMONTH(PA[[#This Row],[Month Year]],0))</f>
        <v>30</v>
      </c>
      <c r="I39" s="33">
        <v>0.27083333333333331</v>
      </c>
      <c r="J39" s="33">
        <v>0.75763888888888886</v>
      </c>
      <c r="K39" s="34">
        <f>IFERROR((PA[[#This Row],[Sunset Time (POA&lt;20 W/m2)]]-PA[[#This Row],[Sunrise Time (POA&gt;20 W/m2)]])*24,"")</f>
        <v>11.683333333333334</v>
      </c>
      <c r="L39" s="32" t="s">
        <v>466</v>
      </c>
      <c r="M39" s="32" t="s">
        <v>404</v>
      </c>
      <c r="N39" s="32" t="s">
        <v>417</v>
      </c>
      <c r="O39" s="35"/>
      <c r="P39" s="35"/>
      <c r="Q39" s="32"/>
      <c r="R39" s="31">
        <f>IF((PA[[#This Row],[String Type(If String BD)]]&amp;PA[[#This Row],[Equipment (If any BD other than PV  array and inv)]])="",1,0)</f>
        <v>1</v>
      </c>
      <c r="S39" s="31">
        <f>IF(PA[[#This Row],[String Type(If String BD)]]="",1,0)</f>
        <v>1</v>
      </c>
      <c r="T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39" s="34">
        <f>IFERROR(_xlfn.XLOOKUP(PA[[#This Row],[Affected Equipment ]],'Basic Data'!N:N,'Basic Data'!Q:Q),"")</f>
        <v>2105.4</v>
      </c>
      <c r="V39" s="179">
        <f ca="1">IFERROR(_xlfn.XLOOKUP(PA[[#This Row],[Affected Equipment ]],'Basic Data'!N:N,'Basic Data'!R:R),"")</f>
        <v>1.252990537404035E-2</v>
      </c>
      <c r="W39" s="35" t="s">
        <v>414</v>
      </c>
      <c r="X39" s="38"/>
      <c r="Y39" s="38" t="s">
        <v>432</v>
      </c>
      <c r="Z39" s="44">
        <v>0.27083333333333331</v>
      </c>
      <c r="AA39" s="44">
        <v>0.27083333333333331</v>
      </c>
      <c r="AB39" s="44">
        <v>0.27083333333333331</v>
      </c>
      <c r="AC39" s="44">
        <v>0.28819444444444442</v>
      </c>
      <c r="AD39" s="42">
        <f>IF(PA[[#This Row],[Acknowledgement Time ]]="NA","",(PA[[#This Row],[Acknowledgement Time ]]-PA[[#This Row],[Fault Time]])*24)</f>
        <v>0</v>
      </c>
      <c r="AE39" s="42">
        <f>IF(PA[[#This Row],[Work Start time on Fault]]="NA","",(PA[[#This Row],[Work Start time on Fault]]-PA[[#This Row],[Fault Time]])*24)</f>
        <v>0</v>
      </c>
      <c r="AF39" s="43">
        <f>IF(PA[[#This Row],[Status]]="Open","",(PA[[#This Row],[Work Completion time on fault]]-PA[[#This Row],[Fault Time]])*24)</f>
        <v>0.41666666666666652</v>
      </c>
      <c r="AG39" s="42">
        <f>IFERROR((PA[[#This Row],[Work Completion time on fault]]-PA[[#This Row],[Fault Time]])*24,"")</f>
        <v>0.41666666666666652</v>
      </c>
      <c r="AH39" s="35" t="s">
        <v>467</v>
      </c>
      <c r="AI39" s="32" t="s">
        <v>368</v>
      </c>
      <c r="AJ39" s="34">
        <f ca="1">IFERROR(PA[[#This Row],[Breakdown Time]]*PA[[#This Row],[Plant Equivalent Weightage]],"")</f>
        <v>5.2207939058501436E-3</v>
      </c>
      <c r="AK39" s="35">
        <v>23</v>
      </c>
      <c r="AL39" s="49">
        <f>IFERROR((_xlfn.XLOOKUP($G39,'Modelling New'!$D:$D,'Modelling New'!$O:$O)*PA[[#This Row],[Lost PoA(Wh/m2)]]*PA[[#This Row],[DC Capacity Affected (kW)]])/1000,"")</f>
        <v>37.082609532922554</v>
      </c>
    </row>
    <row r="40" spans="1:38">
      <c r="A40" s="174">
        <f t="shared" si="0"/>
        <v>39</v>
      </c>
      <c r="B40" s="134">
        <v>45752</v>
      </c>
      <c r="C40" s="184">
        <f>YEAR(PA[[#This Row],[Date]])+IF(MONTH(PA[[#This Row],[Date]])&gt;=4,1,0)</f>
        <v>2026</v>
      </c>
      <c r="D40" s="32">
        <f>YEAR(PA[[#This Row],[Date]])</f>
        <v>2025</v>
      </c>
      <c r="E40" s="36" t="s">
        <v>364</v>
      </c>
      <c r="F40" s="36" t="s">
        <v>364</v>
      </c>
      <c r="G40" s="217">
        <v>45748</v>
      </c>
      <c r="H40" s="31">
        <f>DAY(EOMONTH(PA[[#This Row],[Month Year]],0))</f>
        <v>30</v>
      </c>
      <c r="I40" s="33">
        <v>0.27083333333333331</v>
      </c>
      <c r="J40" s="33">
        <v>0.75763888888888886</v>
      </c>
      <c r="K40" s="34">
        <f>IFERROR((PA[[#This Row],[Sunset Time (POA&lt;20 W/m2)]]-PA[[#This Row],[Sunrise Time (POA&gt;20 W/m2)]])*24,"")</f>
        <v>11.683333333333334</v>
      </c>
      <c r="L40" s="32" t="s">
        <v>412</v>
      </c>
      <c r="M40" s="32" t="s">
        <v>404</v>
      </c>
      <c r="N40" s="32" t="s">
        <v>413</v>
      </c>
      <c r="O40" s="35" t="s">
        <v>468</v>
      </c>
      <c r="P40" s="35" t="s">
        <v>407</v>
      </c>
      <c r="Q40" s="32"/>
      <c r="R40" s="31">
        <f>IF((PA[[#This Row],[String Type(If String BD)]]&amp;PA[[#This Row],[Equipment (If any BD other than PV  array and inv)]])="",1,0)</f>
        <v>0</v>
      </c>
      <c r="S40" s="31">
        <f>IF(PA[[#This Row],[String Type(If String BD)]]="",1,0)</f>
        <v>0</v>
      </c>
      <c r="T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" s="34">
        <f>IFERROR(_xlfn.XLOOKUP(PA[[#This Row],[Affected Equipment ]],'Basic Data'!N:N,'Basic Data'!Q:Q),"")</f>
        <v>31.900000000000002</v>
      </c>
      <c r="V40" s="179">
        <f ca="1">IFERROR(_xlfn.XLOOKUP(PA[[#This Row],[Affected Equipment ]],'Basic Data'!N:N,'Basic Data'!R:R),"")</f>
        <v>1.898470511218235E-4</v>
      </c>
      <c r="W40" s="35" t="s">
        <v>448</v>
      </c>
      <c r="X40" s="38"/>
      <c r="Y40" s="38" t="s">
        <v>449</v>
      </c>
      <c r="Z40" s="44">
        <v>0.35138888888888886</v>
      </c>
      <c r="AA40" s="44">
        <v>0.35138888888888886</v>
      </c>
      <c r="AB40" s="44">
        <v>0.35138888888888886</v>
      </c>
      <c r="AC40" s="44">
        <v>0.64583333333333337</v>
      </c>
      <c r="AD40" s="42">
        <f>IF(PA[[#This Row],[Acknowledgement Time ]]="NA","",(PA[[#This Row],[Acknowledgement Time ]]-PA[[#This Row],[Fault Time]])*24)</f>
        <v>0</v>
      </c>
      <c r="AE40" s="42">
        <f>IF(PA[[#This Row],[Work Start time on Fault]]="NA","",(PA[[#This Row],[Work Start time on Fault]]-PA[[#This Row],[Fault Time]])*24)</f>
        <v>0</v>
      </c>
      <c r="AF40" s="43">
        <f>IF(PA[[#This Row],[Status]]="Open","",(PA[[#This Row],[Work Completion time on fault]]-PA[[#This Row],[Fault Time]])*24)</f>
        <v>7.0666666666666682</v>
      </c>
      <c r="AG40" s="42">
        <f>IFERROR((PA[[#This Row],[Work Completion time on fault]]-PA[[#This Row],[Fault Time]])*24,"")</f>
        <v>7.0666666666666682</v>
      </c>
      <c r="AH40" s="35" t="s">
        <v>469</v>
      </c>
      <c r="AI40" s="32" t="s">
        <v>368</v>
      </c>
      <c r="AJ40" s="34">
        <f ca="1">IFERROR(PA[[#This Row],[Breakdown Time]]*PA[[#This Row],[Plant Equivalent Weightage]],"")</f>
        <v>1.3415858279275531E-3</v>
      </c>
      <c r="AK40" s="35">
        <v>5903</v>
      </c>
      <c r="AL40" s="49">
        <f>IFERROR((_xlfn.XLOOKUP($G40,'Modelling New'!$D:$D,'Modelling New'!$O:$O)*PA[[#This Row],[Lost PoA(Wh/m2)]]*PA[[#This Row],[DC Capacity Affected (kW)]])/1000,"")</f>
        <v>144.20200531807762</v>
      </c>
    </row>
    <row r="41" spans="1:38">
      <c r="A41" s="174">
        <f t="shared" si="0"/>
        <v>40</v>
      </c>
      <c r="B41" s="134">
        <v>45752</v>
      </c>
      <c r="C41" s="184">
        <f>YEAR(PA[[#This Row],[Date]])+IF(MONTH(PA[[#This Row],[Date]])&gt;=4,1,0)</f>
        <v>2026</v>
      </c>
      <c r="D41" s="32">
        <f>YEAR(PA[[#This Row],[Date]])</f>
        <v>2025</v>
      </c>
      <c r="E41" s="36" t="s">
        <v>364</v>
      </c>
      <c r="F41" s="36" t="s">
        <v>364</v>
      </c>
      <c r="G41" s="217">
        <v>45748</v>
      </c>
      <c r="H41" s="31">
        <f>DAY(EOMONTH(PA[[#This Row],[Month Year]],0))</f>
        <v>30</v>
      </c>
      <c r="I41" s="33">
        <v>0.27083333333333331</v>
      </c>
      <c r="J41" s="33">
        <v>0.75763888888888886</v>
      </c>
      <c r="K41" s="34">
        <f>IFERROR((PA[[#This Row],[Sunset Time (POA&lt;20 W/m2)]]-PA[[#This Row],[Sunrise Time (POA&gt;20 W/m2)]])*24,"")</f>
        <v>11.683333333333334</v>
      </c>
      <c r="L41" s="32" t="s">
        <v>466</v>
      </c>
      <c r="M41" s="32" t="s">
        <v>404</v>
      </c>
      <c r="N41" s="32" t="s">
        <v>417</v>
      </c>
      <c r="O41" s="35" t="s">
        <v>457</v>
      </c>
      <c r="P41" s="35" t="s">
        <v>407</v>
      </c>
      <c r="Q41" s="32"/>
      <c r="R41" s="31">
        <f>IF((PA[[#This Row],[String Type(If String BD)]]&amp;PA[[#This Row],[Equipment (If any BD other than PV  array and inv)]])="",1,0)</f>
        <v>0</v>
      </c>
      <c r="S41" s="31">
        <f>IF(PA[[#This Row],[String Type(If String BD)]]="",1,0)</f>
        <v>0</v>
      </c>
      <c r="T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" s="34">
        <f>IFERROR(_xlfn.XLOOKUP(PA[[#This Row],[Affected Equipment ]],'Basic Data'!N:N,'Basic Data'!Q:Q),"")</f>
        <v>31.900000000000002</v>
      </c>
      <c r="V41" s="179">
        <f ca="1">IFERROR(_xlfn.XLOOKUP(PA[[#This Row],[Affected Equipment ]],'Basic Data'!N:N,'Basic Data'!R:R),"")</f>
        <v>1.898470511218235E-4</v>
      </c>
      <c r="W41" s="35" t="s">
        <v>448</v>
      </c>
      <c r="X41" s="38"/>
      <c r="Y41" s="38" t="s">
        <v>449</v>
      </c>
      <c r="Z41" s="44">
        <v>0.28888888888888886</v>
      </c>
      <c r="AA41" s="44">
        <v>0.28888888888888886</v>
      </c>
      <c r="AB41" s="44">
        <v>0.28888888888888886</v>
      </c>
      <c r="AC41" s="44">
        <v>0.54166666666666663</v>
      </c>
      <c r="AD41" s="42">
        <f>IF(PA[[#This Row],[Acknowledgement Time ]]="NA","",(PA[[#This Row],[Acknowledgement Time ]]-PA[[#This Row],[Fault Time]])*24)</f>
        <v>0</v>
      </c>
      <c r="AE41" s="42">
        <f>IF(PA[[#This Row],[Work Start time on Fault]]="NA","",(PA[[#This Row],[Work Start time on Fault]]-PA[[#This Row],[Fault Time]])*24)</f>
        <v>0</v>
      </c>
      <c r="AF41" s="43">
        <f>IF(PA[[#This Row],[Status]]="Open","",(PA[[#This Row],[Work Completion time on fault]]-PA[[#This Row],[Fault Time]])*24)</f>
        <v>6.0666666666666664</v>
      </c>
      <c r="AG41" s="42">
        <f>IFERROR((PA[[#This Row],[Work Completion time on fault]]-PA[[#This Row],[Fault Time]])*24,"")</f>
        <v>6.0666666666666664</v>
      </c>
      <c r="AH41" s="35" t="s">
        <v>456</v>
      </c>
      <c r="AI41" s="32" t="s">
        <v>368</v>
      </c>
      <c r="AJ41" s="34">
        <f ca="1">IFERROR(PA[[#This Row],[Breakdown Time]]*PA[[#This Row],[Plant Equivalent Weightage]],"")</f>
        <v>1.1517387768057291E-3</v>
      </c>
      <c r="AK41" s="35">
        <v>4342</v>
      </c>
      <c r="AL41" s="49">
        <f>IFERROR((_xlfn.XLOOKUP($G41,'Modelling New'!$D:$D,'Modelling New'!$O:$O)*PA[[#This Row],[Lost PoA(Wh/m2)]]*PA[[#This Row],[DC Capacity Affected (kW)]])/1000,"")</f>
        <v>106.06896613435426</v>
      </c>
    </row>
    <row r="42" spans="1:38">
      <c r="A42" s="174">
        <f t="shared" si="0"/>
        <v>41</v>
      </c>
      <c r="B42" s="134">
        <v>45752</v>
      </c>
      <c r="C42" s="184">
        <f>YEAR(PA[[#This Row],[Date]])+IF(MONTH(PA[[#This Row],[Date]])&gt;=4,1,0)</f>
        <v>2026</v>
      </c>
      <c r="D42" s="32">
        <f>YEAR(PA[[#This Row],[Date]])</f>
        <v>2025</v>
      </c>
      <c r="E42" s="36" t="s">
        <v>364</v>
      </c>
      <c r="F42" s="36" t="s">
        <v>364</v>
      </c>
      <c r="G42" s="217">
        <v>45748</v>
      </c>
      <c r="H42" s="31">
        <f>DAY(EOMONTH(PA[[#This Row],[Month Year]],0))</f>
        <v>30</v>
      </c>
      <c r="I42" s="33">
        <v>0.27083333333333331</v>
      </c>
      <c r="J42" s="33">
        <v>0.75763888888888886</v>
      </c>
      <c r="K42" s="34">
        <f>IFERROR((PA[[#This Row],[Sunset Time (POA&lt;20 W/m2)]]-PA[[#This Row],[Sunrise Time (POA&gt;20 W/m2)]])*24,"")</f>
        <v>11.683333333333334</v>
      </c>
      <c r="L42" s="36" t="s">
        <v>419</v>
      </c>
      <c r="M42" s="36" t="s">
        <v>411</v>
      </c>
      <c r="N42" s="36" t="s">
        <v>413</v>
      </c>
      <c r="O42" s="35"/>
      <c r="P42" s="35"/>
      <c r="Q42" s="32"/>
      <c r="R42" s="31">
        <f>IF((PA[[#This Row],[String Type(If String BD)]]&amp;PA[[#This Row],[Equipment (If any BD other than PV  array and inv)]])="",1,0)</f>
        <v>1</v>
      </c>
      <c r="S42" s="31">
        <f>IF(PA[[#This Row],[String Type(If String BD)]]="",1,0)</f>
        <v>1</v>
      </c>
      <c r="T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42" s="34">
        <f>IFERROR(_xlfn.XLOOKUP(PA[[#This Row],[Affected Equipment ]],'Basic Data'!N:N,'Basic Data'!Q:Q),"")</f>
        <v>1371.7</v>
      </c>
      <c r="V42" s="179">
        <f ca="1">IFERROR(_xlfn.XLOOKUP(PA[[#This Row],[Affected Equipment ]],'Basic Data'!N:N,'Basic Data'!R:R),"")</f>
        <v>8.1634231982384096E-3</v>
      </c>
      <c r="W42" s="35" t="s">
        <v>414</v>
      </c>
      <c r="X42" s="38"/>
      <c r="Y42" s="38" t="s">
        <v>452</v>
      </c>
      <c r="Z42" s="44">
        <v>0.44930555555555557</v>
      </c>
      <c r="AA42" s="44">
        <v>0.44930555555555557</v>
      </c>
      <c r="AB42" s="44">
        <v>0.44930555555555557</v>
      </c>
      <c r="AC42" s="44">
        <v>0.4548611111111111</v>
      </c>
      <c r="AD42" s="42">
        <f>IF(PA[[#This Row],[Acknowledgement Time ]]="NA","",(PA[[#This Row],[Acknowledgement Time ]]-PA[[#This Row],[Fault Time]])*24)</f>
        <v>0</v>
      </c>
      <c r="AE42" s="42">
        <f>IF(PA[[#This Row],[Work Start time on Fault]]="NA","",(PA[[#This Row],[Work Start time on Fault]]-PA[[#This Row],[Fault Time]])*24)</f>
        <v>0</v>
      </c>
      <c r="AF42" s="43">
        <f>IF(PA[[#This Row],[Status]]="Open","",(PA[[#This Row],[Work Completion time on fault]]-PA[[#This Row],[Fault Time]])*24)</f>
        <v>0.13333333333333286</v>
      </c>
      <c r="AG42" s="42">
        <f>IFERROR((PA[[#This Row],[Work Completion time on fault]]-PA[[#This Row],[Fault Time]])*24,"")</f>
        <v>0.13333333333333286</v>
      </c>
      <c r="AH42" s="35" t="s">
        <v>453</v>
      </c>
      <c r="AI42" s="32" t="s">
        <v>368</v>
      </c>
      <c r="AJ42" s="34">
        <f ca="1">IFERROR(PA[[#This Row],[Breakdown Time]]*PA[[#This Row],[Plant Equivalent Weightage]],"")</f>
        <v>1.088456426431784E-3</v>
      </c>
      <c r="AK42" s="35">
        <v>148.37</v>
      </c>
      <c r="AL42" s="49">
        <f>IFERROR((_xlfn.XLOOKUP($G42,'Modelling New'!$D:$D,'Modelling New'!$O:$O)*PA[[#This Row],[Lost PoA(Wh/m2)]]*PA[[#This Row],[DC Capacity Affected (kW)]])/1000,"")</f>
        <v>155.85224728932013</v>
      </c>
    </row>
    <row r="43" spans="1:38">
      <c r="A43" s="174">
        <f t="shared" si="0"/>
        <v>42</v>
      </c>
      <c r="B43" s="134">
        <v>45752</v>
      </c>
      <c r="C43" s="184">
        <f>YEAR(PA[[#This Row],[Date]])+IF(MONTH(PA[[#This Row],[Date]])&gt;=4,1,0)</f>
        <v>2026</v>
      </c>
      <c r="D43" s="32">
        <f>YEAR(PA[[#This Row],[Date]])</f>
        <v>2025</v>
      </c>
      <c r="E43" s="36" t="s">
        <v>364</v>
      </c>
      <c r="F43" s="36" t="s">
        <v>364</v>
      </c>
      <c r="G43" s="217">
        <v>45748</v>
      </c>
      <c r="H43" s="31">
        <f>DAY(EOMONTH(PA[[#This Row],[Month Year]],0))</f>
        <v>30</v>
      </c>
      <c r="I43" s="33">
        <v>0.27083333333333331</v>
      </c>
      <c r="J43" s="33">
        <v>0.75763888888888886</v>
      </c>
      <c r="K43" s="34">
        <f>IFERROR((PA[[#This Row],[Sunset Time (POA&lt;20 W/m2)]]-PA[[#This Row],[Sunrise Time (POA&gt;20 W/m2)]])*24,"")</f>
        <v>11.683333333333334</v>
      </c>
      <c r="L43" s="32" t="s">
        <v>403</v>
      </c>
      <c r="M43" s="36" t="s">
        <v>411</v>
      </c>
      <c r="N43" s="32" t="s">
        <v>417</v>
      </c>
      <c r="O43" s="35"/>
      <c r="P43" s="35"/>
      <c r="Q43" s="32"/>
      <c r="R43" s="31">
        <f>IF((PA[[#This Row],[String Type(If String BD)]]&amp;PA[[#This Row],[Equipment (If any BD other than PV  array and inv)]])="",1,0)</f>
        <v>1</v>
      </c>
      <c r="S43" s="31">
        <f>IF(PA[[#This Row],[String Type(If String BD)]]="",1,0)</f>
        <v>1</v>
      </c>
      <c r="T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43" s="34">
        <f>IFERROR(_xlfn.XLOOKUP(PA[[#This Row],[Affected Equipment ]],'Basic Data'!N:N,'Basic Data'!Q:Q),"")</f>
        <v>1595</v>
      </c>
      <c r="V43" s="179">
        <f ca="1">IFERROR(_xlfn.XLOOKUP(PA[[#This Row],[Affected Equipment ]],'Basic Data'!N:N,'Basic Data'!R:R),"")</f>
        <v>9.4923525560911739E-3</v>
      </c>
      <c r="W43" s="35" t="s">
        <v>414</v>
      </c>
      <c r="X43" s="38"/>
      <c r="Y43" s="38" t="s">
        <v>452</v>
      </c>
      <c r="Z43" s="44">
        <v>0.52500000000000002</v>
      </c>
      <c r="AA43" s="44">
        <v>0.52500000000000002</v>
      </c>
      <c r="AB43" s="44">
        <v>0.52500000000000002</v>
      </c>
      <c r="AC43" s="44">
        <v>0.52777777777777779</v>
      </c>
      <c r="AD43" s="42">
        <f>IF(PA[[#This Row],[Acknowledgement Time ]]="NA","",(PA[[#This Row],[Acknowledgement Time ]]-PA[[#This Row],[Fault Time]])*24)</f>
        <v>0</v>
      </c>
      <c r="AE43" s="42">
        <f>IF(PA[[#This Row],[Work Start time on Fault]]="NA","",(PA[[#This Row],[Work Start time on Fault]]-PA[[#This Row],[Fault Time]])*24)</f>
        <v>0</v>
      </c>
      <c r="AF43" s="43">
        <f>IF(PA[[#This Row],[Status]]="Open","",(PA[[#This Row],[Work Completion time on fault]]-PA[[#This Row],[Fault Time]])*24)</f>
        <v>6.666666666666643E-2</v>
      </c>
      <c r="AG43" s="42">
        <f>IFERROR((PA[[#This Row],[Work Completion time on fault]]-PA[[#This Row],[Fault Time]])*24,"")</f>
        <v>6.666666666666643E-2</v>
      </c>
      <c r="AH43" s="35" t="s">
        <v>453</v>
      </c>
      <c r="AI43" s="32" t="s">
        <v>368</v>
      </c>
      <c r="AJ43" s="34">
        <f ca="1">IFERROR(PA[[#This Row],[Breakdown Time]]*PA[[#This Row],[Plant Equivalent Weightage]],"")</f>
        <v>6.3282350373940937E-4</v>
      </c>
      <c r="AK43" s="35">
        <v>88.28</v>
      </c>
      <c r="AL43" s="49">
        <f>IFERROR((_xlfn.XLOOKUP($G43,'Modelling New'!$D:$D,'Modelling New'!$O:$O)*PA[[#This Row],[Lost PoA(Wh/m2)]]*PA[[#This Row],[DC Capacity Affected (kW)]])/1000,"")</f>
        <v>107.82782508453238</v>
      </c>
    </row>
    <row r="44" spans="1:38">
      <c r="A44" s="174">
        <f t="shared" si="0"/>
        <v>43</v>
      </c>
      <c r="B44" s="30">
        <v>45752</v>
      </c>
      <c r="C44" s="184">
        <f>YEAR(PA[[#This Row],[Date]])+IF(MONTH(PA[[#This Row],[Date]])&gt;=4,1,0)</f>
        <v>2026</v>
      </c>
      <c r="D44" s="32">
        <f>YEAR(PA[[#This Row],[Date]])</f>
        <v>2025</v>
      </c>
      <c r="E44" s="36" t="s">
        <v>364</v>
      </c>
      <c r="F44" s="36" t="s">
        <v>364</v>
      </c>
      <c r="G44" s="217">
        <v>45748</v>
      </c>
      <c r="H44" s="31">
        <f>DAY(EOMONTH(PA[[#This Row],[Month Year]],0))</f>
        <v>30</v>
      </c>
      <c r="I44" s="33">
        <v>0.27083333333333331</v>
      </c>
      <c r="J44" s="33">
        <v>0.75763888888888886</v>
      </c>
      <c r="K44" s="34">
        <f>IFERROR((PA[[#This Row],[Sunset Time (POA&lt;20 W/m2)]]-PA[[#This Row],[Sunrise Time (POA&gt;20 W/m2)]])*24,"")</f>
        <v>11.683333333333334</v>
      </c>
      <c r="L44" s="32" t="s">
        <v>424</v>
      </c>
      <c r="M44" s="36" t="s">
        <v>411</v>
      </c>
      <c r="N44" s="32" t="s">
        <v>405</v>
      </c>
      <c r="O44" s="35" t="s">
        <v>459</v>
      </c>
      <c r="P44" s="35" t="s">
        <v>407</v>
      </c>
      <c r="Q44" s="32"/>
      <c r="R44" s="31">
        <f>IF((PA[[#This Row],[String Type(If String BD)]]&amp;PA[[#This Row],[Equipment (If any BD other than PV  array and inv)]])="",1,0)</f>
        <v>0</v>
      </c>
      <c r="S44" s="31">
        <f>IF(PA[[#This Row],[String Type(If String BD)]]="",1,0)</f>
        <v>0</v>
      </c>
      <c r="T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" s="34">
        <f>IFERROR(_xlfn.XLOOKUP(PA[[#This Row],[Affected Equipment ]],'Basic Data'!N:N,'Basic Data'!Q:Q),"")</f>
        <v>31.900000000000002</v>
      </c>
      <c r="V44" s="179">
        <f ca="1">IFERROR(_xlfn.XLOOKUP(PA[[#This Row],[Affected Equipment ]],'Basic Data'!N:N,'Basic Data'!R:R),"")</f>
        <v>1.898470511218235E-4</v>
      </c>
      <c r="W44" s="35" t="s">
        <v>448</v>
      </c>
      <c r="X44" s="38"/>
      <c r="Y44" s="38" t="s">
        <v>470</v>
      </c>
      <c r="Z44" s="44">
        <v>0.27083333333333331</v>
      </c>
      <c r="AA44" s="44">
        <v>0.27083333333333331</v>
      </c>
      <c r="AB44" s="44">
        <v>0.27083333333333331</v>
      </c>
      <c r="AC44" s="44">
        <v>0.70138888888888884</v>
      </c>
      <c r="AD44" s="42">
        <f>IF(PA[[#This Row],[Acknowledgement Time ]]="NA","",(PA[[#This Row],[Acknowledgement Time ]]-PA[[#This Row],[Fault Time]])*24)</f>
        <v>0</v>
      </c>
      <c r="AE44" s="42">
        <f>IF(PA[[#This Row],[Work Start time on Fault]]="NA","",(PA[[#This Row],[Work Start time on Fault]]-PA[[#This Row],[Fault Time]])*24)</f>
        <v>0</v>
      </c>
      <c r="AF44" s="43">
        <f>IF(PA[[#This Row],[Status]]="Open","",(PA[[#This Row],[Work Completion time on fault]]-PA[[#This Row],[Fault Time]])*24)</f>
        <v>10.333333333333332</v>
      </c>
      <c r="AG44" s="42">
        <f>IFERROR((PA[[#This Row],[Work Completion time on fault]]-PA[[#This Row],[Fault Time]])*24,"")</f>
        <v>10.333333333333332</v>
      </c>
      <c r="AH44" s="35" t="s">
        <v>456</v>
      </c>
      <c r="AI44" s="32" t="s">
        <v>368</v>
      </c>
      <c r="AJ44" s="34">
        <f ca="1">IFERROR(PA[[#This Row],[Breakdown Time]]*PA[[#This Row],[Plant Equivalent Weightage]],"")</f>
        <v>1.9617528615921758E-3</v>
      </c>
      <c r="AK44" s="35">
        <v>6552</v>
      </c>
      <c r="AL44" s="49">
        <f>IFERROR((_xlfn.XLOOKUP($G44,'Modelling New'!$D:$D,'Modelling New'!$O:$O)*PA[[#This Row],[Lost PoA(Wh/m2)]]*PA[[#This Row],[DC Capacity Affected (kW)]])/1000,"")</f>
        <v>160.05616446621121</v>
      </c>
    </row>
    <row r="45" spans="1:38">
      <c r="A45" s="174">
        <f t="shared" si="0"/>
        <v>44</v>
      </c>
      <c r="B45" s="30">
        <v>45752</v>
      </c>
      <c r="C45" s="184">
        <f>YEAR(PA[[#This Row],[Date]])+IF(MONTH(PA[[#This Row],[Date]])&gt;=4,1,0)</f>
        <v>2026</v>
      </c>
      <c r="D45" s="32">
        <f>YEAR(PA[[#This Row],[Date]])</f>
        <v>2025</v>
      </c>
      <c r="E45" s="36" t="s">
        <v>364</v>
      </c>
      <c r="F45" s="36" t="s">
        <v>364</v>
      </c>
      <c r="G45" s="217">
        <v>45748</v>
      </c>
      <c r="H45" s="31">
        <f>DAY(EOMONTH(PA[[#This Row],[Month Year]],0))</f>
        <v>30</v>
      </c>
      <c r="I45" s="33">
        <v>0.27083333333333331</v>
      </c>
      <c r="J45" s="33">
        <v>0.75763888888888886</v>
      </c>
      <c r="K45" s="34">
        <f>IFERROR((PA[[#This Row],[Sunset Time (POA&lt;20 W/m2)]]-PA[[#This Row],[Sunrise Time (POA&gt;20 W/m2)]])*24,"")</f>
        <v>11.683333333333334</v>
      </c>
      <c r="L45" s="32" t="s">
        <v>424</v>
      </c>
      <c r="M45" s="36" t="s">
        <v>411</v>
      </c>
      <c r="N45" s="32" t="s">
        <v>405</v>
      </c>
      <c r="O45" s="35" t="s">
        <v>406</v>
      </c>
      <c r="P45" s="35" t="s">
        <v>407</v>
      </c>
      <c r="Q45" s="32"/>
      <c r="R45" s="31">
        <f>IF((PA[[#This Row],[String Type(If String BD)]]&amp;PA[[#This Row],[Equipment (If any BD other than PV  array and inv)]])="",1,0)</f>
        <v>0</v>
      </c>
      <c r="S45" s="31">
        <f>IF(PA[[#This Row],[String Type(If String BD)]]="",1,0)</f>
        <v>0</v>
      </c>
      <c r="T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" s="34">
        <f>IFERROR(_xlfn.XLOOKUP(PA[[#This Row],[Affected Equipment ]],'Basic Data'!N:N,'Basic Data'!Q:Q),"")</f>
        <v>31.900000000000002</v>
      </c>
      <c r="V45" s="179">
        <f ca="1">IFERROR(_xlfn.XLOOKUP(PA[[#This Row],[Affected Equipment ]],'Basic Data'!N:N,'Basic Data'!R:R),"")</f>
        <v>1.898470511218235E-4</v>
      </c>
      <c r="W45" s="35" t="s">
        <v>448</v>
      </c>
      <c r="X45" s="38"/>
      <c r="Y45" s="38" t="s">
        <v>470</v>
      </c>
      <c r="Z45" s="44">
        <v>0.27083333333333331</v>
      </c>
      <c r="AA45" s="44">
        <v>0.27083333333333331</v>
      </c>
      <c r="AB45" s="44">
        <v>0.27083333333333331</v>
      </c>
      <c r="AC45" s="44">
        <v>0.71527777777777779</v>
      </c>
      <c r="AD45" s="42">
        <f>IF(PA[[#This Row],[Acknowledgement Time ]]="NA","",(PA[[#This Row],[Acknowledgement Time ]]-PA[[#This Row],[Fault Time]])*24)</f>
        <v>0</v>
      </c>
      <c r="AE45" s="42">
        <f>IF(PA[[#This Row],[Work Start time on Fault]]="NA","",(PA[[#This Row],[Work Start time on Fault]]-PA[[#This Row],[Fault Time]])*24)</f>
        <v>0</v>
      </c>
      <c r="AF45" s="43">
        <f>IF(PA[[#This Row],[Status]]="Open","",(PA[[#This Row],[Work Completion time on fault]]-PA[[#This Row],[Fault Time]])*24)</f>
        <v>10.666666666666668</v>
      </c>
      <c r="AG45" s="42">
        <f>IFERROR((PA[[#This Row],[Work Completion time on fault]]-PA[[#This Row],[Fault Time]])*24,"")</f>
        <v>10.666666666666668</v>
      </c>
      <c r="AH45" s="35" t="s">
        <v>456</v>
      </c>
      <c r="AI45" s="32" t="s">
        <v>368</v>
      </c>
      <c r="AJ45" s="34">
        <f ca="1">IFERROR(PA[[#This Row],[Breakdown Time]]*PA[[#This Row],[Plant Equivalent Weightage]],"")</f>
        <v>2.0250352119661175E-3</v>
      </c>
      <c r="AK45" s="35">
        <v>6591</v>
      </c>
      <c r="AL45" s="49">
        <f>IFERROR((_xlfn.XLOOKUP($G45,'Modelling New'!$D:$D,'Modelling New'!$O:$O)*PA[[#This Row],[Lost PoA(Wh/m2)]]*PA[[#This Row],[DC Capacity Affected (kW)]])/1000,"")</f>
        <v>161.00887973089104</v>
      </c>
    </row>
    <row r="46" spans="1:38">
      <c r="A46" s="174">
        <f t="shared" si="0"/>
        <v>45</v>
      </c>
      <c r="B46" s="30">
        <v>45752</v>
      </c>
      <c r="C46" s="184">
        <f>YEAR(PA[[#This Row],[Date]])+IF(MONTH(PA[[#This Row],[Date]])&gt;=4,1,0)</f>
        <v>2026</v>
      </c>
      <c r="D46" s="32">
        <f>YEAR(PA[[#This Row],[Date]])</f>
        <v>2025</v>
      </c>
      <c r="E46" s="36" t="s">
        <v>364</v>
      </c>
      <c r="F46" s="36" t="s">
        <v>364</v>
      </c>
      <c r="G46" s="217">
        <v>45748</v>
      </c>
      <c r="H46" s="31">
        <f>DAY(EOMONTH(PA[[#This Row],[Month Year]],0))</f>
        <v>30</v>
      </c>
      <c r="I46" s="33">
        <v>0.27083333333333331</v>
      </c>
      <c r="J46" s="33">
        <v>0.75763888888888886</v>
      </c>
      <c r="K46" s="34">
        <f>IFERROR((PA[[#This Row],[Sunset Time (POA&lt;20 W/m2)]]-PA[[#This Row],[Sunrise Time (POA&gt;20 W/m2)]])*24,"")</f>
        <v>11.683333333333334</v>
      </c>
      <c r="L46" s="32" t="s">
        <v>425</v>
      </c>
      <c r="M46" s="36" t="s">
        <v>411</v>
      </c>
      <c r="N46" s="36" t="s">
        <v>413</v>
      </c>
      <c r="O46" s="35" t="s">
        <v>471</v>
      </c>
      <c r="P46" s="35" t="s">
        <v>472</v>
      </c>
      <c r="Q46" s="32"/>
      <c r="R46" s="31">
        <f>IF((PA[[#This Row],[String Type(If String BD)]]&amp;PA[[#This Row],[Equipment (If any BD other than PV  array and inv)]])="",1,0)</f>
        <v>0</v>
      </c>
      <c r="S46" s="31">
        <f>IF(PA[[#This Row],[String Type(If String BD)]]="",1,0)</f>
        <v>0</v>
      </c>
      <c r="T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6" s="34">
        <f>IFERROR(_xlfn.XLOOKUP(PA[[#This Row],[Affected Equipment ]],'Basic Data'!N:N,'Basic Data'!Q:Q),"")</f>
        <v>31.610000000000003</v>
      </c>
      <c r="V46" s="179">
        <f ca="1">IFERROR(_xlfn.XLOOKUP(PA[[#This Row],[Affected Equipment ]],'Basic Data'!N:N,'Basic Data'!R:R),"")</f>
        <v>1.8812116883889783E-4</v>
      </c>
      <c r="W46" s="35" t="s">
        <v>448</v>
      </c>
      <c r="X46" s="38"/>
      <c r="Y46" s="38" t="s">
        <v>470</v>
      </c>
      <c r="Z46" s="44">
        <v>0.27083333333333331</v>
      </c>
      <c r="AA46" s="44">
        <v>0.27083333333333331</v>
      </c>
      <c r="AB46" s="44">
        <v>0.27083333333333331</v>
      </c>
      <c r="AC46" s="44">
        <v>0.50694444444444442</v>
      </c>
      <c r="AD46" s="42">
        <f>IF(PA[[#This Row],[Acknowledgement Time ]]="NA","",(PA[[#This Row],[Acknowledgement Time ]]-PA[[#This Row],[Fault Time]])*24)</f>
        <v>0</v>
      </c>
      <c r="AE46" s="42">
        <f>IF(PA[[#This Row],[Work Start time on Fault]]="NA","",(PA[[#This Row],[Work Start time on Fault]]-PA[[#This Row],[Fault Time]])*24)</f>
        <v>0</v>
      </c>
      <c r="AF46" s="43">
        <f>IF(PA[[#This Row],[Status]]="Open","",(PA[[#This Row],[Work Completion time on fault]]-PA[[#This Row],[Fault Time]])*24)</f>
        <v>5.6666666666666661</v>
      </c>
      <c r="AG46" s="42">
        <f>IFERROR((PA[[#This Row],[Work Completion time on fault]]-PA[[#This Row],[Fault Time]])*24,"")</f>
        <v>5.6666666666666661</v>
      </c>
      <c r="AH46" s="35" t="s">
        <v>410</v>
      </c>
      <c r="AI46" s="32" t="s">
        <v>368</v>
      </c>
      <c r="AJ46" s="34">
        <f ca="1">IFERROR(PA[[#This Row],[Breakdown Time]]*PA[[#This Row],[Plant Equivalent Weightage]],"")</f>
        <v>1.0660199567537542E-3</v>
      </c>
      <c r="AK46" s="35">
        <v>3499</v>
      </c>
      <c r="AL46" s="49">
        <f>IFERROR((_xlfn.XLOOKUP($G46,'Modelling New'!$D:$D,'Modelling New'!$O:$O)*PA[[#This Row],[Lost PoA(Wh/m2)]]*PA[[#This Row],[DC Capacity Affected (kW)]])/1000,"")</f>
        <v>84.698607811539517</v>
      </c>
    </row>
    <row r="47" spans="1:38">
      <c r="A47" s="174">
        <f t="shared" si="0"/>
        <v>46</v>
      </c>
      <c r="B47" s="30">
        <v>45752</v>
      </c>
      <c r="C47" s="184">
        <f>YEAR(PA[[#This Row],[Date]])+IF(MONTH(PA[[#This Row],[Date]])&gt;=4,1,0)</f>
        <v>2026</v>
      </c>
      <c r="D47" s="32">
        <f>YEAR(PA[[#This Row],[Date]])</f>
        <v>2025</v>
      </c>
      <c r="E47" s="36" t="s">
        <v>364</v>
      </c>
      <c r="F47" s="36" t="s">
        <v>364</v>
      </c>
      <c r="G47" s="217">
        <v>45748</v>
      </c>
      <c r="H47" s="31">
        <f>DAY(EOMONTH(PA[[#This Row],[Month Year]],0))</f>
        <v>30</v>
      </c>
      <c r="I47" s="33">
        <v>0.27083333333333331</v>
      </c>
      <c r="J47" s="33">
        <v>0.75763888888888886</v>
      </c>
      <c r="K47" s="34">
        <f>IFERROR((PA[[#This Row],[Sunset Time (POA&lt;20 W/m2)]]-PA[[#This Row],[Sunrise Time (POA&gt;20 W/m2)]])*24,"")</f>
        <v>11.683333333333334</v>
      </c>
      <c r="L47" s="32" t="s">
        <v>427</v>
      </c>
      <c r="M47" s="32" t="s">
        <v>404</v>
      </c>
      <c r="N47" s="32" t="s">
        <v>417</v>
      </c>
      <c r="O47" s="35" t="s">
        <v>441</v>
      </c>
      <c r="P47" s="35" t="s">
        <v>472</v>
      </c>
      <c r="Q47" s="32"/>
      <c r="R47" s="31">
        <f>IF((PA[[#This Row],[String Type(If String BD)]]&amp;PA[[#This Row],[Equipment (If any BD other than PV  array and inv)]])="",1,0)</f>
        <v>0</v>
      </c>
      <c r="S47" s="31">
        <f>IF(PA[[#This Row],[String Type(If String BD)]]="",1,0)</f>
        <v>0</v>
      </c>
      <c r="T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" s="34">
        <f>IFERROR(_xlfn.XLOOKUP(PA[[#This Row],[Affected Equipment ]],'Basic Data'!N:N,'Basic Data'!Q:Q),"")</f>
        <v>31.610000000000003</v>
      </c>
      <c r="V47" s="179">
        <f ca="1">IFERROR(_xlfn.XLOOKUP(PA[[#This Row],[Affected Equipment ]],'Basic Data'!N:N,'Basic Data'!R:R),"")</f>
        <v>1.8812116883889783E-4</v>
      </c>
      <c r="W47" s="35" t="s">
        <v>448</v>
      </c>
      <c r="X47" s="38"/>
      <c r="Y47" s="38" t="s">
        <v>470</v>
      </c>
      <c r="Z47" s="44">
        <v>0.27083333333333331</v>
      </c>
      <c r="AA47" s="44">
        <v>0.27083333333333331</v>
      </c>
      <c r="AB47" s="44">
        <v>0.27083333333333331</v>
      </c>
      <c r="AC47" s="44">
        <v>0.51388888888888884</v>
      </c>
      <c r="AD47" s="42">
        <f>IF(PA[[#This Row],[Acknowledgement Time ]]="NA","",(PA[[#This Row],[Acknowledgement Time ]]-PA[[#This Row],[Fault Time]])*24)</f>
        <v>0</v>
      </c>
      <c r="AE47" s="42">
        <f>IF(PA[[#This Row],[Work Start time on Fault]]="NA","",(PA[[#This Row],[Work Start time on Fault]]-PA[[#This Row],[Fault Time]])*24)</f>
        <v>0</v>
      </c>
      <c r="AF47" s="43">
        <f>IF(PA[[#This Row],[Status]]="Open","",(PA[[#This Row],[Work Completion time on fault]]-PA[[#This Row],[Fault Time]])*24)</f>
        <v>5.8333333333333321</v>
      </c>
      <c r="AG47" s="42">
        <f>IFERROR((PA[[#This Row],[Work Completion time on fault]]-PA[[#This Row],[Fault Time]])*24,"")</f>
        <v>5.8333333333333321</v>
      </c>
      <c r="AH47" s="35" t="s">
        <v>410</v>
      </c>
      <c r="AI47" s="32" t="s">
        <v>368</v>
      </c>
      <c r="AJ47" s="34">
        <f ca="1">IFERROR(PA[[#This Row],[Breakdown Time]]*PA[[#This Row],[Plant Equivalent Weightage]],"")</f>
        <v>1.0973734848935704E-3</v>
      </c>
      <c r="AK47" s="35">
        <v>3675</v>
      </c>
      <c r="AL47" s="49">
        <f>IFERROR((_xlfn.XLOOKUP($G47,'Modelling New'!$D:$D,'Modelling New'!$O:$O)*PA[[#This Row],[Lost PoA(Wh/m2)]]*PA[[#This Row],[DC Capacity Affected (kW)]])/1000,"")</f>
        <v>88.958955046415454</v>
      </c>
    </row>
    <row r="48" spans="1:38">
      <c r="A48" s="174">
        <f t="shared" si="0"/>
        <v>47</v>
      </c>
      <c r="B48" s="30">
        <v>45752</v>
      </c>
      <c r="C48" s="184">
        <f>YEAR(PA[[#This Row],[Date]])+IF(MONTH(PA[[#This Row],[Date]])&gt;=4,1,0)</f>
        <v>2026</v>
      </c>
      <c r="D48" s="32">
        <f>YEAR(PA[[#This Row],[Date]])</f>
        <v>2025</v>
      </c>
      <c r="E48" s="36" t="s">
        <v>364</v>
      </c>
      <c r="F48" s="36" t="s">
        <v>364</v>
      </c>
      <c r="G48" s="217">
        <v>45748</v>
      </c>
      <c r="H48" s="31">
        <f>DAY(EOMONTH(PA[[#This Row],[Month Year]],0))</f>
        <v>30</v>
      </c>
      <c r="I48" s="33">
        <v>0.27083333333333331</v>
      </c>
      <c r="J48" s="33">
        <v>0.75763888888888886</v>
      </c>
      <c r="K48" s="34">
        <f>IFERROR((PA[[#This Row],[Sunset Time (POA&lt;20 W/m2)]]-PA[[#This Row],[Sunrise Time (POA&gt;20 W/m2)]])*24,"")</f>
        <v>11.683333333333334</v>
      </c>
      <c r="L48" s="32" t="s">
        <v>427</v>
      </c>
      <c r="M48" s="32" t="s">
        <v>404</v>
      </c>
      <c r="N48" s="32" t="s">
        <v>417</v>
      </c>
      <c r="O48" s="35" t="s">
        <v>447</v>
      </c>
      <c r="P48" s="35" t="s">
        <v>472</v>
      </c>
      <c r="Q48" s="32"/>
      <c r="R48" s="31">
        <f>IF((PA[[#This Row],[String Type(If String BD)]]&amp;PA[[#This Row],[Equipment (If any BD other than PV  array and inv)]])="",1,0)</f>
        <v>0</v>
      </c>
      <c r="S48" s="31">
        <f>IF(PA[[#This Row],[String Type(If String BD)]]="",1,0)</f>
        <v>0</v>
      </c>
      <c r="T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8" s="34">
        <f>IFERROR(_xlfn.XLOOKUP(PA[[#This Row],[Affected Equipment ]],'Basic Data'!N:N,'Basic Data'!Q:Q),"")</f>
        <v>31.610000000000003</v>
      </c>
      <c r="V48" s="179">
        <f ca="1">IFERROR(_xlfn.XLOOKUP(PA[[#This Row],[Affected Equipment ]],'Basic Data'!N:N,'Basic Data'!R:R),"")</f>
        <v>1.8812116883889783E-4</v>
      </c>
      <c r="W48" s="35" t="s">
        <v>408</v>
      </c>
      <c r="X48" s="38"/>
      <c r="Y48" s="38" t="s">
        <v>470</v>
      </c>
      <c r="Z48" s="44">
        <v>0.27083333333333331</v>
      </c>
      <c r="AA48" s="44">
        <v>0.27083333333333331</v>
      </c>
      <c r="AB48" s="44">
        <v>0.27083333333333331</v>
      </c>
      <c r="AC48" s="44">
        <v>0.5625</v>
      </c>
      <c r="AD48" s="42">
        <f>IF(PA[[#This Row],[Acknowledgement Time ]]="NA","",(PA[[#This Row],[Acknowledgement Time ]]-PA[[#This Row],[Fault Time]])*24)</f>
        <v>0</v>
      </c>
      <c r="AE48" s="42">
        <f>IF(PA[[#This Row],[Work Start time on Fault]]="NA","",(PA[[#This Row],[Work Start time on Fault]]-PA[[#This Row],[Fault Time]])*24)</f>
        <v>0</v>
      </c>
      <c r="AF48" s="43">
        <f>IF(PA[[#This Row],[Status]]="Open","",(PA[[#This Row],[Work Completion time on fault]]-PA[[#This Row],[Fault Time]])*24)</f>
        <v>7</v>
      </c>
      <c r="AG48" s="42">
        <f>IFERROR((PA[[#This Row],[Work Completion time on fault]]-PA[[#This Row],[Fault Time]])*24,"")</f>
        <v>7</v>
      </c>
      <c r="AH48" s="35" t="s">
        <v>410</v>
      </c>
      <c r="AI48" s="32" t="s">
        <v>368</v>
      </c>
      <c r="AJ48" s="34">
        <f ca="1">IFERROR(PA[[#This Row],[Breakdown Time]]*PA[[#This Row],[Plant Equivalent Weightage]],"")</f>
        <v>1.3168481818722848E-3</v>
      </c>
      <c r="AK48" s="35">
        <v>4873</v>
      </c>
      <c r="AL48" s="49">
        <f>IFERROR((_xlfn.XLOOKUP($G48,'Modelling New'!$D:$D,'Modelling New'!$O:$O)*PA[[#This Row],[Lost PoA(Wh/m2)]]*PA[[#This Row],[DC Capacity Affected (kW)]])/1000,"")</f>
        <v>117.95836406562792</v>
      </c>
    </row>
    <row r="49" spans="1:38">
      <c r="A49" s="174">
        <f t="shared" si="0"/>
        <v>48</v>
      </c>
      <c r="B49" s="30">
        <v>45752</v>
      </c>
      <c r="C49" s="184">
        <f>YEAR(PA[[#This Row],[Date]])+IF(MONTH(PA[[#This Row],[Date]])&gt;=4,1,0)</f>
        <v>2026</v>
      </c>
      <c r="D49" s="32">
        <f>YEAR(PA[[#This Row],[Date]])</f>
        <v>2025</v>
      </c>
      <c r="E49" s="36" t="s">
        <v>364</v>
      </c>
      <c r="F49" s="36" t="s">
        <v>364</v>
      </c>
      <c r="G49" s="217">
        <v>45748</v>
      </c>
      <c r="H49" s="31">
        <f>DAY(EOMONTH(PA[[#This Row],[Month Year]],0))</f>
        <v>30</v>
      </c>
      <c r="I49" s="33">
        <v>0.27083333333333331</v>
      </c>
      <c r="J49" s="33">
        <v>0.75763888888888886</v>
      </c>
      <c r="K49" s="34">
        <f>IFERROR((PA[[#This Row],[Sunset Time (POA&lt;20 W/m2)]]-PA[[#This Row],[Sunrise Time (POA&gt;20 W/m2)]])*24,"")</f>
        <v>11.683333333333334</v>
      </c>
      <c r="L49" s="32" t="s">
        <v>427</v>
      </c>
      <c r="M49" s="32" t="s">
        <v>404</v>
      </c>
      <c r="N49" s="36" t="s">
        <v>413</v>
      </c>
      <c r="O49" s="35" t="s">
        <v>457</v>
      </c>
      <c r="P49" s="35" t="s">
        <v>472</v>
      </c>
      <c r="Q49" s="32"/>
      <c r="R49" s="31">
        <f>IF((PA[[#This Row],[String Type(If String BD)]]&amp;PA[[#This Row],[Equipment (If any BD other than PV  array and inv)]])="",1,0)</f>
        <v>0</v>
      </c>
      <c r="S49" s="31">
        <f>IF(PA[[#This Row],[String Type(If String BD)]]="",1,0)</f>
        <v>0</v>
      </c>
      <c r="T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" s="34">
        <f>IFERROR(_xlfn.XLOOKUP(PA[[#This Row],[Affected Equipment ]],'Basic Data'!N:N,'Basic Data'!Q:Q),"")</f>
        <v>31.610000000000003</v>
      </c>
      <c r="V49" s="179">
        <f ca="1">IFERROR(_xlfn.XLOOKUP(PA[[#This Row],[Affected Equipment ]],'Basic Data'!N:N,'Basic Data'!R:R),"")</f>
        <v>1.8812116883889783E-4</v>
      </c>
      <c r="W49" s="35" t="s">
        <v>408</v>
      </c>
      <c r="X49" s="38"/>
      <c r="Y49" s="38" t="s">
        <v>470</v>
      </c>
      <c r="Z49" s="44">
        <v>0.27083333333333331</v>
      </c>
      <c r="AA49" s="44">
        <v>0.27083333333333331</v>
      </c>
      <c r="AB49" s="44">
        <v>0.27083333333333331</v>
      </c>
      <c r="AC49" s="44">
        <v>0.56944444444444442</v>
      </c>
      <c r="AD49" s="42">
        <f>IF(PA[[#This Row],[Acknowledgement Time ]]="NA","",(PA[[#This Row],[Acknowledgement Time ]]-PA[[#This Row],[Fault Time]])*24)</f>
        <v>0</v>
      </c>
      <c r="AE49" s="42">
        <f>IF(PA[[#This Row],[Work Start time on Fault]]="NA","",(PA[[#This Row],[Work Start time on Fault]]-PA[[#This Row],[Fault Time]])*24)</f>
        <v>0</v>
      </c>
      <c r="AF49" s="43">
        <f>IF(PA[[#This Row],[Status]]="Open","",(PA[[#This Row],[Work Completion time on fault]]-PA[[#This Row],[Fault Time]])*24)</f>
        <v>7.1666666666666661</v>
      </c>
      <c r="AG49" s="42">
        <f>IFERROR((PA[[#This Row],[Work Completion time on fault]]-PA[[#This Row],[Fault Time]])*24,"")</f>
        <v>7.1666666666666661</v>
      </c>
      <c r="AH49" s="35" t="s">
        <v>410</v>
      </c>
      <c r="AI49" s="32" t="s">
        <v>368</v>
      </c>
      <c r="AJ49" s="34">
        <f ca="1">IFERROR(PA[[#This Row],[Breakdown Time]]*PA[[#This Row],[Plant Equivalent Weightage]],"")</f>
        <v>1.348201710012101E-3</v>
      </c>
      <c r="AK49" s="35">
        <v>5026</v>
      </c>
      <c r="AL49" s="49">
        <f>IFERROR((_xlfn.XLOOKUP($G49,'Modelling New'!$D:$D,'Modelling New'!$O:$O)*PA[[#This Row],[Lost PoA(Wh/m2)]]*PA[[#This Row],[DC Capacity Affected (kW)]])/1000,"")</f>
        <v>121.66196137776438</v>
      </c>
    </row>
    <row r="50" spans="1:38">
      <c r="A50" s="174">
        <f t="shared" si="0"/>
        <v>49</v>
      </c>
      <c r="B50" s="30">
        <v>45752</v>
      </c>
      <c r="C50" s="184">
        <f>YEAR(PA[[#This Row],[Date]])+IF(MONTH(PA[[#This Row],[Date]])&gt;=4,1,0)</f>
        <v>2026</v>
      </c>
      <c r="D50" s="32">
        <f>YEAR(PA[[#This Row],[Date]])</f>
        <v>2025</v>
      </c>
      <c r="E50" s="36" t="s">
        <v>364</v>
      </c>
      <c r="F50" s="36" t="s">
        <v>364</v>
      </c>
      <c r="G50" s="217">
        <v>45748</v>
      </c>
      <c r="H50" s="31">
        <f>DAY(EOMONTH(PA[[#This Row],[Month Year]],0))</f>
        <v>30</v>
      </c>
      <c r="I50" s="33">
        <v>0.27083333333333331</v>
      </c>
      <c r="J50" s="33">
        <v>0.75763888888888886</v>
      </c>
      <c r="K50" s="34">
        <f>IFERROR((PA[[#This Row],[Sunset Time (POA&lt;20 W/m2)]]-PA[[#This Row],[Sunrise Time (POA&gt;20 W/m2)]])*24,"")</f>
        <v>11.683333333333334</v>
      </c>
      <c r="L50" s="32" t="s">
        <v>427</v>
      </c>
      <c r="M50" s="32" t="s">
        <v>404</v>
      </c>
      <c r="N50" s="36" t="s">
        <v>413</v>
      </c>
      <c r="O50" s="35" t="s">
        <v>406</v>
      </c>
      <c r="P50" s="35" t="s">
        <v>472</v>
      </c>
      <c r="Q50" s="32"/>
      <c r="R50" s="31">
        <f>IF((PA[[#This Row],[String Type(If String BD)]]&amp;PA[[#This Row],[Equipment (If any BD other than PV  array and inv)]])="",1,0)</f>
        <v>0</v>
      </c>
      <c r="S50" s="31">
        <f>IF(PA[[#This Row],[String Type(If String BD)]]="",1,0)</f>
        <v>0</v>
      </c>
      <c r="T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" s="34">
        <f>IFERROR(_xlfn.XLOOKUP(PA[[#This Row],[Affected Equipment ]],'Basic Data'!N:N,'Basic Data'!Q:Q),"")</f>
        <v>31.610000000000003</v>
      </c>
      <c r="V50" s="179">
        <f ca="1">IFERROR(_xlfn.XLOOKUP(PA[[#This Row],[Affected Equipment ]],'Basic Data'!N:N,'Basic Data'!R:R),"")</f>
        <v>1.8812116883889783E-4</v>
      </c>
      <c r="W50" s="35" t="s">
        <v>408</v>
      </c>
      <c r="X50" s="38"/>
      <c r="Y50" s="38" t="s">
        <v>470</v>
      </c>
      <c r="Z50" s="44">
        <v>0.27083333333333331</v>
      </c>
      <c r="AA50" s="44">
        <v>0.27083333333333331</v>
      </c>
      <c r="AB50" s="44">
        <v>0.27083333333333331</v>
      </c>
      <c r="AC50" s="44">
        <v>0.63888888888888884</v>
      </c>
      <c r="AD50" s="42">
        <f>IF(PA[[#This Row],[Acknowledgement Time ]]="NA","",(PA[[#This Row],[Acknowledgement Time ]]-PA[[#This Row],[Fault Time]])*24)</f>
        <v>0</v>
      </c>
      <c r="AE50" s="42">
        <f>IF(PA[[#This Row],[Work Start time on Fault]]="NA","",(PA[[#This Row],[Work Start time on Fault]]-PA[[#This Row],[Fault Time]])*24)</f>
        <v>0</v>
      </c>
      <c r="AF50" s="43">
        <f>IF(PA[[#This Row],[Status]]="Open","",(PA[[#This Row],[Work Completion time on fault]]-PA[[#This Row],[Fault Time]])*24)</f>
        <v>8.8333333333333321</v>
      </c>
      <c r="AG50" s="42">
        <f>IFERROR((PA[[#This Row],[Work Completion time on fault]]-PA[[#This Row],[Fault Time]])*24,"")</f>
        <v>8.8333333333333321</v>
      </c>
      <c r="AH50" s="35" t="s">
        <v>410</v>
      </c>
      <c r="AI50" s="32" t="s">
        <v>368</v>
      </c>
      <c r="AJ50" s="34">
        <f ca="1">IFERROR(PA[[#This Row],[Breakdown Time]]*PA[[#This Row],[Plant Equivalent Weightage]],"")</f>
        <v>1.661736991410264E-3</v>
      </c>
      <c r="AK50" s="35">
        <v>6276</v>
      </c>
      <c r="AL50" s="49">
        <f>IFERROR((_xlfn.XLOOKUP($G50,'Modelling New'!$D:$D,'Modelling New'!$O:$O)*PA[[#This Row],[Lost PoA(Wh/m2)]]*PA[[#This Row],[DC Capacity Affected (kW)]])/1000,"")</f>
        <v>151.92010935273564</v>
      </c>
    </row>
    <row r="51" spans="1:38">
      <c r="A51" s="174">
        <f t="shared" si="0"/>
        <v>50</v>
      </c>
      <c r="B51" s="134">
        <v>45752</v>
      </c>
      <c r="C51" s="183">
        <f>YEAR(PA[[#This Row],[Date]])+IF(MONTH(PA[[#This Row],[Date]])&gt;=4,1,0)</f>
        <v>2026</v>
      </c>
      <c r="D51" s="32">
        <f>YEAR(PA[[#This Row],[Date]])</f>
        <v>2025</v>
      </c>
      <c r="E51" s="36" t="s">
        <v>364</v>
      </c>
      <c r="F51" s="36" t="s">
        <v>364</v>
      </c>
      <c r="G51" s="217">
        <v>45748</v>
      </c>
      <c r="H51" s="175">
        <f>DAY(EOMONTH(PA[[#This Row],[Month Year]],0))</f>
        <v>30</v>
      </c>
      <c r="I51" s="33">
        <v>0.27083333333333331</v>
      </c>
      <c r="J51" s="33">
        <v>0.75763888888888886</v>
      </c>
      <c r="K51" s="34">
        <f>IFERROR((PA[[#This Row],[Sunset Time (POA&lt;20 W/m2)]]-PA[[#This Row],[Sunrise Time (POA&gt;20 W/m2)]])*24,"")</f>
        <v>11.683333333333334</v>
      </c>
      <c r="L51" s="32" t="s">
        <v>427</v>
      </c>
      <c r="M51" s="32" t="s">
        <v>404</v>
      </c>
      <c r="N51" s="36" t="s">
        <v>405</v>
      </c>
      <c r="O51" s="35" t="s">
        <v>457</v>
      </c>
      <c r="P51" s="35" t="s">
        <v>472</v>
      </c>
      <c r="Q51" s="36"/>
      <c r="R51" s="175">
        <f>IF((PA[[#This Row],[String Type(If String BD)]]&amp;PA[[#This Row],[Equipment (If any BD other than PV  array and inv)]])="",1,0)</f>
        <v>0</v>
      </c>
      <c r="S51" s="175">
        <f>IF(PA[[#This Row],[String Type(If String BD)]]="",1,0)</f>
        <v>0</v>
      </c>
      <c r="T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" s="176">
        <f>IFERROR(_xlfn.XLOOKUP(PA[[#This Row],[Affected Equipment ]],'Basic Data'!N:N,'Basic Data'!Q:Q),"")</f>
        <v>31.610000000000003</v>
      </c>
      <c r="V51" s="180">
        <f ca="1">IFERROR(_xlfn.XLOOKUP(PA[[#This Row],[Affected Equipment ]],'Basic Data'!N:N,'Basic Data'!R:R),"")</f>
        <v>1.8812116883889783E-4</v>
      </c>
      <c r="W51" s="35" t="s">
        <v>448</v>
      </c>
      <c r="X51" s="39"/>
      <c r="Y51" s="38" t="s">
        <v>470</v>
      </c>
      <c r="Z51" s="44">
        <v>0.27083333333333331</v>
      </c>
      <c r="AA51" s="44">
        <v>0.27083333333333331</v>
      </c>
      <c r="AB51" s="44">
        <v>0.27083333333333331</v>
      </c>
      <c r="AC51" s="45">
        <v>0.64583333333333337</v>
      </c>
      <c r="AD51" s="177">
        <f>IF(PA[[#This Row],[Acknowledgement Time ]]="NA","",(PA[[#This Row],[Acknowledgement Time ]]-PA[[#This Row],[Fault Time]])*24)</f>
        <v>0</v>
      </c>
      <c r="AE51" s="177">
        <f>IF(PA[[#This Row],[Work Start time on Fault]]="NA","",(PA[[#This Row],[Work Start time on Fault]]-PA[[#This Row],[Fault Time]])*24)</f>
        <v>0</v>
      </c>
      <c r="AF51" s="178">
        <f>IF(PA[[#This Row],[Status]]="Open","",(PA[[#This Row],[Work Completion time on fault]]-PA[[#This Row],[Fault Time]])*24)</f>
        <v>9.0000000000000018</v>
      </c>
      <c r="AG51" s="177">
        <f>IFERROR((PA[[#This Row],[Work Completion time on fault]]-PA[[#This Row],[Fault Time]])*24,"")</f>
        <v>9.0000000000000018</v>
      </c>
      <c r="AH51" s="35" t="s">
        <v>410</v>
      </c>
      <c r="AI51" s="32" t="s">
        <v>368</v>
      </c>
      <c r="AJ51" s="176">
        <f ca="1">IFERROR(PA[[#This Row],[Breakdown Time]]*PA[[#This Row],[Plant Equivalent Weightage]],"")</f>
        <v>1.6930905195500809E-3</v>
      </c>
      <c r="AK51" s="37">
        <v>6344</v>
      </c>
      <c r="AL51" s="278">
        <f>IFERROR((_xlfn.XLOOKUP($G51,'Modelling New'!$D:$D,'Modelling New'!$O:$O)*PA[[#This Row],[Lost PoA(Wh/m2)]]*PA[[#This Row],[DC Capacity Affected (kW)]])/1000,"")</f>
        <v>153.56615260257405</v>
      </c>
    </row>
    <row r="52" spans="1:38">
      <c r="A52" s="174">
        <f t="shared" si="0"/>
        <v>51</v>
      </c>
      <c r="B52" s="134">
        <v>45752</v>
      </c>
      <c r="C52" s="183">
        <f>YEAR(PA[[#This Row],[Date]])+IF(MONTH(PA[[#This Row],[Date]])&gt;=4,1,0)</f>
        <v>2026</v>
      </c>
      <c r="D52" s="32">
        <f>YEAR(PA[[#This Row],[Date]])</f>
        <v>2025</v>
      </c>
      <c r="E52" s="36" t="s">
        <v>364</v>
      </c>
      <c r="F52" s="36" t="s">
        <v>364</v>
      </c>
      <c r="G52" s="217">
        <v>45748</v>
      </c>
      <c r="H52" s="175">
        <f>DAY(EOMONTH(PA[[#This Row],[Month Year]],0))</f>
        <v>30</v>
      </c>
      <c r="I52" s="33">
        <v>0.27083333333333331</v>
      </c>
      <c r="J52" s="33">
        <v>0.75763888888888886</v>
      </c>
      <c r="K52" s="34">
        <f>IFERROR((PA[[#This Row],[Sunset Time (POA&lt;20 W/m2)]]-PA[[#This Row],[Sunrise Time (POA&gt;20 W/m2)]])*24,"")</f>
        <v>11.683333333333334</v>
      </c>
      <c r="L52" s="32" t="s">
        <v>427</v>
      </c>
      <c r="M52" s="32" t="s">
        <v>404</v>
      </c>
      <c r="N52" s="36" t="s">
        <v>405</v>
      </c>
      <c r="O52" s="35" t="s">
        <v>473</v>
      </c>
      <c r="P52" s="35" t="s">
        <v>472</v>
      </c>
      <c r="Q52" s="36"/>
      <c r="R52" s="175">
        <f>IF((PA[[#This Row],[String Type(If String BD)]]&amp;PA[[#This Row],[Equipment (If any BD other than PV  array and inv)]])="",1,0)</f>
        <v>0</v>
      </c>
      <c r="S52" s="175">
        <f>IF(PA[[#This Row],[String Type(If String BD)]]="",1,0)</f>
        <v>0</v>
      </c>
      <c r="T5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" s="176">
        <f>IFERROR(_xlfn.XLOOKUP(PA[[#This Row],[Affected Equipment ]],'Basic Data'!N:N,'Basic Data'!Q:Q),"")</f>
        <v>31.610000000000003</v>
      </c>
      <c r="V52" s="180">
        <f ca="1">IFERROR(_xlfn.XLOOKUP(PA[[#This Row],[Affected Equipment ]],'Basic Data'!N:N,'Basic Data'!R:R),"")</f>
        <v>1.8812116883889783E-4</v>
      </c>
      <c r="W52" s="35" t="s">
        <v>448</v>
      </c>
      <c r="X52" s="39"/>
      <c r="Y52" s="38" t="s">
        <v>470</v>
      </c>
      <c r="Z52" s="44">
        <v>0.27083333333333331</v>
      </c>
      <c r="AA52" s="44">
        <v>0.27083333333333331</v>
      </c>
      <c r="AB52" s="44">
        <v>0.27083333333333331</v>
      </c>
      <c r="AC52" s="45">
        <v>0.67361111111111116</v>
      </c>
      <c r="AD52" s="177">
        <f>IF(PA[[#This Row],[Acknowledgement Time ]]="NA","",(PA[[#This Row],[Acknowledgement Time ]]-PA[[#This Row],[Fault Time]])*24)</f>
        <v>0</v>
      </c>
      <c r="AE52" s="177">
        <f>IF(PA[[#This Row],[Work Start time on Fault]]="NA","",(PA[[#This Row],[Work Start time on Fault]]-PA[[#This Row],[Fault Time]])*24)</f>
        <v>0</v>
      </c>
      <c r="AF52" s="178">
        <f>IF(PA[[#This Row],[Status]]="Open","",(PA[[#This Row],[Work Completion time on fault]]-PA[[#This Row],[Fault Time]])*24)</f>
        <v>9.6666666666666679</v>
      </c>
      <c r="AG52" s="177">
        <f>IFERROR((PA[[#This Row],[Work Completion time on fault]]-PA[[#This Row],[Fault Time]])*24,"")</f>
        <v>9.6666666666666679</v>
      </c>
      <c r="AH52" s="35" t="s">
        <v>410</v>
      </c>
      <c r="AI52" s="32" t="s">
        <v>368</v>
      </c>
      <c r="AJ52" s="176">
        <f ca="1">IFERROR(PA[[#This Row],[Breakdown Time]]*PA[[#This Row],[Plant Equivalent Weightage]],"")</f>
        <v>1.8185046321093459E-3</v>
      </c>
      <c r="AK52" s="37">
        <v>6457</v>
      </c>
      <c r="AL52" s="278">
        <f>IFERROR((_xlfn.XLOOKUP($G52,'Modelling New'!$D:$D,'Modelling New'!$O:$O)*PA[[#This Row],[Lost PoA(Wh/m2)]]*PA[[#This Row],[DC Capacity Affected (kW)]])/1000,"")</f>
        <v>156.30148917951146</v>
      </c>
    </row>
    <row r="53" spans="1:38">
      <c r="A53" s="174">
        <f t="shared" si="0"/>
        <v>52</v>
      </c>
      <c r="B53" s="134">
        <v>45753</v>
      </c>
      <c r="C53" s="184">
        <f>YEAR(PA[[#This Row],[Date]])+IF(MONTH(PA[[#This Row],[Date]])&gt;=4,1,0)</f>
        <v>2026</v>
      </c>
      <c r="D53" s="32">
        <f>YEAR(PA[[#This Row],[Date]])</f>
        <v>2025</v>
      </c>
      <c r="E53" s="36" t="s">
        <v>364</v>
      </c>
      <c r="F53" s="36" t="s">
        <v>364</v>
      </c>
      <c r="G53" s="217">
        <v>45748</v>
      </c>
      <c r="H53" s="31">
        <f>DAY(EOMONTH(PA[[#This Row],[Month Year]],0))</f>
        <v>30</v>
      </c>
      <c r="I53" s="33">
        <v>0.27361111111111114</v>
      </c>
      <c r="J53" s="33">
        <v>0.75347222222222221</v>
      </c>
      <c r="K53" s="34">
        <f>IFERROR((PA[[#This Row],[Sunset Time (POA&lt;20 W/m2)]]-PA[[#This Row],[Sunrise Time (POA&gt;20 W/m2)]])*24,"")</f>
        <v>11.516666666666666</v>
      </c>
      <c r="L53" s="32" t="s">
        <v>403</v>
      </c>
      <c r="M53" s="32" t="s">
        <v>404</v>
      </c>
      <c r="N53" s="36" t="s">
        <v>405</v>
      </c>
      <c r="O53" s="35"/>
      <c r="P53" s="35"/>
      <c r="Q53" s="32"/>
      <c r="R53" s="31">
        <f>IF((PA[[#This Row],[String Type(If String BD)]]&amp;PA[[#This Row],[Equipment (If any BD other than PV  array and inv)]])="",1,0)</f>
        <v>1</v>
      </c>
      <c r="S53" s="31">
        <f>IF(PA[[#This Row],[String Type(If String BD)]]="",1,0)</f>
        <v>1</v>
      </c>
      <c r="T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53" s="34">
        <f>IFERROR(_xlfn.XLOOKUP(PA[[#This Row],[Affected Equipment ]],'Basic Data'!N:N,'Basic Data'!Q:Q),"")</f>
        <v>1563.1000000000001</v>
      </c>
      <c r="V53" s="179">
        <f ca="1">IFERROR(_xlfn.XLOOKUP(PA[[#This Row],[Affected Equipment ]],'Basic Data'!N:N,'Basic Data'!R:R),"")</f>
        <v>9.3025055049693519E-3</v>
      </c>
      <c r="W53" s="35" t="s">
        <v>414</v>
      </c>
      <c r="X53" s="38"/>
      <c r="Y53" s="315" t="s">
        <v>432</v>
      </c>
      <c r="Z53" s="44">
        <v>0.27361111111111114</v>
      </c>
      <c r="AA53" s="44">
        <v>0.27361111111111114</v>
      </c>
      <c r="AB53" s="44">
        <v>0.27361111111111114</v>
      </c>
      <c r="AC53" s="44">
        <v>0.31180555555555556</v>
      </c>
      <c r="AD53" s="42">
        <f>IF(PA[[#This Row],[Acknowledgement Time ]]="NA","",(PA[[#This Row],[Acknowledgement Time ]]-PA[[#This Row],[Fault Time]])*24)</f>
        <v>0</v>
      </c>
      <c r="AE53" s="42">
        <f>IF(PA[[#This Row],[Work Start time on Fault]]="NA","",(PA[[#This Row],[Work Start time on Fault]]-PA[[#This Row],[Fault Time]])*24)</f>
        <v>0</v>
      </c>
      <c r="AF53" s="43">
        <f>IF(PA[[#This Row],[Status]]="Open","",(PA[[#This Row],[Work Completion time on fault]]-PA[[#This Row],[Fault Time]])*24)</f>
        <v>0.91666666666666607</v>
      </c>
      <c r="AG53" s="42">
        <f>IFERROR((PA[[#This Row],[Work Completion time on fault]]-PA[[#This Row],[Fault Time]])*24,"")</f>
        <v>0.91666666666666607</v>
      </c>
      <c r="AH53" s="35" t="s">
        <v>445</v>
      </c>
      <c r="AI53" s="32" t="s">
        <v>368</v>
      </c>
      <c r="AJ53" s="34">
        <f ca="1">IFERROR(PA[[#This Row],[Breakdown Time]]*PA[[#This Row],[Plant Equivalent Weightage]],"")</f>
        <v>8.5272967128885678E-3</v>
      </c>
      <c r="AK53" s="35">
        <v>86.67</v>
      </c>
      <c r="AL53" s="49">
        <f>IFERROR((_xlfn.XLOOKUP($G53,'Modelling New'!$D:$D,'Modelling New'!$O:$O)*PA[[#This Row],[Lost PoA(Wh/m2)]]*PA[[#This Row],[DC Capacity Affected (kW)]])/1000,"")</f>
        <v>103.74409660257017</v>
      </c>
    </row>
    <row r="54" spans="1:38">
      <c r="A54" s="174">
        <f t="shared" si="0"/>
        <v>53</v>
      </c>
      <c r="B54" s="30">
        <v>45753</v>
      </c>
      <c r="C54" s="184">
        <f>YEAR(PA[[#This Row],[Date]])+IF(MONTH(PA[[#This Row],[Date]])&gt;=4,1,0)</f>
        <v>2026</v>
      </c>
      <c r="D54" s="32">
        <f>YEAR(PA[[#This Row],[Date]])</f>
        <v>2025</v>
      </c>
      <c r="E54" s="36" t="s">
        <v>364</v>
      </c>
      <c r="F54" s="36" t="s">
        <v>364</v>
      </c>
      <c r="G54" s="217">
        <v>45748</v>
      </c>
      <c r="H54" s="31">
        <f>DAY(EOMONTH(PA[[#This Row],[Month Year]],0))</f>
        <v>30</v>
      </c>
      <c r="I54" s="33">
        <v>0.27361111111111114</v>
      </c>
      <c r="J54" s="33">
        <v>0.75347222222222221</v>
      </c>
      <c r="K54" s="34">
        <f>IFERROR((PA[[#This Row],[Sunset Time (POA&lt;20 W/m2)]]-PA[[#This Row],[Sunrise Time (POA&gt;20 W/m2)]])*24,"")</f>
        <v>11.516666666666666</v>
      </c>
      <c r="L54" s="32" t="s">
        <v>474</v>
      </c>
      <c r="M54" s="32" t="s">
        <v>404</v>
      </c>
      <c r="N54" s="32"/>
      <c r="O54" s="35"/>
      <c r="P54" s="35"/>
      <c r="Q54" s="32"/>
      <c r="R54" s="31">
        <f>IF((PA[[#This Row],[String Type(If String BD)]]&amp;PA[[#This Row],[Equipment (If any BD other than PV  array and inv)]])="",1,0)</f>
        <v>1</v>
      </c>
      <c r="S54" s="31">
        <f>IF(PA[[#This Row],[String Type(If String BD)]]="",1,0)</f>
        <v>1</v>
      </c>
      <c r="T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</v>
      </c>
      <c r="U54" s="34">
        <f>IFERROR(_xlfn.XLOOKUP(PA[[#This Row],[Affected Equipment ]],'Basic Data'!N:N,'Basic Data'!Q:Q),"")</f>
        <v>3951.2500000000009</v>
      </c>
      <c r="V54" s="179">
        <f ca="1">IFERROR(_xlfn.XLOOKUP(PA[[#This Row],[Affected Equipment ]],'Basic Data'!N:N,'Basic Data'!R:R),"")</f>
        <v>2.3515146104862231E-2</v>
      </c>
      <c r="W54" s="35" t="s">
        <v>475</v>
      </c>
      <c r="X54" s="38"/>
      <c r="Y54" s="315" t="s">
        <v>476</v>
      </c>
      <c r="Z54" s="44">
        <v>0.27361111111111114</v>
      </c>
      <c r="AA54" s="44">
        <v>0.27361111111111114</v>
      </c>
      <c r="AB54" s="44">
        <v>0.27361111111111114</v>
      </c>
      <c r="AC54" s="44">
        <v>0.29305555555555557</v>
      </c>
      <c r="AD54" s="42">
        <f>IF(PA[[#This Row],[Acknowledgement Time ]]="NA","",(PA[[#This Row],[Acknowledgement Time ]]-PA[[#This Row],[Fault Time]])*24)</f>
        <v>0</v>
      </c>
      <c r="AE54" s="42">
        <f>IF(PA[[#This Row],[Work Start time on Fault]]="NA","",(PA[[#This Row],[Work Start time on Fault]]-PA[[#This Row],[Fault Time]])*24)</f>
        <v>0</v>
      </c>
      <c r="AF54" s="43">
        <f>IF(PA[[#This Row],[Status]]="Open","",(PA[[#This Row],[Work Completion time on fault]]-PA[[#This Row],[Fault Time]])*24)</f>
        <v>0.46666666666666634</v>
      </c>
      <c r="AG54" s="42">
        <f>IFERROR((PA[[#This Row],[Work Completion time on fault]]-PA[[#This Row],[Fault Time]])*24,"")</f>
        <v>0.46666666666666634</v>
      </c>
      <c r="AH54" s="316" t="s">
        <v>477</v>
      </c>
      <c r="AI54" s="32" t="s">
        <v>368</v>
      </c>
      <c r="AJ54" s="34">
        <f ca="1">IFERROR(PA[[#This Row],[Breakdown Time]]*PA[[#This Row],[Plant Equivalent Weightage]],"")</f>
        <v>1.09737348489357E-2</v>
      </c>
      <c r="AK54" s="35">
        <v>21.93</v>
      </c>
      <c r="AL54" s="49">
        <f>IFERROR((_xlfn.XLOOKUP($G54,'Modelling New'!$D:$D,'Modelling New'!$O:$O)*PA[[#This Row],[Lost PoA(Wh/m2)]]*PA[[#This Row],[DC Capacity Affected (kW)]])/1000,"")</f>
        <v>66.356118509111951</v>
      </c>
    </row>
    <row r="55" spans="1:38">
      <c r="A55" s="174">
        <f t="shared" si="0"/>
        <v>54</v>
      </c>
      <c r="B55" s="30">
        <v>45753</v>
      </c>
      <c r="C55" s="184">
        <f>YEAR(PA[[#This Row],[Date]])+IF(MONTH(PA[[#This Row],[Date]])&gt;=4,1,0)</f>
        <v>2026</v>
      </c>
      <c r="D55" s="32">
        <f>YEAR(PA[[#This Row],[Date]])</f>
        <v>2025</v>
      </c>
      <c r="E55" s="36" t="s">
        <v>364</v>
      </c>
      <c r="F55" s="36" t="s">
        <v>364</v>
      </c>
      <c r="G55" s="217">
        <v>45748</v>
      </c>
      <c r="H55" s="31">
        <f>DAY(EOMONTH(PA[[#This Row],[Month Year]],0))</f>
        <v>30</v>
      </c>
      <c r="I55" s="33">
        <v>0.27361111111111114</v>
      </c>
      <c r="J55" s="33">
        <v>0.75347222222222221</v>
      </c>
      <c r="K55" s="34">
        <f>IFERROR((PA[[#This Row],[Sunset Time (POA&lt;20 W/m2)]]-PA[[#This Row],[Sunrise Time (POA&gt;20 W/m2)]])*24,"")</f>
        <v>11.516666666666666</v>
      </c>
      <c r="L55" s="32" t="s">
        <v>466</v>
      </c>
      <c r="M55" s="32" t="s">
        <v>404</v>
      </c>
      <c r="N55" s="32" t="s">
        <v>417</v>
      </c>
      <c r="O55" s="35" t="s">
        <v>468</v>
      </c>
      <c r="P55" s="35" t="s">
        <v>407</v>
      </c>
      <c r="Q55" s="32"/>
      <c r="R55" s="31">
        <f>IF((PA[[#This Row],[String Type(If String BD)]]&amp;PA[[#This Row],[Equipment (If any BD other than PV  array and inv)]])="",1,0)</f>
        <v>0</v>
      </c>
      <c r="S55" s="31">
        <f>IF(PA[[#This Row],[String Type(If String BD)]]="",1,0)</f>
        <v>0</v>
      </c>
      <c r="T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5" s="34">
        <f>IFERROR(_xlfn.XLOOKUP(PA[[#This Row],[Affected Equipment ]],'Basic Data'!N:N,'Basic Data'!Q:Q),"")</f>
        <v>31.900000000000002</v>
      </c>
      <c r="V55" s="179">
        <f ca="1">IFERROR(_xlfn.XLOOKUP(PA[[#This Row],[Affected Equipment ]],'Basic Data'!N:N,'Basic Data'!R:R),"")</f>
        <v>1.898470511218235E-4</v>
      </c>
      <c r="W55" s="35" t="s">
        <v>448</v>
      </c>
      <c r="X55" s="38"/>
      <c r="Y55" s="38" t="s">
        <v>470</v>
      </c>
      <c r="Z55" s="44">
        <v>0.27361111111111114</v>
      </c>
      <c r="AA55" s="44">
        <v>0.27361111111111114</v>
      </c>
      <c r="AB55" s="44">
        <v>0.27361111111111114</v>
      </c>
      <c r="AC55" s="44">
        <v>0.52083333333333337</v>
      </c>
      <c r="AD55" s="42">
        <f>IF(PA[[#This Row],[Acknowledgement Time ]]="NA","",(PA[[#This Row],[Acknowledgement Time ]]-PA[[#This Row],[Fault Time]])*24)</f>
        <v>0</v>
      </c>
      <c r="AE55" s="42">
        <f>IF(PA[[#This Row],[Work Start time on Fault]]="NA","",(PA[[#This Row],[Work Start time on Fault]]-PA[[#This Row],[Fault Time]])*24)</f>
        <v>0</v>
      </c>
      <c r="AF55" s="43">
        <f>IF(PA[[#This Row],[Status]]="Open","",(PA[[#This Row],[Work Completion time on fault]]-PA[[#This Row],[Fault Time]])*24)</f>
        <v>5.9333333333333336</v>
      </c>
      <c r="AG55" s="42">
        <f>IFERROR((PA[[#This Row],[Work Completion time on fault]]-PA[[#This Row],[Fault Time]])*24,"")</f>
        <v>5.9333333333333336</v>
      </c>
      <c r="AH55" s="316" t="s">
        <v>478</v>
      </c>
      <c r="AI55" s="32" t="s">
        <v>368</v>
      </c>
      <c r="AJ55" s="34">
        <f ca="1">IFERROR(PA[[#This Row],[Breakdown Time]]*PA[[#This Row],[Plant Equivalent Weightage]],"")</f>
        <v>1.1264258366561529E-3</v>
      </c>
      <c r="AK55" s="35">
        <v>3496</v>
      </c>
      <c r="AL55" s="49">
        <f>IFERROR((_xlfn.XLOOKUP($G55,'Modelling New'!$D:$D,'Modelling New'!$O:$O)*PA[[#This Row],[Lost PoA(Wh/m2)]]*PA[[#This Row],[DC Capacity Affected (kW)]])/1000,"")</f>
        <v>85.402373469761045</v>
      </c>
    </row>
    <row r="56" spans="1:38">
      <c r="A56" s="174">
        <f t="shared" si="0"/>
        <v>55</v>
      </c>
      <c r="B56" s="30">
        <v>45753</v>
      </c>
      <c r="C56" s="184">
        <f>YEAR(PA[[#This Row],[Date]])+IF(MONTH(PA[[#This Row],[Date]])&gt;=4,1,0)</f>
        <v>2026</v>
      </c>
      <c r="D56" s="32">
        <f>YEAR(PA[[#This Row],[Date]])</f>
        <v>2025</v>
      </c>
      <c r="E56" s="36" t="s">
        <v>364</v>
      </c>
      <c r="F56" s="36" t="s">
        <v>364</v>
      </c>
      <c r="G56" s="217">
        <v>45748</v>
      </c>
      <c r="H56" s="31">
        <f>DAY(EOMONTH(PA[[#This Row],[Month Year]],0))</f>
        <v>30</v>
      </c>
      <c r="I56" s="33">
        <v>0.27361111111111114</v>
      </c>
      <c r="J56" s="33">
        <v>0.75347222222222221</v>
      </c>
      <c r="K56" s="34">
        <f>IFERROR((PA[[#This Row],[Sunset Time (POA&lt;20 W/m2)]]-PA[[#This Row],[Sunrise Time (POA&gt;20 W/m2)]])*24,"")</f>
        <v>11.516666666666666</v>
      </c>
      <c r="L56" s="32" t="s">
        <v>479</v>
      </c>
      <c r="M56" s="32" t="s">
        <v>404</v>
      </c>
      <c r="N56" s="36" t="s">
        <v>413</v>
      </c>
      <c r="O56" s="35" t="s">
        <v>468</v>
      </c>
      <c r="P56" s="35" t="s">
        <v>407</v>
      </c>
      <c r="Q56" s="32"/>
      <c r="R56" s="31">
        <f>IF((PA[[#This Row],[String Type(If String BD)]]&amp;PA[[#This Row],[Equipment (If any BD other than PV  array and inv)]])="",1,0)</f>
        <v>0</v>
      </c>
      <c r="S56" s="31">
        <f>IF(PA[[#This Row],[String Type(If String BD)]]="",1,0)</f>
        <v>0</v>
      </c>
      <c r="T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" s="34">
        <f>IFERROR(_xlfn.XLOOKUP(PA[[#This Row],[Affected Equipment ]],'Basic Data'!N:N,'Basic Data'!Q:Q),"")</f>
        <v>31.900000000000002</v>
      </c>
      <c r="V56" s="179">
        <f ca="1">IFERROR(_xlfn.XLOOKUP(PA[[#This Row],[Affected Equipment ]],'Basic Data'!N:N,'Basic Data'!R:R),"")</f>
        <v>1.898470511218235E-4</v>
      </c>
      <c r="W56" s="35" t="s">
        <v>448</v>
      </c>
      <c r="X56" s="38"/>
      <c r="Y56" s="38" t="s">
        <v>470</v>
      </c>
      <c r="Z56" s="44">
        <v>0.27361111111111114</v>
      </c>
      <c r="AA56" s="44">
        <v>0.27361111111111114</v>
      </c>
      <c r="AB56" s="44">
        <v>0.27361111111111114</v>
      </c>
      <c r="AC56" s="44">
        <v>0.63194444444444442</v>
      </c>
      <c r="AD56" s="42">
        <f>IF(PA[[#This Row],[Acknowledgement Time ]]="NA","",(PA[[#This Row],[Acknowledgement Time ]]-PA[[#This Row],[Fault Time]])*24)</f>
        <v>0</v>
      </c>
      <c r="AE56" s="42">
        <f>IF(PA[[#This Row],[Work Start time on Fault]]="NA","",(PA[[#This Row],[Work Start time on Fault]]-PA[[#This Row],[Fault Time]])*24)</f>
        <v>0</v>
      </c>
      <c r="AF56" s="43">
        <f>IF(PA[[#This Row],[Status]]="Open","",(PA[[#This Row],[Work Completion time on fault]]-PA[[#This Row],[Fault Time]])*24)</f>
        <v>8.5999999999999979</v>
      </c>
      <c r="AG56" s="42">
        <f>IFERROR((PA[[#This Row],[Work Completion time on fault]]-PA[[#This Row],[Fault Time]])*24,"")</f>
        <v>8.5999999999999979</v>
      </c>
      <c r="AH56" s="316" t="s">
        <v>480</v>
      </c>
      <c r="AI56" s="32" t="s">
        <v>368</v>
      </c>
      <c r="AJ56" s="34">
        <f ca="1">IFERROR(PA[[#This Row],[Breakdown Time]]*PA[[#This Row],[Plant Equivalent Weightage]],"")</f>
        <v>1.6326846396476817E-3</v>
      </c>
      <c r="AK56" s="35">
        <v>5704</v>
      </c>
      <c r="AL56" s="49">
        <f>IFERROR((_xlfn.XLOOKUP($G56,'Modelling New'!$D:$D,'Modelling New'!$O:$O)*PA[[#This Row],[Lost PoA(Wh/m2)]]*PA[[#This Row],[DC Capacity Affected (kW)]])/1000,"")</f>
        <v>139.34071460855751</v>
      </c>
    </row>
    <row r="57" spans="1:38">
      <c r="A57" s="174">
        <f t="shared" si="0"/>
        <v>56</v>
      </c>
      <c r="B57" s="30">
        <v>45753</v>
      </c>
      <c r="C57" s="184">
        <f>YEAR(PA[[#This Row],[Date]])+IF(MONTH(PA[[#This Row],[Date]])&gt;=4,1,0)</f>
        <v>2026</v>
      </c>
      <c r="D57" s="32">
        <f>YEAR(PA[[#This Row],[Date]])</f>
        <v>2025</v>
      </c>
      <c r="E57" s="36" t="s">
        <v>364</v>
      </c>
      <c r="F57" s="36" t="s">
        <v>364</v>
      </c>
      <c r="G57" s="217">
        <v>45748</v>
      </c>
      <c r="H57" s="31">
        <f>DAY(EOMONTH(PA[[#This Row],[Month Year]],0))</f>
        <v>30</v>
      </c>
      <c r="I57" s="33">
        <v>0.27361111111111114</v>
      </c>
      <c r="J57" s="33">
        <v>0.75347222222222221</v>
      </c>
      <c r="K57" s="34">
        <f>IFERROR((PA[[#This Row],[Sunset Time (POA&lt;20 W/m2)]]-PA[[#This Row],[Sunrise Time (POA&gt;20 W/m2)]])*24,"")</f>
        <v>11.516666666666666</v>
      </c>
      <c r="L57" s="32" t="s">
        <v>479</v>
      </c>
      <c r="M57" s="32" t="s">
        <v>404</v>
      </c>
      <c r="N57" s="36" t="s">
        <v>413</v>
      </c>
      <c r="O57" s="35" t="s">
        <v>468</v>
      </c>
      <c r="P57" s="35" t="s">
        <v>407</v>
      </c>
      <c r="Q57" s="32"/>
      <c r="R57" s="31">
        <f>IF((PA[[#This Row],[String Type(If String BD)]]&amp;PA[[#This Row],[Equipment (If any BD other than PV  array and inv)]])="",1,0)</f>
        <v>0</v>
      </c>
      <c r="S57" s="31">
        <f>IF(PA[[#This Row],[String Type(If String BD)]]="",1,0)</f>
        <v>0</v>
      </c>
      <c r="T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7" s="34">
        <f>IFERROR(_xlfn.XLOOKUP(PA[[#This Row],[Affected Equipment ]],'Basic Data'!N:N,'Basic Data'!Q:Q),"")</f>
        <v>31.900000000000002</v>
      </c>
      <c r="V57" s="179">
        <f ca="1">IFERROR(_xlfn.XLOOKUP(PA[[#This Row],[Affected Equipment ]],'Basic Data'!N:N,'Basic Data'!R:R),"")</f>
        <v>1.898470511218235E-4</v>
      </c>
      <c r="W57" s="35" t="s">
        <v>448</v>
      </c>
      <c r="X57" s="38"/>
      <c r="Y57" s="38" t="s">
        <v>470</v>
      </c>
      <c r="Z57" s="44">
        <v>0.27361111111111114</v>
      </c>
      <c r="AA57" s="44">
        <v>0.27361111111111114</v>
      </c>
      <c r="AB57" s="44">
        <v>0.27361111111111114</v>
      </c>
      <c r="AC57" s="44">
        <v>0.63888888888888884</v>
      </c>
      <c r="AD57" s="42">
        <f>IF(PA[[#This Row],[Acknowledgement Time ]]="NA","",(PA[[#This Row],[Acknowledgement Time ]]-PA[[#This Row],[Fault Time]])*24)</f>
        <v>0</v>
      </c>
      <c r="AE57" s="42">
        <f>IF(PA[[#This Row],[Work Start time on Fault]]="NA","",(PA[[#This Row],[Work Start time on Fault]]-PA[[#This Row],[Fault Time]])*24)</f>
        <v>0</v>
      </c>
      <c r="AF57" s="43">
        <f>IF(PA[[#This Row],[Status]]="Open","",(PA[[#This Row],[Work Completion time on fault]]-PA[[#This Row],[Fault Time]])*24)</f>
        <v>8.7666666666666657</v>
      </c>
      <c r="AG57" s="42">
        <f>IFERROR((PA[[#This Row],[Work Completion time on fault]]-PA[[#This Row],[Fault Time]])*24,"")</f>
        <v>8.7666666666666657</v>
      </c>
      <c r="AH57" s="316" t="s">
        <v>480</v>
      </c>
      <c r="AI57" s="32" t="s">
        <v>368</v>
      </c>
      <c r="AJ57" s="34">
        <f ca="1">IFERROR(PA[[#This Row],[Breakdown Time]]*PA[[#This Row],[Plant Equivalent Weightage]],"")</f>
        <v>1.6643258148346526E-3</v>
      </c>
      <c r="AK57" s="35">
        <v>5811</v>
      </c>
      <c r="AL57" s="49">
        <f>IFERROR((_xlfn.XLOOKUP($G57,'Modelling New'!$D:$D,'Modelling New'!$O:$O)*PA[[#This Row],[Lost PoA(Wh/m2)]]*PA[[#This Row],[DC Capacity Affected (kW)]])/1000,"")</f>
        <v>141.95457443729447</v>
      </c>
    </row>
    <row r="58" spans="1:38">
      <c r="A58" s="174">
        <f t="shared" si="0"/>
        <v>57</v>
      </c>
      <c r="B58" s="134">
        <v>45753</v>
      </c>
      <c r="C58" s="183">
        <f>YEAR(PA[[#This Row],[Date]])+IF(MONTH(PA[[#This Row],[Date]])&gt;=4,1,0)</f>
        <v>2026</v>
      </c>
      <c r="D58" s="32">
        <f>YEAR(PA[[#This Row],[Date]])</f>
        <v>2025</v>
      </c>
      <c r="E58" s="36" t="s">
        <v>364</v>
      </c>
      <c r="F58" s="36" t="s">
        <v>364</v>
      </c>
      <c r="G58" s="217">
        <v>45748</v>
      </c>
      <c r="H58" s="175">
        <f>DAY(EOMONTH(PA[[#This Row],[Month Year]],0))</f>
        <v>30</v>
      </c>
      <c r="I58" s="33">
        <v>0.27361111111111114</v>
      </c>
      <c r="J58" s="33">
        <v>0.75347222222222221</v>
      </c>
      <c r="K58" s="34">
        <f>IFERROR((PA[[#This Row],[Sunset Time (POA&lt;20 W/m2)]]-PA[[#This Row],[Sunrise Time (POA&gt;20 W/m2)]])*24,"")</f>
        <v>11.516666666666666</v>
      </c>
      <c r="L58" s="32" t="s">
        <v>479</v>
      </c>
      <c r="M58" s="32" t="s">
        <v>404</v>
      </c>
      <c r="N58" s="36" t="s">
        <v>413</v>
      </c>
      <c r="O58" s="35" t="s">
        <v>468</v>
      </c>
      <c r="P58" s="35" t="s">
        <v>407</v>
      </c>
      <c r="Q58" s="36"/>
      <c r="R58" s="175">
        <f>IF((PA[[#This Row],[String Type(If String BD)]]&amp;PA[[#This Row],[Equipment (If any BD other than PV  array and inv)]])="",1,0)</f>
        <v>0</v>
      </c>
      <c r="S58" s="175">
        <f>IF(PA[[#This Row],[String Type(If String BD)]]="",1,0)</f>
        <v>0</v>
      </c>
      <c r="T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" s="176">
        <f>IFERROR(_xlfn.XLOOKUP(PA[[#This Row],[Affected Equipment ]],'Basic Data'!N:N,'Basic Data'!Q:Q),"")</f>
        <v>31.900000000000002</v>
      </c>
      <c r="V58" s="180">
        <f ca="1">IFERROR(_xlfn.XLOOKUP(PA[[#This Row],[Affected Equipment ]],'Basic Data'!N:N,'Basic Data'!R:R),"")</f>
        <v>1.898470511218235E-4</v>
      </c>
      <c r="W58" s="35" t="s">
        <v>448</v>
      </c>
      <c r="X58" s="39"/>
      <c r="Y58" s="38" t="s">
        <v>470</v>
      </c>
      <c r="Z58" s="44">
        <v>0.27361111111111114</v>
      </c>
      <c r="AA58" s="44">
        <v>0.27361111111111114</v>
      </c>
      <c r="AB58" s="44">
        <v>0.27361111111111114</v>
      </c>
      <c r="AC58" s="45">
        <v>0.64583333333333337</v>
      </c>
      <c r="AD58" s="177">
        <f>IF(PA[[#This Row],[Acknowledgement Time ]]="NA","",(PA[[#This Row],[Acknowledgement Time ]]-PA[[#This Row],[Fault Time]])*24)</f>
        <v>0</v>
      </c>
      <c r="AE58" s="177">
        <f>IF(PA[[#This Row],[Work Start time on Fault]]="NA","",(PA[[#This Row],[Work Start time on Fault]]-PA[[#This Row],[Fault Time]])*24)</f>
        <v>0</v>
      </c>
      <c r="AF58" s="178">
        <f>IF(PA[[#This Row],[Status]]="Open","",(PA[[#This Row],[Work Completion time on fault]]-PA[[#This Row],[Fault Time]])*24)</f>
        <v>8.9333333333333336</v>
      </c>
      <c r="AG58" s="177">
        <f>IFERROR((PA[[#This Row],[Work Completion time on fault]]-PA[[#This Row],[Fault Time]])*24,"")</f>
        <v>8.9333333333333336</v>
      </c>
      <c r="AH58" s="316" t="s">
        <v>478</v>
      </c>
      <c r="AI58" s="32" t="s">
        <v>368</v>
      </c>
      <c r="AJ58" s="176">
        <f ca="1">IFERROR(PA[[#This Row],[Breakdown Time]]*PA[[#This Row],[Plant Equivalent Weightage]],"")</f>
        <v>1.6959669900216234E-3</v>
      </c>
      <c r="AK58" s="37">
        <v>5911</v>
      </c>
      <c r="AL58" s="278">
        <f>IFERROR((_xlfn.XLOOKUP($G58,'Modelling New'!$D:$D,'Modelling New'!$O:$O)*PA[[#This Row],[Lost PoA(Wh/m2)]]*PA[[#This Row],[DC Capacity Affected (kW)]])/1000,"")</f>
        <v>144.39743409031965</v>
      </c>
    </row>
    <row r="59" spans="1:38">
      <c r="A59" s="174">
        <f t="shared" si="0"/>
        <v>58</v>
      </c>
      <c r="B59" s="134">
        <v>45753</v>
      </c>
      <c r="C59" s="184">
        <f>YEAR(PA[[#This Row],[Date]])+IF(MONTH(PA[[#This Row],[Date]])&gt;=4,1,0)</f>
        <v>2026</v>
      </c>
      <c r="D59" s="32">
        <f>YEAR(PA[[#This Row],[Date]])</f>
        <v>2025</v>
      </c>
      <c r="E59" s="36" t="s">
        <v>364</v>
      </c>
      <c r="F59" s="36" t="s">
        <v>364</v>
      </c>
      <c r="G59" s="217">
        <v>45748</v>
      </c>
      <c r="H59" s="31">
        <f>DAY(EOMONTH(PA[[#This Row],[Month Year]],0))</f>
        <v>30</v>
      </c>
      <c r="I59" s="33">
        <v>0.27361111111111114</v>
      </c>
      <c r="J59" s="33">
        <v>0.75347222222222221</v>
      </c>
      <c r="K59" s="34">
        <f>IFERROR((PA[[#This Row],[Sunset Time (POA&lt;20 W/m2)]]-PA[[#This Row],[Sunrise Time (POA&gt;20 W/m2)]])*24,"")</f>
        <v>11.516666666666666</v>
      </c>
      <c r="L59" s="32" t="s">
        <v>425</v>
      </c>
      <c r="M59" s="32" t="s">
        <v>404</v>
      </c>
      <c r="N59" s="32" t="s">
        <v>417</v>
      </c>
      <c r="O59" s="35" t="s">
        <v>441</v>
      </c>
      <c r="P59" s="35" t="s">
        <v>472</v>
      </c>
      <c r="Q59" s="32"/>
      <c r="R59" s="31">
        <f>IF((PA[[#This Row],[String Type(If String BD)]]&amp;PA[[#This Row],[Equipment (If any BD other than PV  array and inv)]])="",1,0)</f>
        <v>0</v>
      </c>
      <c r="S59" s="31">
        <f>IF(PA[[#This Row],[String Type(If String BD)]]="",1,0)</f>
        <v>0</v>
      </c>
      <c r="T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9" s="34">
        <f>IFERROR(_xlfn.XLOOKUP(PA[[#This Row],[Affected Equipment ]],'Basic Data'!N:N,'Basic Data'!Q:Q),"")</f>
        <v>31.610000000000003</v>
      </c>
      <c r="V59" s="179">
        <f ca="1">IFERROR(_xlfn.XLOOKUP(PA[[#This Row],[Affected Equipment ]],'Basic Data'!N:N,'Basic Data'!R:R),"")</f>
        <v>1.8812116883889783E-4</v>
      </c>
      <c r="W59" s="35" t="s">
        <v>448</v>
      </c>
      <c r="X59" s="38"/>
      <c r="Y59" s="38" t="s">
        <v>470</v>
      </c>
      <c r="Z59" s="44">
        <v>0.27361111111111114</v>
      </c>
      <c r="AA59" s="44">
        <v>0.27361111111111114</v>
      </c>
      <c r="AB59" s="44">
        <v>0.27361111111111114</v>
      </c>
      <c r="AC59" s="44">
        <v>0.50694444444444442</v>
      </c>
      <c r="AD59" s="42">
        <f>IF(PA[[#This Row],[Acknowledgement Time ]]="NA","",(PA[[#This Row],[Acknowledgement Time ]]-PA[[#This Row],[Fault Time]])*24)</f>
        <v>0</v>
      </c>
      <c r="AE59" s="42">
        <f>IF(PA[[#This Row],[Work Start time on Fault]]="NA","",(PA[[#This Row],[Work Start time on Fault]]-PA[[#This Row],[Fault Time]])*24)</f>
        <v>0</v>
      </c>
      <c r="AF59" s="43">
        <f>IF(PA[[#This Row],[Status]]="Open","",(PA[[#This Row],[Work Completion time on fault]]-PA[[#This Row],[Fault Time]])*24)</f>
        <v>5.5999999999999988</v>
      </c>
      <c r="AG59" s="42">
        <f>IFERROR((PA[[#This Row],[Work Completion time on fault]]-PA[[#This Row],[Fault Time]])*24,"")</f>
        <v>5.5999999999999988</v>
      </c>
      <c r="AH59" s="35" t="s">
        <v>410</v>
      </c>
      <c r="AI59" s="32" t="s">
        <v>368</v>
      </c>
      <c r="AJ59" s="34">
        <f ca="1">IFERROR(PA[[#This Row],[Breakdown Time]]*PA[[#This Row],[Plant Equivalent Weightage]],"")</f>
        <v>1.0534785454978275E-3</v>
      </c>
      <c r="AK59" s="35">
        <v>3166</v>
      </c>
      <c r="AL59" s="49">
        <f>IFERROR((_xlfn.XLOOKUP($G59,'Modelling New'!$D:$D,'Modelling New'!$O:$O)*PA[[#This Row],[Lost PoA(Wh/m2)]]*PA[[#This Row],[DC Capacity Affected (kW)]])/1000,"")</f>
        <v>76.637837191007179</v>
      </c>
    </row>
    <row r="60" spans="1:38">
      <c r="A60" s="174">
        <f t="shared" si="0"/>
        <v>59</v>
      </c>
      <c r="B60" s="134">
        <v>45753</v>
      </c>
      <c r="C60" s="184">
        <f>YEAR(PA[[#This Row],[Date]])+IF(MONTH(PA[[#This Row],[Date]])&gt;=4,1,0)</f>
        <v>2026</v>
      </c>
      <c r="D60" s="32">
        <f>YEAR(PA[[#This Row],[Date]])</f>
        <v>2025</v>
      </c>
      <c r="E60" s="36" t="s">
        <v>364</v>
      </c>
      <c r="F60" s="36" t="s">
        <v>364</v>
      </c>
      <c r="G60" s="217">
        <v>45748</v>
      </c>
      <c r="H60" s="31">
        <f>DAY(EOMONTH(PA[[#This Row],[Month Year]],0))</f>
        <v>30</v>
      </c>
      <c r="I60" s="33">
        <v>0.27361111111111114</v>
      </c>
      <c r="J60" s="33">
        <v>0.75347222222222221</v>
      </c>
      <c r="K60" s="34">
        <f>IFERROR((PA[[#This Row],[Sunset Time (POA&lt;20 W/m2)]]-PA[[#This Row],[Sunrise Time (POA&gt;20 W/m2)]])*24,"")</f>
        <v>11.516666666666666</v>
      </c>
      <c r="L60" s="32" t="s">
        <v>425</v>
      </c>
      <c r="M60" s="32" t="s">
        <v>404</v>
      </c>
      <c r="N60" s="32" t="s">
        <v>417</v>
      </c>
      <c r="O60" s="35" t="s">
        <v>406</v>
      </c>
      <c r="P60" s="35" t="s">
        <v>481</v>
      </c>
      <c r="Q60" s="32"/>
      <c r="R60" s="31">
        <f>IF((PA[[#This Row],[String Type(If String BD)]]&amp;PA[[#This Row],[Equipment (If any BD other than PV  array and inv)]])="",1,0)</f>
        <v>0</v>
      </c>
      <c r="S60" s="31">
        <f>IF(PA[[#This Row],[String Type(If String BD)]]="",1,0)</f>
        <v>0</v>
      </c>
      <c r="T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0" s="34">
        <f>IFERROR(_xlfn.XLOOKUP(PA[[#This Row],[Affected Equipment ]],'Basic Data'!N:N,'Basic Data'!Q:Q),"")</f>
        <v>15.805000000000001</v>
      </c>
      <c r="V60" s="179">
        <f ca="1">IFERROR(_xlfn.XLOOKUP(PA[[#This Row],[Affected Equipment ]],'Basic Data'!N:N,'Basic Data'!R:R),"")</f>
        <v>9.4060584419448915E-5</v>
      </c>
      <c r="W60" s="35" t="s">
        <v>448</v>
      </c>
      <c r="X60" s="38"/>
      <c r="Y60" s="38" t="s">
        <v>470</v>
      </c>
      <c r="Z60" s="44">
        <v>0.27361111111111114</v>
      </c>
      <c r="AA60" s="44">
        <v>0.27361111111111114</v>
      </c>
      <c r="AB60" s="44">
        <v>0.27361111111111114</v>
      </c>
      <c r="AC60" s="44">
        <v>0.53472222222222221</v>
      </c>
      <c r="AD60" s="42">
        <f>IF(PA[[#This Row],[Acknowledgement Time ]]="NA","",(PA[[#This Row],[Acknowledgement Time ]]-PA[[#This Row],[Fault Time]])*24)</f>
        <v>0</v>
      </c>
      <c r="AE60" s="42">
        <f>IF(PA[[#This Row],[Work Start time on Fault]]="NA","",(PA[[#This Row],[Work Start time on Fault]]-PA[[#This Row],[Fault Time]])*24)</f>
        <v>0</v>
      </c>
      <c r="AF60" s="43">
        <f>IF(PA[[#This Row],[Status]]="Open","",(PA[[#This Row],[Work Completion time on fault]]-PA[[#This Row],[Fault Time]])*24)</f>
        <v>6.2666666666666657</v>
      </c>
      <c r="AG60" s="42">
        <f>IFERROR((PA[[#This Row],[Work Completion time on fault]]-PA[[#This Row],[Fault Time]])*24,"")</f>
        <v>6.2666666666666657</v>
      </c>
      <c r="AH60" s="35" t="s">
        <v>410</v>
      </c>
      <c r="AI60" s="32" t="s">
        <v>368</v>
      </c>
      <c r="AJ60" s="34">
        <f ca="1">IFERROR(PA[[#This Row],[Breakdown Time]]*PA[[#This Row],[Plant Equivalent Weightage]],"")</f>
        <v>5.8944632902854647E-4</v>
      </c>
      <c r="AK60" s="35">
        <v>3818</v>
      </c>
      <c r="AL60" s="49">
        <f>IFERROR((_xlfn.XLOOKUP($G60,'Modelling New'!$D:$D,'Modelling New'!$O:$O)*PA[[#This Row],[Lost PoA(Wh/m2)]]*PA[[#This Row],[DC Capacity Affected (kW)]])/1000,"")</f>
        <v>46.210243587376091</v>
      </c>
    </row>
    <row r="61" spans="1:38">
      <c r="A61" s="174">
        <f t="shared" si="0"/>
        <v>60</v>
      </c>
      <c r="B61" s="134">
        <v>45753</v>
      </c>
      <c r="C61" s="184">
        <f>YEAR(PA[[#This Row],[Date]])+IF(MONTH(PA[[#This Row],[Date]])&gt;=4,1,0)</f>
        <v>2026</v>
      </c>
      <c r="D61" s="32">
        <f>YEAR(PA[[#This Row],[Date]])</f>
        <v>2025</v>
      </c>
      <c r="E61" s="36" t="s">
        <v>364</v>
      </c>
      <c r="F61" s="36" t="s">
        <v>364</v>
      </c>
      <c r="G61" s="217">
        <v>45748</v>
      </c>
      <c r="H61" s="31">
        <f>DAY(EOMONTH(PA[[#This Row],[Month Year]],0))</f>
        <v>30</v>
      </c>
      <c r="I61" s="33">
        <v>0.27361111111111114</v>
      </c>
      <c r="J61" s="33">
        <v>0.75347222222222221</v>
      </c>
      <c r="K61" s="34">
        <f>IFERROR((PA[[#This Row],[Sunset Time (POA&lt;20 W/m2)]]-PA[[#This Row],[Sunrise Time (POA&gt;20 W/m2)]])*24,"")</f>
        <v>11.516666666666666</v>
      </c>
      <c r="L61" s="32" t="s">
        <v>425</v>
      </c>
      <c r="M61" s="32" t="s">
        <v>404</v>
      </c>
      <c r="N61" s="36" t="s">
        <v>413</v>
      </c>
      <c r="O61" s="35" t="s">
        <v>459</v>
      </c>
      <c r="P61" s="35" t="s">
        <v>472</v>
      </c>
      <c r="Q61" s="32"/>
      <c r="R61" s="31">
        <f>IF((PA[[#This Row],[String Type(If String BD)]]&amp;PA[[#This Row],[Equipment (If any BD other than PV  array and inv)]])="",1,0)</f>
        <v>0</v>
      </c>
      <c r="S61" s="31">
        <f>IF(PA[[#This Row],[String Type(If String BD)]]="",1,0)</f>
        <v>0</v>
      </c>
      <c r="T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1" s="34">
        <f>IFERROR(_xlfn.XLOOKUP(PA[[#This Row],[Affected Equipment ]],'Basic Data'!N:N,'Basic Data'!Q:Q),"")</f>
        <v>31.610000000000003</v>
      </c>
      <c r="V61" s="179">
        <f ca="1">IFERROR(_xlfn.XLOOKUP(PA[[#This Row],[Affected Equipment ]],'Basic Data'!N:N,'Basic Data'!R:R),"")</f>
        <v>1.8812116883889783E-4</v>
      </c>
      <c r="W61" s="35" t="s">
        <v>448</v>
      </c>
      <c r="X61" s="38"/>
      <c r="Y61" s="38" t="s">
        <v>470</v>
      </c>
      <c r="Z61" s="44">
        <v>0.27361111111111114</v>
      </c>
      <c r="AA61" s="44">
        <v>0.27361111111111114</v>
      </c>
      <c r="AB61" s="44">
        <v>0.27361111111111114</v>
      </c>
      <c r="AC61" s="44">
        <v>0.59027777777777779</v>
      </c>
      <c r="AD61" s="42">
        <f>IF(PA[[#This Row],[Acknowledgement Time ]]="NA","",(PA[[#This Row],[Acknowledgement Time ]]-PA[[#This Row],[Fault Time]])*24)</f>
        <v>0</v>
      </c>
      <c r="AE61" s="42">
        <f>IF(PA[[#This Row],[Work Start time on Fault]]="NA","",(PA[[#This Row],[Work Start time on Fault]]-PA[[#This Row],[Fault Time]])*24)</f>
        <v>0</v>
      </c>
      <c r="AF61" s="43">
        <f>IF(PA[[#This Row],[Status]]="Open","",(PA[[#This Row],[Work Completion time on fault]]-PA[[#This Row],[Fault Time]])*24)</f>
        <v>7.6</v>
      </c>
      <c r="AG61" s="42">
        <f>IFERROR((PA[[#This Row],[Work Completion time on fault]]-PA[[#This Row],[Fault Time]])*24,"")</f>
        <v>7.6</v>
      </c>
      <c r="AH61" s="35" t="s">
        <v>410</v>
      </c>
      <c r="AI61" s="32" t="s">
        <v>368</v>
      </c>
      <c r="AJ61" s="34">
        <f ca="1">IFERROR(PA[[#This Row],[Breakdown Time]]*PA[[#This Row],[Plant Equivalent Weightage]],"")</f>
        <v>1.4297208831756233E-3</v>
      </c>
      <c r="AK61" s="35">
        <v>4975</v>
      </c>
      <c r="AL61" s="49">
        <f>IFERROR((_xlfn.XLOOKUP($G61,'Modelling New'!$D:$D,'Modelling New'!$O:$O)*PA[[#This Row],[Lost PoA(Wh/m2)]]*PA[[#This Row],[DC Capacity Affected (kW)]])/1000,"")</f>
        <v>120.42742894038555</v>
      </c>
    </row>
    <row r="62" spans="1:38">
      <c r="A62" s="174">
        <f t="shared" si="0"/>
        <v>61</v>
      </c>
      <c r="B62" s="134">
        <v>45753</v>
      </c>
      <c r="C62" s="184">
        <f>YEAR(PA[[#This Row],[Date]])+IF(MONTH(PA[[#This Row],[Date]])&gt;=4,1,0)</f>
        <v>2026</v>
      </c>
      <c r="D62" s="32">
        <f>YEAR(PA[[#This Row],[Date]])</f>
        <v>2025</v>
      </c>
      <c r="E62" s="36" t="s">
        <v>364</v>
      </c>
      <c r="F62" s="36" t="s">
        <v>364</v>
      </c>
      <c r="G62" s="217">
        <v>45748</v>
      </c>
      <c r="H62" s="31">
        <f>DAY(EOMONTH(PA[[#This Row],[Month Year]],0))</f>
        <v>30</v>
      </c>
      <c r="I62" s="33">
        <v>0.27361111111111114</v>
      </c>
      <c r="J62" s="33">
        <v>0.75347222222222221</v>
      </c>
      <c r="K62" s="34">
        <f>IFERROR((PA[[#This Row],[Sunset Time (POA&lt;20 W/m2)]]-PA[[#This Row],[Sunrise Time (POA&gt;20 W/m2)]])*24,"")</f>
        <v>11.516666666666666</v>
      </c>
      <c r="L62" s="32" t="s">
        <v>425</v>
      </c>
      <c r="M62" s="32" t="s">
        <v>404</v>
      </c>
      <c r="N62" s="36" t="s">
        <v>413</v>
      </c>
      <c r="O62" s="35" t="s">
        <v>459</v>
      </c>
      <c r="P62" s="35" t="s">
        <v>472</v>
      </c>
      <c r="Q62" s="32"/>
      <c r="R62" s="31">
        <f>IF((PA[[#This Row],[String Type(If String BD)]]&amp;PA[[#This Row],[Equipment (If any BD other than PV  array and inv)]])="",1,0)</f>
        <v>0</v>
      </c>
      <c r="S62" s="31">
        <f>IF(PA[[#This Row],[String Type(If String BD)]]="",1,0)</f>
        <v>0</v>
      </c>
      <c r="T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" s="34">
        <f>IFERROR(_xlfn.XLOOKUP(PA[[#This Row],[Affected Equipment ]],'Basic Data'!N:N,'Basic Data'!Q:Q),"")</f>
        <v>31.610000000000003</v>
      </c>
      <c r="V62" s="179">
        <f ca="1">IFERROR(_xlfn.XLOOKUP(PA[[#This Row],[Affected Equipment ]],'Basic Data'!N:N,'Basic Data'!R:R),"")</f>
        <v>1.8812116883889783E-4</v>
      </c>
      <c r="W62" s="35" t="s">
        <v>448</v>
      </c>
      <c r="X62" s="38"/>
      <c r="Y62" s="38" t="s">
        <v>470</v>
      </c>
      <c r="Z62" s="44">
        <v>0.27361111111111114</v>
      </c>
      <c r="AA62" s="44">
        <v>0.27361111111111114</v>
      </c>
      <c r="AB62" s="44">
        <v>0.27361111111111114</v>
      </c>
      <c r="AC62" s="44">
        <v>0.59722222222222221</v>
      </c>
      <c r="AD62" s="42">
        <f>IF(PA[[#This Row],[Acknowledgement Time ]]="NA","",(PA[[#This Row],[Acknowledgement Time ]]-PA[[#This Row],[Fault Time]])*24)</f>
        <v>0</v>
      </c>
      <c r="AE62" s="42">
        <f>IF(PA[[#This Row],[Work Start time on Fault]]="NA","",(PA[[#This Row],[Work Start time on Fault]]-PA[[#This Row],[Fault Time]])*24)</f>
        <v>0</v>
      </c>
      <c r="AF62" s="43">
        <f>IF(PA[[#This Row],[Status]]="Open","",(PA[[#This Row],[Work Completion time on fault]]-PA[[#This Row],[Fault Time]])*24)</f>
        <v>7.7666666666666657</v>
      </c>
      <c r="AG62" s="42">
        <f>IFERROR((PA[[#This Row],[Work Completion time on fault]]-PA[[#This Row],[Fault Time]])*24,"")</f>
        <v>7.7666666666666657</v>
      </c>
      <c r="AH62" s="35" t="s">
        <v>410</v>
      </c>
      <c r="AI62" s="32" t="s">
        <v>368</v>
      </c>
      <c r="AJ62" s="34">
        <f ca="1">IFERROR(PA[[#This Row],[Breakdown Time]]*PA[[#This Row],[Plant Equivalent Weightage]],"")</f>
        <v>1.4610744113154395E-3</v>
      </c>
      <c r="AK62" s="35">
        <v>5109</v>
      </c>
      <c r="AL62" s="49">
        <f>IFERROR((_xlfn.XLOOKUP($G62,'Modelling New'!$D:$D,'Modelling New'!$O:$O)*PA[[#This Row],[Lost PoA(Wh/m2)]]*PA[[#This Row],[DC Capacity Affected (kW)]])/1000,"")</f>
        <v>123.67110240330247</v>
      </c>
    </row>
    <row r="63" spans="1:38">
      <c r="A63" s="174">
        <f t="shared" si="0"/>
        <v>62</v>
      </c>
      <c r="B63" s="134">
        <v>45753</v>
      </c>
      <c r="C63" s="184">
        <f>YEAR(PA[[#This Row],[Date]])+IF(MONTH(PA[[#This Row],[Date]])&gt;=4,1,0)</f>
        <v>2026</v>
      </c>
      <c r="D63" s="32">
        <f>YEAR(PA[[#This Row],[Date]])</f>
        <v>2025</v>
      </c>
      <c r="E63" s="36" t="s">
        <v>364</v>
      </c>
      <c r="F63" s="36" t="s">
        <v>364</v>
      </c>
      <c r="G63" s="217">
        <v>45748</v>
      </c>
      <c r="H63" s="31">
        <f>DAY(EOMONTH(PA[[#This Row],[Month Year]],0))</f>
        <v>30</v>
      </c>
      <c r="I63" s="33">
        <v>0.27361111111111114</v>
      </c>
      <c r="J63" s="33">
        <v>0.75347222222222221</v>
      </c>
      <c r="K63" s="34">
        <f>IFERROR((PA[[#This Row],[Sunset Time (POA&lt;20 W/m2)]]-PA[[#This Row],[Sunrise Time (POA&gt;20 W/m2)]])*24,"")</f>
        <v>11.516666666666666</v>
      </c>
      <c r="L63" s="32" t="s">
        <v>425</v>
      </c>
      <c r="M63" s="32" t="s">
        <v>404</v>
      </c>
      <c r="N63" s="36" t="s">
        <v>413</v>
      </c>
      <c r="O63" s="35" t="s">
        <v>459</v>
      </c>
      <c r="P63" s="35" t="s">
        <v>472</v>
      </c>
      <c r="Q63" s="32"/>
      <c r="R63" s="31">
        <f>IF((PA[[#This Row],[String Type(If String BD)]]&amp;PA[[#This Row],[Equipment (If any BD other than PV  array and inv)]])="",1,0)</f>
        <v>0</v>
      </c>
      <c r="S63" s="31">
        <f>IF(PA[[#This Row],[String Type(If String BD)]]="",1,0)</f>
        <v>0</v>
      </c>
      <c r="T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" s="34">
        <f>IFERROR(_xlfn.XLOOKUP(PA[[#This Row],[Affected Equipment ]],'Basic Data'!N:N,'Basic Data'!Q:Q),"")</f>
        <v>31.610000000000003</v>
      </c>
      <c r="V63" s="179">
        <f ca="1">IFERROR(_xlfn.XLOOKUP(PA[[#This Row],[Affected Equipment ]],'Basic Data'!N:N,'Basic Data'!R:R),"")</f>
        <v>1.8812116883889783E-4</v>
      </c>
      <c r="W63" s="35" t="s">
        <v>448</v>
      </c>
      <c r="X63" s="38"/>
      <c r="Y63" s="38" t="s">
        <v>470</v>
      </c>
      <c r="Z63" s="44">
        <v>0.27361111111111114</v>
      </c>
      <c r="AA63" s="44">
        <v>0.27361111111111114</v>
      </c>
      <c r="AB63" s="44">
        <v>0.27361111111111114</v>
      </c>
      <c r="AC63" s="44">
        <v>0.60416666666666663</v>
      </c>
      <c r="AD63" s="42">
        <f>IF(PA[[#This Row],[Acknowledgement Time ]]="NA","",(PA[[#This Row],[Acknowledgement Time ]]-PA[[#This Row],[Fault Time]])*24)</f>
        <v>0</v>
      </c>
      <c r="AE63" s="42">
        <f>IF(PA[[#This Row],[Work Start time on Fault]]="NA","",(PA[[#This Row],[Work Start time on Fault]]-PA[[#This Row],[Fault Time]])*24)</f>
        <v>0</v>
      </c>
      <c r="AF63" s="43">
        <f>IF(PA[[#This Row],[Status]]="Open","",(PA[[#This Row],[Work Completion time on fault]]-PA[[#This Row],[Fault Time]])*24)</f>
        <v>7.9333333333333318</v>
      </c>
      <c r="AG63" s="42">
        <f>IFERROR((PA[[#This Row],[Work Completion time on fault]]-PA[[#This Row],[Fault Time]])*24,"")</f>
        <v>7.9333333333333318</v>
      </c>
      <c r="AH63" s="35" t="s">
        <v>410</v>
      </c>
      <c r="AI63" s="32" t="s">
        <v>368</v>
      </c>
      <c r="AJ63" s="34">
        <f ca="1">IFERROR(PA[[#This Row],[Breakdown Time]]*PA[[#This Row],[Plant Equivalent Weightage]],"")</f>
        <v>1.4924279394552557E-3</v>
      </c>
      <c r="AK63" s="35">
        <v>5237</v>
      </c>
      <c r="AL63" s="49">
        <f>IFERROR((_xlfn.XLOOKUP($G63,'Modelling New'!$D:$D,'Modelling New'!$O:$O)*PA[[#This Row],[Lost PoA(Wh/m2)]]*PA[[#This Row],[DC Capacity Affected (kW)]])/1000,"")</f>
        <v>126.76953675593954</v>
      </c>
    </row>
    <row r="64" spans="1:38">
      <c r="A64" s="174">
        <f t="shared" si="0"/>
        <v>63</v>
      </c>
      <c r="B64" s="134">
        <v>45753</v>
      </c>
      <c r="C64" s="184">
        <f>YEAR(PA[[#This Row],[Date]])+IF(MONTH(PA[[#This Row],[Date]])&gt;=4,1,0)</f>
        <v>2026</v>
      </c>
      <c r="D64" s="32">
        <f>YEAR(PA[[#This Row],[Date]])</f>
        <v>2025</v>
      </c>
      <c r="E64" s="36" t="s">
        <v>364</v>
      </c>
      <c r="F64" s="36" t="s">
        <v>364</v>
      </c>
      <c r="G64" s="217">
        <v>45748</v>
      </c>
      <c r="H64" s="31">
        <f>DAY(EOMONTH(PA[[#This Row],[Month Year]],0))</f>
        <v>30</v>
      </c>
      <c r="I64" s="33">
        <v>0.27361111111111114</v>
      </c>
      <c r="J64" s="33">
        <v>0.75347222222222221</v>
      </c>
      <c r="K64" s="34">
        <f>IFERROR((PA[[#This Row],[Sunset Time (POA&lt;20 W/m2)]]-PA[[#This Row],[Sunrise Time (POA&gt;20 W/m2)]])*24,"")</f>
        <v>11.516666666666666</v>
      </c>
      <c r="L64" s="32" t="s">
        <v>425</v>
      </c>
      <c r="M64" s="32" t="s">
        <v>411</v>
      </c>
      <c r="N64" s="36" t="s">
        <v>413</v>
      </c>
      <c r="O64" s="35" t="s">
        <v>457</v>
      </c>
      <c r="P64" s="35" t="s">
        <v>472</v>
      </c>
      <c r="Q64" s="32"/>
      <c r="R64" s="31">
        <f>IF((PA[[#This Row],[String Type(If String BD)]]&amp;PA[[#This Row],[Equipment (If any BD other than PV  array and inv)]])="",1,0)</f>
        <v>0</v>
      </c>
      <c r="S64" s="31">
        <f>IF(PA[[#This Row],[String Type(If String BD)]]="",1,0)</f>
        <v>0</v>
      </c>
      <c r="T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" s="34">
        <f>IFERROR(_xlfn.XLOOKUP(PA[[#This Row],[Affected Equipment ]],'Basic Data'!N:N,'Basic Data'!Q:Q),"")</f>
        <v>31.610000000000003</v>
      </c>
      <c r="V64" s="179">
        <f ca="1">IFERROR(_xlfn.XLOOKUP(PA[[#This Row],[Affected Equipment ]],'Basic Data'!N:N,'Basic Data'!R:R),"")</f>
        <v>1.8812116883889783E-4</v>
      </c>
      <c r="W64" s="35" t="s">
        <v>408</v>
      </c>
      <c r="X64" s="38"/>
      <c r="Y64" s="38" t="s">
        <v>470</v>
      </c>
      <c r="Z64" s="44">
        <v>0.27361111111111114</v>
      </c>
      <c r="AA64" s="44">
        <v>0.27361111111111114</v>
      </c>
      <c r="AB64" s="44">
        <v>0.27361111111111114</v>
      </c>
      <c r="AC64" s="44">
        <v>0.63888888888888884</v>
      </c>
      <c r="AD64" s="42">
        <f>IF(PA[[#This Row],[Acknowledgement Time ]]="NA","",(PA[[#This Row],[Acknowledgement Time ]]-PA[[#This Row],[Fault Time]])*24)</f>
        <v>0</v>
      </c>
      <c r="AE64" s="42">
        <f>IF(PA[[#This Row],[Work Start time on Fault]]="NA","",(PA[[#This Row],[Work Start time on Fault]]-PA[[#This Row],[Fault Time]])*24)</f>
        <v>0</v>
      </c>
      <c r="AF64" s="43">
        <f>IF(PA[[#This Row],[Status]]="Open","",(PA[[#This Row],[Work Completion time on fault]]-PA[[#This Row],[Fault Time]])*24)</f>
        <v>8.7666666666666657</v>
      </c>
      <c r="AG64" s="42">
        <f>IFERROR((PA[[#This Row],[Work Completion time on fault]]-PA[[#This Row],[Fault Time]])*24,"")</f>
        <v>8.7666666666666657</v>
      </c>
      <c r="AH64" s="35" t="s">
        <v>410</v>
      </c>
      <c r="AI64" s="32" t="s">
        <v>368</v>
      </c>
      <c r="AJ64" s="34">
        <f ca="1">IFERROR(PA[[#This Row],[Breakdown Time]]*PA[[#This Row],[Plant Equivalent Weightage]],"")</f>
        <v>1.6491955801543375E-3</v>
      </c>
      <c r="AK64" s="35">
        <v>5811</v>
      </c>
      <c r="AL64" s="49">
        <f>IFERROR((_xlfn.XLOOKUP($G64,'Modelling New'!$D:$D,'Modelling New'!$O:$O)*PA[[#This Row],[Lost PoA(Wh/m2)]]*PA[[#This Row],[DC Capacity Affected (kW)]])/1000,"")</f>
        <v>140.66407830604635</v>
      </c>
    </row>
    <row r="65" spans="1:38">
      <c r="A65" s="174">
        <f t="shared" si="0"/>
        <v>64</v>
      </c>
      <c r="B65" s="134">
        <v>45753</v>
      </c>
      <c r="C65" s="184">
        <f>YEAR(PA[[#This Row],[Date]])+IF(MONTH(PA[[#This Row],[Date]])&gt;=4,1,0)</f>
        <v>2026</v>
      </c>
      <c r="D65" s="32">
        <f>YEAR(PA[[#This Row],[Date]])</f>
        <v>2025</v>
      </c>
      <c r="E65" s="36" t="s">
        <v>364</v>
      </c>
      <c r="F65" s="36" t="s">
        <v>364</v>
      </c>
      <c r="G65" s="217">
        <v>45748</v>
      </c>
      <c r="H65" s="31">
        <f>DAY(EOMONTH(PA[[#This Row],[Month Year]],0))</f>
        <v>30</v>
      </c>
      <c r="I65" s="33">
        <v>0.27361111111111114</v>
      </c>
      <c r="J65" s="33">
        <v>0.75347222222222221</v>
      </c>
      <c r="K65" s="34">
        <f>IFERROR((PA[[#This Row],[Sunset Time (POA&lt;20 W/m2)]]-PA[[#This Row],[Sunrise Time (POA&gt;20 W/m2)]])*24,"")</f>
        <v>11.516666666666666</v>
      </c>
      <c r="L65" s="32" t="s">
        <v>425</v>
      </c>
      <c r="M65" s="32" t="s">
        <v>437</v>
      </c>
      <c r="N65" s="36" t="s">
        <v>413</v>
      </c>
      <c r="O65" s="35" t="s">
        <v>441</v>
      </c>
      <c r="P65" s="35" t="s">
        <v>472</v>
      </c>
      <c r="Q65" s="32"/>
      <c r="R65" s="31">
        <f>IF((PA[[#This Row],[String Type(If String BD)]]&amp;PA[[#This Row],[Equipment (If any BD other than PV  array and inv)]])="",1,0)</f>
        <v>0</v>
      </c>
      <c r="S65" s="31">
        <f>IF(PA[[#This Row],[String Type(If String BD)]]="",1,0)</f>
        <v>0</v>
      </c>
      <c r="T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" s="34">
        <f>IFERROR(_xlfn.XLOOKUP(PA[[#This Row],[Affected Equipment ]],'Basic Data'!N:N,'Basic Data'!Q:Q),"")</f>
        <v>31.610000000000003</v>
      </c>
      <c r="V65" s="179">
        <f ca="1">IFERROR(_xlfn.XLOOKUP(PA[[#This Row],[Affected Equipment ]],'Basic Data'!N:N,'Basic Data'!R:R),"")</f>
        <v>1.8812116883889783E-4</v>
      </c>
      <c r="W65" s="35" t="s">
        <v>408</v>
      </c>
      <c r="X65" s="38"/>
      <c r="Y65" s="38" t="s">
        <v>470</v>
      </c>
      <c r="Z65" s="44">
        <v>0.27361111111111114</v>
      </c>
      <c r="AA65" s="44">
        <v>0.27361111111111114</v>
      </c>
      <c r="AB65" s="44">
        <v>0.27361111111111114</v>
      </c>
      <c r="AC65" s="44">
        <v>0.64583333333333337</v>
      </c>
      <c r="AD65" s="42">
        <f>IF(PA[[#This Row],[Acknowledgement Time ]]="NA","",(PA[[#This Row],[Acknowledgement Time ]]-PA[[#This Row],[Fault Time]])*24)</f>
        <v>0</v>
      </c>
      <c r="AE65" s="42">
        <f>IF(PA[[#This Row],[Work Start time on Fault]]="NA","",(PA[[#This Row],[Work Start time on Fault]]-PA[[#This Row],[Fault Time]])*24)</f>
        <v>0</v>
      </c>
      <c r="AF65" s="43">
        <f>IF(PA[[#This Row],[Status]]="Open","",(PA[[#This Row],[Work Completion time on fault]]-PA[[#This Row],[Fault Time]])*24)</f>
        <v>8.9333333333333336</v>
      </c>
      <c r="AG65" s="42">
        <f>IFERROR((PA[[#This Row],[Work Completion time on fault]]-PA[[#This Row],[Fault Time]])*24,"")</f>
        <v>8.9333333333333336</v>
      </c>
      <c r="AH65" s="35" t="s">
        <v>410</v>
      </c>
      <c r="AI65" s="32" t="s">
        <v>368</v>
      </c>
      <c r="AJ65" s="34">
        <f ca="1">IFERROR(PA[[#This Row],[Breakdown Time]]*PA[[#This Row],[Plant Equivalent Weightage]],"")</f>
        <v>1.680549108294154E-3</v>
      </c>
      <c r="AK65" s="35">
        <v>5910</v>
      </c>
      <c r="AL65" s="49">
        <f>IFERROR((_xlfn.XLOOKUP($G65,'Modelling New'!$D:$D,'Modelling New'!$O:$O)*PA[[#This Row],[Lost PoA(Wh/m2)]]*PA[[#This Row],[DC Capacity Affected (kW)]])/1000,"")</f>
        <v>143.06052362566405</v>
      </c>
    </row>
    <row r="66" spans="1:38">
      <c r="A66" s="174">
        <f t="shared" si="0"/>
        <v>65</v>
      </c>
      <c r="B66" s="134">
        <v>45753</v>
      </c>
      <c r="C66" s="184">
        <f>YEAR(PA[[#This Row],[Date]])+IF(MONTH(PA[[#This Row],[Date]])&gt;=4,1,0)</f>
        <v>2026</v>
      </c>
      <c r="D66" s="32">
        <f>YEAR(PA[[#This Row],[Date]])</f>
        <v>2025</v>
      </c>
      <c r="E66" s="36" t="s">
        <v>364</v>
      </c>
      <c r="F66" s="36" t="s">
        <v>364</v>
      </c>
      <c r="G66" s="217">
        <v>45748</v>
      </c>
      <c r="H66" s="31">
        <f>DAY(EOMONTH(PA[[#This Row],[Month Year]],0))</f>
        <v>30</v>
      </c>
      <c r="I66" s="33">
        <v>0.27361111111111114</v>
      </c>
      <c r="J66" s="33">
        <v>0.75347222222222221</v>
      </c>
      <c r="K66" s="34">
        <f>IFERROR((PA[[#This Row],[Sunset Time (POA&lt;20 W/m2)]]-PA[[#This Row],[Sunrise Time (POA&gt;20 W/m2)]])*24,"")</f>
        <v>11.516666666666666</v>
      </c>
      <c r="L66" s="32" t="s">
        <v>425</v>
      </c>
      <c r="M66" s="32" t="s">
        <v>404</v>
      </c>
      <c r="N66" s="32" t="s">
        <v>417</v>
      </c>
      <c r="O66" s="35" t="s">
        <v>473</v>
      </c>
      <c r="P66" s="35" t="s">
        <v>481</v>
      </c>
      <c r="Q66" s="32"/>
      <c r="R66" s="31">
        <f>IF((PA[[#This Row],[String Type(If String BD)]]&amp;PA[[#This Row],[Equipment (If any BD other than PV  array and inv)]])="",1,0)</f>
        <v>0</v>
      </c>
      <c r="S66" s="31">
        <f>IF(PA[[#This Row],[String Type(If String BD)]]="",1,0)</f>
        <v>0</v>
      </c>
      <c r="T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6" s="34">
        <f>IFERROR(_xlfn.XLOOKUP(PA[[#This Row],[Affected Equipment ]],'Basic Data'!N:N,'Basic Data'!Q:Q),"")</f>
        <v>15.805000000000001</v>
      </c>
      <c r="V66" s="179">
        <f ca="1">IFERROR(_xlfn.XLOOKUP(PA[[#This Row],[Affected Equipment ]],'Basic Data'!N:N,'Basic Data'!R:R),"")</f>
        <v>9.4060584419448915E-5</v>
      </c>
      <c r="W66" s="35" t="s">
        <v>408</v>
      </c>
      <c r="X66" s="38"/>
      <c r="Y66" s="38" t="s">
        <v>470</v>
      </c>
      <c r="Z66" s="44">
        <v>0.27361111111111114</v>
      </c>
      <c r="AA66" s="44">
        <v>0.27361111111111114</v>
      </c>
      <c r="AB66" s="44">
        <v>0.27361111111111114</v>
      </c>
      <c r="AC66" s="44">
        <v>0.68055555555555558</v>
      </c>
      <c r="AD66" s="42">
        <f>IF(PA[[#This Row],[Acknowledgement Time ]]="NA","",(PA[[#This Row],[Acknowledgement Time ]]-PA[[#This Row],[Fault Time]])*24)</f>
        <v>0</v>
      </c>
      <c r="AE66" s="42">
        <f>IF(PA[[#This Row],[Work Start time on Fault]]="NA","",(PA[[#This Row],[Work Start time on Fault]]-PA[[#This Row],[Fault Time]])*24)</f>
        <v>0</v>
      </c>
      <c r="AF66" s="43">
        <f>IF(PA[[#This Row],[Status]]="Open","",(PA[[#This Row],[Work Completion time on fault]]-PA[[#This Row],[Fault Time]])*24)</f>
        <v>9.7666666666666657</v>
      </c>
      <c r="AG66" s="42">
        <f>IFERROR((PA[[#This Row],[Work Completion time on fault]]-PA[[#This Row],[Fault Time]])*24,"")</f>
        <v>9.7666666666666657</v>
      </c>
      <c r="AH66" s="35" t="s">
        <v>410</v>
      </c>
      <c r="AI66" s="32" t="s">
        <v>368</v>
      </c>
      <c r="AJ66" s="34">
        <f ca="1">IFERROR(PA[[#This Row],[Breakdown Time]]*PA[[#This Row],[Plant Equivalent Weightage]],"")</f>
        <v>9.1865837449661768E-4</v>
      </c>
      <c r="AK66" s="35">
        <v>6328</v>
      </c>
      <c r="AL66" s="49">
        <f>IFERROR((_xlfn.XLOOKUP($G66,'Modelling New'!$D:$D,'Modelling New'!$O:$O)*PA[[#This Row],[Lost PoA(Wh/m2)]]*PA[[#This Row],[DC Capacity Affected (kW)]])/1000,"")</f>
        <v>76.589424154247212</v>
      </c>
    </row>
    <row r="67" spans="1:38">
      <c r="A67" s="174">
        <f t="shared" si="0"/>
        <v>66</v>
      </c>
      <c r="B67" s="134">
        <v>45753</v>
      </c>
      <c r="C67" s="184">
        <f>YEAR(PA[[#This Row],[Date]])+IF(MONTH(PA[[#This Row],[Date]])&gt;=4,1,0)</f>
        <v>2026</v>
      </c>
      <c r="D67" s="32">
        <f>YEAR(PA[[#This Row],[Date]])</f>
        <v>2025</v>
      </c>
      <c r="E67" s="36" t="s">
        <v>364</v>
      </c>
      <c r="F67" s="36" t="s">
        <v>364</v>
      </c>
      <c r="G67" s="217">
        <v>45748</v>
      </c>
      <c r="H67" s="31">
        <f>DAY(EOMONTH(PA[[#This Row],[Month Year]],0))</f>
        <v>30</v>
      </c>
      <c r="I67" s="33">
        <v>0.27361111111111114</v>
      </c>
      <c r="J67" s="33">
        <v>0.75347222222222221</v>
      </c>
      <c r="K67" s="34">
        <f>IFERROR((PA[[#This Row],[Sunset Time (POA&lt;20 W/m2)]]-PA[[#This Row],[Sunrise Time (POA&gt;20 W/m2)]])*24,"")</f>
        <v>11.516666666666666</v>
      </c>
      <c r="L67" s="32" t="s">
        <v>425</v>
      </c>
      <c r="M67" s="32" t="s">
        <v>404</v>
      </c>
      <c r="N67" s="32" t="s">
        <v>417</v>
      </c>
      <c r="O67" s="35" t="s">
        <v>447</v>
      </c>
      <c r="P67" s="35" t="s">
        <v>481</v>
      </c>
      <c r="Q67" s="32"/>
      <c r="R67" s="31">
        <f>IF((PA[[#This Row],[String Type(If String BD)]]&amp;PA[[#This Row],[Equipment (If any BD other than PV  array and inv)]])="",1,0)</f>
        <v>0</v>
      </c>
      <c r="S67" s="31">
        <f>IF(PA[[#This Row],[String Type(If String BD)]]="",1,0)</f>
        <v>0</v>
      </c>
      <c r="T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67" s="34">
        <f>IFERROR(_xlfn.XLOOKUP(PA[[#This Row],[Affected Equipment ]],'Basic Data'!N:N,'Basic Data'!Q:Q),"")</f>
        <v>15.805000000000001</v>
      </c>
      <c r="V67" s="179">
        <f ca="1">IFERROR(_xlfn.XLOOKUP(PA[[#This Row],[Affected Equipment ]],'Basic Data'!N:N,'Basic Data'!R:R),"")</f>
        <v>9.4060584419448915E-5</v>
      </c>
      <c r="W67" s="35" t="s">
        <v>482</v>
      </c>
      <c r="X67" s="38"/>
      <c r="Y67" s="38" t="s">
        <v>470</v>
      </c>
      <c r="Z67" s="44">
        <v>0.27361111111111114</v>
      </c>
      <c r="AA67" s="44">
        <v>0.27361111111111114</v>
      </c>
      <c r="AB67" s="44">
        <v>0.27361111111111114</v>
      </c>
      <c r="AC67" s="44">
        <v>0.70138888888888884</v>
      </c>
      <c r="AD67" s="42">
        <f>IF(PA[[#This Row],[Acknowledgement Time ]]="NA","",(PA[[#This Row],[Acknowledgement Time ]]-PA[[#This Row],[Fault Time]])*24)</f>
        <v>0</v>
      </c>
      <c r="AE67" s="42">
        <f>IF(PA[[#This Row],[Work Start time on Fault]]="NA","",(PA[[#This Row],[Work Start time on Fault]]-PA[[#This Row],[Fault Time]])*24)</f>
        <v>0</v>
      </c>
      <c r="AF67" s="43">
        <f>IF(PA[[#This Row],[Status]]="Open","",(PA[[#This Row],[Work Completion time on fault]]-PA[[#This Row],[Fault Time]])*24)</f>
        <v>10.266666666666666</v>
      </c>
      <c r="AG67" s="42">
        <f>IFERROR((PA[[#This Row],[Work Completion time on fault]]-PA[[#This Row],[Fault Time]])*24,"")</f>
        <v>10.266666666666666</v>
      </c>
      <c r="AH67" s="35" t="s">
        <v>410</v>
      </c>
      <c r="AI67" s="32" t="s">
        <v>368</v>
      </c>
      <c r="AJ67" s="34">
        <f ca="1">IFERROR(PA[[#This Row],[Breakdown Time]]*PA[[#This Row],[Plant Equivalent Weightage]],"")</f>
        <v>9.6568866670634207E-4</v>
      </c>
      <c r="AK67" s="35">
        <v>6489</v>
      </c>
      <c r="AL67" s="49">
        <f>IFERROR((_xlfn.XLOOKUP($G67,'Modelling New'!$D:$D,'Modelling New'!$O:$O)*PA[[#This Row],[Lost PoA(Wh/m2)]]*PA[[#This Row],[DC Capacity Affected (kW)]])/1000,"")</f>
        <v>78.538048883835373</v>
      </c>
    </row>
    <row r="68" spans="1:38">
      <c r="A68" s="174">
        <f t="shared" ref="A68:A131" si="1">A67+1</f>
        <v>67</v>
      </c>
      <c r="B68" s="134">
        <v>45754</v>
      </c>
      <c r="C68" s="184">
        <f>YEAR(PA[[#This Row],[Date]])+IF(MONTH(PA[[#This Row],[Date]])&gt;=4,1,0)</f>
        <v>2026</v>
      </c>
      <c r="D68" s="32">
        <f>YEAR(PA[[#This Row],[Date]])</f>
        <v>2025</v>
      </c>
      <c r="E68" s="36" t="s">
        <v>364</v>
      </c>
      <c r="F68" s="36" t="s">
        <v>364</v>
      </c>
      <c r="G68" s="217">
        <v>45748</v>
      </c>
      <c r="H68" s="31">
        <f>DAY(EOMONTH(PA[[#This Row],[Month Year]],0))</f>
        <v>30</v>
      </c>
      <c r="I68" s="33">
        <v>0.27291666666666664</v>
      </c>
      <c r="J68" s="33">
        <v>0.74097222222222225</v>
      </c>
      <c r="K68" s="34">
        <f>IFERROR((PA[[#This Row],[Sunset Time (POA&lt;20 W/m2)]]-PA[[#This Row],[Sunrise Time (POA&gt;20 W/m2)]])*24,"")</f>
        <v>11.233333333333334</v>
      </c>
      <c r="L68" s="32" t="s">
        <v>427</v>
      </c>
      <c r="M68" s="32"/>
      <c r="N68" s="32"/>
      <c r="O68" s="35"/>
      <c r="P68" s="35"/>
      <c r="Q68" s="32" t="s">
        <v>420</v>
      </c>
      <c r="R68" s="31">
        <f>IF((PA[[#This Row],[String Type(If String BD)]]&amp;PA[[#This Row],[Equipment (If any BD other than PV  array and inv)]])="",1,0)</f>
        <v>0</v>
      </c>
      <c r="S68" s="31">
        <f>IF(PA[[#This Row],[String Type(If String BD)]]="",1,0)</f>
        <v>1</v>
      </c>
      <c r="T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68" s="34">
        <f>IFERROR(_xlfn.XLOOKUP(PA[[#This Row],[Affected Equipment ]],'Basic Data'!N:N,'Basic Data'!Q:Q),"")</f>
        <v>4567.6450000000004</v>
      </c>
      <c r="V68" s="179">
        <f ca="1">IFERROR(_xlfn.XLOOKUP(PA[[#This Row],[Affected Equipment ]],'Basic Data'!N:N,'Basic Data'!R:R),"")</f>
        <v>2.7183508897220737E-2</v>
      </c>
      <c r="W68" s="35" t="s">
        <v>429</v>
      </c>
      <c r="X68" s="38"/>
      <c r="Y68" s="38" t="s">
        <v>430</v>
      </c>
      <c r="Z68" s="44">
        <v>0.53611111111111109</v>
      </c>
      <c r="AA68" s="44">
        <v>0.53611111111111109</v>
      </c>
      <c r="AB68" s="44">
        <v>0.53611111111111109</v>
      </c>
      <c r="AC68" s="44">
        <v>0.54513888888888884</v>
      </c>
      <c r="AD68" s="42">
        <f>IF(PA[[#This Row],[Acknowledgement Time ]]="NA","",(PA[[#This Row],[Acknowledgement Time ]]-PA[[#This Row],[Fault Time]])*24)</f>
        <v>0</v>
      </c>
      <c r="AE68" s="42">
        <f>IF(PA[[#This Row],[Work Start time on Fault]]="NA","",(PA[[#This Row],[Work Start time on Fault]]-PA[[#This Row],[Fault Time]])*24)</f>
        <v>0</v>
      </c>
      <c r="AF68" s="43">
        <f>IF(PA[[#This Row],[Status]]="Open","",(PA[[#This Row],[Work Completion time on fault]]-PA[[#This Row],[Fault Time]])*24)</f>
        <v>0.2166666666666659</v>
      </c>
      <c r="AG68" s="42">
        <f>IFERROR((PA[[#This Row],[Work Completion time on fault]]-PA[[#This Row],[Fault Time]])*24,"")</f>
        <v>0.2166666666666659</v>
      </c>
      <c r="AH68" s="35" t="s">
        <v>423</v>
      </c>
      <c r="AI68" s="32" t="s">
        <v>368</v>
      </c>
      <c r="AJ68" s="34">
        <f ca="1">IFERROR(PA[[#This Row],[Breakdown Time]]*PA[[#This Row],[Plant Equivalent Weightage]],"")</f>
        <v>5.8897602610644721E-3</v>
      </c>
      <c r="AK68" s="35">
        <v>226.6</v>
      </c>
      <c r="AL68" s="49">
        <f>IFERROR((_xlfn.XLOOKUP($G68,'Modelling New'!$D:$D,'Modelling New'!$O:$O)*PA[[#This Row],[Lost PoA(Wh/m2)]]*PA[[#This Row],[DC Capacity Affected (kW)]])/1000,"")</f>
        <v>792.61097587845279</v>
      </c>
    </row>
    <row r="69" spans="1:38">
      <c r="A69" s="174">
        <f t="shared" si="1"/>
        <v>68</v>
      </c>
      <c r="B69" s="134">
        <v>45754</v>
      </c>
      <c r="C69" s="184">
        <f>YEAR(PA[[#This Row],[Date]])+IF(MONTH(PA[[#This Row],[Date]])&gt;=4,1,0)</f>
        <v>2026</v>
      </c>
      <c r="D69" s="32">
        <f>YEAR(PA[[#This Row],[Date]])</f>
        <v>2025</v>
      </c>
      <c r="E69" s="36" t="s">
        <v>364</v>
      </c>
      <c r="F69" s="36" t="s">
        <v>364</v>
      </c>
      <c r="G69" s="217">
        <v>45748</v>
      </c>
      <c r="H69" s="31">
        <f>DAY(EOMONTH(PA[[#This Row],[Month Year]],0))</f>
        <v>30</v>
      </c>
      <c r="I69" s="33">
        <v>0.27291666666666664</v>
      </c>
      <c r="J69" s="33">
        <v>0.74097222222222225</v>
      </c>
      <c r="K69" s="34">
        <f>IFERROR((PA[[#This Row],[Sunset Time (POA&lt;20 W/m2)]]-PA[[#This Row],[Sunrise Time (POA&gt;20 W/m2)]])*24,"")</f>
        <v>11.233333333333334</v>
      </c>
      <c r="L69" s="32" t="s">
        <v>425</v>
      </c>
      <c r="M69" s="32" t="s">
        <v>411</v>
      </c>
      <c r="N69" s="32"/>
      <c r="O69" s="35"/>
      <c r="P69" s="35"/>
      <c r="Q69" s="32"/>
      <c r="R69" s="31">
        <f>IF((PA[[#This Row],[String Type(If String BD)]]&amp;PA[[#This Row],[Equipment (If any BD other than PV  array and inv)]])="",1,0)</f>
        <v>1</v>
      </c>
      <c r="S69" s="31">
        <f>IF(PA[[#This Row],[String Type(If String BD)]]="",1,0)</f>
        <v>1</v>
      </c>
      <c r="T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9" s="34">
        <f>IFERROR(_xlfn.XLOOKUP(PA[[#This Row],[Affected Equipment ]],'Basic Data'!N:N,'Basic Data'!Q:Q),"")</f>
        <v>4140.9100000000008</v>
      </c>
      <c r="V69" s="179">
        <f ca="1">IFERROR(_xlfn.XLOOKUP(PA[[#This Row],[Affected Equipment ]],'Basic Data'!N:N,'Basic Data'!R:R),"")</f>
        <v>2.4643873117895617E-2</v>
      </c>
      <c r="W69" s="35" t="s">
        <v>475</v>
      </c>
      <c r="X69" s="38"/>
      <c r="Y69" s="38" t="s">
        <v>439</v>
      </c>
      <c r="Z69" s="44">
        <v>0.68611111111111112</v>
      </c>
      <c r="AA69" s="44">
        <v>0.68611111111111112</v>
      </c>
      <c r="AB69" s="44">
        <v>0.68611111111111112</v>
      </c>
      <c r="AC69" s="44">
        <v>0.7368055555555556</v>
      </c>
      <c r="AD69" s="42">
        <f>IF(PA[[#This Row],[Acknowledgement Time ]]="NA","",(PA[[#This Row],[Acknowledgement Time ]]-PA[[#This Row],[Fault Time]])*24)</f>
        <v>0</v>
      </c>
      <c r="AE69" s="42">
        <f>IF(PA[[#This Row],[Work Start time on Fault]]="NA","",(PA[[#This Row],[Work Start time on Fault]]-PA[[#This Row],[Fault Time]])*24)</f>
        <v>0</v>
      </c>
      <c r="AF69" s="43">
        <f>IF(PA[[#This Row],[Status]]="Open","",(PA[[#This Row],[Work Completion time on fault]]-PA[[#This Row],[Fault Time]])*24)</f>
        <v>1.2166666666666677</v>
      </c>
      <c r="AG69" s="42">
        <f>IFERROR((PA[[#This Row],[Work Completion time on fault]]-PA[[#This Row],[Fault Time]])*24,"")</f>
        <v>1.2166666666666677</v>
      </c>
      <c r="AH69" s="35" t="s">
        <v>483</v>
      </c>
      <c r="AI69" s="32" t="s">
        <v>368</v>
      </c>
      <c r="AJ69" s="34">
        <f ca="1">IFERROR(PA[[#This Row],[Breakdown Time]]*PA[[#This Row],[Plant Equivalent Weightage]],"")</f>
        <v>2.9983378960106361E-2</v>
      </c>
      <c r="AK69" s="35">
        <v>75.14</v>
      </c>
      <c r="AL69" s="49">
        <f>IFERROR((_xlfn.XLOOKUP($G69,'Modelling New'!$D:$D,'Modelling New'!$O:$O)*PA[[#This Row],[Lost PoA(Wh/m2)]]*PA[[#This Row],[DC Capacity Affected (kW)]])/1000,"")</f>
        <v>238.27299063036278</v>
      </c>
    </row>
    <row r="70" spans="1:38">
      <c r="A70" s="174">
        <f t="shared" si="1"/>
        <v>69</v>
      </c>
      <c r="B70" s="134">
        <v>45754</v>
      </c>
      <c r="C70" s="184">
        <f>YEAR(PA[[#This Row],[Date]])+IF(MONTH(PA[[#This Row],[Date]])&gt;=4,1,0)</f>
        <v>2026</v>
      </c>
      <c r="D70" s="32">
        <f>YEAR(PA[[#This Row],[Date]])</f>
        <v>2025</v>
      </c>
      <c r="E70" s="36" t="s">
        <v>364</v>
      </c>
      <c r="F70" s="36" t="s">
        <v>364</v>
      </c>
      <c r="G70" s="217">
        <v>45748</v>
      </c>
      <c r="H70" s="31">
        <f>DAY(EOMONTH(PA[[#This Row],[Month Year]],0))</f>
        <v>30</v>
      </c>
      <c r="I70" s="33">
        <v>0.27291666666666664</v>
      </c>
      <c r="J70" s="33">
        <v>0.74097222222222225</v>
      </c>
      <c r="K70" s="34">
        <f>IFERROR((PA[[#This Row],[Sunset Time (POA&lt;20 W/m2)]]-PA[[#This Row],[Sunrise Time (POA&gt;20 W/m2)]])*24,"")</f>
        <v>11.233333333333334</v>
      </c>
      <c r="L70" s="32" t="s">
        <v>425</v>
      </c>
      <c r="M70" s="32" t="s">
        <v>404</v>
      </c>
      <c r="N70" s="36" t="s">
        <v>413</v>
      </c>
      <c r="O70" s="35" t="s">
        <v>459</v>
      </c>
      <c r="P70" s="35" t="s">
        <v>472</v>
      </c>
      <c r="Q70" s="32"/>
      <c r="R70" s="31">
        <f>IF((PA[[#This Row],[String Type(If String BD)]]&amp;PA[[#This Row],[Equipment (If any BD other than PV  array and inv)]])="",1,0)</f>
        <v>0</v>
      </c>
      <c r="S70" s="31">
        <f>IF(PA[[#This Row],[String Type(If String BD)]]="",1,0)</f>
        <v>0</v>
      </c>
      <c r="T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" s="34">
        <f>IFERROR(_xlfn.XLOOKUP(PA[[#This Row],[Affected Equipment ]],'Basic Data'!N:N,'Basic Data'!Q:Q),"")</f>
        <v>31.610000000000003</v>
      </c>
      <c r="V70" s="179">
        <f ca="1">IFERROR(_xlfn.XLOOKUP(PA[[#This Row],[Affected Equipment ]],'Basic Data'!N:N,'Basic Data'!R:R),"")</f>
        <v>1.8812116883889783E-4</v>
      </c>
      <c r="W70" s="35" t="s">
        <v>448</v>
      </c>
      <c r="X70" s="38"/>
      <c r="Y70" s="38" t="s">
        <v>470</v>
      </c>
      <c r="Z70" s="44">
        <v>0.27291666666666664</v>
      </c>
      <c r="AA70" s="44">
        <v>0.27291666666666664</v>
      </c>
      <c r="AB70" s="44">
        <v>0.27291666666666664</v>
      </c>
      <c r="AC70" s="44">
        <v>0.49305555555555558</v>
      </c>
      <c r="AD70" s="42">
        <f>IF(PA[[#This Row],[Acknowledgement Time ]]="NA","",(PA[[#This Row],[Acknowledgement Time ]]-PA[[#This Row],[Fault Time]])*24)</f>
        <v>0</v>
      </c>
      <c r="AE70" s="42">
        <f>IF(PA[[#This Row],[Work Start time on Fault]]="NA","",(PA[[#This Row],[Work Start time on Fault]]-PA[[#This Row],[Fault Time]])*24)</f>
        <v>0</v>
      </c>
      <c r="AF70" s="43">
        <f>IF(PA[[#This Row],[Status]]="Open","",(PA[[#This Row],[Work Completion time on fault]]-PA[[#This Row],[Fault Time]])*24)</f>
        <v>5.283333333333335</v>
      </c>
      <c r="AG70" s="42">
        <f>IFERROR((PA[[#This Row],[Work Completion time on fault]]-PA[[#This Row],[Fault Time]])*24,"")</f>
        <v>5.283333333333335</v>
      </c>
      <c r="AH70" s="35" t="s">
        <v>410</v>
      </c>
      <c r="AI70" s="32" t="s">
        <v>368</v>
      </c>
      <c r="AJ70" s="34">
        <f ca="1">IFERROR(PA[[#This Row],[Breakdown Time]]*PA[[#This Row],[Plant Equivalent Weightage]],"")</f>
        <v>9.9390684203217719E-4</v>
      </c>
      <c r="AK70" s="35">
        <v>3116</v>
      </c>
      <c r="AL70" s="49">
        <f>IFERROR((_xlfn.XLOOKUP($G70,'Modelling New'!$D:$D,'Modelling New'!$O:$O)*PA[[#This Row],[Lost PoA(Wh/m2)]]*PA[[#This Row],[DC Capacity Affected (kW)]])/1000,"")</f>
        <v>75.427511272008317</v>
      </c>
    </row>
    <row r="71" spans="1:38">
      <c r="A71" s="174">
        <f t="shared" si="1"/>
        <v>70</v>
      </c>
      <c r="B71" s="134">
        <v>45754</v>
      </c>
      <c r="C71" s="184">
        <f>YEAR(PA[[#This Row],[Date]])+IF(MONTH(PA[[#This Row],[Date]])&gt;=4,1,0)</f>
        <v>2026</v>
      </c>
      <c r="D71" s="32">
        <f>YEAR(PA[[#This Row],[Date]])</f>
        <v>2025</v>
      </c>
      <c r="E71" s="36" t="s">
        <v>364</v>
      </c>
      <c r="F71" s="36" t="s">
        <v>364</v>
      </c>
      <c r="G71" s="217">
        <v>45748</v>
      </c>
      <c r="H71" s="31">
        <f>DAY(EOMONTH(PA[[#This Row],[Month Year]],0))</f>
        <v>30</v>
      </c>
      <c r="I71" s="33">
        <v>0.27291666666666664</v>
      </c>
      <c r="J71" s="33">
        <v>0.74097222222222225</v>
      </c>
      <c r="K71" s="34">
        <f>IFERROR((PA[[#This Row],[Sunset Time (POA&lt;20 W/m2)]]-PA[[#This Row],[Sunrise Time (POA&gt;20 W/m2)]])*24,"")</f>
        <v>11.233333333333334</v>
      </c>
      <c r="L71" s="32" t="s">
        <v>425</v>
      </c>
      <c r="M71" s="32" t="s">
        <v>404</v>
      </c>
      <c r="N71" s="36" t="s">
        <v>413</v>
      </c>
      <c r="O71" s="35" t="s">
        <v>406</v>
      </c>
      <c r="P71" s="35" t="s">
        <v>472</v>
      </c>
      <c r="Q71" s="32"/>
      <c r="R71" s="31">
        <f>IF((PA[[#This Row],[String Type(If String BD)]]&amp;PA[[#This Row],[Equipment (If any BD other than PV  array and inv)]])="",1,0)</f>
        <v>0</v>
      </c>
      <c r="S71" s="31">
        <f>IF(PA[[#This Row],[String Type(If String BD)]]="",1,0)</f>
        <v>0</v>
      </c>
      <c r="T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1" s="34">
        <f>IFERROR(_xlfn.XLOOKUP(PA[[#This Row],[Affected Equipment ]],'Basic Data'!N:N,'Basic Data'!Q:Q),"")</f>
        <v>31.610000000000003</v>
      </c>
      <c r="V71" s="179">
        <f ca="1">IFERROR(_xlfn.XLOOKUP(PA[[#This Row],[Affected Equipment ]],'Basic Data'!N:N,'Basic Data'!R:R),"")</f>
        <v>1.8812116883889783E-4</v>
      </c>
      <c r="W71" s="35" t="s">
        <v>448</v>
      </c>
      <c r="X71" s="38"/>
      <c r="Y71" s="38" t="s">
        <v>470</v>
      </c>
      <c r="Z71" s="44">
        <v>0.27291666666666664</v>
      </c>
      <c r="AA71" s="44">
        <v>0.27291666666666664</v>
      </c>
      <c r="AB71" s="44">
        <v>0.27291666666666664</v>
      </c>
      <c r="AC71" s="44">
        <v>0.51388888888888884</v>
      </c>
      <c r="AD71" s="42">
        <f>IF(PA[[#This Row],[Acknowledgement Time ]]="NA","",(PA[[#This Row],[Acknowledgement Time ]]-PA[[#This Row],[Fault Time]])*24)</f>
        <v>0</v>
      </c>
      <c r="AE71" s="42">
        <f>IF(PA[[#This Row],[Work Start time on Fault]]="NA","",(PA[[#This Row],[Work Start time on Fault]]-PA[[#This Row],[Fault Time]])*24)</f>
        <v>0</v>
      </c>
      <c r="AF71" s="43">
        <f>IF(PA[[#This Row],[Status]]="Open","",(PA[[#This Row],[Work Completion time on fault]]-PA[[#This Row],[Fault Time]])*24)</f>
        <v>5.7833333333333332</v>
      </c>
      <c r="AG71" s="42">
        <f>IFERROR((PA[[#This Row],[Work Completion time on fault]]-PA[[#This Row],[Fault Time]])*24,"")</f>
        <v>5.7833333333333332</v>
      </c>
      <c r="AH71" s="35" t="s">
        <v>410</v>
      </c>
      <c r="AI71" s="32" t="s">
        <v>368</v>
      </c>
      <c r="AJ71" s="34">
        <f ca="1">IFERROR(PA[[#This Row],[Breakdown Time]]*PA[[#This Row],[Plant Equivalent Weightage]],"")</f>
        <v>1.0879674264516258E-3</v>
      </c>
      <c r="AK71" s="35">
        <v>3614</v>
      </c>
      <c r="AL71" s="49">
        <f>IFERROR((_xlfn.XLOOKUP($G71,'Modelling New'!$D:$D,'Modelling New'!$O:$O)*PA[[#This Row],[Lost PoA(Wh/m2)]]*PA[[#This Row],[DC Capacity Affected (kW)]])/1000,"")</f>
        <v>87.48235742523687</v>
      </c>
    </row>
    <row r="72" spans="1:38">
      <c r="A72" s="174">
        <f t="shared" si="1"/>
        <v>71</v>
      </c>
      <c r="B72" s="134">
        <v>45754</v>
      </c>
      <c r="C72" s="184">
        <f>YEAR(PA[[#This Row],[Date]])+IF(MONTH(PA[[#This Row],[Date]])&gt;=4,1,0)</f>
        <v>2026</v>
      </c>
      <c r="D72" s="32">
        <f>YEAR(PA[[#This Row],[Date]])</f>
        <v>2025</v>
      </c>
      <c r="E72" s="36" t="s">
        <v>364</v>
      </c>
      <c r="F72" s="36" t="s">
        <v>364</v>
      </c>
      <c r="G72" s="217">
        <v>45748</v>
      </c>
      <c r="H72" s="31">
        <f>DAY(EOMONTH(PA[[#This Row],[Month Year]],0))</f>
        <v>30</v>
      </c>
      <c r="I72" s="33">
        <v>0.27291666666666664</v>
      </c>
      <c r="J72" s="33">
        <v>0.74097222222222225</v>
      </c>
      <c r="K72" s="34">
        <f>IFERROR((PA[[#This Row],[Sunset Time (POA&lt;20 W/m2)]]-PA[[#This Row],[Sunrise Time (POA&gt;20 W/m2)]])*24,"")</f>
        <v>11.233333333333334</v>
      </c>
      <c r="L72" s="32" t="s">
        <v>425</v>
      </c>
      <c r="M72" s="32" t="s">
        <v>404</v>
      </c>
      <c r="N72" s="36" t="s">
        <v>413</v>
      </c>
      <c r="O72" s="35" t="s">
        <v>441</v>
      </c>
      <c r="P72" s="35" t="s">
        <v>472</v>
      </c>
      <c r="Q72" s="32"/>
      <c r="R72" s="31">
        <f>IF((PA[[#This Row],[String Type(If String BD)]]&amp;PA[[#This Row],[Equipment (If any BD other than PV  array and inv)]])="",1,0)</f>
        <v>0</v>
      </c>
      <c r="S72" s="31">
        <f>IF(PA[[#This Row],[String Type(If String BD)]]="",1,0)</f>
        <v>0</v>
      </c>
      <c r="T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" s="34">
        <f>IFERROR(_xlfn.XLOOKUP(PA[[#This Row],[Affected Equipment ]],'Basic Data'!N:N,'Basic Data'!Q:Q),"")</f>
        <v>31.610000000000003</v>
      </c>
      <c r="V72" s="179">
        <f ca="1">IFERROR(_xlfn.XLOOKUP(PA[[#This Row],[Affected Equipment ]],'Basic Data'!N:N,'Basic Data'!R:R),"")</f>
        <v>1.8812116883889783E-4</v>
      </c>
      <c r="W72" s="35" t="s">
        <v>448</v>
      </c>
      <c r="X72" s="38"/>
      <c r="Y72" s="38" t="s">
        <v>470</v>
      </c>
      <c r="Z72" s="44">
        <v>0.27291666666666664</v>
      </c>
      <c r="AA72" s="44">
        <v>0.27291666666666664</v>
      </c>
      <c r="AB72" s="44">
        <v>0.27291666666666664</v>
      </c>
      <c r="AC72" s="44">
        <v>0.52777777777777779</v>
      </c>
      <c r="AD72" s="42">
        <f>IF(PA[[#This Row],[Acknowledgement Time ]]="NA","",(PA[[#This Row],[Acknowledgement Time ]]-PA[[#This Row],[Fault Time]])*24)</f>
        <v>0</v>
      </c>
      <c r="AE72" s="42">
        <f>IF(PA[[#This Row],[Work Start time on Fault]]="NA","",(PA[[#This Row],[Work Start time on Fault]]-PA[[#This Row],[Fault Time]])*24)</f>
        <v>0</v>
      </c>
      <c r="AF72" s="43">
        <f>IF(PA[[#This Row],[Status]]="Open","",(PA[[#This Row],[Work Completion time on fault]]-PA[[#This Row],[Fault Time]])*24)</f>
        <v>6.1166666666666671</v>
      </c>
      <c r="AG72" s="42">
        <f>IFERROR((PA[[#This Row],[Work Completion time on fault]]-PA[[#This Row],[Fault Time]])*24,"")</f>
        <v>6.1166666666666671</v>
      </c>
      <c r="AH72" s="35" t="s">
        <v>410</v>
      </c>
      <c r="AI72" s="32" t="s">
        <v>368</v>
      </c>
      <c r="AJ72" s="34">
        <f ca="1">IFERROR(PA[[#This Row],[Breakdown Time]]*PA[[#This Row],[Plant Equivalent Weightage]],"")</f>
        <v>1.1506744827312586E-3</v>
      </c>
      <c r="AK72" s="35">
        <v>3944</v>
      </c>
      <c r="AL72" s="49">
        <f>IFERROR((_xlfn.XLOOKUP($G72,'Modelling New'!$D:$D,'Modelling New'!$O:$O)*PA[[#This Row],[Lost PoA(Wh/m2)]]*PA[[#This Row],[DC Capacity Affected (kW)]])/1000,"")</f>
        <v>95.470508490629257</v>
      </c>
    </row>
    <row r="73" spans="1:38">
      <c r="A73" s="174">
        <f t="shared" si="1"/>
        <v>72</v>
      </c>
      <c r="B73" s="134">
        <v>45754</v>
      </c>
      <c r="C73" s="184">
        <f>YEAR(PA[[#This Row],[Date]])+IF(MONTH(PA[[#This Row],[Date]])&gt;=4,1,0)</f>
        <v>2026</v>
      </c>
      <c r="D73" s="32">
        <f>YEAR(PA[[#This Row],[Date]])</f>
        <v>2025</v>
      </c>
      <c r="E73" s="36" t="s">
        <v>364</v>
      </c>
      <c r="F73" s="36" t="s">
        <v>364</v>
      </c>
      <c r="G73" s="217">
        <v>45748</v>
      </c>
      <c r="H73" s="31">
        <f>DAY(EOMONTH(PA[[#This Row],[Month Year]],0))</f>
        <v>30</v>
      </c>
      <c r="I73" s="33">
        <v>0.27291666666666664</v>
      </c>
      <c r="J73" s="33">
        <v>0.74097222222222225</v>
      </c>
      <c r="K73" s="34">
        <f>IFERROR((PA[[#This Row],[Sunset Time (POA&lt;20 W/m2)]]-PA[[#This Row],[Sunrise Time (POA&gt;20 W/m2)]])*24,"")</f>
        <v>11.233333333333334</v>
      </c>
      <c r="L73" s="32" t="s">
        <v>425</v>
      </c>
      <c r="M73" s="32" t="s">
        <v>404</v>
      </c>
      <c r="N73" s="36" t="s">
        <v>413</v>
      </c>
      <c r="O73" s="35" t="s">
        <v>447</v>
      </c>
      <c r="P73" s="35" t="s">
        <v>472</v>
      </c>
      <c r="Q73" s="32"/>
      <c r="R73" s="31">
        <f>IF((PA[[#This Row],[String Type(If String BD)]]&amp;PA[[#This Row],[Equipment (If any BD other than PV  array and inv)]])="",1,0)</f>
        <v>0</v>
      </c>
      <c r="S73" s="31">
        <f>IF(PA[[#This Row],[String Type(If String BD)]]="",1,0)</f>
        <v>0</v>
      </c>
      <c r="T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" s="34">
        <f>IFERROR(_xlfn.XLOOKUP(PA[[#This Row],[Affected Equipment ]],'Basic Data'!N:N,'Basic Data'!Q:Q),"")</f>
        <v>31.610000000000003</v>
      </c>
      <c r="V73" s="179">
        <f ca="1">IFERROR(_xlfn.XLOOKUP(PA[[#This Row],[Affected Equipment ]],'Basic Data'!N:N,'Basic Data'!R:R),"")</f>
        <v>1.8812116883889783E-4</v>
      </c>
      <c r="W73" s="35" t="s">
        <v>448</v>
      </c>
      <c r="X73" s="38"/>
      <c r="Y73" s="38" t="s">
        <v>470</v>
      </c>
      <c r="Z73" s="44">
        <v>0.27291666666666664</v>
      </c>
      <c r="AA73" s="44">
        <v>0.27291666666666664</v>
      </c>
      <c r="AB73" s="44">
        <v>0.27291666666666664</v>
      </c>
      <c r="AC73" s="44">
        <v>0.54166666666666663</v>
      </c>
      <c r="AD73" s="42">
        <f>IF(PA[[#This Row],[Acknowledgement Time ]]="NA","",(PA[[#This Row],[Acknowledgement Time ]]-PA[[#This Row],[Fault Time]])*24)</f>
        <v>0</v>
      </c>
      <c r="AE73" s="42">
        <f>IF(PA[[#This Row],[Work Start time on Fault]]="NA","",(PA[[#This Row],[Work Start time on Fault]]-PA[[#This Row],[Fault Time]])*24)</f>
        <v>0</v>
      </c>
      <c r="AF73" s="43">
        <f>IF(PA[[#This Row],[Status]]="Open","",(PA[[#This Row],[Work Completion time on fault]]-PA[[#This Row],[Fault Time]])*24)</f>
        <v>6.4499999999999993</v>
      </c>
      <c r="AG73" s="42">
        <f>IFERROR((PA[[#This Row],[Work Completion time on fault]]-PA[[#This Row],[Fault Time]])*24,"")</f>
        <v>6.4499999999999993</v>
      </c>
      <c r="AH73" s="35" t="s">
        <v>410</v>
      </c>
      <c r="AI73" s="32" t="s">
        <v>368</v>
      </c>
      <c r="AJ73" s="34">
        <f ca="1">IFERROR(PA[[#This Row],[Breakdown Time]]*PA[[#This Row],[Plant Equivalent Weightage]],"")</f>
        <v>1.213381539010891E-3</v>
      </c>
      <c r="AK73" s="35">
        <v>4272</v>
      </c>
      <c r="AL73" s="49">
        <f>IFERROR((_xlfn.XLOOKUP($G73,'Modelling New'!$D:$D,'Modelling New'!$O:$O)*PA[[#This Row],[Lost PoA(Wh/m2)]]*PA[[#This Row],[DC Capacity Affected (kW)]])/1000,"")</f>
        <v>103.41024651926173</v>
      </c>
    </row>
    <row r="74" spans="1:38">
      <c r="A74" s="174">
        <f t="shared" si="1"/>
        <v>73</v>
      </c>
      <c r="B74" s="134">
        <v>45754</v>
      </c>
      <c r="C74" s="184">
        <f>YEAR(PA[[#This Row],[Date]])+IF(MONTH(PA[[#This Row],[Date]])&gt;=4,1,0)</f>
        <v>2026</v>
      </c>
      <c r="D74" s="32">
        <f>YEAR(PA[[#This Row],[Date]])</f>
        <v>2025</v>
      </c>
      <c r="E74" s="36" t="s">
        <v>364</v>
      </c>
      <c r="F74" s="36" t="s">
        <v>364</v>
      </c>
      <c r="G74" s="217">
        <v>45748</v>
      </c>
      <c r="H74" s="31">
        <f>DAY(EOMONTH(PA[[#This Row],[Month Year]],0))</f>
        <v>30</v>
      </c>
      <c r="I74" s="33">
        <v>0.27291666666666664</v>
      </c>
      <c r="J74" s="33">
        <v>0.74097222222222225</v>
      </c>
      <c r="K74" s="34">
        <f>IFERROR((PA[[#This Row],[Sunset Time (POA&lt;20 W/m2)]]-PA[[#This Row],[Sunrise Time (POA&gt;20 W/m2)]])*24,"")</f>
        <v>11.233333333333334</v>
      </c>
      <c r="L74" s="32" t="s">
        <v>425</v>
      </c>
      <c r="M74" s="32" t="s">
        <v>404</v>
      </c>
      <c r="N74" s="36" t="s">
        <v>413</v>
      </c>
      <c r="O74" s="35" t="s">
        <v>447</v>
      </c>
      <c r="P74" s="35" t="s">
        <v>472</v>
      </c>
      <c r="Q74" s="32"/>
      <c r="R74" s="31">
        <f>IF((PA[[#This Row],[String Type(If String BD)]]&amp;PA[[#This Row],[Equipment (If any BD other than PV  array and inv)]])="",1,0)</f>
        <v>0</v>
      </c>
      <c r="S74" s="31">
        <f>IF(PA[[#This Row],[String Type(If String BD)]]="",1,0)</f>
        <v>0</v>
      </c>
      <c r="T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4" s="34">
        <f>IFERROR(_xlfn.XLOOKUP(PA[[#This Row],[Affected Equipment ]],'Basic Data'!N:N,'Basic Data'!Q:Q),"")</f>
        <v>31.610000000000003</v>
      </c>
      <c r="V74" s="179">
        <f ca="1">IFERROR(_xlfn.XLOOKUP(PA[[#This Row],[Affected Equipment ]],'Basic Data'!N:N,'Basic Data'!R:R),"")</f>
        <v>1.8812116883889783E-4</v>
      </c>
      <c r="W74" s="35" t="s">
        <v>448</v>
      </c>
      <c r="X74" s="38"/>
      <c r="Y74" s="38" t="s">
        <v>470</v>
      </c>
      <c r="Z74" s="44">
        <v>0.27291666666666664</v>
      </c>
      <c r="AA74" s="44">
        <v>0.27291666666666664</v>
      </c>
      <c r="AB74" s="44">
        <v>0.27291666666666664</v>
      </c>
      <c r="AC74" s="44">
        <v>0.59027777777777779</v>
      </c>
      <c r="AD74" s="42">
        <f>IF(PA[[#This Row],[Acknowledgement Time ]]="NA","",(PA[[#This Row],[Acknowledgement Time ]]-PA[[#This Row],[Fault Time]])*24)</f>
        <v>0</v>
      </c>
      <c r="AE74" s="42">
        <f>IF(PA[[#This Row],[Work Start time on Fault]]="NA","",(PA[[#This Row],[Work Start time on Fault]]-PA[[#This Row],[Fault Time]])*24)</f>
        <v>0</v>
      </c>
      <c r="AF74" s="43">
        <f>IF(PA[[#This Row],[Status]]="Open","",(PA[[#This Row],[Work Completion time on fault]]-PA[[#This Row],[Fault Time]])*24)</f>
        <v>7.6166666666666671</v>
      </c>
      <c r="AG74" s="42">
        <f>IFERROR((PA[[#This Row],[Work Completion time on fault]]-PA[[#This Row],[Fault Time]])*24,"")</f>
        <v>7.6166666666666671</v>
      </c>
      <c r="AH74" s="35" t="s">
        <v>410</v>
      </c>
      <c r="AI74" s="32" t="s">
        <v>368</v>
      </c>
      <c r="AJ74" s="34">
        <f ca="1">IFERROR(PA[[#This Row],[Breakdown Time]]*PA[[#This Row],[Plant Equivalent Weightage]],"")</f>
        <v>1.4328562359896052E-3</v>
      </c>
      <c r="AK74" s="35">
        <v>5295</v>
      </c>
      <c r="AL74" s="49">
        <f>IFERROR((_xlfn.XLOOKUP($G74,'Modelling New'!$D:$D,'Modelling New'!$O:$O)*PA[[#This Row],[Lost PoA(Wh/m2)]]*PA[[#This Row],[DC Capacity Affected (kW)]])/1000,"")</f>
        <v>128.17351482197819</v>
      </c>
    </row>
    <row r="75" spans="1:38">
      <c r="A75" s="174">
        <f t="shared" si="1"/>
        <v>74</v>
      </c>
      <c r="B75" s="134">
        <v>45754</v>
      </c>
      <c r="C75" s="184">
        <f>YEAR(PA[[#This Row],[Date]])+IF(MONTH(PA[[#This Row],[Date]])&gt;=4,1,0)</f>
        <v>2026</v>
      </c>
      <c r="D75" s="32">
        <f>YEAR(PA[[#This Row],[Date]])</f>
        <v>2025</v>
      </c>
      <c r="E75" s="36" t="s">
        <v>364</v>
      </c>
      <c r="F75" s="36" t="s">
        <v>364</v>
      </c>
      <c r="G75" s="217">
        <v>45748</v>
      </c>
      <c r="H75" s="31">
        <f>DAY(EOMONTH(PA[[#This Row],[Month Year]],0))</f>
        <v>30</v>
      </c>
      <c r="I75" s="33">
        <v>0.27291666666666664</v>
      </c>
      <c r="J75" s="33">
        <v>0.74097222222222225</v>
      </c>
      <c r="K75" s="34">
        <f>IFERROR((PA[[#This Row],[Sunset Time (POA&lt;20 W/m2)]]-PA[[#This Row],[Sunrise Time (POA&gt;20 W/m2)]])*24,"")</f>
        <v>11.233333333333334</v>
      </c>
      <c r="L75" s="32" t="s">
        <v>425</v>
      </c>
      <c r="M75" s="32" t="s">
        <v>404</v>
      </c>
      <c r="N75" s="36" t="s">
        <v>413</v>
      </c>
      <c r="O75" s="35" t="s">
        <v>447</v>
      </c>
      <c r="P75" s="35" t="s">
        <v>472</v>
      </c>
      <c r="Q75" s="32"/>
      <c r="R75" s="31">
        <f>IF((PA[[#This Row],[String Type(If String BD)]]&amp;PA[[#This Row],[Equipment (If any BD other than PV  array and inv)]])="",1,0)</f>
        <v>0</v>
      </c>
      <c r="S75" s="31">
        <f>IF(PA[[#This Row],[String Type(If String BD)]]="",1,0)</f>
        <v>0</v>
      </c>
      <c r="T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" s="34">
        <f>IFERROR(_xlfn.XLOOKUP(PA[[#This Row],[Affected Equipment ]],'Basic Data'!N:N,'Basic Data'!Q:Q),"")</f>
        <v>31.610000000000003</v>
      </c>
      <c r="V75" s="179">
        <f ca="1">IFERROR(_xlfn.XLOOKUP(PA[[#This Row],[Affected Equipment ]],'Basic Data'!N:N,'Basic Data'!R:R),"")</f>
        <v>1.8812116883889783E-4</v>
      </c>
      <c r="W75" s="35" t="s">
        <v>408</v>
      </c>
      <c r="X75" s="38"/>
      <c r="Y75" s="38" t="s">
        <v>470</v>
      </c>
      <c r="Z75" s="44">
        <v>0.27291666666666664</v>
      </c>
      <c r="AA75" s="44">
        <v>0.27291666666666664</v>
      </c>
      <c r="AB75" s="44">
        <v>0.27291666666666664</v>
      </c>
      <c r="AC75" s="44">
        <v>0.59722222222222221</v>
      </c>
      <c r="AD75" s="42">
        <f>IF(PA[[#This Row],[Acknowledgement Time ]]="NA","",(PA[[#This Row],[Acknowledgement Time ]]-PA[[#This Row],[Fault Time]])*24)</f>
        <v>0</v>
      </c>
      <c r="AE75" s="42">
        <f>IF(PA[[#This Row],[Work Start time on Fault]]="NA","",(PA[[#This Row],[Work Start time on Fault]]-PA[[#This Row],[Fault Time]])*24)</f>
        <v>0</v>
      </c>
      <c r="AF75" s="43">
        <f>IF(PA[[#This Row],[Status]]="Open","",(PA[[#This Row],[Work Completion time on fault]]-PA[[#This Row],[Fault Time]])*24)</f>
        <v>7.7833333333333332</v>
      </c>
      <c r="AG75" s="42">
        <f>IFERROR((PA[[#This Row],[Work Completion time on fault]]-PA[[#This Row],[Fault Time]])*24,"")</f>
        <v>7.7833333333333332</v>
      </c>
      <c r="AH75" s="35" t="s">
        <v>410</v>
      </c>
      <c r="AI75" s="32" t="s">
        <v>368</v>
      </c>
      <c r="AJ75" s="34">
        <f ca="1">IFERROR(PA[[#This Row],[Breakdown Time]]*PA[[#This Row],[Plant Equivalent Weightage]],"")</f>
        <v>1.4642097641294214E-3</v>
      </c>
      <c r="AK75" s="35">
        <v>5380</v>
      </c>
      <c r="AL75" s="49">
        <f>IFERROR((_xlfn.XLOOKUP($G75,'Modelling New'!$D:$D,'Modelling New'!$O:$O)*PA[[#This Row],[Lost PoA(Wh/m2)]]*PA[[#This Row],[DC Capacity Affected (kW)]])/1000,"")</f>
        <v>130.23106888427623</v>
      </c>
    </row>
    <row r="76" spans="1:38">
      <c r="A76" s="174">
        <f t="shared" si="1"/>
        <v>75</v>
      </c>
      <c r="B76" s="134">
        <v>45754</v>
      </c>
      <c r="C76" s="184">
        <f>YEAR(PA[[#This Row],[Date]])+IF(MONTH(PA[[#This Row],[Date]])&gt;=4,1,0)</f>
        <v>2026</v>
      </c>
      <c r="D76" s="32">
        <f>YEAR(PA[[#This Row],[Date]])</f>
        <v>2025</v>
      </c>
      <c r="E76" s="36" t="s">
        <v>364</v>
      </c>
      <c r="F76" s="36" t="s">
        <v>364</v>
      </c>
      <c r="G76" s="217">
        <v>45748</v>
      </c>
      <c r="H76" s="31">
        <f>DAY(EOMONTH(PA[[#This Row],[Month Year]],0))</f>
        <v>30</v>
      </c>
      <c r="I76" s="33">
        <v>0.27291666666666664</v>
      </c>
      <c r="J76" s="33">
        <v>0.74097222222222225</v>
      </c>
      <c r="K76" s="34">
        <f>IFERROR((PA[[#This Row],[Sunset Time (POA&lt;20 W/m2)]]-PA[[#This Row],[Sunrise Time (POA&gt;20 W/m2)]])*24,"")</f>
        <v>11.233333333333334</v>
      </c>
      <c r="L76" s="32" t="s">
        <v>425</v>
      </c>
      <c r="M76" s="32" t="s">
        <v>437</v>
      </c>
      <c r="N76" s="32" t="s">
        <v>417</v>
      </c>
      <c r="O76" s="35" t="s">
        <v>457</v>
      </c>
      <c r="P76" s="35" t="s">
        <v>472</v>
      </c>
      <c r="Q76" s="32"/>
      <c r="R76" s="31">
        <f>IF((PA[[#This Row],[String Type(If String BD)]]&amp;PA[[#This Row],[Equipment (If any BD other than PV  array and inv)]])="",1,0)</f>
        <v>0</v>
      </c>
      <c r="S76" s="31">
        <f>IF(PA[[#This Row],[String Type(If String BD)]]="",1,0)</f>
        <v>0</v>
      </c>
      <c r="T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6" s="34">
        <f>IFERROR(_xlfn.XLOOKUP(PA[[#This Row],[Affected Equipment ]],'Basic Data'!N:N,'Basic Data'!Q:Q),"")</f>
        <v>31.610000000000003</v>
      </c>
      <c r="V76" s="179">
        <f ca="1">IFERROR(_xlfn.XLOOKUP(PA[[#This Row],[Affected Equipment ]],'Basic Data'!N:N,'Basic Data'!R:R),"")</f>
        <v>1.8812116883889783E-4</v>
      </c>
      <c r="W76" s="35" t="s">
        <v>482</v>
      </c>
      <c r="X76" s="38"/>
      <c r="Y76" s="38" t="s">
        <v>470</v>
      </c>
      <c r="Z76" s="44">
        <v>0.27291666666666664</v>
      </c>
      <c r="AA76" s="44">
        <v>0.27291666666666664</v>
      </c>
      <c r="AB76" s="44">
        <v>0.27291666666666664</v>
      </c>
      <c r="AC76" s="44">
        <v>0.60416666666666663</v>
      </c>
      <c r="AD76" s="42">
        <f>IF(PA[[#This Row],[Acknowledgement Time ]]="NA","",(PA[[#This Row],[Acknowledgement Time ]]-PA[[#This Row],[Fault Time]])*24)</f>
        <v>0</v>
      </c>
      <c r="AE76" s="42">
        <f>IF(PA[[#This Row],[Work Start time on Fault]]="NA","",(PA[[#This Row],[Work Start time on Fault]]-PA[[#This Row],[Fault Time]])*24)</f>
        <v>0</v>
      </c>
      <c r="AF76" s="43">
        <f>IF(PA[[#This Row],[Status]]="Open","",(PA[[#This Row],[Work Completion time on fault]]-PA[[#This Row],[Fault Time]])*24)</f>
        <v>7.9499999999999993</v>
      </c>
      <c r="AG76" s="42">
        <f>IFERROR((PA[[#This Row],[Work Completion time on fault]]-PA[[#This Row],[Fault Time]])*24,"")</f>
        <v>7.9499999999999993</v>
      </c>
      <c r="AH76" s="35" t="s">
        <v>410</v>
      </c>
      <c r="AI76" s="32" t="s">
        <v>368</v>
      </c>
      <c r="AJ76" s="34">
        <f ca="1">IFERROR(PA[[#This Row],[Breakdown Time]]*PA[[#This Row],[Plant Equivalent Weightage]],"")</f>
        <v>1.4955632922692376E-3</v>
      </c>
      <c r="AK76" s="35">
        <v>5515</v>
      </c>
      <c r="AL76" s="49">
        <f>IFERROR((_xlfn.XLOOKUP($G76,'Modelling New'!$D:$D,'Modelling New'!$O:$O)*PA[[#This Row],[Lost PoA(Wh/m2)]]*PA[[#This Row],[DC Capacity Affected (kW)]])/1000,"")</f>
        <v>133.49894886557311</v>
      </c>
    </row>
    <row r="77" spans="1:38">
      <c r="A77" s="174">
        <f t="shared" si="1"/>
        <v>76</v>
      </c>
      <c r="B77" s="134">
        <v>45754</v>
      </c>
      <c r="C77" s="184">
        <f>YEAR(PA[[#This Row],[Date]])+IF(MONTH(PA[[#This Row],[Date]])&gt;=4,1,0)</f>
        <v>2026</v>
      </c>
      <c r="D77" s="32">
        <f>YEAR(PA[[#This Row],[Date]])</f>
        <v>2025</v>
      </c>
      <c r="E77" s="36" t="s">
        <v>364</v>
      </c>
      <c r="F77" s="36" t="s">
        <v>364</v>
      </c>
      <c r="G77" s="217">
        <v>45748</v>
      </c>
      <c r="H77" s="31">
        <f>DAY(EOMONTH(PA[[#This Row],[Month Year]],0))</f>
        <v>30</v>
      </c>
      <c r="I77" s="33">
        <v>0.27291666666666664</v>
      </c>
      <c r="J77" s="33">
        <v>0.74097222222222225</v>
      </c>
      <c r="K77" s="34">
        <f>IFERROR((PA[[#This Row],[Sunset Time (POA&lt;20 W/m2)]]-PA[[#This Row],[Sunrise Time (POA&gt;20 W/m2)]])*24,"")</f>
        <v>11.233333333333334</v>
      </c>
      <c r="L77" s="32" t="s">
        <v>425</v>
      </c>
      <c r="M77" s="32" t="s">
        <v>437</v>
      </c>
      <c r="N77" s="32" t="s">
        <v>417</v>
      </c>
      <c r="O77" s="35" t="s">
        <v>457</v>
      </c>
      <c r="P77" s="35" t="s">
        <v>472</v>
      </c>
      <c r="Q77" s="32"/>
      <c r="R77" s="31">
        <f>IF((PA[[#This Row],[String Type(If String BD)]]&amp;PA[[#This Row],[Equipment (If any BD other than PV  array and inv)]])="",1,0)</f>
        <v>0</v>
      </c>
      <c r="S77" s="31">
        <f>IF(PA[[#This Row],[String Type(If String BD)]]="",1,0)</f>
        <v>0</v>
      </c>
      <c r="T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" s="34">
        <f>IFERROR(_xlfn.XLOOKUP(PA[[#This Row],[Affected Equipment ]],'Basic Data'!N:N,'Basic Data'!Q:Q),"")</f>
        <v>31.610000000000003</v>
      </c>
      <c r="V77" s="179">
        <f ca="1">IFERROR(_xlfn.XLOOKUP(PA[[#This Row],[Affected Equipment ]],'Basic Data'!N:N,'Basic Data'!R:R),"")</f>
        <v>1.8812116883889783E-4</v>
      </c>
      <c r="W77" s="35" t="s">
        <v>448</v>
      </c>
      <c r="X77" s="38"/>
      <c r="Y77" s="38" t="s">
        <v>470</v>
      </c>
      <c r="Z77" s="44">
        <v>0.27291666666666664</v>
      </c>
      <c r="AA77" s="44">
        <v>0.27291666666666664</v>
      </c>
      <c r="AB77" s="44">
        <v>0.27291666666666664</v>
      </c>
      <c r="AC77" s="44">
        <v>0.63194444444444442</v>
      </c>
      <c r="AD77" s="42">
        <f>IF(PA[[#This Row],[Acknowledgement Time ]]="NA","",(PA[[#This Row],[Acknowledgement Time ]]-PA[[#This Row],[Fault Time]])*24)</f>
        <v>0</v>
      </c>
      <c r="AE77" s="42">
        <f>IF(PA[[#This Row],[Work Start time on Fault]]="NA","",(PA[[#This Row],[Work Start time on Fault]]-PA[[#This Row],[Fault Time]])*24)</f>
        <v>0</v>
      </c>
      <c r="AF77" s="43">
        <f>IF(PA[[#This Row],[Status]]="Open","",(PA[[#This Row],[Work Completion time on fault]]-PA[[#This Row],[Fault Time]])*24)</f>
        <v>8.6166666666666671</v>
      </c>
      <c r="AG77" s="42">
        <f>IFERROR((PA[[#This Row],[Work Completion time on fault]]-PA[[#This Row],[Fault Time]])*24,"")</f>
        <v>8.6166666666666671</v>
      </c>
      <c r="AH77" s="35" t="s">
        <v>410</v>
      </c>
      <c r="AI77" s="32" t="s">
        <v>368</v>
      </c>
      <c r="AJ77" s="34">
        <f ca="1">IFERROR(PA[[#This Row],[Breakdown Time]]*PA[[#This Row],[Plant Equivalent Weightage]],"")</f>
        <v>1.620977404828503E-3</v>
      </c>
      <c r="AK77" s="35">
        <v>5881</v>
      </c>
      <c r="AL77" s="49">
        <f>IFERROR((_xlfn.XLOOKUP($G77,'Modelling New'!$D:$D,'Modelling New'!$O:$O)*PA[[#This Row],[Lost PoA(Wh/m2)]]*PA[[#This Row],[DC Capacity Affected (kW)]])/1000,"")</f>
        <v>142.35853459264473</v>
      </c>
    </row>
    <row r="78" spans="1:38">
      <c r="A78" s="174">
        <f t="shared" si="1"/>
        <v>77</v>
      </c>
      <c r="B78" s="134">
        <v>45754</v>
      </c>
      <c r="C78" s="184">
        <f>YEAR(PA[[#This Row],[Date]])+IF(MONTH(PA[[#This Row],[Date]])&gt;=4,1,0)</f>
        <v>2026</v>
      </c>
      <c r="D78" s="32">
        <f>YEAR(PA[[#This Row],[Date]])</f>
        <v>2025</v>
      </c>
      <c r="E78" s="36" t="s">
        <v>364</v>
      </c>
      <c r="F78" s="36" t="s">
        <v>364</v>
      </c>
      <c r="G78" s="217">
        <v>45748</v>
      </c>
      <c r="H78" s="31">
        <f>DAY(EOMONTH(PA[[#This Row],[Month Year]],0))</f>
        <v>30</v>
      </c>
      <c r="I78" s="33">
        <v>0.27291666666666664</v>
      </c>
      <c r="J78" s="33">
        <v>0.74097222222222225</v>
      </c>
      <c r="K78" s="34">
        <f>IFERROR((PA[[#This Row],[Sunset Time (POA&lt;20 W/m2)]]-PA[[#This Row],[Sunrise Time (POA&gt;20 W/m2)]])*24,"")</f>
        <v>11.233333333333334</v>
      </c>
      <c r="L78" s="32" t="s">
        <v>425</v>
      </c>
      <c r="M78" s="32" t="s">
        <v>437</v>
      </c>
      <c r="N78" s="32" t="s">
        <v>417</v>
      </c>
      <c r="O78" s="35" t="s">
        <v>447</v>
      </c>
      <c r="P78" s="35" t="s">
        <v>481</v>
      </c>
      <c r="Q78" s="32"/>
      <c r="R78" s="31">
        <f>IF((PA[[#This Row],[String Type(If String BD)]]&amp;PA[[#This Row],[Equipment (If any BD other than PV  array and inv)]])="",1,0)</f>
        <v>0</v>
      </c>
      <c r="S78" s="31">
        <f>IF(PA[[#This Row],[String Type(If String BD)]]="",1,0)</f>
        <v>0</v>
      </c>
      <c r="T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8" s="34">
        <f>IFERROR(_xlfn.XLOOKUP(PA[[#This Row],[Affected Equipment ]],'Basic Data'!N:N,'Basic Data'!Q:Q),"")</f>
        <v>15.805000000000001</v>
      </c>
      <c r="V78" s="179">
        <f ca="1">IFERROR(_xlfn.XLOOKUP(PA[[#This Row],[Affected Equipment ]],'Basic Data'!N:N,'Basic Data'!R:R),"")</f>
        <v>9.4060584419448915E-5</v>
      </c>
      <c r="W78" s="35" t="s">
        <v>408</v>
      </c>
      <c r="X78" s="38"/>
      <c r="Y78" s="38" t="s">
        <v>470</v>
      </c>
      <c r="Z78" s="44">
        <v>0.27291666666666664</v>
      </c>
      <c r="AA78" s="44">
        <v>0.27291666666666664</v>
      </c>
      <c r="AB78" s="44">
        <v>0.27291666666666664</v>
      </c>
      <c r="AC78" s="44">
        <v>0.63888888888888884</v>
      </c>
      <c r="AD78" s="42">
        <f>IF(PA[[#This Row],[Acknowledgement Time ]]="NA","",(PA[[#This Row],[Acknowledgement Time ]]-PA[[#This Row],[Fault Time]])*24)</f>
        <v>0</v>
      </c>
      <c r="AE78" s="42">
        <f>IF(PA[[#This Row],[Work Start time on Fault]]="NA","",(PA[[#This Row],[Work Start time on Fault]]-PA[[#This Row],[Fault Time]])*24)</f>
        <v>0</v>
      </c>
      <c r="AF78" s="43">
        <f>IF(PA[[#This Row],[Status]]="Open","",(PA[[#This Row],[Work Completion time on fault]]-PA[[#This Row],[Fault Time]])*24)</f>
        <v>8.7833333333333332</v>
      </c>
      <c r="AG78" s="42">
        <f>IFERROR((PA[[#This Row],[Work Completion time on fault]]-PA[[#This Row],[Fault Time]])*24,"")</f>
        <v>8.7833333333333332</v>
      </c>
      <c r="AH78" s="35" t="s">
        <v>410</v>
      </c>
      <c r="AI78" s="32" t="s">
        <v>368</v>
      </c>
      <c r="AJ78" s="34">
        <f ca="1">IFERROR(PA[[#This Row],[Breakdown Time]]*PA[[#This Row],[Plant Equivalent Weightage]],"")</f>
        <v>8.2616546648415958E-4</v>
      </c>
      <c r="AK78" s="35">
        <v>5953</v>
      </c>
      <c r="AL78" s="49">
        <f>IFERROR((_xlfn.XLOOKUP($G78,'Modelling New'!$D:$D,'Modelling New'!$O:$O)*PA[[#This Row],[Lost PoA(Wh/m2)]]*PA[[#This Row],[DC Capacity Affected (kW)]])/1000,"")</f>
        <v>72.05070195800154</v>
      </c>
    </row>
    <row r="79" spans="1:38">
      <c r="A79" s="174">
        <f t="shared" si="1"/>
        <v>78</v>
      </c>
      <c r="B79" s="134">
        <v>45754</v>
      </c>
      <c r="C79" s="184">
        <f>YEAR(PA[[#This Row],[Date]])+IF(MONTH(PA[[#This Row],[Date]])&gt;=4,1,0)</f>
        <v>2026</v>
      </c>
      <c r="D79" s="32">
        <f>YEAR(PA[[#This Row],[Date]])</f>
        <v>2025</v>
      </c>
      <c r="E79" s="36" t="s">
        <v>364</v>
      </c>
      <c r="F79" s="36" t="s">
        <v>364</v>
      </c>
      <c r="G79" s="217">
        <v>45748</v>
      </c>
      <c r="H79" s="31">
        <f>DAY(EOMONTH(PA[[#This Row],[Month Year]],0))</f>
        <v>30</v>
      </c>
      <c r="I79" s="33">
        <v>0.27291666666666664</v>
      </c>
      <c r="J79" s="33">
        <v>0.74097222222222225</v>
      </c>
      <c r="K79" s="34">
        <f>IFERROR((PA[[#This Row],[Sunset Time (POA&lt;20 W/m2)]]-PA[[#This Row],[Sunrise Time (POA&gt;20 W/m2)]])*24,"")</f>
        <v>11.233333333333334</v>
      </c>
      <c r="L79" s="32" t="s">
        <v>425</v>
      </c>
      <c r="M79" s="32" t="s">
        <v>437</v>
      </c>
      <c r="N79" s="32" t="s">
        <v>417</v>
      </c>
      <c r="O79" s="35" t="s">
        <v>468</v>
      </c>
      <c r="P79" s="35" t="s">
        <v>481</v>
      </c>
      <c r="Q79" s="32"/>
      <c r="R79" s="31">
        <f>IF((PA[[#This Row],[String Type(If String BD)]]&amp;PA[[#This Row],[Equipment (If any BD other than PV  array and inv)]])="",1,0)</f>
        <v>0</v>
      </c>
      <c r="S79" s="31">
        <f>IF(PA[[#This Row],[String Type(If String BD)]]="",1,0)</f>
        <v>0</v>
      </c>
      <c r="T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79" s="34">
        <f>IFERROR(_xlfn.XLOOKUP(PA[[#This Row],[Affected Equipment ]],'Basic Data'!N:N,'Basic Data'!Q:Q),"")</f>
        <v>15.805000000000001</v>
      </c>
      <c r="V79" s="179">
        <f ca="1">IFERROR(_xlfn.XLOOKUP(PA[[#This Row],[Affected Equipment ]],'Basic Data'!N:N,'Basic Data'!R:R),"")</f>
        <v>9.4060584419448915E-5</v>
      </c>
      <c r="W79" s="35" t="s">
        <v>482</v>
      </c>
      <c r="X79" s="38"/>
      <c r="Y79" s="38" t="s">
        <v>470</v>
      </c>
      <c r="Z79" s="44">
        <v>0.27291666666666664</v>
      </c>
      <c r="AA79" s="44">
        <v>0.27291666666666664</v>
      </c>
      <c r="AB79" s="44">
        <v>0.27291666666666664</v>
      </c>
      <c r="AC79" s="44">
        <v>0.65972222222222221</v>
      </c>
      <c r="AD79" s="42">
        <f>IF(PA[[#This Row],[Acknowledgement Time ]]="NA","",(PA[[#This Row],[Acknowledgement Time ]]-PA[[#This Row],[Fault Time]])*24)</f>
        <v>0</v>
      </c>
      <c r="AE79" s="42">
        <f>IF(PA[[#This Row],[Work Start time on Fault]]="NA","",(PA[[#This Row],[Work Start time on Fault]]-PA[[#This Row],[Fault Time]])*24)</f>
        <v>0</v>
      </c>
      <c r="AF79" s="43">
        <f>IF(PA[[#This Row],[Status]]="Open","",(PA[[#This Row],[Work Completion time on fault]]-PA[[#This Row],[Fault Time]])*24)</f>
        <v>9.2833333333333332</v>
      </c>
      <c r="AG79" s="42">
        <f>IFERROR((PA[[#This Row],[Work Completion time on fault]]-PA[[#This Row],[Fault Time]])*24,"")</f>
        <v>9.2833333333333332</v>
      </c>
      <c r="AH79" s="35" t="s">
        <v>410</v>
      </c>
      <c r="AI79" s="32" t="s">
        <v>368</v>
      </c>
      <c r="AJ79" s="34">
        <f ca="1">IFERROR(PA[[#This Row],[Breakdown Time]]*PA[[#This Row],[Plant Equivalent Weightage]],"")</f>
        <v>8.7319575869388409E-4</v>
      </c>
      <c r="AK79" s="35">
        <v>6216</v>
      </c>
      <c r="AL79" s="49">
        <f>IFERROR((_xlfn.XLOOKUP($G79,'Modelling New'!$D:$D,'Modelling New'!$O:$O)*PA[[#This Row],[Lost PoA(Wh/m2)]]*PA[[#This Row],[DC Capacity Affected (kW)]])/1000,"")</f>
        <v>75.233859124968518</v>
      </c>
    </row>
    <row r="80" spans="1:38">
      <c r="A80" s="174">
        <f t="shared" si="1"/>
        <v>79</v>
      </c>
      <c r="B80" s="134">
        <v>45754</v>
      </c>
      <c r="C80" s="184">
        <f>YEAR(PA[[#This Row],[Date]])+IF(MONTH(PA[[#This Row],[Date]])&gt;=4,1,0)</f>
        <v>2026</v>
      </c>
      <c r="D80" s="32">
        <f>YEAR(PA[[#This Row],[Date]])</f>
        <v>2025</v>
      </c>
      <c r="E80" s="36" t="s">
        <v>364</v>
      </c>
      <c r="F80" s="36" t="s">
        <v>364</v>
      </c>
      <c r="G80" s="217">
        <v>45748</v>
      </c>
      <c r="H80" s="31">
        <f>DAY(EOMONTH(PA[[#This Row],[Month Year]],0))</f>
        <v>30</v>
      </c>
      <c r="I80" s="33">
        <v>0.27291666666666664</v>
      </c>
      <c r="J80" s="33">
        <v>0.74097222222222225</v>
      </c>
      <c r="K80" s="34">
        <f>IFERROR((PA[[#This Row],[Sunset Time (POA&lt;20 W/m2)]]-PA[[#This Row],[Sunrise Time (POA&gt;20 W/m2)]])*24,"")</f>
        <v>11.233333333333334</v>
      </c>
      <c r="L80" s="32" t="s">
        <v>425</v>
      </c>
      <c r="M80" s="32" t="s">
        <v>484</v>
      </c>
      <c r="N80" s="32" t="s">
        <v>413</v>
      </c>
      <c r="O80" s="35" t="s">
        <v>468</v>
      </c>
      <c r="P80" s="35" t="s">
        <v>472</v>
      </c>
      <c r="Q80" s="32"/>
      <c r="R80" s="31">
        <f>IF((PA[[#This Row],[String Type(If String BD)]]&amp;PA[[#This Row],[Equipment (If any BD other than PV  array and inv)]])="",1,0)</f>
        <v>0</v>
      </c>
      <c r="S80" s="31">
        <f>IF(PA[[#This Row],[String Type(If String BD)]]="",1,0)</f>
        <v>0</v>
      </c>
      <c r="T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0" s="34">
        <f>IFERROR(_xlfn.XLOOKUP(PA[[#This Row],[Affected Equipment ]],'Basic Data'!N:N,'Basic Data'!Q:Q),"")</f>
        <v>31.610000000000003</v>
      </c>
      <c r="V80" s="179">
        <f ca="1">IFERROR(_xlfn.XLOOKUP(PA[[#This Row],[Affected Equipment ]],'Basic Data'!N:N,'Basic Data'!R:R),"")</f>
        <v>1.8812116883889783E-4</v>
      </c>
      <c r="W80" s="35" t="s">
        <v>448</v>
      </c>
      <c r="X80" s="38"/>
      <c r="Y80" s="38" t="s">
        <v>470</v>
      </c>
      <c r="Z80" s="44">
        <v>0.27291666666666664</v>
      </c>
      <c r="AA80" s="44">
        <v>0.27291666666666664</v>
      </c>
      <c r="AB80" s="44">
        <v>0.27291666666666664</v>
      </c>
      <c r="AC80" s="44">
        <v>0.6875</v>
      </c>
      <c r="AD80" s="42">
        <f>IF(PA[[#This Row],[Acknowledgement Time ]]="NA","",(PA[[#This Row],[Acknowledgement Time ]]-PA[[#This Row],[Fault Time]])*24)</f>
        <v>0</v>
      </c>
      <c r="AE80" s="42">
        <f>IF(PA[[#This Row],[Work Start time on Fault]]="NA","",(PA[[#This Row],[Work Start time on Fault]]-PA[[#This Row],[Fault Time]])*24)</f>
        <v>0</v>
      </c>
      <c r="AF80" s="43">
        <f>IF(PA[[#This Row],[Status]]="Open","",(PA[[#This Row],[Work Completion time on fault]]-PA[[#This Row],[Fault Time]])*24)</f>
        <v>9.9500000000000011</v>
      </c>
      <c r="AG80" s="42">
        <f>IFERROR((PA[[#This Row],[Work Completion time on fault]]-PA[[#This Row],[Fault Time]])*24,"")</f>
        <v>9.9500000000000011</v>
      </c>
      <c r="AH80" s="35" t="s">
        <v>410</v>
      </c>
      <c r="AI80" s="32" t="s">
        <v>368</v>
      </c>
      <c r="AJ80" s="34">
        <f ca="1">IFERROR(PA[[#This Row],[Breakdown Time]]*PA[[#This Row],[Plant Equivalent Weightage]],"")</f>
        <v>1.8718056299470336E-3</v>
      </c>
      <c r="AK80" s="35">
        <v>6370</v>
      </c>
      <c r="AL80" s="49">
        <f>IFERROR((_xlfn.XLOOKUP($G80,'Modelling New'!$D:$D,'Modelling New'!$O:$O)*PA[[#This Row],[Lost PoA(Wh/m2)]]*PA[[#This Row],[DC Capacity Affected (kW)]])/1000,"")</f>
        <v>154.19552208045349</v>
      </c>
    </row>
    <row r="81" spans="1:38">
      <c r="A81" s="174">
        <f t="shared" si="1"/>
        <v>80</v>
      </c>
      <c r="B81" s="134">
        <v>45755</v>
      </c>
      <c r="C81" s="184">
        <f>YEAR(PA[[#This Row],[Date]])+IF(MONTH(PA[[#This Row],[Date]])&gt;=4,1,0)</f>
        <v>2026</v>
      </c>
      <c r="D81" s="32">
        <f>YEAR(PA[[#This Row],[Date]])</f>
        <v>2025</v>
      </c>
      <c r="E81" s="36" t="s">
        <v>364</v>
      </c>
      <c r="F81" s="36" t="s">
        <v>364</v>
      </c>
      <c r="G81" s="217">
        <v>45748</v>
      </c>
      <c r="H81" s="31">
        <f>DAY(EOMONTH(PA[[#This Row],[Month Year]],0))</f>
        <v>30</v>
      </c>
      <c r="I81" s="33">
        <v>0.27152777777777776</v>
      </c>
      <c r="J81" s="33">
        <v>0.75486111111111109</v>
      </c>
      <c r="K81" s="34">
        <f>IFERROR((PA[[#This Row],[Sunset Time (POA&lt;20 W/m2)]]-PA[[#This Row],[Sunrise Time (POA&gt;20 W/m2)]])*24,"")</f>
        <v>11.6</v>
      </c>
      <c r="L81" s="32" t="s">
        <v>403</v>
      </c>
      <c r="M81" s="32" t="s">
        <v>404</v>
      </c>
      <c r="N81" s="32" t="s">
        <v>417</v>
      </c>
      <c r="O81" s="35"/>
      <c r="P81" s="35"/>
      <c r="Q81" s="32"/>
      <c r="R81" s="31">
        <f>IF((PA[[#This Row],[String Type(If String BD)]]&amp;PA[[#This Row],[Equipment (If any BD other than PV  array and inv)]])="",1,0)</f>
        <v>1</v>
      </c>
      <c r="S81" s="31">
        <f>IF(PA[[#This Row],[String Type(If String BD)]]="",1,0)</f>
        <v>1</v>
      </c>
      <c r="T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1" s="34">
        <f>IFERROR(_xlfn.XLOOKUP(PA[[#This Row],[Affected Equipment ]],'Basic Data'!N:N,'Basic Data'!Q:Q),"")</f>
        <v>1610.9499999999998</v>
      </c>
      <c r="V81" s="179">
        <f ca="1">IFERROR(_xlfn.XLOOKUP(PA[[#This Row],[Affected Equipment ]],'Basic Data'!N:N,'Basic Data'!R:R),"")</f>
        <v>9.5872760816520849E-3</v>
      </c>
      <c r="W81" s="35" t="s">
        <v>414</v>
      </c>
      <c r="X81" s="38"/>
      <c r="Y81" s="38" t="s">
        <v>485</v>
      </c>
      <c r="Z81" s="44">
        <v>0.53194444444444444</v>
      </c>
      <c r="AA81" s="44">
        <v>0.53194444444444444</v>
      </c>
      <c r="AB81" s="44">
        <v>0.53194444444444444</v>
      </c>
      <c r="AC81" s="44">
        <v>0.53611111111111109</v>
      </c>
      <c r="AD81" s="42">
        <f>IF(PA[[#This Row],[Acknowledgement Time ]]="NA","",(PA[[#This Row],[Acknowledgement Time ]]-PA[[#This Row],[Fault Time]])*24)</f>
        <v>0</v>
      </c>
      <c r="AE81" s="42">
        <f>IF(PA[[#This Row],[Work Start time on Fault]]="NA","",(PA[[#This Row],[Work Start time on Fault]]-PA[[#This Row],[Fault Time]])*24)</f>
        <v>0</v>
      </c>
      <c r="AF81" s="43">
        <f>IF(PA[[#This Row],[Status]]="Open","",(PA[[#This Row],[Work Completion time on fault]]-PA[[#This Row],[Fault Time]])*24)</f>
        <v>9.9999999999999645E-2</v>
      </c>
      <c r="AG81" s="42">
        <f>IFERROR((PA[[#This Row],[Work Completion time on fault]]-PA[[#This Row],[Fault Time]])*24,"")</f>
        <v>9.9999999999999645E-2</v>
      </c>
      <c r="AH81" s="35" t="s">
        <v>445</v>
      </c>
      <c r="AI81" s="32" t="s">
        <v>368</v>
      </c>
      <c r="AJ81" s="34">
        <f ca="1">IFERROR(PA[[#This Row],[Breakdown Time]]*PA[[#This Row],[Plant Equivalent Weightage]],"")</f>
        <v>9.5872760816520508E-4</v>
      </c>
      <c r="AK81" s="35">
        <v>112</v>
      </c>
      <c r="AL81" s="49">
        <f>IFERROR((_xlfn.XLOOKUP($G81,'Modelling New'!$D:$D,'Modelling New'!$O:$O)*PA[[#This Row],[Lost PoA(Wh/m2)]]*PA[[#This Row],[DC Capacity Affected (kW)]])/1000,"")</f>
        <v>138.16814197510536</v>
      </c>
    </row>
    <row r="82" spans="1:38">
      <c r="A82" s="174">
        <f t="shared" si="1"/>
        <v>81</v>
      </c>
      <c r="B82" s="134">
        <v>45755</v>
      </c>
      <c r="C82" s="184">
        <f>YEAR(PA[[#This Row],[Date]])+IF(MONTH(PA[[#This Row],[Date]])&gt;=4,1,0)</f>
        <v>2026</v>
      </c>
      <c r="D82" s="32">
        <f>YEAR(PA[[#This Row],[Date]])</f>
        <v>2025</v>
      </c>
      <c r="E82" s="36" t="s">
        <v>364</v>
      </c>
      <c r="F82" s="36" t="s">
        <v>364</v>
      </c>
      <c r="G82" s="217">
        <v>45748</v>
      </c>
      <c r="H82" s="31">
        <f>DAY(EOMONTH(PA[[#This Row],[Month Year]],0))</f>
        <v>30</v>
      </c>
      <c r="I82" s="33">
        <v>0.27152777777777776</v>
      </c>
      <c r="J82" s="33">
        <v>0.75486111111111109</v>
      </c>
      <c r="K82" s="34">
        <f>IFERROR((PA[[#This Row],[Sunset Time (POA&lt;20 W/m2)]]-PA[[#This Row],[Sunrise Time (POA&gt;20 W/m2)]])*24,"")</f>
        <v>11.6</v>
      </c>
      <c r="L82" s="32" t="s">
        <v>403</v>
      </c>
      <c r="M82" s="32" t="s">
        <v>404</v>
      </c>
      <c r="N82" s="32" t="s">
        <v>417</v>
      </c>
      <c r="O82" s="35"/>
      <c r="P82" s="35"/>
      <c r="Q82" s="32"/>
      <c r="R82" s="31">
        <f>IF((PA[[#This Row],[String Type(If String BD)]]&amp;PA[[#This Row],[Equipment (If any BD other than PV  array and inv)]])="",1,0)</f>
        <v>1</v>
      </c>
      <c r="S82" s="31">
        <f>IF(PA[[#This Row],[String Type(If String BD)]]="",1,0)</f>
        <v>1</v>
      </c>
      <c r="T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82" s="34">
        <f>IFERROR(_xlfn.XLOOKUP(PA[[#This Row],[Affected Equipment ]],'Basic Data'!N:N,'Basic Data'!Q:Q),"")</f>
        <v>1610.9499999999998</v>
      </c>
      <c r="V82" s="179">
        <f ca="1">IFERROR(_xlfn.XLOOKUP(PA[[#This Row],[Affected Equipment ]],'Basic Data'!N:N,'Basic Data'!R:R),"")</f>
        <v>9.5872760816520849E-3</v>
      </c>
      <c r="W82" s="35" t="s">
        <v>414</v>
      </c>
      <c r="X82" s="38"/>
      <c r="Y82" s="38" t="s">
        <v>439</v>
      </c>
      <c r="Z82" s="44">
        <v>0.5625</v>
      </c>
      <c r="AA82" s="44">
        <v>0.5625</v>
      </c>
      <c r="AB82" s="44">
        <v>0.5625</v>
      </c>
      <c r="AC82" s="44">
        <v>0.56458333333333333</v>
      </c>
      <c r="AD82" s="42">
        <f>IF(PA[[#This Row],[Acknowledgement Time ]]="NA","",(PA[[#This Row],[Acknowledgement Time ]]-PA[[#This Row],[Fault Time]])*24)</f>
        <v>0</v>
      </c>
      <c r="AE82" s="42">
        <f>IF(PA[[#This Row],[Work Start time on Fault]]="NA","",(PA[[#This Row],[Work Start time on Fault]]-PA[[#This Row],[Fault Time]])*24)</f>
        <v>0</v>
      </c>
      <c r="AF82" s="43">
        <f>IF(PA[[#This Row],[Status]]="Open","",(PA[[#This Row],[Work Completion time on fault]]-PA[[#This Row],[Fault Time]])*24)</f>
        <v>4.9999999999999822E-2</v>
      </c>
      <c r="AG82" s="42">
        <f>IFERROR((PA[[#This Row],[Work Completion time on fault]]-PA[[#This Row],[Fault Time]])*24,"")</f>
        <v>4.9999999999999822E-2</v>
      </c>
      <c r="AH82" s="35" t="s">
        <v>486</v>
      </c>
      <c r="AI82" s="32" t="s">
        <v>368</v>
      </c>
      <c r="AJ82" s="34">
        <f ca="1">IFERROR(PA[[#This Row],[Breakdown Time]]*PA[[#This Row],[Plant Equivalent Weightage]],"")</f>
        <v>4.7936380408260254E-4</v>
      </c>
      <c r="AK82" s="35">
        <v>60.2</v>
      </c>
      <c r="AL82" s="49">
        <f>IFERROR((_xlfn.XLOOKUP($G82,'Modelling New'!$D:$D,'Modelling New'!$O:$O)*PA[[#This Row],[Lost PoA(Wh/m2)]]*PA[[#This Row],[DC Capacity Affected (kW)]])/1000,"")</f>
        <v>74.265376311619136</v>
      </c>
    </row>
    <row r="83" spans="1:38">
      <c r="A83" s="174">
        <f t="shared" si="1"/>
        <v>82</v>
      </c>
      <c r="B83" s="134">
        <v>45755</v>
      </c>
      <c r="C83" s="184">
        <f>YEAR(PA[[#This Row],[Date]])+IF(MONTH(PA[[#This Row],[Date]])&gt;=4,1,0)</f>
        <v>2026</v>
      </c>
      <c r="D83" s="32">
        <f>YEAR(PA[[#This Row],[Date]])</f>
        <v>2025</v>
      </c>
      <c r="E83" s="36" t="s">
        <v>364</v>
      </c>
      <c r="F83" s="36" t="s">
        <v>364</v>
      </c>
      <c r="G83" s="217">
        <v>45748</v>
      </c>
      <c r="H83" s="31">
        <f>DAY(EOMONTH(PA[[#This Row],[Month Year]],0))</f>
        <v>30</v>
      </c>
      <c r="I83" s="33">
        <v>0.27152777777777776</v>
      </c>
      <c r="J83" s="33">
        <v>0.75486111111111109</v>
      </c>
      <c r="K83" s="34">
        <f>IFERROR((PA[[#This Row],[Sunset Time (POA&lt;20 W/m2)]]-PA[[#This Row],[Sunrise Time (POA&gt;20 W/m2)]])*24,"")</f>
        <v>11.6</v>
      </c>
      <c r="L83" s="32" t="s">
        <v>403</v>
      </c>
      <c r="M83" s="32" t="s">
        <v>404</v>
      </c>
      <c r="N83" s="32" t="s">
        <v>413</v>
      </c>
      <c r="O83" s="35"/>
      <c r="P83" s="35"/>
      <c r="Q83" s="32"/>
      <c r="R83" s="31">
        <f>IF((PA[[#This Row],[String Type(If String BD)]]&amp;PA[[#This Row],[Equipment (If any BD other than PV  array and inv)]])="",1,0)</f>
        <v>1</v>
      </c>
      <c r="S83" s="31">
        <f>IF(PA[[#This Row],[String Type(If String BD)]]="",1,0)</f>
        <v>1</v>
      </c>
      <c r="T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83" s="34">
        <f>IFERROR(_xlfn.XLOOKUP(PA[[#This Row],[Affected Equipment ]],'Basic Data'!N:N,'Basic Data'!Q:Q),"")</f>
        <v>1307.8999999999999</v>
      </c>
      <c r="V83" s="179">
        <f ca="1">IFERROR(_xlfn.XLOOKUP(PA[[#This Row],[Affected Equipment ]],'Basic Data'!N:N,'Basic Data'!R:R),"")</f>
        <v>7.7837290959947621E-3</v>
      </c>
      <c r="W83" s="35" t="s">
        <v>414</v>
      </c>
      <c r="X83" s="38"/>
      <c r="Y83" s="38" t="s">
        <v>439</v>
      </c>
      <c r="Z83" s="44">
        <v>0.55694444444444446</v>
      </c>
      <c r="AA83" s="44">
        <v>0.55694444444444446</v>
      </c>
      <c r="AB83" s="44">
        <v>0.55694444444444446</v>
      </c>
      <c r="AC83" s="44">
        <v>0.56458333333333333</v>
      </c>
      <c r="AD83" s="42">
        <f>IF(PA[[#This Row],[Acknowledgement Time ]]="NA","",(PA[[#This Row],[Acknowledgement Time ]]-PA[[#This Row],[Fault Time]])*24)</f>
        <v>0</v>
      </c>
      <c r="AE83" s="42">
        <f>IF(PA[[#This Row],[Work Start time on Fault]]="NA","",(PA[[#This Row],[Work Start time on Fault]]-PA[[#This Row],[Fault Time]])*24)</f>
        <v>0</v>
      </c>
      <c r="AF83" s="43">
        <f>IF(PA[[#This Row],[Status]]="Open","",(PA[[#This Row],[Work Completion time on fault]]-PA[[#This Row],[Fault Time]])*24)</f>
        <v>0.18333333333333268</v>
      </c>
      <c r="AG83" s="42">
        <f>IFERROR((PA[[#This Row],[Work Completion time on fault]]-PA[[#This Row],[Fault Time]])*24,"")</f>
        <v>0.18333333333333268</v>
      </c>
      <c r="AH83" s="35" t="s">
        <v>486</v>
      </c>
      <c r="AI83" s="32" t="s">
        <v>368</v>
      </c>
      <c r="AJ83" s="34">
        <f ca="1">IFERROR(PA[[#This Row],[Breakdown Time]]*PA[[#This Row],[Plant Equivalent Weightage]],"")</f>
        <v>1.4270170009323679E-3</v>
      </c>
      <c r="AK83" s="35">
        <v>181.2</v>
      </c>
      <c r="AL83" s="49">
        <f>IFERROR((_xlfn.XLOOKUP($G83,'Modelling New'!$D:$D,'Modelling New'!$O:$O)*PA[[#This Row],[Lost PoA(Wh/m2)]]*PA[[#This Row],[DC Capacity Affected (kW)]])/1000,"")</f>
        <v>181.48492934254824</v>
      </c>
    </row>
    <row r="84" spans="1:38">
      <c r="A84" s="174">
        <f t="shared" si="1"/>
        <v>83</v>
      </c>
      <c r="B84" s="134">
        <v>45755</v>
      </c>
      <c r="C84" s="184">
        <f>YEAR(PA[[#This Row],[Date]])+IF(MONTH(PA[[#This Row],[Date]])&gt;=4,1,0)</f>
        <v>2026</v>
      </c>
      <c r="D84" s="32">
        <f>YEAR(PA[[#This Row],[Date]])</f>
        <v>2025</v>
      </c>
      <c r="E84" s="36" t="s">
        <v>364</v>
      </c>
      <c r="F84" s="36" t="s">
        <v>364</v>
      </c>
      <c r="G84" s="217">
        <v>45748</v>
      </c>
      <c r="H84" s="31">
        <f>DAY(EOMONTH(PA[[#This Row],[Month Year]],0))</f>
        <v>30</v>
      </c>
      <c r="I84" s="33">
        <v>0.27152777777777776</v>
      </c>
      <c r="J84" s="33">
        <v>0.75486111111111109</v>
      </c>
      <c r="K84" s="34">
        <f>IFERROR((PA[[#This Row],[Sunset Time (POA&lt;20 W/m2)]]-PA[[#This Row],[Sunrise Time (POA&gt;20 W/m2)]])*24,"")</f>
        <v>11.6</v>
      </c>
      <c r="L84" s="32" t="s">
        <v>403</v>
      </c>
      <c r="M84" s="32" t="s">
        <v>404</v>
      </c>
      <c r="N84" s="32" t="s">
        <v>444</v>
      </c>
      <c r="O84" s="35"/>
      <c r="P84" s="35"/>
      <c r="Q84" s="32"/>
      <c r="R84" s="31">
        <f>IF((PA[[#This Row],[String Type(If String BD)]]&amp;PA[[#This Row],[Equipment (If any BD other than PV  array and inv)]])="",1,0)</f>
        <v>1</v>
      </c>
      <c r="S84" s="31">
        <f>IF(PA[[#This Row],[String Type(If String BD)]]="",1,0)</f>
        <v>1</v>
      </c>
      <c r="T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84" s="34">
        <f>IFERROR(_xlfn.XLOOKUP(PA[[#This Row],[Affected Equipment ]],'Basic Data'!N:N,'Basic Data'!Q:Q),"")</f>
        <v>1387.65</v>
      </c>
      <c r="V84" s="179">
        <f ca="1">IFERROR(_xlfn.XLOOKUP(PA[[#This Row],[Affected Equipment ]],'Basic Data'!N:N,'Basic Data'!R:R),"")</f>
        <v>8.2583467237993223E-3</v>
      </c>
      <c r="W84" s="35" t="s">
        <v>414</v>
      </c>
      <c r="X84" s="38"/>
      <c r="Y84" s="38" t="s">
        <v>439</v>
      </c>
      <c r="Z84" s="40">
        <v>0.57638888888888884</v>
      </c>
      <c r="AA84" s="40">
        <v>0.57638888888888884</v>
      </c>
      <c r="AB84" s="40">
        <v>0.57638888888888884</v>
      </c>
      <c r="AC84" s="44">
        <v>0.6479166666666667</v>
      </c>
      <c r="AD84" s="42">
        <f>IF(PA[[#This Row],[Acknowledgement Time ]]="NA","",(PA[[#This Row],[Acknowledgement Time ]]-PA[[#This Row],[Fault Time]])*24)</f>
        <v>0</v>
      </c>
      <c r="AE84" s="42">
        <f>IF(PA[[#This Row],[Work Start time on Fault]]="NA","",(PA[[#This Row],[Work Start time on Fault]]-PA[[#This Row],[Fault Time]])*24)</f>
        <v>0</v>
      </c>
      <c r="AF84" s="43">
        <f>IF(PA[[#This Row],[Status]]="Open","",(PA[[#This Row],[Work Completion time on fault]]-PA[[#This Row],[Fault Time]])*24)</f>
        <v>1.7166666666666686</v>
      </c>
      <c r="AG84" s="42">
        <f>IFERROR((PA[[#This Row],[Work Completion time on fault]]-PA[[#This Row],[Fault Time]])*24,"")</f>
        <v>1.7166666666666686</v>
      </c>
      <c r="AH84" s="35" t="s">
        <v>487</v>
      </c>
      <c r="AI84" s="32" t="s">
        <v>368</v>
      </c>
      <c r="AJ84" s="34">
        <f ca="1">IFERROR(PA[[#This Row],[Breakdown Time]]*PA[[#This Row],[Plant Equivalent Weightage]],"")</f>
        <v>1.4176828542522186E-2</v>
      </c>
      <c r="AK84" s="35">
        <v>1107.8</v>
      </c>
      <c r="AL84" s="49">
        <f>IFERROR((_xlfn.XLOOKUP($G84,'Modelling New'!$D:$D,'Modelling New'!$O:$O)*PA[[#This Row],[Lost PoA(Wh/m2)]]*PA[[#This Row],[DC Capacity Affected (kW)]])/1000,"")</f>
        <v>1177.1969667752733</v>
      </c>
    </row>
    <row r="85" spans="1:38">
      <c r="A85" s="174">
        <f t="shared" si="1"/>
        <v>84</v>
      </c>
      <c r="B85" s="134">
        <v>45755</v>
      </c>
      <c r="C85" s="184">
        <f>YEAR(PA[[#This Row],[Date]])+IF(MONTH(PA[[#This Row],[Date]])&gt;=4,1,0)</f>
        <v>2026</v>
      </c>
      <c r="D85" s="32">
        <f>YEAR(PA[[#This Row],[Date]])</f>
        <v>2025</v>
      </c>
      <c r="E85" s="36" t="s">
        <v>364</v>
      </c>
      <c r="F85" s="36" t="s">
        <v>364</v>
      </c>
      <c r="G85" s="217">
        <v>45748</v>
      </c>
      <c r="H85" s="31">
        <f>DAY(EOMONTH(PA[[#This Row],[Month Year]],0))</f>
        <v>30</v>
      </c>
      <c r="I85" s="33">
        <v>0.27152777777777776</v>
      </c>
      <c r="J85" s="33">
        <v>0.75486111111111109</v>
      </c>
      <c r="K85" s="34">
        <f>IFERROR((PA[[#This Row],[Sunset Time (POA&lt;20 W/m2)]]-PA[[#This Row],[Sunrise Time (POA&gt;20 W/m2)]])*24,"")</f>
        <v>11.6</v>
      </c>
      <c r="L85" s="32" t="s">
        <v>403</v>
      </c>
      <c r="M85" s="32" t="s">
        <v>404</v>
      </c>
      <c r="N85" s="32" t="s">
        <v>405</v>
      </c>
      <c r="O85" s="35"/>
      <c r="P85" s="35"/>
      <c r="Q85" s="32"/>
      <c r="R85" s="31">
        <f>IF((PA[[#This Row],[String Type(If String BD)]]&amp;PA[[#This Row],[Equipment (If any BD other than PV  array and inv)]])="",1,0)</f>
        <v>1</v>
      </c>
      <c r="S85" s="31">
        <f>IF(PA[[#This Row],[String Type(If String BD)]]="",1,0)</f>
        <v>1</v>
      </c>
      <c r="T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85" s="34">
        <f>IFERROR(_xlfn.XLOOKUP(PA[[#This Row],[Affected Equipment ]],'Basic Data'!N:N,'Basic Data'!Q:Q),"")</f>
        <v>1563.1000000000001</v>
      </c>
      <c r="V85" s="179">
        <f ca="1">IFERROR(_xlfn.XLOOKUP(PA[[#This Row],[Affected Equipment ]],'Basic Data'!N:N,'Basic Data'!R:R),"")</f>
        <v>9.3025055049693519E-3</v>
      </c>
      <c r="W85" s="35" t="s">
        <v>414</v>
      </c>
      <c r="X85" s="38"/>
      <c r="Y85" s="38" t="s">
        <v>439</v>
      </c>
      <c r="Z85" s="44">
        <v>0.58263888888888893</v>
      </c>
      <c r="AA85" s="44">
        <v>0.58263888888888893</v>
      </c>
      <c r="AB85" s="44">
        <v>0.58263888888888893</v>
      </c>
      <c r="AC85" s="44">
        <v>0.60277777777777775</v>
      </c>
      <c r="AD85" s="42">
        <f>IF(PA[[#This Row],[Acknowledgement Time ]]="NA","",(PA[[#This Row],[Acknowledgement Time ]]-PA[[#This Row],[Fault Time]])*24)</f>
        <v>0</v>
      </c>
      <c r="AE85" s="42">
        <f>IF(PA[[#This Row],[Work Start time on Fault]]="NA","",(PA[[#This Row],[Work Start time on Fault]]-PA[[#This Row],[Fault Time]])*24)</f>
        <v>0</v>
      </c>
      <c r="AF85" s="43">
        <f>IF(PA[[#This Row],[Status]]="Open","",(PA[[#This Row],[Work Completion time on fault]]-PA[[#This Row],[Fault Time]])*24)</f>
        <v>0.48333333333333162</v>
      </c>
      <c r="AG85" s="42">
        <f>IFERROR((PA[[#This Row],[Work Completion time on fault]]-PA[[#This Row],[Fault Time]])*24,"")</f>
        <v>0.48333333333333162</v>
      </c>
      <c r="AH85" s="35" t="s">
        <v>486</v>
      </c>
      <c r="AI85" s="32" t="s">
        <v>368</v>
      </c>
      <c r="AJ85" s="34">
        <f ca="1">IFERROR(PA[[#This Row],[Breakdown Time]]*PA[[#This Row],[Plant Equivalent Weightage]],"")</f>
        <v>4.4962109940685042E-3</v>
      </c>
      <c r="AK85" s="35">
        <v>395.8</v>
      </c>
      <c r="AL85" s="49">
        <f>IFERROR((_xlfn.XLOOKUP($G85,'Modelling New'!$D:$D,'Modelling New'!$O:$O)*PA[[#This Row],[Lost PoA(Wh/m2)]]*PA[[#This Row],[DC Capacity Affected (kW)]])/1000,"")</f>
        <v>473.77308682701357</v>
      </c>
    </row>
    <row r="86" spans="1:38">
      <c r="A86" s="174">
        <f t="shared" si="1"/>
        <v>85</v>
      </c>
      <c r="B86" s="134">
        <v>45755</v>
      </c>
      <c r="C86" s="184">
        <f>YEAR(PA[[#This Row],[Date]])+IF(MONTH(PA[[#This Row],[Date]])&gt;=4,1,0)</f>
        <v>2026</v>
      </c>
      <c r="D86" s="32">
        <f>YEAR(PA[[#This Row],[Date]])</f>
        <v>2025</v>
      </c>
      <c r="E86" s="36" t="s">
        <v>364</v>
      </c>
      <c r="F86" s="36" t="s">
        <v>364</v>
      </c>
      <c r="G86" s="217">
        <v>45748</v>
      </c>
      <c r="H86" s="31">
        <f>DAY(EOMONTH(PA[[#This Row],[Month Year]],0))</f>
        <v>30</v>
      </c>
      <c r="I86" s="33">
        <v>0.27152777777777776</v>
      </c>
      <c r="J86" s="33">
        <v>0.75486111111111109</v>
      </c>
      <c r="K86" s="34">
        <f>IFERROR((PA[[#This Row],[Sunset Time (POA&lt;20 W/m2)]]-PA[[#This Row],[Sunrise Time (POA&gt;20 W/m2)]])*24,"")</f>
        <v>11.6</v>
      </c>
      <c r="L86" s="32" t="s">
        <v>403</v>
      </c>
      <c r="M86" s="32" t="s">
        <v>411</v>
      </c>
      <c r="N86" s="32" t="s">
        <v>444</v>
      </c>
      <c r="O86" s="35"/>
      <c r="P86" s="35"/>
      <c r="Q86" s="32"/>
      <c r="R86" s="31">
        <f>IF((PA[[#This Row],[String Type(If String BD)]]&amp;PA[[#This Row],[Equipment (If any BD other than PV  array and inv)]])="",1,0)</f>
        <v>1</v>
      </c>
      <c r="S86" s="31">
        <f>IF(PA[[#This Row],[String Type(If String BD)]]="",1,0)</f>
        <v>1</v>
      </c>
      <c r="T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86" s="34">
        <f>IFERROR(_xlfn.XLOOKUP(PA[[#This Row],[Affected Equipment ]],'Basic Data'!N:N,'Basic Data'!Q:Q),"")</f>
        <v>1515.25</v>
      </c>
      <c r="V86" s="179">
        <f ca="1">IFERROR(_xlfn.XLOOKUP(PA[[#This Row],[Affected Equipment ]],'Basic Data'!N:N,'Basic Data'!R:R),"")</f>
        <v>9.0177349282866155E-3</v>
      </c>
      <c r="W86" s="35" t="s">
        <v>414</v>
      </c>
      <c r="X86" s="38"/>
      <c r="Y86" s="38" t="s">
        <v>485</v>
      </c>
      <c r="Z86" s="44">
        <v>0.52430555555555558</v>
      </c>
      <c r="AA86" s="44">
        <v>0.52430555555555558</v>
      </c>
      <c r="AB86" s="44">
        <v>0.52430555555555558</v>
      </c>
      <c r="AC86" s="44">
        <v>0.52777777777777779</v>
      </c>
      <c r="AD86" s="42">
        <f>IF(PA[[#This Row],[Acknowledgement Time ]]="NA","",(PA[[#This Row],[Acknowledgement Time ]]-PA[[#This Row],[Fault Time]])*24)</f>
        <v>0</v>
      </c>
      <c r="AE86" s="42">
        <f>IF(PA[[#This Row],[Work Start time on Fault]]="NA","",(PA[[#This Row],[Work Start time on Fault]]-PA[[#This Row],[Fault Time]])*24)</f>
        <v>0</v>
      </c>
      <c r="AF86" s="43">
        <f>IF(PA[[#This Row],[Status]]="Open","",(PA[[#This Row],[Work Completion time on fault]]-PA[[#This Row],[Fault Time]])*24)</f>
        <v>8.3333333333333037E-2</v>
      </c>
      <c r="AG86" s="42">
        <f>IFERROR((PA[[#This Row],[Work Completion time on fault]]-PA[[#This Row],[Fault Time]])*24,"")</f>
        <v>8.3333333333333037E-2</v>
      </c>
      <c r="AH86" s="35" t="s">
        <v>445</v>
      </c>
      <c r="AI86" s="32" t="s">
        <v>368</v>
      </c>
      <c r="AJ86" s="34">
        <f ca="1">IFERROR(PA[[#This Row],[Breakdown Time]]*PA[[#This Row],[Plant Equivalent Weightage]],"")</f>
        <v>7.5147791069054865E-4</v>
      </c>
      <c r="AK86" s="35">
        <v>96.67</v>
      </c>
      <c r="AL86" s="49">
        <f>IFERROR((_xlfn.XLOOKUP($G86,'Modelling New'!$D:$D,'Modelling New'!$O:$O)*PA[[#This Row],[Lost PoA(Wh/m2)]]*PA[[#This Row],[DC Capacity Affected (kW)]])/1000,"")</f>
        <v>112.17184026252444</v>
      </c>
    </row>
    <row r="87" spans="1:38">
      <c r="A87" s="174">
        <f t="shared" si="1"/>
        <v>86</v>
      </c>
      <c r="B87" s="134">
        <v>45755</v>
      </c>
      <c r="C87" s="184">
        <f>YEAR(PA[[#This Row],[Date]])+IF(MONTH(PA[[#This Row],[Date]])&gt;=4,1,0)</f>
        <v>2026</v>
      </c>
      <c r="D87" s="32">
        <f>YEAR(PA[[#This Row],[Date]])</f>
        <v>2025</v>
      </c>
      <c r="E87" s="36" t="s">
        <v>364</v>
      </c>
      <c r="F87" s="36" t="s">
        <v>364</v>
      </c>
      <c r="G87" s="217">
        <v>45748</v>
      </c>
      <c r="H87" s="31">
        <f>DAY(EOMONTH(PA[[#This Row],[Month Year]],0))</f>
        <v>30</v>
      </c>
      <c r="I87" s="33">
        <v>0.27152777777777776</v>
      </c>
      <c r="J87" s="33">
        <v>0.75486111111111109</v>
      </c>
      <c r="K87" s="34">
        <f>IFERROR((PA[[#This Row],[Sunset Time (POA&lt;20 W/m2)]]-PA[[#This Row],[Sunrise Time (POA&gt;20 W/m2)]])*24,"")</f>
        <v>11.6</v>
      </c>
      <c r="L87" s="32" t="s">
        <v>419</v>
      </c>
      <c r="M87" s="32" t="s">
        <v>411</v>
      </c>
      <c r="N87" s="32" t="s">
        <v>417</v>
      </c>
      <c r="O87" s="35"/>
      <c r="P87" s="35"/>
      <c r="Q87" s="32"/>
      <c r="R87" s="31">
        <f>IF((PA[[#This Row],[String Type(If String BD)]]&amp;PA[[#This Row],[Equipment (If any BD other than PV  array and inv)]])="",1,0)</f>
        <v>1</v>
      </c>
      <c r="S87" s="31">
        <f>IF(PA[[#This Row],[String Type(If String BD)]]="",1,0)</f>
        <v>1</v>
      </c>
      <c r="T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7" s="34">
        <f>IFERROR(_xlfn.XLOOKUP(PA[[#This Row],[Affected Equipment ]],'Basic Data'!N:N,'Basic Data'!Q:Q),"")</f>
        <v>1579.0499999999997</v>
      </c>
      <c r="V87" s="179">
        <f ca="1">IFERROR(_xlfn.XLOOKUP(PA[[#This Row],[Affected Equipment ]],'Basic Data'!N:N,'Basic Data'!R:R),"")</f>
        <v>9.3974290305302612E-3</v>
      </c>
      <c r="W87" s="35" t="s">
        <v>414</v>
      </c>
      <c r="X87" s="38"/>
      <c r="Y87" s="38" t="s">
        <v>485</v>
      </c>
      <c r="Z87" s="44">
        <v>0.55277777777777781</v>
      </c>
      <c r="AA87" s="44">
        <v>0.55277777777777781</v>
      </c>
      <c r="AB87" s="44">
        <v>0.55277777777777781</v>
      </c>
      <c r="AC87" s="44">
        <v>0.55763888888888891</v>
      </c>
      <c r="AD87" s="42">
        <f>IF(PA[[#This Row],[Acknowledgement Time ]]="NA","",(PA[[#This Row],[Acknowledgement Time ]]-PA[[#This Row],[Fault Time]])*24)</f>
        <v>0</v>
      </c>
      <c r="AE87" s="42">
        <f>IF(PA[[#This Row],[Work Start time on Fault]]="NA","",(PA[[#This Row],[Work Start time on Fault]]-PA[[#This Row],[Fault Time]])*24)</f>
        <v>0</v>
      </c>
      <c r="AF87" s="43">
        <f>IF(PA[[#This Row],[Status]]="Open","",(PA[[#This Row],[Work Completion time on fault]]-PA[[#This Row],[Fault Time]])*24)</f>
        <v>0.11666666666666625</v>
      </c>
      <c r="AG87" s="42">
        <f>IFERROR((PA[[#This Row],[Work Completion time on fault]]-PA[[#This Row],[Fault Time]])*24,"")</f>
        <v>0.11666666666666625</v>
      </c>
      <c r="AH87" s="35" t="s">
        <v>445</v>
      </c>
      <c r="AI87" s="32" t="s">
        <v>368</v>
      </c>
      <c r="AJ87" s="34">
        <f ca="1">IFERROR(PA[[#This Row],[Breakdown Time]]*PA[[#This Row],[Plant Equivalent Weightage]],"")</f>
        <v>1.0963667202285267E-3</v>
      </c>
      <c r="AK87" s="35">
        <v>122</v>
      </c>
      <c r="AL87" s="49">
        <f>IFERROR((_xlfn.XLOOKUP($G87,'Modelling New'!$D:$D,'Modelling New'!$O:$O)*PA[[#This Row],[Lost PoA(Wh/m2)]]*PA[[#This Row],[DC Capacity Affected (kW)]])/1000,"")</f>
        <v>147.52429444619187</v>
      </c>
    </row>
    <row r="88" spans="1:38">
      <c r="A88" s="174">
        <f t="shared" si="1"/>
        <v>87</v>
      </c>
      <c r="B88" s="134">
        <v>45755</v>
      </c>
      <c r="C88" s="184">
        <f>YEAR(PA[[#This Row],[Date]])+IF(MONTH(PA[[#This Row],[Date]])&gt;=4,1,0)</f>
        <v>2026</v>
      </c>
      <c r="D88" s="32">
        <f>YEAR(PA[[#This Row],[Date]])</f>
        <v>2025</v>
      </c>
      <c r="E88" s="36" t="s">
        <v>364</v>
      </c>
      <c r="F88" s="36" t="s">
        <v>364</v>
      </c>
      <c r="G88" s="217">
        <v>45748</v>
      </c>
      <c r="H88" s="31">
        <f>DAY(EOMONTH(PA[[#This Row],[Month Year]],0))</f>
        <v>30</v>
      </c>
      <c r="I88" s="33">
        <v>0.27152777777777776</v>
      </c>
      <c r="J88" s="33">
        <v>0.75486111111111109</v>
      </c>
      <c r="K88" s="34">
        <f>IFERROR((PA[[#This Row],[Sunset Time (POA&lt;20 W/m2)]]-PA[[#This Row],[Sunrise Time (POA&gt;20 W/m2)]])*24,"")</f>
        <v>11.6</v>
      </c>
      <c r="L88" s="32" t="s">
        <v>419</v>
      </c>
      <c r="M88" s="32" t="s">
        <v>411</v>
      </c>
      <c r="N88" s="32" t="s">
        <v>405</v>
      </c>
      <c r="O88" s="35"/>
      <c r="P88" s="35"/>
      <c r="Q88" s="32"/>
      <c r="R88" s="31">
        <f>IF((PA[[#This Row],[String Type(If String BD)]]&amp;PA[[#This Row],[Equipment (If any BD other than PV  array and inv)]])="",1,0)</f>
        <v>1</v>
      </c>
      <c r="S88" s="31">
        <f>IF(PA[[#This Row],[String Type(If String BD)]]="",1,0)</f>
        <v>1</v>
      </c>
      <c r="T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IS11Inv2M4</v>
      </c>
      <c r="U88" s="34">
        <f>IFERROR(_xlfn.XLOOKUP(PA[[#This Row],[Affected Equipment ]],'Basic Data'!N:N,'Basic Data'!Q:Q),"")</f>
        <v>1403.6</v>
      </c>
      <c r="V88" s="179">
        <f ca="1">IFERROR(_xlfn.XLOOKUP(PA[[#This Row],[Affected Equipment ]],'Basic Data'!N:N,'Basic Data'!R:R),"")</f>
        <v>8.3532702493602333E-3</v>
      </c>
      <c r="W88" s="35" t="s">
        <v>414</v>
      </c>
      <c r="X88" s="38"/>
      <c r="Y88" s="38" t="s">
        <v>485</v>
      </c>
      <c r="Z88" s="44">
        <v>0.57430555555555551</v>
      </c>
      <c r="AA88" s="44">
        <v>0.57430555555555551</v>
      </c>
      <c r="AB88" s="44">
        <v>0.57430555555555551</v>
      </c>
      <c r="AC88" s="44">
        <v>0.57638888888888884</v>
      </c>
      <c r="AD88" s="42">
        <f>IF(PA[[#This Row],[Acknowledgement Time ]]="NA","",(PA[[#This Row],[Acknowledgement Time ]]-PA[[#This Row],[Fault Time]])*24)</f>
        <v>0</v>
      </c>
      <c r="AE88" s="42">
        <f>IF(PA[[#This Row],[Work Start time on Fault]]="NA","",(PA[[#This Row],[Work Start time on Fault]]-PA[[#This Row],[Fault Time]])*24)</f>
        <v>0</v>
      </c>
      <c r="AF88" s="43">
        <f>IF(PA[[#This Row],[Status]]="Open","",(PA[[#This Row],[Work Completion time on fault]]-PA[[#This Row],[Fault Time]])*24)</f>
        <v>4.9999999999999822E-2</v>
      </c>
      <c r="AG88" s="42">
        <f>IFERROR((PA[[#This Row],[Work Completion time on fault]]-PA[[#This Row],[Fault Time]])*24,"")</f>
        <v>4.9999999999999822E-2</v>
      </c>
      <c r="AH88" s="35" t="s">
        <v>445</v>
      </c>
      <c r="AI88" s="32" t="s">
        <v>368</v>
      </c>
      <c r="AJ88" s="34">
        <f ca="1">IFERROR(PA[[#This Row],[Breakdown Time]]*PA[[#This Row],[Plant Equivalent Weightage]],"")</f>
        <v>4.1766351246801017E-4</v>
      </c>
      <c r="AK88" s="35">
        <v>58.1</v>
      </c>
      <c r="AL88" s="49">
        <f>IFERROR((_xlfn.XLOOKUP($G88,'Modelling New'!$D:$D,'Modelling New'!$O:$O)*PA[[#This Row],[Lost PoA(Wh/m2)]]*PA[[#This Row],[DC Capacity Affected (kW)]])/1000,"")</f>
        <v>62.449264169936235</v>
      </c>
    </row>
    <row r="89" spans="1:38">
      <c r="A89" s="174">
        <f t="shared" si="1"/>
        <v>88</v>
      </c>
      <c r="B89" s="134">
        <v>45755</v>
      </c>
      <c r="C89" s="184">
        <f>YEAR(PA[[#This Row],[Date]])+IF(MONTH(PA[[#This Row],[Date]])&gt;=4,1,0)</f>
        <v>2026</v>
      </c>
      <c r="D89" s="32">
        <f>YEAR(PA[[#This Row],[Date]])</f>
        <v>2025</v>
      </c>
      <c r="E89" s="36" t="s">
        <v>364</v>
      </c>
      <c r="F89" s="36" t="s">
        <v>364</v>
      </c>
      <c r="G89" s="217">
        <v>45748</v>
      </c>
      <c r="H89" s="31">
        <f>DAY(EOMONTH(PA[[#This Row],[Month Year]],0))</f>
        <v>30</v>
      </c>
      <c r="I89" s="33">
        <v>0.27152777777777776</v>
      </c>
      <c r="J89" s="33">
        <v>0.75486111111111109</v>
      </c>
      <c r="K89" s="34">
        <f>IFERROR((PA[[#This Row],[Sunset Time (POA&lt;20 W/m2)]]-PA[[#This Row],[Sunrise Time (POA&gt;20 W/m2)]])*24,"")</f>
        <v>11.6</v>
      </c>
      <c r="L89" s="32" t="s">
        <v>424</v>
      </c>
      <c r="M89" s="32" t="s">
        <v>404</v>
      </c>
      <c r="N89" s="32" t="s">
        <v>413</v>
      </c>
      <c r="O89" s="35"/>
      <c r="P89" s="35"/>
      <c r="Q89" s="32"/>
      <c r="R89" s="31">
        <f>IF((PA[[#This Row],[String Type(If String BD)]]&amp;PA[[#This Row],[Equipment (If any BD other than PV  array and inv)]])="",1,0)</f>
        <v>1</v>
      </c>
      <c r="S89" s="31">
        <f>IF(PA[[#This Row],[String Type(If String BD)]]="",1,0)</f>
        <v>1</v>
      </c>
      <c r="T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89" s="34">
        <f>IFERROR(_xlfn.XLOOKUP(PA[[#This Row],[Affected Equipment ]],'Basic Data'!N:N,'Basic Data'!Q:Q),"")</f>
        <v>1403.6000000000001</v>
      </c>
      <c r="V89" s="179">
        <f ca="1">IFERROR(_xlfn.XLOOKUP(PA[[#This Row],[Affected Equipment ]],'Basic Data'!N:N,'Basic Data'!R:R),"")</f>
        <v>8.3532702493602333E-3</v>
      </c>
      <c r="W89" s="35" t="s">
        <v>414</v>
      </c>
      <c r="X89" s="38"/>
      <c r="Y89" s="38" t="s">
        <v>485</v>
      </c>
      <c r="Z89" s="44">
        <v>0.52430555555555558</v>
      </c>
      <c r="AA89" s="44">
        <v>0.52430555555555558</v>
      </c>
      <c r="AB89" s="44">
        <v>0.52430555555555558</v>
      </c>
      <c r="AC89" s="44">
        <v>0.52777777777777779</v>
      </c>
      <c r="AD89" s="42">
        <f>IF(PA[[#This Row],[Acknowledgement Time ]]="NA","",(PA[[#This Row],[Acknowledgement Time ]]-PA[[#This Row],[Fault Time]])*24)</f>
        <v>0</v>
      </c>
      <c r="AE89" s="42">
        <f>IF(PA[[#This Row],[Work Start time on Fault]]="NA","",(PA[[#This Row],[Work Start time on Fault]]-PA[[#This Row],[Fault Time]])*24)</f>
        <v>0</v>
      </c>
      <c r="AF89" s="43">
        <f>IF(PA[[#This Row],[Status]]="Open","",(PA[[#This Row],[Work Completion time on fault]]-PA[[#This Row],[Fault Time]])*24)</f>
        <v>8.3333333333333037E-2</v>
      </c>
      <c r="AG89" s="42">
        <f>IFERROR((PA[[#This Row],[Work Completion time on fault]]-PA[[#This Row],[Fault Time]])*24,"")</f>
        <v>8.3333333333333037E-2</v>
      </c>
      <c r="AH89" s="35" t="s">
        <v>445</v>
      </c>
      <c r="AI89" s="32" t="s">
        <v>368</v>
      </c>
      <c r="AJ89" s="34">
        <f ca="1">IFERROR(PA[[#This Row],[Breakdown Time]]*PA[[#This Row],[Plant Equivalent Weightage]],"")</f>
        <v>6.9610585411335028E-4</v>
      </c>
      <c r="AK89" s="35">
        <v>96.67</v>
      </c>
      <c r="AL89" s="49">
        <f>IFERROR((_xlfn.XLOOKUP($G89,'Modelling New'!$D:$D,'Modelling New'!$O:$O)*PA[[#This Row],[Lost PoA(Wh/m2)]]*PA[[#This Row],[DC Capacity Affected (kW)]])/1000,"")</f>
        <v>103.90654676949633</v>
      </c>
    </row>
    <row r="90" spans="1:38">
      <c r="A90" s="174">
        <f t="shared" si="1"/>
        <v>89</v>
      </c>
      <c r="B90" s="134">
        <v>45755</v>
      </c>
      <c r="C90" s="184">
        <f>YEAR(PA[[#This Row],[Date]])+IF(MONTH(PA[[#This Row],[Date]])&gt;=4,1,0)</f>
        <v>2026</v>
      </c>
      <c r="D90" s="32">
        <f>YEAR(PA[[#This Row],[Date]])</f>
        <v>2025</v>
      </c>
      <c r="E90" s="36" t="s">
        <v>364</v>
      </c>
      <c r="F90" s="36" t="s">
        <v>364</v>
      </c>
      <c r="G90" s="217">
        <v>45748</v>
      </c>
      <c r="H90" s="31">
        <f>DAY(EOMONTH(PA[[#This Row],[Month Year]],0))</f>
        <v>30</v>
      </c>
      <c r="I90" s="33">
        <v>0.27152777777777776</v>
      </c>
      <c r="J90" s="33">
        <v>0.75486111111111109</v>
      </c>
      <c r="K90" s="34">
        <f>IFERROR((PA[[#This Row],[Sunset Time (POA&lt;20 W/m2)]]-PA[[#This Row],[Sunrise Time (POA&gt;20 W/m2)]])*24,"")</f>
        <v>11.6</v>
      </c>
      <c r="L90" s="32" t="s">
        <v>424</v>
      </c>
      <c r="M90" s="32" t="s">
        <v>411</v>
      </c>
      <c r="N90" s="32" t="s">
        <v>413</v>
      </c>
      <c r="O90" s="35"/>
      <c r="P90" s="35"/>
      <c r="Q90" s="32"/>
      <c r="R90" s="31">
        <f>IF((PA[[#This Row],[String Type(If String BD)]]&amp;PA[[#This Row],[Equipment (If any BD other than PV  array and inv)]])="",1,0)</f>
        <v>1</v>
      </c>
      <c r="S90" s="31">
        <f>IF(PA[[#This Row],[String Type(If String BD)]]="",1,0)</f>
        <v>1</v>
      </c>
      <c r="T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90" s="34">
        <f>IFERROR(_xlfn.XLOOKUP(PA[[#This Row],[Affected Equipment ]],'Basic Data'!N:N,'Basic Data'!Q:Q),"")</f>
        <v>1307.9000000000001</v>
      </c>
      <c r="V90" s="179">
        <f ca="1">IFERROR(_xlfn.XLOOKUP(PA[[#This Row],[Affected Equipment ]],'Basic Data'!N:N,'Basic Data'!R:R),"")</f>
        <v>7.783729095994763E-3</v>
      </c>
      <c r="W90" s="35" t="s">
        <v>414</v>
      </c>
      <c r="X90" s="38"/>
      <c r="Y90" s="38" t="s">
        <v>485</v>
      </c>
      <c r="Z90" s="44">
        <v>0.52569444444444446</v>
      </c>
      <c r="AA90" s="44">
        <v>0.52569444444444446</v>
      </c>
      <c r="AB90" s="44">
        <v>0.52569444444444446</v>
      </c>
      <c r="AC90" s="44">
        <v>0.52777777777777779</v>
      </c>
      <c r="AD90" s="42">
        <f>IF(PA[[#This Row],[Acknowledgement Time ]]="NA","",(PA[[#This Row],[Acknowledgement Time ]]-PA[[#This Row],[Fault Time]])*24)</f>
        <v>0</v>
      </c>
      <c r="AE90" s="42">
        <f>IF(PA[[#This Row],[Work Start time on Fault]]="NA","",(PA[[#This Row],[Work Start time on Fault]]-PA[[#This Row],[Fault Time]])*24)</f>
        <v>0</v>
      </c>
      <c r="AF90" s="43">
        <f>IF(PA[[#This Row],[Status]]="Open","",(PA[[#This Row],[Work Completion time on fault]]-PA[[#This Row],[Fault Time]])*24)</f>
        <v>4.9999999999999822E-2</v>
      </c>
      <c r="AG90" s="42">
        <f>IFERROR((PA[[#This Row],[Work Completion time on fault]]-PA[[#This Row],[Fault Time]])*24,"")</f>
        <v>4.9999999999999822E-2</v>
      </c>
      <c r="AH90" s="35" t="s">
        <v>445</v>
      </c>
      <c r="AI90" s="32" t="s">
        <v>368</v>
      </c>
      <c r="AJ90" s="34">
        <f ca="1">IFERROR(PA[[#This Row],[Breakdown Time]]*PA[[#This Row],[Plant Equivalent Weightage]],"")</f>
        <v>3.8918645479973674E-4</v>
      </c>
      <c r="AK90" s="35">
        <v>64.3</v>
      </c>
      <c r="AL90" s="49">
        <f>IFERROR((_xlfn.XLOOKUP($G90,'Modelling New'!$D:$D,'Modelling New'!$O:$O)*PA[[#This Row],[Lost PoA(Wh/m2)]]*PA[[#This Row],[DC Capacity Affected (kW)]])/1000,"")</f>
        <v>64.401109032703388</v>
      </c>
    </row>
    <row r="91" spans="1:38">
      <c r="A91" s="174">
        <f t="shared" si="1"/>
        <v>90</v>
      </c>
      <c r="B91" s="134">
        <v>45755</v>
      </c>
      <c r="C91" s="184">
        <f>YEAR(PA[[#This Row],[Date]])+IF(MONTH(PA[[#This Row],[Date]])&gt;=4,1,0)</f>
        <v>2026</v>
      </c>
      <c r="D91" s="32">
        <f>YEAR(PA[[#This Row],[Date]])</f>
        <v>2025</v>
      </c>
      <c r="E91" s="36" t="s">
        <v>364</v>
      </c>
      <c r="F91" s="36" t="s">
        <v>364</v>
      </c>
      <c r="G91" s="217">
        <v>45748</v>
      </c>
      <c r="H91" s="31">
        <f>DAY(EOMONTH(PA[[#This Row],[Month Year]],0))</f>
        <v>30</v>
      </c>
      <c r="I91" s="33">
        <v>0.27152777777777776</v>
      </c>
      <c r="J91" s="33">
        <v>0.75486111111111109</v>
      </c>
      <c r="K91" s="34">
        <f>IFERROR((PA[[#This Row],[Sunset Time (POA&lt;20 W/m2)]]-PA[[#This Row],[Sunrise Time (POA&gt;20 W/m2)]])*24,"")</f>
        <v>11.6</v>
      </c>
      <c r="L91" s="32" t="s">
        <v>403</v>
      </c>
      <c r="M91" s="32" t="s">
        <v>404</v>
      </c>
      <c r="N91" s="32" t="s">
        <v>405</v>
      </c>
      <c r="O91" s="35" t="s">
        <v>441</v>
      </c>
      <c r="P91" s="35" t="s">
        <v>407</v>
      </c>
      <c r="Q91" s="32"/>
      <c r="R91" s="31">
        <f>IF((PA[[#This Row],[String Type(If String BD)]]&amp;PA[[#This Row],[Equipment (If any BD other than PV  array and inv)]])="",1,0)</f>
        <v>0</v>
      </c>
      <c r="S91" s="31">
        <f>IF(PA[[#This Row],[String Type(If String BD)]]="",1,0)</f>
        <v>0</v>
      </c>
      <c r="T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" s="34">
        <f>IFERROR(_xlfn.XLOOKUP(PA[[#This Row],[Affected Equipment ]],'Basic Data'!N:N,'Basic Data'!Q:Q),"")</f>
        <v>31.900000000000002</v>
      </c>
      <c r="V91" s="179">
        <f ca="1">IFERROR(_xlfn.XLOOKUP(PA[[#This Row],[Affected Equipment ]],'Basic Data'!N:N,'Basic Data'!R:R),"")</f>
        <v>1.898470511218235E-4</v>
      </c>
      <c r="W91" s="35" t="s">
        <v>448</v>
      </c>
      <c r="X91" s="38"/>
      <c r="Y91" s="38" t="s">
        <v>470</v>
      </c>
      <c r="Z91" s="44">
        <v>0.27152777777777776</v>
      </c>
      <c r="AA91" s="44">
        <v>0.27152777777777776</v>
      </c>
      <c r="AB91" s="44">
        <v>0.27152777777777776</v>
      </c>
      <c r="AC91" s="44">
        <v>0.68055555555555558</v>
      </c>
      <c r="AD91" s="42">
        <f>IF(PA[[#This Row],[Acknowledgement Time ]]="NA","",(PA[[#This Row],[Acknowledgement Time ]]-PA[[#This Row],[Fault Time]])*24)</f>
        <v>0</v>
      </c>
      <c r="AE91" s="42">
        <f>IF(PA[[#This Row],[Work Start time on Fault]]="NA","",(PA[[#This Row],[Work Start time on Fault]]-PA[[#This Row],[Fault Time]])*24)</f>
        <v>0</v>
      </c>
      <c r="AF91" s="43">
        <f>IF(PA[[#This Row],[Status]]="Open","",(PA[[#This Row],[Work Completion time on fault]]-PA[[#This Row],[Fault Time]])*24)</f>
        <v>9.8166666666666682</v>
      </c>
      <c r="AG91" s="42">
        <f>IFERROR((PA[[#This Row],[Work Completion time on fault]]-PA[[#This Row],[Fault Time]])*24,"")</f>
        <v>9.8166666666666682</v>
      </c>
      <c r="AH91" s="35" t="s">
        <v>469</v>
      </c>
      <c r="AI91" s="32" t="s">
        <v>368</v>
      </c>
      <c r="AJ91" s="34">
        <f ca="1">IFERROR(PA[[#This Row],[Breakdown Time]]*PA[[#This Row],[Plant Equivalent Weightage]],"")</f>
        <v>1.8636652185125677E-3</v>
      </c>
      <c r="AK91" s="35">
        <v>6189</v>
      </c>
      <c r="AL91" s="49">
        <f>IFERROR((_xlfn.XLOOKUP($G91,'Modelling New'!$D:$D,'Modelling New'!$O:$O)*PA[[#This Row],[Lost PoA(Wh/m2)]]*PA[[#This Row],[DC Capacity Affected (kW)]])/1000,"")</f>
        <v>151.18858392572974</v>
      </c>
    </row>
    <row r="92" spans="1:38">
      <c r="A92" s="174">
        <f t="shared" si="1"/>
        <v>91</v>
      </c>
      <c r="B92" s="30">
        <v>45755</v>
      </c>
      <c r="C92" s="184">
        <f>YEAR(PA[[#This Row],[Date]])+IF(MONTH(PA[[#This Row],[Date]])&gt;=4,1,0)</f>
        <v>2026</v>
      </c>
      <c r="D92" s="32">
        <f>YEAR(PA[[#This Row],[Date]])</f>
        <v>2025</v>
      </c>
      <c r="E92" s="36" t="s">
        <v>364</v>
      </c>
      <c r="F92" s="36" t="s">
        <v>364</v>
      </c>
      <c r="G92" s="217">
        <v>45748</v>
      </c>
      <c r="H92" s="31">
        <f>DAY(EOMONTH(PA[[#This Row],[Month Year]],0))</f>
        <v>30</v>
      </c>
      <c r="I92" s="33">
        <v>0.27152777777777776</v>
      </c>
      <c r="J92" s="33">
        <v>0.75486111111111109</v>
      </c>
      <c r="K92" s="34">
        <f>IFERROR((PA[[#This Row],[Sunset Time (POA&lt;20 W/m2)]]-PA[[#This Row],[Sunrise Time (POA&gt;20 W/m2)]])*24,"")</f>
        <v>11.6</v>
      </c>
      <c r="L92" s="32" t="s">
        <v>403</v>
      </c>
      <c r="M92" s="32" t="s">
        <v>404</v>
      </c>
      <c r="N92" s="32" t="s">
        <v>405</v>
      </c>
      <c r="O92" s="35" t="s">
        <v>447</v>
      </c>
      <c r="P92" s="35" t="s">
        <v>407</v>
      </c>
      <c r="Q92" s="32"/>
      <c r="R92" s="31">
        <f>IF((PA[[#This Row],[String Type(If String BD)]]&amp;PA[[#This Row],[Equipment (If any BD other than PV  array and inv)]])="",1,0)</f>
        <v>0</v>
      </c>
      <c r="S92" s="31">
        <f>IF(PA[[#This Row],[String Type(If String BD)]]="",1,0)</f>
        <v>0</v>
      </c>
      <c r="T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2" s="34">
        <f>IFERROR(_xlfn.XLOOKUP(PA[[#This Row],[Affected Equipment ]],'Basic Data'!N:N,'Basic Data'!Q:Q),"")</f>
        <v>31.900000000000002</v>
      </c>
      <c r="V92" s="179">
        <f ca="1">IFERROR(_xlfn.XLOOKUP(PA[[#This Row],[Affected Equipment ]],'Basic Data'!N:N,'Basic Data'!R:R),"")</f>
        <v>1.898470511218235E-4</v>
      </c>
      <c r="W92" s="35" t="s">
        <v>448</v>
      </c>
      <c r="X92" s="38"/>
      <c r="Y92" s="38" t="s">
        <v>470</v>
      </c>
      <c r="Z92" s="44">
        <v>0.27152777777777776</v>
      </c>
      <c r="AA92" s="44">
        <v>0.27152777777777776</v>
      </c>
      <c r="AB92" s="44">
        <v>0.27152777777777776</v>
      </c>
      <c r="AC92" s="44">
        <v>0.70138888888888884</v>
      </c>
      <c r="AD92" s="42">
        <f>IF(PA[[#This Row],[Acknowledgement Time ]]="NA","",(PA[[#This Row],[Acknowledgement Time ]]-PA[[#This Row],[Fault Time]])*24)</f>
        <v>0</v>
      </c>
      <c r="AE92" s="42">
        <f>IF(PA[[#This Row],[Work Start time on Fault]]="NA","",(PA[[#This Row],[Work Start time on Fault]]-PA[[#This Row],[Fault Time]])*24)</f>
        <v>0</v>
      </c>
      <c r="AF92" s="43">
        <f>IF(PA[[#This Row],[Status]]="Open","",(PA[[#This Row],[Work Completion time on fault]]-PA[[#This Row],[Fault Time]])*24)</f>
        <v>10.316666666666666</v>
      </c>
      <c r="AG92" s="42">
        <f>IFERROR((PA[[#This Row],[Work Completion time on fault]]-PA[[#This Row],[Fault Time]])*24,"")</f>
        <v>10.316666666666666</v>
      </c>
      <c r="AH92" s="35" t="s">
        <v>469</v>
      </c>
      <c r="AI92" s="32" t="s">
        <v>368</v>
      </c>
      <c r="AJ92" s="34">
        <f ca="1">IFERROR(PA[[#This Row],[Breakdown Time]]*PA[[#This Row],[Plant Equivalent Weightage]],"")</f>
        <v>1.9585887440734793E-3</v>
      </c>
      <c r="AK92" s="35">
        <v>6220</v>
      </c>
      <c r="AL92" s="49">
        <f>IFERROR((_xlfn.XLOOKUP($G92,'Modelling New'!$D:$D,'Modelling New'!$O:$O)*PA[[#This Row],[Lost PoA(Wh/m2)]]*PA[[#This Row],[DC Capacity Affected (kW)]])/1000,"")</f>
        <v>151.94587041816752</v>
      </c>
    </row>
    <row r="93" spans="1:38">
      <c r="A93" s="174">
        <f t="shared" si="1"/>
        <v>92</v>
      </c>
      <c r="B93" s="30">
        <v>45755</v>
      </c>
      <c r="C93" s="184">
        <f>YEAR(PA[[#This Row],[Date]])+IF(MONTH(PA[[#This Row],[Date]])&gt;=4,1,0)</f>
        <v>2026</v>
      </c>
      <c r="D93" s="32">
        <f>YEAR(PA[[#This Row],[Date]])</f>
        <v>2025</v>
      </c>
      <c r="E93" s="36" t="s">
        <v>364</v>
      </c>
      <c r="F93" s="36" t="s">
        <v>364</v>
      </c>
      <c r="G93" s="217">
        <v>45748</v>
      </c>
      <c r="H93" s="31">
        <f>DAY(EOMONTH(PA[[#This Row],[Month Year]],0))</f>
        <v>30</v>
      </c>
      <c r="I93" s="33">
        <v>0.27152777777777776</v>
      </c>
      <c r="J93" s="33">
        <v>0.75486111111111109</v>
      </c>
      <c r="K93" s="34">
        <f>IFERROR((PA[[#This Row],[Sunset Time (POA&lt;20 W/m2)]]-PA[[#This Row],[Sunrise Time (POA&gt;20 W/m2)]])*24,"")</f>
        <v>11.6</v>
      </c>
      <c r="L93" s="32" t="s">
        <v>425</v>
      </c>
      <c r="M93" s="32" t="s">
        <v>484</v>
      </c>
      <c r="N93" s="32" t="s">
        <v>413</v>
      </c>
      <c r="O93" s="35" t="s">
        <v>406</v>
      </c>
      <c r="P93" s="35" t="s">
        <v>481</v>
      </c>
      <c r="Q93" s="32"/>
      <c r="R93" s="31">
        <f>IF((PA[[#This Row],[String Type(If String BD)]]&amp;PA[[#This Row],[Equipment (If any BD other than PV  array and inv)]])="",1,0)</f>
        <v>0</v>
      </c>
      <c r="S93" s="31">
        <f>IF(PA[[#This Row],[String Type(If String BD)]]="",1,0)</f>
        <v>0</v>
      </c>
      <c r="T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3" s="34">
        <f>IFERROR(_xlfn.XLOOKUP(PA[[#This Row],[Affected Equipment ]],'Basic Data'!N:N,'Basic Data'!Q:Q),"")</f>
        <v>15.805000000000001</v>
      </c>
      <c r="V93" s="179">
        <f ca="1">IFERROR(_xlfn.XLOOKUP(PA[[#This Row],[Affected Equipment ]],'Basic Data'!N:N,'Basic Data'!R:R),"")</f>
        <v>9.4060584419448915E-5</v>
      </c>
      <c r="W93" s="35" t="s">
        <v>448</v>
      </c>
      <c r="X93" s="38"/>
      <c r="Y93" s="38" t="s">
        <v>470</v>
      </c>
      <c r="Z93" s="44">
        <v>0.27152777777777776</v>
      </c>
      <c r="AA93" s="44">
        <v>0.27152777777777776</v>
      </c>
      <c r="AB93" s="44">
        <v>0.27152777777777776</v>
      </c>
      <c r="AC93" s="44">
        <v>0.51041666666666663</v>
      </c>
      <c r="AD93" s="42">
        <f>IF(PA[[#This Row],[Acknowledgement Time ]]="NA","",(PA[[#This Row],[Acknowledgement Time ]]-PA[[#This Row],[Fault Time]])*24)</f>
        <v>0</v>
      </c>
      <c r="AE93" s="42">
        <f>IF(PA[[#This Row],[Work Start time on Fault]]="NA","",(PA[[#This Row],[Work Start time on Fault]]-PA[[#This Row],[Fault Time]])*24)</f>
        <v>0</v>
      </c>
      <c r="AF93" s="43">
        <f>IF(PA[[#This Row],[Status]]="Open","",(PA[[#This Row],[Work Completion time on fault]]-PA[[#This Row],[Fault Time]])*24)</f>
        <v>5.7333333333333325</v>
      </c>
      <c r="AG93" s="42">
        <f>IFERROR((PA[[#This Row],[Work Completion time on fault]]-PA[[#This Row],[Fault Time]])*24,"")</f>
        <v>5.7333333333333325</v>
      </c>
      <c r="AH93" s="35" t="s">
        <v>410</v>
      </c>
      <c r="AI93" s="32" t="s">
        <v>368</v>
      </c>
      <c r="AJ93" s="34">
        <f ca="1">IFERROR(PA[[#This Row],[Breakdown Time]]*PA[[#This Row],[Plant Equivalent Weightage]],"")</f>
        <v>5.3928068400484034E-4</v>
      </c>
      <c r="AK93" s="35">
        <v>3391</v>
      </c>
      <c r="AL93" s="49">
        <f>IFERROR((_xlfn.XLOOKUP($G93,'Modelling New'!$D:$D,'Modelling New'!$O:$O)*PA[[#This Row],[Lost PoA(Wh/m2)]]*PA[[#This Row],[DC Capacity Affected (kW)]])/1000,"")</f>
        <v>41.042151913250997</v>
      </c>
    </row>
    <row r="94" spans="1:38">
      <c r="A94" s="174">
        <f t="shared" si="1"/>
        <v>93</v>
      </c>
      <c r="B94" s="30">
        <v>45755</v>
      </c>
      <c r="C94" s="184">
        <f>YEAR(PA[[#This Row],[Date]])+IF(MONTH(PA[[#This Row],[Date]])&gt;=4,1,0)</f>
        <v>2026</v>
      </c>
      <c r="D94" s="32">
        <f>YEAR(PA[[#This Row],[Date]])</f>
        <v>2025</v>
      </c>
      <c r="E94" s="36" t="s">
        <v>364</v>
      </c>
      <c r="F94" s="36" t="s">
        <v>364</v>
      </c>
      <c r="G94" s="217">
        <v>45748</v>
      </c>
      <c r="H94" s="31">
        <f>DAY(EOMONTH(PA[[#This Row],[Month Year]],0))</f>
        <v>30</v>
      </c>
      <c r="I94" s="33">
        <v>0.27152777777777776</v>
      </c>
      <c r="J94" s="33">
        <v>0.75486111111111109</v>
      </c>
      <c r="K94" s="34">
        <f>IFERROR((PA[[#This Row],[Sunset Time (POA&lt;20 W/m2)]]-PA[[#This Row],[Sunrise Time (POA&gt;20 W/m2)]])*24,"")</f>
        <v>11.6</v>
      </c>
      <c r="L94" s="32" t="s">
        <v>425</v>
      </c>
      <c r="M94" s="32" t="s">
        <v>484</v>
      </c>
      <c r="N94" s="32" t="s">
        <v>413</v>
      </c>
      <c r="O94" s="35" t="s">
        <v>473</v>
      </c>
      <c r="P94" s="35" t="s">
        <v>481</v>
      </c>
      <c r="Q94" s="32"/>
      <c r="R94" s="31">
        <f>IF((PA[[#This Row],[String Type(If String BD)]]&amp;PA[[#This Row],[Equipment (If any BD other than PV  array and inv)]])="",1,0)</f>
        <v>0</v>
      </c>
      <c r="S94" s="31">
        <f>IF(PA[[#This Row],[String Type(If String BD)]]="",1,0)</f>
        <v>0</v>
      </c>
      <c r="T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94" s="34">
        <f>IFERROR(_xlfn.XLOOKUP(PA[[#This Row],[Affected Equipment ]],'Basic Data'!N:N,'Basic Data'!Q:Q),"")</f>
        <v>15.805000000000001</v>
      </c>
      <c r="V94" s="179">
        <f ca="1">IFERROR(_xlfn.XLOOKUP(PA[[#This Row],[Affected Equipment ]],'Basic Data'!N:N,'Basic Data'!R:R),"")</f>
        <v>9.4060584419448915E-5</v>
      </c>
      <c r="W94" s="35" t="s">
        <v>408</v>
      </c>
      <c r="X94" s="38"/>
      <c r="Y94" s="38" t="s">
        <v>470</v>
      </c>
      <c r="Z94" s="44">
        <v>0.27152777777777776</v>
      </c>
      <c r="AA94" s="44">
        <v>0.27152777777777776</v>
      </c>
      <c r="AB94" s="44">
        <v>0.27152777777777776</v>
      </c>
      <c r="AC94" s="44">
        <v>0.52083333333333337</v>
      </c>
      <c r="AD94" s="42">
        <f>IF(PA[[#This Row],[Acknowledgement Time ]]="NA","",(PA[[#This Row],[Acknowledgement Time ]]-PA[[#This Row],[Fault Time]])*24)</f>
        <v>0</v>
      </c>
      <c r="AE94" s="42">
        <f>IF(PA[[#This Row],[Work Start time on Fault]]="NA","",(PA[[#This Row],[Work Start time on Fault]]-PA[[#This Row],[Fault Time]])*24)</f>
        <v>0</v>
      </c>
      <c r="AF94" s="43">
        <f>IF(PA[[#This Row],[Status]]="Open","",(PA[[#This Row],[Work Completion time on fault]]-PA[[#This Row],[Fault Time]])*24)</f>
        <v>5.9833333333333343</v>
      </c>
      <c r="AG94" s="42">
        <f>IFERROR((PA[[#This Row],[Work Completion time on fault]]-PA[[#This Row],[Fault Time]])*24,"")</f>
        <v>5.9833333333333343</v>
      </c>
      <c r="AH94" s="35" t="s">
        <v>410</v>
      </c>
      <c r="AI94" s="32" t="s">
        <v>368</v>
      </c>
      <c r="AJ94" s="34">
        <f ca="1">IFERROR(PA[[#This Row],[Breakdown Time]]*PA[[#This Row],[Plant Equivalent Weightage]],"")</f>
        <v>5.6279583010970281E-4</v>
      </c>
      <c r="AK94" s="35">
        <v>3632</v>
      </c>
      <c r="AL94" s="49">
        <f>IFERROR((_xlfn.XLOOKUP($G94,'Modelling New'!$D:$D,'Modelling New'!$O:$O)*PA[[#This Row],[Lost PoA(Wh/m2)]]*PA[[#This Row],[DC Capacity Affected (kW)]])/1000,"")</f>
        <v>43.959037378038232</v>
      </c>
    </row>
    <row r="95" spans="1:38">
      <c r="A95" s="174">
        <f t="shared" si="1"/>
        <v>94</v>
      </c>
      <c r="B95" s="30">
        <v>45756</v>
      </c>
      <c r="C95" s="183">
        <f>YEAR(PA[[#This Row],[Date]])+IF(MONTH(PA[[#This Row],[Date]])&gt;=4,1,0)</f>
        <v>2026</v>
      </c>
      <c r="D95" s="32">
        <f>YEAR(PA[[#This Row],[Date]])</f>
        <v>2025</v>
      </c>
      <c r="E95" s="36" t="s">
        <v>364</v>
      </c>
      <c r="F95" s="36" t="s">
        <v>364</v>
      </c>
      <c r="G95" s="217">
        <v>45748</v>
      </c>
      <c r="H95" s="175">
        <f>DAY(EOMONTH(PA[[#This Row],[Month Year]],0))</f>
        <v>30</v>
      </c>
      <c r="I95" s="33">
        <v>0.27152777777777776</v>
      </c>
      <c r="J95" s="33">
        <v>0.75416666666666665</v>
      </c>
      <c r="K95" s="34">
        <f>IFERROR((PA[[#This Row],[Sunset Time (POA&lt;20 W/m2)]]-PA[[#This Row],[Sunrise Time (POA&gt;20 W/m2)]])*24,"")</f>
        <v>11.583333333333334</v>
      </c>
      <c r="L95" s="36" t="s">
        <v>403</v>
      </c>
      <c r="M95" s="32" t="s">
        <v>404</v>
      </c>
      <c r="N95" s="32" t="s">
        <v>444</v>
      </c>
      <c r="O95" s="35"/>
      <c r="P95" s="35"/>
      <c r="Q95" s="36"/>
      <c r="R95" s="175">
        <f>IF((PA[[#This Row],[String Type(If String BD)]]&amp;PA[[#This Row],[Equipment (If any BD other than PV  array and inv)]])="",1,0)</f>
        <v>1</v>
      </c>
      <c r="S95" s="175">
        <f>IF(PA[[#This Row],[String Type(If String BD)]]="",1,0)</f>
        <v>1</v>
      </c>
      <c r="T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95" s="176">
        <f>IFERROR(_xlfn.XLOOKUP(PA[[#This Row],[Affected Equipment ]],'Basic Data'!N:N,'Basic Data'!Q:Q),"")</f>
        <v>1387.65</v>
      </c>
      <c r="V95" s="180">
        <f ca="1">IFERROR(_xlfn.XLOOKUP(PA[[#This Row],[Affected Equipment ]],'Basic Data'!N:N,'Basic Data'!R:R),"")</f>
        <v>8.2583467237993223E-3</v>
      </c>
      <c r="W95" s="37" t="s">
        <v>414</v>
      </c>
      <c r="X95" s="39"/>
      <c r="Y95" s="328" t="s">
        <v>439</v>
      </c>
      <c r="Z95" s="45">
        <v>0.60972222222222228</v>
      </c>
      <c r="AA95" s="45">
        <v>0.60972222222222228</v>
      </c>
      <c r="AB95" s="45">
        <v>0.60972222222222228</v>
      </c>
      <c r="AC95" s="45">
        <v>0.62222222222222223</v>
      </c>
      <c r="AD95" s="177">
        <f>IF(PA[[#This Row],[Acknowledgement Time ]]="NA","",(PA[[#This Row],[Acknowledgement Time ]]-PA[[#This Row],[Fault Time]])*24)</f>
        <v>0</v>
      </c>
      <c r="AE95" s="177">
        <f>IF(PA[[#This Row],[Work Start time on Fault]]="NA","",(PA[[#This Row],[Work Start time on Fault]]-PA[[#This Row],[Fault Time]])*24)</f>
        <v>0</v>
      </c>
      <c r="AF95" s="178">
        <f>IF(PA[[#This Row],[Status]]="Open","",(PA[[#This Row],[Work Completion time on fault]]-PA[[#This Row],[Fault Time]])*24)</f>
        <v>0.29999999999999893</v>
      </c>
      <c r="AG95" s="177">
        <f>IFERROR((PA[[#This Row],[Work Completion time on fault]]-PA[[#This Row],[Fault Time]])*24,"")</f>
        <v>0.29999999999999893</v>
      </c>
      <c r="AH95" s="35" t="s">
        <v>445</v>
      </c>
      <c r="AI95" s="32" t="s">
        <v>368</v>
      </c>
      <c r="AJ95" s="176">
        <f ca="1">IFERROR(PA[[#This Row],[Breakdown Time]]*PA[[#This Row],[Plant Equivalent Weightage]],"")</f>
        <v>2.477504017139788E-3</v>
      </c>
      <c r="AK95" s="37">
        <v>224.6</v>
      </c>
      <c r="AL95" s="278">
        <f>IFERROR((_xlfn.XLOOKUP($G95,'Modelling New'!$D:$D,'Modelling New'!$O:$O)*PA[[#This Row],[Lost PoA(Wh/m2)]]*PA[[#This Row],[DC Capacity Affected (kW)]])/1000,"")</f>
        <v>238.66983096021519</v>
      </c>
    </row>
    <row r="96" spans="1:38">
      <c r="A96" s="174">
        <f t="shared" si="1"/>
        <v>95</v>
      </c>
      <c r="B96" s="30">
        <v>45756</v>
      </c>
      <c r="C96" s="184">
        <f>YEAR(PA[[#This Row],[Date]])+IF(MONTH(PA[[#This Row],[Date]])&gt;=4,1,0)</f>
        <v>2026</v>
      </c>
      <c r="D96" s="32">
        <f>YEAR(PA[[#This Row],[Date]])</f>
        <v>2025</v>
      </c>
      <c r="E96" s="36" t="s">
        <v>364</v>
      </c>
      <c r="F96" s="36" t="s">
        <v>364</v>
      </c>
      <c r="G96" s="217">
        <v>45748</v>
      </c>
      <c r="H96" s="31">
        <f>DAY(EOMONTH(PA[[#This Row],[Month Year]],0))</f>
        <v>30</v>
      </c>
      <c r="I96" s="33">
        <v>0.27152777777777776</v>
      </c>
      <c r="J96" s="33">
        <v>0.75416666666666665</v>
      </c>
      <c r="K96" s="34">
        <f>IFERROR((PA[[#This Row],[Sunset Time (POA&lt;20 W/m2)]]-PA[[#This Row],[Sunrise Time (POA&gt;20 W/m2)]])*24,"")</f>
        <v>11.583333333333334</v>
      </c>
      <c r="L96" s="32" t="s">
        <v>424</v>
      </c>
      <c r="M96" s="32" t="s">
        <v>404</v>
      </c>
      <c r="N96" s="32" t="s">
        <v>444</v>
      </c>
      <c r="O96" s="35" t="s">
        <v>459</v>
      </c>
      <c r="P96" s="35" t="s">
        <v>462</v>
      </c>
      <c r="Q96" s="32"/>
      <c r="R96" s="31">
        <f>IF((PA[[#This Row],[String Type(If String BD)]]&amp;PA[[#This Row],[Equipment (If any BD other than PV  array and inv)]])="",1,0)</f>
        <v>0</v>
      </c>
      <c r="S96" s="31">
        <f>IF(PA[[#This Row],[String Type(If String BD)]]="",1,0)</f>
        <v>0</v>
      </c>
      <c r="T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96" s="34">
        <f>IFERROR(_xlfn.XLOOKUP(PA[[#This Row],[Affected Equipment ]],'Basic Data'!N:N,'Basic Data'!Q:Q),"")</f>
        <v>15.950000000000001</v>
      </c>
      <c r="V96" s="179">
        <f ca="1">IFERROR(_xlfn.XLOOKUP(PA[[#This Row],[Affected Equipment ]],'Basic Data'!N:N,'Basic Data'!R:R),"")</f>
        <v>9.4923525560911752E-5</v>
      </c>
      <c r="W96" s="35" t="s">
        <v>448</v>
      </c>
      <c r="X96" s="38"/>
      <c r="Y96" s="38" t="s">
        <v>470</v>
      </c>
      <c r="Z96" s="41">
        <v>0.27152777777777776</v>
      </c>
      <c r="AA96" s="41">
        <v>0.27152777777777776</v>
      </c>
      <c r="AB96" s="41">
        <v>0.27152777777777776</v>
      </c>
      <c r="AC96" s="44">
        <v>0.75416666666666665</v>
      </c>
      <c r="AD96" s="42">
        <f>IF(PA[[#This Row],[Acknowledgement Time ]]="NA","",(PA[[#This Row],[Acknowledgement Time ]]-PA[[#This Row],[Fault Time]])*24)</f>
        <v>0</v>
      </c>
      <c r="AE96" s="42">
        <f>IF(PA[[#This Row],[Work Start time on Fault]]="NA","",(PA[[#This Row],[Work Start time on Fault]]-PA[[#This Row],[Fault Time]])*24)</f>
        <v>0</v>
      </c>
      <c r="AF96" s="43">
        <f>IF(PA[[#This Row],[Status]]="Open","",(PA[[#This Row],[Work Completion time on fault]]-PA[[#This Row],[Fault Time]])*24)</f>
        <v>11.583333333333334</v>
      </c>
      <c r="AG96" s="42">
        <f>IFERROR((PA[[#This Row],[Work Completion time on fault]]-PA[[#This Row],[Fault Time]])*24,"")</f>
        <v>11.583333333333334</v>
      </c>
      <c r="AH96" s="316" t="s">
        <v>488</v>
      </c>
      <c r="AI96" s="32" t="s">
        <v>368</v>
      </c>
      <c r="AJ96" s="34">
        <f ca="1">IFERROR(PA[[#This Row],[Breakdown Time]]*PA[[#This Row],[Plant Equivalent Weightage]],"")</f>
        <v>1.0995308377472277E-3</v>
      </c>
      <c r="AK96" s="35">
        <v>6782</v>
      </c>
      <c r="AL96" s="49">
        <f>IFERROR((_xlfn.XLOOKUP($G96,'Modelling New'!$D:$D,'Modelling New'!$O:$O)*PA[[#This Row],[Lost PoA(Wh/m2)]]*PA[[#This Row],[DC Capacity Affected (kW)]])/1000,"")</f>
        <v>82.837370834084595</v>
      </c>
    </row>
    <row r="97" spans="1:38">
      <c r="A97" s="174">
        <f t="shared" si="1"/>
        <v>96</v>
      </c>
      <c r="B97" s="30">
        <v>45756</v>
      </c>
      <c r="C97" s="184">
        <f>YEAR(PA[[#This Row],[Date]])+IF(MONTH(PA[[#This Row],[Date]])&gt;=4,1,0)</f>
        <v>2026</v>
      </c>
      <c r="D97" s="32">
        <f>YEAR(PA[[#This Row],[Date]])</f>
        <v>2025</v>
      </c>
      <c r="E97" s="36" t="s">
        <v>364</v>
      </c>
      <c r="F97" s="36" t="s">
        <v>364</v>
      </c>
      <c r="G97" s="217">
        <v>45748</v>
      </c>
      <c r="H97" s="31">
        <f>DAY(EOMONTH(PA[[#This Row],[Month Year]],0))</f>
        <v>30</v>
      </c>
      <c r="I97" s="33">
        <v>0.27152777777777776</v>
      </c>
      <c r="J97" s="33">
        <v>0.75416666666666665</v>
      </c>
      <c r="K97" s="34">
        <f>IFERROR((PA[[#This Row],[Sunset Time (POA&lt;20 W/m2)]]-PA[[#This Row],[Sunrise Time (POA&gt;20 W/m2)]])*24,"")</f>
        <v>11.583333333333334</v>
      </c>
      <c r="L97" s="32" t="s">
        <v>403</v>
      </c>
      <c r="M97" s="32" t="s">
        <v>404</v>
      </c>
      <c r="N97" s="32" t="s">
        <v>417</v>
      </c>
      <c r="O97" s="35" t="s">
        <v>473</v>
      </c>
      <c r="P97" s="35" t="s">
        <v>407</v>
      </c>
      <c r="Q97" s="32"/>
      <c r="R97" s="31">
        <f>IF((PA[[#This Row],[String Type(If String BD)]]&amp;PA[[#This Row],[Equipment (If any BD other than PV  array and inv)]])="",1,0)</f>
        <v>0</v>
      </c>
      <c r="S97" s="31">
        <f>IF(PA[[#This Row],[String Type(If String BD)]]="",1,0)</f>
        <v>0</v>
      </c>
      <c r="T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7" s="34">
        <f>IFERROR(_xlfn.XLOOKUP(PA[[#This Row],[Affected Equipment ]],'Basic Data'!N:N,'Basic Data'!Q:Q),"")</f>
        <v>31.900000000000002</v>
      </c>
      <c r="V97" s="179">
        <f ca="1">IFERROR(_xlfn.XLOOKUP(PA[[#This Row],[Affected Equipment ]],'Basic Data'!N:N,'Basic Data'!R:R),"")</f>
        <v>1.898470511218235E-4</v>
      </c>
      <c r="W97" s="35" t="s">
        <v>448</v>
      </c>
      <c r="X97" s="38"/>
      <c r="Y97" s="38" t="s">
        <v>470</v>
      </c>
      <c r="Z97" s="41">
        <v>0.27152777777777776</v>
      </c>
      <c r="AA97" s="41">
        <v>0.27152777777777776</v>
      </c>
      <c r="AB97" s="41">
        <v>0.27152777777777776</v>
      </c>
      <c r="AC97" s="44">
        <v>0.75416666666666665</v>
      </c>
      <c r="AD97" s="42">
        <f>IF(PA[[#This Row],[Acknowledgement Time ]]="NA","",(PA[[#This Row],[Acknowledgement Time ]]-PA[[#This Row],[Fault Time]])*24)</f>
        <v>0</v>
      </c>
      <c r="AE97" s="42">
        <f>IF(PA[[#This Row],[Work Start time on Fault]]="NA","",(PA[[#This Row],[Work Start time on Fault]]-PA[[#This Row],[Fault Time]])*24)</f>
        <v>0</v>
      </c>
      <c r="AF97" s="43">
        <f>IF(PA[[#This Row],[Status]]="Open","",(PA[[#This Row],[Work Completion time on fault]]-PA[[#This Row],[Fault Time]])*24)</f>
        <v>11.583333333333334</v>
      </c>
      <c r="AG97" s="42">
        <f>IFERROR((PA[[#This Row],[Work Completion time on fault]]-PA[[#This Row],[Fault Time]])*24,"")</f>
        <v>11.583333333333334</v>
      </c>
      <c r="AH97" s="316" t="s">
        <v>488</v>
      </c>
      <c r="AI97" s="32" t="s">
        <v>368</v>
      </c>
      <c r="AJ97" s="34">
        <f ca="1">IFERROR(PA[[#This Row],[Breakdown Time]]*PA[[#This Row],[Plant Equivalent Weightage]],"")</f>
        <v>2.1990616754944555E-3</v>
      </c>
      <c r="AK97" s="35">
        <v>6782</v>
      </c>
      <c r="AL97" s="49">
        <f>IFERROR((_xlfn.XLOOKUP($G97,'Modelling New'!$D:$D,'Modelling New'!$O:$O)*PA[[#This Row],[Lost PoA(Wh/m2)]]*PA[[#This Row],[DC Capacity Affected (kW)]])/1000,"")</f>
        <v>165.67474166816919</v>
      </c>
    </row>
    <row r="98" spans="1:38">
      <c r="A98" s="174">
        <f t="shared" si="1"/>
        <v>97</v>
      </c>
      <c r="B98" s="30">
        <v>45756</v>
      </c>
      <c r="C98" s="184">
        <f>YEAR(PA[[#This Row],[Date]])+IF(MONTH(PA[[#This Row],[Date]])&gt;=4,1,0)</f>
        <v>2026</v>
      </c>
      <c r="D98" s="32">
        <f>YEAR(PA[[#This Row],[Date]])</f>
        <v>2025</v>
      </c>
      <c r="E98" s="36" t="s">
        <v>364</v>
      </c>
      <c r="F98" s="36" t="s">
        <v>364</v>
      </c>
      <c r="G98" s="217">
        <v>45748</v>
      </c>
      <c r="H98" s="31">
        <f>DAY(EOMONTH(PA[[#This Row],[Month Year]],0))</f>
        <v>30</v>
      </c>
      <c r="I98" s="33">
        <v>0.27152777777777776</v>
      </c>
      <c r="J98" s="33">
        <v>0.75416666666666665</v>
      </c>
      <c r="K98" s="34">
        <f>IFERROR((PA[[#This Row],[Sunset Time (POA&lt;20 W/m2)]]-PA[[#This Row],[Sunrise Time (POA&gt;20 W/m2)]])*24,"")</f>
        <v>11.583333333333334</v>
      </c>
      <c r="L98" s="32" t="s">
        <v>403</v>
      </c>
      <c r="M98" s="32" t="s">
        <v>404</v>
      </c>
      <c r="N98" s="32" t="s">
        <v>417</v>
      </c>
      <c r="O98" s="35" t="s">
        <v>473</v>
      </c>
      <c r="P98" s="35" t="s">
        <v>407</v>
      </c>
      <c r="Q98" s="32"/>
      <c r="R98" s="31">
        <f>IF((PA[[#This Row],[String Type(If String BD)]]&amp;PA[[#This Row],[Equipment (If any BD other than PV  array and inv)]])="",1,0)</f>
        <v>0</v>
      </c>
      <c r="S98" s="31">
        <f>IF(PA[[#This Row],[String Type(If String BD)]]="",1,0)</f>
        <v>0</v>
      </c>
      <c r="T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8" s="34">
        <f>IFERROR(_xlfn.XLOOKUP(PA[[#This Row],[Affected Equipment ]],'Basic Data'!N:N,'Basic Data'!Q:Q),"")</f>
        <v>31.900000000000002</v>
      </c>
      <c r="V98" s="179">
        <f ca="1">IFERROR(_xlfn.XLOOKUP(PA[[#This Row],[Affected Equipment ]],'Basic Data'!N:N,'Basic Data'!R:R),"")</f>
        <v>1.898470511218235E-4</v>
      </c>
      <c r="W98" s="35" t="s">
        <v>448</v>
      </c>
      <c r="X98" s="38"/>
      <c r="Y98" s="38" t="s">
        <v>470</v>
      </c>
      <c r="Z98" s="41">
        <v>0.27152777777777776</v>
      </c>
      <c r="AA98" s="41">
        <v>0.27152777777777776</v>
      </c>
      <c r="AB98" s="41">
        <v>0.27152777777777776</v>
      </c>
      <c r="AC98" s="44">
        <v>0.75416666666666665</v>
      </c>
      <c r="AD98" s="42">
        <f>IF(PA[[#This Row],[Acknowledgement Time ]]="NA","",(PA[[#This Row],[Acknowledgement Time ]]-PA[[#This Row],[Fault Time]])*24)</f>
        <v>0</v>
      </c>
      <c r="AE98" s="42">
        <f>IF(PA[[#This Row],[Work Start time on Fault]]="NA","",(PA[[#This Row],[Work Start time on Fault]]-PA[[#This Row],[Fault Time]])*24)</f>
        <v>0</v>
      </c>
      <c r="AF98" s="43">
        <f>IF(PA[[#This Row],[Status]]="Open","",(PA[[#This Row],[Work Completion time on fault]]-PA[[#This Row],[Fault Time]])*24)</f>
        <v>11.583333333333334</v>
      </c>
      <c r="AG98" s="42">
        <f>IFERROR((PA[[#This Row],[Work Completion time on fault]]-PA[[#This Row],[Fault Time]])*24,"")</f>
        <v>11.583333333333334</v>
      </c>
      <c r="AH98" s="316" t="s">
        <v>488</v>
      </c>
      <c r="AI98" s="32" t="s">
        <v>368</v>
      </c>
      <c r="AJ98" s="34">
        <f ca="1">IFERROR(PA[[#This Row],[Breakdown Time]]*PA[[#This Row],[Plant Equivalent Weightage]],"")</f>
        <v>2.1990616754944555E-3</v>
      </c>
      <c r="AK98" s="35">
        <v>6782</v>
      </c>
      <c r="AL98" s="49">
        <f>IFERROR((_xlfn.XLOOKUP($G98,'Modelling New'!$D:$D,'Modelling New'!$O:$O)*PA[[#This Row],[Lost PoA(Wh/m2)]]*PA[[#This Row],[DC Capacity Affected (kW)]])/1000,"")</f>
        <v>165.67474166816919</v>
      </c>
    </row>
    <row r="99" spans="1:38">
      <c r="A99" s="174">
        <f t="shared" si="1"/>
        <v>98</v>
      </c>
      <c r="B99" s="30">
        <v>45756</v>
      </c>
      <c r="C99" s="184">
        <f>YEAR(PA[[#This Row],[Date]])+IF(MONTH(PA[[#This Row],[Date]])&gt;=4,1,0)</f>
        <v>2026</v>
      </c>
      <c r="D99" s="32">
        <f>YEAR(PA[[#This Row],[Date]])</f>
        <v>2025</v>
      </c>
      <c r="E99" s="36" t="s">
        <v>364</v>
      </c>
      <c r="F99" s="36" t="s">
        <v>364</v>
      </c>
      <c r="G99" s="217">
        <v>45748</v>
      </c>
      <c r="H99" s="31">
        <f>DAY(EOMONTH(PA[[#This Row],[Month Year]],0))</f>
        <v>30</v>
      </c>
      <c r="I99" s="33">
        <v>0.27152777777777776</v>
      </c>
      <c r="J99" s="33">
        <v>0.75416666666666665</v>
      </c>
      <c r="K99" s="34">
        <f>IFERROR((PA[[#This Row],[Sunset Time (POA&lt;20 W/m2)]]-PA[[#This Row],[Sunrise Time (POA&gt;20 W/m2)]])*24,"")</f>
        <v>11.583333333333334</v>
      </c>
      <c r="L99" s="32" t="s">
        <v>403</v>
      </c>
      <c r="M99" s="32" t="s">
        <v>404</v>
      </c>
      <c r="N99" s="32" t="s">
        <v>417</v>
      </c>
      <c r="O99" s="35" t="s">
        <v>473</v>
      </c>
      <c r="P99" s="35" t="s">
        <v>407</v>
      </c>
      <c r="Q99" s="32"/>
      <c r="R99" s="31">
        <f>IF((PA[[#This Row],[String Type(If String BD)]]&amp;PA[[#This Row],[Equipment (If any BD other than PV  array and inv)]])="",1,0)</f>
        <v>0</v>
      </c>
      <c r="S99" s="31">
        <f>IF(PA[[#This Row],[String Type(If String BD)]]="",1,0)</f>
        <v>0</v>
      </c>
      <c r="T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9" s="34">
        <f>IFERROR(_xlfn.XLOOKUP(PA[[#This Row],[Affected Equipment ]],'Basic Data'!N:N,'Basic Data'!Q:Q),"")</f>
        <v>31.900000000000002</v>
      </c>
      <c r="V99" s="179">
        <f ca="1">IFERROR(_xlfn.XLOOKUP(PA[[#This Row],[Affected Equipment ]],'Basic Data'!N:N,'Basic Data'!R:R),"")</f>
        <v>1.898470511218235E-4</v>
      </c>
      <c r="W99" s="35" t="s">
        <v>448</v>
      </c>
      <c r="X99" s="38"/>
      <c r="Y99" s="38" t="s">
        <v>470</v>
      </c>
      <c r="Z99" s="41">
        <v>0.27152777777777776</v>
      </c>
      <c r="AA99" s="41">
        <v>0.27152777777777776</v>
      </c>
      <c r="AB99" s="41">
        <v>0.27152777777777776</v>
      </c>
      <c r="AC99" s="44">
        <v>0.75416666666666665</v>
      </c>
      <c r="AD99" s="42">
        <f>IF(PA[[#This Row],[Acknowledgement Time ]]="NA","",(PA[[#This Row],[Acknowledgement Time ]]-PA[[#This Row],[Fault Time]])*24)</f>
        <v>0</v>
      </c>
      <c r="AE99" s="42">
        <f>IF(PA[[#This Row],[Work Start time on Fault]]="NA","",(PA[[#This Row],[Work Start time on Fault]]-PA[[#This Row],[Fault Time]])*24)</f>
        <v>0</v>
      </c>
      <c r="AF99" s="43">
        <f>IF(PA[[#This Row],[Status]]="Open","",(PA[[#This Row],[Work Completion time on fault]]-PA[[#This Row],[Fault Time]])*24)</f>
        <v>11.583333333333334</v>
      </c>
      <c r="AG99" s="42">
        <f>IFERROR((PA[[#This Row],[Work Completion time on fault]]-PA[[#This Row],[Fault Time]])*24,"")</f>
        <v>11.583333333333334</v>
      </c>
      <c r="AH99" s="316" t="s">
        <v>488</v>
      </c>
      <c r="AI99" s="32" t="s">
        <v>368</v>
      </c>
      <c r="AJ99" s="34">
        <f ca="1">IFERROR(PA[[#This Row],[Breakdown Time]]*PA[[#This Row],[Plant Equivalent Weightage]],"")</f>
        <v>2.1990616754944555E-3</v>
      </c>
      <c r="AK99" s="35">
        <v>6782</v>
      </c>
      <c r="AL99" s="49">
        <f>IFERROR((_xlfn.XLOOKUP($G99,'Modelling New'!$D:$D,'Modelling New'!$O:$O)*PA[[#This Row],[Lost PoA(Wh/m2)]]*PA[[#This Row],[DC Capacity Affected (kW)]])/1000,"")</f>
        <v>165.67474166816919</v>
      </c>
    </row>
    <row r="100" spans="1:38">
      <c r="A100" s="174">
        <f t="shared" si="1"/>
        <v>99</v>
      </c>
      <c r="B100" s="30">
        <v>45756</v>
      </c>
      <c r="C100" s="184">
        <f>YEAR(PA[[#This Row],[Date]])+IF(MONTH(PA[[#This Row],[Date]])&gt;=4,1,0)</f>
        <v>2026</v>
      </c>
      <c r="D100" s="32">
        <f>YEAR(PA[[#This Row],[Date]])</f>
        <v>2025</v>
      </c>
      <c r="E100" s="36" t="s">
        <v>364</v>
      </c>
      <c r="F100" s="36" t="s">
        <v>364</v>
      </c>
      <c r="G100" s="217">
        <v>45748</v>
      </c>
      <c r="H100" s="31">
        <f>DAY(EOMONTH(PA[[#This Row],[Month Year]],0))</f>
        <v>30</v>
      </c>
      <c r="I100" s="33">
        <v>0.27152777777777776</v>
      </c>
      <c r="J100" s="33">
        <v>0.75416666666666665</v>
      </c>
      <c r="K100" s="34">
        <f>IFERROR((PA[[#This Row],[Sunset Time (POA&lt;20 W/m2)]]-PA[[#This Row],[Sunrise Time (POA&gt;20 W/m2)]])*24,"")</f>
        <v>11.583333333333334</v>
      </c>
      <c r="L100" s="32" t="s">
        <v>424</v>
      </c>
      <c r="M100" s="32" t="s">
        <v>404</v>
      </c>
      <c r="N100" s="32" t="s">
        <v>444</v>
      </c>
      <c r="O100" s="35" t="s">
        <v>473</v>
      </c>
      <c r="P100" s="35" t="s">
        <v>462</v>
      </c>
      <c r="Q100" s="32"/>
      <c r="R100" s="31">
        <f>IF((PA[[#This Row],[String Type(If String BD)]]&amp;PA[[#This Row],[Equipment (If any BD other than PV  array and inv)]])="",1,0)</f>
        <v>0</v>
      </c>
      <c r="S100" s="31">
        <f>IF(PA[[#This Row],[String Type(If String BD)]]="",1,0)</f>
        <v>0</v>
      </c>
      <c r="T1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0" s="34">
        <f>IFERROR(_xlfn.XLOOKUP(PA[[#This Row],[Affected Equipment ]],'Basic Data'!N:N,'Basic Data'!Q:Q),"")</f>
        <v>15.950000000000001</v>
      </c>
      <c r="V100" s="179">
        <f ca="1">IFERROR(_xlfn.XLOOKUP(PA[[#This Row],[Affected Equipment ]],'Basic Data'!N:N,'Basic Data'!R:R),"")</f>
        <v>9.4923525560911752E-5</v>
      </c>
      <c r="W100" s="35" t="s">
        <v>448</v>
      </c>
      <c r="X100" s="38"/>
      <c r="Y100" s="38" t="s">
        <v>470</v>
      </c>
      <c r="Z100" s="41">
        <v>0.27152777777777776</v>
      </c>
      <c r="AA100" s="41">
        <v>0.27152777777777776</v>
      </c>
      <c r="AB100" s="41">
        <v>0.27152777777777776</v>
      </c>
      <c r="AC100" s="44">
        <v>0.75416666666666665</v>
      </c>
      <c r="AD100" s="42">
        <f>IF(PA[[#This Row],[Acknowledgement Time ]]="NA","",(PA[[#This Row],[Acknowledgement Time ]]-PA[[#This Row],[Fault Time]])*24)</f>
        <v>0</v>
      </c>
      <c r="AE100" s="42">
        <f>IF(PA[[#This Row],[Work Start time on Fault]]="NA","",(PA[[#This Row],[Work Start time on Fault]]-PA[[#This Row],[Fault Time]])*24)</f>
        <v>0</v>
      </c>
      <c r="AF100" s="43">
        <f>IF(PA[[#This Row],[Status]]="Open","",(PA[[#This Row],[Work Completion time on fault]]-PA[[#This Row],[Fault Time]])*24)</f>
        <v>11.583333333333334</v>
      </c>
      <c r="AG100" s="42">
        <f>IFERROR((PA[[#This Row],[Work Completion time on fault]]-PA[[#This Row],[Fault Time]])*24,"")</f>
        <v>11.583333333333334</v>
      </c>
      <c r="AH100" s="316" t="s">
        <v>488</v>
      </c>
      <c r="AI100" s="32" t="s">
        <v>368</v>
      </c>
      <c r="AJ100" s="34">
        <f ca="1">IFERROR(PA[[#This Row],[Breakdown Time]]*PA[[#This Row],[Plant Equivalent Weightage]],"")</f>
        <v>1.0995308377472277E-3</v>
      </c>
      <c r="AK100" s="35">
        <v>6782</v>
      </c>
      <c r="AL100" s="49">
        <f>IFERROR((_xlfn.XLOOKUP($G100,'Modelling New'!$D:$D,'Modelling New'!$O:$O)*PA[[#This Row],[Lost PoA(Wh/m2)]]*PA[[#This Row],[DC Capacity Affected (kW)]])/1000,"")</f>
        <v>82.837370834084595</v>
      </c>
    </row>
    <row r="101" spans="1:38">
      <c r="A101" s="174">
        <f t="shared" si="1"/>
        <v>100</v>
      </c>
      <c r="B101" s="30">
        <v>45756</v>
      </c>
      <c r="C101" s="184">
        <f>YEAR(PA[[#This Row],[Date]])+IF(MONTH(PA[[#This Row],[Date]])&gt;=4,1,0)</f>
        <v>2026</v>
      </c>
      <c r="D101" s="32">
        <f>YEAR(PA[[#This Row],[Date]])</f>
        <v>2025</v>
      </c>
      <c r="E101" s="36" t="s">
        <v>364</v>
      </c>
      <c r="F101" s="36" t="s">
        <v>364</v>
      </c>
      <c r="G101" s="217">
        <v>45748</v>
      </c>
      <c r="H101" s="31">
        <f>DAY(EOMONTH(PA[[#This Row],[Month Year]],0))</f>
        <v>30</v>
      </c>
      <c r="I101" s="33">
        <v>0.27152777777777776</v>
      </c>
      <c r="J101" s="33">
        <v>0.75416666666666665</v>
      </c>
      <c r="K101" s="34">
        <f>IFERROR((PA[[#This Row],[Sunset Time (POA&lt;20 W/m2)]]-PA[[#This Row],[Sunrise Time (POA&gt;20 W/m2)]])*24,"")</f>
        <v>11.583333333333334</v>
      </c>
      <c r="L101" s="32" t="s">
        <v>424</v>
      </c>
      <c r="M101" s="32" t="s">
        <v>404</v>
      </c>
      <c r="N101" s="32" t="s">
        <v>444</v>
      </c>
      <c r="O101" s="35" t="s">
        <v>473</v>
      </c>
      <c r="P101" s="35" t="s">
        <v>407</v>
      </c>
      <c r="Q101" s="32"/>
      <c r="R101" s="31">
        <f>IF((PA[[#This Row],[String Type(If String BD)]]&amp;PA[[#This Row],[Equipment (If any BD other than PV  array and inv)]])="",1,0)</f>
        <v>0</v>
      </c>
      <c r="S101" s="31">
        <f>IF(PA[[#This Row],[String Type(If String BD)]]="",1,0)</f>
        <v>0</v>
      </c>
      <c r="T1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1" s="34">
        <f>IFERROR(_xlfn.XLOOKUP(PA[[#This Row],[Affected Equipment ]],'Basic Data'!N:N,'Basic Data'!Q:Q),"")</f>
        <v>31.900000000000002</v>
      </c>
      <c r="V101" s="179">
        <f ca="1">IFERROR(_xlfn.XLOOKUP(PA[[#This Row],[Affected Equipment ]],'Basic Data'!N:N,'Basic Data'!R:R),"")</f>
        <v>1.898470511218235E-4</v>
      </c>
      <c r="W101" s="35" t="s">
        <v>448</v>
      </c>
      <c r="X101" s="38"/>
      <c r="Y101" s="38" t="s">
        <v>470</v>
      </c>
      <c r="Z101" s="41">
        <v>0.27152777777777776</v>
      </c>
      <c r="AA101" s="41">
        <v>0.27152777777777776</v>
      </c>
      <c r="AB101" s="41">
        <v>0.27152777777777776</v>
      </c>
      <c r="AC101" s="44">
        <v>0.75416666666666665</v>
      </c>
      <c r="AD101" s="42">
        <f>IF(PA[[#This Row],[Acknowledgement Time ]]="NA","",(PA[[#This Row],[Acknowledgement Time ]]-PA[[#This Row],[Fault Time]])*24)</f>
        <v>0</v>
      </c>
      <c r="AE101" s="42">
        <f>IF(PA[[#This Row],[Work Start time on Fault]]="NA","",(PA[[#This Row],[Work Start time on Fault]]-PA[[#This Row],[Fault Time]])*24)</f>
        <v>0</v>
      </c>
      <c r="AF101" s="43">
        <f>IF(PA[[#This Row],[Status]]="Open","",(PA[[#This Row],[Work Completion time on fault]]-PA[[#This Row],[Fault Time]])*24)</f>
        <v>11.583333333333334</v>
      </c>
      <c r="AG101" s="42">
        <f>IFERROR((PA[[#This Row],[Work Completion time on fault]]-PA[[#This Row],[Fault Time]])*24,"")</f>
        <v>11.583333333333334</v>
      </c>
      <c r="AH101" s="316" t="s">
        <v>488</v>
      </c>
      <c r="AI101" s="32" t="s">
        <v>368</v>
      </c>
      <c r="AJ101" s="34">
        <f ca="1">IFERROR(PA[[#This Row],[Breakdown Time]]*PA[[#This Row],[Plant Equivalent Weightage]],"")</f>
        <v>2.1990616754944555E-3</v>
      </c>
      <c r="AK101" s="35">
        <v>6782</v>
      </c>
      <c r="AL101" s="49">
        <f>IFERROR((_xlfn.XLOOKUP($G101,'Modelling New'!$D:$D,'Modelling New'!$O:$O)*PA[[#This Row],[Lost PoA(Wh/m2)]]*PA[[#This Row],[DC Capacity Affected (kW)]])/1000,"")</f>
        <v>165.67474166816919</v>
      </c>
    </row>
    <row r="102" spans="1:38">
      <c r="A102" s="174">
        <f t="shared" si="1"/>
        <v>101</v>
      </c>
      <c r="B102" s="30">
        <v>45757</v>
      </c>
      <c r="C102" s="184">
        <f>YEAR(PA[[#This Row],[Date]])+IF(MONTH(PA[[#This Row],[Date]])&gt;=4,1,0)</f>
        <v>2026</v>
      </c>
      <c r="D102" s="32">
        <f>YEAR(PA[[#This Row],[Date]])</f>
        <v>2025</v>
      </c>
      <c r="E102" s="36" t="s">
        <v>364</v>
      </c>
      <c r="F102" s="36" t="s">
        <v>364</v>
      </c>
      <c r="G102" s="217">
        <v>45748</v>
      </c>
      <c r="H102" s="31">
        <f>DAY(EOMONTH(PA[[#This Row],[Month Year]],0))</f>
        <v>30</v>
      </c>
      <c r="I102" s="33">
        <v>0.27083333333333331</v>
      </c>
      <c r="J102" s="33">
        <v>0.7631944444444444</v>
      </c>
      <c r="K102" s="34">
        <f>IFERROR((PA[[#This Row],[Sunset Time (POA&lt;20 W/m2)]]-PA[[#This Row],[Sunrise Time (POA&gt;20 W/m2)]])*24,"")</f>
        <v>11.816666666666666</v>
      </c>
      <c r="L102" s="32" t="s">
        <v>424</v>
      </c>
      <c r="M102" s="32" t="s">
        <v>404</v>
      </c>
      <c r="N102" s="32" t="s">
        <v>444</v>
      </c>
      <c r="O102" s="35" t="s">
        <v>459</v>
      </c>
      <c r="P102" s="35" t="s">
        <v>462</v>
      </c>
      <c r="Q102" s="32"/>
      <c r="R102" s="31">
        <f>IF((PA[[#This Row],[String Type(If String BD)]]&amp;PA[[#This Row],[Equipment (If any BD other than PV  array and inv)]])="",1,0)</f>
        <v>0</v>
      </c>
      <c r="S102" s="31">
        <f>IF(PA[[#This Row],[String Type(If String BD)]]="",1,0)</f>
        <v>0</v>
      </c>
      <c r="T1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2" s="34">
        <f>IFERROR(_xlfn.XLOOKUP(PA[[#This Row],[Affected Equipment ]],'Basic Data'!N:N,'Basic Data'!Q:Q),"")</f>
        <v>15.950000000000001</v>
      </c>
      <c r="V102" s="179">
        <f ca="1">IFERROR(_xlfn.XLOOKUP(PA[[#This Row],[Affected Equipment ]],'Basic Data'!N:N,'Basic Data'!R:R),"")</f>
        <v>9.4923525560911752E-5</v>
      </c>
      <c r="W102" s="35" t="s">
        <v>448</v>
      </c>
      <c r="X102" s="38"/>
      <c r="Y102" s="38" t="s">
        <v>470</v>
      </c>
      <c r="Z102" s="44">
        <v>0.27083333333333331</v>
      </c>
      <c r="AA102" s="44">
        <v>0.27083333333333331</v>
      </c>
      <c r="AB102" s="44">
        <v>0.27083333333333331</v>
      </c>
      <c r="AC102" s="44">
        <v>0.51041666666666663</v>
      </c>
      <c r="AD102" s="42">
        <f>IF(PA[[#This Row],[Acknowledgement Time ]]="NA","",(PA[[#This Row],[Acknowledgement Time ]]-PA[[#This Row],[Fault Time]])*24)</f>
        <v>0</v>
      </c>
      <c r="AE102" s="42">
        <f>IF(PA[[#This Row],[Work Start time on Fault]]="NA","",(PA[[#This Row],[Work Start time on Fault]]-PA[[#This Row],[Fault Time]])*24)</f>
        <v>0</v>
      </c>
      <c r="AF102" s="43">
        <f>IF(PA[[#This Row],[Status]]="Open","",(PA[[#This Row],[Work Completion time on fault]]-PA[[#This Row],[Fault Time]])*24)</f>
        <v>5.75</v>
      </c>
      <c r="AG102" s="42">
        <f>IFERROR((PA[[#This Row],[Work Completion time on fault]]-PA[[#This Row],[Fault Time]])*24,"")</f>
        <v>5.75</v>
      </c>
      <c r="AH102" s="35" t="s">
        <v>489</v>
      </c>
      <c r="AI102" s="32" t="s">
        <v>368</v>
      </c>
      <c r="AJ102" s="34">
        <f ca="1">IFERROR(PA[[#This Row],[Breakdown Time]]*PA[[#This Row],[Plant Equivalent Weightage]],"")</f>
        <v>5.4581027197524255E-4</v>
      </c>
      <c r="AK102" s="35">
        <v>3163</v>
      </c>
      <c r="AL102" s="49">
        <f>IFERROR((_xlfn.XLOOKUP($G102,'Modelling New'!$D:$D,'Modelling New'!$O:$O)*PA[[#This Row],[Lost PoA(Wh/m2)]]*PA[[#This Row],[DC Capacity Affected (kW)]])/1000,"")</f>
        <v>38.633825412593566</v>
      </c>
    </row>
    <row r="103" spans="1:38">
      <c r="A103" s="174">
        <f t="shared" si="1"/>
        <v>102</v>
      </c>
      <c r="B103" s="30">
        <v>45757</v>
      </c>
      <c r="C103" s="184">
        <f>YEAR(PA[[#This Row],[Date]])+IF(MONTH(PA[[#This Row],[Date]])&gt;=4,1,0)</f>
        <v>2026</v>
      </c>
      <c r="D103" s="32">
        <f>YEAR(PA[[#This Row],[Date]])</f>
        <v>2025</v>
      </c>
      <c r="E103" s="36" t="s">
        <v>364</v>
      </c>
      <c r="F103" s="36" t="s">
        <v>364</v>
      </c>
      <c r="G103" s="217">
        <v>45748</v>
      </c>
      <c r="H103" s="31">
        <f>DAY(EOMONTH(PA[[#This Row],[Month Year]],0))</f>
        <v>30</v>
      </c>
      <c r="I103" s="33">
        <v>0.27083333333333331</v>
      </c>
      <c r="J103" s="33">
        <v>0.7631944444444444</v>
      </c>
      <c r="K103" s="34">
        <f>IFERROR((PA[[#This Row],[Sunset Time (POA&lt;20 W/m2)]]-PA[[#This Row],[Sunrise Time (POA&gt;20 W/m2)]])*24,"")</f>
        <v>11.816666666666666</v>
      </c>
      <c r="L103" s="32" t="s">
        <v>403</v>
      </c>
      <c r="M103" s="32" t="s">
        <v>404</v>
      </c>
      <c r="N103" s="32" t="s">
        <v>417</v>
      </c>
      <c r="O103" s="35" t="s">
        <v>473</v>
      </c>
      <c r="P103" s="35" t="s">
        <v>407</v>
      </c>
      <c r="Q103" s="32"/>
      <c r="R103" s="31">
        <f>IF((PA[[#This Row],[String Type(If String BD)]]&amp;PA[[#This Row],[Equipment (If any BD other than PV  array and inv)]])="",1,0)</f>
        <v>0</v>
      </c>
      <c r="S103" s="31">
        <f>IF(PA[[#This Row],[String Type(If String BD)]]="",1,0)</f>
        <v>0</v>
      </c>
      <c r="T1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3" s="34">
        <f>IFERROR(_xlfn.XLOOKUP(PA[[#This Row],[Affected Equipment ]],'Basic Data'!N:N,'Basic Data'!Q:Q),"")</f>
        <v>31.900000000000002</v>
      </c>
      <c r="V103" s="179">
        <f ca="1">IFERROR(_xlfn.XLOOKUP(PA[[#This Row],[Affected Equipment ]],'Basic Data'!N:N,'Basic Data'!R:R),"")</f>
        <v>1.898470511218235E-4</v>
      </c>
      <c r="W103" s="35" t="s">
        <v>448</v>
      </c>
      <c r="X103" s="38"/>
      <c r="Y103" s="38" t="s">
        <v>470</v>
      </c>
      <c r="Z103" s="44">
        <v>0.27083333333333331</v>
      </c>
      <c r="AA103" s="44">
        <v>0.27083333333333331</v>
      </c>
      <c r="AB103" s="44">
        <v>0.27083333333333331</v>
      </c>
      <c r="AC103" s="44">
        <v>0.51388888888888884</v>
      </c>
      <c r="AD103" s="42">
        <f>IF(PA[[#This Row],[Acknowledgement Time ]]="NA","",(PA[[#This Row],[Acknowledgement Time ]]-PA[[#This Row],[Fault Time]])*24)</f>
        <v>0</v>
      </c>
      <c r="AE103" s="42">
        <f>IF(PA[[#This Row],[Work Start time on Fault]]="NA","",(PA[[#This Row],[Work Start time on Fault]]-PA[[#This Row],[Fault Time]])*24)</f>
        <v>0</v>
      </c>
      <c r="AF103" s="43">
        <f>IF(PA[[#This Row],[Status]]="Open","",(PA[[#This Row],[Work Completion time on fault]]-PA[[#This Row],[Fault Time]])*24)</f>
        <v>5.8333333333333321</v>
      </c>
      <c r="AG103" s="42">
        <f>IFERROR((PA[[#This Row],[Work Completion time on fault]]-PA[[#This Row],[Fault Time]])*24,"")</f>
        <v>5.8333333333333321</v>
      </c>
      <c r="AH103" s="35" t="s">
        <v>490</v>
      </c>
      <c r="AI103" s="32" t="s">
        <v>368</v>
      </c>
      <c r="AJ103" s="34">
        <f ca="1">IFERROR(PA[[#This Row],[Breakdown Time]]*PA[[#This Row],[Plant Equivalent Weightage]],"")</f>
        <v>1.1074411315439702E-3</v>
      </c>
      <c r="AK103" s="35">
        <v>3243</v>
      </c>
      <c r="AL103" s="49">
        <f>IFERROR((_xlfn.XLOOKUP($G103,'Modelling New'!$D:$D,'Modelling New'!$O:$O)*PA[[#This Row],[Lost PoA(Wh/m2)]]*PA[[#This Row],[DC Capacity Affected (kW)]])/1000,"")</f>
        <v>79.22193854760728</v>
      </c>
    </row>
    <row r="104" spans="1:38">
      <c r="A104" s="174">
        <f t="shared" si="1"/>
        <v>103</v>
      </c>
      <c r="B104" s="30">
        <v>45757</v>
      </c>
      <c r="C104" s="184">
        <f>YEAR(PA[[#This Row],[Date]])+IF(MONTH(PA[[#This Row],[Date]])&gt;=4,1,0)</f>
        <v>2026</v>
      </c>
      <c r="D104" s="32">
        <f>YEAR(PA[[#This Row],[Date]])</f>
        <v>2025</v>
      </c>
      <c r="E104" s="36" t="s">
        <v>364</v>
      </c>
      <c r="F104" s="36" t="s">
        <v>364</v>
      </c>
      <c r="G104" s="217">
        <v>45748</v>
      </c>
      <c r="H104" s="31">
        <f>DAY(EOMONTH(PA[[#This Row],[Month Year]],0))</f>
        <v>30</v>
      </c>
      <c r="I104" s="33">
        <v>0.27083333333333331</v>
      </c>
      <c r="J104" s="33">
        <v>0.7631944444444444</v>
      </c>
      <c r="K104" s="34">
        <f>IFERROR((PA[[#This Row],[Sunset Time (POA&lt;20 W/m2)]]-PA[[#This Row],[Sunrise Time (POA&gt;20 W/m2)]])*24,"")</f>
        <v>11.816666666666666</v>
      </c>
      <c r="L104" s="32" t="s">
        <v>403</v>
      </c>
      <c r="M104" s="32" t="s">
        <v>404</v>
      </c>
      <c r="N104" s="32" t="s">
        <v>417</v>
      </c>
      <c r="O104" s="35" t="s">
        <v>473</v>
      </c>
      <c r="P104" s="35" t="s">
        <v>407</v>
      </c>
      <c r="Q104" s="32"/>
      <c r="R104" s="31">
        <f>IF((PA[[#This Row],[String Type(If String BD)]]&amp;PA[[#This Row],[Equipment (If any BD other than PV  array and inv)]])="",1,0)</f>
        <v>0</v>
      </c>
      <c r="S104" s="31">
        <f>IF(PA[[#This Row],[String Type(If String BD)]]="",1,0)</f>
        <v>0</v>
      </c>
      <c r="T1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4" s="34">
        <f>IFERROR(_xlfn.XLOOKUP(PA[[#This Row],[Affected Equipment ]],'Basic Data'!N:N,'Basic Data'!Q:Q),"")</f>
        <v>31.900000000000002</v>
      </c>
      <c r="V104" s="179">
        <f ca="1">IFERROR(_xlfn.XLOOKUP(PA[[#This Row],[Affected Equipment ]],'Basic Data'!N:N,'Basic Data'!R:R),"")</f>
        <v>1.898470511218235E-4</v>
      </c>
      <c r="W104" s="35" t="s">
        <v>448</v>
      </c>
      <c r="X104" s="38"/>
      <c r="Y104" s="38" t="s">
        <v>470</v>
      </c>
      <c r="Z104" s="44">
        <v>0.27083333333333331</v>
      </c>
      <c r="AA104" s="44">
        <v>0.27083333333333331</v>
      </c>
      <c r="AB104" s="44">
        <v>0.27083333333333331</v>
      </c>
      <c r="AC104" s="44">
        <v>0.52083333333333337</v>
      </c>
      <c r="AD104" s="42">
        <f>IF(PA[[#This Row],[Acknowledgement Time ]]="NA","",(PA[[#This Row],[Acknowledgement Time ]]-PA[[#This Row],[Fault Time]])*24)</f>
        <v>0</v>
      </c>
      <c r="AE104" s="42">
        <f>IF(PA[[#This Row],[Work Start time on Fault]]="NA","",(PA[[#This Row],[Work Start time on Fault]]-PA[[#This Row],[Fault Time]])*24)</f>
        <v>0</v>
      </c>
      <c r="AF104" s="43">
        <f>IF(PA[[#This Row],[Status]]="Open","",(PA[[#This Row],[Work Completion time on fault]]-PA[[#This Row],[Fault Time]])*24)</f>
        <v>6.0000000000000018</v>
      </c>
      <c r="AG104" s="42">
        <f>IFERROR((PA[[#This Row],[Work Completion time on fault]]-PA[[#This Row],[Fault Time]])*24,"")</f>
        <v>6.0000000000000018</v>
      </c>
      <c r="AH104" s="35" t="s">
        <v>490</v>
      </c>
      <c r="AI104" s="32" t="s">
        <v>368</v>
      </c>
      <c r="AJ104" s="34">
        <f ca="1">IFERROR(PA[[#This Row],[Breakdown Time]]*PA[[#This Row],[Plant Equivalent Weightage]],"")</f>
        <v>1.1390823067309415E-3</v>
      </c>
      <c r="AK104" s="35">
        <v>3404</v>
      </c>
      <c r="AL104" s="49">
        <f>IFERROR((_xlfn.XLOOKUP($G104,'Modelling New'!$D:$D,'Modelling New'!$O:$O)*PA[[#This Row],[Lost PoA(Wh/m2)]]*PA[[#This Row],[DC Capacity Affected (kW)]])/1000,"")</f>
        <v>83.154942588977846</v>
      </c>
    </row>
    <row r="105" spans="1:38">
      <c r="A105" s="174">
        <f t="shared" si="1"/>
        <v>104</v>
      </c>
      <c r="B105" s="30">
        <v>45757</v>
      </c>
      <c r="C105" s="184">
        <f>YEAR(PA[[#This Row],[Date]])+IF(MONTH(PA[[#This Row],[Date]])&gt;=4,1,0)</f>
        <v>2026</v>
      </c>
      <c r="D105" s="32">
        <f>YEAR(PA[[#This Row],[Date]])</f>
        <v>2025</v>
      </c>
      <c r="E105" s="36" t="s">
        <v>364</v>
      </c>
      <c r="F105" s="36" t="s">
        <v>364</v>
      </c>
      <c r="G105" s="217">
        <v>45748</v>
      </c>
      <c r="H105" s="31">
        <f>DAY(EOMONTH(PA[[#This Row],[Month Year]],0))</f>
        <v>30</v>
      </c>
      <c r="I105" s="33">
        <v>0.27083333333333331</v>
      </c>
      <c r="J105" s="33">
        <v>0.7631944444444444</v>
      </c>
      <c r="K105" s="34">
        <f>IFERROR((PA[[#This Row],[Sunset Time (POA&lt;20 W/m2)]]-PA[[#This Row],[Sunrise Time (POA&gt;20 W/m2)]])*24,"")</f>
        <v>11.816666666666666</v>
      </c>
      <c r="L105" s="32" t="s">
        <v>403</v>
      </c>
      <c r="M105" s="32" t="s">
        <v>404</v>
      </c>
      <c r="N105" s="32" t="s">
        <v>417</v>
      </c>
      <c r="O105" s="35" t="s">
        <v>473</v>
      </c>
      <c r="P105" s="35" t="s">
        <v>407</v>
      </c>
      <c r="Q105" s="32"/>
      <c r="R105" s="31">
        <f>IF((PA[[#This Row],[String Type(If String BD)]]&amp;PA[[#This Row],[Equipment (If any BD other than PV  array and inv)]])="",1,0)</f>
        <v>0</v>
      </c>
      <c r="S105" s="31">
        <f>IF(PA[[#This Row],[String Type(If String BD)]]="",1,0)</f>
        <v>0</v>
      </c>
      <c r="T1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5" s="34">
        <f>IFERROR(_xlfn.XLOOKUP(PA[[#This Row],[Affected Equipment ]],'Basic Data'!N:N,'Basic Data'!Q:Q),"")</f>
        <v>31.900000000000002</v>
      </c>
      <c r="V105" s="179">
        <f ca="1">IFERROR(_xlfn.XLOOKUP(PA[[#This Row],[Affected Equipment ]],'Basic Data'!N:N,'Basic Data'!R:R),"")</f>
        <v>1.898470511218235E-4</v>
      </c>
      <c r="W105" s="35" t="s">
        <v>448</v>
      </c>
      <c r="X105" s="38"/>
      <c r="Y105" s="38" t="s">
        <v>470</v>
      </c>
      <c r="Z105" s="44">
        <v>0.27083333333333331</v>
      </c>
      <c r="AA105" s="44">
        <v>0.27083333333333331</v>
      </c>
      <c r="AB105" s="44">
        <v>0.27083333333333331</v>
      </c>
      <c r="AC105" s="44">
        <v>0.58333333333333337</v>
      </c>
      <c r="AD105" s="42">
        <f>IF(PA[[#This Row],[Acknowledgement Time ]]="NA","",(PA[[#This Row],[Acknowledgement Time ]]-PA[[#This Row],[Fault Time]])*24)</f>
        <v>0</v>
      </c>
      <c r="AE105" s="42">
        <f>IF(PA[[#This Row],[Work Start time on Fault]]="NA","",(PA[[#This Row],[Work Start time on Fault]]-PA[[#This Row],[Fault Time]])*24)</f>
        <v>0</v>
      </c>
      <c r="AF105" s="43">
        <f>IF(PA[[#This Row],[Status]]="Open","",(PA[[#This Row],[Work Completion time on fault]]-PA[[#This Row],[Fault Time]])*24)</f>
        <v>7.5000000000000018</v>
      </c>
      <c r="AG105" s="42">
        <f>IFERROR((PA[[#This Row],[Work Completion time on fault]]-PA[[#This Row],[Fault Time]])*24,"")</f>
        <v>7.5000000000000018</v>
      </c>
      <c r="AH105" s="35" t="s">
        <v>490</v>
      </c>
      <c r="AI105" s="32" t="s">
        <v>368</v>
      </c>
      <c r="AJ105" s="34">
        <f ca="1">IFERROR(PA[[#This Row],[Breakdown Time]]*PA[[#This Row],[Plant Equivalent Weightage]],"")</f>
        <v>1.4238528834136766E-3</v>
      </c>
      <c r="AK105" s="35">
        <v>4766</v>
      </c>
      <c r="AL105" s="49">
        <f>IFERROR((_xlfn.XLOOKUP($G105,'Modelling New'!$D:$D,'Modelling New'!$O:$O)*PA[[#This Row],[Lost PoA(Wh/m2)]]*PA[[#This Row],[DC Capacity Affected (kW)]])/1000,"")</f>
        <v>116.4266910631811</v>
      </c>
    </row>
    <row r="106" spans="1:38">
      <c r="A106" s="174">
        <f t="shared" si="1"/>
        <v>105</v>
      </c>
      <c r="B106" s="30">
        <v>45757</v>
      </c>
      <c r="C106" s="184">
        <f>YEAR(PA[[#This Row],[Date]])+IF(MONTH(PA[[#This Row],[Date]])&gt;=4,1,0)</f>
        <v>2026</v>
      </c>
      <c r="D106" s="32">
        <f>YEAR(PA[[#This Row],[Date]])</f>
        <v>2025</v>
      </c>
      <c r="E106" s="36" t="s">
        <v>364</v>
      </c>
      <c r="F106" s="36" t="s">
        <v>364</v>
      </c>
      <c r="G106" s="217">
        <v>45748</v>
      </c>
      <c r="H106" s="31">
        <f>DAY(EOMONTH(PA[[#This Row],[Month Year]],0))</f>
        <v>30</v>
      </c>
      <c r="I106" s="33">
        <v>0.27083333333333331</v>
      </c>
      <c r="J106" s="33">
        <v>0.7631944444444444</v>
      </c>
      <c r="K106" s="34">
        <f>IFERROR((PA[[#This Row],[Sunset Time (POA&lt;20 W/m2)]]-PA[[#This Row],[Sunrise Time (POA&gt;20 W/m2)]])*24,"")</f>
        <v>11.816666666666666</v>
      </c>
      <c r="L106" s="32" t="s">
        <v>424</v>
      </c>
      <c r="M106" s="32" t="s">
        <v>404</v>
      </c>
      <c r="N106" s="32" t="s">
        <v>444</v>
      </c>
      <c r="O106" s="35" t="s">
        <v>473</v>
      </c>
      <c r="P106" s="35" t="s">
        <v>462</v>
      </c>
      <c r="Q106" s="32"/>
      <c r="R106" s="31">
        <f>IF((PA[[#This Row],[String Type(If String BD)]]&amp;PA[[#This Row],[Equipment (If any BD other than PV  array and inv)]])="",1,0)</f>
        <v>0</v>
      </c>
      <c r="S106" s="31">
        <f>IF(PA[[#This Row],[String Type(If String BD)]]="",1,0)</f>
        <v>0</v>
      </c>
      <c r="T1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06" s="34">
        <f>IFERROR(_xlfn.XLOOKUP(PA[[#This Row],[Affected Equipment ]],'Basic Data'!N:N,'Basic Data'!Q:Q),"")</f>
        <v>15.950000000000001</v>
      </c>
      <c r="V106" s="179">
        <f ca="1">IFERROR(_xlfn.XLOOKUP(PA[[#This Row],[Affected Equipment ]],'Basic Data'!N:N,'Basic Data'!R:R),"")</f>
        <v>9.4923525560911752E-5</v>
      </c>
      <c r="W106" s="35" t="s">
        <v>448</v>
      </c>
      <c r="X106" s="38"/>
      <c r="Y106" s="38" t="s">
        <v>470</v>
      </c>
      <c r="Z106" s="44">
        <v>0.27083333333333331</v>
      </c>
      <c r="AA106" s="44">
        <v>0.27083333333333331</v>
      </c>
      <c r="AB106" s="44">
        <v>0.27083333333333331</v>
      </c>
      <c r="AC106" s="44">
        <v>0.60416666666666663</v>
      </c>
      <c r="AD106" s="42">
        <f>IF(PA[[#This Row],[Acknowledgement Time ]]="NA","",(PA[[#This Row],[Acknowledgement Time ]]-PA[[#This Row],[Fault Time]])*24)</f>
        <v>0</v>
      </c>
      <c r="AE106" s="42">
        <f>IF(PA[[#This Row],[Work Start time on Fault]]="NA","",(PA[[#This Row],[Work Start time on Fault]]-PA[[#This Row],[Fault Time]])*24)</f>
        <v>0</v>
      </c>
      <c r="AF106" s="43">
        <f>IF(PA[[#This Row],[Status]]="Open","",(PA[[#This Row],[Work Completion time on fault]]-PA[[#This Row],[Fault Time]])*24)</f>
        <v>8</v>
      </c>
      <c r="AG106" s="42">
        <f>IFERROR((PA[[#This Row],[Work Completion time on fault]]-PA[[#This Row],[Fault Time]])*24,"")</f>
        <v>8</v>
      </c>
      <c r="AH106" s="35" t="s">
        <v>489</v>
      </c>
      <c r="AI106" s="32" t="s">
        <v>368</v>
      </c>
      <c r="AJ106" s="34">
        <f ca="1">IFERROR(PA[[#This Row],[Breakdown Time]]*PA[[#This Row],[Plant Equivalent Weightage]],"")</f>
        <v>7.5938820448729401E-4</v>
      </c>
      <c r="AK106" s="35">
        <v>5146</v>
      </c>
      <c r="AL106" s="49">
        <f>IFERROR((_xlfn.XLOOKUP($G106,'Modelling New'!$D:$D,'Modelling New'!$O:$O)*PA[[#This Row],[Lost PoA(Wh/m2)]]*PA[[#This Row],[DC Capacity Affected (kW)]])/1000,"")</f>
        <v>62.854778872338436</v>
      </c>
    </row>
    <row r="107" spans="1:38">
      <c r="A107" s="174">
        <f t="shared" si="1"/>
        <v>106</v>
      </c>
      <c r="B107" s="30">
        <v>45757</v>
      </c>
      <c r="C107" s="184">
        <f>YEAR(PA[[#This Row],[Date]])+IF(MONTH(PA[[#This Row],[Date]])&gt;=4,1,0)</f>
        <v>2026</v>
      </c>
      <c r="D107" s="32">
        <f>YEAR(PA[[#This Row],[Date]])</f>
        <v>2025</v>
      </c>
      <c r="E107" s="36" t="s">
        <v>364</v>
      </c>
      <c r="F107" s="36" t="s">
        <v>364</v>
      </c>
      <c r="G107" s="217">
        <v>45748</v>
      </c>
      <c r="H107" s="31">
        <f>DAY(EOMONTH(PA[[#This Row],[Month Year]],0))</f>
        <v>30</v>
      </c>
      <c r="I107" s="33">
        <v>0.27083333333333331</v>
      </c>
      <c r="J107" s="33">
        <v>0.7631944444444444</v>
      </c>
      <c r="K107" s="34">
        <f>IFERROR((PA[[#This Row],[Sunset Time (POA&lt;20 W/m2)]]-PA[[#This Row],[Sunrise Time (POA&gt;20 W/m2)]])*24,"")</f>
        <v>11.816666666666666</v>
      </c>
      <c r="L107" s="32" t="s">
        <v>424</v>
      </c>
      <c r="M107" s="32" t="s">
        <v>404</v>
      </c>
      <c r="N107" s="32" t="s">
        <v>444</v>
      </c>
      <c r="O107" s="35" t="s">
        <v>473</v>
      </c>
      <c r="P107" s="35" t="s">
        <v>407</v>
      </c>
      <c r="Q107" s="32"/>
      <c r="R107" s="31">
        <f>IF((PA[[#This Row],[String Type(If String BD)]]&amp;PA[[#This Row],[Equipment (If any BD other than PV  array and inv)]])="",1,0)</f>
        <v>0</v>
      </c>
      <c r="S107" s="31">
        <f>IF(PA[[#This Row],[String Type(If String BD)]]="",1,0)</f>
        <v>0</v>
      </c>
      <c r="T1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7" s="34">
        <f>IFERROR(_xlfn.XLOOKUP(PA[[#This Row],[Affected Equipment ]],'Basic Data'!N:N,'Basic Data'!Q:Q),"")</f>
        <v>31.900000000000002</v>
      </c>
      <c r="V107" s="179">
        <f ca="1">IFERROR(_xlfn.XLOOKUP(PA[[#This Row],[Affected Equipment ]],'Basic Data'!N:N,'Basic Data'!R:R),"")</f>
        <v>1.898470511218235E-4</v>
      </c>
      <c r="W107" s="35" t="s">
        <v>448</v>
      </c>
      <c r="X107" s="38"/>
      <c r="Y107" s="38" t="s">
        <v>470</v>
      </c>
      <c r="Z107" s="44">
        <v>0.27083333333333331</v>
      </c>
      <c r="AA107" s="44">
        <v>0.27083333333333331</v>
      </c>
      <c r="AB107" s="44">
        <v>0.27083333333333331</v>
      </c>
      <c r="AC107" s="44">
        <v>0.61458333333333337</v>
      </c>
      <c r="AD107" s="42">
        <f>IF(PA[[#This Row],[Acknowledgement Time ]]="NA","",(PA[[#This Row],[Acknowledgement Time ]]-PA[[#This Row],[Fault Time]])*24)</f>
        <v>0</v>
      </c>
      <c r="AE107" s="42">
        <f>IF(PA[[#This Row],[Work Start time on Fault]]="NA","",(PA[[#This Row],[Work Start time on Fault]]-PA[[#This Row],[Fault Time]])*24)</f>
        <v>0</v>
      </c>
      <c r="AF107" s="43">
        <f>IF(PA[[#This Row],[Status]]="Open","",(PA[[#This Row],[Work Completion time on fault]]-PA[[#This Row],[Fault Time]])*24)</f>
        <v>8.2500000000000018</v>
      </c>
      <c r="AG107" s="42">
        <f>IFERROR((PA[[#This Row],[Work Completion time on fault]]-PA[[#This Row],[Fault Time]])*24,"")</f>
        <v>8.2500000000000018</v>
      </c>
      <c r="AH107" s="35" t="s">
        <v>490</v>
      </c>
      <c r="AI107" s="32" t="s">
        <v>368</v>
      </c>
      <c r="AJ107" s="34">
        <f ca="1">IFERROR(PA[[#This Row],[Breakdown Time]]*PA[[#This Row],[Plant Equivalent Weightage]],"")</f>
        <v>1.5662381717550442E-3</v>
      </c>
      <c r="AK107" s="35">
        <v>5294</v>
      </c>
      <c r="AL107" s="49">
        <f>IFERROR((_xlfn.XLOOKUP($G107,'Modelling New'!$D:$D,'Modelling New'!$O:$O)*PA[[#This Row],[Lost PoA(Wh/m2)]]*PA[[#This Row],[DC Capacity Affected (kW)]])/1000,"")</f>
        <v>129.32499003115416</v>
      </c>
    </row>
    <row r="108" spans="1:38">
      <c r="A108" s="174">
        <f t="shared" si="1"/>
        <v>107</v>
      </c>
      <c r="B108" s="30">
        <v>45758</v>
      </c>
      <c r="C108" s="184">
        <f>YEAR(PA[[#This Row],[Date]])+IF(MONTH(PA[[#This Row],[Date]])&gt;=4,1,0)</f>
        <v>2026</v>
      </c>
      <c r="D108" s="32">
        <f>YEAR(PA[[#This Row],[Date]])</f>
        <v>2025</v>
      </c>
      <c r="E108" s="36" t="s">
        <v>364</v>
      </c>
      <c r="F108" s="36" t="s">
        <v>364</v>
      </c>
      <c r="G108" s="217">
        <v>45748</v>
      </c>
      <c r="H108" s="31">
        <f>DAY(EOMONTH(PA[[#This Row],[Month Year]],0))</f>
        <v>30</v>
      </c>
      <c r="I108" s="33">
        <v>0.26944444444444443</v>
      </c>
      <c r="J108" s="33">
        <v>0.73958333333333337</v>
      </c>
      <c r="K108" s="34">
        <f>IFERROR((PA[[#This Row],[Sunset Time (POA&lt;20 W/m2)]]-PA[[#This Row],[Sunrise Time (POA&gt;20 W/m2)]])*24,"")</f>
        <v>11.283333333333335</v>
      </c>
      <c r="L108" s="32" t="s">
        <v>424</v>
      </c>
      <c r="M108" s="32" t="s">
        <v>411</v>
      </c>
      <c r="N108" s="32" t="s">
        <v>413</v>
      </c>
      <c r="O108" s="35" t="s">
        <v>459</v>
      </c>
      <c r="P108" s="35" t="s">
        <v>407</v>
      </c>
      <c r="Q108" s="32"/>
      <c r="R108" s="31">
        <f>IF((PA[[#This Row],[String Type(If String BD)]]&amp;PA[[#This Row],[Equipment (If any BD other than PV  array and inv)]])="",1,0)</f>
        <v>0</v>
      </c>
      <c r="S108" s="31">
        <f>IF(PA[[#This Row],[String Type(If String BD)]]="",1,0)</f>
        <v>0</v>
      </c>
      <c r="T1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8" s="34">
        <f>IFERROR(_xlfn.XLOOKUP(PA[[#This Row],[Affected Equipment ]],'Basic Data'!N:N,'Basic Data'!Q:Q),"")</f>
        <v>31.900000000000002</v>
      </c>
      <c r="V108" s="179">
        <f ca="1">IFERROR(_xlfn.XLOOKUP(PA[[#This Row],[Affected Equipment ]],'Basic Data'!N:N,'Basic Data'!R:R),"")</f>
        <v>1.898470511218235E-4</v>
      </c>
      <c r="W108" s="35" t="s">
        <v>448</v>
      </c>
      <c r="X108" s="38"/>
      <c r="Y108" s="38" t="s">
        <v>470</v>
      </c>
      <c r="Z108" s="44">
        <v>0.26944444444444443</v>
      </c>
      <c r="AA108" s="44">
        <v>0.26944444444444443</v>
      </c>
      <c r="AB108" s="44">
        <v>0.26944444444444443</v>
      </c>
      <c r="AC108" s="44">
        <v>0.49305555555555558</v>
      </c>
      <c r="AD108" s="42">
        <f>IF(PA[[#This Row],[Acknowledgement Time ]]="NA","",(PA[[#This Row],[Acknowledgement Time ]]-PA[[#This Row],[Fault Time]])*24)</f>
        <v>0</v>
      </c>
      <c r="AE108" s="42">
        <f>IF(PA[[#This Row],[Work Start time on Fault]]="NA","",(PA[[#This Row],[Work Start time on Fault]]-PA[[#This Row],[Fault Time]])*24)</f>
        <v>0</v>
      </c>
      <c r="AF108" s="43">
        <f>IF(PA[[#This Row],[Status]]="Open","",(PA[[#This Row],[Work Completion time on fault]]-PA[[#This Row],[Fault Time]])*24)</f>
        <v>5.3666666666666671</v>
      </c>
      <c r="AG108" s="42">
        <f>IFERROR((PA[[#This Row],[Work Completion time on fault]]-PA[[#This Row],[Fault Time]])*24,"")</f>
        <v>5.3666666666666671</v>
      </c>
      <c r="AH108" s="35" t="s">
        <v>489</v>
      </c>
      <c r="AI108" s="32" t="s">
        <v>368</v>
      </c>
      <c r="AJ108" s="34">
        <f ca="1">IFERROR(PA[[#This Row],[Breakdown Time]]*PA[[#This Row],[Plant Equivalent Weightage]],"")</f>
        <v>1.0188458410204529E-3</v>
      </c>
      <c r="AK108" s="35">
        <v>2957</v>
      </c>
      <c r="AL108" s="49">
        <f>IFERROR((_xlfn.XLOOKUP($G108,'Modelling New'!$D:$D,'Modelling New'!$O:$O)*PA[[#This Row],[Lost PoA(Wh/m2)]]*PA[[#This Row],[DC Capacity Affected (kW)]])/1000,"")</f>
        <v>72.235359939955202</v>
      </c>
    </row>
    <row r="109" spans="1:38">
      <c r="A109" s="174">
        <f t="shared" si="1"/>
        <v>108</v>
      </c>
      <c r="B109" s="30">
        <v>45758</v>
      </c>
      <c r="C109" s="184">
        <f>YEAR(PA[[#This Row],[Date]])+IF(MONTH(PA[[#This Row],[Date]])&gt;=4,1,0)</f>
        <v>2026</v>
      </c>
      <c r="D109" s="32">
        <f>YEAR(PA[[#This Row],[Date]])</f>
        <v>2025</v>
      </c>
      <c r="E109" s="36" t="s">
        <v>364</v>
      </c>
      <c r="F109" s="36" t="s">
        <v>364</v>
      </c>
      <c r="G109" s="217">
        <v>45748</v>
      </c>
      <c r="H109" s="31">
        <f>DAY(EOMONTH(PA[[#This Row],[Month Year]],0))</f>
        <v>30</v>
      </c>
      <c r="I109" s="33">
        <v>0.26944444444444443</v>
      </c>
      <c r="J109" s="33">
        <v>0.73958333333333337</v>
      </c>
      <c r="K109" s="34">
        <f>IFERROR((PA[[#This Row],[Sunset Time (POA&lt;20 W/m2)]]-PA[[#This Row],[Sunrise Time (POA&gt;20 W/m2)]])*24,"")</f>
        <v>11.283333333333335</v>
      </c>
      <c r="L109" s="32" t="s">
        <v>424</v>
      </c>
      <c r="M109" s="32" t="s">
        <v>411</v>
      </c>
      <c r="N109" s="32" t="s">
        <v>413</v>
      </c>
      <c r="O109" s="35" t="s">
        <v>441</v>
      </c>
      <c r="P109" s="35" t="s">
        <v>407</v>
      </c>
      <c r="Q109" s="32"/>
      <c r="R109" s="31">
        <f>IF((PA[[#This Row],[String Type(If String BD)]]&amp;PA[[#This Row],[Equipment (If any BD other than PV  array and inv)]])="",1,0)</f>
        <v>0</v>
      </c>
      <c r="S109" s="31">
        <f>IF(PA[[#This Row],[String Type(If String BD)]]="",1,0)</f>
        <v>0</v>
      </c>
      <c r="T1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09" s="34">
        <f>IFERROR(_xlfn.XLOOKUP(PA[[#This Row],[Affected Equipment ]],'Basic Data'!N:N,'Basic Data'!Q:Q),"")</f>
        <v>31.900000000000002</v>
      </c>
      <c r="V109" s="179">
        <f ca="1">IFERROR(_xlfn.XLOOKUP(PA[[#This Row],[Affected Equipment ]],'Basic Data'!N:N,'Basic Data'!R:R),"")</f>
        <v>1.898470511218235E-4</v>
      </c>
      <c r="W109" s="35" t="s">
        <v>448</v>
      </c>
      <c r="X109" s="38"/>
      <c r="Y109" s="38" t="s">
        <v>470</v>
      </c>
      <c r="Z109" s="44">
        <v>0.26944444444444443</v>
      </c>
      <c r="AA109" s="44">
        <v>0.26944444444444443</v>
      </c>
      <c r="AB109" s="44">
        <v>0.26944444444444443</v>
      </c>
      <c r="AC109" s="44">
        <v>0.58333333333333337</v>
      </c>
      <c r="AD109" s="42">
        <f>IF(PA[[#This Row],[Acknowledgement Time ]]="NA","",(PA[[#This Row],[Acknowledgement Time ]]-PA[[#This Row],[Fault Time]])*24)</f>
        <v>0</v>
      </c>
      <c r="AE109" s="42">
        <f>IF(PA[[#This Row],[Work Start time on Fault]]="NA","",(PA[[#This Row],[Work Start time on Fault]]-PA[[#This Row],[Fault Time]])*24)</f>
        <v>0</v>
      </c>
      <c r="AF109" s="43">
        <f>IF(PA[[#This Row],[Status]]="Open","",(PA[[#This Row],[Work Completion time on fault]]-PA[[#This Row],[Fault Time]])*24)</f>
        <v>7.533333333333335</v>
      </c>
      <c r="AG109" s="42">
        <f>IFERROR((PA[[#This Row],[Work Completion time on fault]]-PA[[#This Row],[Fault Time]])*24,"")</f>
        <v>7.533333333333335</v>
      </c>
      <c r="AH109" s="35" t="s">
        <v>491</v>
      </c>
      <c r="AI109" s="32" t="s">
        <v>368</v>
      </c>
      <c r="AJ109" s="34">
        <f ca="1">IFERROR(PA[[#This Row],[Breakdown Time]]*PA[[#This Row],[Plant Equivalent Weightage]],"")</f>
        <v>1.4301811184510708E-3</v>
      </c>
      <c r="AK109" s="35">
        <v>4653</v>
      </c>
      <c r="AL109" s="49">
        <f>IFERROR((_xlfn.XLOOKUP($G109,'Modelling New'!$D:$D,'Modelling New'!$O:$O)*PA[[#This Row],[Lost PoA(Wh/m2)]]*PA[[#This Row],[DC Capacity Affected (kW)]])/1000,"")</f>
        <v>113.66625965526264</v>
      </c>
    </row>
    <row r="110" spans="1:38">
      <c r="A110" s="174">
        <f t="shared" si="1"/>
        <v>109</v>
      </c>
      <c r="B110" s="30">
        <v>45758</v>
      </c>
      <c r="C110" s="184">
        <f>YEAR(PA[[#This Row],[Date]])+IF(MONTH(PA[[#This Row],[Date]])&gt;=4,1,0)</f>
        <v>2026</v>
      </c>
      <c r="D110" s="32">
        <f>YEAR(PA[[#This Row],[Date]])</f>
        <v>2025</v>
      </c>
      <c r="E110" s="36" t="s">
        <v>364</v>
      </c>
      <c r="F110" s="36" t="s">
        <v>364</v>
      </c>
      <c r="G110" s="217">
        <v>45748</v>
      </c>
      <c r="H110" s="31">
        <f>DAY(EOMONTH(PA[[#This Row],[Month Year]],0))</f>
        <v>30</v>
      </c>
      <c r="I110" s="33">
        <v>0.26944444444444443</v>
      </c>
      <c r="J110" s="33">
        <v>0.73958333333333337</v>
      </c>
      <c r="K110" s="34">
        <f>IFERROR((PA[[#This Row],[Sunset Time (POA&lt;20 W/m2)]]-PA[[#This Row],[Sunrise Time (POA&gt;20 W/m2)]])*24,"")</f>
        <v>11.283333333333335</v>
      </c>
      <c r="L110" s="32" t="s">
        <v>424</v>
      </c>
      <c r="M110" s="32" t="s">
        <v>411</v>
      </c>
      <c r="N110" s="32" t="s">
        <v>413</v>
      </c>
      <c r="O110" s="35" t="s">
        <v>441</v>
      </c>
      <c r="P110" s="35" t="s">
        <v>407</v>
      </c>
      <c r="Q110" s="32"/>
      <c r="R110" s="31">
        <f>IF((PA[[#This Row],[String Type(If String BD)]]&amp;PA[[#This Row],[Equipment (If any BD other than PV  array and inv)]])="",1,0)</f>
        <v>0</v>
      </c>
      <c r="S110" s="31">
        <f>IF(PA[[#This Row],[String Type(If String BD)]]="",1,0)</f>
        <v>0</v>
      </c>
      <c r="T1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0" s="34">
        <f>IFERROR(_xlfn.XLOOKUP(PA[[#This Row],[Affected Equipment ]],'Basic Data'!N:N,'Basic Data'!Q:Q),"")</f>
        <v>31.900000000000002</v>
      </c>
      <c r="V110" s="179">
        <f ca="1">IFERROR(_xlfn.XLOOKUP(PA[[#This Row],[Affected Equipment ]],'Basic Data'!N:N,'Basic Data'!R:R),"")</f>
        <v>1.898470511218235E-4</v>
      </c>
      <c r="W110" s="35" t="s">
        <v>448</v>
      </c>
      <c r="X110" s="38"/>
      <c r="Y110" s="38" t="s">
        <v>470</v>
      </c>
      <c r="Z110" s="44">
        <v>0.26944444444444443</v>
      </c>
      <c r="AA110" s="44">
        <v>0.26944444444444443</v>
      </c>
      <c r="AB110" s="44">
        <v>0.26944444444444443</v>
      </c>
      <c r="AC110" s="44">
        <v>0.60416666666666663</v>
      </c>
      <c r="AD110" s="42">
        <f>IF(PA[[#This Row],[Acknowledgement Time ]]="NA","",(PA[[#This Row],[Acknowledgement Time ]]-PA[[#This Row],[Fault Time]])*24)</f>
        <v>0</v>
      </c>
      <c r="AE110" s="42">
        <f>IF(PA[[#This Row],[Work Start time on Fault]]="NA","",(PA[[#This Row],[Work Start time on Fault]]-PA[[#This Row],[Fault Time]])*24)</f>
        <v>0</v>
      </c>
      <c r="AF110" s="43">
        <f>IF(PA[[#This Row],[Status]]="Open","",(PA[[#This Row],[Work Completion time on fault]]-PA[[#This Row],[Fault Time]])*24)</f>
        <v>8.0333333333333332</v>
      </c>
      <c r="AG110" s="42">
        <f>IFERROR((PA[[#This Row],[Work Completion time on fault]]-PA[[#This Row],[Fault Time]])*24,"")</f>
        <v>8.0333333333333332</v>
      </c>
      <c r="AH110" s="35" t="s">
        <v>491</v>
      </c>
      <c r="AI110" s="32" t="s">
        <v>368</v>
      </c>
      <c r="AJ110" s="34">
        <f ca="1">IFERROR(PA[[#This Row],[Breakdown Time]]*PA[[#This Row],[Plant Equivalent Weightage]],"")</f>
        <v>1.5251046440119822E-3</v>
      </c>
      <c r="AK110" s="35">
        <v>5010</v>
      </c>
      <c r="AL110" s="49">
        <f>IFERROR((_xlfn.XLOOKUP($G110,'Modelling New'!$D:$D,'Modelling New'!$O:$O)*PA[[#This Row],[Lost PoA(Wh/m2)]]*PA[[#This Row],[DC Capacity Affected (kW)]])/1000,"")</f>
        <v>122.38726861656258</v>
      </c>
    </row>
    <row r="111" spans="1:38">
      <c r="A111" s="174">
        <f t="shared" si="1"/>
        <v>110</v>
      </c>
      <c r="B111" s="30">
        <v>45759</v>
      </c>
      <c r="C111" s="184">
        <f>YEAR(PA[[#This Row],[Date]])+IF(MONTH(PA[[#This Row],[Date]])&gt;=4,1,0)</f>
        <v>2026</v>
      </c>
      <c r="D111" s="32">
        <f>YEAR(PA[[#This Row],[Date]])</f>
        <v>2025</v>
      </c>
      <c r="E111" s="36" t="s">
        <v>364</v>
      </c>
      <c r="F111" s="36" t="s">
        <v>364</v>
      </c>
      <c r="G111" s="217">
        <v>45748</v>
      </c>
      <c r="H111" s="31">
        <f>DAY(EOMONTH(PA[[#This Row],[Month Year]],0))</f>
        <v>30</v>
      </c>
      <c r="I111" s="33">
        <v>0.27777777777777779</v>
      </c>
      <c r="J111" s="33">
        <v>0.7631944444444444</v>
      </c>
      <c r="K111" s="34">
        <f>IFERROR((PA[[#This Row],[Sunset Time (POA&lt;20 W/m2)]]-PA[[#This Row],[Sunrise Time (POA&gt;20 W/m2)]])*24,"")</f>
        <v>11.649999999999999</v>
      </c>
      <c r="L111" s="32" t="s">
        <v>428</v>
      </c>
      <c r="M111" s="32" t="s">
        <v>404</v>
      </c>
      <c r="N111" s="32" t="s">
        <v>417</v>
      </c>
      <c r="O111" s="35"/>
      <c r="P111" s="35"/>
      <c r="Q111" s="32"/>
      <c r="R111" s="31">
        <f>IF((PA[[#This Row],[String Type(If String BD)]]&amp;PA[[#This Row],[Equipment (If any BD other than PV  array and inv)]])="",1,0)</f>
        <v>1</v>
      </c>
      <c r="S111" s="31">
        <f>IF(PA[[#This Row],[String Type(If String BD)]]="",1,0)</f>
        <v>1</v>
      </c>
      <c r="T1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111" s="34">
        <f>IFERROR(_xlfn.XLOOKUP(PA[[#This Row],[Affected Equipment ]],'Basic Data'!N:N,'Basic Data'!Q:Q),"")</f>
        <v>1991.43</v>
      </c>
      <c r="V111" s="179">
        <f ca="1">IFERROR(_xlfn.XLOOKUP(PA[[#This Row],[Affected Equipment ]],'Basic Data'!N:N,'Basic Data'!R:R),"")</f>
        <v>1.1851633636850562E-2</v>
      </c>
      <c r="W111" s="35" t="s">
        <v>414</v>
      </c>
      <c r="X111" s="38"/>
      <c r="Y111" s="38" t="s">
        <v>432</v>
      </c>
      <c r="Z111" s="44">
        <v>0.27777777777777779</v>
      </c>
      <c r="AA111" s="44">
        <v>0.27777777777777779</v>
      </c>
      <c r="AB111" s="44">
        <v>0.27777777777777779</v>
      </c>
      <c r="AC111" s="44">
        <v>0.30902777777777779</v>
      </c>
      <c r="AD111" s="42">
        <f>IF(PA[[#This Row],[Acknowledgement Time ]]="NA","",(PA[[#This Row],[Acknowledgement Time ]]-PA[[#This Row],[Fault Time]])*24)</f>
        <v>0</v>
      </c>
      <c r="AE111" s="42">
        <f>IF(PA[[#This Row],[Work Start time on Fault]]="NA","",(PA[[#This Row],[Work Start time on Fault]]-PA[[#This Row],[Fault Time]])*24)</f>
        <v>0</v>
      </c>
      <c r="AF111" s="43">
        <f>IF(PA[[#This Row],[Status]]="Open","",(PA[[#This Row],[Work Completion time on fault]]-PA[[#This Row],[Fault Time]])*24)</f>
        <v>0.75</v>
      </c>
      <c r="AG111" s="42">
        <f>IFERROR((PA[[#This Row],[Work Completion time on fault]]-PA[[#This Row],[Fault Time]])*24,"")</f>
        <v>0.75</v>
      </c>
      <c r="AH111" s="35" t="s">
        <v>492</v>
      </c>
      <c r="AI111" s="32" t="s">
        <v>368</v>
      </c>
      <c r="AJ111" s="34">
        <f ca="1">IFERROR(PA[[#This Row],[Breakdown Time]]*PA[[#This Row],[Plant Equivalent Weightage]],"")</f>
        <v>8.8887252276379225E-3</v>
      </c>
      <c r="AK111" s="35">
        <v>45.1</v>
      </c>
      <c r="AL111" s="49">
        <f>IFERROR((_xlfn.XLOOKUP($G111,'Modelling New'!$D:$D,'Modelling New'!$O:$O)*PA[[#This Row],[Lost PoA(Wh/m2)]]*PA[[#This Row],[DC Capacity Affected (kW)]])/1000,"")</f>
        <v>68.777980673028637</v>
      </c>
    </row>
    <row r="112" spans="1:38">
      <c r="A112" s="174">
        <f t="shared" si="1"/>
        <v>111</v>
      </c>
      <c r="B112" s="30">
        <v>45759</v>
      </c>
      <c r="C112" s="184">
        <f>YEAR(PA[[#This Row],[Date]])+IF(MONTH(PA[[#This Row],[Date]])&gt;=4,1,0)</f>
        <v>2026</v>
      </c>
      <c r="D112" s="32">
        <f>YEAR(PA[[#This Row],[Date]])</f>
        <v>2025</v>
      </c>
      <c r="E112" s="36" t="s">
        <v>364</v>
      </c>
      <c r="F112" s="36" t="s">
        <v>364</v>
      </c>
      <c r="G112" s="217">
        <v>45748</v>
      </c>
      <c r="H112" s="31">
        <f>DAY(EOMONTH(PA[[#This Row],[Month Year]],0))</f>
        <v>30</v>
      </c>
      <c r="I112" s="33">
        <v>0.27777777777777779</v>
      </c>
      <c r="J112" s="33">
        <v>0.7631944444444444</v>
      </c>
      <c r="K112" s="34">
        <f>IFERROR((PA[[#This Row],[Sunset Time (POA&lt;20 W/m2)]]-PA[[#This Row],[Sunrise Time (POA&gt;20 W/m2)]])*24,"")</f>
        <v>11.649999999999999</v>
      </c>
      <c r="L112" s="32" t="s">
        <v>428</v>
      </c>
      <c r="M112" s="32" t="s">
        <v>404</v>
      </c>
      <c r="N112" s="32" t="s">
        <v>417</v>
      </c>
      <c r="O112" s="35" t="s">
        <v>406</v>
      </c>
      <c r="P112" s="35" t="s">
        <v>472</v>
      </c>
      <c r="Q112" s="32"/>
      <c r="R112" s="31">
        <f>IF((PA[[#This Row],[String Type(If String BD)]]&amp;PA[[#This Row],[Equipment (If any BD other than PV  array and inv)]])="",1,0)</f>
        <v>0</v>
      </c>
      <c r="S112" s="31">
        <f>IF(PA[[#This Row],[String Type(If String BD)]]="",1,0)</f>
        <v>0</v>
      </c>
      <c r="T1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12" s="34">
        <f>IFERROR(_xlfn.XLOOKUP(PA[[#This Row],[Affected Equipment ]],'Basic Data'!N:N,'Basic Data'!Q:Q),"")</f>
        <v>31.610000000000003</v>
      </c>
      <c r="V112" s="179">
        <f ca="1">IFERROR(_xlfn.XLOOKUP(PA[[#This Row],[Affected Equipment ]],'Basic Data'!N:N,'Basic Data'!R:R),"")</f>
        <v>1.8812116883889783E-4</v>
      </c>
      <c r="W112" s="35" t="s">
        <v>448</v>
      </c>
      <c r="X112" s="38"/>
      <c r="Y112" s="38" t="s">
        <v>470</v>
      </c>
      <c r="Z112" s="44">
        <v>0.30972222222222223</v>
      </c>
      <c r="AA112" s="44">
        <v>0.30972222222222223</v>
      </c>
      <c r="AB112" s="44">
        <v>0.30972222222222223</v>
      </c>
      <c r="AC112" s="44">
        <v>0.53472222222222221</v>
      </c>
      <c r="AD112" s="42">
        <f>IF(PA[[#This Row],[Acknowledgement Time ]]="NA","",(PA[[#This Row],[Acknowledgement Time ]]-PA[[#This Row],[Fault Time]])*24)</f>
        <v>0</v>
      </c>
      <c r="AE112" s="42">
        <f>IF(PA[[#This Row],[Work Start time on Fault]]="NA","",(PA[[#This Row],[Work Start time on Fault]]-PA[[#This Row],[Fault Time]])*24)</f>
        <v>0</v>
      </c>
      <c r="AF112" s="43">
        <f>IF(PA[[#This Row],[Status]]="Open","",(PA[[#This Row],[Work Completion time on fault]]-PA[[#This Row],[Fault Time]])*24)</f>
        <v>5.3999999999999995</v>
      </c>
      <c r="AG112" s="42">
        <f>IFERROR((PA[[#This Row],[Work Completion time on fault]]-PA[[#This Row],[Fault Time]])*24,"")</f>
        <v>5.3999999999999995</v>
      </c>
      <c r="AH112" s="35" t="s">
        <v>493</v>
      </c>
      <c r="AI112" s="32" t="s">
        <v>368</v>
      </c>
      <c r="AJ112" s="34">
        <f ca="1">IFERROR(PA[[#This Row],[Breakdown Time]]*PA[[#This Row],[Plant Equivalent Weightage]],"")</f>
        <v>1.0158543117300481E-3</v>
      </c>
      <c r="AK112" s="35">
        <v>3683</v>
      </c>
      <c r="AL112" s="49">
        <f>IFERROR((_xlfn.XLOOKUP($G112,'Modelling New'!$D:$D,'Modelling New'!$O:$O)*PA[[#This Row],[Lost PoA(Wh/m2)]]*PA[[#This Row],[DC Capacity Affected (kW)]])/1000,"")</f>
        <v>89.152607193455282</v>
      </c>
    </row>
    <row r="113" spans="1:38">
      <c r="A113" s="174">
        <f t="shared" si="1"/>
        <v>112</v>
      </c>
      <c r="B113" s="30">
        <v>45759</v>
      </c>
      <c r="C113" s="184">
        <f>YEAR(PA[[#This Row],[Date]])+IF(MONTH(PA[[#This Row],[Date]])&gt;=4,1,0)</f>
        <v>2026</v>
      </c>
      <c r="D113" s="32">
        <f>YEAR(PA[[#This Row],[Date]])</f>
        <v>2025</v>
      </c>
      <c r="E113" s="36" t="s">
        <v>364</v>
      </c>
      <c r="F113" s="36" t="s">
        <v>364</v>
      </c>
      <c r="G113" s="217">
        <v>45748</v>
      </c>
      <c r="H113" s="31">
        <f>DAY(EOMONTH(PA[[#This Row],[Month Year]],0))</f>
        <v>30</v>
      </c>
      <c r="I113" s="33">
        <v>0.27777777777777779</v>
      </c>
      <c r="J113" s="33">
        <v>0.7631944444444444</v>
      </c>
      <c r="K113" s="34">
        <f>IFERROR((PA[[#This Row],[Sunset Time (POA&lt;20 W/m2)]]-PA[[#This Row],[Sunrise Time (POA&gt;20 W/m2)]])*24,"")</f>
        <v>11.649999999999999</v>
      </c>
      <c r="L113" s="32" t="s">
        <v>419</v>
      </c>
      <c r="M113" s="32" t="s">
        <v>411</v>
      </c>
      <c r="N113" s="32" t="s">
        <v>417</v>
      </c>
      <c r="O113" s="35" t="s">
        <v>441</v>
      </c>
      <c r="P113" s="35" t="s">
        <v>407</v>
      </c>
      <c r="Q113" s="32"/>
      <c r="R113" s="31">
        <f>IF((PA[[#This Row],[String Type(If String BD)]]&amp;PA[[#This Row],[Equipment (If any BD other than PV  array and inv)]])="",1,0)</f>
        <v>0</v>
      </c>
      <c r="S113" s="31">
        <f>IF(PA[[#This Row],[String Type(If String BD)]]="",1,0)</f>
        <v>0</v>
      </c>
      <c r="T1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3" s="34">
        <f>IFERROR(_xlfn.XLOOKUP(PA[[#This Row],[Affected Equipment ]],'Basic Data'!N:N,'Basic Data'!Q:Q),"")</f>
        <v>31.900000000000002</v>
      </c>
      <c r="V113" s="179">
        <f ca="1">IFERROR(_xlfn.XLOOKUP(PA[[#This Row],[Affected Equipment ]],'Basic Data'!N:N,'Basic Data'!R:R),"")</f>
        <v>1.898470511218235E-4</v>
      </c>
      <c r="W113" s="35" t="s">
        <v>448</v>
      </c>
      <c r="X113" s="38"/>
      <c r="Y113" s="38" t="s">
        <v>470</v>
      </c>
      <c r="Z113" s="44">
        <v>0.27777777777777779</v>
      </c>
      <c r="AA113" s="44">
        <v>0.27777777777777779</v>
      </c>
      <c r="AB113" s="44">
        <v>0.27777777777777779</v>
      </c>
      <c r="AC113" s="44">
        <v>0.66666666666666663</v>
      </c>
      <c r="AD113" s="42">
        <f>IF(PA[[#This Row],[Acknowledgement Time ]]="NA","",(PA[[#This Row],[Acknowledgement Time ]]-PA[[#This Row],[Fault Time]])*24)</f>
        <v>0</v>
      </c>
      <c r="AE113" s="42">
        <f>IF(PA[[#This Row],[Work Start time on Fault]]="NA","",(PA[[#This Row],[Work Start time on Fault]]-PA[[#This Row],[Fault Time]])*24)</f>
        <v>0</v>
      </c>
      <c r="AF113" s="43">
        <f>IF(PA[[#This Row],[Status]]="Open","",(PA[[#This Row],[Work Completion time on fault]]-PA[[#This Row],[Fault Time]])*24)</f>
        <v>9.3333333333333321</v>
      </c>
      <c r="AG113" s="42">
        <f>IFERROR((PA[[#This Row],[Work Completion time on fault]]-PA[[#This Row],[Fault Time]])*24,"")</f>
        <v>9.3333333333333321</v>
      </c>
      <c r="AH113" s="35" t="s">
        <v>494</v>
      </c>
      <c r="AI113" s="32" t="s">
        <v>368</v>
      </c>
      <c r="AJ113" s="34">
        <f ca="1">IFERROR(PA[[#This Row],[Breakdown Time]]*PA[[#This Row],[Plant Equivalent Weightage]],"")</f>
        <v>1.7719058104703526E-3</v>
      </c>
      <c r="AK113" s="35">
        <v>5766</v>
      </c>
      <c r="AL113" s="49">
        <f>IFERROR((_xlfn.XLOOKUP($G113,'Modelling New'!$D:$D,'Modelling New'!$O:$O)*PA[[#This Row],[Lost PoA(Wh/m2)]]*PA[[#This Row],[DC Capacity Affected (kW)]])/1000,"")</f>
        <v>140.8552875934331</v>
      </c>
    </row>
    <row r="114" spans="1:38">
      <c r="A114" s="174">
        <f t="shared" si="1"/>
        <v>113</v>
      </c>
      <c r="B114" s="30">
        <v>45759</v>
      </c>
      <c r="C114" s="184">
        <f>YEAR(PA[[#This Row],[Date]])+IF(MONTH(PA[[#This Row],[Date]])&gt;=4,1,0)</f>
        <v>2026</v>
      </c>
      <c r="D114" s="32">
        <f>YEAR(PA[[#This Row],[Date]])</f>
        <v>2025</v>
      </c>
      <c r="E114" s="36" t="s">
        <v>364</v>
      </c>
      <c r="F114" s="36" t="s">
        <v>364</v>
      </c>
      <c r="G114" s="217">
        <v>45748</v>
      </c>
      <c r="H114" s="31">
        <f>DAY(EOMONTH(PA[[#This Row],[Month Year]],0))</f>
        <v>30</v>
      </c>
      <c r="I114" s="33">
        <v>0.27777777777777779</v>
      </c>
      <c r="J114" s="33">
        <v>0.7631944444444444</v>
      </c>
      <c r="K114" s="34">
        <f>IFERROR((PA[[#This Row],[Sunset Time (POA&lt;20 W/m2)]]-PA[[#This Row],[Sunrise Time (POA&gt;20 W/m2)]])*24,"")</f>
        <v>11.649999999999999</v>
      </c>
      <c r="L114" s="32" t="s">
        <v>419</v>
      </c>
      <c r="M114" s="32" t="s">
        <v>411</v>
      </c>
      <c r="N114" s="32" t="s">
        <v>417</v>
      </c>
      <c r="O114" s="35" t="s">
        <v>441</v>
      </c>
      <c r="P114" s="35" t="s">
        <v>407</v>
      </c>
      <c r="Q114" s="32"/>
      <c r="R114" s="31">
        <f>IF((PA[[#This Row],[String Type(If String BD)]]&amp;PA[[#This Row],[Equipment (If any BD other than PV  array and inv)]])="",1,0)</f>
        <v>0</v>
      </c>
      <c r="S114" s="31">
        <f>IF(PA[[#This Row],[String Type(If String BD)]]="",1,0)</f>
        <v>0</v>
      </c>
      <c r="T1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14" s="34">
        <f>IFERROR(_xlfn.XLOOKUP(PA[[#This Row],[Affected Equipment ]],'Basic Data'!N:N,'Basic Data'!Q:Q),"")</f>
        <v>31.900000000000002</v>
      </c>
      <c r="V114" s="179">
        <f ca="1">IFERROR(_xlfn.XLOOKUP(PA[[#This Row],[Affected Equipment ]],'Basic Data'!N:N,'Basic Data'!R:R),"")</f>
        <v>1.898470511218235E-4</v>
      </c>
      <c r="W114" s="35" t="s">
        <v>448</v>
      </c>
      <c r="X114" s="38"/>
      <c r="Y114" s="38" t="s">
        <v>470</v>
      </c>
      <c r="Z114" s="44">
        <v>0.27777777777777779</v>
      </c>
      <c r="AA114" s="44">
        <v>0.27777777777777779</v>
      </c>
      <c r="AB114" s="44">
        <v>0.27777777777777779</v>
      </c>
      <c r="AC114" s="44">
        <v>0.67361111111111116</v>
      </c>
      <c r="AD114" s="42">
        <f>IF(PA[[#This Row],[Acknowledgement Time ]]="NA","",(PA[[#This Row],[Acknowledgement Time ]]-PA[[#This Row],[Fault Time]])*24)</f>
        <v>0</v>
      </c>
      <c r="AE114" s="42">
        <f>IF(PA[[#This Row],[Work Start time on Fault]]="NA","",(PA[[#This Row],[Work Start time on Fault]]-PA[[#This Row],[Fault Time]])*24)</f>
        <v>0</v>
      </c>
      <c r="AF114" s="43">
        <f>IF(PA[[#This Row],[Status]]="Open","",(PA[[#This Row],[Work Completion time on fault]]-PA[[#This Row],[Fault Time]])*24)</f>
        <v>9.5</v>
      </c>
      <c r="AG114" s="42">
        <f>IFERROR((PA[[#This Row],[Work Completion time on fault]]-PA[[#This Row],[Fault Time]])*24,"")</f>
        <v>9.5</v>
      </c>
      <c r="AH114" s="35" t="s">
        <v>494</v>
      </c>
      <c r="AI114" s="32" t="s">
        <v>368</v>
      </c>
      <c r="AJ114" s="34">
        <f ca="1">IFERROR(PA[[#This Row],[Breakdown Time]]*PA[[#This Row],[Plant Equivalent Weightage]],"")</f>
        <v>1.8035469856573232E-3</v>
      </c>
      <c r="AK114" s="35">
        <v>5837</v>
      </c>
      <c r="AL114" s="49">
        <f>IFERROR((_xlfn.XLOOKUP($G114,'Modelling New'!$D:$D,'Modelling New'!$O:$O)*PA[[#This Row],[Lost PoA(Wh/m2)]]*PA[[#This Row],[DC Capacity Affected (kW)]])/1000,"")</f>
        <v>142.58971794708103</v>
      </c>
    </row>
    <row r="115" spans="1:38">
      <c r="A115" s="174">
        <f t="shared" si="1"/>
        <v>114</v>
      </c>
      <c r="B115" s="30">
        <v>45759</v>
      </c>
      <c r="C115" s="184">
        <f>YEAR(PA[[#This Row],[Date]])+IF(MONTH(PA[[#This Row],[Date]])&gt;=4,1,0)</f>
        <v>2026</v>
      </c>
      <c r="D115" s="32">
        <f>YEAR(PA[[#This Row],[Date]])</f>
        <v>2025</v>
      </c>
      <c r="E115" s="36" t="s">
        <v>364</v>
      </c>
      <c r="F115" s="36" t="s">
        <v>364</v>
      </c>
      <c r="G115" s="217">
        <v>45748</v>
      </c>
      <c r="H115" s="31">
        <f>DAY(EOMONTH(PA[[#This Row],[Month Year]],0))</f>
        <v>30</v>
      </c>
      <c r="I115" s="33">
        <v>0.27777777777777779</v>
      </c>
      <c r="J115" s="33">
        <v>0.7631944444444444</v>
      </c>
      <c r="K115" s="34">
        <f>IFERROR((PA[[#This Row],[Sunset Time (POA&lt;20 W/m2)]]-PA[[#This Row],[Sunrise Time (POA&gt;20 W/m2)]])*24,"")</f>
        <v>11.649999999999999</v>
      </c>
      <c r="L115" s="32" t="s">
        <v>419</v>
      </c>
      <c r="M115" s="32" t="s">
        <v>411</v>
      </c>
      <c r="N115" s="32" t="s">
        <v>417</v>
      </c>
      <c r="O115" s="35" t="s">
        <v>457</v>
      </c>
      <c r="P115" s="35" t="s">
        <v>462</v>
      </c>
      <c r="Q115" s="32"/>
      <c r="R115" s="31">
        <f>IF((PA[[#This Row],[String Type(If String BD)]]&amp;PA[[#This Row],[Equipment (If any BD other than PV  array and inv)]])="",1,0)</f>
        <v>0</v>
      </c>
      <c r="S115" s="31">
        <f>IF(PA[[#This Row],[String Type(If String BD)]]="",1,0)</f>
        <v>0</v>
      </c>
      <c r="T1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15" s="34">
        <f>IFERROR(_xlfn.XLOOKUP(PA[[#This Row],[Affected Equipment ]],'Basic Data'!N:N,'Basic Data'!Q:Q),"")</f>
        <v>15.950000000000001</v>
      </c>
      <c r="V115" s="179">
        <f ca="1">IFERROR(_xlfn.XLOOKUP(PA[[#This Row],[Affected Equipment ]],'Basic Data'!N:N,'Basic Data'!R:R),"")</f>
        <v>9.4923525560911752E-5</v>
      </c>
      <c r="W115" s="35" t="s">
        <v>448</v>
      </c>
      <c r="X115" s="38"/>
      <c r="Y115" s="38" t="s">
        <v>470</v>
      </c>
      <c r="Z115" s="44">
        <v>0.27777777777777779</v>
      </c>
      <c r="AA115" s="44">
        <v>0.27777777777777779</v>
      </c>
      <c r="AB115" s="44">
        <v>0.27777777777777779</v>
      </c>
      <c r="AC115" s="44">
        <v>0.68055555555555558</v>
      </c>
      <c r="AD115" s="42">
        <f>IF(PA[[#This Row],[Acknowledgement Time ]]="NA","",(PA[[#This Row],[Acknowledgement Time ]]-PA[[#This Row],[Fault Time]])*24)</f>
        <v>0</v>
      </c>
      <c r="AE115" s="42">
        <f>IF(PA[[#This Row],[Work Start time on Fault]]="NA","",(PA[[#This Row],[Work Start time on Fault]]-PA[[#This Row],[Fault Time]])*24)</f>
        <v>0</v>
      </c>
      <c r="AF115" s="43">
        <f>IF(PA[[#This Row],[Status]]="Open","",(PA[[#This Row],[Work Completion time on fault]]-PA[[#This Row],[Fault Time]])*24)</f>
        <v>9.6666666666666679</v>
      </c>
      <c r="AG115" s="42">
        <f>IFERROR((PA[[#This Row],[Work Completion time on fault]]-PA[[#This Row],[Fault Time]])*24,"")</f>
        <v>9.6666666666666679</v>
      </c>
      <c r="AH115" s="35" t="s">
        <v>493</v>
      </c>
      <c r="AI115" s="32" t="s">
        <v>368</v>
      </c>
      <c r="AJ115" s="34">
        <f ca="1">IFERROR(PA[[#This Row],[Breakdown Time]]*PA[[#This Row],[Plant Equivalent Weightage]],"")</f>
        <v>9.1759408042214701E-4</v>
      </c>
      <c r="AK115" s="35">
        <v>5900</v>
      </c>
      <c r="AL115" s="49">
        <f>IFERROR((_xlfn.XLOOKUP($G115,'Modelling New'!$D:$D,'Modelling New'!$O:$O)*PA[[#This Row],[Lost PoA(Wh/m2)]]*PA[[#This Row],[DC Capacity Affected (kW)]])/1000,"")</f>
        <v>72.064359764243449</v>
      </c>
    </row>
    <row r="116" spans="1:38">
      <c r="A116" s="174">
        <f t="shared" si="1"/>
        <v>115</v>
      </c>
      <c r="B116" s="30">
        <v>45759</v>
      </c>
      <c r="C116" s="184">
        <f>YEAR(PA[[#This Row],[Date]])+IF(MONTH(PA[[#This Row],[Date]])&gt;=4,1,0)</f>
        <v>2026</v>
      </c>
      <c r="D116" s="32">
        <f>YEAR(PA[[#This Row],[Date]])</f>
        <v>2025</v>
      </c>
      <c r="E116" s="36" t="s">
        <v>364</v>
      </c>
      <c r="F116" s="36" t="s">
        <v>364</v>
      </c>
      <c r="G116" s="217">
        <v>45748</v>
      </c>
      <c r="H116" s="31">
        <f>DAY(EOMONTH(PA[[#This Row],[Month Year]],0))</f>
        <v>30</v>
      </c>
      <c r="I116" s="33">
        <v>0.27777777777777779</v>
      </c>
      <c r="J116" s="33">
        <v>0.7631944444444444</v>
      </c>
      <c r="K116" s="34">
        <f>IFERROR((PA[[#This Row],[Sunset Time (POA&lt;20 W/m2)]]-PA[[#This Row],[Sunrise Time (POA&gt;20 W/m2)]])*24,"")</f>
        <v>11.649999999999999</v>
      </c>
      <c r="L116" s="32" t="s">
        <v>403</v>
      </c>
      <c r="M116" s="32" t="s">
        <v>404</v>
      </c>
      <c r="N116" s="32" t="s">
        <v>417</v>
      </c>
      <c r="O116" s="35"/>
      <c r="P116" s="35"/>
      <c r="Q116" s="32"/>
      <c r="R116" s="31">
        <f>IF((PA[[#This Row],[String Type(If String BD)]]&amp;PA[[#This Row],[Equipment (If any BD other than PV  array and inv)]])="",1,0)</f>
        <v>1</v>
      </c>
      <c r="S116" s="31">
        <f>IF(PA[[#This Row],[String Type(If String BD)]]="",1,0)</f>
        <v>1</v>
      </c>
      <c r="T1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16" s="34">
        <f>IFERROR(_xlfn.XLOOKUP(PA[[#This Row],[Affected Equipment ]],'Basic Data'!N:N,'Basic Data'!Q:Q),"")</f>
        <v>1610.9499999999998</v>
      </c>
      <c r="V116" s="179">
        <f ca="1">IFERROR(_xlfn.XLOOKUP(PA[[#This Row],[Affected Equipment ]],'Basic Data'!N:N,'Basic Data'!R:R),"")</f>
        <v>9.5872760816520849E-3</v>
      </c>
      <c r="W116" s="35" t="s">
        <v>414</v>
      </c>
      <c r="X116" s="38"/>
      <c r="Y116" s="38" t="s">
        <v>432</v>
      </c>
      <c r="Z116" s="44">
        <v>0.72777777777777775</v>
      </c>
      <c r="AA116" s="44">
        <v>0.72777777777777775</v>
      </c>
      <c r="AB116" s="44">
        <v>0.72777777777777775</v>
      </c>
      <c r="AC116" s="44">
        <v>0.7631944444444444</v>
      </c>
      <c r="AD116" s="42">
        <f>IF(PA[[#This Row],[Acknowledgement Time ]]="NA","",(PA[[#This Row],[Acknowledgement Time ]]-PA[[#This Row],[Fault Time]])*24)</f>
        <v>0</v>
      </c>
      <c r="AE116" s="42">
        <f>IF(PA[[#This Row],[Work Start time on Fault]]="NA","",(PA[[#This Row],[Work Start time on Fault]]-PA[[#This Row],[Fault Time]])*24)</f>
        <v>0</v>
      </c>
      <c r="AF116" s="43">
        <f>IF(PA[[#This Row],[Status]]="Open","",(PA[[#This Row],[Work Completion time on fault]]-PA[[#This Row],[Fault Time]])*24)</f>
        <v>0.84999999999999964</v>
      </c>
      <c r="AG116" s="42">
        <f>IFERROR((PA[[#This Row],[Work Completion time on fault]]-PA[[#This Row],[Fault Time]])*24,"")</f>
        <v>0.84999999999999964</v>
      </c>
      <c r="AH116" s="35" t="s">
        <v>495</v>
      </c>
      <c r="AI116" s="32" t="s">
        <v>368</v>
      </c>
      <c r="AJ116" s="34">
        <f ca="1">IFERROR(PA[[#This Row],[Breakdown Time]]*PA[[#This Row],[Plant Equivalent Weightage]],"")</f>
        <v>8.1491846694042684E-3</v>
      </c>
      <c r="AK116" s="35">
        <v>26</v>
      </c>
      <c r="AL116" s="49">
        <f>IFERROR((_xlfn.XLOOKUP($G116,'Modelling New'!$D:$D,'Modelling New'!$O:$O)*PA[[#This Row],[Lost PoA(Wh/m2)]]*PA[[#This Row],[DC Capacity Affected (kW)]])/1000,"")</f>
        <v>32.074747244220887</v>
      </c>
    </row>
    <row r="117" spans="1:38">
      <c r="A117" s="174">
        <f t="shared" si="1"/>
        <v>116</v>
      </c>
      <c r="B117" s="30">
        <v>45759</v>
      </c>
      <c r="C117" s="184">
        <f>YEAR(PA[[#This Row],[Date]])+IF(MONTH(PA[[#This Row],[Date]])&gt;=4,1,0)</f>
        <v>2026</v>
      </c>
      <c r="D117" s="32">
        <f>YEAR(PA[[#This Row],[Date]])</f>
        <v>2025</v>
      </c>
      <c r="E117" s="36" t="s">
        <v>364</v>
      </c>
      <c r="F117" s="36" t="s">
        <v>364</v>
      </c>
      <c r="G117" s="217">
        <v>45748</v>
      </c>
      <c r="H117" s="31">
        <f>DAY(EOMONTH(PA[[#This Row],[Month Year]],0))</f>
        <v>30</v>
      </c>
      <c r="I117" s="33">
        <v>0.27777777777777779</v>
      </c>
      <c r="J117" s="33">
        <v>0.7631944444444444</v>
      </c>
      <c r="K117" s="34">
        <f>IFERROR((PA[[#This Row],[Sunset Time (POA&lt;20 W/m2)]]-PA[[#This Row],[Sunrise Time (POA&gt;20 W/m2)]])*24,"")</f>
        <v>11.649999999999999</v>
      </c>
      <c r="L117" s="32" t="s">
        <v>403</v>
      </c>
      <c r="M117" s="32" t="s">
        <v>404</v>
      </c>
      <c r="N117" s="32" t="s">
        <v>413</v>
      </c>
      <c r="O117" s="35"/>
      <c r="P117" s="35"/>
      <c r="Q117" s="32"/>
      <c r="R117" s="31">
        <f>IF((PA[[#This Row],[String Type(If String BD)]]&amp;PA[[#This Row],[Equipment (If any BD other than PV  array and inv)]])="",1,0)</f>
        <v>1</v>
      </c>
      <c r="S117" s="31">
        <f>IF(PA[[#This Row],[String Type(If String BD)]]="",1,0)</f>
        <v>1</v>
      </c>
      <c r="T1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117" s="34">
        <f>IFERROR(_xlfn.XLOOKUP(PA[[#This Row],[Affected Equipment ]],'Basic Data'!N:N,'Basic Data'!Q:Q),"")</f>
        <v>1307.8999999999999</v>
      </c>
      <c r="V117" s="179">
        <f ca="1">IFERROR(_xlfn.XLOOKUP(PA[[#This Row],[Affected Equipment ]],'Basic Data'!N:N,'Basic Data'!R:R),"")</f>
        <v>7.7837290959947621E-3</v>
      </c>
      <c r="W117" s="35" t="s">
        <v>414</v>
      </c>
      <c r="X117" s="38"/>
      <c r="Y117" s="38" t="s">
        <v>432</v>
      </c>
      <c r="Z117" s="44">
        <v>0.72777777777777775</v>
      </c>
      <c r="AA117" s="44">
        <v>0.72777777777777775</v>
      </c>
      <c r="AB117" s="44">
        <v>0.72777777777777775</v>
      </c>
      <c r="AC117" s="44">
        <v>0.7416666666666667</v>
      </c>
      <c r="AD117" s="42">
        <f>IF(PA[[#This Row],[Acknowledgement Time ]]="NA","",(PA[[#This Row],[Acknowledgement Time ]]-PA[[#This Row],[Fault Time]])*24)</f>
        <v>0</v>
      </c>
      <c r="AE117" s="42">
        <f>IF(PA[[#This Row],[Work Start time on Fault]]="NA","",(PA[[#This Row],[Work Start time on Fault]]-PA[[#This Row],[Fault Time]])*24)</f>
        <v>0</v>
      </c>
      <c r="AF117" s="43">
        <f>IF(PA[[#This Row],[Status]]="Open","",(PA[[#This Row],[Work Completion time on fault]]-PA[[#This Row],[Fault Time]])*24)</f>
        <v>0.33333333333333481</v>
      </c>
      <c r="AG117" s="42">
        <f>IFERROR((PA[[#This Row],[Work Completion time on fault]]-PA[[#This Row],[Fault Time]])*24,"")</f>
        <v>0.33333333333333481</v>
      </c>
      <c r="AH117" s="35" t="s">
        <v>445</v>
      </c>
      <c r="AI117" s="32" t="s">
        <v>368</v>
      </c>
      <c r="AJ117" s="34">
        <f ca="1">IFERROR(PA[[#This Row],[Breakdown Time]]*PA[[#This Row],[Plant Equivalent Weightage]],"")</f>
        <v>2.5945763653315991E-3</v>
      </c>
      <c r="AK117" s="35">
        <v>11</v>
      </c>
      <c r="AL117" s="49">
        <f>IFERROR((_xlfn.XLOOKUP($G117,'Modelling New'!$D:$D,'Modelling New'!$O:$O)*PA[[#This Row],[Lost PoA(Wh/m2)]]*PA[[#This Row],[DC Capacity Affected (kW)]])/1000,"")</f>
        <v>11.017297035143656</v>
      </c>
    </row>
    <row r="118" spans="1:38">
      <c r="A118" s="174">
        <f t="shared" si="1"/>
        <v>117</v>
      </c>
      <c r="B118" s="30">
        <v>45759</v>
      </c>
      <c r="C118" s="184">
        <f>YEAR(PA[[#This Row],[Date]])+IF(MONTH(PA[[#This Row],[Date]])&gt;=4,1,0)</f>
        <v>2026</v>
      </c>
      <c r="D118" s="32">
        <f>YEAR(PA[[#This Row],[Date]])</f>
        <v>2025</v>
      </c>
      <c r="E118" s="36" t="s">
        <v>364</v>
      </c>
      <c r="F118" s="36" t="s">
        <v>364</v>
      </c>
      <c r="G118" s="217">
        <v>45748</v>
      </c>
      <c r="H118" s="31">
        <f>DAY(EOMONTH(PA[[#This Row],[Month Year]],0))</f>
        <v>30</v>
      </c>
      <c r="I118" s="33">
        <v>0.27777777777777779</v>
      </c>
      <c r="J118" s="33">
        <v>0.7631944444444444</v>
      </c>
      <c r="K118" s="34">
        <f>IFERROR((PA[[#This Row],[Sunset Time (POA&lt;20 W/m2)]]-PA[[#This Row],[Sunrise Time (POA&gt;20 W/m2)]])*24,"")</f>
        <v>11.649999999999999</v>
      </c>
      <c r="L118" s="32" t="s">
        <v>403</v>
      </c>
      <c r="M118" s="32" t="s">
        <v>404</v>
      </c>
      <c r="N118" s="32" t="s">
        <v>444</v>
      </c>
      <c r="O118" s="35"/>
      <c r="P118" s="35"/>
      <c r="Q118" s="32"/>
      <c r="R118" s="31">
        <f>IF((PA[[#This Row],[String Type(If String BD)]]&amp;PA[[#This Row],[Equipment (If any BD other than PV  array and inv)]])="",1,0)</f>
        <v>1</v>
      </c>
      <c r="S118" s="31">
        <f>IF(PA[[#This Row],[String Type(If String BD)]]="",1,0)</f>
        <v>1</v>
      </c>
      <c r="T1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18" s="34">
        <f>IFERROR(_xlfn.XLOOKUP(PA[[#This Row],[Affected Equipment ]],'Basic Data'!N:N,'Basic Data'!Q:Q),"")</f>
        <v>1387.65</v>
      </c>
      <c r="V118" s="179">
        <f ca="1">IFERROR(_xlfn.XLOOKUP(PA[[#This Row],[Affected Equipment ]],'Basic Data'!N:N,'Basic Data'!R:R),"")</f>
        <v>8.2583467237993223E-3</v>
      </c>
      <c r="W118" s="35" t="s">
        <v>414</v>
      </c>
      <c r="X118" s="38"/>
      <c r="Y118" s="38" t="s">
        <v>432</v>
      </c>
      <c r="Z118" s="44">
        <v>0.72777777777777775</v>
      </c>
      <c r="AA118" s="44">
        <v>0.72777777777777775</v>
      </c>
      <c r="AB118" s="44">
        <v>0.72777777777777775</v>
      </c>
      <c r="AC118" s="44">
        <v>0.73472222222222228</v>
      </c>
      <c r="AD118" s="42">
        <f>IF(PA[[#This Row],[Acknowledgement Time ]]="NA","",(PA[[#This Row],[Acknowledgement Time ]]-PA[[#This Row],[Fault Time]])*24)</f>
        <v>0</v>
      </c>
      <c r="AE118" s="42">
        <f>IF(PA[[#This Row],[Work Start time on Fault]]="NA","",(PA[[#This Row],[Work Start time on Fault]]-PA[[#This Row],[Fault Time]])*24)</f>
        <v>0</v>
      </c>
      <c r="AF118" s="43">
        <f>IF(PA[[#This Row],[Status]]="Open","",(PA[[#This Row],[Work Completion time on fault]]-PA[[#This Row],[Fault Time]])*24)</f>
        <v>0.16666666666666874</v>
      </c>
      <c r="AG118" s="42">
        <f>IFERROR((PA[[#This Row],[Work Completion time on fault]]-PA[[#This Row],[Fault Time]])*24,"")</f>
        <v>0.16666666666666874</v>
      </c>
      <c r="AH118" s="35" t="s">
        <v>445</v>
      </c>
      <c r="AI118" s="32" t="s">
        <v>368</v>
      </c>
      <c r="AJ118" s="34">
        <f ca="1">IFERROR(PA[[#This Row],[Breakdown Time]]*PA[[#This Row],[Plant Equivalent Weightage]],"")</f>
        <v>1.3763911206332376E-3</v>
      </c>
      <c r="AK118" s="35">
        <v>8</v>
      </c>
      <c r="AL118" s="49">
        <f>IFERROR((_xlfn.XLOOKUP($G118,'Modelling New'!$D:$D,'Modelling New'!$O:$O)*PA[[#This Row],[Lost PoA(Wh/m2)]]*PA[[#This Row],[DC Capacity Affected (kW)]])/1000,"")</f>
        <v>8.5011515925277017</v>
      </c>
    </row>
    <row r="119" spans="1:38">
      <c r="A119" s="174">
        <f t="shared" si="1"/>
        <v>118</v>
      </c>
      <c r="B119" s="30">
        <v>45759</v>
      </c>
      <c r="C119" s="184">
        <f>YEAR(PA[[#This Row],[Date]])+IF(MONTH(PA[[#This Row],[Date]])&gt;=4,1,0)</f>
        <v>2026</v>
      </c>
      <c r="D119" s="32">
        <f>YEAR(PA[[#This Row],[Date]])</f>
        <v>2025</v>
      </c>
      <c r="E119" s="36" t="s">
        <v>364</v>
      </c>
      <c r="F119" s="36" t="s">
        <v>364</v>
      </c>
      <c r="G119" s="217">
        <v>45748</v>
      </c>
      <c r="H119" s="31">
        <f>DAY(EOMONTH(PA[[#This Row],[Month Year]],0))</f>
        <v>30</v>
      </c>
      <c r="I119" s="33">
        <v>0.27777777777777779</v>
      </c>
      <c r="J119" s="33">
        <v>0.7631944444444444</v>
      </c>
      <c r="K119" s="34">
        <f>IFERROR((PA[[#This Row],[Sunset Time (POA&lt;20 W/m2)]]-PA[[#This Row],[Sunrise Time (POA&gt;20 W/m2)]])*24,"")</f>
        <v>11.649999999999999</v>
      </c>
      <c r="L119" s="32" t="s">
        <v>424</v>
      </c>
      <c r="M119" s="32" t="s">
        <v>411</v>
      </c>
      <c r="N119" s="32" t="s">
        <v>417</v>
      </c>
      <c r="O119" s="35"/>
      <c r="P119" s="35"/>
      <c r="Q119" s="32"/>
      <c r="R119" s="31">
        <f>IF((PA[[#This Row],[String Type(If String BD)]]&amp;PA[[#This Row],[Equipment (If any BD other than PV  array and inv)]])="",1,0)</f>
        <v>1</v>
      </c>
      <c r="S119" s="31">
        <f>IF(PA[[#This Row],[String Type(If String BD)]]="",1,0)</f>
        <v>1</v>
      </c>
      <c r="T1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119" s="34">
        <f>IFERROR(_xlfn.XLOOKUP(PA[[#This Row],[Affected Equipment ]],'Basic Data'!N:N,'Basic Data'!Q:Q),"")</f>
        <v>1483.3500000000001</v>
      </c>
      <c r="V119" s="179">
        <f ca="1">IFERROR(_xlfn.XLOOKUP(PA[[#This Row],[Affected Equipment ]],'Basic Data'!N:N,'Basic Data'!R:R),"")</f>
        <v>8.8278878771647935E-3</v>
      </c>
      <c r="W119" s="35" t="s">
        <v>414</v>
      </c>
      <c r="X119" s="38"/>
      <c r="Y119" s="38" t="s">
        <v>432</v>
      </c>
      <c r="Z119" s="44">
        <v>0.72083333333333333</v>
      </c>
      <c r="AA119" s="44">
        <v>0.72083333333333333</v>
      </c>
      <c r="AB119" s="44">
        <v>0.72083333333333333</v>
      </c>
      <c r="AC119" s="44">
        <v>0.73472222222222228</v>
      </c>
      <c r="AD119" s="42">
        <f>IF(PA[[#This Row],[Acknowledgement Time ]]="NA","",(PA[[#This Row],[Acknowledgement Time ]]-PA[[#This Row],[Fault Time]])*24)</f>
        <v>0</v>
      </c>
      <c r="AE119" s="42">
        <f>IF(PA[[#This Row],[Work Start time on Fault]]="NA","",(PA[[#This Row],[Work Start time on Fault]]-PA[[#This Row],[Fault Time]])*24)</f>
        <v>0</v>
      </c>
      <c r="AF119" s="43">
        <f>IF(PA[[#This Row],[Status]]="Open","",(PA[[#This Row],[Work Completion time on fault]]-PA[[#This Row],[Fault Time]])*24)</f>
        <v>0.33333333333333481</v>
      </c>
      <c r="AG119" s="42">
        <f>IFERROR((PA[[#This Row],[Work Completion time on fault]]-PA[[#This Row],[Fault Time]])*24,"")</f>
        <v>0.33333333333333481</v>
      </c>
      <c r="AH119" s="35" t="s">
        <v>445</v>
      </c>
      <c r="AI119" s="32" t="s">
        <v>368</v>
      </c>
      <c r="AJ119" s="34">
        <f ca="1">IFERROR(PA[[#This Row],[Breakdown Time]]*PA[[#This Row],[Plant Equivalent Weightage]],"")</f>
        <v>2.9426292923882776E-3</v>
      </c>
      <c r="AK119" s="35">
        <v>14.6</v>
      </c>
      <c r="AL119" s="49">
        <f>IFERROR((_xlfn.XLOOKUP($G119,'Modelling New'!$D:$D,'Modelling New'!$O:$O)*PA[[#This Row],[Lost PoA(Wh/m2)]]*PA[[#This Row],[DC Capacity Affected (kW)]])/1000,"")</f>
        <v>16.584574184388092</v>
      </c>
    </row>
    <row r="120" spans="1:38">
      <c r="A120" s="174">
        <f t="shared" si="1"/>
        <v>119</v>
      </c>
      <c r="B120" s="30">
        <v>45759</v>
      </c>
      <c r="C120" s="183">
        <f>YEAR(PA[[#This Row],[Date]])+IF(MONTH(PA[[#This Row],[Date]])&gt;=4,1,0)</f>
        <v>2026</v>
      </c>
      <c r="D120" s="32">
        <f>YEAR(PA[[#This Row],[Date]])</f>
        <v>2025</v>
      </c>
      <c r="E120" s="36" t="s">
        <v>364</v>
      </c>
      <c r="F120" s="36" t="s">
        <v>364</v>
      </c>
      <c r="G120" s="217">
        <v>45748</v>
      </c>
      <c r="H120" s="175">
        <f>DAY(EOMONTH(PA[[#This Row],[Month Year]],0))</f>
        <v>30</v>
      </c>
      <c r="I120" s="33">
        <v>0.27777777777777779</v>
      </c>
      <c r="J120" s="33">
        <v>0.7631944444444444</v>
      </c>
      <c r="K120" s="34">
        <f>IFERROR((PA[[#This Row],[Sunset Time (POA&lt;20 W/m2)]]-PA[[#This Row],[Sunrise Time (POA&gt;20 W/m2)]])*24,"")</f>
        <v>11.649999999999999</v>
      </c>
      <c r="L120" s="32" t="s">
        <v>424</v>
      </c>
      <c r="M120" s="32" t="s">
        <v>411</v>
      </c>
      <c r="N120" s="32" t="s">
        <v>413</v>
      </c>
      <c r="O120" s="37"/>
      <c r="P120" s="37"/>
      <c r="Q120" s="36"/>
      <c r="R120" s="175">
        <f>IF((PA[[#This Row],[String Type(If String BD)]]&amp;PA[[#This Row],[Equipment (If any BD other than PV  array and inv)]])="",1,0)</f>
        <v>1</v>
      </c>
      <c r="S120" s="175">
        <f>IF(PA[[#This Row],[String Type(If String BD)]]="",1,0)</f>
        <v>1</v>
      </c>
      <c r="T1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20" s="176">
        <f>IFERROR(_xlfn.XLOOKUP(PA[[#This Row],[Affected Equipment ]],'Basic Data'!N:N,'Basic Data'!Q:Q),"")</f>
        <v>1307.9000000000001</v>
      </c>
      <c r="V120" s="180">
        <f ca="1">IFERROR(_xlfn.XLOOKUP(PA[[#This Row],[Affected Equipment ]],'Basic Data'!N:N,'Basic Data'!R:R),"")</f>
        <v>7.783729095994763E-3</v>
      </c>
      <c r="W120" s="35" t="s">
        <v>414</v>
      </c>
      <c r="X120" s="39"/>
      <c r="Y120" s="38" t="s">
        <v>432</v>
      </c>
      <c r="Z120" s="45">
        <v>0.73958333333333337</v>
      </c>
      <c r="AA120" s="45">
        <v>0.73958333333333337</v>
      </c>
      <c r="AB120" s="45">
        <v>0.73958333333333337</v>
      </c>
      <c r="AC120" s="45">
        <v>0.75763888888888886</v>
      </c>
      <c r="AD120" s="177">
        <f>IF(PA[[#This Row],[Acknowledgement Time ]]="NA","",(PA[[#This Row],[Acknowledgement Time ]]-PA[[#This Row],[Fault Time]])*24)</f>
        <v>0</v>
      </c>
      <c r="AE120" s="177">
        <f>IF(PA[[#This Row],[Work Start time on Fault]]="NA","",(PA[[#This Row],[Work Start time on Fault]]-PA[[#This Row],[Fault Time]])*24)</f>
        <v>0</v>
      </c>
      <c r="AF120" s="178">
        <f>IF(PA[[#This Row],[Status]]="Open","",(PA[[#This Row],[Work Completion time on fault]]-PA[[#This Row],[Fault Time]])*24)</f>
        <v>0.43333333333333179</v>
      </c>
      <c r="AG120" s="177">
        <f>IFERROR((PA[[#This Row],[Work Completion time on fault]]-PA[[#This Row],[Fault Time]])*24,"")</f>
        <v>0.43333333333333179</v>
      </c>
      <c r="AH120" s="35" t="s">
        <v>492</v>
      </c>
      <c r="AI120" s="32" t="s">
        <v>368</v>
      </c>
      <c r="AJ120" s="176">
        <f ca="1">IFERROR(PA[[#This Row],[Breakdown Time]]*PA[[#This Row],[Plant Equivalent Weightage]],"")</f>
        <v>3.372949274931052E-3</v>
      </c>
      <c r="AK120" s="37">
        <v>18</v>
      </c>
      <c r="AL120" s="278">
        <f>IFERROR((_xlfn.XLOOKUP($G120,'Modelling New'!$D:$D,'Modelling New'!$O:$O)*PA[[#This Row],[Lost PoA(Wh/m2)]]*PA[[#This Row],[DC Capacity Affected (kW)]])/1000,"")</f>
        <v>18.02830423932599</v>
      </c>
    </row>
    <row r="121" spans="1:38">
      <c r="A121" s="174">
        <f t="shared" si="1"/>
        <v>120</v>
      </c>
      <c r="B121" s="30">
        <v>45759</v>
      </c>
      <c r="C121" s="183">
        <f>YEAR(PA[[#This Row],[Date]])+IF(MONTH(PA[[#This Row],[Date]])&gt;=4,1,0)</f>
        <v>2026</v>
      </c>
      <c r="D121" s="32">
        <f>YEAR(PA[[#This Row],[Date]])</f>
        <v>2025</v>
      </c>
      <c r="E121" s="36" t="s">
        <v>364</v>
      </c>
      <c r="F121" s="36" t="s">
        <v>364</v>
      </c>
      <c r="G121" s="217">
        <v>45748</v>
      </c>
      <c r="H121" s="175">
        <f>DAY(EOMONTH(PA[[#This Row],[Month Year]],0))</f>
        <v>30</v>
      </c>
      <c r="I121" s="33">
        <v>0.27777777777777779</v>
      </c>
      <c r="J121" s="33">
        <v>0.7631944444444444</v>
      </c>
      <c r="K121" s="34">
        <f>IFERROR((PA[[#This Row],[Sunset Time (POA&lt;20 W/m2)]]-PA[[#This Row],[Sunrise Time (POA&gt;20 W/m2)]])*24,"")</f>
        <v>11.649999999999999</v>
      </c>
      <c r="L121" s="32" t="s">
        <v>424</v>
      </c>
      <c r="M121" s="32" t="s">
        <v>411</v>
      </c>
      <c r="N121" s="32" t="s">
        <v>444</v>
      </c>
      <c r="O121" s="37"/>
      <c r="P121" s="37"/>
      <c r="Q121" s="36"/>
      <c r="R121" s="175">
        <f>IF((PA[[#This Row],[String Type(If String BD)]]&amp;PA[[#This Row],[Equipment (If any BD other than PV  array and inv)]])="",1,0)</f>
        <v>1</v>
      </c>
      <c r="S121" s="175">
        <f>IF(PA[[#This Row],[String Type(If String BD)]]="",1,0)</f>
        <v>1</v>
      </c>
      <c r="T12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21" s="176">
        <f>IFERROR(_xlfn.XLOOKUP(PA[[#This Row],[Affected Equipment ]],'Basic Data'!N:N,'Basic Data'!Q:Q),"")</f>
        <v>1515.25</v>
      </c>
      <c r="V121" s="180">
        <f ca="1">IFERROR(_xlfn.XLOOKUP(PA[[#This Row],[Affected Equipment ]],'Basic Data'!N:N,'Basic Data'!R:R),"")</f>
        <v>9.0177349282866155E-3</v>
      </c>
      <c r="W121" s="35" t="s">
        <v>414</v>
      </c>
      <c r="X121" s="39"/>
      <c r="Y121" s="38" t="s">
        <v>432</v>
      </c>
      <c r="Z121" s="45">
        <v>0.72083333333333333</v>
      </c>
      <c r="AA121" s="45">
        <v>0.72083333333333333</v>
      </c>
      <c r="AB121" s="45">
        <v>0.72083333333333333</v>
      </c>
      <c r="AC121" s="45">
        <v>0.72847222222222219</v>
      </c>
      <c r="AD121" s="177">
        <f>IF(PA[[#This Row],[Acknowledgement Time ]]="NA","",(PA[[#This Row],[Acknowledgement Time ]]-PA[[#This Row],[Fault Time]])*24)</f>
        <v>0</v>
      </c>
      <c r="AE121" s="177">
        <f>IF(PA[[#This Row],[Work Start time on Fault]]="NA","",(PA[[#This Row],[Work Start time on Fault]]-PA[[#This Row],[Fault Time]])*24)</f>
        <v>0</v>
      </c>
      <c r="AF121" s="178">
        <f>IF(PA[[#This Row],[Status]]="Open","",(PA[[#This Row],[Work Completion time on fault]]-PA[[#This Row],[Fault Time]])*24)</f>
        <v>0.18333333333333268</v>
      </c>
      <c r="AG121" s="177">
        <f>IFERROR((PA[[#This Row],[Work Completion time on fault]]-PA[[#This Row],[Fault Time]])*24,"")</f>
        <v>0.18333333333333268</v>
      </c>
      <c r="AH121" s="35" t="s">
        <v>445</v>
      </c>
      <c r="AI121" s="32" t="s">
        <v>368</v>
      </c>
      <c r="AJ121" s="176">
        <f ca="1">IFERROR(PA[[#This Row],[Breakdown Time]]*PA[[#This Row],[Plant Equivalent Weightage]],"")</f>
        <v>1.6532514035192069E-3</v>
      </c>
      <c r="AK121" s="37">
        <v>5</v>
      </c>
      <c r="AL121" s="278">
        <f>IFERROR((_xlfn.XLOOKUP($G121,'Modelling New'!$D:$D,'Modelling New'!$O:$O)*PA[[#This Row],[Lost PoA(Wh/m2)]]*PA[[#This Row],[DC Capacity Affected (kW)]])/1000,"")</f>
        <v>5.8017916759348527</v>
      </c>
    </row>
    <row r="122" spans="1:38">
      <c r="A122" s="174">
        <f t="shared" si="1"/>
        <v>121</v>
      </c>
      <c r="B122" s="30">
        <v>45761</v>
      </c>
      <c r="C122" s="184">
        <f>YEAR(PA[[#This Row],[Date]])+IF(MONTH(PA[[#This Row],[Date]])&gt;=4,1,0)</f>
        <v>2026</v>
      </c>
      <c r="D122" s="32">
        <f>YEAR(PA[[#This Row],[Date]])</f>
        <v>2025</v>
      </c>
      <c r="E122" s="36" t="s">
        <v>364</v>
      </c>
      <c r="F122" s="36" t="s">
        <v>364</v>
      </c>
      <c r="G122" s="217">
        <v>45748</v>
      </c>
      <c r="H122" s="31">
        <f>DAY(EOMONTH(PA[[#This Row],[Month Year]],0))</f>
        <v>30</v>
      </c>
      <c r="I122" s="33">
        <v>0.27013888888888887</v>
      </c>
      <c r="J122" s="33">
        <v>0.75763888888888886</v>
      </c>
      <c r="K122" s="34">
        <f>IFERROR((PA[[#This Row],[Sunset Time (POA&lt;20 W/m2)]]-PA[[#This Row],[Sunrise Time (POA&gt;20 W/m2)]])*24,"")</f>
        <v>11.7</v>
      </c>
      <c r="L122" s="32" t="s">
        <v>425</v>
      </c>
      <c r="M122" s="32" t="s">
        <v>411</v>
      </c>
      <c r="N122" s="32" t="s">
        <v>417</v>
      </c>
      <c r="O122" s="35" t="s">
        <v>441</v>
      </c>
      <c r="P122" s="35" t="s">
        <v>472</v>
      </c>
      <c r="Q122" s="32"/>
      <c r="R122" s="31">
        <f>IF((PA[[#This Row],[String Type(If String BD)]]&amp;PA[[#This Row],[Equipment (If any BD other than PV  array and inv)]])="",1,0)</f>
        <v>0</v>
      </c>
      <c r="S122" s="31">
        <f>IF(PA[[#This Row],[String Type(If String BD)]]="",1,0)</f>
        <v>0</v>
      </c>
      <c r="T1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22" s="34">
        <f>IFERROR(_xlfn.XLOOKUP(PA[[#This Row],[Affected Equipment ]],'Basic Data'!N:N,'Basic Data'!Q:Q),"")</f>
        <v>31.610000000000003</v>
      </c>
      <c r="V122" s="179">
        <f ca="1">IFERROR(_xlfn.XLOOKUP(PA[[#This Row],[Affected Equipment ]],'Basic Data'!N:N,'Basic Data'!R:R),"")</f>
        <v>1.8812116883889783E-4</v>
      </c>
      <c r="W122" s="35" t="s">
        <v>448</v>
      </c>
      <c r="X122" s="38"/>
      <c r="Y122" s="38" t="s">
        <v>470</v>
      </c>
      <c r="Z122" s="44">
        <v>0.27013888888888887</v>
      </c>
      <c r="AA122" s="44">
        <v>0.27013888888888887</v>
      </c>
      <c r="AB122" s="44">
        <v>0.27013888888888887</v>
      </c>
      <c r="AC122" s="44">
        <v>0.64583333333333337</v>
      </c>
      <c r="AD122" s="42">
        <f>IF(PA[[#This Row],[Acknowledgement Time ]]="NA","",(PA[[#This Row],[Acknowledgement Time ]]-PA[[#This Row],[Fault Time]])*24)</f>
        <v>0</v>
      </c>
      <c r="AE122" s="42">
        <f>IF(PA[[#This Row],[Work Start time on Fault]]="NA","",(PA[[#This Row],[Work Start time on Fault]]-PA[[#This Row],[Fault Time]])*24)</f>
        <v>0</v>
      </c>
      <c r="AF122" s="43">
        <f>IF(PA[[#This Row],[Status]]="Open","",(PA[[#This Row],[Work Completion time on fault]]-PA[[#This Row],[Fault Time]])*24)</f>
        <v>9.0166666666666675</v>
      </c>
      <c r="AG122" s="42">
        <f>IFERROR((PA[[#This Row],[Work Completion time on fault]]-PA[[#This Row],[Fault Time]])*24,"")</f>
        <v>9.0166666666666675</v>
      </c>
      <c r="AH122" s="35" t="s">
        <v>496</v>
      </c>
      <c r="AI122" s="32" t="s">
        <v>368</v>
      </c>
      <c r="AJ122" s="34">
        <f ca="1">IFERROR(PA[[#This Row],[Breakdown Time]]*PA[[#This Row],[Plant Equivalent Weightage]],"")</f>
        <v>1.6962258723640623E-3</v>
      </c>
      <c r="AK122" s="35">
        <v>6014</v>
      </c>
      <c r="AL122" s="49">
        <f>IFERROR((_xlfn.XLOOKUP($G122,'Modelling New'!$D:$D,'Modelling New'!$O:$O)*PA[[#This Row],[Lost PoA(Wh/m2)]]*PA[[#This Row],[DC Capacity Affected (kW)]])/1000,"")</f>
        <v>145.57800153718168</v>
      </c>
    </row>
    <row r="123" spans="1:38">
      <c r="A123" s="174">
        <f t="shared" si="1"/>
        <v>122</v>
      </c>
      <c r="B123" s="30">
        <v>45761</v>
      </c>
      <c r="C123" s="184">
        <f>YEAR(PA[[#This Row],[Date]])+IF(MONTH(PA[[#This Row],[Date]])&gt;=4,1,0)</f>
        <v>2026</v>
      </c>
      <c r="D123" s="32">
        <f>YEAR(PA[[#This Row],[Date]])</f>
        <v>2025</v>
      </c>
      <c r="E123" s="36" t="s">
        <v>364</v>
      </c>
      <c r="F123" s="36" t="s">
        <v>364</v>
      </c>
      <c r="G123" s="217">
        <v>45748</v>
      </c>
      <c r="H123" s="31">
        <f>DAY(EOMONTH(PA[[#This Row],[Month Year]],0))</f>
        <v>30</v>
      </c>
      <c r="I123" s="33">
        <v>0.27013888888888887</v>
      </c>
      <c r="J123" s="33">
        <v>0.75763888888888886</v>
      </c>
      <c r="K123" s="34">
        <f>IFERROR((PA[[#This Row],[Sunset Time (POA&lt;20 W/m2)]]-PA[[#This Row],[Sunrise Time (POA&gt;20 W/m2)]])*24,"")</f>
        <v>11.7</v>
      </c>
      <c r="L123" s="32" t="s">
        <v>419</v>
      </c>
      <c r="M123" s="32" t="s">
        <v>404</v>
      </c>
      <c r="N123" s="32" t="s">
        <v>417</v>
      </c>
      <c r="O123" s="35"/>
      <c r="P123" s="35"/>
      <c r="Q123" s="32"/>
      <c r="R123" s="31">
        <f>IF((PA[[#This Row],[String Type(If String BD)]]&amp;PA[[#This Row],[Equipment (If any BD other than PV  array and inv)]])="",1,0)</f>
        <v>1</v>
      </c>
      <c r="S123" s="31">
        <f>IF(PA[[#This Row],[String Type(If String BD)]]="",1,0)</f>
        <v>1</v>
      </c>
      <c r="T1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23" s="34">
        <f>IFERROR(_xlfn.XLOOKUP(PA[[#This Row],[Affected Equipment ]],'Basic Data'!N:N,'Basic Data'!Q:Q),"")</f>
        <v>1228.1499999999999</v>
      </c>
      <c r="V123" s="179">
        <f ca="1">IFERROR(_xlfn.XLOOKUP(PA[[#This Row],[Affected Equipment ]],'Basic Data'!N:N,'Basic Data'!R:R),"")</f>
        <v>7.3091114681902037E-3</v>
      </c>
      <c r="W123" s="35" t="s">
        <v>414</v>
      </c>
      <c r="X123" s="38"/>
      <c r="Y123" s="38" t="s">
        <v>485</v>
      </c>
      <c r="Z123" s="44">
        <v>0.50347222222222221</v>
      </c>
      <c r="AA123" s="44">
        <v>0.50347222222222221</v>
      </c>
      <c r="AB123" s="44">
        <v>0.50347222222222221</v>
      </c>
      <c r="AC123" s="44">
        <v>0.51041666666666663</v>
      </c>
      <c r="AD123" s="42">
        <f>IF(PA[[#This Row],[Acknowledgement Time ]]="NA","",(PA[[#This Row],[Acknowledgement Time ]]-PA[[#This Row],[Fault Time]])*24)</f>
        <v>0</v>
      </c>
      <c r="AE123" s="42">
        <f>IF(PA[[#This Row],[Work Start time on Fault]]="NA","",(PA[[#This Row],[Work Start time on Fault]]-PA[[#This Row],[Fault Time]])*24)</f>
        <v>0</v>
      </c>
      <c r="AF123" s="43">
        <f>IF(PA[[#This Row],[Status]]="Open","",(PA[[#This Row],[Work Completion time on fault]]-PA[[#This Row],[Fault Time]])*24)</f>
        <v>0.16666666666666607</v>
      </c>
      <c r="AG123" s="42">
        <f>IFERROR((PA[[#This Row],[Work Completion time on fault]]-PA[[#This Row],[Fault Time]])*24,"")</f>
        <v>0.16666666666666607</v>
      </c>
      <c r="AH123" s="35" t="s">
        <v>453</v>
      </c>
      <c r="AI123" s="32" t="s">
        <v>368</v>
      </c>
      <c r="AJ123" s="34">
        <f ca="1">IFERROR(PA[[#This Row],[Breakdown Time]]*PA[[#This Row],[Plant Equivalent Weightage]],"")</f>
        <v>1.218185244698363E-3</v>
      </c>
      <c r="AK123" s="35">
        <v>179.4</v>
      </c>
      <c r="AL123" s="49">
        <f>IFERROR((_xlfn.XLOOKUP($G123,'Modelling New'!$D:$D,'Modelling New'!$O:$O)*PA[[#This Row],[Lost PoA(Wh/m2)]]*PA[[#This Row],[DC Capacity Affected (kW)]])/1000,"")</f>
        <v>168.7258733747976</v>
      </c>
    </row>
    <row r="124" spans="1:38">
      <c r="A124" s="174">
        <f t="shared" si="1"/>
        <v>123</v>
      </c>
      <c r="B124" s="30">
        <v>45761</v>
      </c>
      <c r="C124" s="184">
        <f>YEAR(PA[[#This Row],[Date]])+IF(MONTH(PA[[#This Row],[Date]])&gt;=4,1,0)</f>
        <v>2026</v>
      </c>
      <c r="D124" s="32">
        <f>YEAR(PA[[#This Row],[Date]])</f>
        <v>2025</v>
      </c>
      <c r="E124" s="36" t="s">
        <v>364</v>
      </c>
      <c r="F124" s="36" t="s">
        <v>364</v>
      </c>
      <c r="G124" s="217">
        <v>45748</v>
      </c>
      <c r="H124" s="31">
        <f>DAY(EOMONTH(PA[[#This Row],[Month Year]],0))</f>
        <v>30</v>
      </c>
      <c r="I124" s="33">
        <v>0.27013888888888887</v>
      </c>
      <c r="J124" s="33">
        <v>0.75763888888888886</v>
      </c>
      <c r="K124" s="34">
        <f>IFERROR((PA[[#This Row],[Sunset Time (POA&lt;20 W/m2)]]-PA[[#This Row],[Sunrise Time (POA&gt;20 W/m2)]])*24,"")</f>
        <v>11.7</v>
      </c>
      <c r="L124" s="32" t="s">
        <v>419</v>
      </c>
      <c r="M124" s="32" t="s">
        <v>404</v>
      </c>
      <c r="N124" s="32" t="s">
        <v>444</v>
      </c>
      <c r="O124" s="35"/>
      <c r="P124" s="35"/>
      <c r="Q124" s="32"/>
      <c r="R124" s="31">
        <f>IF((PA[[#This Row],[String Type(If String BD)]]&amp;PA[[#This Row],[Equipment (If any BD other than PV  array and inv)]])="",1,0)</f>
        <v>1</v>
      </c>
      <c r="S124" s="31">
        <f>IF(PA[[#This Row],[String Type(If String BD)]]="",1,0)</f>
        <v>1</v>
      </c>
      <c r="T1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124" s="34">
        <f>IFERROR(_xlfn.XLOOKUP(PA[[#This Row],[Affected Equipment ]],'Basic Data'!N:N,'Basic Data'!Q:Q),"")</f>
        <v>1483.35</v>
      </c>
      <c r="V124" s="179">
        <f ca="1">IFERROR(_xlfn.XLOOKUP(PA[[#This Row],[Affected Equipment ]],'Basic Data'!N:N,'Basic Data'!R:R),"")</f>
        <v>8.8278878771647917E-3</v>
      </c>
      <c r="W124" s="35" t="s">
        <v>414</v>
      </c>
      <c r="X124" s="38"/>
      <c r="Y124" s="38" t="s">
        <v>485</v>
      </c>
      <c r="Z124" s="44">
        <v>0.5229166666666667</v>
      </c>
      <c r="AA124" s="44">
        <v>0.5229166666666667</v>
      </c>
      <c r="AB124" s="44">
        <v>0.5229166666666667</v>
      </c>
      <c r="AC124" s="44">
        <v>0.52430555555555558</v>
      </c>
      <c r="AD124" s="42">
        <f>IF(PA[[#This Row],[Acknowledgement Time ]]="NA","",(PA[[#This Row],[Acknowledgement Time ]]-PA[[#This Row],[Fault Time]])*24)</f>
        <v>0</v>
      </c>
      <c r="AE124" s="42">
        <f>IF(PA[[#This Row],[Work Start time on Fault]]="NA","",(PA[[#This Row],[Work Start time on Fault]]-PA[[#This Row],[Fault Time]])*24)</f>
        <v>0</v>
      </c>
      <c r="AF124" s="43">
        <f>IF(PA[[#This Row],[Status]]="Open","",(PA[[#This Row],[Work Completion time on fault]]-PA[[#This Row],[Fault Time]])*24)</f>
        <v>3.3333333333333215E-2</v>
      </c>
      <c r="AG124" s="42">
        <f>IFERROR((PA[[#This Row],[Work Completion time on fault]]-PA[[#This Row],[Fault Time]])*24,"")</f>
        <v>3.3333333333333215E-2</v>
      </c>
      <c r="AH124" s="35" t="s">
        <v>453</v>
      </c>
      <c r="AI124" s="32" t="s">
        <v>368</v>
      </c>
      <c r="AJ124" s="34">
        <f ca="1">IFERROR(PA[[#This Row],[Breakdown Time]]*PA[[#This Row],[Plant Equivalent Weightage]],"")</f>
        <v>2.9426292923882537E-4</v>
      </c>
      <c r="AK124" s="35">
        <v>48.9</v>
      </c>
      <c r="AL124" s="49">
        <f>IFERROR((_xlfn.XLOOKUP($G124,'Modelling New'!$D:$D,'Modelling New'!$O:$O)*PA[[#This Row],[Lost PoA(Wh/m2)]]*PA[[#This Row],[DC Capacity Affected (kW)]])/1000,"")</f>
        <v>55.546964220313527</v>
      </c>
    </row>
    <row r="125" spans="1:38">
      <c r="A125" s="174">
        <f t="shared" si="1"/>
        <v>124</v>
      </c>
      <c r="B125" s="134">
        <v>45761</v>
      </c>
      <c r="C125" s="183">
        <f>YEAR(PA[[#This Row],[Date]])+IF(MONTH(PA[[#This Row],[Date]])&gt;=4,1,0)</f>
        <v>2026</v>
      </c>
      <c r="D125" s="32">
        <f>YEAR(PA[[#This Row],[Date]])</f>
        <v>2025</v>
      </c>
      <c r="E125" s="36" t="s">
        <v>364</v>
      </c>
      <c r="F125" s="36" t="s">
        <v>364</v>
      </c>
      <c r="G125" s="217">
        <v>45748</v>
      </c>
      <c r="H125" s="175">
        <f>DAY(EOMONTH(PA[[#This Row],[Month Year]],0))</f>
        <v>30</v>
      </c>
      <c r="I125" s="33">
        <v>0.27013888888888887</v>
      </c>
      <c r="J125" s="33">
        <v>0.75763888888888886</v>
      </c>
      <c r="K125" s="34">
        <f>IFERROR((PA[[#This Row],[Sunset Time (POA&lt;20 W/m2)]]-PA[[#This Row],[Sunrise Time (POA&gt;20 W/m2)]])*24,"")</f>
        <v>11.7</v>
      </c>
      <c r="L125" s="32" t="s">
        <v>419</v>
      </c>
      <c r="M125" s="32" t="s">
        <v>404</v>
      </c>
      <c r="N125" s="32" t="s">
        <v>405</v>
      </c>
      <c r="O125" s="37"/>
      <c r="P125" s="37"/>
      <c r="Q125" s="36"/>
      <c r="R125" s="175">
        <f>IF((PA[[#This Row],[String Type(If String BD)]]&amp;PA[[#This Row],[Equipment (If any BD other than PV  array and inv)]])="",1,0)</f>
        <v>1</v>
      </c>
      <c r="S125" s="175">
        <f>IF(PA[[#This Row],[String Type(If String BD)]]="",1,0)</f>
        <v>1</v>
      </c>
      <c r="T1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25" s="176">
        <f>IFERROR(_xlfn.XLOOKUP(PA[[#This Row],[Affected Equipment ]],'Basic Data'!N:N,'Basic Data'!Q:Q),"")</f>
        <v>1515.2499999999998</v>
      </c>
      <c r="V125" s="180">
        <f ca="1">IFERROR(_xlfn.XLOOKUP(PA[[#This Row],[Affected Equipment ]],'Basic Data'!N:N,'Basic Data'!R:R),"")</f>
        <v>9.0177349282866137E-3</v>
      </c>
      <c r="W125" s="35" t="s">
        <v>414</v>
      </c>
      <c r="X125" s="39"/>
      <c r="Y125" s="38" t="s">
        <v>485</v>
      </c>
      <c r="Z125" s="45">
        <v>0.49791666666666667</v>
      </c>
      <c r="AA125" s="45">
        <v>0.49791666666666667</v>
      </c>
      <c r="AB125" s="45">
        <v>0.49791666666666667</v>
      </c>
      <c r="AC125" s="45">
        <v>0.50694444444444442</v>
      </c>
      <c r="AD125" s="177">
        <f>IF(PA[[#This Row],[Acknowledgement Time ]]="NA","",(PA[[#This Row],[Acknowledgement Time ]]-PA[[#This Row],[Fault Time]])*24)</f>
        <v>0</v>
      </c>
      <c r="AE125" s="177">
        <f>IF(PA[[#This Row],[Work Start time on Fault]]="NA","",(PA[[#This Row],[Work Start time on Fault]]-PA[[#This Row],[Fault Time]])*24)</f>
        <v>0</v>
      </c>
      <c r="AF125" s="178">
        <f>IF(PA[[#This Row],[Status]]="Open","",(PA[[#This Row],[Work Completion time on fault]]-PA[[#This Row],[Fault Time]])*24)</f>
        <v>0.2166666666666659</v>
      </c>
      <c r="AG125" s="177">
        <f>IFERROR((PA[[#This Row],[Work Completion time on fault]]-PA[[#This Row],[Fault Time]])*24,"")</f>
        <v>0.2166666666666659</v>
      </c>
      <c r="AH125" s="35" t="s">
        <v>453</v>
      </c>
      <c r="AI125" s="32" t="s">
        <v>368</v>
      </c>
      <c r="AJ125" s="176">
        <f ca="1">IFERROR(PA[[#This Row],[Breakdown Time]]*PA[[#This Row],[Plant Equivalent Weightage]],"")</f>
        <v>1.953842567795426E-3</v>
      </c>
      <c r="AK125" s="37">
        <v>228.6</v>
      </c>
      <c r="AL125" s="278">
        <f>IFERROR((_xlfn.XLOOKUP($G125,'Modelling New'!$D:$D,'Modelling New'!$O:$O)*PA[[#This Row],[Lost PoA(Wh/m2)]]*PA[[#This Row],[DC Capacity Affected (kW)]])/1000,"")</f>
        <v>265.25791542374145</v>
      </c>
    </row>
    <row r="126" spans="1:38">
      <c r="A126" s="174">
        <f t="shared" si="1"/>
        <v>125</v>
      </c>
      <c r="B126" s="134">
        <v>45761</v>
      </c>
      <c r="C126" s="183">
        <f>YEAR(PA[[#This Row],[Date]])+IF(MONTH(PA[[#This Row],[Date]])&gt;=4,1,0)</f>
        <v>2026</v>
      </c>
      <c r="D126" s="32">
        <f>YEAR(PA[[#This Row],[Date]])</f>
        <v>2025</v>
      </c>
      <c r="E126" s="36" t="s">
        <v>364</v>
      </c>
      <c r="F126" s="36" t="s">
        <v>364</v>
      </c>
      <c r="G126" s="217">
        <v>45748</v>
      </c>
      <c r="H126" s="175">
        <f>DAY(EOMONTH(PA[[#This Row],[Month Year]],0))</f>
        <v>30</v>
      </c>
      <c r="I126" s="33">
        <v>0.27013888888888887</v>
      </c>
      <c r="J126" s="33">
        <v>0.75763888888888886</v>
      </c>
      <c r="K126" s="34">
        <f>IFERROR((PA[[#This Row],[Sunset Time (POA&lt;20 W/m2)]]-PA[[#This Row],[Sunrise Time (POA&gt;20 W/m2)]])*24,"")</f>
        <v>11.7</v>
      </c>
      <c r="L126" s="36" t="s">
        <v>419</v>
      </c>
      <c r="M126" s="32" t="s">
        <v>411</v>
      </c>
      <c r="N126" s="32" t="s">
        <v>417</v>
      </c>
      <c r="O126" s="37"/>
      <c r="P126" s="37"/>
      <c r="Q126" s="36"/>
      <c r="R126" s="175">
        <f>IF((PA[[#This Row],[String Type(If String BD)]]&amp;PA[[#This Row],[Equipment (If any BD other than PV  array and inv)]])="",1,0)</f>
        <v>1</v>
      </c>
      <c r="S126" s="175">
        <f>IF(PA[[#This Row],[String Type(If String BD)]]="",1,0)</f>
        <v>1</v>
      </c>
      <c r="T1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6" s="176">
        <f>IFERROR(_xlfn.XLOOKUP(PA[[#This Row],[Affected Equipment ]],'Basic Data'!N:N,'Basic Data'!Q:Q),"")</f>
        <v>1579.0499999999997</v>
      </c>
      <c r="V126" s="180">
        <f ca="1">IFERROR(_xlfn.XLOOKUP(PA[[#This Row],[Affected Equipment ]],'Basic Data'!N:N,'Basic Data'!R:R),"")</f>
        <v>9.3974290305302612E-3</v>
      </c>
      <c r="W126" s="35" t="s">
        <v>414</v>
      </c>
      <c r="X126" s="39"/>
      <c r="Y126" s="38" t="s">
        <v>485</v>
      </c>
      <c r="Z126" s="45">
        <v>0.54027777777777775</v>
      </c>
      <c r="AA126" s="45">
        <v>0.54027777777777775</v>
      </c>
      <c r="AB126" s="45">
        <v>0.54027777777777775</v>
      </c>
      <c r="AC126" s="45">
        <v>0.54861111111111116</v>
      </c>
      <c r="AD126" s="177">
        <f>IF(PA[[#This Row],[Acknowledgement Time ]]="NA","",(PA[[#This Row],[Acknowledgement Time ]]-PA[[#This Row],[Fault Time]])*24)</f>
        <v>0</v>
      </c>
      <c r="AE126" s="177">
        <f>IF(PA[[#This Row],[Work Start time on Fault]]="NA","",(PA[[#This Row],[Work Start time on Fault]]-PA[[#This Row],[Fault Time]])*24)</f>
        <v>0</v>
      </c>
      <c r="AF126" s="178">
        <f>IF(PA[[#This Row],[Status]]="Open","",(PA[[#This Row],[Work Completion time on fault]]-PA[[#This Row],[Fault Time]])*24)</f>
        <v>0.20000000000000195</v>
      </c>
      <c r="AG126" s="177">
        <f>IFERROR((PA[[#This Row],[Work Completion time on fault]]-PA[[#This Row],[Fault Time]])*24,"")</f>
        <v>0.20000000000000195</v>
      </c>
      <c r="AH126" s="35" t="s">
        <v>453</v>
      </c>
      <c r="AI126" s="32" t="s">
        <v>368</v>
      </c>
      <c r="AJ126" s="176">
        <f ca="1">IFERROR(PA[[#This Row],[Breakdown Time]]*PA[[#This Row],[Plant Equivalent Weightage]],"")</f>
        <v>1.8794858061060705E-3</v>
      </c>
      <c r="AK126" s="37">
        <v>208.7</v>
      </c>
      <c r="AL126" s="278">
        <f>IFERROR((_xlfn.XLOOKUP($G126,'Modelling New'!$D:$D,'Modelling New'!$O:$O)*PA[[#This Row],[Lost PoA(Wh/m2)]]*PA[[#This Row],[DC Capacity Affected (kW)]])/1000,"")</f>
        <v>252.36328074524789</v>
      </c>
    </row>
    <row r="127" spans="1:38">
      <c r="A127" s="174">
        <f t="shared" si="1"/>
        <v>126</v>
      </c>
      <c r="B127" s="134">
        <v>45761</v>
      </c>
      <c r="C127" s="183">
        <f>YEAR(PA[[#This Row],[Date]])+IF(MONTH(PA[[#This Row],[Date]])&gt;=4,1,0)</f>
        <v>2026</v>
      </c>
      <c r="D127" s="32">
        <f>YEAR(PA[[#This Row],[Date]])</f>
        <v>2025</v>
      </c>
      <c r="E127" s="36" t="s">
        <v>364</v>
      </c>
      <c r="F127" s="36" t="s">
        <v>364</v>
      </c>
      <c r="G127" s="217">
        <v>45748</v>
      </c>
      <c r="H127" s="175">
        <f>DAY(EOMONTH(PA[[#This Row],[Month Year]],0))</f>
        <v>30</v>
      </c>
      <c r="I127" s="33">
        <v>0.27013888888888887</v>
      </c>
      <c r="J127" s="33">
        <v>0.75763888888888886</v>
      </c>
      <c r="K127" s="34">
        <f>IFERROR((PA[[#This Row],[Sunset Time (POA&lt;20 W/m2)]]-PA[[#This Row],[Sunrise Time (POA&gt;20 W/m2)]])*24,"")</f>
        <v>11.7</v>
      </c>
      <c r="L127" s="36" t="s">
        <v>419</v>
      </c>
      <c r="M127" s="36" t="s">
        <v>411</v>
      </c>
      <c r="N127" s="36" t="s">
        <v>417</v>
      </c>
      <c r="O127" s="37"/>
      <c r="P127" s="37"/>
      <c r="Q127" s="36"/>
      <c r="R127" s="175">
        <f>IF((PA[[#This Row],[String Type(If String BD)]]&amp;PA[[#This Row],[Equipment (If any BD other than PV  array and inv)]])="",1,0)</f>
        <v>1</v>
      </c>
      <c r="S127" s="175">
        <f>IF(PA[[#This Row],[String Type(If String BD)]]="",1,0)</f>
        <v>1</v>
      </c>
      <c r="T1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27" s="176">
        <f>IFERROR(_xlfn.XLOOKUP(PA[[#This Row],[Affected Equipment ]],'Basic Data'!N:N,'Basic Data'!Q:Q),"")</f>
        <v>1579.0499999999997</v>
      </c>
      <c r="V127" s="180">
        <f ca="1">IFERROR(_xlfn.XLOOKUP(PA[[#This Row],[Affected Equipment ]],'Basic Data'!N:N,'Basic Data'!R:R),"")</f>
        <v>9.3974290305302612E-3</v>
      </c>
      <c r="W127" s="35" t="s">
        <v>414</v>
      </c>
      <c r="X127" s="39"/>
      <c r="Y127" s="38" t="s">
        <v>485</v>
      </c>
      <c r="Z127" s="45">
        <v>0.61111111111111116</v>
      </c>
      <c r="AA127" s="45">
        <v>0.61111111111111116</v>
      </c>
      <c r="AB127" s="45">
        <v>0.61111111111111116</v>
      </c>
      <c r="AC127" s="45">
        <v>0.61458333333333337</v>
      </c>
      <c r="AD127" s="177">
        <f>IF(PA[[#This Row],[Acknowledgement Time ]]="NA","",(PA[[#This Row],[Acknowledgement Time ]]-PA[[#This Row],[Fault Time]])*24)</f>
        <v>0</v>
      </c>
      <c r="AE127" s="177">
        <f>IF(PA[[#This Row],[Work Start time on Fault]]="NA","",(PA[[#This Row],[Work Start time on Fault]]-PA[[#This Row],[Fault Time]])*24)</f>
        <v>0</v>
      </c>
      <c r="AF127" s="178">
        <f>IF(PA[[#This Row],[Status]]="Open","",(PA[[#This Row],[Work Completion time on fault]]-PA[[#This Row],[Fault Time]])*24)</f>
        <v>8.3333333333333037E-2</v>
      </c>
      <c r="AG127" s="177">
        <f>IFERROR((PA[[#This Row],[Work Completion time on fault]]-PA[[#This Row],[Fault Time]])*24,"")</f>
        <v>8.3333333333333037E-2</v>
      </c>
      <c r="AH127" s="35" t="s">
        <v>453</v>
      </c>
      <c r="AI127" s="32" t="s">
        <v>368</v>
      </c>
      <c r="AJ127" s="176">
        <f ca="1">IFERROR(PA[[#This Row],[Breakdown Time]]*PA[[#This Row],[Plant Equivalent Weightage]],"")</f>
        <v>7.8311908587751894E-4</v>
      </c>
      <c r="AK127" s="37">
        <v>30</v>
      </c>
      <c r="AL127" s="278">
        <f>IFERROR((_xlfn.XLOOKUP($G127,'Modelling New'!$D:$D,'Modelling New'!$O:$O)*PA[[#This Row],[Lost PoA(Wh/m2)]]*PA[[#This Row],[DC Capacity Affected (kW)]])/1000,"")</f>
        <v>36.276465847424234</v>
      </c>
    </row>
    <row r="128" spans="1:38">
      <c r="A128" s="174">
        <f t="shared" si="1"/>
        <v>127</v>
      </c>
      <c r="B128" s="134">
        <v>45762</v>
      </c>
      <c r="C128" s="184">
        <f>YEAR(PA[[#This Row],[Date]])+IF(MONTH(PA[[#This Row],[Date]])&gt;=4,1,0)</f>
        <v>2026</v>
      </c>
      <c r="D128" s="32">
        <f>YEAR(PA[[#This Row],[Date]])</f>
        <v>2025</v>
      </c>
      <c r="E128" s="36" t="s">
        <v>364</v>
      </c>
      <c r="F128" s="36" t="s">
        <v>364</v>
      </c>
      <c r="G128" s="217">
        <v>45748</v>
      </c>
      <c r="H128" s="31">
        <f>DAY(EOMONTH(PA[[#This Row],[Month Year]],0))</f>
        <v>30</v>
      </c>
      <c r="I128" s="33">
        <v>0.26874999999999999</v>
      </c>
      <c r="J128" s="33">
        <v>0.75624999999999998</v>
      </c>
      <c r="K128" s="34">
        <f>IFERROR((PA[[#This Row],[Sunset Time (POA&lt;20 W/m2)]]-PA[[#This Row],[Sunrise Time (POA&gt;20 W/m2)]])*24,"")</f>
        <v>11.7</v>
      </c>
      <c r="L128" s="32" t="s">
        <v>451</v>
      </c>
      <c r="M128" s="32" t="s">
        <v>404</v>
      </c>
      <c r="N128" s="32"/>
      <c r="O128" s="35"/>
      <c r="P128" s="35"/>
      <c r="Q128" s="32"/>
      <c r="R128" s="31">
        <f>IF((PA[[#This Row],[String Type(If String BD)]]&amp;PA[[#This Row],[Equipment (If any BD other than PV  array and inv)]])="",1,0)</f>
        <v>1</v>
      </c>
      <c r="S128" s="31">
        <f>IF(PA[[#This Row],[String Type(If String BD)]]="",1,0)</f>
        <v>1</v>
      </c>
      <c r="T1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</v>
      </c>
      <c r="U128" s="34">
        <f>IFERROR(_xlfn.XLOOKUP(PA[[#This Row],[Affected Equipment ]],'Basic Data'!N:N,'Basic Data'!Q:Q),"")</f>
        <v>5869.6</v>
      </c>
      <c r="V128" s="179">
        <f ca="1">IFERROR(_xlfn.XLOOKUP(PA[[#This Row],[Affected Equipment ]],'Basic Data'!N:N,'Basic Data'!R:R),"")</f>
        <v>3.4931857406415523E-2</v>
      </c>
      <c r="W128" s="35" t="s">
        <v>475</v>
      </c>
      <c r="X128" s="38"/>
      <c r="Y128" s="38" t="s">
        <v>485</v>
      </c>
      <c r="Z128" s="44">
        <v>0.62777777777777777</v>
      </c>
      <c r="AA128" s="44">
        <v>0.62777777777777777</v>
      </c>
      <c r="AB128" s="44">
        <v>0.62777777777777777</v>
      </c>
      <c r="AC128" s="44">
        <v>0.62986111111111109</v>
      </c>
      <c r="AD128" s="42">
        <f>IF(PA[[#This Row],[Acknowledgement Time ]]="NA","",(PA[[#This Row],[Acknowledgement Time ]]-PA[[#This Row],[Fault Time]])*24)</f>
        <v>0</v>
      </c>
      <c r="AE128" s="42">
        <f>IF(PA[[#This Row],[Work Start time on Fault]]="NA","",(PA[[#This Row],[Work Start time on Fault]]-PA[[#This Row],[Fault Time]])*24)</f>
        <v>0</v>
      </c>
      <c r="AF128" s="43">
        <f>IF(PA[[#This Row],[Status]]="Open","",(PA[[#This Row],[Work Completion time on fault]]-PA[[#This Row],[Fault Time]])*24)</f>
        <v>4.9999999999999822E-2</v>
      </c>
      <c r="AG128" s="42">
        <f>IFERROR((PA[[#This Row],[Work Completion time on fault]]-PA[[#This Row],[Fault Time]])*24,"")</f>
        <v>4.9999999999999822E-2</v>
      </c>
      <c r="AH128" s="35" t="s">
        <v>497</v>
      </c>
      <c r="AI128" s="32" t="s">
        <v>368</v>
      </c>
      <c r="AJ128" s="34">
        <f ca="1">IFERROR(PA[[#This Row],[Breakdown Time]]*PA[[#This Row],[Plant Equivalent Weightage]],"")</f>
        <v>1.74659287032077E-3</v>
      </c>
      <c r="AK128" s="35">
        <v>49</v>
      </c>
      <c r="AL128" s="49">
        <f>IFERROR((_xlfn.XLOOKUP($G128,'Modelling New'!$D:$D,'Modelling New'!$O:$O)*PA[[#This Row],[Lost PoA(Wh/m2)]]*PA[[#This Row],[DC Capacity Affected (kW)]])/1000,"")</f>
        <v>220.24822631675218</v>
      </c>
    </row>
    <row r="129" spans="1:38">
      <c r="A129" s="174">
        <f t="shared" si="1"/>
        <v>128</v>
      </c>
      <c r="B129" s="30">
        <v>45762</v>
      </c>
      <c r="C129" s="184">
        <f>YEAR(PA[[#This Row],[Date]])+IF(MONTH(PA[[#This Row],[Date]])&gt;=4,1,0)</f>
        <v>2026</v>
      </c>
      <c r="D129" s="32">
        <f>YEAR(PA[[#This Row],[Date]])</f>
        <v>2025</v>
      </c>
      <c r="E129" s="36" t="s">
        <v>364</v>
      </c>
      <c r="F129" s="36" t="s">
        <v>364</v>
      </c>
      <c r="G129" s="217">
        <v>45748</v>
      </c>
      <c r="H129" s="31">
        <f>DAY(EOMONTH(PA[[#This Row],[Month Year]],0))</f>
        <v>30</v>
      </c>
      <c r="I129" s="33">
        <v>0.26874999999999999</v>
      </c>
      <c r="J129" s="33">
        <v>0.75624999999999998</v>
      </c>
      <c r="K129" s="34">
        <f>IFERROR((PA[[#This Row],[Sunset Time (POA&lt;20 W/m2)]]-PA[[#This Row],[Sunrise Time (POA&gt;20 W/m2)]])*24,"")</f>
        <v>11.7</v>
      </c>
      <c r="L129" s="32" t="s">
        <v>451</v>
      </c>
      <c r="M129" s="32" t="s">
        <v>404</v>
      </c>
      <c r="N129" s="32" t="s">
        <v>413</v>
      </c>
      <c r="O129" s="35"/>
      <c r="P129" s="35"/>
      <c r="Q129" s="32"/>
      <c r="R129" s="31">
        <f>IF((PA[[#This Row],[String Type(If String BD)]]&amp;PA[[#This Row],[Equipment (If any BD other than PV  array and inv)]])="",1,0)</f>
        <v>1</v>
      </c>
      <c r="S129" s="31">
        <f>IF(PA[[#This Row],[String Type(If String BD)]]="",1,0)</f>
        <v>1</v>
      </c>
      <c r="T1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129" s="34">
        <f>IFERROR(_xlfn.XLOOKUP(PA[[#This Row],[Affected Equipment ]],'Basic Data'!N:N,'Basic Data'!Q:Q),"")</f>
        <v>1563.1</v>
      </c>
      <c r="V129" s="179">
        <f ca="1">IFERROR(_xlfn.XLOOKUP(PA[[#This Row],[Affected Equipment ]],'Basic Data'!N:N,'Basic Data'!R:R),"")</f>
        <v>9.3025055049693502E-3</v>
      </c>
      <c r="W129" s="35" t="s">
        <v>414</v>
      </c>
      <c r="X129" s="38"/>
      <c r="Y129" s="38" t="s">
        <v>485</v>
      </c>
      <c r="Z129" s="44">
        <v>0.56944444444444442</v>
      </c>
      <c r="AA129" s="44">
        <v>0.56944444444444442</v>
      </c>
      <c r="AB129" s="44">
        <v>0.56944444444444442</v>
      </c>
      <c r="AC129" s="44">
        <v>0.61458333333333337</v>
      </c>
      <c r="AD129" s="42">
        <f>IF(PA[[#This Row],[Acknowledgement Time ]]="NA","",(PA[[#This Row],[Acknowledgement Time ]]-PA[[#This Row],[Fault Time]])*24)</f>
        <v>0</v>
      </c>
      <c r="AE129" s="42">
        <f>IF(PA[[#This Row],[Work Start time on Fault]]="NA","",(PA[[#This Row],[Work Start time on Fault]]-PA[[#This Row],[Fault Time]])*24)</f>
        <v>0</v>
      </c>
      <c r="AF129" s="43">
        <f>IF(PA[[#This Row],[Status]]="Open","",(PA[[#This Row],[Work Completion time on fault]]-PA[[#This Row],[Fault Time]])*24)</f>
        <v>1.0833333333333348</v>
      </c>
      <c r="AG129" s="42">
        <f>IFERROR((PA[[#This Row],[Work Completion time on fault]]-PA[[#This Row],[Fault Time]])*24,"")</f>
        <v>1.0833333333333348</v>
      </c>
      <c r="AH129" s="35" t="s">
        <v>445</v>
      </c>
      <c r="AI129" s="32" t="s">
        <v>368</v>
      </c>
      <c r="AJ129" s="34">
        <f ca="1">IFERROR(PA[[#This Row],[Breakdown Time]]*PA[[#This Row],[Plant Equivalent Weightage]],"")</f>
        <v>1.0077714297050143E-2</v>
      </c>
      <c r="AK129" s="35">
        <v>920.3</v>
      </c>
      <c r="AL129" s="49">
        <f>IFERROR((_xlfn.XLOOKUP($G129,'Modelling New'!$D:$D,'Modelling New'!$O:$O)*PA[[#This Row],[Lost PoA(Wh/m2)]]*PA[[#This Row],[DC Capacity Affected (kW)]])/1000,"")</f>
        <v>1101.6002319527552</v>
      </c>
    </row>
    <row r="130" spans="1:38">
      <c r="A130" s="174">
        <f t="shared" si="1"/>
        <v>129</v>
      </c>
      <c r="B130" s="30">
        <v>45762</v>
      </c>
      <c r="C130" s="184">
        <f>YEAR(PA[[#This Row],[Date]])+IF(MONTH(PA[[#This Row],[Date]])&gt;=4,1,0)</f>
        <v>2026</v>
      </c>
      <c r="D130" s="32">
        <f>YEAR(PA[[#This Row],[Date]])</f>
        <v>2025</v>
      </c>
      <c r="E130" s="36" t="s">
        <v>364</v>
      </c>
      <c r="F130" s="36" t="s">
        <v>364</v>
      </c>
      <c r="G130" s="217">
        <v>45748</v>
      </c>
      <c r="H130" s="31">
        <f>DAY(EOMONTH(PA[[#This Row],[Month Year]],0))</f>
        <v>30</v>
      </c>
      <c r="I130" s="33">
        <v>0.26874999999999999</v>
      </c>
      <c r="J130" s="33">
        <v>0.75624999999999998</v>
      </c>
      <c r="K130" s="34">
        <f>IFERROR((PA[[#This Row],[Sunset Time (POA&lt;20 W/m2)]]-PA[[#This Row],[Sunrise Time (POA&gt;20 W/m2)]])*24,"")</f>
        <v>11.7</v>
      </c>
      <c r="L130" s="32" t="s">
        <v>451</v>
      </c>
      <c r="M130" s="32" t="s">
        <v>411</v>
      </c>
      <c r="N130" s="32" t="s">
        <v>417</v>
      </c>
      <c r="O130" s="35"/>
      <c r="P130" s="35"/>
      <c r="Q130" s="32"/>
      <c r="R130" s="31">
        <f>IF((PA[[#This Row],[String Type(If String BD)]]&amp;PA[[#This Row],[Equipment (If any BD other than PV  array and inv)]])="",1,0)</f>
        <v>1</v>
      </c>
      <c r="S130" s="31">
        <f>IF(PA[[#This Row],[String Type(If String BD)]]="",1,0)</f>
        <v>1</v>
      </c>
      <c r="T1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IS9Inv2M1</v>
      </c>
      <c r="U130" s="34">
        <f>IFERROR(_xlfn.XLOOKUP(PA[[#This Row],[Affected Equipment ]],'Basic Data'!N:N,'Basic Data'!Q:Q),"")</f>
        <v>1467.3999999999999</v>
      </c>
      <c r="V130" s="179">
        <f ca="1">IFERROR(_xlfn.XLOOKUP(PA[[#This Row],[Affected Equipment ]],'Basic Data'!N:N,'Basic Data'!R:R),"")</f>
        <v>8.732964351603879E-3</v>
      </c>
      <c r="W130" s="35" t="s">
        <v>414</v>
      </c>
      <c r="X130" s="38"/>
      <c r="Y130" s="38" t="s">
        <v>485</v>
      </c>
      <c r="Z130" s="44">
        <v>0.58125000000000004</v>
      </c>
      <c r="AA130" s="44">
        <v>0.58125000000000004</v>
      </c>
      <c r="AB130" s="44">
        <v>0.58125000000000004</v>
      </c>
      <c r="AC130" s="44">
        <v>0.59722222222222221</v>
      </c>
      <c r="AD130" s="42">
        <f>IF(PA[[#This Row],[Acknowledgement Time ]]="NA","",(PA[[#This Row],[Acknowledgement Time ]]-PA[[#This Row],[Fault Time]])*24)</f>
        <v>0</v>
      </c>
      <c r="AE130" s="42">
        <f>IF(PA[[#This Row],[Work Start time on Fault]]="NA","",(PA[[#This Row],[Work Start time on Fault]]-PA[[#This Row],[Fault Time]])*24)</f>
        <v>0</v>
      </c>
      <c r="AF130" s="43">
        <f>IF(PA[[#This Row],[Status]]="Open","",(PA[[#This Row],[Work Completion time on fault]]-PA[[#This Row],[Fault Time]])*24)</f>
        <v>0.38333333333333197</v>
      </c>
      <c r="AG130" s="42">
        <f>IFERROR((PA[[#This Row],[Work Completion time on fault]]-PA[[#This Row],[Fault Time]])*24,"")</f>
        <v>0.38333333333333197</v>
      </c>
      <c r="AH130" s="35" t="s">
        <v>445</v>
      </c>
      <c r="AI130" s="32" t="s">
        <v>368</v>
      </c>
      <c r="AJ130" s="34">
        <f ca="1">IFERROR(PA[[#This Row],[Breakdown Time]]*PA[[#This Row],[Plant Equivalent Weightage]],"")</f>
        <v>3.3476363347814749E-3</v>
      </c>
      <c r="AK130" s="35">
        <v>331.3</v>
      </c>
      <c r="AL130" s="49">
        <f>IFERROR((_xlfn.XLOOKUP($G130,'Modelling New'!$D:$D,'Modelling New'!$O:$O)*PA[[#This Row],[Lost PoA(Wh/m2)]]*PA[[#This Row],[DC Capacity Affected (kW)]])/1000,"")</f>
        <v>372.28692540173461</v>
      </c>
    </row>
    <row r="131" spans="1:38">
      <c r="A131" s="174">
        <f t="shared" si="1"/>
        <v>130</v>
      </c>
      <c r="B131" s="30">
        <v>45762</v>
      </c>
      <c r="C131" s="184">
        <f>YEAR(PA[[#This Row],[Date]])+IF(MONTH(PA[[#This Row],[Date]])&gt;=4,1,0)</f>
        <v>2026</v>
      </c>
      <c r="D131" s="32">
        <f>YEAR(PA[[#This Row],[Date]])</f>
        <v>2025</v>
      </c>
      <c r="E131" s="36" t="s">
        <v>364</v>
      </c>
      <c r="F131" s="36" t="s">
        <v>364</v>
      </c>
      <c r="G131" s="217">
        <v>45748</v>
      </c>
      <c r="H131" s="31">
        <f>DAY(EOMONTH(PA[[#This Row],[Month Year]],0))</f>
        <v>30</v>
      </c>
      <c r="I131" s="33">
        <v>0.26874999999999999</v>
      </c>
      <c r="J131" s="33">
        <v>0.75624999999999998</v>
      </c>
      <c r="K131" s="34">
        <f>IFERROR((PA[[#This Row],[Sunset Time (POA&lt;20 W/m2)]]-PA[[#This Row],[Sunrise Time (POA&gt;20 W/m2)]])*24,"")</f>
        <v>11.7</v>
      </c>
      <c r="L131" s="32" t="s">
        <v>451</v>
      </c>
      <c r="M131" s="32" t="s">
        <v>411</v>
      </c>
      <c r="N131" s="32"/>
      <c r="O131" s="35"/>
      <c r="P131" s="35"/>
      <c r="Q131" s="32"/>
      <c r="R131" s="31">
        <f>IF((PA[[#This Row],[String Type(If String BD)]]&amp;PA[[#This Row],[Equipment (If any BD other than PV  array and inv)]])="",1,0)</f>
        <v>1</v>
      </c>
      <c r="S131" s="31">
        <f>IF(PA[[#This Row],[String Type(If String BD)]]="",1,0)</f>
        <v>1</v>
      </c>
      <c r="T1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</v>
      </c>
      <c r="U131" s="34">
        <f>IFERROR(_xlfn.XLOOKUP(PA[[#This Row],[Affected Equipment ]],'Basic Data'!N:N,'Basic Data'!Q:Q),"")</f>
        <v>5997.199999999998</v>
      </c>
      <c r="V131" s="179">
        <f ca="1">IFERROR(_xlfn.XLOOKUP(PA[[#This Row],[Affected Equipment ]],'Basic Data'!N:N,'Basic Data'!R:R),"")</f>
        <v>3.5691245610902804E-2</v>
      </c>
      <c r="W131" s="35" t="s">
        <v>475</v>
      </c>
      <c r="X131" s="38"/>
      <c r="Y131" s="38" t="s">
        <v>485</v>
      </c>
      <c r="Z131" s="44">
        <v>0.62291666666666667</v>
      </c>
      <c r="AA131" s="44">
        <v>0.62291666666666667</v>
      </c>
      <c r="AB131" s="44">
        <v>0.62291666666666667</v>
      </c>
      <c r="AC131" s="44">
        <v>0.625</v>
      </c>
      <c r="AD131" s="42">
        <f>IF(PA[[#This Row],[Acknowledgement Time ]]="NA","",(PA[[#This Row],[Acknowledgement Time ]]-PA[[#This Row],[Fault Time]])*24)</f>
        <v>0</v>
      </c>
      <c r="AE131" s="42">
        <f>IF(PA[[#This Row],[Work Start time on Fault]]="NA","",(PA[[#This Row],[Work Start time on Fault]]-PA[[#This Row],[Fault Time]])*24)</f>
        <v>0</v>
      </c>
      <c r="AF131" s="43">
        <f>IF(PA[[#This Row],[Status]]="Open","",(PA[[#This Row],[Work Completion time on fault]]-PA[[#This Row],[Fault Time]])*24)</f>
        <v>4.9999999999999822E-2</v>
      </c>
      <c r="AG131" s="42">
        <f>IFERROR((PA[[#This Row],[Work Completion time on fault]]-PA[[#This Row],[Fault Time]])*24,"")</f>
        <v>4.9999999999999822E-2</v>
      </c>
      <c r="AH131" s="35" t="s">
        <v>497</v>
      </c>
      <c r="AI131" s="32" t="s">
        <v>368</v>
      </c>
      <c r="AJ131" s="34">
        <f ca="1">IFERROR(PA[[#This Row],[Breakdown Time]]*PA[[#This Row],[Plant Equivalent Weightage]],"")</f>
        <v>1.784562280545134E-3</v>
      </c>
      <c r="AK131" s="35">
        <v>48.7</v>
      </c>
      <c r="AL131" s="49">
        <f>IFERROR((_xlfn.XLOOKUP($G131,'Modelling New'!$D:$D,'Modelling New'!$O:$O)*PA[[#This Row],[Lost PoA(Wh/m2)]]*PA[[#This Row],[DC Capacity Affected (kW)]])/1000,"")</f>
        <v>223.65845839237525</v>
      </c>
    </row>
    <row r="132" spans="1:38">
      <c r="A132" s="174">
        <f t="shared" ref="A132:A195" si="2">A131+1</f>
        <v>131</v>
      </c>
      <c r="B132" s="30">
        <v>45762</v>
      </c>
      <c r="C132" s="184">
        <f>YEAR(PA[[#This Row],[Date]])+IF(MONTH(PA[[#This Row],[Date]])&gt;=4,1,0)</f>
        <v>2026</v>
      </c>
      <c r="D132" s="32">
        <f>YEAR(PA[[#This Row],[Date]])</f>
        <v>2025</v>
      </c>
      <c r="E132" s="36" t="s">
        <v>364</v>
      </c>
      <c r="F132" s="36" t="s">
        <v>364</v>
      </c>
      <c r="G132" s="217">
        <v>45748</v>
      </c>
      <c r="H132" s="31">
        <f>DAY(EOMONTH(PA[[#This Row],[Month Year]],0))</f>
        <v>30</v>
      </c>
      <c r="I132" s="33">
        <v>0.26874999999999999</v>
      </c>
      <c r="J132" s="33">
        <v>0.75624999999999998</v>
      </c>
      <c r="K132" s="34">
        <f>IFERROR((PA[[#This Row],[Sunset Time (POA&lt;20 W/m2)]]-PA[[#This Row],[Sunrise Time (POA&gt;20 W/m2)]])*24,"")</f>
        <v>11.7</v>
      </c>
      <c r="L132" s="32" t="s">
        <v>403</v>
      </c>
      <c r="M132" s="32" t="s">
        <v>404</v>
      </c>
      <c r="N132" s="32"/>
      <c r="O132" s="35"/>
      <c r="P132" s="35"/>
      <c r="Q132" s="32"/>
      <c r="R132" s="31">
        <f>IF((PA[[#This Row],[String Type(If String BD)]]&amp;PA[[#This Row],[Equipment (If any BD other than PV  array and inv)]])="",1,0)</f>
        <v>1</v>
      </c>
      <c r="S132" s="31">
        <f>IF(PA[[#This Row],[String Type(If String BD)]]="",1,0)</f>
        <v>1</v>
      </c>
      <c r="T1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2" s="34">
        <f>IFERROR(_xlfn.XLOOKUP(PA[[#This Row],[Affected Equipment ]],'Basic Data'!N:N,'Basic Data'!Q:Q),"")</f>
        <v>5869.5999999999985</v>
      </c>
      <c r="V132" s="179">
        <f ca="1">IFERROR(_xlfn.XLOOKUP(PA[[#This Row],[Affected Equipment ]],'Basic Data'!N:N,'Basic Data'!R:R),"")</f>
        <v>3.4931857406415509E-2</v>
      </c>
      <c r="W132" s="35" t="s">
        <v>475</v>
      </c>
      <c r="X132" s="38"/>
      <c r="Y132" s="38" t="s">
        <v>485</v>
      </c>
      <c r="Z132" s="44">
        <v>0.61458333333333337</v>
      </c>
      <c r="AA132" s="44">
        <v>0.61458333333333337</v>
      </c>
      <c r="AB132" s="44">
        <v>0.61458333333333337</v>
      </c>
      <c r="AC132" s="44">
        <v>0.6166666666666667</v>
      </c>
      <c r="AD132" s="42">
        <f>IF(PA[[#This Row],[Acknowledgement Time ]]="NA","",(PA[[#This Row],[Acknowledgement Time ]]-PA[[#This Row],[Fault Time]])*24)</f>
        <v>0</v>
      </c>
      <c r="AE132" s="42">
        <f>IF(PA[[#This Row],[Work Start time on Fault]]="NA","",(PA[[#This Row],[Work Start time on Fault]]-PA[[#This Row],[Fault Time]])*24)</f>
        <v>0</v>
      </c>
      <c r="AF132" s="43">
        <f>IF(PA[[#This Row],[Status]]="Open","",(PA[[#This Row],[Work Completion time on fault]]-PA[[#This Row],[Fault Time]])*24)</f>
        <v>4.9999999999999822E-2</v>
      </c>
      <c r="AG132" s="42">
        <f>IFERROR((PA[[#This Row],[Work Completion time on fault]]-PA[[#This Row],[Fault Time]])*24,"")</f>
        <v>4.9999999999999822E-2</v>
      </c>
      <c r="AH132" s="35" t="s">
        <v>497</v>
      </c>
      <c r="AI132" s="32" t="s">
        <v>368</v>
      </c>
      <c r="AJ132" s="34">
        <f ca="1">IFERROR(PA[[#This Row],[Breakdown Time]]*PA[[#This Row],[Plant Equivalent Weightage]],"")</f>
        <v>1.7465928703207692E-3</v>
      </c>
      <c r="AK132" s="35">
        <v>52.6</v>
      </c>
      <c r="AL132" s="49">
        <f>IFERROR((_xlfn.XLOOKUP($G132,'Modelling New'!$D:$D,'Modelling New'!$O:$O)*PA[[#This Row],[Lost PoA(Wh/m2)]]*PA[[#This Row],[DC Capacity Affected (kW)]])/1000,"")</f>
        <v>236.42972865839101</v>
      </c>
    </row>
    <row r="133" spans="1:38">
      <c r="A133" s="174">
        <f t="shared" si="2"/>
        <v>132</v>
      </c>
      <c r="B133" s="30">
        <v>45762</v>
      </c>
      <c r="C133" s="184">
        <f>YEAR(PA[[#This Row],[Date]])+IF(MONTH(PA[[#This Row],[Date]])&gt;=4,1,0)</f>
        <v>2026</v>
      </c>
      <c r="D133" s="32">
        <f>YEAR(PA[[#This Row],[Date]])</f>
        <v>2025</v>
      </c>
      <c r="E133" s="36" t="s">
        <v>364</v>
      </c>
      <c r="F133" s="36" t="s">
        <v>364</v>
      </c>
      <c r="G133" s="217">
        <v>45748</v>
      </c>
      <c r="H133" s="31">
        <f>DAY(EOMONTH(PA[[#This Row],[Month Year]],0))</f>
        <v>30</v>
      </c>
      <c r="I133" s="33">
        <v>0.26874999999999999</v>
      </c>
      <c r="J133" s="33">
        <v>0.75624999999999998</v>
      </c>
      <c r="K133" s="34">
        <f>IFERROR((PA[[#This Row],[Sunset Time (POA&lt;20 W/m2)]]-PA[[#This Row],[Sunrise Time (POA&gt;20 W/m2)]])*24,"")</f>
        <v>11.7</v>
      </c>
      <c r="L133" s="32" t="s">
        <v>403</v>
      </c>
      <c r="M133" s="32" t="s">
        <v>404</v>
      </c>
      <c r="N133" s="32" t="s">
        <v>444</v>
      </c>
      <c r="O133" s="35"/>
      <c r="P133" s="35"/>
      <c r="Q133" s="32"/>
      <c r="R133" s="31">
        <f>IF((PA[[#This Row],[String Type(If String BD)]]&amp;PA[[#This Row],[Equipment (If any BD other than PV  array and inv)]])="",1,0)</f>
        <v>1</v>
      </c>
      <c r="S133" s="31">
        <f>IF(PA[[#This Row],[String Type(If String BD)]]="",1,0)</f>
        <v>1</v>
      </c>
      <c r="T1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133" s="34">
        <f>IFERROR(_xlfn.XLOOKUP(PA[[#This Row],[Affected Equipment ]],'Basic Data'!N:N,'Basic Data'!Q:Q),"")</f>
        <v>1387.65</v>
      </c>
      <c r="V133" s="179">
        <f ca="1">IFERROR(_xlfn.XLOOKUP(PA[[#This Row],[Affected Equipment ]],'Basic Data'!N:N,'Basic Data'!R:R),"")</f>
        <v>8.2583467237993223E-3</v>
      </c>
      <c r="W133" s="35" t="s">
        <v>414</v>
      </c>
      <c r="X133" s="38"/>
      <c r="Y133" s="38" t="s">
        <v>485</v>
      </c>
      <c r="Z133" s="44">
        <v>0.53888888888888886</v>
      </c>
      <c r="AA133" s="44">
        <v>0.53888888888888886</v>
      </c>
      <c r="AB133" s="44">
        <v>0.53888888888888886</v>
      </c>
      <c r="AC133" s="44">
        <v>0.58819444444444446</v>
      </c>
      <c r="AD133" s="42">
        <f>IF(PA[[#This Row],[Acknowledgement Time ]]="NA","",(PA[[#This Row],[Acknowledgement Time ]]-PA[[#This Row],[Fault Time]])*24)</f>
        <v>0</v>
      </c>
      <c r="AE133" s="42">
        <f>IF(PA[[#This Row],[Work Start time on Fault]]="NA","",(PA[[#This Row],[Work Start time on Fault]]-PA[[#This Row],[Fault Time]])*24)</f>
        <v>0</v>
      </c>
      <c r="AF133" s="43">
        <f>IF(PA[[#This Row],[Status]]="Open","",(PA[[#This Row],[Work Completion time on fault]]-PA[[#This Row],[Fault Time]])*24)</f>
        <v>1.1833333333333345</v>
      </c>
      <c r="AG133" s="42">
        <f>IFERROR((PA[[#This Row],[Work Completion time on fault]]-PA[[#This Row],[Fault Time]])*24,"")</f>
        <v>1.1833333333333345</v>
      </c>
      <c r="AH133" s="35" t="s">
        <v>445</v>
      </c>
      <c r="AI133" s="32" t="s">
        <v>368</v>
      </c>
      <c r="AJ133" s="34">
        <f ca="1">IFERROR(PA[[#This Row],[Breakdown Time]]*PA[[#This Row],[Plant Equivalent Weightage]],"")</f>
        <v>9.7723769564958748E-3</v>
      </c>
      <c r="AK133" s="35">
        <v>1081</v>
      </c>
      <c r="AL133" s="49">
        <f>IFERROR((_xlfn.XLOOKUP($G133,'Modelling New'!$D:$D,'Modelling New'!$O:$O)*PA[[#This Row],[Lost PoA(Wh/m2)]]*PA[[#This Row],[DC Capacity Affected (kW)]])/1000,"")</f>
        <v>1148.7181089403057</v>
      </c>
    </row>
    <row r="134" spans="1:38">
      <c r="A134" s="174">
        <f t="shared" si="2"/>
        <v>133</v>
      </c>
      <c r="B134" s="30">
        <v>45762</v>
      </c>
      <c r="C134" s="184">
        <f>YEAR(PA[[#This Row],[Date]])+IF(MONTH(PA[[#This Row],[Date]])&gt;=4,1,0)</f>
        <v>2026</v>
      </c>
      <c r="D134" s="32">
        <f>YEAR(PA[[#This Row],[Date]])</f>
        <v>2025</v>
      </c>
      <c r="E134" s="36" t="s">
        <v>364</v>
      </c>
      <c r="F134" s="36" t="s">
        <v>364</v>
      </c>
      <c r="G134" s="217">
        <v>45748</v>
      </c>
      <c r="H134" s="31">
        <f>DAY(EOMONTH(PA[[#This Row],[Month Year]],0))</f>
        <v>30</v>
      </c>
      <c r="I134" s="33">
        <v>0.26874999999999999</v>
      </c>
      <c r="J134" s="33">
        <v>0.75624999999999998</v>
      </c>
      <c r="K134" s="34">
        <f>IFERROR((PA[[#This Row],[Sunset Time (POA&lt;20 W/m2)]]-PA[[#This Row],[Sunrise Time (POA&gt;20 W/m2)]])*24,"")</f>
        <v>11.7</v>
      </c>
      <c r="L134" s="32" t="s">
        <v>403</v>
      </c>
      <c r="M134" s="32" t="s">
        <v>404</v>
      </c>
      <c r="N134" s="32"/>
      <c r="O134" s="35"/>
      <c r="P134" s="35"/>
      <c r="Q134" s="32"/>
      <c r="R134" s="31">
        <f>IF((PA[[#This Row],[String Type(If String BD)]]&amp;PA[[#This Row],[Equipment (If any BD other than PV  array and inv)]])="",1,0)</f>
        <v>1</v>
      </c>
      <c r="S134" s="31">
        <f>IF(PA[[#This Row],[String Type(If String BD)]]="",1,0)</f>
        <v>1</v>
      </c>
      <c r="T1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</v>
      </c>
      <c r="U134" s="34">
        <f>IFERROR(_xlfn.XLOOKUP(PA[[#This Row],[Affected Equipment ]],'Basic Data'!N:N,'Basic Data'!Q:Q),"")</f>
        <v>5869.5999999999985</v>
      </c>
      <c r="V134" s="179">
        <f ca="1">IFERROR(_xlfn.XLOOKUP(PA[[#This Row],[Affected Equipment ]],'Basic Data'!N:N,'Basic Data'!R:R),"")</f>
        <v>3.4931857406415509E-2</v>
      </c>
      <c r="W134" s="35" t="s">
        <v>475</v>
      </c>
      <c r="X134" s="38"/>
      <c r="Y134" s="38" t="s">
        <v>439</v>
      </c>
      <c r="Z134" s="44">
        <v>0.65972222222222221</v>
      </c>
      <c r="AA134" s="44">
        <v>0.65972222222222221</v>
      </c>
      <c r="AB134" s="44">
        <v>0.65972222222222221</v>
      </c>
      <c r="AC134" s="44">
        <v>0.66736111111111107</v>
      </c>
      <c r="AD134" s="42">
        <f>IF(PA[[#This Row],[Acknowledgement Time ]]="NA","",(PA[[#This Row],[Acknowledgement Time ]]-PA[[#This Row],[Fault Time]])*24)</f>
        <v>0</v>
      </c>
      <c r="AE134" s="42">
        <f>IF(PA[[#This Row],[Work Start time on Fault]]="NA","",(PA[[#This Row],[Work Start time on Fault]]-PA[[#This Row],[Fault Time]])*24)</f>
        <v>0</v>
      </c>
      <c r="AF134" s="43">
        <f>IF(PA[[#This Row],[Status]]="Open","",(PA[[#This Row],[Work Completion time on fault]]-PA[[#This Row],[Fault Time]])*24)</f>
        <v>0.18333333333333268</v>
      </c>
      <c r="AG134" s="42">
        <f>IFERROR((PA[[#This Row],[Work Completion time on fault]]-PA[[#This Row],[Fault Time]])*24,"")</f>
        <v>0.18333333333333268</v>
      </c>
      <c r="AH134" s="35" t="s">
        <v>445</v>
      </c>
      <c r="AI134" s="32" t="s">
        <v>368</v>
      </c>
      <c r="AJ134" s="34">
        <f ca="1">IFERROR(PA[[#This Row],[Breakdown Time]]*PA[[#This Row],[Plant Equivalent Weightage]],"")</f>
        <v>6.4041738578428202E-3</v>
      </c>
      <c r="AK134" s="35">
        <v>17.2</v>
      </c>
      <c r="AL134" s="49">
        <f>IFERROR((_xlfn.XLOOKUP($G134,'Modelling New'!$D:$D,'Modelling New'!$O:$O)*PA[[#This Row],[Lost PoA(Wh/m2)]]*PA[[#This Row],[DC Capacity Affected (kW)]])/1000,"")</f>
        <v>77.311622298941543</v>
      </c>
    </row>
    <row r="135" spans="1:38">
      <c r="A135" s="174">
        <f t="shared" si="2"/>
        <v>134</v>
      </c>
      <c r="B135" s="134">
        <v>45762</v>
      </c>
      <c r="C135" s="183">
        <f>YEAR(PA[[#This Row],[Date]])+IF(MONTH(PA[[#This Row],[Date]])&gt;=4,1,0)</f>
        <v>2026</v>
      </c>
      <c r="D135" s="32">
        <f>YEAR(PA[[#This Row],[Date]])</f>
        <v>2025</v>
      </c>
      <c r="E135" s="36" t="s">
        <v>364</v>
      </c>
      <c r="F135" s="36" t="s">
        <v>364</v>
      </c>
      <c r="G135" s="217">
        <v>45748</v>
      </c>
      <c r="H135" s="175">
        <f>DAY(EOMONTH(PA[[#This Row],[Month Year]],0))</f>
        <v>30</v>
      </c>
      <c r="I135" s="33">
        <v>0.26874999999999999</v>
      </c>
      <c r="J135" s="33">
        <v>0.75624999999999998</v>
      </c>
      <c r="K135" s="34">
        <f>IFERROR((PA[[#This Row],[Sunset Time (POA&lt;20 W/m2)]]-PA[[#This Row],[Sunrise Time (POA&gt;20 W/m2)]])*24,"")</f>
        <v>11.7</v>
      </c>
      <c r="L135" s="32" t="s">
        <v>403</v>
      </c>
      <c r="M135" s="36" t="s">
        <v>411</v>
      </c>
      <c r="N135" s="32" t="s">
        <v>417</v>
      </c>
      <c r="O135" s="37"/>
      <c r="P135" s="37"/>
      <c r="Q135" s="36"/>
      <c r="R135" s="175">
        <f>IF((PA[[#This Row],[String Type(If String BD)]]&amp;PA[[#This Row],[Equipment (If any BD other than PV  array and inv)]])="",1,0)</f>
        <v>1</v>
      </c>
      <c r="S135" s="175">
        <f>IF(PA[[#This Row],[String Type(If String BD)]]="",1,0)</f>
        <v>1</v>
      </c>
      <c r="T1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IS10Inv2M1</v>
      </c>
      <c r="U135" s="176">
        <f>IFERROR(_xlfn.XLOOKUP(PA[[#This Row],[Affected Equipment ]],'Basic Data'!N:N,'Basic Data'!Q:Q),"")</f>
        <v>1595</v>
      </c>
      <c r="V135" s="180">
        <f ca="1">IFERROR(_xlfn.XLOOKUP(PA[[#This Row],[Affected Equipment ]],'Basic Data'!N:N,'Basic Data'!R:R),"")</f>
        <v>9.4923525560911739E-3</v>
      </c>
      <c r="W135" s="35" t="s">
        <v>414</v>
      </c>
      <c r="X135" s="39"/>
      <c r="Y135" s="38" t="s">
        <v>485</v>
      </c>
      <c r="Z135" s="45">
        <v>0.55000000000000004</v>
      </c>
      <c r="AA135" s="45">
        <v>0.55000000000000004</v>
      </c>
      <c r="AB135" s="45">
        <v>0.55000000000000004</v>
      </c>
      <c r="AC135" s="45">
        <v>0.61458333333333337</v>
      </c>
      <c r="AD135" s="177">
        <f>IF(PA[[#This Row],[Acknowledgement Time ]]="NA","",(PA[[#This Row],[Acknowledgement Time ]]-PA[[#This Row],[Fault Time]])*24)</f>
        <v>0</v>
      </c>
      <c r="AE135" s="177">
        <f>IF(PA[[#This Row],[Work Start time on Fault]]="NA","",(PA[[#This Row],[Work Start time on Fault]]-PA[[#This Row],[Fault Time]])*24)</f>
        <v>0</v>
      </c>
      <c r="AF135" s="178">
        <f>IF(PA[[#This Row],[Status]]="Open","",(PA[[#This Row],[Work Completion time on fault]]-PA[[#This Row],[Fault Time]])*24)</f>
        <v>1.5499999999999998</v>
      </c>
      <c r="AG135" s="177">
        <f>IFERROR((PA[[#This Row],[Work Completion time on fault]]-PA[[#This Row],[Fault Time]])*24,"")</f>
        <v>1.5499999999999998</v>
      </c>
      <c r="AH135" s="35" t="s">
        <v>445</v>
      </c>
      <c r="AI135" s="32" t="s">
        <v>368</v>
      </c>
      <c r="AJ135" s="176">
        <f ca="1">IFERROR(PA[[#This Row],[Breakdown Time]]*PA[[#This Row],[Plant Equivalent Weightage]],"")</f>
        <v>1.4713146461941318E-2</v>
      </c>
      <c r="AK135" s="37">
        <v>1351.7</v>
      </c>
      <c r="AL135" s="278">
        <f>IFERROR((_xlfn.XLOOKUP($G135,'Modelling New'!$D:$D,'Modelling New'!$O:$O)*PA[[#This Row],[Lost PoA(Wh/m2)]]*PA[[#This Row],[DC Capacity Affected (kW)]])/1000,"")</f>
        <v>1651.0066964970824</v>
      </c>
    </row>
    <row r="136" spans="1:38">
      <c r="A136" s="174">
        <f t="shared" si="2"/>
        <v>135</v>
      </c>
      <c r="B136" s="30">
        <v>45762</v>
      </c>
      <c r="C136" s="184">
        <f>YEAR(PA[[#This Row],[Date]])+IF(MONTH(PA[[#This Row],[Date]])&gt;=4,1,0)</f>
        <v>2026</v>
      </c>
      <c r="D136" s="32">
        <f>YEAR(PA[[#This Row],[Date]])</f>
        <v>2025</v>
      </c>
      <c r="E136" s="36" t="s">
        <v>364</v>
      </c>
      <c r="F136" s="36" t="s">
        <v>364</v>
      </c>
      <c r="G136" s="217">
        <v>45748</v>
      </c>
      <c r="H136" s="31">
        <f>DAY(EOMONTH(PA[[#This Row],[Month Year]],0))</f>
        <v>30</v>
      </c>
      <c r="I136" s="33">
        <v>0.26874999999999999</v>
      </c>
      <c r="J136" s="33">
        <v>0.75624999999999998</v>
      </c>
      <c r="K136" s="34">
        <f>IFERROR((PA[[#This Row],[Sunset Time (POA&lt;20 W/m2)]]-PA[[#This Row],[Sunrise Time (POA&gt;20 W/m2)]])*24,"")</f>
        <v>11.7</v>
      </c>
      <c r="L136" s="32" t="s">
        <v>403</v>
      </c>
      <c r="M136" s="36" t="s">
        <v>411</v>
      </c>
      <c r="N136" s="32"/>
      <c r="O136" s="35"/>
      <c r="P136" s="35"/>
      <c r="Q136" s="32"/>
      <c r="R136" s="31">
        <f>IF((PA[[#This Row],[String Type(If String BD)]]&amp;PA[[#This Row],[Equipment (If any BD other than PV  array and inv)]])="",1,0)</f>
        <v>1</v>
      </c>
      <c r="S136" s="31">
        <f>IF(PA[[#This Row],[String Type(If String BD)]]="",1,0)</f>
        <v>1</v>
      </c>
      <c r="T1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</v>
      </c>
      <c r="U136" s="34">
        <f>IFERROR(_xlfn.XLOOKUP(PA[[#This Row],[Affected Equipment ]],'Basic Data'!N:N,'Basic Data'!Q:Q),"")</f>
        <v>5135.8999999999987</v>
      </c>
      <c r="V136" s="179">
        <f ca="1">IFERROR(_xlfn.XLOOKUP(PA[[#This Row],[Affected Equipment ]],'Basic Data'!N:N,'Basic Data'!R:R),"")</f>
        <v>3.0565375230613572E-2</v>
      </c>
      <c r="W136" s="35" t="s">
        <v>475</v>
      </c>
      <c r="X136" s="38"/>
      <c r="Y136" s="38" t="s">
        <v>485</v>
      </c>
      <c r="Z136" s="44">
        <v>0.61527777777777781</v>
      </c>
      <c r="AA136" s="44">
        <v>0.61527777777777781</v>
      </c>
      <c r="AB136" s="44">
        <v>0.61527777777777781</v>
      </c>
      <c r="AC136" s="44">
        <v>0.61736111111111114</v>
      </c>
      <c r="AD136" s="42">
        <f>IF(PA[[#This Row],[Acknowledgement Time ]]="NA","",(PA[[#This Row],[Acknowledgement Time ]]-PA[[#This Row],[Fault Time]])*24)</f>
        <v>0</v>
      </c>
      <c r="AE136" s="42">
        <f>IF(PA[[#This Row],[Work Start time on Fault]]="NA","",(PA[[#This Row],[Work Start time on Fault]]-PA[[#This Row],[Fault Time]])*24)</f>
        <v>0</v>
      </c>
      <c r="AF136" s="43">
        <f>IF(PA[[#This Row],[Status]]="Open","",(PA[[#This Row],[Work Completion time on fault]]-PA[[#This Row],[Fault Time]])*24)</f>
        <v>4.9999999999999822E-2</v>
      </c>
      <c r="AG136" s="42">
        <f>IFERROR((PA[[#This Row],[Work Completion time on fault]]-PA[[#This Row],[Fault Time]])*24,"")</f>
        <v>4.9999999999999822E-2</v>
      </c>
      <c r="AH136" s="35" t="s">
        <v>497</v>
      </c>
      <c r="AI136" s="32" t="s">
        <v>368</v>
      </c>
      <c r="AJ136" s="34">
        <f ca="1">IFERROR(PA[[#This Row],[Breakdown Time]]*PA[[#This Row],[Plant Equivalent Weightage]],"")</f>
        <v>1.5282687615306731E-3</v>
      </c>
      <c r="AK136" s="35">
        <v>52.4</v>
      </c>
      <c r="AL136" s="49">
        <f>IFERROR((_xlfn.XLOOKUP($G136,'Modelling New'!$D:$D,'Modelling New'!$O:$O)*PA[[#This Row],[Lost PoA(Wh/m2)]]*PA[[#This Row],[DC Capacity Affected (kW)]])/1000,"")</f>
        <v>206.08941176781804</v>
      </c>
    </row>
    <row r="137" spans="1:38">
      <c r="A137" s="174">
        <f t="shared" si="2"/>
        <v>136</v>
      </c>
      <c r="B137" s="30">
        <v>45762</v>
      </c>
      <c r="C137" s="184">
        <f>YEAR(PA[[#This Row],[Date]])+IF(MONTH(PA[[#This Row],[Date]])&gt;=4,1,0)</f>
        <v>2026</v>
      </c>
      <c r="D137" s="32">
        <f>YEAR(PA[[#This Row],[Date]])</f>
        <v>2025</v>
      </c>
      <c r="E137" s="36" t="s">
        <v>364</v>
      </c>
      <c r="F137" s="36" t="s">
        <v>364</v>
      </c>
      <c r="G137" s="217">
        <v>45748</v>
      </c>
      <c r="H137" s="31">
        <f>DAY(EOMONTH(PA[[#This Row],[Month Year]],0))</f>
        <v>30</v>
      </c>
      <c r="I137" s="33">
        <v>0.26874999999999999</v>
      </c>
      <c r="J137" s="33">
        <v>0.75624999999999998</v>
      </c>
      <c r="K137" s="34">
        <f>IFERROR((PA[[#This Row],[Sunset Time (POA&lt;20 W/m2)]]-PA[[#This Row],[Sunrise Time (POA&gt;20 W/m2)]])*24,"")</f>
        <v>11.7</v>
      </c>
      <c r="L137" s="32" t="s">
        <v>403</v>
      </c>
      <c r="M137" s="36" t="s">
        <v>411</v>
      </c>
      <c r="N137" s="32" t="s">
        <v>444</v>
      </c>
      <c r="O137" s="35"/>
      <c r="P137" s="35"/>
      <c r="Q137" s="32"/>
      <c r="R137" s="31">
        <f>IF((PA[[#This Row],[String Type(If String BD)]]&amp;PA[[#This Row],[Equipment (If any BD other than PV  array and inv)]])="",1,0)</f>
        <v>1</v>
      </c>
      <c r="S137" s="31">
        <f>IF(PA[[#This Row],[String Type(If String BD)]]="",1,0)</f>
        <v>1</v>
      </c>
      <c r="T1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37" s="34">
        <f>IFERROR(_xlfn.XLOOKUP(PA[[#This Row],[Affected Equipment ]],'Basic Data'!N:N,'Basic Data'!Q:Q),"")</f>
        <v>1515.25</v>
      </c>
      <c r="V137" s="179">
        <f ca="1">IFERROR(_xlfn.XLOOKUP(PA[[#This Row],[Affected Equipment ]],'Basic Data'!N:N,'Basic Data'!R:R),"")</f>
        <v>9.0177349282866155E-3</v>
      </c>
      <c r="W137" s="35" t="s">
        <v>414</v>
      </c>
      <c r="X137" s="38"/>
      <c r="Y137" s="38" t="s">
        <v>485</v>
      </c>
      <c r="Z137" s="44">
        <v>0.52083333333333337</v>
      </c>
      <c r="AA137" s="44">
        <v>0.52083333333333337</v>
      </c>
      <c r="AB137" s="44">
        <v>0.52083333333333337</v>
      </c>
      <c r="AC137" s="44">
        <v>0.58958333333333335</v>
      </c>
      <c r="AD137" s="42">
        <f>IF(PA[[#This Row],[Acknowledgement Time ]]="NA","",(PA[[#This Row],[Acknowledgement Time ]]-PA[[#This Row],[Fault Time]])*24)</f>
        <v>0</v>
      </c>
      <c r="AE137" s="42">
        <f>IF(PA[[#This Row],[Work Start time on Fault]]="NA","",(PA[[#This Row],[Work Start time on Fault]]-PA[[#This Row],[Fault Time]])*24)</f>
        <v>0</v>
      </c>
      <c r="AF137" s="43">
        <f>IF(PA[[#This Row],[Status]]="Open","",(PA[[#This Row],[Work Completion time on fault]]-PA[[#This Row],[Fault Time]])*24)</f>
        <v>1.6499999999999995</v>
      </c>
      <c r="AG137" s="42">
        <f>IFERROR((PA[[#This Row],[Work Completion time on fault]]-PA[[#This Row],[Fault Time]])*24,"")</f>
        <v>1.6499999999999995</v>
      </c>
      <c r="AH137" s="35" t="s">
        <v>445</v>
      </c>
      <c r="AI137" s="32" t="s">
        <v>368</v>
      </c>
      <c r="AJ137" s="34">
        <f ca="1">IFERROR(PA[[#This Row],[Breakdown Time]]*PA[[#This Row],[Plant Equivalent Weightage]],"")</f>
        <v>1.4879262631672911E-2</v>
      </c>
      <c r="AK137" s="35">
        <v>1526</v>
      </c>
      <c r="AL137" s="49">
        <f>IFERROR((_xlfn.XLOOKUP($G137,'Modelling New'!$D:$D,'Modelling New'!$O:$O)*PA[[#This Row],[Lost PoA(Wh/m2)]]*PA[[#This Row],[DC Capacity Affected (kW)]])/1000,"")</f>
        <v>1770.7068194953174</v>
      </c>
    </row>
    <row r="138" spans="1:38">
      <c r="A138" s="174">
        <f t="shared" si="2"/>
        <v>137</v>
      </c>
      <c r="B138" s="30">
        <v>45762</v>
      </c>
      <c r="C138" s="184">
        <f>YEAR(PA[[#This Row],[Date]])+IF(MONTH(PA[[#This Row],[Date]])&gt;=4,1,0)</f>
        <v>2026</v>
      </c>
      <c r="D138" s="32">
        <f>YEAR(PA[[#This Row],[Date]])</f>
        <v>2025</v>
      </c>
      <c r="E138" s="36" t="s">
        <v>364</v>
      </c>
      <c r="F138" s="36" t="s">
        <v>364</v>
      </c>
      <c r="G138" s="217">
        <v>45748</v>
      </c>
      <c r="H138" s="31">
        <f>DAY(EOMONTH(PA[[#This Row],[Month Year]],0))</f>
        <v>30</v>
      </c>
      <c r="I138" s="33">
        <v>0.26874999999999999</v>
      </c>
      <c r="J138" s="33">
        <v>0.75624999999999998</v>
      </c>
      <c r="K138" s="34">
        <f>IFERROR((PA[[#This Row],[Sunset Time (POA&lt;20 W/m2)]]-PA[[#This Row],[Sunrise Time (POA&gt;20 W/m2)]])*24,"")</f>
        <v>11.7</v>
      </c>
      <c r="L138" s="32" t="s">
        <v>419</v>
      </c>
      <c r="M138" s="32" t="s">
        <v>404</v>
      </c>
      <c r="N138" s="32"/>
      <c r="O138" s="35"/>
      <c r="P138" s="35"/>
      <c r="Q138" s="32"/>
      <c r="R138" s="31">
        <f>IF((PA[[#This Row],[String Type(If String BD)]]&amp;PA[[#This Row],[Equipment (If any BD other than PV  array and inv)]])="",1,0)</f>
        <v>1</v>
      </c>
      <c r="S138" s="31">
        <f>IF(PA[[#This Row],[String Type(If String BD)]]="",1,0)</f>
        <v>1</v>
      </c>
      <c r="T1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</v>
      </c>
      <c r="U138" s="34">
        <f>IFERROR(_xlfn.XLOOKUP(PA[[#This Row],[Affected Equipment ]],'Basic Data'!N:N,'Basic Data'!Q:Q),"")</f>
        <v>5614.4</v>
      </c>
      <c r="V138" s="179">
        <f ca="1">IFERROR(_xlfn.XLOOKUP(PA[[#This Row],[Affected Equipment ]],'Basic Data'!N:N,'Basic Data'!R:R),"")</f>
        <v>3.3413080997440933E-2</v>
      </c>
      <c r="W138" s="35" t="s">
        <v>475</v>
      </c>
      <c r="X138" s="38"/>
      <c r="Y138" s="38" t="s">
        <v>485</v>
      </c>
      <c r="Z138" s="44">
        <v>0.59652777777777777</v>
      </c>
      <c r="AA138" s="44">
        <v>0.59652777777777777</v>
      </c>
      <c r="AB138" s="44">
        <v>0.59652777777777777</v>
      </c>
      <c r="AC138" s="44">
        <v>0.59861111111111109</v>
      </c>
      <c r="AD138" s="42">
        <f>IF(PA[[#This Row],[Acknowledgement Time ]]="NA","",(PA[[#This Row],[Acknowledgement Time ]]-PA[[#This Row],[Fault Time]])*24)</f>
        <v>0</v>
      </c>
      <c r="AE138" s="42">
        <f>IF(PA[[#This Row],[Work Start time on Fault]]="NA","",(PA[[#This Row],[Work Start time on Fault]]-PA[[#This Row],[Fault Time]])*24)</f>
        <v>0</v>
      </c>
      <c r="AF138" s="43">
        <f>IF(PA[[#This Row],[Status]]="Open","",(PA[[#This Row],[Work Completion time on fault]]-PA[[#This Row],[Fault Time]])*24)</f>
        <v>4.9999999999999822E-2</v>
      </c>
      <c r="AG138" s="42">
        <f>IFERROR((PA[[#This Row],[Work Completion time on fault]]-PA[[#This Row],[Fault Time]])*24,"")</f>
        <v>4.9999999999999822E-2</v>
      </c>
      <c r="AH138" s="35" t="s">
        <v>497</v>
      </c>
      <c r="AI138" s="32" t="s">
        <v>368</v>
      </c>
      <c r="AJ138" s="34">
        <f ca="1">IFERROR(PA[[#This Row],[Breakdown Time]]*PA[[#This Row],[Plant Equivalent Weightage]],"")</f>
        <v>1.6706540498720407E-3</v>
      </c>
      <c r="AK138" s="35">
        <v>55.4</v>
      </c>
      <c r="AL138" s="49">
        <f>IFERROR((_xlfn.XLOOKUP($G138,'Modelling New'!$D:$D,'Modelling New'!$O:$O)*PA[[#This Row],[Lost PoA(Wh/m2)]]*PA[[#This Row],[DC Capacity Affected (kW)]])/1000,"")</f>
        <v>238.18858760856918</v>
      </c>
    </row>
    <row r="139" spans="1:38">
      <c r="A139" s="174">
        <f t="shared" si="2"/>
        <v>138</v>
      </c>
      <c r="B139" s="134">
        <v>45762</v>
      </c>
      <c r="C139" s="183">
        <f>YEAR(PA[[#This Row],[Date]])+IF(MONTH(PA[[#This Row],[Date]])&gt;=4,1,0)</f>
        <v>2026</v>
      </c>
      <c r="D139" s="32">
        <f>YEAR(PA[[#This Row],[Date]])</f>
        <v>2025</v>
      </c>
      <c r="E139" s="36" t="s">
        <v>364</v>
      </c>
      <c r="F139" s="36" t="s">
        <v>364</v>
      </c>
      <c r="G139" s="217">
        <v>45748</v>
      </c>
      <c r="H139" s="175">
        <f>DAY(EOMONTH(PA[[#This Row],[Month Year]],0))</f>
        <v>30</v>
      </c>
      <c r="I139" s="33">
        <v>0.26874999999999999</v>
      </c>
      <c r="J139" s="33">
        <v>0.75624999999999998</v>
      </c>
      <c r="K139" s="34">
        <f>IFERROR((PA[[#This Row],[Sunset Time (POA&lt;20 W/m2)]]-PA[[#This Row],[Sunrise Time (POA&gt;20 W/m2)]])*24,"")</f>
        <v>11.7</v>
      </c>
      <c r="L139" s="32" t="s">
        <v>419</v>
      </c>
      <c r="M139" s="32" t="s">
        <v>404</v>
      </c>
      <c r="N139" s="32" t="s">
        <v>417</v>
      </c>
      <c r="O139" s="37"/>
      <c r="P139" s="37"/>
      <c r="Q139" s="36"/>
      <c r="R139" s="175">
        <f>IF((PA[[#This Row],[String Type(If String BD)]]&amp;PA[[#This Row],[Equipment (If any BD other than PV  array and inv)]])="",1,0)</f>
        <v>1</v>
      </c>
      <c r="S139" s="175">
        <f>IF(PA[[#This Row],[String Type(If String BD)]]="",1,0)</f>
        <v>1</v>
      </c>
      <c r="T13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139" s="176">
        <f>IFERROR(_xlfn.XLOOKUP(PA[[#This Row],[Affected Equipment ]],'Basic Data'!N:N,'Basic Data'!Q:Q),"")</f>
        <v>1228.1499999999999</v>
      </c>
      <c r="V139" s="180">
        <f ca="1">IFERROR(_xlfn.XLOOKUP(PA[[#This Row],[Affected Equipment ]],'Basic Data'!N:N,'Basic Data'!R:R),"")</f>
        <v>7.3091114681902037E-3</v>
      </c>
      <c r="W139" s="35" t="s">
        <v>414</v>
      </c>
      <c r="X139" s="39"/>
      <c r="Y139" s="38" t="s">
        <v>485</v>
      </c>
      <c r="Z139" s="45">
        <v>0.51944444444444449</v>
      </c>
      <c r="AA139" s="45">
        <v>0.51944444444444449</v>
      </c>
      <c r="AB139" s="45">
        <v>0.51944444444444449</v>
      </c>
      <c r="AC139" s="45">
        <v>0.56944444444444442</v>
      </c>
      <c r="AD139" s="177">
        <f>IF(PA[[#This Row],[Acknowledgement Time ]]="NA","",(PA[[#This Row],[Acknowledgement Time ]]-PA[[#This Row],[Fault Time]])*24)</f>
        <v>0</v>
      </c>
      <c r="AE139" s="177">
        <f>IF(PA[[#This Row],[Work Start time on Fault]]="NA","",(PA[[#This Row],[Work Start time on Fault]]-PA[[#This Row],[Fault Time]])*24)</f>
        <v>0</v>
      </c>
      <c r="AF139" s="178">
        <f>IF(PA[[#This Row],[Status]]="Open","",(PA[[#This Row],[Work Completion time on fault]]-PA[[#This Row],[Fault Time]])*24)</f>
        <v>1.1999999999999984</v>
      </c>
      <c r="AG139" s="177">
        <f>IFERROR((PA[[#This Row],[Work Completion time on fault]]-PA[[#This Row],[Fault Time]])*24,"")</f>
        <v>1.1999999999999984</v>
      </c>
      <c r="AH139" s="35" t="s">
        <v>445</v>
      </c>
      <c r="AI139" s="32" t="s">
        <v>368</v>
      </c>
      <c r="AJ139" s="176">
        <f ca="1">IFERROR(PA[[#This Row],[Breakdown Time]]*PA[[#This Row],[Plant Equivalent Weightage]],"")</f>
        <v>8.7709337618282323E-3</v>
      </c>
      <c r="AK139" s="37">
        <v>1147</v>
      </c>
      <c r="AL139" s="278">
        <f>IFERROR((_xlfn.XLOOKUP($G139,'Modelling New'!$D:$D,'Modelling New'!$O:$O)*PA[[#This Row],[Lost PoA(Wh/m2)]]*PA[[#This Row],[DC Capacity Affected (kW)]])/1000,"")</f>
        <v>1078.7546084776636</v>
      </c>
    </row>
    <row r="140" spans="1:38">
      <c r="A140" s="174">
        <f t="shared" si="2"/>
        <v>139</v>
      </c>
      <c r="B140" s="30">
        <v>45762</v>
      </c>
      <c r="C140" s="184">
        <f>YEAR(PA[[#This Row],[Date]])+IF(MONTH(PA[[#This Row],[Date]])&gt;=4,1,0)</f>
        <v>2026</v>
      </c>
      <c r="D140" s="32">
        <f>YEAR(PA[[#This Row],[Date]])</f>
        <v>2025</v>
      </c>
      <c r="E140" s="36" t="s">
        <v>364</v>
      </c>
      <c r="F140" s="36" t="s">
        <v>364</v>
      </c>
      <c r="G140" s="217">
        <v>45748</v>
      </c>
      <c r="H140" s="31">
        <f>DAY(EOMONTH(PA[[#This Row],[Month Year]],0))</f>
        <v>30</v>
      </c>
      <c r="I140" s="33">
        <v>0.26874999999999999</v>
      </c>
      <c r="J140" s="33">
        <v>0.75624999999999998</v>
      </c>
      <c r="K140" s="34">
        <f>IFERROR((PA[[#This Row],[Sunset Time (POA&lt;20 W/m2)]]-PA[[#This Row],[Sunrise Time (POA&gt;20 W/m2)]])*24,"")</f>
        <v>11.7</v>
      </c>
      <c r="L140" s="32" t="s">
        <v>419</v>
      </c>
      <c r="M140" s="32" t="s">
        <v>404</v>
      </c>
      <c r="N140" s="32" t="s">
        <v>405</v>
      </c>
      <c r="O140" s="35"/>
      <c r="P140" s="35"/>
      <c r="Q140" s="32"/>
      <c r="R140" s="31">
        <f>IF((PA[[#This Row],[String Type(If String BD)]]&amp;PA[[#This Row],[Equipment (If any BD other than PV  array and inv)]])="",1,0)</f>
        <v>1</v>
      </c>
      <c r="S140" s="31">
        <f>IF(PA[[#This Row],[String Type(If String BD)]]="",1,0)</f>
        <v>1</v>
      </c>
      <c r="T1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IS11Inv1M4</v>
      </c>
      <c r="U140" s="34">
        <f>IFERROR(_xlfn.XLOOKUP(PA[[#This Row],[Affected Equipment ]],'Basic Data'!N:N,'Basic Data'!Q:Q),"")</f>
        <v>1515.2499999999998</v>
      </c>
      <c r="V140" s="179">
        <f ca="1">IFERROR(_xlfn.XLOOKUP(PA[[#This Row],[Affected Equipment ]],'Basic Data'!N:N,'Basic Data'!R:R),"")</f>
        <v>9.0177349282866137E-3</v>
      </c>
      <c r="W140" s="35" t="s">
        <v>414</v>
      </c>
      <c r="X140" s="38"/>
      <c r="Y140" s="38" t="s">
        <v>485</v>
      </c>
      <c r="Z140" s="44">
        <v>0.57777777777777772</v>
      </c>
      <c r="AA140" s="44">
        <v>0.57777777777777772</v>
      </c>
      <c r="AB140" s="44">
        <v>0.57777777777777772</v>
      </c>
      <c r="AC140" s="44">
        <v>0.58888888888888891</v>
      </c>
      <c r="AD140" s="42">
        <f>IF(PA[[#This Row],[Acknowledgement Time ]]="NA","",(PA[[#This Row],[Acknowledgement Time ]]-PA[[#This Row],[Fault Time]])*24)</f>
        <v>0</v>
      </c>
      <c r="AE140" s="42">
        <f>IF(PA[[#This Row],[Work Start time on Fault]]="NA","",(PA[[#This Row],[Work Start time on Fault]]-PA[[#This Row],[Fault Time]])*24)</f>
        <v>0</v>
      </c>
      <c r="AF140" s="43">
        <f>IF(PA[[#This Row],[Status]]="Open","",(PA[[#This Row],[Work Completion time on fault]]-PA[[#This Row],[Fault Time]])*24)</f>
        <v>0.26666666666666838</v>
      </c>
      <c r="AG140" s="42">
        <f>IFERROR((PA[[#This Row],[Work Completion time on fault]]-PA[[#This Row],[Fault Time]])*24,"")</f>
        <v>0.26666666666666838</v>
      </c>
      <c r="AH140" s="35" t="s">
        <v>445</v>
      </c>
      <c r="AI140" s="32" t="s">
        <v>368</v>
      </c>
      <c r="AJ140" s="34">
        <f ca="1">IFERROR(PA[[#This Row],[Breakdown Time]]*PA[[#This Row],[Plant Equivalent Weightage]],"")</f>
        <v>2.4047293142097793E-3</v>
      </c>
      <c r="AK140" s="35">
        <v>234.3</v>
      </c>
      <c r="AL140" s="49">
        <f>IFERROR((_xlfn.XLOOKUP($G140,'Modelling New'!$D:$D,'Modelling New'!$O:$O)*PA[[#This Row],[Lost PoA(Wh/m2)]]*PA[[#This Row],[DC Capacity Affected (kW)]])/1000,"")</f>
        <v>271.87195793430715</v>
      </c>
    </row>
    <row r="141" spans="1:38">
      <c r="A141" s="174">
        <f t="shared" si="2"/>
        <v>140</v>
      </c>
      <c r="B141" s="30">
        <v>45762</v>
      </c>
      <c r="C141" s="184">
        <f>YEAR(PA[[#This Row],[Date]])+IF(MONTH(PA[[#This Row],[Date]])&gt;=4,1,0)</f>
        <v>2026</v>
      </c>
      <c r="D141" s="32">
        <f>YEAR(PA[[#This Row],[Date]])</f>
        <v>2025</v>
      </c>
      <c r="E141" s="36" t="s">
        <v>364</v>
      </c>
      <c r="F141" s="36" t="s">
        <v>364</v>
      </c>
      <c r="G141" s="217">
        <v>45748</v>
      </c>
      <c r="H141" s="31">
        <f>DAY(EOMONTH(PA[[#This Row],[Month Year]],0))</f>
        <v>30</v>
      </c>
      <c r="I141" s="33">
        <v>0.26874999999999999</v>
      </c>
      <c r="J141" s="33">
        <v>0.75624999999999998</v>
      </c>
      <c r="K141" s="34">
        <f>IFERROR((PA[[#This Row],[Sunset Time (POA&lt;20 W/m2)]]-PA[[#This Row],[Sunrise Time (POA&gt;20 W/m2)]])*24,"")</f>
        <v>11.7</v>
      </c>
      <c r="L141" s="32" t="s">
        <v>419</v>
      </c>
      <c r="M141" s="32" t="s">
        <v>411</v>
      </c>
      <c r="N141" s="32"/>
      <c r="O141" s="35"/>
      <c r="P141" s="35"/>
      <c r="Q141" s="32"/>
      <c r="R141" s="31">
        <f>IF((PA[[#This Row],[String Type(If String BD)]]&amp;PA[[#This Row],[Equipment (If any BD other than PV  array and inv)]])="",1,0)</f>
        <v>1</v>
      </c>
      <c r="S141" s="31">
        <f>IF(PA[[#This Row],[String Type(If String BD)]]="",1,0)</f>
        <v>1</v>
      </c>
      <c r="T1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</v>
      </c>
      <c r="U141" s="34">
        <f>IFERROR(_xlfn.XLOOKUP(PA[[#This Row],[Affected Equipment ]],'Basic Data'!N:N,'Basic Data'!Q:Q),"")</f>
        <v>5678.1999999999989</v>
      </c>
      <c r="V141" s="179">
        <f ca="1">IFERROR(_xlfn.XLOOKUP(PA[[#This Row],[Affected Equipment ]],'Basic Data'!N:N,'Basic Data'!R:R),"")</f>
        <v>3.379277509968457E-2</v>
      </c>
      <c r="W141" s="35" t="s">
        <v>475</v>
      </c>
      <c r="X141" s="38"/>
      <c r="Y141" s="38" t="s">
        <v>485</v>
      </c>
      <c r="Z141" s="44">
        <v>0.59722222222222221</v>
      </c>
      <c r="AA141" s="44">
        <v>0.59722222222222221</v>
      </c>
      <c r="AB141" s="44">
        <v>0.59722222222222221</v>
      </c>
      <c r="AC141" s="44">
        <v>0.59930555555555554</v>
      </c>
      <c r="AD141" s="42">
        <f>IF(PA[[#This Row],[Acknowledgement Time ]]="NA","",(PA[[#This Row],[Acknowledgement Time ]]-PA[[#This Row],[Fault Time]])*24)</f>
        <v>0</v>
      </c>
      <c r="AE141" s="42">
        <f>IF(PA[[#This Row],[Work Start time on Fault]]="NA","",(PA[[#This Row],[Work Start time on Fault]]-PA[[#This Row],[Fault Time]])*24)</f>
        <v>0</v>
      </c>
      <c r="AF141" s="43">
        <f>IF(PA[[#This Row],[Status]]="Open","",(PA[[#This Row],[Work Completion time on fault]]-PA[[#This Row],[Fault Time]])*24)</f>
        <v>4.9999999999999822E-2</v>
      </c>
      <c r="AG141" s="42">
        <f>IFERROR((PA[[#This Row],[Work Completion time on fault]]-PA[[#This Row],[Fault Time]])*24,"")</f>
        <v>4.9999999999999822E-2</v>
      </c>
      <c r="AH141" s="35" t="s">
        <v>497</v>
      </c>
      <c r="AI141" s="32" t="s">
        <v>368</v>
      </c>
      <c r="AJ141" s="34">
        <f ca="1">IFERROR(PA[[#This Row],[Breakdown Time]]*PA[[#This Row],[Plant Equivalent Weightage]],"")</f>
        <v>1.6896387549842225E-3</v>
      </c>
      <c r="AK141" s="35">
        <v>55.2</v>
      </c>
      <c r="AL141" s="49">
        <f>IFERROR((_xlfn.XLOOKUP($G141,'Modelling New'!$D:$D,'Modelling New'!$O:$O)*PA[[#This Row],[Lost PoA(Wh/m2)]]*PA[[#This Row],[DC Capacity Affected (kW)]])/1000,"")</f>
        <v>240.02561806764416</v>
      </c>
    </row>
    <row r="142" spans="1:38">
      <c r="A142" s="174">
        <f t="shared" si="2"/>
        <v>141</v>
      </c>
      <c r="B142" s="30">
        <v>45762</v>
      </c>
      <c r="C142" s="184">
        <f>YEAR(PA[[#This Row],[Date]])+IF(MONTH(PA[[#This Row],[Date]])&gt;=4,1,0)</f>
        <v>2026</v>
      </c>
      <c r="D142" s="32">
        <f>YEAR(PA[[#This Row],[Date]])</f>
        <v>2025</v>
      </c>
      <c r="E142" s="36" t="s">
        <v>364</v>
      </c>
      <c r="F142" s="36" t="s">
        <v>364</v>
      </c>
      <c r="G142" s="217">
        <v>45748</v>
      </c>
      <c r="H142" s="31">
        <f>DAY(EOMONTH(PA[[#This Row],[Month Year]],0))</f>
        <v>30</v>
      </c>
      <c r="I142" s="33">
        <v>0.26874999999999999</v>
      </c>
      <c r="J142" s="33">
        <v>0.75624999999999998</v>
      </c>
      <c r="K142" s="34">
        <f>IFERROR((PA[[#This Row],[Sunset Time (POA&lt;20 W/m2)]]-PA[[#This Row],[Sunrise Time (POA&gt;20 W/m2)]])*24,"")</f>
        <v>11.7</v>
      </c>
      <c r="L142" s="32" t="s">
        <v>419</v>
      </c>
      <c r="M142" s="32" t="s">
        <v>411</v>
      </c>
      <c r="N142" s="32" t="s">
        <v>417</v>
      </c>
      <c r="O142" s="35"/>
      <c r="P142" s="35"/>
      <c r="Q142" s="32"/>
      <c r="R142" s="31">
        <f>IF((PA[[#This Row],[String Type(If String BD)]]&amp;PA[[#This Row],[Equipment (If any BD other than PV  array and inv)]])="",1,0)</f>
        <v>1</v>
      </c>
      <c r="S142" s="31">
        <f>IF(PA[[#This Row],[String Type(If String BD)]]="",1,0)</f>
        <v>1</v>
      </c>
      <c r="T1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142" s="34">
        <f>IFERROR(_xlfn.XLOOKUP(PA[[#This Row],[Affected Equipment ]],'Basic Data'!N:N,'Basic Data'!Q:Q),"")</f>
        <v>1579.0499999999997</v>
      </c>
      <c r="V142" s="179">
        <f ca="1">IFERROR(_xlfn.XLOOKUP(PA[[#This Row],[Affected Equipment ]],'Basic Data'!N:N,'Basic Data'!R:R),"")</f>
        <v>9.3974290305302612E-3</v>
      </c>
      <c r="W142" s="35" t="s">
        <v>414</v>
      </c>
      <c r="X142" s="38"/>
      <c r="Y142" s="38" t="s">
        <v>485</v>
      </c>
      <c r="Z142" s="44">
        <v>0.49027777777777776</v>
      </c>
      <c r="AA142" s="44">
        <v>0.49027777777777776</v>
      </c>
      <c r="AB142" s="44">
        <v>0.49027777777777776</v>
      </c>
      <c r="AC142" s="44">
        <v>0.5854166666666667</v>
      </c>
      <c r="AD142" s="42">
        <f>IF(PA[[#This Row],[Acknowledgement Time ]]="NA","",(PA[[#This Row],[Acknowledgement Time ]]-PA[[#This Row],[Fault Time]])*24)</f>
        <v>0</v>
      </c>
      <c r="AE142" s="42">
        <f>IF(PA[[#This Row],[Work Start time on Fault]]="NA","",(PA[[#This Row],[Work Start time on Fault]]-PA[[#This Row],[Fault Time]])*24)</f>
        <v>0</v>
      </c>
      <c r="AF142" s="43">
        <f>IF(PA[[#This Row],[Status]]="Open","",(PA[[#This Row],[Work Completion time on fault]]-PA[[#This Row],[Fault Time]])*24)</f>
        <v>2.2833333333333345</v>
      </c>
      <c r="AG142" s="42">
        <f>IFERROR((PA[[#This Row],[Work Completion time on fault]]-PA[[#This Row],[Fault Time]])*24,"")</f>
        <v>2.2833333333333345</v>
      </c>
      <c r="AH142" s="35" t="s">
        <v>445</v>
      </c>
      <c r="AI142" s="32" t="s">
        <v>368</v>
      </c>
      <c r="AJ142" s="34">
        <f ca="1">IFERROR(PA[[#This Row],[Breakdown Time]]*PA[[#This Row],[Plant Equivalent Weightage]],"")</f>
        <v>2.1457462953044109E-2</v>
      </c>
      <c r="AK142" s="35">
        <v>2150</v>
      </c>
      <c r="AL142" s="49">
        <f>IFERROR((_xlfn.XLOOKUP($G142,'Modelling New'!$D:$D,'Modelling New'!$O:$O)*PA[[#This Row],[Lost PoA(Wh/m2)]]*PA[[#This Row],[DC Capacity Affected (kW)]])/1000,"")</f>
        <v>2599.8133857320699</v>
      </c>
    </row>
    <row r="143" spans="1:38">
      <c r="A143" s="174">
        <f t="shared" si="2"/>
        <v>142</v>
      </c>
      <c r="B143" s="134">
        <v>45762</v>
      </c>
      <c r="C143" s="183">
        <f>YEAR(PA[[#This Row],[Date]])+IF(MONTH(PA[[#This Row],[Date]])&gt;=4,1,0)</f>
        <v>2026</v>
      </c>
      <c r="D143" s="32">
        <f>YEAR(PA[[#This Row],[Date]])</f>
        <v>2025</v>
      </c>
      <c r="E143" s="36" t="s">
        <v>364</v>
      </c>
      <c r="F143" s="36" t="s">
        <v>364</v>
      </c>
      <c r="G143" s="217">
        <v>45748</v>
      </c>
      <c r="H143" s="175">
        <f>DAY(EOMONTH(PA[[#This Row],[Month Year]],0))</f>
        <v>30</v>
      </c>
      <c r="I143" s="33">
        <v>0.26874999999999999</v>
      </c>
      <c r="J143" s="33">
        <v>0.75624999999999998</v>
      </c>
      <c r="K143" s="34">
        <f>IFERROR((PA[[#This Row],[Sunset Time (POA&lt;20 W/m2)]]-PA[[#This Row],[Sunrise Time (POA&gt;20 W/m2)]])*24,"")</f>
        <v>11.7</v>
      </c>
      <c r="L143" s="32" t="s">
        <v>419</v>
      </c>
      <c r="M143" s="32" t="s">
        <v>411</v>
      </c>
      <c r="N143" s="32" t="s">
        <v>413</v>
      </c>
      <c r="O143" s="37"/>
      <c r="P143" s="37"/>
      <c r="Q143" s="36"/>
      <c r="R143" s="175">
        <f>IF((PA[[#This Row],[String Type(If String BD)]]&amp;PA[[#This Row],[Equipment (If any BD other than PV  array and inv)]])="",1,0)</f>
        <v>1</v>
      </c>
      <c r="S143" s="175">
        <f>IF(PA[[#This Row],[String Type(If String BD)]]="",1,0)</f>
        <v>1</v>
      </c>
      <c r="T1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IS11Inv2M2</v>
      </c>
      <c r="U143" s="176">
        <f>IFERROR(_xlfn.XLOOKUP(PA[[#This Row],[Affected Equipment ]],'Basic Data'!N:N,'Basic Data'!Q:Q),"")</f>
        <v>1371.7</v>
      </c>
      <c r="V143" s="180">
        <f ca="1">IFERROR(_xlfn.XLOOKUP(PA[[#This Row],[Affected Equipment ]],'Basic Data'!N:N,'Basic Data'!R:R),"")</f>
        <v>8.1634231982384096E-3</v>
      </c>
      <c r="W143" s="35" t="s">
        <v>414</v>
      </c>
      <c r="X143" s="39"/>
      <c r="Y143" s="38" t="s">
        <v>485</v>
      </c>
      <c r="Z143" s="45">
        <v>0.58472222222222225</v>
      </c>
      <c r="AA143" s="45">
        <v>0.58472222222222225</v>
      </c>
      <c r="AB143" s="45">
        <v>0.58472222222222225</v>
      </c>
      <c r="AC143" s="45">
        <v>0.58819444444444446</v>
      </c>
      <c r="AD143" s="177">
        <f>IF(PA[[#This Row],[Acknowledgement Time ]]="NA","",(PA[[#This Row],[Acknowledgement Time ]]-PA[[#This Row],[Fault Time]])*24)</f>
        <v>0</v>
      </c>
      <c r="AE143" s="177">
        <f>IF(PA[[#This Row],[Work Start time on Fault]]="NA","",(PA[[#This Row],[Work Start time on Fault]]-PA[[#This Row],[Fault Time]])*24)</f>
        <v>0</v>
      </c>
      <c r="AF143" s="178">
        <f>IF(PA[[#This Row],[Status]]="Open","",(PA[[#This Row],[Work Completion time on fault]]-PA[[#This Row],[Fault Time]])*24)</f>
        <v>8.3333333333333037E-2</v>
      </c>
      <c r="AG143" s="177">
        <f>IFERROR((PA[[#This Row],[Work Completion time on fault]]-PA[[#This Row],[Fault Time]])*24,"")</f>
        <v>8.3333333333333037E-2</v>
      </c>
      <c r="AH143" s="35" t="s">
        <v>445</v>
      </c>
      <c r="AI143" s="32" t="s">
        <v>368</v>
      </c>
      <c r="AJ143" s="176">
        <f ca="1">IFERROR(PA[[#This Row],[Breakdown Time]]*PA[[#This Row],[Plant Equivalent Weightage]],"")</f>
        <v>6.8028526651986508E-4</v>
      </c>
      <c r="AK143" s="37">
        <v>75.7</v>
      </c>
      <c r="AL143" s="278">
        <f>IFERROR((_xlfn.XLOOKUP($G143,'Modelling New'!$D:$D,'Modelling New'!$O:$O)*PA[[#This Row],[Lost PoA(Wh/m2)]]*PA[[#This Row],[DC Capacity Affected (kW)]])/1000,"")</f>
        <v>79.517524565623333</v>
      </c>
    </row>
    <row r="144" spans="1:38">
      <c r="A144" s="174">
        <f t="shared" si="2"/>
        <v>143</v>
      </c>
      <c r="B144" s="134">
        <v>45762</v>
      </c>
      <c r="C144" s="184">
        <f>YEAR(PA[[#This Row],[Date]])+IF(MONTH(PA[[#This Row],[Date]])&gt;=4,1,0)</f>
        <v>2026</v>
      </c>
      <c r="D144" s="32">
        <f>YEAR(PA[[#This Row],[Date]])</f>
        <v>2025</v>
      </c>
      <c r="E144" s="36" t="s">
        <v>364</v>
      </c>
      <c r="F144" s="36" t="s">
        <v>364</v>
      </c>
      <c r="G144" s="217">
        <v>45748</v>
      </c>
      <c r="H144" s="31">
        <f>DAY(EOMONTH(PA[[#This Row],[Month Year]],0))</f>
        <v>30</v>
      </c>
      <c r="I144" s="33">
        <v>0.26874999999999999</v>
      </c>
      <c r="J144" s="33">
        <v>0.75624999999999998</v>
      </c>
      <c r="K144" s="34">
        <f>IFERROR((PA[[#This Row],[Sunset Time (POA&lt;20 W/m2)]]-PA[[#This Row],[Sunrise Time (POA&gt;20 W/m2)]])*24,"")</f>
        <v>11.7</v>
      </c>
      <c r="L144" s="32" t="s">
        <v>424</v>
      </c>
      <c r="M144" s="32" t="s">
        <v>404</v>
      </c>
      <c r="N144" s="32" t="s">
        <v>417</v>
      </c>
      <c r="O144" s="35"/>
      <c r="P144" s="35"/>
      <c r="Q144" s="32"/>
      <c r="R144" s="31">
        <f>IF((PA[[#This Row],[String Type(If String BD)]]&amp;PA[[#This Row],[Equipment (If any BD other than PV  array and inv)]])="",1,0)</f>
        <v>1</v>
      </c>
      <c r="S144" s="31">
        <f>IF(PA[[#This Row],[String Type(If String BD)]]="",1,0)</f>
        <v>1</v>
      </c>
      <c r="T1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144" s="34">
        <f>IFERROR(_xlfn.XLOOKUP(PA[[#This Row],[Affected Equipment ]],'Basic Data'!N:N,'Basic Data'!Q:Q),"")</f>
        <v>1467.4</v>
      </c>
      <c r="V144" s="179">
        <f ca="1">IFERROR(_xlfn.XLOOKUP(PA[[#This Row],[Affected Equipment ]],'Basic Data'!N:N,'Basic Data'!R:R),"")</f>
        <v>8.7329643516038807E-3</v>
      </c>
      <c r="W144" s="35" t="s">
        <v>414</v>
      </c>
      <c r="X144" s="38"/>
      <c r="Y144" s="38" t="s">
        <v>485</v>
      </c>
      <c r="Z144" s="44">
        <v>0.52986111111111112</v>
      </c>
      <c r="AA144" s="44">
        <v>0.52986111111111112</v>
      </c>
      <c r="AB144" s="44">
        <v>0.52986111111111112</v>
      </c>
      <c r="AC144" s="44">
        <v>0.58888888888888891</v>
      </c>
      <c r="AD144" s="42">
        <f>IF(PA[[#This Row],[Acknowledgement Time ]]="NA","",(PA[[#This Row],[Acknowledgement Time ]]-PA[[#This Row],[Fault Time]])*24)</f>
        <v>0</v>
      </c>
      <c r="AE144" s="42">
        <f>IF(PA[[#This Row],[Work Start time on Fault]]="NA","",(PA[[#This Row],[Work Start time on Fault]]-PA[[#This Row],[Fault Time]])*24)</f>
        <v>0</v>
      </c>
      <c r="AF144" s="43">
        <f>IF(PA[[#This Row],[Status]]="Open","",(PA[[#This Row],[Work Completion time on fault]]-PA[[#This Row],[Fault Time]])*24)</f>
        <v>1.416666666666667</v>
      </c>
      <c r="AG144" s="42">
        <f>IFERROR((PA[[#This Row],[Work Completion time on fault]]-PA[[#This Row],[Fault Time]])*24,"")</f>
        <v>1.416666666666667</v>
      </c>
      <c r="AH144" s="35" t="s">
        <v>445</v>
      </c>
      <c r="AI144" s="32" t="s">
        <v>368</v>
      </c>
      <c r="AJ144" s="34">
        <f ca="1">IFERROR(PA[[#This Row],[Breakdown Time]]*PA[[#This Row],[Plant Equivalent Weightage]],"")</f>
        <v>1.2371699498105499E-2</v>
      </c>
      <c r="AK144" s="35">
        <v>1303</v>
      </c>
      <c r="AL144" s="49">
        <f>IFERROR((_xlfn.XLOOKUP($G144,'Modelling New'!$D:$D,'Modelling New'!$O:$O)*PA[[#This Row],[Lost PoA(Wh/m2)]]*PA[[#This Row],[DC Capacity Affected (kW)]])/1000,"")</f>
        <v>1464.2012188302454</v>
      </c>
    </row>
    <row r="145" spans="1:39">
      <c r="A145" s="174">
        <f t="shared" si="2"/>
        <v>144</v>
      </c>
      <c r="B145" s="134">
        <v>45762</v>
      </c>
      <c r="C145" s="184">
        <f>YEAR(PA[[#This Row],[Date]])+IF(MONTH(PA[[#This Row],[Date]])&gt;=4,1,0)</f>
        <v>2026</v>
      </c>
      <c r="D145" s="32">
        <f>YEAR(PA[[#This Row],[Date]])</f>
        <v>2025</v>
      </c>
      <c r="E145" s="36" t="s">
        <v>364</v>
      </c>
      <c r="F145" s="36" t="s">
        <v>364</v>
      </c>
      <c r="G145" s="217">
        <v>45748</v>
      </c>
      <c r="H145" s="31">
        <f>DAY(EOMONTH(PA[[#This Row],[Month Year]],0))</f>
        <v>30</v>
      </c>
      <c r="I145" s="33">
        <v>0.26874999999999999</v>
      </c>
      <c r="J145" s="33">
        <v>0.75624999999999998</v>
      </c>
      <c r="K145" s="34">
        <f>IFERROR((PA[[#This Row],[Sunset Time (POA&lt;20 W/m2)]]-PA[[#This Row],[Sunrise Time (POA&gt;20 W/m2)]])*24,"")</f>
        <v>11.7</v>
      </c>
      <c r="L145" s="32" t="s">
        <v>424</v>
      </c>
      <c r="M145" s="32" t="s">
        <v>404</v>
      </c>
      <c r="N145" s="32"/>
      <c r="O145" s="35"/>
      <c r="P145" s="35"/>
      <c r="Q145" s="32"/>
      <c r="R145" s="31">
        <f>IF((PA[[#This Row],[String Type(If String BD)]]&amp;PA[[#This Row],[Equipment (If any BD other than PV  array and inv)]])="",1,0)</f>
        <v>1</v>
      </c>
      <c r="S145" s="31">
        <f>IF(PA[[#This Row],[String Type(If String BD)]]="",1,0)</f>
        <v>1</v>
      </c>
      <c r="T1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</v>
      </c>
      <c r="U145" s="34">
        <f>IFERROR(_xlfn.XLOOKUP(PA[[#This Row],[Affected Equipment ]],'Basic Data'!N:N,'Basic Data'!Q:Q),"")</f>
        <v>5678.2</v>
      </c>
      <c r="V145" s="179">
        <f ca="1">IFERROR(_xlfn.XLOOKUP(PA[[#This Row],[Affected Equipment ]],'Basic Data'!N:N,'Basic Data'!R:R),"")</f>
        <v>3.3792775099684577E-2</v>
      </c>
      <c r="W145" s="35" t="s">
        <v>475</v>
      </c>
      <c r="X145" s="38"/>
      <c r="Y145" s="38" t="s">
        <v>485</v>
      </c>
      <c r="Z145" s="44">
        <v>0.63611111111111107</v>
      </c>
      <c r="AA145" s="44">
        <v>0.63611111111111107</v>
      </c>
      <c r="AB145" s="44">
        <v>0.63611111111111107</v>
      </c>
      <c r="AC145" s="44">
        <v>0.63749999999999996</v>
      </c>
      <c r="AD145" s="42">
        <f>IF(PA[[#This Row],[Acknowledgement Time ]]="NA","",(PA[[#This Row],[Acknowledgement Time ]]-PA[[#This Row],[Fault Time]])*24)</f>
        <v>0</v>
      </c>
      <c r="AE145" s="42">
        <f>IF(PA[[#This Row],[Work Start time on Fault]]="NA","",(PA[[#This Row],[Work Start time on Fault]]-PA[[#This Row],[Fault Time]])*24)</f>
        <v>0</v>
      </c>
      <c r="AF145" s="43">
        <f>IF(PA[[#This Row],[Status]]="Open","",(PA[[#This Row],[Work Completion time on fault]]-PA[[#This Row],[Fault Time]])*24)</f>
        <v>3.3333333333333215E-2</v>
      </c>
      <c r="AG145" s="42">
        <f>IFERROR((PA[[#This Row],[Work Completion time on fault]]-PA[[#This Row],[Fault Time]])*24,"")</f>
        <v>3.3333333333333215E-2</v>
      </c>
      <c r="AH145" s="35" t="s">
        <v>497</v>
      </c>
      <c r="AI145" s="32" t="s">
        <v>368</v>
      </c>
      <c r="AJ145" s="34">
        <f ca="1">IFERROR(PA[[#This Row],[Breakdown Time]]*PA[[#This Row],[Plant Equivalent Weightage]],"")</f>
        <v>1.1264258366561486E-3</v>
      </c>
      <c r="AK145" s="35">
        <v>33</v>
      </c>
      <c r="AL145" s="49">
        <f>IFERROR((_xlfn.XLOOKUP($G145,'Modelling New'!$D:$D,'Modelling New'!$O:$O)*PA[[#This Row],[Lost PoA(Wh/m2)]]*PA[[#This Row],[DC Capacity Affected (kW)]])/1000,"")</f>
        <v>143.49357601870031</v>
      </c>
    </row>
    <row r="146" spans="1:39">
      <c r="A146" s="174">
        <f t="shared" si="2"/>
        <v>145</v>
      </c>
      <c r="B146" s="134">
        <v>45762</v>
      </c>
      <c r="C146" s="184">
        <f>YEAR(PA[[#This Row],[Date]])+IF(MONTH(PA[[#This Row],[Date]])&gt;=4,1,0)</f>
        <v>2026</v>
      </c>
      <c r="D146" s="32">
        <f>YEAR(PA[[#This Row],[Date]])</f>
        <v>2025</v>
      </c>
      <c r="E146" s="36" t="s">
        <v>364</v>
      </c>
      <c r="F146" s="36" t="s">
        <v>364</v>
      </c>
      <c r="G146" s="217">
        <v>45748</v>
      </c>
      <c r="H146" s="31">
        <f>DAY(EOMONTH(PA[[#This Row],[Month Year]],0))</f>
        <v>30</v>
      </c>
      <c r="I146" s="33">
        <v>0.26874999999999999</v>
      </c>
      <c r="J146" s="33">
        <v>0.75624999999999998</v>
      </c>
      <c r="K146" s="34">
        <f>IFERROR((PA[[#This Row],[Sunset Time (POA&lt;20 W/m2)]]-PA[[#This Row],[Sunrise Time (POA&gt;20 W/m2)]])*24,"")</f>
        <v>11.7</v>
      </c>
      <c r="L146" s="32" t="s">
        <v>424</v>
      </c>
      <c r="M146" s="32" t="s">
        <v>411</v>
      </c>
      <c r="N146" s="32"/>
      <c r="O146" s="35"/>
      <c r="P146" s="35"/>
      <c r="Q146" s="32"/>
      <c r="R146" s="31">
        <f>IF((PA[[#This Row],[String Type(If String BD)]]&amp;PA[[#This Row],[Equipment (If any BD other than PV  array and inv)]])="",1,0)</f>
        <v>1</v>
      </c>
      <c r="S146" s="31">
        <f>IF(PA[[#This Row],[String Type(If String BD)]]="",1,0)</f>
        <v>1</v>
      </c>
      <c r="T1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</v>
      </c>
      <c r="U146" s="34">
        <f>IFERROR(_xlfn.XLOOKUP(PA[[#This Row],[Affected Equipment ]],'Basic Data'!N:N,'Basic Data'!Q:Q),"")</f>
        <v>5869.6</v>
      </c>
      <c r="V146" s="179">
        <f ca="1">IFERROR(_xlfn.XLOOKUP(PA[[#This Row],[Affected Equipment ]],'Basic Data'!N:N,'Basic Data'!R:R),"")</f>
        <v>3.4931857406415523E-2</v>
      </c>
      <c r="W146" s="35" t="s">
        <v>475</v>
      </c>
      <c r="X146" s="38"/>
      <c r="Y146" s="38" t="s">
        <v>439</v>
      </c>
      <c r="Z146" s="44">
        <v>0.64375000000000004</v>
      </c>
      <c r="AA146" s="44">
        <v>0.64375000000000004</v>
      </c>
      <c r="AB146" s="44">
        <v>0.64375000000000004</v>
      </c>
      <c r="AC146" s="44">
        <v>0.65138888888888891</v>
      </c>
      <c r="AD146" s="42">
        <f>IF(PA[[#This Row],[Acknowledgement Time ]]="NA","",(PA[[#This Row],[Acknowledgement Time ]]-PA[[#This Row],[Fault Time]])*24)</f>
        <v>0</v>
      </c>
      <c r="AE146" s="42">
        <f>IF(PA[[#This Row],[Work Start time on Fault]]="NA","",(PA[[#This Row],[Work Start time on Fault]]-PA[[#This Row],[Fault Time]])*24)</f>
        <v>0</v>
      </c>
      <c r="AF146" s="43">
        <f>IF(PA[[#This Row],[Status]]="Open","",(PA[[#This Row],[Work Completion time on fault]]-PA[[#This Row],[Fault Time]])*24)</f>
        <v>0.18333333333333268</v>
      </c>
      <c r="AG146" s="42">
        <f>IFERROR((PA[[#This Row],[Work Completion time on fault]]-PA[[#This Row],[Fault Time]])*24,"")</f>
        <v>0.18333333333333268</v>
      </c>
      <c r="AH146" s="35" t="s">
        <v>445</v>
      </c>
      <c r="AI146" s="32" t="s">
        <v>368</v>
      </c>
      <c r="AJ146" s="34">
        <f ca="1">IFERROR(PA[[#This Row],[Breakdown Time]]*PA[[#This Row],[Plant Equivalent Weightage]],"")</f>
        <v>6.4041738578428228E-3</v>
      </c>
      <c r="AK146" s="35">
        <v>34.799999999999997</v>
      </c>
      <c r="AL146" s="49">
        <f>IFERROR((_xlfn.XLOOKUP($G146,'Modelling New'!$D:$D,'Modelling New'!$O:$O)*PA[[#This Row],[Lost PoA(Wh/m2)]]*PA[[#This Row],[DC Capacity Affected (kW)]])/1000,"")</f>
        <v>156.42118930250967</v>
      </c>
    </row>
    <row r="147" spans="1:39">
      <c r="A147" s="174">
        <f t="shared" si="2"/>
        <v>146</v>
      </c>
      <c r="B147" s="134">
        <v>45762</v>
      </c>
      <c r="C147" s="184">
        <f>YEAR(PA[[#This Row],[Date]])+IF(MONTH(PA[[#This Row],[Date]])&gt;=4,1,0)</f>
        <v>2026</v>
      </c>
      <c r="D147" s="32">
        <f>YEAR(PA[[#This Row],[Date]])</f>
        <v>2025</v>
      </c>
      <c r="E147" s="36" t="s">
        <v>364</v>
      </c>
      <c r="F147" s="36" t="s">
        <v>364</v>
      </c>
      <c r="G147" s="217">
        <v>45748</v>
      </c>
      <c r="H147" s="31">
        <f>DAY(EOMONTH(PA[[#This Row],[Month Year]],0))</f>
        <v>30</v>
      </c>
      <c r="I147" s="33">
        <v>0.26874999999999999</v>
      </c>
      <c r="J147" s="33">
        <v>0.75624999999999998</v>
      </c>
      <c r="K147" s="34">
        <f>IFERROR((PA[[#This Row],[Sunset Time (POA&lt;20 W/m2)]]-PA[[#This Row],[Sunrise Time (POA&gt;20 W/m2)]])*24,"")</f>
        <v>11.7</v>
      </c>
      <c r="L147" s="32" t="s">
        <v>424</v>
      </c>
      <c r="M147" s="32" t="s">
        <v>411</v>
      </c>
      <c r="N147" s="32" t="s">
        <v>413</v>
      </c>
      <c r="O147" s="35"/>
      <c r="P147" s="35"/>
      <c r="Q147" s="32"/>
      <c r="R147" s="31">
        <f>IF((PA[[#This Row],[String Type(If String BD)]]&amp;PA[[#This Row],[Equipment (If any BD other than PV  array and inv)]])="",1,0)</f>
        <v>1</v>
      </c>
      <c r="S147" s="31">
        <f>IF(PA[[#This Row],[String Type(If String BD)]]="",1,0)</f>
        <v>1</v>
      </c>
      <c r="T1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147" s="34">
        <f>IFERROR(_xlfn.XLOOKUP(PA[[#This Row],[Affected Equipment ]],'Basic Data'!N:N,'Basic Data'!Q:Q),"")</f>
        <v>1307.9000000000001</v>
      </c>
      <c r="V147" s="179">
        <f ca="1">IFERROR(_xlfn.XLOOKUP(PA[[#This Row],[Affected Equipment ]],'Basic Data'!N:N,'Basic Data'!R:R),"")</f>
        <v>7.783729095994763E-3</v>
      </c>
      <c r="W147" s="35" t="s">
        <v>414</v>
      </c>
      <c r="X147" s="38"/>
      <c r="Y147" s="38" t="s">
        <v>485</v>
      </c>
      <c r="Z147" s="44">
        <v>0.57916666666666672</v>
      </c>
      <c r="AA147" s="44">
        <v>0.57916666666666672</v>
      </c>
      <c r="AB147" s="44">
        <v>0.57916666666666672</v>
      </c>
      <c r="AC147" s="44">
        <v>0.63541666666666663</v>
      </c>
      <c r="AD147" s="42">
        <f>IF(PA[[#This Row],[Acknowledgement Time ]]="NA","",(PA[[#This Row],[Acknowledgement Time ]]-PA[[#This Row],[Fault Time]])*24)</f>
        <v>0</v>
      </c>
      <c r="AE147" s="42">
        <f>IF(PA[[#This Row],[Work Start time on Fault]]="NA","",(PA[[#This Row],[Work Start time on Fault]]-PA[[#This Row],[Fault Time]])*24)</f>
        <v>0</v>
      </c>
      <c r="AF147" s="43">
        <f>IF(PA[[#This Row],[Status]]="Open","",(PA[[#This Row],[Work Completion time on fault]]-PA[[#This Row],[Fault Time]])*24)</f>
        <v>1.3499999999999979</v>
      </c>
      <c r="AG147" s="42">
        <f>IFERROR((PA[[#This Row],[Work Completion time on fault]]-PA[[#This Row],[Fault Time]])*24,"")</f>
        <v>1.3499999999999979</v>
      </c>
      <c r="AH147" s="35" t="s">
        <v>445</v>
      </c>
      <c r="AI147" s="32" t="s">
        <v>368</v>
      </c>
      <c r="AJ147" s="34">
        <f ca="1">IFERROR(PA[[#This Row],[Breakdown Time]]*PA[[#This Row],[Plant Equivalent Weightage]],"")</f>
        <v>1.0508034279592914E-2</v>
      </c>
      <c r="AK147" s="35">
        <v>1082</v>
      </c>
      <c r="AL147" s="49">
        <f>IFERROR((_xlfn.XLOOKUP($G147,'Modelling New'!$D:$D,'Modelling New'!$O:$O)*PA[[#This Row],[Lost PoA(Wh/m2)]]*PA[[#This Row],[DC Capacity Affected (kW)]])/1000,"")</f>
        <v>1083.7013992750401</v>
      </c>
    </row>
    <row r="148" spans="1:39">
      <c r="A148" s="174">
        <f t="shared" si="2"/>
        <v>147</v>
      </c>
      <c r="B148" s="30">
        <v>45762</v>
      </c>
      <c r="C148" s="184">
        <f>YEAR(PA[[#This Row],[Date]])+IF(MONTH(PA[[#This Row],[Date]])&gt;=4,1,0)</f>
        <v>2026</v>
      </c>
      <c r="D148" s="32">
        <f>YEAR(PA[[#This Row],[Date]])</f>
        <v>2025</v>
      </c>
      <c r="E148" s="36" t="s">
        <v>364</v>
      </c>
      <c r="F148" s="36" t="s">
        <v>364</v>
      </c>
      <c r="G148" s="217">
        <v>45748</v>
      </c>
      <c r="H148" s="31">
        <f>DAY(EOMONTH(PA[[#This Row],[Month Year]],0))</f>
        <v>30</v>
      </c>
      <c r="I148" s="33">
        <v>0.26874999999999999</v>
      </c>
      <c r="J148" s="33">
        <v>0.75624999999999998</v>
      </c>
      <c r="K148" s="34">
        <f>IFERROR((PA[[#This Row],[Sunset Time (POA&lt;20 W/m2)]]-PA[[#This Row],[Sunrise Time (POA&gt;20 W/m2)]])*24,"")</f>
        <v>11.7</v>
      </c>
      <c r="L148" s="32" t="s">
        <v>424</v>
      </c>
      <c r="M148" s="32" t="s">
        <v>411</v>
      </c>
      <c r="N148" s="32" t="s">
        <v>444</v>
      </c>
      <c r="O148" s="35"/>
      <c r="P148" s="35"/>
      <c r="Q148" s="32"/>
      <c r="R148" s="31">
        <f>IF((PA[[#This Row],[String Type(If String BD)]]&amp;PA[[#This Row],[Equipment (If any BD other than PV  array and inv)]])="",1,0)</f>
        <v>1</v>
      </c>
      <c r="S148" s="31">
        <f>IF(PA[[#This Row],[String Type(If String BD)]]="",1,0)</f>
        <v>1</v>
      </c>
      <c r="T1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148" s="34">
        <f>IFERROR(_xlfn.XLOOKUP(PA[[#This Row],[Affected Equipment ]],'Basic Data'!N:N,'Basic Data'!Q:Q),"")</f>
        <v>1515.25</v>
      </c>
      <c r="V148" s="179">
        <f ca="1">IFERROR(_xlfn.XLOOKUP(PA[[#This Row],[Affected Equipment ]],'Basic Data'!N:N,'Basic Data'!R:R),"")</f>
        <v>9.0177349282866155E-3</v>
      </c>
      <c r="W148" s="35" t="s">
        <v>414</v>
      </c>
      <c r="X148" s="38"/>
      <c r="Y148" s="38" t="s">
        <v>485</v>
      </c>
      <c r="Z148" s="44">
        <v>0.61805555555555558</v>
      </c>
      <c r="AA148" s="44">
        <v>0.61805555555555558</v>
      </c>
      <c r="AB148" s="44">
        <v>0.61805555555555558</v>
      </c>
      <c r="AC148" s="44">
        <v>0.63541666666666663</v>
      </c>
      <c r="AD148" s="42">
        <f>IF(PA[[#This Row],[Acknowledgement Time ]]="NA","",(PA[[#This Row],[Acknowledgement Time ]]-PA[[#This Row],[Fault Time]])*24)</f>
        <v>0</v>
      </c>
      <c r="AE148" s="42">
        <f>IF(PA[[#This Row],[Work Start time on Fault]]="NA","",(PA[[#This Row],[Work Start time on Fault]]-PA[[#This Row],[Fault Time]])*24)</f>
        <v>0</v>
      </c>
      <c r="AF148" s="43">
        <f>IF(PA[[#This Row],[Status]]="Open","",(PA[[#This Row],[Work Completion time on fault]]-PA[[#This Row],[Fault Time]])*24)</f>
        <v>0.41666666666666519</v>
      </c>
      <c r="AG148" s="42">
        <f>IFERROR((PA[[#This Row],[Work Completion time on fault]]-PA[[#This Row],[Fault Time]])*24,"")</f>
        <v>0.41666666666666519</v>
      </c>
      <c r="AH148" s="35" t="s">
        <v>445</v>
      </c>
      <c r="AI148" s="32" t="s">
        <v>368</v>
      </c>
      <c r="AJ148" s="34">
        <f ca="1">IFERROR(PA[[#This Row],[Breakdown Time]]*PA[[#This Row],[Plant Equivalent Weightage]],"")</f>
        <v>3.7573895534527431E-3</v>
      </c>
      <c r="AK148" s="35">
        <v>316.8</v>
      </c>
      <c r="AL148" s="49">
        <f>IFERROR((_xlfn.XLOOKUP($G148,'Modelling New'!$D:$D,'Modelling New'!$O:$O)*PA[[#This Row],[Lost PoA(Wh/m2)]]*PA[[#This Row],[DC Capacity Affected (kW)]])/1000,"")</f>
        <v>367.6015205872323</v>
      </c>
    </row>
    <row r="149" spans="1:39">
      <c r="A149" s="174">
        <f t="shared" si="2"/>
        <v>148</v>
      </c>
      <c r="B149" s="134">
        <v>45762</v>
      </c>
      <c r="C149" s="183">
        <f>YEAR(PA[[#This Row],[Date]])+IF(MONTH(PA[[#This Row],[Date]])&gt;=4,1,0)</f>
        <v>2026</v>
      </c>
      <c r="D149" s="32">
        <f>YEAR(PA[[#This Row],[Date]])</f>
        <v>2025</v>
      </c>
      <c r="E149" s="36" t="s">
        <v>364</v>
      </c>
      <c r="F149" s="36" t="s">
        <v>364</v>
      </c>
      <c r="G149" s="217">
        <v>45748</v>
      </c>
      <c r="H149" s="175">
        <f>DAY(EOMONTH(PA[[#This Row],[Month Year]],0))</f>
        <v>30</v>
      </c>
      <c r="I149" s="33">
        <v>0.26874999999999999</v>
      </c>
      <c r="J149" s="33">
        <v>0.75624999999999998</v>
      </c>
      <c r="K149" s="34">
        <f>IFERROR((PA[[#This Row],[Sunset Time (POA&lt;20 W/m2)]]-PA[[#This Row],[Sunrise Time (POA&gt;20 W/m2)]])*24,"")</f>
        <v>11.7</v>
      </c>
      <c r="L149" s="36" t="s">
        <v>419</v>
      </c>
      <c r="M149" s="36" t="s">
        <v>404</v>
      </c>
      <c r="N149" s="32" t="s">
        <v>417</v>
      </c>
      <c r="O149" s="35" t="s">
        <v>441</v>
      </c>
      <c r="P149" s="35" t="s">
        <v>407</v>
      </c>
      <c r="Q149" s="36"/>
      <c r="R149" s="175">
        <f>IF((PA[[#This Row],[String Type(If String BD)]]&amp;PA[[#This Row],[Equipment (If any BD other than PV  array and inv)]])="",1,0)</f>
        <v>0</v>
      </c>
      <c r="S149" s="175">
        <f>IF(PA[[#This Row],[String Type(If String BD)]]="",1,0)</f>
        <v>0</v>
      </c>
      <c r="T1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49" s="176">
        <f>IFERROR(_xlfn.XLOOKUP(PA[[#This Row],[Affected Equipment ]],'Basic Data'!N:N,'Basic Data'!Q:Q),"")</f>
        <v>31.900000000000002</v>
      </c>
      <c r="V149" s="180">
        <f ca="1">IFERROR(_xlfn.XLOOKUP(PA[[#This Row],[Affected Equipment ]],'Basic Data'!N:N,'Basic Data'!R:R),"")</f>
        <v>1.898470511218235E-4</v>
      </c>
      <c r="W149" s="37" t="s">
        <v>448</v>
      </c>
      <c r="X149" s="39"/>
      <c r="Y149" s="38" t="s">
        <v>470</v>
      </c>
      <c r="Z149" s="45">
        <v>0.26874999999999999</v>
      </c>
      <c r="AA149" s="46">
        <v>0.26874999999999999</v>
      </c>
      <c r="AB149" s="47">
        <v>0.26874999999999999</v>
      </c>
      <c r="AC149" s="45">
        <v>0.73611111111111116</v>
      </c>
      <c r="AD149" s="177">
        <f>IF(PA[[#This Row],[Acknowledgement Time ]]="NA","",(PA[[#This Row],[Acknowledgement Time ]]-PA[[#This Row],[Fault Time]])*24)</f>
        <v>0</v>
      </c>
      <c r="AE149" s="177">
        <f>IF(PA[[#This Row],[Work Start time on Fault]]="NA","",(PA[[#This Row],[Work Start time on Fault]]-PA[[#This Row],[Fault Time]])*24)</f>
        <v>0</v>
      </c>
      <c r="AF149" s="178">
        <f>IF(PA[[#This Row],[Status]]="Open","",(PA[[#This Row],[Work Completion time on fault]]-PA[[#This Row],[Fault Time]])*24)</f>
        <v>11.216666666666669</v>
      </c>
      <c r="AG149" s="177">
        <f>IFERROR((PA[[#This Row],[Work Completion time on fault]]-PA[[#This Row],[Fault Time]])*24,"")</f>
        <v>11.216666666666669</v>
      </c>
      <c r="AH149" s="35" t="s">
        <v>498</v>
      </c>
      <c r="AI149" s="32" t="s">
        <v>368</v>
      </c>
      <c r="AJ149" s="176">
        <f ca="1">IFERROR(PA[[#This Row],[Breakdown Time]]*PA[[#This Row],[Plant Equivalent Weightage]],"")</f>
        <v>2.1294510900831207E-3</v>
      </c>
      <c r="AK149" s="37">
        <v>6410</v>
      </c>
      <c r="AL149" s="278">
        <f>IFERROR((_xlfn.XLOOKUP($G149,'Modelling New'!$D:$D,'Modelling New'!$O:$O)*PA[[#This Row],[Lost PoA(Wh/m2)]]*PA[[#This Row],[DC Capacity Affected (kW)]])/1000,"")</f>
        <v>156.58730375891543</v>
      </c>
    </row>
    <row r="150" spans="1:39">
      <c r="A150" s="174">
        <f t="shared" si="2"/>
        <v>149</v>
      </c>
      <c r="B150" s="134">
        <v>45762</v>
      </c>
      <c r="C150" s="184">
        <f>YEAR(PA[[#This Row],[Date]])+IF(MONTH(PA[[#This Row],[Date]])&gt;=4,1,0)</f>
        <v>2026</v>
      </c>
      <c r="D150" s="32">
        <f>YEAR(PA[[#This Row],[Date]])</f>
        <v>2025</v>
      </c>
      <c r="E150" s="36" t="s">
        <v>364</v>
      </c>
      <c r="F150" s="36" t="s">
        <v>364</v>
      </c>
      <c r="G150" s="217">
        <v>45748</v>
      </c>
      <c r="H150" s="31">
        <f>DAY(EOMONTH(PA[[#This Row],[Month Year]],0))</f>
        <v>30</v>
      </c>
      <c r="I150" s="33">
        <v>0.26874999999999999</v>
      </c>
      <c r="J150" s="33">
        <v>0.75624999999999998</v>
      </c>
      <c r="K150" s="34">
        <f>IFERROR((PA[[#This Row],[Sunset Time (POA&lt;20 W/m2)]]-PA[[#This Row],[Sunrise Time (POA&gt;20 W/m2)]])*24,"")</f>
        <v>11.7</v>
      </c>
      <c r="L150" s="36" t="s">
        <v>419</v>
      </c>
      <c r="M150" s="36" t="s">
        <v>404</v>
      </c>
      <c r="N150" s="32" t="s">
        <v>417</v>
      </c>
      <c r="O150" s="35" t="s">
        <v>441</v>
      </c>
      <c r="P150" s="35" t="s">
        <v>407</v>
      </c>
      <c r="Q150" s="32"/>
      <c r="R150" s="31">
        <f>IF((PA[[#This Row],[String Type(If String BD)]]&amp;PA[[#This Row],[Equipment (If any BD other than PV  array and inv)]])="",1,0)</f>
        <v>0</v>
      </c>
      <c r="S150" s="31">
        <f>IF(PA[[#This Row],[String Type(If String BD)]]="",1,0)</f>
        <v>0</v>
      </c>
      <c r="T1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0" s="34">
        <f>IFERROR(_xlfn.XLOOKUP(PA[[#This Row],[Affected Equipment ]],'Basic Data'!N:N,'Basic Data'!Q:Q),"")</f>
        <v>31.900000000000002</v>
      </c>
      <c r="V150" s="179">
        <f ca="1">IFERROR(_xlfn.XLOOKUP(PA[[#This Row],[Affected Equipment ]],'Basic Data'!N:N,'Basic Data'!R:R),"")</f>
        <v>1.898470511218235E-4</v>
      </c>
      <c r="W150" s="37" t="s">
        <v>448</v>
      </c>
      <c r="X150" s="38"/>
      <c r="Y150" s="38" t="s">
        <v>470</v>
      </c>
      <c r="Z150" s="44">
        <v>0.26874999999999999</v>
      </c>
      <c r="AA150" s="40">
        <v>0.26874999999999999</v>
      </c>
      <c r="AB150" s="41">
        <v>0.26874999999999999</v>
      </c>
      <c r="AC150" s="44">
        <v>0.74305555555555558</v>
      </c>
      <c r="AD150" s="42">
        <f>IF(PA[[#This Row],[Acknowledgement Time ]]="NA","",(PA[[#This Row],[Acknowledgement Time ]]-PA[[#This Row],[Fault Time]])*24)</f>
        <v>0</v>
      </c>
      <c r="AE150" s="42">
        <f>IF(PA[[#This Row],[Work Start time on Fault]]="NA","",(PA[[#This Row],[Work Start time on Fault]]-PA[[#This Row],[Fault Time]])*24)</f>
        <v>0</v>
      </c>
      <c r="AF150" s="43">
        <f>IF(PA[[#This Row],[Status]]="Open","",(PA[[#This Row],[Work Completion time on fault]]-PA[[#This Row],[Fault Time]])*24)</f>
        <v>11.383333333333335</v>
      </c>
      <c r="AG150" s="42">
        <f>IFERROR((PA[[#This Row],[Work Completion time on fault]]-PA[[#This Row],[Fault Time]])*24,"")</f>
        <v>11.383333333333335</v>
      </c>
      <c r="AH150" s="35" t="s">
        <v>499</v>
      </c>
      <c r="AI150" s="32" t="s">
        <v>368</v>
      </c>
      <c r="AJ150" s="34">
        <f ca="1">IFERROR(PA[[#This Row],[Breakdown Time]]*PA[[#This Row],[Plant Equivalent Weightage]],"")</f>
        <v>2.1610922652700909E-3</v>
      </c>
      <c r="AK150" s="35">
        <v>6425</v>
      </c>
      <c r="AL150" s="49">
        <f>IFERROR((_xlfn.XLOOKUP($G150,'Modelling New'!$D:$D,'Modelling New'!$O:$O)*PA[[#This Row],[Lost PoA(Wh/m2)]]*PA[[#This Row],[DC Capacity Affected (kW)]])/1000,"")</f>
        <v>156.9537327068692</v>
      </c>
    </row>
    <row r="151" spans="1:39">
      <c r="A151" s="174">
        <f t="shared" si="2"/>
        <v>150</v>
      </c>
      <c r="B151" s="134">
        <v>45763</v>
      </c>
      <c r="C151" s="184">
        <f>YEAR(PA[[#This Row],[Date]])+IF(MONTH(PA[[#This Row],[Date]])&gt;=4,1,0)</f>
        <v>2026</v>
      </c>
      <c r="D151" s="32">
        <f>YEAR(PA[[#This Row],[Date]])</f>
        <v>2025</v>
      </c>
      <c r="E151" s="36" t="s">
        <v>364</v>
      </c>
      <c r="F151" s="36" t="s">
        <v>364</v>
      </c>
      <c r="G151" s="217">
        <v>45748</v>
      </c>
      <c r="H151" s="31">
        <f>DAY(EOMONTH(PA[[#This Row],[Month Year]],0))</f>
        <v>30</v>
      </c>
      <c r="I151" s="33">
        <v>0.26944444444444443</v>
      </c>
      <c r="J151" s="33">
        <v>0.76180555555555551</v>
      </c>
      <c r="K151" s="34">
        <f>IFERROR((PA[[#This Row],[Sunset Time (POA&lt;20 W/m2)]]-PA[[#This Row],[Sunrise Time (POA&gt;20 W/m2)]])*24,"")</f>
        <v>11.816666666666666</v>
      </c>
      <c r="L151" s="36" t="s">
        <v>403</v>
      </c>
      <c r="M151" s="32" t="s">
        <v>411</v>
      </c>
      <c r="N151" s="32" t="s">
        <v>417</v>
      </c>
      <c r="O151" s="35" t="s">
        <v>447</v>
      </c>
      <c r="P151" s="35" t="s">
        <v>407</v>
      </c>
      <c r="Q151" s="32"/>
      <c r="R151" s="31">
        <f>IF((PA[[#This Row],[String Type(If String BD)]]&amp;PA[[#This Row],[Equipment (If any BD other than PV  array and inv)]])="",1,0)</f>
        <v>0</v>
      </c>
      <c r="S151" s="31">
        <f>IF(PA[[#This Row],[String Type(If String BD)]]="",1,0)</f>
        <v>0</v>
      </c>
      <c r="T1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1" s="34">
        <f>IFERROR(_xlfn.XLOOKUP(PA[[#This Row],[Affected Equipment ]],'Basic Data'!N:N,'Basic Data'!Q:Q),"")</f>
        <v>31.900000000000002</v>
      </c>
      <c r="V151" s="179">
        <f ca="1">IFERROR(_xlfn.XLOOKUP(PA[[#This Row],[Affected Equipment ]],'Basic Data'!N:N,'Basic Data'!R:R),"")</f>
        <v>1.898470511218235E-4</v>
      </c>
      <c r="W151" s="37" t="s">
        <v>448</v>
      </c>
      <c r="X151" s="38"/>
      <c r="Y151" s="38" t="s">
        <v>470</v>
      </c>
      <c r="Z151" s="44">
        <v>0.26944444444444443</v>
      </c>
      <c r="AA151" s="44">
        <v>0.26944444444444443</v>
      </c>
      <c r="AB151" s="44">
        <v>0.26944444444444443</v>
      </c>
      <c r="AC151" s="44">
        <v>0.53125</v>
      </c>
      <c r="AD151" s="42">
        <f>IF(PA[[#This Row],[Acknowledgement Time ]]="NA","",(PA[[#This Row],[Acknowledgement Time ]]-PA[[#This Row],[Fault Time]])*24)</f>
        <v>0</v>
      </c>
      <c r="AE151" s="42">
        <f>IF(PA[[#This Row],[Work Start time on Fault]]="NA","",(PA[[#This Row],[Work Start time on Fault]]-PA[[#This Row],[Fault Time]])*24)</f>
        <v>0</v>
      </c>
      <c r="AF151" s="43">
        <f>IF(PA[[#This Row],[Status]]="Open","",(PA[[#This Row],[Work Completion time on fault]]-PA[[#This Row],[Fault Time]])*24)</f>
        <v>6.2833333333333332</v>
      </c>
      <c r="AG151" s="42">
        <f>IFERROR((PA[[#This Row],[Work Completion time on fault]]-PA[[#This Row],[Fault Time]])*24,"")</f>
        <v>6.2833333333333332</v>
      </c>
      <c r="AH151" s="35" t="s">
        <v>500</v>
      </c>
      <c r="AI151" s="32" t="s">
        <v>368</v>
      </c>
      <c r="AJ151" s="34">
        <f ca="1">IFERROR(PA[[#This Row],[Breakdown Time]]*PA[[#This Row],[Plant Equivalent Weightage]],"")</f>
        <v>1.1928723045487909E-3</v>
      </c>
      <c r="AK151" s="35">
        <v>3931</v>
      </c>
      <c r="AL151" s="49">
        <f>IFERROR((_xlfn.XLOOKUP($G151,'Modelling New'!$D:$D,'Modelling New'!$O:$O)*PA[[#This Row],[Lost PoA(Wh/m2)]]*PA[[#This Row],[DC Capacity Affected (kW)]])/1000,"")</f>
        <v>96.028812960420666</v>
      </c>
    </row>
    <row r="152" spans="1:39">
      <c r="A152" s="174">
        <f t="shared" si="2"/>
        <v>151</v>
      </c>
      <c r="B152" s="30">
        <v>45763</v>
      </c>
      <c r="C152" s="184">
        <f>YEAR(PA[[#This Row],[Date]])+IF(MONTH(PA[[#This Row],[Date]])&gt;=4,1,0)</f>
        <v>2026</v>
      </c>
      <c r="D152" s="32">
        <f>YEAR(PA[[#This Row],[Date]])</f>
        <v>2025</v>
      </c>
      <c r="E152" s="36" t="s">
        <v>364</v>
      </c>
      <c r="F152" s="36" t="s">
        <v>364</v>
      </c>
      <c r="G152" s="217">
        <v>45748</v>
      </c>
      <c r="H152" s="31">
        <f>DAY(EOMONTH(PA[[#This Row],[Month Year]],0))</f>
        <v>30</v>
      </c>
      <c r="I152" s="33">
        <v>0.26944444444444443</v>
      </c>
      <c r="J152" s="33">
        <v>0.76180555555555551</v>
      </c>
      <c r="K152" s="34">
        <f>IFERROR((PA[[#This Row],[Sunset Time (POA&lt;20 W/m2)]]-PA[[#This Row],[Sunrise Time (POA&gt;20 W/m2)]])*24,"")</f>
        <v>11.816666666666666</v>
      </c>
      <c r="L152" s="36" t="s">
        <v>403</v>
      </c>
      <c r="M152" s="32" t="s">
        <v>411</v>
      </c>
      <c r="N152" s="32" t="s">
        <v>413</v>
      </c>
      <c r="O152" s="35" t="s">
        <v>447</v>
      </c>
      <c r="P152" s="35" t="s">
        <v>407</v>
      </c>
      <c r="Q152" s="32"/>
      <c r="R152" s="31">
        <f>IF((PA[[#This Row],[String Type(If String BD)]]&amp;PA[[#This Row],[Equipment (If any BD other than PV  array and inv)]])="",1,0)</f>
        <v>0</v>
      </c>
      <c r="S152" s="31">
        <f>IF(PA[[#This Row],[String Type(If String BD)]]="",1,0)</f>
        <v>0</v>
      </c>
      <c r="T1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2" s="34">
        <f>IFERROR(_xlfn.XLOOKUP(PA[[#This Row],[Affected Equipment ]],'Basic Data'!N:N,'Basic Data'!Q:Q),"")</f>
        <v>31.900000000000002</v>
      </c>
      <c r="V152" s="179">
        <f ca="1">IFERROR(_xlfn.XLOOKUP(PA[[#This Row],[Affected Equipment ]],'Basic Data'!N:N,'Basic Data'!R:R),"")</f>
        <v>1.898470511218235E-4</v>
      </c>
      <c r="W152" s="37" t="s">
        <v>448</v>
      </c>
      <c r="X152" s="38"/>
      <c r="Y152" s="38" t="s">
        <v>470</v>
      </c>
      <c r="Z152" s="44">
        <v>0.26944444444444443</v>
      </c>
      <c r="AA152" s="44">
        <v>0.26944444444444443</v>
      </c>
      <c r="AB152" s="44">
        <v>0.26944444444444443</v>
      </c>
      <c r="AC152" s="44">
        <v>0.4236111111111111</v>
      </c>
      <c r="AD152" s="42">
        <f>IF(PA[[#This Row],[Acknowledgement Time ]]="NA","",(PA[[#This Row],[Acknowledgement Time ]]-PA[[#This Row],[Fault Time]])*24)</f>
        <v>0</v>
      </c>
      <c r="AE152" s="42">
        <f>IF(PA[[#This Row],[Work Start time on Fault]]="NA","",(PA[[#This Row],[Work Start time on Fault]]-PA[[#This Row],[Fault Time]])*24)</f>
        <v>0</v>
      </c>
      <c r="AF152" s="43">
        <f>IF(PA[[#This Row],[Status]]="Open","",(PA[[#This Row],[Work Completion time on fault]]-PA[[#This Row],[Fault Time]])*24)</f>
        <v>3.7</v>
      </c>
      <c r="AG152" s="42">
        <f>IFERROR((PA[[#This Row],[Work Completion time on fault]]-PA[[#This Row],[Fault Time]])*24,"")</f>
        <v>3.7</v>
      </c>
      <c r="AH152" s="35" t="s">
        <v>501</v>
      </c>
      <c r="AI152" s="32" t="s">
        <v>368</v>
      </c>
      <c r="AJ152" s="34">
        <f ca="1">IFERROR(PA[[#This Row],[Breakdown Time]]*PA[[#This Row],[Plant Equivalent Weightage]],"")</f>
        <v>7.0243408915074705E-4</v>
      </c>
      <c r="AK152" s="35">
        <v>1511</v>
      </c>
      <c r="AL152" s="49">
        <f>IFERROR((_xlfn.XLOOKUP($G152,'Modelling New'!$D:$D,'Modelling New'!$O:$O)*PA[[#This Row],[Lost PoA(Wh/m2)]]*PA[[#This Row],[DC Capacity Affected (kW)]])/1000,"")</f>
        <v>36.911609357210793</v>
      </c>
    </row>
    <row r="153" spans="1:39">
      <c r="A153" s="174">
        <f t="shared" si="2"/>
        <v>152</v>
      </c>
      <c r="B153" s="134">
        <v>45763</v>
      </c>
      <c r="C153" s="183">
        <f>YEAR(PA[[#This Row],[Date]])+IF(MONTH(PA[[#This Row],[Date]])&gt;=4,1,0)</f>
        <v>2026</v>
      </c>
      <c r="D153" s="32">
        <f>YEAR(PA[[#This Row],[Date]])</f>
        <v>2025</v>
      </c>
      <c r="E153" s="36" t="s">
        <v>364</v>
      </c>
      <c r="F153" s="36" t="s">
        <v>364</v>
      </c>
      <c r="G153" s="217">
        <v>45748</v>
      </c>
      <c r="H153" s="175">
        <f>DAY(EOMONTH(PA[[#This Row],[Month Year]],0))</f>
        <v>30</v>
      </c>
      <c r="I153" s="33">
        <v>0.26944444444444443</v>
      </c>
      <c r="J153" s="33">
        <v>0.76180555555555551</v>
      </c>
      <c r="K153" s="34">
        <f>IFERROR((PA[[#This Row],[Sunset Time (POA&lt;20 W/m2)]]-PA[[#This Row],[Sunrise Time (POA&gt;20 W/m2)]])*24,"")</f>
        <v>11.816666666666666</v>
      </c>
      <c r="L153" s="36" t="s">
        <v>403</v>
      </c>
      <c r="M153" s="36" t="s">
        <v>411</v>
      </c>
      <c r="N153" s="32" t="s">
        <v>413</v>
      </c>
      <c r="O153" s="35" t="s">
        <v>447</v>
      </c>
      <c r="P153" s="35" t="s">
        <v>407</v>
      </c>
      <c r="Q153" s="36"/>
      <c r="R153" s="175">
        <f>IF((PA[[#This Row],[String Type(If String BD)]]&amp;PA[[#This Row],[Equipment (If any BD other than PV  array and inv)]])="",1,0)</f>
        <v>0</v>
      </c>
      <c r="S153" s="175">
        <f>IF(PA[[#This Row],[String Type(If String BD)]]="",1,0)</f>
        <v>0</v>
      </c>
      <c r="T15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3" s="176">
        <f>IFERROR(_xlfn.XLOOKUP(PA[[#This Row],[Affected Equipment ]],'Basic Data'!N:N,'Basic Data'!Q:Q),"")</f>
        <v>31.900000000000002</v>
      </c>
      <c r="V153" s="180">
        <f ca="1">IFERROR(_xlfn.XLOOKUP(PA[[#This Row],[Affected Equipment ]],'Basic Data'!N:N,'Basic Data'!R:R),"")</f>
        <v>1.898470511218235E-4</v>
      </c>
      <c r="W153" s="37" t="s">
        <v>448</v>
      </c>
      <c r="X153" s="39"/>
      <c r="Y153" s="38" t="s">
        <v>470</v>
      </c>
      <c r="Z153" s="44">
        <v>0.26944444444444443</v>
      </c>
      <c r="AA153" s="44">
        <v>0.26944444444444443</v>
      </c>
      <c r="AB153" s="44">
        <v>0.26944444444444443</v>
      </c>
      <c r="AC153" s="45">
        <v>0.43055555555555558</v>
      </c>
      <c r="AD153" s="177">
        <f>IF(PA[[#This Row],[Acknowledgement Time ]]="NA","",(PA[[#This Row],[Acknowledgement Time ]]-PA[[#This Row],[Fault Time]])*24)</f>
        <v>0</v>
      </c>
      <c r="AE153" s="177">
        <f>IF(PA[[#This Row],[Work Start time on Fault]]="NA","",(PA[[#This Row],[Work Start time on Fault]]-PA[[#This Row],[Fault Time]])*24)</f>
        <v>0</v>
      </c>
      <c r="AF153" s="178">
        <f>IF(PA[[#This Row],[Status]]="Open","",(PA[[#This Row],[Work Completion time on fault]]-PA[[#This Row],[Fault Time]])*24)</f>
        <v>3.8666666666666676</v>
      </c>
      <c r="AG153" s="177">
        <f>IFERROR((PA[[#This Row],[Work Completion time on fault]]-PA[[#This Row],[Fault Time]])*24,"")</f>
        <v>3.8666666666666676</v>
      </c>
      <c r="AH153" s="35" t="s">
        <v>501</v>
      </c>
      <c r="AI153" s="32" t="s">
        <v>368</v>
      </c>
      <c r="AJ153" s="176">
        <f ca="1">IFERROR(PA[[#This Row],[Breakdown Time]]*PA[[#This Row],[Plant Equivalent Weightage]],"")</f>
        <v>7.3407526433771767E-4</v>
      </c>
      <c r="AK153" s="37">
        <v>1650</v>
      </c>
      <c r="AL153" s="278">
        <f>IFERROR((_xlfn.XLOOKUP($G153,'Modelling New'!$D:$D,'Modelling New'!$O:$O)*PA[[#This Row],[Lost PoA(Wh/m2)]]*PA[[#This Row],[DC Capacity Affected (kW)]])/1000,"")</f>
        <v>40.307184274915826</v>
      </c>
    </row>
    <row r="154" spans="1:39">
      <c r="A154" s="174">
        <f t="shared" si="2"/>
        <v>153</v>
      </c>
      <c r="B154" s="134">
        <v>45763</v>
      </c>
      <c r="C154" s="184">
        <f>YEAR(PA[[#This Row],[Date]])+IF(MONTH(PA[[#This Row],[Date]])&gt;=4,1,0)</f>
        <v>2026</v>
      </c>
      <c r="D154" s="32">
        <f>YEAR(PA[[#This Row],[Date]])</f>
        <v>2025</v>
      </c>
      <c r="E154" s="36" t="s">
        <v>364</v>
      </c>
      <c r="F154" s="36" t="s">
        <v>364</v>
      </c>
      <c r="G154" s="217">
        <v>45748</v>
      </c>
      <c r="H154" s="31">
        <f>DAY(EOMONTH(PA[[#This Row],[Month Year]],0))</f>
        <v>30</v>
      </c>
      <c r="I154" s="33">
        <v>0.26944444444444443</v>
      </c>
      <c r="J154" s="33">
        <v>0.76180555555555551</v>
      </c>
      <c r="K154" s="34">
        <f>IFERROR((PA[[#This Row],[Sunset Time (POA&lt;20 W/m2)]]-PA[[#This Row],[Sunrise Time (POA&gt;20 W/m2)]])*24,"")</f>
        <v>11.816666666666666</v>
      </c>
      <c r="L154" s="36" t="s">
        <v>403</v>
      </c>
      <c r="M154" s="36" t="s">
        <v>404</v>
      </c>
      <c r="N154" s="32" t="s">
        <v>417</v>
      </c>
      <c r="O154" s="35" t="s">
        <v>441</v>
      </c>
      <c r="P154" s="35" t="s">
        <v>407</v>
      </c>
      <c r="Q154" s="32"/>
      <c r="R154" s="31">
        <f>IF((PA[[#This Row],[String Type(If String BD)]]&amp;PA[[#This Row],[Equipment (If any BD other than PV  array and inv)]])="",1,0)</f>
        <v>0</v>
      </c>
      <c r="S154" s="31">
        <f>IF(PA[[#This Row],[String Type(If String BD)]]="",1,0)</f>
        <v>0</v>
      </c>
      <c r="T1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4" s="34">
        <f>IFERROR(_xlfn.XLOOKUP(PA[[#This Row],[Affected Equipment ]],'Basic Data'!N:N,'Basic Data'!Q:Q),"")</f>
        <v>31.900000000000002</v>
      </c>
      <c r="V154" s="179">
        <f ca="1">IFERROR(_xlfn.XLOOKUP(PA[[#This Row],[Affected Equipment ]],'Basic Data'!N:N,'Basic Data'!R:R),"")</f>
        <v>1.898470511218235E-4</v>
      </c>
      <c r="W154" s="35" t="s">
        <v>482</v>
      </c>
      <c r="X154" s="38"/>
      <c r="Y154" s="38" t="s">
        <v>470</v>
      </c>
      <c r="Z154" s="44">
        <v>0.26944444444444443</v>
      </c>
      <c r="AA154" s="44">
        <v>0.26944444444444443</v>
      </c>
      <c r="AB154" s="44">
        <v>0.26944444444444443</v>
      </c>
      <c r="AC154" s="44">
        <v>0.36805555555555558</v>
      </c>
      <c r="AD154" s="42">
        <f>IF(PA[[#This Row],[Acknowledgement Time ]]="NA","",(PA[[#This Row],[Acknowledgement Time ]]-PA[[#This Row],[Fault Time]])*24)</f>
        <v>0</v>
      </c>
      <c r="AE154" s="42">
        <f>IF(PA[[#This Row],[Work Start time on Fault]]="NA","",(PA[[#This Row],[Work Start time on Fault]]-PA[[#This Row],[Fault Time]])*24)</f>
        <v>0</v>
      </c>
      <c r="AF154" s="43">
        <f>IF(PA[[#This Row],[Status]]="Open","",(PA[[#This Row],[Work Completion time on fault]]-PA[[#This Row],[Fault Time]])*24)</f>
        <v>2.3666666666666676</v>
      </c>
      <c r="AG154" s="42">
        <f>IFERROR((PA[[#This Row],[Work Completion time on fault]]-PA[[#This Row],[Fault Time]])*24,"")</f>
        <v>2.3666666666666676</v>
      </c>
      <c r="AH154" s="35" t="s">
        <v>502</v>
      </c>
      <c r="AI154" s="32" t="s">
        <v>368</v>
      </c>
      <c r="AJ154" s="34">
        <f ca="1">IFERROR(PA[[#This Row],[Breakdown Time]]*PA[[#This Row],[Plant Equivalent Weightage]],"")</f>
        <v>4.4930468765498247E-4</v>
      </c>
      <c r="AK154" s="35">
        <v>586.5</v>
      </c>
      <c r="AL154" s="49">
        <f>IFERROR((_xlfn.XLOOKUP($G154,'Modelling New'!$D:$D,'Modelling New'!$O:$O)*PA[[#This Row],[Lost PoA(Wh/m2)]]*PA[[#This Row],[DC Capacity Affected (kW)]])/1000,"")</f>
        <v>14.327371864992806</v>
      </c>
    </row>
    <row r="155" spans="1:39">
      <c r="A155" s="174">
        <f t="shared" si="2"/>
        <v>154</v>
      </c>
      <c r="B155" s="134">
        <v>45763</v>
      </c>
      <c r="C155" s="184">
        <f>YEAR(PA[[#This Row],[Date]])+IF(MONTH(PA[[#This Row],[Date]])&gt;=4,1,0)</f>
        <v>2026</v>
      </c>
      <c r="D155" s="32">
        <f>YEAR(PA[[#This Row],[Date]])</f>
        <v>2025</v>
      </c>
      <c r="E155" s="36" t="s">
        <v>364</v>
      </c>
      <c r="F155" s="36" t="s">
        <v>364</v>
      </c>
      <c r="G155" s="217">
        <v>45748</v>
      </c>
      <c r="H155" s="31">
        <f>DAY(EOMONTH(PA[[#This Row],[Month Year]],0))</f>
        <v>30</v>
      </c>
      <c r="I155" s="33">
        <v>0.26944444444444443</v>
      </c>
      <c r="J155" s="33">
        <v>0.76180555555555551</v>
      </c>
      <c r="K155" s="34">
        <f>IFERROR((PA[[#This Row],[Sunset Time (POA&lt;20 W/m2)]]-PA[[#This Row],[Sunrise Time (POA&gt;20 W/m2)]])*24,"")</f>
        <v>11.816666666666666</v>
      </c>
      <c r="L155" s="36" t="s">
        <v>403</v>
      </c>
      <c r="M155" s="36" t="s">
        <v>404</v>
      </c>
      <c r="N155" s="32" t="s">
        <v>417</v>
      </c>
      <c r="O155" s="35" t="s">
        <v>447</v>
      </c>
      <c r="P155" s="35" t="s">
        <v>407</v>
      </c>
      <c r="Q155" s="32"/>
      <c r="R155" s="31">
        <f>IF((PA[[#This Row],[String Type(If String BD)]]&amp;PA[[#This Row],[Equipment (If any BD other than PV  array and inv)]])="",1,0)</f>
        <v>0</v>
      </c>
      <c r="S155" s="31">
        <f>IF(PA[[#This Row],[String Type(If String BD)]]="",1,0)</f>
        <v>0</v>
      </c>
      <c r="T1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55" s="34">
        <f>IFERROR(_xlfn.XLOOKUP(PA[[#This Row],[Affected Equipment ]],'Basic Data'!N:N,'Basic Data'!Q:Q),"")</f>
        <v>31.900000000000002</v>
      </c>
      <c r="V155" s="179">
        <f ca="1">IFERROR(_xlfn.XLOOKUP(PA[[#This Row],[Affected Equipment ]],'Basic Data'!N:N,'Basic Data'!R:R),"")</f>
        <v>1.898470511218235E-4</v>
      </c>
      <c r="W155" s="35" t="s">
        <v>482</v>
      </c>
      <c r="X155" s="38"/>
      <c r="Y155" s="38" t="s">
        <v>470</v>
      </c>
      <c r="Z155" s="44">
        <v>0.26944444444444443</v>
      </c>
      <c r="AA155" s="44">
        <v>0.26944444444444443</v>
      </c>
      <c r="AB155" s="44">
        <v>0.26944444444444443</v>
      </c>
      <c r="AC155" s="44">
        <v>0.375</v>
      </c>
      <c r="AD155" s="42">
        <f>IF(PA[[#This Row],[Acknowledgement Time ]]="NA","",(PA[[#This Row],[Acknowledgement Time ]]-PA[[#This Row],[Fault Time]])*24)</f>
        <v>0</v>
      </c>
      <c r="AE155" s="42">
        <f>IF(PA[[#This Row],[Work Start time on Fault]]="NA","",(PA[[#This Row],[Work Start time on Fault]]-PA[[#This Row],[Fault Time]])*24)</f>
        <v>0</v>
      </c>
      <c r="AF155" s="43">
        <f>IF(PA[[#This Row],[Status]]="Open","",(PA[[#This Row],[Work Completion time on fault]]-PA[[#This Row],[Fault Time]])*24)</f>
        <v>2.5333333333333337</v>
      </c>
      <c r="AG155" s="42">
        <f>IFERROR((PA[[#This Row],[Work Completion time on fault]]-PA[[#This Row],[Fault Time]])*24,"")</f>
        <v>2.5333333333333337</v>
      </c>
      <c r="AH155" s="35" t="s">
        <v>502</v>
      </c>
      <c r="AI155" s="32" t="s">
        <v>368</v>
      </c>
      <c r="AJ155" s="34">
        <f ca="1">IFERROR(PA[[#This Row],[Breakdown Time]]*PA[[#This Row],[Plant Equivalent Weightage]],"")</f>
        <v>4.8094586284195293E-4</v>
      </c>
      <c r="AK155" s="35">
        <v>681</v>
      </c>
      <c r="AL155" s="49">
        <f>IFERROR((_xlfn.XLOOKUP($G155,'Modelling New'!$D:$D,'Modelling New'!$O:$O)*PA[[#This Row],[Lost PoA(Wh/m2)]]*PA[[#This Row],[DC Capacity Affected (kW)]])/1000,"")</f>
        <v>16.635874237101625</v>
      </c>
      <c r="AM155" s="35"/>
    </row>
    <row r="156" spans="1:39">
      <c r="A156" s="174">
        <f t="shared" si="2"/>
        <v>155</v>
      </c>
      <c r="B156" s="134">
        <v>45764</v>
      </c>
      <c r="C156" s="184">
        <f>YEAR(PA[[#This Row],[Date]])+IF(MONTH(PA[[#This Row],[Date]])&gt;=4,1,0)</f>
        <v>2026</v>
      </c>
      <c r="D156" s="32">
        <f>YEAR(PA[[#This Row],[Date]])</f>
        <v>2025</v>
      </c>
      <c r="E156" s="36" t="s">
        <v>364</v>
      </c>
      <c r="F156" s="36" t="s">
        <v>364</v>
      </c>
      <c r="G156" s="217">
        <v>45748</v>
      </c>
      <c r="H156" s="31">
        <f>DAY(EOMONTH(PA[[#This Row],[Month Year]],0))</f>
        <v>30</v>
      </c>
      <c r="I156" s="33">
        <v>0.26944444444444443</v>
      </c>
      <c r="J156" s="33">
        <v>0.76388888888888884</v>
      </c>
      <c r="K156" s="34">
        <f>IFERROR((PA[[#This Row],[Sunset Time (POA&lt;20 W/m2)]]-PA[[#This Row],[Sunrise Time (POA&gt;20 W/m2)]])*24,"")</f>
        <v>11.866666666666665</v>
      </c>
      <c r="L156" s="36" t="s">
        <v>428</v>
      </c>
      <c r="M156" s="32" t="s">
        <v>411</v>
      </c>
      <c r="N156" s="32" t="s">
        <v>417</v>
      </c>
      <c r="O156" s="35"/>
      <c r="P156" s="35"/>
      <c r="Q156" s="32"/>
      <c r="R156" s="31">
        <f>IF((PA[[#This Row],[String Type(If String BD)]]&amp;PA[[#This Row],[Equipment (If any BD other than PV  array and inv)]])="",1,0)</f>
        <v>1</v>
      </c>
      <c r="S156" s="31">
        <f>IF(PA[[#This Row],[String Type(If String BD)]]="",1,0)</f>
        <v>1</v>
      </c>
      <c r="T1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156" s="34">
        <f>IFERROR(_xlfn.XLOOKUP(PA[[#This Row],[Affected Equipment ]],'Basic Data'!N:N,'Basic Data'!Q:Q),"")</f>
        <v>1691.1350000000002</v>
      </c>
      <c r="V156" s="179">
        <f ca="1">IFERROR(_xlfn.XLOOKUP(PA[[#This Row],[Affected Equipment ]],'Basic Data'!N:N,'Basic Data'!R:R),"")</f>
        <v>1.0064482532881034E-2</v>
      </c>
      <c r="W156" s="35" t="s">
        <v>414</v>
      </c>
      <c r="X156" s="38"/>
      <c r="Y156" s="38" t="s">
        <v>432</v>
      </c>
      <c r="Z156" s="44">
        <v>0.26944444444444443</v>
      </c>
      <c r="AA156" s="44">
        <v>0.26944444444444443</v>
      </c>
      <c r="AB156" s="44">
        <v>0.26944444444444443</v>
      </c>
      <c r="AC156" s="44">
        <v>0.3034722222222222</v>
      </c>
      <c r="AD156" s="42">
        <f>IF(PA[[#This Row],[Acknowledgement Time ]]="NA","",(PA[[#This Row],[Acknowledgement Time ]]-PA[[#This Row],[Fault Time]])*24)</f>
        <v>0</v>
      </c>
      <c r="AE156" s="42">
        <f>IF(PA[[#This Row],[Work Start time on Fault]]="NA","",(PA[[#This Row],[Work Start time on Fault]]-PA[[#This Row],[Fault Time]])*24)</f>
        <v>0</v>
      </c>
      <c r="AF156" s="43">
        <f>IF(PA[[#This Row],[Status]]="Open","",(PA[[#This Row],[Work Completion time on fault]]-PA[[#This Row],[Fault Time]])*24)</f>
        <v>0.81666666666666643</v>
      </c>
      <c r="AG156" s="42">
        <f>IFERROR((PA[[#This Row],[Work Completion time on fault]]-PA[[#This Row],[Fault Time]])*24,"")</f>
        <v>0.81666666666666643</v>
      </c>
      <c r="AH156" s="35" t="s">
        <v>503</v>
      </c>
      <c r="AI156" s="32" t="s">
        <v>368</v>
      </c>
      <c r="AJ156" s="34">
        <f ca="1">IFERROR(PA[[#This Row],[Breakdown Time]]*PA[[#This Row],[Plant Equivalent Weightage]],"")</f>
        <v>8.2193274018528429E-3</v>
      </c>
      <c r="AK156" s="35">
        <v>63</v>
      </c>
      <c r="AL156" s="49">
        <f>IFERROR((_xlfn.XLOOKUP($G156,'Modelling New'!$D:$D,'Modelling New'!$O:$O)*PA[[#This Row],[Lost PoA(Wh/m2)]]*PA[[#This Row],[DC Capacity Affected (kW)]])/1000,"")</f>
        <v>81.588070199712476</v>
      </c>
      <c r="AM156" s="35" t="s">
        <v>504</v>
      </c>
    </row>
    <row r="157" spans="1:39">
      <c r="A157" s="174">
        <f t="shared" si="2"/>
        <v>156</v>
      </c>
      <c r="B157" s="134">
        <v>45764</v>
      </c>
      <c r="C157" s="184">
        <f>YEAR(PA[[#This Row],[Date]])+IF(MONTH(PA[[#This Row],[Date]])&gt;=4,1,0)</f>
        <v>2026</v>
      </c>
      <c r="D157" s="32">
        <f>YEAR(PA[[#This Row],[Date]])</f>
        <v>2025</v>
      </c>
      <c r="E157" s="36" t="s">
        <v>364</v>
      </c>
      <c r="F157" s="36" t="s">
        <v>364</v>
      </c>
      <c r="G157" s="217">
        <v>45748</v>
      </c>
      <c r="H157" s="31">
        <f>DAY(EOMONTH(PA[[#This Row],[Month Year]],0))</f>
        <v>30</v>
      </c>
      <c r="I157" s="33">
        <v>0.26944444444444443</v>
      </c>
      <c r="J157" s="33">
        <v>0.76388888888888884</v>
      </c>
      <c r="K157" s="34">
        <f>IFERROR((PA[[#This Row],[Sunset Time (POA&lt;20 W/m2)]]-PA[[#This Row],[Sunrise Time (POA&gt;20 W/m2)]])*24,"")</f>
        <v>11.866666666666665</v>
      </c>
      <c r="L157" s="36" t="s">
        <v>428</v>
      </c>
      <c r="M157" s="32" t="s">
        <v>411</v>
      </c>
      <c r="N157" s="32" t="s">
        <v>417</v>
      </c>
      <c r="O157" s="35" t="s">
        <v>473</v>
      </c>
      <c r="P157" s="35" t="s">
        <v>481</v>
      </c>
      <c r="Q157" s="32"/>
      <c r="R157" s="31">
        <f>IF((PA[[#This Row],[String Type(If String BD)]]&amp;PA[[#This Row],[Equipment (If any BD other than PV  array and inv)]])="",1,0)</f>
        <v>0</v>
      </c>
      <c r="S157" s="31">
        <f>IF(PA[[#This Row],[String Type(If String BD)]]="",1,0)</f>
        <v>0</v>
      </c>
      <c r="T1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157" s="34">
        <f>IFERROR(_xlfn.XLOOKUP(PA[[#This Row],[Affected Equipment ]],'Basic Data'!N:N,'Basic Data'!Q:Q),"")</f>
        <v>15.805000000000001</v>
      </c>
      <c r="V157" s="179">
        <f ca="1">IFERROR(_xlfn.XLOOKUP(PA[[#This Row],[Affected Equipment ]],'Basic Data'!N:N,'Basic Data'!R:R),"")</f>
        <v>9.4060584419448915E-5</v>
      </c>
      <c r="W157" s="35" t="s">
        <v>408</v>
      </c>
      <c r="X157" s="38"/>
      <c r="Y157" s="38" t="s">
        <v>470</v>
      </c>
      <c r="Z157" s="44">
        <v>0.30416666666666664</v>
      </c>
      <c r="AA157" s="44">
        <v>0.30416666666666664</v>
      </c>
      <c r="AB157" s="44">
        <v>0.30416666666666664</v>
      </c>
      <c r="AC157" s="44">
        <v>0.52777777777777779</v>
      </c>
      <c r="AD157" s="42">
        <f>IF(PA[[#This Row],[Acknowledgement Time ]]="NA","",(PA[[#This Row],[Acknowledgement Time ]]-PA[[#This Row],[Fault Time]])*24)</f>
        <v>0</v>
      </c>
      <c r="AE157" s="42">
        <f>IF(PA[[#This Row],[Work Start time on Fault]]="NA","",(PA[[#This Row],[Work Start time on Fault]]-PA[[#This Row],[Fault Time]])*24)</f>
        <v>0</v>
      </c>
      <c r="AF157" s="43">
        <f>IF(PA[[#This Row],[Status]]="Open","",(PA[[#This Row],[Work Completion time on fault]]-PA[[#This Row],[Fault Time]])*24)</f>
        <v>5.3666666666666671</v>
      </c>
      <c r="AG157" s="42">
        <f>IFERROR((PA[[#This Row],[Work Completion time on fault]]-PA[[#This Row],[Fault Time]])*24,"")</f>
        <v>5.3666666666666671</v>
      </c>
      <c r="AH157" s="35" t="s">
        <v>505</v>
      </c>
      <c r="AI157" s="32" t="s">
        <v>368</v>
      </c>
      <c r="AJ157" s="34">
        <f ca="1">IFERROR(PA[[#This Row],[Breakdown Time]]*PA[[#This Row],[Plant Equivalent Weightage]],"")</f>
        <v>5.0479180305104253E-4</v>
      </c>
      <c r="AK157" s="35">
        <v>3639</v>
      </c>
      <c r="AL157" s="49">
        <f>IFERROR((_xlfn.XLOOKUP($G157,'Modelling New'!$D:$D,'Modelling New'!$O:$O)*PA[[#This Row],[Lost PoA(Wh/m2)]]*PA[[#This Row],[DC Capacity Affected (kW)]])/1000,"")</f>
        <v>44.043760192368147</v>
      </c>
      <c r="AM157" s="35" t="s">
        <v>504</v>
      </c>
    </row>
    <row r="158" spans="1:39">
      <c r="A158" s="174">
        <f t="shared" si="2"/>
        <v>157</v>
      </c>
      <c r="B158" s="134">
        <v>45764</v>
      </c>
      <c r="C158" s="184">
        <f>YEAR(PA[[#This Row],[Date]])+IF(MONTH(PA[[#This Row],[Date]])&gt;=4,1,0)</f>
        <v>2026</v>
      </c>
      <c r="D158" s="32">
        <f>YEAR(PA[[#This Row],[Date]])</f>
        <v>2025</v>
      </c>
      <c r="E158" s="36" t="s">
        <v>364</v>
      </c>
      <c r="F158" s="36" t="s">
        <v>364</v>
      </c>
      <c r="G158" s="217">
        <v>45748</v>
      </c>
      <c r="H158" s="31">
        <f>DAY(EOMONTH(PA[[#This Row],[Month Year]],0))</f>
        <v>30</v>
      </c>
      <c r="I158" s="33">
        <v>0.26944444444444443</v>
      </c>
      <c r="J158" s="33">
        <v>0.76388888888888884</v>
      </c>
      <c r="K158" s="34">
        <f>IFERROR((PA[[#This Row],[Sunset Time (POA&lt;20 W/m2)]]-PA[[#This Row],[Sunrise Time (POA&gt;20 W/m2)]])*24,"")</f>
        <v>11.866666666666665</v>
      </c>
      <c r="L158" s="36" t="s">
        <v>425</v>
      </c>
      <c r="M158" s="32" t="s">
        <v>404</v>
      </c>
      <c r="N158" s="32" t="s">
        <v>417</v>
      </c>
      <c r="O158" s="35"/>
      <c r="P158" s="35"/>
      <c r="Q158" s="32"/>
      <c r="R158" s="31">
        <f>IF((PA[[#This Row],[String Type(If String BD)]]&amp;PA[[#This Row],[Equipment (If any BD other than PV  array and inv)]])="",1,0)</f>
        <v>1</v>
      </c>
      <c r="S158" s="31">
        <f>IF(PA[[#This Row],[String Type(If String BD)]]="",1,0)</f>
        <v>1</v>
      </c>
      <c r="T1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158" s="34">
        <f>IFERROR(_xlfn.XLOOKUP(PA[[#This Row],[Affected Equipment ]],'Basic Data'!N:N,'Basic Data'!Q:Q),"")</f>
        <v>2149.48</v>
      </c>
      <c r="V158" s="179">
        <f ca="1">IFERROR(_xlfn.XLOOKUP(PA[[#This Row],[Affected Equipment ]],'Basic Data'!N:N,'Basic Data'!R:R),"")</f>
        <v>1.2792239481045051E-2</v>
      </c>
      <c r="W158" s="35" t="s">
        <v>414</v>
      </c>
      <c r="X158" s="38"/>
      <c r="Y158" s="38" t="s">
        <v>439</v>
      </c>
      <c r="Z158" s="44">
        <v>0.41319444444444442</v>
      </c>
      <c r="AA158" s="44">
        <v>0.41319444444444442</v>
      </c>
      <c r="AB158" s="44">
        <v>0.41319444444444442</v>
      </c>
      <c r="AC158" s="44">
        <v>0.42499999999999999</v>
      </c>
      <c r="AD158" s="42">
        <f>IF(PA[[#This Row],[Acknowledgement Time ]]="NA","",(PA[[#This Row],[Acknowledgement Time ]]-PA[[#This Row],[Fault Time]])*24)</f>
        <v>0</v>
      </c>
      <c r="AE158" s="42">
        <f>IF(PA[[#This Row],[Work Start time on Fault]]="NA","",(PA[[#This Row],[Work Start time on Fault]]-PA[[#This Row],[Fault Time]])*24)</f>
        <v>0</v>
      </c>
      <c r="AF158" s="43">
        <f>IF(PA[[#This Row],[Status]]="Open","",(PA[[#This Row],[Work Completion time on fault]]-PA[[#This Row],[Fault Time]])*24)</f>
        <v>0.28333333333333366</v>
      </c>
      <c r="AG158" s="42">
        <f>IFERROR((PA[[#This Row],[Work Completion time on fault]]-PA[[#This Row],[Fault Time]])*24,"")</f>
        <v>0.28333333333333366</v>
      </c>
      <c r="AH158" s="35" t="s">
        <v>492</v>
      </c>
      <c r="AI158" s="32" t="s">
        <v>368</v>
      </c>
      <c r="AJ158" s="34">
        <f ca="1">IFERROR(PA[[#This Row],[Breakdown Time]]*PA[[#This Row],[Plant Equivalent Weightage]],"")</f>
        <v>3.6244678529627687E-3</v>
      </c>
      <c r="AK158" s="35">
        <v>228.6</v>
      </c>
      <c r="AL158" s="49">
        <f>IFERROR((_xlfn.XLOOKUP($G158,'Modelling New'!$D:$D,'Modelling New'!$O:$O)*PA[[#This Row],[Lost PoA(Wh/m2)]]*PA[[#This Row],[DC Capacity Affected (kW)]])/1000,"")</f>
        <v>376.28548691306634</v>
      </c>
      <c r="AM158" s="35"/>
    </row>
    <row r="159" spans="1:39">
      <c r="A159" s="174">
        <f t="shared" si="2"/>
        <v>158</v>
      </c>
      <c r="B159" s="134">
        <v>45764</v>
      </c>
      <c r="C159" s="184">
        <f>YEAR(PA[[#This Row],[Date]])+IF(MONTH(PA[[#This Row],[Date]])&gt;=4,1,0)</f>
        <v>2026</v>
      </c>
      <c r="D159" s="32">
        <f>YEAR(PA[[#This Row],[Date]])</f>
        <v>2025</v>
      </c>
      <c r="E159" s="36" t="s">
        <v>364</v>
      </c>
      <c r="F159" s="36" t="s">
        <v>364</v>
      </c>
      <c r="G159" s="217">
        <v>45748</v>
      </c>
      <c r="H159" s="31">
        <f>DAY(EOMONTH(PA[[#This Row],[Month Year]],0))</f>
        <v>30</v>
      </c>
      <c r="I159" s="33">
        <v>0.26944444444444443</v>
      </c>
      <c r="J159" s="33">
        <v>0.76388888888888884</v>
      </c>
      <c r="K159" s="34">
        <f>IFERROR((PA[[#This Row],[Sunset Time (POA&lt;20 W/m2)]]-PA[[#This Row],[Sunrise Time (POA&gt;20 W/m2)]])*24,"")</f>
        <v>11.866666666666665</v>
      </c>
      <c r="L159" s="36" t="s">
        <v>425</v>
      </c>
      <c r="M159" s="32" t="s">
        <v>404</v>
      </c>
      <c r="N159" s="32" t="s">
        <v>413</v>
      </c>
      <c r="O159" s="35"/>
      <c r="P159" s="35"/>
      <c r="Q159" s="32"/>
      <c r="R159" s="31">
        <f>IF((PA[[#This Row],[String Type(If String BD)]]&amp;PA[[#This Row],[Equipment (If any BD other than PV  array and inv)]])="",1,0)</f>
        <v>1</v>
      </c>
      <c r="S159" s="31">
        <f>IF(PA[[#This Row],[String Type(If String BD)]]="",1,0)</f>
        <v>1</v>
      </c>
      <c r="T1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159" s="34">
        <f>IFERROR(_xlfn.XLOOKUP(PA[[#This Row],[Affected Equipment ]],'Basic Data'!N:N,'Basic Data'!Q:Q),"")</f>
        <v>1991.4300000000003</v>
      </c>
      <c r="V159" s="179">
        <f ca="1">IFERROR(_xlfn.XLOOKUP(PA[[#This Row],[Affected Equipment ]],'Basic Data'!N:N,'Basic Data'!R:R),"")</f>
        <v>1.1851633636850564E-2</v>
      </c>
      <c r="W159" s="35" t="s">
        <v>414</v>
      </c>
      <c r="X159" s="38"/>
      <c r="Y159" s="38" t="s">
        <v>439</v>
      </c>
      <c r="Z159" s="44">
        <v>0.41319444444444442</v>
      </c>
      <c r="AA159" s="44">
        <v>0.41319444444444442</v>
      </c>
      <c r="AB159" s="44">
        <v>0.41319444444444442</v>
      </c>
      <c r="AC159" s="44">
        <v>0.44027777777777777</v>
      </c>
      <c r="AD159" s="42">
        <f>IF(PA[[#This Row],[Acknowledgement Time ]]="NA","",(PA[[#This Row],[Acknowledgement Time ]]-PA[[#This Row],[Fault Time]])*24)</f>
        <v>0</v>
      </c>
      <c r="AE159" s="42">
        <f>IF(PA[[#This Row],[Work Start time on Fault]]="NA","",(PA[[#This Row],[Work Start time on Fault]]-PA[[#This Row],[Fault Time]])*24)</f>
        <v>0</v>
      </c>
      <c r="AF159" s="43">
        <f>IF(PA[[#This Row],[Status]]="Open","",(PA[[#This Row],[Work Completion time on fault]]-PA[[#This Row],[Fault Time]])*24)</f>
        <v>0.65000000000000036</v>
      </c>
      <c r="AG159" s="42">
        <f>IFERROR((PA[[#This Row],[Work Completion time on fault]]-PA[[#This Row],[Fault Time]])*24,"")</f>
        <v>0.65000000000000036</v>
      </c>
      <c r="AH159" s="35" t="s">
        <v>492</v>
      </c>
      <c r="AI159" s="32" t="s">
        <v>368</v>
      </c>
      <c r="AJ159" s="34">
        <f ca="1">IFERROR(PA[[#This Row],[Breakdown Time]]*PA[[#This Row],[Plant Equivalent Weightage]],"")</f>
        <v>7.7035618639528704E-3</v>
      </c>
      <c r="AK159" s="35">
        <v>529.5</v>
      </c>
      <c r="AL159" s="49">
        <f>IFERROR((_xlfn.XLOOKUP($G159,'Modelling New'!$D:$D,'Modelling New'!$O:$O)*PA[[#This Row],[Lost PoA(Wh/m2)]]*PA[[#This Row],[DC Capacity Affected (kW)]])/1000,"")</f>
        <v>807.49314337846261</v>
      </c>
      <c r="AM159" s="35"/>
    </row>
    <row r="160" spans="1:39">
      <c r="A160" s="174">
        <f t="shared" si="2"/>
        <v>159</v>
      </c>
      <c r="B160" s="134">
        <v>45764</v>
      </c>
      <c r="C160" s="184">
        <f>YEAR(PA[[#This Row],[Date]])+IF(MONTH(PA[[#This Row],[Date]])&gt;=4,1,0)</f>
        <v>2026</v>
      </c>
      <c r="D160" s="32">
        <f>YEAR(PA[[#This Row],[Date]])</f>
        <v>2025</v>
      </c>
      <c r="E160" s="36" t="s">
        <v>364</v>
      </c>
      <c r="F160" s="36" t="s">
        <v>364</v>
      </c>
      <c r="G160" s="217">
        <v>45748</v>
      </c>
      <c r="H160" s="31">
        <f>DAY(EOMONTH(PA[[#This Row],[Month Year]],0))</f>
        <v>30</v>
      </c>
      <c r="I160" s="33">
        <v>0.26944444444444443</v>
      </c>
      <c r="J160" s="33">
        <v>0.76388888888888884</v>
      </c>
      <c r="K160" s="34">
        <f>IFERROR((PA[[#This Row],[Sunset Time (POA&lt;20 W/m2)]]-PA[[#This Row],[Sunrise Time (POA&gt;20 W/m2)]])*24,"")</f>
        <v>11.866666666666665</v>
      </c>
      <c r="L160" s="36" t="s">
        <v>425</v>
      </c>
      <c r="M160" s="32" t="s">
        <v>404</v>
      </c>
      <c r="N160" s="32" t="s">
        <v>413</v>
      </c>
      <c r="O160" s="35" t="s">
        <v>406</v>
      </c>
      <c r="P160" s="35" t="s">
        <v>472</v>
      </c>
      <c r="Q160" s="32"/>
      <c r="R160" s="31">
        <f>IF((PA[[#This Row],[String Type(If String BD)]]&amp;PA[[#This Row],[Equipment (If any BD other than PV  array and inv)]])="",1,0)</f>
        <v>0</v>
      </c>
      <c r="S160" s="31">
        <f>IF(PA[[#This Row],[String Type(If String BD)]]="",1,0)</f>
        <v>0</v>
      </c>
      <c r="T1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0" s="34">
        <f>IFERROR(_xlfn.XLOOKUP(PA[[#This Row],[Affected Equipment ]],'Basic Data'!N:N,'Basic Data'!Q:Q),"")</f>
        <v>31.610000000000003</v>
      </c>
      <c r="V160" s="179">
        <f ca="1">IFERROR(_xlfn.XLOOKUP(PA[[#This Row],[Affected Equipment ]],'Basic Data'!N:N,'Basic Data'!R:R),"")</f>
        <v>1.8812116883889783E-4</v>
      </c>
      <c r="W160" s="35" t="s">
        <v>408</v>
      </c>
      <c r="X160" s="38"/>
      <c r="Y160" s="38" t="s">
        <v>470</v>
      </c>
      <c r="Z160" s="44">
        <v>0.44097222222222221</v>
      </c>
      <c r="AA160" s="44">
        <v>0.44097222222222221</v>
      </c>
      <c r="AB160" s="44">
        <v>0.44097222222222221</v>
      </c>
      <c r="AC160" s="44">
        <v>0.67708333333333337</v>
      </c>
      <c r="AD160" s="42">
        <f>IF(PA[[#This Row],[Acknowledgement Time ]]="NA","",(PA[[#This Row],[Acknowledgement Time ]]-PA[[#This Row],[Fault Time]])*24)</f>
        <v>0</v>
      </c>
      <c r="AE160" s="42">
        <f>IF(PA[[#This Row],[Work Start time on Fault]]="NA","",(PA[[#This Row],[Work Start time on Fault]]-PA[[#This Row],[Fault Time]])*24)</f>
        <v>0</v>
      </c>
      <c r="AF160" s="43">
        <f>IF(PA[[#This Row],[Status]]="Open","",(PA[[#This Row],[Work Completion time on fault]]-PA[[#This Row],[Fault Time]])*24)</f>
        <v>5.6666666666666679</v>
      </c>
      <c r="AG160" s="42">
        <f>IFERROR((PA[[#This Row],[Work Completion time on fault]]-PA[[#This Row],[Fault Time]])*24,"")</f>
        <v>5.6666666666666679</v>
      </c>
      <c r="AH160" s="35" t="s">
        <v>505</v>
      </c>
      <c r="AI160" s="32" t="s">
        <v>368</v>
      </c>
      <c r="AJ160" s="34">
        <f ca="1">IFERROR(PA[[#This Row],[Breakdown Time]]*PA[[#This Row],[Plant Equivalent Weightage]],"")</f>
        <v>1.0660199567537546E-3</v>
      </c>
      <c r="AK160" s="35">
        <v>4551</v>
      </c>
      <c r="AL160" s="49">
        <f>IFERROR((_xlfn.XLOOKUP($G160,'Modelling New'!$D:$D,'Modelling New'!$O:$O)*PA[[#This Row],[Lost PoA(Wh/m2)]]*PA[[#This Row],[DC Capacity Affected (kW)]])/1000,"")</f>
        <v>110.16386514727532</v>
      </c>
      <c r="AM160" s="35"/>
    </row>
    <row r="161" spans="1:39">
      <c r="A161" s="174">
        <f t="shared" si="2"/>
        <v>160</v>
      </c>
      <c r="B161" s="134">
        <v>45764</v>
      </c>
      <c r="C161" s="184">
        <f>YEAR(PA[[#This Row],[Date]])+IF(MONTH(PA[[#This Row],[Date]])&gt;=4,1,0)</f>
        <v>2026</v>
      </c>
      <c r="D161" s="32">
        <f>YEAR(PA[[#This Row],[Date]])</f>
        <v>2025</v>
      </c>
      <c r="E161" s="36" t="s">
        <v>364</v>
      </c>
      <c r="F161" s="36" t="s">
        <v>364</v>
      </c>
      <c r="G161" s="217">
        <v>45748</v>
      </c>
      <c r="H161" s="31">
        <f>DAY(EOMONTH(PA[[#This Row],[Month Year]],0))</f>
        <v>30</v>
      </c>
      <c r="I161" s="33">
        <v>0.26944444444444443</v>
      </c>
      <c r="J161" s="33">
        <v>0.76388888888888884</v>
      </c>
      <c r="K161" s="34">
        <f>IFERROR((PA[[#This Row],[Sunset Time (POA&lt;20 W/m2)]]-PA[[#This Row],[Sunrise Time (POA&gt;20 W/m2)]])*24,"")</f>
        <v>11.866666666666665</v>
      </c>
      <c r="L161" s="36" t="s">
        <v>506</v>
      </c>
      <c r="M161" s="32" t="s">
        <v>404</v>
      </c>
      <c r="N161" s="32" t="s">
        <v>417</v>
      </c>
      <c r="O161" s="35"/>
      <c r="P161" s="35"/>
      <c r="Q161" s="32"/>
      <c r="R161" s="31">
        <f>IF((PA[[#This Row],[String Type(If String BD)]]&amp;PA[[#This Row],[Equipment (If any BD other than PV  array and inv)]])="",1,0)</f>
        <v>1</v>
      </c>
      <c r="S161" s="31">
        <f>IF(PA[[#This Row],[String Type(If String BD)]]="",1,0)</f>
        <v>1</v>
      </c>
      <c r="T1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161" s="34">
        <f>IFERROR(_xlfn.XLOOKUP(PA[[#This Row],[Affected Equipment ]],'Basic Data'!N:N,'Basic Data'!Q:Q),"")</f>
        <v>2023.04</v>
      </c>
      <c r="V161" s="179">
        <f ca="1">IFERROR(_xlfn.XLOOKUP(PA[[#This Row],[Affected Equipment ]],'Basic Data'!N:N,'Basic Data'!R:R),"")</f>
        <v>1.2039754805689459E-2</v>
      </c>
      <c r="W161" s="35" t="s">
        <v>414</v>
      </c>
      <c r="X161" s="38"/>
      <c r="Y161" s="38" t="s">
        <v>432</v>
      </c>
      <c r="Z161" s="44">
        <v>0.26944444444444443</v>
      </c>
      <c r="AA161" s="44">
        <v>0.26944444444444443</v>
      </c>
      <c r="AB161" s="44">
        <v>0.26944444444444443</v>
      </c>
      <c r="AC161" s="44">
        <v>0.30763888888888891</v>
      </c>
      <c r="AD161" s="42">
        <f>IF(PA[[#This Row],[Acknowledgement Time ]]="NA","",(PA[[#This Row],[Acknowledgement Time ]]-PA[[#This Row],[Fault Time]])*24)</f>
        <v>0</v>
      </c>
      <c r="AE161" s="42">
        <f>IF(PA[[#This Row],[Work Start time on Fault]]="NA","",(PA[[#This Row],[Work Start time on Fault]]-PA[[#This Row],[Fault Time]])*24)</f>
        <v>0</v>
      </c>
      <c r="AF161" s="43">
        <f>IF(PA[[#This Row],[Status]]="Open","",(PA[[#This Row],[Work Completion time on fault]]-PA[[#This Row],[Fault Time]])*24)</f>
        <v>0.91666666666666741</v>
      </c>
      <c r="AG161" s="42">
        <f>IFERROR((PA[[#This Row],[Work Completion time on fault]]-PA[[#This Row],[Fault Time]])*24,"")</f>
        <v>0.91666666666666741</v>
      </c>
      <c r="AH161" s="35" t="s">
        <v>495</v>
      </c>
      <c r="AI161" s="32" t="s">
        <v>368</v>
      </c>
      <c r="AJ161" s="34">
        <f ca="1">IFERROR(PA[[#This Row],[Breakdown Time]]*PA[[#This Row],[Plant Equivalent Weightage]],"")</f>
        <v>1.1036441905215346E-2</v>
      </c>
      <c r="AK161" s="35">
        <v>76.8</v>
      </c>
      <c r="AL161" s="49">
        <f>IFERROR((_xlfn.XLOOKUP($G161,'Modelling New'!$D:$D,'Modelling New'!$O:$O)*PA[[#This Row],[Lost PoA(Wh/m2)]]*PA[[#This Row],[DC Capacity Affected (kW)]])/1000,"")</f>
        <v>118.97987914126293</v>
      </c>
      <c r="AM161" s="35"/>
    </row>
    <row r="162" spans="1:39">
      <c r="A162" s="174">
        <f t="shared" si="2"/>
        <v>161</v>
      </c>
      <c r="B162" s="134">
        <v>45764</v>
      </c>
      <c r="C162" s="184">
        <f>YEAR(PA[[#This Row],[Date]])+IF(MONTH(PA[[#This Row],[Date]])&gt;=4,1,0)</f>
        <v>2026</v>
      </c>
      <c r="D162" s="32">
        <f>YEAR(PA[[#This Row],[Date]])</f>
        <v>2025</v>
      </c>
      <c r="E162" s="36" t="s">
        <v>364</v>
      </c>
      <c r="F162" s="36" t="s">
        <v>364</v>
      </c>
      <c r="G162" s="217">
        <v>45748</v>
      </c>
      <c r="H162" s="31">
        <f>DAY(EOMONTH(PA[[#This Row],[Month Year]],0))</f>
        <v>30</v>
      </c>
      <c r="I162" s="33">
        <v>0.26944444444444443</v>
      </c>
      <c r="J162" s="33">
        <v>0.76388888888888884</v>
      </c>
      <c r="K162" s="34">
        <f>IFERROR((PA[[#This Row],[Sunset Time (POA&lt;20 W/m2)]]-PA[[#This Row],[Sunrise Time (POA&gt;20 W/m2)]])*24,"")</f>
        <v>11.866666666666665</v>
      </c>
      <c r="L162" s="36" t="s">
        <v>506</v>
      </c>
      <c r="M162" s="32" t="s">
        <v>404</v>
      </c>
      <c r="N162" s="32" t="s">
        <v>417</v>
      </c>
      <c r="O162" s="35" t="s">
        <v>441</v>
      </c>
      <c r="P162" s="35" t="s">
        <v>472</v>
      </c>
      <c r="Q162" s="32"/>
      <c r="R162" s="31">
        <f>IF((PA[[#This Row],[String Type(If String BD)]]&amp;PA[[#This Row],[Equipment (If any BD other than PV  array and inv)]])="",1,0)</f>
        <v>0</v>
      </c>
      <c r="S162" s="31">
        <f>IF(PA[[#This Row],[String Type(If String BD)]]="",1,0)</f>
        <v>0</v>
      </c>
      <c r="T1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162" s="34">
        <f>IFERROR(_xlfn.XLOOKUP(PA[[#This Row],[Affected Equipment ]],'Basic Data'!N:N,'Basic Data'!Q:Q),"")</f>
        <v>31.610000000000003</v>
      </c>
      <c r="V162" s="179">
        <f ca="1">IFERROR(_xlfn.XLOOKUP(PA[[#This Row],[Affected Equipment ]],'Basic Data'!N:N,'Basic Data'!R:R),"")</f>
        <v>1.8812116883889783E-4</v>
      </c>
      <c r="W162" s="35" t="s">
        <v>448</v>
      </c>
      <c r="X162" s="38"/>
      <c r="Y162" s="38" t="s">
        <v>470</v>
      </c>
      <c r="Z162" s="44">
        <v>0.30833333333333335</v>
      </c>
      <c r="AA162" s="44">
        <v>0.30833333333333335</v>
      </c>
      <c r="AB162" s="44">
        <v>0.30833333333333335</v>
      </c>
      <c r="AC162" s="44">
        <v>0.60069444444444442</v>
      </c>
      <c r="AD162" s="42">
        <f>IF(PA[[#This Row],[Acknowledgement Time ]]="NA","",(PA[[#This Row],[Acknowledgement Time ]]-PA[[#This Row],[Fault Time]])*24)</f>
        <v>0</v>
      </c>
      <c r="AE162" s="42">
        <f>IF(PA[[#This Row],[Work Start time on Fault]]="NA","",(PA[[#This Row],[Work Start time on Fault]]-PA[[#This Row],[Fault Time]])*24)</f>
        <v>0</v>
      </c>
      <c r="AF162" s="43">
        <f>IF(PA[[#This Row],[Status]]="Open","",(PA[[#This Row],[Work Completion time on fault]]-PA[[#This Row],[Fault Time]])*24)</f>
        <v>7.0166666666666657</v>
      </c>
      <c r="AG162" s="42">
        <f>IFERROR((PA[[#This Row],[Work Completion time on fault]]-PA[[#This Row],[Fault Time]])*24,"")</f>
        <v>7.0166666666666657</v>
      </c>
      <c r="AH162" s="35" t="s">
        <v>507</v>
      </c>
      <c r="AI162" s="32" t="s">
        <v>368</v>
      </c>
      <c r="AJ162" s="34">
        <f ca="1">IFERROR(PA[[#This Row],[Breakdown Time]]*PA[[#This Row],[Plant Equivalent Weightage]],"")</f>
        <v>1.3199835346862662E-3</v>
      </c>
      <c r="AK162" s="35">
        <v>5159</v>
      </c>
      <c r="AL162" s="49">
        <f>IFERROR((_xlfn.XLOOKUP($G162,'Modelling New'!$D:$D,'Modelling New'!$O:$O)*PA[[#This Row],[Lost PoA(Wh/m2)]]*PA[[#This Row],[DC Capacity Affected (kW)]])/1000,"")</f>
        <v>124.88142832230133</v>
      </c>
      <c r="AM162" s="35"/>
    </row>
    <row r="163" spans="1:39">
      <c r="A163" s="174">
        <f t="shared" si="2"/>
        <v>162</v>
      </c>
      <c r="B163" s="134">
        <v>45765</v>
      </c>
      <c r="C163" s="184">
        <f>YEAR(PA[[#This Row],[Date]])+IF(MONTH(PA[[#This Row],[Date]])&gt;=4,1,0)</f>
        <v>2026</v>
      </c>
      <c r="D163" s="32">
        <f>YEAR(PA[[#This Row],[Date]])</f>
        <v>2025</v>
      </c>
      <c r="E163" s="36" t="s">
        <v>364</v>
      </c>
      <c r="F163" s="36" t="s">
        <v>364</v>
      </c>
      <c r="G163" s="217">
        <v>45748</v>
      </c>
      <c r="H163" s="31">
        <f>DAY(EOMONTH(PA[[#This Row],[Month Year]],0))</f>
        <v>30</v>
      </c>
      <c r="I163" s="33">
        <v>0.28055555555555556</v>
      </c>
      <c r="J163" s="33">
        <v>0.73124999999999996</v>
      </c>
      <c r="K163" s="34">
        <f>IFERROR((PA[[#This Row],[Sunset Time (POA&lt;20 W/m2)]]-PA[[#This Row],[Sunrise Time (POA&gt;20 W/m2)]])*24,"")</f>
        <v>10.816666666666666</v>
      </c>
      <c r="L163" s="36" t="s">
        <v>424</v>
      </c>
      <c r="M163" s="32" t="s">
        <v>404</v>
      </c>
      <c r="N163" s="32" t="s">
        <v>417</v>
      </c>
      <c r="O163" s="35" t="s">
        <v>441</v>
      </c>
      <c r="P163" s="35" t="s">
        <v>407</v>
      </c>
      <c r="Q163" s="32"/>
      <c r="R163" s="31">
        <f>IF((PA[[#This Row],[String Type(If String BD)]]&amp;PA[[#This Row],[Equipment (If any BD other than PV  array and inv)]])="",1,0)</f>
        <v>0</v>
      </c>
      <c r="S163" s="31">
        <f>IF(PA[[#This Row],[String Type(If String BD)]]="",1,0)</f>
        <v>0</v>
      </c>
      <c r="T1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3" s="34">
        <f>IFERROR(_xlfn.XLOOKUP(PA[[#This Row],[Affected Equipment ]],'Basic Data'!N:N,'Basic Data'!Q:Q),"")</f>
        <v>31.900000000000002</v>
      </c>
      <c r="V163" s="179">
        <f ca="1">IFERROR(_xlfn.XLOOKUP(PA[[#This Row],[Affected Equipment ]],'Basic Data'!N:N,'Basic Data'!R:R),"")</f>
        <v>1.898470511218235E-4</v>
      </c>
      <c r="W163" s="35" t="s">
        <v>448</v>
      </c>
      <c r="X163" s="38"/>
      <c r="Y163" s="38" t="s">
        <v>470</v>
      </c>
      <c r="Z163" s="44">
        <v>0.28055555555555556</v>
      </c>
      <c r="AA163" s="44">
        <v>0.28055555555555556</v>
      </c>
      <c r="AB163" s="44">
        <v>0.28055555555555556</v>
      </c>
      <c r="AC163" s="44">
        <v>0.61111111111111116</v>
      </c>
      <c r="AD163" s="42">
        <f>IF(PA[[#This Row],[Acknowledgement Time ]]="NA","",(PA[[#This Row],[Acknowledgement Time ]]-PA[[#This Row],[Fault Time]])*24)</f>
        <v>0</v>
      </c>
      <c r="AE163" s="42">
        <f>IF(PA[[#This Row],[Work Start time on Fault]]="NA","",(PA[[#This Row],[Work Start time on Fault]]-PA[[#This Row],[Fault Time]])*24)</f>
        <v>0</v>
      </c>
      <c r="AF163" s="43">
        <f>IF(PA[[#This Row],[Status]]="Open","",(PA[[#This Row],[Work Completion time on fault]]-PA[[#This Row],[Fault Time]])*24)</f>
        <v>7.9333333333333345</v>
      </c>
      <c r="AG163" s="42">
        <f>IFERROR((PA[[#This Row],[Work Completion time on fault]]-PA[[#This Row],[Fault Time]])*24,"")</f>
        <v>7.9333333333333345</v>
      </c>
      <c r="AH163" s="35" t="s">
        <v>456</v>
      </c>
      <c r="AI163" s="32" t="s">
        <v>368</v>
      </c>
      <c r="AJ163" s="34">
        <f ca="1">IFERROR(PA[[#This Row],[Breakdown Time]]*PA[[#This Row],[Plant Equivalent Weightage]],"")</f>
        <v>1.5061199388997999E-3</v>
      </c>
      <c r="AK163" s="35">
        <v>5218</v>
      </c>
      <c r="AL163" s="49">
        <f>IFERROR((_xlfn.XLOOKUP($G163,'Modelling New'!$D:$D,'Modelling New'!$O:$O)*PA[[#This Row],[Lost PoA(Wh/m2)]]*PA[[#This Row],[DC Capacity Affected (kW)]])/1000,"")</f>
        <v>127.46841669485501</v>
      </c>
      <c r="AM163" s="35" t="s">
        <v>508</v>
      </c>
    </row>
    <row r="164" spans="1:39">
      <c r="A164" s="174">
        <f t="shared" si="2"/>
        <v>163</v>
      </c>
      <c r="B164" s="134">
        <v>45765</v>
      </c>
      <c r="C164" s="184">
        <f>YEAR(PA[[#This Row],[Date]])+IF(MONTH(PA[[#This Row],[Date]])&gt;=4,1,0)</f>
        <v>2026</v>
      </c>
      <c r="D164" s="32">
        <f>YEAR(PA[[#This Row],[Date]])</f>
        <v>2025</v>
      </c>
      <c r="E164" s="36" t="s">
        <v>364</v>
      </c>
      <c r="F164" s="36" t="s">
        <v>364</v>
      </c>
      <c r="G164" s="217">
        <v>45748</v>
      </c>
      <c r="H164" s="31">
        <f>DAY(EOMONTH(PA[[#This Row],[Month Year]],0))</f>
        <v>30</v>
      </c>
      <c r="I164" s="33">
        <v>0.28055555555555556</v>
      </c>
      <c r="J164" s="33">
        <v>0.73124999999999996</v>
      </c>
      <c r="K164" s="34">
        <f>IFERROR((PA[[#This Row],[Sunset Time (POA&lt;20 W/m2)]]-PA[[#This Row],[Sunrise Time (POA&gt;20 W/m2)]])*24,"")</f>
        <v>10.816666666666666</v>
      </c>
      <c r="L164" s="36" t="s">
        <v>424</v>
      </c>
      <c r="M164" s="32" t="s">
        <v>404</v>
      </c>
      <c r="N164" s="32" t="s">
        <v>417</v>
      </c>
      <c r="O164" s="35" t="s">
        <v>441</v>
      </c>
      <c r="P164" s="35" t="s">
        <v>407</v>
      </c>
      <c r="Q164" s="32"/>
      <c r="R164" s="31">
        <f>IF((PA[[#This Row],[String Type(If String BD)]]&amp;PA[[#This Row],[Equipment (If any BD other than PV  array and inv)]])="",1,0)</f>
        <v>0</v>
      </c>
      <c r="S164" s="31">
        <f>IF(PA[[#This Row],[String Type(If String BD)]]="",1,0)</f>
        <v>0</v>
      </c>
      <c r="T1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4" s="34">
        <f>IFERROR(_xlfn.XLOOKUP(PA[[#This Row],[Affected Equipment ]],'Basic Data'!N:N,'Basic Data'!Q:Q),"")</f>
        <v>31.900000000000002</v>
      </c>
      <c r="V164" s="179">
        <f ca="1">IFERROR(_xlfn.XLOOKUP(PA[[#This Row],[Affected Equipment ]],'Basic Data'!N:N,'Basic Data'!R:R),"")</f>
        <v>1.898470511218235E-4</v>
      </c>
      <c r="W164" s="35" t="s">
        <v>448</v>
      </c>
      <c r="X164" s="38"/>
      <c r="Y164" s="38" t="s">
        <v>470</v>
      </c>
      <c r="Z164" s="44">
        <v>0.28055555555555556</v>
      </c>
      <c r="AA164" s="44">
        <v>0.28055555555555556</v>
      </c>
      <c r="AB164" s="44">
        <v>0.28055555555555556</v>
      </c>
      <c r="AC164" s="44">
        <v>0.61805555555555558</v>
      </c>
      <c r="AD164" s="42">
        <f>IF(PA[[#This Row],[Acknowledgement Time ]]="NA","",(PA[[#This Row],[Acknowledgement Time ]]-PA[[#This Row],[Fault Time]])*24)</f>
        <v>0</v>
      </c>
      <c r="AE164" s="42">
        <f>IF(PA[[#This Row],[Work Start time on Fault]]="NA","",(PA[[#This Row],[Work Start time on Fault]]-PA[[#This Row],[Fault Time]])*24)</f>
        <v>0</v>
      </c>
      <c r="AF164" s="43">
        <f>IF(PA[[#This Row],[Status]]="Open","",(PA[[#This Row],[Work Completion time on fault]]-PA[[#This Row],[Fault Time]])*24)</f>
        <v>8.1000000000000014</v>
      </c>
      <c r="AG164" s="42">
        <f>IFERROR((PA[[#This Row],[Work Completion time on fault]]-PA[[#This Row],[Fault Time]])*24,"")</f>
        <v>8.1000000000000014</v>
      </c>
      <c r="AH164" s="35" t="s">
        <v>456</v>
      </c>
      <c r="AI164" s="32" t="s">
        <v>368</v>
      </c>
      <c r="AJ164" s="34">
        <f ca="1">IFERROR(PA[[#This Row],[Breakdown Time]]*PA[[#This Row],[Plant Equivalent Weightage]],"")</f>
        <v>1.5377611140867707E-3</v>
      </c>
      <c r="AK164" s="35">
        <v>5334</v>
      </c>
      <c r="AL164" s="49">
        <f>IFERROR((_xlfn.XLOOKUP($G164,'Modelling New'!$D:$D,'Modelling New'!$O:$O)*PA[[#This Row],[Lost PoA(Wh/m2)]]*PA[[#This Row],[DC Capacity Affected (kW)]])/1000,"")</f>
        <v>130.30213389236425</v>
      </c>
      <c r="AM164" s="35" t="s">
        <v>508</v>
      </c>
    </row>
    <row r="165" spans="1:39">
      <c r="A165" s="174">
        <f t="shared" si="2"/>
        <v>164</v>
      </c>
      <c r="B165" s="134">
        <v>45765</v>
      </c>
      <c r="C165" s="184">
        <f>YEAR(PA[[#This Row],[Date]])+IF(MONTH(PA[[#This Row],[Date]])&gt;=4,1,0)</f>
        <v>2026</v>
      </c>
      <c r="D165" s="32">
        <f>YEAR(PA[[#This Row],[Date]])</f>
        <v>2025</v>
      </c>
      <c r="E165" s="36" t="s">
        <v>364</v>
      </c>
      <c r="F165" s="36" t="s">
        <v>364</v>
      </c>
      <c r="G165" s="217">
        <v>45748</v>
      </c>
      <c r="H165" s="31">
        <f>DAY(EOMONTH(PA[[#This Row],[Month Year]],0))</f>
        <v>30</v>
      </c>
      <c r="I165" s="33">
        <v>0.28055555555555556</v>
      </c>
      <c r="J165" s="33">
        <v>0.73124999999999996</v>
      </c>
      <c r="K165" s="34">
        <f>IFERROR((PA[[#This Row],[Sunset Time (POA&lt;20 W/m2)]]-PA[[#This Row],[Sunrise Time (POA&gt;20 W/m2)]])*24,"")</f>
        <v>10.816666666666666</v>
      </c>
      <c r="L165" s="32" t="s">
        <v>424</v>
      </c>
      <c r="M165" s="32" t="s">
        <v>411</v>
      </c>
      <c r="N165" s="32" t="s">
        <v>405</v>
      </c>
      <c r="O165" s="35" t="s">
        <v>473</v>
      </c>
      <c r="P165" s="35" t="s">
        <v>407</v>
      </c>
      <c r="Q165" s="32"/>
      <c r="R165" s="31">
        <f>IF((PA[[#This Row],[String Type(If String BD)]]&amp;PA[[#This Row],[Equipment (If any BD other than PV  array and inv)]])="",1,0)</f>
        <v>0</v>
      </c>
      <c r="S165" s="31">
        <f>IF(PA[[#This Row],[String Type(If String BD)]]="",1,0)</f>
        <v>0</v>
      </c>
      <c r="T1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5" s="34">
        <f>IFERROR(_xlfn.XLOOKUP(PA[[#This Row],[Affected Equipment ]],'Basic Data'!N:N,'Basic Data'!Q:Q),"")</f>
        <v>31.900000000000002</v>
      </c>
      <c r="V165" s="179">
        <f ca="1">IFERROR(_xlfn.XLOOKUP(PA[[#This Row],[Affected Equipment ]],'Basic Data'!N:N,'Basic Data'!R:R),"")</f>
        <v>1.898470511218235E-4</v>
      </c>
      <c r="W165" s="35" t="s">
        <v>448</v>
      </c>
      <c r="X165" s="38"/>
      <c r="Y165" s="38" t="s">
        <v>470</v>
      </c>
      <c r="Z165" s="44">
        <v>0.28055555555555556</v>
      </c>
      <c r="AA165" s="44">
        <v>0.28055555555555556</v>
      </c>
      <c r="AB165" s="44">
        <v>0.28055555555555556</v>
      </c>
      <c r="AC165" s="44">
        <v>0.63888888888888884</v>
      </c>
      <c r="AD165" s="42">
        <f>IF(PA[[#This Row],[Acknowledgement Time ]]="NA","",(PA[[#This Row],[Acknowledgement Time ]]-PA[[#This Row],[Fault Time]])*24)</f>
        <v>0</v>
      </c>
      <c r="AE165" s="42">
        <f>IF(PA[[#This Row],[Work Start time on Fault]]="NA","",(PA[[#This Row],[Work Start time on Fault]]-PA[[#This Row],[Fault Time]])*24)</f>
        <v>0</v>
      </c>
      <c r="AF165" s="43">
        <f>IF(PA[[#This Row],[Status]]="Open","",(PA[[#This Row],[Work Completion time on fault]]-PA[[#This Row],[Fault Time]])*24)</f>
        <v>8.5999999999999979</v>
      </c>
      <c r="AG165" s="42">
        <f>IFERROR((PA[[#This Row],[Work Completion time on fault]]-PA[[#This Row],[Fault Time]])*24,"")</f>
        <v>8.5999999999999979</v>
      </c>
      <c r="AH165" s="35" t="s">
        <v>509</v>
      </c>
      <c r="AI165" s="32" t="s">
        <v>368</v>
      </c>
      <c r="AJ165" s="34">
        <f ca="1">IFERROR(PA[[#This Row],[Breakdown Time]]*PA[[#This Row],[Plant Equivalent Weightage]],"")</f>
        <v>1.6326846396476817E-3</v>
      </c>
      <c r="AK165" s="35">
        <v>5649</v>
      </c>
      <c r="AL165" s="49">
        <f>IFERROR((_xlfn.XLOOKUP($G165,'Modelling New'!$D:$D,'Modelling New'!$O:$O)*PA[[#This Row],[Lost PoA(Wh/m2)]]*PA[[#This Row],[DC Capacity Affected (kW)]])/1000,"")</f>
        <v>137.99714179939363</v>
      </c>
      <c r="AM165" s="35" t="s">
        <v>508</v>
      </c>
    </row>
    <row r="166" spans="1:39">
      <c r="A166" s="174">
        <f t="shared" si="2"/>
        <v>165</v>
      </c>
      <c r="B166" s="134">
        <v>45765</v>
      </c>
      <c r="C166" s="184">
        <f>YEAR(PA[[#This Row],[Date]])+IF(MONTH(PA[[#This Row],[Date]])&gt;=4,1,0)</f>
        <v>2026</v>
      </c>
      <c r="D166" s="32">
        <f>YEAR(PA[[#This Row],[Date]])</f>
        <v>2025</v>
      </c>
      <c r="E166" s="36" t="s">
        <v>364</v>
      </c>
      <c r="F166" s="36" t="s">
        <v>364</v>
      </c>
      <c r="G166" s="217">
        <v>45748</v>
      </c>
      <c r="H166" s="31">
        <f>DAY(EOMONTH(PA[[#This Row],[Month Year]],0))</f>
        <v>30</v>
      </c>
      <c r="I166" s="33">
        <v>0.28055555555555556</v>
      </c>
      <c r="J166" s="33">
        <v>0.73124999999999996</v>
      </c>
      <c r="K166" s="34">
        <f>IFERROR((PA[[#This Row],[Sunset Time (POA&lt;20 W/m2)]]-PA[[#This Row],[Sunrise Time (POA&gt;20 W/m2)]])*24,"")</f>
        <v>10.816666666666666</v>
      </c>
      <c r="L166" s="32" t="s">
        <v>424</v>
      </c>
      <c r="M166" s="32" t="s">
        <v>411</v>
      </c>
      <c r="N166" s="32" t="s">
        <v>405</v>
      </c>
      <c r="O166" s="35" t="s">
        <v>406</v>
      </c>
      <c r="P166" s="35" t="s">
        <v>407</v>
      </c>
      <c r="Q166" s="32"/>
      <c r="R166" s="31">
        <f>IF((PA[[#This Row],[String Type(If String BD)]]&amp;PA[[#This Row],[Equipment (If any BD other than PV  array and inv)]])="",1,0)</f>
        <v>0</v>
      </c>
      <c r="S166" s="31">
        <f>IF(PA[[#This Row],[String Type(If String BD)]]="",1,0)</f>
        <v>0</v>
      </c>
      <c r="T1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6" s="34">
        <f>IFERROR(_xlfn.XLOOKUP(PA[[#This Row],[Affected Equipment ]],'Basic Data'!N:N,'Basic Data'!Q:Q),"")</f>
        <v>31.900000000000002</v>
      </c>
      <c r="V166" s="179">
        <f ca="1">IFERROR(_xlfn.XLOOKUP(PA[[#This Row],[Affected Equipment ]],'Basic Data'!N:N,'Basic Data'!R:R),"")</f>
        <v>1.898470511218235E-4</v>
      </c>
      <c r="W166" s="35" t="s">
        <v>448</v>
      </c>
      <c r="X166" s="38"/>
      <c r="Y166" s="38" t="s">
        <v>470</v>
      </c>
      <c r="Z166" s="44">
        <v>0.28055555555555556</v>
      </c>
      <c r="AA166" s="44">
        <v>0.28055555555555556</v>
      </c>
      <c r="AB166" s="44">
        <v>0.28055555555555556</v>
      </c>
      <c r="AC166" s="44">
        <v>0.65277777777777779</v>
      </c>
      <c r="AD166" s="42">
        <f>IF(PA[[#This Row],[Acknowledgement Time ]]="NA","",(PA[[#This Row],[Acknowledgement Time ]]-PA[[#This Row],[Fault Time]])*24)</f>
        <v>0</v>
      </c>
      <c r="AE166" s="42">
        <f>IF(PA[[#This Row],[Work Start time on Fault]]="NA","",(PA[[#This Row],[Work Start time on Fault]]-PA[[#This Row],[Fault Time]])*24)</f>
        <v>0</v>
      </c>
      <c r="AF166" s="43">
        <f>IF(PA[[#This Row],[Status]]="Open","",(PA[[#This Row],[Work Completion time on fault]]-PA[[#This Row],[Fault Time]])*24)</f>
        <v>8.9333333333333336</v>
      </c>
      <c r="AG166" s="42">
        <f>IFERROR((PA[[#This Row],[Work Completion time on fault]]-PA[[#This Row],[Fault Time]])*24,"")</f>
        <v>8.9333333333333336</v>
      </c>
      <c r="AH166" s="35" t="s">
        <v>510</v>
      </c>
      <c r="AI166" s="32" t="s">
        <v>368</v>
      </c>
      <c r="AJ166" s="34">
        <f ca="1">IFERROR(PA[[#This Row],[Breakdown Time]]*PA[[#This Row],[Plant Equivalent Weightage]],"")</f>
        <v>1.6959669900216234E-3</v>
      </c>
      <c r="AK166" s="35">
        <v>5831</v>
      </c>
      <c r="AL166" s="49">
        <f>IFERROR((_xlfn.XLOOKUP($G166,'Modelling New'!$D:$D,'Modelling New'!$O:$O)*PA[[#This Row],[Lost PoA(Wh/m2)]]*PA[[#This Row],[DC Capacity Affected (kW)]])/1000,"")</f>
        <v>142.44314636789949</v>
      </c>
      <c r="AM166" s="35" t="s">
        <v>508</v>
      </c>
    </row>
    <row r="167" spans="1:39">
      <c r="A167" s="174">
        <f t="shared" si="2"/>
        <v>166</v>
      </c>
      <c r="B167" s="134">
        <v>45765</v>
      </c>
      <c r="C167" s="184">
        <f>YEAR(PA[[#This Row],[Date]])+IF(MONTH(PA[[#This Row],[Date]])&gt;=4,1,0)</f>
        <v>2026</v>
      </c>
      <c r="D167" s="32">
        <f>YEAR(PA[[#This Row],[Date]])</f>
        <v>2025</v>
      </c>
      <c r="E167" s="36" t="s">
        <v>364</v>
      </c>
      <c r="F167" s="36" t="s">
        <v>364</v>
      </c>
      <c r="G167" s="217">
        <v>45748</v>
      </c>
      <c r="H167" s="31">
        <f>DAY(EOMONTH(PA[[#This Row],[Month Year]],0))</f>
        <v>30</v>
      </c>
      <c r="I167" s="33">
        <v>0.28055555555555556</v>
      </c>
      <c r="J167" s="33">
        <v>0.73124999999999996</v>
      </c>
      <c r="K167" s="34">
        <f>IFERROR((PA[[#This Row],[Sunset Time (POA&lt;20 W/m2)]]-PA[[#This Row],[Sunrise Time (POA&gt;20 W/m2)]])*24,"")</f>
        <v>10.816666666666666</v>
      </c>
      <c r="L167" s="32" t="s">
        <v>424</v>
      </c>
      <c r="M167" s="32" t="s">
        <v>411</v>
      </c>
      <c r="N167" s="32" t="s">
        <v>413</v>
      </c>
      <c r="O167" s="35" t="s">
        <v>459</v>
      </c>
      <c r="P167" s="35" t="s">
        <v>407</v>
      </c>
      <c r="Q167" s="32"/>
      <c r="R167" s="31">
        <f>IF((PA[[#This Row],[String Type(If String BD)]]&amp;PA[[#This Row],[Equipment (If any BD other than PV  array and inv)]])="",1,0)</f>
        <v>0</v>
      </c>
      <c r="S167" s="31">
        <f>IF(PA[[#This Row],[String Type(If String BD)]]="",1,0)</f>
        <v>0</v>
      </c>
      <c r="T1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67" s="34">
        <f>IFERROR(_xlfn.XLOOKUP(PA[[#This Row],[Affected Equipment ]],'Basic Data'!N:N,'Basic Data'!Q:Q),"")</f>
        <v>31.900000000000002</v>
      </c>
      <c r="V167" s="179">
        <f ca="1">IFERROR(_xlfn.XLOOKUP(PA[[#This Row],[Affected Equipment ]],'Basic Data'!N:N,'Basic Data'!R:R),"")</f>
        <v>1.898470511218235E-4</v>
      </c>
      <c r="W167" s="35" t="s">
        <v>448</v>
      </c>
      <c r="X167" s="38"/>
      <c r="Y167" s="38" t="s">
        <v>470</v>
      </c>
      <c r="Z167" s="44">
        <v>0.28055555555555556</v>
      </c>
      <c r="AA167" s="44">
        <v>0.28055555555555556</v>
      </c>
      <c r="AB167" s="44">
        <v>0.28055555555555556</v>
      </c>
      <c r="AC167" s="44">
        <v>0.68055555555555558</v>
      </c>
      <c r="AD167" s="42">
        <f>IF(PA[[#This Row],[Acknowledgement Time ]]="NA","",(PA[[#This Row],[Acknowledgement Time ]]-PA[[#This Row],[Fault Time]])*24)</f>
        <v>0</v>
      </c>
      <c r="AE167" s="42">
        <f>IF(PA[[#This Row],[Work Start time on Fault]]="NA","",(PA[[#This Row],[Work Start time on Fault]]-PA[[#This Row],[Fault Time]])*24)</f>
        <v>0</v>
      </c>
      <c r="AF167" s="43">
        <f>IF(PA[[#This Row],[Status]]="Open","",(PA[[#This Row],[Work Completion time on fault]]-PA[[#This Row],[Fault Time]])*24)</f>
        <v>9.6000000000000014</v>
      </c>
      <c r="AG167" s="42">
        <f>IFERROR((PA[[#This Row],[Work Completion time on fault]]-PA[[#This Row],[Fault Time]])*24,"")</f>
        <v>9.6000000000000014</v>
      </c>
      <c r="AH167" s="35" t="s">
        <v>469</v>
      </c>
      <c r="AI167" s="32" t="s">
        <v>368</v>
      </c>
      <c r="AJ167" s="34">
        <f ca="1">IFERROR(PA[[#This Row],[Breakdown Time]]*PA[[#This Row],[Plant Equivalent Weightage]],"")</f>
        <v>1.8225316907695059E-3</v>
      </c>
      <c r="AK167" s="35">
        <v>6130</v>
      </c>
      <c r="AL167" s="49">
        <f>IFERROR((_xlfn.XLOOKUP($G167,'Modelling New'!$D:$D,'Modelling New'!$O:$O)*PA[[#This Row],[Lost PoA(Wh/m2)]]*PA[[#This Row],[DC Capacity Affected (kW)]])/1000,"")</f>
        <v>149.74729673044484</v>
      </c>
      <c r="AM167" s="35" t="s">
        <v>508</v>
      </c>
    </row>
    <row r="168" spans="1:39">
      <c r="A168" s="174">
        <f t="shared" si="2"/>
        <v>167</v>
      </c>
      <c r="B168" s="134">
        <v>45766</v>
      </c>
      <c r="C168" s="184">
        <f>YEAR(PA[[#This Row],[Date]])+IF(MONTH(PA[[#This Row],[Date]])&gt;=4,1,0)</f>
        <v>2026</v>
      </c>
      <c r="D168" s="32">
        <f>YEAR(PA[[#This Row],[Date]])</f>
        <v>2025</v>
      </c>
      <c r="E168" s="36" t="s">
        <v>364</v>
      </c>
      <c r="F168" s="36" t="s">
        <v>364</v>
      </c>
      <c r="G168" s="217">
        <v>45748</v>
      </c>
      <c r="H168" s="31">
        <f>DAY(EOMONTH(PA[[#This Row],[Month Year]],0))</f>
        <v>30</v>
      </c>
      <c r="I168" s="33">
        <v>0.26944444444444443</v>
      </c>
      <c r="J168" s="33">
        <v>0.76388888888888884</v>
      </c>
      <c r="K168" s="34">
        <f>IFERROR((PA[[#This Row],[Sunset Time (POA&lt;20 W/m2)]]-PA[[#This Row],[Sunrise Time (POA&gt;20 W/m2)]])*24,"")</f>
        <v>11.866666666666665</v>
      </c>
      <c r="L168" s="32" t="s">
        <v>511</v>
      </c>
      <c r="M168" s="32" t="s">
        <v>411</v>
      </c>
      <c r="N168" s="32" t="s">
        <v>417</v>
      </c>
      <c r="O168" s="35"/>
      <c r="P168" s="35"/>
      <c r="Q168" s="32"/>
      <c r="R168" s="31">
        <f>IF((PA[[#This Row],[String Type(If String BD)]]&amp;PA[[#This Row],[Equipment (If any BD other than PV  array and inv)]])="",1,0)</f>
        <v>1</v>
      </c>
      <c r="S168" s="31">
        <f>IF(PA[[#This Row],[String Type(If String BD)]]="",1,0)</f>
        <v>1</v>
      </c>
      <c r="T1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68" s="34">
        <f>IFERROR(_xlfn.XLOOKUP(PA[[#This Row],[Affected Equipment ]],'Basic Data'!N:N,'Basic Data'!Q:Q),"")</f>
        <v>1991.4299999999998</v>
      </c>
      <c r="V168" s="179">
        <f ca="1">IFERROR(_xlfn.XLOOKUP(PA[[#This Row],[Affected Equipment ]],'Basic Data'!N:N,'Basic Data'!R:R),"")</f>
        <v>1.1851633636850562E-2</v>
      </c>
      <c r="W168" s="35" t="s">
        <v>414</v>
      </c>
      <c r="X168" s="38"/>
      <c r="Y168" s="38" t="s">
        <v>432</v>
      </c>
      <c r="Z168" s="44">
        <v>0.26944444444444443</v>
      </c>
      <c r="AA168" s="40">
        <v>0.26944444444444443</v>
      </c>
      <c r="AB168" s="41">
        <v>0.26944444444444443</v>
      </c>
      <c r="AC168" s="44">
        <v>0.51944444444444449</v>
      </c>
      <c r="AD168" s="42">
        <f>IF(PA[[#This Row],[Acknowledgement Time ]]="NA","",(PA[[#This Row],[Acknowledgement Time ]]-PA[[#This Row],[Fault Time]])*24)</f>
        <v>0</v>
      </c>
      <c r="AE168" s="42">
        <f>IF(PA[[#This Row],[Work Start time on Fault]]="NA","",(PA[[#This Row],[Work Start time on Fault]]-PA[[#This Row],[Fault Time]])*24)</f>
        <v>0</v>
      </c>
      <c r="AF168" s="43">
        <f>IF(PA[[#This Row],[Status]]="Open","",(PA[[#This Row],[Work Completion time on fault]]-PA[[#This Row],[Fault Time]])*24)</f>
        <v>6.0000000000000018</v>
      </c>
      <c r="AG168" s="42">
        <f>IFERROR((PA[[#This Row],[Work Completion time on fault]]-PA[[#This Row],[Fault Time]])*24,"")</f>
        <v>6.0000000000000018</v>
      </c>
      <c r="AH168" s="35" t="s">
        <v>512</v>
      </c>
      <c r="AI168" s="32" t="s">
        <v>368</v>
      </c>
      <c r="AJ168" s="34">
        <f ca="1">IFERROR(PA[[#This Row],[Breakdown Time]]*PA[[#This Row],[Plant Equivalent Weightage]],"")</f>
        <v>7.1109801821103394E-2</v>
      </c>
      <c r="AK168" s="35">
        <v>3584</v>
      </c>
      <c r="AL168" s="49">
        <f>IFERROR((_xlfn.XLOOKUP($G168,'Modelling New'!$D:$D,'Modelling New'!$O:$O)*PA[[#This Row],[Lost PoA(Wh/m2)]]*PA[[#This Row],[DC Capacity Affected (kW)]])/1000,"")</f>
        <v>5465.6381980517644</v>
      </c>
    </row>
    <row r="169" spans="1:39">
      <c r="A169" s="174">
        <f t="shared" si="2"/>
        <v>168</v>
      </c>
      <c r="B169" s="134">
        <v>45766</v>
      </c>
      <c r="C169" s="184">
        <f>YEAR(PA[[#This Row],[Date]])+IF(MONTH(PA[[#This Row],[Date]])&gt;=4,1,0)</f>
        <v>2026</v>
      </c>
      <c r="D169" s="32">
        <f>YEAR(PA[[#This Row],[Date]])</f>
        <v>2025</v>
      </c>
      <c r="E169" s="36" t="s">
        <v>364</v>
      </c>
      <c r="F169" s="36" t="s">
        <v>364</v>
      </c>
      <c r="G169" s="217">
        <v>45748</v>
      </c>
      <c r="H169" s="31">
        <f>DAY(EOMONTH(PA[[#This Row],[Month Year]],0))</f>
        <v>30</v>
      </c>
      <c r="I169" s="33">
        <v>0.26944444444444443</v>
      </c>
      <c r="J169" s="33">
        <v>0.76388888888888884</v>
      </c>
      <c r="K169" s="34">
        <f>IFERROR((PA[[#This Row],[Sunset Time (POA&lt;20 W/m2)]]-PA[[#This Row],[Sunrise Time (POA&gt;20 W/m2)]])*24,"")</f>
        <v>11.866666666666665</v>
      </c>
      <c r="L169" s="32" t="s">
        <v>511</v>
      </c>
      <c r="M169" s="32" t="s">
        <v>411</v>
      </c>
      <c r="N169" s="32" t="s">
        <v>413</v>
      </c>
      <c r="O169" s="35"/>
      <c r="P169" s="35"/>
      <c r="Q169" s="32"/>
      <c r="R169" s="31">
        <f>IF((PA[[#This Row],[String Type(If String BD)]]&amp;PA[[#This Row],[Equipment (If any BD other than PV  array and inv)]])="",1,0)</f>
        <v>1</v>
      </c>
      <c r="S169" s="31">
        <f>IF(PA[[#This Row],[String Type(If String BD)]]="",1,0)</f>
        <v>1</v>
      </c>
      <c r="T1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69" s="34">
        <f>IFERROR(_xlfn.XLOOKUP(PA[[#This Row],[Affected Equipment ]],'Basic Data'!N:N,'Basic Data'!Q:Q),"")</f>
        <v>1896.6000000000001</v>
      </c>
      <c r="V169" s="179">
        <f ca="1">IFERROR(_xlfn.XLOOKUP(PA[[#This Row],[Affected Equipment ]],'Basic Data'!N:N,'Basic Data'!R:R),"")</f>
        <v>1.1287270130333869E-2</v>
      </c>
      <c r="W169" s="35" t="s">
        <v>414</v>
      </c>
      <c r="X169" s="38"/>
      <c r="Y169" s="38" t="s">
        <v>513</v>
      </c>
      <c r="Z169" s="44">
        <v>0.39861111111111114</v>
      </c>
      <c r="AA169" s="44">
        <v>0.39861111111111114</v>
      </c>
      <c r="AB169" s="44">
        <v>0.39861111111111114</v>
      </c>
      <c r="AC169" s="44">
        <v>0.44583333333333336</v>
      </c>
      <c r="AD169" s="42">
        <f>IF(PA[[#This Row],[Acknowledgement Time ]]="NA","",(PA[[#This Row],[Acknowledgement Time ]]-PA[[#This Row],[Fault Time]])*24)</f>
        <v>0</v>
      </c>
      <c r="AE169" s="42">
        <f>IF(PA[[#This Row],[Work Start time on Fault]]="NA","",(PA[[#This Row],[Work Start time on Fault]]-PA[[#This Row],[Fault Time]])*24)</f>
        <v>0</v>
      </c>
      <c r="AF169" s="43">
        <f>IF(PA[[#This Row],[Status]]="Open","",(PA[[#This Row],[Work Completion time on fault]]-PA[[#This Row],[Fault Time]])*24)</f>
        <v>1.1333333333333333</v>
      </c>
      <c r="AG169" s="42">
        <f>IFERROR((PA[[#This Row],[Work Completion time on fault]]-PA[[#This Row],[Fault Time]])*24,"")</f>
        <v>1.1333333333333333</v>
      </c>
      <c r="AH169" s="35" t="s">
        <v>514</v>
      </c>
      <c r="AI169" s="32" t="s">
        <v>368</v>
      </c>
      <c r="AJ169" s="34">
        <f ca="1">IFERROR(PA[[#This Row],[Breakdown Time]]*PA[[#This Row],[Plant Equivalent Weightage]],"")</f>
        <v>1.2792239481045051E-2</v>
      </c>
      <c r="AK169" s="35">
        <v>911</v>
      </c>
      <c r="AL169" s="49">
        <f>IFERROR((_xlfn.XLOOKUP($G169,'Modelling New'!$D:$D,'Modelling New'!$O:$O)*PA[[#This Row],[Lost PoA(Wh/m2)]]*PA[[#This Row],[DC Capacity Affected (kW)]])/1000,"")</f>
        <v>1323.1282946495426</v>
      </c>
    </row>
    <row r="170" spans="1:39">
      <c r="A170" s="174">
        <f t="shared" si="2"/>
        <v>169</v>
      </c>
      <c r="B170" s="134">
        <v>45766</v>
      </c>
      <c r="C170" s="184">
        <f>YEAR(PA[[#This Row],[Date]])+IF(MONTH(PA[[#This Row],[Date]])&gt;=4,1,0)</f>
        <v>2026</v>
      </c>
      <c r="D170" s="32">
        <f>YEAR(PA[[#This Row],[Date]])</f>
        <v>2025</v>
      </c>
      <c r="E170" s="36" t="s">
        <v>364</v>
      </c>
      <c r="F170" s="36" t="s">
        <v>364</v>
      </c>
      <c r="G170" s="217">
        <v>45748</v>
      </c>
      <c r="H170" s="31">
        <f>DAY(EOMONTH(PA[[#This Row],[Month Year]],0))</f>
        <v>30</v>
      </c>
      <c r="I170" s="33">
        <v>0.26944444444444443</v>
      </c>
      <c r="J170" s="33">
        <v>0.76388888888888884</v>
      </c>
      <c r="K170" s="34">
        <f>IFERROR((PA[[#This Row],[Sunset Time (POA&lt;20 W/m2)]]-PA[[#This Row],[Sunrise Time (POA&gt;20 W/m2)]])*24,"")</f>
        <v>11.866666666666665</v>
      </c>
      <c r="L170" s="32" t="s">
        <v>511</v>
      </c>
      <c r="M170" s="32" t="s">
        <v>411</v>
      </c>
      <c r="N170" s="32" t="s">
        <v>413</v>
      </c>
      <c r="O170" s="35"/>
      <c r="P170" s="35"/>
      <c r="Q170" s="32"/>
      <c r="R170" s="31">
        <f>IF((PA[[#This Row],[String Type(If String BD)]]&amp;PA[[#This Row],[Equipment (If any BD other than PV  array and inv)]])="",1,0)</f>
        <v>1</v>
      </c>
      <c r="S170" s="31">
        <f>IF(PA[[#This Row],[String Type(If String BD)]]="",1,0)</f>
        <v>1</v>
      </c>
      <c r="T1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IS19Inv2M2</v>
      </c>
      <c r="U170" s="34">
        <f>IFERROR(_xlfn.XLOOKUP(PA[[#This Row],[Affected Equipment ]],'Basic Data'!N:N,'Basic Data'!Q:Q),"")</f>
        <v>1896.6000000000001</v>
      </c>
      <c r="V170" s="179">
        <f ca="1">IFERROR(_xlfn.XLOOKUP(PA[[#This Row],[Affected Equipment ]],'Basic Data'!N:N,'Basic Data'!R:R),"")</f>
        <v>1.1287270130333869E-2</v>
      </c>
      <c r="W170" s="35" t="s">
        <v>414</v>
      </c>
      <c r="X170" s="38"/>
      <c r="Y170" s="38" t="s">
        <v>513</v>
      </c>
      <c r="Z170" s="44">
        <v>0.49652777777777779</v>
      </c>
      <c r="AA170" s="44">
        <v>0.49652777777777779</v>
      </c>
      <c r="AB170" s="44">
        <v>0.49652777777777779</v>
      </c>
      <c r="AC170" s="44">
        <v>0.51944444444444449</v>
      </c>
      <c r="AD170" s="42">
        <f>IF(PA[[#This Row],[Acknowledgement Time ]]="NA","",(PA[[#This Row],[Acknowledgement Time ]]-PA[[#This Row],[Fault Time]])*24)</f>
        <v>0</v>
      </c>
      <c r="AE170" s="42">
        <f>IF(PA[[#This Row],[Work Start time on Fault]]="NA","",(PA[[#This Row],[Work Start time on Fault]]-PA[[#This Row],[Fault Time]])*24)</f>
        <v>0</v>
      </c>
      <c r="AF170" s="43">
        <f>IF(PA[[#This Row],[Status]]="Open","",(PA[[#This Row],[Work Completion time on fault]]-PA[[#This Row],[Fault Time]])*24)</f>
        <v>0.55000000000000071</v>
      </c>
      <c r="AG170" s="42">
        <f>IFERROR((PA[[#This Row],[Work Completion time on fault]]-PA[[#This Row],[Fault Time]])*24,"")</f>
        <v>0.55000000000000071</v>
      </c>
      <c r="AH170" s="35" t="s">
        <v>514</v>
      </c>
      <c r="AI170" s="32" t="s">
        <v>368</v>
      </c>
      <c r="AJ170" s="34">
        <f ca="1">IFERROR(PA[[#This Row],[Breakdown Time]]*PA[[#This Row],[Plant Equivalent Weightage]],"")</f>
        <v>6.2079985716836364E-3</v>
      </c>
      <c r="AK170" s="35">
        <v>544</v>
      </c>
      <c r="AL170" s="49">
        <f>IFERROR((_xlfn.XLOOKUP($G170,'Modelling New'!$D:$D,'Modelling New'!$O:$O)*PA[[#This Row],[Lost PoA(Wh/m2)]]*PA[[#This Row],[DC Capacity Affected (kW)]])/1000,"")</f>
        <v>790.10075992244913</v>
      </c>
    </row>
    <row r="171" spans="1:39">
      <c r="A171" s="174">
        <f t="shared" si="2"/>
        <v>170</v>
      </c>
      <c r="B171" s="134">
        <v>45766</v>
      </c>
      <c r="C171" s="184">
        <f>YEAR(PA[[#This Row],[Date]])+IF(MONTH(PA[[#This Row],[Date]])&gt;=4,1,0)</f>
        <v>2026</v>
      </c>
      <c r="D171" s="32">
        <f>YEAR(PA[[#This Row],[Date]])</f>
        <v>2025</v>
      </c>
      <c r="E171" s="36" t="s">
        <v>364</v>
      </c>
      <c r="F171" s="36" t="s">
        <v>364</v>
      </c>
      <c r="G171" s="217">
        <v>45748</v>
      </c>
      <c r="H171" s="31">
        <f>DAY(EOMONTH(PA[[#This Row],[Month Year]],0))</f>
        <v>30</v>
      </c>
      <c r="I171" s="33">
        <v>0.26944444444444443</v>
      </c>
      <c r="J171" s="33">
        <v>0.76388888888888884</v>
      </c>
      <c r="K171" s="34">
        <f>IFERROR((PA[[#This Row],[Sunset Time (POA&lt;20 W/m2)]]-PA[[#This Row],[Sunrise Time (POA&gt;20 W/m2)]])*24,"")</f>
        <v>11.866666666666665</v>
      </c>
      <c r="L171" s="32" t="s">
        <v>425</v>
      </c>
      <c r="M171" s="32" t="s">
        <v>437</v>
      </c>
      <c r="N171" s="32" t="s">
        <v>413</v>
      </c>
      <c r="O171" s="35"/>
      <c r="P171" s="35"/>
      <c r="Q171" s="32"/>
      <c r="R171" s="31">
        <f>IF((PA[[#This Row],[String Type(If String BD)]]&amp;PA[[#This Row],[Equipment (If any BD other than PV  array and inv)]])="",1,0)</f>
        <v>1</v>
      </c>
      <c r="S171" s="31">
        <f>IF(PA[[#This Row],[String Type(If String BD)]]="",1,0)</f>
        <v>1</v>
      </c>
      <c r="T1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171" s="34">
        <f>IFERROR(_xlfn.XLOOKUP(PA[[#This Row],[Affected Equipment ]],'Basic Data'!N:N,'Basic Data'!Q:Q),"")</f>
        <v>1817.5750000000003</v>
      </c>
      <c r="V171" s="179">
        <f ca="1">IFERROR(_xlfn.XLOOKUP(PA[[#This Row],[Affected Equipment ]],'Basic Data'!N:N,'Basic Data'!R:R),"")</f>
        <v>1.0816967208236626E-2</v>
      </c>
      <c r="W171" s="35" t="s">
        <v>414</v>
      </c>
      <c r="X171" s="38"/>
      <c r="Y171" s="38" t="s">
        <v>485</v>
      </c>
      <c r="Z171" s="44">
        <v>0.32013888888888886</v>
      </c>
      <c r="AA171" s="44">
        <v>0.32013888888888886</v>
      </c>
      <c r="AB171" s="44">
        <v>0.32013888888888886</v>
      </c>
      <c r="AC171" s="44">
        <v>0.33541666666666664</v>
      </c>
      <c r="AD171" s="42">
        <f>IF(PA[[#This Row],[Acknowledgement Time ]]="NA","",(PA[[#This Row],[Acknowledgement Time ]]-PA[[#This Row],[Fault Time]])*24)</f>
        <v>0</v>
      </c>
      <c r="AE171" s="42">
        <f>IF(PA[[#This Row],[Work Start time on Fault]]="NA","",(PA[[#This Row],[Work Start time on Fault]]-PA[[#This Row],[Fault Time]])*24)</f>
        <v>0</v>
      </c>
      <c r="AF171" s="43">
        <f>IF(PA[[#This Row],[Status]]="Open","",(PA[[#This Row],[Work Completion time on fault]]-PA[[#This Row],[Fault Time]])*24)</f>
        <v>0.3666666666666667</v>
      </c>
      <c r="AG171" s="42">
        <f>IFERROR((PA[[#This Row],[Work Completion time on fault]]-PA[[#This Row],[Fault Time]])*24,"")</f>
        <v>0.3666666666666667</v>
      </c>
      <c r="AH171" s="35" t="s">
        <v>445</v>
      </c>
      <c r="AI171" s="32" t="s">
        <v>368</v>
      </c>
      <c r="AJ171" s="34">
        <f ca="1">IFERROR(PA[[#This Row],[Breakdown Time]]*PA[[#This Row],[Plant Equivalent Weightage]],"")</f>
        <v>3.966221309686763E-3</v>
      </c>
      <c r="AK171" s="35">
        <v>110</v>
      </c>
      <c r="AL171" s="49">
        <f>IFERROR((_xlfn.XLOOKUP($G171,'Modelling New'!$D:$D,'Modelling New'!$O:$O)*PA[[#This Row],[Lost PoA(Wh/m2)]]*PA[[#This Row],[DC Capacity Affected (kW)]])/1000,"")</f>
        <v>153.10622875335451</v>
      </c>
    </row>
    <row r="172" spans="1:39">
      <c r="A172" s="174">
        <f t="shared" si="2"/>
        <v>171</v>
      </c>
      <c r="B172" s="134">
        <v>45766</v>
      </c>
      <c r="C172" s="184">
        <f>YEAR(PA[[#This Row],[Date]])+IF(MONTH(PA[[#This Row],[Date]])&gt;=4,1,0)</f>
        <v>2026</v>
      </c>
      <c r="D172" s="32">
        <f>YEAR(PA[[#This Row],[Date]])</f>
        <v>2025</v>
      </c>
      <c r="E172" s="36" t="s">
        <v>364</v>
      </c>
      <c r="F172" s="36" t="s">
        <v>364</v>
      </c>
      <c r="G172" s="217">
        <v>45748</v>
      </c>
      <c r="H172" s="31">
        <f>DAY(EOMONTH(PA[[#This Row],[Month Year]],0))</f>
        <v>30</v>
      </c>
      <c r="I172" s="33">
        <v>0.26944444444444443</v>
      </c>
      <c r="J172" s="33">
        <v>0.76388888888888884</v>
      </c>
      <c r="K172" s="34">
        <f>IFERROR((PA[[#This Row],[Sunset Time (POA&lt;20 W/m2)]]-PA[[#This Row],[Sunrise Time (POA&gt;20 W/m2)]])*24,"")</f>
        <v>11.866666666666665</v>
      </c>
      <c r="L172" s="32" t="s">
        <v>515</v>
      </c>
      <c r="M172" s="32" t="s">
        <v>404</v>
      </c>
      <c r="N172" s="32" t="s">
        <v>417</v>
      </c>
      <c r="O172" s="35" t="s">
        <v>471</v>
      </c>
      <c r="P172" s="35" t="s">
        <v>462</v>
      </c>
      <c r="Q172" s="32"/>
      <c r="R172" s="31">
        <f>IF((PA[[#This Row],[String Type(If String BD)]]&amp;PA[[#This Row],[Equipment (If any BD other than PV  array and inv)]])="",1,0)</f>
        <v>0</v>
      </c>
      <c r="S172" s="31">
        <f>IF(PA[[#This Row],[String Type(If String BD)]]="",1,0)</f>
        <v>0</v>
      </c>
      <c r="T1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Str_Typ3(550*29)</v>
      </c>
      <c r="U172" s="34">
        <f>IFERROR(_xlfn.XLOOKUP(PA[[#This Row],[Affected Equipment ]],'Basic Data'!N:N,'Basic Data'!Q:Q),"")</f>
        <v>15.950000000000001</v>
      </c>
      <c r="V172" s="179">
        <f ca="1">IFERROR(_xlfn.XLOOKUP(PA[[#This Row],[Affected Equipment ]],'Basic Data'!N:N,'Basic Data'!R:R),"")</f>
        <v>9.4923525560911752E-5</v>
      </c>
      <c r="W172" s="35" t="s">
        <v>482</v>
      </c>
      <c r="X172" s="38"/>
      <c r="Y172" s="38" t="s">
        <v>470</v>
      </c>
      <c r="Z172" s="44">
        <v>0.26944444444444443</v>
      </c>
      <c r="AA172" s="44">
        <v>0.26944444444444443</v>
      </c>
      <c r="AB172" s="44">
        <v>0.26944444444444443</v>
      </c>
      <c r="AC172" s="44">
        <v>0.4826388888888889</v>
      </c>
      <c r="AD172" s="42">
        <f>IF(PA[[#This Row],[Acknowledgement Time ]]="NA","",(PA[[#This Row],[Acknowledgement Time ]]-PA[[#This Row],[Fault Time]])*24)</f>
        <v>0</v>
      </c>
      <c r="AE172" s="42">
        <f>IF(PA[[#This Row],[Work Start time on Fault]]="NA","",(PA[[#This Row],[Work Start time on Fault]]-PA[[#This Row],[Fault Time]])*24)</f>
        <v>0</v>
      </c>
      <c r="AF172" s="43">
        <f>IF(PA[[#This Row],[Status]]="Open","",(PA[[#This Row],[Work Completion time on fault]]-PA[[#This Row],[Fault Time]])*24)</f>
        <v>5.1166666666666671</v>
      </c>
      <c r="AG172" s="42">
        <f>IFERROR((PA[[#This Row],[Work Completion time on fault]]-PA[[#This Row],[Fault Time]])*24,"")</f>
        <v>5.1166666666666671</v>
      </c>
      <c r="AH172" s="35" t="s">
        <v>516</v>
      </c>
      <c r="AI172" s="32" t="s">
        <v>368</v>
      </c>
      <c r="AJ172" s="34">
        <f ca="1">IFERROR(PA[[#This Row],[Breakdown Time]]*PA[[#This Row],[Plant Equivalent Weightage]],"")</f>
        <v>4.856920391199985E-4</v>
      </c>
      <c r="AK172" s="35">
        <v>2741</v>
      </c>
      <c r="AL172" s="49">
        <f>IFERROR((_xlfn.XLOOKUP($G172,'Modelling New'!$D:$D,'Modelling New'!$O:$O)*PA[[#This Row],[Lost PoA(Wh/m2)]]*PA[[#This Row],[DC Capacity Affected (kW)]])/1000,"")</f>
        <v>33.479391544710388</v>
      </c>
    </row>
    <row r="173" spans="1:39">
      <c r="A173" s="174">
        <f t="shared" si="2"/>
        <v>172</v>
      </c>
      <c r="B173" s="134">
        <v>45767</v>
      </c>
      <c r="C173" s="184">
        <f>YEAR(PA[[#This Row],[Date]])+IF(MONTH(PA[[#This Row],[Date]])&gt;=4,1,0)</f>
        <v>2026</v>
      </c>
      <c r="D173" s="32">
        <f>YEAR(PA[[#This Row],[Date]])</f>
        <v>2025</v>
      </c>
      <c r="E173" s="36" t="s">
        <v>364</v>
      </c>
      <c r="F173" s="36" t="s">
        <v>364</v>
      </c>
      <c r="G173" s="217">
        <v>45748</v>
      </c>
      <c r="H173" s="31">
        <f>DAY(EOMONTH(PA[[#This Row],[Month Year]],0))</f>
        <v>30</v>
      </c>
      <c r="I173" s="33">
        <v>0.26874999999999999</v>
      </c>
      <c r="J173" s="33">
        <v>0.74305555555555558</v>
      </c>
      <c r="K173" s="34">
        <f>IFERROR((PA[[#This Row],[Sunset Time (POA&lt;20 W/m2)]]-PA[[#This Row],[Sunrise Time (POA&gt;20 W/m2)]])*24,"")</f>
        <v>11.383333333333335</v>
      </c>
      <c r="L173" s="32" t="s">
        <v>424</v>
      </c>
      <c r="M173" s="32" t="s">
        <v>411</v>
      </c>
      <c r="N173" s="32" t="s">
        <v>413</v>
      </c>
      <c r="O173" s="35" t="s">
        <v>441</v>
      </c>
      <c r="P173" s="35" t="s">
        <v>407</v>
      </c>
      <c r="Q173" s="32"/>
      <c r="R173" s="31">
        <f>IF((PA[[#This Row],[String Type(If String BD)]]&amp;PA[[#This Row],[Equipment (If any BD other than PV  array and inv)]])="",1,0)</f>
        <v>0</v>
      </c>
      <c r="S173" s="31">
        <f>IF(PA[[#This Row],[String Type(If String BD)]]="",1,0)</f>
        <v>0</v>
      </c>
      <c r="T1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3" s="34">
        <f>IFERROR(_xlfn.XLOOKUP(PA[[#This Row],[Affected Equipment ]],'Basic Data'!N:N,'Basic Data'!Q:Q),"")</f>
        <v>31.900000000000002</v>
      </c>
      <c r="V173" s="179">
        <f ca="1">IFERROR(_xlfn.XLOOKUP(PA[[#This Row],[Affected Equipment ]],'Basic Data'!N:N,'Basic Data'!R:R),"")</f>
        <v>1.898470511218235E-4</v>
      </c>
      <c r="W173" s="35" t="s">
        <v>448</v>
      </c>
      <c r="X173" s="38"/>
      <c r="Y173" s="38" t="s">
        <v>470</v>
      </c>
      <c r="Z173" s="44">
        <v>0.26874999999999999</v>
      </c>
      <c r="AA173" s="44">
        <v>0.26874999999999999</v>
      </c>
      <c r="AB173" s="44">
        <v>0.26874999999999999</v>
      </c>
      <c r="AC173" s="44">
        <v>0.70138888888888884</v>
      </c>
      <c r="AD173" s="42">
        <f>IF(PA[[#This Row],[Acknowledgement Time ]]="NA","",(PA[[#This Row],[Acknowledgement Time ]]-PA[[#This Row],[Fault Time]])*24)</f>
        <v>0</v>
      </c>
      <c r="AE173" s="42">
        <f>IF(PA[[#This Row],[Work Start time on Fault]]="NA","",(PA[[#This Row],[Work Start time on Fault]]-PA[[#This Row],[Fault Time]])*24)</f>
        <v>0</v>
      </c>
      <c r="AF173" s="43">
        <f>IF(PA[[#This Row],[Status]]="Open","",(PA[[#This Row],[Work Completion time on fault]]-PA[[#This Row],[Fault Time]])*24)</f>
        <v>10.383333333333333</v>
      </c>
      <c r="AG173" s="42">
        <f>IFERROR((PA[[#This Row],[Work Completion time on fault]]-PA[[#This Row],[Fault Time]])*24,"")</f>
        <v>10.383333333333333</v>
      </c>
      <c r="AH173" s="35" t="s">
        <v>469</v>
      </c>
      <c r="AI173" s="32" t="s">
        <v>368</v>
      </c>
      <c r="AJ173" s="34">
        <f ca="1">IFERROR(PA[[#This Row],[Breakdown Time]]*PA[[#This Row],[Plant Equivalent Weightage]],"")</f>
        <v>1.9712452141482672E-3</v>
      </c>
      <c r="AK173" s="35">
        <v>6431</v>
      </c>
      <c r="AL173" s="49">
        <f>IFERROR((_xlfn.XLOOKUP($G173,'Modelling New'!$D:$D,'Modelling New'!$O:$O)*PA[[#This Row],[Lost PoA(Wh/m2)]]*PA[[#This Row],[DC Capacity Affected (kW)]])/1000,"")</f>
        <v>157.10030428605069</v>
      </c>
    </row>
    <row r="174" spans="1:39">
      <c r="A174" s="174">
        <f t="shared" si="2"/>
        <v>173</v>
      </c>
      <c r="B174" s="134">
        <v>45767</v>
      </c>
      <c r="C174" s="184">
        <f>YEAR(PA[[#This Row],[Date]])+IF(MONTH(PA[[#This Row],[Date]])&gt;=4,1,0)</f>
        <v>2026</v>
      </c>
      <c r="D174" s="32">
        <f>YEAR(PA[[#This Row],[Date]])</f>
        <v>2025</v>
      </c>
      <c r="E174" s="36" t="s">
        <v>364</v>
      </c>
      <c r="F174" s="36" t="s">
        <v>364</v>
      </c>
      <c r="G174" s="217">
        <v>45748</v>
      </c>
      <c r="H174" s="31">
        <f>DAY(EOMONTH(PA[[#This Row],[Month Year]],0))</f>
        <v>30</v>
      </c>
      <c r="I174" s="33">
        <v>0.26874999999999999</v>
      </c>
      <c r="J174" s="33">
        <v>0.74305555555555558</v>
      </c>
      <c r="K174" s="34">
        <f>IFERROR((PA[[#This Row],[Sunset Time (POA&lt;20 W/m2)]]-PA[[#This Row],[Sunrise Time (POA&gt;20 W/m2)]])*24,"")</f>
        <v>11.383333333333335</v>
      </c>
      <c r="L174" s="32" t="s">
        <v>424</v>
      </c>
      <c r="M174" s="32" t="s">
        <v>411</v>
      </c>
      <c r="N174" s="32" t="s">
        <v>413</v>
      </c>
      <c r="O174" s="35" t="s">
        <v>441</v>
      </c>
      <c r="P174" s="35" t="s">
        <v>407</v>
      </c>
      <c r="Q174" s="32"/>
      <c r="R174" s="31">
        <f>IF((PA[[#This Row],[String Type(If String BD)]]&amp;PA[[#This Row],[Equipment (If any BD other than PV  array and inv)]])="",1,0)</f>
        <v>0</v>
      </c>
      <c r="S174" s="31">
        <f>IF(PA[[#This Row],[String Type(If String BD)]]="",1,0)</f>
        <v>0</v>
      </c>
      <c r="T1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4" s="34">
        <f>IFERROR(_xlfn.XLOOKUP(PA[[#This Row],[Affected Equipment ]],'Basic Data'!N:N,'Basic Data'!Q:Q),"")</f>
        <v>31.900000000000002</v>
      </c>
      <c r="V174" s="179">
        <f ca="1">IFERROR(_xlfn.XLOOKUP(PA[[#This Row],[Affected Equipment ]],'Basic Data'!N:N,'Basic Data'!R:R),"")</f>
        <v>1.898470511218235E-4</v>
      </c>
      <c r="W174" s="35" t="s">
        <v>448</v>
      </c>
      <c r="X174" s="38"/>
      <c r="Y174" s="38" t="s">
        <v>470</v>
      </c>
      <c r="Z174" s="44">
        <v>0.26874999999999999</v>
      </c>
      <c r="AA174" s="44">
        <v>0.26874999999999999</v>
      </c>
      <c r="AB174" s="44">
        <v>0.26874999999999999</v>
      </c>
      <c r="AC174" s="44">
        <v>0.71875</v>
      </c>
      <c r="AD174" s="42">
        <f>IF(PA[[#This Row],[Acknowledgement Time ]]="NA","",(PA[[#This Row],[Acknowledgement Time ]]-PA[[#This Row],[Fault Time]])*24)</f>
        <v>0</v>
      </c>
      <c r="AE174" s="42">
        <f>IF(PA[[#This Row],[Work Start time on Fault]]="NA","",(PA[[#This Row],[Work Start time on Fault]]-PA[[#This Row],[Fault Time]])*24)</f>
        <v>0</v>
      </c>
      <c r="AF174" s="43">
        <f>IF(PA[[#This Row],[Status]]="Open","",(PA[[#This Row],[Work Completion time on fault]]-PA[[#This Row],[Fault Time]])*24)</f>
        <v>10.8</v>
      </c>
      <c r="AG174" s="42">
        <f>IFERROR((PA[[#This Row],[Work Completion time on fault]]-PA[[#This Row],[Fault Time]])*24,"")</f>
        <v>10.8</v>
      </c>
      <c r="AH174" s="35" t="s">
        <v>456</v>
      </c>
      <c r="AI174" s="32" t="s">
        <v>368</v>
      </c>
      <c r="AJ174" s="34">
        <f ca="1">IFERROR(PA[[#This Row],[Breakdown Time]]*PA[[#This Row],[Plant Equivalent Weightage]],"")</f>
        <v>2.0503481521156942E-3</v>
      </c>
      <c r="AK174" s="35">
        <v>6518</v>
      </c>
      <c r="AL174" s="49">
        <f>IFERROR((_xlfn.XLOOKUP($G174,'Modelling New'!$D:$D,'Modelling New'!$O:$O)*PA[[#This Row],[Lost PoA(Wh/m2)]]*PA[[#This Row],[DC Capacity Affected (kW)]])/1000,"")</f>
        <v>159.2255921841826</v>
      </c>
    </row>
    <row r="175" spans="1:39">
      <c r="A175" s="174">
        <f t="shared" si="2"/>
        <v>174</v>
      </c>
      <c r="B175" s="134">
        <v>45767</v>
      </c>
      <c r="C175" s="184">
        <f>YEAR(PA[[#This Row],[Date]])+IF(MONTH(PA[[#This Row],[Date]])&gt;=4,1,0)</f>
        <v>2026</v>
      </c>
      <c r="D175" s="32">
        <f>YEAR(PA[[#This Row],[Date]])</f>
        <v>2025</v>
      </c>
      <c r="E175" s="36" t="s">
        <v>364</v>
      </c>
      <c r="F175" s="36" t="s">
        <v>364</v>
      </c>
      <c r="G175" s="217">
        <v>45748</v>
      </c>
      <c r="H175" s="31">
        <f>DAY(EOMONTH(PA[[#This Row],[Month Year]],0))</f>
        <v>30</v>
      </c>
      <c r="I175" s="33">
        <v>0.26874999999999999</v>
      </c>
      <c r="J175" s="33">
        <v>0.74305555555555558</v>
      </c>
      <c r="K175" s="34">
        <f>IFERROR((PA[[#This Row],[Sunset Time (POA&lt;20 W/m2)]]-PA[[#This Row],[Sunrise Time (POA&gt;20 W/m2)]])*24,"")</f>
        <v>11.383333333333335</v>
      </c>
      <c r="L175" s="32" t="s">
        <v>424</v>
      </c>
      <c r="M175" s="32" t="s">
        <v>411</v>
      </c>
      <c r="N175" s="32" t="s">
        <v>413</v>
      </c>
      <c r="O175" s="35" t="s">
        <v>441</v>
      </c>
      <c r="P175" s="35" t="s">
        <v>407</v>
      </c>
      <c r="Q175" s="32"/>
      <c r="R175" s="31">
        <f>IF((PA[[#This Row],[String Type(If String BD)]]&amp;PA[[#This Row],[Equipment (If any BD other than PV  array and inv)]])="",1,0)</f>
        <v>0</v>
      </c>
      <c r="S175" s="31">
        <f>IF(PA[[#This Row],[String Type(If String BD)]]="",1,0)</f>
        <v>0</v>
      </c>
      <c r="T1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75" s="34">
        <f>IFERROR(_xlfn.XLOOKUP(PA[[#This Row],[Affected Equipment ]],'Basic Data'!N:N,'Basic Data'!Q:Q),"")</f>
        <v>31.900000000000002</v>
      </c>
      <c r="V175" s="179">
        <f ca="1">IFERROR(_xlfn.XLOOKUP(PA[[#This Row],[Affected Equipment ]],'Basic Data'!N:N,'Basic Data'!R:R),"")</f>
        <v>1.898470511218235E-4</v>
      </c>
      <c r="W175" s="35" t="s">
        <v>448</v>
      </c>
      <c r="X175" s="38"/>
      <c r="Y175" s="38" t="s">
        <v>470</v>
      </c>
      <c r="Z175" s="44">
        <v>0.26874999999999999</v>
      </c>
      <c r="AA175" s="44">
        <v>0.26874999999999999</v>
      </c>
      <c r="AB175" s="44">
        <v>0.26874999999999999</v>
      </c>
      <c r="AC175" s="44">
        <v>0.72222222222222221</v>
      </c>
      <c r="AD175" s="42">
        <f>IF(PA[[#This Row],[Acknowledgement Time ]]="NA","",(PA[[#This Row],[Acknowledgement Time ]]-PA[[#This Row],[Fault Time]])*24)</f>
        <v>0</v>
      </c>
      <c r="AE175" s="42">
        <f>IF(PA[[#This Row],[Work Start time on Fault]]="NA","",(PA[[#This Row],[Work Start time on Fault]]-PA[[#This Row],[Fault Time]])*24)</f>
        <v>0</v>
      </c>
      <c r="AF175" s="43">
        <f>IF(PA[[#This Row],[Status]]="Open","",(PA[[#This Row],[Work Completion time on fault]]-PA[[#This Row],[Fault Time]])*24)</f>
        <v>10.883333333333333</v>
      </c>
      <c r="AG175" s="42">
        <f>IFERROR((PA[[#This Row],[Work Completion time on fault]]-PA[[#This Row],[Fault Time]])*24,"")</f>
        <v>10.883333333333333</v>
      </c>
      <c r="AH175" s="35" t="s">
        <v>469</v>
      </c>
      <c r="AI175" s="32" t="s">
        <v>368</v>
      </c>
      <c r="AJ175" s="34">
        <f ca="1">IFERROR(PA[[#This Row],[Breakdown Time]]*PA[[#This Row],[Plant Equivalent Weightage]],"")</f>
        <v>2.0661687397091791E-3</v>
      </c>
      <c r="AK175" s="35">
        <v>6530</v>
      </c>
      <c r="AL175" s="49">
        <f>IFERROR((_xlfn.XLOOKUP($G175,'Modelling New'!$D:$D,'Modelling New'!$O:$O)*PA[[#This Row],[Lost PoA(Wh/m2)]]*PA[[#This Row],[DC Capacity Affected (kW)]])/1000,"")</f>
        <v>159.51873534254565</v>
      </c>
    </row>
    <row r="176" spans="1:39">
      <c r="A176" s="174">
        <f t="shared" si="2"/>
        <v>175</v>
      </c>
      <c r="B176" s="134">
        <v>45768</v>
      </c>
      <c r="C176" s="184">
        <f>YEAR(PA[[#This Row],[Date]])+IF(MONTH(PA[[#This Row],[Date]])&gt;=4,1,0)</f>
        <v>2026</v>
      </c>
      <c r="D176" s="32">
        <f>YEAR(PA[[#This Row],[Date]])</f>
        <v>2025</v>
      </c>
      <c r="E176" s="36" t="s">
        <v>364</v>
      </c>
      <c r="F176" s="36" t="s">
        <v>364</v>
      </c>
      <c r="G176" s="217">
        <v>45748</v>
      </c>
      <c r="H176" s="31">
        <f>DAY(EOMONTH(PA[[#This Row],[Month Year]],0))</f>
        <v>30</v>
      </c>
      <c r="I176" s="33">
        <v>0.2722222222222222</v>
      </c>
      <c r="J176" s="33">
        <v>0.7631944444444444</v>
      </c>
      <c r="K176" s="34">
        <f>IFERROR((PA[[#This Row],[Sunset Time (POA&lt;20 W/m2)]]-PA[[#This Row],[Sunrise Time (POA&gt;20 W/m2)]])*24,"")</f>
        <v>11.783333333333333</v>
      </c>
      <c r="L176" s="32" t="s">
        <v>466</v>
      </c>
      <c r="M176" s="32" t="s">
        <v>404</v>
      </c>
      <c r="N176" s="32" t="s">
        <v>413</v>
      </c>
      <c r="O176" s="35"/>
      <c r="P176" s="35"/>
      <c r="Q176" s="32"/>
      <c r="R176" s="31">
        <f>IF((PA[[#This Row],[String Type(If String BD)]]&amp;PA[[#This Row],[Equipment (If any BD other than PV  array and inv)]])="",1,0)</f>
        <v>1</v>
      </c>
      <c r="S176" s="31">
        <f>IF(PA[[#This Row],[String Type(If String BD)]]="",1,0)</f>
        <v>1</v>
      </c>
      <c r="T1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176" s="34">
        <f>IFERROR(_xlfn.XLOOKUP(PA[[#This Row],[Affected Equipment ]],'Basic Data'!N:N,'Basic Data'!Q:Q),"")</f>
        <v>2137.3000000000002</v>
      </c>
      <c r="V176" s="179">
        <f ca="1">IFERROR(_xlfn.XLOOKUP(PA[[#This Row],[Affected Equipment ]],'Basic Data'!N:N,'Basic Data'!R:R),"")</f>
        <v>1.2719752425162174E-2</v>
      </c>
      <c r="W176" s="35" t="s">
        <v>414</v>
      </c>
      <c r="X176" s="38"/>
      <c r="Y176" s="38" t="s">
        <v>75</v>
      </c>
      <c r="Z176" s="44">
        <v>0.28888888888888886</v>
      </c>
      <c r="AA176" s="44">
        <v>0.28888888888888886</v>
      </c>
      <c r="AB176" s="44">
        <v>0.28888888888888886</v>
      </c>
      <c r="AC176" s="44">
        <v>0.47013888888888888</v>
      </c>
      <c r="AD176" s="42">
        <f>IF(PA[[#This Row],[Acknowledgement Time ]]="NA","",(PA[[#This Row],[Acknowledgement Time ]]-PA[[#This Row],[Fault Time]])*24)</f>
        <v>0</v>
      </c>
      <c r="AE176" s="42">
        <f>IF(PA[[#This Row],[Work Start time on Fault]]="NA","",(PA[[#This Row],[Work Start time on Fault]]-PA[[#This Row],[Fault Time]])*24)</f>
        <v>0</v>
      </c>
      <c r="AF176" s="43">
        <f>IF(PA[[#This Row],[Status]]="Open","",(PA[[#This Row],[Work Completion time on fault]]-PA[[#This Row],[Fault Time]])*24)</f>
        <v>4.3500000000000005</v>
      </c>
      <c r="AG176" s="42">
        <f>IFERROR((PA[[#This Row],[Work Completion time on fault]]-PA[[#This Row],[Fault Time]])*24,"")</f>
        <v>4.3500000000000005</v>
      </c>
      <c r="AH176" s="35" t="s">
        <v>517</v>
      </c>
      <c r="AI176" s="32" t="s">
        <v>368</v>
      </c>
      <c r="AJ176" s="34">
        <f ca="1">IFERROR(PA[[#This Row],[Breakdown Time]]*PA[[#This Row],[Plant Equivalent Weightage]],"")</f>
        <v>5.5330923049455465E-2</v>
      </c>
      <c r="AK176" s="35">
        <v>2449</v>
      </c>
      <c r="AL176" s="49">
        <f>IFERROR((_xlfn.XLOOKUP($G176,'Modelling New'!$D:$D,'Modelling New'!$O:$O)*PA[[#This Row],[Lost PoA(Wh/m2)]]*PA[[#This Row],[DC Capacity Affected (kW)]])/1000,"")</f>
        <v>4008.3174044733414</v>
      </c>
    </row>
    <row r="177" spans="1:38">
      <c r="A177" s="174">
        <f t="shared" si="2"/>
        <v>176</v>
      </c>
      <c r="B177" s="134">
        <v>45768</v>
      </c>
      <c r="C177" s="184">
        <f>YEAR(PA[[#This Row],[Date]])+IF(MONTH(PA[[#This Row],[Date]])&gt;=4,1,0)</f>
        <v>2026</v>
      </c>
      <c r="D177" s="32">
        <f>YEAR(PA[[#This Row],[Date]])</f>
        <v>2025</v>
      </c>
      <c r="E177" s="36" t="s">
        <v>364</v>
      </c>
      <c r="F177" s="36" t="s">
        <v>364</v>
      </c>
      <c r="G177" s="217">
        <v>45748</v>
      </c>
      <c r="H177" s="31">
        <f>DAY(EOMONTH(PA[[#This Row],[Month Year]],0))</f>
        <v>30</v>
      </c>
      <c r="I177" s="33">
        <v>0.2722222222222222</v>
      </c>
      <c r="J177" s="33">
        <v>0.7631944444444444</v>
      </c>
      <c r="K177" s="34">
        <f>IFERROR((PA[[#This Row],[Sunset Time (POA&lt;20 W/m2)]]-PA[[#This Row],[Sunrise Time (POA&gt;20 W/m2)]])*24,"")</f>
        <v>11.783333333333333</v>
      </c>
      <c r="L177" s="32" t="s">
        <v>466</v>
      </c>
      <c r="M177" s="32" t="s">
        <v>404</v>
      </c>
      <c r="N177" s="32" t="s">
        <v>417</v>
      </c>
      <c r="O177" s="35"/>
      <c r="P177" s="35"/>
      <c r="Q177" s="32"/>
      <c r="R177" s="31">
        <f>IF((PA[[#This Row],[String Type(If String BD)]]&amp;PA[[#This Row],[Equipment (If any BD other than PV  array and inv)]])="",1,0)</f>
        <v>1</v>
      </c>
      <c r="S177" s="31">
        <f>IF(PA[[#This Row],[String Type(If String BD)]]="",1,0)</f>
        <v>1</v>
      </c>
      <c r="T1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7" s="34">
        <f>IFERROR(_xlfn.XLOOKUP(PA[[#This Row],[Affected Equipment ]],'Basic Data'!N:N,'Basic Data'!Q:Q),"")</f>
        <v>2105.4</v>
      </c>
      <c r="V177" s="179">
        <f ca="1">IFERROR(_xlfn.XLOOKUP(PA[[#This Row],[Affected Equipment ]],'Basic Data'!N:N,'Basic Data'!R:R),"")</f>
        <v>1.252990537404035E-2</v>
      </c>
      <c r="W177" s="35" t="s">
        <v>414</v>
      </c>
      <c r="X177" s="38"/>
      <c r="Y177" s="38" t="s">
        <v>518</v>
      </c>
      <c r="Z177" s="44">
        <v>0.39444444444444443</v>
      </c>
      <c r="AA177" s="44">
        <v>0.39444444444444443</v>
      </c>
      <c r="AB177" s="44">
        <v>0.39444444444444443</v>
      </c>
      <c r="AC177" s="44">
        <v>0.40208333333333335</v>
      </c>
      <c r="AD177" s="42">
        <f>IF(PA[[#This Row],[Acknowledgement Time ]]="NA","",(PA[[#This Row],[Acknowledgement Time ]]-PA[[#This Row],[Fault Time]])*24)</f>
        <v>0</v>
      </c>
      <c r="AE177" s="42">
        <f>IF(PA[[#This Row],[Work Start time on Fault]]="NA","",(PA[[#This Row],[Work Start time on Fault]]-PA[[#This Row],[Fault Time]])*24)</f>
        <v>0</v>
      </c>
      <c r="AF177" s="43">
        <f>IF(PA[[#This Row],[Status]]="Open","",(PA[[#This Row],[Work Completion time on fault]]-PA[[#This Row],[Fault Time]])*24)</f>
        <v>0.18333333333333401</v>
      </c>
      <c r="AG177" s="42">
        <f>IFERROR((PA[[#This Row],[Work Completion time on fault]]-PA[[#This Row],[Fault Time]])*24,"")</f>
        <v>0.18333333333333401</v>
      </c>
      <c r="AH177" s="35" t="s">
        <v>514</v>
      </c>
      <c r="AI177" s="32" t="s">
        <v>368</v>
      </c>
      <c r="AJ177" s="34">
        <f ca="1">IFERROR(PA[[#This Row],[Breakdown Time]]*PA[[#This Row],[Plant Equivalent Weightage]],"")</f>
        <v>2.2971493185740726E-3</v>
      </c>
      <c r="AK177" s="35">
        <v>156.6</v>
      </c>
      <c r="AL177" s="49">
        <f>IFERROR((_xlfn.XLOOKUP($G177,'Modelling New'!$D:$D,'Modelling New'!$O:$O)*PA[[#This Row],[Lost PoA(Wh/m2)]]*PA[[#This Row],[DC Capacity Affected (kW)]])/1000,"")</f>
        <v>252.48420229807269</v>
      </c>
    </row>
    <row r="178" spans="1:38">
      <c r="A178" s="174">
        <f t="shared" si="2"/>
        <v>177</v>
      </c>
      <c r="B178" s="134">
        <v>45768</v>
      </c>
      <c r="C178" s="184">
        <f>YEAR(PA[[#This Row],[Date]])+IF(MONTH(PA[[#This Row],[Date]])&gt;=4,1,0)</f>
        <v>2026</v>
      </c>
      <c r="D178" s="32">
        <f>YEAR(PA[[#This Row],[Date]])</f>
        <v>2025</v>
      </c>
      <c r="E178" s="36" t="s">
        <v>364</v>
      </c>
      <c r="F178" s="36" t="s">
        <v>364</v>
      </c>
      <c r="G178" s="217">
        <v>45748</v>
      </c>
      <c r="H178" s="31">
        <f>DAY(EOMONTH(PA[[#This Row],[Month Year]],0))</f>
        <v>30</v>
      </c>
      <c r="I178" s="33">
        <v>0.2722222222222222</v>
      </c>
      <c r="J178" s="33">
        <v>0.7631944444444444</v>
      </c>
      <c r="K178" s="34">
        <f>IFERROR((PA[[#This Row],[Sunset Time (POA&lt;20 W/m2)]]-PA[[#This Row],[Sunrise Time (POA&gt;20 W/m2)]])*24,"")</f>
        <v>11.783333333333333</v>
      </c>
      <c r="L178" s="32" t="s">
        <v>466</v>
      </c>
      <c r="M178" s="32" t="s">
        <v>404</v>
      </c>
      <c r="N178" s="32" t="s">
        <v>417</v>
      </c>
      <c r="O178" s="35"/>
      <c r="P178" s="35"/>
      <c r="Q178" s="32"/>
      <c r="R178" s="31">
        <f>IF((PA[[#This Row],[String Type(If String BD)]]&amp;PA[[#This Row],[Equipment (If any BD other than PV  array and inv)]])="",1,0)</f>
        <v>1</v>
      </c>
      <c r="S178" s="31">
        <f>IF(PA[[#This Row],[String Type(If String BD)]]="",1,0)</f>
        <v>1</v>
      </c>
      <c r="T1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178" s="34">
        <f>IFERROR(_xlfn.XLOOKUP(PA[[#This Row],[Affected Equipment ]],'Basic Data'!N:N,'Basic Data'!Q:Q),"")</f>
        <v>2105.4</v>
      </c>
      <c r="V178" s="179">
        <f ca="1">IFERROR(_xlfn.XLOOKUP(PA[[#This Row],[Affected Equipment ]],'Basic Data'!N:N,'Basic Data'!R:R),"")</f>
        <v>1.252990537404035E-2</v>
      </c>
      <c r="W178" s="35" t="s">
        <v>414</v>
      </c>
      <c r="X178" s="38"/>
      <c r="Y178" s="38" t="s">
        <v>518</v>
      </c>
      <c r="Z178" s="44">
        <v>0.43125000000000002</v>
      </c>
      <c r="AA178" s="44">
        <v>0.43125000000000002</v>
      </c>
      <c r="AB178" s="44">
        <v>0.43125000000000002</v>
      </c>
      <c r="AC178" s="44">
        <v>0.47013888888888888</v>
      </c>
      <c r="AD178" s="42">
        <f>IF(PA[[#This Row],[Acknowledgement Time ]]="NA","",(PA[[#This Row],[Acknowledgement Time ]]-PA[[#This Row],[Fault Time]])*24)</f>
        <v>0</v>
      </c>
      <c r="AE178" s="42">
        <f>IF(PA[[#This Row],[Work Start time on Fault]]="NA","",(PA[[#This Row],[Work Start time on Fault]]-PA[[#This Row],[Fault Time]])*24)</f>
        <v>0</v>
      </c>
      <c r="AF178" s="43">
        <f>IF(PA[[#This Row],[Status]]="Open","",(PA[[#This Row],[Work Completion time on fault]]-PA[[#This Row],[Fault Time]])*24)</f>
        <v>0.93333333333333268</v>
      </c>
      <c r="AG178" s="42">
        <f>IFERROR((PA[[#This Row],[Work Completion time on fault]]-PA[[#This Row],[Fault Time]])*24,"")</f>
        <v>0.93333333333333268</v>
      </c>
      <c r="AH178" s="35" t="s">
        <v>514</v>
      </c>
      <c r="AI178" s="32" t="s">
        <v>368</v>
      </c>
      <c r="AJ178" s="34">
        <f ca="1">IFERROR(PA[[#This Row],[Breakdown Time]]*PA[[#This Row],[Plant Equivalent Weightage]],"")</f>
        <v>1.1694578349104319E-2</v>
      </c>
      <c r="AK178" s="35">
        <v>851</v>
      </c>
      <c r="AL178" s="49">
        <f>IFERROR((_xlfn.XLOOKUP($G178,'Modelling New'!$D:$D,'Modelling New'!$O:$O)*PA[[#This Row],[Lost PoA(Wh/m2)]]*PA[[#This Row],[DC Capacity Affected (kW)]])/1000,"")</f>
        <v>1372.0565527181345</v>
      </c>
    </row>
    <row r="179" spans="1:38">
      <c r="A179" s="174">
        <f t="shared" si="2"/>
        <v>178</v>
      </c>
      <c r="B179" s="134">
        <v>45768</v>
      </c>
      <c r="C179" s="184">
        <f>YEAR(PA[[#This Row],[Date]])+IF(MONTH(PA[[#This Row],[Date]])&gt;=4,1,0)</f>
        <v>2026</v>
      </c>
      <c r="D179" s="32">
        <f>YEAR(PA[[#This Row],[Date]])</f>
        <v>2025</v>
      </c>
      <c r="E179" s="36" t="s">
        <v>364</v>
      </c>
      <c r="F179" s="36" t="s">
        <v>364</v>
      </c>
      <c r="G179" s="217">
        <v>45748</v>
      </c>
      <c r="H179" s="31">
        <f>DAY(EOMONTH(PA[[#This Row],[Month Year]],0))</f>
        <v>30</v>
      </c>
      <c r="I179" s="33">
        <v>0.2722222222222222</v>
      </c>
      <c r="J179" s="33">
        <v>0.7631944444444444</v>
      </c>
      <c r="K179" s="34">
        <f>IFERROR((PA[[#This Row],[Sunset Time (POA&lt;20 W/m2)]]-PA[[#This Row],[Sunrise Time (POA&gt;20 W/m2)]])*24,"")</f>
        <v>11.783333333333333</v>
      </c>
      <c r="L179" s="32" t="s">
        <v>428</v>
      </c>
      <c r="M179" s="32" t="s">
        <v>411</v>
      </c>
      <c r="N179" s="32" t="s">
        <v>413</v>
      </c>
      <c r="O179" s="35"/>
      <c r="P179" s="35"/>
      <c r="Q179" s="32"/>
      <c r="R179" s="31">
        <f>IF((PA[[#This Row],[String Type(If String BD)]]&amp;PA[[#This Row],[Equipment (If any BD other than PV  array and inv)]])="",1,0)</f>
        <v>1</v>
      </c>
      <c r="S179" s="31">
        <f>IF(PA[[#This Row],[String Type(If String BD)]]="",1,0)</f>
        <v>1</v>
      </c>
      <c r="T1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179" s="34">
        <f>IFERROR(_xlfn.XLOOKUP(PA[[#This Row],[Affected Equipment ]],'Basic Data'!N:N,'Basic Data'!Q:Q),"")</f>
        <v>1961.85</v>
      </c>
      <c r="V179" s="179">
        <f ca="1">IFERROR(_xlfn.XLOOKUP(PA[[#This Row],[Affected Equipment ]],'Basic Data'!N:N,'Basic Data'!R:R),"")</f>
        <v>1.1675593643992144E-2</v>
      </c>
      <c r="W179" s="35" t="s">
        <v>414</v>
      </c>
      <c r="X179" s="38"/>
      <c r="Y179" s="38" t="s">
        <v>75</v>
      </c>
      <c r="Z179" s="44">
        <v>0.2722222222222222</v>
      </c>
      <c r="AA179" s="44">
        <v>0.2722222222222222</v>
      </c>
      <c r="AB179" s="44">
        <v>0.2722222222222222</v>
      </c>
      <c r="AC179" s="44">
        <v>0.28472222222222221</v>
      </c>
      <c r="AD179" s="42">
        <f>IF(PA[[#This Row],[Acknowledgement Time ]]="NA","",(PA[[#This Row],[Acknowledgement Time ]]-PA[[#This Row],[Fault Time]])*24)</f>
        <v>0</v>
      </c>
      <c r="AE179" s="42">
        <f>IF(PA[[#This Row],[Work Start time on Fault]]="NA","",(PA[[#This Row],[Work Start time on Fault]]-PA[[#This Row],[Fault Time]])*24)</f>
        <v>0</v>
      </c>
      <c r="AF179" s="43">
        <f>IF(PA[[#This Row],[Status]]="Open","",(PA[[#This Row],[Work Completion time on fault]]-PA[[#This Row],[Fault Time]])*24)</f>
        <v>0.30000000000000027</v>
      </c>
      <c r="AG179" s="42">
        <f>IFERROR((PA[[#This Row],[Work Completion time on fault]]-PA[[#This Row],[Fault Time]])*24,"")</f>
        <v>0.30000000000000027</v>
      </c>
      <c r="AH179" s="35" t="s">
        <v>445</v>
      </c>
      <c r="AI179" s="32" t="s">
        <v>368</v>
      </c>
      <c r="AJ179" s="34">
        <f ca="1">IFERROR(PA[[#This Row],[Breakdown Time]]*PA[[#This Row],[Plant Equivalent Weightage]],"")</f>
        <v>3.5026780931976462E-3</v>
      </c>
      <c r="AK179" s="35">
        <v>10.9</v>
      </c>
      <c r="AL179" s="49">
        <f>IFERROR((_xlfn.XLOOKUP($G179,'Modelling New'!$D:$D,'Modelling New'!$O:$O)*PA[[#This Row],[Lost PoA(Wh/m2)]]*PA[[#This Row],[DC Capacity Affected (kW)]])/1000,"")</f>
        <v>16.375709684054435</v>
      </c>
    </row>
    <row r="180" spans="1:38">
      <c r="A180" s="174">
        <f t="shared" si="2"/>
        <v>179</v>
      </c>
      <c r="B180" s="134">
        <v>45768</v>
      </c>
      <c r="C180" s="184">
        <f>YEAR(PA[[#This Row],[Date]])+IF(MONTH(PA[[#This Row],[Date]])&gt;=4,1,0)</f>
        <v>2026</v>
      </c>
      <c r="D180" s="32">
        <f>YEAR(PA[[#This Row],[Date]])</f>
        <v>2025</v>
      </c>
      <c r="E180" s="36" t="s">
        <v>364</v>
      </c>
      <c r="F180" s="36" t="s">
        <v>364</v>
      </c>
      <c r="G180" s="217">
        <v>45748</v>
      </c>
      <c r="H180" s="31">
        <f>DAY(EOMONTH(PA[[#This Row],[Month Year]],0))</f>
        <v>30</v>
      </c>
      <c r="I180" s="33">
        <v>0.2722222222222222</v>
      </c>
      <c r="J180" s="33">
        <v>0.7631944444444444</v>
      </c>
      <c r="K180" s="34">
        <f>IFERROR((PA[[#This Row],[Sunset Time (POA&lt;20 W/m2)]]-PA[[#This Row],[Sunrise Time (POA&gt;20 W/m2)]])*24,"")</f>
        <v>11.783333333333333</v>
      </c>
      <c r="L180" s="32" t="s">
        <v>412</v>
      </c>
      <c r="M180" s="32" t="s">
        <v>484</v>
      </c>
      <c r="N180" s="32" t="s">
        <v>413</v>
      </c>
      <c r="O180" s="35"/>
      <c r="P180" s="35"/>
      <c r="Q180" s="32"/>
      <c r="R180" s="31">
        <f>IF((PA[[#This Row],[String Type(If String BD)]]&amp;PA[[#This Row],[Equipment (If any BD other than PV  array and inv)]])="",1,0)</f>
        <v>1</v>
      </c>
      <c r="S180" s="31">
        <f>IF(PA[[#This Row],[String Type(If String BD)]]="",1,0)</f>
        <v>1</v>
      </c>
      <c r="T1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80" s="34">
        <f>IFERROR(_xlfn.XLOOKUP(PA[[#This Row],[Affected Equipment ]],'Basic Data'!N:N,'Basic Data'!Q:Q),"")</f>
        <v>2041.6000000000001</v>
      </c>
      <c r="V180" s="179">
        <f ca="1">IFERROR(_xlfn.XLOOKUP(PA[[#This Row],[Affected Equipment ]],'Basic Data'!N:N,'Basic Data'!R:R),"")</f>
        <v>1.2150211271796704E-2</v>
      </c>
      <c r="W180" s="35" t="s">
        <v>414</v>
      </c>
      <c r="X180" s="38"/>
      <c r="Y180" s="38" t="s">
        <v>75</v>
      </c>
      <c r="Z180" s="44">
        <v>0.2722222222222222</v>
      </c>
      <c r="AA180" s="44">
        <v>0.2722222222222222</v>
      </c>
      <c r="AB180" s="44">
        <v>0.2722222222222222</v>
      </c>
      <c r="AC180" s="44">
        <v>0.34791666666666665</v>
      </c>
      <c r="AD180" s="42">
        <f>IF(PA[[#This Row],[Acknowledgement Time ]]="NA","",(PA[[#This Row],[Acknowledgement Time ]]-PA[[#This Row],[Fault Time]])*24)</f>
        <v>0</v>
      </c>
      <c r="AE180" s="42">
        <f>IF(PA[[#This Row],[Work Start time on Fault]]="NA","",(PA[[#This Row],[Work Start time on Fault]]-PA[[#This Row],[Fault Time]])*24)</f>
        <v>0</v>
      </c>
      <c r="AF180" s="43">
        <f>IF(PA[[#This Row],[Status]]="Open","",(PA[[#This Row],[Work Completion time on fault]]-PA[[#This Row],[Fault Time]])*24)</f>
        <v>1.8166666666666669</v>
      </c>
      <c r="AG180" s="42">
        <f>IFERROR((PA[[#This Row],[Work Completion time on fault]]-PA[[#This Row],[Fault Time]])*24,"")</f>
        <v>1.8166666666666669</v>
      </c>
      <c r="AH180" s="35" t="s">
        <v>445</v>
      </c>
      <c r="AI180" s="32" t="s">
        <v>368</v>
      </c>
      <c r="AJ180" s="34">
        <f ca="1">IFERROR(PA[[#This Row],[Breakdown Time]]*PA[[#This Row],[Plant Equivalent Weightage]],"")</f>
        <v>2.2072883810430682E-2</v>
      </c>
      <c r="AK180" s="35">
        <v>370.2</v>
      </c>
      <c r="AL180" s="49">
        <f>IFERROR((_xlfn.XLOOKUP($G180,'Modelling New'!$D:$D,'Modelling New'!$O:$O)*PA[[#This Row],[Lost PoA(Wh/m2)]]*PA[[#This Row],[DC Capacity Affected (kW)]])/1000,"")</f>
        <v>578.78185187195481</v>
      </c>
    </row>
    <row r="181" spans="1:38">
      <c r="A181" s="174">
        <f t="shared" si="2"/>
        <v>180</v>
      </c>
      <c r="B181" s="134">
        <v>45768</v>
      </c>
      <c r="C181" s="184">
        <f>YEAR(PA[[#This Row],[Date]])+IF(MONTH(PA[[#This Row],[Date]])&gt;=4,1,0)</f>
        <v>2026</v>
      </c>
      <c r="D181" s="32">
        <f>YEAR(PA[[#This Row],[Date]])</f>
        <v>2025</v>
      </c>
      <c r="E181" s="36" t="s">
        <v>364</v>
      </c>
      <c r="F181" s="36" t="s">
        <v>364</v>
      </c>
      <c r="G181" s="217">
        <v>45748</v>
      </c>
      <c r="H181" s="31">
        <f>DAY(EOMONTH(PA[[#This Row],[Month Year]],0))</f>
        <v>30</v>
      </c>
      <c r="I181" s="33">
        <v>0.2722222222222222</v>
      </c>
      <c r="J181" s="33">
        <v>0.7631944444444444</v>
      </c>
      <c r="K181" s="34">
        <f>IFERROR((PA[[#This Row],[Sunset Time (POA&lt;20 W/m2)]]-PA[[#This Row],[Sunrise Time (POA&gt;20 W/m2)]])*24,"")</f>
        <v>11.783333333333333</v>
      </c>
      <c r="L181" s="32" t="s">
        <v>403</v>
      </c>
      <c r="M181" s="32" t="s">
        <v>404</v>
      </c>
      <c r="N181" s="32" t="s">
        <v>417</v>
      </c>
      <c r="O181" s="35"/>
      <c r="P181" s="35"/>
      <c r="Q181" s="32"/>
      <c r="R181" s="31">
        <f>IF((PA[[#This Row],[String Type(If String BD)]]&amp;PA[[#This Row],[Equipment (If any BD other than PV  array and inv)]])="",1,0)</f>
        <v>1</v>
      </c>
      <c r="S181" s="31">
        <f>IF(PA[[#This Row],[String Type(If String BD)]]="",1,0)</f>
        <v>1</v>
      </c>
      <c r="T1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181" s="34">
        <f>IFERROR(_xlfn.XLOOKUP(PA[[#This Row],[Affected Equipment ]],'Basic Data'!N:N,'Basic Data'!Q:Q),"")</f>
        <v>1610.9499999999998</v>
      </c>
      <c r="V181" s="179">
        <f ca="1">IFERROR(_xlfn.XLOOKUP(PA[[#This Row],[Affected Equipment ]],'Basic Data'!N:N,'Basic Data'!R:R),"")</f>
        <v>9.5872760816520849E-3</v>
      </c>
      <c r="W181" s="35" t="s">
        <v>414</v>
      </c>
      <c r="X181" s="38"/>
      <c r="Y181" s="38" t="s">
        <v>439</v>
      </c>
      <c r="Z181" s="44">
        <v>0.2722222222222222</v>
      </c>
      <c r="AA181" s="44">
        <v>0.2722222222222222</v>
      </c>
      <c r="AB181" s="44">
        <v>0.2722222222222222</v>
      </c>
      <c r="AC181" s="44">
        <v>0.3</v>
      </c>
      <c r="AD181" s="42">
        <f>IF(PA[[#This Row],[Acknowledgement Time ]]="NA","",(PA[[#This Row],[Acknowledgement Time ]]-PA[[#This Row],[Fault Time]])*24)</f>
        <v>0</v>
      </c>
      <c r="AE181" s="42">
        <f>IF(PA[[#This Row],[Work Start time on Fault]]="NA","",(PA[[#This Row],[Work Start time on Fault]]-PA[[#This Row],[Fault Time]])*24)</f>
        <v>0</v>
      </c>
      <c r="AF181" s="43">
        <f>IF(PA[[#This Row],[Status]]="Open","",(PA[[#This Row],[Work Completion time on fault]]-PA[[#This Row],[Fault Time]])*24)</f>
        <v>0.66666666666666696</v>
      </c>
      <c r="AG181" s="42">
        <f>IFERROR((PA[[#This Row],[Work Completion time on fault]]-PA[[#This Row],[Fault Time]])*24,"")</f>
        <v>0.66666666666666696</v>
      </c>
      <c r="AH181" s="35" t="s">
        <v>445</v>
      </c>
      <c r="AI181" s="32" t="s">
        <v>368</v>
      </c>
      <c r="AJ181" s="34">
        <f ca="1">IFERROR(PA[[#This Row],[Breakdown Time]]*PA[[#This Row],[Plant Equivalent Weightage]],"")</f>
        <v>6.3915173877680592E-3</v>
      </c>
      <c r="AK181" s="35">
        <v>34.799999999999997</v>
      </c>
      <c r="AL181" s="49">
        <f>IFERROR((_xlfn.XLOOKUP($G181,'Modelling New'!$D:$D,'Modelling New'!$O:$O)*PA[[#This Row],[Lost PoA(Wh/m2)]]*PA[[#This Row],[DC Capacity Affected (kW)]])/1000,"")</f>
        <v>42.930815542264881</v>
      </c>
    </row>
    <row r="182" spans="1:38">
      <c r="A182" s="174">
        <f t="shared" si="2"/>
        <v>181</v>
      </c>
      <c r="B182" s="134">
        <v>45768</v>
      </c>
      <c r="C182" s="184">
        <f>YEAR(PA[[#This Row],[Date]])+IF(MONTH(PA[[#This Row],[Date]])&gt;=4,1,0)</f>
        <v>2026</v>
      </c>
      <c r="D182" s="32">
        <f>YEAR(PA[[#This Row],[Date]])</f>
        <v>2025</v>
      </c>
      <c r="E182" s="36" t="s">
        <v>364</v>
      </c>
      <c r="F182" s="36" t="s">
        <v>364</v>
      </c>
      <c r="G182" s="217">
        <v>45748</v>
      </c>
      <c r="H182" s="31">
        <f>DAY(EOMONTH(PA[[#This Row],[Month Year]],0))</f>
        <v>30</v>
      </c>
      <c r="I182" s="33">
        <v>0.2722222222222222</v>
      </c>
      <c r="J182" s="33">
        <v>0.7631944444444444</v>
      </c>
      <c r="K182" s="34">
        <f>IFERROR((PA[[#This Row],[Sunset Time (POA&lt;20 W/m2)]]-PA[[#This Row],[Sunrise Time (POA&gt;20 W/m2)]])*24,"")</f>
        <v>11.783333333333333</v>
      </c>
      <c r="L182" s="32" t="s">
        <v>403</v>
      </c>
      <c r="M182" s="32" t="s">
        <v>404</v>
      </c>
      <c r="N182" s="32" t="s">
        <v>405</v>
      </c>
      <c r="O182" s="35"/>
      <c r="P182" s="35"/>
      <c r="Q182" s="32"/>
      <c r="R182" s="31">
        <f>IF((PA[[#This Row],[String Type(If String BD)]]&amp;PA[[#This Row],[Equipment (If any BD other than PV  array and inv)]])="",1,0)</f>
        <v>1</v>
      </c>
      <c r="S182" s="31">
        <f>IF(PA[[#This Row],[String Type(If String BD)]]="",1,0)</f>
        <v>1</v>
      </c>
      <c r="T1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182" s="34">
        <f>IFERROR(_xlfn.XLOOKUP(PA[[#This Row],[Affected Equipment ]],'Basic Data'!N:N,'Basic Data'!Q:Q),"")</f>
        <v>1563.1000000000001</v>
      </c>
      <c r="V182" s="179">
        <f ca="1">IFERROR(_xlfn.XLOOKUP(PA[[#This Row],[Affected Equipment ]],'Basic Data'!N:N,'Basic Data'!R:R),"")</f>
        <v>9.3025055049693519E-3</v>
      </c>
      <c r="W182" s="35" t="s">
        <v>414</v>
      </c>
      <c r="X182" s="38"/>
      <c r="Y182" s="38" t="s">
        <v>439</v>
      </c>
      <c r="Z182" s="44">
        <v>0.2722222222222222</v>
      </c>
      <c r="AA182" s="44">
        <v>0.2722222222222222</v>
      </c>
      <c r="AB182" s="44">
        <v>0.2722222222222222</v>
      </c>
      <c r="AC182" s="44">
        <v>0.32222222222222224</v>
      </c>
      <c r="AD182" s="42">
        <f>IF(PA[[#This Row],[Acknowledgement Time ]]="NA","",(PA[[#This Row],[Acknowledgement Time ]]-PA[[#This Row],[Fault Time]])*24)</f>
        <v>0</v>
      </c>
      <c r="AE182" s="42">
        <f>IF(PA[[#This Row],[Work Start time on Fault]]="NA","",(PA[[#This Row],[Work Start time on Fault]]-PA[[#This Row],[Fault Time]])*24)</f>
        <v>0</v>
      </c>
      <c r="AF182" s="43">
        <f>IF(PA[[#This Row],[Status]]="Open","",(PA[[#This Row],[Work Completion time on fault]]-PA[[#This Row],[Fault Time]])*24)</f>
        <v>1.2000000000000011</v>
      </c>
      <c r="AG182" s="42">
        <f>IFERROR((PA[[#This Row],[Work Completion time on fault]]-PA[[#This Row],[Fault Time]])*24,"")</f>
        <v>1.2000000000000011</v>
      </c>
      <c r="AH182" s="35" t="s">
        <v>445</v>
      </c>
      <c r="AI182" s="32" t="s">
        <v>368</v>
      </c>
      <c r="AJ182" s="34">
        <f ca="1">IFERROR(PA[[#This Row],[Breakdown Time]]*PA[[#This Row],[Plant Equivalent Weightage]],"")</f>
        <v>1.1163006605963232E-2</v>
      </c>
      <c r="AK182" s="35">
        <v>143.5</v>
      </c>
      <c r="AL182" s="49">
        <f>IFERROR((_xlfn.XLOOKUP($G182,'Modelling New'!$D:$D,'Modelling New'!$O:$O)*PA[[#This Row],[Lost PoA(Wh/m2)]]*PA[[#This Row],[DC Capacity Affected (kW)]])/1000,"")</f>
        <v>171.76967650246704</v>
      </c>
    </row>
    <row r="183" spans="1:38">
      <c r="A183" s="174">
        <f t="shared" si="2"/>
        <v>182</v>
      </c>
      <c r="B183" s="134">
        <v>45768</v>
      </c>
      <c r="C183" s="184">
        <f>YEAR(PA[[#This Row],[Date]])+IF(MONTH(PA[[#This Row],[Date]])&gt;=4,1,0)</f>
        <v>2026</v>
      </c>
      <c r="D183" s="32">
        <f>YEAR(PA[[#This Row],[Date]])</f>
        <v>2025</v>
      </c>
      <c r="E183" s="36" t="s">
        <v>364</v>
      </c>
      <c r="F183" s="36" t="s">
        <v>364</v>
      </c>
      <c r="G183" s="217">
        <v>45748</v>
      </c>
      <c r="H183" s="31">
        <f>DAY(EOMONTH(PA[[#This Row],[Month Year]],0))</f>
        <v>30</v>
      </c>
      <c r="I183" s="33">
        <v>0.2722222222222222</v>
      </c>
      <c r="J183" s="33">
        <v>0.7631944444444444</v>
      </c>
      <c r="K183" s="34">
        <f>IFERROR((PA[[#This Row],[Sunset Time (POA&lt;20 W/m2)]]-PA[[#This Row],[Sunrise Time (POA&gt;20 W/m2)]])*24,"")</f>
        <v>11.783333333333333</v>
      </c>
      <c r="L183" s="32" t="s">
        <v>403</v>
      </c>
      <c r="M183" s="32" t="s">
        <v>411</v>
      </c>
      <c r="N183" s="32" t="s">
        <v>444</v>
      </c>
      <c r="O183" s="35"/>
      <c r="P183" s="35"/>
      <c r="Q183" s="32"/>
      <c r="R183" s="31">
        <f>IF((PA[[#This Row],[String Type(If String BD)]]&amp;PA[[#This Row],[Equipment (If any BD other than PV  array and inv)]])="",1,0)</f>
        <v>1</v>
      </c>
      <c r="S183" s="31">
        <f>IF(PA[[#This Row],[String Type(If String BD)]]="",1,0)</f>
        <v>1</v>
      </c>
      <c r="T1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IS10Inv2M3</v>
      </c>
      <c r="U183" s="34">
        <f>IFERROR(_xlfn.XLOOKUP(PA[[#This Row],[Affected Equipment ]],'Basic Data'!N:N,'Basic Data'!Q:Q),"")</f>
        <v>1515.25</v>
      </c>
      <c r="V183" s="179">
        <f ca="1">IFERROR(_xlfn.XLOOKUP(PA[[#This Row],[Affected Equipment ]],'Basic Data'!N:N,'Basic Data'!R:R),"")</f>
        <v>9.0177349282866155E-3</v>
      </c>
      <c r="W183" s="35" t="s">
        <v>414</v>
      </c>
      <c r="X183" s="38"/>
      <c r="Y183" s="38" t="s">
        <v>439</v>
      </c>
      <c r="Z183" s="44">
        <v>0.2722222222222222</v>
      </c>
      <c r="AA183" s="44">
        <v>0.2722222222222222</v>
      </c>
      <c r="AB183" s="44">
        <v>0.2722222222222222</v>
      </c>
      <c r="AC183" s="44">
        <v>0.38333333333333336</v>
      </c>
      <c r="AD183" s="42">
        <f>IF(PA[[#This Row],[Acknowledgement Time ]]="NA","",(PA[[#This Row],[Acknowledgement Time ]]-PA[[#This Row],[Fault Time]])*24)</f>
        <v>0</v>
      </c>
      <c r="AE183" s="42">
        <f>IF(PA[[#This Row],[Work Start time on Fault]]="NA","",(PA[[#This Row],[Work Start time on Fault]]-PA[[#This Row],[Fault Time]])*24)</f>
        <v>0</v>
      </c>
      <c r="AF183" s="43">
        <f>IF(PA[[#This Row],[Status]]="Open","",(PA[[#This Row],[Work Completion time on fault]]-PA[[#This Row],[Fault Time]])*24)</f>
        <v>2.6666666666666679</v>
      </c>
      <c r="AG183" s="42">
        <f>IFERROR((PA[[#This Row],[Work Completion time on fault]]-PA[[#This Row],[Fault Time]])*24,"")</f>
        <v>2.6666666666666679</v>
      </c>
      <c r="AH183" s="35" t="s">
        <v>519</v>
      </c>
      <c r="AI183" s="32" t="s">
        <v>368</v>
      </c>
      <c r="AJ183" s="34">
        <f ca="1">IFERROR(PA[[#This Row],[Breakdown Time]]*PA[[#This Row],[Plant Equivalent Weightage]],"")</f>
        <v>2.404729314209765E-2</v>
      </c>
      <c r="AK183" s="35">
        <v>836</v>
      </c>
      <c r="AL183" s="49">
        <f>IFERROR((_xlfn.XLOOKUP($G183,'Modelling New'!$D:$D,'Modelling New'!$O:$O)*PA[[#This Row],[Lost PoA(Wh/m2)]]*PA[[#This Row],[DC Capacity Affected (kW)]])/1000,"")</f>
        <v>970.05956821630741</v>
      </c>
    </row>
    <row r="184" spans="1:38">
      <c r="A184" s="174">
        <f t="shared" si="2"/>
        <v>183</v>
      </c>
      <c r="B184" s="30">
        <v>45768</v>
      </c>
      <c r="C184" s="184">
        <f>YEAR(PA[[#This Row],[Date]])+IF(MONTH(PA[[#This Row],[Date]])&gt;=4,1,0)</f>
        <v>2026</v>
      </c>
      <c r="D184" s="32">
        <f>YEAR(PA[[#This Row],[Date]])</f>
        <v>2025</v>
      </c>
      <c r="E184" s="36" t="s">
        <v>364</v>
      </c>
      <c r="F184" s="36" t="s">
        <v>364</v>
      </c>
      <c r="G184" s="217">
        <v>45748</v>
      </c>
      <c r="H184" s="31">
        <f>DAY(EOMONTH(PA[[#This Row],[Month Year]],0))</f>
        <v>30</v>
      </c>
      <c r="I184" s="33">
        <v>0.2722222222222222</v>
      </c>
      <c r="J184" s="33">
        <v>0.7631944444444444</v>
      </c>
      <c r="K184" s="34">
        <f>IFERROR((PA[[#This Row],[Sunset Time (POA&lt;20 W/m2)]]-PA[[#This Row],[Sunrise Time (POA&gt;20 W/m2)]])*24,"")</f>
        <v>11.783333333333333</v>
      </c>
      <c r="L184" s="32" t="s">
        <v>403</v>
      </c>
      <c r="M184" s="32" t="s">
        <v>411</v>
      </c>
      <c r="N184" s="32" t="s">
        <v>444</v>
      </c>
      <c r="O184" s="35" t="s">
        <v>447</v>
      </c>
      <c r="P184" s="35" t="s">
        <v>407</v>
      </c>
      <c r="Q184" s="32"/>
      <c r="R184" s="31">
        <f>IF((PA[[#This Row],[String Type(If String BD)]]&amp;PA[[#This Row],[Equipment (If any BD other than PV  array and inv)]])="",1,0)</f>
        <v>0</v>
      </c>
      <c r="S184" s="31">
        <f>IF(PA[[#This Row],[String Type(If String BD)]]="",1,0)</f>
        <v>0</v>
      </c>
      <c r="T1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4" s="34">
        <f>IFERROR(_xlfn.XLOOKUP(PA[[#This Row],[Affected Equipment ]],'Basic Data'!N:N,'Basic Data'!Q:Q),"")</f>
        <v>31.900000000000002</v>
      </c>
      <c r="V184" s="179">
        <f ca="1">IFERROR(_xlfn.XLOOKUP(PA[[#This Row],[Affected Equipment ]],'Basic Data'!N:N,'Basic Data'!R:R),"")</f>
        <v>1.898470511218235E-4</v>
      </c>
      <c r="W184" s="35" t="s">
        <v>448</v>
      </c>
      <c r="X184" s="38"/>
      <c r="Y184" s="38" t="s">
        <v>470</v>
      </c>
      <c r="Z184" s="44">
        <v>0.3840277777777778</v>
      </c>
      <c r="AA184" s="44">
        <v>0.3840277777777778</v>
      </c>
      <c r="AB184" s="44">
        <v>0.3840277777777778</v>
      </c>
      <c r="AC184" s="44">
        <v>0.61805555555555558</v>
      </c>
      <c r="AD184" s="42">
        <f>IF(PA[[#This Row],[Acknowledgement Time ]]="NA","",(PA[[#This Row],[Acknowledgement Time ]]-PA[[#This Row],[Fault Time]])*24)</f>
        <v>0</v>
      </c>
      <c r="AE184" s="42">
        <f>IF(PA[[#This Row],[Work Start time on Fault]]="NA","",(PA[[#This Row],[Work Start time on Fault]]-PA[[#This Row],[Fault Time]])*24)</f>
        <v>0</v>
      </c>
      <c r="AF184" s="43">
        <f>IF(PA[[#This Row],[Status]]="Open","",(PA[[#This Row],[Work Completion time on fault]]-PA[[#This Row],[Fault Time]])*24)</f>
        <v>5.6166666666666671</v>
      </c>
      <c r="AG184" s="42">
        <f>IFERROR((PA[[#This Row],[Work Completion time on fault]]-PA[[#This Row],[Fault Time]])*24,"")</f>
        <v>5.6166666666666671</v>
      </c>
      <c r="AH184" s="35" t="s">
        <v>520</v>
      </c>
      <c r="AI184" s="32" t="s">
        <v>368</v>
      </c>
      <c r="AJ184" s="34">
        <f ca="1">IFERROR(PA[[#This Row],[Breakdown Time]]*PA[[#This Row],[Plant Equivalent Weightage]],"")</f>
        <v>1.0663076038009089E-3</v>
      </c>
      <c r="AK184" s="35">
        <v>4883</v>
      </c>
      <c r="AL184" s="49">
        <f>IFERROR((_xlfn.XLOOKUP($G184,'Modelling New'!$D:$D,'Modelling New'!$O:$O)*PA[[#This Row],[Lost PoA(Wh/m2)]]*PA[[#This Row],[DC Capacity Affected (kW)]])/1000,"")</f>
        <v>119.2848368572206</v>
      </c>
    </row>
    <row r="185" spans="1:38">
      <c r="A185" s="174">
        <f t="shared" si="2"/>
        <v>184</v>
      </c>
      <c r="B185" s="30">
        <v>45768</v>
      </c>
      <c r="C185" s="184">
        <f>YEAR(PA[[#This Row],[Date]])+IF(MONTH(PA[[#This Row],[Date]])&gt;=4,1,0)</f>
        <v>2026</v>
      </c>
      <c r="D185" s="32">
        <f>YEAR(PA[[#This Row],[Date]])</f>
        <v>2025</v>
      </c>
      <c r="E185" s="36" t="s">
        <v>364</v>
      </c>
      <c r="F185" s="36" t="s">
        <v>364</v>
      </c>
      <c r="G185" s="217">
        <v>45748</v>
      </c>
      <c r="H185" s="31">
        <f>DAY(EOMONTH(PA[[#This Row],[Month Year]],0))</f>
        <v>30</v>
      </c>
      <c r="I185" s="33">
        <v>0.2722222222222222</v>
      </c>
      <c r="J185" s="33">
        <v>0.7631944444444444</v>
      </c>
      <c r="K185" s="34">
        <f>IFERROR((PA[[#This Row],[Sunset Time (POA&lt;20 W/m2)]]-PA[[#This Row],[Sunrise Time (POA&gt;20 W/m2)]])*24,"")</f>
        <v>11.783333333333333</v>
      </c>
      <c r="L185" s="32" t="s">
        <v>424</v>
      </c>
      <c r="M185" s="32" t="s">
        <v>411</v>
      </c>
      <c r="N185" s="32" t="s">
        <v>405</v>
      </c>
      <c r="O185" s="35" t="s">
        <v>473</v>
      </c>
      <c r="P185" s="35" t="s">
        <v>407</v>
      </c>
      <c r="Q185" s="32"/>
      <c r="R185" s="31">
        <f>IF((PA[[#This Row],[String Type(If String BD)]]&amp;PA[[#This Row],[Equipment (If any BD other than PV  array and inv)]])="",1,0)</f>
        <v>0</v>
      </c>
      <c r="S185" s="31">
        <f>IF(PA[[#This Row],[String Type(If String BD)]]="",1,0)</f>
        <v>0</v>
      </c>
      <c r="T1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185" s="34">
        <f>IFERROR(_xlfn.XLOOKUP(PA[[#This Row],[Affected Equipment ]],'Basic Data'!N:N,'Basic Data'!Q:Q),"")</f>
        <v>31.900000000000002</v>
      </c>
      <c r="V185" s="179">
        <f ca="1">IFERROR(_xlfn.XLOOKUP(PA[[#This Row],[Affected Equipment ]],'Basic Data'!N:N,'Basic Data'!R:R),"")</f>
        <v>1.898470511218235E-4</v>
      </c>
      <c r="W185" s="35" t="s">
        <v>448</v>
      </c>
      <c r="X185" s="38"/>
      <c r="Y185" s="38" t="s">
        <v>470</v>
      </c>
      <c r="Z185" s="44">
        <v>0.2722222222222222</v>
      </c>
      <c r="AA185" s="44">
        <v>0.2722222222222222</v>
      </c>
      <c r="AB185" s="44">
        <v>0.2722222222222222</v>
      </c>
      <c r="AC185" s="44">
        <v>0.63888888888888884</v>
      </c>
      <c r="AD185" s="42">
        <f>IF(PA[[#This Row],[Acknowledgement Time ]]="NA","",(PA[[#This Row],[Acknowledgement Time ]]-PA[[#This Row],[Fault Time]])*24)</f>
        <v>0</v>
      </c>
      <c r="AE185" s="42">
        <f>IF(PA[[#This Row],[Work Start time on Fault]]="NA","",(PA[[#This Row],[Work Start time on Fault]]-PA[[#This Row],[Fault Time]])*24)</f>
        <v>0</v>
      </c>
      <c r="AF185" s="43">
        <f>IF(PA[[#This Row],[Status]]="Open","",(PA[[#This Row],[Work Completion time on fault]]-PA[[#This Row],[Fault Time]])*24)</f>
        <v>8.7999999999999989</v>
      </c>
      <c r="AG185" s="42">
        <f>IFERROR((PA[[#This Row],[Work Completion time on fault]]-PA[[#This Row],[Fault Time]])*24,"")</f>
        <v>8.7999999999999989</v>
      </c>
      <c r="AH185" s="35" t="s">
        <v>456</v>
      </c>
      <c r="AI185" s="32" t="s">
        <v>368</v>
      </c>
      <c r="AJ185" s="34">
        <f ca="1">IFERROR(PA[[#This Row],[Breakdown Time]]*PA[[#This Row],[Plant Equivalent Weightage]],"")</f>
        <v>1.6706540498720465E-3</v>
      </c>
      <c r="AK185" s="35">
        <v>6041</v>
      </c>
      <c r="AL185" s="49">
        <f>IFERROR((_xlfn.XLOOKUP($G185,'Modelling New'!$D:$D,'Modelling New'!$O:$O)*PA[[#This Row],[Lost PoA(Wh/m2)]]*PA[[#This Row],[DC Capacity Affected (kW)]])/1000,"")</f>
        <v>147.57315163925244</v>
      </c>
    </row>
    <row r="186" spans="1:38">
      <c r="A186" s="174">
        <f t="shared" si="2"/>
        <v>185</v>
      </c>
      <c r="B186" s="30">
        <v>45768</v>
      </c>
      <c r="C186" s="184">
        <f>YEAR(PA[[#This Row],[Date]])+IF(MONTH(PA[[#This Row],[Date]])&gt;=4,1,0)</f>
        <v>2026</v>
      </c>
      <c r="D186" s="32">
        <f>YEAR(PA[[#This Row],[Date]])</f>
        <v>2025</v>
      </c>
      <c r="E186" s="36" t="s">
        <v>364</v>
      </c>
      <c r="F186" s="36" t="s">
        <v>364</v>
      </c>
      <c r="G186" s="217">
        <v>45748</v>
      </c>
      <c r="H186" s="31">
        <f>DAY(EOMONTH(PA[[#This Row],[Month Year]],0))</f>
        <v>30</v>
      </c>
      <c r="I186" s="33">
        <v>0.2722222222222222</v>
      </c>
      <c r="J186" s="33">
        <v>0.7631944444444444</v>
      </c>
      <c r="K186" s="34">
        <f>IFERROR((PA[[#This Row],[Sunset Time (POA&lt;20 W/m2)]]-PA[[#This Row],[Sunrise Time (POA&gt;20 W/m2)]])*24,"")</f>
        <v>11.783333333333333</v>
      </c>
      <c r="L186" s="32" t="s">
        <v>474</v>
      </c>
      <c r="M186" s="32" t="s">
        <v>404</v>
      </c>
      <c r="N186" s="32" t="s">
        <v>413</v>
      </c>
      <c r="O186" s="35"/>
      <c r="P186" s="35"/>
      <c r="Q186" s="32"/>
      <c r="R186" s="31">
        <f>IF((PA[[#This Row],[String Type(If String BD)]]&amp;PA[[#This Row],[Equipment (If any BD other than PV  array and inv)]])="",1,0)</f>
        <v>1</v>
      </c>
      <c r="S186" s="31">
        <f>IF(PA[[#This Row],[String Type(If String BD)]]="",1,0)</f>
        <v>1</v>
      </c>
      <c r="T1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186" s="34">
        <f>IFERROR(_xlfn.XLOOKUP(PA[[#This Row],[Affected Equipment ]],'Basic Data'!N:N,'Basic Data'!Q:Q),"")</f>
        <v>2086.2600000000002</v>
      </c>
      <c r="V186" s="179">
        <f ca="1">IFERROR(_xlfn.XLOOKUP(PA[[#This Row],[Affected Equipment ]],'Basic Data'!N:N,'Basic Data'!R:R),"")</f>
        <v>1.2415997143367257E-2</v>
      </c>
      <c r="W186" s="35" t="s">
        <v>414</v>
      </c>
      <c r="X186" s="38"/>
      <c r="Y186" s="38" t="s">
        <v>75</v>
      </c>
      <c r="Z186" s="44">
        <v>0.2722222222222222</v>
      </c>
      <c r="AA186" s="44">
        <v>0.2722222222222222</v>
      </c>
      <c r="AB186" s="44">
        <v>0.2722222222222222</v>
      </c>
      <c r="AC186" s="44">
        <v>0.41597222222222224</v>
      </c>
      <c r="AD186" s="42">
        <f>IF(PA[[#This Row],[Acknowledgement Time ]]="NA","",(PA[[#This Row],[Acknowledgement Time ]]-PA[[#This Row],[Fault Time]])*24)</f>
        <v>0</v>
      </c>
      <c r="AE186" s="42">
        <f>IF(PA[[#This Row],[Work Start time on Fault]]="NA","",(PA[[#This Row],[Work Start time on Fault]]-PA[[#This Row],[Fault Time]])*24)</f>
        <v>0</v>
      </c>
      <c r="AF186" s="43">
        <f>IF(PA[[#This Row],[Status]]="Open","",(PA[[#This Row],[Work Completion time on fault]]-PA[[#This Row],[Fault Time]])*24)</f>
        <v>3.4500000000000011</v>
      </c>
      <c r="AG186" s="42">
        <f>IFERROR((PA[[#This Row],[Work Completion time on fault]]-PA[[#This Row],[Fault Time]])*24,"")</f>
        <v>3.4500000000000011</v>
      </c>
      <c r="AH186" s="35" t="s">
        <v>445</v>
      </c>
      <c r="AI186" s="32" t="s">
        <v>368</v>
      </c>
      <c r="AJ186" s="34">
        <f ca="1">IFERROR(PA[[#This Row],[Breakdown Time]]*PA[[#This Row],[Plant Equivalent Weightage]],"")</f>
        <v>4.283519014461705E-2</v>
      </c>
      <c r="AK186" s="35">
        <v>1389</v>
      </c>
      <c r="AL186" s="49">
        <f>IFERROR((_xlfn.XLOOKUP($G186,'Modelling New'!$D:$D,'Modelling New'!$O:$O)*PA[[#This Row],[Lost PoA(Wh/m2)]]*PA[[#This Row],[DC Capacity Affected (kW)]])/1000,"")</f>
        <v>2219.1083659660112</v>
      </c>
    </row>
    <row r="187" spans="1:38">
      <c r="A187" s="174">
        <f t="shared" si="2"/>
        <v>186</v>
      </c>
      <c r="B187" s="30">
        <v>45768</v>
      </c>
      <c r="C187" s="184">
        <f>YEAR(PA[[#This Row],[Date]])+IF(MONTH(PA[[#This Row],[Date]])&gt;=4,1,0)</f>
        <v>2026</v>
      </c>
      <c r="D187" s="32">
        <f>YEAR(PA[[#This Row],[Date]])</f>
        <v>2025</v>
      </c>
      <c r="E187" s="36" t="s">
        <v>364</v>
      </c>
      <c r="F187" s="36" t="s">
        <v>364</v>
      </c>
      <c r="G187" s="217">
        <v>45748</v>
      </c>
      <c r="H187" s="31">
        <f>DAY(EOMONTH(PA[[#This Row],[Month Year]],0))</f>
        <v>30</v>
      </c>
      <c r="I187" s="33">
        <v>0.2722222222222222</v>
      </c>
      <c r="J187" s="33">
        <v>0.7631944444444444</v>
      </c>
      <c r="K187" s="34">
        <f>IFERROR((PA[[#This Row],[Sunset Time (POA&lt;20 W/m2)]]-PA[[#This Row],[Sunrise Time (POA&gt;20 W/m2)]])*24,"")</f>
        <v>11.783333333333333</v>
      </c>
      <c r="L187" s="32" t="s">
        <v>511</v>
      </c>
      <c r="M187" s="32" t="s">
        <v>411</v>
      </c>
      <c r="N187" s="32" t="s">
        <v>417</v>
      </c>
      <c r="O187" s="35"/>
      <c r="P187" s="35"/>
      <c r="Q187" s="32"/>
      <c r="R187" s="31">
        <f>IF((PA[[#This Row],[String Type(If String BD)]]&amp;PA[[#This Row],[Equipment (If any BD other than PV  array and inv)]])="",1,0)</f>
        <v>1</v>
      </c>
      <c r="S187" s="31">
        <f>IF(PA[[#This Row],[String Type(If String BD)]]="",1,0)</f>
        <v>1</v>
      </c>
      <c r="T1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187" s="34">
        <f>IFERROR(_xlfn.XLOOKUP(PA[[#This Row],[Affected Equipment ]],'Basic Data'!N:N,'Basic Data'!Q:Q),"")</f>
        <v>1991.4299999999998</v>
      </c>
      <c r="V187" s="179">
        <f ca="1">IFERROR(_xlfn.XLOOKUP(PA[[#This Row],[Affected Equipment ]],'Basic Data'!N:N,'Basic Data'!R:R),"")</f>
        <v>1.1851633636850562E-2</v>
      </c>
      <c r="W187" s="35" t="s">
        <v>414</v>
      </c>
      <c r="X187" s="38"/>
      <c r="Y187" s="38" t="s">
        <v>75</v>
      </c>
      <c r="Z187" s="44">
        <v>0.2722222222222222</v>
      </c>
      <c r="AA187" s="44">
        <v>0.2722222222222222</v>
      </c>
      <c r="AB187" s="44">
        <v>0.2722222222222222</v>
      </c>
      <c r="AC187" s="44">
        <v>0.45347222222222222</v>
      </c>
      <c r="AD187" s="42">
        <f>IF(PA[[#This Row],[Acknowledgement Time ]]="NA","",(PA[[#This Row],[Acknowledgement Time ]]-PA[[#This Row],[Fault Time]])*24)</f>
        <v>0</v>
      </c>
      <c r="AE187" s="42">
        <f>IF(PA[[#This Row],[Work Start time on Fault]]="NA","",(PA[[#This Row],[Work Start time on Fault]]-PA[[#This Row],[Fault Time]])*24)</f>
        <v>0</v>
      </c>
      <c r="AF187" s="43">
        <f>IF(PA[[#This Row],[Status]]="Open","",(PA[[#This Row],[Work Completion time on fault]]-PA[[#This Row],[Fault Time]])*24)</f>
        <v>4.3500000000000005</v>
      </c>
      <c r="AG187" s="42">
        <f>IFERROR((PA[[#This Row],[Work Completion time on fault]]-PA[[#This Row],[Fault Time]])*24,"")</f>
        <v>4.3500000000000005</v>
      </c>
      <c r="AH187" s="35" t="s">
        <v>465</v>
      </c>
      <c r="AI187" s="32" t="s">
        <v>368</v>
      </c>
      <c r="AJ187" s="34">
        <f ca="1">IFERROR(PA[[#This Row],[Breakdown Time]]*PA[[#This Row],[Plant Equivalent Weightage]],"")</f>
        <v>5.1554606320299949E-2</v>
      </c>
      <c r="AK187" s="35">
        <v>2078</v>
      </c>
      <c r="AL187" s="49">
        <f>IFERROR((_xlfn.XLOOKUP($G187,'Modelling New'!$D:$D,'Modelling New'!$O:$O)*PA[[#This Row],[Lost PoA(Wh/m2)]]*PA[[#This Row],[DC Capacity Affected (kW)]])/1000,"")</f>
        <v>3168.9721471963085</v>
      </c>
    </row>
    <row r="188" spans="1:38">
      <c r="A188" s="174">
        <f t="shared" si="2"/>
        <v>187</v>
      </c>
      <c r="B188" s="134">
        <v>45768</v>
      </c>
      <c r="C188" s="183">
        <f>YEAR(PA[[#This Row],[Date]])+IF(MONTH(PA[[#This Row],[Date]])&gt;=4,1,0)</f>
        <v>2026</v>
      </c>
      <c r="D188" s="32">
        <f>YEAR(PA[[#This Row],[Date]])</f>
        <v>2025</v>
      </c>
      <c r="E188" s="36" t="s">
        <v>364</v>
      </c>
      <c r="F188" s="36" t="s">
        <v>364</v>
      </c>
      <c r="G188" s="217">
        <v>45748</v>
      </c>
      <c r="H188" s="175">
        <f>DAY(EOMONTH(PA[[#This Row],[Month Year]],0))</f>
        <v>30</v>
      </c>
      <c r="I188" s="33">
        <v>0.2722222222222222</v>
      </c>
      <c r="J188" s="33">
        <v>0.7631944444444444</v>
      </c>
      <c r="K188" s="34">
        <f>IFERROR((PA[[#This Row],[Sunset Time (POA&lt;20 W/m2)]]-PA[[#This Row],[Sunrise Time (POA&gt;20 W/m2)]])*24,"")</f>
        <v>11.783333333333333</v>
      </c>
      <c r="L188" s="36" t="s">
        <v>427</v>
      </c>
      <c r="M188" s="36"/>
      <c r="N188" s="36"/>
      <c r="O188" s="37"/>
      <c r="P188" s="37"/>
      <c r="Q188" s="36" t="s">
        <v>521</v>
      </c>
      <c r="R188" s="175">
        <f>IF((PA[[#This Row],[String Type(If String BD)]]&amp;PA[[#This Row],[Equipment (If any BD other than PV  array and inv)]])="",1,0)</f>
        <v>0</v>
      </c>
      <c r="S188" s="175">
        <f>IF(PA[[#This Row],[String Type(If String BD)]]="",1,0)</f>
        <v>1</v>
      </c>
      <c r="T1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188" s="176">
        <f>IFERROR(_xlfn.XLOOKUP(PA[[#This Row],[Affected Equipment ]],'Basic Data'!N:N,'Basic Data'!Q:Q),"")</f>
        <v>4567.6450000000004</v>
      </c>
      <c r="V188" s="180">
        <f ca="1">IFERROR(_xlfn.XLOOKUP(PA[[#This Row],[Affected Equipment ]],'Basic Data'!N:N,'Basic Data'!R:R),"")</f>
        <v>2.7183508897220737E-2</v>
      </c>
      <c r="W188" s="37" t="s">
        <v>429</v>
      </c>
      <c r="X188" s="39"/>
      <c r="Y188" s="39" t="s">
        <v>522</v>
      </c>
      <c r="Z188" s="45">
        <v>0.56805555555555554</v>
      </c>
      <c r="AA188" s="45">
        <v>0.56805555555555554</v>
      </c>
      <c r="AB188" s="45">
        <v>0.56805555555555554</v>
      </c>
      <c r="AC188" s="45">
        <v>0.5756944444444444</v>
      </c>
      <c r="AD188" s="177">
        <f>IF(PA[[#This Row],[Acknowledgement Time ]]="NA","",(PA[[#This Row],[Acknowledgement Time ]]-PA[[#This Row],[Fault Time]])*24)</f>
        <v>0</v>
      </c>
      <c r="AE188" s="177">
        <f>IF(PA[[#This Row],[Work Start time on Fault]]="NA","",(PA[[#This Row],[Work Start time on Fault]]-PA[[#This Row],[Fault Time]])*24)</f>
        <v>0</v>
      </c>
      <c r="AF188" s="178">
        <f>IF(PA[[#This Row],[Status]]="Open","",(PA[[#This Row],[Work Completion time on fault]]-PA[[#This Row],[Fault Time]])*24)</f>
        <v>0.18333333333333268</v>
      </c>
      <c r="AG188" s="177">
        <f>IFERROR((PA[[#This Row],[Work Completion time on fault]]-PA[[#This Row],[Fault Time]])*24,"")</f>
        <v>0.18333333333333268</v>
      </c>
      <c r="AH188" s="35" t="s">
        <v>423</v>
      </c>
      <c r="AI188" s="32" t="s">
        <v>368</v>
      </c>
      <c r="AJ188" s="176">
        <f ca="1">IFERROR(PA[[#This Row],[Breakdown Time]]*PA[[#This Row],[Plant Equivalent Weightage]],"")</f>
        <v>4.9836432978237841E-3</v>
      </c>
      <c r="AK188" s="37">
        <v>178.2</v>
      </c>
      <c r="AL188" s="278">
        <f>IFERROR((_xlfn.XLOOKUP($G188,'Modelling New'!$D:$D,'Modelling New'!$O:$O)*PA[[#This Row],[Lost PoA(Wh/m2)]]*PA[[#This Row],[DC Capacity Affected (kW)]])/1000,"")</f>
        <v>623.31542763256959</v>
      </c>
    </row>
    <row r="189" spans="1:38">
      <c r="A189" s="174">
        <f t="shared" si="2"/>
        <v>188</v>
      </c>
      <c r="B189" s="30">
        <v>45768</v>
      </c>
      <c r="C189" s="184">
        <f>YEAR(PA[[#This Row],[Date]])+IF(MONTH(PA[[#This Row],[Date]])&gt;=4,1,0)</f>
        <v>2026</v>
      </c>
      <c r="D189" s="32">
        <f>YEAR(PA[[#This Row],[Date]])</f>
        <v>2025</v>
      </c>
      <c r="E189" s="36" t="s">
        <v>364</v>
      </c>
      <c r="F189" s="36" t="s">
        <v>364</v>
      </c>
      <c r="G189" s="217">
        <v>45748</v>
      </c>
      <c r="H189" s="31">
        <f>DAY(EOMONTH(PA[[#This Row],[Month Year]],0))</f>
        <v>30</v>
      </c>
      <c r="I189" s="33">
        <v>0.2722222222222222</v>
      </c>
      <c r="J189" s="33">
        <v>0.7631944444444444</v>
      </c>
      <c r="K189" s="34">
        <f>IFERROR((PA[[#This Row],[Sunset Time (POA&lt;20 W/m2)]]-PA[[#This Row],[Sunrise Time (POA&gt;20 W/m2)]])*24,"")</f>
        <v>11.783333333333333</v>
      </c>
      <c r="L189" s="32" t="s">
        <v>515</v>
      </c>
      <c r="M189" s="32" t="s">
        <v>404</v>
      </c>
      <c r="N189" s="32"/>
      <c r="O189" s="35"/>
      <c r="P189" s="35"/>
      <c r="Q189" s="32"/>
      <c r="R189" s="31">
        <f>IF((PA[[#This Row],[String Type(If String BD)]]&amp;PA[[#This Row],[Equipment (If any BD other than PV  array and inv)]])="",1,0)</f>
        <v>1</v>
      </c>
      <c r="S189" s="31">
        <f>IF(PA[[#This Row],[String Type(If String BD)]]="",1,0)</f>
        <v>1</v>
      </c>
      <c r="T1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IS2Inv1</v>
      </c>
      <c r="U189" s="34">
        <f>IFERROR(_xlfn.XLOOKUP(PA[[#This Row],[Affected Equipment ]],'Basic Data'!N:N,'Basic Data'!Q:Q),"")</f>
        <v>4162.95</v>
      </c>
      <c r="V189" s="179">
        <f ca="1">IFERROR(_xlfn.XLOOKUP(PA[[#This Row],[Affected Equipment ]],'Basic Data'!N:N,'Basic Data'!R:R),"")</f>
        <v>2.4775040171397963E-2</v>
      </c>
      <c r="W189" s="35" t="s">
        <v>475</v>
      </c>
      <c r="X189" s="38"/>
      <c r="Y189" s="38" t="s">
        <v>523</v>
      </c>
      <c r="Z189" s="44">
        <v>0.49444444444444446</v>
      </c>
      <c r="AA189" s="44">
        <v>0.49444444444444446</v>
      </c>
      <c r="AB189" s="44">
        <v>0.49444444444444446</v>
      </c>
      <c r="AC189" s="44">
        <v>0.52916666666666667</v>
      </c>
      <c r="AD189" s="42">
        <f>IF(PA[[#This Row],[Acknowledgement Time ]]="NA","",(PA[[#This Row],[Acknowledgement Time ]]-PA[[#This Row],[Fault Time]])*24)</f>
        <v>0</v>
      </c>
      <c r="AE189" s="42">
        <f>IF(PA[[#This Row],[Work Start time on Fault]]="NA","",(PA[[#This Row],[Work Start time on Fault]]-PA[[#This Row],[Fault Time]])*24)</f>
        <v>0</v>
      </c>
      <c r="AF189" s="43">
        <f>IF(PA[[#This Row],[Status]]="Open","",(PA[[#This Row],[Work Completion time on fault]]-PA[[#This Row],[Fault Time]])*24)</f>
        <v>0.83333333333333304</v>
      </c>
      <c r="AG189" s="42">
        <f>IFERROR((PA[[#This Row],[Work Completion time on fault]]-PA[[#This Row],[Fault Time]])*24,"")</f>
        <v>0.83333333333333304</v>
      </c>
      <c r="AH189" s="35" t="s">
        <v>524</v>
      </c>
      <c r="AI189" s="32" t="s">
        <v>368</v>
      </c>
      <c r="AJ189" s="34">
        <f ca="1">IFERROR(PA[[#This Row],[Breakdown Time]]*PA[[#This Row],[Plant Equivalent Weightage]],"")</f>
        <v>2.0645866809498297E-2</v>
      </c>
      <c r="AK189" s="35">
        <v>839.7</v>
      </c>
      <c r="AL189" s="49">
        <f>IFERROR((_xlfn.XLOOKUP($G189,'Modelling New'!$D:$D,'Modelling New'!$O:$O)*PA[[#This Row],[Lost PoA(Wh/m2)]]*PA[[#This Row],[DC Capacity Affected (kW)]])/1000,"")</f>
        <v>2676.9063720920662</v>
      </c>
    </row>
    <row r="190" spans="1:38">
      <c r="A190" s="174">
        <f t="shared" si="2"/>
        <v>189</v>
      </c>
      <c r="B190" s="30">
        <v>45768</v>
      </c>
      <c r="C190" s="184">
        <f>YEAR(PA[[#This Row],[Date]])+IF(MONTH(PA[[#This Row],[Date]])&gt;=4,1,0)</f>
        <v>2026</v>
      </c>
      <c r="D190" s="32">
        <f>YEAR(PA[[#This Row],[Date]])</f>
        <v>2025</v>
      </c>
      <c r="E190" s="36" t="s">
        <v>364</v>
      </c>
      <c r="F190" s="36" t="s">
        <v>364</v>
      </c>
      <c r="G190" s="217">
        <v>45748</v>
      </c>
      <c r="H190" s="31">
        <f>DAY(EOMONTH(PA[[#This Row],[Month Year]],0))</f>
        <v>30</v>
      </c>
      <c r="I190" s="33">
        <v>0.2722222222222222</v>
      </c>
      <c r="J190" s="33">
        <v>0.7631944444444444</v>
      </c>
      <c r="K190" s="34">
        <f>IFERROR((PA[[#This Row],[Sunset Time (POA&lt;20 W/m2)]]-PA[[#This Row],[Sunrise Time (POA&gt;20 W/m2)]])*24,"")</f>
        <v>11.783333333333333</v>
      </c>
      <c r="L190" s="32" t="s">
        <v>515</v>
      </c>
      <c r="M190" s="32" t="s">
        <v>411</v>
      </c>
      <c r="N190" s="32"/>
      <c r="O190" s="35"/>
      <c r="P190" s="35"/>
      <c r="Q190" s="32"/>
      <c r="R190" s="31">
        <f>IF((PA[[#This Row],[String Type(If String BD)]]&amp;PA[[#This Row],[Equipment (If any BD other than PV  array and inv)]])="",1,0)</f>
        <v>1</v>
      </c>
      <c r="S190" s="31">
        <f>IF(PA[[#This Row],[String Type(If String BD)]]="",1,0)</f>
        <v>1</v>
      </c>
      <c r="T1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IS2Inv2</v>
      </c>
      <c r="U190" s="34">
        <f>IFERROR(_xlfn.XLOOKUP(PA[[#This Row],[Affected Equipment ]],'Basic Data'!N:N,'Basic Data'!Q:Q),"")</f>
        <v>4178.9000000000005</v>
      </c>
      <c r="V190" s="179">
        <f ca="1">IFERROR(_xlfn.XLOOKUP(PA[[#This Row],[Affected Equipment ]],'Basic Data'!N:N,'Basic Data'!R:R),"")</f>
        <v>2.4869963696958881E-2</v>
      </c>
      <c r="W190" s="35" t="s">
        <v>475</v>
      </c>
      <c r="X190" s="38"/>
      <c r="Y190" s="38" t="s">
        <v>523</v>
      </c>
      <c r="Z190" s="44">
        <v>0.4909722222222222</v>
      </c>
      <c r="AA190" s="44">
        <v>0.4909722222222222</v>
      </c>
      <c r="AB190" s="44">
        <v>0.4909722222222222</v>
      </c>
      <c r="AC190" s="44">
        <v>0.52569444444444446</v>
      </c>
      <c r="AD190" s="42">
        <f>IF(PA[[#This Row],[Acknowledgement Time ]]="NA","",(PA[[#This Row],[Acknowledgement Time ]]-PA[[#This Row],[Fault Time]])*24)</f>
        <v>0</v>
      </c>
      <c r="AE190" s="42">
        <f>IF(PA[[#This Row],[Work Start time on Fault]]="NA","",(PA[[#This Row],[Work Start time on Fault]]-PA[[#This Row],[Fault Time]])*24)</f>
        <v>0</v>
      </c>
      <c r="AF190" s="43">
        <f>IF(PA[[#This Row],[Status]]="Open","",(PA[[#This Row],[Work Completion time on fault]]-PA[[#This Row],[Fault Time]])*24)</f>
        <v>0.83333333333333437</v>
      </c>
      <c r="AG190" s="42">
        <f>IFERROR((PA[[#This Row],[Work Completion time on fault]]-PA[[#This Row],[Fault Time]])*24,"")</f>
        <v>0.83333333333333437</v>
      </c>
      <c r="AH190" s="35" t="s">
        <v>524</v>
      </c>
      <c r="AI190" s="32" t="s">
        <v>368</v>
      </c>
      <c r="AJ190" s="34">
        <f ca="1">IFERROR(PA[[#This Row],[Breakdown Time]]*PA[[#This Row],[Plant Equivalent Weightage]],"")</f>
        <v>2.0724969747465759E-2</v>
      </c>
      <c r="AK190" s="35">
        <v>840</v>
      </c>
      <c r="AL190" s="49">
        <f>IFERROR((_xlfn.XLOOKUP($G190,'Modelling New'!$D:$D,'Modelling New'!$O:$O)*PA[[#This Row],[Lost PoA(Wh/m2)]]*PA[[#This Row],[DC Capacity Affected (kW)]])/1000,"")</f>
        <v>2688.122762188932</v>
      </c>
    </row>
    <row r="191" spans="1:38">
      <c r="A191" s="174">
        <f t="shared" si="2"/>
        <v>190</v>
      </c>
      <c r="B191" s="134">
        <v>45768</v>
      </c>
      <c r="C191" s="183">
        <f>YEAR(PA[[#This Row],[Date]])+IF(MONTH(PA[[#This Row],[Date]])&gt;=4,1,0)</f>
        <v>2026</v>
      </c>
      <c r="D191" s="32">
        <f>YEAR(PA[[#This Row],[Date]])</f>
        <v>2025</v>
      </c>
      <c r="E191" s="36" t="s">
        <v>364</v>
      </c>
      <c r="F191" s="36" t="s">
        <v>364</v>
      </c>
      <c r="G191" s="217">
        <v>45748</v>
      </c>
      <c r="H191" s="175">
        <f>DAY(EOMONTH(PA[[#This Row],[Month Year]],0))</f>
        <v>30</v>
      </c>
      <c r="I191" s="33">
        <v>0.2722222222222222</v>
      </c>
      <c r="J191" s="33">
        <v>0.7631944444444444</v>
      </c>
      <c r="K191" s="34">
        <f>IFERROR((PA[[#This Row],[Sunset Time (POA&lt;20 W/m2)]]-PA[[#This Row],[Sunrise Time (POA&gt;20 W/m2)]])*24,"")</f>
        <v>11.783333333333333</v>
      </c>
      <c r="L191" s="36" t="s">
        <v>479</v>
      </c>
      <c r="M191" s="32" t="s">
        <v>404</v>
      </c>
      <c r="N191" s="36"/>
      <c r="O191" s="37"/>
      <c r="P191" s="37"/>
      <c r="Q191" s="32"/>
      <c r="R191" s="175">
        <f>IF((PA[[#This Row],[String Type(If String BD)]]&amp;PA[[#This Row],[Equipment (If any BD other than PV  array and inv)]])="",1,0)</f>
        <v>1</v>
      </c>
      <c r="S191" s="175">
        <f>IF(PA[[#This Row],[String Type(If String BD)]]="",1,0)</f>
        <v>1</v>
      </c>
      <c r="T1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191" s="176">
        <f>IFERROR(_xlfn.XLOOKUP(PA[[#This Row],[Affected Equipment ]],'Basic Data'!N:N,'Basic Data'!Q:Q),"")</f>
        <v>4258.6500000000005</v>
      </c>
      <c r="V191" s="180">
        <f ca="1">IFERROR(_xlfn.XLOOKUP(PA[[#This Row],[Affected Equipment ]],'Basic Data'!N:N,'Basic Data'!R:R),"")</f>
        <v>2.534458132476344E-2</v>
      </c>
      <c r="W191" s="35" t="s">
        <v>475</v>
      </c>
      <c r="X191" s="39"/>
      <c r="Y191" s="38" t="s">
        <v>523</v>
      </c>
      <c r="Z191" s="45">
        <v>0.48819444444444443</v>
      </c>
      <c r="AA191" s="45">
        <v>0.48819444444444443</v>
      </c>
      <c r="AB191" s="45">
        <v>0.48819444444444443</v>
      </c>
      <c r="AC191" s="45">
        <v>0.53055555555555556</v>
      </c>
      <c r="AD191" s="177">
        <f>IF(PA[[#This Row],[Acknowledgement Time ]]="NA","",(PA[[#This Row],[Acknowledgement Time ]]-PA[[#This Row],[Fault Time]])*24)</f>
        <v>0</v>
      </c>
      <c r="AE191" s="177">
        <f>IF(PA[[#This Row],[Work Start time on Fault]]="NA","",(PA[[#This Row],[Work Start time on Fault]]-PA[[#This Row],[Fault Time]])*24)</f>
        <v>0</v>
      </c>
      <c r="AF191" s="178">
        <f>IF(PA[[#This Row],[Status]]="Open","",(PA[[#This Row],[Work Completion time on fault]]-PA[[#This Row],[Fault Time]])*24)</f>
        <v>1.0166666666666671</v>
      </c>
      <c r="AG191" s="177">
        <f>IFERROR((PA[[#This Row],[Work Completion time on fault]]-PA[[#This Row],[Fault Time]])*24,"")</f>
        <v>1.0166666666666671</v>
      </c>
      <c r="AH191" s="35" t="s">
        <v>524</v>
      </c>
      <c r="AI191" s="32" t="s">
        <v>368</v>
      </c>
      <c r="AJ191" s="176">
        <f ca="1">IFERROR(PA[[#This Row],[Breakdown Time]]*PA[[#This Row],[Plant Equivalent Weightage]],"")</f>
        <v>2.5766991013509506E-2</v>
      </c>
      <c r="AK191" s="37">
        <v>1021.5</v>
      </c>
      <c r="AL191" s="278">
        <f>IFERROR((_xlfn.XLOOKUP($G191,'Modelling New'!$D:$D,'Modelling New'!$O:$O)*PA[[#This Row],[Lost PoA(Wh/m2)]]*PA[[#This Row],[DC Capacity Affected (kW)]])/1000,"")</f>
        <v>3331.3338159795999</v>
      </c>
    </row>
    <row r="192" spans="1:38">
      <c r="A192" s="174">
        <f t="shared" si="2"/>
        <v>191</v>
      </c>
      <c r="B192" s="134">
        <v>45768</v>
      </c>
      <c r="C192" s="184">
        <f>YEAR(PA[[#This Row],[Date]])+IF(MONTH(PA[[#This Row],[Date]])&gt;=4,1,0)</f>
        <v>2026</v>
      </c>
      <c r="D192" s="32">
        <f>YEAR(PA[[#This Row],[Date]])</f>
        <v>2025</v>
      </c>
      <c r="E192" s="36" t="s">
        <v>364</v>
      </c>
      <c r="F192" s="36" t="s">
        <v>364</v>
      </c>
      <c r="G192" s="217">
        <v>45748</v>
      </c>
      <c r="H192" s="31">
        <f>DAY(EOMONTH(PA[[#This Row],[Month Year]],0))</f>
        <v>30</v>
      </c>
      <c r="I192" s="33">
        <v>0.2722222222222222</v>
      </c>
      <c r="J192" s="33">
        <v>0.7631944444444444</v>
      </c>
      <c r="K192" s="34">
        <f>IFERROR((PA[[#This Row],[Sunset Time (POA&lt;20 W/m2)]]-PA[[#This Row],[Sunrise Time (POA&gt;20 W/m2)]])*24,"")</f>
        <v>11.783333333333333</v>
      </c>
      <c r="L192" s="36" t="s">
        <v>479</v>
      </c>
      <c r="M192" s="32" t="s">
        <v>411</v>
      </c>
      <c r="N192" s="32"/>
      <c r="O192" s="35"/>
      <c r="P192" s="35"/>
      <c r="Q192" s="32"/>
      <c r="R192" s="31">
        <f>IF((PA[[#This Row],[String Type(If String BD)]]&amp;PA[[#This Row],[Equipment (If any BD other than PV  array and inv)]])="",1,0)</f>
        <v>1</v>
      </c>
      <c r="S192" s="31">
        <f>IF(PA[[#This Row],[String Type(If String BD)]]="",1,0)</f>
        <v>1</v>
      </c>
      <c r="T1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2" s="34">
        <f>IFERROR(_xlfn.XLOOKUP(PA[[#This Row],[Affected Equipment ]],'Basic Data'!N:N,'Basic Data'!Q:Q),"")</f>
        <v>4194.8500000000004</v>
      </c>
      <c r="V192" s="179">
        <f ca="1">IFERROR(_xlfn.XLOOKUP(PA[[#This Row],[Affected Equipment ]],'Basic Data'!N:N,'Basic Data'!R:R),"")</f>
        <v>2.4964887222519789E-2</v>
      </c>
      <c r="W192" s="35" t="s">
        <v>475</v>
      </c>
      <c r="X192" s="38"/>
      <c r="Y192" s="38" t="s">
        <v>523</v>
      </c>
      <c r="Z192" s="44">
        <v>0.4909722222222222</v>
      </c>
      <c r="AA192" s="44">
        <v>0.4909722222222222</v>
      </c>
      <c r="AB192" s="44">
        <v>0.4909722222222222</v>
      </c>
      <c r="AC192" s="44">
        <v>0.52569444444444446</v>
      </c>
      <c r="AD192" s="42">
        <f>IF(PA[[#This Row],[Acknowledgement Time ]]="NA","",(PA[[#This Row],[Acknowledgement Time ]]-PA[[#This Row],[Fault Time]])*24)</f>
        <v>0</v>
      </c>
      <c r="AE192" s="42">
        <f>IF(PA[[#This Row],[Work Start time on Fault]]="NA","",(PA[[#This Row],[Work Start time on Fault]]-PA[[#This Row],[Fault Time]])*24)</f>
        <v>0</v>
      </c>
      <c r="AF192" s="43">
        <f>IF(PA[[#This Row],[Status]]="Open","",(PA[[#This Row],[Work Completion time on fault]]-PA[[#This Row],[Fault Time]])*24)</f>
        <v>0.83333333333333437</v>
      </c>
      <c r="AG192" s="42">
        <f>IFERROR((PA[[#This Row],[Work Completion time on fault]]-PA[[#This Row],[Fault Time]])*24,"")</f>
        <v>0.83333333333333437</v>
      </c>
      <c r="AH192" s="35" t="s">
        <v>524</v>
      </c>
      <c r="AI192" s="32" t="s">
        <v>368</v>
      </c>
      <c r="AJ192" s="34">
        <f ca="1">IFERROR(PA[[#This Row],[Breakdown Time]]*PA[[#This Row],[Plant Equivalent Weightage]],"")</f>
        <v>2.0804072685433182E-2</v>
      </c>
      <c r="AK192" s="35">
        <v>840</v>
      </c>
      <c r="AL192" s="49">
        <f>IFERROR((_xlfn.XLOOKUP($G192,'Modelling New'!$D:$D,'Modelling New'!$O:$O)*PA[[#This Row],[Lost PoA(Wh/m2)]]*PA[[#This Row],[DC Capacity Affected (kW)]])/1000,"")</f>
        <v>2698.3827727316375</v>
      </c>
    </row>
    <row r="193" spans="1:39">
      <c r="A193" s="174">
        <f t="shared" si="2"/>
        <v>192</v>
      </c>
      <c r="B193" s="134">
        <v>45768</v>
      </c>
      <c r="C193" s="184">
        <f>YEAR(PA[[#This Row],[Date]])+IF(MONTH(PA[[#This Row],[Date]])&gt;=4,1,0)</f>
        <v>2026</v>
      </c>
      <c r="D193" s="32">
        <f>YEAR(PA[[#This Row],[Date]])</f>
        <v>2025</v>
      </c>
      <c r="E193" s="36" t="s">
        <v>364</v>
      </c>
      <c r="F193" s="36" t="s">
        <v>364</v>
      </c>
      <c r="G193" s="217">
        <v>45748</v>
      </c>
      <c r="H193" s="31">
        <f>DAY(EOMONTH(PA[[#This Row],[Month Year]],0))</f>
        <v>30</v>
      </c>
      <c r="I193" s="33">
        <v>0.2722222222222222</v>
      </c>
      <c r="J193" s="33">
        <v>0.7631944444444444</v>
      </c>
      <c r="K193" s="34">
        <f>IFERROR((PA[[#This Row],[Sunset Time (POA&lt;20 W/m2)]]-PA[[#This Row],[Sunrise Time (POA&gt;20 W/m2)]])*24,"")</f>
        <v>11.783333333333333</v>
      </c>
      <c r="L193" s="32" t="s">
        <v>525</v>
      </c>
      <c r="M193" s="32" t="s">
        <v>404</v>
      </c>
      <c r="N193" s="32"/>
      <c r="O193" s="35"/>
      <c r="P193" s="35"/>
      <c r="Q193" s="32"/>
      <c r="R193" s="31">
        <f>IF((PA[[#This Row],[String Type(If String BD)]]&amp;PA[[#This Row],[Equipment (If any BD other than PV  array and inv)]])="",1,0)</f>
        <v>1</v>
      </c>
      <c r="S193" s="31">
        <f>IF(PA[[#This Row],[String Type(If String BD)]]="",1,0)</f>
        <v>1</v>
      </c>
      <c r="T1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</v>
      </c>
      <c r="U193" s="34">
        <f>IFERROR(_xlfn.XLOOKUP(PA[[#This Row],[Affected Equipment ]],'Basic Data'!N:N,'Basic Data'!Q:Q),"")</f>
        <v>4156.7150000000001</v>
      </c>
      <c r="V193" s="179">
        <f ca="1">IFERROR(_xlfn.XLOOKUP(PA[[#This Row],[Affected Equipment ]],'Basic Data'!N:N,'Basic Data'!R:R),"")</f>
        <v>2.4737933702315064E-2</v>
      </c>
      <c r="W193" s="35" t="s">
        <v>475</v>
      </c>
      <c r="X193" s="38"/>
      <c r="Y193" s="38" t="s">
        <v>523</v>
      </c>
      <c r="Z193" s="44">
        <v>0.48888888888888887</v>
      </c>
      <c r="AA193" s="44">
        <v>0.48888888888888887</v>
      </c>
      <c r="AB193" s="44">
        <v>0.48888888888888887</v>
      </c>
      <c r="AC193" s="44">
        <v>0.52430555555555558</v>
      </c>
      <c r="AD193" s="42">
        <f>IF(PA[[#This Row],[Acknowledgement Time ]]="NA","",(PA[[#This Row],[Acknowledgement Time ]]-PA[[#This Row],[Fault Time]])*24)</f>
        <v>0</v>
      </c>
      <c r="AE193" s="42">
        <f>IF(PA[[#This Row],[Work Start time on Fault]]="NA","",(PA[[#This Row],[Work Start time on Fault]]-PA[[#This Row],[Fault Time]])*24)</f>
        <v>0</v>
      </c>
      <c r="AF193" s="43">
        <f>IF(PA[[#This Row],[Status]]="Open","",(PA[[#This Row],[Work Completion time on fault]]-PA[[#This Row],[Fault Time]])*24)</f>
        <v>0.85000000000000098</v>
      </c>
      <c r="AG193" s="42">
        <f>IFERROR((PA[[#This Row],[Work Completion time on fault]]-PA[[#This Row],[Fault Time]])*24,"")</f>
        <v>0.85000000000000098</v>
      </c>
      <c r="AH193" s="35" t="s">
        <v>524</v>
      </c>
      <c r="AI193" s="32" t="s">
        <v>368</v>
      </c>
      <c r="AJ193" s="34">
        <f ca="1">IFERROR(PA[[#This Row],[Breakdown Time]]*PA[[#This Row],[Plant Equivalent Weightage]],"")</f>
        <v>2.1027243646967828E-2</v>
      </c>
      <c r="AK193" s="35">
        <v>856.5</v>
      </c>
      <c r="AL193" s="49">
        <f>IFERROR((_xlfn.XLOOKUP($G193,'Modelling New'!$D:$D,'Modelling New'!$O:$O)*PA[[#This Row],[Lost PoA(Wh/m2)]]*PA[[#This Row],[DC Capacity Affected (kW)]])/1000,"")</f>
        <v>2726.3741135072141</v>
      </c>
    </row>
    <row r="194" spans="1:39">
      <c r="A194" s="174">
        <f t="shared" si="2"/>
        <v>193</v>
      </c>
      <c r="B194" s="134">
        <v>45768</v>
      </c>
      <c r="C194" s="183">
        <f>YEAR(PA[[#This Row],[Date]])+IF(MONTH(PA[[#This Row],[Date]])&gt;=4,1,0)</f>
        <v>2026</v>
      </c>
      <c r="D194" s="32">
        <f>YEAR(PA[[#This Row],[Date]])</f>
        <v>2025</v>
      </c>
      <c r="E194" s="36" t="s">
        <v>364</v>
      </c>
      <c r="F194" s="36" t="s">
        <v>364</v>
      </c>
      <c r="G194" s="217">
        <v>45748</v>
      </c>
      <c r="H194" s="175">
        <f>DAY(EOMONTH(PA[[#This Row],[Month Year]],0))</f>
        <v>30</v>
      </c>
      <c r="I194" s="33">
        <v>0.2722222222222222</v>
      </c>
      <c r="J194" s="33">
        <v>0.7631944444444444</v>
      </c>
      <c r="K194" s="34">
        <f>IFERROR((PA[[#This Row],[Sunset Time (POA&lt;20 W/m2)]]-PA[[#This Row],[Sunrise Time (POA&gt;20 W/m2)]])*24,"")</f>
        <v>11.783333333333333</v>
      </c>
      <c r="L194" s="32" t="s">
        <v>525</v>
      </c>
      <c r="M194" s="36" t="s">
        <v>411</v>
      </c>
      <c r="N194" s="36"/>
      <c r="O194" s="37"/>
      <c r="P194" s="37"/>
      <c r="Q194" s="36"/>
      <c r="R194" s="175">
        <f>IF((PA[[#This Row],[String Type(If String BD)]]&amp;PA[[#This Row],[Equipment (If any BD other than PV  array and inv)]])="",1,0)</f>
        <v>1</v>
      </c>
      <c r="S194" s="175">
        <f>IF(PA[[#This Row],[String Type(If String BD)]]="",1,0)</f>
        <v>1</v>
      </c>
      <c r="T1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</v>
      </c>
      <c r="U194" s="176">
        <f>IFERROR(_xlfn.XLOOKUP(PA[[#This Row],[Affected Equipment ]],'Basic Data'!N:N,'Basic Data'!Q:Q),"")</f>
        <v>4172.5199999999995</v>
      </c>
      <c r="V194" s="180">
        <f ca="1">IFERROR(_xlfn.XLOOKUP(PA[[#This Row],[Affected Equipment ]],'Basic Data'!N:N,'Basic Data'!R:R),"")</f>
        <v>2.4831994286734507E-2</v>
      </c>
      <c r="W194" s="35" t="s">
        <v>475</v>
      </c>
      <c r="X194" s="39"/>
      <c r="Y194" s="38" t="s">
        <v>523</v>
      </c>
      <c r="Z194" s="44">
        <v>0.48888888888888887</v>
      </c>
      <c r="AA194" s="44">
        <v>0.48888888888888887</v>
      </c>
      <c r="AB194" s="44">
        <v>0.48888888888888887</v>
      </c>
      <c r="AC194" s="44">
        <v>0.52430555555555558</v>
      </c>
      <c r="AD194" s="177">
        <f>IF(PA[[#This Row],[Acknowledgement Time ]]="NA","",(PA[[#This Row],[Acknowledgement Time ]]-PA[[#This Row],[Fault Time]])*24)</f>
        <v>0</v>
      </c>
      <c r="AE194" s="177">
        <f>IF(PA[[#This Row],[Work Start time on Fault]]="NA","",(PA[[#This Row],[Work Start time on Fault]]-PA[[#This Row],[Fault Time]])*24)</f>
        <v>0</v>
      </c>
      <c r="AF194" s="178">
        <f>IF(PA[[#This Row],[Status]]="Open","",(PA[[#This Row],[Work Completion time on fault]]-PA[[#This Row],[Fault Time]])*24)</f>
        <v>0.85000000000000098</v>
      </c>
      <c r="AG194" s="177">
        <f>IFERROR((PA[[#This Row],[Work Completion time on fault]]-PA[[#This Row],[Fault Time]])*24,"")</f>
        <v>0.85000000000000098</v>
      </c>
      <c r="AH194" s="35" t="s">
        <v>524</v>
      </c>
      <c r="AI194" s="32" t="s">
        <v>368</v>
      </c>
      <c r="AJ194" s="176">
        <f ca="1">IFERROR(PA[[#This Row],[Breakdown Time]]*PA[[#This Row],[Plant Equivalent Weightage]],"")</f>
        <v>2.1107195143724354E-2</v>
      </c>
      <c r="AK194" s="35">
        <v>856.5</v>
      </c>
      <c r="AL194" s="278">
        <f>IFERROR((_xlfn.XLOOKUP($G194,'Modelling New'!$D:$D,'Modelling New'!$O:$O)*PA[[#This Row],[Lost PoA(Wh/m2)]]*PA[[#This Row],[DC Capacity Affected (kW)]])/1000,"")</f>
        <v>2736.7405550034391</v>
      </c>
    </row>
    <row r="195" spans="1:39">
      <c r="A195" s="174">
        <f t="shared" si="2"/>
        <v>194</v>
      </c>
      <c r="B195" s="134">
        <v>45769</v>
      </c>
      <c r="C195" s="184">
        <f>YEAR(PA[[#This Row],[Date]])+IF(MONTH(PA[[#This Row],[Date]])&gt;=4,1,0)</f>
        <v>2026</v>
      </c>
      <c r="D195" s="32">
        <f>YEAR(PA[[#This Row],[Date]])</f>
        <v>2025</v>
      </c>
      <c r="E195" s="36" t="s">
        <v>364</v>
      </c>
      <c r="F195" s="36" t="s">
        <v>364</v>
      </c>
      <c r="G195" s="217">
        <v>45748</v>
      </c>
      <c r="H195" s="31">
        <f>DAY(EOMONTH(PA[[#This Row],[Month Year]],0))</f>
        <v>30</v>
      </c>
      <c r="I195" s="33">
        <v>0.26597222222222222</v>
      </c>
      <c r="J195" s="33">
        <v>0.75347222222222221</v>
      </c>
      <c r="K195" s="34">
        <f>IFERROR((PA[[#This Row],[Sunset Time (POA&lt;20 W/m2)]]-PA[[#This Row],[Sunrise Time (POA&gt;20 W/m2)]])*24,"")</f>
        <v>11.7</v>
      </c>
      <c r="L195" s="32" t="s">
        <v>525</v>
      </c>
      <c r="M195" s="32" t="s">
        <v>404</v>
      </c>
      <c r="N195" s="32" t="s">
        <v>413</v>
      </c>
      <c r="O195" s="35"/>
      <c r="P195" s="35"/>
      <c r="Q195" s="32"/>
      <c r="R195" s="31">
        <f>IF((PA[[#This Row],[String Type(If String BD)]]&amp;PA[[#This Row],[Equipment (If any BD other than PV  array and inv)]])="",1,0)</f>
        <v>1</v>
      </c>
      <c r="S195" s="31">
        <f>IF(PA[[#This Row],[String Type(If String BD)]]="",1,0)</f>
        <v>1</v>
      </c>
      <c r="T1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195" s="34">
        <f>IFERROR(_xlfn.XLOOKUP(PA[[#This Row],[Affected Equipment ]],'Basic Data'!N:N,'Basic Data'!Q:Q),"")</f>
        <v>2054.65</v>
      </c>
      <c r="V195" s="179">
        <f ca="1">IFERROR(_xlfn.XLOOKUP(PA[[#This Row],[Affected Equipment ]],'Basic Data'!N:N,'Basic Data'!R:R),"")</f>
        <v>1.2227875974528358E-2</v>
      </c>
      <c r="W195" s="35" t="s">
        <v>414</v>
      </c>
      <c r="X195" s="38"/>
      <c r="Y195" s="38" t="s">
        <v>75</v>
      </c>
      <c r="Z195" s="44">
        <v>0.26597222222222222</v>
      </c>
      <c r="AA195" s="44">
        <v>0.26597222222222222</v>
      </c>
      <c r="AB195" s="44">
        <v>0.26597222222222222</v>
      </c>
      <c r="AC195" s="44">
        <v>0.34166666666666667</v>
      </c>
      <c r="AD195" s="42">
        <f>IF(PA[[#This Row],[Acknowledgement Time ]]="NA","",(PA[[#This Row],[Acknowledgement Time ]]-PA[[#This Row],[Fault Time]])*24)</f>
        <v>0</v>
      </c>
      <c r="AE195" s="42">
        <f>IF(PA[[#This Row],[Work Start time on Fault]]="NA","",(PA[[#This Row],[Work Start time on Fault]]-PA[[#This Row],[Fault Time]])*24)</f>
        <v>0</v>
      </c>
      <c r="AF195" s="43">
        <f>IF(PA[[#This Row],[Status]]="Open","",(PA[[#This Row],[Work Completion time on fault]]-PA[[#This Row],[Fault Time]])*24)</f>
        <v>1.8166666666666669</v>
      </c>
      <c r="AG195" s="42">
        <f>IFERROR((PA[[#This Row],[Work Completion time on fault]]-PA[[#This Row],[Fault Time]])*24,"")</f>
        <v>1.8166666666666669</v>
      </c>
      <c r="AH195" s="35" t="s">
        <v>492</v>
      </c>
      <c r="AI195" s="32" t="s">
        <v>368</v>
      </c>
      <c r="AJ195" s="34">
        <f ca="1">IFERROR(PA[[#This Row],[Breakdown Time]]*PA[[#This Row],[Plant Equivalent Weightage]],"")</f>
        <v>2.2213974687059854E-2</v>
      </c>
      <c r="AK195" s="35">
        <v>349</v>
      </c>
      <c r="AL195" s="49">
        <f>IFERROR((_xlfn.XLOOKUP($G195,'Modelling New'!$D:$D,'Modelling New'!$O:$O)*PA[[#This Row],[Lost PoA(Wh/m2)]]*PA[[#This Row],[DC Capacity Affected (kW)]])/1000,"")</f>
        <v>549.12486944977809</v>
      </c>
    </row>
    <row r="196" spans="1:39">
      <c r="A196" s="174">
        <f t="shared" ref="A196:A259" si="3">A195+1</f>
        <v>195</v>
      </c>
      <c r="B196" s="30">
        <v>45769</v>
      </c>
      <c r="C196" s="184">
        <f>YEAR(PA[[#This Row],[Date]])+IF(MONTH(PA[[#This Row],[Date]])&gt;=4,1,0)</f>
        <v>2026</v>
      </c>
      <c r="D196" s="32">
        <f>YEAR(PA[[#This Row],[Date]])</f>
        <v>2025</v>
      </c>
      <c r="E196" s="36" t="s">
        <v>364</v>
      </c>
      <c r="F196" s="36" t="s">
        <v>364</v>
      </c>
      <c r="G196" s="217">
        <v>45748</v>
      </c>
      <c r="H196" s="31">
        <f>DAY(EOMONTH(PA[[#This Row],[Month Year]],0))</f>
        <v>30</v>
      </c>
      <c r="I196" s="33">
        <v>0.26597222222222222</v>
      </c>
      <c r="J196" s="33">
        <v>0.75347222222222221</v>
      </c>
      <c r="K196" s="34">
        <f>IFERROR((PA[[#This Row],[Sunset Time (POA&lt;20 W/m2)]]-PA[[#This Row],[Sunrise Time (POA&gt;20 W/m2)]])*24,"")</f>
        <v>11.7</v>
      </c>
      <c r="L196" s="32" t="s">
        <v>479</v>
      </c>
      <c r="M196" s="36" t="s">
        <v>411</v>
      </c>
      <c r="N196" s="32"/>
      <c r="O196" s="35"/>
      <c r="P196" s="35"/>
      <c r="Q196" s="32"/>
      <c r="R196" s="31">
        <f>IF((PA[[#This Row],[String Type(If String BD)]]&amp;PA[[#This Row],[Equipment (If any BD other than PV  array and inv)]])="",1,0)</f>
        <v>1</v>
      </c>
      <c r="S196" s="31">
        <f>IF(PA[[#This Row],[String Type(If String BD)]]="",1,0)</f>
        <v>1</v>
      </c>
      <c r="T1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</v>
      </c>
      <c r="U196" s="34">
        <f>IFERROR(_xlfn.XLOOKUP(PA[[#This Row],[Affected Equipment ]],'Basic Data'!N:N,'Basic Data'!Q:Q),"")</f>
        <v>4194.8500000000004</v>
      </c>
      <c r="V196" s="179">
        <f ca="1">IFERROR(_xlfn.XLOOKUP(PA[[#This Row],[Affected Equipment ]],'Basic Data'!N:N,'Basic Data'!R:R),"")</f>
        <v>2.4964887222519789E-2</v>
      </c>
      <c r="W196" s="35" t="s">
        <v>475</v>
      </c>
      <c r="X196" s="38"/>
      <c r="Y196" s="38" t="s">
        <v>75</v>
      </c>
      <c r="Z196" s="44">
        <v>0.26597222222222222</v>
      </c>
      <c r="AA196" s="44">
        <v>0.26597222222222222</v>
      </c>
      <c r="AB196" s="44">
        <v>0.26597222222222222</v>
      </c>
      <c r="AC196" s="44">
        <v>0.28958333333333336</v>
      </c>
      <c r="AD196" s="42">
        <f>IF(PA[[#This Row],[Acknowledgement Time ]]="NA","",(PA[[#This Row],[Acknowledgement Time ]]-PA[[#This Row],[Fault Time]])*24)</f>
        <v>0</v>
      </c>
      <c r="AE196" s="42">
        <f>IF(PA[[#This Row],[Work Start time on Fault]]="NA","",(PA[[#This Row],[Work Start time on Fault]]-PA[[#This Row],[Fault Time]])*24)</f>
        <v>0</v>
      </c>
      <c r="AF196" s="43">
        <f>IF(PA[[#This Row],[Status]]="Open","",(PA[[#This Row],[Work Completion time on fault]]-PA[[#This Row],[Fault Time]])*24)</f>
        <v>0.56666666666666732</v>
      </c>
      <c r="AG196" s="42">
        <f>IFERROR((PA[[#This Row],[Work Completion time on fault]]-PA[[#This Row],[Fault Time]])*24,"")</f>
        <v>0.56666666666666732</v>
      </c>
      <c r="AH196" s="35" t="s">
        <v>445</v>
      </c>
      <c r="AI196" s="32" t="s">
        <v>368</v>
      </c>
      <c r="AJ196" s="34">
        <f ca="1">IFERROR(PA[[#This Row],[Breakdown Time]]*PA[[#This Row],[Plant Equivalent Weightage]],"")</f>
        <v>1.4146769426094564E-2</v>
      </c>
      <c r="AK196" s="35">
        <v>34.700000000000003</v>
      </c>
      <c r="AL196" s="49">
        <f>IFERROR((_xlfn.XLOOKUP($G196,'Modelling New'!$D:$D,'Modelling New'!$O:$O)*PA[[#This Row],[Lost PoA(Wh/m2)]]*PA[[#This Row],[DC Capacity Affected (kW)]])/1000,"")</f>
        <v>111.46890739736648</v>
      </c>
    </row>
    <row r="197" spans="1:39">
      <c r="A197" s="174">
        <f t="shared" si="3"/>
        <v>196</v>
      </c>
      <c r="B197" s="30">
        <v>45769</v>
      </c>
      <c r="C197" s="184">
        <f>YEAR(PA[[#This Row],[Date]])+IF(MONTH(PA[[#This Row],[Date]])&gt;=4,1,0)</f>
        <v>2026</v>
      </c>
      <c r="D197" s="32">
        <f>YEAR(PA[[#This Row],[Date]])</f>
        <v>2025</v>
      </c>
      <c r="E197" s="36" t="s">
        <v>364</v>
      </c>
      <c r="F197" s="36" t="s">
        <v>364</v>
      </c>
      <c r="G197" s="217">
        <v>45748</v>
      </c>
      <c r="H197" s="31">
        <f>DAY(EOMONTH(PA[[#This Row],[Month Year]],0))</f>
        <v>30</v>
      </c>
      <c r="I197" s="33">
        <v>0.26597222222222222</v>
      </c>
      <c r="J197" s="33">
        <v>0.75347222222222221</v>
      </c>
      <c r="K197" s="34">
        <f>IFERROR((PA[[#This Row],[Sunset Time (POA&lt;20 W/m2)]]-PA[[#This Row],[Sunrise Time (POA&gt;20 W/m2)]])*24,"")</f>
        <v>11.7</v>
      </c>
      <c r="L197" s="32" t="s">
        <v>412</v>
      </c>
      <c r="M197" s="32" t="s">
        <v>404</v>
      </c>
      <c r="N197" s="32" t="s">
        <v>413</v>
      </c>
      <c r="O197" s="35"/>
      <c r="P197" s="35"/>
      <c r="Q197" s="32"/>
      <c r="R197" s="31">
        <f>IF((PA[[#This Row],[String Type(If String BD)]]&amp;PA[[#This Row],[Equipment (If any BD other than PV  array and inv)]])="",1,0)</f>
        <v>1</v>
      </c>
      <c r="S197" s="31">
        <f>IF(PA[[#This Row],[String Type(If String BD)]]="",1,0)</f>
        <v>1</v>
      </c>
      <c r="T1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197" s="34">
        <f>IFERROR(_xlfn.XLOOKUP(PA[[#This Row],[Affected Equipment ]],'Basic Data'!N:N,'Basic Data'!Q:Q),"")</f>
        <v>2312.75</v>
      </c>
      <c r="V197" s="179">
        <f ca="1">IFERROR(_xlfn.XLOOKUP(PA[[#This Row],[Affected Equipment ]],'Basic Data'!N:N,'Basic Data'!R:R),"")</f>
        <v>1.3763911206332203E-2</v>
      </c>
      <c r="W197" s="35" t="s">
        <v>414</v>
      </c>
      <c r="X197" s="38"/>
      <c r="Y197" s="38" t="s">
        <v>75</v>
      </c>
      <c r="Z197" s="44">
        <v>0.26597222222222222</v>
      </c>
      <c r="AA197" s="44">
        <v>0.26597222222222222</v>
      </c>
      <c r="AB197" s="44">
        <v>0.26597222222222222</v>
      </c>
      <c r="AC197" s="44">
        <v>0.33194444444444443</v>
      </c>
      <c r="AD197" s="42">
        <f>IF(PA[[#This Row],[Acknowledgement Time ]]="NA","",(PA[[#This Row],[Acknowledgement Time ]]-PA[[#This Row],[Fault Time]])*24)</f>
        <v>0</v>
      </c>
      <c r="AE197" s="42">
        <f>IF(PA[[#This Row],[Work Start time on Fault]]="NA","",(PA[[#This Row],[Work Start time on Fault]]-PA[[#This Row],[Fault Time]])*24)</f>
        <v>0</v>
      </c>
      <c r="AF197" s="43">
        <f>IF(PA[[#This Row],[Status]]="Open","",(PA[[#This Row],[Work Completion time on fault]]-PA[[#This Row],[Fault Time]])*24)</f>
        <v>1.583333333333333</v>
      </c>
      <c r="AG197" s="42">
        <f>IFERROR((PA[[#This Row],[Work Completion time on fault]]-PA[[#This Row],[Fault Time]])*24,"")</f>
        <v>1.583333333333333</v>
      </c>
      <c r="AH197" s="35" t="s">
        <v>526</v>
      </c>
      <c r="AI197" s="32" t="s">
        <v>368</v>
      </c>
      <c r="AJ197" s="34">
        <f ca="1">IFERROR(PA[[#This Row],[Breakdown Time]]*PA[[#This Row],[Plant Equivalent Weightage]],"")</f>
        <v>2.1792859410025983E-2</v>
      </c>
      <c r="AK197" s="35">
        <v>260</v>
      </c>
      <c r="AL197" s="49">
        <f>IFERROR((_xlfn.XLOOKUP($G197,'Modelling New'!$D:$D,'Modelling New'!$O:$O)*PA[[#This Row],[Lost PoA(Wh/m2)]]*PA[[#This Row],[DC Capacity Affected (kW)]])/1000,"")</f>
        <v>460.47904459525046</v>
      </c>
    </row>
    <row r="198" spans="1:39">
      <c r="A198" s="174">
        <f t="shared" si="3"/>
        <v>197</v>
      </c>
      <c r="B198" s="30">
        <v>45769</v>
      </c>
      <c r="C198" s="184">
        <f>YEAR(PA[[#This Row],[Date]])+IF(MONTH(PA[[#This Row],[Date]])&gt;=4,1,0)</f>
        <v>2026</v>
      </c>
      <c r="D198" s="32">
        <f>YEAR(PA[[#This Row],[Date]])</f>
        <v>2025</v>
      </c>
      <c r="E198" s="36" t="s">
        <v>364</v>
      </c>
      <c r="F198" s="36" t="s">
        <v>364</v>
      </c>
      <c r="G198" s="217">
        <v>45748</v>
      </c>
      <c r="H198" s="31">
        <f>DAY(EOMONTH(PA[[#This Row],[Month Year]],0))</f>
        <v>30</v>
      </c>
      <c r="I198" s="33">
        <v>0.26597222222222222</v>
      </c>
      <c r="J198" s="33">
        <v>0.75347222222222221</v>
      </c>
      <c r="K198" s="34">
        <f>IFERROR((PA[[#This Row],[Sunset Time (POA&lt;20 W/m2)]]-PA[[#This Row],[Sunrise Time (POA&gt;20 W/m2)]])*24,"")</f>
        <v>11.7</v>
      </c>
      <c r="L198" s="32" t="s">
        <v>412</v>
      </c>
      <c r="M198" s="32" t="s">
        <v>484</v>
      </c>
      <c r="N198" s="32" t="s">
        <v>413</v>
      </c>
      <c r="O198" s="35"/>
      <c r="P198" s="35"/>
      <c r="Q198" s="32"/>
      <c r="R198" s="31">
        <f>IF((PA[[#This Row],[String Type(If String BD)]]&amp;PA[[#This Row],[Equipment (If any BD other than PV  array and inv)]])="",1,0)</f>
        <v>1</v>
      </c>
      <c r="S198" s="31">
        <f>IF(PA[[#This Row],[String Type(If String BD)]]="",1,0)</f>
        <v>1</v>
      </c>
      <c r="T1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198" s="34">
        <f>IFERROR(_xlfn.XLOOKUP(PA[[#This Row],[Affected Equipment ]],'Basic Data'!N:N,'Basic Data'!Q:Q),"")</f>
        <v>2041.6000000000001</v>
      </c>
      <c r="V198" s="179">
        <f ca="1">IFERROR(_xlfn.XLOOKUP(PA[[#This Row],[Affected Equipment ]],'Basic Data'!N:N,'Basic Data'!R:R),"")</f>
        <v>1.2150211271796704E-2</v>
      </c>
      <c r="W198" s="35" t="s">
        <v>414</v>
      </c>
      <c r="X198" s="38"/>
      <c r="Y198" s="38" t="s">
        <v>75</v>
      </c>
      <c r="Z198" s="44">
        <v>0.26597222222222222</v>
      </c>
      <c r="AA198" s="44">
        <v>0.26597222222222222</v>
      </c>
      <c r="AB198" s="44">
        <v>0.26597222222222222</v>
      </c>
      <c r="AC198" s="44">
        <v>0.3215277777777778</v>
      </c>
      <c r="AD198" s="42">
        <f>IF(PA[[#This Row],[Acknowledgement Time ]]="NA","",(PA[[#This Row],[Acknowledgement Time ]]-PA[[#This Row],[Fault Time]])*24)</f>
        <v>0</v>
      </c>
      <c r="AE198" s="42">
        <f>IF(PA[[#This Row],[Work Start time on Fault]]="NA","",(PA[[#This Row],[Work Start time on Fault]]-PA[[#This Row],[Fault Time]])*24)</f>
        <v>0</v>
      </c>
      <c r="AF198" s="43">
        <f>IF(PA[[#This Row],[Status]]="Open","",(PA[[#This Row],[Work Completion time on fault]]-PA[[#This Row],[Fault Time]])*24)</f>
        <v>1.3333333333333339</v>
      </c>
      <c r="AG198" s="42">
        <f>IFERROR((PA[[#This Row],[Work Completion time on fault]]-PA[[#This Row],[Fault Time]])*24,"")</f>
        <v>1.3333333333333339</v>
      </c>
      <c r="AH198" s="35" t="s">
        <v>445</v>
      </c>
      <c r="AI198" s="32" t="s">
        <v>368</v>
      </c>
      <c r="AJ198" s="34">
        <f ca="1">IFERROR(PA[[#This Row],[Breakdown Time]]*PA[[#This Row],[Plant Equivalent Weightage]],"")</f>
        <v>1.6200281695728947E-2</v>
      </c>
      <c r="AK198" s="35">
        <v>181.1</v>
      </c>
      <c r="AL198" s="49">
        <f>IFERROR((_xlfn.XLOOKUP($G198,'Modelling New'!$D:$D,'Modelling New'!$O:$O)*PA[[#This Row],[Lost PoA(Wh/m2)]]*PA[[#This Row],[DC Capacity Affected (kW)]])/1000,"")</f>
        <v>283.13720522423296</v>
      </c>
    </row>
    <row r="199" spans="1:39">
      <c r="A199" s="174">
        <f t="shared" si="3"/>
        <v>198</v>
      </c>
      <c r="B199" s="30">
        <v>45769</v>
      </c>
      <c r="C199" s="184">
        <f>YEAR(PA[[#This Row],[Date]])+IF(MONTH(PA[[#This Row],[Date]])&gt;=4,1,0)</f>
        <v>2026</v>
      </c>
      <c r="D199" s="32">
        <f>YEAR(PA[[#This Row],[Date]])</f>
        <v>2025</v>
      </c>
      <c r="E199" s="36" t="s">
        <v>364</v>
      </c>
      <c r="F199" s="36" t="s">
        <v>364</v>
      </c>
      <c r="G199" s="217">
        <v>45748</v>
      </c>
      <c r="H199" s="31">
        <f>DAY(EOMONTH(PA[[#This Row],[Month Year]],0))</f>
        <v>30</v>
      </c>
      <c r="I199" s="33">
        <v>0.26597222222222222</v>
      </c>
      <c r="J199" s="33">
        <v>0.75347222222222221</v>
      </c>
      <c r="K199" s="34">
        <f>IFERROR((PA[[#This Row],[Sunset Time (POA&lt;20 W/m2)]]-PA[[#This Row],[Sunrise Time (POA&gt;20 W/m2)]])*24,"")</f>
        <v>11.7</v>
      </c>
      <c r="L199" s="32" t="s">
        <v>425</v>
      </c>
      <c r="M199" s="32" t="s">
        <v>484</v>
      </c>
      <c r="N199" s="32" t="s">
        <v>413</v>
      </c>
      <c r="O199" s="35"/>
      <c r="P199" s="35"/>
      <c r="Q199" s="32"/>
      <c r="R199" s="31">
        <f>IF((PA[[#This Row],[String Type(If String BD)]]&amp;PA[[#This Row],[Equipment (If any BD other than PV  array and inv)]])="",1,0)</f>
        <v>1</v>
      </c>
      <c r="S199" s="31">
        <f>IF(PA[[#This Row],[String Type(If String BD)]]="",1,0)</f>
        <v>1</v>
      </c>
      <c r="T1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199" s="34">
        <f>IFERROR(_xlfn.XLOOKUP(PA[[#This Row],[Affected Equipment ]],'Basic Data'!N:N,'Basic Data'!Q:Q),"")</f>
        <v>2102.0650000000001</v>
      </c>
      <c r="V199" s="179">
        <f ca="1">IFERROR(_xlfn.XLOOKUP(PA[[#This Row],[Affected Equipment ]],'Basic Data'!N:N,'Basic Data'!R:R),"")</f>
        <v>1.2510057727786706E-2</v>
      </c>
      <c r="W199" s="35" t="s">
        <v>414</v>
      </c>
      <c r="X199" s="38"/>
      <c r="Y199" s="38" t="s">
        <v>75</v>
      </c>
      <c r="Z199" s="44">
        <v>0.26597222222222222</v>
      </c>
      <c r="AA199" s="44">
        <v>0.26597222222222222</v>
      </c>
      <c r="AB199" s="44">
        <v>0.26597222222222222</v>
      </c>
      <c r="AC199" s="44">
        <v>0.32500000000000001</v>
      </c>
      <c r="AD199" s="42">
        <f>IF(PA[[#This Row],[Acknowledgement Time ]]="NA","",(PA[[#This Row],[Acknowledgement Time ]]-PA[[#This Row],[Fault Time]])*24)</f>
        <v>0</v>
      </c>
      <c r="AE199" s="42">
        <f>IF(PA[[#This Row],[Work Start time on Fault]]="NA","",(PA[[#This Row],[Work Start time on Fault]]-PA[[#This Row],[Fault Time]])*24)</f>
        <v>0</v>
      </c>
      <c r="AF199" s="43">
        <f>IF(PA[[#This Row],[Status]]="Open","",(PA[[#This Row],[Work Completion time on fault]]-PA[[#This Row],[Fault Time]])*24)</f>
        <v>1.416666666666667</v>
      </c>
      <c r="AG199" s="42">
        <f>IFERROR((PA[[#This Row],[Work Completion time on fault]]-PA[[#This Row],[Fault Time]])*24,"")</f>
        <v>1.416666666666667</v>
      </c>
      <c r="AH199" s="35" t="s">
        <v>526</v>
      </c>
      <c r="AI199" s="32" t="s">
        <v>368</v>
      </c>
      <c r="AJ199" s="34">
        <f ca="1">IFERROR(PA[[#This Row],[Breakdown Time]]*PA[[#This Row],[Plant Equivalent Weightage]],"")</f>
        <v>1.7722581781031171E-2</v>
      </c>
      <c r="AK199" s="35">
        <v>205.4</v>
      </c>
      <c r="AL199" s="49">
        <f>IFERROR((_xlfn.XLOOKUP($G199,'Modelling New'!$D:$D,'Modelling New'!$O:$O)*PA[[#This Row],[Lost PoA(Wh/m2)]]*PA[[#This Row],[DC Capacity Affected (kW)]])/1000,"")</f>
        <v>330.63925520394378</v>
      </c>
    </row>
    <row r="200" spans="1:39">
      <c r="A200" s="174">
        <f t="shared" si="3"/>
        <v>199</v>
      </c>
      <c r="B200" s="30">
        <v>45769</v>
      </c>
      <c r="C200" s="184">
        <f>YEAR(PA[[#This Row],[Date]])+IF(MONTH(PA[[#This Row],[Date]])&gt;=4,1,0)</f>
        <v>2026</v>
      </c>
      <c r="D200" s="32">
        <f>YEAR(PA[[#This Row],[Date]])</f>
        <v>2025</v>
      </c>
      <c r="E200" s="36" t="s">
        <v>364</v>
      </c>
      <c r="F200" s="36" t="s">
        <v>364</v>
      </c>
      <c r="G200" s="217">
        <v>45748</v>
      </c>
      <c r="H200" s="31">
        <f>DAY(EOMONTH(PA[[#This Row],[Month Year]],0))</f>
        <v>30</v>
      </c>
      <c r="I200" s="33">
        <v>0.26597222222222222</v>
      </c>
      <c r="J200" s="33">
        <v>0.75347222222222221</v>
      </c>
      <c r="K200" s="34">
        <f>IFERROR((PA[[#This Row],[Sunset Time (POA&lt;20 W/m2)]]-PA[[#This Row],[Sunrise Time (POA&gt;20 W/m2)]])*24,"")</f>
        <v>11.7</v>
      </c>
      <c r="L200" s="32" t="s">
        <v>466</v>
      </c>
      <c r="M200" s="32"/>
      <c r="N200" s="32"/>
      <c r="O200" s="35"/>
      <c r="P200" s="35"/>
      <c r="Q200" s="36" t="s">
        <v>521</v>
      </c>
      <c r="R200" s="31">
        <f>IF((PA[[#This Row],[String Type(If String BD)]]&amp;PA[[#This Row],[Equipment (If any BD other than PV  array and inv)]])="",1,0)</f>
        <v>0</v>
      </c>
      <c r="S200" s="31">
        <f>IF(PA[[#This Row],[String Type(If String BD)]]="",1,0)</f>
        <v>1</v>
      </c>
      <c r="T2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0" s="34">
        <f>IFERROR(_xlfn.XLOOKUP(PA[[#This Row],[Affected Equipment ]],'Basic Data'!N:N,'Basic Data'!Q:Q),"")</f>
        <v>4242.7000000000007</v>
      </c>
      <c r="V200" s="179">
        <f ca="1">IFERROR(_xlfn.XLOOKUP(PA[[#This Row],[Affected Equipment ]],'Basic Data'!N:N,'Basic Data'!R:R),"")</f>
        <v>2.5249657799202529E-2</v>
      </c>
      <c r="W200" s="35" t="s">
        <v>429</v>
      </c>
      <c r="X200" s="38"/>
      <c r="Y200" s="38" t="s">
        <v>430</v>
      </c>
      <c r="Z200" s="44">
        <v>0.48819444444444443</v>
      </c>
      <c r="AA200" s="44">
        <v>0.48819444444444443</v>
      </c>
      <c r="AB200" s="44">
        <v>0.48819444444444443</v>
      </c>
      <c r="AC200" s="44">
        <v>0.5</v>
      </c>
      <c r="AD200" s="42">
        <f>IF(PA[[#This Row],[Acknowledgement Time ]]="NA","",(PA[[#This Row],[Acknowledgement Time ]]-PA[[#This Row],[Fault Time]])*24)</f>
        <v>0</v>
      </c>
      <c r="AE200" s="42">
        <f>IF(PA[[#This Row],[Work Start time on Fault]]="NA","",(PA[[#This Row],[Work Start time on Fault]]-PA[[#This Row],[Fault Time]])*24)</f>
        <v>0</v>
      </c>
      <c r="AF200" s="43">
        <f>IF(PA[[#This Row],[Status]]="Open","",(PA[[#This Row],[Work Completion time on fault]]-PA[[#This Row],[Fault Time]])*24)</f>
        <v>0.28333333333333366</v>
      </c>
      <c r="AG200" s="42">
        <f>IFERROR((PA[[#This Row],[Work Completion time on fault]]-PA[[#This Row],[Fault Time]])*24,"")</f>
        <v>0.28333333333333366</v>
      </c>
      <c r="AH200" s="35" t="s">
        <v>423</v>
      </c>
      <c r="AI200" s="32" t="s">
        <v>368</v>
      </c>
      <c r="AJ200" s="34">
        <f ca="1">IFERROR(PA[[#This Row],[Breakdown Time]]*PA[[#This Row],[Plant Equivalent Weightage]],"")</f>
        <v>7.154069709774058E-3</v>
      </c>
      <c r="AK200" s="35">
        <v>295.60000000000002</v>
      </c>
      <c r="AL200" s="49">
        <f>IFERROR((_xlfn.XLOOKUP($G200,'Modelling New'!$D:$D,'Modelling New'!$O:$O)*PA[[#This Row],[Lost PoA(Wh/m2)]]*PA[[#This Row],[DC Capacity Affected (kW)]])/1000,"")</f>
        <v>960.40538686755201</v>
      </c>
    </row>
    <row r="201" spans="1:39">
      <c r="A201" s="174">
        <f t="shared" si="3"/>
        <v>200</v>
      </c>
      <c r="B201" s="30">
        <v>45769</v>
      </c>
      <c r="C201" s="184">
        <f>YEAR(PA[[#This Row],[Date]])+IF(MONTH(PA[[#This Row],[Date]])&gt;=4,1,0)</f>
        <v>2026</v>
      </c>
      <c r="D201" s="32">
        <f>YEAR(PA[[#This Row],[Date]])</f>
        <v>2025</v>
      </c>
      <c r="E201" s="36" t="s">
        <v>364</v>
      </c>
      <c r="F201" s="36" t="s">
        <v>364</v>
      </c>
      <c r="G201" s="217">
        <v>45748</v>
      </c>
      <c r="H201" s="31">
        <f>DAY(EOMONTH(PA[[#This Row],[Month Year]],0))</f>
        <v>30</v>
      </c>
      <c r="I201" s="33">
        <v>0.26597222222222222</v>
      </c>
      <c r="J201" s="33">
        <v>0.75347222222222221</v>
      </c>
      <c r="K201" s="34">
        <f>IFERROR((PA[[#This Row],[Sunset Time (POA&lt;20 W/m2)]]-PA[[#This Row],[Sunrise Time (POA&gt;20 W/m2)]])*24,"")</f>
        <v>11.7</v>
      </c>
      <c r="L201" s="32" t="s">
        <v>427</v>
      </c>
      <c r="M201" s="32"/>
      <c r="N201" s="32"/>
      <c r="O201" s="35"/>
      <c r="P201" s="35"/>
      <c r="Q201" s="36" t="s">
        <v>521</v>
      </c>
      <c r="R201" s="31">
        <f>IF((PA[[#This Row],[String Type(If String BD)]]&amp;PA[[#This Row],[Equipment (If any BD other than PV  array and inv)]])="",1,0)</f>
        <v>0</v>
      </c>
      <c r="S201" s="31">
        <f>IF(PA[[#This Row],[String Type(If String BD)]]="",1,0)</f>
        <v>1</v>
      </c>
      <c r="T2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201" s="34">
        <f>IFERROR(_xlfn.XLOOKUP(PA[[#This Row],[Affected Equipment ]],'Basic Data'!N:N,'Basic Data'!Q:Q),"")</f>
        <v>4567.6450000000004</v>
      </c>
      <c r="V201" s="179">
        <f ca="1">IFERROR(_xlfn.XLOOKUP(PA[[#This Row],[Affected Equipment ]],'Basic Data'!N:N,'Basic Data'!R:R),"")</f>
        <v>2.7183508897220737E-2</v>
      </c>
      <c r="W201" s="35" t="s">
        <v>429</v>
      </c>
      <c r="X201" s="38"/>
      <c r="Y201" s="38" t="s">
        <v>430</v>
      </c>
      <c r="Z201" s="44">
        <v>0.54236111111111107</v>
      </c>
      <c r="AA201" s="44">
        <v>0.54236111111111107</v>
      </c>
      <c r="AB201" s="44">
        <v>0.54236111111111107</v>
      </c>
      <c r="AC201" s="44">
        <v>0.55069444444444449</v>
      </c>
      <c r="AD201" s="42">
        <f>IF(PA[[#This Row],[Acknowledgement Time ]]="NA","",(PA[[#This Row],[Acknowledgement Time ]]-PA[[#This Row],[Fault Time]])*24)</f>
        <v>0</v>
      </c>
      <c r="AE201" s="42">
        <f>IF(PA[[#This Row],[Work Start time on Fault]]="NA","",(PA[[#This Row],[Work Start time on Fault]]-PA[[#This Row],[Fault Time]])*24)</f>
        <v>0</v>
      </c>
      <c r="AF201" s="43">
        <f>IF(PA[[#This Row],[Status]]="Open","",(PA[[#This Row],[Work Completion time on fault]]-PA[[#This Row],[Fault Time]])*24)</f>
        <v>0.20000000000000195</v>
      </c>
      <c r="AG201" s="42">
        <f>IFERROR((PA[[#This Row],[Work Completion time on fault]]-PA[[#This Row],[Fault Time]])*24,"")</f>
        <v>0.20000000000000195</v>
      </c>
      <c r="AH201" s="35" t="s">
        <v>423</v>
      </c>
      <c r="AI201" s="32" t="s">
        <v>368</v>
      </c>
      <c r="AJ201" s="34">
        <f ca="1">IFERROR(PA[[#This Row],[Breakdown Time]]*PA[[#This Row],[Plant Equivalent Weightage]],"")</f>
        <v>5.4367017794442005E-3</v>
      </c>
      <c r="AK201" s="35">
        <v>208.5</v>
      </c>
      <c r="AL201" s="49">
        <f>IFERROR((_xlfn.XLOOKUP($G201,'Modelling New'!$D:$D,'Modelling New'!$O:$O)*PA[[#This Row],[Lost PoA(Wh/m2)]]*PA[[#This Row],[DC Capacity Affected (kW)]])/1000,"")</f>
        <v>729.30003738154187</v>
      </c>
    </row>
    <row r="202" spans="1:39">
      <c r="A202" s="174">
        <f t="shared" si="3"/>
        <v>201</v>
      </c>
      <c r="B202" s="134">
        <v>45769</v>
      </c>
      <c r="C202" s="183">
        <f>YEAR(PA[[#This Row],[Date]])+IF(MONTH(PA[[#This Row],[Date]])&gt;=4,1,0)</f>
        <v>2026</v>
      </c>
      <c r="D202" s="32">
        <f>YEAR(PA[[#This Row],[Date]])</f>
        <v>2025</v>
      </c>
      <c r="E202" s="36" t="s">
        <v>364</v>
      </c>
      <c r="F202" s="36" t="s">
        <v>364</v>
      </c>
      <c r="G202" s="217">
        <v>45748</v>
      </c>
      <c r="H202" s="175">
        <f>DAY(EOMONTH(PA[[#This Row],[Month Year]],0))</f>
        <v>30</v>
      </c>
      <c r="I202" s="33">
        <v>0.26597222222222222</v>
      </c>
      <c r="J202" s="33">
        <v>0.75347222222222221</v>
      </c>
      <c r="K202" s="34">
        <f>IFERROR((PA[[#This Row],[Sunset Time (POA&lt;20 W/m2)]]-PA[[#This Row],[Sunrise Time (POA&gt;20 W/m2)]])*24,"")</f>
        <v>11.7</v>
      </c>
      <c r="L202" s="32" t="s">
        <v>425</v>
      </c>
      <c r="M202" s="32" t="s">
        <v>484</v>
      </c>
      <c r="N202" s="32" t="s">
        <v>413</v>
      </c>
      <c r="O202" s="35" t="s">
        <v>527</v>
      </c>
      <c r="P202" s="35" t="s">
        <v>472</v>
      </c>
      <c r="Q202" s="36"/>
      <c r="R202" s="175">
        <f>IF((PA[[#This Row],[String Type(If String BD)]]&amp;PA[[#This Row],[Equipment (If any BD other than PV  array and inv)]])="",1,0)</f>
        <v>0</v>
      </c>
      <c r="S202" s="175">
        <f>IF(PA[[#This Row],[String Type(If String BD)]]="",1,0)</f>
        <v>0</v>
      </c>
      <c r="T2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2" s="176">
        <f>IFERROR(_xlfn.XLOOKUP(PA[[#This Row],[Affected Equipment ]],'Basic Data'!N:N,'Basic Data'!Q:Q),"")</f>
        <v>31.610000000000003</v>
      </c>
      <c r="V202" s="180">
        <f ca="1">IFERROR(_xlfn.XLOOKUP(PA[[#This Row],[Affected Equipment ]],'Basic Data'!N:N,'Basic Data'!R:R),"")</f>
        <v>1.8812116883889783E-4</v>
      </c>
      <c r="W202" s="37" t="s">
        <v>448</v>
      </c>
      <c r="X202" s="39"/>
      <c r="Y202" s="38" t="s">
        <v>470</v>
      </c>
      <c r="Z202" s="45">
        <v>0.32569444444444445</v>
      </c>
      <c r="AA202" s="45">
        <v>0.32569444444444445</v>
      </c>
      <c r="AB202" s="45">
        <v>0.32569444444444445</v>
      </c>
      <c r="AC202" s="45">
        <v>0.6875</v>
      </c>
      <c r="AD202" s="177">
        <f>IF(PA[[#This Row],[Acknowledgement Time ]]="NA","",(PA[[#This Row],[Acknowledgement Time ]]-PA[[#This Row],[Fault Time]])*24)</f>
        <v>0</v>
      </c>
      <c r="AE202" s="177">
        <f>IF(PA[[#This Row],[Work Start time on Fault]]="NA","",(PA[[#This Row],[Work Start time on Fault]]-PA[[#This Row],[Fault Time]])*24)</f>
        <v>0</v>
      </c>
      <c r="AF202" s="178">
        <f>IF(PA[[#This Row],[Status]]="Open","",(PA[[#This Row],[Work Completion time on fault]]-PA[[#This Row],[Fault Time]])*24)</f>
        <v>8.6833333333333336</v>
      </c>
      <c r="AG202" s="177">
        <f>IFERROR((PA[[#This Row],[Work Completion time on fault]]-PA[[#This Row],[Fault Time]])*24,"")</f>
        <v>8.6833333333333336</v>
      </c>
      <c r="AH202" s="35" t="s">
        <v>528</v>
      </c>
      <c r="AI202" s="32" t="s">
        <v>368</v>
      </c>
      <c r="AJ202" s="176">
        <f ca="1">IFERROR(PA[[#This Row],[Breakdown Time]]*PA[[#This Row],[Plant Equivalent Weightage]],"")</f>
        <v>1.6335188160844295E-3</v>
      </c>
      <c r="AK202" s="37">
        <v>6613</v>
      </c>
      <c r="AL202" s="278">
        <f>IFERROR((_xlfn.XLOOKUP($G202,'Modelling New'!$D:$D,'Modelling New'!$O:$O)*PA[[#This Row],[Lost PoA(Wh/m2)]]*PA[[#This Row],[DC Capacity Affected (kW)]])/1000,"")</f>
        <v>160.07770604678788</v>
      </c>
      <c r="AM202" s="35" t="s">
        <v>529</v>
      </c>
    </row>
    <row r="203" spans="1:39">
      <c r="A203" s="174">
        <f t="shared" si="3"/>
        <v>202</v>
      </c>
      <c r="B203" s="134">
        <v>45769</v>
      </c>
      <c r="C203" s="184">
        <f>YEAR(PA[[#This Row],[Date]])+IF(MONTH(PA[[#This Row],[Date]])&gt;=4,1,0)</f>
        <v>2026</v>
      </c>
      <c r="D203" s="32">
        <f>YEAR(PA[[#This Row],[Date]])</f>
        <v>2025</v>
      </c>
      <c r="E203" s="36" t="s">
        <v>364</v>
      </c>
      <c r="F203" s="36" t="s">
        <v>364</v>
      </c>
      <c r="G203" s="217">
        <v>45748</v>
      </c>
      <c r="H203" s="31">
        <f>DAY(EOMONTH(PA[[#This Row],[Month Year]],0))</f>
        <v>30</v>
      </c>
      <c r="I203" s="33">
        <v>0.26597222222222222</v>
      </c>
      <c r="J203" s="33">
        <v>0.75347222222222221</v>
      </c>
      <c r="K203" s="34">
        <f>IFERROR((PA[[#This Row],[Sunset Time (POA&lt;20 W/m2)]]-PA[[#This Row],[Sunrise Time (POA&gt;20 W/m2)]])*24,"")</f>
        <v>11.7</v>
      </c>
      <c r="L203" s="32" t="s">
        <v>425</v>
      </c>
      <c r="M203" s="32" t="s">
        <v>484</v>
      </c>
      <c r="N203" s="32" t="s">
        <v>413</v>
      </c>
      <c r="O203" s="35" t="s">
        <v>527</v>
      </c>
      <c r="P203" s="35" t="s">
        <v>472</v>
      </c>
      <c r="Q203" s="32"/>
      <c r="R203" s="31">
        <f>IF((PA[[#This Row],[String Type(If String BD)]]&amp;PA[[#This Row],[Equipment (If any BD other than PV  array and inv)]])="",1,0)</f>
        <v>0</v>
      </c>
      <c r="S203" s="31">
        <f>IF(PA[[#This Row],[String Type(If String BD)]]="",1,0)</f>
        <v>0</v>
      </c>
      <c r="T2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3" s="34">
        <f>IFERROR(_xlfn.XLOOKUP(PA[[#This Row],[Affected Equipment ]],'Basic Data'!N:N,'Basic Data'!Q:Q),"")</f>
        <v>31.610000000000003</v>
      </c>
      <c r="V203" s="179">
        <f ca="1">IFERROR(_xlfn.XLOOKUP(PA[[#This Row],[Affected Equipment ]],'Basic Data'!N:N,'Basic Data'!R:R),"")</f>
        <v>1.8812116883889783E-4</v>
      </c>
      <c r="W203" s="37" t="s">
        <v>448</v>
      </c>
      <c r="X203" s="38"/>
      <c r="Y203" s="38" t="s">
        <v>470</v>
      </c>
      <c r="Z203" s="45">
        <v>0.32569444444444445</v>
      </c>
      <c r="AA203" s="45">
        <v>0.32569444444444445</v>
      </c>
      <c r="AB203" s="45">
        <v>0.32569444444444445</v>
      </c>
      <c r="AC203" s="44">
        <v>0.69444444444444442</v>
      </c>
      <c r="AD203" s="42">
        <f>IF(PA[[#This Row],[Acknowledgement Time ]]="NA","",(PA[[#This Row],[Acknowledgement Time ]]-PA[[#This Row],[Fault Time]])*24)</f>
        <v>0</v>
      </c>
      <c r="AE203" s="42">
        <f>IF(PA[[#This Row],[Work Start time on Fault]]="NA","",(PA[[#This Row],[Work Start time on Fault]]-PA[[#This Row],[Fault Time]])*24)</f>
        <v>0</v>
      </c>
      <c r="AF203" s="43">
        <f>IF(PA[[#This Row],[Status]]="Open","",(PA[[#This Row],[Work Completion time on fault]]-PA[[#This Row],[Fault Time]])*24)</f>
        <v>8.85</v>
      </c>
      <c r="AG203" s="42">
        <f>IFERROR((PA[[#This Row],[Work Completion time on fault]]-PA[[#This Row],[Fault Time]])*24,"")</f>
        <v>8.85</v>
      </c>
      <c r="AH203" s="35" t="s">
        <v>528</v>
      </c>
      <c r="AI203" s="32" t="s">
        <v>368</v>
      </c>
      <c r="AJ203" s="34">
        <f ca="1">IFERROR(PA[[#This Row],[Breakdown Time]]*PA[[#This Row],[Plant Equivalent Weightage]],"")</f>
        <v>1.6648723442242456E-3</v>
      </c>
      <c r="AK203" s="35">
        <v>6667</v>
      </c>
      <c r="AL203" s="49">
        <f>IFERROR((_xlfn.XLOOKUP($G203,'Modelling New'!$D:$D,'Modelling New'!$O:$O)*PA[[#This Row],[Lost PoA(Wh/m2)]]*PA[[#This Row],[DC Capacity Affected (kW)]])/1000,"")</f>
        <v>161.38485803930664</v>
      </c>
      <c r="AM203" s="35" t="s">
        <v>529</v>
      </c>
    </row>
    <row r="204" spans="1:39">
      <c r="A204" s="174">
        <f t="shared" si="3"/>
        <v>203</v>
      </c>
      <c r="B204" s="134">
        <v>45769</v>
      </c>
      <c r="C204" s="184">
        <f>YEAR(PA[[#This Row],[Date]])+IF(MONTH(PA[[#This Row],[Date]])&gt;=4,1,0)</f>
        <v>2026</v>
      </c>
      <c r="D204" s="32">
        <f>YEAR(PA[[#This Row],[Date]])</f>
        <v>2025</v>
      </c>
      <c r="E204" s="36" t="s">
        <v>364</v>
      </c>
      <c r="F204" s="36" t="s">
        <v>364</v>
      </c>
      <c r="G204" s="217">
        <v>45748</v>
      </c>
      <c r="H204" s="31">
        <f>DAY(EOMONTH(PA[[#This Row],[Month Year]],0))</f>
        <v>30</v>
      </c>
      <c r="I204" s="33">
        <v>0.26597222222222222</v>
      </c>
      <c r="J204" s="33">
        <v>0.75347222222222221</v>
      </c>
      <c r="K204" s="34">
        <f>IFERROR((PA[[#This Row],[Sunset Time (POA&lt;20 W/m2)]]-PA[[#This Row],[Sunrise Time (POA&gt;20 W/m2)]])*24,"")</f>
        <v>11.7</v>
      </c>
      <c r="L204" s="32" t="s">
        <v>425</v>
      </c>
      <c r="M204" s="32" t="s">
        <v>484</v>
      </c>
      <c r="N204" s="32" t="s">
        <v>413</v>
      </c>
      <c r="O204" s="35" t="s">
        <v>527</v>
      </c>
      <c r="P204" s="35" t="s">
        <v>472</v>
      </c>
      <c r="Q204" s="32"/>
      <c r="R204" s="31">
        <f>IF((PA[[#This Row],[String Type(If String BD)]]&amp;PA[[#This Row],[Equipment (If any BD other than PV  array and inv)]])="",1,0)</f>
        <v>0</v>
      </c>
      <c r="S204" s="31">
        <f>IF(PA[[#This Row],[String Type(If String BD)]]="",1,0)</f>
        <v>0</v>
      </c>
      <c r="T2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04" s="34">
        <f>IFERROR(_xlfn.XLOOKUP(PA[[#This Row],[Affected Equipment ]],'Basic Data'!N:N,'Basic Data'!Q:Q),"")</f>
        <v>31.610000000000003</v>
      </c>
      <c r="V204" s="179">
        <f ca="1">IFERROR(_xlfn.XLOOKUP(PA[[#This Row],[Affected Equipment ]],'Basic Data'!N:N,'Basic Data'!R:R),"")</f>
        <v>1.8812116883889783E-4</v>
      </c>
      <c r="W204" s="37" t="s">
        <v>448</v>
      </c>
      <c r="X204" s="38"/>
      <c r="Y204" s="38" t="s">
        <v>470</v>
      </c>
      <c r="Z204" s="45">
        <v>0.32569444444444445</v>
      </c>
      <c r="AA204" s="45">
        <v>0.32569444444444445</v>
      </c>
      <c r="AB204" s="45">
        <v>0.32569444444444445</v>
      </c>
      <c r="AC204" s="44">
        <v>0.70138888888888884</v>
      </c>
      <c r="AD204" s="42">
        <f>IF(PA[[#This Row],[Acknowledgement Time ]]="NA","",(PA[[#This Row],[Acknowledgement Time ]]-PA[[#This Row],[Fault Time]])*24)</f>
        <v>0</v>
      </c>
      <c r="AE204" s="42">
        <f>IF(PA[[#This Row],[Work Start time on Fault]]="NA","",(PA[[#This Row],[Work Start time on Fault]]-PA[[#This Row],[Fault Time]])*24)</f>
        <v>0</v>
      </c>
      <c r="AF204" s="43">
        <f>IF(PA[[#This Row],[Status]]="Open","",(PA[[#This Row],[Work Completion time on fault]]-PA[[#This Row],[Fault Time]])*24)</f>
        <v>9.0166666666666657</v>
      </c>
      <c r="AG204" s="42">
        <f>IFERROR((PA[[#This Row],[Work Completion time on fault]]-PA[[#This Row],[Fault Time]])*24,"")</f>
        <v>9.0166666666666657</v>
      </c>
      <c r="AH204" s="35" t="s">
        <v>528</v>
      </c>
      <c r="AI204" s="32" t="s">
        <v>368</v>
      </c>
      <c r="AJ204" s="34">
        <f ca="1">IFERROR(PA[[#This Row],[Breakdown Time]]*PA[[#This Row],[Plant Equivalent Weightage]],"")</f>
        <v>1.6962258723640618E-3</v>
      </c>
      <c r="AK204" s="35">
        <v>6714</v>
      </c>
      <c r="AL204" s="49">
        <f>IFERROR((_xlfn.XLOOKUP($G204,'Modelling New'!$D:$D,'Modelling New'!$O:$O)*PA[[#This Row],[Lost PoA(Wh/m2)]]*PA[[#This Row],[DC Capacity Affected (kW)]])/1000,"")</f>
        <v>162.52256440316555</v>
      </c>
      <c r="AM204" s="35" t="s">
        <v>529</v>
      </c>
    </row>
    <row r="205" spans="1:39">
      <c r="A205" s="174">
        <f t="shared" si="3"/>
        <v>204</v>
      </c>
      <c r="B205" s="134">
        <v>45769</v>
      </c>
      <c r="C205" s="184">
        <f>YEAR(PA[[#This Row],[Date]])+IF(MONTH(PA[[#This Row],[Date]])&gt;=4,1,0)</f>
        <v>2026</v>
      </c>
      <c r="D205" s="32">
        <f>YEAR(PA[[#This Row],[Date]])</f>
        <v>2025</v>
      </c>
      <c r="E205" s="36" t="s">
        <v>364</v>
      </c>
      <c r="F205" s="36" t="s">
        <v>364</v>
      </c>
      <c r="G205" s="217">
        <v>45748</v>
      </c>
      <c r="H205" s="31">
        <f>DAY(EOMONTH(PA[[#This Row],[Month Year]],0))</f>
        <v>30</v>
      </c>
      <c r="I205" s="33">
        <v>0.26597222222222222</v>
      </c>
      <c r="J205" s="33">
        <v>0.75347222222222221</v>
      </c>
      <c r="K205" s="34">
        <f>IFERROR((PA[[#This Row],[Sunset Time (POA&lt;20 W/m2)]]-PA[[#This Row],[Sunrise Time (POA&gt;20 W/m2)]])*24,"")</f>
        <v>11.7</v>
      </c>
      <c r="L205" s="32" t="s">
        <v>424</v>
      </c>
      <c r="M205" s="36" t="s">
        <v>411</v>
      </c>
      <c r="N205" s="32" t="s">
        <v>413</v>
      </c>
      <c r="O205" s="35" t="s">
        <v>473</v>
      </c>
      <c r="P205" s="35" t="s">
        <v>407</v>
      </c>
      <c r="Q205" s="32"/>
      <c r="R205" s="31">
        <f>IF((PA[[#This Row],[String Type(If String BD)]]&amp;PA[[#This Row],[Equipment (If any BD other than PV  array and inv)]])="",1,0)</f>
        <v>0</v>
      </c>
      <c r="S205" s="31">
        <f>IF(PA[[#This Row],[String Type(If String BD)]]="",1,0)</f>
        <v>0</v>
      </c>
      <c r="T2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5" s="34">
        <f>IFERROR(_xlfn.XLOOKUP(PA[[#This Row],[Affected Equipment ]],'Basic Data'!N:N,'Basic Data'!Q:Q),"")</f>
        <v>31.900000000000002</v>
      </c>
      <c r="V205" s="179">
        <f ca="1">IFERROR(_xlfn.XLOOKUP(PA[[#This Row],[Affected Equipment ]],'Basic Data'!N:N,'Basic Data'!R:R),"")</f>
        <v>1.898470511218235E-4</v>
      </c>
      <c r="W205" s="37" t="s">
        <v>448</v>
      </c>
      <c r="X205" s="38"/>
      <c r="Y205" s="38" t="s">
        <v>470</v>
      </c>
      <c r="Z205" s="44">
        <v>0.26597222222222222</v>
      </c>
      <c r="AA205" s="44">
        <v>0.26597222222222222</v>
      </c>
      <c r="AB205" s="44">
        <v>0.26597222222222222</v>
      </c>
      <c r="AC205" s="44">
        <v>0.71527777777777779</v>
      </c>
      <c r="AD205" s="42">
        <f>IF(PA[[#This Row],[Acknowledgement Time ]]="NA","",(PA[[#This Row],[Acknowledgement Time ]]-PA[[#This Row],[Fault Time]])*24)</f>
        <v>0</v>
      </c>
      <c r="AE205" s="42">
        <f>IF(PA[[#This Row],[Work Start time on Fault]]="NA","",(PA[[#This Row],[Work Start time on Fault]]-PA[[#This Row],[Fault Time]])*24)</f>
        <v>0</v>
      </c>
      <c r="AF205" s="43">
        <f>IF(PA[[#This Row],[Status]]="Open","",(PA[[#This Row],[Work Completion time on fault]]-PA[[#This Row],[Fault Time]])*24)</f>
        <v>10.783333333333333</v>
      </c>
      <c r="AG205" s="42">
        <f>IFERROR((PA[[#This Row],[Work Completion time on fault]]-PA[[#This Row],[Fault Time]])*24,"")</f>
        <v>10.783333333333333</v>
      </c>
      <c r="AH205" s="35" t="s">
        <v>530</v>
      </c>
      <c r="AI205" s="32" t="s">
        <v>368</v>
      </c>
      <c r="AJ205" s="34">
        <f ca="1">IFERROR(PA[[#This Row],[Breakdown Time]]*PA[[#This Row],[Plant Equivalent Weightage]],"")</f>
        <v>2.0471840345969968E-3</v>
      </c>
      <c r="AK205" s="35">
        <v>6993</v>
      </c>
      <c r="AL205" s="49">
        <f>IFERROR((_xlfn.XLOOKUP($G205,'Modelling New'!$D:$D,'Modelling New'!$O:$O)*PA[[#This Row],[Lost PoA(Wh/m2)]]*PA[[#This Row],[DC Capacity Affected (kW)]])/1000,"")</f>
        <v>170.82917553605236</v>
      </c>
      <c r="AM205" s="35" t="s">
        <v>529</v>
      </c>
    </row>
    <row r="206" spans="1:39">
      <c r="A206" s="174">
        <f t="shared" si="3"/>
        <v>205</v>
      </c>
      <c r="B206" s="134">
        <v>45769</v>
      </c>
      <c r="C206" s="184">
        <f>YEAR(PA[[#This Row],[Date]])+IF(MONTH(PA[[#This Row],[Date]])&gt;=4,1,0)</f>
        <v>2026</v>
      </c>
      <c r="D206" s="32">
        <f>YEAR(PA[[#This Row],[Date]])</f>
        <v>2025</v>
      </c>
      <c r="E206" s="36" t="s">
        <v>364</v>
      </c>
      <c r="F206" s="36" t="s">
        <v>364</v>
      </c>
      <c r="G206" s="217">
        <v>45748</v>
      </c>
      <c r="H206" s="31">
        <f>DAY(EOMONTH(PA[[#This Row],[Month Year]],0))</f>
        <v>30</v>
      </c>
      <c r="I206" s="33">
        <v>0.26597222222222222</v>
      </c>
      <c r="J206" s="33">
        <v>0.75347222222222221</v>
      </c>
      <c r="K206" s="34">
        <f>IFERROR((PA[[#This Row],[Sunset Time (POA&lt;20 W/m2)]]-PA[[#This Row],[Sunrise Time (POA&gt;20 W/m2)]])*24,"")</f>
        <v>11.7</v>
      </c>
      <c r="L206" s="32" t="s">
        <v>424</v>
      </c>
      <c r="M206" s="36" t="s">
        <v>411</v>
      </c>
      <c r="N206" s="32" t="s">
        <v>413</v>
      </c>
      <c r="O206" s="35" t="s">
        <v>473</v>
      </c>
      <c r="P206" s="35" t="s">
        <v>407</v>
      </c>
      <c r="Q206" s="32"/>
      <c r="R206" s="31">
        <f>IF((PA[[#This Row],[String Type(If String BD)]]&amp;PA[[#This Row],[Equipment (If any BD other than PV  array and inv)]])="",1,0)</f>
        <v>0</v>
      </c>
      <c r="S206" s="31">
        <f>IF(PA[[#This Row],[String Type(If String BD)]]="",1,0)</f>
        <v>0</v>
      </c>
      <c r="T2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06" s="34">
        <f>IFERROR(_xlfn.XLOOKUP(PA[[#This Row],[Affected Equipment ]],'Basic Data'!N:N,'Basic Data'!Q:Q),"")</f>
        <v>31.900000000000002</v>
      </c>
      <c r="V206" s="179">
        <f ca="1">IFERROR(_xlfn.XLOOKUP(PA[[#This Row],[Affected Equipment ]],'Basic Data'!N:N,'Basic Data'!R:R),"")</f>
        <v>1.898470511218235E-4</v>
      </c>
      <c r="W206" s="37" t="s">
        <v>448</v>
      </c>
      <c r="X206" s="38"/>
      <c r="Y206" s="38" t="s">
        <v>470</v>
      </c>
      <c r="Z206" s="44">
        <v>0.26597222222222222</v>
      </c>
      <c r="AA206" s="44">
        <v>0.26597222222222222</v>
      </c>
      <c r="AB206" s="44">
        <v>0.26597222222222222</v>
      </c>
      <c r="AC206" s="44">
        <v>0.72222222222222221</v>
      </c>
      <c r="AD206" s="42">
        <f>IF(PA[[#This Row],[Acknowledgement Time ]]="NA","",(PA[[#This Row],[Acknowledgement Time ]]-PA[[#This Row],[Fault Time]])*24)</f>
        <v>0</v>
      </c>
      <c r="AE206" s="42">
        <f>IF(PA[[#This Row],[Work Start time on Fault]]="NA","",(PA[[#This Row],[Work Start time on Fault]]-PA[[#This Row],[Fault Time]])*24)</f>
        <v>0</v>
      </c>
      <c r="AF206" s="43">
        <f>IF(PA[[#This Row],[Status]]="Open","",(PA[[#This Row],[Work Completion time on fault]]-PA[[#This Row],[Fault Time]])*24)</f>
        <v>10.95</v>
      </c>
      <c r="AG206" s="42">
        <f>IFERROR((PA[[#This Row],[Work Completion time on fault]]-PA[[#This Row],[Fault Time]])*24,"")</f>
        <v>10.95</v>
      </c>
      <c r="AH206" s="35" t="s">
        <v>530</v>
      </c>
      <c r="AI206" s="32" t="s">
        <v>368</v>
      </c>
      <c r="AJ206" s="34">
        <f ca="1">IFERROR(PA[[#This Row],[Breakdown Time]]*PA[[#This Row],[Plant Equivalent Weightage]],"")</f>
        <v>2.0788252097839674E-3</v>
      </c>
      <c r="AK206" s="35">
        <v>7021</v>
      </c>
      <c r="AL206" s="49">
        <f>IFERROR((_xlfn.XLOOKUP($G206,'Modelling New'!$D:$D,'Modelling New'!$O:$O)*PA[[#This Row],[Lost PoA(Wh/m2)]]*PA[[#This Row],[DC Capacity Affected (kW)]])/1000,"")</f>
        <v>171.5131762388994</v>
      </c>
      <c r="AM206" s="35" t="s">
        <v>529</v>
      </c>
    </row>
    <row r="207" spans="1:39">
      <c r="A207" s="174">
        <f t="shared" si="3"/>
        <v>206</v>
      </c>
      <c r="B207" s="134">
        <v>45769</v>
      </c>
      <c r="C207" s="184">
        <f>YEAR(PA[[#This Row],[Date]])+IF(MONTH(PA[[#This Row],[Date]])&gt;=4,1,0)</f>
        <v>2026</v>
      </c>
      <c r="D207" s="32">
        <f>YEAR(PA[[#This Row],[Date]])</f>
        <v>2025</v>
      </c>
      <c r="E207" s="36" t="s">
        <v>364</v>
      </c>
      <c r="F207" s="36" t="s">
        <v>364</v>
      </c>
      <c r="G207" s="217">
        <v>45748</v>
      </c>
      <c r="H207" s="31">
        <f>DAY(EOMONTH(PA[[#This Row],[Month Year]],0))</f>
        <v>30</v>
      </c>
      <c r="I207" s="33">
        <v>0.26597222222222222</v>
      </c>
      <c r="J207" s="33">
        <v>0.75347222222222221</v>
      </c>
      <c r="K207" s="34">
        <f>IFERROR((PA[[#This Row],[Sunset Time (POA&lt;20 W/m2)]]-PA[[#This Row],[Sunrise Time (POA&gt;20 W/m2)]])*24,"")</f>
        <v>11.7</v>
      </c>
      <c r="L207" s="32" t="s">
        <v>428</v>
      </c>
      <c r="M207" s="36" t="s">
        <v>411</v>
      </c>
      <c r="N207" s="32" t="s">
        <v>413</v>
      </c>
      <c r="O207" s="35"/>
      <c r="P207" s="35"/>
      <c r="Q207" s="32"/>
      <c r="R207" s="31">
        <f>IF((PA[[#This Row],[String Type(If String BD)]]&amp;PA[[#This Row],[Equipment (If any BD other than PV  array and inv)]])="",1,0)</f>
        <v>1</v>
      </c>
      <c r="S207" s="31">
        <f>IF(PA[[#This Row],[String Type(If String BD)]]="",1,0)</f>
        <v>1</v>
      </c>
      <c r="T2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7" s="34">
        <f>IFERROR(_xlfn.XLOOKUP(PA[[#This Row],[Affected Equipment ]],'Basic Data'!N:N,'Basic Data'!Q:Q),"")</f>
        <v>1961.85</v>
      </c>
      <c r="V207" s="179">
        <f ca="1">IFERROR(_xlfn.XLOOKUP(PA[[#This Row],[Affected Equipment ]],'Basic Data'!N:N,'Basic Data'!R:R),"")</f>
        <v>1.1675593643992144E-2</v>
      </c>
      <c r="W207" s="35" t="s">
        <v>414</v>
      </c>
      <c r="X207" s="38"/>
      <c r="Y207" s="38" t="s">
        <v>439</v>
      </c>
      <c r="Z207" s="44">
        <v>0.6333333333333333</v>
      </c>
      <c r="AA207" s="44">
        <v>0.6333333333333333</v>
      </c>
      <c r="AB207" s="44">
        <v>0.6333333333333333</v>
      </c>
      <c r="AC207" s="44">
        <v>0.66388888888888886</v>
      </c>
      <c r="AD207" s="42">
        <f>IF(PA[[#This Row],[Acknowledgement Time ]]="NA","",(PA[[#This Row],[Acknowledgement Time ]]-PA[[#This Row],[Fault Time]])*24)</f>
        <v>0</v>
      </c>
      <c r="AE207" s="42">
        <f>IF(PA[[#This Row],[Work Start time on Fault]]="NA","",(PA[[#This Row],[Work Start time on Fault]]-PA[[#This Row],[Fault Time]])*24)</f>
        <v>0</v>
      </c>
      <c r="AF207" s="43">
        <f>IF(PA[[#This Row],[Status]]="Open","",(PA[[#This Row],[Work Completion time on fault]]-PA[[#This Row],[Fault Time]])*24)</f>
        <v>0.73333333333333339</v>
      </c>
      <c r="AG207" s="42">
        <f>IFERROR((PA[[#This Row],[Work Completion time on fault]]-PA[[#This Row],[Fault Time]])*24,"")</f>
        <v>0.73333333333333339</v>
      </c>
      <c r="AH207" s="35" t="s">
        <v>531</v>
      </c>
      <c r="AI207" s="32" t="s">
        <v>368</v>
      </c>
      <c r="AJ207" s="34">
        <f ca="1">IFERROR(PA[[#This Row],[Breakdown Time]]*PA[[#This Row],[Plant Equivalent Weightage]],"")</f>
        <v>8.5621020055942389E-3</v>
      </c>
      <c r="AK207" s="35">
        <v>455.2</v>
      </c>
      <c r="AL207" s="49">
        <f>IFERROR((_xlfn.XLOOKUP($G207,'Modelling New'!$D:$D,'Modelling New'!$O:$O)*PA[[#This Row],[Lost PoA(Wh/m2)]]*PA[[#This Row],[DC Capacity Affected (kW)]])/1000,"")</f>
        <v>683.87367414509902</v>
      </c>
    </row>
    <row r="208" spans="1:39">
      <c r="A208" s="174">
        <f t="shared" si="3"/>
        <v>207</v>
      </c>
      <c r="B208" s="134">
        <v>45769</v>
      </c>
      <c r="C208" s="183">
        <f>YEAR(PA[[#This Row],[Date]])+IF(MONTH(PA[[#This Row],[Date]])&gt;=4,1,0)</f>
        <v>2026</v>
      </c>
      <c r="D208" s="32">
        <f>YEAR(PA[[#This Row],[Date]])</f>
        <v>2025</v>
      </c>
      <c r="E208" s="36" t="s">
        <v>364</v>
      </c>
      <c r="F208" s="36" t="s">
        <v>364</v>
      </c>
      <c r="G208" s="217">
        <v>45748</v>
      </c>
      <c r="H208" s="175">
        <f>DAY(EOMONTH(PA[[#This Row],[Month Year]],0))</f>
        <v>30</v>
      </c>
      <c r="I208" s="33">
        <v>0.26597222222222222</v>
      </c>
      <c r="J208" s="33">
        <v>0.75347222222222221</v>
      </c>
      <c r="K208" s="34">
        <f>IFERROR((PA[[#This Row],[Sunset Time (POA&lt;20 W/m2)]]-PA[[#This Row],[Sunrise Time (POA&gt;20 W/m2)]])*24,"")</f>
        <v>11.7</v>
      </c>
      <c r="L208" s="32" t="s">
        <v>428</v>
      </c>
      <c r="M208" s="36" t="s">
        <v>411</v>
      </c>
      <c r="N208" s="32" t="s">
        <v>413</v>
      </c>
      <c r="O208" s="37"/>
      <c r="P208" s="37"/>
      <c r="Q208" s="32"/>
      <c r="R208" s="175">
        <f>IF((PA[[#This Row],[String Type(If String BD)]]&amp;PA[[#This Row],[Equipment (If any BD other than PV  array and inv)]])="",1,0)</f>
        <v>1</v>
      </c>
      <c r="S208" s="175">
        <f>IF(PA[[#This Row],[String Type(If String BD)]]="",1,0)</f>
        <v>1</v>
      </c>
      <c r="T2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08" s="176">
        <f>IFERROR(_xlfn.XLOOKUP(PA[[#This Row],[Affected Equipment ]],'Basic Data'!N:N,'Basic Data'!Q:Q),"")</f>
        <v>1961.85</v>
      </c>
      <c r="V208" s="180">
        <f ca="1">IFERROR(_xlfn.XLOOKUP(PA[[#This Row],[Affected Equipment ]],'Basic Data'!N:N,'Basic Data'!R:R),"")</f>
        <v>1.1675593643992144E-2</v>
      </c>
      <c r="W208" s="35" t="s">
        <v>414</v>
      </c>
      <c r="X208" s="39"/>
      <c r="Y208" s="38" t="s">
        <v>439</v>
      </c>
      <c r="Z208" s="44">
        <v>0.72847222222222219</v>
      </c>
      <c r="AA208" s="44">
        <v>0.72847222222222219</v>
      </c>
      <c r="AB208" s="44">
        <v>0.72847222222222219</v>
      </c>
      <c r="AC208" s="44">
        <v>0.74305555555555558</v>
      </c>
      <c r="AD208" s="177">
        <f>IF(PA[[#This Row],[Acknowledgement Time ]]="NA","",(PA[[#This Row],[Acknowledgement Time ]]-PA[[#This Row],[Fault Time]])*24)</f>
        <v>0</v>
      </c>
      <c r="AE208" s="177">
        <f>IF(PA[[#This Row],[Work Start time on Fault]]="NA","",(PA[[#This Row],[Work Start time on Fault]]-PA[[#This Row],[Fault Time]])*24)</f>
        <v>0</v>
      </c>
      <c r="AF208" s="178">
        <f>IF(PA[[#This Row],[Status]]="Open","",(PA[[#This Row],[Work Completion time on fault]]-PA[[#This Row],[Fault Time]])*24)</f>
        <v>0.35000000000000142</v>
      </c>
      <c r="AG208" s="177">
        <f>IFERROR((PA[[#This Row],[Work Completion time on fault]]-PA[[#This Row],[Fault Time]])*24,"")</f>
        <v>0.35000000000000142</v>
      </c>
      <c r="AH208" s="35" t="s">
        <v>531</v>
      </c>
      <c r="AI208" s="32" t="s">
        <v>368</v>
      </c>
      <c r="AJ208" s="176">
        <f ca="1">IFERROR(PA[[#This Row],[Breakdown Time]]*PA[[#This Row],[Plant Equivalent Weightage]],"")</f>
        <v>4.0864577753972672E-3</v>
      </c>
      <c r="AK208" s="35">
        <v>28.5</v>
      </c>
      <c r="AL208" s="278">
        <f>IFERROR((_xlfn.XLOOKUP($G208,'Modelling New'!$D:$D,'Modelling New'!$O:$O)*PA[[#This Row],[Lost PoA(Wh/m2)]]*PA[[#This Row],[DC Capacity Affected (kW)]])/1000,"")</f>
        <v>42.817222568399217</v>
      </c>
    </row>
    <row r="209" spans="1:39">
      <c r="A209" s="174">
        <f t="shared" si="3"/>
        <v>208</v>
      </c>
      <c r="B209" s="134">
        <v>45770</v>
      </c>
      <c r="C209" s="184">
        <f>YEAR(PA[[#This Row],[Date]])+IF(MONTH(PA[[#This Row],[Date]])&gt;=4,1,0)</f>
        <v>2026</v>
      </c>
      <c r="D209" s="32">
        <f>YEAR(PA[[#This Row],[Date]])</f>
        <v>2025</v>
      </c>
      <c r="E209" s="36" t="s">
        <v>364</v>
      </c>
      <c r="F209" s="36" t="s">
        <v>364</v>
      </c>
      <c r="G209" s="217">
        <v>45748</v>
      </c>
      <c r="H209" s="31">
        <f>DAY(EOMONTH(PA[[#This Row],[Month Year]],0))</f>
        <v>30</v>
      </c>
      <c r="I209" s="33">
        <v>0.26874999999999999</v>
      </c>
      <c r="J209" s="33">
        <v>0.75694444444444442</v>
      </c>
      <c r="K209" s="34">
        <f>IFERROR((PA[[#This Row],[Sunset Time (POA&lt;20 W/m2)]]-PA[[#This Row],[Sunrise Time (POA&gt;20 W/m2)]])*24,"")</f>
        <v>11.716666666666667</v>
      </c>
      <c r="L209" s="32" t="s">
        <v>466</v>
      </c>
      <c r="M209" s="32"/>
      <c r="N209" s="32"/>
      <c r="O209" s="35"/>
      <c r="P209" s="35"/>
      <c r="Q209" s="36" t="s">
        <v>521</v>
      </c>
      <c r="R209" s="31">
        <f>IF((PA[[#This Row],[String Type(If String BD)]]&amp;PA[[#This Row],[Equipment (If any BD other than PV  array and inv)]])="",1,0)</f>
        <v>0</v>
      </c>
      <c r="S209" s="31">
        <f>IF(PA[[#This Row],[String Type(If String BD)]]="",1,0)</f>
        <v>1</v>
      </c>
      <c r="T2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09" s="34">
        <f>IFERROR(_xlfn.XLOOKUP(PA[[#This Row],[Affected Equipment ]],'Basic Data'!N:N,'Basic Data'!Q:Q),"")</f>
        <v>4242.7000000000007</v>
      </c>
      <c r="V209" s="179">
        <f ca="1">IFERROR(_xlfn.XLOOKUP(PA[[#This Row],[Affected Equipment ]],'Basic Data'!N:N,'Basic Data'!R:R),"")</f>
        <v>2.5249657799202529E-2</v>
      </c>
      <c r="W209" s="35" t="s">
        <v>429</v>
      </c>
      <c r="X209" s="38"/>
      <c r="Y209" s="38" t="s">
        <v>430</v>
      </c>
      <c r="Z209" s="44">
        <v>0.43194444444444446</v>
      </c>
      <c r="AA209" s="44">
        <v>0.43194444444444446</v>
      </c>
      <c r="AB209" s="44">
        <v>0.43194444444444446</v>
      </c>
      <c r="AC209" s="44">
        <v>0.44305555555555554</v>
      </c>
      <c r="AD209" s="42">
        <f>IF(PA[[#This Row],[Acknowledgement Time ]]="NA","",(PA[[#This Row],[Acknowledgement Time ]]-PA[[#This Row],[Fault Time]])*24)</f>
        <v>0</v>
      </c>
      <c r="AE209" s="42">
        <f>IF(PA[[#This Row],[Work Start time on Fault]]="NA","",(PA[[#This Row],[Work Start time on Fault]]-PA[[#This Row],[Fault Time]])*24)</f>
        <v>0</v>
      </c>
      <c r="AF209" s="43">
        <f>IF(PA[[#This Row],[Status]]="Open","",(PA[[#This Row],[Work Completion time on fault]]-PA[[#This Row],[Fault Time]])*24)</f>
        <v>0.26666666666666572</v>
      </c>
      <c r="AG209" s="42">
        <f>IFERROR((PA[[#This Row],[Work Completion time on fault]]-PA[[#This Row],[Fault Time]])*24,"")</f>
        <v>0.26666666666666572</v>
      </c>
      <c r="AH209" s="35" t="s">
        <v>532</v>
      </c>
      <c r="AI209" s="32" t="s">
        <v>368</v>
      </c>
      <c r="AJ209" s="34">
        <f ca="1">IFERROR(PA[[#This Row],[Breakdown Time]]*PA[[#This Row],[Plant Equivalent Weightage]],"")</f>
        <v>6.7332420797873169E-3</v>
      </c>
      <c r="AK209" s="35">
        <v>243.9</v>
      </c>
      <c r="AL209" s="49">
        <f>IFERROR((_xlfn.XLOOKUP($G209,'Modelling New'!$D:$D,'Modelling New'!$O:$O)*PA[[#This Row],[Lost PoA(Wh/m2)]]*PA[[#This Row],[DC Capacity Affected (kW)]])/1000,"")</f>
        <v>792.43191426588623</v>
      </c>
    </row>
    <row r="210" spans="1:39">
      <c r="A210" s="174">
        <f t="shared" si="3"/>
        <v>209</v>
      </c>
      <c r="B210" s="134">
        <v>45770</v>
      </c>
      <c r="C210" s="184">
        <f>YEAR(PA[[#This Row],[Date]])+IF(MONTH(PA[[#This Row],[Date]])&gt;=4,1,0)</f>
        <v>2026</v>
      </c>
      <c r="D210" s="32">
        <f>YEAR(PA[[#This Row],[Date]])</f>
        <v>2025</v>
      </c>
      <c r="E210" s="36" t="s">
        <v>364</v>
      </c>
      <c r="F210" s="36" t="s">
        <v>364</v>
      </c>
      <c r="G210" s="217">
        <v>45748</v>
      </c>
      <c r="H210" s="31">
        <f>DAY(EOMONTH(PA[[#This Row],[Month Year]],0))</f>
        <v>30</v>
      </c>
      <c r="I210" s="33">
        <v>0.26874999999999999</v>
      </c>
      <c r="J210" s="33">
        <v>0.75694444444444442</v>
      </c>
      <c r="K210" s="34">
        <f>IFERROR((PA[[#This Row],[Sunset Time (POA&lt;20 W/m2)]]-PA[[#This Row],[Sunrise Time (POA&gt;20 W/m2)]])*24,"")</f>
        <v>11.716666666666667</v>
      </c>
      <c r="L210" s="32" t="s">
        <v>466</v>
      </c>
      <c r="M210" s="32" t="s">
        <v>404</v>
      </c>
      <c r="N210" s="32" t="s">
        <v>413</v>
      </c>
      <c r="O210" s="35" t="s">
        <v>527</v>
      </c>
      <c r="P210" s="35" t="s">
        <v>407</v>
      </c>
      <c r="Q210" s="32"/>
      <c r="R210" s="31">
        <f>IF((PA[[#This Row],[String Type(If String BD)]]&amp;PA[[#This Row],[Equipment (If any BD other than PV  array and inv)]])="",1,0)</f>
        <v>0</v>
      </c>
      <c r="S210" s="31">
        <f>IF(PA[[#This Row],[String Type(If String BD)]]="",1,0)</f>
        <v>0</v>
      </c>
      <c r="T2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0" s="34">
        <f>IFERROR(_xlfn.XLOOKUP(PA[[#This Row],[Affected Equipment ]],'Basic Data'!N:N,'Basic Data'!Q:Q),"")</f>
        <v>31.900000000000002</v>
      </c>
      <c r="V210" s="179">
        <f ca="1">IFERROR(_xlfn.XLOOKUP(PA[[#This Row],[Affected Equipment ]],'Basic Data'!N:N,'Basic Data'!R:R),"")</f>
        <v>1.898470511218235E-4</v>
      </c>
      <c r="W210" s="35" t="s">
        <v>408</v>
      </c>
      <c r="X210" s="38"/>
      <c r="Y210" s="38" t="s">
        <v>470</v>
      </c>
      <c r="Z210" s="44">
        <v>0.26874999999999999</v>
      </c>
      <c r="AA210" s="44">
        <v>0.26874999999999999</v>
      </c>
      <c r="AB210" s="44">
        <v>0.26874999999999999</v>
      </c>
      <c r="AC210" s="44">
        <v>0.72916666666666663</v>
      </c>
      <c r="AD210" s="42">
        <f>IF(PA[[#This Row],[Acknowledgement Time ]]="NA","",(PA[[#This Row],[Acknowledgement Time ]]-PA[[#This Row],[Fault Time]])*24)</f>
        <v>0</v>
      </c>
      <c r="AE210" s="42">
        <f>IF(PA[[#This Row],[Work Start time on Fault]]="NA","",(PA[[#This Row],[Work Start time on Fault]]-PA[[#This Row],[Fault Time]])*24)</f>
        <v>0</v>
      </c>
      <c r="AF210" s="43">
        <f>IF(PA[[#This Row],[Status]]="Open","",(PA[[#This Row],[Work Completion time on fault]]-PA[[#This Row],[Fault Time]])*24)</f>
        <v>11.049999999999999</v>
      </c>
      <c r="AG210" s="42">
        <f>IFERROR((PA[[#This Row],[Work Completion time on fault]]-PA[[#This Row],[Fault Time]])*24,"")</f>
        <v>11.049999999999999</v>
      </c>
      <c r="AH210" s="35" t="s">
        <v>533</v>
      </c>
      <c r="AI210" s="32" t="s">
        <v>368</v>
      </c>
      <c r="AJ210" s="34">
        <f ca="1">IFERROR(PA[[#This Row],[Breakdown Time]]*PA[[#This Row],[Plant Equivalent Weightage]],"")</f>
        <v>2.0978099148961497E-3</v>
      </c>
      <c r="AK210" s="35">
        <v>6744</v>
      </c>
      <c r="AL210" s="49">
        <f>IFERROR((_xlfn.XLOOKUP($G210,'Modelling New'!$D:$D,'Modelling New'!$O:$O)*PA[[#This Row],[Lost PoA(Wh/m2)]]*PA[[#This Row],[DC Capacity Affected (kW)]])/1000,"")</f>
        <v>164.74645500001958</v>
      </c>
    </row>
    <row r="211" spans="1:39">
      <c r="A211" s="174">
        <f t="shared" si="3"/>
        <v>210</v>
      </c>
      <c r="B211" s="134">
        <v>45770</v>
      </c>
      <c r="C211" s="183">
        <f>YEAR(PA[[#This Row],[Date]])+IF(MONTH(PA[[#This Row],[Date]])&gt;=4,1,0)</f>
        <v>2026</v>
      </c>
      <c r="D211" s="32">
        <f>YEAR(PA[[#This Row],[Date]])</f>
        <v>2025</v>
      </c>
      <c r="E211" s="36" t="s">
        <v>364</v>
      </c>
      <c r="F211" s="36" t="s">
        <v>364</v>
      </c>
      <c r="G211" s="217">
        <v>45748</v>
      </c>
      <c r="H211" s="175">
        <f>DAY(EOMONTH(PA[[#This Row],[Month Year]],0))</f>
        <v>30</v>
      </c>
      <c r="I211" s="33">
        <v>0.26874999999999999</v>
      </c>
      <c r="J211" s="33">
        <v>0.75694444444444442</v>
      </c>
      <c r="K211" s="34">
        <f>IFERROR((PA[[#This Row],[Sunset Time (POA&lt;20 W/m2)]]-PA[[#This Row],[Sunrise Time (POA&gt;20 W/m2)]])*24,"")</f>
        <v>11.716666666666667</v>
      </c>
      <c r="L211" s="36" t="s">
        <v>515</v>
      </c>
      <c r="M211" s="36" t="s">
        <v>411</v>
      </c>
      <c r="N211" s="32" t="s">
        <v>413</v>
      </c>
      <c r="O211" s="35" t="s">
        <v>406</v>
      </c>
      <c r="P211" s="35" t="s">
        <v>407</v>
      </c>
      <c r="Q211" s="36"/>
      <c r="R211" s="175">
        <f>IF((PA[[#This Row],[String Type(If String BD)]]&amp;PA[[#This Row],[Equipment (If any BD other than PV  array and inv)]])="",1,0)</f>
        <v>0</v>
      </c>
      <c r="S211" s="175">
        <f>IF(PA[[#This Row],[String Type(If String BD)]]="",1,0)</f>
        <v>0</v>
      </c>
      <c r="T2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1" s="176">
        <f>IFERROR(_xlfn.XLOOKUP(PA[[#This Row],[Affected Equipment ]],'Basic Data'!N:N,'Basic Data'!Q:Q),"")</f>
        <v>31.900000000000002</v>
      </c>
      <c r="V211" s="180">
        <f ca="1">IFERROR(_xlfn.XLOOKUP(PA[[#This Row],[Affected Equipment ]],'Basic Data'!N:N,'Basic Data'!R:R),"")</f>
        <v>1.898470511218235E-4</v>
      </c>
      <c r="W211" s="37" t="s">
        <v>482</v>
      </c>
      <c r="X211" s="39"/>
      <c r="Y211" s="38" t="s">
        <v>470</v>
      </c>
      <c r="Z211" s="44">
        <v>0.26874999999999999</v>
      </c>
      <c r="AA211" s="44">
        <v>0.26874999999999999</v>
      </c>
      <c r="AB211" s="44">
        <v>0.26874999999999999</v>
      </c>
      <c r="AC211" s="45">
        <v>0.70138888888888884</v>
      </c>
      <c r="AD211" s="177">
        <f>IF(PA[[#This Row],[Acknowledgement Time ]]="NA","",(PA[[#This Row],[Acknowledgement Time ]]-PA[[#This Row],[Fault Time]])*24)</f>
        <v>0</v>
      </c>
      <c r="AE211" s="177">
        <f>IF(PA[[#This Row],[Work Start time on Fault]]="NA","",(PA[[#This Row],[Work Start time on Fault]]-PA[[#This Row],[Fault Time]])*24)</f>
        <v>0</v>
      </c>
      <c r="AF211" s="178">
        <f>IF(PA[[#This Row],[Status]]="Open","",(PA[[#This Row],[Work Completion time on fault]]-PA[[#This Row],[Fault Time]])*24)</f>
        <v>10.383333333333333</v>
      </c>
      <c r="AG211" s="177">
        <f>IFERROR((PA[[#This Row],[Work Completion time on fault]]-PA[[#This Row],[Fault Time]])*24,"")</f>
        <v>10.383333333333333</v>
      </c>
      <c r="AH211" s="35" t="s">
        <v>534</v>
      </c>
      <c r="AI211" s="32" t="s">
        <v>368</v>
      </c>
      <c r="AJ211" s="176">
        <f ca="1">IFERROR(PA[[#This Row],[Breakdown Time]]*PA[[#This Row],[Plant Equivalent Weightage]],"")</f>
        <v>1.9712452141482672E-3</v>
      </c>
      <c r="AK211" s="37">
        <v>6626</v>
      </c>
      <c r="AL211" s="278">
        <f>IFERROR((_xlfn.XLOOKUP($G211,'Modelling New'!$D:$D,'Modelling New'!$O:$O)*PA[[#This Row],[Lost PoA(Wh/m2)]]*PA[[#This Row],[DC Capacity Affected (kW)]])/1000,"")</f>
        <v>161.86388060944984</v>
      </c>
    </row>
    <row r="212" spans="1:39">
      <c r="A212" s="174">
        <f t="shared" si="3"/>
        <v>211</v>
      </c>
      <c r="B212" s="134">
        <v>45771</v>
      </c>
      <c r="C212" s="184">
        <f>YEAR(PA[[#This Row],[Date]])+IF(MONTH(PA[[#This Row],[Date]])&gt;=4,1,0)</f>
        <v>2026</v>
      </c>
      <c r="D212" s="32">
        <f>YEAR(PA[[#This Row],[Date]])</f>
        <v>2025</v>
      </c>
      <c r="E212" s="36" t="s">
        <v>364</v>
      </c>
      <c r="F212" s="36" t="s">
        <v>364</v>
      </c>
      <c r="G212" s="217">
        <v>45748</v>
      </c>
      <c r="H212" s="31">
        <f>DAY(EOMONTH(PA[[#This Row],[Month Year]],0))</f>
        <v>30</v>
      </c>
      <c r="I212" s="33">
        <v>0.26666666666666666</v>
      </c>
      <c r="J212" s="33">
        <v>0.75694444444444442</v>
      </c>
      <c r="K212" s="34">
        <f>IFERROR((PA[[#This Row],[Sunset Time (POA&lt;20 W/m2)]]-PA[[#This Row],[Sunrise Time (POA&gt;20 W/m2)]])*24,"")</f>
        <v>11.766666666666666</v>
      </c>
      <c r="L212" s="32" t="s">
        <v>525</v>
      </c>
      <c r="M212" s="32" t="s">
        <v>404</v>
      </c>
      <c r="N212" s="32" t="s">
        <v>417</v>
      </c>
      <c r="O212" s="35"/>
      <c r="P212" s="35"/>
      <c r="Q212" s="32"/>
      <c r="R212" s="31">
        <f>IF((PA[[#This Row],[String Type(If String BD)]]&amp;PA[[#This Row],[Equipment (If any BD other than PV  array and inv)]])="",1,0)</f>
        <v>1</v>
      </c>
      <c r="S212" s="31">
        <f>IF(PA[[#This Row],[String Type(If String BD)]]="",1,0)</f>
        <v>1</v>
      </c>
      <c r="T2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IS4Inv1M1</v>
      </c>
      <c r="U212" s="34">
        <f>IFERROR(_xlfn.XLOOKUP(PA[[#This Row],[Affected Equipment ]],'Basic Data'!N:N,'Basic Data'!Q:Q),"")</f>
        <v>2038.845</v>
      </c>
      <c r="V212" s="179">
        <f ca="1">IFERROR(_xlfn.XLOOKUP(PA[[#This Row],[Affected Equipment ]],'Basic Data'!N:N,'Basic Data'!R:R),"")</f>
        <v>1.213381539010891E-2</v>
      </c>
      <c r="W212" s="35" t="s">
        <v>414</v>
      </c>
      <c r="X212" s="38"/>
      <c r="Y212" s="38" t="s">
        <v>75</v>
      </c>
      <c r="Z212" s="44">
        <v>0.26666666666666666</v>
      </c>
      <c r="AA212" s="44">
        <v>0.26666666666666666</v>
      </c>
      <c r="AB212" s="44">
        <v>0.26666666666666666</v>
      </c>
      <c r="AC212" s="44">
        <v>0.29236111111111113</v>
      </c>
      <c r="AD212" s="42">
        <f>IF(PA[[#This Row],[Acknowledgement Time ]]="NA","",(PA[[#This Row],[Acknowledgement Time ]]-PA[[#This Row],[Fault Time]])*24)</f>
        <v>0</v>
      </c>
      <c r="AE212" s="42">
        <f>IF(PA[[#This Row],[Work Start time on Fault]]="NA","",(PA[[#This Row],[Work Start time on Fault]]-PA[[#This Row],[Fault Time]])*24)</f>
        <v>0</v>
      </c>
      <c r="AF212" s="43">
        <f>IF(PA[[#This Row],[Status]]="Open","",(PA[[#This Row],[Work Completion time on fault]]-PA[[#This Row],[Fault Time]])*24)</f>
        <v>0.61666666666666714</v>
      </c>
      <c r="AG212" s="42">
        <f>IFERROR((PA[[#This Row],[Work Completion time on fault]]-PA[[#This Row],[Fault Time]])*24,"")</f>
        <v>0.61666666666666714</v>
      </c>
      <c r="AH212" s="35" t="s">
        <v>465</v>
      </c>
      <c r="AI212" s="32" t="s">
        <v>368</v>
      </c>
      <c r="AJ212" s="34">
        <f ca="1">IFERROR(PA[[#This Row],[Breakdown Time]]*PA[[#This Row],[Plant Equivalent Weightage]],"")</f>
        <v>7.4825194905671667E-3</v>
      </c>
      <c r="AK212" s="35">
        <v>40.369999999999997</v>
      </c>
      <c r="AL212" s="49">
        <f>IFERROR((_xlfn.XLOOKUP($G212,'Modelling New'!$D:$D,'Modelling New'!$O:$O)*PA[[#This Row],[Lost PoA(Wh/m2)]]*PA[[#This Row],[DC Capacity Affected (kW)]])/1000,"")</f>
        <v>63.030505981478797</v>
      </c>
    </row>
    <row r="213" spans="1:39">
      <c r="A213" s="174">
        <f t="shared" si="3"/>
        <v>212</v>
      </c>
      <c r="B213" s="30">
        <v>45771</v>
      </c>
      <c r="C213" s="184">
        <f>YEAR(PA[[#This Row],[Date]])+IF(MONTH(PA[[#This Row],[Date]])&gt;=4,1,0)</f>
        <v>2026</v>
      </c>
      <c r="D213" s="32">
        <f>YEAR(PA[[#This Row],[Date]])</f>
        <v>2025</v>
      </c>
      <c r="E213" s="36" t="s">
        <v>364</v>
      </c>
      <c r="F213" s="36" t="s">
        <v>364</v>
      </c>
      <c r="G213" s="217">
        <v>45748</v>
      </c>
      <c r="H213" s="31">
        <f>DAY(EOMONTH(PA[[#This Row],[Month Year]],0))</f>
        <v>30</v>
      </c>
      <c r="I213" s="33">
        <v>0.26666666666666666</v>
      </c>
      <c r="J213" s="33">
        <v>0.75694444444444442</v>
      </c>
      <c r="K213" s="34">
        <f>IFERROR((PA[[#This Row],[Sunset Time (POA&lt;20 W/m2)]]-PA[[#This Row],[Sunrise Time (POA&gt;20 W/m2)]])*24,"")</f>
        <v>11.766666666666666</v>
      </c>
      <c r="L213" s="32" t="s">
        <v>428</v>
      </c>
      <c r="M213" s="36" t="s">
        <v>411</v>
      </c>
      <c r="N213" s="32" t="s">
        <v>413</v>
      </c>
      <c r="O213" s="35"/>
      <c r="P213" s="35"/>
      <c r="Q213" s="32"/>
      <c r="R213" s="31">
        <f>IF((PA[[#This Row],[String Type(If String BD)]]&amp;PA[[#This Row],[Equipment (If any BD other than PV  array and inv)]])="",1,0)</f>
        <v>1</v>
      </c>
      <c r="S213" s="31">
        <f>IF(PA[[#This Row],[String Type(If String BD)]]="",1,0)</f>
        <v>1</v>
      </c>
      <c r="T2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13" s="34">
        <f>IFERROR(_xlfn.XLOOKUP(PA[[#This Row],[Affected Equipment ]],'Basic Data'!N:N,'Basic Data'!Q:Q),"")</f>
        <v>1961.85</v>
      </c>
      <c r="V213" s="179">
        <f ca="1">IFERROR(_xlfn.XLOOKUP(PA[[#This Row],[Affected Equipment ]],'Basic Data'!N:N,'Basic Data'!R:R),"")</f>
        <v>1.1675593643992144E-2</v>
      </c>
      <c r="W213" s="35" t="s">
        <v>414</v>
      </c>
      <c r="X213" s="38"/>
      <c r="Y213" s="38" t="s">
        <v>75</v>
      </c>
      <c r="Z213" s="44">
        <v>0.26666666666666666</v>
      </c>
      <c r="AA213" s="44">
        <v>0.26666666666666666</v>
      </c>
      <c r="AB213" s="44">
        <v>0.26666666666666666</v>
      </c>
      <c r="AC213" s="44">
        <v>0.28749999999999998</v>
      </c>
      <c r="AD213" s="42">
        <f>IF(PA[[#This Row],[Acknowledgement Time ]]="NA","",(PA[[#This Row],[Acknowledgement Time ]]-PA[[#This Row],[Fault Time]])*24)</f>
        <v>0</v>
      </c>
      <c r="AE213" s="42">
        <f>IF(PA[[#This Row],[Work Start time on Fault]]="NA","",(PA[[#This Row],[Work Start time on Fault]]-PA[[#This Row],[Fault Time]])*24)</f>
        <v>0</v>
      </c>
      <c r="AF213" s="43">
        <f>IF(PA[[#This Row],[Status]]="Open","",(PA[[#This Row],[Work Completion time on fault]]-PA[[#This Row],[Fault Time]])*24)</f>
        <v>0.49999999999999956</v>
      </c>
      <c r="AG213" s="42">
        <f>IFERROR((PA[[#This Row],[Work Completion time on fault]]-PA[[#This Row],[Fault Time]])*24,"")</f>
        <v>0.49999999999999956</v>
      </c>
      <c r="AH213" s="35" t="s">
        <v>445</v>
      </c>
      <c r="AI213" s="32" t="s">
        <v>368</v>
      </c>
      <c r="AJ213" s="34">
        <f ca="1">IFERROR(PA[[#This Row],[Breakdown Time]]*PA[[#This Row],[Plant Equivalent Weightage]],"")</f>
        <v>5.8377968219960668E-3</v>
      </c>
      <c r="AK213" s="35">
        <v>27.7</v>
      </c>
      <c r="AL213" s="49">
        <f>IFERROR((_xlfn.XLOOKUP($G213,'Modelling New'!$D:$D,'Modelling New'!$O:$O)*PA[[#This Row],[Lost PoA(Wh/m2)]]*PA[[#This Row],[DC Capacity Affected (kW)]])/1000,"")</f>
        <v>41.615335619110809</v>
      </c>
    </row>
    <row r="214" spans="1:39">
      <c r="A214" s="174">
        <f t="shared" si="3"/>
        <v>213</v>
      </c>
      <c r="B214" s="30">
        <v>45771</v>
      </c>
      <c r="C214" s="184">
        <f>YEAR(PA[[#This Row],[Date]])+IF(MONTH(PA[[#This Row],[Date]])&gt;=4,1,0)</f>
        <v>2026</v>
      </c>
      <c r="D214" s="32">
        <f>YEAR(PA[[#This Row],[Date]])</f>
        <v>2025</v>
      </c>
      <c r="E214" s="36" t="s">
        <v>364</v>
      </c>
      <c r="F214" s="36" t="s">
        <v>364</v>
      </c>
      <c r="G214" s="217">
        <v>45748</v>
      </c>
      <c r="H214" s="31">
        <f>DAY(EOMONTH(PA[[#This Row],[Month Year]],0))</f>
        <v>30</v>
      </c>
      <c r="I214" s="33">
        <v>0.26666666666666666</v>
      </c>
      <c r="J214" s="33">
        <v>0.75694444444444442</v>
      </c>
      <c r="K214" s="34">
        <f>IFERROR((PA[[#This Row],[Sunset Time (POA&lt;20 W/m2)]]-PA[[#This Row],[Sunrise Time (POA&gt;20 W/m2)]])*24,"")</f>
        <v>11.766666666666666</v>
      </c>
      <c r="L214" s="32" t="s">
        <v>451</v>
      </c>
      <c r="M214" s="32" t="s">
        <v>411</v>
      </c>
      <c r="N214" s="32" t="s">
        <v>405</v>
      </c>
      <c r="O214" s="35"/>
      <c r="P214" s="35"/>
      <c r="Q214" s="32"/>
      <c r="R214" s="31">
        <f>IF((PA[[#This Row],[String Type(If String BD)]]&amp;PA[[#This Row],[Equipment (If any BD other than PV  array and inv)]])="",1,0)</f>
        <v>1</v>
      </c>
      <c r="S214" s="31">
        <f>IF(PA[[#This Row],[String Type(If String BD)]]="",1,0)</f>
        <v>1</v>
      </c>
      <c r="T2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14" s="34">
        <f>IFERROR(_xlfn.XLOOKUP(PA[[#This Row],[Affected Equipment ]],'Basic Data'!N:N,'Basic Data'!Q:Q),"")</f>
        <v>1499.3</v>
      </c>
      <c r="V214" s="179">
        <f ca="1">IFERROR(_xlfn.XLOOKUP(PA[[#This Row],[Affected Equipment ]],'Basic Data'!N:N,'Basic Data'!R:R),"")</f>
        <v>8.9228114027257027E-3</v>
      </c>
      <c r="W214" s="35" t="s">
        <v>414</v>
      </c>
      <c r="X214" s="38"/>
      <c r="Y214" s="38" t="s">
        <v>75</v>
      </c>
      <c r="Z214" s="44">
        <v>0.26666666666666666</v>
      </c>
      <c r="AA214" s="44">
        <v>0.26666666666666666</v>
      </c>
      <c r="AB214" s="44">
        <v>0.26666666666666666</v>
      </c>
      <c r="AC214" s="44">
        <v>0.28958333333333336</v>
      </c>
      <c r="AD214" s="42">
        <f>IF(PA[[#This Row],[Acknowledgement Time ]]="NA","",(PA[[#This Row],[Acknowledgement Time ]]-PA[[#This Row],[Fault Time]])*24)</f>
        <v>0</v>
      </c>
      <c r="AE214" s="42">
        <f>IF(PA[[#This Row],[Work Start time on Fault]]="NA","",(PA[[#This Row],[Work Start time on Fault]]-PA[[#This Row],[Fault Time]])*24)</f>
        <v>0</v>
      </c>
      <c r="AF214" s="43">
        <f>IF(PA[[#This Row],[Status]]="Open","",(PA[[#This Row],[Work Completion time on fault]]-PA[[#This Row],[Fault Time]])*24)</f>
        <v>0.55000000000000071</v>
      </c>
      <c r="AG214" s="42">
        <f>IFERROR((PA[[#This Row],[Work Completion time on fault]]-PA[[#This Row],[Fault Time]])*24,"")</f>
        <v>0.55000000000000071</v>
      </c>
      <c r="AH214" s="35" t="s">
        <v>492</v>
      </c>
      <c r="AI214" s="32" t="s">
        <v>368</v>
      </c>
      <c r="AJ214" s="34">
        <f ca="1">IFERROR(PA[[#This Row],[Breakdown Time]]*PA[[#This Row],[Plant Equivalent Weightage]],"")</f>
        <v>4.9075462714991431E-3</v>
      </c>
      <c r="AK214" s="35">
        <v>32.799999999999997</v>
      </c>
      <c r="AL214" s="49">
        <f>IFERROR((_xlfn.XLOOKUP($G214,'Modelling New'!$D:$D,'Modelling New'!$O:$O)*PA[[#This Row],[Lost PoA(Wh/m2)]]*PA[[#This Row],[DC Capacity Affected (kW)]])/1000,"")</f>
        <v>37.659124411036501</v>
      </c>
    </row>
    <row r="215" spans="1:39">
      <c r="A215" s="174">
        <f t="shared" si="3"/>
        <v>214</v>
      </c>
      <c r="B215" s="30">
        <v>45771</v>
      </c>
      <c r="C215" s="184">
        <f>YEAR(PA[[#This Row],[Date]])+IF(MONTH(PA[[#This Row],[Date]])&gt;=4,1,0)</f>
        <v>2026</v>
      </c>
      <c r="D215" s="32">
        <f>YEAR(PA[[#This Row],[Date]])</f>
        <v>2025</v>
      </c>
      <c r="E215" s="36" t="s">
        <v>364</v>
      </c>
      <c r="F215" s="36" t="s">
        <v>364</v>
      </c>
      <c r="G215" s="217">
        <v>45748</v>
      </c>
      <c r="H215" s="31">
        <f>DAY(EOMONTH(PA[[#This Row],[Month Year]],0))</f>
        <v>30</v>
      </c>
      <c r="I215" s="33">
        <v>0.26666666666666666</v>
      </c>
      <c r="J215" s="33">
        <v>0.75694444444444442</v>
      </c>
      <c r="K215" s="34">
        <f>IFERROR((PA[[#This Row],[Sunset Time (POA&lt;20 W/m2)]]-PA[[#This Row],[Sunrise Time (POA&gt;20 W/m2)]])*24,"")</f>
        <v>11.766666666666666</v>
      </c>
      <c r="L215" s="32" t="s">
        <v>525</v>
      </c>
      <c r="M215" s="32" t="s">
        <v>404</v>
      </c>
      <c r="N215" s="32" t="s">
        <v>417</v>
      </c>
      <c r="O215" s="35" t="s">
        <v>468</v>
      </c>
      <c r="P215" s="35" t="s">
        <v>472</v>
      </c>
      <c r="Q215" s="32"/>
      <c r="R215" s="31">
        <f>IF((PA[[#This Row],[String Type(If String BD)]]&amp;PA[[#This Row],[Equipment (If any BD other than PV  array and inv)]])="",1,0)</f>
        <v>0</v>
      </c>
      <c r="S215" s="31">
        <f>IF(PA[[#This Row],[String Type(If String BD)]]="",1,0)</f>
        <v>0</v>
      </c>
      <c r="T2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5" s="34">
        <f>IFERROR(_xlfn.XLOOKUP(PA[[#This Row],[Affected Equipment ]],'Basic Data'!N:N,'Basic Data'!Q:Q),"")</f>
        <v>31.610000000000003</v>
      </c>
      <c r="V215" s="179">
        <f ca="1">IFERROR(_xlfn.XLOOKUP(PA[[#This Row],[Affected Equipment ]],'Basic Data'!N:N,'Basic Data'!R:R),"")</f>
        <v>1.8812116883889783E-4</v>
      </c>
      <c r="W215" s="35" t="s">
        <v>448</v>
      </c>
      <c r="X215" s="38"/>
      <c r="Y215" s="38" t="s">
        <v>470</v>
      </c>
      <c r="Z215" s="44">
        <v>0.29236111111111113</v>
      </c>
      <c r="AA215" s="44">
        <v>0.29236111111111113</v>
      </c>
      <c r="AB215" s="44">
        <v>0.29236111111111113</v>
      </c>
      <c r="AC215" s="44">
        <v>0.6875</v>
      </c>
      <c r="AD215" s="42">
        <f>IF(PA[[#This Row],[Acknowledgement Time ]]="NA","",(PA[[#This Row],[Acknowledgement Time ]]-PA[[#This Row],[Fault Time]])*24)</f>
        <v>0</v>
      </c>
      <c r="AE215" s="42">
        <f>IF(PA[[#This Row],[Work Start time on Fault]]="NA","",(PA[[#This Row],[Work Start time on Fault]]-PA[[#This Row],[Fault Time]])*24)</f>
        <v>0</v>
      </c>
      <c r="AF215" s="43">
        <f>IF(PA[[#This Row],[Status]]="Open","",(PA[[#This Row],[Work Completion time on fault]]-PA[[#This Row],[Fault Time]])*24)</f>
        <v>9.4833333333333325</v>
      </c>
      <c r="AG215" s="42">
        <f>IFERROR((PA[[#This Row],[Work Completion time on fault]]-PA[[#This Row],[Fault Time]])*24,"")</f>
        <v>9.4833333333333325</v>
      </c>
      <c r="AH215" s="35" t="s">
        <v>535</v>
      </c>
      <c r="AI215" s="32" t="s">
        <v>368</v>
      </c>
      <c r="AJ215" s="34">
        <f ca="1">IFERROR(PA[[#This Row],[Breakdown Time]]*PA[[#This Row],[Plant Equivalent Weightage]],"")</f>
        <v>1.7840157511555476E-3</v>
      </c>
      <c r="AK215" s="35">
        <v>6532</v>
      </c>
      <c r="AL215" s="49">
        <f>IFERROR((_xlfn.XLOOKUP($G215,'Modelling New'!$D:$D,'Modelling New'!$O:$O)*PA[[#This Row],[Lost PoA(Wh/m2)]]*PA[[#This Row],[DC Capacity Affected (kW)]])/1000,"")</f>
        <v>158.11697805800972</v>
      </c>
      <c r="AM215" s="35" t="s">
        <v>536</v>
      </c>
    </row>
    <row r="216" spans="1:39">
      <c r="A216" s="174">
        <f t="shared" si="3"/>
        <v>215</v>
      </c>
      <c r="B216" s="30">
        <v>45771</v>
      </c>
      <c r="C216" s="184">
        <f>YEAR(PA[[#This Row],[Date]])+IF(MONTH(PA[[#This Row],[Date]])&gt;=4,1,0)</f>
        <v>2026</v>
      </c>
      <c r="D216" s="32">
        <f>YEAR(PA[[#This Row],[Date]])</f>
        <v>2025</v>
      </c>
      <c r="E216" s="36" t="s">
        <v>364</v>
      </c>
      <c r="F216" s="36" t="s">
        <v>364</v>
      </c>
      <c r="G216" s="217">
        <v>45748</v>
      </c>
      <c r="H216" s="31">
        <f>DAY(EOMONTH(PA[[#This Row],[Month Year]],0))</f>
        <v>30</v>
      </c>
      <c r="I216" s="33">
        <v>0.26666666666666666</v>
      </c>
      <c r="J216" s="33">
        <v>0.75694444444444442</v>
      </c>
      <c r="K216" s="34">
        <f>IFERROR((PA[[#This Row],[Sunset Time (POA&lt;20 W/m2)]]-PA[[#This Row],[Sunrise Time (POA&gt;20 W/m2)]])*24,"")</f>
        <v>11.766666666666666</v>
      </c>
      <c r="L216" s="32" t="s">
        <v>525</v>
      </c>
      <c r="M216" s="32" t="s">
        <v>404</v>
      </c>
      <c r="N216" s="32" t="s">
        <v>417</v>
      </c>
      <c r="O216" s="35" t="s">
        <v>459</v>
      </c>
      <c r="P216" s="35" t="s">
        <v>472</v>
      </c>
      <c r="Q216" s="32"/>
      <c r="R216" s="31">
        <f>IF((PA[[#This Row],[String Type(If String BD)]]&amp;PA[[#This Row],[Equipment (If any BD other than PV  array and inv)]])="",1,0)</f>
        <v>0</v>
      </c>
      <c r="S216" s="31">
        <f>IF(PA[[#This Row],[String Type(If String BD)]]="",1,0)</f>
        <v>0</v>
      </c>
      <c r="T2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16" s="34">
        <f>IFERROR(_xlfn.XLOOKUP(PA[[#This Row],[Affected Equipment ]],'Basic Data'!N:N,'Basic Data'!Q:Q),"")</f>
        <v>31.610000000000003</v>
      </c>
      <c r="V216" s="179">
        <f ca="1">IFERROR(_xlfn.XLOOKUP(PA[[#This Row],[Affected Equipment ]],'Basic Data'!N:N,'Basic Data'!R:R),"")</f>
        <v>1.8812116883889783E-4</v>
      </c>
      <c r="W216" s="35" t="s">
        <v>482</v>
      </c>
      <c r="X216" s="38"/>
      <c r="Y216" s="38" t="s">
        <v>470</v>
      </c>
      <c r="Z216" s="44">
        <v>0.26666666666666666</v>
      </c>
      <c r="AA216" s="44">
        <v>0.26666666666666666</v>
      </c>
      <c r="AB216" s="44">
        <v>0.26666666666666666</v>
      </c>
      <c r="AC216" s="44">
        <v>0.67708333333333337</v>
      </c>
      <c r="AD216" s="42">
        <f>IF(PA[[#This Row],[Acknowledgement Time ]]="NA","",(PA[[#This Row],[Acknowledgement Time ]]-PA[[#This Row],[Fault Time]])*24)</f>
        <v>0</v>
      </c>
      <c r="AE216" s="42">
        <f>IF(PA[[#This Row],[Work Start time on Fault]]="NA","",(PA[[#This Row],[Work Start time on Fault]]-PA[[#This Row],[Fault Time]])*24)</f>
        <v>0</v>
      </c>
      <c r="AF216" s="43">
        <f>IF(PA[[#This Row],[Status]]="Open","",(PA[[#This Row],[Work Completion time on fault]]-PA[[#This Row],[Fault Time]])*24)</f>
        <v>9.8500000000000014</v>
      </c>
      <c r="AG216" s="42">
        <f>IFERROR((PA[[#This Row],[Work Completion time on fault]]-PA[[#This Row],[Fault Time]])*24,"")</f>
        <v>9.8500000000000014</v>
      </c>
      <c r="AH216" s="35" t="s">
        <v>534</v>
      </c>
      <c r="AI216" s="32" t="s">
        <v>368</v>
      </c>
      <c r="AJ216" s="34">
        <f ca="1">IFERROR(PA[[#This Row],[Breakdown Time]]*PA[[#This Row],[Plant Equivalent Weightage]],"")</f>
        <v>1.8529935130631439E-3</v>
      </c>
      <c r="AK216" s="35">
        <v>6482</v>
      </c>
      <c r="AL216" s="49">
        <f>IFERROR((_xlfn.XLOOKUP($G216,'Modelling New'!$D:$D,'Modelling New'!$O:$O)*PA[[#This Row],[Lost PoA(Wh/m2)]]*PA[[#This Row],[DC Capacity Affected (kW)]])/1000,"")</f>
        <v>156.9066521390109</v>
      </c>
      <c r="AM216" s="35" t="s">
        <v>536</v>
      </c>
    </row>
    <row r="217" spans="1:39">
      <c r="A217" s="174">
        <f t="shared" si="3"/>
        <v>216</v>
      </c>
      <c r="B217" s="30">
        <v>45771</v>
      </c>
      <c r="C217" s="184">
        <f>YEAR(PA[[#This Row],[Date]])+IF(MONTH(PA[[#This Row],[Date]])&gt;=4,1,0)</f>
        <v>2026</v>
      </c>
      <c r="D217" s="32">
        <f>YEAR(PA[[#This Row],[Date]])</f>
        <v>2025</v>
      </c>
      <c r="E217" s="36" t="s">
        <v>364</v>
      </c>
      <c r="F217" s="36" t="s">
        <v>364</v>
      </c>
      <c r="G217" s="217">
        <v>45748</v>
      </c>
      <c r="H217" s="31">
        <f>DAY(EOMONTH(PA[[#This Row],[Month Year]],0))</f>
        <v>30</v>
      </c>
      <c r="I217" s="33">
        <v>0.26666666666666666</v>
      </c>
      <c r="J217" s="33">
        <v>0.75694444444444442</v>
      </c>
      <c r="K217" s="34">
        <f>IFERROR((PA[[#This Row],[Sunset Time (POA&lt;20 W/m2)]]-PA[[#This Row],[Sunrise Time (POA&gt;20 W/m2)]])*24,"")</f>
        <v>11.766666666666666</v>
      </c>
      <c r="L217" s="32" t="s">
        <v>412</v>
      </c>
      <c r="M217" s="32" t="s">
        <v>404</v>
      </c>
      <c r="N217" s="32" t="s">
        <v>413</v>
      </c>
      <c r="O217" s="35" t="s">
        <v>527</v>
      </c>
      <c r="P217" s="35" t="s">
        <v>407</v>
      </c>
      <c r="Q217" s="32"/>
      <c r="R217" s="31">
        <f>IF((PA[[#This Row],[String Type(If String BD)]]&amp;PA[[#This Row],[Equipment (If any BD other than PV  array and inv)]])="",1,0)</f>
        <v>0</v>
      </c>
      <c r="S217" s="31">
        <f>IF(PA[[#This Row],[String Type(If String BD)]]="",1,0)</f>
        <v>0</v>
      </c>
      <c r="T2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7" s="34">
        <f>IFERROR(_xlfn.XLOOKUP(PA[[#This Row],[Affected Equipment ]],'Basic Data'!N:N,'Basic Data'!Q:Q),"")</f>
        <v>31.900000000000002</v>
      </c>
      <c r="V217" s="179">
        <f ca="1">IFERROR(_xlfn.XLOOKUP(PA[[#This Row],[Affected Equipment ]],'Basic Data'!N:N,'Basic Data'!R:R),"")</f>
        <v>1.898470511218235E-4</v>
      </c>
      <c r="W217" s="35" t="s">
        <v>408</v>
      </c>
      <c r="X217" s="38"/>
      <c r="Y217" s="38" t="s">
        <v>470</v>
      </c>
      <c r="Z217" s="44">
        <v>0.26666666666666666</v>
      </c>
      <c r="AA217" s="44">
        <v>0.26666666666666666</v>
      </c>
      <c r="AB217" s="44">
        <v>0.26666666666666666</v>
      </c>
      <c r="AC217" s="44">
        <v>0.69791666666666663</v>
      </c>
      <c r="AD217" s="42">
        <f>IF(PA[[#This Row],[Acknowledgement Time ]]="NA","",(PA[[#This Row],[Acknowledgement Time ]]-PA[[#This Row],[Fault Time]])*24)</f>
        <v>0</v>
      </c>
      <c r="AE217" s="42">
        <f>IF(PA[[#This Row],[Work Start time on Fault]]="NA","",(PA[[#This Row],[Work Start time on Fault]]-PA[[#This Row],[Fault Time]])*24)</f>
        <v>0</v>
      </c>
      <c r="AF217" s="43">
        <f>IF(PA[[#This Row],[Status]]="Open","",(PA[[#This Row],[Work Completion time on fault]]-PA[[#This Row],[Fault Time]])*24)</f>
        <v>10.35</v>
      </c>
      <c r="AG217" s="42">
        <f>IFERROR((PA[[#This Row],[Work Completion time on fault]]-PA[[#This Row],[Fault Time]])*24,"")</f>
        <v>10.35</v>
      </c>
      <c r="AH217" s="35" t="s">
        <v>533</v>
      </c>
      <c r="AI217" s="32" t="s">
        <v>368</v>
      </c>
      <c r="AJ217" s="34">
        <f ca="1">IFERROR(PA[[#This Row],[Breakdown Time]]*PA[[#This Row],[Plant Equivalent Weightage]],"")</f>
        <v>1.9649169791108733E-3</v>
      </c>
      <c r="AK217" s="35">
        <v>6646</v>
      </c>
      <c r="AL217" s="49">
        <f>IFERROR((_xlfn.XLOOKUP($G217,'Modelling New'!$D:$D,'Modelling New'!$O:$O)*PA[[#This Row],[Lost PoA(Wh/m2)]]*PA[[#This Row],[DC Capacity Affected (kW)]])/1000,"")</f>
        <v>162.35245254005488</v>
      </c>
      <c r="AM217" s="35" t="s">
        <v>536</v>
      </c>
    </row>
    <row r="218" spans="1:39">
      <c r="A218" s="174">
        <f t="shared" si="3"/>
        <v>217</v>
      </c>
      <c r="B218" s="134">
        <v>45771</v>
      </c>
      <c r="C218" s="183">
        <f>YEAR(PA[[#This Row],[Date]])+IF(MONTH(PA[[#This Row],[Date]])&gt;=4,1,0)</f>
        <v>2026</v>
      </c>
      <c r="D218" s="32">
        <f>YEAR(PA[[#This Row],[Date]])</f>
        <v>2025</v>
      </c>
      <c r="E218" s="36" t="s">
        <v>364</v>
      </c>
      <c r="F218" s="36" t="s">
        <v>364</v>
      </c>
      <c r="G218" s="217">
        <v>45748</v>
      </c>
      <c r="H218" s="175">
        <f>DAY(EOMONTH(PA[[#This Row],[Month Year]],0))</f>
        <v>30</v>
      </c>
      <c r="I218" s="33">
        <v>0.26666666666666666</v>
      </c>
      <c r="J218" s="33">
        <v>0.75694444444444442</v>
      </c>
      <c r="K218" s="34">
        <f>IFERROR((PA[[#This Row],[Sunset Time (POA&lt;20 W/m2)]]-PA[[#This Row],[Sunrise Time (POA&gt;20 W/m2)]])*24,"")</f>
        <v>11.766666666666666</v>
      </c>
      <c r="L218" s="32" t="s">
        <v>451</v>
      </c>
      <c r="M218" s="32" t="s">
        <v>411</v>
      </c>
      <c r="N218" s="32" t="s">
        <v>405</v>
      </c>
      <c r="O218" s="35" t="s">
        <v>406</v>
      </c>
      <c r="P218" s="35" t="s">
        <v>407</v>
      </c>
      <c r="Q218" s="36"/>
      <c r="R218" s="175">
        <f>IF((PA[[#This Row],[String Type(If String BD)]]&amp;PA[[#This Row],[Equipment (If any BD other than PV  array and inv)]])="",1,0)</f>
        <v>0</v>
      </c>
      <c r="S218" s="175">
        <f>IF(PA[[#This Row],[String Type(If String BD)]]="",1,0)</f>
        <v>0</v>
      </c>
      <c r="T2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8" s="176">
        <f>IFERROR(_xlfn.XLOOKUP(PA[[#This Row],[Affected Equipment ]],'Basic Data'!N:N,'Basic Data'!Q:Q),"")</f>
        <v>31.900000000000002</v>
      </c>
      <c r="V218" s="180">
        <f ca="1">IFERROR(_xlfn.XLOOKUP(PA[[#This Row],[Affected Equipment ]],'Basic Data'!N:N,'Basic Data'!R:R),"")</f>
        <v>1.898470511218235E-4</v>
      </c>
      <c r="W218" s="35" t="s">
        <v>448</v>
      </c>
      <c r="X218" s="39"/>
      <c r="Y218" s="38" t="s">
        <v>470</v>
      </c>
      <c r="Z218" s="44">
        <v>0.26666666666666666</v>
      </c>
      <c r="AA218" s="44">
        <v>0.26666666666666666</v>
      </c>
      <c r="AB218" s="44">
        <v>0.26666666666666666</v>
      </c>
      <c r="AC218" s="45">
        <v>0.72916666666666663</v>
      </c>
      <c r="AD218" s="177">
        <f>IF(PA[[#This Row],[Acknowledgement Time ]]="NA","",(PA[[#This Row],[Acknowledgement Time ]]-PA[[#This Row],[Fault Time]])*24)</f>
        <v>0</v>
      </c>
      <c r="AE218" s="177">
        <f>IF(PA[[#This Row],[Work Start time on Fault]]="NA","",(PA[[#This Row],[Work Start time on Fault]]-PA[[#This Row],[Fault Time]])*24)</f>
        <v>0</v>
      </c>
      <c r="AF218" s="178">
        <f>IF(PA[[#This Row],[Status]]="Open","",(PA[[#This Row],[Work Completion time on fault]]-PA[[#This Row],[Fault Time]])*24)</f>
        <v>11.1</v>
      </c>
      <c r="AG218" s="177">
        <f>IFERROR((PA[[#This Row],[Work Completion time on fault]]-PA[[#This Row],[Fault Time]])*24,"")</f>
        <v>11.1</v>
      </c>
      <c r="AH218" s="35" t="s">
        <v>494</v>
      </c>
      <c r="AI218" s="32" t="s">
        <v>368</v>
      </c>
      <c r="AJ218" s="176">
        <f ca="1">IFERROR(PA[[#This Row],[Breakdown Time]]*PA[[#This Row],[Plant Equivalent Weightage]],"")</f>
        <v>2.1073022674522406E-3</v>
      </c>
      <c r="AK218" s="37">
        <v>6790</v>
      </c>
      <c r="AL218" s="278">
        <f>IFERROR((_xlfn.XLOOKUP($G218,'Modelling New'!$D:$D,'Modelling New'!$O:$O)*PA[[#This Row],[Lost PoA(Wh/m2)]]*PA[[#This Row],[DC Capacity Affected (kW)]])/1000,"")</f>
        <v>165.87017044041119</v>
      </c>
      <c r="AM218" s="35" t="s">
        <v>537</v>
      </c>
    </row>
    <row r="219" spans="1:39">
      <c r="A219" s="174">
        <f t="shared" si="3"/>
        <v>218</v>
      </c>
      <c r="B219" s="30">
        <v>45771</v>
      </c>
      <c r="C219" s="184">
        <f>YEAR(PA[[#This Row],[Date]])+IF(MONTH(PA[[#This Row],[Date]])&gt;=4,1,0)</f>
        <v>2026</v>
      </c>
      <c r="D219" s="32">
        <f>YEAR(PA[[#This Row],[Date]])</f>
        <v>2025</v>
      </c>
      <c r="E219" s="36" t="s">
        <v>364</v>
      </c>
      <c r="F219" s="36" t="s">
        <v>364</v>
      </c>
      <c r="G219" s="217">
        <v>45748</v>
      </c>
      <c r="H219" s="31">
        <f>DAY(EOMONTH(PA[[#This Row],[Month Year]],0))</f>
        <v>30</v>
      </c>
      <c r="I219" s="33">
        <v>0.26666666666666666</v>
      </c>
      <c r="J219" s="33">
        <v>0.75694444444444442</v>
      </c>
      <c r="K219" s="34">
        <f>IFERROR((PA[[#This Row],[Sunset Time (POA&lt;20 W/m2)]]-PA[[#This Row],[Sunrise Time (POA&gt;20 W/m2)]])*24,"")</f>
        <v>11.766666666666666</v>
      </c>
      <c r="L219" s="32" t="s">
        <v>451</v>
      </c>
      <c r="M219" s="32" t="s">
        <v>411</v>
      </c>
      <c r="N219" s="32" t="s">
        <v>405</v>
      </c>
      <c r="O219" s="35" t="s">
        <v>473</v>
      </c>
      <c r="P219" s="35" t="s">
        <v>407</v>
      </c>
      <c r="Q219" s="32"/>
      <c r="R219" s="31">
        <f>IF((PA[[#This Row],[String Type(If String BD)]]&amp;PA[[#This Row],[Equipment (If any BD other than PV  array and inv)]])="",1,0)</f>
        <v>0</v>
      </c>
      <c r="S219" s="31">
        <f>IF(PA[[#This Row],[String Type(If String BD)]]="",1,0)</f>
        <v>0</v>
      </c>
      <c r="T2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19" s="34">
        <f>IFERROR(_xlfn.XLOOKUP(PA[[#This Row],[Affected Equipment ]],'Basic Data'!N:N,'Basic Data'!Q:Q),"")</f>
        <v>31.900000000000002</v>
      </c>
      <c r="V219" s="179">
        <f ca="1">IFERROR(_xlfn.XLOOKUP(PA[[#This Row],[Affected Equipment ]],'Basic Data'!N:N,'Basic Data'!R:R),"")</f>
        <v>1.898470511218235E-4</v>
      </c>
      <c r="W219" s="35" t="s">
        <v>448</v>
      </c>
      <c r="X219" s="38"/>
      <c r="Y219" s="38" t="s">
        <v>470</v>
      </c>
      <c r="Z219" s="44">
        <v>0.26666666666666666</v>
      </c>
      <c r="AA219" s="44">
        <v>0.26666666666666666</v>
      </c>
      <c r="AB219" s="44">
        <v>0.26666666666666666</v>
      </c>
      <c r="AC219" s="44">
        <v>0.73611111111111116</v>
      </c>
      <c r="AD219" s="42">
        <f>IF(PA[[#This Row],[Acknowledgement Time ]]="NA","",(PA[[#This Row],[Acknowledgement Time ]]-PA[[#This Row],[Fault Time]])*24)</f>
        <v>0</v>
      </c>
      <c r="AE219" s="42">
        <f>IF(PA[[#This Row],[Work Start time on Fault]]="NA","",(PA[[#This Row],[Work Start time on Fault]]-PA[[#This Row],[Fault Time]])*24)</f>
        <v>0</v>
      </c>
      <c r="AF219" s="43">
        <f>IF(PA[[#This Row],[Status]]="Open","",(PA[[#This Row],[Work Completion time on fault]]-PA[[#This Row],[Fault Time]])*24)</f>
        <v>11.266666666666667</v>
      </c>
      <c r="AG219" s="42">
        <f>IFERROR((PA[[#This Row],[Work Completion time on fault]]-PA[[#This Row],[Fault Time]])*24,"")</f>
        <v>11.266666666666667</v>
      </c>
      <c r="AH219" s="35" t="s">
        <v>494</v>
      </c>
      <c r="AI219" s="32" t="s">
        <v>368</v>
      </c>
      <c r="AJ219" s="34">
        <f ca="1">IFERROR(PA[[#This Row],[Breakdown Time]]*PA[[#This Row],[Plant Equivalent Weightage]],"")</f>
        <v>2.1389434426392117E-3</v>
      </c>
      <c r="AK219" s="35">
        <v>6809</v>
      </c>
      <c r="AL219" s="49">
        <f>IFERROR((_xlfn.XLOOKUP($G219,'Modelling New'!$D:$D,'Modelling New'!$O:$O)*PA[[#This Row],[Lost PoA(Wh/m2)]]*PA[[#This Row],[DC Capacity Affected (kW)]])/1000,"")</f>
        <v>166.33431377448596</v>
      </c>
      <c r="AM219" s="35" t="s">
        <v>537</v>
      </c>
    </row>
    <row r="220" spans="1:39">
      <c r="A220" s="174">
        <f t="shared" si="3"/>
        <v>219</v>
      </c>
      <c r="B220" s="30">
        <v>45771</v>
      </c>
      <c r="C220" s="184">
        <f>YEAR(PA[[#This Row],[Date]])+IF(MONTH(PA[[#This Row],[Date]])&gt;=4,1,0)</f>
        <v>2026</v>
      </c>
      <c r="D220" s="32">
        <f>YEAR(PA[[#This Row],[Date]])</f>
        <v>2025</v>
      </c>
      <c r="E220" s="36" t="s">
        <v>364</v>
      </c>
      <c r="F220" s="36" t="s">
        <v>364</v>
      </c>
      <c r="G220" s="217">
        <v>45748</v>
      </c>
      <c r="H220" s="31">
        <f>DAY(EOMONTH(PA[[#This Row],[Month Year]],0))</f>
        <v>30</v>
      </c>
      <c r="I220" s="33">
        <v>0.26666666666666666</v>
      </c>
      <c r="J220" s="33">
        <v>0.75694444444444442</v>
      </c>
      <c r="K220" s="34">
        <f>IFERROR((PA[[#This Row],[Sunset Time (POA&lt;20 W/m2)]]-PA[[#This Row],[Sunrise Time (POA&gt;20 W/m2)]])*24,"")</f>
        <v>11.766666666666666</v>
      </c>
      <c r="L220" s="32" t="s">
        <v>403</v>
      </c>
      <c r="M220" s="32" t="s">
        <v>411</v>
      </c>
      <c r="N220" s="32" t="s">
        <v>417</v>
      </c>
      <c r="O220" s="35" t="s">
        <v>473</v>
      </c>
      <c r="P220" s="35" t="s">
        <v>407</v>
      </c>
      <c r="Q220" s="32"/>
      <c r="R220" s="31">
        <f>IF((PA[[#This Row],[String Type(If String BD)]]&amp;PA[[#This Row],[Equipment (If any BD other than PV  array and inv)]])="",1,0)</f>
        <v>0</v>
      </c>
      <c r="S220" s="31">
        <f>IF(PA[[#This Row],[String Type(If String BD)]]="",1,0)</f>
        <v>0</v>
      </c>
      <c r="T2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0" s="34">
        <f>IFERROR(_xlfn.XLOOKUP(PA[[#This Row],[Affected Equipment ]],'Basic Data'!N:N,'Basic Data'!Q:Q),"")</f>
        <v>31.900000000000002</v>
      </c>
      <c r="V220" s="179">
        <f ca="1">IFERROR(_xlfn.XLOOKUP(PA[[#This Row],[Affected Equipment ]],'Basic Data'!N:N,'Basic Data'!R:R),"")</f>
        <v>1.898470511218235E-4</v>
      </c>
      <c r="W220" s="35" t="s">
        <v>448</v>
      </c>
      <c r="X220" s="38"/>
      <c r="Y220" s="38" t="s">
        <v>470</v>
      </c>
      <c r="Z220" s="44">
        <v>0.26666666666666666</v>
      </c>
      <c r="AA220" s="44">
        <v>0.26666666666666666</v>
      </c>
      <c r="AB220" s="44">
        <v>0.26666666666666666</v>
      </c>
      <c r="AC220" s="44">
        <v>0.74305555555555558</v>
      </c>
      <c r="AD220" s="42">
        <f>IF(PA[[#This Row],[Acknowledgement Time ]]="NA","",(PA[[#This Row],[Acknowledgement Time ]]-PA[[#This Row],[Fault Time]])*24)</f>
        <v>0</v>
      </c>
      <c r="AE220" s="42">
        <f>IF(PA[[#This Row],[Work Start time on Fault]]="NA","",(PA[[#This Row],[Work Start time on Fault]]-PA[[#This Row],[Fault Time]])*24)</f>
        <v>0</v>
      </c>
      <c r="AF220" s="43">
        <f>IF(PA[[#This Row],[Status]]="Open","",(PA[[#This Row],[Work Completion time on fault]]-PA[[#This Row],[Fault Time]])*24)</f>
        <v>11.433333333333334</v>
      </c>
      <c r="AG220" s="42">
        <f>IFERROR((PA[[#This Row],[Work Completion time on fault]]-PA[[#This Row],[Fault Time]])*24,"")</f>
        <v>11.433333333333334</v>
      </c>
      <c r="AH220" s="35" t="s">
        <v>456</v>
      </c>
      <c r="AI220" s="32" t="s">
        <v>368</v>
      </c>
      <c r="AJ220" s="34">
        <f ca="1">IFERROR(PA[[#This Row],[Breakdown Time]]*PA[[#This Row],[Plant Equivalent Weightage]],"")</f>
        <v>2.1705846178261823E-3</v>
      </c>
      <c r="AK220" s="35">
        <v>6823</v>
      </c>
      <c r="AL220" s="49">
        <f>IFERROR((_xlfn.XLOOKUP($G220,'Modelling New'!$D:$D,'Modelling New'!$O:$O)*PA[[#This Row],[Lost PoA(Wh/m2)]]*PA[[#This Row],[DC Capacity Affected (kW)]])/1000,"")</f>
        <v>166.6763141259095</v>
      </c>
      <c r="AM220" s="35" t="s">
        <v>537</v>
      </c>
    </row>
    <row r="221" spans="1:39">
      <c r="A221" s="174">
        <f t="shared" si="3"/>
        <v>220</v>
      </c>
      <c r="B221" s="30">
        <v>45771</v>
      </c>
      <c r="C221" s="184">
        <f>YEAR(PA[[#This Row],[Date]])+IF(MONTH(PA[[#This Row],[Date]])&gt;=4,1,0)</f>
        <v>2026</v>
      </c>
      <c r="D221" s="32">
        <f>YEAR(PA[[#This Row],[Date]])</f>
        <v>2025</v>
      </c>
      <c r="E221" s="36" t="s">
        <v>364</v>
      </c>
      <c r="F221" s="36" t="s">
        <v>364</v>
      </c>
      <c r="G221" s="217">
        <v>45748</v>
      </c>
      <c r="H221" s="31">
        <f>DAY(EOMONTH(PA[[#This Row],[Month Year]],0))</f>
        <v>30</v>
      </c>
      <c r="I221" s="33">
        <v>0.26666666666666666</v>
      </c>
      <c r="J221" s="33">
        <v>0.75694444444444442</v>
      </c>
      <c r="K221" s="34">
        <f>IFERROR((PA[[#This Row],[Sunset Time (POA&lt;20 W/m2)]]-PA[[#This Row],[Sunrise Time (POA&gt;20 W/m2)]])*24,"")</f>
        <v>11.766666666666666</v>
      </c>
      <c r="L221" s="32" t="s">
        <v>403</v>
      </c>
      <c r="M221" s="32" t="s">
        <v>404</v>
      </c>
      <c r="N221" s="32" t="s">
        <v>405</v>
      </c>
      <c r="O221" s="35" t="s">
        <v>406</v>
      </c>
      <c r="P221" s="35" t="s">
        <v>407</v>
      </c>
      <c r="Q221" s="32"/>
      <c r="R221" s="31">
        <f>IF((PA[[#This Row],[String Type(If String BD)]]&amp;PA[[#This Row],[Equipment (If any BD other than PV  array and inv)]])="",1,0)</f>
        <v>0</v>
      </c>
      <c r="S221" s="31">
        <f>IF(PA[[#This Row],[String Type(If String BD)]]="",1,0)</f>
        <v>0</v>
      </c>
      <c r="T2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1" s="34">
        <f>IFERROR(_xlfn.XLOOKUP(PA[[#This Row],[Affected Equipment ]],'Basic Data'!N:N,'Basic Data'!Q:Q),"")</f>
        <v>31.900000000000002</v>
      </c>
      <c r="V221" s="179">
        <f ca="1">IFERROR(_xlfn.XLOOKUP(PA[[#This Row],[Affected Equipment ]],'Basic Data'!N:N,'Basic Data'!R:R),"")</f>
        <v>1.898470511218235E-4</v>
      </c>
      <c r="W221" s="35" t="s">
        <v>448</v>
      </c>
      <c r="X221" s="38"/>
      <c r="Y221" s="38" t="s">
        <v>470</v>
      </c>
      <c r="Z221" s="44">
        <v>0.26666666666666666</v>
      </c>
      <c r="AA221" s="44">
        <v>0.26666666666666666</v>
      </c>
      <c r="AB221" s="44">
        <v>0.26666666666666666</v>
      </c>
      <c r="AC221" s="44">
        <v>0.75</v>
      </c>
      <c r="AD221" s="42">
        <f>IF(PA[[#This Row],[Acknowledgement Time ]]="NA","",(PA[[#This Row],[Acknowledgement Time ]]-PA[[#This Row],[Fault Time]])*24)</f>
        <v>0</v>
      </c>
      <c r="AE221" s="42">
        <f>IF(PA[[#This Row],[Work Start time on Fault]]="NA","",(PA[[#This Row],[Work Start time on Fault]]-PA[[#This Row],[Fault Time]])*24)</f>
        <v>0</v>
      </c>
      <c r="AF221" s="43">
        <f>IF(PA[[#This Row],[Status]]="Open","",(PA[[#This Row],[Work Completion time on fault]]-PA[[#This Row],[Fault Time]])*24)</f>
        <v>11.6</v>
      </c>
      <c r="AG221" s="42">
        <f>IFERROR((PA[[#This Row],[Work Completion time on fault]]-PA[[#This Row],[Fault Time]])*24,"")</f>
        <v>11.6</v>
      </c>
      <c r="AH221" s="35" t="s">
        <v>458</v>
      </c>
      <c r="AI221" s="32" t="s">
        <v>368</v>
      </c>
      <c r="AJ221" s="34">
        <f ca="1">IFERROR(PA[[#This Row],[Breakdown Time]]*PA[[#This Row],[Plant Equivalent Weightage]],"")</f>
        <v>2.2022257930131525E-3</v>
      </c>
      <c r="AK221" s="35">
        <v>6833</v>
      </c>
      <c r="AL221" s="49">
        <f>IFERROR((_xlfn.XLOOKUP($G221,'Modelling New'!$D:$D,'Modelling New'!$O:$O)*PA[[#This Row],[Lost PoA(Wh/m2)]]*PA[[#This Row],[DC Capacity Affected (kW)]])/1000,"")</f>
        <v>166.92060009121198</v>
      </c>
      <c r="AM221" s="35" t="s">
        <v>537</v>
      </c>
    </row>
    <row r="222" spans="1:39">
      <c r="A222" s="174">
        <f t="shared" si="3"/>
        <v>221</v>
      </c>
      <c r="B222" s="30">
        <v>45771</v>
      </c>
      <c r="C222" s="184">
        <f>YEAR(PA[[#This Row],[Date]])+IF(MONTH(PA[[#This Row],[Date]])&gt;=4,1,0)</f>
        <v>2026</v>
      </c>
      <c r="D222" s="32">
        <f>YEAR(PA[[#This Row],[Date]])</f>
        <v>2025</v>
      </c>
      <c r="E222" s="36" t="s">
        <v>364</v>
      </c>
      <c r="F222" s="36" t="s">
        <v>364</v>
      </c>
      <c r="G222" s="217">
        <v>45748</v>
      </c>
      <c r="H222" s="31">
        <f>DAY(EOMONTH(PA[[#This Row],[Month Year]],0))</f>
        <v>30</v>
      </c>
      <c r="I222" s="33">
        <v>0.26666666666666666</v>
      </c>
      <c r="J222" s="33">
        <v>0.75694444444444442</v>
      </c>
      <c r="K222" s="34">
        <f>IFERROR((PA[[#This Row],[Sunset Time (POA&lt;20 W/m2)]]-PA[[#This Row],[Sunrise Time (POA&gt;20 W/m2)]])*24,"")</f>
        <v>11.766666666666666</v>
      </c>
      <c r="L222" s="32" t="s">
        <v>403</v>
      </c>
      <c r="M222" s="32" t="s">
        <v>404</v>
      </c>
      <c r="N222" s="32" t="s">
        <v>405</v>
      </c>
      <c r="O222" s="35" t="s">
        <v>406</v>
      </c>
      <c r="P222" s="35" t="s">
        <v>407</v>
      </c>
      <c r="Q222" s="32"/>
      <c r="R222" s="31">
        <f>IF((PA[[#This Row],[String Type(If String BD)]]&amp;PA[[#This Row],[Equipment (If any BD other than PV  array and inv)]])="",1,0)</f>
        <v>0</v>
      </c>
      <c r="S222" s="31">
        <f>IF(PA[[#This Row],[String Type(If String BD)]]="",1,0)</f>
        <v>0</v>
      </c>
      <c r="T2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2" s="34">
        <f>IFERROR(_xlfn.XLOOKUP(PA[[#This Row],[Affected Equipment ]],'Basic Data'!N:N,'Basic Data'!Q:Q),"")</f>
        <v>31.900000000000002</v>
      </c>
      <c r="V222" s="179">
        <f ca="1">IFERROR(_xlfn.XLOOKUP(PA[[#This Row],[Affected Equipment ]],'Basic Data'!N:N,'Basic Data'!R:R),"")</f>
        <v>1.898470511218235E-4</v>
      </c>
      <c r="W222" s="35" t="s">
        <v>448</v>
      </c>
      <c r="X222" s="38"/>
      <c r="Y222" s="38" t="s">
        <v>470</v>
      </c>
      <c r="Z222" s="44">
        <v>0.26666666666666666</v>
      </c>
      <c r="AA222" s="44">
        <v>0.26666666666666666</v>
      </c>
      <c r="AB222" s="44">
        <v>0.26666666666666666</v>
      </c>
      <c r="AC222" s="44">
        <v>0.75694444444444442</v>
      </c>
      <c r="AD222" s="42">
        <f>IF(PA[[#This Row],[Acknowledgement Time ]]="NA","",(PA[[#This Row],[Acknowledgement Time ]]-PA[[#This Row],[Fault Time]])*24)</f>
        <v>0</v>
      </c>
      <c r="AE222" s="42">
        <f>IF(PA[[#This Row],[Work Start time on Fault]]="NA","",(PA[[#This Row],[Work Start time on Fault]]-PA[[#This Row],[Fault Time]])*24)</f>
        <v>0</v>
      </c>
      <c r="AF222" s="43">
        <f>IF(PA[[#This Row],[Status]]="Open","",(PA[[#This Row],[Work Completion time on fault]]-PA[[#This Row],[Fault Time]])*24)</f>
        <v>11.766666666666666</v>
      </c>
      <c r="AG222" s="42">
        <f>IFERROR((PA[[#This Row],[Work Completion time on fault]]-PA[[#This Row],[Fault Time]])*24,"")</f>
        <v>11.766666666666666</v>
      </c>
      <c r="AH222" s="35" t="s">
        <v>458</v>
      </c>
      <c r="AI222" s="32" t="s">
        <v>368</v>
      </c>
      <c r="AJ222" s="34">
        <f ca="1">IFERROR(PA[[#This Row],[Breakdown Time]]*PA[[#This Row],[Plant Equivalent Weightage]],"")</f>
        <v>2.2338669682001231E-3</v>
      </c>
      <c r="AK222" s="35">
        <v>6839</v>
      </c>
      <c r="AL222" s="49">
        <f>IFERROR((_xlfn.XLOOKUP($G222,'Modelling New'!$D:$D,'Modelling New'!$O:$O)*PA[[#This Row],[Lost PoA(Wh/m2)]]*PA[[#This Row],[DC Capacity Affected (kW)]])/1000,"")</f>
        <v>167.06717167039355</v>
      </c>
      <c r="AM222" s="35" t="s">
        <v>537</v>
      </c>
    </row>
    <row r="223" spans="1:39">
      <c r="A223" s="174">
        <f t="shared" si="3"/>
        <v>222</v>
      </c>
      <c r="B223" s="134">
        <v>45771</v>
      </c>
      <c r="C223" s="183">
        <f>YEAR(PA[[#This Row],[Date]])+IF(MONTH(PA[[#This Row],[Date]])&gt;=4,1,0)</f>
        <v>2026</v>
      </c>
      <c r="D223" s="32">
        <f>YEAR(PA[[#This Row],[Date]])</f>
        <v>2025</v>
      </c>
      <c r="E223" s="36" t="s">
        <v>364</v>
      </c>
      <c r="F223" s="36" t="s">
        <v>364</v>
      </c>
      <c r="G223" s="217">
        <v>45748</v>
      </c>
      <c r="H223" s="175">
        <f>DAY(EOMONTH(PA[[#This Row],[Month Year]],0))</f>
        <v>30</v>
      </c>
      <c r="I223" s="33">
        <v>0.26666666666666666</v>
      </c>
      <c r="J223" s="33">
        <v>0.75694444444444442</v>
      </c>
      <c r="K223" s="34">
        <f>IFERROR((PA[[#This Row],[Sunset Time (POA&lt;20 W/m2)]]-PA[[#This Row],[Sunrise Time (POA&gt;20 W/m2)]])*24,"")</f>
        <v>11.766666666666666</v>
      </c>
      <c r="L223" s="32" t="s">
        <v>403</v>
      </c>
      <c r="M223" s="32" t="s">
        <v>404</v>
      </c>
      <c r="N223" s="32" t="s">
        <v>405</v>
      </c>
      <c r="O223" s="35" t="s">
        <v>441</v>
      </c>
      <c r="P223" s="35" t="s">
        <v>407</v>
      </c>
      <c r="Q223" s="36"/>
      <c r="R223" s="175">
        <f>IF((PA[[#This Row],[String Type(If String BD)]]&amp;PA[[#This Row],[Equipment (If any BD other than PV  array and inv)]])="",1,0)</f>
        <v>0</v>
      </c>
      <c r="S223" s="175">
        <f>IF(PA[[#This Row],[String Type(If String BD)]]="",1,0)</f>
        <v>0</v>
      </c>
      <c r="T2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23" s="176">
        <f>IFERROR(_xlfn.XLOOKUP(PA[[#This Row],[Affected Equipment ]],'Basic Data'!N:N,'Basic Data'!Q:Q),"")</f>
        <v>31.900000000000002</v>
      </c>
      <c r="V223" s="180">
        <f ca="1">IFERROR(_xlfn.XLOOKUP(PA[[#This Row],[Affected Equipment ]],'Basic Data'!N:N,'Basic Data'!R:R),"")</f>
        <v>1.898470511218235E-4</v>
      </c>
      <c r="W223" s="35" t="s">
        <v>482</v>
      </c>
      <c r="X223" s="38"/>
      <c r="Y223" s="38" t="s">
        <v>470</v>
      </c>
      <c r="Z223" s="44">
        <v>0.26666666666666666</v>
      </c>
      <c r="AA223" s="44">
        <v>0.26666666666666666</v>
      </c>
      <c r="AB223" s="44">
        <v>0.26666666666666666</v>
      </c>
      <c r="AC223" s="44">
        <v>0.75694444444444442</v>
      </c>
      <c r="AD223" s="177">
        <f>IF(PA[[#This Row],[Acknowledgement Time ]]="NA","",(PA[[#This Row],[Acknowledgement Time ]]-PA[[#This Row],[Fault Time]])*24)</f>
        <v>0</v>
      </c>
      <c r="AE223" s="177">
        <f>IF(PA[[#This Row],[Work Start time on Fault]]="NA","",(PA[[#This Row],[Work Start time on Fault]]-PA[[#This Row],[Fault Time]])*24)</f>
        <v>0</v>
      </c>
      <c r="AF223" s="178">
        <f>IF(PA[[#This Row],[Status]]="Open","",(PA[[#This Row],[Work Completion time on fault]]-PA[[#This Row],[Fault Time]])*24)</f>
        <v>11.766666666666666</v>
      </c>
      <c r="AG223" s="177">
        <f>IFERROR((PA[[#This Row],[Work Completion time on fault]]-PA[[#This Row],[Fault Time]])*24,"")</f>
        <v>11.766666666666666</v>
      </c>
      <c r="AH223" s="35" t="s">
        <v>534</v>
      </c>
      <c r="AI223" s="32" t="s">
        <v>368</v>
      </c>
      <c r="AJ223" s="176">
        <f ca="1">IFERROR(PA[[#This Row],[Breakdown Time]]*PA[[#This Row],[Plant Equivalent Weightage]],"")</f>
        <v>2.2338669682001231E-3</v>
      </c>
      <c r="AK223" s="35">
        <v>6839</v>
      </c>
      <c r="AL223" s="278">
        <f>IFERROR((_xlfn.XLOOKUP($G223,'Modelling New'!$D:$D,'Modelling New'!$O:$O)*PA[[#This Row],[Lost PoA(Wh/m2)]]*PA[[#This Row],[DC Capacity Affected (kW)]])/1000,"")</f>
        <v>167.06717167039355</v>
      </c>
      <c r="AM223" s="35" t="s">
        <v>537</v>
      </c>
    </row>
    <row r="224" spans="1:39">
      <c r="A224" s="174">
        <f t="shared" si="3"/>
        <v>223</v>
      </c>
      <c r="B224" s="134">
        <v>45772</v>
      </c>
      <c r="C224" s="184">
        <f>YEAR(PA[[#This Row],[Date]])+IF(MONTH(PA[[#This Row],[Date]])&gt;=4,1,0)</f>
        <v>2026</v>
      </c>
      <c r="D224" s="32">
        <f>YEAR(PA[[#This Row],[Date]])</f>
        <v>2025</v>
      </c>
      <c r="E224" s="36" t="s">
        <v>364</v>
      </c>
      <c r="F224" s="36" t="s">
        <v>364</v>
      </c>
      <c r="G224" s="217">
        <v>45748</v>
      </c>
      <c r="H224" s="31">
        <f>DAY(EOMONTH(PA[[#This Row],[Month Year]],0))</f>
        <v>30</v>
      </c>
      <c r="I224" s="33">
        <v>0.26666666666666666</v>
      </c>
      <c r="J224" s="33">
        <v>0.75555555555555554</v>
      </c>
      <c r="K224" s="34">
        <f>IFERROR((PA[[#This Row],[Sunset Time (POA&lt;20 W/m2)]]-PA[[#This Row],[Sunrise Time (POA&gt;20 W/m2)]])*24,"")</f>
        <v>11.733333333333333</v>
      </c>
      <c r="L224" s="32" t="s">
        <v>428</v>
      </c>
      <c r="M224" s="32" t="s">
        <v>411</v>
      </c>
      <c r="N224" s="32" t="s">
        <v>413</v>
      </c>
      <c r="O224" s="35"/>
      <c r="P224" s="35"/>
      <c r="Q224" s="32"/>
      <c r="R224" s="31">
        <f>IF((PA[[#This Row],[String Type(If String BD)]]&amp;PA[[#This Row],[Equipment (If any BD other than PV  array and inv)]])="",1,0)</f>
        <v>1</v>
      </c>
      <c r="S224" s="31">
        <f>IF(PA[[#This Row],[String Type(If String BD)]]="",1,0)</f>
        <v>1</v>
      </c>
      <c r="T2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224" s="34">
        <f>IFERROR(_xlfn.XLOOKUP(PA[[#This Row],[Affected Equipment ]],'Basic Data'!N:N,'Basic Data'!Q:Q),"")</f>
        <v>1961.85</v>
      </c>
      <c r="V224" s="179">
        <f ca="1">IFERROR(_xlfn.XLOOKUP(PA[[#This Row],[Affected Equipment ]],'Basic Data'!N:N,'Basic Data'!R:R),"")</f>
        <v>1.1675593643992144E-2</v>
      </c>
      <c r="W224" s="35" t="s">
        <v>414</v>
      </c>
      <c r="X224" s="38"/>
      <c r="Y224" s="38" t="s">
        <v>75</v>
      </c>
      <c r="Z224" s="44">
        <v>0.26666666666666666</v>
      </c>
      <c r="AA224" s="44">
        <v>0.26666666666666666</v>
      </c>
      <c r="AB224" s="44">
        <v>0.26666666666666666</v>
      </c>
      <c r="AC224" s="44">
        <v>0.33611111111111114</v>
      </c>
      <c r="AD224" s="42">
        <f>IF(PA[[#This Row],[Acknowledgement Time ]]="NA","",(PA[[#This Row],[Acknowledgement Time ]]-PA[[#This Row],[Fault Time]])*24)</f>
        <v>0</v>
      </c>
      <c r="AE224" s="42">
        <f>IF(PA[[#This Row],[Work Start time on Fault]]="NA","",(PA[[#This Row],[Work Start time on Fault]]-PA[[#This Row],[Fault Time]])*24)</f>
        <v>0</v>
      </c>
      <c r="AF224" s="43">
        <f>IF(PA[[#This Row],[Status]]="Open","",(PA[[#This Row],[Work Completion time on fault]]-PA[[#This Row],[Fault Time]])*24)</f>
        <v>1.6666666666666674</v>
      </c>
      <c r="AG224" s="42">
        <f>IFERROR((PA[[#This Row],[Work Completion time on fault]]-PA[[#This Row],[Fault Time]])*24,"")</f>
        <v>1.6666666666666674</v>
      </c>
      <c r="AH224" s="35" t="s">
        <v>492</v>
      </c>
      <c r="AI224" s="32" t="s">
        <v>368</v>
      </c>
      <c r="AJ224" s="34">
        <f ca="1">IFERROR(PA[[#This Row],[Breakdown Time]]*PA[[#This Row],[Plant Equivalent Weightage]],"")</f>
        <v>1.9459322739986917E-2</v>
      </c>
      <c r="AK224" s="35">
        <v>145.1</v>
      </c>
      <c r="AL224" s="49">
        <f>IFERROR((_xlfn.XLOOKUP($G224,'Modelling New'!$D:$D,'Modelling New'!$O:$O)*PA[[#This Row],[Lost PoA(Wh/m2)]]*PA[[#This Row],[DC Capacity Affected (kW)]])/1000,"")</f>
        <v>217.99224542718338</v>
      </c>
      <c r="AM224" s="294"/>
    </row>
    <row r="225" spans="1:39">
      <c r="A225" s="174">
        <f t="shared" si="3"/>
        <v>224</v>
      </c>
      <c r="B225" s="30">
        <v>45772</v>
      </c>
      <c r="C225" s="184">
        <f>YEAR(PA[[#This Row],[Date]])+IF(MONTH(PA[[#This Row],[Date]])&gt;=4,1,0)</f>
        <v>2026</v>
      </c>
      <c r="D225" s="32">
        <f>YEAR(PA[[#This Row],[Date]])</f>
        <v>2025</v>
      </c>
      <c r="E225" s="36" t="s">
        <v>364</v>
      </c>
      <c r="F225" s="36" t="s">
        <v>364</v>
      </c>
      <c r="G225" s="217">
        <v>45748</v>
      </c>
      <c r="H225" s="31">
        <f>DAY(EOMONTH(PA[[#This Row],[Month Year]],0))</f>
        <v>30</v>
      </c>
      <c r="I225" s="33">
        <v>0.26666666666666666</v>
      </c>
      <c r="J225" s="33">
        <v>0.75555555555555554</v>
      </c>
      <c r="K225" s="34">
        <f>IFERROR((PA[[#This Row],[Sunset Time (POA&lt;20 W/m2)]]-PA[[#This Row],[Sunrise Time (POA&gt;20 W/m2)]])*24,"")</f>
        <v>11.733333333333333</v>
      </c>
      <c r="L225" s="32" t="s">
        <v>479</v>
      </c>
      <c r="M225" s="32" t="s">
        <v>411</v>
      </c>
      <c r="N225" s="32" t="s">
        <v>417</v>
      </c>
      <c r="O225" s="35"/>
      <c r="P225" s="35"/>
      <c r="Q225" s="32"/>
      <c r="R225" s="31">
        <f>IF((PA[[#This Row],[String Type(If String BD)]]&amp;PA[[#This Row],[Equipment (If any BD other than PV  array and inv)]])="",1,0)</f>
        <v>1</v>
      </c>
      <c r="S225" s="31">
        <f>IF(PA[[#This Row],[String Type(If String BD)]]="",1,0)</f>
        <v>1</v>
      </c>
      <c r="T2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IS3Inv2M1</v>
      </c>
      <c r="U225" s="34">
        <f>IFERROR(_xlfn.XLOOKUP(PA[[#This Row],[Affected Equipment ]],'Basic Data'!N:N,'Basic Data'!Q:Q),"")</f>
        <v>2089.4499999999998</v>
      </c>
      <c r="V225" s="179">
        <f ca="1">IFERROR(_xlfn.XLOOKUP(PA[[#This Row],[Affected Equipment ]],'Basic Data'!N:N,'Basic Data'!R:R),"")</f>
        <v>1.2434981848479437E-2</v>
      </c>
      <c r="W225" s="35" t="s">
        <v>414</v>
      </c>
      <c r="X225" s="38"/>
      <c r="Y225" s="38" t="s">
        <v>75</v>
      </c>
      <c r="Z225" s="44">
        <v>0.26666666666666666</v>
      </c>
      <c r="AA225" s="44">
        <v>0.26666666666666666</v>
      </c>
      <c r="AB225" s="44">
        <v>0.26666666666666666</v>
      </c>
      <c r="AC225" s="44">
        <v>0.28749999999999998</v>
      </c>
      <c r="AD225" s="42">
        <f>IF(PA[[#This Row],[Acknowledgement Time ]]="NA","",(PA[[#This Row],[Acknowledgement Time ]]-PA[[#This Row],[Fault Time]])*24)</f>
        <v>0</v>
      </c>
      <c r="AE225" s="42">
        <f>IF(PA[[#This Row],[Work Start time on Fault]]="NA","",(PA[[#This Row],[Work Start time on Fault]]-PA[[#This Row],[Fault Time]])*24)</f>
        <v>0</v>
      </c>
      <c r="AF225" s="43">
        <f>IF(PA[[#This Row],[Status]]="Open","",(PA[[#This Row],[Work Completion time on fault]]-PA[[#This Row],[Fault Time]])*24)</f>
        <v>0.49999999999999956</v>
      </c>
      <c r="AG225" s="42">
        <f>IFERROR((PA[[#This Row],[Work Completion time on fault]]-PA[[#This Row],[Fault Time]])*24,"")</f>
        <v>0.49999999999999956</v>
      </c>
      <c r="AH225" s="35" t="s">
        <v>492</v>
      </c>
      <c r="AI225" s="32" t="s">
        <v>368</v>
      </c>
      <c r="AJ225" s="34">
        <f ca="1">IFERROR(PA[[#This Row],[Breakdown Time]]*PA[[#This Row],[Plant Equivalent Weightage]],"")</f>
        <v>6.2174909242397134E-3</v>
      </c>
      <c r="AK225" s="35">
        <v>18.309999999999999</v>
      </c>
      <c r="AL225" s="49">
        <f>IFERROR((_xlfn.XLOOKUP($G225,'Modelling New'!$D:$D,'Modelling New'!$O:$O)*PA[[#This Row],[Lost PoA(Wh/m2)]]*PA[[#This Row],[DC Capacity Affected (kW)]])/1000,"")</f>
        <v>29.297337961713886</v>
      </c>
    </row>
    <row r="226" spans="1:39">
      <c r="A226" s="174">
        <f t="shared" si="3"/>
        <v>225</v>
      </c>
      <c r="B226" s="30">
        <v>45772</v>
      </c>
      <c r="C226" s="184">
        <f>YEAR(PA[[#This Row],[Date]])+IF(MONTH(PA[[#This Row],[Date]])&gt;=4,1,0)</f>
        <v>2026</v>
      </c>
      <c r="D226" s="32">
        <f>YEAR(PA[[#This Row],[Date]])</f>
        <v>2025</v>
      </c>
      <c r="E226" s="36" t="s">
        <v>364</v>
      </c>
      <c r="F226" s="36" t="s">
        <v>364</v>
      </c>
      <c r="G226" s="217">
        <v>45748</v>
      </c>
      <c r="H226" s="31">
        <f>DAY(EOMONTH(PA[[#This Row],[Month Year]],0))</f>
        <v>30</v>
      </c>
      <c r="I226" s="33">
        <v>0.26666666666666666</v>
      </c>
      <c r="J226" s="33">
        <v>0.75555555555555554</v>
      </c>
      <c r="K226" s="34">
        <f>IFERROR((PA[[#This Row],[Sunset Time (POA&lt;20 W/m2)]]-PA[[#This Row],[Sunrise Time (POA&gt;20 W/m2)]])*24,"")</f>
        <v>11.733333333333333</v>
      </c>
      <c r="L226" s="32" t="s">
        <v>525</v>
      </c>
      <c r="M226" s="32" t="s">
        <v>404</v>
      </c>
      <c r="N226" s="32" t="s">
        <v>413</v>
      </c>
      <c r="O226" s="35"/>
      <c r="P226" s="35"/>
      <c r="Q226" s="32"/>
      <c r="R226" s="31">
        <f>IF((PA[[#This Row],[String Type(If String BD)]]&amp;PA[[#This Row],[Equipment (If any BD other than PV  array and inv)]])="",1,0)</f>
        <v>1</v>
      </c>
      <c r="S226" s="31">
        <f>IF(PA[[#This Row],[String Type(If String BD)]]="",1,0)</f>
        <v>1</v>
      </c>
      <c r="T2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IS4Inv1M2</v>
      </c>
      <c r="U226" s="34">
        <f>IFERROR(_xlfn.XLOOKUP(PA[[#This Row],[Affected Equipment ]],'Basic Data'!N:N,'Basic Data'!Q:Q),"")</f>
        <v>2054.65</v>
      </c>
      <c r="V226" s="179">
        <f ca="1">IFERROR(_xlfn.XLOOKUP(PA[[#This Row],[Affected Equipment ]],'Basic Data'!N:N,'Basic Data'!R:R),"")</f>
        <v>1.2227875974528358E-2</v>
      </c>
      <c r="W226" s="35" t="s">
        <v>414</v>
      </c>
      <c r="X226" s="38"/>
      <c r="Y226" s="38" t="s">
        <v>538</v>
      </c>
      <c r="Z226" s="44">
        <v>0.33194444444444443</v>
      </c>
      <c r="AA226" s="44">
        <v>0.33194444444444443</v>
      </c>
      <c r="AB226" s="44">
        <v>0.33194444444444443</v>
      </c>
      <c r="AC226" s="44">
        <v>0.34444444444444444</v>
      </c>
      <c r="AD226" s="42">
        <f>IF(PA[[#This Row],[Acknowledgement Time ]]="NA","",(PA[[#This Row],[Acknowledgement Time ]]-PA[[#This Row],[Fault Time]])*24)</f>
        <v>0</v>
      </c>
      <c r="AE226" s="42">
        <f>IF(PA[[#This Row],[Work Start time on Fault]]="NA","",(PA[[#This Row],[Work Start time on Fault]]-PA[[#This Row],[Fault Time]])*24)</f>
        <v>0</v>
      </c>
      <c r="AF226" s="43">
        <f>IF(PA[[#This Row],[Status]]="Open","",(PA[[#This Row],[Work Completion time on fault]]-PA[[#This Row],[Fault Time]])*24)</f>
        <v>0.30000000000000027</v>
      </c>
      <c r="AG226" s="42">
        <f>IFERROR((PA[[#This Row],[Work Completion time on fault]]-PA[[#This Row],[Fault Time]])*24,"")</f>
        <v>0.30000000000000027</v>
      </c>
      <c r="AH226" s="35" t="s">
        <v>445</v>
      </c>
      <c r="AI226" s="32" t="s">
        <v>368</v>
      </c>
      <c r="AJ226" s="34">
        <f ca="1">IFERROR(PA[[#This Row],[Breakdown Time]]*PA[[#This Row],[Plant Equivalent Weightage]],"")</f>
        <v>3.6683627923585109E-3</v>
      </c>
      <c r="AK226" s="35">
        <v>97.34</v>
      </c>
      <c r="AL226" s="49">
        <f>IFERROR((_xlfn.XLOOKUP($G226,'Modelling New'!$D:$D,'Modelling New'!$O:$O)*PA[[#This Row],[Lost PoA(Wh/m2)]]*PA[[#This Row],[DC Capacity Affected (kW)]])/1000,"")</f>
        <v>153.15706244195246</v>
      </c>
    </row>
    <row r="227" spans="1:39">
      <c r="A227" s="174">
        <f t="shared" si="3"/>
        <v>226</v>
      </c>
      <c r="B227" s="30">
        <v>45772</v>
      </c>
      <c r="C227" s="184">
        <f>YEAR(PA[[#This Row],[Date]])+IF(MONTH(PA[[#This Row],[Date]])&gt;=4,1,0)</f>
        <v>2026</v>
      </c>
      <c r="D227" s="32">
        <f>YEAR(PA[[#This Row],[Date]])</f>
        <v>2025</v>
      </c>
      <c r="E227" s="36" t="s">
        <v>364</v>
      </c>
      <c r="F227" s="36" t="s">
        <v>364</v>
      </c>
      <c r="G227" s="217">
        <v>45748</v>
      </c>
      <c r="H227" s="31">
        <f>DAY(EOMONTH(PA[[#This Row],[Month Year]],0))</f>
        <v>30</v>
      </c>
      <c r="I227" s="33">
        <v>0.26666666666666666</v>
      </c>
      <c r="J227" s="33">
        <v>0.75555555555555554</v>
      </c>
      <c r="K227" s="34">
        <f>IFERROR((PA[[#This Row],[Sunset Time (POA&lt;20 W/m2)]]-PA[[#This Row],[Sunrise Time (POA&gt;20 W/m2)]])*24,"")</f>
        <v>11.733333333333333</v>
      </c>
      <c r="L227" s="32" t="s">
        <v>466</v>
      </c>
      <c r="M227" s="32" t="s">
        <v>404</v>
      </c>
      <c r="N227" s="32" t="s">
        <v>413</v>
      </c>
      <c r="O227" s="35"/>
      <c r="P227" s="35"/>
      <c r="Q227" s="32"/>
      <c r="R227" s="31">
        <f>IF((PA[[#This Row],[String Type(If String BD)]]&amp;PA[[#This Row],[Equipment (If any BD other than PV  array and inv)]])="",1,0)</f>
        <v>1</v>
      </c>
      <c r="S227" s="31">
        <f>IF(PA[[#This Row],[String Type(If String BD)]]="",1,0)</f>
        <v>1</v>
      </c>
      <c r="T2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</v>
      </c>
      <c r="U227" s="34">
        <f>IFERROR(_xlfn.XLOOKUP(PA[[#This Row],[Affected Equipment ]],'Basic Data'!N:N,'Basic Data'!Q:Q),"")</f>
        <v>2137.3000000000002</v>
      </c>
      <c r="V227" s="179">
        <f ca="1">IFERROR(_xlfn.XLOOKUP(PA[[#This Row],[Affected Equipment ]],'Basic Data'!N:N,'Basic Data'!R:R),"")</f>
        <v>1.2719752425162174E-2</v>
      </c>
      <c r="W227" s="35" t="s">
        <v>414</v>
      </c>
      <c r="X227" s="38"/>
      <c r="Y227" s="38" t="s">
        <v>75</v>
      </c>
      <c r="Z227" s="44">
        <v>0.26666666666666666</v>
      </c>
      <c r="AA227" s="44">
        <v>0.26666666666666666</v>
      </c>
      <c r="AB227" s="44">
        <v>0.26666666666666666</v>
      </c>
      <c r="AC227" s="44">
        <v>0.40277777777777779</v>
      </c>
      <c r="AD227" s="42">
        <f>IF(PA[[#This Row],[Acknowledgement Time ]]="NA","",(PA[[#This Row],[Acknowledgement Time ]]-PA[[#This Row],[Fault Time]])*24)</f>
        <v>0</v>
      </c>
      <c r="AE227" s="42">
        <f>IF(PA[[#This Row],[Work Start time on Fault]]="NA","",(PA[[#This Row],[Work Start time on Fault]]-PA[[#This Row],[Fault Time]])*24)</f>
        <v>0</v>
      </c>
      <c r="AF227" s="43">
        <f>IF(PA[[#This Row],[Status]]="Open","",(PA[[#This Row],[Work Completion time on fault]]-PA[[#This Row],[Fault Time]])*24)</f>
        <v>3.2666666666666671</v>
      </c>
      <c r="AG227" s="42">
        <f>IFERROR((PA[[#This Row],[Work Completion time on fault]]-PA[[#This Row],[Fault Time]])*24,"")</f>
        <v>3.2666666666666671</v>
      </c>
      <c r="AH227" s="35" t="s">
        <v>517</v>
      </c>
      <c r="AI227" s="32" t="s">
        <v>368</v>
      </c>
      <c r="AJ227" s="34">
        <f ca="1">IFERROR(PA[[#This Row],[Breakdown Time]]*PA[[#This Row],[Plant Equivalent Weightage]],"")</f>
        <v>4.1551191255529772E-2</v>
      </c>
      <c r="AK227" s="35">
        <v>801.3</v>
      </c>
      <c r="AL227" s="49">
        <f>IFERROR((_xlfn.XLOOKUP($G227,'Modelling New'!$D:$D,'Modelling New'!$O:$O)*PA[[#This Row],[Lost PoA(Wh/m2)]]*PA[[#This Row],[DC Capacity Affected (kW)]])/1000,"")</f>
        <v>1311.5005047792927</v>
      </c>
    </row>
    <row r="228" spans="1:39">
      <c r="A228" s="174">
        <f t="shared" si="3"/>
        <v>227</v>
      </c>
      <c r="B228" s="30">
        <v>45772</v>
      </c>
      <c r="C228" s="184">
        <f>YEAR(PA[[#This Row],[Date]])+IF(MONTH(PA[[#This Row],[Date]])&gt;=4,1,0)</f>
        <v>2026</v>
      </c>
      <c r="D228" s="32">
        <f>YEAR(PA[[#This Row],[Date]])</f>
        <v>2025</v>
      </c>
      <c r="E228" s="36" t="s">
        <v>364</v>
      </c>
      <c r="F228" s="36" t="s">
        <v>364</v>
      </c>
      <c r="G228" s="217">
        <v>45748</v>
      </c>
      <c r="H228" s="31">
        <f>DAY(EOMONTH(PA[[#This Row],[Month Year]],0))</f>
        <v>30</v>
      </c>
      <c r="I228" s="33">
        <v>0.26666666666666666</v>
      </c>
      <c r="J228" s="33">
        <v>0.75555555555555554</v>
      </c>
      <c r="K228" s="34">
        <f>IFERROR((PA[[#This Row],[Sunset Time (POA&lt;20 W/m2)]]-PA[[#This Row],[Sunrise Time (POA&gt;20 W/m2)]])*24,"")</f>
        <v>11.733333333333333</v>
      </c>
      <c r="L228" s="32" t="s">
        <v>466</v>
      </c>
      <c r="M228" s="32" t="s">
        <v>404</v>
      </c>
      <c r="N228" s="32" t="s">
        <v>417</v>
      </c>
      <c r="O228" s="35"/>
      <c r="P228" s="35"/>
      <c r="Q228" s="32"/>
      <c r="R228" s="31">
        <f>IF((PA[[#This Row],[String Type(If String BD)]]&amp;PA[[#This Row],[Equipment (If any BD other than PV  array and inv)]])="",1,0)</f>
        <v>1</v>
      </c>
      <c r="S228" s="31">
        <f>IF(PA[[#This Row],[String Type(If String BD)]]="",1,0)</f>
        <v>1</v>
      </c>
      <c r="T2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IS7Inv1M1</v>
      </c>
      <c r="U228" s="34">
        <f>IFERROR(_xlfn.XLOOKUP(PA[[#This Row],[Affected Equipment ]],'Basic Data'!N:N,'Basic Data'!Q:Q),"")</f>
        <v>2105.4</v>
      </c>
      <c r="V228" s="179">
        <f ca="1">IFERROR(_xlfn.XLOOKUP(PA[[#This Row],[Affected Equipment ]],'Basic Data'!N:N,'Basic Data'!R:R),"")</f>
        <v>1.252990537404035E-2</v>
      </c>
      <c r="W228" s="35" t="s">
        <v>414</v>
      </c>
      <c r="X228" s="38"/>
      <c r="Y228" s="38" t="s">
        <v>539</v>
      </c>
      <c r="Z228" s="44">
        <v>0.4</v>
      </c>
      <c r="AA228" s="44">
        <v>0.4</v>
      </c>
      <c r="AB228" s="44">
        <v>0.4</v>
      </c>
      <c r="AC228" s="44">
        <v>0.40277777777777779</v>
      </c>
      <c r="AD228" s="42">
        <f>IF(PA[[#This Row],[Acknowledgement Time ]]="NA","",(PA[[#This Row],[Acknowledgement Time ]]-PA[[#This Row],[Fault Time]])*24)</f>
        <v>0</v>
      </c>
      <c r="AE228" s="42">
        <f>IF(PA[[#This Row],[Work Start time on Fault]]="NA","",(PA[[#This Row],[Work Start time on Fault]]-PA[[#This Row],[Fault Time]])*24)</f>
        <v>0</v>
      </c>
      <c r="AF228" s="43">
        <f>IF(PA[[#This Row],[Status]]="Open","",(PA[[#This Row],[Work Completion time on fault]]-PA[[#This Row],[Fault Time]])*24)</f>
        <v>6.666666666666643E-2</v>
      </c>
      <c r="AG228" s="42">
        <f>IFERROR((PA[[#This Row],[Work Completion time on fault]]-PA[[#This Row],[Fault Time]])*24,"")</f>
        <v>6.666666666666643E-2</v>
      </c>
      <c r="AH228" s="35" t="s">
        <v>514</v>
      </c>
      <c r="AI228" s="32" t="s">
        <v>368</v>
      </c>
      <c r="AJ228" s="34">
        <f ca="1">IFERROR(PA[[#This Row],[Breakdown Time]]*PA[[#This Row],[Plant Equivalent Weightage]],"")</f>
        <v>8.3532702493602034E-4</v>
      </c>
      <c r="AK228" s="35">
        <v>56.3</v>
      </c>
      <c r="AL228" s="49">
        <f>IFERROR((_xlfn.XLOOKUP($G228,'Modelling New'!$D:$D,'Modelling New'!$O:$O)*PA[[#This Row],[Lost PoA(Wh/m2)]]*PA[[#This Row],[DC Capacity Affected (kW)]])/1000,"")</f>
        <v>90.771778987110423</v>
      </c>
    </row>
    <row r="229" spans="1:39">
      <c r="A229" s="174">
        <f t="shared" si="3"/>
        <v>228</v>
      </c>
      <c r="B229" s="30">
        <v>45772</v>
      </c>
      <c r="C229" s="184">
        <f>YEAR(PA[[#This Row],[Date]])+IF(MONTH(PA[[#This Row],[Date]])&gt;=4,1,0)</f>
        <v>2026</v>
      </c>
      <c r="D229" s="32">
        <f>YEAR(PA[[#This Row],[Date]])</f>
        <v>2025</v>
      </c>
      <c r="E229" s="36" t="s">
        <v>364</v>
      </c>
      <c r="F229" s="36" t="s">
        <v>364</v>
      </c>
      <c r="G229" s="217">
        <v>45748</v>
      </c>
      <c r="H229" s="31">
        <f>DAY(EOMONTH(PA[[#This Row],[Month Year]],0))</f>
        <v>30</v>
      </c>
      <c r="I229" s="33">
        <v>0.26666666666666666</v>
      </c>
      <c r="J229" s="33">
        <v>0.75555555555555554</v>
      </c>
      <c r="K229" s="34">
        <f>IFERROR((PA[[#This Row],[Sunset Time (POA&lt;20 W/m2)]]-PA[[#This Row],[Sunrise Time (POA&gt;20 W/m2)]])*24,"")</f>
        <v>11.733333333333333</v>
      </c>
      <c r="L229" s="32" t="s">
        <v>412</v>
      </c>
      <c r="M229" s="32" t="s">
        <v>484</v>
      </c>
      <c r="N229" s="32" t="s">
        <v>413</v>
      </c>
      <c r="O229" s="35"/>
      <c r="P229" s="35"/>
      <c r="Q229" s="32"/>
      <c r="R229" s="31">
        <f>IF((PA[[#This Row],[String Type(If String BD)]]&amp;PA[[#This Row],[Equipment (If any BD other than PV  array and inv)]])="",1,0)</f>
        <v>1</v>
      </c>
      <c r="S229" s="31">
        <f>IF(PA[[#This Row],[String Type(If String BD)]]="",1,0)</f>
        <v>1</v>
      </c>
      <c r="T2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229" s="34">
        <f>IFERROR(_xlfn.XLOOKUP(PA[[#This Row],[Affected Equipment ]],'Basic Data'!N:N,'Basic Data'!Q:Q),"")</f>
        <v>2041.6000000000001</v>
      </c>
      <c r="V229" s="179">
        <f ca="1">IFERROR(_xlfn.XLOOKUP(PA[[#This Row],[Affected Equipment ]],'Basic Data'!N:N,'Basic Data'!R:R),"")</f>
        <v>1.2150211271796704E-2</v>
      </c>
      <c r="W229" s="35" t="s">
        <v>414</v>
      </c>
      <c r="X229" s="38"/>
      <c r="Y229" s="38" t="s">
        <v>75</v>
      </c>
      <c r="Z229" s="44">
        <v>0.26666666666666666</v>
      </c>
      <c r="AA229" s="44">
        <v>0.26666666666666666</v>
      </c>
      <c r="AB229" s="44">
        <v>0.26666666666666666</v>
      </c>
      <c r="AC229" s="44">
        <v>0.31180555555555556</v>
      </c>
      <c r="AD229" s="42">
        <f>IF(PA[[#This Row],[Acknowledgement Time ]]="NA","",(PA[[#This Row],[Acknowledgement Time ]]-PA[[#This Row],[Fault Time]])*24)</f>
        <v>0</v>
      </c>
      <c r="AE229" s="42">
        <f>IF(PA[[#This Row],[Work Start time on Fault]]="NA","",(PA[[#This Row],[Work Start time on Fault]]-PA[[#This Row],[Fault Time]])*24)</f>
        <v>0</v>
      </c>
      <c r="AF229" s="43">
        <f>IF(PA[[#This Row],[Status]]="Open","",(PA[[#This Row],[Work Completion time on fault]]-PA[[#This Row],[Fault Time]])*24)</f>
        <v>1.0833333333333335</v>
      </c>
      <c r="AG229" s="42">
        <f>IFERROR((PA[[#This Row],[Work Completion time on fault]]-PA[[#This Row],[Fault Time]])*24,"")</f>
        <v>1.0833333333333335</v>
      </c>
      <c r="AH229" s="35" t="s">
        <v>445</v>
      </c>
      <c r="AI229" s="32" t="s">
        <v>368</v>
      </c>
      <c r="AJ229" s="34">
        <f ca="1">IFERROR(PA[[#This Row],[Breakdown Time]]*PA[[#This Row],[Plant Equivalent Weightage]],"")</f>
        <v>1.3162728877779764E-2</v>
      </c>
      <c r="AK229" s="35">
        <v>65.5</v>
      </c>
      <c r="AL229" s="49">
        <f>IFERROR((_xlfn.XLOOKUP($G229,'Modelling New'!$D:$D,'Modelling New'!$O:$O)*PA[[#This Row],[Lost PoA(Wh/m2)]]*PA[[#This Row],[DC Capacity Affected (kW)]])/1000,"")</f>
        <v>102.40467665481644</v>
      </c>
    </row>
    <row r="230" spans="1:39">
      <c r="A230" s="174">
        <f t="shared" si="3"/>
        <v>229</v>
      </c>
      <c r="B230" s="134">
        <v>45772</v>
      </c>
      <c r="C230" s="183">
        <f>YEAR(PA[[#This Row],[Date]])+IF(MONTH(PA[[#This Row],[Date]])&gt;=4,1,0)</f>
        <v>2026</v>
      </c>
      <c r="D230" s="32">
        <f>YEAR(PA[[#This Row],[Date]])</f>
        <v>2025</v>
      </c>
      <c r="E230" s="36" t="s">
        <v>364</v>
      </c>
      <c r="F230" s="36" t="s">
        <v>364</v>
      </c>
      <c r="G230" s="217">
        <v>45748</v>
      </c>
      <c r="H230" s="175">
        <f>DAY(EOMONTH(PA[[#This Row],[Month Year]],0))</f>
        <v>30</v>
      </c>
      <c r="I230" s="33">
        <v>0.26666666666666666</v>
      </c>
      <c r="J230" s="33">
        <v>0.75555555555555554</v>
      </c>
      <c r="K230" s="34">
        <f>IFERROR((PA[[#This Row],[Sunset Time (POA&lt;20 W/m2)]]-PA[[#This Row],[Sunrise Time (POA&gt;20 W/m2)]])*24,"")</f>
        <v>11.733333333333333</v>
      </c>
      <c r="L230" s="32" t="s">
        <v>479</v>
      </c>
      <c r="M230" s="32" t="s">
        <v>411</v>
      </c>
      <c r="N230" s="32" t="s">
        <v>417</v>
      </c>
      <c r="O230" s="35" t="s">
        <v>406</v>
      </c>
      <c r="P230" s="35" t="s">
        <v>407</v>
      </c>
      <c r="Q230" s="36"/>
      <c r="R230" s="175">
        <f>IF((PA[[#This Row],[String Type(If String BD)]]&amp;PA[[#This Row],[Equipment (If any BD other than PV  array and inv)]])="",1,0)</f>
        <v>0</v>
      </c>
      <c r="S230" s="175">
        <f>IF(PA[[#This Row],[String Type(If String BD)]]="",1,0)</f>
        <v>0</v>
      </c>
      <c r="T2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0" s="176">
        <f>IFERROR(_xlfn.XLOOKUP(PA[[#This Row],[Affected Equipment ]],'Basic Data'!N:N,'Basic Data'!Q:Q),"")</f>
        <v>31.900000000000002</v>
      </c>
      <c r="V230" s="180">
        <f ca="1">IFERROR(_xlfn.XLOOKUP(PA[[#This Row],[Affected Equipment ]],'Basic Data'!N:N,'Basic Data'!R:R),"")</f>
        <v>1.898470511218235E-4</v>
      </c>
      <c r="W230" s="35" t="s">
        <v>448</v>
      </c>
      <c r="X230" s="39"/>
      <c r="Y230" s="38" t="s">
        <v>470</v>
      </c>
      <c r="Z230" s="44">
        <v>0.28749999999999998</v>
      </c>
      <c r="AA230" s="44">
        <v>0.28749999999999998</v>
      </c>
      <c r="AB230" s="44">
        <v>0.28749999999999998</v>
      </c>
      <c r="AC230" s="45">
        <v>0.70833333333333337</v>
      </c>
      <c r="AD230" s="177">
        <f>IF(PA[[#This Row],[Acknowledgement Time ]]="NA","",(PA[[#This Row],[Acknowledgement Time ]]-PA[[#This Row],[Fault Time]])*24)</f>
        <v>0</v>
      </c>
      <c r="AE230" s="177">
        <f>IF(PA[[#This Row],[Work Start time on Fault]]="NA","",(PA[[#This Row],[Work Start time on Fault]]-PA[[#This Row],[Fault Time]])*24)</f>
        <v>0</v>
      </c>
      <c r="AF230" s="178">
        <f>IF(PA[[#This Row],[Status]]="Open","",(PA[[#This Row],[Work Completion time on fault]]-PA[[#This Row],[Fault Time]])*24)</f>
        <v>10.100000000000001</v>
      </c>
      <c r="AG230" s="177">
        <f>IFERROR((PA[[#This Row],[Work Completion time on fault]]-PA[[#This Row],[Fault Time]])*24,"")</f>
        <v>10.100000000000001</v>
      </c>
      <c r="AH230" s="35" t="s">
        <v>540</v>
      </c>
      <c r="AI230" s="32" t="s">
        <v>368</v>
      </c>
      <c r="AJ230" s="176">
        <f ca="1">IFERROR(PA[[#This Row],[Breakdown Time]]*PA[[#This Row],[Plant Equivalent Weightage]],"")</f>
        <v>1.9174552163304178E-3</v>
      </c>
      <c r="AK230" s="37">
        <v>6154</v>
      </c>
      <c r="AL230" s="278">
        <f>IFERROR((_xlfn.XLOOKUP($G230,'Modelling New'!$D:$D,'Modelling New'!$O:$O)*PA[[#This Row],[Lost PoA(Wh/m2)]]*PA[[#This Row],[DC Capacity Affected (kW)]])/1000,"")</f>
        <v>150.33358304717092</v>
      </c>
      <c r="AM230" s="35" t="s">
        <v>541</v>
      </c>
    </row>
    <row r="231" spans="1:39">
      <c r="A231" s="174">
        <f t="shared" si="3"/>
        <v>230</v>
      </c>
      <c r="B231" s="134">
        <v>45772</v>
      </c>
      <c r="C231" s="184">
        <f>YEAR(PA[[#This Row],[Date]])+IF(MONTH(PA[[#This Row],[Date]])&gt;=4,1,0)</f>
        <v>2026</v>
      </c>
      <c r="D231" s="32">
        <f>YEAR(PA[[#This Row],[Date]])</f>
        <v>2025</v>
      </c>
      <c r="E231" s="36" t="s">
        <v>364</v>
      </c>
      <c r="F231" s="36" t="s">
        <v>364</v>
      </c>
      <c r="G231" s="217">
        <v>45748</v>
      </c>
      <c r="H231" s="31">
        <f>DAY(EOMONTH(PA[[#This Row],[Month Year]],0))</f>
        <v>30</v>
      </c>
      <c r="I231" s="33">
        <v>0.26666666666666666</v>
      </c>
      <c r="J231" s="33">
        <v>0.75555555555555554</v>
      </c>
      <c r="K231" s="34">
        <f>IFERROR((PA[[#This Row],[Sunset Time (POA&lt;20 W/m2)]]-PA[[#This Row],[Sunrise Time (POA&gt;20 W/m2)]])*24,"")</f>
        <v>11.733333333333333</v>
      </c>
      <c r="L231" s="32" t="s">
        <v>428</v>
      </c>
      <c r="M231" s="32" t="s">
        <v>411</v>
      </c>
      <c r="N231" s="32" t="s">
        <v>413</v>
      </c>
      <c r="O231" s="35" t="s">
        <v>406</v>
      </c>
      <c r="P231" s="35" t="s">
        <v>407</v>
      </c>
      <c r="Q231" s="32"/>
      <c r="R231" s="31">
        <f>IF((PA[[#This Row],[String Type(If String BD)]]&amp;PA[[#This Row],[Equipment (If any BD other than PV  array and inv)]])="",1,0)</f>
        <v>0</v>
      </c>
      <c r="S231" s="31">
        <f>IF(PA[[#This Row],[String Type(If String BD)]]="",1,0)</f>
        <v>0</v>
      </c>
      <c r="T2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1" s="34">
        <f>IFERROR(_xlfn.XLOOKUP(PA[[#This Row],[Affected Equipment ]],'Basic Data'!N:N,'Basic Data'!Q:Q),"")</f>
        <v>31.900000000000002</v>
      </c>
      <c r="V231" s="179">
        <f ca="1">IFERROR(_xlfn.XLOOKUP(PA[[#This Row],[Affected Equipment ]],'Basic Data'!N:N,'Basic Data'!R:R),"")</f>
        <v>1.898470511218235E-4</v>
      </c>
      <c r="W231" s="35" t="s">
        <v>448</v>
      </c>
      <c r="X231" s="38"/>
      <c r="Y231" s="38" t="s">
        <v>470</v>
      </c>
      <c r="Z231" s="44">
        <v>0.33611111111111114</v>
      </c>
      <c r="AA231" s="44">
        <v>0.33611111111111114</v>
      </c>
      <c r="AB231" s="44">
        <v>0.33611111111111114</v>
      </c>
      <c r="AC231" s="44">
        <v>0.71875</v>
      </c>
      <c r="AD231" s="42">
        <f>IF(PA[[#This Row],[Acknowledgement Time ]]="NA","",(PA[[#This Row],[Acknowledgement Time ]]-PA[[#This Row],[Fault Time]])*24)</f>
        <v>0</v>
      </c>
      <c r="AE231" s="42">
        <f>IF(PA[[#This Row],[Work Start time on Fault]]="NA","",(PA[[#This Row],[Work Start time on Fault]]-PA[[#This Row],[Fault Time]])*24)</f>
        <v>0</v>
      </c>
      <c r="AF231" s="43">
        <f>IF(PA[[#This Row],[Status]]="Open","",(PA[[#This Row],[Work Completion time on fault]]-PA[[#This Row],[Fault Time]])*24)</f>
        <v>9.1833333333333336</v>
      </c>
      <c r="AG231" s="42">
        <f>IFERROR((PA[[#This Row],[Work Completion time on fault]]-PA[[#This Row],[Fault Time]])*24,"")</f>
        <v>9.1833333333333336</v>
      </c>
      <c r="AH231" s="35" t="s">
        <v>469</v>
      </c>
      <c r="AI231" s="32" t="s">
        <v>368</v>
      </c>
      <c r="AJ231" s="34">
        <f ca="1">IFERROR(PA[[#This Row],[Breakdown Time]]*PA[[#This Row],[Plant Equivalent Weightage]],"")</f>
        <v>1.7434287528020791E-3</v>
      </c>
      <c r="AK231" s="35">
        <v>6080</v>
      </c>
      <c r="AL231" s="49">
        <f>IFERROR((_xlfn.XLOOKUP($G231,'Modelling New'!$D:$D,'Modelling New'!$O:$O)*PA[[#This Row],[Lost PoA(Wh/m2)]]*PA[[#This Row],[DC Capacity Affected (kW)]])/1000,"")</f>
        <v>148.52586690393224</v>
      </c>
      <c r="AM231" s="35" t="s">
        <v>541</v>
      </c>
    </row>
    <row r="232" spans="1:39">
      <c r="A232" s="174">
        <f t="shared" si="3"/>
        <v>231</v>
      </c>
      <c r="B232" s="134">
        <v>45772</v>
      </c>
      <c r="C232" s="183">
        <f>YEAR(PA[[#This Row],[Date]])+IF(MONTH(PA[[#This Row],[Date]])&gt;=4,1,0)</f>
        <v>2026</v>
      </c>
      <c r="D232" s="32">
        <f>YEAR(PA[[#This Row],[Date]])</f>
        <v>2025</v>
      </c>
      <c r="E232" s="36" t="s">
        <v>364</v>
      </c>
      <c r="F232" s="36" t="s">
        <v>364</v>
      </c>
      <c r="G232" s="217">
        <v>45748</v>
      </c>
      <c r="H232" s="175">
        <f>DAY(EOMONTH(PA[[#This Row],[Month Year]],0))</f>
        <v>30</v>
      </c>
      <c r="I232" s="33">
        <v>0.26666666666666666</v>
      </c>
      <c r="J232" s="33">
        <v>0.75555555555555554</v>
      </c>
      <c r="K232" s="34">
        <f>IFERROR((PA[[#This Row],[Sunset Time (POA&lt;20 W/m2)]]-PA[[#This Row],[Sunrise Time (POA&gt;20 W/m2)]])*24,"")</f>
        <v>11.733333333333333</v>
      </c>
      <c r="L232" s="32" t="s">
        <v>428</v>
      </c>
      <c r="M232" s="32" t="s">
        <v>411</v>
      </c>
      <c r="N232" s="32" t="s">
        <v>413</v>
      </c>
      <c r="O232" s="35" t="s">
        <v>406</v>
      </c>
      <c r="P232" s="35" t="s">
        <v>407</v>
      </c>
      <c r="Q232" s="36"/>
      <c r="R232" s="175">
        <f>IF((PA[[#This Row],[String Type(If String BD)]]&amp;PA[[#This Row],[Equipment (If any BD other than PV  array and inv)]])="",1,0)</f>
        <v>0</v>
      </c>
      <c r="S232" s="175">
        <f>IF(PA[[#This Row],[String Type(If String BD)]]="",1,0)</f>
        <v>0</v>
      </c>
      <c r="T2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2" s="176">
        <f>IFERROR(_xlfn.XLOOKUP(PA[[#This Row],[Affected Equipment ]],'Basic Data'!N:N,'Basic Data'!Q:Q),"")</f>
        <v>31.900000000000002</v>
      </c>
      <c r="V232" s="180">
        <f ca="1">IFERROR(_xlfn.XLOOKUP(PA[[#This Row],[Affected Equipment ]],'Basic Data'!N:N,'Basic Data'!R:R),"")</f>
        <v>1.898470511218235E-4</v>
      </c>
      <c r="W232" s="35" t="s">
        <v>448</v>
      </c>
      <c r="X232" s="39"/>
      <c r="Y232" s="38" t="s">
        <v>470</v>
      </c>
      <c r="Z232" s="44">
        <v>0.33611111111111114</v>
      </c>
      <c r="AA232" s="44">
        <v>0.33611111111111114</v>
      </c>
      <c r="AB232" s="44">
        <v>0.33611111111111114</v>
      </c>
      <c r="AC232" s="45">
        <v>0.72916666666666663</v>
      </c>
      <c r="AD232" s="177">
        <f>IF(PA[[#This Row],[Acknowledgement Time ]]="NA","",(PA[[#This Row],[Acknowledgement Time ]]-PA[[#This Row],[Fault Time]])*24)</f>
        <v>0</v>
      </c>
      <c r="AE232" s="177">
        <f>IF(PA[[#This Row],[Work Start time on Fault]]="NA","",(PA[[#This Row],[Work Start time on Fault]]-PA[[#This Row],[Fault Time]])*24)</f>
        <v>0</v>
      </c>
      <c r="AF232" s="178">
        <f>IF(PA[[#This Row],[Status]]="Open","",(PA[[#This Row],[Work Completion time on fault]]-PA[[#This Row],[Fault Time]])*24)</f>
        <v>9.4333333333333318</v>
      </c>
      <c r="AG232" s="177">
        <f>IFERROR((PA[[#This Row],[Work Completion time on fault]]-PA[[#This Row],[Fault Time]])*24,"")</f>
        <v>9.4333333333333318</v>
      </c>
      <c r="AH232" s="35" t="s">
        <v>469</v>
      </c>
      <c r="AI232" s="32" t="s">
        <v>368</v>
      </c>
      <c r="AJ232" s="176">
        <f ca="1">IFERROR(PA[[#This Row],[Breakdown Time]]*PA[[#This Row],[Plant Equivalent Weightage]],"")</f>
        <v>1.7908905155825348E-3</v>
      </c>
      <c r="AK232" s="37">
        <v>6120</v>
      </c>
      <c r="AL232" s="278">
        <f>IFERROR((_xlfn.XLOOKUP($G232,'Modelling New'!$D:$D,'Modelling New'!$O:$O)*PA[[#This Row],[Lost PoA(Wh/m2)]]*PA[[#This Row],[DC Capacity Affected (kW)]])/1000,"")</f>
        <v>149.50301076514231</v>
      </c>
      <c r="AM232" s="35" t="s">
        <v>541</v>
      </c>
    </row>
    <row r="233" spans="1:39">
      <c r="A233" s="174">
        <f t="shared" si="3"/>
        <v>232</v>
      </c>
      <c r="B233" s="134">
        <v>45773</v>
      </c>
      <c r="C233" s="184">
        <f>YEAR(PA[[#This Row],[Date]])+IF(MONTH(PA[[#This Row],[Date]])&gt;=4,1,0)</f>
        <v>2026</v>
      </c>
      <c r="D233" s="32">
        <f>YEAR(PA[[#This Row],[Date]])</f>
        <v>2025</v>
      </c>
      <c r="E233" s="36" t="s">
        <v>364</v>
      </c>
      <c r="F233" s="36" t="s">
        <v>364</v>
      </c>
      <c r="G233" s="217">
        <v>45748</v>
      </c>
      <c r="H233" s="31">
        <f>DAY(EOMONTH(PA[[#This Row],[Month Year]],0))</f>
        <v>30</v>
      </c>
      <c r="I233" s="33">
        <v>0.2638888888888889</v>
      </c>
      <c r="J233" s="33">
        <v>0.75555555555555554</v>
      </c>
      <c r="K233" s="34">
        <f>IFERROR((PA[[#This Row],[Sunset Time (POA&lt;20 W/m2)]]-PA[[#This Row],[Sunrise Time (POA&gt;20 W/m2)]])*24,"")</f>
        <v>11.799999999999999</v>
      </c>
      <c r="L233" s="32" t="s">
        <v>428</v>
      </c>
      <c r="M233" s="32" t="s">
        <v>411</v>
      </c>
      <c r="N233" s="32" t="s">
        <v>413</v>
      </c>
      <c r="O233" s="35" t="s">
        <v>459</v>
      </c>
      <c r="P233" s="35" t="s">
        <v>407</v>
      </c>
      <c r="Q233" s="32"/>
      <c r="R233" s="31">
        <f>IF((PA[[#This Row],[String Type(If String BD)]]&amp;PA[[#This Row],[Equipment (If any BD other than PV  array and inv)]])="",1,0)</f>
        <v>0</v>
      </c>
      <c r="S233" s="31">
        <f>IF(PA[[#This Row],[String Type(If String BD)]]="",1,0)</f>
        <v>0</v>
      </c>
      <c r="T2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3" s="34">
        <f>IFERROR(_xlfn.XLOOKUP(PA[[#This Row],[Affected Equipment ]],'Basic Data'!N:N,'Basic Data'!Q:Q),"")</f>
        <v>31.900000000000002</v>
      </c>
      <c r="V233" s="179">
        <f ca="1">IFERROR(_xlfn.XLOOKUP(PA[[#This Row],[Affected Equipment ]],'Basic Data'!N:N,'Basic Data'!R:R),"")</f>
        <v>1.898470511218235E-4</v>
      </c>
      <c r="W233" s="35" t="s">
        <v>408</v>
      </c>
      <c r="X233" s="38"/>
      <c r="Y233" s="38" t="s">
        <v>470</v>
      </c>
      <c r="Z233" s="44">
        <v>0.2638888888888889</v>
      </c>
      <c r="AA233" s="44">
        <v>0.2638888888888889</v>
      </c>
      <c r="AB233" s="44">
        <v>0.2638888888888889</v>
      </c>
      <c r="AC233" s="44">
        <v>0.69444444444444442</v>
      </c>
      <c r="AD233" s="42">
        <f>IF(PA[[#This Row],[Acknowledgement Time ]]="NA","",(PA[[#This Row],[Acknowledgement Time ]]-PA[[#This Row],[Fault Time]])*24)</f>
        <v>0</v>
      </c>
      <c r="AE233" s="42">
        <f>IF(PA[[#This Row],[Work Start time on Fault]]="NA","",(PA[[#This Row],[Work Start time on Fault]]-PA[[#This Row],[Fault Time]])*24)</f>
        <v>0</v>
      </c>
      <c r="AF233" s="43">
        <f>IF(PA[[#This Row],[Status]]="Open","",(PA[[#This Row],[Work Completion time on fault]]-PA[[#This Row],[Fault Time]])*24)</f>
        <v>10.333333333333332</v>
      </c>
      <c r="AG233" s="42">
        <f>IFERROR((PA[[#This Row],[Work Completion time on fault]]-PA[[#This Row],[Fault Time]])*24,"")</f>
        <v>10.333333333333332</v>
      </c>
      <c r="AH233" s="35" t="s">
        <v>533</v>
      </c>
      <c r="AI233" s="32" t="s">
        <v>368</v>
      </c>
      <c r="AJ233" s="34">
        <f ca="1">IFERROR(PA[[#This Row],[Breakdown Time]]*PA[[#This Row],[Plant Equivalent Weightage]],"")</f>
        <v>1.9617528615921758E-3</v>
      </c>
      <c r="AK233" s="35">
        <v>6087</v>
      </c>
      <c r="AL233" s="49">
        <f>IFERROR((_xlfn.XLOOKUP($G233,'Modelling New'!$D:$D,'Modelling New'!$O:$O)*PA[[#This Row],[Lost PoA(Wh/m2)]]*PA[[#This Row],[DC Capacity Affected (kW)]])/1000,"")</f>
        <v>148.69686707964399</v>
      </c>
      <c r="AM233" s="35" t="s">
        <v>542</v>
      </c>
    </row>
    <row r="234" spans="1:39">
      <c r="A234" s="174">
        <f t="shared" si="3"/>
        <v>233</v>
      </c>
      <c r="B234" s="134">
        <v>45773</v>
      </c>
      <c r="C234" s="183">
        <f>YEAR(PA[[#This Row],[Date]])+IF(MONTH(PA[[#This Row],[Date]])&gt;=4,1,0)</f>
        <v>2026</v>
      </c>
      <c r="D234" s="32">
        <f>YEAR(PA[[#This Row],[Date]])</f>
        <v>2025</v>
      </c>
      <c r="E234" s="36" t="s">
        <v>364</v>
      </c>
      <c r="F234" s="36" t="s">
        <v>364</v>
      </c>
      <c r="G234" s="217">
        <v>45748</v>
      </c>
      <c r="H234" s="175">
        <f>DAY(EOMONTH(PA[[#This Row],[Month Year]],0))</f>
        <v>30</v>
      </c>
      <c r="I234" s="33">
        <v>0.2638888888888889</v>
      </c>
      <c r="J234" s="33">
        <v>0.75555555555555554</v>
      </c>
      <c r="K234" s="34">
        <f>IFERROR((PA[[#This Row],[Sunset Time (POA&lt;20 W/m2)]]-PA[[#This Row],[Sunrise Time (POA&gt;20 W/m2)]])*24,"")</f>
        <v>11.799999999999999</v>
      </c>
      <c r="L234" s="32" t="s">
        <v>428</v>
      </c>
      <c r="M234" s="32" t="s">
        <v>411</v>
      </c>
      <c r="N234" s="32" t="s">
        <v>413</v>
      </c>
      <c r="O234" s="35" t="s">
        <v>459</v>
      </c>
      <c r="P234" s="35" t="s">
        <v>407</v>
      </c>
      <c r="Q234" s="36"/>
      <c r="R234" s="175">
        <f>IF((PA[[#This Row],[String Type(If String BD)]]&amp;PA[[#This Row],[Equipment (If any BD other than PV  array and inv)]])="",1,0)</f>
        <v>0</v>
      </c>
      <c r="S234" s="175">
        <f>IF(PA[[#This Row],[String Type(If String BD)]]="",1,0)</f>
        <v>0</v>
      </c>
      <c r="T2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4" s="176">
        <f>IFERROR(_xlfn.XLOOKUP(PA[[#This Row],[Affected Equipment ]],'Basic Data'!N:N,'Basic Data'!Q:Q),"")</f>
        <v>31.900000000000002</v>
      </c>
      <c r="V234" s="180">
        <f ca="1">IFERROR(_xlfn.XLOOKUP(PA[[#This Row],[Affected Equipment ]],'Basic Data'!N:N,'Basic Data'!R:R),"")</f>
        <v>1.898470511218235E-4</v>
      </c>
      <c r="W234" s="35" t="s">
        <v>408</v>
      </c>
      <c r="X234" s="39"/>
      <c r="Y234" s="38" t="s">
        <v>470</v>
      </c>
      <c r="Z234" s="44">
        <v>0.2638888888888889</v>
      </c>
      <c r="AA234" s="44">
        <v>0.2638888888888889</v>
      </c>
      <c r="AB234" s="44">
        <v>0.2638888888888889</v>
      </c>
      <c r="AC234" s="45">
        <v>0.70138888888888884</v>
      </c>
      <c r="AD234" s="177">
        <f>IF(PA[[#This Row],[Acknowledgement Time ]]="NA","",(PA[[#This Row],[Acknowledgement Time ]]-PA[[#This Row],[Fault Time]])*24)</f>
        <v>0</v>
      </c>
      <c r="AE234" s="177">
        <f>IF(PA[[#This Row],[Work Start time on Fault]]="NA","",(PA[[#This Row],[Work Start time on Fault]]-PA[[#This Row],[Fault Time]])*24)</f>
        <v>0</v>
      </c>
      <c r="AF234" s="178">
        <f>IF(PA[[#This Row],[Status]]="Open","",(PA[[#This Row],[Work Completion time on fault]]-PA[[#This Row],[Fault Time]])*24)</f>
        <v>10.499999999999998</v>
      </c>
      <c r="AG234" s="177">
        <f>IFERROR((PA[[#This Row],[Work Completion time on fault]]-PA[[#This Row],[Fault Time]])*24,"")</f>
        <v>10.499999999999998</v>
      </c>
      <c r="AH234" s="35" t="s">
        <v>533</v>
      </c>
      <c r="AI234" s="32" t="s">
        <v>368</v>
      </c>
      <c r="AJ234" s="176">
        <f ca="1">IFERROR(PA[[#This Row],[Breakdown Time]]*PA[[#This Row],[Plant Equivalent Weightage]],"")</f>
        <v>1.9933940367791465E-3</v>
      </c>
      <c r="AK234" s="37">
        <v>6140</v>
      </c>
      <c r="AL234" s="278">
        <f>IFERROR((_xlfn.XLOOKUP($G234,'Modelling New'!$D:$D,'Modelling New'!$O:$O)*PA[[#This Row],[Lost PoA(Wh/m2)]]*PA[[#This Row],[DC Capacity Affected (kW)]])/1000,"")</f>
        <v>149.99158269574738</v>
      </c>
      <c r="AM234" s="35" t="s">
        <v>542</v>
      </c>
    </row>
    <row r="235" spans="1:39">
      <c r="A235" s="174">
        <f t="shared" si="3"/>
        <v>234</v>
      </c>
      <c r="B235" s="134">
        <v>45774</v>
      </c>
      <c r="C235" s="184">
        <f>YEAR(PA[[#This Row],[Date]])+IF(MONTH(PA[[#This Row],[Date]])&gt;=4,1,0)</f>
        <v>2026</v>
      </c>
      <c r="D235" s="32">
        <f>YEAR(PA[[#This Row],[Date]])</f>
        <v>2025</v>
      </c>
      <c r="E235" s="36" t="s">
        <v>364</v>
      </c>
      <c r="F235" s="36" t="s">
        <v>364</v>
      </c>
      <c r="G235" s="217">
        <v>45748</v>
      </c>
      <c r="H235" s="31">
        <f>DAY(EOMONTH(PA[[#This Row],[Month Year]],0))</f>
        <v>30</v>
      </c>
      <c r="I235" s="33">
        <v>0.26874999999999999</v>
      </c>
      <c r="J235" s="33">
        <v>0.74513888888888891</v>
      </c>
      <c r="K235" s="34">
        <f>IFERROR((PA[[#This Row],[Sunset Time (POA&lt;20 W/m2)]]-PA[[#This Row],[Sunrise Time (POA&gt;20 W/m2)]])*24,"")</f>
        <v>11.433333333333334</v>
      </c>
      <c r="L235" s="32" t="s">
        <v>403</v>
      </c>
      <c r="M235" s="32" t="s">
        <v>404</v>
      </c>
      <c r="N235" s="32" t="s">
        <v>405</v>
      </c>
      <c r="O235" s="35" t="s">
        <v>447</v>
      </c>
      <c r="P235" s="35" t="s">
        <v>407</v>
      </c>
      <c r="Q235" s="32"/>
      <c r="R235" s="31">
        <f>IF((PA[[#This Row],[String Type(If String BD)]]&amp;PA[[#This Row],[Equipment (If any BD other than PV  array and inv)]])="",1,0)</f>
        <v>0</v>
      </c>
      <c r="S235" s="31">
        <f>IF(PA[[#This Row],[String Type(If String BD)]]="",1,0)</f>
        <v>0</v>
      </c>
      <c r="T2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5" s="34">
        <f>IFERROR(_xlfn.XLOOKUP(PA[[#This Row],[Affected Equipment ]],'Basic Data'!N:N,'Basic Data'!Q:Q),"")</f>
        <v>31.900000000000002</v>
      </c>
      <c r="V235" s="179">
        <f ca="1">IFERROR(_xlfn.XLOOKUP(PA[[#This Row],[Affected Equipment ]],'Basic Data'!N:N,'Basic Data'!R:R),"")</f>
        <v>1.898470511218235E-4</v>
      </c>
      <c r="W235" s="35" t="s">
        <v>448</v>
      </c>
      <c r="X235" s="38"/>
      <c r="Y235" s="38" t="s">
        <v>470</v>
      </c>
      <c r="Z235" s="44">
        <v>0.26874999999999999</v>
      </c>
      <c r="AA235" s="44">
        <v>0.26874999999999999</v>
      </c>
      <c r="AB235" s="44">
        <v>0.26874999999999999</v>
      </c>
      <c r="AC235" s="44">
        <v>0.70138888888888884</v>
      </c>
      <c r="AD235" s="42">
        <f>IF(PA[[#This Row],[Acknowledgement Time ]]="NA","",(PA[[#This Row],[Acknowledgement Time ]]-PA[[#This Row],[Fault Time]])*24)</f>
        <v>0</v>
      </c>
      <c r="AE235" s="42">
        <f>IF(PA[[#This Row],[Work Start time on Fault]]="NA","",(PA[[#This Row],[Work Start time on Fault]]-PA[[#This Row],[Fault Time]])*24)</f>
        <v>0</v>
      </c>
      <c r="AF235" s="43">
        <f>IF(PA[[#This Row],[Status]]="Open","",(PA[[#This Row],[Work Completion time on fault]]-PA[[#This Row],[Fault Time]])*24)</f>
        <v>10.383333333333333</v>
      </c>
      <c r="AG235" s="42">
        <f>IFERROR((PA[[#This Row],[Work Completion time on fault]]-PA[[#This Row],[Fault Time]])*24,"")</f>
        <v>10.383333333333333</v>
      </c>
      <c r="AH235" s="35" t="s">
        <v>543</v>
      </c>
      <c r="AI235" s="32" t="s">
        <v>368</v>
      </c>
      <c r="AJ235" s="34">
        <f ca="1">IFERROR(PA[[#This Row],[Breakdown Time]]*PA[[#This Row],[Plant Equivalent Weightage]],"")</f>
        <v>1.9712452141482672E-3</v>
      </c>
      <c r="AK235" s="35">
        <v>5525</v>
      </c>
      <c r="AL235" s="49">
        <f>IFERROR((_xlfn.XLOOKUP($G235,'Modelling New'!$D:$D,'Modelling New'!$O:$O)*PA[[#This Row],[Lost PoA(Wh/m2)]]*PA[[#This Row],[DC Capacity Affected (kW)]])/1000,"")</f>
        <v>134.9679958296424</v>
      </c>
      <c r="AM235" s="35" t="s">
        <v>544</v>
      </c>
    </row>
    <row r="236" spans="1:39">
      <c r="A236" s="174">
        <f t="shared" si="3"/>
        <v>235</v>
      </c>
      <c r="B236" s="134">
        <v>45774</v>
      </c>
      <c r="C236" s="184">
        <f>YEAR(PA[[#This Row],[Date]])+IF(MONTH(PA[[#This Row],[Date]])&gt;=4,1,0)</f>
        <v>2026</v>
      </c>
      <c r="D236" s="32">
        <f>YEAR(PA[[#This Row],[Date]])</f>
        <v>2025</v>
      </c>
      <c r="E236" s="36" t="s">
        <v>364</v>
      </c>
      <c r="F236" s="36" t="s">
        <v>364</v>
      </c>
      <c r="G236" s="217">
        <v>45748</v>
      </c>
      <c r="H236" s="31">
        <f>DAY(EOMONTH(PA[[#This Row],[Month Year]],0))</f>
        <v>30</v>
      </c>
      <c r="I236" s="33">
        <v>0.26874999999999999</v>
      </c>
      <c r="J236" s="33">
        <v>0.74513888888888891</v>
      </c>
      <c r="K236" s="34">
        <f>IFERROR((PA[[#This Row],[Sunset Time (POA&lt;20 W/m2)]]-PA[[#This Row],[Sunrise Time (POA&gt;20 W/m2)]])*24,"")</f>
        <v>11.433333333333334</v>
      </c>
      <c r="L236" s="32" t="s">
        <v>403</v>
      </c>
      <c r="M236" s="32" t="s">
        <v>404</v>
      </c>
      <c r="N236" s="32" t="s">
        <v>405</v>
      </c>
      <c r="O236" s="35" t="s">
        <v>473</v>
      </c>
      <c r="P236" s="35" t="s">
        <v>407</v>
      </c>
      <c r="Q236" s="32"/>
      <c r="R236" s="31">
        <f>IF((PA[[#This Row],[String Type(If String BD)]]&amp;PA[[#This Row],[Equipment (If any BD other than PV  array and inv)]])="",1,0)</f>
        <v>0</v>
      </c>
      <c r="S236" s="31">
        <f>IF(PA[[#This Row],[String Type(If String BD)]]="",1,0)</f>
        <v>0</v>
      </c>
      <c r="T2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6" s="34">
        <f>IFERROR(_xlfn.XLOOKUP(PA[[#This Row],[Affected Equipment ]],'Basic Data'!N:N,'Basic Data'!Q:Q),"")</f>
        <v>31.900000000000002</v>
      </c>
      <c r="V236" s="179">
        <f ca="1">IFERROR(_xlfn.XLOOKUP(PA[[#This Row],[Affected Equipment ]],'Basic Data'!N:N,'Basic Data'!R:R),"")</f>
        <v>1.898470511218235E-4</v>
      </c>
      <c r="W236" s="35" t="s">
        <v>448</v>
      </c>
      <c r="X236" s="38"/>
      <c r="Y236" s="38" t="s">
        <v>470</v>
      </c>
      <c r="Z236" s="44">
        <v>0.26874999999999999</v>
      </c>
      <c r="AA236" s="44">
        <v>0.26874999999999999</v>
      </c>
      <c r="AB236" s="44">
        <v>0.26874999999999999</v>
      </c>
      <c r="AC236" s="44">
        <v>0.71527777777777779</v>
      </c>
      <c r="AD236" s="42">
        <f>IF(PA[[#This Row],[Acknowledgement Time ]]="NA","",(PA[[#This Row],[Acknowledgement Time ]]-PA[[#This Row],[Fault Time]])*24)</f>
        <v>0</v>
      </c>
      <c r="AE236" s="42">
        <f>IF(PA[[#This Row],[Work Start time on Fault]]="NA","",(PA[[#This Row],[Work Start time on Fault]]-PA[[#This Row],[Fault Time]])*24)</f>
        <v>0</v>
      </c>
      <c r="AF236" s="43">
        <f>IF(PA[[#This Row],[Status]]="Open","",(PA[[#This Row],[Work Completion time on fault]]-PA[[#This Row],[Fault Time]])*24)</f>
        <v>10.716666666666667</v>
      </c>
      <c r="AG236" s="42">
        <f>IFERROR((PA[[#This Row],[Work Completion time on fault]]-PA[[#This Row],[Fault Time]])*24,"")</f>
        <v>10.716666666666667</v>
      </c>
      <c r="AH236" s="35" t="s">
        <v>458</v>
      </c>
      <c r="AI236" s="32" t="s">
        <v>368</v>
      </c>
      <c r="AJ236" s="34">
        <f ca="1">IFERROR(PA[[#This Row],[Breakdown Time]]*PA[[#This Row],[Plant Equivalent Weightage]],"")</f>
        <v>2.0345275645222084E-3</v>
      </c>
      <c r="AK236" s="35">
        <v>5534</v>
      </c>
      <c r="AL236" s="49">
        <f>IFERROR((_xlfn.XLOOKUP($G236,'Modelling New'!$D:$D,'Modelling New'!$O:$O)*PA[[#This Row],[Lost PoA(Wh/m2)]]*PA[[#This Row],[DC Capacity Affected (kW)]])/1000,"")</f>
        <v>135.18785319841464</v>
      </c>
      <c r="AM236" s="35" t="s">
        <v>544</v>
      </c>
    </row>
    <row r="237" spans="1:39">
      <c r="A237" s="174">
        <f t="shared" si="3"/>
        <v>236</v>
      </c>
      <c r="B237" s="134">
        <v>45774</v>
      </c>
      <c r="C237" s="184">
        <f>YEAR(PA[[#This Row],[Date]])+IF(MONTH(PA[[#This Row],[Date]])&gt;=4,1,0)</f>
        <v>2026</v>
      </c>
      <c r="D237" s="32">
        <f>YEAR(PA[[#This Row],[Date]])</f>
        <v>2025</v>
      </c>
      <c r="E237" s="36" t="s">
        <v>364</v>
      </c>
      <c r="F237" s="36" t="s">
        <v>364</v>
      </c>
      <c r="G237" s="217">
        <v>45748</v>
      </c>
      <c r="H237" s="31">
        <f>DAY(EOMONTH(PA[[#This Row],[Month Year]],0))</f>
        <v>30</v>
      </c>
      <c r="I237" s="33">
        <v>0.26874999999999999</v>
      </c>
      <c r="J237" s="33">
        <v>0.74513888888888891</v>
      </c>
      <c r="K237" s="34">
        <f>IFERROR((PA[[#This Row],[Sunset Time (POA&lt;20 W/m2)]]-PA[[#This Row],[Sunrise Time (POA&gt;20 W/m2)]])*24,"")</f>
        <v>11.433333333333334</v>
      </c>
      <c r="L237" s="32" t="s">
        <v>403</v>
      </c>
      <c r="M237" s="32" t="s">
        <v>404</v>
      </c>
      <c r="N237" s="32" t="s">
        <v>405</v>
      </c>
      <c r="O237" s="35" t="s">
        <v>473</v>
      </c>
      <c r="P237" s="35" t="s">
        <v>407</v>
      </c>
      <c r="Q237" s="32"/>
      <c r="R237" s="31">
        <f>IF((PA[[#This Row],[String Type(If String BD)]]&amp;PA[[#This Row],[Equipment (If any BD other than PV  array and inv)]])="",1,0)</f>
        <v>0</v>
      </c>
      <c r="S237" s="31">
        <f>IF(PA[[#This Row],[String Type(If String BD)]]="",1,0)</f>
        <v>0</v>
      </c>
      <c r="T2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37" s="34">
        <f>IFERROR(_xlfn.XLOOKUP(PA[[#This Row],[Affected Equipment ]],'Basic Data'!N:N,'Basic Data'!Q:Q),"")</f>
        <v>31.900000000000002</v>
      </c>
      <c r="V237" s="179">
        <f ca="1">IFERROR(_xlfn.XLOOKUP(PA[[#This Row],[Affected Equipment ]],'Basic Data'!N:N,'Basic Data'!R:R),"")</f>
        <v>1.898470511218235E-4</v>
      </c>
      <c r="W237" s="35" t="s">
        <v>448</v>
      </c>
      <c r="X237" s="38"/>
      <c r="Y237" s="38" t="s">
        <v>470</v>
      </c>
      <c r="Z237" s="44">
        <v>0.26874999999999999</v>
      </c>
      <c r="AA237" s="44">
        <v>0.26874999999999999</v>
      </c>
      <c r="AB237" s="44">
        <v>0.26874999999999999</v>
      </c>
      <c r="AC237" s="44">
        <v>0.72222222222222221</v>
      </c>
      <c r="AD237" s="42">
        <f>IF(PA[[#This Row],[Acknowledgement Time ]]="NA","",(PA[[#This Row],[Acknowledgement Time ]]-PA[[#This Row],[Fault Time]])*24)</f>
        <v>0</v>
      </c>
      <c r="AE237" s="42">
        <f>IF(PA[[#This Row],[Work Start time on Fault]]="NA","",(PA[[#This Row],[Work Start time on Fault]]-PA[[#This Row],[Fault Time]])*24)</f>
        <v>0</v>
      </c>
      <c r="AF237" s="43">
        <f>IF(PA[[#This Row],[Status]]="Open","",(PA[[#This Row],[Work Completion time on fault]]-PA[[#This Row],[Fault Time]])*24)</f>
        <v>10.883333333333333</v>
      </c>
      <c r="AG237" s="42">
        <f>IFERROR((PA[[#This Row],[Work Completion time on fault]]-PA[[#This Row],[Fault Time]])*24,"")</f>
        <v>10.883333333333333</v>
      </c>
      <c r="AH237" s="35" t="s">
        <v>533</v>
      </c>
      <c r="AI237" s="32" t="s">
        <v>368</v>
      </c>
      <c r="AJ237" s="34">
        <f ca="1">IFERROR(PA[[#This Row],[Breakdown Time]]*PA[[#This Row],[Plant Equivalent Weightage]],"")</f>
        <v>2.0661687397091791E-3</v>
      </c>
      <c r="AK237" s="35">
        <v>5539</v>
      </c>
      <c r="AL237" s="49">
        <f>IFERROR((_xlfn.XLOOKUP($G237,'Modelling New'!$D:$D,'Modelling New'!$O:$O)*PA[[#This Row],[Lost PoA(Wh/m2)]]*PA[[#This Row],[DC Capacity Affected (kW)]])/1000,"")</f>
        <v>135.30999618106591</v>
      </c>
      <c r="AM237" s="35" t="s">
        <v>544</v>
      </c>
    </row>
    <row r="238" spans="1:39">
      <c r="A238" s="174">
        <f t="shared" si="3"/>
        <v>237</v>
      </c>
      <c r="B238" s="134">
        <v>45774</v>
      </c>
      <c r="C238" s="183">
        <f>YEAR(PA[[#This Row],[Date]])+IF(MONTH(PA[[#This Row],[Date]])&gt;=4,1,0)</f>
        <v>2026</v>
      </c>
      <c r="D238" s="32">
        <f>YEAR(PA[[#This Row],[Date]])</f>
        <v>2025</v>
      </c>
      <c r="E238" s="36" t="s">
        <v>364</v>
      </c>
      <c r="F238" s="36" t="s">
        <v>364</v>
      </c>
      <c r="G238" s="217">
        <v>45748</v>
      </c>
      <c r="H238" s="175">
        <f>DAY(EOMONTH(PA[[#This Row],[Month Year]],0))</f>
        <v>30</v>
      </c>
      <c r="I238" s="33">
        <v>0.26874999999999999</v>
      </c>
      <c r="J238" s="33">
        <v>0.74513888888888891</v>
      </c>
      <c r="K238" s="34">
        <f>IFERROR((PA[[#This Row],[Sunset Time (POA&lt;20 W/m2)]]-PA[[#This Row],[Sunrise Time (POA&gt;20 W/m2)]])*24,"")</f>
        <v>11.433333333333334</v>
      </c>
      <c r="L238" s="32" t="s">
        <v>425</v>
      </c>
      <c r="M238" s="36" t="s">
        <v>437</v>
      </c>
      <c r="N238" s="32" t="s">
        <v>417</v>
      </c>
      <c r="O238" s="35" t="s">
        <v>457</v>
      </c>
      <c r="P238" s="35" t="s">
        <v>472</v>
      </c>
      <c r="Q238" s="32"/>
      <c r="R238" s="175">
        <f>IF((PA[[#This Row],[String Type(If String BD)]]&amp;PA[[#This Row],[Equipment (If any BD other than PV  array and inv)]])="",1,0)</f>
        <v>0</v>
      </c>
      <c r="S238" s="175">
        <f>IF(PA[[#This Row],[String Type(If String BD)]]="",1,0)</f>
        <v>0</v>
      </c>
      <c r="T2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38" s="176">
        <f>IFERROR(_xlfn.XLOOKUP(PA[[#This Row],[Affected Equipment ]],'Basic Data'!N:N,'Basic Data'!Q:Q),"")</f>
        <v>31.610000000000003</v>
      </c>
      <c r="V238" s="180">
        <f ca="1">IFERROR(_xlfn.XLOOKUP(PA[[#This Row],[Affected Equipment ]],'Basic Data'!N:N,'Basic Data'!R:R),"")</f>
        <v>1.8812116883889783E-4</v>
      </c>
      <c r="W238" s="35" t="s">
        <v>482</v>
      </c>
      <c r="X238" s="39"/>
      <c r="Y238" s="38" t="s">
        <v>470</v>
      </c>
      <c r="Z238" s="44">
        <v>0.26874999999999999</v>
      </c>
      <c r="AA238" s="44">
        <v>0.26874999999999999</v>
      </c>
      <c r="AB238" s="44">
        <v>0.26874999999999999</v>
      </c>
      <c r="AC238" s="44">
        <v>0.72916666666666663</v>
      </c>
      <c r="AD238" s="177">
        <f>IF(PA[[#This Row],[Acknowledgement Time ]]="NA","",(PA[[#This Row],[Acknowledgement Time ]]-PA[[#This Row],[Fault Time]])*24)</f>
        <v>0</v>
      </c>
      <c r="AE238" s="177">
        <f>IF(PA[[#This Row],[Work Start time on Fault]]="NA","",(PA[[#This Row],[Work Start time on Fault]]-PA[[#This Row],[Fault Time]])*24)</f>
        <v>0</v>
      </c>
      <c r="AF238" s="178">
        <f>IF(PA[[#This Row],[Status]]="Open","",(PA[[#This Row],[Work Completion time on fault]]-PA[[#This Row],[Fault Time]])*24)</f>
        <v>11.049999999999999</v>
      </c>
      <c r="AG238" s="177">
        <f>IFERROR((PA[[#This Row],[Work Completion time on fault]]-PA[[#This Row],[Fault Time]])*24,"")</f>
        <v>11.049999999999999</v>
      </c>
      <c r="AH238" s="35" t="s">
        <v>545</v>
      </c>
      <c r="AI238" s="32" t="s">
        <v>368</v>
      </c>
      <c r="AJ238" s="176">
        <f ca="1">IFERROR(PA[[#This Row],[Breakdown Time]]*PA[[#This Row],[Plant Equivalent Weightage]],"")</f>
        <v>2.0787389156698209E-3</v>
      </c>
      <c r="AK238" s="35">
        <v>5543</v>
      </c>
      <c r="AL238" s="278">
        <f>IFERROR((_xlfn.XLOOKUP($G238,'Modelling New'!$D:$D,'Modelling New'!$O:$O)*PA[[#This Row],[Lost PoA(Wh/m2)]]*PA[[#This Row],[DC Capacity Affected (kW)]])/1000,"")</f>
        <v>134.17673138021249</v>
      </c>
      <c r="AM238" s="35" t="s">
        <v>544</v>
      </c>
    </row>
    <row r="239" spans="1:39">
      <c r="A239" s="174">
        <f t="shared" si="3"/>
        <v>238</v>
      </c>
      <c r="B239" s="134">
        <v>45774</v>
      </c>
      <c r="C239" s="184">
        <f>YEAR(PA[[#This Row],[Date]])+IF(MONTH(PA[[#This Row],[Date]])&gt;=4,1,0)</f>
        <v>2026</v>
      </c>
      <c r="D239" s="32">
        <f>YEAR(PA[[#This Row],[Date]])</f>
        <v>2025</v>
      </c>
      <c r="E239" s="36" t="s">
        <v>364</v>
      </c>
      <c r="F239" s="36" t="s">
        <v>364</v>
      </c>
      <c r="G239" s="217">
        <v>45748</v>
      </c>
      <c r="H239" s="31">
        <f>DAY(EOMONTH(PA[[#This Row],[Month Year]],0))</f>
        <v>30</v>
      </c>
      <c r="I239" s="33">
        <v>0.26874999999999999</v>
      </c>
      <c r="J239" s="33">
        <v>0.74513888888888891</v>
      </c>
      <c r="K239" s="34">
        <f>IFERROR((PA[[#This Row],[Sunset Time (POA&lt;20 W/m2)]]-PA[[#This Row],[Sunrise Time (POA&gt;20 W/m2)]])*24,"")</f>
        <v>11.433333333333334</v>
      </c>
      <c r="L239" s="32" t="s">
        <v>466</v>
      </c>
      <c r="M239" s="32"/>
      <c r="N239" s="32"/>
      <c r="O239" s="35"/>
      <c r="P239" s="35"/>
      <c r="Q239" s="36" t="s">
        <v>521</v>
      </c>
      <c r="R239" s="31">
        <f>IF((PA[[#This Row],[String Type(If String BD)]]&amp;PA[[#This Row],[Equipment (If any BD other than PV  array and inv)]])="",1,0)</f>
        <v>0</v>
      </c>
      <c r="S239" s="31">
        <f>IF(PA[[#This Row],[String Type(If String BD)]]="",1,0)</f>
        <v>1</v>
      </c>
      <c r="T2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39" s="34">
        <f>IFERROR(_xlfn.XLOOKUP(PA[[#This Row],[Affected Equipment ]],'Basic Data'!N:N,'Basic Data'!Q:Q),"")</f>
        <v>4242.7000000000007</v>
      </c>
      <c r="V239" s="179">
        <f ca="1">IFERROR(_xlfn.XLOOKUP(PA[[#This Row],[Affected Equipment ]],'Basic Data'!N:N,'Basic Data'!R:R),"")</f>
        <v>2.5249657799202529E-2</v>
      </c>
      <c r="W239" s="35" t="s">
        <v>429</v>
      </c>
      <c r="X239" s="38"/>
      <c r="Y239" s="38" t="s">
        <v>430</v>
      </c>
      <c r="Z239" s="44">
        <v>0.47986111111111113</v>
      </c>
      <c r="AA239" s="44">
        <v>0.47986111111111113</v>
      </c>
      <c r="AB239" s="44">
        <v>0.47986111111111113</v>
      </c>
      <c r="AC239" s="44">
        <v>0.49305555555555558</v>
      </c>
      <c r="AD239" s="42">
        <f>IF(PA[[#This Row],[Acknowledgement Time ]]="NA","",(PA[[#This Row],[Acknowledgement Time ]]-PA[[#This Row],[Fault Time]])*24)</f>
        <v>0</v>
      </c>
      <c r="AE239" s="42">
        <f>IF(PA[[#This Row],[Work Start time on Fault]]="NA","",(PA[[#This Row],[Work Start time on Fault]]-PA[[#This Row],[Fault Time]])*24)</f>
        <v>0</v>
      </c>
      <c r="AF239" s="43">
        <f>IF(PA[[#This Row],[Status]]="Open","",(PA[[#This Row],[Work Completion time on fault]]-PA[[#This Row],[Fault Time]])*24)</f>
        <v>0.31666666666666687</v>
      </c>
      <c r="AG239" s="42">
        <f>IFERROR((PA[[#This Row],[Work Completion time on fault]]-PA[[#This Row],[Fault Time]])*24,"")</f>
        <v>0.31666666666666687</v>
      </c>
      <c r="AH239" s="35" t="s">
        <v>546</v>
      </c>
      <c r="AI239" s="32" t="s">
        <v>368</v>
      </c>
      <c r="AJ239" s="34">
        <f ca="1">IFERROR(PA[[#This Row],[Breakdown Time]]*PA[[#This Row],[Plant Equivalent Weightage]],"")</f>
        <v>7.9957249697474725E-3</v>
      </c>
      <c r="AK239" s="35">
        <v>299.5</v>
      </c>
      <c r="AL239" s="49">
        <f>IFERROR((_xlfn.XLOOKUP($G239,'Modelling New'!$D:$D,'Modelling New'!$O:$O)*PA[[#This Row],[Lost PoA(Wh/m2)]]*PA[[#This Row],[DC Capacity Affected (kW)]])/1000,"")</f>
        <v>973.07649988779383</v>
      </c>
    </row>
    <row r="240" spans="1:39">
      <c r="A240" s="174">
        <f t="shared" si="3"/>
        <v>239</v>
      </c>
      <c r="B240" s="134">
        <v>45775</v>
      </c>
      <c r="C240" s="184">
        <f>YEAR(PA[[#This Row],[Date]])+IF(MONTH(PA[[#This Row],[Date]])&gt;=4,1,0)</f>
        <v>2026</v>
      </c>
      <c r="D240" s="32">
        <f>YEAR(PA[[#This Row],[Date]])</f>
        <v>2025</v>
      </c>
      <c r="E240" s="36" t="s">
        <v>364</v>
      </c>
      <c r="F240" s="36" t="s">
        <v>364</v>
      </c>
      <c r="G240" s="217">
        <v>45748</v>
      </c>
      <c r="H240" s="31">
        <f>DAY(EOMONTH(PA[[#This Row],[Month Year]],0))</f>
        <v>30</v>
      </c>
      <c r="I240" s="33">
        <v>0.26250000000000001</v>
      </c>
      <c r="J240" s="33">
        <v>0.76041666666666663</v>
      </c>
      <c r="K240" s="34">
        <f>IFERROR((PA[[#This Row],[Sunset Time (POA&lt;20 W/m2)]]-PA[[#This Row],[Sunrise Time (POA&gt;20 W/m2)]])*24,"")</f>
        <v>11.95</v>
      </c>
      <c r="L240" s="32" t="s">
        <v>403</v>
      </c>
      <c r="M240" s="32" t="s">
        <v>404</v>
      </c>
      <c r="N240" s="32" t="s">
        <v>405</v>
      </c>
      <c r="O240" s="35" t="s">
        <v>406</v>
      </c>
      <c r="P240" s="35" t="s">
        <v>407</v>
      </c>
      <c r="Q240" s="32"/>
      <c r="R240" s="31">
        <f>IF((PA[[#This Row],[String Type(If String BD)]]&amp;PA[[#This Row],[Equipment (If any BD other than PV  array and inv)]])="",1,0)</f>
        <v>0</v>
      </c>
      <c r="S240" s="31">
        <f>IF(PA[[#This Row],[String Type(If String BD)]]="",1,0)</f>
        <v>0</v>
      </c>
      <c r="T2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0" s="34">
        <f>IFERROR(_xlfn.XLOOKUP(PA[[#This Row],[Affected Equipment ]],'Basic Data'!N:N,'Basic Data'!Q:Q),"")</f>
        <v>31.900000000000002</v>
      </c>
      <c r="V240" s="179">
        <f ca="1">IFERROR(_xlfn.XLOOKUP(PA[[#This Row],[Affected Equipment ]],'Basic Data'!N:N,'Basic Data'!R:R),"")</f>
        <v>1.898470511218235E-4</v>
      </c>
      <c r="W240" s="35" t="s">
        <v>448</v>
      </c>
      <c r="X240" s="38"/>
      <c r="Y240" s="38" t="s">
        <v>470</v>
      </c>
      <c r="Z240" s="44">
        <v>0.26250000000000001</v>
      </c>
      <c r="AA240" s="44">
        <v>0.26250000000000001</v>
      </c>
      <c r="AB240" s="44">
        <v>0.26250000000000001</v>
      </c>
      <c r="AC240" s="44">
        <v>0.71875</v>
      </c>
      <c r="AD240" s="42">
        <f>IF(PA[[#This Row],[Acknowledgement Time ]]="NA","",(PA[[#This Row],[Acknowledgement Time ]]-PA[[#This Row],[Fault Time]])*24)</f>
        <v>0</v>
      </c>
      <c r="AE240" s="42">
        <f>IF(PA[[#This Row],[Work Start time on Fault]]="NA","",(PA[[#This Row],[Work Start time on Fault]]-PA[[#This Row],[Fault Time]])*24)</f>
        <v>0</v>
      </c>
      <c r="AF240" s="43">
        <f>IF(PA[[#This Row],[Status]]="Open","",(PA[[#This Row],[Work Completion time on fault]]-PA[[#This Row],[Fault Time]])*24)</f>
        <v>10.95</v>
      </c>
      <c r="AG240" s="42">
        <f>IFERROR((PA[[#This Row],[Work Completion time on fault]]-PA[[#This Row],[Fault Time]])*24,"")</f>
        <v>10.95</v>
      </c>
      <c r="AH240" s="35" t="s">
        <v>547</v>
      </c>
      <c r="AI240" s="32" t="s">
        <v>368</v>
      </c>
      <c r="AJ240" s="34">
        <f ca="1">IFERROR(PA[[#This Row],[Breakdown Time]]*PA[[#This Row],[Plant Equivalent Weightage]],"")</f>
        <v>2.0788252097839674E-3</v>
      </c>
      <c r="AK240" s="35">
        <v>6618</v>
      </c>
      <c r="AL240" s="49">
        <f>IFERROR((_xlfn.XLOOKUP($G240,'Modelling New'!$D:$D,'Modelling New'!$O:$O)*PA[[#This Row],[Lost PoA(Wh/m2)]]*PA[[#This Row],[DC Capacity Affected (kW)]])/1000,"")</f>
        <v>161.66845183720784</v>
      </c>
      <c r="AM240" s="35" t="s">
        <v>548</v>
      </c>
    </row>
    <row r="241" spans="1:39">
      <c r="A241" s="174">
        <f t="shared" si="3"/>
        <v>240</v>
      </c>
      <c r="B241" s="134">
        <v>45776</v>
      </c>
      <c r="C241" s="184">
        <f>YEAR(PA[[#This Row],[Date]])+IF(MONTH(PA[[#This Row],[Date]])&gt;=4,1,0)</f>
        <v>2026</v>
      </c>
      <c r="D241" s="32">
        <f>YEAR(PA[[#This Row],[Date]])</f>
        <v>2025</v>
      </c>
      <c r="E241" s="36" t="s">
        <v>364</v>
      </c>
      <c r="F241" s="36" t="s">
        <v>364</v>
      </c>
      <c r="G241" s="217">
        <v>45748</v>
      </c>
      <c r="H241" s="31">
        <f>DAY(EOMONTH(PA[[#This Row],[Month Year]],0))</f>
        <v>30</v>
      </c>
      <c r="I241" s="33">
        <v>0.28055555555555556</v>
      </c>
      <c r="J241" s="33">
        <v>0.77361111111111114</v>
      </c>
      <c r="K241" s="34">
        <f>IFERROR((PA[[#This Row],[Sunset Time (POA&lt;20 W/m2)]]-PA[[#This Row],[Sunrise Time (POA&gt;20 W/m2)]])*24,"")</f>
        <v>11.833333333333334</v>
      </c>
      <c r="L241" s="32" t="s">
        <v>466</v>
      </c>
      <c r="M241" s="32"/>
      <c r="N241" s="32"/>
      <c r="O241" s="35"/>
      <c r="P241" s="35"/>
      <c r="Q241" s="36" t="s">
        <v>521</v>
      </c>
      <c r="R241" s="31">
        <f>IF((PA[[#This Row],[String Type(If String BD)]]&amp;PA[[#This Row],[Equipment (If any BD other than PV  array and inv)]])="",1,0)</f>
        <v>0</v>
      </c>
      <c r="S241" s="31">
        <f>IF(PA[[#This Row],[String Type(If String BD)]]="",1,0)</f>
        <v>1</v>
      </c>
      <c r="T2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1" s="34">
        <f>IFERROR(_xlfn.XLOOKUP(PA[[#This Row],[Affected Equipment ]],'Basic Data'!N:N,'Basic Data'!Q:Q),"")</f>
        <v>4242.7000000000007</v>
      </c>
      <c r="V241" s="179">
        <f ca="1">IFERROR(_xlfn.XLOOKUP(PA[[#This Row],[Affected Equipment ]],'Basic Data'!N:N,'Basic Data'!R:R),"")</f>
        <v>2.5249657799202529E-2</v>
      </c>
      <c r="W241" s="35" t="s">
        <v>429</v>
      </c>
      <c r="X241" s="38"/>
      <c r="Y241" s="38" t="s">
        <v>430</v>
      </c>
      <c r="Z241" s="44">
        <v>0.44791666666666669</v>
      </c>
      <c r="AA241" s="44">
        <v>0.44791666666666669</v>
      </c>
      <c r="AB241" s="44">
        <v>0.44791666666666669</v>
      </c>
      <c r="AC241" s="44">
        <v>0.45833333333333331</v>
      </c>
      <c r="AD241" s="42">
        <f>IF(PA[[#This Row],[Acknowledgement Time ]]="NA","",(PA[[#This Row],[Acknowledgement Time ]]-PA[[#This Row],[Fault Time]])*24)</f>
        <v>0</v>
      </c>
      <c r="AE241" s="42">
        <f>IF(PA[[#This Row],[Work Start time on Fault]]="NA","",(PA[[#This Row],[Work Start time on Fault]]-PA[[#This Row],[Fault Time]])*24)</f>
        <v>0</v>
      </c>
      <c r="AF241" s="43">
        <f>IF(PA[[#This Row],[Status]]="Open","",(PA[[#This Row],[Work Completion time on fault]]-PA[[#This Row],[Fault Time]])*24)</f>
        <v>0.24999999999999911</v>
      </c>
      <c r="AG241" s="42">
        <f>IFERROR((PA[[#This Row],[Work Completion time on fault]]-PA[[#This Row],[Fault Time]])*24,"")</f>
        <v>0.24999999999999911</v>
      </c>
      <c r="AH241" s="35" t="s">
        <v>423</v>
      </c>
      <c r="AI241" s="32" t="s">
        <v>368</v>
      </c>
      <c r="AJ241" s="34">
        <f ca="1">IFERROR(PA[[#This Row],[Breakdown Time]]*PA[[#This Row],[Plant Equivalent Weightage]],"")</f>
        <v>6.3124144498006097E-3</v>
      </c>
      <c r="AK241" s="35">
        <v>236.7</v>
      </c>
      <c r="AL241" s="49">
        <f>IFERROR((_xlfn.XLOOKUP($G241,'Modelling New'!$D:$D,'Modelling New'!$O:$O)*PA[[#This Row],[Lost PoA(Wh/m2)]]*PA[[#This Row],[DC Capacity Affected (kW)]])/1000,"")</f>
        <v>769.03909022851667</v>
      </c>
    </row>
    <row r="242" spans="1:39">
      <c r="A242" s="174">
        <f t="shared" si="3"/>
        <v>241</v>
      </c>
      <c r="B242" s="134">
        <v>45776</v>
      </c>
      <c r="C242" s="183">
        <f>YEAR(PA[[#This Row],[Date]])+IF(MONTH(PA[[#This Row],[Date]])&gt;=4,1,0)</f>
        <v>2026</v>
      </c>
      <c r="D242" s="32">
        <f>YEAR(PA[[#This Row],[Date]])</f>
        <v>2025</v>
      </c>
      <c r="E242" s="36" t="s">
        <v>364</v>
      </c>
      <c r="F242" s="36" t="s">
        <v>364</v>
      </c>
      <c r="G242" s="217">
        <v>45748</v>
      </c>
      <c r="H242" s="175">
        <f>DAY(EOMONTH(PA[[#This Row],[Month Year]],0))</f>
        <v>30</v>
      </c>
      <c r="I242" s="33">
        <v>0.28055555555555556</v>
      </c>
      <c r="J242" s="33">
        <v>0.77361111111111114</v>
      </c>
      <c r="K242" s="34">
        <f>IFERROR((PA[[#This Row],[Sunset Time (POA&lt;20 W/m2)]]-PA[[#This Row],[Sunrise Time (POA&gt;20 W/m2)]])*24,"")</f>
        <v>11.833333333333334</v>
      </c>
      <c r="L242" s="32" t="s">
        <v>506</v>
      </c>
      <c r="M242" s="32" t="s">
        <v>404</v>
      </c>
      <c r="N242" s="32" t="s">
        <v>417</v>
      </c>
      <c r="O242" s="37"/>
      <c r="P242" s="37"/>
      <c r="Q242" s="32"/>
      <c r="R242" s="175">
        <f>IF((PA[[#This Row],[String Type(If String BD)]]&amp;PA[[#This Row],[Equipment (If any BD other than PV  array and inv)]])="",1,0)</f>
        <v>1</v>
      </c>
      <c r="S242" s="175">
        <f>IF(PA[[#This Row],[String Type(If String BD)]]="",1,0)</f>
        <v>1</v>
      </c>
      <c r="T2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IS16Inv1M1</v>
      </c>
      <c r="U242" s="176">
        <f>IFERROR(_xlfn.XLOOKUP(PA[[#This Row],[Affected Equipment ]],'Basic Data'!N:N,'Basic Data'!Q:Q),"")</f>
        <v>2023.04</v>
      </c>
      <c r="V242" s="180">
        <f ca="1">IFERROR(_xlfn.XLOOKUP(PA[[#This Row],[Affected Equipment ]],'Basic Data'!N:N,'Basic Data'!R:R),"")</f>
        <v>1.2039754805689459E-2</v>
      </c>
      <c r="W242" s="35" t="s">
        <v>414</v>
      </c>
      <c r="X242" s="39"/>
      <c r="Y242" s="39" t="s">
        <v>485</v>
      </c>
      <c r="Z242" s="44">
        <v>0.37847222222222221</v>
      </c>
      <c r="AA242" s="44">
        <v>0.37847222222222221</v>
      </c>
      <c r="AB242" s="44">
        <v>0.37847222222222221</v>
      </c>
      <c r="AC242" s="44">
        <v>0.39166666666666666</v>
      </c>
      <c r="AD242" s="177">
        <f>IF(PA[[#This Row],[Acknowledgement Time ]]="NA","",(PA[[#This Row],[Acknowledgement Time ]]-PA[[#This Row],[Fault Time]])*24)</f>
        <v>0</v>
      </c>
      <c r="AE242" s="177">
        <f>IF(PA[[#This Row],[Work Start time on Fault]]="NA","",(PA[[#This Row],[Work Start time on Fault]]-PA[[#This Row],[Fault Time]])*24)</f>
        <v>0</v>
      </c>
      <c r="AF242" s="178">
        <f>IF(PA[[#This Row],[Status]]="Open","",(PA[[#This Row],[Work Completion time on fault]]-PA[[#This Row],[Fault Time]])*24)</f>
        <v>0.31666666666666687</v>
      </c>
      <c r="AG242" s="177">
        <f>IFERROR((PA[[#This Row],[Work Completion time on fault]]-PA[[#This Row],[Fault Time]])*24,"")</f>
        <v>0.31666666666666687</v>
      </c>
      <c r="AH242" s="37" t="s">
        <v>445</v>
      </c>
      <c r="AI242" s="32" t="s">
        <v>368</v>
      </c>
      <c r="AJ242" s="176">
        <f ca="1">IFERROR(PA[[#This Row],[Breakdown Time]]*PA[[#This Row],[Plant Equivalent Weightage]],"")</f>
        <v>3.8125890218016645E-3</v>
      </c>
      <c r="AK242" s="35">
        <v>162</v>
      </c>
      <c r="AL242" s="278">
        <f>IFERROR((_xlfn.XLOOKUP($G242,'Modelling New'!$D:$D,'Modelling New'!$O:$O)*PA[[#This Row],[Lost PoA(Wh/m2)]]*PA[[#This Row],[DC Capacity Affected (kW)]])/1000,"")</f>
        <v>250.97318256360148</v>
      </c>
    </row>
    <row r="243" spans="1:39">
      <c r="A243" s="174">
        <f t="shared" si="3"/>
        <v>242</v>
      </c>
      <c r="B243" s="134">
        <v>45776</v>
      </c>
      <c r="C243" s="184">
        <f>YEAR(PA[[#This Row],[Date]])+IF(MONTH(PA[[#This Row],[Date]])&gt;=4,1,0)</f>
        <v>2026</v>
      </c>
      <c r="D243" s="32">
        <f>YEAR(PA[[#This Row],[Date]])</f>
        <v>2025</v>
      </c>
      <c r="E243" s="36" t="s">
        <v>364</v>
      </c>
      <c r="F243" s="36" t="s">
        <v>364</v>
      </c>
      <c r="G243" s="217">
        <v>45748</v>
      </c>
      <c r="H243" s="31">
        <f>DAY(EOMONTH(PA[[#This Row],[Month Year]],0))</f>
        <v>30</v>
      </c>
      <c r="I243" s="33">
        <v>0.28055555555555556</v>
      </c>
      <c r="J243" s="33">
        <v>0.77361111111111114</v>
      </c>
      <c r="K243" s="34">
        <f>IFERROR((PA[[#This Row],[Sunset Time (POA&lt;20 W/m2)]]-PA[[#This Row],[Sunrise Time (POA&gt;20 W/m2)]])*24,"")</f>
        <v>11.833333333333334</v>
      </c>
      <c r="L243" s="32" t="s">
        <v>403</v>
      </c>
      <c r="M243" s="32" t="s">
        <v>404</v>
      </c>
      <c r="N243" s="32" t="s">
        <v>405</v>
      </c>
      <c r="O243" s="35" t="s">
        <v>473</v>
      </c>
      <c r="P243" s="35" t="s">
        <v>407</v>
      </c>
      <c r="Q243" s="32"/>
      <c r="R243" s="31">
        <f>IF((PA[[#This Row],[String Type(If String BD)]]&amp;PA[[#This Row],[Equipment (If any BD other than PV  array and inv)]])="",1,0)</f>
        <v>0</v>
      </c>
      <c r="S243" s="31">
        <f>IF(PA[[#This Row],[String Type(If String BD)]]="",1,0)</f>
        <v>0</v>
      </c>
      <c r="T2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3" s="34">
        <f>IFERROR(_xlfn.XLOOKUP(PA[[#This Row],[Affected Equipment ]],'Basic Data'!N:N,'Basic Data'!Q:Q),"")</f>
        <v>31.900000000000002</v>
      </c>
      <c r="V243" s="179">
        <f ca="1">IFERROR(_xlfn.XLOOKUP(PA[[#This Row],[Affected Equipment ]],'Basic Data'!N:N,'Basic Data'!R:R),"")</f>
        <v>1.898470511218235E-4</v>
      </c>
      <c r="W243" s="35" t="s">
        <v>448</v>
      </c>
      <c r="X243" s="38"/>
      <c r="Y243" s="38" t="s">
        <v>470</v>
      </c>
      <c r="Z243" s="44">
        <v>0.28055555555555556</v>
      </c>
      <c r="AA243" s="44">
        <v>0.28055555555555556</v>
      </c>
      <c r="AB243" s="44">
        <v>0.28055555555555556</v>
      </c>
      <c r="AC243" s="44">
        <v>0.71527777777777779</v>
      </c>
      <c r="AD243" s="42">
        <f>IF(PA[[#This Row],[Acknowledgement Time ]]="NA","",(PA[[#This Row],[Acknowledgement Time ]]-PA[[#This Row],[Fault Time]])*24)</f>
        <v>0</v>
      </c>
      <c r="AE243" s="42">
        <f>IF(PA[[#This Row],[Work Start time on Fault]]="NA","",(PA[[#This Row],[Work Start time on Fault]]-PA[[#This Row],[Fault Time]])*24)</f>
        <v>0</v>
      </c>
      <c r="AF243" s="43">
        <f>IF(PA[[#This Row],[Status]]="Open","",(PA[[#This Row],[Work Completion time on fault]]-PA[[#This Row],[Fault Time]])*24)</f>
        <v>10.433333333333334</v>
      </c>
      <c r="AG243" s="42">
        <f>IFERROR((PA[[#This Row],[Work Completion time on fault]]-PA[[#This Row],[Fault Time]])*24,"")</f>
        <v>10.433333333333334</v>
      </c>
      <c r="AH243" s="35" t="s">
        <v>458</v>
      </c>
      <c r="AI243" s="32" t="s">
        <v>368</v>
      </c>
      <c r="AJ243" s="34">
        <f ca="1">IFERROR(PA[[#This Row],[Breakdown Time]]*PA[[#This Row],[Plant Equivalent Weightage]],"")</f>
        <v>1.9807375667043586E-3</v>
      </c>
      <c r="AK243" s="35">
        <v>6392</v>
      </c>
      <c r="AL243" s="49">
        <f>IFERROR((_xlfn.XLOOKUP($G243,'Modelling New'!$D:$D,'Modelling New'!$O:$O)*PA[[#This Row],[Lost PoA(Wh/m2)]]*PA[[#This Row],[DC Capacity Affected (kW)]])/1000,"")</f>
        <v>156.14758902137089</v>
      </c>
      <c r="AM243" s="35" t="s">
        <v>549</v>
      </c>
    </row>
    <row r="244" spans="1:39">
      <c r="A244" s="174">
        <f t="shared" si="3"/>
        <v>243</v>
      </c>
      <c r="B244" s="134">
        <v>45776</v>
      </c>
      <c r="C244" s="184">
        <f>YEAR(PA[[#This Row],[Date]])+IF(MONTH(PA[[#This Row],[Date]])&gt;=4,1,0)</f>
        <v>2026</v>
      </c>
      <c r="D244" s="32">
        <f>YEAR(PA[[#This Row],[Date]])</f>
        <v>2025</v>
      </c>
      <c r="E244" s="36" t="s">
        <v>364</v>
      </c>
      <c r="F244" s="36" t="s">
        <v>364</v>
      </c>
      <c r="G244" s="217">
        <v>45748</v>
      </c>
      <c r="H244" s="31">
        <f>DAY(EOMONTH(PA[[#This Row],[Month Year]],0))</f>
        <v>30</v>
      </c>
      <c r="I244" s="33">
        <v>0.28055555555555556</v>
      </c>
      <c r="J244" s="33">
        <v>0.77361111111111114</v>
      </c>
      <c r="K244" s="34">
        <f>IFERROR((PA[[#This Row],[Sunset Time (POA&lt;20 W/m2)]]-PA[[#This Row],[Sunrise Time (POA&gt;20 W/m2)]])*24,"")</f>
        <v>11.833333333333334</v>
      </c>
      <c r="L244" s="32" t="s">
        <v>403</v>
      </c>
      <c r="M244" s="32" t="s">
        <v>404</v>
      </c>
      <c r="N244" s="32" t="s">
        <v>405</v>
      </c>
      <c r="O244" s="35" t="s">
        <v>473</v>
      </c>
      <c r="P244" s="35" t="s">
        <v>407</v>
      </c>
      <c r="Q244" s="32"/>
      <c r="R244" s="31">
        <f>IF((PA[[#This Row],[String Type(If String BD)]]&amp;PA[[#This Row],[Equipment (If any BD other than PV  array and inv)]])="",1,0)</f>
        <v>0</v>
      </c>
      <c r="S244" s="31">
        <f>IF(PA[[#This Row],[String Type(If String BD)]]="",1,0)</f>
        <v>0</v>
      </c>
      <c r="T2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44" s="34">
        <f>IFERROR(_xlfn.XLOOKUP(PA[[#This Row],[Affected Equipment ]],'Basic Data'!N:N,'Basic Data'!Q:Q),"")</f>
        <v>31.900000000000002</v>
      </c>
      <c r="V244" s="179">
        <f ca="1">IFERROR(_xlfn.XLOOKUP(PA[[#This Row],[Affected Equipment ]],'Basic Data'!N:N,'Basic Data'!R:R),"")</f>
        <v>1.898470511218235E-4</v>
      </c>
      <c r="W244" s="35" t="s">
        <v>448</v>
      </c>
      <c r="X244" s="38"/>
      <c r="Y244" s="38" t="s">
        <v>470</v>
      </c>
      <c r="Z244" s="44">
        <v>0.28055555555555556</v>
      </c>
      <c r="AA244" s="44">
        <v>0.28055555555555556</v>
      </c>
      <c r="AB244" s="44">
        <v>0.28055555555555556</v>
      </c>
      <c r="AC244" s="44">
        <v>0.72916666666666663</v>
      </c>
      <c r="AD244" s="42">
        <f>IF(PA[[#This Row],[Acknowledgement Time ]]="NA","",(PA[[#This Row],[Acknowledgement Time ]]-PA[[#This Row],[Fault Time]])*24)</f>
        <v>0</v>
      </c>
      <c r="AE244" s="42">
        <f>IF(PA[[#This Row],[Work Start time on Fault]]="NA","",(PA[[#This Row],[Work Start time on Fault]]-PA[[#This Row],[Fault Time]])*24)</f>
        <v>0</v>
      </c>
      <c r="AF244" s="43">
        <f>IF(PA[[#This Row],[Status]]="Open","",(PA[[#This Row],[Work Completion time on fault]]-PA[[#This Row],[Fault Time]])*24)</f>
        <v>10.766666666666666</v>
      </c>
      <c r="AG244" s="42">
        <f>IFERROR((PA[[#This Row],[Work Completion time on fault]]-PA[[#This Row],[Fault Time]])*24,"")</f>
        <v>10.766666666666666</v>
      </c>
      <c r="AH244" s="35" t="s">
        <v>458</v>
      </c>
      <c r="AI244" s="32" t="s">
        <v>368</v>
      </c>
      <c r="AJ244" s="34">
        <f ca="1">IFERROR(PA[[#This Row],[Breakdown Time]]*PA[[#This Row],[Plant Equivalent Weightage]],"")</f>
        <v>2.0440199170782994E-3</v>
      </c>
      <c r="AK244" s="35">
        <v>6410</v>
      </c>
      <c r="AL244" s="49">
        <f>IFERROR((_xlfn.XLOOKUP($G244,'Modelling New'!$D:$D,'Modelling New'!$O:$O)*PA[[#This Row],[Lost PoA(Wh/m2)]]*PA[[#This Row],[DC Capacity Affected (kW)]])/1000,"")</f>
        <v>156.58730375891543</v>
      </c>
      <c r="AM244" s="35" t="s">
        <v>549</v>
      </c>
    </row>
    <row r="245" spans="1:39">
      <c r="A245" s="174">
        <f t="shared" si="3"/>
        <v>244</v>
      </c>
      <c r="B245" s="134">
        <v>45777</v>
      </c>
      <c r="C245" s="184">
        <f>YEAR(PA[[#This Row],[Date]])+IF(MONTH(PA[[#This Row],[Date]])&gt;=4,1,0)</f>
        <v>2026</v>
      </c>
      <c r="D245" s="32">
        <f>YEAR(PA[[#This Row],[Date]])</f>
        <v>2025</v>
      </c>
      <c r="E245" s="36" t="s">
        <v>364</v>
      </c>
      <c r="F245" s="36" t="s">
        <v>364</v>
      </c>
      <c r="G245" s="217">
        <v>45748</v>
      </c>
      <c r="H245" s="31">
        <f>DAY(EOMONTH(PA[[#This Row],[Month Year]],0))</f>
        <v>30</v>
      </c>
      <c r="I245" s="33">
        <v>0.27013888888888887</v>
      </c>
      <c r="J245" s="33">
        <v>0.7729166666666667</v>
      </c>
      <c r="K245" s="34">
        <f>IFERROR((PA[[#This Row],[Sunset Time (POA&lt;20 W/m2)]]-PA[[#This Row],[Sunrise Time (POA&gt;20 W/m2)]])*24,"")</f>
        <v>12.066666666666666</v>
      </c>
      <c r="L245" s="32" t="s">
        <v>466</v>
      </c>
      <c r="M245" s="32"/>
      <c r="N245" s="32"/>
      <c r="O245" s="35"/>
      <c r="P245" s="35"/>
      <c r="Q245" s="36" t="s">
        <v>521</v>
      </c>
      <c r="R245" s="31">
        <f>IF((PA[[#This Row],[String Type(If String BD)]]&amp;PA[[#This Row],[Equipment (If any BD other than PV  array and inv)]])="",1,0)</f>
        <v>0</v>
      </c>
      <c r="S245" s="31">
        <f>IF(PA[[#This Row],[String Type(If String BD)]]="",1,0)</f>
        <v>1</v>
      </c>
      <c r="T2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45" s="34">
        <f>IFERROR(_xlfn.XLOOKUP(PA[[#This Row],[Affected Equipment ]],'Basic Data'!N:N,'Basic Data'!Q:Q),"")</f>
        <v>4242.7000000000007</v>
      </c>
      <c r="V245" s="179">
        <f ca="1">IFERROR(_xlfn.XLOOKUP(PA[[#This Row],[Affected Equipment ]],'Basic Data'!N:N,'Basic Data'!R:R),"")</f>
        <v>2.5249657799202529E-2</v>
      </c>
      <c r="W245" s="35" t="s">
        <v>429</v>
      </c>
      <c r="X245" s="38"/>
      <c r="Y245" s="38" t="s">
        <v>430</v>
      </c>
      <c r="Z245" s="44">
        <v>0.50972222222222219</v>
      </c>
      <c r="AA245" s="44">
        <v>0.50972222222222219</v>
      </c>
      <c r="AB245" s="44">
        <v>0.50972222222222219</v>
      </c>
      <c r="AC245" s="44">
        <v>0.51736111111111116</v>
      </c>
      <c r="AD245" s="42">
        <f>IF(PA[[#This Row],[Acknowledgement Time ]]="NA","",(PA[[#This Row],[Acknowledgement Time ]]-PA[[#This Row],[Fault Time]])*24)</f>
        <v>0</v>
      </c>
      <c r="AE245" s="42">
        <f>IF(PA[[#This Row],[Work Start time on Fault]]="NA","",(PA[[#This Row],[Work Start time on Fault]]-PA[[#This Row],[Fault Time]])*24)</f>
        <v>0</v>
      </c>
      <c r="AF245" s="43">
        <f>IF(PA[[#This Row],[Status]]="Open","",(PA[[#This Row],[Work Completion time on fault]]-PA[[#This Row],[Fault Time]])*24)</f>
        <v>0.18333333333333535</v>
      </c>
      <c r="AG245" s="42">
        <f>IFERROR((PA[[#This Row],[Work Completion time on fault]]-PA[[#This Row],[Fault Time]])*24,"")</f>
        <v>0.18333333333333535</v>
      </c>
      <c r="AH245" s="35" t="s">
        <v>546</v>
      </c>
      <c r="AI245" s="32" t="s">
        <v>368</v>
      </c>
      <c r="AJ245" s="34">
        <f ca="1">IFERROR(PA[[#This Row],[Breakdown Time]]*PA[[#This Row],[Plant Equivalent Weightage]],"")</f>
        <v>4.6291039298538474E-3</v>
      </c>
      <c r="AK245" s="35">
        <v>189.7</v>
      </c>
      <c r="AL245" s="49">
        <f>IFERROR((_xlfn.XLOOKUP($G245,'Modelling New'!$D:$D,'Modelling New'!$O:$O)*PA[[#This Row],[Lost PoA(Wh/m2)]]*PA[[#This Row],[DC Capacity Affected (kW)]])/1000,"")</f>
        <v>616.33593331791133</v>
      </c>
      <c r="AM245" s="294"/>
    </row>
    <row r="246" spans="1:39">
      <c r="A246" s="174">
        <f t="shared" si="3"/>
        <v>245</v>
      </c>
      <c r="B246" s="30">
        <v>45777</v>
      </c>
      <c r="C246" s="184">
        <f>YEAR(PA[[#This Row],[Date]])+IF(MONTH(PA[[#This Row],[Date]])&gt;=4,1,0)</f>
        <v>2026</v>
      </c>
      <c r="D246" s="32">
        <f>YEAR(PA[[#This Row],[Date]])</f>
        <v>2025</v>
      </c>
      <c r="E246" s="36" t="s">
        <v>364</v>
      </c>
      <c r="F246" s="36" t="s">
        <v>364</v>
      </c>
      <c r="G246" s="217">
        <v>45748</v>
      </c>
      <c r="H246" s="31">
        <f>DAY(EOMONTH(PA[[#This Row],[Month Year]],0))</f>
        <v>30</v>
      </c>
      <c r="I246" s="33">
        <v>0.27013888888888887</v>
      </c>
      <c r="J246" s="33">
        <v>0.7729166666666667</v>
      </c>
      <c r="K246" s="34">
        <f>IFERROR((PA[[#This Row],[Sunset Time (POA&lt;20 W/m2)]]-PA[[#This Row],[Sunrise Time (POA&gt;20 W/m2)]])*24,"")</f>
        <v>12.066666666666666</v>
      </c>
      <c r="L246" s="32" t="s">
        <v>425</v>
      </c>
      <c r="M246" s="32" t="s">
        <v>411</v>
      </c>
      <c r="N246" s="32" t="s">
        <v>417</v>
      </c>
      <c r="O246" s="35" t="s">
        <v>468</v>
      </c>
      <c r="P246" s="35" t="s">
        <v>472</v>
      </c>
      <c r="Q246" s="32"/>
      <c r="R246" s="31">
        <f>IF((PA[[#This Row],[String Type(If String BD)]]&amp;PA[[#This Row],[Equipment (If any BD other than PV  array and inv)]])="",1,0)</f>
        <v>0</v>
      </c>
      <c r="S246" s="31">
        <f>IF(PA[[#This Row],[String Type(If String BD)]]="",1,0)</f>
        <v>0</v>
      </c>
      <c r="T2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6" s="34">
        <f>IFERROR(_xlfn.XLOOKUP(PA[[#This Row],[Affected Equipment ]],'Basic Data'!N:N,'Basic Data'!Q:Q),"")</f>
        <v>31.610000000000003</v>
      </c>
      <c r="V246" s="179">
        <f ca="1">IFERROR(_xlfn.XLOOKUP(PA[[#This Row],[Affected Equipment ]],'Basic Data'!N:N,'Basic Data'!R:R),"")</f>
        <v>1.8812116883889783E-4</v>
      </c>
      <c r="W246" s="35" t="s">
        <v>408</v>
      </c>
      <c r="X246" s="38"/>
      <c r="Y246" s="38" t="s">
        <v>470</v>
      </c>
      <c r="Z246" s="44">
        <v>0.27013888888888887</v>
      </c>
      <c r="AA246" s="44">
        <v>0.27013888888888887</v>
      </c>
      <c r="AB246" s="44">
        <v>0.27013888888888887</v>
      </c>
      <c r="AC246" s="44">
        <v>0.71527777777777779</v>
      </c>
      <c r="AD246" s="42">
        <f>IF(PA[[#This Row],[Acknowledgement Time ]]="NA","",(PA[[#This Row],[Acknowledgement Time ]]-PA[[#This Row],[Fault Time]])*24)</f>
        <v>0</v>
      </c>
      <c r="AE246" s="42">
        <f>IF(PA[[#This Row],[Work Start time on Fault]]="NA","",(PA[[#This Row],[Work Start time on Fault]]-PA[[#This Row],[Fault Time]])*24)</f>
        <v>0</v>
      </c>
      <c r="AF246" s="43">
        <f>IF(PA[[#This Row],[Status]]="Open","",(PA[[#This Row],[Work Completion time on fault]]-PA[[#This Row],[Fault Time]])*24)</f>
        <v>10.683333333333334</v>
      </c>
      <c r="AG246" s="42">
        <f>IFERROR((PA[[#This Row],[Work Completion time on fault]]-PA[[#This Row],[Fault Time]])*24,"")</f>
        <v>10.683333333333334</v>
      </c>
      <c r="AH246" s="35" t="s">
        <v>550</v>
      </c>
      <c r="AI246" s="32" t="s">
        <v>368</v>
      </c>
      <c r="AJ246" s="34">
        <f ca="1">IFERROR(PA[[#This Row],[Breakdown Time]]*PA[[#This Row],[Plant Equivalent Weightage]],"")</f>
        <v>2.0097611537622253E-3</v>
      </c>
      <c r="AK246" s="35">
        <v>6471</v>
      </c>
      <c r="AL246" s="49">
        <f>IFERROR((_xlfn.XLOOKUP($G246,'Modelling New'!$D:$D,'Modelling New'!$O:$O)*PA[[#This Row],[Lost PoA(Wh/m2)]]*PA[[#This Row],[DC Capacity Affected (kW)]])/1000,"")</f>
        <v>156.64038043683115</v>
      </c>
    </row>
    <row r="247" spans="1:39">
      <c r="A247" s="174">
        <f t="shared" si="3"/>
        <v>246</v>
      </c>
      <c r="B247" s="30">
        <v>45777</v>
      </c>
      <c r="C247" s="184">
        <f>YEAR(PA[[#This Row],[Date]])+IF(MONTH(PA[[#This Row],[Date]])&gt;=4,1,0)</f>
        <v>2026</v>
      </c>
      <c r="D247" s="32">
        <f>YEAR(PA[[#This Row],[Date]])</f>
        <v>2025</v>
      </c>
      <c r="E247" s="36" t="s">
        <v>364</v>
      </c>
      <c r="F247" s="36" t="s">
        <v>364</v>
      </c>
      <c r="G247" s="217">
        <v>45748</v>
      </c>
      <c r="H247" s="31">
        <f>DAY(EOMONTH(PA[[#This Row],[Month Year]],0))</f>
        <v>30</v>
      </c>
      <c r="I247" s="33">
        <v>0.27013888888888887</v>
      </c>
      <c r="J247" s="33">
        <v>0.7729166666666667</v>
      </c>
      <c r="K247" s="34">
        <f>IFERROR((PA[[#This Row],[Sunset Time (POA&lt;20 W/m2)]]-PA[[#This Row],[Sunrise Time (POA&gt;20 W/m2)]])*24,"")</f>
        <v>12.066666666666666</v>
      </c>
      <c r="L247" s="32" t="s">
        <v>425</v>
      </c>
      <c r="M247" s="32" t="s">
        <v>411</v>
      </c>
      <c r="N247" s="32" t="s">
        <v>417</v>
      </c>
      <c r="O247" s="35" t="s">
        <v>457</v>
      </c>
      <c r="P247" s="35" t="s">
        <v>472</v>
      </c>
      <c r="Q247" s="32"/>
      <c r="R247" s="31">
        <f>IF((PA[[#This Row],[String Type(If String BD)]]&amp;PA[[#This Row],[Equipment (If any BD other than PV  array and inv)]])="",1,0)</f>
        <v>0</v>
      </c>
      <c r="S247" s="31">
        <f>IF(PA[[#This Row],[String Type(If String BD)]]="",1,0)</f>
        <v>0</v>
      </c>
      <c r="T2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7" s="34">
        <f>IFERROR(_xlfn.XLOOKUP(PA[[#This Row],[Affected Equipment ]],'Basic Data'!N:N,'Basic Data'!Q:Q),"")</f>
        <v>31.610000000000003</v>
      </c>
      <c r="V247" s="179">
        <f ca="1">IFERROR(_xlfn.XLOOKUP(PA[[#This Row],[Affected Equipment ]],'Basic Data'!N:N,'Basic Data'!R:R),"")</f>
        <v>1.8812116883889783E-4</v>
      </c>
      <c r="W247" s="35" t="s">
        <v>408</v>
      </c>
      <c r="X247" s="38"/>
      <c r="Y247" s="38" t="s">
        <v>470</v>
      </c>
      <c r="Z247" s="44">
        <v>0.27013888888888887</v>
      </c>
      <c r="AA247" s="44">
        <v>0.27013888888888887</v>
      </c>
      <c r="AB247" s="44">
        <v>0.27013888888888887</v>
      </c>
      <c r="AC247" s="44">
        <v>0.72222222222222221</v>
      </c>
      <c r="AD247" s="42">
        <f>IF(PA[[#This Row],[Acknowledgement Time ]]="NA","",(PA[[#This Row],[Acknowledgement Time ]]-PA[[#This Row],[Fault Time]])*24)</f>
        <v>0</v>
      </c>
      <c r="AE247" s="42">
        <f>IF(PA[[#This Row],[Work Start time on Fault]]="NA","",(PA[[#This Row],[Work Start time on Fault]]-PA[[#This Row],[Fault Time]])*24)</f>
        <v>0</v>
      </c>
      <c r="AF247" s="43">
        <f>IF(PA[[#This Row],[Status]]="Open","",(PA[[#This Row],[Work Completion time on fault]]-PA[[#This Row],[Fault Time]])*24)</f>
        <v>10.85</v>
      </c>
      <c r="AG247" s="42">
        <f>IFERROR((PA[[#This Row],[Work Completion time on fault]]-PA[[#This Row],[Fault Time]])*24,"")</f>
        <v>10.85</v>
      </c>
      <c r="AH247" s="35" t="s">
        <v>550</v>
      </c>
      <c r="AI247" s="32" t="s">
        <v>368</v>
      </c>
      <c r="AJ247" s="34">
        <f ca="1">IFERROR(PA[[#This Row],[Breakdown Time]]*PA[[#This Row],[Plant Equivalent Weightage]],"")</f>
        <v>2.0411146819020415E-3</v>
      </c>
      <c r="AK247" s="35">
        <v>6513</v>
      </c>
      <c r="AL247" s="49">
        <f>IFERROR((_xlfn.XLOOKUP($G247,'Modelling New'!$D:$D,'Modelling New'!$O:$O)*PA[[#This Row],[Lost PoA(Wh/m2)]]*PA[[#This Row],[DC Capacity Affected (kW)]])/1000,"")</f>
        <v>157.65705420879019</v>
      </c>
    </row>
    <row r="248" spans="1:39">
      <c r="A248" s="174">
        <f t="shared" si="3"/>
        <v>247</v>
      </c>
      <c r="B248" s="134">
        <v>45777</v>
      </c>
      <c r="C248" s="183">
        <f>YEAR(PA[[#This Row],[Date]])+IF(MONTH(PA[[#This Row],[Date]])&gt;=4,1,0)</f>
        <v>2026</v>
      </c>
      <c r="D248" s="32">
        <f>YEAR(PA[[#This Row],[Date]])</f>
        <v>2025</v>
      </c>
      <c r="E248" s="36" t="s">
        <v>364</v>
      </c>
      <c r="F248" s="36" t="s">
        <v>364</v>
      </c>
      <c r="G248" s="217">
        <v>45748</v>
      </c>
      <c r="H248" s="175">
        <f>DAY(EOMONTH(PA[[#This Row],[Month Year]],0))</f>
        <v>30</v>
      </c>
      <c r="I248" s="33">
        <v>0.27013888888888887</v>
      </c>
      <c r="J248" s="33">
        <v>0.7729166666666667</v>
      </c>
      <c r="K248" s="34">
        <f>IFERROR((PA[[#This Row],[Sunset Time (POA&lt;20 W/m2)]]-PA[[#This Row],[Sunrise Time (POA&gt;20 W/m2)]])*24,"")</f>
        <v>12.066666666666666</v>
      </c>
      <c r="L248" s="32" t="s">
        <v>425</v>
      </c>
      <c r="M248" s="32" t="s">
        <v>411</v>
      </c>
      <c r="N248" s="32" t="s">
        <v>413</v>
      </c>
      <c r="O248" s="35" t="s">
        <v>441</v>
      </c>
      <c r="P248" s="35" t="s">
        <v>472</v>
      </c>
      <c r="Q248" s="36"/>
      <c r="R248" s="175">
        <f>IF((PA[[#This Row],[String Type(If String BD)]]&amp;PA[[#This Row],[Equipment (If any BD other than PV  array and inv)]])="",1,0)</f>
        <v>0</v>
      </c>
      <c r="S248" s="175">
        <f>IF(PA[[#This Row],[String Type(If String BD)]]="",1,0)</f>
        <v>0</v>
      </c>
      <c r="T2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8" s="176">
        <f>IFERROR(_xlfn.XLOOKUP(PA[[#This Row],[Affected Equipment ]],'Basic Data'!N:N,'Basic Data'!Q:Q),"")</f>
        <v>31.610000000000003</v>
      </c>
      <c r="V248" s="180">
        <f ca="1">IFERROR(_xlfn.XLOOKUP(PA[[#This Row],[Affected Equipment ]],'Basic Data'!N:N,'Basic Data'!R:R),"")</f>
        <v>1.8812116883889783E-4</v>
      </c>
      <c r="W248" s="35" t="s">
        <v>408</v>
      </c>
      <c r="X248" s="39"/>
      <c r="Y248" s="38" t="s">
        <v>470</v>
      </c>
      <c r="Z248" s="44">
        <v>0.27013888888888887</v>
      </c>
      <c r="AA248" s="44">
        <v>0.27013888888888887</v>
      </c>
      <c r="AB248" s="44">
        <v>0.27013888888888887</v>
      </c>
      <c r="AC248" s="45">
        <v>0.72916666666666663</v>
      </c>
      <c r="AD248" s="177">
        <f>IF(PA[[#This Row],[Acknowledgement Time ]]="NA","",(PA[[#This Row],[Acknowledgement Time ]]-PA[[#This Row],[Fault Time]])*24)</f>
        <v>0</v>
      </c>
      <c r="AE248" s="177">
        <f>IF(PA[[#This Row],[Work Start time on Fault]]="NA","",(PA[[#This Row],[Work Start time on Fault]]-PA[[#This Row],[Fault Time]])*24)</f>
        <v>0</v>
      </c>
      <c r="AF248" s="178">
        <f>IF(PA[[#This Row],[Status]]="Open","",(PA[[#This Row],[Work Completion time on fault]]-PA[[#This Row],[Fault Time]])*24)</f>
        <v>11.016666666666666</v>
      </c>
      <c r="AG248" s="177">
        <f>IFERROR((PA[[#This Row],[Work Completion time on fault]]-PA[[#This Row],[Fault Time]])*24,"")</f>
        <v>11.016666666666666</v>
      </c>
      <c r="AH248" s="35" t="s">
        <v>533</v>
      </c>
      <c r="AI248" s="32" t="s">
        <v>368</v>
      </c>
      <c r="AJ248" s="176">
        <f ca="1">IFERROR(PA[[#This Row],[Breakdown Time]]*PA[[#This Row],[Plant Equivalent Weightage]],"")</f>
        <v>2.0724682100418577E-3</v>
      </c>
      <c r="AK248" s="37">
        <v>6522</v>
      </c>
      <c r="AL248" s="278">
        <f>IFERROR((_xlfn.XLOOKUP($G248,'Modelling New'!$D:$D,'Modelling New'!$O:$O)*PA[[#This Row],[Lost PoA(Wh/m2)]]*PA[[#This Row],[DC Capacity Affected (kW)]])/1000,"")</f>
        <v>157.87491287421</v>
      </c>
    </row>
    <row r="249" spans="1:39">
      <c r="A249" s="174">
        <f t="shared" si="3"/>
        <v>248</v>
      </c>
      <c r="B249" s="134">
        <v>45777</v>
      </c>
      <c r="C249" s="183">
        <f>YEAR(PA[[#This Row],[Date]])+IF(MONTH(PA[[#This Row],[Date]])&gt;=4,1,0)</f>
        <v>2026</v>
      </c>
      <c r="D249" s="32">
        <f>YEAR(PA[[#This Row],[Date]])</f>
        <v>2025</v>
      </c>
      <c r="E249" s="36" t="s">
        <v>364</v>
      </c>
      <c r="F249" s="36" t="s">
        <v>364</v>
      </c>
      <c r="G249" s="217">
        <v>45748</v>
      </c>
      <c r="H249" s="175">
        <f>DAY(EOMONTH(PA[[#This Row],[Month Year]],0))</f>
        <v>30</v>
      </c>
      <c r="I249" s="33">
        <v>0.27013888888888887</v>
      </c>
      <c r="J249" s="33">
        <v>0.7729166666666667</v>
      </c>
      <c r="K249" s="34">
        <f>IFERROR((PA[[#This Row],[Sunset Time (POA&lt;20 W/m2)]]-PA[[#This Row],[Sunrise Time (POA&gt;20 W/m2)]])*24,"")</f>
        <v>12.066666666666666</v>
      </c>
      <c r="L249" s="32" t="s">
        <v>425</v>
      </c>
      <c r="M249" s="32" t="s">
        <v>411</v>
      </c>
      <c r="N249" s="32" t="s">
        <v>413</v>
      </c>
      <c r="O249" s="35" t="s">
        <v>447</v>
      </c>
      <c r="P249" s="35" t="s">
        <v>472</v>
      </c>
      <c r="Q249" s="36"/>
      <c r="R249" s="175">
        <f>IF((PA[[#This Row],[String Type(If String BD)]]&amp;PA[[#This Row],[Equipment (If any BD other than PV  array and inv)]])="",1,0)</f>
        <v>0</v>
      </c>
      <c r="S249" s="175">
        <f>IF(PA[[#This Row],[String Type(If String BD)]]="",1,0)</f>
        <v>0</v>
      </c>
      <c r="T24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49" s="176">
        <f>IFERROR(_xlfn.XLOOKUP(PA[[#This Row],[Affected Equipment ]],'Basic Data'!N:N,'Basic Data'!Q:Q),"")</f>
        <v>31.610000000000003</v>
      </c>
      <c r="V249" s="180">
        <f ca="1">IFERROR(_xlfn.XLOOKUP(PA[[#This Row],[Affected Equipment ]],'Basic Data'!N:N,'Basic Data'!R:R),"")</f>
        <v>1.8812116883889783E-4</v>
      </c>
      <c r="W249" s="35" t="s">
        <v>408</v>
      </c>
      <c r="X249" s="39"/>
      <c r="Y249" s="38" t="s">
        <v>470</v>
      </c>
      <c r="Z249" s="44">
        <v>0.27013888888888887</v>
      </c>
      <c r="AA249" s="44">
        <v>0.27013888888888887</v>
      </c>
      <c r="AB249" s="44">
        <v>0.27013888888888887</v>
      </c>
      <c r="AC249" s="45">
        <v>0.73611111111111116</v>
      </c>
      <c r="AD249" s="177">
        <f>IF(PA[[#This Row],[Acknowledgement Time ]]="NA","",(PA[[#This Row],[Acknowledgement Time ]]-PA[[#This Row],[Fault Time]])*24)</f>
        <v>0</v>
      </c>
      <c r="AE249" s="177">
        <f>IF(PA[[#This Row],[Work Start time on Fault]]="NA","",(PA[[#This Row],[Work Start time on Fault]]-PA[[#This Row],[Fault Time]])*24)</f>
        <v>0</v>
      </c>
      <c r="AF249" s="178">
        <f>IF(PA[[#This Row],[Status]]="Open","",(PA[[#This Row],[Work Completion time on fault]]-PA[[#This Row],[Fault Time]])*24)</f>
        <v>11.183333333333335</v>
      </c>
      <c r="AG249" s="177">
        <f>IFERROR((PA[[#This Row],[Work Completion time on fault]]-PA[[#This Row],[Fault Time]])*24,"")</f>
        <v>11.183333333333335</v>
      </c>
      <c r="AH249" s="35" t="s">
        <v>533</v>
      </c>
      <c r="AI249" s="32" t="s">
        <v>368</v>
      </c>
      <c r="AJ249" s="176">
        <f ca="1">IFERROR(PA[[#This Row],[Breakdown Time]]*PA[[#This Row],[Plant Equivalent Weightage]],"")</f>
        <v>2.1038217381816743E-3</v>
      </c>
      <c r="AK249" s="37">
        <v>6546</v>
      </c>
      <c r="AL249" s="278">
        <f>IFERROR((_xlfn.XLOOKUP($G249,'Modelling New'!$D:$D,'Modelling New'!$O:$O)*PA[[#This Row],[Lost PoA(Wh/m2)]]*PA[[#This Row],[DC Capacity Affected (kW)]])/1000,"")</f>
        <v>158.45586931532941</v>
      </c>
    </row>
    <row r="250" spans="1:39">
      <c r="A250" s="174">
        <f t="shared" si="3"/>
        <v>249</v>
      </c>
      <c r="B250" s="134">
        <v>45778</v>
      </c>
      <c r="C250" s="184">
        <f>YEAR(PA[[#This Row],[Date]])+IF(MONTH(PA[[#This Row],[Date]])&gt;=4,1,0)</f>
        <v>2026</v>
      </c>
      <c r="D250" s="32">
        <f>YEAR(PA[[#This Row],[Date]])</f>
        <v>2025</v>
      </c>
      <c r="E250" s="36" t="s">
        <v>364</v>
      </c>
      <c r="F250" s="36" t="s">
        <v>364</v>
      </c>
      <c r="G250" s="217">
        <v>45778</v>
      </c>
      <c r="H250" s="31">
        <f>DAY(EOMONTH(PA[[#This Row],[Month Year]],0))</f>
        <v>31</v>
      </c>
      <c r="I250" s="33">
        <v>0.26527777777777778</v>
      </c>
      <c r="J250" s="33">
        <v>0.76666666666666661</v>
      </c>
      <c r="K250" s="34">
        <f>IFERROR((PA[[#This Row],[Sunset Time (POA&lt;20 W/m2)]]-PA[[#This Row],[Sunrise Time (POA&gt;20 W/m2)]])*24,"")</f>
        <v>12.033333333333333</v>
      </c>
      <c r="L250" s="32" t="s">
        <v>466</v>
      </c>
      <c r="M250" s="32" t="s">
        <v>404</v>
      </c>
      <c r="N250" s="32" t="s">
        <v>413</v>
      </c>
      <c r="O250" s="35" t="s">
        <v>447</v>
      </c>
      <c r="P250" s="35"/>
      <c r="Q250" s="32"/>
      <c r="R250" s="31">
        <f>IF((PA[[#This Row],[String Type(If String BD)]]&amp;PA[[#This Row],[Equipment (If any BD other than PV  array and inv)]])="",1,0)</f>
        <v>1</v>
      </c>
      <c r="S250" s="31">
        <f>IF(PA[[#This Row],[String Type(If String BD)]]="",1,0)</f>
        <v>1</v>
      </c>
      <c r="T2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50" s="34">
        <f>IFERROR(_xlfn.XLOOKUP(PA[[#This Row],[Affected Equipment ]],'Basic Data'!N:N,'Basic Data'!Q:Q),"")</f>
        <v>223.3</v>
      </c>
      <c r="V250" s="179">
        <f ca="1">IFERROR(_xlfn.XLOOKUP(PA[[#This Row],[Affected Equipment ]],'Basic Data'!N:N,'Basic Data'!R:R),"")</f>
        <v>1.3289293578527645E-3</v>
      </c>
      <c r="W250" s="35" t="s">
        <v>434</v>
      </c>
      <c r="X250" s="38"/>
      <c r="Y250" s="38" t="s">
        <v>551</v>
      </c>
      <c r="Z250" s="41">
        <v>0.26527777777777778</v>
      </c>
      <c r="AA250" s="41">
        <v>0.26527777777777778</v>
      </c>
      <c r="AB250" s="41">
        <v>0.26527777777777778</v>
      </c>
      <c r="AC250" s="44">
        <v>0.76666666666666661</v>
      </c>
      <c r="AD250" s="42">
        <f>IF(PA[[#This Row],[Acknowledgement Time ]]="NA","",(PA[[#This Row],[Acknowledgement Time ]]-PA[[#This Row],[Fault Time]])*24)</f>
        <v>0</v>
      </c>
      <c r="AE250" s="42">
        <f>IF(PA[[#This Row],[Work Start time on Fault]]="NA","",(PA[[#This Row],[Work Start time on Fault]]-PA[[#This Row],[Fault Time]])*24)</f>
        <v>0</v>
      </c>
      <c r="AF250" s="43" t="str">
        <f>IF(PA[[#This Row],[Status]]="Open","",(PA[[#This Row],[Work Completion time on fault]]-PA[[#This Row],[Fault Time]])*24)</f>
        <v/>
      </c>
      <c r="AG250" s="42">
        <f>IFERROR((PA[[#This Row],[Work Completion time on fault]]-PA[[#This Row],[Fault Time]])*24,"")</f>
        <v>12.033333333333333</v>
      </c>
      <c r="AH250" s="35" t="s">
        <v>552</v>
      </c>
      <c r="AI250" s="32" t="s">
        <v>553</v>
      </c>
      <c r="AJ250" s="34">
        <f ca="1">IFERROR(PA[[#This Row],[Breakdown Time]]*PA[[#This Row],[Plant Equivalent Weightage]],"")</f>
        <v>1.5991449939494935E-2</v>
      </c>
      <c r="AK250" s="35">
        <v>6887</v>
      </c>
      <c r="AL250" s="49">
        <f>IFERROR((_xlfn.XLOOKUP($G250,'Modelling New'!$D:$D,'Modelling New'!$O:$O)*PA[[#This Row],[Lost PoA(Wh/m2)]]*PA[[#This Row],[DC Capacity Affected (kW)]])/1000,"")</f>
        <v>1189.2683249393981</v>
      </c>
    </row>
    <row r="251" spans="1:39">
      <c r="A251" s="174">
        <f t="shared" si="3"/>
        <v>250</v>
      </c>
      <c r="B251" s="30">
        <v>45778</v>
      </c>
      <c r="C251" s="184">
        <f>YEAR(PA[[#This Row],[Date]])+IF(MONTH(PA[[#This Row],[Date]])&gt;=4,1,0)</f>
        <v>2026</v>
      </c>
      <c r="D251" s="32">
        <f>YEAR(PA[[#This Row],[Date]])</f>
        <v>2025</v>
      </c>
      <c r="E251" s="36" t="s">
        <v>364</v>
      </c>
      <c r="F251" s="36" t="s">
        <v>364</v>
      </c>
      <c r="G251" s="217">
        <v>45778</v>
      </c>
      <c r="H251" s="31">
        <f>DAY(EOMONTH(PA[[#This Row],[Month Year]],0))</f>
        <v>31</v>
      </c>
      <c r="I251" s="33">
        <v>0.26527777777777778</v>
      </c>
      <c r="J251" s="33">
        <v>0.76666666666666661</v>
      </c>
      <c r="K251" s="34">
        <f>IFERROR((PA[[#This Row],[Sunset Time (POA&lt;20 W/m2)]]-PA[[#This Row],[Sunrise Time (POA&gt;20 W/m2)]])*24,"")</f>
        <v>12.033333333333333</v>
      </c>
      <c r="L251" s="32" t="s">
        <v>425</v>
      </c>
      <c r="M251" s="32" t="s">
        <v>404</v>
      </c>
      <c r="N251" s="32" t="s">
        <v>417</v>
      </c>
      <c r="O251" s="35" t="s">
        <v>473</v>
      </c>
      <c r="P251" s="35" t="s">
        <v>472</v>
      </c>
      <c r="Q251" s="32"/>
      <c r="R251" s="31">
        <f>IF((PA[[#This Row],[String Type(If String BD)]]&amp;PA[[#This Row],[Equipment (If any BD other than PV  array and inv)]])="",1,0)</f>
        <v>0</v>
      </c>
      <c r="S251" s="31">
        <f>IF(PA[[#This Row],[String Type(If String BD)]]="",1,0)</f>
        <v>0</v>
      </c>
      <c r="T2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1" s="34">
        <f>IFERROR(_xlfn.XLOOKUP(PA[[#This Row],[Affected Equipment ]],'Basic Data'!N:N,'Basic Data'!Q:Q),"")</f>
        <v>31.610000000000003</v>
      </c>
      <c r="V251" s="179">
        <f ca="1">IFERROR(_xlfn.XLOOKUP(PA[[#This Row],[Affected Equipment ]],'Basic Data'!N:N,'Basic Data'!R:R),"")</f>
        <v>1.8812116883889783E-4</v>
      </c>
      <c r="W251" s="35" t="s">
        <v>408</v>
      </c>
      <c r="X251" s="38"/>
      <c r="Y251" s="38" t="s">
        <v>470</v>
      </c>
      <c r="Z251" s="41">
        <v>0.26527777777777778</v>
      </c>
      <c r="AA251" s="41">
        <v>0.26527777777777778</v>
      </c>
      <c r="AB251" s="41">
        <v>0.26527777777777778</v>
      </c>
      <c r="AC251" s="44">
        <v>0.71527777777777779</v>
      </c>
      <c r="AD251" s="42">
        <f>IF(PA[[#This Row],[Acknowledgement Time ]]="NA","",(PA[[#This Row],[Acknowledgement Time ]]-PA[[#This Row],[Fault Time]])*24)</f>
        <v>0</v>
      </c>
      <c r="AE251" s="42">
        <f>IF(PA[[#This Row],[Work Start time on Fault]]="NA","",(PA[[#This Row],[Work Start time on Fault]]-PA[[#This Row],[Fault Time]])*24)</f>
        <v>0</v>
      </c>
      <c r="AF251" s="43">
        <f>IF(PA[[#This Row],[Status]]="Open","",(PA[[#This Row],[Work Completion time on fault]]-PA[[#This Row],[Fault Time]])*24)</f>
        <v>10.8</v>
      </c>
      <c r="AG251" s="42">
        <f>IFERROR((PA[[#This Row],[Work Completion time on fault]]-PA[[#This Row],[Fault Time]])*24,"")</f>
        <v>10.8</v>
      </c>
      <c r="AH251" s="35" t="s">
        <v>533</v>
      </c>
      <c r="AI251" s="32" t="s">
        <v>368</v>
      </c>
      <c r="AJ251" s="34">
        <f ca="1">IFERROR(PA[[#This Row],[Breakdown Time]]*PA[[#This Row],[Plant Equivalent Weightage]],"")</f>
        <v>2.0317086234600966E-3</v>
      </c>
      <c r="AK251" s="35">
        <v>6761</v>
      </c>
      <c r="AL251" s="49">
        <f>IFERROR((_xlfn.XLOOKUP($G251,'Modelling New'!$D:$D,'Modelling New'!$O:$O)*PA[[#This Row],[Lost PoA(Wh/m2)]]*PA[[#This Row],[DC Capacity Affected (kW)]])/1000,"")</f>
        <v>165.27093258628895</v>
      </c>
    </row>
    <row r="252" spans="1:39">
      <c r="A252" s="174">
        <f t="shared" si="3"/>
        <v>251</v>
      </c>
      <c r="B252" s="30">
        <v>45778</v>
      </c>
      <c r="C252" s="184">
        <f>YEAR(PA[[#This Row],[Date]])+IF(MONTH(PA[[#This Row],[Date]])&gt;=4,1,0)</f>
        <v>2026</v>
      </c>
      <c r="D252" s="32">
        <f>YEAR(PA[[#This Row],[Date]])</f>
        <v>2025</v>
      </c>
      <c r="E252" s="36" t="s">
        <v>364</v>
      </c>
      <c r="F252" s="36" t="s">
        <v>364</v>
      </c>
      <c r="G252" s="217">
        <v>45778</v>
      </c>
      <c r="H252" s="31">
        <f>DAY(EOMONTH(PA[[#This Row],[Month Year]],0))</f>
        <v>31</v>
      </c>
      <c r="I252" s="33">
        <v>0.26527777777777778</v>
      </c>
      <c r="J252" s="33">
        <v>0.76666666666666661</v>
      </c>
      <c r="K252" s="34">
        <f>IFERROR((PA[[#This Row],[Sunset Time (POA&lt;20 W/m2)]]-PA[[#This Row],[Sunrise Time (POA&gt;20 W/m2)]])*24,"")</f>
        <v>12.033333333333333</v>
      </c>
      <c r="L252" s="32" t="s">
        <v>425</v>
      </c>
      <c r="M252" s="32" t="s">
        <v>484</v>
      </c>
      <c r="N252" s="32" t="s">
        <v>417</v>
      </c>
      <c r="O252" s="35" t="s">
        <v>473</v>
      </c>
      <c r="P252" s="35" t="s">
        <v>472</v>
      </c>
      <c r="Q252" s="32"/>
      <c r="R252" s="31">
        <f>IF((PA[[#This Row],[String Type(If String BD)]]&amp;PA[[#This Row],[Equipment (If any BD other than PV  array and inv)]])="",1,0)</f>
        <v>0</v>
      </c>
      <c r="S252" s="31">
        <f>IF(PA[[#This Row],[String Type(If String BD)]]="",1,0)</f>
        <v>0</v>
      </c>
      <c r="T2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2" s="34">
        <f>IFERROR(_xlfn.XLOOKUP(PA[[#This Row],[Affected Equipment ]],'Basic Data'!N:N,'Basic Data'!Q:Q),"")</f>
        <v>31.610000000000003</v>
      </c>
      <c r="V252" s="179">
        <f ca="1">IFERROR(_xlfn.XLOOKUP(PA[[#This Row],[Affected Equipment ]],'Basic Data'!N:N,'Basic Data'!R:R),"")</f>
        <v>1.8812116883889783E-4</v>
      </c>
      <c r="W252" s="35" t="s">
        <v>408</v>
      </c>
      <c r="X252" s="38"/>
      <c r="Y252" s="38" t="s">
        <v>470</v>
      </c>
      <c r="Z252" s="41">
        <v>0.26527777777777778</v>
      </c>
      <c r="AA252" s="41">
        <v>0.26527777777777778</v>
      </c>
      <c r="AB252" s="41">
        <v>0.26527777777777778</v>
      </c>
      <c r="AC252" s="44">
        <v>0.72222222222222221</v>
      </c>
      <c r="AD252" s="42">
        <f>IF(PA[[#This Row],[Acknowledgement Time ]]="NA","",(PA[[#This Row],[Acknowledgement Time ]]-PA[[#This Row],[Fault Time]])*24)</f>
        <v>0</v>
      </c>
      <c r="AE252" s="42">
        <f>IF(PA[[#This Row],[Work Start time on Fault]]="NA","",(PA[[#This Row],[Work Start time on Fault]]-PA[[#This Row],[Fault Time]])*24)</f>
        <v>0</v>
      </c>
      <c r="AF252" s="43">
        <f>IF(PA[[#This Row],[Status]]="Open","",(PA[[#This Row],[Work Completion time on fault]]-PA[[#This Row],[Fault Time]])*24)</f>
        <v>10.966666666666667</v>
      </c>
      <c r="AG252" s="42">
        <f>IFERROR((PA[[#This Row],[Work Completion time on fault]]-PA[[#This Row],[Fault Time]])*24,"")</f>
        <v>10.966666666666667</v>
      </c>
      <c r="AH252" s="35" t="s">
        <v>461</v>
      </c>
      <c r="AI252" s="32" t="s">
        <v>368</v>
      </c>
      <c r="AJ252" s="34">
        <f ca="1">IFERROR(PA[[#This Row],[Breakdown Time]]*PA[[#This Row],[Plant Equivalent Weightage]],"")</f>
        <v>2.0630621515999128E-3</v>
      </c>
      <c r="AK252" s="35">
        <v>6795</v>
      </c>
      <c r="AL252" s="49">
        <f>IFERROR((_xlfn.XLOOKUP($G252,'Modelling New'!$D:$D,'Modelling New'!$O:$O)*PA[[#This Row],[Lost PoA(Wh/m2)]]*PA[[#This Row],[DC Capacity Affected (kW)]])/1000,"")</f>
        <v>166.10205397483116</v>
      </c>
    </row>
    <row r="253" spans="1:39">
      <c r="A253" s="174">
        <f t="shared" si="3"/>
        <v>252</v>
      </c>
      <c r="B253" s="30">
        <v>45778</v>
      </c>
      <c r="C253" s="184">
        <f>YEAR(PA[[#This Row],[Date]])+IF(MONTH(PA[[#This Row],[Date]])&gt;=4,1,0)</f>
        <v>2026</v>
      </c>
      <c r="D253" s="32">
        <f>YEAR(PA[[#This Row],[Date]])</f>
        <v>2025</v>
      </c>
      <c r="E253" s="36" t="s">
        <v>364</v>
      </c>
      <c r="F253" s="36" t="s">
        <v>364</v>
      </c>
      <c r="G253" s="217">
        <v>45778</v>
      </c>
      <c r="H253" s="31">
        <f>DAY(EOMONTH(PA[[#This Row],[Month Year]],0))</f>
        <v>31</v>
      </c>
      <c r="I253" s="33">
        <v>0.26527777777777778</v>
      </c>
      <c r="J253" s="33">
        <v>0.76666666666666661</v>
      </c>
      <c r="K253" s="34">
        <f>IFERROR((PA[[#This Row],[Sunset Time (POA&lt;20 W/m2)]]-PA[[#This Row],[Sunrise Time (POA&gt;20 W/m2)]])*24,"")</f>
        <v>12.033333333333333</v>
      </c>
      <c r="L253" s="32" t="s">
        <v>425</v>
      </c>
      <c r="M253" s="32" t="s">
        <v>484</v>
      </c>
      <c r="N253" s="32" t="s">
        <v>413</v>
      </c>
      <c r="O253" s="35" t="s">
        <v>406</v>
      </c>
      <c r="P253" s="35" t="s">
        <v>472</v>
      </c>
      <c r="Q253" s="32"/>
      <c r="R253" s="31">
        <f>IF((PA[[#This Row],[String Type(If String BD)]]&amp;PA[[#This Row],[Equipment (If any BD other than PV  array and inv)]])="",1,0)</f>
        <v>0</v>
      </c>
      <c r="S253" s="31">
        <f>IF(PA[[#This Row],[String Type(If String BD)]]="",1,0)</f>
        <v>0</v>
      </c>
      <c r="T2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3" s="34">
        <f>IFERROR(_xlfn.XLOOKUP(PA[[#This Row],[Affected Equipment ]],'Basic Data'!N:N,'Basic Data'!Q:Q),"")</f>
        <v>31.610000000000003</v>
      </c>
      <c r="V253" s="179">
        <f ca="1">IFERROR(_xlfn.XLOOKUP(PA[[#This Row],[Affected Equipment ]],'Basic Data'!N:N,'Basic Data'!R:R),"")</f>
        <v>1.8812116883889783E-4</v>
      </c>
      <c r="W253" s="35" t="s">
        <v>408</v>
      </c>
      <c r="X253" s="38"/>
      <c r="Y253" s="38" t="s">
        <v>470</v>
      </c>
      <c r="Z253" s="41">
        <v>0.26527777777777778</v>
      </c>
      <c r="AA253" s="41">
        <v>0.26527777777777778</v>
      </c>
      <c r="AB253" s="41">
        <v>0.26527777777777778</v>
      </c>
      <c r="AC253" s="44">
        <v>0.72916666666666663</v>
      </c>
      <c r="AD253" s="42">
        <f>IF(PA[[#This Row],[Acknowledgement Time ]]="NA","",(PA[[#This Row],[Acknowledgement Time ]]-PA[[#This Row],[Fault Time]])*24)</f>
        <v>0</v>
      </c>
      <c r="AE253" s="42">
        <f>IF(PA[[#This Row],[Work Start time on Fault]]="NA","",(PA[[#This Row],[Work Start time on Fault]]-PA[[#This Row],[Fault Time]])*24)</f>
        <v>0</v>
      </c>
      <c r="AF253" s="43">
        <f>IF(PA[[#This Row],[Status]]="Open","",(PA[[#This Row],[Work Completion time on fault]]-PA[[#This Row],[Fault Time]])*24)</f>
        <v>11.133333333333333</v>
      </c>
      <c r="AG253" s="42">
        <f>IFERROR((PA[[#This Row],[Work Completion time on fault]]-PA[[#This Row],[Fault Time]])*24,"")</f>
        <v>11.133333333333333</v>
      </c>
      <c r="AH253" s="35" t="s">
        <v>533</v>
      </c>
      <c r="AI253" s="32" t="s">
        <v>368</v>
      </c>
      <c r="AJ253" s="34">
        <f ca="1">IFERROR(PA[[#This Row],[Breakdown Time]]*PA[[#This Row],[Plant Equivalent Weightage]],"")</f>
        <v>2.094415679739729E-3</v>
      </c>
      <c r="AK253" s="35">
        <v>6823</v>
      </c>
      <c r="AL253" s="49">
        <f>IFERROR((_xlfn.XLOOKUP($G253,'Modelling New'!$D:$D,'Modelling New'!$O:$O)*PA[[#This Row],[Lost PoA(Wh/m2)]]*PA[[#This Row],[DC Capacity Affected (kW)]])/1000,"")</f>
        <v>166.78650688304236</v>
      </c>
    </row>
    <row r="254" spans="1:39">
      <c r="A254" s="174">
        <f t="shared" si="3"/>
        <v>253</v>
      </c>
      <c r="B254" s="30">
        <v>45778</v>
      </c>
      <c r="C254" s="184">
        <f>YEAR(PA[[#This Row],[Date]])+IF(MONTH(PA[[#This Row],[Date]])&gt;=4,1,0)</f>
        <v>2026</v>
      </c>
      <c r="D254" s="32">
        <f>YEAR(PA[[#This Row],[Date]])</f>
        <v>2025</v>
      </c>
      <c r="E254" s="36" t="s">
        <v>364</v>
      </c>
      <c r="F254" s="36" t="s">
        <v>364</v>
      </c>
      <c r="G254" s="217">
        <v>45778</v>
      </c>
      <c r="H254" s="31">
        <f>DAY(EOMONTH(PA[[#This Row],[Month Year]],0))</f>
        <v>31</v>
      </c>
      <c r="I254" s="33">
        <v>0.26527777777777778</v>
      </c>
      <c r="J254" s="33">
        <v>0.76666666666666661</v>
      </c>
      <c r="K254" s="34">
        <f>IFERROR((PA[[#This Row],[Sunset Time (POA&lt;20 W/m2)]]-PA[[#This Row],[Sunrise Time (POA&gt;20 W/m2)]])*24,"")</f>
        <v>12.033333333333333</v>
      </c>
      <c r="L254" s="32" t="s">
        <v>427</v>
      </c>
      <c r="M254" s="32" t="s">
        <v>404</v>
      </c>
      <c r="N254" s="32" t="s">
        <v>413</v>
      </c>
      <c r="O254" s="35" t="s">
        <v>457</v>
      </c>
      <c r="P254" s="35" t="s">
        <v>472</v>
      </c>
      <c r="Q254" s="32"/>
      <c r="R254" s="31">
        <f>IF((PA[[#This Row],[String Type(If String BD)]]&amp;PA[[#This Row],[Equipment (If any BD other than PV  array and inv)]])="",1,0)</f>
        <v>0</v>
      </c>
      <c r="S254" s="31">
        <f>IF(PA[[#This Row],[String Type(If String BD)]]="",1,0)</f>
        <v>0</v>
      </c>
      <c r="T2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54" s="34">
        <f>IFERROR(_xlfn.XLOOKUP(PA[[#This Row],[Affected Equipment ]],'Basic Data'!N:N,'Basic Data'!Q:Q),"")</f>
        <v>31.610000000000003</v>
      </c>
      <c r="V254" s="179">
        <f ca="1">IFERROR(_xlfn.XLOOKUP(PA[[#This Row],[Affected Equipment ]],'Basic Data'!N:N,'Basic Data'!R:R),"")</f>
        <v>1.8812116883889783E-4</v>
      </c>
      <c r="W254" s="35" t="s">
        <v>408</v>
      </c>
      <c r="X254" s="38"/>
      <c r="Y254" s="38" t="s">
        <v>470</v>
      </c>
      <c r="Z254" s="41">
        <v>0.26527777777777778</v>
      </c>
      <c r="AA254" s="41">
        <v>0.26527777777777778</v>
      </c>
      <c r="AB254" s="41">
        <v>0.26527777777777778</v>
      </c>
      <c r="AC254" s="44">
        <v>0.73611111111111116</v>
      </c>
      <c r="AD254" s="42">
        <f>IF(PA[[#This Row],[Acknowledgement Time ]]="NA","",(PA[[#This Row],[Acknowledgement Time ]]-PA[[#This Row],[Fault Time]])*24)</f>
        <v>0</v>
      </c>
      <c r="AE254" s="42">
        <f>IF(PA[[#This Row],[Work Start time on Fault]]="NA","",(PA[[#This Row],[Work Start time on Fault]]-PA[[#This Row],[Fault Time]])*24)</f>
        <v>0</v>
      </c>
      <c r="AF254" s="43">
        <f>IF(PA[[#This Row],[Status]]="Open","",(PA[[#This Row],[Work Completion time on fault]]-PA[[#This Row],[Fault Time]])*24)</f>
        <v>11.3</v>
      </c>
      <c r="AG254" s="42">
        <f>IFERROR((PA[[#This Row],[Work Completion time on fault]]-PA[[#This Row],[Fault Time]])*24,"")</f>
        <v>11.3</v>
      </c>
      <c r="AH254" s="35" t="s">
        <v>520</v>
      </c>
      <c r="AI254" s="32" t="s">
        <v>368</v>
      </c>
      <c r="AJ254" s="34">
        <f ca="1">IFERROR(PA[[#This Row],[Breakdown Time]]*PA[[#This Row],[Plant Equivalent Weightage]],"")</f>
        <v>2.1257692078795456E-3</v>
      </c>
      <c r="AK254" s="35">
        <v>6845</v>
      </c>
      <c r="AL254" s="49">
        <f>IFERROR((_xlfn.XLOOKUP($G254,'Modelling New'!$D:$D,'Modelling New'!$O:$O)*PA[[#This Row],[Lost PoA(Wh/m2)]]*PA[[#This Row],[DC Capacity Affected (kW)]])/1000,"")</f>
        <v>167.32429131092263</v>
      </c>
    </row>
    <row r="255" spans="1:39">
      <c r="A255" s="174">
        <f t="shared" si="3"/>
        <v>254</v>
      </c>
      <c r="B255" s="30">
        <v>45778</v>
      </c>
      <c r="C255" s="184">
        <f>YEAR(PA[[#This Row],[Date]])+IF(MONTH(PA[[#This Row],[Date]])&gt;=4,1,0)</f>
        <v>2026</v>
      </c>
      <c r="D255" s="32">
        <f>YEAR(PA[[#This Row],[Date]])</f>
        <v>2025</v>
      </c>
      <c r="E255" s="36" t="s">
        <v>364</v>
      </c>
      <c r="F255" s="36" t="s">
        <v>364</v>
      </c>
      <c r="G255" s="217">
        <v>45778</v>
      </c>
      <c r="H255" s="31">
        <f>DAY(EOMONTH(PA[[#This Row],[Month Year]],0))</f>
        <v>31</v>
      </c>
      <c r="I255" s="33">
        <v>0.26527777777777778</v>
      </c>
      <c r="J255" s="33">
        <v>0.76666666666666661</v>
      </c>
      <c r="K255" s="34">
        <f>IFERROR((PA[[#This Row],[Sunset Time (POA&lt;20 W/m2)]]-PA[[#This Row],[Sunrise Time (POA&gt;20 W/m2)]])*24,"")</f>
        <v>12.033333333333333</v>
      </c>
      <c r="L255" s="32" t="s">
        <v>412</v>
      </c>
      <c r="M255" s="32" t="s">
        <v>484</v>
      </c>
      <c r="N255" s="32" t="s">
        <v>417</v>
      </c>
      <c r="O255" s="35" t="s">
        <v>457</v>
      </c>
      <c r="P255" s="35" t="s">
        <v>407</v>
      </c>
      <c r="Q255" s="32"/>
      <c r="R255" s="31">
        <f>IF((PA[[#This Row],[String Type(If String BD)]]&amp;PA[[#This Row],[Equipment (If any BD other than PV  array and inv)]])="",1,0)</f>
        <v>0</v>
      </c>
      <c r="S255" s="31">
        <f>IF(PA[[#This Row],[String Type(If String BD)]]="",1,0)</f>
        <v>0</v>
      </c>
      <c r="T2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5" s="34">
        <f>IFERROR(_xlfn.XLOOKUP(PA[[#This Row],[Affected Equipment ]],'Basic Data'!N:N,'Basic Data'!Q:Q),"")</f>
        <v>31.900000000000002</v>
      </c>
      <c r="V255" s="179">
        <f ca="1">IFERROR(_xlfn.XLOOKUP(PA[[#This Row],[Affected Equipment ]],'Basic Data'!N:N,'Basic Data'!R:R),"")</f>
        <v>1.898470511218235E-4</v>
      </c>
      <c r="W255" s="35" t="s">
        <v>448</v>
      </c>
      <c r="X255" s="38"/>
      <c r="Y255" s="38" t="s">
        <v>470</v>
      </c>
      <c r="Z255" s="41">
        <v>0.26527777777777778</v>
      </c>
      <c r="AA255" s="41">
        <v>0.26527777777777778</v>
      </c>
      <c r="AB255" s="41">
        <v>0.26527777777777778</v>
      </c>
      <c r="AC255" s="44">
        <v>0.74305555555555558</v>
      </c>
      <c r="AD255" s="42">
        <f>IF(PA[[#This Row],[Acknowledgement Time ]]="NA","",(PA[[#This Row],[Acknowledgement Time ]]-PA[[#This Row],[Fault Time]])*24)</f>
        <v>0</v>
      </c>
      <c r="AE255" s="42">
        <f>IF(PA[[#This Row],[Work Start time on Fault]]="NA","",(PA[[#This Row],[Work Start time on Fault]]-PA[[#This Row],[Fault Time]])*24)</f>
        <v>0</v>
      </c>
      <c r="AF255" s="43">
        <f>IF(PA[[#This Row],[Status]]="Open","",(PA[[#This Row],[Work Completion time on fault]]-PA[[#This Row],[Fault Time]])*24)</f>
        <v>11.466666666666667</v>
      </c>
      <c r="AG255" s="42">
        <f>IFERROR((PA[[#This Row],[Work Completion time on fault]]-PA[[#This Row],[Fault Time]])*24,"")</f>
        <v>11.466666666666667</v>
      </c>
      <c r="AH255" s="35" t="s">
        <v>456</v>
      </c>
      <c r="AI255" s="32" t="s">
        <v>368</v>
      </c>
      <c r="AJ255" s="34">
        <f ca="1">IFERROR(PA[[#This Row],[Breakdown Time]]*PA[[#This Row],[Plant Equivalent Weightage]],"")</f>
        <v>2.1769128528635762E-3</v>
      </c>
      <c r="AK255" s="35">
        <v>6863</v>
      </c>
      <c r="AL255" s="49">
        <f>IFERROR((_xlfn.XLOOKUP($G255,'Modelling New'!$D:$D,'Modelling New'!$O:$O)*PA[[#This Row],[Lost PoA(Wh/m2)]]*PA[[#This Row],[DC Capacity Affected (kW)]])/1000,"")</f>
        <v>169.30341874046525</v>
      </c>
    </row>
    <row r="256" spans="1:39">
      <c r="A256" s="174">
        <f t="shared" si="3"/>
        <v>255</v>
      </c>
      <c r="B256" s="134">
        <v>45778</v>
      </c>
      <c r="C256" s="183">
        <f>YEAR(PA[[#This Row],[Date]])+IF(MONTH(PA[[#This Row],[Date]])&gt;=4,1,0)</f>
        <v>2026</v>
      </c>
      <c r="D256" s="32">
        <f>YEAR(PA[[#This Row],[Date]])</f>
        <v>2025</v>
      </c>
      <c r="E256" s="36" t="s">
        <v>364</v>
      </c>
      <c r="F256" s="36" t="s">
        <v>364</v>
      </c>
      <c r="G256" s="217">
        <v>45778</v>
      </c>
      <c r="H256" s="175">
        <f>DAY(EOMONTH(PA[[#This Row],[Month Year]],0))</f>
        <v>31</v>
      </c>
      <c r="I256" s="33">
        <v>0.26527777777777778</v>
      </c>
      <c r="J256" s="33">
        <v>0.76666666666666661</v>
      </c>
      <c r="K256" s="34">
        <f>IFERROR((PA[[#This Row],[Sunset Time (POA&lt;20 W/m2)]]-PA[[#This Row],[Sunrise Time (POA&gt;20 W/m2)]])*24,"")</f>
        <v>12.033333333333333</v>
      </c>
      <c r="L256" s="32" t="s">
        <v>412</v>
      </c>
      <c r="M256" s="32" t="s">
        <v>484</v>
      </c>
      <c r="N256" s="32" t="s">
        <v>417</v>
      </c>
      <c r="O256" s="35" t="s">
        <v>457</v>
      </c>
      <c r="P256" s="35" t="s">
        <v>407</v>
      </c>
      <c r="Q256" s="36"/>
      <c r="R256" s="175">
        <f>IF((PA[[#This Row],[String Type(If String BD)]]&amp;PA[[#This Row],[Equipment (If any BD other than PV  array and inv)]])="",1,0)</f>
        <v>0</v>
      </c>
      <c r="S256" s="175">
        <f>IF(PA[[#This Row],[String Type(If String BD)]]="",1,0)</f>
        <v>0</v>
      </c>
      <c r="T2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6" s="176">
        <f>IFERROR(_xlfn.XLOOKUP(PA[[#This Row],[Affected Equipment ]],'Basic Data'!N:N,'Basic Data'!Q:Q),"")</f>
        <v>31.900000000000002</v>
      </c>
      <c r="V256" s="180">
        <f ca="1">IFERROR(_xlfn.XLOOKUP(PA[[#This Row],[Affected Equipment ]],'Basic Data'!N:N,'Basic Data'!R:R),"")</f>
        <v>1.898470511218235E-4</v>
      </c>
      <c r="W256" s="35" t="s">
        <v>448</v>
      </c>
      <c r="X256" s="39"/>
      <c r="Y256" s="38" t="s">
        <v>470</v>
      </c>
      <c r="Z256" s="41">
        <v>0.26527777777777778</v>
      </c>
      <c r="AA256" s="41">
        <v>0.26527777777777778</v>
      </c>
      <c r="AB256" s="41">
        <v>0.26527777777777778</v>
      </c>
      <c r="AC256" s="45">
        <v>0.75</v>
      </c>
      <c r="AD256" s="177">
        <f>IF(PA[[#This Row],[Acknowledgement Time ]]="NA","",(PA[[#This Row],[Acknowledgement Time ]]-PA[[#This Row],[Fault Time]])*24)</f>
        <v>0</v>
      </c>
      <c r="AE256" s="177">
        <f>IF(PA[[#This Row],[Work Start time on Fault]]="NA","",(PA[[#This Row],[Work Start time on Fault]]-PA[[#This Row],[Fault Time]])*24)</f>
        <v>0</v>
      </c>
      <c r="AF256" s="178">
        <f>IF(PA[[#This Row],[Status]]="Open","",(PA[[#This Row],[Work Completion time on fault]]-PA[[#This Row],[Fault Time]])*24)</f>
        <v>11.633333333333333</v>
      </c>
      <c r="AG256" s="177">
        <f>IFERROR((PA[[#This Row],[Work Completion time on fault]]-PA[[#This Row],[Fault Time]])*24,"")</f>
        <v>11.633333333333333</v>
      </c>
      <c r="AH256" s="35" t="s">
        <v>469</v>
      </c>
      <c r="AI256" s="32" t="s">
        <v>368</v>
      </c>
      <c r="AJ256" s="176">
        <f ca="1">IFERROR(PA[[#This Row],[Breakdown Time]]*PA[[#This Row],[Plant Equivalent Weightage]],"")</f>
        <v>2.2085540280505469E-3</v>
      </c>
      <c r="AK256" s="37">
        <v>6873</v>
      </c>
      <c r="AL256" s="278">
        <f>IFERROR((_xlfn.XLOOKUP($G256,'Modelling New'!$D:$D,'Modelling New'!$O:$O)*PA[[#This Row],[Lost PoA(Wh/m2)]]*PA[[#This Row],[DC Capacity Affected (kW)]])/1000,"")</f>
        <v>169.55010884499745</v>
      </c>
    </row>
    <row r="257" spans="1:39">
      <c r="A257" s="174">
        <f t="shared" si="3"/>
        <v>256</v>
      </c>
      <c r="B257" s="134">
        <v>45779</v>
      </c>
      <c r="C257" s="184">
        <f>YEAR(PA[[#This Row],[Date]])+IF(MONTH(PA[[#This Row],[Date]])&gt;=4,1,0)</f>
        <v>2026</v>
      </c>
      <c r="D257" s="32">
        <f>YEAR(PA[[#This Row],[Date]])</f>
        <v>2025</v>
      </c>
      <c r="E257" s="36" t="s">
        <v>364</v>
      </c>
      <c r="F257" s="36" t="s">
        <v>364</v>
      </c>
      <c r="G257" s="217">
        <v>45778</v>
      </c>
      <c r="H257" s="31">
        <f>DAY(EOMONTH(PA[[#This Row],[Month Year]],0))</f>
        <v>31</v>
      </c>
      <c r="I257" s="33">
        <v>0.26180555555555557</v>
      </c>
      <c r="J257" s="33">
        <v>0.76736111111111116</v>
      </c>
      <c r="K257" s="34">
        <f>IFERROR((PA[[#This Row],[Sunset Time (POA&lt;20 W/m2)]]-PA[[#This Row],[Sunrise Time (POA&gt;20 W/m2)]])*24,"")</f>
        <v>12.133333333333333</v>
      </c>
      <c r="L257" s="32" t="s">
        <v>419</v>
      </c>
      <c r="M257" s="32" t="s">
        <v>404</v>
      </c>
      <c r="N257" s="32" t="s">
        <v>417</v>
      </c>
      <c r="O257" s="35" t="s">
        <v>447</v>
      </c>
      <c r="P257" s="35" t="s">
        <v>407</v>
      </c>
      <c r="Q257" s="32"/>
      <c r="R257" s="31">
        <f>IF((PA[[#This Row],[String Type(If String BD)]]&amp;PA[[#This Row],[Equipment (If any BD other than PV  array and inv)]])="",1,0)</f>
        <v>0</v>
      </c>
      <c r="S257" s="31">
        <f>IF(PA[[#This Row],[String Type(If String BD)]]="",1,0)</f>
        <v>0</v>
      </c>
      <c r="T2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7" s="34">
        <f>IFERROR(_xlfn.XLOOKUP(PA[[#This Row],[Affected Equipment ]],'Basic Data'!N:N,'Basic Data'!Q:Q),"")</f>
        <v>31.900000000000002</v>
      </c>
      <c r="V257" s="179">
        <f ca="1">IFERROR(_xlfn.XLOOKUP(PA[[#This Row],[Affected Equipment ]],'Basic Data'!N:N,'Basic Data'!R:R),"")</f>
        <v>1.898470511218235E-4</v>
      </c>
      <c r="W257" s="35" t="s">
        <v>482</v>
      </c>
      <c r="X257" s="38"/>
      <c r="Y257" s="38" t="s">
        <v>470</v>
      </c>
      <c r="Z257" s="40">
        <v>0.26180555555555557</v>
      </c>
      <c r="AA257" s="40">
        <v>0.26180555555555557</v>
      </c>
      <c r="AB257" s="40">
        <v>0.26180555555555557</v>
      </c>
      <c r="AC257" s="44">
        <v>0.70833333333333337</v>
      </c>
      <c r="AD257" s="42">
        <f>IF(PA[[#This Row],[Acknowledgement Time ]]="NA","",(PA[[#This Row],[Acknowledgement Time ]]-PA[[#This Row],[Fault Time]])*24)</f>
        <v>0</v>
      </c>
      <c r="AE257" s="42">
        <f>IF(PA[[#This Row],[Work Start time on Fault]]="NA","",(PA[[#This Row],[Work Start time on Fault]]-PA[[#This Row],[Fault Time]])*24)</f>
        <v>0</v>
      </c>
      <c r="AF257" s="43">
        <f>IF(PA[[#This Row],[Status]]="Open","",(PA[[#This Row],[Work Completion time on fault]]-PA[[#This Row],[Fault Time]])*24)</f>
        <v>10.716666666666667</v>
      </c>
      <c r="AG257" s="42">
        <f>IFERROR((PA[[#This Row],[Work Completion time on fault]]-PA[[#This Row],[Fault Time]])*24,"")</f>
        <v>10.716666666666667</v>
      </c>
      <c r="AH257" s="35" t="s">
        <v>534</v>
      </c>
      <c r="AI257" s="32" t="s">
        <v>368</v>
      </c>
      <c r="AJ257" s="34">
        <f ca="1">IFERROR(PA[[#This Row],[Breakdown Time]]*PA[[#This Row],[Plant Equivalent Weightage]],"")</f>
        <v>2.0345275645222084E-3</v>
      </c>
      <c r="AK257" s="35">
        <v>6424</v>
      </c>
      <c r="AL257" s="49">
        <f>IFERROR((_xlfn.XLOOKUP($G257,'Modelling New'!$D:$D,'Modelling New'!$O:$O)*PA[[#This Row],[Lost PoA(Wh/m2)]]*PA[[#This Row],[DC Capacity Affected (kW)]])/1000,"")</f>
        <v>158.47372315150059</v>
      </c>
      <c r="AM257" s="316" t="s">
        <v>554</v>
      </c>
    </row>
    <row r="258" spans="1:39">
      <c r="A258" s="174">
        <f t="shared" si="3"/>
        <v>257</v>
      </c>
      <c r="B258" s="30">
        <v>45779</v>
      </c>
      <c r="C258" s="184">
        <f>YEAR(PA[[#This Row],[Date]])+IF(MONTH(PA[[#This Row],[Date]])&gt;=4,1,0)</f>
        <v>2026</v>
      </c>
      <c r="D258" s="32">
        <f>YEAR(PA[[#This Row],[Date]])</f>
        <v>2025</v>
      </c>
      <c r="E258" s="36" t="s">
        <v>364</v>
      </c>
      <c r="F258" s="36" t="s">
        <v>364</v>
      </c>
      <c r="G258" s="217">
        <v>45778</v>
      </c>
      <c r="H258" s="31">
        <f>DAY(EOMONTH(PA[[#This Row],[Month Year]],0))</f>
        <v>31</v>
      </c>
      <c r="I258" s="33">
        <v>0.26180555555555557</v>
      </c>
      <c r="J258" s="33">
        <v>0.76736111111111116</v>
      </c>
      <c r="K258" s="34">
        <f>IFERROR((PA[[#This Row],[Sunset Time (POA&lt;20 W/m2)]]-PA[[#This Row],[Sunrise Time (POA&gt;20 W/m2)]])*24,"")</f>
        <v>12.133333333333333</v>
      </c>
      <c r="L258" s="32" t="s">
        <v>419</v>
      </c>
      <c r="M258" s="32" t="s">
        <v>411</v>
      </c>
      <c r="N258" s="32" t="s">
        <v>405</v>
      </c>
      <c r="O258" s="35" t="s">
        <v>447</v>
      </c>
      <c r="P258" s="35" t="s">
        <v>407</v>
      </c>
      <c r="Q258" s="32"/>
      <c r="R258" s="31">
        <f>IF((PA[[#This Row],[String Type(If String BD)]]&amp;PA[[#This Row],[Equipment (If any BD other than PV  array and inv)]])="",1,0)</f>
        <v>0</v>
      </c>
      <c r="S258" s="31">
        <f>IF(PA[[#This Row],[String Type(If String BD)]]="",1,0)</f>
        <v>0</v>
      </c>
      <c r="T2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8" s="34">
        <f>IFERROR(_xlfn.XLOOKUP(PA[[#This Row],[Affected Equipment ]],'Basic Data'!N:N,'Basic Data'!Q:Q),"")</f>
        <v>31.900000000000002</v>
      </c>
      <c r="V258" s="179">
        <f ca="1">IFERROR(_xlfn.XLOOKUP(PA[[#This Row],[Affected Equipment ]],'Basic Data'!N:N,'Basic Data'!R:R),"")</f>
        <v>1.898470511218235E-4</v>
      </c>
      <c r="W258" s="35" t="s">
        <v>448</v>
      </c>
      <c r="X258" s="38"/>
      <c r="Y258" s="38" t="s">
        <v>470</v>
      </c>
      <c r="Z258" s="40">
        <v>0.26180555555555557</v>
      </c>
      <c r="AA258" s="40">
        <v>0.26180555555555557</v>
      </c>
      <c r="AB258" s="40">
        <v>0.26180555555555557</v>
      </c>
      <c r="AC258" s="44">
        <v>0.71527777777777779</v>
      </c>
      <c r="AD258" s="42">
        <f>IF(PA[[#This Row],[Acknowledgement Time ]]="NA","",(PA[[#This Row],[Acknowledgement Time ]]-PA[[#This Row],[Fault Time]])*24)</f>
        <v>0</v>
      </c>
      <c r="AE258" s="42">
        <f>IF(PA[[#This Row],[Work Start time on Fault]]="NA","",(PA[[#This Row],[Work Start time on Fault]]-PA[[#This Row],[Fault Time]])*24)</f>
        <v>0</v>
      </c>
      <c r="AF258" s="43">
        <f>IF(PA[[#This Row],[Status]]="Open","",(PA[[#This Row],[Work Completion time on fault]]-PA[[#This Row],[Fault Time]])*24)</f>
        <v>10.883333333333333</v>
      </c>
      <c r="AG258" s="42">
        <f>IFERROR((PA[[#This Row],[Work Completion time on fault]]-PA[[#This Row],[Fault Time]])*24,"")</f>
        <v>10.883333333333333</v>
      </c>
      <c r="AH258" s="35" t="s">
        <v>520</v>
      </c>
      <c r="AI258" s="32" t="s">
        <v>368</v>
      </c>
      <c r="AJ258" s="34">
        <f ca="1">IFERROR(PA[[#This Row],[Breakdown Time]]*PA[[#This Row],[Plant Equivalent Weightage]],"")</f>
        <v>2.0661687397091791E-3</v>
      </c>
      <c r="AK258" s="35">
        <v>6459</v>
      </c>
      <c r="AL258" s="49">
        <f>IFERROR((_xlfn.XLOOKUP($G258,'Modelling New'!$D:$D,'Modelling New'!$O:$O)*PA[[#This Row],[Lost PoA(Wh/m2)]]*PA[[#This Row],[DC Capacity Affected (kW)]])/1000,"")</f>
        <v>159.33713851736337</v>
      </c>
      <c r="AM258" s="316" t="s">
        <v>554</v>
      </c>
    </row>
    <row r="259" spans="1:39">
      <c r="A259" s="174">
        <f t="shared" si="3"/>
        <v>258</v>
      </c>
      <c r="B259" s="30">
        <v>45779</v>
      </c>
      <c r="C259" s="184">
        <f>YEAR(PA[[#This Row],[Date]])+IF(MONTH(PA[[#This Row],[Date]])&gt;=4,1,0)</f>
        <v>2026</v>
      </c>
      <c r="D259" s="32">
        <f>YEAR(PA[[#This Row],[Date]])</f>
        <v>2025</v>
      </c>
      <c r="E259" s="36" t="s">
        <v>364</v>
      </c>
      <c r="F259" s="36" t="s">
        <v>364</v>
      </c>
      <c r="G259" s="217">
        <v>45778</v>
      </c>
      <c r="H259" s="31">
        <f>DAY(EOMONTH(PA[[#This Row],[Month Year]],0))</f>
        <v>31</v>
      </c>
      <c r="I259" s="33">
        <v>0.26180555555555557</v>
      </c>
      <c r="J259" s="33">
        <v>0.76736111111111116</v>
      </c>
      <c r="K259" s="34">
        <f>IFERROR((PA[[#This Row],[Sunset Time (POA&lt;20 W/m2)]]-PA[[#This Row],[Sunrise Time (POA&gt;20 W/m2)]])*24,"")</f>
        <v>12.133333333333333</v>
      </c>
      <c r="L259" s="32" t="s">
        <v>419</v>
      </c>
      <c r="M259" s="32" t="s">
        <v>411</v>
      </c>
      <c r="N259" s="32" t="s">
        <v>444</v>
      </c>
      <c r="O259" s="35" t="s">
        <v>441</v>
      </c>
      <c r="P259" s="35" t="s">
        <v>407</v>
      </c>
      <c r="Q259" s="32"/>
      <c r="R259" s="31">
        <f>IF((PA[[#This Row],[String Type(If String BD)]]&amp;PA[[#This Row],[Equipment (If any BD other than PV  array and inv)]])="",1,0)</f>
        <v>0</v>
      </c>
      <c r="S259" s="31">
        <f>IF(PA[[#This Row],[String Type(If String BD)]]="",1,0)</f>
        <v>0</v>
      </c>
      <c r="T2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59" s="34">
        <f>IFERROR(_xlfn.XLOOKUP(PA[[#This Row],[Affected Equipment ]],'Basic Data'!N:N,'Basic Data'!Q:Q),"")</f>
        <v>31.900000000000002</v>
      </c>
      <c r="V259" s="179">
        <f ca="1">IFERROR(_xlfn.XLOOKUP(PA[[#This Row],[Affected Equipment ]],'Basic Data'!N:N,'Basic Data'!R:R),"")</f>
        <v>1.898470511218235E-4</v>
      </c>
      <c r="W259" s="35" t="s">
        <v>448</v>
      </c>
      <c r="X259" s="38"/>
      <c r="Y259" s="38" t="s">
        <v>470</v>
      </c>
      <c r="Z259" s="40">
        <v>0.26180555555555557</v>
      </c>
      <c r="AA259" s="40">
        <v>0.26180555555555557</v>
      </c>
      <c r="AB259" s="40">
        <v>0.26180555555555557</v>
      </c>
      <c r="AC259" s="44">
        <v>0.72222222222222221</v>
      </c>
      <c r="AD259" s="42">
        <f>IF(PA[[#This Row],[Acknowledgement Time ]]="NA","",(PA[[#This Row],[Acknowledgement Time ]]-PA[[#This Row],[Fault Time]])*24)</f>
        <v>0</v>
      </c>
      <c r="AE259" s="42">
        <f>IF(PA[[#This Row],[Work Start time on Fault]]="NA","",(PA[[#This Row],[Work Start time on Fault]]-PA[[#This Row],[Fault Time]])*24)</f>
        <v>0</v>
      </c>
      <c r="AF259" s="43">
        <f>IF(PA[[#This Row],[Status]]="Open","",(PA[[#This Row],[Work Completion time on fault]]-PA[[#This Row],[Fault Time]])*24)</f>
        <v>11.049999999999999</v>
      </c>
      <c r="AG259" s="42">
        <f>IFERROR((PA[[#This Row],[Work Completion time on fault]]-PA[[#This Row],[Fault Time]])*24,"")</f>
        <v>11.049999999999999</v>
      </c>
      <c r="AH259" s="35" t="s">
        <v>555</v>
      </c>
      <c r="AI259" s="32" t="s">
        <v>368</v>
      </c>
      <c r="AJ259" s="34">
        <f ca="1">IFERROR(PA[[#This Row],[Breakdown Time]]*PA[[#This Row],[Plant Equivalent Weightage]],"")</f>
        <v>2.0978099148961497E-3</v>
      </c>
      <c r="AK259" s="35">
        <v>6488</v>
      </c>
      <c r="AL259" s="49">
        <f>IFERROR((_xlfn.XLOOKUP($G259,'Modelling New'!$D:$D,'Modelling New'!$O:$O)*PA[[#This Row],[Lost PoA(Wh/m2)]]*PA[[#This Row],[DC Capacity Affected (kW)]])/1000,"")</f>
        <v>160.05253982050681</v>
      </c>
      <c r="AM259" s="316" t="s">
        <v>554</v>
      </c>
    </row>
    <row r="260" spans="1:39">
      <c r="A260" s="174">
        <f t="shared" ref="A260:A323" si="4">A259+1</f>
        <v>259</v>
      </c>
      <c r="B260" s="30">
        <v>45779</v>
      </c>
      <c r="C260" s="184">
        <f>YEAR(PA[[#This Row],[Date]])+IF(MONTH(PA[[#This Row],[Date]])&gt;=4,1,0)</f>
        <v>2026</v>
      </c>
      <c r="D260" s="32">
        <f>YEAR(PA[[#This Row],[Date]])</f>
        <v>2025</v>
      </c>
      <c r="E260" s="36" t="s">
        <v>364</v>
      </c>
      <c r="F260" s="36" t="s">
        <v>364</v>
      </c>
      <c r="G260" s="217">
        <v>45778</v>
      </c>
      <c r="H260" s="31">
        <f>DAY(EOMONTH(PA[[#This Row],[Month Year]],0))</f>
        <v>31</v>
      </c>
      <c r="I260" s="33">
        <v>0.26180555555555557</v>
      </c>
      <c r="J260" s="33">
        <v>0.76736111111111116</v>
      </c>
      <c r="K260" s="34">
        <f>IFERROR((PA[[#This Row],[Sunset Time (POA&lt;20 W/m2)]]-PA[[#This Row],[Sunrise Time (POA&gt;20 W/m2)]])*24,"")</f>
        <v>12.133333333333333</v>
      </c>
      <c r="L260" s="32" t="s">
        <v>419</v>
      </c>
      <c r="M260" s="32" t="s">
        <v>411</v>
      </c>
      <c r="N260" s="32" t="s">
        <v>417</v>
      </c>
      <c r="O260" s="35" t="s">
        <v>459</v>
      </c>
      <c r="P260" s="35" t="s">
        <v>407</v>
      </c>
      <c r="Q260" s="32"/>
      <c r="R260" s="31">
        <f>IF((PA[[#This Row],[String Type(If String BD)]]&amp;PA[[#This Row],[Equipment (If any BD other than PV  array and inv)]])="",1,0)</f>
        <v>0</v>
      </c>
      <c r="S260" s="31">
        <f>IF(PA[[#This Row],[String Type(If String BD)]]="",1,0)</f>
        <v>0</v>
      </c>
      <c r="T2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60" s="34">
        <f>IFERROR(_xlfn.XLOOKUP(PA[[#This Row],[Affected Equipment ]],'Basic Data'!N:N,'Basic Data'!Q:Q),"")</f>
        <v>31.900000000000002</v>
      </c>
      <c r="V260" s="179">
        <f ca="1">IFERROR(_xlfn.XLOOKUP(PA[[#This Row],[Affected Equipment ]],'Basic Data'!N:N,'Basic Data'!R:R),"")</f>
        <v>1.898470511218235E-4</v>
      </c>
      <c r="W260" s="35" t="s">
        <v>448</v>
      </c>
      <c r="X260" s="38"/>
      <c r="Y260" s="38" t="s">
        <v>470</v>
      </c>
      <c r="Z260" s="40">
        <v>0.26180555555555557</v>
      </c>
      <c r="AA260" s="40">
        <v>0.26180555555555557</v>
      </c>
      <c r="AB260" s="40">
        <v>0.26180555555555557</v>
      </c>
      <c r="AC260" s="44">
        <v>0.72916666666666663</v>
      </c>
      <c r="AD260" s="42">
        <f>IF(PA[[#This Row],[Acknowledgement Time ]]="NA","",(PA[[#This Row],[Acknowledgement Time ]]-PA[[#This Row],[Fault Time]])*24)</f>
        <v>0</v>
      </c>
      <c r="AE260" s="42">
        <f>IF(PA[[#This Row],[Work Start time on Fault]]="NA","",(PA[[#This Row],[Work Start time on Fault]]-PA[[#This Row],[Fault Time]])*24)</f>
        <v>0</v>
      </c>
      <c r="AF260" s="43">
        <f>IF(PA[[#This Row],[Status]]="Open","",(PA[[#This Row],[Work Completion time on fault]]-PA[[#This Row],[Fault Time]])*24)</f>
        <v>11.216666666666665</v>
      </c>
      <c r="AG260" s="42">
        <f>IFERROR((PA[[#This Row],[Work Completion time on fault]]-PA[[#This Row],[Fault Time]])*24,"")</f>
        <v>11.216666666666665</v>
      </c>
      <c r="AH260" s="35" t="s">
        <v>556</v>
      </c>
      <c r="AI260" s="32" t="s">
        <v>368</v>
      </c>
      <c r="AJ260" s="34">
        <f ca="1">IFERROR(PA[[#This Row],[Breakdown Time]]*PA[[#This Row],[Plant Equivalent Weightage]],"")</f>
        <v>2.1294510900831199E-3</v>
      </c>
      <c r="AK260" s="35">
        <v>6513</v>
      </c>
      <c r="AL260" s="49">
        <f>IFERROR((_xlfn.XLOOKUP($G260,'Modelling New'!$D:$D,'Modelling New'!$O:$O)*PA[[#This Row],[Lost PoA(Wh/m2)]]*PA[[#This Row],[DC Capacity Affected (kW)]])/1000,"")</f>
        <v>160.66926508183741</v>
      </c>
      <c r="AM260" s="316" t="s">
        <v>554</v>
      </c>
    </row>
    <row r="261" spans="1:39">
      <c r="A261" s="174">
        <f t="shared" si="4"/>
        <v>260</v>
      </c>
      <c r="B261" s="30">
        <v>45779</v>
      </c>
      <c r="C261" s="184">
        <f>YEAR(PA[[#This Row],[Date]])+IF(MONTH(PA[[#This Row],[Date]])&gt;=4,1,0)</f>
        <v>2026</v>
      </c>
      <c r="D261" s="32">
        <f>YEAR(PA[[#This Row],[Date]])</f>
        <v>2025</v>
      </c>
      <c r="E261" s="36" t="s">
        <v>364</v>
      </c>
      <c r="F261" s="36" t="s">
        <v>364</v>
      </c>
      <c r="G261" s="217">
        <v>45778</v>
      </c>
      <c r="H261" s="31">
        <f>DAY(EOMONTH(PA[[#This Row],[Month Year]],0))</f>
        <v>31</v>
      </c>
      <c r="I261" s="33">
        <v>0.26180555555555557</v>
      </c>
      <c r="J261" s="33">
        <v>0.76736111111111116</v>
      </c>
      <c r="K261" s="34">
        <f>IFERROR((PA[[#This Row],[Sunset Time (POA&lt;20 W/m2)]]-PA[[#This Row],[Sunrise Time (POA&gt;20 W/m2)]])*24,"")</f>
        <v>12.133333333333333</v>
      </c>
      <c r="L261" s="32" t="s">
        <v>425</v>
      </c>
      <c r="M261" s="32" t="s">
        <v>404</v>
      </c>
      <c r="N261" s="32" t="s">
        <v>413</v>
      </c>
      <c r="O261" s="35" t="s">
        <v>447</v>
      </c>
      <c r="P261" s="35" t="s">
        <v>472</v>
      </c>
      <c r="Q261" s="32"/>
      <c r="R261" s="31">
        <f>IF((PA[[#This Row],[String Type(If String BD)]]&amp;PA[[#This Row],[Equipment (If any BD other than PV  array and inv)]])="",1,0)</f>
        <v>0</v>
      </c>
      <c r="S261" s="31">
        <f>IF(PA[[#This Row],[String Type(If String BD)]]="",1,0)</f>
        <v>0</v>
      </c>
      <c r="T2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1" s="34">
        <f>IFERROR(_xlfn.XLOOKUP(PA[[#This Row],[Affected Equipment ]],'Basic Data'!N:N,'Basic Data'!Q:Q),"")</f>
        <v>31.610000000000003</v>
      </c>
      <c r="V261" s="179">
        <f ca="1">IFERROR(_xlfn.XLOOKUP(PA[[#This Row],[Affected Equipment ]],'Basic Data'!N:N,'Basic Data'!R:R),"")</f>
        <v>1.8812116883889783E-4</v>
      </c>
      <c r="W261" s="35" t="s">
        <v>448</v>
      </c>
      <c r="X261" s="38"/>
      <c r="Y261" s="38" t="s">
        <v>470</v>
      </c>
      <c r="Z261" s="40">
        <v>0.26180555555555557</v>
      </c>
      <c r="AA261" s="40">
        <v>0.26180555555555557</v>
      </c>
      <c r="AB261" s="40">
        <v>0.26180555555555557</v>
      </c>
      <c r="AC261" s="44">
        <v>0.73611111111111116</v>
      </c>
      <c r="AD261" s="42">
        <f>IF(PA[[#This Row],[Acknowledgement Time ]]="NA","",(PA[[#This Row],[Acknowledgement Time ]]-PA[[#This Row],[Fault Time]])*24)</f>
        <v>0</v>
      </c>
      <c r="AE261" s="42">
        <f>IF(PA[[#This Row],[Work Start time on Fault]]="NA","",(PA[[#This Row],[Work Start time on Fault]]-PA[[#This Row],[Fault Time]])*24)</f>
        <v>0</v>
      </c>
      <c r="AF261" s="43">
        <f>IF(PA[[#This Row],[Status]]="Open","",(PA[[#This Row],[Work Completion time on fault]]-PA[[#This Row],[Fault Time]])*24)</f>
        <v>11.383333333333335</v>
      </c>
      <c r="AG261" s="42">
        <f>IFERROR((PA[[#This Row],[Work Completion time on fault]]-PA[[#This Row],[Fault Time]])*24,"")</f>
        <v>11.383333333333335</v>
      </c>
      <c r="AH261" s="35" t="s">
        <v>557</v>
      </c>
      <c r="AI261" s="32" t="s">
        <v>368</v>
      </c>
      <c r="AJ261" s="34">
        <f ca="1">IFERROR(PA[[#This Row],[Breakdown Time]]*PA[[#This Row],[Plant Equivalent Weightage]],"")</f>
        <v>2.1414459719494537E-3</v>
      </c>
      <c r="AK261" s="35">
        <v>6532</v>
      </c>
      <c r="AL261" s="49">
        <f>IFERROR((_xlfn.XLOOKUP($G261,'Modelling New'!$D:$D,'Modelling New'!$O:$O)*PA[[#This Row],[Lost PoA(Wh/m2)]]*PA[[#This Row],[DC Capacity Affected (kW)]])/1000,"")</f>
        <v>159.67308558699</v>
      </c>
      <c r="AM261" s="316" t="s">
        <v>554</v>
      </c>
    </row>
    <row r="262" spans="1:39">
      <c r="A262" s="174">
        <f t="shared" si="4"/>
        <v>261</v>
      </c>
      <c r="B262" s="134">
        <v>45779</v>
      </c>
      <c r="C262" s="183">
        <f>YEAR(PA[[#This Row],[Date]])+IF(MONTH(PA[[#This Row],[Date]])&gt;=4,1,0)</f>
        <v>2026</v>
      </c>
      <c r="D262" s="32">
        <f>YEAR(PA[[#This Row],[Date]])</f>
        <v>2025</v>
      </c>
      <c r="E262" s="36" t="s">
        <v>364</v>
      </c>
      <c r="F262" s="36" t="s">
        <v>364</v>
      </c>
      <c r="G262" s="217">
        <v>45778</v>
      </c>
      <c r="H262" s="175">
        <f>DAY(EOMONTH(PA[[#This Row],[Month Year]],0))</f>
        <v>31</v>
      </c>
      <c r="I262" s="33">
        <v>0.26180555555555557</v>
      </c>
      <c r="J262" s="33">
        <v>0.76736111111111116</v>
      </c>
      <c r="K262" s="34">
        <f>IFERROR((PA[[#This Row],[Sunset Time (POA&lt;20 W/m2)]]-PA[[#This Row],[Sunrise Time (POA&gt;20 W/m2)]])*24,"")</f>
        <v>12.133333333333333</v>
      </c>
      <c r="L262" s="32" t="s">
        <v>425</v>
      </c>
      <c r="M262" s="32" t="s">
        <v>404</v>
      </c>
      <c r="N262" s="32" t="s">
        <v>417</v>
      </c>
      <c r="O262" s="35" t="s">
        <v>457</v>
      </c>
      <c r="P262" s="35" t="s">
        <v>472</v>
      </c>
      <c r="Q262" s="36"/>
      <c r="R262" s="175">
        <f>IF((PA[[#This Row],[String Type(If String BD)]]&amp;PA[[#This Row],[Equipment (If any BD other than PV  array and inv)]])="",1,0)</f>
        <v>0</v>
      </c>
      <c r="S262" s="175">
        <f>IF(PA[[#This Row],[String Type(If String BD)]]="",1,0)</f>
        <v>0</v>
      </c>
      <c r="T2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262" s="176">
        <f>IFERROR(_xlfn.XLOOKUP(PA[[#This Row],[Affected Equipment ]],'Basic Data'!N:N,'Basic Data'!Q:Q),"")</f>
        <v>31.610000000000003</v>
      </c>
      <c r="V262" s="180">
        <f ca="1">IFERROR(_xlfn.XLOOKUP(PA[[#This Row],[Affected Equipment ]],'Basic Data'!N:N,'Basic Data'!R:R),"")</f>
        <v>1.8812116883889783E-4</v>
      </c>
      <c r="W262" s="35" t="s">
        <v>482</v>
      </c>
      <c r="X262" s="39"/>
      <c r="Y262" s="38" t="s">
        <v>470</v>
      </c>
      <c r="Z262" s="40">
        <v>0.26180555555555557</v>
      </c>
      <c r="AA262" s="40">
        <v>0.26180555555555557</v>
      </c>
      <c r="AB262" s="40">
        <v>0.26180555555555557</v>
      </c>
      <c r="AC262" s="45">
        <v>0.74305555555555558</v>
      </c>
      <c r="AD262" s="177">
        <f>IF(PA[[#This Row],[Acknowledgement Time ]]="NA","",(PA[[#This Row],[Acknowledgement Time ]]-PA[[#This Row],[Fault Time]])*24)</f>
        <v>0</v>
      </c>
      <c r="AE262" s="177">
        <f>IF(PA[[#This Row],[Work Start time on Fault]]="NA","",(PA[[#This Row],[Work Start time on Fault]]-PA[[#This Row],[Fault Time]])*24)</f>
        <v>0</v>
      </c>
      <c r="AF262" s="178">
        <f>IF(PA[[#This Row],[Status]]="Open","",(PA[[#This Row],[Work Completion time on fault]]-PA[[#This Row],[Fault Time]])*24)</f>
        <v>11.55</v>
      </c>
      <c r="AG262" s="177">
        <f>IFERROR((PA[[#This Row],[Work Completion time on fault]]-PA[[#This Row],[Fault Time]])*24,"")</f>
        <v>11.55</v>
      </c>
      <c r="AH262" s="35" t="s">
        <v>545</v>
      </c>
      <c r="AI262" s="32" t="s">
        <v>368</v>
      </c>
      <c r="AJ262" s="176">
        <f ca="1">IFERROR(PA[[#This Row],[Breakdown Time]]*PA[[#This Row],[Plant Equivalent Weightage]],"")</f>
        <v>2.1727995000892699E-3</v>
      </c>
      <c r="AK262" s="37">
        <v>6546</v>
      </c>
      <c r="AL262" s="278">
        <f>IFERROR((_xlfn.XLOOKUP($G262,'Modelling New'!$D:$D,'Modelling New'!$O:$O)*PA[[#This Row],[Lost PoA(Wh/m2)]]*PA[[#This Row],[DC Capacity Affected (kW)]])/1000,"")</f>
        <v>160.0153120410956</v>
      </c>
      <c r="AM262" s="316" t="s">
        <v>554</v>
      </c>
    </row>
    <row r="263" spans="1:39">
      <c r="A263" s="174">
        <f t="shared" si="4"/>
        <v>262</v>
      </c>
      <c r="B263" s="134">
        <v>45779</v>
      </c>
      <c r="C263" s="184">
        <f>YEAR(PA[[#This Row],[Date]])+IF(MONTH(PA[[#This Row],[Date]])&gt;=4,1,0)</f>
        <v>2026</v>
      </c>
      <c r="D263" s="32">
        <f>YEAR(PA[[#This Row],[Date]])</f>
        <v>2025</v>
      </c>
      <c r="E263" s="36" t="s">
        <v>364</v>
      </c>
      <c r="F263" s="36" t="s">
        <v>364</v>
      </c>
      <c r="G263" s="217">
        <v>45778</v>
      </c>
      <c r="H263" s="31">
        <f>DAY(EOMONTH(PA[[#This Row],[Month Year]],0))</f>
        <v>31</v>
      </c>
      <c r="I263" s="33">
        <v>0.26180555555555557</v>
      </c>
      <c r="J263" s="33">
        <v>0.76736111111111116</v>
      </c>
      <c r="K263" s="34">
        <f>IFERROR((PA[[#This Row],[Sunset Time (POA&lt;20 W/m2)]]-PA[[#This Row],[Sunrise Time (POA&gt;20 W/m2)]])*24,"")</f>
        <v>12.133333333333333</v>
      </c>
      <c r="L263" s="32" t="s">
        <v>466</v>
      </c>
      <c r="M263" s="32" t="s">
        <v>404</v>
      </c>
      <c r="N263" s="32" t="s">
        <v>413</v>
      </c>
      <c r="O263" s="35" t="s">
        <v>447</v>
      </c>
      <c r="P263" s="35"/>
      <c r="Q263" s="32"/>
      <c r="R263" s="31">
        <f>IF((PA[[#This Row],[String Type(If String BD)]]&amp;PA[[#This Row],[Equipment (If any BD other than PV  array and inv)]])="",1,0)</f>
        <v>1</v>
      </c>
      <c r="S263" s="31">
        <f>IF(PA[[#This Row],[String Type(If String BD)]]="",1,0)</f>
        <v>1</v>
      </c>
      <c r="T2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3" s="34">
        <f>IFERROR(_xlfn.XLOOKUP(PA[[#This Row],[Affected Equipment ]],'Basic Data'!N:N,'Basic Data'!Q:Q),"")</f>
        <v>223.3</v>
      </c>
      <c r="V263" s="179">
        <f ca="1">IFERROR(_xlfn.XLOOKUP(PA[[#This Row],[Affected Equipment ]],'Basic Data'!N:N,'Basic Data'!R:R),"")</f>
        <v>1.3289293578527645E-3</v>
      </c>
      <c r="W263" s="35" t="s">
        <v>434</v>
      </c>
      <c r="X263" s="38"/>
      <c r="Y263" s="38" t="s">
        <v>551</v>
      </c>
      <c r="Z263" s="41">
        <v>0.26180555555555557</v>
      </c>
      <c r="AA263" s="41">
        <v>0.26180555555555557</v>
      </c>
      <c r="AB263" s="41">
        <v>0.26180555555555557</v>
      </c>
      <c r="AC263" s="44">
        <v>0.76736111111111116</v>
      </c>
      <c r="AD263" s="42">
        <f>IF(PA[[#This Row],[Acknowledgement Time ]]="NA","",(PA[[#This Row],[Acknowledgement Time ]]-PA[[#This Row],[Fault Time]])*24)</f>
        <v>0</v>
      </c>
      <c r="AE263" s="42">
        <f>IF(PA[[#This Row],[Work Start time on Fault]]="NA","",(PA[[#This Row],[Work Start time on Fault]]-PA[[#This Row],[Fault Time]])*24)</f>
        <v>0</v>
      </c>
      <c r="AF263" s="43" t="str">
        <f>IF(PA[[#This Row],[Status]]="Open","",(PA[[#This Row],[Work Completion time on fault]]-PA[[#This Row],[Fault Time]])*24)</f>
        <v/>
      </c>
      <c r="AG263" s="42">
        <f>IFERROR((PA[[#This Row],[Work Completion time on fault]]-PA[[#This Row],[Fault Time]])*24,"")</f>
        <v>12.133333333333333</v>
      </c>
      <c r="AH263" s="35" t="s">
        <v>552</v>
      </c>
      <c r="AI263" s="32" t="s">
        <v>553</v>
      </c>
      <c r="AJ263" s="34">
        <f ca="1">IFERROR(PA[[#This Row],[Breakdown Time]]*PA[[#This Row],[Plant Equivalent Weightage]],"")</f>
        <v>1.6124342875280209E-2</v>
      </c>
      <c r="AK263" s="35">
        <v>6681</v>
      </c>
      <c r="AL263" s="49">
        <f>IFERROR((_xlfn.XLOOKUP($G263,'Modelling New'!$D:$D,'Modelling New'!$O:$O)*PA[[#This Row],[Lost PoA(Wh/m2)]]*PA[[#This Row],[DC Capacity Affected (kW)]])/1000,"")</f>
        <v>1153.6956118658513</v>
      </c>
    </row>
    <row r="264" spans="1:39">
      <c r="A264" s="174">
        <f t="shared" si="4"/>
        <v>263</v>
      </c>
      <c r="B264" s="134">
        <v>45780</v>
      </c>
      <c r="C264" s="184">
        <f>YEAR(PA[[#This Row],[Date]])+IF(MONTH(PA[[#This Row],[Date]])&gt;=4,1,0)</f>
        <v>2026</v>
      </c>
      <c r="D264" s="32">
        <f>YEAR(PA[[#This Row],[Date]])</f>
        <v>2025</v>
      </c>
      <c r="E264" s="36" t="s">
        <v>364</v>
      </c>
      <c r="F264" s="36" t="s">
        <v>364</v>
      </c>
      <c r="G264" s="217">
        <v>45778</v>
      </c>
      <c r="H264" s="31">
        <f>DAY(EOMONTH(PA[[#This Row],[Month Year]],0))</f>
        <v>31</v>
      </c>
      <c r="I264" s="33">
        <v>0.30416666666666664</v>
      </c>
      <c r="J264" s="33">
        <v>0.76597222222222228</v>
      </c>
      <c r="K264" s="34">
        <f>IFERROR((PA[[#This Row],[Sunset Time (POA&lt;20 W/m2)]]-PA[[#This Row],[Sunrise Time (POA&gt;20 W/m2)]])*24,"")</f>
        <v>11.083333333333336</v>
      </c>
      <c r="L264" s="32" t="s">
        <v>466</v>
      </c>
      <c r="M264" s="32" t="s">
        <v>404</v>
      </c>
      <c r="N264" s="32" t="s">
        <v>413</v>
      </c>
      <c r="O264" s="35" t="s">
        <v>447</v>
      </c>
      <c r="P264" s="35"/>
      <c r="Q264" s="32"/>
      <c r="R264" s="31">
        <f>IF((PA[[#This Row],[String Type(If String BD)]]&amp;PA[[#This Row],[Equipment (If any BD other than PV  array and inv)]])="",1,0)</f>
        <v>1</v>
      </c>
      <c r="S264" s="31">
        <f>IF(PA[[#This Row],[String Type(If String BD)]]="",1,0)</f>
        <v>1</v>
      </c>
      <c r="T2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64" s="34">
        <f>IFERROR(_xlfn.XLOOKUP(PA[[#This Row],[Affected Equipment ]],'Basic Data'!N:N,'Basic Data'!Q:Q),"")</f>
        <v>223.3</v>
      </c>
      <c r="V264" s="179">
        <f ca="1">IFERROR(_xlfn.XLOOKUP(PA[[#This Row],[Affected Equipment ]],'Basic Data'!N:N,'Basic Data'!R:R),"")</f>
        <v>1.3289293578527645E-3</v>
      </c>
      <c r="W264" s="35" t="s">
        <v>434</v>
      </c>
      <c r="X264" s="38"/>
      <c r="Y264" s="38" t="s">
        <v>551</v>
      </c>
      <c r="Z264" s="41">
        <v>0.30416666666666664</v>
      </c>
      <c r="AA264" s="41">
        <v>0.30416666666666664</v>
      </c>
      <c r="AB264" s="41">
        <v>0.30416666666666664</v>
      </c>
      <c r="AC264" s="44">
        <v>0.76597222222222228</v>
      </c>
      <c r="AD264" s="42">
        <f>IF(PA[[#This Row],[Acknowledgement Time ]]="NA","",(PA[[#This Row],[Acknowledgement Time ]]-PA[[#This Row],[Fault Time]])*24)</f>
        <v>0</v>
      </c>
      <c r="AE264" s="42">
        <f>IF(PA[[#This Row],[Work Start time on Fault]]="NA","",(PA[[#This Row],[Work Start time on Fault]]-PA[[#This Row],[Fault Time]])*24)</f>
        <v>0</v>
      </c>
      <c r="AF264" s="43" t="str">
        <f>IF(PA[[#This Row],[Status]]="Open","",(PA[[#This Row],[Work Completion time on fault]]-PA[[#This Row],[Fault Time]])*24)</f>
        <v/>
      </c>
      <c r="AG264" s="42">
        <f>IFERROR((PA[[#This Row],[Work Completion time on fault]]-PA[[#This Row],[Fault Time]])*24,"")</f>
        <v>11.083333333333336</v>
      </c>
      <c r="AH264" s="35" t="s">
        <v>552</v>
      </c>
      <c r="AI264" s="32" t="s">
        <v>553</v>
      </c>
      <c r="AJ264" s="34">
        <f ca="1">IFERROR(PA[[#This Row],[Breakdown Time]]*PA[[#This Row],[Plant Equivalent Weightage]],"")</f>
        <v>1.4728967049534809E-2</v>
      </c>
      <c r="AK264" s="35">
        <v>5969</v>
      </c>
      <c r="AL264" s="49">
        <f>IFERROR((_xlfn.XLOOKUP($G264,'Modelling New'!$D:$D,'Modelling New'!$O:$O)*PA[[#This Row],[Lost PoA(Wh/m2)]]*PA[[#This Row],[DC Capacity Affected (kW)]])/1000,"")</f>
        <v>1030.7452637669908</v>
      </c>
    </row>
    <row r="265" spans="1:39">
      <c r="A265" s="174">
        <f t="shared" si="4"/>
        <v>264</v>
      </c>
      <c r="B265" s="30">
        <v>45780</v>
      </c>
      <c r="C265" s="184">
        <f>YEAR(PA[[#This Row],[Date]])+IF(MONTH(PA[[#This Row],[Date]])&gt;=4,1,0)</f>
        <v>2026</v>
      </c>
      <c r="D265" s="32">
        <f>YEAR(PA[[#This Row],[Date]])</f>
        <v>2025</v>
      </c>
      <c r="E265" s="36" t="s">
        <v>364</v>
      </c>
      <c r="F265" s="36" t="s">
        <v>364</v>
      </c>
      <c r="G265" s="217">
        <v>45778</v>
      </c>
      <c r="H265" s="31">
        <f>DAY(EOMONTH(PA[[#This Row],[Month Year]],0))</f>
        <v>31</v>
      </c>
      <c r="I265" s="33">
        <v>0.30416666666666664</v>
      </c>
      <c r="J265" s="33">
        <v>0.76597222222222228</v>
      </c>
      <c r="K265" s="34">
        <f>IFERROR((PA[[#This Row],[Sunset Time (POA&lt;20 W/m2)]]-PA[[#This Row],[Sunrise Time (POA&gt;20 W/m2)]])*24,"")</f>
        <v>11.083333333333336</v>
      </c>
      <c r="L265" s="32" t="s">
        <v>466</v>
      </c>
      <c r="M265" s="32"/>
      <c r="N265" s="32"/>
      <c r="O265" s="35"/>
      <c r="P265" s="35"/>
      <c r="Q265" s="32" t="s">
        <v>521</v>
      </c>
      <c r="R265" s="31">
        <f>IF((PA[[#This Row],[String Type(If String BD)]]&amp;PA[[#This Row],[Equipment (If any BD other than PV  array and inv)]])="",1,0)</f>
        <v>0</v>
      </c>
      <c r="S265" s="31">
        <f>IF(PA[[#This Row],[String Type(If String BD)]]="",1,0)</f>
        <v>1</v>
      </c>
      <c r="T2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265" s="34">
        <f>IFERROR(_xlfn.XLOOKUP(PA[[#This Row],[Affected Equipment ]],'Basic Data'!N:N,'Basic Data'!Q:Q),"")</f>
        <v>4242.7000000000007</v>
      </c>
      <c r="V265" s="179">
        <f ca="1">IFERROR(_xlfn.XLOOKUP(PA[[#This Row],[Affected Equipment ]],'Basic Data'!N:N,'Basic Data'!R:R),"")</f>
        <v>2.5249657799202529E-2</v>
      </c>
      <c r="W265" s="35" t="s">
        <v>429</v>
      </c>
      <c r="X265" s="38"/>
      <c r="Y265" s="38" t="s">
        <v>522</v>
      </c>
      <c r="Z265" s="44">
        <v>0.43819444444444444</v>
      </c>
      <c r="AA265" s="44">
        <v>0.43819444444444444</v>
      </c>
      <c r="AB265" s="44">
        <v>0.43819444444444444</v>
      </c>
      <c r="AC265" s="44">
        <v>0.45833333333333331</v>
      </c>
      <c r="AD265" s="42">
        <f>IF(PA[[#This Row],[Acknowledgement Time ]]="NA","",(PA[[#This Row],[Acknowledgement Time ]]-PA[[#This Row],[Fault Time]])*24)</f>
        <v>0</v>
      </c>
      <c r="AE265" s="42">
        <f>IF(PA[[#This Row],[Work Start time on Fault]]="NA","",(PA[[#This Row],[Work Start time on Fault]]-PA[[#This Row],[Fault Time]])*24)</f>
        <v>0</v>
      </c>
      <c r="AF265" s="43">
        <f>IF(PA[[#This Row],[Status]]="Open","",(PA[[#This Row],[Work Completion time on fault]]-PA[[#This Row],[Fault Time]])*24)</f>
        <v>0.48333333333333295</v>
      </c>
      <c r="AG265" s="42">
        <f>IFERROR((PA[[#This Row],[Work Completion time on fault]]-PA[[#This Row],[Fault Time]])*24,"")</f>
        <v>0.48333333333333295</v>
      </c>
      <c r="AH265" s="35" t="s">
        <v>558</v>
      </c>
      <c r="AI265" s="32" t="s">
        <v>368</v>
      </c>
      <c r="AJ265" s="34">
        <f ca="1">IFERROR(PA[[#This Row],[Breakdown Time]]*PA[[#This Row],[Plant Equivalent Weightage]],"")</f>
        <v>1.2204001269614545E-2</v>
      </c>
      <c r="AK265" s="35">
        <v>489</v>
      </c>
      <c r="AL265" s="49">
        <f>IFERROR((_xlfn.XLOOKUP($G265,'Modelling New'!$D:$D,'Modelling New'!$O:$O)*PA[[#This Row],[Lost PoA(Wh/m2)]]*PA[[#This Row],[DC Capacity Affected (kW)]])/1000,"")</f>
        <v>1604.3984328462245</v>
      </c>
    </row>
    <row r="266" spans="1:39">
      <c r="A266" s="174">
        <f t="shared" si="4"/>
        <v>265</v>
      </c>
      <c r="B266" s="30">
        <v>45780</v>
      </c>
      <c r="C266" s="184">
        <f>YEAR(PA[[#This Row],[Date]])+IF(MONTH(PA[[#This Row],[Date]])&gt;=4,1,0)</f>
        <v>2026</v>
      </c>
      <c r="D266" s="32">
        <f>YEAR(PA[[#This Row],[Date]])</f>
        <v>2025</v>
      </c>
      <c r="E266" s="36" t="s">
        <v>364</v>
      </c>
      <c r="F266" s="36" t="s">
        <v>364</v>
      </c>
      <c r="G266" s="217">
        <v>45778</v>
      </c>
      <c r="H266" s="31">
        <f>DAY(EOMONTH(PA[[#This Row],[Month Year]],0))</f>
        <v>31</v>
      </c>
      <c r="I266" s="33">
        <v>0.30416666666666664</v>
      </c>
      <c r="J266" s="33">
        <v>0.76597222222222228</v>
      </c>
      <c r="K266" s="34">
        <f>IFERROR((PA[[#This Row],[Sunset Time (POA&lt;20 W/m2)]]-PA[[#This Row],[Sunrise Time (POA&gt;20 W/m2)]])*24,"")</f>
        <v>11.083333333333336</v>
      </c>
      <c r="L266" s="32" t="s">
        <v>412</v>
      </c>
      <c r="M266" s="32" t="s">
        <v>404</v>
      </c>
      <c r="N266" s="32" t="s">
        <v>417</v>
      </c>
      <c r="O266" s="35"/>
      <c r="P266" s="35"/>
      <c r="Q266" s="32"/>
      <c r="R266" s="31">
        <f>IF((PA[[#This Row],[String Type(If String BD)]]&amp;PA[[#This Row],[Equipment (If any BD other than PV  array and inv)]])="",1,0)</f>
        <v>1</v>
      </c>
      <c r="S266" s="31">
        <f>IF(PA[[#This Row],[String Type(If String BD)]]="",1,0)</f>
        <v>1</v>
      </c>
      <c r="T2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266" s="34">
        <f>IFERROR(_xlfn.XLOOKUP(PA[[#This Row],[Affected Equipment ]],'Basic Data'!N:N,'Basic Data'!Q:Q),"")</f>
        <v>2328.6999999999998</v>
      </c>
      <c r="V266" s="179">
        <f ca="1">IFERROR(_xlfn.XLOOKUP(PA[[#This Row],[Affected Equipment ]],'Basic Data'!N:N,'Basic Data'!R:R),"")</f>
        <v>1.3858834731893113E-2</v>
      </c>
      <c r="W266" s="35" t="s">
        <v>414</v>
      </c>
      <c r="X266" s="38"/>
      <c r="Y266" s="38" t="s">
        <v>75</v>
      </c>
      <c r="Z266" s="44">
        <v>0.30416666666666664</v>
      </c>
      <c r="AA266" s="44">
        <v>0.30416666666666664</v>
      </c>
      <c r="AB266" s="44">
        <v>0.30416666666666664</v>
      </c>
      <c r="AC266" s="44">
        <v>0.37638888888888888</v>
      </c>
      <c r="AD266" s="42">
        <f>IF(PA[[#This Row],[Acknowledgement Time ]]="NA","",(PA[[#This Row],[Acknowledgement Time ]]-PA[[#This Row],[Fault Time]])*24)</f>
        <v>0</v>
      </c>
      <c r="AE266" s="42">
        <f>IF(PA[[#This Row],[Work Start time on Fault]]="NA","",(PA[[#This Row],[Work Start time on Fault]]-PA[[#This Row],[Fault Time]])*24)</f>
        <v>0</v>
      </c>
      <c r="AF266" s="43">
        <f>IF(PA[[#This Row],[Status]]="Open","",(PA[[#This Row],[Work Completion time on fault]]-PA[[#This Row],[Fault Time]])*24)</f>
        <v>1.7333333333333338</v>
      </c>
      <c r="AG266" s="42">
        <f>IFERROR((PA[[#This Row],[Work Completion time on fault]]-PA[[#This Row],[Fault Time]])*24,"")</f>
        <v>1.7333333333333338</v>
      </c>
      <c r="AH266" s="35" t="s">
        <v>559</v>
      </c>
      <c r="AI266" s="32" t="s">
        <v>368</v>
      </c>
      <c r="AJ266" s="34">
        <f ca="1">IFERROR(PA[[#This Row],[Breakdown Time]]*PA[[#This Row],[Plant Equivalent Weightage]],"")</f>
        <v>2.4021980201948068E-2</v>
      </c>
      <c r="AK266" s="35">
        <v>107</v>
      </c>
      <c r="AL266" s="49">
        <f>IFERROR((_xlfn.XLOOKUP($G266,'Modelling New'!$D:$D,'Modelling New'!$O:$O)*PA[[#This Row],[Lost PoA(Wh/m2)]]*PA[[#This Row],[DC Capacity Affected (kW)]])/1000,"")</f>
        <v>192.68964065012003</v>
      </c>
    </row>
    <row r="267" spans="1:39">
      <c r="A267" s="174">
        <f t="shared" si="4"/>
        <v>266</v>
      </c>
      <c r="B267" s="30">
        <v>45780</v>
      </c>
      <c r="C267" s="184">
        <f>YEAR(PA[[#This Row],[Date]])+IF(MONTH(PA[[#This Row],[Date]])&gt;=4,1,0)</f>
        <v>2026</v>
      </c>
      <c r="D267" s="32">
        <f>YEAR(PA[[#This Row],[Date]])</f>
        <v>2025</v>
      </c>
      <c r="E267" s="36" t="s">
        <v>364</v>
      </c>
      <c r="F267" s="36" t="s">
        <v>364</v>
      </c>
      <c r="G267" s="217">
        <v>45778</v>
      </c>
      <c r="H267" s="31">
        <f>DAY(EOMONTH(PA[[#This Row],[Month Year]],0))</f>
        <v>31</v>
      </c>
      <c r="I267" s="33">
        <v>0.30416666666666664</v>
      </c>
      <c r="J267" s="33">
        <v>0.76597222222222228</v>
      </c>
      <c r="K267" s="34">
        <f>IFERROR((PA[[#This Row],[Sunset Time (POA&lt;20 W/m2)]]-PA[[#This Row],[Sunrise Time (POA&gt;20 W/m2)]])*24,"")</f>
        <v>11.083333333333336</v>
      </c>
      <c r="L267" s="32" t="s">
        <v>412</v>
      </c>
      <c r="M267" s="32" t="s">
        <v>411</v>
      </c>
      <c r="N267" s="32" t="s">
        <v>417</v>
      </c>
      <c r="O267" s="35"/>
      <c r="P267" s="35"/>
      <c r="Q267" s="32"/>
      <c r="R267" s="31">
        <f>IF((PA[[#This Row],[String Type(If String BD)]]&amp;PA[[#This Row],[Equipment (If any BD other than PV  array and inv)]])="",1,0)</f>
        <v>1</v>
      </c>
      <c r="S267" s="31">
        <f>IF(PA[[#This Row],[String Type(If String BD)]]="",1,0)</f>
        <v>1</v>
      </c>
      <c r="T2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267" s="34">
        <f>IFERROR(_xlfn.XLOOKUP(PA[[#This Row],[Affected Equipment ]],'Basic Data'!N:N,'Basic Data'!Q:Q),"")</f>
        <v>2089.4500000000003</v>
      </c>
      <c r="V267" s="179">
        <f ca="1">IFERROR(_xlfn.XLOOKUP(PA[[#This Row],[Affected Equipment ]],'Basic Data'!N:N,'Basic Data'!R:R),"")</f>
        <v>1.2434981848479441E-2</v>
      </c>
      <c r="W267" s="35" t="s">
        <v>414</v>
      </c>
      <c r="X267" s="38"/>
      <c r="Y267" s="38" t="s">
        <v>75</v>
      </c>
      <c r="Z267" s="44">
        <v>0.30416666666666664</v>
      </c>
      <c r="AA267" s="44">
        <v>0.30416666666666664</v>
      </c>
      <c r="AB267" s="44">
        <v>0.30416666666666664</v>
      </c>
      <c r="AC267" s="41">
        <v>0.37847222222222221</v>
      </c>
      <c r="AD267" s="42">
        <f>IF(PA[[#This Row],[Acknowledgement Time ]]="NA","",(PA[[#This Row],[Acknowledgement Time ]]-PA[[#This Row],[Fault Time]])*24)</f>
        <v>0</v>
      </c>
      <c r="AE267" s="42">
        <f>IF(PA[[#This Row],[Work Start time on Fault]]="NA","",(PA[[#This Row],[Work Start time on Fault]]-PA[[#This Row],[Fault Time]])*24)</f>
        <v>0</v>
      </c>
      <c r="AF267" s="43">
        <f>IF(PA[[#This Row],[Status]]="Open","",(PA[[#This Row],[Work Completion time on fault]]-PA[[#This Row],[Fault Time]])*24)</f>
        <v>1.7833333333333337</v>
      </c>
      <c r="AG267" s="42">
        <f>IFERROR((PA[[#This Row],[Work Completion time on fault]]-PA[[#This Row],[Fault Time]])*24,"")</f>
        <v>1.7833333333333337</v>
      </c>
      <c r="AH267" s="35" t="s">
        <v>559</v>
      </c>
      <c r="AI267" s="32" t="s">
        <v>368</v>
      </c>
      <c r="AJ267" s="34">
        <f ca="1">IFERROR(PA[[#This Row],[Breakdown Time]]*PA[[#This Row],[Plant Equivalent Weightage]],"")</f>
        <v>2.2175717629788341E-2</v>
      </c>
      <c r="AK267" s="35">
        <v>111.5</v>
      </c>
      <c r="AL267" s="49">
        <f>IFERROR((_xlfn.XLOOKUP($G267,'Modelling New'!$D:$D,'Modelling New'!$O:$O)*PA[[#This Row],[Lost PoA(Wh/m2)]]*PA[[#This Row],[DC Capacity Affected (kW)]])/1000,"")</f>
        <v>180.16395059249641</v>
      </c>
    </row>
    <row r="268" spans="1:39">
      <c r="A268" s="174">
        <f t="shared" si="4"/>
        <v>267</v>
      </c>
      <c r="B268" s="30">
        <v>45780</v>
      </c>
      <c r="C268" s="184">
        <f>YEAR(PA[[#This Row],[Date]])+IF(MONTH(PA[[#This Row],[Date]])&gt;=4,1,0)</f>
        <v>2026</v>
      </c>
      <c r="D268" s="32">
        <f>YEAR(PA[[#This Row],[Date]])</f>
        <v>2025</v>
      </c>
      <c r="E268" s="36" t="s">
        <v>364</v>
      </c>
      <c r="F268" s="36" t="s">
        <v>364</v>
      </c>
      <c r="G268" s="217">
        <v>45778</v>
      </c>
      <c r="H268" s="31">
        <f>DAY(EOMONTH(PA[[#This Row],[Month Year]],0))</f>
        <v>31</v>
      </c>
      <c r="I268" s="33">
        <v>0.30416666666666664</v>
      </c>
      <c r="J268" s="33">
        <v>0.76597222222222228</v>
      </c>
      <c r="K268" s="34">
        <f>IFERROR((PA[[#This Row],[Sunset Time (POA&lt;20 W/m2)]]-PA[[#This Row],[Sunrise Time (POA&gt;20 W/m2)]])*24,"")</f>
        <v>11.083333333333336</v>
      </c>
      <c r="L268" s="32" t="s">
        <v>428</v>
      </c>
      <c r="M268" s="32" t="s">
        <v>411</v>
      </c>
      <c r="N268" s="32" t="s">
        <v>417</v>
      </c>
      <c r="O268" s="35"/>
      <c r="P268" s="35"/>
      <c r="Q268" s="32"/>
      <c r="R268" s="31">
        <f>IF((PA[[#This Row],[String Type(If String BD)]]&amp;PA[[#This Row],[Equipment (If any BD other than PV  array and inv)]])="",1,0)</f>
        <v>1</v>
      </c>
      <c r="S268" s="31">
        <f>IF(PA[[#This Row],[String Type(If String BD)]]="",1,0)</f>
        <v>1</v>
      </c>
      <c r="T2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268" s="34">
        <f>IFERROR(_xlfn.XLOOKUP(PA[[#This Row],[Affected Equipment ]],'Basic Data'!N:N,'Basic Data'!Q:Q),"")</f>
        <v>1691.1350000000002</v>
      </c>
      <c r="V268" s="179">
        <f ca="1">IFERROR(_xlfn.XLOOKUP(PA[[#This Row],[Affected Equipment ]],'Basic Data'!N:N,'Basic Data'!R:R),"")</f>
        <v>1.0064482532881034E-2</v>
      </c>
      <c r="W268" s="35" t="s">
        <v>414</v>
      </c>
      <c r="X268" s="38"/>
      <c r="Y268" s="38" t="s">
        <v>75</v>
      </c>
      <c r="Z268" s="44">
        <v>0.30416666666666664</v>
      </c>
      <c r="AA268" s="44">
        <v>0.30416666666666664</v>
      </c>
      <c r="AB268" s="44">
        <v>0.30416666666666664</v>
      </c>
      <c r="AC268" s="44">
        <v>0.38333333333333336</v>
      </c>
      <c r="AD268" s="42">
        <f>IF(PA[[#This Row],[Acknowledgement Time ]]="NA","",(PA[[#This Row],[Acknowledgement Time ]]-PA[[#This Row],[Fault Time]])*24)</f>
        <v>0</v>
      </c>
      <c r="AE268" s="42">
        <f>IF(PA[[#This Row],[Work Start time on Fault]]="NA","",(PA[[#This Row],[Work Start time on Fault]]-PA[[#This Row],[Fault Time]])*24)</f>
        <v>0</v>
      </c>
      <c r="AF268" s="43">
        <f>IF(PA[[#This Row],[Status]]="Open","",(PA[[#This Row],[Work Completion time on fault]]-PA[[#This Row],[Fault Time]])*24)</f>
        <v>1.9000000000000012</v>
      </c>
      <c r="AG268" s="42">
        <f>IFERROR((PA[[#This Row],[Work Completion time on fault]]-PA[[#This Row],[Fault Time]])*24,"")</f>
        <v>1.9000000000000012</v>
      </c>
      <c r="AH268" s="35" t="s">
        <v>559</v>
      </c>
      <c r="AI268" s="32" t="s">
        <v>368</v>
      </c>
      <c r="AJ268" s="34">
        <f ca="1">IFERROR(PA[[#This Row],[Breakdown Time]]*PA[[#This Row],[Plant Equivalent Weightage]],"")</f>
        <v>1.9122516812473976E-2</v>
      </c>
      <c r="AK268" s="35">
        <v>125.4</v>
      </c>
      <c r="AL268" s="49">
        <f>IFERROR((_xlfn.XLOOKUP($G268,'Modelling New'!$D:$D,'Modelling New'!$O:$O)*PA[[#This Row],[Lost PoA(Wh/m2)]]*PA[[#This Row],[DC Capacity Affected (kW)]])/1000,"")</f>
        <v>163.99736128208164</v>
      </c>
    </row>
    <row r="269" spans="1:39">
      <c r="A269" s="174">
        <f t="shared" si="4"/>
        <v>268</v>
      </c>
      <c r="B269" s="30">
        <v>45780</v>
      </c>
      <c r="C269" s="184">
        <f>YEAR(PA[[#This Row],[Date]])+IF(MONTH(PA[[#This Row],[Date]])&gt;=4,1,0)</f>
        <v>2026</v>
      </c>
      <c r="D269" s="32">
        <f>YEAR(PA[[#This Row],[Date]])</f>
        <v>2025</v>
      </c>
      <c r="E269" s="36" t="s">
        <v>364</v>
      </c>
      <c r="F269" s="36" t="s">
        <v>364</v>
      </c>
      <c r="G269" s="217">
        <v>45778</v>
      </c>
      <c r="H269" s="31">
        <f>DAY(EOMONTH(PA[[#This Row],[Month Year]],0))</f>
        <v>31</v>
      </c>
      <c r="I269" s="33">
        <v>0.30416666666666664</v>
      </c>
      <c r="J269" s="33">
        <v>0.76597222222222228</v>
      </c>
      <c r="K269" s="34">
        <f>IFERROR((PA[[#This Row],[Sunset Time (POA&lt;20 W/m2)]]-PA[[#This Row],[Sunrise Time (POA&gt;20 W/m2)]])*24,"")</f>
        <v>11.083333333333336</v>
      </c>
      <c r="L269" s="32" t="s">
        <v>511</v>
      </c>
      <c r="M269" s="32"/>
      <c r="N269" s="32"/>
      <c r="O269" s="35"/>
      <c r="P269" s="35"/>
      <c r="Q269" s="32" t="s">
        <v>521</v>
      </c>
      <c r="R269" s="31">
        <f>IF((PA[[#This Row],[String Type(If String BD)]]&amp;PA[[#This Row],[Equipment (If any BD other than PV  array and inv)]])="",1,0)</f>
        <v>0</v>
      </c>
      <c r="S269" s="31">
        <f>IF(PA[[#This Row],[String Type(If String BD)]]="",1,0)</f>
        <v>1</v>
      </c>
      <c r="T2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69" s="34">
        <f>IFERROR(_xlfn.XLOOKUP(PA[[#This Row],[Affected Equipment ]],'Basic Data'!N:N,'Basic Data'!Q:Q),"")</f>
        <v>0</v>
      </c>
      <c r="V269" s="179">
        <f>IFERROR(_xlfn.XLOOKUP(PA[[#This Row],[Affected Equipment ]],'Basic Data'!N:N,'Basic Data'!R:R),"")</f>
        <v>0</v>
      </c>
      <c r="W269" s="35" t="s">
        <v>429</v>
      </c>
      <c r="X269" s="38"/>
      <c r="Y269" s="38" t="s">
        <v>522</v>
      </c>
      <c r="Z269" s="44">
        <v>0.46319444444444446</v>
      </c>
      <c r="AA269" s="44">
        <v>0.46319444444444446</v>
      </c>
      <c r="AB269" s="44">
        <v>0.46319444444444446</v>
      </c>
      <c r="AC269" s="44">
        <v>0.51944444444444449</v>
      </c>
      <c r="AD269" s="42">
        <f>IF(PA[[#This Row],[Acknowledgement Time ]]="NA","",(PA[[#This Row],[Acknowledgement Time ]]-PA[[#This Row],[Fault Time]])*24)</f>
        <v>0</v>
      </c>
      <c r="AE269" s="42">
        <f>IF(PA[[#This Row],[Work Start time on Fault]]="NA","",(PA[[#This Row],[Work Start time on Fault]]-PA[[#This Row],[Fault Time]])*24)</f>
        <v>0</v>
      </c>
      <c r="AF269" s="43">
        <f>IF(PA[[#This Row],[Status]]="Open","",(PA[[#This Row],[Work Completion time on fault]]-PA[[#This Row],[Fault Time]])*24)</f>
        <v>1.3500000000000005</v>
      </c>
      <c r="AG269" s="42">
        <f>IFERROR((PA[[#This Row],[Work Completion time on fault]]-PA[[#This Row],[Fault Time]])*24,"")</f>
        <v>1.3500000000000005</v>
      </c>
      <c r="AH269" s="35" t="s">
        <v>560</v>
      </c>
      <c r="AI269" s="32" t="s">
        <v>368</v>
      </c>
      <c r="AJ269" s="34">
        <f>IFERROR(PA[[#This Row],[Breakdown Time]]*PA[[#This Row],[Plant Equivalent Weightage]],"")</f>
        <v>0</v>
      </c>
      <c r="AK269" s="35">
        <v>1271.5</v>
      </c>
      <c r="AL269" s="49">
        <f>IFERROR((_xlfn.XLOOKUP($G269,'Modelling New'!$D:$D,'Modelling New'!$O:$O)*PA[[#This Row],[Lost PoA(Wh/m2)]]*PA[[#This Row],[DC Capacity Affected (kW)]])/1000,"")</f>
        <v>0</v>
      </c>
    </row>
    <row r="270" spans="1:39">
      <c r="A270" s="174">
        <f t="shared" si="4"/>
        <v>269</v>
      </c>
      <c r="B270" s="30">
        <v>45780</v>
      </c>
      <c r="C270" s="184">
        <f>YEAR(PA[[#This Row],[Date]])+IF(MONTH(PA[[#This Row],[Date]])&gt;=4,1,0)</f>
        <v>2026</v>
      </c>
      <c r="D270" s="32">
        <f>YEAR(PA[[#This Row],[Date]])</f>
        <v>2025</v>
      </c>
      <c r="E270" s="36" t="s">
        <v>364</v>
      </c>
      <c r="F270" s="36" t="s">
        <v>364</v>
      </c>
      <c r="G270" s="217">
        <v>45778</v>
      </c>
      <c r="H270" s="31">
        <f>DAY(EOMONTH(PA[[#This Row],[Month Year]],0))</f>
        <v>31</v>
      </c>
      <c r="I270" s="33">
        <v>0.30416666666666664</v>
      </c>
      <c r="J270" s="33">
        <v>0.76597222222222228</v>
      </c>
      <c r="K270" s="34">
        <f>IFERROR((PA[[#This Row],[Sunset Time (POA&lt;20 W/m2)]]-PA[[#This Row],[Sunrise Time (POA&gt;20 W/m2)]])*24,"")</f>
        <v>11.083333333333336</v>
      </c>
      <c r="L270" s="32" t="s">
        <v>511</v>
      </c>
      <c r="M270" s="32"/>
      <c r="N270" s="32"/>
      <c r="O270" s="35"/>
      <c r="P270" s="35"/>
      <c r="Q270" s="32" t="s">
        <v>521</v>
      </c>
      <c r="R270" s="31">
        <f>IF((PA[[#This Row],[String Type(If String BD)]]&amp;PA[[#This Row],[Equipment (If any BD other than PV  array and inv)]])="",1,0)</f>
        <v>0</v>
      </c>
      <c r="S270" s="31">
        <f>IF(PA[[#This Row],[String Type(If String BD)]]="",1,0)</f>
        <v>1</v>
      </c>
      <c r="T2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IS19Tx</v>
      </c>
      <c r="U270" s="34">
        <f>IFERROR(_xlfn.XLOOKUP(PA[[#This Row],[Affected Equipment ]],'Basic Data'!N:N,'Basic Data'!Q:Q),"")</f>
        <v>0</v>
      </c>
      <c r="V270" s="179">
        <f>IFERROR(_xlfn.XLOOKUP(PA[[#This Row],[Affected Equipment ]],'Basic Data'!N:N,'Basic Data'!R:R),"")</f>
        <v>0</v>
      </c>
      <c r="W270" s="35" t="s">
        <v>429</v>
      </c>
      <c r="X270" s="38"/>
      <c r="Y270" s="38" t="s">
        <v>522</v>
      </c>
      <c r="Z270" s="44">
        <v>0.53194444444444444</v>
      </c>
      <c r="AA270" s="44">
        <v>0.53194444444444444</v>
      </c>
      <c r="AB270" s="44">
        <v>0.53194444444444444</v>
      </c>
      <c r="AC270" s="44">
        <v>0.54791666666666672</v>
      </c>
      <c r="AD270" s="42">
        <f>IF(PA[[#This Row],[Acknowledgement Time ]]="NA","",(PA[[#This Row],[Acknowledgement Time ]]-PA[[#This Row],[Fault Time]])*24)</f>
        <v>0</v>
      </c>
      <c r="AE270" s="42">
        <f>IF(PA[[#This Row],[Work Start time on Fault]]="NA","",(PA[[#This Row],[Work Start time on Fault]]-PA[[#This Row],[Fault Time]])*24)</f>
        <v>0</v>
      </c>
      <c r="AF270" s="43">
        <f>IF(PA[[#This Row],[Status]]="Open","",(PA[[#This Row],[Work Completion time on fault]]-PA[[#This Row],[Fault Time]])*24)</f>
        <v>0.38333333333333464</v>
      </c>
      <c r="AG270" s="42">
        <f>IFERROR((PA[[#This Row],[Work Completion time on fault]]-PA[[#This Row],[Fault Time]])*24,"")</f>
        <v>0.38333333333333464</v>
      </c>
      <c r="AH270" s="35" t="s">
        <v>561</v>
      </c>
      <c r="AI270" s="32" t="s">
        <v>368</v>
      </c>
      <c r="AJ270" s="34">
        <f>IFERROR(PA[[#This Row],[Breakdown Time]]*PA[[#This Row],[Plant Equivalent Weightage]],"")</f>
        <v>0</v>
      </c>
      <c r="AK270" s="35">
        <v>359.2</v>
      </c>
      <c r="AL270" s="49">
        <f>IFERROR((_xlfn.XLOOKUP($G270,'Modelling New'!$D:$D,'Modelling New'!$O:$O)*PA[[#This Row],[Lost PoA(Wh/m2)]]*PA[[#This Row],[DC Capacity Affected (kW)]])/1000,"")</f>
        <v>0</v>
      </c>
    </row>
    <row r="271" spans="1:39">
      <c r="A271" s="174">
        <f t="shared" si="4"/>
        <v>270</v>
      </c>
      <c r="B271" s="30">
        <v>45780</v>
      </c>
      <c r="C271" s="184">
        <f>YEAR(PA[[#This Row],[Date]])+IF(MONTH(PA[[#This Row],[Date]])&gt;=4,1,0)</f>
        <v>2026</v>
      </c>
      <c r="D271" s="32">
        <f>YEAR(PA[[#This Row],[Date]])</f>
        <v>2025</v>
      </c>
      <c r="E271" s="36" t="s">
        <v>364</v>
      </c>
      <c r="F271" s="36" t="s">
        <v>364</v>
      </c>
      <c r="G271" s="217">
        <v>45778</v>
      </c>
      <c r="H271" s="31">
        <f>DAY(EOMONTH(PA[[#This Row],[Month Year]],0))</f>
        <v>31</v>
      </c>
      <c r="I271" s="33">
        <v>0.30416666666666664</v>
      </c>
      <c r="J271" s="33">
        <v>0.76597222222222228</v>
      </c>
      <c r="K271" s="34">
        <f>IFERROR((PA[[#This Row],[Sunset Time (POA&lt;20 W/m2)]]-PA[[#This Row],[Sunrise Time (POA&gt;20 W/m2)]])*24,"")</f>
        <v>11.083333333333336</v>
      </c>
      <c r="L271" s="32" t="s">
        <v>451</v>
      </c>
      <c r="M271" s="32" t="s">
        <v>411</v>
      </c>
      <c r="N271" s="32" t="s">
        <v>413</v>
      </c>
      <c r="O271" s="35"/>
      <c r="P271" s="35"/>
      <c r="Q271" s="32"/>
      <c r="R271" s="31">
        <f>IF((PA[[#This Row],[String Type(If String BD)]]&amp;PA[[#This Row],[Equipment (If any BD other than PV  array and inv)]])="",1,0)</f>
        <v>1</v>
      </c>
      <c r="S271" s="31">
        <f>IF(PA[[#This Row],[String Type(If String BD)]]="",1,0)</f>
        <v>1</v>
      </c>
      <c r="T2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271" s="34">
        <f>IFERROR(_xlfn.XLOOKUP(PA[[#This Row],[Affected Equipment ]],'Basic Data'!N:N,'Basic Data'!Q:Q),"")</f>
        <v>1531.2</v>
      </c>
      <c r="V271" s="179">
        <f ca="1">IFERROR(_xlfn.XLOOKUP(PA[[#This Row],[Affected Equipment ]],'Basic Data'!N:N,'Basic Data'!R:R),"")</f>
        <v>9.1126584538475282E-3</v>
      </c>
      <c r="W271" s="35" t="s">
        <v>414</v>
      </c>
      <c r="X271" s="38"/>
      <c r="Y271" s="38" t="s">
        <v>75</v>
      </c>
      <c r="Z271" s="44">
        <v>0.3972222222222222</v>
      </c>
      <c r="AA271" s="44">
        <v>0.3972222222222222</v>
      </c>
      <c r="AB271" s="44">
        <v>0.3972222222222222</v>
      </c>
      <c r="AC271" s="44">
        <v>0.44861111111111113</v>
      </c>
      <c r="AD271" s="42">
        <f>IF(PA[[#This Row],[Acknowledgement Time ]]="NA","",(PA[[#This Row],[Acknowledgement Time ]]-PA[[#This Row],[Fault Time]])*24)</f>
        <v>0</v>
      </c>
      <c r="AE271" s="42">
        <f>IF(PA[[#This Row],[Work Start time on Fault]]="NA","",(PA[[#This Row],[Work Start time on Fault]]-PA[[#This Row],[Fault Time]])*24)</f>
        <v>0</v>
      </c>
      <c r="AF271" s="43">
        <f>IF(PA[[#This Row],[Status]]="Open","",(PA[[#This Row],[Work Completion time on fault]]-PA[[#This Row],[Fault Time]])*24)</f>
        <v>1.2333333333333343</v>
      </c>
      <c r="AG271" s="42">
        <f>IFERROR((PA[[#This Row],[Work Completion time on fault]]-PA[[#This Row],[Fault Time]])*24,"")</f>
        <v>1.2333333333333343</v>
      </c>
      <c r="AH271" s="35" t="s">
        <v>562</v>
      </c>
      <c r="AI271" s="32" t="s">
        <v>368</v>
      </c>
      <c r="AJ271" s="34">
        <f ca="1">IFERROR(PA[[#This Row],[Breakdown Time]]*PA[[#This Row],[Plant Equivalent Weightage]],"")</f>
        <v>1.123894542641196E-2</v>
      </c>
      <c r="AK271" s="35">
        <v>743</v>
      </c>
      <c r="AL271" s="49">
        <f>IFERROR((_xlfn.XLOOKUP($G271,'Modelling New'!$D:$D,'Modelling New'!$O:$O)*PA[[#This Row],[Lost PoA(Wh/m2)]]*PA[[#This Row],[DC Capacity Affected (kW)]])/1000,"")</f>
        <v>879.79558880372315</v>
      </c>
    </row>
    <row r="272" spans="1:39">
      <c r="A272" s="174">
        <f t="shared" si="4"/>
        <v>271</v>
      </c>
      <c r="B272" s="30">
        <v>45780</v>
      </c>
      <c r="C272" s="184">
        <f>YEAR(PA[[#This Row],[Date]])+IF(MONTH(PA[[#This Row],[Date]])&gt;=4,1,0)</f>
        <v>2026</v>
      </c>
      <c r="D272" s="32">
        <f>YEAR(PA[[#This Row],[Date]])</f>
        <v>2025</v>
      </c>
      <c r="E272" s="36" t="s">
        <v>364</v>
      </c>
      <c r="F272" s="36" t="s">
        <v>364</v>
      </c>
      <c r="G272" s="217">
        <v>45778</v>
      </c>
      <c r="H272" s="31">
        <f>DAY(EOMONTH(PA[[#This Row],[Month Year]],0))</f>
        <v>31</v>
      </c>
      <c r="I272" s="33">
        <v>0.30416666666666664</v>
      </c>
      <c r="J272" s="33">
        <v>0.76597222222222228</v>
      </c>
      <c r="K272" s="34">
        <f>IFERROR((PA[[#This Row],[Sunset Time (POA&lt;20 W/m2)]]-PA[[#This Row],[Sunrise Time (POA&gt;20 W/m2)]])*24,"")</f>
        <v>11.083333333333336</v>
      </c>
      <c r="L272" s="32" t="s">
        <v>451</v>
      </c>
      <c r="M272" s="32" t="s">
        <v>411</v>
      </c>
      <c r="N272" s="32" t="s">
        <v>444</v>
      </c>
      <c r="O272" s="35"/>
      <c r="P272" s="35"/>
      <c r="Q272" s="32"/>
      <c r="R272" s="31">
        <f>IF((PA[[#This Row],[String Type(If String BD)]]&amp;PA[[#This Row],[Equipment (If any BD other than PV  array and inv)]])="",1,0)</f>
        <v>1</v>
      </c>
      <c r="S272" s="31">
        <f>IF(PA[[#This Row],[String Type(If String BD)]]="",1,0)</f>
        <v>1</v>
      </c>
      <c r="T2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272" s="34">
        <f>IFERROR(_xlfn.XLOOKUP(PA[[#This Row],[Affected Equipment ]],'Basic Data'!N:N,'Basic Data'!Q:Q),"")</f>
        <v>1499.3</v>
      </c>
      <c r="V272" s="179">
        <f ca="1">IFERROR(_xlfn.XLOOKUP(PA[[#This Row],[Affected Equipment ]],'Basic Data'!N:N,'Basic Data'!R:R),"")</f>
        <v>8.9228114027257027E-3</v>
      </c>
      <c r="W272" s="35" t="s">
        <v>414</v>
      </c>
      <c r="X272" s="38"/>
      <c r="Y272" s="38" t="s">
        <v>75</v>
      </c>
      <c r="Z272" s="44">
        <v>0.3972222222222222</v>
      </c>
      <c r="AA272" s="44">
        <v>0.3972222222222222</v>
      </c>
      <c r="AB272" s="44">
        <v>0.3972222222222222</v>
      </c>
      <c r="AC272" s="44">
        <v>0.44444444444444442</v>
      </c>
      <c r="AD272" s="42">
        <f>IF(PA[[#This Row],[Acknowledgement Time ]]="NA","",(PA[[#This Row],[Acknowledgement Time ]]-PA[[#This Row],[Fault Time]])*24)</f>
        <v>0</v>
      </c>
      <c r="AE272" s="42">
        <f>IF(PA[[#This Row],[Work Start time on Fault]]="NA","",(PA[[#This Row],[Work Start time on Fault]]-PA[[#This Row],[Fault Time]])*24)</f>
        <v>0</v>
      </c>
      <c r="AF272" s="43">
        <f>IF(PA[[#This Row],[Status]]="Open","",(PA[[#This Row],[Work Completion time on fault]]-PA[[#This Row],[Fault Time]])*24)</f>
        <v>1.1333333333333333</v>
      </c>
      <c r="AG272" s="42">
        <f>IFERROR((PA[[#This Row],[Work Completion time on fault]]-PA[[#This Row],[Fault Time]])*24,"")</f>
        <v>1.1333333333333333</v>
      </c>
      <c r="AH272" s="35" t="s">
        <v>562</v>
      </c>
      <c r="AI272" s="32" t="s">
        <v>368</v>
      </c>
      <c r="AJ272" s="34">
        <f ca="1">IFERROR(PA[[#This Row],[Breakdown Time]]*PA[[#This Row],[Plant Equivalent Weightage]],"")</f>
        <v>1.0112519589755797E-2</v>
      </c>
      <c r="AK272" s="35">
        <v>642.4</v>
      </c>
      <c r="AL272" s="49">
        <f>IFERROR((_xlfn.XLOOKUP($G272,'Modelling New'!$D:$D,'Modelling New'!$O:$O)*PA[[#This Row],[Lost PoA(Wh/m2)]]*PA[[#This Row],[DC Capacity Affected (kW)]])/1000,"")</f>
        <v>744.82649881205282</v>
      </c>
    </row>
    <row r="273" spans="1:38">
      <c r="A273" s="174">
        <f t="shared" si="4"/>
        <v>272</v>
      </c>
      <c r="B273" s="30">
        <v>45780</v>
      </c>
      <c r="C273" s="184">
        <f>YEAR(PA[[#This Row],[Date]])+IF(MONTH(PA[[#This Row],[Date]])&gt;=4,1,0)</f>
        <v>2026</v>
      </c>
      <c r="D273" s="32">
        <f>YEAR(PA[[#This Row],[Date]])</f>
        <v>2025</v>
      </c>
      <c r="E273" s="36" t="s">
        <v>364</v>
      </c>
      <c r="F273" s="36" t="s">
        <v>364</v>
      </c>
      <c r="G273" s="217">
        <v>45778</v>
      </c>
      <c r="H273" s="31">
        <f>DAY(EOMONTH(PA[[#This Row],[Month Year]],0))</f>
        <v>31</v>
      </c>
      <c r="I273" s="33">
        <v>0.30416666666666664</v>
      </c>
      <c r="J273" s="33">
        <v>0.76597222222222228</v>
      </c>
      <c r="K273" s="34">
        <f>IFERROR((PA[[#This Row],[Sunset Time (POA&lt;20 W/m2)]]-PA[[#This Row],[Sunrise Time (POA&gt;20 W/m2)]])*24,"")</f>
        <v>11.083333333333336</v>
      </c>
      <c r="L273" s="32" t="s">
        <v>451</v>
      </c>
      <c r="M273" s="32" t="s">
        <v>411</v>
      </c>
      <c r="N273" s="32" t="s">
        <v>405</v>
      </c>
      <c r="O273" s="35"/>
      <c r="P273" s="35"/>
      <c r="Q273" s="32"/>
      <c r="R273" s="31">
        <f>IF((PA[[#This Row],[String Type(If String BD)]]&amp;PA[[#This Row],[Equipment (If any BD other than PV  array and inv)]])="",1,0)</f>
        <v>1</v>
      </c>
      <c r="S273" s="31">
        <f>IF(PA[[#This Row],[String Type(If String BD)]]="",1,0)</f>
        <v>1</v>
      </c>
      <c r="T2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IS9Inv2M4</v>
      </c>
      <c r="U273" s="34">
        <f>IFERROR(_xlfn.XLOOKUP(PA[[#This Row],[Affected Equipment ]],'Basic Data'!N:N,'Basic Data'!Q:Q),"")</f>
        <v>1499.3</v>
      </c>
      <c r="V273" s="179">
        <f ca="1">IFERROR(_xlfn.XLOOKUP(PA[[#This Row],[Affected Equipment ]],'Basic Data'!N:N,'Basic Data'!R:R),"")</f>
        <v>8.9228114027257027E-3</v>
      </c>
      <c r="W273" s="35" t="s">
        <v>414</v>
      </c>
      <c r="X273" s="38"/>
      <c r="Y273" s="38" t="s">
        <v>75</v>
      </c>
      <c r="Z273" s="44">
        <v>0.3972222222222222</v>
      </c>
      <c r="AA273" s="44">
        <v>0.3972222222222222</v>
      </c>
      <c r="AB273" s="44">
        <v>0.3972222222222222</v>
      </c>
      <c r="AC273" s="44">
        <v>0.44791666666666669</v>
      </c>
      <c r="AD273" s="42">
        <f>IF(PA[[#This Row],[Acknowledgement Time ]]="NA","",(PA[[#This Row],[Acknowledgement Time ]]-PA[[#This Row],[Fault Time]])*24)</f>
        <v>0</v>
      </c>
      <c r="AE273" s="42">
        <f>IF(PA[[#This Row],[Work Start time on Fault]]="NA","",(PA[[#This Row],[Work Start time on Fault]]-PA[[#This Row],[Fault Time]])*24)</f>
        <v>0</v>
      </c>
      <c r="AF273" s="43">
        <f>IF(PA[[#This Row],[Status]]="Open","",(PA[[#This Row],[Work Completion time on fault]]-PA[[#This Row],[Fault Time]])*24)</f>
        <v>1.2166666666666677</v>
      </c>
      <c r="AG273" s="42">
        <f>IFERROR((PA[[#This Row],[Work Completion time on fault]]-PA[[#This Row],[Fault Time]])*24,"")</f>
        <v>1.2166666666666677</v>
      </c>
      <c r="AH273" s="35" t="s">
        <v>562</v>
      </c>
      <c r="AI273" s="32" t="s">
        <v>368</v>
      </c>
      <c r="AJ273" s="34">
        <f ca="1">IFERROR(PA[[#This Row],[Breakdown Time]]*PA[[#This Row],[Plant Equivalent Weightage]],"")</f>
        <v>1.0856087206649614E-2</v>
      </c>
      <c r="AK273" s="35">
        <v>726.6</v>
      </c>
      <c r="AL273" s="49">
        <f>IFERROR((_xlfn.XLOOKUP($G273,'Modelling New'!$D:$D,'Modelling New'!$O:$O)*PA[[#This Row],[Lost PoA(Wh/m2)]]*PA[[#This Row],[DC Capacity Affected (kW)]])/1000,"")</f>
        <v>842.451640779635</v>
      </c>
    </row>
    <row r="274" spans="1:38">
      <c r="A274" s="174">
        <f t="shared" si="4"/>
        <v>273</v>
      </c>
      <c r="B274" s="30">
        <v>45780</v>
      </c>
      <c r="C274" s="184">
        <f>YEAR(PA[[#This Row],[Date]])+IF(MONTH(PA[[#This Row],[Date]])&gt;=4,1,0)</f>
        <v>2026</v>
      </c>
      <c r="D274" s="32">
        <f>YEAR(PA[[#This Row],[Date]])</f>
        <v>2025</v>
      </c>
      <c r="E274" s="36" t="s">
        <v>364</v>
      </c>
      <c r="F274" s="36" t="s">
        <v>364</v>
      </c>
      <c r="G274" s="217">
        <v>45778</v>
      </c>
      <c r="H274" s="31">
        <f>DAY(EOMONTH(PA[[#This Row],[Month Year]],0))</f>
        <v>31</v>
      </c>
      <c r="I274" s="33">
        <v>0.30416666666666664</v>
      </c>
      <c r="J274" s="33">
        <v>0.76597222222222228</v>
      </c>
      <c r="K274" s="34">
        <f>IFERROR((PA[[#This Row],[Sunset Time (POA&lt;20 W/m2)]]-PA[[#This Row],[Sunrise Time (POA&gt;20 W/m2)]])*24,"")</f>
        <v>11.083333333333336</v>
      </c>
      <c r="L274" s="32" t="s">
        <v>403</v>
      </c>
      <c r="M274" s="32" t="s">
        <v>404</v>
      </c>
      <c r="N274" s="32" t="s">
        <v>417</v>
      </c>
      <c r="O274" s="35"/>
      <c r="P274" s="35"/>
      <c r="Q274" s="32"/>
      <c r="R274" s="31">
        <f>IF((PA[[#This Row],[String Type(If String BD)]]&amp;PA[[#This Row],[Equipment (If any BD other than PV  array and inv)]])="",1,0)</f>
        <v>1</v>
      </c>
      <c r="S274" s="31">
        <f>IF(PA[[#This Row],[String Type(If String BD)]]="",1,0)</f>
        <v>1</v>
      </c>
      <c r="T2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274" s="34">
        <f>IFERROR(_xlfn.XLOOKUP(PA[[#This Row],[Affected Equipment ]],'Basic Data'!N:N,'Basic Data'!Q:Q),"")</f>
        <v>1610.9499999999998</v>
      </c>
      <c r="V274" s="179">
        <f ca="1">IFERROR(_xlfn.XLOOKUP(PA[[#This Row],[Affected Equipment ]],'Basic Data'!N:N,'Basic Data'!R:R),"")</f>
        <v>9.5872760816520849E-3</v>
      </c>
      <c r="W274" s="35" t="s">
        <v>414</v>
      </c>
      <c r="X274" s="38"/>
      <c r="Y274" s="38" t="s">
        <v>75</v>
      </c>
      <c r="Z274" s="44">
        <v>0.39861111111111114</v>
      </c>
      <c r="AA274" s="44">
        <v>0.39861111111111114</v>
      </c>
      <c r="AB274" s="44">
        <v>0.39861111111111114</v>
      </c>
      <c r="AC274" s="44">
        <v>0.75555555555555554</v>
      </c>
      <c r="AD274" s="42">
        <f>IF(PA[[#This Row],[Acknowledgement Time ]]="NA","",(PA[[#This Row],[Acknowledgement Time ]]-PA[[#This Row],[Fault Time]])*24)</f>
        <v>0</v>
      </c>
      <c r="AE274" s="42">
        <f>IF(PA[[#This Row],[Work Start time on Fault]]="NA","",(PA[[#This Row],[Work Start time on Fault]]-PA[[#This Row],[Fault Time]])*24)</f>
        <v>0</v>
      </c>
      <c r="AF274" s="43">
        <f>IF(PA[[#This Row],[Status]]="Open","",(PA[[#This Row],[Work Completion time on fault]]-PA[[#This Row],[Fault Time]])*24)</f>
        <v>8.5666666666666664</v>
      </c>
      <c r="AG274" s="42">
        <f>IFERROR((PA[[#This Row],[Work Completion time on fault]]-PA[[#This Row],[Fault Time]])*24,"")</f>
        <v>8.5666666666666664</v>
      </c>
      <c r="AH274" s="35" t="s">
        <v>562</v>
      </c>
      <c r="AI274" s="32" t="s">
        <v>368</v>
      </c>
      <c r="AJ274" s="34">
        <f ca="1">IFERROR(PA[[#This Row],[Breakdown Time]]*PA[[#This Row],[Plant Equivalent Weightage]],"")</f>
        <v>8.2130998432819527E-2</v>
      </c>
      <c r="AK274" s="35">
        <v>5132.5</v>
      </c>
      <c r="AL274" s="49">
        <f>IFERROR((_xlfn.XLOOKUP($G274,'Modelling New'!$D:$D,'Modelling New'!$O:$O)*PA[[#This Row],[Lost PoA(Wh/m2)]]*PA[[#This Row],[DC Capacity Affected (kW)]])/1000,"")</f>
        <v>6393.9916556337757</v>
      </c>
    </row>
    <row r="275" spans="1:38">
      <c r="A275" s="174">
        <f t="shared" si="4"/>
        <v>274</v>
      </c>
      <c r="B275" s="30">
        <v>45780</v>
      </c>
      <c r="C275" s="184">
        <f>YEAR(PA[[#This Row],[Date]])+IF(MONTH(PA[[#This Row],[Date]])&gt;=4,1,0)</f>
        <v>2026</v>
      </c>
      <c r="D275" s="32">
        <f>YEAR(PA[[#This Row],[Date]])</f>
        <v>2025</v>
      </c>
      <c r="E275" s="36" t="s">
        <v>364</v>
      </c>
      <c r="F275" s="36" t="s">
        <v>364</v>
      </c>
      <c r="G275" s="217">
        <v>45778</v>
      </c>
      <c r="H275" s="31">
        <f>DAY(EOMONTH(PA[[#This Row],[Month Year]],0))</f>
        <v>31</v>
      </c>
      <c r="I275" s="33">
        <v>0.30416666666666664</v>
      </c>
      <c r="J275" s="33">
        <v>0.76597222222222228</v>
      </c>
      <c r="K275" s="34">
        <f>IFERROR((PA[[#This Row],[Sunset Time (POA&lt;20 W/m2)]]-PA[[#This Row],[Sunrise Time (POA&gt;20 W/m2)]])*24,"")</f>
        <v>11.083333333333336</v>
      </c>
      <c r="L275" s="32" t="s">
        <v>403</v>
      </c>
      <c r="M275" s="32" t="s">
        <v>404</v>
      </c>
      <c r="N275" s="32" t="s">
        <v>413</v>
      </c>
      <c r="O275" s="35"/>
      <c r="P275" s="35"/>
      <c r="Q275" s="32"/>
      <c r="R275" s="31">
        <f>IF((PA[[#This Row],[String Type(If String BD)]]&amp;PA[[#This Row],[Equipment (If any BD other than PV  array and inv)]])="",1,0)</f>
        <v>1</v>
      </c>
      <c r="S275" s="31">
        <f>IF(PA[[#This Row],[String Type(If String BD)]]="",1,0)</f>
        <v>1</v>
      </c>
      <c r="T2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275" s="34">
        <f>IFERROR(_xlfn.XLOOKUP(PA[[#This Row],[Affected Equipment ]],'Basic Data'!N:N,'Basic Data'!Q:Q),"")</f>
        <v>1307.8999999999999</v>
      </c>
      <c r="V275" s="179">
        <f ca="1">IFERROR(_xlfn.XLOOKUP(PA[[#This Row],[Affected Equipment ]],'Basic Data'!N:N,'Basic Data'!R:R),"")</f>
        <v>7.7837290959947621E-3</v>
      </c>
      <c r="W275" s="35" t="s">
        <v>414</v>
      </c>
      <c r="X275" s="38"/>
      <c r="Y275" s="38" t="s">
        <v>75</v>
      </c>
      <c r="Z275" s="44">
        <v>0.39097222222222222</v>
      </c>
      <c r="AA275" s="44">
        <v>0.39097222222222222</v>
      </c>
      <c r="AB275" s="44">
        <v>0.39097222222222222</v>
      </c>
      <c r="AC275" s="44">
        <v>0.4513888888888889</v>
      </c>
      <c r="AD275" s="42">
        <f>IF(PA[[#This Row],[Acknowledgement Time ]]="NA","",(PA[[#This Row],[Acknowledgement Time ]]-PA[[#This Row],[Fault Time]])*24)</f>
        <v>0</v>
      </c>
      <c r="AE275" s="42">
        <f>IF(PA[[#This Row],[Work Start time on Fault]]="NA","",(PA[[#This Row],[Work Start time on Fault]]-PA[[#This Row],[Fault Time]])*24)</f>
        <v>0</v>
      </c>
      <c r="AF275" s="43">
        <f>IF(PA[[#This Row],[Status]]="Open","",(PA[[#This Row],[Work Completion time on fault]]-PA[[#This Row],[Fault Time]])*24)</f>
        <v>1.4500000000000002</v>
      </c>
      <c r="AG275" s="42">
        <f>IFERROR((PA[[#This Row],[Work Completion time on fault]]-PA[[#This Row],[Fault Time]])*24,"")</f>
        <v>1.4500000000000002</v>
      </c>
      <c r="AH275" s="35" t="s">
        <v>495</v>
      </c>
      <c r="AI275" s="32" t="s">
        <v>368</v>
      </c>
      <c r="AJ275" s="34">
        <f ca="1">IFERROR(PA[[#This Row],[Breakdown Time]]*PA[[#This Row],[Plant Equivalent Weightage]],"")</f>
        <v>1.1286407189192407E-2</v>
      </c>
      <c r="AK275" s="35">
        <v>847.5</v>
      </c>
      <c r="AL275" s="49">
        <f>IFERROR((_xlfn.XLOOKUP($G275,'Modelling New'!$D:$D,'Modelling New'!$O:$O)*PA[[#This Row],[Lost PoA(Wh/m2)]]*PA[[#This Row],[DC Capacity Affected (kW)]])/1000,"")</f>
        <v>857.18644072334473</v>
      </c>
    </row>
    <row r="276" spans="1:38">
      <c r="A276" s="174">
        <f t="shared" si="4"/>
        <v>275</v>
      </c>
      <c r="B276" s="30">
        <v>45780</v>
      </c>
      <c r="C276" s="184">
        <f>YEAR(PA[[#This Row],[Date]])+IF(MONTH(PA[[#This Row],[Date]])&gt;=4,1,0)</f>
        <v>2026</v>
      </c>
      <c r="D276" s="32">
        <f>YEAR(PA[[#This Row],[Date]])</f>
        <v>2025</v>
      </c>
      <c r="E276" s="36" t="s">
        <v>364</v>
      </c>
      <c r="F276" s="36" t="s">
        <v>364</v>
      </c>
      <c r="G276" s="217">
        <v>45778</v>
      </c>
      <c r="H276" s="31">
        <f>DAY(EOMONTH(PA[[#This Row],[Month Year]],0))</f>
        <v>31</v>
      </c>
      <c r="I276" s="33">
        <v>0.30416666666666664</v>
      </c>
      <c r="J276" s="33">
        <v>0.76597222222222228</v>
      </c>
      <c r="K276" s="34">
        <f>IFERROR((PA[[#This Row],[Sunset Time (POA&lt;20 W/m2)]]-PA[[#This Row],[Sunrise Time (POA&gt;20 W/m2)]])*24,"")</f>
        <v>11.083333333333336</v>
      </c>
      <c r="L276" s="32" t="s">
        <v>403</v>
      </c>
      <c r="M276" s="32" t="s">
        <v>404</v>
      </c>
      <c r="N276" s="32" t="s">
        <v>444</v>
      </c>
      <c r="O276" s="35"/>
      <c r="P276" s="35"/>
      <c r="Q276" s="32"/>
      <c r="R276" s="31">
        <f>IF((PA[[#This Row],[String Type(If String BD)]]&amp;PA[[#This Row],[Equipment (If any BD other than PV  array and inv)]])="",1,0)</f>
        <v>1</v>
      </c>
      <c r="S276" s="31">
        <f>IF(PA[[#This Row],[String Type(If String BD)]]="",1,0)</f>
        <v>1</v>
      </c>
      <c r="T2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276" s="34">
        <f>IFERROR(_xlfn.XLOOKUP(PA[[#This Row],[Affected Equipment ]],'Basic Data'!N:N,'Basic Data'!Q:Q),"")</f>
        <v>1387.65</v>
      </c>
      <c r="V276" s="179">
        <f ca="1">IFERROR(_xlfn.XLOOKUP(PA[[#This Row],[Affected Equipment ]],'Basic Data'!N:N,'Basic Data'!R:R),"")</f>
        <v>8.2583467237993223E-3</v>
      </c>
      <c r="W276" s="35" t="s">
        <v>414</v>
      </c>
      <c r="X276" s="38"/>
      <c r="Y276" s="38" t="s">
        <v>75</v>
      </c>
      <c r="Z276" s="44">
        <v>0.42152777777777778</v>
      </c>
      <c r="AA276" s="44">
        <v>0.42152777777777778</v>
      </c>
      <c r="AB276" s="44">
        <v>0.42152777777777778</v>
      </c>
      <c r="AC276" s="44">
        <v>0.44305555555555554</v>
      </c>
      <c r="AD276" s="42">
        <f>IF(PA[[#This Row],[Acknowledgement Time ]]="NA","",(PA[[#This Row],[Acknowledgement Time ]]-PA[[#This Row],[Fault Time]])*24)</f>
        <v>0</v>
      </c>
      <c r="AE276" s="42">
        <f>IF(PA[[#This Row],[Work Start time on Fault]]="NA","",(PA[[#This Row],[Work Start time on Fault]]-PA[[#This Row],[Fault Time]])*24)</f>
        <v>0</v>
      </c>
      <c r="AF276" s="43">
        <f>IF(PA[[#This Row],[Status]]="Open","",(PA[[#This Row],[Work Completion time on fault]]-PA[[#This Row],[Fault Time]])*24)</f>
        <v>0.51666666666666616</v>
      </c>
      <c r="AG276" s="42">
        <f>IFERROR((PA[[#This Row],[Work Completion time on fault]]-PA[[#This Row],[Fault Time]])*24,"")</f>
        <v>0.51666666666666616</v>
      </c>
      <c r="AH276" s="35" t="s">
        <v>562</v>
      </c>
      <c r="AI276" s="32" t="s">
        <v>368</v>
      </c>
      <c r="AJ276" s="34">
        <f ca="1">IFERROR(PA[[#This Row],[Breakdown Time]]*PA[[#This Row],[Plant Equivalent Weightage]],"")</f>
        <v>4.2668124739629791E-3</v>
      </c>
      <c r="AK276" s="35">
        <v>364.6</v>
      </c>
      <c r="AL276" s="49">
        <f>IFERROR((_xlfn.XLOOKUP($G276,'Modelling New'!$D:$D,'Modelling New'!$O:$O)*PA[[#This Row],[Lost PoA(Wh/m2)]]*PA[[#This Row],[DC Capacity Affected (kW)]])/1000,"")</f>
        <v>391.25297268915239</v>
      </c>
    </row>
    <row r="277" spans="1:38">
      <c r="A277" s="174">
        <f t="shared" si="4"/>
        <v>276</v>
      </c>
      <c r="B277" s="30">
        <v>45780</v>
      </c>
      <c r="C277" s="184">
        <f>YEAR(PA[[#This Row],[Date]])+IF(MONTH(PA[[#This Row],[Date]])&gt;=4,1,0)</f>
        <v>2026</v>
      </c>
      <c r="D277" s="32">
        <f>YEAR(PA[[#This Row],[Date]])</f>
        <v>2025</v>
      </c>
      <c r="E277" s="36" t="s">
        <v>364</v>
      </c>
      <c r="F277" s="36" t="s">
        <v>364</v>
      </c>
      <c r="G277" s="217">
        <v>45778</v>
      </c>
      <c r="H277" s="31">
        <f>DAY(EOMONTH(PA[[#This Row],[Month Year]],0))</f>
        <v>31</v>
      </c>
      <c r="I277" s="33">
        <v>0.30416666666666664</v>
      </c>
      <c r="J277" s="33">
        <v>0.76597222222222228</v>
      </c>
      <c r="K277" s="34">
        <f>IFERROR((PA[[#This Row],[Sunset Time (POA&lt;20 W/m2)]]-PA[[#This Row],[Sunrise Time (POA&gt;20 W/m2)]])*24,"")</f>
        <v>11.083333333333336</v>
      </c>
      <c r="L277" s="32" t="s">
        <v>403</v>
      </c>
      <c r="M277" s="32" t="s">
        <v>404</v>
      </c>
      <c r="N277" s="32" t="s">
        <v>405</v>
      </c>
      <c r="O277" s="35"/>
      <c r="P277" s="35"/>
      <c r="Q277" s="32"/>
      <c r="R277" s="31">
        <f>IF((PA[[#This Row],[String Type(If String BD)]]&amp;PA[[#This Row],[Equipment (If any BD other than PV  array and inv)]])="",1,0)</f>
        <v>1</v>
      </c>
      <c r="S277" s="31">
        <f>IF(PA[[#This Row],[String Type(If String BD)]]="",1,0)</f>
        <v>1</v>
      </c>
      <c r="T2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</v>
      </c>
      <c r="U277" s="34">
        <f>IFERROR(_xlfn.XLOOKUP(PA[[#This Row],[Affected Equipment ]],'Basic Data'!N:N,'Basic Data'!Q:Q),"")</f>
        <v>1563.1000000000001</v>
      </c>
      <c r="V277" s="179">
        <f ca="1">IFERROR(_xlfn.XLOOKUP(PA[[#This Row],[Affected Equipment ]],'Basic Data'!N:N,'Basic Data'!R:R),"")</f>
        <v>9.3025055049693519E-3</v>
      </c>
      <c r="W277" s="35" t="s">
        <v>414</v>
      </c>
      <c r="X277" s="38"/>
      <c r="Y277" s="38" t="s">
        <v>75</v>
      </c>
      <c r="Z277" s="44">
        <v>0.41736111111111113</v>
      </c>
      <c r="AA277" s="44">
        <v>0.41736111111111113</v>
      </c>
      <c r="AB277" s="44">
        <v>0.41736111111111113</v>
      </c>
      <c r="AC277" s="44">
        <v>0.43888888888888888</v>
      </c>
      <c r="AD277" s="42">
        <f>IF(PA[[#This Row],[Acknowledgement Time ]]="NA","",(PA[[#This Row],[Acknowledgement Time ]]-PA[[#This Row],[Fault Time]])*24)</f>
        <v>0</v>
      </c>
      <c r="AE277" s="42">
        <f>IF(PA[[#This Row],[Work Start time on Fault]]="NA","",(PA[[#This Row],[Work Start time on Fault]]-PA[[#This Row],[Fault Time]])*24)</f>
        <v>0</v>
      </c>
      <c r="AF277" s="43">
        <f>IF(PA[[#This Row],[Status]]="Open","",(PA[[#This Row],[Work Completion time on fault]]-PA[[#This Row],[Fault Time]])*24)</f>
        <v>0.51666666666666616</v>
      </c>
      <c r="AG277" s="42">
        <f>IFERROR((PA[[#This Row],[Work Completion time on fault]]-PA[[#This Row],[Fault Time]])*24,"")</f>
        <v>0.51666666666666616</v>
      </c>
      <c r="AH277" s="35" t="s">
        <v>562</v>
      </c>
      <c r="AI277" s="32" t="s">
        <v>368</v>
      </c>
      <c r="AJ277" s="34">
        <f ca="1">IFERROR(PA[[#This Row],[Breakdown Time]]*PA[[#This Row],[Plant Equivalent Weightage]],"")</f>
        <v>4.8062945109008269E-3</v>
      </c>
      <c r="AK277" s="35">
        <v>330.3</v>
      </c>
      <c r="AL277" s="49">
        <f>IFERROR((_xlfn.XLOOKUP($G277,'Modelling New'!$D:$D,'Modelling New'!$O:$O)*PA[[#This Row],[Lost PoA(Wh/m2)]]*PA[[#This Row],[DC Capacity Affected (kW)]])/1000,"")</f>
        <v>399.26053348226839</v>
      </c>
    </row>
    <row r="278" spans="1:38">
      <c r="A278" s="174">
        <f t="shared" si="4"/>
        <v>277</v>
      </c>
      <c r="B278" s="134">
        <v>45780</v>
      </c>
      <c r="C278" s="183">
        <f>YEAR(PA[[#This Row],[Date]])+IF(MONTH(PA[[#This Row],[Date]])&gt;=4,1,0)</f>
        <v>2026</v>
      </c>
      <c r="D278" s="32">
        <f>YEAR(PA[[#This Row],[Date]])</f>
        <v>2025</v>
      </c>
      <c r="E278" s="36" t="s">
        <v>364</v>
      </c>
      <c r="F278" s="36" t="s">
        <v>364</v>
      </c>
      <c r="G278" s="217">
        <v>45778</v>
      </c>
      <c r="H278" s="175">
        <f>DAY(EOMONTH(PA[[#This Row],[Month Year]],0))</f>
        <v>31</v>
      </c>
      <c r="I278" s="33">
        <v>0.30416666666666664</v>
      </c>
      <c r="J278" s="33">
        <v>0.76597222222222228</v>
      </c>
      <c r="K278" s="34">
        <f>IFERROR((PA[[#This Row],[Sunset Time (POA&lt;20 W/m2)]]-PA[[#This Row],[Sunrise Time (POA&gt;20 W/m2)]])*24,"")</f>
        <v>11.083333333333336</v>
      </c>
      <c r="L278" s="36" t="s">
        <v>424</v>
      </c>
      <c r="M278" s="32" t="s">
        <v>404</v>
      </c>
      <c r="N278" s="32" t="s">
        <v>413</v>
      </c>
      <c r="O278" s="37"/>
      <c r="P278" s="37"/>
      <c r="Q278" s="36"/>
      <c r="R278" s="175">
        <f>IF((PA[[#This Row],[String Type(If String BD)]]&amp;PA[[#This Row],[Equipment (If any BD other than PV  array and inv)]])="",1,0)</f>
        <v>1</v>
      </c>
      <c r="S278" s="175">
        <f>IF(PA[[#This Row],[String Type(If String BD)]]="",1,0)</f>
        <v>1</v>
      </c>
      <c r="T27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</v>
      </c>
      <c r="U278" s="176">
        <f>IFERROR(_xlfn.XLOOKUP(PA[[#This Row],[Affected Equipment ]],'Basic Data'!N:N,'Basic Data'!Q:Q),"")</f>
        <v>1403.6000000000001</v>
      </c>
      <c r="V278" s="180">
        <f ca="1">IFERROR(_xlfn.XLOOKUP(PA[[#This Row],[Affected Equipment ]],'Basic Data'!N:N,'Basic Data'!R:R),"")</f>
        <v>8.3532702493602333E-3</v>
      </c>
      <c r="W278" s="35" t="s">
        <v>414</v>
      </c>
      <c r="X278" s="38"/>
      <c r="Y278" s="38" t="s">
        <v>75</v>
      </c>
      <c r="Z278" s="45">
        <v>0.30763888888888891</v>
      </c>
      <c r="AA278" s="45">
        <v>0.30763888888888891</v>
      </c>
      <c r="AB278" s="45">
        <v>0.30763888888888891</v>
      </c>
      <c r="AC278" s="45">
        <v>0.59305555555555556</v>
      </c>
      <c r="AD278" s="177">
        <f>IF(PA[[#This Row],[Acknowledgement Time ]]="NA","",(PA[[#This Row],[Acknowledgement Time ]]-PA[[#This Row],[Fault Time]])*24)</f>
        <v>0</v>
      </c>
      <c r="AE278" s="177">
        <f>IF(PA[[#This Row],[Work Start time on Fault]]="NA","",(PA[[#This Row],[Work Start time on Fault]]-PA[[#This Row],[Fault Time]])*24)</f>
        <v>0</v>
      </c>
      <c r="AF278" s="178">
        <f>IF(PA[[#This Row],[Status]]="Open","",(PA[[#This Row],[Work Completion time on fault]]-PA[[#This Row],[Fault Time]])*24)</f>
        <v>6.85</v>
      </c>
      <c r="AG278" s="177">
        <f>IFERROR((PA[[#This Row],[Work Completion time on fault]]-PA[[#This Row],[Fault Time]])*24,"")</f>
        <v>6.85</v>
      </c>
      <c r="AH278" s="35" t="s">
        <v>562</v>
      </c>
      <c r="AI278" s="32" t="s">
        <v>368</v>
      </c>
      <c r="AJ278" s="176">
        <f ca="1">IFERROR(PA[[#This Row],[Breakdown Time]]*PA[[#This Row],[Plant Equivalent Weightage]],"")</f>
        <v>5.7219901208117596E-2</v>
      </c>
      <c r="AK278" s="37">
        <v>3519</v>
      </c>
      <c r="AL278" s="278">
        <f>IFERROR((_xlfn.XLOOKUP($G278,'Modelling New'!$D:$D,'Modelling New'!$O:$O)*PA[[#This Row],[Lost PoA(Wh/m2)]]*PA[[#This Row],[DC Capacity Affected (kW)]])/1000,"")</f>
        <v>3819.6509025351415</v>
      </c>
    </row>
    <row r="279" spans="1:38">
      <c r="A279" s="174">
        <f t="shared" si="4"/>
        <v>278</v>
      </c>
      <c r="B279" s="134">
        <v>45780</v>
      </c>
      <c r="C279" s="184">
        <f>YEAR(PA[[#This Row],[Date]])+IF(MONTH(PA[[#This Row],[Date]])&gt;=4,1,0)</f>
        <v>2026</v>
      </c>
      <c r="D279" s="32">
        <f>YEAR(PA[[#This Row],[Date]])</f>
        <v>2025</v>
      </c>
      <c r="E279" s="36" t="s">
        <v>364</v>
      </c>
      <c r="F279" s="36" t="s">
        <v>364</v>
      </c>
      <c r="G279" s="217">
        <v>45778</v>
      </c>
      <c r="H279" s="31">
        <f>DAY(EOMONTH(PA[[#This Row],[Month Year]],0))</f>
        <v>31</v>
      </c>
      <c r="I279" s="33">
        <v>0.30416666666666664</v>
      </c>
      <c r="J279" s="33">
        <v>0.76597222222222228</v>
      </c>
      <c r="K279" s="34">
        <f>IFERROR((PA[[#This Row],[Sunset Time (POA&lt;20 W/m2)]]-PA[[#This Row],[Sunrise Time (POA&gt;20 W/m2)]])*24,"")</f>
        <v>11.083333333333336</v>
      </c>
      <c r="L279" s="32" t="s">
        <v>425</v>
      </c>
      <c r="M279" s="32" t="s">
        <v>404</v>
      </c>
      <c r="N279" s="32" t="s">
        <v>417</v>
      </c>
      <c r="O279" s="35"/>
      <c r="P279" s="35"/>
      <c r="Q279" s="32"/>
      <c r="R279" s="31">
        <f>IF((PA[[#This Row],[String Type(If String BD)]]&amp;PA[[#This Row],[Equipment (If any BD other than PV  array and inv)]])="",1,0)</f>
        <v>1</v>
      </c>
      <c r="S279" s="31">
        <f>IF(PA[[#This Row],[String Type(If String BD)]]="",1,0)</f>
        <v>1</v>
      </c>
      <c r="T2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279" s="34">
        <f>IFERROR(_xlfn.XLOOKUP(PA[[#This Row],[Affected Equipment ]],'Basic Data'!N:N,'Basic Data'!Q:Q),"")</f>
        <v>2149.48</v>
      </c>
      <c r="V279" s="179">
        <f ca="1">IFERROR(_xlfn.XLOOKUP(PA[[#This Row],[Affected Equipment ]],'Basic Data'!N:N,'Basic Data'!R:R),"")</f>
        <v>1.2792239481045051E-2</v>
      </c>
      <c r="W279" s="35" t="s">
        <v>414</v>
      </c>
      <c r="X279" s="38"/>
      <c r="Y279" s="38" t="s">
        <v>75</v>
      </c>
      <c r="Z279" s="45">
        <v>0.30763888888888891</v>
      </c>
      <c r="AA279" s="45">
        <v>0.30763888888888891</v>
      </c>
      <c r="AB279" s="45">
        <v>0.30763888888888891</v>
      </c>
      <c r="AC279" s="44">
        <v>0.35902777777777778</v>
      </c>
      <c r="AD279" s="42">
        <f>IF(PA[[#This Row],[Acknowledgement Time ]]="NA","",(PA[[#This Row],[Acknowledgement Time ]]-PA[[#This Row],[Fault Time]])*24)</f>
        <v>0</v>
      </c>
      <c r="AE279" s="42">
        <f>IF(PA[[#This Row],[Work Start time on Fault]]="NA","",(PA[[#This Row],[Work Start time on Fault]]-PA[[#This Row],[Fault Time]])*24)</f>
        <v>0</v>
      </c>
      <c r="AF279" s="43">
        <f>IF(PA[[#This Row],[Status]]="Open","",(PA[[#This Row],[Work Completion time on fault]]-PA[[#This Row],[Fault Time]])*24)</f>
        <v>1.2333333333333329</v>
      </c>
      <c r="AG279" s="42">
        <f>IFERROR((PA[[#This Row],[Work Completion time on fault]]-PA[[#This Row],[Fault Time]])*24,"")</f>
        <v>1.2333333333333329</v>
      </c>
      <c r="AH279" s="35" t="s">
        <v>562</v>
      </c>
      <c r="AI279" s="32" t="s">
        <v>368</v>
      </c>
      <c r="AJ279" s="34">
        <f ca="1">IFERROR(PA[[#This Row],[Breakdown Time]]*PA[[#This Row],[Plant Equivalent Weightage]],"")</f>
        <v>1.577709535995556E-2</v>
      </c>
      <c r="AK279" s="35">
        <v>69.7</v>
      </c>
      <c r="AL279" s="49">
        <f>IFERROR((_xlfn.XLOOKUP($G279,'Modelling New'!$D:$D,'Modelling New'!$O:$O)*PA[[#This Row],[Lost PoA(Wh/m2)]]*PA[[#This Row],[DC Capacity Affected (kW)]])/1000,"")</f>
        <v>115.85832156278288</v>
      </c>
    </row>
    <row r="280" spans="1:38">
      <c r="A280" s="174">
        <f t="shared" si="4"/>
        <v>279</v>
      </c>
      <c r="B280" s="30">
        <v>45780</v>
      </c>
      <c r="C280" s="184">
        <f>YEAR(PA[[#This Row],[Date]])+IF(MONTH(PA[[#This Row],[Date]])&gt;=4,1,0)</f>
        <v>2026</v>
      </c>
      <c r="D280" s="32">
        <f>YEAR(PA[[#This Row],[Date]])</f>
        <v>2025</v>
      </c>
      <c r="E280" s="36" t="s">
        <v>364</v>
      </c>
      <c r="F280" s="36" t="s">
        <v>364</v>
      </c>
      <c r="G280" s="217">
        <v>45778</v>
      </c>
      <c r="H280" s="31">
        <f>DAY(EOMONTH(PA[[#This Row],[Month Year]],0))</f>
        <v>31</v>
      </c>
      <c r="I280" s="33">
        <v>0.30416666666666664</v>
      </c>
      <c r="J280" s="33">
        <v>0.76597222222222228</v>
      </c>
      <c r="K280" s="34">
        <f>IFERROR((PA[[#This Row],[Sunset Time (POA&lt;20 W/m2)]]-PA[[#This Row],[Sunrise Time (POA&gt;20 W/m2)]])*24,"")</f>
        <v>11.083333333333336</v>
      </c>
      <c r="L280" s="32" t="s">
        <v>425</v>
      </c>
      <c r="M280" s="32" t="s">
        <v>404</v>
      </c>
      <c r="N280" s="32" t="s">
        <v>413</v>
      </c>
      <c r="O280" s="35"/>
      <c r="P280" s="35"/>
      <c r="Q280" s="32"/>
      <c r="R280" s="31">
        <f>IF((PA[[#This Row],[String Type(If String BD)]]&amp;PA[[#This Row],[Equipment (If any BD other than PV  array and inv)]])="",1,0)</f>
        <v>1</v>
      </c>
      <c r="S280" s="31">
        <f>IF(PA[[#This Row],[String Type(If String BD)]]="",1,0)</f>
        <v>1</v>
      </c>
      <c r="T2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280" s="34">
        <f>IFERROR(_xlfn.XLOOKUP(PA[[#This Row],[Affected Equipment ]],'Basic Data'!N:N,'Basic Data'!Q:Q),"")</f>
        <v>1991.4300000000003</v>
      </c>
      <c r="V280" s="179">
        <f ca="1">IFERROR(_xlfn.XLOOKUP(PA[[#This Row],[Affected Equipment ]],'Basic Data'!N:N,'Basic Data'!R:R),"")</f>
        <v>1.1851633636850564E-2</v>
      </c>
      <c r="W280" s="35" t="s">
        <v>414</v>
      </c>
      <c r="X280" s="38"/>
      <c r="Y280" s="38" t="s">
        <v>439</v>
      </c>
      <c r="Z280" s="45">
        <v>0.30763888888888891</v>
      </c>
      <c r="AA280" s="45">
        <v>0.30763888888888891</v>
      </c>
      <c r="AB280" s="45">
        <v>0.30763888888888891</v>
      </c>
      <c r="AC280" s="44">
        <v>0.4909722222222222</v>
      </c>
      <c r="AD280" s="42">
        <f>IF(PA[[#This Row],[Acknowledgement Time ]]="NA","",(PA[[#This Row],[Acknowledgement Time ]]-PA[[#This Row],[Fault Time]])*24)</f>
        <v>0</v>
      </c>
      <c r="AE280" s="42">
        <f>IF(PA[[#This Row],[Work Start time on Fault]]="NA","",(PA[[#This Row],[Work Start time on Fault]]-PA[[#This Row],[Fault Time]])*24)</f>
        <v>0</v>
      </c>
      <c r="AF280" s="43">
        <f>IF(PA[[#This Row],[Status]]="Open","",(PA[[#This Row],[Work Completion time on fault]]-PA[[#This Row],[Fault Time]])*24)</f>
        <v>4.3999999999999986</v>
      </c>
      <c r="AG280" s="42">
        <f>IFERROR((PA[[#This Row],[Work Completion time on fault]]-PA[[#This Row],[Fault Time]])*24,"")</f>
        <v>4.3999999999999986</v>
      </c>
      <c r="AH280" s="35" t="s">
        <v>562</v>
      </c>
      <c r="AI280" s="32" t="s">
        <v>368</v>
      </c>
      <c r="AJ280" s="34">
        <f ca="1">IFERROR(PA[[#This Row],[Breakdown Time]]*PA[[#This Row],[Plant Equivalent Weightage]],"")</f>
        <v>5.2147188002142464E-2</v>
      </c>
      <c r="AK280" s="35">
        <v>1728</v>
      </c>
      <c r="AL280" s="49">
        <f>IFERROR((_xlfn.XLOOKUP($G280,'Modelling New'!$D:$D,'Modelling New'!$O:$O)*PA[[#This Row],[Lost PoA(Wh/m2)]]*PA[[#This Row],[DC Capacity Affected (kW)]])/1000,"")</f>
        <v>2661.1529071252421</v>
      </c>
    </row>
    <row r="281" spans="1:38">
      <c r="A281" s="174">
        <f t="shared" si="4"/>
        <v>280</v>
      </c>
      <c r="B281" s="30">
        <v>45780</v>
      </c>
      <c r="C281" s="184">
        <f>YEAR(PA[[#This Row],[Date]])+IF(MONTH(PA[[#This Row],[Date]])&gt;=4,1,0)</f>
        <v>2026</v>
      </c>
      <c r="D281" s="32">
        <f>YEAR(PA[[#This Row],[Date]])</f>
        <v>2025</v>
      </c>
      <c r="E281" s="36" t="s">
        <v>364</v>
      </c>
      <c r="F281" s="36" t="s">
        <v>364</v>
      </c>
      <c r="G281" s="217">
        <v>45778</v>
      </c>
      <c r="H281" s="31">
        <f>DAY(EOMONTH(PA[[#This Row],[Month Year]],0))</f>
        <v>31</v>
      </c>
      <c r="I281" s="33">
        <v>0.30416666666666664</v>
      </c>
      <c r="J281" s="33">
        <v>0.76597222222222228</v>
      </c>
      <c r="K281" s="34">
        <f>IFERROR((PA[[#This Row],[Sunset Time (POA&lt;20 W/m2)]]-PA[[#This Row],[Sunrise Time (POA&gt;20 W/m2)]])*24,"")</f>
        <v>11.083333333333336</v>
      </c>
      <c r="L281" s="32" t="s">
        <v>425</v>
      </c>
      <c r="M281" s="32" t="s">
        <v>411</v>
      </c>
      <c r="N281" s="32" t="s">
        <v>417</v>
      </c>
      <c r="O281" s="35"/>
      <c r="P281" s="35"/>
      <c r="Q281" s="32"/>
      <c r="R281" s="31">
        <f>IF((PA[[#This Row],[String Type(If String BD)]]&amp;PA[[#This Row],[Equipment (If any BD other than PV  array and inv)]])="",1,0)</f>
        <v>1</v>
      </c>
      <c r="S281" s="31">
        <f>IF(PA[[#This Row],[String Type(If String BD)]]="",1,0)</f>
        <v>1</v>
      </c>
      <c r="T2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281" s="34">
        <f>IFERROR(_xlfn.XLOOKUP(PA[[#This Row],[Affected Equipment ]],'Basic Data'!N:N,'Basic Data'!Q:Q),"")</f>
        <v>2181.09</v>
      </c>
      <c r="V281" s="179">
        <f ca="1">IFERROR(_xlfn.XLOOKUP(PA[[#This Row],[Affected Equipment ]],'Basic Data'!N:N,'Basic Data'!R:R),"")</f>
        <v>1.298036064988395E-2</v>
      </c>
      <c r="W281" s="35" t="s">
        <v>414</v>
      </c>
      <c r="X281" s="38"/>
      <c r="Y281" s="38" t="s">
        <v>439</v>
      </c>
      <c r="Z281" s="45">
        <v>0.30763888888888891</v>
      </c>
      <c r="AA281" s="45">
        <v>0.30763888888888891</v>
      </c>
      <c r="AB281" s="45">
        <v>0.30763888888888891</v>
      </c>
      <c r="AC281" s="44">
        <v>0.45694444444444443</v>
      </c>
      <c r="AD281" s="42">
        <f>IF(PA[[#This Row],[Acknowledgement Time ]]="NA","",(PA[[#This Row],[Acknowledgement Time ]]-PA[[#This Row],[Fault Time]])*24)</f>
        <v>0</v>
      </c>
      <c r="AE281" s="42">
        <f>IF(PA[[#This Row],[Work Start time on Fault]]="NA","",(PA[[#This Row],[Work Start time on Fault]]-PA[[#This Row],[Fault Time]])*24)</f>
        <v>0</v>
      </c>
      <c r="AF281" s="43">
        <f>IF(PA[[#This Row],[Status]]="Open","",(PA[[#This Row],[Work Completion time on fault]]-PA[[#This Row],[Fault Time]])*24)</f>
        <v>3.5833333333333326</v>
      </c>
      <c r="AG281" s="42">
        <f>IFERROR((PA[[#This Row],[Work Completion time on fault]]-PA[[#This Row],[Fault Time]])*24,"")</f>
        <v>3.5833333333333326</v>
      </c>
      <c r="AH281" s="35" t="s">
        <v>562</v>
      </c>
      <c r="AI281" s="32" t="s">
        <v>368</v>
      </c>
      <c r="AJ281" s="34">
        <f ca="1">IFERROR(PA[[#This Row],[Breakdown Time]]*PA[[#This Row],[Plant Equivalent Weightage]],"")</f>
        <v>4.6512958995417478E-2</v>
      </c>
      <c r="AK281" s="35">
        <v>1106.3</v>
      </c>
      <c r="AL281" s="49">
        <f>IFERROR((_xlfn.XLOOKUP($G281,'Modelling New'!$D:$D,'Modelling New'!$O:$O)*PA[[#This Row],[Lost PoA(Wh/m2)]]*PA[[#This Row],[DC Capacity Affected (kW)]])/1000,"")</f>
        <v>1865.9824075868348</v>
      </c>
    </row>
    <row r="282" spans="1:38">
      <c r="A282" s="174">
        <f t="shared" si="4"/>
        <v>281</v>
      </c>
      <c r="B282" s="30">
        <v>45780</v>
      </c>
      <c r="C282" s="184">
        <f>YEAR(PA[[#This Row],[Date]])+IF(MONTH(PA[[#This Row],[Date]])&gt;=4,1,0)</f>
        <v>2026</v>
      </c>
      <c r="D282" s="32">
        <f>YEAR(PA[[#This Row],[Date]])</f>
        <v>2025</v>
      </c>
      <c r="E282" s="36" t="s">
        <v>364</v>
      </c>
      <c r="F282" s="36" t="s">
        <v>364</v>
      </c>
      <c r="G282" s="217">
        <v>45778</v>
      </c>
      <c r="H282" s="31">
        <f>DAY(EOMONTH(PA[[#This Row],[Month Year]],0))</f>
        <v>31</v>
      </c>
      <c r="I282" s="33">
        <v>0.30416666666666664</v>
      </c>
      <c r="J282" s="33">
        <v>0.76597222222222228</v>
      </c>
      <c r="K282" s="34">
        <f>IFERROR((PA[[#This Row],[Sunset Time (POA&lt;20 W/m2)]]-PA[[#This Row],[Sunrise Time (POA&gt;20 W/m2)]])*24,"")</f>
        <v>11.083333333333336</v>
      </c>
      <c r="L282" s="32" t="s">
        <v>425</v>
      </c>
      <c r="M282" s="32" t="s">
        <v>411</v>
      </c>
      <c r="N282" s="32" t="s">
        <v>413</v>
      </c>
      <c r="O282" s="35"/>
      <c r="P282" s="35"/>
      <c r="Q282" s="32"/>
      <c r="R282" s="31">
        <f>IF((PA[[#This Row],[String Type(If String BD)]]&amp;PA[[#This Row],[Equipment (If any BD other than PV  array and inv)]])="",1,0)</f>
        <v>1</v>
      </c>
      <c r="S282" s="31">
        <f>IF(PA[[#This Row],[String Type(If String BD)]]="",1,0)</f>
        <v>1</v>
      </c>
      <c r="T2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282" s="34">
        <f>IFERROR(_xlfn.XLOOKUP(PA[[#This Row],[Affected Equipment ]],'Basic Data'!N:N,'Basic Data'!Q:Q),"")</f>
        <v>1959.8200000000002</v>
      </c>
      <c r="V282" s="179">
        <f ca="1">IFERROR(_xlfn.XLOOKUP(PA[[#This Row],[Affected Equipment ]],'Basic Data'!N:N,'Basic Data'!R:R),"")</f>
        <v>1.1663512468011665E-2</v>
      </c>
      <c r="W282" s="35" t="s">
        <v>414</v>
      </c>
      <c r="X282" s="38"/>
      <c r="Y282" s="38" t="s">
        <v>439</v>
      </c>
      <c r="Z282" s="45">
        <v>0.30763888888888891</v>
      </c>
      <c r="AA282" s="45">
        <v>0.30763888888888891</v>
      </c>
      <c r="AB282" s="45">
        <v>0.30763888888888891</v>
      </c>
      <c r="AC282" s="44">
        <v>0.4236111111111111</v>
      </c>
      <c r="AD282" s="42">
        <f>IF(PA[[#This Row],[Acknowledgement Time ]]="NA","",(PA[[#This Row],[Acknowledgement Time ]]-PA[[#This Row],[Fault Time]])*24)</f>
        <v>0</v>
      </c>
      <c r="AE282" s="42">
        <f>IF(PA[[#This Row],[Work Start time on Fault]]="NA","",(PA[[#This Row],[Work Start time on Fault]]-PA[[#This Row],[Fault Time]])*24)</f>
        <v>0</v>
      </c>
      <c r="AF282" s="43">
        <f>IF(PA[[#This Row],[Status]]="Open","",(PA[[#This Row],[Work Completion time on fault]]-PA[[#This Row],[Fault Time]])*24)</f>
        <v>2.7833333333333328</v>
      </c>
      <c r="AG282" s="42">
        <f>IFERROR((PA[[#This Row],[Work Completion time on fault]]-PA[[#This Row],[Fault Time]])*24,"")</f>
        <v>2.7833333333333328</v>
      </c>
      <c r="AH282" s="35" t="s">
        <v>562</v>
      </c>
      <c r="AI282" s="32" t="s">
        <v>368</v>
      </c>
      <c r="AJ282" s="34">
        <f ca="1">IFERROR(PA[[#This Row],[Breakdown Time]]*PA[[#This Row],[Plant Equivalent Weightage]],"")</f>
        <v>3.2463443035965794E-2</v>
      </c>
      <c r="AK282" s="35">
        <v>491.3</v>
      </c>
      <c r="AL282" s="49">
        <f>IFERROR((_xlfn.XLOOKUP($G282,'Modelling New'!$D:$D,'Modelling New'!$O:$O)*PA[[#This Row],[Lost PoA(Wh/m2)]]*PA[[#This Row],[DC Capacity Affected (kW)]])/1000,"")</f>
        <v>744.60165199495827</v>
      </c>
    </row>
    <row r="283" spans="1:38">
      <c r="A283" s="174">
        <f t="shared" si="4"/>
        <v>282</v>
      </c>
      <c r="B283" s="30">
        <v>45780</v>
      </c>
      <c r="C283" s="184">
        <f>YEAR(PA[[#This Row],[Date]])+IF(MONTH(PA[[#This Row],[Date]])&gt;=4,1,0)</f>
        <v>2026</v>
      </c>
      <c r="D283" s="32">
        <f>YEAR(PA[[#This Row],[Date]])</f>
        <v>2025</v>
      </c>
      <c r="E283" s="36" t="s">
        <v>364</v>
      </c>
      <c r="F283" s="36" t="s">
        <v>364</v>
      </c>
      <c r="G283" s="217">
        <v>45778</v>
      </c>
      <c r="H283" s="31">
        <f>DAY(EOMONTH(PA[[#This Row],[Month Year]],0))</f>
        <v>31</v>
      </c>
      <c r="I283" s="33">
        <v>0.30416666666666664</v>
      </c>
      <c r="J283" s="33">
        <v>0.76597222222222228</v>
      </c>
      <c r="K283" s="34">
        <f>IFERROR((PA[[#This Row],[Sunset Time (POA&lt;20 W/m2)]]-PA[[#This Row],[Sunrise Time (POA&gt;20 W/m2)]])*24,"")</f>
        <v>11.083333333333336</v>
      </c>
      <c r="L283" s="32" t="s">
        <v>425</v>
      </c>
      <c r="M283" s="32" t="s">
        <v>437</v>
      </c>
      <c r="N283" s="32" t="s">
        <v>413</v>
      </c>
      <c r="O283" s="35"/>
      <c r="P283" s="35"/>
      <c r="Q283" s="32"/>
      <c r="R283" s="31">
        <f>IF((PA[[#This Row],[String Type(If String BD)]]&amp;PA[[#This Row],[Equipment (If any BD other than PV  array and inv)]])="",1,0)</f>
        <v>1</v>
      </c>
      <c r="S283" s="31">
        <f>IF(PA[[#This Row],[String Type(If String BD)]]="",1,0)</f>
        <v>1</v>
      </c>
      <c r="T2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283" s="34">
        <f>IFERROR(_xlfn.XLOOKUP(PA[[#This Row],[Affected Equipment ]],'Basic Data'!N:N,'Basic Data'!Q:Q),"")</f>
        <v>1817.5750000000003</v>
      </c>
      <c r="V283" s="179">
        <f ca="1">IFERROR(_xlfn.XLOOKUP(PA[[#This Row],[Affected Equipment ]],'Basic Data'!N:N,'Basic Data'!R:R),"")</f>
        <v>1.0816967208236626E-2</v>
      </c>
      <c r="W283" s="35" t="s">
        <v>414</v>
      </c>
      <c r="X283" s="38"/>
      <c r="Y283" s="38" t="s">
        <v>439</v>
      </c>
      <c r="Z283" s="45">
        <v>0.30763888888888891</v>
      </c>
      <c r="AA283" s="45">
        <v>0.30763888888888891</v>
      </c>
      <c r="AB283" s="45">
        <v>0.30763888888888891</v>
      </c>
      <c r="AC283" s="44">
        <v>0.39444444444444443</v>
      </c>
      <c r="AD283" s="42">
        <f>IF(PA[[#This Row],[Acknowledgement Time ]]="NA","",(PA[[#This Row],[Acknowledgement Time ]]-PA[[#This Row],[Fault Time]])*24)</f>
        <v>0</v>
      </c>
      <c r="AE283" s="42">
        <f>IF(PA[[#This Row],[Work Start time on Fault]]="NA","",(PA[[#This Row],[Work Start time on Fault]]-PA[[#This Row],[Fault Time]])*24)</f>
        <v>0</v>
      </c>
      <c r="AF283" s="43">
        <f>IF(PA[[#This Row],[Status]]="Open","",(PA[[#This Row],[Work Completion time on fault]]-PA[[#This Row],[Fault Time]])*24)</f>
        <v>2.0833333333333326</v>
      </c>
      <c r="AG283" s="42">
        <f>IFERROR((PA[[#This Row],[Work Completion time on fault]]-PA[[#This Row],[Fault Time]])*24,"")</f>
        <v>2.0833333333333326</v>
      </c>
      <c r="AH283" s="35" t="s">
        <v>562</v>
      </c>
      <c r="AI283" s="32" t="s">
        <v>368</v>
      </c>
      <c r="AJ283" s="34">
        <f ca="1">IFERROR(PA[[#This Row],[Breakdown Time]]*PA[[#This Row],[Plant Equivalent Weightage]],"")</f>
        <v>2.2535348350492965E-2</v>
      </c>
      <c r="AK283" s="35">
        <v>189.6</v>
      </c>
      <c r="AL283" s="49">
        <f>IFERROR((_xlfn.XLOOKUP($G283,'Modelling New'!$D:$D,'Modelling New'!$O:$O)*PA[[#This Row],[Lost PoA(Wh/m2)]]*PA[[#This Row],[DC Capacity Affected (kW)]])/1000,"")</f>
        <v>266.49662876138473</v>
      </c>
    </row>
    <row r="284" spans="1:38">
      <c r="A284" s="174">
        <f t="shared" si="4"/>
        <v>283</v>
      </c>
      <c r="B284" s="30">
        <v>45780</v>
      </c>
      <c r="C284" s="184">
        <f>YEAR(PA[[#This Row],[Date]])+IF(MONTH(PA[[#This Row],[Date]])&gt;=4,1,0)</f>
        <v>2026</v>
      </c>
      <c r="D284" s="32">
        <f>YEAR(PA[[#This Row],[Date]])</f>
        <v>2025</v>
      </c>
      <c r="E284" s="36" t="s">
        <v>364</v>
      </c>
      <c r="F284" s="36" t="s">
        <v>364</v>
      </c>
      <c r="G284" s="217">
        <v>45778</v>
      </c>
      <c r="H284" s="31">
        <f>DAY(EOMONTH(PA[[#This Row],[Month Year]],0))</f>
        <v>31</v>
      </c>
      <c r="I284" s="33">
        <v>0.30416666666666664</v>
      </c>
      <c r="J284" s="33">
        <v>0.76597222222222228</v>
      </c>
      <c r="K284" s="34">
        <f>IFERROR((PA[[#This Row],[Sunset Time (POA&lt;20 W/m2)]]-PA[[#This Row],[Sunrise Time (POA&gt;20 W/m2)]])*24,"")</f>
        <v>11.083333333333336</v>
      </c>
      <c r="L284" s="32" t="s">
        <v>425</v>
      </c>
      <c r="M284" s="32" t="s">
        <v>484</v>
      </c>
      <c r="N284" s="32" t="s">
        <v>417</v>
      </c>
      <c r="O284" s="35"/>
      <c r="P284" s="35"/>
      <c r="Q284" s="32"/>
      <c r="R284" s="31">
        <f>IF((PA[[#This Row],[String Type(If String BD)]]&amp;PA[[#This Row],[Equipment (If any BD other than PV  array and inv)]])="",1,0)</f>
        <v>1</v>
      </c>
      <c r="S284" s="31">
        <f>IF(PA[[#This Row],[String Type(If String BD)]]="",1,0)</f>
        <v>1</v>
      </c>
      <c r="T2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284" s="34">
        <f>IFERROR(_xlfn.XLOOKUP(PA[[#This Row],[Affected Equipment ]],'Basic Data'!N:N,'Basic Data'!Q:Q),"")</f>
        <v>2007.2350000000001</v>
      </c>
      <c r="V284" s="179">
        <f ca="1">IFERROR(_xlfn.XLOOKUP(PA[[#This Row],[Affected Equipment ]],'Basic Data'!N:N,'Basic Data'!R:R),"")</f>
        <v>1.1945694221270012E-2</v>
      </c>
      <c r="W284" s="35" t="s">
        <v>414</v>
      </c>
      <c r="X284" s="38"/>
      <c r="Y284" s="38" t="s">
        <v>75</v>
      </c>
      <c r="Z284" s="45">
        <v>0.30763888888888891</v>
      </c>
      <c r="AA284" s="45">
        <v>0.30763888888888891</v>
      </c>
      <c r="AB284" s="45">
        <v>0.30763888888888891</v>
      </c>
      <c r="AC284" s="44">
        <v>0.38263888888888886</v>
      </c>
      <c r="AD284" s="42">
        <f>IF(PA[[#This Row],[Acknowledgement Time ]]="NA","",(PA[[#This Row],[Acknowledgement Time ]]-PA[[#This Row],[Fault Time]])*24)</f>
        <v>0</v>
      </c>
      <c r="AE284" s="42">
        <f>IF(PA[[#This Row],[Work Start time on Fault]]="NA","",(PA[[#This Row],[Work Start time on Fault]]-PA[[#This Row],[Fault Time]])*24)</f>
        <v>0</v>
      </c>
      <c r="AF284" s="43">
        <f>IF(PA[[#This Row],[Status]]="Open","",(PA[[#This Row],[Work Completion time on fault]]-PA[[#This Row],[Fault Time]])*24)</f>
        <v>1.7999999999999989</v>
      </c>
      <c r="AG284" s="42">
        <f>IFERROR((PA[[#This Row],[Work Completion time on fault]]-PA[[#This Row],[Fault Time]])*24,"")</f>
        <v>1.7999999999999989</v>
      </c>
      <c r="AH284" s="35" t="s">
        <v>562</v>
      </c>
      <c r="AI284" s="32" t="s">
        <v>368</v>
      </c>
      <c r="AJ284" s="34">
        <f ca="1">IFERROR(PA[[#This Row],[Breakdown Time]]*PA[[#This Row],[Plant Equivalent Weightage]],"")</f>
        <v>2.1502249598286009E-2</v>
      </c>
      <c r="AK284" s="35">
        <v>122.1</v>
      </c>
      <c r="AL284" s="49">
        <f>IFERROR((_xlfn.XLOOKUP($G284,'Modelling New'!$D:$D,'Modelling New'!$O:$O)*PA[[#This Row],[Lost PoA(Wh/m2)]]*PA[[#This Row],[DC Capacity Affected (kW)]])/1000,"")</f>
        <v>189.5286769956964</v>
      </c>
    </row>
    <row r="285" spans="1:38">
      <c r="A285" s="174">
        <f t="shared" si="4"/>
        <v>284</v>
      </c>
      <c r="B285" s="30">
        <v>45780</v>
      </c>
      <c r="C285" s="184">
        <f>YEAR(PA[[#This Row],[Date]])+IF(MONTH(PA[[#This Row],[Date]])&gt;=4,1,0)</f>
        <v>2026</v>
      </c>
      <c r="D285" s="32">
        <f>YEAR(PA[[#This Row],[Date]])</f>
        <v>2025</v>
      </c>
      <c r="E285" s="36" t="s">
        <v>364</v>
      </c>
      <c r="F285" s="36" t="s">
        <v>364</v>
      </c>
      <c r="G285" s="217">
        <v>45778</v>
      </c>
      <c r="H285" s="31">
        <f>DAY(EOMONTH(PA[[#This Row],[Month Year]],0))</f>
        <v>31</v>
      </c>
      <c r="I285" s="33">
        <v>0.30416666666666664</v>
      </c>
      <c r="J285" s="33">
        <v>0.76597222222222228</v>
      </c>
      <c r="K285" s="34">
        <f>IFERROR((PA[[#This Row],[Sunset Time (POA&lt;20 W/m2)]]-PA[[#This Row],[Sunrise Time (POA&gt;20 W/m2)]])*24,"")</f>
        <v>11.083333333333336</v>
      </c>
      <c r="L285" s="32" t="s">
        <v>474</v>
      </c>
      <c r="M285" s="32" t="s">
        <v>411</v>
      </c>
      <c r="N285" s="32" t="s">
        <v>417</v>
      </c>
      <c r="O285" s="35"/>
      <c r="P285" s="35"/>
      <c r="Q285" s="32"/>
      <c r="R285" s="31">
        <f>IF((PA[[#This Row],[String Type(If String BD)]]&amp;PA[[#This Row],[Equipment (If any BD other than PV  array and inv)]])="",1,0)</f>
        <v>1</v>
      </c>
      <c r="S285" s="31">
        <f>IF(PA[[#This Row],[String Type(If String BD)]]="",1,0)</f>
        <v>1</v>
      </c>
      <c r="T2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285" s="34">
        <f>IFERROR(_xlfn.XLOOKUP(PA[[#This Row],[Affected Equipment ]],'Basic Data'!N:N,'Basic Data'!Q:Q),"")</f>
        <v>2275.92</v>
      </c>
      <c r="V285" s="179">
        <f ca="1">IFERROR(_xlfn.XLOOKUP(PA[[#This Row],[Affected Equipment ]],'Basic Data'!N:N,'Basic Data'!R:R),"")</f>
        <v>1.3544724156400643E-2</v>
      </c>
      <c r="W285" s="35" t="s">
        <v>414</v>
      </c>
      <c r="X285" s="38"/>
      <c r="Y285" s="38" t="s">
        <v>75</v>
      </c>
      <c r="Z285" s="44">
        <v>0.33333333333333331</v>
      </c>
      <c r="AA285" s="44">
        <v>0.33333333333333331</v>
      </c>
      <c r="AB285" s="44">
        <v>0.33333333333333331</v>
      </c>
      <c r="AC285" s="44">
        <v>0.53680555555555554</v>
      </c>
      <c r="AD285" s="42">
        <f>IF(PA[[#This Row],[Acknowledgement Time ]]="NA","",(PA[[#This Row],[Acknowledgement Time ]]-PA[[#This Row],[Fault Time]])*24)</f>
        <v>0</v>
      </c>
      <c r="AE285" s="42">
        <f>IF(PA[[#This Row],[Work Start time on Fault]]="NA","",(PA[[#This Row],[Work Start time on Fault]]-PA[[#This Row],[Fault Time]])*24)</f>
        <v>0</v>
      </c>
      <c r="AF285" s="43">
        <f>IF(PA[[#This Row],[Status]]="Open","",(PA[[#This Row],[Work Completion time on fault]]-PA[[#This Row],[Fault Time]])*24)</f>
        <v>4.8833333333333329</v>
      </c>
      <c r="AG285" s="42">
        <f>IFERROR((PA[[#This Row],[Work Completion time on fault]]-PA[[#This Row],[Fault Time]])*24,"")</f>
        <v>4.8833333333333329</v>
      </c>
      <c r="AH285" s="35" t="s">
        <v>562</v>
      </c>
      <c r="AI285" s="32" t="s">
        <v>368</v>
      </c>
      <c r="AJ285" s="34">
        <f ca="1">IFERROR(PA[[#This Row],[Breakdown Time]]*PA[[#This Row],[Plant Equivalent Weightage]],"")</f>
        <v>6.6143402963756467E-2</v>
      </c>
      <c r="AK285" s="35">
        <v>2647.3</v>
      </c>
      <c r="AL285" s="49">
        <f>IFERROR((_xlfn.XLOOKUP($G285,'Modelling New'!$D:$D,'Modelling New'!$O:$O)*PA[[#This Row],[Lost PoA(Wh/m2)]]*PA[[#This Row],[DC Capacity Affected (kW)]])/1000,"")</f>
        <v>4659.3056157623359</v>
      </c>
    </row>
    <row r="286" spans="1:38">
      <c r="A286" s="174">
        <f t="shared" si="4"/>
        <v>285</v>
      </c>
      <c r="B286" s="134">
        <v>45780</v>
      </c>
      <c r="C286" s="183">
        <f>YEAR(PA[[#This Row],[Date]])+IF(MONTH(PA[[#This Row],[Date]])&gt;=4,1,0)</f>
        <v>2026</v>
      </c>
      <c r="D286" s="32">
        <f>YEAR(PA[[#This Row],[Date]])</f>
        <v>2025</v>
      </c>
      <c r="E286" s="36" t="s">
        <v>364</v>
      </c>
      <c r="F286" s="36" t="s">
        <v>364</v>
      </c>
      <c r="G286" s="217">
        <v>45778</v>
      </c>
      <c r="H286" s="175">
        <f>DAY(EOMONTH(PA[[#This Row],[Month Year]],0))</f>
        <v>31</v>
      </c>
      <c r="I286" s="33">
        <v>0.30416666666666664</v>
      </c>
      <c r="J286" s="33">
        <v>0.76597222222222228</v>
      </c>
      <c r="K286" s="34">
        <f>IFERROR((PA[[#This Row],[Sunset Time (POA&lt;20 W/m2)]]-PA[[#This Row],[Sunrise Time (POA&gt;20 W/m2)]])*24,"")</f>
        <v>11.083333333333336</v>
      </c>
      <c r="L286" s="32" t="s">
        <v>474</v>
      </c>
      <c r="M286" s="32" t="s">
        <v>411</v>
      </c>
      <c r="N286" s="32" t="s">
        <v>413</v>
      </c>
      <c r="O286" s="37"/>
      <c r="P286" s="37"/>
      <c r="Q286" s="36"/>
      <c r="R286" s="175">
        <f>IF((PA[[#This Row],[String Type(If String BD)]]&amp;PA[[#This Row],[Equipment (If any BD other than PV  array and inv)]])="",1,0)</f>
        <v>1</v>
      </c>
      <c r="S286" s="175">
        <f>IF(PA[[#This Row],[String Type(If String BD)]]="",1,0)</f>
        <v>1</v>
      </c>
      <c r="T2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286" s="176">
        <f>IFERROR(_xlfn.XLOOKUP(PA[[#This Row],[Affected Equipment ]],'Basic Data'!N:N,'Basic Data'!Q:Q),"")</f>
        <v>1264.4000000000001</v>
      </c>
      <c r="V286" s="180">
        <f ca="1">IFERROR(_xlfn.XLOOKUP(PA[[#This Row],[Affected Equipment ]],'Basic Data'!N:N,'Basic Data'!R:R),"")</f>
        <v>7.5248467535559129E-3</v>
      </c>
      <c r="W286" s="35" t="s">
        <v>414</v>
      </c>
      <c r="X286" s="39"/>
      <c r="Y286" s="38" t="s">
        <v>75</v>
      </c>
      <c r="Z286" s="45">
        <v>0.30763888888888891</v>
      </c>
      <c r="AA286" s="45">
        <v>0.30763888888888891</v>
      </c>
      <c r="AB286" s="45">
        <v>0.30763888888888891</v>
      </c>
      <c r="AC286" s="45">
        <v>0.55625000000000002</v>
      </c>
      <c r="AD286" s="177">
        <f>IF(PA[[#This Row],[Acknowledgement Time ]]="NA","",(PA[[#This Row],[Acknowledgement Time ]]-PA[[#This Row],[Fault Time]])*24)</f>
        <v>0</v>
      </c>
      <c r="AE286" s="177">
        <f>IF(PA[[#This Row],[Work Start time on Fault]]="NA","",(PA[[#This Row],[Work Start time on Fault]]-PA[[#This Row],[Fault Time]])*24)</f>
        <v>0</v>
      </c>
      <c r="AF286" s="178">
        <f>IF(PA[[#This Row],[Status]]="Open","",(PA[[#This Row],[Work Completion time on fault]]-PA[[#This Row],[Fault Time]])*24)</f>
        <v>5.9666666666666668</v>
      </c>
      <c r="AG286" s="177">
        <f>IFERROR((PA[[#This Row],[Work Completion time on fault]]-PA[[#This Row],[Fault Time]])*24,"")</f>
        <v>5.9666666666666668</v>
      </c>
      <c r="AH286" s="35" t="s">
        <v>562</v>
      </c>
      <c r="AI286" s="32" t="s">
        <v>368</v>
      </c>
      <c r="AJ286" s="176">
        <f ca="1">IFERROR(PA[[#This Row],[Breakdown Time]]*PA[[#This Row],[Plant Equivalent Weightage]],"")</f>
        <v>4.4898252296216946E-2</v>
      </c>
      <c r="AK286" s="37">
        <v>2936.8</v>
      </c>
      <c r="AL286" s="278">
        <f>IFERROR((_xlfn.XLOOKUP($G286,'Modelling New'!$D:$D,'Modelling New'!$O:$O)*PA[[#This Row],[Lost PoA(Wh/m2)]]*PA[[#This Row],[DC Capacity Affected (kW)]])/1000,"")</f>
        <v>2871.5732869067506</v>
      </c>
    </row>
    <row r="287" spans="1:38">
      <c r="A287" s="174">
        <f t="shared" si="4"/>
        <v>286</v>
      </c>
      <c r="B287" s="134">
        <v>45781</v>
      </c>
      <c r="C287" s="184">
        <f>YEAR(PA[[#This Row],[Date]])+IF(MONTH(PA[[#This Row],[Date]])&gt;=4,1,0)</f>
        <v>2026</v>
      </c>
      <c r="D287" s="32">
        <f>YEAR(PA[[#This Row],[Date]])</f>
        <v>2025</v>
      </c>
      <c r="E287" s="36" t="s">
        <v>364</v>
      </c>
      <c r="F287" s="36" t="s">
        <v>364</v>
      </c>
      <c r="G287" s="217">
        <v>45778</v>
      </c>
      <c r="H287" s="31">
        <f>DAY(EOMONTH(PA[[#This Row],[Month Year]],0))</f>
        <v>31</v>
      </c>
      <c r="I287" s="33">
        <v>0.28333333333333333</v>
      </c>
      <c r="J287" s="33">
        <v>0.76458333333333328</v>
      </c>
      <c r="K287" s="34">
        <f>IFERROR((PA[[#This Row],[Sunset Time (POA&lt;20 W/m2)]]-PA[[#This Row],[Sunrise Time (POA&gt;20 W/m2)]])*24,"")</f>
        <v>11.549999999999999</v>
      </c>
      <c r="L287" s="32" t="s">
        <v>466</v>
      </c>
      <c r="M287" s="32" t="s">
        <v>404</v>
      </c>
      <c r="N287" s="32" t="s">
        <v>413</v>
      </c>
      <c r="O287" s="35" t="s">
        <v>447</v>
      </c>
      <c r="P287" s="35"/>
      <c r="Q287" s="32"/>
      <c r="R287" s="31">
        <f>IF((PA[[#This Row],[String Type(If String BD)]]&amp;PA[[#This Row],[Equipment (If any BD other than PV  array and inv)]])="",1,0)</f>
        <v>1</v>
      </c>
      <c r="S287" s="31">
        <f>IF(PA[[#This Row],[String Type(If String BD)]]="",1,0)</f>
        <v>1</v>
      </c>
      <c r="T2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287" s="34">
        <f>IFERROR(_xlfn.XLOOKUP(PA[[#This Row],[Affected Equipment ]],'Basic Data'!N:N,'Basic Data'!Q:Q),"")</f>
        <v>223.3</v>
      </c>
      <c r="V287" s="179">
        <f ca="1">IFERROR(_xlfn.XLOOKUP(PA[[#This Row],[Affected Equipment ]],'Basic Data'!N:N,'Basic Data'!R:R),"")</f>
        <v>1.3289293578527645E-3</v>
      </c>
      <c r="W287" s="35" t="s">
        <v>434</v>
      </c>
      <c r="X287" s="38"/>
      <c r="Y287" s="38" t="s">
        <v>551</v>
      </c>
      <c r="Z287" s="41">
        <v>0.28333333333333333</v>
      </c>
      <c r="AA287" s="41">
        <v>0.28333333333333333</v>
      </c>
      <c r="AB287" s="41">
        <v>0.28333333333333333</v>
      </c>
      <c r="AC287" s="44">
        <v>0.76458333333333328</v>
      </c>
      <c r="AD287" s="42">
        <f>IF(PA[[#This Row],[Acknowledgement Time ]]="NA","",(PA[[#This Row],[Acknowledgement Time ]]-PA[[#This Row],[Fault Time]])*24)</f>
        <v>0</v>
      </c>
      <c r="AE287" s="42">
        <f>IF(PA[[#This Row],[Work Start time on Fault]]="NA","",(PA[[#This Row],[Work Start time on Fault]]-PA[[#This Row],[Fault Time]])*24)</f>
        <v>0</v>
      </c>
      <c r="AF287" s="43" t="str">
        <f>IF(PA[[#This Row],[Status]]="Open","",(PA[[#This Row],[Work Completion time on fault]]-PA[[#This Row],[Fault Time]])*24)</f>
        <v/>
      </c>
      <c r="AG287" s="42">
        <f>IFERROR((PA[[#This Row],[Work Completion time on fault]]-PA[[#This Row],[Fault Time]])*24,"")</f>
        <v>11.549999999999999</v>
      </c>
      <c r="AH287" s="35" t="s">
        <v>552</v>
      </c>
      <c r="AI287" s="32" t="s">
        <v>553</v>
      </c>
      <c r="AJ287" s="34">
        <f ca="1">IFERROR(PA[[#This Row],[Breakdown Time]]*PA[[#This Row],[Plant Equivalent Weightage]],"")</f>
        <v>1.5349134083199429E-2</v>
      </c>
      <c r="AK287" s="35">
        <v>6781</v>
      </c>
      <c r="AL287" s="49">
        <f>IFERROR((_xlfn.XLOOKUP($G287,'Modelling New'!$D:$D,'Modelling New'!$O:$O)*PA[[#This Row],[Lost PoA(Wh/m2)]]*PA[[#This Row],[DC Capacity Affected (kW)]])/1000,"")</f>
        <v>1170.9639191831068</v>
      </c>
    </row>
    <row r="288" spans="1:38">
      <c r="A288" s="174">
        <f t="shared" si="4"/>
        <v>287</v>
      </c>
      <c r="B288" s="30">
        <v>45781</v>
      </c>
      <c r="C288" s="184">
        <f>YEAR(PA[[#This Row],[Date]])+IF(MONTH(PA[[#This Row],[Date]])&gt;=4,1,0)</f>
        <v>2026</v>
      </c>
      <c r="D288" s="32">
        <f>YEAR(PA[[#This Row],[Date]])</f>
        <v>2025</v>
      </c>
      <c r="E288" s="36" t="s">
        <v>364</v>
      </c>
      <c r="F288" s="36" t="s">
        <v>364</v>
      </c>
      <c r="G288" s="217">
        <v>45778</v>
      </c>
      <c r="H288" s="31">
        <f>DAY(EOMONTH(PA[[#This Row],[Month Year]],0))</f>
        <v>31</v>
      </c>
      <c r="I288" s="33">
        <v>0.28333333333333333</v>
      </c>
      <c r="J288" s="33">
        <v>0.76458333333333328</v>
      </c>
      <c r="K288" s="34">
        <f>IFERROR((PA[[#This Row],[Sunset Time (POA&lt;20 W/m2)]]-PA[[#This Row],[Sunrise Time (POA&gt;20 W/m2)]])*24,"")</f>
        <v>11.549999999999999</v>
      </c>
      <c r="L288" s="32" t="s">
        <v>525</v>
      </c>
      <c r="M288" s="32" t="s">
        <v>411</v>
      </c>
      <c r="N288" s="32" t="s">
        <v>417</v>
      </c>
      <c r="O288" s="35"/>
      <c r="P288" s="35"/>
      <c r="Q288" s="32"/>
      <c r="R288" s="31">
        <f>IF((PA[[#This Row],[String Type(If String BD)]]&amp;PA[[#This Row],[Equipment (If any BD other than PV  array and inv)]])="",1,0)</f>
        <v>1</v>
      </c>
      <c r="S288" s="31">
        <f>IF(PA[[#This Row],[String Type(If String BD)]]="",1,0)</f>
        <v>1</v>
      </c>
      <c r="T2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IS4Inv2M1</v>
      </c>
      <c r="U288" s="34">
        <f>IFERROR(_xlfn.XLOOKUP(PA[[#This Row],[Affected Equipment ]],'Basic Data'!N:N,'Basic Data'!Q:Q),"")</f>
        <v>2023.04</v>
      </c>
      <c r="V288" s="179">
        <f ca="1">IFERROR(_xlfn.XLOOKUP(PA[[#This Row],[Affected Equipment ]],'Basic Data'!N:N,'Basic Data'!R:R),"")</f>
        <v>1.2039754805689459E-2</v>
      </c>
      <c r="W288" s="35" t="s">
        <v>414</v>
      </c>
      <c r="X288" s="38"/>
      <c r="Y288" s="38" t="s">
        <v>75</v>
      </c>
      <c r="Z288" s="41">
        <v>0.28333333333333333</v>
      </c>
      <c r="AA288" s="41">
        <v>0.28333333333333333</v>
      </c>
      <c r="AB288" s="41">
        <v>0.28333333333333333</v>
      </c>
      <c r="AC288" s="44">
        <v>0.3263888888888889</v>
      </c>
      <c r="AD288" s="42">
        <f>IF(PA[[#This Row],[Acknowledgement Time ]]="NA","",(PA[[#This Row],[Acknowledgement Time ]]-PA[[#This Row],[Fault Time]])*24)</f>
        <v>0</v>
      </c>
      <c r="AE288" s="42">
        <f>IF(PA[[#This Row],[Work Start time on Fault]]="NA","",(PA[[#This Row],[Work Start time on Fault]]-PA[[#This Row],[Fault Time]])*24)</f>
        <v>0</v>
      </c>
      <c r="AF288" s="43">
        <f>IF(PA[[#This Row],[Status]]="Open","",(PA[[#This Row],[Work Completion time on fault]]-PA[[#This Row],[Fault Time]])*24)</f>
        <v>1.0333333333333337</v>
      </c>
      <c r="AG288" s="42">
        <f>IFERROR((PA[[#This Row],[Work Completion time on fault]]-PA[[#This Row],[Fault Time]])*24,"")</f>
        <v>1.0333333333333337</v>
      </c>
      <c r="AH288" s="35" t="s">
        <v>563</v>
      </c>
      <c r="AI288" s="32" t="s">
        <v>368</v>
      </c>
      <c r="AJ288" s="34">
        <f ca="1">IFERROR(PA[[#This Row],[Breakdown Time]]*PA[[#This Row],[Plant Equivalent Weightage]],"")</f>
        <v>1.2441079965879112E-2</v>
      </c>
      <c r="AK288" s="35">
        <v>82.3</v>
      </c>
      <c r="AL288" s="49">
        <f>IFERROR((_xlfn.XLOOKUP($G288,'Modelling New'!$D:$D,'Modelling New'!$O:$O)*PA[[#This Row],[Lost PoA(Wh/m2)]]*PA[[#This Row],[DC Capacity Affected (kW)]])/1000,"")</f>
        <v>128.75536993322009</v>
      </c>
    </row>
    <row r="289" spans="1:39">
      <c r="A289" s="174">
        <f t="shared" si="4"/>
        <v>288</v>
      </c>
      <c r="B289" s="30">
        <v>45781</v>
      </c>
      <c r="C289" s="184">
        <f>YEAR(PA[[#This Row],[Date]])+IF(MONTH(PA[[#This Row],[Date]])&gt;=4,1,0)</f>
        <v>2026</v>
      </c>
      <c r="D289" s="32">
        <f>YEAR(PA[[#This Row],[Date]])</f>
        <v>2025</v>
      </c>
      <c r="E289" s="36" t="s">
        <v>364</v>
      </c>
      <c r="F289" s="36" t="s">
        <v>364</v>
      </c>
      <c r="G289" s="217">
        <v>45778</v>
      </c>
      <c r="H289" s="31">
        <f>DAY(EOMONTH(PA[[#This Row],[Month Year]],0))</f>
        <v>31</v>
      </c>
      <c r="I289" s="33">
        <v>0.28333333333333333</v>
      </c>
      <c r="J289" s="33">
        <v>0.76458333333333328</v>
      </c>
      <c r="K289" s="34">
        <f>IFERROR((PA[[#This Row],[Sunset Time (POA&lt;20 W/m2)]]-PA[[#This Row],[Sunrise Time (POA&gt;20 W/m2)]])*24,"")</f>
        <v>11.549999999999999</v>
      </c>
      <c r="L289" s="32" t="s">
        <v>424</v>
      </c>
      <c r="M289" s="32" t="s">
        <v>411</v>
      </c>
      <c r="N289" s="32" t="s">
        <v>405</v>
      </c>
      <c r="O289" s="35"/>
      <c r="P289" s="35"/>
      <c r="Q289" s="32"/>
      <c r="R289" s="31">
        <f>IF((PA[[#This Row],[String Type(If String BD)]]&amp;PA[[#This Row],[Equipment (If any BD other than PV  array and inv)]])="",1,0)</f>
        <v>1</v>
      </c>
      <c r="S289" s="31">
        <f>IF(PA[[#This Row],[String Type(If String BD)]]="",1,0)</f>
        <v>1</v>
      </c>
      <c r="T2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289" s="34">
        <f>IFERROR(_xlfn.XLOOKUP(PA[[#This Row],[Affected Equipment ]],'Basic Data'!N:N,'Basic Data'!Q:Q),"")</f>
        <v>1563.1000000000001</v>
      </c>
      <c r="V289" s="179">
        <f ca="1">IFERROR(_xlfn.XLOOKUP(PA[[#This Row],[Affected Equipment ]],'Basic Data'!N:N,'Basic Data'!R:R),"")</f>
        <v>9.3025055049693519E-3</v>
      </c>
      <c r="W289" s="35" t="s">
        <v>414</v>
      </c>
      <c r="X289" s="38"/>
      <c r="Y289" s="38" t="s">
        <v>75</v>
      </c>
      <c r="Z289" s="41">
        <v>0.28333333333333333</v>
      </c>
      <c r="AA289" s="41">
        <v>0.28333333333333333</v>
      </c>
      <c r="AB289" s="41">
        <v>0.28333333333333333</v>
      </c>
      <c r="AC289" s="44">
        <v>0.30555555555555558</v>
      </c>
      <c r="AD289" s="42">
        <f>IF(PA[[#This Row],[Acknowledgement Time ]]="NA","",(PA[[#This Row],[Acknowledgement Time ]]-PA[[#This Row],[Fault Time]])*24)</f>
        <v>0</v>
      </c>
      <c r="AE289" s="42">
        <f>IF(PA[[#This Row],[Work Start time on Fault]]="NA","",(PA[[#This Row],[Work Start time on Fault]]-PA[[#This Row],[Fault Time]])*24)</f>
        <v>0</v>
      </c>
      <c r="AF289" s="43">
        <f>IF(PA[[#This Row],[Status]]="Open","",(PA[[#This Row],[Work Completion time on fault]]-PA[[#This Row],[Fault Time]])*24)</f>
        <v>0.5333333333333341</v>
      </c>
      <c r="AG289" s="42">
        <f>IFERROR((PA[[#This Row],[Work Completion time on fault]]-PA[[#This Row],[Fault Time]])*24,"")</f>
        <v>0.5333333333333341</v>
      </c>
      <c r="AH289" s="35" t="s">
        <v>562</v>
      </c>
      <c r="AI289" s="32" t="s">
        <v>368</v>
      </c>
      <c r="AJ289" s="34">
        <f ca="1">IFERROR(PA[[#This Row],[Breakdown Time]]*PA[[#This Row],[Plant Equivalent Weightage]],"")</f>
        <v>4.9613362693169951E-3</v>
      </c>
      <c r="AK289" s="35">
        <v>31.6</v>
      </c>
      <c r="AL289" s="49">
        <f>IFERROR((_xlfn.XLOOKUP($G289,'Modelling New'!$D:$D,'Modelling New'!$O:$O)*PA[[#This Row],[Lost PoA(Wh/m2)]]*PA[[#This Row],[DC Capacity Affected (kW)]])/1000,"")</f>
        <v>38.19749578576954</v>
      </c>
    </row>
    <row r="290" spans="1:39">
      <c r="A290" s="174">
        <f t="shared" si="4"/>
        <v>289</v>
      </c>
      <c r="B290" s="30">
        <v>45781</v>
      </c>
      <c r="C290" s="184">
        <f>YEAR(PA[[#This Row],[Date]])+IF(MONTH(PA[[#This Row],[Date]])&gt;=4,1,0)</f>
        <v>2026</v>
      </c>
      <c r="D290" s="32">
        <f>YEAR(PA[[#This Row],[Date]])</f>
        <v>2025</v>
      </c>
      <c r="E290" s="36" t="s">
        <v>364</v>
      </c>
      <c r="F290" s="36" t="s">
        <v>364</v>
      </c>
      <c r="G290" s="217">
        <v>45778</v>
      </c>
      <c r="H290" s="31">
        <f>DAY(EOMONTH(PA[[#This Row],[Month Year]],0))</f>
        <v>31</v>
      </c>
      <c r="I290" s="33">
        <v>0.28333333333333333</v>
      </c>
      <c r="J290" s="33">
        <v>0.76458333333333328</v>
      </c>
      <c r="K290" s="34">
        <f>IFERROR((PA[[#This Row],[Sunset Time (POA&lt;20 W/m2)]]-PA[[#This Row],[Sunrise Time (POA&gt;20 W/m2)]])*24,"")</f>
        <v>11.549999999999999</v>
      </c>
      <c r="L290" s="32" t="s">
        <v>511</v>
      </c>
      <c r="M290" s="32" t="s">
        <v>411</v>
      </c>
      <c r="N290" s="32" t="s">
        <v>417</v>
      </c>
      <c r="O290" s="35"/>
      <c r="P290" s="35"/>
      <c r="Q290" s="32"/>
      <c r="R290" s="31">
        <f>IF((PA[[#This Row],[String Type(If String BD)]]&amp;PA[[#This Row],[Equipment (If any BD other than PV  array and inv)]])="",1,0)</f>
        <v>1</v>
      </c>
      <c r="S290" s="31">
        <f>IF(PA[[#This Row],[String Type(If String BD)]]="",1,0)</f>
        <v>1</v>
      </c>
      <c r="T2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290" s="34">
        <f>IFERROR(_xlfn.XLOOKUP(PA[[#This Row],[Affected Equipment ]],'Basic Data'!N:N,'Basic Data'!Q:Q),"")</f>
        <v>1991.4299999999998</v>
      </c>
      <c r="V290" s="179">
        <f ca="1">IFERROR(_xlfn.XLOOKUP(PA[[#This Row],[Affected Equipment ]],'Basic Data'!N:N,'Basic Data'!R:R),"")</f>
        <v>1.1851633636850562E-2</v>
      </c>
      <c r="W290" s="35" t="s">
        <v>414</v>
      </c>
      <c r="X290" s="38"/>
      <c r="Y290" s="38" t="s">
        <v>75</v>
      </c>
      <c r="Z290" s="41">
        <v>0.28333333333333333</v>
      </c>
      <c r="AA290" s="41">
        <v>0.28333333333333333</v>
      </c>
      <c r="AB290" s="41">
        <v>0.28333333333333333</v>
      </c>
      <c r="AC290" s="44">
        <v>0.37361111111111112</v>
      </c>
      <c r="AD290" s="42">
        <f>IF(PA[[#This Row],[Acknowledgement Time ]]="NA","",(PA[[#This Row],[Acknowledgement Time ]]-PA[[#This Row],[Fault Time]])*24)</f>
        <v>0</v>
      </c>
      <c r="AE290" s="42">
        <f>IF(PA[[#This Row],[Work Start time on Fault]]="NA","",(PA[[#This Row],[Work Start time on Fault]]-PA[[#This Row],[Fault Time]])*24)</f>
        <v>0</v>
      </c>
      <c r="AF290" s="43">
        <f>IF(PA[[#This Row],[Status]]="Open","",(PA[[#This Row],[Work Completion time on fault]]-PA[[#This Row],[Fault Time]])*24)</f>
        <v>2.166666666666667</v>
      </c>
      <c r="AG290" s="42">
        <f>IFERROR((PA[[#This Row],[Work Completion time on fault]]-PA[[#This Row],[Fault Time]])*24,"")</f>
        <v>2.166666666666667</v>
      </c>
      <c r="AH290" s="35" t="s">
        <v>562</v>
      </c>
      <c r="AI290" s="32" t="s">
        <v>368</v>
      </c>
      <c r="AJ290" s="34">
        <f ca="1">IFERROR(PA[[#This Row],[Breakdown Time]]*PA[[#This Row],[Plant Equivalent Weightage]],"")</f>
        <v>2.5678539546509557E-2</v>
      </c>
      <c r="AK290" s="35">
        <v>547.4</v>
      </c>
      <c r="AL290" s="49">
        <f>IFERROR((_xlfn.XLOOKUP($G290,'Modelling New'!$D:$D,'Modelling New'!$O:$O)*PA[[#This Row],[Lost PoA(Wh/m2)]]*PA[[#This Row],[DC Capacity Affected (kW)]])/1000,"")</f>
        <v>843.00642439835474</v>
      </c>
    </row>
    <row r="291" spans="1:39">
      <c r="A291" s="174">
        <f t="shared" si="4"/>
        <v>290</v>
      </c>
      <c r="B291" s="30">
        <v>45781</v>
      </c>
      <c r="C291" s="184">
        <f>YEAR(PA[[#This Row],[Date]])+IF(MONTH(PA[[#This Row],[Date]])&gt;=4,1,0)</f>
        <v>2026</v>
      </c>
      <c r="D291" s="32">
        <f>YEAR(PA[[#This Row],[Date]])</f>
        <v>2025</v>
      </c>
      <c r="E291" s="36" t="s">
        <v>364</v>
      </c>
      <c r="F291" s="36" t="s">
        <v>364</v>
      </c>
      <c r="G291" s="217">
        <v>45778</v>
      </c>
      <c r="H291" s="31">
        <f>DAY(EOMONTH(PA[[#This Row],[Month Year]],0))</f>
        <v>31</v>
      </c>
      <c r="I291" s="33">
        <v>0.28333333333333333</v>
      </c>
      <c r="J291" s="33">
        <v>0.76458333333333328</v>
      </c>
      <c r="K291" s="34">
        <f>IFERROR((PA[[#This Row],[Sunset Time (POA&lt;20 W/m2)]]-PA[[#This Row],[Sunrise Time (POA&gt;20 W/m2)]])*24,"")</f>
        <v>11.549999999999999</v>
      </c>
      <c r="L291" s="32" t="s">
        <v>425</v>
      </c>
      <c r="M291" s="32" t="s">
        <v>411</v>
      </c>
      <c r="N291" s="32" t="s">
        <v>417</v>
      </c>
      <c r="O291" s="35" t="s">
        <v>447</v>
      </c>
      <c r="P291" s="35"/>
      <c r="Q291" s="32"/>
      <c r="R291" s="31">
        <f>IF((PA[[#This Row],[String Type(If String BD)]]&amp;PA[[#This Row],[Equipment (If any BD other than PV  array and inv)]])="",1,0)</f>
        <v>1</v>
      </c>
      <c r="S291" s="31">
        <f>IF(PA[[#This Row],[String Type(If String BD)]]="",1,0)</f>
        <v>1</v>
      </c>
      <c r="T2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IS13Inv2M1SCB6</v>
      </c>
      <c r="U291" s="34">
        <f>IFERROR(_xlfn.XLOOKUP(PA[[#This Row],[Affected Equipment ]],'Basic Data'!N:N,'Basic Data'!Q:Q),"")</f>
        <v>252.88</v>
      </c>
      <c r="V291" s="179">
        <f ca="1">IFERROR(_xlfn.XLOOKUP(PA[[#This Row],[Affected Equipment ]],'Basic Data'!N:N,'Basic Data'!R:R),"")</f>
        <v>1.5049693507111824E-3</v>
      </c>
      <c r="W291" s="35" t="s">
        <v>434</v>
      </c>
      <c r="X291" s="38"/>
      <c r="Y291" s="38" t="s">
        <v>75</v>
      </c>
      <c r="Z291" s="41">
        <v>0.28333333333333333</v>
      </c>
      <c r="AA291" s="41">
        <v>0.28333333333333333</v>
      </c>
      <c r="AB291" s="41">
        <v>0.28333333333333333</v>
      </c>
      <c r="AC291" s="44">
        <v>0.31527777777777777</v>
      </c>
      <c r="AD291" s="42">
        <f>IF(PA[[#This Row],[Acknowledgement Time ]]="NA","",(PA[[#This Row],[Acknowledgement Time ]]-PA[[#This Row],[Fault Time]])*24)</f>
        <v>0</v>
      </c>
      <c r="AE291" s="42">
        <f>IF(PA[[#This Row],[Work Start time on Fault]]="NA","",(PA[[#This Row],[Work Start time on Fault]]-PA[[#This Row],[Fault Time]])*24)</f>
        <v>0</v>
      </c>
      <c r="AF291" s="43">
        <f>IF(PA[[#This Row],[Status]]="Open","",(PA[[#This Row],[Work Completion time on fault]]-PA[[#This Row],[Fault Time]])*24)</f>
        <v>0.76666666666666661</v>
      </c>
      <c r="AG291" s="42">
        <f>IFERROR((PA[[#This Row],[Work Completion time on fault]]-PA[[#This Row],[Fault Time]])*24,"")</f>
        <v>0.76666666666666661</v>
      </c>
      <c r="AH291" s="35" t="s">
        <v>564</v>
      </c>
      <c r="AI291" s="32" t="s">
        <v>368</v>
      </c>
      <c r="AJ291" s="34">
        <f ca="1">IFERROR(PA[[#This Row],[Breakdown Time]]*PA[[#This Row],[Plant Equivalent Weightage]],"")</f>
        <v>1.1538098355452398E-3</v>
      </c>
      <c r="AK291" s="35">
        <v>58.5</v>
      </c>
      <c r="AL291" s="49">
        <f>IFERROR((_xlfn.XLOOKUP($G291,'Modelling New'!$D:$D,'Modelling New'!$O:$O)*PA[[#This Row],[Lost PoA(Wh/m2)]]*PA[[#This Row],[DC Capacity Affected (kW)]])/1000,"")</f>
        <v>11.440141465816184</v>
      </c>
    </row>
    <row r="292" spans="1:39">
      <c r="A292" s="174">
        <f t="shared" si="4"/>
        <v>291</v>
      </c>
      <c r="B292" s="30">
        <v>45781</v>
      </c>
      <c r="C292" s="184">
        <f>YEAR(PA[[#This Row],[Date]])+IF(MONTH(PA[[#This Row],[Date]])&gt;=4,1,0)</f>
        <v>2026</v>
      </c>
      <c r="D292" s="32">
        <f>YEAR(PA[[#This Row],[Date]])</f>
        <v>2025</v>
      </c>
      <c r="E292" s="36" t="s">
        <v>364</v>
      </c>
      <c r="F292" s="36" t="s">
        <v>364</v>
      </c>
      <c r="G292" s="217">
        <v>45778</v>
      </c>
      <c r="H292" s="31">
        <f>DAY(EOMONTH(PA[[#This Row],[Month Year]],0))</f>
        <v>31</v>
      </c>
      <c r="I292" s="33">
        <v>0.28333333333333333</v>
      </c>
      <c r="J292" s="33">
        <v>0.76458333333333328</v>
      </c>
      <c r="K292" s="34">
        <f>IFERROR((PA[[#This Row],[Sunset Time (POA&lt;20 W/m2)]]-PA[[#This Row],[Sunrise Time (POA&gt;20 W/m2)]])*24,"")</f>
        <v>11.549999999999999</v>
      </c>
      <c r="L292" s="32" t="s">
        <v>425</v>
      </c>
      <c r="M292" s="32" t="s">
        <v>411</v>
      </c>
      <c r="N292" s="32" t="s">
        <v>413</v>
      </c>
      <c r="O292" s="35" t="s">
        <v>457</v>
      </c>
      <c r="P292" s="35"/>
      <c r="Q292" s="32"/>
      <c r="R292" s="31">
        <f>IF((PA[[#This Row],[String Type(If String BD)]]&amp;PA[[#This Row],[Equipment (If any BD other than PV  array and inv)]])="",1,0)</f>
        <v>1</v>
      </c>
      <c r="S292" s="31">
        <f>IF(PA[[#This Row],[String Type(If String BD)]]="",1,0)</f>
        <v>1</v>
      </c>
      <c r="T2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IS13Inv2M2SCB3</v>
      </c>
      <c r="U292" s="34">
        <f>IFERROR(_xlfn.XLOOKUP(PA[[#This Row],[Affected Equipment ]],'Basic Data'!N:N,'Basic Data'!Q:Q),"")</f>
        <v>221.27</v>
      </c>
      <c r="V292" s="179">
        <f ca="1">IFERROR(_xlfn.XLOOKUP(PA[[#This Row],[Affected Equipment ]],'Basic Data'!N:N,'Basic Data'!R:R),"")</f>
        <v>1.3168481818722848E-3</v>
      </c>
      <c r="W292" s="35" t="s">
        <v>434</v>
      </c>
      <c r="X292" s="38"/>
      <c r="Y292" s="38" t="s">
        <v>75</v>
      </c>
      <c r="Z292" s="41">
        <v>0.28333333333333333</v>
      </c>
      <c r="AA292" s="41">
        <v>0.28333333333333333</v>
      </c>
      <c r="AB292" s="41">
        <v>0.28333333333333333</v>
      </c>
      <c r="AC292" s="44">
        <v>0.31458333333333333</v>
      </c>
      <c r="AD292" s="42">
        <f>IF(PA[[#This Row],[Acknowledgement Time ]]="NA","",(PA[[#This Row],[Acknowledgement Time ]]-PA[[#This Row],[Fault Time]])*24)</f>
        <v>0</v>
      </c>
      <c r="AE292" s="42">
        <f>IF(PA[[#This Row],[Work Start time on Fault]]="NA","",(PA[[#This Row],[Work Start time on Fault]]-PA[[#This Row],[Fault Time]])*24)</f>
        <v>0</v>
      </c>
      <c r="AF292" s="43">
        <f>IF(PA[[#This Row],[Status]]="Open","",(PA[[#This Row],[Work Completion time on fault]]-PA[[#This Row],[Fault Time]])*24)</f>
        <v>0.75</v>
      </c>
      <c r="AG292" s="42">
        <f>IFERROR((PA[[#This Row],[Work Completion time on fault]]-PA[[#This Row],[Fault Time]])*24,"")</f>
        <v>0.75</v>
      </c>
      <c r="AH292" s="35" t="s">
        <v>564</v>
      </c>
      <c r="AI292" s="32" t="s">
        <v>368</v>
      </c>
      <c r="AJ292" s="34">
        <f ca="1">IFERROR(PA[[#This Row],[Breakdown Time]]*PA[[#This Row],[Plant Equivalent Weightage]],"")</f>
        <v>9.8763613640421351E-4</v>
      </c>
      <c r="AK292" s="35">
        <v>56.2</v>
      </c>
      <c r="AL292" s="49">
        <f>IFERROR((_xlfn.XLOOKUP($G292,'Modelling New'!$D:$D,'Modelling New'!$O:$O)*PA[[#This Row],[Lost PoA(Wh/m2)]]*PA[[#This Row],[DC Capacity Affected (kW)]])/1000,"")</f>
        <v>9.6165633603677065</v>
      </c>
    </row>
    <row r="293" spans="1:39">
      <c r="A293" s="174">
        <f t="shared" si="4"/>
        <v>292</v>
      </c>
      <c r="B293" s="30">
        <v>45781</v>
      </c>
      <c r="C293" s="184">
        <f>YEAR(PA[[#This Row],[Date]])+IF(MONTH(PA[[#This Row],[Date]])&gt;=4,1,0)</f>
        <v>2026</v>
      </c>
      <c r="D293" s="32">
        <f>YEAR(PA[[#This Row],[Date]])</f>
        <v>2025</v>
      </c>
      <c r="E293" s="36" t="s">
        <v>364</v>
      </c>
      <c r="F293" s="36" t="s">
        <v>364</v>
      </c>
      <c r="G293" s="217">
        <v>45778</v>
      </c>
      <c r="H293" s="31">
        <f>DAY(EOMONTH(PA[[#This Row],[Month Year]],0))</f>
        <v>31</v>
      </c>
      <c r="I293" s="33">
        <v>0.28333333333333333</v>
      </c>
      <c r="J293" s="33">
        <v>0.76458333333333328</v>
      </c>
      <c r="K293" s="34">
        <f>IFERROR((PA[[#This Row],[Sunset Time (POA&lt;20 W/m2)]]-PA[[#This Row],[Sunrise Time (POA&gt;20 W/m2)]])*24,"")</f>
        <v>11.549999999999999</v>
      </c>
      <c r="L293" s="32" t="s">
        <v>424</v>
      </c>
      <c r="M293" s="32" t="s">
        <v>404</v>
      </c>
      <c r="N293" s="32" t="s">
        <v>413</v>
      </c>
      <c r="O293" s="35" t="s">
        <v>457</v>
      </c>
      <c r="P293" s="35"/>
      <c r="Q293" s="32"/>
      <c r="R293" s="31">
        <f>IF((PA[[#This Row],[String Type(If String BD)]]&amp;PA[[#This Row],[Equipment (If any BD other than PV  array and inv)]])="",1,0)</f>
        <v>1</v>
      </c>
      <c r="S293" s="31">
        <f>IF(PA[[#This Row],[String Type(If String BD)]]="",1,0)</f>
        <v>1</v>
      </c>
      <c r="T2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IS12Inv1M2SCB3</v>
      </c>
      <c r="U293" s="34">
        <f>IFERROR(_xlfn.XLOOKUP(PA[[#This Row],[Affected Equipment ]],'Basic Data'!N:N,'Basic Data'!Q:Q),"")</f>
        <v>223.3</v>
      </c>
      <c r="V293" s="179">
        <f ca="1">IFERROR(_xlfn.XLOOKUP(PA[[#This Row],[Affected Equipment ]],'Basic Data'!N:N,'Basic Data'!R:R),"")</f>
        <v>1.3289293578527645E-3</v>
      </c>
      <c r="W293" s="35" t="s">
        <v>434</v>
      </c>
      <c r="X293" s="38"/>
      <c r="Y293" s="38" t="s">
        <v>75</v>
      </c>
      <c r="Z293" s="41">
        <v>0.28333333333333333</v>
      </c>
      <c r="AA293" s="41">
        <v>0.28333333333333333</v>
      </c>
      <c r="AB293" s="41">
        <v>0.28333333333333333</v>
      </c>
      <c r="AC293" s="44">
        <v>0.33194444444444443</v>
      </c>
      <c r="AD293" s="42">
        <f>IF(PA[[#This Row],[Acknowledgement Time ]]="NA","",(PA[[#This Row],[Acknowledgement Time ]]-PA[[#This Row],[Fault Time]])*24)</f>
        <v>0</v>
      </c>
      <c r="AE293" s="42">
        <f>IF(PA[[#This Row],[Work Start time on Fault]]="NA","",(PA[[#This Row],[Work Start time on Fault]]-PA[[#This Row],[Fault Time]])*24)</f>
        <v>0</v>
      </c>
      <c r="AF293" s="43">
        <f>IF(PA[[#This Row],[Status]]="Open","",(PA[[#This Row],[Work Completion time on fault]]-PA[[#This Row],[Fault Time]])*24)</f>
        <v>1.1666666666666665</v>
      </c>
      <c r="AG293" s="42">
        <f>IFERROR((PA[[#This Row],[Work Completion time on fault]]-PA[[#This Row],[Fault Time]])*24,"")</f>
        <v>1.1666666666666665</v>
      </c>
      <c r="AH293" s="35" t="s">
        <v>564</v>
      </c>
      <c r="AI293" s="32" t="s">
        <v>368</v>
      </c>
      <c r="AJ293" s="34">
        <f ca="1">IFERROR(PA[[#This Row],[Breakdown Time]]*PA[[#This Row],[Plant Equivalent Weightage]],"")</f>
        <v>1.5504175841615584E-3</v>
      </c>
      <c r="AK293" s="35">
        <v>129</v>
      </c>
      <c r="AL293" s="49">
        <f>IFERROR((_xlfn.XLOOKUP($G293,'Modelling New'!$D:$D,'Modelling New'!$O:$O)*PA[[#This Row],[Lost PoA(Wh/m2)]]*PA[[#This Row],[DC Capacity Affected (kW)]])/1000,"")</f>
        <v>22.276116439259816</v>
      </c>
    </row>
    <row r="294" spans="1:39">
      <c r="A294" s="174">
        <f t="shared" si="4"/>
        <v>293</v>
      </c>
      <c r="B294" s="30">
        <v>45781</v>
      </c>
      <c r="C294" s="184">
        <f>YEAR(PA[[#This Row],[Date]])+IF(MONTH(PA[[#This Row],[Date]])&gt;=4,1,0)</f>
        <v>2026</v>
      </c>
      <c r="D294" s="32">
        <f>YEAR(PA[[#This Row],[Date]])</f>
        <v>2025</v>
      </c>
      <c r="E294" s="36" t="s">
        <v>364</v>
      </c>
      <c r="F294" s="36" t="s">
        <v>364</v>
      </c>
      <c r="G294" s="217">
        <v>45778</v>
      </c>
      <c r="H294" s="31">
        <f>DAY(EOMONTH(PA[[#This Row],[Month Year]],0))</f>
        <v>31</v>
      </c>
      <c r="I294" s="33">
        <v>0.28333333333333333</v>
      </c>
      <c r="J294" s="33">
        <v>0.76458333333333328</v>
      </c>
      <c r="K294" s="34">
        <f>IFERROR((PA[[#This Row],[Sunset Time (POA&lt;20 W/m2)]]-PA[[#This Row],[Sunrise Time (POA&gt;20 W/m2)]])*24,"")</f>
        <v>11.549999999999999</v>
      </c>
      <c r="L294" s="32" t="s">
        <v>424</v>
      </c>
      <c r="M294" s="32" t="s">
        <v>404</v>
      </c>
      <c r="N294" s="32" t="s">
        <v>413</v>
      </c>
      <c r="O294" s="35" t="s">
        <v>473</v>
      </c>
      <c r="P294" s="35"/>
      <c r="Q294" s="32"/>
      <c r="R294" s="31">
        <f>IF((PA[[#This Row],[String Type(If String BD)]]&amp;PA[[#This Row],[Equipment (If any BD other than PV  array and inv)]])="",1,0)</f>
        <v>1</v>
      </c>
      <c r="S294" s="31">
        <f>IF(PA[[#This Row],[String Type(If String BD)]]="",1,0)</f>
        <v>1</v>
      </c>
      <c r="T2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IS12Inv1M2SCB4</v>
      </c>
      <c r="U294" s="34">
        <f>IFERROR(_xlfn.XLOOKUP(PA[[#This Row],[Affected Equipment ]],'Basic Data'!N:N,'Basic Data'!Q:Q),"")</f>
        <v>255.2</v>
      </c>
      <c r="V294" s="179">
        <f ca="1">IFERROR(_xlfn.XLOOKUP(PA[[#This Row],[Affected Equipment ]],'Basic Data'!N:N,'Basic Data'!R:R),"")</f>
        <v>1.5187764089745878E-3</v>
      </c>
      <c r="W294" s="35" t="s">
        <v>434</v>
      </c>
      <c r="X294" s="38"/>
      <c r="Y294" s="38" t="s">
        <v>75</v>
      </c>
      <c r="Z294" s="41">
        <v>0.28333333333333333</v>
      </c>
      <c r="AA294" s="41">
        <v>0.28333333333333333</v>
      </c>
      <c r="AB294" s="41">
        <v>0.28333333333333333</v>
      </c>
      <c r="AC294" s="44">
        <v>0.33194444444444443</v>
      </c>
      <c r="AD294" s="42">
        <f>IF(PA[[#This Row],[Acknowledgement Time ]]="NA","",(PA[[#This Row],[Acknowledgement Time ]]-PA[[#This Row],[Fault Time]])*24)</f>
        <v>0</v>
      </c>
      <c r="AE294" s="42">
        <f>IF(PA[[#This Row],[Work Start time on Fault]]="NA","",(PA[[#This Row],[Work Start time on Fault]]-PA[[#This Row],[Fault Time]])*24)</f>
        <v>0</v>
      </c>
      <c r="AF294" s="43">
        <f>IF(PA[[#This Row],[Status]]="Open","",(PA[[#This Row],[Work Completion time on fault]]-PA[[#This Row],[Fault Time]])*24)</f>
        <v>1.1666666666666665</v>
      </c>
      <c r="AG294" s="42">
        <f>IFERROR((PA[[#This Row],[Work Completion time on fault]]-PA[[#This Row],[Fault Time]])*24,"")</f>
        <v>1.1666666666666665</v>
      </c>
      <c r="AH294" s="35" t="s">
        <v>564</v>
      </c>
      <c r="AI294" s="32" t="s">
        <v>368</v>
      </c>
      <c r="AJ294" s="34">
        <f ca="1">IFERROR(PA[[#This Row],[Breakdown Time]]*PA[[#This Row],[Plant Equivalent Weightage]],"")</f>
        <v>1.7719058104703521E-3</v>
      </c>
      <c r="AK294" s="35">
        <v>129</v>
      </c>
      <c r="AL294" s="49">
        <f>IFERROR((_xlfn.XLOOKUP($G294,'Modelling New'!$D:$D,'Modelling New'!$O:$O)*PA[[#This Row],[Lost PoA(Wh/m2)]]*PA[[#This Row],[DC Capacity Affected (kW)]])/1000,"")</f>
        <v>25.458418787725499</v>
      </c>
    </row>
    <row r="295" spans="1:39">
      <c r="A295" s="174">
        <f t="shared" si="4"/>
        <v>294</v>
      </c>
      <c r="B295" s="30">
        <v>45781</v>
      </c>
      <c r="C295" s="184">
        <f>YEAR(PA[[#This Row],[Date]])+IF(MONTH(PA[[#This Row],[Date]])&gt;=4,1,0)</f>
        <v>2026</v>
      </c>
      <c r="D295" s="32">
        <f>YEAR(PA[[#This Row],[Date]])</f>
        <v>2025</v>
      </c>
      <c r="E295" s="36" t="s">
        <v>364</v>
      </c>
      <c r="F295" s="36" t="s">
        <v>364</v>
      </c>
      <c r="G295" s="217">
        <v>45778</v>
      </c>
      <c r="H295" s="31">
        <f>DAY(EOMONTH(PA[[#This Row],[Month Year]],0))</f>
        <v>31</v>
      </c>
      <c r="I295" s="33">
        <v>0.28333333333333333</v>
      </c>
      <c r="J295" s="33">
        <v>0.76458333333333328</v>
      </c>
      <c r="K295" s="34">
        <f>IFERROR((PA[[#This Row],[Sunset Time (POA&lt;20 W/m2)]]-PA[[#This Row],[Sunrise Time (POA&gt;20 W/m2)]])*24,"")</f>
        <v>11.549999999999999</v>
      </c>
      <c r="L295" s="32" t="s">
        <v>403</v>
      </c>
      <c r="M295" s="32" t="s">
        <v>404</v>
      </c>
      <c r="N295" s="32" t="s">
        <v>405</v>
      </c>
      <c r="O295" s="35" t="s">
        <v>473</v>
      </c>
      <c r="P295" s="35"/>
      <c r="Q295" s="32"/>
      <c r="R295" s="31">
        <f>IF((PA[[#This Row],[String Type(If String BD)]]&amp;PA[[#This Row],[Equipment (If any BD other than PV  array and inv)]])="",1,0)</f>
        <v>1</v>
      </c>
      <c r="S295" s="31">
        <f>IF(PA[[#This Row],[String Type(If String BD)]]="",1,0)</f>
        <v>1</v>
      </c>
      <c r="T2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IS10Inv1M4SCB4</v>
      </c>
      <c r="U295" s="34">
        <f>IFERROR(_xlfn.XLOOKUP(PA[[#This Row],[Affected Equipment ]],'Basic Data'!N:N,'Basic Data'!Q:Q),"")</f>
        <v>255.2</v>
      </c>
      <c r="V295" s="179">
        <f ca="1">IFERROR(_xlfn.XLOOKUP(PA[[#This Row],[Affected Equipment ]],'Basic Data'!N:N,'Basic Data'!R:R),"")</f>
        <v>1.5187764089745878E-3</v>
      </c>
      <c r="W295" s="35" t="s">
        <v>434</v>
      </c>
      <c r="X295" s="38"/>
      <c r="Y295" s="38" t="s">
        <v>75</v>
      </c>
      <c r="Z295" s="41">
        <v>0.28333333333333333</v>
      </c>
      <c r="AA295" s="41">
        <v>0.28333333333333333</v>
      </c>
      <c r="AB295" s="41">
        <v>0.28333333333333333</v>
      </c>
      <c r="AC295" s="44">
        <v>0.36875000000000002</v>
      </c>
      <c r="AD295" s="42">
        <f>IF(PA[[#This Row],[Acknowledgement Time ]]="NA","",(PA[[#This Row],[Acknowledgement Time ]]-PA[[#This Row],[Fault Time]])*24)</f>
        <v>0</v>
      </c>
      <c r="AE295" s="42">
        <f>IF(PA[[#This Row],[Work Start time on Fault]]="NA","",(PA[[#This Row],[Work Start time on Fault]]-PA[[#This Row],[Fault Time]])*24)</f>
        <v>0</v>
      </c>
      <c r="AF295" s="43">
        <f>IF(PA[[#This Row],[Status]]="Open","",(PA[[#This Row],[Work Completion time on fault]]-PA[[#This Row],[Fault Time]])*24)</f>
        <v>2.0500000000000007</v>
      </c>
      <c r="AG295" s="42">
        <f>IFERROR((PA[[#This Row],[Work Completion time on fault]]-PA[[#This Row],[Fault Time]])*24,"")</f>
        <v>2.0500000000000007</v>
      </c>
      <c r="AH295" s="35" t="s">
        <v>564</v>
      </c>
      <c r="AI295" s="32" t="s">
        <v>368</v>
      </c>
      <c r="AJ295" s="34">
        <f ca="1">IFERROR(PA[[#This Row],[Breakdown Time]]*PA[[#This Row],[Plant Equivalent Weightage]],"")</f>
        <v>3.1134916383979061E-3</v>
      </c>
      <c r="AK295" s="35">
        <v>476</v>
      </c>
      <c r="AL295" s="49">
        <f>IFERROR((_xlfn.XLOOKUP($G295,'Modelling New'!$D:$D,'Modelling New'!$O:$O)*PA[[#This Row],[Lost PoA(Wh/m2)]]*PA[[#This Row],[DC Capacity Affected (kW)]])/1000,"")</f>
        <v>93.939591805870833</v>
      </c>
      <c r="AM295" s="316" t="s">
        <v>565</v>
      </c>
    </row>
    <row r="296" spans="1:39">
      <c r="A296" s="174">
        <f t="shared" si="4"/>
        <v>295</v>
      </c>
      <c r="B296" s="134">
        <v>45781</v>
      </c>
      <c r="C296" s="183">
        <f>YEAR(PA[[#This Row],[Date]])+IF(MONTH(PA[[#This Row],[Date]])&gt;=4,1,0)</f>
        <v>2026</v>
      </c>
      <c r="D296" s="32">
        <f>YEAR(PA[[#This Row],[Date]])</f>
        <v>2025</v>
      </c>
      <c r="E296" s="36" t="s">
        <v>364</v>
      </c>
      <c r="F296" s="36" t="s">
        <v>364</v>
      </c>
      <c r="G296" s="217">
        <v>45778</v>
      </c>
      <c r="H296" s="175">
        <f>DAY(EOMONTH(PA[[#This Row],[Month Year]],0))</f>
        <v>31</v>
      </c>
      <c r="I296" s="33">
        <v>0.28333333333333333</v>
      </c>
      <c r="J296" s="33">
        <v>0.76458333333333328</v>
      </c>
      <c r="K296" s="34">
        <f>IFERROR((PA[[#This Row],[Sunset Time (POA&lt;20 W/m2)]]-PA[[#This Row],[Sunrise Time (POA&gt;20 W/m2)]])*24,"")</f>
        <v>11.549999999999999</v>
      </c>
      <c r="L296" s="36" t="s">
        <v>474</v>
      </c>
      <c r="M296" s="32" t="s">
        <v>411</v>
      </c>
      <c r="N296" s="32" t="s">
        <v>413</v>
      </c>
      <c r="O296" s="35" t="s">
        <v>441</v>
      </c>
      <c r="P296" s="37"/>
      <c r="Q296" s="36"/>
      <c r="R296" s="175">
        <f>IF((PA[[#This Row],[String Type(If String BD)]]&amp;PA[[#This Row],[Equipment (If any BD other than PV  array and inv)]])="",1,0)</f>
        <v>1</v>
      </c>
      <c r="S296" s="175">
        <f>IF(PA[[#This Row],[String Type(If String BD)]]="",1,0)</f>
        <v>1</v>
      </c>
      <c r="T2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IS17Inv2M2SCB5</v>
      </c>
      <c r="U296" s="176">
        <f>IFERROR(_xlfn.XLOOKUP(PA[[#This Row],[Affected Equipment ]],'Basic Data'!N:N,'Basic Data'!Q:Q),"")</f>
        <v>252.88</v>
      </c>
      <c r="V296" s="180">
        <f ca="1">IFERROR(_xlfn.XLOOKUP(PA[[#This Row],[Affected Equipment ]],'Basic Data'!N:N,'Basic Data'!R:R),"")</f>
        <v>1.5049693507111824E-3</v>
      </c>
      <c r="W296" s="35" t="s">
        <v>434</v>
      </c>
      <c r="X296" s="39"/>
      <c r="Y296" s="38" t="s">
        <v>75</v>
      </c>
      <c r="Z296" s="41">
        <v>0.28333333333333333</v>
      </c>
      <c r="AA296" s="41">
        <v>0.28333333333333333</v>
      </c>
      <c r="AB296" s="41">
        <v>0.28333333333333333</v>
      </c>
      <c r="AC296" s="45">
        <v>0.46597222222222223</v>
      </c>
      <c r="AD296" s="177">
        <f>IF(PA[[#This Row],[Acknowledgement Time ]]="NA","",(PA[[#This Row],[Acknowledgement Time ]]-PA[[#This Row],[Fault Time]])*24)</f>
        <v>0</v>
      </c>
      <c r="AE296" s="177">
        <f>IF(PA[[#This Row],[Work Start time on Fault]]="NA","",(PA[[#This Row],[Work Start time on Fault]]-PA[[#This Row],[Fault Time]])*24)</f>
        <v>0</v>
      </c>
      <c r="AF296" s="178">
        <f>IF(PA[[#This Row],[Status]]="Open","",(PA[[#This Row],[Work Completion time on fault]]-PA[[#This Row],[Fault Time]])*24)</f>
        <v>4.3833333333333337</v>
      </c>
      <c r="AG296" s="177">
        <f>IFERROR((PA[[#This Row],[Work Completion time on fault]]-PA[[#This Row],[Fault Time]])*24,"")</f>
        <v>4.3833333333333337</v>
      </c>
      <c r="AH296" s="35" t="s">
        <v>564</v>
      </c>
      <c r="AI296" s="32" t="s">
        <v>368</v>
      </c>
      <c r="AJ296" s="176">
        <f ca="1">IFERROR(PA[[#This Row],[Breakdown Time]]*PA[[#This Row],[Plant Equivalent Weightage]],"")</f>
        <v>6.5967823206173502E-3</v>
      </c>
      <c r="AK296" s="37">
        <v>2096</v>
      </c>
      <c r="AL296" s="278">
        <f>IFERROR((_xlfn.XLOOKUP($G296,'Modelling New'!$D:$D,'Modelling New'!$O:$O)*PA[[#This Row],[Lost PoA(Wh/m2)]]*PA[[#This Row],[DC Capacity Affected (kW)]])/1000,"")</f>
        <v>409.88951303163623</v>
      </c>
    </row>
    <row r="297" spans="1:39">
      <c r="A297" s="174">
        <f t="shared" si="4"/>
        <v>296</v>
      </c>
      <c r="B297" s="30">
        <v>45781</v>
      </c>
      <c r="C297" s="184">
        <f>YEAR(PA[[#This Row],[Date]])+IF(MONTH(PA[[#This Row],[Date]])&gt;=4,1,0)</f>
        <v>2026</v>
      </c>
      <c r="D297" s="32">
        <f>YEAR(PA[[#This Row],[Date]])</f>
        <v>2025</v>
      </c>
      <c r="E297" s="36" t="s">
        <v>364</v>
      </c>
      <c r="F297" s="36" t="s">
        <v>364</v>
      </c>
      <c r="G297" s="217">
        <v>45778</v>
      </c>
      <c r="H297" s="31">
        <f>DAY(EOMONTH(PA[[#This Row],[Month Year]],0))</f>
        <v>31</v>
      </c>
      <c r="I297" s="33">
        <v>0.28333333333333333</v>
      </c>
      <c r="J297" s="33">
        <v>0.76458333333333328</v>
      </c>
      <c r="K297" s="34">
        <f>IFERROR((PA[[#This Row],[Sunset Time (POA&lt;20 W/m2)]]-PA[[#This Row],[Sunrise Time (POA&gt;20 W/m2)]])*24,"")</f>
        <v>11.549999999999999</v>
      </c>
      <c r="L297" s="36" t="s">
        <v>474</v>
      </c>
      <c r="M297" s="32" t="s">
        <v>411</v>
      </c>
      <c r="N297" s="32" t="s">
        <v>413</v>
      </c>
      <c r="O297" s="35" t="s">
        <v>447</v>
      </c>
      <c r="P297" s="35"/>
      <c r="Q297" s="32"/>
      <c r="R297" s="31">
        <f>IF((PA[[#This Row],[String Type(If String BD)]]&amp;PA[[#This Row],[Equipment (If any BD other than PV  array and inv)]])="",1,0)</f>
        <v>1</v>
      </c>
      <c r="S297" s="31">
        <f>IF(PA[[#This Row],[String Type(If String BD)]]="",1,0)</f>
        <v>1</v>
      </c>
      <c r="T2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IS17Inv2M2SCB6</v>
      </c>
      <c r="U297" s="34">
        <f>IFERROR(_xlfn.XLOOKUP(PA[[#This Row],[Affected Equipment ]],'Basic Data'!N:N,'Basic Data'!Q:Q),"")</f>
        <v>221.27</v>
      </c>
      <c r="V297" s="179">
        <f ca="1">IFERROR(_xlfn.XLOOKUP(PA[[#This Row],[Affected Equipment ]],'Basic Data'!N:N,'Basic Data'!R:R),"")</f>
        <v>1.3168481818722848E-3</v>
      </c>
      <c r="W297" s="35" t="s">
        <v>434</v>
      </c>
      <c r="X297" s="38"/>
      <c r="Y297" s="38" t="s">
        <v>75</v>
      </c>
      <c r="Z297" s="41">
        <v>0.28333333333333333</v>
      </c>
      <c r="AA297" s="41">
        <v>0.28333333333333333</v>
      </c>
      <c r="AB297" s="41">
        <v>0.28333333333333333</v>
      </c>
      <c r="AC297" s="44">
        <v>0.4909722222222222</v>
      </c>
      <c r="AD297" s="42">
        <f>IF(PA[[#This Row],[Acknowledgement Time ]]="NA","",(PA[[#This Row],[Acknowledgement Time ]]-PA[[#This Row],[Fault Time]])*24)</f>
        <v>0</v>
      </c>
      <c r="AE297" s="42">
        <f>IF(PA[[#This Row],[Work Start time on Fault]]="NA","",(PA[[#This Row],[Work Start time on Fault]]-PA[[#This Row],[Fault Time]])*24)</f>
        <v>0</v>
      </c>
      <c r="AF297" s="43">
        <f>IF(PA[[#This Row],[Status]]="Open","",(PA[[#This Row],[Work Completion time on fault]]-PA[[#This Row],[Fault Time]])*24)</f>
        <v>4.9833333333333325</v>
      </c>
      <c r="AG297" s="42">
        <f>IFERROR((PA[[#This Row],[Work Completion time on fault]]-PA[[#This Row],[Fault Time]])*24,"")</f>
        <v>4.9833333333333325</v>
      </c>
      <c r="AH297" s="35" t="s">
        <v>564</v>
      </c>
      <c r="AI297" s="32" t="s">
        <v>368</v>
      </c>
      <c r="AJ297" s="34">
        <f ca="1">IFERROR(PA[[#This Row],[Breakdown Time]]*PA[[#This Row],[Plant Equivalent Weightage]],"")</f>
        <v>6.5622934396635515E-3</v>
      </c>
      <c r="AK297" s="35">
        <v>2662</v>
      </c>
      <c r="AL297" s="49">
        <f>IFERROR((_xlfn.XLOOKUP($G297,'Modelling New'!$D:$D,'Modelling New'!$O:$O)*PA[[#This Row],[Lost PoA(Wh/m2)]]*PA[[#This Row],[DC Capacity Affected (kW)]])/1000,"")</f>
        <v>455.50341041457006</v>
      </c>
    </row>
    <row r="298" spans="1:39">
      <c r="A298" s="174">
        <f t="shared" si="4"/>
        <v>297</v>
      </c>
      <c r="B298" s="30">
        <v>45781</v>
      </c>
      <c r="C298" s="184">
        <f>YEAR(PA[[#This Row],[Date]])+IF(MONTH(PA[[#This Row],[Date]])&gt;=4,1,0)</f>
        <v>2026</v>
      </c>
      <c r="D298" s="32">
        <f>YEAR(PA[[#This Row],[Date]])</f>
        <v>2025</v>
      </c>
      <c r="E298" s="36" t="s">
        <v>364</v>
      </c>
      <c r="F298" s="36" t="s">
        <v>364</v>
      </c>
      <c r="G298" s="217">
        <v>45778</v>
      </c>
      <c r="H298" s="31">
        <f>DAY(EOMONTH(PA[[#This Row],[Month Year]],0))</f>
        <v>31</v>
      </c>
      <c r="I298" s="33">
        <v>0.28333333333333333</v>
      </c>
      <c r="J298" s="33">
        <v>0.76458333333333328</v>
      </c>
      <c r="K298" s="34">
        <f>IFERROR((PA[[#This Row],[Sunset Time (POA&lt;20 W/m2)]]-PA[[#This Row],[Sunrise Time (POA&gt;20 W/m2)]])*24,"")</f>
        <v>11.549999999999999</v>
      </c>
      <c r="L298" s="32" t="s">
        <v>403</v>
      </c>
      <c r="M298" s="32" t="s">
        <v>404</v>
      </c>
      <c r="N298" s="32" t="s">
        <v>405</v>
      </c>
      <c r="O298" s="35" t="s">
        <v>473</v>
      </c>
      <c r="P298" s="35" t="s">
        <v>407</v>
      </c>
      <c r="Q298" s="32"/>
      <c r="R298" s="31">
        <f>IF((PA[[#This Row],[String Type(If String BD)]]&amp;PA[[#This Row],[Equipment (If any BD other than PV  array and inv)]])="",1,0)</f>
        <v>0</v>
      </c>
      <c r="S298" s="31">
        <f>IF(PA[[#This Row],[String Type(If String BD)]]="",1,0)</f>
        <v>0</v>
      </c>
      <c r="T2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8" s="34">
        <f>IFERROR(_xlfn.XLOOKUP(PA[[#This Row],[Affected Equipment ]],'Basic Data'!N:N,'Basic Data'!Q:Q),"")</f>
        <v>31.900000000000002</v>
      </c>
      <c r="V298" s="179">
        <f ca="1">IFERROR(_xlfn.XLOOKUP(PA[[#This Row],[Affected Equipment ]],'Basic Data'!N:N,'Basic Data'!R:R),"")</f>
        <v>1.898470511218235E-4</v>
      </c>
      <c r="W298" s="35" t="s">
        <v>448</v>
      </c>
      <c r="X298" s="38"/>
      <c r="Y298" s="38" t="s">
        <v>470</v>
      </c>
      <c r="Z298" s="41">
        <v>0.28333333333333333</v>
      </c>
      <c r="AA298" s="41">
        <v>0.28333333333333333</v>
      </c>
      <c r="AB298" s="41">
        <v>0.28333333333333333</v>
      </c>
      <c r="AC298" s="44">
        <v>0.70833333333333337</v>
      </c>
      <c r="AD298" s="42">
        <f>IF(PA[[#This Row],[Acknowledgement Time ]]="NA","",(PA[[#This Row],[Acknowledgement Time ]]-PA[[#This Row],[Fault Time]])*24)</f>
        <v>0</v>
      </c>
      <c r="AE298" s="42">
        <f>IF(PA[[#This Row],[Work Start time on Fault]]="NA","",(PA[[#This Row],[Work Start time on Fault]]-PA[[#This Row],[Fault Time]])*24)</f>
        <v>0</v>
      </c>
      <c r="AF298" s="43">
        <f>IF(PA[[#This Row],[Status]]="Open","",(PA[[#This Row],[Work Completion time on fault]]-PA[[#This Row],[Fault Time]])*24)</f>
        <v>10.200000000000001</v>
      </c>
      <c r="AG298" s="42">
        <f>IFERROR((PA[[#This Row],[Work Completion time on fault]]-PA[[#This Row],[Fault Time]])*24,"")</f>
        <v>10.200000000000001</v>
      </c>
      <c r="AH298" s="35" t="s">
        <v>456</v>
      </c>
      <c r="AI298" s="32" t="s">
        <v>368</v>
      </c>
      <c r="AJ298" s="34">
        <f ca="1">IFERROR(PA[[#This Row],[Breakdown Time]]*PA[[#This Row],[Plant Equivalent Weightage]],"")</f>
        <v>1.9364399214426E-3</v>
      </c>
      <c r="AK298" s="35">
        <v>6508</v>
      </c>
      <c r="AL298" s="49">
        <f>IFERROR((_xlfn.XLOOKUP($G298,'Modelling New'!$D:$D,'Modelling New'!$O:$O)*PA[[#This Row],[Lost PoA(Wh/m2)]]*PA[[#This Row],[DC Capacity Affected (kW)]])/1000,"")</f>
        <v>160.54592002957131</v>
      </c>
      <c r="AM298" s="316" t="s">
        <v>565</v>
      </c>
    </row>
    <row r="299" spans="1:39">
      <c r="A299" s="174">
        <f t="shared" si="4"/>
        <v>298</v>
      </c>
      <c r="B299" s="30">
        <v>45781</v>
      </c>
      <c r="C299" s="184">
        <f>YEAR(PA[[#This Row],[Date]])+IF(MONTH(PA[[#This Row],[Date]])&gt;=4,1,0)</f>
        <v>2026</v>
      </c>
      <c r="D299" s="32">
        <f>YEAR(PA[[#This Row],[Date]])</f>
        <v>2025</v>
      </c>
      <c r="E299" s="36" t="s">
        <v>364</v>
      </c>
      <c r="F299" s="36" t="s">
        <v>364</v>
      </c>
      <c r="G299" s="217">
        <v>45778</v>
      </c>
      <c r="H299" s="31">
        <f>DAY(EOMONTH(PA[[#This Row],[Month Year]],0))</f>
        <v>31</v>
      </c>
      <c r="I299" s="33">
        <v>0.28333333333333333</v>
      </c>
      <c r="J299" s="33">
        <v>0.76458333333333328</v>
      </c>
      <c r="K299" s="34">
        <f>IFERROR((PA[[#This Row],[Sunset Time (POA&lt;20 W/m2)]]-PA[[#This Row],[Sunrise Time (POA&gt;20 W/m2)]])*24,"")</f>
        <v>11.549999999999999</v>
      </c>
      <c r="L299" s="32" t="s">
        <v>403</v>
      </c>
      <c r="M299" s="32" t="s">
        <v>404</v>
      </c>
      <c r="N299" s="32" t="s">
        <v>417</v>
      </c>
      <c r="O299" s="35" t="s">
        <v>441</v>
      </c>
      <c r="P299" s="35" t="s">
        <v>407</v>
      </c>
      <c r="Q299" s="32"/>
      <c r="R299" s="31">
        <f>IF((PA[[#This Row],[String Type(If String BD)]]&amp;PA[[#This Row],[Equipment (If any BD other than PV  array and inv)]])="",1,0)</f>
        <v>0</v>
      </c>
      <c r="S299" s="31">
        <f>IF(PA[[#This Row],[String Type(If String BD)]]="",1,0)</f>
        <v>0</v>
      </c>
      <c r="T2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299" s="34">
        <f>IFERROR(_xlfn.XLOOKUP(PA[[#This Row],[Affected Equipment ]],'Basic Data'!N:N,'Basic Data'!Q:Q),"")</f>
        <v>31.900000000000002</v>
      </c>
      <c r="V299" s="179">
        <f ca="1">IFERROR(_xlfn.XLOOKUP(PA[[#This Row],[Affected Equipment ]],'Basic Data'!N:N,'Basic Data'!R:R),"")</f>
        <v>1.898470511218235E-4</v>
      </c>
      <c r="W299" s="35" t="s">
        <v>448</v>
      </c>
      <c r="X299" s="38"/>
      <c r="Y299" s="38" t="s">
        <v>470</v>
      </c>
      <c r="Z299" s="41">
        <v>0.28333333333333333</v>
      </c>
      <c r="AA299" s="41">
        <v>0.28333333333333333</v>
      </c>
      <c r="AB299" s="41">
        <v>0.28333333333333333</v>
      </c>
      <c r="AC299" s="44">
        <v>0.71527777777777779</v>
      </c>
      <c r="AD299" s="42">
        <f>IF(PA[[#This Row],[Acknowledgement Time ]]="NA","",(PA[[#This Row],[Acknowledgement Time ]]-PA[[#This Row],[Fault Time]])*24)</f>
        <v>0</v>
      </c>
      <c r="AE299" s="42">
        <f>IF(PA[[#This Row],[Work Start time on Fault]]="NA","",(PA[[#This Row],[Work Start time on Fault]]-PA[[#This Row],[Fault Time]])*24)</f>
        <v>0</v>
      </c>
      <c r="AF299" s="43">
        <f>IF(PA[[#This Row],[Status]]="Open","",(PA[[#This Row],[Work Completion time on fault]]-PA[[#This Row],[Fault Time]])*24)</f>
        <v>10.366666666666667</v>
      </c>
      <c r="AG299" s="42">
        <f>IFERROR((PA[[#This Row],[Work Completion time on fault]]-PA[[#This Row],[Fault Time]])*24,"")</f>
        <v>10.366666666666667</v>
      </c>
      <c r="AH299" s="35" t="s">
        <v>566</v>
      </c>
      <c r="AI299" s="32" t="s">
        <v>368</v>
      </c>
      <c r="AJ299" s="34">
        <f ca="1">IFERROR(PA[[#This Row],[Breakdown Time]]*PA[[#This Row],[Plant Equivalent Weightage]],"")</f>
        <v>1.9680810966295702E-3</v>
      </c>
      <c r="AK299" s="35">
        <v>6548</v>
      </c>
      <c r="AL299" s="49">
        <f>IFERROR((_xlfn.XLOOKUP($G299,'Modelling New'!$D:$D,'Modelling New'!$O:$O)*PA[[#This Row],[Lost PoA(Wh/m2)]]*PA[[#This Row],[DC Capacity Affected (kW)]])/1000,"")</f>
        <v>161.53268044770016</v>
      </c>
      <c r="AM299" s="316" t="s">
        <v>565</v>
      </c>
    </row>
    <row r="300" spans="1:39">
      <c r="A300" s="174">
        <f t="shared" si="4"/>
        <v>299</v>
      </c>
      <c r="B300" s="30">
        <v>45781</v>
      </c>
      <c r="C300" s="184">
        <f>YEAR(PA[[#This Row],[Date]])+IF(MONTH(PA[[#This Row],[Date]])&gt;=4,1,0)</f>
        <v>2026</v>
      </c>
      <c r="D300" s="32">
        <f>YEAR(PA[[#This Row],[Date]])</f>
        <v>2025</v>
      </c>
      <c r="E300" s="36" t="s">
        <v>364</v>
      </c>
      <c r="F300" s="36" t="s">
        <v>364</v>
      </c>
      <c r="G300" s="217">
        <v>45778</v>
      </c>
      <c r="H300" s="31">
        <f>DAY(EOMONTH(PA[[#This Row],[Month Year]],0))</f>
        <v>31</v>
      </c>
      <c r="I300" s="33">
        <v>0.28333333333333333</v>
      </c>
      <c r="J300" s="33">
        <v>0.76458333333333328</v>
      </c>
      <c r="K300" s="34">
        <f>IFERROR((PA[[#This Row],[Sunset Time (POA&lt;20 W/m2)]]-PA[[#This Row],[Sunrise Time (POA&gt;20 W/m2)]])*24,"")</f>
        <v>11.549999999999999</v>
      </c>
      <c r="L300" s="32" t="s">
        <v>424</v>
      </c>
      <c r="M300" s="32" t="s">
        <v>404</v>
      </c>
      <c r="N300" s="32" t="s">
        <v>413</v>
      </c>
      <c r="O300" s="35" t="s">
        <v>473</v>
      </c>
      <c r="P300" s="35" t="s">
        <v>407</v>
      </c>
      <c r="Q300" s="32"/>
      <c r="R300" s="31">
        <f>IF((PA[[#This Row],[String Type(If String BD)]]&amp;PA[[#This Row],[Equipment (If any BD other than PV  array and inv)]])="",1,0)</f>
        <v>0</v>
      </c>
      <c r="S300" s="31">
        <f>IF(PA[[#This Row],[String Type(If String BD)]]="",1,0)</f>
        <v>0</v>
      </c>
      <c r="T3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00" s="34">
        <f>IFERROR(_xlfn.XLOOKUP(PA[[#This Row],[Affected Equipment ]],'Basic Data'!N:N,'Basic Data'!Q:Q),"")</f>
        <v>31.900000000000002</v>
      </c>
      <c r="V300" s="179">
        <f ca="1">IFERROR(_xlfn.XLOOKUP(PA[[#This Row],[Affected Equipment ]],'Basic Data'!N:N,'Basic Data'!R:R),"")</f>
        <v>1.898470511218235E-4</v>
      </c>
      <c r="W300" s="35" t="s">
        <v>448</v>
      </c>
      <c r="X300" s="38"/>
      <c r="Y300" s="38" t="s">
        <v>470</v>
      </c>
      <c r="Z300" s="41">
        <v>0.28333333333333333</v>
      </c>
      <c r="AA300" s="41">
        <v>0.28333333333333333</v>
      </c>
      <c r="AB300" s="41">
        <v>0.28333333333333333</v>
      </c>
      <c r="AC300" s="44">
        <v>0.72222222222222221</v>
      </c>
      <c r="AD300" s="42">
        <f>IF(PA[[#This Row],[Acknowledgement Time ]]="NA","",(PA[[#This Row],[Acknowledgement Time ]]-PA[[#This Row],[Fault Time]])*24)</f>
        <v>0</v>
      </c>
      <c r="AE300" s="42">
        <f>IF(PA[[#This Row],[Work Start time on Fault]]="NA","",(PA[[#This Row],[Work Start time on Fault]]-PA[[#This Row],[Fault Time]])*24)</f>
        <v>0</v>
      </c>
      <c r="AF300" s="43">
        <f>IF(PA[[#This Row],[Status]]="Open","",(PA[[#This Row],[Work Completion time on fault]]-PA[[#This Row],[Fault Time]])*24)</f>
        <v>10.533333333333333</v>
      </c>
      <c r="AG300" s="42">
        <f>IFERROR((PA[[#This Row],[Work Completion time on fault]]-PA[[#This Row],[Fault Time]])*24,"")</f>
        <v>10.533333333333333</v>
      </c>
      <c r="AH300" s="35" t="s">
        <v>520</v>
      </c>
      <c r="AI300" s="32" t="s">
        <v>368</v>
      </c>
      <c r="AJ300" s="34">
        <f ca="1">IFERROR(PA[[#This Row],[Breakdown Time]]*PA[[#This Row],[Plant Equivalent Weightage]],"")</f>
        <v>1.9997222718165408E-3</v>
      </c>
      <c r="AK300" s="35">
        <v>6581</v>
      </c>
      <c r="AL300" s="49">
        <f>IFERROR((_xlfn.XLOOKUP($G300,'Modelling New'!$D:$D,'Modelling New'!$O:$O)*PA[[#This Row],[Lost PoA(Wh/m2)]]*PA[[#This Row],[DC Capacity Affected (kW)]])/1000,"")</f>
        <v>162.34675779265652</v>
      </c>
    </row>
    <row r="301" spans="1:39">
      <c r="A301" s="174">
        <f t="shared" si="4"/>
        <v>300</v>
      </c>
      <c r="B301" s="30">
        <v>45781</v>
      </c>
      <c r="C301" s="184">
        <f>YEAR(PA[[#This Row],[Date]])+IF(MONTH(PA[[#This Row],[Date]])&gt;=4,1,0)</f>
        <v>2026</v>
      </c>
      <c r="D301" s="32">
        <f>YEAR(PA[[#This Row],[Date]])</f>
        <v>2025</v>
      </c>
      <c r="E301" s="36" t="s">
        <v>364</v>
      </c>
      <c r="F301" s="36" t="s">
        <v>364</v>
      </c>
      <c r="G301" s="217">
        <v>45778</v>
      </c>
      <c r="H301" s="31">
        <f>DAY(EOMONTH(PA[[#This Row],[Month Year]],0))</f>
        <v>31</v>
      </c>
      <c r="I301" s="33">
        <v>0.28333333333333333</v>
      </c>
      <c r="J301" s="33">
        <v>0.76458333333333328</v>
      </c>
      <c r="K301" s="34">
        <f>IFERROR((PA[[#This Row],[Sunset Time (POA&lt;20 W/m2)]]-PA[[#This Row],[Sunrise Time (POA&gt;20 W/m2)]])*24,"")</f>
        <v>11.549999999999999</v>
      </c>
      <c r="L301" s="32" t="s">
        <v>425</v>
      </c>
      <c r="M301" s="32" t="s">
        <v>411</v>
      </c>
      <c r="N301" s="32" t="s">
        <v>417</v>
      </c>
      <c r="O301" s="35" t="s">
        <v>447</v>
      </c>
      <c r="P301" s="35" t="s">
        <v>472</v>
      </c>
      <c r="Q301" s="32"/>
      <c r="R301" s="31">
        <f>IF((PA[[#This Row],[String Type(If String BD)]]&amp;PA[[#This Row],[Equipment (If any BD other than PV  array and inv)]])="",1,0)</f>
        <v>0</v>
      </c>
      <c r="S301" s="31">
        <f>IF(PA[[#This Row],[String Type(If String BD)]]="",1,0)</f>
        <v>0</v>
      </c>
      <c r="T3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1" s="34">
        <f>IFERROR(_xlfn.XLOOKUP(PA[[#This Row],[Affected Equipment ]],'Basic Data'!N:N,'Basic Data'!Q:Q),"")</f>
        <v>31.610000000000003</v>
      </c>
      <c r="V301" s="179">
        <f ca="1">IFERROR(_xlfn.XLOOKUP(PA[[#This Row],[Affected Equipment ]],'Basic Data'!N:N,'Basic Data'!R:R),"")</f>
        <v>1.8812116883889783E-4</v>
      </c>
      <c r="W301" s="35" t="s">
        <v>448</v>
      </c>
      <c r="X301" s="38"/>
      <c r="Y301" s="38" t="s">
        <v>470</v>
      </c>
      <c r="Z301" s="41">
        <v>0.28333333333333333</v>
      </c>
      <c r="AA301" s="41">
        <v>0.28333333333333333</v>
      </c>
      <c r="AB301" s="41">
        <v>0.28333333333333333</v>
      </c>
      <c r="AC301" s="44">
        <v>0.72916666666666663</v>
      </c>
      <c r="AD301" s="42">
        <f>IF(PA[[#This Row],[Acknowledgement Time ]]="NA","",(PA[[#This Row],[Acknowledgement Time ]]-PA[[#This Row],[Fault Time]])*24)</f>
        <v>0</v>
      </c>
      <c r="AE301" s="42">
        <f>IF(PA[[#This Row],[Work Start time on Fault]]="NA","",(PA[[#This Row],[Work Start time on Fault]]-PA[[#This Row],[Fault Time]])*24)</f>
        <v>0</v>
      </c>
      <c r="AF301" s="43">
        <f>IF(PA[[#This Row],[Status]]="Open","",(PA[[#This Row],[Work Completion time on fault]]-PA[[#This Row],[Fault Time]])*24)</f>
        <v>10.7</v>
      </c>
      <c r="AG301" s="42">
        <f>IFERROR((PA[[#This Row],[Work Completion time on fault]]-PA[[#This Row],[Fault Time]])*24,"")</f>
        <v>10.7</v>
      </c>
      <c r="AH301" s="35" t="s">
        <v>567</v>
      </c>
      <c r="AI301" s="32" t="s">
        <v>368</v>
      </c>
      <c r="AJ301" s="34">
        <f ca="1">IFERROR(PA[[#This Row],[Breakdown Time]]*PA[[#This Row],[Plant Equivalent Weightage]],"")</f>
        <v>2.0128965065762065E-3</v>
      </c>
      <c r="AK301" s="35">
        <v>6609</v>
      </c>
      <c r="AL301" s="49">
        <f>IFERROR((_xlfn.XLOOKUP($G301,'Modelling New'!$D:$D,'Modelling New'!$O:$O)*PA[[#This Row],[Lost PoA(Wh/m2)]]*PA[[#This Row],[DC Capacity Affected (kW)]])/1000,"")</f>
        <v>161.55533108457084</v>
      </c>
    </row>
    <row r="302" spans="1:39">
      <c r="A302" s="174">
        <f t="shared" si="4"/>
        <v>301</v>
      </c>
      <c r="B302" s="134">
        <v>45781</v>
      </c>
      <c r="C302" s="183">
        <f>YEAR(PA[[#This Row],[Date]])+IF(MONTH(PA[[#This Row],[Date]])&gt;=4,1,0)</f>
        <v>2026</v>
      </c>
      <c r="D302" s="32">
        <f>YEAR(PA[[#This Row],[Date]])</f>
        <v>2025</v>
      </c>
      <c r="E302" s="36" t="s">
        <v>364</v>
      </c>
      <c r="F302" s="36" t="s">
        <v>364</v>
      </c>
      <c r="G302" s="217">
        <v>45778</v>
      </c>
      <c r="H302" s="175">
        <f>DAY(EOMONTH(PA[[#This Row],[Month Year]],0))</f>
        <v>31</v>
      </c>
      <c r="I302" s="33">
        <v>0.28333333333333333</v>
      </c>
      <c r="J302" s="33">
        <v>0.76458333333333328</v>
      </c>
      <c r="K302" s="34">
        <f>IFERROR((PA[[#This Row],[Sunset Time (POA&lt;20 W/m2)]]-PA[[#This Row],[Sunrise Time (POA&gt;20 W/m2)]])*24,"")</f>
        <v>11.549999999999999</v>
      </c>
      <c r="L302" s="32" t="s">
        <v>425</v>
      </c>
      <c r="M302" s="32" t="s">
        <v>411</v>
      </c>
      <c r="N302" s="32" t="s">
        <v>413</v>
      </c>
      <c r="O302" s="35" t="s">
        <v>457</v>
      </c>
      <c r="P302" s="35" t="s">
        <v>472</v>
      </c>
      <c r="Q302" s="36"/>
      <c r="R302" s="175">
        <f>IF((PA[[#This Row],[String Type(If String BD)]]&amp;PA[[#This Row],[Equipment (If any BD other than PV  array and inv)]])="",1,0)</f>
        <v>0</v>
      </c>
      <c r="S302" s="175">
        <f>IF(PA[[#This Row],[String Type(If String BD)]]="",1,0)</f>
        <v>0</v>
      </c>
      <c r="T30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2" s="176">
        <f>IFERROR(_xlfn.XLOOKUP(PA[[#This Row],[Affected Equipment ]],'Basic Data'!N:N,'Basic Data'!Q:Q),"")</f>
        <v>31.610000000000003</v>
      </c>
      <c r="V302" s="180">
        <f ca="1">IFERROR(_xlfn.XLOOKUP(PA[[#This Row],[Affected Equipment ]],'Basic Data'!N:N,'Basic Data'!R:R),"")</f>
        <v>1.8812116883889783E-4</v>
      </c>
      <c r="W302" s="35" t="s">
        <v>448</v>
      </c>
      <c r="X302" s="39"/>
      <c r="Y302" s="38" t="s">
        <v>470</v>
      </c>
      <c r="Z302" s="41">
        <v>0.28333333333333333</v>
      </c>
      <c r="AA302" s="41">
        <v>0.28333333333333333</v>
      </c>
      <c r="AB302" s="41">
        <v>0.28333333333333333</v>
      </c>
      <c r="AC302" s="45">
        <v>0.73611111111111116</v>
      </c>
      <c r="AD302" s="177">
        <f>IF(PA[[#This Row],[Acknowledgement Time ]]="NA","",(PA[[#This Row],[Acknowledgement Time ]]-PA[[#This Row],[Fault Time]])*24)</f>
        <v>0</v>
      </c>
      <c r="AE302" s="177">
        <f>IF(PA[[#This Row],[Work Start time on Fault]]="NA","",(PA[[#This Row],[Work Start time on Fault]]-PA[[#This Row],[Fault Time]])*24)</f>
        <v>0</v>
      </c>
      <c r="AF302" s="178">
        <f>IF(PA[[#This Row],[Status]]="Open","",(PA[[#This Row],[Work Completion time on fault]]-PA[[#This Row],[Fault Time]])*24)</f>
        <v>10.866666666666667</v>
      </c>
      <c r="AG302" s="177">
        <f>IFERROR((PA[[#This Row],[Work Completion time on fault]]-PA[[#This Row],[Fault Time]])*24,"")</f>
        <v>10.866666666666667</v>
      </c>
      <c r="AH302" s="35" t="s">
        <v>469</v>
      </c>
      <c r="AI302" s="32" t="s">
        <v>368</v>
      </c>
      <c r="AJ302" s="176">
        <f ca="1">IFERROR(PA[[#This Row],[Breakdown Time]]*PA[[#This Row],[Plant Equivalent Weightage]],"")</f>
        <v>2.0442500347160231E-3</v>
      </c>
      <c r="AK302" s="37">
        <v>6631</v>
      </c>
      <c r="AL302" s="278">
        <f>IFERROR((_xlfn.XLOOKUP($G302,'Modelling New'!$D:$D,'Modelling New'!$O:$O)*PA[[#This Row],[Lost PoA(Wh/m2)]]*PA[[#This Row],[DC Capacity Affected (kW)]])/1000,"")</f>
        <v>162.09311551245113</v>
      </c>
    </row>
    <row r="303" spans="1:39">
      <c r="A303" s="174">
        <f t="shared" si="4"/>
        <v>302</v>
      </c>
      <c r="B303" s="134">
        <v>45781</v>
      </c>
      <c r="C303" s="183">
        <f>YEAR(PA[[#This Row],[Date]])+IF(MONTH(PA[[#This Row],[Date]])&gt;=4,1,0)</f>
        <v>2026</v>
      </c>
      <c r="D303" s="32">
        <f>YEAR(PA[[#This Row],[Date]])</f>
        <v>2025</v>
      </c>
      <c r="E303" s="36" t="s">
        <v>364</v>
      </c>
      <c r="F303" s="36" t="s">
        <v>364</v>
      </c>
      <c r="G303" s="217">
        <v>45778</v>
      </c>
      <c r="H303" s="175">
        <f>DAY(EOMONTH(PA[[#This Row],[Month Year]],0))</f>
        <v>31</v>
      </c>
      <c r="I303" s="33">
        <v>0.28333333333333333</v>
      </c>
      <c r="J303" s="33">
        <v>0.76458333333333328</v>
      </c>
      <c r="K303" s="34">
        <f>IFERROR((PA[[#This Row],[Sunset Time (POA&lt;20 W/m2)]]-PA[[#This Row],[Sunrise Time (POA&gt;20 W/m2)]])*24,"")</f>
        <v>11.549999999999999</v>
      </c>
      <c r="L303" s="36" t="s">
        <v>474</v>
      </c>
      <c r="M303" s="32" t="s">
        <v>411</v>
      </c>
      <c r="N303" s="32" t="s">
        <v>413</v>
      </c>
      <c r="O303" s="35" t="s">
        <v>447</v>
      </c>
      <c r="P303" s="35" t="s">
        <v>472</v>
      </c>
      <c r="Q303" s="36"/>
      <c r="R303" s="175">
        <f>IF((PA[[#This Row],[String Type(If String BD)]]&amp;PA[[#This Row],[Equipment (If any BD other than PV  array and inv)]])="",1,0)</f>
        <v>0</v>
      </c>
      <c r="S303" s="175">
        <f>IF(PA[[#This Row],[String Type(If String BD)]]="",1,0)</f>
        <v>0</v>
      </c>
      <c r="T30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03" s="176">
        <f>IFERROR(_xlfn.XLOOKUP(PA[[#This Row],[Affected Equipment ]],'Basic Data'!N:N,'Basic Data'!Q:Q),"")</f>
        <v>31.610000000000003</v>
      </c>
      <c r="V303" s="180">
        <f ca="1">IFERROR(_xlfn.XLOOKUP(PA[[#This Row],[Affected Equipment ]],'Basic Data'!N:N,'Basic Data'!R:R),"")</f>
        <v>1.8812116883889783E-4</v>
      </c>
      <c r="W303" s="35" t="s">
        <v>448</v>
      </c>
      <c r="X303" s="39"/>
      <c r="Y303" s="38" t="s">
        <v>470</v>
      </c>
      <c r="Z303" s="41">
        <v>0.28333333333333333</v>
      </c>
      <c r="AA303" s="41">
        <v>0.28333333333333333</v>
      </c>
      <c r="AB303" s="41">
        <v>0.28333333333333333</v>
      </c>
      <c r="AC303" s="45">
        <v>0.74305555555555558</v>
      </c>
      <c r="AD303" s="177">
        <f>IF(PA[[#This Row],[Acknowledgement Time ]]="NA","",(PA[[#This Row],[Acknowledgement Time ]]-PA[[#This Row],[Fault Time]])*24)</f>
        <v>0</v>
      </c>
      <c r="AE303" s="177">
        <f>IF(PA[[#This Row],[Work Start time on Fault]]="NA","",(PA[[#This Row],[Work Start time on Fault]]-PA[[#This Row],[Fault Time]])*24)</f>
        <v>0</v>
      </c>
      <c r="AF303" s="178">
        <f>IF(PA[[#This Row],[Status]]="Open","",(PA[[#This Row],[Work Completion time on fault]]-PA[[#This Row],[Fault Time]])*24)</f>
        <v>11.033333333333335</v>
      </c>
      <c r="AG303" s="177">
        <f>IFERROR((PA[[#This Row],[Work Completion time on fault]]-PA[[#This Row],[Fault Time]])*24,"")</f>
        <v>11.033333333333335</v>
      </c>
      <c r="AH303" s="35" t="s">
        <v>533</v>
      </c>
      <c r="AI303" s="32" t="s">
        <v>368</v>
      </c>
      <c r="AJ303" s="176">
        <f ca="1">IFERROR(PA[[#This Row],[Breakdown Time]]*PA[[#This Row],[Plant Equivalent Weightage]],"")</f>
        <v>2.0756035628558397E-3</v>
      </c>
      <c r="AK303" s="37">
        <v>6649</v>
      </c>
      <c r="AL303" s="278">
        <f>IFERROR((_xlfn.XLOOKUP($G303,'Modelling New'!$D:$D,'Modelling New'!$O:$O)*PA[[#This Row],[Lost PoA(Wh/m2)]]*PA[[#This Row],[DC Capacity Affected (kW)]])/1000,"")</f>
        <v>162.53312095344404</v>
      </c>
    </row>
    <row r="304" spans="1:39">
      <c r="A304" s="174">
        <f t="shared" si="4"/>
        <v>303</v>
      </c>
      <c r="B304" s="134">
        <v>45782</v>
      </c>
      <c r="C304" s="184">
        <f>YEAR(PA[[#This Row],[Date]])+IF(MONTH(PA[[#This Row],[Date]])&gt;=4,1,0)</f>
        <v>2026</v>
      </c>
      <c r="D304" s="32">
        <f>YEAR(PA[[#This Row],[Date]])</f>
        <v>2025</v>
      </c>
      <c r="E304" s="36" t="s">
        <v>364</v>
      </c>
      <c r="F304" s="36" t="s">
        <v>364</v>
      </c>
      <c r="G304" s="217">
        <v>45778</v>
      </c>
      <c r="H304" s="31">
        <f>DAY(EOMONTH(PA[[#This Row],[Month Year]],0))</f>
        <v>31</v>
      </c>
      <c r="I304" s="33">
        <v>0.25972222222222224</v>
      </c>
      <c r="J304" s="33">
        <v>0.76597222222222228</v>
      </c>
      <c r="K304" s="34">
        <f>IFERROR((PA[[#This Row],[Sunset Time (POA&lt;20 W/m2)]]-PA[[#This Row],[Sunrise Time (POA&gt;20 W/m2)]])*24,"")</f>
        <v>12.150000000000002</v>
      </c>
      <c r="L304" s="32" t="s">
        <v>466</v>
      </c>
      <c r="M304" s="32" t="s">
        <v>404</v>
      </c>
      <c r="N304" s="32" t="s">
        <v>413</v>
      </c>
      <c r="O304" s="35" t="s">
        <v>447</v>
      </c>
      <c r="P304" s="35"/>
      <c r="Q304" s="32"/>
      <c r="R304" s="31">
        <f>IF((PA[[#This Row],[String Type(If String BD)]]&amp;PA[[#This Row],[Equipment (If any BD other than PV  array and inv)]])="",1,0)</f>
        <v>1</v>
      </c>
      <c r="S304" s="31">
        <f>IF(PA[[#This Row],[String Type(If String BD)]]="",1,0)</f>
        <v>1</v>
      </c>
      <c r="T3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04" s="34">
        <f>IFERROR(_xlfn.XLOOKUP(PA[[#This Row],[Affected Equipment ]],'Basic Data'!N:N,'Basic Data'!Q:Q),"")</f>
        <v>223.3</v>
      </c>
      <c r="V304" s="179">
        <f ca="1">IFERROR(_xlfn.XLOOKUP(PA[[#This Row],[Affected Equipment ]],'Basic Data'!N:N,'Basic Data'!R:R),"")</f>
        <v>1.3289293578527645E-3</v>
      </c>
      <c r="W304" s="35" t="s">
        <v>434</v>
      </c>
      <c r="X304" s="38"/>
      <c r="Y304" s="38" t="s">
        <v>551</v>
      </c>
      <c r="Z304" s="41">
        <v>0.25972222222222224</v>
      </c>
      <c r="AA304" s="41">
        <v>0.25972222222222224</v>
      </c>
      <c r="AB304" s="41">
        <v>0.25972222222222224</v>
      </c>
      <c r="AC304" s="44">
        <v>0.76597222222222228</v>
      </c>
      <c r="AD304" s="42">
        <f>IF(PA[[#This Row],[Acknowledgement Time ]]="NA","",(PA[[#This Row],[Acknowledgement Time ]]-PA[[#This Row],[Fault Time]])*24)</f>
        <v>0</v>
      </c>
      <c r="AE304" s="42">
        <f>IF(PA[[#This Row],[Work Start time on Fault]]="NA","",(PA[[#This Row],[Work Start time on Fault]]-PA[[#This Row],[Fault Time]])*24)</f>
        <v>0</v>
      </c>
      <c r="AF304" s="43" t="str">
        <f>IF(PA[[#This Row],[Status]]="Open","",(PA[[#This Row],[Work Completion time on fault]]-PA[[#This Row],[Fault Time]])*24)</f>
        <v/>
      </c>
      <c r="AG304" s="42">
        <f>IFERROR((PA[[#This Row],[Work Completion time on fault]]-PA[[#This Row],[Fault Time]])*24,"")</f>
        <v>12.150000000000002</v>
      </c>
      <c r="AH304" s="35" t="s">
        <v>552</v>
      </c>
      <c r="AI304" s="32" t="s">
        <v>553</v>
      </c>
      <c r="AJ304" s="34">
        <f ca="1">IFERROR(PA[[#This Row],[Breakdown Time]]*PA[[#This Row],[Plant Equivalent Weightage]],"")</f>
        <v>1.6146491697911092E-2</v>
      </c>
      <c r="AK304" s="35">
        <v>7078</v>
      </c>
      <c r="AL304" s="49">
        <f>IFERROR((_xlfn.XLOOKUP($G304,'Modelling New'!$D:$D,'Modelling New'!$O:$O)*PA[[#This Row],[Lost PoA(Wh/m2)]]*PA[[#This Row],[DC Capacity Affected (kW)]])/1000,"")</f>
        <v>1222.2507919153563</v>
      </c>
    </row>
    <row r="305" spans="1:39">
      <c r="A305" s="174">
        <f t="shared" si="4"/>
        <v>304</v>
      </c>
      <c r="B305" s="30">
        <v>45782</v>
      </c>
      <c r="C305" s="184">
        <f>YEAR(PA[[#This Row],[Date]])+IF(MONTH(PA[[#This Row],[Date]])&gt;=4,1,0)</f>
        <v>2026</v>
      </c>
      <c r="D305" s="32">
        <f>YEAR(PA[[#This Row],[Date]])</f>
        <v>2025</v>
      </c>
      <c r="E305" s="36" t="s">
        <v>364</v>
      </c>
      <c r="F305" s="36" t="s">
        <v>364</v>
      </c>
      <c r="G305" s="217">
        <v>45778</v>
      </c>
      <c r="H305" s="31">
        <f>DAY(EOMONTH(PA[[#This Row],[Month Year]],0))</f>
        <v>31</v>
      </c>
      <c r="I305" s="33">
        <v>0.25972222222222224</v>
      </c>
      <c r="J305" s="33">
        <v>0.76597222222222228</v>
      </c>
      <c r="K305" s="34">
        <f>IFERROR((PA[[#This Row],[Sunset Time (POA&lt;20 W/m2)]]-PA[[#This Row],[Sunrise Time (POA&gt;20 W/m2)]])*24,"")</f>
        <v>12.150000000000002</v>
      </c>
      <c r="L305" s="32" t="s">
        <v>428</v>
      </c>
      <c r="M305" s="32" t="s">
        <v>411</v>
      </c>
      <c r="N305" s="32" t="s">
        <v>417</v>
      </c>
      <c r="O305" s="35"/>
      <c r="P305" s="35"/>
      <c r="Q305" s="32"/>
      <c r="R305" s="31">
        <f>IF((PA[[#This Row],[String Type(If String BD)]]&amp;PA[[#This Row],[Equipment (If any BD other than PV  array and inv)]])="",1,0)</f>
        <v>1</v>
      </c>
      <c r="S305" s="31">
        <f>IF(PA[[#This Row],[String Type(If String BD)]]="",1,0)</f>
        <v>1</v>
      </c>
      <c r="T3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05" s="34">
        <f>IFERROR(_xlfn.XLOOKUP(PA[[#This Row],[Affected Equipment ]],'Basic Data'!N:N,'Basic Data'!Q:Q),"")</f>
        <v>1691.1350000000002</v>
      </c>
      <c r="V305" s="179">
        <f ca="1">IFERROR(_xlfn.XLOOKUP(PA[[#This Row],[Affected Equipment ]],'Basic Data'!N:N,'Basic Data'!R:R),"")</f>
        <v>1.0064482532881034E-2</v>
      </c>
      <c r="W305" s="35" t="s">
        <v>414</v>
      </c>
      <c r="X305" s="38"/>
      <c r="Y305" s="38" t="s">
        <v>75</v>
      </c>
      <c r="Z305" s="41">
        <v>0.25972222222222224</v>
      </c>
      <c r="AA305" s="41">
        <v>0.25972222222222224</v>
      </c>
      <c r="AB305" s="41">
        <v>0.25972222222222224</v>
      </c>
      <c r="AC305" s="44">
        <v>0.28541666666666665</v>
      </c>
      <c r="AD305" s="42">
        <f>IF(PA[[#This Row],[Acknowledgement Time ]]="NA","",(PA[[#This Row],[Acknowledgement Time ]]-PA[[#This Row],[Fault Time]])*24)</f>
        <v>0</v>
      </c>
      <c r="AE305" s="42">
        <f>IF(PA[[#This Row],[Work Start time on Fault]]="NA","",(PA[[#This Row],[Work Start time on Fault]]-PA[[#This Row],[Fault Time]])*24)</f>
        <v>0</v>
      </c>
      <c r="AF305" s="43">
        <f>IF(PA[[#This Row],[Status]]="Open","",(PA[[#This Row],[Work Completion time on fault]]-PA[[#This Row],[Fault Time]])*24)</f>
        <v>0.61666666666666581</v>
      </c>
      <c r="AG305" s="42">
        <f>IFERROR((PA[[#This Row],[Work Completion time on fault]]-PA[[#This Row],[Fault Time]])*24,"")</f>
        <v>0.61666666666666581</v>
      </c>
      <c r="AH305" s="35" t="s">
        <v>445</v>
      </c>
      <c r="AI305" s="32" t="s">
        <v>368</v>
      </c>
      <c r="AJ305" s="34">
        <f ca="1">IFERROR(PA[[#This Row],[Breakdown Time]]*PA[[#This Row],[Plant Equivalent Weightage]],"")</f>
        <v>6.2064308952766286E-3</v>
      </c>
      <c r="AK305" s="35">
        <v>44.6</v>
      </c>
      <c r="AL305" s="49">
        <f>IFERROR((_xlfn.XLOOKUP($G305,'Modelling New'!$D:$D,'Modelling New'!$O:$O)*PA[[#This Row],[Lost PoA(Wh/m2)]]*PA[[#This Row],[DC Capacity Affected (kW)]])/1000,"")</f>
        <v>58.32761015295727</v>
      </c>
    </row>
    <row r="306" spans="1:39">
      <c r="A306" s="174">
        <f t="shared" si="4"/>
        <v>305</v>
      </c>
      <c r="B306" s="30">
        <v>45782</v>
      </c>
      <c r="C306" s="184">
        <f>YEAR(PA[[#This Row],[Date]])+IF(MONTH(PA[[#This Row],[Date]])&gt;=4,1,0)</f>
        <v>2026</v>
      </c>
      <c r="D306" s="32">
        <f>YEAR(PA[[#This Row],[Date]])</f>
        <v>2025</v>
      </c>
      <c r="E306" s="36" t="s">
        <v>364</v>
      </c>
      <c r="F306" s="36" t="s">
        <v>364</v>
      </c>
      <c r="G306" s="217">
        <v>45778</v>
      </c>
      <c r="H306" s="31">
        <f>DAY(EOMONTH(PA[[#This Row],[Month Year]],0))</f>
        <v>31</v>
      </c>
      <c r="I306" s="33">
        <v>0.25972222222222224</v>
      </c>
      <c r="J306" s="33">
        <v>0.76597222222222228</v>
      </c>
      <c r="K306" s="34">
        <f>IFERROR((PA[[#This Row],[Sunset Time (POA&lt;20 W/m2)]]-PA[[#This Row],[Sunrise Time (POA&gt;20 W/m2)]])*24,"")</f>
        <v>12.150000000000002</v>
      </c>
      <c r="L306" s="32" t="s">
        <v>412</v>
      </c>
      <c r="M306" s="32"/>
      <c r="N306" s="32"/>
      <c r="O306" s="35"/>
      <c r="P306" s="35"/>
      <c r="Q306" s="32" t="s">
        <v>521</v>
      </c>
      <c r="R306" s="31">
        <f>IF((PA[[#This Row],[String Type(If String BD)]]&amp;PA[[#This Row],[Equipment (If any BD other than PV  array and inv)]])="",1,0)</f>
        <v>0</v>
      </c>
      <c r="S306" s="31">
        <f>IF(PA[[#This Row],[String Type(If String BD)]]="",1,0)</f>
        <v>1</v>
      </c>
      <c r="T3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IS8Tx</v>
      </c>
      <c r="U306" s="34">
        <f>IFERROR(_xlfn.XLOOKUP(PA[[#This Row],[Affected Equipment ]],'Basic Data'!N:N,'Basic Data'!Q:Q),"")</f>
        <v>16041.639999999996</v>
      </c>
      <c r="V306" s="179">
        <f ca="1">IFERROR(_xlfn.XLOOKUP(PA[[#This Row],[Affected Equipment ]],'Basic Data'!N:N,'Basic Data'!R:R),"")</f>
        <v>9.5468904362316226E-2</v>
      </c>
      <c r="W306" s="35" t="s">
        <v>429</v>
      </c>
      <c r="X306" s="38"/>
      <c r="Y306" s="38" t="s">
        <v>430</v>
      </c>
      <c r="Z306" s="44">
        <v>0.59097222222222223</v>
      </c>
      <c r="AA306" s="44">
        <v>0.59097222222222223</v>
      </c>
      <c r="AB306" s="44">
        <v>0.59097222222222223</v>
      </c>
      <c r="AC306" s="44">
        <v>0.61527777777777781</v>
      </c>
      <c r="AD306" s="42">
        <f>IF(PA[[#This Row],[Acknowledgement Time ]]="NA","",(PA[[#This Row],[Acknowledgement Time ]]-PA[[#This Row],[Fault Time]])*24)</f>
        <v>0</v>
      </c>
      <c r="AE306" s="42">
        <f>IF(PA[[#This Row],[Work Start time on Fault]]="NA","",(PA[[#This Row],[Work Start time on Fault]]-PA[[#This Row],[Fault Time]])*24)</f>
        <v>0</v>
      </c>
      <c r="AF306" s="43">
        <f>IF(PA[[#This Row],[Status]]="Open","",(PA[[#This Row],[Work Completion time on fault]]-PA[[#This Row],[Fault Time]])*24)</f>
        <v>0.58333333333333393</v>
      </c>
      <c r="AG306" s="42">
        <f>IFERROR((PA[[#This Row],[Work Completion time on fault]]-PA[[#This Row],[Fault Time]])*24,"")</f>
        <v>0.58333333333333393</v>
      </c>
      <c r="AH306" s="35" t="s">
        <v>558</v>
      </c>
      <c r="AI306" s="32" t="s">
        <v>368</v>
      </c>
      <c r="AJ306" s="34">
        <f ca="1">IFERROR(PA[[#This Row],[Breakdown Time]]*PA[[#This Row],[Plant Equivalent Weightage]],"")</f>
        <v>5.5690194211351185E-2</v>
      </c>
      <c r="AK306" s="35">
        <v>496</v>
      </c>
      <c r="AL306" s="49">
        <f>IFERROR((_xlfn.XLOOKUP($G306,'Modelling New'!$D:$D,'Modelling New'!$O:$O)*PA[[#This Row],[Lost PoA(Wh/m2)]]*PA[[#This Row],[DC Capacity Affected (kW)]])/1000,"")</f>
        <v>6153.0647926027523</v>
      </c>
    </row>
    <row r="307" spans="1:39">
      <c r="A307" s="174">
        <f t="shared" si="4"/>
        <v>306</v>
      </c>
      <c r="B307" s="30">
        <v>45782</v>
      </c>
      <c r="C307" s="184">
        <f>YEAR(PA[[#This Row],[Date]])+IF(MONTH(PA[[#This Row],[Date]])&gt;=4,1,0)</f>
        <v>2026</v>
      </c>
      <c r="D307" s="32">
        <f>YEAR(PA[[#This Row],[Date]])</f>
        <v>2025</v>
      </c>
      <c r="E307" s="36" t="s">
        <v>364</v>
      </c>
      <c r="F307" s="36" t="s">
        <v>364</v>
      </c>
      <c r="G307" s="217">
        <v>45778</v>
      </c>
      <c r="H307" s="31">
        <f>DAY(EOMONTH(PA[[#This Row],[Month Year]],0))</f>
        <v>31</v>
      </c>
      <c r="I307" s="33">
        <v>0.25972222222222224</v>
      </c>
      <c r="J307" s="33">
        <v>0.76597222222222228</v>
      </c>
      <c r="K307" s="34">
        <f>IFERROR((PA[[#This Row],[Sunset Time (POA&lt;20 W/m2)]]-PA[[#This Row],[Sunrise Time (POA&gt;20 W/m2)]])*24,"")</f>
        <v>12.150000000000002</v>
      </c>
      <c r="L307" s="32" t="s">
        <v>427</v>
      </c>
      <c r="M307" s="32"/>
      <c r="N307" s="32"/>
      <c r="O307" s="35"/>
      <c r="P307" s="35"/>
      <c r="Q307" s="32" t="s">
        <v>521</v>
      </c>
      <c r="R307" s="31">
        <f>IF((PA[[#This Row],[String Type(If String BD)]]&amp;PA[[#This Row],[Equipment (If any BD other than PV  array and inv)]])="",1,0)</f>
        <v>0</v>
      </c>
      <c r="S307" s="31">
        <f>IF(PA[[#This Row],[String Type(If String BD)]]="",1,0)</f>
        <v>1</v>
      </c>
      <c r="T3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07" s="34">
        <f>IFERROR(_xlfn.XLOOKUP(PA[[#This Row],[Affected Equipment ]],'Basic Data'!N:N,'Basic Data'!Q:Q),"")</f>
        <v>4567.6450000000004</v>
      </c>
      <c r="V307" s="179">
        <f ca="1">IFERROR(_xlfn.XLOOKUP(PA[[#This Row],[Affected Equipment ]],'Basic Data'!N:N,'Basic Data'!R:R),"")</f>
        <v>2.7183508897220737E-2</v>
      </c>
      <c r="W307" s="35" t="s">
        <v>429</v>
      </c>
      <c r="X307" s="38"/>
      <c r="Y307" s="38" t="s">
        <v>430</v>
      </c>
      <c r="Z307" s="44">
        <v>0.54166666666666663</v>
      </c>
      <c r="AA307" s="44">
        <v>0.54166666666666663</v>
      </c>
      <c r="AB307" s="44">
        <v>0.54166666666666663</v>
      </c>
      <c r="AC307" s="44">
        <v>0.55208333333333337</v>
      </c>
      <c r="AD307" s="42">
        <f>IF(PA[[#This Row],[Acknowledgement Time ]]="NA","",(PA[[#This Row],[Acknowledgement Time ]]-PA[[#This Row],[Fault Time]])*24)</f>
        <v>0</v>
      </c>
      <c r="AE307" s="42">
        <f>IF(PA[[#This Row],[Work Start time on Fault]]="NA","",(PA[[#This Row],[Work Start time on Fault]]-PA[[#This Row],[Fault Time]])*24)</f>
        <v>0</v>
      </c>
      <c r="AF307" s="43">
        <f>IF(PA[[#This Row],[Status]]="Open","",(PA[[#This Row],[Work Completion time on fault]]-PA[[#This Row],[Fault Time]])*24)</f>
        <v>0.25000000000000178</v>
      </c>
      <c r="AG307" s="42">
        <f>IFERROR((PA[[#This Row],[Work Completion time on fault]]-PA[[#This Row],[Fault Time]])*24,"")</f>
        <v>0.25000000000000178</v>
      </c>
      <c r="AH307" s="35" t="s">
        <v>568</v>
      </c>
      <c r="AI307" s="32" t="s">
        <v>368</v>
      </c>
      <c r="AJ307" s="34">
        <f ca="1">IFERROR(PA[[#This Row],[Breakdown Time]]*PA[[#This Row],[Plant Equivalent Weightage]],"")</f>
        <v>6.7958772243052329E-3</v>
      </c>
      <c r="AK307" s="35">
        <v>243.1</v>
      </c>
      <c r="AL307" s="49">
        <f>IFERROR((_xlfn.XLOOKUP($G307,'Modelling New'!$D:$D,'Modelling New'!$O:$O)*PA[[#This Row],[Lost PoA(Wh/m2)]]*PA[[#This Row],[DC Capacity Affected (kW)]])/1000,"")</f>
        <v>858.69384060708899</v>
      </c>
    </row>
    <row r="308" spans="1:39">
      <c r="A308" s="174">
        <f t="shared" si="4"/>
        <v>307</v>
      </c>
      <c r="B308" s="30">
        <v>45782</v>
      </c>
      <c r="C308" s="184">
        <f>YEAR(PA[[#This Row],[Date]])+IF(MONTH(PA[[#This Row],[Date]])&gt;=4,1,0)</f>
        <v>2026</v>
      </c>
      <c r="D308" s="32">
        <f>YEAR(PA[[#This Row],[Date]])</f>
        <v>2025</v>
      </c>
      <c r="E308" s="36" t="s">
        <v>364</v>
      </c>
      <c r="F308" s="36" t="s">
        <v>364</v>
      </c>
      <c r="G308" s="217">
        <v>45778</v>
      </c>
      <c r="H308" s="31">
        <f>DAY(EOMONTH(PA[[#This Row],[Month Year]],0))</f>
        <v>31</v>
      </c>
      <c r="I308" s="33">
        <v>0.25972222222222224</v>
      </c>
      <c r="J308" s="33">
        <v>0.76597222222222228</v>
      </c>
      <c r="K308" s="34">
        <f>IFERROR((PA[[#This Row],[Sunset Time (POA&lt;20 W/m2)]]-PA[[#This Row],[Sunrise Time (POA&gt;20 W/m2)]])*24,"")</f>
        <v>12.150000000000002</v>
      </c>
      <c r="L308" s="32" t="s">
        <v>403</v>
      </c>
      <c r="M308" s="32" t="s">
        <v>404</v>
      </c>
      <c r="N308" s="32" t="s">
        <v>417</v>
      </c>
      <c r="O308" s="35"/>
      <c r="P308" s="35"/>
      <c r="Q308" s="32"/>
      <c r="R308" s="31">
        <f>IF((PA[[#This Row],[String Type(If String BD)]]&amp;PA[[#This Row],[Equipment (If any BD other than PV  array and inv)]])="",1,0)</f>
        <v>1</v>
      </c>
      <c r="S308" s="31">
        <f>IF(PA[[#This Row],[String Type(If String BD)]]="",1,0)</f>
        <v>1</v>
      </c>
      <c r="T3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308" s="34">
        <f>IFERROR(_xlfn.XLOOKUP(PA[[#This Row],[Affected Equipment ]],'Basic Data'!N:N,'Basic Data'!Q:Q),"")</f>
        <v>1610.9499999999998</v>
      </c>
      <c r="V308" s="179">
        <f ca="1">IFERROR(_xlfn.XLOOKUP(PA[[#This Row],[Affected Equipment ]],'Basic Data'!N:N,'Basic Data'!R:R),"")</f>
        <v>9.5872760816520849E-3</v>
      </c>
      <c r="W308" s="35" t="s">
        <v>414</v>
      </c>
      <c r="X308" s="38"/>
      <c r="Y308" s="38" t="s">
        <v>75</v>
      </c>
      <c r="Z308" s="41">
        <v>0.25972222222222224</v>
      </c>
      <c r="AA308" s="41">
        <v>0.25972222222222224</v>
      </c>
      <c r="AB308" s="41">
        <v>0.25972222222222224</v>
      </c>
      <c r="AC308" s="44">
        <v>0.36249999999999999</v>
      </c>
      <c r="AD308" s="42">
        <f>IF(PA[[#This Row],[Acknowledgement Time ]]="NA","",(PA[[#This Row],[Acknowledgement Time ]]-PA[[#This Row],[Fault Time]])*24)</f>
        <v>0</v>
      </c>
      <c r="AE308" s="42">
        <f>IF(PA[[#This Row],[Work Start time on Fault]]="NA","",(PA[[#This Row],[Work Start time on Fault]]-PA[[#This Row],[Fault Time]])*24)</f>
        <v>0</v>
      </c>
      <c r="AF308" s="43">
        <f>IF(PA[[#This Row],[Status]]="Open","",(PA[[#This Row],[Work Completion time on fault]]-PA[[#This Row],[Fault Time]])*24)</f>
        <v>2.4666666666666659</v>
      </c>
      <c r="AG308" s="42">
        <f>IFERROR((PA[[#This Row],[Work Completion time on fault]]-PA[[#This Row],[Fault Time]])*24,"")</f>
        <v>2.4666666666666659</v>
      </c>
      <c r="AH308" s="35" t="s">
        <v>562</v>
      </c>
      <c r="AI308" s="32" t="s">
        <v>368</v>
      </c>
      <c r="AJ308" s="34">
        <f ca="1">IFERROR(PA[[#This Row],[Breakdown Time]]*PA[[#This Row],[Plant Equivalent Weightage]],"")</f>
        <v>2.3648614334741802E-2</v>
      </c>
      <c r="AK308" s="35">
        <v>686.8</v>
      </c>
      <c r="AL308" s="49">
        <f>IFERROR((_xlfn.XLOOKUP($G308,'Modelling New'!$D:$D,'Modelling New'!$O:$O)*PA[[#This Row],[Lost PoA(Wh/m2)]]*PA[[#This Row],[DC Capacity Affected (kW)]])/1000,"")</f>
        <v>855.60515715329302</v>
      </c>
    </row>
    <row r="309" spans="1:39">
      <c r="A309" s="174">
        <f t="shared" si="4"/>
        <v>308</v>
      </c>
      <c r="B309" s="134">
        <v>45782</v>
      </c>
      <c r="C309" s="183">
        <f>YEAR(PA[[#This Row],[Date]])+IF(MONTH(PA[[#This Row],[Date]])&gt;=4,1,0)</f>
        <v>2026</v>
      </c>
      <c r="D309" s="32">
        <f>YEAR(PA[[#This Row],[Date]])</f>
        <v>2025</v>
      </c>
      <c r="E309" s="36" t="s">
        <v>364</v>
      </c>
      <c r="F309" s="36" t="s">
        <v>364</v>
      </c>
      <c r="G309" s="217">
        <v>45778</v>
      </c>
      <c r="H309" s="175">
        <f>DAY(EOMONTH(PA[[#This Row],[Month Year]],0))</f>
        <v>31</v>
      </c>
      <c r="I309" s="33">
        <v>0.25972222222222224</v>
      </c>
      <c r="J309" s="33">
        <v>0.76597222222222228</v>
      </c>
      <c r="K309" s="34">
        <f>IFERROR((PA[[#This Row],[Sunset Time (POA&lt;20 W/m2)]]-PA[[#This Row],[Sunrise Time (POA&gt;20 W/m2)]])*24,"")</f>
        <v>12.150000000000002</v>
      </c>
      <c r="L309" s="36" t="s">
        <v>424</v>
      </c>
      <c r="M309" s="32" t="s">
        <v>411</v>
      </c>
      <c r="N309" s="32" t="s">
        <v>417</v>
      </c>
      <c r="O309" s="37"/>
      <c r="P309" s="37"/>
      <c r="Q309" s="36"/>
      <c r="R309" s="175">
        <f>IF((PA[[#This Row],[String Type(If String BD)]]&amp;PA[[#This Row],[Equipment (If any BD other than PV  array and inv)]])="",1,0)</f>
        <v>1</v>
      </c>
      <c r="S309" s="175">
        <f>IF(PA[[#This Row],[String Type(If String BD)]]="",1,0)</f>
        <v>1</v>
      </c>
      <c r="T3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09" s="176">
        <f>IFERROR(_xlfn.XLOOKUP(PA[[#This Row],[Affected Equipment ]],'Basic Data'!N:N,'Basic Data'!Q:Q),"")</f>
        <v>1483.3500000000001</v>
      </c>
      <c r="V309" s="180">
        <f ca="1">IFERROR(_xlfn.XLOOKUP(PA[[#This Row],[Affected Equipment ]],'Basic Data'!N:N,'Basic Data'!R:R),"")</f>
        <v>8.8278878771647935E-3</v>
      </c>
      <c r="W309" s="35" t="s">
        <v>414</v>
      </c>
      <c r="X309" s="39"/>
      <c r="Y309" s="38" t="s">
        <v>75</v>
      </c>
      <c r="Z309" s="41">
        <v>0.25972222222222224</v>
      </c>
      <c r="AA309" s="41">
        <v>0.25972222222222224</v>
      </c>
      <c r="AB309" s="41">
        <v>0.25972222222222224</v>
      </c>
      <c r="AC309" s="45">
        <v>0.28888888888888886</v>
      </c>
      <c r="AD309" s="177">
        <f>IF(PA[[#This Row],[Acknowledgement Time ]]="NA","",(PA[[#This Row],[Acknowledgement Time ]]-PA[[#This Row],[Fault Time]])*24)</f>
        <v>0</v>
      </c>
      <c r="AE309" s="177">
        <f>IF(PA[[#This Row],[Work Start time on Fault]]="NA","",(PA[[#This Row],[Work Start time on Fault]]-PA[[#This Row],[Fault Time]])*24)</f>
        <v>0</v>
      </c>
      <c r="AF309" s="178">
        <f>IF(PA[[#This Row],[Status]]="Open","",(PA[[#This Row],[Work Completion time on fault]]-PA[[#This Row],[Fault Time]])*24)</f>
        <v>0.69999999999999885</v>
      </c>
      <c r="AG309" s="177">
        <f>IFERROR((PA[[#This Row],[Work Completion time on fault]]-PA[[#This Row],[Fault Time]])*24,"")</f>
        <v>0.69999999999999885</v>
      </c>
      <c r="AH309" s="35" t="s">
        <v>562</v>
      </c>
      <c r="AI309" s="32" t="s">
        <v>368</v>
      </c>
      <c r="AJ309" s="176">
        <f ca="1">IFERROR(PA[[#This Row],[Breakdown Time]]*PA[[#This Row],[Plant Equivalent Weightage]],"")</f>
        <v>6.1795215140153454E-3</v>
      </c>
      <c r="AK309" s="37">
        <v>56.81</v>
      </c>
      <c r="AL309" s="278">
        <f>IFERROR((_xlfn.XLOOKUP($G309,'Modelling New'!$D:$D,'Modelling New'!$O:$O)*PA[[#This Row],[Lost PoA(Wh/m2)]]*PA[[#This Row],[DC Capacity Affected (kW)]])/1000,"")</f>
        <v>65.167261498911714</v>
      </c>
    </row>
    <row r="310" spans="1:39">
      <c r="A310" s="174">
        <f t="shared" si="4"/>
        <v>309</v>
      </c>
      <c r="B310" s="30">
        <v>45782</v>
      </c>
      <c r="C310" s="184">
        <f>YEAR(PA[[#This Row],[Date]])+IF(MONTH(PA[[#This Row],[Date]])&gt;=4,1,0)</f>
        <v>2026</v>
      </c>
      <c r="D310" s="32">
        <f>YEAR(PA[[#This Row],[Date]])</f>
        <v>2025</v>
      </c>
      <c r="E310" s="36" t="s">
        <v>364</v>
      </c>
      <c r="F310" s="36" t="s">
        <v>364</v>
      </c>
      <c r="G310" s="217">
        <v>45778</v>
      </c>
      <c r="H310" s="31">
        <f>DAY(EOMONTH(PA[[#This Row],[Month Year]],0))</f>
        <v>31</v>
      </c>
      <c r="I310" s="33">
        <v>0.25972222222222224</v>
      </c>
      <c r="J310" s="33">
        <v>0.76597222222222228</v>
      </c>
      <c r="K310" s="34">
        <f>IFERROR((PA[[#This Row],[Sunset Time (POA&lt;20 W/m2)]]-PA[[#This Row],[Sunrise Time (POA&gt;20 W/m2)]])*24,"")</f>
        <v>12.150000000000002</v>
      </c>
      <c r="L310" s="36" t="s">
        <v>424</v>
      </c>
      <c r="M310" s="32" t="s">
        <v>411</v>
      </c>
      <c r="N310" s="32" t="s">
        <v>405</v>
      </c>
      <c r="O310" s="35"/>
      <c r="P310" s="35"/>
      <c r="Q310" s="32"/>
      <c r="R310" s="31">
        <f>IF((PA[[#This Row],[String Type(If String BD)]]&amp;PA[[#This Row],[Equipment (If any BD other than PV  array and inv)]])="",1,0)</f>
        <v>1</v>
      </c>
      <c r="S310" s="31">
        <f>IF(PA[[#This Row],[String Type(If String BD)]]="",1,0)</f>
        <v>1</v>
      </c>
      <c r="T3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10" s="34">
        <f>IFERROR(_xlfn.XLOOKUP(PA[[#This Row],[Affected Equipment ]],'Basic Data'!N:N,'Basic Data'!Q:Q),"")</f>
        <v>1563.1000000000001</v>
      </c>
      <c r="V310" s="179">
        <f ca="1">IFERROR(_xlfn.XLOOKUP(PA[[#This Row],[Affected Equipment ]],'Basic Data'!N:N,'Basic Data'!R:R),"")</f>
        <v>9.3025055049693519E-3</v>
      </c>
      <c r="W310" s="35" t="s">
        <v>414</v>
      </c>
      <c r="X310" s="38"/>
      <c r="Y310" s="38" t="s">
        <v>75</v>
      </c>
      <c r="Z310" s="41">
        <v>0.25972222222222224</v>
      </c>
      <c r="AA310" s="41">
        <v>0.25972222222222224</v>
      </c>
      <c r="AB310" s="41">
        <v>0.25972222222222224</v>
      </c>
      <c r="AC310" s="45">
        <v>0.28888888888888886</v>
      </c>
      <c r="AD310" s="42">
        <f>IF(PA[[#This Row],[Acknowledgement Time ]]="NA","",(PA[[#This Row],[Acknowledgement Time ]]-PA[[#This Row],[Fault Time]])*24)</f>
        <v>0</v>
      </c>
      <c r="AE310" s="42">
        <f>IF(PA[[#This Row],[Work Start time on Fault]]="NA","",(PA[[#This Row],[Work Start time on Fault]]-PA[[#This Row],[Fault Time]])*24)</f>
        <v>0</v>
      </c>
      <c r="AF310" s="43">
        <f>IF(PA[[#This Row],[Status]]="Open","",(PA[[#This Row],[Work Completion time on fault]]-PA[[#This Row],[Fault Time]])*24)</f>
        <v>0.69999999999999885</v>
      </c>
      <c r="AG310" s="42">
        <f>IFERROR((PA[[#This Row],[Work Completion time on fault]]-PA[[#This Row],[Fault Time]])*24,"")</f>
        <v>0.69999999999999885</v>
      </c>
      <c r="AH310" s="35" t="s">
        <v>562</v>
      </c>
      <c r="AI310" s="32" t="s">
        <v>368</v>
      </c>
      <c r="AJ310" s="34">
        <f ca="1">IFERROR(PA[[#This Row],[Breakdown Time]]*PA[[#This Row],[Plant Equivalent Weightage]],"")</f>
        <v>6.5117538534785356E-3</v>
      </c>
      <c r="AK310" s="37">
        <v>56.81</v>
      </c>
      <c r="AL310" s="49">
        <f>IFERROR((_xlfn.XLOOKUP($G310,'Modelling New'!$D:$D,'Modelling New'!$O:$O)*PA[[#This Row],[Lost PoA(Wh/m2)]]*PA[[#This Row],[DC Capacity Affected (kW)]])/1000,"")</f>
        <v>68.670877708530625</v>
      </c>
    </row>
    <row r="311" spans="1:39">
      <c r="A311" s="174">
        <f t="shared" si="4"/>
        <v>310</v>
      </c>
      <c r="B311" s="30">
        <v>45782</v>
      </c>
      <c r="C311" s="184">
        <f>YEAR(PA[[#This Row],[Date]])+IF(MONTH(PA[[#This Row],[Date]])&gt;=4,1,0)</f>
        <v>2026</v>
      </c>
      <c r="D311" s="32">
        <f>YEAR(PA[[#This Row],[Date]])</f>
        <v>2025</v>
      </c>
      <c r="E311" s="36" t="s">
        <v>364</v>
      </c>
      <c r="F311" s="36" t="s">
        <v>364</v>
      </c>
      <c r="G311" s="217">
        <v>45778</v>
      </c>
      <c r="H311" s="31">
        <f>DAY(EOMONTH(PA[[#This Row],[Month Year]],0))</f>
        <v>31</v>
      </c>
      <c r="I311" s="33">
        <v>0.25972222222222224</v>
      </c>
      <c r="J311" s="33">
        <v>0.76597222222222228</v>
      </c>
      <c r="K311" s="34">
        <f>IFERROR((PA[[#This Row],[Sunset Time (POA&lt;20 W/m2)]]-PA[[#This Row],[Sunrise Time (POA&gt;20 W/m2)]])*24,"")</f>
        <v>12.150000000000002</v>
      </c>
      <c r="L311" s="32" t="s">
        <v>425</v>
      </c>
      <c r="M311" s="32" t="s">
        <v>437</v>
      </c>
      <c r="N311" s="32" t="s">
        <v>413</v>
      </c>
      <c r="O311" s="35"/>
      <c r="P311" s="35"/>
      <c r="Q311" s="32"/>
      <c r="R311" s="31">
        <f>IF((PA[[#This Row],[String Type(If String BD)]]&amp;PA[[#This Row],[Equipment (If any BD other than PV  array and inv)]])="",1,0)</f>
        <v>1</v>
      </c>
      <c r="S311" s="31">
        <f>IF(PA[[#This Row],[String Type(If String BD)]]="",1,0)</f>
        <v>1</v>
      </c>
      <c r="T3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11" s="34">
        <f>IFERROR(_xlfn.XLOOKUP(PA[[#This Row],[Affected Equipment ]],'Basic Data'!N:N,'Basic Data'!Q:Q),"")</f>
        <v>1817.5750000000003</v>
      </c>
      <c r="V311" s="179">
        <f ca="1">IFERROR(_xlfn.XLOOKUP(PA[[#This Row],[Affected Equipment ]],'Basic Data'!N:N,'Basic Data'!R:R),"")</f>
        <v>1.0816967208236626E-2</v>
      </c>
      <c r="W311" s="35" t="s">
        <v>414</v>
      </c>
      <c r="X311" s="38"/>
      <c r="Y311" s="38" t="s">
        <v>75</v>
      </c>
      <c r="Z311" s="41">
        <v>0.25972222222222224</v>
      </c>
      <c r="AA311" s="41">
        <v>0.25972222222222224</v>
      </c>
      <c r="AB311" s="41">
        <v>0.25972222222222224</v>
      </c>
      <c r="AC311" s="44">
        <v>0.27638888888888891</v>
      </c>
      <c r="AD311" s="42">
        <f>IF(PA[[#This Row],[Acknowledgement Time ]]="NA","",(PA[[#This Row],[Acknowledgement Time ]]-PA[[#This Row],[Fault Time]])*24)</f>
        <v>0</v>
      </c>
      <c r="AE311" s="42">
        <f>IF(PA[[#This Row],[Work Start time on Fault]]="NA","",(PA[[#This Row],[Work Start time on Fault]]-PA[[#This Row],[Fault Time]])*24)</f>
        <v>0</v>
      </c>
      <c r="AF311" s="43">
        <f>IF(PA[[#This Row],[Status]]="Open","",(PA[[#This Row],[Work Completion time on fault]]-PA[[#This Row],[Fault Time]])*24)</f>
        <v>0.39999999999999991</v>
      </c>
      <c r="AG311" s="42">
        <f>IFERROR((PA[[#This Row],[Work Completion time on fault]]-PA[[#This Row],[Fault Time]])*24,"")</f>
        <v>0.39999999999999991</v>
      </c>
      <c r="AH311" s="35" t="s">
        <v>562</v>
      </c>
      <c r="AI311" s="32" t="s">
        <v>368</v>
      </c>
      <c r="AJ311" s="34">
        <f ca="1">IFERROR(PA[[#This Row],[Breakdown Time]]*PA[[#This Row],[Plant Equivalent Weightage]],"")</f>
        <v>4.3267868832946492E-3</v>
      </c>
      <c r="AK311" s="35">
        <v>20</v>
      </c>
      <c r="AL311" s="49">
        <f>IFERROR((_xlfn.XLOOKUP($G311,'Modelling New'!$D:$D,'Modelling New'!$O:$O)*PA[[#This Row],[Lost PoA(Wh/m2)]]*PA[[#This Row],[DC Capacity Affected (kW)]])/1000,"")</f>
        <v>28.111458730103877</v>
      </c>
    </row>
    <row r="312" spans="1:39">
      <c r="A312" s="174">
        <f t="shared" si="4"/>
        <v>311</v>
      </c>
      <c r="B312" s="134">
        <v>45782</v>
      </c>
      <c r="C312" s="183">
        <f>YEAR(PA[[#This Row],[Date]])+IF(MONTH(PA[[#This Row],[Date]])&gt;=4,1,0)</f>
        <v>2026</v>
      </c>
      <c r="D312" s="32">
        <f>YEAR(PA[[#This Row],[Date]])</f>
        <v>2025</v>
      </c>
      <c r="E312" s="36" t="s">
        <v>364</v>
      </c>
      <c r="F312" s="36" t="s">
        <v>364</v>
      </c>
      <c r="G312" s="217">
        <v>45778</v>
      </c>
      <c r="H312" s="175">
        <f>DAY(EOMONTH(PA[[#This Row],[Month Year]],0))</f>
        <v>31</v>
      </c>
      <c r="I312" s="33">
        <v>0.25972222222222224</v>
      </c>
      <c r="J312" s="33">
        <v>0.76597222222222228</v>
      </c>
      <c r="K312" s="34">
        <f>IFERROR((PA[[#This Row],[Sunset Time (POA&lt;20 W/m2)]]-PA[[#This Row],[Sunrise Time (POA&gt;20 W/m2)]])*24,"")</f>
        <v>12.150000000000002</v>
      </c>
      <c r="L312" s="32" t="s">
        <v>425</v>
      </c>
      <c r="M312" s="36" t="s">
        <v>484</v>
      </c>
      <c r="N312" s="32" t="s">
        <v>417</v>
      </c>
      <c r="O312" s="37"/>
      <c r="P312" s="37"/>
      <c r="Q312" s="36"/>
      <c r="R312" s="175">
        <f>IF((PA[[#This Row],[String Type(If String BD)]]&amp;PA[[#This Row],[Equipment (If any BD other than PV  array and inv)]])="",1,0)</f>
        <v>1</v>
      </c>
      <c r="S312" s="175">
        <f>IF(PA[[#This Row],[String Type(If String BD)]]="",1,0)</f>
        <v>1</v>
      </c>
      <c r="T3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12" s="176">
        <f>IFERROR(_xlfn.XLOOKUP(PA[[#This Row],[Affected Equipment ]],'Basic Data'!N:N,'Basic Data'!Q:Q),"")</f>
        <v>2007.2350000000001</v>
      </c>
      <c r="V312" s="180">
        <f ca="1">IFERROR(_xlfn.XLOOKUP(PA[[#This Row],[Affected Equipment ]],'Basic Data'!N:N,'Basic Data'!R:R),"")</f>
        <v>1.1945694221270012E-2</v>
      </c>
      <c r="W312" s="35" t="s">
        <v>414</v>
      </c>
      <c r="X312" s="39"/>
      <c r="Y312" s="38" t="s">
        <v>75</v>
      </c>
      <c r="Z312" s="41">
        <v>0.25972222222222224</v>
      </c>
      <c r="AA312" s="41">
        <v>0.25972222222222224</v>
      </c>
      <c r="AB312" s="41">
        <v>0.25972222222222224</v>
      </c>
      <c r="AC312" s="44">
        <v>0.27638888888888891</v>
      </c>
      <c r="AD312" s="177">
        <f>IF(PA[[#This Row],[Acknowledgement Time ]]="NA","",(PA[[#This Row],[Acknowledgement Time ]]-PA[[#This Row],[Fault Time]])*24)</f>
        <v>0</v>
      </c>
      <c r="AE312" s="177">
        <f>IF(PA[[#This Row],[Work Start time on Fault]]="NA","",(PA[[#This Row],[Work Start time on Fault]]-PA[[#This Row],[Fault Time]])*24)</f>
        <v>0</v>
      </c>
      <c r="AF312" s="178">
        <f>IF(PA[[#This Row],[Status]]="Open","",(PA[[#This Row],[Work Completion time on fault]]-PA[[#This Row],[Fault Time]])*24)</f>
        <v>0.39999999999999991</v>
      </c>
      <c r="AG312" s="177">
        <f>IFERROR((PA[[#This Row],[Work Completion time on fault]]-PA[[#This Row],[Fault Time]])*24,"")</f>
        <v>0.39999999999999991</v>
      </c>
      <c r="AH312" s="35" t="s">
        <v>526</v>
      </c>
      <c r="AI312" s="32" t="s">
        <v>368</v>
      </c>
      <c r="AJ312" s="176">
        <f ca="1">IFERROR(PA[[#This Row],[Breakdown Time]]*PA[[#This Row],[Plant Equivalent Weightage]],"")</f>
        <v>4.7782776885080041E-3</v>
      </c>
      <c r="AK312" s="35">
        <v>20</v>
      </c>
      <c r="AL312" s="278">
        <f>IFERROR((_xlfn.XLOOKUP($G312,'Modelling New'!$D:$D,'Modelling New'!$O:$O)*PA[[#This Row],[Lost PoA(Wh/m2)]]*PA[[#This Row],[DC Capacity Affected (kW)]])/1000,"")</f>
        <v>31.044828336723405</v>
      </c>
      <c r="AM312" s="316" t="s">
        <v>569</v>
      </c>
    </row>
    <row r="313" spans="1:39">
      <c r="A313" s="174">
        <f t="shared" si="4"/>
        <v>312</v>
      </c>
      <c r="B313" s="30">
        <v>45782</v>
      </c>
      <c r="C313" s="183">
        <f>YEAR(PA[[#This Row],[Date]])+IF(MONTH(PA[[#This Row],[Date]])&gt;=4,1,0)</f>
        <v>2026</v>
      </c>
      <c r="D313" s="32">
        <f>YEAR(PA[[#This Row],[Date]])</f>
        <v>2025</v>
      </c>
      <c r="E313" s="36" t="s">
        <v>364</v>
      </c>
      <c r="F313" s="36" t="s">
        <v>364</v>
      </c>
      <c r="G313" s="217">
        <v>45778</v>
      </c>
      <c r="H313" s="31">
        <f>DAY(EOMONTH(PA[[#This Row],[Month Year]],0))</f>
        <v>31</v>
      </c>
      <c r="I313" s="33">
        <v>0.25972222222222224</v>
      </c>
      <c r="J313" s="33">
        <v>0.76597222222222228</v>
      </c>
      <c r="K313" s="34">
        <f>IFERROR((PA[[#This Row],[Sunset Time (POA&lt;20 W/m2)]]-PA[[#This Row],[Sunrise Time (POA&gt;20 W/m2)]])*24,"")</f>
        <v>12.150000000000002</v>
      </c>
      <c r="L313" s="32" t="s">
        <v>425</v>
      </c>
      <c r="M313" s="36" t="s">
        <v>484</v>
      </c>
      <c r="N313" s="32" t="s">
        <v>413</v>
      </c>
      <c r="O313" s="35"/>
      <c r="P313" s="35"/>
      <c r="Q313" s="32"/>
      <c r="R313" s="31">
        <f>IF((PA[[#This Row],[String Type(If String BD)]]&amp;PA[[#This Row],[Equipment (If any BD other than PV  array and inv)]])="",1,0)</f>
        <v>1</v>
      </c>
      <c r="S313" s="31">
        <f>IF(PA[[#This Row],[String Type(If String BD)]]="",1,0)</f>
        <v>1</v>
      </c>
      <c r="T3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313" s="34">
        <f>IFERROR(_xlfn.XLOOKUP(PA[[#This Row],[Affected Equipment ]],'Basic Data'!N:N,'Basic Data'!Q:Q),"")</f>
        <v>2102.0650000000001</v>
      </c>
      <c r="V313" s="179">
        <f ca="1">IFERROR(_xlfn.XLOOKUP(PA[[#This Row],[Affected Equipment ]],'Basic Data'!N:N,'Basic Data'!R:R),"")</f>
        <v>1.2510057727786706E-2</v>
      </c>
      <c r="W313" s="35" t="s">
        <v>414</v>
      </c>
      <c r="X313" s="38"/>
      <c r="Y313" s="38" t="s">
        <v>75</v>
      </c>
      <c r="Z313" s="41">
        <v>0.25972222222222224</v>
      </c>
      <c r="AA313" s="41">
        <v>0.25972222222222224</v>
      </c>
      <c r="AB313" s="41">
        <v>0.25972222222222224</v>
      </c>
      <c r="AC313" s="44">
        <v>0.33333333333333331</v>
      </c>
      <c r="AD313" s="42">
        <f>IF(PA[[#This Row],[Acknowledgement Time ]]="NA","",(PA[[#This Row],[Acknowledgement Time ]]-PA[[#This Row],[Fault Time]])*24)</f>
        <v>0</v>
      </c>
      <c r="AE313" s="42">
        <f>IF(PA[[#This Row],[Work Start time on Fault]]="NA","",(PA[[#This Row],[Work Start time on Fault]]-PA[[#This Row],[Fault Time]])*24)</f>
        <v>0</v>
      </c>
      <c r="AF313" s="43">
        <f>IF(PA[[#This Row],[Status]]="Open","",(PA[[#This Row],[Work Completion time on fault]]-PA[[#This Row],[Fault Time]])*24)</f>
        <v>1.7666666666666657</v>
      </c>
      <c r="AG313" s="42">
        <f>IFERROR((PA[[#This Row],[Work Completion time on fault]]-PA[[#This Row],[Fault Time]])*24,"")</f>
        <v>1.7666666666666657</v>
      </c>
      <c r="AH313" s="35" t="s">
        <v>503</v>
      </c>
      <c r="AI313" s="32" t="s">
        <v>368</v>
      </c>
      <c r="AJ313" s="34">
        <f ca="1">IFERROR(PA[[#This Row],[Breakdown Time]]*PA[[#This Row],[Plant Equivalent Weightage]],"")</f>
        <v>2.2101101985756502E-2</v>
      </c>
      <c r="AK313" s="35">
        <v>362.2</v>
      </c>
      <c r="AL313" s="49">
        <f>IFERROR((_xlfn.XLOOKUP($G313,'Modelling New'!$D:$D,'Modelling New'!$O:$O)*PA[[#This Row],[Lost PoA(Wh/m2)]]*PA[[#This Row],[DC Capacity Affected (kW)]])/1000,"")</f>
        <v>588.7835029660007</v>
      </c>
      <c r="AM313" s="316" t="s">
        <v>569</v>
      </c>
    </row>
    <row r="314" spans="1:39">
      <c r="A314" s="174">
        <f t="shared" si="4"/>
        <v>313</v>
      </c>
      <c r="B314" s="30">
        <v>45782</v>
      </c>
      <c r="C314" s="183">
        <f>YEAR(PA[[#This Row],[Date]])+IF(MONTH(PA[[#This Row],[Date]])&gt;=4,1,0)</f>
        <v>2026</v>
      </c>
      <c r="D314" s="32">
        <f>YEAR(PA[[#This Row],[Date]])</f>
        <v>2025</v>
      </c>
      <c r="E314" s="36" t="s">
        <v>364</v>
      </c>
      <c r="F314" s="36" t="s">
        <v>364</v>
      </c>
      <c r="G314" s="217">
        <v>45778</v>
      </c>
      <c r="H314" s="31">
        <f>DAY(EOMONTH(PA[[#This Row],[Month Year]],0))</f>
        <v>31</v>
      </c>
      <c r="I314" s="33">
        <v>0.25972222222222224</v>
      </c>
      <c r="J314" s="33">
        <v>0.76597222222222228</v>
      </c>
      <c r="K314" s="34">
        <f>IFERROR((PA[[#This Row],[Sunset Time (POA&lt;20 W/m2)]]-PA[[#This Row],[Sunrise Time (POA&gt;20 W/m2)]])*24,"")</f>
        <v>12.150000000000002</v>
      </c>
      <c r="L314" s="32" t="s">
        <v>425</v>
      </c>
      <c r="M314" s="36" t="s">
        <v>484</v>
      </c>
      <c r="N314" s="32" t="s">
        <v>417</v>
      </c>
      <c r="O314" s="35" t="s">
        <v>527</v>
      </c>
      <c r="P314" s="35" t="s">
        <v>472</v>
      </c>
      <c r="Q314" s="32"/>
      <c r="R314" s="31">
        <f>IF((PA[[#This Row],[String Type(If String BD)]]&amp;PA[[#This Row],[Equipment (If any BD other than PV  array and inv)]])="",1,0)</f>
        <v>0</v>
      </c>
      <c r="S314" s="31">
        <f>IF(PA[[#This Row],[String Type(If String BD)]]="",1,0)</f>
        <v>0</v>
      </c>
      <c r="T3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4" s="34">
        <f>IFERROR(_xlfn.XLOOKUP(PA[[#This Row],[Affected Equipment ]],'Basic Data'!N:N,'Basic Data'!Q:Q),"")</f>
        <v>31.610000000000003</v>
      </c>
      <c r="V314" s="179">
        <f ca="1">IFERROR(_xlfn.XLOOKUP(PA[[#This Row],[Affected Equipment ]],'Basic Data'!N:N,'Basic Data'!R:R),"")</f>
        <v>1.8812116883889783E-4</v>
      </c>
      <c r="W314" s="35" t="s">
        <v>448</v>
      </c>
      <c r="X314" s="38"/>
      <c r="Y314" s="38" t="s">
        <v>470</v>
      </c>
      <c r="Z314" s="41">
        <v>0.25972222222222224</v>
      </c>
      <c r="AA314" s="41">
        <v>0.25972222222222224</v>
      </c>
      <c r="AB314" s="41">
        <v>0.25972222222222224</v>
      </c>
      <c r="AC314" s="44">
        <v>0.69444444444444442</v>
      </c>
      <c r="AD314" s="42">
        <f>IF(PA[[#This Row],[Acknowledgement Time ]]="NA","",(PA[[#This Row],[Acknowledgement Time ]]-PA[[#This Row],[Fault Time]])*24)</f>
        <v>0</v>
      </c>
      <c r="AE314" s="42">
        <f>IF(PA[[#This Row],[Work Start time on Fault]]="NA","",(PA[[#This Row],[Work Start time on Fault]]-PA[[#This Row],[Fault Time]])*24)</f>
        <v>0</v>
      </c>
      <c r="AF314" s="43">
        <f>IF(PA[[#This Row],[Status]]="Open","",(PA[[#This Row],[Work Completion time on fault]]-PA[[#This Row],[Fault Time]])*24)</f>
        <v>10.433333333333332</v>
      </c>
      <c r="AG314" s="42">
        <f>IFERROR((PA[[#This Row],[Work Completion time on fault]]-PA[[#This Row],[Fault Time]])*24,"")</f>
        <v>10.433333333333332</v>
      </c>
      <c r="AH314" s="35" t="s">
        <v>567</v>
      </c>
      <c r="AI314" s="32" t="s">
        <v>368</v>
      </c>
      <c r="AJ314" s="34">
        <f ca="1">IFERROR(PA[[#This Row],[Breakdown Time]]*PA[[#This Row],[Plant Equivalent Weightage]],"")</f>
        <v>1.9627308615525006E-3</v>
      </c>
      <c r="AK314" s="35">
        <v>6647</v>
      </c>
      <c r="AL314" s="49">
        <f>IFERROR((_xlfn.XLOOKUP($G314,'Modelling New'!$D:$D,'Modelling New'!$O:$O)*PA[[#This Row],[Lost PoA(Wh/m2)]]*PA[[#This Row],[DC Capacity Affected (kW)]])/1000,"")</f>
        <v>162.48423146000039</v>
      </c>
      <c r="AM314" s="316" t="s">
        <v>569</v>
      </c>
    </row>
    <row r="315" spans="1:39">
      <c r="A315" s="174">
        <f t="shared" si="4"/>
        <v>314</v>
      </c>
      <c r="B315" s="30">
        <v>45782</v>
      </c>
      <c r="C315" s="183">
        <f>YEAR(PA[[#This Row],[Date]])+IF(MONTH(PA[[#This Row],[Date]])&gt;=4,1,0)</f>
        <v>2026</v>
      </c>
      <c r="D315" s="32">
        <f>YEAR(PA[[#This Row],[Date]])</f>
        <v>2025</v>
      </c>
      <c r="E315" s="36" t="s">
        <v>364</v>
      </c>
      <c r="F315" s="36" t="s">
        <v>364</v>
      </c>
      <c r="G315" s="217">
        <v>45778</v>
      </c>
      <c r="H315" s="31">
        <f>DAY(EOMONTH(PA[[#This Row],[Month Year]],0))</f>
        <v>31</v>
      </c>
      <c r="I315" s="33">
        <v>0.25972222222222224</v>
      </c>
      <c r="J315" s="33">
        <v>0.76597222222222228</v>
      </c>
      <c r="K315" s="34">
        <f>IFERROR((PA[[#This Row],[Sunset Time (POA&lt;20 W/m2)]]-PA[[#This Row],[Sunrise Time (POA&gt;20 W/m2)]])*24,"")</f>
        <v>12.150000000000002</v>
      </c>
      <c r="L315" s="32" t="s">
        <v>425</v>
      </c>
      <c r="M315" s="36" t="s">
        <v>484</v>
      </c>
      <c r="N315" s="32" t="s">
        <v>417</v>
      </c>
      <c r="O315" s="35" t="s">
        <v>527</v>
      </c>
      <c r="P315" s="35" t="s">
        <v>472</v>
      </c>
      <c r="Q315" s="32"/>
      <c r="R315" s="31">
        <f>IF((PA[[#This Row],[String Type(If String BD)]]&amp;PA[[#This Row],[Equipment (If any BD other than PV  array and inv)]])="",1,0)</f>
        <v>0</v>
      </c>
      <c r="S315" s="31">
        <f>IF(PA[[#This Row],[String Type(If String BD)]]="",1,0)</f>
        <v>0</v>
      </c>
      <c r="T3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5" s="34">
        <f>IFERROR(_xlfn.XLOOKUP(PA[[#This Row],[Affected Equipment ]],'Basic Data'!N:N,'Basic Data'!Q:Q),"")</f>
        <v>31.610000000000003</v>
      </c>
      <c r="V315" s="179">
        <f ca="1">IFERROR(_xlfn.XLOOKUP(PA[[#This Row],[Affected Equipment ]],'Basic Data'!N:N,'Basic Data'!R:R),"")</f>
        <v>1.8812116883889783E-4</v>
      </c>
      <c r="W315" s="35" t="s">
        <v>448</v>
      </c>
      <c r="X315" s="38"/>
      <c r="Y315" s="38" t="s">
        <v>470</v>
      </c>
      <c r="Z315" s="41">
        <v>0.25972222222222224</v>
      </c>
      <c r="AA315" s="41">
        <v>0.25972222222222224</v>
      </c>
      <c r="AB315" s="41">
        <v>0.25972222222222224</v>
      </c>
      <c r="AC315" s="44">
        <v>0.70833333333333337</v>
      </c>
      <c r="AD315" s="42">
        <f>IF(PA[[#This Row],[Acknowledgement Time ]]="NA","",(PA[[#This Row],[Acknowledgement Time ]]-PA[[#This Row],[Fault Time]])*24)</f>
        <v>0</v>
      </c>
      <c r="AE315" s="42">
        <f>IF(PA[[#This Row],[Work Start time on Fault]]="NA","",(PA[[#This Row],[Work Start time on Fault]]-PA[[#This Row],[Fault Time]])*24)</f>
        <v>0</v>
      </c>
      <c r="AF315" s="43">
        <f>IF(PA[[#This Row],[Status]]="Open","",(PA[[#This Row],[Work Completion time on fault]]-PA[[#This Row],[Fault Time]])*24)</f>
        <v>10.766666666666667</v>
      </c>
      <c r="AG315" s="42">
        <f>IFERROR((PA[[#This Row],[Work Completion time on fault]]-PA[[#This Row],[Fault Time]])*24,"")</f>
        <v>10.766666666666667</v>
      </c>
      <c r="AH315" s="35" t="s">
        <v>557</v>
      </c>
      <c r="AI315" s="32" t="s">
        <v>368</v>
      </c>
      <c r="AJ315" s="34">
        <f ca="1">IFERROR(PA[[#This Row],[Breakdown Time]]*PA[[#This Row],[Plant Equivalent Weightage]],"")</f>
        <v>2.0254379178321334E-3</v>
      </c>
      <c r="AK315" s="35">
        <v>6764</v>
      </c>
      <c r="AL315" s="49">
        <f>IFERROR((_xlfn.XLOOKUP($G315,'Modelling New'!$D:$D,'Modelling New'!$O:$O)*PA[[#This Row],[Lost PoA(Wh/m2)]]*PA[[#This Row],[DC Capacity Affected (kW)]])/1000,"")</f>
        <v>165.34426682645446</v>
      </c>
      <c r="AM315" s="316" t="s">
        <v>569</v>
      </c>
    </row>
    <row r="316" spans="1:39">
      <c r="A316" s="174">
        <f t="shared" si="4"/>
        <v>315</v>
      </c>
      <c r="B316" s="30">
        <v>45782</v>
      </c>
      <c r="C316" s="183">
        <f>YEAR(PA[[#This Row],[Date]])+IF(MONTH(PA[[#This Row],[Date]])&gt;=4,1,0)</f>
        <v>2026</v>
      </c>
      <c r="D316" s="32">
        <f>YEAR(PA[[#This Row],[Date]])</f>
        <v>2025</v>
      </c>
      <c r="E316" s="36" t="s">
        <v>364</v>
      </c>
      <c r="F316" s="36" t="s">
        <v>364</v>
      </c>
      <c r="G316" s="217">
        <v>45778</v>
      </c>
      <c r="H316" s="31">
        <f>DAY(EOMONTH(PA[[#This Row],[Month Year]],0))</f>
        <v>31</v>
      </c>
      <c r="I316" s="33">
        <v>0.25972222222222224</v>
      </c>
      <c r="J316" s="33">
        <v>0.76597222222222228</v>
      </c>
      <c r="K316" s="34">
        <f>IFERROR((PA[[#This Row],[Sunset Time (POA&lt;20 W/m2)]]-PA[[#This Row],[Sunrise Time (POA&gt;20 W/m2)]])*24,"")</f>
        <v>12.150000000000002</v>
      </c>
      <c r="L316" s="32" t="s">
        <v>425</v>
      </c>
      <c r="M316" s="36" t="s">
        <v>484</v>
      </c>
      <c r="N316" s="32" t="s">
        <v>417</v>
      </c>
      <c r="O316" s="35" t="s">
        <v>527</v>
      </c>
      <c r="P316" s="35" t="s">
        <v>472</v>
      </c>
      <c r="Q316" s="32"/>
      <c r="R316" s="31">
        <f>IF((PA[[#This Row],[String Type(If String BD)]]&amp;PA[[#This Row],[Equipment (If any BD other than PV  array and inv)]])="",1,0)</f>
        <v>0</v>
      </c>
      <c r="S316" s="31">
        <f>IF(PA[[#This Row],[String Type(If String BD)]]="",1,0)</f>
        <v>0</v>
      </c>
      <c r="T3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6" s="34">
        <f>IFERROR(_xlfn.XLOOKUP(PA[[#This Row],[Affected Equipment ]],'Basic Data'!N:N,'Basic Data'!Q:Q),"")</f>
        <v>31.610000000000003</v>
      </c>
      <c r="V316" s="179">
        <f ca="1">IFERROR(_xlfn.XLOOKUP(PA[[#This Row],[Affected Equipment ]],'Basic Data'!N:N,'Basic Data'!R:R),"")</f>
        <v>1.8812116883889783E-4</v>
      </c>
      <c r="W316" s="35" t="s">
        <v>448</v>
      </c>
      <c r="X316" s="38"/>
      <c r="Y316" s="38" t="s">
        <v>470</v>
      </c>
      <c r="Z316" s="41">
        <v>0.25972222222222224</v>
      </c>
      <c r="AA316" s="41">
        <v>0.25972222222222224</v>
      </c>
      <c r="AB316" s="41">
        <v>0.25972222222222224</v>
      </c>
      <c r="AC316" s="44">
        <v>0.71527777777777779</v>
      </c>
      <c r="AD316" s="42">
        <f>IF(PA[[#This Row],[Acknowledgement Time ]]="NA","",(PA[[#This Row],[Acknowledgement Time ]]-PA[[#This Row],[Fault Time]])*24)</f>
        <v>0</v>
      </c>
      <c r="AE316" s="42">
        <f>IF(PA[[#This Row],[Work Start time on Fault]]="NA","",(PA[[#This Row],[Work Start time on Fault]]-PA[[#This Row],[Fault Time]])*24)</f>
        <v>0</v>
      </c>
      <c r="AF316" s="43">
        <f>IF(PA[[#This Row],[Status]]="Open","",(PA[[#This Row],[Work Completion time on fault]]-PA[[#This Row],[Fault Time]])*24)</f>
        <v>10.933333333333334</v>
      </c>
      <c r="AG316" s="42">
        <f>IFERROR((PA[[#This Row],[Work Completion time on fault]]-PA[[#This Row],[Fault Time]])*24,"")</f>
        <v>10.933333333333334</v>
      </c>
      <c r="AH316" s="35" t="s">
        <v>567</v>
      </c>
      <c r="AI316" s="32" t="s">
        <v>368</v>
      </c>
      <c r="AJ316" s="34">
        <f ca="1">IFERROR(PA[[#This Row],[Breakdown Time]]*PA[[#This Row],[Plant Equivalent Weightage]],"")</f>
        <v>2.0567914459719496E-3</v>
      </c>
      <c r="AK316" s="35">
        <v>6813</v>
      </c>
      <c r="AL316" s="49">
        <f>IFERROR((_xlfn.XLOOKUP($G316,'Modelling New'!$D:$D,'Modelling New'!$O:$O)*PA[[#This Row],[Lost PoA(Wh/m2)]]*PA[[#This Row],[DC Capacity Affected (kW)]])/1000,"")</f>
        <v>166.54205941582407</v>
      </c>
      <c r="AM316" s="316" t="s">
        <v>569</v>
      </c>
    </row>
    <row r="317" spans="1:39">
      <c r="A317" s="174">
        <f t="shared" si="4"/>
        <v>316</v>
      </c>
      <c r="B317" s="30">
        <v>45782</v>
      </c>
      <c r="C317" s="183">
        <f>YEAR(PA[[#This Row],[Date]])+IF(MONTH(PA[[#This Row],[Date]])&gt;=4,1,0)</f>
        <v>2026</v>
      </c>
      <c r="D317" s="32">
        <f>YEAR(PA[[#This Row],[Date]])</f>
        <v>2025</v>
      </c>
      <c r="E317" s="36" t="s">
        <v>364</v>
      </c>
      <c r="F317" s="36" t="s">
        <v>364</v>
      </c>
      <c r="G317" s="217">
        <v>45778</v>
      </c>
      <c r="H317" s="31">
        <f>DAY(EOMONTH(PA[[#This Row],[Month Year]],0))</f>
        <v>31</v>
      </c>
      <c r="I317" s="33">
        <v>0.25972222222222224</v>
      </c>
      <c r="J317" s="33">
        <v>0.76597222222222228</v>
      </c>
      <c r="K317" s="34">
        <f>IFERROR((PA[[#This Row],[Sunset Time (POA&lt;20 W/m2)]]-PA[[#This Row],[Sunrise Time (POA&gt;20 W/m2)]])*24,"")</f>
        <v>12.150000000000002</v>
      </c>
      <c r="L317" s="32" t="s">
        <v>425</v>
      </c>
      <c r="M317" s="36" t="s">
        <v>484</v>
      </c>
      <c r="N317" s="32" t="s">
        <v>417</v>
      </c>
      <c r="O317" s="35" t="s">
        <v>527</v>
      </c>
      <c r="P317" s="35" t="s">
        <v>472</v>
      </c>
      <c r="Q317" s="32"/>
      <c r="R317" s="31">
        <f>IF((PA[[#This Row],[String Type(If String BD)]]&amp;PA[[#This Row],[Equipment (If any BD other than PV  array and inv)]])="",1,0)</f>
        <v>0</v>
      </c>
      <c r="S317" s="31">
        <f>IF(PA[[#This Row],[String Type(If String BD)]]="",1,0)</f>
        <v>0</v>
      </c>
      <c r="T3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7" s="34">
        <f>IFERROR(_xlfn.XLOOKUP(PA[[#This Row],[Affected Equipment ]],'Basic Data'!N:N,'Basic Data'!Q:Q),"")</f>
        <v>31.610000000000003</v>
      </c>
      <c r="V317" s="179">
        <f ca="1">IFERROR(_xlfn.XLOOKUP(PA[[#This Row],[Affected Equipment ]],'Basic Data'!N:N,'Basic Data'!R:R),"")</f>
        <v>1.8812116883889783E-4</v>
      </c>
      <c r="W317" s="35" t="s">
        <v>448</v>
      </c>
      <c r="X317" s="38"/>
      <c r="Y317" s="38" t="s">
        <v>470</v>
      </c>
      <c r="Z317" s="41">
        <v>0.25972222222222224</v>
      </c>
      <c r="AA317" s="41">
        <v>0.25972222222222224</v>
      </c>
      <c r="AB317" s="41">
        <v>0.25972222222222224</v>
      </c>
      <c r="AC317" s="44">
        <v>0.72222222222222221</v>
      </c>
      <c r="AD317" s="42">
        <f>IF(PA[[#This Row],[Acknowledgement Time ]]="NA","",(PA[[#This Row],[Acknowledgement Time ]]-PA[[#This Row],[Fault Time]])*24)</f>
        <v>0</v>
      </c>
      <c r="AE317" s="42">
        <f>IF(PA[[#This Row],[Work Start time on Fault]]="NA","",(PA[[#This Row],[Work Start time on Fault]]-PA[[#This Row],[Fault Time]])*24)</f>
        <v>0</v>
      </c>
      <c r="AF317" s="43">
        <f>IF(PA[[#This Row],[Status]]="Open","",(PA[[#This Row],[Work Completion time on fault]]-PA[[#This Row],[Fault Time]])*24)</f>
        <v>11.1</v>
      </c>
      <c r="AG317" s="42">
        <f>IFERROR((PA[[#This Row],[Work Completion time on fault]]-PA[[#This Row],[Fault Time]])*24,"")</f>
        <v>11.1</v>
      </c>
      <c r="AH317" s="35" t="s">
        <v>557</v>
      </c>
      <c r="AI317" s="32" t="s">
        <v>368</v>
      </c>
      <c r="AJ317" s="34">
        <f ca="1">IFERROR(PA[[#This Row],[Breakdown Time]]*PA[[#This Row],[Plant Equivalent Weightage]],"")</f>
        <v>2.0881449741117658E-3</v>
      </c>
      <c r="AK317" s="35">
        <v>6852</v>
      </c>
      <c r="AL317" s="49">
        <f>IFERROR((_xlfn.XLOOKUP($G317,'Modelling New'!$D:$D,'Modelling New'!$O:$O)*PA[[#This Row],[Lost PoA(Wh/m2)]]*PA[[#This Row],[DC Capacity Affected (kW)]])/1000,"")</f>
        <v>167.49540453797545</v>
      </c>
      <c r="AM317" s="316" t="s">
        <v>569</v>
      </c>
    </row>
    <row r="318" spans="1:39">
      <c r="A318" s="174">
        <f t="shared" si="4"/>
        <v>317</v>
      </c>
      <c r="B318" s="30">
        <v>45782</v>
      </c>
      <c r="C318" s="183">
        <f>YEAR(PA[[#This Row],[Date]])+IF(MONTH(PA[[#This Row],[Date]])&gt;=4,1,0)</f>
        <v>2026</v>
      </c>
      <c r="D318" s="32">
        <f>YEAR(PA[[#This Row],[Date]])</f>
        <v>2025</v>
      </c>
      <c r="E318" s="36" t="s">
        <v>364</v>
      </c>
      <c r="F318" s="36" t="s">
        <v>364</v>
      </c>
      <c r="G318" s="217">
        <v>45778</v>
      </c>
      <c r="H318" s="31">
        <f>DAY(EOMONTH(PA[[#This Row],[Month Year]],0))</f>
        <v>31</v>
      </c>
      <c r="I318" s="33">
        <v>0.25972222222222224</v>
      </c>
      <c r="J318" s="33">
        <v>0.76597222222222228</v>
      </c>
      <c r="K318" s="34">
        <f>IFERROR((PA[[#This Row],[Sunset Time (POA&lt;20 W/m2)]]-PA[[#This Row],[Sunrise Time (POA&gt;20 W/m2)]])*24,"")</f>
        <v>12.150000000000002</v>
      </c>
      <c r="L318" s="32" t="s">
        <v>425</v>
      </c>
      <c r="M318" s="36" t="s">
        <v>484</v>
      </c>
      <c r="N318" s="32" t="s">
        <v>413</v>
      </c>
      <c r="O318" s="35" t="s">
        <v>473</v>
      </c>
      <c r="P318" s="35" t="s">
        <v>472</v>
      </c>
      <c r="Q318" s="32"/>
      <c r="R318" s="31">
        <f>IF((PA[[#This Row],[String Type(If String BD)]]&amp;PA[[#This Row],[Equipment (If any BD other than PV  array and inv)]])="",1,0)</f>
        <v>0</v>
      </c>
      <c r="S318" s="31">
        <f>IF(PA[[#This Row],[String Type(If String BD)]]="",1,0)</f>
        <v>0</v>
      </c>
      <c r="T3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8" s="34">
        <f>IFERROR(_xlfn.XLOOKUP(PA[[#This Row],[Affected Equipment ]],'Basic Data'!N:N,'Basic Data'!Q:Q),"")</f>
        <v>31.610000000000003</v>
      </c>
      <c r="V318" s="179">
        <f ca="1">IFERROR(_xlfn.XLOOKUP(PA[[#This Row],[Affected Equipment ]],'Basic Data'!N:N,'Basic Data'!R:R),"")</f>
        <v>1.8812116883889783E-4</v>
      </c>
      <c r="W318" s="35" t="s">
        <v>448</v>
      </c>
      <c r="X318" s="38"/>
      <c r="Y318" s="38" t="s">
        <v>470</v>
      </c>
      <c r="Z318" s="41">
        <v>0.25972222222222224</v>
      </c>
      <c r="AA318" s="41">
        <v>0.25972222222222224</v>
      </c>
      <c r="AB318" s="41">
        <v>0.25972222222222224</v>
      </c>
      <c r="AC318" s="44">
        <v>0.72916666666666663</v>
      </c>
      <c r="AD318" s="42">
        <f>IF(PA[[#This Row],[Acknowledgement Time ]]="NA","",(PA[[#This Row],[Acknowledgement Time ]]-PA[[#This Row],[Fault Time]])*24)</f>
        <v>0</v>
      </c>
      <c r="AE318" s="42">
        <f>IF(PA[[#This Row],[Work Start time on Fault]]="NA","",(PA[[#This Row],[Work Start time on Fault]]-PA[[#This Row],[Fault Time]])*24)</f>
        <v>0</v>
      </c>
      <c r="AF318" s="43">
        <f>IF(PA[[#This Row],[Status]]="Open","",(PA[[#This Row],[Work Completion time on fault]]-PA[[#This Row],[Fault Time]])*24)</f>
        <v>11.266666666666666</v>
      </c>
      <c r="AG318" s="42">
        <f>IFERROR((PA[[#This Row],[Work Completion time on fault]]-PA[[#This Row],[Fault Time]])*24,"")</f>
        <v>11.266666666666666</v>
      </c>
      <c r="AH318" s="35" t="s">
        <v>458</v>
      </c>
      <c r="AI318" s="32" t="s">
        <v>368</v>
      </c>
      <c r="AJ318" s="34">
        <f ca="1">IFERROR(PA[[#This Row],[Breakdown Time]]*PA[[#This Row],[Plant Equivalent Weightage]],"")</f>
        <v>2.1194985022515819E-3</v>
      </c>
      <c r="AK318" s="35">
        <v>6884</v>
      </c>
      <c r="AL318" s="49">
        <f>IFERROR((_xlfn.XLOOKUP($G318,'Modelling New'!$D:$D,'Modelling New'!$O:$O)*PA[[#This Row],[Lost PoA(Wh/m2)]]*PA[[#This Row],[DC Capacity Affected (kW)]])/1000,"")</f>
        <v>168.27763643307398</v>
      </c>
      <c r="AM318" s="316" t="s">
        <v>569</v>
      </c>
    </row>
    <row r="319" spans="1:39">
      <c r="A319" s="174">
        <f t="shared" si="4"/>
        <v>318</v>
      </c>
      <c r="B319" s="134">
        <v>45782</v>
      </c>
      <c r="C319" s="183">
        <f>YEAR(PA[[#This Row],[Date]])+IF(MONTH(PA[[#This Row],[Date]])&gt;=4,1,0)</f>
        <v>2026</v>
      </c>
      <c r="D319" s="32">
        <f>YEAR(PA[[#This Row],[Date]])</f>
        <v>2025</v>
      </c>
      <c r="E319" s="36" t="s">
        <v>364</v>
      </c>
      <c r="F319" s="36" t="s">
        <v>364</v>
      </c>
      <c r="G319" s="217">
        <v>45778</v>
      </c>
      <c r="H319" s="175">
        <f>DAY(EOMONTH(PA[[#This Row],[Month Year]],0))</f>
        <v>31</v>
      </c>
      <c r="I319" s="33">
        <v>0.25972222222222224</v>
      </c>
      <c r="J319" s="33">
        <v>0.76597222222222228</v>
      </c>
      <c r="K319" s="34">
        <f>IFERROR((PA[[#This Row],[Sunset Time (POA&lt;20 W/m2)]]-PA[[#This Row],[Sunrise Time (POA&gt;20 W/m2)]])*24,"")</f>
        <v>12.150000000000002</v>
      </c>
      <c r="L319" s="32" t="s">
        <v>425</v>
      </c>
      <c r="M319" s="36" t="s">
        <v>484</v>
      </c>
      <c r="N319" s="32" t="s">
        <v>413</v>
      </c>
      <c r="O319" s="35" t="s">
        <v>471</v>
      </c>
      <c r="P319" s="35" t="s">
        <v>472</v>
      </c>
      <c r="Q319" s="36"/>
      <c r="R319" s="175">
        <f>IF((PA[[#This Row],[String Type(If String BD)]]&amp;PA[[#This Row],[Equipment (If any BD other than PV  array and inv)]])="",1,0)</f>
        <v>0</v>
      </c>
      <c r="S319" s="175">
        <f>IF(PA[[#This Row],[String Type(If String BD)]]="",1,0)</f>
        <v>0</v>
      </c>
      <c r="T31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19" s="176">
        <f>IFERROR(_xlfn.XLOOKUP(PA[[#This Row],[Affected Equipment ]],'Basic Data'!N:N,'Basic Data'!Q:Q),"")</f>
        <v>31.610000000000003</v>
      </c>
      <c r="V319" s="180">
        <f ca="1">IFERROR(_xlfn.XLOOKUP(PA[[#This Row],[Affected Equipment ]],'Basic Data'!N:N,'Basic Data'!R:R),"")</f>
        <v>1.8812116883889783E-4</v>
      </c>
      <c r="W319" s="35" t="s">
        <v>448</v>
      </c>
      <c r="X319" s="39"/>
      <c r="Y319" s="38" t="s">
        <v>470</v>
      </c>
      <c r="Z319" s="41">
        <v>0.25972222222222224</v>
      </c>
      <c r="AA319" s="41">
        <v>0.25972222222222224</v>
      </c>
      <c r="AB319" s="41">
        <v>0.25972222222222224</v>
      </c>
      <c r="AC319" s="45">
        <v>0.73611111111111116</v>
      </c>
      <c r="AD319" s="177">
        <f>IF(PA[[#This Row],[Acknowledgement Time ]]="NA","",(PA[[#This Row],[Acknowledgement Time ]]-PA[[#This Row],[Fault Time]])*24)</f>
        <v>0</v>
      </c>
      <c r="AE319" s="177">
        <f>IF(PA[[#This Row],[Work Start time on Fault]]="NA","",(PA[[#This Row],[Work Start time on Fault]]-PA[[#This Row],[Fault Time]])*24)</f>
        <v>0</v>
      </c>
      <c r="AF319" s="178">
        <f>IF(PA[[#This Row],[Status]]="Open","",(PA[[#This Row],[Work Completion time on fault]]-PA[[#This Row],[Fault Time]])*24)</f>
        <v>11.433333333333334</v>
      </c>
      <c r="AG319" s="177">
        <f>IFERROR((PA[[#This Row],[Work Completion time on fault]]-PA[[#This Row],[Fault Time]])*24,"")</f>
        <v>11.433333333333334</v>
      </c>
      <c r="AH319" s="35" t="s">
        <v>520</v>
      </c>
      <c r="AI319" s="32" t="s">
        <v>368</v>
      </c>
      <c r="AJ319" s="176">
        <f ca="1">IFERROR(PA[[#This Row],[Breakdown Time]]*PA[[#This Row],[Plant Equivalent Weightage]],"")</f>
        <v>2.1508520303913986E-3</v>
      </c>
      <c r="AK319" s="37">
        <v>6909</v>
      </c>
      <c r="AL319" s="278">
        <f>IFERROR((_xlfn.XLOOKUP($G319,'Modelling New'!$D:$D,'Modelling New'!$O:$O)*PA[[#This Row],[Lost PoA(Wh/m2)]]*PA[[#This Row],[DC Capacity Affected (kW)]])/1000,"")</f>
        <v>168.88875510111973</v>
      </c>
      <c r="AM319" s="316" t="s">
        <v>569</v>
      </c>
    </row>
    <row r="320" spans="1:39">
      <c r="A320" s="174">
        <f t="shared" si="4"/>
        <v>319</v>
      </c>
      <c r="B320" s="134">
        <v>45782</v>
      </c>
      <c r="C320" s="183">
        <f>YEAR(PA[[#This Row],[Date]])+IF(MONTH(PA[[#This Row],[Date]])&gt;=4,1,0)</f>
        <v>2026</v>
      </c>
      <c r="D320" s="32">
        <f>YEAR(PA[[#This Row],[Date]])</f>
        <v>2025</v>
      </c>
      <c r="E320" s="36" t="s">
        <v>364</v>
      </c>
      <c r="F320" s="36" t="s">
        <v>364</v>
      </c>
      <c r="G320" s="217">
        <v>45778</v>
      </c>
      <c r="H320" s="175">
        <f>DAY(EOMONTH(PA[[#This Row],[Month Year]],0))</f>
        <v>31</v>
      </c>
      <c r="I320" s="33">
        <v>0.25972222222222224</v>
      </c>
      <c r="J320" s="33">
        <v>0.76597222222222228</v>
      </c>
      <c r="K320" s="34">
        <f>IFERROR((PA[[#This Row],[Sunset Time (POA&lt;20 W/m2)]]-PA[[#This Row],[Sunrise Time (POA&gt;20 W/m2)]])*24,"")</f>
        <v>12.150000000000002</v>
      </c>
      <c r="L320" s="32" t="s">
        <v>425</v>
      </c>
      <c r="M320" s="36" t="s">
        <v>484</v>
      </c>
      <c r="N320" s="32" t="s">
        <v>413</v>
      </c>
      <c r="O320" s="35" t="s">
        <v>471</v>
      </c>
      <c r="P320" s="35" t="s">
        <v>481</v>
      </c>
      <c r="Q320" s="36"/>
      <c r="R320" s="175">
        <f>IF((PA[[#This Row],[String Type(If String BD)]]&amp;PA[[#This Row],[Equipment (If any BD other than PV  array and inv)]])="",1,0)</f>
        <v>0</v>
      </c>
      <c r="S320" s="175">
        <f>IF(PA[[#This Row],[String Type(If String BD)]]="",1,0)</f>
        <v>0</v>
      </c>
      <c r="T32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320" s="176">
        <f>IFERROR(_xlfn.XLOOKUP(PA[[#This Row],[Affected Equipment ]],'Basic Data'!N:N,'Basic Data'!Q:Q),"")</f>
        <v>15.805000000000001</v>
      </c>
      <c r="V320" s="180">
        <f ca="1">IFERROR(_xlfn.XLOOKUP(PA[[#This Row],[Affected Equipment ]],'Basic Data'!N:N,'Basic Data'!R:R),"")</f>
        <v>9.4060584419448915E-5</v>
      </c>
      <c r="W320" s="37" t="s">
        <v>482</v>
      </c>
      <c r="X320" s="39"/>
      <c r="Y320" s="38" t="s">
        <v>470</v>
      </c>
      <c r="Z320" s="41">
        <v>0.25972222222222224</v>
      </c>
      <c r="AA320" s="41">
        <v>0.25972222222222224</v>
      </c>
      <c r="AB320" s="41">
        <v>0.25972222222222224</v>
      </c>
      <c r="AC320" s="45">
        <v>0.74305555555555558</v>
      </c>
      <c r="AD320" s="177">
        <f>IF(PA[[#This Row],[Acknowledgement Time ]]="NA","",(PA[[#This Row],[Acknowledgement Time ]]-PA[[#This Row],[Fault Time]])*24)</f>
        <v>0</v>
      </c>
      <c r="AE320" s="177">
        <f>IF(PA[[#This Row],[Work Start time on Fault]]="NA","",(PA[[#This Row],[Work Start time on Fault]]-PA[[#This Row],[Fault Time]])*24)</f>
        <v>0</v>
      </c>
      <c r="AF320" s="178">
        <f>IF(PA[[#This Row],[Status]]="Open","",(PA[[#This Row],[Work Completion time on fault]]-PA[[#This Row],[Fault Time]])*24)</f>
        <v>11.6</v>
      </c>
      <c r="AG320" s="177">
        <f>IFERROR((PA[[#This Row],[Work Completion time on fault]]-PA[[#This Row],[Fault Time]])*24,"")</f>
        <v>11.6</v>
      </c>
      <c r="AH320" s="35" t="s">
        <v>545</v>
      </c>
      <c r="AI320" s="32" t="s">
        <v>368</v>
      </c>
      <c r="AJ320" s="176">
        <f ca="1">IFERROR(PA[[#This Row],[Breakdown Time]]*PA[[#This Row],[Plant Equivalent Weightage]],"")</f>
        <v>1.0911027792656074E-3</v>
      </c>
      <c r="AK320" s="37">
        <v>6928</v>
      </c>
      <c r="AL320" s="278">
        <f>IFERROR((_xlfn.XLOOKUP($G320,'Modelling New'!$D:$D,'Modelling New'!$O:$O)*PA[[#This Row],[Lost PoA(Wh/m2)]]*PA[[#This Row],[DC Capacity Affected (kW)]])/1000,"")</f>
        <v>84.676602644417244</v>
      </c>
      <c r="AM320" s="316" t="s">
        <v>569</v>
      </c>
    </row>
    <row r="321" spans="1:39">
      <c r="A321" s="174">
        <f t="shared" si="4"/>
        <v>320</v>
      </c>
      <c r="B321" s="134">
        <v>45783</v>
      </c>
      <c r="C321" s="184">
        <f>YEAR(PA[[#This Row],[Date]])+IF(MONTH(PA[[#This Row],[Date]])&gt;=4,1,0)</f>
        <v>2026</v>
      </c>
      <c r="D321" s="32">
        <f>YEAR(PA[[#This Row],[Date]])</f>
        <v>2025</v>
      </c>
      <c r="E321" s="36" t="s">
        <v>364</v>
      </c>
      <c r="F321" s="36" t="s">
        <v>364</v>
      </c>
      <c r="G321" s="217">
        <v>45778</v>
      </c>
      <c r="H321" s="31">
        <f>DAY(EOMONTH(PA[[#This Row],[Month Year]],0))</f>
        <v>31</v>
      </c>
      <c r="I321" s="33">
        <v>0.26250000000000001</v>
      </c>
      <c r="J321" s="33">
        <v>0.74652777777777779</v>
      </c>
      <c r="K321" s="34">
        <f>IFERROR((PA[[#This Row],[Sunset Time (POA&lt;20 W/m2)]]-PA[[#This Row],[Sunrise Time (POA&gt;20 W/m2)]])*24,"")</f>
        <v>11.616666666666667</v>
      </c>
      <c r="L321" s="32" t="s">
        <v>428</v>
      </c>
      <c r="M321" s="32" t="s">
        <v>411</v>
      </c>
      <c r="N321" s="32" t="s">
        <v>417</v>
      </c>
      <c r="O321" s="35"/>
      <c r="P321" s="35"/>
      <c r="Q321" s="32"/>
      <c r="R321" s="31">
        <f>IF((PA[[#This Row],[String Type(If String BD)]]&amp;PA[[#This Row],[Equipment (If any BD other than PV  array and inv)]])="",1,0)</f>
        <v>1</v>
      </c>
      <c r="S321" s="31">
        <f>IF(PA[[#This Row],[String Type(If String BD)]]="",1,0)</f>
        <v>1</v>
      </c>
      <c r="T3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321" s="34">
        <f>IFERROR(_xlfn.XLOOKUP(PA[[#This Row],[Affected Equipment ]],'Basic Data'!N:N,'Basic Data'!Q:Q),"")</f>
        <v>1691.1350000000002</v>
      </c>
      <c r="V321" s="179">
        <f ca="1">IFERROR(_xlfn.XLOOKUP(PA[[#This Row],[Affected Equipment ]],'Basic Data'!N:N,'Basic Data'!R:R),"")</f>
        <v>1.0064482532881034E-2</v>
      </c>
      <c r="W321" s="35" t="s">
        <v>414</v>
      </c>
      <c r="X321" s="38"/>
      <c r="Y321" s="38" t="s">
        <v>75</v>
      </c>
      <c r="Z321" s="40">
        <v>0.26250000000000001</v>
      </c>
      <c r="AA321" s="40">
        <v>0.26250000000000001</v>
      </c>
      <c r="AB321" s="40">
        <v>0.26250000000000001</v>
      </c>
      <c r="AC321" s="44">
        <v>0.27777777777777779</v>
      </c>
      <c r="AD321" s="42">
        <f>IF(PA[[#This Row],[Acknowledgement Time ]]="NA","",(PA[[#This Row],[Acknowledgement Time ]]-PA[[#This Row],[Fault Time]])*24)</f>
        <v>0</v>
      </c>
      <c r="AE321" s="42">
        <f>IF(PA[[#This Row],[Work Start time on Fault]]="NA","",(PA[[#This Row],[Work Start time on Fault]]-PA[[#This Row],[Fault Time]])*24)</f>
        <v>0</v>
      </c>
      <c r="AF321" s="43">
        <f>IF(PA[[#This Row],[Status]]="Open","",(PA[[#This Row],[Work Completion time on fault]]-PA[[#This Row],[Fault Time]])*24)</f>
        <v>0.3666666666666667</v>
      </c>
      <c r="AG321" s="42">
        <f>IFERROR((PA[[#This Row],[Work Completion time on fault]]-PA[[#This Row],[Fault Time]])*24,"")</f>
        <v>0.3666666666666667</v>
      </c>
      <c r="AH321" s="35" t="s">
        <v>445</v>
      </c>
      <c r="AI321" s="32" t="s">
        <v>368</v>
      </c>
      <c r="AJ321" s="34">
        <f ca="1">IFERROR(PA[[#This Row],[Breakdown Time]]*PA[[#This Row],[Plant Equivalent Weightage]],"")</f>
        <v>3.6903102620563792E-3</v>
      </c>
      <c r="AK321" s="35">
        <v>15.6</v>
      </c>
      <c r="AL321" s="49">
        <f>IFERROR((_xlfn.XLOOKUP($G321,'Modelling New'!$D:$D,'Modelling New'!$O:$O)*PA[[#This Row],[Lost PoA(Wh/m2)]]*PA[[#This Row],[DC Capacity Affected (kW)]])/1000,"")</f>
        <v>20.401585614038865</v>
      </c>
      <c r="AM321" s="329"/>
    </row>
    <row r="322" spans="1:39">
      <c r="A322" s="174">
        <f t="shared" si="4"/>
        <v>321</v>
      </c>
      <c r="B322" s="30">
        <v>45783</v>
      </c>
      <c r="C322" s="184">
        <f>YEAR(PA[[#This Row],[Date]])+IF(MONTH(PA[[#This Row],[Date]])&gt;=4,1,0)</f>
        <v>2026</v>
      </c>
      <c r="D322" s="32">
        <f>YEAR(PA[[#This Row],[Date]])</f>
        <v>2025</v>
      </c>
      <c r="E322" s="36" t="s">
        <v>364</v>
      </c>
      <c r="F322" s="36" t="s">
        <v>364</v>
      </c>
      <c r="G322" s="217">
        <v>45778</v>
      </c>
      <c r="H322" s="31">
        <f>DAY(EOMONTH(PA[[#This Row],[Month Year]],0))</f>
        <v>31</v>
      </c>
      <c r="I322" s="33">
        <v>0.26250000000000001</v>
      </c>
      <c r="J322" s="33">
        <v>0.74652777777777779</v>
      </c>
      <c r="K322" s="34">
        <f>IFERROR((PA[[#This Row],[Sunset Time (POA&lt;20 W/m2)]]-PA[[#This Row],[Sunrise Time (POA&gt;20 W/m2)]])*24,"")</f>
        <v>11.616666666666667</v>
      </c>
      <c r="L322" s="32" t="s">
        <v>451</v>
      </c>
      <c r="M322" s="32" t="s">
        <v>404</v>
      </c>
      <c r="N322" s="32" t="s">
        <v>413</v>
      </c>
      <c r="O322" s="35"/>
      <c r="P322" s="35"/>
      <c r="Q322" s="32"/>
      <c r="R322" s="31">
        <f>IF((PA[[#This Row],[String Type(If String BD)]]&amp;PA[[#This Row],[Equipment (If any BD other than PV  array and inv)]])="",1,0)</f>
        <v>1</v>
      </c>
      <c r="S322" s="31">
        <f>IF(PA[[#This Row],[String Type(If String BD)]]="",1,0)</f>
        <v>1</v>
      </c>
      <c r="T3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IS9Inv1M2</v>
      </c>
      <c r="U322" s="34">
        <f>IFERROR(_xlfn.XLOOKUP(PA[[#This Row],[Affected Equipment ]],'Basic Data'!N:N,'Basic Data'!Q:Q),"")</f>
        <v>1563.1</v>
      </c>
      <c r="V322" s="179">
        <f ca="1">IFERROR(_xlfn.XLOOKUP(PA[[#This Row],[Affected Equipment ]],'Basic Data'!N:N,'Basic Data'!R:R),"")</f>
        <v>9.3025055049693502E-3</v>
      </c>
      <c r="W322" s="35" t="s">
        <v>414</v>
      </c>
      <c r="X322" s="38"/>
      <c r="Y322" s="38" t="s">
        <v>75</v>
      </c>
      <c r="Z322" s="40">
        <v>0.26250000000000001</v>
      </c>
      <c r="AA322" s="40">
        <v>0.26250000000000001</v>
      </c>
      <c r="AB322" s="40">
        <v>0.26250000000000001</v>
      </c>
      <c r="AC322" s="44">
        <v>0.32569444444444445</v>
      </c>
      <c r="AD322" s="42">
        <f>IF(PA[[#This Row],[Acknowledgement Time ]]="NA","",(PA[[#This Row],[Acknowledgement Time ]]-PA[[#This Row],[Fault Time]])*24)</f>
        <v>0</v>
      </c>
      <c r="AE322" s="42">
        <f>IF(PA[[#This Row],[Work Start time on Fault]]="NA","",(PA[[#This Row],[Work Start time on Fault]]-PA[[#This Row],[Fault Time]])*24)</f>
        <v>0</v>
      </c>
      <c r="AF322" s="43">
        <f>IF(PA[[#This Row],[Status]]="Open","",(PA[[#This Row],[Work Completion time on fault]]-PA[[#This Row],[Fault Time]])*24)</f>
        <v>1.5166666666666666</v>
      </c>
      <c r="AG322" s="42">
        <f>IFERROR((PA[[#This Row],[Work Completion time on fault]]-PA[[#This Row],[Fault Time]])*24,"")</f>
        <v>1.5166666666666666</v>
      </c>
      <c r="AH322" s="35" t="s">
        <v>562</v>
      </c>
      <c r="AI322" s="32" t="s">
        <v>368</v>
      </c>
      <c r="AJ322" s="34">
        <f ca="1">IFERROR(PA[[#This Row],[Breakdown Time]]*PA[[#This Row],[Plant Equivalent Weightage]],"")</f>
        <v>1.4108800015870181E-2</v>
      </c>
      <c r="AK322" s="35">
        <v>248</v>
      </c>
      <c r="AL322" s="49">
        <f>IFERROR((_xlfn.XLOOKUP($G322,'Modelling New'!$D:$D,'Modelling New'!$O:$O)*PA[[#This Row],[Lost PoA(Wh/m2)]]*PA[[#This Row],[DC Capacity Affected (kW)]])/1000,"")</f>
        <v>299.7778150275584</v>
      </c>
    </row>
    <row r="323" spans="1:39">
      <c r="A323" s="174">
        <f t="shared" si="4"/>
        <v>322</v>
      </c>
      <c r="B323" s="30">
        <v>45783</v>
      </c>
      <c r="C323" s="184">
        <f>YEAR(PA[[#This Row],[Date]])+IF(MONTH(PA[[#This Row],[Date]])&gt;=4,1,0)</f>
        <v>2026</v>
      </c>
      <c r="D323" s="32">
        <f>YEAR(PA[[#This Row],[Date]])</f>
        <v>2025</v>
      </c>
      <c r="E323" s="36" t="s">
        <v>364</v>
      </c>
      <c r="F323" s="36" t="s">
        <v>364</v>
      </c>
      <c r="G323" s="217">
        <v>45778</v>
      </c>
      <c r="H323" s="31">
        <f>DAY(EOMONTH(PA[[#This Row],[Month Year]],0))</f>
        <v>31</v>
      </c>
      <c r="I323" s="33">
        <v>0.26250000000000001</v>
      </c>
      <c r="J323" s="33">
        <v>0.74652777777777779</v>
      </c>
      <c r="K323" s="34">
        <f>IFERROR((PA[[#This Row],[Sunset Time (POA&lt;20 W/m2)]]-PA[[#This Row],[Sunrise Time (POA&gt;20 W/m2)]])*24,"")</f>
        <v>11.616666666666667</v>
      </c>
      <c r="L323" s="32" t="s">
        <v>403</v>
      </c>
      <c r="M323" s="32" t="s">
        <v>411</v>
      </c>
      <c r="N323" s="32" t="s">
        <v>405</v>
      </c>
      <c r="O323" s="35"/>
      <c r="P323" s="35"/>
      <c r="Q323" s="32"/>
      <c r="R323" s="31">
        <f>IF((PA[[#This Row],[String Type(If String BD)]]&amp;PA[[#This Row],[Equipment (If any BD other than PV  array and inv)]])="",1,0)</f>
        <v>1</v>
      </c>
      <c r="S323" s="31">
        <f>IF(PA[[#This Row],[String Type(If String BD)]]="",1,0)</f>
        <v>1</v>
      </c>
      <c r="T3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IS10Inv2M4</v>
      </c>
      <c r="U323" s="34">
        <f>IFERROR(_xlfn.XLOOKUP(PA[[#This Row],[Affected Equipment ]],'Basic Data'!N:N,'Basic Data'!Q:Q),"")</f>
        <v>1483.3500000000001</v>
      </c>
      <c r="V323" s="179">
        <f ca="1">IFERROR(_xlfn.XLOOKUP(PA[[#This Row],[Affected Equipment ]],'Basic Data'!N:N,'Basic Data'!R:R),"")</f>
        <v>8.8278878771647935E-3</v>
      </c>
      <c r="W323" s="35" t="s">
        <v>414</v>
      </c>
      <c r="X323" s="38"/>
      <c r="Y323" s="38" t="s">
        <v>75</v>
      </c>
      <c r="Z323" s="40">
        <v>0.26250000000000001</v>
      </c>
      <c r="AA323" s="40">
        <v>0.26250000000000001</v>
      </c>
      <c r="AB323" s="40">
        <v>0.26250000000000001</v>
      </c>
      <c r="AC323" s="44">
        <v>0.3125</v>
      </c>
      <c r="AD323" s="42">
        <f>IF(PA[[#This Row],[Acknowledgement Time ]]="NA","",(PA[[#This Row],[Acknowledgement Time ]]-PA[[#This Row],[Fault Time]])*24)</f>
        <v>0</v>
      </c>
      <c r="AE323" s="42">
        <f>IF(PA[[#This Row],[Work Start time on Fault]]="NA","",(PA[[#This Row],[Work Start time on Fault]]-PA[[#This Row],[Fault Time]])*24)</f>
        <v>0</v>
      </c>
      <c r="AF323" s="43">
        <f>IF(PA[[#This Row],[Status]]="Open","",(PA[[#This Row],[Work Completion time on fault]]-PA[[#This Row],[Fault Time]])*24)</f>
        <v>1.1999999999999997</v>
      </c>
      <c r="AG323" s="42">
        <f>IFERROR((PA[[#This Row],[Work Completion time on fault]]-PA[[#This Row],[Fault Time]])*24,"")</f>
        <v>1.1999999999999997</v>
      </c>
      <c r="AH323" s="35" t="s">
        <v>562</v>
      </c>
      <c r="AI323" s="32" t="s">
        <v>368</v>
      </c>
      <c r="AJ323" s="34">
        <f ca="1">IFERROR(PA[[#This Row],[Breakdown Time]]*PA[[#This Row],[Plant Equivalent Weightage]],"")</f>
        <v>1.0593465452597749E-2</v>
      </c>
      <c r="AK323" s="35">
        <v>152.1</v>
      </c>
      <c r="AL323" s="49">
        <f>IFERROR((_xlfn.XLOOKUP($G323,'Modelling New'!$D:$D,'Modelling New'!$O:$O)*PA[[#This Row],[Lost PoA(Wh/m2)]]*PA[[#This Row],[DC Capacity Affected (kW)]])/1000,"")</f>
        <v>174.47527678198333</v>
      </c>
    </row>
    <row r="324" spans="1:39">
      <c r="A324" s="174">
        <f t="shared" ref="A324:A389" si="5">A323+1</f>
        <v>323</v>
      </c>
      <c r="B324" s="30">
        <v>45783</v>
      </c>
      <c r="C324" s="184">
        <f>YEAR(PA[[#This Row],[Date]])+IF(MONTH(PA[[#This Row],[Date]])&gt;=4,1,0)</f>
        <v>2026</v>
      </c>
      <c r="D324" s="32">
        <f>YEAR(PA[[#This Row],[Date]])</f>
        <v>2025</v>
      </c>
      <c r="E324" s="36" t="s">
        <v>364</v>
      </c>
      <c r="F324" s="36" t="s">
        <v>364</v>
      </c>
      <c r="G324" s="217">
        <v>45778</v>
      </c>
      <c r="H324" s="31">
        <f>DAY(EOMONTH(PA[[#This Row],[Month Year]],0))</f>
        <v>31</v>
      </c>
      <c r="I324" s="33">
        <v>0.26250000000000001</v>
      </c>
      <c r="J324" s="33">
        <v>0.74652777777777779</v>
      </c>
      <c r="K324" s="34">
        <f>IFERROR((PA[[#This Row],[Sunset Time (POA&lt;20 W/m2)]]-PA[[#This Row],[Sunrise Time (POA&gt;20 W/m2)]])*24,"")</f>
        <v>11.616666666666667</v>
      </c>
      <c r="L324" s="32" t="s">
        <v>403</v>
      </c>
      <c r="M324" s="32" t="s">
        <v>404</v>
      </c>
      <c r="N324" s="32" t="s">
        <v>413</v>
      </c>
      <c r="O324" s="35"/>
      <c r="P324" s="35"/>
      <c r="Q324" s="32"/>
      <c r="R324" s="31">
        <f>IF((PA[[#This Row],[String Type(If String BD)]]&amp;PA[[#This Row],[Equipment (If any BD other than PV  array and inv)]])="",1,0)</f>
        <v>1</v>
      </c>
      <c r="S324" s="31">
        <f>IF(PA[[#This Row],[String Type(If String BD)]]="",1,0)</f>
        <v>1</v>
      </c>
      <c r="T3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324" s="34">
        <f>IFERROR(_xlfn.XLOOKUP(PA[[#This Row],[Affected Equipment ]],'Basic Data'!N:N,'Basic Data'!Q:Q),"")</f>
        <v>1307.8999999999999</v>
      </c>
      <c r="V324" s="179">
        <f ca="1">IFERROR(_xlfn.XLOOKUP(PA[[#This Row],[Affected Equipment ]],'Basic Data'!N:N,'Basic Data'!R:R),"")</f>
        <v>7.7837290959947621E-3</v>
      </c>
      <c r="W324" s="35" t="s">
        <v>414</v>
      </c>
      <c r="X324" s="38"/>
      <c r="Y324" s="38" t="s">
        <v>75</v>
      </c>
      <c r="Z324" s="40">
        <v>0.26250000000000001</v>
      </c>
      <c r="AA324" s="40">
        <v>0.26250000000000001</v>
      </c>
      <c r="AB324" s="40">
        <v>0.26250000000000001</v>
      </c>
      <c r="AC324" s="44">
        <v>0.32291666666666669</v>
      </c>
      <c r="AD324" s="42">
        <f>IF(PA[[#This Row],[Acknowledgement Time ]]="NA","",(PA[[#This Row],[Acknowledgement Time ]]-PA[[#This Row],[Fault Time]])*24)</f>
        <v>0</v>
      </c>
      <c r="AE324" s="42">
        <f>IF(PA[[#This Row],[Work Start time on Fault]]="NA","",(PA[[#This Row],[Work Start time on Fault]]-PA[[#This Row],[Fault Time]])*24)</f>
        <v>0</v>
      </c>
      <c r="AF324" s="43">
        <f>IF(PA[[#This Row],[Status]]="Open","",(PA[[#This Row],[Work Completion time on fault]]-PA[[#This Row],[Fault Time]])*24)</f>
        <v>1.4500000000000002</v>
      </c>
      <c r="AG324" s="42">
        <f>IFERROR((PA[[#This Row],[Work Completion time on fault]]-PA[[#This Row],[Fault Time]])*24,"")</f>
        <v>1.4500000000000002</v>
      </c>
      <c r="AH324" s="35" t="s">
        <v>562</v>
      </c>
      <c r="AI324" s="32" t="s">
        <v>368</v>
      </c>
      <c r="AJ324" s="34">
        <f ca="1">IFERROR(PA[[#This Row],[Breakdown Time]]*PA[[#This Row],[Plant Equivalent Weightage]],"")</f>
        <v>1.1286407189192407E-2</v>
      </c>
      <c r="AK324" s="35">
        <v>225.5</v>
      </c>
      <c r="AL324" s="49">
        <f>IFERROR((_xlfn.XLOOKUP($G324,'Modelling New'!$D:$D,'Modelling New'!$O:$O)*PA[[#This Row],[Lost PoA(Wh/m2)]]*PA[[#This Row],[DC Capacity Affected (kW)]])/1000,"")</f>
        <v>228.07733614526751</v>
      </c>
    </row>
    <row r="325" spans="1:39">
      <c r="A325" s="174">
        <f t="shared" si="5"/>
        <v>324</v>
      </c>
      <c r="B325" s="30">
        <v>45783</v>
      </c>
      <c r="C325" s="184">
        <f>YEAR(PA[[#This Row],[Date]])+IF(MONTH(PA[[#This Row],[Date]])&gt;=4,1,0)</f>
        <v>2026</v>
      </c>
      <c r="D325" s="32">
        <f>YEAR(PA[[#This Row],[Date]])</f>
        <v>2025</v>
      </c>
      <c r="E325" s="36" t="s">
        <v>364</v>
      </c>
      <c r="F325" s="36" t="s">
        <v>364</v>
      </c>
      <c r="G325" s="217">
        <v>45778</v>
      </c>
      <c r="H325" s="31">
        <f>DAY(EOMONTH(PA[[#This Row],[Month Year]],0))</f>
        <v>31</v>
      </c>
      <c r="I325" s="33">
        <v>0.26250000000000001</v>
      </c>
      <c r="J325" s="33">
        <v>0.74652777777777779</v>
      </c>
      <c r="K325" s="34">
        <f>IFERROR((PA[[#This Row],[Sunset Time (POA&lt;20 W/m2)]]-PA[[#This Row],[Sunrise Time (POA&gt;20 W/m2)]])*24,"")</f>
        <v>11.616666666666667</v>
      </c>
      <c r="L325" s="32" t="s">
        <v>403</v>
      </c>
      <c r="M325" s="32" t="s">
        <v>404</v>
      </c>
      <c r="N325" s="32" t="s">
        <v>444</v>
      </c>
      <c r="O325" s="35"/>
      <c r="P325" s="35"/>
      <c r="Q325" s="32"/>
      <c r="R325" s="31">
        <f>IF((PA[[#This Row],[String Type(If String BD)]]&amp;PA[[#This Row],[Equipment (If any BD other than PV  array and inv)]])="",1,0)</f>
        <v>1</v>
      </c>
      <c r="S325" s="31">
        <f>IF(PA[[#This Row],[String Type(If String BD)]]="",1,0)</f>
        <v>1</v>
      </c>
      <c r="T3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IS10Inv1M3</v>
      </c>
      <c r="U325" s="34">
        <f>IFERROR(_xlfn.XLOOKUP(PA[[#This Row],[Affected Equipment ]],'Basic Data'!N:N,'Basic Data'!Q:Q),"")</f>
        <v>1387.65</v>
      </c>
      <c r="V325" s="179">
        <f ca="1">IFERROR(_xlfn.XLOOKUP(PA[[#This Row],[Affected Equipment ]],'Basic Data'!N:N,'Basic Data'!R:R),"")</f>
        <v>8.2583467237993223E-3</v>
      </c>
      <c r="W325" s="35" t="s">
        <v>414</v>
      </c>
      <c r="X325" s="38"/>
      <c r="Y325" s="38" t="s">
        <v>75</v>
      </c>
      <c r="Z325" s="40">
        <v>0.26250000000000001</v>
      </c>
      <c r="AA325" s="40">
        <v>0.26250000000000001</v>
      </c>
      <c r="AB325" s="40">
        <v>0.26250000000000001</v>
      </c>
      <c r="AC325" s="44">
        <v>0.33124999999999999</v>
      </c>
      <c r="AD325" s="42">
        <f>IF(PA[[#This Row],[Acknowledgement Time ]]="NA","",(PA[[#This Row],[Acknowledgement Time ]]-PA[[#This Row],[Fault Time]])*24)</f>
        <v>0</v>
      </c>
      <c r="AE325" s="42">
        <f>IF(PA[[#This Row],[Work Start time on Fault]]="NA","",(PA[[#This Row],[Work Start time on Fault]]-PA[[#This Row],[Fault Time]])*24)</f>
        <v>0</v>
      </c>
      <c r="AF325" s="43">
        <f>IF(PA[[#This Row],[Status]]="Open","",(PA[[#This Row],[Work Completion time on fault]]-PA[[#This Row],[Fault Time]])*24)</f>
        <v>1.6499999999999995</v>
      </c>
      <c r="AG325" s="42">
        <f>IFERROR((PA[[#This Row],[Work Completion time on fault]]-PA[[#This Row],[Fault Time]])*24,"")</f>
        <v>1.6499999999999995</v>
      </c>
      <c r="AH325" s="35" t="s">
        <v>562</v>
      </c>
      <c r="AI325" s="32" t="s">
        <v>368</v>
      </c>
      <c r="AJ325" s="34">
        <f ca="1">IFERROR(PA[[#This Row],[Breakdown Time]]*PA[[#This Row],[Plant Equivalent Weightage]],"")</f>
        <v>1.3626272094268877E-2</v>
      </c>
      <c r="AK325" s="35">
        <v>296.7</v>
      </c>
      <c r="AL325" s="49">
        <f>IFERROR((_xlfn.XLOOKUP($G325,'Modelling New'!$D:$D,'Modelling New'!$O:$O)*PA[[#This Row],[Lost PoA(Wh/m2)]]*PA[[#This Row],[DC Capacity Affected (kW)]])/1000,"")</f>
        <v>318.389349963992</v>
      </c>
    </row>
    <row r="326" spans="1:39">
      <c r="A326" s="174">
        <f t="shared" si="5"/>
        <v>325</v>
      </c>
      <c r="B326" s="134">
        <v>45783</v>
      </c>
      <c r="C326" s="183">
        <f>YEAR(PA[[#This Row],[Date]])+IF(MONTH(PA[[#This Row],[Date]])&gt;=4,1,0)</f>
        <v>2026</v>
      </c>
      <c r="D326" s="32">
        <f>YEAR(PA[[#This Row],[Date]])</f>
        <v>2025</v>
      </c>
      <c r="E326" s="36" t="s">
        <v>364</v>
      </c>
      <c r="F326" s="36" t="s">
        <v>364</v>
      </c>
      <c r="G326" s="217">
        <v>45778</v>
      </c>
      <c r="H326" s="175">
        <f>DAY(EOMONTH(PA[[#This Row],[Month Year]],0))</f>
        <v>31</v>
      </c>
      <c r="I326" s="33">
        <v>0.26250000000000001</v>
      </c>
      <c r="J326" s="33">
        <v>0.74652777777777779</v>
      </c>
      <c r="K326" s="34">
        <f>IFERROR((PA[[#This Row],[Sunset Time (POA&lt;20 W/m2)]]-PA[[#This Row],[Sunrise Time (POA&gt;20 W/m2)]])*24,"")</f>
        <v>11.616666666666667</v>
      </c>
      <c r="L326" s="36" t="s">
        <v>419</v>
      </c>
      <c r="M326" s="32" t="s">
        <v>404</v>
      </c>
      <c r="N326" s="32" t="s">
        <v>444</v>
      </c>
      <c r="O326" s="37"/>
      <c r="P326" s="37"/>
      <c r="Q326" s="36"/>
      <c r="R326" s="175">
        <f>IF((PA[[#This Row],[String Type(If String BD)]]&amp;PA[[#This Row],[Equipment (If any BD other than PV  array and inv)]])="",1,0)</f>
        <v>1</v>
      </c>
      <c r="S326" s="175">
        <f>IF(PA[[#This Row],[String Type(If String BD)]]="",1,0)</f>
        <v>1</v>
      </c>
      <c r="T32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326" s="176">
        <f>IFERROR(_xlfn.XLOOKUP(PA[[#This Row],[Affected Equipment ]],'Basic Data'!N:N,'Basic Data'!Q:Q),"")</f>
        <v>1483.35</v>
      </c>
      <c r="V326" s="180">
        <f ca="1">IFERROR(_xlfn.XLOOKUP(PA[[#This Row],[Affected Equipment ]],'Basic Data'!N:N,'Basic Data'!R:R),"")</f>
        <v>8.8278878771647917E-3</v>
      </c>
      <c r="W326" s="35" t="s">
        <v>414</v>
      </c>
      <c r="X326" s="39"/>
      <c r="Y326" s="38" t="s">
        <v>75</v>
      </c>
      <c r="Z326" s="40">
        <v>0.26250000000000001</v>
      </c>
      <c r="AA326" s="40">
        <v>0.26250000000000001</v>
      </c>
      <c r="AB326" s="40">
        <v>0.26250000000000001</v>
      </c>
      <c r="AC326" s="45">
        <v>0.2951388888888889</v>
      </c>
      <c r="AD326" s="177">
        <f>IF(PA[[#This Row],[Acknowledgement Time ]]="NA","",(PA[[#This Row],[Acknowledgement Time ]]-PA[[#This Row],[Fault Time]])*24)</f>
        <v>0</v>
      </c>
      <c r="AE326" s="177">
        <f>IF(PA[[#This Row],[Work Start time on Fault]]="NA","",(PA[[#This Row],[Work Start time on Fault]]-PA[[#This Row],[Fault Time]])*24)</f>
        <v>0</v>
      </c>
      <c r="AF326" s="178">
        <f>IF(PA[[#This Row],[Status]]="Open","",(PA[[#This Row],[Work Completion time on fault]]-PA[[#This Row],[Fault Time]])*24)</f>
        <v>0.78333333333333321</v>
      </c>
      <c r="AG326" s="177">
        <f>IFERROR((PA[[#This Row],[Work Completion time on fault]]-PA[[#This Row],[Fault Time]])*24,"")</f>
        <v>0.78333333333333321</v>
      </c>
      <c r="AH326" s="35" t="s">
        <v>562</v>
      </c>
      <c r="AI326" s="32" t="s">
        <v>368</v>
      </c>
      <c r="AJ326" s="176">
        <f ca="1">IFERROR(PA[[#This Row],[Breakdown Time]]*PA[[#This Row],[Plant Equivalent Weightage]],"")</f>
        <v>6.9151788371124194E-3</v>
      </c>
      <c r="AK326" s="37">
        <v>64.3</v>
      </c>
      <c r="AL326" s="278">
        <f>IFERROR((_xlfn.XLOOKUP($G326,'Modelling New'!$D:$D,'Modelling New'!$O:$O)*PA[[#This Row],[Lost PoA(Wh/m2)]]*PA[[#This Row],[DC Capacity Affected (kW)]])/1000,"")</f>
        <v>73.759107804612256</v>
      </c>
    </row>
    <row r="327" spans="1:39">
      <c r="A327" s="174">
        <f t="shared" si="5"/>
        <v>326</v>
      </c>
      <c r="B327" s="30">
        <v>45783</v>
      </c>
      <c r="C327" s="184">
        <f>YEAR(PA[[#This Row],[Date]])+IF(MONTH(PA[[#This Row],[Date]])&gt;=4,1,0)</f>
        <v>2026</v>
      </c>
      <c r="D327" s="32">
        <f>YEAR(PA[[#This Row],[Date]])</f>
        <v>2025</v>
      </c>
      <c r="E327" s="36" t="s">
        <v>364</v>
      </c>
      <c r="F327" s="36" t="s">
        <v>364</v>
      </c>
      <c r="G327" s="217">
        <v>45778</v>
      </c>
      <c r="H327" s="31">
        <f>DAY(EOMONTH(PA[[#This Row],[Month Year]],0))</f>
        <v>31</v>
      </c>
      <c r="I327" s="33">
        <v>0.26250000000000001</v>
      </c>
      <c r="J327" s="33">
        <v>0.74652777777777779</v>
      </c>
      <c r="K327" s="34">
        <f>IFERROR((PA[[#This Row],[Sunset Time (POA&lt;20 W/m2)]]-PA[[#This Row],[Sunrise Time (POA&gt;20 W/m2)]])*24,"")</f>
        <v>11.616666666666667</v>
      </c>
      <c r="L327" s="32" t="s">
        <v>424</v>
      </c>
      <c r="M327" s="32" t="s">
        <v>411</v>
      </c>
      <c r="N327" s="32" t="s">
        <v>405</v>
      </c>
      <c r="O327" s="35"/>
      <c r="P327" s="35"/>
      <c r="Q327" s="32"/>
      <c r="R327" s="31">
        <f>IF((PA[[#This Row],[String Type(If String BD)]]&amp;PA[[#This Row],[Equipment (If any BD other than PV  array and inv)]])="",1,0)</f>
        <v>1</v>
      </c>
      <c r="S327" s="31">
        <f>IF(PA[[#This Row],[String Type(If String BD)]]="",1,0)</f>
        <v>1</v>
      </c>
      <c r="T3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27" s="34">
        <f>IFERROR(_xlfn.XLOOKUP(PA[[#This Row],[Affected Equipment ]],'Basic Data'!N:N,'Basic Data'!Q:Q),"")</f>
        <v>1563.1000000000001</v>
      </c>
      <c r="V327" s="179">
        <f ca="1">IFERROR(_xlfn.XLOOKUP(PA[[#This Row],[Affected Equipment ]],'Basic Data'!N:N,'Basic Data'!R:R),"")</f>
        <v>9.3025055049693519E-3</v>
      </c>
      <c r="W327" s="35" t="s">
        <v>414</v>
      </c>
      <c r="X327" s="38"/>
      <c r="Y327" s="38" t="s">
        <v>75</v>
      </c>
      <c r="Z327" s="40">
        <v>0.26250000000000001</v>
      </c>
      <c r="AA327" s="40">
        <v>0.26250000000000001</v>
      </c>
      <c r="AB327" s="40">
        <v>0.26250000000000001</v>
      </c>
      <c r="AC327" s="44">
        <v>0.28611111111111109</v>
      </c>
      <c r="AD327" s="42">
        <f>IF(PA[[#This Row],[Acknowledgement Time ]]="NA","",(PA[[#This Row],[Acknowledgement Time ]]-PA[[#This Row],[Fault Time]])*24)</f>
        <v>0</v>
      </c>
      <c r="AE327" s="42">
        <f>IF(PA[[#This Row],[Work Start time on Fault]]="NA","",(PA[[#This Row],[Work Start time on Fault]]-PA[[#This Row],[Fault Time]])*24)</f>
        <v>0</v>
      </c>
      <c r="AF327" s="43">
        <f>IF(PA[[#This Row],[Status]]="Open","",(PA[[#This Row],[Work Completion time on fault]]-PA[[#This Row],[Fault Time]])*24)</f>
        <v>0.56666666666666599</v>
      </c>
      <c r="AG327" s="42">
        <f>IFERROR((PA[[#This Row],[Work Completion time on fault]]-PA[[#This Row],[Fault Time]])*24,"")</f>
        <v>0.56666666666666599</v>
      </c>
      <c r="AH327" s="35" t="s">
        <v>562</v>
      </c>
      <c r="AI327" s="32" t="s">
        <v>368</v>
      </c>
      <c r="AJ327" s="34">
        <f ca="1">IFERROR(PA[[#This Row],[Breakdown Time]]*PA[[#This Row],[Plant Equivalent Weightage]],"")</f>
        <v>5.2714197861492926E-3</v>
      </c>
      <c r="AK327" s="35">
        <v>35</v>
      </c>
      <c r="AL327" s="49">
        <f>IFERROR((_xlfn.XLOOKUP($G327,'Modelling New'!$D:$D,'Modelling New'!$O:$O)*PA[[#This Row],[Lost PoA(Wh/m2)]]*PA[[#This Row],[DC Capacity Affected (kW)]])/1000,"")</f>
        <v>42.307352927276391</v>
      </c>
    </row>
    <row r="328" spans="1:39">
      <c r="A328" s="174">
        <f t="shared" si="5"/>
        <v>327</v>
      </c>
      <c r="B328" s="30">
        <v>45783</v>
      </c>
      <c r="C328" s="184">
        <f>YEAR(PA[[#This Row],[Date]])+IF(MONTH(PA[[#This Row],[Date]])&gt;=4,1,0)</f>
        <v>2026</v>
      </c>
      <c r="D328" s="32">
        <f>YEAR(PA[[#This Row],[Date]])</f>
        <v>2025</v>
      </c>
      <c r="E328" s="36" t="s">
        <v>364</v>
      </c>
      <c r="F328" s="36" t="s">
        <v>364</v>
      </c>
      <c r="G328" s="217">
        <v>45778</v>
      </c>
      <c r="H328" s="31">
        <f>DAY(EOMONTH(PA[[#This Row],[Month Year]],0))</f>
        <v>31</v>
      </c>
      <c r="I328" s="33">
        <v>0.26250000000000001</v>
      </c>
      <c r="J328" s="33">
        <v>0.74652777777777779</v>
      </c>
      <c r="K328" s="34">
        <f>IFERROR((PA[[#This Row],[Sunset Time (POA&lt;20 W/m2)]]-PA[[#This Row],[Sunrise Time (POA&gt;20 W/m2)]])*24,"")</f>
        <v>11.616666666666667</v>
      </c>
      <c r="L328" s="32" t="s">
        <v>425</v>
      </c>
      <c r="M328" s="32" t="s">
        <v>404</v>
      </c>
      <c r="N328" s="32" t="s">
        <v>413</v>
      </c>
      <c r="O328" s="35"/>
      <c r="P328" s="35"/>
      <c r="Q328" s="32"/>
      <c r="R328" s="31">
        <f>IF((PA[[#This Row],[String Type(If String BD)]]&amp;PA[[#This Row],[Equipment (If any BD other than PV  array and inv)]])="",1,0)</f>
        <v>1</v>
      </c>
      <c r="S328" s="31">
        <f>IF(PA[[#This Row],[String Type(If String BD)]]="",1,0)</f>
        <v>1</v>
      </c>
      <c r="T3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328" s="34">
        <f>IFERROR(_xlfn.XLOOKUP(PA[[#This Row],[Affected Equipment ]],'Basic Data'!N:N,'Basic Data'!Q:Q),"")</f>
        <v>1991.4300000000003</v>
      </c>
      <c r="V328" s="179">
        <f ca="1">IFERROR(_xlfn.XLOOKUP(PA[[#This Row],[Affected Equipment ]],'Basic Data'!N:N,'Basic Data'!R:R),"")</f>
        <v>1.1851633636850564E-2</v>
      </c>
      <c r="W328" s="35" t="s">
        <v>414</v>
      </c>
      <c r="X328" s="38"/>
      <c r="Y328" s="38" t="s">
        <v>439</v>
      </c>
      <c r="Z328" s="40">
        <v>0.26250000000000001</v>
      </c>
      <c r="AA328" s="40">
        <v>0.26250000000000001</v>
      </c>
      <c r="AB328" s="40">
        <v>0.26250000000000001</v>
      </c>
      <c r="AC328" s="44">
        <v>0.35416666666666669</v>
      </c>
      <c r="AD328" s="42">
        <f>IF(PA[[#This Row],[Acknowledgement Time ]]="NA","",(PA[[#This Row],[Acknowledgement Time ]]-PA[[#This Row],[Fault Time]])*24)</f>
        <v>0</v>
      </c>
      <c r="AE328" s="42">
        <f>IF(PA[[#This Row],[Work Start time on Fault]]="NA","",(PA[[#This Row],[Work Start time on Fault]]-PA[[#This Row],[Fault Time]])*24)</f>
        <v>0</v>
      </c>
      <c r="AF328" s="43">
        <f>IF(PA[[#This Row],[Status]]="Open","",(PA[[#This Row],[Work Completion time on fault]]-PA[[#This Row],[Fault Time]])*24)</f>
        <v>2.2000000000000002</v>
      </c>
      <c r="AG328" s="42">
        <f>IFERROR((PA[[#This Row],[Work Completion time on fault]]-PA[[#This Row],[Fault Time]])*24,"")</f>
        <v>2.2000000000000002</v>
      </c>
      <c r="AH328" s="35" t="s">
        <v>495</v>
      </c>
      <c r="AI328" s="32" t="s">
        <v>368</v>
      </c>
      <c r="AJ328" s="34">
        <f ca="1">IFERROR(PA[[#This Row],[Breakdown Time]]*PA[[#This Row],[Plant Equivalent Weightage]],"")</f>
        <v>2.6073594001071242E-2</v>
      </c>
      <c r="AK328" s="35">
        <v>522.20000000000005</v>
      </c>
      <c r="AL328" s="49">
        <f>IFERROR((_xlfn.XLOOKUP($G328,'Modelling New'!$D:$D,'Modelling New'!$O:$O)*PA[[#This Row],[Lost PoA(Wh/m2)]]*PA[[#This Row],[DC Capacity Affected (kW)]])/1000,"")</f>
        <v>804.19794450277857</v>
      </c>
    </row>
    <row r="329" spans="1:39">
      <c r="A329" s="174">
        <f t="shared" si="5"/>
        <v>328</v>
      </c>
      <c r="B329" s="30">
        <v>45783</v>
      </c>
      <c r="C329" s="184">
        <f>YEAR(PA[[#This Row],[Date]])+IF(MONTH(PA[[#This Row],[Date]])&gt;=4,1,0)</f>
        <v>2026</v>
      </c>
      <c r="D329" s="32">
        <f>YEAR(PA[[#This Row],[Date]])</f>
        <v>2025</v>
      </c>
      <c r="E329" s="36" t="s">
        <v>364</v>
      </c>
      <c r="F329" s="36" t="s">
        <v>364</v>
      </c>
      <c r="G329" s="217">
        <v>45778</v>
      </c>
      <c r="H329" s="31">
        <f>DAY(EOMONTH(PA[[#This Row],[Month Year]],0))</f>
        <v>31</v>
      </c>
      <c r="I329" s="33">
        <v>0.26250000000000001</v>
      </c>
      <c r="J329" s="33">
        <v>0.74652777777777779</v>
      </c>
      <c r="K329" s="34">
        <f>IFERROR((PA[[#This Row],[Sunset Time (POA&lt;20 W/m2)]]-PA[[#This Row],[Sunrise Time (POA&gt;20 W/m2)]])*24,"")</f>
        <v>11.616666666666667</v>
      </c>
      <c r="L329" s="32" t="s">
        <v>428</v>
      </c>
      <c r="M329" s="32" t="s">
        <v>411</v>
      </c>
      <c r="N329" s="32" t="s">
        <v>417</v>
      </c>
      <c r="O329" s="35" t="s">
        <v>468</v>
      </c>
      <c r="P329" s="35" t="s">
        <v>472</v>
      </c>
      <c r="Q329" s="32"/>
      <c r="R329" s="31">
        <f>IF((PA[[#This Row],[String Type(If String BD)]]&amp;PA[[#This Row],[Equipment (If any BD other than PV  array and inv)]])="",1,0)</f>
        <v>0</v>
      </c>
      <c r="S329" s="31">
        <f>IF(PA[[#This Row],[String Type(If String BD)]]="",1,0)</f>
        <v>0</v>
      </c>
      <c r="T3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29" s="34">
        <f>IFERROR(_xlfn.XLOOKUP(PA[[#This Row],[Affected Equipment ]],'Basic Data'!N:N,'Basic Data'!Q:Q),"")</f>
        <v>31.610000000000003</v>
      </c>
      <c r="V329" s="179">
        <f ca="1">IFERROR(_xlfn.XLOOKUP(PA[[#This Row],[Affected Equipment ]],'Basic Data'!N:N,'Basic Data'!R:R),"")</f>
        <v>1.8812116883889783E-4</v>
      </c>
      <c r="W329" s="35" t="s">
        <v>448</v>
      </c>
      <c r="X329" s="38"/>
      <c r="Y329" s="38" t="s">
        <v>470</v>
      </c>
      <c r="Z329" s="40">
        <v>0.26250000000000001</v>
      </c>
      <c r="AA329" s="40">
        <v>0.26250000000000001</v>
      </c>
      <c r="AB329" s="40">
        <v>0.26250000000000001</v>
      </c>
      <c r="AC329" s="44">
        <v>0.71527777777777779</v>
      </c>
      <c r="AD329" s="42">
        <f>IF(PA[[#This Row],[Acknowledgement Time ]]="NA","",(PA[[#This Row],[Acknowledgement Time ]]-PA[[#This Row],[Fault Time]])*24)</f>
        <v>0</v>
      </c>
      <c r="AE329" s="42">
        <f>IF(PA[[#This Row],[Work Start time on Fault]]="NA","",(PA[[#This Row],[Work Start time on Fault]]-PA[[#This Row],[Fault Time]])*24)</f>
        <v>0</v>
      </c>
      <c r="AF329" s="43">
        <f>IF(PA[[#This Row],[Status]]="Open","",(PA[[#This Row],[Work Completion time on fault]]-PA[[#This Row],[Fault Time]])*24)</f>
        <v>10.866666666666667</v>
      </c>
      <c r="AG329" s="42">
        <f>IFERROR((PA[[#This Row],[Work Completion time on fault]]-PA[[#This Row],[Fault Time]])*24,"")</f>
        <v>10.866666666666667</v>
      </c>
      <c r="AH329" s="35" t="s">
        <v>458</v>
      </c>
      <c r="AI329" s="32" t="s">
        <v>368</v>
      </c>
      <c r="AJ329" s="34">
        <f ca="1">IFERROR(PA[[#This Row],[Breakdown Time]]*PA[[#This Row],[Plant Equivalent Weightage]],"")</f>
        <v>2.0442500347160231E-3</v>
      </c>
      <c r="AK329" s="35">
        <v>6438</v>
      </c>
      <c r="AL329" s="49">
        <f>IFERROR((_xlfn.XLOOKUP($G329,'Modelling New'!$D:$D,'Modelling New'!$O:$O)*PA[[#This Row],[Lost PoA(Wh/m2)]]*PA[[#This Row],[DC Capacity Affected (kW)]])/1000,"")</f>
        <v>157.37527939513802</v>
      </c>
      <c r="AM329" s="316" t="s">
        <v>570</v>
      </c>
    </row>
    <row r="330" spans="1:39">
      <c r="A330" s="174">
        <f t="shared" si="5"/>
        <v>329</v>
      </c>
      <c r="B330" s="30">
        <v>45783</v>
      </c>
      <c r="C330" s="184">
        <f>YEAR(PA[[#This Row],[Date]])+IF(MONTH(PA[[#This Row],[Date]])&gt;=4,1,0)</f>
        <v>2026</v>
      </c>
      <c r="D330" s="32">
        <f>YEAR(PA[[#This Row],[Date]])</f>
        <v>2025</v>
      </c>
      <c r="E330" s="36" t="s">
        <v>364</v>
      </c>
      <c r="F330" s="36" t="s">
        <v>364</v>
      </c>
      <c r="G330" s="217">
        <v>45778</v>
      </c>
      <c r="H330" s="31">
        <f>DAY(EOMONTH(PA[[#This Row],[Month Year]],0))</f>
        <v>31</v>
      </c>
      <c r="I330" s="33">
        <v>0.26250000000000001</v>
      </c>
      <c r="J330" s="33">
        <v>0.74652777777777779</v>
      </c>
      <c r="K330" s="34">
        <f>IFERROR((PA[[#This Row],[Sunset Time (POA&lt;20 W/m2)]]-PA[[#This Row],[Sunrise Time (POA&gt;20 W/m2)]])*24,"")</f>
        <v>11.616666666666667</v>
      </c>
      <c r="L330" s="32" t="s">
        <v>428</v>
      </c>
      <c r="M330" s="32" t="s">
        <v>411</v>
      </c>
      <c r="N330" s="32" t="s">
        <v>417</v>
      </c>
      <c r="O330" s="35" t="s">
        <v>457</v>
      </c>
      <c r="P330" s="35" t="s">
        <v>472</v>
      </c>
      <c r="Q330" s="32"/>
      <c r="R330" s="31">
        <f>IF((PA[[#This Row],[String Type(If String BD)]]&amp;PA[[#This Row],[Equipment (If any BD other than PV  array and inv)]])="",1,0)</f>
        <v>0</v>
      </c>
      <c r="S330" s="31">
        <f>IF(PA[[#This Row],[String Type(If String BD)]]="",1,0)</f>
        <v>0</v>
      </c>
      <c r="T3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0" s="34">
        <f>IFERROR(_xlfn.XLOOKUP(PA[[#This Row],[Affected Equipment ]],'Basic Data'!N:N,'Basic Data'!Q:Q),"")</f>
        <v>31.610000000000003</v>
      </c>
      <c r="V330" s="179">
        <f ca="1">IFERROR(_xlfn.XLOOKUP(PA[[#This Row],[Affected Equipment ]],'Basic Data'!N:N,'Basic Data'!R:R),"")</f>
        <v>1.8812116883889783E-4</v>
      </c>
      <c r="W330" s="35" t="s">
        <v>448</v>
      </c>
      <c r="X330" s="38"/>
      <c r="Y330" s="38" t="s">
        <v>470</v>
      </c>
      <c r="Z330" s="40">
        <v>0.26250000000000001</v>
      </c>
      <c r="AA330" s="40">
        <v>0.26250000000000001</v>
      </c>
      <c r="AB330" s="40">
        <v>0.26250000000000001</v>
      </c>
      <c r="AC330" s="44">
        <v>0.72222222222222221</v>
      </c>
      <c r="AD330" s="42">
        <f>IF(PA[[#This Row],[Acknowledgement Time ]]="NA","",(PA[[#This Row],[Acknowledgement Time ]]-PA[[#This Row],[Fault Time]])*24)</f>
        <v>0</v>
      </c>
      <c r="AE330" s="42">
        <f>IF(PA[[#This Row],[Work Start time on Fault]]="NA","",(PA[[#This Row],[Work Start time on Fault]]-PA[[#This Row],[Fault Time]])*24)</f>
        <v>0</v>
      </c>
      <c r="AF330" s="43">
        <f>IF(PA[[#This Row],[Status]]="Open","",(PA[[#This Row],[Work Completion time on fault]]-PA[[#This Row],[Fault Time]])*24)</f>
        <v>11.033333333333333</v>
      </c>
      <c r="AG330" s="42">
        <f>IFERROR((PA[[#This Row],[Work Completion time on fault]]-PA[[#This Row],[Fault Time]])*24,"")</f>
        <v>11.033333333333333</v>
      </c>
      <c r="AH330" s="35" t="s">
        <v>567</v>
      </c>
      <c r="AI330" s="32" t="s">
        <v>368</v>
      </c>
      <c r="AJ330" s="34">
        <f ca="1">IFERROR(PA[[#This Row],[Breakdown Time]]*PA[[#This Row],[Plant Equivalent Weightage]],"")</f>
        <v>2.0756035628558393E-3</v>
      </c>
      <c r="AK330" s="35">
        <v>6443</v>
      </c>
      <c r="AL330" s="49">
        <f>IFERROR((_xlfn.XLOOKUP($G330,'Modelling New'!$D:$D,'Modelling New'!$O:$O)*PA[[#This Row],[Lost PoA(Wh/m2)]]*PA[[#This Row],[DC Capacity Affected (kW)]])/1000,"")</f>
        <v>157.49750312874718</v>
      </c>
      <c r="AM330" s="316" t="s">
        <v>570</v>
      </c>
    </row>
    <row r="331" spans="1:39">
      <c r="A331" s="174">
        <f t="shared" si="5"/>
        <v>330</v>
      </c>
      <c r="B331" s="30">
        <v>45783</v>
      </c>
      <c r="C331" s="184">
        <f>YEAR(PA[[#This Row],[Date]])+IF(MONTH(PA[[#This Row],[Date]])&gt;=4,1,0)</f>
        <v>2026</v>
      </c>
      <c r="D331" s="32">
        <f>YEAR(PA[[#This Row],[Date]])</f>
        <v>2025</v>
      </c>
      <c r="E331" s="36" t="s">
        <v>364</v>
      </c>
      <c r="F331" s="36" t="s">
        <v>364</v>
      </c>
      <c r="G331" s="217">
        <v>45778</v>
      </c>
      <c r="H331" s="31">
        <f>DAY(EOMONTH(PA[[#This Row],[Month Year]],0))</f>
        <v>31</v>
      </c>
      <c r="I331" s="33">
        <v>0.26250000000000001</v>
      </c>
      <c r="J331" s="33">
        <v>0.74652777777777779</v>
      </c>
      <c r="K331" s="34">
        <f>IFERROR((PA[[#This Row],[Sunset Time (POA&lt;20 W/m2)]]-PA[[#This Row],[Sunrise Time (POA&gt;20 W/m2)]])*24,"")</f>
        <v>11.616666666666667</v>
      </c>
      <c r="L331" s="32" t="s">
        <v>428</v>
      </c>
      <c r="M331" s="32" t="s">
        <v>411</v>
      </c>
      <c r="N331" s="32" t="s">
        <v>417</v>
      </c>
      <c r="O331" s="35" t="s">
        <v>457</v>
      </c>
      <c r="P331" s="35" t="s">
        <v>472</v>
      </c>
      <c r="Q331" s="32"/>
      <c r="R331" s="31">
        <f>IF((PA[[#This Row],[String Type(If String BD)]]&amp;PA[[#This Row],[Equipment (If any BD other than PV  array and inv)]])="",1,0)</f>
        <v>0</v>
      </c>
      <c r="S331" s="31">
        <f>IF(PA[[#This Row],[String Type(If String BD)]]="",1,0)</f>
        <v>0</v>
      </c>
      <c r="T3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1" s="34">
        <f>IFERROR(_xlfn.XLOOKUP(PA[[#This Row],[Affected Equipment ]],'Basic Data'!N:N,'Basic Data'!Q:Q),"")</f>
        <v>31.610000000000003</v>
      </c>
      <c r="V331" s="179">
        <f ca="1">IFERROR(_xlfn.XLOOKUP(PA[[#This Row],[Affected Equipment ]],'Basic Data'!N:N,'Basic Data'!R:R),"")</f>
        <v>1.8812116883889783E-4</v>
      </c>
      <c r="W331" s="35" t="s">
        <v>448</v>
      </c>
      <c r="X331" s="38"/>
      <c r="Y331" s="38" t="s">
        <v>470</v>
      </c>
      <c r="Z331" s="40">
        <v>0.26250000000000001</v>
      </c>
      <c r="AA331" s="40">
        <v>0.26250000000000001</v>
      </c>
      <c r="AB331" s="40">
        <v>0.26250000000000001</v>
      </c>
      <c r="AC331" s="44">
        <v>0.72916666666666663</v>
      </c>
      <c r="AD331" s="42">
        <f>IF(PA[[#This Row],[Acknowledgement Time ]]="NA","",(PA[[#This Row],[Acknowledgement Time ]]-PA[[#This Row],[Fault Time]])*24)</f>
        <v>0</v>
      </c>
      <c r="AE331" s="42">
        <f>IF(PA[[#This Row],[Work Start time on Fault]]="NA","",(PA[[#This Row],[Work Start time on Fault]]-PA[[#This Row],[Fault Time]])*24)</f>
        <v>0</v>
      </c>
      <c r="AF331" s="43">
        <f>IF(PA[[#This Row],[Status]]="Open","",(PA[[#This Row],[Work Completion time on fault]]-PA[[#This Row],[Fault Time]])*24)</f>
        <v>11.2</v>
      </c>
      <c r="AG331" s="42">
        <f>IFERROR((PA[[#This Row],[Work Completion time on fault]]-PA[[#This Row],[Fault Time]])*24,"")</f>
        <v>11.2</v>
      </c>
      <c r="AH331" s="35" t="s">
        <v>567</v>
      </c>
      <c r="AI331" s="32" t="s">
        <v>368</v>
      </c>
      <c r="AJ331" s="34">
        <f ca="1">IFERROR(PA[[#This Row],[Breakdown Time]]*PA[[#This Row],[Plant Equivalent Weightage]],"")</f>
        <v>2.1069570909956555E-3</v>
      </c>
      <c r="AK331" s="35">
        <v>6447</v>
      </c>
      <c r="AL331" s="49">
        <f>IFERROR((_xlfn.XLOOKUP($G331,'Modelling New'!$D:$D,'Modelling New'!$O:$O)*PA[[#This Row],[Lost PoA(Wh/m2)]]*PA[[#This Row],[DC Capacity Affected (kW)]])/1000,"")</f>
        <v>157.59528211563449</v>
      </c>
      <c r="AM331" s="316" t="s">
        <v>570</v>
      </c>
    </row>
    <row r="332" spans="1:39">
      <c r="A332" s="174">
        <f t="shared" si="5"/>
        <v>331</v>
      </c>
      <c r="B332" s="134">
        <v>45783</v>
      </c>
      <c r="C332" s="183">
        <f>YEAR(PA[[#This Row],[Date]])+IF(MONTH(PA[[#This Row],[Date]])&gt;=4,1,0)</f>
        <v>2026</v>
      </c>
      <c r="D332" s="32">
        <f>YEAR(PA[[#This Row],[Date]])</f>
        <v>2025</v>
      </c>
      <c r="E332" s="36" t="s">
        <v>364</v>
      </c>
      <c r="F332" s="36" t="s">
        <v>364</v>
      </c>
      <c r="G332" s="217">
        <v>45778</v>
      </c>
      <c r="H332" s="175">
        <f>DAY(EOMONTH(PA[[#This Row],[Month Year]],0))</f>
        <v>31</v>
      </c>
      <c r="I332" s="33">
        <v>0.26250000000000001</v>
      </c>
      <c r="J332" s="33">
        <v>0.74652777777777779</v>
      </c>
      <c r="K332" s="34">
        <f>IFERROR((PA[[#This Row],[Sunset Time (POA&lt;20 W/m2)]]-PA[[#This Row],[Sunrise Time (POA&gt;20 W/m2)]])*24,"")</f>
        <v>11.616666666666667</v>
      </c>
      <c r="L332" s="32" t="s">
        <v>425</v>
      </c>
      <c r="M332" s="32" t="s">
        <v>404</v>
      </c>
      <c r="N332" s="32" t="s">
        <v>413</v>
      </c>
      <c r="O332" s="35" t="s">
        <v>406</v>
      </c>
      <c r="P332" s="35" t="s">
        <v>472</v>
      </c>
      <c r="Q332" s="36"/>
      <c r="R332" s="175">
        <f>IF((PA[[#This Row],[String Type(If String BD)]]&amp;PA[[#This Row],[Equipment (If any BD other than PV  array and inv)]])="",1,0)</f>
        <v>0</v>
      </c>
      <c r="S332" s="175">
        <f>IF(PA[[#This Row],[String Type(If String BD)]]="",1,0)</f>
        <v>0</v>
      </c>
      <c r="T3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2" s="176">
        <f>IFERROR(_xlfn.XLOOKUP(PA[[#This Row],[Affected Equipment ]],'Basic Data'!N:N,'Basic Data'!Q:Q),"")</f>
        <v>31.610000000000003</v>
      </c>
      <c r="V332" s="180">
        <f ca="1">IFERROR(_xlfn.XLOOKUP(PA[[#This Row],[Affected Equipment ]],'Basic Data'!N:N,'Basic Data'!R:R),"")</f>
        <v>1.8812116883889783E-4</v>
      </c>
      <c r="W332" s="37" t="s">
        <v>408</v>
      </c>
      <c r="X332" s="39"/>
      <c r="Y332" s="38" t="s">
        <v>470</v>
      </c>
      <c r="Z332" s="40">
        <v>0.26250000000000001</v>
      </c>
      <c r="AA332" s="40">
        <v>0.26250000000000001</v>
      </c>
      <c r="AB332" s="40">
        <v>0.26250000000000001</v>
      </c>
      <c r="AC332" s="45">
        <v>0.71527777777777779</v>
      </c>
      <c r="AD332" s="177">
        <f>IF(PA[[#This Row],[Acknowledgement Time ]]="NA","",(PA[[#This Row],[Acknowledgement Time ]]-PA[[#This Row],[Fault Time]])*24)</f>
        <v>0</v>
      </c>
      <c r="AE332" s="177">
        <f>IF(PA[[#This Row],[Work Start time on Fault]]="NA","",(PA[[#This Row],[Work Start time on Fault]]-PA[[#This Row],[Fault Time]])*24)</f>
        <v>0</v>
      </c>
      <c r="AF332" s="178">
        <f>IF(PA[[#This Row],[Status]]="Open","",(PA[[#This Row],[Work Completion time on fault]]-PA[[#This Row],[Fault Time]])*24)</f>
        <v>10.866666666666667</v>
      </c>
      <c r="AG332" s="177">
        <f>IFERROR((PA[[#This Row],[Work Completion time on fault]]-PA[[#This Row],[Fault Time]])*24,"")</f>
        <v>10.866666666666667</v>
      </c>
      <c r="AH332" s="35" t="s">
        <v>571</v>
      </c>
      <c r="AI332" s="32" t="s">
        <v>368</v>
      </c>
      <c r="AJ332" s="176">
        <f ca="1">IFERROR(PA[[#This Row],[Breakdown Time]]*PA[[#This Row],[Plant Equivalent Weightage]],"")</f>
        <v>2.0442500347160231E-3</v>
      </c>
      <c r="AK332" s="37">
        <v>6481</v>
      </c>
      <c r="AL332" s="278">
        <f>IFERROR((_xlfn.XLOOKUP($G332,'Modelling New'!$D:$D,'Modelling New'!$O:$O)*PA[[#This Row],[Lost PoA(Wh/m2)]]*PA[[#This Row],[DC Capacity Affected (kW)]])/1000,"")</f>
        <v>158.42640350417668</v>
      </c>
    </row>
    <row r="333" spans="1:39">
      <c r="A333" s="174">
        <f t="shared" si="5"/>
        <v>332</v>
      </c>
      <c r="B333" s="134">
        <v>45783</v>
      </c>
      <c r="C333" s="184">
        <f>YEAR(PA[[#This Row],[Date]])+IF(MONTH(PA[[#This Row],[Date]])&gt;=4,1,0)</f>
        <v>2026</v>
      </c>
      <c r="D333" s="32">
        <f>YEAR(PA[[#This Row],[Date]])</f>
        <v>2025</v>
      </c>
      <c r="E333" s="36" t="s">
        <v>364</v>
      </c>
      <c r="F333" s="36" t="s">
        <v>364</v>
      </c>
      <c r="G333" s="217">
        <v>45778</v>
      </c>
      <c r="H333" s="31">
        <f>DAY(EOMONTH(PA[[#This Row],[Month Year]],0))</f>
        <v>31</v>
      </c>
      <c r="I333" s="33">
        <v>0.26250000000000001</v>
      </c>
      <c r="J333" s="33">
        <v>0.74652777777777779</v>
      </c>
      <c r="K333" s="34">
        <f>IFERROR((PA[[#This Row],[Sunset Time (POA&lt;20 W/m2)]]-PA[[#This Row],[Sunrise Time (POA&gt;20 W/m2)]])*24,"")</f>
        <v>11.616666666666667</v>
      </c>
      <c r="L333" s="32" t="s">
        <v>425</v>
      </c>
      <c r="M333" s="32" t="s">
        <v>404</v>
      </c>
      <c r="N333" s="32" t="s">
        <v>413</v>
      </c>
      <c r="O333" s="35" t="s">
        <v>441</v>
      </c>
      <c r="P333" s="35" t="s">
        <v>472</v>
      </c>
      <c r="Q333" s="32"/>
      <c r="R333" s="31">
        <f>IF((PA[[#This Row],[String Type(If String BD)]]&amp;PA[[#This Row],[Equipment (If any BD other than PV  array and inv)]])="",1,0)</f>
        <v>0</v>
      </c>
      <c r="S333" s="31">
        <f>IF(PA[[#This Row],[String Type(If String BD)]]="",1,0)</f>
        <v>0</v>
      </c>
      <c r="T3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3" s="34">
        <f>IFERROR(_xlfn.XLOOKUP(PA[[#This Row],[Affected Equipment ]],'Basic Data'!N:N,'Basic Data'!Q:Q),"")</f>
        <v>31.610000000000003</v>
      </c>
      <c r="V333" s="179">
        <f ca="1">IFERROR(_xlfn.XLOOKUP(PA[[#This Row],[Affected Equipment ]],'Basic Data'!N:N,'Basic Data'!R:R),"")</f>
        <v>1.8812116883889783E-4</v>
      </c>
      <c r="W333" s="37" t="s">
        <v>408</v>
      </c>
      <c r="X333" s="38"/>
      <c r="Y333" s="38" t="s">
        <v>470</v>
      </c>
      <c r="Z333" s="40">
        <v>0.26250000000000001</v>
      </c>
      <c r="AA333" s="40">
        <v>0.26250000000000001</v>
      </c>
      <c r="AB333" s="40">
        <v>0.26250000000000001</v>
      </c>
      <c r="AC333" s="44">
        <v>0.72222222222222221</v>
      </c>
      <c r="AD333" s="42">
        <f>IF(PA[[#This Row],[Acknowledgement Time ]]="NA","",(PA[[#This Row],[Acknowledgement Time ]]-PA[[#This Row],[Fault Time]])*24)</f>
        <v>0</v>
      </c>
      <c r="AE333" s="42">
        <f>IF(PA[[#This Row],[Work Start time on Fault]]="NA","",(PA[[#This Row],[Work Start time on Fault]]-PA[[#This Row],[Fault Time]])*24)</f>
        <v>0</v>
      </c>
      <c r="AF333" s="43">
        <f>IF(PA[[#This Row],[Status]]="Open","",(PA[[#This Row],[Work Completion time on fault]]-PA[[#This Row],[Fault Time]])*24)</f>
        <v>11.033333333333333</v>
      </c>
      <c r="AG333" s="42">
        <f>IFERROR((PA[[#This Row],[Work Completion time on fault]]-PA[[#This Row],[Fault Time]])*24,"")</f>
        <v>11.033333333333333</v>
      </c>
      <c r="AH333" s="35" t="s">
        <v>571</v>
      </c>
      <c r="AI333" s="32" t="s">
        <v>368</v>
      </c>
      <c r="AJ333" s="34">
        <f ca="1">IFERROR(PA[[#This Row],[Breakdown Time]]*PA[[#This Row],[Plant Equivalent Weightage]],"")</f>
        <v>2.0756035628558393E-3</v>
      </c>
      <c r="AK333" s="35">
        <v>6499</v>
      </c>
      <c r="AL333" s="49">
        <f>IFERROR((_xlfn.XLOOKUP($G333,'Modelling New'!$D:$D,'Modelling New'!$O:$O)*PA[[#This Row],[Lost PoA(Wh/m2)]]*PA[[#This Row],[DC Capacity Affected (kW)]])/1000,"")</f>
        <v>158.86640894516964</v>
      </c>
    </row>
    <row r="334" spans="1:39">
      <c r="A334" s="174">
        <f t="shared" si="5"/>
        <v>333</v>
      </c>
      <c r="B334" s="134">
        <v>45783</v>
      </c>
      <c r="C334" s="184">
        <f>YEAR(PA[[#This Row],[Date]])+IF(MONTH(PA[[#This Row],[Date]])&gt;=4,1,0)</f>
        <v>2026</v>
      </c>
      <c r="D334" s="32">
        <f>YEAR(PA[[#This Row],[Date]])</f>
        <v>2025</v>
      </c>
      <c r="E334" s="36" t="s">
        <v>364</v>
      </c>
      <c r="F334" s="36" t="s">
        <v>364</v>
      </c>
      <c r="G334" s="217">
        <v>45778</v>
      </c>
      <c r="H334" s="31">
        <f>DAY(EOMONTH(PA[[#This Row],[Month Year]],0))</f>
        <v>31</v>
      </c>
      <c r="I334" s="33">
        <v>0.26250000000000001</v>
      </c>
      <c r="J334" s="33">
        <v>0.74652777777777779</v>
      </c>
      <c r="K334" s="34">
        <f>IFERROR((PA[[#This Row],[Sunset Time (POA&lt;20 W/m2)]]-PA[[#This Row],[Sunrise Time (POA&gt;20 W/m2)]])*24,"")</f>
        <v>11.616666666666667</v>
      </c>
      <c r="L334" s="32" t="s">
        <v>425</v>
      </c>
      <c r="M334" s="32" t="s">
        <v>404</v>
      </c>
      <c r="N334" s="32" t="s">
        <v>413</v>
      </c>
      <c r="O334" s="35" t="s">
        <v>468</v>
      </c>
      <c r="P334" s="35" t="s">
        <v>472</v>
      </c>
      <c r="Q334" s="32"/>
      <c r="R334" s="31">
        <f>IF((PA[[#This Row],[String Type(If String BD)]]&amp;PA[[#This Row],[Equipment (If any BD other than PV  array and inv)]])="",1,0)</f>
        <v>0</v>
      </c>
      <c r="S334" s="31">
        <f>IF(PA[[#This Row],[String Type(If String BD)]]="",1,0)</f>
        <v>0</v>
      </c>
      <c r="T3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34" s="34">
        <f>IFERROR(_xlfn.XLOOKUP(PA[[#This Row],[Affected Equipment ]],'Basic Data'!N:N,'Basic Data'!Q:Q),"")</f>
        <v>31.610000000000003</v>
      </c>
      <c r="V334" s="179">
        <f ca="1">IFERROR(_xlfn.XLOOKUP(PA[[#This Row],[Affected Equipment ]],'Basic Data'!N:N,'Basic Data'!R:R),"")</f>
        <v>1.8812116883889783E-4</v>
      </c>
      <c r="W334" s="37" t="s">
        <v>408</v>
      </c>
      <c r="X334" s="38"/>
      <c r="Y334" s="38" t="s">
        <v>470</v>
      </c>
      <c r="Z334" s="40">
        <v>0.26250000000000001</v>
      </c>
      <c r="AA334" s="40">
        <v>0.26250000000000001</v>
      </c>
      <c r="AB334" s="40">
        <v>0.26250000000000001</v>
      </c>
      <c r="AC334" s="44">
        <v>0.72916666666666663</v>
      </c>
      <c r="AD334" s="42">
        <f>IF(PA[[#This Row],[Acknowledgement Time ]]="NA","",(PA[[#This Row],[Acknowledgement Time ]]-PA[[#This Row],[Fault Time]])*24)</f>
        <v>0</v>
      </c>
      <c r="AE334" s="42">
        <f>IF(PA[[#This Row],[Work Start time on Fault]]="NA","",(PA[[#This Row],[Work Start time on Fault]]-PA[[#This Row],[Fault Time]])*24)</f>
        <v>0</v>
      </c>
      <c r="AF334" s="43">
        <f>IF(PA[[#This Row],[Status]]="Open","",(PA[[#This Row],[Work Completion time on fault]]-PA[[#This Row],[Fault Time]])*24)</f>
        <v>11.2</v>
      </c>
      <c r="AG334" s="42">
        <f>IFERROR((PA[[#This Row],[Work Completion time on fault]]-PA[[#This Row],[Fault Time]])*24,"")</f>
        <v>11.2</v>
      </c>
      <c r="AH334" s="35" t="s">
        <v>572</v>
      </c>
      <c r="AI334" s="32" t="s">
        <v>368</v>
      </c>
      <c r="AJ334" s="34">
        <f ca="1">IFERROR(PA[[#This Row],[Breakdown Time]]*PA[[#This Row],[Plant Equivalent Weightage]],"")</f>
        <v>2.1069570909956555E-3</v>
      </c>
      <c r="AK334" s="35">
        <v>6512</v>
      </c>
      <c r="AL334" s="49">
        <f>IFERROR((_xlfn.XLOOKUP($G334,'Modelling New'!$D:$D,'Modelling New'!$O:$O)*PA[[#This Row],[Lost PoA(Wh/m2)]]*PA[[#This Row],[DC Capacity Affected (kW)]])/1000,"")</f>
        <v>159.18419065255341</v>
      </c>
    </row>
    <row r="335" spans="1:39">
      <c r="A335" s="174">
        <f t="shared" si="5"/>
        <v>334</v>
      </c>
      <c r="B335" s="134">
        <v>45784</v>
      </c>
      <c r="C335" s="184">
        <f>YEAR(PA[[#This Row],[Date]])+IF(MONTH(PA[[#This Row],[Date]])&gt;=4,1,0)</f>
        <v>2026</v>
      </c>
      <c r="D335" s="32">
        <f>YEAR(PA[[#This Row],[Date]])</f>
        <v>2025</v>
      </c>
      <c r="E335" s="36" t="s">
        <v>364</v>
      </c>
      <c r="F335" s="36" t="s">
        <v>364</v>
      </c>
      <c r="G335" s="217">
        <v>45778</v>
      </c>
      <c r="H335" s="31">
        <f>DAY(EOMONTH(PA[[#This Row],[Month Year]],0))</f>
        <v>31</v>
      </c>
      <c r="I335" s="33">
        <v>0.26180555555555557</v>
      </c>
      <c r="J335" s="33">
        <v>0.76527777777777783</v>
      </c>
      <c r="K335" s="34">
        <f>IFERROR((PA[[#This Row],[Sunset Time (POA&lt;20 W/m2)]]-PA[[#This Row],[Sunrise Time (POA&gt;20 W/m2)]])*24,"")</f>
        <v>12.083333333333336</v>
      </c>
      <c r="L335" s="32" t="s">
        <v>466</v>
      </c>
      <c r="M335" s="32" t="s">
        <v>404</v>
      </c>
      <c r="N335" s="32" t="s">
        <v>413</v>
      </c>
      <c r="O335" s="35" t="s">
        <v>447</v>
      </c>
      <c r="P335" s="35"/>
      <c r="Q335" s="32"/>
      <c r="R335" s="31">
        <f>IF((PA[[#This Row],[String Type(If String BD)]]&amp;PA[[#This Row],[Equipment (If any BD other than PV  array and inv)]])="",1,0)</f>
        <v>1</v>
      </c>
      <c r="S335" s="31">
        <f>IF(PA[[#This Row],[String Type(If String BD)]]="",1,0)</f>
        <v>1</v>
      </c>
      <c r="T3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IS7Inv1M2SCB6</v>
      </c>
      <c r="U335" s="34">
        <f>IFERROR(_xlfn.XLOOKUP(PA[[#This Row],[Affected Equipment ]],'Basic Data'!N:N,'Basic Data'!Q:Q),"")</f>
        <v>223.3</v>
      </c>
      <c r="V335" s="179">
        <f ca="1">IFERROR(_xlfn.XLOOKUP(PA[[#This Row],[Affected Equipment ]],'Basic Data'!N:N,'Basic Data'!R:R),"")</f>
        <v>1.3289293578527645E-3</v>
      </c>
      <c r="W335" s="35" t="s">
        <v>434</v>
      </c>
      <c r="X335" s="38"/>
      <c r="Y335" s="38" t="s">
        <v>551</v>
      </c>
      <c r="Z335" s="41">
        <v>0.26180555555555557</v>
      </c>
      <c r="AA335" s="41">
        <v>0.26180555555555557</v>
      </c>
      <c r="AB335" s="41">
        <v>0.26180555555555557</v>
      </c>
      <c r="AC335" s="44">
        <v>0.76527777777777783</v>
      </c>
      <c r="AD335" s="42">
        <f>IF(PA[[#This Row],[Acknowledgement Time ]]="NA","",(PA[[#This Row],[Acknowledgement Time ]]-PA[[#This Row],[Fault Time]])*24)</f>
        <v>0</v>
      </c>
      <c r="AE335" s="42">
        <f>IF(PA[[#This Row],[Work Start time on Fault]]="NA","",(PA[[#This Row],[Work Start time on Fault]]-PA[[#This Row],[Fault Time]])*24)</f>
        <v>0</v>
      </c>
      <c r="AF335" s="43">
        <f>IF(PA[[#This Row],[Status]]="Open","",(PA[[#This Row],[Work Completion time on fault]]-PA[[#This Row],[Fault Time]])*24)</f>
        <v>12.083333333333336</v>
      </c>
      <c r="AG335" s="42">
        <f>IFERROR((PA[[#This Row],[Work Completion time on fault]]-PA[[#This Row],[Fault Time]])*24,"")</f>
        <v>12.083333333333336</v>
      </c>
      <c r="AH335" s="35" t="s">
        <v>573</v>
      </c>
      <c r="AI335" s="32" t="s">
        <v>368</v>
      </c>
      <c r="AJ335" s="34">
        <f ca="1">IFERROR(PA[[#This Row],[Breakdown Time]]*PA[[#This Row],[Plant Equivalent Weightage]],"")</f>
        <v>1.6057896407387574E-2</v>
      </c>
      <c r="AK335" s="35">
        <v>6729</v>
      </c>
      <c r="AL335" s="49">
        <f>IFERROR((_xlfn.XLOOKUP($G335,'Modelling New'!$D:$D,'Modelling New'!$O:$O)*PA[[#This Row],[Lost PoA(Wh/m2)]]*PA[[#This Row],[DC Capacity Affected (kW)]])/1000,"")</f>
        <v>1161.9843993781342</v>
      </c>
    </row>
    <row r="336" spans="1:39">
      <c r="A336" s="174">
        <f t="shared" si="5"/>
        <v>335</v>
      </c>
      <c r="B336" s="134">
        <v>45784</v>
      </c>
      <c r="C336" s="184">
        <f>YEAR(PA[[#This Row],[Date]])+IF(MONTH(PA[[#This Row],[Date]])&gt;=4,1,0)</f>
        <v>2026</v>
      </c>
      <c r="D336" s="32">
        <f>YEAR(PA[[#This Row],[Date]])</f>
        <v>2025</v>
      </c>
      <c r="E336" s="36" t="s">
        <v>364</v>
      </c>
      <c r="F336" s="36" t="s">
        <v>364</v>
      </c>
      <c r="G336" s="217">
        <v>45778</v>
      </c>
      <c r="H336" s="31">
        <f>DAY(EOMONTH(PA[[#This Row],[Month Year]],0))</f>
        <v>31</v>
      </c>
      <c r="I336" s="33">
        <v>0.26180555555555557</v>
      </c>
      <c r="J336" s="33">
        <v>0.76527777777777783</v>
      </c>
      <c r="K336" s="34">
        <f>IFERROR((PA[[#This Row],[Sunset Time (POA&lt;20 W/m2)]]-PA[[#This Row],[Sunrise Time (POA&gt;20 W/m2)]])*24,"")</f>
        <v>12.083333333333336</v>
      </c>
      <c r="L336" s="32" t="s">
        <v>419</v>
      </c>
      <c r="M336" s="32" t="s">
        <v>411</v>
      </c>
      <c r="N336" s="32" t="s">
        <v>417</v>
      </c>
      <c r="O336" s="35"/>
      <c r="P336" s="35"/>
      <c r="Q336" s="32"/>
      <c r="R336" s="31">
        <f>IF((PA[[#This Row],[String Type(If String BD)]]&amp;PA[[#This Row],[Equipment (If any BD other than PV  array and inv)]])="",1,0)</f>
        <v>1</v>
      </c>
      <c r="S336" s="31">
        <f>IF(PA[[#This Row],[String Type(If String BD)]]="",1,0)</f>
        <v>1</v>
      </c>
      <c r="T3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36" s="34">
        <f>IFERROR(_xlfn.XLOOKUP(PA[[#This Row],[Affected Equipment ]],'Basic Data'!N:N,'Basic Data'!Q:Q),"")</f>
        <v>1579.0499999999997</v>
      </c>
      <c r="V336" s="179">
        <f ca="1">IFERROR(_xlfn.XLOOKUP(PA[[#This Row],[Affected Equipment ]],'Basic Data'!N:N,'Basic Data'!R:R),"")</f>
        <v>9.3974290305302612E-3</v>
      </c>
      <c r="W336" s="35" t="s">
        <v>414</v>
      </c>
      <c r="X336" s="38"/>
      <c r="Y336" s="38" t="s">
        <v>75</v>
      </c>
      <c r="Z336" s="41">
        <v>0.26180555555555557</v>
      </c>
      <c r="AA336" s="41">
        <v>0.26180555555555557</v>
      </c>
      <c r="AB336" s="41">
        <v>0.26180555555555557</v>
      </c>
      <c r="AC336" s="44">
        <v>0.27916666666666667</v>
      </c>
      <c r="AD336" s="42">
        <f>IF(PA[[#This Row],[Acknowledgement Time ]]="NA","",(PA[[#This Row],[Acknowledgement Time ]]-PA[[#This Row],[Fault Time]])*24)</f>
        <v>0</v>
      </c>
      <c r="AE336" s="42">
        <f>IF(PA[[#This Row],[Work Start time on Fault]]="NA","",(PA[[#This Row],[Work Start time on Fault]]-PA[[#This Row],[Fault Time]])*24)</f>
        <v>0</v>
      </c>
      <c r="AF336" s="43">
        <f>IF(PA[[#This Row],[Status]]="Open","",(PA[[#This Row],[Work Completion time on fault]]-PA[[#This Row],[Fault Time]])*24)</f>
        <v>0.41666666666666652</v>
      </c>
      <c r="AG336" s="42">
        <f>IFERROR((PA[[#This Row],[Work Completion time on fault]]-PA[[#This Row],[Fault Time]])*24,"")</f>
        <v>0.41666666666666652</v>
      </c>
      <c r="AH336" s="35" t="s">
        <v>562</v>
      </c>
      <c r="AI336" s="32" t="s">
        <v>368</v>
      </c>
      <c r="AJ336" s="34">
        <f ca="1">IFERROR(PA[[#This Row],[Breakdown Time]]*PA[[#This Row],[Plant Equivalent Weightage]],"")</f>
        <v>3.9155954293876071E-3</v>
      </c>
      <c r="AK336" s="35">
        <v>17</v>
      </c>
      <c r="AL336" s="49">
        <f>IFERROR((_xlfn.XLOOKUP($G336,'Modelling New'!$D:$D,'Modelling New'!$O:$O)*PA[[#This Row],[Lost PoA(Wh/m2)]]*PA[[#This Row],[DC Capacity Affected (kW)]])/1000,"")</f>
        <v>20.758972296386634</v>
      </c>
    </row>
    <row r="337" spans="1:38">
      <c r="A337" s="174">
        <f t="shared" si="5"/>
        <v>336</v>
      </c>
      <c r="B337" s="30">
        <v>45784</v>
      </c>
      <c r="C337" s="184">
        <f>YEAR(PA[[#This Row],[Date]])+IF(MONTH(PA[[#This Row],[Date]])&gt;=4,1,0)</f>
        <v>2026</v>
      </c>
      <c r="D337" s="32">
        <f>YEAR(PA[[#This Row],[Date]])</f>
        <v>2025</v>
      </c>
      <c r="E337" s="36" t="s">
        <v>364</v>
      </c>
      <c r="F337" s="36" t="s">
        <v>364</v>
      </c>
      <c r="G337" s="217">
        <v>45778</v>
      </c>
      <c r="H337" s="31">
        <f>DAY(EOMONTH(PA[[#This Row],[Month Year]],0))</f>
        <v>31</v>
      </c>
      <c r="I337" s="33">
        <v>0.26180555555555557</v>
      </c>
      <c r="J337" s="33">
        <v>0.76527777777777783</v>
      </c>
      <c r="K337" s="34">
        <f>IFERROR((PA[[#This Row],[Sunset Time (POA&lt;20 W/m2)]]-PA[[#This Row],[Sunrise Time (POA&gt;20 W/m2)]])*24,"")</f>
        <v>12.083333333333336</v>
      </c>
      <c r="L337" s="32" t="s">
        <v>425</v>
      </c>
      <c r="M337" s="32" t="s">
        <v>411</v>
      </c>
      <c r="N337" s="32" t="s">
        <v>417</v>
      </c>
      <c r="O337" s="35"/>
      <c r="P337" s="35"/>
      <c r="Q337" s="32"/>
      <c r="R337" s="31">
        <f>IF((PA[[#This Row],[String Type(If String BD)]]&amp;PA[[#This Row],[Equipment (If any BD other than PV  array and inv)]])="",1,0)</f>
        <v>1</v>
      </c>
      <c r="S337" s="31">
        <f>IF(PA[[#This Row],[String Type(If String BD)]]="",1,0)</f>
        <v>1</v>
      </c>
      <c r="T3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337" s="34">
        <f>IFERROR(_xlfn.XLOOKUP(PA[[#This Row],[Affected Equipment ]],'Basic Data'!N:N,'Basic Data'!Q:Q),"")</f>
        <v>2181.09</v>
      </c>
      <c r="V337" s="179">
        <f ca="1">IFERROR(_xlfn.XLOOKUP(PA[[#This Row],[Affected Equipment ]],'Basic Data'!N:N,'Basic Data'!R:R),"")</f>
        <v>1.298036064988395E-2</v>
      </c>
      <c r="W337" s="35" t="s">
        <v>414</v>
      </c>
      <c r="X337" s="38"/>
      <c r="Y337" s="38" t="s">
        <v>75</v>
      </c>
      <c r="Z337" s="41">
        <v>0.26180555555555557</v>
      </c>
      <c r="AA337" s="41">
        <v>0.26180555555555557</v>
      </c>
      <c r="AB337" s="41">
        <v>0.26180555555555557</v>
      </c>
      <c r="AC337" s="44">
        <v>0.27500000000000002</v>
      </c>
      <c r="AD337" s="42">
        <f>IF(PA[[#This Row],[Acknowledgement Time ]]="NA","",(PA[[#This Row],[Acknowledgement Time ]]-PA[[#This Row],[Fault Time]])*24)</f>
        <v>0</v>
      </c>
      <c r="AE337" s="42">
        <f>IF(PA[[#This Row],[Work Start time on Fault]]="NA","",(PA[[#This Row],[Work Start time on Fault]]-PA[[#This Row],[Fault Time]])*24)</f>
        <v>0</v>
      </c>
      <c r="AF337" s="43">
        <f>IF(PA[[#This Row],[Status]]="Open","",(PA[[#This Row],[Work Completion time on fault]]-PA[[#This Row],[Fault Time]])*24)</f>
        <v>0.31666666666666687</v>
      </c>
      <c r="AG337" s="42">
        <f>IFERROR((PA[[#This Row],[Work Completion time on fault]]-PA[[#This Row],[Fault Time]])*24,"")</f>
        <v>0.31666666666666687</v>
      </c>
      <c r="AH337" s="35" t="s">
        <v>562</v>
      </c>
      <c r="AI337" s="32" t="s">
        <v>368</v>
      </c>
      <c r="AJ337" s="34">
        <f ca="1">IFERROR(PA[[#This Row],[Breakdown Time]]*PA[[#This Row],[Plant Equivalent Weightage]],"")</f>
        <v>4.1104475391299201E-3</v>
      </c>
      <c r="AK337" s="35">
        <v>15</v>
      </c>
      <c r="AL337" s="49">
        <f>IFERROR((_xlfn.XLOOKUP($G337,'Modelling New'!$D:$D,'Modelling New'!$O:$O)*PA[[#This Row],[Lost PoA(Wh/m2)]]*PA[[#This Row],[DC Capacity Affected (kW)]])/1000,"")</f>
        <v>25.300312857093488</v>
      </c>
    </row>
    <row r="338" spans="1:38">
      <c r="A338" s="174">
        <f t="shared" si="5"/>
        <v>337</v>
      </c>
      <c r="B338" s="30">
        <v>45784</v>
      </c>
      <c r="C338" s="184">
        <f>YEAR(PA[[#This Row],[Date]])+IF(MONTH(PA[[#This Row],[Date]])&gt;=4,1,0)</f>
        <v>2026</v>
      </c>
      <c r="D338" s="32">
        <f>YEAR(PA[[#This Row],[Date]])</f>
        <v>2025</v>
      </c>
      <c r="E338" s="36" t="s">
        <v>364</v>
      </c>
      <c r="F338" s="36" t="s">
        <v>364</v>
      </c>
      <c r="G338" s="217">
        <v>45778</v>
      </c>
      <c r="H338" s="31">
        <f>DAY(EOMONTH(PA[[#This Row],[Month Year]],0))</f>
        <v>31</v>
      </c>
      <c r="I338" s="33">
        <v>0.26180555555555557</v>
      </c>
      <c r="J338" s="33">
        <v>0.76527777777777783</v>
      </c>
      <c r="K338" s="34">
        <f>IFERROR((PA[[#This Row],[Sunset Time (POA&lt;20 W/m2)]]-PA[[#This Row],[Sunrise Time (POA&gt;20 W/m2)]])*24,"")</f>
        <v>12.083333333333336</v>
      </c>
      <c r="L338" s="32" t="s">
        <v>425</v>
      </c>
      <c r="M338" s="32" t="s">
        <v>437</v>
      </c>
      <c r="N338" s="32" t="s">
        <v>413</v>
      </c>
      <c r="O338" s="35"/>
      <c r="P338" s="35"/>
      <c r="Q338" s="32"/>
      <c r="R338" s="31">
        <f>IF((PA[[#This Row],[String Type(If String BD)]]&amp;PA[[#This Row],[Equipment (If any BD other than PV  array and inv)]])="",1,0)</f>
        <v>1</v>
      </c>
      <c r="S338" s="31">
        <f>IF(PA[[#This Row],[String Type(If String BD)]]="",1,0)</f>
        <v>1</v>
      </c>
      <c r="T3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38" s="34">
        <f>IFERROR(_xlfn.XLOOKUP(PA[[#This Row],[Affected Equipment ]],'Basic Data'!N:N,'Basic Data'!Q:Q),"")</f>
        <v>1817.5750000000003</v>
      </c>
      <c r="V338" s="179">
        <f ca="1">IFERROR(_xlfn.XLOOKUP(PA[[#This Row],[Affected Equipment ]],'Basic Data'!N:N,'Basic Data'!R:R),"")</f>
        <v>1.0816967208236626E-2</v>
      </c>
      <c r="W338" s="35" t="s">
        <v>414</v>
      </c>
      <c r="X338" s="38"/>
      <c r="Y338" s="38" t="s">
        <v>75</v>
      </c>
      <c r="Z338" s="41">
        <v>0.26180555555555557</v>
      </c>
      <c r="AA338" s="41">
        <v>0.26180555555555557</v>
      </c>
      <c r="AB338" s="41">
        <v>0.26180555555555557</v>
      </c>
      <c r="AC338" s="44">
        <v>0.33333333333333331</v>
      </c>
      <c r="AD338" s="42">
        <f>IF(PA[[#This Row],[Acknowledgement Time ]]="NA","",(PA[[#This Row],[Acknowledgement Time ]]-PA[[#This Row],[Fault Time]])*24)</f>
        <v>0</v>
      </c>
      <c r="AE338" s="42">
        <f>IF(PA[[#This Row],[Work Start time on Fault]]="NA","",(PA[[#This Row],[Work Start time on Fault]]-PA[[#This Row],[Fault Time]])*24)</f>
        <v>0</v>
      </c>
      <c r="AF338" s="43">
        <f>IF(PA[[#This Row],[Status]]="Open","",(PA[[#This Row],[Work Completion time on fault]]-PA[[#This Row],[Fault Time]])*24)</f>
        <v>1.7166666666666659</v>
      </c>
      <c r="AG338" s="42">
        <f>IFERROR((PA[[#This Row],[Work Completion time on fault]]-PA[[#This Row],[Fault Time]])*24,"")</f>
        <v>1.7166666666666659</v>
      </c>
      <c r="AH338" s="35" t="s">
        <v>562</v>
      </c>
      <c r="AI338" s="32" t="s">
        <v>368</v>
      </c>
      <c r="AJ338" s="34">
        <f ca="1">IFERROR(PA[[#This Row],[Breakdown Time]]*PA[[#This Row],[Plant Equivalent Weightage]],"")</f>
        <v>1.85691270408062E-2</v>
      </c>
      <c r="AK338" s="35">
        <v>250</v>
      </c>
      <c r="AL338" s="49">
        <f>IFERROR((_xlfn.XLOOKUP($G338,'Modelling New'!$D:$D,'Modelling New'!$O:$O)*PA[[#This Row],[Lost PoA(Wh/m2)]]*PA[[#This Row],[DC Capacity Affected (kW)]])/1000,"")</f>
        <v>351.39323412629847</v>
      </c>
    </row>
    <row r="339" spans="1:38">
      <c r="A339" s="174">
        <f t="shared" si="5"/>
        <v>338</v>
      </c>
      <c r="B339" s="30">
        <v>45784</v>
      </c>
      <c r="C339" s="184">
        <f>YEAR(PA[[#This Row],[Date]])+IF(MONTH(PA[[#This Row],[Date]])&gt;=4,1,0)</f>
        <v>2026</v>
      </c>
      <c r="D339" s="32">
        <f>YEAR(PA[[#This Row],[Date]])</f>
        <v>2025</v>
      </c>
      <c r="E339" s="36" t="s">
        <v>364</v>
      </c>
      <c r="F339" s="36" t="s">
        <v>364</v>
      </c>
      <c r="G339" s="217">
        <v>45778</v>
      </c>
      <c r="H339" s="31">
        <f>DAY(EOMONTH(PA[[#This Row],[Month Year]],0))</f>
        <v>31</v>
      </c>
      <c r="I339" s="33">
        <v>0.26180555555555557</v>
      </c>
      <c r="J339" s="33">
        <v>0.76527777777777783</v>
      </c>
      <c r="K339" s="34">
        <f>IFERROR((PA[[#This Row],[Sunset Time (POA&lt;20 W/m2)]]-PA[[#This Row],[Sunrise Time (POA&gt;20 W/m2)]])*24,"")</f>
        <v>12.083333333333336</v>
      </c>
      <c r="L339" s="32" t="s">
        <v>425</v>
      </c>
      <c r="M339" s="32" t="s">
        <v>484</v>
      </c>
      <c r="N339" s="32" t="s">
        <v>417</v>
      </c>
      <c r="O339" s="35"/>
      <c r="P339" s="35"/>
      <c r="Q339" s="32"/>
      <c r="R339" s="31">
        <f>IF((PA[[#This Row],[String Type(If String BD)]]&amp;PA[[#This Row],[Equipment (If any BD other than PV  array and inv)]])="",1,0)</f>
        <v>1</v>
      </c>
      <c r="S339" s="31">
        <f>IF(PA[[#This Row],[String Type(If String BD)]]="",1,0)</f>
        <v>1</v>
      </c>
      <c r="T3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339" s="34">
        <f>IFERROR(_xlfn.XLOOKUP(PA[[#This Row],[Affected Equipment ]],'Basic Data'!N:N,'Basic Data'!Q:Q),"")</f>
        <v>2007.2350000000001</v>
      </c>
      <c r="V339" s="179">
        <f ca="1">IFERROR(_xlfn.XLOOKUP(PA[[#This Row],[Affected Equipment ]],'Basic Data'!N:N,'Basic Data'!R:R),"")</f>
        <v>1.1945694221270012E-2</v>
      </c>
      <c r="W339" s="35" t="s">
        <v>414</v>
      </c>
      <c r="X339" s="38"/>
      <c r="Y339" s="38" t="s">
        <v>75</v>
      </c>
      <c r="Z339" s="41">
        <v>0.26180555555555557</v>
      </c>
      <c r="AA339" s="41">
        <v>0.26180555555555557</v>
      </c>
      <c r="AB339" s="41">
        <v>0.26180555555555557</v>
      </c>
      <c r="AC339" s="44">
        <v>0.27986111111111112</v>
      </c>
      <c r="AD339" s="42">
        <f>IF(PA[[#This Row],[Acknowledgement Time ]]="NA","",(PA[[#This Row],[Acknowledgement Time ]]-PA[[#This Row],[Fault Time]])*24)</f>
        <v>0</v>
      </c>
      <c r="AE339" s="42">
        <f>IF(PA[[#This Row],[Work Start time on Fault]]="NA","",(PA[[#This Row],[Work Start time on Fault]]-PA[[#This Row],[Fault Time]])*24)</f>
        <v>0</v>
      </c>
      <c r="AF339" s="43">
        <f>IF(PA[[#This Row],[Status]]="Open","",(PA[[#This Row],[Work Completion time on fault]]-PA[[#This Row],[Fault Time]])*24)</f>
        <v>0.43333333333333313</v>
      </c>
      <c r="AG339" s="42">
        <f>IFERROR((PA[[#This Row],[Work Completion time on fault]]-PA[[#This Row],[Fault Time]])*24,"")</f>
        <v>0.43333333333333313</v>
      </c>
      <c r="AH339" s="35" t="s">
        <v>562</v>
      </c>
      <c r="AI339" s="32" t="s">
        <v>368</v>
      </c>
      <c r="AJ339" s="34">
        <f ca="1">IFERROR(PA[[#This Row],[Breakdown Time]]*PA[[#This Row],[Plant Equivalent Weightage]],"")</f>
        <v>5.1764674958836698E-3</v>
      </c>
      <c r="AK339" s="35">
        <v>18</v>
      </c>
      <c r="AL339" s="49">
        <f>IFERROR((_xlfn.XLOOKUP($G339,'Modelling New'!$D:$D,'Modelling New'!$O:$O)*PA[[#This Row],[Lost PoA(Wh/m2)]]*PA[[#This Row],[DC Capacity Affected (kW)]])/1000,"")</f>
        <v>27.940345503051066</v>
      </c>
    </row>
    <row r="340" spans="1:38">
      <c r="A340" s="174">
        <f t="shared" si="5"/>
        <v>339</v>
      </c>
      <c r="B340" s="134">
        <v>45784</v>
      </c>
      <c r="C340" s="183">
        <f>YEAR(PA[[#This Row],[Date]])+IF(MONTH(PA[[#This Row],[Date]])&gt;=4,1,0)</f>
        <v>2026</v>
      </c>
      <c r="D340" s="32">
        <f>YEAR(PA[[#This Row],[Date]])</f>
        <v>2025</v>
      </c>
      <c r="E340" s="36" t="s">
        <v>364</v>
      </c>
      <c r="F340" s="36" t="s">
        <v>364</v>
      </c>
      <c r="G340" s="217">
        <v>45778</v>
      </c>
      <c r="H340" s="175">
        <f>DAY(EOMONTH(PA[[#This Row],[Month Year]],0))</f>
        <v>31</v>
      </c>
      <c r="I340" s="33">
        <v>0.26180555555555557</v>
      </c>
      <c r="J340" s="33">
        <v>0.76527777777777783</v>
      </c>
      <c r="K340" s="34">
        <f>IFERROR((PA[[#This Row],[Sunset Time (POA&lt;20 W/m2)]]-PA[[#This Row],[Sunrise Time (POA&gt;20 W/m2)]])*24,"")</f>
        <v>12.083333333333336</v>
      </c>
      <c r="L340" s="36" t="s">
        <v>427</v>
      </c>
      <c r="M340" s="36"/>
      <c r="N340" s="36"/>
      <c r="O340" s="37"/>
      <c r="P340" s="37"/>
      <c r="Q340" s="36" t="s">
        <v>521</v>
      </c>
      <c r="R340" s="175">
        <f>IF((PA[[#This Row],[String Type(If String BD)]]&amp;PA[[#This Row],[Equipment (If any BD other than PV  array and inv)]])="",1,0)</f>
        <v>0</v>
      </c>
      <c r="S340" s="175">
        <f>IF(PA[[#This Row],[String Type(If String BD)]]="",1,0)</f>
        <v>1</v>
      </c>
      <c r="T3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40" s="176">
        <f>IFERROR(_xlfn.XLOOKUP(PA[[#This Row],[Affected Equipment ]],'Basic Data'!N:N,'Basic Data'!Q:Q),"")</f>
        <v>4567.6450000000004</v>
      </c>
      <c r="V340" s="180">
        <f ca="1">IFERROR(_xlfn.XLOOKUP(PA[[#This Row],[Affected Equipment ]],'Basic Data'!N:N,'Basic Data'!R:R),"")</f>
        <v>2.7183508897220737E-2</v>
      </c>
      <c r="W340" s="37" t="s">
        <v>429</v>
      </c>
      <c r="X340" s="39"/>
      <c r="Y340" s="38" t="s">
        <v>430</v>
      </c>
      <c r="Z340" s="41">
        <v>0.5541666666666667</v>
      </c>
      <c r="AA340" s="41">
        <v>0.5541666666666667</v>
      </c>
      <c r="AB340" s="41">
        <v>0.5541666666666667</v>
      </c>
      <c r="AC340" s="45">
        <v>0.56041666666666667</v>
      </c>
      <c r="AD340" s="177">
        <f>IF(PA[[#This Row],[Acknowledgement Time ]]="NA","",(PA[[#This Row],[Acknowledgement Time ]]-PA[[#This Row],[Fault Time]])*24)</f>
        <v>0</v>
      </c>
      <c r="AE340" s="177">
        <f>IF(PA[[#This Row],[Work Start time on Fault]]="NA","",(PA[[#This Row],[Work Start time on Fault]]-PA[[#This Row],[Fault Time]])*24)</f>
        <v>0</v>
      </c>
      <c r="AF340" s="178">
        <f>IF(PA[[#This Row],[Status]]="Open","",(PA[[#This Row],[Work Completion time on fault]]-PA[[#This Row],[Fault Time]])*24)</f>
        <v>0.14999999999999947</v>
      </c>
      <c r="AG340" s="177">
        <f>IFERROR((PA[[#This Row],[Work Completion time on fault]]-PA[[#This Row],[Fault Time]])*24,"")</f>
        <v>0.14999999999999947</v>
      </c>
      <c r="AH340" s="35" t="s">
        <v>423</v>
      </c>
      <c r="AI340" s="32" t="s">
        <v>368</v>
      </c>
      <c r="AJ340" s="176">
        <f ca="1">IFERROR(PA[[#This Row],[Breakdown Time]]*PA[[#This Row],[Plant Equivalent Weightage]],"")</f>
        <v>4.0775263345830962E-3</v>
      </c>
      <c r="AK340" s="37">
        <v>160</v>
      </c>
      <c r="AL340" s="278">
        <f>IFERROR((_xlfn.XLOOKUP($G340,'Modelling New'!$D:$D,'Modelling New'!$O:$O)*PA[[#This Row],[Lost PoA(Wh/m2)]]*PA[[#This Row],[DC Capacity Affected (kW)]])/1000,"")</f>
        <v>565.162544208697</v>
      </c>
    </row>
    <row r="341" spans="1:38">
      <c r="A341" s="174">
        <f t="shared" si="5"/>
        <v>340</v>
      </c>
      <c r="B341" s="134">
        <v>45784</v>
      </c>
      <c r="C341" s="184">
        <f>YEAR(PA[[#This Row],[Date]])+IF(MONTH(PA[[#This Row],[Date]])&gt;=4,1,0)</f>
        <v>2026</v>
      </c>
      <c r="D341" s="32">
        <f>YEAR(PA[[#This Row],[Date]])</f>
        <v>2025</v>
      </c>
      <c r="E341" s="36" t="s">
        <v>364</v>
      </c>
      <c r="F341" s="36" t="s">
        <v>364</v>
      </c>
      <c r="G341" s="217">
        <v>45778</v>
      </c>
      <c r="H341" s="31">
        <f>DAY(EOMONTH(PA[[#This Row],[Month Year]],0))</f>
        <v>31</v>
      </c>
      <c r="I341" s="33">
        <v>0.26180555555555557</v>
      </c>
      <c r="J341" s="33">
        <v>0.76527777777777783</v>
      </c>
      <c r="K341" s="34">
        <f>IFERROR((PA[[#This Row],[Sunset Time (POA&lt;20 W/m2)]]-PA[[#This Row],[Sunrise Time (POA&gt;20 W/m2)]])*24,"")</f>
        <v>12.083333333333336</v>
      </c>
      <c r="L341" s="36" t="s">
        <v>412</v>
      </c>
      <c r="M341" s="32" t="s">
        <v>411</v>
      </c>
      <c r="N341" s="32" t="s">
        <v>417</v>
      </c>
      <c r="O341" s="35" t="s">
        <v>527</v>
      </c>
      <c r="P341" s="35" t="s">
        <v>407</v>
      </c>
      <c r="Q341" s="32"/>
      <c r="R341" s="31">
        <f>IF((PA[[#This Row],[String Type(If String BD)]]&amp;PA[[#This Row],[Equipment (If any BD other than PV  array and inv)]])="",1,0)</f>
        <v>0</v>
      </c>
      <c r="S341" s="31">
        <f>IF(PA[[#This Row],[String Type(If String BD)]]="",1,0)</f>
        <v>0</v>
      </c>
      <c r="T3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1" s="34">
        <f>IFERROR(_xlfn.XLOOKUP(PA[[#This Row],[Affected Equipment ]],'Basic Data'!N:N,'Basic Data'!Q:Q),"")</f>
        <v>31.900000000000002</v>
      </c>
      <c r="V341" s="179">
        <f ca="1">IFERROR(_xlfn.XLOOKUP(PA[[#This Row],[Affected Equipment ]],'Basic Data'!N:N,'Basic Data'!R:R),"")</f>
        <v>1.898470511218235E-4</v>
      </c>
      <c r="W341" s="35" t="s">
        <v>448</v>
      </c>
      <c r="X341" s="38"/>
      <c r="Y341" s="38" t="s">
        <v>470</v>
      </c>
      <c r="Z341" s="41">
        <v>0.26180555555555557</v>
      </c>
      <c r="AA341" s="41">
        <v>0.26180555555555557</v>
      </c>
      <c r="AB341" s="41">
        <v>0.26180555555555557</v>
      </c>
      <c r="AC341" s="44">
        <v>0.71875</v>
      </c>
      <c r="AD341" s="42">
        <f>IF(PA[[#This Row],[Acknowledgement Time ]]="NA","",(PA[[#This Row],[Acknowledgement Time ]]-PA[[#This Row],[Fault Time]])*24)</f>
        <v>0</v>
      </c>
      <c r="AE341" s="42">
        <f>IF(PA[[#This Row],[Work Start time on Fault]]="NA","",(PA[[#This Row],[Work Start time on Fault]]-PA[[#This Row],[Fault Time]])*24)</f>
        <v>0</v>
      </c>
      <c r="AF341" s="43">
        <f>IF(PA[[#This Row],[Status]]="Open","",(PA[[#This Row],[Work Completion time on fault]]-PA[[#This Row],[Fault Time]])*24)</f>
        <v>10.966666666666667</v>
      </c>
      <c r="AG341" s="42">
        <f>IFERROR((PA[[#This Row],[Work Completion time on fault]]-PA[[#This Row],[Fault Time]])*24,"")</f>
        <v>10.966666666666667</v>
      </c>
      <c r="AH341" s="35" t="s">
        <v>574</v>
      </c>
      <c r="AI341" s="32" t="s">
        <v>368</v>
      </c>
      <c r="AJ341" s="34">
        <f ca="1">IFERROR(PA[[#This Row],[Breakdown Time]]*PA[[#This Row],[Plant Equivalent Weightage]],"")</f>
        <v>2.0819893273026644E-3</v>
      </c>
      <c r="AK341" s="35">
        <v>6619</v>
      </c>
      <c r="AL341" s="49">
        <f>IFERROR((_xlfn.XLOOKUP($G341,'Modelling New'!$D:$D,'Modelling New'!$O:$O)*PA[[#This Row],[Lost PoA(Wh/m2)]]*PA[[#This Row],[DC Capacity Affected (kW)]])/1000,"")</f>
        <v>163.28418018987898</v>
      </c>
    </row>
    <row r="342" spans="1:38">
      <c r="A342" s="174">
        <f t="shared" si="5"/>
        <v>341</v>
      </c>
      <c r="B342" s="134">
        <v>45784</v>
      </c>
      <c r="C342" s="184">
        <f>YEAR(PA[[#This Row],[Date]])+IF(MONTH(PA[[#This Row],[Date]])&gt;=4,1,0)</f>
        <v>2026</v>
      </c>
      <c r="D342" s="32">
        <f>YEAR(PA[[#This Row],[Date]])</f>
        <v>2025</v>
      </c>
      <c r="E342" s="36" t="s">
        <v>364</v>
      </c>
      <c r="F342" s="36" t="s">
        <v>364</v>
      </c>
      <c r="G342" s="217">
        <v>45778</v>
      </c>
      <c r="H342" s="31">
        <f>DAY(EOMONTH(PA[[#This Row],[Month Year]],0))</f>
        <v>31</v>
      </c>
      <c r="I342" s="33">
        <v>0.26180555555555557</v>
      </c>
      <c r="J342" s="33">
        <v>0.76527777777777783</v>
      </c>
      <c r="K342" s="34">
        <f>IFERROR((PA[[#This Row],[Sunset Time (POA&lt;20 W/m2)]]-PA[[#This Row],[Sunrise Time (POA&gt;20 W/m2)]])*24,"")</f>
        <v>12.083333333333336</v>
      </c>
      <c r="L342" s="36" t="s">
        <v>412</v>
      </c>
      <c r="M342" s="32" t="s">
        <v>411</v>
      </c>
      <c r="N342" s="32" t="s">
        <v>417</v>
      </c>
      <c r="O342" s="35" t="s">
        <v>527</v>
      </c>
      <c r="P342" s="35" t="s">
        <v>407</v>
      </c>
      <c r="Q342" s="32"/>
      <c r="R342" s="31">
        <f>IF((PA[[#This Row],[String Type(If String BD)]]&amp;PA[[#This Row],[Equipment (If any BD other than PV  array and inv)]])="",1,0)</f>
        <v>0</v>
      </c>
      <c r="S342" s="31">
        <f>IF(PA[[#This Row],[String Type(If String BD)]]="",1,0)</f>
        <v>0</v>
      </c>
      <c r="T3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42" s="34">
        <f>IFERROR(_xlfn.XLOOKUP(PA[[#This Row],[Affected Equipment ]],'Basic Data'!N:N,'Basic Data'!Q:Q),"")</f>
        <v>31.900000000000002</v>
      </c>
      <c r="V342" s="179">
        <f ca="1">IFERROR(_xlfn.XLOOKUP(PA[[#This Row],[Affected Equipment ]],'Basic Data'!N:N,'Basic Data'!R:R),"")</f>
        <v>1.898470511218235E-4</v>
      </c>
      <c r="W342" s="35" t="s">
        <v>448</v>
      </c>
      <c r="X342" s="38"/>
      <c r="Y342" s="38" t="s">
        <v>470</v>
      </c>
      <c r="Z342" s="41">
        <v>0.26180555555555557</v>
      </c>
      <c r="AA342" s="41">
        <v>0.26180555555555557</v>
      </c>
      <c r="AB342" s="41">
        <v>0.26180555555555557</v>
      </c>
      <c r="AC342" s="44">
        <v>0.72916666666666663</v>
      </c>
      <c r="AD342" s="42">
        <f>IF(PA[[#This Row],[Acknowledgement Time ]]="NA","",(PA[[#This Row],[Acknowledgement Time ]]-PA[[#This Row],[Fault Time]])*24)</f>
        <v>0</v>
      </c>
      <c r="AE342" s="42">
        <f>IF(PA[[#This Row],[Work Start time on Fault]]="NA","",(PA[[#This Row],[Work Start time on Fault]]-PA[[#This Row],[Fault Time]])*24)</f>
        <v>0</v>
      </c>
      <c r="AF342" s="43">
        <f>IF(PA[[#This Row],[Status]]="Open","",(PA[[#This Row],[Work Completion time on fault]]-PA[[#This Row],[Fault Time]])*24)</f>
        <v>11.216666666666665</v>
      </c>
      <c r="AG342" s="42">
        <f>IFERROR((PA[[#This Row],[Work Completion time on fault]]-PA[[#This Row],[Fault Time]])*24,"")</f>
        <v>11.216666666666665</v>
      </c>
      <c r="AH342" s="35" t="s">
        <v>575</v>
      </c>
      <c r="AI342" s="32" t="s">
        <v>368</v>
      </c>
      <c r="AJ342" s="34">
        <f ca="1">IFERROR(PA[[#This Row],[Breakdown Time]]*PA[[#This Row],[Plant Equivalent Weightage]],"")</f>
        <v>2.1294510900831199E-3</v>
      </c>
      <c r="AK342" s="35">
        <v>6659</v>
      </c>
      <c r="AL342" s="49">
        <f>IFERROR((_xlfn.XLOOKUP($G342,'Modelling New'!$D:$D,'Modelling New'!$O:$O)*PA[[#This Row],[Lost PoA(Wh/m2)]]*PA[[#This Row],[DC Capacity Affected (kW)]])/1000,"")</f>
        <v>164.27094060800786</v>
      </c>
    </row>
    <row r="343" spans="1:38">
      <c r="A343" s="174">
        <f t="shared" si="5"/>
        <v>342</v>
      </c>
      <c r="B343" s="134">
        <v>45784</v>
      </c>
      <c r="C343" s="184">
        <f>YEAR(PA[[#This Row],[Date]])+IF(MONTH(PA[[#This Row],[Date]])&gt;=4,1,0)</f>
        <v>2026</v>
      </c>
      <c r="D343" s="32">
        <f>YEAR(PA[[#This Row],[Date]])</f>
        <v>2025</v>
      </c>
      <c r="E343" s="36" t="s">
        <v>364</v>
      </c>
      <c r="F343" s="36" t="s">
        <v>364</v>
      </c>
      <c r="G343" s="217">
        <v>45778</v>
      </c>
      <c r="H343" s="31">
        <f>DAY(EOMONTH(PA[[#This Row],[Month Year]],0))</f>
        <v>31</v>
      </c>
      <c r="I343" s="33">
        <v>0.26180555555555557</v>
      </c>
      <c r="J343" s="33">
        <v>0.76527777777777783</v>
      </c>
      <c r="K343" s="34">
        <f>IFERROR((PA[[#This Row],[Sunset Time (POA&lt;20 W/m2)]]-PA[[#This Row],[Sunrise Time (POA&gt;20 W/m2)]])*24,"")</f>
        <v>12.083333333333336</v>
      </c>
      <c r="L343" s="32" t="s">
        <v>425</v>
      </c>
      <c r="M343" s="32" t="s">
        <v>437</v>
      </c>
      <c r="N343" s="32" t="s">
        <v>413</v>
      </c>
      <c r="O343" s="35" t="s">
        <v>459</v>
      </c>
      <c r="P343" s="35" t="s">
        <v>472</v>
      </c>
      <c r="Q343" s="32"/>
      <c r="R343" s="31">
        <f>IF((PA[[#This Row],[String Type(If String BD)]]&amp;PA[[#This Row],[Equipment (If any BD other than PV  array and inv)]])="",1,0)</f>
        <v>0</v>
      </c>
      <c r="S343" s="31">
        <f>IF(PA[[#This Row],[String Type(If String BD)]]="",1,0)</f>
        <v>0</v>
      </c>
      <c r="T3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3" s="34">
        <f>IFERROR(_xlfn.XLOOKUP(PA[[#This Row],[Affected Equipment ]],'Basic Data'!N:N,'Basic Data'!Q:Q),"")</f>
        <v>31.610000000000003</v>
      </c>
      <c r="V343" s="179">
        <f ca="1">IFERROR(_xlfn.XLOOKUP(PA[[#This Row],[Affected Equipment ]],'Basic Data'!N:N,'Basic Data'!R:R),"")</f>
        <v>1.8812116883889783E-4</v>
      </c>
      <c r="W343" s="35" t="s">
        <v>448</v>
      </c>
      <c r="X343" s="38"/>
      <c r="Y343" s="38" t="s">
        <v>470</v>
      </c>
      <c r="Z343" s="41">
        <v>0.26180555555555557</v>
      </c>
      <c r="AA343" s="41">
        <v>0.26180555555555557</v>
      </c>
      <c r="AB343" s="41">
        <v>0.26180555555555557</v>
      </c>
      <c r="AC343" s="44">
        <v>0.71527777777777779</v>
      </c>
      <c r="AD343" s="42">
        <f>IF(PA[[#This Row],[Acknowledgement Time ]]="NA","",(PA[[#This Row],[Acknowledgement Time ]]-PA[[#This Row],[Fault Time]])*24)</f>
        <v>0</v>
      </c>
      <c r="AE343" s="42">
        <f>IF(PA[[#This Row],[Work Start time on Fault]]="NA","",(PA[[#This Row],[Work Start time on Fault]]-PA[[#This Row],[Fault Time]])*24)</f>
        <v>0</v>
      </c>
      <c r="AF343" s="43">
        <f>IF(PA[[#This Row],[Status]]="Open","",(PA[[#This Row],[Work Completion time on fault]]-PA[[#This Row],[Fault Time]])*24)</f>
        <v>10.883333333333333</v>
      </c>
      <c r="AG343" s="42">
        <f>IFERROR((PA[[#This Row],[Work Completion time on fault]]-PA[[#This Row],[Fault Time]])*24,"")</f>
        <v>10.883333333333333</v>
      </c>
      <c r="AH343" s="35" t="s">
        <v>576</v>
      </c>
      <c r="AI343" s="32" t="s">
        <v>368</v>
      </c>
      <c r="AJ343" s="34">
        <f ca="1">IFERROR(PA[[#This Row],[Breakdown Time]]*PA[[#This Row],[Plant Equivalent Weightage]],"")</f>
        <v>2.0473853875300047E-3</v>
      </c>
      <c r="AK343" s="35">
        <v>6599</v>
      </c>
      <c r="AL343" s="49">
        <f>IFERROR((_xlfn.XLOOKUP($G343,'Modelling New'!$D:$D,'Modelling New'!$O:$O)*PA[[#This Row],[Lost PoA(Wh/m2)]]*PA[[#This Row],[DC Capacity Affected (kW)]])/1000,"")</f>
        <v>161.31088361735257</v>
      </c>
    </row>
    <row r="344" spans="1:38">
      <c r="A344" s="174">
        <f t="shared" si="5"/>
        <v>343</v>
      </c>
      <c r="B344" s="30">
        <v>45784</v>
      </c>
      <c r="C344" s="184">
        <f>YEAR(PA[[#This Row],[Date]])+IF(MONTH(PA[[#This Row],[Date]])&gt;=4,1,0)</f>
        <v>2026</v>
      </c>
      <c r="D344" s="32">
        <f>YEAR(PA[[#This Row],[Date]])</f>
        <v>2025</v>
      </c>
      <c r="E344" s="36" t="s">
        <v>364</v>
      </c>
      <c r="F344" s="36" t="s">
        <v>364</v>
      </c>
      <c r="G344" s="217">
        <v>45778</v>
      </c>
      <c r="H344" s="31">
        <f>DAY(EOMONTH(PA[[#This Row],[Month Year]],0))</f>
        <v>31</v>
      </c>
      <c r="I344" s="33">
        <v>0.26180555555555557</v>
      </c>
      <c r="J344" s="33">
        <v>0.76527777777777783</v>
      </c>
      <c r="K344" s="34">
        <f>IFERROR((PA[[#This Row],[Sunset Time (POA&lt;20 W/m2)]]-PA[[#This Row],[Sunrise Time (POA&gt;20 W/m2)]])*24,"")</f>
        <v>12.083333333333336</v>
      </c>
      <c r="L344" s="32" t="s">
        <v>425</v>
      </c>
      <c r="M344" s="32" t="s">
        <v>437</v>
      </c>
      <c r="N344" s="32" t="s">
        <v>413</v>
      </c>
      <c r="O344" s="35" t="s">
        <v>457</v>
      </c>
      <c r="P344" s="35" t="s">
        <v>472</v>
      </c>
      <c r="Q344" s="32"/>
      <c r="R344" s="31">
        <f>IF((PA[[#This Row],[String Type(If String BD)]]&amp;PA[[#This Row],[Equipment (If any BD other than PV  array and inv)]])="",1,0)</f>
        <v>0</v>
      </c>
      <c r="S344" s="31">
        <f>IF(PA[[#This Row],[String Type(If String BD)]]="",1,0)</f>
        <v>0</v>
      </c>
      <c r="T3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4" s="34">
        <f>IFERROR(_xlfn.XLOOKUP(PA[[#This Row],[Affected Equipment ]],'Basic Data'!N:N,'Basic Data'!Q:Q),"")</f>
        <v>31.610000000000003</v>
      </c>
      <c r="V344" s="179">
        <f ca="1">IFERROR(_xlfn.XLOOKUP(PA[[#This Row],[Affected Equipment ]],'Basic Data'!N:N,'Basic Data'!R:R),"")</f>
        <v>1.8812116883889783E-4</v>
      </c>
      <c r="W344" s="35" t="s">
        <v>448</v>
      </c>
      <c r="X344" s="38"/>
      <c r="Y344" s="38" t="s">
        <v>470</v>
      </c>
      <c r="Z344" s="41">
        <v>0.26180555555555557</v>
      </c>
      <c r="AA344" s="41">
        <v>0.26180555555555557</v>
      </c>
      <c r="AB344" s="41">
        <v>0.26180555555555557</v>
      </c>
      <c r="AC344" s="44">
        <v>0.72222222222222221</v>
      </c>
      <c r="AD344" s="42">
        <f>IF(PA[[#This Row],[Acknowledgement Time ]]="NA","",(PA[[#This Row],[Acknowledgement Time ]]-PA[[#This Row],[Fault Time]])*24)</f>
        <v>0</v>
      </c>
      <c r="AE344" s="42">
        <f>IF(PA[[#This Row],[Work Start time on Fault]]="NA","",(PA[[#This Row],[Work Start time on Fault]]-PA[[#This Row],[Fault Time]])*24)</f>
        <v>0</v>
      </c>
      <c r="AF344" s="43">
        <f>IF(PA[[#This Row],[Status]]="Open","",(PA[[#This Row],[Work Completion time on fault]]-PA[[#This Row],[Fault Time]])*24)</f>
        <v>11.049999999999999</v>
      </c>
      <c r="AG344" s="42">
        <f>IFERROR((PA[[#This Row],[Work Completion time on fault]]-PA[[#This Row],[Fault Time]])*24,"")</f>
        <v>11.049999999999999</v>
      </c>
      <c r="AH344" s="35" t="s">
        <v>577</v>
      </c>
      <c r="AI344" s="32" t="s">
        <v>368</v>
      </c>
      <c r="AJ344" s="34">
        <f ca="1">IFERROR(PA[[#This Row],[Breakdown Time]]*PA[[#This Row],[Plant Equivalent Weightage]],"")</f>
        <v>2.0787389156698209E-3</v>
      </c>
      <c r="AK344" s="35">
        <v>6637</v>
      </c>
      <c r="AL344" s="49">
        <f>IFERROR((_xlfn.XLOOKUP($G344,'Modelling New'!$D:$D,'Modelling New'!$O:$O)*PA[[#This Row],[Lost PoA(Wh/m2)]]*PA[[#This Row],[DC Capacity Affected (kW)]])/1000,"")</f>
        <v>162.23978399278212</v>
      </c>
    </row>
    <row r="345" spans="1:38">
      <c r="A345" s="174">
        <f t="shared" si="5"/>
        <v>344</v>
      </c>
      <c r="B345" s="30">
        <v>45784</v>
      </c>
      <c r="C345" s="184">
        <f>YEAR(PA[[#This Row],[Date]])+IF(MONTH(PA[[#This Row],[Date]])&gt;=4,1,0)</f>
        <v>2026</v>
      </c>
      <c r="D345" s="32">
        <f>YEAR(PA[[#This Row],[Date]])</f>
        <v>2025</v>
      </c>
      <c r="E345" s="36" t="s">
        <v>364</v>
      </c>
      <c r="F345" s="36" t="s">
        <v>364</v>
      </c>
      <c r="G345" s="217">
        <v>45778</v>
      </c>
      <c r="H345" s="31">
        <f>DAY(EOMONTH(PA[[#This Row],[Month Year]],0))</f>
        <v>31</v>
      </c>
      <c r="I345" s="33">
        <v>0.26180555555555557</v>
      </c>
      <c r="J345" s="33">
        <v>0.76527777777777783</v>
      </c>
      <c r="K345" s="34">
        <f>IFERROR((PA[[#This Row],[Sunset Time (POA&lt;20 W/m2)]]-PA[[#This Row],[Sunrise Time (POA&gt;20 W/m2)]])*24,"")</f>
        <v>12.083333333333336</v>
      </c>
      <c r="L345" s="32" t="s">
        <v>425</v>
      </c>
      <c r="M345" s="32" t="s">
        <v>437</v>
      </c>
      <c r="N345" s="32" t="s">
        <v>413</v>
      </c>
      <c r="O345" s="35" t="s">
        <v>457</v>
      </c>
      <c r="P345" s="35" t="s">
        <v>472</v>
      </c>
      <c r="Q345" s="32"/>
      <c r="R345" s="31">
        <f>IF((PA[[#This Row],[String Type(If String BD)]]&amp;PA[[#This Row],[Equipment (If any BD other than PV  array and inv)]])="",1,0)</f>
        <v>0</v>
      </c>
      <c r="S345" s="31">
        <f>IF(PA[[#This Row],[String Type(If String BD)]]="",1,0)</f>
        <v>0</v>
      </c>
      <c r="T3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45" s="34">
        <f>IFERROR(_xlfn.XLOOKUP(PA[[#This Row],[Affected Equipment ]],'Basic Data'!N:N,'Basic Data'!Q:Q),"")</f>
        <v>31.610000000000003</v>
      </c>
      <c r="V345" s="179">
        <f ca="1">IFERROR(_xlfn.XLOOKUP(PA[[#This Row],[Affected Equipment ]],'Basic Data'!N:N,'Basic Data'!R:R),"")</f>
        <v>1.8812116883889783E-4</v>
      </c>
      <c r="W345" s="35" t="s">
        <v>448</v>
      </c>
      <c r="X345" s="38"/>
      <c r="Y345" s="38" t="s">
        <v>470</v>
      </c>
      <c r="Z345" s="41">
        <v>0.26180555555555557</v>
      </c>
      <c r="AA345" s="41">
        <v>0.26180555555555557</v>
      </c>
      <c r="AB345" s="41">
        <v>0.26180555555555557</v>
      </c>
      <c r="AC345" s="44">
        <v>0.72916666666666663</v>
      </c>
      <c r="AD345" s="42">
        <f>IF(PA[[#This Row],[Acknowledgement Time ]]="NA","",(PA[[#This Row],[Acknowledgement Time ]]-PA[[#This Row],[Fault Time]])*24)</f>
        <v>0</v>
      </c>
      <c r="AE345" s="42">
        <f>IF(PA[[#This Row],[Work Start time on Fault]]="NA","",(PA[[#This Row],[Work Start time on Fault]]-PA[[#This Row],[Fault Time]])*24)</f>
        <v>0</v>
      </c>
      <c r="AF345" s="43">
        <f>IF(PA[[#This Row],[Status]]="Open","",(PA[[#This Row],[Work Completion time on fault]]-PA[[#This Row],[Fault Time]])*24)</f>
        <v>11.216666666666665</v>
      </c>
      <c r="AG345" s="42">
        <f>IFERROR((PA[[#This Row],[Work Completion time on fault]]-PA[[#This Row],[Fault Time]])*24,"")</f>
        <v>11.216666666666665</v>
      </c>
      <c r="AH345" s="35" t="s">
        <v>520</v>
      </c>
      <c r="AI345" s="32" t="s">
        <v>368</v>
      </c>
      <c r="AJ345" s="34">
        <f ca="1">IFERROR(PA[[#This Row],[Breakdown Time]]*PA[[#This Row],[Plant Equivalent Weightage]],"")</f>
        <v>2.1100924438096371E-3</v>
      </c>
      <c r="AK345" s="35">
        <v>6659</v>
      </c>
      <c r="AL345" s="49">
        <f>IFERROR((_xlfn.XLOOKUP($G345,'Modelling New'!$D:$D,'Modelling New'!$O:$O)*PA[[#This Row],[Lost PoA(Wh/m2)]]*PA[[#This Row],[DC Capacity Affected (kW)]])/1000,"")</f>
        <v>162.77756842066233</v>
      </c>
    </row>
    <row r="346" spans="1:38">
      <c r="A346" s="174">
        <f t="shared" si="5"/>
        <v>345</v>
      </c>
      <c r="B346" s="30">
        <v>45784</v>
      </c>
      <c r="C346" s="183">
        <f>YEAR(PA[[#This Row],[Date]])+IF(MONTH(PA[[#This Row],[Date]])&gt;=4,1,0)</f>
        <v>2026</v>
      </c>
      <c r="D346" s="32">
        <f>YEAR(PA[[#This Row],[Date]])</f>
        <v>2025</v>
      </c>
      <c r="E346" s="36" t="s">
        <v>364</v>
      </c>
      <c r="F346" s="36" t="s">
        <v>364</v>
      </c>
      <c r="G346" s="217">
        <v>45778</v>
      </c>
      <c r="H346" s="175">
        <f>DAY(EOMONTH(PA[[#This Row],[Month Year]],0))</f>
        <v>31</v>
      </c>
      <c r="I346" s="33">
        <v>0.26180555555555557</v>
      </c>
      <c r="J346" s="33">
        <v>0.76527777777777783</v>
      </c>
      <c r="K346" s="34">
        <f>IFERROR((PA[[#This Row],[Sunset Time (POA&lt;20 W/m2)]]-PA[[#This Row],[Sunrise Time (POA&gt;20 W/m2)]])*24,"")</f>
        <v>12.083333333333336</v>
      </c>
      <c r="L346" s="32" t="s">
        <v>425</v>
      </c>
      <c r="M346" s="32" t="s">
        <v>404</v>
      </c>
      <c r="N346" s="32" t="s">
        <v>413</v>
      </c>
      <c r="O346" s="35" t="s">
        <v>459</v>
      </c>
      <c r="P346" s="37"/>
      <c r="Q346" s="36"/>
      <c r="R346" s="175">
        <f>IF((PA[[#This Row],[String Type(If String BD)]]&amp;PA[[#This Row],[Equipment (If any BD other than PV  array and inv)]])="",1,0)</f>
        <v>1</v>
      </c>
      <c r="S346" s="175">
        <f>IF(PA[[#This Row],[String Type(If String BD)]]="",1,0)</f>
        <v>1</v>
      </c>
      <c r="T34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IS13Inv1M2SCB1</v>
      </c>
      <c r="U346" s="176">
        <f>IFERROR(_xlfn.XLOOKUP(PA[[#This Row],[Affected Equipment ]],'Basic Data'!N:N,'Basic Data'!Q:Q),"")</f>
        <v>252.88</v>
      </c>
      <c r="V346" s="180">
        <f ca="1">IFERROR(_xlfn.XLOOKUP(PA[[#This Row],[Affected Equipment ]],'Basic Data'!N:N,'Basic Data'!R:R),"")</f>
        <v>1.5049693507111824E-3</v>
      </c>
      <c r="W346" s="35" t="s">
        <v>434</v>
      </c>
      <c r="X346" s="39"/>
      <c r="Y346" s="39" t="s">
        <v>578</v>
      </c>
      <c r="Z346" s="41">
        <v>0.26180555555555557</v>
      </c>
      <c r="AA346" s="41">
        <v>0.26180555555555557</v>
      </c>
      <c r="AB346" s="41">
        <v>0.26180555555555557</v>
      </c>
      <c r="AC346" s="44">
        <v>0.76527777777777783</v>
      </c>
      <c r="AD346" s="177">
        <f>IF(PA[[#This Row],[Acknowledgement Time ]]="NA","",(PA[[#This Row],[Acknowledgement Time ]]-PA[[#This Row],[Fault Time]])*24)</f>
        <v>0</v>
      </c>
      <c r="AE346" s="177">
        <f>IF(PA[[#This Row],[Work Start time on Fault]]="NA","",(PA[[#This Row],[Work Start time on Fault]]-PA[[#This Row],[Fault Time]])*24)</f>
        <v>0</v>
      </c>
      <c r="AF346" s="178">
        <f>IF(PA[[#This Row],[Status]]="Open","",(PA[[#This Row],[Work Completion time on fault]]-PA[[#This Row],[Fault Time]])*24)</f>
        <v>12.083333333333336</v>
      </c>
      <c r="AG346" s="177">
        <f>IFERROR((PA[[#This Row],[Work Completion time on fault]]-PA[[#This Row],[Fault Time]])*24,"")</f>
        <v>12.083333333333336</v>
      </c>
      <c r="AH346" s="37" t="s">
        <v>579</v>
      </c>
      <c r="AI346" s="32" t="s">
        <v>368</v>
      </c>
      <c r="AJ346" s="176">
        <f ca="1">IFERROR(PA[[#This Row],[Breakdown Time]]*PA[[#This Row],[Plant Equivalent Weightage]],"")</f>
        <v>1.8185046321093457E-2</v>
      </c>
      <c r="AK346" s="35">
        <v>6729</v>
      </c>
      <c r="AL346" s="278">
        <f>IFERROR((_xlfn.XLOOKUP($G346,'Modelling New'!$D:$D,'Modelling New'!$O:$O)*PA[[#This Row],[Lost PoA(Wh/m2)]]*PA[[#This Row],[DC Capacity Affected (kW)]])/1000,"")</f>
        <v>1315.9096055295233</v>
      </c>
    </row>
    <row r="347" spans="1:38">
      <c r="A347" s="174">
        <f t="shared" si="5"/>
        <v>346</v>
      </c>
      <c r="B347" s="30">
        <v>45785</v>
      </c>
      <c r="C347" s="184">
        <f>YEAR(PA[[#This Row],[Date]])+IF(MONTH(PA[[#This Row],[Date]])&gt;=4,1,0)</f>
        <v>2026</v>
      </c>
      <c r="D347" s="32">
        <f>YEAR(PA[[#This Row],[Date]])</f>
        <v>2025</v>
      </c>
      <c r="E347" s="36" t="s">
        <v>364</v>
      </c>
      <c r="F347" s="36" t="s">
        <v>364</v>
      </c>
      <c r="G347" s="217">
        <v>45778</v>
      </c>
      <c r="H347" s="31">
        <f>DAY(EOMONTH(PA[[#This Row],[Month Year]],0))</f>
        <v>31</v>
      </c>
      <c r="I347" s="33">
        <v>0.26250000000000001</v>
      </c>
      <c r="J347" s="33">
        <v>0.76111111111111107</v>
      </c>
      <c r="K347" s="34">
        <f>IFERROR((PA[[#This Row],[Sunset Time (POA&lt;20 W/m2)]]-PA[[#This Row],[Sunrise Time (POA&gt;20 W/m2)]])*24,"")</f>
        <v>11.966666666666665</v>
      </c>
      <c r="L347" s="32" t="s">
        <v>419</v>
      </c>
      <c r="M347" s="32" t="s">
        <v>404</v>
      </c>
      <c r="N347" s="32" t="s">
        <v>417</v>
      </c>
      <c r="O347" s="35"/>
      <c r="P347" s="35"/>
      <c r="Q347" s="32"/>
      <c r="R347" s="31">
        <f>IF((PA[[#This Row],[String Type(If String BD)]]&amp;PA[[#This Row],[Equipment (If any BD other than PV  array and inv)]])="",1,0)</f>
        <v>1</v>
      </c>
      <c r="S347" s="31">
        <f>IF(PA[[#This Row],[String Type(If String BD)]]="",1,0)</f>
        <v>1</v>
      </c>
      <c r="T3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347" s="34">
        <f>IFERROR(_xlfn.XLOOKUP(PA[[#This Row],[Affected Equipment ]],'Basic Data'!N:N,'Basic Data'!Q:Q),"")</f>
        <v>1228.1499999999999</v>
      </c>
      <c r="V347" s="179">
        <f ca="1">IFERROR(_xlfn.XLOOKUP(PA[[#This Row],[Affected Equipment ]],'Basic Data'!N:N,'Basic Data'!R:R),"")</f>
        <v>7.3091114681902037E-3</v>
      </c>
      <c r="W347" s="35" t="s">
        <v>414</v>
      </c>
      <c r="X347" s="38"/>
      <c r="Y347" s="38" t="s">
        <v>75</v>
      </c>
      <c r="Z347" s="40">
        <v>0.26250000000000001</v>
      </c>
      <c r="AA347" s="40">
        <v>0.26250000000000001</v>
      </c>
      <c r="AB347" s="40">
        <v>0.26250000000000001</v>
      </c>
      <c r="AC347" s="44">
        <v>0.27777777777777779</v>
      </c>
      <c r="AD347" s="42">
        <f>IF(PA[[#This Row],[Acknowledgement Time ]]="NA","",(PA[[#This Row],[Acknowledgement Time ]]-PA[[#This Row],[Fault Time]])*24)</f>
        <v>0</v>
      </c>
      <c r="AE347" s="42">
        <f>IF(PA[[#This Row],[Work Start time on Fault]]="NA","",(PA[[#This Row],[Work Start time on Fault]]-PA[[#This Row],[Fault Time]])*24)</f>
        <v>0</v>
      </c>
      <c r="AF347" s="43">
        <f>IF(PA[[#This Row],[Status]]="Open","",(PA[[#This Row],[Work Completion time on fault]]-PA[[#This Row],[Fault Time]])*24)</f>
        <v>0.3666666666666667</v>
      </c>
      <c r="AG347" s="42">
        <f>IFERROR((PA[[#This Row],[Work Completion time on fault]]-PA[[#This Row],[Fault Time]])*24,"")</f>
        <v>0.3666666666666667</v>
      </c>
      <c r="AH347" s="35" t="s">
        <v>562</v>
      </c>
      <c r="AI347" s="32" t="s">
        <v>368</v>
      </c>
      <c r="AJ347" s="34">
        <f ca="1">IFERROR(PA[[#This Row],[Breakdown Time]]*PA[[#This Row],[Plant Equivalent Weightage]],"")</f>
        <v>2.6800075383364083E-3</v>
      </c>
      <c r="AK347" s="35">
        <v>18.3</v>
      </c>
      <c r="AL347" s="49">
        <f>IFERROR((_xlfn.XLOOKUP($G347,'Modelling New'!$D:$D,'Modelling New'!$O:$O)*PA[[#This Row],[Lost PoA(Wh/m2)]]*PA[[#This Row],[DC Capacity Affected (kW)]])/1000,"")</f>
        <v>17.380551314817829</v>
      </c>
    </row>
    <row r="348" spans="1:38">
      <c r="A348" s="174">
        <f t="shared" si="5"/>
        <v>347</v>
      </c>
      <c r="B348" s="30">
        <v>45785</v>
      </c>
      <c r="C348" s="184">
        <f>YEAR(PA[[#This Row],[Date]])+IF(MONTH(PA[[#This Row],[Date]])&gt;=4,1,0)</f>
        <v>2026</v>
      </c>
      <c r="D348" s="32">
        <f>YEAR(PA[[#This Row],[Date]])</f>
        <v>2025</v>
      </c>
      <c r="E348" s="36" t="s">
        <v>364</v>
      </c>
      <c r="F348" s="36" t="s">
        <v>364</v>
      </c>
      <c r="G348" s="217">
        <v>45778</v>
      </c>
      <c r="H348" s="31">
        <f>DAY(EOMONTH(PA[[#This Row],[Month Year]],0))</f>
        <v>31</v>
      </c>
      <c r="I348" s="33">
        <v>0.26250000000000001</v>
      </c>
      <c r="J348" s="33">
        <v>0.76111111111111107</v>
      </c>
      <c r="K348" s="34">
        <f>IFERROR((PA[[#This Row],[Sunset Time (POA&lt;20 W/m2)]]-PA[[#This Row],[Sunrise Time (POA&gt;20 W/m2)]])*24,"")</f>
        <v>11.966666666666665</v>
      </c>
      <c r="L348" s="32" t="s">
        <v>419</v>
      </c>
      <c r="M348" s="32" t="s">
        <v>411</v>
      </c>
      <c r="N348" s="32" t="s">
        <v>417</v>
      </c>
      <c r="O348" s="35"/>
      <c r="P348" s="35"/>
      <c r="Q348" s="32"/>
      <c r="R348" s="31">
        <f>IF((PA[[#This Row],[String Type(If String BD)]]&amp;PA[[#This Row],[Equipment (If any BD other than PV  array and inv)]])="",1,0)</f>
        <v>1</v>
      </c>
      <c r="S348" s="31">
        <f>IF(PA[[#This Row],[String Type(If String BD)]]="",1,0)</f>
        <v>1</v>
      </c>
      <c r="T3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348" s="34">
        <f>IFERROR(_xlfn.XLOOKUP(PA[[#This Row],[Affected Equipment ]],'Basic Data'!N:N,'Basic Data'!Q:Q),"")</f>
        <v>1579.0499999999997</v>
      </c>
      <c r="V348" s="179">
        <f ca="1">IFERROR(_xlfn.XLOOKUP(PA[[#This Row],[Affected Equipment ]],'Basic Data'!N:N,'Basic Data'!R:R),"")</f>
        <v>9.3974290305302612E-3</v>
      </c>
      <c r="W348" s="35" t="s">
        <v>414</v>
      </c>
      <c r="X348" s="38"/>
      <c r="Y348" s="38" t="s">
        <v>75</v>
      </c>
      <c r="Z348" s="40">
        <v>0.26250000000000001</v>
      </c>
      <c r="AA348" s="40">
        <v>0.26250000000000001</v>
      </c>
      <c r="AB348" s="40">
        <v>0.26250000000000001</v>
      </c>
      <c r="AC348" s="44">
        <v>0.27916666666666667</v>
      </c>
      <c r="AD348" s="42">
        <f>IF(PA[[#This Row],[Acknowledgement Time ]]="NA","",(PA[[#This Row],[Acknowledgement Time ]]-PA[[#This Row],[Fault Time]])*24)</f>
        <v>0</v>
      </c>
      <c r="AE348" s="42">
        <f>IF(PA[[#This Row],[Work Start time on Fault]]="NA","",(PA[[#This Row],[Work Start time on Fault]]-PA[[#This Row],[Fault Time]])*24)</f>
        <v>0</v>
      </c>
      <c r="AF348" s="43">
        <f>IF(PA[[#This Row],[Status]]="Open","",(PA[[#This Row],[Work Completion time on fault]]-PA[[#This Row],[Fault Time]])*24)</f>
        <v>0.39999999999999991</v>
      </c>
      <c r="AG348" s="42">
        <f>IFERROR((PA[[#This Row],[Work Completion time on fault]]-PA[[#This Row],[Fault Time]])*24,"")</f>
        <v>0.39999999999999991</v>
      </c>
      <c r="AH348" s="35" t="s">
        <v>562</v>
      </c>
      <c r="AI348" s="32" t="s">
        <v>368</v>
      </c>
      <c r="AJ348" s="34">
        <f ca="1">IFERROR(PA[[#This Row],[Breakdown Time]]*PA[[#This Row],[Plant Equivalent Weightage]],"")</f>
        <v>3.7589716122121038E-3</v>
      </c>
      <c r="AK348" s="35">
        <v>21</v>
      </c>
      <c r="AL348" s="49">
        <f>IFERROR((_xlfn.XLOOKUP($G348,'Modelling New'!$D:$D,'Modelling New'!$O:$O)*PA[[#This Row],[Lost PoA(Wh/m2)]]*PA[[#This Row],[DC Capacity Affected (kW)]])/1000,"")</f>
        <v>25.643436366124664</v>
      </c>
    </row>
    <row r="349" spans="1:38">
      <c r="A349" s="174">
        <f t="shared" si="5"/>
        <v>348</v>
      </c>
      <c r="B349" s="30">
        <v>45785</v>
      </c>
      <c r="C349" s="184">
        <f>YEAR(PA[[#This Row],[Date]])+IF(MONTH(PA[[#This Row],[Date]])&gt;=4,1,0)</f>
        <v>2026</v>
      </c>
      <c r="D349" s="32">
        <f>YEAR(PA[[#This Row],[Date]])</f>
        <v>2025</v>
      </c>
      <c r="E349" s="36" t="s">
        <v>364</v>
      </c>
      <c r="F349" s="36" t="s">
        <v>364</v>
      </c>
      <c r="G349" s="217">
        <v>45778</v>
      </c>
      <c r="H349" s="31">
        <f>DAY(EOMONTH(PA[[#This Row],[Month Year]],0))</f>
        <v>31</v>
      </c>
      <c r="I349" s="33">
        <v>0.26250000000000001</v>
      </c>
      <c r="J349" s="33">
        <v>0.76111111111111107</v>
      </c>
      <c r="K349" s="34">
        <f>IFERROR((PA[[#This Row],[Sunset Time (POA&lt;20 W/m2)]]-PA[[#This Row],[Sunrise Time (POA&gt;20 W/m2)]])*24,"")</f>
        <v>11.966666666666665</v>
      </c>
      <c r="L349" s="32" t="s">
        <v>424</v>
      </c>
      <c r="M349" s="32" t="s">
        <v>411</v>
      </c>
      <c r="N349" s="32" t="s">
        <v>417</v>
      </c>
      <c r="O349" s="35"/>
      <c r="P349" s="35"/>
      <c r="Q349" s="32"/>
      <c r="R349" s="31">
        <f>IF((PA[[#This Row],[String Type(If String BD)]]&amp;PA[[#This Row],[Equipment (If any BD other than PV  array and inv)]])="",1,0)</f>
        <v>1</v>
      </c>
      <c r="S349" s="31">
        <f>IF(PA[[#This Row],[String Type(If String BD)]]="",1,0)</f>
        <v>1</v>
      </c>
      <c r="T3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IS12Inv2M1</v>
      </c>
      <c r="U349" s="34">
        <f>IFERROR(_xlfn.XLOOKUP(PA[[#This Row],[Affected Equipment ]],'Basic Data'!N:N,'Basic Data'!Q:Q),"")</f>
        <v>1483.3500000000001</v>
      </c>
      <c r="V349" s="179">
        <f ca="1">IFERROR(_xlfn.XLOOKUP(PA[[#This Row],[Affected Equipment ]],'Basic Data'!N:N,'Basic Data'!R:R),"")</f>
        <v>8.8278878771647935E-3</v>
      </c>
      <c r="W349" s="35" t="s">
        <v>414</v>
      </c>
      <c r="X349" s="38"/>
      <c r="Y349" s="38" t="s">
        <v>75</v>
      </c>
      <c r="Z349" s="40">
        <v>0.26250000000000001</v>
      </c>
      <c r="AA349" s="40">
        <v>0.26250000000000001</v>
      </c>
      <c r="AB349" s="40">
        <v>0.26250000000000001</v>
      </c>
      <c r="AC349" s="44">
        <v>0.30208333333333331</v>
      </c>
      <c r="AD349" s="42">
        <f>IF(PA[[#This Row],[Acknowledgement Time ]]="NA","",(PA[[#This Row],[Acknowledgement Time ]]-PA[[#This Row],[Fault Time]])*24)</f>
        <v>0</v>
      </c>
      <c r="AE349" s="42">
        <f>IF(PA[[#This Row],[Work Start time on Fault]]="NA","",(PA[[#This Row],[Work Start time on Fault]]-PA[[#This Row],[Fault Time]])*24)</f>
        <v>0</v>
      </c>
      <c r="AF349" s="43">
        <f>IF(PA[[#This Row],[Status]]="Open","",(PA[[#This Row],[Work Completion time on fault]]-PA[[#This Row],[Fault Time]])*24)</f>
        <v>0.94999999999999929</v>
      </c>
      <c r="AG349" s="42">
        <f>IFERROR((PA[[#This Row],[Work Completion time on fault]]-PA[[#This Row],[Fault Time]])*24,"")</f>
        <v>0.94999999999999929</v>
      </c>
      <c r="AH349" s="35" t="s">
        <v>562</v>
      </c>
      <c r="AI349" s="32" t="s">
        <v>368</v>
      </c>
      <c r="AJ349" s="34">
        <f ca="1">IFERROR(PA[[#This Row],[Breakdown Time]]*PA[[#This Row],[Plant Equivalent Weightage]],"")</f>
        <v>8.3864934833065476E-3</v>
      </c>
      <c r="AK349" s="35">
        <v>101.6</v>
      </c>
      <c r="AL349" s="49">
        <f>IFERROR((_xlfn.XLOOKUP($G349,'Modelling New'!$D:$D,'Modelling New'!$O:$O)*PA[[#This Row],[Lost PoA(Wh/m2)]]*PA[[#This Row],[DC Capacity Affected (kW)]])/1000,"")</f>
        <v>116.54627298520384</v>
      </c>
    </row>
    <row r="350" spans="1:38">
      <c r="A350" s="174">
        <f t="shared" si="5"/>
        <v>349</v>
      </c>
      <c r="B350" s="30">
        <v>45785</v>
      </c>
      <c r="C350" s="184">
        <f>YEAR(PA[[#This Row],[Date]])+IF(MONTH(PA[[#This Row],[Date]])&gt;=4,1,0)</f>
        <v>2026</v>
      </c>
      <c r="D350" s="32">
        <f>YEAR(PA[[#This Row],[Date]])</f>
        <v>2025</v>
      </c>
      <c r="E350" s="36" t="s">
        <v>364</v>
      </c>
      <c r="F350" s="36" t="s">
        <v>364</v>
      </c>
      <c r="G350" s="217">
        <v>45778</v>
      </c>
      <c r="H350" s="31">
        <f>DAY(EOMONTH(PA[[#This Row],[Month Year]],0))</f>
        <v>31</v>
      </c>
      <c r="I350" s="33">
        <v>0.26250000000000001</v>
      </c>
      <c r="J350" s="33">
        <v>0.76111111111111107</v>
      </c>
      <c r="K350" s="34">
        <f>IFERROR((PA[[#This Row],[Sunset Time (POA&lt;20 W/m2)]]-PA[[#This Row],[Sunrise Time (POA&gt;20 W/m2)]])*24,"")</f>
        <v>11.966666666666665</v>
      </c>
      <c r="L350" s="32" t="s">
        <v>424</v>
      </c>
      <c r="M350" s="32" t="s">
        <v>411</v>
      </c>
      <c r="N350" s="32" t="s">
        <v>444</v>
      </c>
      <c r="O350" s="35"/>
      <c r="P350" s="35"/>
      <c r="Q350" s="32"/>
      <c r="R350" s="31">
        <f>IF((PA[[#This Row],[String Type(If String BD)]]&amp;PA[[#This Row],[Equipment (If any BD other than PV  array and inv)]])="",1,0)</f>
        <v>1</v>
      </c>
      <c r="S350" s="31">
        <f>IF(PA[[#This Row],[String Type(If String BD)]]="",1,0)</f>
        <v>1</v>
      </c>
      <c r="T3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350" s="34">
        <f>IFERROR(_xlfn.XLOOKUP(PA[[#This Row],[Affected Equipment ]],'Basic Data'!N:N,'Basic Data'!Q:Q),"")</f>
        <v>1515.25</v>
      </c>
      <c r="V350" s="179">
        <f ca="1">IFERROR(_xlfn.XLOOKUP(PA[[#This Row],[Affected Equipment ]],'Basic Data'!N:N,'Basic Data'!R:R),"")</f>
        <v>9.0177349282866155E-3</v>
      </c>
      <c r="W350" s="35" t="s">
        <v>414</v>
      </c>
      <c r="X350" s="38"/>
      <c r="Y350" s="38" t="s">
        <v>75</v>
      </c>
      <c r="Z350" s="40">
        <v>0.26250000000000001</v>
      </c>
      <c r="AA350" s="40">
        <v>0.26250000000000001</v>
      </c>
      <c r="AB350" s="40">
        <v>0.26250000000000001</v>
      </c>
      <c r="AC350" s="44">
        <v>0.30208333333333331</v>
      </c>
      <c r="AD350" s="42">
        <f>IF(PA[[#This Row],[Acknowledgement Time ]]="NA","",(PA[[#This Row],[Acknowledgement Time ]]-PA[[#This Row],[Fault Time]])*24)</f>
        <v>0</v>
      </c>
      <c r="AE350" s="42">
        <f>IF(PA[[#This Row],[Work Start time on Fault]]="NA","",(PA[[#This Row],[Work Start time on Fault]]-PA[[#This Row],[Fault Time]])*24)</f>
        <v>0</v>
      </c>
      <c r="AF350" s="43">
        <f>IF(PA[[#This Row],[Status]]="Open","",(PA[[#This Row],[Work Completion time on fault]]-PA[[#This Row],[Fault Time]])*24)</f>
        <v>0.94999999999999929</v>
      </c>
      <c r="AG350" s="42">
        <f>IFERROR((PA[[#This Row],[Work Completion time on fault]]-PA[[#This Row],[Fault Time]])*24,"")</f>
        <v>0.94999999999999929</v>
      </c>
      <c r="AH350" s="35" t="s">
        <v>562</v>
      </c>
      <c r="AI350" s="32" t="s">
        <v>368</v>
      </c>
      <c r="AJ350" s="34">
        <f ca="1">IFERROR(PA[[#This Row],[Breakdown Time]]*PA[[#This Row],[Plant Equivalent Weightage]],"")</f>
        <v>8.5668481818722778E-3</v>
      </c>
      <c r="AK350" s="35">
        <v>101.6</v>
      </c>
      <c r="AL350" s="49">
        <f>IFERROR((_xlfn.XLOOKUP($G350,'Modelling New'!$D:$D,'Modelling New'!$O:$O)*PA[[#This Row],[Lost PoA(Wh/m2)]]*PA[[#This Row],[DC Capacity Affected (kW)]])/1000,"")</f>
        <v>119.05264444725123</v>
      </c>
    </row>
    <row r="351" spans="1:38">
      <c r="A351" s="174">
        <f t="shared" si="5"/>
        <v>350</v>
      </c>
      <c r="B351" s="30">
        <v>45785</v>
      </c>
      <c r="C351" s="184">
        <f>YEAR(PA[[#This Row],[Date]])+IF(MONTH(PA[[#This Row],[Date]])&gt;=4,1,0)</f>
        <v>2026</v>
      </c>
      <c r="D351" s="32">
        <f>YEAR(PA[[#This Row],[Date]])</f>
        <v>2025</v>
      </c>
      <c r="E351" s="36" t="s">
        <v>364</v>
      </c>
      <c r="F351" s="36" t="s">
        <v>364</v>
      </c>
      <c r="G351" s="217">
        <v>45778</v>
      </c>
      <c r="H351" s="31">
        <f>DAY(EOMONTH(PA[[#This Row],[Month Year]],0))</f>
        <v>31</v>
      </c>
      <c r="I351" s="33">
        <v>0.26250000000000001</v>
      </c>
      <c r="J351" s="33">
        <v>0.76111111111111107</v>
      </c>
      <c r="K351" s="34">
        <f>IFERROR((PA[[#This Row],[Sunset Time (POA&lt;20 W/m2)]]-PA[[#This Row],[Sunrise Time (POA&gt;20 W/m2)]])*24,"")</f>
        <v>11.966666666666665</v>
      </c>
      <c r="L351" s="32" t="s">
        <v>425</v>
      </c>
      <c r="M351" s="32" t="s">
        <v>437</v>
      </c>
      <c r="N351" s="32" t="s">
        <v>413</v>
      </c>
      <c r="O351" s="35"/>
      <c r="P351" s="35"/>
      <c r="Q351" s="32"/>
      <c r="R351" s="31">
        <f>IF((PA[[#This Row],[String Type(If String BD)]]&amp;PA[[#This Row],[Equipment (If any BD other than PV  array and inv)]])="",1,0)</f>
        <v>1</v>
      </c>
      <c r="S351" s="31">
        <f>IF(PA[[#This Row],[String Type(If String BD)]]="",1,0)</f>
        <v>1</v>
      </c>
      <c r="T3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351" s="34">
        <f>IFERROR(_xlfn.XLOOKUP(PA[[#This Row],[Affected Equipment ]],'Basic Data'!N:N,'Basic Data'!Q:Q),"")</f>
        <v>1817.5750000000003</v>
      </c>
      <c r="V351" s="179">
        <f ca="1">IFERROR(_xlfn.XLOOKUP(PA[[#This Row],[Affected Equipment ]],'Basic Data'!N:N,'Basic Data'!R:R),"")</f>
        <v>1.0816967208236626E-2</v>
      </c>
      <c r="W351" s="35" t="s">
        <v>414</v>
      </c>
      <c r="X351" s="38"/>
      <c r="Y351" s="38" t="s">
        <v>75</v>
      </c>
      <c r="Z351" s="40">
        <v>0.26250000000000001</v>
      </c>
      <c r="AA351" s="40">
        <v>0.26250000000000001</v>
      </c>
      <c r="AB351" s="40">
        <v>0.26250000000000001</v>
      </c>
      <c r="AC351" s="44">
        <v>0.33333333333333331</v>
      </c>
      <c r="AD351" s="42">
        <f>IF(PA[[#This Row],[Acknowledgement Time ]]="NA","",(PA[[#This Row],[Acknowledgement Time ]]-PA[[#This Row],[Fault Time]])*24)</f>
        <v>0</v>
      </c>
      <c r="AE351" s="42">
        <f>IF(PA[[#This Row],[Work Start time on Fault]]="NA","",(PA[[#This Row],[Work Start time on Fault]]-PA[[#This Row],[Fault Time]])*24)</f>
        <v>0</v>
      </c>
      <c r="AF351" s="43">
        <f>IF(PA[[#This Row],[Status]]="Open","",(PA[[#This Row],[Work Completion time on fault]]-PA[[#This Row],[Fault Time]])*24)</f>
        <v>1.6999999999999993</v>
      </c>
      <c r="AG351" s="42">
        <f>IFERROR((PA[[#This Row],[Work Completion time on fault]]-PA[[#This Row],[Fault Time]])*24,"")</f>
        <v>1.6999999999999993</v>
      </c>
      <c r="AH351" s="35" t="s">
        <v>562</v>
      </c>
      <c r="AI351" s="32" t="s">
        <v>368</v>
      </c>
      <c r="AJ351" s="34">
        <f ca="1">IFERROR(PA[[#This Row],[Breakdown Time]]*PA[[#This Row],[Plant Equivalent Weightage]],"")</f>
        <v>1.8388844254002258E-2</v>
      </c>
      <c r="AK351" s="35">
        <v>325.3</v>
      </c>
      <c r="AL351" s="49">
        <f>IFERROR((_xlfn.XLOOKUP($G351,'Modelling New'!$D:$D,'Modelling New'!$O:$O)*PA[[#This Row],[Lost PoA(Wh/m2)]]*PA[[#This Row],[DC Capacity Affected (kW)]])/1000,"")</f>
        <v>457.23287624513955</v>
      </c>
    </row>
    <row r="352" spans="1:38">
      <c r="A352" s="174">
        <f t="shared" si="5"/>
        <v>351</v>
      </c>
      <c r="B352" s="30">
        <v>45785</v>
      </c>
      <c r="C352" s="184">
        <f>YEAR(PA[[#This Row],[Date]])+IF(MONTH(PA[[#This Row],[Date]])&gt;=4,1,0)</f>
        <v>2026</v>
      </c>
      <c r="D352" s="32">
        <f>YEAR(PA[[#This Row],[Date]])</f>
        <v>2025</v>
      </c>
      <c r="E352" s="36" t="s">
        <v>364</v>
      </c>
      <c r="F352" s="36" t="s">
        <v>364</v>
      </c>
      <c r="G352" s="217">
        <v>45778</v>
      </c>
      <c r="H352" s="31">
        <f>DAY(EOMONTH(PA[[#This Row],[Month Year]],0))</f>
        <v>31</v>
      </c>
      <c r="I352" s="33">
        <v>0.26250000000000001</v>
      </c>
      <c r="J352" s="33">
        <v>0.76111111111111107</v>
      </c>
      <c r="K352" s="34">
        <f>IFERROR((PA[[#This Row],[Sunset Time (POA&lt;20 W/m2)]]-PA[[#This Row],[Sunrise Time (POA&gt;20 W/m2)]])*24,"")</f>
        <v>11.966666666666665</v>
      </c>
      <c r="L352" s="32" t="s">
        <v>474</v>
      </c>
      <c r="M352" s="32" t="s">
        <v>411</v>
      </c>
      <c r="N352" s="32" t="s">
        <v>417</v>
      </c>
      <c r="O352" s="35"/>
      <c r="P352" s="35"/>
      <c r="Q352" s="32"/>
      <c r="R352" s="31">
        <f>IF((PA[[#This Row],[String Type(If String BD)]]&amp;PA[[#This Row],[Equipment (If any BD other than PV  array and inv)]])="",1,0)</f>
        <v>1</v>
      </c>
      <c r="S352" s="31">
        <f>IF(PA[[#This Row],[String Type(If String BD)]]="",1,0)</f>
        <v>1</v>
      </c>
      <c r="T3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352" s="34">
        <f>IFERROR(_xlfn.XLOOKUP(PA[[#This Row],[Affected Equipment ]],'Basic Data'!N:N,'Basic Data'!Q:Q),"")</f>
        <v>2275.92</v>
      </c>
      <c r="V352" s="179">
        <f ca="1">IFERROR(_xlfn.XLOOKUP(PA[[#This Row],[Affected Equipment ]],'Basic Data'!N:N,'Basic Data'!R:R),"")</f>
        <v>1.3544724156400643E-2</v>
      </c>
      <c r="W352" s="35" t="s">
        <v>414</v>
      </c>
      <c r="X352" s="38"/>
      <c r="Y352" s="38" t="s">
        <v>75</v>
      </c>
      <c r="Z352" s="40">
        <v>0.26250000000000001</v>
      </c>
      <c r="AA352" s="40">
        <v>0.26250000000000001</v>
      </c>
      <c r="AB352" s="40">
        <v>0.26250000000000001</v>
      </c>
      <c r="AC352" s="44">
        <v>0.30902777777777779</v>
      </c>
      <c r="AD352" s="42">
        <f>IF(PA[[#This Row],[Acknowledgement Time ]]="NA","",(PA[[#This Row],[Acknowledgement Time ]]-PA[[#This Row],[Fault Time]])*24)</f>
        <v>0</v>
      </c>
      <c r="AE352" s="42">
        <f>IF(PA[[#This Row],[Work Start time on Fault]]="NA","",(PA[[#This Row],[Work Start time on Fault]]-PA[[#This Row],[Fault Time]])*24)</f>
        <v>0</v>
      </c>
      <c r="AF352" s="43">
        <f>IF(PA[[#This Row],[Status]]="Open","",(PA[[#This Row],[Work Completion time on fault]]-PA[[#This Row],[Fault Time]])*24)</f>
        <v>1.1166666666666667</v>
      </c>
      <c r="AG352" s="42">
        <f>IFERROR((PA[[#This Row],[Work Completion time on fault]]-PA[[#This Row],[Fault Time]])*24,"")</f>
        <v>1.1166666666666667</v>
      </c>
      <c r="AH352" s="35" t="s">
        <v>562</v>
      </c>
      <c r="AI352" s="32" t="s">
        <v>368</v>
      </c>
      <c r="AJ352" s="34">
        <f ca="1">IFERROR(PA[[#This Row],[Breakdown Time]]*PA[[#This Row],[Plant Equivalent Weightage]],"")</f>
        <v>1.5124941974647385E-2</v>
      </c>
      <c r="AK352" s="35">
        <v>140.19999999999999</v>
      </c>
      <c r="AL352" s="49">
        <f>IFERROR((_xlfn.XLOOKUP($G352,'Modelling New'!$D:$D,'Modelling New'!$O:$O)*PA[[#This Row],[Lost PoA(Wh/m2)]]*PA[[#This Row],[DC Capacity Affected (kW)]])/1000,"")</f>
        <v>246.75505130883522</v>
      </c>
    </row>
    <row r="353" spans="1:39">
      <c r="A353" s="174">
        <f t="shared" si="5"/>
        <v>352</v>
      </c>
      <c r="B353" s="30">
        <v>45785</v>
      </c>
      <c r="C353" s="184">
        <f>YEAR(PA[[#This Row],[Date]])+IF(MONTH(PA[[#This Row],[Date]])&gt;=4,1,0)</f>
        <v>2026</v>
      </c>
      <c r="D353" s="32">
        <f>YEAR(PA[[#This Row],[Date]])</f>
        <v>2025</v>
      </c>
      <c r="E353" s="36" t="s">
        <v>364</v>
      </c>
      <c r="F353" s="36" t="s">
        <v>364</v>
      </c>
      <c r="G353" s="217">
        <v>45778</v>
      </c>
      <c r="H353" s="31">
        <f>DAY(EOMONTH(PA[[#This Row],[Month Year]],0))</f>
        <v>31</v>
      </c>
      <c r="I353" s="33">
        <v>0.26250000000000001</v>
      </c>
      <c r="J353" s="33">
        <v>0.76111111111111107</v>
      </c>
      <c r="K353" s="34">
        <f>IFERROR((PA[[#This Row],[Sunset Time (POA&lt;20 W/m2)]]-PA[[#This Row],[Sunrise Time (POA&gt;20 W/m2)]])*24,"")</f>
        <v>11.966666666666665</v>
      </c>
      <c r="L353" s="32" t="s">
        <v>511</v>
      </c>
      <c r="M353" s="32" t="s">
        <v>411</v>
      </c>
      <c r="N353" s="32" t="s">
        <v>417</v>
      </c>
      <c r="O353" s="35"/>
      <c r="P353" s="35"/>
      <c r="Q353" s="32"/>
      <c r="R353" s="31">
        <f>IF((PA[[#This Row],[String Type(If String BD)]]&amp;PA[[#This Row],[Equipment (If any BD other than PV  array and inv)]])="",1,0)</f>
        <v>1</v>
      </c>
      <c r="S353" s="31">
        <f>IF(PA[[#This Row],[String Type(If String BD)]]="",1,0)</f>
        <v>1</v>
      </c>
      <c r="T3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IS19Inv2M1</v>
      </c>
      <c r="U353" s="34">
        <f>IFERROR(_xlfn.XLOOKUP(PA[[#This Row],[Affected Equipment ]],'Basic Data'!N:N,'Basic Data'!Q:Q),"")</f>
        <v>1991.4299999999998</v>
      </c>
      <c r="V353" s="179">
        <f ca="1">IFERROR(_xlfn.XLOOKUP(PA[[#This Row],[Affected Equipment ]],'Basic Data'!N:N,'Basic Data'!R:R),"")</f>
        <v>1.1851633636850562E-2</v>
      </c>
      <c r="W353" s="35" t="s">
        <v>414</v>
      </c>
      <c r="X353" s="38"/>
      <c r="Y353" s="38" t="s">
        <v>75</v>
      </c>
      <c r="Z353" s="40">
        <v>0.26250000000000001</v>
      </c>
      <c r="AA353" s="40">
        <v>0.26250000000000001</v>
      </c>
      <c r="AB353" s="40">
        <v>0.26250000000000001</v>
      </c>
      <c r="AC353" s="44">
        <v>0.32222222222222224</v>
      </c>
      <c r="AD353" s="42">
        <f>IF(PA[[#This Row],[Acknowledgement Time ]]="NA","",(PA[[#This Row],[Acknowledgement Time ]]-PA[[#This Row],[Fault Time]])*24)</f>
        <v>0</v>
      </c>
      <c r="AE353" s="42">
        <f>IF(PA[[#This Row],[Work Start time on Fault]]="NA","",(PA[[#This Row],[Work Start time on Fault]]-PA[[#This Row],[Fault Time]])*24)</f>
        <v>0</v>
      </c>
      <c r="AF353" s="43">
        <f>IF(PA[[#This Row],[Status]]="Open","",(PA[[#This Row],[Work Completion time on fault]]-PA[[#This Row],[Fault Time]])*24)</f>
        <v>1.4333333333333336</v>
      </c>
      <c r="AG353" s="42">
        <f>IFERROR((PA[[#This Row],[Work Completion time on fault]]-PA[[#This Row],[Fault Time]])*24,"")</f>
        <v>1.4333333333333336</v>
      </c>
      <c r="AH353" s="35" t="s">
        <v>562</v>
      </c>
      <c r="AI353" s="32" t="s">
        <v>368</v>
      </c>
      <c r="AJ353" s="34">
        <f ca="1">IFERROR(PA[[#This Row],[Breakdown Time]]*PA[[#This Row],[Plant Equivalent Weightage]],"")</f>
        <v>1.6987341546152477E-2</v>
      </c>
      <c r="AK353" s="35">
        <v>230.7</v>
      </c>
      <c r="AL353" s="49">
        <f>IFERROR((_xlfn.XLOOKUP($G353,'Modelling New'!$D:$D,'Modelling New'!$O:$O)*PA[[#This Row],[Lost PoA(Wh/m2)]]*PA[[#This Row],[DC Capacity Affected (kW)]])/1000,"")</f>
        <v>355.28239332974135</v>
      </c>
    </row>
    <row r="354" spans="1:39">
      <c r="A354" s="174">
        <f t="shared" si="5"/>
        <v>353</v>
      </c>
      <c r="B354" s="30">
        <v>45785</v>
      </c>
      <c r="C354" s="184">
        <f>YEAR(PA[[#This Row],[Date]])+IF(MONTH(PA[[#This Row],[Date]])&gt;=4,1,0)</f>
        <v>2026</v>
      </c>
      <c r="D354" s="32">
        <f>YEAR(PA[[#This Row],[Date]])</f>
        <v>2025</v>
      </c>
      <c r="E354" s="36" t="s">
        <v>364</v>
      </c>
      <c r="F354" s="36" t="s">
        <v>364</v>
      </c>
      <c r="G354" s="217">
        <v>45778</v>
      </c>
      <c r="H354" s="31">
        <f>DAY(EOMONTH(PA[[#This Row],[Month Year]],0))</f>
        <v>31</v>
      </c>
      <c r="I354" s="33">
        <v>0.26250000000000001</v>
      </c>
      <c r="J354" s="33">
        <v>0.76111111111111107</v>
      </c>
      <c r="K354" s="34">
        <f>IFERROR((PA[[#This Row],[Sunset Time (POA&lt;20 W/m2)]]-PA[[#This Row],[Sunrise Time (POA&gt;20 W/m2)]])*24,"")</f>
        <v>11.966666666666665</v>
      </c>
      <c r="L354" s="32" t="s">
        <v>466</v>
      </c>
      <c r="M354" s="32"/>
      <c r="N354" s="32"/>
      <c r="O354" s="35"/>
      <c r="P354" s="35"/>
      <c r="Q354" s="32" t="s">
        <v>521</v>
      </c>
      <c r="R354" s="31">
        <f>IF((PA[[#This Row],[String Type(If String BD)]]&amp;PA[[#This Row],[Equipment (If any BD other than PV  array and inv)]])="",1,0)</f>
        <v>0</v>
      </c>
      <c r="S354" s="31">
        <f>IF(PA[[#This Row],[String Type(If String BD)]]="",1,0)</f>
        <v>1</v>
      </c>
      <c r="T3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354" s="34">
        <f>IFERROR(_xlfn.XLOOKUP(PA[[#This Row],[Affected Equipment ]],'Basic Data'!N:N,'Basic Data'!Q:Q),"")</f>
        <v>4242.7000000000007</v>
      </c>
      <c r="V354" s="179">
        <f ca="1">IFERROR(_xlfn.XLOOKUP(PA[[#This Row],[Affected Equipment ]],'Basic Data'!N:N,'Basic Data'!R:R),"")</f>
        <v>2.5249657799202529E-2</v>
      </c>
      <c r="W354" s="35" t="s">
        <v>429</v>
      </c>
      <c r="X354" s="38"/>
      <c r="Y354" s="38" t="s">
        <v>522</v>
      </c>
      <c r="Z354" s="44">
        <v>0.5756944444444444</v>
      </c>
      <c r="AA354" s="44">
        <v>0.5756944444444444</v>
      </c>
      <c r="AB354" s="44">
        <v>0.5756944444444444</v>
      </c>
      <c r="AC354" s="44">
        <v>0.58472222222222225</v>
      </c>
      <c r="AD354" s="42">
        <f>IF(PA[[#This Row],[Acknowledgement Time ]]="NA","",(PA[[#This Row],[Acknowledgement Time ]]-PA[[#This Row],[Fault Time]])*24)</f>
        <v>0</v>
      </c>
      <c r="AE354" s="42">
        <f>IF(PA[[#This Row],[Work Start time on Fault]]="NA","",(PA[[#This Row],[Work Start time on Fault]]-PA[[#This Row],[Fault Time]])*24)</f>
        <v>0</v>
      </c>
      <c r="AF354" s="43">
        <f>IF(PA[[#This Row],[Status]]="Open","",(PA[[#This Row],[Work Completion time on fault]]-PA[[#This Row],[Fault Time]])*24)</f>
        <v>0.21666666666666856</v>
      </c>
      <c r="AG354" s="42">
        <f>IFERROR((PA[[#This Row],[Work Completion time on fault]]-PA[[#This Row],[Fault Time]])*24,"")</f>
        <v>0.21666666666666856</v>
      </c>
      <c r="AH354" s="35" t="s">
        <v>423</v>
      </c>
      <c r="AI354" s="32" t="s">
        <v>368</v>
      </c>
      <c r="AJ354" s="34">
        <f ca="1">IFERROR(PA[[#This Row],[Breakdown Time]]*PA[[#This Row],[Plant Equivalent Weightage]],"")</f>
        <v>5.4707591898272628E-3</v>
      </c>
      <c r="AK354" s="35">
        <v>182.2</v>
      </c>
      <c r="AL354" s="49">
        <f>IFERROR((_xlfn.XLOOKUP($G354,'Modelling New'!$D:$D,'Modelling New'!$O:$O)*PA[[#This Row],[Lost PoA(Wh/m2)]]*PA[[#This Row],[DC Capacity Affected (kW)]])/1000,"")</f>
        <v>597.79426270875683</v>
      </c>
    </row>
    <row r="355" spans="1:39">
      <c r="A355" s="174">
        <f t="shared" si="5"/>
        <v>354</v>
      </c>
      <c r="B355" s="30">
        <v>45785</v>
      </c>
      <c r="C355" s="184">
        <f>YEAR(PA[[#This Row],[Date]])+IF(MONTH(PA[[#This Row],[Date]])&gt;=4,1,0)</f>
        <v>2026</v>
      </c>
      <c r="D355" s="32">
        <f>YEAR(PA[[#This Row],[Date]])</f>
        <v>2025</v>
      </c>
      <c r="E355" s="36" t="s">
        <v>364</v>
      </c>
      <c r="F355" s="36" t="s">
        <v>364</v>
      </c>
      <c r="G355" s="217">
        <v>45778</v>
      </c>
      <c r="H355" s="31">
        <f>DAY(EOMONTH(PA[[#This Row],[Month Year]],0))</f>
        <v>31</v>
      </c>
      <c r="I355" s="33">
        <v>0.26250000000000001</v>
      </c>
      <c r="J355" s="33">
        <v>0.76111111111111107</v>
      </c>
      <c r="K355" s="34">
        <f>IFERROR((PA[[#This Row],[Sunset Time (POA&lt;20 W/m2)]]-PA[[#This Row],[Sunrise Time (POA&gt;20 W/m2)]])*24,"")</f>
        <v>11.966666666666665</v>
      </c>
      <c r="L355" s="32" t="s">
        <v>425</v>
      </c>
      <c r="M355" s="32" t="s">
        <v>437</v>
      </c>
      <c r="N355" s="32" t="s">
        <v>413</v>
      </c>
      <c r="O355" s="35" t="s">
        <v>457</v>
      </c>
      <c r="P355" s="35" t="s">
        <v>472</v>
      </c>
      <c r="Q355" s="32"/>
      <c r="R355" s="31">
        <f>IF((PA[[#This Row],[String Type(If String BD)]]&amp;PA[[#This Row],[Equipment (If any BD other than PV  array and inv)]])="",1,0)</f>
        <v>0</v>
      </c>
      <c r="S355" s="31">
        <f>IF(PA[[#This Row],[String Type(If String BD)]]="",1,0)</f>
        <v>0</v>
      </c>
      <c r="T3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5" s="34">
        <f>IFERROR(_xlfn.XLOOKUP(PA[[#This Row],[Affected Equipment ]],'Basic Data'!N:N,'Basic Data'!Q:Q),"")</f>
        <v>31.610000000000003</v>
      </c>
      <c r="V355" s="179">
        <f ca="1">IFERROR(_xlfn.XLOOKUP(PA[[#This Row],[Affected Equipment ]],'Basic Data'!N:N,'Basic Data'!R:R),"")</f>
        <v>1.8812116883889783E-4</v>
      </c>
      <c r="W355" s="35" t="s">
        <v>448</v>
      </c>
      <c r="X355" s="38"/>
      <c r="Y355" s="38" t="s">
        <v>470</v>
      </c>
      <c r="Z355" s="40">
        <v>0.26250000000000001</v>
      </c>
      <c r="AA355" s="40">
        <v>0.26250000000000001</v>
      </c>
      <c r="AB355" s="40">
        <v>0.26250000000000001</v>
      </c>
      <c r="AC355" s="44">
        <v>0.6875</v>
      </c>
      <c r="AD355" s="42">
        <f>IF(PA[[#This Row],[Acknowledgement Time ]]="NA","",(PA[[#This Row],[Acknowledgement Time ]]-PA[[#This Row],[Fault Time]])*24)</f>
        <v>0</v>
      </c>
      <c r="AE355" s="42">
        <f>IF(PA[[#This Row],[Work Start time on Fault]]="NA","",(PA[[#This Row],[Work Start time on Fault]]-PA[[#This Row],[Fault Time]])*24)</f>
        <v>0</v>
      </c>
      <c r="AF355" s="43">
        <f>IF(PA[[#This Row],[Status]]="Open","",(PA[[#This Row],[Work Completion time on fault]]-PA[[#This Row],[Fault Time]])*24)</f>
        <v>10.199999999999999</v>
      </c>
      <c r="AG355" s="42">
        <f>IFERROR((PA[[#This Row],[Work Completion time on fault]]-PA[[#This Row],[Fault Time]])*24,"")</f>
        <v>10.199999999999999</v>
      </c>
      <c r="AH355" s="35" t="s">
        <v>580</v>
      </c>
      <c r="AI355" s="32" t="s">
        <v>368</v>
      </c>
      <c r="AJ355" s="34">
        <f ca="1">IFERROR(PA[[#This Row],[Breakdown Time]]*PA[[#This Row],[Plant Equivalent Weightage]],"")</f>
        <v>1.9188359221567577E-3</v>
      </c>
      <c r="AK355" s="35">
        <v>6444</v>
      </c>
      <c r="AL355" s="49">
        <f>IFERROR((_xlfn.XLOOKUP($G355,'Modelling New'!$D:$D,'Modelling New'!$O:$O)*PA[[#This Row],[Lost PoA(Wh/m2)]]*PA[[#This Row],[DC Capacity Affected (kW)]])/1000,"")</f>
        <v>157.52194787546901</v>
      </c>
    </row>
    <row r="356" spans="1:39">
      <c r="A356" s="174">
        <f t="shared" si="5"/>
        <v>355</v>
      </c>
      <c r="B356" s="30">
        <v>45785</v>
      </c>
      <c r="C356" s="184">
        <f>YEAR(PA[[#This Row],[Date]])+IF(MONTH(PA[[#This Row],[Date]])&gt;=4,1,0)</f>
        <v>2026</v>
      </c>
      <c r="D356" s="32">
        <f>YEAR(PA[[#This Row],[Date]])</f>
        <v>2025</v>
      </c>
      <c r="E356" s="36" t="s">
        <v>364</v>
      </c>
      <c r="F356" s="36" t="s">
        <v>364</v>
      </c>
      <c r="G356" s="217">
        <v>45778</v>
      </c>
      <c r="H356" s="31">
        <f>DAY(EOMONTH(PA[[#This Row],[Month Year]],0))</f>
        <v>31</v>
      </c>
      <c r="I356" s="33">
        <v>0.26250000000000001</v>
      </c>
      <c r="J356" s="33">
        <v>0.76111111111111107</v>
      </c>
      <c r="K356" s="34">
        <f>IFERROR((PA[[#This Row],[Sunset Time (POA&lt;20 W/m2)]]-PA[[#This Row],[Sunrise Time (POA&gt;20 W/m2)]])*24,"")</f>
        <v>11.966666666666665</v>
      </c>
      <c r="L356" s="32" t="s">
        <v>425</v>
      </c>
      <c r="M356" s="32" t="s">
        <v>437</v>
      </c>
      <c r="N356" s="32" t="s">
        <v>413</v>
      </c>
      <c r="O356" s="35" t="s">
        <v>457</v>
      </c>
      <c r="P356" s="35" t="s">
        <v>472</v>
      </c>
      <c r="Q356" s="32"/>
      <c r="R356" s="31">
        <f>IF((PA[[#This Row],[String Type(If String BD)]]&amp;PA[[#This Row],[Equipment (If any BD other than PV  array and inv)]])="",1,0)</f>
        <v>0</v>
      </c>
      <c r="S356" s="31">
        <f>IF(PA[[#This Row],[String Type(If String BD)]]="",1,0)</f>
        <v>0</v>
      </c>
      <c r="T3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6" s="34">
        <f>IFERROR(_xlfn.XLOOKUP(PA[[#This Row],[Affected Equipment ]],'Basic Data'!N:N,'Basic Data'!Q:Q),"")</f>
        <v>31.610000000000003</v>
      </c>
      <c r="V356" s="179">
        <f ca="1">IFERROR(_xlfn.XLOOKUP(PA[[#This Row],[Affected Equipment ]],'Basic Data'!N:N,'Basic Data'!R:R),"")</f>
        <v>1.8812116883889783E-4</v>
      </c>
      <c r="W356" s="35" t="s">
        <v>448</v>
      </c>
      <c r="X356" s="38"/>
      <c r="Y356" s="38" t="s">
        <v>470</v>
      </c>
      <c r="Z356" s="40">
        <v>0.26250000000000001</v>
      </c>
      <c r="AA356" s="40">
        <v>0.26250000000000001</v>
      </c>
      <c r="AB356" s="40">
        <v>0.26250000000000001</v>
      </c>
      <c r="AC356" s="44">
        <v>0.69444444444444442</v>
      </c>
      <c r="AD356" s="42">
        <f>IF(PA[[#This Row],[Acknowledgement Time ]]="NA","",(PA[[#This Row],[Acknowledgement Time ]]-PA[[#This Row],[Fault Time]])*24)</f>
        <v>0</v>
      </c>
      <c r="AE356" s="42">
        <f>IF(PA[[#This Row],[Work Start time on Fault]]="NA","",(PA[[#This Row],[Work Start time on Fault]]-PA[[#This Row],[Fault Time]])*24)</f>
        <v>0</v>
      </c>
      <c r="AF356" s="43">
        <f>IF(PA[[#This Row],[Status]]="Open","",(PA[[#This Row],[Work Completion time on fault]]-PA[[#This Row],[Fault Time]])*24)</f>
        <v>10.366666666666665</v>
      </c>
      <c r="AG356" s="42">
        <f>IFERROR((PA[[#This Row],[Work Completion time on fault]]-PA[[#This Row],[Fault Time]])*24,"")</f>
        <v>10.366666666666665</v>
      </c>
      <c r="AH356" s="35" t="s">
        <v>580</v>
      </c>
      <c r="AI356" s="32" t="s">
        <v>368</v>
      </c>
      <c r="AJ356" s="34">
        <f ca="1">IFERROR(PA[[#This Row],[Breakdown Time]]*PA[[#This Row],[Plant Equivalent Weightage]],"")</f>
        <v>1.9501894502965739E-3</v>
      </c>
      <c r="AK356" s="35">
        <v>6450</v>
      </c>
      <c r="AL356" s="49">
        <f>IFERROR((_xlfn.XLOOKUP($G356,'Modelling New'!$D:$D,'Modelling New'!$O:$O)*PA[[#This Row],[Lost PoA(Wh/m2)]]*PA[[#This Row],[DC Capacity Affected (kW)]])/1000,"")</f>
        <v>157.66861635579997</v>
      </c>
    </row>
    <row r="357" spans="1:39">
      <c r="A357" s="174">
        <f t="shared" si="5"/>
        <v>356</v>
      </c>
      <c r="B357" s="30">
        <v>45785</v>
      </c>
      <c r="C357" s="184">
        <f>YEAR(PA[[#This Row],[Date]])+IF(MONTH(PA[[#This Row],[Date]])&gt;=4,1,0)</f>
        <v>2026</v>
      </c>
      <c r="D357" s="32">
        <f>YEAR(PA[[#This Row],[Date]])</f>
        <v>2025</v>
      </c>
      <c r="E357" s="36" t="s">
        <v>364</v>
      </c>
      <c r="F357" s="36" t="s">
        <v>364</v>
      </c>
      <c r="G357" s="217">
        <v>45778</v>
      </c>
      <c r="H357" s="31">
        <f>DAY(EOMONTH(PA[[#This Row],[Month Year]],0))</f>
        <v>31</v>
      </c>
      <c r="I357" s="33">
        <v>0.26250000000000001</v>
      </c>
      <c r="J357" s="33">
        <v>0.76111111111111107</v>
      </c>
      <c r="K357" s="34">
        <f>IFERROR((PA[[#This Row],[Sunset Time (POA&lt;20 W/m2)]]-PA[[#This Row],[Sunrise Time (POA&gt;20 W/m2)]])*24,"")</f>
        <v>11.966666666666665</v>
      </c>
      <c r="L357" s="32" t="s">
        <v>425</v>
      </c>
      <c r="M357" s="32" t="s">
        <v>437</v>
      </c>
      <c r="N357" s="32" t="s">
        <v>413</v>
      </c>
      <c r="O357" s="35" t="s">
        <v>457</v>
      </c>
      <c r="P357" s="35" t="s">
        <v>472</v>
      </c>
      <c r="Q357" s="32"/>
      <c r="R357" s="31">
        <f>IF((PA[[#This Row],[String Type(If String BD)]]&amp;PA[[#This Row],[Equipment (If any BD other than PV  array and inv)]])="",1,0)</f>
        <v>0</v>
      </c>
      <c r="S357" s="31">
        <f>IF(PA[[#This Row],[String Type(If String BD)]]="",1,0)</f>
        <v>0</v>
      </c>
      <c r="T3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7" s="34">
        <f>IFERROR(_xlfn.XLOOKUP(PA[[#This Row],[Affected Equipment ]],'Basic Data'!N:N,'Basic Data'!Q:Q),"")</f>
        <v>31.610000000000003</v>
      </c>
      <c r="V357" s="179">
        <f ca="1">IFERROR(_xlfn.XLOOKUP(PA[[#This Row],[Affected Equipment ]],'Basic Data'!N:N,'Basic Data'!R:R),"")</f>
        <v>1.8812116883889783E-4</v>
      </c>
      <c r="W357" s="35" t="s">
        <v>448</v>
      </c>
      <c r="X357" s="38"/>
      <c r="Y357" s="38" t="s">
        <v>470</v>
      </c>
      <c r="Z357" s="40">
        <v>0.26250000000000001</v>
      </c>
      <c r="AA357" s="40">
        <v>0.26250000000000001</v>
      </c>
      <c r="AB357" s="40">
        <v>0.26250000000000001</v>
      </c>
      <c r="AC357" s="44">
        <v>0.70138888888888884</v>
      </c>
      <c r="AD357" s="42">
        <f>IF(PA[[#This Row],[Acknowledgement Time ]]="NA","",(PA[[#This Row],[Acknowledgement Time ]]-PA[[#This Row],[Fault Time]])*24)</f>
        <v>0</v>
      </c>
      <c r="AE357" s="42">
        <f>IF(PA[[#This Row],[Work Start time on Fault]]="NA","",(PA[[#This Row],[Work Start time on Fault]]-PA[[#This Row],[Fault Time]])*24)</f>
        <v>0</v>
      </c>
      <c r="AF357" s="43">
        <f>IF(PA[[#This Row],[Status]]="Open","",(PA[[#This Row],[Work Completion time on fault]]-PA[[#This Row],[Fault Time]])*24)</f>
        <v>10.533333333333331</v>
      </c>
      <c r="AG357" s="42">
        <f>IFERROR((PA[[#This Row],[Work Completion time on fault]]-PA[[#This Row],[Fault Time]])*24,"")</f>
        <v>10.533333333333331</v>
      </c>
      <c r="AH357" s="35" t="s">
        <v>580</v>
      </c>
      <c r="AI357" s="32" t="s">
        <v>368</v>
      </c>
      <c r="AJ357" s="34">
        <f ca="1">IFERROR(PA[[#This Row],[Breakdown Time]]*PA[[#This Row],[Plant Equivalent Weightage]],"")</f>
        <v>1.9815429784363903E-3</v>
      </c>
      <c r="AK357" s="35">
        <v>6650</v>
      </c>
      <c r="AL357" s="49">
        <f>IFERROR((_xlfn.XLOOKUP($G357,'Modelling New'!$D:$D,'Modelling New'!$O:$O)*PA[[#This Row],[Lost PoA(Wh/m2)]]*PA[[#This Row],[DC Capacity Affected (kW)]])/1000,"")</f>
        <v>162.55756570016587</v>
      </c>
    </row>
    <row r="358" spans="1:39">
      <c r="A358" s="174">
        <f t="shared" si="5"/>
        <v>357</v>
      </c>
      <c r="B358" s="30">
        <v>45785</v>
      </c>
      <c r="C358" s="184">
        <f>YEAR(PA[[#This Row],[Date]])+IF(MONTH(PA[[#This Row],[Date]])&gt;=4,1,0)</f>
        <v>2026</v>
      </c>
      <c r="D358" s="32">
        <f>YEAR(PA[[#This Row],[Date]])</f>
        <v>2025</v>
      </c>
      <c r="E358" s="36" t="s">
        <v>364</v>
      </c>
      <c r="F358" s="36" t="s">
        <v>364</v>
      </c>
      <c r="G358" s="217">
        <v>45778</v>
      </c>
      <c r="H358" s="31">
        <f>DAY(EOMONTH(PA[[#This Row],[Month Year]],0))</f>
        <v>31</v>
      </c>
      <c r="I358" s="33">
        <v>0.26250000000000001</v>
      </c>
      <c r="J358" s="33">
        <v>0.76111111111111107</v>
      </c>
      <c r="K358" s="34">
        <f>IFERROR((PA[[#This Row],[Sunset Time (POA&lt;20 W/m2)]]-PA[[#This Row],[Sunrise Time (POA&gt;20 W/m2)]])*24,"")</f>
        <v>11.966666666666665</v>
      </c>
      <c r="L358" s="32" t="s">
        <v>425</v>
      </c>
      <c r="M358" s="32" t="s">
        <v>437</v>
      </c>
      <c r="N358" s="32" t="s">
        <v>413</v>
      </c>
      <c r="O358" s="35" t="s">
        <v>459</v>
      </c>
      <c r="P358" s="35" t="s">
        <v>472</v>
      </c>
      <c r="Q358" s="32"/>
      <c r="R358" s="31">
        <f>IF((PA[[#This Row],[String Type(If String BD)]]&amp;PA[[#This Row],[Equipment (If any BD other than PV  array and inv)]])="",1,0)</f>
        <v>0</v>
      </c>
      <c r="S358" s="31">
        <f>IF(PA[[#This Row],[String Type(If String BD)]]="",1,0)</f>
        <v>0</v>
      </c>
      <c r="T3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8" s="34">
        <f>IFERROR(_xlfn.XLOOKUP(PA[[#This Row],[Affected Equipment ]],'Basic Data'!N:N,'Basic Data'!Q:Q),"")</f>
        <v>31.610000000000003</v>
      </c>
      <c r="V358" s="179">
        <f ca="1">IFERROR(_xlfn.XLOOKUP(PA[[#This Row],[Affected Equipment ]],'Basic Data'!N:N,'Basic Data'!R:R),"")</f>
        <v>1.8812116883889783E-4</v>
      </c>
      <c r="W358" s="35" t="s">
        <v>448</v>
      </c>
      <c r="X358" s="38"/>
      <c r="Y358" s="38" t="s">
        <v>470</v>
      </c>
      <c r="Z358" s="40">
        <v>0.26250000000000001</v>
      </c>
      <c r="AA358" s="40">
        <v>0.26250000000000001</v>
      </c>
      <c r="AB358" s="40">
        <v>0.26250000000000001</v>
      </c>
      <c r="AC358" s="44">
        <v>0.70833333333333337</v>
      </c>
      <c r="AD358" s="42">
        <f>IF(PA[[#This Row],[Acknowledgement Time ]]="NA","",(PA[[#This Row],[Acknowledgement Time ]]-PA[[#This Row],[Fault Time]])*24)</f>
        <v>0</v>
      </c>
      <c r="AE358" s="42">
        <f>IF(PA[[#This Row],[Work Start time on Fault]]="NA","",(PA[[#This Row],[Work Start time on Fault]]-PA[[#This Row],[Fault Time]])*24)</f>
        <v>0</v>
      </c>
      <c r="AF358" s="43">
        <f>IF(PA[[#This Row],[Status]]="Open","",(PA[[#This Row],[Work Completion time on fault]]-PA[[#This Row],[Fault Time]])*24)</f>
        <v>10.700000000000001</v>
      </c>
      <c r="AG358" s="42">
        <f>IFERROR((PA[[#This Row],[Work Completion time on fault]]-PA[[#This Row],[Fault Time]])*24,"")</f>
        <v>10.700000000000001</v>
      </c>
      <c r="AH358" s="35" t="s">
        <v>581</v>
      </c>
      <c r="AI358" s="32" t="s">
        <v>368</v>
      </c>
      <c r="AJ358" s="34">
        <f ca="1">IFERROR(PA[[#This Row],[Breakdown Time]]*PA[[#This Row],[Plant Equivalent Weightage]],"")</f>
        <v>2.0128965065762069E-3</v>
      </c>
      <c r="AK358" s="35">
        <v>6677</v>
      </c>
      <c r="AL358" s="49">
        <f>IFERROR((_xlfn.XLOOKUP($G358,'Modelling New'!$D:$D,'Modelling New'!$O:$O)*PA[[#This Row],[Lost PoA(Wh/m2)]]*PA[[#This Row],[DC Capacity Affected (kW)]])/1000,"")</f>
        <v>163.21757386165527</v>
      </c>
    </row>
    <row r="359" spans="1:39">
      <c r="A359" s="174">
        <f t="shared" si="5"/>
        <v>358</v>
      </c>
      <c r="B359" s="134">
        <v>45785</v>
      </c>
      <c r="C359" s="183">
        <f>YEAR(PA[[#This Row],[Date]])+IF(MONTH(PA[[#This Row],[Date]])&gt;=4,1,0)</f>
        <v>2026</v>
      </c>
      <c r="D359" s="32">
        <f>YEAR(PA[[#This Row],[Date]])</f>
        <v>2025</v>
      </c>
      <c r="E359" s="36" t="s">
        <v>364</v>
      </c>
      <c r="F359" s="36" t="s">
        <v>364</v>
      </c>
      <c r="G359" s="217">
        <v>45778</v>
      </c>
      <c r="H359" s="175">
        <f>DAY(EOMONTH(PA[[#This Row],[Month Year]],0))</f>
        <v>31</v>
      </c>
      <c r="I359" s="33">
        <v>0.26250000000000001</v>
      </c>
      <c r="J359" s="33">
        <v>0.76111111111111107</v>
      </c>
      <c r="K359" s="34">
        <f>IFERROR((PA[[#This Row],[Sunset Time (POA&lt;20 W/m2)]]-PA[[#This Row],[Sunrise Time (POA&gt;20 W/m2)]])*24,"")</f>
        <v>11.966666666666665</v>
      </c>
      <c r="L359" s="32" t="s">
        <v>425</v>
      </c>
      <c r="M359" s="36" t="s">
        <v>484</v>
      </c>
      <c r="N359" s="32" t="s">
        <v>417</v>
      </c>
      <c r="O359" s="35" t="s">
        <v>441</v>
      </c>
      <c r="P359" s="35" t="s">
        <v>472</v>
      </c>
      <c r="Q359" s="36"/>
      <c r="R359" s="175">
        <f>IF((PA[[#This Row],[String Type(If String BD)]]&amp;PA[[#This Row],[Equipment (If any BD other than PV  array and inv)]])="",1,0)</f>
        <v>0</v>
      </c>
      <c r="S359" s="175">
        <f>IF(PA[[#This Row],[String Type(If String BD)]]="",1,0)</f>
        <v>0</v>
      </c>
      <c r="T35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59" s="176">
        <f>IFERROR(_xlfn.XLOOKUP(PA[[#This Row],[Affected Equipment ]],'Basic Data'!N:N,'Basic Data'!Q:Q),"")</f>
        <v>31.610000000000003</v>
      </c>
      <c r="V359" s="180">
        <f ca="1">IFERROR(_xlfn.XLOOKUP(PA[[#This Row],[Affected Equipment ]],'Basic Data'!N:N,'Basic Data'!R:R),"")</f>
        <v>1.8812116883889783E-4</v>
      </c>
      <c r="W359" s="35" t="s">
        <v>448</v>
      </c>
      <c r="X359" s="39"/>
      <c r="Y359" s="38" t="s">
        <v>470</v>
      </c>
      <c r="Z359" s="40">
        <v>0.26250000000000001</v>
      </c>
      <c r="AA359" s="40">
        <v>0.26250000000000001</v>
      </c>
      <c r="AB359" s="40">
        <v>0.26250000000000001</v>
      </c>
      <c r="AC359" s="45">
        <v>0.71527777777777779</v>
      </c>
      <c r="AD359" s="177">
        <f>IF(PA[[#This Row],[Acknowledgement Time ]]="NA","",(PA[[#This Row],[Acknowledgement Time ]]-PA[[#This Row],[Fault Time]])*24)</f>
        <v>0</v>
      </c>
      <c r="AE359" s="177">
        <f>IF(PA[[#This Row],[Work Start time on Fault]]="NA","",(PA[[#This Row],[Work Start time on Fault]]-PA[[#This Row],[Fault Time]])*24)</f>
        <v>0</v>
      </c>
      <c r="AF359" s="178">
        <f>IF(PA[[#This Row],[Status]]="Open","",(PA[[#This Row],[Work Completion time on fault]]-PA[[#This Row],[Fault Time]])*24)</f>
        <v>10.866666666666667</v>
      </c>
      <c r="AG359" s="177">
        <f>IFERROR((PA[[#This Row],[Work Completion time on fault]]-PA[[#This Row],[Fault Time]])*24,"")</f>
        <v>10.866666666666667</v>
      </c>
      <c r="AH359" s="35" t="s">
        <v>581</v>
      </c>
      <c r="AI359" s="32" t="s">
        <v>368</v>
      </c>
      <c r="AJ359" s="176">
        <f ca="1">IFERROR(PA[[#This Row],[Breakdown Time]]*PA[[#This Row],[Plant Equivalent Weightage]],"")</f>
        <v>2.0442500347160231E-3</v>
      </c>
      <c r="AK359" s="37">
        <v>6690</v>
      </c>
      <c r="AL359" s="278">
        <f>IFERROR((_xlfn.XLOOKUP($G359,'Modelling New'!$D:$D,'Modelling New'!$O:$O)*PA[[#This Row],[Lost PoA(Wh/m2)]]*PA[[#This Row],[DC Capacity Affected (kW)]])/1000,"")</f>
        <v>163.53535556903907</v>
      </c>
    </row>
    <row r="360" spans="1:39">
      <c r="A360" s="174">
        <f t="shared" si="5"/>
        <v>359</v>
      </c>
      <c r="B360" s="30">
        <v>45785</v>
      </c>
      <c r="C360" s="184">
        <f>YEAR(PA[[#This Row],[Date]])+IF(MONTH(PA[[#This Row],[Date]])&gt;=4,1,0)</f>
        <v>2026</v>
      </c>
      <c r="D360" s="32">
        <f>YEAR(PA[[#This Row],[Date]])</f>
        <v>2025</v>
      </c>
      <c r="E360" s="36" t="s">
        <v>364</v>
      </c>
      <c r="F360" s="36" t="s">
        <v>364</v>
      </c>
      <c r="G360" s="217">
        <v>45778</v>
      </c>
      <c r="H360" s="31">
        <f>DAY(EOMONTH(PA[[#This Row],[Month Year]],0))</f>
        <v>31</v>
      </c>
      <c r="I360" s="33">
        <v>0.26250000000000001</v>
      </c>
      <c r="J360" s="33">
        <v>0.76111111111111107</v>
      </c>
      <c r="K360" s="34">
        <f>IFERROR((PA[[#This Row],[Sunset Time (POA&lt;20 W/m2)]]-PA[[#This Row],[Sunrise Time (POA&gt;20 W/m2)]])*24,"")</f>
        <v>11.966666666666665</v>
      </c>
      <c r="L360" s="32" t="s">
        <v>425</v>
      </c>
      <c r="M360" s="36" t="s">
        <v>484</v>
      </c>
      <c r="N360" s="32" t="s">
        <v>417</v>
      </c>
      <c r="O360" s="35" t="s">
        <v>441</v>
      </c>
      <c r="P360" s="35" t="s">
        <v>472</v>
      </c>
      <c r="Q360" s="32"/>
      <c r="R360" s="31">
        <f>IF((PA[[#This Row],[String Type(If String BD)]]&amp;PA[[#This Row],[Equipment (If any BD other than PV  array and inv)]])="",1,0)</f>
        <v>0</v>
      </c>
      <c r="S360" s="31">
        <f>IF(PA[[#This Row],[String Type(If String BD)]]="",1,0)</f>
        <v>0</v>
      </c>
      <c r="T3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0" s="34">
        <f>IFERROR(_xlfn.XLOOKUP(PA[[#This Row],[Affected Equipment ]],'Basic Data'!N:N,'Basic Data'!Q:Q),"")</f>
        <v>31.610000000000003</v>
      </c>
      <c r="V360" s="179">
        <f ca="1">IFERROR(_xlfn.XLOOKUP(PA[[#This Row],[Affected Equipment ]],'Basic Data'!N:N,'Basic Data'!R:R),"")</f>
        <v>1.8812116883889783E-4</v>
      </c>
      <c r="W360" s="35" t="s">
        <v>448</v>
      </c>
      <c r="X360" s="38"/>
      <c r="Y360" s="38" t="s">
        <v>470</v>
      </c>
      <c r="Z360" s="40">
        <v>0.26250000000000001</v>
      </c>
      <c r="AA360" s="40">
        <v>0.26250000000000001</v>
      </c>
      <c r="AB360" s="40">
        <v>0.26250000000000001</v>
      </c>
      <c r="AC360" s="44">
        <v>0.72222222222222221</v>
      </c>
      <c r="AD360" s="42">
        <f>IF(PA[[#This Row],[Acknowledgement Time ]]="NA","",(PA[[#This Row],[Acknowledgement Time ]]-PA[[#This Row],[Fault Time]])*24)</f>
        <v>0</v>
      </c>
      <c r="AE360" s="42">
        <f>IF(PA[[#This Row],[Work Start time on Fault]]="NA","",(PA[[#This Row],[Work Start time on Fault]]-PA[[#This Row],[Fault Time]])*24)</f>
        <v>0</v>
      </c>
      <c r="AF360" s="43">
        <f>IF(PA[[#This Row],[Status]]="Open","",(PA[[#This Row],[Work Completion time on fault]]-PA[[#This Row],[Fault Time]])*24)</f>
        <v>11.033333333333333</v>
      </c>
      <c r="AG360" s="42">
        <f>IFERROR((PA[[#This Row],[Work Completion time on fault]]-PA[[#This Row],[Fault Time]])*24,"")</f>
        <v>11.033333333333333</v>
      </c>
      <c r="AH360" s="35" t="s">
        <v>581</v>
      </c>
      <c r="AI360" s="32" t="s">
        <v>368</v>
      </c>
      <c r="AJ360" s="34">
        <f ca="1">IFERROR(PA[[#This Row],[Breakdown Time]]*PA[[#This Row],[Plant Equivalent Weightage]],"")</f>
        <v>2.0756035628558393E-3</v>
      </c>
      <c r="AK360" s="35">
        <v>6702</v>
      </c>
      <c r="AL360" s="49">
        <f>IFERROR((_xlfn.XLOOKUP($G360,'Modelling New'!$D:$D,'Modelling New'!$O:$O)*PA[[#This Row],[Lost PoA(Wh/m2)]]*PA[[#This Row],[DC Capacity Affected (kW)]])/1000,"")</f>
        <v>163.82869252970102</v>
      </c>
    </row>
    <row r="361" spans="1:39">
      <c r="A361" s="174">
        <f t="shared" si="5"/>
        <v>360</v>
      </c>
      <c r="B361" s="30">
        <v>45785</v>
      </c>
      <c r="C361" s="184">
        <f>YEAR(PA[[#This Row],[Date]])+IF(MONTH(PA[[#This Row],[Date]])&gt;=4,1,0)</f>
        <v>2026</v>
      </c>
      <c r="D361" s="32">
        <f>YEAR(PA[[#This Row],[Date]])</f>
        <v>2025</v>
      </c>
      <c r="E361" s="36" t="s">
        <v>364</v>
      </c>
      <c r="F361" s="36" t="s">
        <v>364</v>
      </c>
      <c r="G361" s="217">
        <v>45778</v>
      </c>
      <c r="H361" s="31">
        <f>DAY(EOMONTH(PA[[#This Row],[Month Year]],0))</f>
        <v>31</v>
      </c>
      <c r="I361" s="33">
        <v>0.26250000000000001</v>
      </c>
      <c r="J361" s="33">
        <v>0.76111111111111107</v>
      </c>
      <c r="K361" s="34">
        <f>IFERROR((PA[[#This Row],[Sunset Time (POA&lt;20 W/m2)]]-PA[[#This Row],[Sunrise Time (POA&gt;20 W/m2)]])*24,"")</f>
        <v>11.966666666666665</v>
      </c>
      <c r="L361" s="32" t="s">
        <v>425</v>
      </c>
      <c r="M361" s="36" t="s">
        <v>484</v>
      </c>
      <c r="N361" s="32" t="s">
        <v>417</v>
      </c>
      <c r="O361" s="35" t="s">
        <v>447</v>
      </c>
      <c r="P361" s="35" t="s">
        <v>472</v>
      </c>
      <c r="Q361" s="32"/>
      <c r="R361" s="31">
        <f>IF((PA[[#This Row],[String Type(If String BD)]]&amp;PA[[#This Row],[Equipment (If any BD other than PV  array and inv)]])="",1,0)</f>
        <v>0</v>
      </c>
      <c r="S361" s="31">
        <f>IF(PA[[#This Row],[String Type(If String BD)]]="",1,0)</f>
        <v>0</v>
      </c>
      <c r="T3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1" s="34">
        <f>IFERROR(_xlfn.XLOOKUP(PA[[#This Row],[Affected Equipment ]],'Basic Data'!N:N,'Basic Data'!Q:Q),"")</f>
        <v>31.610000000000003</v>
      </c>
      <c r="V361" s="179">
        <f ca="1">IFERROR(_xlfn.XLOOKUP(PA[[#This Row],[Affected Equipment ]],'Basic Data'!N:N,'Basic Data'!R:R),"")</f>
        <v>1.8812116883889783E-4</v>
      </c>
      <c r="W361" s="35" t="s">
        <v>448</v>
      </c>
      <c r="X361" s="38"/>
      <c r="Y361" s="38" t="s">
        <v>470</v>
      </c>
      <c r="Z361" s="40">
        <v>0.26250000000000001</v>
      </c>
      <c r="AA361" s="40">
        <v>0.26250000000000001</v>
      </c>
      <c r="AB361" s="40">
        <v>0.26250000000000001</v>
      </c>
      <c r="AC361" s="44">
        <v>0.72916666666666663</v>
      </c>
      <c r="AD361" s="42">
        <f>IF(PA[[#This Row],[Acknowledgement Time ]]="NA","",(PA[[#This Row],[Acknowledgement Time ]]-PA[[#This Row],[Fault Time]])*24)</f>
        <v>0</v>
      </c>
      <c r="AE361" s="42">
        <f>IF(PA[[#This Row],[Work Start time on Fault]]="NA","",(PA[[#This Row],[Work Start time on Fault]]-PA[[#This Row],[Fault Time]])*24)</f>
        <v>0</v>
      </c>
      <c r="AF361" s="43">
        <f>IF(PA[[#This Row],[Status]]="Open","",(PA[[#This Row],[Work Completion time on fault]]-PA[[#This Row],[Fault Time]])*24)</f>
        <v>11.2</v>
      </c>
      <c r="AG361" s="42">
        <f>IFERROR((PA[[#This Row],[Work Completion time on fault]]-PA[[#This Row],[Fault Time]])*24,"")</f>
        <v>11.2</v>
      </c>
      <c r="AH361" s="35" t="s">
        <v>582</v>
      </c>
      <c r="AI361" s="32" t="s">
        <v>368</v>
      </c>
      <c r="AJ361" s="34">
        <f ca="1">IFERROR(PA[[#This Row],[Breakdown Time]]*PA[[#This Row],[Plant Equivalent Weightage]],"")</f>
        <v>2.1069570909956555E-3</v>
      </c>
      <c r="AK361" s="35">
        <v>6714</v>
      </c>
      <c r="AL361" s="49">
        <f>IFERROR((_xlfn.XLOOKUP($G361,'Modelling New'!$D:$D,'Modelling New'!$O:$O)*PA[[#This Row],[Lost PoA(Wh/m2)]]*PA[[#This Row],[DC Capacity Affected (kW)]])/1000,"")</f>
        <v>164.12202949036296</v>
      </c>
    </row>
    <row r="362" spans="1:39">
      <c r="A362" s="174">
        <f t="shared" si="5"/>
        <v>361</v>
      </c>
      <c r="B362" s="134">
        <v>45785</v>
      </c>
      <c r="C362" s="183">
        <f>YEAR(PA[[#This Row],[Date]])+IF(MONTH(PA[[#This Row],[Date]])&gt;=4,1,0)</f>
        <v>2026</v>
      </c>
      <c r="D362" s="32">
        <f>YEAR(PA[[#This Row],[Date]])</f>
        <v>2025</v>
      </c>
      <c r="E362" s="36" t="s">
        <v>364</v>
      </c>
      <c r="F362" s="36" t="s">
        <v>364</v>
      </c>
      <c r="G362" s="217">
        <v>45778</v>
      </c>
      <c r="H362" s="175">
        <f>DAY(EOMONTH(PA[[#This Row],[Month Year]],0))</f>
        <v>31</v>
      </c>
      <c r="I362" s="33">
        <v>0.26250000000000001</v>
      </c>
      <c r="J362" s="33">
        <v>0.76111111111111107</v>
      </c>
      <c r="K362" s="34">
        <f>IFERROR((PA[[#This Row],[Sunset Time (POA&lt;20 W/m2)]]-PA[[#This Row],[Sunrise Time (POA&gt;20 W/m2)]])*24,"")</f>
        <v>11.966666666666665</v>
      </c>
      <c r="L362" s="32" t="s">
        <v>425</v>
      </c>
      <c r="M362" s="36" t="s">
        <v>411</v>
      </c>
      <c r="N362" s="32" t="s">
        <v>417</v>
      </c>
      <c r="O362" s="35" t="s">
        <v>459</v>
      </c>
      <c r="P362" s="35" t="s">
        <v>472</v>
      </c>
      <c r="Q362" s="36"/>
      <c r="R362" s="175">
        <f>IF((PA[[#This Row],[String Type(If String BD)]]&amp;PA[[#This Row],[Equipment (If any BD other than PV  array and inv)]])="",1,0)</f>
        <v>0</v>
      </c>
      <c r="S362" s="175">
        <f>IF(PA[[#This Row],[String Type(If String BD)]]="",1,0)</f>
        <v>0</v>
      </c>
      <c r="T3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2" s="176">
        <f>IFERROR(_xlfn.XLOOKUP(PA[[#This Row],[Affected Equipment ]],'Basic Data'!N:N,'Basic Data'!Q:Q),"")</f>
        <v>31.610000000000003</v>
      </c>
      <c r="V362" s="180">
        <f ca="1">IFERROR(_xlfn.XLOOKUP(PA[[#This Row],[Affected Equipment ]],'Basic Data'!N:N,'Basic Data'!R:R),"")</f>
        <v>1.8812116883889783E-4</v>
      </c>
      <c r="W362" s="35" t="s">
        <v>448</v>
      </c>
      <c r="X362" s="39"/>
      <c r="Y362" s="38" t="s">
        <v>470</v>
      </c>
      <c r="Z362" s="40">
        <v>0.26250000000000001</v>
      </c>
      <c r="AA362" s="40">
        <v>0.26250000000000001</v>
      </c>
      <c r="AB362" s="40">
        <v>0.26250000000000001</v>
      </c>
      <c r="AC362" s="45">
        <v>0.73611111111111116</v>
      </c>
      <c r="AD362" s="177">
        <f>IF(PA[[#This Row],[Acknowledgement Time ]]="NA","",(PA[[#This Row],[Acknowledgement Time ]]-PA[[#This Row],[Fault Time]])*24)</f>
        <v>0</v>
      </c>
      <c r="AE362" s="177">
        <f>IF(PA[[#This Row],[Work Start time on Fault]]="NA","",(PA[[#This Row],[Work Start time on Fault]]-PA[[#This Row],[Fault Time]])*24)</f>
        <v>0</v>
      </c>
      <c r="AF362" s="178">
        <f>IF(PA[[#This Row],[Status]]="Open","",(PA[[#This Row],[Work Completion time on fault]]-PA[[#This Row],[Fault Time]])*24)</f>
        <v>11.366666666666667</v>
      </c>
      <c r="AG362" s="177">
        <f>IFERROR((PA[[#This Row],[Work Completion time on fault]]-PA[[#This Row],[Fault Time]])*24,"")</f>
        <v>11.366666666666667</v>
      </c>
      <c r="AH362" s="35" t="s">
        <v>458</v>
      </c>
      <c r="AI362" s="32" t="s">
        <v>368</v>
      </c>
      <c r="AJ362" s="176">
        <f ca="1">IFERROR(PA[[#This Row],[Breakdown Time]]*PA[[#This Row],[Plant Equivalent Weightage]],"")</f>
        <v>2.1383106191354721E-3</v>
      </c>
      <c r="AK362" s="37">
        <v>6724</v>
      </c>
      <c r="AL362" s="278">
        <f>IFERROR((_xlfn.XLOOKUP($G362,'Modelling New'!$D:$D,'Modelling New'!$O:$O)*PA[[#This Row],[Lost PoA(Wh/m2)]]*PA[[#This Row],[DC Capacity Affected (kW)]])/1000,"")</f>
        <v>164.36647695758126</v>
      </c>
    </row>
    <row r="363" spans="1:39">
      <c r="A363" s="174">
        <f t="shared" si="5"/>
        <v>362</v>
      </c>
      <c r="B363" s="134">
        <v>45785</v>
      </c>
      <c r="C363" s="184">
        <f>YEAR(PA[[#This Row],[Date]])+IF(MONTH(PA[[#This Row],[Date]])&gt;=4,1,0)</f>
        <v>2026</v>
      </c>
      <c r="D363" s="32">
        <f>YEAR(PA[[#This Row],[Date]])</f>
        <v>2025</v>
      </c>
      <c r="E363" s="36" t="s">
        <v>364</v>
      </c>
      <c r="F363" s="36" t="s">
        <v>364</v>
      </c>
      <c r="G363" s="217">
        <v>45778</v>
      </c>
      <c r="H363" s="31">
        <f>DAY(EOMONTH(PA[[#This Row],[Month Year]],0))</f>
        <v>31</v>
      </c>
      <c r="I363" s="33">
        <v>0.26250000000000001</v>
      </c>
      <c r="J363" s="33">
        <v>0.76111111111111107</v>
      </c>
      <c r="K363" s="34">
        <f>IFERROR((PA[[#This Row],[Sunset Time (POA&lt;20 W/m2)]]-PA[[#This Row],[Sunrise Time (POA&gt;20 W/m2)]])*24,"")</f>
        <v>11.966666666666665</v>
      </c>
      <c r="L363" s="32" t="s">
        <v>425</v>
      </c>
      <c r="M363" s="36" t="s">
        <v>411</v>
      </c>
      <c r="N363" s="32" t="s">
        <v>417</v>
      </c>
      <c r="O363" s="35" t="s">
        <v>459</v>
      </c>
      <c r="P363" s="35" t="s">
        <v>472</v>
      </c>
      <c r="Q363" s="32"/>
      <c r="R363" s="31">
        <f>IF((PA[[#This Row],[String Type(If String BD)]]&amp;PA[[#This Row],[Equipment (If any BD other than PV  array and inv)]])="",1,0)</f>
        <v>0</v>
      </c>
      <c r="S363" s="31">
        <f>IF(PA[[#This Row],[String Type(If String BD)]]="",1,0)</f>
        <v>0</v>
      </c>
      <c r="T3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3" s="34">
        <f>IFERROR(_xlfn.XLOOKUP(PA[[#This Row],[Affected Equipment ]],'Basic Data'!N:N,'Basic Data'!Q:Q),"")</f>
        <v>31.610000000000003</v>
      </c>
      <c r="V363" s="179">
        <f ca="1">IFERROR(_xlfn.XLOOKUP(PA[[#This Row],[Affected Equipment ]],'Basic Data'!N:N,'Basic Data'!R:R),"")</f>
        <v>1.8812116883889783E-4</v>
      </c>
      <c r="W363" s="35" t="s">
        <v>448</v>
      </c>
      <c r="X363" s="38"/>
      <c r="Y363" s="38" t="s">
        <v>470</v>
      </c>
      <c r="Z363" s="40">
        <v>0.26250000000000001</v>
      </c>
      <c r="AA363" s="40">
        <v>0.26250000000000001</v>
      </c>
      <c r="AB363" s="40">
        <v>0.26250000000000001</v>
      </c>
      <c r="AC363" s="44">
        <v>0.74305555555555558</v>
      </c>
      <c r="AD363" s="42">
        <f>IF(PA[[#This Row],[Acknowledgement Time ]]="NA","",(PA[[#This Row],[Acknowledgement Time ]]-PA[[#This Row],[Fault Time]])*24)</f>
        <v>0</v>
      </c>
      <c r="AE363" s="42">
        <f>IF(PA[[#This Row],[Work Start time on Fault]]="NA","",(PA[[#This Row],[Work Start time on Fault]]-PA[[#This Row],[Fault Time]])*24)</f>
        <v>0</v>
      </c>
      <c r="AF363" s="43">
        <f>IF(PA[[#This Row],[Status]]="Open","",(PA[[#This Row],[Work Completion time on fault]]-PA[[#This Row],[Fault Time]])*24)</f>
        <v>11.533333333333333</v>
      </c>
      <c r="AG363" s="42">
        <f>IFERROR((PA[[#This Row],[Work Completion time on fault]]-PA[[#This Row],[Fault Time]])*24,"")</f>
        <v>11.533333333333333</v>
      </c>
      <c r="AH363" s="35" t="s">
        <v>458</v>
      </c>
      <c r="AI363" s="32" t="s">
        <v>368</v>
      </c>
      <c r="AJ363" s="34">
        <f ca="1">IFERROR(PA[[#This Row],[Breakdown Time]]*PA[[#This Row],[Plant Equivalent Weightage]],"")</f>
        <v>2.1696641472752883E-3</v>
      </c>
      <c r="AK363" s="35">
        <v>6732</v>
      </c>
      <c r="AL363" s="49">
        <f>IFERROR((_xlfn.XLOOKUP($G363,'Modelling New'!$D:$D,'Modelling New'!$O:$O)*PA[[#This Row],[Lost PoA(Wh/m2)]]*PA[[#This Row],[DC Capacity Affected (kW)]])/1000,"")</f>
        <v>164.56203493135592</v>
      </c>
    </row>
    <row r="364" spans="1:39">
      <c r="A364" s="174">
        <f t="shared" si="5"/>
        <v>363</v>
      </c>
      <c r="B364" s="134">
        <v>45786</v>
      </c>
      <c r="C364" s="184">
        <f>YEAR(PA[[#This Row],[Date]])+IF(MONTH(PA[[#This Row],[Date]])&gt;=4,1,0)</f>
        <v>2026</v>
      </c>
      <c r="D364" s="32">
        <f>YEAR(PA[[#This Row],[Date]])</f>
        <v>2025</v>
      </c>
      <c r="E364" s="36" t="s">
        <v>364</v>
      </c>
      <c r="F364" s="36" t="s">
        <v>364</v>
      </c>
      <c r="G364" s="217">
        <v>45778</v>
      </c>
      <c r="H364" s="31">
        <f>DAY(EOMONTH(PA[[#This Row],[Month Year]],0))</f>
        <v>31</v>
      </c>
      <c r="I364" s="33">
        <v>0.26180555555555557</v>
      </c>
      <c r="J364" s="33">
        <v>0.76527777777777783</v>
      </c>
      <c r="K364" s="34">
        <f>IFERROR((PA[[#This Row],[Sunset Time (POA&lt;20 W/m2)]]-PA[[#This Row],[Sunrise Time (POA&gt;20 W/m2)]])*24,"")</f>
        <v>12.083333333333336</v>
      </c>
      <c r="L364" s="32" t="s">
        <v>583</v>
      </c>
      <c r="M364" s="32" t="s">
        <v>404</v>
      </c>
      <c r="N364" s="32"/>
      <c r="O364" s="35"/>
      <c r="P364" s="35"/>
      <c r="Q364" s="32"/>
      <c r="R364" s="31">
        <f>IF((PA[[#This Row],[String Type(If String BD)]]&amp;PA[[#This Row],[Equipment (If any BD other than PV  array and inv)]])="",1,0)</f>
        <v>1</v>
      </c>
      <c r="S364" s="31">
        <f>IF(PA[[#This Row],[String Type(If String BD)]]="",1,0)</f>
        <v>1</v>
      </c>
      <c r="T3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IS15Inv1</v>
      </c>
      <c r="U364" s="34">
        <f>IFERROR(_xlfn.XLOOKUP(PA[[#This Row],[Affected Equipment ]],'Basic Data'!N:N,'Basic Data'!Q:Q),"")</f>
        <v>916.68999999999994</v>
      </c>
      <c r="V364" s="179">
        <f ca="1">IFERROR(_xlfn.XLOOKUP(PA[[#This Row],[Affected Equipment ]],'Basic Data'!N:N,'Basic Data'!R:R),"")</f>
        <v>5.4555138963280365E-3</v>
      </c>
      <c r="W364" s="35" t="s">
        <v>475</v>
      </c>
      <c r="X364" s="38"/>
      <c r="Y364" s="38" t="s">
        <v>584</v>
      </c>
      <c r="Z364" s="40">
        <v>0.4826388888888889</v>
      </c>
      <c r="AA364" s="40">
        <v>0.4826388888888889</v>
      </c>
      <c r="AB364" s="40">
        <v>0.4826388888888889</v>
      </c>
      <c r="AC364" s="44">
        <v>0.48958333333333331</v>
      </c>
      <c r="AD364" s="42">
        <f>IF(PA[[#This Row],[Acknowledgement Time ]]="NA","",(PA[[#This Row],[Acknowledgement Time ]]-PA[[#This Row],[Fault Time]])*24)</f>
        <v>0</v>
      </c>
      <c r="AE364" s="42">
        <f>IF(PA[[#This Row],[Work Start time on Fault]]="NA","",(PA[[#This Row],[Work Start time on Fault]]-PA[[#This Row],[Fault Time]])*24)</f>
        <v>0</v>
      </c>
      <c r="AF364" s="43">
        <f>IF(PA[[#This Row],[Status]]="Open","",(PA[[#This Row],[Work Completion time on fault]]-PA[[#This Row],[Fault Time]])*24)</f>
        <v>0.16666666666666607</v>
      </c>
      <c r="AG364" s="42">
        <f>IFERROR((PA[[#This Row],[Work Completion time on fault]]-PA[[#This Row],[Fault Time]])*24,"")</f>
        <v>0.16666666666666607</v>
      </c>
      <c r="AH364" s="35" t="s">
        <v>445</v>
      </c>
      <c r="AI364" s="32" t="s">
        <v>368</v>
      </c>
      <c r="AJ364" s="34">
        <f ca="1">IFERROR(PA[[#This Row],[Breakdown Time]]*PA[[#This Row],[Plant Equivalent Weightage]],"")</f>
        <v>9.0925231605466957E-4</v>
      </c>
      <c r="AK364" s="35">
        <v>181.3</v>
      </c>
      <c r="AL364" s="49">
        <f>IFERROR((_xlfn.XLOOKUP($G364,'Modelling New'!$D:$D,'Modelling New'!$O:$O)*PA[[#This Row],[Lost PoA(Wh/m2)]]*PA[[#This Row],[DC Capacity Affected (kW)]])/1000,"")</f>
        <v>128.52314483936271</v>
      </c>
    </row>
    <row r="365" spans="1:39">
      <c r="A365" s="174">
        <f t="shared" si="5"/>
        <v>364</v>
      </c>
      <c r="B365" s="134">
        <v>45786</v>
      </c>
      <c r="C365" s="184">
        <f>YEAR(PA[[#This Row],[Date]])+IF(MONTH(PA[[#This Row],[Date]])&gt;=4,1,0)</f>
        <v>2026</v>
      </c>
      <c r="D365" s="32">
        <f>YEAR(PA[[#This Row],[Date]])</f>
        <v>2025</v>
      </c>
      <c r="E365" s="36" t="s">
        <v>364</v>
      </c>
      <c r="F365" s="36" t="s">
        <v>364</v>
      </c>
      <c r="G365" s="217">
        <v>45778</v>
      </c>
      <c r="H365" s="31">
        <f>DAY(EOMONTH(PA[[#This Row],[Month Year]],0))</f>
        <v>31</v>
      </c>
      <c r="I365" s="33">
        <v>0.26180555555555557</v>
      </c>
      <c r="J365" s="33">
        <v>0.76527777777777783</v>
      </c>
      <c r="K365" s="34">
        <f>IFERROR((PA[[#This Row],[Sunset Time (POA&lt;20 W/m2)]]-PA[[#This Row],[Sunrise Time (POA&gt;20 W/m2)]])*24,"")</f>
        <v>12.083333333333336</v>
      </c>
      <c r="L365" s="32" t="s">
        <v>427</v>
      </c>
      <c r="M365" s="32"/>
      <c r="N365" s="32"/>
      <c r="O365" s="35"/>
      <c r="P365" s="35"/>
      <c r="Q365" s="32" t="s">
        <v>521</v>
      </c>
      <c r="R365" s="31">
        <f>IF((PA[[#This Row],[String Type(If String BD)]]&amp;PA[[#This Row],[Equipment (If any BD other than PV  array and inv)]])="",1,0)</f>
        <v>0</v>
      </c>
      <c r="S365" s="31">
        <f>IF(PA[[#This Row],[String Type(If String BD)]]="",1,0)</f>
        <v>1</v>
      </c>
      <c r="T3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IS14Tx</v>
      </c>
      <c r="U365" s="34">
        <f>IFERROR(_xlfn.XLOOKUP(PA[[#This Row],[Affected Equipment ]],'Basic Data'!N:N,'Basic Data'!Q:Q),"")</f>
        <v>4567.6450000000004</v>
      </c>
      <c r="V365" s="179">
        <f ca="1">IFERROR(_xlfn.XLOOKUP(PA[[#This Row],[Affected Equipment ]],'Basic Data'!N:N,'Basic Data'!R:R),"")</f>
        <v>2.7183508897220737E-2</v>
      </c>
      <c r="W365" s="35" t="s">
        <v>429</v>
      </c>
      <c r="X365" s="38"/>
      <c r="Y365" s="38" t="s">
        <v>522</v>
      </c>
      <c r="Z365" s="40">
        <v>0.55486111111111114</v>
      </c>
      <c r="AA365" s="40">
        <v>0.55486111111111114</v>
      </c>
      <c r="AB365" s="40">
        <v>0.55486111111111114</v>
      </c>
      <c r="AC365" s="44">
        <v>0.56458333333333333</v>
      </c>
      <c r="AD365" s="42">
        <f>IF(PA[[#This Row],[Acknowledgement Time ]]="NA","",(PA[[#This Row],[Acknowledgement Time ]]-PA[[#This Row],[Fault Time]])*24)</f>
        <v>0</v>
      </c>
      <c r="AE365" s="42">
        <f>IF(PA[[#This Row],[Work Start time on Fault]]="NA","",(PA[[#This Row],[Work Start time on Fault]]-PA[[#This Row],[Fault Time]])*24)</f>
        <v>0</v>
      </c>
      <c r="AF365" s="43">
        <f>IF(PA[[#This Row],[Status]]="Open","",(PA[[#This Row],[Work Completion time on fault]]-PA[[#This Row],[Fault Time]])*24)</f>
        <v>0.2333333333333325</v>
      </c>
      <c r="AG365" s="42">
        <f>IFERROR((PA[[#This Row],[Work Completion time on fault]]-PA[[#This Row],[Fault Time]])*24,"")</f>
        <v>0.2333333333333325</v>
      </c>
      <c r="AH365" s="35" t="s">
        <v>423</v>
      </c>
      <c r="AI365" s="32" t="s">
        <v>368</v>
      </c>
      <c r="AJ365" s="34">
        <f ca="1">IFERROR(PA[[#This Row],[Breakdown Time]]*PA[[#This Row],[Plant Equivalent Weightage]],"")</f>
        <v>6.3428187426848165E-3</v>
      </c>
      <c r="AK365" s="35">
        <v>235.7</v>
      </c>
      <c r="AL365" s="49">
        <f>IFERROR((_xlfn.XLOOKUP($G365,'Modelling New'!$D:$D,'Modelling New'!$O:$O)*PA[[#This Row],[Lost PoA(Wh/m2)]]*PA[[#This Row],[DC Capacity Affected (kW)]])/1000,"")</f>
        <v>832.55507293743676</v>
      </c>
    </row>
    <row r="366" spans="1:39">
      <c r="A366" s="174">
        <f t="shared" si="5"/>
        <v>365</v>
      </c>
      <c r="B366" s="134">
        <v>45786</v>
      </c>
      <c r="C366" s="184">
        <f>YEAR(PA[[#This Row],[Date]])+IF(MONTH(PA[[#This Row],[Date]])&gt;=4,1,0)</f>
        <v>2026</v>
      </c>
      <c r="D366" s="32">
        <f>YEAR(PA[[#This Row],[Date]])</f>
        <v>2025</v>
      </c>
      <c r="E366" s="36" t="s">
        <v>364</v>
      </c>
      <c r="F366" s="36" t="s">
        <v>364</v>
      </c>
      <c r="G366" s="217">
        <v>45778</v>
      </c>
      <c r="H366" s="31">
        <f>DAY(EOMONTH(PA[[#This Row],[Month Year]],0))</f>
        <v>31</v>
      </c>
      <c r="I366" s="33">
        <v>0.26180555555555557</v>
      </c>
      <c r="J366" s="33">
        <v>0.76527777777777783</v>
      </c>
      <c r="K366" s="34">
        <f>IFERROR((PA[[#This Row],[Sunset Time (POA&lt;20 W/m2)]]-PA[[#This Row],[Sunrise Time (POA&gt;20 W/m2)]])*24,"")</f>
        <v>12.083333333333336</v>
      </c>
      <c r="L366" s="32" t="s">
        <v>425</v>
      </c>
      <c r="M366" s="36" t="s">
        <v>437</v>
      </c>
      <c r="N366" s="32" t="s">
        <v>413</v>
      </c>
      <c r="O366" s="35" t="s">
        <v>527</v>
      </c>
      <c r="P366" s="35" t="s">
        <v>472</v>
      </c>
      <c r="Q366" s="32"/>
      <c r="R366" s="31">
        <f>IF((PA[[#This Row],[String Type(If String BD)]]&amp;PA[[#This Row],[Equipment (If any BD other than PV  array and inv)]])="",1,0)</f>
        <v>0</v>
      </c>
      <c r="S366" s="31">
        <f>IF(PA[[#This Row],[String Type(If String BD)]]="",1,0)</f>
        <v>0</v>
      </c>
      <c r="T3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6" s="34">
        <f>IFERROR(_xlfn.XLOOKUP(PA[[#This Row],[Affected Equipment ]],'Basic Data'!N:N,'Basic Data'!Q:Q),"")</f>
        <v>31.610000000000003</v>
      </c>
      <c r="V366" s="179">
        <f ca="1">IFERROR(_xlfn.XLOOKUP(PA[[#This Row],[Affected Equipment ]],'Basic Data'!N:N,'Basic Data'!R:R),"")</f>
        <v>1.8812116883889783E-4</v>
      </c>
      <c r="W366" s="35" t="s">
        <v>448</v>
      </c>
      <c r="X366" s="38"/>
      <c r="Y366" s="38" t="s">
        <v>470</v>
      </c>
      <c r="Z366" s="40">
        <v>0.26180555555555557</v>
      </c>
      <c r="AA366" s="40">
        <v>0.26180555555555557</v>
      </c>
      <c r="AB366" s="40">
        <v>0.26180555555555557</v>
      </c>
      <c r="AC366" s="44">
        <v>0.67361111111111116</v>
      </c>
      <c r="AD366" s="42">
        <f>IF(PA[[#This Row],[Acknowledgement Time ]]="NA","",(PA[[#This Row],[Acknowledgement Time ]]-PA[[#This Row],[Fault Time]])*24)</f>
        <v>0</v>
      </c>
      <c r="AE366" s="42">
        <f>IF(PA[[#This Row],[Work Start time on Fault]]="NA","",(PA[[#This Row],[Work Start time on Fault]]-PA[[#This Row],[Fault Time]])*24)</f>
        <v>0</v>
      </c>
      <c r="AF366" s="43">
        <f>IF(PA[[#This Row],[Status]]="Open","",(PA[[#This Row],[Work Completion time on fault]]-PA[[#This Row],[Fault Time]])*24)</f>
        <v>9.8833333333333346</v>
      </c>
      <c r="AG366" s="42">
        <f>IFERROR((PA[[#This Row],[Work Completion time on fault]]-PA[[#This Row],[Fault Time]])*24,"")</f>
        <v>9.8833333333333346</v>
      </c>
      <c r="AH366" s="35" t="s">
        <v>458</v>
      </c>
      <c r="AI366" s="32" t="s">
        <v>368</v>
      </c>
      <c r="AJ366" s="34">
        <f ca="1">IFERROR(PA[[#This Row],[Breakdown Time]]*PA[[#This Row],[Plant Equivalent Weightage]],"")</f>
        <v>1.8592642186911071E-3</v>
      </c>
      <c r="AK366" s="35">
        <v>6341</v>
      </c>
      <c r="AL366" s="49">
        <f>IFERROR((_xlfn.XLOOKUP($G366,'Modelling New'!$D:$D,'Modelling New'!$O:$O)*PA[[#This Row],[Lost PoA(Wh/m2)]]*PA[[#This Row],[DC Capacity Affected (kW)]])/1000,"")</f>
        <v>155.0041389631206</v>
      </c>
      <c r="AM366" s="316" t="s">
        <v>585</v>
      </c>
    </row>
    <row r="367" spans="1:39">
      <c r="A367" s="174">
        <f t="shared" si="5"/>
        <v>366</v>
      </c>
      <c r="B367" s="134">
        <v>45786</v>
      </c>
      <c r="C367" s="184">
        <f>YEAR(PA[[#This Row],[Date]])+IF(MONTH(PA[[#This Row],[Date]])&gt;=4,1,0)</f>
        <v>2026</v>
      </c>
      <c r="D367" s="32">
        <f>YEAR(PA[[#This Row],[Date]])</f>
        <v>2025</v>
      </c>
      <c r="E367" s="36" t="s">
        <v>364</v>
      </c>
      <c r="F367" s="36" t="s">
        <v>364</v>
      </c>
      <c r="G367" s="217">
        <v>45778</v>
      </c>
      <c r="H367" s="31">
        <f>DAY(EOMONTH(PA[[#This Row],[Month Year]],0))</f>
        <v>31</v>
      </c>
      <c r="I367" s="33">
        <v>0.26180555555555557</v>
      </c>
      <c r="J367" s="33">
        <v>0.76527777777777783</v>
      </c>
      <c r="K367" s="34">
        <f>IFERROR((PA[[#This Row],[Sunset Time (POA&lt;20 W/m2)]]-PA[[#This Row],[Sunrise Time (POA&gt;20 W/m2)]])*24,"")</f>
        <v>12.083333333333336</v>
      </c>
      <c r="L367" s="32" t="s">
        <v>425</v>
      </c>
      <c r="M367" s="36" t="s">
        <v>437</v>
      </c>
      <c r="N367" s="32" t="s">
        <v>413</v>
      </c>
      <c r="O367" s="35" t="s">
        <v>527</v>
      </c>
      <c r="P367" s="35" t="s">
        <v>472</v>
      </c>
      <c r="Q367" s="32"/>
      <c r="R367" s="31">
        <f>IF((PA[[#This Row],[String Type(If String BD)]]&amp;PA[[#This Row],[Equipment (If any BD other than PV  array and inv)]])="",1,0)</f>
        <v>0</v>
      </c>
      <c r="S367" s="31">
        <f>IF(PA[[#This Row],[String Type(If String BD)]]="",1,0)</f>
        <v>0</v>
      </c>
      <c r="T3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7" s="34">
        <f>IFERROR(_xlfn.XLOOKUP(PA[[#This Row],[Affected Equipment ]],'Basic Data'!N:N,'Basic Data'!Q:Q),"")</f>
        <v>31.610000000000003</v>
      </c>
      <c r="V367" s="179">
        <f ca="1">IFERROR(_xlfn.XLOOKUP(PA[[#This Row],[Affected Equipment ]],'Basic Data'!N:N,'Basic Data'!R:R),"")</f>
        <v>1.8812116883889783E-4</v>
      </c>
      <c r="W367" s="35" t="s">
        <v>448</v>
      </c>
      <c r="X367" s="38"/>
      <c r="Y367" s="38" t="s">
        <v>470</v>
      </c>
      <c r="Z367" s="40">
        <v>0.26180555555555557</v>
      </c>
      <c r="AA367" s="40">
        <v>0.26180555555555557</v>
      </c>
      <c r="AB367" s="40">
        <v>0.26180555555555557</v>
      </c>
      <c r="AC367" s="44">
        <v>0.68055555555555558</v>
      </c>
      <c r="AD367" s="42">
        <f>IF(PA[[#This Row],[Acknowledgement Time ]]="NA","",(PA[[#This Row],[Acknowledgement Time ]]-PA[[#This Row],[Fault Time]])*24)</f>
        <v>0</v>
      </c>
      <c r="AE367" s="42">
        <f>IF(PA[[#This Row],[Work Start time on Fault]]="NA","",(PA[[#This Row],[Work Start time on Fault]]-PA[[#This Row],[Fault Time]])*24)</f>
        <v>0</v>
      </c>
      <c r="AF367" s="43">
        <f>IF(PA[[#This Row],[Status]]="Open","",(PA[[#This Row],[Work Completion time on fault]]-PA[[#This Row],[Fault Time]])*24)</f>
        <v>10.050000000000001</v>
      </c>
      <c r="AG367" s="42">
        <f>IFERROR((PA[[#This Row],[Work Completion time on fault]]-PA[[#This Row],[Fault Time]])*24,"")</f>
        <v>10.050000000000001</v>
      </c>
      <c r="AH367" s="35" t="s">
        <v>458</v>
      </c>
      <c r="AI367" s="32" t="s">
        <v>368</v>
      </c>
      <c r="AJ367" s="34">
        <f ca="1">IFERROR(PA[[#This Row],[Breakdown Time]]*PA[[#This Row],[Plant Equivalent Weightage]],"")</f>
        <v>1.8906177468309233E-3</v>
      </c>
      <c r="AK367" s="35">
        <v>6416</v>
      </c>
      <c r="AL367" s="49">
        <f>IFERROR((_xlfn.XLOOKUP($G367,'Modelling New'!$D:$D,'Modelling New'!$O:$O)*PA[[#This Row],[Lost PoA(Wh/m2)]]*PA[[#This Row],[DC Capacity Affected (kW)]])/1000,"")</f>
        <v>156.83749496725781</v>
      </c>
      <c r="AM367" s="316" t="s">
        <v>585</v>
      </c>
    </row>
    <row r="368" spans="1:39">
      <c r="A368" s="174">
        <f t="shared" si="5"/>
        <v>367</v>
      </c>
      <c r="B368" s="134">
        <v>45786</v>
      </c>
      <c r="C368" s="184">
        <f>YEAR(PA[[#This Row],[Date]])+IF(MONTH(PA[[#This Row],[Date]])&gt;=4,1,0)</f>
        <v>2026</v>
      </c>
      <c r="D368" s="32">
        <f>YEAR(PA[[#This Row],[Date]])</f>
        <v>2025</v>
      </c>
      <c r="E368" s="36" t="s">
        <v>364</v>
      </c>
      <c r="F368" s="36" t="s">
        <v>364</v>
      </c>
      <c r="G368" s="217">
        <v>45778</v>
      </c>
      <c r="H368" s="31">
        <f>DAY(EOMONTH(PA[[#This Row],[Month Year]],0))</f>
        <v>31</v>
      </c>
      <c r="I368" s="33">
        <v>0.26180555555555557</v>
      </c>
      <c r="J368" s="33">
        <v>0.76527777777777783</v>
      </c>
      <c r="K368" s="34">
        <f>IFERROR((PA[[#This Row],[Sunset Time (POA&lt;20 W/m2)]]-PA[[#This Row],[Sunrise Time (POA&gt;20 W/m2)]])*24,"")</f>
        <v>12.083333333333336</v>
      </c>
      <c r="L368" s="32" t="s">
        <v>425</v>
      </c>
      <c r="M368" s="36" t="s">
        <v>437</v>
      </c>
      <c r="N368" s="32" t="s">
        <v>413</v>
      </c>
      <c r="O368" s="35" t="s">
        <v>441</v>
      </c>
      <c r="P368" s="35" t="s">
        <v>472</v>
      </c>
      <c r="Q368" s="32"/>
      <c r="R368" s="31">
        <f>IF((PA[[#This Row],[String Type(If String BD)]]&amp;PA[[#This Row],[Equipment (If any BD other than PV  array and inv)]])="",1,0)</f>
        <v>0</v>
      </c>
      <c r="S368" s="31">
        <f>IF(PA[[#This Row],[String Type(If String BD)]]="",1,0)</f>
        <v>0</v>
      </c>
      <c r="T3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8" s="34">
        <f>IFERROR(_xlfn.XLOOKUP(PA[[#This Row],[Affected Equipment ]],'Basic Data'!N:N,'Basic Data'!Q:Q),"")</f>
        <v>31.610000000000003</v>
      </c>
      <c r="V368" s="179">
        <f ca="1">IFERROR(_xlfn.XLOOKUP(PA[[#This Row],[Affected Equipment ]],'Basic Data'!N:N,'Basic Data'!R:R),"")</f>
        <v>1.8812116883889783E-4</v>
      </c>
      <c r="W368" s="35" t="s">
        <v>448</v>
      </c>
      <c r="X368" s="38"/>
      <c r="Y368" s="38" t="s">
        <v>470</v>
      </c>
      <c r="Z368" s="40">
        <v>0.26180555555555557</v>
      </c>
      <c r="AA368" s="40">
        <v>0.26180555555555557</v>
      </c>
      <c r="AB368" s="40">
        <v>0.26180555555555557</v>
      </c>
      <c r="AC368" s="44">
        <v>0.6875</v>
      </c>
      <c r="AD368" s="42">
        <f>IF(PA[[#This Row],[Acknowledgement Time ]]="NA","",(PA[[#This Row],[Acknowledgement Time ]]-PA[[#This Row],[Fault Time]])*24)</f>
        <v>0</v>
      </c>
      <c r="AE368" s="42">
        <f>IF(PA[[#This Row],[Work Start time on Fault]]="NA","",(PA[[#This Row],[Work Start time on Fault]]-PA[[#This Row],[Fault Time]])*24)</f>
        <v>0</v>
      </c>
      <c r="AF368" s="43">
        <f>IF(PA[[#This Row],[Status]]="Open","",(PA[[#This Row],[Work Completion time on fault]]-PA[[#This Row],[Fault Time]])*24)</f>
        <v>10.216666666666667</v>
      </c>
      <c r="AG368" s="42">
        <f>IFERROR((PA[[#This Row],[Work Completion time on fault]]-PA[[#This Row],[Fault Time]])*24,"")</f>
        <v>10.216666666666667</v>
      </c>
      <c r="AH368" s="35" t="s">
        <v>520</v>
      </c>
      <c r="AI368" s="32" t="s">
        <v>368</v>
      </c>
      <c r="AJ368" s="34">
        <f ca="1">IFERROR(PA[[#This Row],[Breakdown Time]]*PA[[#This Row],[Plant Equivalent Weightage]],"")</f>
        <v>1.9219712749707395E-3</v>
      </c>
      <c r="AK368" s="35">
        <v>6503</v>
      </c>
      <c r="AL368" s="49">
        <f>IFERROR((_xlfn.XLOOKUP($G368,'Modelling New'!$D:$D,'Modelling New'!$O:$O)*PA[[#This Row],[Lost PoA(Wh/m2)]]*PA[[#This Row],[DC Capacity Affected (kW)]])/1000,"")</f>
        <v>158.96418793205694</v>
      </c>
      <c r="AM368" s="316" t="s">
        <v>585</v>
      </c>
    </row>
    <row r="369" spans="1:39">
      <c r="A369" s="174">
        <f t="shared" si="5"/>
        <v>368</v>
      </c>
      <c r="B369" s="134">
        <v>45786</v>
      </c>
      <c r="C369" s="184">
        <f>YEAR(PA[[#This Row],[Date]])+IF(MONTH(PA[[#This Row],[Date]])&gt;=4,1,0)</f>
        <v>2026</v>
      </c>
      <c r="D369" s="32">
        <f>YEAR(PA[[#This Row],[Date]])</f>
        <v>2025</v>
      </c>
      <c r="E369" s="36" t="s">
        <v>364</v>
      </c>
      <c r="F369" s="36" t="s">
        <v>364</v>
      </c>
      <c r="G369" s="217">
        <v>45778</v>
      </c>
      <c r="H369" s="31">
        <f>DAY(EOMONTH(PA[[#This Row],[Month Year]],0))</f>
        <v>31</v>
      </c>
      <c r="I369" s="33">
        <v>0.26180555555555557</v>
      </c>
      <c r="J369" s="33">
        <v>0.76527777777777783</v>
      </c>
      <c r="K369" s="34">
        <f>IFERROR((PA[[#This Row],[Sunset Time (POA&lt;20 W/m2)]]-PA[[#This Row],[Sunrise Time (POA&gt;20 W/m2)]])*24,"")</f>
        <v>12.083333333333336</v>
      </c>
      <c r="L369" s="32" t="s">
        <v>425</v>
      </c>
      <c r="M369" s="36" t="s">
        <v>437</v>
      </c>
      <c r="N369" s="32" t="s">
        <v>413</v>
      </c>
      <c r="O369" s="35" t="s">
        <v>441</v>
      </c>
      <c r="P369" s="35" t="s">
        <v>472</v>
      </c>
      <c r="Q369" s="32"/>
      <c r="R369" s="31">
        <f>IF((PA[[#This Row],[String Type(If String BD)]]&amp;PA[[#This Row],[Equipment (If any BD other than PV  array and inv)]])="",1,0)</f>
        <v>0</v>
      </c>
      <c r="S369" s="31">
        <f>IF(PA[[#This Row],[String Type(If String BD)]]="",1,0)</f>
        <v>0</v>
      </c>
      <c r="T3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69" s="34">
        <f>IFERROR(_xlfn.XLOOKUP(PA[[#This Row],[Affected Equipment ]],'Basic Data'!N:N,'Basic Data'!Q:Q),"")</f>
        <v>31.610000000000003</v>
      </c>
      <c r="V369" s="179">
        <f ca="1">IFERROR(_xlfn.XLOOKUP(PA[[#This Row],[Affected Equipment ]],'Basic Data'!N:N,'Basic Data'!R:R),"")</f>
        <v>1.8812116883889783E-4</v>
      </c>
      <c r="W369" s="35" t="s">
        <v>448</v>
      </c>
      <c r="X369" s="38"/>
      <c r="Y369" s="38" t="s">
        <v>470</v>
      </c>
      <c r="Z369" s="40">
        <v>0.26180555555555557</v>
      </c>
      <c r="AA369" s="40">
        <v>0.26180555555555557</v>
      </c>
      <c r="AB369" s="40">
        <v>0.26180555555555557</v>
      </c>
      <c r="AC369" s="44">
        <v>0.69444444444444442</v>
      </c>
      <c r="AD369" s="42">
        <f>IF(PA[[#This Row],[Acknowledgement Time ]]="NA","",(PA[[#This Row],[Acknowledgement Time ]]-PA[[#This Row],[Fault Time]])*24)</f>
        <v>0</v>
      </c>
      <c r="AE369" s="42">
        <f>IF(PA[[#This Row],[Work Start time on Fault]]="NA","",(PA[[#This Row],[Work Start time on Fault]]-PA[[#This Row],[Fault Time]])*24)</f>
        <v>0</v>
      </c>
      <c r="AF369" s="43">
        <f>IF(PA[[#This Row],[Status]]="Open","",(PA[[#This Row],[Work Completion time on fault]]-PA[[#This Row],[Fault Time]])*24)</f>
        <v>10.383333333333333</v>
      </c>
      <c r="AG369" s="42">
        <f>IFERROR((PA[[#This Row],[Work Completion time on fault]]-PA[[#This Row],[Fault Time]])*24,"")</f>
        <v>10.383333333333333</v>
      </c>
      <c r="AH369" s="35" t="s">
        <v>520</v>
      </c>
      <c r="AI369" s="32" t="s">
        <v>368</v>
      </c>
      <c r="AJ369" s="34">
        <f ca="1">IFERROR(PA[[#This Row],[Breakdown Time]]*PA[[#This Row],[Plant Equivalent Weightage]],"")</f>
        <v>1.9533248031105557E-3</v>
      </c>
      <c r="AK369" s="35">
        <v>6553</v>
      </c>
      <c r="AL369" s="49">
        <f>IFERROR((_xlfn.XLOOKUP($G369,'Modelling New'!$D:$D,'Modelling New'!$O:$O)*PA[[#This Row],[Lost PoA(Wh/m2)]]*PA[[#This Row],[DC Capacity Affected (kW)]])/1000,"")</f>
        <v>160.18642526814841</v>
      </c>
      <c r="AM369" s="316" t="s">
        <v>585</v>
      </c>
    </row>
    <row r="370" spans="1:39">
      <c r="A370" s="174">
        <f t="shared" si="5"/>
        <v>369</v>
      </c>
      <c r="B370" s="134">
        <v>45786</v>
      </c>
      <c r="C370" s="184">
        <f>YEAR(PA[[#This Row],[Date]])+IF(MONTH(PA[[#This Row],[Date]])&gt;=4,1,0)</f>
        <v>2026</v>
      </c>
      <c r="D370" s="32">
        <f>YEAR(PA[[#This Row],[Date]])</f>
        <v>2025</v>
      </c>
      <c r="E370" s="36" t="s">
        <v>364</v>
      </c>
      <c r="F370" s="36" t="s">
        <v>364</v>
      </c>
      <c r="G370" s="217">
        <v>45778</v>
      </c>
      <c r="H370" s="31">
        <f>DAY(EOMONTH(PA[[#This Row],[Month Year]],0))</f>
        <v>31</v>
      </c>
      <c r="I370" s="33">
        <v>0.26180555555555557</v>
      </c>
      <c r="J370" s="33">
        <v>0.76527777777777783</v>
      </c>
      <c r="K370" s="34">
        <f>IFERROR((PA[[#This Row],[Sunset Time (POA&lt;20 W/m2)]]-PA[[#This Row],[Sunrise Time (POA&gt;20 W/m2)]])*24,"")</f>
        <v>12.083333333333336</v>
      </c>
      <c r="L370" s="32" t="s">
        <v>425</v>
      </c>
      <c r="M370" s="36" t="s">
        <v>437</v>
      </c>
      <c r="N370" s="32" t="s">
        <v>413</v>
      </c>
      <c r="O370" s="35" t="s">
        <v>441</v>
      </c>
      <c r="P370" s="35" t="s">
        <v>472</v>
      </c>
      <c r="Q370" s="32"/>
      <c r="R370" s="31">
        <f>IF((PA[[#This Row],[String Type(If String BD)]]&amp;PA[[#This Row],[Equipment (If any BD other than PV  array and inv)]])="",1,0)</f>
        <v>0</v>
      </c>
      <c r="S370" s="31">
        <f>IF(PA[[#This Row],[String Type(If String BD)]]="",1,0)</f>
        <v>0</v>
      </c>
      <c r="T3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0" s="34">
        <f>IFERROR(_xlfn.XLOOKUP(PA[[#This Row],[Affected Equipment ]],'Basic Data'!N:N,'Basic Data'!Q:Q),"")</f>
        <v>31.610000000000003</v>
      </c>
      <c r="V370" s="179">
        <f ca="1">IFERROR(_xlfn.XLOOKUP(PA[[#This Row],[Affected Equipment ]],'Basic Data'!N:N,'Basic Data'!R:R),"")</f>
        <v>1.8812116883889783E-4</v>
      </c>
      <c r="W370" s="35" t="s">
        <v>448</v>
      </c>
      <c r="X370" s="38"/>
      <c r="Y370" s="38" t="s">
        <v>470</v>
      </c>
      <c r="Z370" s="40">
        <v>0.26180555555555557</v>
      </c>
      <c r="AA370" s="40">
        <v>0.26180555555555557</v>
      </c>
      <c r="AB370" s="40">
        <v>0.26180555555555557</v>
      </c>
      <c r="AC370" s="44">
        <v>0.70138888888888884</v>
      </c>
      <c r="AD370" s="42">
        <f>IF(PA[[#This Row],[Acknowledgement Time ]]="NA","",(PA[[#This Row],[Acknowledgement Time ]]-PA[[#This Row],[Fault Time]])*24)</f>
        <v>0</v>
      </c>
      <c r="AE370" s="42">
        <f>IF(PA[[#This Row],[Work Start time on Fault]]="NA","",(PA[[#This Row],[Work Start time on Fault]]-PA[[#This Row],[Fault Time]])*24)</f>
        <v>0</v>
      </c>
      <c r="AF370" s="43">
        <f>IF(PA[[#This Row],[Status]]="Open","",(PA[[#This Row],[Work Completion time on fault]]-PA[[#This Row],[Fault Time]])*24)</f>
        <v>10.549999999999999</v>
      </c>
      <c r="AG370" s="42">
        <f>IFERROR((PA[[#This Row],[Work Completion time on fault]]-PA[[#This Row],[Fault Time]])*24,"")</f>
        <v>10.549999999999999</v>
      </c>
      <c r="AH370" s="35" t="s">
        <v>520</v>
      </c>
      <c r="AI370" s="32" t="s">
        <v>368</v>
      </c>
      <c r="AJ370" s="34">
        <f ca="1">IFERROR(PA[[#This Row],[Breakdown Time]]*PA[[#This Row],[Plant Equivalent Weightage]],"")</f>
        <v>1.9846783312503719E-3</v>
      </c>
      <c r="AK370" s="35">
        <v>6606</v>
      </c>
      <c r="AL370" s="49">
        <f>IFERROR((_xlfn.XLOOKUP($G370,'Modelling New'!$D:$D,'Modelling New'!$O:$O)*PA[[#This Row],[Lost PoA(Wh/m2)]]*PA[[#This Row],[DC Capacity Affected (kW)]])/1000,"")</f>
        <v>161.48199684440539</v>
      </c>
      <c r="AM370" s="316" t="s">
        <v>585</v>
      </c>
    </row>
    <row r="371" spans="1:39">
      <c r="A371" s="174">
        <f t="shared" si="5"/>
        <v>370</v>
      </c>
      <c r="B371" s="134">
        <v>45786</v>
      </c>
      <c r="C371" s="184">
        <f>YEAR(PA[[#This Row],[Date]])+IF(MONTH(PA[[#This Row],[Date]])&gt;=4,1,0)</f>
        <v>2026</v>
      </c>
      <c r="D371" s="32">
        <f>YEAR(PA[[#This Row],[Date]])</f>
        <v>2025</v>
      </c>
      <c r="E371" s="36" t="s">
        <v>364</v>
      </c>
      <c r="F371" s="36" t="s">
        <v>364</v>
      </c>
      <c r="G371" s="217">
        <v>45778</v>
      </c>
      <c r="H371" s="31">
        <f>DAY(EOMONTH(PA[[#This Row],[Month Year]],0))</f>
        <v>31</v>
      </c>
      <c r="I371" s="33">
        <v>0.26180555555555557</v>
      </c>
      <c r="J371" s="33">
        <v>0.76527777777777783</v>
      </c>
      <c r="K371" s="34">
        <f>IFERROR((PA[[#This Row],[Sunset Time (POA&lt;20 W/m2)]]-PA[[#This Row],[Sunrise Time (POA&gt;20 W/m2)]])*24,"")</f>
        <v>12.083333333333336</v>
      </c>
      <c r="L371" s="32" t="s">
        <v>425</v>
      </c>
      <c r="M371" s="36" t="s">
        <v>411</v>
      </c>
      <c r="N371" s="32" t="s">
        <v>417</v>
      </c>
      <c r="O371" s="35" t="s">
        <v>473</v>
      </c>
      <c r="P371" s="35" t="s">
        <v>472</v>
      </c>
      <c r="Q371" s="32"/>
      <c r="R371" s="31">
        <f>IF((PA[[#This Row],[String Type(If String BD)]]&amp;PA[[#This Row],[Equipment (If any BD other than PV  array and inv)]])="",1,0)</f>
        <v>0</v>
      </c>
      <c r="S371" s="31">
        <f>IF(PA[[#This Row],[String Type(If String BD)]]="",1,0)</f>
        <v>0</v>
      </c>
      <c r="T3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1" s="34">
        <f>IFERROR(_xlfn.XLOOKUP(PA[[#This Row],[Affected Equipment ]],'Basic Data'!N:N,'Basic Data'!Q:Q),"")</f>
        <v>31.610000000000003</v>
      </c>
      <c r="V371" s="179">
        <f ca="1">IFERROR(_xlfn.XLOOKUP(PA[[#This Row],[Affected Equipment ]],'Basic Data'!N:N,'Basic Data'!R:R),"")</f>
        <v>1.8812116883889783E-4</v>
      </c>
      <c r="W371" s="35" t="s">
        <v>448</v>
      </c>
      <c r="X371" s="38"/>
      <c r="Y371" s="38" t="s">
        <v>470</v>
      </c>
      <c r="Z371" s="40">
        <v>0.26180555555555557</v>
      </c>
      <c r="AA371" s="40">
        <v>0.26180555555555557</v>
      </c>
      <c r="AB371" s="40">
        <v>0.26180555555555557</v>
      </c>
      <c r="AC371" s="44">
        <v>0.70833333333333337</v>
      </c>
      <c r="AD371" s="42">
        <f>IF(PA[[#This Row],[Acknowledgement Time ]]="NA","",(PA[[#This Row],[Acknowledgement Time ]]-PA[[#This Row],[Fault Time]])*24)</f>
        <v>0</v>
      </c>
      <c r="AE371" s="42">
        <f>IF(PA[[#This Row],[Work Start time on Fault]]="NA","",(PA[[#This Row],[Work Start time on Fault]]-PA[[#This Row],[Fault Time]])*24)</f>
        <v>0</v>
      </c>
      <c r="AF371" s="43">
        <f>IF(PA[[#This Row],[Status]]="Open","",(PA[[#This Row],[Work Completion time on fault]]-PA[[#This Row],[Fault Time]])*24)</f>
        <v>10.716666666666667</v>
      </c>
      <c r="AG371" s="42">
        <f>IFERROR((PA[[#This Row],[Work Completion time on fault]]-PA[[#This Row],[Fault Time]])*24,"")</f>
        <v>10.716666666666667</v>
      </c>
      <c r="AH371" s="35" t="s">
        <v>520</v>
      </c>
      <c r="AI371" s="32" t="s">
        <v>368</v>
      </c>
      <c r="AJ371" s="34">
        <f ca="1">IFERROR(PA[[#This Row],[Breakdown Time]]*PA[[#This Row],[Plant Equivalent Weightage]],"")</f>
        <v>2.0160318593901885E-3</v>
      </c>
      <c r="AK371" s="35">
        <v>6666</v>
      </c>
      <c r="AL371" s="49">
        <f>IFERROR((_xlfn.XLOOKUP($G371,'Modelling New'!$D:$D,'Modelling New'!$O:$O)*PA[[#This Row],[Lost PoA(Wh/m2)]]*PA[[#This Row],[DC Capacity Affected (kW)]])/1000,"")</f>
        <v>162.94868164771515</v>
      </c>
      <c r="AM371" s="316" t="s">
        <v>585</v>
      </c>
    </row>
    <row r="372" spans="1:39">
      <c r="A372" s="174">
        <f t="shared" si="5"/>
        <v>371</v>
      </c>
      <c r="B372" s="134">
        <v>45786</v>
      </c>
      <c r="C372" s="184">
        <f>YEAR(PA[[#This Row],[Date]])+IF(MONTH(PA[[#This Row],[Date]])&gt;=4,1,0)</f>
        <v>2026</v>
      </c>
      <c r="D372" s="32">
        <f>YEAR(PA[[#This Row],[Date]])</f>
        <v>2025</v>
      </c>
      <c r="E372" s="36" t="s">
        <v>364</v>
      </c>
      <c r="F372" s="36" t="s">
        <v>364</v>
      </c>
      <c r="G372" s="217">
        <v>45778</v>
      </c>
      <c r="H372" s="31">
        <f>DAY(EOMONTH(PA[[#This Row],[Month Year]],0))</f>
        <v>31</v>
      </c>
      <c r="I372" s="33">
        <v>0.26180555555555557</v>
      </c>
      <c r="J372" s="33">
        <v>0.76527777777777783</v>
      </c>
      <c r="K372" s="34">
        <f>IFERROR((PA[[#This Row],[Sunset Time (POA&lt;20 W/m2)]]-PA[[#This Row],[Sunrise Time (POA&gt;20 W/m2)]])*24,"")</f>
        <v>12.083333333333336</v>
      </c>
      <c r="L372" s="32" t="s">
        <v>425</v>
      </c>
      <c r="M372" s="36" t="s">
        <v>404</v>
      </c>
      <c r="N372" s="32" t="s">
        <v>413</v>
      </c>
      <c r="O372" s="35" t="s">
        <v>459</v>
      </c>
      <c r="P372" s="35" t="s">
        <v>472</v>
      </c>
      <c r="Q372" s="32"/>
      <c r="R372" s="31">
        <f>IF((PA[[#This Row],[String Type(If String BD)]]&amp;PA[[#This Row],[Equipment (If any BD other than PV  array and inv)]])="",1,0)</f>
        <v>0</v>
      </c>
      <c r="S372" s="31">
        <f>IF(PA[[#This Row],[String Type(If String BD)]]="",1,0)</f>
        <v>0</v>
      </c>
      <c r="T3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2" s="34">
        <f>IFERROR(_xlfn.XLOOKUP(PA[[#This Row],[Affected Equipment ]],'Basic Data'!N:N,'Basic Data'!Q:Q),"")</f>
        <v>31.610000000000003</v>
      </c>
      <c r="V372" s="179">
        <f ca="1">IFERROR(_xlfn.XLOOKUP(PA[[#This Row],[Affected Equipment ]],'Basic Data'!N:N,'Basic Data'!R:R),"")</f>
        <v>1.8812116883889783E-4</v>
      </c>
      <c r="W372" s="35" t="s">
        <v>448</v>
      </c>
      <c r="X372" s="38"/>
      <c r="Y372" s="38" t="s">
        <v>470</v>
      </c>
      <c r="Z372" s="40">
        <v>0.26180555555555557</v>
      </c>
      <c r="AA372" s="40">
        <v>0.26180555555555557</v>
      </c>
      <c r="AB372" s="40">
        <v>0.26180555555555557</v>
      </c>
      <c r="AC372" s="44">
        <v>0.71527777777777779</v>
      </c>
      <c r="AD372" s="42">
        <f>IF(PA[[#This Row],[Acknowledgement Time ]]="NA","",(PA[[#This Row],[Acknowledgement Time ]]-PA[[#This Row],[Fault Time]])*24)</f>
        <v>0</v>
      </c>
      <c r="AE372" s="42">
        <f>IF(PA[[#This Row],[Work Start time on Fault]]="NA","",(PA[[#This Row],[Work Start time on Fault]]-PA[[#This Row],[Fault Time]])*24)</f>
        <v>0</v>
      </c>
      <c r="AF372" s="43">
        <f>IF(PA[[#This Row],[Status]]="Open","",(PA[[#This Row],[Work Completion time on fault]]-PA[[#This Row],[Fault Time]])*24)</f>
        <v>10.883333333333333</v>
      </c>
      <c r="AG372" s="42">
        <f>IFERROR((PA[[#This Row],[Work Completion time on fault]]-PA[[#This Row],[Fault Time]])*24,"")</f>
        <v>10.883333333333333</v>
      </c>
      <c r="AH372" s="35" t="s">
        <v>576</v>
      </c>
      <c r="AI372" s="32" t="s">
        <v>368</v>
      </c>
      <c r="AJ372" s="34">
        <f ca="1">IFERROR(PA[[#This Row],[Breakdown Time]]*PA[[#This Row],[Plant Equivalent Weightage]],"")</f>
        <v>2.0473853875300047E-3</v>
      </c>
      <c r="AK372" s="35">
        <v>6719</v>
      </c>
      <c r="AL372" s="49">
        <f>IFERROR((_xlfn.XLOOKUP($G372,'Modelling New'!$D:$D,'Modelling New'!$O:$O)*PA[[#This Row],[Lost PoA(Wh/m2)]]*PA[[#This Row],[DC Capacity Affected (kW)]])/1000,"")</f>
        <v>164.24425322397209</v>
      </c>
      <c r="AM372" s="316" t="s">
        <v>585</v>
      </c>
    </row>
    <row r="373" spans="1:39">
      <c r="A373" s="174">
        <f t="shared" si="5"/>
        <v>372</v>
      </c>
      <c r="B373" s="134">
        <v>45786</v>
      </c>
      <c r="C373" s="184">
        <f>YEAR(PA[[#This Row],[Date]])+IF(MONTH(PA[[#This Row],[Date]])&gt;=4,1,0)</f>
        <v>2026</v>
      </c>
      <c r="D373" s="32">
        <f>YEAR(PA[[#This Row],[Date]])</f>
        <v>2025</v>
      </c>
      <c r="E373" s="36" t="s">
        <v>364</v>
      </c>
      <c r="F373" s="36" t="s">
        <v>364</v>
      </c>
      <c r="G373" s="217">
        <v>45778</v>
      </c>
      <c r="H373" s="31">
        <f>DAY(EOMONTH(PA[[#This Row],[Month Year]],0))</f>
        <v>31</v>
      </c>
      <c r="I373" s="33">
        <v>0.26180555555555557</v>
      </c>
      <c r="J373" s="33">
        <v>0.76527777777777783</v>
      </c>
      <c r="K373" s="34">
        <f>IFERROR((PA[[#This Row],[Sunset Time (POA&lt;20 W/m2)]]-PA[[#This Row],[Sunrise Time (POA&gt;20 W/m2)]])*24,"")</f>
        <v>12.083333333333336</v>
      </c>
      <c r="L373" s="32" t="s">
        <v>425</v>
      </c>
      <c r="M373" s="36" t="s">
        <v>404</v>
      </c>
      <c r="N373" s="32" t="s">
        <v>413</v>
      </c>
      <c r="O373" s="35" t="s">
        <v>459</v>
      </c>
      <c r="P373" s="35" t="s">
        <v>472</v>
      </c>
      <c r="Q373" s="32"/>
      <c r="R373" s="31">
        <f>IF((PA[[#This Row],[String Type(If String BD)]]&amp;PA[[#This Row],[Equipment (If any BD other than PV  array and inv)]])="",1,0)</f>
        <v>0</v>
      </c>
      <c r="S373" s="31">
        <f>IF(PA[[#This Row],[String Type(If String BD)]]="",1,0)</f>
        <v>0</v>
      </c>
      <c r="T3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3" s="34">
        <f>IFERROR(_xlfn.XLOOKUP(PA[[#This Row],[Affected Equipment ]],'Basic Data'!N:N,'Basic Data'!Q:Q),"")</f>
        <v>31.610000000000003</v>
      </c>
      <c r="V373" s="179">
        <f ca="1">IFERROR(_xlfn.XLOOKUP(PA[[#This Row],[Affected Equipment ]],'Basic Data'!N:N,'Basic Data'!R:R),"")</f>
        <v>1.8812116883889783E-4</v>
      </c>
      <c r="W373" s="35" t="s">
        <v>448</v>
      </c>
      <c r="X373" s="38"/>
      <c r="Y373" s="38" t="s">
        <v>470</v>
      </c>
      <c r="Z373" s="40">
        <v>0.26180555555555557</v>
      </c>
      <c r="AA373" s="40">
        <v>0.26180555555555557</v>
      </c>
      <c r="AB373" s="40">
        <v>0.26180555555555557</v>
      </c>
      <c r="AC373" s="44">
        <v>0.72222222222222221</v>
      </c>
      <c r="AD373" s="42">
        <f>IF(PA[[#This Row],[Acknowledgement Time ]]="NA","",(PA[[#This Row],[Acknowledgement Time ]]-PA[[#This Row],[Fault Time]])*24)</f>
        <v>0</v>
      </c>
      <c r="AE373" s="42">
        <f>IF(PA[[#This Row],[Work Start time on Fault]]="NA","",(PA[[#This Row],[Work Start time on Fault]]-PA[[#This Row],[Fault Time]])*24)</f>
        <v>0</v>
      </c>
      <c r="AF373" s="43">
        <f>IF(PA[[#This Row],[Status]]="Open","",(PA[[#This Row],[Work Completion time on fault]]-PA[[#This Row],[Fault Time]])*24)</f>
        <v>11.049999999999999</v>
      </c>
      <c r="AG373" s="42">
        <f>IFERROR((PA[[#This Row],[Work Completion time on fault]]-PA[[#This Row],[Fault Time]])*24,"")</f>
        <v>11.049999999999999</v>
      </c>
      <c r="AH373" s="35" t="s">
        <v>576</v>
      </c>
      <c r="AI373" s="32" t="s">
        <v>368</v>
      </c>
      <c r="AJ373" s="34">
        <f ca="1">IFERROR(PA[[#This Row],[Breakdown Time]]*PA[[#This Row],[Plant Equivalent Weightage]],"")</f>
        <v>2.0787389156698209E-3</v>
      </c>
      <c r="AK373" s="35">
        <v>6764</v>
      </c>
      <c r="AL373" s="49">
        <f>IFERROR((_xlfn.XLOOKUP($G373,'Modelling New'!$D:$D,'Modelling New'!$O:$O)*PA[[#This Row],[Lost PoA(Wh/m2)]]*PA[[#This Row],[DC Capacity Affected (kW)]])/1000,"")</f>
        <v>165.34426682645446</v>
      </c>
      <c r="AM373" s="316" t="s">
        <v>585</v>
      </c>
    </row>
    <row r="374" spans="1:39">
      <c r="A374" s="174">
        <f t="shared" si="5"/>
        <v>373</v>
      </c>
      <c r="B374" s="134">
        <v>45786</v>
      </c>
      <c r="C374" s="184">
        <f>YEAR(PA[[#This Row],[Date]])+IF(MONTH(PA[[#This Row],[Date]])&gt;=4,1,0)</f>
        <v>2026</v>
      </c>
      <c r="D374" s="32">
        <f>YEAR(PA[[#This Row],[Date]])</f>
        <v>2025</v>
      </c>
      <c r="E374" s="36" t="s">
        <v>364</v>
      </c>
      <c r="F374" s="36" t="s">
        <v>364</v>
      </c>
      <c r="G374" s="217">
        <v>45778</v>
      </c>
      <c r="H374" s="31">
        <f>DAY(EOMONTH(PA[[#This Row],[Month Year]],0))</f>
        <v>31</v>
      </c>
      <c r="I374" s="33">
        <v>0.26180555555555557</v>
      </c>
      <c r="J374" s="33">
        <v>0.76527777777777783</v>
      </c>
      <c r="K374" s="34">
        <f>IFERROR((PA[[#This Row],[Sunset Time (POA&lt;20 W/m2)]]-PA[[#This Row],[Sunrise Time (POA&gt;20 W/m2)]])*24,"")</f>
        <v>12.083333333333336</v>
      </c>
      <c r="L374" s="32" t="s">
        <v>425</v>
      </c>
      <c r="M374" s="36" t="s">
        <v>404</v>
      </c>
      <c r="N374" s="32" t="s">
        <v>413</v>
      </c>
      <c r="O374" s="35" t="s">
        <v>459</v>
      </c>
      <c r="P374" s="35" t="s">
        <v>472</v>
      </c>
      <c r="Q374" s="32"/>
      <c r="R374" s="31">
        <f>IF((PA[[#This Row],[String Type(If String BD)]]&amp;PA[[#This Row],[Equipment (If any BD other than PV  array and inv)]])="",1,0)</f>
        <v>0</v>
      </c>
      <c r="S374" s="31">
        <f>IF(PA[[#This Row],[String Type(If String BD)]]="",1,0)</f>
        <v>0</v>
      </c>
      <c r="T3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4" s="34">
        <f>IFERROR(_xlfn.XLOOKUP(PA[[#This Row],[Affected Equipment ]],'Basic Data'!N:N,'Basic Data'!Q:Q),"")</f>
        <v>31.610000000000003</v>
      </c>
      <c r="V374" s="179">
        <f ca="1">IFERROR(_xlfn.XLOOKUP(PA[[#This Row],[Affected Equipment ]],'Basic Data'!N:N,'Basic Data'!R:R),"")</f>
        <v>1.8812116883889783E-4</v>
      </c>
      <c r="W374" s="35" t="s">
        <v>448</v>
      </c>
      <c r="X374" s="38"/>
      <c r="Y374" s="38" t="s">
        <v>470</v>
      </c>
      <c r="Z374" s="40">
        <v>0.26180555555555557</v>
      </c>
      <c r="AA374" s="40">
        <v>0.26180555555555557</v>
      </c>
      <c r="AB374" s="40">
        <v>0.26180555555555557</v>
      </c>
      <c r="AC374" s="44">
        <v>0.72916666666666663</v>
      </c>
      <c r="AD374" s="42">
        <f>IF(PA[[#This Row],[Acknowledgement Time ]]="NA","",(PA[[#This Row],[Acknowledgement Time ]]-PA[[#This Row],[Fault Time]])*24)</f>
        <v>0</v>
      </c>
      <c r="AE374" s="42">
        <f>IF(PA[[#This Row],[Work Start time on Fault]]="NA","",(PA[[#This Row],[Work Start time on Fault]]-PA[[#This Row],[Fault Time]])*24)</f>
        <v>0</v>
      </c>
      <c r="AF374" s="43">
        <f>IF(PA[[#This Row],[Status]]="Open","",(PA[[#This Row],[Work Completion time on fault]]-PA[[#This Row],[Fault Time]])*24)</f>
        <v>11.216666666666665</v>
      </c>
      <c r="AG374" s="42">
        <f>IFERROR((PA[[#This Row],[Work Completion time on fault]]-PA[[#This Row],[Fault Time]])*24,"")</f>
        <v>11.216666666666665</v>
      </c>
      <c r="AH374" s="35" t="s">
        <v>576</v>
      </c>
      <c r="AI374" s="32" t="s">
        <v>368</v>
      </c>
      <c r="AJ374" s="34">
        <f ca="1">IFERROR(PA[[#This Row],[Breakdown Time]]*PA[[#This Row],[Plant Equivalent Weightage]],"")</f>
        <v>2.1100924438096371E-3</v>
      </c>
      <c r="AK374" s="35">
        <v>6800</v>
      </c>
      <c r="AL374" s="49">
        <f>IFERROR((_xlfn.XLOOKUP($G374,'Modelling New'!$D:$D,'Modelling New'!$O:$O)*PA[[#This Row],[Lost PoA(Wh/m2)]]*PA[[#This Row],[DC Capacity Affected (kW)]])/1000,"")</f>
        <v>166.22427770844033</v>
      </c>
      <c r="AM374" s="316" t="s">
        <v>585</v>
      </c>
    </row>
    <row r="375" spans="1:39">
      <c r="A375" s="174">
        <f t="shared" si="5"/>
        <v>374</v>
      </c>
      <c r="B375" s="134">
        <v>45786</v>
      </c>
      <c r="C375" s="184">
        <f>YEAR(PA[[#This Row],[Date]])+IF(MONTH(PA[[#This Row],[Date]])&gt;=4,1,0)</f>
        <v>2026</v>
      </c>
      <c r="D375" s="32">
        <f>YEAR(PA[[#This Row],[Date]])</f>
        <v>2025</v>
      </c>
      <c r="E375" s="36" t="s">
        <v>364</v>
      </c>
      <c r="F375" s="36" t="s">
        <v>364</v>
      </c>
      <c r="G375" s="217">
        <v>45778</v>
      </c>
      <c r="H375" s="31">
        <f>DAY(EOMONTH(PA[[#This Row],[Month Year]],0))</f>
        <v>31</v>
      </c>
      <c r="I375" s="33">
        <v>0.26180555555555557</v>
      </c>
      <c r="J375" s="33">
        <v>0.76527777777777783</v>
      </c>
      <c r="K375" s="34">
        <f>IFERROR((PA[[#This Row],[Sunset Time (POA&lt;20 W/m2)]]-PA[[#This Row],[Sunrise Time (POA&gt;20 W/m2)]])*24,"")</f>
        <v>12.083333333333336</v>
      </c>
      <c r="L375" s="32" t="s">
        <v>425</v>
      </c>
      <c r="M375" s="36" t="s">
        <v>404</v>
      </c>
      <c r="N375" s="32" t="s">
        <v>417</v>
      </c>
      <c r="O375" s="35" t="s">
        <v>473</v>
      </c>
      <c r="P375" s="35" t="s">
        <v>472</v>
      </c>
      <c r="Q375" s="32"/>
      <c r="R375" s="31">
        <f>IF((PA[[#This Row],[String Type(If String BD)]]&amp;PA[[#This Row],[Equipment (If any BD other than PV  array and inv)]])="",1,0)</f>
        <v>0</v>
      </c>
      <c r="S375" s="31">
        <f>IF(PA[[#This Row],[String Type(If String BD)]]="",1,0)</f>
        <v>0</v>
      </c>
      <c r="T3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5" s="34">
        <f>IFERROR(_xlfn.XLOOKUP(PA[[#This Row],[Affected Equipment ]],'Basic Data'!N:N,'Basic Data'!Q:Q),"")</f>
        <v>31.610000000000003</v>
      </c>
      <c r="V375" s="179">
        <f ca="1">IFERROR(_xlfn.XLOOKUP(PA[[#This Row],[Affected Equipment ]],'Basic Data'!N:N,'Basic Data'!R:R),"")</f>
        <v>1.8812116883889783E-4</v>
      </c>
      <c r="W375" s="35" t="s">
        <v>448</v>
      </c>
      <c r="X375" s="38"/>
      <c r="Y375" s="38" t="s">
        <v>470</v>
      </c>
      <c r="Z375" s="40">
        <v>0.26180555555555557</v>
      </c>
      <c r="AA375" s="40">
        <v>0.26180555555555557</v>
      </c>
      <c r="AB375" s="40">
        <v>0.26180555555555557</v>
      </c>
      <c r="AC375" s="44">
        <v>0.73611111111111116</v>
      </c>
      <c r="AD375" s="42">
        <f>IF(PA[[#This Row],[Acknowledgement Time ]]="NA","",(PA[[#This Row],[Acknowledgement Time ]]-PA[[#This Row],[Fault Time]])*24)</f>
        <v>0</v>
      </c>
      <c r="AE375" s="42">
        <f>IF(PA[[#This Row],[Work Start time on Fault]]="NA","",(PA[[#This Row],[Work Start time on Fault]]-PA[[#This Row],[Fault Time]])*24)</f>
        <v>0</v>
      </c>
      <c r="AF375" s="43">
        <f>IF(PA[[#This Row],[Status]]="Open","",(PA[[#This Row],[Work Completion time on fault]]-PA[[#This Row],[Fault Time]])*24)</f>
        <v>11.383333333333335</v>
      </c>
      <c r="AG375" s="42">
        <f>IFERROR((PA[[#This Row],[Work Completion time on fault]]-PA[[#This Row],[Fault Time]])*24,"")</f>
        <v>11.383333333333335</v>
      </c>
      <c r="AH375" s="35" t="s">
        <v>567</v>
      </c>
      <c r="AI375" s="32" t="s">
        <v>368</v>
      </c>
      <c r="AJ375" s="34">
        <f ca="1">IFERROR(PA[[#This Row],[Breakdown Time]]*PA[[#This Row],[Plant Equivalent Weightage]],"")</f>
        <v>2.1414459719494537E-3</v>
      </c>
      <c r="AK375" s="35">
        <v>6829</v>
      </c>
      <c r="AL375" s="49">
        <f>IFERROR((_xlfn.XLOOKUP($G375,'Modelling New'!$D:$D,'Modelling New'!$O:$O)*PA[[#This Row],[Lost PoA(Wh/m2)]]*PA[[#This Row],[DC Capacity Affected (kW)]])/1000,"")</f>
        <v>166.93317536337335</v>
      </c>
      <c r="AM375" s="316" t="s">
        <v>585</v>
      </c>
    </row>
    <row r="376" spans="1:39">
      <c r="A376" s="174">
        <f t="shared" si="5"/>
        <v>375</v>
      </c>
      <c r="B376" s="134">
        <v>45786</v>
      </c>
      <c r="C376" s="184">
        <f>YEAR(PA[[#This Row],[Date]])+IF(MONTH(PA[[#This Row],[Date]])&gt;=4,1,0)</f>
        <v>2026</v>
      </c>
      <c r="D376" s="32">
        <f>YEAR(PA[[#This Row],[Date]])</f>
        <v>2025</v>
      </c>
      <c r="E376" s="36" t="s">
        <v>364</v>
      </c>
      <c r="F376" s="36" t="s">
        <v>364</v>
      </c>
      <c r="G376" s="217">
        <v>45778</v>
      </c>
      <c r="H376" s="31">
        <f>DAY(EOMONTH(PA[[#This Row],[Month Year]],0))</f>
        <v>31</v>
      </c>
      <c r="I376" s="33">
        <v>0.26180555555555557</v>
      </c>
      <c r="J376" s="33">
        <v>0.76527777777777783</v>
      </c>
      <c r="K376" s="34">
        <f>IFERROR((PA[[#This Row],[Sunset Time (POA&lt;20 W/m2)]]-PA[[#This Row],[Sunrise Time (POA&gt;20 W/m2)]])*24,"")</f>
        <v>12.083333333333336</v>
      </c>
      <c r="L376" s="32" t="s">
        <v>425</v>
      </c>
      <c r="M376" s="36" t="s">
        <v>404</v>
      </c>
      <c r="N376" s="32" t="s">
        <v>417</v>
      </c>
      <c r="O376" s="35" t="s">
        <v>473</v>
      </c>
      <c r="P376" s="35" t="s">
        <v>472</v>
      </c>
      <c r="Q376" s="32"/>
      <c r="R376" s="31">
        <f>IF((PA[[#This Row],[String Type(If String BD)]]&amp;PA[[#This Row],[Equipment (If any BD other than PV  array and inv)]])="",1,0)</f>
        <v>0</v>
      </c>
      <c r="S376" s="31">
        <f>IF(PA[[#This Row],[String Type(If String BD)]]="",1,0)</f>
        <v>0</v>
      </c>
      <c r="T3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6" s="34">
        <f>IFERROR(_xlfn.XLOOKUP(PA[[#This Row],[Affected Equipment ]],'Basic Data'!N:N,'Basic Data'!Q:Q),"")</f>
        <v>31.610000000000003</v>
      </c>
      <c r="V376" s="179">
        <f ca="1">IFERROR(_xlfn.XLOOKUP(PA[[#This Row],[Affected Equipment ]],'Basic Data'!N:N,'Basic Data'!R:R),"")</f>
        <v>1.8812116883889783E-4</v>
      </c>
      <c r="W376" s="35" t="s">
        <v>448</v>
      </c>
      <c r="X376" s="38"/>
      <c r="Y376" s="38" t="s">
        <v>470</v>
      </c>
      <c r="Z376" s="40">
        <v>0.26180555555555557</v>
      </c>
      <c r="AA376" s="40">
        <v>0.26180555555555557</v>
      </c>
      <c r="AB376" s="40">
        <v>0.26180555555555557</v>
      </c>
      <c r="AC376" s="44">
        <v>0.74305555555555558</v>
      </c>
      <c r="AD376" s="42">
        <f>IF(PA[[#This Row],[Acknowledgement Time ]]="NA","",(PA[[#This Row],[Acknowledgement Time ]]-PA[[#This Row],[Fault Time]])*24)</f>
        <v>0</v>
      </c>
      <c r="AE376" s="42">
        <f>IF(PA[[#This Row],[Work Start time on Fault]]="NA","",(PA[[#This Row],[Work Start time on Fault]]-PA[[#This Row],[Fault Time]])*24)</f>
        <v>0</v>
      </c>
      <c r="AF376" s="43">
        <f>IF(PA[[#This Row],[Status]]="Open","",(PA[[#This Row],[Work Completion time on fault]]-PA[[#This Row],[Fault Time]])*24)</f>
        <v>11.55</v>
      </c>
      <c r="AG376" s="42">
        <f>IFERROR((PA[[#This Row],[Work Completion time on fault]]-PA[[#This Row],[Fault Time]])*24,"")</f>
        <v>11.55</v>
      </c>
      <c r="AH376" s="35" t="s">
        <v>567</v>
      </c>
      <c r="AI376" s="32" t="s">
        <v>368</v>
      </c>
      <c r="AJ376" s="34">
        <f ca="1">IFERROR(PA[[#This Row],[Breakdown Time]]*PA[[#This Row],[Plant Equivalent Weightage]],"")</f>
        <v>2.1727995000892699E-3</v>
      </c>
      <c r="AK376" s="35">
        <v>6853</v>
      </c>
      <c r="AL376" s="49">
        <f>IFERROR((_xlfn.XLOOKUP($G376,'Modelling New'!$D:$D,'Modelling New'!$O:$O)*PA[[#This Row],[Lost PoA(Wh/m2)]]*PA[[#This Row],[DC Capacity Affected (kW)]])/1000,"")</f>
        <v>167.51984928469727</v>
      </c>
      <c r="AM376" s="316" t="s">
        <v>585</v>
      </c>
    </row>
    <row r="377" spans="1:39">
      <c r="A377" s="174">
        <f t="shared" si="5"/>
        <v>376</v>
      </c>
      <c r="B377" s="134">
        <v>45786</v>
      </c>
      <c r="C377" s="184">
        <f>YEAR(PA[[#This Row],[Date]])+IF(MONTH(PA[[#This Row],[Date]])&gt;=4,1,0)</f>
        <v>2026</v>
      </c>
      <c r="D377" s="32">
        <f>YEAR(PA[[#This Row],[Date]])</f>
        <v>2025</v>
      </c>
      <c r="E377" s="36" t="s">
        <v>364</v>
      </c>
      <c r="F377" s="36" t="s">
        <v>364</v>
      </c>
      <c r="G377" s="217">
        <v>45778</v>
      </c>
      <c r="H377" s="31">
        <f>DAY(EOMONTH(PA[[#This Row],[Month Year]],0))</f>
        <v>31</v>
      </c>
      <c r="I377" s="33">
        <v>0.26180555555555557</v>
      </c>
      <c r="J377" s="33">
        <v>0.76527777777777783</v>
      </c>
      <c r="K377" s="34">
        <f>IFERROR((PA[[#This Row],[Sunset Time (POA&lt;20 W/m2)]]-PA[[#This Row],[Sunrise Time (POA&gt;20 W/m2)]])*24,"")</f>
        <v>12.083333333333336</v>
      </c>
      <c r="L377" s="32" t="s">
        <v>425</v>
      </c>
      <c r="M377" s="36" t="s">
        <v>404</v>
      </c>
      <c r="N377" s="32" t="s">
        <v>413</v>
      </c>
      <c r="O377" s="35" t="s">
        <v>468</v>
      </c>
      <c r="P377" s="35" t="s">
        <v>472</v>
      </c>
      <c r="Q377" s="32"/>
      <c r="R377" s="31">
        <f>IF((PA[[#This Row],[String Type(If String BD)]]&amp;PA[[#This Row],[Equipment (If any BD other than PV  array and inv)]])="",1,0)</f>
        <v>0</v>
      </c>
      <c r="S377" s="31">
        <f>IF(PA[[#This Row],[String Type(If String BD)]]="",1,0)</f>
        <v>0</v>
      </c>
      <c r="T3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7" s="34">
        <f>IFERROR(_xlfn.XLOOKUP(PA[[#This Row],[Affected Equipment ]],'Basic Data'!N:N,'Basic Data'!Q:Q),"")</f>
        <v>31.610000000000003</v>
      </c>
      <c r="V377" s="179">
        <f ca="1">IFERROR(_xlfn.XLOOKUP(PA[[#This Row],[Affected Equipment ]],'Basic Data'!N:N,'Basic Data'!R:R),"")</f>
        <v>1.8812116883889783E-4</v>
      </c>
      <c r="W377" s="35" t="s">
        <v>448</v>
      </c>
      <c r="X377" s="38"/>
      <c r="Y377" s="38" t="s">
        <v>470</v>
      </c>
      <c r="Z377" s="40">
        <v>0.26180555555555557</v>
      </c>
      <c r="AA377" s="40">
        <v>0.26180555555555557</v>
      </c>
      <c r="AB377" s="40">
        <v>0.26180555555555557</v>
      </c>
      <c r="AC377" s="44">
        <v>0.75</v>
      </c>
      <c r="AD377" s="42">
        <f>IF(PA[[#This Row],[Acknowledgement Time ]]="NA","",(PA[[#This Row],[Acknowledgement Time ]]-PA[[#This Row],[Fault Time]])*24)</f>
        <v>0</v>
      </c>
      <c r="AE377" s="42">
        <f>IF(PA[[#This Row],[Work Start time on Fault]]="NA","",(PA[[#This Row],[Work Start time on Fault]]-PA[[#This Row],[Fault Time]])*24)</f>
        <v>0</v>
      </c>
      <c r="AF377" s="43">
        <f>IF(PA[[#This Row],[Status]]="Open","",(PA[[#This Row],[Work Completion time on fault]]-PA[[#This Row],[Fault Time]])*24)</f>
        <v>11.716666666666667</v>
      </c>
      <c r="AG377" s="42">
        <f>IFERROR((PA[[#This Row],[Work Completion time on fault]]-PA[[#This Row],[Fault Time]])*24,"")</f>
        <v>11.716666666666667</v>
      </c>
      <c r="AH377" s="35" t="s">
        <v>520</v>
      </c>
      <c r="AI377" s="32" t="s">
        <v>368</v>
      </c>
      <c r="AJ377" s="34">
        <f ca="1">IFERROR(PA[[#This Row],[Breakdown Time]]*PA[[#This Row],[Plant Equivalent Weightage]],"")</f>
        <v>2.2041530282290861E-3</v>
      </c>
      <c r="AK377" s="35">
        <v>6872</v>
      </c>
      <c r="AL377" s="49">
        <f>IFERROR((_xlfn.XLOOKUP($G377,'Modelling New'!$D:$D,'Modelling New'!$O:$O)*PA[[#This Row],[Lost PoA(Wh/m2)]]*PA[[#This Row],[DC Capacity Affected (kW)]])/1000,"")</f>
        <v>167.984299472412</v>
      </c>
      <c r="AM377" s="316" t="s">
        <v>585</v>
      </c>
    </row>
    <row r="378" spans="1:39">
      <c r="A378" s="174">
        <f t="shared" si="5"/>
        <v>377</v>
      </c>
      <c r="B378" s="134">
        <v>45786</v>
      </c>
      <c r="C378" s="184">
        <f>YEAR(PA[[#This Row],[Date]])+IF(MONTH(PA[[#This Row],[Date]])&gt;=4,1,0)</f>
        <v>2026</v>
      </c>
      <c r="D378" s="32">
        <f>YEAR(PA[[#This Row],[Date]])</f>
        <v>2025</v>
      </c>
      <c r="E378" s="36" t="s">
        <v>364</v>
      </c>
      <c r="F378" s="36" t="s">
        <v>364</v>
      </c>
      <c r="G378" s="217">
        <v>45778</v>
      </c>
      <c r="H378" s="31">
        <f>DAY(EOMONTH(PA[[#This Row],[Month Year]],0))</f>
        <v>31</v>
      </c>
      <c r="I378" s="33">
        <v>0.26180555555555557</v>
      </c>
      <c r="J378" s="33">
        <v>0.76527777777777783</v>
      </c>
      <c r="K378" s="34">
        <f>IFERROR((PA[[#This Row],[Sunset Time (POA&lt;20 W/m2)]]-PA[[#This Row],[Sunrise Time (POA&gt;20 W/m2)]])*24,"")</f>
        <v>12.083333333333336</v>
      </c>
      <c r="L378" s="32" t="s">
        <v>425</v>
      </c>
      <c r="M378" s="36" t="s">
        <v>404</v>
      </c>
      <c r="N378" s="32" t="s">
        <v>413</v>
      </c>
      <c r="O378" s="35" t="s">
        <v>468</v>
      </c>
      <c r="P378" s="35" t="s">
        <v>472</v>
      </c>
      <c r="Q378" s="32"/>
      <c r="R378" s="31">
        <f>IF((PA[[#This Row],[String Type(If String BD)]]&amp;PA[[#This Row],[Equipment (If any BD other than PV  array and inv)]])="",1,0)</f>
        <v>0</v>
      </c>
      <c r="S378" s="31">
        <f>IF(PA[[#This Row],[String Type(If String BD)]]="",1,0)</f>
        <v>0</v>
      </c>
      <c r="T3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8" s="34">
        <f>IFERROR(_xlfn.XLOOKUP(PA[[#This Row],[Affected Equipment ]],'Basic Data'!N:N,'Basic Data'!Q:Q),"")</f>
        <v>31.610000000000003</v>
      </c>
      <c r="V378" s="179">
        <f ca="1">IFERROR(_xlfn.XLOOKUP(PA[[#This Row],[Affected Equipment ]],'Basic Data'!N:N,'Basic Data'!R:R),"")</f>
        <v>1.8812116883889783E-4</v>
      </c>
      <c r="W378" s="35" t="s">
        <v>448</v>
      </c>
      <c r="X378" s="38"/>
      <c r="Y378" s="38" t="s">
        <v>470</v>
      </c>
      <c r="Z378" s="40">
        <v>0.26180555555555557</v>
      </c>
      <c r="AA378" s="40">
        <v>0.26180555555555557</v>
      </c>
      <c r="AB378" s="40">
        <v>0.26180555555555557</v>
      </c>
      <c r="AC378" s="44">
        <v>0.75694444444444442</v>
      </c>
      <c r="AD378" s="42">
        <f>IF(PA[[#This Row],[Acknowledgement Time ]]="NA","",(PA[[#This Row],[Acknowledgement Time ]]-PA[[#This Row],[Fault Time]])*24)</f>
        <v>0</v>
      </c>
      <c r="AE378" s="42">
        <f>IF(PA[[#This Row],[Work Start time on Fault]]="NA","",(PA[[#This Row],[Work Start time on Fault]]-PA[[#This Row],[Fault Time]])*24)</f>
        <v>0</v>
      </c>
      <c r="AF378" s="43">
        <f>IF(PA[[#This Row],[Status]]="Open","",(PA[[#This Row],[Work Completion time on fault]]-PA[[#This Row],[Fault Time]])*24)</f>
        <v>11.883333333333333</v>
      </c>
      <c r="AG378" s="42">
        <f>IFERROR((PA[[#This Row],[Work Completion time on fault]]-PA[[#This Row],[Fault Time]])*24,"")</f>
        <v>11.883333333333333</v>
      </c>
      <c r="AH378" s="35" t="s">
        <v>520</v>
      </c>
      <c r="AI378" s="32" t="s">
        <v>368</v>
      </c>
      <c r="AJ378" s="34">
        <f ca="1">IFERROR(PA[[#This Row],[Breakdown Time]]*PA[[#This Row],[Plant Equivalent Weightage]],"")</f>
        <v>2.2355065563689023E-3</v>
      </c>
      <c r="AK378" s="35">
        <v>6885</v>
      </c>
      <c r="AL378" s="49">
        <f>IFERROR((_xlfn.XLOOKUP($G378,'Modelling New'!$D:$D,'Modelling New'!$O:$O)*PA[[#This Row],[Lost PoA(Wh/m2)]]*PA[[#This Row],[DC Capacity Affected (kW)]])/1000,"")</f>
        <v>168.30208117979581</v>
      </c>
      <c r="AM378" s="316" t="s">
        <v>585</v>
      </c>
    </row>
    <row r="379" spans="1:39">
      <c r="A379" s="174">
        <f t="shared" si="5"/>
        <v>378</v>
      </c>
      <c r="B379" s="134">
        <v>45786</v>
      </c>
      <c r="C379" s="184">
        <f>YEAR(PA[[#This Row],[Date]])+IF(MONTH(PA[[#This Row],[Date]])&gt;=4,1,0)</f>
        <v>2026</v>
      </c>
      <c r="D379" s="32">
        <f>YEAR(PA[[#This Row],[Date]])</f>
        <v>2025</v>
      </c>
      <c r="E379" s="36" t="s">
        <v>364</v>
      </c>
      <c r="F379" s="36" t="s">
        <v>364</v>
      </c>
      <c r="G379" s="217">
        <v>45778</v>
      </c>
      <c r="H379" s="31">
        <f>DAY(EOMONTH(PA[[#This Row],[Month Year]],0))</f>
        <v>31</v>
      </c>
      <c r="I379" s="33">
        <v>0.26180555555555557</v>
      </c>
      <c r="J379" s="33">
        <v>0.76527777777777783</v>
      </c>
      <c r="K379" s="34">
        <f>IFERROR((PA[[#This Row],[Sunset Time (POA&lt;20 W/m2)]]-PA[[#This Row],[Sunrise Time (POA&gt;20 W/m2)]])*24,"")</f>
        <v>12.083333333333336</v>
      </c>
      <c r="L379" s="32" t="s">
        <v>425</v>
      </c>
      <c r="M379" s="36" t="s">
        <v>404</v>
      </c>
      <c r="N379" s="32" t="s">
        <v>417</v>
      </c>
      <c r="O379" s="35" t="s">
        <v>441</v>
      </c>
      <c r="P379" s="35" t="s">
        <v>472</v>
      </c>
      <c r="Q379" s="32"/>
      <c r="R379" s="31">
        <f>IF((PA[[#This Row],[String Type(If String BD)]]&amp;PA[[#This Row],[Equipment (If any BD other than PV  array and inv)]])="",1,0)</f>
        <v>0</v>
      </c>
      <c r="S379" s="31">
        <f>IF(PA[[#This Row],[String Type(If String BD)]]="",1,0)</f>
        <v>0</v>
      </c>
      <c r="T3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379" s="34">
        <f>IFERROR(_xlfn.XLOOKUP(PA[[#This Row],[Affected Equipment ]],'Basic Data'!N:N,'Basic Data'!Q:Q),"")</f>
        <v>31.610000000000003</v>
      </c>
      <c r="V379" s="179">
        <f ca="1">IFERROR(_xlfn.XLOOKUP(PA[[#This Row],[Affected Equipment ]],'Basic Data'!N:N,'Basic Data'!R:R),"")</f>
        <v>1.8812116883889783E-4</v>
      </c>
      <c r="W379" s="35" t="s">
        <v>448</v>
      </c>
      <c r="X379" s="38"/>
      <c r="Y379" s="38" t="s">
        <v>470</v>
      </c>
      <c r="Z379" s="40">
        <v>0.26180555555555557</v>
      </c>
      <c r="AA379" s="40">
        <v>0.26180555555555557</v>
      </c>
      <c r="AB379" s="40">
        <v>0.26180555555555557</v>
      </c>
      <c r="AC379" s="44">
        <v>0.76388888888888884</v>
      </c>
      <c r="AD379" s="42">
        <f>IF(PA[[#This Row],[Acknowledgement Time ]]="NA","",(PA[[#This Row],[Acknowledgement Time ]]-PA[[#This Row],[Fault Time]])*24)</f>
        <v>0</v>
      </c>
      <c r="AE379" s="42">
        <f>IF(PA[[#This Row],[Work Start time on Fault]]="NA","",(PA[[#This Row],[Work Start time on Fault]]-PA[[#This Row],[Fault Time]])*24)</f>
        <v>0</v>
      </c>
      <c r="AF379" s="43">
        <f>IF(PA[[#This Row],[Status]]="Open","",(PA[[#This Row],[Work Completion time on fault]]-PA[[#This Row],[Fault Time]])*24)</f>
        <v>12.049999999999997</v>
      </c>
      <c r="AG379" s="42">
        <f>IFERROR((PA[[#This Row],[Work Completion time on fault]]-PA[[#This Row],[Fault Time]])*24,"")</f>
        <v>12.049999999999997</v>
      </c>
      <c r="AH379" s="35" t="s">
        <v>586</v>
      </c>
      <c r="AI379" s="32" t="s">
        <v>368</v>
      </c>
      <c r="AJ379" s="34">
        <f ca="1">IFERROR(PA[[#This Row],[Breakdown Time]]*PA[[#This Row],[Plant Equivalent Weightage]],"")</f>
        <v>2.2668600845087185E-3</v>
      </c>
      <c r="AK379" s="35">
        <v>6894</v>
      </c>
      <c r="AL379" s="49">
        <f>IFERROR((_xlfn.XLOOKUP($G379,'Modelling New'!$D:$D,'Modelling New'!$O:$O)*PA[[#This Row],[Lost PoA(Wh/m2)]]*PA[[#This Row],[DC Capacity Affected (kW)]])/1000,"")</f>
        <v>168.5220839002923</v>
      </c>
      <c r="AM379" s="316" t="s">
        <v>585</v>
      </c>
    </row>
    <row r="380" spans="1:39">
      <c r="A380" s="174">
        <f t="shared" si="5"/>
        <v>379</v>
      </c>
      <c r="B380" s="30">
        <v>45786</v>
      </c>
      <c r="C380" s="184">
        <f>YEAR(PA[[#This Row],[Date]])+IF(MONTH(PA[[#This Row],[Date]])&gt;=4,1,0)</f>
        <v>2026</v>
      </c>
      <c r="D380" s="32">
        <f>YEAR(PA[[#This Row],[Date]])</f>
        <v>2025</v>
      </c>
      <c r="E380" s="36" t="s">
        <v>364</v>
      </c>
      <c r="F380" s="36" t="s">
        <v>364</v>
      </c>
      <c r="G380" s="217">
        <v>45778</v>
      </c>
      <c r="H380" s="31">
        <f>DAY(EOMONTH(PA[[#This Row],[Month Year]],0))</f>
        <v>31</v>
      </c>
      <c r="I380" s="33">
        <v>0.26180555555555557</v>
      </c>
      <c r="J380" s="33">
        <v>0.76527777777777783</v>
      </c>
      <c r="K380" s="34">
        <f>IFERROR((PA[[#This Row],[Sunset Time (POA&lt;20 W/m2)]]-PA[[#This Row],[Sunrise Time (POA&gt;20 W/m2)]])*24,"")</f>
        <v>12.083333333333336</v>
      </c>
      <c r="L380" s="32" t="s">
        <v>412</v>
      </c>
      <c r="M380" s="36" t="s">
        <v>411</v>
      </c>
      <c r="N380" s="32" t="s">
        <v>417</v>
      </c>
      <c r="O380" s="35" t="s">
        <v>527</v>
      </c>
      <c r="P380" s="35" t="s">
        <v>407</v>
      </c>
      <c r="Q380" s="32"/>
      <c r="R380" s="31">
        <f>IF((PA[[#This Row],[String Type(If String BD)]]&amp;PA[[#This Row],[Equipment (If any BD other than PV  array and inv)]])="",1,0)</f>
        <v>0</v>
      </c>
      <c r="S380" s="31">
        <f>IF(PA[[#This Row],[String Type(If String BD)]]="",1,0)</f>
        <v>0</v>
      </c>
      <c r="T3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0" s="34">
        <f>IFERROR(_xlfn.XLOOKUP(PA[[#This Row],[Affected Equipment ]],'Basic Data'!N:N,'Basic Data'!Q:Q),"")</f>
        <v>31.900000000000002</v>
      </c>
      <c r="V380" s="179">
        <f ca="1">IFERROR(_xlfn.XLOOKUP(PA[[#This Row],[Affected Equipment ]],'Basic Data'!N:N,'Basic Data'!R:R),"")</f>
        <v>1.898470511218235E-4</v>
      </c>
      <c r="W380" s="35" t="s">
        <v>408</v>
      </c>
      <c r="X380" s="38"/>
      <c r="Y380" s="38" t="s">
        <v>470</v>
      </c>
      <c r="Z380" s="40">
        <v>0.26180555555555557</v>
      </c>
      <c r="AA380" s="40">
        <v>0.26180555555555557</v>
      </c>
      <c r="AB380" s="40">
        <v>0.26180555555555557</v>
      </c>
      <c r="AC380" s="44">
        <v>0.70833333333333337</v>
      </c>
      <c r="AD380" s="42">
        <f>IF(PA[[#This Row],[Acknowledgement Time ]]="NA","",(PA[[#This Row],[Acknowledgement Time ]]-PA[[#This Row],[Fault Time]])*24)</f>
        <v>0</v>
      </c>
      <c r="AE380" s="42">
        <f>IF(PA[[#This Row],[Work Start time on Fault]]="NA","",(PA[[#This Row],[Work Start time on Fault]]-PA[[#This Row],[Fault Time]])*24)</f>
        <v>0</v>
      </c>
      <c r="AF380" s="43">
        <f>IF(PA[[#This Row],[Status]]="Open","",(PA[[#This Row],[Work Completion time on fault]]-PA[[#This Row],[Fault Time]])*24)</f>
        <v>10.716666666666667</v>
      </c>
      <c r="AG380" s="42">
        <f>IFERROR((PA[[#This Row],[Work Completion time on fault]]-PA[[#This Row],[Fault Time]])*24,"")</f>
        <v>10.716666666666667</v>
      </c>
      <c r="AH380" s="35" t="s">
        <v>533</v>
      </c>
      <c r="AI380" s="32" t="s">
        <v>368</v>
      </c>
      <c r="AJ380" s="34">
        <f ca="1">IFERROR(PA[[#This Row],[Breakdown Time]]*PA[[#This Row],[Plant Equivalent Weightage]],"")</f>
        <v>2.0345275645222084E-3</v>
      </c>
      <c r="AK380" s="35">
        <v>7031</v>
      </c>
      <c r="AL380" s="49">
        <f>IFERROR((_xlfn.XLOOKUP($G380,'Modelling New'!$D:$D,'Modelling New'!$O:$O)*PA[[#This Row],[Lost PoA(Wh/m2)]]*PA[[#This Row],[DC Capacity Affected (kW)]])/1000,"")</f>
        <v>173.44781249660659</v>
      </c>
    </row>
    <row r="381" spans="1:39">
      <c r="A381" s="174">
        <f t="shared" si="5"/>
        <v>380</v>
      </c>
      <c r="B381" s="30">
        <v>45786</v>
      </c>
      <c r="C381" s="184">
        <f>YEAR(PA[[#This Row],[Date]])+IF(MONTH(PA[[#This Row],[Date]])&gt;=4,1,0)</f>
        <v>2026</v>
      </c>
      <c r="D381" s="32">
        <f>YEAR(PA[[#This Row],[Date]])</f>
        <v>2025</v>
      </c>
      <c r="E381" s="36" t="s">
        <v>364</v>
      </c>
      <c r="F381" s="36" t="s">
        <v>364</v>
      </c>
      <c r="G381" s="217">
        <v>45778</v>
      </c>
      <c r="H381" s="31">
        <f>DAY(EOMONTH(PA[[#This Row],[Month Year]],0))</f>
        <v>31</v>
      </c>
      <c r="I381" s="33">
        <v>0.26180555555555557</v>
      </c>
      <c r="J381" s="33">
        <v>0.76527777777777783</v>
      </c>
      <c r="K381" s="34">
        <f>IFERROR((PA[[#This Row],[Sunset Time (POA&lt;20 W/m2)]]-PA[[#This Row],[Sunrise Time (POA&gt;20 W/m2)]])*24,"")</f>
        <v>12.083333333333336</v>
      </c>
      <c r="L381" s="32" t="s">
        <v>412</v>
      </c>
      <c r="M381" s="36" t="s">
        <v>411</v>
      </c>
      <c r="N381" s="32" t="s">
        <v>417</v>
      </c>
      <c r="O381" s="35" t="s">
        <v>527</v>
      </c>
      <c r="P381" s="35" t="s">
        <v>407</v>
      </c>
      <c r="Q381" s="32"/>
      <c r="R381" s="31">
        <f>IF((PA[[#This Row],[String Type(If String BD)]]&amp;PA[[#This Row],[Equipment (If any BD other than PV  array and inv)]])="",1,0)</f>
        <v>0</v>
      </c>
      <c r="S381" s="31">
        <f>IF(PA[[#This Row],[String Type(If String BD)]]="",1,0)</f>
        <v>0</v>
      </c>
      <c r="T3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1" s="34">
        <f>IFERROR(_xlfn.XLOOKUP(PA[[#This Row],[Affected Equipment ]],'Basic Data'!N:N,'Basic Data'!Q:Q),"")</f>
        <v>31.900000000000002</v>
      </c>
      <c r="V381" s="179">
        <f ca="1">IFERROR(_xlfn.XLOOKUP(PA[[#This Row],[Affected Equipment ]],'Basic Data'!N:N,'Basic Data'!R:R),"")</f>
        <v>1.898470511218235E-4</v>
      </c>
      <c r="W381" s="35" t="s">
        <v>408</v>
      </c>
      <c r="X381" s="38"/>
      <c r="Y381" s="38" t="s">
        <v>470</v>
      </c>
      <c r="Z381" s="40">
        <v>0.26180555555555557</v>
      </c>
      <c r="AA381" s="40">
        <v>0.26180555555555557</v>
      </c>
      <c r="AB381" s="40">
        <v>0.26180555555555557</v>
      </c>
      <c r="AC381" s="44">
        <v>0.71527777777777779</v>
      </c>
      <c r="AD381" s="42">
        <f>IF(PA[[#This Row],[Acknowledgement Time ]]="NA","",(PA[[#This Row],[Acknowledgement Time ]]-PA[[#This Row],[Fault Time]])*24)</f>
        <v>0</v>
      </c>
      <c r="AE381" s="42">
        <f>IF(PA[[#This Row],[Work Start time on Fault]]="NA","",(PA[[#This Row],[Work Start time on Fault]]-PA[[#This Row],[Fault Time]])*24)</f>
        <v>0</v>
      </c>
      <c r="AF381" s="43">
        <f>IF(PA[[#This Row],[Status]]="Open","",(PA[[#This Row],[Work Completion time on fault]]-PA[[#This Row],[Fault Time]])*24)</f>
        <v>10.883333333333333</v>
      </c>
      <c r="AG381" s="42">
        <f>IFERROR((PA[[#This Row],[Work Completion time on fault]]-PA[[#This Row],[Fault Time]])*24,"")</f>
        <v>10.883333333333333</v>
      </c>
      <c r="AH381" s="35" t="s">
        <v>533</v>
      </c>
      <c r="AI381" s="32" t="s">
        <v>368</v>
      </c>
      <c r="AJ381" s="34">
        <f ca="1">IFERROR(PA[[#This Row],[Breakdown Time]]*PA[[#This Row],[Plant Equivalent Weightage]],"")</f>
        <v>2.0661687397091791E-3</v>
      </c>
      <c r="AK381" s="35">
        <v>7078</v>
      </c>
      <c r="AL381" s="49">
        <f>IFERROR((_xlfn.XLOOKUP($G381,'Modelling New'!$D:$D,'Modelling New'!$O:$O)*PA[[#This Row],[Lost PoA(Wh/m2)]]*PA[[#This Row],[DC Capacity Affected (kW)]])/1000,"")</f>
        <v>174.60725598790805</v>
      </c>
    </row>
    <row r="382" spans="1:39">
      <c r="A382" s="174">
        <f t="shared" si="5"/>
        <v>381</v>
      </c>
      <c r="B382" s="134">
        <v>45786</v>
      </c>
      <c r="C382" s="183">
        <f>YEAR(PA[[#This Row],[Date]])+IF(MONTH(PA[[#This Row],[Date]])&gt;=4,1,0)</f>
        <v>2026</v>
      </c>
      <c r="D382" s="32">
        <f>YEAR(PA[[#This Row],[Date]])</f>
        <v>2025</v>
      </c>
      <c r="E382" s="36" t="s">
        <v>364</v>
      </c>
      <c r="F382" s="36" t="s">
        <v>364</v>
      </c>
      <c r="G382" s="217">
        <v>45778</v>
      </c>
      <c r="H382" s="175">
        <f>DAY(EOMONTH(PA[[#This Row],[Month Year]],0))</f>
        <v>31</v>
      </c>
      <c r="I382" s="33">
        <v>0.26180555555555557</v>
      </c>
      <c r="J382" s="33">
        <v>0.76527777777777783</v>
      </c>
      <c r="K382" s="34">
        <f>IFERROR((PA[[#This Row],[Sunset Time (POA&lt;20 W/m2)]]-PA[[#This Row],[Sunrise Time (POA&gt;20 W/m2)]])*24,"")</f>
        <v>12.083333333333336</v>
      </c>
      <c r="L382" s="32" t="s">
        <v>479</v>
      </c>
      <c r="M382" s="36" t="s">
        <v>411</v>
      </c>
      <c r="N382" s="32" t="s">
        <v>413</v>
      </c>
      <c r="O382" s="35" t="s">
        <v>459</v>
      </c>
      <c r="P382" s="35" t="s">
        <v>407</v>
      </c>
      <c r="Q382" s="36"/>
      <c r="R382" s="175">
        <f>IF((PA[[#This Row],[String Type(If String BD)]]&amp;PA[[#This Row],[Equipment (If any BD other than PV  array and inv)]])="",1,0)</f>
        <v>0</v>
      </c>
      <c r="S382" s="175">
        <f>IF(PA[[#This Row],[String Type(If String BD)]]="",1,0)</f>
        <v>0</v>
      </c>
      <c r="T3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2" s="176">
        <f>IFERROR(_xlfn.XLOOKUP(PA[[#This Row],[Affected Equipment ]],'Basic Data'!N:N,'Basic Data'!Q:Q),"")</f>
        <v>31.900000000000002</v>
      </c>
      <c r="V382" s="180">
        <f ca="1">IFERROR(_xlfn.XLOOKUP(PA[[#This Row],[Affected Equipment ]],'Basic Data'!N:N,'Basic Data'!R:R),"")</f>
        <v>1.898470511218235E-4</v>
      </c>
      <c r="W382" s="35" t="s">
        <v>448</v>
      </c>
      <c r="X382" s="39"/>
      <c r="Y382" s="38" t="s">
        <v>470</v>
      </c>
      <c r="Z382" s="40">
        <v>0.26180555555555557</v>
      </c>
      <c r="AA382" s="40">
        <v>0.26180555555555557</v>
      </c>
      <c r="AB382" s="40">
        <v>0.26180555555555557</v>
      </c>
      <c r="AC382" s="45">
        <v>0.72222222222222221</v>
      </c>
      <c r="AD382" s="177">
        <f>IF(PA[[#This Row],[Acknowledgement Time ]]="NA","",(PA[[#This Row],[Acknowledgement Time ]]-PA[[#This Row],[Fault Time]])*24)</f>
        <v>0</v>
      </c>
      <c r="AE382" s="177">
        <f>IF(PA[[#This Row],[Work Start time on Fault]]="NA","",(PA[[#This Row],[Work Start time on Fault]]-PA[[#This Row],[Fault Time]])*24)</f>
        <v>0</v>
      </c>
      <c r="AF382" s="178">
        <f>IF(PA[[#This Row],[Status]]="Open","",(PA[[#This Row],[Work Completion time on fault]]-PA[[#This Row],[Fault Time]])*24)</f>
        <v>11.049999999999999</v>
      </c>
      <c r="AG382" s="177">
        <f>IFERROR((PA[[#This Row],[Work Completion time on fault]]-PA[[#This Row],[Fault Time]])*24,"")</f>
        <v>11.049999999999999</v>
      </c>
      <c r="AH382" s="35" t="s">
        <v>587</v>
      </c>
      <c r="AI382" s="32" t="s">
        <v>368</v>
      </c>
      <c r="AJ382" s="176">
        <f ca="1">IFERROR(PA[[#This Row],[Breakdown Time]]*PA[[#This Row],[Plant Equivalent Weightage]],"")</f>
        <v>2.0978099148961497E-3</v>
      </c>
      <c r="AK382" s="37">
        <v>7118</v>
      </c>
      <c r="AL382" s="278">
        <f>IFERROR((_xlfn.XLOOKUP($G382,'Modelling New'!$D:$D,'Modelling New'!$O:$O)*PA[[#This Row],[Lost PoA(Wh/m2)]]*PA[[#This Row],[DC Capacity Affected (kW)]])/1000,"")</f>
        <v>175.59401640603693</v>
      </c>
      <c r="AM382" s="316" t="s">
        <v>588</v>
      </c>
    </row>
    <row r="383" spans="1:39">
      <c r="A383" s="174">
        <f t="shared" si="5"/>
        <v>382</v>
      </c>
      <c r="B383" s="134">
        <v>45787</v>
      </c>
      <c r="C383" s="184">
        <f>YEAR(PA[[#This Row],[Date]])+IF(MONTH(PA[[#This Row],[Date]])&gt;=4,1,0)</f>
        <v>2026</v>
      </c>
      <c r="D383" s="32">
        <f>YEAR(PA[[#This Row],[Date]])</f>
        <v>2025</v>
      </c>
      <c r="E383" s="36" t="s">
        <v>364</v>
      </c>
      <c r="F383" s="36" t="s">
        <v>364</v>
      </c>
      <c r="G383" s="217">
        <v>45778</v>
      </c>
      <c r="H383" s="31">
        <f>DAY(EOMONTH(PA[[#This Row],[Month Year]],0))</f>
        <v>31</v>
      </c>
      <c r="I383" s="33">
        <v>0.2638888888888889</v>
      </c>
      <c r="J383" s="33">
        <v>0.76527777777777783</v>
      </c>
      <c r="K383" s="34">
        <f>IFERROR((PA[[#This Row],[Sunset Time (POA&lt;20 W/m2)]]-PA[[#This Row],[Sunrise Time (POA&gt;20 W/m2)]])*24,"")</f>
        <v>12.033333333333333</v>
      </c>
      <c r="L383" s="32" t="s">
        <v>403</v>
      </c>
      <c r="M383" s="36" t="s">
        <v>404</v>
      </c>
      <c r="N383" s="32" t="s">
        <v>444</v>
      </c>
      <c r="O383" s="35" t="s">
        <v>459</v>
      </c>
      <c r="P383" s="35" t="s">
        <v>407</v>
      </c>
      <c r="Q383" s="32"/>
      <c r="R383" s="31">
        <f>IF((PA[[#This Row],[String Type(If String BD)]]&amp;PA[[#This Row],[Equipment (If any BD other than PV  array and inv)]])="",1,0)</f>
        <v>0</v>
      </c>
      <c r="S383" s="31">
        <f>IF(PA[[#This Row],[String Type(If String BD)]]="",1,0)</f>
        <v>0</v>
      </c>
      <c r="T3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3" s="34">
        <f>IFERROR(_xlfn.XLOOKUP(PA[[#This Row],[Affected Equipment ]],'Basic Data'!N:N,'Basic Data'!Q:Q),"")</f>
        <v>31.900000000000002</v>
      </c>
      <c r="V383" s="179">
        <f ca="1">IFERROR(_xlfn.XLOOKUP(PA[[#This Row],[Affected Equipment ]],'Basic Data'!N:N,'Basic Data'!R:R),"")</f>
        <v>1.898470511218235E-4</v>
      </c>
      <c r="W383" s="35" t="s">
        <v>448</v>
      </c>
      <c r="X383" s="39"/>
      <c r="Y383" s="38" t="s">
        <v>470</v>
      </c>
      <c r="Z383" s="40">
        <v>0.2638888888888889</v>
      </c>
      <c r="AA383" s="40">
        <v>0.2638888888888889</v>
      </c>
      <c r="AB383" s="40">
        <v>0.2638888888888889</v>
      </c>
      <c r="AC383" s="44">
        <v>0.70833333333333337</v>
      </c>
      <c r="AD383" s="42">
        <f>IF(PA[[#This Row],[Acknowledgement Time ]]="NA","",(PA[[#This Row],[Acknowledgement Time ]]-PA[[#This Row],[Fault Time]])*24)</f>
        <v>0</v>
      </c>
      <c r="AE383" s="42">
        <f>IF(PA[[#This Row],[Work Start time on Fault]]="NA","",(PA[[#This Row],[Work Start time on Fault]]-PA[[#This Row],[Fault Time]])*24)</f>
        <v>0</v>
      </c>
      <c r="AF383" s="43">
        <f>IF(PA[[#This Row],[Status]]="Open","",(PA[[#This Row],[Work Completion time on fault]]-PA[[#This Row],[Fault Time]])*24)</f>
        <v>10.666666666666668</v>
      </c>
      <c r="AG383" s="42">
        <f>IFERROR((PA[[#This Row],[Work Completion time on fault]]-PA[[#This Row],[Fault Time]])*24,"")</f>
        <v>10.666666666666668</v>
      </c>
      <c r="AH383" s="35" t="s">
        <v>589</v>
      </c>
      <c r="AI383" s="32" t="s">
        <v>368</v>
      </c>
      <c r="AJ383" s="34">
        <f ca="1">IFERROR(PA[[#This Row],[Breakdown Time]]*PA[[#This Row],[Plant Equivalent Weightage]],"")</f>
        <v>2.0250352119661175E-3</v>
      </c>
      <c r="AK383" s="35">
        <v>5916</v>
      </c>
      <c r="AL383" s="49">
        <f>IFERROR((_xlfn.XLOOKUP($G383,'Modelling New'!$D:$D,'Modelling New'!$O:$O)*PA[[#This Row],[Lost PoA(Wh/m2)]]*PA[[#This Row],[DC Capacity Affected (kW)]])/1000,"")</f>
        <v>145.94186584126365</v>
      </c>
      <c r="AM383" s="316" t="s">
        <v>590</v>
      </c>
    </row>
    <row r="384" spans="1:39">
      <c r="A384" s="174">
        <f t="shared" si="5"/>
        <v>383</v>
      </c>
      <c r="B384" s="30">
        <v>45787</v>
      </c>
      <c r="C384" s="184">
        <f>YEAR(PA[[#This Row],[Date]])+IF(MONTH(PA[[#This Row],[Date]])&gt;=4,1,0)</f>
        <v>2026</v>
      </c>
      <c r="D384" s="32">
        <f>YEAR(PA[[#This Row],[Date]])</f>
        <v>2025</v>
      </c>
      <c r="E384" s="36" t="s">
        <v>364</v>
      </c>
      <c r="F384" s="36" t="s">
        <v>364</v>
      </c>
      <c r="G384" s="217">
        <v>45778</v>
      </c>
      <c r="H384" s="31">
        <f>DAY(EOMONTH(PA[[#This Row],[Month Year]],0))</f>
        <v>31</v>
      </c>
      <c r="I384" s="33">
        <v>0.2638888888888889</v>
      </c>
      <c r="J384" s="33">
        <v>0.76527777777777783</v>
      </c>
      <c r="K384" s="34">
        <f>IFERROR((PA[[#This Row],[Sunset Time (POA&lt;20 W/m2)]]-PA[[#This Row],[Sunrise Time (POA&gt;20 W/m2)]])*24,"")</f>
        <v>12.033333333333333</v>
      </c>
      <c r="L384" s="32" t="s">
        <v>403</v>
      </c>
      <c r="M384" s="36" t="s">
        <v>404</v>
      </c>
      <c r="N384" s="32" t="s">
        <v>444</v>
      </c>
      <c r="O384" s="35" t="s">
        <v>459</v>
      </c>
      <c r="P384" s="35" t="s">
        <v>407</v>
      </c>
      <c r="Q384" s="32"/>
      <c r="R384" s="31">
        <f>IF((PA[[#This Row],[String Type(If String BD)]]&amp;PA[[#This Row],[Equipment (If any BD other than PV  array and inv)]])="",1,0)</f>
        <v>0</v>
      </c>
      <c r="S384" s="31">
        <f>IF(PA[[#This Row],[String Type(If String BD)]]="",1,0)</f>
        <v>0</v>
      </c>
      <c r="T3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4" s="34">
        <f>IFERROR(_xlfn.XLOOKUP(PA[[#This Row],[Affected Equipment ]],'Basic Data'!N:N,'Basic Data'!Q:Q),"")</f>
        <v>31.900000000000002</v>
      </c>
      <c r="V384" s="179">
        <f ca="1">IFERROR(_xlfn.XLOOKUP(PA[[#This Row],[Affected Equipment ]],'Basic Data'!N:N,'Basic Data'!R:R),"")</f>
        <v>1.898470511218235E-4</v>
      </c>
      <c r="W384" s="35" t="s">
        <v>448</v>
      </c>
      <c r="X384" s="39"/>
      <c r="Y384" s="38" t="s">
        <v>470</v>
      </c>
      <c r="Z384" s="40">
        <v>0.2638888888888889</v>
      </c>
      <c r="AA384" s="40">
        <v>0.2638888888888889</v>
      </c>
      <c r="AB384" s="40">
        <v>0.2638888888888889</v>
      </c>
      <c r="AC384" s="44">
        <v>0.71527777777777779</v>
      </c>
      <c r="AD384" s="42">
        <f>IF(PA[[#This Row],[Acknowledgement Time ]]="NA","",(PA[[#This Row],[Acknowledgement Time ]]-PA[[#This Row],[Fault Time]])*24)</f>
        <v>0</v>
      </c>
      <c r="AE384" s="42">
        <f>IF(PA[[#This Row],[Work Start time on Fault]]="NA","",(PA[[#This Row],[Work Start time on Fault]]-PA[[#This Row],[Fault Time]])*24)</f>
        <v>0</v>
      </c>
      <c r="AF384" s="43">
        <f>IF(PA[[#This Row],[Status]]="Open","",(PA[[#This Row],[Work Completion time on fault]]-PA[[#This Row],[Fault Time]])*24)</f>
        <v>10.833333333333334</v>
      </c>
      <c r="AG384" s="42">
        <f>IFERROR((PA[[#This Row],[Work Completion time on fault]]-PA[[#This Row],[Fault Time]])*24,"")</f>
        <v>10.833333333333334</v>
      </c>
      <c r="AH384" s="35" t="s">
        <v>589</v>
      </c>
      <c r="AI384" s="32" t="s">
        <v>368</v>
      </c>
      <c r="AJ384" s="34">
        <f ca="1">IFERROR(PA[[#This Row],[Breakdown Time]]*PA[[#This Row],[Plant Equivalent Weightage]],"")</f>
        <v>2.0566763871530881E-3</v>
      </c>
      <c r="AK384" s="35">
        <v>5927</v>
      </c>
      <c r="AL384" s="49">
        <f>IFERROR((_xlfn.XLOOKUP($G384,'Modelling New'!$D:$D,'Modelling New'!$O:$O)*PA[[#This Row],[Lost PoA(Wh/m2)]]*PA[[#This Row],[DC Capacity Affected (kW)]])/1000,"")</f>
        <v>146.21322495624909</v>
      </c>
      <c r="AM384" s="316" t="s">
        <v>590</v>
      </c>
    </row>
    <row r="385" spans="1:39">
      <c r="A385" s="174">
        <f t="shared" si="5"/>
        <v>384</v>
      </c>
      <c r="B385" s="30">
        <v>45787</v>
      </c>
      <c r="C385" s="184">
        <f>YEAR(PA[[#This Row],[Date]])+IF(MONTH(PA[[#This Row],[Date]])&gt;=4,1,0)</f>
        <v>2026</v>
      </c>
      <c r="D385" s="32">
        <f>YEAR(PA[[#This Row],[Date]])</f>
        <v>2025</v>
      </c>
      <c r="E385" s="36" t="s">
        <v>364</v>
      </c>
      <c r="F385" s="36" t="s">
        <v>364</v>
      </c>
      <c r="G385" s="217">
        <v>45778</v>
      </c>
      <c r="H385" s="31">
        <f>DAY(EOMONTH(PA[[#This Row],[Month Year]],0))</f>
        <v>31</v>
      </c>
      <c r="I385" s="33">
        <v>0.2638888888888889</v>
      </c>
      <c r="J385" s="33">
        <v>0.76527777777777783</v>
      </c>
      <c r="K385" s="34">
        <f>IFERROR((PA[[#This Row],[Sunset Time (POA&lt;20 W/m2)]]-PA[[#This Row],[Sunrise Time (POA&gt;20 W/m2)]])*24,"")</f>
        <v>12.033333333333333</v>
      </c>
      <c r="L385" s="32" t="s">
        <v>403</v>
      </c>
      <c r="M385" s="36" t="s">
        <v>404</v>
      </c>
      <c r="N385" s="32" t="s">
        <v>444</v>
      </c>
      <c r="O385" s="35" t="s">
        <v>459</v>
      </c>
      <c r="P385" s="35" t="s">
        <v>407</v>
      </c>
      <c r="Q385" s="32"/>
      <c r="R385" s="31">
        <f>IF((PA[[#This Row],[String Type(If String BD)]]&amp;PA[[#This Row],[Equipment (If any BD other than PV  array and inv)]])="",1,0)</f>
        <v>0</v>
      </c>
      <c r="S385" s="31">
        <f>IF(PA[[#This Row],[String Type(If String BD)]]="",1,0)</f>
        <v>0</v>
      </c>
      <c r="T3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5" s="34">
        <f>IFERROR(_xlfn.XLOOKUP(PA[[#This Row],[Affected Equipment ]],'Basic Data'!N:N,'Basic Data'!Q:Q),"")</f>
        <v>31.900000000000002</v>
      </c>
      <c r="V385" s="179">
        <f ca="1">IFERROR(_xlfn.XLOOKUP(PA[[#This Row],[Affected Equipment ]],'Basic Data'!N:N,'Basic Data'!R:R),"")</f>
        <v>1.898470511218235E-4</v>
      </c>
      <c r="W385" s="35" t="s">
        <v>448</v>
      </c>
      <c r="X385" s="39"/>
      <c r="Y385" s="38" t="s">
        <v>470</v>
      </c>
      <c r="Z385" s="40">
        <v>0.2638888888888889</v>
      </c>
      <c r="AA385" s="40">
        <v>0.2638888888888889</v>
      </c>
      <c r="AB385" s="40">
        <v>0.2638888888888889</v>
      </c>
      <c r="AC385" s="44">
        <v>0.72222222222222221</v>
      </c>
      <c r="AD385" s="42">
        <f>IF(PA[[#This Row],[Acknowledgement Time ]]="NA","",(PA[[#This Row],[Acknowledgement Time ]]-PA[[#This Row],[Fault Time]])*24)</f>
        <v>0</v>
      </c>
      <c r="AE385" s="42">
        <f>IF(PA[[#This Row],[Work Start time on Fault]]="NA","",(PA[[#This Row],[Work Start time on Fault]]-PA[[#This Row],[Fault Time]])*24)</f>
        <v>0</v>
      </c>
      <c r="AF385" s="43">
        <f>IF(PA[[#This Row],[Status]]="Open","",(PA[[#This Row],[Work Completion time on fault]]-PA[[#This Row],[Fault Time]])*24)</f>
        <v>11</v>
      </c>
      <c r="AG385" s="42">
        <f>IFERROR((PA[[#This Row],[Work Completion time on fault]]-PA[[#This Row],[Fault Time]])*24,"")</f>
        <v>11</v>
      </c>
      <c r="AH385" s="35" t="s">
        <v>589</v>
      </c>
      <c r="AI385" s="32" t="s">
        <v>368</v>
      </c>
      <c r="AJ385" s="34">
        <f ca="1">IFERROR(PA[[#This Row],[Breakdown Time]]*PA[[#This Row],[Plant Equivalent Weightage]],"")</f>
        <v>2.0883175623400583E-3</v>
      </c>
      <c r="AK385" s="35">
        <v>5937</v>
      </c>
      <c r="AL385" s="49">
        <f>IFERROR((_xlfn.XLOOKUP($G385,'Modelling New'!$D:$D,'Modelling New'!$O:$O)*PA[[#This Row],[Lost PoA(Wh/m2)]]*PA[[#This Row],[DC Capacity Affected (kW)]])/1000,"")</f>
        <v>146.4599150607813</v>
      </c>
      <c r="AM385" s="316" t="s">
        <v>590</v>
      </c>
    </row>
    <row r="386" spans="1:39">
      <c r="A386" s="174">
        <f t="shared" si="5"/>
        <v>385</v>
      </c>
      <c r="B386" s="30">
        <v>45787</v>
      </c>
      <c r="C386" s="184">
        <f>YEAR(PA[[#This Row],[Date]])+IF(MONTH(PA[[#This Row],[Date]])&gt;=4,1,0)</f>
        <v>2026</v>
      </c>
      <c r="D386" s="32">
        <f>YEAR(PA[[#This Row],[Date]])</f>
        <v>2025</v>
      </c>
      <c r="E386" s="36" t="s">
        <v>364</v>
      </c>
      <c r="F386" s="36" t="s">
        <v>364</v>
      </c>
      <c r="G386" s="217">
        <v>45778</v>
      </c>
      <c r="H386" s="31">
        <f>DAY(EOMONTH(PA[[#This Row],[Month Year]],0))</f>
        <v>31</v>
      </c>
      <c r="I386" s="33">
        <v>0.2638888888888889</v>
      </c>
      <c r="J386" s="33">
        <v>0.76527777777777783</v>
      </c>
      <c r="K386" s="34">
        <f>IFERROR((PA[[#This Row],[Sunset Time (POA&lt;20 W/m2)]]-PA[[#This Row],[Sunrise Time (POA&gt;20 W/m2)]])*24,"")</f>
        <v>12.033333333333333</v>
      </c>
      <c r="L386" s="32" t="s">
        <v>403</v>
      </c>
      <c r="M386" s="36" t="s">
        <v>404</v>
      </c>
      <c r="N386" s="32" t="s">
        <v>444</v>
      </c>
      <c r="O386" s="35" t="s">
        <v>457</v>
      </c>
      <c r="P386" s="35" t="s">
        <v>407</v>
      </c>
      <c r="Q386" s="32"/>
      <c r="R386" s="31">
        <f>IF((PA[[#This Row],[String Type(If String BD)]]&amp;PA[[#This Row],[Equipment (If any BD other than PV  array and inv)]])="",1,0)</f>
        <v>0</v>
      </c>
      <c r="S386" s="31">
        <f>IF(PA[[#This Row],[String Type(If String BD)]]="",1,0)</f>
        <v>0</v>
      </c>
      <c r="T3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6" s="34">
        <f>IFERROR(_xlfn.XLOOKUP(PA[[#This Row],[Affected Equipment ]],'Basic Data'!N:N,'Basic Data'!Q:Q),"")</f>
        <v>31.900000000000002</v>
      </c>
      <c r="V386" s="179">
        <f ca="1">IFERROR(_xlfn.XLOOKUP(PA[[#This Row],[Affected Equipment ]],'Basic Data'!N:N,'Basic Data'!R:R),"")</f>
        <v>1.898470511218235E-4</v>
      </c>
      <c r="W386" s="35" t="s">
        <v>448</v>
      </c>
      <c r="X386" s="39"/>
      <c r="Y386" s="38" t="s">
        <v>470</v>
      </c>
      <c r="Z386" s="40">
        <v>0.2638888888888889</v>
      </c>
      <c r="AA386" s="40">
        <v>0.2638888888888889</v>
      </c>
      <c r="AB386" s="40">
        <v>0.2638888888888889</v>
      </c>
      <c r="AC386" s="44">
        <v>0.72916666666666663</v>
      </c>
      <c r="AD386" s="42">
        <f>IF(PA[[#This Row],[Acknowledgement Time ]]="NA","",(PA[[#This Row],[Acknowledgement Time ]]-PA[[#This Row],[Fault Time]])*24)</f>
        <v>0</v>
      </c>
      <c r="AE386" s="42">
        <f>IF(PA[[#This Row],[Work Start time on Fault]]="NA","",(PA[[#This Row],[Work Start time on Fault]]-PA[[#This Row],[Fault Time]])*24)</f>
        <v>0</v>
      </c>
      <c r="AF386" s="43">
        <f>IF(PA[[#This Row],[Status]]="Open","",(PA[[#This Row],[Work Completion time on fault]]-PA[[#This Row],[Fault Time]])*24)</f>
        <v>11.166666666666666</v>
      </c>
      <c r="AG386" s="42">
        <f>IFERROR((PA[[#This Row],[Work Completion time on fault]]-PA[[#This Row],[Fault Time]])*24,"")</f>
        <v>11.166666666666666</v>
      </c>
      <c r="AH386" s="35" t="s">
        <v>591</v>
      </c>
      <c r="AI386" s="32" t="s">
        <v>368</v>
      </c>
      <c r="AJ386" s="34">
        <f ca="1">IFERROR(PA[[#This Row],[Breakdown Time]]*PA[[#This Row],[Plant Equivalent Weightage]],"")</f>
        <v>2.1199587375270289E-3</v>
      </c>
      <c r="AK386" s="35">
        <v>5948</v>
      </c>
      <c r="AL386" s="49">
        <f>IFERROR((_xlfn.XLOOKUP($G386,'Modelling New'!$D:$D,'Modelling New'!$O:$O)*PA[[#This Row],[Lost PoA(Wh/m2)]]*PA[[#This Row],[DC Capacity Affected (kW)]])/1000,"")</f>
        <v>146.73127417576674</v>
      </c>
      <c r="AM386" s="316" t="s">
        <v>590</v>
      </c>
    </row>
    <row r="387" spans="1:39">
      <c r="A387" s="174">
        <f t="shared" si="5"/>
        <v>386</v>
      </c>
      <c r="B387" s="30">
        <v>45787</v>
      </c>
      <c r="C387" s="184">
        <f>YEAR(PA[[#This Row],[Date]])+IF(MONTH(PA[[#This Row],[Date]])&gt;=4,1,0)</f>
        <v>2026</v>
      </c>
      <c r="D387" s="32">
        <f>YEAR(PA[[#This Row],[Date]])</f>
        <v>2025</v>
      </c>
      <c r="E387" s="36" t="s">
        <v>364</v>
      </c>
      <c r="F387" s="36" t="s">
        <v>364</v>
      </c>
      <c r="G387" s="217">
        <v>45778</v>
      </c>
      <c r="H387" s="31">
        <f>DAY(EOMONTH(PA[[#This Row],[Month Year]],0))</f>
        <v>31</v>
      </c>
      <c r="I387" s="33">
        <v>0.2638888888888889</v>
      </c>
      <c r="J387" s="33">
        <v>0.76527777777777783</v>
      </c>
      <c r="K387" s="34">
        <f>IFERROR((PA[[#This Row],[Sunset Time (POA&lt;20 W/m2)]]-PA[[#This Row],[Sunrise Time (POA&gt;20 W/m2)]])*24,"")</f>
        <v>12.033333333333333</v>
      </c>
      <c r="L387" s="32" t="s">
        <v>403</v>
      </c>
      <c r="M387" s="36" t="s">
        <v>404</v>
      </c>
      <c r="N387" s="32" t="s">
        <v>413</v>
      </c>
      <c r="O387" s="35" t="s">
        <v>441</v>
      </c>
      <c r="P387" s="35" t="s">
        <v>407</v>
      </c>
      <c r="Q387" s="32"/>
      <c r="R387" s="31">
        <f>IF((PA[[#This Row],[String Type(If String BD)]]&amp;PA[[#This Row],[Equipment (If any BD other than PV  array and inv)]])="",1,0)</f>
        <v>0</v>
      </c>
      <c r="S387" s="31">
        <f>IF(PA[[#This Row],[String Type(If String BD)]]="",1,0)</f>
        <v>0</v>
      </c>
      <c r="T3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7" s="34">
        <f>IFERROR(_xlfn.XLOOKUP(PA[[#This Row],[Affected Equipment ]],'Basic Data'!N:N,'Basic Data'!Q:Q),"")</f>
        <v>31.900000000000002</v>
      </c>
      <c r="V387" s="179">
        <f ca="1">IFERROR(_xlfn.XLOOKUP(PA[[#This Row],[Affected Equipment ]],'Basic Data'!N:N,'Basic Data'!R:R),"")</f>
        <v>1.898470511218235E-4</v>
      </c>
      <c r="W387" s="35" t="s">
        <v>448</v>
      </c>
      <c r="X387" s="39"/>
      <c r="Y387" s="38" t="s">
        <v>470</v>
      </c>
      <c r="Z387" s="40">
        <v>0.2638888888888889</v>
      </c>
      <c r="AA387" s="40">
        <v>0.2638888888888889</v>
      </c>
      <c r="AB387" s="40">
        <v>0.2638888888888889</v>
      </c>
      <c r="AC387" s="44">
        <v>0.73611111111111116</v>
      </c>
      <c r="AD387" s="42">
        <f>IF(PA[[#This Row],[Acknowledgement Time ]]="NA","",(PA[[#This Row],[Acknowledgement Time ]]-PA[[#This Row],[Fault Time]])*24)</f>
        <v>0</v>
      </c>
      <c r="AE387" s="42">
        <f>IF(PA[[#This Row],[Work Start time on Fault]]="NA","",(PA[[#This Row],[Work Start time on Fault]]-PA[[#This Row],[Fault Time]])*24)</f>
        <v>0</v>
      </c>
      <c r="AF387" s="43">
        <f>IF(PA[[#This Row],[Status]]="Open","",(PA[[#This Row],[Work Completion time on fault]]-PA[[#This Row],[Fault Time]])*24)</f>
        <v>11.333333333333334</v>
      </c>
      <c r="AG387" s="42">
        <f>IFERROR((PA[[#This Row],[Work Completion time on fault]]-PA[[#This Row],[Fault Time]])*24,"")</f>
        <v>11.333333333333334</v>
      </c>
      <c r="AH387" s="35" t="s">
        <v>592</v>
      </c>
      <c r="AI387" s="32" t="s">
        <v>368</v>
      </c>
      <c r="AJ387" s="34">
        <f ca="1">IFERROR(PA[[#This Row],[Breakdown Time]]*PA[[#This Row],[Plant Equivalent Weightage]],"")</f>
        <v>2.151599912714E-3</v>
      </c>
      <c r="AK387" s="35">
        <v>5958</v>
      </c>
      <c r="AL387" s="49">
        <f>IFERROR((_xlfn.XLOOKUP($G387,'Modelling New'!$D:$D,'Modelling New'!$O:$O)*PA[[#This Row],[Lost PoA(Wh/m2)]]*PA[[#This Row],[DC Capacity Affected (kW)]])/1000,"")</f>
        <v>146.97796428029898</v>
      </c>
      <c r="AM387" s="316" t="s">
        <v>590</v>
      </c>
    </row>
    <row r="388" spans="1:39">
      <c r="A388" s="174">
        <f t="shared" ref="A388" si="6">A387+1</f>
        <v>387</v>
      </c>
      <c r="B388" s="134">
        <v>45787</v>
      </c>
      <c r="C388" s="183">
        <f>YEAR(PA[[#This Row],[Date]])+IF(MONTH(PA[[#This Row],[Date]])&gt;=4,1,0)</f>
        <v>2026</v>
      </c>
      <c r="D388" s="32">
        <f>YEAR(PA[[#This Row],[Date]])</f>
        <v>2025</v>
      </c>
      <c r="E388" s="36" t="s">
        <v>364</v>
      </c>
      <c r="F388" s="36" t="s">
        <v>364</v>
      </c>
      <c r="G388" s="217">
        <v>45778</v>
      </c>
      <c r="H388" s="175">
        <f>DAY(EOMONTH(PA[[#This Row],[Month Year]],0))</f>
        <v>31</v>
      </c>
      <c r="I388" s="33">
        <v>0.2638888888888889</v>
      </c>
      <c r="J388" s="33">
        <v>0.76527777777777783</v>
      </c>
      <c r="K388" s="34">
        <f>IFERROR((PA[[#This Row],[Sunset Time (POA&lt;20 W/m2)]]-PA[[#This Row],[Sunrise Time (POA&gt;20 W/m2)]])*24,"")</f>
        <v>12.033333333333333</v>
      </c>
      <c r="L388" s="32" t="s">
        <v>403</v>
      </c>
      <c r="M388" s="36" t="s">
        <v>404</v>
      </c>
      <c r="N388" s="32" t="s">
        <v>413</v>
      </c>
      <c r="O388" s="35" t="s">
        <v>441</v>
      </c>
      <c r="P388" s="35" t="s">
        <v>407</v>
      </c>
      <c r="Q388" s="36"/>
      <c r="R388" s="175">
        <f>IF((PA[[#This Row],[String Type(If String BD)]]&amp;PA[[#This Row],[Equipment (If any BD other than PV  array and inv)]])="",1,0)</f>
        <v>0</v>
      </c>
      <c r="S388" s="175">
        <f>IF(PA[[#This Row],[String Type(If String BD)]]="",1,0)</f>
        <v>0</v>
      </c>
      <c r="T3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88" s="176">
        <f>IFERROR(_xlfn.XLOOKUP(PA[[#This Row],[Affected Equipment ]],'Basic Data'!N:N,'Basic Data'!Q:Q),"")</f>
        <v>31.900000000000002</v>
      </c>
      <c r="V388" s="180">
        <f ca="1">IFERROR(_xlfn.XLOOKUP(PA[[#This Row],[Affected Equipment ]],'Basic Data'!N:N,'Basic Data'!R:R),"")</f>
        <v>1.898470511218235E-4</v>
      </c>
      <c r="W388" s="35" t="s">
        <v>448</v>
      </c>
      <c r="X388" s="39"/>
      <c r="Y388" s="38" t="s">
        <v>470</v>
      </c>
      <c r="Z388" s="40">
        <v>0.2638888888888889</v>
      </c>
      <c r="AA388" s="40">
        <v>0.2638888888888889</v>
      </c>
      <c r="AB388" s="40">
        <v>0.2638888888888889</v>
      </c>
      <c r="AC388" s="45">
        <v>0.74305555555555558</v>
      </c>
      <c r="AD388" s="177">
        <f>IF(PA[[#This Row],[Acknowledgement Time ]]="NA","",(PA[[#This Row],[Acknowledgement Time ]]-PA[[#This Row],[Fault Time]])*24)</f>
        <v>0</v>
      </c>
      <c r="AE388" s="177">
        <f>IF(PA[[#This Row],[Work Start time on Fault]]="NA","",(PA[[#This Row],[Work Start time on Fault]]-PA[[#This Row],[Fault Time]])*24)</f>
        <v>0</v>
      </c>
      <c r="AF388" s="178">
        <f>IF(PA[[#This Row],[Status]]="Open","",(PA[[#This Row],[Work Completion time on fault]]-PA[[#This Row],[Fault Time]])*24)</f>
        <v>11.5</v>
      </c>
      <c r="AG388" s="177">
        <f>IFERROR((PA[[#This Row],[Work Completion time on fault]]-PA[[#This Row],[Fault Time]])*24,"")</f>
        <v>11.5</v>
      </c>
      <c r="AH388" s="35" t="s">
        <v>592</v>
      </c>
      <c r="AI388" s="32" t="s">
        <v>368</v>
      </c>
      <c r="AJ388" s="176">
        <f ca="1">IFERROR(PA[[#This Row],[Breakdown Time]]*PA[[#This Row],[Plant Equivalent Weightage]],"")</f>
        <v>2.1832410879009702E-3</v>
      </c>
      <c r="AK388" s="37">
        <v>5970</v>
      </c>
      <c r="AL388" s="278">
        <f>IFERROR((_xlfn.XLOOKUP($G388,'Modelling New'!$D:$D,'Modelling New'!$O:$O)*PA[[#This Row],[Lost PoA(Wh/m2)]]*PA[[#This Row],[DC Capacity Affected (kW)]])/1000,"")</f>
        <v>147.27399240573763</v>
      </c>
      <c r="AM388" s="316" t="s">
        <v>590</v>
      </c>
    </row>
    <row r="389" spans="1:39">
      <c r="A389" s="174">
        <f t="shared" si="5"/>
        <v>388</v>
      </c>
      <c r="B389" s="134">
        <v>45788</v>
      </c>
      <c r="C389" s="184">
        <f>YEAR(PA[[#This Row],[Date]])+IF(MONTH(PA[[#This Row],[Date]])&gt;=4,1,0)</f>
        <v>2026</v>
      </c>
      <c r="D389" s="32">
        <f>YEAR(PA[[#This Row],[Date]])</f>
        <v>2025</v>
      </c>
      <c r="E389" s="36" t="s">
        <v>364</v>
      </c>
      <c r="F389" s="36" t="s">
        <v>364</v>
      </c>
      <c r="G389" s="217">
        <v>45778</v>
      </c>
      <c r="H389" s="31">
        <f>DAY(EOMONTH(PA[[#This Row],[Month Year]],0))</f>
        <v>31</v>
      </c>
      <c r="I389" s="33">
        <v>0.2638888888888889</v>
      </c>
      <c r="J389" s="33">
        <v>0.76041666666666663</v>
      </c>
      <c r="K389" s="34">
        <f>IFERROR((PA[[#This Row],[Sunset Time (POA&lt;20 W/m2)]]-PA[[#This Row],[Sunrise Time (POA&gt;20 W/m2)]])*24,"")</f>
        <v>11.916666666666666</v>
      </c>
      <c r="L389" s="32" t="s">
        <v>474</v>
      </c>
      <c r="M389" s="32" t="s">
        <v>411</v>
      </c>
      <c r="N389" s="32" t="s">
        <v>413</v>
      </c>
      <c r="O389" s="35"/>
      <c r="P389" s="35"/>
      <c r="Q389" s="32"/>
      <c r="R389" s="31">
        <f>IF((PA[[#This Row],[String Type(If String BD)]]&amp;PA[[#This Row],[Equipment (If any BD other than PV  array and inv)]])="",1,0)</f>
        <v>1</v>
      </c>
      <c r="S389" s="31">
        <f>IF(PA[[#This Row],[String Type(If String BD)]]="",1,0)</f>
        <v>1</v>
      </c>
      <c r="T3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389" s="34">
        <f>IFERROR(_xlfn.XLOOKUP(PA[[#This Row],[Affected Equipment ]],'Basic Data'!N:N,'Basic Data'!Q:Q),"")</f>
        <v>1264.4000000000001</v>
      </c>
      <c r="V389" s="179">
        <f ca="1">IFERROR(_xlfn.XLOOKUP(PA[[#This Row],[Affected Equipment ]],'Basic Data'!N:N,'Basic Data'!R:R),"")</f>
        <v>7.5248467535559129E-3</v>
      </c>
      <c r="W389" s="35" t="s">
        <v>414</v>
      </c>
      <c r="X389" s="38"/>
      <c r="Y389" s="38" t="s">
        <v>470</v>
      </c>
      <c r="Z389" s="40">
        <v>0.2638888888888889</v>
      </c>
      <c r="AA389" s="40">
        <v>0.2638888888888889</v>
      </c>
      <c r="AB389" s="40">
        <v>0.2638888888888889</v>
      </c>
      <c r="AC389" s="44">
        <v>0.2986111111111111</v>
      </c>
      <c r="AD389" s="42">
        <f>IF(PA[[#This Row],[Acknowledgement Time ]]="NA","",(PA[[#This Row],[Acknowledgement Time ]]-PA[[#This Row],[Fault Time]])*24)</f>
        <v>0</v>
      </c>
      <c r="AE389" s="42">
        <f>IF(PA[[#This Row],[Work Start time on Fault]]="NA","",(PA[[#This Row],[Work Start time on Fault]]-PA[[#This Row],[Fault Time]])*24)</f>
        <v>0</v>
      </c>
      <c r="AF389" s="43">
        <f>IF(PA[[#This Row],[Status]]="Open","",(PA[[#This Row],[Work Completion time on fault]]-PA[[#This Row],[Fault Time]])*24)</f>
        <v>0.83333333333333304</v>
      </c>
      <c r="AG389" s="42">
        <f>IFERROR((PA[[#This Row],[Work Completion time on fault]]-PA[[#This Row],[Fault Time]])*24,"")</f>
        <v>0.83333333333333304</v>
      </c>
      <c r="AH389" s="35" t="s">
        <v>562</v>
      </c>
      <c r="AI389" s="32" t="s">
        <v>368</v>
      </c>
      <c r="AJ389" s="34">
        <f ca="1">IFERROR(PA[[#This Row],[Breakdown Time]]*PA[[#This Row],[Plant Equivalent Weightage]],"")</f>
        <v>6.2707056279632583E-3</v>
      </c>
      <c r="AK389" s="35">
        <v>67.099999999999994</v>
      </c>
      <c r="AL389" s="49">
        <f>IFERROR((_xlfn.XLOOKUP($G389,'Modelling New'!$D:$D,'Modelling New'!$O:$O)*PA[[#This Row],[Lost PoA(Wh/m2)]]*PA[[#This Row],[DC Capacity Affected (kW)]])/1000,"")</f>
        <v>65.609700201390254</v>
      </c>
      <c r="AM389" s="329"/>
    </row>
    <row r="390" spans="1:39">
      <c r="A390" s="174">
        <f t="shared" ref="A390:A407" si="7">A389+1</f>
        <v>389</v>
      </c>
      <c r="B390" s="30">
        <v>45788</v>
      </c>
      <c r="C390" s="184">
        <f>YEAR(PA[[#This Row],[Date]])+IF(MONTH(PA[[#This Row],[Date]])&gt;=4,1,0)</f>
        <v>2026</v>
      </c>
      <c r="D390" s="32">
        <f>YEAR(PA[[#This Row],[Date]])</f>
        <v>2025</v>
      </c>
      <c r="E390" s="36" t="s">
        <v>364</v>
      </c>
      <c r="F390" s="36" t="s">
        <v>364</v>
      </c>
      <c r="G390" s="217">
        <v>45778</v>
      </c>
      <c r="H390" s="31">
        <f>DAY(EOMONTH(PA[[#This Row],[Month Year]],0))</f>
        <v>31</v>
      </c>
      <c r="I390" s="33">
        <v>0.2638888888888889</v>
      </c>
      <c r="J390" s="33">
        <v>0.76041666666666663</v>
      </c>
      <c r="K390" s="34">
        <f>IFERROR((PA[[#This Row],[Sunset Time (POA&lt;20 W/m2)]]-PA[[#This Row],[Sunrise Time (POA&gt;20 W/m2)]])*24,"")</f>
        <v>11.916666666666666</v>
      </c>
      <c r="L390" s="32" t="s">
        <v>424</v>
      </c>
      <c r="M390" s="32" t="s">
        <v>411</v>
      </c>
      <c r="N390" s="32" t="s">
        <v>405</v>
      </c>
      <c r="O390" s="35"/>
      <c r="P390" s="35"/>
      <c r="Q390" s="32"/>
      <c r="R390" s="31">
        <f>IF((PA[[#This Row],[String Type(If String BD)]]&amp;PA[[#This Row],[Equipment (If any BD other than PV  array and inv)]])="",1,0)</f>
        <v>1</v>
      </c>
      <c r="S390" s="31">
        <f>IF(PA[[#This Row],[String Type(If String BD)]]="",1,0)</f>
        <v>1</v>
      </c>
      <c r="T3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390" s="34">
        <f>IFERROR(_xlfn.XLOOKUP(PA[[#This Row],[Affected Equipment ]],'Basic Data'!N:N,'Basic Data'!Q:Q),"")</f>
        <v>1563.1000000000001</v>
      </c>
      <c r="V390" s="179">
        <f ca="1">IFERROR(_xlfn.XLOOKUP(PA[[#This Row],[Affected Equipment ]],'Basic Data'!N:N,'Basic Data'!R:R),"")</f>
        <v>9.3025055049693519E-3</v>
      </c>
      <c r="W390" s="35" t="s">
        <v>414</v>
      </c>
      <c r="X390" s="38"/>
      <c r="Y390" s="38" t="s">
        <v>470</v>
      </c>
      <c r="Z390" s="44">
        <v>0.2638888888888889</v>
      </c>
      <c r="AA390" s="40">
        <v>0.2638888888888889</v>
      </c>
      <c r="AB390" s="40">
        <v>0.2638888888888889</v>
      </c>
      <c r="AC390" s="44">
        <v>0.28194444444444444</v>
      </c>
      <c r="AD390" s="42">
        <f>IF(PA[[#This Row],[Acknowledgement Time ]]="NA","",(PA[[#This Row],[Acknowledgement Time ]]-PA[[#This Row],[Fault Time]])*24)</f>
        <v>0</v>
      </c>
      <c r="AE390" s="42">
        <f>IF(PA[[#This Row],[Work Start time on Fault]]="NA","",(PA[[#This Row],[Work Start time on Fault]]-PA[[#This Row],[Fault Time]])*24)</f>
        <v>0</v>
      </c>
      <c r="AF390" s="43">
        <f>IF(PA[[#This Row],[Status]]="Open","",(PA[[#This Row],[Work Completion time on fault]]-PA[[#This Row],[Fault Time]])*24)</f>
        <v>0.43333333333333313</v>
      </c>
      <c r="AG390" s="42">
        <f>IFERROR((PA[[#This Row],[Work Completion time on fault]]-PA[[#This Row],[Fault Time]])*24,"")</f>
        <v>0.43333333333333313</v>
      </c>
      <c r="AH390" s="35" t="s">
        <v>562</v>
      </c>
      <c r="AI390" s="32" t="s">
        <v>368</v>
      </c>
      <c r="AJ390" s="34">
        <f ca="1">IFERROR(PA[[#This Row],[Breakdown Time]]*PA[[#This Row],[Plant Equivalent Weightage]],"")</f>
        <v>4.0310857188200506E-3</v>
      </c>
      <c r="AK390" s="35">
        <v>18.100000000000001</v>
      </c>
      <c r="AL390" s="49">
        <f>IFERROR((_xlfn.XLOOKUP($G390,'Modelling New'!$D:$D,'Modelling New'!$O:$O)*PA[[#This Row],[Lost PoA(Wh/m2)]]*PA[[#This Row],[DC Capacity Affected (kW)]])/1000,"")</f>
        <v>21.878945370962938</v>
      </c>
      <c r="AM390" s="316" t="s">
        <v>593</v>
      </c>
    </row>
    <row r="391" spans="1:39">
      <c r="A391" s="174">
        <f t="shared" si="7"/>
        <v>390</v>
      </c>
      <c r="B391" s="30">
        <v>45788</v>
      </c>
      <c r="C391" s="184">
        <f>YEAR(PA[[#This Row],[Date]])+IF(MONTH(PA[[#This Row],[Date]])&gt;=4,1,0)</f>
        <v>2026</v>
      </c>
      <c r="D391" s="32">
        <f>YEAR(PA[[#This Row],[Date]])</f>
        <v>2025</v>
      </c>
      <c r="E391" s="36" t="s">
        <v>364</v>
      </c>
      <c r="F391" s="36" t="s">
        <v>364</v>
      </c>
      <c r="G391" s="217">
        <v>45778</v>
      </c>
      <c r="H391" s="31">
        <f>DAY(EOMONTH(PA[[#This Row],[Month Year]],0))</f>
        <v>31</v>
      </c>
      <c r="I391" s="33">
        <v>0.2638888888888889</v>
      </c>
      <c r="J391" s="33">
        <v>0.76041666666666663</v>
      </c>
      <c r="K391" s="34">
        <f>IFERROR((PA[[#This Row],[Sunset Time (POA&lt;20 W/m2)]]-PA[[#This Row],[Sunrise Time (POA&gt;20 W/m2)]])*24,"")</f>
        <v>11.916666666666666</v>
      </c>
      <c r="L391" s="32" t="s">
        <v>424</v>
      </c>
      <c r="M391" s="32" t="s">
        <v>411</v>
      </c>
      <c r="N391" s="32" t="s">
        <v>413</v>
      </c>
      <c r="O391" s="35" t="s">
        <v>473</v>
      </c>
      <c r="P391" s="35" t="s">
        <v>407</v>
      </c>
      <c r="Q391" s="32"/>
      <c r="R391" s="31">
        <f>IF((PA[[#This Row],[String Type(If String BD)]]&amp;PA[[#This Row],[Equipment (If any BD other than PV  array and inv)]])="",1,0)</f>
        <v>0</v>
      </c>
      <c r="S391" s="31">
        <f>IF(PA[[#This Row],[String Type(If String BD)]]="",1,0)</f>
        <v>0</v>
      </c>
      <c r="T3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1" s="34">
        <f>IFERROR(_xlfn.XLOOKUP(PA[[#This Row],[Affected Equipment ]],'Basic Data'!N:N,'Basic Data'!Q:Q),"")</f>
        <v>31.900000000000002</v>
      </c>
      <c r="V391" s="179">
        <f ca="1">IFERROR(_xlfn.XLOOKUP(PA[[#This Row],[Affected Equipment ]],'Basic Data'!N:N,'Basic Data'!R:R),"")</f>
        <v>1.898470511218235E-4</v>
      </c>
      <c r="W391" s="35" t="s">
        <v>448</v>
      </c>
      <c r="X391" s="38"/>
      <c r="Y391" s="38" t="s">
        <v>470</v>
      </c>
      <c r="Z391" s="44">
        <v>0.2638888888888889</v>
      </c>
      <c r="AA391" s="40">
        <v>0.2638888888888889</v>
      </c>
      <c r="AB391" s="40">
        <v>0.2638888888888889</v>
      </c>
      <c r="AC391" s="44">
        <v>0.6875</v>
      </c>
      <c r="AD391" s="42">
        <f>IF(PA[[#This Row],[Acknowledgement Time ]]="NA","",(PA[[#This Row],[Acknowledgement Time ]]-PA[[#This Row],[Fault Time]])*24)</f>
        <v>0</v>
      </c>
      <c r="AE391" s="42">
        <f>IF(PA[[#This Row],[Work Start time on Fault]]="NA","",(PA[[#This Row],[Work Start time on Fault]]-PA[[#This Row],[Fault Time]])*24)</f>
        <v>0</v>
      </c>
      <c r="AF391" s="43">
        <f>IF(PA[[#This Row],[Status]]="Open","",(PA[[#This Row],[Work Completion time on fault]]-PA[[#This Row],[Fault Time]])*24)</f>
        <v>10.166666666666666</v>
      </c>
      <c r="AG391" s="42">
        <f>IFERROR((PA[[#This Row],[Work Completion time on fault]]-PA[[#This Row],[Fault Time]])*24,"")</f>
        <v>10.166666666666666</v>
      </c>
      <c r="AH391" s="35" t="s">
        <v>594</v>
      </c>
      <c r="AI391" s="32" t="s">
        <v>368</v>
      </c>
      <c r="AJ391" s="34">
        <f ca="1">IFERROR(PA[[#This Row],[Breakdown Time]]*PA[[#This Row],[Plant Equivalent Weightage]],"")</f>
        <v>1.9301116864052054E-3</v>
      </c>
      <c r="AK391" s="35">
        <v>5444</v>
      </c>
      <c r="AL391" s="49">
        <f>IFERROR((_xlfn.XLOOKUP($G391,'Modelling New'!$D:$D,'Modelling New'!$O:$O)*PA[[#This Row],[Lost PoA(Wh/m2)]]*PA[[#This Row],[DC Capacity Affected (kW)]])/1000,"")</f>
        <v>134.29809290734269</v>
      </c>
      <c r="AM391" s="316" t="s">
        <v>593</v>
      </c>
    </row>
    <row r="392" spans="1:39">
      <c r="A392" s="174">
        <f t="shared" si="7"/>
        <v>391</v>
      </c>
      <c r="B392" s="30">
        <v>45788</v>
      </c>
      <c r="C392" s="184">
        <f>YEAR(PA[[#This Row],[Date]])+IF(MONTH(PA[[#This Row],[Date]])&gt;=4,1,0)</f>
        <v>2026</v>
      </c>
      <c r="D392" s="32">
        <f>YEAR(PA[[#This Row],[Date]])</f>
        <v>2025</v>
      </c>
      <c r="E392" s="36" t="s">
        <v>364</v>
      </c>
      <c r="F392" s="36" t="s">
        <v>364</v>
      </c>
      <c r="G392" s="217">
        <v>45778</v>
      </c>
      <c r="H392" s="31">
        <f>DAY(EOMONTH(PA[[#This Row],[Month Year]],0))</f>
        <v>31</v>
      </c>
      <c r="I392" s="33">
        <v>0.2638888888888889</v>
      </c>
      <c r="J392" s="33">
        <v>0.76041666666666663</v>
      </c>
      <c r="K392" s="34">
        <f>IFERROR((PA[[#This Row],[Sunset Time (POA&lt;20 W/m2)]]-PA[[#This Row],[Sunrise Time (POA&gt;20 W/m2)]])*24,"")</f>
        <v>11.916666666666666</v>
      </c>
      <c r="L392" s="32" t="s">
        <v>424</v>
      </c>
      <c r="M392" s="32" t="s">
        <v>411</v>
      </c>
      <c r="N392" s="32" t="s">
        <v>417</v>
      </c>
      <c r="O392" s="35" t="s">
        <v>441</v>
      </c>
      <c r="P392" s="35" t="s">
        <v>407</v>
      </c>
      <c r="Q392" s="32"/>
      <c r="R392" s="31">
        <f>IF((PA[[#This Row],[String Type(If String BD)]]&amp;PA[[#This Row],[Equipment (If any BD other than PV  array and inv)]])="",1,0)</f>
        <v>0</v>
      </c>
      <c r="S392" s="31">
        <f>IF(PA[[#This Row],[String Type(If String BD)]]="",1,0)</f>
        <v>0</v>
      </c>
      <c r="T3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2" s="34">
        <f>IFERROR(_xlfn.XLOOKUP(PA[[#This Row],[Affected Equipment ]],'Basic Data'!N:N,'Basic Data'!Q:Q),"")</f>
        <v>31.900000000000002</v>
      </c>
      <c r="V392" s="179">
        <f ca="1">IFERROR(_xlfn.XLOOKUP(PA[[#This Row],[Affected Equipment ]],'Basic Data'!N:N,'Basic Data'!R:R),"")</f>
        <v>1.898470511218235E-4</v>
      </c>
      <c r="W392" s="35" t="s">
        <v>448</v>
      </c>
      <c r="X392" s="38"/>
      <c r="Y392" s="38" t="s">
        <v>470</v>
      </c>
      <c r="Z392" s="44">
        <v>0.2638888888888889</v>
      </c>
      <c r="AA392" s="40">
        <v>0.2638888888888889</v>
      </c>
      <c r="AB392" s="40">
        <v>0.2638888888888889</v>
      </c>
      <c r="AC392" s="44">
        <v>0.69444444444444442</v>
      </c>
      <c r="AD392" s="42">
        <f>IF(PA[[#This Row],[Acknowledgement Time ]]="NA","",(PA[[#This Row],[Acknowledgement Time ]]-PA[[#This Row],[Fault Time]])*24)</f>
        <v>0</v>
      </c>
      <c r="AE392" s="42">
        <f>IF(PA[[#This Row],[Work Start time on Fault]]="NA","",(PA[[#This Row],[Work Start time on Fault]]-PA[[#This Row],[Fault Time]])*24)</f>
        <v>0</v>
      </c>
      <c r="AF392" s="43">
        <f>IF(PA[[#This Row],[Status]]="Open","",(PA[[#This Row],[Work Completion time on fault]]-PA[[#This Row],[Fault Time]])*24)</f>
        <v>10.333333333333332</v>
      </c>
      <c r="AG392" s="42">
        <f>IFERROR((PA[[#This Row],[Work Completion time on fault]]-PA[[#This Row],[Fault Time]])*24,"")</f>
        <v>10.333333333333332</v>
      </c>
      <c r="AH392" s="35" t="s">
        <v>594</v>
      </c>
      <c r="AI392" s="32" t="s">
        <v>368</v>
      </c>
      <c r="AJ392" s="34">
        <f ca="1">IFERROR(PA[[#This Row],[Breakdown Time]]*PA[[#This Row],[Plant Equivalent Weightage]],"")</f>
        <v>1.9617528615921758E-3</v>
      </c>
      <c r="AK392" s="35">
        <v>5466</v>
      </c>
      <c r="AL392" s="49">
        <f>IFERROR((_xlfn.XLOOKUP($G392,'Modelling New'!$D:$D,'Modelling New'!$O:$O)*PA[[#This Row],[Lost PoA(Wh/m2)]]*PA[[#This Row],[DC Capacity Affected (kW)]])/1000,"")</f>
        <v>134.84081113731355</v>
      </c>
      <c r="AM392" s="316" t="s">
        <v>593</v>
      </c>
    </row>
    <row r="393" spans="1:39">
      <c r="A393" s="174">
        <f t="shared" si="7"/>
        <v>392</v>
      </c>
      <c r="B393" s="30">
        <v>45788</v>
      </c>
      <c r="C393" s="184">
        <f>YEAR(PA[[#This Row],[Date]])+IF(MONTH(PA[[#This Row],[Date]])&gt;=4,1,0)</f>
        <v>2026</v>
      </c>
      <c r="D393" s="32">
        <f>YEAR(PA[[#This Row],[Date]])</f>
        <v>2025</v>
      </c>
      <c r="E393" s="36" t="s">
        <v>364</v>
      </c>
      <c r="F393" s="36" t="s">
        <v>364</v>
      </c>
      <c r="G393" s="217">
        <v>45778</v>
      </c>
      <c r="H393" s="31">
        <f>DAY(EOMONTH(PA[[#This Row],[Month Year]],0))</f>
        <v>31</v>
      </c>
      <c r="I393" s="33">
        <v>0.2638888888888889</v>
      </c>
      <c r="J393" s="33">
        <v>0.76041666666666663</v>
      </c>
      <c r="K393" s="34">
        <f>IFERROR((PA[[#This Row],[Sunset Time (POA&lt;20 W/m2)]]-PA[[#This Row],[Sunrise Time (POA&gt;20 W/m2)]])*24,"")</f>
        <v>11.916666666666666</v>
      </c>
      <c r="L393" s="32" t="s">
        <v>424</v>
      </c>
      <c r="M393" s="32" t="s">
        <v>411</v>
      </c>
      <c r="N393" s="32" t="s">
        <v>417</v>
      </c>
      <c r="O393" s="35" t="s">
        <v>441</v>
      </c>
      <c r="P393" s="35" t="s">
        <v>407</v>
      </c>
      <c r="Q393" s="32"/>
      <c r="R393" s="31">
        <f>IF((PA[[#This Row],[String Type(If String BD)]]&amp;PA[[#This Row],[Equipment (If any BD other than PV  array and inv)]])="",1,0)</f>
        <v>0</v>
      </c>
      <c r="S393" s="31">
        <f>IF(PA[[#This Row],[String Type(If String BD)]]="",1,0)</f>
        <v>0</v>
      </c>
      <c r="T3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3" s="34">
        <f>IFERROR(_xlfn.XLOOKUP(PA[[#This Row],[Affected Equipment ]],'Basic Data'!N:N,'Basic Data'!Q:Q),"")</f>
        <v>31.900000000000002</v>
      </c>
      <c r="V393" s="179">
        <f ca="1">IFERROR(_xlfn.XLOOKUP(PA[[#This Row],[Affected Equipment ]],'Basic Data'!N:N,'Basic Data'!R:R),"")</f>
        <v>1.898470511218235E-4</v>
      </c>
      <c r="W393" s="35" t="s">
        <v>448</v>
      </c>
      <c r="X393" s="38"/>
      <c r="Y393" s="38" t="s">
        <v>470</v>
      </c>
      <c r="Z393" s="44">
        <v>0.2638888888888889</v>
      </c>
      <c r="AA393" s="40">
        <v>0.2638888888888889</v>
      </c>
      <c r="AB393" s="40">
        <v>0.2638888888888889</v>
      </c>
      <c r="AC393" s="44">
        <v>0.70138888888888884</v>
      </c>
      <c r="AD393" s="42">
        <f>IF(PA[[#This Row],[Acknowledgement Time ]]="NA","",(PA[[#This Row],[Acknowledgement Time ]]-PA[[#This Row],[Fault Time]])*24)</f>
        <v>0</v>
      </c>
      <c r="AE393" s="42">
        <f>IF(PA[[#This Row],[Work Start time on Fault]]="NA","",(PA[[#This Row],[Work Start time on Fault]]-PA[[#This Row],[Fault Time]])*24)</f>
        <v>0</v>
      </c>
      <c r="AF393" s="43">
        <f>IF(PA[[#This Row],[Status]]="Open","",(PA[[#This Row],[Work Completion time on fault]]-PA[[#This Row],[Fault Time]])*24)</f>
        <v>10.499999999999998</v>
      </c>
      <c r="AG393" s="42">
        <f>IFERROR((PA[[#This Row],[Work Completion time on fault]]-PA[[#This Row],[Fault Time]])*24,"")</f>
        <v>10.499999999999998</v>
      </c>
      <c r="AH393" s="35" t="s">
        <v>595</v>
      </c>
      <c r="AI393" s="32" t="s">
        <v>368</v>
      </c>
      <c r="AJ393" s="34">
        <f ca="1">IFERROR(PA[[#This Row],[Breakdown Time]]*PA[[#This Row],[Plant Equivalent Weightage]],"")</f>
        <v>1.9933940367791465E-3</v>
      </c>
      <c r="AK393" s="35">
        <v>5489</v>
      </c>
      <c r="AL393" s="49">
        <f>IFERROR((_xlfn.XLOOKUP($G393,'Modelling New'!$D:$D,'Modelling New'!$O:$O)*PA[[#This Row],[Lost PoA(Wh/m2)]]*PA[[#This Row],[DC Capacity Affected (kW)]])/1000,"")</f>
        <v>135.40819837773765</v>
      </c>
      <c r="AM393" s="316" t="s">
        <v>593</v>
      </c>
    </row>
    <row r="394" spans="1:39">
      <c r="A394" s="174">
        <f t="shared" si="7"/>
        <v>393</v>
      </c>
      <c r="B394" s="134">
        <v>45788</v>
      </c>
      <c r="C394" s="183">
        <f>YEAR(PA[[#This Row],[Date]])+IF(MONTH(PA[[#This Row],[Date]])&gt;=4,1,0)</f>
        <v>2026</v>
      </c>
      <c r="D394" s="32">
        <f>YEAR(PA[[#This Row],[Date]])</f>
        <v>2025</v>
      </c>
      <c r="E394" s="36" t="s">
        <v>364</v>
      </c>
      <c r="F394" s="36" t="s">
        <v>364</v>
      </c>
      <c r="G394" s="217">
        <v>45778</v>
      </c>
      <c r="H394" s="175">
        <f>DAY(EOMONTH(PA[[#This Row],[Month Year]],0))</f>
        <v>31</v>
      </c>
      <c r="I394" s="33">
        <v>0.2638888888888889</v>
      </c>
      <c r="J394" s="33">
        <v>0.76041666666666663</v>
      </c>
      <c r="K394" s="34">
        <f>IFERROR((PA[[#This Row],[Sunset Time (POA&lt;20 W/m2)]]-PA[[#This Row],[Sunrise Time (POA&gt;20 W/m2)]])*24,"")</f>
        <v>11.916666666666666</v>
      </c>
      <c r="L394" s="32" t="s">
        <v>424</v>
      </c>
      <c r="M394" s="32" t="s">
        <v>411</v>
      </c>
      <c r="N394" s="32" t="s">
        <v>444</v>
      </c>
      <c r="O394" s="35" t="s">
        <v>473</v>
      </c>
      <c r="P394" s="35" t="s">
        <v>407</v>
      </c>
      <c r="Q394" s="36"/>
      <c r="R394" s="175">
        <f>IF((PA[[#This Row],[String Type(If String BD)]]&amp;PA[[#This Row],[Equipment (If any BD other than PV  array and inv)]])="",1,0)</f>
        <v>0</v>
      </c>
      <c r="S394" s="175">
        <f>IF(PA[[#This Row],[String Type(If String BD)]]="",1,0)</f>
        <v>0</v>
      </c>
      <c r="T3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4" s="176">
        <f>IFERROR(_xlfn.XLOOKUP(PA[[#This Row],[Affected Equipment ]],'Basic Data'!N:N,'Basic Data'!Q:Q),"")</f>
        <v>31.900000000000002</v>
      </c>
      <c r="V394" s="180">
        <f ca="1">IFERROR(_xlfn.XLOOKUP(PA[[#This Row],[Affected Equipment ]],'Basic Data'!N:N,'Basic Data'!R:R),"")</f>
        <v>1.898470511218235E-4</v>
      </c>
      <c r="W394" s="35" t="s">
        <v>448</v>
      </c>
      <c r="X394" s="39"/>
      <c r="Y394" s="38" t="s">
        <v>470</v>
      </c>
      <c r="Z394" s="45">
        <v>0.2638888888888889</v>
      </c>
      <c r="AA394" s="40">
        <v>0.2638888888888889</v>
      </c>
      <c r="AB394" s="40">
        <v>0.2638888888888889</v>
      </c>
      <c r="AC394" s="45">
        <v>0.70833333333333337</v>
      </c>
      <c r="AD394" s="177">
        <f>IF(PA[[#This Row],[Acknowledgement Time ]]="NA","",(PA[[#This Row],[Acknowledgement Time ]]-PA[[#This Row],[Fault Time]])*24)</f>
        <v>0</v>
      </c>
      <c r="AE394" s="177">
        <f>IF(PA[[#This Row],[Work Start time on Fault]]="NA","",(PA[[#This Row],[Work Start time on Fault]]-PA[[#This Row],[Fault Time]])*24)</f>
        <v>0</v>
      </c>
      <c r="AF394" s="178">
        <f>IF(PA[[#This Row],[Status]]="Open","",(PA[[#This Row],[Work Completion time on fault]]-PA[[#This Row],[Fault Time]])*24)</f>
        <v>10.666666666666668</v>
      </c>
      <c r="AG394" s="177">
        <f>IFERROR((PA[[#This Row],[Work Completion time on fault]]-PA[[#This Row],[Fault Time]])*24,"")</f>
        <v>10.666666666666668</v>
      </c>
      <c r="AH394" s="35" t="s">
        <v>595</v>
      </c>
      <c r="AI394" s="32" t="s">
        <v>368</v>
      </c>
      <c r="AJ394" s="176">
        <f ca="1">IFERROR(PA[[#This Row],[Breakdown Time]]*PA[[#This Row],[Plant Equivalent Weightage]],"")</f>
        <v>2.0250352119661175E-3</v>
      </c>
      <c r="AK394" s="37">
        <v>5512</v>
      </c>
      <c r="AL394" s="278">
        <f>IFERROR((_xlfn.XLOOKUP($G394,'Modelling New'!$D:$D,'Modelling New'!$O:$O)*PA[[#This Row],[Lost PoA(Wh/m2)]]*PA[[#This Row],[DC Capacity Affected (kW)]])/1000,"")</f>
        <v>135.9755856181618</v>
      </c>
      <c r="AM394" s="316" t="s">
        <v>593</v>
      </c>
    </row>
    <row r="395" spans="1:39">
      <c r="A395" s="174">
        <f t="shared" si="7"/>
        <v>394</v>
      </c>
      <c r="B395" s="134">
        <v>45788</v>
      </c>
      <c r="C395" s="184">
        <f>YEAR(PA[[#This Row],[Date]])+IF(MONTH(PA[[#This Row],[Date]])&gt;=4,1,0)</f>
        <v>2026</v>
      </c>
      <c r="D395" s="32">
        <f>YEAR(PA[[#This Row],[Date]])</f>
        <v>2025</v>
      </c>
      <c r="E395" s="36" t="s">
        <v>364</v>
      </c>
      <c r="F395" s="36" t="s">
        <v>364</v>
      </c>
      <c r="G395" s="217">
        <v>45778</v>
      </c>
      <c r="H395" s="31">
        <f>DAY(EOMONTH(PA[[#This Row],[Month Year]],0))</f>
        <v>31</v>
      </c>
      <c r="I395" s="33">
        <v>0.2638888888888889</v>
      </c>
      <c r="J395" s="33">
        <v>0.76041666666666663</v>
      </c>
      <c r="K395" s="34">
        <f>IFERROR((PA[[#This Row],[Sunset Time (POA&lt;20 W/m2)]]-PA[[#This Row],[Sunrise Time (POA&gt;20 W/m2)]])*24,"")</f>
        <v>11.916666666666666</v>
      </c>
      <c r="L395" s="32" t="s">
        <v>424</v>
      </c>
      <c r="M395" s="32" t="s">
        <v>411</v>
      </c>
      <c r="N395" s="32" t="s">
        <v>444</v>
      </c>
      <c r="O395" s="35" t="s">
        <v>473</v>
      </c>
      <c r="P395" s="35" t="s">
        <v>407</v>
      </c>
      <c r="Q395" s="32"/>
      <c r="R395" s="31">
        <f>IF((PA[[#This Row],[String Type(If String BD)]]&amp;PA[[#This Row],[Equipment (If any BD other than PV  array and inv)]])="",1,0)</f>
        <v>0</v>
      </c>
      <c r="S395" s="31">
        <f>IF(PA[[#This Row],[String Type(If String BD)]]="",1,0)</f>
        <v>0</v>
      </c>
      <c r="T3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5" s="34">
        <f>IFERROR(_xlfn.XLOOKUP(PA[[#This Row],[Affected Equipment ]],'Basic Data'!N:N,'Basic Data'!Q:Q),"")</f>
        <v>31.900000000000002</v>
      </c>
      <c r="V395" s="179">
        <f ca="1">IFERROR(_xlfn.XLOOKUP(PA[[#This Row],[Affected Equipment ]],'Basic Data'!N:N,'Basic Data'!R:R),"")</f>
        <v>1.898470511218235E-4</v>
      </c>
      <c r="W395" s="35" t="s">
        <v>448</v>
      </c>
      <c r="X395" s="38"/>
      <c r="Y395" s="38" t="s">
        <v>470</v>
      </c>
      <c r="Z395" s="45">
        <v>0.2638888888888889</v>
      </c>
      <c r="AA395" s="40">
        <v>0.2638888888888889</v>
      </c>
      <c r="AB395" s="40">
        <v>0.2638888888888889</v>
      </c>
      <c r="AC395" s="44">
        <v>0.71527777777777779</v>
      </c>
      <c r="AD395" s="42">
        <f>IF(PA[[#This Row],[Acknowledgement Time ]]="NA","",(PA[[#This Row],[Acknowledgement Time ]]-PA[[#This Row],[Fault Time]])*24)</f>
        <v>0</v>
      </c>
      <c r="AE395" s="42">
        <f>IF(PA[[#This Row],[Work Start time on Fault]]="NA","",(PA[[#This Row],[Work Start time on Fault]]-PA[[#This Row],[Fault Time]])*24)</f>
        <v>0</v>
      </c>
      <c r="AF395" s="43">
        <f>IF(PA[[#This Row],[Status]]="Open","",(PA[[#This Row],[Work Completion time on fault]]-PA[[#This Row],[Fault Time]])*24)</f>
        <v>10.833333333333334</v>
      </c>
      <c r="AG395" s="42">
        <f>IFERROR((PA[[#This Row],[Work Completion time on fault]]-PA[[#This Row],[Fault Time]])*24,"")</f>
        <v>10.833333333333334</v>
      </c>
      <c r="AH395" s="35" t="s">
        <v>595</v>
      </c>
      <c r="AI395" s="32" t="s">
        <v>368</v>
      </c>
      <c r="AJ395" s="34">
        <f ca="1">IFERROR(PA[[#This Row],[Breakdown Time]]*PA[[#This Row],[Plant Equivalent Weightage]],"")</f>
        <v>2.0566763871530881E-3</v>
      </c>
      <c r="AK395" s="35">
        <v>5528</v>
      </c>
      <c r="AL395" s="49">
        <f>IFERROR((_xlfn.XLOOKUP($G395,'Modelling New'!$D:$D,'Modelling New'!$O:$O)*PA[[#This Row],[Lost PoA(Wh/m2)]]*PA[[#This Row],[DC Capacity Affected (kW)]])/1000,"")</f>
        <v>136.37028978541332</v>
      </c>
      <c r="AM395" s="316" t="s">
        <v>593</v>
      </c>
    </row>
    <row r="396" spans="1:39">
      <c r="A396" s="174">
        <f t="shared" si="7"/>
        <v>395</v>
      </c>
      <c r="B396" s="134">
        <v>45788</v>
      </c>
      <c r="C396" s="184">
        <f>YEAR(PA[[#This Row],[Date]])+IF(MONTH(PA[[#This Row],[Date]])&gt;=4,1,0)</f>
        <v>2026</v>
      </c>
      <c r="D396" s="32">
        <f>YEAR(PA[[#This Row],[Date]])</f>
        <v>2025</v>
      </c>
      <c r="E396" s="36" t="s">
        <v>364</v>
      </c>
      <c r="F396" s="36" t="s">
        <v>364</v>
      </c>
      <c r="G396" s="217">
        <v>45778</v>
      </c>
      <c r="H396" s="31">
        <f>DAY(EOMONTH(PA[[#This Row],[Month Year]],0))</f>
        <v>31</v>
      </c>
      <c r="I396" s="33">
        <v>0.2638888888888889</v>
      </c>
      <c r="J396" s="33">
        <v>0.76041666666666663</v>
      </c>
      <c r="K396" s="34">
        <f>IFERROR((PA[[#This Row],[Sunset Time (POA&lt;20 W/m2)]]-PA[[#This Row],[Sunrise Time (POA&gt;20 W/m2)]])*24,"")</f>
        <v>11.916666666666666</v>
      </c>
      <c r="L396" s="32" t="s">
        <v>424</v>
      </c>
      <c r="M396" s="32" t="s">
        <v>411</v>
      </c>
      <c r="N396" s="32" t="s">
        <v>405</v>
      </c>
      <c r="O396" s="35" t="s">
        <v>457</v>
      </c>
      <c r="P396" s="35" t="s">
        <v>407</v>
      </c>
      <c r="Q396" s="32"/>
      <c r="R396" s="31">
        <f>IF((PA[[#This Row],[String Type(If String BD)]]&amp;PA[[#This Row],[Equipment (If any BD other than PV  array and inv)]])="",1,0)</f>
        <v>0</v>
      </c>
      <c r="S396" s="31">
        <f>IF(PA[[#This Row],[String Type(If String BD)]]="",1,0)</f>
        <v>0</v>
      </c>
      <c r="T3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6" s="34">
        <f>IFERROR(_xlfn.XLOOKUP(PA[[#This Row],[Affected Equipment ]],'Basic Data'!N:N,'Basic Data'!Q:Q),"")</f>
        <v>31.900000000000002</v>
      </c>
      <c r="V396" s="179">
        <f ca="1">IFERROR(_xlfn.XLOOKUP(PA[[#This Row],[Affected Equipment ]],'Basic Data'!N:N,'Basic Data'!R:R),"")</f>
        <v>1.898470511218235E-4</v>
      </c>
      <c r="W396" s="35" t="s">
        <v>448</v>
      </c>
      <c r="X396" s="38"/>
      <c r="Y396" s="38" t="s">
        <v>470</v>
      </c>
      <c r="Z396" s="45">
        <v>0.2638888888888889</v>
      </c>
      <c r="AA396" s="40">
        <v>0.2638888888888889</v>
      </c>
      <c r="AB396" s="40">
        <v>0.2638888888888889</v>
      </c>
      <c r="AC396" s="44">
        <v>0.72222222222222221</v>
      </c>
      <c r="AD396" s="42">
        <f>IF(PA[[#This Row],[Acknowledgement Time ]]="NA","",(PA[[#This Row],[Acknowledgement Time ]]-PA[[#This Row],[Fault Time]])*24)</f>
        <v>0</v>
      </c>
      <c r="AE396" s="42">
        <f>IF(PA[[#This Row],[Work Start time on Fault]]="NA","",(PA[[#This Row],[Work Start time on Fault]]-PA[[#This Row],[Fault Time]])*24)</f>
        <v>0</v>
      </c>
      <c r="AF396" s="43">
        <f>IF(PA[[#This Row],[Status]]="Open","",(PA[[#This Row],[Work Completion time on fault]]-PA[[#This Row],[Fault Time]])*24)</f>
        <v>11</v>
      </c>
      <c r="AG396" s="42">
        <f>IFERROR((PA[[#This Row],[Work Completion time on fault]]-PA[[#This Row],[Fault Time]])*24,"")</f>
        <v>11</v>
      </c>
      <c r="AH396" s="35" t="s">
        <v>595</v>
      </c>
      <c r="AI396" s="32" t="s">
        <v>368</v>
      </c>
      <c r="AJ396" s="34">
        <f ca="1">IFERROR(PA[[#This Row],[Breakdown Time]]*PA[[#This Row],[Plant Equivalent Weightage]],"")</f>
        <v>2.0883175623400583E-3</v>
      </c>
      <c r="AK396" s="35">
        <v>5541</v>
      </c>
      <c r="AL396" s="49">
        <f>IFERROR((_xlfn.XLOOKUP($G396,'Modelling New'!$D:$D,'Modelling New'!$O:$O)*PA[[#This Row],[Lost PoA(Wh/m2)]]*PA[[#This Row],[DC Capacity Affected (kW)]])/1000,"")</f>
        <v>136.69098692130524</v>
      </c>
      <c r="AM396" s="316" t="s">
        <v>593</v>
      </c>
    </row>
    <row r="397" spans="1:39">
      <c r="A397" s="174">
        <f t="shared" si="7"/>
        <v>396</v>
      </c>
      <c r="B397" s="134">
        <v>45788</v>
      </c>
      <c r="C397" s="184">
        <f>YEAR(PA[[#This Row],[Date]])+IF(MONTH(PA[[#This Row],[Date]])&gt;=4,1,0)</f>
        <v>2026</v>
      </c>
      <c r="D397" s="32">
        <f>YEAR(PA[[#This Row],[Date]])</f>
        <v>2025</v>
      </c>
      <c r="E397" s="36" t="s">
        <v>364</v>
      </c>
      <c r="F397" s="36" t="s">
        <v>364</v>
      </c>
      <c r="G397" s="217">
        <v>45778</v>
      </c>
      <c r="H397" s="31">
        <f>DAY(EOMONTH(PA[[#This Row],[Month Year]],0))</f>
        <v>31</v>
      </c>
      <c r="I397" s="33">
        <v>0.2638888888888889</v>
      </c>
      <c r="J397" s="33">
        <v>0.76041666666666663</v>
      </c>
      <c r="K397" s="34">
        <f>IFERROR((PA[[#This Row],[Sunset Time (POA&lt;20 W/m2)]]-PA[[#This Row],[Sunrise Time (POA&gt;20 W/m2)]])*24,"")</f>
        <v>11.916666666666666</v>
      </c>
      <c r="L397" s="32" t="s">
        <v>424</v>
      </c>
      <c r="M397" s="32" t="s">
        <v>411</v>
      </c>
      <c r="N397" s="32" t="s">
        <v>405</v>
      </c>
      <c r="O397" s="35" t="s">
        <v>457</v>
      </c>
      <c r="P397" s="35" t="s">
        <v>407</v>
      </c>
      <c r="Q397" s="32"/>
      <c r="R397" s="31">
        <f>IF((PA[[#This Row],[String Type(If String BD)]]&amp;PA[[#This Row],[Equipment (If any BD other than PV  array and inv)]])="",1,0)</f>
        <v>0</v>
      </c>
      <c r="S397" s="31">
        <f>IF(PA[[#This Row],[String Type(If String BD)]]="",1,0)</f>
        <v>0</v>
      </c>
      <c r="T3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7" s="34">
        <f>IFERROR(_xlfn.XLOOKUP(PA[[#This Row],[Affected Equipment ]],'Basic Data'!N:N,'Basic Data'!Q:Q),"")</f>
        <v>31.900000000000002</v>
      </c>
      <c r="V397" s="179">
        <f ca="1">IFERROR(_xlfn.XLOOKUP(PA[[#This Row],[Affected Equipment ]],'Basic Data'!N:N,'Basic Data'!R:R),"")</f>
        <v>1.898470511218235E-4</v>
      </c>
      <c r="W397" s="35" t="s">
        <v>448</v>
      </c>
      <c r="X397" s="38"/>
      <c r="Y397" s="38" t="s">
        <v>470</v>
      </c>
      <c r="Z397" s="45">
        <v>0.2638888888888889</v>
      </c>
      <c r="AA397" s="40">
        <v>0.2638888888888889</v>
      </c>
      <c r="AB397" s="40">
        <v>0.2638888888888889</v>
      </c>
      <c r="AC397" s="44">
        <v>0.72916666666666663</v>
      </c>
      <c r="AD397" s="42">
        <f>IF(PA[[#This Row],[Acknowledgement Time ]]="NA","",(PA[[#This Row],[Acknowledgement Time ]]-PA[[#This Row],[Fault Time]])*24)</f>
        <v>0</v>
      </c>
      <c r="AE397" s="42">
        <f>IF(PA[[#This Row],[Work Start time on Fault]]="NA","",(PA[[#This Row],[Work Start time on Fault]]-PA[[#This Row],[Fault Time]])*24)</f>
        <v>0</v>
      </c>
      <c r="AF397" s="43">
        <f>IF(PA[[#This Row],[Status]]="Open","",(PA[[#This Row],[Work Completion time on fault]]-PA[[#This Row],[Fault Time]])*24)</f>
        <v>11.166666666666666</v>
      </c>
      <c r="AG397" s="42">
        <f>IFERROR((PA[[#This Row],[Work Completion time on fault]]-PA[[#This Row],[Fault Time]])*24,"")</f>
        <v>11.166666666666666</v>
      </c>
      <c r="AH397" s="35" t="s">
        <v>594</v>
      </c>
      <c r="AI397" s="32" t="s">
        <v>368</v>
      </c>
      <c r="AJ397" s="34">
        <f ca="1">IFERROR(PA[[#This Row],[Breakdown Time]]*PA[[#This Row],[Plant Equivalent Weightage]],"")</f>
        <v>2.1199587375270289E-3</v>
      </c>
      <c r="AK397" s="35">
        <v>5553</v>
      </c>
      <c r="AL397" s="49">
        <f>IFERROR((_xlfn.XLOOKUP($G397,'Modelling New'!$D:$D,'Modelling New'!$O:$O)*PA[[#This Row],[Lost PoA(Wh/m2)]]*PA[[#This Row],[DC Capacity Affected (kW)]])/1000,"")</f>
        <v>136.98701504674392</v>
      </c>
      <c r="AM397" s="316" t="s">
        <v>593</v>
      </c>
    </row>
    <row r="398" spans="1:39">
      <c r="A398" s="174">
        <f t="shared" si="7"/>
        <v>397</v>
      </c>
      <c r="B398" s="134">
        <v>45788</v>
      </c>
      <c r="C398" s="184">
        <f>YEAR(PA[[#This Row],[Date]])+IF(MONTH(PA[[#This Row],[Date]])&gt;=4,1,0)</f>
        <v>2026</v>
      </c>
      <c r="D398" s="32">
        <f>YEAR(PA[[#This Row],[Date]])</f>
        <v>2025</v>
      </c>
      <c r="E398" s="36" t="s">
        <v>364</v>
      </c>
      <c r="F398" s="36" t="s">
        <v>364</v>
      </c>
      <c r="G398" s="217">
        <v>45778</v>
      </c>
      <c r="H398" s="31">
        <f>DAY(EOMONTH(PA[[#This Row],[Month Year]],0))</f>
        <v>31</v>
      </c>
      <c r="I398" s="33">
        <v>0.2638888888888889</v>
      </c>
      <c r="J398" s="33">
        <v>0.76041666666666663</v>
      </c>
      <c r="K398" s="34">
        <f>IFERROR((PA[[#This Row],[Sunset Time (POA&lt;20 W/m2)]]-PA[[#This Row],[Sunrise Time (POA&gt;20 W/m2)]])*24,"")</f>
        <v>11.916666666666666</v>
      </c>
      <c r="L398" s="32" t="s">
        <v>424</v>
      </c>
      <c r="M398" s="32" t="s">
        <v>411</v>
      </c>
      <c r="N398" s="32" t="s">
        <v>405</v>
      </c>
      <c r="O398" s="35" t="s">
        <v>441</v>
      </c>
      <c r="P398" s="35" t="s">
        <v>407</v>
      </c>
      <c r="Q398" s="32"/>
      <c r="R398" s="31">
        <f>IF((PA[[#This Row],[String Type(If String BD)]]&amp;PA[[#This Row],[Equipment (If any BD other than PV  array and inv)]])="",1,0)</f>
        <v>0</v>
      </c>
      <c r="S398" s="31">
        <f>IF(PA[[#This Row],[String Type(If String BD)]]="",1,0)</f>
        <v>0</v>
      </c>
      <c r="T3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8" s="34">
        <f>IFERROR(_xlfn.XLOOKUP(PA[[#This Row],[Affected Equipment ]],'Basic Data'!N:N,'Basic Data'!Q:Q),"")</f>
        <v>31.900000000000002</v>
      </c>
      <c r="V398" s="179">
        <f ca="1">IFERROR(_xlfn.XLOOKUP(PA[[#This Row],[Affected Equipment ]],'Basic Data'!N:N,'Basic Data'!R:R),"")</f>
        <v>1.898470511218235E-4</v>
      </c>
      <c r="W398" s="35" t="s">
        <v>448</v>
      </c>
      <c r="X398" s="38"/>
      <c r="Y398" s="38" t="s">
        <v>470</v>
      </c>
      <c r="Z398" s="45">
        <v>0.2638888888888889</v>
      </c>
      <c r="AA398" s="40">
        <v>0.2638888888888889</v>
      </c>
      <c r="AB398" s="40">
        <v>0.2638888888888889</v>
      </c>
      <c r="AC398" s="44">
        <v>0.73611111111111116</v>
      </c>
      <c r="AD398" s="42">
        <f>IF(PA[[#This Row],[Acknowledgement Time ]]="NA","",(PA[[#This Row],[Acknowledgement Time ]]-PA[[#This Row],[Fault Time]])*24)</f>
        <v>0</v>
      </c>
      <c r="AE398" s="42">
        <f>IF(PA[[#This Row],[Work Start time on Fault]]="NA","",(PA[[#This Row],[Work Start time on Fault]]-PA[[#This Row],[Fault Time]])*24)</f>
        <v>0</v>
      </c>
      <c r="AF398" s="43">
        <f>IF(PA[[#This Row],[Status]]="Open","",(PA[[#This Row],[Work Completion time on fault]]-PA[[#This Row],[Fault Time]])*24)</f>
        <v>11.333333333333334</v>
      </c>
      <c r="AG398" s="42">
        <f>IFERROR((PA[[#This Row],[Work Completion time on fault]]-PA[[#This Row],[Fault Time]])*24,"")</f>
        <v>11.333333333333334</v>
      </c>
      <c r="AH398" s="35" t="s">
        <v>594</v>
      </c>
      <c r="AI398" s="32" t="s">
        <v>368</v>
      </c>
      <c r="AJ398" s="34">
        <f ca="1">IFERROR(PA[[#This Row],[Breakdown Time]]*PA[[#This Row],[Plant Equivalent Weightage]],"")</f>
        <v>2.151599912714E-3</v>
      </c>
      <c r="AK398" s="35">
        <v>5563</v>
      </c>
      <c r="AL398" s="49">
        <f>IFERROR((_xlfn.XLOOKUP($G398,'Modelling New'!$D:$D,'Modelling New'!$O:$O)*PA[[#This Row],[Lost PoA(Wh/m2)]]*PA[[#This Row],[DC Capacity Affected (kW)]])/1000,"")</f>
        <v>137.23370515127613</v>
      </c>
      <c r="AM398" s="316" t="s">
        <v>593</v>
      </c>
    </row>
    <row r="399" spans="1:39">
      <c r="A399" s="174">
        <f t="shared" si="7"/>
        <v>398</v>
      </c>
      <c r="B399" s="134">
        <v>45788</v>
      </c>
      <c r="C399" s="183">
        <f>YEAR(PA[[#This Row],[Date]])+IF(MONTH(PA[[#This Row],[Date]])&gt;=4,1,0)</f>
        <v>2026</v>
      </c>
      <c r="D399" s="32">
        <f>YEAR(PA[[#This Row],[Date]])</f>
        <v>2025</v>
      </c>
      <c r="E399" s="36" t="s">
        <v>364</v>
      </c>
      <c r="F399" s="36" t="s">
        <v>364</v>
      </c>
      <c r="G399" s="217">
        <v>45778</v>
      </c>
      <c r="H399" s="175">
        <f>DAY(EOMONTH(PA[[#This Row],[Month Year]],0))</f>
        <v>31</v>
      </c>
      <c r="I399" s="33">
        <v>0.2638888888888889</v>
      </c>
      <c r="J399" s="33">
        <v>0.76041666666666663</v>
      </c>
      <c r="K399" s="34">
        <f>IFERROR((PA[[#This Row],[Sunset Time (POA&lt;20 W/m2)]]-PA[[#This Row],[Sunrise Time (POA&gt;20 W/m2)]])*24,"")</f>
        <v>11.916666666666666</v>
      </c>
      <c r="L399" s="36" t="s">
        <v>424</v>
      </c>
      <c r="M399" s="32" t="s">
        <v>411</v>
      </c>
      <c r="N399" s="32" t="s">
        <v>405</v>
      </c>
      <c r="O399" s="35" t="s">
        <v>441</v>
      </c>
      <c r="P399" s="35" t="s">
        <v>407</v>
      </c>
      <c r="Q399" s="36"/>
      <c r="R399" s="175">
        <f>IF((PA[[#This Row],[String Type(If String BD)]]&amp;PA[[#This Row],[Equipment (If any BD other than PV  array and inv)]])="",1,0)</f>
        <v>0</v>
      </c>
      <c r="S399" s="175">
        <f>IF(PA[[#This Row],[String Type(If String BD)]]="",1,0)</f>
        <v>0</v>
      </c>
      <c r="T3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399" s="176">
        <f>IFERROR(_xlfn.XLOOKUP(PA[[#This Row],[Affected Equipment ]],'Basic Data'!N:N,'Basic Data'!Q:Q),"")</f>
        <v>31.900000000000002</v>
      </c>
      <c r="V399" s="180">
        <f ca="1">IFERROR(_xlfn.XLOOKUP(PA[[#This Row],[Affected Equipment ]],'Basic Data'!N:N,'Basic Data'!R:R),"")</f>
        <v>1.898470511218235E-4</v>
      </c>
      <c r="W399" s="35" t="s">
        <v>448</v>
      </c>
      <c r="X399" s="39"/>
      <c r="Y399" s="38" t="s">
        <v>470</v>
      </c>
      <c r="Z399" s="45">
        <v>0.2638888888888889</v>
      </c>
      <c r="AA399" s="40">
        <v>0.2638888888888889</v>
      </c>
      <c r="AB399" s="40">
        <v>0.2638888888888889</v>
      </c>
      <c r="AC399" s="45">
        <v>0.74305555555555558</v>
      </c>
      <c r="AD399" s="177">
        <f>IF(PA[[#This Row],[Acknowledgement Time ]]="NA","",(PA[[#This Row],[Acknowledgement Time ]]-PA[[#This Row],[Fault Time]])*24)</f>
        <v>0</v>
      </c>
      <c r="AE399" s="177">
        <f>IF(PA[[#This Row],[Work Start time on Fault]]="NA","",(PA[[#This Row],[Work Start time on Fault]]-PA[[#This Row],[Fault Time]])*24)</f>
        <v>0</v>
      </c>
      <c r="AF399" s="178">
        <f>IF(PA[[#This Row],[Status]]="Open","",(PA[[#This Row],[Work Completion time on fault]]-PA[[#This Row],[Fault Time]])*24)</f>
        <v>11.5</v>
      </c>
      <c r="AG399" s="177">
        <f>IFERROR((PA[[#This Row],[Work Completion time on fault]]-PA[[#This Row],[Fault Time]])*24,"")</f>
        <v>11.5</v>
      </c>
      <c r="AH399" s="35" t="s">
        <v>595</v>
      </c>
      <c r="AI399" s="32" t="s">
        <v>368</v>
      </c>
      <c r="AJ399" s="176">
        <f ca="1">IFERROR(PA[[#This Row],[Breakdown Time]]*PA[[#This Row],[Plant Equivalent Weightage]],"")</f>
        <v>2.1832410879009702E-3</v>
      </c>
      <c r="AK399" s="37">
        <v>5572</v>
      </c>
      <c r="AL399" s="278">
        <f>IFERROR((_xlfn.XLOOKUP($G399,'Modelling New'!$D:$D,'Modelling New'!$O:$O)*PA[[#This Row],[Lost PoA(Wh/m2)]]*PA[[#This Row],[DC Capacity Affected (kW)]])/1000,"")</f>
        <v>137.45572624535512</v>
      </c>
      <c r="AM399" s="316" t="s">
        <v>593</v>
      </c>
    </row>
    <row r="400" spans="1:39">
      <c r="A400" s="174">
        <f t="shared" si="7"/>
        <v>399</v>
      </c>
      <c r="B400" s="134">
        <v>45789</v>
      </c>
      <c r="C400" s="184">
        <f>YEAR(PA[[#This Row],[Date]])+IF(MONTH(PA[[#This Row],[Date]])&gt;=4,1,0)</f>
        <v>2026</v>
      </c>
      <c r="D400" s="32">
        <f>YEAR(PA[[#This Row],[Date]])</f>
        <v>2025</v>
      </c>
      <c r="E400" s="36" t="s">
        <v>364</v>
      </c>
      <c r="F400" s="36" t="s">
        <v>364</v>
      </c>
      <c r="G400" s="217">
        <v>45778</v>
      </c>
      <c r="H400" s="31">
        <f>DAY(EOMONTH(PA[[#This Row],[Month Year]],0))</f>
        <v>31</v>
      </c>
      <c r="I400" s="33">
        <v>0.26319444444444445</v>
      </c>
      <c r="J400" s="33">
        <v>0.76250000000000007</v>
      </c>
      <c r="K400" s="34">
        <f>IFERROR((PA[[#This Row],[Sunset Time (POA&lt;20 W/m2)]]-PA[[#This Row],[Sunrise Time (POA&gt;20 W/m2)]])*24,"")</f>
        <v>11.983333333333334</v>
      </c>
      <c r="L400" s="32" t="s">
        <v>419</v>
      </c>
      <c r="M400" s="32" t="s">
        <v>411</v>
      </c>
      <c r="N400" s="32" t="s">
        <v>417</v>
      </c>
      <c r="O400" s="35"/>
      <c r="P400" s="35"/>
      <c r="Q400" s="32"/>
      <c r="R400" s="31">
        <f>IF((PA[[#This Row],[String Type(If String BD)]]&amp;PA[[#This Row],[Equipment (If any BD other than PV  array and inv)]])="",1,0)</f>
        <v>1</v>
      </c>
      <c r="S400" s="31">
        <f>IF(PA[[#This Row],[String Type(If String BD)]]="",1,0)</f>
        <v>1</v>
      </c>
      <c r="T4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0" s="34">
        <f>IFERROR(_xlfn.XLOOKUP(PA[[#This Row],[Affected Equipment ]],'Basic Data'!N:N,'Basic Data'!Q:Q),"")</f>
        <v>1579.0499999999997</v>
      </c>
      <c r="V400" s="179">
        <f ca="1">IFERROR(_xlfn.XLOOKUP(PA[[#This Row],[Affected Equipment ]],'Basic Data'!N:N,'Basic Data'!R:R),"")</f>
        <v>9.3974290305302612E-3</v>
      </c>
      <c r="W400" s="35" t="s">
        <v>414</v>
      </c>
      <c r="X400" s="38"/>
      <c r="Y400" s="38" t="s">
        <v>75</v>
      </c>
      <c r="Z400" s="44">
        <v>0.26319444444444445</v>
      </c>
      <c r="AA400" s="40">
        <v>0.26319444444444445</v>
      </c>
      <c r="AB400" s="41">
        <v>0.26319444444444445</v>
      </c>
      <c r="AC400" s="44">
        <v>0.28194444444444444</v>
      </c>
      <c r="AD400" s="42">
        <f>IF(PA[[#This Row],[Acknowledgement Time ]]="NA","",(PA[[#This Row],[Acknowledgement Time ]]-PA[[#This Row],[Fault Time]])*24)</f>
        <v>0</v>
      </c>
      <c r="AE400" s="42">
        <f>IF(PA[[#This Row],[Work Start time on Fault]]="NA","",(PA[[#This Row],[Work Start time on Fault]]-PA[[#This Row],[Fault Time]])*24)</f>
        <v>0</v>
      </c>
      <c r="AF400" s="43">
        <f>IF(PA[[#This Row],[Status]]="Open","",(PA[[#This Row],[Work Completion time on fault]]-PA[[#This Row],[Fault Time]])*24)</f>
        <v>0.44999999999999973</v>
      </c>
      <c r="AG400" s="42">
        <f>IFERROR((PA[[#This Row],[Work Completion time on fault]]-PA[[#This Row],[Fault Time]])*24,"")</f>
        <v>0.44999999999999973</v>
      </c>
      <c r="AH400" s="35" t="s">
        <v>562</v>
      </c>
      <c r="AI400" s="32" t="s">
        <v>368</v>
      </c>
      <c r="AJ400" s="34">
        <f ca="1">IFERROR(PA[[#This Row],[Breakdown Time]]*PA[[#This Row],[Plant Equivalent Weightage]],"")</f>
        <v>4.2288430637386154E-3</v>
      </c>
      <c r="AK400" s="35">
        <v>26.1</v>
      </c>
      <c r="AL400" s="49">
        <f>IFERROR((_xlfn.XLOOKUP($G400,'Modelling New'!$D:$D,'Modelling New'!$O:$O)*PA[[#This Row],[Lost PoA(Wh/m2)]]*PA[[#This Row],[DC Capacity Affected (kW)]])/1000,"")</f>
        <v>31.871128055040657</v>
      </c>
      <c r="AM400" s="329"/>
    </row>
    <row r="401" spans="1:39">
      <c r="A401" s="174">
        <f t="shared" si="7"/>
        <v>400</v>
      </c>
      <c r="B401" s="30">
        <v>45789</v>
      </c>
      <c r="C401" s="184">
        <f>YEAR(PA[[#This Row],[Date]])+IF(MONTH(PA[[#This Row],[Date]])&gt;=4,1,0)</f>
        <v>2026</v>
      </c>
      <c r="D401" s="32">
        <f>YEAR(PA[[#This Row],[Date]])</f>
        <v>2025</v>
      </c>
      <c r="E401" s="36" t="s">
        <v>364</v>
      </c>
      <c r="F401" s="36" t="s">
        <v>364</v>
      </c>
      <c r="G401" s="217">
        <v>45778</v>
      </c>
      <c r="H401" s="31">
        <f>DAY(EOMONTH(PA[[#This Row],[Month Year]],0))</f>
        <v>31</v>
      </c>
      <c r="I401" s="33">
        <v>0.26319444444444445</v>
      </c>
      <c r="J401" s="33">
        <v>0.76250000000000007</v>
      </c>
      <c r="K401" s="34">
        <f>IFERROR((PA[[#This Row],[Sunset Time (POA&lt;20 W/m2)]]-PA[[#This Row],[Sunrise Time (POA&gt;20 W/m2)]])*24,"")</f>
        <v>11.983333333333334</v>
      </c>
      <c r="L401" s="32" t="s">
        <v>419</v>
      </c>
      <c r="M401" s="32" t="s">
        <v>411</v>
      </c>
      <c r="N401" s="32" t="s">
        <v>417</v>
      </c>
      <c r="O401" s="35"/>
      <c r="P401" s="35"/>
      <c r="Q401" s="32"/>
      <c r="R401" s="31">
        <f>IF((PA[[#This Row],[String Type(If String BD)]]&amp;PA[[#This Row],[Equipment (If any BD other than PV  array and inv)]])="",1,0)</f>
        <v>1</v>
      </c>
      <c r="S401" s="31">
        <f>IF(PA[[#This Row],[String Type(If String BD)]]="",1,0)</f>
        <v>1</v>
      </c>
      <c r="T4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401" s="34">
        <f>IFERROR(_xlfn.XLOOKUP(PA[[#This Row],[Affected Equipment ]],'Basic Data'!N:N,'Basic Data'!Q:Q),"")</f>
        <v>1579.0499999999997</v>
      </c>
      <c r="V401" s="179">
        <f ca="1">IFERROR(_xlfn.XLOOKUP(PA[[#This Row],[Affected Equipment ]],'Basic Data'!N:N,'Basic Data'!R:R),"")</f>
        <v>9.3974290305302612E-3</v>
      </c>
      <c r="W401" s="35" t="s">
        <v>414</v>
      </c>
      <c r="X401" s="38"/>
      <c r="Y401" s="38" t="s">
        <v>75</v>
      </c>
      <c r="Z401" s="44">
        <v>0.45069444444444445</v>
      </c>
      <c r="AA401" s="44">
        <v>0.45069444444444445</v>
      </c>
      <c r="AB401" s="44">
        <v>0.45069444444444445</v>
      </c>
      <c r="AC401" s="44">
        <v>0.46319444444444446</v>
      </c>
      <c r="AD401" s="42">
        <f>IF(PA[[#This Row],[Acknowledgement Time ]]="NA","",(PA[[#This Row],[Acknowledgement Time ]]-PA[[#This Row],[Fault Time]])*24)</f>
        <v>0</v>
      </c>
      <c r="AE401" s="42">
        <f>IF(PA[[#This Row],[Work Start time on Fault]]="NA","",(PA[[#This Row],[Work Start time on Fault]]-PA[[#This Row],[Fault Time]])*24)</f>
        <v>0</v>
      </c>
      <c r="AF401" s="43">
        <f>IF(PA[[#This Row],[Status]]="Open","",(PA[[#This Row],[Work Completion time on fault]]-PA[[#This Row],[Fault Time]])*24)</f>
        <v>0.30000000000000027</v>
      </c>
      <c r="AG401" s="42">
        <f>IFERROR((PA[[#This Row],[Work Completion time on fault]]-PA[[#This Row],[Fault Time]])*24,"")</f>
        <v>0.30000000000000027</v>
      </c>
      <c r="AH401" s="35" t="s">
        <v>562</v>
      </c>
      <c r="AI401" s="32" t="s">
        <v>368</v>
      </c>
      <c r="AJ401" s="34">
        <f ca="1">IFERROR(PA[[#This Row],[Breakdown Time]]*PA[[#This Row],[Plant Equivalent Weightage]],"")</f>
        <v>2.8192287091590809E-3</v>
      </c>
      <c r="AK401" s="35">
        <v>206</v>
      </c>
      <c r="AL401" s="49">
        <f>IFERROR((_xlfn.XLOOKUP($G401,'Modelling New'!$D:$D,'Modelling New'!$O:$O)*PA[[#This Row],[Lost PoA(Wh/m2)]]*PA[[#This Row],[DC Capacity Affected (kW)]])/1000,"")</f>
        <v>251.54989959150862</v>
      </c>
      <c r="AM401" s="316" t="s">
        <v>596</v>
      </c>
    </row>
    <row r="402" spans="1:39">
      <c r="A402" s="174">
        <f t="shared" si="7"/>
        <v>401</v>
      </c>
      <c r="B402" s="30">
        <v>45789</v>
      </c>
      <c r="C402" s="184">
        <f>YEAR(PA[[#This Row],[Date]])+IF(MONTH(PA[[#This Row],[Date]])&gt;=4,1,0)</f>
        <v>2026</v>
      </c>
      <c r="D402" s="32">
        <f>YEAR(PA[[#This Row],[Date]])</f>
        <v>2025</v>
      </c>
      <c r="E402" s="36" t="s">
        <v>364</v>
      </c>
      <c r="F402" s="36" t="s">
        <v>364</v>
      </c>
      <c r="G402" s="217">
        <v>45778</v>
      </c>
      <c r="H402" s="31">
        <f>DAY(EOMONTH(PA[[#This Row],[Month Year]],0))</f>
        <v>31</v>
      </c>
      <c r="I402" s="33">
        <v>0.26319444444444445</v>
      </c>
      <c r="J402" s="33">
        <v>0.76250000000000007</v>
      </c>
      <c r="K402" s="34">
        <f>IFERROR((PA[[#This Row],[Sunset Time (POA&lt;20 W/m2)]]-PA[[#This Row],[Sunrise Time (POA&gt;20 W/m2)]])*24,"")</f>
        <v>11.983333333333334</v>
      </c>
      <c r="L402" s="32" t="s">
        <v>419</v>
      </c>
      <c r="M402" s="32" t="s">
        <v>404</v>
      </c>
      <c r="N402" s="32" t="s">
        <v>417</v>
      </c>
      <c r="O402" s="35" t="s">
        <v>473</v>
      </c>
      <c r="P402" s="35" t="s">
        <v>407</v>
      </c>
      <c r="Q402" s="32"/>
      <c r="R402" s="31">
        <f>IF((PA[[#This Row],[String Type(If String BD)]]&amp;PA[[#This Row],[Equipment (If any BD other than PV  array and inv)]])="",1,0)</f>
        <v>0</v>
      </c>
      <c r="S402" s="31">
        <f>IF(PA[[#This Row],[String Type(If String BD)]]="",1,0)</f>
        <v>0</v>
      </c>
      <c r="T4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2" s="34">
        <f>IFERROR(_xlfn.XLOOKUP(PA[[#This Row],[Affected Equipment ]],'Basic Data'!N:N,'Basic Data'!Q:Q),"")</f>
        <v>31.900000000000002</v>
      </c>
      <c r="V402" s="179">
        <f ca="1">IFERROR(_xlfn.XLOOKUP(PA[[#This Row],[Affected Equipment ]],'Basic Data'!N:N,'Basic Data'!R:R),"")</f>
        <v>1.898470511218235E-4</v>
      </c>
      <c r="W402" s="35" t="s">
        <v>448</v>
      </c>
      <c r="X402" s="38"/>
      <c r="Y402" s="38" t="s">
        <v>470</v>
      </c>
      <c r="Z402" s="44">
        <v>0.26319444444444445</v>
      </c>
      <c r="AA402" s="44">
        <v>0.26319444444444445</v>
      </c>
      <c r="AB402" s="44">
        <v>0.26319444444444445</v>
      </c>
      <c r="AC402" s="44">
        <v>0.6875</v>
      </c>
      <c r="AD402" s="42">
        <f>IF(PA[[#This Row],[Acknowledgement Time ]]="NA","",(PA[[#This Row],[Acknowledgement Time ]]-PA[[#This Row],[Fault Time]])*24)</f>
        <v>0</v>
      </c>
      <c r="AE402" s="42">
        <f>IF(PA[[#This Row],[Work Start time on Fault]]="NA","",(PA[[#This Row],[Work Start time on Fault]]-PA[[#This Row],[Fault Time]])*24)</f>
        <v>0</v>
      </c>
      <c r="AF402" s="43">
        <f>IF(PA[[#This Row],[Status]]="Open","",(PA[[#This Row],[Work Completion time on fault]]-PA[[#This Row],[Fault Time]])*24)</f>
        <v>10.183333333333334</v>
      </c>
      <c r="AG402" s="42">
        <f>IFERROR((PA[[#This Row],[Work Completion time on fault]]-PA[[#This Row],[Fault Time]])*24,"")</f>
        <v>10.183333333333334</v>
      </c>
      <c r="AH402" s="35" t="s">
        <v>458</v>
      </c>
      <c r="AI402" s="32" t="s">
        <v>368</v>
      </c>
      <c r="AJ402" s="34">
        <f ca="1">IFERROR(PA[[#This Row],[Breakdown Time]]*PA[[#This Row],[Plant Equivalent Weightage]],"")</f>
        <v>1.9332758039239026E-3</v>
      </c>
      <c r="AK402" s="35">
        <v>4331</v>
      </c>
      <c r="AL402" s="49">
        <f>IFERROR((_xlfn.XLOOKUP($G402,'Modelling New'!$D:$D,'Modelling New'!$O:$O)*PA[[#This Row],[Lost PoA(Wh/m2)]]*PA[[#This Row],[DC Capacity Affected (kW)]])/1000,"")</f>
        <v>106.84148427290614</v>
      </c>
      <c r="AM402" s="316" t="s">
        <v>596</v>
      </c>
    </row>
    <row r="403" spans="1:39">
      <c r="A403" s="174">
        <f t="shared" si="7"/>
        <v>402</v>
      </c>
      <c r="B403" s="30">
        <v>45789</v>
      </c>
      <c r="C403" s="184">
        <f>YEAR(PA[[#This Row],[Date]])+IF(MONTH(PA[[#This Row],[Date]])&gt;=4,1,0)</f>
        <v>2026</v>
      </c>
      <c r="D403" s="32">
        <f>YEAR(PA[[#This Row],[Date]])</f>
        <v>2025</v>
      </c>
      <c r="E403" s="36" t="s">
        <v>364</v>
      </c>
      <c r="F403" s="36" t="s">
        <v>364</v>
      </c>
      <c r="G403" s="217">
        <v>45778</v>
      </c>
      <c r="H403" s="31">
        <f>DAY(EOMONTH(PA[[#This Row],[Month Year]],0))</f>
        <v>31</v>
      </c>
      <c r="I403" s="33">
        <v>0.26319444444444445</v>
      </c>
      <c r="J403" s="33">
        <v>0.76250000000000007</v>
      </c>
      <c r="K403" s="34">
        <f>IFERROR((PA[[#This Row],[Sunset Time (POA&lt;20 W/m2)]]-PA[[#This Row],[Sunrise Time (POA&gt;20 W/m2)]])*24,"")</f>
        <v>11.983333333333334</v>
      </c>
      <c r="L403" s="32" t="s">
        <v>419</v>
      </c>
      <c r="M403" s="32" t="s">
        <v>404</v>
      </c>
      <c r="N403" s="32" t="s">
        <v>417</v>
      </c>
      <c r="O403" s="35" t="s">
        <v>473</v>
      </c>
      <c r="P403" s="35" t="s">
        <v>407</v>
      </c>
      <c r="Q403" s="32"/>
      <c r="R403" s="31">
        <f>IF((PA[[#This Row],[String Type(If String BD)]]&amp;PA[[#This Row],[Equipment (If any BD other than PV  array and inv)]])="",1,0)</f>
        <v>0</v>
      </c>
      <c r="S403" s="31">
        <f>IF(PA[[#This Row],[String Type(If String BD)]]="",1,0)</f>
        <v>0</v>
      </c>
      <c r="T4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3" s="34">
        <f>IFERROR(_xlfn.XLOOKUP(PA[[#This Row],[Affected Equipment ]],'Basic Data'!N:N,'Basic Data'!Q:Q),"")</f>
        <v>31.900000000000002</v>
      </c>
      <c r="V403" s="179">
        <f ca="1">IFERROR(_xlfn.XLOOKUP(PA[[#This Row],[Affected Equipment ]],'Basic Data'!N:N,'Basic Data'!R:R),"")</f>
        <v>1.898470511218235E-4</v>
      </c>
      <c r="W403" s="35" t="s">
        <v>448</v>
      </c>
      <c r="X403" s="38"/>
      <c r="Y403" s="38" t="s">
        <v>470</v>
      </c>
      <c r="Z403" s="44">
        <v>0.26319444444444445</v>
      </c>
      <c r="AA403" s="44">
        <v>0.26319444444444445</v>
      </c>
      <c r="AB403" s="44">
        <v>0.26319444444444445</v>
      </c>
      <c r="AC403" s="44">
        <v>0.69444444444444442</v>
      </c>
      <c r="AD403" s="42">
        <f>IF(PA[[#This Row],[Acknowledgement Time ]]="NA","",(PA[[#This Row],[Acknowledgement Time ]]-PA[[#This Row],[Fault Time]])*24)</f>
        <v>0</v>
      </c>
      <c r="AE403" s="42">
        <f>IF(PA[[#This Row],[Work Start time on Fault]]="NA","",(PA[[#This Row],[Work Start time on Fault]]-PA[[#This Row],[Fault Time]])*24)</f>
        <v>0</v>
      </c>
      <c r="AF403" s="43">
        <f>IF(PA[[#This Row],[Status]]="Open","",(PA[[#This Row],[Work Completion time on fault]]-PA[[#This Row],[Fault Time]])*24)</f>
        <v>10.35</v>
      </c>
      <c r="AG403" s="42">
        <f>IFERROR((PA[[#This Row],[Work Completion time on fault]]-PA[[#This Row],[Fault Time]])*24,"")</f>
        <v>10.35</v>
      </c>
      <c r="AH403" s="35" t="s">
        <v>458</v>
      </c>
      <c r="AI403" s="32" t="s">
        <v>368</v>
      </c>
      <c r="AJ403" s="34">
        <f ca="1">IFERROR(PA[[#This Row],[Breakdown Time]]*PA[[#This Row],[Plant Equivalent Weightage]],"")</f>
        <v>1.9649169791108733E-3</v>
      </c>
      <c r="AK403" s="35">
        <v>4372</v>
      </c>
      <c r="AL403" s="49">
        <f>IFERROR((_xlfn.XLOOKUP($G403,'Modelling New'!$D:$D,'Modelling New'!$O:$O)*PA[[#This Row],[Lost PoA(Wh/m2)]]*PA[[#This Row],[DC Capacity Affected (kW)]])/1000,"")</f>
        <v>107.85291370148828</v>
      </c>
      <c r="AM403" s="316" t="s">
        <v>596</v>
      </c>
    </row>
    <row r="404" spans="1:39">
      <c r="A404" s="174">
        <f t="shared" si="7"/>
        <v>403</v>
      </c>
      <c r="B404" s="30">
        <v>45789</v>
      </c>
      <c r="C404" s="184">
        <f>YEAR(PA[[#This Row],[Date]])+IF(MONTH(PA[[#This Row],[Date]])&gt;=4,1,0)</f>
        <v>2026</v>
      </c>
      <c r="D404" s="32">
        <f>YEAR(PA[[#This Row],[Date]])</f>
        <v>2025</v>
      </c>
      <c r="E404" s="36" t="s">
        <v>364</v>
      </c>
      <c r="F404" s="36" t="s">
        <v>364</v>
      </c>
      <c r="G404" s="217">
        <v>45778</v>
      </c>
      <c r="H404" s="31">
        <f>DAY(EOMONTH(PA[[#This Row],[Month Year]],0))</f>
        <v>31</v>
      </c>
      <c r="I404" s="33">
        <v>0.26319444444444445</v>
      </c>
      <c r="J404" s="33">
        <v>0.76250000000000007</v>
      </c>
      <c r="K404" s="34">
        <f>IFERROR((PA[[#This Row],[Sunset Time (POA&lt;20 W/m2)]]-PA[[#This Row],[Sunrise Time (POA&gt;20 W/m2)]])*24,"")</f>
        <v>11.983333333333334</v>
      </c>
      <c r="L404" s="32" t="s">
        <v>419</v>
      </c>
      <c r="M404" s="32" t="s">
        <v>404</v>
      </c>
      <c r="N404" s="32" t="s">
        <v>444</v>
      </c>
      <c r="O404" s="35" t="s">
        <v>441</v>
      </c>
      <c r="P404" s="35" t="s">
        <v>407</v>
      </c>
      <c r="Q404" s="32"/>
      <c r="R404" s="31">
        <f>IF((PA[[#This Row],[String Type(If String BD)]]&amp;PA[[#This Row],[Equipment (If any BD other than PV  array and inv)]])="",1,0)</f>
        <v>0</v>
      </c>
      <c r="S404" s="31">
        <f>IF(PA[[#This Row],[String Type(If String BD)]]="",1,0)</f>
        <v>0</v>
      </c>
      <c r="T4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4" s="34">
        <f>IFERROR(_xlfn.XLOOKUP(PA[[#This Row],[Affected Equipment ]],'Basic Data'!N:N,'Basic Data'!Q:Q),"")</f>
        <v>31.900000000000002</v>
      </c>
      <c r="V404" s="179">
        <f ca="1">IFERROR(_xlfn.XLOOKUP(PA[[#This Row],[Affected Equipment ]],'Basic Data'!N:N,'Basic Data'!R:R),"")</f>
        <v>1.898470511218235E-4</v>
      </c>
      <c r="W404" s="35" t="s">
        <v>448</v>
      </c>
      <c r="X404" s="38"/>
      <c r="Y404" s="38" t="s">
        <v>470</v>
      </c>
      <c r="Z404" s="44">
        <v>0.26319444444444445</v>
      </c>
      <c r="AA404" s="44">
        <v>0.26319444444444445</v>
      </c>
      <c r="AB404" s="44">
        <v>0.26319444444444445</v>
      </c>
      <c r="AC404" s="44">
        <v>0.70138888888888884</v>
      </c>
      <c r="AD404" s="42">
        <f>IF(PA[[#This Row],[Acknowledgement Time ]]="NA","",(PA[[#This Row],[Acknowledgement Time ]]-PA[[#This Row],[Fault Time]])*24)</f>
        <v>0</v>
      </c>
      <c r="AE404" s="42">
        <f>IF(PA[[#This Row],[Work Start time on Fault]]="NA","",(PA[[#This Row],[Work Start time on Fault]]-PA[[#This Row],[Fault Time]])*24)</f>
        <v>0</v>
      </c>
      <c r="AF404" s="43">
        <f>IF(PA[[#This Row],[Status]]="Open","",(PA[[#This Row],[Work Completion time on fault]]-PA[[#This Row],[Fault Time]])*24)</f>
        <v>10.516666666666666</v>
      </c>
      <c r="AG404" s="42">
        <f>IFERROR((PA[[#This Row],[Work Completion time on fault]]-PA[[#This Row],[Fault Time]])*24,"")</f>
        <v>10.516666666666666</v>
      </c>
      <c r="AH404" s="35" t="s">
        <v>458</v>
      </c>
      <c r="AI404" s="32" t="s">
        <v>368</v>
      </c>
      <c r="AJ404" s="34">
        <f ca="1">IFERROR(PA[[#This Row],[Breakdown Time]]*PA[[#This Row],[Plant Equivalent Weightage]],"")</f>
        <v>1.9965581542978439E-3</v>
      </c>
      <c r="AK404" s="35">
        <v>4418</v>
      </c>
      <c r="AL404" s="49">
        <f>IFERROR((_xlfn.XLOOKUP($G404,'Modelling New'!$D:$D,'Modelling New'!$O:$O)*PA[[#This Row],[Lost PoA(Wh/m2)]]*PA[[#This Row],[DC Capacity Affected (kW)]])/1000,"")</f>
        <v>108.9876881823365</v>
      </c>
      <c r="AM404" s="316" t="s">
        <v>596</v>
      </c>
    </row>
    <row r="405" spans="1:39">
      <c r="A405" s="174">
        <f t="shared" si="7"/>
        <v>404</v>
      </c>
      <c r="B405" s="30">
        <v>45789</v>
      </c>
      <c r="C405" s="184">
        <f>YEAR(PA[[#This Row],[Date]])+IF(MONTH(PA[[#This Row],[Date]])&gt;=4,1,0)</f>
        <v>2026</v>
      </c>
      <c r="D405" s="32">
        <f>YEAR(PA[[#This Row],[Date]])</f>
        <v>2025</v>
      </c>
      <c r="E405" s="36" t="s">
        <v>364</v>
      </c>
      <c r="F405" s="36" t="s">
        <v>364</v>
      </c>
      <c r="G405" s="217">
        <v>45778</v>
      </c>
      <c r="H405" s="31">
        <f>DAY(EOMONTH(PA[[#This Row],[Month Year]],0))</f>
        <v>31</v>
      </c>
      <c r="I405" s="33">
        <v>0.26319444444444445</v>
      </c>
      <c r="J405" s="33">
        <v>0.76250000000000007</v>
      </c>
      <c r="K405" s="34">
        <f>IFERROR((PA[[#This Row],[Sunset Time (POA&lt;20 W/m2)]]-PA[[#This Row],[Sunrise Time (POA&gt;20 W/m2)]])*24,"")</f>
        <v>11.983333333333334</v>
      </c>
      <c r="L405" s="32" t="s">
        <v>419</v>
      </c>
      <c r="M405" s="32" t="s">
        <v>404</v>
      </c>
      <c r="N405" s="32" t="s">
        <v>444</v>
      </c>
      <c r="O405" s="35" t="s">
        <v>441</v>
      </c>
      <c r="P405" s="35" t="s">
        <v>407</v>
      </c>
      <c r="Q405" s="32"/>
      <c r="R405" s="31">
        <f>IF((PA[[#This Row],[String Type(If String BD)]]&amp;PA[[#This Row],[Equipment (If any BD other than PV  array and inv)]])="",1,0)</f>
        <v>0</v>
      </c>
      <c r="S405" s="31">
        <f>IF(PA[[#This Row],[String Type(If String BD)]]="",1,0)</f>
        <v>0</v>
      </c>
      <c r="T4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5" s="34">
        <f>IFERROR(_xlfn.XLOOKUP(PA[[#This Row],[Affected Equipment ]],'Basic Data'!N:N,'Basic Data'!Q:Q),"")</f>
        <v>31.900000000000002</v>
      </c>
      <c r="V405" s="179">
        <f ca="1">IFERROR(_xlfn.XLOOKUP(PA[[#This Row],[Affected Equipment ]],'Basic Data'!N:N,'Basic Data'!R:R),"")</f>
        <v>1.898470511218235E-4</v>
      </c>
      <c r="W405" s="35" t="s">
        <v>448</v>
      </c>
      <c r="X405" s="38"/>
      <c r="Y405" s="38" t="s">
        <v>470</v>
      </c>
      <c r="Z405" s="44">
        <v>0.26319444444444445</v>
      </c>
      <c r="AA405" s="44">
        <v>0.26319444444444445</v>
      </c>
      <c r="AB405" s="44">
        <v>0.26319444444444445</v>
      </c>
      <c r="AC405" s="44">
        <v>0.70833333333333337</v>
      </c>
      <c r="AD405" s="42">
        <f>IF(PA[[#This Row],[Acknowledgement Time ]]="NA","",(PA[[#This Row],[Acknowledgement Time ]]-PA[[#This Row],[Fault Time]])*24)</f>
        <v>0</v>
      </c>
      <c r="AE405" s="42">
        <f>IF(PA[[#This Row],[Work Start time on Fault]]="NA","",(PA[[#This Row],[Work Start time on Fault]]-PA[[#This Row],[Fault Time]])*24)</f>
        <v>0</v>
      </c>
      <c r="AF405" s="43">
        <f>IF(PA[[#This Row],[Status]]="Open","",(PA[[#This Row],[Work Completion time on fault]]-PA[[#This Row],[Fault Time]])*24)</f>
        <v>10.683333333333334</v>
      </c>
      <c r="AG405" s="42">
        <f>IFERROR((PA[[#This Row],[Work Completion time on fault]]-PA[[#This Row],[Fault Time]])*24,"")</f>
        <v>10.683333333333334</v>
      </c>
      <c r="AH405" s="35" t="s">
        <v>458</v>
      </c>
      <c r="AI405" s="32" t="s">
        <v>368</v>
      </c>
      <c r="AJ405" s="34">
        <f ca="1">IFERROR(PA[[#This Row],[Breakdown Time]]*PA[[#This Row],[Plant Equivalent Weightage]],"")</f>
        <v>2.0281993294848145E-3</v>
      </c>
      <c r="AK405" s="35">
        <v>4438</v>
      </c>
      <c r="AL405" s="49">
        <f>IFERROR((_xlfn.XLOOKUP($G405,'Modelling New'!$D:$D,'Modelling New'!$O:$O)*PA[[#This Row],[Lost PoA(Wh/m2)]]*PA[[#This Row],[DC Capacity Affected (kW)]])/1000,"")</f>
        <v>109.48106839140095</v>
      </c>
      <c r="AM405" s="316" t="s">
        <v>596</v>
      </c>
    </row>
    <row r="406" spans="1:39">
      <c r="A406" s="174">
        <f t="shared" si="7"/>
        <v>405</v>
      </c>
      <c r="B406" s="134">
        <v>45789</v>
      </c>
      <c r="C406" s="183">
        <f>YEAR(PA[[#This Row],[Date]])+IF(MONTH(PA[[#This Row],[Date]])&gt;=4,1,0)</f>
        <v>2026</v>
      </c>
      <c r="D406" s="32">
        <f>YEAR(PA[[#This Row],[Date]])</f>
        <v>2025</v>
      </c>
      <c r="E406" s="36" t="s">
        <v>364</v>
      </c>
      <c r="F406" s="36" t="s">
        <v>364</v>
      </c>
      <c r="G406" s="217">
        <v>45778</v>
      </c>
      <c r="H406" s="175">
        <f>DAY(EOMONTH(PA[[#This Row],[Month Year]],0))</f>
        <v>31</v>
      </c>
      <c r="I406" s="33">
        <v>0.26319444444444445</v>
      </c>
      <c r="J406" s="33">
        <v>0.76250000000000007</v>
      </c>
      <c r="K406" s="34">
        <f>IFERROR((PA[[#This Row],[Sunset Time (POA&lt;20 W/m2)]]-PA[[#This Row],[Sunrise Time (POA&gt;20 W/m2)]])*24,"")</f>
        <v>11.983333333333334</v>
      </c>
      <c r="L406" s="32" t="s">
        <v>419</v>
      </c>
      <c r="M406" s="32" t="s">
        <v>404</v>
      </c>
      <c r="N406" s="32" t="s">
        <v>444</v>
      </c>
      <c r="O406" s="35" t="s">
        <v>447</v>
      </c>
      <c r="P406" s="35" t="s">
        <v>407</v>
      </c>
      <c r="Q406" s="36"/>
      <c r="R406" s="175">
        <f>IF((PA[[#This Row],[String Type(If String BD)]]&amp;PA[[#This Row],[Equipment (If any BD other than PV  array and inv)]])="",1,0)</f>
        <v>0</v>
      </c>
      <c r="S406" s="175">
        <f>IF(PA[[#This Row],[String Type(If String BD)]]="",1,0)</f>
        <v>0</v>
      </c>
      <c r="T4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6" s="176">
        <f>IFERROR(_xlfn.XLOOKUP(PA[[#This Row],[Affected Equipment ]],'Basic Data'!N:N,'Basic Data'!Q:Q),"")</f>
        <v>31.900000000000002</v>
      </c>
      <c r="V406" s="180">
        <f ca="1">IFERROR(_xlfn.XLOOKUP(PA[[#This Row],[Affected Equipment ]],'Basic Data'!N:N,'Basic Data'!R:R),"")</f>
        <v>1.898470511218235E-4</v>
      </c>
      <c r="W406" s="35" t="s">
        <v>448</v>
      </c>
      <c r="X406" s="39"/>
      <c r="Y406" s="38" t="s">
        <v>470</v>
      </c>
      <c r="Z406" s="44">
        <v>0.26319444444444445</v>
      </c>
      <c r="AA406" s="44">
        <v>0.26319444444444445</v>
      </c>
      <c r="AB406" s="44">
        <v>0.26319444444444445</v>
      </c>
      <c r="AC406" s="45">
        <v>0.71527777777777779</v>
      </c>
      <c r="AD406" s="177">
        <f>IF(PA[[#This Row],[Acknowledgement Time ]]="NA","",(PA[[#This Row],[Acknowledgement Time ]]-PA[[#This Row],[Fault Time]])*24)</f>
        <v>0</v>
      </c>
      <c r="AE406" s="177">
        <f>IF(PA[[#This Row],[Work Start time on Fault]]="NA","",(PA[[#This Row],[Work Start time on Fault]]-PA[[#This Row],[Fault Time]])*24)</f>
        <v>0</v>
      </c>
      <c r="AF406" s="178">
        <f>IF(PA[[#This Row],[Status]]="Open","",(PA[[#This Row],[Work Completion time on fault]]-PA[[#This Row],[Fault Time]])*24)</f>
        <v>10.85</v>
      </c>
      <c r="AG406" s="177">
        <f>IFERROR((PA[[#This Row],[Work Completion time on fault]]-PA[[#This Row],[Fault Time]])*24,"")</f>
        <v>10.85</v>
      </c>
      <c r="AH406" s="35" t="s">
        <v>458</v>
      </c>
      <c r="AI406" s="32" t="s">
        <v>368</v>
      </c>
      <c r="AJ406" s="176">
        <f ca="1">IFERROR(PA[[#This Row],[Breakdown Time]]*PA[[#This Row],[Plant Equivalent Weightage]],"")</f>
        <v>2.0598405046717851E-3</v>
      </c>
      <c r="AK406" s="37">
        <v>4455</v>
      </c>
      <c r="AL406" s="278">
        <f>IFERROR((_xlfn.XLOOKUP($G406,'Modelling New'!$D:$D,'Modelling New'!$O:$O)*PA[[#This Row],[Lost PoA(Wh/m2)]]*PA[[#This Row],[DC Capacity Affected (kW)]])/1000,"")</f>
        <v>109.90044156910574</v>
      </c>
      <c r="AM406" s="316" t="s">
        <v>596</v>
      </c>
    </row>
    <row r="407" spans="1:39">
      <c r="A407" s="174">
        <f t="shared" si="7"/>
        <v>406</v>
      </c>
      <c r="B407" s="134">
        <v>45789</v>
      </c>
      <c r="C407" s="184">
        <f>YEAR(PA[[#This Row],[Date]])+IF(MONTH(PA[[#This Row],[Date]])&gt;=4,1,0)</f>
        <v>2026</v>
      </c>
      <c r="D407" s="32">
        <f>YEAR(PA[[#This Row],[Date]])</f>
        <v>2025</v>
      </c>
      <c r="E407" s="36" t="s">
        <v>364</v>
      </c>
      <c r="F407" s="36" t="s">
        <v>364</v>
      </c>
      <c r="G407" s="217">
        <v>45778</v>
      </c>
      <c r="H407" s="31">
        <f>DAY(EOMONTH(PA[[#This Row],[Month Year]],0))</f>
        <v>31</v>
      </c>
      <c r="I407" s="33">
        <v>0.26319444444444445</v>
      </c>
      <c r="J407" s="33">
        <v>0.76250000000000007</v>
      </c>
      <c r="K407" s="34">
        <f>IFERROR((PA[[#This Row],[Sunset Time (POA&lt;20 W/m2)]]-PA[[#This Row],[Sunrise Time (POA&gt;20 W/m2)]])*24,"")</f>
        <v>11.983333333333334</v>
      </c>
      <c r="L407" s="32" t="s">
        <v>419</v>
      </c>
      <c r="M407" s="32" t="s">
        <v>404</v>
      </c>
      <c r="N407" s="32" t="s">
        <v>444</v>
      </c>
      <c r="O407" s="35" t="s">
        <v>447</v>
      </c>
      <c r="P407" s="35" t="s">
        <v>407</v>
      </c>
      <c r="Q407" s="32"/>
      <c r="R407" s="31">
        <f>IF((PA[[#This Row],[String Type(If String BD)]]&amp;PA[[#This Row],[Equipment (If any BD other than PV  array and inv)]])="",1,0)</f>
        <v>0</v>
      </c>
      <c r="S407" s="31">
        <f>IF(PA[[#This Row],[String Type(If String BD)]]="",1,0)</f>
        <v>0</v>
      </c>
      <c r="T4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7" s="34">
        <f>IFERROR(_xlfn.XLOOKUP(PA[[#This Row],[Affected Equipment ]],'Basic Data'!N:N,'Basic Data'!Q:Q),"")</f>
        <v>31.900000000000002</v>
      </c>
      <c r="V407" s="179">
        <f ca="1">IFERROR(_xlfn.XLOOKUP(PA[[#This Row],[Affected Equipment ]],'Basic Data'!N:N,'Basic Data'!R:R),"")</f>
        <v>1.898470511218235E-4</v>
      </c>
      <c r="W407" s="35" t="s">
        <v>448</v>
      </c>
      <c r="X407" s="38"/>
      <c r="Y407" s="38" t="s">
        <v>470</v>
      </c>
      <c r="Z407" s="44">
        <v>0.26319444444444445</v>
      </c>
      <c r="AA407" s="44">
        <v>0.26319444444444445</v>
      </c>
      <c r="AB407" s="44">
        <v>0.26319444444444445</v>
      </c>
      <c r="AC407" s="44">
        <v>0.72222222222222221</v>
      </c>
      <c r="AD407" s="42">
        <f>IF(PA[[#This Row],[Acknowledgement Time ]]="NA","",(PA[[#This Row],[Acknowledgement Time ]]-PA[[#This Row],[Fault Time]])*24)</f>
        <v>0</v>
      </c>
      <c r="AE407" s="42">
        <f>IF(PA[[#This Row],[Work Start time on Fault]]="NA","",(PA[[#This Row],[Work Start time on Fault]]-PA[[#This Row],[Fault Time]])*24)</f>
        <v>0</v>
      </c>
      <c r="AF407" s="43">
        <f>IF(PA[[#This Row],[Status]]="Open","",(PA[[#This Row],[Work Completion time on fault]]-PA[[#This Row],[Fault Time]])*24)</f>
        <v>11.016666666666666</v>
      </c>
      <c r="AG407" s="42">
        <f>IFERROR((PA[[#This Row],[Work Completion time on fault]]-PA[[#This Row],[Fault Time]])*24,"")</f>
        <v>11.016666666666666</v>
      </c>
      <c r="AH407" s="35" t="s">
        <v>458</v>
      </c>
      <c r="AI407" s="32" t="s">
        <v>368</v>
      </c>
      <c r="AJ407" s="34">
        <f ca="1">IFERROR(PA[[#This Row],[Breakdown Time]]*PA[[#This Row],[Plant Equivalent Weightage]],"")</f>
        <v>2.0914816798587553E-3</v>
      </c>
      <c r="AK407" s="35">
        <v>4469</v>
      </c>
      <c r="AL407" s="49">
        <f>IFERROR((_xlfn.XLOOKUP($G407,'Modelling New'!$D:$D,'Modelling New'!$O:$O)*PA[[#This Row],[Lost PoA(Wh/m2)]]*PA[[#This Row],[DC Capacity Affected (kW)]])/1000,"")</f>
        <v>110.24580771545085</v>
      </c>
      <c r="AM407" s="316" t="s">
        <v>596</v>
      </c>
    </row>
    <row r="408" spans="1:39">
      <c r="A408" s="174">
        <f>A407+1</f>
        <v>407</v>
      </c>
      <c r="B408" s="134">
        <v>45789</v>
      </c>
      <c r="C408" s="184">
        <f>YEAR(PA[[#This Row],[Date]])+IF(MONTH(PA[[#This Row],[Date]])&gt;=4,1,0)</f>
        <v>2026</v>
      </c>
      <c r="D408" s="32">
        <f>YEAR(PA[[#This Row],[Date]])</f>
        <v>2025</v>
      </c>
      <c r="E408" s="36" t="s">
        <v>364</v>
      </c>
      <c r="F408" s="36" t="s">
        <v>364</v>
      </c>
      <c r="G408" s="217">
        <v>45778</v>
      </c>
      <c r="H408" s="31">
        <f>DAY(EOMONTH(PA[[#This Row],[Month Year]],0))</f>
        <v>31</v>
      </c>
      <c r="I408" s="33">
        <v>0.26319444444444445</v>
      </c>
      <c r="J408" s="33">
        <v>0.76250000000000007</v>
      </c>
      <c r="K408" s="34">
        <f>IFERROR((PA[[#This Row],[Sunset Time (POA&lt;20 W/m2)]]-PA[[#This Row],[Sunrise Time (POA&gt;20 W/m2)]])*24,"")</f>
        <v>11.983333333333334</v>
      </c>
      <c r="L408" s="32" t="s">
        <v>419</v>
      </c>
      <c r="M408" s="32" t="s">
        <v>411</v>
      </c>
      <c r="N408" s="32" t="s">
        <v>417</v>
      </c>
      <c r="O408" s="35" t="s">
        <v>459</v>
      </c>
      <c r="P408" s="35" t="s">
        <v>407</v>
      </c>
      <c r="Q408" s="32"/>
      <c r="R408" s="31">
        <f>IF((PA[[#This Row],[String Type(If String BD)]]&amp;PA[[#This Row],[Equipment (If any BD other than PV  array and inv)]])="",1,0)</f>
        <v>0</v>
      </c>
      <c r="S408" s="31">
        <f>IF(PA[[#This Row],[String Type(If String BD)]]="",1,0)</f>
        <v>0</v>
      </c>
      <c r="T4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8" s="34">
        <f>IFERROR(_xlfn.XLOOKUP(PA[[#This Row],[Affected Equipment ]],'Basic Data'!N:N,'Basic Data'!Q:Q),"")</f>
        <v>31.900000000000002</v>
      </c>
      <c r="V408" s="179">
        <f ca="1">IFERROR(_xlfn.XLOOKUP(PA[[#This Row],[Affected Equipment ]],'Basic Data'!N:N,'Basic Data'!R:R),"")</f>
        <v>1.898470511218235E-4</v>
      </c>
      <c r="W408" s="35" t="s">
        <v>448</v>
      </c>
      <c r="X408" s="38"/>
      <c r="Y408" s="38" t="s">
        <v>470</v>
      </c>
      <c r="Z408" s="44">
        <v>0.26319444444444445</v>
      </c>
      <c r="AA408" s="44">
        <v>0.26319444444444445</v>
      </c>
      <c r="AB408" s="44">
        <v>0.26319444444444445</v>
      </c>
      <c r="AC408" s="44">
        <v>0.72916666666666663</v>
      </c>
      <c r="AD408" s="42">
        <f>IF(PA[[#This Row],[Acknowledgement Time ]]="NA","",(PA[[#This Row],[Acknowledgement Time ]]-PA[[#This Row],[Fault Time]])*24)</f>
        <v>0</v>
      </c>
      <c r="AE408" s="42">
        <f>IF(PA[[#This Row],[Work Start time on Fault]]="NA","",(PA[[#This Row],[Work Start time on Fault]]-PA[[#This Row],[Fault Time]])*24)</f>
        <v>0</v>
      </c>
      <c r="AF408" s="43">
        <f>IF(PA[[#This Row],[Status]]="Open","",(PA[[#This Row],[Work Completion time on fault]]-PA[[#This Row],[Fault Time]])*24)</f>
        <v>11.183333333333332</v>
      </c>
      <c r="AG408" s="42">
        <f>IFERROR((PA[[#This Row],[Work Completion time on fault]]-PA[[#This Row],[Fault Time]])*24,"")</f>
        <v>11.183333333333332</v>
      </c>
      <c r="AH408" s="35" t="s">
        <v>494</v>
      </c>
      <c r="AI408" s="32" t="s">
        <v>368</v>
      </c>
      <c r="AJ408" s="34">
        <f ca="1">IFERROR(PA[[#This Row],[Breakdown Time]]*PA[[#This Row],[Plant Equivalent Weightage]],"")</f>
        <v>2.1231228550457259E-3</v>
      </c>
      <c r="AK408" s="35">
        <v>4480</v>
      </c>
      <c r="AL408" s="49">
        <f>IFERROR((_xlfn.XLOOKUP($G408,'Modelling New'!$D:$D,'Modelling New'!$O:$O)*PA[[#This Row],[Lost PoA(Wh/m2)]]*PA[[#This Row],[DC Capacity Affected (kW)]])/1000,"")</f>
        <v>110.51716683043628</v>
      </c>
      <c r="AM408" s="316" t="s">
        <v>596</v>
      </c>
    </row>
    <row r="409" spans="1:39">
      <c r="A409" s="174">
        <f>A408+1</f>
        <v>408</v>
      </c>
      <c r="B409" s="134">
        <v>45789</v>
      </c>
      <c r="C409" s="184">
        <f>YEAR(PA[[#This Row],[Date]])+IF(MONTH(PA[[#This Row],[Date]])&gt;=4,1,0)</f>
        <v>2026</v>
      </c>
      <c r="D409" s="32">
        <f>YEAR(PA[[#This Row],[Date]])</f>
        <v>2025</v>
      </c>
      <c r="E409" s="36" t="s">
        <v>364</v>
      </c>
      <c r="F409" s="36" t="s">
        <v>364</v>
      </c>
      <c r="G409" s="217">
        <v>45778</v>
      </c>
      <c r="H409" s="31">
        <f>DAY(EOMONTH(PA[[#This Row],[Month Year]],0))</f>
        <v>31</v>
      </c>
      <c r="I409" s="33">
        <v>0.26319444444444445</v>
      </c>
      <c r="J409" s="33">
        <v>0.76250000000000007</v>
      </c>
      <c r="K409" s="34">
        <f>IFERROR((PA[[#This Row],[Sunset Time (POA&lt;20 W/m2)]]-PA[[#This Row],[Sunrise Time (POA&gt;20 W/m2)]])*24,"")</f>
        <v>11.983333333333334</v>
      </c>
      <c r="L409" s="32" t="s">
        <v>419</v>
      </c>
      <c r="M409" s="32" t="s">
        <v>411</v>
      </c>
      <c r="N409" s="32" t="s">
        <v>417</v>
      </c>
      <c r="O409" s="35" t="s">
        <v>457</v>
      </c>
      <c r="P409" s="35" t="s">
        <v>407</v>
      </c>
      <c r="Q409" s="32"/>
      <c r="R409" s="31">
        <f>IF((PA[[#This Row],[String Type(If String BD)]]&amp;PA[[#This Row],[Equipment (If any BD other than PV  array and inv)]])="",1,0)</f>
        <v>0</v>
      </c>
      <c r="S409" s="31">
        <f>IF(PA[[#This Row],[String Type(If String BD)]]="",1,0)</f>
        <v>0</v>
      </c>
      <c r="T4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09" s="34">
        <f>IFERROR(_xlfn.XLOOKUP(PA[[#This Row],[Affected Equipment ]],'Basic Data'!N:N,'Basic Data'!Q:Q),"")</f>
        <v>31.900000000000002</v>
      </c>
      <c r="V409" s="179">
        <f ca="1">IFERROR(_xlfn.XLOOKUP(PA[[#This Row],[Affected Equipment ]],'Basic Data'!N:N,'Basic Data'!R:R),"")</f>
        <v>1.898470511218235E-4</v>
      </c>
      <c r="W409" s="35" t="s">
        <v>448</v>
      </c>
      <c r="X409" s="38"/>
      <c r="Y409" s="38" t="s">
        <v>470</v>
      </c>
      <c r="Z409" s="44">
        <v>0.26319444444444445</v>
      </c>
      <c r="AA409" s="44">
        <v>0.26319444444444445</v>
      </c>
      <c r="AB409" s="44">
        <v>0.26319444444444445</v>
      </c>
      <c r="AC409" s="44">
        <v>0.73611111111111116</v>
      </c>
      <c r="AD409" s="42">
        <f>IF(PA[[#This Row],[Acknowledgement Time ]]="NA","",(PA[[#This Row],[Acknowledgement Time ]]-PA[[#This Row],[Fault Time]])*24)</f>
        <v>0</v>
      </c>
      <c r="AE409" s="42">
        <f>IF(PA[[#This Row],[Work Start time on Fault]]="NA","",(PA[[#This Row],[Work Start time on Fault]]-PA[[#This Row],[Fault Time]])*24)</f>
        <v>0</v>
      </c>
      <c r="AF409" s="43">
        <f>IF(PA[[#This Row],[Status]]="Open","",(PA[[#This Row],[Work Completion time on fault]]-PA[[#This Row],[Fault Time]])*24)</f>
        <v>11.350000000000001</v>
      </c>
      <c r="AG409" s="42">
        <f>IFERROR((PA[[#This Row],[Work Completion time on fault]]-PA[[#This Row],[Fault Time]])*24,"")</f>
        <v>11.350000000000001</v>
      </c>
      <c r="AH409" s="35" t="s">
        <v>458</v>
      </c>
      <c r="AI409" s="32" t="s">
        <v>368</v>
      </c>
      <c r="AJ409" s="34">
        <f ca="1">IFERROR(PA[[#This Row],[Breakdown Time]]*PA[[#This Row],[Plant Equivalent Weightage]],"")</f>
        <v>2.154764030232697E-3</v>
      </c>
      <c r="AK409" s="35">
        <v>4489</v>
      </c>
      <c r="AL409" s="49">
        <f>IFERROR((_xlfn.XLOOKUP($G409,'Modelling New'!$D:$D,'Modelling New'!$O:$O)*PA[[#This Row],[Lost PoA(Wh/m2)]]*PA[[#This Row],[DC Capacity Affected (kW)]])/1000,"")</f>
        <v>110.73918792451528</v>
      </c>
      <c r="AM409" s="316" t="s">
        <v>596</v>
      </c>
    </row>
    <row r="410" spans="1:39">
      <c r="A410" s="174">
        <f>A409+1</f>
        <v>409</v>
      </c>
      <c r="B410" s="134">
        <v>45789</v>
      </c>
      <c r="C410" s="184">
        <f>YEAR(PA[[#This Row],[Date]])+IF(MONTH(PA[[#This Row],[Date]])&gt;=4,1,0)</f>
        <v>2026</v>
      </c>
      <c r="D410" s="32">
        <f>YEAR(PA[[#This Row],[Date]])</f>
        <v>2025</v>
      </c>
      <c r="E410" s="36" t="s">
        <v>364</v>
      </c>
      <c r="F410" s="36" t="s">
        <v>364</v>
      </c>
      <c r="G410" s="217">
        <v>45778</v>
      </c>
      <c r="H410" s="31">
        <f>DAY(EOMONTH(PA[[#This Row],[Month Year]],0))</f>
        <v>31</v>
      </c>
      <c r="I410" s="33">
        <v>0.26319444444444445</v>
      </c>
      <c r="J410" s="33">
        <v>0.76250000000000007</v>
      </c>
      <c r="K410" s="34">
        <f>IFERROR((PA[[#This Row],[Sunset Time (POA&lt;20 W/m2)]]-PA[[#This Row],[Sunrise Time (POA&gt;20 W/m2)]])*24,"")</f>
        <v>11.983333333333334</v>
      </c>
      <c r="L410" s="32" t="s">
        <v>419</v>
      </c>
      <c r="M410" s="32" t="s">
        <v>411</v>
      </c>
      <c r="N410" s="32" t="s">
        <v>417</v>
      </c>
      <c r="O410" s="35" t="s">
        <v>457</v>
      </c>
      <c r="P410" s="35" t="s">
        <v>407</v>
      </c>
      <c r="Q410" s="32"/>
      <c r="R410" s="31">
        <f>IF((PA[[#This Row],[String Type(If String BD)]]&amp;PA[[#This Row],[Equipment (If any BD other than PV  array and inv)]])="",1,0)</f>
        <v>0</v>
      </c>
      <c r="S410" s="31">
        <f>IF(PA[[#This Row],[String Type(If String BD)]]="",1,0)</f>
        <v>0</v>
      </c>
      <c r="T4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0" s="34">
        <f>IFERROR(_xlfn.XLOOKUP(PA[[#This Row],[Affected Equipment ]],'Basic Data'!N:N,'Basic Data'!Q:Q),"")</f>
        <v>31.900000000000002</v>
      </c>
      <c r="V410" s="179">
        <f ca="1">IFERROR(_xlfn.XLOOKUP(PA[[#This Row],[Affected Equipment ]],'Basic Data'!N:N,'Basic Data'!R:R),"")</f>
        <v>1.898470511218235E-4</v>
      </c>
      <c r="W410" s="35" t="s">
        <v>448</v>
      </c>
      <c r="X410" s="38"/>
      <c r="Y410" s="38" t="s">
        <v>470</v>
      </c>
      <c r="Z410" s="44">
        <v>0.26319444444444445</v>
      </c>
      <c r="AA410" s="44">
        <v>0.26319444444444445</v>
      </c>
      <c r="AB410" s="44">
        <v>0.26319444444444445</v>
      </c>
      <c r="AC410" s="44">
        <v>0.74305555555555558</v>
      </c>
      <c r="AD410" s="42">
        <f>IF(PA[[#This Row],[Acknowledgement Time ]]="NA","",(PA[[#This Row],[Acknowledgement Time ]]-PA[[#This Row],[Fault Time]])*24)</f>
        <v>0</v>
      </c>
      <c r="AE410" s="42">
        <f>IF(PA[[#This Row],[Work Start time on Fault]]="NA","",(PA[[#This Row],[Work Start time on Fault]]-PA[[#This Row],[Fault Time]])*24)</f>
        <v>0</v>
      </c>
      <c r="AF410" s="43">
        <f>IF(PA[[#This Row],[Status]]="Open","",(PA[[#This Row],[Work Completion time on fault]]-PA[[#This Row],[Fault Time]])*24)</f>
        <v>11.516666666666667</v>
      </c>
      <c r="AG410" s="42">
        <f>IFERROR((PA[[#This Row],[Work Completion time on fault]]-PA[[#This Row],[Fault Time]])*24,"")</f>
        <v>11.516666666666667</v>
      </c>
      <c r="AH410" s="35" t="s">
        <v>458</v>
      </c>
      <c r="AI410" s="32" t="s">
        <v>368</v>
      </c>
      <c r="AJ410" s="34">
        <f ca="1">IFERROR(PA[[#This Row],[Breakdown Time]]*PA[[#This Row],[Plant Equivalent Weightage]],"")</f>
        <v>2.1864052054196676E-3</v>
      </c>
      <c r="AK410" s="35">
        <v>4496</v>
      </c>
      <c r="AL410" s="49">
        <f>IFERROR((_xlfn.XLOOKUP($G410,'Modelling New'!$D:$D,'Modelling New'!$O:$O)*PA[[#This Row],[Lost PoA(Wh/m2)]]*PA[[#This Row],[DC Capacity Affected (kW)]])/1000,"")</f>
        <v>110.91187099768784</v>
      </c>
      <c r="AM410" s="316" t="s">
        <v>596</v>
      </c>
    </row>
    <row r="411" spans="1:39">
      <c r="A411" s="174">
        <f t="shared" ref="A411:A475" si="8">A410+1</f>
        <v>410</v>
      </c>
      <c r="B411" s="134">
        <v>45790</v>
      </c>
      <c r="C411" s="184">
        <f>YEAR(PA[[#This Row],[Date]])+IF(MONTH(PA[[#This Row],[Date]])&gt;=4,1,0)</f>
        <v>2026</v>
      </c>
      <c r="D411" s="32">
        <f>YEAR(PA[[#This Row],[Date]])</f>
        <v>2025</v>
      </c>
      <c r="E411" s="36" t="s">
        <v>364</v>
      </c>
      <c r="F411" s="36" t="s">
        <v>364</v>
      </c>
      <c r="G411" s="217">
        <v>45778</v>
      </c>
      <c r="H411" s="31">
        <f>DAY(EOMONTH(PA[[#This Row],[Month Year]],0))</f>
        <v>31</v>
      </c>
      <c r="I411" s="33">
        <v>0.30486111111111108</v>
      </c>
      <c r="J411" s="33">
        <v>0.75694444444444442</v>
      </c>
      <c r="K411" s="34">
        <f>IFERROR((PA[[#This Row],[Sunset Time (POA&lt;20 W/m2)]]-PA[[#This Row],[Sunrise Time (POA&gt;20 W/m2)]])*24,"")</f>
        <v>10.85</v>
      </c>
      <c r="L411" s="32" t="s">
        <v>424</v>
      </c>
      <c r="M411" s="32" t="s">
        <v>411</v>
      </c>
      <c r="N411" s="32" t="s">
        <v>444</v>
      </c>
      <c r="O411" s="35" t="s">
        <v>459</v>
      </c>
      <c r="P411" s="35" t="s">
        <v>407</v>
      </c>
      <c r="Q411" s="32"/>
      <c r="R411" s="31">
        <f>IF((PA[[#This Row],[String Type(If String BD)]]&amp;PA[[#This Row],[Equipment (If any BD other than PV  array and inv)]])="",1,0)</f>
        <v>0</v>
      </c>
      <c r="S411" s="31">
        <f>IF(PA[[#This Row],[String Type(If String BD)]]="",1,0)</f>
        <v>0</v>
      </c>
      <c r="T4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1" s="34">
        <f>IFERROR(_xlfn.XLOOKUP(PA[[#This Row],[Affected Equipment ]],'Basic Data'!N:N,'Basic Data'!Q:Q),"")</f>
        <v>31.900000000000002</v>
      </c>
      <c r="V411" s="179">
        <f ca="1">IFERROR(_xlfn.XLOOKUP(PA[[#This Row],[Affected Equipment ]],'Basic Data'!N:N,'Basic Data'!R:R),"")</f>
        <v>1.898470511218235E-4</v>
      </c>
      <c r="W411" s="35" t="s">
        <v>448</v>
      </c>
      <c r="X411" s="38"/>
      <c r="Y411" s="38" t="s">
        <v>470</v>
      </c>
      <c r="Z411" s="44">
        <v>0.30486111111111108</v>
      </c>
      <c r="AA411" s="40">
        <v>0.30486111111111108</v>
      </c>
      <c r="AB411" s="41">
        <v>0.30486111111111108</v>
      </c>
      <c r="AC411" s="44">
        <v>0.70833333333333337</v>
      </c>
      <c r="AD411" s="42">
        <f>IF(PA[[#This Row],[Acknowledgement Time ]]="NA","",(PA[[#This Row],[Acknowledgement Time ]]-PA[[#This Row],[Fault Time]])*24)</f>
        <v>0</v>
      </c>
      <c r="AE411" s="42">
        <f>IF(PA[[#This Row],[Work Start time on Fault]]="NA","",(PA[[#This Row],[Work Start time on Fault]]-PA[[#This Row],[Fault Time]])*24)</f>
        <v>0</v>
      </c>
      <c r="AF411" s="43">
        <f>IF(PA[[#This Row],[Status]]="Open","",(PA[[#This Row],[Work Completion time on fault]]-PA[[#This Row],[Fault Time]])*24)</f>
        <v>9.6833333333333353</v>
      </c>
      <c r="AG411" s="42">
        <f>IFERROR((PA[[#This Row],[Work Completion time on fault]]-PA[[#This Row],[Fault Time]])*24,"")</f>
        <v>9.6833333333333353</v>
      </c>
      <c r="AH411" s="35" t="s">
        <v>555</v>
      </c>
      <c r="AI411" s="32" t="s">
        <v>368</v>
      </c>
      <c r="AJ411" s="34">
        <f ca="1">IFERROR(PA[[#This Row],[Breakdown Time]]*PA[[#This Row],[Plant Equivalent Weightage]],"")</f>
        <v>1.8383522783629912E-3</v>
      </c>
      <c r="AK411" s="35">
        <v>4822</v>
      </c>
      <c r="AL411" s="49">
        <f>IFERROR((_xlfn.XLOOKUP($G411,'Modelling New'!$D:$D,'Modelling New'!$O:$O)*PA[[#This Row],[Lost PoA(Wh/m2)]]*PA[[#This Row],[DC Capacity Affected (kW)]])/1000,"")</f>
        <v>118.95396840543836</v>
      </c>
      <c r="AM411" s="329"/>
    </row>
    <row r="412" spans="1:39">
      <c r="A412" s="174">
        <f t="shared" si="8"/>
        <v>411</v>
      </c>
      <c r="B412" s="30">
        <v>45790</v>
      </c>
      <c r="C412" s="184">
        <f>YEAR(PA[[#This Row],[Date]])+IF(MONTH(PA[[#This Row],[Date]])&gt;=4,1,0)</f>
        <v>2026</v>
      </c>
      <c r="D412" s="32">
        <f>YEAR(PA[[#This Row],[Date]])</f>
        <v>2025</v>
      </c>
      <c r="E412" s="36" t="s">
        <v>364</v>
      </c>
      <c r="F412" s="36" t="s">
        <v>364</v>
      </c>
      <c r="G412" s="217">
        <v>45778</v>
      </c>
      <c r="H412" s="31">
        <f>DAY(EOMONTH(PA[[#This Row],[Month Year]],0))</f>
        <v>31</v>
      </c>
      <c r="I412" s="33">
        <v>0.30486111111111108</v>
      </c>
      <c r="J412" s="33">
        <v>0.75694444444444442</v>
      </c>
      <c r="K412" s="34">
        <f>IFERROR((PA[[#This Row],[Sunset Time (POA&lt;20 W/m2)]]-PA[[#This Row],[Sunrise Time (POA&gt;20 W/m2)]])*24,"")</f>
        <v>10.85</v>
      </c>
      <c r="L412" s="32" t="s">
        <v>424</v>
      </c>
      <c r="M412" s="32" t="s">
        <v>411</v>
      </c>
      <c r="N412" s="32" t="s">
        <v>405</v>
      </c>
      <c r="O412" s="35" t="s">
        <v>457</v>
      </c>
      <c r="P412" s="35" t="s">
        <v>407</v>
      </c>
      <c r="Q412" s="32"/>
      <c r="R412" s="31">
        <f>IF((PA[[#This Row],[String Type(If String BD)]]&amp;PA[[#This Row],[Equipment (If any BD other than PV  array and inv)]])="",1,0)</f>
        <v>0</v>
      </c>
      <c r="S412" s="31">
        <f>IF(PA[[#This Row],[String Type(If String BD)]]="",1,0)</f>
        <v>0</v>
      </c>
      <c r="T4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2" s="34">
        <f>IFERROR(_xlfn.XLOOKUP(PA[[#This Row],[Affected Equipment ]],'Basic Data'!N:N,'Basic Data'!Q:Q),"")</f>
        <v>31.900000000000002</v>
      </c>
      <c r="V412" s="179">
        <f ca="1">IFERROR(_xlfn.XLOOKUP(PA[[#This Row],[Affected Equipment ]],'Basic Data'!N:N,'Basic Data'!R:R),"")</f>
        <v>1.898470511218235E-4</v>
      </c>
      <c r="W412" s="35" t="s">
        <v>482</v>
      </c>
      <c r="X412" s="38"/>
      <c r="Y412" s="38" t="s">
        <v>470</v>
      </c>
      <c r="Z412" s="44">
        <v>0.30486111111111108</v>
      </c>
      <c r="AA412" s="40">
        <v>0.30486111111111108</v>
      </c>
      <c r="AB412" s="41">
        <v>0.30486111111111108</v>
      </c>
      <c r="AC412" s="44">
        <v>0.72222222222222221</v>
      </c>
      <c r="AD412" s="42">
        <f>IF(PA[[#This Row],[Acknowledgement Time ]]="NA","",(PA[[#This Row],[Acknowledgement Time ]]-PA[[#This Row],[Fault Time]])*24)</f>
        <v>0</v>
      </c>
      <c r="AE412" s="42">
        <f>IF(PA[[#This Row],[Work Start time on Fault]]="NA","",(PA[[#This Row],[Work Start time on Fault]]-PA[[#This Row],[Fault Time]])*24)</f>
        <v>0</v>
      </c>
      <c r="AF412" s="43">
        <f>IF(PA[[#This Row],[Status]]="Open","",(PA[[#This Row],[Work Completion time on fault]]-PA[[#This Row],[Fault Time]])*24)</f>
        <v>10.016666666666667</v>
      </c>
      <c r="AG412" s="42">
        <f>IFERROR((PA[[#This Row],[Work Completion time on fault]]-PA[[#This Row],[Fault Time]])*24,"")</f>
        <v>10.016666666666667</v>
      </c>
      <c r="AH412" s="35" t="s">
        <v>597</v>
      </c>
      <c r="AI412" s="32" t="s">
        <v>368</v>
      </c>
      <c r="AJ412" s="34">
        <f ca="1">IFERROR(PA[[#This Row],[Breakdown Time]]*PA[[#This Row],[Plant Equivalent Weightage]],"")</f>
        <v>1.9016346287369322E-3</v>
      </c>
      <c r="AK412" s="35">
        <v>4897</v>
      </c>
      <c r="AL412" s="49">
        <f>IFERROR((_xlfn.XLOOKUP($G412,'Modelling New'!$D:$D,'Modelling New'!$O:$O)*PA[[#This Row],[Lost PoA(Wh/m2)]]*PA[[#This Row],[DC Capacity Affected (kW)]])/1000,"")</f>
        <v>120.80414418943002</v>
      </c>
    </row>
    <row r="413" spans="1:39">
      <c r="A413" s="174">
        <f t="shared" si="8"/>
        <v>412</v>
      </c>
      <c r="B413" s="134">
        <v>45790</v>
      </c>
      <c r="C413" s="183">
        <f>YEAR(PA[[#This Row],[Date]])+IF(MONTH(PA[[#This Row],[Date]])&gt;=4,1,0)</f>
        <v>2026</v>
      </c>
      <c r="D413" s="32">
        <f>YEAR(PA[[#This Row],[Date]])</f>
        <v>2025</v>
      </c>
      <c r="E413" s="36" t="s">
        <v>364</v>
      </c>
      <c r="F413" s="36" t="s">
        <v>364</v>
      </c>
      <c r="G413" s="217">
        <v>45778</v>
      </c>
      <c r="H413" s="175">
        <f>DAY(EOMONTH(PA[[#This Row],[Month Year]],0))</f>
        <v>31</v>
      </c>
      <c r="I413" s="33">
        <v>0.30486111111111108</v>
      </c>
      <c r="J413" s="33">
        <v>0.75694444444444442</v>
      </c>
      <c r="K413" s="34">
        <f>IFERROR((PA[[#This Row],[Sunset Time (POA&lt;20 W/m2)]]-PA[[#This Row],[Sunrise Time (POA&gt;20 W/m2)]])*24,"")</f>
        <v>10.85</v>
      </c>
      <c r="L413" s="36" t="s">
        <v>479</v>
      </c>
      <c r="M413" s="36" t="s">
        <v>404</v>
      </c>
      <c r="N413" s="32" t="s">
        <v>417</v>
      </c>
      <c r="O413" s="35" t="s">
        <v>441</v>
      </c>
      <c r="P413" s="37"/>
      <c r="Q413" s="36"/>
      <c r="R413" s="175">
        <f>IF((PA[[#This Row],[String Type(If String BD)]]&amp;PA[[#This Row],[Equipment (If any BD other than PV  array and inv)]])="",1,0)</f>
        <v>1</v>
      </c>
      <c r="S413" s="175">
        <f>IF(PA[[#This Row],[String Type(If String BD)]]="",1,0)</f>
        <v>1</v>
      </c>
      <c r="T41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3" s="176">
        <f>IFERROR(_xlfn.XLOOKUP(PA[[#This Row],[Affected Equipment ]],'Basic Data'!N:N,'Basic Data'!Q:Q),"")</f>
        <v>255.2</v>
      </c>
      <c r="V413" s="180">
        <f ca="1">IFERROR(_xlfn.XLOOKUP(PA[[#This Row],[Affected Equipment ]],'Basic Data'!N:N,'Basic Data'!R:R),"")</f>
        <v>1.5187764089745878E-3</v>
      </c>
      <c r="W413" s="37" t="s">
        <v>434</v>
      </c>
      <c r="X413" s="39"/>
      <c r="Y413" s="39" t="s">
        <v>598</v>
      </c>
      <c r="Z413" s="45">
        <v>0.55972222222222223</v>
      </c>
      <c r="AA413" s="45">
        <v>0.55972222222222223</v>
      </c>
      <c r="AB413" s="45">
        <v>0.55972222222222223</v>
      </c>
      <c r="AC413" s="45">
        <v>0.75694444444444442</v>
      </c>
      <c r="AD413" s="177">
        <f>IF(PA[[#This Row],[Acknowledgement Time ]]="NA","",(PA[[#This Row],[Acknowledgement Time ]]-PA[[#This Row],[Fault Time]])*24)</f>
        <v>0</v>
      </c>
      <c r="AE413" s="177">
        <f>IF(PA[[#This Row],[Work Start time on Fault]]="NA","",(PA[[#This Row],[Work Start time on Fault]]-PA[[#This Row],[Fault Time]])*24)</f>
        <v>0</v>
      </c>
      <c r="AF413" s="178" t="str">
        <f>IF(PA[[#This Row],[Status]]="Open","",(PA[[#This Row],[Work Completion time on fault]]-PA[[#This Row],[Fault Time]])*24)</f>
        <v/>
      </c>
      <c r="AG413" s="177">
        <f>IFERROR((PA[[#This Row],[Work Completion time on fault]]-PA[[#This Row],[Fault Time]])*24,"")</f>
        <v>4.7333333333333325</v>
      </c>
      <c r="AH413" s="37" t="s">
        <v>488</v>
      </c>
      <c r="AI413" s="36" t="s">
        <v>553</v>
      </c>
      <c r="AJ413" s="176">
        <f ca="1">IFERROR(PA[[#This Row],[Breakdown Time]]*PA[[#This Row],[Plant Equivalent Weightage]],"")</f>
        <v>7.1888750024797143E-3</v>
      </c>
      <c r="AK413" s="37">
        <v>2496</v>
      </c>
      <c r="AL413" s="278">
        <f>IFERROR((_xlfn.XLOOKUP($G413,'Modelling New'!$D:$D,'Modelling New'!$O:$O)*PA[[#This Row],[Lost PoA(Wh/m2)]]*PA[[#This Row],[DC Capacity Affected (kW)]])/1000,"")</f>
        <v>492.59080072994453</v>
      </c>
      <c r="AM413" s="316" t="s">
        <v>599</v>
      </c>
    </row>
    <row r="414" spans="1:39">
      <c r="A414" s="174">
        <f t="shared" si="8"/>
        <v>413</v>
      </c>
      <c r="B414" s="134">
        <v>45790</v>
      </c>
      <c r="C414" s="184">
        <f>YEAR(PA[[#This Row],[Date]])+IF(MONTH(PA[[#This Row],[Date]])&gt;=4,1,0)</f>
        <v>2026</v>
      </c>
      <c r="D414" s="32">
        <f>YEAR(PA[[#This Row],[Date]])</f>
        <v>2025</v>
      </c>
      <c r="E414" s="36" t="s">
        <v>364</v>
      </c>
      <c r="F414" s="36" t="s">
        <v>364</v>
      </c>
      <c r="G414" s="217">
        <v>45778</v>
      </c>
      <c r="H414" s="31">
        <f>DAY(EOMONTH(PA[[#This Row],[Month Year]],0))</f>
        <v>31</v>
      </c>
      <c r="I414" s="33">
        <v>0.30486111111111108</v>
      </c>
      <c r="J414" s="33">
        <v>0.75694444444444442</v>
      </c>
      <c r="K414" s="34">
        <f>IFERROR((PA[[#This Row],[Sunset Time (POA&lt;20 W/m2)]]-PA[[#This Row],[Sunrise Time (POA&gt;20 W/m2)]])*24,"")</f>
        <v>10.85</v>
      </c>
      <c r="L414" s="36" t="s">
        <v>479</v>
      </c>
      <c r="M414" s="36" t="s">
        <v>404</v>
      </c>
      <c r="N414" s="32"/>
      <c r="O414" s="35"/>
      <c r="P414" s="35"/>
      <c r="Q414" s="32"/>
      <c r="R414" s="31">
        <f>IF((PA[[#This Row],[String Type(If String BD)]]&amp;PA[[#This Row],[Equipment (If any BD other than PV  array and inv)]])="",1,0)</f>
        <v>1</v>
      </c>
      <c r="S414" s="31">
        <f>IF(PA[[#This Row],[String Type(If String BD)]]="",1,0)</f>
        <v>1</v>
      </c>
      <c r="T4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</v>
      </c>
      <c r="U414" s="34">
        <f>IFERROR(_xlfn.XLOOKUP(PA[[#This Row],[Affected Equipment ]],'Basic Data'!N:N,'Basic Data'!Q:Q),"")</f>
        <v>4258.6500000000005</v>
      </c>
      <c r="V414" s="179">
        <f ca="1">IFERROR(_xlfn.XLOOKUP(PA[[#This Row],[Affected Equipment ]],'Basic Data'!N:N,'Basic Data'!R:R),"")</f>
        <v>2.534458132476344E-2</v>
      </c>
      <c r="W414" s="35" t="s">
        <v>475</v>
      </c>
      <c r="X414" s="38"/>
      <c r="Y414" s="38" t="s">
        <v>75</v>
      </c>
      <c r="Z414" s="44">
        <v>0.55972222222222223</v>
      </c>
      <c r="AA414" s="44">
        <v>0.55972222222222223</v>
      </c>
      <c r="AB414" s="44">
        <v>0.55972222222222223</v>
      </c>
      <c r="AC414" s="44">
        <v>0.67847222222222225</v>
      </c>
      <c r="AD414" s="42">
        <f>IF(PA[[#This Row],[Acknowledgement Time ]]="NA","",(PA[[#This Row],[Acknowledgement Time ]]-PA[[#This Row],[Fault Time]])*24)</f>
        <v>0</v>
      </c>
      <c r="AE414" s="42">
        <f>IF(PA[[#This Row],[Work Start time on Fault]]="NA","",(PA[[#This Row],[Work Start time on Fault]]-PA[[#This Row],[Fault Time]])*24)</f>
        <v>0</v>
      </c>
      <c r="AF414" s="43">
        <f>IF(PA[[#This Row],[Status]]="Open","",(PA[[#This Row],[Work Completion time on fault]]-PA[[#This Row],[Fault Time]])*24)</f>
        <v>2.8500000000000005</v>
      </c>
      <c r="AG414" s="42">
        <f>IFERROR((PA[[#This Row],[Work Completion time on fault]]-PA[[#This Row],[Fault Time]])*24,"")</f>
        <v>2.8500000000000005</v>
      </c>
      <c r="AH414" s="35" t="s">
        <v>600</v>
      </c>
      <c r="AI414" s="32" t="s">
        <v>368</v>
      </c>
      <c r="AJ414" s="34">
        <f ca="1">IFERROR(PA[[#This Row],[Breakdown Time]]*PA[[#This Row],[Plant Equivalent Weightage]],"")</f>
        <v>7.2232056775575815E-2</v>
      </c>
      <c r="AK414" s="35">
        <v>2108</v>
      </c>
      <c r="AL414" s="49">
        <f>IFERROR((_xlfn.XLOOKUP($G414,'Modelling New'!$D:$D,'Modelling New'!$O:$O)*PA[[#This Row],[Lost PoA(Wh/m2)]]*PA[[#This Row],[DC Capacity Affected (kW)]])/1000,"")</f>
        <v>6942.3035837249372</v>
      </c>
      <c r="AM414" s="316" t="s">
        <v>599</v>
      </c>
    </row>
    <row r="415" spans="1:39">
      <c r="A415" s="174">
        <f t="shared" si="8"/>
        <v>414</v>
      </c>
      <c r="B415" s="134">
        <v>45791</v>
      </c>
      <c r="C415" s="184">
        <f>YEAR(PA[[#This Row],[Date]])+IF(MONTH(PA[[#This Row],[Date]])&gt;=4,1,0)</f>
        <v>2026</v>
      </c>
      <c r="D415" s="32">
        <f>YEAR(PA[[#This Row],[Date]])</f>
        <v>2025</v>
      </c>
      <c r="E415" s="36" t="s">
        <v>364</v>
      </c>
      <c r="F415" s="36" t="s">
        <v>364</v>
      </c>
      <c r="G415" s="217">
        <v>45778</v>
      </c>
      <c r="H415" s="31">
        <f>DAY(EOMONTH(PA[[#This Row],[Month Year]],0))</f>
        <v>31</v>
      </c>
      <c r="I415" s="33">
        <v>0.2590277777777778</v>
      </c>
      <c r="J415" s="33">
        <v>0.76180555555555551</v>
      </c>
      <c r="K415" s="34">
        <f>IFERROR((PA[[#This Row],[Sunset Time (POA&lt;20 W/m2)]]-PA[[#This Row],[Sunrise Time (POA&gt;20 W/m2)]])*24,"")</f>
        <v>12.066666666666666</v>
      </c>
      <c r="L415" s="36" t="s">
        <v>479</v>
      </c>
      <c r="M415" s="36" t="s">
        <v>404</v>
      </c>
      <c r="N415" s="32" t="s">
        <v>417</v>
      </c>
      <c r="O415" s="35" t="s">
        <v>441</v>
      </c>
      <c r="P415" s="35"/>
      <c r="Q415" s="32"/>
      <c r="R415" s="31">
        <f>IF((PA[[#This Row],[String Type(If String BD)]]&amp;PA[[#This Row],[Equipment (If any BD other than PV  array and inv)]])="",1,0)</f>
        <v>1</v>
      </c>
      <c r="S415" s="31">
        <f>IF(PA[[#This Row],[String Type(If String BD)]]="",1,0)</f>
        <v>1</v>
      </c>
      <c r="T4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IS3Inv1M1SCB5</v>
      </c>
      <c r="U415" s="34">
        <f>IFERROR(_xlfn.XLOOKUP(PA[[#This Row],[Affected Equipment ]],'Basic Data'!N:N,'Basic Data'!Q:Q),"")</f>
        <v>255.2</v>
      </c>
      <c r="V415" s="179">
        <f ca="1">IFERROR(_xlfn.XLOOKUP(PA[[#This Row],[Affected Equipment ]],'Basic Data'!N:N,'Basic Data'!R:R),"")</f>
        <v>1.5187764089745878E-3</v>
      </c>
      <c r="W415" s="37" t="s">
        <v>434</v>
      </c>
      <c r="X415" s="38"/>
      <c r="Y415" s="38" t="s">
        <v>601</v>
      </c>
      <c r="Z415" s="41">
        <v>0.2590277777777778</v>
      </c>
      <c r="AA415" s="41">
        <v>0.2590277777777778</v>
      </c>
      <c r="AB415" s="41">
        <v>0.2590277777777778</v>
      </c>
      <c r="AC415" s="44">
        <v>0.76180555555555551</v>
      </c>
      <c r="AD415" s="42">
        <f>IF(PA[[#This Row],[Acknowledgement Time ]]="NA","",(PA[[#This Row],[Acknowledgement Time ]]-PA[[#This Row],[Fault Time]])*24)</f>
        <v>0</v>
      </c>
      <c r="AE415" s="42">
        <f>IF(PA[[#This Row],[Work Start time on Fault]]="NA","",(PA[[#This Row],[Work Start time on Fault]]-PA[[#This Row],[Fault Time]])*24)</f>
        <v>0</v>
      </c>
      <c r="AF415" s="43">
        <f>IF(PA[[#This Row],[Status]]="Open","",(PA[[#This Row],[Work Completion time on fault]]-PA[[#This Row],[Fault Time]])*24)</f>
        <v>12.066666666666666</v>
      </c>
      <c r="AG415" s="42">
        <f>IFERROR((PA[[#This Row],[Work Completion time on fault]]-PA[[#This Row],[Fault Time]])*24,"")</f>
        <v>12.066666666666666</v>
      </c>
      <c r="AH415" s="35" t="s">
        <v>602</v>
      </c>
      <c r="AI415" s="32" t="s">
        <v>368</v>
      </c>
      <c r="AJ415" s="34">
        <f ca="1">IFERROR(PA[[#This Row],[Breakdown Time]]*PA[[#This Row],[Plant Equivalent Weightage]],"")</f>
        <v>1.832656866829336E-2</v>
      </c>
      <c r="AK415" s="35">
        <v>6459</v>
      </c>
      <c r="AL415" s="49">
        <f>IFERROR((_xlfn.XLOOKUP($G415,'Modelling New'!$D:$D,'Modelling New'!$O:$O)*PA[[#This Row],[Lost PoA(Wh/m2)]]*PA[[#This Row],[DC Capacity Affected (kW)]])/1000,"")</f>
        <v>1274.697108138907</v>
      </c>
      <c r="AM415" s="329"/>
    </row>
    <row r="416" spans="1:39">
      <c r="A416" s="174">
        <f t="shared" si="8"/>
        <v>415</v>
      </c>
      <c r="B416" s="30">
        <v>45791</v>
      </c>
      <c r="C416" s="184">
        <f>YEAR(PA[[#This Row],[Date]])+IF(MONTH(PA[[#This Row],[Date]])&gt;=4,1,0)</f>
        <v>2026</v>
      </c>
      <c r="D416" s="32">
        <f>YEAR(PA[[#This Row],[Date]])</f>
        <v>2025</v>
      </c>
      <c r="E416" s="36" t="s">
        <v>364</v>
      </c>
      <c r="F416" s="36" t="s">
        <v>364</v>
      </c>
      <c r="G416" s="217">
        <v>45778</v>
      </c>
      <c r="H416" s="31">
        <f>DAY(EOMONTH(PA[[#This Row],[Month Year]],0))</f>
        <v>31</v>
      </c>
      <c r="I416" s="33">
        <v>0.2590277777777778</v>
      </c>
      <c r="J416" s="33">
        <v>0.76180555555555551</v>
      </c>
      <c r="K416" s="34">
        <f>IFERROR((PA[[#This Row],[Sunset Time (POA&lt;20 W/m2)]]-PA[[#This Row],[Sunrise Time (POA&gt;20 W/m2)]])*24,"")</f>
        <v>12.066666666666666</v>
      </c>
      <c r="L416" s="32" t="s">
        <v>427</v>
      </c>
      <c r="M416" s="32" t="s">
        <v>404</v>
      </c>
      <c r="N416" s="32" t="s">
        <v>413</v>
      </c>
      <c r="O416" s="35"/>
      <c r="P416" s="35"/>
      <c r="Q416" s="32"/>
      <c r="R416" s="31">
        <f>IF((PA[[#This Row],[String Type(If String BD)]]&amp;PA[[#This Row],[Equipment (If any BD other than PV  array and inv)]])="",1,0)</f>
        <v>1</v>
      </c>
      <c r="S416" s="31">
        <f>IF(PA[[#This Row],[String Type(If String BD)]]="",1,0)</f>
        <v>1</v>
      </c>
      <c r="T4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16" s="34">
        <f>IFERROR(_xlfn.XLOOKUP(PA[[#This Row],[Affected Equipment ]],'Basic Data'!N:N,'Basic Data'!Q:Q),"")</f>
        <v>1232.79</v>
      </c>
      <c r="V416" s="179">
        <f ca="1">IFERROR(_xlfn.XLOOKUP(PA[[#This Row],[Affected Equipment ]],'Basic Data'!N:N,'Basic Data'!R:R),"")</f>
        <v>7.3367255847170149E-3</v>
      </c>
      <c r="W416" s="35" t="s">
        <v>414</v>
      </c>
      <c r="X416" s="38"/>
      <c r="Y416" s="38" t="s">
        <v>603</v>
      </c>
      <c r="Z416" s="41">
        <v>0.2590277777777778</v>
      </c>
      <c r="AA416" s="41">
        <v>0.2590277777777778</v>
      </c>
      <c r="AB416" s="41">
        <v>0.2590277777777778</v>
      </c>
      <c r="AC416" s="44">
        <v>0.30416666666666664</v>
      </c>
      <c r="AD416" s="42">
        <f>IF(PA[[#This Row],[Acknowledgement Time ]]="NA","",(PA[[#This Row],[Acknowledgement Time ]]-PA[[#This Row],[Fault Time]])*24)</f>
        <v>0</v>
      </c>
      <c r="AE416" s="42">
        <f>IF(PA[[#This Row],[Work Start time on Fault]]="NA","",(PA[[#This Row],[Work Start time on Fault]]-PA[[#This Row],[Fault Time]])*24)</f>
        <v>0</v>
      </c>
      <c r="AF416" s="43">
        <f>IF(PA[[#This Row],[Status]]="Open","",(PA[[#This Row],[Work Completion time on fault]]-PA[[#This Row],[Fault Time]])*24)</f>
        <v>1.0833333333333321</v>
      </c>
      <c r="AG416" s="42">
        <f>IFERROR((PA[[#This Row],[Work Completion time on fault]]-PA[[#This Row],[Fault Time]])*24,"")</f>
        <v>1.0833333333333321</v>
      </c>
      <c r="AH416" s="35" t="s">
        <v>445</v>
      </c>
      <c r="AI416" s="32" t="s">
        <v>368</v>
      </c>
      <c r="AJ416" s="34">
        <f ca="1">IFERROR(PA[[#This Row],[Breakdown Time]]*PA[[#This Row],[Plant Equivalent Weightage]],"")</f>
        <v>7.9481193834434246E-3</v>
      </c>
      <c r="AK416" s="35">
        <v>82.3</v>
      </c>
      <c r="AL416" s="49">
        <f>IFERROR((_xlfn.XLOOKUP($G416,'Modelling New'!$D:$D,'Modelling New'!$O:$O)*PA[[#This Row],[Lost PoA(Wh/m2)]]*PA[[#This Row],[DC Capacity Affected (kW)]])/1000,"")</f>
        <v>78.460303553056008</v>
      </c>
    </row>
    <row r="417" spans="1:39">
      <c r="A417" s="174">
        <f t="shared" si="8"/>
        <v>416</v>
      </c>
      <c r="B417" s="30">
        <v>45791</v>
      </c>
      <c r="C417" s="184">
        <f>YEAR(PA[[#This Row],[Date]])+IF(MONTH(PA[[#This Row],[Date]])&gt;=4,1,0)</f>
        <v>2026</v>
      </c>
      <c r="D417" s="32">
        <f>YEAR(PA[[#This Row],[Date]])</f>
        <v>2025</v>
      </c>
      <c r="E417" s="36" t="s">
        <v>364</v>
      </c>
      <c r="F417" s="36" t="s">
        <v>364</v>
      </c>
      <c r="G417" s="217">
        <v>45778</v>
      </c>
      <c r="H417" s="31">
        <f>DAY(EOMONTH(PA[[#This Row],[Month Year]],0))</f>
        <v>31</v>
      </c>
      <c r="I417" s="33">
        <v>0.2590277777777778</v>
      </c>
      <c r="J417" s="33">
        <v>0.76180555555555551</v>
      </c>
      <c r="K417" s="34">
        <f>IFERROR((PA[[#This Row],[Sunset Time (POA&lt;20 W/m2)]]-PA[[#This Row],[Sunrise Time (POA&gt;20 W/m2)]])*24,"")</f>
        <v>12.066666666666666</v>
      </c>
      <c r="L417" s="32" t="s">
        <v>403</v>
      </c>
      <c r="M417" s="36" t="s">
        <v>404</v>
      </c>
      <c r="N417" s="32" t="s">
        <v>417</v>
      </c>
      <c r="O417" s="35" t="s">
        <v>447</v>
      </c>
      <c r="P417" s="35" t="s">
        <v>407</v>
      </c>
      <c r="Q417" s="32"/>
      <c r="R417" s="31">
        <f>IF((PA[[#This Row],[String Type(If String BD)]]&amp;PA[[#This Row],[Equipment (If any BD other than PV  array and inv)]])="",1,0)</f>
        <v>0</v>
      </c>
      <c r="S417" s="31">
        <f>IF(PA[[#This Row],[String Type(If String BD)]]="",1,0)</f>
        <v>0</v>
      </c>
      <c r="T4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7" s="34">
        <f>IFERROR(_xlfn.XLOOKUP(PA[[#This Row],[Affected Equipment ]],'Basic Data'!N:N,'Basic Data'!Q:Q),"")</f>
        <v>31.900000000000002</v>
      </c>
      <c r="V417" s="179">
        <f ca="1">IFERROR(_xlfn.XLOOKUP(PA[[#This Row],[Affected Equipment ]],'Basic Data'!N:N,'Basic Data'!R:R),"")</f>
        <v>1.898470511218235E-4</v>
      </c>
      <c r="W417" s="35" t="s">
        <v>448</v>
      </c>
      <c r="X417" s="38"/>
      <c r="Y417" s="38" t="s">
        <v>470</v>
      </c>
      <c r="Z417" s="41">
        <v>0.2590277777777778</v>
      </c>
      <c r="AA417" s="41">
        <v>0.2590277777777778</v>
      </c>
      <c r="AB417" s="41">
        <v>0.2590277777777778</v>
      </c>
      <c r="AC417" s="44">
        <v>0.70833333333333337</v>
      </c>
      <c r="AD417" s="42">
        <f>IF(PA[[#This Row],[Acknowledgement Time ]]="NA","",(PA[[#This Row],[Acknowledgement Time ]]-PA[[#This Row],[Fault Time]])*24)</f>
        <v>0</v>
      </c>
      <c r="AE417" s="42">
        <f>IF(PA[[#This Row],[Work Start time on Fault]]="NA","",(PA[[#This Row],[Work Start time on Fault]]-PA[[#This Row],[Fault Time]])*24)</f>
        <v>0</v>
      </c>
      <c r="AF417" s="43">
        <f>IF(PA[[#This Row],[Status]]="Open","",(PA[[#This Row],[Work Completion time on fault]]-PA[[#This Row],[Fault Time]])*24)</f>
        <v>10.783333333333333</v>
      </c>
      <c r="AG417" s="42">
        <f>IFERROR((PA[[#This Row],[Work Completion time on fault]]-PA[[#This Row],[Fault Time]])*24,"")</f>
        <v>10.783333333333333</v>
      </c>
      <c r="AH417" s="35" t="s">
        <v>594</v>
      </c>
      <c r="AI417" s="32" t="s">
        <v>368</v>
      </c>
      <c r="AJ417" s="34">
        <f ca="1">IFERROR(PA[[#This Row],[Breakdown Time]]*PA[[#This Row],[Plant Equivalent Weightage]],"")</f>
        <v>2.0471840345969968E-3</v>
      </c>
      <c r="AK417" s="35">
        <v>6512</v>
      </c>
      <c r="AL417" s="49">
        <f>IFERROR((_xlfn.XLOOKUP($G417,'Modelling New'!$D:$D,'Modelling New'!$O:$O)*PA[[#This Row],[Lost PoA(Wh/m2)]]*PA[[#This Row],[DC Capacity Affected (kW)]])/1000,"")</f>
        <v>160.64459607138414</v>
      </c>
    </row>
    <row r="418" spans="1:39">
      <c r="A418" s="174">
        <f t="shared" si="8"/>
        <v>417</v>
      </c>
      <c r="B418" s="30">
        <v>45791</v>
      </c>
      <c r="C418" s="184">
        <f>YEAR(PA[[#This Row],[Date]])+IF(MONTH(PA[[#This Row],[Date]])&gt;=4,1,0)</f>
        <v>2026</v>
      </c>
      <c r="D418" s="32">
        <f>YEAR(PA[[#This Row],[Date]])</f>
        <v>2025</v>
      </c>
      <c r="E418" s="36" t="s">
        <v>364</v>
      </c>
      <c r="F418" s="36" t="s">
        <v>364</v>
      </c>
      <c r="G418" s="217">
        <v>45778</v>
      </c>
      <c r="H418" s="31">
        <f>DAY(EOMONTH(PA[[#This Row],[Month Year]],0))</f>
        <v>31</v>
      </c>
      <c r="I418" s="33">
        <v>0.2590277777777778</v>
      </c>
      <c r="J418" s="33">
        <v>0.76180555555555551</v>
      </c>
      <c r="K418" s="34">
        <f>IFERROR((PA[[#This Row],[Sunset Time (POA&lt;20 W/m2)]]-PA[[#This Row],[Sunrise Time (POA&gt;20 W/m2)]])*24,"")</f>
        <v>12.066666666666666</v>
      </c>
      <c r="L418" s="32" t="s">
        <v>403</v>
      </c>
      <c r="M418" s="36" t="s">
        <v>411</v>
      </c>
      <c r="N418" s="32" t="s">
        <v>444</v>
      </c>
      <c r="O418" s="35" t="s">
        <v>459</v>
      </c>
      <c r="P418" s="35" t="s">
        <v>407</v>
      </c>
      <c r="Q418" s="32"/>
      <c r="R418" s="31">
        <f>IF((PA[[#This Row],[String Type(If String BD)]]&amp;PA[[#This Row],[Equipment (If any BD other than PV  array and inv)]])="",1,0)</f>
        <v>0</v>
      </c>
      <c r="S418" s="31">
        <f>IF(PA[[#This Row],[String Type(If String BD)]]="",1,0)</f>
        <v>0</v>
      </c>
      <c r="T4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8" s="34">
        <f>IFERROR(_xlfn.XLOOKUP(PA[[#This Row],[Affected Equipment ]],'Basic Data'!N:N,'Basic Data'!Q:Q),"")</f>
        <v>31.900000000000002</v>
      </c>
      <c r="V418" s="179">
        <f ca="1">IFERROR(_xlfn.XLOOKUP(PA[[#This Row],[Affected Equipment ]],'Basic Data'!N:N,'Basic Data'!R:R),"")</f>
        <v>1.898470511218235E-4</v>
      </c>
      <c r="W418" s="35" t="s">
        <v>448</v>
      </c>
      <c r="X418" s="38"/>
      <c r="Y418" s="38" t="s">
        <v>470</v>
      </c>
      <c r="Z418" s="41">
        <v>0.2590277777777778</v>
      </c>
      <c r="AA418" s="41">
        <v>0.2590277777777778</v>
      </c>
      <c r="AB418" s="41">
        <v>0.2590277777777778</v>
      </c>
      <c r="AC418" s="44">
        <v>0.71527777777777779</v>
      </c>
      <c r="AD418" s="42">
        <f>IF(PA[[#This Row],[Acknowledgement Time ]]="NA","",(PA[[#This Row],[Acknowledgement Time ]]-PA[[#This Row],[Fault Time]])*24)</f>
        <v>0</v>
      </c>
      <c r="AE418" s="42">
        <f>IF(PA[[#This Row],[Work Start time on Fault]]="NA","",(PA[[#This Row],[Work Start time on Fault]]-PA[[#This Row],[Fault Time]])*24)</f>
        <v>0</v>
      </c>
      <c r="AF418" s="43">
        <f>IF(PA[[#This Row],[Status]]="Open","",(PA[[#This Row],[Work Completion time on fault]]-PA[[#This Row],[Fault Time]])*24)</f>
        <v>10.95</v>
      </c>
      <c r="AG418" s="42">
        <f>IFERROR((PA[[#This Row],[Work Completion time on fault]]-PA[[#This Row],[Fault Time]])*24,"")</f>
        <v>10.95</v>
      </c>
      <c r="AH418" s="35" t="s">
        <v>604</v>
      </c>
      <c r="AI418" s="32" t="s">
        <v>368</v>
      </c>
      <c r="AJ418" s="34">
        <f ca="1">IFERROR(PA[[#This Row],[Breakdown Time]]*PA[[#This Row],[Plant Equivalent Weightage]],"")</f>
        <v>2.0788252097839674E-3</v>
      </c>
      <c r="AK418" s="35">
        <v>6539</v>
      </c>
      <c r="AL418" s="49">
        <f>IFERROR((_xlfn.XLOOKUP($G418,'Modelling New'!$D:$D,'Modelling New'!$O:$O)*PA[[#This Row],[Lost PoA(Wh/m2)]]*PA[[#This Row],[DC Capacity Affected (kW)]])/1000,"")</f>
        <v>161.31065935362119</v>
      </c>
    </row>
    <row r="419" spans="1:39">
      <c r="A419" s="174">
        <f t="shared" si="8"/>
        <v>418</v>
      </c>
      <c r="B419" s="30">
        <v>45791</v>
      </c>
      <c r="C419" s="184">
        <f>YEAR(PA[[#This Row],[Date]])+IF(MONTH(PA[[#This Row],[Date]])&gt;=4,1,0)</f>
        <v>2026</v>
      </c>
      <c r="D419" s="32">
        <f>YEAR(PA[[#This Row],[Date]])</f>
        <v>2025</v>
      </c>
      <c r="E419" s="36" t="s">
        <v>364</v>
      </c>
      <c r="F419" s="36" t="s">
        <v>364</v>
      </c>
      <c r="G419" s="217">
        <v>45778</v>
      </c>
      <c r="H419" s="31">
        <f>DAY(EOMONTH(PA[[#This Row],[Month Year]],0))</f>
        <v>31</v>
      </c>
      <c r="I419" s="33">
        <v>0.2590277777777778</v>
      </c>
      <c r="J419" s="33">
        <v>0.76180555555555551</v>
      </c>
      <c r="K419" s="34">
        <f>IFERROR((PA[[#This Row],[Sunset Time (POA&lt;20 W/m2)]]-PA[[#This Row],[Sunrise Time (POA&gt;20 W/m2)]])*24,"")</f>
        <v>12.066666666666666</v>
      </c>
      <c r="L419" s="32" t="s">
        <v>403</v>
      </c>
      <c r="M419" s="36" t="s">
        <v>411</v>
      </c>
      <c r="N419" s="32" t="s">
        <v>444</v>
      </c>
      <c r="O419" s="35" t="s">
        <v>459</v>
      </c>
      <c r="P419" s="35" t="s">
        <v>407</v>
      </c>
      <c r="Q419" s="32"/>
      <c r="R419" s="31">
        <f>IF((PA[[#This Row],[String Type(If String BD)]]&amp;PA[[#This Row],[Equipment (If any BD other than PV  array and inv)]])="",1,0)</f>
        <v>0</v>
      </c>
      <c r="S419" s="31">
        <f>IF(PA[[#This Row],[String Type(If String BD)]]="",1,0)</f>
        <v>0</v>
      </c>
      <c r="T4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19" s="34">
        <f>IFERROR(_xlfn.XLOOKUP(PA[[#This Row],[Affected Equipment ]],'Basic Data'!N:N,'Basic Data'!Q:Q),"")</f>
        <v>31.900000000000002</v>
      </c>
      <c r="V419" s="179">
        <f ca="1">IFERROR(_xlfn.XLOOKUP(PA[[#This Row],[Affected Equipment ]],'Basic Data'!N:N,'Basic Data'!R:R),"")</f>
        <v>1.898470511218235E-4</v>
      </c>
      <c r="W419" s="35" t="s">
        <v>448</v>
      </c>
      <c r="X419" s="38"/>
      <c r="Y419" s="38" t="s">
        <v>470</v>
      </c>
      <c r="Z419" s="41">
        <v>0.2590277777777778</v>
      </c>
      <c r="AA419" s="41">
        <v>0.2590277777777778</v>
      </c>
      <c r="AB419" s="41">
        <v>0.2590277777777778</v>
      </c>
      <c r="AC419" s="44">
        <v>0.72222222222222221</v>
      </c>
      <c r="AD419" s="42">
        <f>IF(PA[[#This Row],[Acknowledgement Time ]]="NA","",(PA[[#This Row],[Acknowledgement Time ]]-PA[[#This Row],[Fault Time]])*24)</f>
        <v>0</v>
      </c>
      <c r="AE419" s="42">
        <f>IF(PA[[#This Row],[Work Start time on Fault]]="NA","",(PA[[#This Row],[Work Start time on Fault]]-PA[[#This Row],[Fault Time]])*24)</f>
        <v>0</v>
      </c>
      <c r="AF419" s="43">
        <f>IF(PA[[#This Row],[Status]]="Open","",(PA[[#This Row],[Work Completion time on fault]]-PA[[#This Row],[Fault Time]])*24)</f>
        <v>11.116666666666665</v>
      </c>
      <c r="AG419" s="42">
        <f>IFERROR((PA[[#This Row],[Work Completion time on fault]]-PA[[#This Row],[Fault Time]])*24,"")</f>
        <v>11.116666666666665</v>
      </c>
      <c r="AH419" s="35" t="s">
        <v>604</v>
      </c>
      <c r="AI419" s="32" t="s">
        <v>368</v>
      </c>
      <c r="AJ419" s="34">
        <f ca="1">IFERROR(PA[[#This Row],[Breakdown Time]]*PA[[#This Row],[Plant Equivalent Weightage]],"")</f>
        <v>2.1104663849709376E-3</v>
      </c>
      <c r="AK419" s="35">
        <v>6574</v>
      </c>
      <c r="AL419" s="49">
        <f>IFERROR((_xlfn.XLOOKUP($G419,'Modelling New'!$D:$D,'Modelling New'!$O:$O)*PA[[#This Row],[Lost PoA(Wh/m2)]]*PA[[#This Row],[DC Capacity Affected (kW)]])/1000,"")</f>
        <v>162.17407471948397</v>
      </c>
    </row>
    <row r="420" spans="1:39">
      <c r="A420" s="174">
        <f t="shared" si="8"/>
        <v>419</v>
      </c>
      <c r="B420" s="30">
        <v>45791</v>
      </c>
      <c r="C420" s="184">
        <f>YEAR(PA[[#This Row],[Date]])+IF(MONTH(PA[[#This Row],[Date]])&gt;=4,1,0)</f>
        <v>2026</v>
      </c>
      <c r="D420" s="32">
        <f>YEAR(PA[[#This Row],[Date]])</f>
        <v>2025</v>
      </c>
      <c r="E420" s="36" t="s">
        <v>364</v>
      </c>
      <c r="F420" s="36" t="s">
        <v>364</v>
      </c>
      <c r="G420" s="217">
        <v>45778</v>
      </c>
      <c r="H420" s="31">
        <f>DAY(EOMONTH(PA[[#This Row],[Month Year]],0))</f>
        <v>31</v>
      </c>
      <c r="I420" s="33">
        <v>0.2590277777777778</v>
      </c>
      <c r="J420" s="33">
        <v>0.76180555555555551</v>
      </c>
      <c r="K420" s="34">
        <f>IFERROR((PA[[#This Row],[Sunset Time (POA&lt;20 W/m2)]]-PA[[#This Row],[Sunrise Time (POA&gt;20 W/m2)]])*24,"")</f>
        <v>12.066666666666666</v>
      </c>
      <c r="L420" s="32" t="s">
        <v>451</v>
      </c>
      <c r="M420" s="36" t="s">
        <v>411</v>
      </c>
      <c r="N420" s="32" t="s">
        <v>405</v>
      </c>
      <c r="O420" s="35" t="s">
        <v>447</v>
      </c>
      <c r="P420" s="35" t="s">
        <v>407</v>
      </c>
      <c r="Q420" s="32"/>
      <c r="R420" s="31">
        <f>IF((PA[[#This Row],[String Type(If String BD)]]&amp;PA[[#This Row],[Equipment (If any BD other than PV  array and inv)]])="",1,0)</f>
        <v>0</v>
      </c>
      <c r="S420" s="31">
        <f>IF(PA[[#This Row],[String Type(If String BD)]]="",1,0)</f>
        <v>0</v>
      </c>
      <c r="T4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0" s="34">
        <f>IFERROR(_xlfn.XLOOKUP(PA[[#This Row],[Affected Equipment ]],'Basic Data'!N:N,'Basic Data'!Q:Q),"")</f>
        <v>31.900000000000002</v>
      </c>
      <c r="V420" s="179">
        <f ca="1">IFERROR(_xlfn.XLOOKUP(PA[[#This Row],[Affected Equipment ]],'Basic Data'!N:N,'Basic Data'!R:R),"")</f>
        <v>1.898470511218235E-4</v>
      </c>
      <c r="W420" s="35" t="s">
        <v>448</v>
      </c>
      <c r="X420" s="38"/>
      <c r="Y420" s="38" t="s">
        <v>470</v>
      </c>
      <c r="Z420" s="41">
        <v>0.2590277777777778</v>
      </c>
      <c r="AA420" s="41">
        <v>0.2590277777777778</v>
      </c>
      <c r="AB420" s="41">
        <v>0.2590277777777778</v>
      </c>
      <c r="AC420" s="44">
        <v>0.72916666666666663</v>
      </c>
      <c r="AD420" s="42">
        <f>IF(PA[[#This Row],[Acknowledgement Time ]]="NA","",(PA[[#This Row],[Acknowledgement Time ]]-PA[[#This Row],[Fault Time]])*24)</f>
        <v>0</v>
      </c>
      <c r="AE420" s="42">
        <f>IF(PA[[#This Row],[Work Start time on Fault]]="NA","",(PA[[#This Row],[Work Start time on Fault]]-PA[[#This Row],[Fault Time]])*24)</f>
        <v>0</v>
      </c>
      <c r="AF420" s="43">
        <f>IF(PA[[#This Row],[Status]]="Open","",(PA[[#This Row],[Work Completion time on fault]]-PA[[#This Row],[Fault Time]])*24)</f>
        <v>11.283333333333331</v>
      </c>
      <c r="AG420" s="42">
        <f>IFERROR((PA[[#This Row],[Work Completion time on fault]]-PA[[#This Row],[Fault Time]])*24,"")</f>
        <v>11.283333333333331</v>
      </c>
      <c r="AH420" s="35" t="s">
        <v>605</v>
      </c>
      <c r="AI420" s="32" t="s">
        <v>368</v>
      </c>
      <c r="AJ420" s="34">
        <f ca="1">IFERROR(PA[[#This Row],[Breakdown Time]]*PA[[#This Row],[Plant Equivalent Weightage]],"")</f>
        <v>2.1421075601579082E-3</v>
      </c>
      <c r="AK420" s="35">
        <v>6590</v>
      </c>
      <c r="AL420" s="49">
        <f>IFERROR((_xlfn.XLOOKUP($G420,'Modelling New'!$D:$D,'Modelling New'!$O:$O)*PA[[#This Row],[Lost PoA(Wh/m2)]]*PA[[#This Row],[DC Capacity Affected (kW)]])/1000,"")</f>
        <v>162.56877888673552</v>
      </c>
    </row>
    <row r="421" spans="1:39">
      <c r="A421" s="174">
        <f t="shared" si="8"/>
        <v>420</v>
      </c>
      <c r="B421" s="30">
        <v>45791</v>
      </c>
      <c r="C421" s="184">
        <f>YEAR(PA[[#This Row],[Date]])+IF(MONTH(PA[[#This Row],[Date]])&gt;=4,1,0)</f>
        <v>2026</v>
      </c>
      <c r="D421" s="32">
        <f>YEAR(PA[[#This Row],[Date]])</f>
        <v>2025</v>
      </c>
      <c r="E421" s="36" t="s">
        <v>364</v>
      </c>
      <c r="F421" s="36" t="s">
        <v>364</v>
      </c>
      <c r="G421" s="217">
        <v>45778</v>
      </c>
      <c r="H421" s="31">
        <f>DAY(EOMONTH(PA[[#This Row],[Month Year]],0))</f>
        <v>31</v>
      </c>
      <c r="I421" s="33">
        <v>0.2590277777777778</v>
      </c>
      <c r="J421" s="33">
        <v>0.76180555555555551</v>
      </c>
      <c r="K421" s="34">
        <f>IFERROR((PA[[#This Row],[Sunset Time (POA&lt;20 W/m2)]]-PA[[#This Row],[Sunrise Time (POA&gt;20 W/m2)]])*24,"")</f>
        <v>12.066666666666666</v>
      </c>
      <c r="L421" s="32" t="s">
        <v>424</v>
      </c>
      <c r="M421" s="32" t="s">
        <v>411</v>
      </c>
      <c r="N421" s="32" t="s">
        <v>444</v>
      </c>
      <c r="O421" s="35" t="s">
        <v>441</v>
      </c>
      <c r="P421" s="35" t="s">
        <v>407</v>
      </c>
      <c r="Q421" s="32"/>
      <c r="R421" s="31">
        <f>IF((PA[[#This Row],[String Type(If String BD)]]&amp;PA[[#This Row],[Equipment (If any BD other than PV  array and inv)]])="",1,0)</f>
        <v>0</v>
      </c>
      <c r="S421" s="31">
        <f>IF(PA[[#This Row],[String Type(If String BD)]]="",1,0)</f>
        <v>0</v>
      </c>
      <c r="T4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1" s="34">
        <f>IFERROR(_xlfn.XLOOKUP(PA[[#This Row],[Affected Equipment ]],'Basic Data'!N:N,'Basic Data'!Q:Q),"")</f>
        <v>31.900000000000002</v>
      </c>
      <c r="V421" s="179">
        <f ca="1">IFERROR(_xlfn.XLOOKUP(PA[[#This Row],[Affected Equipment ]],'Basic Data'!N:N,'Basic Data'!R:R),"")</f>
        <v>1.898470511218235E-4</v>
      </c>
      <c r="W421" s="35" t="s">
        <v>448</v>
      </c>
      <c r="X421" s="38"/>
      <c r="Y421" s="38" t="s">
        <v>470</v>
      </c>
      <c r="Z421" s="41">
        <v>0.2590277777777778</v>
      </c>
      <c r="AA421" s="41">
        <v>0.2590277777777778</v>
      </c>
      <c r="AB421" s="41">
        <v>0.2590277777777778</v>
      </c>
      <c r="AC421" s="44">
        <v>0.73611111111111116</v>
      </c>
      <c r="AD421" s="42">
        <f>IF(PA[[#This Row],[Acknowledgement Time ]]="NA","",(PA[[#This Row],[Acknowledgement Time ]]-PA[[#This Row],[Fault Time]])*24)</f>
        <v>0</v>
      </c>
      <c r="AE421" s="42">
        <f>IF(PA[[#This Row],[Work Start time on Fault]]="NA","",(PA[[#This Row],[Work Start time on Fault]]-PA[[#This Row],[Fault Time]])*24)</f>
        <v>0</v>
      </c>
      <c r="AF421" s="43">
        <f>IF(PA[[#This Row],[Status]]="Open","",(PA[[#This Row],[Work Completion time on fault]]-PA[[#This Row],[Fault Time]])*24)</f>
        <v>11.450000000000001</v>
      </c>
      <c r="AG421" s="42">
        <f>IFERROR((PA[[#This Row],[Work Completion time on fault]]-PA[[#This Row],[Fault Time]])*24,"")</f>
        <v>11.450000000000001</v>
      </c>
      <c r="AH421" s="35" t="s">
        <v>606</v>
      </c>
      <c r="AI421" s="32" t="s">
        <v>368</v>
      </c>
      <c r="AJ421" s="34">
        <f ca="1">IFERROR(PA[[#This Row],[Breakdown Time]]*PA[[#This Row],[Plant Equivalent Weightage]],"")</f>
        <v>2.1737487353448793E-3</v>
      </c>
      <c r="AK421" s="35">
        <v>6610</v>
      </c>
      <c r="AL421" s="49">
        <f>IFERROR((_xlfn.XLOOKUP($G421,'Modelling New'!$D:$D,'Modelling New'!$O:$O)*PA[[#This Row],[Lost PoA(Wh/m2)]]*PA[[#This Row],[DC Capacity Affected (kW)]])/1000,"")</f>
        <v>163.06215909579996</v>
      </c>
    </row>
    <row r="422" spans="1:39">
      <c r="A422" s="174">
        <f t="shared" si="8"/>
        <v>421</v>
      </c>
      <c r="B422" s="30">
        <v>45791</v>
      </c>
      <c r="C422" s="184">
        <f>YEAR(PA[[#This Row],[Date]])+IF(MONTH(PA[[#This Row],[Date]])&gt;=4,1,0)</f>
        <v>2026</v>
      </c>
      <c r="D422" s="32">
        <f>YEAR(PA[[#This Row],[Date]])</f>
        <v>2025</v>
      </c>
      <c r="E422" s="36" t="s">
        <v>364</v>
      </c>
      <c r="F422" s="36" t="s">
        <v>364</v>
      </c>
      <c r="G422" s="217">
        <v>45778</v>
      </c>
      <c r="H422" s="31">
        <f>DAY(EOMONTH(PA[[#This Row],[Month Year]],0))</f>
        <v>31</v>
      </c>
      <c r="I422" s="33">
        <v>0.2590277777777778</v>
      </c>
      <c r="J422" s="33">
        <v>0.76180555555555551</v>
      </c>
      <c r="K422" s="34">
        <f>IFERROR((PA[[#This Row],[Sunset Time (POA&lt;20 W/m2)]]-PA[[#This Row],[Sunrise Time (POA&gt;20 W/m2)]])*24,"")</f>
        <v>12.066666666666666</v>
      </c>
      <c r="L422" s="32" t="s">
        <v>419</v>
      </c>
      <c r="M422" s="36" t="s">
        <v>404</v>
      </c>
      <c r="N422" s="32" t="s">
        <v>444</v>
      </c>
      <c r="O422" s="35" t="s">
        <v>447</v>
      </c>
      <c r="P422" s="35" t="s">
        <v>407</v>
      </c>
      <c r="Q422" s="32"/>
      <c r="R422" s="31">
        <f>IF((PA[[#This Row],[String Type(If String BD)]]&amp;PA[[#This Row],[Equipment (If any BD other than PV  array and inv)]])="",1,0)</f>
        <v>0</v>
      </c>
      <c r="S422" s="31">
        <f>IF(PA[[#This Row],[String Type(If String BD)]]="",1,0)</f>
        <v>0</v>
      </c>
      <c r="T4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2" s="34">
        <f>IFERROR(_xlfn.XLOOKUP(PA[[#This Row],[Affected Equipment ]],'Basic Data'!N:N,'Basic Data'!Q:Q),"")</f>
        <v>31.900000000000002</v>
      </c>
      <c r="V422" s="179">
        <f ca="1">IFERROR(_xlfn.XLOOKUP(PA[[#This Row],[Affected Equipment ]],'Basic Data'!N:N,'Basic Data'!R:R),"")</f>
        <v>1.898470511218235E-4</v>
      </c>
      <c r="W422" s="35" t="s">
        <v>448</v>
      </c>
      <c r="X422" s="38"/>
      <c r="Y422" s="38" t="s">
        <v>470</v>
      </c>
      <c r="Z422" s="41">
        <v>0.2590277777777778</v>
      </c>
      <c r="AA422" s="41">
        <v>0.2590277777777778</v>
      </c>
      <c r="AB422" s="41">
        <v>0.2590277777777778</v>
      </c>
      <c r="AC422" s="44">
        <v>0.74305555555555558</v>
      </c>
      <c r="AD422" s="42">
        <f>IF(PA[[#This Row],[Acknowledgement Time ]]="NA","",(PA[[#This Row],[Acknowledgement Time ]]-PA[[#This Row],[Fault Time]])*24)</f>
        <v>0</v>
      </c>
      <c r="AE422" s="42">
        <f>IF(PA[[#This Row],[Work Start time on Fault]]="NA","",(PA[[#This Row],[Work Start time on Fault]]-PA[[#This Row],[Fault Time]])*24)</f>
        <v>0</v>
      </c>
      <c r="AF422" s="43">
        <f>IF(PA[[#This Row],[Status]]="Open","",(PA[[#This Row],[Work Completion time on fault]]-PA[[#This Row],[Fault Time]])*24)</f>
        <v>11.616666666666667</v>
      </c>
      <c r="AG422" s="42">
        <f>IFERROR((PA[[#This Row],[Work Completion time on fault]]-PA[[#This Row],[Fault Time]])*24,"")</f>
        <v>11.616666666666667</v>
      </c>
      <c r="AH422" s="35" t="s">
        <v>595</v>
      </c>
      <c r="AI422" s="32" t="s">
        <v>368</v>
      </c>
      <c r="AJ422" s="34">
        <f ca="1">IFERROR(PA[[#This Row],[Breakdown Time]]*PA[[#This Row],[Plant Equivalent Weightage]],"")</f>
        <v>2.2053899105318499E-3</v>
      </c>
      <c r="AK422" s="35">
        <v>6620</v>
      </c>
      <c r="AL422" s="49">
        <f>IFERROR((_xlfn.XLOOKUP($G422,'Modelling New'!$D:$D,'Modelling New'!$O:$O)*PA[[#This Row],[Lost PoA(Wh/m2)]]*PA[[#This Row],[DC Capacity Affected (kW)]])/1000,"")</f>
        <v>163.30884920033219</v>
      </c>
    </row>
    <row r="423" spans="1:39">
      <c r="A423" s="174">
        <f t="shared" si="8"/>
        <v>422</v>
      </c>
      <c r="B423" s="30">
        <v>45791</v>
      </c>
      <c r="C423" s="184">
        <f>YEAR(PA[[#This Row],[Date]])+IF(MONTH(PA[[#This Row],[Date]])&gt;=4,1,0)</f>
        <v>2026</v>
      </c>
      <c r="D423" s="32">
        <f>YEAR(PA[[#This Row],[Date]])</f>
        <v>2025</v>
      </c>
      <c r="E423" s="36" t="s">
        <v>364</v>
      </c>
      <c r="F423" s="36" t="s">
        <v>364</v>
      </c>
      <c r="G423" s="217">
        <v>45778</v>
      </c>
      <c r="H423" s="31">
        <f>DAY(EOMONTH(PA[[#This Row],[Month Year]],0))</f>
        <v>31</v>
      </c>
      <c r="I423" s="33">
        <v>0.2590277777777778</v>
      </c>
      <c r="J423" s="33">
        <v>0.76180555555555551</v>
      </c>
      <c r="K423" s="34">
        <f>IFERROR((PA[[#This Row],[Sunset Time (POA&lt;20 W/m2)]]-PA[[#This Row],[Sunrise Time (POA&gt;20 W/m2)]])*24,"")</f>
        <v>12.066666666666666</v>
      </c>
      <c r="L423" s="32" t="s">
        <v>424</v>
      </c>
      <c r="M423" s="32" t="s">
        <v>411</v>
      </c>
      <c r="N423" s="32" t="s">
        <v>444</v>
      </c>
      <c r="O423" s="35" t="s">
        <v>459</v>
      </c>
      <c r="P423" s="35" t="s">
        <v>407</v>
      </c>
      <c r="Q423" s="32"/>
      <c r="R423" s="31">
        <f>IF((PA[[#This Row],[String Type(If String BD)]]&amp;PA[[#This Row],[Equipment (If any BD other than PV  array and inv)]])="",1,0)</f>
        <v>0</v>
      </c>
      <c r="S423" s="31">
        <f>IF(PA[[#This Row],[String Type(If String BD)]]="",1,0)</f>
        <v>0</v>
      </c>
      <c r="T4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3" s="34">
        <f>IFERROR(_xlfn.XLOOKUP(PA[[#This Row],[Affected Equipment ]],'Basic Data'!N:N,'Basic Data'!Q:Q),"")</f>
        <v>31.900000000000002</v>
      </c>
      <c r="V423" s="179">
        <f ca="1">IFERROR(_xlfn.XLOOKUP(PA[[#This Row],[Affected Equipment ]],'Basic Data'!N:N,'Basic Data'!R:R),"")</f>
        <v>1.898470511218235E-4</v>
      </c>
      <c r="W423" s="35" t="s">
        <v>482</v>
      </c>
      <c r="X423" s="38"/>
      <c r="Y423" s="38" t="s">
        <v>470</v>
      </c>
      <c r="Z423" s="41">
        <v>0.2590277777777778</v>
      </c>
      <c r="AA423" s="41">
        <v>0.2590277777777778</v>
      </c>
      <c r="AB423" s="41">
        <v>0.2590277777777778</v>
      </c>
      <c r="AC423" s="44">
        <v>0.75</v>
      </c>
      <c r="AD423" s="42">
        <f>IF(PA[[#This Row],[Acknowledgement Time ]]="NA","",(PA[[#This Row],[Acknowledgement Time ]]-PA[[#This Row],[Fault Time]])*24)</f>
        <v>0</v>
      </c>
      <c r="AE423" s="42">
        <f>IF(PA[[#This Row],[Work Start time on Fault]]="NA","",(PA[[#This Row],[Work Start time on Fault]]-PA[[#This Row],[Fault Time]])*24)</f>
        <v>0</v>
      </c>
      <c r="AF423" s="43">
        <f>IF(PA[[#This Row],[Status]]="Open","",(PA[[#This Row],[Work Completion time on fault]]-PA[[#This Row],[Fault Time]])*24)</f>
        <v>11.783333333333333</v>
      </c>
      <c r="AG423" s="42">
        <f>IFERROR((PA[[#This Row],[Work Completion time on fault]]-PA[[#This Row],[Fault Time]])*24,"")</f>
        <v>11.783333333333333</v>
      </c>
      <c r="AH423" s="35" t="s">
        <v>597</v>
      </c>
      <c r="AI423" s="32" t="s">
        <v>368</v>
      </c>
      <c r="AJ423" s="34">
        <f ca="1">IFERROR(PA[[#This Row],[Breakdown Time]]*PA[[#This Row],[Plant Equivalent Weightage]],"")</f>
        <v>2.2370310857188201E-3</v>
      </c>
      <c r="AK423" s="35">
        <v>6628</v>
      </c>
      <c r="AL423" s="49">
        <f>IFERROR((_xlfn.XLOOKUP($G423,'Modelling New'!$D:$D,'Modelling New'!$O:$O)*PA[[#This Row],[Lost PoA(Wh/m2)]]*PA[[#This Row],[DC Capacity Affected (kW)]])/1000,"")</f>
        <v>163.50620128395798</v>
      </c>
    </row>
    <row r="424" spans="1:39">
      <c r="A424" s="174">
        <f t="shared" si="8"/>
        <v>423</v>
      </c>
      <c r="B424" s="134">
        <v>45792</v>
      </c>
      <c r="C424" s="183">
        <f>YEAR(PA[[#This Row],[Date]])+IF(MONTH(PA[[#This Row],[Date]])&gt;=4,1,0)</f>
        <v>2026</v>
      </c>
      <c r="D424" s="32">
        <f>YEAR(PA[[#This Row],[Date]])</f>
        <v>2025</v>
      </c>
      <c r="E424" s="36" t="s">
        <v>364</v>
      </c>
      <c r="F424" s="36" t="s">
        <v>364</v>
      </c>
      <c r="G424" s="217">
        <v>45778</v>
      </c>
      <c r="H424" s="175">
        <f>DAY(EOMONTH(PA[[#This Row],[Month Year]],0))</f>
        <v>31</v>
      </c>
      <c r="I424" s="33">
        <v>0.32847222222222222</v>
      </c>
      <c r="J424" s="33">
        <v>0.7680555555555556</v>
      </c>
      <c r="K424" s="34">
        <f>IFERROR((PA[[#This Row],[Sunset Time (POA&lt;20 W/m2)]]-PA[[#This Row],[Sunrise Time (POA&gt;20 W/m2)]])*24,"")</f>
        <v>10.55</v>
      </c>
      <c r="L424" s="36" t="s">
        <v>479</v>
      </c>
      <c r="M424" s="36" t="s">
        <v>404</v>
      </c>
      <c r="N424" s="32" t="s">
        <v>417</v>
      </c>
      <c r="O424" s="35" t="s">
        <v>441</v>
      </c>
      <c r="P424" s="35" t="s">
        <v>407</v>
      </c>
      <c r="Q424" s="36"/>
      <c r="R424" s="175">
        <f>IF((PA[[#This Row],[String Type(If String BD)]]&amp;PA[[#This Row],[Equipment (If any BD other than PV  array and inv)]])="",1,0)</f>
        <v>0</v>
      </c>
      <c r="S424" s="175">
        <f>IF(PA[[#This Row],[String Type(If String BD)]]="",1,0)</f>
        <v>0</v>
      </c>
      <c r="T4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4" s="176">
        <f>IFERROR(_xlfn.XLOOKUP(PA[[#This Row],[Affected Equipment ]],'Basic Data'!N:N,'Basic Data'!Q:Q),"")</f>
        <v>31.900000000000002</v>
      </c>
      <c r="V424" s="180">
        <f ca="1">IFERROR(_xlfn.XLOOKUP(PA[[#This Row],[Affected Equipment ]],'Basic Data'!N:N,'Basic Data'!R:R),"")</f>
        <v>1.898470511218235E-4</v>
      </c>
      <c r="W424" s="35" t="s">
        <v>448</v>
      </c>
      <c r="X424" s="38"/>
      <c r="Y424" s="38" t="s">
        <v>470</v>
      </c>
      <c r="Z424" s="47">
        <v>0.32847222222222222</v>
      </c>
      <c r="AA424" s="47">
        <v>0.32847222222222222</v>
      </c>
      <c r="AB424" s="47">
        <v>0.32847222222222222</v>
      </c>
      <c r="AC424" s="45">
        <v>0.70833333333333337</v>
      </c>
      <c r="AD424" s="177">
        <f>IF(PA[[#This Row],[Acknowledgement Time ]]="NA","",(PA[[#This Row],[Acknowledgement Time ]]-PA[[#This Row],[Fault Time]])*24)</f>
        <v>0</v>
      </c>
      <c r="AE424" s="177">
        <f>IF(PA[[#This Row],[Work Start time on Fault]]="NA","",(PA[[#This Row],[Work Start time on Fault]]-PA[[#This Row],[Fault Time]])*24)</f>
        <v>0</v>
      </c>
      <c r="AF424" s="178">
        <f>IF(PA[[#This Row],[Status]]="Open","",(PA[[#This Row],[Work Completion time on fault]]-PA[[#This Row],[Fault Time]])*24)</f>
        <v>9.1166666666666671</v>
      </c>
      <c r="AG424" s="177">
        <f>IFERROR((PA[[#This Row],[Work Completion time on fault]]-PA[[#This Row],[Fault Time]])*24,"")</f>
        <v>9.1166666666666671</v>
      </c>
      <c r="AH424" s="35" t="s">
        <v>607</v>
      </c>
      <c r="AI424" s="32" t="s">
        <v>368</v>
      </c>
      <c r="AJ424" s="176">
        <f ca="1">IFERROR(PA[[#This Row],[Breakdown Time]]*PA[[#This Row],[Plant Equivalent Weightage]],"")</f>
        <v>1.730772282727291E-3</v>
      </c>
      <c r="AK424" s="37">
        <v>2688</v>
      </c>
      <c r="AL424" s="278">
        <f>IFERROR((_xlfn.XLOOKUP($G424,'Modelling New'!$D:$D,'Modelling New'!$O:$O)*PA[[#This Row],[Lost PoA(Wh/m2)]]*PA[[#This Row],[DC Capacity Affected (kW)]])/1000,"")</f>
        <v>66.310300098261763</v>
      </c>
      <c r="AM424" s="316" t="s">
        <v>608</v>
      </c>
    </row>
    <row r="425" spans="1:39">
      <c r="A425" s="174">
        <f t="shared" si="8"/>
        <v>424</v>
      </c>
      <c r="B425" s="134">
        <v>45792</v>
      </c>
      <c r="C425" s="184">
        <f>YEAR(PA[[#This Row],[Date]])+IF(MONTH(PA[[#This Row],[Date]])&gt;=4,1,0)</f>
        <v>2026</v>
      </c>
      <c r="D425" s="32">
        <f>YEAR(PA[[#This Row],[Date]])</f>
        <v>2025</v>
      </c>
      <c r="E425" s="36" t="s">
        <v>364</v>
      </c>
      <c r="F425" s="36" t="s">
        <v>364</v>
      </c>
      <c r="G425" s="217">
        <v>45778</v>
      </c>
      <c r="H425" s="31">
        <f>DAY(EOMONTH(PA[[#This Row],[Month Year]],0))</f>
        <v>31</v>
      </c>
      <c r="I425" s="33">
        <v>0.32847222222222222</v>
      </c>
      <c r="J425" s="33">
        <v>0.7680555555555556</v>
      </c>
      <c r="K425" s="34">
        <f>IFERROR((PA[[#This Row],[Sunset Time (POA&lt;20 W/m2)]]-PA[[#This Row],[Sunrise Time (POA&gt;20 W/m2)]])*24,"")</f>
        <v>10.55</v>
      </c>
      <c r="L425" s="36" t="s">
        <v>479</v>
      </c>
      <c r="M425" s="36" t="s">
        <v>404</v>
      </c>
      <c r="N425" s="32" t="s">
        <v>417</v>
      </c>
      <c r="O425" s="35" t="s">
        <v>441</v>
      </c>
      <c r="P425" s="35" t="s">
        <v>407</v>
      </c>
      <c r="Q425" s="32"/>
      <c r="R425" s="31">
        <f>IF((PA[[#This Row],[String Type(If String BD)]]&amp;PA[[#This Row],[Equipment (If any BD other than PV  array and inv)]])="",1,0)</f>
        <v>0</v>
      </c>
      <c r="S425" s="31">
        <f>IF(PA[[#This Row],[String Type(If String BD)]]="",1,0)</f>
        <v>0</v>
      </c>
      <c r="T4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25" s="34">
        <f>IFERROR(_xlfn.XLOOKUP(PA[[#This Row],[Affected Equipment ]],'Basic Data'!N:N,'Basic Data'!Q:Q),"")</f>
        <v>31.900000000000002</v>
      </c>
      <c r="V425" s="179">
        <f ca="1">IFERROR(_xlfn.XLOOKUP(PA[[#This Row],[Affected Equipment ]],'Basic Data'!N:N,'Basic Data'!R:R),"")</f>
        <v>1.898470511218235E-4</v>
      </c>
      <c r="W425" s="35" t="s">
        <v>448</v>
      </c>
      <c r="X425" s="38"/>
      <c r="Y425" s="38" t="s">
        <v>470</v>
      </c>
      <c r="Z425" s="47">
        <v>0.32847222222222222</v>
      </c>
      <c r="AA425" s="47">
        <v>0.32847222222222222</v>
      </c>
      <c r="AB425" s="47">
        <v>0.32847222222222222</v>
      </c>
      <c r="AC425" s="44">
        <v>0.71527777777777779</v>
      </c>
      <c r="AD425" s="42">
        <f>IF(PA[[#This Row],[Acknowledgement Time ]]="NA","",(PA[[#This Row],[Acknowledgement Time ]]-PA[[#This Row],[Fault Time]])*24)</f>
        <v>0</v>
      </c>
      <c r="AE425" s="42">
        <f>IF(PA[[#This Row],[Work Start time on Fault]]="NA","",(PA[[#This Row],[Work Start time on Fault]]-PA[[#This Row],[Fault Time]])*24)</f>
        <v>0</v>
      </c>
      <c r="AF425" s="43">
        <f>IF(PA[[#This Row],[Status]]="Open","",(PA[[#This Row],[Work Completion time on fault]]-PA[[#This Row],[Fault Time]])*24)</f>
        <v>9.2833333333333332</v>
      </c>
      <c r="AG425" s="42">
        <f>IFERROR((PA[[#This Row],[Work Completion time on fault]]-PA[[#This Row],[Fault Time]])*24,"")</f>
        <v>9.2833333333333332</v>
      </c>
      <c r="AH425" s="35" t="s">
        <v>607</v>
      </c>
      <c r="AI425" s="32" t="s">
        <v>368</v>
      </c>
      <c r="AJ425" s="34">
        <f ca="1">IFERROR(PA[[#This Row],[Breakdown Time]]*PA[[#This Row],[Plant Equivalent Weightage]],"")</f>
        <v>1.7624134579142614E-3</v>
      </c>
      <c r="AK425" s="35">
        <v>2733</v>
      </c>
      <c r="AL425" s="49">
        <f>IFERROR((_xlfn.XLOOKUP($G425,'Modelling New'!$D:$D,'Modelling New'!$O:$O)*PA[[#This Row],[Lost PoA(Wh/m2)]]*PA[[#This Row],[DC Capacity Affected (kW)]])/1000,"")</f>
        <v>67.420405568656776</v>
      </c>
      <c r="AM425" s="316" t="s">
        <v>608</v>
      </c>
    </row>
    <row r="426" spans="1:39">
      <c r="A426" s="174">
        <f t="shared" si="8"/>
        <v>425</v>
      </c>
      <c r="B426" s="30">
        <v>45792</v>
      </c>
      <c r="C426" s="184">
        <f>YEAR(PA[[#This Row],[Date]])+IF(MONTH(PA[[#This Row],[Date]])&gt;=4,1,0)</f>
        <v>2026</v>
      </c>
      <c r="D426" s="32">
        <f>YEAR(PA[[#This Row],[Date]])</f>
        <v>2025</v>
      </c>
      <c r="E426" s="36" t="s">
        <v>364</v>
      </c>
      <c r="F426" s="36" t="s">
        <v>364</v>
      </c>
      <c r="G426" s="217">
        <v>45778</v>
      </c>
      <c r="H426" s="31">
        <f>DAY(EOMONTH(PA[[#This Row],[Month Year]],0))</f>
        <v>31</v>
      </c>
      <c r="I426" s="33">
        <v>0.32847222222222222</v>
      </c>
      <c r="J426" s="33">
        <v>0.7680555555555556</v>
      </c>
      <c r="K426" s="34">
        <f>IFERROR((PA[[#This Row],[Sunset Time (POA&lt;20 W/m2)]]-PA[[#This Row],[Sunrise Time (POA&gt;20 W/m2)]])*24,"")</f>
        <v>10.55</v>
      </c>
      <c r="L426" s="32" t="s">
        <v>609</v>
      </c>
      <c r="M426" s="36" t="s">
        <v>404</v>
      </c>
      <c r="N426" s="32" t="s">
        <v>417</v>
      </c>
      <c r="O426" s="35" t="s">
        <v>459</v>
      </c>
      <c r="P426" s="35" t="s">
        <v>472</v>
      </c>
      <c r="Q426" s="32"/>
      <c r="R426" s="31">
        <f>IF((PA[[#This Row],[String Type(If String BD)]]&amp;PA[[#This Row],[Equipment (If any BD other than PV  array and inv)]])="",1,0)</f>
        <v>0</v>
      </c>
      <c r="S426" s="31">
        <f>IF(PA[[#This Row],[String Type(If String BD)]]="",1,0)</f>
        <v>0</v>
      </c>
      <c r="T4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6" s="34">
        <f>IFERROR(_xlfn.XLOOKUP(PA[[#This Row],[Affected Equipment ]],'Basic Data'!N:N,'Basic Data'!Q:Q),"")</f>
        <v>31.610000000000003</v>
      </c>
      <c r="V426" s="179">
        <f ca="1">IFERROR(_xlfn.XLOOKUP(PA[[#This Row],[Affected Equipment ]],'Basic Data'!N:N,'Basic Data'!R:R),"")</f>
        <v>1.8812116883889783E-4</v>
      </c>
      <c r="W426" s="35" t="s">
        <v>448</v>
      </c>
      <c r="X426" s="38"/>
      <c r="Y426" s="38" t="s">
        <v>470</v>
      </c>
      <c r="Z426" s="47">
        <v>0.32847222222222222</v>
      </c>
      <c r="AA426" s="47">
        <v>0.32847222222222222</v>
      </c>
      <c r="AB426" s="47">
        <v>0.32847222222222222</v>
      </c>
      <c r="AC426" s="44">
        <v>0.72222222222222221</v>
      </c>
      <c r="AD426" s="42">
        <f>IF(PA[[#This Row],[Acknowledgement Time ]]="NA","",(PA[[#This Row],[Acknowledgement Time ]]-PA[[#This Row],[Fault Time]])*24)</f>
        <v>0</v>
      </c>
      <c r="AE426" s="42">
        <f>IF(PA[[#This Row],[Work Start time on Fault]]="NA","",(PA[[#This Row],[Work Start time on Fault]]-PA[[#This Row],[Fault Time]])*24)</f>
        <v>0</v>
      </c>
      <c r="AF426" s="43">
        <f>IF(PA[[#This Row],[Status]]="Open","",(PA[[#This Row],[Work Completion time on fault]]-PA[[#This Row],[Fault Time]])*24)</f>
        <v>9.4499999999999993</v>
      </c>
      <c r="AG426" s="42">
        <f>IFERROR((PA[[#This Row],[Work Completion time on fault]]-PA[[#This Row],[Fault Time]])*24,"")</f>
        <v>9.4499999999999993</v>
      </c>
      <c r="AH426" s="35" t="s">
        <v>610</v>
      </c>
      <c r="AI426" s="32" t="s">
        <v>368</v>
      </c>
      <c r="AJ426" s="34">
        <f ca="1">IFERROR(PA[[#This Row],[Breakdown Time]]*PA[[#This Row],[Plant Equivalent Weightage]],"")</f>
        <v>1.7777450455275844E-3</v>
      </c>
      <c r="AK426" s="35">
        <v>2775</v>
      </c>
      <c r="AL426" s="49">
        <f>IFERROR((_xlfn.XLOOKUP($G426,'Modelling New'!$D:$D,'Modelling New'!$O:$O)*PA[[#This Row],[Lost PoA(Wh/m2)]]*PA[[#This Row],[DC Capacity Affected (kW)]])/1000,"")</f>
        <v>67.834172153076736</v>
      </c>
      <c r="AM426" s="316" t="s">
        <v>608</v>
      </c>
    </row>
    <row r="427" spans="1:39">
      <c r="A427" s="174">
        <f t="shared" si="8"/>
        <v>426</v>
      </c>
      <c r="B427" s="30">
        <v>45792</v>
      </c>
      <c r="C427" s="184">
        <f>YEAR(PA[[#This Row],[Date]])+IF(MONTH(PA[[#This Row],[Date]])&gt;=4,1,0)</f>
        <v>2026</v>
      </c>
      <c r="D427" s="32">
        <f>YEAR(PA[[#This Row],[Date]])</f>
        <v>2025</v>
      </c>
      <c r="E427" s="36" t="s">
        <v>364</v>
      </c>
      <c r="F427" s="36" t="s">
        <v>364</v>
      </c>
      <c r="G427" s="217">
        <v>45778</v>
      </c>
      <c r="H427" s="31">
        <f>DAY(EOMONTH(PA[[#This Row],[Month Year]],0))</f>
        <v>31</v>
      </c>
      <c r="I427" s="33">
        <v>0.32847222222222222</v>
      </c>
      <c r="J427" s="33">
        <v>0.7680555555555556</v>
      </c>
      <c r="K427" s="34">
        <f>IFERROR((PA[[#This Row],[Sunset Time (POA&lt;20 W/m2)]]-PA[[#This Row],[Sunrise Time (POA&gt;20 W/m2)]])*24,"")</f>
        <v>10.55</v>
      </c>
      <c r="L427" s="32" t="s">
        <v>425</v>
      </c>
      <c r="M427" s="36" t="s">
        <v>484</v>
      </c>
      <c r="N427" s="32" t="s">
        <v>413</v>
      </c>
      <c r="O427" s="35" t="s">
        <v>471</v>
      </c>
      <c r="P427" s="35" t="s">
        <v>481</v>
      </c>
      <c r="Q427" s="32"/>
      <c r="R427" s="31">
        <f>IF((PA[[#This Row],[String Type(If String BD)]]&amp;PA[[#This Row],[Equipment (If any BD other than PV  array and inv)]])="",1,0)</f>
        <v>0</v>
      </c>
      <c r="S427" s="31">
        <f>IF(PA[[#This Row],[String Type(If String BD)]]="",1,0)</f>
        <v>0</v>
      </c>
      <c r="T4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7" s="34">
        <f>IFERROR(_xlfn.XLOOKUP(PA[[#This Row],[Affected Equipment ]],'Basic Data'!N:N,'Basic Data'!Q:Q),"")</f>
        <v>15.805000000000001</v>
      </c>
      <c r="V427" s="179">
        <f ca="1">IFERROR(_xlfn.XLOOKUP(PA[[#This Row],[Affected Equipment ]],'Basic Data'!N:N,'Basic Data'!R:R),"")</f>
        <v>9.4060584419448915E-5</v>
      </c>
      <c r="W427" s="35" t="s">
        <v>408</v>
      </c>
      <c r="X427" s="38"/>
      <c r="Y427" s="38" t="s">
        <v>470</v>
      </c>
      <c r="Z427" s="47">
        <v>0.32847222222222222</v>
      </c>
      <c r="AA427" s="47">
        <v>0.32847222222222222</v>
      </c>
      <c r="AB427" s="47">
        <v>0.32847222222222222</v>
      </c>
      <c r="AC427" s="44">
        <v>0.69791666666666663</v>
      </c>
      <c r="AD427" s="42">
        <f>IF(PA[[#This Row],[Acknowledgement Time ]]="NA","",(PA[[#This Row],[Acknowledgement Time ]]-PA[[#This Row],[Fault Time]])*24)</f>
        <v>0</v>
      </c>
      <c r="AE427" s="42">
        <f>IF(PA[[#This Row],[Work Start time on Fault]]="NA","",(PA[[#This Row],[Work Start time on Fault]]-PA[[#This Row],[Fault Time]])*24)</f>
        <v>0</v>
      </c>
      <c r="AF427" s="43">
        <f>IF(PA[[#This Row],[Status]]="Open","",(PA[[#This Row],[Work Completion time on fault]]-PA[[#This Row],[Fault Time]])*24)</f>
        <v>8.8666666666666654</v>
      </c>
      <c r="AG427" s="42">
        <f>IFERROR((PA[[#This Row],[Work Completion time on fault]]-PA[[#This Row],[Fault Time]])*24,"")</f>
        <v>8.8666666666666654</v>
      </c>
      <c r="AH427" s="35" t="s">
        <v>533</v>
      </c>
      <c r="AI427" s="32" t="s">
        <v>368</v>
      </c>
      <c r="AJ427" s="34">
        <f ca="1">IFERROR(PA[[#This Row],[Breakdown Time]]*PA[[#This Row],[Plant Equivalent Weightage]],"")</f>
        <v>8.3400384851911363E-4</v>
      </c>
      <c r="AK427" s="35">
        <v>2325</v>
      </c>
      <c r="AL427" s="49">
        <f>IFERROR((_xlfn.XLOOKUP($G427,'Modelling New'!$D:$D,'Modelling New'!$O:$O)*PA[[#This Row],[Lost PoA(Wh/m2)]]*PA[[#This Row],[DC Capacity Affected (kW)]])/1000,"")</f>
        <v>28.41701806412674</v>
      </c>
    </row>
    <row r="428" spans="1:39">
      <c r="A428" s="174">
        <f t="shared" si="8"/>
        <v>427</v>
      </c>
      <c r="B428" s="30">
        <v>45792</v>
      </c>
      <c r="C428" s="184">
        <f>YEAR(PA[[#This Row],[Date]])+IF(MONTH(PA[[#This Row],[Date]])&gt;=4,1,0)</f>
        <v>2026</v>
      </c>
      <c r="D428" s="32">
        <f>YEAR(PA[[#This Row],[Date]])</f>
        <v>2025</v>
      </c>
      <c r="E428" s="36" t="s">
        <v>364</v>
      </c>
      <c r="F428" s="36" t="s">
        <v>364</v>
      </c>
      <c r="G428" s="217">
        <v>45778</v>
      </c>
      <c r="H428" s="31">
        <f>DAY(EOMONTH(PA[[#This Row],[Month Year]],0))</f>
        <v>31</v>
      </c>
      <c r="I428" s="33">
        <v>0.32847222222222222</v>
      </c>
      <c r="J428" s="33">
        <v>0.7680555555555556</v>
      </c>
      <c r="K428" s="34">
        <f>IFERROR((PA[[#This Row],[Sunset Time (POA&lt;20 W/m2)]]-PA[[#This Row],[Sunrise Time (POA&gt;20 W/m2)]])*24,"")</f>
        <v>10.55</v>
      </c>
      <c r="L428" s="32" t="s">
        <v>425</v>
      </c>
      <c r="M428" s="36" t="s">
        <v>484</v>
      </c>
      <c r="N428" s="32" t="s">
        <v>413</v>
      </c>
      <c r="O428" s="35" t="s">
        <v>406</v>
      </c>
      <c r="P428" s="35" t="s">
        <v>472</v>
      </c>
      <c r="Q428" s="32"/>
      <c r="R428" s="31">
        <f>IF((PA[[#This Row],[String Type(If String BD)]]&amp;PA[[#This Row],[Equipment (If any BD other than PV  array and inv)]])="",1,0)</f>
        <v>0</v>
      </c>
      <c r="S428" s="31">
        <f>IF(PA[[#This Row],[String Type(If String BD)]]="",1,0)</f>
        <v>0</v>
      </c>
      <c r="T4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28" s="34">
        <f>IFERROR(_xlfn.XLOOKUP(PA[[#This Row],[Affected Equipment ]],'Basic Data'!N:N,'Basic Data'!Q:Q),"")</f>
        <v>31.610000000000003</v>
      </c>
      <c r="V428" s="179">
        <f ca="1">IFERROR(_xlfn.XLOOKUP(PA[[#This Row],[Affected Equipment ]],'Basic Data'!N:N,'Basic Data'!R:R),"")</f>
        <v>1.8812116883889783E-4</v>
      </c>
      <c r="W428" s="35" t="s">
        <v>408</v>
      </c>
      <c r="X428" s="38"/>
      <c r="Y428" s="38" t="s">
        <v>470</v>
      </c>
      <c r="Z428" s="47">
        <v>0.32847222222222222</v>
      </c>
      <c r="AA428" s="47">
        <v>0.32847222222222222</v>
      </c>
      <c r="AB428" s="47">
        <v>0.32847222222222222</v>
      </c>
      <c r="AC428" s="44">
        <v>0.70486111111111116</v>
      </c>
      <c r="AD428" s="42">
        <f>IF(PA[[#This Row],[Acknowledgement Time ]]="NA","",(PA[[#This Row],[Acknowledgement Time ]]-PA[[#This Row],[Fault Time]])*24)</f>
        <v>0</v>
      </c>
      <c r="AE428" s="42">
        <f>IF(PA[[#This Row],[Work Start time on Fault]]="NA","",(PA[[#This Row],[Work Start time on Fault]]-PA[[#This Row],[Fault Time]])*24)</f>
        <v>0</v>
      </c>
      <c r="AF428" s="43">
        <f>IF(PA[[#This Row],[Status]]="Open","",(PA[[#This Row],[Work Completion time on fault]]-PA[[#This Row],[Fault Time]])*24)</f>
        <v>9.033333333333335</v>
      </c>
      <c r="AG428" s="42">
        <f>IFERROR((PA[[#This Row],[Work Completion time on fault]]-PA[[#This Row],[Fault Time]])*24,"")</f>
        <v>9.033333333333335</v>
      </c>
      <c r="AH428" s="35" t="s">
        <v>611</v>
      </c>
      <c r="AI428" s="32" t="s">
        <v>368</v>
      </c>
      <c r="AJ428" s="34">
        <f ca="1">IFERROR(PA[[#This Row],[Breakdown Time]]*PA[[#This Row],[Plant Equivalent Weightage]],"")</f>
        <v>1.6993612251780441E-3</v>
      </c>
      <c r="AK428" s="35">
        <v>2371</v>
      </c>
      <c r="AL428" s="49">
        <f>IFERROR((_xlfn.XLOOKUP($G428,'Modelling New'!$D:$D,'Modelling New'!$O:$O)*PA[[#This Row],[Lost PoA(Wh/m2)]]*PA[[#This Row],[DC Capacity Affected (kW)]])/1000,"")</f>
        <v>57.958494477457641</v>
      </c>
    </row>
    <row r="429" spans="1:39">
      <c r="A429" s="174">
        <f t="shared" si="8"/>
        <v>428</v>
      </c>
      <c r="B429" s="30">
        <v>45792</v>
      </c>
      <c r="C429" s="184">
        <f>YEAR(PA[[#This Row],[Date]])+IF(MONTH(PA[[#This Row],[Date]])&gt;=4,1,0)</f>
        <v>2026</v>
      </c>
      <c r="D429" s="32">
        <f>YEAR(PA[[#This Row],[Date]])</f>
        <v>2025</v>
      </c>
      <c r="E429" s="36" t="s">
        <v>364</v>
      </c>
      <c r="F429" s="36" t="s">
        <v>364</v>
      </c>
      <c r="G429" s="217">
        <v>45778</v>
      </c>
      <c r="H429" s="31">
        <f>DAY(EOMONTH(PA[[#This Row],[Month Year]],0))</f>
        <v>31</v>
      </c>
      <c r="I429" s="33">
        <v>0.32847222222222222</v>
      </c>
      <c r="J429" s="33">
        <v>0.7680555555555556</v>
      </c>
      <c r="K429" s="34">
        <f>IFERROR((PA[[#This Row],[Sunset Time (POA&lt;20 W/m2)]]-PA[[#This Row],[Sunrise Time (POA&gt;20 W/m2)]])*24,"")</f>
        <v>10.55</v>
      </c>
      <c r="L429" s="32" t="s">
        <v>425</v>
      </c>
      <c r="M429" s="36" t="s">
        <v>437</v>
      </c>
      <c r="N429" s="32" t="s">
        <v>417</v>
      </c>
      <c r="O429" s="35" t="s">
        <v>441</v>
      </c>
      <c r="P429" s="35" t="s">
        <v>481</v>
      </c>
      <c r="Q429" s="32"/>
      <c r="R429" s="31">
        <f>IF((PA[[#This Row],[String Type(If String BD)]]&amp;PA[[#This Row],[Equipment (If any BD other than PV  array and inv)]])="",1,0)</f>
        <v>0</v>
      </c>
      <c r="S429" s="31">
        <f>IF(PA[[#This Row],[String Type(If String BD)]]="",1,0)</f>
        <v>0</v>
      </c>
      <c r="T4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29" s="34">
        <f>IFERROR(_xlfn.XLOOKUP(PA[[#This Row],[Affected Equipment ]],'Basic Data'!N:N,'Basic Data'!Q:Q),"")</f>
        <v>15.805000000000001</v>
      </c>
      <c r="V429" s="179">
        <f ca="1">IFERROR(_xlfn.XLOOKUP(PA[[#This Row],[Affected Equipment ]],'Basic Data'!N:N,'Basic Data'!R:R),"")</f>
        <v>9.4060584419448915E-5</v>
      </c>
      <c r="W429" s="35" t="s">
        <v>408</v>
      </c>
      <c r="X429" s="38"/>
      <c r="Y429" s="38" t="s">
        <v>470</v>
      </c>
      <c r="Z429" s="47">
        <v>0.32847222222222222</v>
      </c>
      <c r="AA429" s="47">
        <v>0.32847222222222222</v>
      </c>
      <c r="AB429" s="47">
        <v>0.32847222222222222</v>
      </c>
      <c r="AC429" s="44">
        <v>0.71180555555555558</v>
      </c>
      <c r="AD429" s="42">
        <f>IF(PA[[#This Row],[Acknowledgement Time ]]="NA","",(PA[[#This Row],[Acknowledgement Time ]]-PA[[#This Row],[Fault Time]])*24)</f>
        <v>0</v>
      </c>
      <c r="AE429" s="42">
        <f>IF(PA[[#This Row],[Work Start time on Fault]]="NA","",(PA[[#This Row],[Work Start time on Fault]]-PA[[#This Row],[Fault Time]])*24)</f>
        <v>0</v>
      </c>
      <c r="AF429" s="43">
        <f>IF(PA[[#This Row],[Status]]="Open","",(PA[[#This Row],[Work Completion time on fault]]-PA[[#This Row],[Fault Time]])*24)</f>
        <v>9.2000000000000011</v>
      </c>
      <c r="AG429" s="42">
        <f>IFERROR((PA[[#This Row],[Work Completion time on fault]]-PA[[#This Row],[Fault Time]])*24,"")</f>
        <v>9.2000000000000011</v>
      </c>
      <c r="AH429" s="35" t="s">
        <v>533</v>
      </c>
      <c r="AI429" s="32" t="s">
        <v>368</v>
      </c>
      <c r="AJ429" s="34">
        <f ca="1">IFERROR(PA[[#This Row],[Breakdown Time]]*PA[[#This Row],[Plant Equivalent Weightage]],"")</f>
        <v>8.6535737665893015E-4</v>
      </c>
      <c r="AK429" s="35">
        <v>2413</v>
      </c>
      <c r="AL429" s="49">
        <f>IFERROR((_xlfn.XLOOKUP($G429,'Modelling New'!$D:$D,'Modelling New'!$O:$O)*PA[[#This Row],[Lost PoA(Wh/m2)]]*PA[[#This Row],[DC Capacity Affected (kW)]])/1000,"")</f>
        <v>29.492586919887238</v>
      </c>
    </row>
    <row r="430" spans="1:39">
      <c r="A430" s="174">
        <f t="shared" si="8"/>
        <v>429</v>
      </c>
      <c r="B430" s="134">
        <v>45792</v>
      </c>
      <c r="C430" s="183">
        <f>YEAR(PA[[#This Row],[Date]])+IF(MONTH(PA[[#This Row],[Date]])&gt;=4,1,0)</f>
        <v>2026</v>
      </c>
      <c r="D430" s="32">
        <f>YEAR(PA[[#This Row],[Date]])</f>
        <v>2025</v>
      </c>
      <c r="E430" s="36" t="s">
        <v>364</v>
      </c>
      <c r="F430" s="36" t="s">
        <v>364</v>
      </c>
      <c r="G430" s="217">
        <v>45778</v>
      </c>
      <c r="H430" s="175">
        <f>DAY(EOMONTH(PA[[#This Row],[Month Year]],0))</f>
        <v>31</v>
      </c>
      <c r="I430" s="33">
        <v>0.32847222222222222</v>
      </c>
      <c r="J430" s="33">
        <v>0.7680555555555556</v>
      </c>
      <c r="K430" s="34">
        <f>IFERROR((PA[[#This Row],[Sunset Time (POA&lt;20 W/m2)]]-PA[[#This Row],[Sunrise Time (POA&gt;20 W/m2)]])*24,"")</f>
        <v>10.55</v>
      </c>
      <c r="L430" s="32" t="s">
        <v>425</v>
      </c>
      <c r="M430" s="36" t="s">
        <v>411</v>
      </c>
      <c r="N430" s="32" t="s">
        <v>413</v>
      </c>
      <c r="O430" s="35" t="s">
        <v>457</v>
      </c>
      <c r="P430" s="35" t="s">
        <v>472</v>
      </c>
      <c r="Q430" s="36"/>
      <c r="R430" s="175">
        <f>IF((PA[[#This Row],[String Type(If String BD)]]&amp;PA[[#This Row],[Equipment (If any BD other than PV  array and inv)]])="",1,0)</f>
        <v>0</v>
      </c>
      <c r="S430" s="175">
        <f>IF(PA[[#This Row],[String Type(If String BD)]]="",1,0)</f>
        <v>0</v>
      </c>
      <c r="T4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0" s="176">
        <f>IFERROR(_xlfn.XLOOKUP(PA[[#This Row],[Affected Equipment ]],'Basic Data'!N:N,'Basic Data'!Q:Q),"")</f>
        <v>31.610000000000003</v>
      </c>
      <c r="V430" s="180">
        <f ca="1">IFERROR(_xlfn.XLOOKUP(PA[[#This Row],[Affected Equipment ]],'Basic Data'!N:N,'Basic Data'!R:R),"")</f>
        <v>1.8812116883889783E-4</v>
      </c>
      <c r="W430" s="35" t="s">
        <v>408</v>
      </c>
      <c r="X430" s="39"/>
      <c r="Y430" s="38" t="s">
        <v>470</v>
      </c>
      <c r="Z430" s="47">
        <v>0.32847222222222222</v>
      </c>
      <c r="AA430" s="47">
        <v>0.32847222222222222</v>
      </c>
      <c r="AB430" s="47">
        <v>0.32847222222222222</v>
      </c>
      <c r="AC430" s="45">
        <v>0.71875</v>
      </c>
      <c r="AD430" s="177">
        <f>IF(PA[[#This Row],[Acknowledgement Time ]]="NA","",(PA[[#This Row],[Acknowledgement Time ]]-PA[[#This Row],[Fault Time]])*24)</f>
        <v>0</v>
      </c>
      <c r="AE430" s="177">
        <f>IF(PA[[#This Row],[Work Start time on Fault]]="NA","",(PA[[#This Row],[Work Start time on Fault]]-PA[[#This Row],[Fault Time]])*24)</f>
        <v>0</v>
      </c>
      <c r="AF430" s="178">
        <f>IF(PA[[#This Row],[Status]]="Open","",(PA[[#This Row],[Work Completion time on fault]]-PA[[#This Row],[Fault Time]])*24)</f>
        <v>9.3666666666666671</v>
      </c>
      <c r="AG430" s="177">
        <f>IFERROR((PA[[#This Row],[Work Completion time on fault]]-PA[[#This Row],[Fault Time]])*24,"")</f>
        <v>9.3666666666666671</v>
      </c>
      <c r="AH430" s="35" t="s">
        <v>533</v>
      </c>
      <c r="AI430" s="32" t="s">
        <v>368</v>
      </c>
      <c r="AJ430" s="176">
        <f ca="1">IFERROR(PA[[#This Row],[Breakdown Time]]*PA[[#This Row],[Plant Equivalent Weightage]],"")</f>
        <v>1.7620682814576765E-3</v>
      </c>
      <c r="AK430" s="37">
        <v>2446</v>
      </c>
      <c r="AL430" s="278">
        <f>IFERROR((_xlfn.XLOOKUP($G430,'Modelling New'!$D:$D,'Modelling New'!$O:$O)*PA[[#This Row],[Lost PoA(Wh/m2)]]*PA[[#This Row],[DC Capacity Affected (kW)]])/1000,"")</f>
        <v>59.791850481594849</v>
      </c>
    </row>
    <row r="431" spans="1:39">
      <c r="A431" s="174">
        <f t="shared" si="8"/>
        <v>430</v>
      </c>
      <c r="B431" s="134">
        <v>45793</v>
      </c>
      <c r="C431" s="184">
        <f>YEAR(PA[[#This Row],[Date]])+IF(MONTH(PA[[#This Row],[Date]])&gt;=4,1,0)</f>
        <v>2026</v>
      </c>
      <c r="D431" s="32">
        <f>YEAR(PA[[#This Row],[Date]])</f>
        <v>2025</v>
      </c>
      <c r="E431" s="36" t="s">
        <v>364</v>
      </c>
      <c r="F431" s="36" t="s">
        <v>364</v>
      </c>
      <c r="G431" s="217">
        <v>45778</v>
      </c>
      <c r="H431" s="31">
        <f>DAY(EOMONTH(PA[[#This Row],[Month Year]],0))</f>
        <v>31</v>
      </c>
      <c r="I431" s="33">
        <v>0.26041666666666669</v>
      </c>
      <c r="J431" s="33">
        <v>0.76944444444444449</v>
      </c>
      <c r="K431" s="34">
        <f>IFERROR((PA[[#This Row],[Sunset Time (POA&lt;20 W/m2)]]-PA[[#This Row],[Sunrise Time (POA&gt;20 W/m2)]])*24,"")</f>
        <v>12.216666666666669</v>
      </c>
      <c r="L431" s="32" t="s">
        <v>609</v>
      </c>
      <c r="M431" s="36" t="s">
        <v>404</v>
      </c>
      <c r="N431" s="32" t="s">
        <v>405</v>
      </c>
      <c r="O431" s="35" t="s">
        <v>459</v>
      </c>
      <c r="P431" s="35" t="s">
        <v>472</v>
      </c>
      <c r="Q431" s="32"/>
      <c r="R431" s="31">
        <f>IF((PA[[#This Row],[String Type(If String BD)]]&amp;PA[[#This Row],[Equipment (If any BD other than PV  array and inv)]])="",1,0)</f>
        <v>0</v>
      </c>
      <c r="S431" s="31">
        <f>IF(PA[[#This Row],[String Type(If String BD)]]="",1,0)</f>
        <v>0</v>
      </c>
      <c r="T4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31" s="34">
        <f>IFERROR(_xlfn.XLOOKUP(PA[[#This Row],[Affected Equipment ]],'Basic Data'!N:N,'Basic Data'!Q:Q),"")</f>
        <v>31.610000000000003</v>
      </c>
      <c r="V431" s="179">
        <f ca="1">IFERROR(_xlfn.XLOOKUP(PA[[#This Row],[Affected Equipment ]],'Basic Data'!N:N,'Basic Data'!R:R),"")</f>
        <v>1.8812116883889783E-4</v>
      </c>
      <c r="W431" s="35" t="s">
        <v>408</v>
      </c>
      <c r="X431" s="38"/>
      <c r="Y431" s="38" t="s">
        <v>470</v>
      </c>
      <c r="Z431" s="40">
        <v>0.26041666666666669</v>
      </c>
      <c r="AA431" s="40">
        <v>0.26041666666666669</v>
      </c>
      <c r="AB431" s="41">
        <v>0.26041666666666669</v>
      </c>
      <c r="AC431" s="45">
        <v>0.70833333333333337</v>
      </c>
      <c r="AD431" s="42">
        <f>IF(PA[[#This Row],[Acknowledgement Time ]]="NA","",(PA[[#This Row],[Acknowledgement Time ]]-PA[[#This Row],[Fault Time]])*24)</f>
        <v>0</v>
      </c>
      <c r="AE431" s="42">
        <f>IF(PA[[#This Row],[Work Start time on Fault]]="NA","",(PA[[#This Row],[Work Start time on Fault]]-PA[[#This Row],[Fault Time]])*24)</f>
        <v>0</v>
      </c>
      <c r="AF431" s="43">
        <f>IF(PA[[#This Row],[Status]]="Open","",(PA[[#This Row],[Work Completion time on fault]]-PA[[#This Row],[Fault Time]])*24)</f>
        <v>10.75</v>
      </c>
      <c r="AG431" s="42">
        <f>IFERROR((PA[[#This Row],[Work Completion time on fault]]-PA[[#This Row],[Fault Time]])*24,"")</f>
        <v>10.75</v>
      </c>
      <c r="AH431" s="35" t="s">
        <v>612</v>
      </c>
      <c r="AI431" s="32" t="s">
        <v>368</v>
      </c>
      <c r="AJ431" s="34">
        <f ca="1">IFERROR(PA[[#This Row],[Breakdown Time]]*PA[[#This Row],[Plant Equivalent Weightage]],"")</f>
        <v>2.0223025650181518E-3</v>
      </c>
      <c r="AK431" s="35">
        <v>4261</v>
      </c>
      <c r="AL431" s="49">
        <f>IFERROR((_xlfn.XLOOKUP($G431,'Modelling New'!$D:$D,'Modelling New'!$O:$O)*PA[[#This Row],[Lost PoA(Wh/m2)]]*PA[[#This Row],[DC Capacity Affected (kW)]])/1000,"")</f>
        <v>104.15906578171531</v>
      </c>
    </row>
    <row r="432" spans="1:39">
      <c r="A432" s="174">
        <f t="shared" si="8"/>
        <v>431</v>
      </c>
      <c r="B432" s="30">
        <v>45793</v>
      </c>
      <c r="C432" s="184">
        <f>YEAR(PA[[#This Row],[Date]])+IF(MONTH(PA[[#This Row],[Date]])&gt;=4,1,0)</f>
        <v>2026</v>
      </c>
      <c r="D432" s="32">
        <f>YEAR(PA[[#This Row],[Date]])</f>
        <v>2025</v>
      </c>
      <c r="E432" s="36" t="s">
        <v>364</v>
      </c>
      <c r="F432" s="36" t="s">
        <v>364</v>
      </c>
      <c r="G432" s="217">
        <v>45778</v>
      </c>
      <c r="H432" s="31">
        <f>DAY(EOMONTH(PA[[#This Row],[Month Year]],0))</f>
        <v>31</v>
      </c>
      <c r="I432" s="33">
        <v>0.26041666666666669</v>
      </c>
      <c r="J432" s="33">
        <v>0.76944444444444449</v>
      </c>
      <c r="K432" s="34">
        <f>IFERROR((PA[[#This Row],[Sunset Time (POA&lt;20 W/m2)]]-PA[[#This Row],[Sunrise Time (POA&gt;20 W/m2)]])*24,"")</f>
        <v>12.216666666666669</v>
      </c>
      <c r="L432" s="32" t="s">
        <v>428</v>
      </c>
      <c r="M432" s="36" t="s">
        <v>404</v>
      </c>
      <c r="N432" s="32" t="s">
        <v>413</v>
      </c>
      <c r="O432" s="35" t="s">
        <v>406</v>
      </c>
      <c r="P432" s="35" t="s">
        <v>481</v>
      </c>
      <c r="Q432" s="32"/>
      <c r="R432" s="31">
        <f>IF((PA[[#This Row],[String Type(If String BD)]]&amp;PA[[#This Row],[Equipment (If any BD other than PV  array and inv)]])="",1,0)</f>
        <v>0</v>
      </c>
      <c r="S432" s="31">
        <f>IF(PA[[#This Row],[String Type(If String BD)]]="",1,0)</f>
        <v>0</v>
      </c>
      <c r="T4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432" s="34">
        <f>IFERROR(_xlfn.XLOOKUP(PA[[#This Row],[Affected Equipment ]],'Basic Data'!N:N,'Basic Data'!Q:Q),"")</f>
        <v>15.805000000000001</v>
      </c>
      <c r="V432" s="179">
        <f ca="1">IFERROR(_xlfn.XLOOKUP(PA[[#This Row],[Affected Equipment ]],'Basic Data'!N:N,'Basic Data'!R:R),"")</f>
        <v>9.4060584419448915E-5</v>
      </c>
      <c r="W432" s="35" t="s">
        <v>408</v>
      </c>
      <c r="X432" s="38"/>
      <c r="Y432" s="38" t="s">
        <v>470</v>
      </c>
      <c r="Z432" s="44">
        <v>0.26041666666666669</v>
      </c>
      <c r="AA432" s="40">
        <v>0.26041666666666669</v>
      </c>
      <c r="AB432" s="41">
        <v>0.26041666666666669</v>
      </c>
      <c r="AC432" s="44">
        <v>0.71527777777777779</v>
      </c>
      <c r="AD432" s="42">
        <f>IF(PA[[#This Row],[Acknowledgement Time ]]="NA","",(PA[[#This Row],[Acknowledgement Time ]]-PA[[#This Row],[Fault Time]])*24)</f>
        <v>0</v>
      </c>
      <c r="AE432" s="42">
        <f>IF(PA[[#This Row],[Work Start time on Fault]]="NA","",(PA[[#This Row],[Work Start time on Fault]]-PA[[#This Row],[Fault Time]])*24)</f>
        <v>0</v>
      </c>
      <c r="AF432" s="43">
        <f>IF(PA[[#This Row],[Status]]="Open","",(PA[[#This Row],[Work Completion time on fault]]-PA[[#This Row],[Fault Time]])*24)</f>
        <v>10.916666666666666</v>
      </c>
      <c r="AG432" s="42">
        <f>IFERROR((PA[[#This Row],[Work Completion time on fault]]-PA[[#This Row],[Fault Time]])*24,"")</f>
        <v>10.916666666666666</v>
      </c>
      <c r="AH432" s="35" t="s">
        <v>533</v>
      </c>
      <c r="AI432" s="32" t="s">
        <v>368</v>
      </c>
      <c r="AJ432" s="34">
        <f ca="1">IFERROR(PA[[#This Row],[Breakdown Time]]*PA[[#This Row],[Plant Equivalent Weightage]],"")</f>
        <v>1.026828046578984E-3</v>
      </c>
      <c r="AK432" s="35">
        <v>4284</v>
      </c>
      <c r="AL432" s="49">
        <f>IFERROR((_xlfn.XLOOKUP($G432,'Modelling New'!$D:$D,'Modelling New'!$O:$O)*PA[[#This Row],[Lost PoA(Wh/m2)]]*PA[[#This Row],[DC Capacity Affected (kW)]])/1000,"")</f>
        <v>52.360647478158697</v>
      </c>
    </row>
    <row r="433" spans="1:38">
      <c r="A433" s="174">
        <f t="shared" si="8"/>
        <v>432</v>
      </c>
      <c r="B433" s="134">
        <v>45793</v>
      </c>
      <c r="C433" s="183">
        <f>YEAR(PA[[#This Row],[Date]])+IF(MONTH(PA[[#This Row],[Date]])&gt;=4,1,0)</f>
        <v>2026</v>
      </c>
      <c r="D433" s="32">
        <f>YEAR(PA[[#This Row],[Date]])</f>
        <v>2025</v>
      </c>
      <c r="E433" s="36" t="s">
        <v>364</v>
      </c>
      <c r="F433" s="36" t="s">
        <v>364</v>
      </c>
      <c r="G433" s="217">
        <v>45778</v>
      </c>
      <c r="H433" s="175">
        <f>DAY(EOMONTH(PA[[#This Row],[Month Year]],0))</f>
        <v>31</v>
      </c>
      <c r="I433" s="33">
        <v>0.26041666666666669</v>
      </c>
      <c r="J433" s="33">
        <v>0.76944444444444449</v>
      </c>
      <c r="K433" s="34">
        <f>IFERROR((PA[[#This Row],[Sunset Time (POA&lt;20 W/m2)]]-PA[[#This Row],[Sunrise Time (POA&gt;20 W/m2)]])*24,"")</f>
        <v>12.216666666666669</v>
      </c>
      <c r="L433" s="36" t="s">
        <v>451</v>
      </c>
      <c r="M433" s="36" t="s">
        <v>411</v>
      </c>
      <c r="N433" s="32" t="s">
        <v>444</v>
      </c>
      <c r="O433" s="37"/>
      <c r="P433" s="37"/>
      <c r="Q433" s="36"/>
      <c r="R433" s="175">
        <f>IF((PA[[#This Row],[String Type(If String BD)]]&amp;PA[[#This Row],[Equipment (If any BD other than PV  array and inv)]])="",1,0)</f>
        <v>1</v>
      </c>
      <c r="S433" s="175">
        <f>IF(PA[[#This Row],[String Type(If String BD)]]="",1,0)</f>
        <v>1</v>
      </c>
      <c r="T4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33" s="176">
        <f>IFERROR(_xlfn.XLOOKUP(PA[[#This Row],[Affected Equipment ]],'Basic Data'!N:N,'Basic Data'!Q:Q),"")</f>
        <v>1499.3</v>
      </c>
      <c r="V433" s="180">
        <f ca="1">IFERROR(_xlfn.XLOOKUP(PA[[#This Row],[Affected Equipment ]],'Basic Data'!N:N,'Basic Data'!R:R),"")</f>
        <v>8.9228114027257027E-3</v>
      </c>
      <c r="W433" s="35" t="s">
        <v>414</v>
      </c>
      <c r="X433" s="39"/>
      <c r="Y433" s="39" t="s">
        <v>439</v>
      </c>
      <c r="Z433" s="44">
        <v>0.73055555555555551</v>
      </c>
      <c r="AA433" s="44">
        <v>0.73055555555555551</v>
      </c>
      <c r="AB433" s="44">
        <v>0.73055555555555551</v>
      </c>
      <c r="AC433" s="44">
        <v>0.74861111111111112</v>
      </c>
      <c r="AD433" s="177">
        <f>IF(PA[[#This Row],[Acknowledgement Time ]]="NA","",(PA[[#This Row],[Acknowledgement Time ]]-PA[[#This Row],[Fault Time]])*24)</f>
        <v>0</v>
      </c>
      <c r="AE433" s="177">
        <f>IF(PA[[#This Row],[Work Start time on Fault]]="NA","",(PA[[#This Row],[Work Start time on Fault]]-PA[[#This Row],[Fault Time]])*24)</f>
        <v>0</v>
      </c>
      <c r="AF433" s="178">
        <f>IF(PA[[#This Row],[Status]]="Open","",(PA[[#This Row],[Work Completion time on fault]]-PA[[#This Row],[Fault Time]])*24)</f>
        <v>0.43333333333333446</v>
      </c>
      <c r="AG433" s="177">
        <f>IFERROR((PA[[#This Row],[Work Completion time on fault]]-PA[[#This Row],[Fault Time]])*24,"")</f>
        <v>0.43333333333333446</v>
      </c>
      <c r="AH433" s="37" t="s">
        <v>562</v>
      </c>
      <c r="AI433" s="32" t="s">
        <v>368</v>
      </c>
      <c r="AJ433" s="176">
        <f ca="1">IFERROR(PA[[#This Row],[Breakdown Time]]*PA[[#This Row],[Plant Equivalent Weightage]],"")</f>
        <v>3.8665516078478144E-3</v>
      </c>
      <c r="AK433" s="37">
        <v>36.700000000000003</v>
      </c>
      <c r="AL433" s="278">
        <f>IFERROR((_xlfn.XLOOKUP($G433,'Modelling New'!$D:$D,'Modelling New'!$O:$O)*PA[[#This Row],[Lost PoA(Wh/m2)]]*PA[[#This Row],[DC Capacity Affected (kW)]])/1000,"")</f>
        <v>42.551576130763294</v>
      </c>
    </row>
    <row r="434" spans="1:38">
      <c r="A434" s="174">
        <f t="shared" si="8"/>
        <v>433</v>
      </c>
      <c r="B434" s="134">
        <v>45794</v>
      </c>
      <c r="C434" s="184">
        <f>YEAR(PA[[#This Row],[Date]])+IF(MONTH(PA[[#This Row],[Date]])&gt;=4,1,0)</f>
        <v>2026</v>
      </c>
      <c r="D434" s="32">
        <f>YEAR(PA[[#This Row],[Date]])</f>
        <v>2025</v>
      </c>
      <c r="E434" s="36" t="s">
        <v>364</v>
      </c>
      <c r="F434" s="36" t="s">
        <v>364</v>
      </c>
      <c r="G434" s="217">
        <v>45778</v>
      </c>
      <c r="H434" s="31">
        <f>DAY(EOMONTH(PA[[#This Row],[Month Year]],0))</f>
        <v>31</v>
      </c>
      <c r="I434" s="33">
        <v>0.26250000000000001</v>
      </c>
      <c r="J434" s="33">
        <v>0.76875000000000004</v>
      </c>
      <c r="K434" s="34">
        <f>IFERROR((PA[[#This Row],[Sunset Time (POA&lt;20 W/m2)]]-PA[[#This Row],[Sunrise Time (POA&gt;20 W/m2)]])*24,"")</f>
        <v>12.150000000000002</v>
      </c>
      <c r="L434" s="36" t="s">
        <v>412</v>
      </c>
      <c r="M434" s="36" t="s">
        <v>404</v>
      </c>
      <c r="N434" s="32" t="s">
        <v>413</v>
      </c>
      <c r="O434" s="35"/>
      <c r="P434" s="35"/>
      <c r="Q434" s="36"/>
      <c r="R434" s="31">
        <f>IF((PA[[#This Row],[String Type(If String BD)]]&amp;PA[[#This Row],[Equipment (If any BD other than PV  array and inv)]])="",1,0)</f>
        <v>1</v>
      </c>
      <c r="S434" s="31">
        <f>IF(PA[[#This Row],[String Type(If String BD)]]="",1,0)</f>
        <v>1</v>
      </c>
      <c r="T4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IS8Inv1M2</v>
      </c>
      <c r="U434" s="34">
        <f>IFERROR(_xlfn.XLOOKUP(PA[[#This Row],[Affected Equipment ]],'Basic Data'!N:N,'Basic Data'!Q:Q),"")</f>
        <v>2312.75</v>
      </c>
      <c r="V434" s="179">
        <f ca="1">IFERROR(_xlfn.XLOOKUP(PA[[#This Row],[Affected Equipment ]],'Basic Data'!N:N,'Basic Data'!R:R),"")</f>
        <v>1.3763911206332203E-2</v>
      </c>
      <c r="W434" s="35" t="s">
        <v>414</v>
      </c>
      <c r="X434" s="38"/>
      <c r="Y434" s="315" t="s">
        <v>75</v>
      </c>
      <c r="Z434" s="44">
        <v>0.26250000000000001</v>
      </c>
      <c r="AA434" s="44">
        <v>0.26250000000000001</v>
      </c>
      <c r="AB434" s="44">
        <v>0.26250000000000001</v>
      </c>
      <c r="AC434" s="44">
        <v>0.34166666666666667</v>
      </c>
      <c r="AD434" s="42">
        <f>IF(PA[[#This Row],[Acknowledgement Time ]]="NA","",(PA[[#This Row],[Acknowledgement Time ]]-PA[[#This Row],[Fault Time]])*24)</f>
        <v>0</v>
      </c>
      <c r="AE434" s="42">
        <f>IF(PA[[#This Row],[Work Start time on Fault]]="NA","",(PA[[#This Row],[Work Start time on Fault]]-PA[[#This Row],[Fault Time]])*24)</f>
        <v>0</v>
      </c>
      <c r="AF434" s="43">
        <f>IF(PA[[#This Row],[Status]]="Open","",(PA[[#This Row],[Work Completion time on fault]]-PA[[#This Row],[Fault Time]])*24)</f>
        <v>1.9</v>
      </c>
      <c r="AG434" s="42">
        <f>IFERROR((PA[[#This Row],[Work Completion time on fault]]-PA[[#This Row],[Fault Time]])*24,"")</f>
        <v>1.9</v>
      </c>
      <c r="AH434" s="330" t="s">
        <v>519</v>
      </c>
      <c r="AI434" s="32" t="s">
        <v>368</v>
      </c>
      <c r="AJ434" s="34">
        <f ca="1">IFERROR(PA[[#This Row],[Breakdown Time]]*PA[[#This Row],[Plant Equivalent Weightage]],"")</f>
        <v>2.6151431292031183E-2</v>
      </c>
      <c r="AK434" s="37">
        <v>286.5</v>
      </c>
      <c r="AL434" s="49">
        <f>IFERROR((_xlfn.XLOOKUP($G434,'Modelling New'!$D:$D,'Modelling New'!$O:$O)*PA[[#This Row],[Lost PoA(Wh/m2)]]*PA[[#This Row],[DC Capacity Affected (kW)]])/1000,"")</f>
        <v>512.40618337649551</v>
      </c>
    </row>
    <row r="435" spans="1:38">
      <c r="A435" s="174">
        <f t="shared" si="8"/>
        <v>434</v>
      </c>
      <c r="B435" s="134">
        <v>45794</v>
      </c>
      <c r="C435" s="184">
        <f>YEAR(PA[[#This Row],[Date]])+IF(MONTH(PA[[#This Row],[Date]])&gt;=4,1,0)</f>
        <v>2026</v>
      </c>
      <c r="D435" s="32">
        <f>YEAR(PA[[#This Row],[Date]])</f>
        <v>2025</v>
      </c>
      <c r="E435" s="36" t="s">
        <v>364</v>
      </c>
      <c r="F435" s="36" t="s">
        <v>364</v>
      </c>
      <c r="G435" s="217">
        <v>45778</v>
      </c>
      <c r="H435" s="31">
        <f>DAY(EOMONTH(PA[[#This Row],[Month Year]],0))</f>
        <v>31</v>
      </c>
      <c r="I435" s="33">
        <v>0.26250000000000001</v>
      </c>
      <c r="J435" s="33">
        <v>0.76875000000000004</v>
      </c>
      <c r="K435" s="34">
        <f>IFERROR((PA[[#This Row],[Sunset Time (POA&lt;20 W/m2)]]-PA[[#This Row],[Sunrise Time (POA&gt;20 W/m2)]])*24,"")</f>
        <v>12.150000000000002</v>
      </c>
      <c r="L435" s="36" t="s">
        <v>412</v>
      </c>
      <c r="M435" s="36" t="s">
        <v>404</v>
      </c>
      <c r="N435" s="32" t="s">
        <v>417</v>
      </c>
      <c r="O435" s="35"/>
      <c r="P435" s="35"/>
      <c r="Q435" s="36"/>
      <c r="R435" s="31">
        <f>IF((PA[[#This Row],[String Type(If String BD)]]&amp;PA[[#This Row],[Equipment (If any BD other than PV  array and inv)]])="",1,0)</f>
        <v>1</v>
      </c>
      <c r="S435" s="31">
        <f>IF(PA[[#This Row],[String Type(If String BD)]]="",1,0)</f>
        <v>1</v>
      </c>
      <c r="T4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435" s="34">
        <f>IFERROR(_xlfn.XLOOKUP(PA[[#This Row],[Affected Equipment ]],'Basic Data'!N:N,'Basic Data'!Q:Q),"")</f>
        <v>2328.6999999999998</v>
      </c>
      <c r="V435" s="179">
        <f ca="1">IFERROR(_xlfn.XLOOKUP(PA[[#This Row],[Affected Equipment ]],'Basic Data'!N:N,'Basic Data'!R:R),"")</f>
        <v>1.3858834731893113E-2</v>
      </c>
      <c r="W435" s="35" t="s">
        <v>414</v>
      </c>
      <c r="X435" s="38"/>
      <c r="Y435" s="315" t="s">
        <v>75</v>
      </c>
      <c r="Z435" s="44">
        <v>0.28680555555555554</v>
      </c>
      <c r="AA435" s="44">
        <v>0.28680555555555554</v>
      </c>
      <c r="AB435" s="44">
        <v>0.28680555555555554</v>
      </c>
      <c r="AC435" s="44">
        <v>0.30208333333333331</v>
      </c>
      <c r="AD435" s="42">
        <f>IF(PA[[#This Row],[Acknowledgement Time ]]="NA","",(PA[[#This Row],[Acknowledgement Time ]]-PA[[#This Row],[Fault Time]])*24)</f>
        <v>0</v>
      </c>
      <c r="AE435" s="42">
        <f>IF(PA[[#This Row],[Work Start time on Fault]]="NA","",(PA[[#This Row],[Work Start time on Fault]]-PA[[#This Row],[Fault Time]])*24)</f>
        <v>0</v>
      </c>
      <c r="AF435" s="43">
        <f>IF(PA[[#This Row],[Status]]="Open","",(PA[[#This Row],[Work Completion time on fault]]-PA[[#This Row],[Fault Time]])*24)</f>
        <v>0.3666666666666667</v>
      </c>
      <c r="AG435" s="42">
        <f>IFERROR((PA[[#This Row],[Work Completion time on fault]]-PA[[#This Row],[Fault Time]])*24,"")</f>
        <v>0.3666666666666667</v>
      </c>
      <c r="AH435" s="330" t="s">
        <v>519</v>
      </c>
      <c r="AI435" s="32" t="s">
        <v>368</v>
      </c>
      <c r="AJ435" s="34">
        <f ca="1">IFERROR(PA[[#This Row],[Breakdown Time]]*PA[[#This Row],[Plant Equivalent Weightage]],"")</f>
        <v>5.081572735027475E-3</v>
      </c>
      <c r="AK435" s="37">
        <v>39.9</v>
      </c>
      <c r="AL435" s="49">
        <f>IFERROR((_xlfn.XLOOKUP($G435,'Modelling New'!$D:$D,'Modelling New'!$O:$O)*PA[[#This Row],[Lost PoA(Wh/m2)]]*PA[[#This Row],[DC Capacity Affected (kW)]])/1000,"")</f>
        <v>71.853426747100841</v>
      </c>
    </row>
    <row r="436" spans="1:38">
      <c r="A436" s="174">
        <f t="shared" si="8"/>
        <v>435</v>
      </c>
      <c r="B436" s="134">
        <v>45794</v>
      </c>
      <c r="C436" s="184">
        <f>YEAR(PA[[#This Row],[Date]])+IF(MONTH(PA[[#This Row],[Date]])&gt;=4,1,0)</f>
        <v>2026</v>
      </c>
      <c r="D436" s="32">
        <f>YEAR(PA[[#This Row],[Date]])</f>
        <v>2025</v>
      </c>
      <c r="E436" s="36" t="s">
        <v>364</v>
      </c>
      <c r="F436" s="36" t="s">
        <v>364</v>
      </c>
      <c r="G436" s="217">
        <v>45778</v>
      </c>
      <c r="H436" s="31">
        <f>DAY(EOMONTH(PA[[#This Row],[Month Year]],0))</f>
        <v>31</v>
      </c>
      <c r="I436" s="33">
        <v>0.26250000000000001</v>
      </c>
      <c r="J436" s="33">
        <v>0.76875000000000004</v>
      </c>
      <c r="K436" s="34">
        <f>IFERROR((PA[[#This Row],[Sunset Time (POA&lt;20 W/m2)]]-PA[[#This Row],[Sunrise Time (POA&gt;20 W/m2)]])*24,"")</f>
        <v>12.150000000000002</v>
      </c>
      <c r="L436" s="36" t="s">
        <v>474</v>
      </c>
      <c r="M436" s="36" t="s">
        <v>411</v>
      </c>
      <c r="N436" s="32" t="s">
        <v>417</v>
      </c>
      <c r="O436" s="35"/>
      <c r="P436" s="35"/>
      <c r="Q436" s="36"/>
      <c r="R436" s="31">
        <f>IF((PA[[#This Row],[String Type(If String BD)]]&amp;PA[[#This Row],[Equipment (If any BD other than PV  array and inv)]])="",1,0)</f>
        <v>1</v>
      </c>
      <c r="S436" s="31">
        <f>IF(PA[[#This Row],[String Type(If String BD)]]="",1,0)</f>
        <v>1</v>
      </c>
      <c r="T4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36" s="34">
        <f>IFERROR(_xlfn.XLOOKUP(PA[[#This Row],[Affected Equipment ]],'Basic Data'!N:N,'Basic Data'!Q:Q),"")</f>
        <v>2275.92</v>
      </c>
      <c r="V436" s="179">
        <f ca="1">IFERROR(_xlfn.XLOOKUP(PA[[#This Row],[Affected Equipment ]],'Basic Data'!N:N,'Basic Data'!R:R),"")</f>
        <v>1.3544724156400643E-2</v>
      </c>
      <c r="W436" s="35" t="s">
        <v>414</v>
      </c>
      <c r="X436" s="38"/>
      <c r="Y436" s="315" t="s">
        <v>75</v>
      </c>
      <c r="Z436" s="44">
        <v>0.26250000000000001</v>
      </c>
      <c r="AA436" s="44">
        <v>0.26250000000000001</v>
      </c>
      <c r="AB436" s="44">
        <v>0.26250000000000001</v>
      </c>
      <c r="AC436" s="44">
        <v>0.3034722222222222</v>
      </c>
      <c r="AD436" s="42">
        <f>IF(PA[[#This Row],[Acknowledgement Time ]]="NA","",(PA[[#This Row],[Acknowledgement Time ]]-PA[[#This Row],[Fault Time]])*24)</f>
        <v>0</v>
      </c>
      <c r="AE436" s="42">
        <f>IF(PA[[#This Row],[Work Start time on Fault]]="NA","",(PA[[#This Row],[Work Start time on Fault]]-PA[[#This Row],[Fault Time]])*24)</f>
        <v>0</v>
      </c>
      <c r="AF436" s="43">
        <f>IF(PA[[#This Row],[Status]]="Open","",(PA[[#This Row],[Work Completion time on fault]]-PA[[#This Row],[Fault Time]])*24)</f>
        <v>0.9833333333333325</v>
      </c>
      <c r="AG436" s="42">
        <f>IFERROR((PA[[#This Row],[Work Completion time on fault]]-PA[[#This Row],[Fault Time]])*24,"")</f>
        <v>0.9833333333333325</v>
      </c>
      <c r="AH436" s="37" t="s">
        <v>562</v>
      </c>
      <c r="AI436" s="32" t="s">
        <v>368</v>
      </c>
      <c r="AJ436" s="34">
        <f ca="1">IFERROR(PA[[#This Row],[Breakdown Time]]*PA[[#This Row],[Plant Equivalent Weightage]],"")</f>
        <v>1.3318978753793955E-2</v>
      </c>
      <c r="AK436" s="37">
        <v>81.5</v>
      </c>
      <c r="AL436" s="49">
        <f>IFERROR((_xlfn.XLOOKUP($G436,'Modelling New'!$D:$D,'Modelling New'!$O:$O)*PA[[#This Row],[Lost PoA(Wh/m2)]]*PA[[#This Row],[DC Capacity Affected (kW)]])/1000,"")</f>
        <v>143.44177376369524</v>
      </c>
    </row>
    <row r="437" spans="1:38">
      <c r="A437" s="174">
        <f t="shared" si="8"/>
        <v>436</v>
      </c>
      <c r="B437" s="134">
        <v>45794</v>
      </c>
      <c r="C437" s="184">
        <f>YEAR(PA[[#This Row],[Date]])+IF(MONTH(PA[[#This Row],[Date]])&gt;=4,1,0)</f>
        <v>2026</v>
      </c>
      <c r="D437" s="32">
        <f>YEAR(PA[[#This Row],[Date]])</f>
        <v>2025</v>
      </c>
      <c r="E437" s="36" t="s">
        <v>364</v>
      </c>
      <c r="F437" s="36" t="s">
        <v>364</v>
      </c>
      <c r="G437" s="217">
        <v>45778</v>
      </c>
      <c r="H437" s="31">
        <f>DAY(EOMONTH(PA[[#This Row],[Month Year]],0))</f>
        <v>31</v>
      </c>
      <c r="I437" s="33">
        <v>0.26250000000000001</v>
      </c>
      <c r="J437" s="33">
        <v>0.76875000000000004</v>
      </c>
      <c r="K437" s="34">
        <f>IFERROR((PA[[#This Row],[Sunset Time (POA&lt;20 W/m2)]]-PA[[#This Row],[Sunrise Time (POA&gt;20 W/m2)]])*24,"")</f>
        <v>12.150000000000002</v>
      </c>
      <c r="L437" s="32" t="s">
        <v>403</v>
      </c>
      <c r="M437" s="36" t="s">
        <v>404</v>
      </c>
      <c r="N437" s="32" t="s">
        <v>413</v>
      </c>
      <c r="O437" s="35"/>
      <c r="P437" s="35"/>
      <c r="Q437" s="32"/>
      <c r="R437" s="31">
        <f>IF((PA[[#This Row],[String Type(If String BD)]]&amp;PA[[#This Row],[Equipment (If any BD other than PV  array and inv)]])="",1,0)</f>
        <v>1</v>
      </c>
      <c r="S437" s="31">
        <f>IF(PA[[#This Row],[String Type(If String BD)]]="",1,0)</f>
        <v>1</v>
      </c>
      <c r="T4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437" s="34">
        <f>IFERROR(_xlfn.XLOOKUP(PA[[#This Row],[Affected Equipment ]],'Basic Data'!N:N,'Basic Data'!Q:Q),"")</f>
        <v>1307.8999999999999</v>
      </c>
      <c r="V437" s="179">
        <f ca="1">IFERROR(_xlfn.XLOOKUP(PA[[#This Row],[Affected Equipment ]],'Basic Data'!N:N,'Basic Data'!R:R),"")</f>
        <v>7.7837290959947621E-3</v>
      </c>
      <c r="W437" s="35" t="s">
        <v>414</v>
      </c>
      <c r="X437" s="38"/>
      <c r="Y437" s="315" t="s">
        <v>75</v>
      </c>
      <c r="Z437" s="44">
        <v>0.26250000000000001</v>
      </c>
      <c r="AA437" s="44">
        <v>0.26250000000000001</v>
      </c>
      <c r="AB437" s="44">
        <v>0.26250000000000001</v>
      </c>
      <c r="AC437" s="44">
        <v>0.28055555555555556</v>
      </c>
      <c r="AD437" s="42">
        <f>IF(PA[[#This Row],[Acknowledgement Time ]]="NA","",(PA[[#This Row],[Acknowledgement Time ]]-PA[[#This Row],[Fault Time]])*24)</f>
        <v>0</v>
      </c>
      <c r="AE437" s="42">
        <f>IF(PA[[#This Row],[Work Start time on Fault]]="NA","",(PA[[#This Row],[Work Start time on Fault]]-PA[[#This Row],[Fault Time]])*24)</f>
        <v>0</v>
      </c>
      <c r="AF437" s="43">
        <f>IF(PA[[#This Row],[Status]]="Open","",(PA[[#This Row],[Work Completion time on fault]]-PA[[#This Row],[Fault Time]])*24)</f>
        <v>0.43333333333333313</v>
      </c>
      <c r="AG437" s="42">
        <f>IFERROR((PA[[#This Row],[Work Completion time on fault]]-PA[[#This Row],[Fault Time]])*24,"")</f>
        <v>0.43333333333333313</v>
      </c>
      <c r="AH437" s="330" t="s">
        <v>503</v>
      </c>
      <c r="AI437" s="32" t="s">
        <v>368</v>
      </c>
      <c r="AJ437" s="34">
        <f ca="1">IFERROR(PA[[#This Row],[Breakdown Time]]*PA[[#This Row],[Plant Equivalent Weightage]],"")</f>
        <v>3.3729492749310619E-3</v>
      </c>
      <c r="AK437" s="35">
        <v>18.5</v>
      </c>
      <c r="AL437" s="49">
        <f>IFERROR((_xlfn.XLOOKUP($G437,'Modelling New'!$D:$D,'Modelling New'!$O:$O)*PA[[#This Row],[Lost PoA(Wh/m2)]]*PA[[#This Row],[DC Capacity Affected (kW)]])/1000,"")</f>
        <v>18.711444428769177</v>
      </c>
    </row>
    <row r="438" spans="1:38">
      <c r="A438" s="174">
        <f t="shared" si="8"/>
        <v>437</v>
      </c>
      <c r="B438" s="134">
        <v>45794</v>
      </c>
      <c r="C438" s="184">
        <f>YEAR(PA[[#This Row],[Date]])+IF(MONTH(PA[[#This Row],[Date]])&gt;=4,1,0)</f>
        <v>2026</v>
      </c>
      <c r="D438" s="32">
        <f>YEAR(PA[[#This Row],[Date]])</f>
        <v>2025</v>
      </c>
      <c r="E438" s="36" t="s">
        <v>364</v>
      </c>
      <c r="F438" s="36" t="s">
        <v>364</v>
      </c>
      <c r="G438" s="217">
        <v>45778</v>
      </c>
      <c r="H438" s="31">
        <f>DAY(EOMONTH(PA[[#This Row],[Month Year]],0))</f>
        <v>31</v>
      </c>
      <c r="I438" s="33">
        <v>0.26250000000000001</v>
      </c>
      <c r="J438" s="33">
        <v>0.76875000000000004</v>
      </c>
      <c r="K438" s="34">
        <f>IFERROR((PA[[#This Row],[Sunset Time (POA&lt;20 W/m2)]]-PA[[#This Row],[Sunrise Time (POA&gt;20 W/m2)]])*24,"")</f>
        <v>12.150000000000002</v>
      </c>
      <c r="L438" s="32" t="s">
        <v>403</v>
      </c>
      <c r="M438" s="36" t="s">
        <v>411</v>
      </c>
      <c r="N438" s="32" t="s">
        <v>417</v>
      </c>
      <c r="O438" s="35" t="s">
        <v>457</v>
      </c>
      <c r="P438" s="35" t="s">
        <v>407</v>
      </c>
      <c r="Q438" s="32"/>
      <c r="R438" s="31">
        <f>IF((PA[[#This Row],[String Type(If String BD)]]&amp;PA[[#This Row],[Equipment (If any BD other than PV  array and inv)]])="",1,0)</f>
        <v>0</v>
      </c>
      <c r="S438" s="31">
        <f>IF(PA[[#This Row],[String Type(If String BD)]]="",1,0)</f>
        <v>0</v>
      </c>
      <c r="T4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8" s="34">
        <f>IFERROR(_xlfn.XLOOKUP(PA[[#This Row],[Affected Equipment ]],'Basic Data'!N:N,'Basic Data'!Q:Q),"")</f>
        <v>31.900000000000002</v>
      </c>
      <c r="V438" s="179">
        <f ca="1">IFERROR(_xlfn.XLOOKUP(PA[[#This Row],[Affected Equipment ]],'Basic Data'!N:N,'Basic Data'!R:R),"")</f>
        <v>1.898470511218235E-4</v>
      </c>
      <c r="W438" s="35" t="s">
        <v>448</v>
      </c>
      <c r="X438" s="38"/>
      <c r="Y438" s="38" t="s">
        <v>470</v>
      </c>
      <c r="Z438" s="44">
        <v>0.26250000000000001</v>
      </c>
      <c r="AA438" s="44">
        <v>0.26250000000000001</v>
      </c>
      <c r="AB438" s="44">
        <v>0.26250000000000001</v>
      </c>
      <c r="AC438" s="44">
        <v>0.70833333333333337</v>
      </c>
      <c r="AD438" s="42">
        <f>IF(PA[[#This Row],[Acknowledgement Time ]]="NA","",(PA[[#This Row],[Acknowledgement Time ]]-PA[[#This Row],[Fault Time]])*24)</f>
        <v>0</v>
      </c>
      <c r="AE438" s="42">
        <f>IF(PA[[#This Row],[Work Start time on Fault]]="NA","",(PA[[#This Row],[Work Start time on Fault]]-PA[[#This Row],[Fault Time]])*24)</f>
        <v>0</v>
      </c>
      <c r="AF438" s="43">
        <f>IF(PA[[#This Row],[Status]]="Open","",(PA[[#This Row],[Work Completion time on fault]]-PA[[#This Row],[Fault Time]])*24)</f>
        <v>10.700000000000001</v>
      </c>
      <c r="AG438" s="42">
        <f>IFERROR((PA[[#This Row],[Work Completion time on fault]]-PA[[#This Row],[Fault Time]])*24,"")</f>
        <v>10.700000000000001</v>
      </c>
      <c r="AH438" s="316" t="s">
        <v>613</v>
      </c>
      <c r="AI438" s="32" t="s">
        <v>368</v>
      </c>
      <c r="AJ438" s="34">
        <f ca="1">IFERROR(PA[[#This Row],[Breakdown Time]]*PA[[#This Row],[Plant Equivalent Weightage]],"")</f>
        <v>2.0313634470035119E-3</v>
      </c>
      <c r="AK438" s="35">
        <v>4626</v>
      </c>
      <c r="AL438" s="49">
        <f>IFERROR((_xlfn.XLOOKUP($G438,'Modelling New'!$D:$D,'Modelling New'!$O:$O)*PA[[#This Row],[Lost PoA(Wh/m2)]]*PA[[#This Row],[DC Capacity Affected (kW)]])/1000,"")</f>
        <v>114.11884235660676</v>
      </c>
    </row>
    <row r="439" spans="1:38">
      <c r="A439" s="174">
        <f t="shared" si="8"/>
        <v>438</v>
      </c>
      <c r="B439" s="134">
        <v>45794</v>
      </c>
      <c r="C439" s="184">
        <f>YEAR(PA[[#This Row],[Date]])+IF(MONTH(PA[[#This Row],[Date]])&gt;=4,1,0)</f>
        <v>2026</v>
      </c>
      <c r="D439" s="32">
        <f>YEAR(PA[[#This Row],[Date]])</f>
        <v>2025</v>
      </c>
      <c r="E439" s="36" t="s">
        <v>364</v>
      </c>
      <c r="F439" s="36" t="s">
        <v>364</v>
      </c>
      <c r="G439" s="217">
        <v>45778</v>
      </c>
      <c r="H439" s="31">
        <f>DAY(EOMONTH(PA[[#This Row],[Month Year]],0))</f>
        <v>31</v>
      </c>
      <c r="I439" s="33">
        <v>0.26250000000000001</v>
      </c>
      <c r="J439" s="33">
        <v>0.76875000000000004</v>
      </c>
      <c r="K439" s="34">
        <f>IFERROR((PA[[#This Row],[Sunset Time (POA&lt;20 W/m2)]]-PA[[#This Row],[Sunrise Time (POA&gt;20 W/m2)]])*24,"")</f>
        <v>12.150000000000002</v>
      </c>
      <c r="L439" s="32" t="s">
        <v>403</v>
      </c>
      <c r="M439" s="36" t="s">
        <v>411</v>
      </c>
      <c r="N439" s="32" t="s">
        <v>405</v>
      </c>
      <c r="O439" s="35" t="s">
        <v>406</v>
      </c>
      <c r="P439" s="35" t="s">
        <v>407</v>
      </c>
      <c r="Q439" s="32"/>
      <c r="R439" s="31">
        <f>IF((PA[[#This Row],[String Type(If String BD)]]&amp;PA[[#This Row],[Equipment (If any BD other than PV  array and inv)]])="",1,0)</f>
        <v>0</v>
      </c>
      <c r="S439" s="31">
        <f>IF(PA[[#This Row],[String Type(If String BD)]]="",1,0)</f>
        <v>0</v>
      </c>
      <c r="T4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39" s="34">
        <f>IFERROR(_xlfn.XLOOKUP(PA[[#This Row],[Affected Equipment ]],'Basic Data'!N:N,'Basic Data'!Q:Q),"")</f>
        <v>31.900000000000002</v>
      </c>
      <c r="V439" s="179">
        <f ca="1">IFERROR(_xlfn.XLOOKUP(PA[[#This Row],[Affected Equipment ]],'Basic Data'!N:N,'Basic Data'!R:R),"")</f>
        <v>1.898470511218235E-4</v>
      </c>
      <c r="W439" s="35" t="s">
        <v>448</v>
      </c>
      <c r="X439" s="38"/>
      <c r="Y439" s="38" t="s">
        <v>470</v>
      </c>
      <c r="Z439" s="44">
        <v>0.26250000000000001</v>
      </c>
      <c r="AA439" s="44">
        <v>0.26250000000000001</v>
      </c>
      <c r="AB439" s="44">
        <v>0.26250000000000001</v>
      </c>
      <c r="AC439" s="44">
        <v>0.71527777777777779</v>
      </c>
      <c r="AD439" s="42">
        <f>IF(PA[[#This Row],[Acknowledgement Time ]]="NA","",(PA[[#This Row],[Acknowledgement Time ]]-PA[[#This Row],[Fault Time]])*24)</f>
        <v>0</v>
      </c>
      <c r="AE439" s="42">
        <f>IF(PA[[#This Row],[Work Start time on Fault]]="NA","",(PA[[#This Row],[Work Start time on Fault]]-PA[[#This Row],[Fault Time]])*24)</f>
        <v>0</v>
      </c>
      <c r="AF439" s="43">
        <f>IF(PA[[#This Row],[Status]]="Open","",(PA[[#This Row],[Work Completion time on fault]]-PA[[#This Row],[Fault Time]])*24)</f>
        <v>10.866666666666667</v>
      </c>
      <c r="AG439" s="42">
        <f>IFERROR((PA[[#This Row],[Work Completion time on fault]]-PA[[#This Row],[Fault Time]])*24,"")</f>
        <v>10.866666666666667</v>
      </c>
      <c r="AH439" s="316" t="s">
        <v>614</v>
      </c>
      <c r="AI439" s="32" t="s">
        <v>368</v>
      </c>
      <c r="AJ439" s="34">
        <f ca="1">IFERROR(PA[[#This Row],[Breakdown Time]]*PA[[#This Row],[Plant Equivalent Weightage]],"")</f>
        <v>2.0630046221904821E-3</v>
      </c>
      <c r="AK439" s="35">
        <v>4660</v>
      </c>
      <c r="AL439" s="49">
        <f>IFERROR((_xlfn.XLOOKUP($G439,'Modelling New'!$D:$D,'Modelling New'!$O:$O)*PA[[#This Row],[Lost PoA(Wh/m2)]]*PA[[#This Row],[DC Capacity Affected (kW)]])/1000,"")</f>
        <v>114.95758871201632</v>
      </c>
    </row>
    <row r="440" spans="1:38">
      <c r="A440" s="174">
        <f t="shared" si="8"/>
        <v>439</v>
      </c>
      <c r="B440" s="30">
        <v>45794</v>
      </c>
      <c r="C440" s="184">
        <f>YEAR(PA[[#This Row],[Date]])+IF(MONTH(PA[[#This Row],[Date]])&gt;=4,1,0)</f>
        <v>2026</v>
      </c>
      <c r="D440" s="32">
        <f>YEAR(PA[[#This Row],[Date]])</f>
        <v>2025</v>
      </c>
      <c r="E440" s="36" t="s">
        <v>364</v>
      </c>
      <c r="F440" s="36" t="s">
        <v>364</v>
      </c>
      <c r="G440" s="217">
        <v>45778</v>
      </c>
      <c r="H440" s="31">
        <f>DAY(EOMONTH(PA[[#This Row],[Month Year]],0))</f>
        <v>31</v>
      </c>
      <c r="I440" s="33">
        <v>0.26250000000000001</v>
      </c>
      <c r="J440" s="33">
        <v>0.76875000000000004</v>
      </c>
      <c r="K440" s="34">
        <f>IFERROR((PA[[#This Row],[Sunset Time (POA&lt;20 W/m2)]]-PA[[#This Row],[Sunrise Time (POA&gt;20 W/m2)]])*24,"")</f>
        <v>12.150000000000002</v>
      </c>
      <c r="L440" s="32" t="s">
        <v>403</v>
      </c>
      <c r="M440" s="36" t="s">
        <v>404</v>
      </c>
      <c r="N440" s="32" t="s">
        <v>413</v>
      </c>
      <c r="O440" s="35" t="s">
        <v>473</v>
      </c>
      <c r="P440" s="35" t="s">
        <v>407</v>
      </c>
      <c r="Q440" s="32"/>
      <c r="R440" s="31">
        <f>IF((PA[[#This Row],[String Type(If String BD)]]&amp;PA[[#This Row],[Equipment (If any BD other than PV  array and inv)]])="",1,0)</f>
        <v>0</v>
      </c>
      <c r="S440" s="31">
        <f>IF(PA[[#This Row],[String Type(If String BD)]]="",1,0)</f>
        <v>0</v>
      </c>
      <c r="T4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0" s="34">
        <f>IFERROR(_xlfn.XLOOKUP(PA[[#This Row],[Affected Equipment ]],'Basic Data'!N:N,'Basic Data'!Q:Q),"")</f>
        <v>31.900000000000002</v>
      </c>
      <c r="V440" s="179">
        <f ca="1">IFERROR(_xlfn.XLOOKUP(PA[[#This Row],[Affected Equipment ]],'Basic Data'!N:N,'Basic Data'!R:R),"")</f>
        <v>1.898470511218235E-4</v>
      </c>
      <c r="W440" s="35" t="s">
        <v>448</v>
      </c>
      <c r="X440" s="38"/>
      <c r="Y440" s="38" t="s">
        <v>470</v>
      </c>
      <c r="Z440" s="44">
        <v>0.26250000000000001</v>
      </c>
      <c r="AA440" s="44">
        <v>0.26250000000000001</v>
      </c>
      <c r="AB440" s="44">
        <v>0.26250000000000001</v>
      </c>
      <c r="AC440" s="44">
        <v>0.72222222222222221</v>
      </c>
      <c r="AD440" s="42">
        <f>IF(PA[[#This Row],[Acknowledgement Time ]]="NA","",(PA[[#This Row],[Acknowledgement Time ]]-PA[[#This Row],[Fault Time]])*24)</f>
        <v>0</v>
      </c>
      <c r="AE440" s="42">
        <f>IF(PA[[#This Row],[Work Start time on Fault]]="NA","",(PA[[#This Row],[Work Start time on Fault]]-PA[[#This Row],[Fault Time]])*24)</f>
        <v>0</v>
      </c>
      <c r="AF440" s="43">
        <f>IF(PA[[#This Row],[Status]]="Open","",(PA[[#This Row],[Work Completion time on fault]]-PA[[#This Row],[Fault Time]])*24)</f>
        <v>11.033333333333333</v>
      </c>
      <c r="AG440" s="42">
        <f>IFERROR((PA[[#This Row],[Work Completion time on fault]]-PA[[#This Row],[Fault Time]])*24,"")</f>
        <v>11.033333333333333</v>
      </c>
      <c r="AH440" s="316" t="s">
        <v>614</v>
      </c>
      <c r="AI440" s="32" t="s">
        <v>368</v>
      </c>
      <c r="AJ440" s="34">
        <f ca="1">IFERROR(PA[[#This Row],[Breakdown Time]]*PA[[#This Row],[Plant Equivalent Weightage]],"")</f>
        <v>2.0946457973774527E-3</v>
      </c>
      <c r="AK440" s="35">
        <v>4674</v>
      </c>
      <c r="AL440" s="49">
        <f>IFERROR((_xlfn.XLOOKUP($G440,'Modelling New'!$D:$D,'Modelling New'!$O:$O)*PA[[#This Row],[Lost PoA(Wh/m2)]]*PA[[#This Row],[DC Capacity Affected (kW)]])/1000,"")</f>
        <v>115.30295485836143</v>
      </c>
    </row>
    <row r="441" spans="1:38">
      <c r="A441" s="174">
        <f t="shared" si="8"/>
        <v>440</v>
      </c>
      <c r="B441" s="30">
        <v>45794</v>
      </c>
      <c r="C441" s="184">
        <f>YEAR(PA[[#This Row],[Date]])+IF(MONTH(PA[[#This Row],[Date]])&gt;=4,1,0)</f>
        <v>2026</v>
      </c>
      <c r="D441" s="32">
        <f>YEAR(PA[[#This Row],[Date]])</f>
        <v>2025</v>
      </c>
      <c r="E441" s="36" t="s">
        <v>364</v>
      </c>
      <c r="F441" s="36" t="s">
        <v>364</v>
      </c>
      <c r="G441" s="217">
        <v>45778</v>
      </c>
      <c r="H441" s="31">
        <f>DAY(EOMONTH(PA[[#This Row],[Month Year]],0))</f>
        <v>31</v>
      </c>
      <c r="I441" s="33">
        <v>0.26250000000000001</v>
      </c>
      <c r="J441" s="33">
        <v>0.76875000000000004</v>
      </c>
      <c r="K441" s="34">
        <f>IFERROR((PA[[#This Row],[Sunset Time (POA&lt;20 W/m2)]]-PA[[#This Row],[Sunrise Time (POA&gt;20 W/m2)]])*24,"")</f>
        <v>12.150000000000002</v>
      </c>
      <c r="L441" s="36" t="s">
        <v>412</v>
      </c>
      <c r="M441" s="36" t="s">
        <v>404</v>
      </c>
      <c r="N441" s="32" t="s">
        <v>413</v>
      </c>
      <c r="O441" s="35" t="s">
        <v>447</v>
      </c>
      <c r="P441" s="35" t="s">
        <v>407</v>
      </c>
      <c r="Q441" s="32"/>
      <c r="R441" s="31">
        <f>IF((PA[[#This Row],[String Type(If String BD)]]&amp;PA[[#This Row],[Equipment (If any BD other than PV  array and inv)]])="",1,0)</f>
        <v>0</v>
      </c>
      <c r="S441" s="31">
        <f>IF(PA[[#This Row],[String Type(If String BD)]]="",1,0)</f>
        <v>0</v>
      </c>
      <c r="T4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1" s="34">
        <f>IFERROR(_xlfn.XLOOKUP(PA[[#This Row],[Affected Equipment ]],'Basic Data'!N:N,'Basic Data'!Q:Q),"")</f>
        <v>31.900000000000002</v>
      </c>
      <c r="V441" s="179">
        <f ca="1">IFERROR(_xlfn.XLOOKUP(PA[[#This Row],[Affected Equipment ]],'Basic Data'!N:N,'Basic Data'!R:R),"")</f>
        <v>1.898470511218235E-4</v>
      </c>
      <c r="W441" s="35" t="s">
        <v>448</v>
      </c>
      <c r="X441" s="38"/>
      <c r="Y441" s="38" t="s">
        <v>470</v>
      </c>
      <c r="Z441" s="44">
        <v>0.26250000000000001</v>
      </c>
      <c r="AA441" s="44">
        <v>0.26250000000000001</v>
      </c>
      <c r="AB441" s="44">
        <v>0.26250000000000001</v>
      </c>
      <c r="AC441" s="44">
        <v>0.69791666666666663</v>
      </c>
      <c r="AD441" s="42">
        <f>IF(PA[[#This Row],[Acknowledgement Time ]]="NA","",(PA[[#This Row],[Acknowledgement Time ]]-PA[[#This Row],[Fault Time]])*24)</f>
        <v>0</v>
      </c>
      <c r="AE441" s="42">
        <f>IF(PA[[#This Row],[Work Start time on Fault]]="NA","",(PA[[#This Row],[Work Start time on Fault]]-PA[[#This Row],[Fault Time]])*24)</f>
        <v>0</v>
      </c>
      <c r="AF441" s="43">
        <f>IF(PA[[#This Row],[Status]]="Open","",(PA[[#This Row],[Work Completion time on fault]]-PA[[#This Row],[Fault Time]])*24)</f>
        <v>10.45</v>
      </c>
      <c r="AG441" s="42">
        <f>IFERROR((PA[[#This Row],[Work Completion time on fault]]-PA[[#This Row],[Fault Time]])*24,"")</f>
        <v>10.45</v>
      </c>
      <c r="AH441" s="316" t="s">
        <v>615</v>
      </c>
      <c r="AI441" s="32" t="s">
        <v>368</v>
      </c>
      <c r="AJ441" s="34">
        <f ca="1">IFERROR(PA[[#This Row],[Breakdown Time]]*PA[[#This Row],[Plant Equivalent Weightage]],"")</f>
        <v>1.9839016842230555E-3</v>
      </c>
      <c r="AK441" s="37">
        <v>5417</v>
      </c>
      <c r="AL441" s="49">
        <f>IFERROR((_xlfn.XLOOKUP($G441,'Modelling New'!$D:$D,'Modelling New'!$O:$O)*PA[[#This Row],[Lost PoA(Wh/m2)]]*PA[[#This Row],[DC Capacity Affected (kW)]])/1000,"")</f>
        <v>133.63202962510567</v>
      </c>
    </row>
    <row r="442" spans="1:38">
      <c r="A442" s="174">
        <f t="shared" si="8"/>
        <v>441</v>
      </c>
      <c r="B442" s="30">
        <v>45794</v>
      </c>
      <c r="C442" s="184">
        <f>YEAR(PA[[#This Row],[Date]])+IF(MONTH(PA[[#This Row],[Date]])&gt;=4,1,0)</f>
        <v>2026</v>
      </c>
      <c r="D442" s="32">
        <f>YEAR(PA[[#This Row],[Date]])</f>
        <v>2025</v>
      </c>
      <c r="E442" s="36" t="s">
        <v>364</v>
      </c>
      <c r="F442" s="36" t="s">
        <v>364</v>
      </c>
      <c r="G442" s="217">
        <v>45778</v>
      </c>
      <c r="H442" s="31">
        <f>DAY(EOMONTH(PA[[#This Row],[Month Year]],0))</f>
        <v>31</v>
      </c>
      <c r="I442" s="33">
        <v>0.26250000000000001</v>
      </c>
      <c r="J442" s="33">
        <v>0.76875000000000004</v>
      </c>
      <c r="K442" s="34">
        <f>IFERROR((PA[[#This Row],[Sunset Time (POA&lt;20 W/m2)]]-PA[[#This Row],[Sunrise Time (POA&gt;20 W/m2)]])*24,"")</f>
        <v>12.150000000000002</v>
      </c>
      <c r="L442" s="36" t="s">
        <v>412</v>
      </c>
      <c r="M442" s="36" t="s">
        <v>404</v>
      </c>
      <c r="N442" s="32" t="s">
        <v>413</v>
      </c>
      <c r="O442" s="35" t="s">
        <v>468</v>
      </c>
      <c r="P442" s="35" t="s">
        <v>407</v>
      </c>
      <c r="Q442" s="32"/>
      <c r="R442" s="31">
        <f>IF((PA[[#This Row],[String Type(If String BD)]]&amp;PA[[#This Row],[Equipment (If any BD other than PV  array and inv)]])="",1,0)</f>
        <v>0</v>
      </c>
      <c r="S442" s="31">
        <f>IF(PA[[#This Row],[String Type(If String BD)]]="",1,0)</f>
        <v>0</v>
      </c>
      <c r="T4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2" s="34">
        <f>IFERROR(_xlfn.XLOOKUP(PA[[#This Row],[Affected Equipment ]],'Basic Data'!N:N,'Basic Data'!Q:Q),"")</f>
        <v>31.900000000000002</v>
      </c>
      <c r="V442" s="179">
        <f ca="1">IFERROR(_xlfn.XLOOKUP(PA[[#This Row],[Affected Equipment ]],'Basic Data'!N:N,'Basic Data'!R:R),"")</f>
        <v>1.898470511218235E-4</v>
      </c>
      <c r="W442" s="35" t="s">
        <v>448</v>
      </c>
      <c r="X442" s="38"/>
      <c r="Y442" s="38" t="s">
        <v>470</v>
      </c>
      <c r="Z442" s="44">
        <v>0.26250000000000001</v>
      </c>
      <c r="AA442" s="44">
        <v>0.26250000000000001</v>
      </c>
      <c r="AB442" s="44">
        <v>0.26250000000000001</v>
      </c>
      <c r="AC442" s="44">
        <v>0.70833333333333337</v>
      </c>
      <c r="AD442" s="42">
        <f>IF(PA[[#This Row],[Acknowledgement Time ]]="NA","",(PA[[#This Row],[Acknowledgement Time ]]-PA[[#This Row],[Fault Time]])*24)</f>
        <v>0</v>
      </c>
      <c r="AE442" s="42">
        <f>IF(PA[[#This Row],[Work Start time on Fault]]="NA","",(PA[[#This Row],[Work Start time on Fault]]-PA[[#This Row],[Fault Time]])*24)</f>
        <v>0</v>
      </c>
      <c r="AF442" s="43">
        <f>IF(PA[[#This Row],[Status]]="Open","",(PA[[#This Row],[Work Completion time on fault]]-PA[[#This Row],[Fault Time]])*24)</f>
        <v>10.700000000000001</v>
      </c>
      <c r="AG442" s="42">
        <f>IFERROR((PA[[#This Row],[Work Completion time on fault]]-PA[[#This Row],[Fault Time]])*24,"")</f>
        <v>10.700000000000001</v>
      </c>
      <c r="AH442" s="316" t="s">
        <v>615</v>
      </c>
      <c r="AI442" s="32" t="s">
        <v>368</v>
      </c>
      <c r="AJ442" s="34">
        <f ca="1">IFERROR(PA[[#This Row],[Breakdown Time]]*PA[[#This Row],[Plant Equivalent Weightage]],"")</f>
        <v>2.0313634470035119E-3</v>
      </c>
      <c r="AK442" s="35">
        <v>5494</v>
      </c>
      <c r="AL442" s="49">
        <f>IFERROR((_xlfn.XLOOKUP($G442,'Modelling New'!$D:$D,'Modelling New'!$O:$O)*PA[[#This Row],[Lost PoA(Wh/m2)]]*PA[[#This Row],[DC Capacity Affected (kW)]])/1000,"")</f>
        <v>135.53154343000378</v>
      </c>
    </row>
    <row r="443" spans="1:38">
      <c r="A443" s="174">
        <f t="shared" si="8"/>
        <v>442</v>
      </c>
      <c r="B443" s="134">
        <v>45794</v>
      </c>
      <c r="C443" s="183">
        <f>YEAR(PA[[#This Row],[Date]])+IF(MONTH(PA[[#This Row],[Date]])&gt;=4,1,0)</f>
        <v>2026</v>
      </c>
      <c r="D443" s="32">
        <f>YEAR(PA[[#This Row],[Date]])</f>
        <v>2025</v>
      </c>
      <c r="E443" s="36" t="s">
        <v>364</v>
      </c>
      <c r="F443" s="36" t="s">
        <v>364</v>
      </c>
      <c r="G443" s="217">
        <v>45778</v>
      </c>
      <c r="H443" s="175">
        <f>DAY(EOMONTH(PA[[#This Row],[Month Year]],0))</f>
        <v>31</v>
      </c>
      <c r="I443" s="33">
        <v>0.26250000000000001</v>
      </c>
      <c r="J443" s="33">
        <v>0.76875000000000004</v>
      </c>
      <c r="K443" s="34">
        <f>IFERROR((PA[[#This Row],[Sunset Time (POA&lt;20 W/m2)]]-PA[[#This Row],[Sunrise Time (POA&gt;20 W/m2)]])*24,"")</f>
        <v>12.150000000000002</v>
      </c>
      <c r="L443" s="36" t="s">
        <v>412</v>
      </c>
      <c r="M443" s="36" t="s">
        <v>404</v>
      </c>
      <c r="N443" s="32" t="s">
        <v>413</v>
      </c>
      <c r="O443" s="35" t="s">
        <v>527</v>
      </c>
      <c r="P443" s="35" t="s">
        <v>407</v>
      </c>
      <c r="Q443" s="36"/>
      <c r="R443" s="175">
        <f>IF((PA[[#This Row],[String Type(If String BD)]]&amp;PA[[#This Row],[Equipment (If any BD other than PV  array and inv)]])="",1,0)</f>
        <v>0</v>
      </c>
      <c r="S443" s="175">
        <f>IF(PA[[#This Row],[String Type(If String BD)]]="",1,0)</f>
        <v>0</v>
      </c>
      <c r="T4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3" s="176">
        <f>IFERROR(_xlfn.XLOOKUP(PA[[#This Row],[Affected Equipment ]],'Basic Data'!N:N,'Basic Data'!Q:Q),"")</f>
        <v>31.900000000000002</v>
      </c>
      <c r="V443" s="180">
        <f ca="1">IFERROR(_xlfn.XLOOKUP(PA[[#This Row],[Affected Equipment ]],'Basic Data'!N:N,'Basic Data'!R:R),"")</f>
        <v>1.898470511218235E-4</v>
      </c>
      <c r="W443" s="35" t="s">
        <v>448</v>
      </c>
      <c r="X443" s="38"/>
      <c r="Y443" s="38" t="s">
        <v>470</v>
      </c>
      <c r="Z443" s="44">
        <v>0.26250000000000001</v>
      </c>
      <c r="AA443" s="44">
        <v>0.26250000000000001</v>
      </c>
      <c r="AB443" s="44">
        <v>0.26250000000000001</v>
      </c>
      <c r="AC443" s="45">
        <v>0.71875</v>
      </c>
      <c r="AD443" s="177">
        <f>IF(PA[[#This Row],[Acknowledgement Time ]]="NA","",(PA[[#This Row],[Acknowledgement Time ]]-PA[[#This Row],[Fault Time]])*24)</f>
        <v>0</v>
      </c>
      <c r="AE443" s="177">
        <f>IF(PA[[#This Row],[Work Start time on Fault]]="NA","",(PA[[#This Row],[Work Start time on Fault]]-PA[[#This Row],[Fault Time]])*24)</f>
        <v>0</v>
      </c>
      <c r="AF443" s="178">
        <f>IF(PA[[#This Row],[Status]]="Open","",(PA[[#This Row],[Work Completion time on fault]]-PA[[#This Row],[Fault Time]])*24)</f>
        <v>10.95</v>
      </c>
      <c r="AG443" s="177">
        <f>IFERROR((PA[[#This Row],[Work Completion time on fault]]-PA[[#This Row],[Fault Time]])*24,"")</f>
        <v>10.95</v>
      </c>
      <c r="AH443" s="316" t="s">
        <v>616</v>
      </c>
      <c r="AI443" s="32" t="s">
        <v>368</v>
      </c>
      <c r="AJ443" s="176">
        <f ca="1">IFERROR(PA[[#This Row],[Breakdown Time]]*PA[[#This Row],[Plant Equivalent Weightage]],"")</f>
        <v>2.0788252097839674E-3</v>
      </c>
      <c r="AK443" s="37">
        <v>5556</v>
      </c>
      <c r="AL443" s="278">
        <f>IFERROR((_xlfn.XLOOKUP($G443,'Modelling New'!$D:$D,'Modelling New'!$O:$O)*PA[[#This Row],[Lost PoA(Wh/m2)]]*PA[[#This Row],[DC Capacity Affected (kW)]])/1000,"")</f>
        <v>137.06102207810355</v>
      </c>
    </row>
    <row r="444" spans="1:38">
      <c r="A444" s="174">
        <f t="shared" si="8"/>
        <v>443</v>
      </c>
      <c r="B444" s="134">
        <v>45795</v>
      </c>
      <c r="C444" s="184">
        <f>YEAR(PA[[#This Row],[Date]])+IF(MONTH(PA[[#This Row],[Date]])&gt;=4,1,0)</f>
        <v>2026</v>
      </c>
      <c r="D444" s="32">
        <f>YEAR(PA[[#This Row],[Date]])</f>
        <v>2025</v>
      </c>
      <c r="E444" s="36" t="s">
        <v>364</v>
      </c>
      <c r="F444" s="36" t="s">
        <v>364</v>
      </c>
      <c r="G444" s="217">
        <v>45778</v>
      </c>
      <c r="H444" s="31">
        <f>DAY(EOMONTH(PA[[#This Row],[Month Year]],0))</f>
        <v>31</v>
      </c>
      <c r="I444" s="33">
        <v>0.27013888888888887</v>
      </c>
      <c r="J444" s="33">
        <v>0.77916666666666667</v>
      </c>
      <c r="K444" s="34">
        <f>IFERROR((PA[[#This Row],[Sunset Time (POA&lt;20 W/m2)]]-PA[[#This Row],[Sunrise Time (POA&gt;20 W/m2)]])*24,"")</f>
        <v>12.216666666666669</v>
      </c>
      <c r="L444" s="32" t="s">
        <v>425</v>
      </c>
      <c r="M444" s="36" t="s">
        <v>437</v>
      </c>
      <c r="N444" s="32" t="s">
        <v>413</v>
      </c>
      <c r="O444" s="35"/>
      <c r="P444" s="35"/>
      <c r="Q444" s="32"/>
      <c r="R444" s="31">
        <f>IF((PA[[#This Row],[String Type(If String BD)]]&amp;PA[[#This Row],[Equipment (If any BD other than PV  array and inv)]])="",1,0)</f>
        <v>1</v>
      </c>
      <c r="S444" s="31">
        <f>IF(PA[[#This Row],[String Type(If String BD)]]="",1,0)</f>
        <v>1</v>
      </c>
      <c r="T4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44" s="34">
        <f>IFERROR(_xlfn.XLOOKUP(PA[[#This Row],[Affected Equipment ]],'Basic Data'!N:N,'Basic Data'!Q:Q),"")</f>
        <v>1817.5750000000003</v>
      </c>
      <c r="V444" s="179">
        <f ca="1">IFERROR(_xlfn.XLOOKUP(PA[[#This Row],[Affected Equipment ]],'Basic Data'!N:N,'Basic Data'!R:R),"")</f>
        <v>1.0816967208236626E-2</v>
      </c>
      <c r="W444" s="35" t="s">
        <v>414</v>
      </c>
      <c r="X444" s="38"/>
      <c r="Y444" s="315" t="s">
        <v>439</v>
      </c>
      <c r="Z444" s="44">
        <v>0.27013888888888887</v>
      </c>
      <c r="AA444" s="40">
        <v>0.27013888888888887</v>
      </c>
      <c r="AB444" s="41">
        <v>0.27013888888888887</v>
      </c>
      <c r="AC444" s="44">
        <v>0.35694444444444445</v>
      </c>
      <c r="AD444" s="42">
        <f>IF(PA[[#This Row],[Acknowledgement Time ]]="NA","",(PA[[#This Row],[Acknowledgement Time ]]-PA[[#This Row],[Fault Time]])*24)</f>
        <v>0</v>
      </c>
      <c r="AE444" s="42">
        <f>IF(PA[[#This Row],[Work Start time on Fault]]="NA","",(PA[[#This Row],[Work Start time on Fault]]-PA[[#This Row],[Fault Time]])*24)</f>
        <v>0</v>
      </c>
      <c r="AF444" s="43">
        <f>IF(PA[[#This Row],[Status]]="Open","",(PA[[#This Row],[Work Completion time on fault]]-PA[[#This Row],[Fault Time]])*24)</f>
        <v>2.0833333333333339</v>
      </c>
      <c r="AG444" s="42">
        <f>IFERROR((PA[[#This Row],[Work Completion time on fault]]-PA[[#This Row],[Fault Time]])*24,"")</f>
        <v>2.0833333333333339</v>
      </c>
      <c r="AH444" s="330" t="s">
        <v>467</v>
      </c>
      <c r="AI444" s="32" t="s">
        <v>368</v>
      </c>
      <c r="AJ444" s="34">
        <f ca="1">IFERROR(PA[[#This Row],[Breakdown Time]]*PA[[#This Row],[Plant Equivalent Weightage]],"")</f>
        <v>2.2535348350492979E-2</v>
      </c>
      <c r="AK444" s="35">
        <v>393.4</v>
      </c>
      <c r="AL444" s="49">
        <f>IFERROR((_xlfn.XLOOKUP($G444,'Modelling New'!$D:$D,'Modelling New'!$O:$O)*PA[[#This Row],[Lost PoA(Wh/m2)]]*PA[[#This Row],[DC Capacity Affected (kW)]])/1000,"")</f>
        <v>552.95239322114321</v>
      </c>
    </row>
    <row r="445" spans="1:38">
      <c r="A445" s="174">
        <f t="shared" si="8"/>
        <v>444</v>
      </c>
      <c r="B445" s="30">
        <v>45795</v>
      </c>
      <c r="C445" s="184">
        <f>YEAR(PA[[#This Row],[Date]])+IF(MONTH(PA[[#This Row],[Date]])&gt;=4,1,0)</f>
        <v>2026</v>
      </c>
      <c r="D445" s="32">
        <f>YEAR(PA[[#This Row],[Date]])</f>
        <v>2025</v>
      </c>
      <c r="E445" s="36" t="s">
        <v>364</v>
      </c>
      <c r="F445" s="36" t="s">
        <v>364</v>
      </c>
      <c r="G445" s="217">
        <v>45778</v>
      </c>
      <c r="H445" s="31">
        <f>DAY(EOMONTH(PA[[#This Row],[Month Year]],0))</f>
        <v>31</v>
      </c>
      <c r="I445" s="33">
        <v>0.27013888888888887</v>
      </c>
      <c r="J445" s="33">
        <v>0.77916666666666667</v>
      </c>
      <c r="K445" s="34">
        <f>IFERROR((PA[[#This Row],[Sunset Time (POA&lt;20 W/m2)]]-PA[[#This Row],[Sunrise Time (POA&gt;20 W/m2)]])*24,"")</f>
        <v>12.216666666666669</v>
      </c>
      <c r="L445" s="32" t="s">
        <v>427</v>
      </c>
      <c r="M445" s="36" t="s">
        <v>404</v>
      </c>
      <c r="N445" s="32" t="s">
        <v>413</v>
      </c>
      <c r="O445" s="35"/>
      <c r="P445" s="35"/>
      <c r="Q445" s="32"/>
      <c r="R445" s="31">
        <f>IF((PA[[#This Row],[String Type(If String BD)]]&amp;PA[[#This Row],[Equipment (If any BD other than PV  array and inv)]])="",1,0)</f>
        <v>1</v>
      </c>
      <c r="S445" s="31">
        <f>IF(PA[[#This Row],[String Type(If String BD)]]="",1,0)</f>
        <v>1</v>
      </c>
      <c r="T4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45" s="34">
        <f>IFERROR(_xlfn.XLOOKUP(PA[[#This Row],[Affected Equipment ]],'Basic Data'!N:N,'Basic Data'!Q:Q),"")</f>
        <v>1232.79</v>
      </c>
      <c r="V445" s="179">
        <f ca="1">IFERROR(_xlfn.XLOOKUP(PA[[#This Row],[Affected Equipment ]],'Basic Data'!N:N,'Basic Data'!R:R),"")</f>
        <v>7.3367255847170149E-3</v>
      </c>
      <c r="W445" s="35" t="s">
        <v>414</v>
      </c>
      <c r="X445" s="38"/>
      <c r="Y445" s="315" t="s">
        <v>603</v>
      </c>
      <c r="Z445" s="44">
        <v>0.27013888888888887</v>
      </c>
      <c r="AA445" s="40">
        <v>0.27013888888888887</v>
      </c>
      <c r="AB445" s="41">
        <v>0.27013888888888887</v>
      </c>
      <c r="AC445" s="44">
        <v>0.31180555555555556</v>
      </c>
      <c r="AD445" s="42">
        <f>IF(PA[[#This Row],[Acknowledgement Time ]]="NA","",(PA[[#This Row],[Acknowledgement Time ]]-PA[[#This Row],[Fault Time]])*24)</f>
        <v>0</v>
      </c>
      <c r="AE445" s="42">
        <f>IF(PA[[#This Row],[Work Start time on Fault]]="NA","",(PA[[#This Row],[Work Start time on Fault]]-PA[[#This Row],[Fault Time]])*24)</f>
        <v>0</v>
      </c>
      <c r="AF445" s="43">
        <f>IF(PA[[#This Row],[Status]]="Open","",(PA[[#This Row],[Work Completion time on fault]]-PA[[#This Row],[Fault Time]])*24)</f>
        <v>1.0000000000000004</v>
      </c>
      <c r="AG445" s="42">
        <f>IFERROR((PA[[#This Row],[Work Completion time on fault]]-PA[[#This Row],[Fault Time]])*24,"")</f>
        <v>1.0000000000000004</v>
      </c>
      <c r="AH445" s="316" t="s">
        <v>445</v>
      </c>
      <c r="AI445" s="32" t="s">
        <v>368</v>
      </c>
      <c r="AJ445" s="34">
        <f ca="1">IFERROR(PA[[#This Row],[Breakdown Time]]*PA[[#This Row],[Plant Equivalent Weightage]],"")</f>
        <v>7.3367255847170184E-3</v>
      </c>
      <c r="AK445" s="35">
        <v>95</v>
      </c>
      <c r="AL445" s="49">
        <f>IFERROR((_xlfn.XLOOKUP($G445,'Modelling New'!$D:$D,'Modelling New'!$O:$O)*PA[[#This Row],[Lost PoA(Wh/m2)]]*PA[[#This Row],[DC Capacity Affected (kW)]])/1000,"")</f>
        <v>90.567786604378128</v>
      </c>
    </row>
    <row r="446" spans="1:38">
      <c r="A446" s="174">
        <f t="shared" si="8"/>
        <v>445</v>
      </c>
      <c r="B446" s="30">
        <v>45795</v>
      </c>
      <c r="C446" s="184">
        <f>YEAR(PA[[#This Row],[Date]])+IF(MONTH(PA[[#This Row],[Date]])&gt;=4,1,0)</f>
        <v>2026</v>
      </c>
      <c r="D446" s="32">
        <f>YEAR(PA[[#This Row],[Date]])</f>
        <v>2025</v>
      </c>
      <c r="E446" s="36" t="s">
        <v>364</v>
      </c>
      <c r="F446" s="36" t="s">
        <v>364</v>
      </c>
      <c r="G446" s="217">
        <v>45778</v>
      </c>
      <c r="H446" s="31">
        <f>DAY(EOMONTH(PA[[#This Row],[Month Year]],0))</f>
        <v>31</v>
      </c>
      <c r="I446" s="33">
        <v>0.27013888888888887</v>
      </c>
      <c r="J446" s="33">
        <v>0.77916666666666667</v>
      </c>
      <c r="K446" s="34">
        <f>IFERROR((PA[[#This Row],[Sunset Time (POA&lt;20 W/m2)]]-PA[[#This Row],[Sunrise Time (POA&gt;20 W/m2)]])*24,"")</f>
        <v>12.216666666666669</v>
      </c>
      <c r="L446" s="32" t="s">
        <v>428</v>
      </c>
      <c r="M446" s="36" t="s">
        <v>411</v>
      </c>
      <c r="N446" s="32" t="s">
        <v>417</v>
      </c>
      <c r="O446" s="35"/>
      <c r="P446" s="35"/>
      <c r="Q446" s="32"/>
      <c r="R446" s="31">
        <f>IF((PA[[#This Row],[String Type(If String BD)]]&amp;PA[[#This Row],[Equipment (If any BD other than PV  array and inv)]])="",1,0)</f>
        <v>1</v>
      </c>
      <c r="S446" s="31">
        <f>IF(PA[[#This Row],[String Type(If String BD)]]="",1,0)</f>
        <v>1</v>
      </c>
      <c r="T4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46" s="34">
        <f>IFERROR(_xlfn.XLOOKUP(PA[[#This Row],[Affected Equipment ]],'Basic Data'!N:N,'Basic Data'!Q:Q),"")</f>
        <v>1691.1350000000002</v>
      </c>
      <c r="V446" s="179">
        <f ca="1">IFERROR(_xlfn.XLOOKUP(PA[[#This Row],[Affected Equipment ]],'Basic Data'!N:N,'Basic Data'!R:R),"")</f>
        <v>1.0064482532881034E-2</v>
      </c>
      <c r="W446" s="35" t="s">
        <v>414</v>
      </c>
      <c r="X446" s="38"/>
      <c r="Y446" s="315" t="s">
        <v>75</v>
      </c>
      <c r="Z446" s="44">
        <v>0.27013888888888887</v>
      </c>
      <c r="AA446" s="40">
        <v>0.27013888888888887</v>
      </c>
      <c r="AB446" s="41">
        <v>0.27013888888888887</v>
      </c>
      <c r="AC446" s="44">
        <v>0.32430555555555557</v>
      </c>
      <c r="AD446" s="42">
        <f>IF(PA[[#This Row],[Acknowledgement Time ]]="NA","",(PA[[#This Row],[Acknowledgement Time ]]-PA[[#This Row],[Fault Time]])*24)</f>
        <v>0</v>
      </c>
      <c r="AE446" s="42">
        <f>IF(PA[[#This Row],[Work Start time on Fault]]="NA","",(PA[[#This Row],[Work Start time on Fault]]-PA[[#This Row],[Fault Time]])*24)</f>
        <v>0</v>
      </c>
      <c r="AF446" s="43">
        <f>IF(PA[[#This Row],[Status]]="Open","",(PA[[#This Row],[Work Completion time on fault]]-PA[[#This Row],[Fault Time]])*24)</f>
        <v>1.3000000000000007</v>
      </c>
      <c r="AG446" s="42">
        <f>IFERROR((PA[[#This Row],[Work Completion time on fault]]-PA[[#This Row],[Fault Time]])*24,"")</f>
        <v>1.3000000000000007</v>
      </c>
      <c r="AH446" s="37" t="s">
        <v>562</v>
      </c>
      <c r="AI446" s="32" t="s">
        <v>368</v>
      </c>
      <c r="AJ446" s="34">
        <f ca="1">IFERROR(PA[[#This Row],[Breakdown Time]]*PA[[#This Row],[Plant Equivalent Weightage]],"")</f>
        <v>1.3083827292745352E-2</v>
      </c>
      <c r="AK446" s="35">
        <v>151</v>
      </c>
      <c r="AL446" s="49">
        <f>IFERROR((_xlfn.XLOOKUP($G446,'Modelling New'!$D:$D,'Modelling New'!$O:$O)*PA[[#This Row],[Lost PoA(Wh/m2)]]*PA[[#This Row],[DC Capacity Affected (kW)]])/1000,"")</f>
        <v>197.47688639229926</v>
      </c>
    </row>
    <row r="447" spans="1:38">
      <c r="A447" s="174">
        <f t="shared" si="8"/>
        <v>446</v>
      </c>
      <c r="B447" s="30">
        <v>45795</v>
      </c>
      <c r="C447" s="184">
        <f>YEAR(PA[[#This Row],[Date]])+IF(MONTH(PA[[#This Row],[Date]])&gt;=4,1,0)</f>
        <v>2026</v>
      </c>
      <c r="D447" s="32">
        <f>YEAR(PA[[#This Row],[Date]])</f>
        <v>2025</v>
      </c>
      <c r="E447" s="36" t="s">
        <v>364</v>
      </c>
      <c r="F447" s="36" t="s">
        <v>364</v>
      </c>
      <c r="G447" s="217">
        <v>45778</v>
      </c>
      <c r="H447" s="31">
        <f>DAY(EOMONTH(PA[[#This Row],[Month Year]],0))</f>
        <v>31</v>
      </c>
      <c r="I447" s="33">
        <v>0.27013888888888887</v>
      </c>
      <c r="J447" s="33">
        <v>0.77916666666666667</v>
      </c>
      <c r="K447" s="34">
        <f>IFERROR((PA[[#This Row],[Sunset Time (POA&lt;20 W/m2)]]-PA[[#This Row],[Sunrise Time (POA&gt;20 W/m2)]])*24,"")</f>
        <v>12.216666666666669</v>
      </c>
      <c r="L447" s="32" t="s">
        <v>403</v>
      </c>
      <c r="M447" s="36" t="s">
        <v>404</v>
      </c>
      <c r="N447" s="32" t="s">
        <v>417</v>
      </c>
      <c r="O447" s="35"/>
      <c r="P447" s="35"/>
      <c r="Q447" s="32"/>
      <c r="R447" s="31">
        <f>IF((PA[[#This Row],[String Type(If String BD)]]&amp;PA[[#This Row],[Equipment (If any BD other than PV  array and inv)]])="",1,0)</f>
        <v>1</v>
      </c>
      <c r="S447" s="31">
        <f>IF(PA[[#This Row],[String Type(If String BD)]]="",1,0)</f>
        <v>1</v>
      </c>
      <c r="T4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47" s="34">
        <f>IFERROR(_xlfn.XLOOKUP(PA[[#This Row],[Affected Equipment ]],'Basic Data'!N:N,'Basic Data'!Q:Q),"")</f>
        <v>1610.9499999999998</v>
      </c>
      <c r="V447" s="179">
        <f ca="1">IFERROR(_xlfn.XLOOKUP(PA[[#This Row],[Affected Equipment ]],'Basic Data'!N:N,'Basic Data'!R:R),"")</f>
        <v>9.5872760816520849E-3</v>
      </c>
      <c r="W447" s="35" t="s">
        <v>414</v>
      </c>
      <c r="X447" s="38"/>
      <c r="Y447" s="315" t="s">
        <v>439</v>
      </c>
      <c r="Z447" s="44">
        <v>0.71527777777777779</v>
      </c>
      <c r="AA447" s="44">
        <v>0.71527777777777779</v>
      </c>
      <c r="AB447" s="44">
        <v>0.71527777777777779</v>
      </c>
      <c r="AC447" s="44">
        <v>0.72986111111111107</v>
      </c>
      <c r="AD447" s="42">
        <f>IF(PA[[#This Row],[Acknowledgement Time ]]="NA","",(PA[[#This Row],[Acknowledgement Time ]]-PA[[#This Row],[Fault Time]])*24)</f>
        <v>0</v>
      </c>
      <c r="AE447" s="42">
        <f>IF(PA[[#This Row],[Work Start time on Fault]]="NA","",(PA[[#This Row],[Work Start time on Fault]]-PA[[#This Row],[Fault Time]])*24)</f>
        <v>0</v>
      </c>
      <c r="AF447" s="43">
        <f>IF(PA[[#This Row],[Status]]="Open","",(PA[[#This Row],[Work Completion time on fault]]-PA[[#This Row],[Fault Time]])*24)</f>
        <v>0.34999999999999876</v>
      </c>
      <c r="AG447" s="42">
        <f>IFERROR((PA[[#This Row],[Work Completion time on fault]]-PA[[#This Row],[Fault Time]])*24,"")</f>
        <v>0.34999999999999876</v>
      </c>
      <c r="AH447" s="37" t="s">
        <v>562</v>
      </c>
      <c r="AI447" s="32" t="s">
        <v>368</v>
      </c>
      <c r="AJ447" s="34">
        <f ca="1">IFERROR(PA[[#This Row],[Breakdown Time]]*PA[[#This Row],[Plant Equivalent Weightage]],"")</f>
        <v>3.3555466285782177E-3</v>
      </c>
      <c r="AK447" s="35">
        <v>49.7</v>
      </c>
      <c r="AL447" s="49">
        <f>IFERROR((_xlfn.XLOOKUP($G447,'Modelling New'!$D:$D,'Modelling New'!$O:$O)*PA[[#This Row],[Lost PoA(Wh/m2)]]*PA[[#This Row],[DC Capacity Affected (kW)]])/1000,"")</f>
        <v>61.915515886020195</v>
      </c>
    </row>
    <row r="448" spans="1:38">
      <c r="A448" s="174">
        <f t="shared" si="8"/>
        <v>447</v>
      </c>
      <c r="B448" s="134">
        <v>45795</v>
      </c>
      <c r="C448" s="183">
        <f>YEAR(PA[[#This Row],[Date]])+IF(MONTH(PA[[#This Row],[Date]])&gt;=4,1,0)</f>
        <v>2026</v>
      </c>
      <c r="D448" s="32">
        <f>YEAR(PA[[#This Row],[Date]])</f>
        <v>2025</v>
      </c>
      <c r="E448" s="36" t="s">
        <v>364</v>
      </c>
      <c r="F448" s="36" t="s">
        <v>364</v>
      </c>
      <c r="G448" s="217">
        <v>45778</v>
      </c>
      <c r="H448" s="175">
        <f>DAY(EOMONTH(PA[[#This Row],[Month Year]],0))</f>
        <v>31</v>
      </c>
      <c r="I448" s="33">
        <v>0.27013888888888887</v>
      </c>
      <c r="J448" s="33">
        <v>0.77916666666666667</v>
      </c>
      <c r="K448" s="34">
        <f>IFERROR((PA[[#This Row],[Sunset Time (POA&lt;20 W/m2)]]-PA[[#This Row],[Sunrise Time (POA&gt;20 W/m2)]])*24,"")</f>
        <v>12.216666666666669</v>
      </c>
      <c r="L448" s="32" t="s">
        <v>451</v>
      </c>
      <c r="M448" s="36" t="s">
        <v>404</v>
      </c>
      <c r="N448" s="32" t="s">
        <v>444</v>
      </c>
      <c r="O448" s="35" t="s">
        <v>447</v>
      </c>
      <c r="P448" s="35" t="s">
        <v>407</v>
      </c>
      <c r="Q448" s="36"/>
      <c r="R448" s="175">
        <f>IF((PA[[#This Row],[String Type(If String BD)]]&amp;PA[[#This Row],[Equipment (If any BD other than PV  array and inv)]])="",1,0)</f>
        <v>0</v>
      </c>
      <c r="S448" s="175">
        <f>IF(PA[[#This Row],[String Type(If String BD)]]="",1,0)</f>
        <v>0</v>
      </c>
      <c r="T4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8" s="176">
        <f>IFERROR(_xlfn.XLOOKUP(PA[[#This Row],[Affected Equipment ]],'Basic Data'!N:N,'Basic Data'!Q:Q),"")</f>
        <v>31.900000000000002</v>
      </c>
      <c r="V448" s="180">
        <f ca="1">IFERROR(_xlfn.XLOOKUP(PA[[#This Row],[Affected Equipment ]],'Basic Data'!N:N,'Basic Data'!R:R),"")</f>
        <v>1.898470511218235E-4</v>
      </c>
      <c r="W448" s="35" t="s">
        <v>448</v>
      </c>
      <c r="X448" s="38"/>
      <c r="Y448" s="38" t="s">
        <v>470</v>
      </c>
      <c r="Z448" s="44">
        <v>0.27013888888888887</v>
      </c>
      <c r="AA448" s="40">
        <v>0.27013888888888887</v>
      </c>
      <c r="AB448" s="41">
        <v>0.27013888888888887</v>
      </c>
      <c r="AC448" s="45">
        <v>0.70833333333333337</v>
      </c>
      <c r="AD448" s="177">
        <f>IF(PA[[#This Row],[Acknowledgement Time ]]="NA","",(PA[[#This Row],[Acknowledgement Time ]]-PA[[#This Row],[Fault Time]])*24)</f>
        <v>0</v>
      </c>
      <c r="AE448" s="177">
        <f>IF(PA[[#This Row],[Work Start time on Fault]]="NA","",(PA[[#This Row],[Work Start time on Fault]]-PA[[#This Row],[Fault Time]])*24)</f>
        <v>0</v>
      </c>
      <c r="AF448" s="178">
        <f>IF(PA[[#This Row],[Status]]="Open","",(PA[[#This Row],[Work Completion time on fault]]-PA[[#This Row],[Fault Time]])*24)</f>
        <v>10.516666666666667</v>
      </c>
      <c r="AG448" s="177">
        <f>IFERROR((PA[[#This Row],[Work Completion time on fault]]-PA[[#This Row],[Fault Time]])*24,"")</f>
        <v>10.516666666666667</v>
      </c>
      <c r="AH448" s="316" t="s">
        <v>616</v>
      </c>
      <c r="AI448" s="32" t="s">
        <v>368</v>
      </c>
      <c r="AJ448" s="176">
        <f ca="1">IFERROR(PA[[#This Row],[Breakdown Time]]*PA[[#This Row],[Plant Equivalent Weightage]],"")</f>
        <v>1.9965581542978439E-3</v>
      </c>
      <c r="AK448" s="37">
        <v>5332</v>
      </c>
      <c r="AL448" s="278">
        <f>IFERROR((_xlfn.XLOOKUP($G448,'Modelling New'!$D:$D,'Modelling New'!$O:$O)*PA[[#This Row],[Lost PoA(Wh/m2)]]*PA[[#This Row],[DC Capacity Affected (kW)]])/1000,"")</f>
        <v>131.53516373658175</v>
      </c>
    </row>
    <row r="449" spans="1:39">
      <c r="A449" s="174">
        <f t="shared" si="8"/>
        <v>448</v>
      </c>
      <c r="B449" s="134">
        <v>45795</v>
      </c>
      <c r="C449" s="184">
        <f>YEAR(PA[[#This Row],[Date]])+IF(MONTH(PA[[#This Row],[Date]])&gt;=4,1,0)</f>
        <v>2026</v>
      </c>
      <c r="D449" s="32">
        <f>YEAR(PA[[#This Row],[Date]])</f>
        <v>2025</v>
      </c>
      <c r="E449" s="36" t="s">
        <v>364</v>
      </c>
      <c r="F449" s="36" t="s">
        <v>364</v>
      </c>
      <c r="G449" s="217">
        <v>45778</v>
      </c>
      <c r="H449" s="31">
        <f>DAY(EOMONTH(PA[[#This Row],[Month Year]],0))</f>
        <v>31</v>
      </c>
      <c r="I449" s="33">
        <v>0.27013888888888887</v>
      </c>
      <c r="J449" s="33">
        <v>0.77916666666666667</v>
      </c>
      <c r="K449" s="34">
        <f>IFERROR((PA[[#This Row],[Sunset Time (POA&lt;20 W/m2)]]-PA[[#This Row],[Sunrise Time (POA&gt;20 W/m2)]])*24,"")</f>
        <v>12.216666666666669</v>
      </c>
      <c r="L449" s="32" t="s">
        <v>403</v>
      </c>
      <c r="M449" s="36" t="s">
        <v>411</v>
      </c>
      <c r="N449" s="32" t="s">
        <v>417</v>
      </c>
      <c r="O449" s="35" t="s">
        <v>457</v>
      </c>
      <c r="P449" s="35" t="s">
        <v>407</v>
      </c>
      <c r="Q449" s="32"/>
      <c r="R449" s="31">
        <f>IF((PA[[#This Row],[String Type(If String BD)]]&amp;PA[[#This Row],[Equipment (If any BD other than PV  array and inv)]])="",1,0)</f>
        <v>0</v>
      </c>
      <c r="S449" s="31">
        <f>IF(PA[[#This Row],[String Type(If String BD)]]="",1,0)</f>
        <v>0</v>
      </c>
      <c r="T4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49" s="34">
        <f>IFERROR(_xlfn.XLOOKUP(PA[[#This Row],[Affected Equipment ]],'Basic Data'!N:N,'Basic Data'!Q:Q),"")</f>
        <v>31.900000000000002</v>
      </c>
      <c r="V449" s="179">
        <f ca="1">IFERROR(_xlfn.XLOOKUP(PA[[#This Row],[Affected Equipment ]],'Basic Data'!N:N,'Basic Data'!R:R),"")</f>
        <v>1.898470511218235E-4</v>
      </c>
      <c r="W449" s="35" t="s">
        <v>448</v>
      </c>
      <c r="X449" s="38"/>
      <c r="Y449" s="38" t="s">
        <v>470</v>
      </c>
      <c r="Z449" s="44">
        <v>0.27013888888888887</v>
      </c>
      <c r="AA449" s="40">
        <v>0.27013888888888887</v>
      </c>
      <c r="AB449" s="41">
        <v>0.27013888888888887</v>
      </c>
      <c r="AC449" s="44">
        <v>0.72916666666666663</v>
      </c>
      <c r="AD449" s="42">
        <f>IF(PA[[#This Row],[Acknowledgement Time ]]="NA","",(PA[[#This Row],[Acknowledgement Time ]]-PA[[#This Row],[Fault Time]])*24)</f>
        <v>0</v>
      </c>
      <c r="AE449" s="42">
        <f>IF(PA[[#This Row],[Work Start time on Fault]]="NA","",(PA[[#This Row],[Work Start time on Fault]]-PA[[#This Row],[Fault Time]])*24)</f>
        <v>0</v>
      </c>
      <c r="AF449" s="43">
        <f>IF(PA[[#This Row],[Status]]="Open","",(PA[[#This Row],[Work Completion time on fault]]-PA[[#This Row],[Fault Time]])*24)</f>
        <v>11.016666666666666</v>
      </c>
      <c r="AG449" s="42">
        <f>IFERROR((PA[[#This Row],[Work Completion time on fault]]-PA[[#This Row],[Fault Time]])*24,"")</f>
        <v>11.016666666666666</v>
      </c>
      <c r="AH449" s="316" t="s">
        <v>617</v>
      </c>
      <c r="AI449" s="32" t="s">
        <v>368</v>
      </c>
      <c r="AJ449" s="34">
        <f ca="1">IFERROR(PA[[#This Row],[Breakdown Time]]*PA[[#This Row],[Plant Equivalent Weightage]],"")</f>
        <v>2.0914816798587553E-3</v>
      </c>
      <c r="AK449" s="35">
        <v>5357</v>
      </c>
      <c r="AL449" s="49">
        <f>IFERROR((_xlfn.XLOOKUP($G449,'Modelling New'!$D:$D,'Modelling New'!$O:$O)*PA[[#This Row],[Lost PoA(Wh/m2)]]*PA[[#This Row],[DC Capacity Affected (kW)]])/1000,"")</f>
        <v>132.15188899791232</v>
      </c>
    </row>
    <row r="450" spans="1:39">
      <c r="A450" s="174">
        <f t="shared" si="8"/>
        <v>449</v>
      </c>
      <c r="B450" s="134">
        <v>45796</v>
      </c>
      <c r="C450" s="184">
        <f>YEAR(PA[[#This Row],[Date]])+IF(MONTH(PA[[#This Row],[Date]])&gt;=4,1,0)</f>
        <v>2026</v>
      </c>
      <c r="D450" s="32">
        <f>YEAR(PA[[#This Row],[Date]])</f>
        <v>2025</v>
      </c>
      <c r="E450" s="36" t="s">
        <v>364</v>
      </c>
      <c r="F450" s="36" t="s">
        <v>364</v>
      </c>
      <c r="G450" s="217">
        <v>45778</v>
      </c>
      <c r="H450" s="31">
        <f>DAY(EOMONTH(PA[[#This Row],[Month Year]],0))</f>
        <v>31</v>
      </c>
      <c r="I450" s="33">
        <v>0.26180555555555557</v>
      </c>
      <c r="J450" s="33">
        <v>0.74583333333333335</v>
      </c>
      <c r="K450" s="34">
        <f>IFERROR((PA[[#This Row],[Sunset Time (POA&lt;20 W/m2)]]-PA[[#This Row],[Sunrise Time (POA&gt;20 W/m2)]])*24,"")</f>
        <v>11.616666666666667</v>
      </c>
      <c r="L450" s="32" t="s">
        <v>451</v>
      </c>
      <c r="M450" s="36" t="s">
        <v>404</v>
      </c>
      <c r="N450" s="32" t="s">
        <v>417</v>
      </c>
      <c r="O450" s="35" t="s">
        <v>473</v>
      </c>
      <c r="P450" s="35" t="s">
        <v>407</v>
      </c>
      <c r="Q450" s="32"/>
      <c r="R450" s="31">
        <f>IF((PA[[#This Row],[String Type(If String BD)]]&amp;PA[[#This Row],[Equipment (If any BD other than PV  array and inv)]])="",1,0)</f>
        <v>0</v>
      </c>
      <c r="S450" s="31">
        <f>IF(PA[[#This Row],[String Type(If String BD)]]="",1,0)</f>
        <v>0</v>
      </c>
      <c r="T4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0" s="34">
        <f>IFERROR(_xlfn.XLOOKUP(PA[[#This Row],[Affected Equipment ]],'Basic Data'!N:N,'Basic Data'!Q:Q),"")</f>
        <v>31.900000000000002</v>
      </c>
      <c r="V450" s="179">
        <f ca="1">IFERROR(_xlfn.XLOOKUP(PA[[#This Row],[Affected Equipment ]],'Basic Data'!N:N,'Basic Data'!R:R),"")</f>
        <v>1.898470511218235E-4</v>
      </c>
      <c r="W450" s="35" t="s">
        <v>448</v>
      </c>
      <c r="X450" s="38"/>
      <c r="Y450" s="38" t="s">
        <v>470</v>
      </c>
      <c r="Z450" s="44">
        <v>0.26180555555555557</v>
      </c>
      <c r="AA450" s="40">
        <v>0.26180555555555557</v>
      </c>
      <c r="AB450" s="41">
        <v>0.26180555555555557</v>
      </c>
      <c r="AC450" s="44">
        <v>0.69444444444444442</v>
      </c>
      <c r="AD450" s="42">
        <f>IF(PA[[#This Row],[Acknowledgement Time ]]="NA","",(PA[[#This Row],[Acknowledgement Time ]]-PA[[#This Row],[Fault Time]])*24)</f>
        <v>0</v>
      </c>
      <c r="AE450" s="42">
        <f>IF(PA[[#This Row],[Work Start time on Fault]]="NA","",(PA[[#This Row],[Work Start time on Fault]]-PA[[#This Row],[Fault Time]])*24)</f>
        <v>0</v>
      </c>
      <c r="AF450" s="43">
        <f>IF(PA[[#This Row],[Status]]="Open","",(PA[[#This Row],[Work Completion time on fault]]-PA[[#This Row],[Fault Time]])*24)</f>
        <v>10.383333333333333</v>
      </c>
      <c r="AG450" s="42">
        <f>IFERROR((PA[[#This Row],[Work Completion time on fault]]-PA[[#This Row],[Fault Time]])*24,"")</f>
        <v>10.383333333333333</v>
      </c>
      <c r="AH450" s="316" t="s">
        <v>618</v>
      </c>
      <c r="AI450" s="32" t="s">
        <v>368</v>
      </c>
      <c r="AJ450" s="34">
        <f ca="1">IFERROR(PA[[#This Row],[Breakdown Time]]*PA[[#This Row],[Plant Equivalent Weightage]],"")</f>
        <v>1.9712452141482672E-3</v>
      </c>
      <c r="AK450" s="35">
        <v>4239</v>
      </c>
      <c r="AL450" s="49">
        <f>IFERROR((_xlfn.XLOOKUP($G450,'Modelling New'!$D:$D,'Modelling New'!$O:$O)*PA[[#This Row],[Lost PoA(Wh/m2)]]*PA[[#This Row],[DC Capacity Affected (kW)]])/1000,"")</f>
        <v>104.57193531120969</v>
      </c>
      <c r="AM450" s="316" t="s">
        <v>619</v>
      </c>
    </row>
    <row r="451" spans="1:39">
      <c r="A451" s="174">
        <f t="shared" si="8"/>
        <v>450</v>
      </c>
      <c r="B451" s="30">
        <v>45796</v>
      </c>
      <c r="C451" s="184">
        <f>YEAR(PA[[#This Row],[Date]])+IF(MONTH(PA[[#This Row],[Date]])&gt;=4,1,0)</f>
        <v>2026</v>
      </c>
      <c r="D451" s="32">
        <f>YEAR(PA[[#This Row],[Date]])</f>
        <v>2025</v>
      </c>
      <c r="E451" s="36" t="s">
        <v>364</v>
      </c>
      <c r="F451" s="36" t="s">
        <v>364</v>
      </c>
      <c r="G451" s="217">
        <v>45778</v>
      </c>
      <c r="H451" s="31">
        <f>DAY(EOMONTH(PA[[#This Row],[Month Year]],0))</f>
        <v>31</v>
      </c>
      <c r="I451" s="33">
        <v>0.26180555555555557</v>
      </c>
      <c r="J451" s="33">
        <v>0.74583333333333335</v>
      </c>
      <c r="K451" s="34">
        <f>IFERROR((PA[[#This Row],[Sunset Time (POA&lt;20 W/m2)]]-PA[[#This Row],[Sunrise Time (POA&gt;20 W/m2)]])*24,"")</f>
        <v>11.616666666666667</v>
      </c>
      <c r="L451" s="32" t="s">
        <v>451</v>
      </c>
      <c r="M451" s="36" t="s">
        <v>404</v>
      </c>
      <c r="N451" s="32" t="s">
        <v>444</v>
      </c>
      <c r="O451" s="35" t="s">
        <v>459</v>
      </c>
      <c r="P451" s="35" t="s">
        <v>407</v>
      </c>
      <c r="Q451" s="32"/>
      <c r="R451" s="31">
        <f>IF((PA[[#This Row],[String Type(If String BD)]]&amp;PA[[#This Row],[Equipment (If any BD other than PV  array and inv)]])="",1,0)</f>
        <v>0</v>
      </c>
      <c r="S451" s="31">
        <f>IF(PA[[#This Row],[String Type(If String BD)]]="",1,0)</f>
        <v>0</v>
      </c>
      <c r="T4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1" s="34">
        <f>IFERROR(_xlfn.XLOOKUP(PA[[#This Row],[Affected Equipment ]],'Basic Data'!N:N,'Basic Data'!Q:Q),"")</f>
        <v>31.900000000000002</v>
      </c>
      <c r="V451" s="179">
        <f ca="1">IFERROR(_xlfn.XLOOKUP(PA[[#This Row],[Affected Equipment ]],'Basic Data'!N:N,'Basic Data'!R:R),"")</f>
        <v>1.898470511218235E-4</v>
      </c>
      <c r="W451" s="35" t="s">
        <v>448</v>
      </c>
      <c r="X451" s="38"/>
      <c r="Y451" s="38" t="s">
        <v>470</v>
      </c>
      <c r="Z451" s="44">
        <v>0.26180555555555557</v>
      </c>
      <c r="AA451" s="40">
        <v>0.26180555555555557</v>
      </c>
      <c r="AB451" s="41">
        <v>0.26180555555555557</v>
      </c>
      <c r="AC451" s="44">
        <v>0.70138888888888884</v>
      </c>
      <c r="AD451" s="42">
        <f>IF(PA[[#This Row],[Acknowledgement Time ]]="NA","",(PA[[#This Row],[Acknowledgement Time ]]-PA[[#This Row],[Fault Time]])*24)</f>
        <v>0</v>
      </c>
      <c r="AE451" s="42">
        <f>IF(PA[[#This Row],[Work Start time on Fault]]="NA","",(PA[[#This Row],[Work Start time on Fault]]-PA[[#This Row],[Fault Time]])*24)</f>
        <v>0</v>
      </c>
      <c r="AF451" s="43">
        <f>IF(PA[[#This Row],[Status]]="Open","",(PA[[#This Row],[Work Completion time on fault]]-PA[[#This Row],[Fault Time]])*24)</f>
        <v>10.549999999999999</v>
      </c>
      <c r="AG451" s="42">
        <f>IFERROR((PA[[#This Row],[Work Completion time on fault]]-PA[[#This Row],[Fault Time]])*24,"")</f>
        <v>10.549999999999999</v>
      </c>
      <c r="AH451" s="316" t="s">
        <v>616</v>
      </c>
      <c r="AI451" s="32" t="s">
        <v>368</v>
      </c>
      <c r="AJ451" s="34">
        <f ca="1">IFERROR(PA[[#This Row],[Breakdown Time]]*PA[[#This Row],[Plant Equivalent Weightage]],"")</f>
        <v>2.0028863893352378E-3</v>
      </c>
      <c r="AK451" s="35">
        <v>4250</v>
      </c>
      <c r="AL451" s="49">
        <f>IFERROR((_xlfn.XLOOKUP($G451,'Modelling New'!$D:$D,'Modelling New'!$O:$O)*PA[[#This Row],[Lost PoA(Wh/m2)]]*PA[[#This Row],[DC Capacity Affected (kW)]])/1000,"")</f>
        <v>104.84329442619513</v>
      </c>
      <c r="AM451" s="316" t="s">
        <v>619</v>
      </c>
    </row>
    <row r="452" spans="1:39">
      <c r="A452" s="174">
        <f t="shared" si="8"/>
        <v>451</v>
      </c>
      <c r="B452" s="30">
        <v>45796</v>
      </c>
      <c r="C452" s="184">
        <f>YEAR(PA[[#This Row],[Date]])+IF(MONTH(PA[[#This Row],[Date]])&gt;=4,1,0)</f>
        <v>2026</v>
      </c>
      <c r="D452" s="32">
        <f>YEAR(PA[[#This Row],[Date]])</f>
        <v>2025</v>
      </c>
      <c r="E452" s="36" t="s">
        <v>364</v>
      </c>
      <c r="F452" s="36" t="s">
        <v>364</v>
      </c>
      <c r="G452" s="217">
        <v>45778</v>
      </c>
      <c r="H452" s="31">
        <f>DAY(EOMONTH(PA[[#This Row],[Month Year]],0))</f>
        <v>31</v>
      </c>
      <c r="I452" s="33">
        <v>0.26180555555555557</v>
      </c>
      <c r="J452" s="33">
        <v>0.74583333333333335</v>
      </c>
      <c r="K452" s="34">
        <f>IFERROR((PA[[#This Row],[Sunset Time (POA&lt;20 W/m2)]]-PA[[#This Row],[Sunrise Time (POA&gt;20 W/m2)]])*24,"")</f>
        <v>11.616666666666667</v>
      </c>
      <c r="L452" s="32" t="s">
        <v>451</v>
      </c>
      <c r="M452" s="36" t="s">
        <v>411</v>
      </c>
      <c r="N452" s="32" t="s">
        <v>405</v>
      </c>
      <c r="O452" s="35" t="s">
        <v>447</v>
      </c>
      <c r="P452" s="35" t="s">
        <v>407</v>
      </c>
      <c r="Q452" s="32"/>
      <c r="R452" s="31">
        <f>IF((PA[[#This Row],[String Type(If String BD)]]&amp;PA[[#This Row],[Equipment (If any BD other than PV  array and inv)]])="",1,0)</f>
        <v>0</v>
      </c>
      <c r="S452" s="31">
        <f>IF(PA[[#This Row],[String Type(If String BD)]]="",1,0)</f>
        <v>0</v>
      </c>
      <c r="T4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2" s="34">
        <f>IFERROR(_xlfn.XLOOKUP(PA[[#This Row],[Affected Equipment ]],'Basic Data'!N:N,'Basic Data'!Q:Q),"")</f>
        <v>31.900000000000002</v>
      </c>
      <c r="V452" s="179">
        <f ca="1">IFERROR(_xlfn.XLOOKUP(PA[[#This Row],[Affected Equipment ]],'Basic Data'!N:N,'Basic Data'!R:R),"")</f>
        <v>1.898470511218235E-4</v>
      </c>
      <c r="W452" s="35" t="s">
        <v>448</v>
      </c>
      <c r="X452" s="38"/>
      <c r="Y452" s="38" t="s">
        <v>470</v>
      </c>
      <c r="Z452" s="44">
        <v>0.26180555555555557</v>
      </c>
      <c r="AA452" s="40">
        <v>0.26180555555555557</v>
      </c>
      <c r="AB452" s="41">
        <v>0.26180555555555557</v>
      </c>
      <c r="AC452" s="44">
        <v>0.70833333333333337</v>
      </c>
      <c r="AD452" s="42">
        <f>IF(PA[[#This Row],[Acknowledgement Time ]]="NA","",(PA[[#This Row],[Acknowledgement Time ]]-PA[[#This Row],[Fault Time]])*24)</f>
        <v>0</v>
      </c>
      <c r="AE452" s="42">
        <f>IF(PA[[#This Row],[Work Start time on Fault]]="NA","",(PA[[#This Row],[Work Start time on Fault]]-PA[[#This Row],[Fault Time]])*24)</f>
        <v>0</v>
      </c>
      <c r="AF452" s="43">
        <f>IF(PA[[#This Row],[Status]]="Open","",(PA[[#This Row],[Work Completion time on fault]]-PA[[#This Row],[Fault Time]])*24)</f>
        <v>10.716666666666667</v>
      </c>
      <c r="AG452" s="42">
        <f>IFERROR((PA[[#This Row],[Work Completion time on fault]]-PA[[#This Row],[Fault Time]])*24,"")</f>
        <v>10.716666666666667</v>
      </c>
      <c r="AH452" s="316" t="s">
        <v>616</v>
      </c>
      <c r="AI452" s="32" t="s">
        <v>368</v>
      </c>
      <c r="AJ452" s="34">
        <f ca="1">IFERROR(PA[[#This Row],[Breakdown Time]]*PA[[#This Row],[Plant Equivalent Weightage]],"")</f>
        <v>2.0345275645222084E-3</v>
      </c>
      <c r="AK452" s="35">
        <v>4259</v>
      </c>
      <c r="AL452" s="49">
        <f>IFERROR((_xlfn.XLOOKUP($G452,'Modelling New'!$D:$D,'Modelling New'!$O:$O)*PA[[#This Row],[Lost PoA(Wh/m2)]]*PA[[#This Row],[DC Capacity Affected (kW)]])/1000,"")</f>
        <v>105.06531552027414</v>
      </c>
      <c r="AM452" s="316" t="s">
        <v>619</v>
      </c>
    </row>
    <row r="453" spans="1:39">
      <c r="A453" s="174">
        <f t="shared" si="8"/>
        <v>452</v>
      </c>
      <c r="B453" s="30">
        <v>45796</v>
      </c>
      <c r="C453" s="184">
        <f>YEAR(PA[[#This Row],[Date]])+IF(MONTH(PA[[#This Row],[Date]])&gt;=4,1,0)</f>
        <v>2026</v>
      </c>
      <c r="D453" s="32">
        <f>YEAR(PA[[#This Row],[Date]])</f>
        <v>2025</v>
      </c>
      <c r="E453" s="36" t="s">
        <v>364</v>
      </c>
      <c r="F453" s="36" t="s">
        <v>364</v>
      </c>
      <c r="G453" s="217">
        <v>45778</v>
      </c>
      <c r="H453" s="31">
        <f>DAY(EOMONTH(PA[[#This Row],[Month Year]],0))</f>
        <v>31</v>
      </c>
      <c r="I453" s="33">
        <v>0.26180555555555557</v>
      </c>
      <c r="J453" s="33">
        <v>0.74583333333333335</v>
      </c>
      <c r="K453" s="34">
        <f>IFERROR((PA[[#This Row],[Sunset Time (POA&lt;20 W/m2)]]-PA[[#This Row],[Sunrise Time (POA&gt;20 W/m2)]])*24,"")</f>
        <v>11.616666666666667</v>
      </c>
      <c r="L453" s="32" t="s">
        <v>451</v>
      </c>
      <c r="M453" s="36" t="s">
        <v>404</v>
      </c>
      <c r="N453" s="32" t="s">
        <v>417</v>
      </c>
      <c r="O453" s="35" t="s">
        <v>406</v>
      </c>
      <c r="P453" s="35" t="s">
        <v>407</v>
      </c>
      <c r="Q453" s="32"/>
      <c r="R453" s="31">
        <f>IF((PA[[#This Row],[String Type(If String BD)]]&amp;PA[[#This Row],[Equipment (If any BD other than PV  array and inv)]])="",1,0)</f>
        <v>0</v>
      </c>
      <c r="S453" s="31">
        <f>IF(PA[[#This Row],[String Type(If String BD)]]="",1,0)</f>
        <v>0</v>
      </c>
      <c r="T4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3" s="34">
        <f>IFERROR(_xlfn.XLOOKUP(PA[[#This Row],[Affected Equipment ]],'Basic Data'!N:N,'Basic Data'!Q:Q),"")</f>
        <v>31.900000000000002</v>
      </c>
      <c r="V453" s="179">
        <f ca="1">IFERROR(_xlfn.XLOOKUP(PA[[#This Row],[Affected Equipment ]],'Basic Data'!N:N,'Basic Data'!R:R),"")</f>
        <v>1.898470511218235E-4</v>
      </c>
      <c r="W453" s="35" t="s">
        <v>448</v>
      </c>
      <c r="X453" s="38"/>
      <c r="Y453" s="38" t="s">
        <v>470</v>
      </c>
      <c r="Z453" s="44">
        <v>0.26180555555555557</v>
      </c>
      <c r="AA453" s="40">
        <v>0.26180555555555557</v>
      </c>
      <c r="AB453" s="41">
        <v>0.26180555555555557</v>
      </c>
      <c r="AC453" s="44">
        <v>0.71527777777777779</v>
      </c>
      <c r="AD453" s="42">
        <f>IF(PA[[#This Row],[Acknowledgement Time ]]="NA","",(PA[[#This Row],[Acknowledgement Time ]]-PA[[#This Row],[Fault Time]])*24)</f>
        <v>0</v>
      </c>
      <c r="AE453" s="42">
        <f>IF(PA[[#This Row],[Work Start time on Fault]]="NA","",(PA[[#This Row],[Work Start time on Fault]]-PA[[#This Row],[Fault Time]])*24)</f>
        <v>0</v>
      </c>
      <c r="AF453" s="43">
        <f>IF(PA[[#This Row],[Status]]="Open","",(PA[[#This Row],[Work Completion time on fault]]-PA[[#This Row],[Fault Time]])*24)</f>
        <v>10.883333333333333</v>
      </c>
      <c r="AG453" s="42">
        <f>IFERROR((PA[[#This Row],[Work Completion time on fault]]-PA[[#This Row],[Fault Time]])*24,"")</f>
        <v>10.883333333333333</v>
      </c>
      <c r="AH453" s="316" t="s">
        <v>616</v>
      </c>
      <c r="AI453" s="32" t="s">
        <v>368</v>
      </c>
      <c r="AJ453" s="34">
        <f ca="1">IFERROR(PA[[#This Row],[Breakdown Time]]*PA[[#This Row],[Plant Equivalent Weightage]],"")</f>
        <v>2.0661687397091791E-3</v>
      </c>
      <c r="AK453" s="35">
        <v>4265</v>
      </c>
      <c r="AL453" s="49">
        <f>IFERROR((_xlfn.XLOOKUP($G453,'Modelling New'!$D:$D,'Modelling New'!$O:$O)*PA[[#This Row],[Lost PoA(Wh/m2)]]*PA[[#This Row],[DC Capacity Affected (kW)]])/1000,"")</f>
        <v>105.21332958299347</v>
      </c>
      <c r="AM453" s="316" t="s">
        <v>619</v>
      </c>
    </row>
    <row r="454" spans="1:39">
      <c r="A454" s="174">
        <f t="shared" si="8"/>
        <v>453</v>
      </c>
      <c r="B454" s="30">
        <v>45796</v>
      </c>
      <c r="C454" s="184">
        <f>YEAR(PA[[#This Row],[Date]])+IF(MONTH(PA[[#This Row],[Date]])&gt;=4,1,0)</f>
        <v>2026</v>
      </c>
      <c r="D454" s="32">
        <f>YEAR(PA[[#This Row],[Date]])</f>
        <v>2025</v>
      </c>
      <c r="E454" s="36" t="s">
        <v>364</v>
      </c>
      <c r="F454" s="36" t="s">
        <v>364</v>
      </c>
      <c r="G454" s="217">
        <v>45778</v>
      </c>
      <c r="H454" s="31">
        <f>DAY(EOMONTH(PA[[#This Row],[Month Year]],0))</f>
        <v>31</v>
      </c>
      <c r="I454" s="33">
        <v>0.26180555555555557</v>
      </c>
      <c r="J454" s="33">
        <v>0.74583333333333335</v>
      </c>
      <c r="K454" s="34">
        <f>IFERROR((PA[[#This Row],[Sunset Time (POA&lt;20 W/m2)]]-PA[[#This Row],[Sunrise Time (POA&gt;20 W/m2)]])*24,"")</f>
        <v>11.616666666666667</v>
      </c>
      <c r="L454" s="32" t="s">
        <v>403</v>
      </c>
      <c r="M454" s="36" t="s">
        <v>411</v>
      </c>
      <c r="N454" s="32" t="s">
        <v>417</v>
      </c>
      <c r="O454" s="35" t="s">
        <v>447</v>
      </c>
      <c r="P454" s="35" t="s">
        <v>407</v>
      </c>
      <c r="Q454" s="32"/>
      <c r="R454" s="31">
        <f>IF((PA[[#This Row],[String Type(If String BD)]]&amp;PA[[#This Row],[Equipment (If any BD other than PV  array and inv)]])="",1,0)</f>
        <v>0</v>
      </c>
      <c r="S454" s="31">
        <f>IF(PA[[#This Row],[String Type(If String BD)]]="",1,0)</f>
        <v>0</v>
      </c>
      <c r="T4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4" s="34">
        <f>IFERROR(_xlfn.XLOOKUP(PA[[#This Row],[Affected Equipment ]],'Basic Data'!N:N,'Basic Data'!Q:Q),"")</f>
        <v>31.900000000000002</v>
      </c>
      <c r="V454" s="179">
        <f ca="1">IFERROR(_xlfn.XLOOKUP(PA[[#This Row],[Affected Equipment ]],'Basic Data'!N:N,'Basic Data'!R:R),"")</f>
        <v>1.898470511218235E-4</v>
      </c>
      <c r="W454" s="35" t="s">
        <v>408</v>
      </c>
      <c r="X454" s="39"/>
      <c r="Y454" s="38" t="s">
        <v>470</v>
      </c>
      <c r="Z454" s="44">
        <v>0.26180555555555557</v>
      </c>
      <c r="AA454" s="40">
        <v>0.26180555555555557</v>
      </c>
      <c r="AB454" s="41">
        <v>0.26180555555555557</v>
      </c>
      <c r="AC454" s="44">
        <v>0.72222222222222221</v>
      </c>
      <c r="AD454" s="42">
        <f>IF(PA[[#This Row],[Acknowledgement Time ]]="NA","",(PA[[#This Row],[Acknowledgement Time ]]-PA[[#This Row],[Fault Time]])*24)</f>
        <v>0</v>
      </c>
      <c r="AE454" s="42">
        <f>IF(PA[[#This Row],[Work Start time on Fault]]="NA","",(PA[[#This Row],[Work Start time on Fault]]-PA[[#This Row],[Fault Time]])*24)</f>
        <v>0</v>
      </c>
      <c r="AF454" s="43">
        <f>IF(PA[[#This Row],[Status]]="Open","",(PA[[#This Row],[Work Completion time on fault]]-PA[[#This Row],[Fault Time]])*24)</f>
        <v>11.049999999999999</v>
      </c>
      <c r="AG454" s="42">
        <f>IFERROR((PA[[#This Row],[Work Completion time on fault]]-PA[[#This Row],[Fault Time]])*24,"")</f>
        <v>11.049999999999999</v>
      </c>
      <c r="AH454" s="316" t="s">
        <v>461</v>
      </c>
      <c r="AI454" s="32" t="s">
        <v>368</v>
      </c>
      <c r="AJ454" s="34">
        <f ca="1">IFERROR(PA[[#This Row],[Breakdown Time]]*PA[[#This Row],[Plant Equivalent Weightage]],"")</f>
        <v>2.0978099148961497E-3</v>
      </c>
      <c r="AK454" s="35">
        <v>4270</v>
      </c>
      <c r="AL454" s="49">
        <f>IFERROR((_xlfn.XLOOKUP($G454,'Modelling New'!$D:$D,'Modelling New'!$O:$O)*PA[[#This Row],[Lost PoA(Wh/m2)]]*PA[[#This Row],[DC Capacity Affected (kW)]])/1000,"")</f>
        <v>105.33667463525958</v>
      </c>
      <c r="AM454" s="316" t="s">
        <v>619</v>
      </c>
    </row>
    <row r="455" spans="1:39">
      <c r="A455" s="174">
        <f t="shared" si="8"/>
        <v>454</v>
      </c>
      <c r="B455" s="134">
        <v>45796</v>
      </c>
      <c r="C455" s="184">
        <f>YEAR(PA[[#This Row],[Date]])+IF(MONTH(PA[[#This Row],[Date]])&gt;=4,1,0)</f>
        <v>2026</v>
      </c>
      <c r="D455" s="32">
        <f>YEAR(PA[[#This Row],[Date]])</f>
        <v>2025</v>
      </c>
      <c r="E455" s="36" t="s">
        <v>364</v>
      </c>
      <c r="F455" s="36" t="s">
        <v>364</v>
      </c>
      <c r="G455" s="217">
        <v>45778</v>
      </c>
      <c r="H455" s="175">
        <f>DAY(EOMONTH(PA[[#This Row],[Month Year]],0))</f>
        <v>31</v>
      </c>
      <c r="I455" s="33">
        <v>0.26180555555555557</v>
      </c>
      <c r="J455" s="33">
        <v>0.74583333333333335</v>
      </c>
      <c r="K455" s="34">
        <f>IFERROR((PA[[#This Row],[Sunset Time (POA&lt;20 W/m2)]]-PA[[#This Row],[Sunrise Time (POA&gt;20 W/m2)]])*24,"")</f>
        <v>11.616666666666667</v>
      </c>
      <c r="L455" s="32" t="s">
        <v>403</v>
      </c>
      <c r="M455" s="36" t="s">
        <v>404</v>
      </c>
      <c r="N455" s="32" t="s">
        <v>417</v>
      </c>
      <c r="O455" s="35" t="s">
        <v>447</v>
      </c>
      <c r="P455" s="35" t="s">
        <v>407</v>
      </c>
      <c r="Q455" s="36"/>
      <c r="R455" s="175">
        <f>IF((PA[[#This Row],[String Type(If String BD)]]&amp;PA[[#This Row],[Equipment (If any BD other than PV  array and inv)]])="",1,0)</f>
        <v>0</v>
      </c>
      <c r="S455" s="175">
        <f>IF(PA[[#This Row],[String Type(If String BD)]]="",1,0)</f>
        <v>0</v>
      </c>
      <c r="T45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5" s="176">
        <f>IFERROR(_xlfn.XLOOKUP(PA[[#This Row],[Affected Equipment ]],'Basic Data'!N:N,'Basic Data'!Q:Q),"")</f>
        <v>31.900000000000002</v>
      </c>
      <c r="V455" s="180">
        <f ca="1">IFERROR(_xlfn.XLOOKUP(PA[[#This Row],[Affected Equipment ]],'Basic Data'!N:N,'Basic Data'!R:R),"")</f>
        <v>1.898470511218235E-4</v>
      </c>
      <c r="W455" s="35" t="s">
        <v>408</v>
      </c>
      <c r="X455" s="39"/>
      <c r="Y455" s="38" t="s">
        <v>470</v>
      </c>
      <c r="Z455" s="45">
        <v>0.26180555555555557</v>
      </c>
      <c r="AA455" s="46">
        <v>0.26180555555555557</v>
      </c>
      <c r="AB455" s="47">
        <v>0.26180555555555557</v>
      </c>
      <c r="AC455" s="45">
        <v>0.72916666666666663</v>
      </c>
      <c r="AD455" s="177">
        <f>IF(PA[[#This Row],[Acknowledgement Time ]]="NA","",(PA[[#This Row],[Acknowledgement Time ]]-PA[[#This Row],[Fault Time]])*24)</f>
        <v>0</v>
      </c>
      <c r="AE455" s="177">
        <f>IF(PA[[#This Row],[Work Start time on Fault]]="NA","",(PA[[#This Row],[Work Start time on Fault]]-PA[[#This Row],[Fault Time]])*24)</f>
        <v>0</v>
      </c>
      <c r="AF455" s="178">
        <f>IF(PA[[#This Row],[Status]]="Open","",(PA[[#This Row],[Work Completion time on fault]]-PA[[#This Row],[Fault Time]])*24)</f>
        <v>11.216666666666665</v>
      </c>
      <c r="AG455" s="177">
        <f>IFERROR((PA[[#This Row],[Work Completion time on fault]]-PA[[#This Row],[Fault Time]])*24,"")</f>
        <v>11.216666666666665</v>
      </c>
      <c r="AH455" s="316" t="s">
        <v>461</v>
      </c>
      <c r="AI455" s="32" t="s">
        <v>368</v>
      </c>
      <c r="AJ455" s="176">
        <f ca="1">IFERROR(PA[[#This Row],[Breakdown Time]]*PA[[#This Row],[Plant Equivalent Weightage]],"")</f>
        <v>2.1294510900831199E-3</v>
      </c>
      <c r="AK455" s="37">
        <v>4276</v>
      </c>
      <c r="AL455" s="278">
        <f>IFERROR((_xlfn.XLOOKUP($G455,'Modelling New'!$D:$D,'Modelling New'!$O:$O)*PA[[#This Row],[Lost PoA(Wh/m2)]]*PA[[#This Row],[DC Capacity Affected (kW)]])/1000,"")</f>
        <v>105.48468869797892</v>
      </c>
      <c r="AM455" s="316" t="s">
        <v>619</v>
      </c>
    </row>
    <row r="456" spans="1:39">
      <c r="A456" s="174">
        <f t="shared" si="8"/>
        <v>455</v>
      </c>
      <c r="B456" s="134">
        <v>45797</v>
      </c>
      <c r="C456" s="184">
        <f>YEAR(PA[[#This Row],[Date]])+IF(MONTH(PA[[#This Row],[Date]])&gt;=4,1,0)</f>
        <v>2026</v>
      </c>
      <c r="D456" s="32">
        <f>YEAR(PA[[#This Row],[Date]])</f>
        <v>2025</v>
      </c>
      <c r="E456" s="36" t="s">
        <v>364</v>
      </c>
      <c r="F456" s="36" t="s">
        <v>364</v>
      </c>
      <c r="G456" s="217">
        <v>45778</v>
      </c>
      <c r="H456" s="31">
        <f>DAY(EOMONTH(PA[[#This Row],[Month Year]],0))</f>
        <v>31</v>
      </c>
      <c r="I456" s="33">
        <v>0.26180555555555557</v>
      </c>
      <c r="J456" s="33">
        <v>0.71319444444444446</v>
      </c>
      <c r="K456" s="34">
        <f>IFERROR((PA[[#This Row],[Sunset Time (POA&lt;20 W/m2)]]-PA[[#This Row],[Sunrise Time (POA&gt;20 W/m2)]])*24,"")</f>
        <v>10.833333333333334</v>
      </c>
      <c r="L456" s="32" t="s">
        <v>412</v>
      </c>
      <c r="M456" s="36" t="s">
        <v>411</v>
      </c>
      <c r="N456" s="32" t="s">
        <v>417</v>
      </c>
      <c r="O456" s="35"/>
      <c r="P456" s="35"/>
      <c r="Q456" s="32"/>
      <c r="R456" s="31">
        <f>IF((PA[[#This Row],[String Type(If String BD)]]&amp;PA[[#This Row],[Equipment (If any BD other than PV  array and inv)]])="",1,0)</f>
        <v>1</v>
      </c>
      <c r="S456" s="31">
        <f>IF(PA[[#This Row],[String Type(If String BD)]]="",1,0)</f>
        <v>1</v>
      </c>
      <c r="T4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IS8Inv2M1</v>
      </c>
      <c r="U456" s="34">
        <f>IFERROR(_xlfn.XLOOKUP(PA[[#This Row],[Affected Equipment ]],'Basic Data'!N:N,'Basic Data'!Q:Q),"")</f>
        <v>2089.4500000000003</v>
      </c>
      <c r="V456" s="179">
        <f ca="1">IFERROR(_xlfn.XLOOKUP(PA[[#This Row],[Affected Equipment ]],'Basic Data'!N:N,'Basic Data'!R:R),"")</f>
        <v>1.2434981848479441E-2</v>
      </c>
      <c r="W456" s="35" t="s">
        <v>414</v>
      </c>
      <c r="X456" s="38"/>
      <c r="Y456" s="38" t="s">
        <v>75</v>
      </c>
      <c r="Z456" s="44">
        <v>0.26180555555555557</v>
      </c>
      <c r="AA456" s="44">
        <v>0.26180555555555557</v>
      </c>
      <c r="AB456" s="44">
        <v>0.26180555555555557</v>
      </c>
      <c r="AC456" s="44">
        <v>0.31527777777777777</v>
      </c>
      <c r="AD456" s="42">
        <f>IF(PA[[#This Row],[Acknowledgement Time ]]="NA","",(PA[[#This Row],[Acknowledgement Time ]]-PA[[#This Row],[Fault Time]])*24)</f>
        <v>0</v>
      </c>
      <c r="AE456" s="42">
        <f>IF(PA[[#This Row],[Work Start time on Fault]]="NA","",(PA[[#This Row],[Work Start time on Fault]]-PA[[#This Row],[Fault Time]])*24)</f>
        <v>0</v>
      </c>
      <c r="AF456" s="43">
        <f>IF(PA[[#This Row],[Status]]="Open","",(PA[[#This Row],[Work Completion time on fault]]-PA[[#This Row],[Fault Time]])*24)</f>
        <v>1.2833333333333328</v>
      </c>
      <c r="AG456" s="42">
        <f>IFERROR((PA[[#This Row],[Work Completion time on fault]]-PA[[#This Row],[Fault Time]])*24,"")</f>
        <v>1.2833333333333328</v>
      </c>
      <c r="AH456" s="330" t="s">
        <v>495</v>
      </c>
      <c r="AI456" s="32" t="s">
        <v>368</v>
      </c>
      <c r="AJ456" s="34">
        <f ca="1">IFERROR(PA[[#This Row],[Breakdown Time]]*PA[[#This Row],[Plant Equivalent Weightage]],"")</f>
        <v>1.5958226705548608E-2</v>
      </c>
      <c r="AK456" s="35">
        <v>136</v>
      </c>
      <c r="AL456" s="49">
        <f>IFERROR((_xlfn.XLOOKUP($G456,'Modelling New'!$D:$D,'Modelling New'!$O:$O)*PA[[#This Row],[Lost PoA(Wh/m2)]]*PA[[#This Row],[DC Capacity Affected (kW)]])/1000,"")</f>
        <v>219.75154511730503</v>
      </c>
      <c r="AM456" s="329"/>
    </row>
    <row r="457" spans="1:39">
      <c r="A457" s="174">
        <f t="shared" si="8"/>
        <v>456</v>
      </c>
      <c r="B457" s="30">
        <v>45797</v>
      </c>
      <c r="C457" s="184">
        <f>YEAR(PA[[#This Row],[Date]])+IF(MONTH(PA[[#This Row],[Date]])&gt;=4,1,0)</f>
        <v>2026</v>
      </c>
      <c r="D457" s="32">
        <f>YEAR(PA[[#This Row],[Date]])</f>
        <v>2025</v>
      </c>
      <c r="E457" s="36" t="s">
        <v>364</v>
      </c>
      <c r="F457" s="36" t="s">
        <v>364</v>
      </c>
      <c r="G457" s="217">
        <v>45778</v>
      </c>
      <c r="H457" s="31">
        <f>DAY(EOMONTH(PA[[#This Row],[Month Year]],0))</f>
        <v>31</v>
      </c>
      <c r="I457" s="33">
        <v>0.26180555555555557</v>
      </c>
      <c r="J457" s="33">
        <v>0.71319444444444446</v>
      </c>
      <c r="K457" s="34">
        <f>IFERROR((PA[[#This Row],[Sunset Time (POA&lt;20 W/m2)]]-PA[[#This Row],[Sunrise Time (POA&gt;20 W/m2)]])*24,"")</f>
        <v>10.833333333333334</v>
      </c>
      <c r="L457" s="32" t="s">
        <v>466</v>
      </c>
      <c r="M457" s="32"/>
      <c r="N457" s="32"/>
      <c r="O457" s="35"/>
      <c r="P457" s="35"/>
      <c r="Q457" s="32" t="s">
        <v>521</v>
      </c>
      <c r="R457" s="31">
        <f>IF((PA[[#This Row],[String Type(If String BD)]]&amp;PA[[#This Row],[Equipment (If any BD other than PV  array and inv)]])="",1,0)</f>
        <v>0</v>
      </c>
      <c r="S457" s="31">
        <f>IF(PA[[#This Row],[String Type(If String BD)]]="",1,0)</f>
        <v>1</v>
      </c>
      <c r="T4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IS7Tx</v>
      </c>
      <c r="U457" s="34">
        <f>IFERROR(_xlfn.XLOOKUP(PA[[#This Row],[Affected Equipment ]],'Basic Data'!N:N,'Basic Data'!Q:Q),"")</f>
        <v>4242.7000000000007</v>
      </c>
      <c r="V457" s="179">
        <f ca="1">IFERROR(_xlfn.XLOOKUP(PA[[#This Row],[Affected Equipment ]],'Basic Data'!N:N,'Basic Data'!R:R),"")</f>
        <v>2.5249657799202529E-2</v>
      </c>
      <c r="W457" s="35" t="s">
        <v>429</v>
      </c>
      <c r="X457" s="38"/>
      <c r="Y457" s="38" t="s">
        <v>522</v>
      </c>
      <c r="Z457" s="44">
        <v>0.43263888888888891</v>
      </c>
      <c r="AA457" s="44">
        <v>0.43263888888888891</v>
      </c>
      <c r="AB457" s="44">
        <v>0.43263888888888891</v>
      </c>
      <c r="AC457" s="44">
        <v>0.44722222222222224</v>
      </c>
      <c r="AD457" s="42">
        <f>IF(PA[[#This Row],[Acknowledgement Time ]]="NA","",(PA[[#This Row],[Acknowledgement Time ]]-PA[[#This Row],[Fault Time]])*24)</f>
        <v>0</v>
      </c>
      <c r="AE457" s="42">
        <f>IF(PA[[#This Row],[Work Start time on Fault]]="NA","",(PA[[#This Row],[Work Start time on Fault]]-PA[[#This Row],[Fault Time]])*24)</f>
        <v>0</v>
      </c>
      <c r="AF457" s="43">
        <f>IF(PA[[#This Row],[Status]]="Open","",(PA[[#This Row],[Work Completion time on fault]]-PA[[#This Row],[Fault Time]])*24)</f>
        <v>0.35000000000000009</v>
      </c>
      <c r="AG457" s="42">
        <f>IFERROR((PA[[#This Row],[Work Completion time on fault]]-PA[[#This Row],[Fault Time]])*24,"")</f>
        <v>0.35000000000000009</v>
      </c>
      <c r="AH457" s="35" t="s">
        <v>423</v>
      </c>
      <c r="AI457" s="32" t="s">
        <v>368</v>
      </c>
      <c r="AJ457" s="34">
        <f ca="1">IFERROR(PA[[#This Row],[Breakdown Time]]*PA[[#This Row],[Plant Equivalent Weightage]],"")</f>
        <v>8.837380229720887E-3</v>
      </c>
      <c r="AK457" s="35">
        <v>180.4</v>
      </c>
      <c r="AL457" s="49">
        <f>IFERROR((_xlfn.XLOOKUP($G457,'Modelling New'!$D:$D,'Modelling New'!$O:$O)*PA[[#This Row],[Lost PoA(Wh/m2)]]*PA[[#This Row],[DC Capacity Affected (kW)]])/1000,"")</f>
        <v>591.88850160625543</v>
      </c>
    </row>
    <row r="458" spans="1:39">
      <c r="A458" s="174">
        <f t="shared" si="8"/>
        <v>457</v>
      </c>
      <c r="B458" s="30">
        <v>45797</v>
      </c>
      <c r="C458" s="184">
        <f>YEAR(PA[[#This Row],[Date]])+IF(MONTH(PA[[#This Row],[Date]])&gt;=4,1,0)</f>
        <v>2026</v>
      </c>
      <c r="D458" s="32">
        <f>YEAR(PA[[#This Row],[Date]])</f>
        <v>2025</v>
      </c>
      <c r="E458" s="36" t="s">
        <v>364</v>
      </c>
      <c r="F458" s="36" t="s">
        <v>364</v>
      </c>
      <c r="G458" s="217">
        <v>45778</v>
      </c>
      <c r="H458" s="31">
        <f>DAY(EOMONTH(PA[[#This Row],[Month Year]],0))</f>
        <v>31</v>
      </c>
      <c r="I458" s="33">
        <v>0.26180555555555557</v>
      </c>
      <c r="J458" s="33">
        <v>0.71319444444444446</v>
      </c>
      <c r="K458" s="34">
        <f>IFERROR((PA[[#This Row],[Sunset Time (POA&lt;20 W/m2)]]-PA[[#This Row],[Sunrise Time (POA&gt;20 W/m2)]])*24,"")</f>
        <v>10.833333333333334</v>
      </c>
      <c r="L458" s="32" t="s">
        <v>412</v>
      </c>
      <c r="M458" s="36" t="s">
        <v>411</v>
      </c>
      <c r="N458" s="32" t="s">
        <v>417</v>
      </c>
      <c r="O458" s="35" t="s">
        <v>441</v>
      </c>
      <c r="P458" s="35" t="s">
        <v>407</v>
      </c>
      <c r="Q458" s="32"/>
      <c r="R458" s="31">
        <f>IF((PA[[#This Row],[String Type(If String BD)]]&amp;PA[[#This Row],[Equipment (If any BD other than PV  array and inv)]])="",1,0)</f>
        <v>0</v>
      </c>
      <c r="S458" s="31">
        <f>IF(PA[[#This Row],[String Type(If String BD)]]="",1,0)</f>
        <v>0</v>
      </c>
      <c r="T4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8" s="34">
        <f>IFERROR(_xlfn.XLOOKUP(PA[[#This Row],[Affected Equipment ]],'Basic Data'!N:N,'Basic Data'!Q:Q),"")</f>
        <v>31.900000000000002</v>
      </c>
      <c r="V458" s="179">
        <f ca="1">IFERROR(_xlfn.XLOOKUP(PA[[#This Row],[Affected Equipment ]],'Basic Data'!N:N,'Basic Data'!R:R),"")</f>
        <v>1.898470511218235E-4</v>
      </c>
      <c r="W458" s="35" t="s">
        <v>448</v>
      </c>
      <c r="X458" s="38"/>
      <c r="Y458" s="38" t="s">
        <v>470</v>
      </c>
      <c r="Z458" s="44">
        <v>0.26180555555555557</v>
      </c>
      <c r="AA458" s="44">
        <v>0.26180555555555557</v>
      </c>
      <c r="AB458" s="44">
        <v>0.26180555555555557</v>
      </c>
      <c r="AC458" s="44">
        <v>0.68055555555555558</v>
      </c>
      <c r="AD458" s="42">
        <f>IF(PA[[#This Row],[Acknowledgement Time ]]="NA","",(PA[[#This Row],[Acknowledgement Time ]]-PA[[#This Row],[Fault Time]])*24)</f>
        <v>0</v>
      </c>
      <c r="AE458" s="42">
        <f>IF(PA[[#This Row],[Work Start time on Fault]]="NA","",(PA[[#This Row],[Work Start time on Fault]]-PA[[#This Row],[Fault Time]])*24)</f>
        <v>0</v>
      </c>
      <c r="AF458" s="43">
        <f>IF(PA[[#This Row],[Status]]="Open","",(PA[[#This Row],[Work Completion time on fault]]-PA[[#This Row],[Fault Time]])*24)</f>
        <v>10.050000000000001</v>
      </c>
      <c r="AG458" s="42">
        <f>IFERROR((PA[[#This Row],[Work Completion time on fault]]-PA[[#This Row],[Fault Time]])*24,"")</f>
        <v>10.050000000000001</v>
      </c>
      <c r="AH458" s="316" t="s">
        <v>616</v>
      </c>
      <c r="AI458" s="32" t="s">
        <v>368</v>
      </c>
      <c r="AJ458" s="34">
        <f ca="1">IFERROR(PA[[#This Row],[Breakdown Time]]*PA[[#This Row],[Plant Equivalent Weightage]],"")</f>
        <v>1.9079628637743264E-3</v>
      </c>
      <c r="AK458" s="35">
        <v>3062</v>
      </c>
      <c r="AL458" s="49">
        <f>IFERROR((_xlfn.XLOOKUP($G458,'Modelling New'!$D:$D,'Modelling New'!$O:$O)*PA[[#This Row],[Lost PoA(Wh/m2)]]*PA[[#This Row],[DC Capacity Affected (kW)]])/1000,"")</f>
        <v>75.53651000776695</v>
      </c>
      <c r="AM458" s="316" t="s">
        <v>620</v>
      </c>
    </row>
    <row r="459" spans="1:39">
      <c r="A459" s="174">
        <f t="shared" si="8"/>
        <v>458</v>
      </c>
      <c r="B459" s="30">
        <v>45797</v>
      </c>
      <c r="C459" s="184">
        <f>YEAR(PA[[#This Row],[Date]])+IF(MONTH(PA[[#This Row],[Date]])&gt;=4,1,0)</f>
        <v>2026</v>
      </c>
      <c r="D459" s="32">
        <f>YEAR(PA[[#This Row],[Date]])</f>
        <v>2025</v>
      </c>
      <c r="E459" s="36" t="s">
        <v>364</v>
      </c>
      <c r="F459" s="36" t="s">
        <v>364</v>
      </c>
      <c r="G459" s="217">
        <v>45778</v>
      </c>
      <c r="H459" s="31">
        <f>DAY(EOMONTH(PA[[#This Row],[Month Year]],0))</f>
        <v>31</v>
      </c>
      <c r="I459" s="33">
        <v>0.26180555555555557</v>
      </c>
      <c r="J459" s="33">
        <v>0.71319444444444446</v>
      </c>
      <c r="K459" s="34">
        <f>IFERROR((PA[[#This Row],[Sunset Time (POA&lt;20 W/m2)]]-PA[[#This Row],[Sunrise Time (POA&gt;20 W/m2)]])*24,"")</f>
        <v>10.833333333333334</v>
      </c>
      <c r="L459" s="32" t="s">
        <v>479</v>
      </c>
      <c r="M459" s="36" t="s">
        <v>411</v>
      </c>
      <c r="N459" s="32" t="s">
        <v>413</v>
      </c>
      <c r="O459" s="35" t="s">
        <v>406</v>
      </c>
      <c r="P459" s="35" t="s">
        <v>407</v>
      </c>
      <c r="Q459" s="32"/>
      <c r="R459" s="31">
        <f>IF((PA[[#This Row],[String Type(If String BD)]]&amp;PA[[#This Row],[Equipment (If any BD other than PV  array and inv)]])="",1,0)</f>
        <v>0</v>
      </c>
      <c r="S459" s="31">
        <f>IF(PA[[#This Row],[String Type(If String BD)]]="",1,0)</f>
        <v>0</v>
      </c>
      <c r="T4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59" s="34">
        <f>IFERROR(_xlfn.XLOOKUP(PA[[#This Row],[Affected Equipment ]],'Basic Data'!N:N,'Basic Data'!Q:Q),"")</f>
        <v>31.900000000000002</v>
      </c>
      <c r="V459" s="179">
        <f ca="1">IFERROR(_xlfn.XLOOKUP(PA[[#This Row],[Affected Equipment ]],'Basic Data'!N:N,'Basic Data'!R:R),"")</f>
        <v>1.898470511218235E-4</v>
      </c>
      <c r="W459" s="35" t="s">
        <v>448</v>
      </c>
      <c r="X459" s="38"/>
      <c r="Y459" s="38" t="s">
        <v>470</v>
      </c>
      <c r="Z459" s="44">
        <v>0.26180555555555557</v>
      </c>
      <c r="AA459" s="44">
        <v>0.26180555555555557</v>
      </c>
      <c r="AB459" s="44">
        <v>0.26180555555555557</v>
      </c>
      <c r="AC459" s="44">
        <v>0.69444444444444442</v>
      </c>
      <c r="AD459" s="42">
        <f>IF(PA[[#This Row],[Acknowledgement Time ]]="NA","",(PA[[#This Row],[Acknowledgement Time ]]-PA[[#This Row],[Fault Time]])*24)</f>
        <v>0</v>
      </c>
      <c r="AE459" s="42">
        <f>IF(PA[[#This Row],[Work Start time on Fault]]="NA","",(PA[[#This Row],[Work Start time on Fault]]-PA[[#This Row],[Fault Time]])*24)</f>
        <v>0</v>
      </c>
      <c r="AF459" s="43">
        <f>IF(PA[[#This Row],[Status]]="Open","",(PA[[#This Row],[Work Completion time on fault]]-PA[[#This Row],[Fault Time]])*24)</f>
        <v>10.383333333333333</v>
      </c>
      <c r="AG459" s="42">
        <f>IFERROR((PA[[#This Row],[Work Completion time on fault]]-PA[[#This Row],[Fault Time]])*24,"")</f>
        <v>10.383333333333333</v>
      </c>
      <c r="AH459" s="316" t="s">
        <v>621</v>
      </c>
      <c r="AI459" s="32" t="s">
        <v>368</v>
      </c>
      <c r="AJ459" s="34">
        <f ca="1">IFERROR(PA[[#This Row],[Breakdown Time]]*PA[[#This Row],[Plant Equivalent Weightage]],"")</f>
        <v>1.9712452141482672E-3</v>
      </c>
      <c r="AK459" s="35">
        <v>3072</v>
      </c>
      <c r="AL459" s="49">
        <f>IFERROR((_xlfn.XLOOKUP($G459,'Modelling New'!$D:$D,'Modelling New'!$O:$O)*PA[[#This Row],[Lost PoA(Wh/m2)]]*PA[[#This Row],[DC Capacity Affected (kW)]])/1000,"")</f>
        <v>75.78320011229917</v>
      </c>
      <c r="AM459" s="316" t="s">
        <v>620</v>
      </c>
    </row>
    <row r="460" spans="1:39">
      <c r="A460" s="174">
        <f t="shared" si="8"/>
        <v>459</v>
      </c>
      <c r="B460" s="30">
        <v>45797</v>
      </c>
      <c r="C460" s="184">
        <f>YEAR(PA[[#This Row],[Date]])+IF(MONTH(PA[[#This Row],[Date]])&gt;=4,1,0)</f>
        <v>2026</v>
      </c>
      <c r="D460" s="32">
        <f>YEAR(PA[[#This Row],[Date]])</f>
        <v>2025</v>
      </c>
      <c r="E460" s="36" t="s">
        <v>364</v>
      </c>
      <c r="F460" s="36" t="s">
        <v>364</v>
      </c>
      <c r="G460" s="217">
        <v>45778</v>
      </c>
      <c r="H460" s="31">
        <f>DAY(EOMONTH(PA[[#This Row],[Month Year]],0))</f>
        <v>31</v>
      </c>
      <c r="I460" s="33">
        <v>0.26180555555555557</v>
      </c>
      <c r="J460" s="33">
        <v>0.71319444444444446</v>
      </c>
      <c r="K460" s="34">
        <f>IFERROR((PA[[#This Row],[Sunset Time (POA&lt;20 W/m2)]]-PA[[#This Row],[Sunrise Time (POA&gt;20 W/m2)]])*24,"")</f>
        <v>10.833333333333334</v>
      </c>
      <c r="L460" s="32" t="s">
        <v>451</v>
      </c>
      <c r="M460" s="36" t="s">
        <v>411</v>
      </c>
      <c r="N460" s="32" t="s">
        <v>413</v>
      </c>
      <c r="O460" s="35"/>
      <c r="P460" s="35"/>
      <c r="Q460" s="32"/>
      <c r="R460" s="31">
        <f>IF((PA[[#This Row],[String Type(If String BD)]]&amp;PA[[#This Row],[Equipment (If any BD other than PV  array and inv)]])="",1,0)</f>
        <v>1</v>
      </c>
      <c r="S460" s="31">
        <f>IF(PA[[#This Row],[String Type(If String BD)]]="",1,0)</f>
        <v>1</v>
      </c>
      <c r="T4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460" s="34">
        <f>IFERROR(_xlfn.XLOOKUP(PA[[#This Row],[Affected Equipment ]],'Basic Data'!N:N,'Basic Data'!Q:Q),"")</f>
        <v>1531.2</v>
      </c>
      <c r="V460" s="179">
        <f ca="1">IFERROR(_xlfn.XLOOKUP(PA[[#This Row],[Affected Equipment ]],'Basic Data'!N:N,'Basic Data'!R:R),"")</f>
        <v>9.1126584538475282E-3</v>
      </c>
      <c r="W460" s="35" t="s">
        <v>414</v>
      </c>
      <c r="X460" s="38"/>
      <c r="Y460" s="38" t="s">
        <v>75</v>
      </c>
      <c r="Z460" s="44">
        <v>0.26180555555555557</v>
      </c>
      <c r="AA460" s="44">
        <v>0.26180555555555557</v>
      </c>
      <c r="AB460" s="44">
        <v>0.26180555555555557</v>
      </c>
      <c r="AC460" s="44">
        <v>0.2951388888888889</v>
      </c>
      <c r="AD460" s="42">
        <f>IF(PA[[#This Row],[Acknowledgement Time ]]="NA","",(PA[[#This Row],[Acknowledgement Time ]]-PA[[#This Row],[Fault Time]])*24)</f>
        <v>0</v>
      </c>
      <c r="AE460" s="42">
        <f>IF(PA[[#This Row],[Work Start time on Fault]]="NA","",(PA[[#This Row],[Work Start time on Fault]]-PA[[#This Row],[Fault Time]])*24)</f>
        <v>0</v>
      </c>
      <c r="AF460" s="43">
        <f>IF(PA[[#This Row],[Status]]="Open","",(PA[[#This Row],[Work Completion time on fault]]-PA[[#This Row],[Fault Time]])*24)</f>
        <v>0.79999999999999982</v>
      </c>
      <c r="AG460" s="42">
        <f>IFERROR((PA[[#This Row],[Work Completion time on fault]]-PA[[#This Row],[Fault Time]])*24,"")</f>
        <v>0.79999999999999982</v>
      </c>
      <c r="AH460" s="330" t="s">
        <v>519</v>
      </c>
      <c r="AI460" s="32" t="s">
        <v>368</v>
      </c>
      <c r="AJ460" s="34">
        <f ca="1">IFERROR(PA[[#This Row],[Breakdown Time]]*PA[[#This Row],[Plant Equivalent Weightage]],"")</f>
        <v>7.290126763078021E-3</v>
      </c>
      <c r="AK460" s="35">
        <v>55.3</v>
      </c>
      <c r="AL460" s="49">
        <f>IFERROR((_xlfn.XLOOKUP($G460,'Modelling New'!$D:$D,'Modelling New'!$O:$O)*PA[[#This Row],[Lost PoA(Wh/m2)]]*PA[[#This Row],[DC Capacity Affected (kW)]])/1000,"")</f>
        <v>65.481421347033503</v>
      </c>
    </row>
    <row r="461" spans="1:39">
      <c r="A461" s="174">
        <f t="shared" si="8"/>
        <v>460</v>
      </c>
      <c r="B461" s="30">
        <v>45797</v>
      </c>
      <c r="C461" s="184">
        <f>YEAR(PA[[#This Row],[Date]])+IF(MONTH(PA[[#This Row],[Date]])&gt;=4,1,0)</f>
        <v>2026</v>
      </c>
      <c r="D461" s="32">
        <f>YEAR(PA[[#This Row],[Date]])</f>
        <v>2025</v>
      </c>
      <c r="E461" s="36" t="s">
        <v>364</v>
      </c>
      <c r="F461" s="36" t="s">
        <v>364</v>
      </c>
      <c r="G461" s="217">
        <v>45778</v>
      </c>
      <c r="H461" s="31">
        <f>DAY(EOMONTH(PA[[#This Row],[Month Year]],0))</f>
        <v>31</v>
      </c>
      <c r="I461" s="33">
        <v>0.26180555555555557</v>
      </c>
      <c r="J461" s="33">
        <v>0.71319444444444446</v>
      </c>
      <c r="K461" s="34">
        <f>IFERROR((PA[[#This Row],[Sunset Time (POA&lt;20 W/m2)]]-PA[[#This Row],[Sunrise Time (POA&gt;20 W/m2)]])*24,"")</f>
        <v>10.833333333333334</v>
      </c>
      <c r="L461" s="32" t="s">
        <v>451</v>
      </c>
      <c r="M461" s="36" t="s">
        <v>411</v>
      </c>
      <c r="N461" s="32" t="s">
        <v>444</v>
      </c>
      <c r="O461" s="35"/>
      <c r="P461" s="35"/>
      <c r="Q461" s="32"/>
      <c r="R461" s="31">
        <f>IF((PA[[#This Row],[String Type(If String BD)]]&amp;PA[[#This Row],[Equipment (If any BD other than PV  array and inv)]])="",1,0)</f>
        <v>1</v>
      </c>
      <c r="S461" s="31">
        <f>IF(PA[[#This Row],[String Type(If String BD)]]="",1,0)</f>
        <v>1</v>
      </c>
      <c r="T4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IS9Inv2M3</v>
      </c>
      <c r="U461" s="34">
        <f>IFERROR(_xlfn.XLOOKUP(PA[[#This Row],[Affected Equipment ]],'Basic Data'!N:N,'Basic Data'!Q:Q),"")</f>
        <v>1499.3</v>
      </c>
      <c r="V461" s="179">
        <f ca="1">IFERROR(_xlfn.XLOOKUP(PA[[#This Row],[Affected Equipment ]],'Basic Data'!N:N,'Basic Data'!R:R),"")</f>
        <v>8.9228114027257027E-3</v>
      </c>
      <c r="W461" s="35" t="s">
        <v>414</v>
      </c>
      <c r="X461" s="38"/>
      <c r="Y461" s="38" t="s">
        <v>75</v>
      </c>
      <c r="Z461" s="44">
        <v>0.26180555555555557</v>
      </c>
      <c r="AA461" s="44">
        <v>0.26180555555555557</v>
      </c>
      <c r="AB461" s="44">
        <v>0.26180555555555557</v>
      </c>
      <c r="AC461" s="44">
        <v>0.2902777777777778</v>
      </c>
      <c r="AD461" s="42">
        <f>IF(PA[[#This Row],[Acknowledgement Time ]]="NA","",(PA[[#This Row],[Acknowledgement Time ]]-PA[[#This Row],[Fault Time]])*24)</f>
        <v>0</v>
      </c>
      <c r="AE461" s="42">
        <f>IF(PA[[#This Row],[Work Start time on Fault]]="NA","",(PA[[#This Row],[Work Start time on Fault]]-PA[[#This Row],[Fault Time]])*24)</f>
        <v>0</v>
      </c>
      <c r="AF461" s="43">
        <f>IF(PA[[#This Row],[Status]]="Open","",(PA[[#This Row],[Work Completion time on fault]]-PA[[#This Row],[Fault Time]])*24)</f>
        <v>0.68333333333333357</v>
      </c>
      <c r="AG461" s="42">
        <f>IFERROR((PA[[#This Row],[Work Completion time on fault]]-PA[[#This Row],[Fault Time]])*24,"")</f>
        <v>0.68333333333333357</v>
      </c>
      <c r="AH461" s="330" t="s">
        <v>519</v>
      </c>
      <c r="AI461" s="32" t="s">
        <v>368</v>
      </c>
      <c r="AJ461" s="34">
        <f ca="1">IFERROR(PA[[#This Row],[Breakdown Time]]*PA[[#This Row],[Plant Equivalent Weightage]],"")</f>
        <v>6.0972544585292327E-3</v>
      </c>
      <c r="AK461" s="35">
        <v>39.5</v>
      </c>
      <c r="AL461" s="49">
        <f>IFERROR((_xlfn.XLOOKUP($G461,'Modelling New'!$D:$D,'Modelling New'!$O:$O)*PA[[#This Row],[Lost PoA(Wh/m2)]]*PA[[#This Row],[DC Capacity Affected (kW)]])/1000,"")</f>
        <v>45.798017906407352</v>
      </c>
    </row>
    <row r="462" spans="1:39">
      <c r="A462" s="174">
        <f t="shared" si="8"/>
        <v>461</v>
      </c>
      <c r="B462" s="30">
        <v>45797</v>
      </c>
      <c r="C462" s="184">
        <f>YEAR(PA[[#This Row],[Date]])+IF(MONTH(PA[[#This Row],[Date]])&gt;=4,1,0)</f>
        <v>2026</v>
      </c>
      <c r="D462" s="32">
        <f>YEAR(PA[[#This Row],[Date]])</f>
        <v>2025</v>
      </c>
      <c r="E462" s="36" t="s">
        <v>364</v>
      </c>
      <c r="F462" s="36" t="s">
        <v>364</v>
      </c>
      <c r="G462" s="217">
        <v>45778</v>
      </c>
      <c r="H462" s="31">
        <f>DAY(EOMONTH(PA[[#This Row],[Month Year]],0))</f>
        <v>31</v>
      </c>
      <c r="I462" s="33">
        <v>0.26180555555555557</v>
      </c>
      <c r="J462" s="33">
        <v>0.71319444444444446</v>
      </c>
      <c r="K462" s="34">
        <f>IFERROR((PA[[#This Row],[Sunset Time (POA&lt;20 W/m2)]]-PA[[#This Row],[Sunrise Time (POA&gt;20 W/m2)]])*24,"")</f>
        <v>10.833333333333334</v>
      </c>
      <c r="L462" s="32" t="s">
        <v>403</v>
      </c>
      <c r="M462" s="36" t="s">
        <v>404</v>
      </c>
      <c r="N462" s="32" t="s">
        <v>417</v>
      </c>
      <c r="O462" s="35" t="s">
        <v>459</v>
      </c>
      <c r="P462" s="35" t="s">
        <v>407</v>
      </c>
      <c r="Q462" s="32"/>
      <c r="R462" s="31">
        <f>IF((PA[[#This Row],[String Type(If String BD)]]&amp;PA[[#This Row],[Equipment (If any BD other than PV  array and inv)]])="",1,0)</f>
        <v>0</v>
      </c>
      <c r="S462" s="31">
        <f>IF(PA[[#This Row],[String Type(If String BD)]]="",1,0)</f>
        <v>0</v>
      </c>
      <c r="T4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2" s="34">
        <f>IFERROR(_xlfn.XLOOKUP(PA[[#This Row],[Affected Equipment ]],'Basic Data'!N:N,'Basic Data'!Q:Q),"")</f>
        <v>31.900000000000002</v>
      </c>
      <c r="V462" s="179">
        <f ca="1">IFERROR(_xlfn.XLOOKUP(PA[[#This Row],[Affected Equipment ]],'Basic Data'!N:N,'Basic Data'!R:R),"")</f>
        <v>1.898470511218235E-4</v>
      </c>
      <c r="W462" s="35" t="s">
        <v>448</v>
      </c>
      <c r="X462" s="38"/>
      <c r="Y462" s="38" t="s">
        <v>470</v>
      </c>
      <c r="Z462" s="44">
        <v>0.26180555555555557</v>
      </c>
      <c r="AA462" s="44">
        <v>0.26180555555555557</v>
      </c>
      <c r="AB462" s="44">
        <v>0.26180555555555557</v>
      </c>
      <c r="AC462" s="44">
        <v>0.67361111111111116</v>
      </c>
      <c r="AD462" s="42">
        <f>IF(PA[[#This Row],[Acknowledgement Time ]]="NA","",(PA[[#This Row],[Acknowledgement Time ]]-PA[[#This Row],[Fault Time]])*24)</f>
        <v>0</v>
      </c>
      <c r="AE462" s="42">
        <f>IF(PA[[#This Row],[Work Start time on Fault]]="NA","",(PA[[#This Row],[Work Start time on Fault]]-PA[[#This Row],[Fault Time]])*24)</f>
        <v>0</v>
      </c>
      <c r="AF462" s="43">
        <f>IF(PA[[#This Row],[Status]]="Open","",(PA[[#This Row],[Work Completion time on fault]]-PA[[#This Row],[Fault Time]])*24)</f>
        <v>9.8833333333333346</v>
      </c>
      <c r="AG462" s="42">
        <f>IFERROR((PA[[#This Row],[Work Completion time on fault]]-PA[[#This Row],[Fault Time]])*24,"")</f>
        <v>9.8833333333333346</v>
      </c>
      <c r="AH462" s="316" t="s">
        <v>622</v>
      </c>
      <c r="AI462" s="32" t="s">
        <v>368</v>
      </c>
      <c r="AJ462" s="34">
        <f ca="1">IFERROR(PA[[#This Row],[Breakdown Time]]*PA[[#This Row],[Plant Equivalent Weightage]],"")</f>
        <v>1.8763216885873558E-3</v>
      </c>
      <c r="AK462" s="35">
        <v>3184</v>
      </c>
      <c r="AL462" s="49">
        <f>IFERROR((_xlfn.XLOOKUP($G462,'Modelling New'!$D:$D,'Modelling New'!$O:$O)*PA[[#This Row],[Lost PoA(Wh/m2)]]*PA[[#This Row],[DC Capacity Affected (kW)]])/1000,"")</f>
        <v>78.546129283060068</v>
      </c>
      <c r="AM462" s="316" t="s">
        <v>623</v>
      </c>
    </row>
    <row r="463" spans="1:39">
      <c r="A463" s="174">
        <f t="shared" si="8"/>
        <v>462</v>
      </c>
      <c r="B463" s="134">
        <v>45797</v>
      </c>
      <c r="C463" s="183">
        <f>YEAR(PA[[#This Row],[Date]])+IF(MONTH(PA[[#This Row],[Date]])&gt;=4,1,0)</f>
        <v>2026</v>
      </c>
      <c r="D463" s="32">
        <f>YEAR(PA[[#This Row],[Date]])</f>
        <v>2025</v>
      </c>
      <c r="E463" s="36" t="s">
        <v>364</v>
      </c>
      <c r="F463" s="36" t="s">
        <v>364</v>
      </c>
      <c r="G463" s="217">
        <v>45778</v>
      </c>
      <c r="H463" s="175">
        <f>DAY(EOMONTH(PA[[#This Row],[Month Year]],0))</f>
        <v>31</v>
      </c>
      <c r="I463" s="33">
        <v>0.26180555555555557</v>
      </c>
      <c r="J463" s="33">
        <v>0.71319444444444446</v>
      </c>
      <c r="K463" s="34">
        <f>IFERROR((PA[[#This Row],[Sunset Time (POA&lt;20 W/m2)]]-PA[[#This Row],[Sunrise Time (POA&gt;20 W/m2)]])*24,"")</f>
        <v>10.833333333333334</v>
      </c>
      <c r="L463" s="32" t="s">
        <v>403</v>
      </c>
      <c r="M463" s="36" t="s">
        <v>404</v>
      </c>
      <c r="N463" s="32" t="s">
        <v>417</v>
      </c>
      <c r="O463" s="35" t="s">
        <v>459</v>
      </c>
      <c r="P463" s="35" t="s">
        <v>407</v>
      </c>
      <c r="Q463" s="36"/>
      <c r="R463" s="175">
        <f>IF((PA[[#This Row],[String Type(If String BD)]]&amp;PA[[#This Row],[Equipment (If any BD other than PV  array and inv)]])="",1,0)</f>
        <v>0</v>
      </c>
      <c r="S463" s="175">
        <f>IF(PA[[#This Row],[String Type(If String BD)]]="",1,0)</f>
        <v>0</v>
      </c>
      <c r="T4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3" s="176">
        <f>IFERROR(_xlfn.XLOOKUP(PA[[#This Row],[Affected Equipment ]],'Basic Data'!N:N,'Basic Data'!Q:Q),"")</f>
        <v>31.900000000000002</v>
      </c>
      <c r="V463" s="180">
        <f ca="1">IFERROR(_xlfn.XLOOKUP(PA[[#This Row],[Affected Equipment ]],'Basic Data'!N:N,'Basic Data'!R:R),"")</f>
        <v>1.898470511218235E-4</v>
      </c>
      <c r="W463" s="35" t="s">
        <v>448</v>
      </c>
      <c r="X463" s="38"/>
      <c r="Y463" s="38" t="s">
        <v>470</v>
      </c>
      <c r="Z463" s="44">
        <v>0.26180555555555557</v>
      </c>
      <c r="AA463" s="44">
        <v>0.26180555555555557</v>
      </c>
      <c r="AB463" s="44">
        <v>0.26180555555555557</v>
      </c>
      <c r="AC463" s="44">
        <v>0.68055555555555558</v>
      </c>
      <c r="AD463" s="177">
        <f>IF(PA[[#This Row],[Acknowledgement Time ]]="NA","",(PA[[#This Row],[Acknowledgement Time ]]-PA[[#This Row],[Fault Time]])*24)</f>
        <v>0</v>
      </c>
      <c r="AE463" s="177">
        <f>IF(PA[[#This Row],[Work Start time on Fault]]="NA","",(PA[[#This Row],[Work Start time on Fault]]-PA[[#This Row],[Fault Time]])*24)</f>
        <v>0</v>
      </c>
      <c r="AF463" s="178">
        <f>IF(PA[[#This Row],[Status]]="Open","",(PA[[#This Row],[Work Completion time on fault]]-PA[[#This Row],[Fault Time]])*24)</f>
        <v>10.050000000000001</v>
      </c>
      <c r="AG463" s="177">
        <f>IFERROR((PA[[#This Row],[Work Completion time on fault]]-PA[[#This Row],[Fault Time]])*24,"")</f>
        <v>10.050000000000001</v>
      </c>
      <c r="AH463" s="316" t="s">
        <v>622</v>
      </c>
      <c r="AI463" s="32" t="s">
        <v>368</v>
      </c>
      <c r="AJ463" s="176">
        <f ca="1">IFERROR(PA[[#This Row],[Breakdown Time]]*PA[[#This Row],[Plant Equivalent Weightage]],"")</f>
        <v>1.9079628637743264E-3</v>
      </c>
      <c r="AK463" s="37">
        <v>3187</v>
      </c>
      <c r="AL463" s="278">
        <f>IFERROR((_xlfn.XLOOKUP($G463,'Modelling New'!$D:$D,'Modelling New'!$O:$O)*PA[[#This Row],[Lost PoA(Wh/m2)]]*PA[[#This Row],[DC Capacity Affected (kW)]])/1000,"")</f>
        <v>78.620136314419753</v>
      </c>
      <c r="AM463" s="316" t="s">
        <v>623</v>
      </c>
    </row>
    <row r="464" spans="1:39">
      <c r="A464" s="174">
        <f t="shared" si="8"/>
        <v>463</v>
      </c>
      <c r="B464" s="134">
        <v>45797</v>
      </c>
      <c r="C464" s="183">
        <f>YEAR(PA[[#This Row],[Date]])+IF(MONTH(PA[[#This Row],[Date]])&gt;=4,1,0)</f>
        <v>2026</v>
      </c>
      <c r="D464" s="32">
        <f>YEAR(PA[[#This Row],[Date]])</f>
        <v>2025</v>
      </c>
      <c r="E464" s="36" t="s">
        <v>364</v>
      </c>
      <c r="F464" s="36" t="s">
        <v>364</v>
      </c>
      <c r="G464" s="217">
        <v>45778</v>
      </c>
      <c r="H464" s="175">
        <f>DAY(EOMONTH(PA[[#This Row],[Month Year]],0))</f>
        <v>31</v>
      </c>
      <c r="I464" s="33">
        <v>0.26180555555555557</v>
      </c>
      <c r="J464" s="33">
        <v>0.71319444444444446</v>
      </c>
      <c r="K464" s="34">
        <f>IFERROR((PA[[#This Row],[Sunset Time (POA&lt;20 W/m2)]]-PA[[#This Row],[Sunrise Time (POA&gt;20 W/m2)]])*24,"")</f>
        <v>10.833333333333334</v>
      </c>
      <c r="L464" s="36" t="s">
        <v>403</v>
      </c>
      <c r="M464" s="36" t="s">
        <v>404</v>
      </c>
      <c r="N464" s="36" t="s">
        <v>413</v>
      </c>
      <c r="O464" s="37" t="s">
        <v>457</v>
      </c>
      <c r="P464" s="37" t="s">
        <v>407</v>
      </c>
      <c r="Q464" s="36"/>
      <c r="R464" s="175">
        <f>IF((PA[[#This Row],[String Type(If String BD)]]&amp;PA[[#This Row],[Equipment (If any BD other than PV  array and inv)]])="",1,0)</f>
        <v>0</v>
      </c>
      <c r="S464" s="175">
        <f>IF(PA[[#This Row],[String Type(If String BD)]]="",1,0)</f>
        <v>0</v>
      </c>
      <c r="T4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4" s="176">
        <f>IFERROR(_xlfn.XLOOKUP(PA[[#This Row],[Affected Equipment ]],'Basic Data'!N:N,'Basic Data'!Q:Q),"")</f>
        <v>31.900000000000002</v>
      </c>
      <c r="V464" s="180">
        <f ca="1">IFERROR(_xlfn.XLOOKUP(PA[[#This Row],[Affected Equipment ]],'Basic Data'!N:N,'Basic Data'!R:R),"")</f>
        <v>1.898470511218235E-4</v>
      </c>
      <c r="W464" s="35" t="s">
        <v>448</v>
      </c>
      <c r="X464" s="38"/>
      <c r="Y464" s="38" t="s">
        <v>470</v>
      </c>
      <c r="Z464" s="44">
        <v>0.26180555555555557</v>
      </c>
      <c r="AA464" s="44">
        <v>0.26180555555555557</v>
      </c>
      <c r="AB464" s="44">
        <v>0.26180555555555557</v>
      </c>
      <c r="AC464" s="45">
        <v>0.6875</v>
      </c>
      <c r="AD464" s="177">
        <f>IF(PA[[#This Row],[Acknowledgement Time ]]="NA","",(PA[[#This Row],[Acknowledgement Time ]]-PA[[#This Row],[Fault Time]])*24)</f>
        <v>0</v>
      </c>
      <c r="AE464" s="177">
        <f>IF(PA[[#This Row],[Work Start time on Fault]]="NA","",(PA[[#This Row],[Work Start time on Fault]]-PA[[#This Row],[Fault Time]])*24)</f>
        <v>0</v>
      </c>
      <c r="AF464" s="178">
        <f>IF(PA[[#This Row],[Status]]="Open","",(PA[[#This Row],[Work Completion time on fault]]-PA[[#This Row],[Fault Time]])*24)</f>
        <v>10.216666666666667</v>
      </c>
      <c r="AG464" s="177">
        <f>IFERROR((PA[[#This Row],[Work Completion time on fault]]-PA[[#This Row],[Fault Time]])*24,"")</f>
        <v>10.216666666666667</v>
      </c>
      <c r="AH464" s="316" t="s">
        <v>617</v>
      </c>
      <c r="AI464" s="32" t="s">
        <v>368</v>
      </c>
      <c r="AJ464" s="176">
        <f ca="1">IFERROR(PA[[#This Row],[Breakdown Time]]*PA[[#This Row],[Plant Equivalent Weightage]],"")</f>
        <v>1.9396040389612968E-3</v>
      </c>
      <c r="AK464" s="37">
        <v>3189</v>
      </c>
      <c r="AL464" s="278">
        <f>IFERROR((_xlfn.XLOOKUP($G464,'Modelling New'!$D:$D,'Modelling New'!$O:$O)*PA[[#This Row],[Lost PoA(Wh/m2)]]*PA[[#This Row],[DC Capacity Affected (kW)]])/1000,"")</f>
        <v>78.669474335326186</v>
      </c>
      <c r="AM464" s="316" t="s">
        <v>623</v>
      </c>
    </row>
    <row r="465" spans="1:39">
      <c r="A465" s="174">
        <f t="shared" si="8"/>
        <v>464</v>
      </c>
      <c r="B465" s="134">
        <v>45797</v>
      </c>
      <c r="C465" s="183">
        <f>YEAR(PA[[#This Row],[Date]])+IF(MONTH(PA[[#This Row],[Date]])&gt;=4,1,0)</f>
        <v>2026</v>
      </c>
      <c r="D465" s="32">
        <f>YEAR(PA[[#This Row],[Date]])</f>
        <v>2025</v>
      </c>
      <c r="E465" s="36" t="s">
        <v>364</v>
      </c>
      <c r="F465" s="36" t="s">
        <v>364</v>
      </c>
      <c r="G465" s="217">
        <v>45778</v>
      </c>
      <c r="H465" s="175">
        <f>DAY(EOMONTH(PA[[#This Row],[Month Year]],0))</f>
        <v>31</v>
      </c>
      <c r="I465" s="33">
        <v>0.26180555555555557</v>
      </c>
      <c r="J465" s="33">
        <v>0.71319444444444446</v>
      </c>
      <c r="K465" s="34">
        <f>IFERROR((PA[[#This Row],[Sunset Time (POA&lt;20 W/m2)]]-PA[[#This Row],[Sunrise Time (POA&gt;20 W/m2)]])*24,"")</f>
        <v>10.833333333333334</v>
      </c>
      <c r="L465" s="36" t="s">
        <v>403</v>
      </c>
      <c r="M465" s="36" t="s">
        <v>404</v>
      </c>
      <c r="N465" s="36" t="s">
        <v>413</v>
      </c>
      <c r="O465" s="37" t="s">
        <v>473</v>
      </c>
      <c r="P465" s="37" t="s">
        <v>407</v>
      </c>
      <c r="Q465" s="36"/>
      <c r="R465" s="175">
        <f>IF((PA[[#This Row],[String Type(If String BD)]]&amp;PA[[#This Row],[Equipment (If any BD other than PV  array and inv)]])="",1,0)</f>
        <v>0</v>
      </c>
      <c r="S465" s="175">
        <f>IF(PA[[#This Row],[String Type(If String BD)]]="",1,0)</f>
        <v>0</v>
      </c>
      <c r="T46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5" s="176">
        <f>IFERROR(_xlfn.XLOOKUP(PA[[#This Row],[Affected Equipment ]],'Basic Data'!N:N,'Basic Data'!Q:Q),"")</f>
        <v>31.900000000000002</v>
      </c>
      <c r="V465" s="180">
        <f ca="1">IFERROR(_xlfn.XLOOKUP(PA[[#This Row],[Affected Equipment ]],'Basic Data'!N:N,'Basic Data'!R:R),"")</f>
        <v>1.898470511218235E-4</v>
      </c>
      <c r="W465" s="35" t="s">
        <v>448</v>
      </c>
      <c r="X465" s="38"/>
      <c r="Y465" s="38" t="s">
        <v>470</v>
      </c>
      <c r="Z465" s="44">
        <v>0.26180555555555557</v>
      </c>
      <c r="AA465" s="44">
        <v>0.26180555555555557</v>
      </c>
      <c r="AB465" s="44">
        <v>0.26180555555555557</v>
      </c>
      <c r="AC465" s="45">
        <v>0.69444444444444442</v>
      </c>
      <c r="AD465" s="177">
        <f>IF(PA[[#This Row],[Acknowledgement Time ]]="NA","",(PA[[#This Row],[Acknowledgement Time ]]-PA[[#This Row],[Fault Time]])*24)</f>
        <v>0</v>
      </c>
      <c r="AE465" s="177">
        <f>IF(PA[[#This Row],[Work Start time on Fault]]="NA","",(PA[[#This Row],[Work Start time on Fault]]-PA[[#This Row],[Fault Time]])*24)</f>
        <v>0</v>
      </c>
      <c r="AF465" s="178">
        <f>IF(PA[[#This Row],[Status]]="Open","",(PA[[#This Row],[Work Completion time on fault]]-PA[[#This Row],[Fault Time]])*24)</f>
        <v>10.383333333333333</v>
      </c>
      <c r="AG465" s="177">
        <f>IFERROR((PA[[#This Row],[Work Completion time on fault]]-PA[[#This Row],[Fault Time]])*24,"")</f>
        <v>10.383333333333333</v>
      </c>
      <c r="AH465" s="316" t="s">
        <v>622</v>
      </c>
      <c r="AI465" s="32" t="s">
        <v>368</v>
      </c>
      <c r="AJ465" s="176">
        <f ca="1">IFERROR(PA[[#This Row],[Breakdown Time]]*PA[[#This Row],[Plant Equivalent Weightage]],"")</f>
        <v>1.9712452141482672E-3</v>
      </c>
      <c r="AK465" s="37">
        <v>3191</v>
      </c>
      <c r="AL465" s="278">
        <f>IFERROR((_xlfn.XLOOKUP($G465,'Modelling New'!$D:$D,'Modelling New'!$O:$O)*PA[[#This Row],[Lost PoA(Wh/m2)]]*PA[[#This Row],[DC Capacity Affected (kW)]])/1000,"")</f>
        <v>78.718812356232633</v>
      </c>
      <c r="AM465" s="316" t="s">
        <v>623</v>
      </c>
    </row>
    <row r="466" spans="1:39">
      <c r="A466" s="174">
        <f t="shared" si="8"/>
        <v>465</v>
      </c>
      <c r="B466" s="134">
        <v>45797</v>
      </c>
      <c r="C466" s="183">
        <f>YEAR(PA[[#This Row],[Date]])+IF(MONTH(PA[[#This Row],[Date]])&gt;=4,1,0)</f>
        <v>2026</v>
      </c>
      <c r="D466" s="32">
        <f>YEAR(PA[[#This Row],[Date]])</f>
        <v>2025</v>
      </c>
      <c r="E466" s="36" t="s">
        <v>364</v>
      </c>
      <c r="F466" s="36" t="s">
        <v>364</v>
      </c>
      <c r="G466" s="217">
        <v>45778</v>
      </c>
      <c r="H466" s="175">
        <f>DAY(EOMONTH(PA[[#This Row],[Month Year]],0))</f>
        <v>31</v>
      </c>
      <c r="I466" s="33">
        <v>0.26180555555555557</v>
      </c>
      <c r="J466" s="33">
        <v>0.71319444444444446</v>
      </c>
      <c r="K466" s="34">
        <f>IFERROR((PA[[#This Row],[Sunset Time (POA&lt;20 W/m2)]]-PA[[#This Row],[Sunrise Time (POA&gt;20 W/m2)]])*24,"")</f>
        <v>10.833333333333334</v>
      </c>
      <c r="L466" s="36" t="s">
        <v>403</v>
      </c>
      <c r="M466" s="36" t="s">
        <v>404</v>
      </c>
      <c r="N466" s="36" t="s">
        <v>413</v>
      </c>
      <c r="O466" s="37" t="s">
        <v>473</v>
      </c>
      <c r="P466" s="37" t="s">
        <v>407</v>
      </c>
      <c r="Q466" s="36"/>
      <c r="R466" s="175">
        <f>IF((PA[[#This Row],[String Type(If String BD)]]&amp;PA[[#This Row],[Equipment (If any BD other than PV  array and inv)]])="",1,0)</f>
        <v>0</v>
      </c>
      <c r="S466" s="175">
        <f>IF(PA[[#This Row],[String Type(If String BD)]]="",1,0)</f>
        <v>0</v>
      </c>
      <c r="T46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6" s="176">
        <f>IFERROR(_xlfn.XLOOKUP(PA[[#This Row],[Affected Equipment ]],'Basic Data'!N:N,'Basic Data'!Q:Q),"")</f>
        <v>31.900000000000002</v>
      </c>
      <c r="V466" s="180">
        <f ca="1">IFERROR(_xlfn.XLOOKUP(PA[[#This Row],[Affected Equipment ]],'Basic Data'!N:N,'Basic Data'!R:R),"")</f>
        <v>1.898470511218235E-4</v>
      </c>
      <c r="W466" s="35" t="s">
        <v>448</v>
      </c>
      <c r="X466" s="38"/>
      <c r="Y466" s="38" t="s">
        <v>470</v>
      </c>
      <c r="Z466" s="44">
        <v>0.26180555555555557</v>
      </c>
      <c r="AA466" s="44">
        <v>0.26180555555555557</v>
      </c>
      <c r="AB466" s="44">
        <v>0.26180555555555557</v>
      </c>
      <c r="AC466" s="45">
        <v>0.70138888888888884</v>
      </c>
      <c r="AD466" s="177">
        <f>IF(PA[[#This Row],[Acknowledgement Time ]]="NA","",(PA[[#This Row],[Acknowledgement Time ]]-PA[[#This Row],[Fault Time]])*24)</f>
        <v>0</v>
      </c>
      <c r="AE466" s="177">
        <f>IF(PA[[#This Row],[Work Start time on Fault]]="NA","",(PA[[#This Row],[Work Start time on Fault]]-PA[[#This Row],[Fault Time]])*24)</f>
        <v>0</v>
      </c>
      <c r="AF466" s="178">
        <f>IF(PA[[#This Row],[Status]]="Open","",(PA[[#This Row],[Work Completion time on fault]]-PA[[#This Row],[Fault Time]])*24)</f>
        <v>10.549999999999999</v>
      </c>
      <c r="AG466" s="177">
        <f>IFERROR((PA[[#This Row],[Work Completion time on fault]]-PA[[#This Row],[Fault Time]])*24,"")</f>
        <v>10.549999999999999</v>
      </c>
      <c r="AH466" s="316" t="s">
        <v>622</v>
      </c>
      <c r="AI466" s="32" t="s">
        <v>368</v>
      </c>
      <c r="AJ466" s="176">
        <f ca="1">IFERROR(PA[[#This Row],[Breakdown Time]]*PA[[#This Row],[Plant Equivalent Weightage]],"")</f>
        <v>2.0028863893352378E-3</v>
      </c>
      <c r="AK466" s="37">
        <v>3194</v>
      </c>
      <c r="AL466" s="278">
        <f>IFERROR((_xlfn.XLOOKUP($G466,'Modelling New'!$D:$D,'Modelling New'!$O:$O)*PA[[#This Row],[Lost PoA(Wh/m2)]]*PA[[#This Row],[DC Capacity Affected (kW)]])/1000,"")</f>
        <v>78.792819387592289</v>
      </c>
      <c r="AM466" s="316" t="s">
        <v>623</v>
      </c>
    </row>
    <row r="467" spans="1:39">
      <c r="A467" s="174">
        <f t="shared" si="8"/>
        <v>466</v>
      </c>
      <c r="B467" s="134">
        <v>45797</v>
      </c>
      <c r="C467" s="183">
        <f>YEAR(PA[[#This Row],[Date]])+IF(MONTH(PA[[#This Row],[Date]])&gt;=4,1,0)</f>
        <v>2026</v>
      </c>
      <c r="D467" s="32">
        <f>YEAR(PA[[#This Row],[Date]])</f>
        <v>2025</v>
      </c>
      <c r="E467" s="36" t="s">
        <v>364</v>
      </c>
      <c r="F467" s="36" t="s">
        <v>364</v>
      </c>
      <c r="G467" s="217">
        <v>45778</v>
      </c>
      <c r="H467" s="175">
        <f>DAY(EOMONTH(PA[[#This Row],[Month Year]],0))</f>
        <v>31</v>
      </c>
      <c r="I467" s="33">
        <v>0.26180555555555557</v>
      </c>
      <c r="J467" s="33">
        <v>0.71319444444444446</v>
      </c>
      <c r="K467" s="34">
        <f>IFERROR((PA[[#This Row],[Sunset Time (POA&lt;20 W/m2)]]-PA[[#This Row],[Sunrise Time (POA&gt;20 W/m2)]])*24,"")</f>
        <v>10.833333333333334</v>
      </c>
      <c r="L467" s="36" t="s">
        <v>419</v>
      </c>
      <c r="M467" s="36" t="s">
        <v>411</v>
      </c>
      <c r="N467" s="32" t="s">
        <v>444</v>
      </c>
      <c r="O467" s="37" t="s">
        <v>457</v>
      </c>
      <c r="P467" s="37" t="s">
        <v>407</v>
      </c>
      <c r="Q467" s="36"/>
      <c r="R467" s="175">
        <f>IF((PA[[#This Row],[String Type(If String BD)]]&amp;PA[[#This Row],[Equipment (If any BD other than PV  array and inv)]])="",1,0)</f>
        <v>0</v>
      </c>
      <c r="S467" s="175">
        <f>IF(PA[[#This Row],[String Type(If String BD)]]="",1,0)</f>
        <v>0</v>
      </c>
      <c r="T46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67" s="176">
        <f>IFERROR(_xlfn.XLOOKUP(PA[[#This Row],[Affected Equipment ]],'Basic Data'!N:N,'Basic Data'!Q:Q),"")</f>
        <v>31.900000000000002</v>
      </c>
      <c r="V467" s="180">
        <f ca="1">IFERROR(_xlfn.XLOOKUP(PA[[#This Row],[Affected Equipment ]],'Basic Data'!N:N,'Basic Data'!R:R),"")</f>
        <v>1.898470511218235E-4</v>
      </c>
      <c r="W467" s="35" t="s">
        <v>448</v>
      </c>
      <c r="X467" s="38"/>
      <c r="Y467" s="38" t="s">
        <v>470</v>
      </c>
      <c r="Z467" s="44">
        <v>0.26180555555555557</v>
      </c>
      <c r="AA467" s="44">
        <v>0.26180555555555557</v>
      </c>
      <c r="AB467" s="44">
        <v>0.26180555555555557</v>
      </c>
      <c r="AC467" s="45">
        <v>0.70833333333333337</v>
      </c>
      <c r="AD467" s="177">
        <f>IF(PA[[#This Row],[Acknowledgement Time ]]="NA","",(PA[[#This Row],[Acknowledgement Time ]]-PA[[#This Row],[Fault Time]])*24)</f>
        <v>0</v>
      </c>
      <c r="AE467" s="177">
        <f>IF(PA[[#This Row],[Work Start time on Fault]]="NA","",(PA[[#This Row],[Work Start time on Fault]]-PA[[#This Row],[Fault Time]])*24)</f>
        <v>0</v>
      </c>
      <c r="AF467" s="178">
        <f>IF(PA[[#This Row],[Status]]="Open","",(PA[[#This Row],[Work Completion time on fault]]-PA[[#This Row],[Fault Time]])*24)</f>
        <v>10.716666666666667</v>
      </c>
      <c r="AG467" s="177">
        <f>IFERROR((PA[[#This Row],[Work Completion time on fault]]-PA[[#This Row],[Fault Time]])*24,"")</f>
        <v>10.716666666666667</v>
      </c>
      <c r="AH467" s="316" t="s">
        <v>624</v>
      </c>
      <c r="AI467" s="32" t="s">
        <v>368</v>
      </c>
      <c r="AJ467" s="176">
        <f ca="1">IFERROR(PA[[#This Row],[Breakdown Time]]*PA[[#This Row],[Plant Equivalent Weightage]],"")</f>
        <v>2.0345275645222084E-3</v>
      </c>
      <c r="AK467" s="37">
        <v>3197</v>
      </c>
      <c r="AL467" s="278">
        <f>IFERROR((_xlfn.XLOOKUP($G467,'Modelling New'!$D:$D,'Modelling New'!$O:$O)*PA[[#This Row],[Lost PoA(Wh/m2)]]*PA[[#This Row],[DC Capacity Affected (kW)]])/1000,"")</f>
        <v>78.866826418951973</v>
      </c>
      <c r="AM467" s="316" t="s">
        <v>623</v>
      </c>
    </row>
    <row r="468" spans="1:39">
      <c r="A468" s="174">
        <f t="shared" si="8"/>
        <v>467</v>
      </c>
      <c r="B468" s="134">
        <v>45798</v>
      </c>
      <c r="C468" s="184">
        <f>YEAR(PA[[#This Row],[Date]])+IF(MONTH(PA[[#This Row],[Date]])&gt;=4,1,0)</f>
        <v>2026</v>
      </c>
      <c r="D468" s="32">
        <f>YEAR(PA[[#This Row],[Date]])</f>
        <v>2025</v>
      </c>
      <c r="E468" s="36" t="s">
        <v>364</v>
      </c>
      <c r="F468" s="36" t="s">
        <v>364</v>
      </c>
      <c r="G468" s="217">
        <v>45778</v>
      </c>
      <c r="H468" s="31">
        <f>DAY(EOMONTH(PA[[#This Row],[Month Year]],0))</f>
        <v>31</v>
      </c>
      <c r="I468" s="33">
        <v>0.26041666666666669</v>
      </c>
      <c r="J468" s="33">
        <v>0.7680555555555556</v>
      </c>
      <c r="K468" s="34">
        <f>IFERROR((PA[[#This Row],[Sunset Time (POA&lt;20 W/m2)]]-PA[[#This Row],[Sunrise Time (POA&gt;20 W/m2)]])*24,"")</f>
        <v>12.183333333333335</v>
      </c>
      <c r="L468" s="32" t="s">
        <v>427</v>
      </c>
      <c r="M468" s="36" t="s">
        <v>404</v>
      </c>
      <c r="N468" s="36" t="s">
        <v>405</v>
      </c>
      <c r="O468" s="35"/>
      <c r="P468" s="35"/>
      <c r="Q468" s="32"/>
      <c r="R468" s="31">
        <f>IF((PA[[#This Row],[String Type(If String BD)]]&amp;PA[[#This Row],[Equipment (If any BD other than PV  array and inv)]])="",1,0)</f>
        <v>1</v>
      </c>
      <c r="S468" s="31">
        <f>IF(PA[[#This Row],[String Type(If String BD)]]="",1,0)</f>
        <v>1</v>
      </c>
      <c r="T4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468" s="34">
        <f>IFERROR(_xlfn.XLOOKUP(PA[[#This Row],[Affected Equipment ]],'Basic Data'!N:N,'Basic Data'!Q:Q),"")</f>
        <v>1137.96</v>
      </c>
      <c r="V468" s="179">
        <f ca="1">IFERROR(_xlfn.XLOOKUP(PA[[#This Row],[Affected Equipment ]],'Basic Data'!N:N,'Basic Data'!R:R),"")</f>
        <v>6.7723620782003217E-3</v>
      </c>
      <c r="W468" s="35" t="s">
        <v>414</v>
      </c>
      <c r="X468" s="38"/>
      <c r="Y468" s="38" t="s">
        <v>75</v>
      </c>
      <c r="Z468" s="44">
        <v>0.26041666666666669</v>
      </c>
      <c r="AA468" s="40">
        <v>0.26041666666666669</v>
      </c>
      <c r="AB468" s="41">
        <v>0.26041666666666669</v>
      </c>
      <c r="AC468" s="44">
        <v>0.32291666666666669</v>
      </c>
      <c r="AD468" s="42">
        <f>IF(PA[[#This Row],[Acknowledgement Time ]]="NA","",(PA[[#This Row],[Acknowledgement Time ]]-PA[[#This Row],[Fault Time]])*24)</f>
        <v>0</v>
      </c>
      <c r="AE468" s="42">
        <f>IF(PA[[#This Row],[Work Start time on Fault]]="NA","",(PA[[#This Row],[Work Start time on Fault]]-PA[[#This Row],[Fault Time]])*24)</f>
        <v>0</v>
      </c>
      <c r="AF468" s="43">
        <f>IF(PA[[#This Row],[Status]]="Open","",(PA[[#This Row],[Work Completion time on fault]]-PA[[#This Row],[Fault Time]])*24)</f>
        <v>1.5</v>
      </c>
      <c r="AG468" s="42">
        <f>IFERROR((PA[[#This Row],[Work Completion time on fault]]-PA[[#This Row],[Fault Time]])*24,"")</f>
        <v>1.5</v>
      </c>
      <c r="AH468" s="330" t="s">
        <v>467</v>
      </c>
      <c r="AI468" s="32" t="s">
        <v>368</v>
      </c>
      <c r="AJ468" s="34">
        <f ca="1">IFERROR(PA[[#This Row],[Breakdown Time]]*PA[[#This Row],[Plant Equivalent Weightage]],"")</f>
        <v>1.0158543117300483E-2</v>
      </c>
      <c r="AK468" s="35">
        <v>227</v>
      </c>
      <c r="AL468" s="49">
        <f>IFERROR((_xlfn.XLOOKUP($G468,'Modelling New'!$D:$D,'Modelling New'!$O:$O)*PA[[#This Row],[Lost PoA(Wh/m2)]]*PA[[#This Row],[DC Capacity Affected (kW)]])/1000,"")</f>
        <v>199.76247021079033</v>
      </c>
      <c r="AM468" s="329"/>
    </row>
    <row r="469" spans="1:39">
      <c r="A469" s="174">
        <f t="shared" si="8"/>
        <v>468</v>
      </c>
      <c r="B469" s="30">
        <v>45798</v>
      </c>
      <c r="C469" s="184">
        <f>YEAR(PA[[#This Row],[Date]])+IF(MONTH(PA[[#This Row],[Date]])&gt;=4,1,0)</f>
        <v>2026</v>
      </c>
      <c r="D469" s="32">
        <f>YEAR(PA[[#This Row],[Date]])</f>
        <v>2025</v>
      </c>
      <c r="E469" s="36" t="s">
        <v>364</v>
      </c>
      <c r="F469" s="36" t="s">
        <v>364</v>
      </c>
      <c r="G469" s="217">
        <v>45778</v>
      </c>
      <c r="H469" s="31">
        <f>DAY(EOMONTH(PA[[#This Row],[Month Year]],0))</f>
        <v>31</v>
      </c>
      <c r="I469" s="33">
        <v>0.26041666666666669</v>
      </c>
      <c r="J469" s="33">
        <v>0.7680555555555556</v>
      </c>
      <c r="K469" s="34">
        <f>IFERROR((PA[[#This Row],[Sunset Time (POA&lt;20 W/m2)]]-PA[[#This Row],[Sunrise Time (POA&gt;20 W/m2)]])*24,"")</f>
        <v>12.183333333333335</v>
      </c>
      <c r="L469" s="32" t="s">
        <v>474</v>
      </c>
      <c r="M469" s="36" t="s">
        <v>411</v>
      </c>
      <c r="N469" s="32" t="s">
        <v>417</v>
      </c>
      <c r="O469" s="35"/>
      <c r="P469" s="35"/>
      <c r="Q469" s="32"/>
      <c r="R469" s="31">
        <f>IF((PA[[#This Row],[String Type(If String BD)]]&amp;PA[[#This Row],[Equipment (If any BD other than PV  array and inv)]])="",1,0)</f>
        <v>1</v>
      </c>
      <c r="S469" s="31">
        <f>IF(PA[[#This Row],[String Type(If String BD)]]="",1,0)</f>
        <v>1</v>
      </c>
      <c r="T4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69" s="34">
        <f>IFERROR(_xlfn.XLOOKUP(PA[[#This Row],[Affected Equipment ]],'Basic Data'!N:N,'Basic Data'!Q:Q),"")</f>
        <v>2275.92</v>
      </c>
      <c r="V469" s="179">
        <f ca="1">IFERROR(_xlfn.XLOOKUP(PA[[#This Row],[Affected Equipment ]],'Basic Data'!N:N,'Basic Data'!R:R),"")</f>
        <v>1.3544724156400643E-2</v>
      </c>
      <c r="W469" s="35" t="s">
        <v>414</v>
      </c>
      <c r="X469" s="38"/>
      <c r="Y469" s="38" t="s">
        <v>75</v>
      </c>
      <c r="Z469" s="44">
        <v>0.26041666666666669</v>
      </c>
      <c r="AA469" s="40">
        <v>0.26041666666666669</v>
      </c>
      <c r="AB469" s="41">
        <v>0.26041666666666669</v>
      </c>
      <c r="AC469" s="44">
        <v>0.375</v>
      </c>
      <c r="AD469" s="42">
        <f>IF(PA[[#This Row],[Acknowledgement Time ]]="NA","",(PA[[#This Row],[Acknowledgement Time ]]-PA[[#This Row],[Fault Time]])*24)</f>
        <v>0</v>
      </c>
      <c r="AE469" s="42">
        <f>IF(PA[[#This Row],[Work Start time on Fault]]="NA","",(PA[[#This Row],[Work Start time on Fault]]-PA[[#This Row],[Fault Time]])*24)</f>
        <v>0</v>
      </c>
      <c r="AF469" s="43">
        <f>IF(PA[[#This Row],[Status]]="Open","",(PA[[#This Row],[Work Completion time on fault]]-PA[[#This Row],[Fault Time]])*24)</f>
        <v>2.7499999999999996</v>
      </c>
      <c r="AG469" s="42">
        <f>IFERROR((PA[[#This Row],[Work Completion time on fault]]-PA[[#This Row],[Fault Time]])*24,"")</f>
        <v>2.7499999999999996</v>
      </c>
      <c r="AH469" s="330" t="s">
        <v>562</v>
      </c>
      <c r="AI469" s="32" t="s">
        <v>368</v>
      </c>
      <c r="AJ469" s="34">
        <f ca="1">IFERROR(PA[[#This Row],[Breakdown Time]]*PA[[#This Row],[Plant Equivalent Weightage]],"")</f>
        <v>3.7247991430101761E-2</v>
      </c>
      <c r="AK469" s="35">
        <v>600.79999999999995</v>
      </c>
      <c r="AL469" s="49">
        <f>IFERROR((_xlfn.XLOOKUP($G469,'Modelling New'!$D:$D,'Modelling New'!$O:$O)*PA[[#This Row],[Lost PoA(Wh/m2)]]*PA[[#This Row],[DC Capacity Affected (kW)]])/1000,"")</f>
        <v>1057.4210757942096</v>
      </c>
    </row>
    <row r="470" spans="1:39">
      <c r="A470" s="174">
        <f t="shared" si="8"/>
        <v>469</v>
      </c>
      <c r="B470" s="30">
        <v>45798</v>
      </c>
      <c r="C470" s="184">
        <f>YEAR(PA[[#This Row],[Date]])+IF(MONTH(PA[[#This Row],[Date]])&gt;=4,1,0)</f>
        <v>2026</v>
      </c>
      <c r="D470" s="32">
        <f>YEAR(PA[[#This Row],[Date]])</f>
        <v>2025</v>
      </c>
      <c r="E470" s="36" t="s">
        <v>364</v>
      </c>
      <c r="F470" s="36" t="s">
        <v>364</v>
      </c>
      <c r="G470" s="217">
        <v>45778</v>
      </c>
      <c r="H470" s="31">
        <f>DAY(EOMONTH(PA[[#This Row],[Month Year]],0))</f>
        <v>31</v>
      </c>
      <c r="I470" s="33">
        <v>0.26041666666666669</v>
      </c>
      <c r="J470" s="33">
        <v>0.7680555555555556</v>
      </c>
      <c r="K470" s="34">
        <f>IFERROR((PA[[#This Row],[Sunset Time (POA&lt;20 W/m2)]]-PA[[#This Row],[Sunrise Time (POA&gt;20 W/m2)]])*24,"")</f>
        <v>12.183333333333335</v>
      </c>
      <c r="L470" s="32" t="s">
        <v>425</v>
      </c>
      <c r="M470" s="32" t="s">
        <v>437</v>
      </c>
      <c r="N470" s="36" t="s">
        <v>413</v>
      </c>
      <c r="O470" s="35"/>
      <c r="P470" s="35"/>
      <c r="Q470" s="32"/>
      <c r="R470" s="31">
        <f>IF((PA[[#This Row],[String Type(If String BD)]]&amp;PA[[#This Row],[Equipment (If any BD other than PV  array and inv)]])="",1,0)</f>
        <v>1</v>
      </c>
      <c r="S470" s="31">
        <f>IF(PA[[#This Row],[String Type(If String BD)]]="",1,0)</f>
        <v>1</v>
      </c>
      <c r="T4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0" s="34">
        <f>IFERROR(_xlfn.XLOOKUP(PA[[#This Row],[Affected Equipment ]],'Basic Data'!N:N,'Basic Data'!Q:Q),"")</f>
        <v>1817.5750000000003</v>
      </c>
      <c r="V470" s="179">
        <f ca="1">IFERROR(_xlfn.XLOOKUP(PA[[#This Row],[Affected Equipment ]],'Basic Data'!N:N,'Basic Data'!R:R),"")</f>
        <v>1.0816967208236626E-2</v>
      </c>
      <c r="W470" s="35" t="s">
        <v>414</v>
      </c>
      <c r="X470" s="38"/>
      <c r="Y470" s="38" t="s">
        <v>439</v>
      </c>
      <c r="Z470" s="44">
        <v>0.26041666666666669</v>
      </c>
      <c r="AA470" s="40">
        <v>0.26041666666666669</v>
      </c>
      <c r="AB470" s="41">
        <v>0.26041666666666669</v>
      </c>
      <c r="AC470" s="44">
        <v>0.28055555555555556</v>
      </c>
      <c r="AD470" s="42">
        <f>IF(PA[[#This Row],[Acknowledgement Time ]]="NA","",(PA[[#This Row],[Acknowledgement Time ]]-PA[[#This Row],[Fault Time]])*24)</f>
        <v>0</v>
      </c>
      <c r="AE470" s="42">
        <f>IF(PA[[#This Row],[Work Start time on Fault]]="NA","",(PA[[#This Row],[Work Start time on Fault]]-PA[[#This Row],[Fault Time]])*24)</f>
        <v>0</v>
      </c>
      <c r="AF470" s="43">
        <f>IF(PA[[#This Row],[Status]]="Open","",(PA[[#This Row],[Work Completion time on fault]]-PA[[#This Row],[Fault Time]])*24)</f>
        <v>0.48333333333333295</v>
      </c>
      <c r="AG470" s="42">
        <f>IFERROR((PA[[#This Row],[Work Completion time on fault]]-PA[[#This Row],[Fault Time]])*24,"")</f>
        <v>0.48333333333333295</v>
      </c>
      <c r="AH470" s="330" t="s">
        <v>467</v>
      </c>
      <c r="AI470" s="32" t="s">
        <v>368</v>
      </c>
      <c r="AJ470" s="34">
        <f ca="1">IFERROR(PA[[#This Row],[Breakdown Time]]*PA[[#This Row],[Plant Equivalent Weightage]],"")</f>
        <v>5.2282008173143652E-3</v>
      </c>
      <c r="AK470" s="35">
        <v>23.5</v>
      </c>
      <c r="AL470" s="49">
        <f>IFERROR((_xlfn.XLOOKUP($G470,'Modelling New'!$D:$D,'Modelling New'!$O:$O)*PA[[#This Row],[Lost PoA(Wh/m2)]]*PA[[#This Row],[DC Capacity Affected (kW)]])/1000,"")</f>
        <v>33.030964007872058</v>
      </c>
    </row>
    <row r="471" spans="1:39">
      <c r="A471" s="174">
        <f t="shared" si="8"/>
        <v>470</v>
      </c>
      <c r="B471" s="134">
        <v>45798</v>
      </c>
      <c r="C471" s="183">
        <f>YEAR(PA[[#This Row],[Date]])+IF(MONTH(PA[[#This Row],[Date]])&gt;=4,1,0)</f>
        <v>2026</v>
      </c>
      <c r="D471" s="32">
        <f>YEAR(PA[[#This Row],[Date]])</f>
        <v>2025</v>
      </c>
      <c r="E471" s="36" t="s">
        <v>364</v>
      </c>
      <c r="F471" s="36" t="s">
        <v>364</v>
      </c>
      <c r="G471" s="217">
        <v>45778</v>
      </c>
      <c r="H471" s="175">
        <f>DAY(EOMONTH(PA[[#This Row],[Month Year]],0))</f>
        <v>31</v>
      </c>
      <c r="I471" s="33">
        <v>0.26041666666666669</v>
      </c>
      <c r="J471" s="33">
        <v>0.7680555555555556</v>
      </c>
      <c r="K471" s="34">
        <f>IFERROR((PA[[#This Row],[Sunset Time (POA&lt;20 W/m2)]]-PA[[#This Row],[Sunrise Time (POA&gt;20 W/m2)]])*24,"")</f>
        <v>12.183333333333335</v>
      </c>
      <c r="L471" s="32" t="s">
        <v>425</v>
      </c>
      <c r="M471" s="32" t="s">
        <v>484</v>
      </c>
      <c r="N471" s="32" t="s">
        <v>417</v>
      </c>
      <c r="O471" s="37"/>
      <c r="P471" s="37"/>
      <c r="Q471" s="36"/>
      <c r="R471" s="175">
        <f>IF((PA[[#This Row],[String Type(If String BD)]]&amp;PA[[#This Row],[Equipment (If any BD other than PV  array and inv)]])="",1,0)</f>
        <v>1</v>
      </c>
      <c r="S471" s="175">
        <f>IF(PA[[#This Row],[String Type(If String BD)]]="",1,0)</f>
        <v>1</v>
      </c>
      <c r="T4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1" s="176">
        <f>IFERROR(_xlfn.XLOOKUP(PA[[#This Row],[Affected Equipment ]],'Basic Data'!N:N,'Basic Data'!Q:Q),"")</f>
        <v>2007.2350000000001</v>
      </c>
      <c r="V471" s="180">
        <f ca="1">IFERROR(_xlfn.XLOOKUP(PA[[#This Row],[Affected Equipment ]],'Basic Data'!N:N,'Basic Data'!R:R),"")</f>
        <v>1.1945694221270012E-2</v>
      </c>
      <c r="W471" s="35" t="s">
        <v>414</v>
      </c>
      <c r="X471" s="39"/>
      <c r="Y471" s="38" t="s">
        <v>439</v>
      </c>
      <c r="Z471" s="45">
        <v>0.26041666666666669</v>
      </c>
      <c r="AA471" s="46">
        <v>0.26041666666666669</v>
      </c>
      <c r="AB471" s="47">
        <v>0.26041666666666669</v>
      </c>
      <c r="AC471" s="44">
        <v>0.28055555555555556</v>
      </c>
      <c r="AD471" s="177">
        <f>IF(PA[[#This Row],[Acknowledgement Time ]]="NA","",(PA[[#This Row],[Acknowledgement Time ]]-PA[[#This Row],[Fault Time]])*24)</f>
        <v>0</v>
      </c>
      <c r="AE471" s="177">
        <f>IF(PA[[#This Row],[Work Start time on Fault]]="NA","",(PA[[#This Row],[Work Start time on Fault]]-PA[[#This Row],[Fault Time]])*24)</f>
        <v>0</v>
      </c>
      <c r="AF471" s="178">
        <f>IF(PA[[#This Row],[Status]]="Open","",(PA[[#This Row],[Work Completion time on fault]]-PA[[#This Row],[Fault Time]])*24)</f>
        <v>0.48333333333333295</v>
      </c>
      <c r="AG471" s="177">
        <f>IFERROR((PA[[#This Row],[Work Completion time on fault]]-PA[[#This Row],[Fault Time]])*24,"")</f>
        <v>0.48333333333333295</v>
      </c>
      <c r="AH471" s="330" t="s">
        <v>467</v>
      </c>
      <c r="AI471" s="32" t="s">
        <v>368</v>
      </c>
      <c r="AJ471" s="176">
        <f ca="1">IFERROR(PA[[#This Row],[Breakdown Time]]*PA[[#This Row],[Plant Equivalent Weightage]],"")</f>
        <v>5.7737522069471678E-3</v>
      </c>
      <c r="AK471" s="35">
        <v>23.5</v>
      </c>
      <c r="AL471" s="278">
        <f>IFERROR((_xlfn.XLOOKUP($G471,'Modelling New'!$D:$D,'Modelling New'!$O:$O)*PA[[#This Row],[Lost PoA(Wh/m2)]]*PA[[#This Row],[DC Capacity Affected (kW)]])/1000,"")</f>
        <v>36.477673295650007</v>
      </c>
    </row>
    <row r="472" spans="1:39">
      <c r="A472" s="174">
        <f t="shared" si="8"/>
        <v>471</v>
      </c>
      <c r="B472" s="30">
        <v>45798</v>
      </c>
      <c r="C472" s="184">
        <f>YEAR(PA[[#This Row],[Date]])+IF(MONTH(PA[[#This Row],[Date]])&gt;=4,1,0)</f>
        <v>2026</v>
      </c>
      <c r="D472" s="32">
        <f>YEAR(PA[[#This Row],[Date]])</f>
        <v>2025</v>
      </c>
      <c r="E472" s="36" t="s">
        <v>364</v>
      </c>
      <c r="F472" s="36" t="s">
        <v>364</v>
      </c>
      <c r="G472" s="217">
        <v>45778</v>
      </c>
      <c r="H472" s="31">
        <f>DAY(EOMONTH(PA[[#This Row],[Month Year]],0))</f>
        <v>31</v>
      </c>
      <c r="I472" s="33">
        <v>0.26041666666666669</v>
      </c>
      <c r="J472" s="33">
        <v>0.7680555555555556</v>
      </c>
      <c r="K472" s="34">
        <f>IFERROR((PA[[#This Row],[Sunset Time (POA&lt;20 W/m2)]]-PA[[#This Row],[Sunrise Time (POA&gt;20 W/m2)]])*24,"")</f>
        <v>12.183333333333335</v>
      </c>
      <c r="L472" s="32" t="s">
        <v>451</v>
      </c>
      <c r="M472" s="36" t="s">
        <v>411</v>
      </c>
      <c r="N472" s="36" t="s">
        <v>413</v>
      </c>
      <c r="O472" s="37" t="s">
        <v>447</v>
      </c>
      <c r="P472" s="37" t="s">
        <v>407</v>
      </c>
      <c r="Q472" s="32"/>
      <c r="R472" s="31">
        <f>IF((PA[[#This Row],[String Type(If String BD)]]&amp;PA[[#This Row],[Equipment (If any BD other than PV  array and inv)]])="",1,0)</f>
        <v>0</v>
      </c>
      <c r="S472" s="31">
        <f>IF(PA[[#This Row],[String Type(If String BD)]]="",1,0)</f>
        <v>0</v>
      </c>
      <c r="T4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72" s="34">
        <f>IFERROR(_xlfn.XLOOKUP(PA[[#This Row],[Affected Equipment ]],'Basic Data'!N:N,'Basic Data'!Q:Q),"")</f>
        <v>31.900000000000002</v>
      </c>
      <c r="V472" s="179">
        <f ca="1">IFERROR(_xlfn.XLOOKUP(PA[[#This Row],[Affected Equipment ]],'Basic Data'!N:N,'Basic Data'!R:R),"")</f>
        <v>1.898470511218235E-4</v>
      </c>
      <c r="W472" s="35" t="s">
        <v>448</v>
      </c>
      <c r="X472" s="38"/>
      <c r="Y472" s="38" t="s">
        <v>470</v>
      </c>
      <c r="Z472" s="45">
        <v>0.26041666666666669</v>
      </c>
      <c r="AA472" s="46">
        <v>0.26041666666666669</v>
      </c>
      <c r="AB472" s="47">
        <v>0.26041666666666669</v>
      </c>
      <c r="AC472" s="44">
        <v>0.71875</v>
      </c>
      <c r="AD472" s="42">
        <f>IF(PA[[#This Row],[Acknowledgement Time ]]="NA","",(PA[[#This Row],[Acknowledgement Time ]]-PA[[#This Row],[Fault Time]])*24)</f>
        <v>0</v>
      </c>
      <c r="AE472" s="42">
        <f>IF(PA[[#This Row],[Work Start time on Fault]]="NA","",(PA[[#This Row],[Work Start time on Fault]]-PA[[#This Row],[Fault Time]])*24)</f>
        <v>0</v>
      </c>
      <c r="AF472" s="43">
        <f>IF(PA[[#This Row],[Status]]="Open","",(PA[[#This Row],[Work Completion time on fault]]-PA[[#This Row],[Fault Time]])*24)</f>
        <v>11</v>
      </c>
      <c r="AG472" s="42">
        <f>IFERROR((PA[[#This Row],[Work Completion time on fault]]-PA[[#This Row],[Fault Time]])*24,"")</f>
        <v>11</v>
      </c>
      <c r="AH472" s="316" t="s">
        <v>625</v>
      </c>
      <c r="AI472" s="32" t="s">
        <v>368</v>
      </c>
      <c r="AJ472" s="34">
        <f ca="1">IFERROR(PA[[#This Row],[Breakdown Time]]*PA[[#This Row],[Plant Equivalent Weightage]],"")</f>
        <v>2.0883175623400583E-3</v>
      </c>
      <c r="AK472" s="35">
        <v>2725</v>
      </c>
      <c r="AL472" s="49">
        <f>IFERROR((_xlfn.XLOOKUP($G472,'Modelling New'!$D:$D,'Modelling New'!$O:$O)*PA[[#This Row],[Lost PoA(Wh/m2)]]*PA[[#This Row],[DC Capacity Affected (kW)]])/1000,"")</f>
        <v>67.223053485031002</v>
      </c>
      <c r="AM472" s="316" t="s">
        <v>626</v>
      </c>
    </row>
    <row r="473" spans="1:39">
      <c r="A473" s="174">
        <f t="shared" si="8"/>
        <v>472</v>
      </c>
      <c r="B473" s="30">
        <v>45798</v>
      </c>
      <c r="C473" s="184">
        <f>YEAR(PA[[#This Row],[Date]])+IF(MONTH(PA[[#This Row],[Date]])&gt;=4,1,0)</f>
        <v>2026</v>
      </c>
      <c r="D473" s="32">
        <f>YEAR(PA[[#This Row],[Date]])</f>
        <v>2025</v>
      </c>
      <c r="E473" s="36" t="s">
        <v>364</v>
      </c>
      <c r="F473" s="36" t="s">
        <v>364</v>
      </c>
      <c r="G473" s="217">
        <v>45778</v>
      </c>
      <c r="H473" s="31">
        <f>DAY(EOMONTH(PA[[#This Row],[Month Year]],0))</f>
        <v>31</v>
      </c>
      <c r="I473" s="33">
        <v>0.26041666666666669</v>
      </c>
      <c r="J473" s="33">
        <v>0.7680555555555556</v>
      </c>
      <c r="K473" s="34">
        <f>IFERROR((PA[[#This Row],[Sunset Time (POA&lt;20 W/m2)]]-PA[[#This Row],[Sunrise Time (POA&gt;20 W/m2)]])*24,"")</f>
        <v>12.183333333333335</v>
      </c>
      <c r="L473" s="32" t="s">
        <v>425</v>
      </c>
      <c r="M473" s="32" t="s">
        <v>437</v>
      </c>
      <c r="N473" s="36" t="s">
        <v>413</v>
      </c>
      <c r="O473" s="37" t="s">
        <v>457</v>
      </c>
      <c r="P473" s="37" t="s">
        <v>472</v>
      </c>
      <c r="Q473" s="32"/>
      <c r="R473" s="31">
        <f>IF((PA[[#This Row],[String Type(If String BD)]]&amp;PA[[#This Row],[Equipment (If any BD other than PV  array and inv)]])="",1,0)</f>
        <v>0</v>
      </c>
      <c r="S473" s="31">
        <f>IF(PA[[#This Row],[String Type(If String BD)]]="",1,0)</f>
        <v>0</v>
      </c>
      <c r="T4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3" s="34">
        <f>IFERROR(_xlfn.XLOOKUP(PA[[#This Row],[Affected Equipment ]],'Basic Data'!N:N,'Basic Data'!Q:Q),"")</f>
        <v>31.610000000000003</v>
      </c>
      <c r="V473" s="179">
        <f ca="1">IFERROR(_xlfn.XLOOKUP(PA[[#This Row],[Affected Equipment ]],'Basic Data'!N:N,'Basic Data'!R:R),"")</f>
        <v>1.8812116883889783E-4</v>
      </c>
      <c r="W473" s="35" t="s">
        <v>448</v>
      </c>
      <c r="X473" s="38"/>
      <c r="Y473" s="38" t="s">
        <v>470</v>
      </c>
      <c r="Z473" s="45">
        <v>0.26041666666666669</v>
      </c>
      <c r="AA473" s="46">
        <v>0.26041666666666669</v>
      </c>
      <c r="AB473" s="47">
        <v>0.26041666666666669</v>
      </c>
      <c r="AC473" s="44">
        <v>0.72916666666666663</v>
      </c>
      <c r="AD473" s="42">
        <f>IF(PA[[#This Row],[Acknowledgement Time ]]="NA","",(PA[[#This Row],[Acknowledgement Time ]]-PA[[#This Row],[Fault Time]])*24)</f>
        <v>0</v>
      </c>
      <c r="AE473" s="42">
        <f>IF(PA[[#This Row],[Work Start time on Fault]]="NA","",(PA[[#This Row],[Work Start time on Fault]]-PA[[#This Row],[Fault Time]])*24)</f>
        <v>0</v>
      </c>
      <c r="AF473" s="43">
        <f>IF(PA[[#This Row],[Status]]="Open","",(PA[[#This Row],[Work Completion time on fault]]-PA[[#This Row],[Fault Time]])*24)</f>
        <v>11.249999999999998</v>
      </c>
      <c r="AG473" s="42">
        <f>IFERROR((PA[[#This Row],[Work Completion time on fault]]-PA[[#This Row],[Fault Time]])*24,"")</f>
        <v>11.249999999999998</v>
      </c>
      <c r="AH473" s="316" t="s">
        <v>627</v>
      </c>
      <c r="AI473" s="32" t="s">
        <v>368</v>
      </c>
      <c r="AJ473" s="34">
        <f ca="1">IFERROR(PA[[#This Row],[Breakdown Time]]*PA[[#This Row],[Plant Equivalent Weightage]],"")</f>
        <v>2.1163631494376003E-3</v>
      </c>
      <c r="AK473" s="35">
        <v>2771</v>
      </c>
      <c r="AL473" s="49">
        <f>IFERROR((_xlfn.XLOOKUP($G473,'Modelling New'!$D:$D,'Modelling New'!$O:$O)*PA[[#This Row],[Lost PoA(Wh/m2)]]*PA[[#This Row],[DC Capacity Affected (kW)]])/1000,"")</f>
        <v>67.73639316618943</v>
      </c>
      <c r="AM473" s="316" t="s">
        <v>626</v>
      </c>
    </row>
    <row r="474" spans="1:39">
      <c r="A474" s="174">
        <f t="shared" si="8"/>
        <v>473</v>
      </c>
      <c r="B474" s="134">
        <v>45798</v>
      </c>
      <c r="C474" s="183">
        <f>YEAR(PA[[#This Row],[Date]])+IF(MONTH(PA[[#This Row],[Date]])&gt;=4,1,0)</f>
        <v>2026</v>
      </c>
      <c r="D474" s="32">
        <f>YEAR(PA[[#This Row],[Date]])</f>
        <v>2025</v>
      </c>
      <c r="E474" s="36" t="s">
        <v>364</v>
      </c>
      <c r="F474" s="36" t="s">
        <v>364</v>
      </c>
      <c r="G474" s="217">
        <v>45778</v>
      </c>
      <c r="H474" s="175">
        <f>DAY(EOMONTH(PA[[#This Row],[Month Year]],0))</f>
        <v>31</v>
      </c>
      <c r="I474" s="33">
        <v>0.26041666666666669</v>
      </c>
      <c r="J474" s="33">
        <v>0.7680555555555556</v>
      </c>
      <c r="K474" s="34">
        <f>IFERROR((PA[[#This Row],[Sunset Time (POA&lt;20 W/m2)]]-PA[[#This Row],[Sunrise Time (POA&gt;20 W/m2)]])*24,"")</f>
        <v>12.183333333333335</v>
      </c>
      <c r="L474" s="32" t="s">
        <v>427</v>
      </c>
      <c r="M474" s="36" t="s">
        <v>404</v>
      </c>
      <c r="N474" s="36" t="s">
        <v>417</v>
      </c>
      <c r="O474" s="37" t="s">
        <v>457</v>
      </c>
      <c r="P474" s="37" t="s">
        <v>472</v>
      </c>
      <c r="Q474" s="36"/>
      <c r="R474" s="175">
        <f>IF((PA[[#This Row],[String Type(If String BD)]]&amp;PA[[#This Row],[Equipment (If any BD other than PV  array and inv)]])="",1,0)</f>
        <v>0</v>
      </c>
      <c r="S474" s="175">
        <f>IF(PA[[#This Row],[String Type(If String BD)]]="",1,0)</f>
        <v>0</v>
      </c>
      <c r="T4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74" s="176">
        <f>IFERROR(_xlfn.XLOOKUP(PA[[#This Row],[Affected Equipment ]],'Basic Data'!N:N,'Basic Data'!Q:Q),"")</f>
        <v>31.610000000000003</v>
      </c>
      <c r="V474" s="180">
        <f ca="1">IFERROR(_xlfn.XLOOKUP(PA[[#This Row],[Affected Equipment ]],'Basic Data'!N:N,'Basic Data'!R:R),"")</f>
        <v>1.8812116883889783E-4</v>
      </c>
      <c r="W474" s="35" t="s">
        <v>448</v>
      </c>
      <c r="X474" s="39"/>
      <c r="Y474" s="38" t="s">
        <v>470</v>
      </c>
      <c r="Z474" s="45">
        <v>0.26041666666666669</v>
      </c>
      <c r="AA474" s="46">
        <v>0.26041666666666669</v>
      </c>
      <c r="AB474" s="47">
        <v>0.26041666666666669</v>
      </c>
      <c r="AC474" s="45">
        <v>0.73958333333333337</v>
      </c>
      <c r="AD474" s="177">
        <f>IF(PA[[#This Row],[Acknowledgement Time ]]="NA","",(PA[[#This Row],[Acknowledgement Time ]]-PA[[#This Row],[Fault Time]])*24)</f>
        <v>0</v>
      </c>
      <c r="AE474" s="177">
        <f>IF(PA[[#This Row],[Work Start time on Fault]]="NA","",(PA[[#This Row],[Work Start time on Fault]]-PA[[#This Row],[Fault Time]])*24)</f>
        <v>0</v>
      </c>
      <c r="AF474" s="178">
        <f>IF(PA[[#This Row],[Status]]="Open","",(PA[[#This Row],[Work Completion time on fault]]-PA[[#This Row],[Fault Time]])*24)</f>
        <v>11.5</v>
      </c>
      <c r="AG474" s="177">
        <f>IFERROR((PA[[#This Row],[Work Completion time on fault]]-PA[[#This Row],[Fault Time]])*24,"")</f>
        <v>11.5</v>
      </c>
      <c r="AH474" s="316" t="s">
        <v>628</v>
      </c>
      <c r="AI474" s="32" t="s">
        <v>368</v>
      </c>
      <c r="AJ474" s="176">
        <f ca="1">IFERROR(PA[[#This Row],[Breakdown Time]]*PA[[#This Row],[Plant Equivalent Weightage]],"")</f>
        <v>2.163393441647325E-3</v>
      </c>
      <c r="AK474" s="37">
        <v>2802</v>
      </c>
      <c r="AL474" s="278">
        <f>IFERROR((_xlfn.XLOOKUP($G474,'Modelling New'!$D:$D,'Modelling New'!$O:$O)*PA[[#This Row],[Lost PoA(Wh/m2)]]*PA[[#This Row],[DC Capacity Affected (kW)]])/1000,"")</f>
        <v>68.494180314566137</v>
      </c>
      <c r="AM474" s="316" t="s">
        <v>626</v>
      </c>
    </row>
    <row r="475" spans="1:39">
      <c r="A475" s="174">
        <f t="shared" si="8"/>
        <v>474</v>
      </c>
      <c r="B475" s="134">
        <v>45799</v>
      </c>
      <c r="C475" s="184">
        <f>YEAR(PA[[#This Row],[Date]])+IF(MONTH(PA[[#This Row],[Date]])&gt;=4,1,0)</f>
        <v>2026</v>
      </c>
      <c r="D475" s="32">
        <f>YEAR(PA[[#This Row],[Date]])</f>
        <v>2025</v>
      </c>
      <c r="E475" s="36" t="s">
        <v>364</v>
      </c>
      <c r="F475" s="36" t="s">
        <v>364</v>
      </c>
      <c r="G475" s="217">
        <v>45778</v>
      </c>
      <c r="H475" s="31">
        <f>DAY(EOMONTH(PA[[#This Row],[Month Year]],0))</f>
        <v>31</v>
      </c>
      <c r="I475" s="33">
        <v>0.25833333333333336</v>
      </c>
      <c r="J475" s="33">
        <v>0.77152777777777781</v>
      </c>
      <c r="K475" s="34">
        <f>IFERROR((PA[[#This Row],[Sunset Time (POA&lt;20 W/m2)]]-PA[[#This Row],[Sunrise Time (POA&gt;20 W/m2)]])*24,"")</f>
        <v>12.316666666666668</v>
      </c>
      <c r="L475" s="32" t="s">
        <v>425</v>
      </c>
      <c r="M475" s="36" t="s">
        <v>404</v>
      </c>
      <c r="N475" s="32" t="s">
        <v>417</v>
      </c>
      <c r="O475" s="35"/>
      <c r="P475" s="35"/>
      <c r="Q475" s="32"/>
      <c r="R475" s="31">
        <f>IF((PA[[#This Row],[String Type(If String BD)]]&amp;PA[[#This Row],[Equipment (If any BD other than PV  array and inv)]])="",1,0)</f>
        <v>1</v>
      </c>
      <c r="S475" s="31">
        <f>IF(PA[[#This Row],[String Type(If String BD)]]="",1,0)</f>
        <v>1</v>
      </c>
      <c r="T4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75" s="34">
        <f>IFERROR(_xlfn.XLOOKUP(PA[[#This Row],[Affected Equipment ]],'Basic Data'!N:N,'Basic Data'!Q:Q),"")</f>
        <v>2149.48</v>
      </c>
      <c r="V475" s="179">
        <f ca="1">IFERROR(_xlfn.XLOOKUP(PA[[#This Row],[Affected Equipment ]],'Basic Data'!N:N,'Basic Data'!R:R),"")</f>
        <v>1.2792239481045051E-2</v>
      </c>
      <c r="W475" s="35" t="s">
        <v>414</v>
      </c>
      <c r="X475" s="38"/>
      <c r="Y475" s="38" t="s">
        <v>439</v>
      </c>
      <c r="Z475" s="44">
        <v>0.25833333333333336</v>
      </c>
      <c r="AA475" s="44">
        <v>0.25833333333333336</v>
      </c>
      <c r="AB475" s="44">
        <v>0.25833333333333336</v>
      </c>
      <c r="AC475" s="44">
        <v>0.27916666666666667</v>
      </c>
      <c r="AD475" s="42">
        <f>IF(PA[[#This Row],[Acknowledgement Time ]]="NA","",(PA[[#This Row],[Acknowledgement Time ]]-PA[[#This Row],[Fault Time]])*24)</f>
        <v>0</v>
      </c>
      <c r="AE475" s="42">
        <f>IF(PA[[#This Row],[Work Start time on Fault]]="NA","",(PA[[#This Row],[Work Start time on Fault]]-PA[[#This Row],[Fault Time]])*24)</f>
        <v>0</v>
      </c>
      <c r="AF475" s="43">
        <f>IF(PA[[#This Row],[Status]]="Open","",(PA[[#This Row],[Work Completion time on fault]]-PA[[#This Row],[Fault Time]])*24)</f>
        <v>0.49999999999999956</v>
      </c>
      <c r="AG475" s="42">
        <f>IFERROR((PA[[#This Row],[Work Completion time on fault]]-PA[[#This Row],[Fault Time]])*24,"")</f>
        <v>0.49999999999999956</v>
      </c>
      <c r="AH475" s="330" t="s">
        <v>562</v>
      </c>
      <c r="AI475" s="32" t="s">
        <v>368</v>
      </c>
      <c r="AJ475" s="34">
        <f ca="1">IFERROR(PA[[#This Row],[Breakdown Time]]*PA[[#This Row],[Plant Equivalent Weightage]],"")</f>
        <v>6.3961197405225196E-3</v>
      </c>
      <c r="AK475" s="35">
        <v>23.6</v>
      </c>
      <c r="AL475" s="49">
        <f>IFERROR((_xlfn.XLOOKUP($G475,'Modelling New'!$D:$D,'Modelling New'!$O:$O)*PA[[#This Row],[Lost PoA(Wh/m2)]]*PA[[#This Row],[DC Capacity Affected (kW)]])/1000,"")</f>
        <v>39.22892953919191</v>
      </c>
      <c r="AM475" s="329"/>
    </row>
    <row r="476" spans="1:39">
      <c r="A476" s="174">
        <f t="shared" ref="A476:A539" si="9">A475+1</f>
        <v>475</v>
      </c>
      <c r="B476" s="30">
        <v>45799</v>
      </c>
      <c r="C476" s="184">
        <f>YEAR(PA[[#This Row],[Date]])+IF(MONTH(PA[[#This Row],[Date]])&gt;=4,1,0)</f>
        <v>2026</v>
      </c>
      <c r="D476" s="32">
        <f>YEAR(PA[[#This Row],[Date]])</f>
        <v>2025</v>
      </c>
      <c r="E476" s="36" t="s">
        <v>364</v>
      </c>
      <c r="F476" s="36" t="s">
        <v>364</v>
      </c>
      <c r="G476" s="217">
        <v>45778</v>
      </c>
      <c r="H476" s="31">
        <f>DAY(EOMONTH(PA[[#This Row],[Month Year]],0))</f>
        <v>31</v>
      </c>
      <c r="I476" s="33">
        <v>0.25833333333333336</v>
      </c>
      <c r="J476" s="33">
        <v>0.77152777777777781</v>
      </c>
      <c r="K476" s="34">
        <f>IFERROR((PA[[#This Row],[Sunset Time (POA&lt;20 W/m2)]]-PA[[#This Row],[Sunrise Time (POA&gt;20 W/m2)]])*24,"")</f>
        <v>12.316666666666668</v>
      </c>
      <c r="L476" s="32" t="s">
        <v>425</v>
      </c>
      <c r="M476" s="32" t="s">
        <v>437</v>
      </c>
      <c r="N476" s="36" t="s">
        <v>413</v>
      </c>
      <c r="O476" s="35"/>
      <c r="P476" s="35"/>
      <c r="Q476" s="32"/>
      <c r="R476" s="31">
        <f>IF((PA[[#This Row],[String Type(If String BD)]]&amp;PA[[#This Row],[Equipment (If any BD other than PV  array and inv)]])="",1,0)</f>
        <v>1</v>
      </c>
      <c r="S476" s="31">
        <f>IF(PA[[#This Row],[String Type(If String BD)]]="",1,0)</f>
        <v>1</v>
      </c>
      <c r="T4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476" s="34">
        <f>IFERROR(_xlfn.XLOOKUP(PA[[#This Row],[Affected Equipment ]],'Basic Data'!N:N,'Basic Data'!Q:Q),"")</f>
        <v>1817.5750000000003</v>
      </c>
      <c r="V476" s="179">
        <f ca="1">IFERROR(_xlfn.XLOOKUP(PA[[#This Row],[Affected Equipment ]],'Basic Data'!N:N,'Basic Data'!R:R),"")</f>
        <v>1.0816967208236626E-2</v>
      </c>
      <c r="W476" s="35" t="s">
        <v>414</v>
      </c>
      <c r="X476" s="38"/>
      <c r="Y476" s="38" t="s">
        <v>439</v>
      </c>
      <c r="Z476" s="44">
        <v>0.25833333333333336</v>
      </c>
      <c r="AA476" s="44">
        <v>0.25833333333333336</v>
      </c>
      <c r="AB476" s="44">
        <v>0.25833333333333336</v>
      </c>
      <c r="AC476" s="44">
        <v>0.27986111111111112</v>
      </c>
      <c r="AD476" s="42">
        <f>IF(PA[[#This Row],[Acknowledgement Time ]]="NA","",(PA[[#This Row],[Acknowledgement Time ]]-PA[[#This Row],[Fault Time]])*24)</f>
        <v>0</v>
      </c>
      <c r="AE476" s="42">
        <f>IF(PA[[#This Row],[Work Start time on Fault]]="NA","",(PA[[#This Row],[Work Start time on Fault]]-PA[[#This Row],[Fault Time]])*24)</f>
        <v>0</v>
      </c>
      <c r="AF476" s="43">
        <f>IF(PA[[#This Row],[Status]]="Open","",(PA[[#This Row],[Work Completion time on fault]]-PA[[#This Row],[Fault Time]])*24)</f>
        <v>0.51666666666666616</v>
      </c>
      <c r="AG476" s="42">
        <f>IFERROR((PA[[#This Row],[Work Completion time on fault]]-PA[[#This Row],[Fault Time]])*24,"")</f>
        <v>0.51666666666666616</v>
      </c>
      <c r="AH476" s="330" t="s">
        <v>562</v>
      </c>
      <c r="AI476" s="32" t="s">
        <v>368</v>
      </c>
      <c r="AJ476" s="34">
        <f ca="1">IFERROR(PA[[#This Row],[Breakdown Time]]*PA[[#This Row],[Plant Equivalent Weightage]],"")</f>
        <v>5.5887663909222514E-3</v>
      </c>
      <c r="AK476" s="35">
        <v>25</v>
      </c>
      <c r="AL476" s="49">
        <f>IFERROR((_xlfn.XLOOKUP($G476,'Modelling New'!$D:$D,'Modelling New'!$O:$O)*PA[[#This Row],[Lost PoA(Wh/m2)]]*PA[[#This Row],[DC Capacity Affected (kW)]])/1000,"")</f>
        <v>35.139323412629842</v>
      </c>
    </row>
    <row r="477" spans="1:39">
      <c r="A477" s="174">
        <f t="shared" si="9"/>
        <v>476</v>
      </c>
      <c r="B477" s="30">
        <v>45799</v>
      </c>
      <c r="C477" s="184">
        <f>YEAR(PA[[#This Row],[Date]])+IF(MONTH(PA[[#This Row],[Date]])&gt;=4,1,0)</f>
        <v>2026</v>
      </c>
      <c r="D477" s="32">
        <f>YEAR(PA[[#This Row],[Date]])</f>
        <v>2025</v>
      </c>
      <c r="E477" s="36" t="s">
        <v>364</v>
      </c>
      <c r="F477" s="36" t="s">
        <v>364</v>
      </c>
      <c r="G477" s="217">
        <v>45778</v>
      </c>
      <c r="H477" s="31">
        <f>DAY(EOMONTH(PA[[#This Row],[Month Year]],0))</f>
        <v>31</v>
      </c>
      <c r="I477" s="33">
        <v>0.25833333333333336</v>
      </c>
      <c r="J477" s="33">
        <v>0.77152777777777781</v>
      </c>
      <c r="K477" s="34">
        <f>IFERROR((PA[[#This Row],[Sunset Time (POA&lt;20 W/m2)]]-PA[[#This Row],[Sunrise Time (POA&gt;20 W/m2)]])*24,"")</f>
        <v>12.316666666666668</v>
      </c>
      <c r="L477" s="32" t="s">
        <v>425</v>
      </c>
      <c r="M477" s="32" t="s">
        <v>484</v>
      </c>
      <c r="N477" s="32" t="s">
        <v>417</v>
      </c>
      <c r="O477" s="35"/>
      <c r="P477" s="35"/>
      <c r="Q477" s="32"/>
      <c r="R477" s="31">
        <f>IF((PA[[#This Row],[String Type(If String BD)]]&amp;PA[[#This Row],[Equipment (If any BD other than PV  array and inv)]])="",1,0)</f>
        <v>1</v>
      </c>
      <c r="S477" s="31">
        <f>IF(PA[[#This Row],[String Type(If String BD)]]="",1,0)</f>
        <v>1</v>
      </c>
      <c r="T4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477" s="34">
        <f>IFERROR(_xlfn.XLOOKUP(PA[[#This Row],[Affected Equipment ]],'Basic Data'!N:N,'Basic Data'!Q:Q),"")</f>
        <v>2007.2350000000001</v>
      </c>
      <c r="V477" s="179">
        <f ca="1">IFERROR(_xlfn.XLOOKUP(PA[[#This Row],[Affected Equipment ]],'Basic Data'!N:N,'Basic Data'!R:R),"")</f>
        <v>1.1945694221270012E-2</v>
      </c>
      <c r="W477" s="35" t="s">
        <v>414</v>
      </c>
      <c r="X477" s="38"/>
      <c r="Y477" s="38" t="s">
        <v>439</v>
      </c>
      <c r="Z477" s="44">
        <v>0.25833333333333336</v>
      </c>
      <c r="AA477" s="44">
        <v>0.25833333333333336</v>
      </c>
      <c r="AB477" s="44">
        <v>0.25833333333333336</v>
      </c>
      <c r="AC477" s="44">
        <v>0.28055555555555556</v>
      </c>
      <c r="AD477" s="42">
        <f>IF(PA[[#This Row],[Acknowledgement Time ]]="NA","",(PA[[#This Row],[Acknowledgement Time ]]-PA[[#This Row],[Fault Time]])*24)</f>
        <v>0</v>
      </c>
      <c r="AE477" s="42">
        <f>IF(PA[[#This Row],[Work Start time on Fault]]="NA","",(PA[[#This Row],[Work Start time on Fault]]-PA[[#This Row],[Fault Time]])*24)</f>
        <v>0</v>
      </c>
      <c r="AF477" s="43">
        <f>IF(PA[[#This Row],[Status]]="Open","",(PA[[#This Row],[Work Completion time on fault]]-PA[[#This Row],[Fault Time]])*24)</f>
        <v>0.53333333333333277</v>
      </c>
      <c r="AG477" s="42">
        <f>IFERROR((PA[[#This Row],[Work Completion time on fault]]-PA[[#This Row],[Fault Time]])*24,"")</f>
        <v>0.53333333333333277</v>
      </c>
      <c r="AH477" s="330" t="s">
        <v>562</v>
      </c>
      <c r="AI477" s="32" t="s">
        <v>368</v>
      </c>
      <c r="AJ477" s="34">
        <f ca="1">IFERROR(PA[[#This Row],[Breakdown Time]]*PA[[#This Row],[Plant Equivalent Weightage]],"")</f>
        <v>6.3710369180106667E-3</v>
      </c>
      <c r="AK477" s="35">
        <v>26.4</v>
      </c>
      <c r="AL477" s="49">
        <f>IFERROR((_xlfn.XLOOKUP($G477,'Modelling New'!$D:$D,'Modelling New'!$O:$O)*PA[[#This Row],[Lost PoA(Wh/m2)]]*PA[[#This Row],[DC Capacity Affected (kW)]])/1000,"")</f>
        <v>40.979173404474892</v>
      </c>
    </row>
    <row r="478" spans="1:39">
      <c r="A478" s="174">
        <f t="shared" si="9"/>
        <v>477</v>
      </c>
      <c r="B478" s="30">
        <v>45799</v>
      </c>
      <c r="C478" s="184">
        <f>YEAR(PA[[#This Row],[Date]])+IF(MONTH(PA[[#This Row],[Date]])&gt;=4,1,0)</f>
        <v>2026</v>
      </c>
      <c r="D478" s="32">
        <f>YEAR(PA[[#This Row],[Date]])</f>
        <v>2025</v>
      </c>
      <c r="E478" s="36" t="s">
        <v>364</v>
      </c>
      <c r="F478" s="36" t="s">
        <v>364</v>
      </c>
      <c r="G478" s="217">
        <v>45778</v>
      </c>
      <c r="H478" s="31">
        <f>DAY(EOMONTH(PA[[#This Row],[Month Year]],0))</f>
        <v>31</v>
      </c>
      <c r="I478" s="33">
        <v>0.25833333333333336</v>
      </c>
      <c r="J478" s="33">
        <v>0.77152777777777781</v>
      </c>
      <c r="K478" s="34">
        <f>IFERROR((PA[[#This Row],[Sunset Time (POA&lt;20 W/m2)]]-PA[[#This Row],[Sunrise Time (POA&gt;20 W/m2)]])*24,"")</f>
        <v>12.316666666666668</v>
      </c>
      <c r="L478" s="36" t="s">
        <v>403</v>
      </c>
      <c r="M478" s="36" t="s">
        <v>404</v>
      </c>
      <c r="N478" s="32" t="s">
        <v>417</v>
      </c>
      <c r="O478" s="35"/>
      <c r="P478" s="35"/>
      <c r="Q478" s="32"/>
      <c r="R478" s="31">
        <f>IF((PA[[#This Row],[String Type(If String BD)]]&amp;PA[[#This Row],[Equipment (If any BD other than PV  array and inv)]])="",1,0)</f>
        <v>1</v>
      </c>
      <c r="S478" s="31">
        <f>IF(PA[[#This Row],[String Type(If String BD)]]="",1,0)</f>
        <v>1</v>
      </c>
      <c r="T4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78" s="34">
        <f>IFERROR(_xlfn.XLOOKUP(PA[[#This Row],[Affected Equipment ]],'Basic Data'!N:N,'Basic Data'!Q:Q),"")</f>
        <v>1610.9499999999998</v>
      </c>
      <c r="V478" s="179">
        <f ca="1">IFERROR(_xlfn.XLOOKUP(PA[[#This Row],[Affected Equipment ]],'Basic Data'!N:N,'Basic Data'!R:R),"")</f>
        <v>9.5872760816520849E-3</v>
      </c>
      <c r="W478" s="35" t="s">
        <v>414</v>
      </c>
      <c r="X478" s="38"/>
      <c r="Y478" s="38" t="s">
        <v>75</v>
      </c>
      <c r="Z478" s="44">
        <v>0.25833333333333336</v>
      </c>
      <c r="AA478" s="44">
        <v>0.25833333333333336</v>
      </c>
      <c r="AB478" s="44">
        <v>0.25833333333333336</v>
      </c>
      <c r="AC478" s="44">
        <v>0.31944444444444442</v>
      </c>
      <c r="AD478" s="42">
        <f>IF(PA[[#This Row],[Acknowledgement Time ]]="NA","",(PA[[#This Row],[Acknowledgement Time ]]-PA[[#This Row],[Fault Time]])*24)</f>
        <v>0</v>
      </c>
      <c r="AE478" s="42">
        <f>IF(PA[[#This Row],[Work Start time on Fault]]="NA","",(PA[[#This Row],[Work Start time on Fault]]-PA[[#This Row],[Fault Time]])*24)</f>
        <v>0</v>
      </c>
      <c r="AF478" s="43">
        <f>IF(PA[[#This Row],[Status]]="Open","",(PA[[#This Row],[Work Completion time on fault]]-PA[[#This Row],[Fault Time]])*24)</f>
        <v>1.4666666666666655</v>
      </c>
      <c r="AG478" s="42">
        <f>IFERROR((PA[[#This Row],[Work Completion time on fault]]-PA[[#This Row],[Fault Time]])*24,"")</f>
        <v>1.4666666666666655</v>
      </c>
      <c r="AH478" s="330" t="s">
        <v>562</v>
      </c>
      <c r="AI478" s="32" t="s">
        <v>368</v>
      </c>
      <c r="AJ478" s="34">
        <f ca="1">IFERROR(PA[[#This Row],[Breakdown Time]]*PA[[#This Row],[Plant Equivalent Weightage]],"")</f>
        <v>1.4061338253089712E-2</v>
      </c>
      <c r="AK478" s="35">
        <v>143.1</v>
      </c>
      <c r="AL478" s="49">
        <f>IFERROR((_xlfn.XLOOKUP($G478,'Modelling New'!$D:$D,'Modelling New'!$O:$O)*PA[[#This Row],[Lost PoA(Wh/m2)]]*PA[[#This Row],[DC Capacity Affected (kW)]])/1000,"")</f>
        <v>178.27183749073421</v>
      </c>
    </row>
    <row r="479" spans="1:39">
      <c r="A479" s="174">
        <f t="shared" si="9"/>
        <v>478</v>
      </c>
      <c r="B479" s="134">
        <v>45799</v>
      </c>
      <c r="C479" s="183">
        <f>YEAR(PA[[#This Row],[Date]])+IF(MONTH(PA[[#This Row],[Date]])&gt;=4,1,0)</f>
        <v>2026</v>
      </c>
      <c r="D479" s="32">
        <f>YEAR(PA[[#This Row],[Date]])</f>
        <v>2025</v>
      </c>
      <c r="E479" s="36" t="s">
        <v>364</v>
      </c>
      <c r="F479" s="36" t="s">
        <v>364</v>
      </c>
      <c r="G479" s="217">
        <v>45778</v>
      </c>
      <c r="H479" s="175">
        <f>DAY(EOMONTH(PA[[#This Row],[Month Year]],0))</f>
        <v>31</v>
      </c>
      <c r="I479" s="33">
        <v>0.25833333333333336</v>
      </c>
      <c r="J479" s="33">
        <v>0.77152777777777781</v>
      </c>
      <c r="K479" s="34">
        <f>IFERROR((PA[[#This Row],[Sunset Time (POA&lt;20 W/m2)]]-PA[[#This Row],[Sunrise Time (POA&gt;20 W/m2)]])*24,"")</f>
        <v>12.316666666666668</v>
      </c>
      <c r="L479" s="32" t="s">
        <v>474</v>
      </c>
      <c r="M479" s="36" t="s">
        <v>411</v>
      </c>
      <c r="N479" s="32" t="s">
        <v>417</v>
      </c>
      <c r="O479" s="37"/>
      <c r="P479" s="37"/>
      <c r="Q479" s="36"/>
      <c r="R479" s="175">
        <f>IF((PA[[#This Row],[String Type(If String BD)]]&amp;PA[[#This Row],[Equipment (If any BD other than PV  array and inv)]])="",1,0)</f>
        <v>1</v>
      </c>
      <c r="S479" s="175">
        <f>IF(PA[[#This Row],[String Type(If String BD)]]="",1,0)</f>
        <v>1</v>
      </c>
      <c r="T4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79" s="176">
        <f>IFERROR(_xlfn.XLOOKUP(PA[[#This Row],[Affected Equipment ]],'Basic Data'!N:N,'Basic Data'!Q:Q),"")</f>
        <v>2275.92</v>
      </c>
      <c r="V479" s="180">
        <f ca="1">IFERROR(_xlfn.XLOOKUP(PA[[#This Row],[Affected Equipment ]],'Basic Data'!N:N,'Basic Data'!R:R),"")</f>
        <v>1.3544724156400643E-2</v>
      </c>
      <c r="W479" s="35" t="s">
        <v>414</v>
      </c>
      <c r="X479" s="39"/>
      <c r="Y479" s="38" t="s">
        <v>75</v>
      </c>
      <c r="Z479" s="44">
        <v>0.25833333333333336</v>
      </c>
      <c r="AA479" s="44">
        <v>0.25833333333333336</v>
      </c>
      <c r="AB479" s="44">
        <v>0.25833333333333336</v>
      </c>
      <c r="AC479" s="45">
        <v>0.3527777777777778</v>
      </c>
      <c r="AD479" s="177">
        <f>IF(PA[[#This Row],[Acknowledgement Time ]]="NA","",(PA[[#This Row],[Acknowledgement Time ]]-PA[[#This Row],[Fault Time]])*24)</f>
        <v>0</v>
      </c>
      <c r="AE479" s="177">
        <f>IF(PA[[#This Row],[Work Start time on Fault]]="NA","",(PA[[#This Row],[Work Start time on Fault]]-PA[[#This Row],[Fault Time]])*24)</f>
        <v>0</v>
      </c>
      <c r="AF479" s="178">
        <f>IF(PA[[#This Row],[Status]]="Open","",(PA[[#This Row],[Work Completion time on fault]]-PA[[#This Row],[Fault Time]])*24)</f>
        <v>2.2666666666666666</v>
      </c>
      <c r="AG479" s="177">
        <f>IFERROR((PA[[#This Row],[Work Completion time on fault]]-PA[[#This Row],[Fault Time]])*24,"")</f>
        <v>2.2666666666666666</v>
      </c>
      <c r="AH479" s="330" t="s">
        <v>562</v>
      </c>
      <c r="AI479" s="32" t="s">
        <v>368</v>
      </c>
      <c r="AJ479" s="176">
        <f ca="1">IFERROR(PA[[#This Row],[Breakdown Time]]*PA[[#This Row],[Plant Equivalent Weightage]],"")</f>
        <v>3.0701374754508126E-2</v>
      </c>
      <c r="AK479" s="37">
        <v>393.7</v>
      </c>
      <c r="AL479" s="278">
        <f>IFERROR((_xlfn.XLOOKUP($G479,'Modelling New'!$D:$D,'Modelling New'!$O:$O)*PA[[#This Row],[Lost PoA(Wh/m2)]]*PA[[#This Row],[DC Capacity Affected (kW)]])/1000,"")</f>
        <v>692.92056847566641</v>
      </c>
    </row>
    <row r="480" spans="1:39">
      <c r="A480" s="174">
        <f t="shared" si="9"/>
        <v>479</v>
      </c>
      <c r="B480" s="134">
        <v>45799</v>
      </c>
      <c r="C480" s="184">
        <f>YEAR(PA[[#This Row],[Date]])+IF(MONTH(PA[[#This Row],[Date]])&gt;=4,1,0)</f>
        <v>2026</v>
      </c>
      <c r="D480" s="32">
        <f>YEAR(PA[[#This Row],[Date]])</f>
        <v>2025</v>
      </c>
      <c r="E480" s="36" t="s">
        <v>364</v>
      </c>
      <c r="F480" s="36" t="s">
        <v>364</v>
      </c>
      <c r="G480" s="217">
        <v>45778</v>
      </c>
      <c r="H480" s="31">
        <f>DAY(EOMONTH(PA[[#This Row],[Month Year]],0))</f>
        <v>31</v>
      </c>
      <c r="I480" s="33">
        <v>0.25833333333333336</v>
      </c>
      <c r="J480" s="33">
        <v>0.77152777777777781</v>
      </c>
      <c r="K480" s="34">
        <f>IFERROR((PA[[#This Row],[Sunset Time (POA&lt;20 W/m2)]]-PA[[#This Row],[Sunrise Time (POA&gt;20 W/m2)]])*24,"")</f>
        <v>12.316666666666668</v>
      </c>
      <c r="L480" s="32" t="s">
        <v>427</v>
      </c>
      <c r="M480" s="36" t="s">
        <v>404</v>
      </c>
      <c r="N480" s="36" t="s">
        <v>413</v>
      </c>
      <c r="O480" s="35"/>
      <c r="P480" s="35"/>
      <c r="Q480" s="32"/>
      <c r="R480" s="31">
        <f>IF((PA[[#This Row],[String Type(If String BD)]]&amp;PA[[#This Row],[Equipment (If any BD other than PV  array and inv)]])="",1,0)</f>
        <v>1</v>
      </c>
      <c r="S480" s="31">
        <f>IF(PA[[#This Row],[String Type(If String BD)]]="",1,0)</f>
        <v>1</v>
      </c>
      <c r="T4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0" s="34">
        <f>IFERROR(_xlfn.XLOOKUP(PA[[#This Row],[Affected Equipment ]],'Basic Data'!N:N,'Basic Data'!Q:Q),"")</f>
        <v>1232.79</v>
      </c>
      <c r="V480" s="179">
        <f ca="1">IFERROR(_xlfn.XLOOKUP(PA[[#This Row],[Affected Equipment ]],'Basic Data'!N:N,'Basic Data'!R:R),"")</f>
        <v>7.3367255847170149E-3</v>
      </c>
      <c r="W480" s="35" t="s">
        <v>414</v>
      </c>
      <c r="X480" s="38"/>
      <c r="Y480" s="38" t="s">
        <v>603</v>
      </c>
      <c r="Z480" s="44">
        <v>0.25833333333333336</v>
      </c>
      <c r="AA480" s="44">
        <v>0.25833333333333336</v>
      </c>
      <c r="AB480" s="44">
        <v>0.25833333333333336</v>
      </c>
      <c r="AC480" s="44">
        <v>0.32500000000000001</v>
      </c>
      <c r="AD480" s="42">
        <f>IF(PA[[#This Row],[Acknowledgement Time ]]="NA","",(PA[[#This Row],[Acknowledgement Time ]]-PA[[#This Row],[Fault Time]])*24)</f>
        <v>0</v>
      </c>
      <c r="AE480" s="42">
        <f>IF(PA[[#This Row],[Work Start time on Fault]]="NA","",(PA[[#This Row],[Work Start time on Fault]]-PA[[#This Row],[Fault Time]])*24)</f>
        <v>0</v>
      </c>
      <c r="AF480" s="43">
        <f>IF(PA[[#This Row],[Status]]="Open","",(PA[[#This Row],[Work Completion time on fault]]-PA[[#This Row],[Fault Time]])*24)</f>
        <v>1.5999999999999996</v>
      </c>
      <c r="AG480" s="42">
        <f>IFERROR((PA[[#This Row],[Work Completion time on fault]]-PA[[#This Row],[Fault Time]])*24,"")</f>
        <v>1.5999999999999996</v>
      </c>
      <c r="AH480" s="35" t="s">
        <v>445</v>
      </c>
      <c r="AI480" s="32" t="s">
        <v>368</v>
      </c>
      <c r="AJ480" s="34">
        <f ca="1">IFERROR(PA[[#This Row],[Breakdown Time]]*PA[[#This Row],[Plant Equivalent Weightage]],"")</f>
        <v>1.173876093554722E-2</v>
      </c>
      <c r="AK480" s="35">
        <v>180.8</v>
      </c>
      <c r="AL480" s="49">
        <f>IFERROR((_xlfn.XLOOKUP($G480,'Modelling New'!$D:$D,'Modelling New'!$O:$O)*PA[[#This Row],[Lost PoA(Wh/m2)]]*PA[[#This Row],[DC Capacity Affected (kW)]])/1000,"")</f>
        <v>172.36479808496384</v>
      </c>
    </row>
    <row r="481" spans="1:39">
      <c r="A481" s="174">
        <f t="shared" si="9"/>
        <v>480</v>
      </c>
      <c r="B481" s="134">
        <v>45799</v>
      </c>
      <c r="C481" s="184">
        <f>YEAR(PA[[#This Row],[Date]])+IF(MONTH(PA[[#This Row],[Date]])&gt;=4,1,0)</f>
        <v>2026</v>
      </c>
      <c r="D481" s="32">
        <f>YEAR(PA[[#This Row],[Date]])</f>
        <v>2025</v>
      </c>
      <c r="E481" s="36" t="s">
        <v>364</v>
      </c>
      <c r="F481" s="36" t="s">
        <v>364</v>
      </c>
      <c r="G481" s="217">
        <v>45778</v>
      </c>
      <c r="H481" s="31">
        <f>DAY(EOMONTH(PA[[#This Row],[Month Year]],0))</f>
        <v>31</v>
      </c>
      <c r="I481" s="33">
        <v>0.25833333333333336</v>
      </c>
      <c r="J481" s="33">
        <v>0.77152777777777781</v>
      </c>
      <c r="K481" s="34">
        <f>IFERROR((PA[[#This Row],[Sunset Time (POA&lt;20 W/m2)]]-PA[[#This Row],[Sunrise Time (POA&gt;20 W/m2)]])*24,"")</f>
        <v>12.316666666666668</v>
      </c>
      <c r="L481" s="32" t="s">
        <v>515</v>
      </c>
      <c r="M481" s="32"/>
      <c r="N481" s="32"/>
      <c r="O481" s="35"/>
      <c r="P481" s="35"/>
      <c r="Q481" s="32" t="s">
        <v>420</v>
      </c>
      <c r="R481" s="31">
        <f>IF((PA[[#This Row],[String Type(If String BD)]]&amp;PA[[#This Row],[Equipment (If any BD other than PV  array and inv)]])="",1,0)</f>
        <v>0</v>
      </c>
      <c r="S481" s="31">
        <f>IF(PA[[#This Row],[String Type(If String BD)]]="",1,0)</f>
        <v>1</v>
      </c>
      <c r="T4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481" s="34">
        <f>IFERROR(_xlfn.XLOOKUP(PA[[#This Row],[Affected Equipment ]],'Basic Data'!N:N,'Basic Data'!Q:Q),"")</f>
        <v>8341.85</v>
      </c>
      <c r="V481" s="179">
        <f ca="1">IFERROR(_xlfn.XLOOKUP(PA[[#This Row],[Affected Equipment ]],'Basic Data'!N:N,'Basic Data'!R:R),"")</f>
        <v>4.9645003868356845E-2</v>
      </c>
      <c r="W481" s="35" t="s">
        <v>421</v>
      </c>
      <c r="X481" s="38"/>
      <c r="Y481" s="38" t="s">
        <v>629</v>
      </c>
      <c r="Z481" s="44">
        <v>0.61875000000000002</v>
      </c>
      <c r="AA481" s="44">
        <v>0.61875000000000002</v>
      </c>
      <c r="AB481" s="44">
        <v>0.61875000000000002</v>
      </c>
      <c r="AC481" s="44">
        <v>0.63055555555555554</v>
      </c>
      <c r="AD481" s="42">
        <f>IF(PA[[#This Row],[Acknowledgement Time ]]="NA","",(PA[[#This Row],[Acknowledgement Time ]]-PA[[#This Row],[Fault Time]])*24)</f>
        <v>0</v>
      </c>
      <c r="AE481" s="42">
        <f>IF(PA[[#This Row],[Work Start time on Fault]]="NA","",(PA[[#This Row],[Work Start time on Fault]]-PA[[#This Row],[Fault Time]])*24)</f>
        <v>0</v>
      </c>
      <c r="AF481" s="43">
        <f>IF(PA[[#This Row],[Status]]="Open","",(PA[[#This Row],[Work Completion time on fault]]-PA[[#This Row],[Fault Time]])*24)</f>
        <v>0.28333333333333233</v>
      </c>
      <c r="AG481" s="42">
        <f>IFERROR((PA[[#This Row],[Work Completion time on fault]]-PA[[#This Row],[Fault Time]])*24,"")</f>
        <v>0.28333333333333233</v>
      </c>
      <c r="AH481" s="35" t="s">
        <v>423</v>
      </c>
      <c r="AI481" s="32" t="s">
        <v>368</v>
      </c>
      <c r="AJ481" s="34">
        <f ca="1">IFERROR(PA[[#This Row],[Breakdown Time]]*PA[[#This Row],[Plant Equivalent Weightage]],"")</f>
        <v>1.4066084429367723E-2</v>
      </c>
      <c r="AK481" s="35">
        <v>2379.3000000000002</v>
      </c>
      <c r="AL481" s="49">
        <f>IFERROR((_xlfn.XLOOKUP($G481,'Modelling New'!$D:$D,'Modelling New'!$O:$O)*PA[[#This Row],[Lost PoA(Wh/m2)]]*PA[[#This Row],[DC Capacity Affected (kW)]])/1000,"")</f>
        <v>15348.736373408556</v>
      </c>
    </row>
    <row r="482" spans="1:39">
      <c r="A482" s="174">
        <f t="shared" si="9"/>
        <v>481</v>
      </c>
      <c r="B482" s="134">
        <v>45799</v>
      </c>
      <c r="C482" s="184">
        <f>YEAR(PA[[#This Row],[Date]])+IF(MONTH(PA[[#This Row],[Date]])&gt;=4,1,0)</f>
        <v>2026</v>
      </c>
      <c r="D482" s="32">
        <f>YEAR(PA[[#This Row],[Date]])</f>
        <v>2025</v>
      </c>
      <c r="E482" s="36" t="s">
        <v>364</v>
      </c>
      <c r="F482" s="36" t="s">
        <v>364</v>
      </c>
      <c r="G482" s="217">
        <v>45778</v>
      </c>
      <c r="H482" s="31">
        <f>DAY(EOMONTH(PA[[#This Row],[Month Year]],0))</f>
        <v>31</v>
      </c>
      <c r="I482" s="33">
        <v>0.25833333333333336</v>
      </c>
      <c r="J482" s="33">
        <v>0.77152777777777781</v>
      </c>
      <c r="K482" s="34">
        <f>IFERROR((PA[[#This Row],[Sunset Time (POA&lt;20 W/m2)]]-PA[[#This Row],[Sunrise Time (POA&gt;20 W/m2)]])*24,"")</f>
        <v>12.316666666666668</v>
      </c>
      <c r="L482" s="32" t="s">
        <v>479</v>
      </c>
      <c r="M482" s="32"/>
      <c r="N482" s="32"/>
      <c r="O482" s="35"/>
      <c r="P482" s="35"/>
      <c r="Q482" s="32" t="s">
        <v>521</v>
      </c>
      <c r="R482" s="31">
        <f>IF((PA[[#This Row],[String Type(If String BD)]]&amp;PA[[#This Row],[Equipment (If any BD other than PV  array and inv)]])="",1,0)</f>
        <v>0</v>
      </c>
      <c r="S482" s="31">
        <f>IF(PA[[#This Row],[String Type(If String BD)]]="",1,0)</f>
        <v>1</v>
      </c>
      <c r="T4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IS3Tx</v>
      </c>
      <c r="U482" s="34">
        <f>IFERROR(_xlfn.XLOOKUP(PA[[#This Row],[Affected Equipment ]],'Basic Data'!N:N,'Basic Data'!Q:Q),"")</f>
        <v>8453.5</v>
      </c>
      <c r="V482" s="179">
        <f ca="1">IFERROR(_xlfn.XLOOKUP(PA[[#This Row],[Affected Equipment ]],'Basic Data'!N:N,'Basic Data'!R:R),"")</f>
        <v>5.0309468547283222E-2</v>
      </c>
      <c r="W482" s="35" t="s">
        <v>429</v>
      </c>
      <c r="X482" s="38"/>
      <c r="Y482" s="38" t="s">
        <v>630</v>
      </c>
      <c r="Z482" s="44">
        <v>0.61875000000000002</v>
      </c>
      <c r="AA482" s="44">
        <v>0.61875000000000002</v>
      </c>
      <c r="AB482" s="44">
        <v>0.61875000000000002</v>
      </c>
      <c r="AC482" s="44">
        <v>0.64930555555555558</v>
      </c>
      <c r="AD482" s="42">
        <f>IF(PA[[#This Row],[Acknowledgement Time ]]="NA","",(PA[[#This Row],[Acknowledgement Time ]]-PA[[#This Row],[Fault Time]])*24)</f>
        <v>0</v>
      </c>
      <c r="AE482" s="42">
        <f>IF(PA[[#This Row],[Work Start time on Fault]]="NA","",(PA[[#This Row],[Work Start time on Fault]]-PA[[#This Row],[Fault Time]])*24)</f>
        <v>0</v>
      </c>
      <c r="AF482" s="43">
        <f>IF(PA[[#This Row],[Status]]="Open","",(PA[[#This Row],[Work Completion time on fault]]-PA[[#This Row],[Fault Time]])*24)</f>
        <v>0.73333333333333339</v>
      </c>
      <c r="AG482" s="42">
        <f>IFERROR((PA[[#This Row],[Work Completion time on fault]]-PA[[#This Row],[Fault Time]])*24,"")</f>
        <v>0.73333333333333339</v>
      </c>
      <c r="AH482" s="35" t="s">
        <v>631</v>
      </c>
      <c r="AI482" s="32" t="s">
        <v>368</v>
      </c>
      <c r="AJ482" s="34">
        <f ca="1">IFERROR(PA[[#This Row],[Breakdown Time]]*PA[[#This Row],[Plant Equivalent Weightage]],"")</f>
        <v>3.68936102680077E-2</v>
      </c>
      <c r="AK482" s="35">
        <v>2379.3000000000002</v>
      </c>
      <c r="AL482" s="49">
        <f>IFERROR((_xlfn.XLOOKUP($G482,'Modelling New'!$D:$D,'Modelling New'!$O:$O)*PA[[#This Row],[Lost PoA(Wh/m2)]]*PA[[#This Row],[DC Capacity Affected (kW)]])/1000,"")</f>
        <v>15554.168791408287</v>
      </c>
    </row>
    <row r="483" spans="1:39">
      <c r="A483" s="174">
        <f t="shared" si="9"/>
        <v>482</v>
      </c>
      <c r="B483" s="134">
        <v>45799</v>
      </c>
      <c r="C483" s="184">
        <f>YEAR(PA[[#This Row],[Date]])+IF(MONTH(PA[[#This Row],[Date]])&gt;=4,1,0)</f>
        <v>2026</v>
      </c>
      <c r="D483" s="32">
        <f>YEAR(PA[[#This Row],[Date]])</f>
        <v>2025</v>
      </c>
      <c r="E483" s="36" t="s">
        <v>364</v>
      </c>
      <c r="F483" s="36" t="s">
        <v>364</v>
      </c>
      <c r="G483" s="217">
        <v>45778</v>
      </c>
      <c r="H483" s="31">
        <f>DAY(EOMONTH(PA[[#This Row],[Month Year]],0))</f>
        <v>31</v>
      </c>
      <c r="I483" s="33">
        <v>0.25833333333333336</v>
      </c>
      <c r="J483" s="33">
        <v>0.77152777777777781</v>
      </c>
      <c r="K483" s="34">
        <f>IFERROR((PA[[#This Row],[Sunset Time (POA&lt;20 W/m2)]]-PA[[#This Row],[Sunrise Time (POA&gt;20 W/m2)]])*24,"")</f>
        <v>12.316666666666668</v>
      </c>
      <c r="L483" s="32" t="s">
        <v>525</v>
      </c>
      <c r="M483" s="32"/>
      <c r="N483" s="32"/>
      <c r="O483" s="35"/>
      <c r="P483" s="35"/>
      <c r="Q483" s="32" t="s">
        <v>420</v>
      </c>
      <c r="R483" s="31">
        <f>IF((PA[[#This Row],[String Type(If String BD)]]&amp;PA[[#This Row],[Equipment (If any BD other than PV  array and inv)]])="",1,0)</f>
        <v>0</v>
      </c>
      <c r="S483" s="31">
        <f>IF(PA[[#This Row],[String Type(If String BD)]]="",1,0)</f>
        <v>1</v>
      </c>
      <c r="T4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483" s="34">
        <f>IFERROR(_xlfn.XLOOKUP(PA[[#This Row],[Affected Equipment ]],'Basic Data'!N:N,'Basic Data'!Q:Q),"")</f>
        <v>8360.8450000000048</v>
      </c>
      <c r="V483" s="179">
        <f ca="1">IFERROR(_xlfn.XLOOKUP(PA[[#This Row],[Affected Equipment ]],'Basic Data'!N:N,'Basic Data'!R:R),"")</f>
        <v>4.97580491578885E-2</v>
      </c>
      <c r="W483" s="35" t="s">
        <v>421</v>
      </c>
      <c r="X483" s="38"/>
      <c r="Y483" s="38" t="s">
        <v>632</v>
      </c>
      <c r="Z483" s="44">
        <v>0.61875000000000002</v>
      </c>
      <c r="AA483" s="44">
        <v>0.61875000000000002</v>
      </c>
      <c r="AB483" s="44">
        <v>0.61875000000000002</v>
      </c>
      <c r="AC483" s="44">
        <v>0.63958333333333328</v>
      </c>
      <c r="AD483" s="42">
        <f>IF(PA[[#This Row],[Acknowledgement Time ]]="NA","",(PA[[#This Row],[Acknowledgement Time ]]-PA[[#This Row],[Fault Time]])*24)</f>
        <v>0</v>
      </c>
      <c r="AE483" s="42">
        <f>IF(PA[[#This Row],[Work Start time on Fault]]="NA","",(PA[[#This Row],[Work Start time on Fault]]-PA[[#This Row],[Fault Time]])*24)</f>
        <v>0</v>
      </c>
      <c r="AF483" s="43">
        <f>IF(PA[[#This Row],[Status]]="Open","",(PA[[#This Row],[Work Completion time on fault]]-PA[[#This Row],[Fault Time]])*24)</f>
        <v>0.49999999999999822</v>
      </c>
      <c r="AG483" s="42">
        <f>IFERROR((PA[[#This Row],[Work Completion time on fault]]-PA[[#This Row],[Fault Time]])*24,"")</f>
        <v>0.49999999999999822</v>
      </c>
      <c r="AH483" s="35" t="s">
        <v>423</v>
      </c>
      <c r="AI483" s="32" t="s">
        <v>368</v>
      </c>
      <c r="AJ483" s="34">
        <f ca="1">IFERROR(PA[[#This Row],[Breakdown Time]]*PA[[#This Row],[Plant Equivalent Weightage]],"")</f>
        <v>2.4879024578944163E-2</v>
      </c>
      <c r="AK483" s="35">
        <v>2379.3000000000002</v>
      </c>
      <c r="AL483" s="49">
        <f>IFERROR((_xlfn.XLOOKUP($G483,'Modelling New'!$D:$D,'Modelling New'!$O:$O)*PA[[#This Row],[Lost PoA(Wh/m2)]]*PA[[#This Row],[DC Capacity Affected (kW)]])/1000,"")</f>
        <v>15383.686564003323</v>
      </c>
    </row>
    <row r="484" spans="1:39">
      <c r="A484" s="174">
        <f t="shared" si="9"/>
        <v>483</v>
      </c>
      <c r="B484" s="134">
        <v>45799</v>
      </c>
      <c r="C484" s="184">
        <f>YEAR(PA[[#This Row],[Date]])+IF(MONTH(PA[[#This Row],[Date]])&gt;=4,1,0)</f>
        <v>2026</v>
      </c>
      <c r="D484" s="32">
        <f>YEAR(PA[[#This Row],[Date]])</f>
        <v>2025</v>
      </c>
      <c r="E484" s="36" t="s">
        <v>364</v>
      </c>
      <c r="F484" s="36" t="s">
        <v>364</v>
      </c>
      <c r="G484" s="217">
        <v>45778</v>
      </c>
      <c r="H484" s="31">
        <f>DAY(EOMONTH(PA[[#This Row],[Month Year]],0))</f>
        <v>31</v>
      </c>
      <c r="I484" s="33">
        <v>0.25833333333333336</v>
      </c>
      <c r="J484" s="33">
        <v>0.77152777777777781</v>
      </c>
      <c r="K484" s="34">
        <f>IFERROR((PA[[#This Row],[Sunset Time (POA&lt;20 W/m2)]]-PA[[#This Row],[Sunrise Time (POA&gt;20 W/m2)]])*24,"")</f>
        <v>12.316666666666668</v>
      </c>
      <c r="L484" s="32" t="s">
        <v>609</v>
      </c>
      <c r="M484" s="32"/>
      <c r="N484" s="32"/>
      <c r="O484" s="35"/>
      <c r="P484" s="35"/>
      <c r="Q484" s="32" t="s">
        <v>420</v>
      </c>
      <c r="R484" s="31">
        <f>IF((PA[[#This Row],[String Type(If String BD)]]&amp;PA[[#This Row],[Equipment (If any BD other than PV  array and inv)]])="",1,0)</f>
        <v>0</v>
      </c>
      <c r="S484" s="31">
        <f>IF(PA[[#This Row],[String Type(If String BD)]]="",1,0)</f>
        <v>1</v>
      </c>
      <c r="T4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484" s="34">
        <f>IFERROR(_xlfn.XLOOKUP(PA[[#This Row],[Affected Equipment ]],'Basic Data'!N:N,'Basic Data'!Q:Q),"")</f>
        <v>5911.0700000000015</v>
      </c>
      <c r="V484" s="179">
        <f ca="1">IFERROR(_xlfn.XLOOKUP(PA[[#This Row],[Affected Equipment ]],'Basic Data'!N:N,'Basic Data'!R:R),"")</f>
        <v>3.5178658572873903E-2</v>
      </c>
      <c r="W484" s="35" t="s">
        <v>421</v>
      </c>
      <c r="X484" s="38"/>
      <c r="Y484" s="38" t="s">
        <v>629</v>
      </c>
      <c r="Z484" s="44">
        <v>0.61875000000000002</v>
      </c>
      <c r="AA484" s="44">
        <v>0.61875000000000002</v>
      </c>
      <c r="AB484" s="44">
        <v>0.61875000000000002</v>
      </c>
      <c r="AC484" s="44">
        <v>0.64236111111111116</v>
      </c>
      <c r="AD484" s="42">
        <f>IF(PA[[#This Row],[Acknowledgement Time ]]="NA","",(PA[[#This Row],[Acknowledgement Time ]]-PA[[#This Row],[Fault Time]])*24)</f>
        <v>0</v>
      </c>
      <c r="AE484" s="42">
        <f>IF(PA[[#This Row],[Work Start time on Fault]]="NA","",(PA[[#This Row],[Work Start time on Fault]]-PA[[#This Row],[Fault Time]])*24)</f>
        <v>0</v>
      </c>
      <c r="AF484" s="43">
        <f>IF(PA[[#This Row],[Status]]="Open","",(PA[[#This Row],[Work Completion time on fault]]-PA[[#This Row],[Fault Time]])*24)</f>
        <v>0.56666666666666732</v>
      </c>
      <c r="AG484" s="42">
        <f>IFERROR((PA[[#This Row],[Work Completion time on fault]]-PA[[#This Row],[Fault Time]])*24,"")</f>
        <v>0.56666666666666732</v>
      </c>
      <c r="AH484" s="35" t="s">
        <v>423</v>
      </c>
      <c r="AI484" s="32" t="s">
        <v>368</v>
      </c>
      <c r="AJ484" s="34">
        <f ca="1">IFERROR(PA[[#This Row],[Breakdown Time]]*PA[[#This Row],[Plant Equivalent Weightage]],"")</f>
        <v>1.9934573191295234E-2</v>
      </c>
      <c r="AK484" s="35">
        <v>2379.3000000000002</v>
      </c>
      <c r="AL484" s="49">
        <f>IFERROR((_xlfn.XLOOKUP($G484,'Modelling New'!$D:$D,'Modelling New'!$O:$O)*PA[[#This Row],[Lost PoA(Wh/m2)]]*PA[[#This Row],[DC Capacity Affected (kW)]])/1000,"")</f>
        <v>10876.179158671534</v>
      </c>
    </row>
    <row r="485" spans="1:39">
      <c r="A485" s="174">
        <f t="shared" si="9"/>
        <v>484</v>
      </c>
      <c r="B485" s="134">
        <v>45799</v>
      </c>
      <c r="C485" s="183">
        <f>YEAR(PA[[#This Row],[Date]])+IF(MONTH(PA[[#This Row],[Date]])&gt;=4,1,0)</f>
        <v>2026</v>
      </c>
      <c r="D485" s="32">
        <f>YEAR(PA[[#This Row],[Date]])</f>
        <v>2025</v>
      </c>
      <c r="E485" s="36" t="s">
        <v>364</v>
      </c>
      <c r="F485" s="36" t="s">
        <v>364</v>
      </c>
      <c r="G485" s="217">
        <v>45778</v>
      </c>
      <c r="H485" s="175">
        <f>DAY(EOMONTH(PA[[#This Row],[Month Year]],0))</f>
        <v>31</v>
      </c>
      <c r="I485" s="33">
        <v>0.25833333333333336</v>
      </c>
      <c r="J485" s="33">
        <v>0.77152777777777781</v>
      </c>
      <c r="K485" s="34">
        <f>IFERROR((PA[[#This Row],[Sunset Time (POA&lt;20 W/m2)]]-PA[[#This Row],[Sunrise Time (POA&gt;20 W/m2)]])*24,"")</f>
        <v>12.316666666666668</v>
      </c>
      <c r="L485" s="36" t="s">
        <v>428</v>
      </c>
      <c r="M485" s="36" t="s">
        <v>411</v>
      </c>
      <c r="N485" s="32" t="s">
        <v>417</v>
      </c>
      <c r="O485" s="37"/>
      <c r="P485" s="37"/>
      <c r="Q485" s="36"/>
      <c r="R485" s="175">
        <f>IF((PA[[#This Row],[String Type(If String BD)]]&amp;PA[[#This Row],[Equipment (If any BD other than PV  array and inv)]])="",1,0)</f>
        <v>1</v>
      </c>
      <c r="S485" s="175">
        <f>IF(PA[[#This Row],[String Type(If String BD)]]="",1,0)</f>
        <v>1</v>
      </c>
      <c r="T4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485" s="176">
        <f>IFERROR(_xlfn.XLOOKUP(PA[[#This Row],[Affected Equipment ]],'Basic Data'!N:N,'Basic Data'!Q:Q),"")</f>
        <v>1691.1350000000002</v>
      </c>
      <c r="V485" s="180">
        <f ca="1">IFERROR(_xlfn.XLOOKUP(PA[[#This Row],[Affected Equipment ]],'Basic Data'!N:N,'Basic Data'!R:R),"")</f>
        <v>1.0064482532881034E-2</v>
      </c>
      <c r="W485" s="35" t="s">
        <v>414</v>
      </c>
      <c r="X485" s="39"/>
      <c r="Y485" s="39" t="s">
        <v>75</v>
      </c>
      <c r="Z485" s="44">
        <v>0.25833333333333336</v>
      </c>
      <c r="AA485" s="44">
        <v>0.25833333333333336</v>
      </c>
      <c r="AB485" s="44">
        <v>0.25833333333333336</v>
      </c>
      <c r="AC485" s="45">
        <v>0.29375000000000001</v>
      </c>
      <c r="AD485" s="177">
        <f>IF(PA[[#This Row],[Acknowledgement Time ]]="NA","",(PA[[#This Row],[Acknowledgement Time ]]-PA[[#This Row],[Fault Time]])*24)</f>
        <v>0</v>
      </c>
      <c r="AE485" s="177">
        <f>IF(PA[[#This Row],[Work Start time on Fault]]="NA","",(PA[[#This Row],[Work Start time on Fault]]-PA[[#This Row],[Fault Time]])*24)</f>
        <v>0</v>
      </c>
      <c r="AF485" s="178">
        <f>IF(PA[[#This Row],[Status]]="Open","",(PA[[#This Row],[Work Completion time on fault]]-PA[[#This Row],[Fault Time]])*24)</f>
        <v>0.84999999999999964</v>
      </c>
      <c r="AG485" s="177">
        <f>IFERROR((PA[[#This Row],[Work Completion time on fault]]-PA[[#This Row],[Fault Time]])*24,"")</f>
        <v>0.84999999999999964</v>
      </c>
      <c r="AH485" s="330" t="s">
        <v>562</v>
      </c>
      <c r="AI485" s="32" t="s">
        <v>368</v>
      </c>
      <c r="AJ485" s="176">
        <f ca="1">IFERROR(PA[[#This Row],[Breakdown Time]]*PA[[#This Row],[Plant Equivalent Weightage]],"")</f>
        <v>8.5548101529488753E-3</v>
      </c>
      <c r="AK485" s="37">
        <v>58.3</v>
      </c>
      <c r="AL485" s="278">
        <f>IFERROR((_xlfn.XLOOKUP($G485,'Modelling New'!$D:$D,'Modelling New'!$O:$O)*PA[[#This Row],[Lost PoA(Wh/m2)]]*PA[[#This Row],[DC Capacity Affected (kW)]])/1000,"")</f>
        <v>76.244387262722171</v>
      </c>
    </row>
    <row r="486" spans="1:39">
      <c r="A486" s="174">
        <f t="shared" si="9"/>
        <v>485</v>
      </c>
      <c r="B486" s="134">
        <v>45800</v>
      </c>
      <c r="C486" s="184">
        <f>YEAR(PA[[#This Row],[Date]])+IF(MONTH(PA[[#This Row],[Date]])&gt;=4,1,0)</f>
        <v>2026</v>
      </c>
      <c r="D486" s="32">
        <f>YEAR(PA[[#This Row],[Date]])</f>
        <v>2025</v>
      </c>
      <c r="E486" s="36" t="s">
        <v>364</v>
      </c>
      <c r="F486" s="36" t="s">
        <v>364</v>
      </c>
      <c r="G486" s="217">
        <v>45778</v>
      </c>
      <c r="H486" s="31">
        <f>DAY(EOMONTH(PA[[#This Row],[Month Year]],0))</f>
        <v>31</v>
      </c>
      <c r="I486" s="33">
        <v>0.2590277777777778</v>
      </c>
      <c r="J486" s="33">
        <v>0.7680555555555556</v>
      </c>
      <c r="K486" s="34">
        <f>IFERROR((PA[[#This Row],[Sunset Time (POA&lt;20 W/m2)]]-PA[[#This Row],[Sunrise Time (POA&gt;20 W/m2)]])*24,"")</f>
        <v>12.216666666666669</v>
      </c>
      <c r="L486" s="32" t="s">
        <v>427</v>
      </c>
      <c r="M486" s="36" t="s">
        <v>404</v>
      </c>
      <c r="N486" s="36" t="s">
        <v>413</v>
      </c>
      <c r="O486" s="35"/>
      <c r="P486" s="35"/>
      <c r="Q486" s="32"/>
      <c r="R486" s="31">
        <f>IF((PA[[#This Row],[String Type(If String BD)]]&amp;PA[[#This Row],[Equipment (If any BD other than PV  array and inv)]])="",1,0)</f>
        <v>1</v>
      </c>
      <c r="S486" s="31">
        <f>IF(PA[[#This Row],[String Type(If String BD)]]="",1,0)</f>
        <v>1</v>
      </c>
      <c r="T4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486" s="34">
        <f>IFERROR(_xlfn.XLOOKUP(PA[[#This Row],[Affected Equipment ]],'Basic Data'!N:N,'Basic Data'!Q:Q),"")</f>
        <v>1232.79</v>
      </c>
      <c r="V486" s="179">
        <f ca="1">IFERROR(_xlfn.XLOOKUP(PA[[#This Row],[Affected Equipment ]],'Basic Data'!N:N,'Basic Data'!R:R),"")</f>
        <v>7.3367255847170149E-3</v>
      </c>
      <c r="W486" s="35" t="s">
        <v>414</v>
      </c>
      <c r="X486" s="38"/>
      <c r="Y486" s="38" t="s">
        <v>603</v>
      </c>
      <c r="Z486" s="44">
        <v>0.2590277777777778</v>
      </c>
      <c r="AA486" s="44">
        <v>0.2590277777777778</v>
      </c>
      <c r="AB486" s="44">
        <v>0.2590277777777778</v>
      </c>
      <c r="AC486" s="44">
        <v>0.46597222222222223</v>
      </c>
      <c r="AD486" s="42">
        <f>IF(PA[[#This Row],[Acknowledgement Time ]]="NA","",(PA[[#This Row],[Acknowledgement Time ]]-PA[[#This Row],[Fault Time]])*24)</f>
        <v>0</v>
      </c>
      <c r="AE486" s="42">
        <f>IF(PA[[#This Row],[Work Start time on Fault]]="NA","",(PA[[#This Row],[Work Start time on Fault]]-PA[[#This Row],[Fault Time]])*24)</f>
        <v>0</v>
      </c>
      <c r="AF486" s="43">
        <f>IF(PA[[#This Row],[Status]]="Open","",(PA[[#This Row],[Work Completion time on fault]]-PA[[#This Row],[Fault Time]])*24)</f>
        <v>4.9666666666666668</v>
      </c>
      <c r="AG486" s="42">
        <f>IFERROR((PA[[#This Row],[Work Completion time on fault]]-PA[[#This Row],[Fault Time]])*24,"")</f>
        <v>4.9666666666666668</v>
      </c>
      <c r="AH486" s="35" t="s">
        <v>445</v>
      </c>
      <c r="AI486" s="32" t="s">
        <v>368</v>
      </c>
      <c r="AJ486" s="34">
        <f ca="1">IFERROR(PA[[#This Row],[Breakdown Time]]*PA[[#This Row],[Plant Equivalent Weightage]],"")</f>
        <v>3.6439070404094512E-2</v>
      </c>
      <c r="AK486" s="35">
        <v>2204.6999999999998</v>
      </c>
      <c r="AL486" s="49">
        <f>IFERROR((_xlfn.XLOOKUP($G486,'Modelling New'!$D:$D,'Modelling New'!$O:$O)*PA[[#This Row],[Lost PoA(Wh/m2)]]*PA[[#This Row],[DC Capacity Affected (kW)]])/1000,"")</f>
        <v>2101.8399908070783</v>
      </c>
    </row>
    <row r="487" spans="1:39">
      <c r="A487" s="174">
        <f t="shared" si="9"/>
        <v>486</v>
      </c>
      <c r="B487" s="134">
        <v>45800</v>
      </c>
      <c r="C487" s="184">
        <f>YEAR(PA[[#This Row],[Date]])+IF(MONTH(PA[[#This Row],[Date]])&gt;=4,1,0)</f>
        <v>2026</v>
      </c>
      <c r="D487" s="32">
        <f>YEAR(PA[[#This Row],[Date]])</f>
        <v>2025</v>
      </c>
      <c r="E487" s="36" t="s">
        <v>364</v>
      </c>
      <c r="F487" s="36" t="s">
        <v>364</v>
      </c>
      <c r="G487" s="217">
        <v>45778</v>
      </c>
      <c r="H487" s="31">
        <f>DAY(EOMONTH(PA[[#This Row],[Month Year]],0))</f>
        <v>31</v>
      </c>
      <c r="I487" s="33">
        <v>0.2590277777777778</v>
      </c>
      <c r="J487" s="33">
        <v>0.7680555555555556</v>
      </c>
      <c r="K487" s="34">
        <f>IFERROR((PA[[#This Row],[Sunset Time (POA&lt;20 W/m2)]]-PA[[#This Row],[Sunrise Time (POA&gt;20 W/m2)]])*24,"")</f>
        <v>12.216666666666669</v>
      </c>
      <c r="L487" s="32" t="s">
        <v>474</v>
      </c>
      <c r="M487" s="36" t="s">
        <v>411</v>
      </c>
      <c r="N487" s="32" t="s">
        <v>417</v>
      </c>
      <c r="O487" s="35"/>
      <c r="P487" s="35"/>
      <c r="Q487" s="32"/>
      <c r="R487" s="31">
        <f>IF((PA[[#This Row],[String Type(If String BD)]]&amp;PA[[#This Row],[Equipment (If any BD other than PV  array and inv)]])="",1,0)</f>
        <v>1</v>
      </c>
      <c r="S487" s="31">
        <f>IF(PA[[#This Row],[String Type(If String BD)]]="",1,0)</f>
        <v>1</v>
      </c>
      <c r="T4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487" s="34">
        <f>IFERROR(_xlfn.XLOOKUP(PA[[#This Row],[Affected Equipment ]],'Basic Data'!N:N,'Basic Data'!Q:Q),"")</f>
        <v>2275.92</v>
      </c>
      <c r="V487" s="179">
        <f ca="1">IFERROR(_xlfn.XLOOKUP(PA[[#This Row],[Affected Equipment ]],'Basic Data'!N:N,'Basic Data'!R:R),"")</f>
        <v>1.3544724156400643E-2</v>
      </c>
      <c r="W487" s="35" t="s">
        <v>414</v>
      </c>
      <c r="X487" s="38"/>
      <c r="Y487" s="39" t="s">
        <v>75</v>
      </c>
      <c r="Z487" s="44">
        <v>0.2590277777777778</v>
      </c>
      <c r="AA487" s="44">
        <v>0.2590277777777778</v>
      </c>
      <c r="AB487" s="44">
        <v>0.2590277777777778</v>
      </c>
      <c r="AC487" s="44">
        <v>0.33124999999999999</v>
      </c>
      <c r="AD487" s="42">
        <f>IF(PA[[#This Row],[Acknowledgement Time ]]="NA","",(PA[[#This Row],[Acknowledgement Time ]]-PA[[#This Row],[Fault Time]])*24)</f>
        <v>0</v>
      </c>
      <c r="AE487" s="42">
        <f>IF(PA[[#This Row],[Work Start time on Fault]]="NA","",(PA[[#This Row],[Work Start time on Fault]]-PA[[#This Row],[Fault Time]])*24)</f>
        <v>0</v>
      </c>
      <c r="AF487" s="43">
        <f>IF(PA[[#This Row],[Status]]="Open","",(PA[[#This Row],[Work Completion time on fault]]-PA[[#This Row],[Fault Time]])*24)</f>
        <v>1.7333333333333325</v>
      </c>
      <c r="AG487" s="42">
        <f>IFERROR((PA[[#This Row],[Work Completion time on fault]]-PA[[#This Row],[Fault Time]])*24,"")</f>
        <v>1.7333333333333325</v>
      </c>
      <c r="AH487" s="330" t="s">
        <v>562</v>
      </c>
      <c r="AI487" s="32" t="s">
        <v>368</v>
      </c>
      <c r="AJ487" s="34">
        <f ca="1">IFERROR(PA[[#This Row],[Breakdown Time]]*PA[[#This Row],[Plant Equivalent Weightage]],"")</f>
        <v>2.3477521871094437E-2</v>
      </c>
      <c r="AK487" s="35">
        <v>320.2</v>
      </c>
      <c r="AL487" s="49">
        <f>IFERROR((_xlfn.XLOOKUP($G487,'Modelling New'!$D:$D,'Modelling New'!$O:$O)*PA[[#This Row],[Lost PoA(Wh/m2)]]*PA[[#This Row],[DC Capacity Affected (kW)]])/1000,"")</f>
        <v>563.55896882374486</v>
      </c>
    </row>
    <row r="488" spans="1:39">
      <c r="A488" s="174">
        <f t="shared" si="9"/>
        <v>487</v>
      </c>
      <c r="B488" s="134">
        <v>45800</v>
      </c>
      <c r="C488" s="184">
        <f>YEAR(PA[[#This Row],[Date]])+IF(MONTH(PA[[#This Row],[Date]])&gt;=4,1,0)</f>
        <v>2026</v>
      </c>
      <c r="D488" s="32">
        <f>YEAR(PA[[#This Row],[Date]])</f>
        <v>2025</v>
      </c>
      <c r="E488" s="36" t="s">
        <v>364</v>
      </c>
      <c r="F488" s="36" t="s">
        <v>364</v>
      </c>
      <c r="G488" s="217">
        <v>45778</v>
      </c>
      <c r="H488" s="31">
        <f>DAY(EOMONTH(PA[[#This Row],[Month Year]],0))</f>
        <v>31</v>
      </c>
      <c r="I488" s="33">
        <v>0.2590277777777778</v>
      </c>
      <c r="J488" s="33">
        <v>0.7680555555555556</v>
      </c>
      <c r="K488" s="34">
        <f>IFERROR((PA[[#This Row],[Sunset Time (POA&lt;20 W/m2)]]-PA[[#This Row],[Sunrise Time (POA&gt;20 W/m2)]])*24,"")</f>
        <v>12.216666666666669</v>
      </c>
      <c r="L488" s="36" t="s">
        <v>428</v>
      </c>
      <c r="M488" s="36" t="s">
        <v>411</v>
      </c>
      <c r="N488" s="32" t="s">
        <v>417</v>
      </c>
      <c r="O488" s="37" t="s">
        <v>468</v>
      </c>
      <c r="P488" s="37" t="s">
        <v>407</v>
      </c>
      <c r="Q488" s="32"/>
      <c r="R488" s="31">
        <f>IF((PA[[#This Row],[String Type(If String BD)]]&amp;PA[[#This Row],[Equipment (If any BD other than PV  array and inv)]])="",1,0)</f>
        <v>0</v>
      </c>
      <c r="S488" s="31">
        <f>IF(PA[[#This Row],[String Type(If String BD)]]="",1,0)</f>
        <v>0</v>
      </c>
      <c r="T4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8" s="34">
        <f>IFERROR(_xlfn.XLOOKUP(PA[[#This Row],[Affected Equipment ]],'Basic Data'!N:N,'Basic Data'!Q:Q),"")</f>
        <v>31.900000000000002</v>
      </c>
      <c r="V488" s="179">
        <f ca="1">IFERROR(_xlfn.XLOOKUP(PA[[#This Row],[Affected Equipment ]],'Basic Data'!N:N,'Basic Data'!R:R),"")</f>
        <v>1.898470511218235E-4</v>
      </c>
      <c r="W488" s="35" t="s">
        <v>448</v>
      </c>
      <c r="X488" s="38"/>
      <c r="Y488" s="38" t="s">
        <v>470</v>
      </c>
      <c r="Z488" s="44">
        <v>0.2590277777777778</v>
      </c>
      <c r="AA488" s="44">
        <v>0.2590277777777778</v>
      </c>
      <c r="AB488" s="44">
        <v>0.2590277777777778</v>
      </c>
      <c r="AC488" s="44">
        <v>0.70833333333333337</v>
      </c>
      <c r="AD488" s="42">
        <f>IF(PA[[#This Row],[Acknowledgement Time ]]="NA","",(PA[[#This Row],[Acknowledgement Time ]]-PA[[#This Row],[Fault Time]])*24)</f>
        <v>0</v>
      </c>
      <c r="AE488" s="42">
        <f>IF(PA[[#This Row],[Work Start time on Fault]]="NA","",(PA[[#This Row],[Work Start time on Fault]]-PA[[#This Row],[Fault Time]])*24)</f>
        <v>0</v>
      </c>
      <c r="AF488" s="43">
        <f>IF(PA[[#This Row],[Status]]="Open","",(PA[[#This Row],[Work Completion time on fault]]-PA[[#This Row],[Fault Time]])*24)</f>
        <v>10.783333333333333</v>
      </c>
      <c r="AG488" s="42">
        <f>IFERROR((PA[[#This Row],[Work Completion time on fault]]-PA[[#This Row],[Fault Time]])*24,"")</f>
        <v>10.783333333333333</v>
      </c>
      <c r="AH488" s="316" t="s">
        <v>633</v>
      </c>
      <c r="AI488" s="32" t="s">
        <v>368</v>
      </c>
      <c r="AJ488" s="34">
        <f ca="1">IFERROR(PA[[#This Row],[Breakdown Time]]*PA[[#This Row],[Plant Equivalent Weightage]],"")</f>
        <v>2.0471840345969968E-3</v>
      </c>
      <c r="AK488" s="35">
        <v>4817</v>
      </c>
      <c r="AL488" s="49">
        <f>IFERROR((_xlfn.XLOOKUP($G488,'Modelling New'!$D:$D,'Modelling New'!$O:$O)*PA[[#This Row],[Lost PoA(Wh/m2)]]*PA[[#This Row],[DC Capacity Affected (kW)]])/1000,"")</f>
        <v>118.83062335317224</v>
      </c>
    </row>
    <row r="489" spans="1:39">
      <c r="A489" s="174">
        <f t="shared" si="9"/>
        <v>488</v>
      </c>
      <c r="B489" s="134">
        <v>45800</v>
      </c>
      <c r="C489" s="183">
        <f>YEAR(PA[[#This Row],[Date]])+IF(MONTH(PA[[#This Row],[Date]])&gt;=4,1,0)</f>
        <v>2026</v>
      </c>
      <c r="D489" s="32">
        <f>YEAR(PA[[#This Row],[Date]])</f>
        <v>2025</v>
      </c>
      <c r="E489" s="36" t="s">
        <v>364</v>
      </c>
      <c r="F489" s="36" t="s">
        <v>364</v>
      </c>
      <c r="G489" s="217">
        <v>45778</v>
      </c>
      <c r="H489" s="175">
        <f>DAY(EOMONTH(PA[[#This Row],[Month Year]],0))</f>
        <v>31</v>
      </c>
      <c r="I489" s="33">
        <v>0.2590277777777778</v>
      </c>
      <c r="J489" s="33">
        <v>0.7680555555555556</v>
      </c>
      <c r="K489" s="34">
        <f>IFERROR((PA[[#This Row],[Sunset Time (POA&lt;20 W/m2)]]-PA[[#This Row],[Sunrise Time (POA&gt;20 W/m2)]])*24,"")</f>
        <v>12.216666666666669</v>
      </c>
      <c r="L489" s="36" t="s">
        <v>428</v>
      </c>
      <c r="M489" s="36" t="s">
        <v>411</v>
      </c>
      <c r="N489" s="32" t="s">
        <v>417</v>
      </c>
      <c r="O489" s="37" t="s">
        <v>468</v>
      </c>
      <c r="P489" s="37" t="s">
        <v>407</v>
      </c>
      <c r="Q489" s="32"/>
      <c r="R489" s="175">
        <f>IF((PA[[#This Row],[String Type(If String BD)]]&amp;PA[[#This Row],[Equipment (If any BD other than PV  array and inv)]])="",1,0)</f>
        <v>0</v>
      </c>
      <c r="S489" s="175">
        <f>IF(PA[[#This Row],[String Type(If String BD)]]="",1,0)</f>
        <v>0</v>
      </c>
      <c r="T48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89" s="176">
        <f>IFERROR(_xlfn.XLOOKUP(PA[[#This Row],[Affected Equipment ]],'Basic Data'!N:N,'Basic Data'!Q:Q),"")</f>
        <v>31.900000000000002</v>
      </c>
      <c r="V489" s="180">
        <f ca="1">IFERROR(_xlfn.XLOOKUP(PA[[#This Row],[Affected Equipment ]],'Basic Data'!N:N,'Basic Data'!R:R),"")</f>
        <v>1.898470511218235E-4</v>
      </c>
      <c r="W489" s="35" t="s">
        <v>448</v>
      </c>
      <c r="X489" s="39"/>
      <c r="Y489" s="38" t="s">
        <v>470</v>
      </c>
      <c r="Z489" s="44">
        <v>0.2590277777777778</v>
      </c>
      <c r="AA489" s="44">
        <v>0.2590277777777778</v>
      </c>
      <c r="AB489" s="44">
        <v>0.2590277777777778</v>
      </c>
      <c r="AC489" s="44">
        <v>0.72916666666666663</v>
      </c>
      <c r="AD489" s="177">
        <f>IF(PA[[#This Row],[Acknowledgement Time ]]="NA","",(PA[[#This Row],[Acknowledgement Time ]]-PA[[#This Row],[Fault Time]])*24)</f>
        <v>0</v>
      </c>
      <c r="AE489" s="177">
        <f>IF(PA[[#This Row],[Work Start time on Fault]]="NA","",(PA[[#This Row],[Work Start time on Fault]]-PA[[#This Row],[Fault Time]])*24)</f>
        <v>0</v>
      </c>
      <c r="AF489" s="178">
        <f>IF(PA[[#This Row],[Status]]="Open","",(PA[[#This Row],[Work Completion time on fault]]-PA[[#This Row],[Fault Time]])*24)</f>
        <v>11.283333333333331</v>
      </c>
      <c r="AG489" s="177">
        <f>IFERROR((PA[[#This Row],[Work Completion time on fault]]-PA[[#This Row],[Fault Time]])*24,"")</f>
        <v>11.283333333333331</v>
      </c>
      <c r="AH489" s="316" t="s">
        <v>520</v>
      </c>
      <c r="AI489" s="32" t="s">
        <v>368</v>
      </c>
      <c r="AJ489" s="176">
        <f ca="1">IFERROR(PA[[#This Row],[Breakdown Time]]*PA[[#This Row],[Plant Equivalent Weightage]],"")</f>
        <v>2.1421075601579082E-3</v>
      </c>
      <c r="AK489" s="35">
        <v>4883</v>
      </c>
      <c r="AL489" s="278">
        <f>IFERROR((_xlfn.XLOOKUP($G489,'Modelling New'!$D:$D,'Modelling New'!$O:$O)*PA[[#This Row],[Lost PoA(Wh/m2)]]*PA[[#This Row],[DC Capacity Affected (kW)]])/1000,"")</f>
        <v>120.45877804308491</v>
      </c>
    </row>
    <row r="490" spans="1:39">
      <c r="A490" s="174">
        <f t="shared" si="9"/>
        <v>489</v>
      </c>
      <c r="B490" s="134">
        <v>45800</v>
      </c>
      <c r="C490" s="184">
        <f>YEAR(PA[[#This Row],[Date]])+IF(MONTH(PA[[#This Row],[Date]])&gt;=4,1,0)</f>
        <v>2026</v>
      </c>
      <c r="D490" s="32">
        <f>YEAR(PA[[#This Row],[Date]])</f>
        <v>2025</v>
      </c>
      <c r="E490" s="36" t="s">
        <v>364</v>
      </c>
      <c r="F490" s="36" t="s">
        <v>364</v>
      </c>
      <c r="G490" s="217">
        <v>45778</v>
      </c>
      <c r="H490" s="31">
        <f>DAY(EOMONTH(PA[[#This Row],[Month Year]],0))</f>
        <v>31</v>
      </c>
      <c r="I490" s="33">
        <v>0.2590277777777778</v>
      </c>
      <c r="J490" s="33">
        <v>0.7680555555555556</v>
      </c>
      <c r="K490" s="34">
        <f>IFERROR((PA[[#This Row],[Sunset Time (POA&lt;20 W/m2)]]-PA[[#This Row],[Sunrise Time (POA&gt;20 W/m2)]])*24,"")</f>
        <v>12.216666666666669</v>
      </c>
      <c r="L490" s="32" t="s">
        <v>425</v>
      </c>
      <c r="M490" s="36" t="s">
        <v>437</v>
      </c>
      <c r="N490" s="32" t="s">
        <v>413</v>
      </c>
      <c r="O490" s="37" t="s">
        <v>459</v>
      </c>
      <c r="P490" s="37" t="s">
        <v>472</v>
      </c>
      <c r="Q490" s="32"/>
      <c r="R490" s="31">
        <f>IF((PA[[#This Row],[String Type(If String BD)]]&amp;PA[[#This Row],[Equipment (If any BD other than PV  array and inv)]])="",1,0)</f>
        <v>0</v>
      </c>
      <c r="S490" s="31">
        <f>IF(PA[[#This Row],[String Type(If String BD)]]="",1,0)</f>
        <v>0</v>
      </c>
      <c r="T4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0" s="34">
        <f>IFERROR(_xlfn.XLOOKUP(PA[[#This Row],[Affected Equipment ]],'Basic Data'!N:N,'Basic Data'!Q:Q),"")</f>
        <v>31.610000000000003</v>
      </c>
      <c r="V490" s="179">
        <f ca="1">IFERROR(_xlfn.XLOOKUP(PA[[#This Row],[Affected Equipment ]],'Basic Data'!N:N,'Basic Data'!R:R),"")</f>
        <v>1.8812116883889783E-4</v>
      </c>
      <c r="W490" s="35" t="s">
        <v>448</v>
      </c>
      <c r="X490" s="38"/>
      <c r="Y490" s="38" t="s">
        <v>470</v>
      </c>
      <c r="Z490" s="44">
        <v>0.2590277777777778</v>
      </c>
      <c r="AA490" s="44">
        <v>0.2590277777777778</v>
      </c>
      <c r="AB490" s="44">
        <v>0.2590277777777778</v>
      </c>
      <c r="AC490" s="44">
        <v>0.71875</v>
      </c>
      <c r="AD490" s="42">
        <f>IF(PA[[#This Row],[Acknowledgement Time ]]="NA","",(PA[[#This Row],[Acknowledgement Time ]]-PA[[#This Row],[Fault Time]])*24)</f>
        <v>0</v>
      </c>
      <c r="AE490" s="42">
        <f>IF(PA[[#This Row],[Work Start time on Fault]]="NA","",(PA[[#This Row],[Work Start time on Fault]]-PA[[#This Row],[Fault Time]])*24)</f>
        <v>0</v>
      </c>
      <c r="AF490" s="43">
        <f>IF(PA[[#This Row],[Status]]="Open","",(PA[[#This Row],[Work Completion time on fault]]-PA[[#This Row],[Fault Time]])*24)</f>
        <v>11.033333333333333</v>
      </c>
      <c r="AG490" s="42">
        <f>IFERROR((PA[[#This Row],[Work Completion time on fault]]-PA[[#This Row],[Fault Time]])*24,"")</f>
        <v>11.033333333333333</v>
      </c>
      <c r="AH490" s="316" t="s">
        <v>520</v>
      </c>
      <c r="AI490" s="32" t="s">
        <v>368</v>
      </c>
      <c r="AJ490" s="34">
        <f ca="1">IFERROR(PA[[#This Row],[Breakdown Time]]*PA[[#This Row],[Plant Equivalent Weightage]],"")</f>
        <v>2.0756035628558393E-3</v>
      </c>
      <c r="AK490" s="35">
        <v>4791</v>
      </c>
      <c r="AL490" s="49">
        <f>IFERROR((_xlfn.XLOOKUP($G490,'Modelling New'!$D:$D,'Modelling New'!$O:$O)*PA[[#This Row],[Lost PoA(Wh/m2)]]*PA[[#This Row],[DC Capacity Affected (kW)]])/1000,"")</f>
        <v>117.11478154428492</v>
      </c>
    </row>
    <row r="491" spans="1:39">
      <c r="A491" s="174">
        <f t="shared" si="9"/>
        <v>490</v>
      </c>
      <c r="B491" s="134">
        <v>45800</v>
      </c>
      <c r="C491" s="184">
        <f>YEAR(PA[[#This Row],[Date]])+IF(MONTH(PA[[#This Row],[Date]])&gt;=4,1,0)</f>
        <v>2026</v>
      </c>
      <c r="D491" s="32">
        <f>YEAR(PA[[#This Row],[Date]])</f>
        <v>2025</v>
      </c>
      <c r="E491" s="36" t="s">
        <v>364</v>
      </c>
      <c r="F491" s="36" t="s">
        <v>364</v>
      </c>
      <c r="G491" s="217">
        <v>45778</v>
      </c>
      <c r="H491" s="31">
        <f>DAY(EOMONTH(PA[[#This Row],[Month Year]],0))</f>
        <v>31</v>
      </c>
      <c r="I491" s="33">
        <v>0.2590277777777778</v>
      </c>
      <c r="J491" s="33">
        <v>0.7680555555555556</v>
      </c>
      <c r="K491" s="34">
        <f>IFERROR((PA[[#This Row],[Sunset Time (POA&lt;20 W/m2)]]-PA[[#This Row],[Sunrise Time (POA&gt;20 W/m2)]])*24,"")</f>
        <v>12.216666666666669</v>
      </c>
      <c r="L491" s="32" t="s">
        <v>425</v>
      </c>
      <c r="M491" s="36" t="s">
        <v>484</v>
      </c>
      <c r="N491" s="32" t="s">
        <v>417</v>
      </c>
      <c r="O491" s="37" t="s">
        <v>459</v>
      </c>
      <c r="P491" s="37" t="s">
        <v>472</v>
      </c>
      <c r="Q491" s="32"/>
      <c r="R491" s="31">
        <f>IF((PA[[#This Row],[String Type(If String BD)]]&amp;PA[[#This Row],[Equipment (If any BD other than PV  array and inv)]])="",1,0)</f>
        <v>0</v>
      </c>
      <c r="S491" s="31">
        <f>IF(PA[[#This Row],[String Type(If String BD)]]="",1,0)</f>
        <v>0</v>
      </c>
      <c r="T4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1" s="34">
        <f>IFERROR(_xlfn.XLOOKUP(PA[[#This Row],[Affected Equipment ]],'Basic Data'!N:N,'Basic Data'!Q:Q),"")</f>
        <v>31.610000000000003</v>
      </c>
      <c r="V491" s="179">
        <f ca="1">IFERROR(_xlfn.XLOOKUP(PA[[#This Row],[Affected Equipment ]],'Basic Data'!N:N,'Basic Data'!R:R),"")</f>
        <v>1.8812116883889783E-4</v>
      </c>
      <c r="W491" s="35" t="s">
        <v>448</v>
      </c>
      <c r="X491" s="38"/>
      <c r="Y491" s="38" t="s">
        <v>470</v>
      </c>
      <c r="Z491" s="44">
        <v>0.2590277777777778</v>
      </c>
      <c r="AA491" s="44">
        <v>0.2590277777777778</v>
      </c>
      <c r="AB491" s="44">
        <v>0.2590277777777778</v>
      </c>
      <c r="AC491" s="44">
        <v>0.73958333333333337</v>
      </c>
      <c r="AD491" s="42">
        <f>IF(PA[[#This Row],[Acknowledgement Time ]]="NA","",(PA[[#This Row],[Acknowledgement Time ]]-PA[[#This Row],[Fault Time]])*24)</f>
        <v>0</v>
      </c>
      <c r="AE491" s="42">
        <f>IF(PA[[#This Row],[Work Start time on Fault]]="NA","",(PA[[#This Row],[Work Start time on Fault]]-PA[[#This Row],[Fault Time]])*24)</f>
        <v>0</v>
      </c>
      <c r="AF491" s="43">
        <f>IF(PA[[#This Row],[Status]]="Open","",(PA[[#This Row],[Work Completion time on fault]]-PA[[#This Row],[Fault Time]])*24)</f>
        <v>11.533333333333333</v>
      </c>
      <c r="AG491" s="42">
        <f>IFERROR((PA[[#This Row],[Work Completion time on fault]]-PA[[#This Row],[Fault Time]])*24,"")</f>
        <v>11.533333333333333</v>
      </c>
      <c r="AH491" s="316" t="s">
        <v>567</v>
      </c>
      <c r="AI491" s="32" t="s">
        <v>368</v>
      </c>
      <c r="AJ491" s="34">
        <f ca="1">IFERROR(PA[[#This Row],[Breakdown Time]]*PA[[#This Row],[Plant Equivalent Weightage]],"")</f>
        <v>2.1696641472752883E-3</v>
      </c>
      <c r="AK491" s="35">
        <v>4834</v>
      </c>
      <c r="AL491" s="49">
        <f>IFERROR((_xlfn.XLOOKUP($G491,'Modelling New'!$D:$D,'Modelling New'!$O:$O)*PA[[#This Row],[Lost PoA(Wh/m2)]]*PA[[#This Row],[DC Capacity Affected (kW)]])/1000,"")</f>
        <v>118.16590565332359</v>
      </c>
    </row>
    <row r="492" spans="1:39">
      <c r="A492" s="174">
        <f t="shared" si="9"/>
        <v>491</v>
      </c>
      <c r="B492" s="134">
        <v>45801</v>
      </c>
      <c r="C492" s="184">
        <f>YEAR(PA[[#This Row],[Date]])+IF(MONTH(PA[[#This Row],[Date]])&gt;=4,1,0)</f>
        <v>2026</v>
      </c>
      <c r="D492" s="32">
        <f>YEAR(PA[[#This Row],[Date]])</f>
        <v>2025</v>
      </c>
      <c r="E492" s="36" t="s">
        <v>364</v>
      </c>
      <c r="F492" s="36" t="s">
        <v>364</v>
      </c>
      <c r="G492" s="217">
        <v>45778</v>
      </c>
      <c r="H492" s="31">
        <f>DAY(EOMONTH(PA[[#This Row],[Month Year]],0))</f>
        <v>31</v>
      </c>
      <c r="I492" s="33">
        <v>0.26041666666666669</v>
      </c>
      <c r="J492" s="33">
        <v>0.75416666666666665</v>
      </c>
      <c r="K492" s="34">
        <f>IFERROR((PA[[#This Row],[Sunset Time (POA&lt;20 W/m2)]]-PA[[#This Row],[Sunrise Time (POA&gt;20 W/m2)]])*24,"")</f>
        <v>11.85</v>
      </c>
      <c r="L492" s="32" t="s">
        <v>609</v>
      </c>
      <c r="M492" s="36" t="s">
        <v>404</v>
      </c>
      <c r="N492" s="36" t="s">
        <v>444</v>
      </c>
      <c r="O492" s="35"/>
      <c r="P492" s="35"/>
      <c r="Q492" s="32"/>
      <c r="R492" s="31">
        <f>IF((PA[[#This Row],[String Type(If String BD)]]&amp;PA[[#This Row],[Equipment (If any BD other than PV  array and inv)]])="",1,0)</f>
        <v>1</v>
      </c>
      <c r="S492" s="31">
        <f>IF(PA[[#This Row],[String Type(If String BD)]]="",1,0)</f>
        <v>1</v>
      </c>
      <c r="T4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IS5Inv1M3</v>
      </c>
      <c r="U492" s="34">
        <f>IFERROR(_xlfn.XLOOKUP(PA[[#This Row],[Affected Equipment ]],'Basic Data'!N:N,'Basic Data'!Q:Q),"")</f>
        <v>1501.4749999999999</v>
      </c>
      <c r="V492" s="179">
        <f ca="1">IFERROR(_xlfn.XLOOKUP(PA[[#This Row],[Affected Equipment ]],'Basic Data'!N:N,'Basic Data'!R:R),"")</f>
        <v>8.9357555198476459E-3</v>
      </c>
      <c r="W492" s="35" t="s">
        <v>414</v>
      </c>
      <c r="X492" s="38"/>
      <c r="Y492" s="39" t="s">
        <v>75</v>
      </c>
      <c r="Z492" s="44">
        <v>0.26041666666666669</v>
      </c>
      <c r="AA492" s="44">
        <v>0.26041666666666669</v>
      </c>
      <c r="AB492" s="44">
        <v>0.26041666666666669</v>
      </c>
      <c r="AC492" s="44">
        <v>0.2986111111111111</v>
      </c>
      <c r="AD492" s="42">
        <f>IF(PA[[#This Row],[Acknowledgement Time ]]="NA","",(PA[[#This Row],[Acknowledgement Time ]]-PA[[#This Row],[Fault Time]])*24)</f>
        <v>0</v>
      </c>
      <c r="AE492" s="42">
        <f>IF(PA[[#This Row],[Work Start time on Fault]]="NA","",(PA[[#This Row],[Work Start time on Fault]]-PA[[#This Row],[Fault Time]])*24)</f>
        <v>0</v>
      </c>
      <c r="AF492" s="43">
        <f>IF(PA[[#This Row],[Status]]="Open","",(PA[[#This Row],[Work Completion time on fault]]-PA[[#This Row],[Fault Time]])*24)</f>
        <v>0.91666666666666607</v>
      </c>
      <c r="AG492" s="42">
        <f>IFERROR((PA[[#This Row],[Work Completion time on fault]]-PA[[#This Row],[Fault Time]])*24,"")</f>
        <v>0.91666666666666607</v>
      </c>
      <c r="AH492" s="330" t="s">
        <v>562</v>
      </c>
      <c r="AI492" s="32" t="s">
        <v>368</v>
      </c>
      <c r="AJ492" s="34">
        <f ca="1">IFERROR(PA[[#This Row],[Breakdown Time]]*PA[[#This Row],[Plant Equivalent Weightage]],"")</f>
        <v>8.191109226527004E-3</v>
      </c>
      <c r="AK492" s="35">
        <v>97.6</v>
      </c>
      <c r="AL492" s="49">
        <f>IFERROR((_xlfn.XLOOKUP($G492,'Modelling New'!$D:$D,'Modelling New'!$O:$O)*PA[[#This Row],[Lost PoA(Wh/m2)]]*PA[[#This Row],[DC Capacity Affected (kW)]])/1000,"")</f>
        <v>113.32584580240133</v>
      </c>
    </row>
    <row r="493" spans="1:39">
      <c r="A493" s="174">
        <f t="shared" si="9"/>
        <v>492</v>
      </c>
      <c r="B493" s="134">
        <v>45801</v>
      </c>
      <c r="C493" s="184">
        <f>YEAR(PA[[#This Row],[Date]])+IF(MONTH(PA[[#This Row],[Date]])&gt;=4,1,0)</f>
        <v>2026</v>
      </c>
      <c r="D493" s="32">
        <f>YEAR(PA[[#This Row],[Date]])</f>
        <v>2025</v>
      </c>
      <c r="E493" s="36" t="s">
        <v>364</v>
      </c>
      <c r="F493" s="36" t="s">
        <v>364</v>
      </c>
      <c r="G493" s="217">
        <v>45778</v>
      </c>
      <c r="H493" s="31">
        <f>DAY(EOMONTH(PA[[#This Row],[Month Year]],0))</f>
        <v>31</v>
      </c>
      <c r="I493" s="33">
        <v>0.26041666666666669</v>
      </c>
      <c r="J493" s="33">
        <v>0.75416666666666665</v>
      </c>
      <c r="K493" s="34">
        <f>IFERROR((PA[[#This Row],[Sunset Time (POA&lt;20 W/m2)]]-PA[[#This Row],[Sunrise Time (POA&gt;20 W/m2)]])*24,"")</f>
        <v>11.85</v>
      </c>
      <c r="L493" s="32" t="s">
        <v>412</v>
      </c>
      <c r="M493" s="36" t="s">
        <v>484</v>
      </c>
      <c r="N493" s="32" t="s">
        <v>413</v>
      </c>
      <c r="O493" s="35"/>
      <c r="P493" s="35"/>
      <c r="Q493" s="32"/>
      <c r="R493" s="31">
        <f>IF((PA[[#This Row],[String Type(If String BD)]]&amp;PA[[#This Row],[Equipment (If any BD other than PV  array and inv)]])="",1,0)</f>
        <v>1</v>
      </c>
      <c r="S493" s="31">
        <f>IF(PA[[#This Row],[String Type(If String BD)]]="",1,0)</f>
        <v>1</v>
      </c>
      <c r="T4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493" s="34">
        <f>IFERROR(_xlfn.XLOOKUP(PA[[#This Row],[Affected Equipment ]],'Basic Data'!N:N,'Basic Data'!Q:Q),"")</f>
        <v>2041.6000000000001</v>
      </c>
      <c r="V493" s="179">
        <f ca="1">IFERROR(_xlfn.XLOOKUP(PA[[#This Row],[Affected Equipment ]],'Basic Data'!N:N,'Basic Data'!R:R),"")</f>
        <v>1.2150211271796704E-2</v>
      </c>
      <c r="W493" s="35" t="s">
        <v>414</v>
      </c>
      <c r="X493" s="38"/>
      <c r="Y493" s="39" t="s">
        <v>75</v>
      </c>
      <c r="Z493" s="44">
        <v>0.26041666666666669</v>
      </c>
      <c r="AA493" s="44">
        <v>0.26041666666666669</v>
      </c>
      <c r="AB493" s="44">
        <v>0.26041666666666669</v>
      </c>
      <c r="AC493" s="44">
        <v>0.32430555555555557</v>
      </c>
      <c r="AD493" s="42">
        <f>IF(PA[[#This Row],[Acknowledgement Time ]]="NA","",(PA[[#This Row],[Acknowledgement Time ]]-PA[[#This Row],[Fault Time]])*24)</f>
        <v>0</v>
      </c>
      <c r="AE493" s="42">
        <f>IF(PA[[#This Row],[Work Start time on Fault]]="NA","",(PA[[#This Row],[Work Start time on Fault]]-PA[[#This Row],[Fault Time]])*24)</f>
        <v>0</v>
      </c>
      <c r="AF493" s="43">
        <f>IF(PA[[#This Row],[Status]]="Open","",(PA[[#This Row],[Work Completion time on fault]]-PA[[#This Row],[Fault Time]])*24)</f>
        <v>1.5333333333333332</v>
      </c>
      <c r="AG493" s="42">
        <f>IFERROR((PA[[#This Row],[Work Completion time on fault]]-PA[[#This Row],[Fault Time]])*24,"")</f>
        <v>1.5333333333333332</v>
      </c>
      <c r="AH493" s="330" t="s">
        <v>634</v>
      </c>
      <c r="AI493" s="32" t="s">
        <v>368</v>
      </c>
      <c r="AJ493" s="34">
        <f ca="1">IFERROR(PA[[#This Row],[Breakdown Time]]*PA[[#This Row],[Plant Equivalent Weightage]],"")</f>
        <v>1.863032395008828E-2</v>
      </c>
      <c r="AK493" s="35">
        <v>223</v>
      </c>
      <c r="AL493" s="49">
        <f>IFERROR((_xlfn.XLOOKUP($G493,'Modelling New'!$D:$D,'Modelling New'!$O:$O)*PA[[#This Row],[Lost PoA(Wh/m2)]]*PA[[#This Row],[DC Capacity Affected (kW)]])/1000,"")</f>
        <v>352.0761171883899</v>
      </c>
    </row>
    <row r="494" spans="1:39">
      <c r="A494" s="174">
        <f t="shared" si="9"/>
        <v>493</v>
      </c>
      <c r="B494" s="134">
        <v>45801</v>
      </c>
      <c r="C494" s="184">
        <f>YEAR(PA[[#This Row],[Date]])+IF(MONTH(PA[[#This Row],[Date]])&gt;=4,1,0)</f>
        <v>2026</v>
      </c>
      <c r="D494" s="32">
        <f>YEAR(PA[[#This Row],[Date]])</f>
        <v>2025</v>
      </c>
      <c r="E494" s="36" t="s">
        <v>364</v>
      </c>
      <c r="F494" s="36" t="s">
        <v>364</v>
      </c>
      <c r="G494" s="217">
        <v>45778</v>
      </c>
      <c r="H494" s="31">
        <f>DAY(EOMONTH(PA[[#This Row],[Month Year]],0))</f>
        <v>31</v>
      </c>
      <c r="I494" s="33">
        <v>0.26041666666666669</v>
      </c>
      <c r="J494" s="33">
        <v>0.75416666666666665</v>
      </c>
      <c r="K494" s="34">
        <f>IFERROR((PA[[#This Row],[Sunset Time (POA&lt;20 W/m2)]]-PA[[#This Row],[Sunrise Time (POA&gt;20 W/m2)]])*24,"")</f>
        <v>11.85</v>
      </c>
      <c r="L494" s="32" t="s">
        <v>403</v>
      </c>
      <c r="M494" s="36" t="s">
        <v>404</v>
      </c>
      <c r="N494" s="32" t="s">
        <v>417</v>
      </c>
      <c r="O494" s="35"/>
      <c r="P494" s="35"/>
      <c r="Q494" s="32"/>
      <c r="R494" s="31">
        <f>IF((PA[[#This Row],[String Type(If String BD)]]&amp;PA[[#This Row],[Equipment (If any BD other than PV  array and inv)]])="",1,0)</f>
        <v>1</v>
      </c>
      <c r="S494" s="31">
        <f>IF(PA[[#This Row],[String Type(If String BD)]]="",1,0)</f>
        <v>1</v>
      </c>
      <c r="T4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494" s="34">
        <f>IFERROR(_xlfn.XLOOKUP(PA[[#This Row],[Affected Equipment ]],'Basic Data'!N:N,'Basic Data'!Q:Q),"")</f>
        <v>1610.9499999999998</v>
      </c>
      <c r="V494" s="179">
        <f ca="1">IFERROR(_xlfn.XLOOKUP(PA[[#This Row],[Affected Equipment ]],'Basic Data'!N:N,'Basic Data'!R:R),"")</f>
        <v>9.5872760816520849E-3</v>
      </c>
      <c r="W494" s="35" t="s">
        <v>414</v>
      </c>
      <c r="X494" s="38"/>
      <c r="Y494" s="39" t="s">
        <v>75</v>
      </c>
      <c r="Z494" s="44">
        <v>0.26041666666666669</v>
      </c>
      <c r="AA494" s="44">
        <v>0.26041666666666669</v>
      </c>
      <c r="AB494" s="44">
        <v>0.26041666666666669</v>
      </c>
      <c r="AC494" s="44">
        <v>0.29444444444444445</v>
      </c>
      <c r="AD494" s="42">
        <f>IF(PA[[#This Row],[Acknowledgement Time ]]="NA","",(PA[[#This Row],[Acknowledgement Time ]]-PA[[#This Row],[Fault Time]])*24)</f>
        <v>0</v>
      </c>
      <c r="AE494" s="42">
        <f>IF(PA[[#This Row],[Work Start time on Fault]]="NA","",(PA[[#This Row],[Work Start time on Fault]]-PA[[#This Row],[Fault Time]])*24)</f>
        <v>0</v>
      </c>
      <c r="AF494" s="43">
        <f>IF(PA[[#This Row],[Status]]="Open","",(PA[[#This Row],[Work Completion time on fault]]-PA[[#This Row],[Fault Time]])*24)</f>
        <v>0.81666666666666643</v>
      </c>
      <c r="AG494" s="42">
        <f>IFERROR((PA[[#This Row],[Work Completion time on fault]]-PA[[#This Row],[Fault Time]])*24,"")</f>
        <v>0.81666666666666643</v>
      </c>
      <c r="AH494" s="330" t="s">
        <v>519</v>
      </c>
      <c r="AI494" s="32" t="s">
        <v>368</v>
      </c>
      <c r="AJ494" s="34">
        <f ca="1">IFERROR(PA[[#This Row],[Breakdown Time]]*PA[[#This Row],[Plant Equivalent Weightage]],"")</f>
        <v>7.8296088000158678E-3</v>
      </c>
      <c r="AK494" s="35">
        <v>84</v>
      </c>
      <c r="AL494" s="49">
        <f>IFERROR((_xlfn.XLOOKUP($G494,'Modelling New'!$D:$D,'Modelling New'!$O:$O)*PA[[#This Row],[Lost PoA(Wh/m2)]]*PA[[#This Row],[DC Capacity Affected (kW)]])/1000,"")</f>
        <v>104.64594234256934</v>
      </c>
    </row>
    <row r="495" spans="1:39">
      <c r="A495" s="174">
        <f t="shared" si="9"/>
        <v>494</v>
      </c>
      <c r="B495" s="134">
        <v>45801</v>
      </c>
      <c r="C495" s="184">
        <f>YEAR(PA[[#This Row],[Date]])+IF(MONTH(PA[[#This Row],[Date]])&gt;=4,1,0)</f>
        <v>2026</v>
      </c>
      <c r="D495" s="32">
        <f>YEAR(PA[[#This Row],[Date]])</f>
        <v>2025</v>
      </c>
      <c r="E495" s="36" t="s">
        <v>364</v>
      </c>
      <c r="F495" s="36" t="s">
        <v>364</v>
      </c>
      <c r="G495" s="217">
        <v>45778</v>
      </c>
      <c r="H495" s="31">
        <f>DAY(EOMONTH(PA[[#This Row],[Month Year]],0))</f>
        <v>31</v>
      </c>
      <c r="I495" s="33">
        <v>0.26041666666666669</v>
      </c>
      <c r="J495" s="33">
        <v>0.75416666666666665</v>
      </c>
      <c r="K495" s="34">
        <f>IFERROR((PA[[#This Row],[Sunset Time (POA&lt;20 W/m2)]]-PA[[#This Row],[Sunrise Time (POA&gt;20 W/m2)]])*24,"")</f>
        <v>11.85</v>
      </c>
      <c r="L495" s="32" t="s">
        <v>425</v>
      </c>
      <c r="M495" s="36" t="s">
        <v>404</v>
      </c>
      <c r="N495" s="32" t="s">
        <v>417</v>
      </c>
      <c r="O495" s="35"/>
      <c r="P495" s="35"/>
      <c r="Q495" s="32"/>
      <c r="R495" s="31">
        <f>IF((PA[[#This Row],[String Type(If String BD)]]&amp;PA[[#This Row],[Equipment (If any BD other than PV  array and inv)]])="",1,0)</f>
        <v>1</v>
      </c>
      <c r="S495" s="31">
        <f>IF(PA[[#This Row],[String Type(If String BD)]]="",1,0)</f>
        <v>1</v>
      </c>
      <c r="T4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495" s="34">
        <f>IFERROR(_xlfn.XLOOKUP(PA[[#This Row],[Affected Equipment ]],'Basic Data'!N:N,'Basic Data'!Q:Q),"")</f>
        <v>2149.48</v>
      </c>
      <c r="V495" s="179">
        <f ca="1">IFERROR(_xlfn.XLOOKUP(PA[[#This Row],[Affected Equipment ]],'Basic Data'!N:N,'Basic Data'!R:R),"")</f>
        <v>1.2792239481045051E-2</v>
      </c>
      <c r="W495" s="35" t="s">
        <v>414</v>
      </c>
      <c r="X495" s="38"/>
      <c r="Y495" s="38" t="s">
        <v>439</v>
      </c>
      <c r="Z495" s="44">
        <v>0.26041666666666669</v>
      </c>
      <c r="AA495" s="44">
        <v>0.26041666666666669</v>
      </c>
      <c r="AB495" s="44">
        <v>0.26041666666666669</v>
      </c>
      <c r="AC495" s="44">
        <v>0.31736111111111109</v>
      </c>
      <c r="AD495" s="42">
        <f>IF(PA[[#This Row],[Acknowledgement Time ]]="NA","",(PA[[#This Row],[Acknowledgement Time ]]-PA[[#This Row],[Fault Time]])*24)</f>
        <v>0</v>
      </c>
      <c r="AE495" s="42">
        <f>IF(PA[[#This Row],[Work Start time on Fault]]="NA","",(PA[[#This Row],[Work Start time on Fault]]-PA[[#This Row],[Fault Time]])*24)</f>
        <v>0</v>
      </c>
      <c r="AF495" s="43">
        <f>IF(PA[[#This Row],[Status]]="Open","",(PA[[#This Row],[Work Completion time on fault]]-PA[[#This Row],[Fault Time]])*24)</f>
        <v>1.3666666666666658</v>
      </c>
      <c r="AG495" s="42">
        <f>IFERROR((PA[[#This Row],[Work Completion time on fault]]-PA[[#This Row],[Fault Time]])*24,"")</f>
        <v>1.3666666666666658</v>
      </c>
      <c r="AH495" s="330" t="s">
        <v>635</v>
      </c>
      <c r="AI495" s="32" t="s">
        <v>368</v>
      </c>
      <c r="AJ495" s="34">
        <f ca="1">IFERROR(PA[[#This Row],[Breakdown Time]]*PA[[#This Row],[Plant Equivalent Weightage]],"")</f>
        <v>1.7482727290761561E-2</v>
      </c>
      <c r="AK495" s="35">
        <v>187.6</v>
      </c>
      <c r="AL495" s="49">
        <f>IFERROR((_xlfn.XLOOKUP($G495,'Modelling New'!$D:$D,'Modelling New'!$O:$O)*PA[[#This Row],[Lost PoA(Wh/m2)]]*PA[[#This Row],[DC Capacity Affected (kW)]])/1000,"")</f>
        <v>311.83674498103397</v>
      </c>
    </row>
    <row r="496" spans="1:39">
      <c r="A496" s="174">
        <f t="shared" si="9"/>
        <v>495</v>
      </c>
      <c r="B496" s="134">
        <v>45801</v>
      </c>
      <c r="C496" s="184">
        <f>YEAR(PA[[#This Row],[Date]])+IF(MONTH(PA[[#This Row],[Date]])&gt;=4,1,0)</f>
        <v>2026</v>
      </c>
      <c r="D496" s="32">
        <f>YEAR(PA[[#This Row],[Date]])</f>
        <v>2025</v>
      </c>
      <c r="E496" s="36" t="s">
        <v>364</v>
      </c>
      <c r="F496" s="36" t="s">
        <v>364</v>
      </c>
      <c r="G496" s="217">
        <v>45778</v>
      </c>
      <c r="H496" s="31">
        <f>DAY(EOMONTH(PA[[#This Row],[Month Year]],0))</f>
        <v>31</v>
      </c>
      <c r="I496" s="33">
        <v>0.26041666666666669</v>
      </c>
      <c r="J496" s="33">
        <v>0.75416666666666665</v>
      </c>
      <c r="K496" s="34">
        <f>IFERROR((PA[[#This Row],[Sunset Time (POA&lt;20 W/m2)]]-PA[[#This Row],[Sunrise Time (POA&gt;20 W/m2)]])*24,"")</f>
        <v>11.85</v>
      </c>
      <c r="L496" s="32" t="s">
        <v>412</v>
      </c>
      <c r="M496" s="36" t="s">
        <v>484</v>
      </c>
      <c r="N496" s="32" t="s">
        <v>417</v>
      </c>
      <c r="O496" s="37" t="s">
        <v>459</v>
      </c>
      <c r="P496" s="37" t="s">
        <v>407</v>
      </c>
      <c r="Q496" s="32"/>
      <c r="R496" s="31">
        <f>IF((PA[[#This Row],[String Type(If String BD)]]&amp;PA[[#This Row],[Equipment (If any BD other than PV  array and inv)]])="",1,0)</f>
        <v>0</v>
      </c>
      <c r="S496" s="31">
        <f>IF(PA[[#This Row],[String Type(If String BD)]]="",1,0)</f>
        <v>0</v>
      </c>
      <c r="T4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6" s="34">
        <f>IFERROR(_xlfn.XLOOKUP(PA[[#This Row],[Affected Equipment ]],'Basic Data'!N:N,'Basic Data'!Q:Q),"")</f>
        <v>31.900000000000002</v>
      </c>
      <c r="V496" s="179">
        <f ca="1">IFERROR(_xlfn.XLOOKUP(PA[[#This Row],[Affected Equipment ]],'Basic Data'!N:N,'Basic Data'!R:R),"")</f>
        <v>1.898470511218235E-4</v>
      </c>
      <c r="W496" s="35" t="s">
        <v>448</v>
      </c>
      <c r="X496" s="38"/>
      <c r="Y496" s="38" t="s">
        <v>470</v>
      </c>
      <c r="Z496" s="44">
        <v>0.26041666666666669</v>
      </c>
      <c r="AA496" s="44">
        <v>0.26041666666666669</v>
      </c>
      <c r="AB496" s="44">
        <v>0.26041666666666669</v>
      </c>
      <c r="AC496" s="44">
        <v>0.70833333333333337</v>
      </c>
      <c r="AD496" s="42">
        <f>IF(PA[[#This Row],[Acknowledgement Time ]]="NA","",(PA[[#This Row],[Acknowledgement Time ]]-PA[[#This Row],[Fault Time]])*24)</f>
        <v>0</v>
      </c>
      <c r="AE496" s="42">
        <f>IF(PA[[#This Row],[Work Start time on Fault]]="NA","",(PA[[#This Row],[Work Start time on Fault]]-PA[[#This Row],[Fault Time]])*24)</f>
        <v>0</v>
      </c>
      <c r="AF496" s="43">
        <f>IF(PA[[#This Row],[Status]]="Open","",(PA[[#This Row],[Work Completion time on fault]]-PA[[#This Row],[Fault Time]])*24)</f>
        <v>10.75</v>
      </c>
      <c r="AG496" s="42">
        <f>IFERROR((PA[[#This Row],[Work Completion time on fault]]-PA[[#This Row],[Fault Time]])*24,"")</f>
        <v>10.75</v>
      </c>
      <c r="AH496" s="316" t="s">
        <v>520</v>
      </c>
      <c r="AI496" s="32" t="s">
        <v>368</v>
      </c>
      <c r="AJ496" s="34">
        <f ca="1">IFERROR(PA[[#This Row],[Breakdown Time]]*PA[[#This Row],[Plant Equivalent Weightage]],"")</f>
        <v>2.0408557995596028E-3</v>
      </c>
      <c r="AK496" s="35">
        <v>3348</v>
      </c>
      <c r="AL496" s="49">
        <f>IFERROR((_xlfn.XLOOKUP($G496,'Modelling New'!$D:$D,'Modelling New'!$O:$O)*PA[[#This Row],[Lost PoA(Wh/m2)]]*PA[[#This Row],[DC Capacity Affected (kW)]])/1000,"")</f>
        <v>82.591846997388558</v>
      </c>
      <c r="AM496" s="316" t="s">
        <v>636</v>
      </c>
    </row>
    <row r="497" spans="1:39">
      <c r="A497" s="174">
        <f t="shared" si="9"/>
        <v>496</v>
      </c>
      <c r="B497" s="30">
        <v>45801</v>
      </c>
      <c r="C497" s="184">
        <f>YEAR(PA[[#This Row],[Date]])+IF(MONTH(PA[[#This Row],[Date]])&gt;=4,1,0)</f>
        <v>2026</v>
      </c>
      <c r="D497" s="32">
        <f>YEAR(PA[[#This Row],[Date]])</f>
        <v>2025</v>
      </c>
      <c r="E497" s="36" t="s">
        <v>364</v>
      </c>
      <c r="F497" s="36" t="s">
        <v>364</v>
      </c>
      <c r="G497" s="217">
        <v>45778</v>
      </c>
      <c r="H497" s="31">
        <f>DAY(EOMONTH(PA[[#This Row],[Month Year]],0))</f>
        <v>31</v>
      </c>
      <c r="I497" s="33">
        <v>0.26041666666666669</v>
      </c>
      <c r="J497" s="33">
        <v>0.75416666666666665</v>
      </c>
      <c r="K497" s="34">
        <f>IFERROR((PA[[#This Row],[Sunset Time (POA&lt;20 W/m2)]]-PA[[#This Row],[Sunrise Time (POA&gt;20 W/m2)]])*24,"")</f>
        <v>11.85</v>
      </c>
      <c r="L497" s="32" t="s">
        <v>412</v>
      </c>
      <c r="M497" s="36" t="s">
        <v>404</v>
      </c>
      <c r="N497" s="36" t="s">
        <v>413</v>
      </c>
      <c r="O497" s="37" t="s">
        <v>468</v>
      </c>
      <c r="P497" s="37" t="s">
        <v>407</v>
      </c>
      <c r="Q497" s="32"/>
      <c r="R497" s="31">
        <f>IF((PA[[#This Row],[String Type(If String BD)]]&amp;PA[[#This Row],[Equipment (If any BD other than PV  array and inv)]])="",1,0)</f>
        <v>0</v>
      </c>
      <c r="S497" s="31">
        <f>IF(PA[[#This Row],[String Type(If String BD)]]="",1,0)</f>
        <v>0</v>
      </c>
      <c r="T4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7" s="34">
        <f>IFERROR(_xlfn.XLOOKUP(PA[[#This Row],[Affected Equipment ]],'Basic Data'!N:N,'Basic Data'!Q:Q),"")</f>
        <v>31.900000000000002</v>
      </c>
      <c r="V497" s="179">
        <f ca="1">IFERROR(_xlfn.XLOOKUP(PA[[#This Row],[Affected Equipment ]],'Basic Data'!N:N,'Basic Data'!R:R),"")</f>
        <v>1.898470511218235E-4</v>
      </c>
      <c r="W497" s="35" t="s">
        <v>448</v>
      </c>
      <c r="X497" s="38"/>
      <c r="Y497" s="38" t="s">
        <v>470</v>
      </c>
      <c r="Z497" s="44">
        <v>0.26041666666666669</v>
      </c>
      <c r="AA497" s="44">
        <v>0.26041666666666669</v>
      </c>
      <c r="AB497" s="44">
        <v>0.26041666666666669</v>
      </c>
      <c r="AC497" s="44">
        <v>0.72916666666666663</v>
      </c>
      <c r="AD497" s="42">
        <f>IF(PA[[#This Row],[Acknowledgement Time ]]="NA","",(PA[[#This Row],[Acknowledgement Time ]]-PA[[#This Row],[Fault Time]])*24)</f>
        <v>0</v>
      </c>
      <c r="AE497" s="42">
        <f>IF(PA[[#This Row],[Work Start time on Fault]]="NA","",(PA[[#This Row],[Work Start time on Fault]]-PA[[#This Row],[Fault Time]])*24)</f>
        <v>0</v>
      </c>
      <c r="AF497" s="43">
        <f>IF(PA[[#This Row],[Status]]="Open","",(PA[[#This Row],[Work Completion time on fault]]-PA[[#This Row],[Fault Time]])*24)</f>
        <v>11.249999999999998</v>
      </c>
      <c r="AG497" s="42">
        <f>IFERROR((PA[[#This Row],[Work Completion time on fault]]-PA[[#This Row],[Fault Time]])*24,"")</f>
        <v>11.249999999999998</v>
      </c>
      <c r="AH497" s="316" t="s">
        <v>555</v>
      </c>
      <c r="AI497" s="32" t="s">
        <v>368</v>
      </c>
      <c r="AJ497" s="34">
        <f ca="1">IFERROR(PA[[#This Row],[Breakdown Time]]*PA[[#This Row],[Plant Equivalent Weightage]],"")</f>
        <v>2.1357793251205143E-3</v>
      </c>
      <c r="AK497" s="35">
        <v>3419</v>
      </c>
      <c r="AL497" s="49">
        <f>IFERROR((_xlfn.XLOOKUP($G497,'Modelling New'!$D:$D,'Modelling New'!$O:$O)*PA[[#This Row],[Lost PoA(Wh/m2)]]*PA[[#This Row],[DC Capacity Affected (kW)]])/1000,"")</f>
        <v>84.343346739567338</v>
      </c>
      <c r="AM497" s="316" t="s">
        <v>636</v>
      </c>
    </row>
    <row r="498" spans="1:39">
      <c r="A498" s="174">
        <f t="shared" si="9"/>
        <v>497</v>
      </c>
      <c r="B498" s="30">
        <v>45801</v>
      </c>
      <c r="C498" s="184">
        <f>YEAR(PA[[#This Row],[Date]])+IF(MONTH(PA[[#This Row],[Date]])&gt;=4,1,0)</f>
        <v>2026</v>
      </c>
      <c r="D498" s="32">
        <f>YEAR(PA[[#This Row],[Date]])</f>
        <v>2025</v>
      </c>
      <c r="E498" s="36" t="s">
        <v>364</v>
      </c>
      <c r="F498" s="36" t="s">
        <v>364</v>
      </c>
      <c r="G498" s="217">
        <v>45778</v>
      </c>
      <c r="H498" s="31">
        <f>DAY(EOMONTH(PA[[#This Row],[Month Year]],0))</f>
        <v>31</v>
      </c>
      <c r="I498" s="33">
        <v>0.26041666666666669</v>
      </c>
      <c r="J498" s="33">
        <v>0.75416666666666665</v>
      </c>
      <c r="K498" s="34">
        <f>IFERROR((PA[[#This Row],[Sunset Time (POA&lt;20 W/m2)]]-PA[[#This Row],[Sunrise Time (POA&gt;20 W/m2)]])*24,"")</f>
        <v>11.85</v>
      </c>
      <c r="L498" s="32" t="s">
        <v>403</v>
      </c>
      <c r="M498" s="36" t="s">
        <v>404</v>
      </c>
      <c r="N498" s="32" t="s">
        <v>417</v>
      </c>
      <c r="O498" s="37" t="s">
        <v>447</v>
      </c>
      <c r="P498" s="37" t="s">
        <v>407</v>
      </c>
      <c r="Q498" s="32"/>
      <c r="R498" s="31">
        <f>IF((PA[[#This Row],[String Type(If String BD)]]&amp;PA[[#This Row],[Equipment (If any BD other than PV  array and inv)]])="",1,0)</f>
        <v>0</v>
      </c>
      <c r="S498" s="31">
        <f>IF(PA[[#This Row],[String Type(If String BD)]]="",1,0)</f>
        <v>0</v>
      </c>
      <c r="T4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498" s="34">
        <f>IFERROR(_xlfn.XLOOKUP(PA[[#This Row],[Affected Equipment ]],'Basic Data'!N:N,'Basic Data'!Q:Q),"")</f>
        <v>31.900000000000002</v>
      </c>
      <c r="V498" s="179">
        <f ca="1">IFERROR(_xlfn.XLOOKUP(PA[[#This Row],[Affected Equipment ]],'Basic Data'!N:N,'Basic Data'!R:R),"")</f>
        <v>1.898470511218235E-4</v>
      </c>
      <c r="W498" s="35" t="s">
        <v>448</v>
      </c>
      <c r="X498" s="38"/>
      <c r="Y498" s="38" t="s">
        <v>470</v>
      </c>
      <c r="Z498" s="44">
        <v>0.26041666666666669</v>
      </c>
      <c r="AA498" s="44">
        <v>0.26041666666666669</v>
      </c>
      <c r="AB498" s="44">
        <v>0.26041666666666669</v>
      </c>
      <c r="AC498" s="44">
        <v>0.71875</v>
      </c>
      <c r="AD498" s="42">
        <f>IF(PA[[#This Row],[Acknowledgement Time ]]="NA","",(PA[[#This Row],[Acknowledgement Time ]]-PA[[#This Row],[Fault Time]])*24)</f>
        <v>0</v>
      </c>
      <c r="AE498" s="42">
        <f>IF(PA[[#This Row],[Work Start time on Fault]]="NA","",(PA[[#This Row],[Work Start time on Fault]]-PA[[#This Row],[Fault Time]])*24)</f>
        <v>0</v>
      </c>
      <c r="AF498" s="43">
        <f>IF(PA[[#This Row],[Status]]="Open","",(PA[[#This Row],[Work Completion time on fault]]-PA[[#This Row],[Fault Time]])*24)</f>
        <v>11</v>
      </c>
      <c r="AG498" s="42">
        <f>IFERROR((PA[[#This Row],[Work Completion time on fault]]-PA[[#This Row],[Fault Time]])*24,"")</f>
        <v>11</v>
      </c>
      <c r="AH498" s="316" t="s">
        <v>576</v>
      </c>
      <c r="AI498" s="32" t="s">
        <v>368</v>
      </c>
      <c r="AJ498" s="34">
        <f ca="1">IFERROR(PA[[#This Row],[Breakdown Time]]*PA[[#This Row],[Plant Equivalent Weightage]],"")</f>
        <v>2.0883175623400583E-3</v>
      </c>
      <c r="AK498" s="35">
        <v>3438</v>
      </c>
      <c r="AL498" s="49">
        <f>IFERROR((_xlfn.XLOOKUP($G498,'Modelling New'!$D:$D,'Modelling New'!$O:$O)*PA[[#This Row],[Lost PoA(Wh/m2)]]*PA[[#This Row],[DC Capacity Affected (kW)]])/1000,"")</f>
        <v>84.812057938178569</v>
      </c>
    </row>
    <row r="499" spans="1:39">
      <c r="A499" s="174">
        <f t="shared" si="9"/>
        <v>498</v>
      </c>
      <c r="B499" s="134">
        <v>45801</v>
      </c>
      <c r="C499" s="183">
        <f>YEAR(PA[[#This Row],[Date]])+IF(MONTH(PA[[#This Row],[Date]])&gt;=4,1,0)</f>
        <v>2026</v>
      </c>
      <c r="D499" s="32">
        <f>YEAR(PA[[#This Row],[Date]])</f>
        <v>2025</v>
      </c>
      <c r="E499" s="36" t="s">
        <v>364</v>
      </c>
      <c r="F499" s="36" t="s">
        <v>364</v>
      </c>
      <c r="G499" s="217">
        <v>45778</v>
      </c>
      <c r="H499" s="175">
        <f>DAY(EOMONTH(PA[[#This Row],[Month Year]],0))</f>
        <v>31</v>
      </c>
      <c r="I499" s="33">
        <v>0.26041666666666669</v>
      </c>
      <c r="J499" s="33">
        <v>0.75416666666666665</v>
      </c>
      <c r="K499" s="34">
        <f>IFERROR((PA[[#This Row],[Sunset Time (POA&lt;20 W/m2)]]-PA[[#This Row],[Sunrise Time (POA&gt;20 W/m2)]])*24,"")</f>
        <v>11.85</v>
      </c>
      <c r="L499" s="32" t="s">
        <v>425</v>
      </c>
      <c r="M499" s="36" t="s">
        <v>404</v>
      </c>
      <c r="N499" s="32" t="s">
        <v>417</v>
      </c>
      <c r="O499" s="37" t="s">
        <v>471</v>
      </c>
      <c r="P499" s="37" t="s">
        <v>472</v>
      </c>
      <c r="Q499" s="36"/>
      <c r="R499" s="175">
        <f>IF((PA[[#This Row],[String Type(If String BD)]]&amp;PA[[#This Row],[Equipment (If any BD other than PV  array and inv)]])="",1,0)</f>
        <v>0</v>
      </c>
      <c r="S499" s="175">
        <f>IF(PA[[#This Row],[String Type(If String BD)]]="",1,0)</f>
        <v>0</v>
      </c>
      <c r="T49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499" s="176">
        <f>IFERROR(_xlfn.XLOOKUP(PA[[#This Row],[Affected Equipment ]],'Basic Data'!N:N,'Basic Data'!Q:Q),"")</f>
        <v>31.610000000000003</v>
      </c>
      <c r="V499" s="180">
        <f ca="1">IFERROR(_xlfn.XLOOKUP(PA[[#This Row],[Affected Equipment ]],'Basic Data'!N:N,'Basic Data'!R:R),"")</f>
        <v>1.8812116883889783E-4</v>
      </c>
      <c r="W499" s="35" t="s">
        <v>448</v>
      </c>
      <c r="X499" s="39"/>
      <c r="Y499" s="38" t="s">
        <v>470</v>
      </c>
      <c r="Z499" s="44">
        <v>0.26041666666666669</v>
      </c>
      <c r="AA499" s="44">
        <v>0.26041666666666669</v>
      </c>
      <c r="AB499" s="44">
        <v>0.26041666666666669</v>
      </c>
      <c r="AC499" s="45">
        <v>0.73958333333333337</v>
      </c>
      <c r="AD499" s="177">
        <f>IF(PA[[#This Row],[Acknowledgement Time ]]="NA","",(PA[[#This Row],[Acknowledgement Time ]]-PA[[#This Row],[Fault Time]])*24)</f>
        <v>0</v>
      </c>
      <c r="AE499" s="177">
        <f>IF(PA[[#This Row],[Work Start time on Fault]]="NA","",(PA[[#This Row],[Work Start time on Fault]]-PA[[#This Row],[Fault Time]])*24)</f>
        <v>0</v>
      </c>
      <c r="AF499" s="178">
        <f>IF(PA[[#This Row],[Status]]="Open","",(PA[[#This Row],[Work Completion time on fault]]-PA[[#This Row],[Fault Time]])*24)</f>
        <v>11.5</v>
      </c>
      <c r="AG499" s="177">
        <f>IFERROR((PA[[#This Row],[Work Completion time on fault]]-PA[[#This Row],[Fault Time]])*24,"")</f>
        <v>11.5</v>
      </c>
      <c r="AH499" s="316" t="s">
        <v>637</v>
      </c>
      <c r="AI499" s="32" t="s">
        <v>368</v>
      </c>
      <c r="AJ499" s="176">
        <f ca="1">IFERROR(PA[[#This Row],[Breakdown Time]]*PA[[#This Row],[Plant Equivalent Weightage]],"")</f>
        <v>2.163393441647325E-3</v>
      </c>
      <c r="AK499" s="37">
        <v>3494</v>
      </c>
      <c r="AL499" s="278">
        <f>IFERROR((_xlfn.XLOOKUP($G499,'Modelling New'!$D:$D,'Modelling New'!$O:$O)*PA[[#This Row],[Lost PoA(Wh/m2)]]*PA[[#This Row],[DC Capacity Affected (kW)]])/1000,"")</f>
        <v>85.409945046072124</v>
      </c>
    </row>
    <row r="500" spans="1:39">
      <c r="A500" s="174">
        <f t="shared" si="9"/>
        <v>499</v>
      </c>
      <c r="B500" s="134">
        <v>45802</v>
      </c>
      <c r="C500" s="184">
        <f>YEAR(PA[[#This Row],[Date]])+IF(MONTH(PA[[#This Row],[Date]])&gt;=4,1,0)</f>
        <v>2026</v>
      </c>
      <c r="D500" s="32">
        <f>YEAR(PA[[#This Row],[Date]])</f>
        <v>2025</v>
      </c>
      <c r="E500" s="36" t="s">
        <v>364</v>
      </c>
      <c r="F500" s="36" t="s">
        <v>364</v>
      </c>
      <c r="G500" s="217">
        <v>45778</v>
      </c>
      <c r="H500" s="31">
        <f>DAY(EOMONTH(PA[[#This Row],[Month Year]],0))</f>
        <v>31</v>
      </c>
      <c r="I500" s="33">
        <v>0.25694444444444448</v>
      </c>
      <c r="J500" s="33">
        <v>0.74375000000000002</v>
      </c>
      <c r="K500" s="34">
        <f>IFERROR((PA[[#This Row],[Sunset Time (POA&lt;20 W/m2)]]-PA[[#This Row],[Sunrise Time (POA&gt;20 W/m2)]])*24,"")</f>
        <v>11.683333333333334</v>
      </c>
      <c r="L500" s="32" t="s">
        <v>428</v>
      </c>
      <c r="M500" s="32"/>
      <c r="N500" s="32"/>
      <c r="O500" s="35"/>
      <c r="P500" s="35"/>
      <c r="Q500" s="32" t="s">
        <v>521</v>
      </c>
      <c r="R500" s="31">
        <f>IF((PA[[#This Row],[String Type(If String BD)]]&amp;PA[[#This Row],[Equipment (If any BD other than PV  array and inv)]])="",1,0)</f>
        <v>0</v>
      </c>
      <c r="S500" s="31">
        <f>IF(PA[[#This Row],[String Type(If String BD)]]="",1,0)</f>
        <v>1</v>
      </c>
      <c r="T5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00" s="34">
        <f>IFERROR(_xlfn.XLOOKUP(PA[[#This Row],[Affected Equipment ]],'Basic Data'!N:N,'Basic Data'!Q:Q),"")</f>
        <v>7475.3300000000017</v>
      </c>
      <c r="V500" s="179">
        <f ca="1">IFERROR(_xlfn.XLOOKUP(PA[[#This Row],[Affected Equipment ]],'Basic Data'!N:N,'Basic Data'!R:R),"")</f>
        <v>4.4488067606974956E-2</v>
      </c>
      <c r="W500" s="35" t="s">
        <v>429</v>
      </c>
      <c r="X500" s="38"/>
      <c r="Y500" s="38" t="s">
        <v>638</v>
      </c>
      <c r="Z500" s="44">
        <v>0.44930555555555557</v>
      </c>
      <c r="AA500" s="44">
        <v>0.44930555555555557</v>
      </c>
      <c r="AB500" s="44">
        <v>0.44930555555555557</v>
      </c>
      <c r="AC500" s="44">
        <v>0.46527777777777779</v>
      </c>
      <c r="AD500" s="42">
        <f>IF(PA[[#This Row],[Acknowledgement Time ]]="NA","",(PA[[#This Row],[Acknowledgement Time ]]-PA[[#This Row],[Fault Time]])*24)</f>
        <v>0</v>
      </c>
      <c r="AE500" s="42">
        <f>IF(PA[[#This Row],[Work Start time on Fault]]="NA","",(PA[[#This Row],[Work Start time on Fault]]-PA[[#This Row],[Fault Time]])*24)</f>
        <v>0</v>
      </c>
      <c r="AF500" s="43">
        <f>IF(PA[[#This Row],[Status]]="Open","",(PA[[#This Row],[Work Completion time on fault]]-PA[[#This Row],[Fault Time]])*24)</f>
        <v>0.3833333333333333</v>
      </c>
      <c r="AG500" s="42">
        <f>IFERROR((PA[[#This Row],[Work Completion time on fault]]-PA[[#This Row],[Fault Time]])*24,"")</f>
        <v>0.3833333333333333</v>
      </c>
      <c r="AH500" s="316" t="s">
        <v>639</v>
      </c>
      <c r="AI500" s="32" t="s">
        <v>368</v>
      </c>
      <c r="AJ500" s="34">
        <f ca="1">IFERROR(PA[[#This Row],[Breakdown Time]]*PA[[#This Row],[Plant Equivalent Weightage]],"")</f>
        <v>1.7053759249340397E-2</v>
      </c>
      <c r="AK500" s="35">
        <v>280.2</v>
      </c>
      <c r="AL500" s="49">
        <f>IFERROR((_xlfn.XLOOKUP($G500,'Modelling New'!$D:$D,'Modelling New'!$O:$O)*PA[[#This Row],[Lost PoA(Wh/m2)]]*PA[[#This Row],[DC Capacity Affected (kW)]])/1000,"")</f>
        <v>1619.7931063931849</v>
      </c>
    </row>
    <row r="501" spans="1:39">
      <c r="A501" s="174">
        <f t="shared" si="9"/>
        <v>500</v>
      </c>
      <c r="B501" s="30">
        <v>45802</v>
      </c>
      <c r="C501" s="184">
        <f>YEAR(PA[[#This Row],[Date]])+IF(MONTH(PA[[#This Row],[Date]])&gt;=4,1,0)</f>
        <v>2026</v>
      </c>
      <c r="D501" s="32">
        <f>YEAR(PA[[#This Row],[Date]])</f>
        <v>2025</v>
      </c>
      <c r="E501" s="36" t="s">
        <v>364</v>
      </c>
      <c r="F501" s="36" t="s">
        <v>364</v>
      </c>
      <c r="G501" s="217">
        <v>45778</v>
      </c>
      <c r="H501" s="31">
        <f>DAY(EOMONTH(PA[[#This Row],[Month Year]],0))</f>
        <v>31</v>
      </c>
      <c r="I501" s="33">
        <v>0.25694444444444448</v>
      </c>
      <c r="J501" s="33">
        <v>0.74375000000000002</v>
      </c>
      <c r="K501" s="34">
        <f>IFERROR((PA[[#This Row],[Sunset Time (POA&lt;20 W/m2)]]-PA[[#This Row],[Sunrise Time (POA&gt;20 W/m2)]])*24,"")</f>
        <v>11.683333333333334</v>
      </c>
      <c r="L501" s="32" t="s">
        <v>412</v>
      </c>
      <c r="M501" s="36" t="s">
        <v>404</v>
      </c>
      <c r="N501" s="36" t="s">
        <v>413</v>
      </c>
      <c r="O501" s="37" t="s">
        <v>447</v>
      </c>
      <c r="P501" s="37" t="s">
        <v>407</v>
      </c>
      <c r="Q501" s="32"/>
      <c r="R501" s="31">
        <f>IF((PA[[#This Row],[String Type(If String BD)]]&amp;PA[[#This Row],[Equipment (If any BD other than PV  array and inv)]])="",1,0)</f>
        <v>0</v>
      </c>
      <c r="S501" s="31">
        <f>IF(PA[[#This Row],[String Type(If String BD)]]="",1,0)</f>
        <v>0</v>
      </c>
      <c r="T5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1" s="34">
        <f>IFERROR(_xlfn.XLOOKUP(PA[[#This Row],[Affected Equipment ]],'Basic Data'!N:N,'Basic Data'!Q:Q),"")</f>
        <v>31.900000000000002</v>
      </c>
      <c r="V501" s="179">
        <f ca="1">IFERROR(_xlfn.XLOOKUP(PA[[#This Row],[Affected Equipment ]],'Basic Data'!N:N,'Basic Data'!R:R),"")</f>
        <v>1.898470511218235E-4</v>
      </c>
      <c r="W501" s="35" t="s">
        <v>448</v>
      </c>
      <c r="X501" s="38"/>
      <c r="Y501" s="38" t="s">
        <v>470</v>
      </c>
      <c r="Z501" s="44">
        <v>0.26041666666666669</v>
      </c>
      <c r="AA501" s="44">
        <v>0.26041666666666669</v>
      </c>
      <c r="AB501" s="44">
        <v>0.26041666666666669</v>
      </c>
      <c r="AC501" s="44">
        <v>0.70833333333333337</v>
      </c>
      <c r="AD501" s="42">
        <f>IF(PA[[#This Row],[Acknowledgement Time ]]="NA","",(PA[[#This Row],[Acknowledgement Time ]]-PA[[#This Row],[Fault Time]])*24)</f>
        <v>0</v>
      </c>
      <c r="AE501" s="42">
        <f>IF(PA[[#This Row],[Work Start time on Fault]]="NA","",(PA[[#This Row],[Work Start time on Fault]]-PA[[#This Row],[Fault Time]])*24)</f>
        <v>0</v>
      </c>
      <c r="AF501" s="43">
        <f>IF(PA[[#This Row],[Status]]="Open","",(PA[[#This Row],[Work Completion time on fault]]-PA[[#This Row],[Fault Time]])*24)</f>
        <v>10.75</v>
      </c>
      <c r="AG501" s="42">
        <f>IFERROR((PA[[#This Row],[Work Completion time on fault]]-PA[[#This Row],[Fault Time]])*24,"")</f>
        <v>10.75</v>
      </c>
      <c r="AH501" s="316" t="s">
        <v>520</v>
      </c>
      <c r="AI501" s="32" t="s">
        <v>368</v>
      </c>
      <c r="AJ501" s="34">
        <f ca="1">IFERROR(PA[[#This Row],[Breakdown Time]]*PA[[#This Row],[Plant Equivalent Weightage]],"")</f>
        <v>2.0408557995596028E-3</v>
      </c>
      <c r="AK501" s="35">
        <v>3370</v>
      </c>
      <c r="AL501" s="49">
        <f>IFERROR((_xlfn.XLOOKUP($G501,'Modelling New'!$D:$D,'Modelling New'!$O:$O)*PA[[#This Row],[Lost PoA(Wh/m2)]]*PA[[#This Row],[DC Capacity Affected (kW)]])/1000,"")</f>
        <v>83.134565227359431</v>
      </c>
      <c r="AM501" s="316" t="s">
        <v>640</v>
      </c>
    </row>
    <row r="502" spans="1:39">
      <c r="A502" s="174">
        <f t="shared" si="9"/>
        <v>501</v>
      </c>
      <c r="B502" s="30">
        <v>45802</v>
      </c>
      <c r="C502" s="184">
        <f>YEAR(PA[[#This Row],[Date]])+IF(MONTH(PA[[#This Row],[Date]])&gt;=4,1,0)</f>
        <v>2026</v>
      </c>
      <c r="D502" s="32">
        <f>YEAR(PA[[#This Row],[Date]])</f>
        <v>2025</v>
      </c>
      <c r="E502" s="36" t="s">
        <v>364</v>
      </c>
      <c r="F502" s="36" t="s">
        <v>364</v>
      </c>
      <c r="G502" s="217">
        <v>45778</v>
      </c>
      <c r="H502" s="31">
        <f>DAY(EOMONTH(PA[[#This Row],[Month Year]],0))</f>
        <v>31</v>
      </c>
      <c r="I502" s="33">
        <v>0.25694444444444448</v>
      </c>
      <c r="J502" s="33">
        <v>0.74375000000000002</v>
      </c>
      <c r="K502" s="34">
        <f>IFERROR((PA[[#This Row],[Sunset Time (POA&lt;20 W/m2)]]-PA[[#This Row],[Sunrise Time (POA&gt;20 W/m2)]])*24,"")</f>
        <v>11.683333333333334</v>
      </c>
      <c r="L502" s="32" t="s">
        <v>419</v>
      </c>
      <c r="M502" s="32" t="s">
        <v>411</v>
      </c>
      <c r="N502" s="32" t="s">
        <v>417</v>
      </c>
      <c r="O502" s="37" t="s">
        <v>441</v>
      </c>
      <c r="P502" s="37" t="s">
        <v>407</v>
      </c>
      <c r="Q502" s="32"/>
      <c r="R502" s="31">
        <f>IF((PA[[#This Row],[String Type(If String BD)]]&amp;PA[[#This Row],[Equipment (If any BD other than PV  array and inv)]])="",1,0)</f>
        <v>0</v>
      </c>
      <c r="S502" s="31">
        <f>IF(PA[[#This Row],[String Type(If String BD)]]="",1,0)</f>
        <v>0</v>
      </c>
      <c r="T5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02" s="34">
        <f>IFERROR(_xlfn.XLOOKUP(PA[[#This Row],[Affected Equipment ]],'Basic Data'!N:N,'Basic Data'!Q:Q),"")</f>
        <v>31.900000000000002</v>
      </c>
      <c r="V502" s="179">
        <f ca="1">IFERROR(_xlfn.XLOOKUP(PA[[#This Row],[Affected Equipment ]],'Basic Data'!N:N,'Basic Data'!R:R),"")</f>
        <v>1.898470511218235E-4</v>
      </c>
      <c r="W502" s="35" t="s">
        <v>448</v>
      </c>
      <c r="X502" s="38"/>
      <c r="Y502" s="38" t="s">
        <v>470</v>
      </c>
      <c r="Z502" s="44">
        <v>0.26041666666666669</v>
      </c>
      <c r="AA502" s="44">
        <v>0.26041666666666669</v>
      </c>
      <c r="AB502" s="44">
        <v>0.26041666666666669</v>
      </c>
      <c r="AC502" s="44">
        <v>0.6875</v>
      </c>
      <c r="AD502" s="42">
        <f>IF(PA[[#This Row],[Acknowledgement Time ]]="NA","",(PA[[#This Row],[Acknowledgement Time ]]-PA[[#This Row],[Fault Time]])*24)</f>
        <v>0</v>
      </c>
      <c r="AE502" s="42">
        <f>IF(PA[[#This Row],[Work Start time on Fault]]="NA","",(PA[[#This Row],[Work Start time on Fault]]-PA[[#This Row],[Fault Time]])*24)</f>
        <v>0</v>
      </c>
      <c r="AF502" s="43">
        <f>IF(PA[[#This Row],[Status]]="Open","",(PA[[#This Row],[Work Completion time on fault]]-PA[[#This Row],[Fault Time]])*24)</f>
        <v>10.25</v>
      </c>
      <c r="AG502" s="42">
        <f>IFERROR((PA[[#This Row],[Work Completion time on fault]]-PA[[#This Row],[Fault Time]])*24,"")</f>
        <v>10.25</v>
      </c>
      <c r="AH502" s="316" t="s">
        <v>576</v>
      </c>
      <c r="AI502" s="32" t="s">
        <v>368</v>
      </c>
      <c r="AJ502" s="34">
        <f ca="1">IFERROR(PA[[#This Row],[Breakdown Time]]*PA[[#This Row],[Plant Equivalent Weightage]],"")</f>
        <v>1.945932273998691E-3</v>
      </c>
      <c r="AK502" s="35">
        <v>3288</v>
      </c>
      <c r="AL502" s="49">
        <f>IFERROR((_xlfn.XLOOKUP($G502,'Modelling New'!$D:$D,'Modelling New'!$O:$O)*PA[[#This Row],[Lost PoA(Wh/m2)]]*PA[[#This Row],[DC Capacity Affected (kW)]])/1000,"")</f>
        <v>81.111706370195193</v>
      </c>
      <c r="AM502" s="316" t="s">
        <v>640</v>
      </c>
    </row>
    <row r="503" spans="1:39">
      <c r="A503" s="174">
        <f t="shared" si="9"/>
        <v>502</v>
      </c>
      <c r="B503" s="30">
        <v>45802</v>
      </c>
      <c r="C503" s="184">
        <f>YEAR(PA[[#This Row],[Date]])+IF(MONTH(PA[[#This Row],[Date]])&gt;=4,1,0)</f>
        <v>2026</v>
      </c>
      <c r="D503" s="32">
        <f>YEAR(PA[[#This Row],[Date]])</f>
        <v>2025</v>
      </c>
      <c r="E503" s="36" t="s">
        <v>364</v>
      </c>
      <c r="F503" s="36" t="s">
        <v>364</v>
      </c>
      <c r="G503" s="217">
        <v>45778</v>
      </c>
      <c r="H503" s="31">
        <f>DAY(EOMONTH(PA[[#This Row],[Month Year]],0))</f>
        <v>31</v>
      </c>
      <c r="I503" s="33">
        <v>0.25694444444444448</v>
      </c>
      <c r="J503" s="33">
        <v>0.74375000000000002</v>
      </c>
      <c r="K503" s="34">
        <f>IFERROR((PA[[#This Row],[Sunset Time (POA&lt;20 W/m2)]]-PA[[#This Row],[Sunrise Time (POA&gt;20 W/m2)]])*24,"")</f>
        <v>11.683333333333334</v>
      </c>
      <c r="L503" s="32" t="s">
        <v>525</v>
      </c>
      <c r="M503" s="32" t="s">
        <v>411</v>
      </c>
      <c r="N503" s="36" t="s">
        <v>413</v>
      </c>
      <c r="O503" s="37" t="s">
        <v>406</v>
      </c>
      <c r="P503" s="37" t="s">
        <v>472</v>
      </c>
      <c r="Q503" s="32"/>
      <c r="R503" s="31">
        <f>IF((PA[[#This Row],[String Type(If String BD)]]&amp;PA[[#This Row],[Equipment (If any BD other than PV  array and inv)]])="",1,0)</f>
        <v>0</v>
      </c>
      <c r="S503" s="31">
        <f>IF(PA[[#This Row],[String Type(If String BD)]]="",1,0)</f>
        <v>0</v>
      </c>
      <c r="T5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3" s="34">
        <f>IFERROR(_xlfn.XLOOKUP(PA[[#This Row],[Affected Equipment ]],'Basic Data'!N:N,'Basic Data'!Q:Q),"")</f>
        <v>31.610000000000003</v>
      </c>
      <c r="V503" s="179">
        <f ca="1">IFERROR(_xlfn.XLOOKUP(PA[[#This Row],[Affected Equipment ]],'Basic Data'!N:N,'Basic Data'!R:R),"")</f>
        <v>1.8812116883889783E-4</v>
      </c>
      <c r="W503" s="35" t="s">
        <v>414</v>
      </c>
      <c r="X503" s="38"/>
      <c r="Y503" s="38" t="s">
        <v>470</v>
      </c>
      <c r="Z503" s="44">
        <v>0.26041666666666669</v>
      </c>
      <c r="AA503" s="44">
        <v>0.26041666666666669</v>
      </c>
      <c r="AB503" s="44">
        <v>0.26041666666666669</v>
      </c>
      <c r="AC503" s="44">
        <v>0.72222222222222221</v>
      </c>
      <c r="AD503" s="42">
        <f>IF(PA[[#This Row],[Acknowledgement Time ]]="NA","",(PA[[#This Row],[Acknowledgement Time ]]-PA[[#This Row],[Fault Time]])*24)</f>
        <v>0</v>
      </c>
      <c r="AE503" s="42">
        <f>IF(PA[[#This Row],[Work Start time on Fault]]="NA","",(PA[[#This Row],[Work Start time on Fault]]-PA[[#This Row],[Fault Time]])*24)</f>
        <v>0</v>
      </c>
      <c r="AF503" s="43">
        <f>IF(PA[[#This Row],[Status]]="Open","",(PA[[#This Row],[Work Completion time on fault]]-PA[[#This Row],[Fault Time]])*24)</f>
        <v>11.083333333333332</v>
      </c>
      <c r="AG503" s="42">
        <f>IFERROR((PA[[#This Row],[Work Completion time on fault]]-PA[[#This Row],[Fault Time]])*24,"")</f>
        <v>11.083333333333332</v>
      </c>
      <c r="AH503" s="316" t="s">
        <v>641</v>
      </c>
      <c r="AI503" s="32" t="s">
        <v>368</v>
      </c>
      <c r="AJ503" s="34">
        <f ca="1">IFERROR(PA[[#This Row],[Breakdown Time]]*PA[[#This Row],[Plant Equivalent Weightage]],"")</f>
        <v>2.0850096212977841E-3</v>
      </c>
      <c r="AK503" s="35">
        <v>3394</v>
      </c>
      <c r="AL503" s="49">
        <f>IFERROR((_xlfn.XLOOKUP($G503,'Modelling New'!$D:$D,'Modelling New'!$O:$O)*PA[[#This Row],[Lost PoA(Wh/m2)]]*PA[[#This Row],[DC Capacity Affected (kW)]])/1000,"")</f>
        <v>82.965470373889175</v>
      </c>
      <c r="AM503" s="316" t="s">
        <v>640</v>
      </c>
    </row>
    <row r="504" spans="1:39">
      <c r="A504" s="174">
        <f t="shared" si="9"/>
        <v>503</v>
      </c>
      <c r="B504" s="30">
        <v>45802</v>
      </c>
      <c r="C504" s="184">
        <f>YEAR(PA[[#This Row],[Date]])+IF(MONTH(PA[[#This Row],[Date]])&gt;=4,1,0)</f>
        <v>2026</v>
      </c>
      <c r="D504" s="32">
        <f>YEAR(PA[[#This Row],[Date]])</f>
        <v>2025</v>
      </c>
      <c r="E504" s="36" t="s">
        <v>364</v>
      </c>
      <c r="F504" s="36" t="s">
        <v>364</v>
      </c>
      <c r="G504" s="217">
        <v>45778</v>
      </c>
      <c r="H504" s="31">
        <f>DAY(EOMONTH(PA[[#This Row],[Month Year]],0))</f>
        <v>31</v>
      </c>
      <c r="I504" s="33">
        <v>0.25694444444444448</v>
      </c>
      <c r="J504" s="33">
        <v>0.74375000000000002</v>
      </c>
      <c r="K504" s="34">
        <f>IFERROR((PA[[#This Row],[Sunset Time (POA&lt;20 W/m2)]]-PA[[#This Row],[Sunrise Time (POA&gt;20 W/m2)]])*24,"")</f>
        <v>11.683333333333334</v>
      </c>
      <c r="L504" s="32" t="s">
        <v>474</v>
      </c>
      <c r="M504" s="36" t="s">
        <v>404</v>
      </c>
      <c r="N504" s="32" t="s">
        <v>417</v>
      </c>
      <c r="O504" s="37" t="s">
        <v>457</v>
      </c>
      <c r="P504" s="37" t="s">
        <v>472</v>
      </c>
      <c r="Q504" s="32"/>
      <c r="R504" s="31">
        <f>IF((PA[[#This Row],[String Type(If String BD)]]&amp;PA[[#This Row],[Equipment (If any BD other than PV  array and inv)]])="",1,0)</f>
        <v>0</v>
      </c>
      <c r="S504" s="31">
        <f>IF(PA[[#This Row],[String Type(If String BD)]]="",1,0)</f>
        <v>0</v>
      </c>
      <c r="T5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4" s="34">
        <f>IFERROR(_xlfn.XLOOKUP(PA[[#This Row],[Affected Equipment ]],'Basic Data'!N:N,'Basic Data'!Q:Q),"")</f>
        <v>31.610000000000003</v>
      </c>
      <c r="V504" s="179">
        <f ca="1">IFERROR(_xlfn.XLOOKUP(PA[[#This Row],[Affected Equipment ]],'Basic Data'!N:N,'Basic Data'!R:R),"")</f>
        <v>1.8812116883889783E-4</v>
      </c>
      <c r="W504" s="35" t="s">
        <v>448</v>
      </c>
      <c r="X504" s="38"/>
      <c r="Y504" s="38" t="s">
        <v>470</v>
      </c>
      <c r="Z504" s="44">
        <v>0.26041666666666669</v>
      </c>
      <c r="AA504" s="44">
        <v>0.26041666666666669</v>
      </c>
      <c r="AB504" s="44">
        <v>0.26041666666666669</v>
      </c>
      <c r="AC504" s="44">
        <v>0.69444444444444442</v>
      </c>
      <c r="AD504" s="42">
        <f>IF(PA[[#This Row],[Acknowledgement Time ]]="NA","",(PA[[#This Row],[Acknowledgement Time ]]-PA[[#This Row],[Fault Time]])*24)</f>
        <v>0</v>
      </c>
      <c r="AE504" s="42">
        <f>IF(PA[[#This Row],[Work Start time on Fault]]="NA","",(PA[[#This Row],[Work Start time on Fault]]-PA[[#This Row],[Fault Time]])*24)</f>
        <v>0</v>
      </c>
      <c r="AF504" s="43">
        <f>IF(PA[[#This Row],[Status]]="Open","",(PA[[#This Row],[Work Completion time on fault]]-PA[[#This Row],[Fault Time]])*24)</f>
        <v>10.416666666666666</v>
      </c>
      <c r="AG504" s="42">
        <f>IFERROR((PA[[#This Row],[Work Completion time on fault]]-PA[[#This Row],[Fault Time]])*24,"")</f>
        <v>10.416666666666666</v>
      </c>
      <c r="AH504" s="35" t="s">
        <v>507</v>
      </c>
      <c r="AI504" s="32" t="s">
        <v>368</v>
      </c>
      <c r="AJ504" s="34">
        <f ca="1">IFERROR(PA[[#This Row],[Breakdown Time]]*PA[[#This Row],[Plant Equivalent Weightage]],"")</f>
        <v>1.9595955087385189E-3</v>
      </c>
      <c r="AK504" s="35">
        <v>3346</v>
      </c>
      <c r="AL504" s="49">
        <f>IFERROR((_xlfn.XLOOKUP($G504,'Modelling New'!$D:$D,'Modelling New'!$O:$O)*PA[[#This Row],[Lost PoA(Wh/m2)]]*PA[[#This Row],[DC Capacity Affected (kW)]])/1000,"")</f>
        <v>81.792122531241361</v>
      </c>
    </row>
    <row r="505" spans="1:39">
      <c r="A505" s="174">
        <f t="shared" si="9"/>
        <v>504</v>
      </c>
      <c r="B505" s="30">
        <v>45802</v>
      </c>
      <c r="C505" s="184">
        <f>YEAR(PA[[#This Row],[Date]])+IF(MONTH(PA[[#This Row],[Date]])&gt;=4,1,0)</f>
        <v>2026</v>
      </c>
      <c r="D505" s="32">
        <f>YEAR(PA[[#This Row],[Date]])</f>
        <v>2025</v>
      </c>
      <c r="E505" s="36" t="s">
        <v>364</v>
      </c>
      <c r="F505" s="36" t="s">
        <v>364</v>
      </c>
      <c r="G505" s="217">
        <v>45778</v>
      </c>
      <c r="H505" s="31">
        <f>DAY(EOMONTH(PA[[#This Row],[Month Year]],0))</f>
        <v>31</v>
      </c>
      <c r="I505" s="33">
        <v>0.25694444444444448</v>
      </c>
      <c r="J505" s="33">
        <v>0.74375000000000002</v>
      </c>
      <c r="K505" s="34">
        <f>IFERROR((PA[[#This Row],[Sunset Time (POA&lt;20 W/m2)]]-PA[[#This Row],[Sunrise Time (POA&gt;20 W/m2)]])*24,"")</f>
        <v>11.683333333333334</v>
      </c>
      <c r="L505" s="32" t="s">
        <v>474</v>
      </c>
      <c r="M505" s="36" t="s">
        <v>404</v>
      </c>
      <c r="N505" s="32" t="s">
        <v>417</v>
      </c>
      <c r="O505" s="37" t="s">
        <v>447</v>
      </c>
      <c r="P505" s="37" t="s">
        <v>472</v>
      </c>
      <c r="Q505" s="32"/>
      <c r="R505" s="31">
        <f>IF((PA[[#This Row],[String Type(If String BD)]]&amp;PA[[#This Row],[Equipment (If any BD other than PV  array and inv)]])="",1,0)</f>
        <v>0</v>
      </c>
      <c r="S505" s="31">
        <f>IF(PA[[#This Row],[String Type(If String BD)]]="",1,0)</f>
        <v>0</v>
      </c>
      <c r="T5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5" s="34">
        <f>IFERROR(_xlfn.XLOOKUP(PA[[#This Row],[Affected Equipment ]],'Basic Data'!N:N,'Basic Data'!Q:Q),"")</f>
        <v>31.610000000000003</v>
      </c>
      <c r="V505" s="179">
        <f ca="1">IFERROR(_xlfn.XLOOKUP(PA[[#This Row],[Affected Equipment ]],'Basic Data'!N:N,'Basic Data'!R:R),"")</f>
        <v>1.8812116883889783E-4</v>
      </c>
      <c r="W505" s="35" t="s">
        <v>448</v>
      </c>
      <c r="X505" s="38"/>
      <c r="Y505" s="38" t="s">
        <v>470</v>
      </c>
      <c r="Z505" s="44">
        <v>0.26041666666666669</v>
      </c>
      <c r="AA505" s="44">
        <v>0.26041666666666669</v>
      </c>
      <c r="AB505" s="44">
        <v>0.26041666666666669</v>
      </c>
      <c r="AC505" s="44">
        <v>0.70138888888888884</v>
      </c>
      <c r="AD505" s="42">
        <f>IF(PA[[#This Row],[Acknowledgement Time ]]="NA","",(PA[[#This Row],[Acknowledgement Time ]]-PA[[#This Row],[Fault Time]])*24)</f>
        <v>0</v>
      </c>
      <c r="AE505" s="42">
        <f>IF(PA[[#This Row],[Work Start time on Fault]]="NA","",(PA[[#This Row],[Work Start time on Fault]]-PA[[#This Row],[Fault Time]])*24)</f>
        <v>0</v>
      </c>
      <c r="AF505" s="43">
        <f>IF(PA[[#This Row],[Status]]="Open","",(PA[[#This Row],[Work Completion time on fault]]-PA[[#This Row],[Fault Time]])*24)</f>
        <v>10.583333333333332</v>
      </c>
      <c r="AG505" s="42">
        <f>IFERROR((PA[[#This Row],[Work Completion time on fault]]-PA[[#This Row],[Fault Time]])*24,"")</f>
        <v>10.583333333333332</v>
      </c>
      <c r="AH505" s="35" t="s">
        <v>507</v>
      </c>
      <c r="AI505" s="32" t="s">
        <v>368</v>
      </c>
      <c r="AJ505" s="34">
        <f ca="1">IFERROR(PA[[#This Row],[Breakdown Time]]*PA[[#This Row],[Plant Equivalent Weightage]],"")</f>
        <v>1.9909490368783351E-3</v>
      </c>
      <c r="AK505" s="35">
        <v>3377</v>
      </c>
      <c r="AL505" s="49">
        <f>IFERROR((_xlfn.XLOOKUP($G505,'Modelling New'!$D:$D,'Modelling New'!$O:$O)*PA[[#This Row],[Lost PoA(Wh/m2)]]*PA[[#This Row],[DC Capacity Affected (kW)]])/1000,"")</f>
        <v>82.549909679618068</v>
      </c>
    </row>
    <row r="506" spans="1:39">
      <c r="A506" s="174">
        <f t="shared" si="9"/>
        <v>505</v>
      </c>
      <c r="B506" s="30">
        <v>45802</v>
      </c>
      <c r="C506" s="184">
        <f>YEAR(PA[[#This Row],[Date]])+IF(MONTH(PA[[#This Row],[Date]])&gt;=4,1,0)</f>
        <v>2026</v>
      </c>
      <c r="D506" s="32">
        <f>YEAR(PA[[#This Row],[Date]])</f>
        <v>2025</v>
      </c>
      <c r="E506" s="36" t="s">
        <v>364</v>
      </c>
      <c r="F506" s="36" t="s">
        <v>364</v>
      </c>
      <c r="G506" s="217">
        <v>45778</v>
      </c>
      <c r="H506" s="31">
        <f>DAY(EOMONTH(PA[[#This Row],[Month Year]],0))</f>
        <v>31</v>
      </c>
      <c r="I506" s="33">
        <v>0.25694444444444448</v>
      </c>
      <c r="J506" s="33">
        <v>0.74375000000000002</v>
      </c>
      <c r="K506" s="34">
        <f>IFERROR((PA[[#This Row],[Sunset Time (POA&lt;20 W/m2)]]-PA[[#This Row],[Sunrise Time (POA&gt;20 W/m2)]])*24,"")</f>
        <v>11.683333333333334</v>
      </c>
      <c r="L506" s="32" t="s">
        <v>474</v>
      </c>
      <c r="M506" s="36" t="s">
        <v>404</v>
      </c>
      <c r="N506" s="32" t="s">
        <v>417</v>
      </c>
      <c r="O506" s="37" t="s">
        <v>447</v>
      </c>
      <c r="P506" s="37" t="s">
        <v>472</v>
      </c>
      <c r="Q506" s="32"/>
      <c r="R506" s="31">
        <f>IF((PA[[#This Row],[String Type(If String BD)]]&amp;PA[[#This Row],[Equipment (If any BD other than PV  array and inv)]])="",1,0)</f>
        <v>0</v>
      </c>
      <c r="S506" s="31">
        <f>IF(PA[[#This Row],[String Type(If String BD)]]="",1,0)</f>
        <v>0</v>
      </c>
      <c r="T5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6" s="34">
        <f>IFERROR(_xlfn.XLOOKUP(PA[[#This Row],[Affected Equipment ]],'Basic Data'!N:N,'Basic Data'!Q:Q),"")</f>
        <v>31.610000000000003</v>
      </c>
      <c r="V506" s="179">
        <f ca="1">IFERROR(_xlfn.XLOOKUP(PA[[#This Row],[Affected Equipment ]],'Basic Data'!N:N,'Basic Data'!R:R),"")</f>
        <v>1.8812116883889783E-4</v>
      </c>
      <c r="W506" s="35" t="s">
        <v>448</v>
      </c>
      <c r="X506" s="38"/>
      <c r="Y506" s="38" t="s">
        <v>470</v>
      </c>
      <c r="Z506" s="44">
        <v>0.26041666666666669</v>
      </c>
      <c r="AA506" s="44">
        <v>0.26041666666666669</v>
      </c>
      <c r="AB506" s="44">
        <v>0.26041666666666669</v>
      </c>
      <c r="AC506" s="44">
        <v>0.70833333333333337</v>
      </c>
      <c r="AD506" s="42">
        <f>IF(PA[[#This Row],[Acknowledgement Time ]]="NA","",(PA[[#This Row],[Acknowledgement Time ]]-PA[[#This Row],[Fault Time]])*24)</f>
        <v>0</v>
      </c>
      <c r="AE506" s="42">
        <f>IF(PA[[#This Row],[Work Start time on Fault]]="NA","",(PA[[#This Row],[Work Start time on Fault]]-PA[[#This Row],[Fault Time]])*24)</f>
        <v>0</v>
      </c>
      <c r="AF506" s="43">
        <f>IF(PA[[#This Row],[Status]]="Open","",(PA[[#This Row],[Work Completion time on fault]]-PA[[#This Row],[Fault Time]])*24)</f>
        <v>10.75</v>
      </c>
      <c r="AG506" s="42">
        <f>IFERROR((PA[[#This Row],[Work Completion time on fault]]-PA[[#This Row],[Fault Time]])*24,"")</f>
        <v>10.75</v>
      </c>
      <c r="AH506" s="35" t="s">
        <v>507</v>
      </c>
      <c r="AI506" s="32" t="s">
        <v>368</v>
      </c>
      <c r="AJ506" s="34">
        <f ca="1">IFERROR(PA[[#This Row],[Breakdown Time]]*PA[[#This Row],[Plant Equivalent Weightage]],"")</f>
        <v>2.0223025650181518E-3</v>
      </c>
      <c r="AK506" s="35">
        <v>3404</v>
      </c>
      <c r="AL506" s="49">
        <f>IFERROR((_xlfn.XLOOKUP($G506,'Modelling New'!$D:$D,'Modelling New'!$O:$O)*PA[[#This Row],[Lost PoA(Wh/m2)]]*PA[[#This Row],[DC Capacity Affected (kW)]])/1000,"")</f>
        <v>83.209917841107469</v>
      </c>
    </row>
    <row r="507" spans="1:39">
      <c r="A507" s="174">
        <f t="shared" si="9"/>
        <v>506</v>
      </c>
      <c r="B507" s="134">
        <v>45802</v>
      </c>
      <c r="C507" s="183">
        <f>YEAR(PA[[#This Row],[Date]])+IF(MONTH(PA[[#This Row],[Date]])&gt;=4,1,0)</f>
        <v>2026</v>
      </c>
      <c r="D507" s="32">
        <f>YEAR(PA[[#This Row],[Date]])</f>
        <v>2025</v>
      </c>
      <c r="E507" s="36" t="s">
        <v>364</v>
      </c>
      <c r="F507" s="36" t="s">
        <v>364</v>
      </c>
      <c r="G507" s="217">
        <v>45778</v>
      </c>
      <c r="H507" s="175">
        <f>DAY(EOMONTH(PA[[#This Row],[Month Year]],0))</f>
        <v>31</v>
      </c>
      <c r="I507" s="33">
        <v>0.25694444444444448</v>
      </c>
      <c r="J507" s="33">
        <v>0.74375000000000002</v>
      </c>
      <c r="K507" s="34">
        <f>IFERROR((PA[[#This Row],[Sunset Time (POA&lt;20 W/m2)]]-PA[[#This Row],[Sunrise Time (POA&gt;20 W/m2)]])*24,"")</f>
        <v>11.683333333333334</v>
      </c>
      <c r="L507" s="32" t="s">
        <v>474</v>
      </c>
      <c r="M507" s="36" t="s">
        <v>404</v>
      </c>
      <c r="N507" s="32" t="s">
        <v>417</v>
      </c>
      <c r="O507" s="37" t="s">
        <v>468</v>
      </c>
      <c r="P507" s="37" t="s">
        <v>472</v>
      </c>
      <c r="Q507" s="36"/>
      <c r="R507" s="175">
        <f>IF((PA[[#This Row],[String Type(If String BD)]]&amp;PA[[#This Row],[Equipment (If any BD other than PV  array and inv)]])="",1,0)</f>
        <v>0</v>
      </c>
      <c r="S507" s="175">
        <f>IF(PA[[#This Row],[String Type(If String BD)]]="",1,0)</f>
        <v>0</v>
      </c>
      <c r="T5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7" s="176">
        <f>IFERROR(_xlfn.XLOOKUP(PA[[#This Row],[Affected Equipment ]],'Basic Data'!N:N,'Basic Data'!Q:Q),"")</f>
        <v>31.610000000000003</v>
      </c>
      <c r="V507" s="180">
        <f ca="1">IFERROR(_xlfn.XLOOKUP(PA[[#This Row],[Affected Equipment ]],'Basic Data'!N:N,'Basic Data'!R:R),"")</f>
        <v>1.8812116883889783E-4</v>
      </c>
      <c r="W507" s="37" t="s">
        <v>408</v>
      </c>
      <c r="X507" s="39"/>
      <c r="Y507" s="38" t="s">
        <v>470</v>
      </c>
      <c r="Z507" s="44">
        <v>0.26041666666666669</v>
      </c>
      <c r="AA507" s="44">
        <v>0.26041666666666669</v>
      </c>
      <c r="AB507" s="44">
        <v>0.26041666666666669</v>
      </c>
      <c r="AC507" s="45">
        <v>0.71527777777777779</v>
      </c>
      <c r="AD507" s="177">
        <f>IF(PA[[#This Row],[Acknowledgement Time ]]="NA","",(PA[[#This Row],[Acknowledgement Time ]]-PA[[#This Row],[Fault Time]])*24)</f>
        <v>0</v>
      </c>
      <c r="AE507" s="177">
        <f>IF(PA[[#This Row],[Work Start time on Fault]]="NA","",(PA[[#This Row],[Work Start time on Fault]]-PA[[#This Row],[Fault Time]])*24)</f>
        <v>0</v>
      </c>
      <c r="AF507" s="178">
        <f>IF(PA[[#This Row],[Status]]="Open","",(PA[[#This Row],[Work Completion time on fault]]-PA[[#This Row],[Fault Time]])*24)</f>
        <v>10.916666666666666</v>
      </c>
      <c r="AG507" s="177">
        <f>IFERROR((PA[[#This Row],[Work Completion time on fault]]-PA[[#This Row],[Fault Time]])*24,"")</f>
        <v>10.916666666666666</v>
      </c>
      <c r="AH507" s="35" t="s">
        <v>507</v>
      </c>
      <c r="AI507" s="32" t="s">
        <v>368</v>
      </c>
      <c r="AJ507" s="176">
        <f ca="1">IFERROR(PA[[#This Row],[Breakdown Time]]*PA[[#This Row],[Plant Equivalent Weightage]],"")</f>
        <v>2.0536560931579679E-3</v>
      </c>
      <c r="AK507" s="37">
        <v>3426</v>
      </c>
      <c r="AL507" s="278">
        <f>IFERROR((_xlfn.XLOOKUP($G507,'Modelling New'!$D:$D,'Modelling New'!$O:$O)*PA[[#This Row],[Lost PoA(Wh/m2)]]*PA[[#This Row],[DC Capacity Affected (kW)]])/1000,"")</f>
        <v>83.747702268987723</v>
      </c>
    </row>
    <row r="508" spans="1:39">
      <c r="A508" s="174">
        <f t="shared" si="9"/>
        <v>507</v>
      </c>
      <c r="B508" s="134">
        <v>45802</v>
      </c>
      <c r="C508" s="183">
        <f>YEAR(PA[[#This Row],[Date]])+IF(MONTH(PA[[#This Row],[Date]])&gt;=4,1,0)</f>
        <v>2026</v>
      </c>
      <c r="D508" s="32">
        <f>YEAR(PA[[#This Row],[Date]])</f>
        <v>2025</v>
      </c>
      <c r="E508" s="36" t="s">
        <v>364</v>
      </c>
      <c r="F508" s="36" t="s">
        <v>364</v>
      </c>
      <c r="G508" s="217">
        <v>45778</v>
      </c>
      <c r="H508" s="175">
        <f>DAY(EOMONTH(PA[[#This Row],[Month Year]],0))</f>
        <v>31</v>
      </c>
      <c r="I508" s="33">
        <v>0.25694444444444448</v>
      </c>
      <c r="J508" s="33">
        <v>0.74375000000000002</v>
      </c>
      <c r="K508" s="34">
        <f>IFERROR((PA[[#This Row],[Sunset Time (POA&lt;20 W/m2)]]-PA[[#This Row],[Sunrise Time (POA&gt;20 W/m2)]])*24,"")</f>
        <v>11.683333333333334</v>
      </c>
      <c r="L508" s="32" t="s">
        <v>474</v>
      </c>
      <c r="M508" s="36" t="s">
        <v>411</v>
      </c>
      <c r="N508" s="36" t="s">
        <v>417</v>
      </c>
      <c r="O508" s="37" t="s">
        <v>527</v>
      </c>
      <c r="P508" s="37" t="s">
        <v>472</v>
      </c>
      <c r="Q508" s="36"/>
      <c r="R508" s="175">
        <f>IF((PA[[#This Row],[String Type(If String BD)]]&amp;PA[[#This Row],[Equipment (If any BD other than PV  array and inv)]])="",1,0)</f>
        <v>0</v>
      </c>
      <c r="S508" s="175">
        <f>IF(PA[[#This Row],[String Type(If String BD)]]="",1,0)</f>
        <v>0</v>
      </c>
      <c r="T50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8" s="176">
        <f>IFERROR(_xlfn.XLOOKUP(PA[[#This Row],[Affected Equipment ]],'Basic Data'!N:N,'Basic Data'!Q:Q),"")</f>
        <v>31.610000000000003</v>
      </c>
      <c r="V508" s="180">
        <f ca="1">IFERROR(_xlfn.XLOOKUP(PA[[#This Row],[Affected Equipment ]],'Basic Data'!N:N,'Basic Data'!R:R),"")</f>
        <v>1.8812116883889783E-4</v>
      </c>
      <c r="W508" s="37" t="s">
        <v>408</v>
      </c>
      <c r="X508" s="39"/>
      <c r="Y508" s="38" t="s">
        <v>470</v>
      </c>
      <c r="Z508" s="44">
        <v>0.26041666666666669</v>
      </c>
      <c r="AA508" s="44">
        <v>0.26041666666666669</v>
      </c>
      <c r="AB508" s="44">
        <v>0.26041666666666669</v>
      </c>
      <c r="AC508" s="45">
        <v>0.72222222222222221</v>
      </c>
      <c r="AD508" s="177">
        <f>IF(PA[[#This Row],[Acknowledgement Time ]]="NA","",(PA[[#This Row],[Acknowledgement Time ]]-PA[[#This Row],[Fault Time]])*24)</f>
        <v>0</v>
      </c>
      <c r="AE508" s="177">
        <f>IF(PA[[#This Row],[Work Start time on Fault]]="NA","",(PA[[#This Row],[Work Start time on Fault]]-PA[[#This Row],[Fault Time]])*24)</f>
        <v>0</v>
      </c>
      <c r="AF508" s="178">
        <f>IF(PA[[#This Row],[Status]]="Open","",(PA[[#This Row],[Work Completion time on fault]]-PA[[#This Row],[Fault Time]])*24)</f>
        <v>11.083333333333332</v>
      </c>
      <c r="AG508" s="177">
        <f>IFERROR((PA[[#This Row],[Work Completion time on fault]]-PA[[#This Row],[Fault Time]])*24,"")</f>
        <v>11.083333333333332</v>
      </c>
      <c r="AH508" s="35" t="s">
        <v>507</v>
      </c>
      <c r="AI508" s="32" t="s">
        <v>368</v>
      </c>
      <c r="AJ508" s="176">
        <f ca="1">IFERROR(PA[[#This Row],[Breakdown Time]]*PA[[#This Row],[Plant Equivalent Weightage]],"")</f>
        <v>2.0850096212977841E-3</v>
      </c>
      <c r="AK508" s="37">
        <v>3452</v>
      </c>
      <c r="AL508" s="278">
        <f>IFERROR((_xlfn.XLOOKUP($G508,'Modelling New'!$D:$D,'Modelling New'!$O:$O)*PA[[#This Row],[Lost PoA(Wh/m2)]]*PA[[#This Row],[DC Capacity Affected (kW)]])/1000,"")</f>
        <v>84.383265683755283</v>
      </c>
    </row>
    <row r="509" spans="1:39">
      <c r="A509" s="174">
        <f t="shared" si="9"/>
        <v>508</v>
      </c>
      <c r="B509" s="134">
        <v>45802</v>
      </c>
      <c r="C509" s="183">
        <f>YEAR(PA[[#This Row],[Date]])+IF(MONTH(PA[[#This Row],[Date]])&gt;=4,1,0)</f>
        <v>2026</v>
      </c>
      <c r="D509" s="32">
        <f>YEAR(PA[[#This Row],[Date]])</f>
        <v>2025</v>
      </c>
      <c r="E509" s="36" t="s">
        <v>364</v>
      </c>
      <c r="F509" s="36" t="s">
        <v>364</v>
      </c>
      <c r="G509" s="217">
        <v>45778</v>
      </c>
      <c r="H509" s="175">
        <f>DAY(EOMONTH(PA[[#This Row],[Month Year]],0))</f>
        <v>31</v>
      </c>
      <c r="I509" s="33">
        <v>0.25694444444444448</v>
      </c>
      <c r="J509" s="33">
        <v>0.74375000000000002</v>
      </c>
      <c r="K509" s="34">
        <f>IFERROR((PA[[#This Row],[Sunset Time (POA&lt;20 W/m2)]]-PA[[#This Row],[Sunrise Time (POA&gt;20 W/m2)]])*24,"")</f>
        <v>11.683333333333334</v>
      </c>
      <c r="L509" s="32" t="s">
        <v>474</v>
      </c>
      <c r="M509" s="36" t="s">
        <v>411</v>
      </c>
      <c r="N509" s="36" t="s">
        <v>417</v>
      </c>
      <c r="O509" s="37" t="s">
        <v>471</v>
      </c>
      <c r="P509" s="37" t="s">
        <v>472</v>
      </c>
      <c r="Q509" s="36"/>
      <c r="R509" s="175">
        <f>IF((PA[[#This Row],[String Type(If String BD)]]&amp;PA[[#This Row],[Equipment (If any BD other than PV  array and inv)]])="",1,0)</f>
        <v>0</v>
      </c>
      <c r="S509" s="175">
        <f>IF(PA[[#This Row],[String Type(If String BD)]]="",1,0)</f>
        <v>0</v>
      </c>
      <c r="T50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09" s="176">
        <f>IFERROR(_xlfn.XLOOKUP(PA[[#This Row],[Affected Equipment ]],'Basic Data'!N:N,'Basic Data'!Q:Q),"")</f>
        <v>31.610000000000003</v>
      </c>
      <c r="V509" s="180">
        <f ca="1">IFERROR(_xlfn.XLOOKUP(PA[[#This Row],[Affected Equipment ]],'Basic Data'!N:N,'Basic Data'!R:R),"")</f>
        <v>1.8812116883889783E-4</v>
      </c>
      <c r="W509" s="37" t="s">
        <v>408</v>
      </c>
      <c r="X509" s="39"/>
      <c r="Y509" s="38" t="s">
        <v>470</v>
      </c>
      <c r="Z509" s="44">
        <v>0.26041666666666669</v>
      </c>
      <c r="AA509" s="44">
        <v>0.26041666666666669</v>
      </c>
      <c r="AB509" s="44">
        <v>0.26041666666666669</v>
      </c>
      <c r="AC509" s="45">
        <v>0.72916666666666663</v>
      </c>
      <c r="AD509" s="177">
        <f>IF(PA[[#This Row],[Acknowledgement Time ]]="NA","",(PA[[#This Row],[Acknowledgement Time ]]-PA[[#This Row],[Fault Time]])*24)</f>
        <v>0</v>
      </c>
      <c r="AE509" s="177">
        <f>IF(PA[[#This Row],[Work Start time on Fault]]="NA","",(PA[[#This Row],[Work Start time on Fault]]-PA[[#This Row],[Fault Time]])*24)</f>
        <v>0</v>
      </c>
      <c r="AF509" s="178">
        <f>IF(PA[[#This Row],[Status]]="Open","",(PA[[#This Row],[Work Completion time on fault]]-PA[[#This Row],[Fault Time]])*24)</f>
        <v>11.249999999999998</v>
      </c>
      <c r="AG509" s="177">
        <f>IFERROR((PA[[#This Row],[Work Completion time on fault]]-PA[[#This Row],[Fault Time]])*24,"")</f>
        <v>11.249999999999998</v>
      </c>
      <c r="AH509" s="35" t="s">
        <v>507</v>
      </c>
      <c r="AI509" s="32" t="s">
        <v>368</v>
      </c>
      <c r="AJ509" s="176">
        <f ca="1">IFERROR(PA[[#This Row],[Breakdown Time]]*PA[[#This Row],[Plant Equivalent Weightage]],"")</f>
        <v>2.1163631494376003E-3</v>
      </c>
      <c r="AK509" s="37">
        <v>3468</v>
      </c>
      <c r="AL509" s="278">
        <f>IFERROR((_xlfn.XLOOKUP($G509,'Modelling New'!$D:$D,'Modelling New'!$O:$O)*PA[[#This Row],[Lost PoA(Wh/m2)]]*PA[[#This Row],[DC Capacity Affected (kW)]])/1000,"")</f>
        <v>84.77438163130455</v>
      </c>
    </row>
    <row r="510" spans="1:39">
      <c r="A510" s="174">
        <f t="shared" si="9"/>
        <v>509</v>
      </c>
      <c r="B510" s="134">
        <v>45802</v>
      </c>
      <c r="C510" s="183">
        <f>YEAR(PA[[#This Row],[Date]])+IF(MONTH(PA[[#This Row],[Date]])&gt;=4,1,0)</f>
        <v>2026</v>
      </c>
      <c r="D510" s="32">
        <f>YEAR(PA[[#This Row],[Date]])</f>
        <v>2025</v>
      </c>
      <c r="E510" s="36" t="s">
        <v>364</v>
      </c>
      <c r="F510" s="36" t="s">
        <v>364</v>
      </c>
      <c r="G510" s="217">
        <v>45778</v>
      </c>
      <c r="H510" s="175">
        <f>DAY(EOMONTH(PA[[#This Row],[Month Year]],0))</f>
        <v>31</v>
      </c>
      <c r="I510" s="33">
        <v>0.25694444444444448</v>
      </c>
      <c r="J510" s="33">
        <v>0.74375000000000002</v>
      </c>
      <c r="K510" s="34">
        <f>IFERROR((PA[[#This Row],[Sunset Time (POA&lt;20 W/m2)]]-PA[[#This Row],[Sunrise Time (POA&gt;20 W/m2)]])*24,"")</f>
        <v>11.683333333333334</v>
      </c>
      <c r="L510" s="36" t="s">
        <v>609</v>
      </c>
      <c r="M510" s="36" t="s">
        <v>404</v>
      </c>
      <c r="N510" s="36" t="s">
        <v>417</v>
      </c>
      <c r="O510" s="37" t="s">
        <v>457</v>
      </c>
      <c r="P510" s="37" t="s">
        <v>472</v>
      </c>
      <c r="Q510" s="36"/>
      <c r="R510" s="175">
        <f>IF((PA[[#This Row],[String Type(If String BD)]]&amp;PA[[#This Row],[Equipment (If any BD other than PV  array and inv)]])="",1,0)</f>
        <v>0</v>
      </c>
      <c r="S510" s="175">
        <f>IF(PA[[#This Row],[String Type(If String BD)]]="",1,0)</f>
        <v>0</v>
      </c>
      <c r="T5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0" s="176">
        <f>IFERROR(_xlfn.XLOOKUP(PA[[#This Row],[Affected Equipment ]],'Basic Data'!N:N,'Basic Data'!Q:Q),"")</f>
        <v>31.610000000000003</v>
      </c>
      <c r="V510" s="180">
        <f ca="1">IFERROR(_xlfn.XLOOKUP(PA[[#This Row],[Affected Equipment ]],'Basic Data'!N:N,'Basic Data'!R:R),"")</f>
        <v>1.8812116883889783E-4</v>
      </c>
      <c r="W510" s="35" t="s">
        <v>448</v>
      </c>
      <c r="X510" s="39"/>
      <c r="Y510" s="38" t="s">
        <v>470</v>
      </c>
      <c r="Z510" s="44">
        <v>0.26041666666666669</v>
      </c>
      <c r="AA510" s="44">
        <v>0.26041666666666669</v>
      </c>
      <c r="AB510" s="44">
        <v>0.26041666666666669</v>
      </c>
      <c r="AC510" s="45">
        <v>0.73611111111111116</v>
      </c>
      <c r="AD510" s="177">
        <f>IF(PA[[#This Row],[Acknowledgement Time ]]="NA","",(PA[[#This Row],[Acknowledgement Time ]]-PA[[#This Row],[Fault Time]])*24)</f>
        <v>0</v>
      </c>
      <c r="AE510" s="177">
        <f>IF(PA[[#This Row],[Work Start time on Fault]]="NA","",(PA[[#This Row],[Work Start time on Fault]]-PA[[#This Row],[Fault Time]])*24)</f>
        <v>0</v>
      </c>
      <c r="AF510" s="178">
        <f>IF(PA[[#This Row],[Status]]="Open","",(PA[[#This Row],[Work Completion time on fault]]-PA[[#This Row],[Fault Time]])*24)</f>
        <v>11.416666666666668</v>
      </c>
      <c r="AG510" s="177">
        <f>IFERROR((PA[[#This Row],[Work Completion time on fault]]-PA[[#This Row],[Fault Time]])*24,"")</f>
        <v>11.416666666666668</v>
      </c>
      <c r="AH510" s="316" t="s">
        <v>642</v>
      </c>
      <c r="AI510" s="32" t="s">
        <v>368</v>
      </c>
      <c r="AJ510" s="176">
        <f ca="1">IFERROR(PA[[#This Row],[Breakdown Time]]*PA[[#This Row],[Plant Equivalent Weightage]],"")</f>
        <v>2.147716677577417E-3</v>
      </c>
      <c r="AK510" s="37">
        <v>3406</v>
      </c>
      <c r="AL510" s="278">
        <f>IFERROR((_xlfn.XLOOKUP($G510,'Modelling New'!$D:$D,'Modelling New'!$O:$O)*PA[[#This Row],[Lost PoA(Wh/m2)]]*PA[[#This Row],[DC Capacity Affected (kW)]])/1000,"")</f>
        <v>83.258807334551122</v>
      </c>
      <c r="AM510" s="316" t="s">
        <v>640</v>
      </c>
    </row>
    <row r="511" spans="1:39">
      <c r="A511" s="174">
        <f t="shared" si="9"/>
        <v>510</v>
      </c>
      <c r="B511" s="134">
        <v>45803</v>
      </c>
      <c r="C511" s="184">
        <f>YEAR(PA[[#This Row],[Date]])+IF(MONTH(PA[[#This Row],[Date]])&gt;=4,1,0)</f>
        <v>2026</v>
      </c>
      <c r="D511" s="32">
        <f>YEAR(PA[[#This Row],[Date]])</f>
        <v>2025</v>
      </c>
      <c r="E511" s="36" t="s">
        <v>364</v>
      </c>
      <c r="F511" s="36" t="s">
        <v>364</v>
      </c>
      <c r="G511" s="217">
        <v>45778</v>
      </c>
      <c r="H511" s="31">
        <f>DAY(EOMONTH(PA[[#This Row],[Month Year]],0))</f>
        <v>31</v>
      </c>
      <c r="I511" s="33">
        <v>0.26250000000000001</v>
      </c>
      <c r="J511" s="33">
        <v>0.77013888888888893</v>
      </c>
      <c r="K511" s="34">
        <f>IFERROR((PA[[#This Row],[Sunset Time (POA&lt;20 W/m2)]]-PA[[#This Row],[Sunrise Time (POA&gt;20 W/m2)]])*24,"")</f>
        <v>12.183333333333335</v>
      </c>
      <c r="L511" s="32" t="s">
        <v>427</v>
      </c>
      <c r="M511" s="36" t="s">
        <v>404</v>
      </c>
      <c r="N511" s="36" t="s">
        <v>413</v>
      </c>
      <c r="O511" s="35"/>
      <c r="P511" s="35"/>
      <c r="Q511" s="32"/>
      <c r="R511" s="31">
        <f>IF((PA[[#This Row],[String Type(If String BD)]]&amp;PA[[#This Row],[Equipment (If any BD other than PV  array and inv)]])="",1,0)</f>
        <v>1</v>
      </c>
      <c r="S511" s="31">
        <f>IF(PA[[#This Row],[String Type(If String BD)]]="",1,0)</f>
        <v>1</v>
      </c>
      <c r="T5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11" s="34">
        <f>IFERROR(_xlfn.XLOOKUP(PA[[#This Row],[Affected Equipment ]],'Basic Data'!N:N,'Basic Data'!Q:Q),"")</f>
        <v>1232.79</v>
      </c>
      <c r="V511" s="179">
        <f ca="1">IFERROR(_xlfn.XLOOKUP(PA[[#This Row],[Affected Equipment ]],'Basic Data'!N:N,'Basic Data'!R:R),"")</f>
        <v>7.3367255847170149E-3</v>
      </c>
      <c r="W511" s="35" t="s">
        <v>414</v>
      </c>
      <c r="X511" s="38"/>
      <c r="Y511" s="38" t="s">
        <v>603</v>
      </c>
      <c r="Z511" s="44">
        <v>0.26250000000000001</v>
      </c>
      <c r="AA511" s="44">
        <v>0.26250000000000001</v>
      </c>
      <c r="AB511" s="44">
        <v>0.26250000000000001</v>
      </c>
      <c r="AC511" s="44">
        <v>0.48055555555555557</v>
      </c>
      <c r="AD511" s="42">
        <f>IF(PA[[#This Row],[Acknowledgement Time ]]="NA","",(PA[[#This Row],[Acknowledgement Time ]]-PA[[#This Row],[Fault Time]])*24)</f>
        <v>0</v>
      </c>
      <c r="AE511" s="42">
        <f>IF(PA[[#This Row],[Work Start time on Fault]]="NA","",(PA[[#This Row],[Work Start time on Fault]]-PA[[#This Row],[Fault Time]])*24)</f>
        <v>0</v>
      </c>
      <c r="AF511" s="43">
        <f>IF(PA[[#This Row],[Status]]="Open","",(PA[[#This Row],[Work Completion time on fault]]-PA[[#This Row],[Fault Time]])*24)</f>
        <v>5.2333333333333334</v>
      </c>
      <c r="AG511" s="42">
        <f>IFERROR((PA[[#This Row],[Work Completion time on fault]]-PA[[#This Row],[Fault Time]])*24,"")</f>
        <v>5.2333333333333334</v>
      </c>
      <c r="AH511" s="316" t="s">
        <v>643</v>
      </c>
      <c r="AI511" s="32" t="s">
        <v>368</v>
      </c>
      <c r="AJ511" s="34">
        <f ca="1">IFERROR(PA[[#This Row],[Breakdown Time]]*PA[[#This Row],[Plant Equivalent Weightage]],"")</f>
        <v>3.8395530560019042E-2</v>
      </c>
      <c r="AK511" s="35">
        <v>1084</v>
      </c>
      <c r="AL511" s="49">
        <f>IFERROR((_xlfn.XLOOKUP($G511,'Modelling New'!$D:$D,'Modelling New'!$O:$O)*PA[[#This Row],[Lost PoA(Wh/m2)]]*PA[[#This Row],[DC Capacity Affected (kW)]])/1000,"")</f>
        <v>1033.4261124120619</v>
      </c>
      <c r="AM511" s="329"/>
    </row>
    <row r="512" spans="1:39">
      <c r="A512" s="174">
        <f t="shared" si="9"/>
        <v>511</v>
      </c>
      <c r="B512" s="134">
        <v>45803</v>
      </c>
      <c r="C512" s="183">
        <f>YEAR(PA[[#This Row],[Date]])+IF(MONTH(PA[[#This Row],[Date]])&gt;=4,1,0)</f>
        <v>2026</v>
      </c>
      <c r="D512" s="32">
        <f>YEAR(PA[[#This Row],[Date]])</f>
        <v>2025</v>
      </c>
      <c r="E512" s="36" t="s">
        <v>364</v>
      </c>
      <c r="F512" s="36" t="s">
        <v>364</v>
      </c>
      <c r="G512" s="217">
        <v>45778</v>
      </c>
      <c r="H512" s="175">
        <f>DAY(EOMONTH(PA[[#This Row],[Month Year]],0))</f>
        <v>31</v>
      </c>
      <c r="I512" s="33">
        <v>0.26250000000000001</v>
      </c>
      <c r="J512" s="33">
        <v>0.77013888888888893</v>
      </c>
      <c r="K512" s="34">
        <f>IFERROR((PA[[#This Row],[Sunset Time (POA&lt;20 W/m2)]]-PA[[#This Row],[Sunrise Time (POA&gt;20 W/m2)]])*24,"")</f>
        <v>12.183333333333335</v>
      </c>
      <c r="L512" s="32" t="s">
        <v>427</v>
      </c>
      <c r="M512" s="36"/>
      <c r="N512" s="36"/>
      <c r="O512" s="37"/>
      <c r="P512" s="37"/>
      <c r="Q512" s="36" t="s">
        <v>420</v>
      </c>
      <c r="R512" s="175">
        <f>IF((PA[[#This Row],[String Type(If String BD)]]&amp;PA[[#This Row],[Equipment (If any BD other than PV  array and inv)]])="",1,0)</f>
        <v>0</v>
      </c>
      <c r="S512" s="175">
        <f>IF(PA[[#This Row],[String Type(If String BD)]]="",1,0)</f>
        <v>1</v>
      </c>
      <c r="T5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12" s="176">
        <f>IFERROR(_xlfn.XLOOKUP(PA[[#This Row],[Affected Equipment ]],'Basic Data'!N:N,'Basic Data'!Q:Q),"")</f>
        <v>4567.6450000000004</v>
      </c>
      <c r="V512" s="180">
        <f ca="1">IFERROR(_xlfn.XLOOKUP(PA[[#This Row],[Affected Equipment ]],'Basic Data'!N:N,'Basic Data'!R:R),"")</f>
        <v>2.7183508897220737E-2</v>
      </c>
      <c r="W512" s="37" t="s">
        <v>421</v>
      </c>
      <c r="X512" s="39"/>
      <c r="Y512" s="39" t="s">
        <v>644</v>
      </c>
      <c r="Z512" s="45">
        <v>0.32430555555555557</v>
      </c>
      <c r="AA512" s="45">
        <v>0.32430555555555557</v>
      </c>
      <c r="AB512" s="45">
        <v>0.32430555555555557</v>
      </c>
      <c r="AC512" s="45">
        <v>0.37152777777777779</v>
      </c>
      <c r="AD512" s="177">
        <f>IF(PA[[#This Row],[Acknowledgement Time ]]="NA","",(PA[[#This Row],[Acknowledgement Time ]]-PA[[#This Row],[Fault Time]])*24)</f>
        <v>0</v>
      </c>
      <c r="AE512" s="177">
        <f>IF(PA[[#This Row],[Work Start time on Fault]]="NA","",(PA[[#This Row],[Work Start time on Fault]]-PA[[#This Row],[Fault Time]])*24)</f>
        <v>0</v>
      </c>
      <c r="AF512" s="178">
        <f>IF(PA[[#This Row],[Status]]="Open","",(PA[[#This Row],[Work Completion time on fault]]-PA[[#This Row],[Fault Time]])*24)</f>
        <v>1.1333333333333333</v>
      </c>
      <c r="AG512" s="177">
        <f>IFERROR((PA[[#This Row],[Work Completion time on fault]]-PA[[#This Row],[Fault Time]])*24,"")</f>
        <v>1.1333333333333333</v>
      </c>
      <c r="AH512" s="37" t="s">
        <v>645</v>
      </c>
      <c r="AI512" s="32" t="s">
        <v>368</v>
      </c>
      <c r="AJ512" s="176">
        <f ca="1">IFERROR(PA[[#This Row],[Breakdown Time]]*PA[[#This Row],[Plant Equivalent Weightage]],"")</f>
        <v>3.0807976750183503E-2</v>
      </c>
      <c r="AK512" s="37">
        <v>289</v>
      </c>
      <c r="AL512" s="278">
        <f>IFERROR((_xlfn.XLOOKUP($G512,'Modelling New'!$D:$D,'Modelling New'!$O:$O)*PA[[#This Row],[Lost PoA(Wh/m2)]]*PA[[#This Row],[DC Capacity Affected (kW)]])/1000,"")</f>
        <v>1020.824845476959</v>
      </c>
    </row>
    <row r="513" spans="1:38">
      <c r="A513" s="174">
        <f t="shared" si="9"/>
        <v>512</v>
      </c>
      <c r="B513" s="134">
        <v>45804</v>
      </c>
      <c r="C513" s="184">
        <f>YEAR(PA[[#This Row],[Date]])+IF(MONTH(PA[[#This Row],[Date]])&gt;=4,1,0)</f>
        <v>2026</v>
      </c>
      <c r="D513" s="32">
        <f>YEAR(PA[[#This Row],[Date]])</f>
        <v>2025</v>
      </c>
      <c r="E513" s="36" t="s">
        <v>364</v>
      </c>
      <c r="F513" s="36" t="s">
        <v>364</v>
      </c>
      <c r="G513" s="217">
        <v>45778</v>
      </c>
      <c r="H513" s="31">
        <f>DAY(EOMONTH(PA[[#This Row],[Month Year]],0))</f>
        <v>31</v>
      </c>
      <c r="I513" s="33">
        <v>0.2673611111111111</v>
      </c>
      <c r="J513" s="33">
        <v>0.76736111111111116</v>
      </c>
      <c r="K513" s="34">
        <f>IFERROR((PA[[#This Row],[Sunset Time (POA&lt;20 W/m2)]]-PA[[#This Row],[Sunrise Time (POA&gt;20 W/m2)]])*24,"")</f>
        <v>12</v>
      </c>
      <c r="L513" s="32" t="s">
        <v>428</v>
      </c>
      <c r="M513" s="32"/>
      <c r="N513" s="32"/>
      <c r="O513" s="35"/>
      <c r="P513" s="35"/>
      <c r="Q513" s="36" t="s">
        <v>420</v>
      </c>
      <c r="R513" s="31">
        <f>IF((PA[[#This Row],[String Type(If String BD)]]&amp;PA[[#This Row],[Equipment (If any BD other than PV  array and inv)]])="",1,0)</f>
        <v>0</v>
      </c>
      <c r="S513" s="31">
        <f>IF(PA[[#This Row],[String Type(If String BD)]]="",1,0)</f>
        <v>1</v>
      </c>
      <c r="T5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513" s="34">
        <f>IFERROR(_xlfn.XLOOKUP(PA[[#This Row],[Affected Equipment ]],'Basic Data'!N:N,'Basic Data'!Q:Q),"")</f>
        <v>7475.3300000000017</v>
      </c>
      <c r="V513" s="179">
        <f ca="1">IFERROR(_xlfn.XLOOKUP(PA[[#This Row],[Affected Equipment ]],'Basic Data'!N:N,'Basic Data'!R:R),"")</f>
        <v>4.4488067606974956E-2</v>
      </c>
      <c r="W513" s="37" t="s">
        <v>421</v>
      </c>
      <c r="X513" s="38"/>
      <c r="Y513" s="38" t="s">
        <v>646</v>
      </c>
      <c r="Z513" s="44">
        <v>0.32013888888888886</v>
      </c>
      <c r="AA513" s="44">
        <v>0.32013888888888886</v>
      </c>
      <c r="AB513" s="44">
        <v>0.32013888888888886</v>
      </c>
      <c r="AC513" s="44">
        <v>0.33194444444444443</v>
      </c>
      <c r="AD513" s="42">
        <f>IF(PA[[#This Row],[Acknowledgement Time ]]="NA","",(PA[[#This Row],[Acknowledgement Time ]]-PA[[#This Row],[Fault Time]])*24)</f>
        <v>0</v>
      </c>
      <c r="AE513" s="42">
        <f>IF(PA[[#This Row],[Work Start time on Fault]]="NA","",(PA[[#This Row],[Work Start time on Fault]]-PA[[#This Row],[Fault Time]])*24)</f>
        <v>0</v>
      </c>
      <c r="AF513" s="43">
        <f>IF(PA[[#This Row],[Status]]="Open","",(PA[[#This Row],[Work Completion time on fault]]-PA[[#This Row],[Fault Time]])*24)</f>
        <v>0.28333333333333366</v>
      </c>
      <c r="AG513" s="42">
        <f>IFERROR((PA[[#This Row],[Work Completion time on fault]]-PA[[#This Row],[Fault Time]])*24,"")</f>
        <v>0.28333333333333366</v>
      </c>
      <c r="AH513" s="35" t="s">
        <v>423</v>
      </c>
      <c r="AI513" s="32" t="s">
        <v>368</v>
      </c>
      <c r="AJ513" s="34">
        <f ca="1">IFERROR(PA[[#This Row],[Breakdown Time]]*PA[[#This Row],[Plant Equivalent Weightage]],"")</f>
        <v>1.2604952488642919E-2</v>
      </c>
      <c r="AK513" s="35">
        <v>26.2</v>
      </c>
      <c r="AL513" s="49">
        <f>IFERROR((_xlfn.XLOOKUP($G513,'Modelling New'!$D:$D,'Modelling New'!$O:$O)*PA[[#This Row],[Lost PoA(Wh/m2)]]*PA[[#This Row],[DC Capacity Affected (kW)]])/1000,"")</f>
        <v>151.45817054782813</v>
      </c>
    </row>
    <row r="514" spans="1:38">
      <c r="A514" s="174">
        <f t="shared" si="9"/>
        <v>513</v>
      </c>
      <c r="B514" s="30">
        <v>45804</v>
      </c>
      <c r="C514" s="184">
        <f>YEAR(PA[[#This Row],[Date]])+IF(MONTH(PA[[#This Row],[Date]])&gt;=4,1,0)</f>
        <v>2026</v>
      </c>
      <c r="D514" s="32">
        <f>YEAR(PA[[#This Row],[Date]])</f>
        <v>2025</v>
      </c>
      <c r="E514" s="36" t="s">
        <v>364</v>
      </c>
      <c r="F514" s="36" t="s">
        <v>364</v>
      </c>
      <c r="G514" s="217">
        <v>45778</v>
      </c>
      <c r="H514" s="31">
        <f>DAY(EOMONTH(PA[[#This Row],[Month Year]],0))</f>
        <v>31</v>
      </c>
      <c r="I514" s="33">
        <v>0.2673611111111111</v>
      </c>
      <c r="J514" s="33">
        <v>0.76736111111111116</v>
      </c>
      <c r="K514" s="34">
        <f>IFERROR((PA[[#This Row],[Sunset Time (POA&lt;20 W/m2)]]-PA[[#This Row],[Sunrise Time (POA&gt;20 W/m2)]])*24,"")</f>
        <v>12</v>
      </c>
      <c r="L514" s="32" t="s">
        <v>412</v>
      </c>
      <c r="M514" s="32"/>
      <c r="N514" s="32"/>
      <c r="O514" s="35"/>
      <c r="P514" s="35"/>
      <c r="Q514" s="36" t="s">
        <v>420</v>
      </c>
      <c r="R514" s="31">
        <f>IF((PA[[#This Row],[String Type(If String BD)]]&amp;PA[[#This Row],[Equipment (If any BD other than PV  array and inv)]])="",1,0)</f>
        <v>0</v>
      </c>
      <c r="S514" s="31">
        <f>IF(PA[[#This Row],[String Type(If String BD)]]="",1,0)</f>
        <v>1</v>
      </c>
      <c r="T5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514" s="34">
        <f>IFERROR(_xlfn.XLOOKUP(PA[[#This Row],[Affected Equipment ]],'Basic Data'!N:N,'Basic Data'!Q:Q),"")</f>
        <v>16041.639999999996</v>
      </c>
      <c r="V514" s="179">
        <f ca="1">IFERROR(_xlfn.XLOOKUP(PA[[#This Row],[Affected Equipment ]],'Basic Data'!N:N,'Basic Data'!R:R),"")</f>
        <v>9.5468904362316226E-2</v>
      </c>
      <c r="W514" s="37" t="s">
        <v>421</v>
      </c>
      <c r="X514" s="38"/>
      <c r="Y514" s="38" t="s">
        <v>646</v>
      </c>
      <c r="Z514" s="44">
        <v>0.32013888888888886</v>
      </c>
      <c r="AA514" s="44">
        <v>0.32013888888888886</v>
      </c>
      <c r="AB514" s="44">
        <v>0.32013888888888886</v>
      </c>
      <c r="AC514" s="44">
        <v>0.33194444444444443</v>
      </c>
      <c r="AD514" s="42">
        <f>IF(PA[[#This Row],[Acknowledgement Time ]]="NA","",(PA[[#This Row],[Acknowledgement Time ]]-PA[[#This Row],[Fault Time]])*24)</f>
        <v>0</v>
      </c>
      <c r="AE514" s="42">
        <f>IF(PA[[#This Row],[Work Start time on Fault]]="NA","",(PA[[#This Row],[Work Start time on Fault]]-PA[[#This Row],[Fault Time]])*24)</f>
        <v>0</v>
      </c>
      <c r="AF514" s="43">
        <f>IF(PA[[#This Row],[Status]]="Open","",(PA[[#This Row],[Work Completion time on fault]]-PA[[#This Row],[Fault Time]])*24)</f>
        <v>0.28333333333333366</v>
      </c>
      <c r="AG514" s="42">
        <f>IFERROR((PA[[#This Row],[Work Completion time on fault]]-PA[[#This Row],[Fault Time]])*24,"")</f>
        <v>0.28333333333333366</v>
      </c>
      <c r="AH514" s="35" t="s">
        <v>423</v>
      </c>
      <c r="AI514" s="32" t="s">
        <v>368</v>
      </c>
      <c r="AJ514" s="34">
        <f ca="1">IFERROR(PA[[#This Row],[Breakdown Time]]*PA[[#This Row],[Plant Equivalent Weightage]],"")</f>
        <v>2.7049522902656296E-2</v>
      </c>
      <c r="AK514" s="35">
        <v>26.2</v>
      </c>
      <c r="AL514" s="49">
        <f>IFERROR((_xlfn.XLOOKUP($G514,'Modelling New'!$D:$D,'Modelling New'!$O:$O)*PA[[#This Row],[Lost PoA(Wh/m2)]]*PA[[#This Row],[DC Capacity Affected (kW)]])/1000,"")</f>
        <v>325.02076122216152</v>
      </c>
    </row>
    <row r="515" spans="1:38">
      <c r="A515" s="174">
        <f t="shared" si="9"/>
        <v>514</v>
      </c>
      <c r="B515" s="30">
        <v>45804</v>
      </c>
      <c r="C515" s="184">
        <f>YEAR(PA[[#This Row],[Date]])+IF(MONTH(PA[[#This Row],[Date]])&gt;=4,1,0)</f>
        <v>2026</v>
      </c>
      <c r="D515" s="32">
        <f>YEAR(PA[[#This Row],[Date]])</f>
        <v>2025</v>
      </c>
      <c r="E515" s="36" t="s">
        <v>364</v>
      </c>
      <c r="F515" s="36" t="s">
        <v>364</v>
      </c>
      <c r="G515" s="217">
        <v>45778</v>
      </c>
      <c r="H515" s="31">
        <f>DAY(EOMONTH(PA[[#This Row],[Month Year]],0))</f>
        <v>31</v>
      </c>
      <c r="I515" s="33">
        <v>0.2673611111111111</v>
      </c>
      <c r="J515" s="33">
        <v>0.76736111111111116</v>
      </c>
      <c r="K515" s="34">
        <f>IFERROR((PA[[#This Row],[Sunset Time (POA&lt;20 W/m2)]]-PA[[#This Row],[Sunrise Time (POA&gt;20 W/m2)]])*24,"")</f>
        <v>12</v>
      </c>
      <c r="L515" s="32" t="s">
        <v>479</v>
      </c>
      <c r="M515" s="36" t="s">
        <v>411</v>
      </c>
      <c r="N515" s="36" t="s">
        <v>417</v>
      </c>
      <c r="O515" s="37" t="s">
        <v>457</v>
      </c>
      <c r="P515" s="37" t="s">
        <v>407</v>
      </c>
      <c r="Q515" s="32"/>
      <c r="R515" s="31">
        <f>IF((PA[[#This Row],[String Type(If String BD)]]&amp;PA[[#This Row],[Equipment (If any BD other than PV  array and inv)]])="",1,0)</f>
        <v>0</v>
      </c>
      <c r="S515" s="31">
        <f>IF(PA[[#This Row],[String Type(If String BD)]]="",1,0)</f>
        <v>0</v>
      </c>
      <c r="T5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5" s="34">
        <f>IFERROR(_xlfn.XLOOKUP(PA[[#This Row],[Affected Equipment ]],'Basic Data'!N:N,'Basic Data'!Q:Q),"")</f>
        <v>31.900000000000002</v>
      </c>
      <c r="V515" s="179">
        <f ca="1">IFERROR(_xlfn.XLOOKUP(PA[[#This Row],[Affected Equipment ]],'Basic Data'!N:N,'Basic Data'!R:R),"")</f>
        <v>1.898470511218235E-4</v>
      </c>
      <c r="W515" s="35" t="s">
        <v>408</v>
      </c>
      <c r="X515" s="38"/>
      <c r="Y515" s="38" t="s">
        <v>470</v>
      </c>
      <c r="Z515" s="44">
        <v>0.49305555555555558</v>
      </c>
      <c r="AA515" s="44">
        <v>0.49305555555555558</v>
      </c>
      <c r="AB515" s="44">
        <v>0.49305555555555558</v>
      </c>
      <c r="AC515" s="44">
        <v>0.70833333333333337</v>
      </c>
      <c r="AD515" s="42">
        <f>IF(PA[[#This Row],[Acknowledgement Time ]]="NA","",(PA[[#This Row],[Acknowledgement Time ]]-PA[[#This Row],[Fault Time]])*24)</f>
        <v>0</v>
      </c>
      <c r="AE515" s="42">
        <f>IF(PA[[#This Row],[Work Start time on Fault]]="NA","",(PA[[#This Row],[Work Start time on Fault]]-PA[[#This Row],[Fault Time]])*24)</f>
        <v>0</v>
      </c>
      <c r="AF515" s="43">
        <f>IF(PA[[#This Row],[Status]]="Open","",(PA[[#This Row],[Work Completion time on fault]]-PA[[#This Row],[Fault Time]])*24)</f>
        <v>5.166666666666667</v>
      </c>
      <c r="AG515" s="42">
        <f>IFERROR((PA[[#This Row],[Work Completion time on fault]]-PA[[#This Row],[Fault Time]])*24,"")</f>
        <v>5.166666666666667</v>
      </c>
      <c r="AH515" s="316" t="s">
        <v>647</v>
      </c>
      <c r="AI515" s="32" t="s">
        <v>368</v>
      </c>
      <c r="AJ515" s="34">
        <f ca="1">IFERROR(PA[[#This Row],[Breakdown Time]]*PA[[#This Row],[Plant Equivalent Weightage]],"")</f>
        <v>9.8087643079608814E-4</v>
      </c>
      <c r="AK515" s="35">
        <v>4699</v>
      </c>
      <c r="AL515" s="49">
        <f>IFERROR((_xlfn.XLOOKUP($G515,'Modelling New'!$D:$D,'Modelling New'!$O:$O)*PA[[#This Row],[Lost PoA(Wh/m2)]]*PA[[#This Row],[DC Capacity Affected (kW)]])/1000,"")</f>
        <v>115.91968011969199</v>
      </c>
    </row>
    <row r="516" spans="1:38">
      <c r="A516" s="174">
        <f t="shared" si="9"/>
        <v>515</v>
      </c>
      <c r="B516" s="134">
        <v>45804</v>
      </c>
      <c r="C516" s="183">
        <f>YEAR(PA[[#This Row],[Date]])+IF(MONTH(PA[[#This Row],[Date]])&gt;=4,1,0)</f>
        <v>2026</v>
      </c>
      <c r="D516" s="32">
        <f>YEAR(PA[[#This Row],[Date]])</f>
        <v>2025</v>
      </c>
      <c r="E516" s="36" t="s">
        <v>364</v>
      </c>
      <c r="F516" s="36" t="s">
        <v>364</v>
      </c>
      <c r="G516" s="217">
        <v>45778</v>
      </c>
      <c r="H516" s="175">
        <f>DAY(EOMONTH(PA[[#This Row],[Month Year]],0))</f>
        <v>31</v>
      </c>
      <c r="I516" s="33">
        <v>0.2673611111111111</v>
      </c>
      <c r="J516" s="33">
        <v>0.76736111111111116</v>
      </c>
      <c r="K516" s="34">
        <f>IFERROR((PA[[#This Row],[Sunset Time (POA&lt;20 W/m2)]]-PA[[#This Row],[Sunrise Time (POA&gt;20 W/m2)]])*24,"")</f>
        <v>12</v>
      </c>
      <c r="L516" s="32" t="s">
        <v>479</v>
      </c>
      <c r="M516" s="36" t="s">
        <v>411</v>
      </c>
      <c r="N516" s="36" t="s">
        <v>417</v>
      </c>
      <c r="O516" s="37" t="s">
        <v>457</v>
      </c>
      <c r="P516" s="37" t="s">
        <v>407</v>
      </c>
      <c r="Q516" s="36"/>
      <c r="R516" s="175">
        <f>IF((PA[[#This Row],[String Type(If String BD)]]&amp;PA[[#This Row],[Equipment (If any BD other than PV  array and inv)]])="",1,0)</f>
        <v>0</v>
      </c>
      <c r="S516" s="175">
        <f>IF(PA[[#This Row],[String Type(If String BD)]]="",1,0)</f>
        <v>0</v>
      </c>
      <c r="T51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16" s="176">
        <f>IFERROR(_xlfn.XLOOKUP(PA[[#This Row],[Affected Equipment ]],'Basic Data'!N:N,'Basic Data'!Q:Q),"")</f>
        <v>31.900000000000002</v>
      </c>
      <c r="V516" s="180">
        <f ca="1">IFERROR(_xlfn.XLOOKUP(PA[[#This Row],[Affected Equipment ]],'Basic Data'!N:N,'Basic Data'!R:R),"")</f>
        <v>1.898470511218235E-4</v>
      </c>
      <c r="W516" s="37" t="s">
        <v>448</v>
      </c>
      <c r="X516" s="39"/>
      <c r="Y516" s="38" t="s">
        <v>470</v>
      </c>
      <c r="Z516" s="44">
        <v>0.49305555555555558</v>
      </c>
      <c r="AA516" s="44">
        <v>0.49305555555555558</v>
      </c>
      <c r="AB516" s="44">
        <v>0.49305555555555558</v>
      </c>
      <c r="AC516" s="45">
        <v>0.72916666666666663</v>
      </c>
      <c r="AD516" s="177">
        <f>IF(PA[[#This Row],[Acknowledgement Time ]]="NA","",(PA[[#This Row],[Acknowledgement Time ]]-PA[[#This Row],[Fault Time]])*24)</f>
        <v>0</v>
      </c>
      <c r="AE516" s="177">
        <f>IF(PA[[#This Row],[Work Start time on Fault]]="NA","",(PA[[#This Row],[Work Start time on Fault]]-PA[[#This Row],[Fault Time]])*24)</f>
        <v>0</v>
      </c>
      <c r="AF516" s="178">
        <f>IF(PA[[#This Row],[Status]]="Open","",(PA[[#This Row],[Work Completion time on fault]]-PA[[#This Row],[Fault Time]])*24)</f>
        <v>5.6666666666666652</v>
      </c>
      <c r="AG516" s="177">
        <f>IFERROR((PA[[#This Row],[Work Completion time on fault]]-PA[[#This Row],[Fault Time]])*24,"")</f>
        <v>5.6666666666666652</v>
      </c>
      <c r="AH516" s="316" t="s">
        <v>647</v>
      </c>
      <c r="AI516" s="32" t="s">
        <v>368</v>
      </c>
      <c r="AJ516" s="176">
        <f ca="1">IFERROR(PA[[#This Row],[Breakdown Time]]*PA[[#This Row],[Plant Equivalent Weightage]],"")</f>
        <v>1.0757999563569996E-3</v>
      </c>
      <c r="AK516" s="37">
        <v>4762</v>
      </c>
      <c r="AL516" s="278">
        <f>IFERROR((_xlfn.XLOOKUP($G516,'Modelling New'!$D:$D,'Modelling New'!$O:$O)*PA[[#This Row],[Lost PoA(Wh/m2)]]*PA[[#This Row],[DC Capacity Affected (kW)]])/1000,"")</f>
        <v>117.473827778245</v>
      </c>
    </row>
    <row r="517" spans="1:38">
      <c r="A517" s="174">
        <f t="shared" si="9"/>
        <v>516</v>
      </c>
      <c r="B517" s="134">
        <v>45804</v>
      </c>
      <c r="C517" s="184">
        <f>YEAR(PA[[#This Row],[Date]])+IF(MONTH(PA[[#This Row],[Date]])&gt;=4,1,0)</f>
        <v>2026</v>
      </c>
      <c r="D517" s="32">
        <f>YEAR(PA[[#This Row],[Date]])</f>
        <v>2025</v>
      </c>
      <c r="E517" s="36" t="s">
        <v>364</v>
      </c>
      <c r="F517" s="36" t="s">
        <v>364</v>
      </c>
      <c r="G517" s="217">
        <v>45778</v>
      </c>
      <c r="H517" s="31">
        <f>DAY(EOMONTH(PA[[#This Row],[Month Year]],0))</f>
        <v>31</v>
      </c>
      <c r="I517" s="33">
        <v>0.2673611111111111</v>
      </c>
      <c r="J517" s="33">
        <v>0.76736111111111116</v>
      </c>
      <c r="K517" s="34">
        <f>IFERROR((PA[[#This Row],[Sunset Time (POA&lt;20 W/m2)]]-PA[[#This Row],[Sunrise Time (POA&gt;20 W/m2)]])*24,"")</f>
        <v>12</v>
      </c>
      <c r="L517" s="32" t="s">
        <v>425</v>
      </c>
      <c r="M517" s="36" t="s">
        <v>411</v>
      </c>
      <c r="N517" s="36" t="s">
        <v>413</v>
      </c>
      <c r="O517" s="37" t="s">
        <v>406</v>
      </c>
      <c r="P517" s="37" t="s">
        <v>472</v>
      </c>
      <c r="Q517" s="32"/>
      <c r="R517" s="31">
        <f>IF((PA[[#This Row],[String Type(If String BD)]]&amp;PA[[#This Row],[Equipment (If any BD other than PV  array and inv)]])="",1,0)</f>
        <v>0</v>
      </c>
      <c r="S517" s="31">
        <f>IF(PA[[#This Row],[String Type(If String BD)]]="",1,0)</f>
        <v>0</v>
      </c>
      <c r="T5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7" s="34">
        <f>IFERROR(_xlfn.XLOOKUP(PA[[#This Row],[Affected Equipment ]],'Basic Data'!N:N,'Basic Data'!Q:Q),"")</f>
        <v>31.610000000000003</v>
      </c>
      <c r="V517" s="179">
        <f ca="1">IFERROR(_xlfn.XLOOKUP(PA[[#This Row],[Affected Equipment ]],'Basic Data'!N:N,'Basic Data'!R:R),"")</f>
        <v>1.8812116883889783E-4</v>
      </c>
      <c r="W517" s="37" t="s">
        <v>448</v>
      </c>
      <c r="X517" s="38"/>
      <c r="Y517" s="38" t="s">
        <v>470</v>
      </c>
      <c r="Z517" s="44">
        <v>0.2673611111111111</v>
      </c>
      <c r="AA517" s="40">
        <v>0.2673611111111111</v>
      </c>
      <c r="AB517" s="41">
        <v>0.2673611111111111</v>
      </c>
      <c r="AC517" s="44">
        <v>0.70138888888888884</v>
      </c>
      <c r="AD517" s="42">
        <f>IF(PA[[#This Row],[Acknowledgement Time ]]="NA","",(PA[[#This Row],[Acknowledgement Time ]]-PA[[#This Row],[Fault Time]])*24)</f>
        <v>0</v>
      </c>
      <c r="AE517" s="42">
        <f>IF(PA[[#This Row],[Work Start time on Fault]]="NA","",(PA[[#This Row],[Work Start time on Fault]]-PA[[#This Row],[Fault Time]])*24)</f>
        <v>0</v>
      </c>
      <c r="AF517" s="43">
        <f>IF(PA[[#This Row],[Status]]="Open","",(PA[[#This Row],[Work Completion time on fault]]-PA[[#This Row],[Fault Time]])*24)</f>
        <v>10.416666666666666</v>
      </c>
      <c r="AG517" s="42">
        <f>IFERROR((PA[[#This Row],[Work Completion time on fault]]-PA[[#This Row],[Fault Time]])*24,"")</f>
        <v>10.416666666666666</v>
      </c>
      <c r="AH517" s="316" t="s">
        <v>648</v>
      </c>
      <c r="AI517" s="32" t="s">
        <v>368</v>
      </c>
      <c r="AJ517" s="34">
        <f ca="1">IFERROR(PA[[#This Row],[Breakdown Time]]*PA[[#This Row],[Plant Equivalent Weightage]],"")</f>
        <v>1.9595955087385189E-3</v>
      </c>
      <c r="AK517" s="35">
        <v>3659</v>
      </c>
      <c r="AL517" s="49">
        <f>IFERROR((_xlfn.XLOOKUP($G517,'Modelling New'!$D:$D,'Modelling New'!$O:$O)*PA[[#This Row],[Lost PoA(Wh/m2)]]*PA[[#This Row],[DC Capacity Affected (kW)]])/1000,"")</f>
        <v>89.443328255173967</v>
      </c>
    </row>
    <row r="518" spans="1:38">
      <c r="A518" s="174">
        <f t="shared" si="9"/>
        <v>517</v>
      </c>
      <c r="B518" s="134">
        <v>45805</v>
      </c>
      <c r="C518" s="184">
        <f>YEAR(PA[[#This Row],[Date]])+IF(MONTH(PA[[#This Row],[Date]])&gt;=4,1,0)</f>
        <v>2026</v>
      </c>
      <c r="D518" s="32">
        <f>YEAR(PA[[#This Row],[Date]])</f>
        <v>2025</v>
      </c>
      <c r="E518" s="36" t="s">
        <v>364</v>
      </c>
      <c r="F518" s="36" t="s">
        <v>364</v>
      </c>
      <c r="G518" s="217">
        <v>45778</v>
      </c>
      <c r="H518" s="31">
        <f>DAY(EOMONTH(PA[[#This Row],[Month Year]],0))</f>
        <v>31</v>
      </c>
      <c r="I518" s="33">
        <v>0.26319444444444445</v>
      </c>
      <c r="J518" s="33">
        <v>0.76875000000000004</v>
      </c>
      <c r="K518" s="34">
        <f>IFERROR((PA[[#This Row],[Sunset Time (POA&lt;20 W/m2)]]-PA[[#This Row],[Sunrise Time (POA&gt;20 W/m2)]])*24,"")</f>
        <v>12.133333333333333</v>
      </c>
      <c r="L518" s="32" t="s">
        <v>425</v>
      </c>
      <c r="M518" s="36" t="s">
        <v>411</v>
      </c>
      <c r="N518" s="36" t="s">
        <v>413</v>
      </c>
      <c r="O518" s="37" t="s">
        <v>406</v>
      </c>
      <c r="P518" s="37" t="s">
        <v>472</v>
      </c>
      <c r="Q518" s="32"/>
      <c r="R518" s="31">
        <f>IF((PA[[#This Row],[String Type(If String BD)]]&amp;PA[[#This Row],[Equipment (If any BD other than PV  array and inv)]])="",1,0)</f>
        <v>0</v>
      </c>
      <c r="S518" s="31">
        <f>IF(PA[[#This Row],[String Type(If String BD)]]="",1,0)</f>
        <v>0</v>
      </c>
      <c r="T5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8" s="34">
        <f>IFERROR(_xlfn.XLOOKUP(PA[[#This Row],[Affected Equipment ]],'Basic Data'!N:N,'Basic Data'!Q:Q),"")</f>
        <v>31.610000000000003</v>
      </c>
      <c r="V518" s="179">
        <f ca="1">IFERROR(_xlfn.XLOOKUP(PA[[#This Row],[Affected Equipment ]],'Basic Data'!N:N,'Basic Data'!R:R),"")</f>
        <v>1.8812116883889783E-4</v>
      </c>
      <c r="W518" s="35" t="s">
        <v>482</v>
      </c>
      <c r="X518" s="38"/>
      <c r="Y518" s="38" t="s">
        <v>470</v>
      </c>
      <c r="Z518" s="44">
        <v>0.26319444444444445</v>
      </c>
      <c r="AA518" s="40">
        <v>0.26319444444444445</v>
      </c>
      <c r="AB518" s="41">
        <v>0.26319444444444445</v>
      </c>
      <c r="AC518" s="44">
        <v>0.71527777777777779</v>
      </c>
      <c r="AD518" s="42">
        <f>IF(PA[[#This Row],[Acknowledgement Time ]]="NA","",(PA[[#This Row],[Acknowledgement Time ]]-PA[[#This Row],[Fault Time]])*24)</f>
        <v>0</v>
      </c>
      <c r="AE518" s="42">
        <f>IF(PA[[#This Row],[Work Start time on Fault]]="NA","",(PA[[#This Row],[Work Start time on Fault]]-PA[[#This Row],[Fault Time]])*24)</f>
        <v>0</v>
      </c>
      <c r="AF518" s="43">
        <f>IF(PA[[#This Row],[Status]]="Open","",(PA[[#This Row],[Work Completion time on fault]]-PA[[#This Row],[Fault Time]])*24)</f>
        <v>10.85</v>
      </c>
      <c r="AG518" s="42">
        <f>IFERROR((PA[[#This Row],[Work Completion time on fault]]-PA[[#This Row],[Fault Time]])*24,"")</f>
        <v>10.85</v>
      </c>
      <c r="AH518" s="316" t="s">
        <v>545</v>
      </c>
      <c r="AI518" s="32" t="s">
        <v>368</v>
      </c>
      <c r="AJ518" s="34">
        <f ca="1">IFERROR(PA[[#This Row],[Breakdown Time]]*PA[[#This Row],[Plant Equivalent Weightage]],"")</f>
        <v>2.0411146819020415E-3</v>
      </c>
      <c r="AK518" s="35">
        <v>1489</v>
      </c>
      <c r="AL518" s="49">
        <f>IFERROR((_xlfn.XLOOKUP($G518,'Modelling New'!$D:$D,'Modelling New'!$O:$O)*PA[[#This Row],[Lost PoA(Wh/m2)]]*PA[[#This Row],[DC Capacity Affected (kW)]])/1000,"")</f>
        <v>36.398227868804064</v>
      </c>
    </row>
    <row r="519" spans="1:38">
      <c r="A519" s="174">
        <f t="shared" si="9"/>
        <v>518</v>
      </c>
      <c r="B519" s="30">
        <v>45805</v>
      </c>
      <c r="C519" s="184">
        <f>YEAR(PA[[#This Row],[Date]])+IF(MONTH(PA[[#This Row],[Date]])&gt;=4,1,0)</f>
        <v>2026</v>
      </c>
      <c r="D519" s="32">
        <f>YEAR(PA[[#This Row],[Date]])</f>
        <v>2025</v>
      </c>
      <c r="E519" s="36" t="s">
        <v>364</v>
      </c>
      <c r="F519" s="36" t="s">
        <v>364</v>
      </c>
      <c r="G519" s="217">
        <v>45778</v>
      </c>
      <c r="H519" s="31">
        <f>DAY(EOMONTH(PA[[#This Row],[Month Year]],0))</f>
        <v>31</v>
      </c>
      <c r="I519" s="33">
        <v>0.26319444444444445</v>
      </c>
      <c r="J519" s="33">
        <v>0.76875000000000004</v>
      </c>
      <c r="K519" s="34">
        <f>IFERROR((PA[[#This Row],[Sunset Time (POA&lt;20 W/m2)]]-PA[[#This Row],[Sunrise Time (POA&gt;20 W/m2)]])*24,"")</f>
        <v>12.133333333333333</v>
      </c>
      <c r="L519" s="32" t="s">
        <v>425</v>
      </c>
      <c r="M519" s="32" t="s">
        <v>437</v>
      </c>
      <c r="N519" s="36" t="s">
        <v>413</v>
      </c>
      <c r="O519" s="37" t="s">
        <v>473</v>
      </c>
      <c r="P519" s="37" t="s">
        <v>472</v>
      </c>
      <c r="Q519" s="32"/>
      <c r="R519" s="31">
        <f>IF((PA[[#This Row],[String Type(If String BD)]]&amp;PA[[#This Row],[Equipment (If any BD other than PV  array and inv)]])="",1,0)</f>
        <v>0</v>
      </c>
      <c r="S519" s="31">
        <f>IF(PA[[#This Row],[String Type(If String BD)]]="",1,0)</f>
        <v>0</v>
      </c>
      <c r="T5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19" s="34">
        <f>IFERROR(_xlfn.XLOOKUP(PA[[#This Row],[Affected Equipment ]],'Basic Data'!N:N,'Basic Data'!Q:Q),"")</f>
        <v>31.610000000000003</v>
      </c>
      <c r="V519" s="179">
        <f ca="1">IFERROR(_xlfn.XLOOKUP(PA[[#This Row],[Affected Equipment ]],'Basic Data'!N:N,'Basic Data'!R:R),"")</f>
        <v>1.8812116883889783E-4</v>
      </c>
      <c r="W519" s="37" t="s">
        <v>448</v>
      </c>
      <c r="X519" s="38"/>
      <c r="Y519" s="38" t="s">
        <v>470</v>
      </c>
      <c r="Z519" s="44">
        <v>0.26319444444444445</v>
      </c>
      <c r="AA519" s="40">
        <v>0.26319444444444445</v>
      </c>
      <c r="AB519" s="41">
        <v>0.26319444444444445</v>
      </c>
      <c r="AC519" s="44">
        <v>0.72916666666666663</v>
      </c>
      <c r="AD519" s="42">
        <f>IF(PA[[#This Row],[Acknowledgement Time ]]="NA","",(PA[[#This Row],[Acknowledgement Time ]]-PA[[#This Row],[Fault Time]])*24)</f>
        <v>0</v>
      </c>
      <c r="AE519" s="42">
        <f>IF(PA[[#This Row],[Work Start time on Fault]]="NA","",(PA[[#This Row],[Work Start time on Fault]]-PA[[#This Row],[Fault Time]])*24)</f>
        <v>0</v>
      </c>
      <c r="AF519" s="43">
        <f>IF(PA[[#This Row],[Status]]="Open","",(PA[[#This Row],[Work Completion time on fault]]-PA[[#This Row],[Fault Time]])*24)</f>
        <v>11.183333333333332</v>
      </c>
      <c r="AG519" s="42">
        <f>IFERROR((PA[[#This Row],[Work Completion time on fault]]-PA[[#This Row],[Fault Time]])*24,"")</f>
        <v>11.183333333333332</v>
      </c>
      <c r="AH519" s="316" t="s">
        <v>458</v>
      </c>
      <c r="AI519" s="32" t="s">
        <v>368</v>
      </c>
      <c r="AJ519" s="34">
        <f ca="1">IFERROR(PA[[#This Row],[Breakdown Time]]*PA[[#This Row],[Plant Equivalent Weightage]],"")</f>
        <v>2.1038217381816738E-3</v>
      </c>
      <c r="AK519" s="35">
        <v>1504</v>
      </c>
      <c r="AL519" s="49">
        <f>IFERROR((_xlfn.XLOOKUP($G519,'Modelling New'!$D:$D,'Modelling New'!$O:$O)*PA[[#This Row],[Lost PoA(Wh/m2)]]*PA[[#This Row],[DC Capacity Affected (kW)]])/1000,"")</f>
        <v>36.764899069631504</v>
      </c>
    </row>
    <row r="520" spans="1:38">
      <c r="A520" s="174">
        <f t="shared" si="9"/>
        <v>519</v>
      </c>
      <c r="B520" s="30">
        <v>45805</v>
      </c>
      <c r="C520" s="184">
        <f>YEAR(PA[[#This Row],[Date]])+IF(MONTH(PA[[#This Row],[Date]])&gt;=4,1,0)</f>
        <v>2026</v>
      </c>
      <c r="D520" s="32">
        <f>YEAR(PA[[#This Row],[Date]])</f>
        <v>2025</v>
      </c>
      <c r="E520" s="36" t="s">
        <v>364</v>
      </c>
      <c r="F520" s="36" t="s">
        <v>364</v>
      </c>
      <c r="G520" s="217">
        <v>45778</v>
      </c>
      <c r="H520" s="31">
        <f>DAY(EOMONTH(PA[[#This Row],[Month Year]],0))</f>
        <v>31</v>
      </c>
      <c r="I520" s="33">
        <v>0.26319444444444445</v>
      </c>
      <c r="J520" s="33">
        <v>0.76875000000000004</v>
      </c>
      <c r="K520" s="34">
        <f>IFERROR((PA[[#This Row],[Sunset Time (POA&lt;20 W/m2)]]-PA[[#This Row],[Sunrise Time (POA&gt;20 W/m2)]])*24,"")</f>
        <v>12.133333333333333</v>
      </c>
      <c r="L520" s="32" t="s">
        <v>479</v>
      </c>
      <c r="M520" s="36" t="s">
        <v>411</v>
      </c>
      <c r="N520" s="36" t="s">
        <v>417</v>
      </c>
      <c r="O520" s="37" t="s">
        <v>441</v>
      </c>
      <c r="P520" s="37" t="s">
        <v>407</v>
      </c>
      <c r="Q520" s="32"/>
      <c r="R520" s="31">
        <f>IF((PA[[#This Row],[String Type(If String BD)]]&amp;PA[[#This Row],[Equipment (If any BD other than PV  array and inv)]])="",1,0)</f>
        <v>0</v>
      </c>
      <c r="S520" s="31">
        <f>IF(PA[[#This Row],[String Type(If String BD)]]="",1,0)</f>
        <v>0</v>
      </c>
      <c r="T5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0" s="34">
        <f>IFERROR(_xlfn.XLOOKUP(PA[[#This Row],[Affected Equipment ]],'Basic Data'!N:N,'Basic Data'!Q:Q),"")</f>
        <v>31.900000000000002</v>
      </c>
      <c r="V520" s="179">
        <f ca="1">IFERROR(_xlfn.XLOOKUP(PA[[#This Row],[Affected Equipment ]],'Basic Data'!N:N,'Basic Data'!R:R),"")</f>
        <v>1.898470511218235E-4</v>
      </c>
      <c r="W520" s="37" t="s">
        <v>448</v>
      </c>
      <c r="X520" s="38"/>
      <c r="Y520" s="38" t="s">
        <v>470</v>
      </c>
      <c r="Z520" s="44">
        <v>0.39583333333333331</v>
      </c>
      <c r="AA520" s="44">
        <v>0.39583333333333331</v>
      </c>
      <c r="AB520" s="44">
        <v>0.39583333333333331</v>
      </c>
      <c r="AC520" s="44">
        <v>0.71875</v>
      </c>
      <c r="AD520" s="42">
        <f>IF(PA[[#This Row],[Acknowledgement Time ]]="NA","",(PA[[#This Row],[Acknowledgement Time ]]-PA[[#This Row],[Fault Time]])*24)</f>
        <v>0</v>
      </c>
      <c r="AE520" s="42">
        <f>IF(PA[[#This Row],[Work Start time on Fault]]="NA","",(PA[[#This Row],[Work Start time on Fault]]-PA[[#This Row],[Fault Time]])*24)</f>
        <v>0</v>
      </c>
      <c r="AF520" s="43">
        <f>IF(PA[[#This Row],[Status]]="Open","",(PA[[#This Row],[Work Completion time on fault]]-PA[[#This Row],[Fault Time]])*24)</f>
        <v>7.75</v>
      </c>
      <c r="AG520" s="42">
        <f>IFERROR((PA[[#This Row],[Work Completion time on fault]]-PA[[#This Row],[Fault Time]])*24,"")</f>
        <v>7.75</v>
      </c>
      <c r="AH520" s="316" t="s">
        <v>649</v>
      </c>
      <c r="AI520" s="32" t="s">
        <v>368</v>
      </c>
      <c r="AJ520" s="34">
        <f ca="1">IFERROR(PA[[#This Row],[Breakdown Time]]*PA[[#This Row],[Plant Equivalent Weightage]],"")</f>
        <v>1.4713146461941321E-3</v>
      </c>
      <c r="AK520" s="35">
        <v>1824</v>
      </c>
      <c r="AL520" s="49">
        <f>IFERROR((_xlfn.XLOOKUP($G520,'Modelling New'!$D:$D,'Modelling New'!$O:$O)*PA[[#This Row],[Lost PoA(Wh/m2)]]*PA[[#This Row],[DC Capacity Affected (kW)]])/1000,"")</f>
        <v>44.996275066677633</v>
      </c>
    </row>
    <row r="521" spans="1:38">
      <c r="A521" s="174">
        <f t="shared" si="9"/>
        <v>520</v>
      </c>
      <c r="B521" s="30">
        <v>45805</v>
      </c>
      <c r="C521" s="184">
        <f>YEAR(PA[[#This Row],[Date]])+IF(MONTH(PA[[#This Row],[Date]])&gt;=4,1,0)</f>
        <v>2026</v>
      </c>
      <c r="D521" s="32">
        <f>YEAR(PA[[#This Row],[Date]])</f>
        <v>2025</v>
      </c>
      <c r="E521" s="36" t="s">
        <v>364</v>
      </c>
      <c r="F521" s="36" t="s">
        <v>364</v>
      </c>
      <c r="G521" s="217">
        <v>45778</v>
      </c>
      <c r="H521" s="31">
        <f>DAY(EOMONTH(PA[[#This Row],[Month Year]],0))</f>
        <v>31</v>
      </c>
      <c r="I521" s="33">
        <v>0.26319444444444445</v>
      </c>
      <c r="J521" s="33">
        <v>0.76875000000000004</v>
      </c>
      <c r="K521" s="34">
        <f>IFERROR((PA[[#This Row],[Sunset Time (POA&lt;20 W/m2)]]-PA[[#This Row],[Sunrise Time (POA&gt;20 W/m2)]])*24,"")</f>
        <v>12.133333333333333</v>
      </c>
      <c r="L521" s="32" t="s">
        <v>479</v>
      </c>
      <c r="M521" s="36" t="s">
        <v>411</v>
      </c>
      <c r="N521" s="36" t="s">
        <v>417</v>
      </c>
      <c r="O521" s="37" t="s">
        <v>441</v>
      </c>
      <c r="P521" s="37" t="s">
        <v>407</v>
      </c>
      <c r="Q521" s="32"/>
      <c r="R521" s="31">
        <f>IF((PA[[#This Row],[String Type(If String BD)]]&amp;PA[[#This Row],[Equipment (If any BD other than PV  array and inv)]])="",1,0)</f>
        <v>0</v>
      </c>
      <c r="S521" s="31">
        <f>IF(PA[[#This Row],[String Type(If String BD)]]="",1,0)</f>
        <v>0</v>
      </c>
      <c r="T5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1" s="34">
        <f>IFERROR(_xlfn.XLOOKUP(PA[[#This Row],[Affected Equipment ]],'Basic Data'!N:N,'Basic Data'!Q:Q),"")</f>
        <v>31.900000000000002</v>
      </c>
      <c r="V521" s="179">
        <f ca="1">IFERROR(_xlfn.XLOOKUP(PA[[#This Row],[Affected Equipment ]],'Basic Data'!N:N,'Basic Data'!R:R),"")</f>
        <v>1.898470511218235E-4</v>
      </c>
      <c r="W521" s="37" t="s">
        <v>448</v>
      </c>
      <c r="X521" s="38"/>
      <c r="Y521" s="38" t="s">
        <v>470</v>
      </c>
      <c r="Z521" s="44">
        <v>0.39583333333333331</v>
      </c>
      <c r="AA521" s="44">
        <v>0.39583333333333331</v>
      </c>
      <c r="AB521" s="44">
        <v>0.39583333333333331</v>
      </c>
      <c r="AC521" s="44">
        <v>0.72916666666666663</v>
      </c>
      <c r="AD521" s="42">
        <f>IF(PA[[#This Row],[Acknowledgement Time ]]="NA","",(PA[[#This Row],[Acknowledgement Time ]]-PA[[#This Row],[Fault Time]])*24)</f>
        <v>0</v>
      </c>
      <c r="AE521" s="42">
        <f>IF(PA[[#This Row],[Work Start time on Fault]]="NA","",(PA[[#This Row],[Work Start time on Fault]]-PA[[#This Row],[Fault Time]])*24)</f>
        <v>0</v>
      </c>
      <c r="AF521" s="43">
        <f>IF(PA[[#This Row],[Status]]="Open","",(PA[[#This Row],[Work Completion time on fault]]-PA[[#This Row],[Fault Time]])*24)</f>
        <v>8</v>
      </c>
      <c r="AG521" s="42">
        <f>IFERROR((PA[[#This Row],[Work Completion time on fault]]-PA[[#This Row],[Fault Time]])*24,"")</f>
        <v>8</v>
      </c>
      <c r="AH521" s="316" t="s">
        <v>649</v>
      </c>
      <c r="AI521" s="32" t="s">
        <v>368</v>
      </c>
      <c r="AJ521" s="34">
        <f ca="1">IFERROR(PA[[#This Row],[Breakdown Time]]*PA[[#This Row],[Plant Equivalent Weightage]],"")</f>
        <v>1.518776408974588E-3</v>
      </c>
      <c r="AK521" s="35">
        <v>1838</v>
      </c>
      <c r="AL521" s="49">
        <f>IFERROR((_xlfn.XLOOKUP($G521,'Modelling New'!$D:$D,'Modelling New'!$O:$O)*PA[[#This Row],[Lost PoA(Wh/m2)]]*PA[[#This Row],[DC Capacity Affected (kW)]])/1000,"")</f>
        <v>45.34164121302274</v>
      </c>
    </row>
    <row r="522" spans="1:38">
      <c r="A522" s="174">
        <f t="shared" si="9"/>
        <v>521</v>
      </c>
      <c r="B522" s="134">
        <v>45805</v>
      </c>
      <c r="C522" s="183">
        <f>YEAR(PA[[#This Row],[Date]])+IF(MONTH(PA[[#This Row],[Date]])&gt;=4,1,0)</f>
        <v>2026</v>
      </c>
      <c r="D522" s="32">
        <f>YEAR(PA[[#This Row],[Date]])</f>
        <v>2025</v>
      </c>
      <c r="E522" s="36" t="s">
        <v>364</v>
      </c>
      <c r="F522" s="36" t="s">
        <v>364</v>
      </c>
      <c r="G522" s="217">
        <v>45778</v>
      </c>
      <c r="H522" s="175">
        <f>DAY(EOMONTH(PA[[#This Row],[Month Year]],0))</f>
        <v>31</v>
      </c>
      <c r="I522" s="33">
        <v>0.26319444444444445</v>
      </c>
      <c r="J522" s="33">
        <v>0.76875000000000004</v>
      </c>
      <c r="K522" s="34">
        <f>IFERROR((PA[[#This Row],[Sunset Time (POA&lt;20 W/m2)]]-PA[[#This Row],[Sunrise Time (POA&gt;20 W/m2)]])*24,"")</f>
        <v>12.133333333333333</v>
      </c>
      <c r="L522" s="36" t="s">
        <v>425</v>
      </c>
      <c r="M522" s="36" t="s">
        <v>484</v>
      </c>
      <c r="N522" s="36" t="s">
        <v>413</v>
      </c>
      <c r="O522" s="37" t="s">
        <v>406</v>
      </c>
      <c r="P522" s="37" t="s">
        <v>481</v>
      </c>
      <c r="Q522" s="36"/>
      <c r="R522" s="175">
        <f>IF((PA[[#This Row],[String Type(If String BD)]]&amp;PA[[#This Row],[Equipment (If any BD other than PV  array and inv)]])="",1,0)</f>
        <v>0</v>
      </c>
      <c r="S522" s="175">
        <f>IF(PA[[#This Row],[String Type(If String BD)]]="",1,0)</f>
        <v>0</v>
      </c>
      <c r="T52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22" s="176">
        <f>IFERROR(_xlfn.XLOOKUP(PA[[#This Row],[Affected Equipment ]],'Basic Data'!N:N,'Basic Data'!Q:Q),"")</f>
        <v>15.805000000000001</v>
      </c>
      <c r="V522" s="180">
        <f ca="1">IFERROR(_xlfn.XLOOKUP(PA[[#This Row],[Affected Equipment ]],'Basic Data'!N:N,'Basic Data'!R:R),"")</f>
        <v>9.4060584419448915E-5</v>
      </c>
      <c r="W522" s="35" t="s">
        <v>408</v>
      </c>
      <c r="X522" s="38"/>
      <c r="Y522" s="38" t="s">
        <v>470</v>
      </c>
      <c r="Z522" s="44">
        <v>0.26319444444444445</v>
      </c>
      <c r="AA522" s="40">
        <v>0.26319444444444445</v>
      </c>
      <c r="AB522" s="41">
        <v>0.26319444444444445</v>
      </c>
      <c r="AC522" s="45">
        <v>0.73958333333333337</v>
      </c>
      <c r="AD522" s="177">
        <f>IF(PA[[#This Row],[Acknowledgement Time ]]="NA","",(PA[[#This Row],[Acknowledgement Time ]]-PA[[#This Row],[Fault Time]])*24)</f>
        <v>0</v>
      </c>
      <c r="AE522" s="177">
        <f>IF(PA[[#This Row],[Work Start time on Fault]]="NA","",(PA[[#This Row],[Work Start time on Fault]]-PA[[#This Row],[Fault Time]])*24)</f>
        <v>0</v>
      </c>
      <c r="AF522" s="178">
        <f>IF(PA[[#This Row],[Status]]="Open","",(PA[[#This Row],[Work Completion time on fault]]-PA[[#This Row],[Fault Time]])*24)</f>
        <v>11.433333333333334</v>
      </c>
      <c r="AG522" s="177">
        <f>IFERROR((PA[[#This Row],[Work Completion time on fault]]-PA[[#This Row],[Fault Time]])*24,"")</f>
        <v>11.433333333333334</v>
      </c>
      <c r="AH522" s="316" t="s">
        <v>461</v>
      </c>
      <c r="AI522" s="32" t="s">
        <v>368</v>
      </c>
      <c r="AJ522" s="176">
        <f ca="1">IFERROR(PA[[#This Row],[Breakdown Time]]*PA[[#This Row],[Plant Equivalent Weightage]],"")</f>
        <v>1.0754260151956993E-3</v>
      </c>
      <c r="AK522" s="37">
        <v>1515</v>
      </c>
      <c r="AL522" s="278">
        <f>IFERROR((_xlfn.XLOOKUP($G522,'Modelling New'!$D:$D,'Modelling New'!$O:$O)*PA[[#This Row],[Lost PoA(Wh/m2)]]*PA[[#This Row],[DC Capacity Affected (kW)]])/1000,"")</f>
        <v>18.516895641785812</v>
      </c>
    </row>
    <row r="523" spans="1:38">
      <c r="A523" s="174">
        <f t="shared" si="9"/>
        <v>522</v>
      </c>
      <c r="B523" s="134">
        <v>45806</v>
      </c>
      <c r="C523" s="184">
        <f>YEAR(PA[[#This Row],[Date]])+IF(MONTH(PA[[#This Row],[Date]])&gt;=4,1,0)</f>
        <v>2026</v>
      </c>
      <c r="D523" s="32">
        <f>YEAR(PA[[#This Row],[Date]])</f>
        <v>2025</v>
      </c>
      <c r="E523" s="36" t="s">
        <v>364</v>
      </c>
      <c r="F523" s="36" t="s">
        <v>364</v>
      </c>
      <c r="G523" s="217">
        <v>45778</v>
      </c>
      <c r="H523" s="31">
        <f>DAY(EOMONTH(PA[[#This Row],[Month Year]],0))</f>
        <v>31</v>
      </c>
      <c r="I523" s="33">
        <v>0.26458333333333334</v>
      </c>
      <c r="J523" s="33">
        <v>0.76388888888888884</v>
      </c>
      <c r="K523" s="34">
        <f>IFERROR((PA[[#This Row],[Sunset Time (POA&lt;20 W/m2)]]-PA[[#This Row],[Sunrise Time (POA&gt;20 W/m2)]])*24,"")</f>
        <v>11.983333333333333</v>
      </c>
      <c r="L523" s="32" t="s">
        <v>525</v>
      </c>
      <c r="M523" s="32" t="s">
        <v>404</v>
      </c>
      <c r="N523" s="36" t="s">
        <v>413</v>
      </c>
      <c r="O523" s="37" t="s">
        <v>527</v>
      </c>
      <c r="P523" s="37" t="s">
        <v>472</v>
      </c>
      <c r="Q523" s="32"/>
      <c r="R523" s="31">
        <f>IF((PA[[#This Row],[String Type(If String BD)]]&amp;PA[[#This Row],[Equipment (If any BD other than PV  array and inv)]])="",1,0)</f>
        <v>0</v>
      </c>
      <c r="S523" s="31">
        <f>IF(PA[[#This Row],[String Type(If String BD)]]="",1,0)</f>
        <v>0</v>
      </c>
      <c r="T5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3" s="34">
        <f>IFERROR(_xlfn.XLOOKUP(PA[[#This Row],[Affected Equipment ]],'Basic Data'!N:N,'Basic Data'!Q:Q),"")</f>
        <v>31.610000000000003</v>
      </c>
      <c r="V523" s="179">
        <f ca="1">IFERROR(_xlfn.XLOOKUP(PA[[#This Row],[Affected Equipment ]],'Basic Data'!N:N,'Basic Data'!R:R),"")</f>
        <v>1.8812116883889783E-4</v>
      </c>
      <c r="W523" s="37" t="s">
        <v>448</v>
      </c>
      <c r="X523" s="38"/>
      <c r="Y523" s="38" t="s">
        <v>470</v>
      </c>
      <c r="Z523" s="44">
        <v>0.26458333333333334</v>
      </c>
      <c r="AA523" s="40">
        <v>0.26458333333333334</v>
      </c>
      <c r="AB523" s="41">
        <v>0.26458333333333334</v>
      </c>
      <c r="AC523" s="44">
        <v>0.70833333333333337</v>
      </c>
      <c r="AD523" s="42">
        <f>IF(PA[[#This Row],[Acknowledgement Time ]]="NA","",(PA[[#This Row],[Acknowledgement Time ]]-PA[[#This Row],[Fault Time]])*24)</f>
        <v>0</v>
      </c>
      <c r="AE523" s="42">
        <f>IF(PA[[#This Row],[Work Start time on Fault]]="NA","",(PA[[#This Row],[Work Start time on Fault]]-PA[[#This Row],[Fault Time]])*24)</f>
        <v>0</v>
      </c>
      <c r="AF523" s="43">
        <f>IF(PA[[#This Row],[Status]]="Open","",(PA[[#This Row],[Work Completion time on fault]]-PA[[#This Row],[Fault Time]])*24)</f>
        <v>10.65</v>
      </c>
      <c r="AG523" s="42">
        <f>IFERROR((PA[[#This Row],[Work Completion time on fault]]-PA[[#This Row],[Fault Time]])*24,"")</f>
        <v>10.65</v>
      </c>
      <c r="AH523" s="316" t="s">
        <v>458</v>
      </c>
      <c r="AI523" s="32" t="s">
        <v>368</v>
      </c>
      <c r="AJ523" s="34">
        <f ca="1">IFERROR(PA[[#This Row],[Breakdown Time]]*PA[[#This Row],[Plant Equivalent Weightage]],"")</f>
        <v>2.003490448134262E-3</v>
      </c>
      <c r="AK523" s="35">
        <v>3651</v>
      </c>
      <c r="AL523" s="49">
        <f>IFERROR((_xlfn.XLOOKUP($G523,'Modelling New'!$D:$D,'Modelling New'!$O:$O)*PA[[#This Row],[Lost PoA(Wh/m2)]]*PA[[#This Row],[DC Capacity Affected (kW)]])/1000,"")</f>
        <v>89.24777028139934</v>
      </c>
    </row>
    <row r="524" spans="1:38">
      <c r="A524" s="174">
        <f t="shared" si="9"/>
        <v>523</v>
      </c>
      <c r="B524" s="30">
        <v>45806</v>
      </c>
      <c r="C524" s="184">
        <f>YEAR(PA[[#This Row],[Date]])+IF(MONTH(PA[[#This Row],[Date]])&gt;=4,1,0)</f>
        <v>2026</v>
      </c>
      <c r="D524" s="32">
        <f>YEAR(PA[[#This Row],[Date]])</f>
        <v>2025</v>
      </c>
      <c r="E524" s="36" t="s">
        <v>364</v>
      </c>
      <c r="F524" s="36" t="s">
        <v>364</v>
      </c>
      <c r="G524" s="217">
        <v>45778</v>
      </c>
      <c r="H524" s="31">
        <f>DAY(EOMONTH(PA[[#This Row],[Month Year]],0))</f>
        <v>31</v>
      </c>
      <c r="I524" s="33">
        <v>0.26458333333333334</v>
      </c>
      <c r="J524" s="33">
        <v>0.76388888888888884</v>
      </c>
      <c r="K524" s="34">
        <f>IFERROR((PA[[#This Row],[Sunset Time (POA&lt;20 W/m2)]]-PA[[#This Row],[Sunrise Time (POA&gt;20 W/m2)]])*24,"")</f>
        <v>11.983333333333333</v>
      </c>
      <c r="L524" s="32" t="s">
        <v>525</v>
      </c>
      <c r="M524" s="32" t="s">
        <v>404</v>
      </c>
      <c r="N524" s="36" t="s">
        <v>413</v>
      </c>
      <c r="O524" s="37" t="s">
        <v>527</v>
      </c>
      <c r="P524" s="37" t="s">
        <v>472</v>
      </c>
      <c r="Q524" s="32"/>
      <c r="R524" s="31">
        <f>IF((PA[[#This Row],[String Type(If String BD)]]&amp;PA[[#This Row],[Equipment (If any BD other than PV  array and inv)]])="",1,0)</f>
        <v>0</v>
      </c>
      <c r="S524" s="31">
        <f>IF(PA[[#This Row],[String Type(If String BD)]]="",1,0)</f>
        <v>0</v>
      </c>
      <c r="T5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24" s="34">
        <f>IFERROR(_xlfn.XLOOKUP(PA[[#This Row],[Affected Equipment ]],'Basic Data'!N:N,'Basic Data'!Q:Q),"")</f>
        <v>31.610000000000003</v>
      </c>
      <c r="V524" s="179">
        <f ca="1">IFERROR(_xlfn.XLOOKUP(PA[[#This Row],[Affected Equipment ]],'Basic Data'!N:N,'Basic Data'!R:R),"")</f>
        <v>1.8812116883889783E-4</v>
      </c>
      <c r="W524" s="37" t="s">
        <v>448</v>
      </c>
      <c r="X524" s="38"/>
      <c r="Y524" s="38" t="s">
        <v>470</v>
      </c>
      <c r="Z524" s="44">
        <v>0.26458333333333334</v>
      </c>
      <c r="AA524" s="40">
        <v>0.26458333333333334</v>
      </c>
      <c r="AB524" s="41">
        <v>0.26458333333333334</v>
      </c>
      <c r="AC524" s="44">
        <v>0.71875</v>
      </c>
      <c r="AD524" s="42">
        <f>IF(PA[[#This Row],[Acknowledgement Time ]]="NA","",(PA[[#This Row],[Acknowledgement Time ]]-PA[[#This Row],[Fault Time]])*24)</f>
        <v>0</v>
      </c>
      <c r="AE524" s="42">
        <f>IF(PA[[#This Row],[Work Start time on Fault]]="NA","",(PA[[#This Row],[Work Start time on Fault]]-PA[[#This Row],[Fault Time]])*24)</f>
        <v>0</v>
      </c>
      <c r="AF524" s="43">
        <f>IF(PA[[#This Row],[Status]]="Open","",(PA[[#This Row],[Work Completion time on fault]]-PA[[#This Row],[Fault Time]])*24)</f>
        <v>10.9</v>
      </c>
      <c r="AG524" s="42">
        <f>IFERROR((PA[[#This Row],[Work Completion time on fault]]-PA[[#This Row],[Fault Time]])*24,"")</f>
        <v>10.9</v>
      </c>
      <c r="AH524" s="316" t="s">
        <v>458</v>
      </c>
      <c r="AI524" s="32" t="s">
        <v>368</v>
      </c>
      <c r="AJ524" s="34">
        <f ca="1">IFERROR(PA[[#This Row],[Breakdown Time]]*PA[[#This Row],[Plant Equivalent Weightage]],"")</f>
        <v>2.0505207403439863E-3</v>
      </c>
      <c r="AK524" s="35">
        <v>3666</v>
      </c>
      <c r="AL524" s="49">
        <f>IFERROR((_xlfn.XLOOKUP($G524,'Modelling New'!$D:$D,'Modelling New'!$O:$O)*PA[[#This Row],[Lost PoA(Wh/m2)]]*PA[[#This Row],[DC Capacity Affected (kW)]])/1000,"")</f>
        <v>89.614441482226781</v>
      </c>
    </row>
    <row r="525" spans="1:38">
      <c r="A525" s="174">
        <f t="shared" si="9"/>
        <v>524</v>
      </c>
      <c r="B525" s="30">
        <v>45806</v>
      </c>
      <c r="C525" s="184">
        <f>YEAR(PA[[#This Row],[Date]])+IF(MONTH(PA[[#This Row],[Date]])&gt;=4,1,0)</f>
        <v>2026</v>
      </c>
      <c r="D525" s="32">
        <f>YEAR(PA[[#This Row],[Date]])</f>
        <v>2025</v>
      </c>
      <c r="E525" s="36" t="s">
        <v>364</v>
      </c>
      <c r="F525" s="36" t="s">
        <v>364</v>
      </c>
      <c r="G525" s="217">
        <v>45778</v>
      </c>
      <c r="H525" s="31">
        <f>DAY(EOMONTH(PA[[#This Row],[Month Year]],0))</f>
        <v>31</v>
      </c>
      <c r="I525" s="33">
        <v>0.26458333333333334</v>
      </c>
      <c r="J525" s="33">
        <v>0.76388888888888884</v>
      </c>
      <c r="K525" s="34">
        <f>IFERROR((PA[[#This Row],[Sunset Time (POA&lt;20 W/m2)]]-PA[[#This Row],[Sunrise Time (POA&gt;20 W/m2)]])*24,"")</f>
        <v>11.983333333333333</v>
      </c>
      <c r="L525" s="32" t="s">
        <v>427</v>
      </c>
      <c r="M525" s="36" t="s">
        <v>404</v>
      </c>
      <c r="N525" s="36" t="s">
        <v>405</v>
      </c>
      <c r="O525" s="35"/>
      <c r="P525" s="35"/>
      <c r="Q525" s="32"/>
      <c r="R525" s="31">
        <f>IF((PA[[#This Row],[String Type(If String BD)]]&amp;PA[[#This Row],[Equipment (If any BD other than PV  array and inv)]])="",1,0)</f>
        <v>1</v>
      </c>
      <c r="S525" s="31">
        <f>IF(PA[[#This Row],[String Type(If String BD)]]="",1,0)</f>
        <v>1</v>
      </c>
      <c r="T5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IS14Inv1M4</v>
      </c>
      <c r="U525" s="34">
        <f>IFERROR(_xlfn.XLOOKUP(PA[[#This Row],[Affected Equipment ]],'Basic Data'!N:N,'Basic Data'!Q:Q),"")</f>
        <v>1137.96</v>
      </c>
      <c r="V525" s="179">
        <f ca="1">IFERROR(_xlfn.XLOOKUP(PA[[#This Row],[Affected Equipment ]],'Basic Data'!N:N,'Basic Data'!R:R),"")</f>
        <v>6.7723620782003217E-3</v>
      </c>
      <c r="W525" s="35" t="s">
        <v>414</v>
      </c>
      <c r="X525" s="38"/>
      <c r="Y525" s="38" t="s">
        <v>603</v>
      </c>
      <c r="Z525" s="44">
        <v>0.26458333333333334</v>
      </c>
      <c r="AA525" s="40">
        <v>0.26458333333333334</v>
      </c>
      <c r="AB525" s="41">
        <v>0.26458333333333334</v>
      </c>
      <c r="AC525" s="44">
        <v>0.35902777777777778</v>
      </c>
      <c r="AD525" s="42">
        <f>IF(PA[[#This Row],[Acknowledgement Time ]]="NA","",(PA[[#This Row],[Acknowledgement Time ]]-PA[[#This Row],[Fault Time]])*24)</f>
        <v>0</v>
      </c>
      <c r="AE525" s="42">
        <f>IF(PA[[#This Row],[Work Start time on Fault]]="NA","",(PA[[#This Row],[Work Start time on Fault]]-PA[[#This Row],[Fault Time]])*24)</f>
        <v>0</v>
      </c>
      <c r="AF525" s="43">
        <f>IF(PA[[#This Row],[Status]]="Open","",(PA[[#This Row],[Work Completion time on fault]]-PA[[#This Row],[Fault Time]])*24)</f>
        <v>2.2666666666666666</v>
      </c>
      <c r="AG525" s="42">
        <f>IFERROR((PA[[#This Row],[Work Completion time on fault]]-PA[[#This Row],[Fault Time]])*24,"")</f>
        <v>2.2666666666666666</v>
      </c>
      <c r="AH525" s="316" t="s">
        <v>650</v>
      </c>
      <c r="AI525" s="32" t="s">
        <v>368</v>
      </c>
      <c r="AJ525" s="34">
        <f ca="1">IFERROR(PA[[#This Row],[Breakdown Time]]*PA[[#This Row],[Plant Equivalent Weightage]],"")</f>
        <v>1.5350687377254063E-2</v>
      </c>
      <c r="AK525" s="35">
        <v>257</v>
      </c>
      <c r="AL525" s="49">
        <f>IFERROR((_xlfn.XLOOKUP($G525,'Modelling New'!$D:$D,'Modelling New'!$O:$O)*PA[[#This Row],[Lost PoA(Wh/m2)]]*PA[[#This Row],[DC Capacity Affected (kW)]])/1000,"")</f>
        <v>226.16279667036611</v>
      </c>
    </row>
    <row r="526" spans="1:38">
      <c r="A526" s="174">
        <f t="shared" si="9"/>
        <v>525</v>
      </c>
      <c r="B526" s="30">
        <v>45806</v>
      </c>
      <c r="C526" s="184">
        <f>YEAR(PA[[#This Row],[Date]])+IF(MONTH(PA[[#This Row],[Date]])&gt;=4,1,0)</f>
        <v>2026</v>
      </c>
      <c r="D526" s="32">
        <f>YEAR(PA[[#This Row],[Date]])</f>
        <v>2025</v>
      </c>
      <c r="E526" s="36" t="s">
        <v>364</v>
      </c>
      <c r="F526" s="36" t="s">
        <v>364</v>
      </c>
      <c r="G526" s="217">
        <v>45778</v>
      </c>
      <c r="H526" s="31">
        <f>DAY(EOMONTH(PA[[#This Row],[Month Year]],0))</f>
        <v>31</v>
      </c>
      <c r="I526" s="33">
        <v>0.26458333333333334</v>
      </c>
      <c r="J526" s="33">
        <v>0.76388888888888884</v>
      </c>
      <c r="K526" s="34">
        <f>IFERROR((PA[[#This Row],[Sunset Time (POA&lt;20 W/m2)]]-PA[[#This Row],[Sunrise Time (POA&gt;20 W/m2)]])*24,"")</f>
        <v>11.983333333333333</v>
      </c>
      <c r="L526" s="32" t="s">
        <v>427</v>
      </c>
      <c r="M526" s="32"/>
      <c r="N526" s="32"/>
      <c r="O526" s="35"/>
      <c r="P526" s="35"/>
      <c r="Q526" s="36" t="s">
        <v>420</v>
      </c>
      <c r="R526" s="31">
        <f>IF((PA[[#This Row],[String Type(If String BD)]]&amp;PA[[#This Row],[Equipment (If any BD other than PV  array and inv)]])="",1,0)</f>
        <v>0</v>
      </c>
      <c r="S526" s="31">
        <f>IF(PA[[#This Row],[String Type(If String BD)]]="",1,0)</f>
        <v>1</v>
      </c>
      <c r="T5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6" s="34">
        <f>IFERROR(_xlfn.XLOOKUP(PA[[#This Row],[Affected Equipment ]],'Basic Data'!N:N,'Basic Data'!Q:Q),"")</f>
        <v>4567.6450000000004</v>
      </c>
      <c r="V526" s="179">
        <f ca="1">IFERROR(_xlfn.XLOOKUP(PA[[#This Row],[Affected Equipment ]],'Basic Data'!N:N,'Basic Data'!R:R),"")</f>
        <v>2.7183508897220737E-2</v>
      </c>
      <c r="W526" s="37" t="s">
        <v>421</v>
      </c>
      <c r="X526" s="38"/>
      <c r="Y526" s="39" t="s">
        <v>651</v>
      </c>
      <c r="Z526" s="44">
        <v>0.29583333333333334</v>
      </c>
      <c r="AA526" s="44">
        <v>0.29583333333333334</v>
      </c>
      <c r="AB526" s="44">
        <v>0.29583333333333334</v>
      </c>
      <c r="AC526" s="44">
        <v>0.36736111111111114</v>
      </c>
      <c r="AD526" s="42">
        <f>IF(PA[[#This Row],[Acknowledgement Time ]]="NA","",(PA[[#This Row],[Acknowledgement Time ]]-PA[[#This Row],[Fault Time]])*24)</f>
        <v>0</v>
      </c>
      <c r="AE526" s="42">
        <f>IF(PA[[#This Row],[Work Start time on Fault]]="NA","",(PA[[#This Row],[Work Start time on Fault]]-PA[[#This Row],[Fault Time]])*24)</f>
        <v>0</v>
      </c>
      <c r="AF526" s="43">
        <f>IF(PA[[#This Row],[Status]]="Open","",(PA[[#This Row],[Work Completion time on fault]]-PA[[#This Row],[Fault Time]])*24)</f>
        <v>1.7166666666666672</v>
      </c>
      <c r="AG526" s="42">
        <f>IFERROR((PA[[#This Row],[Work Completion time on fault]]-PA[[#This Row],[Fault Time]])*24,"")</f>
        <v>1.7166666666666672</v>
      </c>
      <c r="AH526" s="37" t="s">
        <v>645</v>
      </c>
      <c r="AI526" s="32" t="s">
        <v>368</v>
      </c>
      <c r="AJ526" s="34">
        <f ca="1">IFERROR(PA[[#This Row],[Breakdown Time]]*PA[[#This Row],[Plant Equivalent Weightage]],"")</f>
        <v>4.6665023606895617E-2</v>
      </c>
      <c r="AK526" s="35">
        <v>258.39999999999998</v>
      </c>
      <c r="AL526" s="49">
        <f>IFERROR((_xlfn.XLOOKUP($G526,'Modelling New'!$D:$D,'Modelling New'!$O:$O)*PA[[#This Row],[Lost PoA(Wh/m2)]]*PA[[#This Row],[DC Capacity Affected (kW)]])/1000,"")</f>
        <v>912.73750889704547</v>
      </c>
    </row>
    <row r="527" spans="1:38">
      <c r="A527" s="174">
        <f t="shared" si="9"/>
        <v>526</v>
      </c>
      <c r="B527" s="134">
        <v>45806</v>
      </c>
      <c r="C527" s="183">
        <f>YEAR(PA[[#This Row],[Date]])+IF(MONTH(PA[[#This Row],[Date]])&gt;=4,1,0)</f>
        <v>2026</v>
      </c>
      <c r="D527" s="32">
        <f>YEAR(PA[[#This Row],[Date]])</f>
        <v>2025</v>
      </c>
      <c r="E527" s="36" t="s">
        <v>364</v>
      </c>
      <c r="F527" s="36" t="s">
        <v>364</v>
      </c>
      <c r="G527" s="217">
        <v>45778</v>
      </c>
      <c r="H527" s="175">
        <f>DAY(EOMONTH(PA[[#This Row],[Month Year]],0))</f>
        <v>31</v>
      </c>
      <c r="I527" s="33">
        <v>0.26458333333333334</v>
      </c>
      <c r="J527" s="33">
        <v>0.76388888888888884</v>
      </c>
      <c r="K527" s="34">
        <f>IFERROR((PA[[#This Row],[Sunset Time (POA&lt;20 W/m2)]]-PA[[#This Row],[Sunrise Time (POA&gt;20 W/m2)]])*24,"")</f>
        <v>11.983333333333333</v>
      </c>
      <c r="L527" s="36" t="s">
        <v>419</v>
      </c>
      <c r="M527" s="36" t="s">
        <v>411</v>
      </c>
      <c r="N527" s="36" t="s">
        <v>405</v>
      </c>
      <c r="O527" s="37" t="s">
        <v>441</v>
      </c>
      <c r="P527" s="37" t="s">
        <v>407</v>
      </c>
      <c r="Q527" s="36"/>
      <c r="R527" s="175">
        <f>IF((PA[[#This Row],[String Type(If String BD)]]&amp;PA[[#This Row],[Equipment (If any BD other than PV  array and inv)]])="",1,0)</f>
        <v>0</v>
      </c>
      <c r="S527" s="175">
        <f>IF(PA[[#This Row],[String Type(If String BD)]]="",1,0)</f>
        <v>0</v>
      </c>
      <c r="T52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27" s="176">
        <f>IFERROR(_xlfn.XLOOKUP(PA[[#This Row],[Affected Equipment ]],'Basic Data'!N:N,'Basic Data'!Q:Q),"")</f>
        <v>31.900000000000002</v>
      </c>
      <c r="V527" s="180">
        <f ca="1">IFERROR(_xlfn.XLOOKUP(PA[[#This Row],[Affected Equipment ]],'Basic Data'!N:N,'Basic Data'!R:R),"")</f>
        <v>1.898470511218235E-4</v>
      </c>
      <c r="W527" s="35" t="s">
        <v>408</v>
      </c>
      <c r="X527" s="39"/>
      <c r="Y527" s="38" t="s">
        <v>470</v>
      </c>
      <c r="Z527" s="44">
        <v>0.26458333333333334</v>
      </c>
      <c r="AA527" s="40">
        <v>0.26458333333333334</v>
      </c>
      <c r="AB527" s="41">
        <v>0.26458333333333334</v>
      </c>
      <c r="AC527" s="45">
        <v>0.69791666666666663</v>
      </c>
      <c r="AD527" s="177">
        <f>IF(PA[[#This Row],[Acknowledgement Time ]]="NA","",(PA[[#This Row],[Acknowledgement Time ]]-PA[[#This Row],[Fault Time]])*24)</f>
        <v>0</v>
      </c>
      <c r="AE527" s="177">
        <f>IF(PA[[#This Row],[Work Start time on Fault]]="NA","",(PA[[#This Row],[Work Start time on Fault]]-PA[[#This Row],[Fault Time]])*24)</f>
        <v>0</v>
      </c>
      <c r="AF527" s="178">
        <f>IF(PA[[#This Row],[Status]]="Open","",(PA[[#This Row],[Work Completion time on fault]]-PA[[#This Row],[Fault Time]])*24)</f>
        <v>10.399999999999999</v>
      </c>
      <c r="AG527" s="177">
        <f>IFERROR((PA[[#This Row],[Work Completion time on fault]]-PA[[#This Row],[Fault Time]])*24,"")</f>
        <v>10.399999999999999</v>
      </c>
      <c r="AH527" s="316" t="s">
        <v>461</v>
      </c>
      <c r="AI527" s="32" t="s">
        <v>368</v>
      </c>
      <c r="AJ527" s="176">
        <f ca="1">IFERROR(PA[[#This Row],[Breakdown Time]]*PA[[#This Row],[Plant Equivalent Weightage]],"")</f>
        <v>1.9744093316669642E-3</v>
      </c>
      <c r="AK527" s="37">
        <v>3902</v>
      </c>
      <c r="AL527" s="278">
        <f>IFERROR((_xlfn.XLOOKUP($G527,'Modelling New'!$D:$D,'Modelling New'!$O:$O)*PA[[#This Row],[Lost PoA(Wh/m2)]]*PA[[#This Row],[DC Capacity Affected (kW)]])/1000,"")</f>
        <v>96.258478788473752</v>
      </c>
    </row>
    <row r="528" spans="1:38">
      <c r="A528" s="174">
        <f t="shared" si="9"/>
        <v>527</v>
      </c>
      <c r="B528" s="134">
        <v>45806</v>
      </c>
      <c r="C528" s="183">
        <f>YEAR(PA[[#This Row],[Date]])+IF(MONTH(PA[[#This Row],[Date]])&gt;=4,1,0)</f>
        <v>2026</v>
      </c>
      <c r="D528" s="32">
        <f>YEAR(PA[[#This Row],[Date]])</f>
        <v>2025</v>
      </c>
      <c r="E528" s="36" t="s">
        <v>364</v>
      </c>
      <c r="F528" s="36" t="s">
        <v>364</v>
      </c>
      <c r="G528" s="217">
        <v>45778</v>
      </c>
      <c r="H528" s="175">
        <f>DAY(EOMONTH(PA[[#This Row],[Month Year]],0))</f>
        <v>31</v>
      </c>
      <c r="I528" s="33">
        <v>0.26458333333333334</v>
      </c>
      <c r="J528" s="33">
        <v>0.76388888888888884</v>
      </c>
      <c r="K528" s="34">
        <f>IFERROR((PA[[#This Row],[Sunset Time (POA&lt;20 W/m2)]]-PA[[#This Row],[Sunrise Time (POA&gt;20 W/m2)]])*24,"")</f>
        <v>11.983333333333333</v>
      </c>
      <c r="L528" s="32" t="s">
        <v>427</v>
      </c>
      <c r="M528" s="36" t="s">
        <v>404</v>
      </c>
      <c r="N528" s="36" t="s">
        <v>413</v>
      </c>
      <c r="O528" s="37"/>
      <c r="P528" s="37"/>
      <c r="Q528" s="36"/>
      <c r="R528" s="175">
        <f>IF((PA[[#This Row],[String Type(If String BD)]]&amp;PA[[#This Row],[Equipment (If any BD other than PV  array and inv)]])="",1,0)</f>
        <v>1</v>
      </c>
      <c r="S528" s="175">
        <f>IF(PA[[#This Row],[String Type(If String BD)]]="",1,0)</f>
        <v>1</v>
      </c>
      <c r="T52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28" s="176">
        <f>IFERROR(_xlfn.XLOOKUP(PA[[#This Row],[Affected Equipment ]],'Basic Data'!N:N,'Basic Data'!Q:Q),"")</f>
        <v>1232.79</v>
      </c>
      <c r="V528" s="180">
        <f ca="1">IFERROR(_xlfn.XLOOKUP(PA[[#This Row],[Affected Equipment ]],'Basic Data'!N:N,'Basic Data'!R:R),"")</f>
        <v>7.3367255847170149E-3</v>
      </c>
      <c r="W528" s="35" t="s">
        <v>414</v>
      </c>
      <c r="X528" s="39"/>
      <c r="Y528" s="38" t="s">
        <v>603</v>
      </c>
      <c r="Z528" s="45">
        <v>0.36805555555555558</v>
      </c>
      <c r="AA528" s="45">
        <v>0.36805555555555558</v>
      </c>
      <c r="AB528" s="45">
        <v>0.36805555555555558</v>
      </c>
      <c r="AC528" s="44">
        <v>0.47222222222222221</v>
      </c>
      <c r="AD528" s="177">
        <f>IF(PA[[#This Row],[Acknowledgement Time ]]="NA","",(PA[[#This Row],[Acknowledgement Time ]]-PA[[#This Row],[Fault Time]])*24)</f>
        <v>0</v>
      </c>
      <c r="AE528" s="177">
        <f>IF(PA[[#This Row],[Work Start time on Fault]]="NA","",(PA[[#This Row],[Work Start time on Fault]]-PA[[#This Row],[Fault Time]])*24)</f>
        <v>0</v>
      </c>
      <c r="AF528" s="178">
        <f>IF(PA[[#This Row],[Status]]="Open","",(PA[[#This Row],[Work Completion time on fault]]-PA[[#This Row],[Fault Time]])*24)</f>
        <v>2.4999999999999991</v>
      </c>
      <c r="AG528" s="177">
        <f>IFERROR((PA[[#This Row],[Work Completion time on fault]]-PA[[#This Row],[Fault Time]])*24,"")</f>
        <v>2.4999999999999991</v>
      </c>
      <c r="AH528" s="37" t="s">
        <v>652</v>
      </c>
      <c r="AI528" s="32" t="s">
        <v>368</v>
      </c>
      <c r="AJ528" s="176">
        <f ca="1">IFERROR(PA[[#This Row],[Breakdown Time]]*PA[[#This Row],[Plant Equivalent Weightage]],"")</f>
        <v>1.834181396179253E-2</v>
      </c>
      <c r="AK528" s="37">
        <v>1213</v>
      </c>
      <c r="AL528" s="278">
        <f>IFERROR((_xlfn.XLOOKUP($G528,'Modelling New'!$D:$D,'Modelling New'!$O:$O)*PA[[#This Row],[Lost PoA(Wh/m2)]]*PA[[#This Row],[DC Capacity Affected (kW)]])/1000,"")</f>
        <v>1156.4076331695858</v>
      </c>
    </row>
    <row r="529" spans="1:38">
      <c r="A529" s="174">
        <f t="shared" si="9"/>
        <v>528</v>
      </c>
      <c r="B529" s="134">
        <v>45806</v>
      </c>
      <c r="C529" s="184">
        <f>YEAR(PA[[#This Row],[Date]])+IF(MONTH(PA[[#This Row],[Date]])&gt;=4,1,0)</f>
        <v>2026</v>
      </c>
      <c r="D529" s="32">
        <f>YEAR(PA[[#This Row],[Date]])</f>
        <v>2025</v>
      </c>
      <c r="E529" s="36" t="s">
        <v>364</v>
      </c>
      <c r="F529" s="36" t="s">
        <v>364</v>
      </c>
      <c r="G529" s="217">
        <v>45778</v>
      </c>
      <c r="H529" s="31">
        <f>DAY(EOMONTH(PA[[#This Row],[Month Year]],0))</f>
        <v>31</v>
      </c>
      <c r="I529" s="33">
        <v>0.26458333333333334</v>
      </c>
      <c r="J529" s="33">
        <v>0.76388888888888884</v>
      </c>
      <c r="K529" s="34">
        <f>IFERROR((PA[[#This Row],[Sunset Time (POA&lt;20 W/m2)]]-PA[[#This Row],[Sunrise Time (POA&gt;20 W/m2)]])*24,"")</f>
        <v>11.983333333333333</v>
      </c>
      <c r="L529" s="32" t="s">
        <v>427</v>
      </c>
      <c r="M529" s="32"/>
      <c r="N529" s="32"/>
      <c r="O529" s="35"/>
      <c r="P529" s="35"/>
      <c r="Q529" s="36" t="s">
        <v>420</v>
      </c>
      <c r="R529" s="31">
        <f>IF((PA[[#This Row],[String Type(If String BD)]]&amp;PA[[#This Row],[Equipment (If any BD other than PV  array and inv)]])="",1,0)</f>
        <v>0</v>
      </c>
      <c r="S529" s="31">
        <f>IF(PA[[#This Row],[String Type(If String BD)]]="",1,0)</f>
        <v>1</v>
      </c>
      <c r="T5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529" s="34">
        <f>IFERROR(_xlfn.XLOOKUP(PA[[#This Row],[Affected Equipment ]],'Basic Data'!N:N,'Basic Data'!Q:Q),"")</f>
        <v>4567.6450000000004</v>
      </c>
      <c r="V529" s="179">
        <f ca="1">IFERROR(_xlfn.XLOOKUP(PA[[#This Row],[Affected Equipment ]],'Basic Data'!N:N,'Basic Data'!R:R),"")</f>
        <v>2.7183508897220737E-2</v>
      </c>
      <c r="W529" s="37" t="s">
        <v>421</v>
      </c>
      <c r="X529" s="38"/>
      <c r="Y529" s="39" t="s">
        <v>644</v>
      </c>
      <c r="Z529" s="44">
        <v>0.44166666666666665</v>
      </c>
      <c r="AA529" s="44">
        <v>0.44166666666666665</v>
      </c>
      <c r="AB529" s="44">
        <v>0.44166666666666665</v>
      </c>
      <c r="AC529" s="44">
        <v>0.47222222222222221</v>
      </c>
      <c r="AD529" s="42">
        <f>IF(PA[[#This Row],[Acknowledgement Time ]]="NA","",(PA[[#This Row],[Acknowledgement Time ]]-PA[[#This Row],[Fault Time]])*24)</f>
        <v>0</v>
      </c>
      <c r="AE529" s="42">
        <f>IF(PA[[#This Row],[Work Start time on Fault]]="NA","",(PA[[#This Row],[Work Start time on Fault]]-PA[[#This Row],[Fault Time]])*24)</f>
        <v>0</v>
      </c>
      <c r="AF529" s="43">
        <f>IF(PA[[#This Row],[Status]]="Open","",(PA[[#This Row],[Work Completion time on fault]]-PA[[#This Row],[Fault Time]])*24)</f>
        <v>0.73333333333333339</v>
      </c>
      <c r="AG529" s="42">
        <f>IFERROR((PA[[#This Row],[Work Completion time on fault]]-PA[[#This Row],[Fault Time]])*24,"")</f>
        <v>0.73333333333333339</v>
      </c>
      <c r="AH529" s="37" t="s">
        <v>645</v>
      </c>
      <c r="AI529" s="32" t="s">
        <v>368</v>
      </c>
      <c r="AJ529" s="34">
        <f ca="1">IFERROR(PA[[#This Row],[Breakdown Time]]*PA[[#This Row],[Plant Equivalent Weightage]],"")</f>
        <v>1.9934573191295209E-2</v>
      </c>
      <c r="AK529" s="35">
        <v>478</v>
      </c>
      <c r="AL529" s="49">
        <f>IFERROR((_xlfn.XLOOKUP($G529,'Modelling New'!$D:$D,'Modelling New'!$O:$O)*PA[[#This Row],[Lost PoA(Wh/m2)]]*PA[[#This Row],[DC Capacity Affected (kW)]])/1000,"")</f>
        <v>1688.4231008234822</v>
      </c>
    </row>
    <row r="530" spans="1:38">
      <c r="A530" s="174">
        <f t="shared" si="9"/>
        <v>529</v>
      </c>
      <c r="B530" s="134">
        <v>45807</v>
      </c>
      <c r="C530" s="184">
        <f>YEAR(PA[[#This Row],[Date]])+IF(MONTH(PA[[#This Row],[Date]])&gt;=4,1,0)</f>
        <v>2026</v>
      </c>
      <c r="D530" s="32">
        <f>YEAR(PA[[#This Row],[Date]])</f>
        <v>2025</v>
      </c>
      <c r="E530" s="36" t="s">
        <v>364</v>
      </c>
      <c r="F530" s="36" t="s">
        <v>364</v>
      </c>
      <c r="G530" s="217">
        <v>45778</v>
      </c>
      <c r="H530" s="31">
        <f>DAY(EOMONTH(PA[[#This Row],[Month Year]],0))</f>
        <v>31</v>
      </c>
      <c r="I530" s="33">
        <v>0.28055555555555556</v>
      </c>
      <c r="J530" s="33">
        <v>0.77222222222222225</v>
      </c>
      <c r="K530" s="34">
        <f>IFERROR((PA[[#This Row],[Sunset Time (POA&lt;20 W/m2)]]-PA[[#This Row],[Sunrise Time (POA&gt;20 W/m2)]])*24,"")</f>
        <v>11.8</v>
      </c>
      <c r="L530" s="32" t="s">
        <v>427</v>
      </c>
      <c r="M530" s="36" t="s">
        <v>404</v>
      </c>
      <c r="N530" s="36" t="s">
        <v>413</v>
      </c>
      <c r="O530" s="35"/>
      <c r="P530" s="35"/>
      <c r="Q530" s="32"/>
      <c r="R530" s="31">
        <f>IF((PA[[#This Row],[String Type(If String BD)]]&amp;PA[[#This Row],[Equipment (If any BD other than PV  array and inv)]])="",1,0)</f>
        <v>1</v>
      </c>
      <c r="S530" s="31">
        <f>IF(PA[[#This Row],[String Type(If String BD)]]="",1,0)</f>
        <v>1</v>
      </c>
      <c r="T5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0" s="34">
        <f>IFERROR(_xlfn.XLOOKUP(PA[[#This Row],[Affected Equipment ]],'Basic Data'!N:N,'Basic Data'!Q:Q),"")</f>
        <v>1232.79</v>
      </c>
      <c r="V530" s="179">
        <f ca="1">IFERROR(_xlfn.XLOOKUP(PA[[#This Row],[Affected Equipment ]],'Basic Data'!N:N,'Basic Data'!R:R),"")</f>
        <v>7.3367255847170149E-3</v>
      </c>
      <c r="W530" s="35" t="s">
        <v>414</v>
      </c>
      <c r="X530" s="38"/>
      <c r="Y530" s="38" t="s">
        <v>603</v>
      </c>
      <c r="Z530" s="44">
        <v>0.28055555555555556</v>
      </c>
      <c r="AA530" s="44">
        <v>0.28055555555555556</v>
      </c>
      <c r="AB530" s="44">
        <v>0.28055555555555556</v>
      </c>
      <c r="AC530" s="44">
        <v>0.36180555555555555</v>
      </c>
      <c r="AD530" s="42">
        <f>IF(PA[[#This Row],[Acknowledgement Time ]]="NA","",(PA[[#This Row],[Acknowledgement Time ]]-PA[[#This Row],[Fault Time]])*24)</f>
        <v>0</v>
      </c>
      <c r="AE530" s="42">
        <f>IF(PA[[#This Row],[Work Start time on Fault]]="NA","",(PA[[#This Row],[Work Start time on Fault]]-PA[[#This Row],[Fault Time]])*24)</f>
        <v>0</v>
      </c>
      <c r="AF530" s="43">
        <f>IF(PA[[#This Row],[Status]]="Open","",(PA[[#This Row],[Work Completion time on fault]]-PA[[#This Row],[Fault Time]])*24)</f>
        <v>1.9499999999999997</v>
      </c>
      <c r="AG530" s="42">
        <f>IFERROR((PA[[#This Row],[Work Completion time on fault]]-PA[[#This Row],[Fault Time]])*24,"")</f>
        <v>1.9499999999999997</v>
      </c>
      <c r="AH530" s="35" t="s">
        <v>653</v>
      </c>
      <c r="AI530" s="32" t="s">
        <v>368</v>
      </c>
      <c r="AJ530" s="34">
        <f ca="1">IFERROR(PA[[#This Row],[Breakdown Time]]*PA[[#This Row],[Plant Equivalent Weightage]],"")</f>
        <v>1.4306614890198178E-2</v>
      </c>
      <c r="AK530" s="35">
        <v>198</v>
      </c>
      <c r="AL530" s="49">
        <f>IFERROR((_xlfn.XLOOKUP($G530,'Modelling New'!$D:$D,'Modelling New'!$O:$O)*PA[[#This Row],[Lost PoA(Wh/m2)]]*PA[[#This Row],[DC Capacity Affected (kW)]])/1000,"")</f>
        <v>188.76233418596703</v>
      </c>
    </row>
    <row r="531" spans="1:38">
      <c r="A531" s="174">
        <f t="shared" si="9"/>
        <v>530</v>
      </c>
      <c r="B531" s="30">
        <v>45807</v>
      </c>
      <c r="C531" s="184">
        <f>YEAR(PA[[#This Row],[Date]])+IF(MONTH(PA[[#This Row],[Date]])&gt;=4,1,0)</f>
        <v>2026</v>
      </c>
      <c r="D531" s="32">
        <f>YEAR(PA[[#This Row],[Date]])</f>
        <v>2025</v>
      </c>
      <c r="E531" s="36" t="s">
        <v>364</v>
      </c>
      <c r="F531" s="36" t="s">
        <v>364</v>
      </c>
      <c r="G531" s="217">
        <v>45778</v>
      </c>
      <c r="H531" s="31">
        <f>DAY(EOMONTH(PA[[#This Row],[Month Year]],0))</f>
        <v>31</v>
      </c>
      <c r="I531" s="33">
        <v>0.28055555555555556</v>
      </c>
      <c r="J531" s="33">
        <v>0.77222222222222225</v>
      </c>
      <c r="K531" s="34">
        <f>IFERROR((PA[[#This Row],[Sunset Time (POA&lt;20 W/m2)]]-PA[[#This Row],[Sunrise Time (POA&gt;20 W/m2)]])*24,"")</f>
        <v>11.8</v>
      </c>
      <c r="L531" s="32" t="s">
        <v>525</v>
      </c>
      <c r="M531" s="32"/>
      <c r="N531" s="32"/>
      <c r="O531" s="35"/>
      <c r="P531" s="35"/>
      <c r="Q531" s="32" t="s">
        <v>521</v>
      </c>
      <c r="R531" s="31">
        <f>IF((PA[[#This Row],[String Type(If String BD)]]&amp;PA[[#This Row],[Equipment (If any BD other than PV  array and inv)]])="",1,0)</f>
        <v>0</v>
      </c>
      <c r="S531" s="31">
        <f>IF(PA[[#This Row],[String Type(If String BD)]]="",1,0)</f>
        <v>1</v>
      </c>
      <c r="T5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531" s="34">
        <f>IFERROR(_xlfn.XLOOKUP(PA[[#This Row],[Affected Equipment ]],'Basic Data'!N:N,'Basic Data'!Q:Q),"")</f>
        <v>8360.8450000000048</v>
      </c>
      <c r="V531" s="179">
        <f ca="1">IFERROR(_xlfn.XLOOKUP(PA[[#This Row],[Affected Equipment ]],'Basic Data'!N:N,'Basic Data'!R:R),"")</f>
        <v>4.97580491578885E-2</v>
      </c>
      <c r="W531" s="35" t="s">
        <v>429</v>
      </c>
      <c r="X531" s="38"/>
      <c r="Y531" s="38" t="s">
        <v>430</v>
      </c>
      <c r="Z531" s="44">
        <v>0.53055555555555556</v>
      </c>
      <c r="AA531" s="44">
        <v>0.53055555555555556</v>
      </c>
      <c r="AB531" s="44">
        <v>0.53055555555555556</v>
      </c>
      <c r="AC531" s="44">
        <v>0.54097222222222219</v>
      </c>
      <c r="AD531" s="42">
        <f>IF(PA[[#This Row],[Acknowledgement Time ]]="NA","",(PA[[#This Row],[Acknowledgement Time ]]-PA[[#This Row],[Fault Time]])*24)</f>
        <v>0</v>
      </c>
      <c r="AE531" s="42">
        <f>IF(PA[[#This Row],[Work Start time on Fault]]="NA","",(PA[[#This Row],[Work Start time on Fault]]-PA[[#This Row],[Fault Time]])*24)</f>
        <v>0</v>
      </c>
      <c r="AF531" s="43">
        <f>IF(PA[[#This Row],[Status]]="Open","",(PA[[#This Row],[Work Completion time on fault]]-PA[[#This Row],[Fault Time]])*24)</f>
        <v>0.24999999999999911</v>
      </c>
      <c r="AG531" s="42">
        <f>IFERROR((PA[[#This Row],[Work Completion time on fault]]-PA[[#This Row],[Fault Time]])*24,"")</f>
        <v>0.24999999999999911</v>
      </c>
      <c r="AH531" s="35" t="s">
        <v>423</v>
      </c>
      <c r="AI531" s="32" t="s">
        <v>368</v>
      </c>
      <c r="AJ531" s="34">
        <f ca="1">IFERROR(PA[[#This Row],[Breakdown Time]]*PA[[#This Row],[Plant Equivalent Weightage]],"")</f>
        <v>1.2439512289472082E-2</v>
      </c>
      <c r="AK531" s="35">
        <v>217.9</v>
      </c>
      <c r="AL531" s="49">
        <f>IFERROR((_xlfn.XLOOKUP($G531,'Modelling New'!$D:$D,'Modelling New'!$O:$O)*PA[[#This Row],[Lost PoA(Wh/m2)]]*PA[[#This Row],[DC Capacity Affected (kW)]])/1000,"")</f>
        <v>1408.8619771766166</v>
      </c>
    </row>
    <row r="532" spans="1:38">
      <c r="A532" s="174">
        <f t="shared" si="9"/>
        <v>531</v>
      </c>
      <c r="B532" s="30">
        <v>45807</v>
      </c>
      <c r="C532" s="184">
        <f>YEAR(PA[[#This Row],[Date]])+IF(MONTH(PA[[#This Row],[Date]])&gt;=4,1,0)</f>
        <v>2026</v>
      </c>
      <c r="D532" s="32">
        <f>YEAR(PA[[#This Row],[Date]])</f>
        <v>2025</v>
      </c>
      <c r="E532" s="36" t="s">
        <v>364</v>
      </c>
      <c r="F532" s="36" t="s">
        <v>364</v>
      </c>
      <c r="G532" s="217">
        <v>45778</v>
      </c>
      <c r="H532" s="31">
        <f>DAY(EOMONTH(PA[[#This Row],[Month Year]],0))</f>
        <v>31</v>
      </c>
      <c r="I532" s="33">
        <v>0.28055555555555556</v>
      </c>
      <c r="J532" s="33">
        <v>0.77222222222222225</v>
      </c>
      <c r="K532" s="34">
        <f>IFERROR((PA[[#This Row],[Sunset Time (POA&lt;20 W/m2)]]-PA[[#This Row],[Sunrise Time (POA&gt;20 W/m2)]])*24,"")</f>
        <v>11.8</v>
      </c>
      <c r="L532" s="32" t="s">
        <v>428</v>
      </c>
      <c r="M532" s="32"/>
      <c r="N532" s="32"/>
      <c r="O532" s="35"/>
      <c r="P532" s="35"/>
      <c r="Q532" s="32" t="s">
        <v>521</v>
      </c>
      <c r="R532" s="31">
        <f>IF((PA[[#This Row],[String Type(If String BD)]]&amp;PA[[#This Row],[Equipment (If any BD other than PV  array and inv)]])="",1,0)</f>
        <v>0</v>
      </c>
      <c r="S532" s="31">
        <f>IF(PA[[#This Row],[String Type(If String BD)]]="",1,0)</f>
        <v>1</v>
      </c>
      <c r="T5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32" s="34">
        <f>IFERROR(_xlfn.XLOOKUP(PA[[#This Row],[Affected Equipment ]],'Basic Data'!N:N,'Basic Data'!Q:Q),"")</f>
        <v>7475.3300000000017</v>
      </c>
      <c r="V532" s="179">
        <f ca="1">IFERROR(_xlfn.XLOOKUP(PA[[#This Row],[Affected Equipment ]],'Basic Data'!N:N,'Basic Data'!R:R),"")</f>
        <v>4.4488067606974956E-2</v>
      </c>
      <c r="W532" s="35" t="s">
        <v>429</v>
      </c>
      <c r="X532" s="38"/>
      <c r="Y532" s="38" t="s">
        <v>430</v>
      </c>
      <c r="Z532" s="44">
        <v>0.52361111111111114</v>
      </c>
      <c r="AA532" s="44">
        <v>0.52361111111111114</v>
      </c>
      <c r="AB532" s="44">
        <v>0.52361111111111114</v>
      </c>
      <c r="AC532" s="44">
        <v>0.54097222222222219</v>
      </c>
      <c r="AD532" s="42">
        <f>IF(PA[[#This Row],[Acknowledgement Time ]]="NA","",(PA[[#This Row],[Acknowledgement Time ]]-PA[[#This Row],[Fault Time]])*24)</f>
        <v>0</v>
      </c>
      <c r="AE532" s="42">
        <f>IF(PA[[#This Row],[Work Start time on Fault]]="NA","",(PA[[#This Row],[Work Start time on Fault]]-PA[[#This Row],[Fault Time]])*24)</f>
        <v>0</v>
      </c>
      <c r="AF532" s="43">
        <f>IF(PA[[#This Row],[Status]]="Open","",(PA[[#This Row],[Work Completion time on fault]]-PA[[#This Row],[Fault Time]])*24)</f>
        <v>0.41666666666666519</v>
      </c>
      <c r="AG532" s="42">
        <f>IFERROR((PA[[#This Row],[Work Completion time on fault]]-PA[[#This Row],[Fault Time]])*24,"")</f>
        <v>0.41666666666666519</v>
      </c>
      <c r="AH532" s="35" t="s">
        <v>423</v>
      </c>
      <c r="AI532" s="32" t="s">
        <v>368</v>
      </c>
      <c r="AJ532" s="34">
        <f ca="1">IFERROR(PA[[#This Row],[Breakdown Time]]*PA[[#This Row],[Plant Equivalent Weightage]],"")</f>
        <v>1.8536694836239501E-2</v>
      </c>
      <c r="AK532" s="35">
        <v>344.9</v>
      </c>
      <c r="AL532" s="49">
        <f>IFERROR((_xlfn.XLOOKUP($G532,'Modelling New'!$D:$D,'Modelling New'!$O:$O)*PA[[#This Row],[Lost PoA(Wh/m2)]]*PA[[#This Row],[DC Capacity Affected (kW)]])/1000,"")</f>
        <v>1993.8138557994623</v>
      </c>
    </row>
    <row r="533" spans="1:38">
      <c r="A533" s="174">
        <f t="shared" si="9"/>
        <v>532</v>
      </c>
      <c r="B533" s="134">
        <v>45807</v>
      </c>
      <c r="C533" s="183">
        <f>YEAR(PA[[#This Row],[Date]])+IF(MONTH(PA[[#This Row],[Date]])&gt;=4,1,0)</f>
        <v>2026</v>
      </c>
      <c r="D533" s="32">
        <f>YEAR(PA[[#This Row],[Date]])</f>
        <v>2025</v>
      </c>
      <c r="E533" s="36" t="s">
        <v>364</v>
      </c>
      <c r="F533" s="36" t="s">
        <v>364</v>
      </c>
      <c r="G533" s="217">
        <v>45778</v>
      </c>
      <c r="H533" s="175">
        <f>DAY(EOMONTH(PA[[#This Row],[Month Year]],0))</f>
        <v>31</v>
      </c>
      <c r="I533" s="33">
        <v>0.28055555555555556</v>
      </c>
      <c r="J533" s="33">
        <v>0.77222222222222225</v>
      </c>
      <c r="K533" s="34">
        <f>IFERROR((PA[[#This Row],[Sunset Time (POA&lt;20 W/m2)]]-PA[[#This Row],[Sunrise Time (POA&gt;20 W/m2)]])*24,"")</f>
        <v>11.8</v>
      </c>
      <c r="L533" s="36" t="s">
        <v>609</v>
      </c>
      <c r="M533" s="36" t="s">
        <v>404</v>
      </c>
      <c r="N533" s="36"/>
      <c r="O533" s="37"/>
      <c r="P533" s="37"/>
      <c r="Q533" s="36"/>
      <c r="R533" s="175">
        <f>IF((PA[[#This Row],[String Type(If String BD)]]&amp;PA[[#This Row],[Equipment (If any BD other than PV  array and inv)]])="",1,0)</f>
        <v>1</v>
      </c>
      <c r="S533" s="175">
        <f>IF(PA[[#This Row],[String Type(If String BD)]]="",1,0)</f>
        <v>1</v>
      </c>
      <c r="T53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33" s="176">
        <f>IFERROR(_xlfn.XLOOKUP(PA[[#This Row],[Affected Equipment ]],'Basic Data'!N:N,'Basic Data'!Q:Q),"")</f>
        <v>5911.0700000000015</v>
      </c>
      <c r="V533" s="180">
        <f ca="1">IFERROR(_xlfn.XLOOKUP(PA[[#This Row],[Affected Equipment ]],'Basic Data'!N:N,'Basic Data'!R:R),"")</f>
        <v>3.5178658572873903E-2</v>
      </c>
      <c r="W533" s="37" t="s">
        <v>475</v>
      </c>
      <c r="X533" s="39"/>
      <c r="Y533" s="39" t="s">
        <v>654</v>
      </c>
      <c r="Z533" s="45">
        <v>0.59583333333333333</v>
      </c>
      <c r="AA533" s="45">
        <v>0.59583333333333333</v>
      </c>
      <c r="AB533" s="45">
        <v>0.59583333333333333</v>
      </c>
      <c r="AC533" s="45">
        <v>0.60347222222222219</v>
      </c>
      <c r="AD533" s="177">
        <f>IF(PA[[#This Row],[Acknowledgement Time ]]="NA","",(PA[[#This Row],[Acknowledgement Time ]]-PA[[#This Row],[Fault Time]])*24)</f>
        <v>0</v>
      </c>
      <c r="AE533" s="177">
        <f>IF(PA[[#This Row],[Work Start time on Fault]]="NA","",(PA[[#This Row],[Work Start time on Fault]]-PA[[#This Row],[Fault Time]])*24)</f>
        <v>0</v>
      </c>
      <c r="AF533" s="178">
        <f>IF(PA[[#This Row],[Status]]="Open","",(PA[[#This Row],[Work Completion time on fault]]-PA[[#This Row],[Fault Time]])*24)</f>
        <v>0.18333333333333268</v>
      </c>
      <c r="AG533" s="177">
        <f>IFERROR((PA[[#This Row],[Work Completion time on fault]]-PA[[#This Row],[Fault Time]])*24,"")</f>
        <v>0.18333333333333268</v>
      </c>
      <c r="AH533" s="37" t="s">
        <v>655</v>
      </c>
      <c r="AI533" s="36" t="s">
        <v>368</v>
      </c>
      <c r="AJ533" s="176">
        <f ca="1">IFERROR(PA[[#This Row],[Breakdown Time]]*PA[[#This Row],[Plant Equivalent Weightage]],"")</f>
        <v>6.4494207383601924E-3</v>
      </c>
      <c r="AK533" s="37">
        <v>94.3</v>
      </c>
      <c r="AL533" s="278">
        <f>IFERROR((_xlfn.XLOOKUP($G533,'Modelling New'!$D:$D,'Modelling New'!$O:$O)*PA[[#This Row],[Lost PoA(Wh/m2)]]*PA[[#This Row],[DC Capacity Affected (kW)]])/1000,"")</f>
        <v>431.06110816741284</v>
      </c>
    </row>
    <row r="534" spans="1:38">
      <c r="A534" s="174">
        <f t="shared" si="9"/>
        <v>533</v>
      </c>
      <c r="B534" s="134">
        <v>45808</v>
      </c>
      <c r="C534" s="184">
        <f>YEAR(PA[[#This Row],[Date]])+IF(MONTH(PA[[#This Row],[Date]])&gt;=4,1,0)</f>
        <v>2026</v>
      </c>
      <c r="D534" s="32">
        <f>YEAR(PA[[#This Row],[Date]])</f>
        <v>2025</v>
      </c>
      <c r="E534" s="36" t="s">
        <v>364</v>
      </c>
      <c r="F534" s="36" t="s">
        <v>364</v>
      </c>
      <c r="G534" s="217">
        <v>45778</v>
      </c>
      <c r="H534" s="31">
        <f>DAY(EOMONTH(PA[[#This Row],[Month Year]],0))</f>
        <v>31</v>
      </c>
      <c r="I534" s="33">
        <v>0.26319444444444445</v>
      </c>
      <c r="J534" s="33">
        <v>0.77152777777777781</v>
      </c>
      <c r="K534" s="34">
        <f>IFERROR((PA[[#This Row],[Sunset Time (POA&lt;20 W/m2)]]-PA[[#This Row],[Sunrise Time (POA&gt;20 W/m2)]])*24,"")</f>
        <v>12.2</v>
      </c>
      <c r="L534" s="32" t="s">
        <v>427</v>
      </c>
      <c r="M534" s="36" t="s">
        <v>404</v>
      </c>
      <c r="N534" s="36" t="s">
        <v>413</v>
      </c>
      <c r="O534" s="35"/>
      <c r="P534" s="35"/>
      <c r="Q534" s="36"/>
      <c r="R534" s="31">
        <f>IF((PA[[#This Row],[String Type(If String BD)]]&amp;PA[[#This Row],[Equipment (If any BD other than PV  array and inv)]])="",1,0)</f>
        <v>1</v>
      </c>
      <c r="S534" s="31">
        <f>IF(PA[[#This Row],[String Type(If String BD)]]="",1,0)</f>
        <v>1</v>
      </c>
      <c r="T5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34" s="34">
        <f>IFERROR(_xlfn.XLOOKUP(PA[[#This Row],[Affected Equipment ]],'Basic Data'!N:N,'Basic Data'!Q:Q),"")</f>
        <v>1232.79</v>
      </c>
      <c r="V534" s="179">
        <f ca="1">IFERROR(_xlfn.XLOOKUP(PA[[#This Row],[Affected Equipment ]],'Basic Data'!N:N,'Basic Data'!R:R),"")</f>
        <v>7.3367255847170149E-3</v>
      </c>
      <c r="W534" s="35" t="s">
        <v>414</v>
      </c>
      <c r="X534" s="38"/>
      <c r="Y534" s="38" t="s">
        <v>603</v>
      </c>
      <c r="Z534" s="41">
        <v>0.26319444444444445</v>
      </c>
      <c r="AA534" s="41">
        <v>0.26319444444444445</v>
      </c>
      <c r="AB534" s="41">
        <v>0.26319444444444445</v>
      </c>
      <c r="AC534" s="44">
        <v>0.39861111111111114</v>
      </c>
      <c r="AD534" s="42">
        <f>IF(PA[[#This Row],[Acknowledgement Time ]]="NA","",(PA[[#This Row],[Acknowledgement Time ]]-PA[[#This Row],[Fault Time]])*24)</f>
        <v>0</v>
      </c>
      <c r="AE534" s="42">
        <f>IF(PA[[#This Row],[Work Start time on Fault]]="NA","",(PA[[#This Row],[Work Start time on Fault]]-PA[[#This Row],[Fault Time]])*24)</f>
        <v>0</v>
      </c>
      <c r="AF534" s="43">
        <f>IF(PA[[#This Row],[Status]]="Open","",(PA[[#This Row],[Work Completion time on fault]]-PA[[#This Row],[Fault Time]])*24)</f>
        <v>3.2500000000000004</v>
      </c>
      <c r="AG534" s="42">
        <f>IFERROR((PA[[#This Row],[Work Completion time on fault]]-PA[[#This Row],[Fault Time]])*24,"")</f>
        <v>3.2500000000000004</v>
      </c>
      <c r="AH534" s="35" t="s">
        <v>653</v>
      </c>
      <c r="AI534" s="32" t="s">
        <v>368</v>
      </c>
      <c r="AJ534" s="34">
        <f ca="1">IFERROR(PA[[#This Row],[Breakdown Time]]*PA[[#This Row],[Plant Equivalent Weightage]],"")</f>
        <v>2.3844358150330303E-2</v>
      </c>
      <c r="AK534" s="35">
        <v>953</v>
      </c>
      <c r="AL534" s="49">
        <f>IFERROR((_xlfn.XLOOKUP($G534,'Modelling New'!$D:$D,'Modelling New'!$O:$O)*PA[[#This Row],[Lost PoA(Wh/m2)]]*PA[[#This Row],[DC Capacity Affected (kW)]])/1000,"")</f>
        <v>908.53790141023535</v>
      </c>
    </row>
    <row r="535" spans="1:38">
      <c r="A535" s="174">
        <f t="shared" si="9"/>
        <v>534</v>
      </c>
      <c r="B535" s="134">
        <v>45808</v>
      </c>
      <c r="C535" s="184">
        <f>YEAR(PA[[#This Row],[Date]])+IF(MONTH(PA[[#This Row],[Date]])&gt;=4,1,0)</f>
        <v>2026</v>
      </c>
      <c r="D535" s="32">
        <f>YEAR(PA[[#This Row],[Date]])</f>
        <v>2025</v>
      </c>
      <c r="E535" s="36" t="s">
        <v>364</v>
      </c>
      <c r="F535" s="36" t="s">
        <v>364</v>
      </c>
      <c r="G535" s="217">
        <v>45778</v>
      </c>
      <c r="H535" s="31">
        <f>DAY(EOMONTH(PA[[#This Row],[Month Year]],0))</f>
        <v>31</v>
      </c>
      <c r="I535" s="33">
        <v>0.26319444444444445</v>
      </c>
      <c r="J535" s="33">
        <v>0.77152777777777781</v>
      </c>
      <c r="K535" s="34">
        <f>IFERROR((PA[[#This Row],[Sunset Time (POA&lt;20 W/m2)]]-PA[[#This Row],[Sunrise Time (POA&gt;20 W/m2)]])*24,"")</f>
        <v>12.2</v>
      </c>
      <c r="L535" s="32" t="s">
        <v>583</v>
      </c>
      <c r="M535" s="32" t="s">
        <v>411</v>
      </c>
      <c r="N535" s="32"/>
      <c r="O535" s="35"/>
      <c r="P535" s="35"/>
      <c r="Q535" s="36"/>
      <c r="R535" s="31">
        <f>IF((PA[[#This Row],[String Type(If String BD)]]&amp;PA[[#This Row],[Equipment (If any BD other than PV  array and inv)]])="",1,0)</f>
        <v>1</v>
      </c>
      <c r="S535" s="31">
        <f>IF(PA[[#This Row],[String Type(If String BD)]]="",1,0)</f>
        <v>1</v>
      </c>
      <c r="T5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IS15Inv2</v>
      </c>
      <c r="U535" s="34">
        <f>IFERROR(_xlfn.XLOOKUP(PA[[#This Row],[Affected Equipment ]],'Basic Data'!N:N,'Basic Data'!Q:Q),"")</f>
        <v>853.47</v>
      </c>
      <c r="V535" s="179">
        <f ca="1">IFERROR(_xlfn.XLOOKUP(PA[[#This Row],[Affected Equipment ]],'Basic Data'!N:N,'Basic Data'!R:R),"")</f>
        <v>5.0792715586502413E-3</v>
      </c>
      <c r="W535" s="35" t="s">
        <v>414</v>
      </c>
      <c r="X535" s="38"/>
      <c r="Y535" s="38" t="s">
        <v>452</v>
      </c>
      <c r="Z535" s="41">
        <v>0.42083333333333334</v>
      </c>
      <c r="AA535" s="41">
        <v>0.42083333333333334</v>
      </c>
      <c r="AB535" s="41">
        <v>0.42083333333333334</v>
      </c>
      <c r="AC535" s="44">
        <v>0.44027777777777777</v>
      </c>
      <c r="AD535" s="42">
        <f>IF(PA[[#This Row],[Acknowledgement Time ]]="NA","",(PA[[#This Row],[Acknowledgement Time ]]-PA[[#This Row],[Fault Time]])*24)</f>
        <v>0</v>
      </c>
      <c r="AE535" s="42">
        <f>IF(PA[[#This Row],[Work Start time on Fault]]="NA","",(PA[[#This Row],[Work Start time on Fault]]-PA[[#This Row],[Fault Time]])*24)</f>
        <v>0</v>
      </c>
      <c r="AF535" s="43">
        <f>IF(PA[[#This Row],[Status]]="Open","",(PA[[#This Row],[Work Completion time on fault]]-PA[[#This Row],[Fault Time]])*24)</f>
        <v>0.46666666666666634</v>
      </c>
      <c r="AG535" s="42">
        <f>IFERROR((PA[[#This Row],[Work Completion time on fault]]-PA[[#This Row],[Fault Time]])*24,"")</f>
        <v>0.46666666666666634</v>
      </c>
      <c r="AH535" s="35" t="s">
        <v>656</v>
      </c>
      <c r="AI535" s="32" t="s">
        <v>368</v>
      </c>
      <c r="AJ535" s="34">
        <f ca="1">IFERROR(PA[[#This Row],[Breakdown Time]]*PA[[#This Row],[Plant Equivalent Weightage]],"")</f>
        <v>2.370326727370111E-3</v>
      </c>
      <c r="AK535" s="35">
        <v>312</v>
      </c>
      <c r="AL535" s="49">
        <f>IFERROR((_xlfn.XLOOKUP($G535,'Modelling New'!$D:$D,'Modelling New'!$O:$O)*PA[[#This Row],[Lost PoA(Wh/m2)]]*PA[[#This Row],[DC Capacity Affected (kW)]])/1000,"")</f>
        <v>205.92254638469132</v>
      </c>
    </row>
    <row r="536" spans="1:38">
      <c r="A536" s="174">
        <f t="shared" si="9"/>
        <v>535</v>
      </c>
      <c r="B536" s="134">
        <v>45808</v>
      </c>
      <c r="C536" s="184">
        <f>YEAR(PA[[#This Row],[Date]])+IF(MONTH(PA[[#This Row],[Date]])&gt;=4,1,0)</f>
        <v>2026</v>
      </c>
      <c r="D536" s="32">
        <f>YEAR(PA[[#This Row],[Date]])</f>
        <v>2025</v>
      </c>
      <c r="E536" s="36" t="s">
        <v>364</v>
      </c>
      <c r="F536" s="36" t="s">
        <v>364</v>
      </c>
      <c r="G536" s="217">
        <v>45778</v>
      </c>
      <c r="H536" s="31">
        <f>DAY(EOMONTH(PA[[#This Row],[Month Year]],0))</f>
        <v>31</v>
      </c>
      <c r="I536" s="33">
        <v>0.26319444444444445</v>
      </c>
      <c r="J536" s="33">
        <v>0.77152777777777781</v>
      </c>
      <c r="K536" s="34">
        <f>IFERROR((PA[[#This Row],[Sunset Time (POA&lt;20 W/m2)]]-PA[[#This Row],[Sunrise Time (POA&gt;20 W/m2)]])*24,"")</f>
        <v>12.2</v>
      </c>
      <c r="L536" s="32" t="s">
        <v>428</v>
      </c>
      <c r="M536" s="36" t="s">
        <v>404</v>
      </c>
      <c r="N536" s="36" t="s">
        <v>413</v>
      </c>
      <c r="O536" s="35"/>
      <c r="P536" s="35"/>
      <c r="Q536" s="36"/>
      <c r="R536" s="31">
        <f>IF((PA[[#This Row],[String Type(If String BD)]]&amp;PA[[#This Row],[Equipment (If any BD other than PV  array and inv)]])="",1,0)</f>
        <v>1</v>
      </c>
      <c r="S536" s="31">
        <f>IF(PA[[#This Row],[String Type(If String BD)]]="",1,0)</f>
        <v>1</v>
      </c>
      <c r="T5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IS6Inv1M2</v>
      </c>
      <c r="U536" s="34">
        <f>IFERROR(_xlfn.XLOOKUP(PA[[#This Row],[Affected Equipment ]],'Basic Data'!N:N,'Basic Data'!Q:Q),"")</f>
        <v>1928.21</v>
      </c>
      <c r="V536" s="179">
        <f ca="1">IFERROR(_xlfn.XLOOKUP(PA[[#This Row],[Affected Equipment ]],'Basic Data'!N:N,'Basic Data'!R:R),"")</f>
        <v>1.1475391299172766E-2</v>
      </c>
      <c r="W536" s="35" t="s">
        <v>414</v>
      </c>
      <c r="X536" s="38"/>
      <c r="Y536" s="38" t="s">
        <v>452</v>
      </c>
      <c r="Z536" s="41">
        <v>0.53055555555555556</v>
      </c>
      <c r="AA536" s="41">
        <v>0.53055555555555556</v>
      </c>
      <c r="AB536" s="41">
        <v>0.53055555555555556</v>
      </c>
      <c r="AC536" s="44">
        <v>0.54513888888888884</v>
      </c>
      <c r="AD536" s="42">
        <f>IF(PA[[#This Row],[Acknowledgement Time ]]="NA","",(PA[[#This Row],[Acknowledgement Time ]]-PA[[#This Row],[Fault Time]])*24)</f>
        <v>0</v>
      </c>
      <c r="AE536" s="42">
        <f>IF(PA[[#This Row],[Work Start time on Fault]]="NA","",(PA[[#This Row],[Work Start time on Fault]]-PA[[#This Row],[Fault Time]])*24)</f>
        <v>0</v>
      </c>
      <c r="AF536" s="43">
        <f>IF(PA[[#This Row],[Status]]="Open","",(PA[[#This Row],[Work Completion time on fault]]-PA[[#This Row],[Fault Time]])*24)</f>
        <v>0.34999999999999876</v>
      </c>
      <c r="AG536" s="42">
        <f>IFERROR((PA[[#This Row],[Work Completion time on fault]]-PA[[#This Row],[Fault Time]])*24,"")</f>
        <v>0.34999999999999876</v>
      </c>
      <c r="AH536" s="35" t="s">
        <v>453</v>
      </c>
      <c r="AI536" s="32" t="s">
        <v>368</v>
      </c>
      <c r="AJ536" s="34">
        <f ca="1">IFERROR(PA[[#This Row],[Breakdown Time]]*PA[[#This Row],[Plant Equivalent Weightage]],"")</f>
        <v>4.0163869547104542E-3</v>
      </c>
      <c r="AK536" s="35">
        <v>312</v>
      </c>
      <c r="AL536" s="49">
        <f>IFERROR((_xlfn.XLOOKUP($G536,'Modelling New'!$D:$D,'Modelling New'!$O:$O)*PA[[#This Row],[Lost PoA(Wh/m2)]]*PA[[#This Row],[DC Capacity Affected (kW)]])/1000,"")</f>
        <v>465.2324196098582</v>
      </c>
    </row>
    <row r="537" spans="1:38">
      <c r="A537" s="174">
        <f t="shared" si="9"/>
        <v>536</v>
      </c>
      <c r="B537" s="134">
        <v>45808</v>
      </c>
      <c r="C537" s="184">
        <f>YEAR(PA[[#This Row],[Date]])+IF(MONTH(PA[[#This Row],[Date]])&gt;=4,1,0)</f>
        <v>2026</v>
      </c>
      <c r="D537" s="32">
        <f>YEAR(PA[[#This Row],[Date]])</f>
        <v>2025</v>
      </c>
      <c r="E537" s="36" t="s">
        <v>364</v>
      </c>
      <c r="F537" s="36" t="s">
        <v>364</v>
      </c>
      <c r="G537" s="217">
        <v>45778</v>
      </c>
      <c r="H537" s="31">
        <f>DAY(EOMONTH(PA[[#This Row],[Month Year]],0))</f>
        <v>31</v>
      </c>
      <c r="I537" s="33">
        <v>0.26319444444444445</v>
      </c>
      <c r="J537" s="33">
        <v>0.77152777777777781</v>
      </c>
      <c r="K537" s="34">
        <f>IFERROR((PA[[#This Row],[Sunset Time (POA&lt;20 W/m2)]]-PA[[#This Row],[Sunrise Time (POA&gt;20 W/m2)]])*24,"")</f>
        <v>12.2</v>
      </c>
      <c r="L537" s="32" t="s">
        <v>412</v>
      </c>
      <c r="M537" s="32" t="s">
        <v>484</v>
      </c>
      <c r="N537" s="36" t="s">
        <v>413</v>
      </c>
      <c r="O537" s="35"/>
      <c r="P537" s="35"/>
      <c r="Q537" s="36"/>
      <c r="R537" s="31">
        <f>IF((PA[[#This Row],[String Type(If String BD)]]&amp;PA[[#This Row],[Equipment (If any BD other than PV  array and inv)]])="",1,0)</f>
        <v>1</v>
      </c>
      <c r="S537" s="31">
        <f>IF(PA[[#This Row],[String Type(If String BD)]]="",1,0)</f>
        <v>1</v>
      </c>
      <c r="T5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537" s="34">
        <f>IFERROR(_xlfn.XLOOKUP(PA[[#This Row],[Affected Equipment ]],'Basic Data'!N:N,'Basic Data'!Q:Q),"")</f>
        <v>2041.6000000000001</v>
      </c>
      <c r="V537" s="179">
        <f ca="1">IFERROR(_xlfn.XLOOKUP(PA[[#This Row],[Affected Equipment ]],'Basic Data'!N:N,'Basic Data'!R:R),"")</f>
        <v>1.2150211271796704E-2</v>
      </c>
      <c r="W537" s="35" t="s">
        <v>414</v>
      </c>
      <c r="X537" s="38"/>
      <c r="Y537" s="38" t="s">
        <v>452</v>
      </c>
      <c r="Z537" s="41">
        <v>0.53125</v>
      </c>
      <c r="AA537" s="41">
        <v>0.53125</v>
      </c>
      <c r="AB537" s="41">
        <v>0.53125</v>
      </c>
      <c r="AC537" s="44">
        <v>0.55555555555555558</v>
      </c>
      <c r="AD537" s="42">
        <f>IF(PA[[#This Row],[Acknowledgement Time ]]="NA","",(PA[[#This Row],[Acknowledgement Time ]]-PA[[#This Row],[Fault Time]])*24)</f>
        <v>0</v>
      </c>
      <c r="AE537" s="42">
        <f>IF(PA[[#This Row],[Work Start time on Fault]]="NA","",(PA[[#This Row],[Work Start time on Fault]]-PA[[#This Row],[Fault Time]])*24)</f>
        <v>0</v>
      </c>
      <c r="AF537" s="43">
        <f>IF(PA[[#This Row],[Status]]="Open","",(PA[[#This Row],[Work Completion time on fault]]-PA[[#This Row],[Fault Time]])*24)</f>
        <v>0.58333333333333393</v>
      </c>
      <c r="AG537" s="42">
        <f>IFERROR((PA[[#This Row],[Work Completion time on fault]]-PA[[#This Row],[Fault Time]])*24,"")</f>
        <v>0.58333333333333393</v>
      </c>
      <c r="AH537" s="35" t="s">
        <v>453</v>
      </c>
      <c r="AI537" s="32" t="s">
        <v>368</v>
      </c>
      <c r="AJ537" s="34">
        <f ca="1">IFERROR(PA[[#This Row],[Breakdown Time]]*PA[[#This Row],[Plant Equivalent Weightage]],"")</f>
        <v>7.087623241881418E-3</v>
      </c>
      <c r="AK537" s="35">
        <v>503</v>
      </c>
      <c r="AL537" s="49">
        <f>IFERROR((_xlfn.XLOOKUP($G537,'Modelling New'!$D:$D,'Modelling New'!$O:$O)*PA[[#This Row],[Lost PoA(Wh/m2)]]*PA[[#This Row],[DC Capacity Affected (kW)]])/1000,"")</f>
        <v>794.14478451013497</v>
      </c>
    </row>
    <row r="538" spans="1:38">
      <c r="A538" s="174">
        <f t="shared" si="9"/>
        <v>537</v>
      </c>
      <c r="B538" s="134">
        <v>45808</v>
      </c>
      <c r="C538" s="184">
        <f>YEAR(PA[[#This Row],[Date]])+IF(MONTH(PA[[#This Row],[Date]])&gt;=4,1,0)</f>
        <v>2026</v>
      </c>
      <c r="D538" s="32">
        <f>YEAR(PA[[#This Row],[Date]])</f>
        <v>2025</v>
      </c>
      <c r="E538" s="36" t="s">
        <v>364</v>
      </c>
      <c r="F538" s="36" t="s">
        <v>364</v>
      </c>
      <c r="G538" s="217">
        <v>45778</v>
      </c>
      <c r="H538" s="31">
        <f>DAY(EOMONTH(PA[[#This Row],[Month Year]],0))</f>
        <v>31</v>
      </c>
      <c r="I538" s="33">
        <v>0.26319444444444445</v>
      </c>
      <c r="J538" s="33">
        <v>0.77152777777777781</v>
      </c>
      <c r="K538" s="34">
        <f>IFERROR((PA[[#This Row],[Sunset Time (POA&lt;20 W/m2)]]-PA[[#This Row],[Sunrise Time (POA&gt;20 W/m2)]])*24,"")</f>
        <v>12.2</v>
      </c>
      <c r="L538" s="32" t="s">
        <v>403</v>
      </c>
      <c r="M538" s="36" t="s">
        <v>404</v>
      </c>
      <c r="N538" s="36" t="s">
        <v>413</v>
      </c>
      <c r="O538" s="37" t="s">
        <v>473</v>
      </c>
      <c r="P538" s="37" t="s">
        <v>407</v>
      </c>
      <c r="Q538" s="32"/>
      <c r="R538" s="31">
        <f>IF((PA[[#This Row],[String Type(If String BD)]]&amp;PA[[#This Row],[Equipment (If any BD other than PV  array and inv)]])="",1,0)</f>
        <v>0</v>
      </c>
      <c r="S538" s="31">
        <f>IF(PA[[#This Row],[String Type(If String BD)]]="",1,0)</f>
        <v>0</v>
      </c>
      <c r="T5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8" s="34">
        <f>IFERROR(_xlfn.XLOOKUP(PA[[#This Row],[Affected Equipment ]],'Basic Data'!N:N,'Basic Data'!Q:Q),"")</f>
        <v>31.900000000000002</v>
      </c>
      <c r="V538" s="179">
        <f ca="1">IFERROR(_xlfn.XLOOKUP(PA[[#This Row],[Affected Equipment ]],'Basic Data'!N:N,'Basic Data'!R:R),"")</f>
        <v>1.898470511218235E-4</v>
      </c>
      <c r="W538" s="35" t="s">
        <v>448</v>
      </c>
      <c r="X538" s="38"/>
      <c r="Y538" s="38" t="s">
        <v>470</v>
      </c>
      <c r="Z538" s="41">
        <v>0.26319444444444445</v>
      </c>
      <c r="AA538" s="41">
        <v>0.26319444444444445</v>
      </c>
      <c r="AB538" s="41">
        <v>0.26319444444444445</v>
      </c>
      <c r="AC538" s="44">
        <v>0.70833333333333337</v>
      </c>
      <c r="AD538" s="42">
        <f>IF(PA[[#This Row],[Acknowledgement Time ]]="NA","",(PA[[#This Row],[Acknowledgement Time ]]-PA[[#This Row],[Fault Time]])*24)</f>
        <v>0</v>
      </c>
      <c r="AE538" s="42">
        <f>IF(PA[[#This Row],[Work Start time on Fault]]="NA","",(PA[[#This Row],[Work Start time on Fault]]-PA[[#This Row],[Fault Time]])*24)</f>
        <v>0</v>
      </c>
      <c r="AF538" s="43">
        <f>IF(PA[[#This Row],[Status]]="Open","",(PA[[#This Row],[Work Completion time on fault]]-PA[[#This Row],[Fault Time]])*24)</f>
        <v>10.683333333333334</v>
      </c>
      <c r="AG538" s="42">
        <f>IFERROR((PA[[#This Row],[Work Completion time on fault]]-PA[[#This Row],[Fault Time]])*24,"")</f>
        <v>10.683333333333334</v>
      </c>
      <c r="AH538" s="316" t="s">
        <v>657</v>
      </c>
      <c r="AI538" s="32" t="s">
        <v>368</v>
      </c>
      <c r="AJ538" s="34">
        <f ca="1">IFERROR(PA[[#This Row],[Breakdown Time]]*PA[[#This Row],[Plant Equivalent Weightage]],"")</f>
        <v>2.0281993294848145E-3</v>
      </c>
      <c r="AK538" s="35">
        <v>5842</v>
      </c>
      <c r="AL538" s="49">
        <f>IFERROR((_xlfn.XLOOKUP($G538,'Modelling New'!$D:$D,'Modelling New'!$O:$O)*PA[[#This Row],[Lost PoA(Wh/m2)]]*PA[[#This Row],[DC Capacity Affected (kW)]])/1000,"")</f>
        <v>144.11635906772517</v>
      </c>
    </row>
    <row r="539" spans="1:38">
      <c r="A539" s="174">
        <f t="shared" si="9"/>
        <v>538</v>
      </c>
      <c r="B539" s="30">
        <v>45808</v>
      </c>
      <c r="C539" s="184">
        <f>YEAR(PA[[#This Row],[Date]])+IF(MONTH(PA[[#This Row],[Date]])&gt;=4,1,0)</f>
        <v>2026</v>
      </c>
      <c r="D539" s="32">
        <f>YEAR(PA[[#This Row],[Date]])</f>
        <v>2025</v>
      </c>
      <c r="E539" s="36" t="s">
        <v>364</v>
      </c>
      <c r="F539" s="36" t="s">
        <v>364</v>
      </c>
      <c r="G539" s="217">
        <v>45778</v>
      </c>
      <c r="H539" s="31">
        <f>DAY(EOMONTH(PA[[#This Row],[Month Year]],0))</f>
        <v>31</v>
      </c>
      <c r="I539" s="33">
        <v>0.26319444444444445</v>
      </c>
      <c r="J539" s="33">
        <v>0.77152777777777781</v>
      </c>
      <c r="K539" s="34">
        <f>IFERROR((PA[[#This Row],[Sunset Time (POA&lt;20 W/m2)]]-PA[[#This Row],[Sunrise Time (POA&gt;20 W/m2)]])*24,"")</f>
        <v>12.2</v>
      </c>
      <c r="L539" s="32" t="s">
        <v>403</v>
      </c>
      <c r="M539" s="36" t="s">
        <v>404</v>
      </c>
      <c r="N539" s="36" t="s">
        <v>413</v>
      </c>
      <c r="O539" s="37" t="s">
        <v>473</v>
      </c>
      <c r="P539" s="37" t="s">
        <v>407</v>
      </c>
      <c r="Q539" s="32"/>
      <c r="R539" s="31">
        <f>IF((PA[[#This Row],[String Type(If String BD)]]&amp;PA[[#This Row],[Equipment (If any BD other than PV  array and inv)]])="",1,0)</f>
        <v>0</v>
      </c>
      <c r="S539" s="31">
        <f>IF(PA[[#This Row],[String Type(If String BD)]]="",1,0)</f>
        <v>0</v>
      </c>
      <c r="T5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39" s="34">
        <f>IFERROR(_xlfn.XLOOKUP(PA[[#This Row],[Affected Equipment ]],'Basic Data'!N:N,'Basic Data'!Q:Q),"")</f>
        <v>31.900000000000002</v>
      </c>
      <c r="V539" s="179">
        <f ca="1">IFERROR(_xlfn.XLOOKUP(PA[[#This Row],[Affected Equipment ]],'Basic Data'!N:N,'Basic Data'!R:R),"")</f>
        <v>1.898470511218235E-4</v>
      </c>
      <c r="W539" s="35" t="s">
        <v>448</v>
      </c>
      <c r="X539" s="38"/>
      <c r="Y539" s="38" t="s">
        <v>470</v>
      </c>
      <c r="Z539" s="41">
        <v>0.26319444444444445</v>
      </c>
      <c r="AA539" s="41">
        <v>0.26319444444444445</v>
      </c>
      <c r="AB539" s="41">
        <v>0.26319444444444445</v>
      </c>
      <c r="AC539" s="44">
        <v>0.71527777777777779</v>
      </c>
      <c r="AD539" s="42">
        <f>IF(PA[[#This Row],[Acknowledgement Time ]]="NA","",(PA[[#This Row],[Acknowledgement Time ]]-PA[[#This Row],[Fault Time]])*24)</f>
        <v>0</v>
      </c>
      <c r="AE539" s="42">
        <f>IF(PA[[#This Row],[Work Start time on Fault]]="NA","",(PA[[#This Row],[Work Start time on Fault]]-PA[[#This Row],[Fault Time]])*24)</f>
        <v>0</v>
      </c>
      <c r="AF539" s="43">
        <f>IF(PA[[#This Row],[Status]]="Open","",(PA[[#This Row],[Work Completion time on fault]]-PA[[#This Row],[Fault Time]])*24)</f>
        <v>10.85</v>
      </c>
      <c r="AG539" s="42">
        <f>IFERROR((PA[[#This Row],[Work Completion time on fault]]-PA[[#This Row],[Fault Time]])*24,"")</f>
        <v>10.85</v>
      </c>
      <c r="AH539" s="316" t="s">
        <v>657</v>
      </c>
      <c r="AI539" s="32" t="s">
        <v>368</v>
      </c>
      <c r="AJ539" s="34">
        <f ca="1">IFERROR(PA[[#This Row],[Breakdown Time]]*PA[[#This Row],[Plant Equivalent Weightage]],"")</f>
        <v>2.0598405046717851E-3</v>
      </c>
      <c r="AK539" s="35">
        <v>5895</v>
      </c>
      <c r="AL539" s="49">
        <f>IFERROR((_xlfn.XLOOKUP($G539,'Modelling New'!$D:$D,'Modelling New'!$O:$O)*PA[[#This Row],[Lost PoA(Wh/m2)]]*PA[[#This Row],[DC Capacity Affected (kW)]])/1000,"")</f>
        <v>145.42381662174597</v>
      </c>
    </row>
    <row r="540" spans="1:38">
      <c r="A540" s="174">
        <f t="shared" ref="A540:A603" si="10">A539+1</f>
        <v>539</v>
      </c>
      <c r="B540" s="30">
        <v>45808</v>
      </c>
      <c r="C540" s="184">
        <f>YEAR(PA[[#This Row],[Date]])+IF(MONTH(PA[[#This Row],[Date]])&gt;=4,1,0)</f>
        <v>2026</v>
      </c>
      <c r="D540" s="32">
        <f>YEAR(PA[[#This Row],[Date]])</f>
        <v>2025</v>
      </c>
      <c r="E540" s="36" t="s">
        <v>364</v>
      </c>
      <c r="F540" s="36" t="s">
        <v>364</v>
      </c>
      <c r="G540" s="217">
        <v>45778</v>
      </c>
      <c r="H540" s="31">
        <f>DAY(EOMONTH(PA[[#This Row],[Month Year]],0))</f>
        <v>31</v>
      </c>
      <c r="I540" s="33">
        <v>0.26319444444444445</v>
      </c>
      <c r="J540" s="33">
        <v>0.77152777777777781</v>
      </c>
      <c r="K540" s="34">
        <f>IFERROR((PA[[#This Row],[Sunset Time (POA&lt;20 W/m2)]]-PA[[#This Row],[Sunrise Time (POA&gt;20 W/m2)]])*24,"")</f>
        <v>12.2</v>
      </c>
      <c r="L540" s="32" t="s">
        <v>424</v>
      </c>
      <c r="M540" s="32" t="s">
        <v>411</v>
      </c>
      <c r="N540" s="36" t="s">
        <v>405</v>
      </c>
      <c r="O540" s="37" t="s">
        <v>406</v>
      </c>
      <c r="P540" s="37" t="s">
        <v>407</v>
      </c>
      <c r="Q540" s="32"/>
      <c r="R540" s="31">
        <f>IF((PA[[#This Row],[String Type(If String BD)]]&amp;PA[[#This Row],[Equipment (If any BD other than PV  array and inv)]])="",1,0)</f>
        <v>0</v>
      </c>
      <c r="S540" s="31">
        <f>IF(PA[[#This Row],[String Type(If String BD)]]="",1,0)</f>
        <v>0</v>
      </c>
      <c r="T5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0" s="34">
        <f>IFERROR(_xlfn.XLOOKUP(PA[[#This Row],[Affected Equipment ]],'Basic Data'!N:N,'Basic Data'!Q:Q),"")</f>
        <v>31.900000000000002</v>
      </c>
      <c r="V540" s="179">
        <f ca="1">IFERROR(_xlfn.XLOOKUP(PA[[#This Row],[Affected Equipment ]],'Basic Data'!N:N,'Basic Data'!R:R),"")</f>
        <v>1.898470511218235E-4</v>
      </c>
      <c r="W540" s="35" t="s">
        <v>448</v>
      </c>
      <c r="X540" s="38"/>
      <c r="Y540" s="38" t="s">
        <v>470</v>
      </c>
      <c r="Z540" s="41">
        <v>0.26319444444444445</v>
      </c>
      <c r="AA540" s="41">
        <v>0.26319444444444445</v>
      </c>
      <c r="AB540" s="41">
        <v>0.26319444444444445</v>
      </c>
      <c r="AC540" s="44">
        <v>0.72222222222222221</v>
      </c>
      <c r="AD540" s="42">
        <f>IF(PA[[#This Row],[Acknowledgement Time ]]="NA","",(PA[[#This Row],[Acknowledgement Time ]]-PA[[#This Row],[Fault Time]])*24)</f>
        <v>0</v>
      </c>
      <c r="AE540" s="42">
        <f>IF(PA[[#This Row],[Work Start time on Fault]]="NA","",(PA[[#This Row],[Work Start time on Fault]]-PA[[#This Row],[Fault Time]])*24)</f>
        <v>0</v>
      </c>
      <c r="AF540" s="43">
        <f>IF(PA[[#This Row],[Status]]="Open","",(PA[[#This Row],[Work Completion time on fault]]-PA[[#This Row],[Fault Time]])*24)</f>
        <v>11.016666666666666</v>
      </c>
      <c r="AG540" s="42">
        <f>IFERROR((PA[[#This Row],[Work Completion time on fault]]-PA[[#This Row],[Fault Time]])*24,"")</f>
        <v>11.016666666666666</v>
      </c>
      <c r="AH540" s="316" t="s">
        <v>594</v>
      </c>
      <c r="AI540" s="32" t="s">
        <v>368</v>
      </c>
      <c r="AJ540" s="34">
        <f ca="1">IFERROR(PA[[#This Row],[Breakdown Time]]*PA[[#This Row],[Plant Equivalent Weightage]],"")</f>
        <v>2.0914816798587553E-3</v>
      </c>
      <c r="AK540" s="35">
        <v>5941</v>
      </c>
      <c r="AL540" s="49">
        <f>IFERROR((_xlfn.XLOOKUP($G540,'Modelling New'!$D:$D,'Modelling New'!$O:$O)*PA[[#This Row],[Lost PoA(Wh/m2)]]*PA[[#This Row],[DC Capacity Affected (kW)]])/1000,"")</f>
        <v>146.55859110259419</v>
      </c>
    </row>
    <row r="541" spans="1:38">
      <c r="A541" s="174">
        <f t="shared" si="10"/>
        <v>540</v>
      </c>
      <c r="B541" s="30">
        <v>45808</v>
      </c>
      <c r="C541" s="184">
        <f>YEAR(PA[[#This Row],[Date]])+IF(MONTH(PA[[#This Row],[Date]])&gt;=4,1,0)</f>
        <v>2026</v>
      </c>
      <c r="D541" s="32">
        <f>YEAR(PA[[#This Row],[Date]])</f>
        <v>2025</v>
      </c>
      <c r="E541" s="36" t="s">
        <v>364</v>
      </c>
      <c r="F541" s="36" t="s">
        <v>364</v>
      </c>
      <c r="G541" s="217">
        <v>45778</v>
      </c>
      <c r="H541" s="31">
        <f>DAY(EOMONTH(PA[[#This Row],[Month Year]],0))</f>
        <v>31</v>
      </c>
      <c r="I541" s="33">
        <v>0.26319444444444445</v>
      </c>
      <c r="J541" s="33">
        <v>0.77152777777777781</v>
      </c>
      <c r="K541" s="34">
        <f>IFERROR((PA[[#This Row],[Sunset Time (POA&lt;20 W/m2)]]-PA[[#This Row],[Sunrise Time (POA&gt;20 W/m2)]])*24,"")</f>
        <v>12.2</v>
      </c>
      <c r="L541" s="32" t="s">
        <v>424</v>
      </c>
      <c r="M541" s="32" t="s">
        <v>411</v>
      </c>
      <c r="N541" s="36" t="s">
        <v>444</v>
      </c>
      <c r="O541" s="37" t="s">
        <v>473</v>
      </c>
      <c r="P541" s="37" t="s">
        <v>407</v>
      </c>
      <c r="Q541" s="32"/>
      <c r="R541" s="31">
        <f>IF((PA[[#This Row],[String Type(If String BD)]]&amp;PA[[#This Row],[Equipment (If any BD other than PV  array and inv)]])="",1,0)</f>
        <v>0</v>
      </c>
      <c r="S541" s="31">
        <f>IF(PA[[#This Row],[String Type(If String BD)]]="",1,0)</f>
        <v>0</v>
      </c>
      <c r="T5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1" s="34">
        <f>IFERROR(_xlfn.XLOOKUP(PA[[#This Row],[Affected Equipment ]],'Basic Data'!N:N,'Basic Data'!Q:Q),"")</f>
        <v>31.900000000000002</v>
      </c>
      <c r="V541" s="179">
        <f ca="1">IFERROR(_xlfn.XLOOKUP(PA[[#This Row],[Affected Equipment ]],'Basic Data'!N:N,'Basic Data'!R:R),"")</f>
        <v>1.898470511218235E-4</v>
      </c>
      <c r="W541" s="35" t="s">
        <v>448</v>
      </c>
      <c r="X541" s="38"/>
      <c r="Y541" s="38" t="s">
        <v>470</v>
      </c>
      <c r="Z541" s="41">
        <v>0.26319444444444445</v>
      </c>
      <c r="AA541" s="41">
        <v>0.26319444444444445</v>
      </c>
      <c r="AB541" s="41">
        <v>0.26319444444444445</v>
      </c>
      <c r="AC541" s="44">
        <v>0.72916666666666663</v>
      </c>
      <c r="AD541" s="42">
        <f>IF(PA[[#This Row],[Acknowledgement Time ]]="NA","",(PA[[#This Row],[Acknowledgement Time ]]-PA[[#This Row],[Fault Time]])*24)</f>
        <v>0</v>
      </c>
      <c r="AE541" s="42">
        <f>IF(PA[[#This Row],[Work Start time on Fault]]="NA","",(PA[[#This Row],[Work Start time on Fault]]-PA[[#This Row],[Fault Time]])*24)</f>
        <v>0</v>
      </c>
      <c r="AF541" s="43">
        <f>IF(PA[[#This Row],[Status]]="Open","",(PA[[#This Row],[Work Completion time on fault]]-PA[[#This Row],[Fault Time]])*24)</f>
        <v>11.183333333333332</v>
      </c>
      <c r="AG541" s="42">
        <f>IFERROR((PA[[#This Row],[Work Completion time on fault]]-PA[[#This Row],[Fault Time]])*24,"")</f>
        <v>11.183333333333332</v>
      </c>
      <c r="AH541" s="316" t="s">
        <v>456</v>
      </c>
      <c r="AI541" s="32" t="s">
        <v>368</v>
      </c>
      <c r="AJ541" s="34">
        <f ca="1">IFERROR(PA[[#This Row],[Breakdown Time]]*PA[[#This Row],[Plant Equivalent Weightage]],"")</f>
        <v>2.1231228550457259E-3</v>
      </c>
      <c r="AK541" s="35">
        <v>5974</v>
      </c>
      <c r="AL541" s="49">
        <f>IFERROR((_xlfn.XLOOKUP($G541,'Modelling New'!$D:$D,'Modelling New'!$O:$O)*PA[[#This Row],[Lost PoA(Wh/m2)]]*PA[[#This Row],[DC Capacity Affected (kW)]])/1000,"")</f>
        <v>147.37266844755052</v>
      </c>
    </row>
    <row r="542" spans="1:38">
      <c r="A542" s="174">
        <f t="shared" si="10"/>
        <v>541</v>
      </c>
      <c r="B542" s="134">
        <v>45808</v>
      </c>
      <c r="C542" s="183">
        <f>YEAR(PA[[#This Row],[Date]])+IF(MONTH(PA[[#This Row],[Date]])&gt;=4,1,0)</f>
        <v>2026</v>
      </c>
      <c r="D542" s="32">
        <f>YEAR(PA[[#This Row],[Date]])</f>
        <v>2025</v>
      </c>
      <c r="E542" s="36" t="s">
        <v>364</v>
      </c>
      <c r="F542" s="36" t="s">
        <v>364</v>
      </c>
      <c r="G542" s="217">
        <v>45778</v>
      </c>
      <c r="H542" s="175">
        <f>DAY(EOMONTH(PA[[#This Row],[Month Year]],0))</f>
        <v>31</v>
      </c>
      <c r="I542" s="33">
        <v>0.26319444444444445</v>
      </c>
      <c r="J542" s="33">
        <v>0.77152777777777781</v>
      </c>
      <c r="K542" s="34">
        <f>IFERROR((PA[[#This Row],[Sunset Time (POA&lt;20 W/m2)]]-PA[[#This Row],[Sunrise Time (POA&gt;20 W/m2)]])*24,"")</f>
        <v>12.2</v>
      </c>
      <c r="L542" s="32" t="s">
        <v>424</v>
      </c>
      <c r="M542" s="36" t="s">
        <v>404</v>
      </c>
      <c r="N542" s="36" t="s">
        <v>413</v>
      </c>
      <c r="O542" s="37" t="s">
        <v>457</v>
      </c>
      <c r="P542" s="37" t="s">
        <v>407</v>
      </c>
      <c r="Q542" s="36"/>
      <c r="R542" s="175">
        <f>IF((PA[[#This Row],[String Type(If String BD)]]&amp;PA[[#This Row],[Equipment (If any BD other than PV  array and inv)]])="",1,0)</f>
        <v>0</v>
      </c>
      <c r="S542" s="175">
        <f>IF(PA[[#This Row],[String Type(If String BD)]]="",1,0)</f>
        <v>0</v>
      </c>
      <c r="T5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2" s="176">
        <f>IFERROR(_xlfn.XLOOKUP(PA[[#This Row],[Affected Equipment ]],'Basic Data'!N:N,'Basic Data'!Q:Q),"")</f>
        <v>31.900000000000002</v>
      </c>
      <c r="V542" s="180">
        <f ca="1">IFERROR(_xlfn.XLOOKUP(PA[[#This Row],[Affected Equipment ]],'Basic Data'!N:N,'Basic Data'!R:R),"")</f>
        <v>1.898470511218235E-4</v>
      </c>
      <c r="W542" s="35" t="s">
        <v>448</v>
      </c>
      <c r="X542" s="39"/>
      <c r="Y542" s="38" t="s">
        <v>470</v>
      </c>
      <c r="Z542" s="41">
        <v>0.26319444444444445</v>
      </c>
      <c r="AA542" s="41">
        <v>0.26319444444444445</v>
      </c>
      <c r="AB542" s="41">
        <v>0.26319444444444445</v>
      </c>
      <c r="AC542" s="45">
        <v>0.73611111111111116</v>
      </c>
      <c r="AD542" s="177">
        <f>IF(PA[[#This Row],[Acknowledgement Time ]]="NA","",(PA[[#This Row],[Acknowledgement Time ]]-PA[[#This Row],[Fault Time]])*24)</f>
        <v>0</v>
      </c>
      <c r="AE542" s="177">
        <f>IF(PA[[#This Row],[Work Start time on Fault]]="NA","",(PA[[#This Row],[Work Start time on Fault]]-PA[[#This Row],[Fault Time]])*24)</f>
        <v>0</v>
      </c>
      <c r="AF542" s="178">
        <f>IF(PA[[#This Row],[Status]]="Open","",(PA[[#This Row],[Work Completion time on fault]]-PA[[#This Row],[Fault Time]])*24)</f>
        <v>11.350000000000001</v>
      </c>
      <c r="AG542" s="177">
        <f>IFERROR((PA[[#This Row],[Work Completion time on fault]]-PA[[#This Row],[Fault Time]])*24,"")</f>
        <v>11.350000000000001</v>
      </c>
      <c r="AH542" s="316" t="s">
        <v>469</v>
      </c>
      <c r="AI542" s="32" t="s">
        <v>368</v>
      </c>
      <c r="AJ542" s="176">
        <f ca="1">IFERROR(PA[[#This Row],[Breakdown Time]]*PA[[#This Row],[Plant Equivalent Weightage]],"")</f>
        <v>2.154764030232697E-3</v>
      </c>
      <c r="AK542" s="37">
        <v>6002</v>
      </c>
      <c r="AL542" s="278">
        <f>IFERROR((_xlfn.XLOOKUP($G542,'Modelling New'!$D:$D,'Modelling New'!$O:$O)*PA[[#This Row],[Lost PoA(Wh/m2)]]*PA[[#This Row],[DC Capacity Affected (kW)]])/1000,"")</f>
        <v>148.06340074024075</v>
      </c>
    </row>
    <row r="543" spans="1:38">
      <c r="A543" s="174">
        <f t="shared" si="10"/>
        <v>542</v>
      </c>
      <c r="B543" s="134">
        <v>45809</v>
      </c>
      <c r="C543" s="184">
        <f>YEAR(PA[[#This Row],[Date]])+IF(MONTH(PA[[#This Row],[Date]])&gt;=4,1,0)</f>
        <v>2026</v>
      </c>
      <c r="D543" s="32">
        <f>YEAR(PA[[#This Row],[Date]])</f>
        <v>2025</v>
      </c>
      <c r="E543" s="36" t="s">
        <v>364</v>
      </c>
      <c r="F543" s="36" t="s">
        <v>364</v>
      </c>
      <c r="G543" s="217">
        <v>45809</v>
      </c>
      <c r="H543" s="31">
        <f>DAY(EOMONTH(PA[[#This Row],[Month Year]],0))</f>
        <v>30</v>
      </c>
      <c r="I543" s="33">
        <v>0.26250000000000001</v>
      </c>
      <c r="J543" s="33">
        <v>0.77361111111111114</v>
      </c>
      <c r="K543" s="34">
        <f>IFERROR((PA[[#This Row],[Sunset Time (POA&lt;20 W/m2)]]-PA[[#This Row],[Sunrise Time (POA&gt;20 W/m2)]])*24,"")</f>
        <v>12.266666666666666</v>
      </c>
      <c r="L543" s="32" t="s">
        <v>427</v>
      </c>
      <c r="M543" s="36" t="s">
        <v>404</v>
      </c>
      <c r="N543" s="36" t="s">
        <v>413</v>
      </c>
      <c r="O543" s="35"/>
      <c r="P543" s="35"/>
      <c r="Q543" s="32"/>
      <c r="R543" s="31">
        <f>IF((PA[[#This Row],[String Type(If String BD)]]&amp;PA[[#This Row],[Equipment (If any BD other than PV  array and inv)]])="",1,0)</f>
        <v>1</v>
      </c>
      <c r="S543" s="31">
        <f>IF(PA[[#This Row],[String Type(If String BD)]]="",1,0)</f>
        <v>1</v>
      </c>
      <c r="T5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3" s="34">
        <f>IFERROR(_xlfn.XLOOKUP(PA[[#This Row],[Affected Equipment ]],'Basic Data'!N:N,'Basic Data'!Q:Q),"")</f>
        <v>1232.79</v>
      </c>
      <c r="V543" s="179">
        <f ca="1">IFERROR(_xlfn.XLOOKUP(PA[[#This Row],[Affected Equipment ]],'Basic Data'!N:N,'Basic Data'!R:R),"")</f>
        <v>7.3367255847170149E-3</v>
      </c>
      <c r="W543" s="35" t="s">
        <v>414</v>
      </c>
      <c r="X543" s="38"/>
      <c r="Y543" s="38" t="s">
        <v>603</v>
      </c>
      <c r="Z543" s="40">
        <v>0.26250000000000001</v>
      </c>
      <c r="AA543" s="40">
        <v>0.26250000000000001</v>
      </c>
      <c r="AB543" s="41">
        <v>0.26250000000000001</v>
      </c>
      <c r="AC543" s="44">
        <v>0.40277777777777779</v>
      </c>
      <c r="AD543" s="42">
        <f>IF(PA[[#This Row],[Acknowledgement Time ]]="NA","",(PA[[#This Row],[Acknowledgement Time ]]-PA[[#This Row],[Fault Time]])*24)</f>
        <v>0</v>
      </c>
      <c r="AE543" s="42">
        <f>IF(PA[[#This Row],[Work Start time on Fault]]="NA","",(PA[[#This Row],[Work Start time on Fault]]-PA[[#This Row],[Fault Time]])*24)</f>
        <v>0</v>
      </c>
      <c r="AF543" s="43">
        <f>IF(PA[[#This Row],[Status]]="Open","",(PA[[#This Row],[Work Completion time on fault]]-PA[[#This Row],[Fault Time]])*24)</f>
        <v>3.3666666666666667</v>
      </c>
      <c r="AG543" s="42">
        <f>IFERROR((PA[[#This Row],[Work Completion time on fault]]-PA[[#This Row],[Fault Time]])*24,"")</f>
        <v>3.3666666666666667</v>
      </c>
      <c r="AH543" s="35" t="s">
        <v>653</v>
      </c>
      <c r="AI543" s="32" t="s">
        <v>368</v>
      </c>
      <c r="AJ543" s="34">
        <f ca="1">IFERROR(PA[[#This Row],[Breakdown Time]]*PA[[#This Row],[Plant Equivalent Weightage]],"")</f>
        <v>2.4700309468547284E-2</v>
      </c>
      <c r="AK543" s="35">
        <v>866</v>
      </c>
      <c r="AL543" s="49">
        <f>IFERROR((_xlfn.XLOOKUP($G543,'Modelling New'!$D:$D,'Modelling New'!$O:$O)*PA[[#This Row],[Lost PoA(Wh/m2)]]*PA[[#This Row],[DC Capacity Affected (kW)]])/1000,"")</f>
        <v>865.78419154024755</v>
      </c>
    </row>
    <row r="544" spans="1:38">
      <c r="A544" s="174">
        <f t="shared" si="10"/>
        <v>543</v>
      </c>
      <c r="B544" s="30">
        <v>45809</v>
      </c>
      <c r="C544" s="184">
        <f>YEAR(PA[[#This Row],[Date]])+IF(MONTH(PA[[#This Row],[Date]])&gt;=4,1,0)</f>
        <v>2026</v>
      </c>
      <c r="D544" s="32">
        <f>YEAR(PA[[#This Row],[Date]])</f>
        <v>2025</v>
      </c>
      <c r="E544" s="36" t="s">
        <v>364</v>
      </c>
      <c r="F544" s="36" t="s">
        <v>364</v>
      </c>
      <c r="G544" s="217">
        <v>45809</v>
      </c>
      <c r="H544" s="31">
        <f>DAY(EOMONTH(PA[[#This Row],[Month Year]],0))</f>
        <v>30</v>
      </c>
      <c r="I544" s="33">
        <v>0.26250000000000001</v>
      </c>
      <c r="J544" s="33">
        <v>0.77361111111111114</v>
      </c>
      <c r="K544" s="34">
        <f>IFERROR((PA[[#This Row],[Sunset Time (POA&lt;20 W/m2)]]-PA[[#This Row],[Sunrise Time (POA&gt;20 W/m2)]])*24,"")</f>
        <v>12.266666666666666</v>
      </c>
      <c r="L544" s="32" t="s">
        <v>419</v>
      </c>
      <c r="M544" s="32" t="s">
        <v>411</v>
      </c>
      <c r="N544" s="36" t="s">
        <v>405</v>
      </c>
      <c r="O544" s="37" t="s">
        <v>447</v>
      </c>
      <c r="P544" s="37" t="s">
        <v>407</v>
      </c>
      <c r="Q544" s="32"/>
      <c r="R544" s="31">
        <f>IF((PA[[#This Row],[String Type(If String BD)]]&amp;PA[[#This Row],[Equipment (If any BD other than PV  array and inv)]])="",1,0)</f>
        <v>0</v>
      </c>
      <c r="S544" s="31">
        <f>IF(PA[[#This Row],[String Type(If String BD)]]="",1,0)</f>
        <v>0</v>
      </c>
      <c r="T5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44" s="34">
        <f>IFERROR(_xlfn.XLOOKUP(PA[[#This Row],[Affected Equipment ]],'Basic Data'!N:N,'Basic Data'!Q:Q),"")</f>
        <v>31.900000000000002</v>
      </c>
      <c r="V544" s="179">
        <f ca="1">IFERROR(_xlfn.XLOOKUP(PA[[#This Row],[Affected Equipment ]],'Basic Data'!N:N,'Basic Data'!R:R),"")</f>
        <v>1.898470511218235E-4</v>
      </c>
      <c r="W544" s="35" t="s">
        <v>448</v>
      </c>
      <c r="X544" s="38"/>
      <c r="Y544" s="38" t="s">
        <v>470</v>
      </c>
      <c r="Z544" s="40">
        <v>0.26250000000000001</v>
      </c>
      <c r="AA544" s="40">
        <v>0.26250000000000001</v>
      </c>
      <c r="AB544" s="41">
        <v>0.26250000000000001</v>
      </c>
      <c r="AC544" s="44">
        <v>0.70833333333333337</v>
      </c>
      <c r="AD544" s="42">
        <f>IF(PA[[#This Row],[Acknowledgement Time ]]="NA","",(PA[[#This Row],[Acknowledgement Time ]]-PA[[#This Row],[Fault Time]])*24)</f>
        <v>0</v>
      </c>
      <c r="AE544" s="42">
        <f>IF(PA[[#This Row],[Work Start time on Fault]]="NA","",(PA[[#This Row],[Work Start time on Fault]]-PA[[#This Row],[Fault Time]])*24)</f>
        <v>0</v>
      </c>
      <c r="AF544" s="43">
        <f>IF(PA[[#This Row],[Status]]="Open","",(PA[[#This Row],[Work Completion time on fault]]-PA[[#This Row],[Fault Time]])*24)</f>
        <v>10.700000000000001</v>
      </c>
      <c r="AG544" s="42">
        <f>IFERROR((PA[[#This Row],[Work Completion time on fault]]-PA[[#This Row],[Fault Time]])*24,"")</f>
        <v>10.700000000000001</v>
      </c>
      <c r="AH544" s="316" t="s">
        <v>657</v>
      </c>
      <c r="AI544" s="32" t="s">
        <v>368</v>
      </c>
      <c r="AJ544" s="34">
        <f ca="1">IFERROR(PA[[#This Row],[Breakdown Time]]*PA[[#This Row],[Plant Equivalent Weightage]],"")</f>
        <v>2.0313634470035119E-3</v>
      </c>
      <c r="AK544" s="35">
        <v>4617</v>
      </c>
      <c r="AL544" s="49">
        <f>IFERROR((_xlfn.XLOOKUP($G544,'Modelling New'!$D:$D,'Modelling New'!$O:$O)*PA[[#This Row],[Lost PoA(Wh/m2)]]*PA[[#This Row],[DC Capacity Affected (kW)]])/1000,"")</f>
        <v>119.44094049805034</v>
      </c>
    </row>
    <row r="545" spans="1:38">
      <c r="A545" s="174">
        <f t="shared" si="10"/>
        <v>544</v>
      </c>
      <c r="B545" s="30">
        <v>45810</v>
      </c>
      <c r="C545" s="183">
        <f>YEAR(PA[[#This Row],[Date]])+IF(MONTH(PA[[#This Row],[Date]])&gt;=4,1,0)</f>
        <v>2026</v>
      </c>
      <c r="D545" s="32">
        <f>YEAR(PA[[#This Row],[Date]])</f>
        <v>2025</v>
      </c>
      <c r="E545" s="36" t="s">
        <v>364</v>
      </c>
      <c r="F545" s="36" t="s">
        <v>364</v>
      </c>
      <c r="G545" s="217">
        <v>45809</v>
      </c>
      <c r="H545" s="175">
        <f>DAY(EOMONTH(PA[[#This Row],[Month Year]],0))</f>
        <v>30</v>
      </c>
      <c r="I545" s="33">
        <v>0.25833333333333336</v>
      </c>
      <c r="J545" s="33">
        <v>0.77569444444444446</v>
      </c>
      <c r="K545" s="34">
        <f>IFERROR((PA[[#This Row],[Sunset Time (POA&lt;20 W/m2)]]-PA[[#This Row],[Sunrise Time (POA&gt;20 W/m2)]])*24,"")</f>
        <v>12.416666666666668</v>
      </c>
      <c r="L545" s="32" t="s">
        <v>427</v>
      </c>
      <c r="M545" s="36" t="s">
        <v>404</v>
      </c>
      <c r="N545" s="36" t="s">
        <v>413</v>
      </c>
      <c r="O545" s="37"/>
      <c r="P545" s="37"/>
      <c r="Q545" s="36"/>
      <c r="R545" s="175">
        <f>IF((PA[[#This Row],[String Type(If String BD)]]&amp;PA[[#This Row],[Equipment (If any BD other than PV  array and inv)]])="",1,0)</f>
        <v>1</v>
      </c>
      <c r="S545" s="175">
        <f>IF(PA[[#This Row],[String Type(If String BD)]]="",1,0)</f>
        <v>1</v>
      </c>
      <c r="T54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5" s="176">
        <f>IFERROR(_xlfn.XLOOKUP(PA[[#This Row],[Affected Equipment ]],'Basic Data'!N:N,'Basic Data'!Q:Q),"")</f>
        <v>1232.79</v>
      </c>
      <c r="V545" s="180">
        <f ca="1">IFERROR(_xlfn.XLOOKUP(PA[[#This Row],[Affected Equipment ]],'Basic Data'!N:N,'Basic Data'!R:R),"")</f>
        <v>7.3367255847170149E-3</v>
      </c>
      <c r="W545" s="35" t="s">
        <v>414</v>
      </c>
      <c r="X545" s="38"/>
      <c r="Y545" s="38" t="s">
        <v>603</v>
      </c>
      <c r="Z545" s="45">
        <v>0.25833333333333336</v>
      </c>
      <c r="AA545" s="46">
        <v>0.25833333333333336</v>
      </c>
      <c r="AB545" s="47">
        <v>0.25833333333333336</v>
      </c>
      <c r="AC545" s="45">
        <v>0.42499999999999999</v>
      </c>
      <c r="AD545" s="177">
        <f>IF(PA[[#This Row],[Acknowledgement Time ]]="NA","",(PA[[#This Row],[Acknowledgement Time ]]-PA[[#This Row],[Fault Time]])*24)</f>
        <v>0</v>
      </c>
      <c r="AE545" s="177">
        <f>IF(PA[[#This Row],[Work Start time on Fault]]="NA","",(PA[[#This Row],[Work Start time on Fault]]-PA[[#This Row],[Fault Time]])*24)</f>
        <v>0</v>
      </c>
      <c r="AF545" s="178">
        <f>IF(PA[[#This Row],[Status]]="Open","",(PA[[#This Row],[Work Completion time on fault]]-PA[[#This Row],[Fault Time]])*24)</f>
        <v>3.9999999999999991</v>
      </c>
      <c r="AG545" s="177">
        <f>IFERROR((PA[[#This Row],[Work Completion time on fault]]-PA[[#This Row],[Fault Time]])*24,"")</f>
        <v>3.9999999999999991</v>
      </c>
      <c r="AH545" s="37" t="s">
        <v>658</v>
      </c>
      <c r="AI545" s="32" t="s">
        <v>368</v>
      </c>
      <c r="AJ545" s="176">
        <f ca="1">IFERROR(PA[[#This Row],[Breakdown Time]]*PA[[#This Row],[Plant Equivalent Weightage]],"")</f>
        <v>2.9346902338868053E-2</v>
      </c>
      <c r="AK545" s="37">
        <v>1122</v>
      </c>
      <c r="AL545" s="278">
        <f>IFERROR((_xlfn.XLOOKUP($G545,'Modelling New'!$D:$D,'Modelling New'!$O:$O)*PA[[#This Row],[Lost PoA(Wh/m2)]]*PA[[#This Row],[DC Capacity Affected (kW)]])/1000,"")</f>
        <v>1121.7203959678495</v>
      </c>
    </row>
    <row r="546" spans="1:38">
      <c r="A546" s="174">
        <f t="shared" si="10"/>
        <v>545</v>
      </c>
      <c r="B546" s="30">
        <v>45810</v>
      </c>
      <c r="C546" s="184">
        <f>YEAR(PA[[#This Row],[Date]])+IF(MONTH(PA[[#This Row],[Date]])&gt;=4,1,0)</f>
        <v>2026</v>
      </c>
      <c r="D546" s="32">
        <f>YEAR(PA[[#This Row],[Date]])</f>
        <v>2025</v>
      </c>
      <c r="E546" s="36" t="s">
        <v>364</v>
      </c>
      <c r="F546" s="36" t="s">
        <v>364</v>
      </c>
      <c r="G546" s="217">
        <v>45809</v>
      </c>
      <c r="H546" s="31">
        <f>DAY(EOMONTH(PA[[#This Row],[Month Year]],0))</f>
        <v>30</v>
      </c>
      <c r="I546" s="33">
        <v>0.25833333333333336</v>
      </c>
      <c r="J546" s="33">
        <v>0.77569444444444446</v>
      </c>
      <c r="K546" s="34">
        <f>IFERROR((PA[[#This Row],[Sunset Time (POA&lt;20 W/m2)]]-PA[[#This Row],[Sunrise Time (POA&gt;20 W/m2)]])*24,"")</f>
        <v>12.416666666666668</v>
      </c>
      <c r="L546" s="32" t="s">
        <v>474</v>
      </c>
      <c r="M546" s="32" t="s">
        <v>411</v>
      </c>
      <c r="N546" s="32"/>
      <c r="O546" s="35"/>
      <c r="P546" s="35"/>
      <c r="Q546" s="32"/>
      <c r="R546" s="31">
        <f>IF((PA[[#This Row],[String Type(If String BD)]]&amp;PA[[#This Row],[Equipment (If any BD other than PV  array and inv)]])="",1,0)</f>
        <v>1</v>
      </c>
      <c r="S546" s="31">
        <f>IF(PA[[#This Row],[String Type(If String BD)]]="",1,0)</f>
        <v>1</v>
      </c>
      <c r="T5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546" s="34">
        <f>IFERROR(_xlfn.XLOOKUP(PA[[#This Row],[Affected Equipment ]],'Basic Data'!N:N,'Basic Data'!Q:Q),"")</f>
        <v>3540.32</v>
      </c>
      <c r="V546" s="179">
        <f ca="1">IFERROR(_xlfn.XLOOKUP(PA[[#This Row],[Affected Equipment ]],'Basic Data'!N:N,'Basic Data'!R:R),"")</f>
        <v>2.1069570909956557E-2</v>
      </c>
      <c r="W546" s="37" t="s">
        <v>475</v>
      </c>
      <c r="X546" s="38"/>
      <c r="Y546" s="38" t="s">
        <v>439</v>
      </c>
      <c r="Z546" s="44">
        <v>0.39791666666666664</v>
      </c>
      <c r="AA546" s="44">
        <v>0.39791666666666664</v>
      </c>
      <c r="AB546" s="44">
        <v>0.39791666666666664</v>
      </c>
      <c r="AC546" s="44">
        <v>0.40208333333333335</v>
      </c>
      <c r="AD546" s="42">
        <f>IF(PA[[#This Row],[Acknowledgement Time ]]="NA","",(PA[[#This Row],[Acknowledgement Time ]]-PA[[#This Row],[Fault Time]])*24)</f>
        <v>0</v>
      </c>
      <c r="AE546" s="42">
        <f>IF(PA[[#This Row],[Work Start time on Fault]]="NA","",(PA[[#This Row],[Work Start time on Fault]]-PA[[#This Row],[Fault Time]])*24)</f>
        <v>0</v>
      </c>
      <c r="AF546" s="43">
        <f>IF(PA[[#This Row],[Status]]="Open","",(PA[[#This Row],[Work Completion time on fault]]-PA[[#This Row],[Fault Time]])*24)</f>
        <v>0.10000000000000098</v>
      </c>
      <c r="AG546" s="42">
        <f>IFERROR((PA[[#This Row],[Work Completion time on fault]]-PA[[#This Row],[Fault Time]])*24,"")</f>
        <v>0.10000000000000098</v>
      </c>
      <c r="AH546" s="35" t="s">
        <v>445</v>
      </c>
      <c r="AI546" s="32" t="s">
        <v>368</v>
      </c>
      <c r="AJ546" s="34">
        <f ca="1">IFERROR(PA[[#This Row],[Breakdown Time]]*PA[[#This Row],[Plant Equivalent Weightage]],"")</f>
        <v>2.1069570909956763E-3</v>
      </c>
      <c r="AK546" s="35">
        <v>29</v>
      </c>
      <c r="AL546" s="49">
        <f>IFERROR((_xlfn.XLOOKUP($G546,'Modelling New'!$D:$D,'Modelling New'!$O:$O)*PA[[#This Row],[Lost PoA(Wh/m2)]]*PA[[#This Row],[DC Capacity Affected (kW)]])/1000,"")</f>
        <v>83.261297273723102</v>
      </c>
    </row>
    <row r="547" spans="1:38">
      <c r="A547" s="174">
        <f t="shared" si="10"/>
        <v>546</v>
      </c>
      <c r="B547" s="30">
        <v>45810</v>
      </c>
      <c r="C547" s="184">
        <f>YEAR(PA[[#This Row],[Date]])+IF(MONTH(PA[[#This Row],[Date]])&gt;=4,1,0)</f>
        <v>2026</v>
      </c>
      <c r="D547" s="32">
        <f>YEAR(PA[[#This Row],[Date]])</f>
        <v>2025</v>
      </c>
      <c r="E547" s="36" t="s">
        <v>364</v>
      </c>
      <c r="F547" s="36" t="s">
        <v>364</v>
      </c>
      <c r="G547" s="217">
        <v>45809</v>
      </c>
      <c r="H547" s="31">
        <f>DAY(EOMONTH(PA[[#This Row],[Month Year]],0))</f>
        <v>30</v>
      </c>
      <c r="I547" s="33">
        <v>0.25833333333333336</v>
      </c>
      <c r="J547" s="33">
        <v>0.77569444444444446</v>
      </c>
      <c r="K547" s="34">
        <f>IFERROR((PA[[#This Row],[Sunset Time (POA&lt;20 W/m2)]]-PA[[#This Row],[Sunrise Time (POA&gt;20 W/m2)]])*24,"")</f>
        <v>12.416666666666668</v>
      </c>
      <c r="L547" s="32" t="s">
        <v>425</v>
      </c>
      <c r="M547" s="32" t="s">
        <v>437</v>
      </c>
      <c r="N547" s="36" t="s">
        <v>417</v>
      </c>
      <c r="O547" s="35"/>
      <c r="P547" s="35"/>
      <c r="Q547" s="32"/>
      <c r="R547" s="31">
        <f>IF((PA[[#This Row],[String Type(If String BD)]]&amp;PA[[#This Row],[Equipment (If any BD other than PV  array and inv)]])="",1,0)</f>
        <v>1</v>
      </c>
      <c r="S547" s="31">
        <f>IF(PA[[#This Row],[String Type(If String BD)]]="",1,0)</f>
        <v>1</v>
      </c>
      <c r="T5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47" s="34">
        <f>IFERROR(_xlfn.XLOOKUP(PA[[#This Row],[Affected Equipment ]],'Basic Data'!N:N,'Basic Data'!Q:Q),"")</f>
        <v>1975.6250000000002</v>
      </c>
      <c r="V547" s="179">
        <f ca="1">IFERROR(_xlfn.XLOOKUP(PA[[#This Row],[Affected Equipment ]],'Basic Data'!N:N,'Basic Data'!R:R),"")</f>
        <v>1.1757573052431115E-2</v>
      </c>
      <c r="W547" s="35" t="s">
        <v>414</v>
      </c>
      <c r="X547" s="38"/>
      <c r="Y547" s="38" t="s">
        <v>439</v>
      </c>
      <c r="Z547" s="44">
        <v>0.40416666666666667</v>
      </c>
      <c r="AA547" s="44">
        <v>0.40416666666666667</v>
      </c>
      <c r="AB547" s="44">
        <v>0.40416666666666667</v>
      </c>
      <c r="AC547" s="44">
        <v>0.40833333333333333</v>
      </c>
      <c r="AD547" s="42">
        <f>IF(PA[[#This Row],[Acknowledgement Time ]]="NA","",(PA[[#This Row],[Acknowledgement Time ]]-PA[[#This Row],[Fault Time]])*24)</f>
        <v>0</v>
      </c>
      <c r="AE547" s="42">
        <f>IF(PA[[#This Row],[Work Start time on Fault]]="NA","",(PA[[#This Row],[Work Start time on Fault]]-PA[[#This Row],[Fault Time]])*24)</f>
        <v>0</v>
      </c>
      <c r="AF547" s="43">
        <f>IF(PA[[#This Row],[Status]]="Open","",(PA[[#This Row],[Work Completion time on fault]]-PA[[#This Row],[Fault Time]])*24)</f>
        <v>9.9999999999999645E-2</v>
      </c>
      <c r="AG547" s="42">
        <f>IFERROR((PA[[#This Row],[Work Completion time on fault]]-PA[[#This Row],[Fault Time]])*24,"")</f>
        <v>9.9999999999999645E-2</v>
      </c>
      <c r="AH547" s="35" t="s">
        <v>445</v>
      </c>
      <c r="AI547" s="32" t="s">
        <v>368</v>
      </c>
      <c r="AJ547" s="34">
        <f ca="1">IFERROR(PA[[#This Row],[Breakdown Time]]*PA[[#This Row],[Plant Equivalent Weightage]],"")</f>
        <v>1.1757573052431074E-3</v>
      </c>
      <c r="AK547" s="35">
        <v>29</v>
      </c>
      <c r="AL547" s="49">
        <f>IFERROR((_xlfn.XLOOKUP($G547,'Modelling New'!$D:$D,'Modelling New'!$O:$O)*PA[[#This Row],[Lost PoA(Wh/m2)]]*PA[[#This Row],[DC Capacity Affected (kW)]])/1000,"")</f>
        <v>46.462777496497267</v>
      </c>
    </row>
    <row r="548" spans="1:38">
      <c r="A548" s="174">
        <f t="shared" si="10"/>
        <v>547</v>
      </c>
      <c r="B548" s="134">
        <v>45810</v>
      </c>
      <c r="C548" s="183">
        <f>YEAR(PA[[#This Row],[Date]])+IF(MONTH(PA[[#This Row],[Date]])&gt;=4,1,0)</f>
        <v>2026</v>
      </c>
      <c r="D548" s="32">
        <f>YEAR(PA[[#This Row],[Date]])</f>
        <v>2025</v>
      </c>
      <c r="E548" s="36" t="s">
        <v>364</v>
      </c>
      <c r="F548" s="36" t="s">
        <v>364</v>
      </c>
      <c r="G548" s="217">
        <v>45809</v>
      </c>
      <c r="H548" s="175">
        <f>DAY(EOMONTH(PA[[#This Row],[Month Year]],0))</f>
        <v>30</v>
      </c>
      <c r="I548" s="33">
        <v>0.25833333333333336</v>
      </c>
      <c r="J548" s="33">
        <v>0.77569444444444446</v>
      </c>
      <c r="K548" s="34">
        <f>IFERROR((PA[[#This Row],[Sunset Time (POA&lt;20 W/m2)]]-PA[[#This Row],[Sunrise Time (POA&gt;20 W/m2)]])*24,"")</f>
        <v>12.416666666666668</v>
      </c>
      <c r="L548" s="32" t="s">
        <v>425</v>
      </c>
      <c r="M548" s="32" t="s">
        <v>437</v>
      </c>
      <c r="N548" s="36" t="s">
        <v>413</v>
      </c>
      <c r="O548" s="37"/>
      <c r="P548" s="37"/>
      <c r="Q548" s="36"/>
      <c r="R548" s="175">
        <f>IF((PA[[#This Row],[String Type(If String BD)]]&amp;PA[[#This Row],[Equipment (If any BD other than PV  array and inv)]])="",1,0)</f>
        <v>1</v>
      </c>
      <c r="S548" s="175">
        <f>IF(PA[[#This Row],[String Type(If String BD)]]="",1,0)</f>
        <v>1</v>
      </c>
      <c r="T5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48" s="176">
        <f>IFERROR(_xlfn.XLOOKUP(PA[[#This Row],[Affected Equipment ]],'Basic Data'!N:N,'Basic Data'!Q:Q),"")</f>
        <v>1817.5750000000003</v>
      </c>
      <c r="V548" s="180">
        <f ca="1">IFERROR(_xlfn.XLOOKUP(PA[[#This Row],[Affected Equipment ]],'Basic Data'!N:N,'Basic Data'!R:R),"")</f>
        <v>1.0816967208236626E-2</v>
      </c>
      <c r="W548" s="35" t="s">
        <v>414</v>
      </c>
      <c r="X548" s="39"/>
      <c r="Y548" s="38" t="s">
        <v>439</v>
      </c>
      <c r="Z548" s="44">
        <v>0.40416666666666667</v>
      </c>
      <c r="AA548" s="44">
        <v>0.40416666666666667</v>
      </c>
      <c r="AB548" s="44">
        <v>0.40416666666666667</v>
      </c>
      <c r="AC548" s="45">
        <v>0.43333333333333335</v>
      </c>
      <c r="AD548" s="177">
        <f>IF(PA[[#This Row],[Acknowledgement Time ]]="NA","",(PA[[#This Row],[Acknowledgement Time ]]-PA[[#This Row],[Fault Time]])*24)</f>
        <v>0</v>
      </c>
      <c r="AE548" s="177">
        <f>IF(PA[[#This Row],[Work Start time on Fault]]="NA","",(PA[[#This Row],[Work Start time on Fault]]-PA[[#This Row],[Fault Time]])*24)</f>
        <v>0</v>
      </c>
      <c r="AF548" s="178">
        <f>IF(PA[[#This Row],[Status]]="Open","",(PA[[#This Row],[Work Completion time on fault]]-PA[[#This Row],[Fault Time]])*24)</f>
        <v>0.70000000000000018</v>
      </c>
      <c r="AG548" s="177">
        <f>IFERROR((PA[[#This Row],[Work Completion time on fault]]-PA[[#This Row],[Fault Time]])*24,"")</f>
        <v>0.70000000000000018</v>
      </c>
      <c r="AH548" s="37" t="s">
        <v>659</v>
      </c>
      <c r="AI548" s="32" t="s">
        <v>368</v>
      </c>
      <c r="AJ548" s="176">
        <f ca="1">IFERROR(PA[[#This Row],[Breakdown Time]]*PA[[#This Row],[Plant Equivalent Weightage]],"")</f>
        <v>7.5718770457656398E-3</v>
      </c>
      <c r="AK548" s="37">
        <v>431.6</v>
      </c>
      <c r="AL548" s="278">
        <f>IFERROR((_xlfn.XLOOKUP($G548,'Modelling New'!$D:$D,'Modelling New'!$O:$O)*PA[[#This Row],[Lost PoA(Wh/m2)]]*PA[[#This Row],[DC Capacity Affected (kW)]])/1000,"")</f>
        <v>636.17475814100578</v>
      </c>
    </row>
    <row r="549" spans="1:38">
      <c r="A549" s="174">
        <f t="shared" si="10"/>
        <v>548</v>
      </c>
      <c r="B549" s="134">
        <v>45811</v>
      </c>
      <c r="C549" s="184">
        <f>YEAR(PA[[#This Row],[Date]])+IF(MONTH(PA[[#This Row],[Date]])&gt;=4,1,0)</f>
        <v>2026</v>
      </c>
      <c r="D549" s="32">
        <f>YEAR(PA[[#This Row],[Date]])</f>
        <v>2025</v>
      </c>
      <c r="E549" s="36" t="s">
        <v>364</v>
      </c>
      <c r="F549" s="36" t="s">
        <v>364</v>
      </c>
      <c r="G549" s="217">
        <v>45809</v>
      </c>
      <c r="H549" s="31">
        <f>DAY(EOMONTH(PA[[#This Row],[Month Year]],0))</f>
        <v>30</v>
      </c>
      <c r="I549" s="33">
        <v>0.25555555555555554</v>
      </c>
      <c r="J549" s="33">
        <v>0.7680555555555556</v>
      </c>
      <c r="K549" s="34">
        <f>IFERROR((PA[[#This Row],[Sunset Time (POA&lt;20 W/m2)]]-PA[[#This Row],[Sunrise Time (POA&gt;20 W/m2)]])*24,"")</f>
        <v>12.3</v>
      </c>
      <c r="L549" s="32" t="s">
        <v>427</v>
      </c>
      <c r="M549" s="36" t="s">
        <v>404</v>
      </c>
      <c r="N549" s="36" t="s">
        <v>413</v>
      </c>
      <c r="O549" s="35"/>
      <c r="P549" s="35"/>
      <c r="Q549" s="32"/>
      <c r="R549" s="31">
        <f>IF((PA[[#This Row],[String Type(If String BD)]]&amp;PA[[#This Row],[Equipment (If any BD other than PV  array and inv)]])="",1,0)</f>
        <v>1</v>
      </c>
      <c r="S549" s="31">
        <f>IF(PA[[#This Row],[String Type(If String BD)]]="",1,0)</f>
        <v>1</v>
      </c>
      <c r="T5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IS14Inv1M2</v>
      </c>
      <c r="U549" s="34">
        <f>IFERROR(_xlfn.XLOOKUP(PA[[#This Row],[Affected Equipment ]],'Basic Data'!N:N,'Basic Data'!Q:Q),"")</f>
        <v>1232.79</v>
      </c>
      <c r="V549" s="179">
        <f ca="1">IFERROR(_xlfn.XLOOKUP(PA[[#This Row],[Affected Equipment ]],'Basic Data'!N:N,'Basic Data'!R:R),"")</f>
        <v>7.3367255847170149E-3</v>
      </c>
      <c r="W549" s="35" t="s">
        <v>414</v>
      </c>
      <c r="X549" s="38"/>
      <c r="Y549" s="38" t="s">
        <v>603</v>
      </c>
      <c r="Z549" s="44">
        <v>0.25555555555555554</v>
      </c>
      <c r="AA549" s="44">
        <v>0.25555555555555554</v>
      </c>
      <c r="AB549" s="44">
        <v>0.25555555555555554</v>
      </c>
      <c r="AC549" s="44">
        <v>0.45763888888888887</v>
      </c>
      <c r="AD549" s="42">
        <f>IF(PA[[#This Row],[Acknowledgement Time ]]="NA","",(PA[[#This Row],[Acknowledgement Time ]]-PA[[#This Row],[Fault Time]])*24)</f>
        <v>0</v>
      </c>
      <c r="AE549" s="42">
        <f>IF(PA[[#This Row],[Work Start time on Fault]]="NA","",(PA[[#This Row],[Work Start time on Fault]]-PA[[#This Row],[Fault Time]])*24)</f>
        <v>0</v>
      </c>
      <c r="AF549" s="43">
        <f>IF(PA[[#This Row],[Status]]="Open","",(PA[[#This Row],[Work Completion time on fault]]-PA[[#This Row],[Fault Time]])*24)</f>
        <v>4.8499999999999996</v>
      </c>
      <c r="AG549" s="42">
        <f>IFERROR((PA[[#This Row],[Work Completion time on fault]]-PA[[#This Row],[Fault Time]])*24,"")</f>
        <v>4.8499999999999996</v>
      </c>
      <c r="AH549" s="316" t="s">
        <v>660</v>
      </c>
      <c r="AI549" s="32" t="s">
        <v>368</v>
      </c>
      <c r="AJ549" s="34">
        <f ca="1">IFERROR(PA[[#This Row],[Breakdown Time]]*PA[[#This Row],[Plant Equivalent Weightage]],"")</f>
        <v>3.5583119085877517E-2</v>
      </c>
      <c r="AK549" s="35">
        <v>1248.5</v>
      </c>
      <c r="AL549" s="49">
        <f>IFERROR((_xlfn.XLOOKUP($G549,'Modelling New'!$D:$D,'Modelling New'!$O:$O)*PA[[#This Row],[Lost PoA(Wh/m2)]]*PA[[#This Row],[DC Capacity Affected (kW)]])/1000,"")</f>
        <v>1248.1888719838325</v>
      </c>
    </row>
    <row r="550" spans="1:38">
      <c r="A550" s="174">
        <f t="shared" si="10"/>
        <v>549</v>
      </c>
      <c r="B550" s="134">
        <v>45811</v>
      </c>
      <c r="C550" s="184">
        <f>YEAR(PA[[#This Row],[Date]])+IF(MONTH(PA[[#This Row],[Date]])&gt;=4,1,0)</f>
        <v>2026</v>
      </c>
      <c r="D550" s="32">
        <f>YEAR(PA[[#This Row],[Date]])</f>
        <v>2025</v>
      </c>
      <c r="E550" s="36" t="s">
        <v>364</v>
      </c>
      <c r="F550" s="36" t="s">
        <v>364</v>
      </c>
      <c r="G550" s="217">
        <v>45809</v>
      </c>
      <c r="H550" s="31">
        <f>DAY(EOMONTH(PA[[#This Row],[Month Year]],0))</f>
        <v>30</v>
      </c>
      <c r="I550" s="33">
        <v>0.25555555555555554</v>
      </c>
      <c r="J550" s="33">
        <v>0.7680555555555556</v>
      </c>
      <c r="K550" s="34">
        <f>IFERROR((PA[[#This Row],[Sunset Time (POA&lt;20 W/m2)]]-PA[[#This Row],[Sunrise Time (POA&gt;20 W/m2)]])*24,"")</f>
        <v>12.3</v>
      </c>
      <c r="L550" s="32" t="s">
        <v>427</v>
      </c>
      <c r="M550" s="36" t="s">
        <v>404</v>
      </c>
      <c r="N550" s="32"/>
      <c r="O550" s="35"/>
      <c r="P550" s="35"/>
      <c r="Q550" s="32"/>
      <c r="R550" s="31">
        <f>IF((PA[[#This Row],[String Type(If String BD)]]&amp;PA[[#This Row],[Equipment (If any BD other than PV  array and inv)]])="",1,0)</f>
        <v>1</v>
      </c>
      <c r="S550" s="31">
        <f>IF(PA[[#This Row],[String Type(If String BD)]]="",1,0)</f>
        <v>1</v>
      </c>
      <c r="T5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IS14Inv1</v>
      </c>
      <c r="U550" s="34">
        <f>IFERROR(_xlfn.XLOOKUP(PA[[#This Row],[Affected Equipment ]],'Basic Data'!N:N,'Basic Data'!Q:Q),"")</f>
        <v>5184.0400000000009</v>
      </c>
      <c r="V550" s="179">
        <f ca="1">IFERROR(_xlfn.XLOOKUP(PA[[#This Row],[Affected Equipment ]],'Basic Data'!N:N,'Basic Data'!R:R),"")</f>
        <v>3.0851871689579247E-2</v>
      </c>
      <c r="W550" s="37" t="s">
        <v>475</v>
      </c>
      <c r="X550" s="38"/>
      <c r="Y550" s="315" t="s">
        <v>661</v>
      </c>
      <c r="Z550" s="44">
        <v>0.44791666666666669</v>
      </c>
      <c r="AA550" s="44">
        <v>0.44791666666666669</v>
      </c>
      <c r="AB550" s="44">
        <v>0.44791666666666669</v>
      </c>
      <c r="AC550" s="44">
        <v>0.45763888888888887</v>
      </c>
      <c r="AD550" s="42">
        <f>IF(PA[[#This Row],[Acknowledgement Time ]]="NA","",(PA[[#This Row],[Acknowledgement Time ]]-PA[[#This Row],[Fault Time]])*24)</f>
        <v>0</v>
      </c>
      <c r="AE550" s="42">
        <f>IF(PA[[#This Row],[Work Start time on Fault]]="NA","",(PA[[#This Row],[Work Start time on Fault]]-PA[[#This Row],[Fault Time]])*24)</f>
        <v>0</v>
      </c>
      <c r="AF550" s="43">
        <f>IF(PA[[#This Row],[Status]]="Open","",(PA[[#This Row],[Work Completion time on fault]]-PA[[#This Row],[Fault Time]])*24)</f>
        <v>0.2333333333333325</v>
      </c>
      <c r="AG550" s="42">
        <f>IFERROR((PA[[#This Row],[Work Completion time on fault]]-PA[[#This Row],[Fault Time]])*24,"")</f>
        <v>0.2333333333333325</v>
      </c>
      <c r="AH550" s="316" t="s">
        <v>514</v>
      </c>
      <c r="AI550" s="32" t="s">
        <v>368</v>
      </c>
      <c r="AJ550" s="34">
        <f ca="1">IFERROR(PA[[#This Row],[Breakdown Time]]*PA[[#This Row],[Plant Equivalent Weightage]],"")</f>
        <v>7.1987700609017985E-3</v>
      </c>
      <c r="AK550" s="35">
        <v>134</v>
      </c>
      <c r="AL550" s="49">
        <f>IFERROR((_xlfn.XLOOKUP($G550,'Modelling New'!$D:$D,'Modelling New'!$O:$O)*PA[[#This Row],[Lost PoA(Wh/m2)]]*PA[[#This Row],[DC Capacity Affected (kW)]])/1000,"")</f>
        <v>563.34675766235807</v>
      </c>
    </row>
    <row r="551" spans="1:38">
      <c r="A551" s="174">
        <f t="shared" si="10"/>
        <v>550</v>
      </c>
      <c r="B551" s="134">
        <v>45811</v>
      </c>
      <c r="C551" s="184">
        <f>YEAR(PA[[#This Row],[Date]])+IF(MONTH(PA[[#This Row],[Date]])&gt;=4,1,0)</f>
        <v>2026</v>
      </c>
      <c r="D551" s="32">
        <f>YEAR(PA[[#This Row],[Date]])</f>
        <v>2025</v>
      </c>
      <c r="E551" s="36" t="s">
        <v>364</v>
      </c>
      <c r="F551" s="36" t="s">
        <v>364</v>
      </c>
      <c r="G551" s="217">
        <v>45809</v>
      </c>
      <c r="H551" s="31">
        <f>DAY(EOMONTH(PA[[#This Row],[Month Year]],0))</f>
        <v>30</v>
      </c>
      <c r="I551" s="33">
        <v>0.25555555555555554</v>
      </c>
      <c r="J551" s="33">
        <v>0.7680555555555556</v>
      </c>
      <c r="K551" s="34">
        <f>IFERROR((PA[[#This Row],[Sunset Time (POA&lt;20 W/m2)]]-PA[[#This Row],[Sunrise Time (POA&gt;20 W/m2)]])*24,"")</f>
        <v>12.3</v>
      </c>
      <c r="L551" s="32" t="s">
        <v>428</v>
      </c>
      <c r="M551" s="32"/>
      <c r="N551" s="32"/>
      <c r="O551" s="35"/>
      <c r="P551" s="35"/>
      <c r="Q551" s="32" t="s">
        <v>521</v>
      </c>
      <c r="R551" s="31">
        <f>IF((PA[[#This Row],[String Type(If String BD)]]&amp;PA[[#This Row],[Equipment (If any BD other than PV  array and inv)]])="",1,0)</f>
        <v>0</v>
      </c>
      <c r="S551" s="31">
        <f>IF(PA[[#This Row],[String Type(If String BD)]]="",1,0)</f>
        <v>1</v>
      </c>
      <c r="T5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IS6Tx</v>
      </c>
      <c r="U551" s="34">
        <f>IFERROR(_xlfn.XLOOKUP(PA[[#This Row],[Affected Equipment ]],'Basic Data'!N:N,'Basic Data'!Q:Q),"")</f>
        <v>7475.3300000000017</v>
      </c>
      <c r="V551" s="179">
        <f ca="1">IFERROR(_xlfn.XLOOKUP(PA[[#This Row],[Affected Equipment ]],'Basic Data'!N:N,'Basic Data'!R:R),"")</f>
        <v>4.4488067606974956E-2</v>
      </c>
      <c r="W551" s="35" t="s">
        <v>429</v>
      </c>
      <c r="X551" s="38"/>
      <c r="Y551" s="315" t="s">
        <v>662</v>
      </c>
      <c r="Z551" s="44">
        <v>0.47916666666666669</v>
      </c>
      <c r="AA551" s="44">
        <v>0.47916666666666669</v>
      </c>
      <c r="AB551" s="44">
        <v>0.47916666666666669</v>
      </c>
      <c r="AC551" s="44">
        <v>0.49305555555555558</v>
      </c>
      <c r="AD551" s="42">
        <f>IF(PA[[#This Row],[Acknowledgement Time ]]="NA","",(PA[[#This Row],[Acknowledgement Time ]]-PA[[#This Row],[Fault Time]])*24)</f>
        <v>0</v>
      </c>
      <c r="AE551" s="42">
        <f>IF(PA[[#This Row],[Work Start time on Fault]]="NA","",(PA[[#This Row],[Work Start time on Fault]]-PA[[#This Row],[Fault Time]])*24)</f>
        <v>0</v>
      </c>
      <c r="AF551" s="43">
        <f>IF(PA[[#This Row],[Status]]="Open","",(PA[[#This Row],[Work Completion time on fault]]-PA[[#This Row],[Fault Time]])*24)</f>
        <v>0.33333333333333348</v>
      </c>
      <c r="AG551" s="42">
        <f>IFERROR((PA[[#This Row],[Work Completion time on fault]]-PA[[#This Row],[Fault Time]])*24,"")</f>
        <v>0.33333333333333348</v>
      </c>
      <c r="AH551" s="316" t="s">
        <v>663</v>
      </c>
      <c r="AI551" s="32" t="s">
        <v>368</v>
      </c>
      <c r="AJ551" s="34">
        <f ca="1">IFERROR(PA[[#This Row],[Breakdown Time]]*PA[[#This Row],[Plant Equivalent Weightage]],"")</f>
        <v>1.4829355868991659E-2</v>
      </c>
      <c r="AK551" s="35">
        <v>231.4</v>
      </c>
      <c r="AL551" s="49">
        <f>IFERROR((_xlfn.XLOOKUP($G551,'Modelling New'!$D:$D,'Modelling New'!$O:$O)*PA[[#This Row],[Lost PoA(Wh/m2)]]*PA[[#This Row],[DC Capacity Affected (kW)]])/1000,"")</f>
        <v>1402.8020145169071</v>
      </c>
    </row>
    <row r="552" spans="1:38">
      <c r="A552" s="174">
        <f t="shared" si="10"/>
        <v>551</v>
      </c>
      <c r="B552" s="134">
        <v>45811</v>
      </c>
      <c r="C552" s="184">
        <f>YEAR(PA[[#This Row],[Date]])+IF(MONTH(PA[[#This Row],[Date]])&gt;=4,1,0)</f>
        <v>2026</v>
      </c>
      <c r="D552" s="32">
        <f>YEAR(PA[[#This Row],[Date]])</f>
        <v>2025</v>
      </c>
      <c r="E552" s="36" t="s">
        <v>364</v>
      </c>
      <c r="F552" s="36" t="s">
        <v>364</v>
      </c>
      <c r="G552" s="217">
        <v>45809</v>
      </c>
      <c r="H552" s="31">
        <f>DAY(EOMONTH(PA[[#This Row],[Month Year]],0))</f>
        <v>30</v>
      </c>
      <c r="I552" s="33">
        <v>0.25555555555555554</v>
      </c>
      <c r="J552" s="33">
        <v>0.7680555555555556</v>
      </c>
      <c r="K552" s="34">
        <f>IFERROR((PA[[#This Row],[Sunset Time (POA&lt;20 W/m2)]]-PA[[#This Row],[Sunrise Time (POA&gt;20 W/m2)]])*24,"")</f>
        <v>12.3</v>
      </c>
      <c r="L552" s="32" t="s">
        <v>425</v>
      </c>
      <c r="M552" s="36" t="s">
        <v>404</v>
      </c>
      <c r="N552" s="36" t="s">
        <v>417</v>
      </c>
      <c r="O552" s="35"/>
      <c r="P552" s="35"/>
      <c r="Q552" s="32"/>
      <c r="R552" s="31">
        <f>IF((PA[[#This Row],[String Type(If String BD)]]&amp;PA[[#This Row],[Equipment (If any BD other than PV  array and inv)]])="",1,0)</f>
        <v>1</v>
      </c>
      <c r="S552" s="31">
        <f>IF(PA[[#This Row],[String Type(If String BD)]]="",1,0)</f>
        <v>1</v>
      </c>
      <c r="T5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52" s="34">
        <f>IFERROR(_xlfn.XLOOKUP(PA[[#This Row],[Affected Equipment ]],'Basic Data'!N:N,'Basic Data'!Q:Q),"")</f>
        <v>2149.48</v>
      </c>
      <c r="V552" s="179">
        <f ca="1">IFERROR(_xlfn.XLOOKUP(PA[[#This Row],[Affected Equipment ]],'Basic Data'!N:N,'Basic Data'!R:R),"")</f>
        <v>1.2792239481045051E-2</v>
      </c>
      <c r="W552" s="35" t="s">
        <v>414</v>
      </c>
      <c r="X552" s="38"/>
      <c r="Y552" s="315" t="s">
        <v>439</v>
      </c>
      <c r="Z552" s="44">
        <v>0.54097222222222219</v>
      </c>
      <c r="AA552" s="44">
        <v>0.54097222222222219</v>
      </c>
      <c r="AB552" s="44">
        <v>0.54097222222222219</v>
      </c>
      <c r="AC552" s="44">
        <v>0.56041666666666667</v>
      </c>
      <c r="AD552" s="42">
        <f>IF(PA[[#This Row],[Acknowledgement Time ]]="NA","",(PA[[#This Row],[Acknowledgement Time ]]-PA[[#This Row],[Fault Time]])*24)</f>
        <v>0</v>
      </c>
      <c r="AE552" s="42">
        <f>IF(PA[[#This Row],[Work Start time on Fault]]="NA","",(PA[[#This Row],[Work Start time on Fault]]-PA[[#This Row],[Fault Time]])*24)</f>
        <v>0</v>
      </c>
      <c r="AF552" s="43">
        <f>IF(PA[[#This Row],[Status]]="Open","",(PA[[#This Row],[Work Completion time on fault]]-PA[[#This Row],[Fault Time]])*24)</f>
        <v>0.46666666666666767</v>
      </c>
      <c r="AG552" s="42">
        <f>IFERROR((PA[[#This Row],[Work Completion time on fault]]-PA[[#This Row],[Fault Time]])*24,"")</f>
        <v>0.46666666666666767</v>
      </c>
      <c r="AH552" s="330" t="s">
        <v>492</v>
      </c>
      <c r="AI552" s="32" t="s">
        <v>368</v>
      </c>
      <c r="AJ552" s="34">
        <f ca="1">IFERROR(PA[[#This Row],[Breakdown Time]]*PA[[#This Row],[Plant Equivalent Weightage]],"")</f>
        <v>5.9697117578210368E-3</v>
      </c>
      <c r="AK552" s="35">
        <v>201.3</v>
      </c>
      <c r="AL552" s="49">
        <f>IFERROR((_xlfn.XLOOKUP($G552,'Modelling New'!$D:$D,'Modelling New'!$O:$O)*PA[[#This Row],[Lost PoA(Wh/m2)]]*PA[[#This Row],[DC Capacity Affected (kW)]])/1000,"")</f>
        <v>350.89714950789147</v>
      </c>
    </row>
    <row r="553" spans="1:38">
      <c r="A553" s="174">
        <f t="shared" si="10"/>
        <v>552</v>
      </c>
      <c r="B553" s="134">
        <v>45811</v>
      </c>
      <c r="C553" s="184">
        <f>YEAR(PA[[#This Row],[Date]])+IF(MONTH(PA[[#This Row],[Date]])&gt;=4,1,0)</f>
        <v>2026</v>
      </c>
      <c r="D553" s="32">
        <f>YEAR(PA[[#This Row],[Date]])</f>
        <v>2025</v>
      </c>
      <c r="E553" s="36" t="s">
        <v>364</v>
      </c>
      <c r="F553" s="36" t="s">
        <v>364</v>
      </c>
      <c r="G553" s="217">
        <v>45809</v>
      </c>
      <c r="H553" s="31">
        <f>DAY(EOMONTH(PA[[#This Row],[Month Year]],0))</f>
        <v>30</v>
      </c>
      <c r="I553" s="33">
        <v>0.25555555555555554</v>
      </c>
      <c r="J553" s="33">
        <v>0.7680555555555556</v>
      </c>
      <c r="K553" s="34">
        <f>IFERROR((PA[[#This Row],[Sunset Time (POA&lt;20 W/m2)]]-PA[[#This Row],[Sunrise Time (POA&gt;20 W/m2)]])*24,"")</f>
        <v>12.3</v>
      </c>
      <c r="L553" s="32" t="s">
        <v>425</v>
      </c>
      <c r="M553" s="36" t="s">
        <v>404</v>
      </c>
      <c r="N553" s="36" t="s">
        <v>413</v>
      </c>
      <c r="O553" s="35"/>
      <c r="P553" s="35"/>
      <c r="Q553" s="32"/>
      <c r="R553" s="31">
        <f>IF((PA[[#This Row],[String Type(If String BD)]]&amp;PA[[#This Row],[Equipment (If any BD other than PV  array and inv)]])="",1,0)</f>
        <v>1</v>
      </c>
      <c r="S553" s="31">
        <f>IF(PA[[#This Row],[String Type(If String BD)]]="",1,0)</f>
        <v>1</v>
      </c>
      <c r="T5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553" s="34">
        <f>IFERROR(_xlfn.XLOOKUP(PA[[#This Row],[Affected Equipment ]],'Basic Data'!N:N,'Basic Data'!Q:Q),"")</f>
        <v>1991.4300000000003</v>
      </c>
      <c r="V553" s="179">
        <f ca="1">IFERROR(_xlfn.XLOOKUP(PA[[#This Row],[Affected Equipment ]],'Basic Data'!N:N,'Basic Data'!R:R),"")</f>
        <v>1.1851633636850564E-2</v>
      </c>
      <c r="W553" s="35" t="s">
        <v>414</v>
      </c>
      <c r="X553" s="38"/>
      <c r="Y553" s="315" t="s">
        <v>439</v>
      </c>
      <c r="Z553" s="44">
        <v>0.54097222222222219</v>
      </c>
      <c r="AA553" s="44">
        <v>0.54097222222222219</v>
      </c>
      <c r="AB553" s="44">
        <v>0.54097222222222219</v>
      </c>
      <c r="AC553" s="44">
        <v>0.57361111111111107</v>
      </c>
      <c r="AD553" s="42">
        <f>IF(PA[[#This Row],[Acknowledgement Time ]]="NA","",(PA[[#This Row],[Acknowledgement Time ]]-PA[[#This Row],[Fault Time]])*24)</f>
        <v>0</v>
      </c>
      <c r="AE553" s="42">
        <f>IF(PA[[#This Row],[Work Start time on Fault]]="NA","",(PA[[#This Row],[Work Start time on Fault]]-PA[[#This Row],[Fault Time]])*24)</f>
        <v>0</v>
      </c>
      <c r="AF553" s="43">
        <f>IF(PA[[#This Row],[Status]]="Open","",(PA[[#This Row],[Work Completion time on fault]]-PA[[#This Row],[Fault Time]])*24)</f>
        <v>0.78333333333333321</v>
      </c>
      <c r="AG553" s="42">
        <f>IFERROR((PA[[#This Row],[Work Completion time on fault]]-PA[[#This Row],[Fault Time]])*24,"")</f>
        <v>0.78333333333333321</v>
      </c>
      <c r="AH553" s="330" t="s">
        <v>492</v>
      </c>
      <c r="AI553" s="32" t="s">
        <v>368</v>
      </c>
      <c r="AJ553" s="34">
        <f ca="1">IFERROR(PA[[#This Row],[Breakdown Time]]*PA[[#This Row],[Plant Equivalent Weightage]],"")</f>
        <v>9.2837796821996065E-3</v>
      </c>
      <c r="AK553" s="35">
        <v>333</v>
      </c>
      <c r="AL553" s="49">
        <f>IFERROR((_xlfn.XLOOKUP($G553,'Modelling New'!$D:$D,'Modelling New'!$O:$O)*PA[[#This Row],[Lost PoA(Wh/m2)]]*PA[[#This Row],[DC Capacity Affected (kW)]])/1000,"")</f>
        <v>537.7890257098021</v>
      </c>
    </row>
    <row r="554" spans="1:38">
      <c r="A554" s="174">
        <f t="shared" si="10"/>
        <v>553</v>
      </c>
      <c r="B554" s="30">
        <v>45811</v>
      </c>
      <c r="C554" s="184">
        <f>YEAR(PA[[#This Row],[Date]])+IF(MONTH(PA[[#This Row],[Date]])&gt;=4,1,0)</f>
        <v>2026</v>
      </c>
      <c r="D554" s="32">
        <f>YEAR(PA[[#This Row],[Date]])</f>
        <v>2025</v>
      </c>
      <c r="E554" s="36" t="s">
        <v>364</v>
      </c>
      <c r="F554" s="36" t="s">
        <v>364</v>
      </c>
      <c r="G554" s="217">
        <v>45809</v>
      </c>
      <c r="H554" s="31">
        <f>DAY(EOMONTH(PA[[#This Row],[Month Year]],0))</f>
        <v>30</v>
      </c>
      <c r="I554" s="33">
        <v>0.25555555555555554</v>
      </c>
      <c r="J554" s="33">
        <v>0.7680555555555556</v>
      </c>
      <c r="K554" s="34">
        <f>IFERROR((PA[[#This Row],[Sunset Time (POA&lt;20 W/m2)]]-PA[[#This Row],[Sunrise Time (POA&gt;20 W/m2)]])*24,"")</f>
        <v>12.3</v>
      </c>
      <c r="L554" s="32" t="s">
        <v>425</v>
      </c>
      <c r="M554" s="36" t="s">
        <v>404</v>
      </c>
      <c r="N554" s="36" t="s">
        <v>413</v>
      </c>
      <c r="O554" s="37" t="s">
        <v>406</v>
      </c>
      <c r="P554" s="37" t="s">
        <v>472</v>
      </c>
      <c r="Q554" s="32"/>
      <c r="R554" s="31">
        <f>IF((PA[[#This Row],[String Type(If String BD)]]&amp;PA[[#This Row],[Equipment (If any BD other than PV  array and inv)]])="",1,0)</f>
        <v>0</v>
      </c>
      <c r="S554" s="31">
        <f>IF(PA[[#This Row],[String Type(If String BD)]]="",1,0)</f>
        <v>0</v>
      </c>
      <c r="T5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4" s="34">
        <f>IFERROR(_xlfn.XLOOKUP(PA[[#This Row],[Affected Equipment ]],'Basic Data'!N:N,'Basic Data'!Q:Q),"")</f>
        <v>31.610000000000003</v>
      </c>
      <c r="V554" s="179">
        <f ca="1">IFERROR(_xlfn.XLOOKUP(PA[[#This Row],[Affected Equipment ]],'Basic Data'!N:N,'Basic Data'!R:R),"")</f>
        <v>1.8812116883889783E-4</v>
      </c>
      <c r="W554" s="35" t="s">
        <v>448</v>
      </c>
      <c r="X554" s="38"/>
      <c r="Y554" s="38" t="s">
        <v>470</v>
      </c>
      <c r="Z554" s="44">
        <v>0.57361111111111107</v>
      </c>
      <c r="AA554" s="44">
        <v>0.57361111111111107</v>
      </c>
      <c r="AB554" s="44">
        <v>0.57361111111111107</v>
      </c>
      <c r="AC554" s="44">
        <v>0.73958333333333337</v>
      </c>
      <c r="AD554" s="42">
        <f>IF(PA[[#This Row],[Acknowledgement Time ]]="NA","",(PA[[#This Row],[Acknowledgement Time ]]-PA[[#This Row],[Fault Time]])*24)</f>
        <v>0</v>
      </c>
      <c r="AE554" s="42">
        <f>IF(PA[[#This Row],[Work Start time on Fault]]="NA","",(PA[[#This Row],[Work Start time on Fault]]-PA[[#This Row],[Fault Time]])*24)</f>
        <v>0</v>
      </c>
      <c r="AF554" s="43">
        <f>IF(PA[[#This Row],[Status]]="Open","",(PA[[#This Row],[Work Completion time on fault]]-PA[[#This Row],[Fault Time]])*24)</f>
        <v>3.9833333333333352</v>
      </c>
      <c r="AG554" s="42">
        <f>IFERROR((PA[[#This Row],[Work Completion time on fault]]-PA[[#This Row],[Fault Time]])*24,"")</f>
        <v>3.9833333333333352</v>
      </c>
      <c r="AH554" s="316" t="s">
        <v>469</v>
      </c>
      <c r="AI554" s="32" t="s">
        <v>368</v>
      </c>
      <c r="AJ554" s="34">
        <f ca="1">IFERROR(PA[[#This Row],[Breakdown Time]]*PA[[#This Row],[Plant Equivalent Weightage]],"")</f>
        <v>7.4934932254161002E-4</v>
      </c>
      <c r="AK554" s="35">
        <v>1133</v>
      </c>
      <c r="AL554" s="49">
        <f>IFERROR((_xlfn.XLOOKUP($G554,'Modelling New'!$D:$D,'Modelling New'!$O:$O)*PA[[#This Row],[Lost PoA(Wh/m2)]]*PA[[#This Row],[DC Capacity Affected (kW)]])/1000,"")</f>
        <v>29.044042429534571</v>
      </c>
    </row>
    <row r="555" spans="1:38">
      <c r="A555" s="174">
        <f t="shared" si="10"/>
        <v>554</v>
      </c>
      <c r="B555" s="30">
        <v>45811</v>
      </c>
      <c r="C555" s="184">
        <f>YEAR(PA[[#This Row],[Date]])+IF(MONTH(PA[[#This Row],[Date]])&gt;=4,1,0)</f>
        <v>2026</v>
      </c>
      <c r="D555" s="32">
        <f>YEAR(PA[[#This Row],[Date]])</f>
        <v>2025</v>
      </c>
      <c r="E555" s="36" t="s">
        <v>364</v>
      </c>
      <c r="F555" s="36" t="s">
        <v>364</v>
      </c>
      <c r="G555" s="217">
        <v>45809</v>
      </c>
      <c r="H555" s="31">
        <f>DAY(EOMONTH(PA[[#This Row],[Month Year]],0))</f>
        <v>30</v>
      </c>
      <c r="I555" s="33">
        <v>0.25555555555555554</v>
      </c>
      <c r="J555" s="33">
        <v>0.7680555555555556</v>
      </c>
      <c r="K555" s="34">
        <f>IFERROR((PA[[#This Row],[Sunset Time (POA&lt;20 W/m2)]]-PA[[#This Row],[Sunrise Time (POA&gt;20 W/m2)]])*24,"")</f>
        <v>12.3</v>
      </c>
      <c r="L555" s="32" t="s">
        <v>425</v>
      </c>
      <c r="M555" s="32" t="s">
        <v>411</v>
      </c>
      <c r="N555" s="36" t="s">
        <v>417</v>
      </c>
      <c r="O555" s="37" t="s">
        <v>457</v>
      </c>
      <c r="P555" s="37" t="s">
        <v>472</v>
      </c>
      <c r="Q555" s="32"/>
      <c r="R555" s="31">
        <f>IF((PA[[#This Row],[String Type(If String BD)]]&amp;PA[[#This Row],[Equipment (If any BD other than PV  array and inv)]])="",1,0)</f>
        <v>0</v>
      </c>
      <c r="S555" s="31">
        <f>IF(PA[[#This Row],[String Type(If String BD)]]="",1,0)</f>
        <v>0</v>
      </c>
      <c r="T5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5" s="34">
        <f>IFERROR(_xlfn.XLOOKUP(PA[[#This Row],[Affected Equipment ]],'Basic Data'!N:N,'Basic Data'!Q:Q),"")</f>
        <v>31.610000000000003</v>
      </c>
      <c r="V555" s="179">
        <f ca="1">IFERROR(_xlfn.XLOOKUP(PA[[#This Row],[Affected Equipment ]],'Basic Data'!N:N,'Basic Data'!R:R),"")</f>
        <v>1.8812116883889783E-4</v>
      </c>
      <c r="W555" s="35" t="s">
        <v>408</v>
      </c>
      <c r="X555" s="38"/>
      <c r="Y555" s="38" t="s">
        <v>470</v>
      </c>
      <c r="Z555" s="44">
        <v>0.25555555555555554</v>
      </c>
      <c r="AA555" s="44">
        <v>0.25555555555555554</v>
      </c>
      <c r="AB555" s="44">
        <v>0.25555555555555554</v>
      </c>
      <c r="AC555" s="44">
        <v>0.70833333333333337</v>
      </c>
      <c r="AD555" s="42">
        <f>IF(PA[[#This Row],[Acknowledgement Time ]]="NA","",(PA[[#This Row],[Acknowledgement Time ]]-PA[[#This Row],[Fault Time]])*24)</f>
        <v>0</v>
      </c>
      <c r="AE555" s="42">
        <f>IF(PA[[#This Row],[Work Start time on Fault]]="NA","",(PA[[#This Row],[Work Start time on Fault]]-PA[[#This Row],[Fault Time]])*24)</f>
        <v>0</v>
      </c>
      <c r="AF555" s="43">
        <f>IF(PA[[#This Row],[Status]]="Open","",(PA[[#This Row],[Work Completion time on fault]]-PA[[#This Row],[Fault Time]])*24)</f>
        <v>10.866666666666667</v>
      </c>
      <c r="AG555" s="42">
        <f>IFERROR((PA[[#This Row],[Work Completion time on fault]]-PA[[#This Row],[Fault Time]])*24,"")</f>
        <v>10.866666666666667</v>
      </c>
      <c r="AH555" s="316" t="s">
        <v>664</v>
      </c>
      <c r="AI555" s="32" t="s">
        <v>368</v>
      </c>
      <c r="AJ555" s="34">
        <f ca="1">IFERROR(PA[[#This Row],[Breakdown Time]]*PA[[#This Row],[Plant Equivalent Weightage]],"")</f>
        <v>2.0442500347160231E-3</v>
      </c>
      <c r="AK555" s="35">
        <v>3901</v>
      </c>
      <c r="AL555" s="49">
        <f>IFERROR((_xlfn.XLOOKUP($G555,'Modelling New'!$D:$D,'Modelling New'!$O:$O)*PA[[#This Row],[Lost PoA(Wh/m2)]]*PA[[#This Row],[DC Capacity Affected (kW)]])/1000,"")</f>
        <v>100.00071449039218</v>
      </c>
    </row>
    <row r="556" spans="1:38">
      <c r="A556" s="174">
        <f t="shared" si="10"/>
        <v>555</v>
      </c>
      <c r="B556" s="30">
        <v>45811</v>
      </c>
      <c r="C556" s="184">
        <f>YEAR(PA[[#This Row],[Date]])+IF(MONTH(PA[[#This Row],[Date]])&gt;=4,1,0)</f>
        <v>2026</v>
      </c>
      <c r="D556" s="32">
        <f>YEAR(PA[[#This Row],[Date]])</f>
        <v>2025</v>
      </c>
      <c r="E556" s="36" t="s">
        <v>364</v>
      </c>
      <c r="F556" s="36" t="s">
        <v>364</v>
      </c>
      <c r="G556" s="217">
        <v>45809</v>
      </c>
      <c r="H556" s="31">
        <f>DAY(EOMONTH(PA[[#This Row],[Month Year]],0))</f>
        <v>30</v>
      </c>
      <c r="I556" s="33">
        <v>0.25555555555555554</v>
      </c>
      <c r="J556" s="33">
        <v>0.7680555555555556</v>
      </c>
      <c r="K556" s="34">
        <f>IFERROR((PA[[#This Row],[Sunset Time (POA&lt;20 W/m2)]]-PA[[#This Row],[Sunrise Time (POA&gt;20 W/m2)]])*24,"")</f>
        <v>12.3</v>
      </c>
      <c r="L556" s="32" t="s">
        <v>425</v>
      </c>
      <c r="M556" s="32" t="s">
        <v>411</v>
      </c>
      <c r="N556" s="36" t="s">
        <v>413</v>
      </c>
      <c r="O556" s="37" t="s">
        <v>457</v>
      </c>
      <c r="P556" s="37" t="s">
        <v>472</v>
      </c>
      <c r="Q556" s="32"/>
      <c r="R556" s="31">
        <f>IF((PA[[#This Row],[String Type(If String BD)]]&amp;PA[[#This Row],[Equipment (If any BD other than PV  array and inv)]])="",1,0)</f>
        <v>0</v>
      </c>
      <c r="S556" s="31">
        <f>IF(PA[[#This Row],[String Type(If String BD)]]="",1,0)</f>
        <v>0</v>
      </c>
      <c r="T5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6" s="34">
        <f>IFERROR(_xlfn.XLOOKUP(PA[[#This Row],[Affected Equipment ]],'Basic Data'!N:N,'Basic Data'!Q:Q),"")</f>
        <v>31.610000000000003</v>
      </c>
      <c r="V556" s="179">
        <f ca="1">IFERROR(_xlfn.XLOOKUP(PA[[#This Row],[Affected Equipment ]],'Basic Data'!N:N,'Basic Data'!R:R),"")</f>
        <v>1.8812116883889783E-4</v>
      </c>
      <c r="W556" s="35" t="s">
        <v>408</v>
      </c>
      <c r="X556" s="38"/>
      <c r="Y556" s="38" t="s">
        <v>470</v>
      </c>
      <c r="Z556" s="44">
        <v>0.25555555555555554</v>
      </c>
      <c r="AA556" s="44">
        <v>0.25555555555555554</v>
      </c>
      <c r="AB556" s="44">
        <v>0.25555555555555554</v>
      </c>
      <c r="AC556" s="44">
        <v>0.71527777777777779</v>
      </c>
      <c r="AD556" s="42">
        <f>IF(PA[[#This Row],[Acknowledgement Time ]]="NA","",(PA[[#This Row],[Acknowledgement Time ]]-PA[[#This Row],[Fault Time]])*24)</f>
        <v>0</v>
      </c>
      <c r="AE556" s="42">
        <f>IF(PA[[#This Row],[Work Start time on Fault]]="NA","",(PA[[#This Row],[Work Start time on Fault]]-PA[[#This Row],[Fault Time]])*24)</f>
        <v>0</v>
      </c>
      <c r="AF556" s="43">
        <f>IF(PA[[#This Row],[Status]]="Open","",(PA[[#This Row],[Work Completion time on fault]]-PA[[#This Row],[Fault Time]])*24)</f>
        <v>11.033333333333335</v>
      </c>
      <c r="AG556" s="42">
        <f>IFERROR((PA[[#This Row],[Work Completion time on fault]]-PA[[#This Row],[Fault Time]])*24,"")</f>
        <v>11.033333333333335</v>
      </c>
      <c r="AH556" s="316" t="s">
        <v>664</v>
      </c>
      <c r="AI556" s="32" t="s">
        <v>368</v>
      </c>
      <c r="AJ556" s="34">
        <f ca="1">IFERROR(PA[[#This Row],[Breakdown Time]]*PA[[#This Row],[Plant Equivalent Weightage]],"")</f>
        <v>2.0756035628558397E-3</v>
      </c>
      <c r="AK556" s="35">
        <v>3924</v>
      </c>
      <c r="AL556" s="49">
        <f>IFERROR((_xlfn.XLOOKUP($G556,'Modelling New'!$D:$D,'Modelling New'!$O:$O)*PA[[#This Row],[Lost PoA(Wh/m2)]]*PA[[#This Row],[DC Capacity Affected (kW)]])/1000,"")</f>
        <v>100.59031111517533</v>
      </c>
    </row>
    <row r="557" spans="1:38">
      <c r="A557" s="174">
        <f t="shared" si="10"/>
        <v>556</v>
      </c>
      <c r="B557" s="134">
        <v>45811</v>
      </c>
      <c r="C557" s="183">
        <f>YEAR(PA[[#This Row],[Date]])+IF(MONTH(PA[[#This Row],[Date]])&gt;=4,1,0)</f>
        <v>2026</v>
      </c>
      <c r="D557" s="32">
        <f>YEAR(PA[[#This Row],[Date]])</f>
        <v>2025</v>
      </c>
      <c r="E557" s="36" t="s">
        <v>364</v>
      </c>
      <c r="F557" s="36" t="s">
        <v>364</v>
      </c>
      <c r="G557" s="217">
        <v>45809</v>
      </c>
      <c r="H557" s="175">
        <f>DAY(EOMONTH(PA[[#This Row],[Month Year]],0))</f>
        <v>30</v>
      </c>
      <c r="I557" s="33">
        <v>0.25555555555555554</v>
      </c>
      <c r="J557" s="33">
        <v>0.7680555555555556</v>
      </c>
      <c r="K557" s="34">
        <f>IFERROR((PA[[#This Row],[Sunset Time (POA&lt;20 W/m2)]]-PA[[#This Row],[Sunrise Time (POA&gt;20 W/m2)]])*24,"")</f>
        <v>12.3</v>
      </c>
      <c r="L557" s="32" t="s">
        <v>425</v>
      </c>
      <c r="M557" s="32" t="s">
        <v>411</v>
      </c>
      <c r="N557" s="36" t="s">
        <v>413</v>
      </c>
      <c r="O557" s="37" t="s">
        <v>406</v>
      </c>
      <c r="P557" s="37" t="s">
        <v>472</v>
      </c>
      <c r="Q557" s="36"/>
      <c r="R557" s="175">
        <f>IF((PA[[#This Row],[String Type(If String BD)]]&amp;PA[[#This Row],[Equipment (If any BD other than PV  array and inv)]])="",1,0)</f>
        <v>0</v>
      </c>
      <c r="S557" s="175">
        <f>IF(PA[[#This Row],[String Type(If String BD)]]="",1,0)</f>
        <v>0</v>
      </c>
      <c r="T5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7" s="176">
        <f>IFERROR(_xlfn.XLOOKUP(PA[[#This Row],[Affected Equipment ]],'Basic Data'!N:N,'Basic Data'!Q:Q),"")</f>
        <v>31.610000000000003</v>
      </c>
      <c r="V557" s="180">
        <f ca="1">IFERROR(_xlfn.XLOOKUP(PA[[#This Row],[Affected Equipment ]],'Basic Data'!N:N,'Basic Data'!R:R),"")</f>
        <v>1.8812116883889783E-4</v>
      </c>
      <c r="W557" s="35" t="s">
        <v>408</v>
      </c>
      <c r="X557" s="39"/>
      <c r="Y557" s="38" t="s">
        <v>470</v>
      </c>
      <c r="Z557" s="44">
        <v>0.25555555555555554</v>
      </c>
      <c r="AA557" s="44">
        <v>0.25555555555555554</v>
      </c>
      <c r="AB557" s="44">
        <v>0.25555555555555554</v>
      </c>
      <c r="AC557" s="45">
        <v>0.72222222222222221</v>
      </c>
      <c r="AD557" s="177">
        <f>IF(PA[[#This Row],[Acknowledgement Time ]]="NA","",(PA[[#This Row],[Acknowledgement Time ]]-PA[[#This Row],[Fault Time]])*24)</f>
        <v>0</v>
      </c>
      <c r="AE557" s="177">
        <f>IF(PA[[#This Row],[Work Start time on Fault]]="NA","",(PA[[#This Row],[Work Start time on Fault]]-PA[[#This Row],[Fault Time]])*24)</f>
        <v>0</v>
      </c>
      <c r="AF557" s="178">
        <f>IF(PA[[#This Row],[Status]]="Open","",(PA[[#This Row],[Work Completion time on fault]]-PA[[#This Row],[Fault Time]])*24)</f>
        <v>11.2</v>
      </c>
      <c r="AG557" s="177">
        <f>IFERROR((PA[[#This Row],[Work Completion time on fault]]-PA[[#This Row],[Fault Time]])*24,"")</f>
        <v>11.2</v>
      </c>
      <c r="AH557" s="316" t="s">
        <v>665</v>
      </c>
      <c r="AI557" s="32" t="s">
        <v>368</v>
      </c>
      <c r="AJ557" s="176">
        <f ca="1">IFERROR(PA[[#This Row],[Breakdown Time]]*PA[[#This Row],[Plant Equivalent Weightage]],"")</f>
        <v>2.1069570909956555E-3</v>
      </c>
      <c r="AK557" s="37">
        <v>3947</v>
      </c>
      <c r="AL557" s="278">
        <f>IFERROR((_xlfn.XLOOKUP($G557,'Modelling New'!$D:$D,'Modelling New'!$O:$O)*PA[[#This Row],[Lost PoA(Wh/m2)]]*PA[[#This Row],[DC Capacity Affected (kW)]])/1000,"")</f>
        <v>101.17990773995847</v>
      </c>
    </row>
    <row r="558" spans="1:38">
      <c r="A558" s="174">
        <f t="shared" si="10"/>
        <v>557</v>
      </c>
      <c r="B558" s="134">
        <v>45811</v>
      </c>
      <c r="C558" s="183">
        <f>YEAR(PA[[#This Row],[Date]])+IF(MONTH(PA[[#This Row],[Date]])&gt;=4,1,0)</f>
        <v>2026</v>
      </c>
      <c r="D558" s="32">
        <f>YEAR(PA[[#This Row],[Date]])</f>
        <v>2025</v>
      </c>
      <c r="E558" s="36" t="s">
        <v>364</v>
      </c>
      <c r="F558" s="36" t="s">
        <v>364</v>
      </c>
      <c r="G558" s="217">
        <v>45809</v>
      </c>
      <c r="H558" s="175">
        <f>DAY(EOMONTH(PA[[#This Row],[Month Year]],0))</f>
        <v>30</v>
      </c>
      <c r="I558" s="33">
        <v>0.25555555555555554</v>
      </c>
      <c r="J558" s="33">
        <v>0.7680555555555556</v>
      </c>
      <c r="K558" s="34">
        <f>IFERROR((PA[[#This Row],[Sunset Time (POA&lt;20 W/m2)]]-PA[[#This Row],[Sunrise Time (POA&gt;20 W/m2)]])*24,"")</f>
        <v>12.3</v>
      </c>
      <c r="L558" s="36" t="s">
        <v>425</v>
      </c>
      <c r="M558" s="36" t="s">
        <v>411</v>
      </c>
      <c r="N558" s="36" t="s">
        <v>413</v>
      </c>
      <c r="O558" s="37" t="s">
        <v>441</v>
      </c>
      <c r="P558" s="37" t="s">
        <v>472</v>
      </c>
      <c r="Q558" s="36"/>
      <c r="R558" s="175">
        <f>IF((PA[[#This Row],[String Type(If String BD)]]&amp;PA[[#This Row],[Equipment (If any BD other than PV  array and inv)]])="",1,0)</f>
        <v>0</v>
      </c>
      <c r="S558" s="175">
        <f>IF(PA[[#This Row],[String Type(If String BD)]]="",1,0)</f>
        <v>0</v>
      </c>
      <c r="T55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58" s="176">
        <f>IFERROR(_xlfn.XLOOKUP(PA[[#This Row],[Affected Equipment ]],'Basic Data'!N:N,'Basic Data'!Q:Q),"")</f>
        <v>31.610000000000003</v>
      </c>
      <c r="V558" s="180">
        <f ca="1">IFERROR(_xlfn.XLOOKUP(PA[[#This Row],[Affected Equipment ]],'Basic Data'!N:N,'Basic Data'!R:R),"")</f>
        <v>1.8812116883889783E-4</v>
      </c>
      <c r="W558" s="35" t="s">
        <v>408</v>
      </c>
      <c r="X558" s="39"/>
      <c r="Y558" s="38" t="s">
        <v>470</v>
      </c>
      <c r="Z558" s="44">
        <v>0.25555555555555554</v>
      </c>
      <c r="AA558" s="44">
        <v>0.25555555555555554</v>
      </c>
      <c r="AB558" s="44">
        <v>0.25555555555555554</v>
      </c>
      <c r="AC558" s="45">
        <v>0.72916666666666663</v>
      </c>
      <c r="AD558" s="177">
        <f>IF(PA[[#This Row],[Acknowledgement Time ]]="NA","",(PA[[#This Row],[Acknowledgement Time ]]-PA[[#This Row],[Fault Time]])*24)</f>
        <v>0</v>
      </c>
      <c r="AE558" s="177">
        <f>IF(PA[[#This Row],[Work Start time on Fault]]="NA","",(PA[[#This Row],[Work Start time on Fault]]-PA[[#This Row],[Fault Time]])*24)</f>
        <v>0</v>
      </c>
      <c r="AF558" s="178">
        <f>IF(PA[[#This Row],[Status]]="Open","",(PA[[#This Row],[Work Completion time on fault]]-PA[[#This Row],[Fault Time]])*24)</f>
        <v>11.366666666666667</v>
      </c>
      <c r="AG558" s="177">
        <f>IFERROR((PA[[#This Row],[Work Completion time on fault]]-PA[[#This Row],[Fault Time]])*24,"")</f>
        <v>11.366666666666667</v>
      </c>
      <c r="AH558" s="316" t="s">
        <v>664</v>
      </c>
      <c r="AI558" s="32" t="s">
        <v>368</v>
      </c>
      <c r="AJ558" s="176">
        <f ca="1">IFERROR(PA[[#This Row],[Breakdown Time]]*PA[[#This Row],[Plant Equivalent Weightage]],"")</f>
        <v>2.1383106191354721E-3</v>
      </c>
      <c r="AK558" s="37">
        <v>3974</v>
      </c>
      <c r="AL558" s="278">
        <f>IFERROR((_xlfn.XLOOKUP($G558,'Modelling New'!$D:$D,'Modelling New'!$O:$O)*PA[[#This Row],[Lost PoA(Wh/m2)]]*PA[[#This Row],[DC Capacity Affected (kW)]])/1000,"")</f>
        <v>101.87204290818215</v>
      </c>
    </row>
    <row r="559" spans="1:38">
      <c r="A559" s="174">
        <f t="shared" si="10"/>
        <v>558</v>
      </c>
      <c r="B559" s="134">
        <v>45812</v>
      </c>
      <c r="C559" s="184">
        <f>YEAR(PA[[#This Row],[Date]])+IF(MONTH(PA[[#This Row],[Date]])&gt;=4,1,0)</f>
        <v>2026</v>
      </c>
      <c r="D559" s="32">
        <f>YEAR(PA[[#This Row],[Date]])</f>
        <v>2025</v>
      </c>
      <c r="E559" s="36" t="s">
        <v>364</v>
      </c>
      <c r="F559" s="36" t="s">
        <v>364</v>
      </c>
      <c r="G559" s="217">
        <v>45809</v>
      </c>
      <c r="H559" s="31">
        <f>DAY(EOMONTH(PA[[#This Row],[Month Year]],0))</f>
        <v>30</v>
      </c>
      <c r="I559" s="33">
        <v>0.26041666666666669</v>
      </c>
      <c r="J559" s="33">
        <v>0.77847222222222223</v>
      </c>
      <c r="K559" s="34">
        <f>IFERROR((PA[[#This Row],[Sunset Time (POA&lt;20 W/m2)]]-PA[[#This Row],[Sunrise Time (POA&gt;20 W/m2)]])*24,"")</f>
        <v>12.433333333333332</v>
      </c>
      <c r="L559" s="32" t="s">
        <v>474</v>
      </c>
      <c r="M559" s="36" t="s">
        <v>411</v>
      </c>
      <c r="N559" s="36" t="s">
        <v>413</v>
      </c>
      <c r="O559" s="35"/>
      <c r="P559" s="35"/>
      <c r="Q559" s="32"/>
      <c r="R559" s="31">
        <f>IF((PA[[#This Row],[String Type(If String BD)]]&amp;PA[[#This Row],[Equipment (If any BD other than PV  array and inv)]])="",1,0)</f>
        <v>1</v>
      </c>
      <c r="S559" s="31">
        <f>IF(PA[[#This Row],[String Type(If String BD)]]="",1,0)</f>
        <v>1</v>
      </c>
      <c r="T5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IS17Inv2M2</v>
      </c>
      <c r="U559" s="34">
        <f>IFERROR(_xlfn.XLOOKUP(PA[[#This Row],[Affected Equipment ]],'Basic Data'!N:N,'Basic Data'!Q:Q),"")</f>
        <v>1264.4000000000001</v>
      </c>
      <c r="V559" s="179">
        <f ca="1">IFERROR(_xlfn.XLOOKUP(PA[[#This Row],[Affected Equipment ]],'Basic Data'!N:N,'Basic Data'!R:R),"")</f>
        <v>7.5248467535559129E-3</v>
      </c>
      <c r="W559" s="35" t="s">
        <v>414</v>
      </c>
      <c r="X559" s="38"/>
      <c r="Y559" s="315" t="s">
        <v>75</v>
      </c>
      <c r="Z559" s="44">
        <v>0.26041666666666669</v>
      </c>
      <c r="AA559" s="44">
        <v>0.26041666666666669</v>
      </c>
      <c r="AB559" s="44">
        <v>0.26041666666666669</v>
      </c>
      <c r="AC559" s="44">
        <v>0.31736111111111109</v>
      </c>
      <c r="AD559" s="42">
        <f>IF(PA[[#This Row],[Acknowledgement Time ]]="NA","",(PA[[#This Row],[Acknowledgement Time ]]-PA[[#This Row],[Fault Time]])*24)</f>
        <v>0</v>
      </c>
      <c r="AE559" s="42">
        <f>IF(PA[[#This Row],[Work Start time on Fault]]="NA","",(PA[[#This Row],[Work Start time on Fault]]-PA[[#This Row],[Fault Time]])*24)</f>
        <v>0</v>
      </c>
      <c r="AF559" s="43">
        <f>IF(PA[[#This Row],[Status]]="Open","",(PA[[#This Row],[Work Completion time on fault]]-PA[[#This Row],[Fault Time]])*24)</f>
        <v>1.3666666666666658</v>
      </c>
      <c r="AG559" s="42">
        <f>IFERROR((PA[[#This Row],[Work Completion time on fault]]-PA[[#This Row],[Fault Time]])*24,"")</f>
        <v>1.3666666666666658</v>
      </c>
      <c r="AH559" s="330" t="s">
        <v>562</v>
      </c>
      <c r="AI559" s="32" t="s">
        <v>368</v>
      </c>
      <c r="AJ559" s="34">
        <f ca="1">IFERROR(PA[[#This Row],[Breakdown Time]]*PA[[#This Row],[Plant Equivalent Weightage]],"")</f>
        <v>1.028395722985974E-2</v>
      </c>
      <c r="AK559" s="35">
        <v>132.6</v>
      </c>
      <c r="AL559" s="49">
        <f>IFERROR((_xlfn.XLOOKUP($G559,'Modelling New'!$D:$D,'Modelling New'!$O:$O)*PA[[#This Row],[Lost PoA(Wh/m2)]]*PA[[#This Row],[DC Capacity Affected (kW)]])/1000,"")</f>
        <v>135.96610860216359</v>
      </c>
    </row>
    <row r="560" spans="1:38">
      <c r="A560" s="174">
        <f t="shared" si="10"/>
        <v>559</v>
      </c>
      <c r="B560" s="134">
        <v>45812</v>
      </c>
      <c r="C560" s="183">
        <f>YEAR(PA[[#This Row],[Date]])+IF(MONTH(PA[[#This Row],[Date]])&gt;=4,1,0)</f>
        <v>2026</v>
      </c>
      <c r="D560" s="32">
        <f>YEAR(PA[[#This Row],[Date]])</f>
        <v>2025</v>
      </c>
      <c r="E560" s="36" t="s">
        <v>364</v>
      </c>
      <c r="F560" s="36" t="s">
        <v>364</v>
      </c>
      <c r="G560" s="217">
        <v>45809</v>
      </c>
      <c r="H560" s="175">
        <f>DAY(EOMONTH(PA[[#This Row],[Month Year]],0))</f>
        <v>30</v>
      </c>
      <c r="I560" s="33">
        <v>0.26041666666666669</v>
      </c>
      <c r="J560" s="33">
        <v>0.77847222222222223</v>
      </c>
      <c r="K560" s="34">
        <f>IFERROR((PA[[#This Row],[Sunset Time (POA&lt;20 W/m2)]]-PA[[#This Row],[Sunrise Time (POA&gt;20 W/m2)]])*24,"")</f>
        <v>12.433333333333332</v>
      </c>
      <c r="L560" s="36" t="s">
        <v>428</v>
      </c>
      <c r="M560" s="36" t="s">
        <v>404</v>
      </c>
      <c r="N560" s="36" t="s">
        <v>413</v>
      </c>
      <c r="O560" s="37" t="s">
        <v>441</v>
      </c>
      <c r="P560" s="37" t="s">
        <v>472</v>
      </c>
      <c r="Q560" s="36"/>
      <c r="R560" s="175">
        <f>IF((PA[[#This Row],[String Type(If String BD)]]&amp;PA[[#This Row],[Equipment (If any BD other than PV  array and inv)]])="",1,0)</f>
        <v>0</v>
      </c>
      <c r="S560" s="175">
        <f>IF(PA[[#This Row],[String Type(If String BD)]]="",1,0)</f>
        <v>0</v>
      </c>
      <c r="T56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0" s="176">
        <f>IFERROR(_xlfn.XLOOKUP(PA[[#This Row],[Affected Equipment ]],'Basic Data'!N:N,'Basic Data'!Q:Q),"")</f>
        <v>31.610000000000003</v>
      </c>
      <c r="V560" s="180">
        <f ca="1">IFERROR(_xlfn.XLOOKUP(PA[[#This Row],[Affected Equipment ]],'Basic Data'!N:N,'Basic Data'!R:R),"")</f>
        <v>1.8812116883889783E-4</v>
      </c>
      <c r="W560" s="35" t="s">
        <v>448</v>
      </c>
      <c r="X560" s="39"/>
      <c r="Y560" s="38" t="s">
        <v>470</v>
      </c>
      <c r="Z560" s="44">
        <v>0.26041666666666669</v>
      </c>
      <c r="AA560" s="44">
        <v>0.26041666666666669</v>
      </c>
      <c r="AB560" s="44">
        <v>0.26041666666666669</v>
      </c>
      <c r="AC560" s="45">
        <v>0.70833333333333337</v>
      </c>
      <c r="AD560" s="177">
        <f>IF(PA[[#This Row],[Acknowledgement Time ]]="NA","",(PA[[#This Row],[Acknowledgement Time ]]-PA[[#This Row],[Fault Time]])*24)</f>
        <v>0</v>
      </c>
      <c r="AE560" s="177">
        <f>IF(PA[[#This Row],[Work Start time on Fault]]="NA","",(PA[[#This Row],[Work Start time on Fault]]-PA[[#This Row],[Fault Time]])*24)</f>
        <v>0</v>
      </c>
      <c r="AF560" s="178">
        <f>IF(PA[[#This Row],[Status]]="Open","",(PA[[#This Row],[Work Completion time on fault]]-PA[[#This Row],[Fault Time]])*24)</f>
        <v>10.75</v>
      </c>
      <c r="AG560" s="177">
        <f>IFERROR((PA[[#This Row],[Work Completion time on fault]]-PA[[#This Row],[Fault Time]])*24,"")</f>
        <v>10.75</v>
      </c>
      <c r="AH560" s="316" t="s">
        <v>666</v>
      </c>
      <c r="AI560" s="32" t="s">
        <v>368</v>
      </c>
      <c r="AJ560" s="176">
        <f ca="1">IFERROR(PA[[#This Row],[Breakdown Time]]*PA[[#This Row],[Plant Equivalent Weightage]],"")</f>
        <v>2.0223025650181518E-3</v>
      </c>
      <c r="AK560" s="37">
        <v>4917</v>
      </c>
      <c r="AL560" s="278">
        <f>IFERROR((_xlfn.XLOOKUP($G560,'Modelling New'!$D:$D,'Modelling New'!$O:$O)*PA[[#This Row],[Lost PoA(Wh/m2)]]*PA[[#This Row],[DC Capacity Affected (kW)]])/1000,"")</f>
        <v>126.04550452429079</v>
      </c>
    </row>
    <row r="561" spans="1:38">
      <c r="A561" s="174">
        <f t="shared" si="10"/>
        <v>560</v>
      </c>
      <c r="B561" s="134">
        <v>45812</v>
      </c>
      <c r="C561" s="183">
        <f>YEAR(PA[[#This Row],[Date]])+IF(MONTH(PA[[#This Row],[Date]])&gt;=4,1,0)</f>
        <v>2026</v>
      </c>
      <c r="D561" s="32">
        <f>YEAR(PA[[#This Row],[Date]])</f>
        <v>2025</v>
      </c>
      <c r="E561" s="36" t="s">
        <v>364</v>
      </c>
      <c r="F561" s="36" t="s">
        <v>364</v>
      </c>
      <c r="G561" s="217">
        <v>45809</v>
      </c>
      <c r="H561" s="175">
        <f>DAY(EOMONTH(PA[[#This Row],[Month Year]],0))</f>
        <v>30</v>
      </c>
      <c r="I561" s="33">
        <v>0.26041666666666669</v>
      </c>
      <c r="J561" s="33">
        <v>0.77847222222222223</v>
      </c>
      <c r="K561" s="34">
        <f>IFERROR((PA[[#This Row],[Sunset Time (POA&lt;20 W/m2)]]-PA[[#This Row],[Sunrise Time (POA&gt;20 W/m2)]])*24,"")</f>
        <v>12.433333333333332</v>
      </c>
      <c r="L561" s="36" t="s">
        <v>428</v>
      </c>
      <c r="M561" s="36" t="s">
        <v>404</v>
      </c>
      <c r="N561" s="36" t="s">
        <v>413</v>
      </c>
      <c r="O561" s="37" t="s">
        <v>441</v>
      </c>
      <c r="P561" s="37" t="s">
        <v>472</v>
      </c>
      <c r="Q561" s="36"/>
      <c r="R561" s="175">
        <f>IF((PA[[#This Row],[String Type(If String BD)]]&amp;PA[[#This Row],[Equipment (If any BD other than PV  array and inv)]])="",1,0)</f>
        <v>0</v>
      </c>
      <c r="S561" s="175">
        <f>IF(PA[[#This Row],[String Type(If String BD)]]="",1,0)</f>
        <v>0</v>
      </c>
      <c r="T56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1" s="176">
        <f>IFERROR(_xlfn.XLOOKUP(PA[[#This Row],[Affected Equipment ]],'Basic Data'!N:N,'Basic Data'!Q:Q),"")</f>
        <v>31.610000000000003</v>
      </c>
      <c r="V561" s="180">
        <f ca="1">IFERROR(_xlfn.XLOOKUP(PA[[#This Row],[Affected Equipment ]],'Basic Data'!N:N,'Basic Data'!R:R),"")</f>
        <v>1.8812116883889783E-4</v>
      </c>
      <c r="W561" s="35" t="s">
        <v>448</v>
      </c>
      <c r="X561" s="39"/>
      <c r="Y561" s="38" t="s">
        <v>470</v>
      </c>
      <c r="Z561" s="44">
        <v>0.26041666666666669</v>
      </c>
      <c r="AA561" s="44">
        <v>0.26041666666666669</v>
      </c>
      <c r="AB561" s="44">
        <v>0.26041666666666669</v>
      </c>
      <c r="AC561" s="45">
        <v>0.71527777777777779</v>
      </c>
      <c r="AD561" s="177">
        <f>IF(PA[[#This Row],[Acknowledgement Time ]]="NA","",(PA[[#This Row],[Acknowledgement Time ]]-PA[[#This Row],[Fault Time]])*24)</f>
        <v>0</v>
      </c>
      <c r="AE561" s="177">
        <f>IF(PA[[#This Row],[Work Start time on Fault]]="NA","",(PA[[#This Row],[Work Start time on Fault]]-PA[[#This Row],[Fault Time]])*24)</f>
        <v>0</v>
      </c>
      <c r="AF561" s="178">
        <f>IF(PA[[#This Row],[Status]]="Open","",(PA[[#This Row],[Work Completion time on fault]]-PA[[#This Row],[Fault Time]])*24)</f>
        <v>10.916666666666666</v>
      </c>
      <c r="AG561" s="177">
        <f>IFERROR((PA[[#This Row],[Work Completion time on fault]]-PA[[#This Row],[Fault Time]])*24,"")</f>
        <v>10.916666666666666</v>
      </c>
      <c r="AH561" s="316" t="s">
        <v>666</v>
      </c>
      <c r="AI561" s="32" t="s">
        <v>368</v>
      </c>
      <c r="AJ561" s="176">
        <f ca="1">IFERROR(PA[[#This Row],[Breakdown Time]]*PA[[#This Row],[Plant Equivalent Weightage]],"")</f>
        <v>2.0536560931579679E-3</v>
      </c>
      <c r="AK561" s="37">
        <v>4940</v>
      </c>
      <c r="AL561" s="278">
        <f>IFERROR((_xlfn.XLOOKUP($G561,'Modelling New'!$D:$D,'Modelling New'!$O:$O)*PA[[#This Row],[Lost PoA(Wh/m2)]]*PA[[#This Row],[DC Capacity Affected (kW)]])/1000,"")</f>
        <v>126.63510114907393</v>
      </c>
    </row>
    <row r="562" spans="1:38">
      <c r="A562" s="174">
        <f t="shared" si="10"/>
        <v>561</v>
      </c>
      <c r="B562" s="30">
        <v>45812</v>
      </c>
      <c r="C562" s="184">
        <f>YEAR(PA[[#This Row],[Date]])+IF(MONTH(PA[[#This Row],[Date]])&gt;=4,1,0)</f>
        <v>2026</v>
      </c>
      <c r="D562" s="32">
        <f>YEAR(PA[[#This Row],[Date]])</f>
        <v>2025</v>
      </c>
      <c r="E562" s="36" t="s">
        <v>364</v>
      </c>
      <c r="F562" s="36" t="s">
        <v>364</v>
      </c>
      <c r="G562" s="217">
        <v>45809</v>
      </c>
      <c r="H562" s="31">
        <f>DAY(EOMONTH(PA[[#This Row],[Month Year]],0))</f>
        <v>30</v>
      </c>
      <c r="I562" s="33">
        <v>0.26041666666666669</v>
      </c>
      <c r="J562" s="33">
        <v>0.77847222222222223</v>
      </c>
      <c r="K562" s="34">
        <f>IFERROR((PA[[#This Row],[Sunset Time (POA&lt;20 W/m2)]]-PA[[#This Row],[Sunrise Time (POA&gt;20 W/m2)]])*24,"")</f>
        <v>12.433333333333332</v>
      </c>
      <c r="L562" s="32" t="s">
        <v>425</v>
      </c>
      <c r="M562" s="32" t="s">
        <v>437</v>
      </c>
      <c r="N562" s="36" t="s">
        <v>417</v>
      </c>
      <c r="O562" s="35"/>
      <c r="P562" s="35"/>
      <c r="Q562" s="32"/>
      <c r="R562" s="31">
        <f>IF((PA[[#This Row],[String Type(If String BD)]]&amp;PA[[#This Row],[Equipment (If any BD other than PV  array and inv)]])="",1,0)</f>
        <v>1</v>
      </c>
      <c r="S562" s="31">
        <f>IF(PA[[#This Row],[String Type(If String BD)]]="",1,0)</f>
        <v>1</v>
      </c>
      <c r="T5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62" s="34">
        <f>IFERROR(_xlfn.XLOOKUP(PA[[#This Row],[Affected Equipment ]],'Basic Data'!N:N,'Basic Data'!Q:Q),"")</f>
        <v>1975.6250000000002</v>
      </c>
      <c r="V562" s="179">
        <f ca="1">IFERROR(_xlfn.XLOOKUP(PA[[#This Row],[Affected Equipment ]],'Basic Data'!N:N,'Basic Data'!R:R),"")</f>
        <v>1.1757573052431115E-2</v>
      </c>
      <c r="W562" s="35" t="s">
        <v>414</v>
      </c>
      <c r="X562" s="38"/>
      <c r="Y562" s="315" t="s">
        <v>439</v>
      </c>
      <c r="Z562" s="44">
        <v>0.62986111111111109</v>
      </c>
      <c r="AA562" s="44">
        <v>0.62986111111111109</v>
      </c>
      <c r="AB562" s="44">
        <v>0.62986111111111109</v>
      </c>
      <c r="AC562" s="44">
        <v>0.64236111111111116</v>
      </c>
      <c r="AD562" s="42">
        <f>IF(PA[[#This Row],[Acknowledgement Time ]]="NA","",(PA[[#This Row],[Acknowledgement Time ]]-PA[[#This Row],[Fault Time]])*24)</f>
        <v>0</v>
      </c>
      <c r="AE562" s="42">
        <f>IF(PA[[#This Row],[Work Start time on Fault]]="NA","",(PA[[#This Row],[Work Start time on Fault]]-PA[[#This Row],[Fault Time]])*24)</f>
        <v>0</v>
      </c>
      <c r="AF562" s="43">
        <f>IF(PA[[#This Row],[Status]]="Open","",(PA[[#This Row],[Work Completion time on fault]]-PA[[#This Row],[Fault Time]])*24)</f>
        <v>0.3000000000000016</v>
      </c>
      <c r="AG562" s="42">
        <f>IFERROR((PA[[#This Row],[Work Completion time on fault]]-PA[[#This Row],[Fault Time]])*24,"")</f>
        <v>0.3000000000000016</v>
      </c>
      <c r="AH562" s="37" t="s">
        <v>659</v>
      </c>
      <c r="AI562" s="32" t="s">
        <v>368</v>
      </c>
      <c r="AJ562" s="34">
        <f ca="1">IFERROR(PA[[#This Row],[Breakdown Time]]*PA[[#This Row],[Plant Equivalent Weightage]],"")</f>
        <v>3.5272719157293532E-3</v>
      </c>
      <c r="AK562" s="35">
        <v>100.5</v>
      </c>
      <c r="AL562" s="49">
        <f>IFERROR((_xlfn.XLOOKUP($G562,'Modelling New'!$D:$D,'Modelling New'!$O:$O)*PA[[#This Row],[Lost PoA(Wh/m2)]]*PA[[#This Row],[DC Capacity Affected (kW)]])/1000,"")</f>
        <v>161.01755649648194</v>
      </c>
    </row>
    <row r="563" spans="1:38">
      <c r="A563" s="174">
        <f t="shared" si="10"/>
        <v>562</v>
      </c>
      <c r="B563" s="134">
        <v>45812</v>
      </c>
      <c r="C563" s="183">
        <f>YEAR(PA[[#This Row],[Date]])+IF(MONTH(PA[[#This Row],[Date]])&gt;=4,1,0)</f>
        <v>2026</v>
      </c>
      <c r="D563" s="32">
        <f>YEAR(PA[[#This Row],[Date]])</f>
        <v>2025</v>
      </c>
      <c r="E563" s="36" t="s">
        <v>364</v>
      </c>
      <c r="F563" s="36" t="s">
        <v>364</v>
      </c>
      <c r="G563" s="217">
        <v>45809</v>
      </c>
      <c r="H563" s="175">
        <f>DAY(EOMONTH(PA[[#This Row],[Month Year]],0))</f>
        <v>30</v>
      </c>
      <c r="I563" s="33">
        <v>0.26041666666666669</v>
      </c>
      <c r="J563" s="33">
        <v>0.77847222222222223</v>
      </c>
      <c r="K563" s="34">
        <f>IFERROR((PA[[#This Row],[Sunset Time (POA&lt;20 W/m2)]]-PA[[#This Row],[Sunrise Time (POA&gt;20 W/m2)]])*24,"")</f>
        <v>12.433333333333332</v>
      </c>
      <c r="L563" s="32" t="s">
        <v>425</v>
      </c>
      <c r="M563" s="32" t="s">
        <v>437</v>
      </c>
      <c r="N563" s="36" t="s">
        <v>413</v>
      </c>
      <c r="O563" s="37"/>
      <c r="P563" s="37"/>
      <c r="Q563" s="36"/>
      <c r="R563" s="175">
        <f>IF((PA[[#This Row],[String Type(If String BD)]]&amp;PA[[#This Row],[Equipment (If any BD other than PV  array and inv)]])="",1,0)</f>
        <v>1</v>
      </c>
      <c r="S563" s="175">
        <f>IF(PA[[#This Row],[String Type(If String BD)]]="",1,0)</f>
        <v>1</v>
      </c>
      <c r="T56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63" s="176">
        <f>IFERROR(_xlfn.XLOOKUP(PA[[#This Row],[Affected Equipment ]],'Basic Data'!N:N,'Basic Data'!Q:Q),"")</f>
        <v>1817.5750000000003</v>
      </c>
      <c r="V563" s="180">
        <f ca="1">IFERROR(_xlfn.XLOOKUP(PA[[#This Row],[Affected Equipment ]],'Basic Data'!N:N,'Basic Data'!R:R),"")</f>
        <v>1.0816967208236626E-2</v>
      </c>
      <c r="W563" s="35" t="s">
        <v>414</v>
      </c>
      <c r="X563" s="39"/>
      <c r="Y563" s="315" t="s">
        <v>439</v>
      </c>
      <c r="Z563" s="45">
        <v>0.63124999999999998</v>
      </c>
      <c r="AA563" s="45">
        <v>0.63124999999999998</v>
      </c>
      <c r="AB563" s="45">
        <v>0.63124999999999998</v>
      </c>
      <c r="AC563" s="45">
        <v>0.66111111111111109</v>
      </c>
      <c r="AD563" s="177">
        <f>IF(PA[[#This Row],[Acknowledgement Time ]]="NA","",(PA[[#This Row],[Acknowledgement Time ]]-PA[[#This Row],[Fault Time]])*24)</f>
        <v>0</v>
      </c>
      <c r="AE563" s="177">
        <f>IF(PA[[#This Row],[Work Start time on Fault]]="NA","",(PA[[#This Row],[Work Start time on Fault]]-PA[[#This Row],[Fault Time]])*24)</f>
        <v>0</v>
      </c>
      <c r="AF563" s="178">
        <f>IF(PA[[#This Row],[Status]]="Open","",(PA[[#This Row],[Work Completion time on fault]]-PA[[#This Row],[Fault Time]])*24)</f>
        <v>0.71666666666666679</v>
      </c>
      <c r="AG563" s="177">
        <f>IFERROR((PA[[#This Row],[Work Completion time on fault]]-PA[[#This Row],[Fault Time]])*24,"")</f>
        <v>0.71666666666666679</v>
      </c>
      <c r="AH563" s="37" t="s">
        <v>659</v>
      </c>
      <c r="AI563" s="32" t="s">
        <v>368</v>
      </c>
      <c r="AJ563" s="176">
        <f ca="1">IFERROR(PA[[#This Row],[Breakdown Time]]*PA[[#This Row],[Plant Equivalent Weightage]],"")</f>
        <v>7.7521598325695834E-3</v>
      </c>
      <c r="AK563" s="37">
        <v>200</v>
      </c>
      <c r="AL563" s="278">
        <f>IFERROR((_xlfn.XLOOKUP($G563,'Modelling New'!$D:$D,'Modelling New'!$O:$O)*PA[[#This Row],[Lost PoA(Wh/m2)]]*PA[[#This Row],[DC Capacity Affected (kW)]])/1000,"")</f>
        <v>294.79831239156891</v>
      </c>
    </row>
    <row r="564" spans="1:38">
      <c r="A564" s="174">
        <f t="shared" si="10"/>
        <v>563</v>
      </c>
      <c r="B564" s="134">
        <v>45813</v>
      </c>
      <c r="C564" s="184">
        <f>YEAR(PA[[#This Row],[Date]])+IF(MONTH(PA[[#This Row],[Date]])&gt;=4,1,0)</f>
        <v>2026</v>
      </c>
      <c r="D564" s="32">
        <f>YEAR(PA[[#This Row],[Date]])</f>
        <v>2025</v>
      </c>
      <c r="E564" s="36" t="s">
        <v>364</v>
      </c>
      <c r="F564" s="36" t="s">
        <v>364</v>
      </c>
      <c r="G564" s="217">
        <v>45809</v>
      </c>
      <c r="H564" s="31">
        <f>DAY(EOMONTH(PA[[#This Row],[Month Year]],0))</f>
        <v>30</v>
      </c>
      <c r="I564" s="33">
        <v>0.25833333333333336</v>
      </c>
      <c r="J564" s="33">
        <v>0.77083333333333337</v>
      </c>
      <c r="K564" s="34">
        <f>IFERROR((PA[[#This Row],[Sunset Time (POA&lt;20 W/m2)]]-PA[[#This Row],[Sunrise Time (POA&gt;20 W/m2)]])*24,"")</f>
        <v>12.299999999999999</v>
      </c>
      <c r="L564" s="32" t="s">
        <v>425</v>
      </c>
      <c r="M564" s="36" t="s">
        <v>404</v>
      </c>
      <c r="N564" s="36" t="s">
        <v>413</v>
      </c>
      <c r="O564" s="37" t="s">
        <v>447</v>
      </c>
      <c r="P564" s="37" t="s">
        <v>481</v>
      </c>
      <c r="Q564" s="32"/>
      <c r="R564" s="31">
        <f>IF((PA[[#This Row],[String Type(If String BD)]]&amp;PA[[#This Row],[Equipment (If any BD other than PV  array and inv)]])="",1,0)</f>
        <v>0</v>
      </c>
      <c r="S564" s="31">
        <f>IF(PA[[#This Row],[String Type(If String BD)]]="",1,0)</f>
        <v>0</v>
      </c>
      <c r="T5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Str_Typ2(545*29)</v>
      </c>
      <c r="U564" s="34">
        <f>IFERROR(_xlfn.XLOOKUP(PA[[#This Row],[Affected Equipment ]],'Basic Data'!N:N,'Basic Data'!Q:Q),"")</f>
        <v>15.805000000000001</v>
      </c>
      <c r="V564" s="179">
        <f ca="1">IFERROR(_xlfn.XLOOKUP(PA[[#This Row],[Affected Equipment ]],'Basic Data'!N:N,'Basic Data'!R:R),"")</f>
        <v>9.4060584419448915E-5</v>
      </c>
      <c r="W564" s="35" t="s">
        <v>408</v>
      </c>
      <c r="X564" s="38"/>
      <c r="Y564" s="38" t="s">
        <v>470</v>
      </c>
      <c r="Z564" s="44">
        <v>0.25833333333333336</v>
      </c>
      <c r="AA564" s="40">
        <v>0.25833333333333336</v>
      </c>
      <c r="AB564" s="41">
        <v>0.25833333333333336</v>
      </c>
      <c r="AC564" s="44">
        <v>0.70833333333333337</v>
      </c>
      <c r="AD564" s="42">
        <f>IF(PA[[#This Row],[Acknowledgement Time ]]="NA","",(PA[[#This Row],[Acknowledgement Time ]]-PA[[#This Row],[Fault Time]])*24)</f>
        <v>0</v>
      </c>
      <c r="AE564" s="42">
        <f>IF(PA[[#This Row],[Work Start time on Fault]]="NA","",(PA[[#This Row],[Work Start time on Fault]]-PA[[#This Row],[Fault Time]])*24)</f>
        <v>0</v>
      </c>
      <c r="AF564" s="43">
        <f>IF(PA[[#This Row],[Status]]="Open","",(PA[[#This Row],[Work Completion time on fault]]-PA[[#This Row],[Fault Time]])*24)</f>
        <v>10.8</v>
      </c>
      <c r="AG564" s="42">
        <f>IFERROR((PA[[#This Row],[Work Completion time on fault]]-PA[[#This Row],[Fault Time]])*24,"")</f>
        <v>10.8</v>
      </c>
      <c r="AH564" s="316" t="s">
        <v>664</v>
      </c>
      <c r="AI564" s="32" t="s">
        <v>368</v>
      </c>
      <c r="AJ564" s="34">
        <f ca="1">IFERROR(PA[[#This Row],[Breakdown Time]]*PA[[#This Row],[Plant Equivalent Weightage]],"")</f>
        <v>1.0158543117300483E-3</v>
      </c>
      <c r="AK564" s="35">
        <v>6101</v>
      </c>
      <c r="AL564" s="49">
        <f>IFERROR((_xlfn.XLOOKUP($G564,'Modelling New'!$D:$D,'Modelling New'!$O:$O)*PA[[#This Row],[Lost PoA(Wh/m2)]]*PA[[#This Row],[DC Capacity Affected (kW)]])/1000,"")</f>
        <v>78.198456691346166</v>
      </c>
    </row>
    <row r="565" spans="1:38">
      <c r="A565" s="174">
        <f t="shared" si="10"/>
        <v>564</v>
      </c>
      <c r="B565" s="30">
        <v>45813</v>
      </c>
      <c r="C565" s="184">
        <f>YEAR(PA[[#This Row],[Date]])+IF(MONTH(PA[[#This Row],[Date]])&gt;=4,1,0)</f>
        <v>2026</v>
      </c>
      <c r="D565" s="32">
        <f>YEAR(PA[[#This Row],[Date]])</f>
        <v>2025</v>
      </c>
      <c r="E565" s="36" t="s">
        <v>364</v>
      </c>
      <c r="F565" s="36" t="s">
        <v>364</v>
      </c>
      <c r="G565" s="217">
        <v>45809</v>
      </c>
      <c r="H565" s="31">
        <f>DAY(EOMONTH(PA[[#This Row],[Month Year]],0))</f>
        <v>30</v>
      </c>
      <c r="I565" s="33">
        <v>0.25833333333333336</v>
      </c>
      <c r="J565" s="33">
        <v>0.77083333333333337</v>
      </c>
      <c r="K565" s="34">
        <f>IFERROR((PA[[#This Row],[Sunset Time (POA&lt;20 W/m2)]]-PA[[#This Row],[Sunrise Time (POA&gt;20 W/m2)]])*24,"")</f>
        <v>12.299999999999999</v>
      </c>
      <c r="L565" s="32" t="s">
        <v>425</v>
      </c>
      <c r="M565" s="32" t="s">
        <v>437</v>
      </c>
      <c r="N565" s="36" t="s">
        <v>417</v>
      </c>
      <c r="O565" s="37" t="s">
        <v>457</v>
      </c>
      <c r="P565" s="37" t="s">
        <v>472</v>
      </c>
      <c r="Q565" s="32"/>
      <c r="R565" s="31">
        <f>IF((PA[[#This Row],[String Type(If String BD)]]&amp;PA[[#This Row],[Equipment (If any BD other than PV  array and inv)]])="",1,0)</f>
        <v>0</v>
      </c>
      <c r="S565" s="31">
        <f>IF(PA[[#This Row],[String Type(If String BD)]]="",1,0)</f>
        <v>0</v>
      </c>
      <c r="T5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5" s="34">
        <f>IFERROR(_xlfn.XLOOKUP(PA[[#This Row],[Affected Equipment ]],'Basic Data'!N:N,'Basic Data'!Q:Q),"")</f>
        <v>31.610000000000003</v>
      </c>
      <c r="V565" s="179">
        <f ca="1">IFERROR(_xlfn.XLOOKUP(PA[[#This Row],[Affected Equipment ]],'Basic Data'!N:N,'Basic Data'!R:R),"")</f>
        <v>1.8812116883889783E-4</v>
      </c>
      <c r="W565" s="35" t="s">
        <v>482</v>
      </c>
      <c r="X565" s="38"/>
      <c r="Y565" s="38" t="s">
        <v>470</v>
      </c>
      <c r="Z565" s="44">
        <v>0.25833333333333336</v>
      </c>
      <c r="AA565" s="40">
        <v>0.25833333333333336</v>
      </c>
      <c r="AB565" s="41">
        <v>0.25833333333333336</v>
      </c>
      <c r="AC565" s="44">
        <v>0.71527777777777779</v>
      </c>
      <c r="AD565" s="42">
        <f>IF(PA[[#This Row],[Acknowledgement Time ]]="NA","",(PA[[#This Row],[Acknowledgement Time ]]-PA[[#This Row],[Fault Time]])*24)</f>
        <v>0</v>
      </c>
      <c r="AE565" s="42">
        <f>IF(PA[[#This Row],[Work Start time on Fault]]="NA","",(PA[[#This Row],[Work Start time on Fault]]-PA[[#This Row],[Fault Time]])*24)</f>
        <v>0</v>
      </c>
      <c r="AF565" s="43">
        <f>IF(PA[[#This Row],[Status]]="Open","",(PA[[#This Row],[Work Completion time on fault]]-PA[[#This Row],[Fault Time]])*24)</f>
        <v>10.966666666666667</v>
      </c>
      <c r="AG565" s="42">
        <f>IFERROR((PA[[#This Row],[Work Completion time on fault]]-PA[[#This Row],[Fault Time]])*24,"")</f>
        <v>10.966666666666667</v>
      </c>
      <c r="AH565" s="316" t="s">
        <v>667</v>
      </c>
      <c r="AI565" s="32" t="s">
        <v>368</v>
      </c>
      <c r="AJ565" s="34">
        <f ca="1">IFERROR(PA[[#This Row],[Breakdown Time]]*PA[[#This Row],[Plant Equivalent Weightage]],"")</f>
        <v>2.0630621515999128E-3</v>
      </c>
      <c r="AK565" s="35">
        <v>6128</v>
      </c>
      <c r="AL565" s="49">
        <f>IFERROR((_xlfn.XLOOKUP($G565,'Modelling New'!$D:$D,'Modelling New'!$O:$O)*PA[[#This Row],[Lost PoA(Wh/m2)]]*PA[[#This Row],[DC Capacity Affected (kW)]])/1000,"")</f>
        <v>157.089048550916</v>
      </c>
    </row>
    <row r="566" spans="1:38">
      <c r="A566" s="174">
        <f t="shared" si="10"/>
        <v>565</v>
      </c>
      <c r="B566" s="30">
        <v>45813</v>
      </c>
      <c r="C566" s="184">
        <f>YEAR(PA[[#This Row],[Date]])+IF(MONTH(PA[[#This Row],[Date]])&gt;=4,1,0)</f>
        <v>2026</v>
      </c>
      <c r="D566" s="32">
        <f>YEAR(PA[[#This Row],[Date]])</f>
        <v>2025</v>
      </c>
      <c r="E566" s="36" t="s">
        <v>364</v>
      </c>
      <c r="F566" s="36" t="s">
        <v>364</v>
      </c>
      <c r="G566" s="217">
        <v>45809</v>
      </c>
      <c r="H566" s="31">
        <f>DAY(EOMONTH(PA[[#This Row],[Month Year]],0))</f>
        <v>30</v>
      </c>
      <c r="I566" s="33">
        <v>0.25833333333333336</v>
      </c>
      <c r="J566" s="33">
        <v>0.77083333333333337</v>
      </c>
      <c r="K566" s="34">
        <f>IFERROR((PA[[#This Row],[Sunset Time (POA&lt;20 W/m2)]]-PA[[#This Row],[Sunrise Time (POA&gt;20 W/m2)]])*24,"")</f>
        <v>12.299999999999999</v>
      </c>
      <c r="L566" s="32" t="s">
        <v>425</v>
      </c>
      <c r="M566" s="32" t="s">
        <v>437</v>
      </c>
      <c r="N566" s="36" t="s">
        <v>417</v>
      </c>
      <c r="O566" s="37" t="s">
        <v>457</v>
      </c>
      <c r="P566" s="37" t="s">
        <v>472</v>
      </c>
      <c r="Q566" s="32"/>
      <c r="R566" s="31">
        <f>IF((PA[[#This Row],[String Type(If String BD)]]&amp;PA[[#This Row],[Equipment (If any BD other than PV  array and inv)]])="",1,0)</f>
        <v>0</v>
      </c>
      <c r="S566" s="31">
        <f>IF(PA[[#This Row],[String Type(If String BD)]]="",1,0)</f>
        <v>0</v>
      </c>
      <c r="T5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6" s="34">
        <f>IFERROR(_xlfn.XLOOKUP(PA[[#This Row],[Affected Equipment ]],'Basic Data'!N:N,'Basic Data'!Q:Q),"")</f>
        <v>31.610000000000003</v>
      </c>
      <c r="V566" s="179">
        <f ca="1">IFERROR(_xlfn.XLOOKUP(PA[[#This Row],[Affected Equipment ]],'Basic Data'!N:N,'Basic Data'!R:R),"")</f>
        <v>1.8812116883889783E-4</v>
      </c>
      <c r="W566" s="35" t="s">
        <v>482</v>
      </c>
      <c r="X566" s="38"/>
      <c r="Y566" s="38" t="s">
        <v>470</v>
      </c>
      <c r="Z566" s="44">
        <v>0.25833333333333336</v>
      </c>
      <c r="AA566" s="40">
        <v>0.25833333333333336</v>
      </c>
      <c r="AB566" s="41">
        <v>0.25833333333333336</v>
      </c>
      <c r="AC566" s="44">
        <v>0.72222222222222221</v>
      </c>
      <c r="AD566" s="42">
        <f>IF(PA[[#This Row],[Acknowledgement Time ]]="NA","",(PA[[#This Row],[Acknowledgement Time ]]-PA[[#This Row],[Fault Time]])*24)</f>
        <v>0</v>
      </c>
      <c r="AE566" s="42">
        <f>IF(PA[[#This Row],[Work Start time on Fault]]="NA","",(PA[[#This Row],[Work Start time on Fault]]-PA[[#This Row],[Fault Time]])*24)</f>
        <v>0</v>
      </c>
      <c r="AF566" s="43">
        <f>IF(PA[[#This Row],[Status]]="Open","",(PA[[#This Row],[Work Completion time on fault]]-PA[[#This Row],[Fault Time]])*24)</f>
        <v>11.133333333333333</v>
      </c>
      <c r="AG566" s="42">
        <f>IFERROR((PA[[#This Row],[Work Completion time on fault]]-PA[[#This Row],[Fault Time]])*24,"")</f>
        <v>11.133333333333333</v>
      </c>
      <c r="AH566" s="316" t="s">
        <v>668</v>
      </c>
      <c r="AI566" s="32" t="s">
        <v>368</v>
      </c>
      <c r="AJ566" s="34">
        <f ca="1">IFERROR(PA[[#This Row],[Breakdown Time]]*PA[[#This Row],[Plant Equivalent Weightage]],"")</f>
        <v>2.094415679739729E-3</v>
      </c>
      <c r="AK566" s="35">
        <v>6145</v>
      </c>
      <c r="AL566" s="49">
        <f>IFERROR((_xlfn.XLOOKUP($G566,'Modelling New'!$D:$D,'Modelling New'!$O:$O)*PA[[#This Row],[Lost PoA(Wh/m2)]]*PA[[#This Row],[DC Capacity Affected (kW)]])/1000,"")</f>
        <v>157.5248373605383</v>
      </c>
    </row>
    <row r="567" spans="1:38">
      <c r="A567" s="174">
        <f t="shared" si="10"/>
        <v>566</v>
      </c>
      <c r="B567" s="30">
        <v>45813</v>
      </c>
      <c r="C567" s="184">
        <f>YEAR(PA[[#This Row],[Date]])+IF(MONTH(PA[[#This Row],[Date]])&gt;=4,1,0)</f>
        <v>2026</v>
      </c>
      <c r="D567" s="32">
        <f>YEAR(PA[[#This Row],[Date]])</f>
        <v>2025</v>
      </c>
      <c r="E567" s="36" t="s">
        <v>364</v>
      </c>
      <c r="F567" s="36" t="s">
        <v>364</v>
      </c>
      <c r="G567" s="217">
        <v>45809</v>
      </c>
      <c r="H567" s="31">
        <f>DAY(EOMONTH(PA[[#This Row],[Month Year]],0))</f>
        <v>30</v>
      </c>
      <c r="I567" s="33">
        <v>0.25833333333333336</v>
      </c>
      <c r="J567" s="33">
        <v>0.77083333333333337</v>
      </c>
      <c r="K567" s="34">
        <f>IFERROR((PA[[#This Row],[Sunset Time (POA&lt;20 W/m2)]]-PA[[#This Row],[Sunrise Time (POA&gt;20 W/m2)]])*24,"")</f>
        <v>12.299999999999999</v>
      </c>
      <c r="L567" s="32" t="s">
        <v>425</v>
      </c>
      <c r="M567" s="32" t="s">
        <v>484</v>
      </c>
      <c r="N567" s="36" t="s">
        <v>413</v>
      </c>
      <c r="O567" s="37" t="s">
        <v>527</v>
      </c>
      <c r="P567" s="37" t="s">
        <v>472</v>
      </c>
      <c r="Q567" s="32"/>
      <c r="R567" s="31">
        <f>IF((PA[[#This Row],[String Type(If String BD)]]&amp;PA[[#This Row],[Equipment (If any BD other than PV  array and inv)]])="",1,0)</f>
        <v>0</v>
      </c>
      <c r="S567" s="31">
        <f>IF(PA[[#This Row],[String Type(If String BD)]]="",1,0)</f>
        <v>0</v>
      </c>
      <c r="T5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7" s="34">
        <f>IFERROR(_xlfn.XLOOKUP(PA[[#This Row],[Affected Equipment ]],'Basic Data'!N:N,'Basic Data'!Q:Q),"")</f>
        <v>31.610000000000003</v>
      </c>
      <c r="V567" s="179">
        <f ca="1">IFERROR(_xlfn.XLOOKUP(PA[[#This Row],[Affected Equipment ]],'Basic Data'!N:N,'Basic Data'!R:R),"")</f>
        <v>1.8812116883889783E-4</v>
      </c>
      <c r="W567" s="35" t="s">
        <v>408</v>
      </c>
      <c r="X567" s="38"/>
      <c r="Y567" s="38" t="s">
        <v>470</v>
      </c>
      <c r="Z567" s="44">
        <v>0.25833333333333336</v>
      </c>
      <c r="AA567" s="40">
        <v>0.25833333333333336</v>
      </c>
      <c r="AB567" s="41">
        <v>0.25833333333333336</v>
      </c>
      <c r="AC567" s="44">
        <v>0.72916666666666663</v>
      </c>
      <c r="AD567" s="42">
        <f>IF(PA[[#This Row],[Acknowledgement Time ]]="NA","",(PA[[#This Row],[Acknowledgement Time ]]-PA[[#This Row],[Fault Time]])*24)</f>
        <v>0</v>
      </c>
      <c r="AE567" s="42">
        <f>IF(PA[[#This Row],[Work Start time on Fault]]="NA","",(PA[[#This Row],[Work Start time on Fault]]-PA[[#This Row],[Fault Time]])*24)</f>
        <v>0</v>
      </c>
      <c r="AF567" s="43">
        <f>IF(PA[[#This Row],[Status]]="Open","",(PA[[#This Row],[Work Completion time on fault]]-PA[[#This Row],[Fault Time]])*24)</f>
        <v>11.299999999999999</v>
      </c>
      <c r="AG567" s="42">
        <f>IFERROR((PA[[#This Row],[Work Completion time on fault]]-PA[[#This Row],[Fault Time]])*24,"")</f>
        <v>11.299999999999999</v>
      </c>
      <c r="AH567" s="316" t="s">
        <v>664</v>
      </c>
      <c r="AI567" s="32" t="s">
        <v>368</v>
      </c>
      <c r="AJ567" s="34">
        <f ca="1">IFERROR(PA[[#This Row],[Breakdown Time]]*PA[[#This Row],[Plant Equivalent Weightage]],"")</f>
        <v>2.1257692078795452E-3</v>
      </c>
      <c r="AK567" s="35">
        <v>6158</v>
      </c>
      <c r="AL567" s="49">
        <f>IFERROR((_xlfn.XLOOKUP($G567,'Modelling New'!$D:$D,'Modelling New'!$O:$O)*PA[[#This Row],[Lost PoA(Wh/m2)]]*PA[[#This Row],[DC Capacity Affected (kW)]])/1000,"")</f>
        <v>157.85808762672008</v>
      </c>
    </row>
    <row r="568" spans="1:38">
      <c r="A568" s="174">
        <f t="shared" si="10"/>
        <v>567</v>
      </c>
      <c r="B568" s="134">
        <v>45813</v>
      </c>
      <c r="C568" s="183">
        <f>YEAR(PA[[#This Row],[Date]])+IF(MONTH(PA[[#This Row],[Date]])&gt;=4,1,0)</f>
        <v>2026</v>
      </c>
      <c r="D568" s="32">
        <f>YEAR(PA[[#This Row],[Date]])</f>
        <v>2025</v>
      </c>
      <c r="E568" s="36" t="s">
        <v>364</v>
      </c>
      <c r="F568" s="36" t="s">
        <v>364</v>
      </c>
      <c r="G568" s="217">
        <v>45809</v>
      </c>
      <c r="H568" s="175">
        <f>DAY(EOMONTH(PA[[#This Row],[Month Year]],0))</f>
        <v>30</v>
      </c>
      <c r="I568" s="33">
        <v>0.25833333333333336</v>
      </c>
      <c r="J568" s="33">
        <v>0.77083333333333337</v>
      </c>
      <c r="K568" s="34">
        <f>IFERROR((PA[[#This Row],[Sunset Time (POA&lt;20 W/m2)]]-PA[[#This Row],[Sunrise Time (POA&gt;20 W/m2)]])*24,"")</f>
        <v>12.299999999999999</v>
      </c>
      <c r="L568" s="32" t="s">
        <v>427</v>
      </c>
      <c r="M568" s="36" t="s">
        <v>404</v>
      </c>
      <c r="N568" s="36" t="s">
        <v>413</v>
      </c>
      <c r="O568" s="37" t="s">
        <v>406</v>
      </c>
      <c r="P568" s="37" t="s">
        <v>472</v>
      </c>
      <c r="Q568" s="36"/>
      <c r="R568" s="175">
        <f>IF((PA[[#This Row],[String Type(If String BD)]]&amp;PA[[#This Row],[Equipment (If any BD other than PV  array and inv)]])="",1,0)</f>
        <v>0</v>
      </c>
      <c r="S568" s="175">
        <f>IF(PA[[#This Row],[String Type(If String BD)]]="",1,0)</f>
        <v>0</v>
      </c>
      <c r="T5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68" s="176">
        <f>IFERROR(_xlfn.XLOOKUP(PA[[#This Row],[Affected Equipment ]],'Basic Data'!N:N,'Basic Data'!Q:Q),"")</f>
        <v>31.610000000000003</v>
      </c>
      <c r="V568" s="180">
        <f ca="1">IFERROR(_xlfn.XLOOKUP(PA[[#This Row],[Affected Equipment ]],'Basic Data'!N:N,'Basic Data'!R:R),"")</f>
        <v>1.8812116883889783E-4</v>
      </c>
      <c r="W568" s="35" t="s">
        <v>482</v>
      </c>
      <c r="X568" s="39"/>
      <c r="Y568" s="38" t="s">
        <v>470</v>
      </c>
      <c r="Z568" s="44">
        <v>0.25833333333333336</v>
      </c>
      <c r="AA568" s="40">
        <v>0.25833333333333336</v>
      </c>
      <c r="AB568" s="41">
        <v>0.25833333333333336</v>
      </c>
      <c r="AC568" s="45">
        <v>0.73611111111111116</v>
      </c>
      <c r="AD568" s="177">
        <f>IF(PA[[#This Row],[Acknowledgement Time ]]="NA","",(PA[[#This Row],[Acknowledgement Time ]]-PA[[#This Row],[Fault Time]])*24)</f>
        <v>0</v>
      </c>
      <c r="AE568" s="177">
        <f>IF(PA[[#This Row],[Work Start time on Fault]]="NA","",(PA[[#This Row],[Work Start time on Fault]]-PA[[#This Row],[Fault Time]])*24)</f>
        <v>0</v>
      </c>
      <c r="AF568" s="178">
        <f>IF(PA[[#This Row],[Status]]="Open","",(PA[[#This Row],[Work Completion time on fault]]-PA[[#This Row],[Fault Time]])*24)</f>
        <v>11.466666666666667</v>
      </c>
      <c r="AG568" s="177">
        <f>IFERROR((PA[[#This Row],[Work Completion time on fault]]-PA[[#This Row],[Fault Time]])*24,"")</f>
        <v>11.466666666666667</v>
      </c>
      <c r="AH568" s="316" t="s">
        <v>668</v>
      </c>
      <c r="AI568" s="32" t="s">
        <v>368</v>
      </c>
      <c r="AJ568" s="176">
        <f ca="1">IFERROR(PA[[#This Row],[Breakdown Time]]*PA[[#This Row],[Plant Equivalent Weightage]],"")</f>
        <v>2.1571227360193618E-3</v>
      </c>
      <c r="AK568" s="37">
        <v>6173</v>
      </c>
      <c r="AL568" s="278">
        <f>IFERROR((_xlfn.XLOOKUP($G568,'Modelling New'!$D:$D,'Modelling New'!$O:$O)*PA[[#This Row],[Lost PoA(Wh/m2)]]*PA[[#This Row],[DC Capacity Affected (kW)]])/1000,"")</f>
        <v>158.24260716462214</v>
      </c>
    </row>
    <row r="569" spans="1:38">
      <c r="A569" s="174">
        <f t="shared" si="10"/>
        <v>568</v>
      </c>
      <c r="B569" s="134">
        <v>45813</v>
      </c>
      <c r="C569" s="183">
        <f>YEAR(PA[[#This Row],[Date]])+IF(MONTH(PA[[#This Row],[Date]])&gt;=4,1,0)</f>
        <v>2026</v>
      </c>
      <c r="D569" s="32">
        <f>YEAR(PA[[#This Row],[Date]])</f>
        <v>2025</v>
      </c>
      <c r="E569" s="36" t="s">
        <v>364</v>
      </c>
      <c r="F569" s="36" t="s">
        <v>364</v>
      </c>
      <c r="G569" s="217">
        <v>45809</v>
      </c>
      <c r="H569" s="175">
        <f>DAY(EOMONTH(PA[[#This Row],[Month Year]],0))</f>
        <v>30</v>
      </c>
      <c r="I569" s="33">
        <v>0.25833333333333336</v>
      </c>
      <c r="J569" s="33">
        <v>0.77083333333333337</v>
      </c>
      <c r="K569" s="34">
        <f>IFERROR((PA[[#This Row],[Sunset Time (POA&lt;20 W/m2)]]-PA[[#This Row],[Sunrise Time (POA&gt;20 W/m2)]])*24,"")</f>
        <v>12.299999999999999</v>
      </c>
      <c r="L569" s="36" t="s">
        <v>451</v>
      </c>
      <c r="M569" s="36" t="s">
        <v>411</v>
      </c>
      <c r="N569" s="36" t="s">
        <v>444</v>
      </c>
      <c r="O569" s="37" t="s">
        <v>473</v>
      </c>
      <c r="P569" s="37" t="s">
        <v>407</v>
      </c>
      <c r="Q569" s="36"/>
      <c r="R569" s="175">
        <f>IF((PA[[#This Row],[String Type(If String BD)]]&amp;PA[[#This Row],[Equipment (If any BD other than PV  array and inv)]])="",1,0)</f>
        <v>0</v>
      </c>
      <c r="S569" s="175">
        <f>IF(PA[[#This Row],[String Type(If String BD)]]="",1,0)</f>
        <v>0</v>
      </c>
      <c r="T56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69" s="176">
        <f>IFERROR(_xlfn.XLOOKUP(PA[[#This Row],[Affected Equipment ]],'Basic Data'!N:N,'Basic Data'!Q:Q),"")</f>
        <v>31.900000000000002</v>
      </c>
      <c r="V569" s="180">
        <f ca="1">IFERROR(_xlfn.XLOOKUP(PA[[#This Row],[Affected Equipment ]],'Basic Data'!N:N,'Basic Data'!R:R),"")</f>
        <v>1.898470511218235E-4</v>
      </c>
      <c r="W569" s="35" t="s">
        <v>482</v>
      </c>
      <c r="X569" s="39"/>
      <c r="Y569" s="38" t="s">
        <v>470</v>
      </c>
      <c r="Z569" s="44">
        <v>0.25833333333333336</v>
      </c>
      <c r="AA569" s="40">
        <v>0.25833333333333336</v>
      </c>
      <c r="AB569" s="41">
        <v>0.25833333333333336</v>
      </c>
      <c r="AC569" s="45">
        <v>0.74305555555555558</v>
      </c>
      <c r="AD569" s="177">
        <f>IF(PA[[#This Row],[Acknowledgement Time ]]="NA","",(PA[[#This Row],[Acknowledgement Time ]]-PA[[#This Row],[Fault Time]])*24)</f>
        <v>0</v>
      </c>
      <c r="AE569" s="177">
        <f>IF(PA[[#This Row],[Work Start time on Fault]]="NA","",(PA[[#This Row],[Work Start time on Fault]]-PA[[#This Row],[Fault Time]])*24)</f>
        <v>0</v>
      </c>
      <c r="AF569" s="178">
        <f>IF(PA[[#This Row],[Status]]="Open","",(PA[[#This Row],[Work Completion time on fault]]-PA[[#This Row],[Fault Time]])*24)</f>
        <v>11.633333333333333</v>
      </c>
      <c r="AG569" s="177">
        <f>IFERROR((PA[[#This Row],[Work Completion time on fault]]-PA[[#This Row],[Fault Time]])*24,"")</f>
        <v>11.633333333333333</v>
      </c>
      <c r="AH569" s="316" t="s">
        <v>667</v>
      </c>
      <c r="AI569" s="32" t="s">
        <v>368</v>
      </c>
      <c r="AJ569" s="176">
        <f ca="1">IFERROR(PA[[#This Row],[Breakdown Time]]*PA[[#This Row],[Plant Equivalent Weightage]],"")</f>
        <v>2.2085540280505469E-3</v>
      </c>
      <c r="AK569" s="37">
        <v>6187</v>
      </c>
      <c r="AL569" s="278">
        <f>IFERROR((_xlfn.XLOOKUP($G569,'Modelling New'!$D:$D,'Modelling New'!$O:$O)*PA[[#This Row],[Lost PoA(Wh/m2)]]*PA[[#This Row],[DC Capacity Affected (kW)]])/1000,"")</f>
        <v>160.05655162690866</v>
      </c>
    </row>
    <row r="570" spans="1:38">
      <c r="A570" s="174">
        <f t="shared" si="10"/>
        <v>569</v>
      </c>
      <c r="B570" s="134">
        <v>45814</v>
      </c>
      <c r="C570" s="184">
        <f>YEAR(PA[[#This Row],[Date]])+IF(MONTH(PA[[#This Row],[Date]])&gt;=4,1,0)</f>
        <v>2026</v>
      </c>
      <c r="D570" s="32">
        <f>YEAR(PA[[#This Row],[Date]])</f>
        <v>2025</v>
      </c>
      <c r="E570" s="36" t="s">
        <v>364</v>
      </c>
      <c r="F570" s="36" t="s">
        <v>364</v>
      </c>
      <c r="G570" s="217">
        <v>45809</v>
      </c>
      <c r="H570" s="31">
        <f>DAY(EOMONTH(PA[[#This Row],[Month Year]],0))</f>
        <v>30</v>
      </c>
      <c r="I570" s="33">
        <v>0.26111111111111113</v>
      </c>
      <c r="J570" s="33">
        <v>0.77361111111111114</v>
      </c>
      <c r="K570" s="34">
        <f>IFERROR((PA[[#This Row],[Sunset Time (POA&lt;20 W/m2)]]-PA[[#This Row],[Sunrise Time (POA&gt;20 W/m2)]])*24,"")</f>
        <v>12.299999999999999</v>
      </c>
      <c r="L570" s="32" t="s">
        <v>474</v>
      </c>
      <c r="M570" s="36" t="s">
        <v>411</v>
      </c>
      <c r="N570" s="36" t="s">
        <v>417</v>
      </c>
      <c r="O570" s="35"/>
      <c r="P570" s="35"/>
      <c r="Q570" s="32"/>
      <c r="R570" s="31">
        <f>IF((PA[[#This Row],[String Type(If String BD)]]&amp;PA[[#This Row],[Equipment (If any BD other than PV  array and inv)]])="",1,0)</f>
        <v>1</v>
      </c>
      <c r="S570" s="31">
        <f>IF(PA[[#This Row],[String Type(If String BD)]]="",1,0)</f>
        <v>1</v>
      </c>
      <c r="T5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70" s="34">
        <f>IFERROR(_xlfn.XLOOKUP(PA[[#This Row],[Affected Equipment ]],'Basic Data'!N:N,'Basic Data'!Q:Q),"")</f>
        <v>2275.92</v>
      </c>
      <c r="V570" s="179">
        <f ca="1">IFERROR(_xlfn.XLOOKUP(PA[[#This Row],[Affected Equipment ]],'Basic Data'!N:N,'Basic Data'!R:R),"")</f>
        <v>1.3544724156400643E-2</v>
      </c>
      <c r="W570" s="35" t="s">
        <v>414</v>
      </c>
      <c r="X570" s="38"/>
      <c r="Y570" s="315" t="s">
        <v>452</v>
      </c>
      <c r="Z570" s="44">
        <v>0.47430555555555554</v>
      </c>
      <c r="AA570" s="44">
        <v>0.47430555555555554</v>
      </c>
      <c r="AB570" s="44">
        <v>0.47430555555555554</v>
      </c>
      <c r="AC570" s="44">
        <v>0.49583333333333335</v>
      </c>
      <c r="AD570" s="42">
        <f>IF(PA[[#This Row],[Acknowledgement Time ]]="NA","",(PA[[#This Row],[Acknowledgement Time ]]-PA[[#This Row],[Fault Time]])*24)</f>
        <v>0</v>
      </c>
      <c r="AE570" s="42">
        <f>IF(PA[[#This Row],[Work Start time on Fault]]="NA","",(PA[[#This Row],[Work Start time on Fault]]-PA[[#This Row],[Fault Time]])*24)</f>
        <v>0</v>
      </c>
      <c r="AF570" s="43">
        <f>IF(PA[[#This Row],[Status]]="Open","",(PA[[#This Row],[Work Completion time on fault]]-PA[[#This Row],[Fault Time]])*24)</f>
        <v>0.5166666666666675</v>
      </c>
      <c r="AG570" s="42">
        <f>IFERROR((PA[[#This Row],[Work Completion time on fault]]-PA[[#This Row],[Fault Time]])*24,"")</f>
        <v>0.5166666666666675</v>
      </c>
      <c r="AH570" s="316" t="s">
        <v>445</v>
      </c>
      <c r="AI570" s="32" t="s">
        <v>368</v>
      </c>
      <c r="AJ570" s="34">
        <f ca="1">IFERROR(PA[[#This Row],[Breakdown Time]]*PA[[#This Row],[Plant Equivalent Weightage]],"")</f>
        <v>6.9981074808070105E-3</v>
      </c>
      <c r="AK570" s="35"/>
      <c r="AL570" s="49">
        <f>IFERROR((_xlfn.XLOOKUP($G570,'Modelling New'!$D:$D,'Modelling New'!$O:$O)*PA[[#This Row],[Lost PoA(Wh/m2)]]*PA[[#This Row],[DC Capacity Affected (kW)]])/1000,"")</f>
        <v>0</v>
      </c>
    </row>
    <row r="571" spans="1:38">
      <c r="A571" s="174">
        <f t="shared" si="10"/>
        <v>570</v>
      </c>
      <c r="B571" s="30">
        <v>45814</v>
      </c>
      <c r="C571" s="184">
        <f>YEAR(PA[[#This Row],[Date]])+IF(MONTH(PA[[#This Row],[Date]])&gt;=4,1,0)</f>
        <v>2026</v>
      </c>
      <c r="D571" s="32">
        <f>YEAR(PA[[#This Row],[Date]])</f>
        <v>2025</v>
      </c>
      <c r="E571" s="36" t="s">
        <v>364</v>
      </c>
      <c r="F571" s="36" t="s">
        <v>364</v>
      </c>
      <c r="G571" s="217">
        <v>45809</v>
      </c>
      <c r="H571" s="31">
        <f>DAY(EOMONTH(PA[[#This Row],[Month Year]],0))</f>
        <v>30</v>
      </c>
      <c r="I571" s="33">
        <v>0.26111111111111113</v>
      </c>
      <c r="J571" s="33">
        <v>0.77361111111111114</v>
      </c>
      <c r="K571" s="34">
        <f>IFERROR((PA[[#This Row],[Sunset Time (POA&lt;20 W/m2)]]-PA[[#This Row],[Sunrise Time (POA&gt;20 W/m2)]])*24,"")</f>
        <v>12.299999999999999</v>
      </c>
      <c r="L571" s="32" t="s">
        <v>609</v>
      </c>
      <c r="M571" s="36" t="s">
        <v>404</v>
      </c>
      <c r="N571" s="32"/>
      <c r="O571" s="35"/>
      <c r="P571" s="35"/>
      <c r="Q571" s="32"/>
      <c r="R571" s="31">
        <f>IF((PA[[#This Row],[String Type(If String BD)]]&amp;PA[[#This Row],[Equipment (If any BD other than PV  array and inv)]])="",1,0)</f>
        <v>1</v>
      </c>
      <c r="S571" s="31">
        <f>IF(PA[[#This Row],[String Type(If String BD)]]="",1,0)</f>
        <v>1</v>
      </c>
      <c r="T5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IS5Inv1</v>
      </c>
      <c r="U571" s="34">
        <f>IFERROR(_xlfn.XLOOKUP(PA[[#This Row],[Affected Equipment ]],'Basic Data'!N:N,'Basic Data'!Q:Q),"")</f>
        <v>5911.0700000000015</v>
      </c>
      <c r="V571" s="179">
        <f ca="1">IFERROR(_xlfn.XLOOKUP(PA[[#This Row],[Affected Equipment ]],'Basic Data'!N:N,'Basic Data'!R:R),"")</f>
        <v>3.5178658572873903E-2</v>
      </c>
      <c r="W571" s="35" t="s">
        <v>475</v>
      </c>
      <c r="X571" s="38"/>
      <c r="Y571" s="315" t="s">
        <v>439</v>
      </c>
      <c r="Z571" s="44">
        <v>0.42291666666666666</v>
      </c>
      <c r="AA571" s="44">
        <v>0.42291666666666666</v>
      </c>
      <c r="AB571" s="44">
        <v>0.42291666666666666</v>
      </c>
      <c r="AC571" s="44">
        <v>0.43055555555555558</v>
      </c>
      <c r="AD571" s="42">
        <f>IF(PA[[#This Row],[Acknowledgement Time ]]="NA","",(PA[[#This Row],[Acknowledgement Time ]]-PA[[#This Row],[Fault Time]])*24)</f>
        <v>0</v>
      </c>
      <c r="AE571" s="42">
        <f>IF(PA[[#This Row],[Work Start time on Fault]]="NA","",(PA[[#This Row],[Work Start time on Fault]]-PA[[#This Row],[Fault Time]])*24)</f>
        <v>0</v>
      </c>
      <c r="AF571" s="43">
        <f>IF(PA[[#This Row],[Status]]="Open","",(PA[[#This Row],[Work Completion time on fault]]-PA[[#This Row],[Fault Time]])*24)</f>
        <v>0.18333333333333401</v>
      </c>
      <c r="AG571" s="42">
        <f>IFERROR((PA[[#This Row],[Work Completion time on fault]]-PA[[#This Row],[Fault Time]])*24,"")</f>
        <v>0.18333333333333401</v>
      </c>
      <c r="AH571" s="315" t="s">
        <v>669</v>
      </c>
      <c r="AI571" s="32" t="s">
        <v>368</v>
      </c>
      <c r="AJ571" s="34">
        <f ca="1">IFERROR(PA[[#This Row],[Breakdown Time]]*PA[[#This Row],[Plant Equivalent Weightage]],"")</f>
        <v>6.4494207383602392E-3</v>
      </c>
      <c r="AK571" s="35">
        <v>77.400000000000006</v>
      </c>
      <c r="AL571" s="49">
        <f>IFERROR((_xlfn.XLOOKUP($G571,'Modelling New'!$D:$D,'Modelling New'!$O:$O)*PA[[#This Row],[Lost PoA(Wh/m2)]]*PA[[#This Row],[DC Capacity Affected (kW)]])/1000,"")</f>
        <v>371.03059251244269</v>
      </c>
    </row>
    <row r="572" spans="1:38">
      <c r="A572" s="174">
        <f t="shared" si="10"/>
        <v>571</v>
      </c>
      <c r="B572" s="30">
        <v>45814</v>
      </c>
      <c r="C572" s="184">
        <f>YEAR(PA[[#This Row],[Date]])+IF(MONTH(PA[[#This Row],[Date]])&gt;=4,1,0)</f>
        <v>2026</v>
      </c>
      <c r="D572" s="32">
        <f>YEAR(PA[[#This Row],[Date]])</f>
        <v>2025</v>
      </c>
      <c r="E572" s="36" t="s">
        <v>364</v>
      </c>
      <c r="F572" s="36" t="s">
        <v>364</v>
      </c>
      <c r="G572" s="217">
        <v>45809</v>
      </c>
      <c r="H572" s="31">
        <f>DAY(EOMONTH(PA[[#This Row],[Month Year]],0))</f>
        <v>30</v>
      </c>
      <c r="I572" s="33">
        <v>0.26111111111111113</v>
      </c>
      <c r="J572" s="33">
        <v>0.77361111111111114</v>
      </c>
      <c r="K572" s="34">
        <f>IFERROR((PA[[#This Row],[Sunset Time (POA&lt;20 W/m2)]]-PA[[#This Row],[Sunrise Time (POA&gt;20 W/m2)]])*24,"")</f>
        <v>12.299999999999999</v>
      </c>
      <c r="L572" s="32" t="s">
        <v>609</v>
      </c>
      <c r="M572" s="36" t="s">
        <v>404</v>
      </c>
      <c r="N572" s="36" t="s">
        <v>405</v>
      </c>
      <c r="O572" s="37" t="s">
        <v>473</v>
      </c>
      <c r="P572" s="37" t="s">
        <v>472</v>
      </c>
      <c r="Q572" s="32"/>
      <c r="R572" s="31">
        <f>IF((PA[[#This Row],[String Type(If String BD)]]&amp;PA[[#This Row],[Equipment (If any BD other than PV  array and inv)]])="",1,0)</f>
        <v>0</v>
      </c>
      <c r="S572" s="31">
        <f>IF(PA[[#This Row],[String Type(If String BD)]]="",1,0)</f>
        <v>0</v>
      </c>
      <c r="T5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2" s="34">
        <f>IFERROR(_xlfn.XLOOKUP(PA[[#This Row],[Affected Equipment ]],'Basic Data'!N:N,'Basic Data'!Q:Q),"")</f>
        <v>31.610000000000003</v>
      </c>
      <c r="V572" s="179">
        <f ca="1">IFERROR(_xlfn.XLOOKUP(PA[[#This Row],[Affected Equipment ]],'Basic Data'!N:N,'Basic Data'!R:R),"")</f>
        <v>1.8812116883889783E-4</v>
      </c>
      <c r="W572" s="35" t="s">
        <v>414</v>
      </c>
      <c r="X572" s="38"/>
      <c r="Y572" s="315" t="s">
        <v>670</v>
      </c>
      <c r="Z572" s="44">
        <v>0.43055555555555558</v>
      </c>
      <c r="AA572" s="44">
        <v>0.43055555555555558</v>
      </c>
      <c r="AB572" s="44">
        <v>0.43055555555555558</v>
      </c>
      <c r="AC572" s="44">
        <v>0.70833333333333337</v>
      </c>
      <c r="AD572" s="42">
        <f>IF(PA[[#This Row],[Acknowledgement Time ]]="NA","",(PA[[#This Row],[Acknowledgement Time ]]-PA[[#This Row],[Fault Time]])*24)</f>
        <v>0</v>
      </c>
      <c r="AE572" s="42">
        <f>IF(PA[[#This Row],[Work Start time on Fault]]="NA","",(PA[[#This Row],[Work Start time on Fault]]-PA[[#This Row],[Fault Time]])*24)</f>
        <v>0</v>
      </c>
      <c r="AF572" s="43">
        <f>IF(PA[[#This Row],[Status]]="Open","",(PA[[#This Row],[Work Completion time on fault]]-PA[[#This Row],[Fault Time]])*24)</f>
        <v>6.666666666666667</v>
      </c>
      <c r="AG572" s="42">
        <f>IFERROR((PA[[#This Row],[Work Completion time on fault]]-PA[[#This Row],[Fault Time]])*24,"")</f>
        <v>6.666666666666667</v>
      </c>
      <c r="AH572" s="316" t="s">
        <v>671</v>
      </c>
      <c r="AI572" s="32" t="s">
        <v>368</v>
      </c>
      <c r="AJ572" s="34">
        <f ca="1">IFERROR(PA[[#This Row],[Breakdown Time]]*PA[[#This Row],[Plant Equivalent Weightage]],"")</f>
        <v>1.2541411255926522E-3</v>
      </c>
      <c r="AK572" s="35">
        <v>4158</v>
      </c>
      <c r="AL572" s="49">
        <f>IFERROR((_xlfn.XLOOKUP($G572,'Modelling New'!$D:$D,'Modelling New'!$O:$O)*PA[[#This Row],[Lost PoA(Wh/m2)]]*PA[[#This Row],[DC Capacity Affected (kW)]])/1000,"")</f>
        <v>106.58881590644725</v>
      </c>
    </row>
    <row r="573" spans="1:38">
      <c r="A573" s="174">
        <f t="shared" si="10"/>
        <v>572</v>
      </c>
      <c r="B573" s="30">
        <v>45814</v>
      </c>
      <c r="C573" s="184">
        <f>YEAR(PA[[#This Row],[Date]])+IF(MONTH(PA[[#This Row],[Date]])&gt;=4,1,0)</f>
        <v>2026</v>
      </c>
      <c r="D573" s="32">
        <f>YEAR(PA[[#This Row],[Date]])</f>
        <v>2025</v>
      </c>
      <c r="E573" s="36" t="s">
        <v>364</v>
      </c>
      <c r="F573" s="36" t="s">
        <v>364</v>
      </c>
      <c r="G573" s="217">
        <v>45809</v>
      </c>
      <c r="H573" s="31">
        <f>DAY(EOMONTH(PA[[#This Row],[Month Year]],0))</f>
        <v>30</v>
      </c>
      <c r="I573" s="33">
        <v>0.26111111111111113</v>
      </c>
      <c r="J573" s="33">
        <v>0.77361111111111114</v>
      </c>
      <c r="K573" s="34">
        <f>IFERROR((PA[[#This Row],[Sunset Time (POA&lt;20 W/m2)]]-PA[[#This Row],[Sunrise Time (POA&gt;20 W/m2)]])*24,"")</f>
        <v>12.299999999999999</v>
      </c>
      <c r="L573" s="32" t="s">
        <v>425</v>
      </c>
      <c r="M573" s="36" t="s">
        <v>404</v>
      </c>
      <c r="N573" s="36" t="s">
        <v>417</v>
      </c>
      <c r="O573" s="37" t="s">
        <v>473</v>
      </c>
      <c r="P573" s="37" t="s">
        <v>472</v>
      </c>
      <c r="Q573" s="32"/>
      <c r="R573" s="31">
        <f>IF((PA[[#This Row],[String Type(If String BD)]]&amp;PA[[#This Row],[Equipment (If any BD other than PV  array and inv)]])="",1,0)</f>
        <v>0</v>
      </c>
      <c r="S573" s="31">
        <f>IF(PA[[#This Row],[String Type(If String BD)]]="",1,0)</f>
        <v>0</v>
      </c>
      <c r="T5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3" s="34">
        <f>IFERROR(_xlfn.XLOOKUP(PA[[#This Row],[Affected Equipment ]],'Basic Data'!N:N,'Basic Data'!Q:Q),"")</f>
        <v>31.610000000000003</v>
      </c>
      <c r="V573" s="179">
        <f ca="1">IFERROR(_xlfn.XLOOKUP(PA[[#This Row],[Affected Equipment ]],'Basic Data'!N:N,'Basic Data'!R:R),"")</f>
        <v>1.8812116883889783E-4</v>
      </c>
      <c r="W573" s="35" t="s">
        <v>448</v>
      </c>
      <c r="X573" s="38"/>
      <c r="Y573" s="38" t="s">
        <v>470</v>
      </c>
      <c r="Z573" s="44">
        <v>0.26111111111111113</v>
      </c>
      <c r="AA573" s="44">
        <v>0.26111111111111113</v>
      </c>
      <c r="AB573" s="44">
        <v>0.26111111111111113</v>
      </c>
      <c r="AC573" s="44">
        <v>0.69444444444444442</v>
      </c>
      <c r="AD573" s="42">
        <f>IF(PA[[#This Row],[Acknowledgement Time ]]="NA","",(PA[[#This Row],[Acknowledgement Time ]]-PA[[#This Row],[Fault Time]])*24)</f>
        <v>0</v>
      </c>
      <c r="AE573" s="42">
        <f>IF(PA[[#This Row],[Work Start time on Fault]]="NA","",(PA[[#This Row],[Work Start time on Fault]]-PA[[#This Row],[Fault Time]])*24)</f>
        <v>0</v>
      </c>
      <c r="AF573" s="43">
        <f>IF(PA[[#This Row],[Status]]="Open","",(PA[[#This Row],[Work Completion time on fault]]-PA[[#This Row],[Fault Time]])*24)</f>
        <v>10.399999999999999</v>
      </c>
      <c r="AG573" s="42">
        <f>IFERROR((PA[[#This Row],[Work Completion time on fault]]-PA[[#This Row],[Fault Time]])*24,"")</f>
        <v>10.399999999999999</v>
      </c>
      <c r="AH573" s="316" t="s">
        <v>496</v>
      </c>
      <c r="AI573" s="32" t="s">
        <v>368</v>
      </c>
      <c r="AJ573" s="34">
        <f ca="1">IFERROR(PA[[#This Row],[Breakdown Time]]*PA[[#This Row],[Plant Equivalent Weightage]],"")</f>
        <v>1.9564601559245373E-3</v>
      </c>
      <c r="AK573" s="35">
        <v>4874</v>
      </c>
      <c r="AL573" s="49">
        <f>IFERROR((_xlfn.XLOOKUP($G573,'Modelling New'!$D:$D,'Modelling New'!$O:$O)*PA[[#This Row],[Lost PoA(Wh/m2)]]*PA[[#This Row],[DC Capacity Affected (kW)]])/1000,"")</f>
        <v>124.94321518230494</v>
      </c>
    </row>
    <row r="574" spans="1:38">
      <c r="A574" s="174">
        <f t="shared" si="10"/>
        <v>573</v>
      </c>
      <c r="B574" s="134">
        <v>45814</v>
      </c>
      <c r="C574" s="183">
        <f>YEAR(PA[[#This Row],[Date]])+IF(MONTH(PA[[#This Row],[Date]])&gt;=4,1,0)</f>
        <v>2026</v>
      </c>
      <c r="D574" s="32">
        <f>YEAR(PA[[#This Row],[Date]])</f>
        <v>2025</v>
      </c>
      <c r="E574" s="36" t="s">
        <v>364</v>
      </c>
      <c r="F574" s="36" t="s">
        <v>364</v>
      </c>
      <c r="G574" s="217">
        <v>45809</v>
      </c>
      <c r="H574" s="175">
        <f>DAY(EOMONTH(PA[[#This Row],[Month Year]],0))</f>
        <v>30</v>
      </c>
      <c r="I574" s="33">
        <v>0.26111111111111113</v>
      </c>
      <c r="J574" s="33">
        <v>0.77361111111111114</v>
      </c>
      <c r="K574" s="34">
        <f>IFERROR((PA[[#This Row],[Sunset Time (POA&lt;20 W/m2)]]-PA[[#This Row],[Sunrise Time (POA&gt;20 W/m2)]])*24,"")</f>
        <v>12.299999999999999</v>
      </c>
      <c r="L574" s="32" t="s">
        <v>425</v>
      </c>
      <c r="M574" s="36" t="s">
        <v>404</v>
      </c>
      <c r="N574" s="36" t="s">
        <v>417</v>
      </c>
      <c r="O574" s="37" t="s">
        <v>473</v>
      </c>
      <c r="P574" s="37" t="s">
        <v>472</v>
      </c>
      <c r="Q574" s="36"/>
      <c r="R574" s="175">
        <f>IF((PA[[#This Row],[String Type(If String BD)]]&amp;PA[[#This Row],[Equipment (If any BD other than PV  array and inv)]])="",1,0)</f>
        <v>0</v>
      </c>
      <c r="S574" s="175">
        <f>IF(PA[[#This Row],[String Type(If String BD)]]="",1,0)</f>
        <v>0</v>
      </c>
      <c r="T57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4" s="176">
        <f>IFERROR(_xlfn.XLOOKUP(PA[[#This Row],[Affected Equipment ]],'Basic Data'!N:N,'Basic Data'!Q:Q),"")</f>
        <v>31.610000000000003</v>
      </c>
      <c r="V574" s="180">
        <f ca="1">IFERROR(_xlfn.XLOOKUP(PA[[#This Row],[Affected Equipment ]],'Basic Data'!N:N,'Basic Data'!R:R),"")</f>
        <v>1.8812116883889783E-4</v>
      </c>
      <c r="W574" s="35" t="s">
        <v>448</v>
      </c>
      <c r="X574" s="39"/>
      <c r="Y574" s="38" t="s">
        <v>470</v>
      </c>
      <c r="Z574" s="44">
        <v>0.26111111111111113</v>
      </c>
      <c r="AA574" s="44">
        <v>0.26111111111111113</v>
      </c>
      <c r="AB574" s="44">
        <v>0.26111111111111113</v>
      </c>
      <c r="AC574" s="45">
        <v>0.70138888888888884</v>
      </c>
      <c r="AD574" s="177">
        <f>IF(PA[[#This Row],[Acknowledgement Time ]]="NA","",(PA[[#This Row],[Acknowledgement Time ]]-PA[[#This Row],[Fault Time]])*24)</f>
        <v>0</v>
      </c>
      <c r="AE574" s="177">
        <f>IF(PA[[#This Row],[Work Start time on Fault]]="NA","",(PA[[#This Row],[Work Start time on Fault]]-PA[[#This Row],[Fault Time]])*24)</f>
        <v>0</v>
      </c>
      <c r="AF574" s="178">
        <f>IF(PA[[#This Row],[Status]]="Open","",(PA[[#This Row],[Work Completion time on fault]]-PA[[#This Row],[Fault Time]])*24)</f>
        <v>10.566666666666665</v>
      </c>
      <c r="AG574" s="177">
        <f>IFERROR((PA[[#This Row],[Work Completion time on fault]]-PA[[#This Row],[Fault Time]])*24,"")</f>
        <v>10.566666666666665</v>
      </c>
      <c r="AH574" s="316" t="s">
        <v>496</v>
      </c>
      <c r="AI574" s="32" t="s">
        <v>368</v>
      </c>
      <c r="AJ574" s="176">
        <f ca="1">IFERROR(PA[[#This Row],[Breakdown Time]]*PA[[#This Row],[Plant Equivalent Weightage]],"")</f>
        <v>1.9878136840643535E-3</v>
      </c>
      <c r="AK574" s="37">
        <v>4906</v>
      </c>
      <c r="AL574" s="278">
        <f>IFERROR((_xlfn.XLOOKUP($G574,'Modelling New'!$D:$D,'Modelling New'!$O:$O)*PA[[#This Row],[Lost PoA(Wh/m2)]]*PA[[#This Row],[DC Capacity Affected (kW)]])/1000,"")</f>
        <v>125.7635235298293</v>
      </c>
    </row>
    <row r="575" spans="1:38">
      <c r="A575" s="174">
        <f t="shared" si="10"/>
        <v>574</v>
      </c>
      <c r="B575" s="134">
        <v>45814</v>
      </c>
      <c r="C575" s="184">
        <f>YEAR(PA[[#This Row],[Date]])+IF(MONTH(PA[[#This Row],[Date]])&gt;=4,1,0)</f>
        <v>2026</v>
      </c>
      <c r="D575" s="32">
        <f>YEAR(PA[[#This Row],[Date]])</f>
        <v>2025</v>
      </c>
      <c r="E575" s="36" t="s">
        <v>364</v>
      </c>
      <c r="F575" s="36" t="s">
        <v>364</v>
      </c>
      <c r="G575" s="217">
        <v>45809</v>
      </c>
      <c r="H575" s="31">
        <f>DAY(EOMONTH(PA[[#This Row],[Month Year]],0))</f>
        <v>30</v>
      </c>
      <c r="I575" s="33">
        <v>0.26111111111111113</v>
      </c>
      <c r="J575" s="33">
        <v>0.77361111111111114</v>
      </c>
      <c r="K575" s="34">
        <f>IFERROR((PA[[#This Row],[Sunset Time (POA&lt;20 W/m2)]]-PA[[#This Row],[Sunrise Time (POA&gt;20 W/m2)]])*24,"")</f>
        <v>12.299999999999999</v>
      </c>
      <c r="L575" s="32" t="s">
        <v>425</v>
      </c>
      <c r="M575" s="36" t="s">
        <v>404</v>
      </c>
      <c r="N575" s="36" t="s">
        <v>413</v>
      </c>
      <c r="O575" s="37" t="s">
        <v>406</v>
      </c>
      <c r="P575" s="37" t="s">
        <v>472</v>
      </c>
      <c r="Q575" s="32"/>
      <c r="R575" s="31">
        <f>IF((PA[[#This Row],[String Type(If String BD)]]&amp;PA[[#This Row],[Equipment (If any BD other than PV  array and inv)]])="",1,0)</f>
        <v>0</v>
      </c>
      <c r="S575" s="31">
        <f>IF(PA[[#This Row],[String Type(If String BD)]]="",1,0)</f>
        <v>0</v>
      </c>
      <c r="T5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5" s="34">
        <f>IFERROR(_xlfn.XLOOKUP(PA[[#This Row],[Affected Equipment ]],'Basic Data'!N:N,'Basic Data'!Q:Q),"")</f>
        <v>31.610000000000003</v>
      </c>
      <c r="V575" s="179">
        <f ca="1">IFERROR(_xlfn.XLOOKUP(PA[[#This Row],[Affected Equipment ]],'Basic Data'!N:N,'Basic Data'!R:R),"")</f>
        <v>1.8812116883889783E-4</v>
      </c>
      <c r="W575" s="35" t="s">
        <v>448</v>
      </c>
      <c r="X575" s="38"/>
      <c r="Y575" s="38" t="s">
        <v>470</v>
      </c>
      <c r="Z575" s="44">
        <v>0.26111111111111113</v>
      </c>
      <c r="AA575" s="44">
        <v>0.26111111111111113</v>
      </c>
      <c r="AB575" s="44">
        <v>0.26111111111111113</v>
      </c>
      <c r="AC575" s="44">
        <v>0.70833333333333337</v>
      </c>
      <c r="AD575" s="42">
        <f>IF(PA[[#This Row],[Acknowledgement Time ]]="NA","",(PA[[#This Row],[Acknowledgement Time ]]-PA[[#This Row],[Fault Time]])*24)</f>
        <v>0</v>
      </c>
      <c r="AE575" s="42">
        <f>IF(PA[[#This Row],[Work Start time on Fault]]="NA","",(PA[[#This Row],[Work Start time on Fault]]-PA[[#This Row],[Fault Time]])*24)</f>
        <v>0</v>
      </c>
      <c r="AF575" s="43">
        <f>IF(PA[[#This Row],[Status]]="Open","",(PA[[#This Row],[Work Completion time on fault]]-PA[[#This Row],[Fault Time]])*24)</f>
        <v>10.733333333333334</v>
      </c>
      <c r="AG575" s="42">
        <f>IFERROR((PA[[#This Row],[Work Completion time on fault]]-PA[[#This Row],[Fault Time]])*24,"")</f>
        <v>10.733333333333334</v>
      </c>
      <c r="AH575" s="316" t="s">
        <v>456</v>
      </c>
      <c r="AI575" s="32" t="s">
        <v>368</v>
      </c>
      <c r="AJ575" s="34">
        <f ca="1">IFERROR(PA[[#This Row],[Breakdown Time]]*PA[[#This Row],[Plant Equivalent Weightage]],"")</f>
        <v>2.0191672122041701E-3</v>
      </c>
      <c r="AK575" s="35">
        <v>4951</v>
      </c>
      <c r="AL575" s="49">
        <f>IFERROR((_xlfn.XLOOKUP($G575,'Modelling New'!$D:$D,'Modelling New'!$O:$O)*PA[[#This Row],[Lost PoA(Wh/m2)]]*PA[[#This Row],[DC Capacity Affected (kW)]])/1000,"")</f>
        <v>126.91708214353544</v>
      </c>
    </row>
    <row r="576" spans="1:38">
      <c r="A576" s="174">
        <f t="shared" si="10"/>
        <v>575</v>
      </c>
      <c r="B576" s="134">
        <v>45814</v>
      </c>
      <c r="C576" s="184">
        <f>YEAR(PA[[#This Row],[Date]])+IF(MONTH(PA[[#This Row],[Date]])&gt;=4,1,0)</f>
        <v>2026</v>
      </c>
      <c r="D576" s="32">
        <f>YEAR(PA[[#This Row],[Date]])</f>
        <v>2025</v>
      </c>
      <c r="E576" s="36" t="s">
        <v>364</v>
      </c>
      <c r="F576" s="36" t="s">
        <v>364</v>
      </c>
      <c r="G576" s="217">
        <v>45809</v>
      </c>
      <c r="H576" s="31">
        <f>DAY(EOMONTH(PA[[#This Row],[Month Year]],0))</f>
        <v>30</v>
      </c>
      <c r="I576" s="33">
        <v>0.26111111111111113</v>
      </c>
      <c r="J576" s="33">
        <v>0.77361111111111114</v>
      </c>
      <c r="K576" s="34">
        <f>IFERROR((PA[[#This Row],[Sunset Time (POA&lt;20 W/m2)]]-PA[[#This Row],[Sunrise Time (POA&gt;20 W/m2)]])*24,"")</f>
        <v>12.299999999999999</v>
      </c>
      <c r="L576" s="32" t="s">
        <v>425</v>
      </c>
      <c r="M576" s="36" t="s">
        <v>404</v>
      </c>
      <c r="N576" s="36" t="s">
        <v>413</v>
      </c>
      <c r="O576" s="37" t="s">
        <v>473</v>
      </c>
      <c r="P576" s="37" t="s">
        <v>472</v>
      </c>
      <c r="Q576" s="32"/>
      <c r="R576" s="31">
        <f>IF((PA[[#This Row],[String Type(If String BD)]]&amp;PA[[#This Row],[Equipment (If any BD other than PV  array and inv)]])="",1,0)</f>
        <v>0</v>
      </c>
      <c r="S576" s="31">
        <f>IF(PA[[#This Row],[String Type(If String BD)]]="",1,0)</f>
        <v>0</v>
      </c>
      <c r="T5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6" s="34">
        <f>IFERROR(_xlfn.XLOOKUP(PA[[#This Row],[Affected Equipment ]],'Basic Data'!N:N,'Basic Data'!Q:Q),"")</f>
        <v>31.610000000000003</v>
      </c>
      <c r="V576" s="179">
        <f ca="1">IFERROR(_xlfn.XLOOKUP(PA[[#This Row],[Affected Equipment ]],'Basic Data'!N:N,'Basic Data'!R:R),"")</f>
        <v>1.8812116883889783E-4</v>
      </c>
      <c r="W576" s="35" t="s">
        <v>448</v>
      </c>
      <c r="X576" s="38"/>
      <c r="Y576" s="38" t="s">
        <v>470</v>
      </c>
      <c r="Z576" s="44">
        <v>0.26111111111111113</v>
      </c>
      <c r="AA576" s="44">
        <v>0.26111111111111113</v>
      </c>
      <c r="AB576" s="44">
        <v>0.26111111111111113</v>
      </c>
      <c r="AC576" s="44">
        <v>0.71527777777777779</v>
      </c>
      <c r="AD576" s="42">
        <f>IF(PA[[#This Row],[Acknowledgement Time ]]="NA","",(PA[[#This Row],[Acknowledgement Time ]]-PA[[#This Row],[Fault Time]])*24)</f>
        <v>0</v>
      </c>
      <c r="AE576" s="42">
        <f>IF(PA[[#This Row],[Work Start time on Fault]]="NA","",(PA[[#This Row],[Work Start time on Fault]]-PA[[#This Row],[Fault Time]])*24)</f>
        <v>0</v>
      </c>
      <c r="AF576" s="43">
        <f>IF(PA[[#This Row],[Status]]="Open","",(PA[[#This Row],[Work Completion time on fault]]-PA[[#This Row],[Fault Time]])*24)</f>
        <v>10.9</v>
      </c>
      <c r="AG576" s="42">
        <f>IFERROR((PA[[#This Row],[Work Completion time on fault]]-PA[[#This Row],[Fault Time]])*24,"")</f>
        <v>10.9</v>
      </c>
      <c r="AH576" s="316" t="s">
        <v>672</v>
      </c>
      <c r="AI576" s="32" t="s">
        <v>368</v>
      </c>
      <c r="AJ576" s="34">
        <f ca="1">IFERROR(PA[[#This Row],[Breakdown Time]]*PA[[#This Row],[Plant Equivalent Weightage]],"")</f>
        <v>2.0505207403439863E-3</v>
      </c>
      <c r="AK576" s="35">
        <v>4991</v>
      </c>
      <c r="AL576" s="49">
        <f>IFERROR((_xlfn.XLOOKUP($G576,'Modelling New'!$D:$D,'Modelling New'!$O:$O)*PA[[#This Row],[Lost PoA(Wh/m2)]]*PA[[#This Row],[DC Capacity Affected (kW)]])/1000,"")</f>
        <v>127.94246757794089</v>
      </c>
    </row>
    <row r="577" spans="1:38">
      <c r="A577" s="174">
        <f t="shared" si="10"/>
        <v>576</v>
      </c>
      <c r="B577" s="134">
        <v>45814</v>
      </c>
      <c r="C577" s="184">
        <f>YEAR(PA[[#This Row],[Date]])+IF(MONTH(PA[[#This Row],[Date]])&gt;=4,1,0)</f>
        <v>2026</v>
      </c>
      <c r="D577" s="32">
        <f>YEAR(PA[[#This Row],[Date]])</f>
        <v>2025</v>
      </c>
      <c r="E577" s="36" t="s">
        <v>364</v>
      </c>
      <c r="F577" s="36" t="s">
        <v>364</v>
      </c>
      <c r="G577" s="217">
        <v>45809</v>
      </c>
      <c r="H577" s="31">
        <f>DAY(EOMONTH(PA[[#This Row],[Month Year]],0))</f>
        <v>30</v>
      </c>
      <c r="I577" s="33">
        <v>0.26111111111111113</v>
      </c>
      <c r="J577" s="33">
        <v>0.77361111111111114</v>
      </c>
      <c r="K577" s="34">
        <f>IFERROR((PA[[#This Row],[Sunset Time (POA&lt;20 W/m2)]]-PA[[#This Row],[Sunrise Time (POA&gt;20 W/m2)]])*24,"")</f>
        <v>12.299999999999999</v>
      </c>
      <c r="L577" s="32" t="s">
        <v>425</v>
      </c>
      <c r="M577" s="36" t="s">
        <v>484</v>
      </c>
      <c r="N577" s="36" t="s">
        <v>417</v>
      </c>
      <c r="O577" s="37" t="s">
        <v>468</v>
      </c>
      <c r="P577" s="37" t="s">
        <v>472</v>
      </c>
      <c r="Q577" s="32"/>
      <c r="R577" s="31">
        <f>IF((PA[[#This Row],[String Type(If String BD)]]&amp;PA[[#This Row],[Equipment (If any BD other than PV  array and inv)]])="",1,0)</f>
        <v>0</v>
      </c>
      <c r="S577" s="31">
        <f>IF(PA[[#This Row],[String Type(If String BD)]]="",1,0)</f>
        <v>0</v>
      </c>
      <c r="T5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7" s="34">
        <f>IFERROR(_xlfn.XLOOKUP(PA[[#This Row],[Affected Equipment ]],'Basic Data'!N:N,'Basic Data'!Q:Q),"")</f>
        <v>31.610000000000003</v>
      </c>
      <c r="V577" s="179">
        <f ca="1">IFERROR(_xlfn.XLOOKUP(PA[[#This Row],[Affected Equipment ]],'Basic Data'!N:N,'Basic Data'!R:R),"")</f>
        <v>1.8812116883889783E-4</v>
      </c>
      <c r="W577" s="35" t="s">
        <v>482</v>
      </c>
      <c r="X577" s="38"/>
      <c r="Y577" s="38" t="s">
        <v>470</v>
      </c>
      <c r="Z577" s="44">
        <v>0.26111111111111113</v>
      </c>
      <c r="AA577" s="44">
        <v>0.26111111111111113</v>
      </c>
      <c r="AB577" s="44">
        <v>0.26111111111111113</v>
      </c>
      <c r="AC577" s="44">
        <v>0.72222222222222221</v>
      </c>
      <c r="AD577" s="42">
        <f>IF(PA[[#This Row],[Acknowledgement Time ]]="NA","",(PA[[#This Row],[Acknowledgement Time ]]-PA[[#This Row],[Fault Time]])*24)</f>
        <v>0</v>
      </c>
      <c r="AE577" s="42">
        <f>IF(PA[[#This Row],[Work Start time on Fault]]="NA","",(PA[[#This Row],[Work Start time on Fault]]-PA[[#This Row],[Fault Time]])*24)</f>
        <v>0</v>
      </c>
      <c r="AF577" s="43">
        <f>IF(PA[[#This Row],[Status]]="Open","",(PA[[#This Row],[Work Completion time on fault]]-PA[[#This Row],[Fault Time]])*24)</f>
        <v>11.066666666666666</v>
      </c>
      <c r="AG577" s="42">
        <f>IFERROR((PA[[#This Row],[Work Completion time on fault]]-PA[[#This Row],[Fault Time]])*24,"")</f>
        <v>11.066666666666666</v>
      </c>
      <c r="AH577" s="316" t="s">
        <v>668</v>
      </c>
      <c r="AI577" s="32" t="s">
        <v>368</v>
      </c>
      <c r="AJ577" s="34">
        <f ca="1">IFERROR(PA[[#This Row],[Breakdown Time]]*PA[[#This Row],[Plant Equivalent Weightage]],"")</f>
        <v>2.0818742684838025E-3</v>
      </c>
      <c r="AK577" s="35">
        <v>5028</v>
      </c>
      <c r="AL577" s="49">
        <f>IFERROR((_xlfn.XLOOKUP($G577,'Modelling New'!$D:$D,'Modelling New'!$O:$O)*PA[[#This Row],[Lost PoA(Wh/m2)]]*PA[[#This Row],[DC Capacity Affected (kW)]])/1000,"")</f>
        <v>128.89094910476595</v>
      </c>
    </row>
    <row r="578" spans="1:38">
      <c r="A578" s="174">
        <f t="shared" si="10"/>
        <v>577</v>
      </c>
      <c r="B578" s="134">
        <v>45814</v>
      </c>
      <c r="C578" s="184">
        <f>YEAR(PA[[#This Row],[Date]])+IF(MONTH(PA[[#This Row],[Date]])&gt;=4,1,0)</f>
        <v>2026</v>
      </c>
      <c r="D578" s="32">
        <f>YEAR(PA[[#This Row],[Date]])</f>
        <v>2025</v>
      </c>
      <c r="E578" s="36" t="s">
        <v>364</v>
      </c>
      <c r="F578" s="36" t="s">
        <v>364</v>
      </c>
      <c r="G578" s="217">
        <v>45809</v>
      </c>
      <c r="H578" s="31">
        <f>DAY(EOMONTH(PA[[#This Row],[Month Year]],0))</f>
        <v>30</v>
      </c>
      <c r="I578" s="33">
        <v>0.26111111111111113</v>
      </c>
      <c r="J578" s="33">
        <v>0.77361111111111114</v>
      </c>
      <c r="K578" s="34">
        <f>IFERROR((PA[[#This Row],[Sunset Time (POA&lt;20 W/m2)]]-PA[[#This Row],[Sunrise Time (POA&gt;20 W/m2)]])*24,"")</f>
        <v>12.299999999999999</v>
      </c>
      <c r="L578" s="32" t="s">
        <v>425</v>
      </c>
      <c r="M578" s="36" t="s">
        <v>484</v>
      </c>
      <c r="N578" s="36" t="s">
        <v>413</v>
      </c>
      <c r="O578" s="37" t="s">
        <v>459</v>
      </c>
      <c r="P578" s="37" t="s">
        <v>472</v>
      </c>
      <c r="Q578" s="32"/>
      <c r="R578" s="31">
        <f>IF((PA[[#This Row],[String Type(If String BD)]]&amp;PA[[#This Row],[Equipment (If any BD other than PV  array and inv)]])="",1,0)</f>
        <v>0</v>
      </c>
      <c r="S578" s="31">
        <f>IF(PA[[#This Row],[String Type(If String BD)]]="",1,0)</f>
        <v>0</v>
      </c>
      <c r="T5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8" s="34">
        <f>IFERROR(_xlfn.XLOOKUP(PA[[#This Row],[Affected Equipment ]],'Basic Data'!N:N,'Basic Data'!Q:Q),"")</f>
        <v>31.610000000000003</v>
      </c>
      <c r="V578" s="179">
        <f ca="1">IFERROR(_xlfn.XLOOKUP(PA[[#This Row],[Affected Equipment ]],'Basic Data'!N:N,'Basic Data'!R:R),"")</f>
        <v>1.8812116883889783E-4</v>
      </c>
      <c r="W578" s="35" t="s">
        <v>448</v>
      </c>
      <c r="X578" s="38"/>
      <c r="Y578" s="38" t="s">
        <v>470</v>
      </c>
      <c r="Z578" s="44">
        <v>0.26111111111111113</v>
      </c>
      <c r="AA578" s="44">
        <v>0.26111111111111113</v>
      </c>
      <c r="AB578" s="44">
        <v>0.26111111111111113</v>
      </c>
      <c r="AC578" s="44">
        <v>0.72916666666666663</v>
      </c>
      <c r="AD578" s="42">
        <f>IF(PA[[#This Row],[Acknowledgement Time ]]="NA","",(PA[[#This Row],[Acknowledgement Time ]]-PA[[#This Row],[Fault Time]])*24)</f>
        <v>0</v>
      </c>
      <c r="AE578" s="42">
        <f>IF(PA[[#This Row],[Work Start time on Fault]]="NA","",(PA[[#This Row],[Work Start time on Fault]]-PA[[#This Row],[Fault Time]])*24)</f>
        <v>0</v>
      </c>
      <c r="AF578" s="43">
        <f>IF(PA[[#This Row],[Status]]="Open","",(PA[[#This Row],[Work Completion time on fault]]-PA[[#This Row],[Fault Time]])*24)</f>
        <v>11.233333333333333</v>
      </c>
      <c r="AG578" s="42">
        <f>IFERROR((PA[[#This Row],[Work Completion time on fault]]-PA[[#This Row],[Fault Time]])*24,"")</f>
        <v>11.233333333333333</v>
      </c>
      <c r="AH578" s="316" t="s">
        <v>458</v>
      </c>
      <c r="AI578" s="32" t="s">
        <v>368</v>
      </c>
      <c r="AJ578" s="34">
        <f ca="1">IFERROR(PA[[#This Row],[Breakdown Time]]*PA[[#This Row],[Plant Equivalent Weightage]],"")</f>
        <v>2.1132277966236187E-3</v>
      </c>
      <c r="AK578" s="35">
        <v>5059</v>
      </c>
      <c r="AL578" s="49">
        <f>IFERROR((_xlfn.XLOOKUP($G578,'Modelling New'!$D:$D,'Modelling New'!$O:$O)*PA[[#This Row],[Lost PoA(Wh/m2)]]*PA[[#This Row],[DC Capacity Affected (kW)]])/1000,"")</f>
        <v>129.68562281643017</v>
      </c>
    </row>
    <row r="579" spans="1:38">
      <c r="A579" s="174">
        <f t="shared" si="10"/>
        <v>578</v>
      </c>
      <c r="B579" s="134">
        <v>45814</v>
      </c>
      <c r="C579" s="183">
        <f>YEAR(PA[[#This Row],[Date]])+IF(MONTH(PA[[#This Row],[Date]])&gt;=4,1,0)</f>
        <v>2026</v>
      </c>
      <c r="D579" s="32">
        <f>YEAR(PA[[#This Row],[Date]])</f>
        <v>2025</v>
      </c>
      <c r="E579" s="36" t="s">
        <v>364</v>
      </c>
      <c r="F579" s="36" t="s">
        <v>364</v>
      </c>
      <c r="G579" s="217">
        <v>45809</v>
      </c>
      <c r="H579" s="175">
        <f>DAY(EOMONTH(PA[[#This Row],[Month Year]],0))</f>
        <v>30</v>
      </c>
      <c r="I579" s="33">
        <v>0.26111111111111113</v>
      </c>
      <c r="J579" s="33">
        <v>0.77361111111111114</v>
      </c>
      <c r="K579" s="34">
        <f>IFERROR((PA[[#This Row],[Sunset Time (POA&lt;20 W/m2)]]-PA[[#This Row],[Sunrise Time (POA&gt;20 W/m2)]])*24,"")</f>
        <v>12.299999999999999</v>
      </c>
      <c r="L579" s="32" t="s">
        <v>425</v>
      </c>
      <c r="M579" s="36" t="s">
        <v>484</v>
      </c>
      <c r="N579" s="36" t="s">
        <v>413</v>
      </c>
      <c r="O579" s="37" t="s">
        <v>473</v>
      </c>
      <c r="P579" s="37" t="s">
        <v>472</v>
      </c>
      <c r="Q579" s="36"/>
      <c r="R579" s="175">
        <f>IF((PA[[#This Row],[String Type(If String BD)]]&amp;PA[[#This Row],[Equipment (If any BD other than PV  array and inv)]])="",1,0)</f>
        <v>0</v>
      </c>
      <c r="S579" s="175">
        <f>IF(PA[[#This Row],[String Type(If String BD)]]="",1,0)</f>
        <v>0</v>
      </c>
      <c r="T579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79" s="176">
        <f>IFERROR(_xlfn.XLOOKUP(PA[[#This Row],[Affected Equipment ]],'Basic Data'!N:N,'Basic Data'!Q:Q),"")</f>
        <v>31.610000000000003</v>
      </c>
      <c r="V579" s="180">
        <f ca="1">IFERROR(_xlfn.XLOOKUP(PA[[#This Row],[Affected Equipment ]],'Basic Data'!N:N,'Basic Data'!R:R),"")</f>
        <v>1.8812116883889783E-4</v>
      </c>
      <c r="W579" s="35" t="s">
        <v>448</v>
      </c>
      <c r="X579" s="39"/>
      <c r="Y579" s="38" t="s">
        <v>470</v>
      </c>
      <c r="Z579" s="44">
        <v>0.26111111111111113</v>
      </c>
      <c r="AA579" s="44">
        <v>0.26111111111111113</v>
      </c>
      <c r="AB579" s="44">
        <v>0.26111111111111113</v>
      </c>
      <c r="AC579" s="45">
        <v>0.73611111111111116</v>
      </c>
      <c r="AD579" s="177">
        <f>IF(PA[[#This Row],[Acknowledgement Time ]]="NA","",(PA[[#This Row],[Acknowledgement Time ]]-PA[[#This Row],[Fault Time]])*24)</f>
        <v>0</v>
      </c>
      <c r="AE579" s="177">
        <f>IF(PA[[#This Row],[Work Start time on Fault]]="NA","",(PA[[#This Row],[Work Start time on Fault]]-PA[[#This Row],[Fault Time]])*24)</f>
        <v>0</v>
      </c>
      <c r="AF579" s="178">
        <f>IF(PA[[#This Row],[Status]]="Open","",(PA[[#This Row],[Work Completion time on fault]]-PA[[#This Row],[Fault Time]])*24)</f>
        <v>11.4</v>
      </c>
      <c r="AG579" s="177">
        <f>IFERROR((PA[[#This Row],[Work Completion time on fault]]-PA[[#This Row],[Fault Time]])*24,"")</f>
        <v>11.4</v>
      </c>
      <c r="AH579" s="316" t="s">
        <v>469</v>
      </c>
      <c r="AI579" s="32" t="s">
        <v>368</v>
      </c>
      <c r="AJ579" s="176">
        <f ca="1">IFERROR(PA[[#This Row],[Breakdown Time]]*PA[[#This Row],[Plant Equivalent Weightage]],"")</f>
        <v>2.1445813247634353E-3</v>
      </c>
      <c r="AK579" s="37">
        <v>5084</v>
      </c>
      <c r="AL579" s="278">
        <f>IFERROR((_xlfn.XLOOKUP($G579,'Modelling New'!$D:$D,'Modelling New'!$O:$O)*PA[[#This Row],[Lost PoA(Wh/m2)]]*PA[[#This Row],[DC Capacity Affected (kW)]])/1000,"")</f>
        <v>130.32648871293358</v>
      </c>
    </row>
    <row r="580" spans="1:38">
      <c r="A580" s="174">
        <f t="shared" si="10"/>
        <v>579</v>
      </c>
      <c r="B580" s="134">
        <v>45814</v>
      </c>
      <c r="C580" s="184">
        <f>YEAR(PA[[#This Row],[Date]])+IF(MONTH(PA[[#This Row],[Date]])&gt;=4,1,0)</f>
        <v>2026</v>
      </c>
      <c r="D580" s="32">
        <f>YEAR(PA[[#This Row],[Date]])</f>
        <v>2025</v>
      </c>
      <c r="E580" s="36" t="s">
        <v>364</v>
      </c>
      <c r="F580" s="36" t="s">
        <v>364</v>
      </c>
      <c r="G580" s="217">
        <v>45809</v>
      </c>
      <c r="H580" s="31">
        <f>DAY(EOMONTH(PA[[#This Row],[Month Year]],0))</f>
        <v>30</v>
      </c>
      <c r="I580" s="33">
        <v>0.26111111111111113</v>
      </c>
      <c r="J580" s="33">
        <v>0.77361111111111114</v>
      </c>
      <c r="K580" s="34">
        <f>IFERROR((PA[[#This Row],[Sunset Time (POA&lt;20 W/m2)]]-PA[[#This Row],[Sunrise Time (POA&gt;20 W/m2)]])*24,"")</f>
        <v>12.299999999999999</v>
      </c>
      <c r="L580" s="36" t="s">
        <v>425</v>
      </c>
      <c r="M580" s="36" t="s">
        <v>484</v>
      </c>
      <c r="N580" s="36" t="s">
        <v>413</v>
      </c>
      <c r="O580" s="37" t="s">
        <v>468</v>
      </c>
      <c r="P580" s="37" t="s">
        <v>472</v>
      </c>
      <c r="Q580" s="32"/>
      <c r="R580" s="31">
        <f>IF((PA[[#This Row],[String Type(If String BD)]]&amp;PA[[#This Row],[Equipment (If any BD other than PV  array and inv)]])="",1,0)</f>
        <v>0</v>
      </c>
      <c r="S580" s="31">
        <f>IF(PA[[#This Row],[String Type(If String BD)]]="",1,0)</f>
        <v>0</v>
      </c>
      <c r="T5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0" s="34">
        <f>IFERROR(_xlfn.XLOOKUP(PA[[#This Row],[Affected Equipment ]],'Basic Data'!N:N,'Basic Data'!Q:Q),"")</f>
        <v>31.610000000000003</v>
      </c>
      <c r="V580" s="179">
        <f ca="1">IFERROR(_xlfn.XLOOKUP(PA[[#This Row],[Affected Equipment ]],'Basic Data'!N:N,'Basic Data'!R:R),"")</f>
        <v>1.8812116883889783E-4</v>
      </c>
      <c r="W580" s="35" t="s">
        <v>482</v>
      </c>
      <c r="X580" s="38"/>
      <c r="Y580" s="38" t="s">
        <v>470</v>
      </c>
      <c r="Z580" s="44">
        <v>0.26111111111111113</v>
      </c>
      <c r="AA580" s="44">
        <v>0.26111111111111113</v>
      </c>
      <c r="AB580" s="44">
        <v>0.26111111111111113</v>
      </c>
      <c r="AC580" s="44">
        <v>0.74305555555555558</v>
      </c>
      <c r="AD580" s="42">
        <f>IF(PA[[#This Row],[Acknowledgement Time ]]="NA","",(PA[[#This Row],[Acknowledgement Time ]]-PA[[#This Row],[Fault Time]])*24)</f>
        <v>0</v>
      </c>
      <c r="AE580" s="42">
        <f>IF(PA[[#This Row],[Work Start time on Fault]]="NA","",(PA[[#This Row],[Work Start time on Fault]]-PA[[#This Row],[Fault Time]])*24)</f>
        <v>0</v>
      </c>
      <c r="AF580" s="43">
        <f>IF(PA[[#This Row],[Status]]="Open","",(PA[[#This Row],[Work Completion time on fault]]-PA[[#This Row],[Fault Time]])*24)</f>
        <v>11.566666666666666</v>
      </c>
      <c r="AG580" s="42">
        <f>IFERROR((PA[[#This Row],[Work Completion time on fault]]-PA[[#This Row],[Fault Time]])*24,"")</f>
        <v>11.566666666666666</v>
      </c>
      <c r="AH580" s="316" t="s">
        <v>668</v>
      </c>
      <c r="AI580" s="32" t="s">
        <v>368</v>
      </c>
      <c r="AJ580" s="34">
        <f ca="1">IFERROR(PA[[#This Row],[Breakdown Time]]*PA[[#This Row],[Plant Equivalent Weightage]],"")</f>
        <v>2.1759348529032515E-3</v>
      </c>
      <c r="AK580" s="35">
        <v>5104</v>
      </c>
      <c r="AL580" s="49">
        <f>IFERROR((_xlfn.XLOOKUP($G580,'Modelling New'!$D:$D,'Modelling New'!$O:$O)*PA[[#This Row],[Lost PoA(Wh/m2)]]*PA[[#This Row],[DC Capacity Affected (kW)]])/1000,"")</f>
        <v>130.83918143013628</v>
      </c>
    </row>
    <row r="581" spans="1:38">
      <c r="A581" s="174">
        <f t="shared" si="10"/>
        <v>580</v>
      </c>
      <c r="B581" s="134">
        <v>45815</v>
      </c>
      <c r="C581" s="184">
        <f>YEAR(PA[[#This Row],[Date]])+IF(MONTH(PA[[#This Row],[Date]])&gt;=4,1,0)</f>
        <v>2026</v>
      </c>
      <c r="D581" s="32">
        <f>YEAR(PA[[#This Row],[Date]])</f>
        <v>2025</v>
      </c>
      <c r="E581" s="36" t="s">
        <v>364</v>
      </c>
      <c r="F581" s="36" t="s">
        <v>364</v>
      </c>
      <c r="G581" s="217">
        <v>45809</v>
      </c>
      <c r="H581" s="31">
        <f>DAY(EOMONTH(PA[[#This Row],[Month Year]],0))</f>
        <v>30</v>
      </c>
      <c r="I581" s="33">
        <v>0.26041666666666669</v>
      </c>
      <c r="J581" s="33">
        <v>0.7729166666666667</v>
      </c>
      <c r="K581" s="34">
        <f>IFERROR((PA[[#This Row],[Sunset Time (POA&lt;20 W/m2)]]-PA[[#This Row],[Sunrise Time (POA&gt;20 W/m2)]])*24,"")</f>
        <v>12.299999999999999</v>
      </c>
      <c r="L581" s="36" t="s">
        <v>425</v>
      </c>
      <c r="M581" s="36" t="s">
        <v>404</v>
      </c>
      <c r="N581" s="36" t="s">
        <v>413</v>
      </c>
      <c r="O581" s="37" t="s">
        <v>406</v>
      </c>
      <c r="P581" s="37" t="s">
        <v>472</v>
      </c>
      <c r="Q581" s="32"/>
      <c r="R581" s="31">
        <f>IF((PA[[#This Row],[String Type(If String BD)]]&amp;PA[[#This Row],[Equipment (If any BD other than PV  array and inv)]])="",1,0)</f>
        <v>0</v>
      </c>
      <c r="S581" s="31">
        <f>IF(PA[[#This Row],[String Type(If String BD)]]="",1,0)</f>
        <v>0</v>
      </c>
      <c r="T5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1" s="34">
        <f>IFERROR(_xlfn.XLOOKUP(PA[[#This Row],[Affected Equipment ]],'Basic Data'!N:N,'Basic Data'!Q:Q),"")</f>
        <v>31.610000000000003</v>
      </c>
      <c r="V581" s="302">
        <f ca="1">IFERROR(_xlfn.XLOOKUP(PA[[#This Row],[Affected Equipment ]],'Basic Data'!N:N,'Basic Data'!R:R),"")</f>
        <v>1.8812116883889783E-4</v>
      </c>
      <c r="W581" s="35" t="s">
        <v>448</v>
      </c>
      <c r="X581" s="38"/>
      <c r="Y581" s="38" t="s">
        <v>470</v>
      </c>
      <c r="Z581" s="44">
        <v>0.26041666666666669</v>
      </c>
      <c r="AA581" s="44">
        <v>0.26041666666666669</v>
      </c>
      <c r="AB581" s="44">
        <v>0.26041666666666669</v>
      </c>
      <c r="AC581" s="44">
        <v>0.72916666666666663</v>
      </c>
      <c r="AD581" s="42">
        <f>IF(PA[[#This Row],[Acknowledgement Time ]]="NA","",(PA[[#This Row],[Acknowledgement Time ]]-PA[[#This Row],[Fault Time]])*24)</f>
        <v>0</v>
      </c>
      <c r="AE581" s="42">
        <f>IF(PA[[#This Row],[Work Start time on Fault]]="NA","",(PA[[#This Row],[Work Start time on Fault]]-PA[[#This Row],[Fault Time]])*24)</f>
        <v>0</v>
      </c>
      <c r="AF581" s="43">
        <f>IF(PA[[#This Row],[Status]]="Open","",(PA[[#This Row],[Work Completion time on fault]]-PA[[#This Row],[Fault Time]])*24)</f>
        <v>11.249999999999998</v>
      </c>
      <c r="AG581" s="42">
        <f>IFERROR((PA[[#This Row],[Work Completion time on fault]]-PA[[#This Row],[Fault Time]])*24,"")</f>
        <v>11.249999999999998</v>
      </c>
      <c r="AH581" s="316" t="s">
        <v>567</v>
      </c>
      <c r="AI581" s="32" t="s">
        <v>368</v>
      </c>
      <c r="AJ581" s="34">
        <f ca="1">IFERROR(PA[[#This Row],[Breakdown Time]]*PA[[#This Row],[Plant Equivalent Weightage]],"")</f>
        <v>2.1163631494376003E-3</v>
      </c>
      <c r="AK581" s="35">
        <v>6119</v>
      </c>
      <c r="AL581" s="49">
        <f>IFERROR((_xlfn.XLOOKUP($G581,'Modelling New'!$D:$D,'Modelling New'!$O:$O)*PA[[#This Row],[Lost PoA(Wh/m2)]]*PA[[#This Row],[DC Capacity Affected (kW)]])/1000,"")</f>
        <v>156.85833682817477</v>
      </c>
    </row>
    <row r="582" spans="1:38">
      <c r="A582" s="174">
        <f t="shared" si="10"/>
        <v>581</v>
      </c>
      <c r="B582" s="134">
        <v>45815</v>
      </c>
      <c r="C582" s="183">
        <f>YEAR(PA[[#This Row],[Date]])+IF(MONTH(PA[[#This Row],[Date]])&gt;=4,1,0)</f>
        <v>2026</v>
      </c>
      <c r="D582" s="32">
        <f>YEAR(PA[[#This Row],[Date]])</f>
        <v>2025</v>
      </c>
      <c r="E582" s="36" t="s">
        <v>364</v>
      </c>
      <c r="F582" s="36" t="s">
        <v>364</v>
      </c>
      <c r="G582" s="217">
        <v>45809</v>
      </c>
      <c r="H582" s="175">
        <f>DAY(EOMONTH(PA[[#This Row],[Month Year]],0))</f>
        <v>30</v>
      </c>
      <c r="I582" s="33">
        <v>0.26041666666666669</v>
      </c>
      <c r="J582" s="33">
        <v>0.7729166666666667</v>
      </c>
      <c r="K582" s="34">
        <f>IFERROR((PA[[#This Row],[Sunset Time (POA&lt;20 W/m2)]]-PA[[#This Row],[Sunrise Time (POA&gt;20 W/m2)]])*24,"")</f>
        <v>12.299999999999999</v>
      </c>
      <c r="L582" s="36" t="s">
        <v>427</v>
      </c>
      <c r="M582" s="36" t="s">
        <v>404</v>
      </c>
      <c r="N582" s="36" t="s">
        <v>413</v>
      </c>
      <c r="O582" s="37" t="s">
        <v>457</v>
      </c>
      <c r="P582" s="37" t="s">
        <v>472</v>
      </c>
      <c r="Q582" s="36"/>
      <c r="R582" s="175">
        <f>IF((PA[[#This Row],[String Type(If String BD)]]&amp;PA[[#This Row],[Equipment (If any BD other than PV  array and inv)]])="",1,0)</f>
        <v>0</v>
      </c>
      <c r="S582" s="175">
        <f>IF(PA[[#This Row],[String Type(If String BD)]]="",1,0)</f>
        <v>0</v>
      </c>
      <c r="T58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582" s="176">
        <f>IFERROR(_xlfn.XLOOKUP(PA[[#This Row],[Affected Equipment ]],'Basic Data'!N:N,'Basic Data'!Q:Q),"")</f>
        <v>31.610000000000003</v>
      </c>
      <c r="V582" s="303">
        <f ca="1">IFERROR(_xlfn.XLOOKUP(PA[[#This Row],[Affected Equipment ]],'Basic Data'!N:N,'Basic Data'!R:R),"")</f>
        <v>1.8812116883889783E-4</v>
      </c>
      <c r="W582" s="35" t="s">
        <v>448</v>
      </c>
      <c r="X582" s="38"/>
      <c r="Y582" s="38" t="s">
        <v>470</v>
      </c>
      <c r="Z582" s="44">
        <v>0.26041666666666669</v>
      </c>
      <c r="AA582" s="44">
        <v>0.26041666666666669</v>
      </c>
      <c r="AB582" s="44">
        <v>0.26041666666666669</v>
      </c>
      <c r="AC582" s="45">
        <v>0.73958333333333337</v>
      </c>
      <c r="AD582" s="177">
        <f>IF(PA[[#This Row],[Acknowledgement Time ]]="NA","",(PA[[#This Row],[Acknowledgement Time ]]-PA[[#This Row],[Fault Time]])*24)</f>
        <v>0</v>
      </c>
      <c r="AE582" s="177">
        <f>IF(PA[[#This Row],[Work Start time on Fault]]="NA","",(PA[[#This Row],[Work Start time on Fault]]-PA[[#This Row],[Fault Time]])*24)</f>
        <v>0</v>
      </c>
      <c r="AF582" s="178">
        <f>IF(PA[[#This Row],[Status]]="Open","",(PA[[#This Row],[Work Completion time on fault]]-PA[[#This Row],[Fault Time]])*24)</f>
        <v>11.5</v>
      </c>
      <c r="AG582" s="177">
        <f>IFERROR((PA[[#This Row],[Work Completion time on fault]]-PA[[#This Row],[Fault Time]])*24,"")</f>
        <v>11.5</v>
      </c>
      <c r="AH582" s="316" t="s">
        <v>458</v>
      </c>
      <c r="AI582" s="32" t="s">
        <v>368</v>
      </c>
      <c r="AJ582" s="176">
        <f ca="1">IFERROR(PA[[#This Row],[Breakdown Time]]*PA[[#This Row],[Plant Equivalent Weightage]],"")</f>
        <v>2.163393441647325E-3</v>
      </c>
      <c r="AK582" s="37">
        <v>6158</v>
      </c>
      <c r="AL582" s="278">
        <f>IFERROR((_xlfn.XLOOKUP($G582,'Modelling New'!$D:$D,'Modelling New'!$O:$O)*PA[[#This Row],[Lost PoA(Wh/m2)]]*PA[[#This Row],[DC Capacity Affected (kW)]])/1000,"")</f>
        <v>157.85808762672008</v>
      </c>
    </row>
    <row r="583" spans="1:38">
      <c r="A583" s="174">
        <f t="shared" si="10"/>
        <v>582</v>
      </c>
      <c r="B583" s="134">
        <v>45816</v>
      </c>
      <c r="C583" s="184">
        <f>YEAR(PA[[#This Row],[Date]])+IF(MONTH(PA[[#This Row],[Date]])&gt;=4,1,0)</f>
        <v>2026</v>
      </c>
      <c r="D583" s="32">
        <f>YEAR(PA[[#This Row],[Date]])</f>
        <v>2025</v>
      </c>
      <c r="E583" s="36" t="s">
        <v>364</v>
      </c>
      <c r="F583" s="36" t="s">
        <v>364</v>
      </c>
      <c r="G583" s="217">
        <v>45809</v>
      </c>
      <c r="H583" s="31">
        <f>DAY(EOMONTH(PA[[#This Row],[Month Year]],0))</f>
        <v>30</v>
      </c>
      <c r="I583" s="33">
        <v>0.2590277777777778</v>
      </c>
      <c r="J583" s="33">
        <v>0.77916666666666667</v>
      </c>
      <c r="K583" s="34">
        <f>IFERROR((PA[[#This Row],[Sunset Time (POA&lt;20 W/m2)]]-PA[[#This Row],[Sunrise Time (POA&gt;20 W/m2)]])*24,"")</f>
        <v>12.483333333333334</v>
      </c>
      <c r="L583" s="32" t="s">
        <v>425</v>
      </c>
      <c r="M583" s="32" t="s">
        <v>437</v>
      </c>
      <c r="N583" s="36" t="s">
        <v>417</v>
      </c>
      <c r="O583" s="35"/>
      <c r="P583" s="35"/>
      <c r="Q583" s="32"/>
      <c r="R583" s="31">
        <f>IF((PA[[#This Row],[String Type(If String BD)]]&amp;PA[[#This Row],[Equipment (If any BD other than PV  array and inv)]])="",1,0)</f>
        <v>1</v>
      </c>
      <c r="S583" s="31">
        <f>IF(PA[[#This Row],[String Type(If String BD)]]="",1,0)</f>
        <v>1</v>
      </c>
      <c r="T5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IS13Inv3M1</v>
      </c>
      <c r="U583" s="34">
        <f>IFERROR(_xlfn.XLOOKUP(PA[[#This Row],[Affected Equipment ]],'Basic Data'!N:N,'Basic Data'!Q:Q),"")</f>
        <v>1975.6250000000002</v>
      </c>
      <c r="V583" s="302">
        <f ca="1">IFERROR(_xlfn.XLOOKUP(PA[[#This Row],[Affected Equipment ]],'Basic Data'!N:N,'Basic Data'!R:R),"")</f>
        <v>1.1757573052431115E-2</v>
      </c>
      <c r="W583" s="35" t="s">
        <v>414</v>
      </c>
      <c r="X583" s="38"/>
      <c r="Y583" s="38" t="s">
        <v>439</v>
      </c>
      <c r="Z583" s="44">
        <v>0.63611111111111107</v>
      </c>
      <c r="AA583" s="44">
        <v>0.63611111111111107</v>
      </c>
      <c r="AB583" s="44">
        <v>0.63611111111111107</v>
      </c>
      <c r="AC583" s="44">
        <v>0.67708333333333337</v>
      </c>
      <c r="AD583" s="42">
        <f>IF(PA[[#This Row],[Acknowledgement Time ]]="NA","",(PA[[#This Row],[Acknowledgement Time ]]-PA[[#This Row],[Fault Time]])*24)</f>
        <v>0</v>
      </c>
      <c r="AE583" s="42">
        <f>IF(PA[[#This Row],[Work Start time on Fault]]="NA","",(PA[[#This Row],[Work Start time on Fault]]-PA[[#This Row],[Fault Time]])*24)</f>
        <v>0</v>
      </c>
      <c r="AF583" s="43">
        <f>IF(PA[[#This Row],[Status]]="Open","",(PA[[#This Row],[Work Completion time on fault]]-PA[[#This Row],[Fault Time]])*24)</f>
        <v>0.98333333333333517</v>
      </c>
      <c r="AG583" s="42">
        <f>IFERROR((PA[[#This Row],[Work Completion time on fault]]-PA[[#This Row],[Fault Time]])*24,"")</f>
        <v>0.98333333333333517</v>
      </c>
      <c r="AH583" s="37" t="s">
        <v>659</v>
      </c>
      <c r="AI583" s="32" t="s">
        <v>368</v>
      </c>
      <c r="AJ583" s="34">
        <f ca="1">IFERROR(PA[[#This Row],[Breakdown Time]]*PA[[#This Row],[Plant Equivalent Weightage]],"")</f>
        <v>1.1561613501557285E-2</v>
      </c>
      <c r="AK583" s="35">
        <v>160.4</v>
      </c>
      <c r="AL583" s="49">
        <f>IFERROR((_xlfn.XLOOKUP($G583,'Modelling New'!$D:$D,'Modelling New'!$O:$O)*PA[[#This Row],[Lost PoA(Wh/m2)]]*PA[[#This Row],[DC Capacity Affected (kW)]])/1000,"")</f>
        <v>256.98722449786771</v>
      </c>
    </row>
    <row r="584" spans="1:38">
      <c r="A584" s="174">
        <f t="shared" si="10"/>
        <v>583</v>
      </c>
      <c r="B584" s="30">
        <v>45816</v>
      </c>
      <c r="C584" s="184">
        <f>YEAR(PA[[#This Row],[Date]])+IF(MONTH(PA[[#This Row],[Date]])&gt;=4,1,0)</f>
        <v>2026</v>
      </c>
      <c r="D584" s="32">
        <f>YEAR(PA[[#This Row],[Date]])</f>
        <v>2025</v>
      </c>
      <c r="E584" s="36" t="s">
        <v>364</v>
      </c>
      <c r="F584" s="36" t="s">
        <v>364</v>
      </c>
      <c r="G584" s="217">
        <v>45809</v>
      </c>
      <c r="H584" s="31">
        <f>DAY(EOMONTH(PA[[#This Row],[Month Year]],0))</f>
        <v>30</v>
      </c>
      <c r="I584" s="33">
        <v>0.2590277777777778</v>
      </c>
      <c r="J584" s="33">
        <v>0.77916666666666667</v>
      </c>
      <c r="K584" s="34">
        <f>IFERROR((PA[[#This Row],[Sunset Time (POA&lt;20 W/m2)]]-PA[[#This Row],[Sunrise Time (POA&gt;20 W/m2)]])*24,"")</f>
        <v>12.483333333333334</v>
      </c>
      <c r="L584" s="32" t="s">
        <v>425</v>
      </c>
      <c r="M584" s="32" t="s">
        <v>437</v>
      </c>
      <c r="N584" s="36" t="s">
        <v>413</v>
      </c>
      <c r="O584" s="35"/>
      <c r="P584" s="35"/>
      <c r="Q584" s="32"/>
      <c r="R584" s="31">
        <f>IF((PA[[#This Row],[String Type(If String BD)]]&amp;PA[[#This Row],[Equipment (If any BD other than PV  array and inv)]])="",1,0)</f>
        <v>1</v>
      </c>
      <c r="S584" s="31">
        <f>IF(PA[[#This Row],[String Type(If String BD)]]="",1,0)</f>
        <v>1</v>
      </c>
      <c r="T5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84" s="34">
        <f>IFERROR(_xlfn.XLOOKUP(PA[[#This Row],[Affected Equipment ]],'Basic Data'!N:N,'Basic Data'!Q:Q),"")</f>
        <v>1817.5750000000003</v>
      </c>
      <c r="V584" s="302">
        <f ca="1">IFERROR(_xlfn.XLOOKUP(PA[[#This Row],[Affected Equipment ]],'Basic Data'!N:N,'Basic Data'!R:R),"")</f>
        <v>1.0816967208236626E-2</v>
      </c>
      <c r="W584" s="35" t="s">
        <v>414</v>
      </c>
      <c r="X584" s="38"/>
      <c r="Y584" s="38" t="s">
        <v>439</v>
      </c>
      <c r="Z584" s="44">
        <v>0.63611111111111107</v>
      </c>
      <c r="AA584" s="44">
        <v>0.63611111111111107</v>
      </c>
      <c r="AB584" s="44">
        <v>0.63611111111111107</v>
      </c>
      <c r="AC584" s="44">
        <v>0.67708333333333337</v>
      </c>
      <c r="AD584" s="42">
        <f>IF(PA[[#This Row],[Acknowledgement Time ]]="NA","",(PA[[#This Row],[Acknowledgement Time ]]-PA[[#This Row],[Fault Time]])*24)</f>
        <v>0</v>
      </c>
      <c r="AE584" s="42">
        <f>IF(PA[[#This Row],[Work Start time on Fault]]="NA","",(PA[[#This Row],[Work Start time on Fault]]-PA[[#This Row],[Fault Time]])*24)</f>
        <v>0</v>
      </c>
      <c r="AF584" s="43">
        <f>IF(PA[[#This Row],[Status]]="Open","",(PA[[#This Row],[Work Completion time on fault]]-PA[[#This Row],[Fault Time]])*24)</f>
        <v>0.98333333333333517</v>
      </c>
      <c r="AG584" s="42">
        <f>IFERROR((PA[[#This Row],[Work Completion time on fault]]-PA[[#This Row],[Fault Time]])*24,"")</f>
        <v>0.98333333333333517</v>
      </c>
      <c r="AH584" s="37" t="s">
        <v>659</v>
      </c>
      <c r="AI584" s="32" t="s">
        <v>368</v>
      </c>
      <c r="AJ584" s="34">
        <f ca="1">IFERROR(PA[[#This Row],[Breakdown Time]]*PA[[#This Row],[Plant Equivalent Weightage]],"")</f>
        <v>1.0636684421432702E-2</v>
      </c>
      <c r="AK584" s="35">
        <v>160.4</v>
      </c>
      <c r="AL584" s="49">
        <f>IFERROR((_xlfn.XLOOKUP($G584,'Modelling New'!$D:$D,'Modelling New'!$O:$O)*PA[[#This Row],[Lost PoA(Wh/m2)]]*PA[[#This Row],[DC Capacity Affected (kW)]])/1000,"")</f>
        <v>236.42824653803828</v>
      </c>
    </row>
    <row r="585" spans="1:38">
      <c r="A585" s="174">
        <f t="shared" si="10"/>
        <v>584</v>
      </c>
      <c r="B585" s="134">
        <v>45816</v>
      </c>
      <c r="C585" s="183">
        <f>YEAR(PA[[#This Row],[Date]])+IF(MONTH(PA[[#This Row],[Date]])&gt;=4,1,0)</f>
        <v>2026</v>
      </c>
      <c r="D585" s="32">
        <f>YEAR(PA[[#This Row],[Date]])</f>
        <v>2025</v>
      </c>
      <c r="E585" s="36" t="s">
        <v>364</v>
      </c>
      <c r="F585" s="36" t="s">
        <v>364</v>
      </c>
      <c r="G585" s="217">
        <v>45809</v>
      </c>
      <c r="H585" s="175">
        <f>DAY(EOMONTH(PA[[#This Row],[Month Year]],0))</f>
        <v>30</v>
      </c>
      <c r="I585" s="33">
        <v>0.2590277777777778</v>
      </c>
      <c r="J585" s="33">
        <v>0.77916666666666667</v>
      </c>
      <c r="K585" s="34">
        <f>IFERROR((PA[[#This Row],[Sunset Time (POA&lt;20 W/m2)]]-PA[[#This Row],[Sunrise Time (POA&gt;20 W/m2)]])*24,"")</f>
        <v>12.483333333333334</v>
      </c>
      <c r="L585" s="36" t="s">
        <v>424</v>
      </c>
      <c r="M585" s="36" t="s">
        <v>411</v>
      </c>
      <c r="N585" s="36" t="s">
        <v>405</v>
      </c>
      <c r="O585" s="37" t="s">
        <v>457</v>
      </c>
      <c r="P585" s="37" t="s">
        <v>407</v>
      </c>
      <c r="Q585" s="36"/>
      <c r="R585" s="175">
        <f>IF((PA[[#This Row],[String Type(If String BD)]]&amp;PA[[#This Row],[Equipment (If any BD other than PV  array and inv)]])="",1,0)</f>
        <v>0</v>
      </c>
      <c r="S585" s="175">
        <f>IF(PA[[#This Row],[String Type(If String BD)]]="",1,0)</f>
        <v>0</v>
      </c>
      <c r="T5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5" s="176">
        <f>IFERROR(_xlfn.XLOOKUP(PA[[#This Row],[Affected Equipment ]],'Basic Data'!N:N,'Basic Data'!Q:Q),"")</f>
        <v>31.900000000000002</v>
      </c>
      <c r="V585" s="303">
        <f ca="1">IFERROR(_xlfn.XLOOKUP(PA[[#This Row],[Affected Equipment ]],'Basic Data'!N:N,'Basic Data'!R:R),"")</f>
        <v>1.898470511218235E-4</v>
      </c>
      <c r="W585" s="35" t="s">
        <v>448</v>
      </c>
      <c r="X585" s="39"/>
      <c r="Y585" s="38" t="s">
        <v>470</v>
      </c>
      <c r="Z585" s="45">
        <v>0.2590277777777778</v>
      </c>
      <c r="AA585" s="46">
        <v>0.2590277777777778</v>
      </c>
      <c r="AB585" s="47">
        <v>0.2590277777777778</v>
      </c>
      <c r="AC585" s="45">
        <v>0.70833333333333337</v>
      </c>
      <c r="AD585" s="177">
        <f>IF(PA[[#This Row],[Acknowledgement Time ]]="NA","",(PA[[#This Row],[Acknowledgement Time ]]-PA[[#This Row],[Fault Time]])*24)</f>
        <v>0</v>
      </c>
      <c r="AE585" s="177">
        <f>IF(PA[[#This Row],[Work Start time on Fault]]="NA","",(PA[[#This Row],[Work Start time on Fault]]-PA[[#This Row],[Fault Time]])*24)</f>
        <v>0</v>
      </c>
      <c r="AF585" s="178">
        <f>IF(PA[[#This Row],[Status]]="Open","",(PA[[#This Row],[Work Completion time on fault]]-PA[[#This Row],[Fault Time]])*24)</f>
        <v>10.783333333333333</v>
      </c>
      <c r="AG585" s="177">
        <f>IFERROR((PA[[#This Row],[Work Completion time on fault]]-PA[[#This Row],[Fault Time]])*24,"")</f>
        <v>10.783333333333333</v>
      </c>
      <c r="AH585" s="316" t="s">
        <v>458</v>
      </c>
      <c r="AI585" s="32" t="s">
        <v>368</v>
      </c>
      <c r="AJ585" s="176">
        <f ca="1">IFERROR(PA[[#This Row],[Breakdown Time]]*PA[[#This Row],[Plant Equivalent Weightage]],"")</f>
        <v>2.0471840345969968E-3</v>
      </c>
      <c r="AK585" s="37">
        <v>5109</v>
      </c>
      <c r="AL585" s="278">
        <f>IFERROR((_xlfn.XLOOKUP($G585,'Modelling New'!$D:$D,'Modelling New'!$O:$O)*PA[[#This Row],[Lost PoA(Wh/m2)]]*PA[[#This Row],[DC Capacity Affected (kW)]])/1000,"")</f>
        <v>132.16888997282632</v>
      </c>
    </row>
    <row r="586" spans="1:38">
      <c r="A586" s="174">
        <f t="shared" si="10"/>
        <v>585</v>
      </c>
      <c r="B586" s="134">
        <v>45816</v>
      </c>
      <c r="C586" s="184">
        <f>YEAR(PA[[#This Row],[Date]])+IF(MONTH(PA[[#This Row],[Date]])&gt;=4,1,0)</f>
        <v>2026</v>
      </c>
      <c r="D586" s="32">
        <f>YEAR(PA[[#This Row],[Date]])</f>
        <v>2025</v>
      </c>
      <c r="E586" s="36" t="s">
        <v>364</v>
      </c>
      <c r="F586" s="36" t="s">
        <v>364</v>
      </c>
      <c r="G586" s="217">
        <v>45809</v>
      </c>
      <c r="H586" s="31">
        <f>DAY(EOMONTH(PA[[#This Row],[Month Year]],0))</f>
        <v>30</v>
      </c>
      <c r="I586" s="33">
        <v>0.2590277777777778</v>
      </c>
      <c r="J586" s="33">
        <v>0.77916666666666667</v>
      </c>
      <c r="K586" s="34">
        <f>IFERROR((PA[[#This Row],[Sunset Time (POA&lt;20 W/m2)]]-PA[[#This Row],[Sunrise Time (POA&gt;20 W/m2)]])*24,"")</f>
        <v>12.483333333333334</v>
      </c>
      <c r="L586" s="32" t="s">
        <v>424</v>
      </c>
      <c r="M586" s="32" t="s">
        <v>411</v>
      </c>
      <c r="N586" s="32" t="s">
        <v>405</v>
      </c>
      <c r="O586" s="35" t="s">
        <v>457</v>
      </c>
      <c r="P586" s="35" t="s">
        <v>407</v>
      </c>
      <c r="Q586" s="32"/>
      <c r="R586" s="31">
        <f>IF((PA[[#This Row],[String Type(If String BD)]]&amp;PA[[#This Row],[Equipment (If any BD other than PV  array and inv)]])="",1,0)</f>
        <v>0</v>
      </c>
      <c r="S586" s="31">
        <f>IF(PA[[#This Row],[String Type(If String BD)]]="",1,0)</f>
        <v>0</v>
      </c>
      <c r="T5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6" s="34">
        <f>IFERROR(_xlfn.XLOOKUP(PA[[#This Row],[Affected Equipment ]],'Basic Data'!N:N,'Basic Data'!Q:Q),"")</f>
        <v>31.900000000000002</v>
      </c>
      <c r="V586" s="302">
        <f ca="1">IFERROR(_xlfn.XLOOKUP(PA[[#This Row],[Affected Equipment ]],'Basic Data'!N:N,'Basic Data'!R:R),"")</f>
        <v>1.898470511218235E-4</v>
      </c>
      <c r="W586" s="35" t="s">
        <v>448</v>
      </c>
      <c r="X586" s="38"/>
      <c r="Y586" s="38" t="s">
        <v>470</v>
      </c>
      <c r="Z586" s="44">
        <v>0.2590277777777778</v>
      </c>
      <c r="AA586" s="40">
        <v>0.2590277777777778</v>
      </c>
      <c r="AB586" s="41">
        <v>0.2590277777777778</v>
      </c>
      <c r="AC586" s="44">
        <v>0.71527777777777779</v>
      </c>
      <c r="AD586" s="42">
        <f>IF(PA[[#This Row],[Acknowledgement Time ]]="NA","",(PA[[#This Row],[Acknowledgement Time ]]-PA[[#This Row],[Fault Time]])*24)</f>
        <v>0</v>
      </c>
      <c r="AE586" s="42">
        <f>IF(PA[[#This Row],[Work Start time on Fault]]="NA","",(PA[[#This Row],[Work Start time on Fault]]-PA[[#This Row],[Fault Time]])*24)</f>
        <v>0</v>
      </c>
      <c r="AF586" s="43">
        <f>IF(PA[[#This Row],[Status]]="Open","",(PA[[#This Row],[Work Completion time on fault]]-PA[[#This Row],[Fault Time]])*24)</f>
        <v>10.95</v>
      </c>
      <c r="AG586" s="42">
        <f>IFERROR((PA[[#This Row],[Work Completion time on fault]]-PA[[#This Row],[Fault Time]])*24,"")</f>
        <v>10.95</v>
      </c>
      <c r="AH586" s="316" t="s">
        <v>458</v>
      </c>
      <c r="AI586" s="32" t="s">
        <v>368</v>
      </c>
      <c r="AJ586" s="34">
        <f ca="1">IFERROR(PA[[#This Row],[Breakdown Time]]*PA[[#This Row],[Plant Equivalent Weightage]],"")</f>
        <v>2.0788252097839674E-3</v>
      </c>
      <c r="AK586" s="35">
        <v>5120</v>
      </c>
      <c r="AL586" s="49">
        <f>IFERROR((_xlfn.XLOOKUP($G586,'Modelling New'!$D:$D,'Modelling New'!$O:$O)*PA[[#This Row],[Lost PoA(Wh/m2)]]*PA[[#This Row],[DC Capacity Affected (kW)]])/1000,"")</f>
        <v>132.45345794888837</v>
      </c>
    </row>
    <row r="587" spans="1:38">
      <c r="A587" s="174">
        <f t="shared" si="10"/>
        <v>586</v>
      </c>
      <c r="B587" s="134">
        <v>45816</v>
      </c>
      <c r="C587" s="184">
        <f>YEAR(PA[[#This Row],[Date]])+IF(MONTH(PA[[#This Row],[Date]])&gt;=4,1,0)</f>
        <v>2026</v>
      </c>
      <c r="D587" s="32">
        <f>YEAR(PA[[#This Row],[Date]])</f>
        <v>2025</v>
      </c>
      <c r="E587" s="36" t="s">
        <v>364</v>
      </c>
      <c r="F587" s="36" t="s">
        <v>364</v>
      </c>
      <c r="G587" s="217">
        <v>45809</v>
      </c>
      <c r="H587" s="31">
        <f>DAY(EOMONTH(PA[[#This Row],[Month Year]],0))</f>
        <v>30</v>
      </c>
      <c r="I587" s="33">
        <v>0.2590277777777778</v>
      </c>
      <c r="J587" s="33">
        <v>0.77916666666666667</v>
      </c>
      <c r="K587" s="34">
        <f>IFERROR((PA[[#This Row],[Sunset Time (POA&lt;20 W/m2)]]-PA[[#This Row],[Sunrise Time (POA&gt;20 W/m2)]])*24,"")</f>
        <v>12.483333333333334</v>
      </c>
      <c r="L587" s="32" t="s">
        <v>424</v>
      </c>
      <c r="M587" s="32" t="s">
        <v>411</v>
      </c>
      <c r="N587" s="32" t="s">
        <v>405</v>
      </c>
      <c r="O587" s="35" t="s">
        <v>457</v>
      </c>
      <c r="P587" s="35" t="s">
        <v>407</v>
      </c>
      <c r="Q587" s="32"/>
      <c r="R587" s="31">
        <f>IF((PA[[#This Row],[String Type(If String BD)]]&amp;PA[[#This Row],[Equipment (If any BD other than PV  array and inv)]])="",1,0)</f>
        <v>0</v>
      </c>
      <c r="S587" s="31">
        <f>IF(PA[[#This Row],[String Type(If String BD)]]="",1,0)</f>
        <v>0</v>
      </c>
      <c r="T5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7" s="34">
        <f>IFERROR(_xlfn.XLOOKUP(PA[[#This Row],[Affected Equipment ]],'Basic Data'!N:N,'Basic Data'!Q:Q),"")</f>
        <v>31.900000000000002</v>
      </c>
      <c r="V587" s="302">
        <f ca="1">IFERROR(_xlfn.XLOOKUP(PA[[#This Row],[Affected Equipment ]],'Basic Data'!N:N,'Basic Data'!R:R),"")</f>
        <v>1.898470511218235E-4</v>
      </c>
      <c r="W587" s="35" t="s">
        <v>448</v>
      </c>
      <c r="X587" s="38"/>
      <c r="Y587" s="38" t="s">
        <v>470</v>
      </c>
      <c r="Z587" s="44">
        <v>0.2590277777777778</v>
      </c>
      <c r="AA587" s="40">
        <v>0.2590277777777778</v>
      </c>
      <c r="AB587" s="41">
        <v>0.2590277777777778</v>
      </c>
      <c r="AC587" s="44">
        <v>0.72222222222222221</v>
      </c>
      <c r="AD587" s="42">
        <f>IF(PA[[#This Row],[Acknowledgement Time ]]="NA","",(PA[[#This Row],[Acknowledgement Time ]]-PA[[#This Row],[Fault Time]])*24)</f>
        <v>0</v>
      </c>
      <c r="AE587" s="42">
        <f>IF(PA[[#This Row],[Work Start time on Fault]]="NA","",(PA[[#This Row],[Work Start time on Fault]]-PA[[#This Row],[Fault Time]])*24)</f>
        <v>0</v>
      </c>
      <c r="AF587" s="43">
        <f>IF(PA[[#This Row],[Status]]="Open","",(PA[[#This Row],[Work Completion time on fault]]-PA[[#This Row],[Fault Time]])*24)</f>
        <v>11.116666666666665</v>
      </c>
      <c r="AG587" s="42">
        <f>IFERROR((PA[[#This Row],[Work Completion time on fault]]-PA[[#This Row],[Fault Time]])*24,"")</f>
        <v>11.116666666666665</v>
      </c>
      <c r="AH587" s="316" t="s">
        <v>458</v>
      </c>
      <c r="AI587" s="32" t="s">
        <v>368</v>
      </c>
      <c r="AJ587" s="34">
        <f ca="1">IFERROR(PA[[#This Row],[Breakdown Time]]*PA[[#This Row],[Plant Equivalent Weightage]],"")</f>
        <v>2.1104663849709376E-3</v>
      </c>
      <c r="AK587" s="35">
        <v>5131</v>
      </c>
      <c r="AL587" s="49">
        <f>IFERROR((_xlfn.XLOOKUP($G587,'Modelling New'!$D:$D,'Modelling New'!$O:$O)*PA[[#This Row],[Lost PoA(Wh/m2)]]*PA[[#This Row],[DC Capacity Affected (kW)]])/1000,"")</f>
        <v>132.73802592495045</v>
      </c>
    </row>
    <row r="588" spans="1:38">
      <c r="A588" s="174">
        <f t="shared" si="10"/>
        <v>587</v>
      </c>
      <c r="B588" s="134">
        <v>45816</v>
      </c>
      <c r="C588" s="183">
        <f>YEAR(PA[[#This Row],[Date]])+IF(MONTH(PA[[#This Row],[Date]])&gt;=4,1,0)</f>
        <v>2026</v>
      </c>
      <c r="D588" s="32">
        <f>YEAR(PA[[#This Row],[Date]])</f>
        <v>2025</v>
      </c>
      <c r="E588" s="36" t="s">
        <v>364</v>
      </c>
      <c r="F588" s="36" t="s">
        <v>364</v>
      </c>
      <c r="G588" s="217">
        <v>45809</v>
      </c>
      <c r="H588" s="175">
        <f>DAY(EOMONTH(PA[[#This Row],[Month Year]],0))</f>
        <v>30</v>
      </c>
      <c r="I588" s="33">
        <v>0.2590277777777778</v>
      </c>
      <c r="J588" s="33">
        <v>0.77916666666666667</v>
      </c>
      <c r="K588" s="34">
        <f>IFERROR((PA[[#This Row],[Sunset Time (POA&lt;20 W/m2)]]-PA[[#This Row],[Sunrise Time (POA&gt;20 W/m2)]])*24,"")</f>
        <v>12.483333333333334</v>
      </c>
      <c r="L588" s="36" t="s">
        <v>424</v>
      </c>
      <c r="M588" s="36" t="s">
        <v>411</v>
      </c>
      <c r="N588" s="36" t="s">
        <v>405</v>
      </c>
      <c r="O588" s="37" t="s">
        <v>457</v>
      </c>
      <c r="P588" s="37" t="s">
        <v>407</v>
      </c>
      <c r="Q588" s="36"/>
      <c r="R588" s="175">
        <f>IF((PA[[#This Row],[String Type(If String BD)]]&amp;PA[[#This Row],[Equipment (If any BD other than PV  array and inv)]])="",1,0)</f>
        <v>0</v>
      </c>
      <c r="S588" s="175">
        <f>IF(PA[[#This Row],[String Type(If String BD)]]="",1,0)</f>
        <v>0</v>
      </c>
      <c r="T58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588" s="176">
        <f>IFERROR(_xlfn.XLOOKUP(PA[[#This Row],[Affected Equipment ]],'Basic Data'!N:N,'Basic Data'!Q:Q),"")</f>
        <v>31.900000000000002</v>
      </c>
      <c r="V588" s="303">
        <f ca="1">IFERROR(_xlfn.XLOOKUP(PA[[#This Row],[Affected Equipment ]],'Basic Data'!N:N,'Basic Data'!R:R),"")</f>
        <v>1.898470511218235E-4</v>
      </c>
      <c r="W588" s="35" t="s">
        <v>448</v>
      </c>
      <c r="X588" s="39"/>
      <c r="Y588" s="38" t="s">
        <v>470</v>
      </c>
      <c r="Z588" s="45">
        <v>0.2590277777777778</v>
      </c>
      <c r="AA588" s="46">
        <v>0.2590277777777778</v>
      </c>
      <c r="AB588" s="47">
        <v>0.2590277777777778</v>
      </c>
      <c r="AC588" s="45">
        <v>0.72916666666666663</v>
      </c>
      <c r="AD588" s="177">
        <f>IF(PA[[#This Row],[Acknowledgement Time ]]="NA","",(PA[[#This Row],[Acknowledgement Time ]]-PA[[#This Row],[Fault Time]])*24)</f>
        <v>0</v>
      </c>
      <c r="AE588" s="177">
        <f>IF(PA[[#This Row],[Work Start time on Fault]]="NA","",(PA[[#This Row],[Work Start time on Fault]]-PA[[#This Row],[Fault Time]])*24)</f>
        <v>0</v>
      </c>
      <c r="AF588" s="178">
        <f>IF(PA[[#This Row],[Status]]="Open","",(PA[[#This Row],[Work Completion time on fault]]-PA[[#This Row],[Fault Time]])*24)</f>
        <v>11.283333333333331</v>
      </c>
      <c r="AG588" s="177">
        <f>IFERROR((PA[[#This Row],[Work Completion time on fault]]-PA[[#This Row],[Fault Time]])*24,"")</f>
        <v>11.283333333333331</v>
      </c>
      <c r="AH588" s="316" t="s">
        <v>576</v>
      </c>
      <c r="AI588" s="32" t="s">
        <v>368</v>
      </c>
      <c r="AJ588" s="176">
        <f ca="1">IFERROR(PA[[#This Row],[Breakdown Time]]*PA[[#This Row],[Plant Equivalent Weightage]],"")</f>
        <v>2.1421075601579082E-3</v>
      </c>
      <c r="AK588" s="37">
        <v>5145</v>
      </c>
      <c r="AL588" s="278">
        <f>IFERROR((_xlfn.XLOOKUP($G588,'Modelling New'!$D:$D,'Modelling New'!$O:$O)*PA[[#This Row],[Lost PoA(Wh/m2)]]*PA[[#This Row],[DC Capacity Affected (kW)]])/1000,"")</f>
        <v>133.10020334902944</v>
      </c>
    </row>
    <row r="589" spans="1:38">
      <c r="A589" s="174">
        <f t="shared" si="10"/>
        <v>588</v>
      </c>
      <c r="B589" s="134">
        <v>45817</v>
      </c>
      <c r="C589" s="184">
        <f>YEAR(PA[[#This Row],[Date]])+IF(MONTH(PA[[#This Row],[Date]])&gt;=4,1,0)</f>
        <v>2026</v>
      </c>
      <c r="D589" s="32">
        <f>YEAR(PA[[#This Row],[Date]])</f>
        <v>2025</v>
      </c>
      <c r="E589" s="36" t="s">
        <v>364</v>
      </c>
      <c r="F589" s="36" t="s">
        <v>364</v>
      </c>
      <c r="G589" s="217">
        <v>45809</v>
      </c>
      <c r="H589" s="31">
        <f>DAY(EOMONTH(PA[[#This Row],[Month Year]],0))</f>
        <v>30</v>
      </c>
      <c r="I589" s="33">
        <v>0.25763888888888886</v>
      </c>
      <c r="J589" s="33">
        <v>0.77152777777777781</v>
      </c>
      <c r="K589" s="34">
        <f>IFERROR((PA[[#This Row],[Sunset Time (POA&lt;20 W/m2)]]-PA[[#This Row],[Sunrise Time (POA&gt;20 W/m2)]])*24,"")</f>
        <v>12.333333333333336</v>
      </c>
      <c r="L589" s="32" t="s">
        <v>412</v>
      </c>
      <c r="M589" s="32" t="s">
        <v>437</v>
      </c>
      <c r="N589" s="36" t="s">
        <v>417</v>
      </c>
      <c r="O589" s="35"/>
      <c r="P589" s="35"/>
      <c r="Q589" s="32"/>
      <c r="R589" s="31">
        <f>IF((PA[[#This Row],[String Type(If String BD)]]&amp;PA[[#This Row],[Equipment (If any BD other than PV  array and inv)]])="",1,0)</f>
        <v>1</v>
      </c>
      <c r="S589" s="31">
        <f>IF(PA[[#This Row],[String Type(If String BD)]]="",1,0)</f>
        <v>1</v>
      </c>
      <c r="T5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IS8Inv3M1</v>
      </c>
      <c r="U589" s="34">
        <f>IFERROR(_xlfn.XLOOKUP(PA[[#This Row],[Affected Equipment ]],'Basic Data'!N:N,'Basic Data'!Q:Q),"")</f>
        <v>2086.2600000000002</v>
      </c>
      <c r="V589" s="302">
        <f ca="1">IFERROR(_xlfn.XLOOKUP(PA[[#This Row],[Affected Equipment ]],'Basic Data'!N:N,'Basic Data'!R:R),"")</f>
        <v>1.2415997143367257E-2</v>
      </c>
      <c r="W589" s="35" t="s">
        <v>414</v>
      </c>
      <c r="X589" s="38"/>
      <c r="Y589" s="38" t="s">
        <v>75</v>
      </c>
      <c r="Z589" s="44">
        <v>0.25763888888888886</v>
      </c>
      <c r="AA589" s="44">
        <v>0.25763888888888886</v>
      </c>
      <c r="AB589" s="44">
        <v>0.25763888888888886</v>
      </c>
      <c r="AC589" s="44">
        <v>0.31180555555555556</v>
      </c>
      <c r="AD589" s="42">
        <f>IF(PA[[#This Row],[Acknowledgement Time ]]="NA","",(PA[[#This Row],[Acknowledgement Time ]]-PA[[#This Row],[Fault Time]])*24)</f>
        <v>0</v>
      </c>
      <c r="AE589" s="42">
        <f>IF(PA[[#This Row],[Work Start time on Fault]]="NA","",(PA[[#This Row],[Work Start time on Fault]]-PA[[#This Row],[Fault Time]])*24)</f>
        <v>0</v>
      </c>
      <c r="AF589" s="43">
        <f>IF(PA[[#This Row],[Status]]="Open","",(PA[[#This Row],[Work Completion time on fault]]-PA[[#This Row],[Fault Time]])*24)</f>
        <v>1.3000000000000007</v>
      </c>
      <c r="AG589" s="42">
        <f>IFERROR((PA[[#This Row],[Work Completion time on fault]]-PA[[#This Row],[Fault Time]])*24,"")</f>
        <v>1.3000000000000007</v>
      </c>
      <c r="AH589" s="330" t="s">
        <v>562</v>
      </c>
      <c r="AI589" s="32" t="s">
        <v>368</v>
      </c>
      <c r="AJ589" s="34">
        <f ca="1">IFERROR(PA[[#This Row],[Breakdown Time]]*PA[[#This Row],[Plant Equivalent Weightage]],"")</f>
        <v>1.6140796286377442E-2</v>
      </c>
      <c r="AK589" s="35">
        <v>182.5</v>
      </c>
      <c r="AL589" s="49">
        <f>IFERROR((_xlfn.XLOOKUP($G589,'Modelling New'!$D:$D,'Modelling New'!$O:$O)*PA[[#This Row],[Lost PoA(Wh/m2)]]*PA[[#This Row],[DC Capacity Affected (kW)]])/1000,"")</f>
        <v>308.76918893534321</v>
      </c>
    </row>
    <row r="590" spans="1:38">
      <c r="A590" s="174">
        <f t="shared" si="10"/>
        <v>589</v>
      </c>
      <c r="B590" s="30">
        <v>45817</v>
      </c>
      <c r="C590" s="184">
        <f>YEAR(PA[[#This Row],[Date]])+IF(MONTH(PA[[#This Row],[Date]])&gt;=4,1,0)</f>
        <v>2026</v>
      </c>
      <c r="D590" s="32">
        <f>YEAR(PA[[#This Row],[Date]])</f>
        <v>2025</v>
      </c>
      <c r="E590" s="36" t="s">
        <v>364</v>
      </c>
      <c r="F590" s="36" t="s">
        <v>364</v>
      </c>
      <c r="G590" s="217">
        <v>45809</v>
      </c>
      <c r="H590" s="31">
        <f>DAY(EOMONTH(PA[[#This Row],[Month Year]],0))</f>
        <v>30</v>
      </c>
      <c r="I590" s="33">
        <v>0.25763888888888886</v>
      </c>
      <c r="J590" s="33">
        <v>0.77152777777777781</v>
      </c>
      <c r="K590" s="34">
        <f>IFERROR((PA[[#This Row],[Sunset Time (POA&lt;20 W/m2)]]-PA[[#This Row],[Sunrise Time (POA&gt;20 W/m2)]])*24,"")</f>
        <v>12.333333333333336</v>
      </c>
      <c r="L590" s="32" t="s">
        <v>425</v>
      </c>
      <c r="M590" s="36" t="s">
        <v>404</v>
      </c>
      <c r="N590" s="36" t="s">
        <v>417</v>
      </c>
      <c r="O590" s="35"/>
      <c r="P590" s="35"/>
      <c r="Q590" s="32"/>
      <c r="R590" s="31">
        <f>IF((PA[[#This Row],[String Type(If String BD)]]&amp;PA[[#This Row],[Equipment (If any BD other than PV  array and inv)]])="",1,0)</f>
        <v>1</v>
      </c>
      <c r="S590" s="31">
        <f>IF(PA[[#This Row],[String Type(If String BD)]]="",1,0)</f>
        <v>1</v>
      </c>
      <c r="T5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590" s="34">
        <f>IFERROR(_xlfn.XLOOKUP(PA[[#This Row],[Affected Equipment ]],'Basic Data'!N:N,'Basic Data'!Q:Q),"")</f>
        <v>2149.48</v>
      </c>
      <c r="V590" s="302">
        <f ca="1">IFERROR(_xlfn.XLOOKUP(PA[[#This Row],[Affected Equipment ]],'Basic Data'!N:N,'Basic Data'!R:R),"")</f>
        <v>1.2792239481045051E-2</v>
      </c>
      <c r="W590" s="35" t="s">
        <v>414</v>
      </c>
      <c r="X590" s="38"/>
      <c r="Y590" s="38" t="s">
        <v>439</v>
      </c>
      <c r="Z590" s="44">
        <v>0.25763888888888886</v>
      </c>
      <c r="AA590" s="44">
        <v>0.25763888888888886</v>
      </c>
      <c r="AB590" s="44">
        <v>0.25763888888888886</v>
      </c>
      <c r="AC590" s="44">
        <v>0.40972222222222221</v>
      </c>
      <c r="AD590" s="42">
        <f>IF(PA[[#This Row],[Acknowledgement Time ]]="NA","",(PA[[#This Row],[Acknowledgement Time ]]-PA[[#This Row],[Fault Time]])*24)</f>
        <v>0</v>
      </c>
      <c r="AE590" s="42">
        <f>IF(PA[[#This Row],[Work Start time on Fault]]="NA","",(PA[[#This Row],[Work Start time on Fault]]-PA[[#This Row],[Fault Time]])*24)</f>
        <v>0</v>
      </c>
      <c r="AF590" s="43">
        <f>IF(PA[[#This Row],[Status]]="Open","",(PA[[#This Row],[Work Completion time on fault]]-PA[[#This Row],[Fault Time]])*24)</f>
        <v>3.6500000000000004</v>
      </c>
      <c r="AG590" s="42">
        <f>IFERROR((PA[[#This Row],[Work Completion time on fault]]-PA[[#This Row],[Fault Time]])*24,"")</f>
        <v>3.6500000000000004</v>
      </c>
      <c r="AH590" s="330" t="s">
        <v>562</v>
      </c>
      <c r="AI590" s="32" t="s">
        <v>368</v>
      </c>
      <c r="AJ590" s="34">
        <f ca="1">IFERROR(PA[[#This Row],[Breakdown Time]]*PA[[#This Row],[Plant Equivalent Weightage]],"")</f>
        <v>4.6691674105814443E-2</v>
      </c>
      <c r="AK590" s="35">
        <v>975</v>
      </c>
      <c r="AL590" s="49">
        <f>IFERROR((_xlfn.XLOOKUP($G590,'Modelling New'!$D:$D,'Modelling New'!$O:$O)*PA[[#This Row],[Lost PoA(Wh/m2)]]*PA[[#This Row],[DC Capacity Affected (kW)]])/1000,"")</f>
        <v>1699.5763575270446</v>
      </c>
    </row>
    <row r="591" spans="1:38">
      <c r="A591" s="174">
        <f t="shared" si="10"/>
        <v>590</v>
      </c>
      <c r="B591" s="30">
        <v>45817</v>
      </c>
      <c r="C591" s="184">
        <f>YEAR(PA[[#This Row],[Date]])+IF(MONTH(PA[[#This Row],[Date]])&gt;=4,1,0)</f>
        <v>2026</v>
      </c>
      <c r="D591" s="32">
        <f>YEAR(PA[[#This Row],[Date]])</f>
        <v>2025</v>
      </c>
      <c r="E591" s="36" t="s">
        <v>364</v>
      </c>
      <c r="F591" s="36" t="s">
        <v>364</v>
      </c>
      <c r="G591" s="217">
        <v>45809</v>
      </c>
      <c r="H591" s="31">
        <f>DAY(EOMONTH(PA[[#This Row],[Month Year]],0))</f>
        <v>30</v>
      </c>
      <c r="I591" s="33">
        <v>0.25763888888888886</v>
      </c>
      <c r="J591" s="33">
        <v>0.77152777777777781</v>
      </c>
      <c r="K591" s="34">
        <f>IFERROR((PA[[#This Row],[Sunset Time (POA&lt;20 W/m2)]]-PA[[#This Row],[Sunrise Time (POA&gt;20 W/m2)]])*24,"")</f>
        <v>12.333333333333336</v>
      </c>
      <c r="L591" s="32" t="s">
        <v>425</v>
      </c>
      <c r="M591" s="36" t="s">
        <v>411</v>
      </c>
      <c r="N591" s="36" t="s">
        <v>413</v>
      </c>
      <c r="O591" s="35"/>
      <c r="P591" s="35"/>
      <c r="Q591" s="32"/>
      <c r="R591" s="31">
        <f>IF((PA[[#This Row],[String Type(If String BD)]]&amp;PA[[#This Row],[Equipment (If any BD other than PV  array and inv)]])="",1,0)</f>
        <v>1</v>
      </c>
      <c r="S591" s="31">
        <f>IF(PA[[#This Row],[String Type(If String BD)]]="",1,0)</f>
        <v>1</v>
      </c>
      <c r="T5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591" s="34">
        <f>IFERROR(_xlfn.XLOOKUP(PA[[#This Row],[Affected Equipment ]],'Basic Data'!N:N,'Basic Data'!Q:Q),"")</f>
        <v>1959.8200000000002</v>
      </c>
      <c r="V591" s="302">
        <f ca="1">IFERROR(_xlfn.XLOOKUP(PA[[#This Row],[Affected Equipment ]],'Basic Data'!N:N,'Basic Data'!R:R),"")</f>
        <v>1.1663512468011665E-2</v>
      </c>
      <c r="W591" s="35" t="s">
        <v>414</v>
      </c>
      <c r="X591" s="38"/>
      <c r="Y591" s="38" t="s">
        <v>439</v>
      </c>
      <c r="Z591" s="44">
        <v>0.25763888888888886</v>
      </c>
      <c r="AA591" s="44">
        <v>0.25763888888888886</v>
      </c>
      <c r="AB591" s="44">
        <v>0.25763888888888886</v>
      </c>
      <c r="AC591" s="44">
        <v>0.29166666666666669</v>
      </c>
      <c r="AD591" s="42">
        <f>IF(PA[[#This Row],[Acknowledgement Time ]]="NA","",(PA[[#This Row],[Acknowledgement Time ]]-PA[[#This Row],[Fault Time]])*24)</f>
        <v>0</v>
      </c>
      <c r="AE591" s="42">
        <f>IF(PA[[#This Row],[Work Start time on Fault]]="NA","",(PA[[#This Row],[Work Start time on Fault]]-PA[[#This Row],[Fault Time]])*24)</f>
        <v>0</v>
      </c>
      <c r="AF591" s="43">
        <f>IF(PA[[#This Row],[Status]]="Open","",(PA[[#This Row],[Work Completion time on fault]]-PA[[#This Row],[Fault Time]])*24)</f>
        <v>0.81666666666666776</v>
      </c>
      <c r="AG591" s="42">
        <f>IFERROR((PA[[#This Row],[Work Completion time on fault]]-PA[[#This Row],[Fault Time]])*24,"")</f>
        <v>0.81666666666666776</v>
      </c>
      <c r="AH591" s="330" t="s">
        <v>562</v>
      </c>
      <c r="AI591" s="32" t="s">
        <v>368</v>
      </c>
      <c r="AJ591" s="34">
        <f ca="1">IFERROR(PA[[#This Row],[Breakdown Time]]*PA[[#This Row],[Plant Equivalent Weightage]],"")</f>
        <v>9.5252018488762059E-3</v>
      </c>
      <c r="AK591" s="35">
        <v>81.8</v>
      </c>
      <c r="AL591" s="49">
        <f>IFERROR((_xlfn.XLOOKUP($G591,'Modelling New'!$D:$D,'Modelling New'!$O:$O)*PA[[#This Row],[Lost PoA(Wh/m2)]]*PA[[#This Row],[DC Capacity Affected (kW)]])/1000,"")</f>
        <v>130.00861922826789</v>
      </c>
    </row>
    <row r="592" spans="1:38">
      <c r="A592" s="174">
        <f t="shared" si="10"/>
        <v>591</v>
      </c>
      <c r="B592" s="30">
        <v>45817</v>
      </c>
      <c r="C592" s="184">
        <f>YEAR(PA[[#This Row],[Date]])+IF(MONTH(PA[[#This Row],[Date]])&gt;=4,1,0)</f>
        <v>2026</v>
      </c>
      <c r="D592" s="32">
        <f>YEAR(PA[[#This Row],[Date]])</f>
        <v>2025</v>
      </c>
      <c r="E592" s="36" t="s">
        <v>364</v>
      </c>
      <c r="F592" s="36" t="s">
        <v>364</v>
      </c>
      <c r="G592" s="217">
        <v>45809</v>
      </c>
      <c r="H592" s="31">
        <f>DAY(EOMONTH(PA[[#This Row],[Month Year]],0))</f>
        <v>30</v>
      </c>
      <c r="I592" s="33">
        <v>0.25763888888888886</v>
      </c>
      <c r="J592" s="33">
        <v>0.77152777777777781</v>
      </c>
      <c r="K592" s="34">
        <f>IFERROR((PA[[#This Row],[Sunset Time (POA&lt;20 W/m2)]]-PA[[#This Row],[Sunrise Time (POA&gt;20 W/m2)]])*24,"")</f>
        <v>12.333333333333336</v>
      </c>
      <c r="L592" s="32" t="s">
        <v>425</v>
      </c>
      <c r="M592" s="32" t="s">
        <v>437</v>
      </c>
      <c r="N592" s="36" t="s">
        <v>413</v>
      </c>
      <c r="O592" s="35"/>
      <c r="P592" s="35"/>
      <c r="Q592" s="32"/>
      <c r="R592" s="31">
        <f>IF((PA[[#This Row],[String Type(If String BD)]]&amp;PA[[#This Row],[Equipment (If any BD other than PV  array and inv)]])="",1,0)</f>
        <v>1</v>
      </c>
      <c r="S592" s="31">
        <f>IF(PA[[#This Row],[String Type(If String BD)]]="",1,0)</f>
        <v>1</v>
      </c>
      <c r="T5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592" s="34">
        <f>IFERROR(_xlfn.XLOOKUP(PA[[#This Row],[Affected Equipment ]],'Basic Data'!N:N,'Basic Data'!Q:Q),"")</f>
        <v>1817.5750000000003</v>
      </c>
      <c r="V592" s="302">
        <f ca="1">IFERROR(_xlfn.XLOOKUP(PA[[#This Row],[Affected Equipment ]],'Basic Data'!N:N,'Basic Data'!R:R),"")</f>
        <v>1.0816967208236626E-2</v>
      </c>
      <c r="W592" s="35" t="s">
        <v>414</v>
      </c>
      <c r="X592" s="38"/>
      <c r="Y592" s="38" t="s">
        <v>439</v>
      </c>
      <c r="Z592" s="44">
        <v>0.25763888888888886</v>
      </c>
      <c r="AA592" s="44">
        <v>0.25763888888888886</v>
      </c>
      <c r="AB592" s="44">
        <v>0.25763888888888886</v>
      </c>
      <c r="AC592" s="44">
        <v>0.43055555555555558</v>
      </c>
      <c r="AD592" s="42">
        <f>IF(PA[[#This Row],[Acknowledgement Time ]]="NA","",(PA[[#This Row],[Acknowledgement Time ]]-PA[[#This Row],[Fault Time]])*24)</f>
        <v>0</v>
      </c>
      <c r="AE592" s="42">
        <f>IF(PA[[#This Row],[Work Start time on Fault]]="NA","",(PA[[#This Row],[Work Start time on Fault]]-PA[[#This Row],[Fault Time]])*24)</f>
        <v>0</v>
      </c>
      <c r="AF592" s="43">
        <f>IF(PA[[#This Row],[Status]]="Open","",(PA[[#This Row],[Work Completion time on fault]]-PA[[#This Row],[Fault Time]])*24)</f>
        <v>4.1500000000000012</v>
      </c>
      <c r="AG592" s="42">
        <f>IFERROR((PA[[#This Row],[Work Completion time on fault]]-PA[[#This Row],[Fault Time]])*24,"")</f>
        <v>4.1500000000000012</v>
      </c>
      <c r="AH592" s="330" t="s">
        <v>562</v>
      </c>
      <c r="AI592" s="32" t="s">
        <v>368</v>
      </c>
      <c r="AJ592" s="34">
        <f ca="1">IFERROR(PA[[#This Row],[Breakdown Time]]*PA[[#This Row],[Plant Equivalent Weightage]],"")</f>
        <v>4.4890413914182012E-2</v>
      </c>
      <c r="AK592" s="35">
        <v>1226</v>
      </c>
      <c r="AL592" s="49">
        <f>IFERROR((_xlfn.XLOOKUP($G592,'Modelling New'!$D:$D,'Modelling New'!$O:$O)*PA[[#This Row],[Lost PoA(Wh/m2)]]*PA[[#This Row],[DC Capacity Affected (kW)]])/1000,"")</f>
        <v>1807.1136549603173</v>
      </c>
    </row>
    <row r="593" spans="1:38">
      <c r="A593" s="174">
        <f t="shared" si="10"/>
        <v>592</v>
      </c>
      <c r="B593" s="134">
        <v>45817</v>
      </c>
      <c r="C593" s="183">
        <f>YEAR(PA[[#This Row],[Date]])+IF(MONTH(PA[[#This Row],[Date]])&gt;=4,1,0)</f>
        <v>2026</v>
      </c>
      <c r="D593" s="32">
        <f>YEAR(PA[[#This Row],[Date]])</f>
        <v>2025</v>
      </c>
      <c r="E593" s="36" t="s">
        <v>364</v>
      </c>
      <c r="F593" s="36" t="s">
        <v>364</v>
      </c>
      <c r="G593" s="217">
        <v>45809</v>
      </c>
      <c r="H593" s="175">
        <f>DAY(EOMONTH(PA[[#This Row],[Month Year]],0))</f>
        <v>30</v>
      </c>
      <c r="I593" s="33">
        <v>0.25763888888888886</v>
      </c>
      <c r="J593" s="33">
        <v>0.77152777777777781</v>
      </c>
      <c r="K593" s="34">
        <f>IFERROR((PA[[#This Row],[Sunset Time (POA&lt;20 W/m2)]]-PA[[#This Row],[Sunrise Time (POA&gt;20 W/m2)]])*24,"")</f>
        <v>12.333333333333336</v>
      </c>
      <c r="L593" s="32" t="s">
        <v>425</v>
      </c>
      <c r="M593" s="36" t="s">
        <v>484</v>
      </c>
      <c r="N593" s="36" t="s">
        <v>417</v>
      </c>
      <c r="O593" s="37"/>
      <c r="P593" s="37"/>
      <c r="Q593" s="36"/>
      <c r="R593" s="175">
        <f>IF((PA[[#This Row],[String Type(If String BD)]]&amp;PA[[#This Row],[Equipment (If any BD other than PV  array and inv)]])="",1,0)</f>
        <v>1</v>
      </c>
      <c r="S593" s="175">
        <f>IF(PA[[#This Row],[String Type(If String BD)]]="",1,0)</f>
        <v>1</v>
      </c>
      <c r="T5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593" s="176">
        <f>IFERROR(_xlfn.XLOOKUP(PA[[#This Row],[Affected Equipment ]],'Basic Data'!N:N,'Basic Data'!Q:Q),"")</f>
        <v>2007.2350000000001</v>
      </c>
      <c r="V593" s="303">
        <f ca="1">IFERROR(_xlfn.XLOOKUP(PA[[#This Row],[Affected Equipment ]],'Basic Data'!N:N,'Basic Data'!R:R),"")</f>
        <v>1.1945694221270012E-2</v>
      </c>
      <c r="W593" s="35" t="s">
        <v>414</v>
      </c>
      <c r="X593" s="39"/>
      <c r="Y593" s="38" t="s">
        <v>439</v>
      </c>
      <c r="Z593" s="44">
        <v>0.25763888888888886</v>
      </c>
      <c r="AA593" s="44">
        <v>0.25763888888888886</v>
      </c>
      <c r="AB593" s="44">
        <v>0.25763888888888886</v>
      </c>
      <c r="AC593" s="45">
        <v>0.36944444444444446</v>
      </c>
      <c r="AD593" s="177">
        <f>IF(PA[[#This Row],[Acknowledgement Time ]]="NA","",(PA[[#This Row],[Acknowledgement Time ]]-PA[[#This Row],[Fault Time]])*24)</f>
        <v>0</v>
      </c>
      <c r="AE593" s="177">
        <f>IF(PA[[#This Row],[Work Start time on Fault]]="NA","",(PA[[#This Row],[Work Start time on Fault]]-PA[[#This Row],[Fault Time]])*24)</f>
        <v>0</v>
      </c>
      <c r="AF593" s="178">
        <f>IF(PA[[#This Row],[Status]]="Open","",(PA[[#This Row],[Work Completion time on fault]]-PA[[#This Row],[Fault Time]])*24)</f>
        <v>2.6833333333333345</v>
      </c>
      <c r="AG593" s="177">
        <f>IFERROR((PA[[#This Row],[Work Completion time on fault]]-PA[[#This Row],[Fault Time]])*24,"")</f>
        <v>2.6833333333333345</v>
      </c>
      <c r="AH593" s="330" t="s">
        <v>562</v>
      </c>
      <c r="AI593" s="32" t="s">
        <v>368</v>
      </c>
      <c r="AJ593" s="176">
        <f ca="1">IFERROR(PA[[#This Row],[Breakdown Time]]*PA[[#This Row],[Plant Equivalent Weightage]],"")</f>
        <v>3.2054279493741213E-2</v>
      </c>
      <c r="AK593" s="37">
        <v>680</v>
      </c>
      <c r="AL593" s="278">
        <f>IFERROR((_xlfn.XLOOKUP($G593,'Modelling New'!$D:$D,'Modelling New'!$O:$O)*PA[[#This Row],[Lost PoA(Wh/m2)]]*PA[[#This Row],[DC Capacity Affected (kW)]])/1000,"")</f>
        <v>1106.9035764406908</v>
      </c>
    </row>
    <row r="594" spans="1:38">
      <c r="A594" s="174">
        <f t="shared" si="10"/>
        <v>593</v>
      </c>
      <c r="B594" s="134">
        <v>45817</v>
      </c>
      <c r="C594" s="184">
        <f>YEAR(PA[[#This Row],[Date]])+IF(MONTH(PA[[#This Row],[Date]])&gt;=4,1,0)</f>
        <v>2026</v>
      </c>
      <c r="D594" s="32">
        <f>YEAR(PA[[#This Row],[Date]])</f>
        <v>2025</v>
      </c>
      <c r="E594" s="36" t="s">
        <v>364</v>
      </c>
      <c r="F594" s="36" t="s">
        <v>364</v>
      </c>
      <c r="G594" s="217">
        <v>45809</v>
      </c>
      <c r="H594" s="31">
        <f>DAY(EOMONTH(PA[[#This Row],[Month Year]],0))</f>
        <v>30</v>
      </c>
      <c r="I594" s="33">
        <v>0.25763888888888886</v>
      </c>
      <c r="J594" s="33">
        <v>0.77152777777777781</v>
      </c>
      <c r="K594" s="34">
        <f>IFERROR((PA[[#This Row],[Sunset Time (POA&lt;20 W/m2)]]-PA[[#This Row],[Sunrise Time (POA&gt;20 W/m2)]])*24,"")</f>
        <v>12.333333333333336</v>
      </c>
      <c r="L594" s="32" t="s">
        <v>425</v>
      </c>
      <c r="M594" s="36" t="s">
        <v>484</v>
      </c>
      <c r="N594" s="36" t="s">
        <v>413</v>
      </c>
      <c r="O594" s="35"/>
      <c r="P594" s="35"/>
      <c r="Q594" s="32"/>
      <c r="R594" s="31">
        <f>IF((PA[[#This Row],[String Type(If String BD)]]&amp;PA[[#This Row],[Equipment (If any BD other than PV  array and inv)]])="",1,0)</f>
        <v>1</v>
      </c>
      <c r="S594" s="31">
        <f>IF(PA[[#This Row],[String Type(If String BD)]]="",1,0)</f>
        <v>1</v>
      </c>
      <c r="T5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594" s="34">
        <f>IFERROR(_xlfn.XLOOKUP(PA[[#This Row],[Affected Equipment ]],'Basic Data'!N:N,'Basic Data'!Q:Q),"")</f>
        <v>2102.0650000000001</v>
      </c>
      <c r="V594" s="302">
        <f ca="1">IFERROR(_xlfn.XLOOKUP(PA[[#This Row],[Affected Equipment ]],'Basic Data'!N:N,'Basic Data'!R:R),"")</f>
        <v>1.2510057727786706E-2</v>
      </c>
      <c r="W594" s="35" t="s">
        <v>414</v>
      </c>
      <c r="X594" s="38"/>
      <c r="Y594" s="38" t="s">
        <v>439</v>
      </c>
      <c r="Z594" s="44">
        <v>0.25763888888888886</v>
      </c>
      <c r="AA594" s="44">
        <v>0.25763888888888886</v>
      </c>
      <c r="AB594" s="44">
        <v>0.25763888888888886</v>
      </c>
      <c r="AC594" s="45">
        <v>0.36944444444444446</v>
      </c>
      <c r="AD594" s="42">
        <f>IF(PA[[#This Row],[Acknowledgement Time ]]="NA","",(PA[[#This Row],[Acknowledgement Time ]]-PA[[#This Row],[Fault Time]])*24)</f>
        <v>0</v>
      </c>
      <c r="AE594" s="42">
        <f>IF(PA[[#This Row],[Work Start time on Fault]]="NA","",(PA[[#This Row],[Work Start time on Fault]]-PA[[#This Row],[Fault Time]])*24)</f>
        <v>0</v>
      </c>
      <c r="AF594" s="43">
        <f>IF(PA[[#This Row],[Status]]="Open","",(PA[[#This Row],[Work Completion time on fault]]-PA[[#This Row],[Fault Time]])*24)</f>
        <v>2.6833333333333345</v>
      </c>
      <c r="AG594" s="42">
        <f>IFERROR((PA[[#This Row],[Work Completion time on fault]]-PA[[#This Row],[Fault Time]])*24,"")</f>
        <v>2.6833333333333345</v>
      </c>
      <c r="AH594" s="330" t="s">
        <v>562</v>
      </c>
      <c r="AI594" s="32" t="s">
        <v>368</v>
      </c>
      <c r="AJ594" s="34">
        <f ca="1">IFERROR(PA[[#This Row],[Breakdown Time]]*PA[[#This Row],[Plant Equivalent Weightage]],"")</f>
        <v>3.3568654902894339E-2</v>
      </c>
      <c r="AK594" s="37">
        <v>680</v>
      </c>
      <c r="AL594" s="49">
        <f>IFERROR((_xlfn.XLOOKUP($G594,'Modelling New'!$D:$D,'Modelling New'!$O:$O)*PA[[#This Row],[Lost PoA(Wh/m2)]]*PA[[#This Row],[DC Capacity Affected (kW)]])/1000,"")</f>
        <v>1159.1982335953692</v>
      </c>
    </row>
    <row r="595" spans="1:38">
      <c r="A595" s="174">
        <f t="shared" si="10"/>
        <v>594</v>
      </c>
      <c r="B595" s="134">
        <v>45817</v>
      </c>
      <c r="C595" s="183">
        <f>YEAR(PA[[#This Row],[Date]])+IF(MONTH(PA[[#This Row],[Date]])&gt;=4,1,0)</f>
        <v>2026</v>
      </c>
      <c r="D595" s="32">
        <f>YEAR(PA[[#This Row],[Date]])</f>
        <v>2025</v>
      </c>
      <c r="E595" s="36" t="s">
        <v>364</v>
      </c>
      <c r="F595" s="36" t="s">
        <v>364</v>
      </c>
      <c r="G595" s="217">
        <v>45809</v>
      </c>
      <c r="H595" s="175">
        <f>DAY(EOMONTH(PA[[#This Row],[Month Year]],0))</f>
        <v>30</v>
      </c>
      <c r="I595" s="33">
        <v>0.25763888888888886</v>
      </c>
      <c r="J595" s="33">
        <v>0.77152777777777781</v>
      </c>
      <c r="K595" s="34">
        <f>IFERROR((PA[[#This Row],[Sunset Time (POA&lt;20 W/m2)]]-PA[[#This Row],[Sunrise Time (POA&gt;20 W/m2)]])*24,"")</f>
        <v>12.333333333333336</v>
      </c>
      <c r="L595" s="36" t="s">
        <v>474</v>
      </c>
      <c r="M595" s="36" t="s">
        <v>411</v>
      </c>
      <c r="N595" s="36" t="s">
        <v>417</v>
      </c>
      <c r="O595" s="37"/>
      <c r="P595" s="37"/>
      <c r="Q595" s="36"/>
      <c r="R595" s="175">
        <f>IF((PA[[#This Row],[String Type(If String BD)]]&amp;PA[[#This Row],[Equipment (If any BD other than PV  array and inv)]])="",1,0)</f>
        <v>1</v>
      </c>
      <c r="S595" s="175">
        <f>IF(PA[[#This Row],[String Type(If String BD)]]="",1,0)</f>
        <v>1</v>
      </c>
      <c r="T59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595" s="176">
        <f>IFERROR(_xlfn.XLOOKUP(PA[[#This Row],[Affected Equipment ]],'Basic Data'!N:N,'Basic Data'!Q:Q),"")</f>
        <v>2275.92</v>
      </c>
      <c r="V595" s="303">
        <f ca="1">IFERROR(_xlfn.XLOOKUP(PA[[#This Row],[Affected Equipment ]],'Basic Data'!N:N,'Basic Data'!R:R),"")</f>
        <v>1.3544724156400643E-2</v>
      </c>
      <c r="W595" s="35" t="s">
        <v>414</v>
      </c>
      <c r="X595" s="39"/>
      <c r="Y595" s="39" t="s">
        <v>75</v>
      </c>
      <c r="Z595" s="44">
        <v>0.25763888888888886</v>
      </c>
      <c r="AA595" s="44">
        <v>0.25763888888888886</v>
      </c>
      <c r="AB595" s="44">
        <v>0.25763888888888886</v>
      </c>
      <c r="AC595" s="45">
        <v>0.38819444444444445</v>
      </c>
      <c r="AD595" s="177">
        <f>IF(PA[[#This Row],[Acknowledgement Time ]]="NA","",(PA[[#This Row],[Acknowledgement Time ]]-PA[[#This Row],[Fault Time]])*24)</f>
        <v>0</v>
      </c>
      <c r="AE595" s="177">
        <f>IF(PA[[#This Row],[Work Start time on Fault]]="NA","",(PA[[#This Row],[Work Start time on Fault]]-PA[[#This Row],[Fault Time]])*24)</f>
        <v>0</v>
      </c>
      <c r="AF595" s="178">
        <f>IF(PA[[#This Row],[Status]]="Open","",(PA[[#This Row],[Work Completion time on fault]]-PA[[#This Row],[Fault Time]])*24)</f>
        <v>3.1333333333333342</v>
      </c>
      <c r="AG595" s="177">
        <f>IFERROR((PA[[#This Row],[Work Completion time on fault]]-PA[[#This Row],[Fault Time]])*24,"")</f>
        <v>3.1333333333333342</v>
      </c>
      <c r="AH595" s="330" t="s">
        <v>562</v>
      </c>
      <c r="AI595" s="32" t="s">
        <v>368</v>
      </c>
      <c r="AJ595" s="176">
        <f ca="1">IFERROR(PA[[#This Row],[Breakdown Time]]*PA[[#This Row],[Plant Equivalent Weightage]],"")</f>
        <v>4.2440135690055364E-2</v>
      </c>
      <c r="AK595" s="37">
        <v>836</v>
      </c>
      <c r="AL595" s="278">
        <f>IFERROR((_xlfn.XLOOKUP($G595,'Modelling New'!$D:$D,'Modelling New'!$O:$O)*PA[[#This Row],[Lost PoA(Wh/m2)]]*PA[[#This Row],[DC Capacity Affected (kW)]])/1000,"")</f>
        <v>1543.0000016933313</v>
      </c>
    </row>
    <row r="596" spans="1:38">
      <c r="A596" s="174">
        <f t="shared" si="10"/>
        <v>595</v>
      </c>
      <c r="B596" s="30">
        <v>45817</v>
      </c>
      <c r="C596" s="184">
        <f>YEAR(PA[[#This Row],[Date]])+IF(MONTH(PA[[#This Row],[Date]])&gt;=4,1,0)</f>
        <v>2026</v>
      </c>
      <c r="D596" s="32">
        <f>YEAR(PA[[#This Row],[Date]])</f>
        <v>2025</v>
      </c>
      <c r="E596" s="36" t="s">
        <v>364</v>
      </c>
      <c r="F596" s="36" t="s">
        <v>364</v>
      </c>
      <c r="G596" s="217">
        <v>45809</v>
      </c>
      <c r="H596" s="31">
        <f>DAY(EOMONTH(PA[[#This Row],[Month Year]],0))</f>
        <v>30</v>
      </c>
      <c r="I596" s="33">
        <v>0.25763888888888886</v>
      </c>
      <c r="J596" s="33">
        <v>0.77152777777777781</v>
      </c>
      <c r="K596" s="34">
        <f>IFERROR((PA[[#This Row],[Sunset Time (POA&lt;20 W/m2)]]-PA[[#This Row],[Sunrise Time (POA&gt;20 W/m2)]])*24,"")</f>
        <v>12.333333333333336</v>
      </c>
      <c r="L596" s="32" t="s">
        <v>419</v>
      </c>
      <c r="M596" s="36" t="s">
        <v>404</v>
      </c>
      <c r="N596" s="36" t="s">
        <v>417</v>
      </c>
      <c r="O596" s="35"/>
      <c r="P596" s="35"/>
      <c r="Q596" s="32"/>
      <c r="R596" s="31">
        <f>IF((PA[[#This Row],[String Type(If String BD)]]&amp;PA[[#This Row],[Equipment (If any BD other than PV  array and inv)]])="",1,0)</f>
        <v>1</v>
      </c>
      <c r="S596" s="31">
        <f>IF(PA[[#This Row],[String Type(If String BD)]]="",1,0)</f>
        <v>1</v>
      </c>
      <c r="T5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596" s="34">
        <f>IFERROR(_xlfn.XLOOKUP(PA[[#This Row],[Affected Equipment ]],'Basic Data'!N:N,'Basic Data'!Q:Q),"")</f>
        <v>1228.1499999999999</v>
      </c>
      <c r="V596" s="302">
        <f ca="1">IFERROR(_xlfn.XLOOKUP(PA[[#This Row],[Affected Equipment ]],'Basic Data'!N:N,'Basic Data'!R:R),"")</f>
        <v>7.3091114681902037E-3</v>
      </c>
      <c r="W596" s="35" t="s">
        <v>414</v>
      </c>
      <c r="X596" s="38"/>
      <c r="Y596" s="39" t="s">
        <v>75</v>
      </c>
      <c r="Z596" s="44">
        <v>0.25763888888888886</v>
      </c>
      <c r="AA596" s="44">
        <v>0.25763888888888886</v>
      </c>
      <c r="AB596" s="44">
        <v>0.25763888888888886</v>
      </c>
      <c r="AC596" s="44">
        <v>0.36388888888888887</v>
      </c>
      <c r="AD596" s="42">
        <f>IF(PA[[#This Row],[Acknowledgement Time ]]="NA","",(PA[[#This Row],[Acknowledgement Time ]]-PA[[#This Row],[Fault Time]])*24)</f>
        <v>0</v>
      </c>
      <c r="AE596" s="42">
        <f>IF(PA[[#This Row],[Work Start time on Fault]]="NA","",(PA[[#This Row],[Work Start time on Fault]]-PA[[#This Row],[Fault Time]])*24)</f>
        <v>0</v>
      </c>
      <c r="AF596" s="43">
        <f>IF(PA[[#This Row],[Status]]="Open","",(PA[[#This Row],[Work Completion time on fault]]-PA[[#This Row],[Fault Time]])*24)</f>
        <v>2.5500000000000003</v>
      </c>
      <c r="AG596" s="42">
        <f>IFERROR((PA[[#This Row],[Work Completion time on fault]]-PA[[#This Row],[Fault Time]])*24,"")</f>
        <v>2.5500000000000003</v>
      </c>
      <c r="AH596" s="330" t="s">
        <v>562</v>
      </c>
      <c r="AI596" s="32" t="s">
        <v>368</v>
      </c>
      <c r="AJ596" s="34">
        <f ca="1">IFERROR(PA[[#This Row],[Breakdown Time]]*PA[[#This Row],[Plant Equivalent Weightage]],"")</f>
        <v>1.863823424388502E-2</v>
      </c>
      <c r="AK596" s="35">
        <v>619</v>
      </c>
      <c r="AL596" s="49">
        <f>IFERROR((_xlfn.XLOOKUP($G596,'Modelling New'!$D:$D,'Modelling New'!$O:$O)*PA[[#This Row],[Lost PoA(Wh/m2)]]*PA[[#This Row],[DC Capacity Affected (kW)]])/1000,"")</f>
        <v>616.51652013846342</v>
      </c>
    </row>
    <row r="597" spans="1:38">
      <c r="A597" s="174">
        <f t="shared" si="10"/>
        <v>596</v>
      </c>
      <c r="B597" s="30">
        <v>45817</v>
      </c>
      <c r="C597" s="184">
        <f>YEAR(PA[[#This Row],[Date]])+IF(MONTH(PA[[#This Row],[Date]])&gt;=4,1,0)</f>
        <v>2026</v>
      </c>
      <c r="D597" s="32">
        <f>YEAR(PA[[#This Row],[Date]])</f>
        <v>2025</v>
      </c>
      <c r="E597" s="36" t="s">
        <v>364</v>
      </c>
      <c r="F597" s="36" t="s">
        <v>364</v>
      </c>
      <c r="G597" s="217">
        <v>45809</v>
      </c>
      <c r="H597" s="31">
        <f>DAY(EOMONTH(PA[[#This Row],[Month Year]],0))</f>
        <v>30</v>
      </c>
      <c r="I597" s="33">
        <v>0.25763888888888886</v>
      </c>
      <c r="J597" s="33">
        <v>0.77152777777777781</v>
      </c>
      <c r="K597" s="34">
        <f>IFERROR((PA[[#This Row],[Sunset Time (POA&lt;20 W/m2)]]-PA[[#This Row],[Sunrise Time (POA&gt;20 W/m2)]])*24,"")</f>
        <v>12.333333333333336</v>
      </c>
      <c r="L597" s="32" t="s">
        <v>511</v>
      </c>
      <c r="M597" s="36" t="s">
        <v>404</v>
      </c>
      <c r="N597" s="32"/>
      <c r="O597" s="35"/>
      <c r="P597" s="35"/>
      <c r="Q597" s="32"/>
      <c r="R597" s="31">
        <f>IF((PA[[#This Row],[String Type(If String BD)]]&amp;PA[[#This Row],[Equipment (If any BD other than PV  array and inv)]])="",1,0)</f>
        <v>1</v>
      </c>
      <c r="S597" s="31">
        <f>IF(PA[[#This Row],[String Type(If String BD)]]="",1,0)</f>
        <v>1</v>
      </c>
      <c r="T5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7" s="34">
        <f>IFERROR(_xlfn.XLOOKUP(PA[[#This Row],[Affected Equipment ]],'Basic Data'!N:N,'Basic Data'!Q:Q),"")</f>
        <v>4061.8850000000007</v>
      </c>
      <c r="V597" s="302">
        <f ca="1">IFERROR(_xlfn.XLOOKUP(PA[[#This Row],[Affected Equipment ]],'Basic Data'!N:N,'Basic Data'!R:R),"")</f>
        <v>2.4173570195798372E-2</v>
      </c>
      <c r="W597" s="35" t="s">
        <v>475</v>
      </c>
      <c r="X597" s="38"/>
      <c r="Y597" s="38" t="s">
        <v>439</v>
      </c>
      <c r="Z597" s="44">
        <v>0.25763888888888886</v>
      </c>
      <c r="AA597" s="44">
        <v>0.25763888888888886</v>
      </c>
      <c r="AB597" s="44">
        <v>0.25763888888888886</v>
      </c>
      <c r="AC597" s="44">
        <v>0.77152777777777781</v>
      </c>
      <c r="AD597" s="42">
        <f>IF(PA[[#This Row],[Acknowledgement Time ]]="NA","",(PA[[#This Row],[Acknowledgement Time ]]-PA[[#This Row],[Fault Time]])*24)</f>
        <v>0</v>
      </c>
      <c r="AE597" s="42">
        <f>IF(PA[[#This Row],[Work Start time on Fault]]="NA","",(PA[[#This Row],[Work Start time on Fault]]-PA[[#This Row],[Fault Time]])*24)</f>
        <v>0</v>
      </c>
      <c r="AF597" s="43" t="str">
        <f>IF(PA[[#This Row],[Status]]="Open","",(PA[[#This Row],[Work Completion time on fault]]-PA[[#This Row],[Fault Time]])*24)</f>
        <v/>
      </c>
      <c r="AG597" s="42">
        <f>IFERROR((PA[[#This Row],[Work Completion time on fault]]-PA[[#This Row],[Fault Time]])*24,"")</f>
        <v>12.333333333333336</v>
      </c>
      <c r="AH597" s="35" t="s">
        <v>673</v>
      </c>
      <c r="AI597" s="32" t="s">
        <v>553</v>
      </c>
      <c r="AJ597" s="34">
        <f ca="1">IFERROR(PA[[#This Row],[Breakdown Time]]*PA[[#This Row],[Plant Equivalent Weightage]],"")</f>
        <v>0.29814069908151331</v>
      </c>
      <c r="AK597" s="35">
        <v>4869</v>
      </c>
      <c r="AL597" s="49">
        <f>IFERROR((_xlfn.XLOOKUP($G597,'Modelling New'!$D:$D,'Modelling New'!$O:$O)*PA[[#This Row],[Lost PoA(Wh/m2)]]*PA[[#This Row],[DC Capacity Affected (kW)]])/1000,"")</f>
        <v>16038.732897386046</v>
      </c>
    </row>
    <row r="598" spans="1:38">
      <c r="A598" s="174">
        <f t="shared" si="10"/>
        <v>597</v>
      </c>
      <c r="B598" s="134">
        <v>45817</v>
      </c>
      <c r="C598" s="183">
        <f>YEAR(PA[[#This Row],[Date]])+IF(MONTH(PA[[#This Row],[Date]])&gt;=4,1,0)</f>
        <v>2026</v>
      </c>
      <c r="D598" s="32">
        <f>YEAR(PA[[#This Row],[Date]])</f>
        <v>2025</v>
      </c>
      <c r="E598" s="36" t="s">
        <v>364</v>
      </c>
      <c r="F598" s="36" t="s">
        <v>364</v>
      </c>
      <c r="G598" s="217">
        <v>45809</v>
      </c>
      <c r="H598" s="175">
        <f>DAY(EOMONTH(PA[[#This Row],[Month Year]],0))</f>
        <v>30</v>
      </c>
      <c r="I598" s="33">
        <v>0.25763888888888886</v>
      </c>
      <c r="J598" s="33">
        <v>0.77152777777777781</v>
      </c>
      <c r="K598" s="34">
        <f>IFERROR((PA[[#This Row],[Sunset Time (POA&lt;20 W/m2)]]-PA[[#This Row],[Sunrise Time (POA&gt;20 W/m2)]])*24,"")</f>
        <v>12.333333333333336</v>
      </c>
      <c r="L598" s="32" t="s">
        <v>511</v>
      </c>
      <c r="M598" s="36" t="s">
        <v>411</v>
      </c>
      <c r="N598" s="36"/>
      <c r="O598" s="37"/>
      <c r="P598" s="37"/>
      <c r="Q598" s="36"/>
      <c r="R598" s="175">
        <f>IF((PA[[#This Row],[String Type(If String BD)]]&amp;PA[[#This Row],[Equipment (If any BD other than PV  array and inv)]])="",1,0)</f>
        <v>1</v>
      </c>
      <c r="S598" s="175">
        <f>IF(PA[[#This Row],[String Type(If String BD)]]="",1,0)</f>
        <v>1</v>
      </c>
      <c r="T59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598" s="176">
        <f>IFERROR(_xlfn.XLOOKUP(PA[[#This Row],[Affected Equipment ]],'Basic Data'!N:N,'Basic Data'!Q:Q),"")</f>
        <v>3888.03</v>
      </c>
      <c r="V598" s="303">
        <f ca="1">IFERROR(_xlfn.XLOOKUP(PA[[#This Row],[Affected Equipment ]],'Basic Data'!N:N,'Basic Data'!R:R),"")</f>
        <v>2.3138903767184433E-2</v>
      </c>
      <c r="W598" s="35" t="s">
        <v>475</v>
      </c>
      <c r="X598" s="39"/>
      <c r="Y598" s="38" t="s">
        <v>439</v>
      </c>
      <c r="Z598" s="44">
        <v>0.25763888888888886</v>
      </c>
      <c r="AA598" s="44">
        <v>0.25763888888888886</v>
      </c>
      <c r="AB598" s="44">
        <v>0.25763888888888886</v>
      </c>
      <c r="AC598" s="44">
        <v>0.77152777777777781</v>
      </c>
      <c r="AD598" s="177">
        <f>IF(PA[[#This Row],[Acknowledgement Time ]]="NA","",(PA[[#This Row],[Acknowledgement Time ]]-PA[[#This Row],[Fault Time]])*24)</f>
        <v>0</v>
      </c>
      <c r="AE598" s="177">
        <f>IF(PA[[#This Row],[Work Start time on Fault]]="NA","",(PA[[#This Row],[Work Start time on Fault]]-PA[[#This Row],[Fault Time]])*24)</f>
        <v>0</v>
      </c>
      <c r="AF598" s="178" t="str">
        <f>IF(PA[[#This Row],[Status]]="Open","",(PA[[#This Row],[Work Completion time on fault]]-PA[[#This Row],[Fault Time]])*24)</f>
        <v/>
      </c>
      <c r="AG598" s="177">
        <f>IFERROR((PA[[#This Row],[Work Completion time on fault]]-PA[[#This Row],[Fault Time]])*24,"")</f>
        <v>12.333333333333336</v>
      </c>
      <c r="AH598" s="35" t="s">
        <v>673</v>
      </c>
      <c r="AI598" s="32" t="s">
        <v>553</v>
      </c>
      <c r="AJ598" s="176">
        <f ca="1">IFERROR(PA[[#This Row],[Breakdown Time]]*PA[[#This Row],[Plant Equivalent Weightage]],"")</f>
        <v>0.28537981312860805</v>
      </c>
      <c r="AK598" s="35">
        <v>4869</v>
      </c>
      <c r="AL598" s="278">
        <f>IFERROR((_xlfn.XLOOKUP($G598,'Modelling New'!$D:$D,'Modelling New'!$O:$O)*PA[[#This Row],[Lost PoA(Wh/m2)]]*PA[[#This Row],[DC Capacity Affected (kW)]])/1000,"")</f>
        <v>15352.250166369522</v>
      </c>
    </row>
    <row r="599" spans="1:38">
      <c r="A599" s="174">
        <f t="shared" si="10"/>
        <v>598</v>
      </c>
      <c r="B599" s="134">
        <v>45818</v>
      </c>
      <c r="C599" s="184">
        <f>YEAR(PA[[#This Row],[Date]])+IF(MONTH(PA[[#This Row],[Date]])&gt;=4,1,0)</f>
        <v>2026</v>
      </c>
      <c r="D599" s="32">
        <f>YEAR(PA[[#This Row],[Date]])</f>
        <v>2025</v>
      </c>
      <c r="E599" s="36" t="s">
        <v>364</v>
      </c>
      <c r="F599" s="36" t="s">
        <v>364</v>
      </c>
      <c r="G599" s="217">
        <v>45809</v>
      </c>
      <c r="H599" s="31">
        <f>DAY(EOMONTH(PA[[#This Row],[Month Year]],0))</f>
        <v>30</v>
      </c>
      <c r="I599" s="33">
        <v>0.25624999999999998</v>
      </c>
      <c r="J599" s="33">
        <v>0.77222222222222225</v>
      </c>
      <c r="K599" s="34">
        <f>IFERROR((PA[[#This Row],[Sunset Time (POA&lt;20 W/m2)]]-PA[[#This Row],[Sunrise Time (POA&gt;20 W/m2)]])*24,"")</f>
        <v>12.383333333333335</v>
      </c>
      <c r="L599" s="32" t="s">
        <v>511</v>
      </c>
      <c r="M599" s="36" t="s">
        <v>404</v>
      </c>
      <c r="N599" s="32"/>
      <c r="O599" s="35"/>
      <c r="P599" s="35"/>
      <c r="Q599" s="32"/>
      <c r="R599" s="31">
        <f>IF((PA[[#This Row],[String Type(If String BD)]]&amp;PA[[#This Row],[Equipment (If any BD other than PV  array and inv)]])="",1,0)</f>
        <v>1</v>
      </c>
      <c r="S599" s="31">
        <f>IF(PA[[#This Row],[String Type(If String BD)]]="",1,0)</f>
        <v>1</v>
      </c>
      <c r="T5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599" s="34">
        <f>IFERROR(_xlfn.XLOOKUP(PA[[#This Row],[Affected Equipment ]],'Basic Data'!N:N,'Basic Data'!Q:Q),"")</f>
        <v>4061.8850000000007</v>
      </c>
      <c r="V599" s="302">
        <f ca="1">IFERROR(_xlfn.XLOOKUP(PA[[#This Row],[Affected Equipment ]],'Basic Data'!N:N,'Basic Data'!R:R),"")</f>
        <v>2.4173570195798372E-2</v>
      </c>
      <c r="W599" s="35" t="s">
        <v>475</v>
      </c>
      <c r="X599" s="38"/>
      <c r="Y599" s="38" t="s">
        <v>439</v>
      </c>
      <c r="Z599" s="41">
        <v>0.25624999999999998</v>
      </c>
      <c r="AA599" s="41">
        <v>0.25624999999999998</v>
      </c>
      <c r="AB599" s="41">
        <v>0.25624999999999998</v>
      </c>
      <c r="AC599" s="44">
        <v>0.77222222222222225</v>
      </c>
      <c r="AD599" s="42">
        <f>IF(PA[[#This Row],[Acknowledgement Time ]]="NA","",(PA[[#This Row],[Acknowledgement Time ]]-PA[[#This Row],[Fault Time]])*24)</f>
        <v>0</v>
      </c>
      <c r="AE599" s="42">
        <f>IF(PA[[#This Row],[Work Start time on Fault]]="NA","",(PA[[#This Row],[Work Start time on Fault]]-PA[[#This Row],[Fault Time]])*24)</f>
        <v>0</v>
      </c>
      <c r="AF599" s="43" t="str">
        <f>IF(PA[[#This Row],[Status]]="Open","",(PA[[#This Row],[Work Completion time on fault]]-PA[[#This Row],[Fault Time]])*24)</f>
        <v/>
      </c>
      <c r="AG599" s="42">
        <f>IFERROR((PA[[#This Row],[Work Completion time on fault]]-PA[[#This Row],[Fault Time]])*24,"")</f>
        <v>12.383333333333335</v>
      </c>
      <c r="AH599" s="35" t="s">
        <v>673</v>
      </c>
      <c r="AI599" s="32" t="s">
        <v>553</v>
      </c>
      <c r="AJ599" s="34">
        <f ca="1">IFERROR(PA[[#This Row],[Breakdown Time]]*PA[[#This Row],[Plant Equivalent Weightage]],"")</f>
        <v>0.2993493775913032</v>
      </c>
      <c r="AK599" s="35">
        <v>5291</v>
      </c>
      <c r="AL599" s="49">
        <f>IFERROR((_xlfn.XLOOKUP($G599,'Modelling New'!$D:$D,'Modelling New'!$O:$O)*PA[[#This Row],[Lost PoA(Wh/m2)]]*PA[[#This Row],[DC Capacity Affected (kW)]])/1000,"")</f>
        <v>17428.822296173665</v>
      </c>
    </row>
    <row r="600" spans="1:38">
      <c r="A600" s="174">
        <f t="shared" si="10"/>
        <v>599</v>
      </c>
      <c r="B600" s="30">
        <v>45818</v>
      </c>
      <c r="C600" s="184">
        <f>YEAR(PA[[#This Row],[Date]])+IF(MONTH(PA[[#This Row],[Date]])&gt;=4,1,0)</f>
        <v>2026</v>
      </c>
      <c r="D600" s="32">
        <f>YEAR(PA[[#This Row],[Date]])</f>
        <v>2025</v>
      </c>
      <c r="E600" s="36" t="s">
        <v>364</v>
      </c>
      <c r="F600" s="36" t="s">
        <v>364</v>
      </c>
      <c r="G600" s="217">
        <v>45809</v>
      </c>
      <c r="H600" s="31">
        <f>DAY(EOMONTH(PA[[#This Row],[Month Year]],0))</f>
        <v>30</v>
      </c>
      <c r="I600" s="33">
        <v>0.25624999999999998</v>
      </c>
      <c r="J600" s="33">
        <v>0.77222222222222225</v>
      </c>
      <c r="K600" s="34">
        <f>IFERROR((PA[[#This Row],[Sunset Time (POA&lt;20 W/m2)]]-PA[[#This Row],[Sunrise Time (POA&gt;20 W/m2)]])*24,"")</f>
        <v>12.383333333333335</v>
      </c>
      <c r="L600" s="32" t="s">
        <v>511</v>
      </c>
      <c r="M600" s="36" t="s">
        <v>411</v>
      </c>
      <c r="N600" s="32"/>
      <c r="O600" s="35"/>
      <c r="P600" s="35"/>
      <c r="Q600" s="32"/>
      <c r="R600" s="31">
        <f>IF((PA[[#This Row],[String Type(If String BD)]]&amp;PA[[#This Row],[Equipment (If any BD other than PV  array and inv)]])="",1,0)</f>
        <v>1</v>
      </c>
      <c r="S600" s="31">
        <f>IF(PA[[#This Row],[String Type(If String BD)]]="",1,0)</f>
        <v>1</v>
      </c>
      <c r="T6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00" s="34">
        <f>IFERROR(_xlfn.XLOOKUP(PA[[#This Row],[Affected Equipment ]],'Basic Data'!N:N,'Basic Data'!Q:Q),"")</f>
        <v>3888.03</v>
      </c>
      <c r="V600" s="302">
        <f ca="1">IFERROR(_xlfn.XLOOKUP(PA[[#This Row],[Affected Equipment ]],'Basic Data'!N:N,'Basic Data'!R:R),"")</f>
        <v>2.3138903767184433E-2</v>
      </c>
      <c r="W600" s="35" t="s">
        <v>475</v>
      </c>
      <c r="X600" s="38"/>
      <c r="Y600" s="38" t="s">
        <v>439</v>
      </c>
      <c r="Z600" s="41">
        <v>0.25624999999999998</v>
      </c>
      <c r="AA600" s="41">
        <v>0.25624999999999998</v>
      </c>
      <c r="AB600" s="41">
        <v>0.25624999999999998</v>
      </c>
      <c r="AC600" s="44">
        <v>0.77222222222222225</v>
      </c>
      <c r="AD600" s="42">
        <f>IF(PA[[#This Row],[Acknowledgement Time ]]="NA","",(PA[[#This Row],[Acknowledgement Time ]]-PA[[#This Row],[Fault Time]])*24)</f>
        <v>0</v>
      </c>
      <c r="AE600" s="42">
        <f>IF(PA[[#This Row],[Work Start time on Fault]]="NA","",(PA[[#This Row],[Work Start time on Fault]]-PA[[#This Row],[Fault Time]])*24)</f>
        <v>0</v>
      </c>
      <c r="AF600" s="43" t="str">
        <f>IF(PA[[#This Row],[Status]]="Open","",(PA[[#This Row],[Work Completion time on fault]]-PA[[#This Row],[Fault Time]])*24)</f>
        <v/>
      </c>
      <c r="AG600" s="42">
        <f>IFERROR((PA[[#This Row],[Work Completion time on fault]]-PA[[#This Row],[Fault Time]])*24,"")</f>
        <v>12.383333333333335</v>
      </c>
      <c r="AH600" s="35" t="s">
        <v>673</v>
      </c>
      <c r="AI600" s="32" t="s">
        <v>553</v>
      </c>
      <c r="AJ600" s="34">
        <f ca="1">IFERROR(PA[[#This Row],[Breakdown Time]]*PA[[#This Row],[Plant Equivalent Weightage]],"")</f>
        <v>0.28653675831696723</v>
      </c>
      <c r="AK600" s="35">
        <v>5291</v>
      </c>
      <c r="AL600" s="49">
        <f>IFERROR((_xlfn.XLOOKUP($G600,'Modelling New'!$D:$D,'Modelling New'!$O:$O)*PA[[#This Row],[Lost PoA(Wh/m2)]]*PA[[#This Row],[DC Capacity Affected (kW)]])/1000,"")</f>
        <v>16682.841575325761</v>
      </c>
    </row>
    <row r="601" spans="1:38">
      <c r="A601" s="174">
        <f t="shared" si="10"/>
        <v>600</v>
      </c>
      <c r="B601" s="30">
        <v>45818</v>
      </c>
      <c r="C601" s="184">
        <f>YEAR(PA[[#This Row],[Date]])+IF(MONTH(PA[[#This Row],[Date]])&gt;=4,1,0)</f>
        <v>2026</v>
      </c>
      <c r="D601" s="32">
        <f>YEAR(PA[[#This Row],[Date]])</f>
        <v>2025</v>
      </c>
      <c r="E601" s="36" t="s">
        <v>364</v>
      </c>
      <c r="F601" s="36" t="s">
        <v>364</v>
      </c>
      <c r="G601" s="217">
        <v>45809</v>
      </c>
      <c r="H601" s="31">
        <f>DAY(EOMONTH(PA[[#This Row],[Month Year]],0))</f>
        <v>30</v>
      </c>
      <c r="I601" s="33">
        <v>0.25624999999999998</v>
      </c>
      <c r="J601" s="33">
        <v>0.77222222222222225</v>
      </c>
      <c r="K601" s="34">
        <f>IFERROR((PA[[#This Row],[Sunset Time (POA&lt;20 W/m2)]]-PA[[#This Row],[Sunrise Time (POA&gt;20 W/m2)]])*24,"")</f>
        <v>12.383333333333335</v>
      </c>
      <c r="L601" s="32" t="s">
        <v>425</v>
      </c>
      <c r="M601" s="36" t="s">
        <v>411</v>
      </c>
      <c r="N601" s="32"/>
      <c r="O601" s="35"/>
      <c r="P601" s="35"/>
      <c r="Q601" s="32"/>
      <c r="R601" s="31">
        <f>IF((PA[[#This Row],[String Type(If String BD)]]&amp;PA[[#This Row],[Equipment (If any BD other than PV  array and inv)]])="",1,0)</f>
        <v>1</v>
      </c>
      <c r="S601" s="31">
        <f>IF(PA[[#This Row],[String Type(If String BD)]]="",1,0)</f>
        <v>1</v>
      </c>
      <c r="T6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</v>
      </c>
      <c r="U601" s="34">
        <f>IFERROR(_xlfn.XLOOKUP(PA[[#This Row],[Affected Equipment ]],'Basic Data'!N:N,'Basic Data'!Q:Q),"")</f>
        <v>4140.9100000000008</v>
      </c>
      <c r="V601" s="302">
        <f ca="1">IFERROR(_xlfn.XLOOKUP(PA[[#This Row],[Affected Equipment ]],'Basic Data'!N:N,'Basic Data'!R:R),"")</f>
        <v>2.4643873117895617E-2</v>
      </c>
      <c r="W601" s="35" t="s">
        <v>475</v>
      </c>
      <c r="X601" s="38"/>
      <c r="Y601" s="38" t="s">
        <v>439</v>
      </c>
      <c r="Z601" s="41">
        <v>0.25624999999999998</v>
      </c>
      <c r="AA601" s="41">
        <v>0.25624999999999998</v>
      </c>
      <c r="AB601" s="41">
        <v>0.25624999999999998</v>
      </c>
      <c r="AC601" s="44">
        <v>0.28125</v>
      </c>
      <c r="AD601" s="42">
        <f>IF(PA[[#This Row],[Acknowledgement Time ]]="NA","",(PA[[#This Row],[Acknowledgement Time ]]-PA[[#This Row],[Fault Time]])*24)</f>
        <v>0</v>
      </c>
      <c r="AE601" s="42">
        <f>IF(PA[[#This Row],[Work Start time on Fault]]="NA","",(PA[[#This Row],[Work Start time on Fault]]-PA[[#This Row],[Fault Time]])*24)</f>
        <v>0</v>
      </c>
      <c r="AF601" s="43">
        <f>IF(PA[[#This Row],[Status]]="Open","",(PA[[#This Row],[Work Completion time on fault]]-PA[[#This Row],[Fault Time]])*24)</f>
        <v>0.60000000000000053</v>
      </c>
      <c r="AG601" s="42">
        <f>IFERROR((PA[[#This Row],[Work Completion time on fault]]-PA[[#This Row],[Fault Time]])*24,"")</f>
        <v>0.60000000000000053</v>
      </c>
      <c r="AH601" s="330" t="s">
        <v>674</v>
      </c>
      <c r="AI601" s="32" t="s">
        <v>368</v>
      </c>
      <c r="AJ601" s="34">
        <f ca="1">IFERROR(PA[[#This Row],[Breakdown Time]]*PA[[#This Row],[Plant Equivalent Weightage]],"")</f>
        <v>1.4786323870737384E-2</v>
      </c>
      <c r="AK601" s="35">
        <v>24.5</v>
      </c>
      <c r="AL601" s="49">
        <f>IFERROR((_xlfn.XLOOKUP($G601,'Modelling New'!$D:$D,'Modelling New'!$O:$O)*PA[[#This Row],[Lost PoA(Wh/m2)]]*PA[[#This Row],[DC Capacity Affected (kW)]])/1000,"")</f>
        <v>82.274363793107852</v>
      </c>
    </row>
    <row r="602" spans="1:38">
      <c r="A602" s="174">
        <f t="shared" si="10"/>
        <v>601</v>
      </c>
      <c r="B602" s="30">
        <v>45818</v>
      </c>
      <c r="C602" s="184">
        <f>YEAR(PA[[#This Row],[Date]])+IF(MONTH(PA[[#This Row],[Date]])&gt;=4,1,0)</f>
        <v>2026</v>
      </c>
      <c r="D602" s="32">
        <f>YEAR(PA[[#This Row],[Date]])</f>
        <v>2025</v>
      </c>
      <c r="E602" s="36" t="s">
        <v>364</v>
      </c>
      <c r="F602" s="36" t="s">
        <v>364</v>
      </c>
      <c r="G602" s="217">
        <v>45809</v>
      </c>
      <c r="H602" s="31">
        <f>DAY(EOMONTH(PA[[#This Row],[Month Year]],0))</f>
        <v>30</v>
      </c>
      <c r="I602" s="33">
        <v>0.25624999999999998</v>
      </c>
      <c r="J602" s="33">
        <v>0.77222222222222225</v>
      </c>
      <c r="K602" s="34">
        <f>IFERROR((PA[[#This Row],[Sunset Time (POA&lt;20 W/m2)]]-PA[[#This Row],[Sunrise Time (POA&gt;20 W/m2)]])*24,"")</f>
        <v>12.383333333333335</v>
      </c>
      <c r="L602" s="32" t="s">
        <v>425</v>
      </c>
      <c r="M602" s="32" t="s">
        <v>484</v>
      </c>
      <c r="N602" s="32"/>
      <c r="O602" s="35"/>
      <c r="P602" s="35"/>
      <c r="Q602" s="32"/>
      <c r="R602" s="31">
        <f>IF((PA[[#This Row],[String Type(If String BD)]]&amp;PA[[#This Row],[Equipment (If any BD other than PV  array and inv)]])="",1,0)</f>
        <v>1</v>
      </c>
      <c r="S602" s="31">
        <f>IF(PA[[#This Row],[String Type(If String BD)]]="",1,0)</f>
        <v>1</v>
      </c>
      <c r="T6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</v>
      </c>
      <c r="U602" s="34">
        <f>IFERROR(_xlfn.XLOOKUP(PA[[#This Row],[Affected Equipment ]],'Basic Data'!N:N,'Basic Data'!Q:Q),"")</f>
        <v>4109.3</v>
      </c>
      <c r="V602" s="302">
        <f ca="1">IFERROR(_xlfn.XLOOKUP(PA[[#This Row],[Affected Equipment ]],'Basic Data'!N:N,'Basic Data'!R:R),"")</f>
        <v>2.4455751949056716E-2</v>
      </c>
      <c r="W602" s="35" t="s">
        <v>475</v>
      </c>
      <c r="X602" s="38"/>
      <c r="Y602" s="38" t="s">
        <v>439</v>
      </c>
      <c r="Z602" s="41">
        <v>0.25624999999999998</v>
      </c>
      <c r="AA602" s="41">
        <v>0.25624999999999998</v>
      </c>
      <c r="AB602" s="41">
        <v>0.25624999999999998</v>
      </c>
      <c r="AC602" s="44">
        <v>0.28125</v>
      </c>
      <c r="AD602" s="42">
        <f>IF(PA[[#This Row],[Acknowledgement Time ]]="NA","",(PA[[#This Row],[Acknowledgement Time ]]-PA[[#This Row],[Fault Time]])*24)</f>
        <v>0</v>
      </c>
      <c r="AE602" s="42">
        <f>IF(PA[[#This Row],[Work Start time on Fault]]="NA","",(PA[[#This Row],[Work Start time on Fault]]-PA[[#This Row],[Fault Time]])*24)</f>
        <v>0</v>
      </c>
      <c r="AF602" s="43">
        <f>IF(PA[[#This Row],[Status]]="Open","",(PA[[#This Row],[Work Completion time on fault]]-PA[[#This Row],[Fault Time]])*24)</f>
        <v>0.60000000000000053</v>
      </c>
      <c r="AG602" s="42">
        <f>IFERROR((PA[[#This Row],[Work Completion time on fault]]-PA[[#This Row],[Fault Time]])*24,"")</f>
        <v>0.60000000000000053</v>
      </c>
      <c r="AH602" s="330" t="s">
        <v>674</v>
      </c>
      <c r="AI602" s="32" t="s">
        <v>368</v>
      </c>
      <c r="AJ602" s="34">
        <f ca="1">IFERROR(PA[[#This Row],[Breakdown Time]]*PA[[#This Row],[Plant Equivalent Weightage]],"")</f>
        <v>1.4673451169434044E-2</v>
      </c>
      <c r="AK602" s="35">
        <v>24.5</v>
      </c>
      <c r="AL602" s="49">
        <f>IFERROR((_xlfn.XLOOKUP($G602,'Modelling New'!$D:$D,'Modelling New'!$O:$O)*PA[[#This Row],[Lost PoA(Wh/m2)]]*PA[[#This Row],[DC Capacity Affected (kW)]])/1000,"")</f>
        <v>81.646315214534511</v>
      </c>
    </row>
    <row r="603" spans="1:38">
      <c r="A603" s="174">
        <f t="shared" si="10"/>
        <v>602</v>
      </c>
      <c r="B603" s="30">
        <v>45818</v>
      </c>
      <c r="C603" s="184">
        <f>YEAR(PA[[#This Row],[Date]])+IF(MONTH(PA[[#This Row],[Date]])&gt;=4,1,0)</f>
        <v>2026</v>
      </c>
      <c r="D603" s="32">
        <f>YEAR(PA[[#This Row],[Date]])</f>
        <v>2025</v>
      </c>
      <c r="E603" s="36" t="s">
        <v>364</v>
      </c>
      <c r="F603" s="36" t="s">
        <v>364</v>
      </c>
      <c r="G603" s="217">
        <v>45809</v>
      </c>
      <c r="H603" s="31">
        <f>DAY(EOMONTH(PA[[#This Row],[Month Year]],0))</f>
        <v>30</v>
      </c>
      <c r="I603" s="33">
        <v>0.25624999999999998</v>
      </c>
      <c r="J603" s="33">
        <v>0.77222222222222225</v>
      </c>
      <c r="K603" s="34">
        <f>IFERROR((PA[[#This Row],[Sunset Time (POA&lt;20 W/m2)]]-PA[[#This Row],[Sunrise Time (POA&gt;20 W/m2)]])*24,"")</f>
        <v>12.383333333333335</v>
      </c>
      <c r="L603" s="32" t="s">
        <v>419</v>
      </c>
      <c r="M603" s="36" t="s">
        <v>404</v>
      </c>
      <c r="N603" s="36" t="s">
        <v>444</v>
      </c>
      <c r="O603" s="35"/>
      <c r="P603" s="35"/>
      <c r="Q603" s="32"/>
      <c r="R603" s="31">
        <f>IF((PA[[#This Row],[String Type(If String BD)]]&amp;PA[[#This Row],[Equipment (If any BD other than PV  array and inv)]])="",1,0)</f>
        <v>1</v>
      </c>
      <c r="S603" s="31">
        <f>IF(PA[[#This Row],[String Type(If String BD)]]="",1,0)</f>
        <v>1</v>
      </c>
      <c r="T6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IS11Inv1M3</v>
      </c>
      <c r="U603" s="34">
        <f>IFERROR(_xlfn.XLOOKUP(PA[[#This Row],[Affected Equipment ]],'Basic Data'!N:N,'Basic Data'!Q:Q),"")</f>
        <v>1483.35</v>
      </c>
      <c r="V603" s="302">
        <f ca="1">IFERROR(_xlfn.XLOOKUP(PA[[#This Row],[Affected Equipment ]],'Basic Data'!N:N,'Basic Data'!R:R),"")</f>
        <v>8.8278878771647917E-3</v>
      </c>
      <c r="W603" s="35" t="s">
        <v>414</v>
      </c>
      <c r="X603" s="38"/>
      <c r="Y603" s="38" t="s">
        <v>75</v>
      </c>
      <c r="Z603" s="41">
        <v>0.25624999999999998</v>
      </c>
      <c r="AA603" s="41">
        <v>0.25624999999999998</v>
      </c>
      <c r="AB603" s="41">
        <v>0.25624999999999998</v>
      </c>
      <c r="AC603" s="44">
        <v>0.29375000000000001</v>
      </c>
      <c r="AD603" s="42">
        <f>IF(PA[[#This Row],[Acknowledgement Time ]]="NA","",(PA[[#This Row],[Acknowledgement Time ]]-PA[[#This Row],[Fault Time]])*24)</f>
        <v>0</v>
      </c>
      <c r="AE603" s="42">
        <f>IF(PA[[#This Row],[Work Start time on Fault]]="NA","",(PA[[#This Row],[Work Start time on Fault]]-PA[[#This Row],[Fault Time]])*24)</f>
        <v>0</v>
      </c>
      <c r="AF603" s="43">
        <f>IF(PA[[#This Row],[Status]]="Open","",(PA[[#This Row],[Work Completion time on fault]]-PA[[#This Row],[Fault Time]])*24)</f>
        <v>0.9000000000000008</v>
      </c>
      <c r="AG603" s="42">
        <f>IFERROR((PA[[#This Row],[Work Completion time on fault]]-PA[[#This Row],[Fault Time]])*24,"")</f>
        <v>0.9000000000000008</v>
      </c>
      <c r="AH603" s="330" t="s">
        <v>562</v>
      </c>
      <c r="AI603" s="32" t="s">
        <v>368</v>
      </c>
      <c r="AJ603" s="34">
        <f ca="1">IFERROR(PA[[#This Row],[Breakdown Time]]*PA[[#This Row],[Plant Equivalent Weightage]],"")</f>
        <v>7.9450990894483191E-3</v>
      </c>
      <c r="AK603" s="35">
        <v>55.6</v>
      </c>
      <c r="AL603" s="49">
        <f>IFERROR((_xlfn.XLOOKUP($G603,'Modelling New'!$D:$D,'Modelling New'!$O:$O)*PA[[#This Row],[Lost PoA(Wh/m2)]]*PA[[#This Row],[DC Capacity Affected (kW)]])/1000,"")</f>
        <v>66.883822300987489</v>
      </c>
    </row>
    <row r="604" spans="1:38">
      <c r="A604" s="174">
        <f t="shared" ref="A604:A667" si="11">A603+1</f>
        <v>603</v>
      </c>
      <c r="B604" s="30">
        <v>45818</v>
      </c>
      <c r="C604" s="184">
        <f>YEAR(PA[[#This Row],[Date]])+IF(MONTH(PA[[#This Row],[Date]])&gt;=4,1,0)</f>
        <v>2026</v>
      </c>
      <c r="D604" s="32">
        <f>YEAR(PA[[#This Row],[Date]])</f>
        <v>2025</v>
      </c>
      <c r="E604" s="36" t="s">
        <v>364</v>
      </c>
      <c r="F604" s="36" t="s">
        <v>364</v>
      </c>
      <c r="G604" s="217">
        <v>45809</v>
      </c>
      <c r="H604" s="31">
        <f>DAY(EOMONTH(PA[[#This Row],[Month Year]],0))</f>
        <v>30</v>
      </c>
      <c r="I604" s="33">
        <v>0.25624999999999998</v>
      </c>
      <c r="J604" s="33">
        <v>0.77222222222222225</v>
      </c>
      <c r="K604" s="34">
        <f>IFERROR((PA[[#This Row],[Sunset Time (POA&lt;20 W/m2)]]-PA[[#This Row],[Sunrise Time (POA&gt;20 W/m2)]])*24,"")</f>
        <v>12.383333333333335</v>
      </c>
      <c r="L604" s="32" t="s">
        <v>403</v>
      </c>
      <c r="M604" s="36" t="s">
        <v>404</v>
      </c>
      <c r="N604" s="36" t="s">
        <v>413</v>
      </c>
      <c r="O604" s="35"/>
      <c r="P604" s="35"/>
      <c r="Q604" s="32"/>
      <c r="R604" s="31">
        <f>IF((PA[[#This Row],[String Type(If String BD)]]&amp;PA[[#This Row],[Equipment (If any BD other than PV  array and inv)]])="",1,0)</f>
        <v>1</v>
      </c>
      <c r="S604" s="31">
        <f>IF(PA[[#This Row],[String Type(If String BD)]]="",1,0)</f>
        <v>1</v>
      </c>
      <c r="T6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IS10Inv1M2</v>
      </c>
      <c r="U604" s="34">
        <f>IFERROR(_xlfn.XLOOKUP(PA[[#This Row],[Affected Equipment ]],'Basic Data'!N:N,'Basic Data'!Q:Q),"")</f>
        <v>1307.8999999999999</v>
      </c>
      <c r="V604" s="302">
        <f ca="1">IFERROR(_xlfn.XLOOKUP(PA[[#This Row],[Affected Equipment ]],'Basic Data'!N:N,'Basic Data'!R:R),"")</f>
        <v>7.7837290959947621E-3</v>
      </c>
      <c r="W604" s="35" t="s">
        <v>414</v>
      </c>
      <c r="X604" s="38"/>
      <c r="Y604" s="38" t="s">
        <v>75</v>
      </c>
      <c r="Z604" s="41">
        <v>0.25624999999999998</v>
      </c>
      <c r="AA604" s="41">
        <v>0.25624999999999998</v>
      </c>
      <c r="AB604" s="41">
        <v>0.25624999999999998</v>
      </c>
      <c r="AC604" s="44">
        <v>0.31736111111111109</v>
      </c>
      <c r="AD604" s="42">
        <f>IF(PA[[#This Row],[Acknowledgement Time ]]="NA","",(PA[[#This Row],[Acknowledgement Time ]]-PA[[#This Row],[Fault Time]])*24)</f>
        <v>0</v>
      </c>
      <c r="AE604" s="42">
        <f>IF(PA[[#This Row],[Work Start time on Fault]]="NA","",(PA[[#This Row],[Work Start time on Fault]]-PA[[#This Row],[Fault Time]])*24)</f>
        <v>0</v>
      </c>
      <c r="AF604" s="43">
        <f>IF(PA[[#This Row],[Status]]="Open","",(PA[[#This Row],[Work Completion time on fault]]-PA[[#This Row],[Fault Time]])*24)</f>
        <v>1.4666666666666668</v>
      </c>
      <c r="AG604" s="42">
        <f>IFERROR((PA[[#This Row],[Work Completion time on fault]]-PA[[#This Row],[Fault Time]])*24,"")</f>
        <v>1.4666666666666668</v>
      </c>
      <c r="AH604" s="330" t="s">
        <v>562</v>
      </c>
      <c r="AI604" s="32" t="s">
        <v>368</v>
      </c>
      <c r="AJ604" s="34">
        <f ca="1">IFERROR(PA[[#This Row],[Breakdown Time]]*PA[[#This Row],[Plant Equivalent Weightage]],"")</f>
        <v>1.1416136007458985E-2</v>
      </c>
      <c r="AK604" s="35">
        <v>175</v>
      </c>
      <c r="AL604" s="49">
        <f>IFERROR((_xlfn.XLOOKUP($G604,'Modelling New'!$D:$D,'Modelling New'!$O:$O)*PA[[#This Row],[Lost PoA(Wh/m2)]]*PA[[#This Row],[DC Capacity Affected (kW)]])/1000,"")</f>
        <v>185.61592984048318</v>
      </c>
    </row>
    <row r="605" spans="1:38">
      <c r="A605" s="174">
        <f t="shared" si="11"/>
        <v>604</v>
      </c>
      <c r="B605" s="30">
        <v>45818</v>
      </c>
      <c r="C605" s="184">
        <f>YEAR(PA[[#This Row],[Date]])+IF(MONTH(PA[[#This Row],[Date]])&gt;=4,1,0)</f>
        <v>2026</v>
      </c>
      <c r="D605" s="32">
        <f>YEAR(PA[[#This Row],[Date]])</f>
        <v>2025</v>
      </c>
      <c r="E605" s="36" t="s">
        <v>364</v>
      </c>
      <c r="F605" s="36" t="s">
        <v>364</v>
      </c>
      <c r="G605" s="217">
        <v>45809</v>
      </c>
      <c r="H605" s="31">
        <f>DAY(EOMONTH(PA[[#This Row],[Month Year]],0))</f>
        <v>30</v>
      </c>
      <c r="I605" s="33">
        <v>0.25624999999999998</v>
      </c>
      <c r="J605" s="33">
        <v>0.77222222222222225</v>
      </c>
      <c r="K605" s="34">
        <f>IFERROR((PA[[#This Row],[Sunset Time (POA&lt;20 W/m2)]]-PA[[#This Row],[Sunrise Time (POA&gt;20 W/m2)]])*24,"")</f>
        <v>12.383333333333335</v>
      </c>
      <c r="L605" s="32" t="s">
        <v>451</v>
      </c>
      <c r="M605" s="36" t="s">
        <v>404</v>
      </c>
      <c r="N605" s="36" t="s">
        <v>444</v>
      </c>
      <c r="O605" s="35"/>
      <c r="P605" s="35"/>
      <c r="Q605" s="32"/>
      <c r="R605" s="31">
        <f>IF((PA[[#This Row],[String Type(If String BD)]]&amp;PA[[#This Row],[Equipment (If any BD other than PV  array and inv)]])="",1,0)</f>
        <v>1</v>
      </c>
      <c r="S605" s="31">
        <f>IF(PA[[#This Row],[String Type(If String BD)]]="",1,0)</f>
        <v>1</v>
      </c>
      <c r="T6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IS9Inv1M3</v>
      </c>
      <c r="U605" s="34">
        <f>IFERROR(_xlfn.XLOOKUP(PA[[#This Row],[Affected Equipment ]],'Basic Data'!N:N,'Basic Data'!Q:Q),"")</f>
        <v>1339.8</v>
      </c>
      <c r="V605" s="302">
        <f ca="1">IFERROR(_xlfn.XLOOKUP(PA[[#This Row],[Affected Equipment ]],'Basic Data'!N:N,'Basic Data'!R:R),"")</f>
        <v>7.9735761471165859E-3</v>
      </c>
      <c r="W605" s="35" t="s">
        <v>414</v>
      </c>
      <c r="X605" s="38"/>
      <c r="Y605" s="38" t="s">
        <v>75</v>
      </c>
      <c r="Z605" s="41">
        <v>0.25624999999999998</v>
      </c>
      <c r="AA605" s="41">
        <v>0.25624999999999998</v>
      </c>
      <c r="AB605" s="41">
        <v>0.25624999999999998</v>
      </c>
      <c r="AC605" s="44">
        <v>0.3263888888888889</v>
      </c>
      <c r="AD605" s="42">
        <f>IF(PA[[#This Row],[Acknowledgement Time ]]="NA","",(PA[[#This Row],[Acknowledgement Time ]]-PA[[#This Row],[Fault Time]])*24)</f>
        <v>0</v>
      </c>
      <c r="AE605" s="42">
        <f>IF(PA[[#This Row],[Work Start time on Fault]]="NA","",(PA[[#This Row],[Work Start time on Fault]]-PA[[#This Row],[Fault Time]])*24)</f>
        <v>0</v>
      </c>
      <c r="AF605" s="43">
        <f>IF(PA[[#This Row],[Status]]="Open","",(PA[[#This Row],[Work Completion time on fault]]-PA[[#This Row],[Fault Time]])*24)</f>
        <v>1.683333333333334</v>
      </c>
      <c r="AG605" s="42">
        <f>IFERROR((PA[[#This Row],[Work Completion time on fault]]-PA[[#This Row],[Fault Time]])*24,"")</f>
        <v>1.683333333333334</v>
      </c>
      <c r="AH605" s="330" t="s">
        <v>562</v>
      </c>
      <c r="AI605" s="32" t="s">
        <v>368</v>
      </c>
      <c r="AJ605" s="34">
        <f ca="1">IFERROR(PA[[#This Row],[Breakdown Time]]*PA[[#This Row],[Plant Equivalent Weightage]],"")</f>
        <v>1.3422186514312925E-2</v>
      </c>
      <c r="AK605" s="35">
        <v>235</v>
      </c>
      <c r="AL605" s="49">
        <f>IFERROR((_xlfn.XLOOKUP($G605,'Modelling New'!$D:$D,'Modelling New'!$O:$O)*PA[[#This Row],[Lost PoA(Wh/m2)]]*PA[[#This Row],[DC Capacity Affected (kW)]])/1000,"")</f>
        <v>255.33508397568909</v>
      </c>
    </row>
    <row r="606" spans="1:38">
      <c r="A606" s="174">
        <f t="shared" si="11"/>
        <v>605</v>
      </c>
      <c r="B606" s="30">
        <v>45818</v>
      </c>
      <c r="C606" s="184">
        <f>YEAR(PA[[#This Row],[Date]])+IF(MONTH(PA[[#This Row],[Date]])&gt;=4,1,0)</f>
        <v>2026</v>
      </c>
      <c r="D606" s="32">
        <f>YEAR(PA[[#This Row],[Date]])</f>
        <v>2025</v>
      </c>
      <c r="E606" s="36" t="s">
        <v>364</v>
      </c>
      <c r="F606" s="36" t="s">
        <v>364</v>
      </c>
      <c r="G606" s="217">
        <v>45809</v>
      </c>
      <c r="H606" s="31">
        <f>DAY(EOMONTH(PA[[#This Row],[Month Year]],0))</f>
        <v>30</v>
      </c>
      <c r="I606" s="33">
        <v>0.25624999999999998</v>
      </c>
      <c r="J606" s="33">
        <v>0.77222222222222225</v>
      </c>
      <c r="K606" s="34">
        <f>IFERROR((PA[[#This Row],[Sunset Time (POA&lt;20 W/m2)]]-PA[[#This Row],[Sunrise Time (POA&gt;20 W/m2)]])*24,"")</f>
        <v>12.383333333333335</v>
      </c>
      <c r="L606" s="32" t="s">
        <v>424</v>
      </c>
      <c r="M606" s="36" t="s">
        <v>411</v>
      </c>
      <c r="N606" s="36" t="s">
        <v>413</v>
      </c>
      <c r="O606" s="35"/>
      <c r="P606" s="35"/>
      <c r="Q606" s="32"/>
      <c r="R606" s="31">
        <f>IF((PA[[#This Row],[String Type(If String BD)]]&amp;PA[[#This Row],[Equipment (If any BD other than PV  array and inv)]])="",1,0)</f>
        <v>1</v>
      </c>
      <c r="S606" s="31">
        <f>IF(PA[[#This Row],[String Type(If String BD)]]="",1,0)</f>
        <v>1</v>
      </c>
      <c r="T6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06" s="34">
        <f>IFERROR(_xlfn.XLOOKUP(PA[[#This Row],[Affected Equipment ]],'Basic Data'!N:N,'Basic Data'!Q:Q),"")</f>
        <v>1307.9000000000001</v>
      </c>
      <c r="V606" s="302">
        <f ca="1">IFERROR(_xlfn.XLOOKUP(PA[[#This Row],[Affected Equipment ]],'Basic Data'!N:N,'Basic Data'!R:R),"")</f>
        <v>7.783729095994763E-3</v>
      </c>
      <c r="W606" s="35" t="s">
        <v>414</v>
      </c>
      <c r="X606" s="38"/>
      <c r="Y606" s="38" t="s">
        <v>75</v>
      </c>
      <c r="Z606" s="41">
        <v>0.25624999999999998</v>
      </c>
      <c r="AA606" s="41">
        <v>0.25624999999999998</v>
      </c>
      <c r="AB606" s="41">
        <v>0.25624999999999998</v>
      </c>
      <c r="AC606" s="44">
        <v>0.34027777777777779</v>
      </c>
      <c r="AD606" s="42">
        <f>IF(PA[[#This Row],[Acknowledgement Time ]]="NA","",(PA[[#This Row],[Acknowledgement Time ]]-PA[[#This Row],[Fault Time]])*24)</f>
        <v>0</v>
      </c>
      <c r="AE606" s="42">
        <f>IF(PA[[#This Row],[Work Start time on Fault]]="NA","",(PA[[#This Row],[Work Start time on Fault]]-PA[[#This Row],[Fault Time]])*24)</f>
        <v>0</v>
      </c>
      <c r="AF606" s="43">
        <f>IF(PA[[#This Row],[Status]]="Open","",(PA[[#This Row],[Work Completion time on fault]]-PA[[#This Row],[Fault Time]])*24)</f>
        <v>2.0166666666666675</v>
      </c>
      <c r="AG606" s="42">
        <f>IFERROR((PA[[#This Row],[Work Completion time on fault]]-PA[[#This Row],[Fault Time]])*24,"")</f>
        <v>2.0166666666666675</v>
      </c>
      <c r="AH606" s="330" t="s">
        <v>562</v>
      </c>
      <c r="AI606" s="32" t="s">
        <v>368</v>
      </c>
      <c r="AJ606" s="34">
        <f ca="1">IFERROR(PA[[#This Row],[Breakdown Time]]*PA[[#This Row],[Plant Equivalent Weightage]],"")</f>
        <v>1.5697187010256113E-2</v>
      </c>
      <c r="AK606" s="35">
        <v>348</v>
      </c>
      <c r="AL606" s="49">
        <f>IFERROR((_xlfn.XLOOKUP($G606,'Modelling New'!$D:$D,'Modelling New'!$O:$O)*PA[[#This Row],[Lost PoA(Wh/m2)]]*PA[[#This Row],[DC Capacity Affected (kW)]])/1000,"")</f>
        <v>369.11053476850373</v>
      </c>
    </row>
    <row r="607" spans="1:38">
      <c r="A607" s="174">
        <f t="shared" si="11"/>
        <v>606</v>
      </c>
      <c r="B607" s="134">
        <v>45818</v>
      </c>
      <c r="C607" s="183">
        <f>YEAR(PA[[#This Row],[Date]])+IF(MONTH(PA[[#This Row],[Date]])&gt;=4,1,0)</f>
        <v>2026</v>
      </c>
      <c r="D607" s="32">
        <f>YEAR(PA[[#This Row],[Date]])</f>
        <v>2025</v>
      </c>
      <c r="E607" s="36" t="s">
        <v>364</v>
      </c>
      <c r="F607" s="36" t="s">
        <v>364</v>
      </c>
      <c r="G607" s="217">
        <v>45809</v>
      </c>
      <c r="H607" s="175">
        <f>DAY(EOMONTH(PA[[#This Row],[Month Year]],0))</f>
        <v>30</v>
      </c>
      <c r="I607" s="33">
        <v>0.25624999999999998</v>
      </c>
      <c r="J607" s="33">
        <v>0.77222222222222225</v>
      </c>
      <c r="K607" s="34">
        <f>IFERROR((PA[[#This Row],[Sunset Time (POA&lt;20 W/m2)]]-PA[[#This Row],[Sunrise Time (POA&gt;20 W/m2)]])*24,"")</f>
        <v>12.383333333333335</v>
      </c>
      <c r="L607" s="36" t="s">
        <v>474</v>
      </c>
      <c r="M607" s="36" t="s">
        <v>411</v>
      </c>
      <c r="N607" s="36" t="s">
        <v>417</v>
      </c>
      <c r="O607" s="37"/>
      <c r="P607" s="37"/>
      <c r="Q607" s="36"/>
      <c r="R607" s="175">
        <f>IF((PA[[#This Row],[String Type(If String BD)]]&amp;PA[[#This Row],[Equipment (If any BD other than PV  array and inv)]])="",1,0)</f>
        <v>1</v>
      </c>
      <c r="S607" s="175">
        <f>IF(PA[[#This Row],[String Type(If String BD)]]="",1,0)</f>
        <v>1</v>
      </c>
      <c r="T6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07" s="176">
        <f>IFERROR(_xlfn.XLOOKUP(PA[[#This Row],[Affected Equipment ]],'Basic Data'!N:N,'Basic Data'!Q:Q),"")</f>
        <v>2275.92</v>
      </c>
      <c r="V607" s="303">
        <f ca="1">IFERROR(_xlfn.XLOOKUP(PA[[#This Row],[Affected Equipment ]],'Basic Data'!N:N,'Basic Data'!R:R),"")</f>
        <v>1.3544724156400643E-2</v>
      </c>
      <c r="W607" s="35" t="s">
        <v>414</v>
      </c>
      <c r="X607" s="39"/>
      <c r="Y607" s="38" t="s">
        <v>75</v>
      </c>
      <c r="Z607" s="41">
        <v>0.25624999999999998</v>
      </c>
      <c r="AA607" s="41">
        <v>0.25624999999999998</v>
      </c>
      <c r="AB607" s="41">
        <v>0.25624999999999998</v>
      </c>
      <c r="AC607" s="45">
        <v>0.29930555555555555</v>
      </c>
      <c r="AD607" s="177">
        <f>IF(PA[[#This Row],[Acknowledgement Time ]]="NA","",(PA[[#This Row],[Acknowledgement Time ]]-PA[[#This Row],[Fault Time]])*24)</f>
        <v>0</v>
      </c>
      <c r="AE607" s="177">
        <f>IF(PA[[#This Row],[Work Start time on Fault]]="NA","",(PA[[#This Row],[Work Start time on Fault]]-PA[[#This Row],[Fault Time]])*24)</f>
        <v>0</v>
      </c>
      <c r="AF607" s="178">
        <f>IF(PA[[#This Row],[Status]]="Open","",(PA[[#This Row],[Work Completion time on fault]]-PA[[#This Row],[Fault Time]])*24)</f>
        <v>1.0333333333333337</v>
      </c>
      <c r="AG607" s="177">
        <f>IFERROR((PA[[#This Row],[Work Completion time on fault]]-PA[[#This Row],[Fault Time]])*24,"")</f>
        <v>1.0333333333333337</v>
      </c>
      <c r="AH607" s="330" t="s">
        <v>562</v>
      </c>
      <c r="AI607" s="32" t="s">
        <v>368</v>
      </c>
      <c r="AJ607" s="176">
        <f ca="1">IFERROR(PA[[#This Row],[Breakdown Time]]*PA[[#This Row],[Plant Equivalent Weightage]],"")</f>
        <v>1.3996214961614002E-2</v>
      </c>
      <c r="AK607" s="37">
        <v>75.5</v>
      </c>
      <c r="AL607" s="278">
        <f>IFERROR((_xlfn.XLOOKUP($G607,'Modelling New'!$D:$D,'Modelling New'!$O:$O)*PA[[#This Row],[Lost PoA(Wh/m2)]]*PA[[#This Row],[DC Capacity Affected (kW)]])/1000,"")</f>
        <v>139.34988053570157</v>
      </c>
    </row>
    <row r="608" spans="1:38">
      <c r="A608" s="174">
        <f t="shared" si="11"/>
        <v>607</v>
      </c>
      <c r="B608" s="30">
        <v>45818</v>
      </c>
      <c r="C608" s="184">
        <f>YEAR(PA[[#This Row],[Date]])+IF(MONTH(PA[[#This Row],[Date]])&gt;=4,1,0)</f>
        <v>2026</v>
      </c>
      <c r="D608" s="32">
        <f>YEAR(PA[[#This Row],[Date]])</f>
        <v>2025</v>
      </c>
      <c r="E608" s="36" t="s">
        <v>364</v>
      </c>
      <c r="F608" s="36" t="s">
        <v>364</v>
      </c>
      <c r="G608" s="217">
        <v>45809</v>
      </c>
      <c r="H608" s="31">
        <f>DAY(EOMONTH(PA[[#This Row],[Month Year]],0))</f>
        <v>30</v>
      </c>
      <c r="I608" s="33">
        <v>0.25624999999999998</v>
      </c>
      <c r="J608" s="33">
        <v>0.77222222222222225</v>
      </c>
      <c r="K608" s="34">
        <f>IFERROR((PA[[#This Row],[Sunset Time (POA&lt;20 W/m2)]]-PA[[#This Row],[Sunrise Time (POA&gt;20 W/m2)]])*24,"")</f>
        <v>12.383333333333335</v>
      </c>
      <c r="L608" s="36" t="s">
        <v>474</v>
      </c>
      <c r="M608" s="36" t="s">
        <v>404</v>
      </c>
      <c r="N608" s="36" t="s">
        <v>413</v>
      </c>
      <c r="O608" s="35"/>
      <c r="P608" s="35"/>
      <c r="Q608" s="32"/>
      <c r="R608" s="31">
        <f>IF((PA[[#This Row],[String Type(If String BD)]]&amp;PA[[#This Row],[Equipment (If any BD other than PV  array and inv)]])="",1,0)</f>
        <v>1</v>
      </c>
      <c r="S608" s="31">
        <f>IF(PA[[#This Row],[String Type(If String BD)]]="",1,0)</f>
        <v>1</v>
      </c>
      <c r="T6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IS17Inv1M2</v>
      </c>
      <c r="U608" s="34">
        <f>IFERROR(_xlfn.XLOOKUP(PA[[#This Row],[Affected Equipment ]],'Basic Data'!N:N,'Basic Data'!Q:Q),"")</f>
        <v>2086.2600000000002</v>
      </c>
      <c r="V608" s="302">
        <f ca="1">IFERROR(_xlfn.XLOOKUP(PA[[#This Row],[Affected Equipment ]],'Basic Data'!N:N,'Basic Data'!R:R),"")</f>
        <v>1.2415997143367257E-2</v>
      </c>
      <c r="W608" s="35" t="s">
        <v>414</v>
      </c>
      <c r="X608" s="38"/>
      <c r="Y608" s="38" t="s">
        <v>75</v>
      </c>
      <c r="Z608" s="41">
        <v>0.25624999999999998</v>
      </c>
      <c r="AA608" s="41">
        <v>0.25624999999999998</v>
      </c>
      <c r="AB608" s="41">
        <v>0.25624999999999998</v>
      </c>
      <c r="AC608" s="44">
        <v>0.38611111111111113</v>
      </c>
      <c r="AD608" s="42">
        <f>IF(PA[[#This Row],[Acknowledgement Time ]]="NA","",(PA[[#This Row],[Acknowledgement Time ]]-PA[[#This Row],[Fault Time]])*24)</f>
        <v>0</v>
      </c>
      <c r="AE608" s="42">
        <f>IF(PA[[#This Row],[Work Start time on Fault]]="NA","",(PA[[#This Row],[Work Start time on Fault]]-PA[[#This Row],[Fault Time]])*24)</f>
        <v>0</v>
      </c>
      <c r="AF608" s="43">
        <f>IF(PA[[#This Row],[Status]]="Open","",(PA[[#This Row],[Work Completion time on fault]]-PA[[#This Row],[Fault Time]])*24)</f>
        <v>3.1166666666666676</v>
      </c>
      <c r="AG608" s="42">
        <f>IFERROR((PA[[#This Row],[Work Completion time on fault]]-PA[[#This Row],[Fault Time]])*24,"")</f>
        <v>3.1166666666666676</v>
      </c>
      <c r="AH608" s="330" t="s">
        <v>562</v>
      </c>
      <c r="AI608" s="32" t="s">
        <v>368</v>
      </c>
      <c r="AJ608" s="34">
        <f ca="1">IFERROR(PA[[#This Row],[Breakdown Time]]*PA[[#This Row],[Plant Equivalent Weightage]],"")</f>
        <v>3.8696524430161298E-2</v>
      </c>
      <c r="AK608" s="35">
        <v>835</v>
      </c>
      <c r="AL608" s="49">
        <f>IFERROR((_xlfn.XLOOKUP($G608,'Modelling New'!$D:$D,'Modelling New'!$O:$O)*PA[[#This Row],[Lost PoA(Wh/m2)]]*PA[[#This Row],[DC Capacity Affected (kW)]])/1000,"")</f>
        <v>1412.7247822521185</v>
      </c>
    </row>
    <row r="609" spans="1:38">
      <c r="A609" s="174">
        <f t="shared" si="11"/>
        <v>608</v>
      </c>
      <c r="B609" s="30">
        <v>45818</v>
      </c>
      <c r="C609" s="184">
        <f>YEAR(PA[[#This Row],[Date]])+IF(MONTH(PA[[#This Row],[Date]])&gt;=4,1,0)</f>
        <v>2026</v>
      </c>
      <c r="D609" s="32">
        <f>YEAR(PA[[#This Row],[Date]])</f>
        <v>2025</v>
      </c>
      <c r="E609" s="36" t="s">
        <v>364</v>
      </c>
      <c r="F609" s="36" t="s">
        <v>364</v>
      </c>
      <c r="G609" s="217">
        <v>45809</v>
      </c>
      <c r="H609" s="31">
        <f>DAY(EOMONTH(PA[[#This Row],[Month Year]],0))</f>
        <v>30</v>
      </c>
      <c r="I609" s="33">
        <v>0.25624999999999998</v>
      </c>
      <c r="J609" s="33">
        <v>0.77222222222222225</v>
      </c>
      <c r="K609" s="34">
        <f>IFERROR((PA[[#This Row],[Sunset Time (POA&lt;20 W/m2)]]-PA[[#This Row],[Sunrise Time (POA&gt;20 W/m2)]])*24,"")</f>
        <v>12.383333333333335</v>
      </c>
      <c r="L609" s="32" t="s">
        <v>424</v>
      </c>
      <c r="M609" s="36" t="s">
        <v>411</v>
      </c>
      <c r="N609" s="36" t="s">
        <v>444</v>
      </c>
      <c r="O609" s="35"/>
      <c r="P609" s="35"/>
      <c r="Q609" s="32"/>
      <c r="R609" s="31">
        <f>IF((PA[[#This Row],[String Type(If String BD)]]&amp;PA[[#This Row],[Equipment (If any BD other than PV  array and inv)]])="",1,0)</f>
        <v>1</v>
      </c>
      <c r="S609" s="31">
        <f>IF(PA[[#This Row],[String Type(If String BD)]]="",1,0)</f>
        <v>1</v>
      </c>
      <c r="T6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IS12Inv2M3</v>
      </c>
      <c r="U609" s="34">
        <f>IFERROR(_xlfn.XLOOKUP(PA[[#This Row],[Affected Equipment ]],'Basic Data'!N:N,'Basic Data'!Q:Q),"")</f>
        <v>1515.25</v>
      </c>
      <c r="V609" s="302">
        <f ca="1">IFERROR(_xlfn.XLOOKUP(PA[[#This Row],[Affected Equipment ]],'Basic Data'!N:N,'Basic Data'!R:R),"")</f>
        <v>9.0177349282866155E-3</v>
      </c>
      <c r="W609" s="35" t="s">
        <v>414</v>
      </c>
      <c r="X609" s="38"/>
      <c r="Y609" s="38" t="s">
        <v>75</v>
      </c>
      <c r="Z609" s="44">
        <v>0.45</v>
      </c>
      <c r="AA609" s="44">
        <v>0.45</v>
      </c>
      <c r="AB609" s="44">
        <v>0.45</v>
      </c>
      <c r="AC609" s="44">
        <v>0.47569444444444442</v>
      </c>
      <c r="AD609" s="42">
        <f>IF(PA[[#This Row],[Acknowledgement Time ]]="NA","",(PA[[#This Row],[Acknowledgement Time ]]-PA[[#This Row],[Fault Time]])*24)</f>
        <v>0</v>
      </c>
      <c r="AE609" s="42">
        <f>IF(PA[[#This Row],[Work Start time on Fault]]="NA","",(PA[[#This Row],[Work Start time on Fault]]-PA[[#This Row],[Fault Time]])*24)</f>
        <v>0</v>
      </c>
      <c r="AF609" s="43">
        <f>IF(PA[[#This Row],[Status]]="Open","",(PA[[#This Row],[Work Completion time on fault]]-PA[[#This Row],[Fault Time]])*24)</f>
        <v>0.61666666666666581</v>
      </c>
      <c r="AG609" s="42">
        <f>IFERROR((PA[[#This Row],[Work Completion time on fault]]-PA[[#This Row],[Fault Time]])*24,"")</f>
        <v>0.61666666666666581</v>
      </c>
      <c r="AH609" s="330" t="s">
        <v>562</v>
      </c>
      <c r="AI609" s="32" t="s">
        <v>368</v>
      </c>
      <c r="AJ609" s="34">
        <f ca="1">IFERROR(PA[[#This Row],[Breakdown Time]]*PA[[#This Row],[Plant Equivalent Weightage]],"")</f>
        <v>5.5609365391100715E-3</v>
      </c>
      <c r="AK609" s="35">
        <v>557</v>
      </c>
      <c r="AL609" s="49">
        <f>IFERROR((_xlfn.XLOOKUP($G609,'Modelling New'!$D:$D,'Modelling New'!$O:$O)*PA[[#This Row],[Lost PoA(Wh/m2)]]*PA[[#This Row],[DC Capacity Affected (kW)]])/1000,"")</f>
        <v>684.45065696928009</v>
      </c>
    </row>
    <row r="610" spans="1:38">
      <c r="A610" s="174">
        <f t="shared" si="11"/>
        <v>609</v>
      </c>
      <c r="B610" s="134">
        <v>45818</v>
      </c>
      <c r="C610" s="183">
        <f>YEAR(PA[[#This Row],[Date]])+IF(MONTH(PA[[#This Row],[Date]])&gt;=4,1,0)</f>
        <v>2026</v>
      </c>
      <c r="D610" s="32">
        <f>YEAR(PA[[#This Row],[Date]])</f>
        <v>2025</v>
      </c>
      <c r="E610" s="36" t="s">
        <v>364</v>
      </c>
      <c r="F610" s="36" t="s">
        <v>364</v>
      </c>
      <c r="G610" s="217">
        <v>45809</v>
      </c>
      <c r="H610" s="175">
        <f>DAY(EOMONTH(PA[[#This Row],[Month Year]],0))</f>
        <v>30</v>
      </c>
      <c r="I610" s="33">
        <v>0.25624999999999998</v>
      </c>
      <c r="J610" s="33">
        <v>0.77222222222222225</v>
      </c>
      <c r="K610" s="34">
        <f>IFERROR((PA[[#This Row],[Sunset Time (POA&lt;20 W/m2)]]-PA[[#This Row],[Sunrise Time (POA&gt;20 W/m2)]])*24,"")</f>
        <v>12.383333333333335</v>
      </c>
      <c r="L610" s="36" t="s">
        <v>675</v>
      </c>
      <c r="M610" s="36" t="s">
        <v>404</v>
      </c>
      <c r="N610" s="36" t="s">
        <v>405</v>
      </c>
      <c r="O610" s="37"/>
      <c r="P610" s="37"/>
      <c r="Q610" s="36"/>
      <c r="R610" s="175">
        <f>IF((PA[[#This Row],[String Type(If String BD)]]&amp;PA[[#This Row],[Equipment (If any BD other than PV  array and inv)]])="",1,0)</f>
        <v>1</v>
      </c>
      <c r="S610" s="175">
        <f>IF(PA[[#This Row],[String Type(If String BD)]]="",1,0)</f>
        <v>1</v>
      </c>
      <c r="T61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IS18Inv1M4</v>
      </c>
      <c r="U610" s="176">
        <f>IFERROR(_xlfn.XLOOKUP(PA[[#This Row],[Affected Equipment ]],'Basic Data'!N:N,'Basic Data'!Q:Q),"")</f>
        <v>1216.9849999999999</v>
      </c>
      <c r="V610" s="303">
        <f ca="1">IFERROR(_xlfn.XLOOKUP(PA[[#This Row],[Affected Equipment ]],'Basic Data'!N:N,'Basic Data'!R:R),"")</f>
        <v>7.2426650002975655E-3</v>
      </c>
      <c r="W610" s="35" t="s">
        <v>414</v>
      </c>
      <c r="X610" s="39"/>
      <c r="Y610" s="38" t="s">
        <v>75</v>
      </c>
      <c r="Z610" s="41">
        <v>0.25624999999999998</v>
      </c>
      <c r="AA610" s="41">
        <v>0.25624999999999998</v>
      </c>
      <c r="AB610" s="41">
        <v>0.25624999999999998</v>
      </c>
      <c r="AC610" s="45">
        <v>0.3298611111111111</v>
      </c>
      <c r="AD610" s="177">
        <f>IF(PA[[#This Row],[Acknowledgement Time ]]="NA","",(PA[[#This Row],[Acknowledgement Time ]]-PA[[#This Row],[Fault Time]])*24)</f>
        <v>0</v>
      </c>
      <c r="AE610" s="177">
        <f>IF(PA[[#This Row],[Work Start time on Fault]]="NA","",(PA[[#This Row],[Work Start time on Fault]]-PA[[#This Row],[Fault Time]])*24)</f>
        <v>0</v>
      </c>
      <c r="AF610" s="178">
        <f>IF(PA[[#This Row],[Status]]="Open","",(PA[[#This Row],[Work Completion time on fault]]-PA[[#This Row],[Fault Time]])*24)</f>
        <v>1.7666666666666671</v>
      </c>
      <c r="AG610" s="177">
        <f>IFERROR((PA[[#This Row],[Work Completion time on fault]]-PA[[#This Row],[Fault Time]])*24,"")</f>
        <v>1.7666666666666671</v>
      </c>
      <c r="AH610" s="330" t="s">
        <v>562</v>
      </c>
      <c r="AI610" s="32" t="s">
        <v>368</v>
      </c>
      <c r="AJ610" s="176">
        <f ca="1">IFERROR(PA[[#This Row],[Breakdown Time]]*PA[[#This Row],[Plant Equivalent Weightage]],"")</f>
        <v>1.2795374833859036E-2</v>
      </c>
      <c r="AK610" s="37">
        <v>261</v>
      </c>
      <c r="AL610" s="278">
        <f>IFERROR((_xlfn.XLOOKUP($G610,'Modelling New'!$D:$D,'Modelling New'!$O:$O)*PA[[#This Row],[Lost PoA(Wh/m2)]]*PA[[#This Row],[DC Capacity Affected (kW)]])/1000,"")</f>
        <v>257.58963844058081</v>
      </c>
    </row>
    <row r="611" spans="1:38">
      <c r="A611" s="174">
        <f t="shared" si="11"/>
        <v>610</v>
      </c>
      <c r="B611" s="134">
        <v>45819</v>
      </c>
      <c r="C611" s="184">
        <f>YEAR(PA[[#This Row],[Date]])+IF(MONTH(PA[[#This Row],[Date]])&gt;=4,1,0)</f>
        <v>2026</v>
      </c>
      <c r="D611" s="32">
        <f>YEAR(PA[[#This Row],[Date]])</f>
        <v>2025</v>
      </c>
      <c r="E611" s="36" t="s">
        <v>364</v>
      </c>
      <c r="F611" s="36" t="s">
        <v>364</v>
      </c>
      <c r="G611" s="217">
        <v>45809</v>
      </c>
      <c r="H611" s="31">
        <f>DAY(EOMONTH(PA[[#This Row],[Month Year]],0))</f>
        <v>30</v>
      </c>
      <c r="I611" s="33">
        <v>0.27361111111111114</v>
      </c>
      <c r="J611" s="33">
        <v>0.7631944444444444</v>
      </c>
      <c r="K611" s="34">
        <f>IFERROR((PA[[#This Row],[Sunset Time (POA&lt;20 W/m2)]]-PA[[#This Row],[Sunrise Time (POA&gt;20 W/m2)]])*24,"")</f>
        <v>11.749999999999998</v>
      </c>
      <c r="L611" s="32" t="s">
        <v>511</v>
      </c>
      <c r="M611" s="36" t="s">
        <v>404</v>
      </c>
      <c r="N611" s="32"/>
      <c r="O611" s="35"/>
      <c r="P611" s="35"/>
      <c r="Q611" s="32"/>
      <c r="R611" s="31">
        <f>IF((PA[[#This Row],[String Type(If String BD)]]&amp;PA[[#This Row],[Equipment (If any BD other than PV  array and inv)]])="",1,0)</f>
        <v>1</v>
      </c>
      <c r="S611" s="31">
        <f>IF(PA[[#This Row],[String Type(If String BD)]]="",1,0)</f>
        <v>1</v>
      </c>
      <c r="T6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11" s="34">
        <f>IFERROR(_xlfn.XLOOKUP(PA[[#This Row],[Affected Equipment ]],'Basic Data'!N:N,'Basic Data'!Q:Q),"")</f>
        <v>4061.8850000000007</v>
      </c>
      <c r="V611" s="302">
        <f ca="1">IFERROR(_xlfn.XLOOKUP(PA[[#This Row],[Affected Equipment ]],'Basic Data'!N:N,'Basic Data'!R:R),"")</f>
        <v>2.4173570195798372E-2</v>
      </c>
      <c r="W611" s="35" t="s">
        <v>475</v>
      </c>
      <c r="X611" s="38"/>
      <c r="Y611" s="38" t="s">
        <v>439</v>
      </c>
      <c r="Z611" s="41">
        <v>0.27361111111111114</v>
      </c>
      <c r="AA611" s="41">
        <v>0.27361111111111114</v>
      </c>
      <c r="AB611" s="41">
        <v>0.27361111111111114</v>
      </c>
      <c r="AC611" s="44">
        <v>0.7631944444444444</v>
      </c>
      <c r="AD611" s="42">
        <f>IF(PA[[#This Row],[Acknowledgement Time ]]="NA","",(PA[[#This Row],[Acknowledgement Time ]]-PA[[#This Row],[Fault Time]])*24)</f>
        <v>0</v>
      </c>
      <c r="AE611" s="42">
        <f>IF(PA[[#This Row],[Work Start time on Fault]]="NA","",(PA[[#This Row],[Work Start time on Fault]]-PA[[#This Row],[Fault Time]])*24)</f>
        <v>0</v>
      </c>
      <c r="AF611" s="43" t="str">
        <f>IF(PA[[#This Row],[Status]]="Open","",(PA[[#This Row],[Work Completion time on fault]]-PA[[#This Row],[Fault Time]])*24)</f>
        <v/>
      </c>
      <c r="AG611" s="42">
        <f>IFERROR((PA[[#This Row],[Work Completion time on fault]]-PA[[#This Row],[Fault Time]])*24,"")</f>
        <v>11.749999999999998</v>
      </c>
      <c r="AH611" s="35" t="s">
        <v>673</v>
      </c>
      <c r="AI611" s="32" t="s">
        <v>553</v>
      </c>
      <c r="AJ611" s="34">
        <f ca="1">IFERROR(PA[[#This Row],[Breakdown Time]]*PA[[#This Row],[Plant Equivalent Weightage]],"")</f>
        <v>0.28403944980063084</v>
      </c>
      <c r="AK611" s="35">
        <v>2717</v>
      </c>
      <c r="AL611" s="49">
        <f>IFERROR((_xlfn.XLOOKUP($G611,'Modelling New'!$D:$D,'Modelling New'!$O:$O)*PA[[#This Row],[Lost PoA(Wh/m2)]]*PA[[#This Row],[DC Capacity Affected (kW)]])/1000,"")</f>
        <v>8949.9357737108003</v>
      </c>
    </row>
    <row r="612" spans="1:38">
      <c r="A612" s="174">
        <f t="shared" si="11"/>
        <v>611</v>
      </c>
      <c r="B612" s="134">
        <v>45819</v>
      </c>
      <c r="C612" s="184">
        <f>YEAR(PA[[#This Row],[Date]])+IF(MONTH(PA[[#This Row],[Date]])&gt;=4,1,0)</f>
        <v>2026</v>
      </c>
      <c r="D612" s="32">
        <f>YEAR(PA[[#This Row],[Date]])</f>
        <v>2025</v>
      </c>
      <c r="E612" s="36" t="s">
        <v>364</v>
      </c>
      <c r="F612" s="36" t="s">
        <v>364</v>
      </c>
      <c r="G612" s="217">
        <v>45809</v>
      </c>
      <c r="H612" s="31">
        <f>DAY(EOMONTH(PA[[#This Row],[Month Year]],0))</f>
        <v>30</v>
      </c>
      <c r="I612" s="33">
        <v>0.27361111111111114</v>
      </c>
      <c r="J612" s="33">
        <v>0.7631944444444444</v>
      </c>
      <c r="K612" s="34">
        <f>IFERROR((PA[[#This Row],[Sunset Time (POA&lt;20 W/m2)]]-PA[[#This Row],[Sunrise Time (POA&gt;20 W/m2)]])*24,"")</f>
        <v>11.749999999999998</v>
      </c>
      <c r="L612" s="32" t="s">
        <v>511</v>
      </c>
      <c r="M612" s="36" t="s">
        <v>411</v>
      </c>
      <c r="N612" s="32"/>
      <c r="O612" s="35"/>
      <c r="P612" s="35"/>
      <c r="Q612" s="32"/>
      <c r="R612" s="31">
        <f>IF((PA[[#This Row],[String Type(If String BD)]]&amp;PA[[#This Row],[Equipment (If any BD other than PV  array and inv)]])="",1,0)</f>
        <v>1</v>
      </c>
      <c r="S612" s="31">
        <f>IF(PA[[#This Row],[String Type(If String BD)]]="",1,0)</f>
        <v>1</v>
      </c>
      <c r="T6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12" s="34">
        <f>IFERROR(_xlfn.XLOOKUP(PA[[#This Row],[Affected Equipment ]],'Basic Data'!N:N,'Basic Data'!Q:Q),"")</f>
        <v>3888.03</v>
      </c>
      <c r="V612" s="302">
        <f ca="1">IFERROR(_xlfn.XLOOKUP(PA[[#This Row],[Affected Equipment ]],'Basic Data'!N:N,'Basic Data'!R:R),"")</f>
        <v>2.3138903767184433E-2</v>
      </c>
      <c r="W612" s="35" t="s">
        <v>475</v>
      </c>
      <c r="X612" s="38"/>
      <c r="Y612" s="38" t="s">
        <v>439</v>
      </c>
      <c r="Z612" s="41">
        <v>0.27361111111111114</v>
      </c>
      <c r="AA612" s="41">
        <v>0.27361111111111114</v>
      </c>
      <c r="AB612" s="41">
        <v>0.27361111111111114</v>
      </c>
      <c r="AC612" s="44">
        <v>0.7631944444444444</v>
      </c>
      <c r="AD612" s="42">
        <f>IF(PA[[#This Row],[Acknowledgement Time ]]="NA","",(PA[[#This Row],[Acknowledgement Time ]]-PA[[#This Row],[Fault Time]])*24)</f>
        <v>0</v>
      </c>
      <c r="AE612" s="42">
        <f>IF(PA[[#This Row],[Work Start time on Fault]]="NA","",(PA[[#This Row],[Work Start time on Fault]]-PA[[#This Row],[Fault Time]])*24)</f>
        <v>0</v>
      </c>
      <c r="AF612" s="43" t="str">
        <f>IF(PA[[#This Row],[Status]]="Open","",(PA[[#This Row],[Work Completion time on fault]]-PA[[#This Row],[Fault Time]])*24)</f>
        <v/>
      </c>
      <c r="AG612" s="42">
        <f>IFERROR((PA[[#This Row],[Work Completion time on fault]]-PA[[#This Row],[Fault Time]])*24,"")</f>
        <v>11.749999999999998</v>
      </c>
      <c r="AH612" s="35" t="s">
        <v>673</v>
      </c>
      <c r="AI612" s="32" t="s">
        <v>553</v>
      </c>
      <c r="AJ612" s="34">
        <f ca="1">IFERROR(PA[[#This Row],[Breakdown Time]]*PA[[#This Row],[Plant Equivalent Weightage]],"")</f>
        <v>0.27188211926441702</v>
      </c>
      <c r="AK612" s="35">
        <v>2717</v>
      </c>
      <c r="AL612" s="49">
        <f>IFERROR((_xlfn.XLOOKUP($G612,'Modelling New'!$D:$D,'Modelling New'!$O:$O)*PA[[#This Row],[Lost PoA(Wh/m2)]]*PA[[#This Row],[DC Capacity Affected (kW)]])/1000,"")</f>
        <v>8566.8645927348516</v>
      </c>
    </row>
    <row r="613" spans="1:38">
      <c r="A613" s="174">
        <f t="shared" si="11"/>
        <v>612</v>
      </c>
      <c r="B613" s="134">
        <v>45819</v>
      </c>
      <c r="C613" s="184">
        <f>YEAR(PA[[#This Row],[Date]])+IF(MONTH(PA[[#This Row],[Date]])&gt;=4,1,0)</f>
        <v>2026</v>
      </c>
      <c r="D613" s="32">
        <f>YEAR(PA[[#This Row],[Date]])</f>
        <v>2025</v>
      </c>
      <c r="E613" s="36" t="s">
        <v>364</v>
      </c>
      <c r="F613" s="36" t="s">
        <v>364</v>
      </c>
      <c r="G613" s="217">
        <v>45809</v>
      </c>
      <c r="H613" s="31">
        <f>DAY(EOMONTH(PA[[#This Row],[Month Year]],0))</f>
        <v>30</v>
      </c>
      <c r="I613" s="33">
        <v>0.27361111111111114</v>
      </c>
      <c r="J613" s="33">
        <v>0.7631944444444444</v>
      </c>
      <c r="K613" s="34">
        <f>IFERROR((PA[[#This Row],[Sunset Time (POA&lt;20 W/m2)]]-PA[[#This Row],[Sunrise Time (POA&gt;20 W/m2)]])*24,"")</f>
        <v>11.749999999999998</v>
      </c>
      <c r="L613" s="32" t="s">
        <v>425</v>
      </c>
      <c r="M613" s="36" t="s">
        <v>411</v>
      </c>
      <c r="N613" s="36" t="s">
        <v>417</v>
      </c>
      <c r="O613" s="35"/>
      <c r="P613" s="35"/>
      <c r="Q613" s="32"/>
      <c r="R613" s="31">
        <f>IF((PA[[#This Row],[String Type(If String BD)]]&amp;PA[[#This Row],[Equipment (If any BD other than PV  array and inv)]])="",1,0)</f>
        <v>1</v>
      </c>
      <c r="S613" s="31">
        <f>IF(PA[[#This Row],[String Type(If String BD)]]="",1,0)</f>
        <v>1</v>
      </c>
      <c r="T6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IS13Inv2M1</v>
      </c>
      <c r="U613" s="34">
        <f>IFERROR(_xlfn.XLOOKUP(PA[[#This Row],[Affected Equipment ]],'Basic Data'!N:N,'Basic Data'!Q:Q),"")</f>
        <v>2181.09</v>
      </c>
      <c r="V613" s="302">
        <f ca="1">IFERROR(_xlfn.XLOOKUP(PA[[#This Row],[Affected Equipment ]],'Basic Data'!N:N,'Basic Data'!R:R),"")</f>
        <v>1.298036064988395E-2</v>
      </c>
      <c r="W613" s="35" t="s">
        <v>414</v>
      </c>
      <c r="X613" s="38"/>
      <c r="Y613" s="38" t="s">
        <v>75</v>
      </c>
      <c r="Z613" s="41">
        <v>0.27361111111111114</v>
      </c>
      <c r="AA613" s="41">
        <v>0.27361111111111114</v>
      </c>
      <c r="AB613" s="41">
        <v>0.27361111111111114</v>
      </c>
      <c r="AC613" s="44">
        <v>0.37152777777777779</v>
      </c>
      <c r="AD613" s="42">
        <f>IF(PA[[#This Row],[Acknowledgement Time ]]="NA","",(PA[[#This Row],[Acknowledgement Time ]]-PA[[#This Row],[Fault Time]])*24)</f>
        <v>0</v>
      </c>
      <c r="AE613" s="42">
        <f>IF(PA[[#This Row],[Work Start time on Fault]]="NA","",(PA[[#This Row],[Work Start time on Fault]]-PA[[#This Row],[Fault Time]])*24)</f>
        <v>0</v>
      </c>
      <c r="AF613" s="43">
        <f>IF(PA[[#This Row],[Status]]="Open","",(PA[[#This Row],[Work Completion time on fault]]-PA[[#This Row],[Fault Time]])*24)</f>
        <v>2.3499999999999996</v>
      </c>
      <c r="AG613" s="42">
        <f>IFERROR((PA[[#This Row],[Work Completion time on fault]]-PA[[#This Row],[Fault Time]])*24,"")</f>
        <v>2.3499999999999996</v>
      </c>
      <c r="AH613" s="330" t="s">
        <v>562</v>
      </c>
      <c r="AI613" s="32" t="s">
        <v>368</v>
      </c>
      <c r="AJ613" s="34">
        <f ca="1">IFERROR(PA[[#This Row],[Breakdown Time]]*PA[[#This Row],[Plant Equivalent Weightage]],"")</f>
        <v>3.050384752722728E-2</v>
      </c>
      <c r="AK613" s="35">
        <v>250</v>
      </c>
      <c r="AL613" s="49">
        <f>IFERROR((_xlfn.XLOOKUP($G613,'Modelling New'!$D:$D,'Modelling New'!$O:$O)*PA[[#This Row],[Lost PoA(Wh/m2)]]*PA[[#This Row],[DC Capacity Affected (kW)]])/1000,"")</f>
        <v>442.19746858735328</v>
      </c>
    </row>
    <row r="614" spans="1:38">
      <c r="A614" s="174">
        <f t="shared" si="11"/>
        <v>613</v>
      </c>
      <c r="B614" s="134">
        <v>45819</v>
      </c>
      <c r="C614" s="183">
        <f>YEAR(PA[[#This Row],[Date]])+IF(MONTH(PA[[#This Row],[Date]])&gt;=4,1,0)</f>
        <v>2026</v>
      </c>
      <c r="D614" s="32">
        <f>YEAR(PA[[#This Row],[Date]])</f>
        <v>2025</v>
      </c>
      <c r="E614" s="36" t="s">
        <v>364</v>
      </c>
      <c r="F614" s="36" t="s">
        <v>364</v>
      </c>
      <c r="G614" s="217">
        <v>45809</v>
      </c>
      <c r="H614" s="175">
        <f>DAY(EOMONTH(PA[[#This Row],[Month Year]],0))</f>
        <v>30</v>
      </c>
      <c r="I614" s="33">
        <v>0.27361111111111114</v>
      </c>
      <c r="J614" s="33">
        <v>0.7631944444444444</v>
      </c>
      <c r="K614" s="34">
        <f>IFERROR((PA[[#This Row],[Sunset Time (POA&lt;20 W/m2)]]-PA[[#This Row],[Sunrise Time (POA&gt;20 W/m2)]])*24,"")</f>
        <v>11.749999999999998</v>
      </c>
      <c r="L614" s="32" t="s">
        <v>425</v>
      </c>
      <c r="M614" s="36" t="s">
        <v>411</v>
      </c>
      <c r="N614" s="36" t="s">
        <v>413</v>
      </c>
      <c r="O614" s="37"/>
      <c r="P614" s="37"/>
      <c r="Q614" s="32"/>
      <c r="R614" s="175">
        <f>IF((PA[[#This Row],[String Type(If String BD)]]&amp;PA[[#This Row],[Equipment (If any BD other than PV  array and inv)]])="",1,0)</f>
        <v>1</v>
      </c>
      <c r="S614" s="175">
        <f>IF(PA[[#This Row],[String Type(If String BD)]]="",1,0)</f>
        <v>1</v>
      </c>
      <c r="T6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IS13Inv2M2</v>
      </c>
      <c r="U614" s="176">
        <f>IFERROR(_xlfn.XLOOKUP(PA[[#This Row],[Affected Equipment ]],'Basic Data'!N:N,'Basic Data'!Q:Q),"")</f>
        <v>1959.8200000000002</v>
      </c>
      <c r="V614" s="303">
        <f ca="1">IFERROR(_xlfn.XLOOKUP(PA[[#This Row],[Affected Equipment ]],'Basic Data'!N:N,'Basic Data'!R:R),"")</f>
        <v>1.1663512468011665E-2</v>
      </c>
      <c r="W614" s="35" t="s">
        <v>414</v>
      </c>
      <c r="X614" s="39"/>
      <c r="Y614" s="38" t="s">
        <v>75</v>
      </c>
      <c r="Z614" s="41">
        <v>0.27361111111111114</v>
      </c>
      <c r="AA614" s="41">
        <v>0.27361111111111114</v>
      </c>
      <c r="AB614" s="41">
        <v>0.27361111111111114</v>
      </c>
      <c r="AC614" s="44">
        <v>0.37152777777777779</v>
      </c>
      <c r="AD614" s="177">
        <f>IF(PA[[#This Row],[Acknowledgement Time ]]="NA","",(PA[[#This Row],[Acknowledgement Time ]]-PA[[#This Row],[Fault Time]])*24)</f>
        <v>0</v>
      </c>
      <c r="AE614" s="177">
        <f>IF(PA[[#This Row],[Work Start time on Fault]]="NA","",(PA[[#This Row],[Work Start time on Fault]]-PA[[#This Row],[Fault Time]])*24)</f>
        <v>0</v>
      </c>
      <c r="AF614" s="178">
        <f>IF(PA[[#This Row],[Status]]="Open","",(PA[[#This Row],[Work Completion time on fault]]-PA[[#This Row],[Fault Time]])*24)</f>
        <v>2.3499999999999996</v>
      </c>
      <c r="AG614" s="177">
        <f>IFERROR((PA[[#This Row],[Work Completion time on fault]]-PA[[#This Row],[Fault Time]])*24,"")</f>
        <v>2.3499999999999996</v>
      </c>
      <c r="AH614" s="330" t="s">
        <v>562</v>
      </c>
      <c r="AI614" s="32" t="s">
        <v>368</v>
      </c>
      <c r="AJ614" s="176">
        <f ca="1">IFERROR(PA[[#This Row],[Breakdown Time]]*PA[[#This Row],[Plant Equivalent Weightage]],"")</f>
        <v>2.740925429982741E-2</v>
      </c>
      <c r="AK614" s="35">
        <v>250</v>
      </c>
      <c r="AL614" s="278">
        <f>IFERROR((_xlfn.XLOOKUP($G614,'Modelling New'!$D:$D,'Modelling New'!$O:$O)*PA[[#This Row],[Lost PoA(Wh/m2)]]*PA[[#This Row],[DC Capacity Affected (kW)]])/1000,"")</f>
        <v>397.33685583211451</v>
      </c>
    </row>
    <row r="615" spans="1:38">
      <c r="A615" s="174">
        <f t="shared" si="11"/>
        <v>614</v>
      </c>
      <c r="B615" s="134">
        <v>45819</v>
      </c>
      <c r="C615" s="184">
        <f>YEAR(PA[[#This Row],[Date]])+IF(MONTH(PA[[#This Row],[Date]])&gt;=4,1,0)</f>
        <v>2026</v>
      </c>
      <c r="D615" s="32">
        <f>YEAR(PA[[#This Row],[Date]])</f>
        <v>2025</v>
      </c>
      <c r="E615" s="36" t="s">
        <v>364</v>
      </c>
      <c r="F615" s="36" t="s">
        <v>364</v>
      </c>
      <c r="G615" s="217">
        <v>45809</v>
      </c>
      <c r="H615" s="31">
        <f>DAY(EOMONTH(PA[[#This Row],[Month Year]],0))</f>
        <v>30</v>
      </c>
      <c r="I615" s="33">
        <v>0.27361111111111114</v>
      </c>
      <c r="J615" s="33">
        <v>0.7631944444444444</v>
      </c>
      <c r="K615" s="34">
        <f>IFERROR((PA[[#This Row],[Sunset Time (POA&lt;20 W/m2)]]-PA[[#This Row],[Sunrise Time (POA&gt;20 W/m2)]])*24,"")</f>
        <v>11.749999999999998</v>
      </c>
      <c r="L615" s="32" t="s">
        <v>425</v>
      </c>
      <c r="M615" s="36" t="s">
        <v>484</v>
      </c>
      <c r="N615" s="36" t="s">
        <v>417</v>
      </c>
      <c r="O615" s="35"/>
      <c r="P615" s="35"/>
      <c r="Q615" s="32"/>
      <c r="R615" s="31">
        <f>IF((PA[[#This Row],[String Type(If String BD)]]&amp;PA[[#This Row],[Equipment (If any BD other than PV  array and inv)]])="",1,0)</f>
        <v>1</v>
      </c>
      <c r="S615" s="31">
        <f>IF(PA[[#This Row],[String Type(If String BD)]]="",1,0)</f>
        <v>1</v>
      </c>
      <c r="T6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15" s="34">
        <f>IFERROR(_xlfn.XLOOKUP(PA[[#This Row],[Affected Equipment ]],'Basic Data'!N:N,'Basic Data'!Q:Q),"")</f>
        <v>2007.2350000000001</v>
      </c>
      <c r="V615" s="302">
        <f ca="1">IFERROR(_xlfn.XLOOKUP(PA[[#This Row],[Affected Equipment ]],'Basic Data'!N:N,'Basic Data'!R:R),"")</f>
        <v>1.1945694221270012E-2</v>
      </c>
      <c r="W615" s="35" t="s">
        <v>414</v>
      </c>
      <c r="X615" s="38"/>
      <c r="Y615" s="38" t="s">
        <v>75</v>
      </c>
      <c r="Z615" s="41">
        <v>0.27361111111111114</v>
      </c>
      <c r="AA615" s="41">
        <v>0.27361111111111114</v>
      </c>
      <c r="AB615" s="41">
        <v>0.27361111111111114</v>
      </c>
      <c r="AC615" s="44">
        <v>0.30138888888888887</v>
      </c>
      <c r="AD615" s="42">
        <f>IF(PA[[#This Row],[Acknowledgement Time ]]="NA","",(PA[[#This Row],[Acknowledgement Time ]]-PA[[#This Row],[Fault Time]])*24)</f>
        <v>0</v>
      </c>
      <c r="AE615" s="42">
        <f>IF(PA[[#This Row],[Work Start time on Fault]]="NA","",(PA[[#This Row],[Work Start time on Fault]]-PA[[#This Row],[Fault Time]])*24)</f>
        <v>0</v>
      </c>
      <c r="AF615" s="43">
        <f>IF(PA[[#This Row],[Status]]="Open","",(PA[[#This Row],[Work Completion time on fault]]-PA[[#This Row],[Fault Time]])*24)</f>
        <v>0.66666666666666563</v>
      </c>
      <c r="AG615" s="42">
        <f>IFERROR((PA[[#This Row],[Work Completion time on fault]]-PA[[#This Row],[Fault Time]])*24,"")</f>
        <v>0.66666666666666563</v>
      </c>
      <c r="AH615" s="330" t="s">
        <v>562</v>
      </c>
      <c r="AI615" s="32" t="s">
        <v>368</v>
      </c>
      <c r="AJ615" s="34">
        <f ca="1">IFERROR(PA[[#This Row],[Breakdown Time]]*PA[[#This Row],[Plant Equivalent Weightage]],"")</f>
        <v>7.9637961475133301E-3</v>
      </c>
      <c r="AK615" s="35">
        <v>30</v>
      </c>
      <c r="AL615" s="49">
        <f>IFERROR((_xlfn.XLOOKUP($G615,'Modelling New'!$D:$D,'Modelling New'!$O:$O)*PA[[#This Row],[Lost PoA(Wh/m2)]]*PA[[#This Row],[DC Capacity Affected (kW)]])/1000,"")</f>
        <v>48.833981313559889</v>
      </c>
    </row>
    <row r="616" spans="1:38">
      <c r="A616" s="174">
        <f t="shared" si="11"/>
        <v>615</v>
      </c>
      <c r="B616" s="134">
        <v>45819</v>
      </c>
      <c r="C616" s="184">
        <f>YEAR(PA[[#This Row],[Date]])+IF(MONTH(PA[[#This Row],[Date]])&gt;=4,1,0)</f>
        <v>2026</v>
      </c>
      <c r="D616" s="32">
        <f>YEAR(PA[[#This Row],[Date]])</f>
        <v>2025</v>
      </c>
      <c r="E616" s="36" t="s">
        <v>364</v>
      </c>
      <c r="F616" s="36" t="s">
        <v>364</v>
      </c>
      <c r="G616" s="217">
        <v>45809</v>
      </c>
      <c r="H616" s="31">
        <f>DAY(EOMONTH(PA[[#This Row],[Month Year]],0))</f>
        <v>30</v>
      </c>
      <c r="I616" s="33">
        <v>0.27361111111111114</v>
      </c>
      <c r="J616" s="33">
        <v>0.7631944444444444</v>
      </c>
      <c r="K616" s="34">
        <f>IFERROR((PA[[#This Row],[Sunset Time (POA&lt;20 W/m2)]]-PA[[#This Row],[Sunrise Time (POA&gt;20 W/m2)]])*24,"")</f>
        <v>11.749999999999998</v>
      </c>
      <c r="L616" s="32" t="s">
        <v>425</v>
      </c>
      <c r="M616" s="36" t="s">
        <v>484</v>
      </c>
      <c r="N616" s="36" t="s">
        <v>413</v>
      </c>
      <c r="O616" s="35"/>
      <c r="P616" s="35"/>
      <c r="Q616" s="32"/>
      <c r="R616" s="31">
        <f>IF((PA[[#This Row],[String Type(If String BD)]]&amp;PA[[#This Row],[Equipment (If any BD other than PV  array and inv)]])="",1,0)</f>
        <v>1</v>
      </c>
      <c r="S616" s="31">
        <f>IF(PA[[#This Row],[String Type(If String BD)]]="",1,0)</f>
        <v>1</v>
      </c>
      <c r="T6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IS13Inv4M2</v>
      </c>
      <c r="U616" s="34">
        <f>IFERROR(_xlfn.XLOOKUP(PA[[#This Row],[Affected Equipment ]],'Basic Data'!N:N,'Basic Data'!Q:Q),"")</f>
        <v>2102.0650000000001</v>
      </c>
      <c r="V616" s="302">
        <f ca="1">IFERROR(_xlfn.XLOOKUP(PA[[#This Row],[Affected Equipment ]],'Basic Data'!N:N,'Basic Data'!R:R),"")</f>
        <v>1.2510057727786706E-2</v>
      </c>
      <c r="W616" s="35" t="s">
        <v>414</v>
      </c>
      <c r="X616" s="38"/>
      <c r="Y616" s="38" t="s">
        <v>75</v>
      </c>
      <c r="Z616" s="41">
        <v>0.27361111111111114</v>
      </c>
      <c r="AA616" s="41">
        <v>0.27361111111111114</v>
      </c>
      <c r="AB616" s="41">
        <v>0.27361111111111114</v>
      </c>
      <c r="AC616" s="44">
        <v>0.30138888888888887</v>
      </c>
      <c r="AD616" s="42">
        <f>IF(PA[[#This Row],[Acknowledgement Time ]]="NA","",(PA[[#This Row],[Acknowledgement Time ]]-PA[[#This Row],[Fault Time]])*24)</f>
        <v>0</v>
      </c>
      <c r="AE616" s="42">
        <f>IF(PA[[#This Row],[Work Start time on Fault]]="NA","",(PA[[#This Row],[Work Start time on Fault]]-PA[[#This Row],[Fault Time]])*24)</f>
        <v>0</v>
      </c>
      <c r="AF616" s="43">
        <f>IF(PA[[#This Row],[Status]]="Open","",(PA[[#This Row],[Work Completion time on fault]]-PA[[#This Row],[Fault Time]])*24)</f>
        <v>0.66666666666666563</v>
      </c>
      <c r="AG616" s="42">
        <f>IFERROR((PA[[#This Row],[Work Completion time on fault]]-PA[[#This Row],[Fault Time]])*24,"")</f>
        <v>0.66666666666666563</v>
      </c>
      <c r="AH616" s="330" t="s">
        <v>562</v>
      </c>
      <c r="AI616" s="32" t="s">
        <v>368</v>
      </c>
      <c r="AJ616" s="34">
        <f ca="1">IFERROR(PA[[#This Row],[Breakdown Time]]*PA[[#This Row],[Plant Equivalent Weightage]],"")</f>
        <v>8.3400384851911244E-3</v>
      </c>
      <c r="AK616" s="35">
        <v>30</v>
      </c>
      <c r="AL616" s="49">
        <f>IFERROR((_xlfn.XLOOKUP($G616,'Modelling New'!$D:$D,'Modelling New'!$O:$O)*PA[[#This Row],[Lost PoA(Wh/m2)]]*PA[[#This Row],[DC Capacity Affected (kW)]])/1000,"")</f>
        <v>51.141098540972159</v>
      </c>
    </row>
    <row r="617" spans="1:38">
      <c r="A617" s="174">
        <f t="shared" si="11"/>
        <v>616</v>
      </c>
      <c r="B617" s="134">
        <v>45819</v>
      </c>
      <c r="C617" s="183">
        <f>YEAR(PA[[#This Row],[Date]])+IF(MONTH(PA[[#This Row],[Date]])&gt;=4,1,0)</f>
        <v>2026</v>
      </c>
      <c r="D617" s="32">
        <f>YEAR(PA[[#This Row],[Date]])</f>
        <v>2025</v>
      </c>
      <c r="E617" s="36" t="s">
        <v>364</v>
      </c>
      <c r="F617" s="36" t="s">
        <v>364</v>
      </c>
      <c r="G617" s="217">
        <v>45809</v>
      </c>
      <c r="H617" s="175">
        <f>DAY(EOMONTH(PA[[#This Row],[Month Year]],0))</f>
        <v>30</v>
      </c>
      <c r="I617" s="33">
        <v>0.27361111111111114</v>
      </c>
      <c r="J617" s="33">
        <v>0.7631944444444444</v>
      </c>
      <c r="K617" s="34">
        <f>IFERROR((PA[[#This Row],[Sunset Time (POA&lt;20 W/m2)]]-PA[[#This Row],[Sunrise Time (POA&gt;20 W/m2)]])*24,"")</f>
        <v>11.749999999999998</v>
      </c>
      <c r="L617" s="32" t="s">
        <v>425</v>
      </c>
      <c r="M617" s="36" t="s">
        <v>404</v>
      </c>
      <c r="N617" s="36" t="s">
        <v>413</v>
      </c>
      <c r="O617" s="37"/>
      <c r="P617" s="37"/>
      <c r="Q617" s="36"/>
      <c r="R617" s="175">
        <f>IF((PA[[#This Row],[String Type(If String BD)]]&amp;PA[[#This Row],[Equipment (If any BD other than PV  array and inv)]])="",1,0)</f>
        <v>1</v>
      </c>
      <c r="S617" s="175">
        <f>IF(PA[[#This Row],[String Type(If String BD)]]="",1,0)</f>
        <v>1</v>
      </c>
      <c r="T61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17" s="176">
        <f>IFERROR(_xlfn.XLOOKUP(PA[[#This Row],[Affected Equipment ]],'Basic Data'!N:N,'Basic Data'!Q:Q),"")</f>
        <v>1991.4300000000003</v>
      </c>
      <c r="V617" s="303">
        <f ca="1">IFERROR(_xlfn.XLOOKUP(PA[[#This Row],[Affected Equipment ]],'Basic Data'!N:N,'Basic Data'!R:R),"")</f>
        <v>1.1851633636850564E-2</v>
      </c>
      <c r="W617" s="35" t="s">
        <v>414</v>
      </c>
      <c r="X617" s="39"/>
      <c r="Y617" s="38" t="s">
        <v>75</v>
      </c>
      <c r="Z617" s="41">
        <v>0.27361111111111114</v>
      </c>
      <c r="AA617" s="41">
        <v>0.27361111111111114</v>
      </c>
      <c r="AB617" s="41">
        <v>0.27361111111111114</v>
      </c>
      <c r="AC617" s="45">
        <v>0.2986111111111111</v>
      </c>
      <c r="AD617" s="177">
        <f>IF(PA[[#This Row],[Acknowledgement Time ]]="NA","",(PA[[#This Row],[Acknowledgement Time ]]-PA[[#This Row],[Fault Time]])*24)</f>
        <v>0</v>
      </c>
      <c r="AE617" s="177">
        <f>IF(PA[[#This Row],[Work Start time on Fault]]="NA","",(PA[[#This Row],[Work Start time on Fault]]-PA[[#This Row],[Fault Time]])*24)</f>
        <v>0</v>
      </c>
      <c r="AF617" s="178">
        <f>IF(PA[[#This Row],[Status]]="Open","",(PA[[#This Row],[Work Completion time on fault]]-PA[[#This Row],[Fault Time]])*24)</f>
        <v>0.5999999999999992</v>
      </c>
      <c r="AG617" s="177">
        <f>IFERROR((PA[[#This Row],[Work Completion time on fault]]-PA[[#This Row],[Fault Time]])*24,"")</f>
        <v>0.5999999999999992</v>
      </c>
      <c r="AH617" s="330" t="s">
        <v>562</v>
      </c>
      <c r="AI617" s="32" t="s">
        <v>368</v>
      </c>
      <c r="AJ617" s="176">
        <f ca="1">IFERROR(PA[[#This Row],[Breakdown Time]]*PA[[#This Row],[Plant Equivalent Weightage]],"")</f>
        <v>7.1109801821103288E-3</v>
      </c>
      <c r="AK617" s="37">
        <v>25</v>
      </c>
      <c r="AL617" s="278">
        <f>IFERROR((_xlfn.XLOOKUP($G617,'Modelling New'!$D:$D,'Modelling New'!$O:$O)*PA[[#This Row],[Lost PoA(Wh/m2)]]*PA[[#This Row],[DC Capacity Affected (kW)]])/1000,"")</f>
        <v>40.374551479714874</v>
      </c>
    </row>
    <row r="618" spans="1:38">
      <c r="A618" s="174">
        <f t="shared" si="11"/>
        <v>617</v>
      </c>
      <c r="B618" s="134">
        <v>45819</v>
      </c>
      <c r="C618" s="183">
        <f>YEAR(PA[[#This Row],[Date]])+IF(MONTH(PA[[#This Row],[Date]])&gt;=4,1,0)</f>
        <v>2026</v>
      </c>
      <c r="D618" s="32">
        <f>YEAR(PA[[#This Row],[Date]])</f>
        <v>2025</v>
      </c>
      <c r="E618" s="36" t="s">
        <v>364</v>
      </c>
      <c r="F618" s="36" t="s">
        <v>364</v>
      </c>
      <c r="G618" s="217">
        <v>45809</v>
      </c>
      <c r="H618" s="175">
        <f>DAY(EOMONTH(PA[[#This Row],[Month Year]],0))</f>
        <v>30</v>
      </c>
      <c r="I618" s="33">
        <v>0.27361111111111114</v>
      </c>
      <c r="J618" s="33">
        <v>0.7631944444444444</v>
      </c>
      <c r="K618" s="34">
        <f>IFERROR((PA[[#This Row],[Sunset Time (POA&lt;20 W/m2)]]-PA[[#This Row],[Sunrise Time (POA&gt;20 W/m2)]])*24,"")</f>
        <v>11.749999999999998</v>
      </c>
      <c r="L618" s="36" t="s">
        <v>419</v>
      </c>
      <c r="M618" s="36" t="s">
        <v>411</v>
      </c>
      <c r="N618" s="36" t="s">
        <v>417</v>
      </c>
      <c r="O618" s="37"/>
      <c r="P618" s="37"/>
      <c r="Q618" s="36"/>
      <c r="R618" s="175">
        <f>IF((PA[[#This Row],[String Type(If String BD)]]&amp;PA[[#This Row],[Equipment (If any BD other than PV  array and inv)]])="",1,0)</f>
        <v>1</v>
      </c>
      <c r="S618" s="175">
        <f>IF(PA[[#This Row],[String Type(If String BD)]]="",1,0)</f>
        <v>1</v>
      </c>
      <c r="T61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618" s="176">
        <f>IFERROR(_xlfn.XLOOKUP(PA[[#This Row],[Affected Equipment ]],'Basic Data'!N:N,'Basic Data'!Q:Q),"")</f>
        <v>1579.0499999999997</v>
      </c>
      <c r="V618" s="303">
        <f ca="1">IFERROR(_xlfn.XLOOKUP(PA[[#This Row],[Affected Equipment ]],'Basic Data'!N:N,'Basic Data'!R:R),"")</f>
        <v>9.3974290305302612E-3</v>
      </c>
      <c r="W618" s="35" t="s">
        <v>414</v>
      </c>
      <c r="X618" s="39"/>
      <c r="Y618" s="38" t="s">
        <v>75</v>
      </c>
      <c r="Z618" s="41">
        <v>0.27361111111111114</v>
      </c>
      <c r="AA618" s="41">
        <v>0.27361111111111114</v>
      </c>
      <c r="AB618" s="41">
        <v>0.27361111111111114</v>
      </c>
      <c r="AC618" s="45">
        <v>0.34583333333333333</v>
      </c>
      <c r="AD618" s="177">
        <f>IF(PA[[#This Row],[Acknowledgement Time ]]="NA","",(PA[[#This Row],[Acknowledgement Time ]]-PA[[#This Row],[Fault Time]])*24)</f>
        <v>0</v>
      </c>
      <c r="AE618" s="177">
        <f>IF(PA[[#This Row],[Work Start time on Fault]]="NA","",(PA[[#This Row],[Work Start time on Fault]]-PA[[#This Row],[Fault Time]])*24)</f>
        <v>0</v>
      </c>
      <c r="AF618" s="178">
        <f>IF(PA[[#This Row],[Status]]="Open","",(PA[[#This Row],[Work Completion time on fault]]-PA[[#This Row],[Fault Time]])*24)</f>
        <v>1.7333333333333325</v>
      </c>
      <c r="AG618" s="177">
        <f>IFERROR((PA[[#This Row],[Work Completion time on fault]]-PA[[#This Row],[Fault Time]])*24,"")</f>
        <v>1.7333333333333325</v>
      </c>
      <c r="AH618" s="330" t="s">
        <v>562</v>
      </c>
      <c r="AI618" s="32" t="s">
        <v>368</v>
      </c>
      <c r="AJ618" s="176">
        <f ca="1">IFERROR(PA[[#This Row],[Breakdown Time]]*PA[[#This Row],[Plant Equivalent Weightage]],"")</f>
        <v>1.6288876986252445E-2</v>
      </c>
      <c r="AK618" s="37">
        <v>170</v>
      </c>
      <c r="AL618" s="278">
        <f>IFERROR((_xlfn.XLOOKUP($G618,'Modelling New'!$D:$D,'Modelling New'!$O:$O)*PA[[#This Row],[Lost PoA(Wh/m2)]]*PA[[#This Row],[DC Capacity Affected (kW)]])/1000,"")</f>
        <v>217.69450168747957</v>
      </c>
    </row>
    <row r="619" spans="1:38">
      <c r="A619" s="174">
        <f t="shared" si="11"/>
        <v>618</v>
      </c>
      <c r="B619" s="134">
        <v>45819</v>
      </c>
      <c r="C619" s="184">
        <f>YEAR(PA[[#This Row],[Date]])+IF(MONTH(PA[[#This Row],[Date]])&gt;=4,1,0)</f>
        <v>2026</v>
      </c>
      <c r="D619" s="32">
        <f>YEAR(PA[[#This Row],[Date]])</f>
        <v>2025</v>
      </c>
      <c r="E619" s="36" t="s">
        <v>364</v>
      </c>
      <c r="F619" s="36" t="s">
        <v>364</v>
      </c>
      <c r="G619" s="217">
        <v>45809</v>
      </c>
      <c r="H619" s="31">
        <f>DAY(EOMONTH(PA[[#This Row],[Month Year]],0))</f>
        <v>30</v>
      </c>
      <c r="I619" s="33">
        <v>0.27361111111111114</v>
      </c>
      <c r="J619" s="33">
        <v>0.7631944444444444</v>
      </c>
      <c r="K619" s="34">
        <f>IFERROR((PA[[#This Row],[Sunset Time (POA&lt;20 W/m2)]]-PA[[#This Row],[Sunrise Time (POA&gt;20 W/m2)]])*24,"")</f>
        <v>11.749999999999998</v>
      </c>
      <c r="L619" s="32" t="s">
        <v>403</v>
      </c>
      <c r="M619" s="36" t="s">
        <v>404</v>
      </c>
      <c r="N619" s="36" t="s">
        <v>417</v>
      </c>
      <c r="O619" s="35"/>
      <c r="P619" s="35"/>
      <c r="Q619" s="32"/>
      <c r="R619" s="31">
        <f>IF((PA[[#This Row],[String Type(If String BD)]]&amp;PA[[#This Row],[Equipment (If any BD other than PV  array and inv)]])="",1,0)</f>
        <v>1</v>
      </c>
      <c r="S619" s="31">
        <f>IF(PA[[#This Row],[String Type(If String BD)]]="",1,0)</f>
        <v>1</v>
      </c>
      <c r="T6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19" s="34">
        <f>IFERROR(_xlfn.XLOOKUP(PA[[#This Row],[Affected Equipment ]],'Basic Data'!N:N,'Basic Data'!Q:Q),"")</f>
        <v>1610.9499999999998</v>
      </c>
      <c r="V619" s="302">
        <f ca="1">IFERROR(_xlfn.XLOOKUP(PA[[#This Row],[Affected Equipment ]],'Basic Data'!N:N,'Basic Data'!R:R),"")</f>
        <v>9.5872760816520849E-3</v>
      </c>
      <c r="W619" s="35" t="s">
        <v>414</v>
      </c>
      <c r="X619" s="39"/>
      <c r="Y619" s="38" t="s">
        <v>75</v>
      </c>
      <c r="Z619" s="41">
        <v>0.27361111111111114</v>
      </c>
      <c r="AA619" s="41">
        <v>0.27361111111111114</v>
      </c>
      <c r="AB619" s="41">
        <v>0.27361111111111114</v>
      </c>
      <c r="AC619" s="44">
        <v>0.42638888888888887</v>
      </c>
      <c r="AD619" s="42">
        <f>IF(PA[[#This Row],[Acknowledgement Time ]]="NA","",(PA[[#This Row],[Acknowledgement Time ]]-PA[[#This Row],[Fault Time]])*24)</f>
        <v>0</v>
      </c>
      <c r="AE619" s="42">
        <f>IF(PA[[#This Row],[Work Start time on Fault]]="NA","",(PA[[#This Row],[Work Start time on Fault]]-PA[[#This Row],[Fault Time]])*24)</f>
        <v>0</v>
      </c>
      <c r="AF619" s="43">
        <f>IF(PA[[#This Row],[Status]]="Open","",(PA[[#This Row],[Work Completion time on fault]]-PA[[#This Row],[Fault Time]])*24)</f>
        <v>3.6666666666666656</v>
      </c>
      <c r="AG619" s="42">
        <f>IFERROR((PA[[#This Row],[Work Completion time on fault]]-PA[[#This Row],[Fault Time]])*24,"")</f>
        <v>3.6666666666666656</v>
      </c>
      <c r="AH619" s="330" t="s">
        <v>562</v>
      </c>
      <c r="AI619" s="32" t="s">
        <v>368</v>
      </c>
      <c r="AJ619" s="34">
        <f ca="1">IFERROR(PA[[#This Row],[Breakdown Time]]*PA[[#This Row],[Plant Equivalent Weightage]],"")</f>
        <v>3.5153345632724299E-2</v>
      </c>
      <c r="AK619" s="35">
        <v>505</v>
      </c>
      <c r="AL619" s="49">
        <f>IFERROR((_xlfn.XLOOKUP($G619,'Modelling New'!$D:$D,'Modelling New'!$O:$O)*PA[[#This Row],[Lost PoA(Wh/m2)]]*PA[[#This Row],[DC Capacity Affected (kW)]])/1000,"")</f>
        <v>659.74498268389164</v>
      </c>
    </row>
    <row r="620" spans="1:38">
      <c r="A620" s="174">
        <f t="shared" si="11"/>
        <v>619</v>
      </c>
      <c r="B620" s="134">
        <v>45819</v>
      </c>
      <c r="C620" s="184">
        <f>YEAR(PA[[#This Row],[Date]])+IF(MONTH(PA[[#This Row],[Date]])&gt;=4,1,0)</f>
        <v>2026</v>
      </c>
      <c r="D620" s="32">
        <f>YEAR(PA[[#This Row],[Date]])</f>
        <v>2025</v>
      </c>
      <c r="E620" s="36" t="s">
        <v>364</v>
      </c>
      <c r="F620" s="36" t="s">
        <v>364</v>
      </c>
      <c r="G620" s="217">
        <v>45809</v>
      </c>
      <c r="H620" s="31">
        <f>DAY(EOMONTH(PA[[#This Row],[Month Year]],0))</f>
        <v>30</v>
      </c>
      <c r="I620" s="33">
        <v>0.27361111111111114</v>
      </c>
      <c r="J620" s="33">
        <v>0.7631944444444444</v>
      </c>
      <c r="K620" s="34">
        <f>IFERROR((PA[[#This Row],[Sunset Time (POA&lt;20 W/m2)]]-PA[[#This Row],[Sunrise Time (POA&gt;20 W/m2)]])*24,"")</f>
        <v>11.749999999999998</v>
      </c>
      <c r="L620" s="32" t="s">
        <v>424</v>
      </c>
      <c r="M620" s="36" t="s">
        <v>411</v>
      </c>
      <c r="N620" s="36" t="s">
        <v>413</v>
      </c>
      <c r="O620" s="35"/>
      <c r="P620" s="35"/>
      <c r="Q620" s="32"/>
      <c r="R620" s="31">
        <f>IF((PA[[#This Row],[String Type(If String BD)]]&amp;PA[[#This Row],[Equipment (If any BD other than PV  array and inv)]])="",1,0)</f>
        <v>1</v>
      </c>
      <c r="S620" s="31">
        <f>IF(PA[[#This Row],[String Type(If String BD)]]="",1,0)</f>
        <v>1</v>
      </c>
      <c r="T6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IS12Inv2M2</v>
      </c>
      <c r="U620" s="34">
        <f>IFERROR(_xlfn.XLOOKUP(PA[[#This Row],[Affected Equipment ]],'Basic Data'!N:N,'Basic Data'!Q:Q),"")</f>
        <v>1307.9000000000001</v>
      </c>
      <c r="V620" s="302">
        <f ca="1">IFERROR(_xlfn.XLOOKUP(PA[[#This Row],[Affected Equipment ]],'Basic Data'!N:N,'Basic Data'!R:R),"")</f>
        <v>7.783729095994763E-3</v>
      </c>
      <c r="W620" s="35" t="s">
        <v>414</v>
      </c>
      <c r="X620" s="39"/>
      <c r="Y620" s="38" t="s">
        <v>75</v>
      </c>
      <c r="Z620" s="41">
        <v>0.27361111111111114</v>
      </c>
      <c r="AA620" s="41">
        <v>0.27361111111111114</v>
      </c>
      <c r="AB620" s="41">
        <v>0.27361111111111114</v>
      </c>
      <c r="AC620" s="44">
        <v>0.3923611111111111</v>
      </c>
      <c r="AD620" s="42">
        <f>IF(PA[[#This Row],[Acknowledgement Time ]]="NA","",(PA[[#This Row],[Acknowledgement Time ]]-PA[[#This Row],[Fault Time]])*24)</f>
        <v>0</v>
      </c>
      <c r="AE620" s="42">
        <f>IF(PA[[#This Row],[Work Start time on Fault]]="NA","",(PA[[#This Row],[Work Start time on Fault]]-PA[[#This Row],[Fault Time]])*24)</f>
        <v>0</v>
      </c>
      <c r="AF620" s="43">
        <f>IF(PA[[#This Row],[Status]]="Open","",(PA[[#This Row],[Work Completion time on fault]]-PA[[#This Row],[Fault Time]])*24)</f>
        <v>2.8499999999999992</v>
      </c>
      <c r="AG620" s="42">
        <f>IFERROR((PA[[#This Row],[Work Completion time on fault]]-PA[[#This Row],[Fault Time]])*24,"")</f>
        <v>2.8499999999999992</v>
      </c>
      <c r="AH620" s="330" t="s">
        <v>562</v>
      </c>
      <c r="AI620" s="32" t="s">
        <v>368</v>
      </c>
      <c r="AJ620" s="34">
        <f ca="1">IFERROR(PA[[#This Row],[Breakdown Time]]*PA[[#This Row],[Plant Equivalent Weightage]],"")</f>
        <v>2.2183627923585067E-2</v>
      </c>
      <c r="AK620" s="35">
        <v>336</v>
      </c>
      <c r="AL620" s="49">
        <f>IFERROR((_xlfn.XLOOKUP($G620,'Modelling New'!$D:$D,'Modelling New'!$O:$O)*PA[[#This Row],[Lost PoA(Wh/m2)]]*PA[[#This Row],[DC Capacity Affected (kW)]])/1000,"")</f>
        <v>356.3825852937278</v>
      </c>
    </row>
    <row r="621" spans="1:38">
      <c r="A621" s="174">
        <f t="shared" si="11"/>
        <v>620</v>
      </c>
      <c r="B621" s="134">
        <v>45819</v>
      </c>
      <c r="C621" s="184">
        <f>YEAR(PA[[#This Row],[Date]])+IF(MONTH(PA[[#This Row],[Date]])&gt;=4,1,0)</f>
        <v>2026</v>
      </c>
      <c r="D621" s="32">
        <f>YEAR(PA[[#This Row],[Date]])</f>
        <v>2025</v>
      </c>
      <c r="E621" s="36" t="s">
        <v>364</v>
      </c>
      <c r="F621" s="36" t="s">
        <v>364</v>
      </c>
      <c r="G621" s="217">
        <v>45809</v>
      </c>
      <c r="H621" s="31">
        <f>DAY(EOMONTH(PA[[#This Row],[Month Year]],0))</f>
        <v>30</v>
      </c>
      <c r="I621" s="33">
        <v>0.27361111111111114</v>
      </c>
      <c r="J621" s="33">
        <v>0.7631944444444444</v>
      </c>
      <c r="K621" s="34">
        <f>IFERROR((PA[[#This Row],[Sunset Time (POA&lt;20 W/m2)]]-PA[[#This Row],[Sunrise Time (POA&gt;20 W/m2)]])*24,"")</f>
        <v>11.749999999999998</v>
      </c>
      <c r="L621" s="32" t="s">
        <v>425</v>
      </c>
      <c r="M621" s="32" t="s">
        <v>437</v>
      </c>
      <c r="N621" s="36" t="s">
        <v>417</v>
      </c>
      <c r="O621" s="37" t="s">
        <v>473</v>
      </c>
      <c r="P621" s="37" t="s">
        <v>472</v>
      </c>
      <c r="Q621" s="32"/>
      <c r="R621" s="31">
        <f>IF((PA[[#This Row],[String Type(If String BD)]]&amp;PA[[#This Row],[Equipment (If any BD other than PV  array and inv)]])="",1,0)</f>
        <v>0</v>
      </c>
      <c r="S621" s="31">
        <f>IF(PA[[#This Row],[String Type(If String BD)]]="",1,0)</f>
        <v>0</v>
      </c>
      <c r="T6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1" s="34">
        <f>IFERROR(_xlfn.XLOOKUP(PA[[#This Row],[Affected Equipment ]],'Basic Data'!N:N,'Basic Data'!Q:Q),"")</f>
        <v>31.610000000000003</v>
      </c>
      <c r="V621" s="302">
        <f ca="1">IFERROR(_xlfn.XLOOKUP(PA[[#This Row],[Affected Equipment ]],'Basic Data'!N:N,'Basic Data'!R:R),"")</f>
        <v>1.8812116883889783E-4</v>
      </c>
      <c r="W621" s="35" t="s">
        <v>448</v>
      </c>
      <c r="X621" s="39"/>
      <c r="Y621" s="38" t="s">
        <v>75</v>
      </c>
      <c r="Z621" s="41">
        <v>0.27361111111111114</v>
      </c>
      <c r="AA621" s="41">
        <v>0.27361111111111114</v>
      </c>
      <c r="AB621" s="41">
        <v>0.27361111111111114</v>
      </c>
      <c r="AC621" s="44">
        <v>0.70833333333333337</v>
      </c>
      <c r="AD621" s="42">
        <f>IF(PA[[#This Row],[Acknowledgement Time ]]="NA","",(PA[[#This Row],[Acknowledgement Time ]]-PA[[#This Row],[Fault Time]])*24)</f>
        <v>0</v>
      </c>
      <c r="AE621" s="42">
        <f>IF(PA[[#This Row],[Work Start time on Fault]]="NA","",(PA[[#This Row],[Work Start time on Fault]]-PA[[#This Row],[Fault Time]])*24)</f>
        <v>0</v>
      </c>
      <c r="AF621" s="43">
        <f>IF(PA[[#This Row],[Status]]="Open","",(PA[[#This Row],[Work Completion time on fault]]-PA[[#This Row],[Fault Time]])*24)</f>
        <v>10.433333333333334</v>
      </c>
      <c r="AG621" s="42">
        <f>IFERROR((PA[[#This Row],[Work Completion time on fault]]-PA[[#This Row],[Fault Time]])*24,"")</f>
        <v>10.433333333333334</v>
      </c>
      <c r="AH621" s="316" t="s">
        <v>595</v>
      </c>
      <c r="AI621" s="32" t="s">
        <v>368</v>
      </c>
      <c r="AJ621" s="34">
        <f ca="1">IFERROR(PA[[#This Row],[Breakdown Time]]*PA[[#This Row],[Plant Equivalent Weightage]],"")</f>
        <v>1.9627308615525006E-3</v>
      </c>
      <c r="AK621" s="35">
        <v>2618</v>
      </c>
      <c r="AL621" s="49">
        <f>IFERROR((_xlfn.XLOOKUP($G621,'Modelling New'!$D:$D,'Modelling New'!$O:$O)*PA[[#This Row],[Lost PoA(Wh/m2)]]*PA[[#This Row],[DC Capacity Affected (kW)]])/1000,"")</f>
        <v>67.111476681837161</v>
      </c>
    </row>
    <row r="622" spans="1:38">
      <c r="A622" s="174">
        <f t="shared" si="11"/>
        <v>621</v>
      </c>
      <c r="B622" s="134">
        <v>45819</v>
      </c>
      <c r="C622" s="184">
        <f>YEAR(PA[[#This Row],[Date]])+IF(MONTH(PA[[#This Row],[Date]])&gt;=4,1,0)</f>
        <v>2026</v>
      </c>
      <c r="D622" s="32">
        <f>YEAR(PA[[#This Row],[Date]])</f>
        <v>2025</v>
      </c>
      <c r="E622" s="36" t="s">
        <v>364</v>
      </c>
      <c r="F622" s="36" t="s">
        <v>364</v>
      </c>
      <c r="G622" s="217">
        <v>45809</v>
      </c>
      <c r="H622" s="31">
        <f>DAY(EOMONTH(PA[[#This Row],[Month Year]],0))</f>
        <v>30</v>
      </c>
      <c r="I622" s="33">
        <v>0.27361111111111114</v>
      </c>
      <c r="J622" s="33">
        <v>0.7631944444444444</v>
      </c>
      <c r="K622" s="34">
        <f>IFERROR((PA[[#This Row],[Sunset Time (POA&lt;20 W/m2)]]-PA[[#This Row],[Sunrise Time (POA&gt;20 W/m2)]])*24,"")</f>
        <v>11.749999999999998</v>
      </c>
      <c r="L622" s="32" t="s">
        <v>425</v>
      </c>
      <c r="M622" s="32" t="s">
        <v>437</v>
      </c>
      <c r="N622" s="32" t="s">
        <v>417</v>
      </c>
      <c r="O622" s="35" t="s">
        <v>473</v>
      </c>
      <c r="P622" s="35" t="s">
        <v>472</v>
      </c>
      <c r="Q622" s="32"/>
      <c r="R622" s="31">
        <f>IF((PA[[#This Row],[String Type(If String BD)]]&amp;PA[[#This Row],[Equipment (If any BD other than PV  array and inv)]])="",1,0)</f>
        <v>0</v>
      </c>
      <c r="S622" s="31">
        <f>IF(PA[[#This Row],[String Type(If String BD)]]="",1,0)</f>
        <v>0</v>
      </c>
      <c r="T6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2" s="34">
        <f>IFERROR(_xlfn.XLOOKUP(PA[[#This Row],[Affected Equipment ]],'Basic Data'!N:N,'Basic Data'!Q:Q),"")</f>
        <v>31.610000000000003</v>
      </c>
      <c r="V622" s="302">
        <f ca="1">IFERROR(_xlfn.XLOOKUP(PA[[#This Row],[Affected Equipment ]],'Basic Data'!N:N,'Basic Data'!R:R),"")</f>
        <v>1.8812116883889783E-4</v>
      </c>
      <c r="W622" s="35" t="s">
        <v>448</v>
      </c>
      <c r="X622" s="38"/>
      <c r="Y622" s="38" t="s">
        <v>470</v>
      </c>
      <c r="Z622" s="41">
        <v>0.27361111111111114</v>
      </c>
      <c r="AA622" s="41">
        <v>0.27361111111111114</v>
      </c>
      <c r="AB622" s="41">
        <v>0.27361111111111114</v>
      </c>
      <c r="AC622" s="44">
        <v>0.71527777777777779</v>
      </c>
      <c r="AD622" s="42">
        <f>IF(PA[[#This Row],[Acknowledgement Time ]]="NA","",(PA[[#This Row],[Acknowledgement Time ]]-PA[[#This Row],[Fault Time]])*24)</f>
        <v>0</v>
      </c>
      <c r="AE622" s="42">
        <f>IF(PA[[#This Row],[Work Start time on Fault]]="NA","",(PA[[#This Row],[Work Start time on Fault]]-PA[[#This Row],[Fault Time]])*24)</f>
        <v>0</v>
      </c>
      <c r="AF622" s="43">
        <f>IF(PA[[#This Row],[Status]]="Open","",(PA[[#This Row],[Work Completion time on fault]]-PA[[#This Row],[Fault Time]])*24)</f>
        <v>10.6</v>
      </c>
      <c r="AG622" s="42">
        <f>IFERROR((PA[[#This Row],[Work Completion time on fault]]-PA[[#This Row],[Fault Time]])*24,"")</f>
        <v>10.6</v>
      </c>
      <c r="AH622" s="316" t="s">
        <v>595</v>
      </c>
      <c r="AI622" s="32" t="s">
        <v>368</v>
      </c>
      <c r="AJ622" s="34">
        <f ca="1">IFERROR(PA[[#This Row],[Breakdown Time]]*PA[[#This Row],[Plant Equivalent Weightage]],"")</f>
        <v>1.9940843896923167E-3</v>
      </c>
      <c r="AK622" s="35">
        <v>2636</v>
      </c>
      <c r="AL622" s="49">
        <f>IFERROR((_xlfn.XLOOKUP($G622,'Modelling New'!$D:$D,'Modelling New'!$O:$O)*PA[[#This Row],[Lost PoA(Wh/m2)]]*PA[[#This Row],[DC Capacity Affected (kW)]])/1000,"")</f>
        <v>67.572900127319613</v>
      </c>
    </row>
    <row r="623" spans="1:38">
      <c r="A623" s="174">
        <f t="shared" si="11"/>
        <v>622</v>
      </c>
      <c r="B623" s="134">
        <v>45819</v>
      </c>
      <c r="C623" s="183">
        <f>YEAR(PA[[#This Row],[Date]])+IF(MONTH(PA[[#This Row],[Date]])&gt;=4,1,0)</f>
        <v>2026</v>
      </c>
      <c r="D623" s="32">
        <f>YEAR(PA[[#This Row],[Date]])</f>
        <v>2025</v>
      </c>
      <c r="E623" s="36" t="s">
        <v>364</v>
      </c>
      <c r="F623" s="36" t="s">
        <v>364</v>
      </c>
      <c r="G623" s="217">
        <v>45809</v>
      </c>
      <c r="H623" s="175">
        <f>DAY(EOMONTH(PA[[#This Row],[Month Year]],0))</f>
        <v>30</v>
      </c>
      <c r="I623" s="33">
        <v>0.27361111111111114</v>
      </c>
      <c r="J623" s="33">
        <v>0.7631944444444444</v>
      </c>
      <c r="K623" s="34">
        <f>IFERROR((PA[[#This Row],[Sunset Time (POA&lt;20 W/m2)]]-PA[[#This Row],[Sunrise Time (POA&gt;20 W/m2)]])*24,"")</f>
        <v>11.749999999999998</v>
      </c>
      <c r="L623" s="36" t="s">
        <v>425</v>
      </c>
      <c r="M623" s="36" t="s">
        <v>437</v>
      </c>
      <c r="N623" s="36" t="s">
        <v>417</v>
      </c>
      <c r="O623" s="37" t="s">
        <v>473</v>
      </c>
      <c r="P623" s="37" t="s">
        <v>472</v>
      </c>
      <c r="Q623" s="36"/>
      <c r="R623" s="175">
        <f>IF((PA[[#This Row],[String Type(If String BD)]]&amp;PA[[#This Row],[Equipment (If any BD other than PV  array and inv)]])="",1,0)</f>
        <v>0</v>
      </c>
      <c r="S623" s="175">
        <f>IF(PA[[#This Row],[String Type(If String BD)]]="",1,0)</f>
        <v>0</v>
      </c>
      <c r="T62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3" s="176">
        <f>IFERROR(_xlfn.XLOOKUP(PA[[#This Row],[Affected Equipment ]],'Basic Data'!N:N,'Basic Data'!Q:Q),"")</f>
        <v>31.610000000000003</v>
      </c>
      <c r="V623" s="303">
        <f ca="1">IFERROR(_xlfn.XLOOKUP(PA[[#This Row],[Affected Equipment ]],'Basic Data'!N:N,'Basic Data'!R:R),"")</f>
        <v>1.8812116883889783E-4</v>
      </c>
      <c r="W623" s="35" t="s">
        <v>448</v>
      </c>
      <c r="X623" s="39"/>
      <c r="Y623" s="38" t="s">
        <v>470</v>
      </c>
      <c r="Z623" s="41">
        <v>0.27361111111111114</v>
      </c>
      <c r="AA623" s="41">
        <v>0.27361111111111114</v>
      </c>
      <c r="AB623" s="41">
        <v>0.27361111111111114</v>
      </c>
      <c r="AC623" s="45">
        <v>0.72222222222222221</v>
      </c>
      <c r="AD623" s="177">
        <f>IF(PA[[#This Row],[Acknowledgement Time ]]="NA","",(PA[[#This Row],[Acknowledgement Time ]]-PA[[#This Row],[Fault Time]])*24)</f>
        <v>0</v>
      </c>
      <c r="AE623" s="177">
        <f>IF(PA[[#This Row],[Work Start time on Fault]]="NA","",(PA[[#This Row],[Work Start time on Fault]]-PA[[#This Row],[Fault Time]])*24)</f>
        <v>0</v>
      </c>
      <c r="AF623" s="178">
        <f>IF(PA[[#This Row],[Status]]="Open","",(PA[[#This Row],[Work Completion time on fault]]-PA[[#This Row],[Fault Time]])*24)</f>
        <v>10.766666666666666</v>
      </c>
      <c r="AG623" s="177">
        <f>IFERROR((PA[[#This Row],[Work Completion time on fault]]-PA[[#This Row],[Fault Time]])*24,"")</f>
        <v>10.766666666666666</v>
      </c>
      <c r="AH623" s="316" t="s">
        <v>595</v>
      </c>
      <c r="AI623" s="32" t="s">
        <v>368</v>
      </c>
      <c r="AJ623" s="176">
        <f ca="1">IFERROR(PA[[#This Row],[Breakdown Time]]*PA[[#This Row],[Plant Equivalent Weightage]],"")</f>
        <v>2.0254379178321329E-3</v>
      </c>
      <c r="AK623" s="37">
        <v>2660</v>
      </c>
      <c r="AL623" s="278">
        <f>IFERROR((_xlfn.XLOOKUP($G623,'Modelling New'!$D:$D,'Modelling New'!$O:$O)*PA[[#This Row],[Lost PoA(Wh/m2)]]*PA[[#This Row],[DC Capacity Affected (kW)]])/1000,"")</f>
        <v>68.188131387962883</v>
      </c>
    </row>
    <row r="624" spans="1:38">
      <c r="A624" s="174">
        <f t="shared" si="11"/>
        <v>623</v>
      </c>
      <c r="B624" s="134">
        <v>45819</v>
      </c>
      <c r="C624" s="183">
        <f>YEAR(PA[[#This Row],[Date]])+IF(MONTH(PA[[#This Row],[Date]])&gt;=4,1,0)</f>
        <v>2026</v>
      </c>
      <c r="D624" s="32">
        <f>YEAR(PA[[#This Row],[Date]])</f>
        <v>2025</v>
      </c>
      <c r="E624" s="36" t="s">
        <v>364</v>
      </c>
      <c r="F624" s="36" t="s">
        <v>364</v>
      </c>
      <c r="G624" s="217">
        <v>45809</v>
      </c>
      <c r="H624" s="175">
        <f>DAY(EOMONTH(PA[[#This Row],[Month Year]],0))</f>
        <v>30</v>
      </c>
      <c r="I624" s="33">
        <v>0.27361111111111114</v>
      </c>
      <c r="J624" s="33">
        <v>0.7631944444444444</v>
      </c>
      <c r="K624" s="34">
        <f>IFERROR((PA[[#This Row],[Sunset Time (POA&lt;20 W/m2)]]-PA[[#This Row],[Sunrise Time (POA&gt;20 W/m2)]])*24,"")</f>
        <v>11.749999999999998</v>
      </c>
      <c r="L624" s="36" t="s">
        <v>425</v>
      </c>
      <c r="M624" s="36" t="s">
        <v>484</v>
      </c>
      <c r="N624" s="36" t="s">
        <v>417</v>
      </c>
      <c r="O624" s="37" t="s">
        <v>441</v>
      </c>
      <c r="P624" s="37" t="s">
        <v>472</v>
      </c>
      <c r="Q624" s="36"/>
      <c r="R624" s="175">
        <f>IF((PA[[#This Row],[String Type(If String BD)]]&amp;PA[[#This Row],[Equipment (If any BD other than PV  array and inv)]])="",1,0)</f>
        <v>0</v>
      </c>
      <c r="S624" s="175">
        <f>IF(PA[[#This Row],[String Type(If String BD)]]="",1,0)</f>
        <v>0</v>
      </c>
      <c r="T62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4" s="176">
        <f>IFERROR(_xlfn.XLOOKUP(PA[[#This Row],[Affected Equipment ]],'Basic Data'!N:N,'Basic Data'!Q:Q),"")</f>
        <v>31.610000000000003</v>
      </c>
      <c r="V624" s="303">
        <f ca="1">IFERROR(_xlfn.XLOOKUP(PA[[#This Row],[Affected Equipment ]],'Basic Data'!N:N,'Basic Data'!R:R),"")</f>
        <v>1.8812116883889783E-4</v>
      </c>
      <c r="W624" s="35" t="s">
        <v>448</v>
      </c>
      <c r="X624" s="39"/>
      <c r="Y624" s="38" t="s">
        <v>470</v>
      </c>
      <c r="Z624" s="41">
        <v>0.27361111111111114</v>
      </c>
      <c r="AA624" s="41">
        <v>0.27361111111111114</v>
      </c>
      <c r="AB624" s="41">
        <v>0.27361111111111114</v>
      </c>
      <c r="AC624" s="45">
        <v>0.72916666666666663</v>
      </c>
      <c r="AD624" s="177">
        <f>IF(PA[[#This Row],[Acknowledgement Time ]]="NA","",(PA[[#This Row],[Acknowledgement Time ]]-PA[[#This Row],[Fault Time]])*24)</f>
        <v>0</v>
      </c>
      <c r="AE624" s="177">
        <f>IF(PA[[#This Row],[Work Start time on Fault]]="NA","",(PA[[#This Row],[Work Start time on Fault]]-PA[[#This Row],[Fault Time]])*24)</f>
        <v>0</v>
      </c>
      <c r="AF624" s="178">
        <f>IF(PA[[#This Row],[Status]]="Open","",(PA[[#This Row],[Work Completion time on fault]]-PA[[#This Row],[Fault Time]])*24)</f>
        <v>10.933333333333332</v>
      </c>
      <c r="AG624" s="177">
        <f>IFERROR((PA[[#This Row],[Work Completion time on fault]]-PA[[#This Row],[Fault Time]])*24,"")</f>
        <v>10.933333333333332</v>
      </c>
      <c r="AH624" s="316" t="s">
        <v>594</v>
      </c>
      <c r="AI624" s="32" t="s">
        <v>368</v>
      </c>
      <c r="AJ624" s="176">
        <f ca="1">IFERROR(PA[[#This Row],[Breakdown Time]]*PA[[#This Row],[Plant Equivalent Weightage]],"")</f>
        <v>2.0567914459719491E-3</v>
      </c>
      <c r="AK624" s="37">
        <v>2686</v>
      </c>
      <c r="AL624" s="278">
        <f>IFERROR((_xlfn.XLOOKUP($G624,'Modelling New'!$D:$D,'Modelling New'!$O:$O)*PA[[#This Row],[Lost PoA(Wh/m2)]]*PA[[#This Row],[DC Capacity Affected (kW)]])/1000,"")</f>
        <v>68.854631920326426</v>
      </c>
    </row>
    <row r="625" spans="1:38">
      <c r="A625" s="174">
        <f t="shared" si="11"/>
        <v>624</v>
      </c>
      <c r="B625" s="134">
        <v>45819</v>
      </c>
      <c r="C625" s="183">
        <f>YEAR(PA[[#This Row],[Date]])+IF(MONTH(PA[[#This Row],[Date]])&gt;=4,1,0)</f>
        <v>2026</v>
      </c>
      <c r="D625" s="32">
        <f>YEAR(PA[[#This Row],[Date]])</f>
        <v>2025</v>
      </c>
      <c r="E625" s="36" t="s">
        <v>364</v>
      </c>
      <c r="F625" s="36" t="s">
        <v>364</v>
      </c>
      <c r="G625" s="217">
        <v>45809</v>
      </c>
      <c r="H625" s="175">
        <f>DAY(EOMONTH(PA[[#This Row],[Month Year]],0))</f>
        <v>30</v>
      </c>
      <c r="I625" s="33">
        <v>0.27361111111111114</v>
      </c>
      <c r="J625" s="33">
        <v>0.7631944444444444</v>
      </c>
      <c r="K625" s="34">
        <f>IFERROR((PA[[#This Row],[Sunset Time (POA&lt;20 W/m2)]]-PA[[#This Row],[Sunrise Time (POA&gt;20 W/m2)]])*24,"")</f>
        <v>11.749999999999998</v>
      </c>
      <c r="L625" s="36" t="s">
        <v>425</v>
      </c>
      <c r="M625" s="36" t="s">
        <v>484</v>
      </c>
      <c r="N625" s="36" t="s">
        <v>417</v>
      </c>
      <c r="O625" s="37" t="s">
        <v>441</v>
      </c>
      <c r="P625" s="37" t="s">
        <v>472</v>
      </c>
      <c r="Q625" s="36"/>
      <c r="R625" s="175">
        <f>IF((PA[[#This Row],[String Type(If String BD)]]&amp;PA[[#This Row],[Equipment (If any BD other than PV  array and inv)]])="",1,0)</f>
        <v>0</v>
      </c>
      <c r="S625" s="175">
        <f>IF(PA[[#This Row],[String Type(If String BD)]]="",1,0)</f>
        <v>0</v>
      </c>
      <c r="T62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25" s="176">
        <f>IFERROR(_xlfn.XLOOKUP(PA[[#This Row],[Affected Equipment ]],'Basic Data'!N:N,'Basic Data'!Q:Q),"")</f>
        <v>31.610000000000003</v>
      </c>
      <c r="V625" s="303">
        <f ca="1">IFERROR(_xlfn.XLOOKUP(PA[[#This Row],[Affected Equipment ]],'Basic Data'!N:N,'Basic Data'!R:R),"")</f>
        <v>1.8812116883889783E-4</v>
      </c>
      <c r="W625" s="35" t="s">
        <v>448</v>
      </c>
      <c r="X625" s="39"/>
      <c r="Y625" s="38" t="s">
        <v>470</v>
      </c>
      <c r="Z625" s="41">
        <v>0.27361111111111114</v>
      </c>
      <c r="AA625" s="41">
        <v>0.27361111111111114</v>
      </c>
      <c r="AB625" s="41">
        <v>0.27361111111111114</v>
      </c>
      <c r="AC625" s="45">
        <v>0.73611111111111116</v>
      </c>
      <c r="AD625" s="177">
        <f>IF(PA[[#This Row],[Acknowledgement Time ]]="NA","",(PA[[#This Row],[Acknowledgement Time ]]-PA[[#This Row],[Fault Time]])*24)</f>
        <v>0</v>
      </c>
      <c r="AE625" s="177">
        <f>IF(PA[[#This Row],[Work Start time on Fault]]="NA","",(PA[[#This Row],[Work Start time on Fault]]-PA[[#This Row],[Fault Time]])*24)</f>
        <v>0</v>
      </c>
      <c r="AF625" s="178">
        <f>IF(PA[[#This Row],[Status]]="Open","",(PA[[#This Row],[Work Completion time on fault]]-PA[[#This Row],[Fault Time]])*24)</f>
        <v>11.100000000000001</v>
      </c>
      <c r="AG625" s="177">
        <f>IFERROR((PA[[#This Row],[Work Completion time on fault]]-PA[[#This Row],[Fault Time]])*24,"")</f>
        <v>11.100000000000001</v>
      </c>
      <c r="AH625" s="316" t="s">
        <v>594</v>
      </c>
      <c r="AI625" s="32" t="s">
        <v>368</v>
      </c>
      <c r="AJ625" s="176">
        <f ca="1">IFERROR(PA[[#This Row],[Breakdown Time]]*PA[[#This Row],[Plant Equivalent Weightage]],"")</f>
        <v>2.0881449741117662E-3</v>
      </c>
      <c r="AK625" s="37">
        <v>2700</v>
      </c>
      <c r="AL625" s="278">
        <f>IFERROR((_xlfn.XLOOKUP($G625,'Modelling New'!$D:$D,'Modelling New'!$O:$O)*PA[[#This Row],[Lost PoA(Wh/m2)]]*PA[[#This Row],[DC Capacity Affected (kW)]])/1000,"")</f>
        <v>69.213516822368348</v>
      </c>
    </row>
    <row r="626" spans="1:38">
      <c r="A626" s="174">
        <f t="shared" si="11"/>
        <v>625</v>
      </c>
      <c r="B626" s="134">
        <v>45819</v>
      </c>
      <c r="C626" s="184">
        <f>YEAR(PA[[#This Row],[Date]])+IF(MONTH(PA[[#This Row],[Date]])&gt;=4,1,0)</f>
        <v>2026</v>
      </c>
      <c r="D626" s="32">
        <f>YEAR(PA[[#This Row],[Date]])</f>
        <v>2025</v>
      </c>
      <c r="E626" s="36" t="s">
        <v>364</v>
      </c>
      <c r="F626" s="36" t="s">
        <v>364</v>
      </c>
      <c r="G626" s="217">
        <v>45809</v>
      </c>
      <c r="H626" s="31">
        <f>DAY(EOMONTH(PA[[#This Row],[Month Year]],0))</f>
        <v>30</v>
      </c>
      <c r="I626" s="33">
        <v>0.27361111111111114</v>
      </c>
      <c r="J626" s="33">
        <v>0.7631944444444444</v>
      </c>
      <c r="K626" s="34">
        <f>IFERROR((PA[[#This Row],[Sunset Time (POA&lt;20 W/m2)]]-PA[[#This Row],[Sunrise Time (POA&gt;20 W/m2)]])*24,"")</f>
        <v>11.749999999999998</v>
      </c>
      <c r="L626" s="32" t="s">
        <v>479</v>
      </c>
      <c r="M626" s="32" t="s">
        <v>411</v>
      </c>
      <c r="N626" s="36" t="s">
        <v>417</v>
      </c>
      <c r="O626" s="35" t="s">
        <v>459</v>
      </c>
      <c r="P626" s="35" t="s">
        <v>407</v>
      </c>
      <c r="Q626" s="32"/>
      <c r="R626" s="31">
        <f>IF((PA[[#This Row],[String Type(If String BD)]]&amp;PA[[#This Row],[Equipment (If any BD other than PV  array and inv)]])="",1,0)</f>
        <v>0</v>
      </c>
      <c r="S626" s="31">
        <f>IF(PA[[#This Row],[String Type(If String BD)]]="",1,0)</f>
        <v>0</v>
      </c>
      <c r="T6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26" s="34">
        <f>IFERROR(_xlfn.XLOOKUP(PA[[#This Row],[Affected Equipment ]],'Basic Data'!N:N,'Basic Data'!Q:Q),"")</f>
        <v>31.900000000000002</v>
      </c>
      <c r="V626" s="302">
        <f ca="1">IFERROR(_xlfn.XLOOKUP(PA[[#This Row],[Affected Equipment ]],'Basic Data'!N:N,'Basic Data'!R:R),"")</f>
        <v>1.898470511218235E-4</v>
      </c>
      <c r="W626" s="35" t="s">
        <v>448</v>
      </c>
      <c r="X626" s="39"/>
      <c r="Y626" s="38" t="s">
        <v>470</v>
      </c>
      <c r="Z626" s="41">
        <v>0.27361111111111114</v>
      </c>
      <c r="AA626" s="41">
        <v>0.27361111111111114</v>
      </c>
      <c r="AB626" s="41">
        <v>0.27361111111111114</v>
      </c>
      <c r="AC626" s="44">
        <v>0.71875</v>
      </c>
      <c r="AD626" s="42">
        <f>IF(PA[[#This Row],[Acknowledgement Time ]]="NA","",(PA[[#This Row],[Acknowledgement Time ]]-PA[[#This Row],[Fault Time]])*24)</f>
        <v>0</v>
      </c>
      <c r="AE626" s="42">
        <f>IF(PA[[#This Row],[Work Start time on Fault]]="NA","",(PA[[#This Row],[Work Start time on Fault]]-PA[[#This Row],[Fault Time]])*24)</f>
        <v>0</v>
      </c>
      <c r="AF626" s="43">
        <f>IF(PA[[#This Row],[Status]]="Open","",(PA[[#This Row],[Work Completion time on fault]]-PA[[#This Row],[Fault Time]])*24)</f>
        <v>10.683333333333334</v>
      </c>
      <c r="AG626" s="42">
        <f>IFERROR((PA[[#This Row],[Work Completion time on fault]]-PA[[#This Row],[Fault Time]])*24,"")</f>
        <v>10.683333333333334</v>
      </c>
      <c r="AH626" s="316" t="s">
        <v>456</v>
      </c>
      <c r="AI626" s="32" t="s">
        <v>368</v>
      </c>
      <c r="AJ626" s="34">
        <f ca="1">IFERROR(PA[[#This Row],[Breakdown Time]]*PA[[#This Row],[Plant Equivalent Weightage]],"")</f>
        <v>2.0281993294848145E-3</v>
      </c>
      <c r="AK626" s="35">
        <v>2926</v>
      </c>
      <c r="AL626" s="49">
        <f>IFERROR((_xlfn.XLOOKUP($G626,'Modelling New'!$D:$D,'Modelling New'!$O:$O)*PA[[#This Row],[Lost PoA(Wh/m2)]]*PA[[#This Row],[DC Capacity Affected (kW)]])/1000,"")</f>
        <v>75.695081632509257</v>
      </c>
    </row>
    <row r="627" spans="1:38">
      <c r="A627" s="174">
        <f t="shared" si="11"/>
        <v>626</v>
      </c>
      <c r="B627" s="134">
        <v>45820</v>
      </c>
      <c r="C627" s="184">
        <f>YEAR(PA[[#This Row],[Date]])+IF(MONTH(PA[[#This Row],[Date]])&gt;=4,1,0)</f>
        <v>2026</v>
      </c>
      <c r="D627" s="32">
        <f>YEAR(PA[[#This Row],[Date]])</f>
        <v>2025</v>
      </c>
      <c r="E627" s="36" t="s">
        <v>364</v>
      </c>
      <c r="F627" s="36" t="s">
        <v>364</v>
      </c>
      <c r="G627" s="217">
        <v>45809</v>
      </c>
      <c r="H627" s="31">
        <f>DAY(EOMONTH(PA[[#This Row],[Month Year]],0))</f>
        <v>30</v>
      </c>
      <c r="I627" s="33">
        <v>0.27847222222222223</v>
      </c>
      <c r="J627" s="33">
        <v>0.75763888888888886</v>
      </c>
      <c r="K627" s="34">
        <f>IFERROR((PA[[#This Row],[Sunset Time (POA&lt;20 W/m2)]]-PA[[#This Row],[Sunrise Time (POA&gt;20 W/m2)]])*24,"")</f>
        <v>11.5</v>
      </c>
      <c r="L627" s="32" t="s">
        <v>412</v>
      </c>
      <c r="M627" s="36" t="s">
        <v>404</v>
      </c>
      <c r="N627" s="36" t="s">
        <v>417</v>
      </c>
      <c r="O627" s="35"/>
      <c r="P627" s="35"/>
      <c r="Q627" s="32"/>
      <c r="R627" s="31">
        <f>IF((PA[[#This Row],[String Type(If String BD)]]&amp;PA[[#This Row],[Equipment (If any BD other than PV  array and inv)]])="",1,0)</f>
        <v>1</v>
      </c>
      <c r="S627" s="31">
        <f>IF(PA[[#This Row],[String Type(If String BD)]]="",1,0)</f>
        <v>1</v>
      </c>
      <c r="T6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27" s="34">
        <f>IFERROR(_xlfn.XLOOKUP(PA[[#This Row],[Affected Equipment ]],'Basic Data'!N:N,'Basic Data'!Q:Q),"")</f>
        <v>2328.6999999999998</v>
      </c>
      <c r="V627" s="302">
        <f ca="1">IFERROR(_xlfn.XLOOKUP(PA[[#This Row],[Affected Equipment ]],'Basic Data'!N:N,'Basic Data'!R:R),"")</f>
        <v>1.3858834731893113E-2</v>
      </c>
      <c r="W627" s="35" t="s">
        <v>414</v>
      </c>
      <c r="X627" s="38"/>
      <c r="Y627" s="38" t="s">
        <v>75</v>
      </c>
      <c r="Z627" s="40">
        <v>0.27847222222222223</v>
      </c>
      <c r="AA627" s="40">
        <v>0.27847222222222223</v>
      </c>
      <c r="AB627" s="41">
        <v>0.27847222222222223</v>
      </c>
      <c r="AC627" s="44">
        <v>0.29583333333333334</v>
      </c>
      <c r="AD627" s="42">
        <f>IF(PA[[#This Row],[Acknowledgement Time ]]="NA","",(PA[[#This Row],[Acknowledgement Time ]]-PA[[#This Row],[Fault Time]])*24)</f>
        <v>0</v>
      </c>
      <c r="AE627" s="42">
        <f>IF(PA[[#This Row],[Work Start time on Fault]]="NA","",(PA[[#This Row],[Work Start time on Fault]]-PA[[#This Row],[Fault Time]])*24)</f>
        <v>0</v>
      </c>
      <c r="AF627" s="43">
        <f>IF(PA[[#This Row],[Status]]="Open","",(PA[[#This Row],[Work Completion time on fault]]-PA[[#This Row],[Fault Time]])*24)</f>
        <v>0.41666666666666652</v>
      </c>
      <c r="AG627" s="42">
        <f>IFERROR((PA[[#This Row],[Work Completion time on fault]]-PA[[#This Row],[Fault Time]])*24,"")</f>
        <v>0.41666666666666652</v>
      </c>
      <c r="AH627" s="330" t="s">
        <v>676</v>
      </c>
      <c r="AI627" s="32" t="s">
        <v>368</v>
      </c>
      <c r="AJ627" s="34">
        <f ca="1">IFERROR(PA[[#This Row],[Breakdown Time]]*PA[[#This Row],[Plant Equivalent Weightage]],"")</f>
        <v>5.7745144716221282E-3</v>
      </c>
      <c r="AK627" s="35">
        <v>21</v>
      </c>
      <c r="AL627" s="49">
        <f>IFERROR((_xlfn.XLOOKUP($G627,'Modelling New'!$D:$D,'Modelling New'!$O:$O)*PA[[#This Row],[Lost PoA(Wh/m2)]]*PA[[#This Row],[DC Capacity Affected (kW)]])/1000,"")</f>
        <v>39.658427936649581</v>
      </c>
    </row>
    <row r="628" spans="1:38">
      <c r="A628" s="174">
        <f t="shared" si="11"/>
        <v>627</v>
      </c>
      <c r="B628" s="30">
        <v>45820</v>
      </c>
      <c r="C628" s="184">
        <f>YEAR(PA[[#This Row],[Date]])+IF(MONTH(PA[[#This Row],[Date]])&gt;=4,1,0)</f>
        <v>2026</v>
      </c>
      <c r="D628" s="32">
        <f>YEAR(PA[[#This Row],[Date]])</f>
        <v>2025</v>
      </c>
      <c r="E628" s="36" t="s">
        <v>364</v>
      </c>
      <c r="F628" s="36" t="s">
        <v>364</v>
      </c>
      <c r="G628" s="217">
        <v>45809</v>
      </c>
      <c r="H628" s="31">
        <f>DAY(EOMONTH(PA[[#This Row],[Month Year]],0))</f>
        <v>30</v>
      </c>
      <c r="I628" s="33">
        <v>0.27847222222222223</v>
      </c>
      <c r="J628" s="33">
        <v>0.75763888888888886</v>
      </c>
      <c r="K628" s="34">
        <f>IFERROR((PA[[#This Row],[Sunset Time (POA&lt;20 W/m2)]]-PA[[#This Row],[Sunrise Time (POA&gt;20 W/m2)]])*24,"")</f>
        <v>11.5</v>
      </c>
      <c r="L628" s="32" t="s">
        <v>428</v>
      </c>
      <c r="M628" s="36" t="s">
        <v>404</v>
      </c>
      <c r="N628" s="36" t="s">
        <v>417</v>
      </c>
      <c r="O628" s="35"/>
      <c r="P628" s="35"/>
      <c r="Q628" s="32"/>
      <c r="R628" s="31">
        <f>IF((PA[[#This Row],[String Type(If String BD)]]&amp;PA[[#This Row],[Equipment (If any BD other than PV  array and inv)]])="",1,0)</f>
        <v>1</v>
      </c>
      <c r="S628" s="31">
        <f>IF(PA[[#This Row],[String Type(If String BD)]]="",1,0)</f>
        <v>1</v>
      </c>
      <c r="T6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28" s="34">
        <f>IFERROR(_xlfn.XLOOKUP(PA[[#This Row],[Affected Equipment ]],'Basic Data'!N:N,'Basic Data'!Q:Q),"")</f>
        <v>1991.43</v>
      </c>
      <c r="V628" s="302">
        <f ca="1">IFERROR(_xlfn.XLOOKUP(PA[[#This Row],[Affected Equipment ]],'Basic Data'!N:N,'Basic Data'!R:R),"")</f>
        <v>1.1851633636850562E-2</v>
      </c>
      <c r="W628" s="35" t="s">
        <v>414</v>
      </c>
      <c r="X628" s="38"/>
      <c r="Y628" s="38" t="s">
        <v>75</v>
      </c>
      <c r="Z628" s="40">
        <v>0.27847222222222223</v>
      </c>
      <c r="AA628" s="40">
        <v>0.27847222222222223</v>
      </c>
      <c r="AB628" s="41">
        <v>0.27847222222222223</v>
      </c>
      <c r="AC628" s="44">
        <v>0.33124999999999999</v>
      </c>
      <c r="AD628" s="42">
        <f>IF(PA[[#This Row],[Acknowledgement Time ]]="NA","",(PA[[#This Row],[Acknowledgement Time ]]-PA[[#This Row],[Fault Time]])*24)</f>
        <v>0</v>
      </c>
      <c r="AE628" s="42">
        <f>IF(PA[[#This Row],[Work Start time on Fault]]="NA","",(PA[[#This Row],[Work Start time on Fault]]-PA[[#This Row],[Fault Time]])*24)</f>
        <v>0</v>
      </c>
      <c r="AF628" s="43">
        <f>IF(PA[[#This Row],[Status]]="Open","",(PA[[#This Row],[Work Completion time on fault]]-PA[[#This Row],[Fault Time]])*24)</f>
        <v>1.2666666666666662</v>
      </c>
      <c r="AG628" s="42">
        <f>IFERROR((PA[[#This Row],[Work Completion time on fault]]-PA[[#This Row],[Fault Time]])*24,"")</f>
        <v>1.2666666666666662</v>
      </c>
      <c r="AH628" s="330" t="s">
        <v>562</v>
      </c>
      <c r="AI628" s="32" t="s">
        <v>368</v>
      </c>
      <c r="AJ628" s="34">
        <f ca="1">IFERROR(PA[[#This Row],[Breakdown Time]]*PA[[#This Row],[Plant Equivalent Weightage]],"")</f>
        <v>1.501206927334404E-2</v>
      </c>
      <c r="AK628" s="35">
        <v>75.099999999999994</v>
      </c>
      <c r="AL628" s="49">
        <f>IFERROR((_xlfn.XLOOKUP($G628,'Modelling New'!$D:$D,'Modelling New'!$O:$O)*PA[[#This Row],[Lost PoA(Wh/m2)]]*PA[[#This Row],[DC Capacity Affected (kW)]])/1000,"")</f>
        <v>121.28515264506345</v>
      </c>
    </row>
    <row r="629" spans="1:38">
      <c r="A629" s="174">
        <f t="shared" si="11"/>
        <v>628</v>
      </c>
      <c r="B629" s="30">
        <v>45820</v>
      </c>
      <c r="C629" s="184">
        <f>YEAR(PA[[#This Row],[Date]])+IF(MONTH(PA[[#This Row],[Date]])&gt;=4,1,0)</f>
        <v>2026</v>
      </c>
      <c r="D629" s="32">
        <f>YEAR(PA[[#This Row],[Date]])</f>
        <v>2025</v>
      </c>
      <c r="E629" s="36" t="s">
        <v>364</v>
      </c>
      <c r="F629" s="36" t="s">
        <v>364</v>
      </c>
      <c r="G629" s="217">
        <v>45809</v>
      </c>
      <c r="H629" s="31">
        <f>DAY(EOMONTH(PA[[#This Row],[Month Year]],0))</f>
        <v>30</v>
      </c>
      <c r="I629" s="33">
        <v>0.27847222222222223</v>
      </c>
      <c r="J629" s="33">
        <v>0.75763888888888886</v>
      </c>
      <c r="K629" s="34">
        <f>IFERROR((PA[[#This Row],[Sunset Time (POA&lt;20 W/m2)]]-PA[[#This Row],[Sunrise Time (POA&gt;20 W/m2)]])*24,"")</f>
        <v>11.5</v>
      </c>
      <c r="L629" s="32" t="s">
        <v>428</v>
      </c>
      <c r="M629" s="32"/>
      <c r="N629" s="32"/>
      <c r="O629" s="35"/>
      <c r="P629" s="35"/>
      <c r="Q629" s="32" t="s">
        <v>420</v>
      </c>
      <c r="R629" s="31">
        <f>IF((PA[[#This Row],[String Type(If String BD)]]&amp;PA[[#This Row],[Equipment (If any BD other than PV  array and inv)]])="",1,0)</f>
        <v>0</v>
      </c>
      <c r="S629" s="31">
        <f>IF(PA[[#This Row],[String Type(If String BD)]]="",1,0)</f>
        <v>1</v>
      </c>
      <c r="T6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629" s="34">
        <f>IFERROR(_xlfn.XLOOKUP(PA[[#This Row],[Affected Equipment ]],'Basic Data'!N:N,'Basic Data'!Q:Q),"")</f>
        <v>7475.3300000000017</v>
      </c>
      <c r="V629" s="302">
        <f ca="1">IFERROR(_xlfn.XLOOKUP(PA[[#This Row],[Affected Equipment ]],'Basic Data'!N:N,'Basic Data'!R:R),"")</f>
        <v>4.4488067606974956E-2</v>
      </c>
      <c r="W629" s="35" t="s">
        <v>421</v>
      </c>
      <c r="X629" s="38"/>
      <c r="Y629" s="38" t="s">
        <v>677</v>
      </c>
      <c r="Z629" s="44">
        <v>0.39027777777777778</v>
      </c>
      <c r="AA629" s="44">
        <v>0.39027777777777778</v>
      </c>
      <c r="AB629" s="44">
        <v>0.39027777777777778</v>
      </c>
      <c r="AC629" s="44">
        <v>0.41041666666666665</v>
      </c>
      <c r="AD629" s="42">
        <f>IF(PA[[#This Row],[Acknowledgement Time ]]="NA","",(PA[[#This Row],[Acknowledgement Time ]]-PA[[#This Row],[Fault Time]])*24)</f>
        <v>0</v>
      </c>
      <c r="AE629" s="42">
        <f>IF(PA[[#This Row],[Work Start time on Fault]]="NA","",(PA[[#This Row],[Work Start time on Fault]]-PA[[#This Row],[Fault Time]])*24)</f>
        <v>0</v>
      </c>
      <c r="AF629" s="43">
        <f>IF(PA[[#This Row],[Status]]="Open","",(PA[[#This Row],[Work Completion time on fault]]-PA[[#This Row],[Fault Time]])*24)</f>
        <v>0.48333333333333295</v>
      </c>
      <c r="AG629" s="42">
        <f>IFERROR((PA[[#This Row],[Work Completion time on fault]]-PA[[#This Row],[Fault Time]])*24,"")</f>
        <v>0.48333333333333295</v>
      </c>
      <c r="AH629" s="35" t="s">
        <v>423</v>
      </c>
      <c r="AI629" s="32" t="s">
        <v>368</v>
      </c>
      <c r="AJ629" s="34">
        <f ca="1">IFERROR(PA[[#This Row],[Breakdown Time]]*PA[[#This Row],[Plant Equivalent Weightage]],"")</f>
        <v>2.1502566010037878E-2</v>
      </c>
      <c r="AK629" s="35">
        <v>66</v>
      </c>
      <c r="AL629" s="49">
        <f>IFERROR((_xlfn.XLOOKUP($G629,'Modelling New'!$D:$D,'Modelling New'!$O:$O)*PA[[#This Row],[Lost PoA(Wh/m2)]]*PA[[#This Row],[DC Capacity Affected (kW)]])/1000,"")</f>
        <v>400.10774830646443</v>
      </c>
    </row>
    <row r="630" spans="1:38">
      <c r="A630" s="174">
        <f t="shared" si="11"/>
        <v>629</v>
      </c>
      <c r="B630" s="30">
        <v>45820</v>
      </c>
      <c r="C630" s="184">
        <f>YEAR(PA[[#This Row],[Date]])+IF(MONTH(PA[[#This Row],[Date]])&gt;=4,1,0)</f>
        <v>2026</v>
      </c>
      <c r="D630" s="32">
        <f>YEAR(PA[[#This Row],[Date]])</f>
        <v>2025</v>
      </c>
      <c r="E630" s="36" t="s">
        <v>364</v>
      </c>
      <c r="F630" s="36" t="s">
        <v>364</v>
      </c>
      <c r="G630" s="217">
        <v>45809</v>
      </c>
      <c r="H630" s="31">
        <f>DAY(EOMONTH(PA[[#This Row],[Month Year]],0))</f>
        <v>30</v>
      </c>
      <c r="I630" s="33">
        <v>0.27847222222222223</v>
      </c>
      <c r="J630" s="33">
        <v>0.75763888888888886</v>
      </c>
      <c r="K630" s="34">
        <f>IFERROR((PA[[#This Row],[Sunset Time (POA&lt;20 W/m2)]]-PA[[#This Row],[Sunrise Time (POA&gt;20 W/m2)]])*24,"")</f>
        <v>11.5</v>
      </c>
      <c r="L630" s="32" t="s">
        <v>412</v>
      </c>
      <c r="M630" s="32"/>
      <c r="N630" s="32"/>
      <c r="O630" s="35"/>
      <c r="P630" s="35"/>
      <c r="Q630" s="32" t="s">
        <v>420</v>
      </c>
      <c r="R630" s="31">
        <f>IF((PA[[#This Row],[String Type(If String BD)]]&amp;PA[[#This Row],[Equipment (If any BD other than PV  array and inv)]])="",1,0)</f>
        <v>0</v>
      </c>
      <c r="S630" s="31">
        <f>IF(PA[[#This Row],[String Type(If String BD)]]="",1,0)</f>
        <v>1</v>
      </c>
      <c r="T6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630" s="34">
        <f>IFERROR(_xlfn.XLOOKUP(PA[[#This Row],[Affected Equipment ]],'Basic Data'!N:N,'Basic Data'!Q:Q),"")</f>
        <v>16041.639999999996</v>
      </c>
      <c r="V630" s="302">
        <f ca="1">IFERROR(_xlfn.XLOOKUP(PA[[#This Row],[Affected Equipment ]],'Basic Data'!N:N,'Basic Data'!R:R),"")</f>
        <v>9.5468904362316226E-2</v>
      </c>
      <c r="W630" s="35" t="s">
        <v>421</v>
      </c>
      <c r="X630" s="38"/>
      <c r="Y630" s="38" t="s">
        <v>677</v>
      </c>
      <c r="Z630" s="44">
        <v>0.39027777777777778</v>
      </c>
      <c r="AA630" s="44">
        <v>0.39027777777777778</v>
      </c>
      <c r="AB630" s="44">
        <v>0.39027777777777778</v>
      </c>
      <c r="AC630" s="44">
        <v>0.41041666666666665</v>
      </c>
      <c r="AD630" s="42">
        <f>IF(PA[[#This Row],[Acknowledgement Time ]]="NA","",(PA[[#This Row],[Acknowledgement Time ]]-PA[[#This Row],[Fault Time]])*24)</f>
        <v>0</v>
      </c>
      <c r="AE630" s="42">
        <f>IF(PA[[#This Row],[Work Start time on Fault]]="NA","",(PA[[#This Row],[Work Start time on Fault]]-PA[[#This Row],[Fault Time]])*24)</f>
        <v>0</v>
      </c>
      <c r="AF630" s="43">
        <f>IF(PA[[#This Row],[Status]]="Open","",(PA[[#This Row],[Work Completion time on fault]]-PA[[#This Row],[Fault Time]])*24)</f>
        <v>0.48333333333333295</v>
      </c>
      <c r="AG630" s="42">
        <f>IFERROR((PA[[#This Row],[Work Completion time on fault]]-PA[[#This Row],[Fault Time]])*24,"")</f>
        <v>0.48333333333333295</v>
      </c>
      <c r="AH630" s="35" t="s">
        <v>423</v>
      </c>
      <c r="AI630" s="32" t="s">
        <v>368</v>
      </c>
      <c r="AJ630" s="34">
        <f ca="1">IFERROR(PA[[#This Row],[Breakdown Time]]*PA[[#This Row],[Plant Equivalent Weightage]],"")</f>
        <v>4.6143303775119472E-2</v>
      </c>
      <c r="AK630" s="35">
        <v>66</v>
      </c>
      <c r="AL630" s="49">
        <f>IFERROR((_xlfn.XLOOKUP($G630,'Modelling New'!$D:$D,'Modelling New'!$O:$O)*PA[[#This Row],[Lost PoA(Wh/m2)]]*PA[[#This Row],[DC Capacity Affected (kW)]])/1000,"")</f>
        <v>858.60884530086412</v>
      </c>
    </row>
    <row r="631" spans="1:38">
      <c r="A631" s="174">
        <f t="shared" si="11"/>
        <v>630</v>
      </c>
      <c r="B631" s="134">
        <v>45820</v>
      </c>
      <c r="C631" s="183">
        <f>YEAR(PA[[#This Row],[Date]])+IF(MONTH(PA[[#This Row],[Date]])&gt;=4,1,0)</f>
        <v>2026</v>
      </c>
      <c r="D631" s="32">
        <f>YEAR(PA[[#This Row],[Date]])</f>
        <v>2025</v>
      </c>
      <c r="E631" s="36" t="s">
        <v>364</v>
      </c>
      <c r="F631" s="36" t="s">
        <v>364</v>
      </c>
      <c r="G631" s="217">
        <v>45809</v>
      </c>
      <c r="H631" s="175">
        <f>DAY(EOMONTH(PA[[#This Row],[Month Year]],0))</f>
        <v>30</v>
      </c>
      <c r="I631" s="33">
        <v>0.27847222222222223</v>
      </c>
      <c r="J631" s="33">
        <v>0.75763888888888886</v>
      </c>
      <c r="K631" s="34">
        <f>IFERROR((PA[[#This Row],[Sunset Time (POA&lt;20 W/m2)]]-PA[[#This Row],[Sunrise Time (POA&gt;20 W/m2)]])*24,"")</f>
        <v>11.5</v>
      </c>
      <c r="L631" s="32" t="s">
        <v>525</v>
      </c>
      <c r="M631" s="32" t="s">
        <v>411</v>
      </c>
      <c r="N631" s="36" t="s">
        <v>413</v>
      </c>
      <c r="O631" s="37"/>
      <c r="P631" s="37"/>
      <c r="Q631" s="32"/>
      <c r="R631" s="175">
        <f>IF((PA[[#This Row],[String Type(If String BD)]]&amp;PA[[#This Row],[Equipment (If any BD other than PV  array and inv)]])="",1,0)</f>
        <v>1</v>
      </c>
      <c r="S631" s="175">
        <f>IF(PA[[#This Row],[String Type(If String BD)]]="",1,0)</f>
        <v>1</v>
      </c>
      <c r="T63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IS4Inv2M2</v>
      </c>
      <c r="U631" s="176">
        <f>IFERROR(_xlfn.XLOOKUP(PA[[#This Row],[Affected Equipment ]],'Basic Data'!N:N,'Basic Data'!Q:Q),"")</f>
        <v>2212.6999999999998</v>
      </c>
      <c r="V631" s="303">
        <f ca="1">IFERROR(_xlfn.XLOOKUP(PA[[#This Row],[Affected Equipment ]],'Basic Data'!N:N,'Basic Data'!R:R),"")</f>
        <v>1.3168481818722846E-2</v>
      </c>
      <c r="W631" s="35" t="s">
        <v>414</v>
      </c>
      <c r="X631" s="39"/>
      <c r="Y631" s="38" t="s">
        <v>439</v>
      </c>
      <c r="Z631" s="45">
        <v>0.43472222222222223</v>
      </c>
      <c r="AA631" s="45">
        <v>0.43472222222222223</v>
      </c>
      <c r="AB631" s="45">
        <v>0.43472222222222223</v>
      </c>
      <c r="AC631" s="45">
        <v>0.52986111111111112</v>
      </c>
      <c r="AD631" s="177">
        <f>IF(PA[[#This Row],[Acknowledgement Time ]]="NA","",(PA[[#This Row],[Acknowledgement Time ]]-PA[[#This Row],[Fault Time]])*24)</f>
        <v>0</v>
      </c>
      <c r="AE631" s="177">
        <f>IF(PA[[#This Row],[Work Start time on Fault]]="NA","",(PA[[#This Row],[Work Start time on Fault]]-PA[[#This Row],[Fault Time]])*24)</f>
        <v>0</v>
      </c>
      <c r="AF631" s="178">
        <f>IF(PA[[#This Row],[Status]]="Open","",(PA[[#This Row],[Work Completion time on fault]]-PA[[#This Row],[Fault Time]])*24)</f>
        <v>2.2833333333333332</v>
      </c>
      <c r="AG631" s="177">
        <f>IFERROR((PA[[#This Row],[Work Completion time on fault]]-PA[[#This Row],[Fault Time]])*24,"")</f>
        <v>2.2833333333333332</v>
      </c>
      <c r="AH631" s="330" t="s">
        <v>562</v>
      </c>
      <c r="AI631" s="32" t="s">
        <v>368</v>
      </c>
      <c r="AJ631" s="176">
        <f ca="1">IFERROR(PA[[#This Row],[Breakdown Time]]*PA[[#This Row],[Plant Equivalent Weightage]],"")</f>
        <v>3.006803348608383E-2</v>
      </c>
      <c r="AK631" s="37">
        <v>384</v>
      </c>
      <c r="AL631" s="278">
        <f>IFERROR((_xlfn.XLOOKUP($G631,'Modelling New'!$D:$D,'Modelling New'!$O:$O)*PA[[#This Row],[Lost PoA(Wh/m2)]]*PA[[#This Row],[DC Capacity Affected (kW)]])/1000,"")</f>
        <v>689.0590119204669</v>
      </c>
    </row>
    <row r="632" spans="1:38">
      <c r="A632" s="174">
        <f t="shared" si="11"/>
        <v>631</v>
      </c>
      <c r="B632" s="134">
        <v>45820</v>
      </c>
      <c r="C632" s="184">
        <f>YEAR(PA[[#This Row],[Date]])+IF(MONTH(PA[[#This Row],[Date]])&gt;=4,1,0)</f>
        <v>2026</v>
      </c>
      <c r="D632" s="32">
        <f>YEAR(PA[[#This Row],[Date]])</f>
        <v>2025</v>
      </c>
      <c r="E632" s="36" t="s">
        <v>364</v>
      </c>
      <c r="F632" s="36" t="s">
        <v>364</v>
      </c>
      <c r="G632" s="217">
        <v>45809</v>
      </c>
      <c r="H632" s="31">
        <f>DAY(EOMONTH(PA[[#This Row],[Month Year]],0))</f>
        <v>30</v>
      </c>
      <c r="I632" s="33">
        <v>0.27847222222222223</v>
      </c>
      <c r="J632" s="33">
        <v>0.75763888888888886</v>
      </c>
      <c r="K632" s="34">
        <f>IFERROR((PA[[#This Row],[Sunset Time (POA&lt;20 W/m2)]]-PA[[#This Row],[Sunrise Time (POA&gt;20 W/m2)]])*24,"")</f>
        <v>11.5</v>
      </c>
      <c r="L632" s="32" t="s">
        <v>425</v>
      </c>
      <c r="M632" s="32" t="s">
        <v>484</v>
      </c>
      <c r="N632" s="36" t="s">
        <v>417</v>
      </c>
      <c r="O632" s="35"/>
      <c r="P632" s="35"/>
      <c r="Q632" s="32"/>
      <c r="R632" s="31">
        <f>IF((PA[[#This Row],[String Type(If String BD)]]&amp;PA[[#This Row],[Equipment (If any BD other than PV  array and inv)]])="",1,0)</f>
        <v>1</v>
      </c>
      <c r="S632" s="31">
        <f>IF(PA[[#This Row],[String Type(If String BD)]]="",1,0)</f>
        <v>1</v>
      </c>
      <c r="T6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IS13Inv4M1</v>
      </c>
      <c r="U632" s="34">
        <f>IFERROR(_xlfn.XLOOKUP(PA[[#This Row],[Affected Equipment ]],'Basic Data'!N:N,'Basic Data'!Q:Q),"")</f>
        <v>2007.2350000000001</v>
      </c>
      <c r="V632" s="302">
        <f ca="1">IFERROR(_xlfn.XLOOKUP(PA[[#This Row],[Affected Equipment ]],'Basic Data'!N:N,'Basic Data'!R:R),"")</f>
        <v>1.1945694221270012E-2</v>
      </c>
      <c r="W632" s="35" t="s">
        <v>414</v>
      </c>
      <c r="X632" s="38"/>
      <c r="Y632" s="38" t="s">
        <v>439</v>
      </c>
      <c r="Z632" s="44">
        <v>0.27847222222222223</v>
      </c>
      <c r="AA632" s="44">
        <v>0.27847222222222223</v>
      </c>
      <c r="AB632" s="44">
        <v>0.27847222222222223</v>
      </c>
      <c r="AC632" s="44">
        <v>0.29583333333333334</v>
      </c>
      <c r="AD632" s="42">
        <f>IF(PA[[#This Row],[Acknowledgement Time ]]="NA","",(PA[[#This Row],[Acknowledgement Time ]]-PA[[#This Row],[Fault Time]])*24)</f>
        <v>0</v>
      </c>
      <c r="AE632" s="42">
        <f>IF(PA[[#This Row],[Work Start time on Fault]]="NA","",(PA[[#This Row],[Work Start time on Fault]]-PA[[#This Row],[Fault Time]])*24)</f>
        <v>0</v>
      </c>
      <c r="AF632" s="43">
        <f>IF(PA[[#This Row],[Status]]="Open","",(PA[[#This Row],[Work Completion time on fault]]-PA[[#This Row],[Fault Time]])*24)</f>
        <v>0.41666666666666652</v>
      </c>
      <c r="AG632" s="42">
        <f>IFERROR((PA[[#This Row],[Work Completion time on fault]]-PA[[#This Row],[Fault Time]])*24,"")</f>
        <v>0.41666666666666652</v>
      </c>
      <c r="AH632" s="330" t="s">
        <v>562</v>
      </c>
      <c r="AI632" s="32" t="s">
        <v>368</v>
      </c>
      <c r="AJ632" s="34">
        <f ca="1">IFERROR(PA[[#This Row],[Breakdown Time]]*PA[[#This Row],[Plant Equivalent Weightage]],"")</f>
        <v>4.9773725921958365E-3</v>
      </c>
      <c r="AK632" s="35">
        <v>21</v>
      </c>
      <c r="AL632" s="49">
        <f>IFERROR((_xlfn.XLOOKUP($G632,'Modelling New'!$D:$D,'Modelling New'!$O:$O)*PA[[#This Row],[Lost PoA(Wh/m2)]]*PA[[#This Row],[DC Capacity Affected (kW)]])/1000,"")</f>
        <v>34.183786919491915</v>
      </c>
    </row>
    <row r="633" spans="1:38">
      <c r="A633" s="174">
        <f t="shared" si="11"/>
        <v>632</v>
      </c>
      <c r="B633" s="30">
        <v>45820</v>
      </c>
      <c r="C633" s="184">
        <f>YEAR(PA[[#This Row],[Date]])+IF(MONTH(PA[[#This Row],[Date]])&gt;=4,1,0)</f>
        <v>2026</v>
      </c>
      <c r="D633" s="32">
        <f>YEAR(PA[[#This Row],[Date]])</f>
        <v>2025</v>
      </c>
      <c r="E633" s="36" t="s">
        <v>364</v>
      </c>
      <c r="F633" s="36" t="s">
        <v>364</v>
      </c>
      <c r="G633" s="217">
        <v>45809</v>
      </c>
      <c r="H633" s="31">
        <f>DAY(EOMONTH(PA[[#This Row],[Month Year]],0))</f>
        <v>30</v>
      </c>
      <c r="I633" s="33">
        <v>0.27847222222222223</v>
      </c>
      <c r="J633" s="33">
        <v>0.75763888888888886</v>
      </c>
      <c r="K633" s="34">
        <f>IFERROR((PA[[#This Row],[Sunset Time (POA&lt;20 W/m2)]]-PA[[#This Row],[Sunrise Time (POA&gt;20 W/m2)]])*24,"")</f>
        <v>11.5</v>
      </c>
      <c r="L633" s="32" t="s">
        <v>511</v>
      </c>
      <c r="M633" s="36" t="s">
        <v>404</v>
      </c>
      <c r="N633" s="32"/>
      <c r="O633" s="35"/>
      <c r="P633" s="35"/>
      <c r="Q633" s="32"/>
      <c r="R633" s="31">
        <f>IF((PA[[#This Row],[String Type(If String BD)]]&amp;PA[[#This Row],[Equipment (If any BD other than PV  array and inv)]])="",1,0)</f>
        <v>1</v>
      </c>
      <c r="S633" s="31">
        <f>IF(PA[[#This Row],[String Type(If String BD)]]="",1,0)</f>
        <v>1</v>
      </c>
      <c r="T6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33" s="34">
        <f>IFERROR(_xlfn.XLOOKUP(PA[[#This Row],[Affected Equipment ]],'Basic Data'!N:N,'Basic Data'!Q:Q),"")</f>
        <v>4061.8850000000007</v>
      </c>
      <c r="V633" s="302">
        <f ca="1">IFERROR(_xlfn.XLOOKUP(PA[[#This Row],[Affected Equipment ]],'Basic Data'!N:N,'Basic Data'!R:R),"")</f>
        <v>2.4173570195798372E-2</v>
      </c>
      <c r="W633" s="35" t="s">
        <v>475</v>
      </c>
      <c r="X633" s="38"/>
      <c r="Y633" s="38" t="s">
        <v>439</v>
      </c>
      <c r="Z633" s="41">
        <v>0.27847222222222223</v>
      </c>
      <c r="AA633" s="41">
        <v>0.27847222222222223</v>
      </c>
      <c r="AB633" s="41">
        <v>0.27847222222222223</v>
      </c>
      <c r="AC633" s="44">
        <v>0.75763888888888886</v>
      </c>
      <c r="AD633" s="42">
        <f>IF(PA[[#This Row],[Acknowledgement Time ]]="NA","",(PA[[#This Row],[Acknowledgement Time ]]-PA[[#This Row],[Fault Time]])*24)</f>
        <v>0</v>
      </c>
      <c r="AE633" s="42">
        <f>IF(PA[[#This Row],[Work Start time on Fault]]="NA","",(PA[[#This Row],[Work Start time on Fault]]-PA[[#This Row],[Fault Time]])*24)</f>
        <v>0</v>
      </c>
      <c r="AF633" s="43" t="str">
        <f>IF(PA[[#This Row],[Status]]="Open","",(PA[[#This Row],[Work Completion time on fault]]-PA[[#This Row],[Fault Time]])*24)</f>
        <v/>
      </c>
      <c r="AG633" s="42">
        <f>IFERROR((PA[[#This Row],[Work Completion time on fault]]-PA[[#This Row],[Fault Time]])*24,"")</f>
        <v>11.5</v>
      </c>
      <c r="AH633" s="35" t="s">
        <v>673</v>
      </c>
      <c r="AI633" s="32" t="s">
        <v>553</v>
      </c>
      <c r="AJ633" s="34">
        <f ca="1">IFERROR(PA[[#This Row],[Breakdown Time]]*PA[[#This Row],[Plant Equivalent Weightage]],"")</f>
        <v>0.27799605725168131</v>
      </c>
      <c r="AK633" s="35">
        <v>2093</v>
      </c>
      <c r="AL633" s="49">
        <f>IFERROR((_xlfn.XLOOKUP($G633,'Modelling New'!$D:$D,'Modelling New'!$O:$O)*PA[[#This Row],[Lost PoA(Wh/m2)]]*PA[[#This Row],[DC Capacity Affected (kW)]])/1000,"")</f>
        <v>6894.4481319016222</v>
      </c>
    </row>
    <row r="634" spans="1:38">
      <c r="A634" s="174">
        <f t="shared" si="11"/>
        <v>633</v>
      </c>
      <c r="B634" s="134">
        <v>45820</v>
      </c>
      <c r="C634" s="184">
        <f>YEAR(PA[[#This Row],[Date]])+IF(MONTH(PA[[#This Row],[Date]])&gt;=4,1,0)</f>
        <v>2026</v>
      </c>
      <c r="D634" s="32">
        <f>YEAR(PA[[#This Row],[Date]])</f>
        <v>2025</v>
      </c>
      <c r="E634" s="36" t="s">
        <v>364</v>
      </c>
      <c r="F634" s="36" t="s">
        <v>364</v>
      </c>
      <c r="G634" s="217">
        <v>45809</v>
      </c>
      <c r="H634" s="175">
        <f>DAY(EOMONTH(PA[[#This Row],[Month Year]],0))</f>
        <v>30</v>
      </c>
      <c r="I634" s="33">
        <v>0.27847222222222223</v>
      </c>
      <c r="J634" s="33">
        <v>0.75763888888888886</v>
      </c>
      <c r="K634" s="34">
        <f>IFERROR((PA[[#This Row],[Sunset Time (POA&lt;20 W/m2)]]-PA[[#This Row],[Sunrise Time (POA&gt;20 W/m2)]])*24,"")</f>
        <v>11.5</v>
      </c>
      <c r="L634" s="32" t="s">
        <v>511</v>
      </c>
      <c r="M634" s="36" t="s">
        <v>411</v>
      </c>
      <c r="N634" s="36"/>
      <c r="O634" s="37"/>
      <c r="P634" s="37"/>
      <c r="Q634" s="36"/>
      <c r="R634" s="175">
        <f>IF((PA[[#This Row],[String Type(If String BD)]]&amp;PA[[#This Row],[Equipment (If any BD other than PV  array and inv)]])="",1,0)</f>
        <v>1</v>
      </c>
      <c r="S634" s="175">
        <f>IF(PA[[#This Row],[String Type(If String BD)]]="",1,0)</f>
        <v>1</v>
      </c>
      <c r="T6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34" s="176">
        <f>IFERROR(_xlfn.XLOOKUP(PA[[#This Row],[Affected Equipment ]],'Basic Data'!N:N,'Basic Data'!Q:Q),"")</f>
        <v>3888.03</v>
      </c>
      <c r="V634" s="303">
        <f ca="1">IFERROR(_xlfn.XLOOKUP(PA[[#This Row],[Affected Equipment ]],'Basic Data'!N:N,'Basic Data'!R:R),"")</f>
        <v>2.3138903767184433E-2</v>
      </c>
      <c r="W634" s="35" t="s">
        <v>475</v>
      </c>
      <c r="X634" s="38"/>
      <c r="Y634" s="38" t="s">
        <v>439</v>
      </c>
      <c r="Z634" s="41">
        <v>0.27847222222222223</v>
      </c>
      <c r="AA634" s="41">
        <v>0.27847222222222223</v>
      </c>
      <c r="AB634" s="41">
        <v>0.27847222222222223</v>
      </c>
      <c r="AC634" s="44">
        <v>0.75763888888888886</v>
      </c>
      <c r="AD634" s="177">
        <f>IF(PA[[#This Row],[Acknowledgement Time ]]="NA","",(PA[[#This Row],[Acknowledgement Time ]]-PA[[#This Row],[Fault Time]])*24)</f>
        <v>0</v>
      </c>
      <c r="AE634" s="177">
        <f>IF(PA[[#This Row],[Work Start time on Fault]]="NA","",(PA[[#This Row],[Work Start time on Fault]]-PA[[#This Row],[Fault Time]])*24)</f>
        <v>0</v>
      </c>
      <c r="AF634" s="178" t="str">
        <f>IF(PA[[#This Row],[Status]]="Open","",(PA[[#This Row],[Work Completion time on fault]]-PA[[#This Row],[Fault Time]])*24)</f>
        <v/>
      </c>
      <c r="AG634" s="177">
        <f>IFERROR((PA[[#This Row],[Work Completion time on fault]]-PA[[#This Row],[Fault Time]])*24,"")</f>
        <v>11.5</v>
      </c>
      <c r="AH634" s="35" t="s">
        <v>673</v>
      </c>
      <c r="AI634" s="32" t="s">
        <v>553</v>
      </c>
      <c r="AJ634" s="176">
        <f ca="1">IFERROR(PA[[#This Row],[Breakdown Time]]*PA[[#This Row],[Plant Equivalent Weightage]],"")</f>
        <v>0.266097393322621</v>
      </c>
      <c r="AK634" s="35">
        <v>2093</v>
      </c>
      <c r="AL634" s="278">
        <f>IFERROR((_xlfn.XLOOKUP($G634,'Modelling New'!$D:$D,'Modelling New'!$O:$O)*PA[[#This Row],[Lost PoA(Wh/m2)]]*PA[[#This Row],[DC Capacity Affected (kW)]])/1000,"")</f>
        <v>6599.3550211976599</v>
      </c>
    </row>
    <row r="635" spans="1:38">
      <c r="A635" s="174">
        <f t="shared" si="11"/>
        <v>634</v>
      </c>
      <c r="B635" s="134">
        <v>45821</v>
      </c>
      <c r="C635" s="184">
        <f>YEAR(PA[[#This Row],[Date]])+IF(MONTH(PA[[#This Row],[Date]])&gt;=4,1,0)</f>
        <v>2026</v>
      </c>
      <c r="D635" s="32">
        <f>YEAR(PA[[#This Row],[Date]])</f>
        <v>2025</v>
      </c>
      <c r="E635" s="36" t="s">
        <v>364</v>
      </c>
      <c r="F635" s="36" t="s">
        <v>364</v>
      </c>
      <c r="G635" s="217">
        <v>45809</v>
      </c>
      <c r="H635" s="31">
        <f>DAY(EOMONTH(PA[[#This Row],[Month Year]],0))</f>
        <v>30</v>
      </c>
      <c r="I635" s="33">
        <v>0.27430555555555558</v>
      </c>
      <c r="J635" s="33">
        <v>0.77013888888888893</v>
      </c>
      <c r="K635" s="34">
        <f>IFERROR((PA[[#This Row],[Sunset Time (POA&lt;20 W/m2)]]-PA[[#This Row],[Sunrise Time (POA&gt;20 W/m2)]])*24,"")</f>
        <v>11.9</v>
      </c>
      <c r="L635" s="32" t="s">
        <v>425</v>
      </c>
      <c r="M635" s="36" t="s">
        <v>437</v>
      </c>
      <c r="N635" s="36" t="s">
        <v>413</v>
      </c>
      <c r="O635" s="35"/>
      <c r="P635" s="35"/>
      <c r="Q635" s="32"/>
      <c r="R635" s="31">
        <f>IF((PA[[#This Row],[String Type(If String BD)]]&amp;PA[[#This Row],[Equipment (If any BD other than PV  array and inv)]])="",1,0)</f>
        <v>1</v>
      </c>
      <c r="S635" s="31">
        <f>IF(PA[[#This Row],[String Type(If String BD)]]="",1,0)</f>
        <v>1</v>
      </c>
      <c r="T6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IS13Inv3M2</v>
      </c>
      <c r="U635" s="34">
        <f>IFERROR(_xlfn.XLOOKUP(PA[[#This Row],[Affected Equipment ]],'Basic Data'!N:N,'Basic Data'!Q:Q),"")</f>
        <v>1817.5750000000003</v>
      </c>
      <c r="V635" s="302">
        <f ca="1">IFERROR(_xlfn.XLOOKUP(PA[[#This Row],[Affected Equipment ]],'Basic Data'!N:N,'Basic Data'!R:R),"")</f>
        <v>1.0816967208236626E-2</v>
      </c>
      <c r="W635" s="35" t="s">
        <v>414</v>
      </c>
      <c r="X635" s="38"/>
      <c r="Y635" s="38" t="s">
        <v>439</v>
      </c>
      <c r="Z635" s="40">
        <v>0.32083333333333336</v>
      </c>
      <c r="AA635" s="40">
        <v>0.32083333333333336</v>
      </c>
      <c r="AB635" s="40">
        <v>0.32083333333333336</v>
      </c>
      <c r="AC635" s="44">
        <v>0.3659722222222222</v>
      </c>
      <c r="AD635" s="42">
        <f>IF(PA[[#This Row],[Acknowledgement Time ]]="NA","",(PA[[#This Row],[Acknowledgement Time ]]-PA[[#This Row],[Fault Time]])*24)</f>
        <v>0</v>
      </c>
      <c r="AE635" s="42">
        <f>IF(PA[[#This Row],[Work Start time on Fault]]="NA","",(PA[[#This Row],[Work Start time on Fault]]-PA[[#This Row],[Fault Time]])*24)</f>
        <v>0</v>
      </c>
      <c r="AF635" s="43">
        <f>IF(PA[[#This Row],[Status]]="Open","",(PA[[#This Row],[Work Completion time on fault]]-PA[[#This Row],[Fault Time]])*24)</f>
        <v>1.0833333333333321</v>
      </c>
      <c r="AG635" s="42">
        <f>IFERROR((PA[[#This Row],[Work Completion time on fault]]-PA[[#This Row],[Fault Time]])*24,"")</f>
        <v>1.0833333333333321</v>
      </c>
      <c r="AH635" s="330" t="s">
        <v>562</v>
      </c>
      <c r="AI635" s="32" t="s">
        <v>368</v>
      </c>
      <c r="AJ635" s="34">
        <f ca="1">IFERROR(PA[[#This Row],[Breakdown Time]]*PA[[#This Row],[Plant Equivalent Weightage]],"")</f>
        <v>1.1718381142256332E-2</v>
      </c>
      <c r="AK635" s="35">
        <v>146.4</v>
      </c>
      <c r="AL635" s="49">
        <f>IFERROR((_xlfn.XLOOKUP($G635,'Modelling New'!$D:$D,'Modelling New'!$O:$O)*PA[[#This Row],[Lost PoA(Wh/m2)]]*PA[[#This Row],[DC Capacity Affected (kW)]])/1000,"")</f>
        <v>215.79236467062844</v>
      </c>
    </row>
    <row r="636" spans="1:38">
      <c r="A636" s="174">
        <f t="shared" si="11"/>
        <v>635</v>
      </c>
      <c r="B636" s="30">
        <v>45821</v>
      </c>
      <c r="C636" s="184">
        <f>YEAR(PA[[#This Row],[Date]])+IF(MONTH(PA[[#This Row],[Date]])&gt;=4,1,0)</f>
        <v>2026</v>
      </c>
      <c r="D636" s="32">
        <f>YEAR(PA[[#This Row],[Date]])</f>
        <v>2025</v>
      </c>
      <c r="E636" s="36" t="s">
        <v>364</v>
      </c>
      <c r="F636" s="36" t="s">
        <v>364</v>
      </c>
      <c r="G636" s="217">
        <v>45809</v>
      </c>
      <c r="H636" s="31">
        <f>DAY(EOMONTH(PA[[#This Row],[Month Year]],0))</f>
        <v>30</v>
      </c>
      <c r="I636" s="33">
        <v>0.27430555555555558</v>
      </c>
      <c r="J636" s="33">
        <v>0.77013888888888893</v>
      </c>
      <c r="K636" s="34">
        <f>IFERROR((PA[[#This Row],[Sunset Time (POA&lt;20 W/m2)]]-PA[[#This Row],[Sunrise Time (POA&gt;20 W/m2)]])*24,"")</f>
        <v>11.9</v>
      </c>
      <c r="L636" s="32" t="s">
        <v>428</v>
      </c>
      <c r="M636" s="36" t="s">
        <v>411</v>
      </c>
      <c r="N636" s="36" t="s">
        <v>417</v>
      </c>
      <c r="O636" s="35"/>
      <c r="P636" s="35"/>
      <c r="Q636" s="32"/>
      <c r="R636" s="31">
        <f>IF((PA[[#This Row],[String Type(If String BD)]]&amp;PA[[#This Row],[Equipment (If any BD other than PV  array and inv)]])="",1,0)</f>
        <v>1</v>
      </c>
      <c r="S636" s="31">
        <f>IF(PA[[#This Row],[String Type(If String BD)]]="",1,0)</f>
        <v>1</v>
      </c>
      <c r="T6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IS6Inv2M1</v>
      </c>
      <c r="U636" s="34">
        <f>IFERROR(_xlfn.XLOOKUP(PA[[#This Row],[Affected Equipment ]],'Basic Data'!N:N,'Basic Data'!Q:Q),"")</f>
        <v>1691.1350000000002</v>
      </c>
      <c r="V636" s="302">
        <f ca="1">IFERROR(_xlfn.XLOOKUP(PA[[#This Row],[Affected Equipment ]],'Basic Data'!N:N,'Basic Data'!R:R),"")</f>
        <v>1.0064482532881034E-2</v>
      </c>
      <c r="W636" s="35" t="s">
        <v>414</v>
      </c>
      <c r="X636" s="38"/>
      <c r="Y636" s="38" t="s">
        <v>439</v>
      </c>
      <c r="Z636" s="44">
        <v>0.40694444444444444</v>
      </c>
      <c r="AA636" s="44">
        <v>0.40694444444444444</v>
      </c>
      <c r="AB636" s="44">
        <v>0.40694444444444444</v>
      </c>
      <c r="AC636" s="44">
        <v>0.57291666666666663</v>
      </c>
      <c r="AD636" s="42">
        <f>IF(PA[[#This Row],[Acknowledgement Time ]]="NA","",(PA[[#This Row],[Acknowledgement Time ]]-PA[[#This Row],[Fault Time]])*24)</f>
        <v>0</v>
      </c>
      <c r="AE636" s="42">
        <f>IF(PA[[#This Row],[Work Start time on Fault]]="NA","",(PA[[#This Row],[Work Start time on Fault]]-PA[[#This Row],[Fault Time]])*24)</f>
        <v>0</v>
      </c>
      <c r="AF636" s="43">
        <f>IF(PA[[#This Row],[Status]]="Open","",(PA[[#This Row],[Work Completion time on fault]]-PA[[#This Row],[Fault Time]])*24)</f>
        <v>3.9833333333333325</v>
      </c>
      <c r="AG636" s="42">
        <f>IFERROR((PA[[#This Row],[Work Completion time on fault]]-PA[[#This Row],[Fault Time]])*24,"")</f>
        <v>3.9833333333333325</v>
      </c>
      <c r="AH636" s="35" t="s">
        <v>678</v>
      </c>
      <c r="AI636" s="32" t="s">
        <v>368</v>
      </c>
      <c r="AJ636" s="34">
        <f ca="1">IFERROR(PA[[#This Row],[Breakdown Time]]*PA[[#This Row],[Plant Equivalent Weightage]],"")</f>
        <v>4.0090188755976114E-2</v>
      </c>
      <c r="AK636" s="35">
        <v>1576</v>
      </c>
      <c r="AL636" s="49">
        <f>IFERROR((_xlfn.XLOOKUP($G636,'Modelling New'!$D:$D,'Modelling New'!$O:$O)*PA[[#This Row],[Lost PoA(Wh/m2)]]*PA[[#This Row],[DC Capacity Affected (kW)]])/1000,"")</f>
        <v>2161.4099571832626</v>
      </c>
    </row>
    <row r="637" spans="1:38">
      <c r="A637" s="174">
        <f t="shared" si="11"/>
        <v>636</v>
      </c>
      <c r="B637" s="30">
        <v>45821</v>
      </c>
      <c r="C637" s="184">
        <f>YEAR(PA[[#This Row],[Date]])+IF(MONTH(PA[[#This Row],[Date]])&gt;=4,1,0)</f>
        <v>2026</v>
      </c>
      <c r="D637" s="32">
        <f>YEAR(PA[[#This Row],[Date]])</f>
        <v>2025</v>
      </c>
      <c r="E637" s="36" t="s">
        <v>364</v>
      </c>
      <c r="F637" s="36" t="s">
        <v>364</v>
      </c>
      <c r="G637" s="217">
        <v>45809</v>
      </c>
      <c r="H637" s="31">
        <f>DAY(EOMONTH(PA[[#This Row],[Month Year]],0))</f>
        <v>30</v>
      </c>
      <c r="I637" s="33">
        <v>0.27430555555555558</v>
      </c>
      <c r="J637" s="33">
        <v>0.77013888888888893</v>
      </c>
      <c r="K637" s="34">
        <f>IFERROR((PA[[#This Row],[Sunset Time (POA&lt;20 W/m2)]]-PA[[#This Row],[Sunrise Time (POA&gt;20 W/m2)]])*24,"")</f>
        <v>11.9</v>
      </c>
      <c r="L637" s="32" t="s">
        <v>428</v>
      </c>
      <c r="M637" s="36" t="s">
        <v>411</v>
      </c>
      <c r="N637" s="36" t="s">
        <v>413</v>
      </c>
      <c r="O637" s="35"/>
      <c r="P637" s="35"/>
      <c r="Q637" s="32"/>
      <c r="R637" s="31">
        <f>IF((PA[[#This Row],[String Type(If String BD)]]&amp;PA[[#This Row],[Equipment (If any BD other than PV  array and inv)]])="",1,0)</f>
        <v>1</v>
      </c>
      <c r="S637" s="31">
        <f>IF(PA[[#This Row],[String Type(If String BD)]]="",1,0)</f>
        <v>1</v>
      </c>
      <c r="T6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</v>
      </c>
      <c r="U637" s="34">
        <f>IFERROR(_xlfn.XLOOKUP(PA[[#This Row],[Affected Equipment ]],'Basic Data'!N:N,'Basic Data'!Q:Q),"")</f>
        <v>1961.85</v>
      </c>
      <c r="V637" s="302">
        <f ca="1">IFERROR(_xlfn.XLOOKUP(PA[[#This Row],[Affected Equipment ]],'Basic Data'!N:N,'Basic Data'!R:R),"")</f>
        <v>1.1675593643992144E-2</v>
      </c>
      <c r="W637" s="35" t="s">
        <v>414</v>
      </c>
      <c r="X637" s="38"/>
      <c r="Y637" s="38" t="s">
        <v>439</v>
      </c>
      <c r="Z637" s="44">
        <v>0.37430555555555556</v>
      </c>
      <c r="AA637" s="44">
        <v>0.37430555555555556</v>
      </c>
      <c r="AB637" s="44">
        <v>0.37430555555555556</v>
      </c>
      <c r="AC637" s="44">
        <v>0.57291666666666663</v>
      </c>
      <c r="AD637" s="42">
        <f>IF(PA[[#This Row],[Acknowledgement Time ]]="NA","",(PA[[#This Row],[Acknowledgement Time ]]-PA[[#This Row],[Fault Time]])*24)</f>
        <v>0</v>
      </c>
      <c r="AE637" s="42">
        <f>IF(PA[[#This Row],[Work Start time on Fault]]="NA","",(PA[[#This Row],[Work Start time on Fault]]-PA[[#This Row],[Fault Time]])*24)</f>
        <v>0</v>
      </c>
      <c r="AF637" s="43">
        <f>IF(PA[[#This Row],[Status]]="Open","",(PA[[#This Row],[Work Completion time on fault]]-PA[[#This Row],[Fault Time]])*24)</f>
        <v>4.7666666666666657</v>
      </c>
      <c r="AG637" s="42">
        <f>IFERROR((PA[[#This Row],[Work Completion time on fault]]-PA[[#This Row],[Fault Time]])*24,"")</f>
        <v>4.7666666666666657</v>
      </c>
      <c r="AH637" s="35" t="s">
        <v>678</v>
      </c>
      <c r="AI637" s="32" t="s">
        <v>368</v>
      </c>
      <c r="AJ637" s="34">
        <f ca="1">IFERROR(PA[[#This Row],[Breakdown Time]]*PA[[#This Row],[Plant Equivalent Weightage]],"")</f>
        <v>5.5653663036362544E-2</v>
      </c>
      <c r="AK637" s="35">
        <v>1739</v>
      </c>
      <c r="AL637" s="49">
        <f>IFERROR((_xlfn.XLOOKUP($G637,'Modelling New'!$D:$D,'Modelling New'!$O:$O)*PA[[#This Row],[Lost PoA(Wh/m2)]]*PA[[#This Row],[DC Capacity Affected (kW)]])/1000,"")</f>
        <v>2766.7380170794313</v>
      </c>
    </row>
    <row r="638" spans="1:38">
      <c r="A638" s="174">
        <f t="shared" si="11"/>
        <v>637</v>
      </c>
      <c r="B638" s="30">
        <v>45821</v>
      </c>
      <c r="C638" s="184">
        <f>YEAR(PA[[#This Row],[Date]])+IF(MONTH(PA[[#This Row],[Date]])&gt;=4,1,0)</f>
        <v>2026</v>
      </c>
      <c r="D638" s="32">
        <f>YEAR(PA[[#This Row],[Date]])</f>
        <v>2025</v>
      </c>
      <c r="E638" s="36" t="s">
        <v>364</v>
      </c>
      <c r="F638" s="36" t="s">
        <v>364</v>
      </c>
      <c r="G638" s="217">
        <v>45809</v>
      </c>
      <c r="H638" s="31">
        <f>DAY(EOMONTH(PA[[#This Row],[Month Year]],0))</f>
        <v>30</v>
      </c>
      <c r="I638" s="33">
        <v>0.27430555555555558</v>
      </c>
      <c r="J638" s="33">
        <v>0.77013888888888893</v>
      </c>
      <c r="K638" s="34">
        <f>IFERROR((PA[[#This Row],[Sunset Time (POA&lt;20 W/m2)]]-PA[[#This Row],[Sunrise Time (POA&gt;20 W/m2)]])*24,"")</f>
        <v>11.9</v>
      </c>
      <c r="L638" s="32" t="s">
        <v>425</v>
      </c>
      <c r="M638" s="32" t="s">
        <v>411</v>
      </c>
      <c r="N638" s="36" t="s">
        <v>417</v>
      </c>
      <c r="O638" s="37" t="s">
        <v>527</v>
      </c>
      <c r="P638" s="37" t="s">
        <v>472</v>
      </c>
      <c r="Q638" s="32"/>
      <c r="R638" s="31">
        <f>IF((PA[[#This Row],[String Type(If String BD)]]&amp;PA[[#This Row],[Equipment (If any BD other than PV  array and inv)]])="",1,0)</f>
        <v>0</v>
      </c>
      <c r="S638" s="31">
        <f>IF(PA[[#This Row],[String Type(If String BD)]]="",1,0)</f>
        <v>0</v>
      </c>
      <c r="T6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8" s="34">
        <f>IFERROR(_xlfn.XLOOKUP(PA[[#This Row],[Affected Equipment ]],'Basic Data'!N:N,'Basic Data'!Q:Q),"")</f>
        <v>31.610000000000003</v>
      </c>
      <c r="V638" s="302">
        <f ca="1">IFERROR(_xlfn.XLOOKUP(PA[[#This Row],[Affected Equipment ]],'Basic Data'!N:N,'Basic Data'!R:R),"")</f>
        <v>1.8812116883889783E-4</v>
      </c>
      <c r="W638" s="35" t="s">
        <v>448</v>
      </c>
      <c r="X638" s="38"/>
      <c r="Y638" s="38" t="s">
        <v>470</v>
      </c>
      <c r="Z638" s="41">
        <v>0.27430555555555558</v>
      </c>
      <c r="AA638" s="41">
        <v>0.27430555555555558</v>
      </c>
      <c r="AB638" s="41">
        <v>0.27430555555555558</v>
      </c>
      <c r="AC638" s="44">
        <v>0.70833333333333337</v>
      </c>
      <c r="AD638" s="42">
        <f>IF(PA[[#This Row],[Acknowledgement Time ]]="NA","",(PA[[#This Row],[Acknowledgement Time ]]-PA[[#This Row],[Fault Time]])*24)</f>
        <v>0</v>
      </c>
      <c r="AE638" s="42">
        <f>IF(PA[[#This Row],[Work Start time on Fault]]="NA","",(PA[[#This Row],[Work Start time on Fault]]-PA[[#This Row],[Fault Time]])*24)</f>
        <v>0</v>
      </c>
      <c r="AF638" s="43">
        <f>IF(PA[[#This Row],[Status]]="Open","",(PA[[#This Row],[Work Completion time on fault]]-PA[[#This Row],[Fault Time]])*24)</f>
        <v>10.416666666666668</v>
      </c>
      <c r="AG638" s="42">
        <f>IFERROR((PA[[#This Row],[Work Completion time on fault]]-PA[[#This Row],[Fault Time]])*24,"")</f>
        <v>10.416666666666668</v>
      </c>
      <c r="AH638" s="316" t="s">
        <v>679</v>
      </c>
      <c r="AI638" s="32" t="s">
        <v>368</v>
      </c>
      <c r="AJ638" s="34">
        <f ca="1">IFERROR(PA[[#This Row],[Breakdown Time]]*PA[[#This Row],[Plant Equivalent Weightage]],"")</f>
        <v>1.9595955087385194E-3</v>
      </c>
      <c r="AK638" s="35">
        <v>2493</v>
      </c>
      <c r="AL638" s="49">
        <f>IFERROR((_xlfn.XLOOKUP($G638,'Modelling New'!$D:$D,'Modelling New'!$O:$O)*PA[[#This Row],[Lost PoA(Wh/m2)]]*PA[[#This Row],[DC Capacity Affected (kW)]])/1000,"")</f>
        <v>63.907147199320107</v>
      </c>
    </row>
    <row r="639" spans="1:38">
      <c r="A639" s="174">
        <f t="shared" si="11"/>
        <v>638</v>
      </c>
      <c r="B639" s="30">
        <v>45821</v>
      </c>
      <c r="C639" s="184">
        <f>YEAR(PA[[#This Row],[Date]])+IF(MONTH(PA[[#This Row],[Date]])&gt;=4,1,0)</f>
        <v>2026</v>
      </c>
      <c r="D639" s="32">
        <f>YEAR(PA[[#This Row],[Date]])</f>
        <v>2025</v>
      </c>
      <c r="E639" s="36" t="s">
        <v>364</v>
      </c>
      <c r="F639" s="36" t="s">
        <v>364</v>
      </c>
      <c r="G639" s="217">
        <v>45809</v>
      </c>
      <c r="H639" s="31">
        <f>DAY(EOMONTH(PA[[#This Row],[Month Year]],0))</f>
        <v>30</v>
      </c>
      <c r="I639" s="33">
        <v>0.27430555555555558</v>
      </c>
      <c r="J639" s="33">
        <v>0.77013888888888893</v>
      </c>
      <c r="K639" s="34">
        <f>IFERROR((PA[[#This Row],[Sunset Time (POA&lt;20 W/m2)]]-PA[[#This Row],[Sunrise Time (POA&gt;20 W/m2)]])*24,"")</f>
        <v>11.9</v>
      </c>
      <c r="L639" s="32" t="s">
        <v>425</v>
      </c>
      <c r="M639" s="32" t="s">
        <v>411</v>
      </c>
      <c r="N639" s="36" t="s">
        <v>417</v>
      </c>
      <c r="O639" s="37" t="s">
        <v>471</v>
      </c>
      <c r="P639" s="37" t="s">
        <v>472</v>
      </c>
      <c r="Q639" s="32"/>
      <c r="R639" s="31">
        <f>IF((PA[[#This Row],[String Type(If String BD)]]&amp;PA[[#This Row],[Equipment (If any BD other than PV  array and inv)]])="",1,0)</f>
        <v>0</v>
      </c>
      <c r="S639" s="31">
        <f>IF(PA[[#This Row],[String Type(If String BD)]]="",1,0)</f>
        <v>0</v>
      </c>
      <c r="T6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39" s="34">
        <f>IFERROR(_xlfn.XLOOKUP(PA[[#This Row],[Affected Equipment ]],'Basic Data'!N:N,'Basic Data'!Q:Q),"")</f>
        <v>31.610000000000003</v>
      </c>
      <c r="V639" s="302">
        <f ca="1">IFERROR(_xlfn.XLOOKUP(PA[[#This Row],[Affected Equipment ]],'Basic Data'!N:N,'Basic Data'!R:R),"")</f>
        <v>1.8812116883889783E-4</v>
      </c>
      <c r="W639" s="35" t="s">
        <v>448</v>
      </c>
      <c r="X639" s="38"/>
      <c r="Y639" s="38" t="s">
        <v>470</v>
      </c>
      <c r="Z639" s="41">
        <v>0.27430555555555558</v>
      </c>
      <c r="AA639" s="41">
        <v>0.27430555555555558</v>
      </c>
      <c r="AB639" s="41">
        <v>0.27430555555555558</v>
      </c>
      <c r="AC639" s="44">
        <v>0.71527777777777779</v>
      </c>
      <c r="AD639" s="42">
        <f>IF(PA[[#This Row],[Acknowledgement Time ]]="NA","",(PA[[#This Row],[Acknowledgement Time ]]-PA[[#This Row],[Fault Time]])*24)</f>
        <v>0</v>
      </c>
      <c r="AE639" s="42">
        <f>IF(PA[[#This Row],[Work Start time on Fault]]="NA","",(PA[[#This Row],[Work Start time on Fault]]-PA[[#This Row],[Fault Time]])*24)</f>
        <v>0</v>
      </c>
      <c r="AF639" s="43">
        <f>IF(PA[[#This Row],[Status]]="Open","",(PA[[#This Row],[Work Completion time on fault]]-PA[[#This Row],[Fault Time]])*24)</f>
        <v>10.583333333333332</v>
      </c>
      <c r="AG639" s="42">
        <f>IFERROR((PA[[#This Row],[Work Completion time on fault]]-PA[[#This Row],[Fault Time]])*24,"")</f>
        <v>10.583333333333332</v>
      </c>
      <c r="AH639" s="316" t="s">
        <v>679</v>
      </c>
      <c r="AI639" s="32" t="s">
        <v>368</v>
      </c>
      <c r="AJ639" s="34">
        <f ca="1">IFERROR(PA[[#This Row],[Breakdown Time]]*PA[[#This Row],[Plant Equivalent Weightage]],"")</f>
        <v>1.9909490368783351E-3</v>
      </c>
      <c r="AK639" s="35">
        <v>2516</v>
      </c>
      <c r="AL639" s="49">
        <f>IFERROR((_xlfn.XLOOKUP($G639,'Modelling New'!$D:$D,'Modelling New'!$O:$O)*PA[[#This Row],[Lost PoA(Wh/m2)]]*PA[[#This Row],[DC Capacity Affected (kW)]])/1000,"")</f>
        <v>64.496743824103248</v>
      </c>
    </row>
    <row r="640" spans="1:38">
      <c r="A640" s="174">
        <f t="shared" si="11"/>
        <v>639</v>
      </c>
      <c r="B640" s="134">
        <v>45821</v>
      </c>
      <c r="C640" s="183">
        <f>YEAR(PA[[#This Row],[Date]])+IF(MONTH(PA[[#This Row],[Date]])&gt;=4,1,0)</f>
        <v>2026</v>
      </c>
      <c r="D640" s="32">
        <f>YEAR(PA[[#This Row],[Date]])</f>
        <v>2025</v>
      </c>
      <c r="E640" s="36" t="s">
        <v>364</v>
      </c>
      <c r="F640" s="36" t="s">
        <v>364</v>
      </c>
      <c r="G640" s="217">
        <v>45809</v>
      </c>
      <c r="H640" s="175">
        <f>DAY(EOMONTH(PA[[#This Row],[Month Year]],0))</f>
        <v>30</v>
      </c>
      <c r="I640" s="33">
        <v>0.27430555555555558</v>
      </c>
      <c r="J640" s="33">
        <v>0.77013888888888893</v>
      </c>
      <c r="K640" s="34">
        <f>IFERROR((PA[[#This Row],[Sunset Time (POA&lt;20 W/m2)]]-PA[[#This Row],[Sunrise Time (POA&gt;20 W/m2)]])*24,"")</f>
        <v>11.9</v>
      </c>
      <c r="L640" s="32" t="s">
        <v>425</v>
      </c>
      <c r="M640" s="32" t="s">
        <v>411</v>
      </c>
      <c r="N640" s="36" t="s">
        <v>417</v>
      </c>
      <c r="O640" s="37" t="s">
        <v>471</v>
      </c>
      <c r="P640" s="37" t="s">
        <v>472</v>
      </c>
      <c r="Q640" s="36"/>
      <c r="R640" s="175">
        <f>IF((PA[[#This Row],[String Type(If String BD)]]&amp;PA[[#This Row],[Equipment (If any BD other than PV  array and inv)]])="",1,0)</f>
        <v>0</v>
      </c>
      <c r="S640" s="175">
        <f>IF(PA[[#This Row],[String Type(If String BD)]]="",1,0)</f>
        <v>0</v>
      </c>
      <c r="T64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40" s="176">
        <f>IFERROR(_xlfn.XLOOKUP(PA[[#This Row],[Affected Equipment ]],'Basic Data'!N:N,'Basic Data'!Q:Q),"")</f>
        <v>31.610000000000003</v>
      </c>
      <c r="V640" s="303">
        <f ca="1">IFERROR(_xlfn.XLOOKUP(PA[[#This Row],[Affected Equipment ]],'Basic Data'!N:N,'Basic Data'!R:R),"")</f>
        <v>1.8812116883889783E-4</v>
      </c>
      <c r="W640" s="35" t="s">
        <v>448</v>
      </c>
      <c r="X640" s="38"/>
      <c r="Y640" s="38" t="s">
        <v>470</v>
      </c>
      <c r="Z640" s="41">
        <v>0.27430555555555558</v>
      </c>
      <c r="AA640" s="41">
        <v>0.27430555555555558</v>
      </c>
      <c r="AB640" s="41">
        <v>0.27430555555555558</v>
      </c>
      <c r="AC640" s="44">
        <v>0.72222222222222221</v>
      </c>
      <c r="AD640" s="177">
        <f>IF(PA[[#This Row],[Acknowledgement Time ]]="NA","",(PA[[#This Row],[Acknowledgement Time ]]-PA[[#This Row],[Fault Time]])*24)</f>
        <v>0</v>
      </c>
      <c r="AE640" s="177">
        <f>IF(PA[[#This Row],[Work Start time on Fault]]="NA","",(PA[[#This Row],[Work Start time on Fault]]-PA[[#This Row],[Fault Time]])*24)</f>
        <v>0</v>
      </c>
      <c r="AF640" s="178">
        <f>IF(PA[[#This Row],[Status]]="Open","",(PA[[#This Row],[Work Completion time on fault]]-PA[[#This Row],[Fault Time]])*24)</f>
        <v>10.75</v>
      </c>
      <c r="AG640" s="177">
        <f>IFERROR((PA[[#This Row],[Work Completion time on fault]]-PA[[#This Row],[Fault Time]])*24,"")</f>
        <v>10.75</v>
      </c>
      <c r="AH640" s="316" t="s">
        <v>679</v>
      </c>
      <c r="AI640" s="32" t="s">
        <v>368</v>
      </c>
      <c r="AJ640" s="176">
        <f ca="1">IFERROR(PA[[#This Row],[Breakdown Time]]*PA[[#This Row],[Plant Equivalent Weightage]],"")</f>
        <v>2.0223025650181518E-3</v>
      </c>
      <c r="AK640" s="37">
        <v>2564</v>
      </c>
      <c r="AL640" s="278">
        <f>IFERROR((_xlfn.XLOOKUP($G640,'Modelling New'!$D:$D,'Modelling New'!$O:$O)*PA[[#This Row],[Lost PoA(Wh/m2)]]*PA[[#This Row],[DC Capacity Affected (kW)]])/1000,"")</f>
        <v>65.727206345389789</v>
      </c>
    </row>
    <row r="641" spans="1:38">
      <c r="A641" s="174">
        <f t="shared" si="11"/>
        <v>640</v>
      </c>
      <c r="B641" s="134">
        <v>45821</v>
      </c>
      <c r="C641" s="184">
        <f>YEAR(PA[[#This Row],[Date]])+IF(MONTH(PA[[#This Row],[Date]])&gt;=4,1,0)</f>
        <v>2026</v>
      </c>
      <c r="D641" s="32">
        <f>YEAR(PA[[#This Row],[Date]])</f>
        <v>2025</v>
      </c>
      <c r="E641" s="36" t="s">
        <v>364</v>
      </c>
      <c r="F641" s="36" t="s">
        <v>364</v>
      </c>
      <c r="G641" s="217">
        <v>45809</v>
      </c>
      <c r="H641" s="31">
        <f>DAY(EOMONTH(PA[[#This Row],[Month Year]],0))</f>
        <v>30</v>
      </c>
      <c r="I641" s="33">
        <v>0.27430555555555558</v>
      </c>
      <c r="J641" s="33">
        <v>0.77013888888888893</v>
      </c>
      <c r="K641" s="34">
        <f>IFERROR((PA[[#This Row],[Sunset Time (POA&lt;20 W/m2)]]-PA[[#This Row],[Sunrise Time (POA&gt;20 W/m2)]])*24,"")</f>
        <v>11.9</v>
      </c>
      <c r="L641" s="32" t="s">
        <v>511</v>
      </c>
      <c r="M641" s="32" t="s">
        <v>404</v>
      </c>
      <c r="N641" s="32"/>
      <c r="O641" s="35"/>
      <c r="P641" s="35"/>
      <c r="Q641" s="32"/>
      <c r="R641" s="31">
        <f>IF((PA[[#This Row],[String Type(If String BD)]]&amp;PA[[#This Row],[Equipment (If any BD other than PV  array and inv)]])="",1,0)</f>
        <v>1</v>
      </c>
      <c r="S641" s="31">
        <f>IF(PA[[#This Row],[String Type(If String BD)]]="",1,0)</f>
        <v>1</v>
      </c>
      <c r="T6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1" s="34">
        <f>IFERROR(_xlfn.XLOOKUP(PA[[#This Row],[Affected Equipment ]],'Basic Data'!N:N,'Basic Data'!Q:Q),"")</f>
        <v>4061.8850000000007</v>
      </c>
      <c r="V641" s="302">
        <f ca="1">IFERROR(_xlfn.XLOOKUP(PA[[#This Row],[Affected Equipment ]],'Basic Data'!N:N,'Basic Data'!R:R),"")</f>
        <v>2.4173570195798372E-2</v>
      </c>
      <c r="W641" s="35" t="s">
        <v>475</v>
      </c>
      <c r="X641" s="38"/>
      <c r="Y641" s="38" t="s">
        <v>439</v>
      </c>
      <c r="Z641" s="41">
        <v>0.27430555555555558</v>
      </c>
      <c r="AA641" s="41">
        <v>0.27430555555555558</v>
      </c>
      <c r="AB641" s="41">
        <v>0.27430555555555558</v>
      </c>
      <c r="AC641" s="44">
        <v>0.77013888888888893</v>
      </c>
      <c r="AD641" s="42">
        <f>IF(PA[[#This Row],[Acknowledgement Time ]]="NA","",(PA[[#This Row],[Acknowledgement Time ]]-PA[[#This Row],[Fault Time]])*24)</f>
        <v>0</v>
      </c>
      <c r="AE641" s="42">
        <f>IF(PA[[#This Row],[Work Start time on Fault]]="NA","",(PA[[#This Row],[Work Start time on Fault]]-PA[[#This Row],[Fault Time]])*24)</f>
        <v>0</v>
      </c>
      <c r="AF641" s="43" t="str">
        <f>IF(PA[[#This Row],[Status]]="Open","",(PA[[#This Row],[Work Completion time on fault]]-PA[[#This Row],[Fault Time]])*24)</f>
        <v/>
      </c>
      <c r="AG641" s="42">
        <f>IFERROR((PA[[#This Row],[Work Completion time on fault]]-PA[[#This Row],[Fault Time]])*24,"")</f>
        <v>11.9</v>
      </c>
      <c r="AH641" s="35" t="s">
        <v>673</v>
      </c>
      <c r="AI641" s="32" t="s">
        <v>553</v>
      </c>
      <c r="AJ641" s="34">
        <f ca="1">IFERROR(PA[[#This Row],[Breakdown Time]]*PA[[#This Row],[Plant Equivalent Weightage]],"")</f>
        <v>0.28766548533000064</v>
      </c>
      <c r="AK641" s="35">
        <v>2661</v>
      </c>
      <c r="AL641" s="49">
        <f>IFERROR((_xlfn.XLOOKUP($G641,'Modelling New'!$D:$D,'Modelling New'!$O:$O)*PA[[#This Row],[Lost PoA(Wh/m2)]]*PA[[#This Row],[DC Capacity Affected (kW)]])/1000,"")</f>
        <v>8765.4689340612586</v>
      </c>
    </row>
    <row r="642" spans="1:38">
      <c r="A642" s="174">
        <f t="shared" si="11"/>
        <v>641</v>
      </c>
      <c r="B642" s="134">
        <v>45821</v>
      </c>
      <c r="C642" s="183">
        <f>YEAR(PA[[#This Row],[Date]])+IF(MONTH(PA[[#This Row],[Date]])&gt;=4,1,0)</f>
        <v>2026</v>
      </c>
      <c r="D642" s="32">
        <f>YEAR(PA[[#This Row],[Date]])</f>
        <v>2025</v>
      </c>
      <c r="E642" s="36" t="s">
        <v>364</v>
      </c>
      <c r="F642" s="36" t="s">
        <v>364</v>
      </c>
      <c r="G642" s="217">
        <v>45809</v>
      </c>
      <c r="H642" s="175">
        <f>DAY(EOMONTH(PA[[#This Row],[Month Year]],0))</f>
        <v>30</v>
      </c>
      <c r="I642" s="33">
        <v>0.27430555555555558</v>
      </c>
      <c r="J642" s="33">
        <v>0.77013888888888893</v>
      </c>
      <c r="K642" s="34">
        <f>IFERROR((PA[[#This Row],[Sunset Time (POA&lt;20 W/m2)]]-PA[[#This Row],[Sunrise Time (POA&gt;20 W/m2)]])*24,"")</f>
        <v>11.9</v>
      </c>
      <c r="L642" s="36" t="s">
        <v>511</v>
      </c>
      <c r="M642" s="36" t="s">
        <v>411</v>
      </c>
      <c r="N642" s="36"/>
      <c r="O642" s="37"/>
      <c r="P642" s="37"/>
      <c r="Q642" s="36"/>
      <c r="R642" s="175">
        <f>IF((PA[[#This Row],[String Type(If String BD)]]&amp;PA[[#This Row],[Equipment (If any BD other than PV  array and inv)]])="",1,0)</f>
        <v>1</v>
      </c>
      <c r="S642" s="175">
        <f>IF(PA[[#This Row],[String Type(If String BD)]]="",1,0)</f>
        <v>1</v>
      </c>
      <c r="T64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2" s="176">
        <f>IFERROR(_xlfn.XLOOKUP(PA[[#This Row],[Affected Equipment ]],'Basic Data'!N:N,'Basic Data'!Q:Q),"")</f>
        <v>3888.03</v>
      </c>
      <c r="V642" s="303">
        <f ca="1">IFERROR(_xlfn.XLOOKUP(PA[[#This Row],[Affected Equipment ]],'Basic Data'!N:N,'Basic Data'!R:R),"")</f>
        <v>2.3138903767184433E-2</v>
      </c>
      <c r="W642" s="35" t="s">
        <v>475</v>
      </c>
      <c r="X642" s="38"/>
      <c r="Y642" s="38" t="s">
        <v>439</v>
      </c>
      <c r="Z642" s="41">
        <v>0.27430555555555558</v>
      </c>
      <c r="AA642" s="41">
        <v>0.27430555555555558</v>
      </c>
      <c r="AB642" s="41">
        <v>0.27430555555555558</v>
      </c>
      <c r="AC642" s="44">
        <v>0.77013888888888893</v>
      </c>
      <c r="AD642" s="177">
        <f>IF(PA[[#This Row],[Acknowledgement Time ]]="NA","",(PA[[#This Row],[Acknowledgement Time ]]-PA[[#This Row],[Fault Time]])*24)</f>
        <v>0</v>
      </c>
      <c r="AE642" s="177">
        <f>IF(PA[[#This Row],[Work Start time on Fault]]="NA","",(PA[[#This Row],[Work Start time on Fault]]-PA[[#This Row],[Fault Time]])*24)</f>
        <v>0</v>
      </c>
      <c r="AF642" s="178" t="str">
        <f>IF(PA[[#This Row],[Status]]="Open","",(PA[[#This Row],[Work Completion time on fault]]-PA[[#This Row],[Fault Time]])*24)</f>
        <v/>
      </c>
      <c r="AG642" s="177">
        <f>IFERROR((PA[[#This Row],[Work Completion time on fault]]-PA[[#This Row],[Fault Time]])*24,"")</f>
        <v>11.9</v>
      </c>
      <c r="AH642" s="35" t="s">
        <v>673</v>
      </c>
      <c r="AI642" s="32" t="s">
        <v>553</v>
      </c>
      <c r="AJ642" s="176">
        <f ca="1">IFERROR(PA[[#This Row],[Breakdown Time]]*PA[[#This Row],[Plant Equivalent Weightage]],"")</f>
        <v>0.27535295482949473</v>
      </c>
      <c r="AK642" s="35">
        <v>2661</v>
      </c>
      <c r="AL642" s="278">
        <f>IFERROR((_xlfn.XLOOKUP($G642,'Modelling New'!$D:$D,'Modelling New'!$O:$O)*PA[[#This Row],[Lost PoA(Wh/m2)]]*PA[[#This Row],[DC Capacity Affected (kW)]])/1000,"")</f>
        <v>8390.2932209302326</v>
      </c>
    </row>
    <row r="643" spans="1:38">
      <c r="A643" s="174">
        <f t="shared" si="11"/>
        <v>642</v>
      </c>
      <c r="B643" s="134">
        <v>45821</v>
      </c>
      <c r="C643" s="184">
        <f>YEAR(PA[[#This Row],[Date]])+IF(MONTH(PA[[#This Row],[Date]])&gt;=4,1,0)</f>
        <v>2026</v>
      </c>
      <c r="D643" s="32">
        <f>YEAR(PA[[#This Row],[Date]])</f>
        <v>2025</v>
      </c>
      <c r="E643" s="36" t="s">
        <v>364</v>
      </c>
      <c r="F643" s="36" t="s">
        <v>364</v>
      </c>
      <c r="G643" s="217">
        <v>45809</v>
      </c>
      <c r="H643" s="31">
        <f>DAY(EOMONTH(PA[[#This Row],[Month Year]],0))</f>
        <v>30</v>
      </c>
      <c r="I643" s="33">
        <v>0.27430555555555558</v>
      </c>
      <c r="J643" s="33">
        <v>0.77013888888888893</v>
      </c>
      <c r="K643" s="34">
        <f>IFERROR((PA[[#This Row],[Sunset Time (POA&lt;20 W/m2)]]-PA[[#This Row],[Sunrise Time (POA&gt;20 W/m2)]])*24,"")</f>
        <v>11.9</v>
      </c>
      <c r="L643" s="32" t="s">
        <v>428</v>
      </c>
      <c r="M643" s="36" t="s">
        <v>411</v>
      </c>
      <c r="N643" s="36" t="s">
        <v>413</v>
      </c>
      <c r="O643" s="37" t="s">
        <v>406</v>
      </c>
      <c r="P643" s="37"/>
      <c r="Q643" s="32"/>
      <c r="R643" s="31">
        <f>IF((PA[[#This Row],[String Type(If String BD)]]&amp;PA[[#This Row],[Equipment (If any BD other than PV  array and inv)]])="",1,0)</f>
        <v>1</v>
      </c>
      <c r="S643" s="31">
        <f>IF(PA[[#This Row],[String Type(If String BD)]]="",1,0)</f>
        <v>1</v>
      </c>
      <c r="T6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3" s="34">
        <f>IFERROR(_xlfn.XLOOKUP(PA[[#This Row],[Affected Equipment ]],'Basic Data'!N:N,'Basic Data'!Q:Q),"")</f>
        <v>287.10000000000002</v>
      </c>
      <c r="V643" s="302">
        <f ca="1">IFERROR(_xlfn.XLOOKUP(PA[[#This Row],[Affected Equipment ]],'Basic Data'!N:N,'Basic Data'!R:R),"")</f>
        <v>1.7086234600964115E-3</v>
      </c>
      <c r="W643" s="35" t="s">
        <v>434</v>
      </c>
      <c r="X643" s="38"/>
      <c r="Y643" s="38" t="s">
        <v>680</v>
      </c>
      <c r="Z643" s="44">
        <v>0.57361111111111107</v>
      </c>
      <c r="AA643" s="44">
        <v>0.57361111111111107</v>
      </c>
      <c r="AB643" s="44">
        <v>0.57361111111111107</v>
      </c>
      <c r="AC643" s="44">
        <v>0.77013888888888893</v>
      </c>
      <c r="AD643" s="42">
        <f>IF(PA[[#This Row],[Acknowledgement Time ]]="NA","",(PA[[#This Row],[Acknowledgement Time ]]-PA[[#This Row],[Fault Time]])*24)</f>
        <v>0</v>
      </c>
      <c r="AE643" s="42">
        <f>IF(PA[[#This Row],[Work Start time on Fault]]="NA","",(PA[[#This Row],[Work Start time on Fault]]-PA[[#This Row],[Fault Time]])*24)</f>
        <v>0</v>
      </c>
      <c r="AF643" s="43" t="str">
        <f>IF(PA[[#This Row],[Status]]="Open","",(PA[[#This Row],[Work Completion time on fault]]-PA[[#This Row],[Fault Time]])*24)</f>
        <v/>
      </c>
      <c r="AG643" s="42">
        <f>IFERROR((PA[[#This Row],[Work Completion time on fault]]-PA[[#This Row],[Fault Time]])*24,"")</f>
        <v>4.7166666666666686</v>
      </c>
      <c r="AH643" s="35" t="s">
        <v>552</v>
      </c>
      <c r="AI643" s="32" t="s">
        <v>553</v>
      </c>
      <c r="AJ643" s="34">
        <f ca="1">IFERROR(PA[[#This Row],[Breakdown Time]]*PA[[#This Row],[Plant Equivalent Weightage]],"")</f>
        <v>8.0590073201214103E-3</v>
      </c>
      <c r="AK643" s="35">
        <v>1150</v>
      </c>
      <c r="AL643" s="49">
        <f>IFERROR((_xlfn.XLOOKUP($G643,'Modelling New'!$D:$D,'Modelling New'!$O:$O)*PA[[#This Row],[Lost PoA(Wh/m2)]]*PA[[#This Row],[DC Capacity Affected (kW)]])/1000,"")</f>
        <v>267.75259565839741</v>
      </c>
    </row>
    <row r="644" spans="1:38">
      <c r="A644" s="174">
        <f t="shared" si="11"/>
        <v>643</v>
      </c>
      <c r="B644" s="134">
        <v>45821</v>
      </c>
      <c r="C644" s="184">
        <f>YEAR(PA[[#This Row],[Date]])+IF(MONTH(PA[[#This Row],[Date]])&gt;=4,1,0)</f>
        <v>2026</v>
      </c>
      <c r="D644" s="32">
        <f>YEAR(PA[[#This Row],[Date]])</f>
        <v>2025</v>
      </c>
      <c r="E644" s="36" t="s">
        <v>364</v>
      </c>
      <c r="F644" s="36" t="s">
        <v>364</v>
      </c>
      <c r="G644" s="217">
        <v>45809</v>
      </c>
      <c r="H644" s="31">
        <f>DAY(EOMONTH(PA[[#This Row],[Month Year]],0))</f>
        <v>30</v>
      </c>
      <c r="I644" s="33">
        <v>0.27430555555555558</v>
      </c>
      <c r="J644" s="33">
        <v>0.77013888888888893</v>
      </c>
      <c r="K644" s="34">
        <f>IFERROR((PA[[#This Row],[Sunset Time (POA&lt;20 W/m2)]]-PA[[#This Row],[Sunrise Time (POA&gt;20 W/m2)]])*24,"")</f>
        <v>11.9</v>
      </c>
      <c r="L644" s="32" t="s">
        <v>428</v>
      </c>
      <c r="M644" s="36" t="s">
        <v>411</v>
      </c>
      <c r="N644" s="36" t="s">
        <v>413</v>
      </c>
      <c r="O644" s="37" t="s">
        <v>457</v>
      </c>
      <c r="P644" s="37"/>
      <c r="Q644" s="32"/>
      <c r="R644" s="31">
        <f>IF((PA[[#This Row],[String Type(If String BD)]]&amp;PA[[#This Row],[Equipment (If any BD other than PV  array and inv)]])="",1,0)</f>
        <v>1</v>
      </c>
      <c r="S644" s="31">
        <f>IF(PA[[#This Row],[String Type(If String BD)]]="",1,0)</f>
        <v>1</v>
      </c>
      <c r="T6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4" s="34">
        <f>IFERROR(_xlfn.XLOOKUP(PA[[#This Row],[Affected Equipment ]],'Basic Data'!N:N,'Basic Data'!Q:Q),"")</f>
        <v>287.10000000000002</v>
      </c>
      <c r="V644" s="302">
        <f ca="1">IFERROR(_xlfn.XLOOKUP(PA[[#This Row],[Affected Equipment ]],'Basic Data'!N:N,'Basic Data'!R:R),"")</f>
        <v>1.7086234600964115E-3</v>
      </c>
      <c r="W644" s="35" t="s">
        <v>434</v>
      </c>
      <c r="X644" s="38"/>
      <c r="Y644" s="38" t="s">
        <v>681</v>
      </c>
      <c r="Z644" s="44">
        <v>0.57361111111111107</v>
      </c>
      <c r="AA644" s="44">
        <v>0.57361111111111107</v>
      </c>
      <c r="AB644" s="44">
        <v>0.57361111111111107</v>
      </c>
      <c r="AC644" s="44">
        <v>0.77013888888888893</v>
      </c>
      <c r="AD644" s="42">
        <f>IF(PA[[#This Row],[Acknowledgement Time ]]="NA","",(PA[[#This Row],[Acknowledgement Time ]]-PA[[#This Row],[Fault Time]])*24)</f>
        <v>0</v>
      </c>
      <c r="AE644" s="42">
        <f>IF(PA[[#This Row],[Work Start time on Fault]]="NA","",(PA[[#This Row],[Work Start time on Fault]]-PA[[#This Row],[Fault Time]])*24)</f>
        <v>0</v>
      </c>
      <c r="AF644" s="43" t="str">
        <f>IF(PA[[#This Row],[Status]]="Open","",(PA[[#This Row],[Work Completion time on fault]]-PA[[#This Row],[Fault Time]])*24)</f>
        <v/>
      </c>
      <c r="AG644" s="42">
        <f>IFERROR((PA[[#This Row],[Work Completion time on fault]]-PA[[#This Row],[Fault Time]])*24,"")</f>
        <v>4.7166666666666686</v>
      </c>
      <c r="AH644" s="35" t="s">
        <v>552</v>
      </c>
      <c r="AI644" s="32" t="s">
        <v>553</v>
      </c>
      <c r="AJ644" s="34">
        <f ca="1">IFERROR(PA[[#This Row],[Breakdown Time]]*PA[[#This Row],[Plant Equivalent Weightage]],"")</f>
        <v>8.0590073201214103E-3</v>
      </c>
      <c r="AK644" s="35">
        <v>1150</v>
      </c>
      <c r="AL644" s="49">
        <f>IFERROR((_xlfn.XLOOKUP($G644,'Modelling New'!$D:$D,'Modelling New'!$O:$O)*PA[[#This Row],[Lost PoA(Wh/m2)]]*PA[[#This Row],[DC Capacity Affected (kW)]])/1000,"")</f>
        <v>267.75259565839741</v>
      </c>
    </row>
    <row r="645" spans="1:38">
      <c r="A645" s="174">
        <f t="shared" si="11"/>
        <v>644</v>
      </c>
      <c r="B645" s="134">
        <v>45822</v>
      </c>
      <c r="C645" s="184">
        <f>YEAR(PA[[#This Row],[Date]])+IF(MONTH(PA[[#This Row],[Date]])&gt;=4,1,0)</f>
        <v>2026</v>
      </c>
      <c r="D645" s="32">
        <f>YEAR(PA[[#This Row],[Date]])</f>
        <v>2025</v>
      </c>
      <c r="E645" s="36" t="s">
        <v>364</v>
      </c>
      <c r="F645" s="36" t="s">
        <v>364</v>
      </c>
      <c r="G645" s="217">
        <v>45809</v>
      </c>
      <c r="H645" s="31">
        <f>DAY(EOMONTH(PA[[#This Row],[Month Year]],0))</f>
        <v>30</v>
      </c>
      <c r="I645" s="33">
        <v>0.27083333333333331</v>
      </c>
      <c r="J645" s="33">
        <v>0.77430555555555558</v>
      </c>
      <c r="K645" s="34">
        <f>IFERROR((PA[[#This Row],[Sunset Time (POA&lt;20 W/m2)]]-PA[[#This Row],[Sunrise Time (POA&gt;20 W/m2)]])*24,"")</f>
        <v>12.083333333333336</v>
      </c>
      <c r="L645" s="32" t="s">
        <v>511</v>
      </c>
      <c r="M645" s="32" t="s">
        <v>404</v>
      </c>
      <c r="N645" s="32"/>
      <c r="O645" s="35"/>
      <c r="P645" s="35"/>
      <c r="Q645" s="32"/>
      <c r="R645" s="31">
        <f>IF((PA[[#This Row],[String Type(If String BD)]]&amp;PA[[#This Row],[Equipment (If any BD other than PV  array and inv)]])="",1,0)</f>
        <v>1</v>
      </c>
      <c r="S645" s="31">
        <f>IF(PA[[#This Row],[String Type(If String BD)]]="",1,0)</f>
        <v>1</v>
      </c>
      <c r="T6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45" s="34">
        <f>IFERROR(_xlfn.XLOOKUP(PA[[#This Row],[Affected Equipment ]],'Basic Data'!N:N,'Basic Data'!Q:Q),"")</f>
        <v>4061.8850000000007</v>
      </c>
      <c r="V645" s="302">
        <f ca="1">IFERROR(_xlfn.XLOOKUP(PA[[#This Row],[Affected Equipment ]],'Basic Data'!N:N,'Basic Data'!R:R),"")</f>
        <v>2.4173570195798372E-2</v>
      </c>
      <c r="W645" s="35" t="s">
        <v>475</v>
      </c>
      <c r="X645" s="38"/>
      <c r="Y645" s="38" t="s">
        <v>439</v>
      </c>
      <c r="Z645" s="41">
        <v>0.27083333333333331</v>
      </c>
      <c r="AA645" s="41">
        <v>0.27083333333333331</v>
      </c>
      <c r="AB645" s="41">
        <v>0.27083333333333331</v>
      </c>
      <c r="AC645" s="44">
        <v>0.77430555555555558</v>
      </c>
      <c r="AD645" s="42">
        <f>IF(PA[[#This Row],[Acknowledgement Time ]]="NA","",(PA[[#This Row],[Acknowledgement Time ]]-PA[[#This Row],[Fault Time]])*24)</f>
        <v>0</v>
      </c>
      <c r="AE645" s="42">
        <f>IF(PA[[#This Row],[Work Start time on Fault]]="NA","",(PA[[#This Row],[Work Start time on Fault]]-PA[[#This Row],[Fault Time]])*24)</f>
        <v>0</v>
      </c>
      <c r="AF645" s="43" t="str">
        <f>IF(PA[[#This Row],[Status]]="Open","",(PA[[#This Row],[Work Completion time on fault]]-PA[[#This Row],[Fault Time]])*24)</f>
        <v/>
      </c>
      <c r="AG645" s="42">
        <f>IFERROR((PA[[#This Row],[Work Completion time on fault]]-PA[[#This Row],[Fault Time]])*24,"")</f>
        <v>12.083333333333336</v>
      </c>
      <c r="AH645" s="35" t="s">
        <v>673</v>
      </c>
      <c r="AI645" s="32" t="s">
        <v>553</v>
      </c>
      <c r="AJ645" s="34">
        <f ca="1">IFERROR(PA[[#This Row],[Breakdown Time]]*PA[[#This Row],[Plant Equivalent Weightage]],"")</f>
        <v>0.29209730653256372</v>
      </c>
      <c r="AK645" s="35">
        <v>4299</v>
      </c>
      <c r="AL645" s="49">
        <f>IFERROR((_xlfn.XLOOKUP($G645,'Modelling New'!$D:$D,'Modelling New'!$O:$O)*PA[[#This Row],[Lost PoA(Wh/m2)]]*PA[[#This Row],[DC Capacity Affected (kW)]])/1000,"")</f>
        <v>14161.123993810355</v>
      </c>
    </row>
    <row r="646" spans="1:38">
      <c r="A646" s="174">
        <f t="shared" si="11"/>
        <v>645</v>
      </c>
      <c r="B646" s="30">
        <v>45822</v>
      </c>
      <c r="C646" s="184">
        <f>YEAR(PA[[#This Row],[Date]])+IF(MONTH(PA[[#This Row],[Date]])&gt;=4,1,0)</f>
        <v>2026</v>
      </c>
      <c r="D646" s="32">
        <f>YEAR(PA[[#This Row],[Date]])</f>
        <v>2025</v>
      </c>
      <c r="E646" s="36" t="s">
        <v>364</v>
      </c>
      <c r="F646" s="36" t="s">
        <v>364</v>
      </c>
      <c r="G646" s="217">
        <v>45809</v>
      </c>
      <c r="H646" s="31">
        <f>DAY(EOMONTH(PA[[#This Row],[Month Year]],0))</f>
        <v>30</v>
      </c>
      <c r="I646" s="33">
        <v>0.27083333333333331</v>
      </c>
      <c r="J646" s="33">
        <v>0.77430555555555558</v>
      </c>
      <c r="K646" s="34">
        <f>IFERROR((PA[[#This Row],[Sunset Time (POA&lt;20 W/m2)]]-PA[[#This Row],[Sunrise Time (POA&gt;20 W/m2)]])*24,"")</f>
        <v>12.083333333333336</v>
      </c>
      <c r="L646" s="36" t="s">
        <v>511</v>
      </c>
      <c r="M646" s="36" t="s">
        <v>411</v>
      </c>
      <c r="N646" s="36"/>
      <c r="O646" s="37"/>
      <c r="P646" s="35"/>
      <c r="Q646" s="32"/>
      <c r="R646" s="31">
        <f>IF((PA[[#This Row],[String Type(If String BD)]]&amp;PA[[#This Row],[Equipment (If any BD other than PV  array and inv)]])="",1,0)</f>
        <v>1</v>
      </c>
      <c r="S646" s="31">
        <f>IF(PA[[#This Row],[String Type(If String BD)]]="",1,0)</f>
        <v>1</v>
      </c>
      <c r="T6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46" s="34">
        <f>IFERROR(_xlfn.XLOOKUP(PA[[#This Row],[Affected Equipment ]],'Basic Data'!N:N,'Basic Data'!Q:Q),"")</f>
        <v>3888.03</v>
      </c>
      <c r="V646" s="302">
        <f ca="1">IFERROR(_xlfn.XLOOKUP(PA[[#This Row],[Affected Equipment ]],'Basic Data'!N:N,'Basic Data'!R:R),"")</f>
        <v>2.3138903767184433E-2</v>
      </c>
      <c r="W646" s="35" t="s">
        <v>475</v>
      </c>
      <c r="X646" s="38"/>
      <c r="Y646" s="38" t="s">
        <v>439</v>
      </c>
      <c r="Z646" s="41">
        <v>0.27083333333333331</v>
      </c>
      <c r="AA646" s="41">
        <v>0.27083333333333331</v>
      </c>
      <c r="AB646" s="41">
        <v>0.27083333333333331</v>
      </c>
      <c r="AC646" s="44">
        <v>0.77430555555555558</v>
      </c>
      <c r="AD646" s="42">
        <f>IF(PA[[#This Row],[Acknowledgement Time ]]="NA","",(PA[[#This Row],[Acknowledgement Time ]]-PA[[#This Row],[Fault Time]])*24)</f>
        <v>0</v>
      </c>
      <c r="AE646" s="42">
        <f>IF(PA[[#This Row],[Work Start time on Fault]]="NA","",(PA[[#This Row],[Work Start time on Fault]]-PA[[#This Row],[Fault Time]])*24)</f>
        <v>0</v>
      </c>
      <c r="AF646" s="43" t="str">
        <f>IF(PA[[#This Row],[Status]]="Open","",(PA[[#This Row],[Work Completion time on fault]]-PA[[#This Row],[Fault Time]])*24)</f>
        <v/>
      </c>
      <c r="AG646" s="42">
        <f>IFERROR((PA[[#This Row],[Work Completion time on fault]]-PA[[#This Row],[Fault Time]])*24,"")</f>
        <v>12.083333333333336</v>
      </c>
      <c r="AH646" s="35" t="s">
        <v>673</v>
      </c>
      <c r="AI646" s="32" t="s">
        <v>553</v>
      </c>
      <c r="AJ646" s="34">
        <f ca="1">IFERROR(PA[[#This Row],[Breakdown Time]]*PA[[#This Row],[Plant Equivalent Weightage]],"")</f>
        <v>0.27959508718681197</v>
      </c>
      <c r="AK646" s="35">
        <v>4299</v>
      </c>
      <c r="AL646" s="49">
        <f>IFERROR((_xlfn.XLOOKUP($G646,'Modelling New'!$D:$D,'Modelling New'!$O:$O)*PA[[#This Row],[Lost PoA(Wh/m2)]]*PA[[#This Row],[DC Capacity Affected (kW)]])/1000,"")</f>
        <v>13555.005846215357</v>
      </c>
    </row>
    <row r="647" spans="1:38">
      <c r="A647" s="174">
        <f t="shared" si="11"/>
        <v>646</v>
      </c>
      <c r="B647" s="30">
        <v>45822</v>
      </c>
      <c r="C647" s="184">
        <f>YEAR(PA[[#This Row],[Date]])+IF(MONTH(PA[[#This Row],[Date]])&gt;=4,1,0)</f>
        <v>2026</v>
      </c>
      <c r="D647" s="32">
        <f>YEAR(PA[[#This Row],[Date]])</f>
        <v>2025</v>
      </c>
      <c r="E647" s="36" t="s">
        <v>364</v>
      </c>
      <c r="F647" s="36" t="s">
        <v>364</v>
      </c>
      <c r="G647" s="217">
        <v>45809</v>
      </c>
      <c r="H647" s="31">
        <f>DAY(EOMONTH(PA[[#This Row],[Month Year]],0))</f>
        <v>30</v>
      </c>
      <c r="I647" s="33">
        <v>0.27083333333333331</v>
      </c>
      <c r="J647" s="33">
        <v>0.77430555555555558</v>
      </c>
      <c r="K647" s="34">
        <f>IFERROR((PA[[#This Row],[Sunset Time (POA&lt;20 W/m2)]]-PA[[#This Row],[Sunrise Time (POA&gt;20 W/m2)]])*24,"")</f>
        <v>12.083333333333336</v>
      </c>
      <c r="L647" s="32" t="s">
        <v>428</v>
      </c>
      <c r="M647" s="36" t="s">
        <v>411</v>
      </c>
      <c r="N647" s="36" t="s">
        <v>413</v>
      </c>
      <c r="O647" s="37" t="s">
        <v>406</v>
      </c>
      <c r="P647" s="35"/>
      <c r="Q647" s="32"/>
      <c r="R647" s="31">
        <f>IF((PA[[#This Row],[String Type(If String BD)]]&amp;PA[[#This Row],[Equipment (If any BD other than PV  array and inv)]])="",1,0)</f>
        <v>1</v>
      </c>
      <c r="S647" s="31">
        <f>IF(PA[[#This Row],[String Type(If String BD)]]="",1,0)</f>
        <v>1</v>
      </c>
      <c r="T6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47" s="34">
        <f>IFERROR(_xlfn.XLOOKUP(PA[[#This Row],[Affected Equipment ]],'Basic Data'!N:N,'Basic Data'!Q:Q),"")</f>
        <v>287.10000000000002</v>
      </c>
      <c r="V647" s="302">
        <f ca="1">IFERROR(_xlfn.XLOOKUP(PA[[#This Row],[Affected Equipment ]],'Basic Data'!N:N,'Basic Data'!R:R),"")</f>
        <v>1.7086234600964115E-3</v>
      </c>
      <c r="W647" s="35" t="s">
        <v>434</v>
      </c>
      <c r="X647" s="38"/>
      <c r="Y647" s="38" t="s">
        <v>680</v>
      </c>
      <c r="Z647" s="41">
        <v>0.27083333333333331</v>
      </c>
      <c r="AA647" s="41">
        <v>0.27083333333333331</v>
      </c>
      <c r="AB647" s="41">
        <v>0.27083333333333331</v>
      </c>
      <c r="AC647" s="44">
        <v>0.77430555555555558</v>
      </c>
      <c r="AD647" s="42">
        <f>IF(PA[[#This Row],[Acknowledgement Time ]]="NA","",(PA[[#This Row],[Acknowledgement Time ]]-PA[[#This Row],[Fault Time]])*24)</f>
        <v>0</v>
      </c>
      <c r="AE647" s="42">
        <f>IF(PA[[#This Row],[Work Start time on Fault]]="NA","",(PA[[#This Row],[Work Start time on Fault]]-PA[[#This Row],[Fault Time]])*24)</f>
        <v>0</v>
      </c>
      <c r="AF647" s="43" t="str">
        <f>IF(PA[[#This Row],[Status]]="Open","",(PA[[#This Row],[Work Completion time on fault]]-PA[[#This Row],[Fault Time]])*24)</f>
        <v/>
      </c>
      <c r="AG647" s="42">
        <f>IFERROR((PA[[#This Row],[Work Completion time on fault]]-PA[[#This Row],[Fault Time]])*24,"")</f>
        <v>12.083333333333336</v>
      </c>
      <c r="AH647" s="35" t="s">
        <v>552</v>
      </c>
      <c r="AI647" s="32" t="s">
        <v>553</v>
      </c>
      <c r="AJ647" s="34">
        <f ca="1">IFERROR(PA[[#This Row],[Breakdown Time]]*PA[[#This Row],[Plant Equivalent Weightage]],"")</f>
        <v>2.0645866809498311E-2</v>
      </c>
      <c r="AK647" s="35">
        <v>4426</v>
      </c>
      <c r="AL647" s="49">
        <f>IFERROR((_xlfn.XLOOKUP($G647,'Modelling New'!$D:$D,'Modelling New'!$O:$O)*PA[[#This Row],[Lost PoA(Wh/m2)]]*PA[[#This Row],[DC Capacity Affected (kW)]])/1000,"")</f>
        <v>1030.4982507687539</v>
      </c>
    </row>
    <row r="648" spans="1:38">
      <c r="A648" s="174">
        <f t="shared" si="11"/>
        <v>647</v>
      </c>
      <c r="B648" s="30">
        <v>45822</v>
      </c>
      <c r="C648" s="184">
        <f>YEAR(PA[[#This Row],[Date]])+IF(MONTH(PA[[#This Row],[Date]])&gt;=4,1,0)</f>
        <v>2026</v>
      </c>
      <c r="D648" s="32">
        <f>YEAR(PA[[#This Row],[Date]])</f>
        <v>2025</v>
      </c>
      <c r="E648" s="36" t="s">
        <v>364</v>
      </c>
      <c r="F648" s="36" t="s">
        <v>364</v>
      </c>
      <c r="G648" s="217">
        <v>45809</v>
      </c>
      <c r="H648" s="31">
        <f>DAY(EOMONTH(PA[[#This Row],[Month Year]],0))</f>
        <v>30</v>
      </c>
      <c r="I648" s="33">
        <v>0.27083333333333331</v>
      </c>
      <c r="J648" s="33">
        <v>0.77430555555555558</v>
      </c>
      <c r="K648" s="34">
        <f>IFERROR((PA[[#This Row],[Sunset Time (POA&lt;20 W/m2)]]-PA[[#This Row],[Sunrise Time (POA&gt;20 W/m2)]])*24,"")</f>
        <v>12.083333333333336</v>
      </c>
      <c r="L648" s="32" t="s">
        <v>428</v>
      </c>
      <c r="M648" s="36" t="s">
        <v>411</v>
      </c>
      <c r="N648" s="36" t="s">
        <v>413</v>
      </c>
      <c r="O648" s="37" t="s">
        <v>457</v>
      </c>
      <c r="P648" s="35"/>
      <c r="Q648" s="32"/>
      <c r="R648" s="31">
        <f>IF((PA[[#This Row],[String Type(If String BD)]]&amp;PA[[#This Row],[Equipment (If any BD other than PV  array and inv)]])="",1,0)</f>
        <v>1</v>
      </c>
      <c r="S648" s="31">
        <f>IF(PA[[#This Row],[String Type(If String BD)]]="",1,0)</f>
        <v>1</v>
      </c>
      <c r="T6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48" s="34">
        <f>IFERROR(_xlfn.XLOOKUP(PA[[#This Row],[Affected Equipment ]],'Basic Data'!N:N,'Basic Data'!Q:Q),"")</f>
        <v>287.10000000000002</v>
      </c>
      <c r="V648" s="302">
        <f ca="1">IFERROR(_xlfn.XLOOKUP(PA[[#This Row],[Affected Equipment ]],'Basic Data'!N:N,'Basic Data'!R:R),"")</f>
        <v>1.7086234600964115E-3</v>
      </c>
      <c r="W648" s="35" t="s">
        <v>434</v>
      </c>
      <c r="X648" s="38"/>
      <c r="Y648" s="38" t="s">
        <v>681</v>
      </c>
      <c r="Z648" s="41">
        <v>0.27083333333333331</v>
      </c>
      <c r="AA648" s="41">
        <v>0.27083333333333331</v>
      </c>
      <c r="AB648" s="41">
        <v>0.27083333333333331</v>
      </c>
      <c r="AC648" s="44">
        <v>0.77430555555555558</v>
      </c>
      <c r="AD648" s="42">
        <f>IF(PA[[#This Row],[Acknowledgement Time ]]="NA","",(PA[[#This Row],[Acknowledgement Time ]]-PA[[#This Row],[Fault Time]])*24)</f>
        <v>0</v>
      </c>
      <c r="AE648" s="42">
        <f>IF(PA[[#This Row],[Work Start time on Fault]]="NA","",(PA[[#This Row],[Work Start time on Fault]]-PA[[#This Row],[Fault Time]])*24)</f>
        <v>0</v>
      </c>
      <c r="AF648" s="43" t="str">
        <f>IF(PA[[#This Row],[Status]]="Open","",(PA[[#This Row],[Work Completion time on fault]]-PA[[#This Row],[Fault Time]])*24)</f>
        <v/>
      </c>
      <c r="AG648" s="42">
        <f>IFERROR((PA[[#This Row],[Work Completion time on fault]]-PA[[#This Row],[Fault Time]])*24,"")</f>
        <v>12.083333333333336</v>
      </c>
      <c r="AH648" s="35" t="s">
        <v>552</v>
      </c>
      <c r="AI648" s="32" t="s">
        <v>553</v>
      </c>
      <c r="AJ648" s="34">
        <f ca="1">IFERROR(PA[[#This Row],[Breakdown Time]]*PA[[#This Row],[Plant Equivalent Weightage]],"")</f>
        <v>2.0645866809498311E-2</v>
      </c>
      <c r="AK648" s="35">
        <v>4426</v>
      </c>
      <c r="AL648" s="49">
        <f>IFERROR((_xlfn.XLOOKUP($G648,'Modelling New'!$D:$D,'Modelling New'!$O:$O)*PA[[#This Row],[Lost PoA(Wh/m2)]]*PA[[#This Row],[DC Capacity Affected (kW)]])/1000,"")</f>
        <v>1030.4982507687539</v>
      </c>
    </row>
    <row r="649" spans="1:38">
      <c r="A649" s="174">
        <f t="shared" si="11"/>
        <v>648</v>
      </c>
      <c r="B649" s="30">
        <v>45822</v>
      </c>
      <c r="C649" s="184">
        <f>YEAR(PA[[#This Row],[Date]])+IF(MONTH(PA[[#This Row],[Date]])&gt;=4,1,0)</f>
        <v>2026</v>
      </c>
      <c r="D649" s="32">
        <f>YEAR(PA[[#This Row],[Date]])</f>
        <v>2025</v>
      </c>
      <c r="E649" s="36" t="s">
        <v>364</v>
      </c>
      <c r="F649" s="36" t="s">
        <v>364</v>
      </c>
      <c r="G649" s="217">
        <v>45809</v>
      </c>
      <c r="H649" s="31">
        <f>DAY(EOMONTH(PA[[#This Row],[Month Year]],0))</f>
        <v>30</v>
      </c>
      <c r="I649" s="33">
        <v>0.27083333333333331</v>
      </c>
      <c r="J649" s="33">
        <v>0.77430555555555558</v>
      </c>
      <c r="K649" s="34">
        <f>IFERROR((PA[[#This Row],[Sunset Time (POA&lt;20 W/m2)]]-PA[[#This Row],[Sunrise Time (POA&gt;20 W/m2)]])*24,"")</f>
        <v>12.083333333333336</v>
      </c>
      <c r="L649" s="32" t="s">
        <v>428</v>
      </c>
      <c r="M649" s="32" t="s">
        <v>404</v>
      </c>
      <c r="N649" s="36" t="s">
        <v>417</v>
      </c>
      <c r="O649" s="35"/>
      <c r="P649" s="35"/>
      <c r="Q649" s="32"/>
      <c r="R649" s="31">
        <f>IF((PA[[#This Row],[String Type(If String BD)]]&amp;PA[[#This Row],[Equipment (If any BD other than PV  array and inv)]])="",1,0)</f>
        <v>1</v>
      </c>
      <c r="S649" s="31">
        <f>IF(PA[[#This Row],[String Type(If String BD)]]="",1,0)</f>
        <v>1</v>
      </c>
      <c r="T6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49" s="34">
        <f>IFERROR(_xlfn.XLOOKUP(PA[[#This Row],[Affected Equipment ]],'Basic Data'!N:N,'Basic Data'!Q:Q),"")</f>
        <v>1991.43</v>
      </c>
      <c r="V649" s="302">
        <f ca="1">IFERROR(_xlfn.XLOOKUP(PA[[#This Row],[Affected Equipment ]],'Basic Data'!N:N,'Basic Data'!R:R),"")</f>
        <v>1.1851633636850562E-2</v>
      </c>
      <c r="W649" s="35" t="s">
        <v>414</v>
      </c>
      <c r="X649" s="38"/>
      <c r="Y649" s="38" t="s">
        <v>75</v>
      </c>
      <c r="Z649" s="41">
        <v>0.27083333333333331</v>
      </c>
      <c r="AA649" s="41">
        <v>0.27083333333333331</v>
      </c>
      <c r="AB649" s="41">
        <v>0.27083333333333331</v>
      </c>
      <c r="AC649" s="44">
        <v>0.30555555555555558</v>
      </c>
      <c r="AD649" s="42">
        <f>IF(PA[[#This Row],[Acknowledgement Time ]]="NA","",(PA[[#This Row],[Acknowledgement Time ]]-PA[[#This Row],[Fault Time]])*24)</f>
        <v>0</v>
      </c>
      <c r="AE649" s="42">
        <f>IF(PA[[#This Row],[Work Start time on Fault]]="NA","",(PA[[#This Row],[Work Start time on Fault]]-PA[[#This Row],[Fault Time]])*24)</f>
        <v>0</v>
      </c>
      <c r="AF649" s="43">
        <f>IF(PA[[#This Row],[Status]]="Open","",(PA[[#This Row],[Work Completion time on fault]]-PA[[#This Row],[Fault Time]])*24)</f>
        <v>0.83333333333333437</v>
      </c>
      <c r="AG649" s="42">
        <f>IFERROR((PA[[#This Row],[Work Completion time on fault]]-PA[[#This Row],[Fault Time]])*24,"")</f>
        <v>0.83333333333333437</v>
      </c>
      <c r="AH649" s="330" t="s">
        <v>562</v>
      </c>
      <c r="AI649" s="32" t="s">
        <v>368</v>
      </c>
      <c r="AJ649" s="34">
        <f ca="1">IFERROR(PA[[#This Row],[Breakdown Time]]*PA[[#This Row],[Plant Equivalent Weightage]],"")</f>
        <v>9.8763613640421473E-3</v>
      </c>
      <c r="AK649" s="35">
        <v>66</v>
      </c>
      <c r="AL649" s="49">
        <f>IFERROR((_xlfn.XLOOKUP($G649,'Modelling New'!$D:$D,'Modelling New'!$O:$O)*PA[[#This Row],[Lost PoA(Wh/m2)]]*PA[[#This Row],[DC Capacity Affected (kW)]])/1000,"")</f>
        <v>106.58881590644724</v>
      </c>
    </row>
    <row r="650" spans="1:38">
      <c r="A650" s="174">
        <f t="shared" si="11"/>
        <v>649</v>
      </c>
      <c r="B650" s="30">
        <v>45822</v>
      </c>
      <c r="C650" s="184">
        <f>YEAR(PA[[#This Row],[Date]])+IF(MONTH(PA[[#This Row],[Date]])&gt;=4,1,0)</f>
        <v>2026</v>
      </c>
      <c r="D650" s="32">
        <f>YEAR(PA[[#This Row],[Date]])</f>
        <v>2025</v>
      </c>
      <c r="E650" s="36" t="s">
        <v>364</v>
      </c>
      <c r="F650" s="36" t="s">
        <v>364</v>
      </c>
      <c r="G650" s="217">
        <v>45809</v>
      </c>
      <c r="H650" s="31">
        <f>DAY(EOMONTH(PA[[#This Row],[Month Year]],0))</f>
        <v>30</v>
      </c>
      <c r="I650" s="33">
        <v>0.27083333333333331</v>
      </c>
      <c r="J650" s="33">
        <v>0.77430555555555558</v>
      </c>
      <c r="K650" s="34">
        <f>IFERROR((PA[[#This Row],[Sunset Time (POA&lt;20 W/m2)]]-PA[[#This Row],[Sunrise Time (POA&gt;20 W/m2)]])*24,"")</f>
        <v>12.083333333333336</v>
      </c>
      <c r="L650" s="32" t="s">
        <v>474</v>
      </c>
      <c r="M650" s="36" t="s">
        <v>411</v>
      </c>
      <c r="N650" s="36" t="s">
        <v>417</v>
      </c>
      <c r="O650" s="35"/>
      <c r="P650" s="35"/>
      <c r="Q650" s="32"/>
      <c r="R650" s="31">
        <f>IF((PA[[#This Row],[String Type(If String BD)]]&amp;PA[[#This Row],[Equipment (If any BD other than PV  array and inv)]])="",1,0)</f>
        <v>1</v>
      </c>
      <c r="S650" s="31">
        <f>IF(PA[[#This Row],[String Type(If String BD)]]="",1,0)</f>
        <v>1</v>
      </c>
      <c r="T6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650" s="34">
        <f>IFERROR(_xlfn.XLOOKUP(PA[[#This Row],[Affected Equipment ]],'Basic Data'!N:N,'Basic Data'!Q:Q),"")</f>
        <v>2275.92</v>
      </c>
      <c r="V650" s="302">
        <f ca="1">IFERROR(_xlfn.XLOOKUP(PA[[#This Row],[Affected Equipment ]],'Basic Data'!N:N,'Basic Data'!R:R),"")</f>
        <v>1.3544724156400643E-2</v>
      </c>
      <c r="W650" s="35" t="s">
        <v>414</v>
      </c>
      <c r="X650" s="38"/>
      <c r="Y650" s="38" t="s">
        <v>439</v>
      </c>
      <c r="Z650" s="41">
        <v>0.57291666666666663</v>
      </c>
      <c r="AA650" s="41">
        <v>0.57291666666666663</v>
      </c>
      <c r="AB650" s="41">
        <v>0.57291666666666663</v>
      </c>
      <c r="AC650" s="44">
        <v>0.63402777777777775</v>
      </c>
      <c r="AD650" s="42">
        <f>IF(PA[[#This Row],[Acknowledgement Time ]]="NA","",(PA[[#This Row],[Acknowledgement Time ]]-PA[[#This Row],[Fault Time]])*24)</f>
        <v>0</v>
      </c>
      <c r="AE650" s="42">
        <f>IF(PA[[#This Row],[Work Start time on Fault]]="NA","",(PA[[#This Row],[Work Start time on Fault]]-PA[[#This Row],[Fault Time]])*24)</f>
        <v>0</v>
      </c>
      <c r="AF650" s="43">
        <f>IF(PA[[#This Row],[Status]]="Open","",(PA[[#This Row],[Work Completion time on fault]]-PA[[#This Row],[Fault Time]])*24)</f>
        <v>1.4666666666666668</v>
      </c>
      <c r="AG650" s="42">
        <f>IFERROR((PA[[#This Row],[Work Completion time on fault]]-PA[[#This Row],[Fault Time]])*24,"")</f>
        <v>1.4666666666666668</v>
      </c>
      <c r="AH650" s="330" t="s">
        <v>562</v>
      </c>
      <c r="AI650" s="32" t="s">
        <v>368</v>
      </c>
      <c r="AJ650" s="34">
        <f ca="1">IFERROR(PA[[#This Row],[Breakdown Time]]*PA[[#This Row],[Plant Equivalent Weightage]],"")</f>
        <v>1.9865595429387612E-2</v>
      </c>
      <c r="AK650" s="35">
        <v>958</v>
      </c>
      <c r="AL650" s="49">
        <f>IFERROR((_xlfn.XLOOKUP($G650,'Modelling New'!$D:$D,'Modelling New'!$O:$O)*PA[[#This Row],[Lost PoA(Wh/m2)]]*PA[[#This Row],[DC Capacity Affected (kW)]])/1000,"")</f>
        <v>1768.1746430887699</v>
      </c>
    </row>
    <row r="651" spans="1:38">
      <c r="A651" s="174">
        <f t="shared" si="11"/>
        <v>650</v>
      </c>
      <c r="B651" s="134">
        <v>45822</v>
      </c>
      <c r="C651" s="183">
        <f>YEAR(PA[[#This Row],[Date]])+IF(MONTH(PA[[#This Row],[Date]])&gt;=4,1,0)</f>
        <v>2026</v>
      </c>
      <c r="D651" s="32">
        <f>YEAR(PA[[#This Row],[Date]])</f>
        <v>2025</v>
      </c>
      <c r="E651" s="36" t="s">
        <v>364</v>
      </c>
      <c r="F651" s="36" t="s">
        <v>364</v>
      </c>
      <c r="G651" s="217">
        <v>45809</v>
      </c>
      <c r="H651" s="175">
        <f>DAY(EOMONTH(PA[[#This Row],[Month Year]],0))</f>
        <v>30</v>
      </c>
      <c r="I651" s="33">
        <v>0.27083333333333331</v>
      </c>
      <c r="J651" s="33">
        <v>0.77430555555555558</v>
      </c>
      <c r="K651" s="34">
        <f>IFERROR((PA[[#This Row],[Sunset Time (POA&lt;20 W/m2)]]-PA[[#This Row],[Sunrise Time (POA&gt;20 W/m2)]])*24,"")</f>
        <v>12.083333333333336</v>
      </c>
      <c r="L651" s="36" t="s">
        <v>425</v>
      </c>
      <c r="M651" s="32" t="s">
        <v>484</v>
      </c>
      <c r="N651" s="36" t="s">
        <v>413</v>
      </c>
      <c r="O651" s="37" t="s">
        <v>527</v>
      </c>
      <c r="P651" s="37" t="s">
        <v>472</v>
      </c>
      <c r="Q651" s="36"/>
      <c r="R651" s="175">
        <f>IF((PA[[#This Row],[String Type(If String BD)]]&amp;PA[[#This Row],[Equipment (If any BD other than PV  array and inv)]])="",1,0)</f>
        <v>0</v>
      </c>
      <c r="S651" s="175">
        <f>IF(PA[[#This Row],[String Type(If String BD)]]="",1,0)</f>
        <v>0</v>
      </c>
      <c r="T65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1" s="176">
        <f>IFERROR(_xlfn.XLOOKUP(PA[[#This Row],[Affected Equipment ]],'Basic Data'!N:N,'Basic Data'!Q:Q),"")</f>
        <v>31.610000000000003</v>
      </c>
      <c r="V651" s="303">
        <f ca="1">IFERROR(_xlfn.XLOOKUP(PA[[#This Row],[Affected Equipment ]],'Basic Data'!N:N,'Basic Data'!R:R),"")</f>
        <v>1.8812116883889783E-4</v>
      </c>
      <c r="W651" s="35" t="s">
        <v>448</v>
      </c>
      <c r="X651" s="39"/>
      <c r="Y651" s="38" t="s">
        <v>470</v>
      </c>
      <c r="Z651" s="41">
        <v>0.27083333333333331</v>
      </c>
      <c r="AA651" s="41">
        <v>0.27083333333333331</v>
      </c>
      <c r="AB651" s="41">
        <v>0.27083333333333331</v>
      </c>
      <c r="AC651" s="45">
        <v>0.70833333333333337</v>
      </c>
      <c r="AD651" s="177">
        <f>IF(PA[[#This Row],[Acknowledgement Time ]]="NA","",(PA[[#This Row],[Acknowledgement Time ]]-PA[[#This Row],[Fault Time]])*24)</f>
        <v>0</v>
      </c>
      <c r="AE651" s="177">
        <f>IF(PA[[#This Row],[Work Start time on Fault]]="NA","",(PA[[#This Row],[Work Start time on Fault]]-PA[[#This Row],[Fault Time]])*24)</f>
        <v>0</v>
      </c>
      <c r="AF651" s="178">
        <f>IF(PA[[#This Row],[Status]]="Open","",(PA[[#This Row],[Work Completion time on fault]]-PA[[#This Row],[Fault Time]])*24)</f>
        <v>10.500000000000002</v>
      </c>
      <c r="AG651" s="177">
        <f>IFERROR((PA[[#This Row],[Work Completion time on fault]]-PA[[#This Row],[Fault Time]])*24,"")</f>
        <v>10.500000000000002</v>
      </c>
      <c r="AH651" s="316" t="s">
        <v>682</v>
      </c>
      <c r="AI651" s="32" t="s">
        <v>368</v>
      </c>
      <c r="AJ651" s="176">
        <f ca="1">IFERROR(PA[[#This Row],[Breakdown Time]]*PA[[#This Row],[Plant Equivalent Weightage]],"")</f>
        <v>1.9752722728084275E-3</v>
      </c>
      <c r="AK651" s="37">
        <v>4287</v>
      </c>
      <c r="AL651" s="278">
        <f>IFERROR((_xlfn.XLOOKUP($G651,'Modelling New'!$D:$D,'Modelling New'!$O:$O)*PA[[#This Row],[Lost PoA(Wh/m2)]]*PA[[#This Row],[DC Capacity Affected (kW)]])/1000,"")</f>
        <v>109.89568393240485</v>
      </c>
    </row>
    <row r="652" spans="1:38">
      <c r="A652" s="174">
        <f t="shared" si="11"/>
        <v>651</v>
      </c>
      <c r="B652" s="134">
        <v>45822</v>
      </c>
      <c r="C652" s="184">
        <f>YEAR(PA[[#This Row],[Date]])+IF(MONTH(PA[[#This Row],[Date]])&gt;=4,1,0)</f>
        <v>2026</v>
      </c>
      <c r="D652" s="32">
        <f>YEAR(PA[[#This Row],[Date]])</f>
        <v>2025</v>
      </c>
      <c r="E652" s="36" t="s">
        <v>364</v>
      </c>
      <c r="F652" s="36" t="s">
        <v>364</v>
      </c>
      <c r="G652" s="217">
        <v>45809</v>
      </c>
      <c r="H652" s="31">
        <f>DAY(EOMONTH(PA[[#This Row],[Month Year]],0))</f>
        <v>30</v>
      </c>
      <c r="I652" s="33">
        <v>0.27083333333333331</v>
      </c>
      <c r="J652" s="33">
        <v>0.77430555555555558</v>
      </c>
      <c r="K652" s="34">
        <f>IFERROR((PA[[#This Row],[Sunset Time (POA&lt;20 W/m2)]]-PA[[#This Row],[Sunrise Time (POA&gt;20 W/m2)]])*24,"")</f>
        <v>12.083333333333336</v>
      </c>
      <c r="L652" s="36" t="s">
        <v>425</v>
      </c>
      <c r="M652" s="32" t="s">
        <v>484</v>
      </c>
      <c r="N652" s="36" t="s">
        <v>413</v>
      </c>
      <c r="O652" s="37" t="s">
        <v>527</v>
      </c>
      <c r="P652" s="37" t="s">
        <v>472</v>
      </c>
      <c r="Q652" s="32"/>
      <c r="R652" s="31">
        <f>IF((PA[[#This Row],[String Type(If String BD)]]&amp;PA[[#This Row],[Equipment (If any BD other than PV  array and inv)]])="",1,0)</f>
        <v>0</v>
      </c>
      <c r="S652" s="31">
        <f>IF(PA[[#This Row],[String Type(If String BD)]]="",1,0)</f>
        <v>0</v>
      </c>
      <c r="T6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52" s="34">
        <f>IFERROR(_xlfn.XLOOKUP(PA[[#This Row],[Affected Equipment ]],'Basic Data'!N:N,'Basic Data'!Q:Q),"")</f>
        <v>31.610000000000003</v>
      </c>
      <c r="V652" s="302">
        <f ca="1">IFERROR(_xlfn.XLOOKUP(PA[[#This Row],[Affected Equipment ]],'Basic Data'!N:N,'Basic Data'!R:R),"")</f>
        <v>1.8812116883889783E-4</v>
      </c>
      <c r="W652" s="35" t="s">
        <v>448</v>
      </c>
      <c r="X652" s="38"/>
      <c r="Y652" s="38" t="s">
        <v>470</v>
      </c>
      <c r="Z652" s="41">
        <v>0.27083333333333331</v>
      </c>
      <c r="AA652" s="41">
        <v>0.27083333333333331</v>
      </c>
      <c r="AB652" s="41">
        <v>0.27083333333333331</v>
      </c>
      <c r="AC652" s="44">
        <v>0.71527777777777779</v>
      </c>
      <c r="AD652" s="42">
        <f>IF(PA[[#This Row],[Acknowledgement Time ]]="NA","",(PA[[#This Row],[Acknowledgement Time ]]-PA[[#This Row],[Fault Time]])*24)</f>
        <v>0</v>
      </c>
      <c r="AE652" s="42">
        <f>IF(PA[[#This Row],[Work Start time on Fault]]="NA","",(PA[[#This Row],[Work Start time on Fault]]-PA[[#This Row],[Fault Time]])*24)</f>
        <v>0</v>
      </c>
      <c r="AF652" s="43">
        <f>IF(PA[[#This Row],[Status]]="Open","",(PA[[#This Row],[Work Completion time on fault]]-PA[[#This Row],[Fault Time]])*24)</f>
        <v>10.666666666666668</v>
      </c>
      <c r="AG652" s="42">
        <f>IFERROR((PA[[#This Row],[Work Completion time on fault]]-PA[[#This Row],[Fault Time]])*24,"")</f>
        <v>10.666666666666668</v>
      </c>
      <c r="AH652" s="316" t="s">
        <v>682</v>
      </c>
      <c r="AI652" s="32" t="s">
        <v>368</v>
      </c>
      <c r="AJ652" s="34">
        <f ca="1">IFERROR(PA[[#This Row],[Breakdown Time]]*PA[[#This Row],[Plant Equivalent Weightage]],"")</f>
        <v>2.0066258009482437E-3</v>
      </c>
      <c r="AK652" s="35">
        <v>4313</v>
      </c>
      <c r="AL652" s="49">
        <f>IFERROR((_xlfn.XLOOKUP($G652,'Modelling New'!$D:$D,'Modelling New'!$O:$O)*PA[[#This Row],[Lost PoA(Wh/m2)]]*PA[[#This Row],[DC Capacity Affected (kW)]])/1000,"")</f>
        <v>110.56218446476839</v>
      </c>
    </row>
    <row r="653" spans="1:38">
      <c r="A653" s="174">
        <f t="shared" si="11"/>
        <v>652</v>
      </c>
      <c r="B653" s="134">
        <v>45823</v>
      </c>
      <c r="C653" s="184">
        <f>YEAR(PA[[#This Row],[Date]])+IF(MONTH(PA[[#This Row],[Date]])&gt;=4,1,0)</f>
        <v>2026</v>
      </c>
      <c r="D653" s="32">
        <f>YEAR(PA[[#This Row],[Date]])</f>
        <v>2025</v>
      </c>
      <c r="E653" s="36" t="s">
        <v>364</v>
      </c>
      <c r="F653" s="36" t="s">
        <v>364</v>
      </c>
      <c r="G653" s="217">
        <v>45809</v>
      </c>
      <c r="H653" s="31">
        <f>DAY(EOMONTH(PA[[#This Row],[Month Year]],0))</f>
        <v>30</v>
      </c>
      <c r="I653" s="33">
        <v>0.26180555555555557</v>
      </c>
      <c r="J653" s="33">
        <v>0.77361111111111114</v>
      </c>
      <c r="K653" s="34">
        <f>IFERROR((PA[[#This Row],[Sunset Time (POA&lt;20 W/m2)]]-PA[[#This Row],[Sunrise Time (POA&gt;20 W/m2)]])*24,"")</f>
        <v>12.283333333333335</v>
      </c>
      <c r="L653" s="32" t="s">
        <v>511</v>
      </c>
      <c r="M653" s="32" t="s">
        <v>404</v>
      </c>
      <c r="N653" s="32"/>
      <c r="O653" s="35"/>
      <c r="P653" s="35"/>
      <c r="Q653" s="32"/>
      <c r="R653" s="31">
        <f>IF((PA[[#This Row],[String Type(If String BD)]]&amp;PA[[#This Row],[Equipment (If any BD other than PV  array and inv)]])="",1,0)</f>
        <v>1</v>
      </c>
      <c r="S653" s="31">
        <f>IF(PA[[#This Row],[String Type(If String BD)]]="",1,0)</f>
        <v>1</v>
      </c>
      <c r="T6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53" s="34">
        <f>IFERROR(_xlfn.XLOOKUP(PA[[#This Row],[Affected Equipment ]],'Basic Data'!N:N,'Basic Data'!Q:Q),"")</f>
        <v>4061.8850000000007</v>
      </c>
      <c r="V653" s="302">
        <f ca="1">IFERROR(_xlfn.XLOOKUP(PA[[#This Row],[Affected Equipment ]],'Basic Data'!N:N,'Basic Data'!R:R),"")</f>
        <v>2.4173570195798372E-2</v>
      </c>
      <c r="W653" s="35" t="s">
        <v>475</v>
      </c>
      <c r="X653" s="38"/>
      <c r="Y653" s="38" t="s">
        <v>439</v>
      </c>
      <c r="Z653" s="41">
        <v>0.26180555555555557</v>
      </c>
      <c r="AA653" s="41">
        <v>0.26180555555555557</v>
      </c>
      <c r="AB653" s="41">
        <v>0.26180555555555557</v>
      </c>
      <c r="AC653" s="44">
        <v>0.77361111111111114</v>
      </c>
      <c r="AD653" s="42">
        <f>IF(PA[[#This Row],[Acknowledgement Time ]]="NA","",(PA[[#This Row],[Acknowledgement Time ]]-PA[[#This Row],[Fault Time]])*24)</f>
        <v>0</v>
      </c>
      <c r="AE653" s="42">
        <f>IF(PA[[#This Row],[Work Start time on Fault]]="NA","",(PA[[#This Row],[Work Start time on Fault]]-PA[[#This Row],[Fault Time]])*24)</f>
        <v>0</v>
      </c>
      <c r="AF653" s="43" t="str">
        <f>IF(PA[[#This Row],[Status]]="Open","",(PA[[#This Row],[Work Completion time on fault]]-PA[[#This Row],[Fault Time]])*24)</f>
        <v/>
      </c>
      <c r="AG653" s="42">
        <f>IFERROR((PA[[#This Row],[Work Completion time on fault]]-PA[[#This Row],[Fault Time]])*24,"")</f>
        <v>12.283333333333335</v>
      </c>
      <c r="AH653" s="35" t="s">
        <v>673</v>
      </c>
      <c r="AI653" s="32" t="s">
        <v>553</v>
      </c>
      <c r="AJ653" s="34">
        <f ca="1">IFERROR(PA[[#This Row],[Breakdown Time]]*PA[[#This Row],[Plant Equivalent Weightage]],"")</f>
        <v>0.29693202057172335</v>
      </c>
      <c r="AK653" s="35">
        <v>2913</v>
      </c>
      <c r="AL653" s="49">
        <f>IFERROR((_xlfn.XLOOKUP($G653,'Modelling New'!$D:$D,'Modelling New'!$O:$O)*PA[[#This Row],[Lost PoA(Wh/m2)]]*PA[[#This Row],[DC Capacity Affected (kW)]])/1000,"")</f>
        <v>9595.5697124841972</v>
      </c>
    </row>
    <row r="654" spans="1:38">
      <c r="A654" s="174">
        <f t="shared" si="11"/>
        <v>653</v>
      </c>
      <c r="B654" s="30">
        <v>45823</v>
      </c>
      <c r="C654" s="184">
        <f>YEAR(PA[[#This Row],[Date]])+IF(MONTH(PA[[#This Row],[Date]])&gt;=4,1,0)</f>
        <v>2026</v>
      </c>
      <c r="D654" s="32">
        <f>YEAR(PA[[#This Row],[Date]])</f>
        <v>2025</v>
      </c>
      <c r="E654" s="36" t="s">
        <v>364</v>
      </c>
      <c r="F654" s="36" t="s">
        <v>364</v>
      </c>
      <c r="G654" s="217">
        <v>45809</v>
      </c>
      <c r="H654" s="31">
        <f>DAY(EOMONTH(PA[[#This Row],[Month Year]],0))</f>
        <v>30</v>
      </c>
      <c r="I654" s="33">
        <v>0.26180555555555557</v>
      </c>
      <c r="J654" s="33">
        <v>0.77361111111111114</v>
      </c>
      <c r="K654" s="34">
        <f>IFERROR((PA[[#This Row],[Sunset Time (POA&lt;20 W/m2)]]-PA[[#This Row],[Sunrise Time (POA&gt;20 W/m2)]])*24,"")</f>
        <v>12.283333333333335</v>
      </c>
      <c r="L654" s="36" t="s">
        <v>511</v>
      </c>
      <c r="M654" s="36" t="s">
        <v>411</v>
      </c>
      <c r="N654" s="36"/>
      <c r="O654" s="37"/>
      <c r="P654" s="35"/>
      <c r="Q654" s="32"/>
      <c r="R654" s="31">
        <f>IF((PA[[#This Row],[String Type(If String BD)]]&amp;PA[[#This Row],[Equipment (If any BD other than PV  array and inv)]])="",1,0)</f>
        <v>1</v>
      </c>
      <c r="S654" s="31">
        <f>IF(PA[[#This Row],[String Type(If String BD)]]="",1,0)</f>
        <v>1</v>
      </c>
      <c r="T6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54" s="34">
        <f>IFERROR(_xlfn.XLOOKUP(PA[[#This Row],[Affected Equipment ]],'Basic Data'!N:N,'Basic Data'!Q:Q),"")</f>
        <v>3888.03</v>
      </c>
      <c r="V654" s="302">
        <f ca="1">IFERROR(_xlfn.XLOOKUP(PA[[#This Row],[Affected Equipment ]],'Basic Data'!N:N,'Basic Data'!R:R),"")</f>
        <v>2.3138903767184433E-2</v>
      </c>
      <c r="W654" s="35" t="s">
        <v>475</v>
      </c>
      <c r="X654" s="38"/>
      <c r="Y654" s="38" t="s">
        <v>439</v>
      </c>
      <c r="Z654" s="41">
        <v>0.26180555555555557</v>
      </c>
      <c r="AA654" s="41">
        <v>0.26180555555555557</v>
      </c>
      <c r="AB654" s="41">
        <v>0.26180555555555557</v>
      </c>
      <c r="AC654" s="44">
        <v>0.77361111111111114</v>
      </c>
      <c r="AD654" s="42">
        <f>IF(PA[[#This Row],[Acknowledgement Time ]]="NA","",(PA[[#This Row],[Acknowledgement Time ]]-PA[[#This Row],[Fault Time]])*24)</f>
        <v>0</v>
      </c>
      <c r="AE654" s="42">
        <f>IF(PA[[#This Row],[Work Start time on Fault]]="NA","",(PA[[#This Row],[Work Start time on Fault]]-PA[[#This Row],[Fault Time]])*24)</f>
        <v>0</v>
      </c>
      <c r="AF654" s="43" t="str">
        <f>IF(PA[[#This Row],[Status]]="Open","",(PA[[#This Row],[Work Completion time on fault]]-PA[[#This Row],[Fault Time]])*24)</f>
        <v/>
      </c>
      <c r="AG654" s="42">
        <f>IFERROR((PA[[#This Row],[Work Completion time on fault]]-PA[[#This Row],[Fault Time]])*24,"")</f>
        <v>12.283333333333335</v>
      </c>
      <c r="AH654" s="35" t="s">
        <v>673</v>
      </c>
      <c r="AI654" s="32" t="s">
        <v>553</v>
      </c>
      <c r="AJ654" s="34">
        <f ca="1">IFERROR(PA[[#This Row],[Breakdown Time]]*PA[[#This Row],[Plant Equivalent Weightage]],"")</f>
        <v>0.28422286794024881</v>
      </c>
      <c r="AK654" s="35">
        <v>2913</v>
      </c>
      <c r="AL654" s="49">
        <f>IFERROR((_xlfn.XLOOKUP($G654,'Modelling New'!$D:$D,'Modelling New'!$O:$O)*PA[[#This Row],[Lost PoA(Wh/m2)]]*PA[[#This Row],[DC Capacity Affected (kW)]])/1000,"")</f>
        <v>9184.864394051021</v>
      </c>
    </row>
    <row r="655" spans="1:38">
      <c r="A655" s="174">
        <f t="shared" si="11"/>
        <v>654</v>
      </c>
      <c r="B655" s="30">
        <v>45823</v>
      </c>
      <c r="C655" s="184">
        <f>YEAR(PA[[#This Row],[Date]])+IF(MONTH(PA[[#This Row],[Date]])&gt;=4,1,0)</f>
        <v>2026</v>
      </c>
      <c r="D655" s="32">
        <f>YEAR(PA[[#This Row],[Date]])</f>
        <v>2025</v>
      </c>
      <c r="E655" s="36" t="s">
        <v>364</v>
      </c>
      <c r="F655" s="36" t="s">
        <v>364</v>
      </c>
      <c r="G655" s="217">
        <v>45809</v>
      </c>
      <c r="H655" s="31">
        <f>DAY(EOMONTH(PA[[#This Row],[Month Year]],0))</f>
        <v>30</v>
      </c>
      <c r="I655" s="33">
        <v>0.26180555555555557</v>
      </c>
      <c r="J655" s="33">
        <v>0.77361111111111114</v>
      </c>
      <c r="K655" s="34">
        <f>IFERROR((PA[[#This Row],[Sunset Time (POA&lt;20 W/m2)]]-PA[[#This Row],[Sunrise Time (POA&gt;20 W/m2)]])*24,"")</f>
        <v>12.283333333333335</v>
      </c>
      <c r="L655" s="32" t="s">
        <v>428</v>
      </c>
      <c r="M655" s="36" t="s">
        <v>411</v>
      </c>
      <c r="N655" s="36" t="s">
        <v>413</v>
      </c>
      <c r="O655" s="37" t="s">
        <v>406</v>
      </c>
      <c r="P655" s="35"/>
      <c r="Q655" s="32"/>
      <c r="R655" s="31">
        <f>IF((PA[[#This Row],[String Type(If String BD)]]&amp;PA[[#This Row],[Equipment (If any BD other than PV  array and inv)]])="",1,0)</f>
        <v>1</v>
      </c>
      <c r="S655" s="31">
        <f>IF(PA[[#This Row],[String Type(If String BD)]]="",1,0)</f>
        <v>1</v>
      </c>
      <c r="T6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55" s="34">
        <f>IFERROR(_xlfn.XLOOKUP(PA[[#This Row],[Affected Equipment ]],'Basic Data'!N:N,'Basic Data'!Q:Q),"")</f>
        <v>287.10000000000002</v>
      </c>
      <c r="V655" s="302">
        <f ca="1">IFERROR(_xlfn.XLOOKUP(PA[[#This Row],[Affected Equipment ]],'Basic Data'!N:N,'Basic Data'!R:R),"")</f>
        <v>1.7086234600964115E-3</v>
      </c>
      <c r="W655" s="35" t="s">
        <v>434</v>
      </c>
      <c r="X655" s="38"/>
      <c r="Y655" s="38" t="s">
        <v>680</v>
      </c>
      <c r="Z655" s="41">
        <v>0.26180555555555557</v>
      </c>
      <c r="AA655" s="41">
        <v>0.26180555555555557</v>
      </c>
      <c r="AB655" s="41">
        <v>0.26180555555555557</v>
      </c>
      <c r="AC655" s="44">
        <v>0.77361111111111114</v>
      </c>
      <c r="AD655" s="42">
        <f>IF(PA[[#This Row],[Acknowledgement Time ]]="NA","",(PA[[#This Row],[Acknowledgement Time ]]-PA[[#This Row],[Fault Time]])*24)</f>
        <v>0</v>
      </c>
      <c r="AE655" s="42">
        <f>IF(PA[[#This Row],[Work Start time on Fault]]="NA","",(PA[[#This Row],[Work Start time on Fault]]-PA[[#This Row],[Fault Time]])*24)</f>
        <v>0</v>
      </c>
      <c r="AF655" s="43" t="str">
        <f>IF(PA[[#This Row],[Status]]="Open","",(PA[[#This Row],[Work Completion time on fault]]-PA[[#This Row],[Fault Time]])*24)</f>
        <v/>
      </c>
      <c r="AG655" s="42">
        <f>IFERROR((PA[[#This Row],[Work Completion time on fault]]-PA[[#This Row],[Fault Time]])*24,"")</f>
        <v>12.283333333333335</v>
      </c>
      <c r="AH655" s="35" t="s">
        <v>552</v>
      </c>
      <c r="AI655" s="32" t="s">
        <v>553</v>
      </c>
      <c r="AJ655" s="34">
        <f ca="1">IFERROR(PA[[#This Row],[Breakdown Time]]*PA[[#This Row],[Plant Equivalent Weightage]],"")</f>
        <v>2.0987591501517591E-2</v>
      </c>
      <c r="AK655" s="35">
        <v>3066</v>
      </c>
      <c r="AL655" s="49">
        <f>IFERROR((_xlfn.XLOOKUP($G655,'Modelling New'!$D:$D,'Modelling New'!$O:$O)*PA[[#This Row],[Lost PoA(Wh/m2)]]*PA[[#This Row],[DC Capacity Affected (kW)]])/1000,"")</f>
        <v>713.85170285969264</v>
      </c>
    </row>
    <row r="656" spans="1:38">
      <c r="A656" s="174">
        <f t="shared" si="11"/>
        <v>655</v>
      </c>
      <c r="B656" s="134">
        <v>45823</v>
      </c>
      <c r="C656" s="183">
        <f>YEAR(PA[[#This Row],[Date]])+IF(MONTH(PA[[#This Row],[Date]])&gt;=4,1,0)</f>
        <v>2026</v>
      </c>
      <c r="D656" s="32">
        <f>YEAR(PA[[#This Row],[Date]])</f>
        <v>2025</v>
      </c>
      <c r="E656" s="36" t="s">
        <v>364</v>
      </c>
      <c r="F656" s="36" t="s">
        <v>364</v>
      </c>
      <c r="G656" s="217">
        <v>45809</v>
      </c>
      <c r="H656" s="175">
        <f>DAY(EOMONTH(PA[[#This Row],[Month Year]],0))</f>
        <v>30</v>
      </c>
      <c r="I656" s="33">
        <v>0.26180555555555557</v>
      </c>
      <c r="J656" s="33">
        <v>0.77361111111111114</v>
      </c>
      <c r="K656" s="34">
        <f>IFERROR((PA[[#This Row],[Sunset Time (POA&lt;20 W/m2)]]-PA[[#This Row],[Sunrise Time (POA&gt;20 W/m2)]])*24,"")</f>
        <v>12.283333333333335</v>
      </c>
      <c r="L656" s="32" t="s">
        <v>428</v>
      </c>
      <c r="M656" s="36" t="s">
        <v>411</v>
      </c>
      <c r="N656" s="36" t="s">
        <v>413</v>
      </c>
      <c r="O656" s="37" t="s">
        <v>457</v>
      </c>
      <c r="P656" s="37"/>
      <c r="Q656" s="36"/>
      <c r="R656" s="175">
        <f>IF((PA[[#This Row],[String Type(If String BD)]]&amp;PA[[#This Row],[Equipment (If any BD other than PV  array and inv)]])="",1,0)</f>
        <v>1</v>
      </c>
      <c r="S656" s="175">
        <f>IF(PA[[#This Row],[String Type(If String BD)]]="",1,0)</f>
        <v>1</v>
      </c>
      <c r="T6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56" s="176">
        <f>IFERROR(_xlfn.XLOOKUP(PA[[#This Row],[Affected Equipment ]],'Basic Data'!N:N,'Basic Data'!Q:Q),"")</f>
        <v>287.10000000000002</v>
      </c>
      <c r="V656" s="303">
        <f ca="1">IFERROR(_xlfn.XLOOKUP(PA[[#This Row],[Affected Equipment ]],'Basic Data'!N:N,'Basic Data'!R:R),"")</f>
        <v>1.7086234600964115E-3</v>
      </c>
      <c r="W656" s="35" t="s">
        <v>434</v>
      </c>
      <c r="X656" s="38"/>
      <c r="Y656" s="38" t="s">
        <v>681</v>
      </c>
      <c r="Z656" s="41">
        <v>0.26180555555555557</v>
      </c>
      <c r="AA656" s="41">
        <v>0.26180555555555557</v>
      </c>
      <c r="AB656" s="41">
        <v>0.26180555555555557</v>
      </c>
      <c r="AC656" s="44">
        <v>0.77361111111111114</v>
      </c>
      <c r="AD656" s="177">
        <f>IF(PA[[#This Row],[Acknowledgement Time ]]="NA","",(PA[[#This Row],[Acknowledgement Time ]]-PA[[#This Row],[Fault Time]])*24)</f>
        <v>0</v>
      </c>
      <c r="AE656" s="177">
        <f>IF(PA[[#This Row],[Work Start time on Fault]]="NA","",(PA[[#This Row],[Work Start time on Fault]]-PA[[#This Row],[Fault Time]])*24)</f>
        <v>0</v>
      </c>
      <c r="AF656" s="178" t="str">
        <f>IF(PA[[#This Row],[Status]]="Open","",(PA[[#This Row],[Work Completion time on fault]]-PA[[#This Row],[Fault Time]])*24)</f>
        <v/>
      </c>
      <c r="AG656" s="177">
        <f>IFERROR((PA[[#This Row],[Work Completion time on fault]]-PA[[#This Row],[Fault Time]])*24,"")</f>
        <v>12.283333333333335</v>
      </c>
      <c r="AH656" s="35" t="s">
        <v>552</v>
      </c>
      <c r="AI656" s="32" t="s">
        <v>553</v>
      </c>
      <c r="AJ656" s="176">
        <f ca="1">IFERROR(PA[[#This Row],[Breakdown Time]]*PA[[#This Row],[Plant Equivalent Weightage]],"")</f>
        <v>2.0987591501517591E-2</v>
      </c>
      <c r="AK656" s="35">
        <v>3066</v>
      </c>
      <c r="AL656" s="278">
        <f>IFERROR((_xlfn.XLOOKUP($G656,'Modelling New'!$D:$D,'Modelling New'!$O:$O)*PA[[#This Row],[Lost PoA(Wh/m2)]]*PA[[#This Row],[DC Capacity Affected (kW)]])/1000,"")</f>
        <v>713.85170285969264</v>
      </c>
    </row>
    <row r="657" spans="1:38">
      <c r="A657" s="174">
        <f t="shared" si="11"/>
        <v>656</v>
      </c>
      <c r="B657" s="30">
        <v>45823</v>
      </c>
      <c r="C657" s="184">
        <f>YEAR(PA[[#This Row],[Date]])+IF(MONTH(PA[[#This Row],[Date]])&gt;=4,1,0)</f>
        <v>2026</v>
      </c>
      <c r="D657" s="32">
        <f>YEAR(PA[[#This Row],[Date]])</f>
        <v>2025</v>
      </c>
      <c r="E657" s="36" t="s">
        <v>364</v>
      </c>
      <c r="F657" s="36" t="s">
        <v>364</v>
      </c>
      <c r="G657" s="217">
        <v>45809</v>
      </c>
      <c r="H657" s="31">
        <f>DAY(EOMONTH(PA[[#This Row],[Month Year]],0))</f>
        <v>30</v>
      </c>
      <c r="I657" s="33">
        <v>0.26180555555555557</v>
      </c>
      <c r="J657" s="33">
        <v>0.77361111111111114</v>
      </c>
      <c r="K657" s="34">
        <f>IFERROR((PA[[#This Row],[Sunset Time (POA&lt;20 W/m2)]]-PA[[#This Row],[Sunrise Time (POA&gt;20 W/m2)]])*24,"")</f>
        <v>12.283333333333335</v>
      </c>
      <c r="L657" s="32" t="s">
        <v>403</v>
      </c>
      <c r="M657" s="32" t="s">
        <v>404</v>
      </c>
      <c r="N657" s="36" t="s">
        <v>417</v>
      </c>
      <c r="O657" s="37" t="s">
        <v>473</v>
      </c>
      <c r="P657" s="37" t="s">
        <v>407</v>
      </c>
      <c r="Q657" s="32"/>
      <c r="R657" s="31">
        <f>IF((PA[[#This Row],[String Type(If String BD)]]&amp;PA[[#This Row],[Equipment (If any BD other than PV  array and inv)]])="",1,0)</f>
        <v>0</v>
      </c>
      <c r="S657" s="31">
        <f>IF(PA[[#This Row],[String Type(If String BD)]]="",1,0)</f>
        <v>0</v>
      </c>
      <c r="T6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7" s="34">
        <f>IFERROR(_xlfn.XLOOKUP(PA[[#This Row],[Affected Equipment ]],'Basic Data'!N:N,'Basic Data'!Q:Q),"")</f>
        <v>31.900000000000002</v>
      </c>
      <c r="V657" s="302">
        <f ca="1">IFERROR(_xlfn.XLOOKUP(PA[[#This Row],[Affected Equipment ]],'Basic Data'!N:N,'Basic Data'!R:R),"")</f>
        <v>1.898470511218235E-4</v>
      </c>
      <c r="W657" s="35" t="s">
        <v>448</v>
      </c>
      <c r="X657" s="38"/>
      <c r="Y657" s="38" t="s">
        <v>470</v>
      </c>
      <c r="Z657" s="41">
        <v>0.26180555555555557</v>
      </c>
      <c r="AA657" s="41">
        <v>0.26180555555555557</v>
      </c>
      <c r="AB657" s="41">
        <v>0.26180555555555557</v>
      </c>
      <c r="AC657" s="44">
        <v>0.70833333333333337</v>
      </c>
      <c r="AD657" s="42">
        <f>IF(PA[[#This Row],[Acknowledgement Time ]]="NA","",(PA[[#This Row],[Acknowledgement Time ]]-PA[[#This Row],[Fault Time]])*24)</f>
        <v>0</v>
      </c>
      <c r="AE657" s="42">
        <f>IF(PA[[#This Row],[Work Start time on Fault]]="NA","",(PA[[#This Row],[Work Start time on Fault]]-PA[[#This Row],[Fault Time]])*24)</f>
        <v>0</v>
      </c>
      <c r="AF657" s="43">
        <f>IF(PA[[#This Row],[Status]]="Open","",(PA[[#This Row],[Work Completion time on fault]]-PA[[#This Row],[Fault Time]])*24)</f>
        <v>10.716666666666667</v>
      </c>
      <c r="AG657" s="42">
        <f>IFERROR((PA[[#This Row],[Work Completion time on fault]]-PA[[#This Row],[Fault Time]])*24,"")</f>
        <v>10.716666666666667</v>
      </c>
      <c r="AH657" s="316" t="s">
        <v>683</v>
      </c>
      <c r="AI657" s="32" t="s">
        <v>368</v>
      </c>
      <c r="AJ657" s="34">
        <f ca="1">IFERROR(PA[[#This Row],[Breakdown Time]]*PA[[#This Row],[Plant Equivalent Weightage]],"")</f>
        <v>2.0345275645222084E-3</v>
      </c>
      <c r="AK657" s="35">
        <v>2926</v>
      </c>
      <c r="AL657" s="49">
        <f>IFERROR((_xlfn.XLOOKUP($G657,'Modelling New'!$D:$D,'Modelling New'!$O:$O)*PA[[#This Row],[Lost PoA(Wh/m2)]]*PA[[#This Row],[DC Capacity Affected (kW)]])/1000,"")</f>
        <v>75.695081632509257</v>
      </c>
    </row>
    <row r="658" spans="1:38">
      <c r="A658" s="174">
        <f t="shared" si="11"/>
        <v>657</v>
      </c>
      <c r="B658" s="30">
        <v>45823</v>
      </c>
      <c r="C658" s="184">
        <f>YEAR(PA[[#This Row],[Date]])+IF(MONTH(PA[[#This Row],[Date]])&gt;=4,1,0)</f>
        <v>2026</v>
      </c>
      <c r="D658" s="32">
        <f>YEAR(PA[[#This Row],[Date]])</f>
        <v>2025</v>
      </c>
      <c r="E658" s="36" t="s">
        <v>364</v>
      </c>
      <c r="F658" s="36" t="s">
        <v>364</v>
      </c>
      <c r="G658" s="217">
        <v>45809</v>
      </c>
      <c r="H658" s="31">
        <f>DAY(EOMONTH(PA[[#This Row],[Month Year]],0))</f>
        <v>30</v>
      </c>
      <c r="I658" s="33">
        <v>0.26180555555555557</v>
      </c>
      <c r="J658" s="33">
        <v>0.77361111111111114</v>
      </c>
      <c r="K658" s="34">
        <f>IFERROR((PA[[#This Row],[Sunset Time (POA&lt;20 W/m2)]]-PA[[#This Row],[Sunrise Time (POA&gt;20 W/m2)]])*24,"")</f>
        <v>12.283333333333335</v>
      </c>
      <c r="L658" s="32" t="s">
        <v>403</v>
      </c>
      <c r="M658" s="32" t="s">
        <v>404</v>
      </c>
      <c r="N658" s="36" t="s">
        <v>413</v>
      </c>
      <c r="O658" s="37" t="s">
        <v>441</v>
      </c>
      <c r="P658" s="37" t="s">
        <v>407</v>
      </c>
      <c r="Q658" s="32"/>
      <c r="R658" s="31">
        <f>IF((PA[[#This Row],[String Type(If String BD)]]&amp;PA[[#This Row],[Equipment (If any BD other than PV  array and inv)]])="",1,0)</f>
        <v>0</v>
      </c>
      <c r="S658" s="31">
        <f>IF(PA[[#This Row],[String Type(If String BD)]]="",1,0)</f>
        <v>0</v>
      </c>
      <c r="T6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8" s="34">
        <f>IFERROR(_xlfn.XLOOKUP(PA[[#This Row],[Affected Equipment ]],'Basic Data'!N:N,'Basic Data'!Q:Q),"")</f>
        <v>31.900000000000002</v>
      </c>
      <c r="V658" s="302">
        <f ca="1">IFERROR(_xlfn.XLOOKUP(PA[[#This Row],[Affected Equipment ]],'Basic Data'!N:N,'Basic Data'!R:R),"")</f>
        <v>1.898470511218235E-4</v>
      </c>
      <c r="W658" s="35" t="s">
        <v>448</v>
      </c>
      <c r="X658" s="38"/>
      <c r="Y658" s="38" t="s">
        <v>470</v>
      </c>
      <c r="Z658" s="41">
        <v>0.26180555555555557</v>
      </c>
      <c r="AA658" s="41">
        <v>0.26180555555555557</v>
      </c>
      <c r="AB658" s="41">
        <v>0.26180555555555557</v>
      </c>
      <c r="AC658" s="44">
        <v>0.71527777777777779</v>
      </c>
      <c r="AD658" s="42">
        <f>IF(PA[[#This Row],[Acknowledgement Time ]]="NA","",(PA[[#This Row],[Acknowledgement Time ]]-PA[[#This Row],[Fault Time]])*24)</f>
        <v>0</v>
      </c>
      <c r="AE658" s="42">
        <f>IF(PA[[#This Row],[Work Start time on Fault]]="NA","",(PA[[#This Row],[Work Start time on Fault]]-PA[[#This Row],[Fault Time]])*24)</f>
        <v>0</v>
      </c>
      <c r="AF658" s="43">
        <f>IF(PA[[#This Row],[Status]]="Open","",(PA[[#This Row],[Work Completion time on fault]]-PA[[#This Row],[Fault Time]])*24)</f>
        <v>10.883333333333333</v>
      </c>
      <c r="AG658" s="42">
        <f>IFERROR((PA[[#This Row],[Work Completion time on fault]]-PA[[#This Row],[Fault Time]])*24,"")</f>
        <v>10.883333333333333</v>
      </c>
      <c r="AH658" s="316" t="s">
        <v>649</v>
      </c>
      <c r="AI658" s="32" t="s">
        <v>368</v>
      </c>
      <c r="AJ658" s="34">
        <f ca="1">IFERROR(PA[[#This Row],[Breakdown Time]]*PA[[#This Row],[Plant Equivalent Weightage]],"")</f>
        <v>2.0661687397091791E-3</v>
      </c>
      <c r="AK658" s="35">
        <v>2961</v>
      </c>
      <c r="AL658" s="49">
        <f>IFERROR((_xlfn.XLOOKUP($G658,'Modelling New'!$D:$D,'Modelling New'!$O:$O)*PA[[#This Row],[Lost PoA(Wh/m2)]]*PA[[#This Row],[DC Capacity Affected (kW)]])/1000,"")</f>
        <v>76.600525192706741</v>
      </c>
    </row>
    <row r="659" spans="1:38">
      <c r="A659" s="174">
        <f t="shared" si="11"/>
        <v>658</v>
      </c>
      <c r="B659" s="30">
        <v>45823</v>
      </c>
      <c r="C659" s="184">
        <f>YEAR(PA[[#This Row],[Date]])+IF(MONTH(PA[[#This Row],[Date]])&gt;=4,1,0)</f>
        <v>2026</v>
      </c>
      <c r="D659" s="32">
        <f>YEAR(PA[[#This Row],[Date]])</f>
        <v>2025</v>
      </c>
      <c r="E659" s="36" t="s">
        <v>364</v>
      </c>
      <c r="F659" s="36" t="s">
        <v>364</v>
      </c>
      <c r="G659" s="217">
        <v>45809</v>
      </c>
      <c r="H659" s="31">
        <f>DAY(EOMONTH(PA[[#This Row],[Month Year]],0))</f>
        <v>30</v>
      </c>
      <c r="I659" s="33">
        <v>0.26180555555555557</v>
      </c>
      <c r="J659" s="33">
        <v>0.77361111111111114</v>
      </c>
      <c r="K659" s="34">
        <f>IFERROR((PA[[#This Row],[Sunset Time (POA&lt;20 W/m2)]]-PA[[#This Row],[Sunrise Time (POA&gt;20 W/m2)]])*24,"")</f>
        <v>12.283333333333335</v>
      </c>
      <c r="L659" s="32" t="s">
        <v>451</v>
      </c>
      <c r="M659" s="36" t="s">
        <v>411</v>
      </c>
      <c r="N659" s="36" t="s">
        <v>444</v>
      </c>
      <c r="O659" s="37" t="s">
        <v>473</v>
      </c>
      <c r="P659" s="37" t="s">
        <v>407</v>
      </c>
      <c r="Q659" s="32"/>
      <c r="R659" s="31">
        <f>IF((PA[[#This Row],[String Type(If String BD)]]&amp;PA[[#This Row],[Equipment (If any BD other than PV  array and inv)]])="",1,0)</f>
        <v>0</v>
      </c>
      <c r="S659" s="31">
        <f>IF(PA[[#This Row],[String Type(If String BD)]]="",1,0)</f>
        <v>0</v>
      </c>
      <c r="T6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59" s="34">
        <f>IFERROR(_xlfn.XLOOKUP(PA[[#This Row],[Affected Equipment ]],'Basic Data'!N:N,'Basic Data'!Q:Q),"")</f>
        <v>31.900000000000002</v>
      </c>
      <c r="V659" s="302">
        <f ca="1">IFERROR(_xlfn.XLOOKUP(PA[[#This Row],[Affected Equipment ]],'Basic Data'!N:N,'Basic Data'!R:R),"")</f>
        <v>1.898470511218235E-4</v>
      </c>
      <c r="W659" s="35" t="s">
        <v>448</v>
      </c>
      <c r="X659" s="38"/>
      <c r="Y659" s="38" t="s">
        <v>470</v>
      </c>
      <c r="Z659" s="41">
        <v>0.26180555555555557</v>
      </c>
      <c r="AA659" s="41">
        <v>0.26180555555555557</v>
      </c>
      <c r="AB659" s="41">
        <v>0.26180555555555557</v>
      </c>
      <c r="AC659" s="44">
        <v>0.72222222222222221</v>
      </c>
      <c r="AD659" s="42">
        <f>IF(PA[[#This Row],[Acknowledgement Time ]]="NA","",(PA[[#This Row],[Acknowledgement Time ]]-PA[[#This Row],[Fault Time]])*24)</f>
        <v>0</v>
      </c>
      <c r="AE659" s="42">
        <f>IF(PA[[#This Row],[Work Start time on Fault]]="NA","",(PA[[#This Row],[Work Start time on Fault]]-PA[[#This Row],[Fault Time]])*24)</f>
        <v>0</v>
      </c>
      <c r="AF659" s="43">
        <f>IF(PA[[#This Row],[Status]]="Open","",(PA[[#This Row],[Work Completion time on fault]]-PA[[#This Row],[Fault Time]])*24)</f>
        <v>11.049999999999999</v>
      </c>
      <c r="AG659" s="42">
        <f>IFERROR((PA[[#This Row],[Work Completion time on fault]]-PA[[#This Row],[Fault Time]])*24,"")</f>
        <v>11.049999999999999</v>
      </c>
      <c r="AH659" s="316" t="s">
        <v>594</v>
      </c>
      <c r="AI659" s="32" t="s">
        <v>368</v>
      </c>
      <c r="AJ659" s="34">
        <f ca="1">IFERROR(PA[[#This Row],[Breakdown Time]]*PA[[#This Row],[Plant Equivalent Weightage]],"")</f>
        <v>2.0978099148961497E-3</v>
      </c>
      <c r="AK659" s="35">
        <v>2988</v>
      </c>
      <c r="AL659" s="49">
        <f>IFERROR((_xlfn.XLOOKUP($G659,'Modelling New'!$D:$D,'Modelling New'!$O:$O)*PA[[#This Row],[Lost PoA(Wh/m2)]]*PA[[#This Row],[DC Capacity Affected (kW)]])/1000,"")</f>
        <v>77.299010224859089</v>
      </c>
    </row>
    <row r="660" spans="1:38">
      <c r="A660" s="174">
        <f t="shared" si="11"/>
        <v>659</v>
      </c>
      <c r="B660" s="30">
        <v>45823</v>
      </c>
      <c r="C660" s="184">
        <f>YEAR(PA[[#This Row],[Date]])+IF(MONTH(PA[[#This Row],[Date]])&gt;=4,1,0)</f>
        <v>2026</v>
      </c>
      <c r="D660" s="32">
        <f>YEAR(PA[[#This Row],[Date]])</f>
        <v>2025</v>
      </c>
      <c r="E660" s="36" t="s">
        <v>364</v>
      </c>
      <c r="F660" s="36" t="s">
        <v>364</v>
      </c>
      <c r="G660" s="217">
        <v>45809</v>
      </c>
      <c r="H660" s="31">
        <f>DAY(EOMONTH(PA[[#This Row],[Month Year]],0))</f>
        <v>30</v>
      </c>
      <c r="I660" s="33">
        <v>0.26180555555555557</v>
      </c>
      <c r="J660" s="33">
        <v>0.77361111111111114</v>
      </c>
      <c r="K660" s="34">
        <f>IFERROR((PA[[#This Row],[Sunset Time (POA&lt;20 W/m2)]]-PA[[#This Row],[Sunrise Time (POA&gt;20 W/m2)]])*24,"")</f>
        <v>12.283333333333335</v>
      </c>
      <c r="L660" s="32" t="s">
        <v>451</v>
      </c>
      <c r="M660" s="36" t="s">
        <v>411</v>
      </c>
      <c r="N660" s="36" t="s">
        <v>444</v>
      </c>
      <c r="O660" s="37" t="s">
        <v>473</v>
      </c>
      <c r="P660" s="37" t="s">
        <v>407</v>
      </c>
      <c r="Q660" s="32"/>
      <c r="R660" s="31">
        <f>IF((PA[[#This Row],[String Type(If String BD)]]&amp;PA[[#This Row],[Equipment (If any BD other than PV  array and inv)]])="",1,0)</f>
        <v>0</v>
      </c>
      <c r="S660" s="31">
        <f>IF(PA[[#This Row],[String Type(If String BD)]]="",1,0)</f>
        <v>0</v>
      </c>
      <c r="T6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0" s="34">
        <f>IFERROR(_xlfn.XLOOKUP(PA[[#This Row],[Affected Equipment ]],'Basic Data'!N:N,'Basic Data'!Q:Q),"")</f>
        <v>31.900000000000002</v>
      </c>
      <c r="V660" s="302">
        <f ca="1">IFERROR(_xlfn.XLOOKUP(PA[[#This Row],[Affected Equipment ]],'Basic Data'!N:N,'Basic Data'!R:R),"")</f>
        <v>1.898470511218235E-4</v>
      </c>
      <c r="W660" s="35" t="s">
        <v>448</v>
      </c>
      <c r="X660" s="38"/>
      <c r="Y660" s="38" t="s">
        <v>470</v>
      </c>
      <c r="Z660" s="41">
        <v>0.26180555555555557</v>
      </c>
      <c r="AA660" s="41">
        <v>0.26180555555555557</v>
      </c>
      <c r="AB660" s="41">
        <v>0.26180555555555557</v>
      </c>
      <c r="AC660" s="44">
        <v>0.72916666666666663</v>
      </c>
      <c r="AD660" s="42">
        <f>IF(PA[[#This Row],[Acknowledgement Time ]]="NA","",(PA[[#This Row],[Acknowledgement Time ]]-PA[[#This Row],[Fault Time]])*24)</f>
        <v>0</v>
      </c>
      <c r="AE660" s="42">
        <f>IF(PA[[#This Row],[Work Start time on Fault]]="NA","",(PA[[#This Row],[Work Start time on Fault]]-PA[[#This Row],[Fault Time]])*24)</f>
        <v>0</v>
      </c>
      <c r="AF660" s="43">
        <f>IF(PA[[#This Row],[Status]]="Open","",(PA[[#This Row],[Work Completion time on fault]]-PA[[#This Row],[Fault Time]])*24)</f>
        <v>11.216666666666665</v>
      </c>
      <c r="AG660" s="42">
        <f>IFERROR((PA[[#This Row],[Work Completion time on fault]]-PA[[#This Row],[Fault Time]])*24,"")</f>
        <v>11.216666666666665</v>
      </c>
      <c r="AH660" s="316" t="s">
        <v>594</v>
      </c>
      <c r="AI660" s="32" t="s">
        <v>368</v>
      </c>
      <c r="AJ660" s="34">
        <f ca="1">IFERROR(PA[[#This Row],[Breakdown Time]]*PA[[#This Row],[Plant Equivalent Weightage]],"")</f>
        <v>2.1294510900831199E-3</v>
      </c>
      <c r="AK660" s="35">
        <v>3017</v>
      </c>
      <c r="AL660" s="49">
        <f>IFERROR((_xlfn.XLOOKUP($G660,'Modelling New'!$D:$D,'Modelling New'!$O:$O)*PA[[#This Row],[Lost PoA(Wh/m2)]]*PA[[#This Row],[DC Capacity Affected (kW)]])/1000,"")</f>
        <v>78.049234889022699</v>
      </c>
    </row>
    <row r="661" spans="1:38">
      <c r="A661" s="174">
        <f t="shared" si="11"/>
        <v>660</v>
      </c>
      <c r="B661" s="30">
        <v>45823</v>
      </c>
      <c r="C661" s="184">
        <f>YEAR(PA[[#This Row],[Date]])+IF(MONTH(PA[[#This Row],[Date]])&gt;=4,1,0)</f>
        <v>2026</v>
      </c>
      <c r="D661" s="32">
        <f>YEAR(PA[[#This Row],[Date]])</f>
        <v>2025</v>
      </c>
      <c r="E661" s="36" t="s">
        <v>364</v>
      </c>
      <c r="F661" s="36" t="s">
        <v>364</v>
      </c>
      <c r="G661" s="217">
        <v>45809</v>
      </c>
      <c r="H661" s="31">
        <f>DAY(EOMONTH(PA[[#This Row],[Month Year]],0))</f>
        <v>30</v>
      </c>
      <c r="I661" s="33">
        <v>0.26180555555555557</v>
      </c>
      <c r="J661" s="33">
        <v>0.77361111111111114</v>
      </c>
      <c r="K661" s="34">
        <f>IFERROR((PA[[#This Row],[Sunset Time (POA&lt;20 W/m2)]]-PA[[#This Row],[Sunrise Time (POA&gt;20 W/m2)]])*24,"")</f>
        <v>12.283333333333335</v>
      </c>
      <c r="L661" s="32" t="s">
        <v>419</v>
      </c>
      <c r="M661" s="32" t="s">
        <v>404</v>
      </c>
      <c r="N661" s="36" t="s">
        <v>413</v>
      </c>
      <c r="O661" s="37" t="s">
        <v>447</v>
      </c>
      <c r="P661" s="37" t="s">
        <v>407</v>
      </c>
      <c r="Q661" s="32"/>
      <c r="R661" s="31">
        <f>IF((PA[[#This Row],[String Type(If String BD)]]&amp;PA[[#This Row],[Equipment (If any BD other than PV  array and inv)]])="",1,0)</f>
        <v>0</v>
      </c>
      <c r="S661" s="31">
        <f>IF(PA[[#This Row],[String Type(If String BD)]]="",1,0)</f>
        <v>0</v>
      </c>
      <c r="T6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1" s="34">
        <f>IFERROR(_xlfn.XLOOKUP(PA[[#This Row],[Affected Equipment ]],'Basic Data'!N:N,'Basic Data'!Q:Q),"")</f>
        <v>31.900000000000002</v>
      </c>
      <c r="V661" s="302">
        <f ca="1">IFERROR(_xlfn.XLOOKUP(PA[[#This Row],[Affected Equipment ]],'Basic Data'!N:N,'Basic Data'!R:R),"")</f>
        <v>1.898470511218235E-4</v>
      </c>
      <c r="W661" s="35" t="s">
        <v>448</v>
      </c>
      <c r="X661" s="38"/>
      <c r="Y661" s="38" t="s">
        <v>470</v>
      </c>
      <c r="Z661" s="41">
        <v>0.26180555555555557</v>
      </c>
      <c r="AA661" s="41">
        <v>0.26180555555555557</v>
      </c>
      <c r="AB661" s="41">
        <v>0.26180555555555557</v>
      </c>
      <c r="AC661" s="44">
        <v>0.73611111111111116</v>
      </c>
      <c r="AD661" s="42">
        <f>IF(PA[[#This Row],[Acknowledgement Time ]]="NA","",(PA[[#This Row],[Acknowledgement Time ]]-PA[[#This Row],[Fault Time]])*24)</f>
        <v>0</v>
      </c>
      <c r="AE661" s="42">
        <f>IF(PA[[#This Row],[Work Start time on Fault]]="NA","",(PA[[#This Row],[Work Start time on Fault]]-PA[[#This Row],[Fault Time]])*24)</f>
        <v>0</v>
      </c>
      <c r="AF661" s="43">
        <f>IF(PA[[#This Row],[Status]]="Open","",(PA[[#This Row],[Work Completion time on fault]]-PA[[#This Row],[Fault Time]])*24)</f>
        <v>11.383333333333335</v>
      </c>
      <c r="AG661" s="42">
        <f>IFERROR((PA[[#This Row],[Work Completion time on fault]]-PA[[#This Row],[Fault Time]])*24,"")</f>
        <v>11.383333333333335</v>
      </c>
      <c r="AH661" s="316" t="s">
        <v>469</v>
      </c>
      <c r="AI661" s="32" t="s">
        <v>368</v>
      </c>
      <c r="AJ661" s="34">
        <f ca="1">IFERROR(PA[[#This Row],[Breakdown Time]]*PA[[#This Row],[Plant Equivalent Weightage]],"")</f>
        <v>2.1610922652700909E-3</v>
      </c>
      <c r="AK661" s="35">
        <v>3036</v>
      </c>
      <c r="AL661" s="49">
        <f>IFERROR((_xlfn.XLOOKUP($G661,'Modelling New'!$D:$D,'Modelling New'!$O:$O)*PA[[#This Row],[Lost PoA(Wh/m2)]]*PA[[#This Row],[DC Capacity Affected (kW)]])/1000,"")</f>
        <v>78.540761393129912</v>
      </c>
    </row>
    <row r="662" spans="1:38">
      <c r="A662" s="174">
        <f t="shared" si="11"/>
        <v>661</v>
      </c>
      <c r="B662" s="30">
        <v>45824</v>
      </c>
      <c r="C662" s="183">
        <f>YEAR(PA[[#This Row],[Date]])+IF(MONTH(PA[[#This Row],[Date]])&gt;=4,1,0)</f>
        <v>2026</v>
      </c>
      <c r="D662" s="32">
        <f>YEAR(PA[[#This Row],[Date]])</f>
        <v>2025</v>
      </c>
      <c r="E662" s="36" t="s">
        <v>364</v>
      </c>
      <c r="F662" s="36" t="s">
        <v>364</v>
      </c>
      <c r="G662" s="217">
        <v>45809</v>
      </c>
      <c r="H662" s="175">
        <f>DAY(EOMONTH(PA[[#This Row],[Month Year]],0))</f>
        <v>30</v>
      </c>
      <c r="I662" s="33">
        <v>0.26527777777777778</v>
      </c>
      <c r="J662" s="33">
        <v>0.77152777777777781</v>
      </c>
      <c r="K662" s="34">
        <f>IFERROR((PA[[#This Row],[Sunset Time (POA&lt;20 W/m2)]]-PA[[#This Row],[Sunrise Time (POA&gt;20 W/m2)]])*24,"")</f>
        <v>12.150000000000002</v>
      </c>
      <c r="L662" s="32" t="s">
        <v>511</v>
      </c>
      <c r="M662" s="32" t="s">
        <v>404</v>
      </c>
      <c r="N662" s="32"/>
      <c r="O662" s="35"/>
      <c r="P662" s="37"/>
      <c r="Q662" s="36"/>
      <c r="R662" s="175">
        <f>IF((PA[[#This Row],[String Type(If String BD)]]&amp;PA[[#This Row],[Equipment (If any BD other than PV  array and inv)]])="",1,0)</f>
        <v>1</v>
      </c>
      <c r="S662" s="175">
        <f>IF(PA[[#This Row],[String Type(If String BD)]]="",1,0)</f>
        <v>1</v>
      </c>
      <c r="T66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62" s="176">
        <f>IFERROR(_xlfn.XLOOKUP(PA[[#This Row],[Affected Equipment ]],'Basic Data'!N:N,'Basic Data'!Q:Q),"")</f>
        <v>4061.8850000000007</v>
      </c>
      <c r="V662" s="303">
        <f ca="1">IFERROR(_xlfn.XLOOKUP(PA[[#This Row],[Affected Equipment ]],'Basic Data'!N:N,'Basic Data'!R:R),"")</f>
        <v>2.4173570195798372E-2</v>
      </c>
      <c r="W662" s="35" t="s">
        <v>475</v>
      </c>
      <c r="X662" s="38"/>
      <c r="Y662" s="38" t="s">
        <v>439</v>
      </c>
      <c r="Z662" s="47">
        <v>0.26527777777777778</v>
      </c>
      <c r="AA662" s="47">
        <v>0.26527777777777778</v>
      </c>
      <c r="AB662" s="47">
        <v>0.26527777777777778</v>
      </c>
      <c r="AC662" s="45">
        <v>0.77152777777777781</v>
      </c>
      <c r="AD662" s="177">
        <f>IF(PA[[#This Row],[Acknowledgement Time ]]="NA","",(PA[[#This Row],[Acknowledgement Time ]]-PA[[#This Row],[Fault Time]])*24)</f>
        <v>0</v>
      </c>
      <c r="AE662" s="177">
        <f>IF(PA[[#This Row],[Work Start time on Fault]]="NA","",(PA[[#This Row],[Work Start time on Fault]]-PA[[#This Row],[Fault Time]])*24)</f>
        <v>0</v>
      </c>
      <c r="AF662" s="178" t="str">
        <f>IF(PA[[#This Row],[Status]]="Open","",(PA[[#This Row],[Work Completion time on fault]]-PA[[#This Row],[Fault Time]])*24)</f>
        <v/>
      </c>
      <c r="AG662" s="177">
        <f>IFERROR((PA[[#This Row],[Work Completion time on fault]]-PA[[#This Row],[Fault Time]])*24,"")</f>
        <v>12.150000000000002</v>
      </c>
      <c r="AH662" s="35" t="s">
        <v>673</v>
      </c>
      <c r="AI662" s="32" t="s">
        <v>553</v>
      </c>
      <c r="AJ662" s="176">
        <f ca="1">IFERROR(PA[[#This Row],[Breakdown Time]]*PA[[#This Row],[Plant Equivalent Weightage]],"")</f>
        <v>0.29370887787895028</v>
      </c>
      <c r="AK662" s="37">
        <v>4249</v>
      </c>
      <c r="AL662" s="278">
        <f>IFERROR((_xlfn.XLOOKUP($G662,'Modelling New'!$D:$D,'Modelling New'!$O:$O)*PA[[#This Row],[Lost PoA(Wh/m2)]]*PA[[#This Row],[DC Capacity Affected (kW)]])/1000,"")</f>
        <v>13996.421458408979</v>
      </c>
    </row>
    <row r="663" spans="1:38">
      <c r="A663" s="174">
        <f t="shared" si="11"/>
        <v>662</v>
      </c>
      <c r="B663" s="30">
        <v>45824</v>
      </c>
      <c r="C663" s="184">
        <f>YEAR(PA[[#This Row],[Date]])+IF(MONTH(PA[[#This Row],[Date]])&gt;=4,1,0)</f>
        <v>2026</v>
      </c>
      <c r="D663" s="32">
        <f>YEAR(PA[[#This Row],[Date]])</f>
        <v>2025</v>
      </c>
      <c r="E663" s="36" t="s">
        <v>364</v>
      </c>
      <c r="F663" s="36" t="s">
        <v>364</v>
      </c>
      <c r="G663" s="217">
        <v>45809</v>
      </c>
      <c r="H663" s="31">
        <f>DAY(EOMONTH(PA[[#This Row],[Month Year]],0))</f>
        <v>30</v>
      </c>
      <c r="I663" s="33">
        <v>0.26527777777777778</v>
      </c>
      <c r="J663" s="33">
        <v>0.77152777777777781</v>
      </c>
      <c r="K663" s="34">
        <f>IFERROR((PA[[#This Row],[Sunset Time (POA&lt;20 W/m2)]]-PA[[#This Row],[Sunrise Time (POA&gt;20 W/m2)]])*24,"")</f>
        <v>12.150000000000002</v>
      </c>
      <c r="L663" s="36" t="s">
        <v>511</v>
      </c>
      <c r="M663" s="36" t="s">
        <v>411</v>
      </c>
      <c r="N663" s="36"/>
      <c r="O663" s="37"/>
      <c r="P663" s="35"/>
      <c r="Q663" s="32"/>
      <c r="R663" s="31">
        <f>IF((PA[[#This Row],[String Type(If String BD)]]&amp;PA[[#This Row],[Equipment (If any BD other than PV  array and inv)]])="",1,0)</f>
        <v>1</v>
      </c>
      <c r="S663" s="31">
        <f>IF(PA[[#This Row],[String Type(If String BD)]]="",1,0)</f>
        <v>1</v>
      </c>
      <c r="T6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63" s="34">
        <f>IFERROR(_xlfn.XLOOKUP(PA[[#This Row],[Affected Equipment ]],'Basic Data'!N:N,'Basic Data'!Q:Q),"")</f>
        <v>3888.03</v>
      </c>
      <c r="V663" s="302">
        <f ca="1">IFERROR(_xlfn.XLOOKUP(PA[[#This Row],[Affected Equipment ]],'Basic Data'!N:N,'Basic Data'!R:R),"")</f>
        <v>2.3138903767184433E-2</v>
      </c>
      <c r="W663" s="35" t="s">
        <v>475</v>
      </c>
      <c r="X663" s="38"/>
      <c r="Y663" s="38" t="s">
        <v>439</v>
      </c>
      <c r="Z663" s="47">
        <v>0.26527777777777778</v>
      </c>
      <c r="AA663" s="47">
        <v>0.26527777777777778</v>
      </c>
      <c r="AB663" s="47">
        <v>0.26527777777777778</v>
      </c>
      <c r="AC663" s="45">
        <v>0.77152777777777781</v>
      </c>
      <c r="AD663" s="42">
        <f>IF(PA[[#This Row],[Acknowledgement Time ]]="NA","",(PA[[#This Row],[Acknowledgement Time ]]-PA[[#This Row],[Fault Time]])*24)</f>
        <v>0</v>
      </c>
      <c r="AE663" s="42">
        <f>IF(PA[[#This Row],[Work Start time on Fault]]="NA","",(PA[[#This Row],[Work Start time on Fault]]-PA[[#This Row],[Fault Time]])*24)</f>
        <v>0</v>
      </c>
      <c r="AF663" s="43" t="str">
        <f>IF(PA[[#This Row],[Status]]="Open","",(PA[[#This Row],[Work Completion time on fault]]-PA[[#This Row],[Fault Time]])*24)</f>
        <v/>
      </c>
      <c r="AG663" s="42">
        <f>IFERROR((PA[[#This Row],[Work Completion time on fault]]-PA[[#This Row],[Fault Time]])*24,"")</f>
        <v>12.150000000000002</v>
      </c>
      <c r="AH663" s="35" t="s">
        <v>673</v>
      </c>
      <c r="AI663" s="32" t="s">
        <v>553</v>
      </c>
      <c r="AJ663" s="34">
        <f ca="1">IFERROR(PA[[#This Row],[Breakdown Time]]*PA[[#This Row],[Plant Equivalent Weightage]],"")</f>
        <v>0.28113768077129092</v>
      </c>
      <c r="AK663" s="35">
        <v>4249</v>
      </c>
      <c r="AL663" s="49">
        <f>IFERROR((_xlfn.XLOOKUP($G663,'Modelling New'!$D:$D,'Modelling New'!$O:$O)*PA[[#This Row],[Lost PoA(Wh/m2)]]*PA[[#This Row],[DC Capacity Affected (kW)]])/1000,"")</f>
        <v>13397.352835675518</v>
      </c>
    </row>
    <row r="664" spans="1:38">
      <c r="A664" s="174">
        <f t="shared" si="11"/>
        <v>663</v>
      </c>
      <c r="B664" s="30">
        <v>45824</v>
      </c>
      <c r="C664" s="184">
        <f>YEAR(PA[[#This Row],[Date]])+IF(MONTH(PA[[#This Row],[Date]])&gt;=4,1,0)</f>
        <v>2026</v>
      </c>
      <c r="D664" s="32">
        <f>YEAR(PA[[#This Row],[Date]])</f>
        <v>2025</v>
      </c>
      <c r="E664" s="36" t="s">
        <v>364</v>
      </c>
      <c r="F664" s="36" t="s">
        <v>364</v>
      </c>
      <c r="G664" s="217">
        <v>45809</v>
      </c>
      <c r="H664" s="31">
        <f>DAY(EOMONTH(PA[[#This Row],[Month Year]],0))</f>
        <v>30</v>
      </c>
      <c r="I664" s="33">
        <v>0.26527777777777778</v>
      </c>
      <c r="J664" s="33">
        <v>0.77152777777777781</v>
      </c>
      <c r="K664" s="34">
        <f>IFERROR((PA[[#This Row],[Sunset Time (POA&lt;20 W/m2)]]-PA[[#This Row],[Sunrise Time (POA&gt;20 W/m2)]])*24,"")</f>
        <v>12.150000000000002</v>
      </c>
      <c r="L664" s="32" t="s">
        <v>428</v>
      </c>
      <c r="M664" s="36" t="s">
        <v>411</v>
      </c>
      <c r="N664" s="36" t="s">
        <v>413</v>
      </c>
      <c r="O664" s="37" t="s">
        <v>406</v>
      </c>
      <c r="P664" s="35"/>
      <c r="Q664" s="32"/>
      <c r="R664" s="31">
        <f>IF((PA[[#This Row],[String Type(If String BD)]]&amp;PA[[#This Row],[Equipment (If any BD other than PV  array and inv)]])="",1,0)</f>
        <v>1</v>
      </c>
      <c r="S664" s="31">
        <f>IF(PA[[#This Row],[String Type(If String BD)]]="",1,0)</f>
        <v>1</v>
      </c>
      <c r="T6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64" s="34">
        <f>IFERROR(_xlfn.XLOOKUP(PA[[#This Row],[Affected Equipment ]],'Basic Data'!N:N,'Basic Data'!Q:Q),"")</f>
        <v>287.10000000000002</v>
      </c>
      <c r="V664" s="302">
        <f ca="1">IFERROR(_xlfn.XLOOKUP(PA[[#This Row],[Affected Equipment ]],'Basic Data'!N:N,'Basic Data'!R:R),"")</f>
        <v>1.7086234600964115E-3</v>
      </c>
      <c r="W664" s="35" t="s">
        <v>434</v>
      </c>
      <c r="X664" s="38"/>
      <c r="Y664" s="38" t="s">
        <v>680</v>
      </c>
      <c r="Z664" s="47">
        <v>0.26527777777777778</v>
      </c>
      <c r="AA664" s="47">
        <v>0.26527777777777778</v>
      </c>
      <c r="AB664" s="47">
        <v>0.26527777777777778</v>
      </c>
      <c r="AC664" s="45">
        <v>0.77152777777777781</v>
      </c>
      <c r="AD664" s="42">
        <f>IF(PA[[#This Row],[Acknowledgement Time ]]="NA","",(PA[[#This Row],[Acknowledgement Time ]]-PA[[#This Row],[Fault Time]])*24)</f>
        <v>0</v>
      </c>
      <c r="AE664" s="42">
        <f>IF(PA[[#This Row],[Work Start time on Fault]]="NA","",(PA[[#This Row],[Work Start time on Fault]]-PA[[#This Row],[Fault Time]])*24)</f>
        <v>0</v>
      </c>
      <c r="AF664" s="43" t="str">
        <f>IF(PA[[#This Row],[Status]]="Open","",(PA[[#This Row],[Work Completion time on fault]]-PA[[#This Row],[Fault Time]])*24)</f>
        <v/>
      </c>
      <c r="AG664" s="42">
        <f>IFERROR((PA[[#This Row],[Work Completion time on fault]]-PA[[#This Row],[Fault Time]])*24,"")</f>
        <v>12.150000000000002</v>
      </c>
      <c r="AH664" s="35" t="s">
        <v>552</v>
      </c>
      <c r="AI664" s="32" t="s">
        <v>553</v>
      </c>
      <c r="AJ664" s="34">
        <f ca="1">IFERROR(PA[[#This Row],[Breakdown Time]]*PA[[#This Row],[Plant Equivalent Weightage]],"")</f>
        <v>2.0759775040171402E-2</v>
      </c>
      <c r="AK664" s="35">
        <v>4504</v>
      </c>
      <c r="AL664" s="49">
        <f>IFERROR((_xlfn.XLOOKUP($G664,'Modelling New'!$D:$D,'Modelling New'!$O:$O)*PA[[#This Row],[Lost PoA(Wh/m2)]]*PA[[#This Row],[DC Capacity Affected (kW)]])/1000,"")</f>
        <v>1048.6588616047147</v>
      </c>
    </row>
    <row r="665" spans="1:38">
      <c r="A665" s="174">
        <f t="shared" si="11"/>
        <v>664</v>
      </c>
      <c r="B665" s="30">
        <v>45824</v>
      </c>
      <c r="C665" s="184">
        <f>YEAR(PA[[#This Row],[Date]])+IF(MONTH(PA[[#This Row],[Date]])&gt;=4,1,0)</f>
        <v>2026</v>
      </c>
      <c r="D665" s="32">
        <f>YEAR(PA[[#This Row],[Date]])</f>
        <v>2025</v>
      </c>
      <c r="E665" s="36" t="s">
        <v>364</v>
      </c>
      <c r="F665" s="36" t="s">
        <v>364</v>
      </c>
      <c r="G665" s="217">
        <v>45809</v>
      </c>
      <c r="H665" s="31">
        <f>DAY(EOMONTH(PA[[#This Row],[Month Year]],0))</f>
        <v>30</v>
      </c>
      <c r="I665" s="33">
        <v>0.26527777777777778</v>
      </c>
      <c r="J665" s="33">
        <v>0.77152777777777781</v>
      </c>
      <c r="K665" s="34">
        <f>IFERROR((PA[[#This Row],[Sunset Time (POA&lt;20 W/m2)]]-PA[[#This Row],[Sunrise Time (POA&gt;20 W/m2)]])*24,"")</f>
        <v>12.150000000000002</v>
      </c>
      <c r="L665" s="32" t="s">
        <v>428</v>
      </c>
      <c r="M665" s="36" t="s">
        <v>411</v>
      </c>
      <c r="N665" s="36" t="s">
        <v>413</v>
      </c>
      <c r="O665" s="37" t="s">
        <v>457</v>
      </c>
      <c r="P665" s="35"/>
      <c r="Q665" s="32"/>
      <c r="R665" s="31">
        <f>IF((PA[[#This Row],[String Type(If String BD)]]&amp;PA[[#This Row],[Equipment (If any BD other than PV  array and inv)]])="",1,0)</f>
        <v>1</v>
      </c>
      <c r="S665" s="31">
        <f>IF(PA[[#This Row],[String Type(If String BD)]]="",1,0)</f>
        <v>1</v>
      </c>
      <c r="T6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65" s="34">
        <f>IFERROR(_xlfn.XLOOKUP(PA[[#This Row],[Affected Equipment ]],'Basic Data'!N:N,'Basic Data'!Q:Q),"")</f>
        <v>287.10000000000002</v>
      </c>
      <c r="V665" s="302">
        <f ca="1">IFERROR(_xlfn.XLOOKUP(PA[[#This Row],[Affected Equipment ]],'Basic Data'!N:N,'Basic Data'!R:R),"")</f>
        <v>1.7086234600964115E-3</v>
      </c>
      <c r="W665" s="35" t="s">
        <v>434</v>
      </c>
      <c r="X665" s="38"/>
      <c r="Y665" s="38" t="s">
        <v>681</v>
      </c>
      <c r="Z665" s="47">
        <v>0.26527777777777778</v>
      </c>
      <c r="AA665" s="47">
        <v>0.26527777777777778</v>
      </c>
      <c r="AB665" s="47">
        <v>0.26527777777777778</v>
      </c>
      <c r="AC665" s="45">
        <v>0.77152777777777781</v>
      </c>
      <c r="AD665" s="42">
        <f>IF(PA[[#This Row],[Acknowledgement Time ]]="NA","",(PA[[#This Row],[Acknowledgement Time ]]-PA[[#This Row],[Fault Time]])*24)</f>
        <v>0</v>
      </c>
      <c r="AE665" s="42">
        <f>IF(PA[[#This Row],[Work Start time on Fault]]="NA","",(PA[[#This Row],[Work Start time on Fault]]-PA[[#This Row],[Fault Time]])*24)</f>
        <v>0</v>
      </c>
      <c r="AF665" s="43" t="str">
        <f>IF(PA[[#This Row],[Status]]="Open","",(PA[[#This Row],[Work Completion time on fault]]-PA[[#This Row],[Fault Time]])*24)</f>
        <v/>
      </c>
      <c r="AG665" s="42">
        <f>IFERROR((PA[[#This Row],[Work Completion time on fault]]-PA[[#This Row],[Fault Time]])*24,"")</f>
        <v>12.150000000000002</v>
      </c>
      <c r="AH665" s="35" t="s">
        <v>552</v>
      </c>
      <c r="AI665" s="32" t="s">
        <v>553</v>
      </c>
      <c r="AJ665" s="34">
        <f ca="1">IFERROR(PA[[#This Row],[Breakdown Time]]*PA[[#This Row],[Plant Equivalent Weightage]],"")</f>
        <v>2.0759775040171402E-2</v>
      </c>
      <c r="AK665" s="35">
        <v>4504</v>
      </c>
      <c r="AL665" s="49">
        <f>IFERROR((_xlfn.XLOOKUP($G665,'Modelling New'!$D:$D,'Modelling New'!$O:$O)*PA[[#This Row],[Lost PoA(Wh/m2)]]*PA[[#This Row],[DC Capacity Affected (kW)]])/1000,"")</f>
        <v>1048.6588616047147</v>
      </c>
    </row>
    <row r="666" spans="1:38">
      <c r="A666" s="174">
        <f t="shared" si="11"/>
        <v>665</v>
      </c>
      <c r="B666" s="30">
        <v>45824</v>
      </c>
      <c r="C666" s="184">
        <f>YEAR(PA[[#This Row],[Date]])+IF(MONTH(PA[[#This Row],[Date]])&gt;=4,1,0)</f>
        <v>2026</v>
      </c>
      <c r="D666" s="32">
        <f>YEAR(PA[[#This Row],[Date]])</f>
        <v>2025</v>
      </c>
      <c r="E666" s="36" t="s">
        <v>364</v>
      </c>
      <c r="F666" s="36" t="s">
        <v>364</v>
      </c>
      <c r="G666" s="217">
        <v>45809</v>
      </c>
      <c r="H666" s="31">
        <f>DAY(EOMONTH(PA[[#This Row],[Month Year]],0))</f>
        <v>30</v>
      </c>
      <c r="I666" s="33">
        <v>0.26527777777777778</v>
      </c>
      <c r="J666" s="33">
        <v>0.77152777777777781</v>
      </c>
      <c r="K666" s="34">
        <f>IFERROR((PA[[#This Row],[Sunset Time (POA&lt;20 W/m2)]]-PA[[#This Row],[Sunrise Time (POA&gt;20 W/m2)]])*24,"")</f>
        <v>12.150000000000002</v>
      </c>
      <c r="L666" s="32" t="s">
        <v>424</v>
      </c>
      <c r="M666" s="36" t="s">
        <v>411</v>
      </c>
      <c r="N666" s="36" t="s">
        <v>413</v>
      </c>
      <c r="O666" s="37" t="s">
        <v>406</v>
      </c>
      <c r="P666" s="37" t="s">
        <v>407</v>
      </c>
      <c r="Q666" s="32"/>
      <c r="R666" s="31">
        <f>IF((PA[[#This Row],[String Type(If String BD)]]&amp;PA[[#This Row],[Equipment (If any BD other than PV  array and inv)]])="",1,0)</f>
        <v>0</v>
      </c>
      <c r="S666" s="31">
        <f>IF(PA[[#This Row],[String Type(If String BD)]]="",1,0)</f>
        <v>0</v>
      </c>
      <c r="T6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6" s="34">
        <f>IFERROR(_xlfn.XLOOKUP(PA[[#This Row],[Affected Equipment ]],'Basic Data'!N:N,'Basic Data'!Q:Q),"")</f>
        <v>31.900000000000002</v>
      </c>
      <c r="V666" s="302">
        <f ca="1">IFERROR(_xlfn.XLOOKUP(PA[[#This Row],[Affected Equipment ]],'Basic Data'!N:N,'Basic Data'!R:R),"")</f>
        <v>1.898470511218235E-4</v>
      </c>
      <c r="W666" s="35" t="s">
        <v>448</v>
      </c>
      <c r="X666" s="38"/>
      <c r="Y666" s="38" t="s">
        <v>470</v>
      </c>
      <c r="Z666" s="47">
        <v>0.26527777777777778</v>
      </c>
      <c r="AA666" s="47">
        <v>0.26527777777777778</v>
      </c>
      <c r="AB666" s="47">
        <v>0.26527777777777778</v>
      </c>
      <c r="AC666" s="44">
        <v>0.70138888888888884</v>
      </c>
      <c r="AD666" s="42">
        <f>IF(PA[[#This Row],[Acknowledgement Time ]]="NA","",(PA[[#This Row],[Acknowledgement Time ]]-PA[[#This Row],[Fault Time]])*24)</f>
        <v>0</v>
      </c>
      <c r="AE666" s="42">
        <f>IF(PA[[#This Row],[Work Start time on Fault]]="NA","",(PA[[#This Row],[Work Start time on Fault]]-PA[[#This Row],[Fault Time]])*24)</f>
        <v>0</v>
      </c>
      <c r="AF666" s="43">
        <f>IF(PA[[#This Row],[Status]]="Open","",(PA[[#This Row],[Work Completion time on fault]]-PA[[#This Row],[Fault Time]])*24)</f>
        <v>10.466666666666665</v>
      </c>
      <c r="AG666" s="42">
        <f>IFERROR((PA[[#This Row],[Work Completion time on fault]]-PA[[#This Row],[Fault Time]])*24,"")</f>
        <v>10.466666666666665</v>
      </c>
      <c r="AH666" s="316" t="s">
        <v>594</v>
      </c>
      <c r="AI666" s="32" t="s">
        <v>368</v>
      </c>
      <c r="AJ666" s="34">
        <f ca="1">IFERROR(PA[[#This Row],[Breakdown Time]]*PA[[#This Row],[Plant Equivalent Weightage]],"")</f>
        <v>1.9870658017417525E-3</v>
      </c>
      <c r="AK666" s="35">
        <v>4068</v>
      </c>
      <c r="AL666" s="49">
        <f>IFERROR((_xlfn.XLOOKUP($G666,'Modelling New'!$D:$D,'Modelling New'!$O:$O)*PA[[#This Row],[Lost PoA(Wh/m2)]]*PA[[#This Row],[DC Capacity Affected (kW)]])/1000,"")</f>
        <v>105.23841151095273</v>
      </c>
    </row>
    <row r="667" spans="1:38">
      <c r="A667" s="174">
        <f t="shared" si="11"/>
        <v>666</v>
      </c>
      <c r="B667" s="30">
        <v>45824</v>
      </c>
      <c r="C667" s="184">
        <f>YEAR(PA[[#This Row],[Date]])+IF(MONTH(PA[[#This Row],[Date]])&gt;=4,1,0)</f>
        <v>2026</v>
      </c>
      <c r="D667" s="32">
        <f>YEAR(PA[[#This Row],[Date]])</f>
        <v>2025</v>
      </c>
      <c r="E667" s="36" t="s">
        <v>364</v>
      </c>
      <c r="F667" s="36" t="s">
        <v>364</v>
      </c>
      <c r="G667" s="217">
        <v>45809</v>
      </c>
      <c r="H667" s="31">
        <f>DAY(EOMONTH(PA[[#This Row],[Month Year]],0))</f>
        <v>30</v>
      </c>
      <c r="I667" s="33">
        <v>0.26527777777777778</v>
      </c>
      <c r="J667" s="33">
        <v>0.77152777777777781</v>
      </c>
      <c r="K667" s="34">
        <f>IFERROR((PA[[#This Row],[Sunset Time (POA&lt;20 W/m2)]]-PA[[#This Row],[Sunrise Time (POA&gt;20 W/m2)]])*24,"")</f>
        <v>12.150000000000002</v>
      </c>
      <c r="L667" s="32" t="s">
        <v>424</v>
      </c>
      <c r="M667" s="36" t="s">
        <v>411</v>
      </c>
      <c r="N667" s="36" t="s">
        <v>413</v>
      </c>
      <c r="O667" s="37" t="s">
        <v>473</v>
      </c>
      <c r="P667" s="37" t="s">
        <v>407</v>
      </c>
      <c r="Q667" s="32"/>
      <c r="R667" s="31">
        <f>IF((PA[[#This Row],[String Type(If String BD)]]&amp;PA[[#This Row],[Equipment (If any BD other than PV  array and inv)]])="",1,0)</f>
        <v>0</v>
      </c>
      <c r="S667" s="31">
        <f>IF(PA[[#This Row],[String Type(If String BD)]]="",1,0)</f>
        <v>0</v>
      </c>
      <c r="T6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7" s="34">
        <f>IFERROR(_xlfn.XLOOKUP(PA[[#This Row],[Affected Equipment ]],'Basic Data'!N:N,'Basic Data'!Q:Q),"")</f>
        <v>31.900000000000002</v>
      </c>
      <c r="V667" s="302">
        <f ca="1">IFERROR(_xlfn.XLOOKUP(PA[[#This Row],[Affected Equipment ]],'Basic Data'!N:N,'Basic Data'!R:R),"")</f>
        <v>1.898470511218235E-4</v>
      </c>
      <c r="W667" s="35" t="s">
        <v>448</v>
      </c>
      <c r="X667" s="38"/>
      <c r="Y667" s="38" t="s">
        <v>470</v>
      </c>
      <c r="Z667" s="47">
        <v>0.26527777777777778</v>
      </c>
      <c r="AA667" s="47">
        <v>0.26527777777777778</v>
      </c>
      <c r="AB667" s="47">
        <v>0.26527777777777778</v>
      </c>
      <c r="AC667" s="44">
        <v>0.70833333333333337</v>
      </c>
      <c r="AD667" s="42">
        <f>IF(PA[[#This Row],[Acknowledgement Time ]]="NA","",(PA[[#This Row],[Acknowledgement Time ]]-PA[[#This Row],[Fault Time]])*24)</f>
        <v>0</v>
      </c>
      <c r="AE667" s="42">
        <f>IF(PA[[#This Row],[Work Start time on Fault]]="NA","",(PA[[#This Row],[Work Start time on Fault]]-PA[[#This Row],[Fault Time]])*24)</f>
        <v>0</v>
      </c>
      <c r="AF667" s="43">
        <f>IF(PA[[#This Row],[Status]]="Open","",(PA[[#This Row],[Work Completion time on fault]]-PA[[#This Row],[Fault Time]])*24)</f>
        <v>10.633333333333335</v>
      </c>
      <c r="AG667" s="42">
        <f>IFERROR((PA[[#This Row],[Work Completion time on fault]]-PA[[#This Row],[Fault Time]])*24,"")</f>
        <v>10.633333333333335</v>
      </c>
      <c r="AH667" s="316" t="s">
        <v>684</v>
      </c>
      <c r="AI667" s="32" t="s">
        <v>368</v>
      </c>
      <c r="AJ667" s="34">
        <f ca="1">IFERROR(PA[[#This Row],[Breakdown Time]]*PA[[#This Row],[Plant Equivalent Weightage]],"")</f>
        <v>2.0187069769287236E-3</v>
      </c>
      <c r="AK667" s="35">
        <v>4094</v>
      </c>
      <c r="AL667" s="49">
        <f>IFERROR((_xlfn.XLOOKUP($G667,'Modelling New'!$D:$D,'Modelling New'!$O:$O)*PA[[#This Row],[Lost PoA(Wh/m2)]]*PA[[#This Row],[DC Capacity Affected (kW)]])/1000,"")</f>
        <v>105.91102672709943</v>
      </c>
    </row>
    <row r="668" spans="1:38">
      <c r="A668" s="174">
        <f t="shared" ref="A668:A731" si="12">A667+1</f>
        <v>667</v>
      </c>
      <c r="B668" s="134">
        <v>45824</v>
      </c>
      <c r="C668" s="183">
        <f>YEAR(PA[[#This Row],[Date]])+IF(MONTH(PA[[#This Row],[Date]])&gt;=4,1,0)</f>
        <v>2026</v>
      </c>
      <c r="D668" s="32">
        <f>YEAR(PA[[#This Row],[Date]])</f>
        <v>2025</v>
      </c>
      <c r="E668" s="36" t="s">
        <v>364</v>
      </c>
      <c r="F668" s="36" t="s">
        <v>364</v>
      </c>
      <c r="G668" s="217">
        <v>45809</v>
      </c>
      <c r="H668" s="175">
        <f>DAY(EOMONTH(PA[[#This Row],[Month Year]],0))</f>
        <v>30</v>
      </c>
      <c r="I668" s="33">
        <v>0.26527777777777778</v>
      </c>
      <c r="J668" s="33">
        <v>0.77152777777777781</v>
      </c>
      <c r="K668" s="34">
        <f>IFERROR((PA[[#This Row],[Sunset Time (POA&lt;20 W/m2)]]-PA[[#This Row],[Sunrise Time (POA&gt;20 W/m2)]])*24,"")</f>
        <v>12.150000000000002</v>
      </c>
      <c r="L668" s="32" t="s">
        <v>424</v>
      </c>
      <c r="M668" s="36" t="s">
        <v>411</v>
      </c>
      <c r="N668" s="36" t="s">
        <v>413</v>
      </c>
      <c r="O668" s="37" t="s">
        <v>473</v>
      </c>
      <c r="P668" s="37" t="s">
        <v>407</v>
      </c>
      <c r="Q668" s="36"/>
      <c r="R668" s="175">
        <f>IF((PA[[#This Row],[String Type(If String BD)]]&amp;PA[[#This Row],[Equipment (If any BD other than PV  array and inv)]])="",1,0)</f>
        <v>0</v>
      </c>
      <c r="S668" s="175">
        <f>IF(PA[[#This Row],[String Type(If String BD)]]="",1,0)</f>
        <v>0</v>
      </c>
      <c r="T66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8" s="176">
        <f>IFERROR(_xlfn.XLOOKUP(PA[[#This Row],[Affected Equipment ]],'Basic Data'!N:N,'Basic Data'!Q:Q),"")</f>
        <v>31.900000000000002</v>
      </c>
      <c r="V668" s="303">
        <f ca="1">IFERROR(_xlfn.XLOOKUP(PA[[#This Row],[Affected Equipment ]],'Basic Data'!N:N,'Basic Data'!R:R),"")</f>
        <v>1.898470511218235E-4</v>
      </c>
      <c r="W668" s="35" t="s">
        <v>448</v>
      </c>
      <c r="X668" s="39"/>
      <c r="Y668" s="38" t="s">
        <v>470</v>
      </c>
      <c r="Z668" s="47">
        <v>0.26527777777777778</v>
      </c>
      <c r="AA668" s="47">
        <v>0.26527777777777778</v>
      </c>
      <c r="AB668" s="47">
        <v>0.26527777777777778</v>
      </c>
      <c r="AC668" s="45">
        <v>0.71527777777777779</v>
      </c>
      <c r="AD668" s="177">
        <f>IF(PA[[#This Row],[Acknowledgement Time ]]="NA","",(PA[[#This Row],[Acknowledgement Time ]]-PA[[#This Row],[Fault Time]])*24)</f>
        <v>0</v>
      </c>
      <c r="AE668" s="177">
        <f>IF(PA[[#This Row],[Work Start time on Fault]]="NA","",(PA[[#This Row],[Work Start time on Fault]]-PA[[#This Row],[Fault Time]])*24)</f>
        <v>0</v>
      </c>
      <c r="AF668" s="178">
        <f>IF(PA[[#This Row],[Status]]="Open","",(PA[[#This Row],[Work Completion time on fault]]-PA[[#This Row],[Fault Time]])*24)</f>
        <v>10.8</v>
      </c>
      <c r="AG668" s="177">
        <f>IFERROR((PA[[#This Row],[Work Completion time on fault]]-PA[[#This Row],[Fault Time]])*24,"")</f>
        <v>10.8</v>
      </c>
      <c r="AH668" s="316" t="s">
        <v>594</v>
      </c>
      <c r="AI668" s="32" t="s">
        <v>368</v>
      </c>
      <c r="AJ668" s="176">
        <f ca="1">IFERROR(PA[[#This Row],[Breakdown Time]]*PA[[#This Row],[Plant Equivalent Weightage]],"")</f>
        <v>2.0503481521156942E-3</v>
      </c>
      <c r="AK668" s="37">
        <v>4128</v>
      </c>
      <c r="AL668" s="278">
        <f>IFERROR((_xlfn.XLOOKUP($G668,'Modelling New'!$D:$D,'Modelling New'!$O:$O)*PA[[#This Row],[Lost PoA(Wh/m2)]]*PA[[#This Row],[DC Capacity Affected (kW)]])/1000,"")</f>
        <v>106.79060047129126</v>
      </c>
    </row>
    <row r="669" spans="1:38">
      <c r="A669" s="174">
        <f t="shared" si="12"/>
        <v>668</v>
      </c>
      <c r="B669" s="134">
        <v>45824</v>
      </c>
      <c r="C669" s="184">
        <f>YEAR(PA[[#This Row],[Date]])+IF(MONTH(PA[[#This Row],[Date]])&gt;=4,1,0)</f>
        <v>2026</v>
      </c>
      <c r="D669" s="32">
        <f>YEAR(PA[[#This Row],[Date]])</f>
        <v>2025</v>
      </c>
      <c r="E669" s="36" t="s">
        <v>364</v>
      </c>
      <c r="F669" s="36" t="s">
        <v>364</v>
      </c>
      <c r="G669" s="217">
        <v>45809</v>
      </c>
      <c r="H669" s="31">
        <f>DAY(EOMONTH(PA[[#This Row],[Month Year]],0))</f>
        <v>30</v>
      </c>
      <c r="I669" s="33">
        <v>0.26527777777777778</v>
      </c>
      <c r="J669" s="33">
        <v>0.77152777777777781</v>
      </c>
      <c r="K669" s="34">
        <f>IFERROR((PA[[#This Row],[Sunset Time (POA&lt;20 W/m2)]]-PA[[#This Row],[Sunrise Time (POA&gt;20 W/m2)]])*24,"")</f>
        <v>12.150000000000002</v>
      </c>
      <c r="L669" s="32" t="s">
        <v>424</v>
      </c>
      <c r="M669" s="36" t="s">
        <v>411</v>
      </c>
      <c r="N669" s="36" t="s">
        <v>405</v>
      </c>
      <c r="O669" s="37" t="s">
        <v>457</v>
      </c>
      <c r="P669" s="37" t="s">
        <v>407</v>
      </c>
      <c r="Q669" s="32"/>
      <c r="R669" s="31">
        <f>IF((PA[[#This Row],[String Type(If String BD)]]&amp;PA[[#This Row],[Equipment (If any BD other than PV  array and inv)]])="",1,0)</f>
        <v>0</v>
      </c>
      <c r="S669" s="31">
        <f>IF(PA[[#This Row],[String Type(If String BD)]]="",1,0)</f>
        <v>0</v>
      </c>
      <c r="T6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69" s="34">
        <f>IFERROR(_xlfn.XLOOKUP(PA[[#This Row],[Affected Equipment ]],'Basic Data'!N:N,'Basic Data'!Q:Q),"")</f>
        <v>31.900000000000002</v>
      </c>
      <c r="V669" s="302">
        <f ca="1">IFERROR(_xlfn.XLOOKUP(PA[[#This Row],[Affected Equipment ]],'Basic Data'!N:N,'Basic Data'!R:R),"")</f>
        <v>1.898470511218235E-4</v>
      </c>
      <c r="W669" s="35" t="s">
        <v>448</v>
      </c>
      <c r="X669" s="38"/>
      <c r="Y669" s="38" t="s">
        <v>470</v>
      </c>
      <c r="Z669" s="47">
        <v>0.26527777777777778</v>
      </c>
      <c r="AA669" s="47">
        <v>0.26527777777777778</v>
      </c>
      <c r="AB669" s="47">
        <v>0.26527777777777778</v>
      </c>
      <c r="AC669" s="44">
        <v>0.72222222222222221</v>
      </c>
      <c r="AD669" s="42">
        <f>IF(PA[[#This Row],[Acknowledgement Time ]]="NA","",(PA[[#This Row],[Acknowledgement Time ]]-PA[[#This Row],[Fault Time]])*24)</f>
        <v>0</v>
      </c>
      <c r="AE669" s="42">
        <f>IF(PA[[#This Row],[Work Start time on Fault]]="NA","",(PA[[#This Row],[Work Start time on Fault]]-PA[[#This Row],[Fault Time]])*24)</f>
        <v>0</v>
      </c>
      <c r="AF669" s="43">
        <f>IF(PA[[#This Row],[Status]]="Open","",(PA[[#This Row],[Work Completion time on fault]]-PA[[#This Row],[Fault Time]])*24)</f>
        <v>10.966666666666667</v>
      </c>
      <c r="AG669" s="42">
        <f>IFERROR((PA[[#This Row],[Work Completion time on fault]]-PA[[#This Row],[Fault Time]])*24,"")</f>
        <v>10.966666666666667</v>
      </c>
      <c r="AH669" s="316" t="s">
        <v>684</v>
      </c>
      <c r="AI669" s="32" t="s">
        <v>368</v>
      </c>
      <c r="AJ669" s="34">
        <f ca="1">IFERROR(PA[[#This Row],[Breakdown Time]]*PA[[#This Row],[Plant Equivalent Weightage]],"")</f>
        <v>2.0819893273026644E-3</v>
      </c>
      <c r="AK669" s="35">
        <v>4157</v>
      </c>
      <c r="AL669" s="49">
        <f>IFERROR((_xlfn.XLOOKUP($G669,'Modelling New'!$D:$D,'Modelling New'!$O:$O)*PA[[#This Row],[Lost PoA(Wh/m2)]]*PA[[#This Row],[DC Capacity Affected (kW)]])/1000,"")</f>
        <v>107.54082513545488</v>
      </c>
    </row>
    <row r="670" spans="1:38">
      <c r="A670" s="174">
        <f t="shared" si="12"/>
        <v>669</v>
      </c>
      <c r="B670" s="134">
        <v>45824</v>
      </c>
      <c r="C670" s="183">
        <f>YEAR(PA[[#This Row],[Date]])+IF(MONTH(PA[[#This Row],[Date]])&gt;=4,1,0)</f>
        <v>2026</v>
      </c>
      <c r="D670" s="32">
        <f>YEAR(PA[[#This Row],[Date]])</f>
        <v>2025</v>
      </c>
      <c r="E670" s="36" t="s">
        <v>364</v>
      </c>
      <c r="F670" s="36" t="s">
        <v>364</v>
      </c>
      <c r="G670" s="217">
        <v>45809</v>
      </c>
      <c r="H670" s="175">
        <f>DAY(EOMONTH(PA[[#This Row],[Month Year]],0))</f>
        <v>30</v>
      </c>
      <c r="I670" s="33">
        <v>0.26527777777777778</v>
      </c>
      <c r="J670" s="33">
        <v>0.77152777777777781</v>
      </c>
      <c r="K670" s="34">
        <f>IFERROR((PA[[#This Row],[Sunset Time (POA&lt;20 W/m2)]]-PA[[#This Row],[Sunrise Time (POA&gt;20 W/m2)]])*24,"")</f>
        <v>12.150000000000002</v>
      </c>
      <c r="L670" s="36" t="s">
        <v>424</v>
      </c>
      <c r="M670" s="36" t="s">
        <v>411</v>
      </c>
      <c r="N670" s="36" t="s">
        <v>405</v>
      </c>
      <c r="O670" s="37" t="s">
        <v>457</v>
      </c>
      <c r="P670" s="37" t="s">
        <v>407</v>
      </c>
      <c r="Q670" s="36"/>
      <c r="R670" s="175">
        <f>IF((PA[[#This Row],[String Type(If String BD)]]&amp;PA[[#This Row],[Equipment (If any BD other than PV  array and inv)]])="",1,0)</f>
        <v>0</v>
      </c>
      <c r="S670" s="175">
        <f>IF(PA[[#This Row],[String Type(If String BD)]]="",1,0)</f>
        <v>0</v>
      </c>
      <c r="T6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0" s="176">
        <f>IFERROR(_xlfn.XLOOKUP(PA[[#This Row],[Affected Equipment ]],'Basic Data'!N:N,'Basic Data'!Q:Q),"")</f>
        <v>31.900000000000002</v>
      </c>
      <c r="V670" s="303">
        <f ca="1">IFERROR(_xlfn.XLOOKUP(PA[[#This Row],[Affected Equipment ]],'Basic Data'!N:N,'Basic Data'!R:R),"")</f>
        <v>1.898470511218235E-4</v>
      </c>
      <c r="W670" s="35" t="s">
        <v>448</v>
      </c>
      <c r="X670" s="39"/>
      <c r="Y670" s="38" t="s">
        <v>470</v>
      </c>
      <c r="Z670" s="47">
        <v>0.26527777777777778</v>
      </c>
      <c r="AA670" s="47">
        <v>0.26527777777777778</v>
      </c>
      <c r="AB670" s="47">
        <v>0.26527777777777778</v>
      </c>
      <c r="AC670" s="45">
        <v>0.72916666666666663</v>
      </c>
      <c r="AD670" s="177">
        <f>IF(PA[[#This Row],[Acknowledgement Time ]]="NA","",(PA[[#This Row],[Acknowledgement Time ]]-PA[[#This Row],[Fault Time]])*24)</f>
        <v>0</v>
      </c>
      <c r="AE670" s="177">
        <f>IF(PA[[#This Row],[Work Start time on Fault]]="NA","",(PA[[#This Row],[Work Start time on Fault]]-PA[[#This Row],[Fault Time]])*24)</f>
        <v>0</v>
      </c>
      <c r="AF670" s="178">
        <f>IF(PA[[#This Row],[Status]]="Open","",(PA[[#This Row],[Work Completion time on fault]]-PA[[#This Row],[Fault Time]])*24)</f>
        <v>11.133333333333333</v>
      </c>
      <c r="AG670" s="177">
        <f>IFERROR((PA[[#This Row],[Work Completion time on fault]]-PA[[#This Row],[Fault Time]])*24,"")</f>
        <v>11.133333333333333</v>
      </c>
      <c r="AH670" s="316" t="s">
        <v>594</v>
      </c>
      <c r="AI670" s="32" t="s">
        <v>368</v>
      </c>
      <c r="AJ670" s="176">
        <f ca="1">IFERROR(PA[[#This Row],[Breakdown Time]]*PA[[#This Row],[Plant Equivalent Weightage]],"")</f>
        <v>2.113630502489635E-3</v>
      </c>
      <c r="AK670" s="37">
        <v>4179</v>
      </c>
      <c r="AL670" s="278">
        <f>IFERROR((_xlfn.XLOOKUP($G670,'Modelling New'!$D:$D,'Modelling New'!$O:$O)*PA[[#This Row],[Lost PoA(Wh/m2)]]*PA[[#This Row],[DC Capacity Affected (kW)]])/1000,"")</f>
        <v>108.10996108757901</v>
      </c>
    </row>
    <row r="671" spans="1:38">
      <c r="A671" s="174">
        <f t="shared" si="12"/>
        <v>670</v>
      </c>
      <c r="B671" s="134">
        <v>45824</v>
      </c>
      <c r="C671" s="183">
        <f>YEAR(PA[[#This Row],[Date]])+IF(MONTH(PA[[#This Row],[Date]])&gt;=4,1,0)</f>
        <v>2026</v>
      </c>
      <c r="D671" s="32">
        <f>YEAR(PA[[#This Row],[Date]])</f>
        <v>2025</v>
      </c>
      <c r="E671" s="36" t="s">
        <v>364</v>
      </c>
      <c r="F671" s="36" t="s">
        <v>364</v>
      </c>
      <c r="G671" s="217">
        <v>45809</v>
      </c>
      <c r="H671" s="175">
        <f>DAY(EOMONTH(PA[[#This Row],[Month Year]],0))</f>
        <v>30</v>
      </c>
      <c r="I671" s="33">
        <v>0.26527777777777778</v>
      </c>
      <c r="J671" s="33">
        <v>0.77152777777777781</v>
      </c>
      <c r="K671" s="34">
        <f>IFERROR((PA[[#This Row],[Sunset Time (POA&lt;20 W/m2)]]-PA[[#This Row],[Sunrise Time (POA&gt;20 W/m2)]])*24,"")</f>
        <v>12.150000000000002</v>
      </c>
      <c r="L671" s="36" t="s">
        <v>424</v>
      </c>
      <c r="M671" s="36" t="s">
        <v>411</v>
      </c>
      <c r="N671" s="36" t="s">
        <v>444</v>
      </c>
      <c r="O671" s="37" t="s">
        <v>406</v>
      </c>
      <c r="P671" s="37" t="s">
        <v>407</v>
      </c>
      <c r="Q671" s="36"/>
      <c r="R671" s="175">
        <f>IF((PA[[#This Row],[String Type(If String BD)]]&amp;PA[[#This Row],[Equipment (If any BD other than PV  array and inv)]])="",1,0)</f>
        <v>0</v>
      </c>
      <c r="S671" s="175">
        <f>IF(PA[[#This Row],[String Type(If String BD)]]="",1,0)</f>
        <v>0</v>
      </c>
      <c r="T67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1" s="176">
        <f>IFERROR(_xlfn.XLOOKUP(PA[[#This Row],[Affected Equipment ]],'Basic Data'!N:N,'Basic Data'!Q:Q),"")</f>
        <v>31.900000000000002</v>
      </c>
      <c r="V671" s="303">
        <f ca="1">IFERROR(_xlfn.XLOOKUP(PA[[#This Row],[Affected Equipment ]],'Basic Data'!N:N,'Basic Data'!R:R),"")</f>
        <v>1.898470511218235E-4</v>
      </c>
      <c r="W671" s="35" t="s">
        <v>448</v>
      </c>
      <c r="X671" s="39"/>
      <c r="Y671" s="38" t="s">
        <v>470</v>
      </c>
      <c r="Z671" s="47">
        <v>0.26527777777777778</v>
      </c>
      <c r="AA671" s="47">
        <v>0.26527777777777778</v>
      </c>
      <c r="AB671" s="47">
        <v>0.26527777777777778</v>
      </c>
      <c r="AC671" s="45">
        <v>0.73611111111111116</v>
      </c>
      <c r="AD671" s="177">
        <f>IF(PA[[#This Row],[Acknowledgement Time ]]="NA","",(PA[[#This Row],[Acknowledgement Time ]]-PA[[#This Row],[Fault Time]])*24)</f>
        <v>0</v>
      </c>
      <c r="AE671" s="177">
        <f>IF(PA[[#This Row],[Work Start time on Fault]]="NA","",(PA[[#This Row],[Work Start time on Fault]]-PA[[#This Row],[Fault Time]])*24)</f>
        <v>0</v>
      </c>
      <c r="AF671" s="178">
        <f>IF(PA[[#This Row],[Status]]="Open","",(PA[[#This Row],[Work Completion time on fault]]-PA[[#This Row],[Fault Time]])*24)</f>
        <v>11.3</v>
      </c>
      <c r="AG671" s="177">
        <f>IFERROR((PA[[#This Row],[Work Completion time on fault]]-PA[[#This Row],[Fault Time]])*24,"")</f>
        <v>11.3</v>
      </c>
      <c r="AH671" s="316" t="s">
        <v>594</v>
      </c>
      <c r="AI671" s="32" t="s">
        <v>368</v>
      </c>
      <c r="AJ671" s="176">
        <f ca="1">IFERROR(PA[[#This Row],[Breakdown Time]]*PA[[#This Row],[Plant Equivalent Weightage]],"")</f>
        <v>2.1452716776766056E-3</v>
      </c>
      <c r="AK671" s="37">
        <v>4198</v>
      </c>
      <c r="AL671" s="278">
        <f>IFERROR((_xlfn.XLOOKUP($G671,'Modelling New'!$D:$D,'Modelling New'!$O:$O)*PA[[#This Row],[Lost PoA(Wh/m2)]]*PA[[#This Row],[DC Capacity Affected (kW)]])/1000,"")</f>
        <v>108.60148759168622</v>
      </c>
    </row>
    <row r="672" spans="1:38">
      <c r="A672" s="174">
        <f t="shared" si="12"/>
        <v>671</v>
      </c>
      <c r="B672" s="134">
        <v>45824</v>
      </c>
      <c r="C672" s="183">
        <f>YEAR(PA[[#This Row],[Date]])+IF(MONTH(PA[[#This Row],[Date]])&gt;=4,1,0)</f>
        <v>2026</v>
      </c>
      <c r="D672" s="32">
        <f>YEAR(PA[[#This Row],[Date]])</f>
        <v>2025</v>
      </c>
      <c r="E672" s="36" t="s">
        <v>364</v>
      </c>
      <c r="F672" s="36" t="s">
        <v>364</v>
      </c>
      <c r="G672" s="217">
        <v>45809</v>
      </c>
      <c r="H672" s="175">
        <f>DAY(EOMONTH(PA[[#This Row],[Month Year]],0))</f>
        <v>30</v>
      </c>
      <c r="I672" s="33">
        <v>0.26527777777777778</v>
      </c>
      <c r="J672" s="33">
        <v>0.77152777777777781</v>
      </c>
      <c r="K672" s="34">
        <f>IFERROR((PA[[#This Row],[Sunset Time (POA&lt;20 W/m2)]]-PA[[#This Row],[Sunrise Time (POA&gt;20 W/m2)]])*24,"")</f>
        <v>12.150000000000002</v>
      </c>
      <c r="L672" s="36" t="s">
        <v>424</v>
      </c>
      <c r="M672" s="36" t="s">
        <v>411</v>
      </c>
      <c r="N672" s="36" t="s">
        <v>444</v>
      </c>
      <c r="O672" s="37" t="s">
        <v>406</v>
      </c>
      <c r="P672" s="37" t="s">
        <v>407</v>
      </c>
      <c r="Q672" s="36"/>
      <c r="R672" s="175">
        <f>IF((PA[[#This Row],[String Type(If String BD)]]&amp;PA[[#This Row],[Equipment (If any BD other than PV  array and inv)]])="",1,0)</f>
        <v>0</v>
      </c>
      <c r="S672" s="175">
        <f>IF(PA[[#This Row],[String Type(If String BD)]]="",1,0)</f>
        <v>0</v>
      </c>
      <c r="T67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672" s="176">
        <f>IFERROR(_xlfn.XLOOKUP(PA[[#This Row],[Affected Equipment ]],'Basic Data'!N:N,'Basic Data'!Q:Q),"")</f>
        <v>31.900000000000002</v>
      </c>
      <c r="V672" s="303">
        <f ca="1">IFERROR(_xlfn.XLOOKUP(PA[[#This Row],[Affected Equipment ]],'Basic Data'!N:N,'Basic Data'!R:R),"")</f>
        <v>1.898470511218235E-4</v>
      </c>
      <c r="W672" s="35" t="s">
        <v>448</v>
      </c>
      <c r="X672" s="39"/>
      <c r="Y672" s="38" t="s">
        <v>470</v>
      </c>
      <c r="Z672" s="47">
        <v>0.26527777777777778</v>
      </c>
      <c r="AA672" s="47">
        <v>0.26527777777777778</v>
      </c>
      <c r="AB672" s="47">
        <v>0.26527777777777778</v>
      </c>
      <c r="AC672" s="45">
        <v>0.74305555555555558</v>
      </c>
      <c r="AD672" s="177">
        <f>IF(PA[[#This Row],[Acknowledgement Time ]]="NA","",(PA[[#This Row],[Acknowledgement Time ]]-PA[[#This Row],[Fault Time]])*24)</f>
        <v>0</v>
      </c>
      <c r="AE672" s="177">
        <f>IF(PA[[#This Row],[Work Start time on Fault]]="NA","",(PA[[#This Row],[Work Start time on Fault]]-PA[[#This Row],[Fault Time]])*24)</f>
        <v>0</v>
      </c>
      <c r="AF672" s="178">
        <f>IF(PA[[#This Row],[Status]]="Open","",(PA[[#This Row],[Work Completion time on fault]]-PA[[#This Row],[Fault Time]])*24)</f>
        <v>11.466666666666667</v>
      </c>
      <c r="AG672" s="177">
        <f>IFERROR((PA[[#This Row],[Work Completion time on fault]]-PA[[#This Row],[Fault Time]])*24,"")</f>
        <v>11.466666666666667</v>
      </c>
      <c r="AH672" s="316" t="s">
        <v>594</v>
      </c>
      <c r="AI672" s="32" t="s">
        <v>368</v>
      </c>
      <c r="AJ672" s="176">
        <f ca="1">IFERROR(PA[[#This Row],[Breakdown Time]]*PA[[#This Row],[Plant Equivalent Weightage]],"")</f>
        <v>2.1769128528635762E-3</v>
      </c>
      <c r="AK672" s="37">
        <v>4215</v>
      </c>
      <c r="AL672" s="278">
        <f>IFERROR((_xlfn.XLOOKUP($G672,'Modelling New'!$D:$D,'Modelling New'!$O:$O)*PA[[#This Row],[Lost PoA(Wh/m2)]]*PA[[#This Row],[DC Capacity Affected (kW)]])/1000,"")</f>
        <v>109.04127446378214</v>
      </c>
    </row>
    <row r="673" spans="1:38">
      <c r="A673" s="174">
        <f t="shared" si="12"/>
        <v>672</v>
      </c>
      <c r="B673" s="134">
        <v>45824</v>
      </c>
      <c r="C673" s="184">
        <f>YEAR(PA[[#This Row],[Date]])+IF(MONTH(PA[[#This Row],[Date]])&gt;=4,1,0)</f>
        <v>2026</v>
      </c>
      <c r="D673" s="32">
        <f>YEAR(PA[[#This Row],[Date]])</f>
        <v>2025</v>
      </c>
      <c r="E673" s="36" t="s">
        <v>364</v>
      </c>
      <c r="F673" s="36" t="s">
        <v>364</v>
      </c>
      <c r="G673" s="217">
        <v>45809</v>
      </c>
      <c r="H673" s="31">
        <f>DAY(EOMONTH(PA[[#This Row],[Month Year]],0))</f>
        <v>30</v>
      </c>
      <c r="I673" s="33">
        <v>0.26527777777777778</v>
      </c>
      <c r="J673" s="33">
        <v>0.77152777777777781</v>
      </c>
      <c r="K673" s="34">
        <f>IFERROR((PA[[#This Row],[Sunset Time (POA&lt;20 W/m2)]]-PA[[#This Row],[Sunrise Time (POA&gt;20 W/m2)]])*24,"")</f>
        <v>12.150000000000002</v>
      </c>
      <c r="L673" s="32" t="s">
        <v>525</v>
      </c>
      <c r="M673" s="32"/>
      <c r="N673" s="32"/>
      <c r="O673" s="35"/>
      <c r="P673" s="35"/>
      <c r="Q673" s="32" t="s">
        <v>521</v>
      </c>
      <c r="R673" s="31">
        <f>IF((PA[[#This Row],[String Type(If String BD)]]&amp;PA[[#This Row],[Equipment (If any BD other than PV  array and inv)]])="",1,0)</f>
        <v>0</v>
      </c>
      <c r="S673" s="31">
        <f>IF(PA[[#This Row],[String Type(If String BD)]]="",1,0)</f>
        <v>1</v>
      </c>
      <c r="T6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IS4Tx</v>
      </c>
      <c r="U673" s="34">
        <f>IFERROR(_xlfn.XLOOKUP(PA[[#This Row],[Affected Equipment ]],'Basic Data'!N:N,'Basic Data'!Q:Q),"")</f>
        <v>8360.8450000000048</v>
      </c>
      <c r="V673" s="302">
        <f ca="1">IFERROR(_xlfn.XLOOKUP(PA[[#This Row],[Affected Equipment ]],'Basic Data'!N:N,'Basic Data'!R:R),"")</f>
        <v>4.97580491578885E-2</v>
      </c>
      <c r="W673" s="35" t="s">
        <v>429</v>
      </c>
      <c r="X673" s="38"/>
      <c r="Y673" s="38" t="s">
        <v>685</v>
      </c>
      <c r="Z673" s="44">
        <v>0.57361111111111107</v>
      </c>
      <c r="AA673" s="44">
        <v>0.57361111111111107</v>
      </c>
      <c r="AB673" s="44">
        <v>0.57361111111111107</v>
      </c>
      <c r="AC673" s="44">
        <v>0.5805555555555556</v>
      </c>
      <c r="AD673" s="42">
        <f>IF(PA[[#This Row],[Acknowledgement Time ]]="NA","",(PA[[#This Row],[Acknowledgement Time ]]-PA[[#This Row],[Fault Time]])*24)</f>
        <v>0</v>
      </c>
      <c r="AE673" s="42">
        <f>IF(PA[[#This Row],[Work Start time on Fault]]="NA","",(PA[[#This Row],[Work Start time on Fault]]-PA[[#This Row],[Fault Time]])*24)</f>
        <v>0</v>
      </c>
      <c r="AF673" s="43">
        <f>IF(PA[[#This Row],[Status]]="Open","",(PA[[#This Row],[Work Completion time on fault]]-PA[[#This Row],[Fault Time]])*24)</f>
        <v>0.16666666666666874</v>
      </c>
      <c r="AG673" s="42">
        <f>IFERROR((PA[[#This Row],[Work Completion time on fault]]-PA[[#This Row],[Fault Time]])*24,"")</f>
        <v>0.16666666666666874</v>
      </c>
      <c r="AH673" s="35" t="s">
        <v>423</v>
      </c>
      <c r="AI673" s="32" t="s">
        <v>368</v>
      </c>
      <c r="AJ673" s="34">
        <f ca="1">IFERROR(PA[[#This Row],[Breakdown Time]]*PA[[#This Row],[Plant Equivalent Weightage]],"")</f>
        <v>8.2930081929815189E-3</v>
      </c>
      <c r="AK673" s="35">
        <v>161</v>
      </c>
      <c r="AL673" s="49">
        <f>IFERROR((_xlfn.XLOOKUP($G673,'Modelling New'!$D:$D,'Modelling New'!$O:$O)*PA[[#This Row],[Lost PoA(Wh/m2)]]*PA[[#This Row],[DC Capacity Affected (kW)]])/1000,"")</f>
        <v>1091.6381507859801</v>
      </c>
    </row>
    <row r="674" spans="1:38">
      <c r="A674" s="174">
        <f t="shared" si="12"/>
        <v>673</v>
      </c>
      <c r="B674" s="134">
        <v>45825</v>
      </c>
      <c r="C674" s="184">
        <f>YEAR(PA[[#This Row],[Date]])+IF(MONTH(PA[[#This Row],[Date]])&gt;=4,1,0)</f>
        <v>2026</v>
      </c>
      <c r="D674" s="32">
        <f>YEAR(PA[[#This Row],[Date]])</f>
        <v>2025</v>
      </c>
      <c r="E674" s="36" t="s">
        <v>364</v>
      </c>
      <c r="F674" s="36" t="s">
        <v>364</v>
      </c>
      <c r="G674" s="217">
        <v>45809</v>
      </c>
      <c r="H674" s="31">
        <f>DAY(EOMONTH(PA[[#This Row],[Month Year]],0))</f>
        <v>30</v>
      </c>
      <c r="I674" s="33">
        <v>0.26111111111111113</v>
      </c>
      <c r="J674" s="33">
        <v>0.77986111111111112</v>
      </c>
      <c r="K674" s="34">
        <f>IFERROR((PA[[#This Row],[Sunset Time (POA&lt;20 W/m2)]]-PA[[#This Row],[Sunrise Time (POA&gt;20 W/m2)]])*24,"")</f>
        <v>12.450000000000001</v>
      </c>
      <c r="L674" s="32" t="s">
        <v>511</v>
      </c>
      <c r="M674" s="32" t="s">
        <v>404</v>
      </c>
      <c r="N674" s="32"/>
      <c r="O674" s="35"/>
      <c r="P674" s="35"/>
      <c r="Q674" s="32"/>
      <c r="R674" s="31">
        <f>IF((PA[[#This Row],[String Type(If String BD)]]&amp;PA[[#This Row],[Equipment (If any BD other than PV  array and inv)]])="",1,0)</f>
        <v>1</v>
      </c>
      <c r="S674" s="31">
        <f>IF(PA[[#This Row],[String Type(If String BD)]]="",1,0)</f>
        <v>1</v>
      </c>
      <c r="T6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74" s="34">
        <f>IFERROR(_xlfn.XLOOKUP(PA[[#This Row],[Affected Equipment ]],'Basic Data'!N:N,'Basic Data'!Q:Q),"")</f>
        <v>4061.8850000000007</v>
      </c>
      <c r="V674" s="302">
        <f ca="1">IFERROR(_xlfn.XLOOKUP(PA[[#This Row],[Affected Equipment ]],'Basic Data'!N:N,'Basic Data'!R:R),"")</f>
        <v>2.4173570195798372E-2</v>
      </c>
      <c r="W674" s="35" t="s">
        <v>475</v>
      </c>
      <c r="X674" s="38"/>
      <c r="Y674" s="38" t="s">
        <v>439</v>
      </c>
      <c r="Z674" s="41">
        <v>0.26111111111111113</v>
      </c>
      <c r="AA674" s="41">
        <v>0.26111111111111113</v>
      </c>
      <c r="AB674" s="41">
        <v>0.26111111111111113</v>
      </c>
      <c r="AC674" s="44">
        <v>0.77986111111111112</v>
      </c>
      <c r="AD674" s="42">
        <f>IF(PA[[#This Row],[Acknowledgement Time ]]="NA","",(PA[[#This Row],[Acknowledgement Time ]]-PA[[#This Row],[Fault Time]])*24)</f>
        <v>0</v>
      </c>
      <c r="AE674" s="42">
        <f>IF(PA[[#This Row],[Work Start time on Fault]]="NA","",(PA[[#This Row],[Work Start time on Fault]]-PA[[#This Row],[Fault Time]])*24)</f>
        <v>0</v>
      </c>
      <c r="AF674" s="43" t="str">
        <f>IF(PA[[#This Row],[Status]]="Open","",(PA[[#This Row],[Work Completion time on fault]]-PA[[#This Row],[Fault Time]])*24)</f>
        <v/>
      </c>
      <c r="AG674" s="42">
        <f>IFERROR((PA[[#This Row],[Work Completion time on fault]]-PA[[#This Row],[Fault Time]])*24,"")</f>
        <v>12.450000000000001</v>
      </c>
      <c r="AH674" s="35" t="s">
        <v>673</v>
      </c>
      <c r="AI674" s="32" t="s">
        <v>553</v>
      </c>
      <c r="AJ674" s="34">
        <f ca="1">IFERROR(PA[[#This Row],[Breakdown Time]]*PA[[#This Row],[Plant Equivalent Weightage]],"")</f>
        <v>0.30096094893768977</v>
      </c>
      <c r="AK674" s="35">
        <v>5440</v>
      </c>
      <c r="AL674" s="49">
        <f>IFERROR((_xlfn.XLOOKUP($G674,'Modelling New'!$D:$D,'Modelling New'!$O:$O)*PA[[#This Row],[Lost PoA(Wh/m2)]]*PA[[#This Row],[DC Capacity Affected (kW)]])/1000,"")</f>
        <v>17919.635851669769</v>
      </c>
    </row>
    <row r="675" spans="1:38">
      <c r="A675" s="174">
        <f t="shared" si="12"/>
        <v>674</v>
      </c>
      <c r="B675" s="134">
        <v>45825</v>
      </c>
      <c r="C675" s="184">
        <f>YEAR(PA[[#This Row],[Date]])+IF(MONTH(PA[[#This Row],[Date]])&gt;=4,1,0)</f>
        <v>2026</v>
      </c>
      <c r="D675" s="32">
        <f>YEAR(PA[[#This Row],[Date]])</f>
        <v>2025</v>
      </c>
      <c r="E675" s="36" t="s">
        <v>364</v>
      </c>
      <c r="F675" s="36" t="s">
        <v>364</v>
      </c>
      <c r="G675" s="217">
        <v>45809</v>
      </c>
      <c r="H675" s="31">
        <f>DAY(EOMONTH(PA[[#This Row],[Month Year]],0))</f>
        <v>30</v>
      </c>
      <c r="I675" s="33">
        <v>0.26111111111111113</v>
      </c>
      <c r="J675" s="33">
        <v>0.77986111111111112</v>
      </c>
      <c r="K675" s="34">
        <f>IFERROR((PA[[#This Row],[Sunset Time (POA&lt;20 W/m2)]]-PA[[#This Row],[Sunrise Time (POA&gt;20 W/m2)]])*24,"")</f>
        <v>12.450000000000001</v>
      </c>
      <c r="L675" s="36" t="s">
        <v>511</v>
      </c>
      <c r="M675" s="36" t="s">
        <v>411</v>
      </c>
      <c r="N675" s="36"/>
      <c r="O675" s="37"/>
      <c r="P675" s="35"/>
      <c r="Q675" s="32"/>
      <c r="R675" s="31">
        <f>IF((PA[[#This Row],[String Type(If String BD)]]&amp;PA[[#This Row],[Equipment (If any BD other than PV  array and inv)]])="",1,0)</f>
        <v>1</v>
      </c>
      <c r="S675" s="31">
        <f>IF(PA[[#This Row],[String Type(If String BD)]]="",1,0)</f>
        <v>1</v>
      </c>
      <c r="T6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75" s="34">
        <f>IFERROR(_xlfn.XLOOKUP(PA[[#This Row],[Affected Equipment ]],'Basic Data'!N:N,'Basic Data'!Q:Q),"")</f>
        <v>3888.03</v>
      </c>
      <c r="V675" s="302">
        <f ca="1">IFERROR(_xlfn.XLOOKUP(PA[[#This Row],[Affected Equipment ]],'Basic Data'!N:N,'Basic Data'!R:R),"")</f>
        <v>2.3138903767184433E-2</v>
      </c>
      <c r="W675" s="35" t="s">
        <v>475</v>
      </c>
      <c r="X675" s="38"/>
      <c r="Y675" s="38" t="s">
        <v>439</v>
      </c>
      <c r="Z675" s="41">
        <v>0.26111111111111113</v>
      </c>
      <c r="AA675" s="41">
        <v>0.26111111111111113</v>
      </c>
      <c r="AB675" s="41">
        <v>0.26111111111111113</v>
      </c>
      <c r="AC675" s="44">
        <v>0.77986111111111112</v>
      </c>
      <c r="AD675" s="42">
        <f>IF(PA[[#This Row],[Acknowledgement Time ]]="NA","",(PA[[#This Row],[Acknowledgement Time ]]-PA[[#This Row],[Fault Time]])*24)</f>
        <v>0</v>
      </c>
      <c r="AE675" s="42">
        <f>IF(PA[[#This Row],[Work Start time on Fault]]="NA","",(PA[[#This Row],[Work Start time on Fault]]-PA[[#This Row],[Fault Time]])*24)</f>
        <v>0</v>
      </c>
      <c r="AF675" s="43" t="str">
        <f>IF(PA[[#This Row],[Status]]="Open","",(PA[[#This Row],[Work Completion time on fault]]-PA[[#This Row],[Fault Time]])*24)</f>
        <v/>
      </c>
      <c r="AG675" s="42">
        <f>IFERROR((PA[[#This Row],[Work Completion time on fault]]-PA[[#This Row],[Fault Time]])*24,"")</f>
        <v>12.450000000000001</v>
      </c>
      <c r="AH675" s="35" t="s">
        <v>673</v>
      </c>
      <c r="AI675" s="32" t="s">
        <v>553</v>
      </c>
      <c r="AJ675" s="34">
        <f ca="1">IFERROR(PA[[#This Row],[Breakdown Time]]*PA[[#This Row],[Plant Equivalent Weightage]],"")</f>
        <v>0.28807935190144623</v>
      </c>
      <c r="AK675" s="35">
        <v>5440</v>
      </c>
      <c r="AL675" s="49">
        <f>IFERROR((_xlfn.XLOOKUP($G675,'Modelling New'!$D:$D,'Modelling New'!$O:$O)*PA[[#This Row],[Lost PoA(Wh/m2)]]*PA[[#This Row],[DC Capacity Affected (kW)]])/1000,"")</f>
        <v>17152.647546734486</v>
      </c>
    </row>
    <row r="676" spans="1:38">
      <c r="A676" s="174">
        <f t="shared" si="12"/>
        <v>675</v>
      </c>
      <c r="B676" s="134">
        <v>45825</v>
      </c>
      <c r="C676" s="184">
        <f>YEAR(PA[[#This Row],[Date]])+IF(MONTH(PA[[#This Row],[Date]])&gt;=4,1,0)</f>
        <v>2026</v>
      </c>
      <c r="D676" s="32">
        <f>YEAR(PA[[#This Row],[Date]])</f>
        <v>2025</v>
      </c>
      <c r="E676" s="36" t="s">
        <v>364</v>
      </c>
      <c r="F676" s="36" t="s">
        <v>364</v>
      </c>
      <c r="G676" s="217">
        <v>45809</v>
      </c>
      <c r="H676" s="31">
        <f>DAY(EOMONTH(PA[[#This Row],[Month Year]],0))</f>
        <v>30</v>
      </c>
      <c r="I676" s="33">
        <v>0.26111111111111113</v>
      </c>
      <c r="J676" s="33">
        <v>0.77986111111111112</v>
      </c>
      <c r="K676" s="34">
        <f>IFERROR((PA[[#This Row],[Sunset Time (POA&lt;20 W/m2)]]-PA[[#This Row],[Sunrise Time (POA&gt;20 W/m2)]])*24,"")</f>
        <v>12.450000000000001</v>
      </c>
      <c r="L676" s="32" t="s">
        <v>428</v>
      </c>
      <c r="M676" s="36" t="s">
        <v>411</v>
      </c>
      <c r="N676" s="36" t="s">
        <v>413</v>
      </c>
      <c r="O676" s="37" t="s">
        <v>406</v>
      </c>
      <c r="P676" s="35"/>
      <c r="Q676" s="32"/>
      <c r="R676" s="31">
        <f>IF((PA[[#This Row],[String Type(If String BD)]]&amp;PA[[#This Row],[Equipment (If any BD other than PV  array and inv)]])="",1,0)</f>
        <v>1</v>
      </c>
      <c r="S676" s="31">
        <f>IF(PA[[#This Row],[String Type(If String BD)]]="",1,0)</f>
        <v>1</v>
      </c>
      <c r="T6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76" s="34">
        <f>IFERROR(_xlfn.XLOOKUP(PA[[#This Row],[Affected Equipment ]],'Basic Data'!N:N,'Basic Data'!Q:Q),"")</f>
        <v>287.10000000000002</v>
      </c>
      <c r="V676" s="302">
        <f ca="1">IFERROR(_xlfn.XLOOKUP(PA[[#This Row],[Affected Equipment ]],'Basic Data'!N:N,'Basic Data'!R:R),"")</f>
        <v>1.7086234600964115E-3</v>
      </c>
      <c r="W676" s="35" t="s">
        <v>434</v>
      </c>
      <c r="X676" s="38"/>
      <c r="Y676" s="38" t="s">
        <v>680</v>
      </c>
      <c r="Z676" s="41">
        <v>0.26111111111111113</v>
      </c>
      <c r="AA676" s="41">
        <v>0.26111111111111113</v>
      </c>
      <c r="AB676" s="41">
        <v>0.26111111111111113</v>
      </c>
      <c r="AC676" s="44">
        <v>0.77986111111111112</v>
      </c>
      <c r="AD676" s="42">
        <f>IF(PA[[#This Row],[Acknowledgement Time ]]="NA","",(PA[[#This Row],[Acknowledgement Time ]]-PA[[#This Row],[Fault Time]])*24)</f>
        <v>0</v>
      </c>
      <c r="AE676" s="42">
        <f>IF(PA[[#This Row],[Work Start time on Fault]]="NA","",(PA[[#This Row],[Work Start time on Fault]]-PA[[#This Row],[Fault Time]])*24)</f>
        <v>0</v>
      </c>
      <c r="AF676" s="43" t="str">
        <f>IF(PA[[#This Row],[Status]]="Open","",(PA[[#This Row],[Work Completion time on fault]]-PA[[#This Row],[Fault Time]])*24)</f>
        <v/>
      </c>
      <c r="AG676" s="42">
        <f>IFERROR((PA[[#This Row],[Work Completion time on fault]]-PA[[#This Row],[Fault Time]])*24,"")</f>
        <v>12.450000000000001</v>
      </c>
      <c r="AH676" s="35" t="s">
        <v>552</v>
      </c>
      <c r="AI676" s="32" t="s">
        <v>553</v>
      </c>
      <c r="AJ676" s="34">
        <f ca="1">IFERROR(PA[[#This Row],[Breakdown Time]]*PA[[#This Row],[Plant Equivalent Weightage]],"")</f>
        <v>2.1272362078200324E-2</v>
      </c>
      <c r="AK676" s="35">
        <v>5100</v>
      </c>
      <c r="AL676" s="49">
        <f>IFERROR((_xlfn.XLOOKUP($G676,'Modelling New'!$D:$D,'Modelling New'!$O:$O)*PA[[#This Row],[Lost PoA(Wh/m2)]]*PA[[#This Row],[DC Capacity Affected (kW)]])/1000,"")</f>
        <v>1187.4245546589798</v>
      </c>
    </row>
    <row r="677" spans="1:38">
      <c r="A677" s="174">
        <f t="shared" si="12"/>
        <v>676</v>
      </c>
      <c r="B677" s="134">
        <v>45825</v>
      </c>
      <c r="C677" s="184">
        <f>YEAR(PA[[#This Row],[Date]])+IF(MONTH(PA[[#This Row],[Date]])&gt;=4,1,0)</f>
        <v>2026</v>
      </c>
      <c r="D677" s="32">
        <f>YEAR(PA[[#This Row],[Date]])</f>
        <v>2025</v>
      </c>
      <c r="E677" s="36" t="s">
        <v>364</v>
      </c>
      <c r="F677" s="36" t="s">
        <v>364</v>
      </c>
      <c r="G677" s="217">
        <v>45809</v>
      </c>
      <c r="H677" s="175">
        <f>DAY(EOMONTH(PA[[#This Row],[Month Year]],0))</f>
        <v>30</v>
      </c>
      <c r="I677" s="33">
        <v>0.26111111111111113</v>
      </c>
      <c r="J677" s="33">
        <v>0.77986111111111112</v>
      </c>
      <c r="K677" s="34">
        <f>IFERROR((PA[[#This Row],[Sunset Time (POA&lt;20 W/m2)]]-PA[[#This Row],[Sunrise Time (POA&gt;20 W/m2)]])*24,"")</f>
        <v>12.450000000000001</v>
      </c>
      <c r="L677" s="32" t="s">
        <v>428</v>
      </c>
      <c r="M677" s="36" t="s">
        <v>411</v>
      </c>
      <c r="N677" s="36" t="s">
        <v>413</v>
      </c>
      <c r="O677" s="37" t="s">
        <v>457</v>
      </c>
      <c r="P677" s="37"/>
      <c r="Q677" s="32"/>
      <c r="R677" s="175">
        <f>IF((PA[[#This Row],[String Type(If String BD)]]&amp;PA[[#This Row],[Equipment (If any BD other than PV  array and inv)]])="",1,0)</f>
        <v>1</v>
      </c>
      <c r="S677" s="175">
        <f>IF(PA[[#This Row],[String Type(If String BD)]]="",1,0)</f>
        <v>1</v>
      </c>
      <c r="T6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77" s="176">
        <f>IFERROR(_xlfn.XLOOKUP(PA[[#This Row],[Affected Equipment ]],'Basic Data'!N:N,'Basic Data'!Q:Q),"")</f>
        <v>287.10000000000002</v>
      </c>
      <c r="V677" s="303">
        <f ca="1">IFERROR(_xlfn.XLOOKUP(PA[[#This Row],[Affected Equipment ]],'Basic Data'!N:N,'Basic Data'!R:R),"")</f>
        <v>1.7086234600964115E-3</v>
      </c>
      <c r="W677" s="35" t="s">
        <v>434</v>
      </c>
      <c r="X677" s="38"/>
      <c r="Y677" s="38" t="s">
        <v>681</v>
      </c>
      <c r="Z677" s="41">
        <v>0.26111111111111113</v>
      </c>
      <c r="AA677" s="41">
        <v>0.26111111111111113</v>
      </c>
      <c r="AB677" s="41">
        <v>0.26111111111111113</v>
      </c>
      <c r="AC677" s="44">
        <v>0.77986111111111112</v>
      </c>
      <c r="AD677" s="177">
        <f>IF(PA[[#This Row],[Acknowledgement Time ]]="NA","",(PA[[#This Row],[Acknowledgement Time ]]-PA[[#This Row],[Fault Time]])*24)</f>
        <v>0</v>
      </c>
      <c r="AE677" s="177">
        <f>IF(PA[[#This Row],[Work Start time on Fault]]="NA","",(PA[[#This Row],[Work Start time on Fault]]-PA[[#This Row],[Fault Time]])*24)</f>
        <v>0</v>
      </c>
      <c r="AF677" s="178" t="str">
        <f>IF(PA[[#This Row],[Status]]="Open","",(PA[[#This Row],[Work Completion time on fault]]-PA[[#This Row],[Fault Time]])*24)</f>
        <v/>
      </c>
      <c r="AG677" s="177">
        <f>IFERROR((PA[[#This Row],[Work Completion time on fault]]-PA[[#This Row],[Fault Time]])*24,"")</f>
        <v>12.450000000000001</v>
      </c>
      <c r="AH677" s="35" t="s">
        <v>552</v>
      </c>
      <c r="AI677" s="32" t="s">
        <v>553</v>
      </c>
      <c r="AJ677" s="176">
        <f ca="1">IFERROR(PA[[#This Row],[Breakdown Time]]*PA[[#This Row],[Plant Equivalent Weightage]],"")</f>
        <v>2.1272362078200324E-2</v>
      </c>
      <c r="AK677" s="35">
        <v>5100</v>
      </c>
      <c r="AL677" s="278">
        <f>IFERROR((_xlfn.XLOOKUP($G677,'Modelling New'!$D:$D,'Modelling New'!$O:$O)*PA[[#This Row],[Lost PoA(Wh/m2)]]*PA[[#This Row],[DC Capacity Affected (kW)]])/1000,"")</f>
        <v>1187.4245546589798</v>
      </c>
    </row>
    <row r="678" spans="1:38">
      <c r="A678" s="174">
        <f t="shared" si="12"/>
        <v>677</v>
      </c>
      <c r="B678" s="134">
        <v>45825</v>
      </c>
      <c r="C678" s="184">
        <f>YEAR(PA[[#This Row],[Date]])+IF(MONTH(PA[[#This Row],[Date]])&gt;=4,1,0)</f>
        <v>2026</v>
      </c>
      <c r="D678" s="32">
        <f>YEAR(PA[[#This Row],[Date]])</f>
        <v>2025</v>
      </c>
      <c r="E678" s="36" t="s">
        <v>364</v>
      </c>
      <c r="F678" s="36" t="s">
        <v>364</v>
      </c>
      <c r="G678" s="217">
        <v>45809</v>
      </c>
      <c r="H678" s="31">
        <f>DAY(EOMONTH(PA[[#This Row],[Month Year]],0))</f>
        <v>30</v>
      </c>
      <c r="I678" s="33">
        <v>0.26111111111111113</v>
      </c>
      <c r="J678" s="33">
        <v>0.77986111111111112</v>
      </c>
      <c r="K678" s="34">
        <f>IFERROR((PA[[#This Row],[Sunset Time (POA&lt;20 W/m2)]]-PA[[#This Row],[Sunrise Time (POA&gt;20 W/m2)]])*24,"")</f>
        <v>12.450000000000001</v>
      </c>
      <c r="L678" s="32" t="s">
        <v>425</v>
      </c>
      <c r="M678" s="32" t="s">
        <v>404</v>
      </c>
      <c r="N678" s="36" t="s">
        <v>417</v>
      </c>
      <c r="O678" s="35"/>
      <c r="P678" s="35"/>
      <c r="Q678" s="32"/>
      <c r="R678" s="31">
        <f>IF((PA[[#This Row],[String Type(If String BD)]]&amp;PA[[#This Row],[Equipment (If any BD other than PV  array and inv)]])="",1,0)</f>
        <v>1</v>
      </c>
      <c r="S678" s="31">
        <f>IF(PA[[#This Row],[String Type(If String BD)]]="",1,0)</f>
        <v>1</v>
      </c>
      <c r="T6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78" s="34">
        <f>IFERROR(_xlfn.XLOOKUP(PA[[#This Row],[Affected Equipment ]],'Basic Data'!N:N,'Basic Data'!Q:Q),"")</f>
        <v>2149.48</v>
      </c>
      <c r="V678" s="302">
        <f ca="1">IFERROR(_xlfn.XLOOKUP(PA[[#This Row],[Affected Equipment ]],'Basic Data'!N:N,'Basic Data'!R:R),"")</f>
        <v>1.2792239481045051E-2</v>
      </c>
      <c r="W678" s="35" t="s">
        <v>414</v>
      </c>
      <c r="X678" s="38"/>
      <c r="Y678" s="38" t="s">
        <v>439</v>
      </c>
      <c r="Z678" s="41">
        <v>0.26111111111111113</v>
      </c>
      <c r="AA678" s="41">
        <v>0.26111111111111113</v>
      </c>
      <c r="AB678" s="41">
        <v>0.26111111111111113</v>
      </c>
      <c r="AC678" s="44">
        <v>0.30555555555555558</v>
      </c>
      <c r="AD678" s="42">
        <f>IF(PA[[#This Row],[Acknowledgement Time ]]="NA","",(PA[[#This Row],[Acknowledgement Time ]]-PA[[#This Row],[Fault Time]])*24)</f>
        <v>0</v>
      </c>
      <c r="AE678" s="42">
        <f>IF(PA[[#This Row],[Work Start time on Fault]]="NA","",(PA[[#This Row],[Work Start time on Fault]]-PA[[#This Row],[Fault Time]])*24)</f>
        <v>0</v>
      </c>
      <c r="AF678" s="43">
        <f>IF(PA[[#This Row],[Status]]="Open","",(PA[[#This Row],[Work Completion time on fault]]-PA[[#This Row],[Fault Time]])*24)</f>
        <v>1.0666666666666669</v>
      </c>
      <c r="AG678" s="42">
        <f>IFERROR((PA[[#This Row],[Work Completion time on fault]]-PA[[#This Row],[Fault Time]])*24,"")</f>
        <v>1.0666666666666669</v>
      </c>
      <c r="AH678" s="330" t="s">
        <v>562</v>
      </c>
      <c r="AI678" s="32" t="s">
        <v>368</v>
      </c>
      <c r="AJ678" s="34">
        <f ca="1">IFERROR(PA[[#This Row],[Breakdown Time]]*PA[[#This Row],[Plant Equivalent Weightage]],"")</f>
        <v>1.3645055446448057E-2</v>
      </c>
      <c r="AK678" s="35">
        <v>75</v>
      </c>
      <c r="AL678" s="49">
        <f>IFERROR((_xlfn.XLOOKUP($G678,'Modelling New'!$D:$D,'Modelling New'!$O:$O)*PA[[#This Row],[Lost PoA(Wh/m2)]]*PA[[#This Row],[DC Capacity Affected (kW)]])/1000,"")</f>
        <v>130.73664288669573</v>
      </c>
    </row>
    <row r="679" spans="1:38">
      <c r="A679" s="174">
        <f t="shared" si="12"/>
        <v>678</v>
      </c>
      <c r="B679" s="134">
        <v>45825</v>
      </c>
      <c r="C679" s="184">
        <f>YEAR(PA[[#This Row],[Date]])+IF(MONTH(PA[[#This Row],[Date]])&gt;=4,1,0)</f>
        <v>2026</v>
      </c>
      <c r="D679" s="32">
        <f>YEAR(PA[[#This Row],[Date]])</f>
        <v>2025</v>
      </c>
      <c r="E679" s="36" t="s">
        <v>364</v>
      </c>
      <c r="F679" s="36" t="s">
        <v>364</v>
      </c>
      <c r="G679" s="217">
        <v>45809</v>
      </c>
      <c r="H679" s="31">
        <f>DAY(EOMONTH(PA[[#This Row],[Month Year]],0))</f>
        <v>30</v>
      </c>
      <c r="I679" s="33">
        <v>0.26111111111111113</v>
      </c>
      <c r="J679" s="33">
        <v>0.77986111111111112</v>
      </c>
      <c r="K679" s="34">
        <f>IFERROR((PA[[#This Row],[Sunset Time (POA&lt;20 W/m2)]]-PA[[#This Row],[Sunrise Time (POA&gt;20 W/m2)]])*24,"")</f>
        <v>12.450000000000001</v>
      </c>
      <c r="L679" s="32" t="s">
        <v>425</v>
      </c>
      <c r="M679" s="32" t="s">
        <v>404</v>
      </c>
      <c r="N679" s="36" t="s">
        <v>413</v>
      </c>
      <c r="O679" s="35"/>
      <c r="P679" s="35"/>
      <c r="Q679" s="32"/>
      <c r="R679" s="31">
        <f>IF((PA[[#This Row],[String Type(If String BD)]]&amp;PA[[#This Row],[Equipment (If any BD other than PV  array and inv)]])="",1,0)</f>
        <v>1</v>
      </c>
      <c r="S679" s="31">
        <f>IF(PA[[#This Row],[String Type(If String BD)]]="",1,0)</f>
        <v>1</v>
      </c>
      <c r="T6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79" s="34">
        <f>IFERROR(_xlfn.XLOOKUP(PA[[#This Row],[Affected Equipment ]],'Basic Data'!N:N,'Basic Data'!Q:Q),"")</f>
        <v>1991.4300000000003</v>
      </c>
      <c r="V679" s="302">
        <f ca="1">IFERROR(_xlfn.XLOOKUP(PA[[#This Row],[Affected Equipment ]],'Basic Data'!N:N,'Basic Data'!R:R),"")</f>
        <v>1.1851633636850564E-2</v>
      </c>
      <c r="W679" s="35" t="s">
        <v>414</v>
      </c>
      <c r="X679" s="38"/>
      <c r="Y679" s="38" t="s">
        <v>439</v>
      </c>
      <c r="Z679" s="41">
        <v>0.26111111111111113</v>
      </c>
      <c r="AA679" s="41">
        <v>0.26111111111111113</v>
      </c>
      <c r="AB679" s="41">
        <v>0.26111111111111113</v>
      </c>
      <c r="AC679" s="44">
        <v>0.30555555555555558</v>
      </c>
      <c r="AD679" s="42">
        <f>IF(PA[[#This Row],[Acknowledgement Time ]]="NA","",(PA[[#This Row],[Acknowledgement Time ]]-PA[[#This Row],[Fault Time]])*24)</f>
        <v>0</v>
      </c>
      <c r="AE679" s="42">
        <f>IF(PA[[#This Row],[Work Start time on Fault]]="NA","",(PA[[#This Row],[Work Start time on Fault]]-PA[[#This Row],[Fault Time]])*24)</f>
        <v>0</v>
      </c>
      <c r="AF679" s="43">
        <f>IF(PA[[#This Row],[Status]]="Open","",(PA[[#This Row],[Work Completion time on fault]]-PA[[#This Row],[Fault Time]])*24)</f>
        <v>1.0666666666666669</v>
      </c>
      <c r="AG679" s="42">
        <f>IFERROR((PA[[#This Row],[Work Completion time on fault]]-PA[[#This Row],[Fault Time]])*24,"")</f>
        <v>1.0666666666666669</v>
      </c>
      <c r="AH679" s="330" t="s">
        <v>562</v>
      </c>
      <c r="AI679" s="32" t="s">
        <v>368</v>
      </c>
      <c r="AJ679" s="34">
        <f ca="1">IFERROR(PA[[#This Row],[Breakdown Time]]*PA[[#This Row],[Plant Equivalent Weightage]],"")</f>
        <v>1.2641742545973937E-2</v>
      </c>
      <c r="AK679" s="35">
        <v>75</v>
      </c>
      <c r="AL679" s="49">
        <f>IFERROR((_xlfn.XLOOKUP($G679,'Modelling New'!$D:$D,'Modelling New'!$O:$O)*PA[[#This Row],[Lost PoA(Wh/m2)]]*PA[[#This Row],[DC Capacity Affected (kW)]])/1000,"")</f>
        <v>121.1236544391446</v>
      </c>
    </row>
    <row r="680" spans="1:38">
      <c r="A680" s="174">
        <f t="shared" si="12"/>
        <v>679</v>
      </c>
      <c r="B680" s="134">
        <v>45825</v>
      </c>
      <c r="C680" s="184">
        <f>YEAR(PA[[#This Row],[Date]])+IF(MONTH(PA[[#This Row],[Date]])&gt;=4,1,0)</f>
        <v>2026</v>
      </c>
      <c r="D680" s="32">
        <f>YEAR(PA[[#This Row],[Date]])</f>
        <v>2025</v>
      </c>
      <c r="E680" s="36" t="s">
        <v>364</v>
      </c>
      <c r="F680" s="36" t="s">
        <v>364</v>
      </c>
      <c r="G680" s="217">
        <v>45809</v>
      </c>
      <c r="H680" s="31">
        <f>DAY(EOMONTH(PA[[#This Row],[Month Year]],0))</f>
        <v>30</v>
      </c>
      <c r="I680" s="33">
        <v>0.26111111111111113</v>
      </c>
      <c r="J680" s="33">
        <v>0.77986111111111112</v>
      </c>
      <c r="K680" s="34">
        <f>IFERROR((PA[[#This Row],[Sunset Time (POA&lt;20 W/m2)]]-PA[[#This Row],[Sunrise Time (POA&gt;20 W/m2)]])*24,"")</f>
        <v>12.450000000000001</v>
      </c>
      <c r="L680" s="32" t="s">
        <v>403</v>
      </c>
      <c r="M680" s="32" t="s">
        <v>404</v>
      </c>
      <c r="N680" s="36" t="s">
        <v>417</v>
      </c>
      <c r="O680" s="35"/>
      <c r="P680" s="35"/>
      <c r="Q680" s="32"/>
      <c r="R680" s="31">
        <f>IF((PA[[#This Row],[String Type(If String BD)]]&amp;PA[[#This Row],[Equipment (If any BD other than PV  array and inv)]])="",1,0)</f>
        <v>1</v>
      </c>
      <c r="S680" s="31">
        <f>IF(PA[[#This Row],[String Type(If String BD)]]="",1,0)</f>
        <v>1</v>
      </c>
      <c r="T6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IS10Inv1M1</v>
      </c>
      <c r="U680" s="34">
        <f>IFERROR(_xlfn.XLOOKUP(PA[[#This Row],[Affected Equipment ]],'Basic Data'!N:N,'Basic Data'!Q:Q),"")</f>
        <v>1610.9499999999998</v>
      </c>
      <c r="V680" s="302">
        <f ca="1">IFERROR(_xlfn.XLOOKUP(PA[[#This Row],[Affected Equipment ]],'Basic Data'!N:N,'Basic Data'!R:R),"")</f>
        <v>9.5872760816520849E-3</v>
      </c>
      <c r="W680" s="35" t="s">
        <v>414</v>
      </c>
      <c r="X680" s="38"/>
      <c r="Y680" s="38" t="s">
        <v>75</v>
      </c>
      <c r="Z680" s="41">
        <v>0.26111111111111113</v>
      </c>
      <c r="AA680" s="41">
        <v>0.26111111111111113</v>
      </c>
      <c r="AB680" s="41">
        <v>0.26111111111111113</v>
      </c>
      <c r="AC680" s="44">
        <v>0.2902777777777778</v>
      </c>
      <c r="AD680" s="42">
        <f>IF(PA[[#This Row],[Acknowledgement Time ]]="NA","",(PA[[#This Row],[Acknowledgement Time ]]-PA[[#This Row],[Fault Time]])*24)</f>
        <v>0</v>
      </c>
      <c r="AE680" s="42">
        <f>IF(PA[[#This Row],[Work Start time on Fault]]="NA","",(PA[[#This Row],[Work Start time on Fault]]-PA[[#This Row],[Fault Time]])*24)</f>
        <v>0</v>
      </c>
      <c r="AF680" s="43">
        <f>IF(PA[[#This Row],[Status]]="Open","",(PA[[#This Row],[Work Completion time on fault]]-PA[[#This Row],[Fault Time]])*24)</f>
        <v>0.70000000000000018</v>
      </c>
      <c r="AG680" s="42">
        <f>IFERROR((PA[[#This Row],[Work Completion time on fault]]-PA[[#This Row],[Fault Time]])*24,"")</f>
        <v>0.70000000000000018</v>
      </c>
      <c r="AH680" s="330" t="s">
        <v>562</v>
      </c>
      <c r="AI680" s="32" t="s">
        <v>368</v>
      </c>
      <c r="AJ680" s="34">
        <f ca="1">IFERROR(PA[[#This Row],[Breakdown Time]]*PA[[#This Row],[Plant Equivalent Weightage]],"")</f>
        <v>6.7110932571564615E-3</v>
      </c>
      <c r="AK680" s="35">
        <v>39</v>
      </c>
      <c r="AL680" s="49">
        <f>IFERROR((_xlfn.XLOOKUP($G680,'Modelling New'!$D:$D,'Modelling New'!$O:$O)*PA[[#This Row],[Lost PoA(Wh/m2)]]*PA[[#This Row],[DC Capacity Affected (kW)]])/1000,"")</f>
        <v>50.950602623112424</v>
      </c>
    </row>
    <row r="681" spans="1:38">
      <c r="A681" s="174">
        <f t="shared" si="12"/>
        <v>680</v>
      </c>
      <c r="B681" s="134">
        <v>45825</v>
      </c>
      <c r="C681" s="184">
        <f>YEAR(PA[[#This Row],[Date]])+IF(MONTH(PA[[#This Row],[Date]])&gt;=4,1,0)</f>
        <v>2026</v>
      </c>
      <c r="D681" s="32">
        <f>YEAR(PA[[#This Row],[Date]])</f>
        <v>2025</v>
      </c>
      <c r="E681" s="36" t="s">
        <v>364</v>
      </c>
      <c r="F681" s="36" t="s">
        <v>364</v>
      </c>
      <c r="G681" s="217">
        <v>45809</v>
      </c>
      <c r="H681" s="31">
        <f>DAY(EOMONTH(PA[[#This Row],[Month Year]],0))</f>
        <v>30</v>
      </c>
      <c r="I681" s="33">
        <v>0.26111111111111113</v>
      </c>
      <c r="J681" s="33">
        <v>0.77986111111111112</v>
      </c>
      <c r="K681" s="34">
        <f>IFERROR((PA[[#This Row],[Sunset Time (POA&lt;20 W/m2)]]-PA[[#This Row],[Sunrise Time (POA&gt;20 W/m2)]])*24,"")</f>
        <v>12.450000000000001</v>
      </c>
      <c r="L681" s="32" t="s">
        <v>428</v>
      </c>
      <c r="M681" s="32" t="s">
        <v>404</v>
      </c>
      <c r="N681" s="36" t="s">
        <v>417</v>
      </c>
      <c r="O681" s="35"/>
      <c r="P681" s="35"/>
      <c r="Q681" s="32"/>
      <c r="R681" s="31">
        <f>IF((PA[[#This Row],[String Type(If String BD)]]&amp;PA[[#This Row],[Equipment (If any BD other than PV  array and inv)]])="",1,0)</f>
        <v>1</v>
      </c>
      <c r="S681" s="31">
        <f>IF(PA[[#This Row],[String Type(If String BD)]]="",1,0)</f>
        <v>1</v>
      </c>
      <c r="T6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IS6Inv1M1</v>
      </c>
      <c r="U681" s="34">
        <f>IFERROR(_xlfn.XLOOKUP(PA[[#This Row],[Affected Equipment ]],'Basic Data'!N:N,'Basic Data'!Q:Q),"")</f>
        <v>1991.43</v>
      </c>
      <c r="V681" s="302">
        <f ca="1">IFERROR(_xlfn.XLOOKUP(PA[[#This Row],[Affected Equipment ]],'Basic Data'!N:N,'Basic Data'!R:R),"")</f>
        <v>1.1851633636850562E-2</v>
      </c>
      <c r="W681" s="35" t="s">
        <v>414</v>
      </c>
      <c r="X681" s="38"/>
      <c r="Y681" s="38" t="s">
        <v>75</v>
      </c>
      <c r="Z681" s="41">
        <v>0.26111111111111113</v>
      </c>
      <c r="AA681" s="41">
        <v>0.26111111111111113</v>
      </c>
      <c r="AB681" s="41">
        <v>0.26111111111111113</v>
      </c>
      <c r="AC681" s="44">
        <v>0.33611111111111114</v>
      </c>
      <c r="AD681" s="42">
        <f>IF(PA[[#This Row],[Acknowledgement Time ]]="NA","",(PA[[#This Row],[Acknowledgement Time ]]-PA[[#This Row],[Fault Time]])*24)</f>
        <v>0</v>
      </c>
      <c r="AE681" s="42">
        <f>IF(PA[[#This Row],[Work Start time on Fault]]="NA","",(PA[[#This Row],[Work Start time on Fault]]-PA[[#This Row],[Fault Time]])*24)</f>
        <v>0</v>
      </c>
      <c r="AF681" s="43">
        <f>IF(PA[[#This Row],[Status]]="Open","",(PA[[#This Row],[Work Completion time on fault]]-PA[[#This Row],[Fault Time]])*24)</f>
        <v>1.8000000000000003</v>
      </c>
      <c r="AG681" s="42">
        <f>IFERROR((PA[[#This Row],[Work Completion time on fault]]-PA[[#This Row],[Fault Time]])*24,"")</f>
        <v>1.8000000000000003</v>
      </c>
      <c r="AH681" s="330" t="s">
        <v>562</v>
      </c>
      <c r="AI681" s="32" t="s">
        <v>368</v>
      </c>
      <c r="AJ681" s="34">
        <f ca="1">IFERROR(PA[[#This Row],[Breakdown Time]]*PA[[#This Row],[Plant Equivalent Weightage]],"")</f>
        <v>2.1332940546331017E-2</v>
      </c>
      <c r="AK681" s="35">
        <v>200</v>
      </c>
      <c r="AL681" s="49">
        <f>IFERROR((_xlfn.XLOOKUP($G681,'Modelling New'!$D:$D,'Modelling New'!$O:$O)*PA[[#This Row],[Lost PoA(Wh/m2)]]*PA[[#This Row],[DC Capacity Affected (kW)]])/1000,"")</f>
        <v>322.99641183771894</v>
      </c>
    </row>
    <row r="682" spans="1:38">
      <c r="A682" s="174">
        <f t="shared" si="12"/>
        <v>681</v>
      </c>
      <c r="B682" s="134">
        <v>45825</v>
      </c>
      <c r="C682" s="184">
        <f>YEAR(PA[[#This Row],[Date]])+IF(MONTH(PA[[#This Row],[Date]])&gt;=4,1,0)</f>
        <v>2026</v>
      </c>
      <c r="D682" s="32">
        <f>YEAR(PA[[#This Row],[Date]])</f>
        <v>2025</v>
      </c>
      <c r="E682" s="36" t="s">
        <v>364</v>
      </c>
      <c r="F682" s="36" t="s">
        <v>364</v>
      </c>
      <c r="G682" s="217">
        <v>45809</v>
      </c>
      <c r="H682" s="31">
        <f>DAY(EOMONTH(PA[[#This Row],[Month Year]],0))</f>
        <v>30</v>
      </c>
      <c r="I682" s="33">
        <v>0.26111111111111113</v>
      </c>
      <c r="J682" s="33">
        <v>0.77986111111111112</v>
      </c>
      <c r="K682" s="34">
        <f>IFERROR((PA[[#This Row],[Sunset Time (POA&lt;20 W/m2)]]-PA[[#This Row],[Sunrise Time (POA&gt;20 W/m2)]])*24,"")</f>
        <v>12.450000000000001</v>
      </c>
      <c r="L682" s="32" t="s">
        <v>412</v>
      </c>
      <c r="M682" s="32" t="s">
        <v>404</v>
      </c>
      <c r="N682" s="36" t="s">
        <v>417</v>
      </c>
      <c r="O682" s="35"/>
      <c r="P682" s="35"/>
      <c r="Q682" s="32"/>
      <c r="R682" s="31">
        <f>IF((PA[[#This Row],[String Type(If String BD)]]&amp;PA[[#This Row],[Equipment (If any BD other than PV  array and inv)]])="",1,0)</f>
        <v>1</v>
      </c>
      <c r="S682" s="31">
        <f>IF(PA[[#This Row],[String Type(If String BD)]]="",1,0)</f>
        <v>1</v>
      </c>
      <c r="T6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682" s="34">
        <f>IFERROR(_xlfn.XLOOKUP(PA[[#This Row],[Affected Equipment ]],'Basic Data'!N:N,'Basic Data'!Q:Q),"")</f>
        <v>2328.6999999999998</v>
      </c>
      <c r="V682" s="302">
        <f ca="1">IFERROR(_xlfn.XLOOKUP(PA[[#This Row],[Affected Equipment ]],'Basic Data'!N:N,'Basic Data'!R:R),"")</f>
        <v>1.3858834731893113E-2</v>
      </c>
      <c r="W682" s="35" t="s">
        <v>414</v>
      </c>
      <c r="X682" s="38"/>
      <c r="Y682" s="38" t="s">
        <v>75</v>
      </c>
      <c r="Z682" s="41">
        <v>0.26111111111111113</v>
      </c>
      <c r="AA682" s="41">
        <v>0.26111111111111113</v>
      </c>
      <c r="AB682" s="41">
        <v>0.26111111111111113</v>
      </c>
      <c r="AC682" s="44">
        <v>0.28125</v>
      </c>
      <c r="AD682" s="42">
        <f>IF(PA[[#This Row],[Acknowledgement Time ]]="NA","",(PA[[#This Row],[Acknowledgement Time ]]-PA[[#This Row],[Fault Time]])*24)</f>
        <v>0</v>
      </c>
      <c r="AE682" s="42">
        <f>IF(PA[[#This Row],[Work Start time on Fault]]="NA","",(PA[[#This Row],[Work Start time on Fault]]-PA[[#This Row],[Fault Time]])*24)</f>
        <v>0</v>
      </c>
      <c r="AF682" s="43">
        <f>IF(PA[[#This Row],[Status]]="Open","",(PA[[#This Row],[Work Completion time on fault]]-PA[[#This Row],[Fault Time]])*24)</f>
        <v>0.48333333333333295</v>
      </c>
      <c r="AG682" s="42">
        <f>IFERROR((PA[[#This Row],[Work Completion time on fault]]-PA[[#This Row],[Fault Time]])*24,"")</f>
        <v>0.48333333333333295</v>
      </c>
      <c r="AH682" s="330" t="s">
        <v>562</v>
      </c>
      <c r="AI682" s="32" t="s">
        <v>368</v>
      </c>
      <c r="AJ682" s="34">
        <f ca="1">IFERROR(PA[[#This Row],[Breakdown Time]]*PA[[#This Row],[Plant Equivalent Weightage]],"")</f>
        <v>6.6984367870816658E-3</v>
      </c>
      <c r="AK682" s="35">
        <v>26</v>
      </c>
      <c r="AL682" s="49">
        <f>IFERROR((_xlfn.XLOOKUP($G682,'Modelling New'!$D:$D,'Modelling New'!$O:$O)*PA[[#This Row],[Lost PoA(Wh/m2)]]*PA[[#This Row],[DC Capacity Affected (kW)]])/1000,"")</f>
        <v>49.100910778709</v>
      </c>
    </row>
    <row r="683" spans="1:38">
      <c r="A683" s="174">
        <f t="shared" si="12"/>
        <v>682</v>
      </c>
      <c r="B683" s="30">
        <v>45825</v>
      </c>
      <c r="C683" s="184">
        <f>YEAR(PA[[#This Row],[Date]])+IF(MONTH(PA[[#This Row],[Date]])&gt;=4,1,0)</f>
        <v>2026</v>
      </c>
      <c r="D683" s="32">
        <f>YEAR(PA[[#This Row],[Date]])</f>
        <v>2025</v>
      </c>
      <c r="E683" s="36" t="s">
        <v>364</v>
      </c>
      <c r="F683" s="36" t="s">
        <v>364</v>
      </c>
      <c r="G683" s="217">
        <v>45809</v>
      </c>
      <c r="H683" s="31">
        <f>DAY(EOMONTH(PA[[#This Row],[Month Year]],0))</f>
        <v>30</v>
      </c>
      <c r="I683" s="33">
        <v>0.26111111111111113</v>
      </c>
      <c r="J683" s="33">
        <v>0.77986111111111112</v>
      </c>
      <c r="K683" s="34">
        <f>IFERROR((PA[[#This Row],[Sunset Time (POA&lt;20 W/m2)]]-PA[[#This Row],[Sunrise Time (POA&gt;20 W/m2)]])*24,"")</f>
        <v>12.450000000000001</v>
      </c>
      <c r="L683" s="32" t="s">
        <v>425</v>
      </c>
      <c r="M683" s="32" t="s">
        <v>404</v>
      </c>
      <c r="N683" s="36" t="s">
        <v>417</v>
      </c>
      <c r="O683" s="35"/>
      <c r="P683" s="35"/>
      <c r="Q683" s="32"/>
      <c r="R683" s="31">
        <f>IF((PA[[#This Row],[String Type(If String BD)]]&amp;PA[[#This Row],[Equipment (If any BD other than PV  array and inv)]])="",1,0)</f>
        <v>1</v>
      </c>
      <c r="S683" s="31">
        <f>IF(PA[[#This Row],[String Type(If String BD)]]="",1,0)</f>
        <v>1</v>
      </c>
      <c r="T6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IS13Inv1M1</v>
      </c>
      <c r="U683" s="34">
        <f>IFERROR(_xlfn.XLOOKUP(PA[[#This Row],[Affected Equipment ]],'Basic Data'!N:N,'Basic Data'!Q:Q),"")</f>
        <v>2149.48</v>
      </c>
      <c r="V683" s="302">
        <f ca="1">IFERROR(_xlfn.XLOOKUP(PA[[#This Row],[Affected Equipment ]],'Basic Data'!N:N,'Basic Data'!R:R),"")</f>
        <v>1.2792239481045051E-2</v>
      </c>
      <c r="W683" s="35" t="s">
        <v>414</v>
      </c>
      <c r="X683" s="38"/>
      <c r="Y683" s="38" t="s">
        <v>439</v>
      </c>
      <c r="Z683" s="44">
        <v>0.61111111111111116</v>
      </c>
      <c r="AA683" s="44">
        <v>0.61111111111111116</v>
      </c>
      <c r="AB683" s="44">
        <v>0.61111111111111116</v>
      </c>
      <c r="AC683" s="44">
        <v>0.6479166666666667</v>
      </c>
      <c r="AD683" s="42">
        <f>IF(PA[[#This Row],[Acknowledgement Time ]]="NA","",(PA[[#This Row],[Acknowledgement Time ]]-PA[[#This Row],[Fault Time]])*24)</f>
        <v>0</v>
      </c>
      <c r="AE683" s="42">
        <f>IF(PA[[#This Row],[Work Start time on Fault]]="NA","",(PA[[#This Row],[Work Start time on Fault]]-PA[[#This Row],[Fault Time]])*24)</f>
        <v>0</v>
      </c>
      <c r="AF683" s="43">
        <f>IF(PA[[#This Row],[Status]]="Open","",(PA[[#This Row],[Work Completion time on fault]]-PA[[#This Row],[Fault Time]])*24)</f>
        <v>0.88333333333333286</v>
      </c>
      <c r="AG683" s="42">
        <f>IFERROR((PA[[#This Row],[Work Completion time on fault]]-PA[[#This Row],[Fault Time]])*24,"")</f>
        <v>0.88333333333333286</v>
      </c>
      <c r="AH683" s="330" t="s">
        <v>562</v>
      </c>
      <c r="AI683" s="32" t="s">
        <v>368</v>
      </c>
      <c r="AJ683" s="34">
        <f ca="1">IFERROR(PA[[#This Row],[Breakdown Time]]*PA[[#This Row],[Plant Equivalent Weightage]],"")</f>
        <v>1.1299811541589789E-2</v>
      </c>
      <c r="AK683" s="35">
        <v>482</v>
      </c>
      <c r="AL683" s="49">
        <f>IFERROR((_xlfn.XLOOKUP($G683,'Modelling New'!$D:$D,'Modelling New'!$O:$O)*PA[[#This Row],[Lost PoA(Wh/m2)]]*PA[[#This Row],[DC Capacity Affected (kW)]])/1000,"")</f>
        <v>840.20082495183135</v>
      </c>
    </row>
    <row r="684" spans="1:38">
      <c r="A684" s="174">
        <f t="shared" si="12"/>
        <v>683</v>
      </c>
      <c r="B684" s="30">
        <v>45825</v>
      </c>
      <c r="C684" s="184">
        <f>YEAR(PA[[#This Row],[Date]])+IF(MONTH(PA[[#This Row],[Date]])&gt;=4,1,0)</f>
        <v>2026</v>
      </c>
      <c r="D684" s="32">
        <f>YEAR(PA[[#This Row],[Date]])</f>
        <v>2025</v>
      </c>
      <c r="E684" s="36" t="s">
        <v>364</v>
      </c>
      <c r="F684" s="36" t="s">
        <v>364</v>
      </c>
      <c r="G684" s="217">
        <v>45809</v>
      </c>
      <c r="H684" s="31">
        <f>DAY(EOMONTH(PA[[#This Row],[Month Year]],0))</f>
        <v>30</v>
      </c>
      <c r="I684" s="33">
        <v>0.26111111111111113</v>
      </c>
      <c r="J684" s="33">
        <v>0.77986111111111112</v>
      </c>
      <c r="K684" s="34">
        <f>IFERROR((PA[[#This Row],[Sunset Time (POA&lt;20 W/m2)]]-PA[[#This Row],[Sunrise Time (POA&gt;20 W/m2)]])*24,"")</f>
        <v>12.450000000000001</v>
      </c>
      <c r="L684" s="32" t="s">
        <v>425</v>
      </c>
      <c r="M684" s="32" t="s">
        <v>404</v>
      </c>
      <c r="N684" s="36" t="s">
        <v>413</v>
      </c>
      <c r="O684" s="35"/>
      <c r="P684" s="35"/>
      <c r="Q684" s="32"/>
      <c r="R684" s="31">
        <f>IF((PA[[#This Row],[String Type(If String BD)]]&amp;PA[[#This Row],[Equipment (If any BD other than PV  array and inv)]])="",1,0)</f>
        <v>1</v>
      </c>
      <c r="S684" s="31">
        <f>IF(PA[[#This Row],[String Type(If String BD)]]="",1,0)</f>
        <v>1</v>
      </c>
      <c r="T6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84" s="34">
        <f>IFERROR(_xlfn.XLOOKUP(PA[[#This Row],[Affected Equipment ]],'Basic Data'!N:N,'Basic Data'!Q:Q),"")</f>
        <v>1991.4300000000003</v>
      </c>
      <c r="V684" s="302">
        <f ca="1">IFERROR(_xlfn.XLOOKUP(PA[[#This Row],[Affected Equipment ]],'Basic Data'!N:N,'Basic Data'!R:R),"")</f>
        <v>1.1851633636850564E-2</v>
      </c>
      <c r="W684" s="35" t="s">
        <v>414</v>
      </c>
      <c r="X684" s="38"/>
      <c r="Y684" s="38" t="s">
        <v>439</v>
      </c>
      <c r="Z684" s="44">
        <v>0.61111111111111116</v>
      </c>
      <c r="AA684" s="44">
        <v>0.61111111111111116</v>
      </c>
      <c r="AB684" s="44">
        <v>0.61111111111111116</v>
      </c>
      <c r="AC684" s="44">
        <v>0.6479166666666667</v>
      </c>
      <c r="AD684" s="42">
        <f>IF(PA[[#This Row],[Acknowledgement Time ]]="NA","",(PA[[#This Row],[Acknowledgement Time ]]-PA[[#This Row],[Fault Time]])*24)</f>
        <v>0</v>
      </c>
      <c r="AE684" s="42">
        <f>IF(PA[[#This Row],[Work Start time on Fault]]="NA","",(PA[[#This Row],[Work Start time on Fault]]-PA[[#This Row],[Fault Time]])*24)</f>
        <v>0</v>
      </c>
      <c r="AF684" s="43">
        <f>IF(PA[[#This Row],[Status]]="Open","",(PA[[#This Row],[Work Completion time on fault]]-PA[[#This Row],[Fault Time]])*24)</f>
        <v>0.88333333333333286</v>
      </c>
      <c r="AG684" s="42">
        <f>IFERROR((PA[[#This Row],[Work Completion time on fault]]-PA[[#This Row],[Fault Time]])*24,"")</f>
        <v>0.88333333333333286</v>
      </c>
      <c r="AH684" s="330" t="s">
        <v>562</v>
      </c>
      <c r="AI684" s="32" t="s">
        <v>368</v>
      </c>
      <c r="AJ684" s="34">
        <f ca="1">IFERROR(PA[[#This Row],[Breakdown Time]]*PA[[#This Row],[Plant Equivalent Weightage]],"")</f>
        <v>1.0468943045884659E-2</v>
      </c>
      <c r="AK684" s="35">
        <v>482</v>
      </c>
      <c r="AL684" s="49">
        <f>IFERROR((_xlfn.XLOOKUP($G684,'Modelling New'!$D:$D,'Modelling New'!$O:$O)*PA[[#This Row],[Lost PoA(Wh/m2)]]*PA[[#This Row],[DC Capacity Affected (kW)]])/1000,"")</f>
        <v>778.42135252890273</v>
      </c>
    </row>
    <row r="685" spans="1:38">
      <c r="A685" s="174">
        <f t="shared" si="12"/>
        <v>684</v>
      </c>
      <c r="B685" s="134">
        <v>45825</v>
      </c>
      <c r="C685" s="183">
        <f>YEAR(PA[[#This Row],[Date]])+IF(MONTH(PA[[#This Row],[Date]])&gt;=4,1,0)</f>
        <v>2026</v>
      </c>
      <c r="D685" s="32">
        <f>YEAR(PA[[#This Row],[Date]])</f>
        <v>2025</v>
      </c>
      <c r="E685" s="36" t="s">
        <v>364</v>
      </c>
      <c r="F685" s="36" t="s">
        <v>364</v>
      </c>
      <c r="G685" s="217">
        <v>45809</v>
      </c>
      <c r="H685" s="175">
        <f>DAY(EOMONTH(PA[[#This Row],[Month Year]],0))</f>
        <v>30</v>
      </c>
      <c r="I685" s="33">
        <v>0.26111111111111113</v>
      </c>
      <c r="J685" s="33">
        <v>0.77986111111111112</v>
      </c>
      <c r="K685" s="34">
        <f>IFERROR((PA[[#This Row],[Sunset Time (POA&lt;20 W/m2)]]-PA[[#This Row],[Sunrise Time (POA&gt;20 W/m2)]])*24,"")</f>
        <v>12.450000000000001</v>
      </c>
      <c r="L685" s="32" t="s">
        <v>425</v>
      </c>
      <c r="M685" s="32" t="s">
        <v>437</v>
      </c>
      <c r="N685" s="36" t="s">
        <v>413</v>
      </c>
      <c r="O685" s="37" t="s">
        <v>459</v>
      </c>
      <c r="P685" s="37" t="s">
        <v>472</v>
      </c>
      <c r="Q685" s="36"/>
      <c r="R685" s="175">
        <f>IF((PA[[#This Row],[String Type(If String BD)]]&amp;PA[[#This Row],[Equipment (If any BD other than PV  array and inv)]])="",1,0)</f>
        <v>0</v>
      </c>
      <c r="S685" s="175">
        <f>IF(PA[[#This Row],[String Type(If String BD)]]="",1,0)</f>
        <v>0</v>
      </c>
      <c r="T68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5" s="176">
        <f>IFERROR(_xlfn.XLOOKUP(PA[[#This Row],[Affected Equipment ]],'Basic Data'!N:N,'Basic Data'!Q:Q),"")</f>
        <v>31.610000000000003</v>
      </c>
      <c r="V685" s="303">
        <f ca="1">IFERROR(_xlfn.XLOOKUP(PA[[#This Row],[Affected Equipment ]],'Basic Data'!N:N,'Basic Data'!R:R),"")</f>
        <v>1.8812116883889783E-4</v>
      </c>
      <c r="W685" s="37" t="s">
        <v>448</v>
      </c>
      <c r="X685" s="39"/>
      <c r="Y685" s="38" t="s">
        <v>470</v>
      </c>
      <c r="Z685" s="41">
        <v>0.26111111111111113</v>
      </c>
      <c r="AA685" s="41">
        <v>0.26111111111111113</v>
      </c>
      <c r="AB685" s="41">
        <v>0.26111111111111113</v>
      </c>
      <c r="AC685" s="45">
        <v>0.70833333333333337</v>
      </c>
      <c r="AD685" s="177">
        <f>IF(PA[[#This Row],[Acknowledgement Time ]]="NA","",(PA[[#This Row],[Acknowledgement Time ]]-PA[[#This Row],[Fault Time]])*24)</f>
        <v>0</v>
      </c>
      <c r="AE685" s="177">
        <f>IF(PA[[#This Row],[Work Start time on Fault]]="NA","",(PA[[#This Row],[Work Start time on Fault]]-PA[[#This Row],[Fault Time]])*24)</f>
        <v>0</v>
      </c>
      <c r="AF685" s="178">
        <f>IF(PA[[#This Row],[Status]]="Open","",(PA[[#This Row],[Work Completion time on fault]]-PA[[#This Row],[Fault Time]])*24)</f>
        <v>10.733333333333334</v>
      </c>
      <c r="AG685" s="177">
        <f>IFERROR((PA[[#This Row],[Work Completion time on fault]]-PA[[#This Row],[Fault Time]])*24,"")</f>
        <v>10.733333333333334</v>
      </c>
      <c r="AH685" s="316" t="s">
        <v>594</v>
      </c>
      <c r="AI685" s="32" t="s">
        <v>368</v>
      </c>
      <c r="AJ685" s="176">
        <f ca="1">IFERROR(PA[[#This Row],[Breakdown Time]]*PA[[#This Row],[Plant Equivalent Weightage]],"")</f>
        <v>2.0191672122041701E-3</v>
      </c>
      <c r="AK685" s="37">
        <v>5170</v>
      </c>
      <c r="AL685" s="278">
        <f>IFERROR((_xlfn.XLOOKUP($G685,'Modelling New'!$D:$D,'Modelling New'!$O:$O)*PA[[#This Row],[Lost PoA(Wh/m2)]]*PA[[#This Row],[DC Capacity Affected (kW)]])/1000,"")</f>
        <v>132.53106739690531</v>
      </c>
    </row>
    <row r="686" spans="1:38">
      <c r="A686" s="174">
        <f t="shared" si="12"/>
        <v>685</v>
      </c>
      <c r="B686" s="134">
        <v>45825</v>
      </c>
      <c r="C686" s="183">
        <f>YEAR(PA[[#This Row],[Date]])+IF(MONTH(PA[[#This Row],[Date]])&gt;=4,1,0)</f>
        <v>2026</v>
      </c>
      <c r="D686" s="32">
        <f>YEAR(PA[[#This Row],[Date]])</f>
        <v>2025</v>
      </c>
      <c r="E686" s="36" t="s">
        <v>364</v>
      </c>
      <c r="F686" s="36" t="s">
        <v>364</v>
      </c>
      <c r="G686" s="217">
        <v>45809</v>
      </c>
      <c r="H686" s="175">
        <f>DAY(EOMONTH(PA[[#This Row],[Month Year]],0))</f>
        <v>30</v>
      </c>
      <c r="I686" s="33">
        <v>0.26111111111111113</v>
      </c>
      <c r="J686" s="33">
        <v>0.77986111111111112</v>
      </c>
      <c r="K686" s="34">
        <f>IFERROR((PA[[#This Row],[Sunset Time (POA&lt;20 W/m2)]]-PA[[#This Row],[Sunrise Time (POA&gt;20 W/m2)]])*24,"")</f>
        <v>12.450000000000001</v>
      </c>
      <c r="L686" s="32" t="s">
        <v>425</v>
      </c>
      <c r="M686" s="32" t="s">
        <v>437</v>
      </c>
      <c r="N686" s="36" t="s">
        <v>413</v>
      </c>
      <c r="O686" s="37" t="s">
        <v>459</v>
      </c>
      <c r="P686" s="37" t="s">
        <v>472</v>
      </c>
      <c r="Q686" s="36"/>
      <c r="R686" s="175">
        <f>IF((PA[[#This Row],[String Type(If String BD)]]&amp;PA[[#This Row],[Equipment (If any BD other than PV  array and inv)]])="",1,0)</f>
        <v>0</v>
      </c>
      <c r="S686" s="175">
        <f>IF(PA[[#This Row],[String Type(If String BD)]]="",1,0)</f>
        <v>0</v>
      </c>
      <c r="T68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6" s="176">
        <f>IFERROR(_xlfn.XLOOKUP(PA[[#This Row],[Affected Equipment ]],'Basic Data'!N:N,'Basic Data'!Q:Q),"")</f>
        <v>31.610000000000003</v>
      </c>
      <c r="V686" s="303">
        <f ca="1">IFERROR(_xlfn.XLOOKUP(PA[[#This Row],[Affected Equipment ]],'Basic Data'!N:N,'Basic Data'!R:R),"")</f>
        <v>1.8812116883889783E-4</v>
      </c>
      <c r="W686" s="37" t="s">
        <v>448</v>
      </c>
      <c r="X686" s="39"/>
      <c r="Y686" s="38" t="s">
        <v>470</v>
      </c>
      <c r="Z686" s="41">
        <v>0.26111111111111113</v>
      </c>
      <c r="AA686" s="41">
        <v>0.26111111111111113</v>
      </c>
      <c r="AB686" s="41">
        <v>0.26111111111111113</v>
      </c>
      <c r="AC686" s="45">
        <v>0.71527777777777779</v>
      </c>
      <c r="AD686" s="177">
        <f>IF(PA[[#This Row],[Acknowledgement Time ]]="NA","",(PA[[#This Row],[Acknowledgement Time ]]-PA[[#This Row],[Fault Time]])*24)</f>
        <v>0</v>
      </c>
      <c r="AE686" s="177">
        <f>IF(PA[[#This Row],[Work Start time on Fault]]="NA","",(PA[[#This Row],[Work Start time on Fault]]-PA[[#This Row],[Fault Time]])*24)</f>
        <v>0</v>
      </c>
      <c r="AF686" s="178">
        <f>IF(PA[[#This Row],[Status]]="Open","",(PA[[#This Row],[Work Completion time on fault]]-PA[[#This Row],[Fault Time]])*24)</f>
        <v>10.9</v>
      </c>
      <c r="AG686" s="177">
        <f>IFERROR((PA[[#This Row],[Work Completion time on fault]]-PA[[#This Row],[Fault Time]])*24,"")</f>
        <v>10.9</v>
      </c>
      <c r="AH686" s="316" t="s">
        <v>594</v>
      </c>
      <c r="AI686" s="32" t="s">
        <v>368</v>
      </c>
      <c r="AJ686" s="176">
        <f ca="1">IFERROR(PA[[#This Row],[Breakdown Time]]*PA[[#This Row],[Plant Equivalent Weightage]],"")</f>
        <v>2.0505207403439863E-3</v>
      </c>
      <c r="AK686" s="37">
        <v>5217</v>
      </c>
      <c r="AL686" s="278">
        <f>IFERROR((_xlfn.XLOOKUP($G686,'Modelling New'!$D:$D,'Modelling New'!$O:$O)*PA[[#This Row],[Lost PoA(Wh/m2)]]*PA[[#This Row],[DC Capacity Affected (kW)]])/1000,"")</f>
        <v>133.73589528233171</v>
      </c>
    </row>
    <row r="687" spans="1:38">
      <c r="A687" s="174">
        <f t="shared" si="12"/>
        <v>686</v>
      </c>
      <c r="B687" s="134">
        <v>45825</v>
      </c>
      <c r="C687" s="183">
        <f>YEAR(PA[[#This Row],[Date]])+IF(MONTH(PA[[#This Row],[Date]])&gt;=4,1,0)</f>
        <v>2026</v>
      </c>
      <c r="D687" s="32">
        <f>YEAR(PA[[#This Row],[Date]])</f>
        <v>2025</v>
      </c>
      <c r="E687" s="36" t="s">
        <v>364</v>
      </c>
      <c r="F687" s="36" t="s">
        <v>364</v>
      </c>
      <c r="G687" s="217">
        <v>45809</v>
      </c>
      <c r="H687" s="175">
        <f>DAY(EOMONTH(PA[[#This Row],[Month Year]],0))</f>
        <v>30</v>
      </c>
      <c r="I687" s="33">
        <v>0.26111111111111113</v>
      </c>
      <c r="J687" s="33">
        <v>0.77986111111111112</v>
      </c>
      <c r="K687" s="34">
        <f>IFERROR((PA[[#This Row],[Sunset Time (POA&lt;20 W/m2)]]-PA[[#This Row],[Sunrise Time (POA&gt;20 W/m2)]])*24,"")</f>
        <v>12.450000000000001</v>
      </c>
      <c r="L687" s="36" t="s">
        <v>425</v>
      </c>
      <c r="M687" s="36" t="s">
        <v>437</v>
      </c>
      <c r="N687" s="36" t="s">
        <v>413</v>
      </c>
      <c r="O687" s="37" t="s">
        <v>527</v>
      </c>
      <c r="P687" s="37" t="s">
        <v>472</v>
      </c>
      <c r="Q687" s="36"/>
      <c r="R687" s="175">
        <f>IF((PA[[#This Row],[String Type(If String BD)]]&amp;PA[[#This Row],[Equipment (If any BD other than PV  array and inv)]])="",1,0)</f>
        <v>0</v>
      </c>
      <c r="S687" s="175">
        <f>IF(PA[[#This Row],[String Type(If String BD)]]="",1,0)</f>
        <v>0</v>
      </c>
      <c r="T68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687" s="176">
        <f>IFERROR(_xlfn.XLOOKUP(PA[[#This Row],[Affected Equipment ]],'Basic Data'!N:N,'Basic Data'!Q:Q),"")</f>
        <v>31.610000000000003</v>
      </c>
      <c r="V687" s="303">
        <f ca="1">IFERROR(_xlfn.XLOOKUP(PA[[#This Row],[Affected Equipment ]],'Basic Data'!N:N,'Basic Data'!R:R),"")</f>
        <v>1.8812116883889783E-4</v>
      </c>
      <c r="W687" s="37" t="s">
        <v>448</v>
      </c>
      <c r="X687" s="39"/>
      <c r="Y687" s="38" t="s">
        <v>470</v>
      </c>
      <c r="Z687" s="41">
        <v>0.26111111111111113</v>
      </c>
      <c r="AA687" s="41">
        <v>0.26111111111111113</v>
      </c>
      <c r="AB687" s="41">
        <v>0.26111111111111113</v>
      </c>
      <c r="AC687" s="45">
        <v>0.72222222222222221</v>
      </c>
      <c r="AD687" s="177">
        <f>IF(PA[[#This Row],[Acknowledgement Time ]]="NA","",(PA[[#This Row],[Acknowledgement Time ]]-PA[[#This Row],[Fault Time]])*24)</f>
        <v>0</v>
      </c>
      <c r="AE687" s="177">
        <f>IF(PA[[#This Row],[Work Start time on Fault]]="NA","",(PA[[#This Row],[Work Start time on Fault]]-PA[[#This Row],[Fault Time]])*24)</f>
        <v>0</v>
      </c>
      <c r="AF687" s="178">
        <f>IF(PA[[#This Row],[Status]]="Open","",(PA[[#This Row],[Work Completion time on fault]]-PA[[#This Row],[Fault Time]])*24)</f>
        <v>11.066666666666666</v>
      </c>
      <c r="AG687" s="177">
        <f>IFERROR((PA[[#This Row],[Work Completion time on fault]]-PA[[#This Row],[Fault Time]])*24,"")</f>
        <v>11.066666666666666</v>
      </c>
      <c r="AH687" s="316" t="s">
        <v>649</v>
      </c>
      <c r="AI687" s="32" t="s">
        <v>368</v>
      </c>
      <c r="AJ687" s="176">
        <f ca="1">IFERROR(PA[[#This Row],[Breakdown Time]]*PA[[#This Row],[Plant Equivalent Weightage]],"")</f>
        <v>2.0818742684838025E-3</v>
      </c>
      <c r="AK687" s="37">
        <v>5269</v>
      </c>
      <c r="AL687" s="278">
        <f>IFERROR((_xlfn.XLOOKUP($G687,'Modelling New'!$D:$D,'Modelling New'!$O:$O)*PA[[#This Row],[Lost PoA(Wh/m2)]]*PA[[#This Row],[DC Capacity Affected (kW)]])/1000,"")</f>
        <v>135.06889634705882</v>
      </c>
    </row>
    <row r="688" spans="1:38">
      <c r="A688" s="174">
        <f t="shared" si="12"/>
        <v>687</v>
      </c>
      <c r="B688" s="30">
        <v>45825</v>
      </c>
      <c r="C688" s="184">
        <f>YEAR(PA[[#This Row],[Date]])+IF(MONTH(PA[[#This Row],[Date]])&gt;=4,1,0)</f>
        <v>2026</v>
      </c>
      <c r="D688" s="32">
        <f>YEAR(PA[[#This Row],[Date]])</f>
        <v>2025</v>
      </c>
      <c r="E688" s="36" t="s">
        <v>364</v>
      </c>
      <c r="F688" s="36" t="s">
        <v>364</v>
      </c>
      <c r="G688" s="217">
        <v>45809</v>
      </c>
      <c r="H688" s="31">
        <f>DAY(EOMONTH(PA[[#This Row],[Month Year]],0))</f>
        <v>30</v>
      </c>
      <c r="I688" s="33">
        <v>0.26111111111111113</v>
      </c>
      <c r="J688" s="33">
        <v>0.77986111111111112</v>
      </c>
      <c r="K688" s="34">
        <f>IFERROR((PA[[#This Row],[Sunset Time (POA&lt;20 W/m2)]]-PA[[#This Row],[Sunrise Time (POA&gt;20 W/m2)]])*24,"")</f>
        <v>12.450000000000001</v>
      </c>
      <c r="L688" s="32" t="s">
        <v>479</v>
      </c>
      <c r="M688" s="32"/>
      <c r="N688" s="32"/>
      <c r="O688" s="35"/>
      <c r="P688" s="35"/>
      <c r="Q688" s="32" t="s">
        <v>420</v>
      </c>
      <c r="R688" s="31">
        <f>IF((PA[[#This Row],[String Type(If String BD)]]&amp;PA[[#This Row],[Equipment (If any BD other than PV  array and inv)]])="",1,0)</f>
        <v>0</v>
      </c>
      <c r="S688" s="31">
        <f>IF(PA[[#This Row],[String Type(If String BD)]]="",1,0)</f>
        <v>1</v>
      </c>
      <c r="T6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88" s="34">
        <f>IFERROR(_xlfn.XLOOKUP(PA[[#This Row],[Affected Equipment ]],'Basic Data'!N:N,'Basic Data'!Q:Q),"")</f>
        <v>8453.5</v>
      </c>
      <c r="V688" s="302">
        <f ca="1">IFERROR(_xlfn.XLOOKUP(PA[[#This Row],[Affected Equipment ]],'Basic Data'!N:N,'Basic Data'!R:R),"")</f>
        <v>5.0309468547283222E-2</v>
      </c>
      <c r="W688" s="35" t="s">
        <v>421</v>
      </c>
      <c r="X688" s="38"/>
      <c r="Y688" s="38" t="s">
        <v>686</v>
      </c>
      <c r="Z688" s="41">
        <v>0.42916666666666664</v>
      </c>
      <c r="AA688" s="41">
        <v>0.42916666666666664</v>
      </c>
      <c r="AB688" s="41">
        <v>0.42916666666666664</v>
      </c>
      <c r="AC688" s="44">
        <v>0.45</v>
      </c>
      <c r="AD688" s="42">
        <f>IF(PA[[#This Row],[Acknowledgement Time ]]="NA","",(PA[[#This Row],[Acknowledgement Time ]]-PA[[#This Row],[Fault Time]])*24)</f>
        <v>0</v>
      </c>
      <c r="AE688" s="42">
        <f>IF(PA[[#This Row],[Work Start time on Fault]]="NA","",(PA[[#This Row],[Work Start time on Fault]]-PA[[#This Row],[Fault Time]])*24)</f>
        <v>0</v>
      </c>
      <c r="AF688" s="43">
        <f>IF(PA[[#This Row],[Status]]="Open","",(PA[[#This Row],[Work Completion time on fault]]-PA[[#This Row],[Fault Time]])*24)</f>
        <v>0.50000000000000089</v>
      </c>
      <c r="AG688" s="42">
        <f>IFERROR((PA[[#This Row],[Work Completion time on fault]]-PA[[#This Row],[Fault Time]])*24,"")</f>
        <v>0.50000000000000089</v>
      </c>
      <c r="AH688" s="35" t="s">
        <v>423</v>
      </c>
      <c r="AI688" s="32" t="s">
        <v>368</v>
      </c>
      <c r="AJ688" s="34">
        <f ca="1">IFERROR(PA[[#This Row],[Breakdown Time]]*PA[[#This Row],[Plant Equivalent Weightage]],"")</f>
        <v>2.5154734273641656E-2</v>
      </c>
      <c r="AK688" s="35">
        <v>274.5</v>
      </c>
      <c r="AL688" s="49">
        <f>IFERROR((_xlfn.XLOOKUP($G688,'Modelling New'!$D:$D,'Modelling New'!$O:$O)*PA[[#This Row],[Lost PoA(Wh/m2)]]*PA[[#This Row],[DC Capacity Affected (kW)]])/1000,"")</f>
        <v>1881.8350907904321</v>
      </c>
    </row>
    <row r="689" spans="1:38">
      <c r="A689" s="174">
        <f t="shared" si="12"/>
        <v>688</v>
      </c>
      <c r="B689" s="30">
        <v>45825</v>
      </c>
      <c r="C689" s="184">
        <f>YEAR(PA[[#This Row],[Date]])+IF(MONTH(PA[[#This Row],[Date]])&gt;=4,1,0)</f>
        <v>2026</v>
      </c>
      <c r="D689" s="32">
        <f>YEAR(PA[[#This Row],[Date]])</f>
        <v>2025</v>
      </c>
      <c r="E689" s="36" t="s">
        <v>364</v>
      </c>
      <c r="F689" s="36" t="s">
        <v>364</v>
      </c>
      <c r="G689" s="217">
        <v>45809</v>
      </c>
      <c r="H689" s="31">
        <f>DAY(EOMONTH(PA[[#This Row],[Month Year]],0))</f>
        <v>30</v>
      </c>
      <c r="I689" s="33">
        <v>0.26111111111111113</v>
      </c>
      <c r="J689" s="33">
        <v>0.77986111111111112</v>
      </c>
      <c r="K689" s="34">
        <f>IFERROR((PA[[#This Row],[Sunset Time (POA&lt;20 W/m2)]]-PA[[#This Row],[Sunrise Time (POA&gt;20 W/m2)]])*24,"")</f>
        <v>12.450000000000001</v>
      </c>
      <c r="L689" s="32" t="s">
        <v>525</v>
      </c>
      <c r="M689" s="32"/>
      <c r="N689" s="32"/>
      <c r="O689" s="35"/>
      <c r="P689" s="35"/>
      <c r="Q689" s="32" t="s">
        <v>420</v>
      </c>
      <c r="R689" s="31">
        <f>IF((PA[[#This Row],[String Type(If String BD)]]&amp;PA[[#This Row],[Equipment (If any BD other than PV  array and inv)]])="",1,0)</f>
        <v>0</v>
      </c>
      <c r="S689" s="31">
        <f>IF(PA[[#This Row],[String Type(If String BD)]]="",1,0)</f>
        <v>1</v>
      </c>
      <c r="T6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89" s="34">
        <f>IFERROR(_xlfn.XLOOKUP(PA[[#This Row],[Affected Equipment ]],'Basic Data'!N:N,'Basic Data'!Q:Q),"")</f>
        <v>8360.8450000000048</v>
      </c>
      <c r="V689" s="302">
        <f ca="1">IFERROR(_xlfn.XLOOKUP(PA[[#This Row],[Affected Equipment ]],'Basic Data'!N:N,'Basic Data'!R:R),"")</f>
        <v>4.97580491578885E-2</v>
      </c>
      <c r="W689" s="35" t="s">
        <v>421</v>
      </c>
      <c r="X689" s="38"/>
      <c r="Y689" s="38" t="s">
        <v>686</v>
      </c>
      <c r="Z689" s="41">
        <v>0.42916666666666664</v>
      </c>
      <c r="AA689" s="41">
        <v>0.42916666666666664</v>
      </c>
      <c r="AB689" s="41">
        <v>0.42916666666666664</v>
      </c>
      <c r="AC689" s="44">
        <v>0.44444444444444442</v>
      </c>
      <c r="AD689" s="42">
        <f>IF(PA[[#This Row],[Acknowledgement Time ]]="NA","",(PA[[#This Row],[Acknowledgement Time ]]-PA[[#This Row],[Fault Time]])*24)</f>
        <v>0</v>
      </c>
      <c r="AE689" s="42">
        <f>IF(PA[[#This Row],[Work Start time on Fault]]="NA","",(PA[[#This Row],[Work Start time on Fault]]-PA[[#This Row],[Fault Time]])*24)</f>
        <v>0</v>
      </c>
      <c r="AF689" s="43">
        <f>IF(PA[[#This Row],[Status]]="Open","",(PA[[#This Row],[Work Completion time on fault]]-PA[[#This Row],[Fault Time]])*24)</f>
        <v>0.3666666666666667</v>
      </c>
      <c r="AG689" s="42">
        <f>IFERROR((PA[[#This Row],[Work Completion time on fault]]-PA[[#This Row],[Fault Time]])*24,"")</f>
        <v>0.3666666666666667</v>
      </c>
      <c r="AH689" s="35" t="s">
        <v>423</v>
      </c>
      <c r="AI689" s="32" t="s">
        <v>368</v>
      </c>
      <c r="AJ689" s="34">
        <f ca="1">IFERROR(PA[[#This Row],[Breakdown Time]]*PA[[#This Row],[Plant Equivalent Weightage]],"")</f>
        <v>1.8244618024559119E-2</v>
      </c>
      <c r="AK689" s="35">
        <v>240</v>
      </c>
      <c r="AL689" s="49">
        <f>IFERROR((_xlfn.XLOOKUP($G689,'Modelling New'!$D:$D,'Modelling New'!$O:$O)*PA[[#This Row],[Lost PoA(Wh/m2)]]*PA[[#This Row],[DC Capacity Affected (kW)]])/1000,"")</f>
        <v>1627.2866844014609</v>
      </c>
    </row>
    <row r="690" spans="1:38">
      <c r="A690" s="174">
        <f t="shared" si="12"/>
        <v>689</v>
      </c>
      <c r="B690" s="30">
        <v>45825</v>
      </c>
      <c r="C690" s="184">
        <f>YEAR(PA[[#This Row],[Date]])+IF(MONTH(PA[[#This Row],[Date]])&gt;=4,1,0)</f>
        <v>2026</v>
      </c>
      <c r="D690" s="32">
        <f>YEAR(PA[[#This Row],[Date]])</f>
        <v>2025</v>
      </c>
      <c r="E690" s="36" t="s">
        <v>364</v>
      </c>
      <c r="F690" s="36" t="s">
        <v>364</v>
      </c>
      <c r="G690" s="217">
        <v>45809</v>
      </c>
      <c r="H690" s="31">
        <f>DAY(EOMONTH(PA[[#This Row],[Month Year]],0))</f>
        <v>30</v>
      </c>
      <c r="I690" s="33">
        <v>0.26111111111111113</v>
      </c>
      <c r="J690" s="33">
        <v>0.77986111111111112</v>
      </c>
      <c r="K690" s="34">
        <f>IFERROR((PA[[#This Row],[Sunset Time (POA&lt;20 W/m2)]]-PA[[#This Row],[Sunrise Time (POA&gt;20 W/m2)]])*24,"")</f>
        <v>12.450000000000001</v>
      </c>
      <c r="L690" s="32" t="s">
        <v>609</v>
      </c>
      <c r="M690" s="32"/>
      <c r="N690" s="32"/>
      <c r="O690" s="35"/>
      <c r="P690" s="35"/>
      <c r="Q690" s="32" t="s">
        <v>420</v>
      </c>
      <c r="R690" s="31">
        <f>IF((PA[[#This Row],[String Type(If String BD)]]&amp;PA[[#This Row],[Equipment (If any BD other than PV  array and inv)]])="",1,0)</f>
        <v>0</v>
      </c>
      <c r="S690" s="31">
        <f>IF(PA[[#This Row],[String Type(If String BD)]]="",1,0)</f>
        <v>1</v>
      </c>
      <c r="T6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0" s="34">
        <f>IFERROR(_xlfn.XLOOKUP(PA[[#This Row],[Affected Equipment ]],'Basic Data'!N:N,'Basic Data'!Q:Q),"")</f>
        <v>5911.0700000000015</v>
      </c>
      <c r="V690" s="302">
        <f ca="1">IFERROR(_xlfn.XLOOKUP(PA[[#This Row],[Affected Equipment ]],'Basic Data'!N:N,'Basic Data'!R:R),"")</f>
        <v>3.5178658572873903E-2</v>
      </c>
      <c r="W690" s="35" t="s">
        <v>421</v>
      </c>
      <c r="X690" s="38"/>
      <c r="Y690" s="38" t="s">
        <v>686</v>
      </c>
      <c r="Z690" s="41">
        <v>0.42916666666666664</v>
      </c>
      <c r="AA690" s="41">
        <v>0.42916666666666664</v>
      </c>
      <c r="AB690" s="41">
        <v>0.42916666666666664</v>
      </c>
      <c r="AC690" s="44">
        <v>0.44444444444444442</v>
      </c>
      <c r="AD690" s="42">
        <f>IF(PA[[#This Row],[Acknowledgement Time ]]="NA","",(PA[[#This Row],[Acknowledgement Time ]]-PA[[#This Row],[Fault Time]])*24)</f>
        <v>0</v>
      </c>
      <c r="AE690" s="42">
        <f>IF(PA[[#This Row],[Work Start time on Fault]]="NA","",(PA[[#This Row],[Work Start time on Fault]]-PA[[#This Row],[Fault Time]])*24)</f>
        <v>0</v>
      </c>
      <c r="AF690" s="43">
        <f>IF(PA[[#This Row],[Status]]="Open","",(PA[[#This Row],[Work Completion time on fault]]-PA[[#This Row],[Fault Time]])*24)</f>
        <v>0.3666666666666667</v>
      </c>
      <c r="AG690" s="42">
        <f>IFERROR((PA[[#This Row],[Work Completion time on fault]]-PA[[#This Row],[Fault Time]])*24,"")</f>
        <v>0.3666666666666667</v>
      </c>
      <c r="AH690" s="35" t="s">
        <v>423</v>
      </c>
      <c r="AI690" s="32" t="s">
        <v>368</v>
      </c>
      <c r="AJ690" s="34">
        <f ca="1">IFERROR(PA[[#This Row],[Breakdown Time]]*PA[[#This Row],[Plant Equivalent Weightage]],"")</f>
        <v>1.2898841476720432E-2</v>
      </c>
      <c r="AK690" s="35">
        <v>240</v>
      </c>
      <c r="AL690" s="49">
        <f>IFERROR((_xlfn.XLOOKUP($G690,'Modelling New'!$D:$D,'Modelling New'!$O:$O)*PA[[#This Row],[Lost PoA(Wh/m2)]]*PA[[#This Row],[DC Capacity Affected (kW)]])/1000,"")</f>
        <v>1150.4824574029228</v>
      </c>
    </row>
    <row r="691" spans="1:38">
      <c r="A691" s="174">
        <f t="shared" si="12"/>
        <v>690</v>
      </c>
      <c r="B691" s="30">
        <v>45826</v>
      </c>
      <c r="C691" s="183">
        <f>YEAR(PA[[#This Row],[Date]])+IF(MONTH(PA[[#This Row],[Date]])&gt;=4,1,0)</f>
        <v>2026</v>
      </c>
      <c r="D691" s="32">
        <f>YEAR(PA[[#This Row],[Date]])</f>
        <v>2025</v>
      </c>
      <c r="E691" s="36" t="s">
        <v>364</v>
      </c>
      <c r="F691" s="36" t="s">
        <v>364</v>
      </c>
      <c r="G691" s="217">
        <v>45809</v>
      </c>
      <c r="H691" s="175">
        <f>DAY(EOMONTH(PA[[#This Row],[Month Year]],0))</f>
        <v>30</v>
      </c>
      <c r="I691" s="33">
        <v>0.26458333333333334</v>
      </c>
      <c r="J691" s="33">
        <v>0.77847222222222223</v>
      </c>
      <c r="K691" s="34">
        <f>IFERROR((PA[[#This Row],[Sunset Time (POA&lt;20 W/m2)]]-PA[[#This Row],[Sunrise Time (POA&gt;20 W/m2)]])*24,"")</f>
        <v>12.333333333333332</v>
      </c>
      <c r="L691" s="32" t="s">
        <v>511</v>
      </c>
      <c r="M691" s="32" t="s">
        <v>404</v>
      </c>
      <c r="N691" s="32"/>
      <c r="O691" s="35"/>
      <c r="P691" s="37"/>
      <c r="Q691" s="32"/>
      <c r="R691" s="175">
        <f>IF((PA[[#This Row],[String Type(If String BD)]]&amp;PA[[#This Row],[Equipment (If any BD other than PV  array and inv)]])="",1,0)</f>
        <v>1</v>
      </c>
      <c r="S691" s="175">
        <f>IF(PA[[#This Row],[String Type(If String BD)]]="",1,0)</f>
        <v>1</v>
      </c>
      <c r="T69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691" s="176">
        <f>IFERROR(_xlfn.XLOOKUP(PA[[#This Row],[Affected Equipment ]],'Basic Data'!N:N,'Basic Data'!Q:Q),"")</f>
        <v>4061.8850000000007</v>
      </c>
      <c r="V691" s="303">
        <f ca="1">IFERROR(_xlfn.XLOOKUP(PA[[#This Row],[Affected Equipment ]],'Basic Data'!N:N,'Basic Data'!R:R),"")</f>
        <v>2.4173570195798372E-2</v>
      </c>
      <c r="W691" s="35" t="s">
        <v>475</v>
      </c>
      <c r="X691" s="39"/>
      <c r="Y691" s="38" t="s">
        <v>439</v>
      </c>
      <c r="Z691" s="41">
        <v>0.26458333333333334</v>
      </c>
      <c r="AA691" s="41">
        <v>0.26458333333333334</v>
      </c>
      <c r="AB691" s="41">
        <v>0.26458333333333334</v>
      </c>
      <c r="AC691" s="44">
        <v>0.77847222222222223</v>
      </c>
      <c r="AD691" s="177">
        <f>IF(PA[[#This Row],[Acknowledgement Time ]]="NA","",(PA[[#This Row],[Acknowledgement Time ]]-PA[[#This Row],[Fault Time]])*24)</f>
        <v>0</v>
      </c>
      <c r="AE691" s="177">
        <f>IF(PA[[#This Row],[Work Start time on Fault]]="NA","",(PA[[#This Row],[Work Start time on Fault]]-PA[[#This Row],[Fault Time]])*24)</f>
        <v>0</v>
      </c>
      <c r="AF691" s="178" t="str">
        <f>IF(PA[[#This Row],[Status]]="Open","",(PA[[#This Row],[Work Completion time on fault]]-PA[[#This Row],[Fault Time]])*24)</f>
        <v/>
      </c>
      <c r="AG691" s="177">
        <f>IFERROR((PA[[#This Row],[Work Completion time on fault]]-PA[[#This Row],[Fault Time]])*24,"")</f>
        <v>12.333333333333332</v>
      </c>
      <c r="AH691" s="35" t="s">
        <v>673</v>
      </c>
      <c r="AI691" s="32" t="s">
        <v>553</v>
      </c>
      <c r="AJ691" s="176">
        <f ca="1">IFERROR(PA[[#This Row],[Breakdown Time]]*PA[[#This Row],[Plant Equivalent Weightage]],"")</f>
        <v>0.29814069908151325</v>
      </c>
      <c r="AK691" s="35">
        <v>4885</v>
      </c>
      <c r="AL691" s="278">
        <f>IFERROR((_xlfn.XLOOKUP($G691,'Modelling New'!$D:$D,'Modelling New'!$O:$O)*PA[[#This Row],[Lost PoA(Wh/m2)]]*PA[[#This Row],[DC Capacity Affected (kW)]])/1000,"")</f>
        <v>16091.437708714488</v>
      </c>
    </row>
    <row r="692" spans="1:38">
      <c r="A692" s="174">
        <f t="shared" si="12"/>
        <v>691</v>
      </c>
      <c r="B692" s="30">
        <v>45826</v>
      </c>
      <c r="C692" s="184">
        <f>YEAR(PA[[#This Row],[Date]])+IF(MONTH(PA[[#This Row],[Date]])&gt;=4,1,0)</f>
        <v>2026</v>
      </c>
      <c r="D692" s="32">
        <f>YEAR(PA[[#This Row],[Date]])</f>
        <v>2025</v>
      </c>
      <c r="E692" s="36" t="s">
        <v>364</v>
      </c>
      <c r="F692" s="36" t="s">
        <v>364</v>
      </c>
      <c r="G692" s="217">
        <v>45809</v>
      </c>
      <c r="H692" s="31">
        <f>DAY(EOMONTH(PA[[#This Row],[Month Year]],0))</f>
        <v>30</v>
      </c>
      <c r="I692" s="33">
        <v>0.26458333333333334</v>
      </c>
      <c r="J692" s="33">
        <v>0.77847222222222223</v>
      </c>
      <c r="K692" s="34">
        <f>IFERROR((PA[[#This Row],[Sunset Time (POA&lt;20 W/m2)]]-PA[[#This Row],[Sunrise Time (POA&gt;20 W/m2)]])*24,"")</f>
        <v>12.333333333333332</v>
      </c>
      <c r="L692" s="36" t="s">
        <v>511</v>
      </c>
      <c r="M692" s="36" t="s">
        <v>411</v>
      </c>
      <c r="N692" s="36"/>
      <c r="O692" s="37"/>
      <c r="P692" s="35"/>
      <c r="Q692" s="32"/>
      <c r="R692" s="31">
        <f>IF((PA[[#This Row],[String Type(If String BD)]]&amp;PA[[#This Row],[Equipment (If any BD other than PV  array and inv)]])="",1,0)</f>
        <v>1</v>
      </c>
      <c r="S692" s="31">
        <f>IF(PA[[#This Row],[String Type(If String BD)]]="",1,0)</f>
        <v>1</v>
      </c>
      <c r="T6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692" s="34">
        <f>IFERROR(_xlfn.XLOOKUP(PA[[#This Row],[Affected Equipment ]],'Basic Data'!N:N,'Basic Data'!Q:Q),"")</f>
        <v>3888.03</v>
      </c>
      <c r="V692" s="302">
        <f ca="1">IFERROR(_xlfn.XLOOKUP(PA[[#This Row],[Affected Equipment ]],'Basic Data'!N:N,'Basic Data'!R:R),"")</f>
        <v>2.3138903767184433E-2</v>
      </c>
      <c r="W692" s="35" t="s">
        <v>475</v>
      </c>
      <c r="X692" s="38"/>
      <c r="Y692" s="38" t="s">
        <v>439</v>
      </c>
      <c r="Z692" s="41">
        <v>0.26458333333333334</v>
      </c>
      <c r="AA692" s="41">
        <v>0.26458333333333334</v>
      </c>
      <c r="AB692" s="41">
        <v>0.26458333333333334</v>
      </c>
      <c r="AC692" s="44">
        <v>0.77847222222222223</v>
      </c>
      <c r="AD692" s="42">
        <f>IF(PA[[#This Row],[Acknowledgement Time ]]="NA","",(PA[[#This Row],[Acknowledgement Time ]]-PA[[#This Row],[Fault Time]])*24)</f>
        <v>0</v>
      </c>
      <c r="AE692" s="42">
        <f>IF(PA[[#This Row],[Work Start time on Fault]]="NA","",(PA[[#This Row],[Work Start time on Fault]]-PA[[#This Row],[Fault Time]])*24)</f>
        <v>0</v>
      </c>
      <c r="AF692" s="43" t="str">
        <f>IF(PA[[#This Row],[Status]]="Open","",(PA[[#This Row],[Work Completion time on fault]]-PA[[#This Row],[Fault Time]])*24)</f>
        <v/>
      </c>
      <c r="AG692" s="42">
        <f>IFERROR((PA[[#This Row],[Work Completion time on fault]]-PA[[#This Row],[Fault Time]])*24,"")</f>
        <v>12.333333333333332</v>
      </c>
      <c r="AH692" s="35" t="s">
        <v>673</v>
      </c>
      <c r="AI692" s="32" t="s">
        <v>553</v>
      </c>
      <c r="AJ692" s="34">
        <f ca="1">IFERROR(PA[[#This Row],[Breakdown Time]]*PA[[#This Row],[Plant Equivalent Weightage]],"")</f>
        <v>0.285379813128608</v>
      </c>
      <c r="AK692" s="35">
        <v>4885</v>
      </c>
      <c r="AL692" s="49">
        <f>IFERROR((_xlfn.XLOOKUP($G692,'Modelling New'!$D:$D,'Modelling New'!$O:$O)*PA[[#This Row],[Lost PoA(Wh/m2)]]*PA[[#This Row],[DC Capacity Affected (kW)]])/1000,"")</f>
        <v>15402.69912974227</v>
      </c>
    </row>
    <row r="693" spans="1:38">
      <c r="A693" s="174">
        <f t="shared" si="12"/>
        <v>692</v>
      </c>
      <c r="B693" s="30">
        <v>45826</v>
      </c>
      <c r="C693" s="184">
        <f>YEAR(PA[[#This Row],[Date]])+IF(MONTH(PA[[#This Row],[Date]])&gt;=4,1,0)</f>
        <v>2026</v>
      </c>
      <c r="D693" s="32">
        <f>YEAR(PA[[#This Row],[Date]])</f>
        <v>2025</v>
      </c>
      <c r="E693" s="36" t="s">
        <v>364</v>
      </c>
      <c r="F693" s="36" t="s">
        <v>364</v>
      </c>
      <c r="G693" s="217">
        <v>45809</v>
      </c>
      <c r="H693" s="31">
        <f>DAY(EOMONTH(PA[[#This Row],[Month Year]],0))</f>
        <v>30</v>
      </c>
      <c r="I693" s="33">
        <v>0.26458333333333334</v>
      </c>
      <c r="J693" s="33">
        <v>0.77847222222222223</v>
      </c>
      <c r="K693" s="34">
        <f>IFERROR((PA[[#This Row],[Sunset Time (POA&lt;20 W/m2)]]-PA[[#This Row],[Sunrise Time (POA&gt;20 W/m2)]])*24,"")</f>
        <v>12.333333333333332</v>
      </c>
      <c r="L693" s="32" t="s">
        <v>428</v>
      </c>
      <c r="M693" s="36" t="s">
        <v>411</v>
      </c>
      <c r="N693" s="36" t="s">
        <v>413</v>
      </c>
      <c r="O693" s="37" t="s">
        <v>406</v>
      </c>
      <c r="P693" s="35"/>
      <c r="Q693" s="32"/>
      <c r="R693" s="31">
        <f>IF((PA[[#This Row],[String Type(If String BD)]]&amp;PA[[#This Row],[Equipment (If any BD other than PV  array and inv)]])="",1,0)</f>
        <v>1</v>
      </c>
      <c r="S693" s="31">
        <f>IF(PA[[#This Row],[String Type(If String BD)]]="",1,0)</f>
        <v>1</v>
      </c>
      <c r="T6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693" s="34">
        <f>IFERROR(_xlfn.XLOOKUP(PA[[#This Row],[Affected Equipment ]],'Basic Data'!N:N,'Basic Data'!Q:Q),"")</f>
        <v>287.10000000000002</v>
      </c>
      <c r="V693" s="302">
        <f ca="1">IFERROR(_xlfn.XLOOKUP(PA[[#This Row],[Affected Equipment ]],'Basic Data'!N:N,'Basic Data'!R:R),"")</f>
        <v>1.7086234600964115E-3</v>
      </c>
      <c r="W693" s="35" t="s">
        <v>434</v>
      </c>
      <c r="X693" s="38"/>
      <c r="Y693" s="38" t="s">
        <v>680</v>
      </c>
      <c r="Z693" s="41">
        <v>0.26458333333333334</v>
      </c>
      <c r="AA693" s="41">
        <v>0.26458333333333334</v>
      </c>
      <c r="AB693" s="41">
        <v>0.26458333333333334</v>
      </c>
      <c r="AC693" s="44">
        <v>0.77847222222222223</v>
      </c>
      <c r="AD693" s="42">
        <f>IF(PA[[#This Row],[Acknowledgement Time ]]="NA","",(PA[[#This Row],[Acknowledgement Time ]]-PA[[#This Row],[Fault Time]])*24)</f>
        <v>0</v>
      </c>
      <c r="AE693" s="42">
        <f>IF(PA[[#This Row],[Work Start time on Fault]]="NA","",(PA[[#This Row],[Work Start time on Fault]]-PA[[#This Row],[Fault Time]])*24)</f>
        <v>0</v>
      </c>
      <c r="AF693" s="43" t="str">
        <f>IF(PA[[#This Row],[Status]]="Open","",(PA[[#This Row],[Work Completion time on fault]]-PA[[#This Row],[Fault Time]])*24)</f>
        <v/>
      </c>
      <c r="AG693" s="42">
        <f>IFERROR((PA[[#This Row],[Work Completion time on fault]]-PA[[#This Row],[Fault Time]])*24,"")</f>
        <v>12.333333333333332</v>
      </c>
      <c r="AH693" s="35" t="s">
        <v>552</v>
      </c>
      <c r="AI693" s="32" t="s">
        <v>553</v>
      </c>
      <c r="AJ693" s="34">
        <f ca="1">IFERROR(PA[[#This Row],[Breakdown Time]]*PA[[#This Row],[Plant Equivalent Weightage]],"")</f>
        <v>2.1073022674522407E-2</v>
      </c>
      <c r="AK693" s="35">
        <v>5036</v>
      </c>
      <c r="AL693" s="49">
        <f>IFERROR((_xlfn.XLOOKUP($G693,'Modelling New'!$D:$D,'Modelling New'!$O:$O)*PA[[#This Row],[Lost PoA(Wh/m2)]]*PA[[#This Row],[DC Capacity Affected (kW)]])/1000,"")</f>
        <v>1172.5235406397298</v>
      </c>
    </row>
    <row r="694" spans="1:38">
      <c r="A694" s="174">
        <f t="shared" si="12"/>
        <v>693</v>
      </c>
      <c r="B694" s="30">
        <v>45826</v>
      </c>
      <c r="C694" s="184">
        <f>YEAR(PA[[#This Row],[Date]])+IF(MONTH(PA[[#This Row],[Date]])&gt;=4,1,0)</f>
        <v>2026</v>
      </c>
      <c r="D694" s="32">
        <f>YEAR(PA[[#This Row],[Date]])</f>
        <v>2025</v>
      </c>
      <c r="E694" s="36" t="s">
        <v>364</v>
      </c>
      <c r="F694" s="36" t="s">
        <v>364</v>
      </c>
      <c r="G694" s="217">
        <v>45809</v>
      </c>
      <c r="H694" s="31">
        <f>DAY(EOMONTH(PA[[#This Row],[Month Year]],0))</f>
        <v>30</v>
      </c>
      <c r="I694" s="33">
        <v>0.26458333333333334</v>
      </c>
      <c r="J694" s="33">
        <v>0.77847222222222223</v>
      </c>
      <c r="K694" s="34">
        <f>IFERROR((PA[[#This Row],[Sunset Time (POA&lt;20 W/m2)]]-PA[[#This Row],[Sunrise Time (POA&gt;20 W/m2)]])*24,"")</f>
        <v>12.333333333333332</v>
      </c>
      <c r="L694" s="32" t="s">
        <v>428</v>
      </c>
      <c r="M694" s="36" t="s">
        <v>411</v>
      </c>
      <c r="N694" s="36" t="s">
        <v>413</v>
      </c>
      <c r="O694" s="37" t="s">
        <v>457</v>
      </c>
      <c r="P694" s="35"/>
      <c r="Q694" s="32"/>
      <c r="R694" s="31">
        <f>IF((PA[[#This Row],[String Type(If String BD)]]&amp;PA[[#This Row],[Equipment (If any BD other than PV  array and inv)]])="",1,0)</f>
        <v>1</v>
      </c>
      <c r="S694" s="31">
        <f>IF(PA[[#This Row],[String Type(If String BD)]]="",1,0)</f>
        <v>1</v>
      </c>
      <c r="T6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694" s="34">
        <f>IFERROR(_xlfn.XLOOKUP(PA[[#This Row],[Affected Equipment ]],'Basic Data'!N:N,'Basic Data'!Q:Q),"")</f>
        <v>287.10000000000002</v>
      </c>
      <c r="V694" s="302">
        <f ca="1">IFERROR(_xlfn.XLOOKUP(PA[[#This Row],[Affected Equipment ]],'Basic Data'!N:N,'Basic Data'!R:R),"")</f>
        <v>1.7086234600964115E-3</v>
      </c>
      <c r="W694" s="35" t="s">
        <v>434</v>
      </c>
      <c r="X694" s="38"/>
      <c r="Y694" s="38" t="s">
        <v>681</v>
      </c>
      <c r="Z694" s="41">
        <v>0.26458333333333334</v>
      </c>
      <c r="AA694" s="41">
        <v>0.26458333333333334</v>
      </c>
      <c r="AB694" s="41">
        <v>0.26458333333333334</v>
      </c>
      <c r="AC694" s="44">
        <v>0.77847222222222223</v>
      </c>
      <c r="AD694" s="42">
        <f>IF(PA[[#This Row],[Acknowledgement Time ]]="NA","",(PA[[#This Row],[Acknowledgement Time ]]-PA[[#This Row],[Fault Time]])*24)</f>
        <v>0</v>
      </c>
      <c r="AE694" s="42">
        <f>IF(PA[[#This Row],[Work Start time on Fault]]="NA","",(PA[[#This Row],[Work Start time on Fault]]-PA[[#This Row],[Fault Time]])*24)</f>
        <v>0</v>
      </c>
      <c r="AF694" s="43" t="str">
        <f>IF(PA[[#This Row],[Status]]="Open","",(PA[[#This Row],[Work Completion time on fault]]-PA[[#This Row],[Fault Time]])*24)</f>
        <v/>
      </c>
      <c r="AG694" s="42">
        <f>IFERROR((PA[[#This Row],[Work Completion time on fault]]-PA[[#This Row],[Fault Time]])*24,"")</f>
        <v>12.333333333333332</v>
      </c>
      <c r="AH694" s="35" t="s">
        <v>552</v>
      </c>
      <c r="AI694" s="32" t="s">
        <v>553</v>
      </c>
      <c r="AJ694" s="34">
        <f ca="1">IFERROR(PA[[#This Row],[Breakdown Time]]*PA[[#This Row],[Plant Equivalent Weightage]],"")</f>
        <v>2.1073022674522407E-2</v>
      </c>
      <c r="AK694" s="35">
        <v>5036</v>
      </c>
      <c r="AL694" s="49">
        <f>IFERROR((_xlfn.XLOOKUP($G694,'Modelling New'!$D:$D,'Modelling New'!$O:$O)*PA[[#This Row],[Lost PoA(Wh/m2)]]*PA[[#This Row],[DC Capacity Affected (kW)]])/1000,"")</f>
        <v>1172.5235406397298</v>
      </c>
    </row>
    <row r="695" spans="1:38">
      <c r="A695" s="174">
        <f t="shared" si="12"/>
        <v>694</v>
      </c>
      <c r="B695" s="30">
        <v>45826</v>
      </c>
      <c r="C695" s="184">
        <f>YEAR(PA[[#This Row],[Date]])+IF(MONTH(PA[[#This Row],[Date]])&gt;=4,1,0)</f>
        <v>2026</v>
      </c>
      <c r="D695" s="32">
        <f>YEAR(PA[[#This Row],[Date]])</f>
        <v>2025</v>
      </c>
      <c r="E695" s="36" t="s">
        <v>364</v>
      </c>
      <c r="F695" s="36" t="s">
        <v>364</v>
      </c>
      <c r="G695" s="217">
        <v>45809</v>
      </c>
      <c r="H695" s="31">
        <f>DAY(EOMONTH(PA[[#This Row],[Month Year]],0))</f>
        <v>30</v>
      </c>
      <c r="I695" s="33">
        <v>0.26458333333333334</v>
      </c>
      <c r="J695" s="33">
        <v>0.77847222222222223</v>
      </c>
      <c r="K695" s="34">
        <f>IFERROR((PA[[#This Row],[Sunset Time (POA&lt;20 W/m2)]]-PA[[#This Row],[Sunrise Time (POA&gt;20 W/m2)]])*24,"")</f>
        <v>12.333333333333332</v>
      </c>
      <c r="L695" s="32" t="s">
        <v>425</v>
      </c>
      <c r="M695" s="32" t="s">
        <v>404</v>
      </c>
      <c r="N695" s="36" t="s">
        <v>413</v>
      </c>
      <c r="O695" s="35"/>
      <c r="P695" s="35"/>
      <c r="Q695" s="32"/>
      <c r="R695" s="31">
        <f>IF((PA[[#This Row],[String Type(If String BD)]]&amp;PA[[#This Row],[Equipment (If any BD other than PV  array and inv)]])="",1,0)</f>
        <v>1</v>
      </c>
      <c r="S695" s="31">
        <f>IF(PA[[#This Row],[String Type(If String BD)]]="",1,0)</f>
        <v>1</v>
      </c>
      <c r="T6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695" s="34">
        <f>IFERROR(_xlfn.XLOOKUP(PA[[#This Row],[Affected Equipment ]],'Basic Data'!N:N,'Basic Data'!Q:Q),"")</f>
        <v>1991.4300000000003</v>
      </c>
      <c r="V695" s="302">
        <f ca="1">IFERROR(_xlfn.XLOOKUP(PA[[#This Row],[Affected Equipment ]],'Basic Data'!N:N,'Basic Data'!R:R),"")</f>
        <v>1.1851633636850564E-2</v>
      </c>
      <c r="W695" s="35" t="s">
        <v>414</v>
      </c>
      <c r="X695" s="38"/>
      <c r="Y695" s="38" t="s">
        <v>439</v>
      </c>
      <c r="Z695" s="41">
        <v>0.26458333333333334</v>
      </c>
      <c r="AA695" s="41">
        <v>0.26458333333333334</v>
      </c>
      <c r="AB695" s="41">
        <v>0.26458333333333334</v>
      </c>
      <c r="AC695" s="44">
        <v>0.35208333333333336</v>
      </c>
      <c r="AD695" s="42">
        <f>IF(PA[[#This Row],[Acknowledgement Time ]]="NA","",(PA[[#This Row],[Acknowledgement Time ]]-PA[[#This Row],[Fault Time]])*24)</f>
        <v>0</v>
      </c>
      <c r="AE695" s="42">
        <f>IF(PA[[#This Row],[Work Start time on Fault]]="NA","",(PA[[#This Row],[Work Start time on Fault]]-PA[[#This Row],[Fault Time]])*24)</f>
        <v>0</v>
      </c>
      <c r="AF695" s="43">
        <f>IF(PA[[#This Row],[Status]]="Open","",(PA[[#This Row],[Work Completion time on fault]]-PA[[#This Row],[Fault Time]])*24)</f>
        <v>2.1000000000000005</v>
      </c>
      <c r="AG695" s="42">
        <f>IFERROR((PA[[#This Row],[Work Completion time on fault]]-PA[[#This Row],[Fault Time]])*24,"")</f>
        <v>2.1000000000000005</v>
      </c>
      <c r="AH695" s="330" t="s">
        <v>562</v>
      </c>
      <c r="AI695" s="32" t="s">
        <v>368</v>
      </c>
      <c r="AJ695" s="34">
        <f ca="1">IFERROR(PA[[#This Row],[Breakdown Time]]*PA[[#This Row],[Plant Equivalent Weightage]],"")</f>
        <v>2.4888430637386192E-2</v>
      </c>
      <c r="AK695" s="35">
        <v>276</v>
      </c>
      <c r="AL695" s="49">
        <f>IFERROR((_xlfn.XLOOKUP($G695,'Modelling New'!$D:$D,'Modelling New'!$O:$O)*PA[[#This Row],[Lost PoA(Wh/m2)]]*PA[[#This Row],[DC Capacity Affected (kW)]])/1000,"")</f>
        <v>445.73504833605216</v>
      </c>
    </row>
    <row r="696" spans="1:38">
      <c r="A696" s="174">
        <f t="shared" si="12"/>
        <v>695</v>
      </c>
      <c r="B696" s="30">
        <v>45826</v>
      </c>
      <c r="C696" s="184">
        <f>YEAR(PA[[#This Row],[Date]])+IF(MONTH(PA[[#This Row],[Date]])&gt;=4,1,0)</f>
        <v>2026</v>
      </c>
      <c r="D696" s="32">
        <f>YEAR(PA[[#This Row],[Date]])</f>
        <v>2025</v>
      </c>
      <c r="E696" s="36" t="s">
        <v>364</v>
      </c>
      <c r="F696" s="36" t="s">
        <v>364</v>
      </c>
      <c r="G696" s="217">
        <v>45809</v>
      </c>
      <c r="H696" s="31">
        <f>DAY(EOMONTH(PA[[#This Row],[Month Year]],0))</f>
        <v>30</v>
      </c>
      <c r="I696" s="33">
        <v>0.26458333333333334</v>
      </c>
      <c r="J696" s="33">
        <v>0.77847222222222223</v>
      </c>
      <c r="K696" s="34">
        <f>IFERROR((PA[[#This Row],[Sunset Time (POA&lt;20 W/m2)]]-PA[[#This Row],[Sunrise Time (POA&gt;20 W/m2)]])*24,"")</f>
        <v>12.333333333333332</v>
      </c>
      <c r="L696" s="32" t="s">
        <v>424</v>
      </c>
      <c r="M696" s="36" t="s">
        <v>411</v>
      </c>
      <c r="N696" s="36" t="s">
        <v>405</v>
      </c>
      <c r="O696" s="35"/>
      <c r="P696" s="35"/>
      <c r="Q696" s="32"/>
      <c r="R696" s="31">
        <f>IF((PA[[#This Row],[String Type(If String BD)]]&amp;PA[[#This Row],[Equipment (If any BD other than PV  array and inv)]])="",1,0)</f>
        <v>1</v>
      </c>
      <c r="S696" s="31">
        <f>IF(PA[[#This Row],[String Type(If String BD)]]="",1,0)</f>
        <v>1</v>
      </c>
      <c r="T6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IS12Inv2M4</v>
      </c>
      <c r="U696" s="34">
        <f>IFERROR(_xlfn.XLOOKUP(PA[[#This Row],[Affected Equipment ]],'Basic Data'!N:N,'Basic Data'!Q:Q),"")</f>
        <v>1563.1000000000001</v>
      </c>
      <c r="V696" s="302">
        <f ca="1">IFERROR(_xlfn.XLOOKUP(PA[[#This Row],[Affected Equipment ]],'Basic Data'!N:N,'Basic Data'!R:R),"")</f>
        <v>9.3025055049693519E-3</v>
      </c>
      <c r="W696" s="35" t="s">
        <v>414</v>
      </c>
      <c r="X696" s="38"/>
      <c r="Y696" s="38" t="s">
        <v>75</v>
      </c>
      <c r="Z696" s="41">
        <v>0.26458333333333334</v>
      </c>
      <c r="AA696" s="41">
        <v>0.26458333333333334</v>
      </c>
      <c r="AB696" s="41">
        <v>0.26458333333333334</v>
      </c>
      <c r="AC696" s="44">
        <v>0.31319444444444444</v>
      </c>
      <c r="AD696" s="42">
        <f>IF(PA[[#This Row],[Acknowledgement Time ]]="NA","",(PA[[#This Row],[Acknowledgement Time ]]-PA[[#This Row],[Fault Time]])*24)</f>
        <v>0</v>
      </c>
      <c r="AE696" s="42">
        <f>IF(PA[[#This Row],[Work Start time on Fault]]="NA","",(PA[[#This Row],[Work Start time on Fault]]-PA[[#This Row],[Fault Time]])*24)</f>
        <v>0</v>
      </c>
      <c r="AF696" s="43">
        <f>IF(PA[[#This Row],[Status]]="Open","",(PA[[#This Row],[Work Completion time on fault]]-PA[[#This Row],[Fault Time]])*24)</f>
        <v>1.1666666666666665</v>
      </c>
      <c r="AG696" s="42">
        <f>IFERROR((PA[[#This Row],[Work Completion time on fault]]-PA[[#This Row],[Fault Time]])*24,"")</f>
        <v>1.1666666666666665</v>
      </c>
      <c r="AH696" s="330" t="s">
        <v>562</v>
      </c>
      <c r="AI696" s="32" t="s">
        <v>368</v>
      </c>
      <c r="AJ696" s="34">
        <f ca="1">IFERROR(PA[[#This Row],[Breakdown Time]]*PA[[#This Row],[Plant Equivalent Weightage]],"")</f>
        <v>1.085292308913091E-2</v>
      </c>
      <c r="AK696" s="35">
        <v>124</v>
      </c>
      <c r="AL696" s="49">
        <f>IFERROR((_xlfn.XLOOKUP($G696,'Modelling New'!$D:$D,'Modelling New'!$O:$O)*PA[[#This Row],[Lost PoA(Wh/m2)]]*PA[[#This Row],[DC Capacity Affected (kW)]])/1000,"")</f>
        <v>157.18500205028241</v>
      </c>
    </row>
    <row r="697" spans="1:38">
      <c r="A697" s="174">
        <f t="shared" si="12"/>
        <v>696</v>
      </c>
      <c r="B697" s="30">
        <v>45826</v>
      </c>
      <c r="C697" s="184">
        <f>YEAR(PA[[#This Row],[Date]])+IF(MONTH(PA[[#This Row],[Date]])&gt;=4,1,0)</f>
        <v>2026</v>
      </c>
      <c r="D697" s="32">
        <f>YEAR(PA[[#This Row],[Date]])</f>
        <v>2025</v>
      </c>
      <c r="E697" s="36" t="s">
        <v>364</v>
      </c>
      <c r="F697" s="36" t="s">
        <v>364</v>
      </c>
      <c r="G697" s="217">
        <v>45809</v>
      </c>
      <c r="H697" s="31">
        <f>DAY(EOMONTH(PA[[#This Row],[Month Year]],0))</f>
        <v>30</v>
      </c>
      <c r="I697" s="33">
        <v>0.26458333333333334</v>
      </c>
      <c r="J697" s="33">
        <v>0.77847222222222223</v>
      </c>
      <c r="K697" s="34">
        <f>IFERROR((PA[[#This Row],[Sunset Time (POA&lt;20 W/m2)]]-PA[[#This Row],[Sunrise Time (POA&gt;20 W/m2)]])*24,"")</f>
        <v>12.333333333333332</v>
      </c>
      <c r="L697" s="32" t="s">
        <v>479</v>
      </c>
      <c r="M697" s="32"/>
      <c r="N697" s="32"/>
      <c r="O697" s="35"/>
      <c r="P697" s="35"/>
      <c r="Q697" s="32" t="s">
        <v>420</v>
      </c>
      <c r="R697" s="31">
        <f>IF((PA[[#This Row],[String Type(If String BD)]]&amp;PA[[#This Row],[Equipment (If any BD other than PV  array and inv)]])="",1,0)</f>
        <v>0</v>
      </c>
      <c r="S697" s="31">
        <f>IF(PA[[#This Row],[String Type(If String BD)]]="",1,0)</f>
        <v>1</v>
      </c>
      <c r="T6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697" s="34">
        <f>IFERROR(_xlfn.XLOOKUP(PA[[#This Row],[Affected Equipment ]],'Basic Data'!N:N,'Basic Data'!Q:Q),"")</f>
        <v>8453.5</v>
      </c>
      <c r="V697" s="302">
        <f ca="1">IFERROR(_xlfn.XLOOKUP(PA[[#This Row],[Affected Equipment ]],'Basic Data'!N:N,'Basic Data'!R:R),"")</f>
        <v>5.0309468547283222E-2</v>
      </c>
      <c r="W697" s="35" t="s">
        <v>421</v>
      </c>
      <c r="X697" s="38"/>
      <c r="Y697" s="38" t="s">
        <v>687</v>
      </c>
      <c r="Z697" s="40">
        <v>0.54791666666666672</v>
      </c>
      <c r="AA697" s="40">
        <v>0.54791666666666672</v>
      </c>
      <c r="AB697" s="40">
        <v>0.54791666666666672</v>
      </c>
      <c r="AC697" s="44">
        <v>0.56666666666666665</v>
      </c>
      <c r="AD697" s="42">
        <f>IF(PA[[#This Row],[Acknowledgement Time ]]="NA","",(PA[[#This Row],[Acknowledgement Time ]]-PA[[#This Row],[Fault Time]])*24)</f>
        <v>0</v>
      </c>
      <c r="AE697" s="42">
        <f>IF(PA[[#This Row],[Work Start time on Fault]]="NA","",(PA[[#This Row],[Work Start time on Fault]]-PA[[#This Row],[Fault Time]])*24)</f>
        <v>0</v>
      </c>
      <c r="AF697" s="43">
        <f>IF(PA[[#This Row],[Status]]="Open","",(PA[[#This Row],[Work Completion time on fault]]-PA[[#This Row],[Fault Time]])*24)</f>
        <v>0.4499999999999984</v>
      </c>
      <c r="AG697" s="42">
        <f>IFERROR((PA[[#This Row],[Work Completion time on fault]]-PA[[#This Row],[Fault Time]])*24,"")</f>
        <v>0.4499999999999984</v>
      </c>
      <c r="AH697" s="35" t="s">
        <v>423</v>
      </c>
      <c r="AI697" s="32" t="s">
        <v>368</v>
      </c>
      <c r="AJ697" s="34">
        <f ca="1">IFERROR(PA[[#This Row],[Breakdown Time]]*PA[[#This Row],[Plant Equivalent Weightage]],"")</f>
        <v>2.2639260846277369E-2</v>
      </c>
      <c r="AK697" s="35">
        <v>388</v>
      </c>
      <c r="AL697" s="49">
        <f>IFERROR((_xlfn.XLOOKUP($G697,'Modelling New'!$D:$D,'Modelling New'!$O:$O)*PA[[#This Row],[Lost PoA(Wh/m2)]]*PA[[#This Row],[DC Capacity Affected (kW)]])/1000,"")</f>
        <v>2659.9344817001374</v>
      </c>
    </row>
    <row r="698" spans="1:38">
      <c r="A698" s="174">
        <f t="shared" si="12"/>
        <v>697</v>
      </c>
      <c r="B698" s="30">
        <v>45826</v>
      </c>
      <c r="C698" s="184">
        <f>YEAR(PA[[#This Row],[Date]])+IF(MONTH(PA[[#This Row],[Date]])&gt;=4,1,0)</f>
        <v>2026</v>
      </c>
      <c r="D698" s="32">
        <f>YEAR(PA[[#This Row],[Date]])</f>
        <v>2025</v>
      </c>
      <c r="E698" s="36" t="s">
        <v>364</v>
      </c>
      <c r="F698" s="36" t="s">
        <v>364</v>
      </c>
      <c r="G698" s="217">
        <v>45809</v>
      </c>
      <c r="H698" s="31">
        <f>DAY(EOMONTH(PA[[#This Row],[Month Year]],0))</f>
        <v>30</v>
      </c>
      <c r="I698" s="33">
        <v>0.26458333333333334</v>
      </c>
      <c r="J698" s="33">
        <v>0.77847222222222223</v>
      </c>
      <c r="K698" s="34">
        <f>IFERROR((PA[[#This Row],[Sunset Time (POA&lt;20 W/m2)]]-PA[[#This Row],[Sunrise Time (POA&gt;20 W/m2)]])*24,"")</f>
        <v>12.333333333333332</v>
      </c>
      <c r="L698" s="32" t="s">
        <v>525</v>
      </c>
      <c r="M698" s="32"/>
      <c r="N698" s="32"/>
      <c r="O698" s="35"/>
      <c r="P698" s="35"/>
      <c r="Q698" s="32" t="s">
        <v>420</v>
      </c>
      <c r="R698" s="31">
        <f>IF((PA[[#This Row],[String Type(If String BD)]]&amp;PA[[#This Row],[Equipment (If any BD other than PV  array and inv)]])="",1,0)</f>
        <v>0</v>
      </c>
      <c r="S698" s="31">
        <f>IF(PA[[#This Row],[String Type(If String BD)]]="",1,0)</f>
        <v>1</v>
      </c>
      <c r="T6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698" s="34">
        <f>IFERROR(_xlfn.XLOOKUP(PA[[#This Row],[Affected Equipment ]],'Basic Data'!N:N,'Basic Data'!Q:Q),"")</f>
        <v>8360.8450000000048</v>
      </c>
      <c r="V698" s="302">
        <f ca="1">IFERROR(_xlfn.XLOOKUP(PA[[#This Row],[Affected Equipment ]],'Basic Data'!N:N,'Basic Data'!R:R),"")</f>
        <v>4.97580491578885E-2</v>
      </c>
      <c r="W698" s="35" t="s">
        <v>421</v>
      </c>
      <c r="X698" s="38"/>
      <c r="Y698" s="38" t="s">
        <v>687</v>
      </c>
      <c r="Z698" s="40">
        <v>0.54791666666666672</v>
      </c>
      <c r="AA698" s="40">
        <v>0.54791666666666672</v>
      </c>
      <c r="AB698" s="40">
        <v>0.54791666666666672</v>
      </c>
      <c r="AC698" s="44">
        <v>0.56111111111111112</v>
      </c>
      <c r="AD698" s="42">
        <f>IF(PA[[#This Row],[Acknowledgement Time ]]="NA","",(PA[[#This Row],[Acknowledgement Time ]]-PA[[#This Row],[Fault Time]])*24)</f>
        <v>0</v>
      </c>
      <c r="AE698" s="42">
        <f>IF(PA[[#This Row],[Work Start time on Fault]]="NA","",(PA[[#This Row],[Work Start time on Fault]]-PA[[#This Row],[Fault Time]])*24)</f>
        <v>0</v>
      </c>
      <c r="AF698" s="43">
        <f>IF(PA[[#This Row],[Status]]="Open","",(PA[[#This Row],[Work Completion time on fault]]-PA[[#This Row],[Fault Time]])*24)</f>
        <v>0.31666666666666554</v>
      </c>
      <c r="AG698" s="42">
        <f>IFERROR((PA[[#This Row],[Work Completion time on fault]]-PA[[#This Row],[Fault Time]])*24,"")</f>
        <v>0.31666666666666554</v>
      </c>
      <c r="AH698" s="35" t="s">
        <v>423</v>
      </c>
      <c r="AI698" s="32" t="s">
        <v>368</v>
      </c>
      <c r="AJ698" s="34">
        <f ca="1">IFERROR(PA[[#This Row],[Breakdown Time]]*PA[[#This Row],[Plant Equivalent Weightage]],"")</f>
        <v>1.5756715566664636E-2</v>
      </c>
      <c r="AK698" s="35">
        <v>309</v>
      </c>
      <c r="AL698" s="49">
        <f>IFERROR((_xlfn.XLOOKUP($G698,'Modelling New'!$D:$D,'Modelling New'!$O:$O)*PA[[#This Row],[Lost PoA(Wh/m2)]]*PA[[#This Row],[DC Capacity Affected (kW)]])/1000,"")</f>
        <v>2095.1316061668808</v>
      </c>
    </row>
    <row r="699" spans="1:38">
      <c r="A699" s="174">
        <f t="shared" si="12"/>
        <v>698</v>
      </c>
      <c r="B699" s="30">
        <v>45826</v>
      </c>
      <c r="C699" s="184">
        <f>YEAR(PA[[#This Row],[Date]])+IF(MONTH(PA[[#This Row],[Date]])&gt;=4,1,0)</f>
        <v>2026</v>
      </c>
      <c r="D699" s="32">
        <f>YEAR(PA[[#This Row],[Date]])</f>
        <v>2025</v>
      </c>
      <c r="E699" s="36" t="s">
        <v>364</v>
      </c>
      <c r="F699" s="36" t="s">
        <v>364</v>
      </c>
      <c r="G699" s="217">
        <v>45809</v>
      </c>
      <c r="H699" s="31">
        <f>DAY(EOMONTH(PA[[#This Row],[Month Year]],0))</f>
        <v>30</v>
      </c>
      <c r="I699" s="33">
        <v>0.26458333333333334</v>
      </c>
      <c r="J699" s="33">
        <v>0.77847222222222223</v>
      </c>
      <c r="K699" s="34">
        <f>IFERROR((PA[[#This Row],[Sunset Time (POA&lt;20 W/m2)]]-PA[[#This Row],[Sunrise Time (POA&gt;20 W/m2)]])*24,"")</f>
        <v>12.333333333333332</v>
      </c>
      <c r="L699" s="32" t="s">
        <v>609</v>
      </c>
      <c r="M699" s="32"/>
      <c r="N699" s="32"/>
      <c r="O699" s="35"/>
      <c r="P699" s="35"/>
      <c r="Q699" s="32" t="s">
        <v>420</v>
      </c>
      <c r="R699" s="31">
        <f>IF((PA[[#This Row],[String Type(If String BD)]]&amp;PA[[#This Row],[Equipment (If any BD other than PV  array and inv)]])="",1,0)</f>
        <v>0</v>
      </c>
      <c r="S699" s="31">
        <f>IF(PA[[#This Row],[String Type(If String BD)]]="",1,0)</f>
        <v>1</v>
      </c>
      <c r="T6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699" s="34">
        <f>IFERROR(_xlfn.XLOOKUP(PA[[#This Row],[Affected Equipment ]],'Basic Data'!N:N,'Basic Data'!Q:Q),"")</f>
        <v>5911.0700000000015</v>
      </c>
      <c r="V699" s="302">
        <f ca="1">IFERROR(_xlfn.XLOOKUP(PA[[#This Row],[Affected Equipment ]],'Basic Data'!N:N,'Basic Data'!R:R),"")</f>
        <v>3.5178658572873903E-2</v>
      </c>
      <c r="W699" s="35" t="s">
        <v>421</v>
      </c>
      <c r="X699" s="38"/>
      <c r="Y699" s="38" t="s">
        <v>687</v>
      </c>
      <c r="Z699" s="40">
        <v>0.54791666666666672</v>
      </c>
      <c r="AA699" s="40">
        <v>0.54791666666666672</v>
      </c>
      <c r="AB699" s="40">
        <v>0.54791666666666672</v>
      </c>
      <c r="AC699" s="44">
        <v>0.56111111111111112</v>
      </c>
      <c r="AD699" s="42">
        <f>IF(PA[[#This Row],[Acknowledgement Time ]]="NA","",(PA[[#This Row],[Acknowledgement Time ]]-PA[[#This Row],[Fault Time]])*24)</f>
        <v>0</v>
      </c>
      <c r="AE699" s="42">
        <f>IF(PA[[#This Row],[Work Start time on Fault]]="NA","",(PA[[#This Row],[Work Start time on Fault]]-PA[[#This Row],[Fault Time]])*24)</f>
        <v>0</v>
      </c>
      <c r="AF699" s="43">
        <f>IF(PA[[#This Row],[Status]]="Open","",(PA[[#This Row],[Work Completion time on fault]]-PA[[#This Row],[Fault Time]])*24)</f>
        <v>0.31666666666666554</v>
      </c>
      <c r="AG699" s="42">
        <f>IFERROR((PA[[#This Row],[Work Completion time on fault]]-PA[[#This Row],[Fault Time]])*24,"")</f>
        <v>0.31666666666666554</v>
      </c>
      <c r="AH699" s="35" t="s">
        <v>423</v>
      </c>
      <c r="AI699" s="32" t="s">
        <v>368</v>
      </c>
      <c r="AJ699" s="34">
        <f ca="1">IFERROR(PA[[#This Row],[Breakdown Time]]*PA[[#This Row],[Plant Equivalent Weightage]],"")</f>
        <v>1.1139908548076696E-2</v>
      </c>
      <c r="AK699" s="35">
        <v>309</v>
      </c>
      <c r="AL699" s="49">
        <f>IFERROR((_xlfn.XLOOKUP($G699,'Modelling New'!$D:$D,'Modelling New'!$O:$O)*PA[[#This Row],[Lost PoA(Wh/m2)]]*PA[[#This Row],[DC Capacity Affected (kW)]])/1000,"")</f>
        <v>1481.2461639062633</v>
      </c>
    </row>
    <row r="700" spans="1:38">
      <c r="A700" s="174">
        <f t="shared" si="12"/>
        <v>699</v>
      </c>
      <c r="B700" s="30">
        <v>45826</v>
      </c>
      <c r="C700" s="184">
        <f>YEAR(PA[[#This Row],[Date]])+IF(MONTH(PA[[#This Row],[Date]])&gt;=4,1,0)</f>
        <v>2026</v>
      </c>
      <c r="D700" s="32">
        <f>YEAR(PA[[#This Row],[Date]])</f>
        <v>2025</v>
      </c>
      <c r="E700" s="36" t="s">
        <v>364</v>
      </c>
      <c r="F700" s="36" t="s">
        <v>364</v>
      </c>
      <c r="G700" s="217">
        <v>45809</v>
      </c>
      <c r="H700" s="31">
        <f>DAY(EOMONTH(PA[[#This Row],[Month Year]],0))</f>
        <v>30</v>
      </c>
      <c r="I700" s="33">
        <v>0.26458333333333334</v>
      </c>
      <c r="J700" s="33">
        <v>0.77847222222222223</v>
      </c>
      <c r="K700" s="34">
        <f>IFERROR((PA[[#This Row],[Sunset Time (POA&lt;20 W/m2)]]-PA[[#This Row],[Sunrise Time (POA&gt;20 W/m2)]])*24,"")</f>
        <v>12.333333333333332</v>
      </c>
      <c r="L700" s="32" t="s">
        <v>425</v>
      </c>
      <c r="M700" s="32" t="s">
        <v>404</v>
      </c>
      <c r="N700" s="36" t="s">
        <v>413</v>
      </c>
      <c r="O700" s="37" t="s">
        <v>468</v>
      </c>
      <c r="P700" s="37" t="s">
        <v>472</v>
      </c>
      <c r="Q700" s="32"/>
      <c r="R700" s="31">
        <f>IF((PA[[#This Row],[String Type(If String BD)]]&amp;PA[[#This Row],[Equipment (If any BD other than PV  array and inv)]])="",1,0)</f>
        <v>0</v>
      </c>
      <c r="S700" s="31">
        <f>IF(PA[[#This Row],[String Type(If String BD)]]="",1,0)</f>
        <v>0</v>
      </c>
      <c r="T7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0" s="34">
        <f>IFERROR(_xlfn.XLOOKUP(PA[[#This Row],[Affected Equipment ]],'Basic Data'!N:N,'Basic Data'!Q:Q),"")</f>
        <v>31.610000000000003</v>
      </c>
      <c r="V700" s="302">
        <f ca="1">IFERROR(_xlfn.XLOOKUP(PA[[#This Row],[Affected Equipment ]],'Basic Data'!N:N,'Basic Data'!R:R),"")</f>
        <v>1.8812116883889783E-4</v>
      </c>
      <c r="W700" s="37" t="s">
        <v>448</v>
      </c>
      <c r="X700" s="39"/>
      <c r="Y700" s="38" t="s">
        <v>470</v>
      </c>
      <c r="Z700" s="41">
        <v>0.26458333333333334</v>
      </c>
      <c r="AA700" s="41">
        <v>0.26458333333333334</v>
      </c>
      <c r="AB700" s="41">
        <v>0.26458333333333334</v>
      </c>
      <c r="AC700" s="44">
        <v>0.70138888888888884</v>
      </c>
      <c r="AD700" s="42">
        <f>IF(PA[[#This Row],[Acknowledgement Time ]]="NA","",(PA[[#This Row],[Acknowledgement Time ]]-PA[[#This Row],[Fault Time]])*24)</f>
        <v>0</v>
      </c>
      <c r="AE700" s="42">
        <f>IF(PA[[#This Row],[Work Start time on Fault]]="NA","",(PA[[#This Row],[Work Start time on Fault]]-PA[[#This Row],[Fault Time]])*24)</f>
        <v>0</v>
      </c>
      <c r="AF700" s="43">
        <f>IF(PA[[#This Row],[Status]]="Open","",(PA[[#This Row],[Work Completion time on fault]]-PA[[#This Row],[Fault Time]])*24)</f>
        <v>10.483333333333333</v>
      </c>
      <c r="AG700" s="42">
        <f>IFERROR((PA[[#This Row],[Work Completion time on fault]]-PA[[#This Row],[Fault Time]])*24,"")</f>
        <v>10.483333333333333</v>
      </c>
      <c r="AH700" s="316" t="s">
        <v>594</v>
      </c>
      <c r="AI700" s="32" t="s">
        <v>368</v>
      </c>
      <c r="AJ700" s="34">
        <f ca="1">IFERROR(PA[[#This Row],[Breakdown Time]]*PA[[#This Row],[Plant Equivalent Weightage]],"")</f>
        <v>1.9721369199944454E-3</v>
      </c>
      <c r="AK700" s="35">
        <v>4680</v>
      </c>
      <c r="AL700" s="49">
        <f>IFERROR((_xlfn.XLOOKUP($G700,'Modelling New'!$D:$D,'Modelling New'!$O:$O)*PA[[#This Row],[Lost PoA(Wh/m2)]]*PA[[#This Row],[DC Capacity Affected (kW)]])/1000,"")</f>
        <v>119.97009582543848</v>
      </c>
    </row>
    <row r="701" spans="1:38">
      <c r="A701" s="174">
        <f t="shared" si="12"/>
        <v>700</v>
      </c>
      <c r="B701" s="30">
        <v>45826</v>
      </c>
      <c r="C701" s="184">
        <f>YEAR(PA[[#This Row],[Date]])+IF(MONTH(PA[[#This Row],[Date]])&gt;=4,1,0)</f>
        <v>2026</v>
      </c>
      <c r="D701" s="32">
        <f>YEAR(PA[[#This Row],[Date]])</f>
        <v>2025</v>
      </c>
      <c r="E701" s="36" t="s">
        <v>364</v>
      </c>
      <c r="F701" s="36" t="s">
        <v>364</v>
      </c>
      <c r="G701" s="217">
        <v>45809</v>
      </c>
      <c r="H701" s="31">
        <f>DAY(EOMONTH(PA[[#This Row],[Month Year]],0))</f>
        <v>30</v>
      </c>
      <c r="I701" s="33">
        <v>0.26458333333333334</v>
      </c>
      <c r="J701" s="33">
        <v>0.77847222222222223</v>
      </c>
      <c r="K701" s="34">
        <f>IFERROR((PA[[#This Row],[Sunset Time (POA&lt;20 W/m2)]]-PA[[#This Row],[Sunrise Time (POA&gt;20 W/m2)]])*24,"")</f>
        <v>12.333333333333332</v>
      </c>
      <c r="L701" s="32" t="s">
        <v>425</v>
      </c>
      <c r="M701" s="32" t="s">
        <v>404</v>
      </c>
      <c r="N701" s="36" t="s">
        <v>413</v>
      </c>
      <c r="O701" s="37" t="s">
        <v>471</v>
      </c>
      <c r="P701" s="37" t="s">
        <v>472</v>
      </c>
      <c r="Q701" s="32"/>
      <c r="R701" s="31">
        <f>IF((PA[[#This Row],[String Type(If String BD)]]&amp;PA[[#This Row],[Equipment (If any BD other than PV  array and inv)]])="",1,0)</f>
        <v>0</v>
      </c>
      <c r="S701" s="31">
        <f>IF(PA[[#This Row],[String Type(If String BD)]]="",1,0)</f>
        <v>0</v>
      </c>
      <c r="T7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1" s="34">
        <f>IFERROR(_xlfn.XLOOKUP(PA[[#This Row],[Affected Equipment ]],'Basic Data'!N:N,'Basic Data'!Q:Q),"")</f>
        <v>31.610000000000003</v>
      </c>
      <c r="V701" s="302">
        <f ca="1">IFERROR(_xlfn.XLOOKUP(PA[[#This Row],[Affected Equipment ]],'Basic Data'!N:N,'Basic Data'!R:R),"")</f>
        <v>1.8812116883889783E-4</v>
      </c>
      <c r="W701" s="37" t="s">
        <v>448</v>
      </c>
      <c r="X701" s="39"/>
      <c r="Y701" s="38" t="s">
        <v>470</v>
      </c>
      <c r="Z701" s="41">
        <v>0.26458333333333334</v>
      </c>
      <c r="AA701" s="41">
        <v>0.26458333333333334</v>
      </c>
      <c r="AB701" s="41">
        <v>0.26458333333333334</v>
      </c>
      <c r="AC701" s="44">
        <v>0.70833333333333337</v>
      </c>
      <c r="AD701" s="42">
        <f>IF(PA[[#This Row],[Acknowledgement Time ]]="NA","",(PA[[#This Row],[Acknowledgement Time ]]-PA[[#This Row],[Fault Time]])*24)</f>
        <v>0</v>
      </c>
      <c r="AE701" s="42">
        <f>IF(PA[[#This Row],[Work Start time on Fault]]="NA","",(PA[[#This Row],[Work Start time on Fault]]-PA[[#This Row],[Fault Time]])*24)</f>
        <v>0</v>
      </c>
      <c r="AF701" s="43">
        <f>IF(PA[[#This Row],[Status]]="Open","",(PA[[#This Row],[Work Completion time on fault]]-PA[[#This Row],[Fault Time]])*24)</f>
        <v>10.65</v>
      </c>
      <c r="AG701" s="42">
        <f>IFERROR((PA[[#This Row],[Work Completion time on fault]]-PA[[#This Row],[Fault Time]])*24,"")</f>
        <v>10.65</v>
      </c>
      <c r="AH701" s="316" t="s">
        <v>683</v>
      </c>
      <c r="AI701" s="32" t="s">
        <v>368</v>
      </c>
      <c r="AJ701" s="34">
        <f ca="1">IFERROR(PA[[#This Row],[Breakdown Time]]*PA[[#This Row],[Plant Equivalent Weightage]],"")</f>
        <v>2.003490448134262E-3</v>
      </c>
      <c r="AK701" s="35">
        <v>4731</v>
      </c>
      <c r="AL701" s="49">
        <f>IFERROR((_xlfn.XLOOKUP($G701,'Modelling New'!$D:$D,'Modelling New'!$O:$O)*PA[[#This Row],[Lost PoA(Wh/m2)]]*PA[[#This Row],[DC Capacity Affected (kW)]])/1000,"")</f>
        <v>121.27746225430543</v>
      </c>
    </row>
    <row r="702" spans="1:38">
      <c r="A702" s="174">
        <f t="shared" si="12"/>
        <v>701</v>
      </c>
      <c r="B702" s="30">
        <v>45826</v>
      </c>
      <c r="C702" s="184">
        <f>YEAR(PA[[#This Row],[Date]])+IF(MONTH(PA[[#This Row],[Date]])&gt;=4,1,0)</f>
        <v>2026</v>
      </c>
      <c r="D702" s="32">
        <f>YEAR(PA[[#This Row],[Date]])</f>
        <v>2025</v>
      </c>
      <c r="E702" s="36" t="s">
        <v>364</v>
      </c>
      <c r="F702" s="36" t="s">
        <v>364</v>
      </c>
      <c r="G702" s="217">
        <v>45809</v>
      </c>
      <c r="H702" s="31">
        <f>DAY(EOMONTH(PA[[#This Row],[Month Year]],0))</f>
        <v>30</v>
      </c>
      <c r="I702" s="33">
        <v>0.26458333333333334</v>
      </c>
      <c r="J702" s="33">
        <v>0.77847222222222223</v>
      </c>
      <c r="K702" s="34">
        <f>IFERROR((PA[[#This Row],[Sunset Time (POA&lt;20 W/m2)]]-PA[[#This Row],[Sunrise Time (POA&gt;20 W/m2)]])*24,"")</f>
        <v>12.333333333333332</v>
      </c>
      <c r="L702" s="32" t="s">
        <v>425</v>
      </c>
      <c r="M702" s="32" t="s">
        <v>404</v>
      </c>
      <c r="N702" s="36" t="s">
        <v>413</v>
      </c>
      <c r="O702" s="37" t="s">
        <v>459</v>
      </c>
      <c r="P702" s="37" t="s">
        <v>472</v>
      </c>
      <c r="Q702" s="32"/>
      <c r="R702" s="31">
        <f>IF((PA[[#This Row],[String Type(If String BD)]]&amp;PA[[#This Row],[Equipment (If any BD other than PV  array and inv)]])="",1,0)</f>
        <v>0</v>
      </c>
      <c r="S702" s="31">
        <f>IF(PA[[#This Row],[String Type(If String BD)]]="",1,0)</f>
        <v>0</v>
      </c>
      <c r="T7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2" s="34">
        <f>IFERROR(_xlfn.XLOOKUP(PA[[#This Row],[Affected Equipment ]],'Basic Data'!N:N,'Basic Data'!Q:Q),"")</f>
        <v>31.610000000000003</v>
      </c>
      <c r="V702" s="302">
        <f ca="1">IFERROR(_xlfn.XLOOKUP(PA[[#This Row],[Affected Equipment ]],'Basic Data'!N:N,'Basic Data'!R:R),"")</f>
        <v>1.8812116883889783E-4</v>
      </c>
      <c r="W702" s="37" t="s">
        <v>448</v>
      </c>
      <c r="X702" s="39"/>
      <c r="Y702" s="38" t="s">
        <v>470</v>
      </c>
      <c r="Z702" s="41">
        <v>0.26458333333333334</v>
      </c>
      <c r="AA702" s="41">
        <v>0.26458333333333334</v>
      </c>
      <c r="AB702" s="41">
        <v>0.26458333333333334</v>
      </c>
      <c r="AC702" s="44">
        <v>0.71527777777777779</v>
      </c>
      <c r="AD702" s="42">
        <f>IF(PA[[#This Row],[Acknowledgement Time ]]="NA","",(PA[[#This Row],[Acknowledgement Time ]]-PA[[#This Row],[Fault Time]])*24)</f>
        <v>0</v>
      </c>
      <c r="AE702" s="42">
        <f>IF(PA[[#This Row],[Work Start time on Fault]]="NA","",(PA[[#This Row],[Work Start time on Fault]]-PA[[#This Row],[Fault Time]])*24)</f>
        <v>0</v>
      </c>
      <c r="AF702" s="43">
        <f>IF(PA[[#This Row],[Status]]="Open","",(PA[[#This Row],[Work Completion time on fault]]-PA[[#This Row],[Fault Time]])*24)</f>
        <v>10.816666666666666</v>
      </c>
      <c r="AG702" s="42">
        <f>IFERROR((PA[[#This Row],[Work Completion time on fault]]-PA[[#This Row],[Fault Time]])*24,"")</f>
        <v>10.816666666666666</v>
      </c>
      <c r="AH702" s="316" t="s">
        <v>606</v>
      </c>
      <c r="AI702" s="32" t="s">
        <v>368</v>
      </c>
      <c r="AJ702" s="34">
        <f ca="1">IFERROR(PA[[#This Row],[Breakdown Time]]*PA[[#This Row],[Plant Equivalent Weightage]],"")</f>
        <v>2.0348439762740782E-3</v>
      </c>
      <c r="AK702" s="35">
        <v>4763</v>
      </c>
      <c r="AL702" s="49">
        <f>IFERROR((_xlfn.XLOOKUP($G702,'Modelling New'!$D:$D,'Modelling New'!$O:$O)*PA[[#This Row],[Lost PoA(Wh/m2)]]*PA[[#This Row],[DC Capacity Affected (kW)]])/1000,"")</f>
        <v>122.09777060182979</v>
      </c>
    </row>
    <row r="703" spans="1:38">
      <c r="A703" s="174">
        <f t="shared" si="12"/>
        <v>702</v>
      </c>
      <c r="B703" s="30">
        <v>45826</v>
      </c>
      <c r="C703" s="184">
        <f>YEAR(PA[[#This Row],[Date]])+IF(MONTH(PA[[#This Row],[Date]])&gt;=4,1,0)</f>
        <v>2026</v>
      </c>
      <c r="D703" s="32">
        <f>YEAR(PA[[#This Row],[Date]])</f>
        <v>2025</v>
      </c>
      <c r="E703" s="36" t="s">
        <v>364</v>
      </c>
      <c r="F703" s="36" t="s">
        <v>364</v>
      </c>
      <c r="G703" s="217">
        <v>45809</v>
      </c>
      <c r="H703" s="31">
        <f>DAY(EOMONTH(PA[[#This Row],[Month Year]],0))</f>
        <v>30</v>
      </c>
      <c r="I703" s="33">
        <v>0.26458333333333334</v>
      </c>
      <c r="J703" s="33">
        <v>0.77847222222222223</v>
      </c>
      <c r="K703" s="34">
        <f>IFERROR((PA[[#This Row],[Sunset Time (POA&lt;20 W/m2)]]-PA[[#This Row],[Sunrise Time (POA&gt;20 W/m2)]])*24,"")</f>
        <v>12.333333333333332</v>
      </c>
      <c r="L703" s="32" t="s">
        <v>425</v>
      </c>
      <c r="M703" s="32" t="s">
        <v>411</v>
      </c>
      <c r="N703" s="36" t="s">
        <v>413</v>
      </c>
      <c r="O703" s="37" t="s">
        <v>471</v>
      </c>
      <c r="P703" s="37" t="s">
        <v>472</v>
      </c>
      <c r="Q703" s="32"/>
      <c r="R703" s="31">
        <f>IF((PA[[#This Row],[String Type(If String BD)]]&amp;PA[[#This Row],[Equipment (If any BD other than PV  array and inv)]])="",1,0)</f>
        <v>0</v>
      </c>
      <c r="S703" s="31">
        <f>IF(PA[[#This Row],[String Type(If String BD)]]="",1,0)</f>
        <v>0</v>
      </c>
      <c r="T7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3" s="34">
        <f>IFERROR(_xlfn.XLOOKUP(PA[[#This Row],[Affected Equipment ]],'Basic Data'!N:N,'Basic Data'!Q:Q),"")</f>
        <v>31.610000000000003</v>
      </c>
      <c r="V703" s="302">
        <f ca="1">IFERROR(_xlfn.XLOOKUP(PA[[#This Row],[Affected Equipment ]],'Basic Data'!N:N,'Basic Data'!R:R),"")</f>
        <v>1.8812116883889783E-4</v>
      </c>
      <c r="W703" s="37" t="s">
        <v>448</v>
      </c>
      <c r="X703" s="39"/>
      <c r="Y703" s="38" t="s">
        <v>470</v>
      </c>
      <c r="Z703" s="41">
        <v>0.26458333333333334</v>
      </c>
      <c r="AA703" s="41">
        <v>0.26458333333333334</v>
      </c>
      <c r="AB703" s="41">
        <v>0.26458333333333334</v>
      </c>
      <c r="AC703" s="44">
        <v>0.72222222222222221</v>
      </c>
      <c r="AD703" s="42">
        <f>IF(PA[[#This Row],[Acknowledgement Time ]]="NA","",(PA[[#This Row],[Acknowledgement Time ]]-PA[[#This Row],[Fault Time]])*24)</f>
        <v>0</v>
      </c>
      <c r="AE703" s="42">
        <f>IF(PA[[#This Row],[Work Start time on Fault]]="NA","",(PA[[#This Row],[Work Start time on Fault]]-PA[[#This Row],[Fault Time]])*24)</f>
        <v>0</v>
      </c>
      <c r="AF703" s="43">
        <f>IF(PA[[#This Row],[Status]]="Open","",(PA[[#This Row],[Work Completion time on fault]]-PA[[#This Row],[Fault Time]])*24)</f>
        <v>10.983333333333333</v>
      </c>
      <c r="AG703" s="42">
        <f>IFERROR((PA[[#This Row],[Work Completion time on fault]]-PA[[#This Row],[Fault Time]])*24,"")</f>
        <v>10.983333333333333</v>
      </c>
      <c r="AH703" s="316" t="s">
        <v>683</v>
      </c>
      <c r="AI703" s="32" t="s">
        <v>368</v>
      </c>
      <c r="AJ703" s="34">
        <f ca="1">IFERROR(PA[[#This Row],[Breakdown Time]]*PA[[#This Row],[Plant Equivalent Weightage]],"")</f>
        <v>2.0661975044138944E-3</v>
      </c>
      <c r="AK703" s="35">
        <v>4789</v>
      </c>
      <c r="AL703" s="49">
        <f>IFERROR((_xlfn.XLOOKUP($G703,'Modelling New'!$D:$D,'Modelling New'!$O:$O)*PA[[#This Row],[Lost PoA(Wh/m2)]]*PA[[#This Row],[DC Capacity Affected (kW)]])/1000,"")</f>
        <v>122.76427113419334</v>
      </c>
    </row>
    <row r="704" spans="1:38">
      <c r="A704" s="174">
        <f t="shared" si="12"/>
        <v>703</v>
      </c>
      <c r="B704" s="30">
        <v>45826</v>
      </c>
      <c r="C704" s="184">
        <f>YEAR(PA[[#This Row],[Date]])+IF(MONTH(PA[[#This Row],[Date]])&gt;=4,1,0)</f>
        <v>2026</v>
      </c>
      <c r="D704" s="32">
        <f>YEAR(PA[[#This Row],[Date]])</f>
        <v>2025</v>
      </c>
      <c r="E704" s="36" t="s">
        <v>364</v>
      </c>
      <c r="F704" s="36" t="s">
        <v>364</v>
      </c>
      <c r="G704" s="217">
        <v>45809</v>
      </c>
      <c r="H704" s="31">
        <f>DAY(EOMONTH(PA[[#This Row],[Month Year]],0))</f>
        <v>30</v>
      </c>
      <c r="I704" s="33">
        <v>0.26458333333333334</v>
      </c>
      <c r="J704" s="33">
        <v>0.77847222222222223</v>
      </c>
      <c r="K704" s="34">
        <f>IFERROR((PA[[#This Row],[Sunset Time (POA&lt;20 W/m2)]]-PA[[#This Row],[Sunrise Time (POA&gt;20 W/m2)]])*24,"")</f>
        <v>12.333333333333332</v>
      </c>
      <c r="L704" s="32" t="s">
        <v>425</v>
      </c>
      <c r="M704" s="32" t="s">
        <v>484</v>
      </c>
      <c r="N704" s="36" t="s">
        <v>413</v>
      </c>
      <c r="O704" s="37" t="s">
        <v>459</v>
      </c>
      <c r="P704" s="37" t="s">
        <v>472</v>
      </c>
      <c r="Q704" s="32"/>
      <c r="R704" s="31">
        <f>IF((PA[[#This Row],[String Type(If String BD)]]&amp;PA[[#This Row],[Equipment (If any BD other than PV  array and inv)]])="",1,0)</f>
        <v>0</v>
      </c>
      <c r="S704" s="31">
        <f>IF(PA[[#This Row],[String Type(If String BD)]]="",1,0)</f>
        <v>0</v>
      </c>
      <c r="T7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4" s="34">
        <f>IFERROR(_xlfn.XLOOKUP(PA[[#This Row],[Affected Equipment ]],'Basic Data'!N:N,'Basic Data'!Q:Q),"")</f>
        <v>31.610000000000003</v>
      </c>
      <c r="V704" s="302">
        <f ca="1">IFERROR(_xlfn.XLOOKUP(PA[[#This Row],[Affected Equipment ]],'Basic Data'!N:N,'Basic Data'!R:R),"")</f>
        <v>1.8812116883889783E-4</v>
      </c>
      <c r="W704" s="37" t="s">
        <v>448</v>
      </c>
      <c r="X704" s="39"/>
      <c r="Y704" s="38" t="s">
        <v>470</v>
      </c>
      <c r="Z704" s="41">
        <v>0.26458333333333334</v>
      </c>
      <c r="AA704" s="41">
        <v>0.26458333333333334</v>
      </c>
      <c r="AB704" s="41">
        <v>0.26458333333333334</v>
      </c>
      <c r="AC704" s="44">
        <v>0.72916666666666663</v>
      </c>
      <c r="AD704" s="42">
        <f>IF(PA[[#This Row],[Acknowledgement Time ]]="NA","",(PA[[#This Row],[Acknowledgement Time ]]-PA[[#This Row],[Fault Time]])*24)</f>
        <v>0</v>
      </c>
      <c r="AE704" s="42">
        <f>IF(PA[[#This Row],[Work Start time on Fault]]="NA","",(PA[[#This Row],[Work Start time on Fault]]-PA[[#This Row],[Fault Time]])*24)</f>
        <v>0</v>
      </c>
      <c r="AF704" s="43">
        <f>IF(PA[[#This Row],[Status]]="Open","",(PA[[#This Row],[Work Completion time on fault]]-PA[[#This Row],[Fault Time]])*24)</f>
        <v>11.149999999999999</v>
      </c>
      <c r="AG704" s="42">
        <f>IFERROR((PA[[#This Row],[Work Completion time on fault]]-PA[[#This Row],[Fault Time]])*24,"")</f>
        <v>11.149999999999999</v>
      </c>
      <c r="AH704" s="316" t="s">
        <v>688</v>
      </c>
      <c r="AI704" s="32" t="s">
        <v>368</v>
      </c>
      <c r="AJ704" s="34">
        <f ca="1">IFERROR(PA[[#This Row],[Breakdown Time]]*PA[[#This Row],[Plant Equivalent Weightage]],"")</f>
        <v>2.0975510325537106E-3</v>
      </c>
      <c r="AK704" s="35">
        <v>4811</v>
      </c>
      <c r="AL704" s="49">
        <f>IFERROR((_xlfn.XLOOKUP($G704,'Modelling New'!$D:$D,'Modelling New'!$O:$O)*PA[[#This Row],[Lost PoA(Wh/m2)]]*PA[[#This Row],[DC Capacity Affected (kW)]])/1000,"")</f>
        <v>123.32823312311633</v>
      </c>
    </row>
    <row r="705" spans="1:38">
      <c r="A705" s="174">
        <f t="shared" si="12"/>
        <v>704</v>
      </c>
      <c r="B705" s="30">
        <v>45826</v>
      </c>
      <c r="C705" s="184">
        <f>YEAR(PA[[#This Row],[Date]])+IF(MONTH(PA[[#This Row],[Date]])&gt;=4,1,0)</f>
        <v>2026</v>
      </c>
      <c r="D705" s="32">
        <f>YEAR(PA[[#This Row],[Date]])</f>
        <v>2025</v>
      </c>
      <c r="E705" s="36" t="s">
        <v>364</v>
      </c>
      <c r="F705" s="36" t="s">
        <v>364</v>
      </c>
      <c r="G705" s="217">
        <v>45809</v>
      </c>
      <c r="H705" s="31">
        <f>DAY(EOMONTH(PA[[#This Row],[Month Year]],0))</f>
        <v>30</v>
      </c>
      <c r="I705" s="33">
        <v>0.26458333333333334</v>
      </c>
      <c r="J705" s="33">
        <v>0.77847222222222223</v>
      </c>
      <c r="K705" s="34">
        <f>IFERROR((PA[[#This Row],[Sunset Time (POA&lt;20 W/m2)]]-PA[[#This Row],[Sunrise Time (POA&gt;20 W/m2)]])*24,"")</f>
        <v>12.333333333333332</v>
      </c>
      <c r="L705" s="32" t="s">
        <v>425</v>
      </c>
      <c r="M705" s="32" t="s">
        <v>484</v>
      </c>
      <c r="N705" s="36" t="s">
        <v>417</v>
      </c>
      <c r="O705" s="37" t="s">
        <v>447</v>
      </c>
      <c r="P705" s="37" t="s">
        <v>472</v>
      </c>
      <c r="Q705" s="32"/>
      <c r="R705" s="31">
        <f>IF((PA[[#This Row],[String Type(If String BD)]]&amp;PA[[#This Row],[Equipment (If any BD other than PV  array and inv)]])="",1,0)</f>
        <v>0</v>
      </c>
      <c r="S705" s="31">
        <f>IF(PA[[#This Row],[String Type(If String BD)]]="",1,0)</f>
        <v>0</v>
      </c>
      <c r="T7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05" s="34">
        <f>IFERROR(_xlfn.XLOOKUP(PA[[#This Row],[Affected Equipment ]],'Basic Data'!N:N,'Basic Data'!Q:Q),"")</f>
        <v>31.610000000000003</v>
      </c>
      <c r="V705" s="302">
        <f ca="1">IFERROR(_xlfn.XLOOKUP(PA[[#This Row],[Affected Equipment ]],'Basic Data'!N:N,'Basic Data'!R:R),"")</f>
        <v>1.8812116883889783E-4</v>
      </c>
      <c r="W705" s="37" t="s">
        <v>448</v>
      </c>
      <c r="X705" s="39"/>
      <c r="Y705" s="38" t="s">
        <v>470</v>
      </c>
      <c r="Z705" s="41">
        <v>0.26458333333333334</v>
      </c>
      <c r="AA705" s="41">
        <v>0.26458333333333334</v>
      </c>
      <c r="AB705" s="41">
        <v>0.26458333333333334</v>
      </c>
      <c r="AC705" s="44">
        <v>0.73611111111111116</v>
      </c>
      <c r="AD705" s="42">
        <f>IF(PA[[#This Row],[Acknowledgement Time ]]="NA","",(PA[[#This Row],[Acknowledgement Time ]]-PA[[#This Row],[Fault Time]])*24)</f>
        <v>0</v>
      </c>
      <c r="AE705" s="42">
        <f>IF(PA[[#This Row],[Work Start time on Fault]]="NA","",(PA[[#This Row],[Work Start time on Fault]]-PA[[#This Row],[Fault Time]])*24)</f>
        <v>0</v>
      </c>
      <c r="AF705" s="43">
        <f>IF(PA[[#This Row],[Status]]="Open","",(PA[[#This Row],[Work Completion time on fault]]-PA[[#This Row],[Fault Time]])*24)</f>
        <v>11.316666666666668</v>
      </c>
      <c r="AG705" s="42">
        <f>IFERROR((PA[[#This Row],[Work Completion time on fault]]-PA[[#This Row],[Fault Time]])*24,"")</f>
        <v>11.316666666666668</v>
      </c>
      <c r="AH705" s="316" t="s">
        <v>689</v>
      </c>
      <c r="AI705" s="32" t="s">
        <v>368</v>
      </c>
      <c r="AJ705" s="34">
        <f ca="1">IFERROR(PA[[#This Row],[Breakdown Time]]*PA[[#This Row],[Plant Equivalent Weightage]],"")</f>
        <v>2.1289045606935272E-3</v>
      </c>
      <c r="AK705" s="35">
        <v>4820</v>
      </c>
      <c r="AL705" s="49">
        <f>IFERROR((_xlfn.XLOOKUP($G705,'Modelling New'!$D:$D,'Modelling New'!$O:$O)*PA[[#This Row],[Lost PoA(Wh/m2)]]*PA[[#This Row],[DC Capacity Affected (kW)]])/1000,"")</f>
        <v>123.55894484585755</v>
      </c>
    </row>
    <row r="706" spans="1:38">
      <c r="A706" s="174">
        <f t="shared" si="12"/>
        <v>705</v>
      </c>
      <c r="B706" s="30">
        <v>45826</v>
      </c>
      <c r="C706" s="184">
        <f>YEAR(PA[[#This Row],[Date]])+IF(MONTH(PA[[#This Row],[Date]])&gt;=4,1,0)</f>
        <v>2026</v>
      </c>
      <c r="D706" s="32">
        <f>YEAR(PA[[#This Row],[Date]])</f>
        <v>2025</v>
      </c>
      <c r="E706" s="36" t="s">
        <v>364</v>
      </c>
      <c r="F706" s="36" t="s">
        <v>364</v>
      </c>
      <c r="G706" s="217">
        <v>45809</v>
      </c>
      <c r="H706" s="31">
        <f>DAY(EOMONTH(PA[[#This Row],[Month Year]],0))</f>
        <v>30</v>
      </c>
      <c r="I706" s="33">
        <v>0.26458333333333334</v>
      </c>
      <c r="J706" s="33">
        <v>0.77847222222222223</v>
      </c>
      <c r="K706" s="34">
        <f>IFERROR((PA[[#This Row],[Sunset Time (POA&lt;20 W/m2)]]-PA[[#This Row],[Sunrise Time (POA&gt;20 W/m2)]])*24,"")</f>
        <v>12.333333333333332</v>
      </c>
      <c r="L706" s="32" t="s">
        <v>412</v>
      </c>
      <c r="M706" s="32" t="s">
        <v>484</v>
      </c>
      <c r="N706" s="36" t="s">
        <v>417</v>
      </c>
      <c r="O706" s="37" t="s">
        <v>468</v>
      </c>
      <c r="P706" s="37" t="s">
        <v>407</v>
      </c>
      <c r="Q706" s="32"/>
      <c r="R706" s="31">
        <f>IF((PA[[#This Row],[String Type(If String BD)]]&amp;PA[[#This Row],[Equipment (If any BD other than PV  array and inv)]])="",1,0)</f>
        <v>0</v>
      </c>
      <c r="S706" s="31">
        <f>IF(PA[[#This Row],[String Type(If String BD)]]="",1,0)</f>
        <v>0</v>
      </c>
      <c r="T7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6" s="34">
        <f>IFERROR(_xlfn.XLOOKUP(PA[[#This Row],[Affected Equipment ]],'Basic Data'!N:N,'Basic Data'!Q:Q),"")</f>
        <v>31.900000000000002</v>
      </c>
      <c r="V706" s="302">
        <f ca="1">IFERROR(_xlfn.XLOOKUP(PA[[#This Row],[Affected Equipment ]],'Basic Data'!N:N,'Basic Data'!R:R),"")</f>
        <v>1.898470511218235E-4</v>
      </c>
      <c r="W706" s="37" t="s">
        <v>448</v>
      </c>
      <c r="X706" s="39"/>
      <c r="Y706" s="38" t="s">
        <v>470</v>
      </c>
      <c r="Z706" s="41">
        <v>0.26458333333333334</v>
      </c>
      <c r="AA706" s="41">
        <v>0.26458333333333334</v>
      </c>
      <c r="AB706" s="41">
        <v>0.26458333333333334</v>
      </c>
      <c r="AC706" s="44">
        <v>0.70833333333333337</v>
      </c>
      <c r="AD706" s="42">
        <f>IF(PA[[#This Row],[Acknowledgement Time ]]="NA","",(PA[[#This Row],[Acknowledgement Time ]]-PA[[#This Row],[Fault Time]])*24)</f>
        <v>0</v>
      </c>
      <c r="AE706" s="42">
        <f>IF(PA[[#This Row],[Work Start time on Fault]]="NA","",(PA[[#This Row],[Work Start time on Fault]]-PA[[#This Row],[Fault Time]])*24)</f>
        <v>0</v>
      </c>
      <c r="AF706" s="43">
        <f>IF(PA[[#This Row],[Status]]="Open","",(PA[[#This Row],[Work Completion time on fault]]-PA[[#This Row],[Fault Time]])*24)</f>
        <v>10.65</v>
      </c>
      <c r="AG706" s="42">
        <f>IFERROR((PA[[#This Row],[Work Completion time on fault]]-PA[[#This Row],[Fault Time]])*24,"")</f>
        <v>10.65</v>
      </c>
      <c r="AH706" s="316" t="s">
        <v>690</v>
      </c>
      <c r="AI706" s="32" t="s">
        <v>368</v>
      </c>
      <c r="AJ706" s="34">
        <f ca="1">IFERROR(PA[[#This Row],[Breakdown Time]]*PA[[#This Row],[Plant Equivalent Weightage]],"")</f>
        <v>2.0218710944474205E-3</v>
      </c>
      <c r="AK706" s="35">
        <v>4845</v>
      </c>
      <c r="AL706" s="49">
        <f>IFERROR((_xlfn.XLOOKUP($G706,'Modelling New'!$D:$D,'Modelling New'!$O:$O)*PA[[#This Row],[Lost PoA(Wh/m2)]]*PA[[#This Row],[DC Capacity Affected (kW)]])/1000,"")</f>
        <v>125.33925854733675</v>
      </c>
    </row>
    <row r="707" spans="1:38">
      <c r="A707" s="174">
        <f t="shared" si="12"/>
        <v>706</v>
      </c>
      <c r="B707" s="134">
        <v>45826</v>
      </c>
      <c r="C707" s="183">
        <f>YEAR(PA[[#This Row],[Date]])+IF(MONTH(PA[[#This Row],[Date]])&gt;=4,1,0)</f>
        <v>2026</v>
      </c>
      <c r="D707" s="32">
        <f>YEAR(PA[[#This Row],[Date]])</f>
        <v>2025</v>
      </c>
      <c r="E707" s="36" t="s">
        <v>364</v>
      </c>
      <c r="F707" s="36" t="s">
        <v>364</v>
      </c>
      <c r="G707" s="217">
        <v>45809</v>
      </c>
      <c r="H707" s="175">
        <f>DAY(EOMONTH(PA[[#This Row],[Month Year]],0))</f>
        <v>30</v>
      </c>
      <c r="I707" s="33">
        <v>0.26041666666666669</v>
      </c>
      <c r="J707" s="33">
        <v>0.77569444444444446</v>
      </c>
      <c r="K707" s="34">
        <f>IFERROR((PA[[#This Row],[Sunset Time (POA&lt;20 W/m2)]]-PA[[#This Row],[Sunrise Time (POA&gt;20 W/m2)]])*24,"")</f>
        <v>12.366666666666665</v>
      </c>
      <c r="L707" s="32" t="s">
        <v>412</v>
      </c>
      <c r="M707" s="32" t="s">
        <v>484</v>
      </c>
      <c r="N707" s="36" t="s">
        <v>417</v>
      </c>
      <c r="O707" s="37" t="s">
        <v>468</v>
      </c>
      <c r="P707" s="37" t="s">
        <v>407</v>
      </c>
      <c r="Q707" s="36"/>
      <c r="R707" s="175">
        <f>IF((PA[[#This Row],[String Type(If String BD)]]&amp;PA[[#This Row],[Equipment (If any BD other than PV  array and inv)]])="",1,0)</f>
        <v>0</v>
      </c>
      <c r="S707" s="175">
        <f>IF(PA[[#This Row],[String Type(If String BD)]]="",1,0)</f>
        <v>0</v>
      </c>
      <c r="T70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07" s="176">
        <f>IFERROR(_xlfn.XLOOKUP(PA[[#This Row],[Affected Equipment ]],'Basic Data'!N:N,'Basic Data'!Q:Q),"")</f>
        <v>31.900000000000002</v>
      </c>
      <c r="V707" s="303">
        <f ca="1">IFERROR(_xlfn.XLOOKUP(PA[[#This Row],[Affected Equipment ]],'Basic Data'!N:N,'Basic Data'!R:R),"")</f>
        <v>1.898470511218235E-4</v>
      </c>
      <c r="W707" s="37" t="s">
        <v>448</v>
      </c>
      <c r="X707" s="39"/>
      <c r="Y707" s="38" t="s">
        <v>470</v>
      </c>
      <c r="Z707" s="41">
        <v>0.26458333333333334</v>
      </c>
      <c r="AA707" s="41">
        <v>0.26458333333333334</v>
      </c>
      <c r="AB707" s="41">
        <v>0.26458333333333334</v>
      </c>
      <c r="AC707" s="45">
        <v>0.71875</v>
      </c>
      <c r="AD707" s="177">
        <f>IF(PA[[#This Row],[Acknowledgement Time ]]="NA","",(PA[[#This Row],[Acknowledgement Time ]]-PA[[#This Row],[Fault Time]])*24)</f>
        <v>0</v>
      </c>
      <c r="AE707" s="177">
        <f>IF(PA[[#This Row],[Work Start time on Fault]]="NA","",(PA[[#This Row],[Work Start time on Fault]]-PA[[#This Row],[Fault Time]])*24)</f>
        <v>0</v>
      </c>
      <c r="AF707" s="178">
        <f>IF(PA[[#This Row],[Status]]="Open","",(PA[[#This Row],[Work Completion time on fault]]-PA[[#This Row],[Fault Time]])*24)</f>
        <v>10.9</v>
      </c>
      <c r="AG707" s="177">
        <f>IFERROR((PA[[#This Row],[Work Completion time on fault]]-PA[[#This Row],[Fault Time]])*24,"")</f>
        <v>10.9</v>
      </c>
      <c r="AH707" s="316" t="s">
        <v>690</v>
      </c>
      <c r="AI707" s="32" t="s">
        <v>368</v>
      </c>
      <c r="AJ707" s="176">
        <f ca="1">IFERROR(PA[[#This Row],[Breakdown Time]]*PA[[#This Row],[Plant Equivalent Weightage]],"")</f>
        <v>2.0693328572278765E-3</v>
      </c>
      <c r="AK707" s="37">
        <v>4923</v>
      </c>
      <c r="AL707" s="278">
        <f>IFERROR((_xlfn.XLOOKUP($G707,'Modelling New'!$D:$D,'Modelling New'!$O:$O)*PA[[#This Row],[Lost PoA(Wh/m2)]]*PA[[#This Row],[DC Capacity Affected (kW)]])/1000,"")</f>
        <v>127.35710419577684</v>
      </c>
    </row>
    <row r="708" spans="1:38">
      <c r="A708" s="174">
        <f t="shared" si="12"/>
        <v>707</v>
      </c>
      <c r="B708" s="134">
        <v>45827</v>
      </c>
      <c r="C708" s="184">
        <f>YEAR(PA[[#This Row],[Date]])+IF(MONTH(PA[[#This Row],[Date]])&gt;=4,1,0)</f>
        <v>2026</v>
      </c>
      <c r="D708" s="32">
        <f>YEAR(PA[[#This Row],[Date]])</f>
        <v>2025</v>
      </c>
      <c r="E708" s="36" t="s">
        <v>364</v>
      </c>
      <c r="F708" s="36" t="s">
        <v>364</v>
      </c>
      <c r="G708" s="217">
        <v>45809</v>
      </c>
      <c r="H708" s="31">
        <f>DAY(EOMONTH(PA[[#This Row],[Month Year]],0))</f>
        <v>30</v>
      </c>
      <c r="I708" s="33">
        <v>0.26041666666666669</v>
      </c>
      <c r="J708" s="33">
        <v>0.77569444444444446</v>
      </c>
      <c r="K708" s="34">
        <f>IFERROR((PA[[#This Row],[Sunset Time (POA&lt;20 W/m2)]]-PA[[#This Row],[Sunrise Time (POA&gt;20 W/m2)]])*24,"")</f>
        <v>12.366666666666665</v>
      </c>
      <c r="L708" s="32" t="s">
        <v>511</v>
      </c>
      <c r="M708" s="32" t="s">
        <v>404</v>
      </c>
      <c r="N708" s="32"/>
      <c r="O708" s="35"/>
      <c r="P708" s="35"/>
      <c r="Q708" s="32"/>
      <c r="R708" s="31">
        <f>IF((PA[[#This Row],[String Type(If String BD)]]&amp;PA[[#This Row],[Equipment (If any BD other than PV  array and inv)]])="",1,0)</f>
        <v>1</v>
      </c>
      <c r="S708" s="31">
        <f>IF(PA[[#This Row],[String Type(If String BD)]]="",1,0)</f>
        <v>1</v>
      </c>
      <c r="T7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08" s="34">
        <f>IFERROR(_xlfn.XLOOKUP(PA[[#This Row],[Affected Equipment ]],'Basic Data'!N:N,'Basic Data'!Q:Q),"")</f>
        <v>4061.8850000000007</v>
      </c>
      <c r="V708" s="302">
        <f ca="1">IFERROR(_xlfn.XLOOKUP(PA[[#This Row],[Affected Equipment ]],'Basic Data'!N:N,'Basic Data'!R:R),"")</f>
        <v>2.4173570195798372E-2</v>
      </c>
      <c r="W708" s="35" t="s">
        <v>475</v>
      </c>
      <c r="X708" s="39"/>
      <c r="Y708" s="38" t="s">
        <v>439</v>
      </c>
      <c r="Z708" s="41">
        <v>0.26041666666666669</v>
      </c>
      <c r="AA708" s="41">
        <v>0.26041666666666669</v>
      </c>
      <c r="AB708" s="41">
        <v>0.26041666666666669</v>
      </c>
      <c r="AC708" s="44">
        <v>0.77569444444444446</v>
      </c>
      <c r="AD708" s="42">
        <f>IF(PA[[#This Row],[Acknowledgement Time ]]="NA","",(PA[[#This Row],[Acknowledgement Time ]]-PA[[#This Row],[Fault Time]])*24)</f>
        <v>0</v>
      </c>
      <c r="AE708" s="42">
        <f>IF(PA[[#This Row],[Work Start time on Fault]]="NA","",(PA[[#This Row],[Work Start time on Fault]]-PA[[#This Row],[Fault Time]])*24)</f>
        <v>0</v>
      </c>
      <c r="AF708" s="43" t="str">
        <f>IF(PA[[#This Row],[Status]]="Open","",(PA[[#This Row],[Work Completion time on fault]]-PA[[#This Row],[Fault Time]])*24)</f>
        <v/>
      </c>
      <c r="AG708" s="42">
        <f>IFERROR((PA[[#This Row],[Work Completion time on fault]]-PA[[#This Row],[Fault Time]])*24,"")</f>
        <v>12.366666666666665</v>
      </c>
      <c r="AH708" s="35" t="s">
        <v>673</v>
      </c>
      <c r="AI708" s="32" t="s">
        <v>553</v>
      </c>
      <c r="AJ708" s="34">
        <f ca="1">IFERROR(PA[[#This Row],[Breakdown Time]]*PA[[#This Row],[Plant Equivalent Weightage]],"")</f>
        <v>0.29894648475470653</v>
      </c>
      <c r="AK708" s="35">
        <v>5790</v>
      </c>
      <c r="AL708" s="49">
        <f>IFERROR((_xlfn.XLOOKUP($G708,'Modelling New'!$D:$D,'Modelling New'!$O:$O)*PA[[#This Row],[Lost PoA(Wh/m2)]]*PA[[#This Row],[DC Capacity Affected (kW)]])/1000,"")</f>
        <v>19072.553599479405</v>
      </c>
    </row>
    <row r="709" spans="1:38">
      <c r="A709" s="174">
        <f t="shared" si="12"/>
        <v>708</v>
      </c>
      <c r="B709" s="134">
        <v>45827</v>
      </c>
      <c r="C709" s="184">
        <f>YEAR(PA[[#This Row],[Date]])+IF(MONTH(PA[[#This Row],[Date]])&gt;=4,1,0)</f>
        <v>2026</v>
      </c>
      <c r="D709" s="32">
        <f>YEAR(PA[[#This Row],[Date]])</f>
        <v>2025</v>
      </c>
      <c r="E709" s="36" t="s">
        <v>364</v>
      </c>
      <c r="F709" s="36" t="s">
        <v>364</v>
      </c>
      <c r="G709" s="217">
        <v>45809</v>
      </c>
      <c r="H709" s="31">
        <f>DAY(EOMONTH(PA[[#This Row],[Month Year]],0))</f>
        <v>30</v>
      </c>
      <c r="I709" s="33">
        <v>0.26041666666666669</v>
      </c>
      <c r="J709" s="33">
        <v>0.77569444444444446</v>
      </c>
      <c r="K709" s="34">
        <f>IFERROR((PA[[#This Row],[Sunset Time (POA&lt;20 W/m2)]]-PA[[#This Row],[Sunrise Time (POA&gt;20 W/m2)]])*24,"")</f>
        <v>12.366666666666665</v>
      </c>
      <c r="L709" s="36" t="s">
        <v>511</v>
      </c>
      <c r="M709" s="36" t="s">
        <v>411</v>
      </c>
      <c r="N709" s="36"/>
      <c r="O709" s="37"/>
      <c r="P709" s="35"/>
      <c r="Q709" s="32"/>
      <c r="R709" s="31">
        <f>IF((PA[[#This Row],[String Type(If String BD)]]&amp;PA[[#This Row],[Equipment (If any BD other than PV  array and inv)]])="",1,0)</f>
        <v>1</v>
      </c>
      <c r="S709" s="31">
        <f>IF(PA[[#This Row],[String Type(If String BD)]]="",1,0)</f>
        <v>1</v>
      </c>
      <c r="T7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09" s="34">
        <f>IFERROR(_xlfn.XLOOKUP(PA[[#This Row],[Affected Equipment ]],'Basic Data'!N:N,'Basic Data'!Q:Q),"")</f>
        <v>3888.03</v>
      </c>
      <c r="V709" s="302">
        <f ca="1">IFERROR(_xlfn.XLOOKUP(PA[[#This Row],[Affected Equipment ]],'Basic Data'!N:N,'Basic Data'!R:R),"")</f>
        <v>2.3138903767184433E-2</v>
      </c>
      <c r="W709" s="35" t="s">
        <v>475</v>
      </c>
      <c r="X709" s="38"/>
      <c r="Y709" s="38" t="s">
        <v>439</v>
      </c>
      <c r="Z709" s="41">
        <v>0.26041666666666669</v>
      </c>
      <c r="AA709" s="41">
        <v>0.26041666666666669</v>
      </c>
      <c r="AB709" s="41">
        <v>0.26041666666666669</v>
      </c>
      <c r="AC709" s="44">
        <v>0.77569444444444446</v>
      </c>
      <c r="AD709" s="42">
        <f>IF(PA[[#This Row],[Acknowledgement Time ]]="NA","",(PA[[#This Row],[Acknowledgement Time ]]-PA[[#This Row],[Fault Time]])*24)</f>
        <v>0</v>
      </c>
      <c r="AE709" s="42">
        <f>IF(PA[[#This Row],[Work Start time on Fault]]="NA","",(PA[[#This Row],[Work Start time on Fault]]-PA[[#This Row],[Fault Time]])*24)</f>
        <v>0</v>
      </c>
      <c r="AF709" s="43" t="str">
        <f>IF(PA[[#This Row],[Status]]="Open","",(PA[[#This Row],[Work Completion time on fault]]-PA[[#This Row],[Fault Time]])*24)</f>
        <v/>
      </c>
      <c r="AG709" s="42">
        <f>IFERROR((PA[[#This Row],[Work Completion time on fault]]-PA[[#This Row],[Fault Time]])*24,"")</f>
        <v>12.366666666666665</v>
      </c>
      <c r="AH709" s="35" t="s">
        <v>673</v>
      </c>
      <c r="AI709" s="32" t="s">
        <v>553</v>
      </c>
      <c r="AJ709" s="34">
        <f ca="1">IFERROR(PA[[#This Row],[Breakdown Time]]*PA[[#This Row],[Plant Equivalent Weightage]],"")</f>
        <v>0.28615110992084747</v>
      </c>
      <c r="AK709" s="35">
        <v>5790</v>
      </c>
      <c r="AL709" s="49">
        <f>IFERROR((_xlfn.XLOOKUP($G709,'Modelling New'!$D:$D,'Modelling New'!$O:$O)*PA[[#This Row],[Lost PoA(Wh/m2)]]*PA[[#This Row],[DC Capacity Affected (kW)]])/1000,"")</f>
        <v>18256.218620513358</v>
      </c>
    </row>
    <row r="710" spans="1:38">
      <c r="A710" s="174">
        <f t="shared" si="12"/>
        <v>709</v>
      </c>
      <c r="B710" s="134">
        <v>45827</v>
      </c>
      <c r="C710" s="184">
        <f>YEAR(PA[[#This Row],[Date]])+IF(MONTH(PA[[#This Row],[Date]])&gt;=4,1,0)</f>
        <v>2026</v>
      </c>
      <c r="D710" s="32">
        <f>YEAR(PA[[#This Row],[Date]])</f>
        <v>2025</v>
      </c>
      <c r="E710" s="36" t="s">
        <v>364</v>
      </c>
      <c r="F710" s="36" t="s">
        <v>364</v>
      </c>
      <c r="G710" s="217">
        <v>45809</v>
      </c>
      <c r="H710" s="31">
        <f>DAY(EOMONTH(PA[[#This Row],[Month Year]],0))</f>
        <v>30</v>
      </c>
      <c r="I710" s="33">
        <v>0.26041666666666669</v>
      </c>
      <c r="J710" s="33">
        <v>0.77569444444444446</v>
      </c>
      <c r="K710" s="34">
        <f>IFERROR((PA[[#This Row],[Sunset Time (POA&lt;20 W/m2)]]-PA[[#This Row],[Sunrise Time (POA&gt;20 W/m2)]])*24,"")</f>
        <v>12.366666666666665</v>
      </c>
      <c r="L710" s="32" t="s">
        <v>428</v>
      </c>
      <c r="M710" s="36" t="s">
        <v>411</v>
      </c>
      <c r="N710" s="36" t="s">
        <v>413</v>
      </c>
      <c r="O710" s="37" t="s">
        <v>406</v>
      </c>
      <c r="P710" s="35"/>
      <c r="Q710" s="32"/>
      <c r="R710" s="31">
        <f>IF((PA[[#This Row],[String Type(If String BD)]]&amp;PA[[#This Row],[Equipment (If any BD other than PV  array and inv)]])="",1,0)</f>
        <v>1</v>
      </c>
      <c r="S710" s="31">
        <f>IF(PA[[#This Row],[String Type(If String BD)]]="",1,0)</f>
        <v>1</v>
      </c>
      <c r="T7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10" s="34">
        <f>IFERROR(_xlfn.XLOOKUP(PA[[#This Row],[Affected Equipment ]],'Basic Data'!N:N,'Basic Data'!Q:Q),"")</f>
        <v>287.10000000000002</v>
      </c>
      <c r="V710" s="302">
        <f ca="1">IFERROR(_xlfn.XLOOKUP(PA[[#This Row],[Affected Equipment ]],'Basic Data'!N:N,'Basic Data'!R:R),"")</f>
        <v>1.7086234600964115E-3</v>
      </c>
      <c r="W710" s="35" t="s">
        <v>434</v>
      </c>
      <c r="X710" s="38"/>
      <c r="Y710" s="38" t="s">
        <v>680</v>
      </c>
      <c r="Z710" s="41">
        <v>0.26041666666666669</v>
      </c>
      <c r="AA710" s="41">
        <v>0.26041666666666669</v>
      </c>
      <c r="AB710" s="41">
        <v>0.26041666666666669</v>
      </c>
      <c r="AC710" s="44">
        <v>0.77569444444444446</v>
      </c>
      <c r="AD710" s="42">
        <f>IF(PA[[#This Row],[Acknowledgement Time ]]="NA","",(PA[[#This Row],[Acknowledgement Time ]]-PA[[#This Row],[Fault Time]])*24)</f>
        <v>0</v>
      </c>
      <c r="AE710" s="42">
        <f>IF(PA[[#This Row],[Work Start time on Fault]]="NA","",(PA[[#This Row],[Work Start time on Fault]]-PA[[#This Row],[Fault Time]])*24)</f>
        <v>0</v>
      </c>
      <c r="AF710" s="43" t="str">
        <f>IF(PA[[#This Row],[Status]]="Open","",(PA[[#This Row],[Work Completion time on fault]]-PA[[#This Row],[Fault Time]])*24)</f>
        <v/>
      </c>
      <c r="AG710" s="42">
        <f>IFERROR((PA[[#This Row],[Work Completion time on fault]]-PA[[#This Row],[Fault Time]])*24,"")</f>
        <v>12.366666666666665</v>
      </c>
      <c r="AH710" s="35" t="s">
        <v>552</v>
      </c>
      <c r="AI710" s="32" t="s">
        <v>553</v>
      </c>
      <c r="AJ710" s="34">
        <f ca="1">IFERROR(PA[[#This Row],[Breakdown Time]]*PA[[#This Row],[Plant Equivalent Weightage]],"")</f>
        <v>2.1129976789858954E-2</v>
      </c>
      <c r="AK710" s="35">
        <v>5173</v>
      </c>
      <c r="AL710" s="49">
        <f>IFERROR((_xlfn.XLOOKUP($G710,'Modelling New'!$D:$D,'Modelling New'!$O:$O)*PA[[#This Row],[Lost PoA(Wh/m2)]]*PA[[#This Row],[DC Capacity Affected (kW)]])/1000,"")</f>
        <v>1204.4210237746868</v>
      </c>
    </row>
    <row r="711" spans="1:38">
      <c r="A711" s="174">
        <f t="shared" si="12"/>
        <v>710</v>
      </c>
      <c r="B711" s="134">
        <v>45827</v>
      </c>
      <c r="C711" s="183">
        <f>YEAR(PA[[#This Row],[Date]])+IF(MONTH(PA[[#This Row],[Date]])&gt;=4,1,0)</f>
        <v>2026</v>
      </c>
      <c r="D711" s="32">
        <f>YEAR(PA[[#This Row],[Date]])</f>
        <v>2025</v>
      </c>
      <c r="E711" s="36" t="s">
        <v>364</v>
      </c>
      <c r="F711" s="36" t="s">
        <v>364</v>
      </c>
      <c r="G711" s="217">
        <v>45809</v>
      </c>
      <c r="H711" s="175">
        <f>DAY(EOMONTH(PA[[#This Row],[Month Year]],0))</f>
        <v>30</v>
      </c>
      <c r="I711" s="33">
        <v>0.26041666666666669</v>
      </c>
      <c r="J711" s="33">
        <v>0.77569444444444446</v>
      </c>
      <c r="K711" s="34">
        <f>IFERROR((PA[[#This Row],[Sunset Time (POA&lt;20 W/m2)]]-PA[[#This Row],[Sunrise Time (POA&gt;20 W/m2)]])*24,"")</f>
        <v>12.366666666666665</v>
      </c>
      <c r="L711" s="32" t="s">
        <v>428</v>
      </c>
      <c r="M711" s="36" t="s">
        <v>411</v>
      </c>
      <c r="N711" s="36" t="s">
        <v>413</v>
      </c>
      <c r="O711" s="37" t="s">
        <v>457</v>
      </c>
      <c r="P711" s="37"/>
      <c r="Q711" s="32"/>
      <c r="R711" s="175">
        <f>IF((PA[[#This Row],[String Type(If String BD)]]&amp;PA[[#This Row],[Equipment (If any BD other than PV  array and inv)]])="",1,0)</f>
        <v>1</v>
      </c>
      <c r="S711" s="175">
        <f>IF(PA[[#This Row],[String Type(If String BD)]]="",1,0)</f>
        <v>1</v>
      </c>
      <c r="T7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11" s="176">
        <f>IFERROR(_xlfn.XLOOKUP(PA[[#This Row],[Affected Equipment ]],'Basic Data'!N:N,'Basic Data'!Q:Q),"")</f>
        <v>287.10000000000002</v>
      </c>
      <c r="V711" s="303">
        <f ca="1">IFERROR(_xlfn.XLOOKUP(PA[[#This Row],[Affected Equipment ]],'Basic Data'!N:N,'Basic Data'!R:R),"")</f>
        <v>1.7086234600964115E-3</v>
      </c>
      <c r="W711" s="35" t="s">
        <v>434</v>
      </c>
      <c r="X711" s="38"/>
      <c r="Y711" s="38" t="s">
        <v>681</v>
      </c>
      <c r="Z711" s="41">
        <v>0.26041666666666669</v>
      </c>
      <c r="AA711" s="41">
        <v>0.26041666666666669</v>
      </c>
      <c r="AB711" s="41">
        <v>0.26041666666666669</v>
      </c>
      <c r="AC711" s="44">
        <v>0.77569444444444446</v>
      </c>
      <c r="AD711" s="177">
        <f>IF(PA[[#This Row],[Acknowledgement Time ]]="NA","",(PA[[#This Row],[Acknowledgement Time ]]-PA[[#This Row],[Fault Time]])*24)</f>
        <v>0</v>
      </c>
      <c r="AE711" s="177">
        <f>IF(PA[[#This Row],[Work Start time on Fault]]="NA","",(PA[[#This Row],[Work Start time on Fault]]-PA[[#This Row],[Fault Time]])*24)</f>
        <v>0</v>
      </c>
      <c r="AF711" s="178" t="str">
        <f>IF(PA[[#This Row],[Status]]="Open","",(PA[[#This Row],[Work Completion time on fault]]-PA[[#This Row],[Fault Time]])*24)</f>
        <v/>
      </c>
      <c r="AG711" s="177">
        <f>IFERROR((PA[[#This Row],[Work Completion time on fault]]-PA[[#This Row],[Fault Time]])*24,"")</f>
        <v>12.366666666666665</v>
      </c>
      <c r="AH711" s="35" t="s">
        <v>552</v>
      </c>
      <c r="AI711" s="32" t="s">
        <v>553</v>
      </c>
      <c r="AJ711" s="176">
        <f ca="1">IFERROR(PA[[#This Row],[Breakdown Time]]*PA[[#This Row],[Plant Equivalent Weightage]],"")</f>
        <v>2.1129976789858954E-2</v>
      </c>
      <c r="AK711" s="35">
        <v>5173</v>
      </c>
      <c r="AL711" s="278">
        <f>IFERROR((_xlfn.XLOOKUP($G711,'Modelling New'!$D:$D,'Modelling New'!$O:$O)*PA[[#This Row],[Lost PoA(Wh/m2)]]*PA[[#This Row],[DC Capacity Affected (kW)]])/1000,"")</f>
        <v>1204.4210237746868</v>
      </c>
    </row>
    <row r="712" spans="1:38">
      <c r="A712" s="174">
        <f t="shared" si="12"/>
        <v>711</v>
      </c>
      <c r="B712" s="134">
        <v>45827</v>
      </c>
      <c r="C712" s="184">
        <f>YEAR(PA[[#This Row],[Date]])+IF(MONTH(PA[[#This Row],[Date]])&gt;=4,1,0)</f>
        <v>2026</v>
      </c>
      <c r="D712" s="32">
        <f>YEAR(PA[[#This Row],[Date]])</f>
        <v>2025</v>
      </c>
      <c r="E712" s="36" t="s">
        <v>364</v>
      </c>
      <c r="F712" s="36" t="s">
        <v>364</v>
      </c>
      <c r="G712" s="217">
        <v>45809</v>
      </c>
      <c r="H712" s="31">
        <f>DAY(EOMONTH(PA[[#This Row],[Month Year]],0))</f>
        <v>30</v>
      </c>
      <c r="I712" s="33">
        <v>0.26041666666666669</v>
      </c>
      <c r="J712" s="33">
        <v>0.77569444444444446</v>
      </c>
      <c r="K712" s="34">
        <f>IFERROR((PA[[#This Row],[Sunset Time (POA&lt;20 W/m2)]]-PA[[#This Row],[Sunrise Time (POA&gt;20 W/m2)]])*24,"")</f>
        <v>12.366666666666665</v>
      </c>
      <c r="L712" s="32" t="s">
        <v>515</v>
      </c>
      <c r="M712" s="32"/>
      <c r="N712" s="32"/>
      <c r="O712" s="35"/>
      <c r="P712" s="35"/>
      <c r="Q712" s="32" t="s">
        <v>420</v>
      </c>
      <c r="R712" s="31">
        <f>IF((PA[[#This Row],[String Type(If String BD)]]&amp;PA[[#This Row],[Equipment (If any BD other than PV  array and inv)]])="",1,0)</f>
        <v>0</v>
      </c>
      <c r="S712" s="31">
        <f>IF(PA[[#This Row],[String Type(If String BD)]]="",1,0)</f>
        <v>1</v>
      </c>
      <c r="T7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12" s="34">
        <f>IFERROR(_xlfn.XLOOKUP(PA[[#This Row],[Affected Equipment ]],'Basic Data'!N:N,'Basic Data'!Q:Q),"")</f>
        <v>8341.85</v>
      </c>
      <c r="V712" s="302">
        <f ca="1">IFERROR(_xlfn.XLOOKUP(PA[[#This Row],[Affected Equipment ]],'Basic Data'!N:N,'Basic Data'!R:R),"")</f>
        <v>4.9645003868356845E-2</v>
      </c>
      <c r="W712" s="35" t="s">
        <v>421</v>
      </c>
      <c r="X712" s="38"/>
      <c r="Y712" s="38" t="s">
        <v>687</v>
      </c>
      <c r="Z712" s="44">
        <v>0.42083333333333334</v>
      </c>
      <c r="AA712" s="44">
        <v>0.42083333333333334</v>
      </c>
      <c r="AB712" s="44">
        <v>0.42083333333333334</v>
      </c>
      <c r="AC712" s="44">
        <v>0.43611111111111112</v>
      </c>
      <c r="AD712" s="42">
        <f>IF(PA[[#This Row],[Acknowledgement Time ]]="NA","",(PA[[#This Row],[Acknowledgement Time ]]-PA[[#This Row],[Fault Time]])*24)</f>
        <v>0</v>
      </c>
      <c r="AE712" s="42">
        <f>IF(PA[[#This Row],[Work Start time on Fault]]="NA","",(PA[[#This Row],[Work Start time on Fault]]-PA[[#This Row],[Fault Time]])*24)</f>
        <v>0</v>
      </c>
      <c r="AF712" s="43">
        <f>IF(PA[[#This Row],[Status]]="Open","",(PA[[#This Row],[Work Completion time on fault]]-PA[[#This Row],[Fault Time]])*24)</f>
        <v>0.3666666666666667</v>
      </c>
      <c r="AG712" s="42">
        <f>IFERROR((PA[[#This Row],[Work Completion time on fault]]-PA[[#This Row],[Fault Time]])*24,"")</f>
        <v>0.3666666666666667</v>
      </c>
      <c r="AH712" s="35" t="s">
        <v>423</v>
      </c>
      <c r="AI712" s="32" t="s">
        <v>368</v>
      </c>
      <c r="AJ712" s="34">
        <f ca="1">IFERROR(PA[[#This Row],[Breakdown Time]]*PA[[#This Row],[Plant Equivalent Weightage]],"")</f>
        <v>1.8203168085064177E-2</v>
      </c>
      <c r="AK712" s="35">
        <v>250</v>
      </c>
      <c r="AL712" s="49">
        <f>IFERROR((_xlfn.XLOOKUP($G712,'Modelling New'!$D:$D,'Modelling New'!$O:$O)*PA[[#This Row],[Lost PoA(Wh/m2)]]*PA[[#This Row],[DC Capacity Affected (kW)]])/1000,"")</f>
        <v>1691.2392213688627</v>
      </c>
    </row>
    <row r="713" spans="1:38">
      <c r="A713" s="174">
        <f t="shared" si="12"/>
        <v>712</v>
      </c>
      <c r="B713" s="134">
        <v>45827</v>
      </c>
      <c r="C713" s="184">
        <f>YEAR(PA[[#This Row],[Date]])+IF(MONTH(PA[[#This Row],[Date]])&gt;=4,1,0)</f>
        <v>2026</v>
      </c>
      <c r="D713" s="32">
        <f>YEAR(PA[[#This Row],[Date]])</f>
        <v>2025</v>
      </c>
      <c r="E713" s="36" t="s">
        <v>364</v>
      </c>
      <c r="F713" s="36" t="s">
        <v>364</v>
      </c>
      <c r="G713" s="217">
        <v>45809</v>
      </c>
      <c r="H713" s="31">
        <f>DAY(EOMONTH(PA[[#This Row],[Month Year]],0))</f>
        <v>30</v>
      </c>
      <c r="I713" s="33">
        <v>0.26041666666666669</v>
      </c>
      <c r="J713" s="33">
        <v>0.77569444444444446</v>
      </c>
      <c r="K713" s="34">
        <f>IFERROR((PA[[#This Row],[Sunset Time (POA&lt;20 W/m2)]]-PA[[#This Row],[Sunrise Time (POA&gt;20 W/m2)]])*24,"")</f>
        <v>12.366666666666665</v>
      </c>
      <c r="L713" s="32" t="s">
        <v>479</v>
      </c>
      <c r="M713" s="32"/>
      <c r="N713" s="32"/>
      <c r="O713" s="35"/>
      <c r="P713" s="35"/>
      <c r="Q713" s="32" t="s">
        <v>420</v>
      </c>
      <c r="R713" s="31">
        <f>IF((PA[[#This Row],[String Type(If String BD)]]&amp;PA[[#This Row],[Equipment (If any BD other than PV  array and inv)]])="",1,0)</f>
        <v>0</v>
      </c>
      <c r="S713" s="31">
        <f>IF(PA[[#This Row],[String Type(If String BD)]]="",1,0)</f>
        <v>1</v>
      </c>
      <c r="T7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13" s="34">
        <f>IFERROR(_xlfn.XLOOKUP(PA[[#This Row],[Affected Equipment ]],'Basic Data'!N:N,'Basic Data'!Q:Q),"")</f>
        <v>8453.5</v>
      </c>
      <c r="V713" s="302">
        <f ca="1">IFERROR(_xlfn.XLOOKUP(PA[[#This Row],[Affected Equipment ]],'Basic Data'!N:N,'Basic Data'!R:R),"")</f>
        <v>5.0309468547283222E-2</v>
      </c>
      <c r="W713" s="35" t="s">
        <v>421</v>
      </c>
      <c r="X713" s="38"/>
      <c r="Y713" s="38" t="s">
        <v>687</v>
      </c>
      <c r="Z713" s="44">
        <v>0.42083333333333334</v>
      </c>
      <c r="AA713" s="44">
        <v>0.42083333333333334</v>
      </c>
      <c r="AB713" s="44">
        <v>0.42083333333333334</v>
      </c>
      <c r="AC713" s="44">
        <v>0.45069444444444445</v>
      </c>
      <c r="AD713" s="42">
        <f>IF(PA[[#This Row],[Acknowledgement Time ]]="NA","",(PA[[#This Row],[Acknowledgement Time ]]-PA[[#This Row],[Fault Time]])*24)</f>
        <v>0</v>
      </c>
      <c r="AE713" s="42">
        <f>IF(PA[[#This Row],[Work Start time on Fault]]="NA","",(PA[[#This Row],[Work Start time on Fault]]-PA[[#This Row],[Fault Time]])*24)</f>
        <v>0</v>
      </c>
      <c r="AF713" s="43">
        <f>IF(PA[[#This Row],[Status]]="Open","",(PA[[#This Row],[Work Completion time on fault]]-PA[[#This Row],[Fault Time]])*24)</f>
        <v>0.71666666666666679</v>
      </c>
      <c r="AG713" s="42">
        <f>IFERROR((PA[[#This Row],[Work Completion time on fault]]-PA[[#This Row],[Fault Time]])*24,"")</f>
        <v>0.71666666666666679</v>
      </c>
      <c r="AH713" s="35" t="s">
        <v>423</v>
      </c>
      <c r="AI713" s="32" t="s">
        <v>368</v>
      </c>
      <c r="AJ713" s="34">
        <f ca="1">IFERROR(PA[[#This Row],[Breakdown Time]]*PA[[#This Row],[Plant Equivalent Weightage]],"")</f>
        <v>3.6055119125552981E-2</v>
      </c>
      <c r="AK713" s="35">
        <v>408</v>
      </c>
      <c r="AL713" s="49">
        <f>IFERROR((_xlfn.XLOOKUP($G713,'Modelling New'!$D:$D,'Modelling New'!$O:$O)*PA[[#This Row],[Lost PoA(Wh/m2)]]*PA[[#This Row],[DC Capacity Affected (kW)]])/1000,"")</f>
        <v>2797.044506530041</v>
      </c>
    </row>
    <row r="714" spans="1:38">
      <c r="A714" s="174">
        <f t="shared" si="12"/>
        <v>713</v>
      </c>
      <c r="B714" s="134">
        <v>45827</v>
      </c>
      <c r="C714" s="184">
        <f>YEAR(PA[[#This Row],[Date]])+IF(MONTH(PA[[#This Row],[Date]])&gt;=4,1,0)</f>
        <v>2026</v>
      </c>
      <c r="D714" s="32">
        <f>YEAR(PA[[#This Row],[Date]])</f>
        <v>2025</v>
      </c>
      <c r="E714" s="36" t="s">
        <v>364</v>
      </c>
      <c r="F714" s="36" t="s">
        <v>364</v>
      </c>
      <c r="G714" s="217">
        <v>45809</v>
      </c>
      <c r="H714" s="31">
        <f>DAY(EOMONTH(PA[[#This Row],[Month Year]],0))</f>
        <v>30</v>
      </c>
      <c r="I714" s="33">
        <v>0.26041666666666669</v>
      </c>
      <c r="J714" s="33">
        <v>0.77569444444444446</v>
      </c>
      <c r="K714" s="34">
        <f>IFERROR((PA[[#This Row],[Sunset Time (POA&lt;20 W/m2)]]-PA[[#This Row],[Sunrise Time (POA&gt;20 W/m2)]])*24,"")</f>
        <v>12.366666666666665</v>
      </c>
      <c r="L714" s="32" t="s">
        <v>525</v>
      </c>
      <c r="M714" s="32"/>
      <c r="N714" s="32"/>
      <c r="O714" s="35"/>
      <c r="P714" s="35"/>
      <c r="Q714" s="32" t="s">
        <v>420</v>
      </c>
      <c r="R714" s="31">
        <f>IF((PA[[#This Row],[String Type(If String BD)]]&amp;PA[[#This Row],[Equipment (If any BD other than PV  array and inv)]])="",1,0)</f>
        <v>0</v>
      </c>
      <c r="S714" s="31">
        <f>IF(PA[[#This Row],[String Type(If String BD)]]="",1,0)</f>
        <v>1</v>
      </c>
      <c r="T71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14" s="34">
        <f>IFERROR(_xlfn.XLOOKUP(PA[[#This Row],[Affected Equipment ]],'Basic Data'!N:N,'Basic Data'!Q:Q),"")</f>
        <v>8360.8450000000048</v>
      </c>
      <c r="V714" s="302">
        <f ca="1">IFERROR(_xlfn.XLOOKUP(PA[[#This Row],[Affected Equipment ]],'Basic Data'!N:N,'Basic Data'!R:R),"")</f>
        <v>4.97580491578885E-2</v>
      </c>
      <c r="W714" s="35" t="s">
        <v>421</v>
      </c>
      <c r="X714" s="38"/>
      <c r="Y714" s="38" t="s">
        <v>687</v>
      </c>
      <c r="Z714" s="44">
        <v>0.42083333333333334</v>
      </c>
      <c r="AA714" s="44">
        <v>0.42083333333333334</v>
      </c>
      <c r="AB714" s="44">
        <v>0.42083333333333334</v>
      </c>
      <c r="AC714" s="44">
        <v>0.44513888888888886</v>
      </c>
      <c r="AD714" s="42">
        <f>IF(PA[[#This Row],[Acknowledgement Time ]]="NA","",(PA[[#This Row],[Acknowledgement Time ]]-PA[[#This Row],[Fault Time]])*24)</f>
        <v>0</v>
      </c>
      <c r="AE714" s="42">
        <f>IF(PA[[#This Row],[Work Start time on Fault]]="NA","",(PA[[#This Row],[Work Start time on Fault]]-PA[[#This Row],[Fault Time]])*24)</f>
        <v>0</v>
      </c>
      <c r="AF714" s="43">
        <f>IF(PA[[#This Row],[Status]]="Open","",(PA[[#This Row],[Work Completion time on fault]]-PA[[#This Row],[Fault Time]])*24)</f>
        <v>0.58333333333333259</v>
      </c>
      <c r="AG714" s="42">
        <f>IFERROR((PA[[#This Row],[Work Completion time on fault]]-PA[[#This Row],[Fault Time]])*24,"")</f>
        <v>0.58333333333333259</v>
      </c>
      <c r="AH714" s="35" t="s">
        <v>423</v>
      </c>
      <c r="AI714" s="32" t="s">
        <v>368</v>
      </c>
      <c r="AJ714" s="34">
        <f ca="1">IFERROR(PA[[#This Row],[Breakdown Time]]*PA[[#This Row],[Plant Equivalent Weightage]],"")</f>
        <v>2.9025528675434922E-2</v>
      </c>
      <c r="AK714" s="35">
        <v>357</v>
      </c>
      <c r="AL714" s="49">
        <f>IFERROR((_xlfn.XLOOKUP($G714,'Modelling New'!$D:$D,'Modelling New'!$O:$O)*PA[[#This Row],[Lost PoA(Wh/m2)]]*PA[[#This Row],[DC Capacity Affected (kW)]])/1000,"")</f>
        <v>2420.5889430471734</v>
      </c>
    </row>
    <row r="715" spans="1:38">
      <c r="A715" s="174">
        <f t="shared" si="12"/>
        <v>714</v>
      </c>
      <c r="B715" s="134">
        <v>45827</v>
      </c>
      <c r="C715" s="184">
        <f>YEAR(PA[[#This Row],[Date]])+IF(MONTH(PA[[#This Row],[Date]])&gt;=4,1,0)</f>
        <v>2026</v>
      </c>
      <c r="D715" s="32">
        <f>YEAR(PA[[#This Row],[Date]])</f>
        <v>2025</v>
      </c>
      <c r="E715" s="36" t="s">
        <v>364</v>
      </c>
      <c r="F715" s="36" t="s">
        <v>364</v>
      </c>
      <c r="G715" s="217">
        <v>45809</v>
      </c>
      <c r="H715" s="31">
        <f>DAY(EOMONTH(PA[[#This Row],[Month Year]],0))</f>
        <v>30</v>
      </c>
      <c r="I715" s="33">
        <v>0.26041666666666669</v>
      </c>
      <c r="J715" s="33">
        <v>0.77569444444444446</v>
      </c>
      <c r="K715" s="34">
        <f>IFERROR((PA[[#This Row],[Sunset Time (POA&lt;20 W/m2)]]-PA[[#This Row],[Sunrise Time (POA&gt;20 W/m2)]])*24,"")</f>
        <v>12.366666666666665</v>
      </c>
      <c r="L715" s="32" t="s">
        <v>609</v>
      </c>
      <c r="M715" s="32"/>
      <c r="N715" s="32"/>
      <c r="O715" s="35"/>
      <c r="P715" s="35"/>
      <c r="Q715" s="32" t="s">
        <v>420</v>
      </c>
      <c r="R715" s="31">
        <f>IF((PA[[#This Row],[String Type(If String BD)]]&amp;PA[[#This Row],[Equipment (If any BD other than PV  array and inv)]])="",1,0)</f>
        <v>0</v>
      </c>
      <c r="S715" s="31">
        <f>IF(PA[[#This Row],[String Type(If String BD)]]="",1,0)</f>
        <v>1</v>
      </c>
      <c r="T71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15" s="34">
        <f>IFERROR(_xlfn.XLOOKUP(PA[[#This Row],[Affected Equipment ]],'Basic Data'!N:N,'Basic Data'!Q:Q),"")</f>
        <v>5911.0700000000015</v>
      </c>
      <c r="V715" s="302">
        <f ca="1">IFERROR(_xlfn.XLOOKUP(PA[[#This Row],[Affected Equipment ]],'Basic Data'!N:N,'Basic Data'!R:R),"")</f>
        <v>3.5178658572873903E-2</v>
      </c>
      <c r="W715" s="35" t="s">
        <v>421</v>
      </c>
      <c r="X715" s="38"/>
      <c r="Y715" s="38" t="s">
        <v>687</v>
      </c>
      <c r="Z715" s="44">
        <v>0.42083333333333334</v>
      </c>
      <c r="AA715" s="44">
        <v>0.42083333333333334</v>
      </c>
      <c r="AB715" s="44">
        <v>0.42083333333333334</v>
      </c>
      <c r="AC715" s="44">
        <v>0.44513888888888886</v>
      </c>
      <c r="AD715" s="42">
        <f>IF(PA[[#This Row],[Acknowledgement Time ]]="NA","",(PA[[#This Row],[Acknowledgement Time ]]-PA[[#This Row],[Fault Time]])*24)</f>
        <v>0</v>
      </c>
      <c r="AE715" s="42">
        <f>IF(PA[[#This Row],[Work Start time on Fault]]="NA","",(PA[[#This Row],[Work Start time on Fault]]-PA[[#This Row],[Fault Time]])*24)</f>
        <v>0</v>
      </c>
      <c r="AF715" s="43">
        <f>IF(PA[[#This Row],[Status]]="Open","",(PA[[#This Row],[Work Completion time on fault]]-PA[[#This Row],[Fault Time]])*24)</f>
        <v>0.58333333333333259</v>
      </c>
      <c r="AG715" s="42">
        <f>IFERROR((PA[[#This Row],[Work Completion time on fault]]-PA[[#This Row],[Fault Time]])*24,"")</f>
        <v>0.58333333333333259</v>
      </c>
      <c r="AH715" s="35" t="s">
        <v>423</v>
      </c>
      <c r="AI715" s="32" t="s">
        <v>368</v>
      </c>
      <c r="AJ715" s="34">
        <f ca="1">IFERROR(PA[[#This Row],[Breakdown Time]]*PA[[#This Row],[Plant Equivalent Weightage]],"")</f>
        <v>2.0520884167509749E-2</v>
      </c>
      <c r="AK715" s="35">
        <v>357</v>
      </c>
      <c r="AL715" s="49">
        <f>IFERROR((_xlfn.XLOOKUP($G715,'Modelling New'!$D:$D,'Modelling New'!$O:$O)*PA[[#This Row],[Lost PoA(Wh/m2)]]*PA[[#This Row],[DC Capacity Affected (kW)]])/1000,"")</f>
        <v>1711.3426553868476</v>
      </c>
    </row>
    <row r="716" spans="1:38">
      <c r="A716" s="174">
        <f t="shared" si="12"/>
        <v>715</v>
      </c>
      <c r="B716" s="134">
        <v>45827</v>
      </c>
      <c r="C716" s="184">
        <f>YEAR(PA[[#This Row],[Date]])+IF(MONTH(PA[[#This Row],[Date]])&gt;=4,1,0)</f>
        <v>2026</v>
      </c>
      <c r="D716" s="32">
        <f>YEAR(PA[[#This Row],[Date]])</f>
        <v>2025</v>
      </c>
      <c r="E716" s="36" t="s">
        <v>364</v>
      </c>
      <c r="F716" s="36" t="s">
        <v>364</v>
      </c>
      <c r="G716" s="217">
        <v>45809</v>
      </c>
      <c r="H716" s="31">
        <f>DAY(EOMONTH(PA[[#This Row],[Month Year]],0))</f>
        <v>30</v>
      </c>
      <c r="I716" s="33">
        <v>0.26041666666666669</v>
      </c>
      <c r="J716" s="33">
        <v>0.77569444444444446</v>
      </c>
      <c r="K716" s="34">
        <f>IFERROR((PA[[#This Row],[Sunset Time (POA&lt;20 W/m2)]]-PA[[#This Row],[Sunrise Time (POA&gt;20 W/m2)]])*24,"")</f>
        <v>12.366666666666665</v>
      </c>
      <c r="L716" s="32" t="s">
        <v>425</v>
      </c>
      <c r="M716" s="32" t="s">
        <v>404</v>
      </c>
      <c r="N716" s="36" t="s">
        <v>413</v>
      </c>
      <c r="O716" s="35"/>
      <c r="P716" s="35"/>
      <c r="Q716" s="32"/>
      <c r="R716" s="31">
        <f>IF((PA[[#This Row],[String Type(If String BD)]]&amp;PA[[#This Row],[Equipment (If any BD other than PV  array and inv)]])="",1,0)</f>
        <v>1</v>
      </c>
      <c r="S716" s="31">
        <f>IF(PA[[#This Row],[String Type(If String BD)]]="",1,0)</f>
        <v>1</v>
      </c>
      <c r="T7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IS13Inv1M2</v>
      </c>
      <c r="U716" s="34">
        <f>IFERROR(_xlfn.XLOOKUP(PA[[#This Row],[Affected Equipment ]],'Basic Data'!N:N,'Basic Data'!Q:Q),"")</f>
        <v>1991.4300000000003</v>
      </c>
      <c r="V716" s="302">
        <f ca="1">IFERROR(_xlfn.XLOOKUP(PA[[#This Row],[Affected Equipment ]],'Basic Data'!N:N,'Basic Data'!R:R),"")</f>
        <v>1.1851633636850564E-2</v>
      </c>
      <c r="W716" s="35" t="s">
        <v>414</v>
      </c>
      <c r="X716" s="38"/>
      <c r="Y716" s="38" t="s">
        <v>439</v>
      </c>
      <c r="Z716" s="41">
        <v>0.26041666666666669</v>
      </c>
      <c r="AA716" s="41">
        <v>0.26041666666666669</v>
      </c>
      <c r="AB716" s="41">
        <v>0.26041666666666669</v>
      </c>
      <c r="AC716" s="44">
        <v>0.31736111111111109</v>
      </c>
      <c r="AD716" s="42">
        <f>IF(PA[[#This Row],[Acknowledgement Time ]]="NA","",(PA[[#This Row],[Acknowledgement Time ]]-PA[[#This Row],[Fault Time]])*24)</f>
        <v>0</v>
      </c>
      <c r="AE716" s="42">
        <f>IF(PA[[#This Row],[Work Start time on Fault]]="NA","",(PA[[#This Row],[Work Start time on Fault]]-PA[[#This Row],[Fault Time]])*24)</f>
        <v>0</v>
      </c>
      <c r="AF716" s="43">
        <f>IF(PA[[#This Row],[Status]]="Open","",(PA[[#This Row],[Work Completion time on fault]]-PA[[#This Row],[Fault Time]])*24)</f>
        <v>1.3666666666666658</v>
      </c>
      <c r="AG716" s="42">
        <f>IFERROR((PA[[#This Row],[Work Completion time on fault]]-PA[[#This Row],[Fault Time]])*24,"")</f>
        <v>1.3666666666666658</v>
      </c>
      <c r="AH716" s="330" t="s">
        <v>562</v>
      </c>
      <c r="AI716" s="32" t="s">
        <v>368</v>
      </c>
      <c r="AJ716" s="34">
        <f ca="1">IFERROR(PA[[#This Row],[Breakdown Time]]*PA[[#This Row],[Plant Equivalent Weightage]],"")</f>
        <v>1.6197232637029095E-2</v>
      </c>
      <c r="AK716" s="35">
        <v>131</v>
      </c>
      <c r="AL716" s="49">
        <f>IFERROR((_xlfn.XLOOKUP($G716,'Modelling New'!$D:$D,'Modelling New'!$O:$O)*PA[[#This Row],[Lost PoA(Wh/m2)]]*PA[[#This Row],[DC Capacity Affected (kW)]])/1000,"")</f>
        <v>211.56264975370593</v>
      </c>
    </row>
    <row r="717" spans="1:38">
      <c r="A717" s="174">
        <f t="shared" si="12"/>
        <v>716</v>
      </c>
      <c r="B717" s="134">
        <v>45827</v>
      </c>
      <c r="C717" s="184">
        <f>YEAR(PA[[#This Row],[Date]])+IF(MONTH(PA[[#This Row],[Date]])&gt;=4,1,0)</f>
        <v>2026</v>
      </c>
      <c r="D717" s="32">
        <f>YEAR(PA[[#This Row],[Date]])</f>
        <v>2025</v>
      </c>
      <c r="E717" s="36" t="s">
        <v>364</v>
      </c>
      <c r="F717" s="36" t="s">
        <v>364</v>
      </c>
      <c r="G717" s="217">
        <v>45809</v>
      </c>
      <c r="H717" s="31">
        <f>DAY(EOMONTH(PA[[#This Row],[Month Year]],0))</f>
        <v>30</v>
      </c>
      <c r="I717" s="33">
        <v>0.26041666666666669</v>
      </c>
      <c r="J717" s="33">
        <v>0.77569444444444446</v>
      </c>
      <c r="K717" s="34">
        <f>IFERROR((PA[[#This Row],[Sunset Time (POA&lt;20 W/m2)]]-PA[[#This Row],[Sunrise Time (POA&gt;20 W/m2)]])*24,"")</f>
        <v>12.366666666666665</v>
      </c>
      <c r="L717" s="32" t="s">
        <v>425</v>
      </c>
      <c r="M717" s="32"/>
      <c r="N717" s="32"/>
      <c r="O717" s="35"/>
      <c r="P717" s="35"/>
      <c r="Q717" s="32" t="s">
        <v>420</v>
      </c>
      <c r="R717" s="31">
        <f>IF((PA[[#This Row],[String Type(If String BD)]]&amp;PA[[#This Row],[Equipment (If any BD other than PV  array and inv)]])="",1,0)</f>
        <v>0</v>
      </c>
      <c r="S717" s="31">
        <f>IF(PA[[#This Row],[String Type(If String BD)]]="",1,0)</f>
        <v>1</v>
      </c>
      <c r="T7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IS13MVP</v>
      </c>
      <c r="U717" s="34">
        <f>IFERROR(_xlfn.XLOOKUP(PA[[#This Row],[Affected Equipment ]],'Basic Data'!N:N,'Basic Data'!Q:Q),"")</f>
        <v>14809.285000000003</v>
      </c>
      <c r="V717" s="302">
        <f ca="1">IFERROR(_xlfn.XLOOKUP(PA[[#This Row],[Affected Equipment ]],'Basic Data'!N:N,'Basic Data'!R:R),"")</f>
        <v>8.813476760102365E-2</v>
      </c>
      <c r="W717" s="35" t="s">
        <v>421</v>
      </c>
      <c r="X717" s="38"/>
      <c r="Y717" s="38" t="s">
        <v>691</v>
      </c>
      <c r="Z717" s="44">
        <v>0.51458333333333328</v>
      </c>
      <c r="AA717" s="44">
        <v>0.51458333333333328</v>
      </c>
      <c r="AB717" s="44">
        <v>0.51458333333333328</v>
      </c>
      <c r="AC717" s="44">
        <v>0.52500000000000002</v>
      </c>
      <c r="AD717" s="42">
        <f>IF(PA[[#This Row],[Acknowledgement Time ]]="NA","",(PA[[#This Row],[Acknowledgement Time ]]-PA[[#This Row],[Fault Time]])*24)</f>
        <v>0</v>
      </c>
      <c r="AE717" s="42">
        <f>IF(PA[[#This Row],[Work Start time on Fault]]="NA","",(PA[[#This Row],[Work Start time on Fault]]-PA[[#This Row],[Fault Time]])*24)</f>
        <v>0</v>
      </c>
      <c r="AF717" s="43">
        <f>IF(PA[[#This Row],[Status]]="Open","",(PA[[#This Row],[Work Completion time on fault]]-PA[[#This Row],[Fault Time]])*24)</f>
        <v>0.25000000000000178</v>
      </c>
      <c r="AG717" s="42">
        <f>IFERROR((PA[[#This Row],[Work Completion time on fault]]-PA[[#This Row],[Fault Time]])*24,"")</f>
        <v>0.25000000000000178</v>
      </c>
      <c r="AH717" s="35" t="s">
        <v>423</v>
      </c>
      <c r="AI717" s="32" t="s">
        <v>368</v>
      </c>
      <c r="AJ717" s="34">
        <f ca="1">IFERROR(PA[[#This Row],[Breakdown Time]]*PA[[#This Row],[Plant Equivalent Weightage]],"")</f>
        <v>2.2033691900256069E-2</v>
      </c>
      <c r="AK717" s="35">
        <v>236</v>
      </c>
      <c r="AL717" s="49">
        <f>IFERROR((_xlfn.XLOOKUP($G717,'Modelling New'!$D:$D,'Modelling New'!$O:$O)*PA[[#This Row],[Lost PoA(Wh/m2)]]*PA[[#This Row],[DC Capacity Affected (kW)]])/1000,"")</f>
        <v>2834.3191485118441</v>
      </c>
    </row>
    <row r="718" spans="1:38">
      <c r="A718" s="174">
        <f t="shared" si="12"/>
        <v>717</v>
      </c>
      <c r="B718" s="134">
        <v>45827</v>
      </c>
      <c r="C718" s="184">
        <f>YEAR(PA[[#This Row],[Date]])+IF(MONTH(PA[[#This Row],[Date]])&gt;=4,1,0)</f>
        <v>2026</v>
      </c>
      <c r="D718" s="32">
        <f>YEAR(PA[[#This Row],[Date]])</f>
        <v>2025</v>
      </c>
      <c r="E718" s="36" t="s">
        <v>364</v>
      </c>
      <c r="F718" s="36" t="s">
        <v>364</v>
      </c>
      <c r="G718" s="217">
        <v>45809</v>
      </c>
      <c r="H718" s="31">
        <f>DAY(EOMONTH(PA[[#This Row],[Month Year]],0))</f>
        <v>30</v>
      </c>
      <c r="I718" s="33">
        <v>0.26041666666666669</v>
      </c>
      <c r="J718" s="33">
        <v>0.77569444444444446</v>
      </c>
      <c r="K718" s="34">
        <f>IFERROR((PA[[#This Row],[Sunset Time (POA&lt;20 W/m2)]]-PA[[#This Row],[Sunrise Time (POA&gt;20 W/m2)]])*24,"")</f>
        <v>12.366666666666665</v>
      </c>
      <c r="L718" s="32" t="s">
        <v>427</v>
      </c>
      <c r="M718" s="32"/>
      <c r="N718" s="32"/>
      <c r="O718" s="35"/>
      <c r="P718" s="35"/>
      <c r="Q718" s="32" t="s">
        <v>420</v>
      </c>
      <c r="R718" s="31">
        <f>IF((PA[[#This Row],[String Type(If String BD)]]&amp;PA[[#This Row],[Equipment (If any BD other than PV  array and inv)]])="",1,0)</f>
        <v>0</v>
      </c>
      <c r="S718" s="31">
        <f>IF(PA[[#This Row],[String Type(If String BD)]]="",1,0)</f>
        <v>1</v>
      </c>
      <c r="T7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IS14MVP</v>
      </c>
      <c r="U718" s="34">
        <f>IFERROR(_xlfn.XLOOKUP(PA[[#This Row],[Affected Equipment ]],'Basic Data'!N:N,'Basic Data'!Q:Q),"")</f>
        <v>4567.6450000000004</v>
      </c>
      <c r="V718" s="302">
        <f ca="1">IFERROR(_xlfn.XLOOKUP(PA[[#This Row],[Affected Equipment ]],'Basic Data'!N:N,'Basic Data'!R:R),"")</f>
        <v>2.7183508897220737E-2</v>
      </c>
      <c r="W718" s="35" t="s">
        <v>421</v>
      </c>
      <c r="X718" s="38"/>
      <c r="Y718" s="38" t="s">
        <v>691</v>
      </c>
      <c r="Z718" s="44">
        <v>0.51458333333333328</v>
      </c>
      <c r="AA718" s="44">
        <v>0.51458333333333328</v>
      </c>
      <c r="AB718" s="44">
        <v>0.51458333333333328</v>
      </c>
      <c r="AC718" s="44">
        <v>0.52500000000000002</v>
      </c>
      <c r="AD718" s="42">
        <f>IF(PA[[#This Row],[Acknowledgement Time ]]="NA","",(PA[[#This Row],[Acknowledgement Time ]]-PA[[#This Row],[Fault Time]])*24)</f>
        <v>0</v>
      </c>
      <c r="AE718" s="42">
        <f>IF(PA[[#This Row],[Work Start time on Fault]]="NA","",(PA[[#This Row],[Work Start time on Fault]]-PA[[#This Row],[Fault Time]])*24)</f>
        <v>0</v>
      </c>
      <c r="AF718" s="43">
        <f>IF(PA[[#This Row],[Status]]="Open","",(PA[[#This Row],[Work Completion time on fault]]-PA[[#This Row],[Fault Time]])*24)</f>
        <v>0.25000000000000178</v>
      </c>
      <c r="AG718" s="42">
        <f>IFERROR((PA[[#This Row],[Work Completion time on fault]]-PA[[#This Row],[Fault Time]])*24,"")</f>
        <v>0.25000000000000178</v>
      </c>
      <c r="AH718" s="35" t="s">
        <v>423</v>
      </c>
      <c r="AI718" s="32" t="s">
        <v>368</v>
      </c>
      <c r="AJ718" s="34">
        <f ca="1">IFERROR(PA[[#This Row],[Breakdown Time]]*PA[[#This Row],[Plant Equivalent Weightage]],"")</f>
        <v>6.7958772243052329E-3</v>
      </c>
      <c r="AK718" s="35">
        <v>236</v>
      </c>
      <c r="AL718" s="49">
        <f>IFERROR((_xlfn.XLOOKUP($G718,'Modelling New'!$D:$D,'Modelling New'!$O:$O)*PA[[#This Row],[Lost PoA(Wh/m2)]]*PA[[#This Row],[DC Capacity Affected (kW)]])/1000,"")</f>
        <v>874.1923521023723</v>
      </c>
    </row>
    <row r="719" spans="1:38">
      <c r="A719" s="174">
        <f t="shared" si="12"/>
        <v>718</v>
      </c>
      <c r="B719" s="134">
        <v>45827</v>
      </c>
      <c r="C719" s="184">
        <f>YEAR(PA[[#This Row],[Date]])+IF(MONTH(PA[[#This Row],[Date]])&gt;=4,1,0)</f>
        <v>2026</v>
      </c>
      <c r="D719" s="32">
        <f>YEAR(PA[[#This Row],[Date]])</f>
        <v>2025</v>
      </c>
      <c r="E719" s="36" t="s">
        <v>364</v>
      </c>
      <c r="F719" s="36" t="s">
        <v>364</v>
      </c>
      <c r="G719" s="217">
        <v>45809</v>
      </c>
      <c r="H719" s="31">
        <f>DAY(EOMONTH(PA[[#This Row],[Month Year]],0))</f>
        <v>30</v>
      </c>
      <c r="I719" s="33">
        <v>0.26041666666666669</v>
      </c>
      <c r="J719" s="33">
        <v>0.77569444444444446</v>
      </c>
      <c r="K719" s="34">
        <f>IFERROR((PA[[#This Row],[Sunset Time (POA&lt;20 W/m2)]]-PA[[#This Row],[Sunrise Time (POA&gt;20 W/m2)]])*24,"")</f>
        <v>12.366666666666665</v>
      </c>
      <c r="L719" s="32" t="s">
        <v>425</v>
      </c>
      <c r="M719" s="32" t="s">
        <v>404</v>
      </c>
      <c r="N719" s="32"/>
      <c r="O719" s="35"/>
      <c r="P719" s="35"/>
      <c r="Q719" s="32"/>
      <c r="R719" s="31">
        <f>IF((PA[[#This Row],[String Type(If String BD)]]&amp;PA[[#This Row],[Equipment (If any BD other than PV  array and inv)]])="",1,0)</f>
        <v>1</v>
      </c>
      <c r="S719" s="31">
        <f>IF(PA[[#This Row],[String Type(If String BD)]]="",1,0)</f>
        <v>1</v>
      </c>
      <c r="T7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19" s="34">
        <f>IFERROR(_xlfn.XLOOKUP(PA[[#This Row],[Affected Equipment ]],'Basic Data'!N:N,'Basic Data'!Q:Q),"")</f>
        <v>4140.91</v>
      </c>
      <c r="V719" s="302">
        <f ca="1">IFERROR(_xlfn.XLOOKUP(PA[[#This Row],[Affected Equipment ]],'Basic Data'!N:N,'Basic Data'!R:R),"")</f>
        <v>2.4643873117895614E-2</v>
      </c>
      <c r="W719" s="35" t="s">
        <v>475</v>
      </c>
      <c r="X719" s="38"/>
      <c r="Y719" s="38" t="s">
        <v>692</v>
      </c>
      <c r="Z719" s="44">
        <v>0.59027777777777779</v>
      </c>
      <c r="AA719" s="44">
        <v>0.59027777777777779</v>
      </c>
      <c r="AB719" s="44">
        <v>0.59027777777777779</v>
      </c>
      <c r="AC719" s="44">
        <v>0.61111111111111116</v>
      </c>
      <c r="AD719" s="42">
        <f>IF(PA[[#This Row],[Acknowledgement Time ]]="NA","",(PA[[#This Row],[Acknowledgement Time ]]-PA[[#This Row],[Fault Time]])*24)</f>
        <v>0</v>
      </c>
      <c r="AE719" s="42">
        <f>IF(PA[[#This Row],[Work Start time on Fault]]="NA","",(PA[[#This Row],[Work Start time on Fault]]-PA[[#This Row],[Fault Time]])*24)</f>
        <v>0</v>
      </c>
      <c r="AF719" s="43">
        <f>IF(PA[[#This Row],[Status]]="Open","",(PA[[#This Row],[Work Completion time on fault]]-PA[[#This Row],[Fault Time]])*24)</f>
        <v>0.50000000000000089</v>
      </c>
      <c r="AG719" s="42">
        <f>IFERROR((PA[[#This Row],[Work Completion time on fault]]-PA[[#This Row],[Fault Time]])*24,"")</f>
        <v>0.50000000000000089</v>
      </c>
      <c r="AH719" s="35" t="s">
        <v>693</v>
      </c>
      <c r="AI719" s="32" t="s">
        <v>368</v>
      </c>
      <c r="AJ719" s="34">
        <f ca="1">IFERROR(PA[[#This Row],[Breakdown Time]]*PA[[#This Row],[Plant Equivalent Weightage]],"")</f>
        <v>1.2321936558947829E-2</v>
      </c>
      <c r="AK719" s="35">
        <v>315</v>
      </c>
      <c r="AL719" s="49">
        <f>IFERROR((_xlfn.XLOOKUP($G719,'Modelling New'!$D:$D,'Modelling New'!$O:$O)*PA[[#This Row],[Lost PoA(Wh/m2)]]*PA[[#This Row],[DC Capacity Affected (kW)]])/1000,"")</f>
        <v>1057.8132487685293</v>
      </c>
    </row>
    <row r="720" spans="1:38">
      <c r="A720" s="174">
        <f t="shared" si="12"/>
        <v>719</v>
      </c>
      <c r="B720" s="134">
        <v>45827</v>
      </c>
      <c r="C720" s="184">
        <f>YEAR(PA[[#This Row],[Date]])+IF(MONTH(PA[[#This Row],[Date]])&gt;=4,1,0)</f>
        <v>2026</v>
      </c>
      <c r="D720" s="32">
        <f>YEAR(PA[[#This Row],[Date]])</f>
        <v>2025</v>
      </c>
      <c r="E720" s="36" t="s">
        <v>364</v>
      </c>
      <c r="F720" s="36" t="s">
        <v>364</v>
      </c>
      <c r="G720" s="217">
        <v>45809</v>
      </c>
      <c r="H720" s="31">
        <f>DAY(EOMONTH(PA[[#This Row],[Month Year]],0))</f>
        <v>30</v>
      </c>
      <c r="I720" s="33">
        <v>0.26041666666666669</v>
      </c>
      <c r="J720" s="33">
        <v>0.77569444444444446</v>
      </c>
      <c r="K720" s="34">
        <f>IFERROR((PA[[#This Row],[Sunset Time (POA&lt;20 W/m2)]]-PA[[#This Row],[Sunrise Time (POA&gt;20 W/m2)]])*24,"")</f>
        <v>12.366666666666665</v>
      </c>
      <c r="L720" s="32" t="s">
        <v>425</v>
      </c>
      <c r="M720" s="32" t="s">
        <v>404</v>
      </c>
      <c r="N720" s="36" t="s">
        <v>417</v>
      </c>
      <c r="O720" s="37" t="s">
        <v>441</v>
      </c>
      <c r="P720" s="37" t="s">
        <v>472</v>
      </c>
      <c r="Q720" s="32"/>
      <c r="R720" s="31">
        <f>IF((PA[[#This Row],[String Type(If String BD)]]&amp;PA[[#This Row],[Equipment (If any BD other than PV  array and inv)]])="",1,0)</f>
        <v>0</v>
      </c>
      <c r="S720" s="31">
        <f>IF(PA[[#This Row],[String Type(If String BD)]]="",1,0)</f>
        <v>0</v>
      </c>
      <c r="T7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0" s="34">
        <f>IFERROR(_xlfn.XLOOKUP(PA[[#This Row],[Affected Equipment ]],'Basic Data'!N:N,'Basic Data'!Q:Q),"")</f>
        <v>31.610000000000003</v>
      </c>
      <c r="V720" s="302">
        <f ca="1">IFERROR(_xlfn.XLOOKUP(PA[[#This Row],[Affected Equipment ]],'Basic Data'!N:N,'Basic Data'!R:R),"")</f>
        <v>1.8812116883889783E-4</v>
      </c>
      <c r="W720" s="35" t="s">
        <v>448</v>
      </c>
      <c r="X720" s="38"/>
      <c r="Y720" s="38" t="s">
        <v>470</v>
      </c>
      <c r="Z720" s="41">
        <v>0.26041666666666669</v>
      </c>
      <c r="AA720" s="41">
        <v>0.26041666666666669</v>
      </c>
      <c r="AB720" s="41">
        <v>0.26041666666666669</v>
      </c>
      <c r="AC720" s="44">
        <v>0.70833333333333337</v>
      </c>
      <c r="AD720" s="42">
        <f>IF(PA[[#This Row],[Acknowledgement Time ]]="NA","",(PA[[#This Row],[Acknowledgement Time ]]-PA[[#This Row],[Fault Time]])*24)</f>
        <v>0</v>
      </c>
      <c r="AE720" s="42">
        <f>IF(PA[[#This Row],[Work Start time on Fault]]="NA","",(PA[[#This Row],[Work Start time on Fault]]-PA[[#This Row],[Fault Time]])*24)</f>
        <v>0</v>
      </c>
      <c r="AF720" s="43">
        <f>IF(PA[[#This Row],[Status]]="Open","",(PA[[#This Row],[Work Completion time on fault]]-PA[[#This Row],[Fault Time]])*24)</f>
        <v>10.75</v>
      </c>
      <c r="AG720" s="42">
        <f>IFERROR((PA[[#This Row],[Work Completion time on fault]]-PA[[#This Row],[Fault Time]])*24,"")</f>
        <v>10.75</v>
      </c>
      <c r="AH720" s="316" t="s">
        <v>689</v>
      </c>
      <c r="AI720" s="32" t="s">
        <v>368</v>
      </c>
      <c r="AJ720" s="34">
        <f ca="1">IFERROR(PA[[#This Row],[Breakdown Time]]*PA[[#This Row],[Plant Equivalent Weightage]],"")</f>
        <v>2.0223025650181518E-3</v>
      </c>
      <c r="AK720" s="35">
        <v>5650</v>
      </c>
      <c r="AL720" s="49">
        <f>IFERROR((_xlfn.XLOOKUP($G720,'Modelling New'!$D:$D,'Modelling New'!$O:$O)*PA[[#This Row],[Lost PoA(Wh/m2)]]*PA[[#This Row],[DC Capacity Affected (kW)]])/1000,"")</f>
        <v>144.8356926097708</v>
      </c>
    </row>
    <row r="721" spans="1:38">
      <c r="A721" s="174">
        <f t="shared" si="12"/>
        <v>720</v>
      </c>
      <c r="B721" s="134">
        <v>45827</v>
      </c>
      <c r="C721" s="184">
        <f>YEAR(PA[[#This Row],[Date]])+IF(MONTH(PA[[#This Row],[Date]])&gt;=4,1,0)</f>
        <v>2026</v>
      </c>
      <c r="D721" s="32">
        <f>YEAR(PA[[#This Row],[Date]])</f>
        <v>2025</v>
      </c>
      <c r="E721" s="36" t="s">
        <v>364</v>
      </c>
      <c r="F721" s="36" t="s">
        <v>364</v>
      </c>
      <c r="G721" s="217">
        <v>45809</v>
      </c>
      <c r="H721" s="31">
        <f>DAY(EOMONTH(PA[[#This Row],[Month Year]],0))</f>
        <v>30</v>
      </c>
      <c r="I721" s="33">
        <v>0.26041666666666669</v>
      </c>
      <c r="J721" s="33">
        <v>0.77569444444444446</v>
      </c>
      <c r="K721" s="34">
        <f>IFERROR((PA[[#This Row],[Sunset Time (POA&lt;20 W/m2)]]-PA[[#This Row],[Sunrise Time (POA&gt;20 W/m2)]])*24,"")</f>
        <v>12.366666666666665</v>
      </c>
      <c r="L721" s="32" t="s">
        <v>425</v>
      </c>
      <c r="M721" s="32" t="s">
        <v>404</v>
      </c>
      <c r="N721" s="36" t="s">
        <v>413</v>
      </c>
      <c r="O721" s="37" t="s">
        <v>468</v>
      </c>
      <c r="P721" s="37" t="s">
        <v>472</v>
      </c>
      <c r="Q721" s="32"/>
      <c r="R721" s="31">
        <f>IF((PA[[#This Row],[String Type(If String BD)]]&amp;PA[[#This Row],[Equipment (If any BD other than PV  array and inv)]])="",1,0)</f>
        <v>0</v>
      </c>
      <c r="S721" s="31">
        <f>IF(PA[[#This Row],[String Type(If String BD)]]="",1,0)</f>
        <v>0</v>
      </c>
      <c r="T7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1" s="34">
        <f>IFERROR(_xlfn.XLOOKUP(PA[[#This Row],[Affected Equipment ]],'Basic Data'!N:N,'Basic Data'!Q:Q),"")</f>
        <v>31.610000000000003</v>
      </c>
      <c r="V721" s="302">
        <f ca="1">IFERROR(_xlfn.XLOOKUP(PA[[#This Row],[Affected Equipment ]],'Basic Data'!N:N,'Basic Data'!R:R),"")</f>
        <v>1.8812116883889783E-4</v>
      </c>
      <c r="W721" s="35" t="s">
        <v>448</v>
      </c>
      <c r="X721" s="38"/>
      <c r="Y721" s="38" t="s">
        <v>470</v>
      </c>
      <c r="Z721" s="41">
        <v>0.26041666666666669</v>
      </c>
      <c r="AA721" s="41">
        <v>0.26041666666666669</v>
      </c>
      <c r="AB721" s="41">
        <v>0.26041666666666669</v>
      </c>
      <c r="AC721" s="44">
        <v>0.71527777777777779</v>
      </c>
      <c r="AD721" s="42">
        <f>IF(PA[[#This Row],[Acknowledgement Time ]]="NA","",(PA[[#This Row],[Acknowledgement Time ]]-PA[[#This Row],[Fault Time]])*24)</f>
        <v>0</v>
      </c>
      <c r="AE721" s="42">
        <f>IF(PA[[#This Row],[Work Start time on Fault]]="NA","",(PA[[#This Row],[Work Start time on Fault]]-PA[[#This Row],[Fault Time]])*24)</f>
        <v>0</v>
      </c>
      <c r="AF721" s="43">
        <f>IF(PA[[#This Row],[Status]]="Open","",(PA[[#This Row],[Work Completion time on fault]]-PA[[#This Row],[Fault Time]])*24)</f>
        <v>10.916666666666666</v>
      </c>
      <c r="AG721" s="42">
        <f>IFERROR((PA[[#This Row],[Work Completion time on fault]]-PA[[#This Row],[Fault Time]])*24,"")</f>
        <v>10.916666666666666</v>
      </c>
      <c r="AH721" s="316" t="s">
        <v>594</v>
      </c>
      <c r="AI721" s="32" t="s">
        <v>368</v>
      </c>
      <c r="AJ721" s="34">
        <f ca="1">IFERROR(PA[[#This Row],[Breakdown Time]]*PA[[#This Row],[Plant Equivalent Weightage]],"")</f>
        <v>2.0536560931579679E-3</v>
      </c>
      <c r="AK721" s="35">
        <v>5676</v>
      </c>
      <c r="AL721" s="49">
        <f>IFERROR((_xlfn.XLOOKUP($G721,'Modelling New'!$D:$D,'Modelling New'!$O:$O)*PA[[#This Row],[Lost PoA(Wh/m2)]]*PA[[#This Row],[DC Capacity Affected (kW)]])/1000,"")</f>
        <v>145.50219314213433</v>
      </c>
    </row>
    <row r="722" spans="1:38">
      <c r="A722" s="174">
        <f t="shared" si="12"/>
        <v>721</v>
      </c>
      <c r="B722" s="134">
        <v>45827</v>
      </c>
      <c r="C722" s="184">
        <f>YEAR(PA[[#This Row],[Date]])+IF(MONTH(PA[[#This Row],[Date]])&gt;=4,1,0)</f>
        <v>2026</v>
      </c>
      <c r="D722" s="32">
        <f>YEAR(PA[[#This Row],[Date]])</f>
        <v>2025</v>
      </c>
      <c r="E722" s="36" t="s">
        <v>364</v>
      </c>
      <c r="F722" s="36" t="s">
        <v>364</v>
      </c>
      <c r="G722" s="217">
        <v>45809</v>
      </c>
      <c r="H722" s="31">
        <f>DAY(EOMONTH(PA[[#This Row],[Month Year]],0))</f>
        <v>30</v>
      </c>
      <c r="I722" s="33">
        <v>0.26041666666666669</v>
      </c>
      <c r="J722" s="33">
        <v>0.77569444444444446</v>
      </c>
      <c r="K722" s="34">
        <f>IFERROR((PA[[#This Row],[Sunset Time (POA&lt;20 W/m2)]]-PA[[#This Row],[Sunrise Time (POA&gt;20 W/m2)]])*24,"")</f>
        <v>12.366666666666665</v>
      </c>
      <c r="L722" s="32" t="s">
        <v>425</v>
      </c>
      <c r="M722" s="32" t="s">
        <v>404</v>
      </c>
      <c r="N722" s="36" t="s">
        <v>413</v>
      </c>
      <c r="O722" s="37" t="s">
        <v>473</v>
      </c>
      <c r="P722" s="37" t="s">
        <v>472</v>
      </c>
      <c r="Q722" s="32"/>
      <c r="R722" s="31">
        <f>IF((PA[[#This Row],[String Type(If String BD)]]&amp;PA[[#This Row],[Equipment (If any BD other than PV  array and inv)]])="",1,0)</f>
        <v>0</v>
      </c>
      <c r="S722" s="31">
        <f>IF(PA[[#This Row],[String Type(If String BD)]]="",1,0)</f>
        <v>0</v>
      </c>
      <c r="T7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22" s="34">
        <f>IFERROR(_xlfn.XLOOKUP(PA[[#This Row],[Affected Equipment ]],'Basic Data'!N:N,'Basic Data'!Q:Q),"")</f>
        <v>31.610000000000003</v>
      </c>
      <c r="V722" s="302">
        <f ca="1">IFERROR(_xlfn.XLOOKUP(PA[[#This Row],[Affected Equipment ]],'Basic Data'!N:N,'Basic Data'!R:R),"")</f>
        <v>1.8812116883889783E-4</v>
      </c>
      <c r="W722" s="35" t="s">
        <v>482</v>
      </c>
      <c r="X722" s="38"/>
      <c r="Y722" s="38" t="s">
        <v>470</v>
      </c>
      <c r="Z722" s="41">
        <v>0.26041666666666669</v>
      </c>
      <c r="AA722" s="41">
        <v>0.26041666666666669</v>
      </c>
      <c r="AB722" s="41">
        <v>0.26041666666666669</v>
      </c>
      <c r="AC722" s="44">
        <v>0.72222222222222221</v>
      </c>
      <c r="AD722" s="42">
        <f>IF(PA[[#This Row],[Acknowledgement Time ]]="NA","",(PA[[#This Row],[Acknowledgement Time ]]-PA[[#This Row],[Fault Time]])*24)</f>
        <v>0</v>
      </c>
      <c r="AE722" s="42">
        <f>IF(PA[[#This Row],[Work Start time on Fault]]="NA","",(PA[[#This Row],[Work Start time on Fault]]-PA[[#This Row],[Fault Time]])*24)</f>
        <v>0</v>
      </c>
      <c r="AF722" s="43">
        <f>IF(PA[[#This Row],[Status]]="Open","",(PA[[#This Row],[Work Completion time on fault]]-PA[[#This Row],[Fault Time]])*24)</f>
        <v>11.083333333333332</v>
      </c>
      <c r="AG722" s="42">
        <f>IFERROR((PA[[#This Row],[Work Completion time on fault]]-PA[[#This Row],[Fault Time]])*24,"")</f>
        <v>11.083333333333332</v>
      </c>
      <c r="AH722" s="316" t="s">
        <v>694</v>
      </c>
      <c r="AI722" s="32" t="s">
        <v>368</v>
      </c>
      <c r="AJ722" s="34">
        <f ca="1">IFERROR(PA[[#This Row],[Breakdown Time]]*PA[[#This Row],[Plant Equivalent Weightage]],"")</f>
        <v>2.0850096212977841E-3</v>
      </c>
      <c r="AK722" s="35">
        <v>5698</v>
      </c>
      <c r="AL722" s="49">
        <f>IFERROR((_xlfn.XLOOKUP($G722,'Modelling New'!$D:$D,'Modelling New'!$O:$O)*PA[[#This Row],[Lost PoA(Wh/m2)]]*PA[[#This Row],[DC Capacity Affected (kW)]])/1000,"")</f>
        <v>146.06615513105734</v>
      </c>
    </row>
    <row r="723" spans="1:38">
      <c r="A723" s="174">
        <f t="shared" si="12"/>
        <v>722</v>
      </c>
      <c r="B723" s="30">
        <v>45827</v>
      </c>
      <c r="C723" s="184">
        <f>YEAR(PA[[#This Row],[Date]])+IF(MONTH(PA[[#This Row],[Date]])&gt;=4,1,0)</f>
        <v>2026</v>
      </c>
      <c r="D723" s="32">
        <f>YEAR(PA[[#This Row],[Date]])</f>
        <v>2025</v>
      </c>
      <c r="E723" s="36" t="s">
        <v>364</v>
      </c>
      <c r="F723" s="36" t="s">
        <v>364</v>
      </c>
      <c r="G723" s="217">
        <v>45809</v>
      </c>
      <c r="H723" s="31">
        <f>DAY(EOMONTH(PA[[#This Row],[Month Year]],0))</f>
        <v>30</v>
      </c>
      <c r="I723" s="33">
        <v>0.26041666666666669</v>
      </c>
      <c r="J723" s="33">
        <v>0.77569444444444446</v>
      </c>
      <c r="K723" s="34">
        <f>IFERROR((PA[[#This Row],[Sunset Time (POA&lt;20 W/m2)]]-PA[[#This Row],[Sunrise Time (POA&gt;20 W/m2)]])*24,"")</f>
        <v>12.366666666666665</v>
      </c>
      <c r="L723" s="32" t="s">
        <v>403</v>
      </c>
      <c r="M723" s="32" t="s">
        <v>404</v>
      </c>
      <c r="N723" s="36" t="s">
        <v>417</v>
      </c>
      <c r="O723" s="37" t="s">
        <v>473</v>
      </c>
      <c r="P723" s="37" t="s">
        <v>407</v>
      </c>
      <c r="Q723" s="32"/>
      <c r="R723" s="31">
        <f>IF((PA[[#This Row],[String Type(If String BD)]]&amp;PA[[#This Row],[Equipment (If any BD other than PV  array and inv)]])="",1,0)</f>
        <v>0</v>
      </c>
      <c r="S723" s="31">
        <f>IF(PA[[#This Row],[String Type(If String BD)]]="",1,0)</f>
        <v>0</v>
      </c>
      <c r="T7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23" s="34">
        <f>IFERROR(_xlfn.XLOOKUP(PA[[#This Row],[Affected Equipment ]],'Basic Data'!N:N,'Basic Data'!Q:Q),"")</f>
        <v>31.900000000000002</v>
      </c>
      <c r="V723" s="302">
        <f ca="1">IFERROR(_xlfn.XLOOKUP(PA[[#This Row],[Affected Equipment ]],'Basic Data'!N:N,'Basic Data'!R:R),"")</f>
        <v>1.898470511218235E-4</v>
      </c>
      <c r="W723" s="35" t="s">
        <v>448</v>
      </c>
      <c r="X723" s="38"/>
      <c r="Y723" s="38" t="s">
        <v>470</v>
      </c>
      <c r="Z723" s="41">
        <v>0.26041666666666669</v>
      </c>
      <c r="AA723" s="41">
        <v>0.26041666666666669</v>
      </c>
      <c r="AB723" s="41">
        <v>0.26041666666666669</v>
      </c>
      <c r="AC723" s="44">
        <v>0.72916666666666663</v>
      </c>
      <c r="AD723" s="42">
        <f>IF(PA[[#This Row],[Acknowledgement Time ]]="NA","",(PA[[#This Row],[Acknowledgement Time ]]-PA[[#This Row],[Fault Time]])*24)</f>
        <v>0</v>
      </c>
      <c r="AE723" s="42">
        <f>IF(PA[[#This Row],[Work Start time on Fault]]="NA","",(PA[[#This Row],[Work Start time on Fault]]-PA[[#This Row],[Fault Time]])*24)</f>
        <v>0</v>
      </c>
      <c r="AF723" s="43">
        <f>IF(PA[[#This Row],[Status]]="Open","",(PA[[#This Row],[Work Completion time on fault]]-PA[[#This Row],[Fault Time]])*24)</f>
        <v>11.249999999999998</v>
      </c>
      <c r="AG723" s="42">
        <f>IFERROR((PA[[#This Row],[Work Completion time on fault]]-PA[[#This Row],[Fault Time]])*24,"")</f>
        <v>11.249999999999998</v>
      </c>
      <c r="AH723" s="316" t="s">
        <v>606</v>
      </c>
      <c r="AI723" s="32" t="s">
        <v>368</v>
      </c>
      <c r="AJ723" s="34">
        <f ca="1">IFERROR(PA[[#This Row],[Breakdown Time]]*PA[[#This Row],[Plant Equivalent Weightage]],"")</f>
        <v>2.1357793251205143E-3</v>
      </c>
      <c r="AK723" s="35">
        <v>5718</v>
      </c>
      <c r="AL723" s="49">
        <f>IFERROR((_xlfn.XLOOKUP($G723,'Modelling New'!$D:$D,'Modelling New'!$O:$O)*PA[[#This Row],[Lost PoA(Wh/m2)]]*PA[[#This Row],[DC Capacity Affected (kW)]])/1000,"")</f>
        <v>147.92360792026247</v>
      </c>
    </row>
    <row r="724" spans="1:38">
      <c r="A724" s="174">
        <f t="shared" si="12"/>
        <v>723</v>
      </c>
      <c r="B724" s="30">
        <v>45827</v>
      </c>
      <c r="C724" s="184">
        <f>YEAR(PA[[#This Row],[Date]])+IF(MONTH(PA[[#This Row],[Date]])&gt;=4,1,0)</f>
        <v>2026</v>
      </c>
      <c r="D724" s="32">
        <f>YEAR(PA[[#This Row],[Date]])</f>
        <v>2025</v>
      </c>
      <c r="E724" s="36" t="s">
        <v>364</v>
      </c>
      <c r="F724" s="36" t="s">
        <v>364</v>
      </c>
      <c r="G724" s="217">
        <v>45809</v>
      </c>
      <c r="H724" s="31">
        <f>DAY(EOMONTH(PA[[#This Row],[Month Year]],0))</f>
        <v>30</v>
      </c>
      <c r="I724" s="33">
        <v>0.26041666666666669</v>
      </c>
      <c r="J724" s="33">
        <v>0.77569444444444446</v>
      </c>
      <c r="K724" s="34">
        <f>IFERROR((PA[[#This Row],[Sunset Time (POA&lt;20 W/m2)]]-PA[[#This Row],[Sunrise Time (POA&gt;20 W/m2)]])*24,"")</f>
        <v>12.366666666666665</v>
      </c>
      <c r="L724" s="32" t="s">
        <v>515</v>
      </c>
      <c r="M724" s="32"/>
      <c r="N724" s="32"/>
      <c r="O724" s="35"/>
      <c r="P724" s="35"/>
      <c r="Q724" s="32" t="s">
        <v>420</v>
      </c>
      <c r="R724" s="31">
        <f>IF((PA[[#This Row],[String Type(If String BD)]]&amp;PA[[#This Row],[Equipment (If any BD other than PV  array and inv)]])="",1,0)</f>
        <v>0</v>
      </c>
      <c r="S724" s="31">
        <f>IF(PA[[#This Row],[String Type(If String BD)]]="",1,0)</f>
        <v>1</v>
      </c>
      <c r="T7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724" s="34">
        <f>IFERROR(_xlfn.XLOOKUP(PA[[#This Row],[Affected Equipment ]],'Basic Data'!N:N,'Basic Data'!Q:Q),"")</f>
        <v>8341.85</v>
      </c>
      <c r="V724" s="302">
        <f ca="1">IFERROR(_xlfn.XLOOKUP(PA[[#This Row],[Affected Equipment ]],'Basic Data'!N:N,'Basic Data'!R:R),"")</f>
        <v>4.9645003868356845E-2</v>
      </c>
      <c r="W724" s="35" t="s">
        <v>421</v>
      </c>
      <c r="X724" s="38"/>
      <c r="Y724" s="38" t="s">
        <v>695</v>
      </c>
      <c r="Z724" s="41">
        <v>0.59166666666666667</v>
      </c>
      <c r="AA724" s="41">
        <v>0.59166666666666667</v>
      </c>
      <c r="AB724" s="41">
        <v>0.59166666666666667</v>
      </c>
      <c r="AC724" s="44">
        <v>0.67361111111111116</v>
      </c>
      <c r="AD724" s="42">
        <f>IF(PA[[#This Row],[Acknowledgement Time ]]="NA","",(PA[[#This Row],[Acknowledgement Time ]]-PA[[#This Row],[Fault Time]])*24)</f>
        <v>0</v>
      </c>
      <c r="AE724" s="42">
        <f>IF(PA[[#This Row],[Work Start time on Fault]]="NA","",(PA[[#This Row],[Work Start time on Fault]]-PA[[#This Row],[Fault Time]])*24)</f>
        <v>0</v>
      </c>
      <c r="AF724" s="43">
        <f>IF(PA[[#This Row],[Status]]="Open","",(PA[[#This Row],[Work Completion time on fault]]-PA[[#This Row],[Fault Time]])*24)</f>
        <v>1.9666666666666677</v>
      </c>
      <c r="AG724" s="42">
        <f>IFERROR((PA[[#This Row],[Work Completion time on fault]]-PA[[#This Row],[Fault Time]])*24,"")</f>
        <v>1.9666666666666677</v>
      </c>
      <c r="AH724" s="35" t="s">
        <v>696</v>
      </c>
      <c r="AI724" s="32" t="s">
        <v>368</v>
      </c>
      <c r="AJ724" s="34">
        <f ca="1">IFERROR(PA[[#This Row],[Breakdown Time]]*PA[[#This Row],[Plant Equivalent Weightage]],"")</f>
        <v>9.7635174274435174E-2</v>
      </c>
      <c r="AK724" s="35">
        <v>867</v>
      </c>
      <c r="AL724" s="49">
        <f>IFERROR((_xlfn.XLOOKUP($G724,'Modelling New'!$D:$D,'Modelling New'!$O:$O)*PA[[#This Row],[Lost PoA(Wh/m2)]]*PA[[#This Row],[DC Capacity Affected (kW)]])/1000,"")</f>
        <v>5865.2176197072167</v>
      </c>
    </row>
    <row r="725" spans="1:38">
      <c r="A725" s="174">
        <f t="shared" si="12"/>
        <v>724</v>
      </c>
      <c r="B725" s="30">
        <v>45827</v>
      </c>
      <c r="C725" s="184">
        <f>YEAR(PA[[#This Row],[Date]])+IF(MONTH(PA[[#This Row],[Date]])&gt;=4,1,0)</f>
        <v>2026</v>
      </c>
      <c r="D725" s="32">
        <f>YEAR(PA[[#This Row],[Date]])</f>
        <v>2025</v>
      </c>
      <c r="E725" s="36" t="s">
        <v>364</v>
      </c>
      <c r="F725" s="36" t="s">
        <v>364</v>
      </c>
      <c r="G725" s="217">
        <v>45809</v>
      </c>
      <c r="H725" s="31">
        <f>DAY(EOMONTH(PA[[#This Row],[Month Year]],0))</f>
        <v>30</v>
      </c>
      <c r="I725" s="33">
        <v>0.26041666666666669</v>
      </c>
      <c r="J725" s="33">
        <v>0.77569444444444446</v>
      </c>
      <c r="K725" s="34">
        <f>IFERROR((PA[[#This Row],[Sunset Time (POA&lt;20 W/m2)]]-PA[[#This Row],[Sunrise Time (POA&gt;20 W/m2)]])*24,"")</f>
        <v>12.366666666666665</v>
      </c>
      <c r="L725" s="32" t="s">
        <v>479</v>
      </c>
      <c r="M725" s="32"/>
      <c r="N725" s="32"/>
      <c r="O725" s="35"/>
      <c r="P725" s="35"/>
      <c r="Q725" s="32" t="s">
        <v>420</v>
      </c>
      <c r="R725" s="31">
        <f>IF((PA[[#This Row],[String Type(If String BD)]]&amp;PA[[#This Row],[Equipment (If any BD other than PV  array and inv)]])="",1,0)</f>
        <v>0</v>
      </c>
      <c r="S725" s="31">
        <f>IF(PA[[#This Row],[String Type(If String BD)]]="",1,0)</f>
        <v>1</v>
      </c>
      <c r="T7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725" s="34">
        <f>IFERROR(_xlfn.XLOOKUP(PA[[#This Row],[Affected Equipment ]],'Basic Data'!N:N,'Basic Data'!Q:Q),"")</f>
        <v>8453.5</v>
      </c>
      <c r="V725" s="302">
        <f ca="1">IFERROR(_xlfn.XLOOKUP(PA[[#This Row],[Affected Equipment ]],'Basic Data'!N:N,'Basic Data'!R:R),"")</f>
        <v>5.0309468547283222E-2</v>
      </c>
      <c r="W725" s="35" t="s">
        <v>421</v>
      </c>
      <c r="X725" s="38"/>
      <c r="Y725" s="38" t="s">
        <v>695</v>
      </c>
      <c r="Z725" s="41">
        <v>0.58888888888888891</v>
      </c>
      <c r="AA725" s="41">
        <v>0.58888888888888891</v>
      </c>
      <c r="AB725" s="41">
        <v>0.58888888888888891</v>
      </c>
      <c r="AC725" s="44">
        <v>0.67500000000000004</v>
      </c>
      <c r="AD725" s="42">
        <f>IF(PA[[#This Row],[Acknowledgement Time ]]="NA","",(PA[[#This Row],[Acknowledgement Time ]]-PA[[#This Row],[Fault Time]])*24)</f>
        <v>0</v>
      </c>
      <c r="AE725" s="42">
        <f>IF(PA[[#This Row],[Work Start time on Fault]]="NA","",(PA[[#This Row],[Work Start time on Fault]]-PA[[#This Row],[Fault Time]])*24)</f>
        <v>0</v>
      </c>
      <c r="AF725" s="43">
        <f>IF(PA[[#This Row],[Status]]="Open","",(PA[[#This Row],[Work Completion time on fault]]-PA[[#This Row],[Fault Time]])*24)</f>
        <v>2.0666666666666673</v>
      </c>
      <c r="AG725" s="42">
        <f>IFERROR((PA[[#This Row],[Work Completion time on fault]]-PA[[#This Row],[Fault Time]])*24,"")</f>
        <v>2.0666666666666673</v>
      </c>
      <c r="AH725" s="35" t="s">
        <v>696</v>
      </c>
      <c r="AI725" s="32" t="s">
        <v>368</v>
      </c>
      <c r="AJ725" s="34">
        <f ca="1">IFERROR(PA[[#This Row],[Breakdown Time]]*PA[[#This Row],[Plant Equivalent Weightage]],"")</f>
        <v>0.10397290166438536</v>
      </c>
      <c r="AK725" s="35">
        <v>928</v>
      </c>
      <c r="AL725" s="49">
        <f>IFERROR((_xlfn.XLOOKUP($G725,'Modelling New'!$D:$D,'Modelling New'!$O:$O)*PA[[#This Row],[Lost PoA(Wh/m2)]]*PA[[#This Row],[DC Capacity Affected (kW)]])/1000,"")</f>
        <v>6361.9051521075453</v>
      </c>
    </row>
    <row r="726" spans="1:38">
      <c r="A726" s="174">
        <f t="shared" si="12"/>
        <v>725</v>
      </c>
      <c r="B726" s="30">
        <v>45827</v>
      </c>
      <c r="C726" s="184">
        <f>YEAR(PA[[#This Row],[Date]])+IF(MONTH(PA[[#This Row],[Date]])&gt;=4,1,0)</f>
        <v>2026</v>
      </c>
      <c r="D726" s="32">
        <f>YEAR(PA[[#This Row],[Date]])</f>
        <v>2025</v>
      </c>
      <c r="E726" s="36" t="s">
        <v>364</v>
      </c>
      <c r="F726" s="36" t="s">
        <v>364</v>
      </c>
      <c r="G726" s="217">
        <v>45809</v>
      </c>
      <c r="H726" s="31">
        <f>DAY(EOMONTH(PA[[#This Row],[Month Year]],0))</f>
        <v>30</v>
      </c>
      <c r="I726" s="33">
        <v>0.26041666666666669</v>
      </c>
      <c r="J726" s="33">
        <v>0.77569444444444446</v>
      </c>
      <c r="K726" s="34">
        <f>IFERROR((PA[[#This Row],[Sunset Time (POA&lt;20 W/m2)]]-PA[[#This Row],[Sunrise Time (POA&gt;20 W/m2)]])*24,"")</f>
        <v>12.366666666666665</v>
      </c>
      <c r="L726" s="32" t="s">
        <v>525</v>
      </c>
      <c r="M726" s="32"/>
      <c r="N726" s="32"/>
      <c r="O726" s="35"/>
      <c r="P726" s="35"/>
      <c r="Q726" s="32" t="s">
        <v>420</v>
      </c>
      <c r="R726" s="31">
        <f>IF((PA[[#This Row],[String Type(If String BD)]]&amp;PA[[#This Row],[Equipment (If any BD other than PV  array and inv)]])="",1,0)</f>
        <v>0</v>
      </c>
      <c r="S726" s="31">
        <f>IF(PA[[#This Row],[String Type(If String BD)]]="",1,0)</f>
        <v>1</v>
      </c>
      <c r="T7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726" s="34">
        <f>IFERROR(_xlfn.XLOOKUP(PA[[#This Row],[Affected Equipment ]],'Basic Data'!N:N,'Basic Data'!Q:Q),"")</f>
        <v>8360.8450000000048</v>
      </c>
      <c r="V726" s="302">
        <f ca="1">IFERROR(_xlfn.XLOOKUP(PA[[#This Row],[Affected Equipment ]],'Basic Data'!N:N,'Basic Data'!R:R),"")</f>
        <v>4.97580491578885E-2</v>
      </c>
      <c r="W726" s="35" t="s">
        <v>421</v>
      </c>
      <c r="X726" s="38"/>
      <c r="Y726" s="38" t="s">
        <v>695</v>
      </c>
      <c r="Z726" s="41">
        <v>0.59375</v>
      </c>
      <c r="AA726" s="41">
        <v>0.59375</v>
      </c>
      <c r="AB726" s="41">
        <v>0.59375</v>
      </c>
      <c r="AC726" s="44">
        <v>0.67708333333333337</v>
      </c>
      <c r="AD726" s="42">
        <f>IF(PA[[#This Row],[Acknowledgement Time ]]="NA","",(PA[[#This Row],[Acknowledgement Time ]]-PA[[#This Row],[Fault Time]])*24)</f>
        <v>0</v>
      </c>
      <c r="AE726" s="42">
        <f>IF(PA[[#This Row],[Work Start time on Fault]]="NA","",(PA[[#This Row],[Work Start time on Fault]]-PA[[#This Row],[Fault Time]])*24)</f>
        <v>0</v>
      </c>
      <c r="AF726" s="43">
        <f>IF(PA[[#This Row],[Status]]="Open","",(PA[[#This Row],[Work Completion time on fault]]-PA[[#This Row],[Fault Time]])*24)</f>
        <v>2.0000000000000009</v>
      </c>
      <c r="AG726" s="42">
        <f>IFERROR((PA[[#This Row],[Work Completion time on fault]]-PA[[#This Row],[Fault Time]])*24,"")</f>
        <v>2.0000000000000009</v>
      </c>
      <c r="AH726" s="35" t="s">
        <v>696</v>
      </c>
      <c r="AI726" s="32" t="s">
        <v>368</v>
      </c>
      <c r="AJ726" s="34">
        <f ca="1">IFERROR(PA[[#This Row],[Breakdown Time]]*PA[[#This Row],[Plant Equivalent Weightage]],"")</f>
        <v>9.9516098315777041E-2</v>
      </c>
      <c r="AK726" s="35">
        <v>866</v>
      </c>
      <c r="AL726" s="49">
        <f>IFERROR((_xlfn.XLOOKUP($G726,'Modelling New'!$D:$D,'Modelling New'!$O:$O)*PA[[#This Row],[Lost PoA(Wh/m2)]]*PA[[#This Row],[DC Capacity Affected (kW)]])/1000,"")</f>
        <v>5871.7927862152719</v>
      </c>
    </row>
    <row r="727" spans="1:38">
      <c r="A727" s="174">
        <f t="shared" si="12"/>
        <v>726</v>
      </c>
      <c r="B727" s="30">
        <v>45827</v>
      </c>
      <c r="C727" s="184">
        <f>YEAR(PA[[#This Row],[Date]])+IF(MONTH(PA[[#This Row],[Date]])&gt;=4,1,0)</f>
        <v>2026</v>
      </c>
      <c r="D727" s="32">
        <f>YEAR(PA[[#This Row],[Date]])</f>
        <v>2025</v>
      </c>
      <c r="E727" s="36" t="s">
        <v>364</v>
      </c>
      <c r="F727" s="36" t="s">
        <v>364</v>
      </c>
      <c r="G727" s="217">
        <v>45809</v>
      </c>
      <c r="H727" s="31">
        <f>DAY(EOMONTH(PA[[#This Row],[Month Year]],0))</f>
        <v>30</v>
      </c>
      <c r="I727" s="33">
        <v>0.26041666666666669</v>
      </c>
      <c r="J727" s="33">
        <v>0.77569444444444446</v>
      </c>
      <c r="K727" s="34">
        <f>IFERROR((PA[[#This Row],[Sunset Time (POA&lt;20 W/m2)]]-PA[[#This Row],[Sunrise Time (POA&gt;20 W/m2)]])*24,"")</f>
        <v>12.366666666666665</v>
      </c>
      <c r="L727" s="32" t="s">
        <v>609</v>
      </c>
      <c r="M727" s="32"/>
      <c r="N727" s="32"/>
      <c r="O727" s="35"/>
      <c r="P727" s="35"/>
      <c r="Q727" s="32" t="s">
        <v>420</v>
      </c>
      <c r="R727" s="31">
        <f>IF((PA[[#This Row],[String Type(If String BD)]]&amp;PA[[#This Row],[Equipment (If any BD other than PV  array and inv)]])="",1,0)</f>
        <v>0</v>
      </c>
      <c r="S727" s="31">
        <f>IF(PA[[#This Row],[String Type(If String BD)]]="",1,0)</f>
        <v>1</v>
      </c>
      <c r="T7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727" s="34">
        <f>IFERROR(_xlfn.XLOOKUP(PA[[#This Row],[Affected Equipment ]],'Basic Data'!N:N,'Basic Data'!Q:Q),"")</f>
        <v>5911.0700000000015</v>
      </c>
      <c r="V727" s="302">
        <f ca="1">IFERROR(_xlfn.XLOOKUP(PA[[#This Row],[Affected Equipment ]],'Basic Data'!N:N,'Basic Data'!R:R),"")</f>
        <v>3.5178658572873903E-2</v>
      </c>
      <c r="W727" s="35" t="s">
        <v>421</v>
      </c>
      <c r="X727" s="38"/>
      <c r="Y727" s="38" t="s">
        <v>695</v>
      </c>
      <c r="Z727" s="41">
        <v>0.58888888888888891</v>
      </c>
      <c r="AA727" s="41">
        <v>0.58888888888888891</v>
      </c>
      <c r="AB727" s="41">
        <v>0.58888888888888891</v>
      </c>
      <c r="AC727" s="44">
        <v>0.67291666666666672</v>
      </c>
      <c r="AD727" s="42">
        <f>IF(PA[[#This Row],[Acknowledgement Time ]]="NA","",(PA[[#This Row],[Acknowledgement Time ]]-PA[[#This Row],[Fault Time]])*24)</f>
        <v>0</v>
      </c>
      <c r="AE727" s="42">
        <f>IF(PA[[#This Row],[Work Start time on Fault]]="NA","",(PA[[#This Row],[Work Start time on Fault]]-PA[[#This Row],[Fault Time]])*24)</f>
        <v>0</v>
      </c>
      <c r="AF727" s="43">
        <f>IF(PA[[#This Row],[Status]]="Open","",(PA[[#This Row],[Work Completion time on fault]]-PA[[#This Row],[Fault Time]])*24)</f>
        <v>2.0166666666666675</v>
      </c>
      <c r="AG727" s="42">
        <f>IFERROR((PA[[#This Row],[Work Completion time on fault]]-PA[[#This Row],[Fault Time]])*24,"")</f>
        <v>2.0166666666666675</v>
      </c>
      <c r="AH727" s="35" t="s">
        <v>696</v>
      </c>
      <c r="AI727" s="32" t="s">
        <v>368</v>
      </c>
      <c r="AJ727" s="34">
        <f ca="1">IFERROR(PA[[#This Row],[Breakdown Time]]*PA[[#This Row],[Plant Equivalent Weightage]],"")</f>
        <v>7.0943628121962393E-2</v>
      </c>
      <c r="AK727" s="35">
        <v>908</v>
      </c>
      <c r="AL727" s="49">
        <f>IFERROR((_xlfn.XLOOKUP($G727,'Modelling New'!$D:$D,'Modelling New'!$O:$O)*PA[[#This Row],[Lost PoA(Wh/m2)]]*PA[[#This Row],[DC Capacity Affected (kW)]])/1000,"")</f>
        <v>4352.6586305077253</v>
      </c>
    </row>
    <row r="728" spans="1:38">
      <c r="A728" s="174">
        <f t="shared" si="12"/>
        <v>727</v>
      </c>
      <c r="B728" s="30">
        <v>45827</v>
      </c>
      <c r="C728" s="184">
        <f>YEAR(PA[[#This Row],[Date]])+IF(MONTH(PA[[#This Row],[Date]])&gt;=4,1,0)</f>
        <v>2026</v>
      </c>
      <c r="D728" s="32">
        <f>YEAR(PA[[#This Row],[Date]])</f>
        <v>2025</v>
      </c>
      <c r="E728" s="36" t="s">
        <v>364</v>
      </c>
      <c r="F728" s="36" t="s">
        <v>364</v>
      </c>
      <c r="G728" s="217">
        <v>45809</v>
      </c>
      <c r="H728" s="31">
        <f>DAY(EOMONTH(PA[[#This Row],[Month Year]],0))</f>
        <v>30</v>
      </c>
      <c r="I728" s="33">
        <v>0.26041666666666669</v>
      </c>
      <c r="J728" s="33">
        <v>0.77569444444444446</v>
      </c>
      <c r="K728" s="34">
        <f>IFERROR((PA[[#This Row],[Sunset Time (POA&lt;20 W/m2)]]-PA[[#This Row],[Sunrise Time (POA&gt;20 W/m2)]])*24,"")</f>
        <v>12.366666666666665</v>
      </c>
      <c r="L728" s="32" t="s">
        <v>428</v>
      </c>
      <c r="M728" s="32"/>
      <c r="N728" s="32"/>
      <c r="O728" s="35"/>
      <c r="P728" s="35"/>
      <c r="Q728" s="32" t="s">
        <v>420</v>
      </c>
      <c r="R728" s="31">
        <f>IF((PA[[#This Row],[String Type(If String BD)]]&amp;PA[[#This Row],[Equipment (If any BD other than PV  array and inv)]])="",1,0)</f>
        <v>0</v>
      </c>
      <c r="S728" s="31">
        <f>IF(PA[[#This Row],[String Type(If String BD)]]="",1,0)</f>
        <v>1</v>
      </c>
      <c r="T7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IS6MVP</v>
      </c>
      <c r="U728" s="34">
        <f>IFERROR(_xlfn.XLOOKUP(PA[[#This Row],[Affected Equipment ]],'Basic Data'!N:N,'Basic Data'!Q:Q),"")</f>
        <v>7475.3300000000017</v>
      </c>
      <c r="V728" s="302">
        <f ca="1">IFERROR(_xlfn.XLOOKUP(PA[[#This Row],[Affected Equipment ]],'Basic Data'!N:N,'Basic Data'!R:R),"")</f>
        <v>4.4488067606974956E-2</v>
      </c>
      <c r="W728" s="35" t="s">
        <v>421</v>
      </c>
      <c r="X728" s="38"/>
      <c r="Y728" s="38" t="s">
        <v>695</v>
      </c>
      <c r="Z728" s="41">
        <v>0.60833333333333328</v>
      </c>
      <c r="AA728" s="41">
        <v>0.60833333333333328</v>
      </c>
      <c r="AB728" s="41">
        <v>0.60833333333333328</v>
      </c>
      <c r="AC728" s="44">
        <v>0.6791666666666667</v>
      </c>
      <c r="AD728" s="42">
        <f>IF(PA[[#This Row],[Acknowledgement Time ]]="NA","",(PA[[#This Row],[Acknowledgement Time ]]-PA[[#This Row],[Fault Time]])*24)</f>
        <v>0</v>
      </c>
      <c r="AE728" s="42">
        <f>IF(PA[[#This Row],[Work Start time on Fault]]="NA","",(PA[[#This Row],[Work Start time on Fault]]-PA[[#This Row],[Fault Time]])*24)</f>
        <v>0</v>
      </c>
      <c r="AF728" s="43">
        <f>IF(PA[[#This Row],[Status]]="Open","",(PA[[#This Row],[Work Completion time on fault]]-PA[[#This Row],[Fault Time]])*24)</f>
        <v>1.700000000000002</v>
      </c>
      <c r="AG728" s="42">
        <f>IFERROR((PA[[#This Row],[Work Completion time on fault]]-PA[[#This Row],[Fault Time]])*24,"")</f>
        <v>1.700000000000002</v>
      </c>
      <c r="AH728" s="35" t="s">
        <v>696</v>
      </c>
      <c r="AI728" s="32" t="s">
        <v>368</v>
      </c>
      <c r="AJ728" s="34">
        <f ca="1">IFERROR(PA[[#This Row],[Breakdown Time]]*PA[[#This Row],[Plant Equivalent Weightage]],"")</f>
        <v>7.5629714931857508E-2</v>
      </c>
      <c r="AK728" s="35">
        <v>663</v>
      </c>
      <c r="AL728" s="49">
        <f>IFERROR((_xlfn.XLOOKUP($G728,'Modelling New'!$D:$D,'Modelling New'!$O:$O)*PA[[#This Row],[Lost PoA(Wh/m2)]]*PA[[#This Row],[DC Capacity Affected (kW)]])/1000,"")</f>
        <v>4019.2641988967557</v>
      </c>
    </row>
    <row r="729" spans="1:38">
      <c r="A729" s="174">
        <f t="shared" si="12"/>
        <v>728</v>
      </c>
      <c r="B729" s="30">
        <v>45827</v>
      </c>
      <c r="C729" s="184">
        <f>YEAR(PA[[#This Row],[Date]])+IF(MONTH(PA[[#This Row],[Date]])&gt;=4,1,0)</f>
        <v>2026</v>
      </c>
      <c r="D729" s="32">
        <f>YEAR(PA[[#This Row],[Date]])</f>
        <v>2025</v>
      </c>
      <c r="E729" s="36" t="s">
        <v>364</v>
      </c>
      <c r="F729" s="36" t="s">
        <v>364</v>
      </c>
      <c r="G729" s="217">
        <v>45809</v>
      </c>
      <c r="H729" s="31">
        <f>DAY(EOMONTH(PA[[#This Row],[Month Year]],0))</f>
        <v>30</v>
      </c>
      <c r="I729" s="33">
        <v>0.26041666666666669</v>
      </c>
      <c r="J729" s="33">
        <v>0.77569444444444446</v>
      </c>
      <c r="K729" s="34">
        <f>IFERROR((PA[[#This Row],[Sunset Time (POA&lt;20 W/m2)]]-PA[[#This Row],[Sunrise Time (POA&gt;20 W/m2)]])*24,"")</f>
        <v>12.366666666666665</v>
      </c>
      <c r="L729" s="32" t="s">
        <v>466</v>
      </c>
      <c r="M729" s="32"/>
      <c r="N729" s="32"/>
      <c r="O729" s="35"/>
      <c r="P729" s="35"/>
      <c r="Q729" s="32" t="s">
        <v>420</v>
      </c>
      <c r="R729" s="31">
        <f>IF((PA[[#This Row],[String Type(If String BD)]]&amp;PA[[#This Row],[Equipment (If any BD other than PV  array and inv)]])="",1,0)</f>
        <v>0</v>
      </c>
      <c r="S729" s="31">
        <f>IF(PA[[#This Row],[String Type(If String BD)]]="",1,0)</f>
        <v>1</v>
      </c>
      <c r="T7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IS7MVP</v>
      </c>
      <c r="U729" s="34">
        <f>IFERROR(_xlfn.XLOOKUP(PA[[#This Row],[Affected Equipment ]],'Basic Data'!N:N,'Basic Data'!Q:Q),"")</f>
        <v>4242.7000000000007</v>
      </c>
      <c r="V729" s="302">
        <f ca="1">IFERROR(_xlfn.XLOOKUP(PA[[#This Row],[Affected Equipment ]],'Basic Data'!N:N,'Basic Data'!R:R),"")</f>
        <v>2.5249657799202529E-2</v>
      </c>
      <c r="W729" s="35" t="s">
        <v>421</v>
      </c>
      <c r="X729" s="38"/>
      <c r="Y729" s="38" t="s">
        <v>695</v>
      </c>
      <c r="Z729" s="41">
        <v>0.59930555555555554</v>
      </c>
      <c r="AA729" s="41">
        <v>0.59930555555555554</v>
      </c>
      <c r="AB729" s="41">
        <v>0.59930555555555554</v>
      </c>
      <c r="AC729" s="44">
        <v>0.60972222222222228</v>
      </c>
      <c r="AD729" s="42">
        <f>IF(PA[[#This Row],[Acknowledgement Time ]]="NA","",(PA[[#This Row],[Acknowledgement Time ]]-PA[[#This Row],[Fault Time]])*24)</f>
        <v>0</v>
      </c>
      <c r="AE729" s="42">
        <f>IF(PA[[#This Row],[Work Start time on Fault]]="NA","",(PA[[#This Row],[Work Start time on Fault]]-PA[[#This Row],[Fault Time]])*24)</f>
        <v>0</v>
      </c>
      <c r="AF729" s="43">
        <f>IF(PA[[#This Row],[Status]]="Open","",(PA[[#This Row],[Work Completion time on fault]]-PA[[#This Row],[Fault Time]])*24)</f>
        <v>0.25000000000000178</v>
      </c>
      <c r="AG729" s="42">
        <f>IFERROR((PA[[#This Row],[Work Completion time on fault]]-PA[[#This Row],[Fault Time]])*24,"")</f>
        <v>0.25000000000000178</v>
      </c>
      <c r="AH729" s="35" t="s">
        <v>696</v>
      </c>
      <c r="AI729" s="32" t="s">
        <v>368</v>
      </c>
      <c r="AJ729" s="34">
        <f ca="1">IFERROR(PA[[#This Row],[Breakdown Time]]*PA[[#This Row],[Plant Equivalent Weightage]],"")</f>
        <v>6.3124144498006773E-3</v>
      </c>
      <c r="AK729" s="35">
        <v>150</v>
      </c>
      <c r="AL729" s="49">
        <f>IFERROR((_xlfn.XLOOKUP($G729,'Modelling New'!$D:$D,'Modelling New'!$O:$O)*PA[[#This Row],[Lost PoA(Wh/m2)]]*PA[[#This Row],[DC Capacity Affected (kW)]])/1000,"")</f>
        <v>516.10282931256313</v>
      </c>
    </row>
    <row r="730" spans="1:38">
      <c r="A730" s="174">
        <f t="shared" si="12"/>
        <v>729</v>
      </c>
      <c r="B730" s="30">
        <v>45827</v>
      </c>
      <c r="C730" s="184">
        <f>YEAR(PA[[#This Row],[Date]])+IF(MONTH(PA[[#This Row],[Date]])&gt;=4,1,0)</f>
        <v>2026</v>
      </c>
      <c r="D730" s="32">
        <f>YEAR(PA[[#This Row],[Date]])</f>
        <v>2025</v>
      </c>
      <c r="E730" s="36" t="s">
        <v>364</v>
      </c>
      <c r="F730" s="36" t="s">
        <v>364</v>
      </c>
      <c r="G730" s="217">
        <v>45809</v>
      </c>
      <c r="H730" s="31">
        <f>DAY(EOMONTH(PA[[#This Row],[Month Year]],0))</f>
        <v>30</v>
      </c>
      <c r="I730" s="33">
        <v>0.26041666666666669</v>
      </c>
      <c r="J730" s="33">
        <v>0.77569444444444446</v>
      </c>
      <c r="K730" s="34">
        <f>IFERROR((PA[[#This Row],[Sunset Time (POA&lt;20 W/m2)]]-PA[[#This Row],[Sunrise Time (POA&gt;20 W/m2)]])*24,"")</f>
        <v>12.366666666666665</v>
      </c>
      <c r="L730" s="32" t="s">
        <v>412</v>
      </c>
      <c r="M730" s="32"/>
      <c r="N730" s="32"/>
      <c r="O730" s="35"/>
      <c r="P730" s="35"/>
      <c r="Q730" s="32" t="s">
        <v>420</v>
      </c>
      <c r="R730" s="31">
        <f>IF((PA[[#This Row],[String Type(If String BD)]]&amp;PA[[#This Row],[Equipment (If any BD other than PV  array and inv)]])="",1,0)</f>
        <v>0</v>
      </c>
      <c r="S730" s="31">
        <f>IF(PA[[#This Row],[String Type(If String BD)]]="",1,0)</f>
        <v>1</v>
      </c>
      <c r="T73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IS8MVP</v>
      </c>
      <c r="U730" s="34">
        <f>IFERROR(_xlfn.XLOOKUP(PA[[#This Row],[Affected Equipment ]],'Basic Data'!N:N,'Basic Data'!Q:Q),"")</f>
        <v>16041.639999999996</v>
      </c>
      <c r="V730" s="302">
        <f ca="1">IFERROR(_xlfn.XLOOKUP(PA[[#This Row],[Affected Equipment ]],'Basic Data'!N:N,'Basic Data'!R:R),"")</f>
        <v>9.5468904362316226E-2</v>
      </c>
      <c r="W730" s="35" t="s">
        <v>421</v>
      </c>
      <c r="X730" s="38"/>
      <c r="Y730" s="38" t="s">
        <v>695</v>
      </c>
      <c r="Z730" s="41">
        <v>0.60624999999999996</v>
      </c>
      <c r="AA730" s="41">
        <v>0.60624999999999996</v>
      </c>
      <c r="AB730" s="41">
        <v>0.60624999999999996</v>
      </c>
      <c r="AC730" s="44">
        <v>0.66874999999999996</v>
      </c>
      <c r="AD730" s="42">
        <f>IF(PA[[#This Row],[Acknowledgement Time ]]="NA","",(PA[[#This Row],[Acknowledgement Time ]]-PA[[#This Row],[Fault Time]])*24)</f>
        <v>0</v>
      </c>
      <c r="AE730" s="42">
        <f>IF(PA[[#This Row],[Work Start time on Fault]]="NA","",(PA[[#This Row],[Work Start time on Fault]]-PA[[#This Row],[Fault Time]])*24)</f>
        <v>0</v>
      </c>
      <c r="AF730" s="43">
        <f>IF(PA[[#This Row],[Status]]="Open","",(PA[[#This Row],[Work Completion time on fault]]-PA[[#This Row],[Fault Time]])*24)</f>
        <v>1.5</v>
      </c>
      <c r="AG730" s="42">
        <f>IFERROR((PA[[#This Row],[Work Completion time on fault]]-PA[[#This Row],[Fault Time]])*24,"")</f>
        <v>1.5</v>
      </c>
      <c r="AH730" s="35" t="s">
        <v>696</v>
      </c>
      <c r="AI730" s="32" t="s">
        <v>368</v>
      </c>
      <c r="AJ730" s="34">
        <f ca="1">IFERROR(PA[[#This Row],[Breakdown Time]]*PA[[#This Row],[Plant Equivalent Weightage]],"")</f>
        <v>0.14320335654347432</v>
      </c>
      <c r="AK730" s="35">
        <v>600</v>
      </c>
      <c r="AL730" s="49">
        <f>IFERROR((_xlfn.XLOOKUP($G730,'Modelling New'!$D:$D,'Modelling New'!$O:$O)*PA[[#This Row],[Lost PoA(Wh/m2)]]*PA[[#This Row],[DC Capacity Affected (kW)]])/1000,"")</f>
        <v>7805.5349572805826</v>
      </c>
    </row>
    <row r="731" spans="1:38">
      <c r="A731" s="174">
        <f t="shared" si="12"/>
        <v>730</v>
      </c>
      <c r="B731" s="30">
        <v>45828</v>
      </c>
      <c r="C731" s="184">
        <f>YEAR(PA[[#This Row],[Date]])+IF(MONTH(PA[[#This Row],[Date]])&gt;=4,1,0)</f>
        <v>2026</v>
      </c>
      <c r="D731" s="32">
        <f>YEAR(PA[[#This Row],[Date]])</f>
        <v>2025</v>
      </c>
      <c r="E731" s="36" t="s">
        <v>364</v>
      </c>
      <c r="F731" s="36" t="s">
        <v>364</v>
      </c>
      <c r="G731" s="217">
        <v>45809</v>
      </c>
      <c r="H731" s="31">
        <f>DAY(EOMONTH(PA[[#This Row],[Month Year]],0))</f>
        <v>30</v>
      </c>
      <c r="I731" s="33">
        <v>0.2590277777777778</v>
      </c>
      <c r="J731" s="33">
        <v>0.77083333333333337</v>
      </c>
      <c r="K731" s="34">
        <f>IFERROR((PA[[#This Row],[Sunset Time (POA&lt;20 W/m2)]]-PA[[#This Row],[Sunrise Time (POA&gt;20 W/m2)]])*24,"")</f>
        <v>12.283333333333335</v>
      </c>
      <c r="L731" s="32" t="s">
        <v>511</v>
      </c>
      <c r="M731" s="32" t="s">
        <v>404</v>
      </c>
      <c r="N731" s="32"/>
      <c r="O731" s="35"/>
      <c r="P731" s="35"/>
      <c r="Q731" s="32"/>
      <c r="R731" s="31">
        <f>IF((PA[[#This Row],[String Type(If String BD)]]&amp;PA[[#This Row],[Equipment (If any BD other than PV  array and inv)]])="",1,0)</f>
        <v>1</v>
      </c>
      <c r="S731" s="31">
        <f>IF(PA[[#This Row],[String Type(If String BD)]]="",1,0)</f>
        <v>1</v>
      </c>
      <c r="T7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31" s="34">
        <f>IFERROR(_xlfn.XLOOKUP(PA[[#This Row],[Affected Equipment ]],'Basic Data'!N:N,'Basic Data'!Q:Q),"")</f>
        <v>4061.8850000000007</v>
      </c>
      <c r="V731" s="302">
        <f ca="1">IFERROR(_xlfn.XLOOKUP(PA[[#This Row],[Affected Equipment ]],'Basic Data'!N:N,'Basic Data'!R:R),"")</f>
        <v>2.4173570195798372E-2</v>
      </c>
      <c r="W731" s="35" t="s">
        <v>475</v>
      </c>
      <c r="X731" s="39"/>
      <c r="Y731" s="38" t="s">
        <v>439</v>
      </c>
      <c r="Z731" s="41">
        <v>0.2590277777777778</v>
      </c>
      <c r="AA731" s="41">
        <v>0.2590277777777778</v>
      </c>
      <c r="AB731" s="41">
        <v>0.2590277777777778</v>
      </c>
      <c r="AC731" s="44">
        <v>0.77083333333333337</v>
      </c>
      <c r="AD731" s="42">
        <f>IF(PA[[#This Row],[Acknowledgement Time ]]="NA","",(PA[[#This Row],[Acknowledgement Time ]]-PA[[#This Row],[Fault Time]])*24)</f>
        <v>0</v>
      </c>
      <c r="AE731" s="42">
        <f>IF(PA[[#This Row],[Work Start time on Fault]]="NA","",(PA[[#This Row],[Work Start time on Fault]]-PA[[#This Row],[Fault Time]])*24)</f>
        <v>0</v>
      </c>
      <c r="AF731" s="43" t="str">
        <f>IF(PA[[#This Row],[Status]]="Open","",(PA[[#This Row],[Work Completion time on fault]]-PA[[#This Row],[Fault Time]])*24)</f>
        <v/>
      </c>
      <c r="AG731" s="42">
        <f>IFERROR((PA[[#This Row],[Work Completion time on fault]]-PA[[#This Row],[Fault Time]])*24,"")</f>
        <v>12.283333333333335</v>
      </c>
      <c r="AH731" s="35" t="s">
        <v>673</v>
      </c>
      <c r="AI731" s="32" t="s">
        <v>553</v>
      </c>
      <c r="AJ731" s="34">
        <f ca="1">IFERROR(PA[[#This Row],[Breakdown Time]]*PA[[#This Row],[Plant Equivalent Weightage]],"")</f>
        <v>0.29693202057172335</v>
      </c>
      <c r="AK731" s="35">
        <v>4588</v>
      </c>
      <c r="AL731" s="49">
        <f>IFERROR((_xlfn.XLOOKUP($G731,'Modelling New'!$D:$D,'Modelling New'!$O:$O)*PA[[#This Row],[Lost PoA(Wh/m2)]]*PA[[#This Row],[DC Capacity Affected (kW)]])/1000,"")</f>
        <v>15113.10464843031</v>
      </c>
    </row>
    <row r="732" spans="1:38">
      <c r="A732" s="174">
        <f t="shared" ref="A732:A795" si="13">A731+1</f>
        <v>731</v>
      </c>
      <c r="B732" s="30">
        <v>45828</v>
      </c>
      <c r="C732" s="183">
        <f>YEAR(PA[[#This Row],[Date]])+IF(MONTH(PA[[#This Row],[Date]])&gt;=4,1,0)</f>
        <v>2026</v>
      </c>
      <c r="D732" s="32">
        <f>YEAR(PA[[#This Row],[Date]])</f>
        <v>2025</v>
      </c>
      <c r="E732" s="36" t="s">
        <v>364</v>
      </c>
      <c r="F732" s="36" t="s">
        <v>364</v>
      </c>
      <c r="G732" s="217">
        <v>45809</v>
      </c>
      <c r="H732" s="175">
        <f>DAY(EOMONTH(PA[[#This Row],[Month Year]],0))</f>
        <v>30</v>
      </c>
      <c r="I732" s="33">
        <v>0.2590277777777778</v>
      </c>
      <c r="J732" s="33">
        <v>0.77083333333333337</v>
      </c>
      <c r="K732" s="34">
        <f>IFERROR((PA[[#This Row],[Sunset Time (POA&lt;20 W/m2)]]-PA[[#This Row],[Sunrise Time (POA&gt;20 W/m2)]])*24,"")</f>
        <v>12.283333333333335</v>
      </c>
      <c r="L732" s="36" t="s">
        <v>511</v>
      </c>
      <c r="M732" s="36" t="s">
        <v>411</v>
      </c>
      <c r="N732" s="36"/>
      <c r="O732" s="37"/>
      <c r="P732" s="37"/>
      <c r="Q732" s="32"/>
      <c r="R732" s="175">
        <f>IF((PA[[#This Row],[String Type(If String BD)]]&amp;PA[[#This Row],[Equipment (If any BD other than PV  array and inv)]])="",1,0)</f>
        <v>1</v>
      </c>
      <c r="S732" s="175">
        <f>IF(PA[[#This Row],[String Type(If String BD)]]="",1,0)</f>
        <v>1</v>
      </c>
      <c r="T73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32" s="176">
        <f>IFERROR(_xlfn.XLOOKUP(PA[[#This Row],[Affected Equipment ]],'Basic Data'!N:N,'Basic Data'!Q:Q),"")</f>
        <v>3888.03</v>
      </c>
      <c r="V732" s="303">
        <f ca="1">IFERROR(_xlfn.XLOOKUP(PA[[#This Row],[Affected Equipment ]],'Basic Data'!N:N,'Basic Data'!R:R),"")</f>
        <v>2.3138903767184433E-2</v>
      </c>
      <c r="W732" s="35" t="s">
        <v>475</v>
      </c>
      <c r="X732" s="38"/>
      <c r="Y732" s="38" t="s">
        <v>439</v>
      </c>
      <c r="Z732" s="41">
        <v>0.2590277777777778</v>
      </c>
      <c r="AA732" s="41">
        <v>0.2590277777777778</v>
      </c>
      <c r="AB732" s="41">
        <v>0.2590277777777778</v>
      </c>
      <c r="AC732" s="44">
        <v>0.77083333333333337</v>
      </c>
      <c r="AD732" s="177">
        <f>IF(PA[[#This Row],[Acknowledgement Time ]]="NA","",(PA[[#This Row],[Acknowledgement Time ]]-PA[[#This Row],[Fault Time]])*24)</f>
        <v>0</v>
      </c>
      <c r="AE732" s="177">
        <f>IF(PA[[#This Row],[Work Start time on Fault]]="NA","",(PA[[#This Row],[Work Start time on Fault]]-PA[[#This Row],[Fault Time]])*24)</f>
        <v>0</v>
      </c>
      <c r="AF732" s="178" t="str">
        <f>IF(PA[[#This Row],[Status]]="Open","",(PA[[#This Row],[Work Completion time on fault]]-PA[[#This Row],[Fault Time]])*24)</f>
        <v/>
      </c>
      <c r="AG732" s="177">
        <f>IFERROR((PA[[#This Row],[Work Completion time on fault]]-PA[[#This Row],[Fault Time]])*24,"")</f>
        <v>12.283333333333335</v>
      </c>
      <c r="AH732" s="35" t="s">
        <v>673</v>
      </c>
      <c r="AI732" s="32" t="s">
        <v>553</v>
      </c>
      <c r="AJ732" s="176">
        <f ca="1">IFERROR(PA[[#This Row],[Breakdown Time]]*PA[[#This Row],[Plant Equivalent Weightage]],"")</f>
        <v>0.28422286794024881</v>
      </c>
      <c r="AK732" s="35">
        <v>4588</v>
      </c>
      <c r="AL732" s="278">
        <f>IFERROR((_xlfn.XLOOKUP($G732,'Modelling New'!$D:$D,'Modelling New'!$O:$O)*PA[[#This Row],[Lost PoA(Wh/m2)]]*PA[[#This Row],[DC Capacity Affected (kW)]])/1000,"")</f>
        <v>14466.240247135625</v>
      </c>
    </row>
    <row r="733" spans="1:38">
      <c r="A733" s="174">
        <f t="shared" si="13"/>
        <v>732</v>
      </c>
      <c r="B733" s="30">
        <v>45828</v>
      </c>
      <c r="C733" s="184">
        <f>YEAR(PA[[#This Row],[Date]])+IF(MONTH(PA[[#This Row],[Date]])&gt;=4,1,0)</f>
        <v>2026</v>
      </c>
      <c r="D733" s="32">
        <f>YEAR(PA[[#This Row],[Date]])</f>
        <v>2025</v>
      </c>
      <c r="E733" s="36" t="s">
        <v>364</v>
      </c>
      <c r="F733" s="36" t="s">
        <v>364</v>
      </c>
      <c r="G733" s="217">
        <v>45809</v>
      </c>
      <c r="H733" s="31">
        <f>DAY(EOMONTH(PA[[#This Row],[Month Year]],0))</f>
        <v>30</v>
      </c>
      <c r="I733" s="33">
        <v>0.2590277777777778</v>
      </c>
      <c r="J733" s="33">
        <v>0.77083333333333337</v>
      </c>
      <c r="K733" s="34">
        <f>IFERROR((PA[[#This Row],[Sunset Time (POA&lt;20 W/m2)]]-PA[[#This Row],[Sunrise Time (POA&gt;20 W/m2)]])*24,"")</f>
        <v>12.283333333333335</v>
      </c>
      <c r="L733" s="32" t="s">
        <v>428</v>
      </c>
      <c r="M733" s="36" t="s">
        <v>411</v>
      </c>
      <c r="N733" s="36" t="s">
        <v>413</v>
      </c>
      <c r="O733" s="37" t="s">
        <v>406</v>
      </c>
      <c r="P733" s="35"/>
      <c r="Q733" s="32"/>
      <c r="R733" s="31">
        <f>IF((PA[[#This Row],[String Type(If String BD)]]&amp;PA[[#This Row],[Equipment (If any BD other than PV  array and inv)]])="",1,0)</f>
        <v>1</v>
      </c>
      <c r="S733" s="31">
        <f>IF(PA[[#This Row],[String Type(If String BD)]]="",1,0)</f>
        <v>1</v>
      </c>
      <c r="T7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33" s="34">
        <f>IFERROR(_xlfn.XLOOKUP(PA[[#This Row],[Affected Equipment ]],'Basic Data'!N:N,'Basic Data'!Q:Q),"")</f>
        <v>287.10000000000002</v>
      </c>
      <c r="V733" s="302">
        <f ca="1">IFERROR(_xlfn.XLOOKUP(PA[[#This Row],[Affected Equipment ]],'Basic Data'!N:N,'Basic Data'!R:R),"")</f>
        <v>1.7086234600964115E-3</v>
      </c>
      <c r="W733" s="35" t="s">
        <v>434</v>
      </c>
      <c r="X733" s="38"/>
      <c r="Y733" s="38" t="s">
        <v>680</v>
      </c>
      <c r="Z733" s="41">
        <v>0.2590277777777778</v>
      </c>
      <c r="AA733" s="41">
        <v>0.2590277777777778</v>
      </c>
      <c r="AB733" s="41">
        <v>0.2590277777777778</v>
      </c>
      <c r="AC733" s="44">
        <v>0.77083333333333337</v>
      </c>
      <c r="AD733" s="42">
        <f>IF(PA[[#This Row],[Acknowledgement Time ]]="NA","",(PA[[#This Row],[Acknowledgement Time ]]-PA[[#This Row],[Fault Time]])*24)</f>
        <v>0</v>
      </c>
      <c r="AE733" s="42">
        <f>IF(PA[[#This Row],[Work Start time on Fault]]="NA","",(PA[[#This Row],[Work Start time on Fault]]-PA[[#This Row],[Fault Time]])*24)</f>
        <v>0</v>
      </c>
      <c r="AF733" s="43" t="str">
        <f>IF(PA[[#This Row],[Status]]="Open","",(PA[[#This Row],[Work Completion time on fault]]-PA[[#This Row],[Fault Time]])*24)</f>
        <v/>
      </c>
      <c r="AG733" s="42">
        <f>IFERROR((PA[[#This Row],[Work Completion time on fault]]-PA[[#This Row],[Fault Time]])*24,"")</f>
        <v>12.283333333333335</v>
      </c>
      <c r="AH733" s="35" t="s">
        <v>552</v>
      </c>
      <c r="AI733" s="32" t="s">
        <v>553</v>
      </c>
      <c r="AJ733" s="34">
        <f ca="1">IFERROR(PA[[#This Row],[Breakdown Time]]*PA[[#This Row],[Plant Equivalent Weightage]],"")</f>
        <v>2.0987591501517591E-2</v>
      </c>
      <c r="AK733" s="35">
        <v>4261</v>
      </c>
      <c r="AL733" s="49">
        <f>IFERROR((_xlfn.XLOOKUP($G733,'Modelling New'!$D:$D,'Modelling New'!$O:$O)*PA[[#This Row],[Lost PoA(Wh/m2)]]*PA[[#This Row],[DC Capacity Affected (kW)]])/1000,"")</f>
        <v>992.0815740003751</v>
      </c>
    </row>
    <row r="734" spans="1:38">
      <c r="A734" s="174">
        <f t="shared" si="13"/>
        <v>733</v>
      </c>
      <c r="B734" s="30">
        <v>45828</v>
      </c>
      <c r="C734" s="183">
        <f>YEAR(PA[[#This Row],[Date]])+IF(MONTH(PA[[#This Row],[Date]])&gt;=4,1,0)</f>
        <v>2026</v>
      </c>
      <c r="D734" s="32">
        <f>YEAR(PA[[#This Row],[Date]])</f>
        <v>2025</v>
      </c>
      <c r="E734" s="36" t="s">
        <v>364</v>
      </c>
      <c r="F734" s="36" t="s">
        <v>364</v>
      </c>
      <c r="G734" s="217">
        <v>45809</v>
      </c>
      <c r="H734" s="175">
        <f>DAY(EOMONTH(PA[[#This Row],[Month Year]],0))</f>
        <v>30</v>
      </c>
      <c r="I734" s="33">
        <v>0.2590277777777778</v>
      </c>
      <c r="J734" s="33">
        <v>0.77083333333333337</v>
      </c>
      <c r="K734" s="34">
        <f>IFERROR((PA[[#This Row],[Sunset Time (POA&lt;20 W/m2)]]-PA[[#This Row],[Sunrise Time (POA&gt;20 W/m2)]])*24,"")</f>
        <v>12.283333333333335</v>
      </c>
      <c r="L734" s="32" t="s">
        <v>428</v>
      </c>
      <c r="M734" s="36" t="s">
        <v>411</v>
      </c>
      <c r="N734" s="36" t="s">
        <v>413</v>
      </c>
      <c r="O734" s="37" t="s">
        <v>457</v>
      </c>
      <c r="P734" s="37"/>
      <c r="Q734" s="32"/>
      <c r="R734" s="175">
        <f>IF((PA[[#This Row],[String Type(If String BD)]]&amp;PA[[#This Row],[Equipment (If any BD other than PV  array and inv)]])="",1,0)</f>
        <v>1</v>
      </c>
      <c r="S734" s="175">
        <f>IF(PA[[#This Row],[String Type(If String BD)]]="",1,0)</f>
        <v>1</v>
      </c>
      <c r="T73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34" s="176">
        <f>IFERROR(_xlfn.XLOOKUP(PA[[#This Row],[Affected Equipment ]],'Basic Data'!N:N,'Basic Data'!Q:Q),"")</f>
        <v>287.10000000000002</v>
      </c>
      <c r="V734" s="303">
        <f ca="1">IFERROR(_xlfn.XLOOKUP(PA[[#This Row],[Affected Equipment ]],'Basic Data'!N:N,'Basic Data'!R:R),"")</f>
        <v>1.7086234600964115E-3</v>
      </c>
      <c r="W734" s="35" t="s">
        <v>434</v>
      </c>
      <c r="X734" s="38"/>
      <c r="Y734" s="38" t="s">
        <v>681</v>
      </c>
      <c r="Z734" s="41">
        <v>0.2590277777777778</v>
      </c>
      <c r="AA734" s="41">
        <v>0.2590277777777778</v>
      </c>
      <c r="AB734" s="41">
        <v>0.2590277777777778</v>
      </c>
      <c r="AC734" s="44">
        <v>0.77083333333333337</v>
      </c>
      <c r="AD734" s="177">
        <f>IF(PA[[#This Row],[Acknowledgement Time ]]="NA","",(PA[[#This Row],[Acknowledgement Time ]]-PA[[#This Row],[Fault Time]])*24)</f>
        <v>0</v>
      </c>
      <c r="AE734" s="177">
        <f>IF(PA[[#This Row],[Work Start time on Fault]]="NA","",(PA[[#This Row],[Work Start time on Fault]]-PA[[#This Row],[Fault Time]])*24)</f>
        <v>0</v>
      </c>
      <c r="AF734" s="178" t="str">
        <f>IF(PA[[#This Row],[Status]]="Open","",(PA[[#This Row],[Work Completion time on fault]]-PA[[#This Row],[Fault Time]])*24)</f>
        <v/>
      </c>
      <c r="AG734" s="177">
        <f>IFERROR((PA[[#This Row],[Work Completion time on fault]]-PA[[#This Row],[Fault Time]])*24,"")</f>
        <v>12.283333333333335</v>
      </c>
      <c r="AH734" s="35" t="s">
        <v>552</v>
      </c>
      <c r="AI734" s="32" t="s">
        <v>553</v>
      </c>
      <c r="AJ734" s="176">
        <f ca="1">IFERROR(PA[[#This Row],[Breakdown Time]]*PA[[#This Row],[Plant Equivalent Weightage]],"")</f>
        <v>2.0987591501517591E-2</v>
      </c>
      <c r="AK734" s="35">
        <v>4261</v>
      </c>
      <c r="AL734" s="278">
        <f>IFERROR((_xlfn.XLOOKUP($G734,'Modelling New'!$D:$D,'Modelling New'!$O:$O)*PA[[#This Row],[Lost PoA(Wh/m2)]]*PA[[#This Row],[DC Capacity Affected (kW)]])/1000,"")</f>
        <v>992.0815740003751</v>
      </c>
    </row>
    <row r="735" spans="1:38">
      <c r="A735" s="174">
        <f t="shared" si="13"/>
        <v>734</v>
      </c>
      <c r="B735" s="30">
        <v>45828</v>
      </c>
      <c r="C735" s="184">
        <f>YEAR(PA[[#This Row],[Date]])+IF(MONTH(PA[[#This Row],[Date]])&gt;=4,1,0)</f>
        <v>2026</v>
      </c>
      <c r="D735" s="32">
        <f>YEAR(PA[[#This Row],[Date]])</f>
        <v>2025</v>
      </c>
      <c r="E735" s="36" t="s">
        <v>364</v>
      </c>
      <c r="F735" s="36" t="s">
        <v>364</v>
      </c>
      <c r="G735" s="217">
        <v>45809</v>
      </c>
      <c r="H735" s="31">
        <f>DAY(EOMONTH(PA[[#This Row],[Month Year]],0))</f>
        <v>30</v>
      </c>
      <c r="I735" s="33">
        <v>0.2590277777777778</v>
      </c>
      <c r="J735" s="33">
        <v>0.77083333333333337</v>
      </c>
      <c r="K735" s="34">
        <f>IFERROR((PA[[#This Row],[Sunset Time (POA&lt;20 W/m2)]]-PA[[#This Row],[Sunrise Time (POA&gt;20 W/m2)]])*24,"")</f>
        <v>12.283333333333335</v>
      </c>
      <c r="L735" s="32" t="s">
        <v>425</v>
      </c>
      <c r="M735" s="32" t="s">
        <v>404</v>
      </c>
      <c r="N735" s="32"/>
      <c r="O735" s="35"/>
      <c r="P735" s="35"/>
      <c r="Q735" s="32"/>
      <c r="R735" s="31">
        <f>IF((PA[[#This Row],[String Type(If String BD)]]&amp;PA[[#This Row],[Equipment (If any BD other than PV  array and inv)]])="",1,0)</f>
        <v>1</v>
      </c>
      <c r="S735" s="31">
        <f>IF(PA[[#This Row],[String Type(If String BD)]]="",1,0)</f>
        <v>1</v>
      </c>
      <c r="T73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IS13Inv1</v>
      </c>
      <c r="U735" s="34">
        <f>IFERROR(_xlfn.XLOOKUP(PA[[#This Row],[Affected Equipment ]],'Basic Data'!N:N,'Basic Data'!Q:Q),"")</f>
        <v>4140.91</v>
      </c>
      <c r="V735" s="302">
        <f ca="1">IFERROR(_xlfn.XLOOKUP(PA[[#This Row],[Affected Equipment ]],'Basic Data'!N:N,'Basic Data'!R:R),"")</f>
        <v>2.4643873117895614E-2</v>
      </c>
      <c r="W735" s="35" t="s">
        <v>475</v>
      </c>
      <c r="X735" s="38"/>
      <c r="Y735" s="38" t="s">
        <v>692</v>
      </c>
      <c r="Z735" s="41">
        <v>0.2590277777777778</v>
      </c>
      <c r="AA735" s="41">
        <v>0.2590277777777778</v>
      </c>
      <c r="AB735" s="41">
        <v>0.2590277777777778</v>
      </c>
      <c r="AC735" s="44">
        <v>0.2986111111111111</v>
      </c>
      <c r="AD735" s="42">
        <f>IF(PA[[#This Row],[Acknowledgement Time ]]="NA","",(PA[[#This Row],[Acknowledgement Time ]]-PA[[#This Row],[Fault Time]])*24)</f>
        <v>0</v>
      </c>
      <c r="AE735" s="42">
        <f>IF(PA[[#This Row],[Work Start time on Fault]]="NA","",(PA[[#This Row],[Work Start time on Fault]]-PA[[#This Row],[Fault Time]])*24)</f>
        <v>0</v>
      </c>
      <c r="AF735" s="43">
        <f>IF(PA[[#This Row],[Status]]="Open","",(PA[[#This Row],[Work Completion time on fault]]-PA[[#This Row],[Fault Time]])*24)</f>
        <v>0.94999999999999929</v>
      </c>
      <c r="AG735" s="42">
        <f>IFERROR((PA[[#This Row],[Work Completion time on fault]]-PA[[#This Row],[Fault Time]])*24,"")</f>
        <v>0.94999999999999929</v>
      </c>
      <c r="AH735" s="35" t="s">
        <v>693</v>
      </c>
      <c r="AI735" s="32" t="s">
        <v>368</v>
      </c>
      <c r="AJ735" s="34">
        <f ca="1">IFERROR(PA[[#This Row],[Breakdown Time]]*PA[[#This Row],[Plant Equivalent Weightage]],"")</f>
        <v>2.3411679462000814E-2</v>
      </c>
      <c r="AK735" s="35">
        <v>79</v>
      </c>
      <c r="AL735" s="49">
        <f>IFERROR((_xlfn.XLOOKUP($G735,'Modelling New'!$D:$D,'Modelling New'!$O:$O)*PA[[#This Row],[Lost PoA(Wh/m2)]]*PA[[#This Row],[DC Capacity Affected (kW)]])/1000,"")</f>
        <v>265.29284651655183</v>
      </c>
    </row>
    <row r="736" spans="1:38">
      <c r="A736" s="174">
        <f t="shared" si="13"/>
        <v>735</v>
      </c>
      <c r="B736" s="30">
        <v>45828</v>
      </c>
      <c r="C736" s="184">
        <f>YEAR(PA[[#This Row],[Date]])+IF(MONTH(PA[[#This Row],[Date]])&gt;=4,1,0)</f>
        <v>2026</v>
      </c>
      <c r="D736" s="32">
        <f>YEAR(PA[[#This Row],[Date]])</f>
        <v>2025</v>
      </c>
      <c r="E736" s="36" t="s">
        <v>364</v>
      </c>
      <c r="F736" s="36" t="s">
        <v>364</v>
      </c>
      <c r="G736" s="217">
        <v>45809</v>
      </c>
      <c r="H736" s="31">
        <f>DAY(EOMONTH(PA[[#This Row],[Month Year]],0))</f>
        <v>30</v>
      </c>
      <c r="I736" s="33">
        <v>0.2590277777777778</v>
      </c>
      <c r="J736" s="33">
        <v>0.77083333333333337</v>
      </c>
      <c r="K736" s="34">
        <f>IFERROR((PA[[#This Row],[Sunset Time (POA&lt;20 W/m2)]]-PA[[#This Row],[Sunrise Time (POA&gt;20 W/m2)]])*24,"")</f>
        <v>12.283333333333335</v>
      </c>
      <c r="L736" s="32" t="s">
        <v>451</v>
      </c>
      <c r="M736" s="36" t="s">
        <v>411</v>
      </c>
      <c r="N736" s="36" t="s">
        <v>417</v>
      </c>
      <c r="O736" s="37" t="s">
        <v>441</v>
      </c>
      <c r="P736" s="37" t="s">
        <v>407</v>
      </c>
      <c r="Q736" s="32"/>
      <c r="R736" s="31">
        <f>IF((PA[[#This Row],[String Type(If String BD)]]&amp;PA[[#This Row],[Equipment (If any BD other than PV  array and inv)]])="",1,0)</f>
        <v>0</v>
      </c>
      <c r="S736" s="31">
        <f>IF(PA[[#This Row],[String Type(If String BD)]]="",1,0)</f>
        <v>0</v>
      </c>
      <c r="T73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6" s="34">
        <f>IFERROR(_xlfn.XLOOKUP(PA[[#This Row],[Affected Equipment ]],'Basic Data'!N:N,'Basic Data'!Q:Q),"")</f>
        <v>31.900000000000002</v>
      </c>
      <c r="V736" s="302">
        <f ca="1">IFERROR(_xlfn.XLOOKUP(PA[[#This Row],[Affected Equipment ]],'Basic Data'!N:N,'Basic Data'!R:R),"")</f>
        <v>1.898470511218235E-4</v>
      </c>
      <c r="W736" s="35" t="s">
        <v>448</v>
      </c>
      <c r="X736" s="38"/>
      <c r="Y736" s="38" t="s">
        <v>470</v>
      </c>
      <c r="Z736" s="41">
        <v>0.2590277777777778</v>
      </c>
      <c r="AA736" s="41">
        <v>0.2590277777777778</v>
      </c>
      <c r="AB736" s="41">
        <v>0.2590277777777778</v>
      </c>
      <c r="AC736" s="44">
        <v>0.70833333333333337</v>
      </c>
      <c r="AD736" s="42">
        <f>IF(PA[[#This Row],[Acknowledgement Time ]]="NA","",(PA[[#This Row],[Acknowledgement Time ]]-PA[[#This Row],[Fault Time]])*24)</f>
        <v>0</v>
      </c>
      <c r="AE736" s="42">
        <f>IF(PA[[#This Row],[Work Start time on Fault]]="NA","",(PA[[#This Row],[Work Start time on Fault]]-PA[[#This Row],[Fault Time]])*24)</f>
        <v>0</v>
      </c>
      <c r="AF736" s="43">
        <f>IF(PA[[#This Row],[Status]]="Open","",(PA[[#This Row],[Work Completion time on fault]]-PA[[#This Row],[Fault Time]])*24)</f>
        <v>10.783333333333333</v>
      </c>
      <c r="AG736" s="42">
        <f>IFERROR((PA[[#This Row],[Work Completion time on fault]]-PA[[#This Row],[Fault Time]])*24,"")</f>
        <v>10.783333333333333</v>
      </c>
      <c r="AH736" s="316" t="s">
        <v>594</v>
      </c>
      <c r="AI736" s="32" t="s">
        <v>368</v>
      </c>
      <c r="AJ736" s="34">
        <f ca="1">IFERROR(PA[[#This Row],[Breakdown Time]]*PA[[#This Row],[Plant Equivalent Weightage]],"")</f>
        <v>2.0471840345969968E-3</v>
      </c>
      <c r="AK736" s="35">
        <v>4455</v>
      </c>
      <c r="AL736" s="49">
        <f>IFERROR((_xlfn.XLOOKUP($G736,'Modelling New'!$D:$D,'Modelling New'!$O:$O)*PA[[#This Row],[Lost PoA(Wh/m2)]]*PA[[#This Row],[DC Capacity Affected (kW)]])/1000,"")</f>
        <v>115.25003030513629</v>
      </c>
    </row>
    <row r="737" spans="1:38">
      <c r="A737" s="174">
        <f t="shared" si="13"/>
        <v>736</v>
      </c>
      <c r="B737" s="30">
        <v>45828</v>
      </c>
      <c r="C737" s="184">
        <f>YEAR(PA[[#This Row],[Date]])+IF(MONTH(PA[[#This Row],[Date]])&gt;=4,1,0)</f>
        <v>2026</v>
      </c>
      <c r="D737" s="32">
        <f>YEAR(PA[[#This Row],[Date]])</f>
        <v>2025</v>
      </c>
      <c r="E737" s="36" t="s">
        <v>364</v>
      </c>
      <c r="F737" s="36" t="s">
        <v>364</v>
      </c>
      <c r="G737" s="217">
        <v>45809</v>
      </c>
      <c r="H737" s="31">
        <f>DAY(EOMONTH(PA[[#This Row],[Month Year]],0))</f>
        <v>30</v>
      </c>
      <c r="I737" s="33">
        <v>0.2590277777777778</v>
      </c>
      <c r="J737" s="33">
        <v>0.77083333333333337</v>
      </c>
      <c r="K737" s="34">
        <f>IFERROR((PA[[#This Row],[Sunset Time (POA&lt;20 W/m2)]]-PA[[#This Row],[Sunrise Time (POA&gt;20 W/m2)]])*24,"")</f>
        <v>12.283333333333335</v>
      </c>
      <c r="L737" s="32" t="s">
        <v>451</v>
      </c>
      <c r="M737" s="36" t="s">
        <v>411</v>
      </c>
      <c r="N737" s="36" t="s">
        <v>417</v>
      </c>
      <c r="O737" s="37" t="s">
        <v>441</v>
      </c>
      <c r="P737" s="37" t="s">
        <v>407</v>
      </c>
      <c r="Q737" s="32"/>
      <c r="R737" s="31">
        <f>IF((PA[[#This Row],[String Type(If String BD)]]&amp;PA[[#This Row],[Equipment (If any BD other than PV  array and inv)]])="",1,0)</f>
        <v>0</v>
      </c>
      <c r="S737" s="31">
        <f>IF(PA[[#This Row],[String Type(If String BD)]]="",1,0)</f>
        <v>0</v>
      </c>
      <c r="T7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37" s="34">
        <f>IFERROR(_xlfn.XLOOKUP(PA[[#This Row],[Affected Equipment ]],'Basic Data'!N:N,'Basic Data'!Q:Q),"")</f>
        <v>31.900000000000002</v>
      </c>
      <c r="V737" s="302">
        <f ca="1">IFERROR(_xlfn.XLOOKUP(PA[[#This Row],[Affected Equipment ]],'Basic Data'!N:N,'Basic Data'!R:R),"")</f>
        <v>1.898470511218235E-4</v>
      </c>
      <c r="W737" s="35" t="s">
        <v>448</v>
      </c>
      <c r="X737" s="38"/>
      <c r="Y737" s="38" t="s">
        <v>470</v>
      </c>
      <c r="Z737" s="41">
        <v>0.2590277777777778</v>
      </c>
      <c r="AA737" s="41">
        <v>0.2590277777777778</v>
      </c>
      <c r="AB737" s="41">
        <v>0.2590277777777778</v>
      </c>
      <c r="AC737" s="44">
        <v>0.71527777777777779</v>
      </c>
      <c r="AD737" s="42">
        <f>IF(PA[[#This Row],[Acknowledgement Time ]]="NA","",(PA[[#This Row],[Acknowledgement Time ]]-PA[[#This Row],[Fault Time]])*24)</f>
        <v>0</v>
      </c>
      <c r="AE737" s="42">
        <f>IF(PA[[#This Row],[Work Start time on Fault]]="NA","",(PA[[#This Row],[Work Start time on Fault]]-PA[[#This Row],[Fault Time]])*24)</f>
        <v>0</v>
      </c>
      <c r="AF737" s="43">
        <f>IF(PA[[#This Row],[Status]]="Open","",(PA[[#This Row],[Work Completion time on fault]]-PA[[#This Row],[Fault Time]])*24)</f>
        <v>10.95</v>
      </c>
      <c r="AG737" s="42">
        <f>IFERROR((PA[[#This Row],[Work Completion time on fault]]-PA[[#This Row],[Fault Time]])*24,"")</f>
        <v>10.95</v>
      </c>
      <c r="AH737" s="316" t="s">
        <v>594</v>
      </c>
      <c r="AI737" s="32" t="s">
        <v>368</v>
      </c>
      <c r="AJ737" s="34">
        <f ca="1">IFERROR(PA[[#This Row],[Breakdown Time]]*PA[[#This Row],[Plant Equivalent Weightage]],"")</f>
        <v>2.0788252097839674E-3</v>
      </c>
      <c r="AK737" s="35">
        <v>4484</v>
      </c>
      <c r="AL737" s="49">
        <f>IFERROR((_xlfn.XLOOKUP($G737,'Modelling New'!$D:$D,'Modelling New'!$O:$O)*PA[[#This Row],[Lost PoA(Wh/m2)]]*PA[[#This Row],[DC Capacity Affected (kW)]])/1000,"")</f>
        <v>116.0002549692999</v>
      </c>
    </row>
    <row r="738" spans="1:38">
      <c r="A738" s="174">
        <f t="shared" si="13"/>
        <v>737</v>
      </c>
      <c r="B738" s="30">
        <v>45828</v>
      </c>
      <c r="C738" s="184">
        <f>YEAR(PA[[#This Row],[Date]])+IF(MONTH(PA[[#This Row],[Date]])&gt;=4,1,0)</f>
        <v>2026</v>
      </c>
      <c r="D738" s="32">
        <f>YEAR(PA[[#This Row],[Date]])</f>
        <v>2025</v>
      </c>
      <c r="E738" s="36" t="s">
        <v>364</v>
      </c>
      <c r="F738" s="36" t="s">
        <v>364</v>
      </c>
      <c r="G738" s="217">
        <v>45809</v>
      </c>
      <c r="H738" s="31">
        <f>DAY(EOMONTH(PA[[#This Row],[Month Year]],0))</f>
        <v>30</v>
      </c>
      <c r="I738" s="33">
        <v>0.2590277777777778</v>
      </c>
      <c r="J738" s="33">
        <v>0.77083333333333337</v>
      </c>
      <c r="K738" s="34">
        <f>IFERROR((PA[[#This Row],[Sunset Time (POA&lt;20 W/m2)]]-PA[[#This Row],[Sunrise Time (POA&gt;20 W/m2)]])*24,"")</f>
        <v>12.283333333333335</v>
      </c>
      <c r="L738" s="32" t="s">
        <v>425</v>
      </c>
      <c r="M738" s="32" t="s">
        <v>437</v>
      </c>
      <c r="N738" s="36" t="s">
        <v>417</v>
      </c>
      <c r="O738" s="37" t="s">
        <v>457</v>
      </c>
      <c r="P738" s="37" t="s">
        <v>472</v>
      </c>
      <c r="Q738" s="32"/>
      <c r="R738" s="31">
        <f>IF((PA[[#This Row],[String Type(If String BD)]]&amp;PA[[#This Row],[Equipment (If any BD other than PV  array and inv)]])="",1,0)</f>
        <v>0</v>
      </c>
      <c r="S738" s="31">
        <f>IF(PA[[#This Row],[String Type(If String BD)]]="",1,0)</f>
        <v>0</v>
      </c>
      <c r="T73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8" s="34">
        <f>IFERROR(_xlfn.XLOOKUP(PA[[#This Row],[Affected Equipment ]],'Basic Data'!N:N,'Basic Data'!Q:Q),"")</f>
        <v>31.610000000000003</v>
      </c>
      <c r="V738" s="302">
        <f ca="1">IFERROR(_xlfn.XLOOKUP(PA[[#This Row],[Affected Equipment ]],'Basic Data'!N:N,'Basic Data'!R:R),"")</f>
        <v>1.8812116883889783E-4</v>
      </c>
      <c r="W738" s="35" t="s">
        <v>482</v>
      </c>
      <c r="X738" s="38"/>
      <c r="Y738" s="38" t="s">
        <v>470</v>
      </c>
      <c r="Z738" s="41">
        <v>0.2590277777777778</v>
      </c>
      <c r="AA738" s="41">
        <v>0.2590277777777778</v>
      </c>
      <c r="AB738" s="41">
        <v>0.2590277777777778</v>
      </c>
      <c r="AC738" s="44">
        <v>0.72222222222222221</v>
      </c>
      <c r="AD738" s="42">
        <f>IF(PA[[#This Row],[Acknowledgement Time ]]="NA","",(PA[[#This Row],[Acknowledgement Time ]]-PA[[#This Row],[Fault Time]])*24)</f>
        <v>0</v>
      </c>
      <c r="AE738" s="42">
        <f>IF(PA[[#This Row],[Work Start time on Fault]]="NA","",(PA[[#This Row],[Work Start time on Fault]]-PA[[#This Row],[Fault Time]])*24)</f>
        <v>0</v>
      </c>
      <c r="AF738" s="43">
        <f>IF(PA[[#This Row],[Status]]="Open","",(PA[[#This Row],[Work Completion time on fault]]-PA[[#This Row],[Fault Time]])*24)</f>
        <v>11.116666666666665</v>
      </c>
      <c r="AG738" s="42">
        <f>IFERROR((PA[[#This Row],[Work Completion time on fault]]-PA[[#This Row],[Fault Time]])*24,"")</f>
        <v>11.116666666666665</v>
      </c>
      <c r="AH738" s="316" t="s">
        <v>697</v>
      </c>
      <c r="AI738" s="32" t="s">
        <v>368</v>
      </c>
      <c r="AJ738" s="34">
        <f ca="1">IFERROR(PA[[#This Row],[Breakdown Time]]*PA[[#This Row],[Plant Equivalent Weightage]],"")</f>
        <v>2.0912803269257474E-3</v>
      </c>
      <c r="AK738" s="35">
        <v>4510</v>
      </c>
      <c r="AL738" s="49">
        <f>IFERROR((_xlfn.XLOOKUP($G738,'Modelling New'!$D:$D,'Modelling New'!$O:$O)*PA[[#This Row],[Lost PoA(Wh/m2)]]*PA[[#This Row],[DC Capacity Affected (kW)]])/1000,"")</f>
        <v>115.61220772921529</v>
      </c>
    </row>
    <row r="739" spans="1:38">
      <c r="A739" s="174">
        <f t="shared" si="13"/>
        <v>738</v>
      </c>
      <c r="B739" s="30">
        <v>45828</v>
      </c>
      <c r="C739" s="184">
        <f>YEAR(PA[[#This Row],[Date]])+IF(MONTH(PA[[#This Row],[Date]])&gt;=4,1,0)</f>
        <v>2026</v>
      </c>
      <c r="D739" s="32">
        <f>YEAR(PA[[#This Row],[Date]])</f>
        <v>2025</v>
      </c>
      <c r="E739" s="36" t="s">
        <v>364</v>
      </c>
      <c r="F739" s="36" t="s">
        <v>364</v>
      </c>
      <c r="G739" s="217">
        <v>45809</v>
      </c>
      <c r="H739" s="31">
        <f>DAY(EOMONTH(PA[[#This Row],[Month Year]],0))</f>
        <v>30</v>
      </c>
      <c r="I739" s="33">
        <v>0.2590277777777778</v>
      </c>
      <c r="J739" s="33">
        <v>0.77083333333333337</v>
      </c>
      <c r="K739" s="34">
        <f>IFERROR((PA[[#This Row],[Sunset Time (POA&lt;20 W/m2)]]-PA[[#This Row],[Sunrise Time (POA&gt;20 W/m2)]])*24,"")</f>
        <v>12.283333333333335</v>
      </c>
      <c r="L739" s="32" t="s">
        <v>425</v>
      </c>
      <c r="M739" s="32" t="s">
        <v>404</v>
      </c>
      <c r="N739" s="36" t="s">
        <v>413</v>
      </c>
      <c r="O739" s="37" t="s">
        <v>527</v>
      </c>
      <c r="P739" s="37" t="s">
        <v>472</v>
      </c>
      <c r="Q739" s="32"/>
      <c r="R739" s="31">
        <f>IF((PA[[#This Row],[String Type(If String BD)]]&amp;PA[[#This Row],[Equipment (If any BD other than PV  array and inv)]])="",1,0)</f>
        <v>0</v>
      </c>
      <c r="S739" s="31">
        <f>IF(PA[[#This Row],[String Type(If String BD)]]="",1,0)</f>
        <v>0</v>
      </c>
      <c r="T7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39" s="34">
        <f>IFERROR(_xlfn.XLOOKUP(PA[[#This Row],[Affected Equipment ]],'Basic Data'!N:N,'Basic Data'!Q:Q),"")</f>
        <v>31.610000000000003</v>
      </c>
      <c r="V739" s="302">
        <f ca="1">IFERROR(_xlfn.XLOOKUP(PA[[#This Row],[Affected Equipment ]],'Basic Data'!N:N,'Basic Data'!R:R),"")</f>
        <v>1.8812116883889783E-4</v>
      </c>
      <c r="W739" s="35" t="s">
        <v>448</v>
      </c>
      <c r="X739" s="38"/>
      <c r="Y739" s="38" t="s">
        <v>470</v>
      </c>
      <c r="Z739" s="41">
        <v>0.2590277777777778</v>
      </c>
      <c r="AA739" s="41">
        <v>0.2590277777777778</v>
      </c>
      <c r="AB739" s="41">
        <v>0.2590277777777778</v>
      </c>
      <c r="AC739" s="44">
        <v>0.72916666666666663</v>
      </c>
      <c r="AD739" s="42">
        <f>IF(PA[[#This Row],[Acknowledgement Time ]]="NA","",(PA[[#This Row],[Acknowledgement Time ]]-PA[[#This Row],[Fault Time]])*24)</f>
        <v>0</v>
      </c>
      <c r="AE739" s="42">
        <f>IF(PA[[#This Row],[Work Start time on Fault]]="NA","",(PA[[#This Row],[Work Start time on Fault]]-PA[[#This Row],[Fault Time]])*24)</f>
        <v>0</v>
      </c>
      <c r="AF739" s="43">
        <f>IF(PA[[#This Row],[Status]]="Open","",(PA[[#This Row],[Work Completion time on fault]]-PA[[#This Row],[Fault Time]])*24)</f>
        <v>11.283333333333331</v>
      </c>
      <c r="AG739" s="42">
        <f>IFERROR((PA[[#This Row],[Work Completion time on fault]]-PA[[#This Row],[Fault Time]])*24,"")</f>
        <v>11.283333333333331</v>
      </c>
      <c r="AH739" s="316" t="s">
        <v>649</v>
      </c>
      <c r="AI739" s="32" t="s">
        <v>368</v>
      </c>
      <c r="AJ739" s="34">
        <f ca="1">IFERROR(PA[[#This Row],[Breakdown Time]]*PA[[#This Row],[Plant Equivalent Weightage]],"")</f>
        <v>2.1226338550655636E-3</v>
      </c>
      <c r="AK739" s="35">
        <v>4531</v>
      </c>
      <c r="AL739" s="49">
        <f>IFERROR((_xlfn.XLOOKUP($G739,'Modelling New'!$D:$D,'Modelling New'!$O:$O)*PA[[#This Row],[Lost PoA(Wh/m2)]]*PA[[#This Row],[DC Capacity Affected (kW)]])/1000,"")</f>
        <v>116.15053508227814</v>
      </c>
    </row>
    <row r="740" spans="1:38">
      <c r="A740" s="174">
        <f t="shared" si="13"/>
        <v>739</v>
      </c>
      <c r="B740" s="30">
        <v>45829</v>
      </c>
      <c r="C740" s="184">
        <f>YEAR(PA[[#This Row],[Date]])+IF(MONTH(PA[[#This Row],[Date]])&gt;=4,1,0)</f>
        <v>2026</v>
      </c>
      <c r="D740" s="32">
        <f>YEAR(PA[[#This Row],[Date]])</f>
        <v>2025</v>
      </c>
      <c r="E740" s="36" t="s">
        <v>364</v>
      </c>
      <c r="F740" s="36" t="s">
        <v>364</v>
      </c>
      <c r="G740" s="217">
        <v>45809</v>
      </c>
      <c r="H740" s="31">
        <f>DAY(EOMONTH(PA[[#This Row],[Month Year]],0))</f>
        <v>30</v>
      </c>
      <c r="I740" s="33">
        <v>0.27152777777777776</v>
      </c>
      <c r="J740" s="33">
        <v>0.7729166666666667</v>
      </c>
      <c r="K740" s="34">
        <f>IFERROR((PA[[#This Row],[Sunset Time (POA&lt;20 W/m2)]]-PA[[#This Row],[Sunrise Time (POA&gt;20 W/m2)]])*24,"")</f>
        <v>12.033333333333333</v>
      </c>
      <c r="L740" s="32" t="s">
        <v>511</v>
      </c>
      <c r="M740" s="32" t="s">
        <v>404</v>
      </c>
      <c r="N740" s="32"/>
      <c r="O740" s="35"/>
      <c r="P740" s="35"/>
      <c r="Q740" s="32"/>
      <c r="R740" s="31">
        <f>IF((PA[[#This Row],[String Type(If String BD)]]&amp;PA[[#This Row],[Equipment (If any BD other than PV  array and inv)]])="",1,0)</f>
        <v>1</v>
      </c>
      <c r="S740" s="31">
        <f>IF(PA[[#This Row],[String Type(If String BD)]]="",1,0)</f>
        <v>1</v>
      </c>
      <c r="T7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0" s="34">
        <f>IFERROR(_xlfn.XLOOKUP(PA[[#This Row],[Affected Equipment ]],'Basic Data'!N:N,'Basic Data'!Q:Q),"")</f>
        <v>4061.8850000000007</v>
      </c>
      <c r="V740" s="302">
        <f ca="1">IFERROR(_xlfn.XLOOKUP(PA[[#This Row],[Affected Equipment ]],'Basic Data'!N:N,'Basic Data'!R:R),"")</f>
        <v>2.4173570195798372E-2</v>
      </c>
      <c r="W740" s="35" t="s">
        <v>475</v>
      </c>
      <c r="X740" s="38"/>
      <c r="Y740" s="38" t="s">
        <v>439</v>
      </c>
      <c r="Z740" s="41">
        <v>0.27152777777777776</v>
      </c>
      <c r="AA740" s="41">
        <v>0.27152777777777776</v>
      </c>
      <c r="AB740" s="41">
        <v>0.27152777777777776</v>
      </c>
      <c r="AC740" s="44">
        <v>0.7729166666666667</v>
      </c>
      <c r="AD740" s="42">
        <f>IF(PA[[#This Row],[Acknowledgement Time ]]="NA","",(PA[[#This Row],[Acknowledgement Time ]]-PA[[#This Row],[Fault Time]])*24)</f>
        <v>0</v>
      </c>
      <c r="AE740" s="42">
        <f>IF(PA[[#This Row],[Work Start time on Fault]]="NA","",(PA[[#This Row],[Work Start time on Fault]]-PA[[#This Row],[Fault Time]])*24)</f>
        <v>0</v>
      </c>
      <c r="AF740" s="43" t="str">
        <f>IF(PA[[#This Row],[Status]]="Open","",(PA[[#This Row],[Work Completion time on fault]]-PA[[#This Row],[Fault Time]])*24)</f>
        <v/>
      </c>
      <c r="AG740" s="42">
        <f>IFERROR((PA[[#This Row],[Work Completion time on fault]]-PA[[#This Row],[Fault Time]])*24,"")</f>
        <v>12.033333333333333</v>
      </c>
      <c r="AH740" s="35" t="s">
        <v>673</v>
      </c>
      <c r="AI740" s="32" t="s">
        <v>553</v>
      </c>
      <c r="AJ740" s="34">
        <f ca="1">IFERROR(PA[[#This Row],[Breakdown Time]]*PA[[#This Row],[Plant Equivalent Weightage]],"")</f>
        <v>0.29088862802277377</v>
      </c>
      <c r="AK740" s="35">
        <v>5365</v>
      </c>
      <c r="AL740" s="49">
        <f>IFERROR((_xlfn.XLOOKUP($G740,'Modelling New'!$D:$D,'Modelling New'!$O:$O)*PA[[#This Row],[Lost PoA(Wh/m2)]]*PA[[#This Row],[DC Capacity Affected (kW)]])/1000,"")</f>
        <v>17672.582048567703</v>
      </c>
    </row>
    <row r="741" spans="1:38">
      <c r="A741" s="174">
        <f t="shared" si="13"/>
        <v>740</v>
      </c>
      <c r="B741" s="30">
        <v>45829</v>
      </c>
      <c r="C741" s="184">
        <f>YEAR(PA[[#This Row],[Date]])+IF(MONTH(PA[[#This Row],[Date]])&gt;=4,1,0)</f>
        <v>2026</v>
      </c>
      <c r="D741" s="32">
        <f>YEAR(PA[[#This Row],[Date]])</f>
        <v>2025</v>
      </c>
      <c r="E741" s="36" t="s">
        <v>364</v>
      </c>
      <c r="F741" s="36" t="s">
        <v>364</v>
      </c>
      <c r="G741" s="217">
        <v>45809</v>
      </c>
      <c r="H741" s="31">
        <f>DAY(EOMONTH(PA[[#This Row],[Month Year]],0))</f>
        <v>30</v>
      </c>
      <c r="I741" s="33">
        <v>0.27152777777777776</v>
      </c>
      <c r="J741" s="33">
        <v>0.7729166666666667</v>
      </c>
      <c r="K741" s="34">
        <f>IFERROR((PA[[#This Row],[Sunset Time (POA&lt;20 W/m2)]]-PA[[#This Row],[Sunrise Time (POA&gt;20 W/m2)]])*24,"")</f>
        <v>12.033333333333333</v>
      </c>
      <c r="L741" s="36" t="s">
        <v>511</v>
      </c>
      <c r="M741" s="36" t="s">
        <v>411</v>
      </c>
      <c r="N741" s="36"/>
      <c r="O741" s="37"/>
      <c r="P741" s="35"/>
      <c r="Q741" s="32"/>
      <c r="R741" s="31">
        <f>IF((PA[[#This Row],[String Type(If String BD)]]&amp;PA[[#This Row],[Equipment (If any BD other than PV  array and inv)]])="",1,0)</f>
        <v>1</v>
      </c>
      <c r="S741" s="31">
        <f>IF(PA[[#This Row],[String Type(If String BD)]]="",1,0)</f>
        <v>1</v>
      </c>
      <c r="T7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1" s="34">
        <f>IFERROR(_xlfn.XLOOKUP(PA[[#This Row],[Affected Equipment ]],'Basic Data'!N:N,'Basic Data'!Q:Q),"")</f>
        <v>3888.03</v>
      </c>
      <c r="V741" s="302">
        <f ca="1">IFERROR(_xlfn.XLOOKUP(PA[[#This Row],[Affected Equipment ]],'Basic Data'!N:N,'Basic Data'!R:R),"")</f>
        <v>2.3138903767184433E-2</v>
      </c>
      <c r="W741" s="35" t="s">
        <v>475</v>
      </c>
      <c r="X741" s="38"/>
      <c r="Y741" s="38" t="s">
        <v>439</v>
      </c>
      <c r="Z741" s="41">
        <v>0.27152777777777776</v>
      </c>
      <c r="AA741" s="41">
        <v>0.27152777777777776</v>
      </c>
      <c r="AB741" s="41">
        <v>0.27152777777777776</v>
      </c>
      <c r="AC741" s="44">
        <v>0.7729166666666667</v>
      </c>
      <c r="AD741" s="42">
        <f>IF(PA[[#This Row],[Acknowledgement Time ]]="NA","",(PA[[#This Row],[Acknowledgement Time ]]-PA[[#This Row],[Fault Time]])*24)</f>
        <v>0</v>
      </c>
      <c r="AE741" s="42">
        <f>IF(PA[[#This Row],[Work Start time on Fault]]="NA","",(PA[[#This Row],[Work Start time on Fault]]-PA[[#This Row],[Fault Time]])*24)</f>
        <v>0</v>
      </c>
      <c r="AF741" s="43" t="str">
        <f>IF(PA[[#This Row],[Status]]="Open","",(PA[[#This Row],[Work Completion time on fault]]-PA[[#This Row],[Fault Time]])*24)</f>
        <v/>
      </c>
      <c r="AG741" s="42">
        <f>IFERROR((PA[[#This Row],[Work Completion time on fault]]-PA[[#This Row],[Fault Time]])*24,"")</f>
        <v>12.033333333333333</v>
      </c>
      <c r="AH741" s="35" t="s">
        <v>673</v>
      </c>
      <c r="AI741" s="32" t="s">
        <v>553</v>
      </c>
      <c r="AJ741" s="34">
        <f ca="1">IFERROR(PA[[#This Row],[Breakdown Time]]*PA[[#This Row],[Plant Equivalent Weightage]],"")</f>
        <v>0.27843814199845268</v>
      </c>
      <c r="AK741" s="35">
        <v>5365</v>
      </c>
      <c r="AL741" s="49">
        <f>IFERROR((_xlfn.XLOOKUP($G741,'Modelling New'!$D:$D,'Modelling New'!$O:$O)*PA[[#This Row],[Lost PoA(Wh/m2)]]*PA[[#This Row],[DC Capacity Affected (kW)]])/1000,"")</f>
        <v>16916.168030924728</v>
      </c>
    </row>
    <row r="742" spans="1:38">
      <c r="A742" s="174">
        <f t="shared" si="13"/>
        <v>741</v>
      </c>
      <c r="B742" s="30">
        <v>45829</v>
      </c>
      <c r="C742" s="184">
        <f>YEAR(PA[[#This Row],[Date]])+IF(MONTH(PA[[#This Row],[Date]])&gt;=4,1,0)</f>
        <v>2026</v>
      </c>
      <c r="D742" s="32">
        <f>YEAR(PA[[#This Row],[Date]])</f>
        <v>2025</v>
      </c>
      <c r="E742" s="36" t="s">
        <v>364</v>
      </c>
      <c r="F742" s="36" t="s">
        <v>364</v>
      </c>
      <c r="G742" s="217">
        <v>45809</v>
      </c>
      <c r="H742" s="31">
        <f>DAY(EOMONTH(PA[[#This Row],[Month Year]],0))</f>
        <v>30</v>
      </c>
      <c r="I742" s="33">
        <v>0.27152777777777776</v>
      </c>
      <c r="J742" s="33">
        <v>0.7729166666666667</v>
      </c>
      <c r="K742" s="34">
        <f>IFERROR((PA[[#This Row],[Sunset Time (POA&lt;20 W/m2)]]-PA[[#This Row],[Sunrise Time (POA&gt;20 W/m2)]])*24,"")</f>
        <v>12.033333333333333</v>
      </c>
      <c r="L742" s="32" t="s">
        <v>428</v>
      </c>
      <c r="M742" s="36" t="s">
        <v>411</v>
      </c>
      <c r="N742" s="36" t="s">
        <v>413</v>
      </c>
      <c r="O742" s="37" t="s">
        <v>406</v>
      </c>
      <c r="P742" s="35"/>
      <c r="Q742" s="32"/>
      <c r="R742" s="31">
        <f>IF((PA[[#This Row],[String Type(If String BD)]]&amp;PA[[#This Row],[Equipment (If any BD other than PV  array and inv)]])="",1,0)</f>
        <v>1</v>
      </c>
      <c r="S742" s="31">
        <f>IF(PA[[#This Row],[String Type(If String BD)]]="",1,0)</f>
        <v>1</v>
      </c>
      <c r="T7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2" s="34">
        <f>IFERROR(_xlfn.XLOOKUP(PA[[#This Row],[Affected Equipment ]],'Basic Data'!N:N,'Basic Data'!Q:Q),"")</f>
        <v>287.10000000000002</v>
      </c>
      <c r="V742" s="302">
        <f ca="1">IFERROR(_xlfn.XLOOKUP(PA[[#This Row],[Affected Equipment ]],'Basic Data'!N:N,'Basic Data'!R:R),"")</f>
        <v>1.7086234600964115E-3</v>
      </c>
      <c r="W742" s="35" t="s">
        <v>434</v>
      </c>
      <c r="X742" s="38"/>
      <c r="Y742" s="38" t="s">
        <v>680</v>
      </c>
      <c r="Z742" s="41">
        <v>0.27152777777777776</v>
      </c>
      <c r="AA742" s="41">
        <v>0.27152777777777776</v>
      </c>
      <c r="AB742" s="41">
        <v>0.27152777777777776</v>
      </c>
      <c r="AC742" s="44">
        <v>0.7729166666666667</v>
      </c>
      <c r="AD742" s="42">
        <f>IF(PA[[#This Row],[Acknowledgement Time ]]="NA","",(PA[[#This Row],[Acknowledgement Time ]]-PA[[#This Row],[Fault Time]])*24)</f>
        <v>0</v>
      </c>
      <c r="AE742" s="42">
        <f>IF(PA[[#This Row],[Work Start time on Fault]]="NA","",(PA[[#This Row],[Work Start time on Fault]]-PA[[#This Row],[Fault Time]])*24)</f>
        <v>0</v>
      </c>
      <c r="AF742" s="43" t="str">
        <f>IF(PA[[#This Row],[Status]]="Open","",(PA[[#This Row],[Work Completion time on fault]]-PA[[#This Row],[Fault Time]])*24)</f>
        <v/>
      </c>
      <c r="AG742" s="42">
        <f>IFERROR((PA[[#This Row],[Work Completion time on fault]]-PA[[#This Row],[Fault Time]])*24,"")</f>
        <v>12.033333333333333</v>
      </c>
      <c r="AH742" s="35" t="s">
        <v>552</v>
      </c>
      <c r="AI742" s="32" t="s">
        <v>553</v>
      </c>
      <c r="AJ742" s="34">
        <f ca="1">IFERROR(PA[[#This Row],[Breakdown Time]]*PA[[#This Row],[Plant Equivalent Weightage]],"")</f>
        <v>2.0560435636493485E-2</v>
      </c>
      <c r="AK742" s="35">
        <v>5662</v>
      </c>
      <c r="AL742" s="49">
        <f>IFERROR((_xlfn.XLOOKUP($G742,'Modelling New'!$D:$D,'Modelling New'!$O:$O)*PA[[#This Row],[Lost PoA(Wh/m2)]]*PA[[#This Row],[DC Capacity Affected (kW)]])/1000,"")</f>
        <v>1318.2740840155182</v>
      </c>
    </row>
    <row r="743" spans="1:38">
      <c r="A743" s="174">
        <f t="shared" si="13"/>
        <v>742</v>
      </c>
      <c r="B743" s="30">
        <v>45829</v>
      </c>
      <c r="C743" s="183">
        <f>YEAR(PA[[#This Row],[Date]])+IF(MONTH(PA[[#This Row],[Date]])&gt;=4,1,0)</f>
        <v>2026</v>
      </c>
      <c r="D743" s="32">
        <f>YEAR(PA[[#This Row],[Date]])</f>
        <v>2025</v>
      </c>
      <c r="E743" s="36" t="s">
        <v>364</v>
      </c>
      <c r="F743" s="36" t="s">
        <v>364</v>
      </c>
      <c r="G743" s="217">
        <v>45809</v>
      </c>
      <c r="H743" s="175">
        <f>DAY(EOMONTH(PA[[#This Row],[Month Year]],0))</f>
        <v>30</v>
      </c>
      <c r="I743" s="33">
        <v>0.27152777777777776</v>
      </c>
      <c r="J743" s="33">
        <v>0.7729166666666667</v>
      </c>
      <c r="K743" s="34">
        <f>IFERROR((PA[[#This Row],[Sunset Time (POA&lt;20 W/m2)]]-PA[[#This Row],[Sunrise Time (POA&gt;20 W/m2)]])*24,"")</f>
        <v>12.033333333333333</v>
      </c>
      <c r="L743" s="32" t="s">
        <v>428</v>
      </c>
      <c r="M743" s="36" t="s">
        <v>411</v>
      </c>
      <c r="N743" s="36" t="s">
        <v>413</v>
      </c>
      <c r="O743" s="37" t="s">
        <v>457</v>
      </c>
      <c r="P743" s="37"/>
      <c r="Q743" s="32"/>
      <c r="R743" s="175">
        <f>IF((PA[[#This Row],[String Type(If String BD)]]&amp;PA[[#This Row],[Equipment (If any BD other than PV  array and inv)]])="",1,0)</f>
        <v>1</v>
      </c>
      <c r="S743" s="175">
        <f>IF(PA[[#This Row],[String Type(If String BD)]]="",1,0)</f>
        <v>1</v>
      </c>
      <c r="T74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3" s="176">
        <f>IFERROR(_xlfn.XLOOKUP(PA[[#This Row],[Affected Equipment ]],'Basic Data'!N:N,'Basic Data'!Q:Q),"")</f>
        <v>287.10000000000002</v>
      </c>
      <c r="V743" s="303">
        <f ca="1">IFERROR(_xlfn.XLOOKUP(PA[[#This Row],[Affected Equipment ]],'Basic Data'!N:N,'Basic Data'!R:R),"")</f>
        <v>1.7086234600964115E-3</v>
      </c>
      <c r="W743" s="35" t="s">
        <v>434</v>
      </c>
      <c r="X743" s="39"/>
      <c r="Y743" s="38" t="s">
        <v>681</v>
      </c>
      <c r="Z743" s="41">
        <v>0.27152777777777776</v>
      </c>
      <c r="AA743" s="41">
        <v>0.27152777777777776</v>
      </c>
      <c r="AB743" s="41">
        <v>0.27152777777777776</v>
      </c>
      <c r="AC743" s="44">
        <v>0.7729166666666667</v>
      </c>
      <c r="AD743" s="177">
        <f>IF(PA[[#This Row],[Acknowledgement Time ]]="NA","",(PA[[#This Row],[Acknowledgement Time ]]-PA[[#This Row],[Fault Time]])*24)</f>
        <v>0</v>
      </c>
      <c r="AE743" s="177">
        <f>IF(PA[[#This Row],[Work Start time on Fault]]="NA","",(PA[[#This Row],[Work Start time on Fault]]-PA[[#This Row],[Fault Time]])*24)</f>
        <v>0</v>
      </c>
      <c r="AF743" s="178" t="str">
        <f>IF(PA[[#This Row],[Status]]="Open","",(PA[[#This Row],[Work Completion time on fault]]-PA[[#This Row],[Fault Time]])*24)</f>
        <v/>
      </c>
      <c r="AG743" s="177">
        <f>IFERROR((PA[[#This Row],[Work Completion time on fault]]-PA[[#This Row],[Fault Time]])*24,"")</f>
        <v>12.033333333333333</v>
      </c>
      <c r="AH743" s="35" t="s">
        <v>552</v>
      </c>
      <c r="AI743" s="32" t="s">
        <v>553</v>
      </c>
      <c r="AJ743" s="176">
        <f ca="1">IFERROR(PA[[#This Row],[Breakdown Time]]*PA[[#This Row],[Plant Equivalent Weightage]],"")</f>
        <v>2.0560435636493485E-2</v>
      </c>
      <c r="AK743" s="35">
        <v>5662</v>
      </c>
      <c r="AL743" s="278">
        <f>IFERROR((_xlfn.XLOOKUP($G743,'Modelling New'!$D:$D,'Modelling New'!$O:$O)*PA[[#This Row],[Lost PoA(Wh/m2)]]*PA[[#This Row],[DC Capacity Affected (kW)]])/1000,"")</f>
        <v>1318.2740840155182</v>
      </c>
    </row>
    <row r="744" spans="1:38">
      <c r="A744" s="174">
        <f t="shared" si="13"/>
        <v>743</v>
      </c>
      <c r="B744" s="30">
        <v>45829</v>
      </c>
      <c r="C744" s="184">
        <f>YEAR(PA[[#This Row],[Date]])+IF(MONTH(PA[[#This Row],[Date]])&gt;=4,1,0)</f>
        <v>2026</v>
      </c>
      <c r="D744" s="32">
        <f>YEAR(PA[[#This Row],[Date]])</f>
        <v>2025</v>
      </c>
      <c r="E744" s="36" t="s">
        <v>364</v>
      </c>
      <c r="F744" s="36" t="s">
        <v>364</v>
      </c>
      <c r="G744" s="217">
        <v>45809</v>
      </c>
      <c r="H744" s="31">
        <f>DAY(EOMONTH(PA[[#This Row],[Month Year]],0))</f>
        <v>30</v>
      </c>
      <c r="I744" s="33">
        <v>0.27152777777777776</v>
      </c>
      <c r="J744" s="33">
        <v>0.7729166666666667</v>
      </c>
      <c r="K744" s="34">
        <f>IFERROR((PA[[#This Row],[Sunset Time (POA&lt;20 W/m2)]]-PA[[#This Row],[Sunrise Time (POA&gt;20 W/m2)]])*24,"")</f>
        <v>12.033333333333333</v>
      </c>
      <c r="L744" s="32" t="s">
        <v>424</v>
      </c>
      <c r="M744" s="36" t="s">
        <v>411</v>
      </c>
      <c r="N744" s="36" t="s">
        <v>405</v>
      </c>
      <c r="O744" s="37" t="s">
        <v>441</v>
      </c>
      <c r="P744" s="37" t="s">
        <v>407</v>
      </c>
      <c r="Q744" s="32"/>
      <c r="R744" s="31">
        <f>IF((PA[[#This Row],[String Type(If String BD)]]&amp;PA[[#This Row],[Equipment (If any BD other than PV  array and inv)]])="",1,0)</f>
        <v>0</v>
      </c>
      <c r="S744" s="31">
        <f>IF(PA[[#This Row],[String Type(If String BD)]]="",1,0)</f>
        <v>0</v>
      </c>
      <c r="T7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4" s="34">
        <f>IFERROR(_xlfn.XLOOKUP(PA[[#This Row],[Affected Equipment ]],'Basic Data'!N:N,'Basic Data'!Q:Q),"")</f>
        <v>31.900000000000002</v>
      </c>
      <c r="V744" s="302">
        <f ca="1">IFERROR(_xlfn.XLOOKUP(PA[[#This Row],[Affected Equipment ]],'Basic Data'!N:N,'Basic Data'!R:R),"")</f>
        <v>1.898470511218235E-4</v>
      </c>
      <c r="W744" s="35" t="s">
        <v>448</v>
      </c>
      <c r="X744" s="38"/>
      <c r="Y744" s="38" t="s">
        <v>470</v>
      </c>
      <c r="Z744" s="41">
        <v>0.27152777777777776</v>
      </c>
      <c r="AA744" s="41">
        <v>0.27152777777777776</v>
      </c>
      <c r="AB744" s="41">
        <v>0.27152777777777776</v>
      </c>
      <c r="AC744" s="44">
        <v>0.70833333333333337</v>
      </c>
      <c r="AD744" s="42">
        <f>IF(PA[[#This Row],[Acknowledgement Time ]]="NA","",(PA[[#This Row],[Acknowledgement Time ]]-PA[[#This Row],[Fault Time]])*24)</f>
        <v>0</v>
      </c>
      <c r="AE744" s="42">
        <f>IF(PA[[#This Row],[Work Start time on Fault]]="NA","",(PA[[#This Row],[Work Start time on Fault]]-PA[[#This Row],[Fault Time]])*24)</f>
        <v>0</v>
      </c>
      <c r="AF744" s="43">
        <f>IF(PA[[#This Row],[Status]]="Open","",(PA[[#This Row],[Work Completion time on fault]]-PA[[#This Row],[Fault Time]])*24)</f>
        <v>10.483333333333334</v>
      </c>
      <c r="AG744" s="42">
        <f>IFERROR((PA[[#This Row],[Work Completion time on fault]]-PA[[#This Row],[Fault Time]])*24,"")</f>
        <v>10.483333333333334</v>
      </c>
      <c r="AH744" s="316" t="s">
        <v>458</v>
      </c>
      <c r="AI744" s="32" t="s">
        <v>368</v>
      </c>
      <c r="AJ744" s="34">
        <f ca="1">IFERROR(PA[[#This Row],[Breakdown Time]]*PA[[#This Row],[Plant Equivalent Weightage]],"")</f>
        <v>1.9902299192604499E-3</v>
      </c>
      <c r="AK744" s="35">
        <v>5229</v>
      </c>
      <c r="AL744" s="49">
        <f>IFERROR((_xlfn.XLOOKUP($G744,'Modelling New'!$D:$D,'Modelling New'!$O:$O)*PA[[#This Row],[Lost PoA(Wh/m2)]]*PA[[#This Row],[DC Capacity Affected (kW)]])/1000,"")</f>
        <v>135.2732678935034</v>
      </c>
    </row>
    <row r="745" spans="1:38">
      <c r="A745" s="174">
        <f t="shared" si="13"/>
        <v>744</v>
      </c>
      <c r="B745" s="30">
        <v>45829</v>
      </c>
      <c r="C745" s="184">
        <f>YEAR(PA[[#This Row],[Date]])+IF(MONTH(PA[[#This Row],[Date]])&gt;=4,1,0)</f>
        <v>2026</v>
      </c>
      <c r="D745" s="32">
        <f>YEAR(PA[[#This Row],[Date]])</f>
        <v>2025</v>
      </c>
      <c r="E745" s="36" t="s">
        <v>364</v>
      </c>
      <c r="F745" s="36" t="s">
        <v>364</v>
      </c>
      <c r="G745" s="217">
        <v>45809</v>
      </c>
      <c r="H745" s="31">
        <f>DAY(EOMONTH(PA[[#This Row],[Month Year]],0))</f>
        <v>30</v>
      </c>
      <c r="I745" s="33">
        <v>0.27152777777777776</v>
      </c>
      <c r="J745" s="33">
        <v>0.7729166666666667</v>
      </c>
      <c r="K745" s="34">
        <f>IFERROR((PA[[#This Row],[Sunset Time (POA&lt;20 W/m2)]]-PA[[#This Row],[Sunrise Time (POA&gt;20 W/m2)]])*24,"")</f>
        <v>12.033333333333333</v>
      </c>
      <c r="L745" s="32" t="s">
        <v>419</v>
      </c>
      <c r="M745" s="36" t="s">
        <v>411</v>
      </c>
      <c r="N745" s="36" t="s">
        <v>444</v>
      </c>
      <c r="O745" s="37" t="s">
        <v>459</v>
      </c>
      <c r="P745" s="37" t="s">
        <v>407</v>
      </c>
      <c r="Q745" s="32"/>
      <c r="R745" s="31">
        <f>IF((PA[[#This Row],[String Type(If String BD)]]&amp;PA[[#This Row],[Equipment (If any BD other than PV  array and inv)]])="",1,0)</f>
        <v>0</v>
      </c>
      <c r="S745" s="31">
        <f>IF(PA[[#This Row],[String Type(If String BD)]]="",1,0)</f>
        <v>0</v>
      </c>
      <c r="T7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45" s="34">
        <f>IFERROR(_xlfn.XLOOKUP(PA[[#This Row],[Affected Equipment ]],'Basic Data'!N:N,'Basic Data'!Q:Q),"")</f>
        <v>31.900000000000002</v>
      </c>
      <c r="V745" s="302">
        <f ca="1">IFERROR(_xlfn.XLOOKUP(PA[[#This Row],[Affected Equipment ]],'Basic Data'!N:N,'Basic Data'!R:R),"")</f>
        <v>1.898470511218235E-4</v>
      </c>
      <c r="W745" s="35" t="s">
        <v>482</v>
      </c>
      <c r="X745" s="38"/>
      <c r="Y745" s="38" t="s">
        <v>470</v>
      </c>
      <c r="Z745" s="41">
        <v>0.27152777777777776</v>
      </c>
      <c r="AA745" s="41">
        <v>0.27152777777777776</v>
      </c>
      <c r="AB745" s="41">
        <v>0.27152777777777776</v>
      </c>
      <c r="AC745" s="44">
        <v>0.71875</v>
      </c>
      <c r="AD745" s="42">
        <f>IF(PA[[#This Row],[Acknowledgement Time ]]="NA","",(PA[[#This Row],[Acknowledgement Time ]]-PA[[#This Row],[Fault Time]])*24)</f>
        <v>0</v>
      </c>
      <c r="AE745" s="42">
        <f>IF(PA[[#This Row],[Work Start time on Fault]]="NA","",(PA[[#This Row],[Work Start time on Fault]]-PA[[#This Row],[Fault Time]])*24)</f>
        <v>0</v>
      </c>
      <c r="AF745" s="43">
        <f>IF(PA[[#This Row],[Status]]="Open","",(PA[[#This Row],[Work Completion time on fault]]-PA[[#This Row],[Fault Time]])*24)</f>
        <v>10.733333333333334</v>
      </c>
      <c r="AG745" s="42">
        <f>IFERROR((PA[[#This Row],[Work Completion time on fault]]-PA[[#This Row],[Fault Time]])*24,"")</f>
        <v>10.733333333333334</v>
      </c>
      <c r="AH745" s="316" t="s">
        <v>698</v>
      </c>
      <c r="AI745" s="32" t="s">
        <v>368</v>
      </c>
      <c r="AJ745" s="34">
        <f ca="1">IFERROR(PA[[#This Row],[Breakdown Time]]*PA[[#This Row],[Plant Equivalent Weightage]],"")</f>
        <v>2.0376916820409059E-3</v>
      </c>
      <c r="AK745" s="35">
        <v>5268</v>
      </c>
      <c r="AL745" s="49">
        <f>IFERROR((_xlfn.XLOOKUP($G745,'Modelling New'!$D:$D,'Modelling New'!$O:$O)*PA[[#This Row],[Lost PoA(Wh/m2)]]*PA[[#This Row],[DC Capacity Affected (kW)]])/1000,"")</f>
        <v>136.28219071772347</v>
      </c>
    </row>
    <row r="746" spans="1:38">
      <c r="A746" s="174">
        <f t="shared" si="13"/>
        <v>745</v>
      </c>
      <c r="B746" s="30">
        <v>45830</v>
      </c>
      <c r="C746" s="184">
        <f>YEAR(PA[[#This Row],[Date]])+IF(MONTH(PA[[#This Row],[Date]])&gt;=4,1,0)</f>
        <v>2026</v>
      </c>
      <c r="D746" s="32">
        <f>YEAR(PA[[#This Row],[Date]])</f>
        <v>2025</v>
      </c>
      <c r="E746" s="36" t="s">
        <v>364</v>
      </c>
      <c r="F746" s="36" t="s">
        <v>364</v>
      </c>
      <c r="G746" s="217">
        <v>45809</v>
      </c>
      <c r="H746" s="31">
        <f>DAY(EOMONTH(PA[[#This Row],[Month Year]],0))</f>
        <v>30</v>
      </c>
      <c r="I746" s="33">
        <v>0.26180555555555557</v>
      </c>
      <c r="J746" s="33">
        <v>0.76666666666666672</v>
      </c>
      <c r="K746" s="34">
        <f>IFERROR((PA[[#This Row],[Sunset Time (POA&lt;20 W/m2)]]-PA[[#This Row],[Sunrise Time (POA&gt;20 W/m2)]])*24,"")</f>
        <v>12.116666666666669</v>
      </c>
      <c r="L746" s="32" t="s">
        <v>511</v>
      </c>
      <c r="M746" s="32" t="s">
        <v>404</v>
      </c>
      <c r="N746" s="32"/>
      <c r="O746" s="35"/>
      <c r="P746" s="35"/>
      <c r="Q746" s="32"/>
      <c r="R746" s="31">
        <f>IF((PA[[#This Row],[String Type(If String BD)]]&amp;PA[[#This Row],[Equipment (If any BD other than PV  array and inv)]])="",1,0)</f>
        <v>1</v>
      </c>
      <c r="S746" s="31">
        <f>IF(PA[[#This Row],[String Type(If String BD)]]="",1,0)</f>
        <v>1</v>
      </c>
      <c r="T7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46" s="34">
        <f>IFERROR(_xlfn.XLOOKUP(PA[[#This Row],[Affected Equipment ]],'Basic Data'!N:N,'Basic Data'!Q:Q),"")</f>
        <v>4061.8850000000007</v>
      </c>
      <c r="V746" s="302">
        <f ca="1">IFERROR(_xlfn.XLOOKUP(PA[[#This Row],[Affected Equipment ]],'Basic Data'!N:N,'Basic Data'!R:R),"")</f>
        <v>2.4173570195798372E-2</v>
      </c>
      <c r="W746" s="35" t="s">
        <v>475</v>
      </c>
      <c r="X746" s="38"/>
      <c r="Y746" s="38" t="s">
        <v>439</v>
      </c>
      <c r="Z746" s="41">
        <v>0.26180555555555557</v>
      </c>
      <c r="AA746" s="41">
        <v>0.26180555555555557</v>
      </c>
      <c r="AB746" s="41">
        <v>0.26180555555555557</v>
      </c>
      <c r="AC746" s="44">
        <v>0.76666666666666672</v>
      </c>
      <c r="AD746" s="42">
        <f>IF(PA[[#This Row],[Acknowledgement Time ]]="NA","",(PA[[#This Row],[Acknowledgement Time ]]-PA[[#This Row],[Fault Time]])*24)</f>
        <v>0</v>
      </c>
      <c r="AE746" s="42">
        <f>IF(PA[[#This Row],[Work Start time on Fault]]="NA","",(PA[[#This Row],[Work Start time on Fault]]-PA[[#This Row],[Fault Time]])*24)</f>
        <v>0</v>
      </c>
      <c r="AF746" s="43" t="str">
        <f>IF(PA[[#This Row],[Status]]="Open","",(PA[[#This Row],[Work Completion time on fault]]-PA[[#This Row],[Fault Time]])*24)</f>
        <v/>
      </c>
      <c r="AG746" s="42">
        <f>IFERROR((PA[[#This Row],[Work Completion time on fault]]-PA[[#This Row],[Fault Time]])*24,"")</f>
        <v>12.116666666666669</v>
      </c>
      <c r="AH746" s="35" t="s">
        <v>673</v>
      </c>
      <c r="AI746" s="32" t="s">
        <v>553</v>
      </c>
      <c r="AJ746" s="34">
        <f ca="1">IFERROR(PA[[#This Row],[Breakdown Time]]*PA[[#This Row],[Plant Equivalent Weightage]],"")</f>
        <v>0.292903092205757</v>
      </c>
      <c r="AK746" s="35">
        <v>4021</v>
      </c>
      <c r="AL746" s="49">
        <f>IFERROR((_xlfn.XLOOKUP($G746,'Modelling New'!$D:$D,'Modelling New'!$O:$O)*PA[[#This Row],[Lost PoA(Wh/m2)]]*PA[[#This Row],[DC Capacity Affected (kW)]])/1000,"")</f>
        <v>13245.377896978702</v>
      </c>
    </row>
    <row r="747" spans="1:38">
      <c r="A747" s="174">
        <f t="shared" si="13"/>
        <v>746</v>
      </c>
      <c r="B747" s="30">
        <v>45830</v>
      </c>
      <c r="C747" s="184">
        <f>YEAR(PA[[#This Row],[Date]])+IF(MONTH(PA[[#This Row],[Date]])&gt;=4,1,0)</f>
        <v>2026</v>
      </c>
      <c r="D747" s="32">
        <f>YEAR(PA[[#This Row],[Date]])</f>
        <v>2025</v>
      </c>
      <c r="E747" s="36" t="s">
        <v>364</v>
      </c>
      <c r="F747" s="36" t="s">
        <v>364</v>
      </c>
      <c r="G747" s="217">
        <v>45809</v>
      </c>
      <c r="H747" s="31">
        <f>DAY(EOMONTH(PA[[#This Row],[Month Year]],0))</f>
        <v>30</v>
      </c>
      <c r="I747" s="33">
        <v>0.26180555555555557</v>
      </c>
      <c r="J747" s="33">
        <v>0.76666666666666672</v>
      </c>
      <c r="K747" s="34">
        <f>IFERROR((PA[[#This Row],[Sunset Time (POA&lt;20 W/m2)]]-PA[[#This Row],[Sunrise Time (POA&gt;20 W/m2)]])*24,"")</f>
        <v>12.116666666666669</v>
      </c>
      <c r="L747" s="36" t="s">
        <v>511</v>
      </c>
      <c r="M747" s="36" t="s">
        <v>411</v>
      </c>
      <c r="N747" s="36"/>
      <c r="O747" s="37"/>
      <c r="P747" s="35"/>
      <c r="Q747" s="32"/>
      <c r="R747" s="31">
        <f>IF((PA[[#This Row],[String Type(If String BD)]]&amp;PA[[#This Row],[Equipment (If any BD other than PV  array and inv)]])="",1,0)</f>
        <v>1</v>
      </c>
      <c r="S747" s="31">
        <f>IF(PA[[#This Row],[String Type(If String BD)]]="",1,0)</f>
        <v>1</v>
      </c>
      <c r="T7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47" s="34">
        <f>IFERROR(_xlfn.XLOOKUP(PA[[#This Row],[Affected Equipment ]],'Basic Data'!N:N,'Basic Data'!Q:Q),"")</f>
        <v>3888.03</v>
      </c>
      <c r="V747" s="302">
        <f ca="1">IFERROR(_xlfn.XLOOKUP(PA[[#This Row],[Affected Equipment ]],'Basic Data'!N:N,'Basic Data'!R:R),"")</f>
        <v>2.3138903767184433E-2</v>
      </c>
      <c r="W747" s="35" t="s">
        <v>475</v>
      </c>
      <c r="X747" s="38"/>
      <c r="Y747" s="38" t="s">
        <v>439</v>
      </c>
      <c r="Z747" s="41">
        <v>0.26180555555555557</v>
      </c>
      <c r="AA747" s="41">
        <v>0.26180555555555557</v>
      </c>
      <c r="AB747" s="41">
        <v>0.26180555555555557</v>
      </c>
      <c r="AC747" s="44">
        <v>0.76666666666666672</v>
      </c>
      <c r="AD747" s="42">
        <f>IF(PA[[#This Row],[Acknowledgement Time ]]="NA","",(PA[[#This Row],[Acknowledgement Time ]]-PA[[#This Row],[Fault Time]])*24)</f>
        <v>0</v>
      </c>
      <c r="AE747" s="42">
        <f>IF(PA[[#This Row],[Work Start time on Fault]]="NA","",(PA[[#This Row],[Work Start time on Fault]]-PA[[#This Row],[Fault Time]])*24)</f>
        <v>0</v>
      </c>
      <c r="AF747" s="43" t="str">
        <f>IF(PA[[#This Row],[Status]]="Open","",(PA[[#This Row],[Work Completion time on fault]]-PA[[#This Row],[Fault Time]])*24)</f>
        <v/>
      </c>
      <c r="AG747" s="42">
        <f>IFERROR((PA[[#This Row],[Work Completion time on fault]]-PA[[#This Row],[Fault Time]])*24,"")</f>
        <v>12.116666666666669</v>
      </c>
      <c r="AH747" s="35" t="s">
        <v>673</v>
      </c>
      <c r="AI747" s="32" t="s">
        <v>553</v>
      </c>
      <c r="AJ747" s="34">
        <f ca="1">IFERROR(PA[[#This Row],[Breakdown Time]]*PA[[#This Row],[Plant Equivalent Weightage]],"")</f>
        <v>0.28036638397905145</v>
      </c>
      <c r="AK747" s="35">
        <v>4021</v>
      </c>
      <c r="AL747" s="49">
        <f>IFERROR((_xlfn.XLOOKUP($G747,'Modelling New'!$D:$D,'Modelling New'!$O:$O)*PA[[#This Row],[Lost PoA(Wh/m2)]]*PA[[#This Row],[DC Capacity Affected (kW)]])/1000,"")</f>
        <v>12678.455107613852</v>
      </c>
    </row>
    <row r="748" spans="1:38">
      <c r="A748" s="174">
        <f t="shared" si="13"/>
        <v>747</v>
      </c>
      <c r="B748" s="30">
        <v>45830</v>
      </c>
      <c r="C748" s="184">
        <f>YEAR(PA[[#This Row],[Date]])+IF(MONTH(PA[[#This Row],[Date]])&gt;=4,1,0)</f>
        <v>2026</v>
      </c>
      <c r="D748" s="32">
        <f>YEAR(PA[[#This Row],[Date]])</f>
        <v>2025</v>
      </c>
      <c r="E748" s="36" t="s">
        <v>364</v>
      </c>
      <c r="F748" s="36" t="s">
        <v>364</v>
      </c>
      <c r="G748" s="217">
        <v>45809</v>
      </c>
      <c r="H748" s="31">
        <f>DAY(EOMONTH(PA[[#This Row],[Month Year]],0))</f>
        <v>30</v>
      </c>
      <c r="I748" s="33">
        <v>0.26180555555555557</v>
      </c>
      <c r="J748" s="33">
        <v>0.76666666666666672</v>
      </c>
      <c r="K748" s="34">
        <f>IFERROR((PA[[#This Row],[Sunset Time (POA&lt;20 W/m2)]]-PA[[#This Row],[Sunrise Time (POA&gt;20 W/m2)]])*24,"")</f>
        <v>12.116666666666669</v>
      </c>
      <c r="L748" s="32" t="s">
        <v>428</v>
      </c>
      <c r="M748" s="36" t="s">
        <v>411</v>
      </c>
      <c r="N748" s="36" t="s">
        <v>413</v>
      </c>
      <c r="O748" s="37" t="s">
        <v>406</v>
      </c>
      <c r="P748" s="35"/>
      <c r="Q748" s="32"/>
      <c r="R748" s="31">
        <f>IF((PA[[#This Row],[String Type(If String BD)]]&amp;PA[[#This Row],[Equipment (If any BD other than PV  array and inv)]])="",1,0)</f>
        <v>1</v>
      </c>
      <c r="S748" s="31">
        <f>IF(PA[[#This Row],[String Type(If String BD)]]="",1,0)</f>
        <v>1</v>
      </c>
      <c r="T74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48" s="34">
        <f>IFERROR(_xlfn.XLOOKUP(PA[[#This Row],[Affected Equipment ]],'Basic Data'!N:N,'Basic Data'!Q:Q),"")</f>
        <v>287.10000000000002</v>
      </c>
      <c r="V748" s="302">
        <f ca="1">IFERROR(_xlfn.XLOOKUP(PA[[#This Row],[Affected Equipment ]],'Basic Data'!N:N,'Basic Data'!R:R),"")</f>
        <v>1.7086234600964115E-3</v>
      </c>
      <c r="W748" s="35" t="s">
        <v>434</v>
      </c>
      <c r="X748" s="38"/>
      <c r="Y748" s="38" t="s">
        <v>680</v>
      </c>
      <c r="Z748" s="41">
        <v>0.26180555555555557</v>
      </c>
      <c r="AA748" s="41">
        <v>0.26180555555555557</v>
      </c>
      <c r="AB748" s="41">
        <v>0.26180555555555557</v>
      </c>
      <c r="AC748" s="44">
        <v>0.76666666666666672</v>
      </c>
      <c r="AD748" s="42">
        <f>IF(PA[[#This Row],[Acknowledgement Time ]]="NA","",(PA[[#This Row],[Acknowledgement Time ]]-PA[[#This Row],[Fault Time]])*24)</f>
        <v>0</v>
      </c>
      <c r="AE748" s="42">
        <f>IF(PA[[#This Row],[Work Start time on Fault]]="NA","",(PA[[#This Row],[Work Start time on Fault]]-PA[[#This Row],[Fault Time]])*24)</f>
        <v>0</v>
      </c>
      <c r="AF748" s="43" t="str">
        <f>IF(PA[[#This Row],[Status]]="Open","",(PA[[#This Row],[Work Completion time on fault]]-PA[[#This Row],[Fault Time]])*24)</f>
        <v/>
      </c>
      <c r="AG748" s="42">
        <f>IFERROR((PA[[#This Row],[Work Completion time on fault]]-PA[[#This Row],[Fault Time]])*24,"")</f>
        <v>12.116666666666669</v>
      </c>
      <c r="AH748" s="35" t="s">
        <v>552</v>
      </c>
      <c r="AI748" s="32" t="s">
        <v>553</v>
      </c>
      <c r="AJ748" s="34">
        <f ca="1">IFERROR(PA[[#This Row],[Breakdown Time]]*PA[[#This Row],[Plant Equivalent Weightage]],"")</f>
        <v>2.0702820924834858E-2</v>
      </c>
      <c r="AK748" s="35">
        <v>3885</v>
      </c>
      <c r="AL748" s="49">
        <f>IFERROR((_xlfn.XLOOKUP($G748,'Modelling New'!$D:$D,'Modelling New'!$O:$O)*PA[[#This Row],[Lost PoA(Wh/m2)]]*PA[[#This Row],[DC Capacity Affected (kW)]])/1000,"")</f>
        <v>904.53811663728175</v>
      </c>
    </row>
    <row r="749" spans="1:38">
      <c r="A749" s="174">
        <f t="shared" si="13"/>
        <v>748</v>
      </c>
      <c r="B749" s="30">
        <v>45830</v>
      </c>
      <c r="C749" s="184">
        <f>YEAR(PA[[#This Row],[Date]])+IF(MONTH(PA[[#This Row],[Date]])&gt;=4,1,0)</f>
        <v>2026</v>
      </c>
      <c r="D749" s="32">
        <f>YEAR(PA[[#This Row],[Date]])</f>
        <v>2025</v>
      </c>
      <c r="E749" s="36" t="s">
        <v>364</v>
      </c>
      <c r="F749" s="36" t="s">
        <v>364</v>
      </c>
      <c r="G749" s="217">
        <v>45809</v>
      </c>
      <c r="H749" s="31">
        <f>DAY(EOMONTH(PA[[#This Row],[Month Year]],0))</f>
        <v>30</v>
      </c>
      <c r="I749" s="33">
        <v>0.26180555555555557</v>
      </c>
      <c r="J749" s="33">
        <v>0.76666666666666672</v>
      </c>
      <c r="K749" s="34">
        <f>IFERROR((PA[[#This Row],[Sunset Time (POA&lt;20 W/m2)]]-PA[[#This Row],[Sunrise Time (POA&gt;20 W/m2)]])*24,"")</f>
        <v>12.116666666666669</v>
      </c>
      <c r="L749" s="32" t="s">
        <v>428</v>
      </c>
      <c r="M749" s="36" t="s">
        <v>411</v>
      </c>
      <c r="N749" s="36" t="s">
        <v>413</v>
      </c>
      <c r="O749" s="37" t="s">
        <v>457</v>
      </c>
      <c r="P749" s="35"/>
      <c r="Q749" s="32"/>
      <c r="R749" s="31">
        <f>IF((PA[[#This Row],[String Type(If String BD)]]&amp;PA[[#This Row],[Equipment (If any BD other than PV  array and inv)]])="",1,0)</f>
        <v>1</v>
      </c>
      <c r="S749" s="31">
        <f>IF(PA[[#This Row],[String Type(If String BD)]]="",1,0)</f>
        <v>1</v>
      </c>
      <c r="T7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49" s="34">
        <f>IFERROR(_xlfn.XLOOKUP(PA[[#This Row],[Affected Equipment ]],'Basic Data'!N:N,'Basic Data'!Q:Q),"")</f>
        <v>287.10000000000002</v>
      </c>
      <c r="V749" s="302">
        <f ca="1">IFERROR(_xlfn.XLOOKUP(PA[[#This Row],[Affected Equipment ]],'Basic Data'!N:N,'Basic Data'!R:R),"")</f>
        <v>1.7086234600964115E-3</v>
      </c>
      <c r="W749" s="35" t="s">
        <v>434</v>
      </c>
      <c r="X749" s="39"/>
      <c r="Y749" s="38" t="s">
        <v>681</v>
      </c>
      <c r="Z749" s="41">
        <v>0.26180555555555557</v>
      </c>
      <c r="AA749" s="41">
        <v>0.26180555555555557</v>
      </c>
      <c r="AB749" s="41">
        <v>0.26180555555555557</v>
      </c>
      <c r="AC749" s="44">
        <v>0.76666666666666672</v>
      </c>
      <c r="AD749" s="42">
        <f>IF(PA[[#This Row],[Acknowledgement Time ]]="NA","",(PA[[#This Row],[Acknowledgement Time ]]-PA[[#This Row],[Fault Time]])*24)</f>
        <v>0</v>
      </c>
      <c r="AE749" s="42">
        <f>IF(PA[[#This Row],[Work Start time on Fault]]="NA","",(PA[[#This Row],[Work Start time on Fault]]-PA[[#This Row],[Fault Time]])*24)</f>
        <v>0</v>
      </c>
      <c r="AF749" s="43" t="str">
        <f>IF(PA[[#This Row],[Status]]="Open","",(PA[[#This Row],[Work Completion time on fault]]-PA[[#This Row],[Fault Time]])*24)</f>
        <v/>
      </c>
      <c r="AG749" s="42">
        <f>IFERROR((PA[[#This Row],[Work Completion time on fault]]-PA[[#This Row],[Fault Time]])*24,"")</f>
        <v>12.116666666666669</v>
      </c>
      <c r="AH749" s="35" t="s">
        <v>552</v>
      </c>
      <c r="AI749" s="32" t="s">
        <v>553</v>
      </c>
      <c r="AJ749" s="34">
        <f ca="1">IFERROR(PA[[#This Row],[Breakdown Time]]*PA[[#This Row],[Plant Equivalent Weightage]],"")</f>
        <v>2.0702820924834858E-2</v>
      </c>
      <c r="AK749" s="35">
        <v>3885</v>
      </c>
      <c r="AL749" s="49">
        <f>IFERROR((_xlfn.XLOOKUP($G749,'Modelling New'!$D:$D,'Modelling New'!$O:$O)*PA[[#This Row],[Lost PoA(Wh/m2)]]*PA[[#This Row],[DC Capacity Affected (kW)]])/1000,"")</f>
        <v>904.53811663728175</v>
      </c>
    </row>
    <row r="750" spans="1:38">
      <c r="A750" s="174">
        <f t="shared" si="13"/>
        <v>749</v>
      </c>
      <c r="B750" s="30">
        <v>45830</v>
      </c>
      <c r="C750" s="184">
        <f>YEAR(PA[[#This Row],[Date]])+IF(MONTH(PA[[#This Row],[Date]])&gt;=4,1,0)</f>
        <v>2026</v>
      </c>
      <c r="D750" s="32">
        <f>YEAR(PA[[#This Row],[Date]])</f>
        <v>2025</v>
      </c>
      <c r="E750" s="36" t="s">
        <v>364</v>
      </c>
      <c r="F750" s="36" t="s">
        <v>364</v>
      </c>
      <c r="G750" s="217">
        <v>45809</v>
      </c>
      <c r="H750" s="31">
        <f>DAY(EOMONTH(PA[[#This Row],[Month Year]],0))</f>
        <v>30</v>
      </c>
      <c r="I750" s="33">
        <v>0.26180555555555557</v>
      </c>
      <c r="J750" s="33">
        <v>0.76666666666666672</v>
      </c>
      <c r="K750" s="34">
        <f>IFERROR((PA[[#This Row],[Sunset Time (POA&lt;20 W/m2)]]-PA[[#This Row],[Sunrise Time (POA&gt;20 W/m2)]])*24,"")</f>
        <v>12.116666666666669</v>
      </c>
      <c r="L750" s="32" t="s">
        <v>412</v>
      </c>
      <c r="M750" s="32" t="s">
        <v>404</v>
      </c>
      <c r="N750" s="36" t="s">
        <v>417</v>
      </c>
      <c r="O750" s="35"/>
      <c r="P750" s="35"/>
      <c r="Q750" s="32"/>
      <c r="R750" s="31">
        <f>IF((PA[[#This Row],[String Type(If String BD)]]&amp;PA[[#This Row],[Equipment (If any BD other than PV  array and inv)]])="",1,0)</f>
        <v>1</v>
      </c>
      <c r="S750" s="31">
        <f>IF(PA[[#This Row],[String Type(If String BD)]]="",1,0)</f>
        <v>1</v>
      </c>
      <c r="T7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IS8Inv1M1</v>
      </c>
      <c r="U750" s="34">
        <f>IFERROR(_xlfn.XLOOKUP(PA[[#This Row],[Affected Equipment ]],'Basic Data'!N:N,'Basic Data'!Q:Q),"")</f>
        <v>2328.6999999999998</v>
      </c>
      <c r="V750" s="302">
        <f ca="1">IFERROR(_xlfn.XLOOKUP(PA[[#This Row],[Affected Equipment ]],'Basic Data'!N:N,'Basic Data'!R:R),"")</f>
        <v>1.3858834731893113E-2</v>
      </c>
      <c r="W750" s="35" t="s">
        <v>414</v>
      </c>
      <c r="X750" s="38"/>
      <c r="Y750" s="38" t="s">
        <v>75</v>
      </c>
      <c r="Z750" s="41">
        <v>0.26180555555555557</v>
      </c>
      <c r="AA750" s="41">
        <v>0.26180555555555557</v>
      </c>
      <c r="AB750" s="41">
        <v>0.26180555555555557</v>
      </c>
      <c r="AC750" s="44">
        <v>0.32500000000000001</v>
      </c>
      <c r="AD750" s="42">
        <f>IF(PA[[#This Row],[Acknowledgement Time ]]="NA","",(PA[[#This Row],[Acknowledgement Time ]]-PA[[#This Row],[Fault Time]])*24)</f>
        <v>0</v>
      </c>
      <c r="AE750" s="42">
        <f>IF(PA[[#This Row],[Work Start time on Fault]]="NA","",(PA[[#This Row],[Work Start time on Fault]]-PA[[#This Row],[Fault Time]])*24)</f>
        <v>0</v>
      </c>
      <c r="AF750" s="43">
        <f>IF(PA[[#This Row],[Status]]="Open","",(PA[[#This Row],[Work Completion time on fault]]-PA[[#This Row],[Fault Time]])*24)</f>
        <v>1.5166666666666666</v>
      </c>
      <c r="AG750" s="42">
        <f>IFERROR((PA[[#This Row],[Work Completion time on fault]]-PA[[#This Row],[Fault Time]])*24,"")</f>
        <v>1.5166666666666666</v>
      </c>
      <c r="AH750" s="330" t="s">
        <v>562</v>
      </c>
      <c r="AI750" s="32" t="s">
        <v>368</v>
      </c>
      <c r="AJ750" s="34">
        <f ca="1">IFERROR(PA[[#This Row],[Breakdown Time]]*PA[[#This Row],[Plant Equivalent Weightage]],"")</f>
        <v>2.1019232676704552E-2</v>
      </c>
      <c r="AK750" s="35">
        <v>128</v>
      </c>
      <c r="AL750" s="49">
        <f>IFERROR((_xlfn.XLOOKUP($G750,'Modelling New'!$D:$D,'Modelling New'!$O:$O)*PA[[#This Row],[Lost PoA(Wh/m2)]]*PA[[#This Row],[DC Capacity Affected (kW)]])/1000,"")</f>
        <v>241.72756075672126</v>
      </c>
    </row>
    <row r="751" spans="1:38">
      <c r="A751" s="174">
        <f t="shared" si="13"/>
        <v>750</v>
      </c>
      <c r="B751" s="30">
        <v>45830</v>
      </c>
      <c r="C751" s="184">
        <f>YEAR(PA[[#This Row],[Date]])+IF(MONTH(PA[[#This Row],[Date]])&gt;=4,1,0)</f>
        <v>2026</v>
      </c>
      <c r="D751" s="32">
        <f>YEAR(PA[[#This Row],[Date]])</f>
        <v>2025</v>
      </c>
      <c r="E751" s="36" t="s">
        <v>364</v>
      </c>
      <c r="F751" s="36" t="s">
        <v>364</v>
      </c>
      <c r="G751" s="217">
        <v>45809</v>
      </c>
      <c r="H751" s="31">
        <f>DAY(EOMONTH(PA[[#This Row],[Month Year]],0))</f>
        <v>30</v>
      </c>
      <c r="I751" s="33">
        <v>0.26180555555555557</v>
      </c>
      <c r="J751" s="33">
        <v>0.76666666666666672</v>
      </c>
      <c r="K751" s="34">
        <f>IFERROR((PA[[#This Row],[Sunset Time (POA&lt;20 W/m2)]]-PA[[#This Row],[Sunrise Time (POA&gt;20 W/m2)]])*24,"")</f>
        <v>12.116666666666669</v>
      </c>
      <c r="L751" s="32" t="s">
        <v>412</v>
      </c>
      <c r="M751" s="32" t="s">
        <v>484</v>
      </c>
      <c r="N751" s="36" t="s">
        <v>413</v>
      </c>
      <c r="O751" s="35"/>
      <c r="P751" s="35"/>
      <c r="Q751" s="32"/>
      <c r="R751" s="31">
        <f>IF((PA[[#This Row],[String Type(If String BD)]]&amp;PA[[#This Row],[Equipment (If any BD other than PV  array and inv)]])="",1,0)</f>
        <v>1</v>
      </c>
      <c r="S751" s="31">
        <f>IF(PA[[#This Row],[String Type(If String BD)]]="",1,0)</f>
        <v>1</v>
      </c>
      <c r="T7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751" s="34">
        <f>IFERROR(_xlfn.XLOOKUP(PA[[#This Row],[Affected Equipment ]],'Basic Data'!N:N,'Basic Data'!Q:Q),"")</f>
        <v>2041.6000000000001</v>
      </c>
      <c r="V751" s="302">
        <f ca="1">IFERROR(_xlfn.XLOOKUP(PA[[#This Row],[Affected Equipment ]],'Basic Data'!N:N,'Basic Data'!R:R),"")</f>
        <v>1.2150211271796704E-2</v>
      </c>
      <c r="W751" s="35" t="s">
        <v>414</v>
      </c>
      <c r="X751" s="38"/>
      <c r="Y751" s="38" t="s">
        <v>75</v>
      </c>
      <c r="Z751" s="41">
        <v>0.26180555555555557</v>
      </c>
      <c r="AA751" s="41">
        <v>0.26180555555555557</v>
      </c>
      <c r="AB751" s="41">
        <v>0.26180555555555557</v>
      </c>
      <c r="AC751" s="44">
        <v>0.5493055555555556</v>
      </c>
      <c r="AD751" s="42">
        <f>IF(PA[[#This Row],[Acknowledgement Time ]]="NA","",(PA[[#This Row],[Acknowledgement Time ]]-PA[[#This Row],[Fault Time]])*24)</f>
        <v>0</v>
      </c>
      <c r="AE751" s="42">
        <f>IF(PA[[#This Row],[Work Start time on Fault]]="NA","",(PA[[#This Row],[Work Start time on Fault]]-PA[[#This Row],[Fault Time]])*24)</f>
        <v>0</v>
      </c>
      <c r="AF751" s="43">
        <f>IF(PA[[#This Row],[Status]]="Open","",(PA[[#This Row],[Work Completion time on fault]]-PA[[#This Row],[Fault Time]])*24)</f>
        <v>6.9</v>
      </c>
      <c r="AG751" s="42">
        <f>IFERROR((PA[[#This Row],[Work Completion time on fault]]-PA[[#This Row],[Fault Time]])*24,"")</f>
        <v>6.9</v>
      </c>
      <c r="AH751" s="35" t="s">
        <v>699</v>
      </c>
      <c r="AI751" s="32" t="s">
        <v>368</v>
      </c>
      <c r="AJ751" s="34">
        <f ca="1">IFERROR(PA[[#This Row],[Breakdown Time]]*PA[[#This Row],[Plant Equivalent Weightage]],"")</f>
        <v>8.3836457775397263E-2</v>
      </c>
      <c r="AK751" s="35">
        <v>2799</v>
      </c>
      <c r="AL751" s="49">
        <f>IFERROR((_xlfn.XLOOKUP($G751,'Modelling New'!$D:$D,'Modelling New'!$O:$O)*PA[[#This Row],[Lost PoA(Wh/m2)]]*PA[[#This Row],[DC Capacity Affected (kW)]])/1000,"")</f>
        <v>4634.2153599867324</v>
      </c>
    </row>
    <row r="752" spans="1:38">
      <c r="A752" s="174">
        <f t="shared" si="13"/>
        <v>751</v>
      </c>
      <c r="B752" s="30">
        <v>45830</v>
      </c>
      <c r="C752" s="184">
        <f>YEAR(PA[[#This Row],[Date]])+IF(MONTH(PA[[#This Row],[Date]])&gt;=4,1,0)</f>
        <v>2026</v>
      </c>
      <c r="D752" s="32">
        <f>YEAR(PA[[#This Row],[Date]])</f>
        <v>2025</v>
      </c>
      <c r="E752" s="36" t="s">
        <v>364</v>
      </c>
      <c r="F752" s="36" t="s">
        <v>364</v>
      </c>
      <c r="G752" s="217">
        <v>45809</v>
      </c>
      <c r="H752" s="31">
        <f>DAY(EOMONTH(PA[[#This Row],[Month Year]],0))</f>
        <v>30</v>
      </c>
      <c r="I752" s="33">
        <v>0.26180555555555557</v>
      </c>
      <c r="J752" s="33">
        <v>0.76666666666666672</v>
      </c>
      <c r="K752" s="34">
        <f>IFERROR((PA[[#This Row],[Sunset Time (POA&lt;20 W/m2)]]-PA[[#This Row],[Sunrise Time (POA&gt;20 W/m2)]])*24,"")</f>
        <v>12.116666666666669</v>
      </c>
      <c r="L752" s="32" t="s">
        <v>412</v>
      </c>
      <c r="M752" s="32" t="s">
        <v>484</v>
      </c>
      <c r="N752" s="36" t="s">
        <v>417</v>
      </c>
      <c r="O752" s="35"/>
      <c r="P752" s="35"/>
      <c r="Q752" s="32"/>
      <c r="R752" s="31">
        <f>IF((PA[[#This Row],[String Type(If String BD)]]&amp;PA[[#This Row],[Equipment (If any BD other than PV  array and inv)]])="",1,0)</f>
        <v>1</v>
      </c>
      <c r="S752" s="31">
        <f>IF(PA[[#This Row],[String Type(If String BD)]]="",1,0)</f>
        <v>1</v>
      </c>
      <c r="T7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IS8Inv4M1</v>
      </c>
      <c r="U752" s="34">
        <f>IFERROR(_xlfn.XLOOKUP(PA[[#This Row],[Affected Equipment ]],'Basic Data'!N:N,'Basic Data'!Q:Q),"")</f>
        <v>1866.15</v>
      </c>
      <c r="V752" s="302">
        <f ca="1">IFERROR(_xlfn.XLOOKUP(PA[[#This Row],[Affected Equipment ]],'Basic Data'!N:N,'Basic Data'!R:R),"")</f>
        <v>1.1106052490626675E-2</v>
      </c>
      <c r="W752" s="35" t="s">
        <v>414</v>
      </c>
      <c r="X752" s="38"/>
      <c r="Y752" s="38" t="s">
        <v>700</v>
      </c>
      <c r="Z752" s="40">
        <v>0.48472222222222222</v>
      </c>
      <c r="AA752" s="40">
        <v>0.48472222222222222</v>
      </c>
      <c r="AB752" s="40">
        <v>0.48472222222222222</v>
      </c>
      <c r="AC752" s="44">
        <v>0.5493055555555556</v>
      </c>
      <c r="AD752" s="42">
        <f>IF(PA[[#This Row],[Acknowledgement Time ]]="NA","",(PA[[#This Row],[Acknowledgement Time ]]-PA[[#This Row],[Fault Time]])*24)</f>
        <v>0</v>
      </c>
      <c r="AE752" s="42">
        <f>IF(PA[[#This Row],[Work Start time on Fault]]="NA","",(PA[[#This Row],[Work Start time on Fault]]-PA[[#This Row],[Fault Time]])*24)</f>
        <v>0</v>
      </c>
      <c r="AF752" s="43">
        <f>IF(PA[[#This Row],[Status]]="Open","",(PA[[#This Row],[Work Completion time on fault]]-PA[[#This Row],[Fault Time]])*24)</f>
        <v>1.5500000000000012</v>
      </c>
      <c r="AG752" s="42">
        <f>IFERROR((PA[[#This Row],[Work Completion time on fault]]-PA[[#This Row],[Fault Time]])*24,"")</f>
        <v>1.5500000000000012</v>
      </c>
      <c r="AH752" s="35" t="s">
        <v>514</v>
      </c>
      <c r="AI752" s="32" t="s">
        <v>368</v>
      </c>
      <c r="AJ752" s="34">
        <f ca="1">IFERROR(PA[[#This Row],[Breakdown Time]]*PA[[#This Row],[Plant Equivalent Weightage]],"")</f>
        <v>1.7214381360471358E-2</v>
      </c>
      <c r="AK752" s="35">
        <v>1170</v>
      </c>
      <c r="AL752" s="49">
        <f>IFERROR((_xlfn.XLOOKUP($G752,'Modelling New'!$D:$D,'Modelling New'!$O:$O)*PA[[#This Row],[Lost PoA(Wh/m2)]]*PA[[#This Row],[DC Capacity Affected (kW)]])/1000,"")</f>
        <v>1770.6595565061846</v>
      </c>
    </row>
    <row r="753" spans="1:38">
      <c r="A753" s="174">
        <f t="shared" si="13"/>
        <v>752</v>
      </c>
      <c r="B753" s="30">
        <v>45830</v>
      </c>
      <c r="C753" s="184">
        <f>YEAR(PA[[#This Row],[Date]])+IF(MONTH(PA[[#This Row],[Date]])&gt;=4,1,0)</f>
        <v>2026</v>
      </c>
      <c r="D753" s="32">
        <f>YEAR(PA[[#This Row],[Date]])</f>
        <v>2025</v>
      </c>
      <c r="E753" s="36" t="s">
        <v>364</v>
      </c>
      <c r="F753" s="36" t="s">
        <v>364</v>
      </c>
      <c r="G753" s="217">
        <v>45809</v>
      </c>
      <c r="H753" s="31">
        <f>DAY(EOMONTH(PA[[#This Row],[Month Year]],0))</f>
        <v>30</v>
      </c>
      <c r="I753" s="33">
        <v>0.26180555555555557</v>
      </c>
      <c r="J753" s="33">
        <v>0.76666666666666672</v>
      </c>
      <c r="K753" s="34">
        <f>IFERROR((PA[[#This Row],[Sunset Time (POA&lt;20 W/m2)]]-PA[[#This Row],[Sunrise Time (POA&gt;20 W/m2)]])*24,"")</f>
        <v>12.116666666666669</v>
      </c>
      <c r="L753" s="32" t="s">
        <v>424</v>
      </c>
      <c r="M753" s="36" t="s">
        <v>411</v>
      </c>
      <c r="N753" s="36" t="s">
        <v>405</v>
      </c>
      <c r="O753" s="37" t="s">
        <v>406</v>
      </c>
      <c r="P753" s="37" t="s">
        <v>407</v>
      </c>
      <c r="Q753" s="32"/>
      <c r="R753" s="31">
        <f>IF((PA[[#This Row],[String Type(If String BD)]]&amp;PA[[#This Row],[Equipment (If any BD other than PV  array and inv)]])="",1,0)</f>
        <v>0</v>
      </c>
      <c r="S753" s="31">
        <f>IF(PA[[#This Row],[String Type(If String BD)]]="",1,0)</f>
        <v>0</v>
      </c>
      <c r="T7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53" s="34">
        <f>IFERROR(_xlfn.XLOOKUP(PA[[#This Row],[Affected Equipment ]],'Basic Data'!N:N,'Basic Data'!Q:Q),"")</f>
        <v>31.900000000000002</v>
      </c>
      <c r="V753" s="302">
        <f ca="1">IFERROR(_xlfn.XLOOKUP(PA[[#This Row],[Affected Equipment ]],'Basic Data'!N:N,'Basic Data'!R:R),"")</f>
        <v>1.898470511218235E-4</v>
      </c>
      <c r="W753" s="35" t="s">
        <v>448</v>
      </c>
      <c r="X753" s="38"/>
      <c r="Y753" s="38" t="s">
        <v>470</v>
      </c>
      <c r="Z753" s="41">
        <v>0.26180555555555557</v>
      </c>
      <c r="AA753" s="41">
        <v>0.26180555555555557</v>
      </c>
      <c r="AB753" s="41">
        <v>0.26180555555555557</v>
      </c>
      <c r="AC753" s="44">
        <v>0.70833333333333337</v>
      </c>
      <c r="AD753" s="42">
        <f>IF(PA[[#This Row],[Acknowledgement Time ]]="NA","",(PA[[#This Row],[Acknowledgement Time ]]-PA[[#This Row],[Fault Time]])*24)</f>
        <v>0</v>
      </c>
      <c r="AE753" s="42">
        <f>IF(PA[[#This Row],[Work Start time on Fault]]="NA","",(PA[[#This Row],[Work Start time on Fault]]-PA[[#This Row],[Fault Time]])*24)</f>
        <v>0</v>
      </c>
      <c r="AF753" s="43">
        <f>IF(PA[[#This Row],[Status]]="Open","",(PA[[#This Row],[Work Completion time on fault]]-PA[[#This Row],[Fault Time]])*24)</f>
        <v>10.716666666666667</v>
      </c>
      <c r="AG753" s="42">
        <f>IFERROR((PA[[#This Row],[Work Completion time on fault]]-PA[[#This Row],[Fault Time]])*24,"")</f>
        <v>10.716666666666667</v>
      </c>
      <c r="AH753" s="316" t="s">
        <v>594</v>
      </c>
      <c r="AI753" s="32" t="s">
        <v>368</v>
      </c>
      <c r="AJ753" s="34">
        <f ca="1">IFERROR(PA[[#This Row],[Breakdown Time]]*PA[[#This Row],[Plant Equivalent Weightage]],"")</f>
        <v>2.0345275645222084E-3</v>
      </c>
      <c r="AK753" s="35">
        <v>3925</v>
      </c>
      <c r="AL753" s="49">
        <f>IFERROR((_xlfn.XLOOKUP($G753,'Modelling New'!$D:$D,'Modelling New'!$O:$O)*PA[[#This Row],[Lost PoA(Wh/m2)]]*PA[[#This Row],[DC Capacity Affected (kW)]])/1000,"")</f>
        <v>101.53902782214587</v>
      </c>
    </row>
    <row r="754" spans="1:38">
      <c r="A754" s="174">
        <f t="shared" si="13"/>
        <v>753</v>
      </c>
      <c r="B754" s="30">
        <v>45830</v>
      </c>
      <c r="C754" s="184">
        <f>YEAR(PA[[#This Row],[Date]])+IF(MONTH(PA[[#This Row],[Date]])&gt;=4,1,0)</f>
        <v>2026</v>
      </c>
      <c r="D754" s="32">
        <f>YEAR(PA[[#This Row],[Date]])</f>
        <v>2025</v>
      </c>
      <c r="E754" s="36" t="s">
        <v>364</v>
      </c>
      <c r="F754" s="36" t="s">
        <v>364</v>
      </c>
      <c r="G754" s="217">
        <v>45809</v>
      </c>
      <c r="H754" s="31">
        <f>DAY(EOMONTH(PA[[#This Row],[Month Year]],0))</f>
        <v>30</v>
      </c>
      <c r="I754" s="33">
        <v>0.26180555555555557</v>
      </c>
      <c r="J754" s="33">
        <v>0.76666666666666672</v>
      </c>
      <c r="K754" s="34">
        <f>IFERROR((PA[[#This Row],[Sunset Time (POA&lt;20 W/m2)]]-PA[[#This Row],[Sunrise Time (POA&gt;20 W/m2)]])*24,"")</f>
        <v>12.116666666666669</v>
      </c>
      <c r="L754" s="32" t="s">
        <v>425</v>
      </c>
      <c r="M754" s="32" t="s">
        <v>437</v>
      </c>
      <c r="N754" s="36" t="s">
        <v>417</v>
      </c>
      <c r="O754" s="37" t="s">
        <v>457</v>
      </c>
      <c r="P754" s="37" t="s">
        <v>472</v>
      </c>
      <c r="Q754" s="32"/>
      <c r="R754" s="31">
        <f>IF((PA[[#This Row],[String Type(If String BD)]]&amp;PA[[#This Row],[Equipment (If any BD other than PV  array and inv)]])="",1,0)</f>
        <v>0</v>
      </c>
      <c r="S754" s="31">
        <f>IF(PA[[#This Row],[String Type(If String BD)]]="",1,0)</f>
        <v>0</v>
      </c>
      <c r="T7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4" s="34">
        <f>IFERROR(_xlfn.XLOOKUP(PA[[#This Row],[Affected Equipment ]],'Basic Data'!N:N,'Basic Data'!Q:Q),"")</f>
        <v>31.610000000000003</v>
      </c>
      <c r="V754" s="302">
        <f ca="1">IFERROR(_xlfn.XLOOKUP(PA[[#This Row],[Affected Equipment ]],'Basic Data'!N:N,'Basic Data'!R:R),"")</f>
        <v>1.8812116883889783E-4</v>
      </c>
      <c r="W754" s="35" t="s">
        <v>482</v>
      </c>
      <c r="X754" s="38"/>
      <c r="Y754" s="38" t="s">
        <v>470</v>
      </c>
      <c r="Z754" s="41">
        <v>0.26180555555555557</v>
      </c>
      <c r="AA754" s="41">
        <v>0.26180555555555557</v>
      </c>
      <c r="AB754" s="41">
        <v>0.26180555555555557</v>
      </c>
      <c r="AC754" s="44">
        <v>0.71527777777777779</v>
      </c>
      <c r="AD754" s="42">
        <f>IF(PA[[#This Row],[Acknowledgement Time ]]="NA","",(PA[[#This Row],[Acknowledgement Time ]]-PA[[#This Row],[Fault Time]])*24)</f>
        <v>0</v>
      </c>
      <c r="AE754" s="42">
        <f>IF(PA[[#This Row],[Work Start time on Fault]]="NA","",(PA[[#This Row],[Work Start time on Fault]]-PA[[#This Row],[Fault Time]])*24)</f>
        <v>0</v>
      </c>
      <c r="AF754" s="43">
        <f>IF(PA[[#This Row],[Status]]="Open","",(PA[[#This Row],[Work Completion time on fault]]-PA[[#This Row],[Fault Time]])*24)</f>
        <v>10.883333333333333</v>
      </c>
      <c r="AG754" s="42">
        <f>IFERROR((PA[[#This Row],[Work Completion time on fault]]-PA[[#This Row],[Fault Time]])*24,"")</f>
        <v>10.883333333333333</v>
      </c>
      <c r="AH754" s="316" t="s">
        <v>597</v>
      </c>
      <c r="AI754" s="32" t="s">
        <v>368</v>
      </c>
      <c r="AJ754" s="34">
        <f ca="1">IFERROR(PA[[#This Row],[Breakdown Time]]*PA[[#This Row],[Plant Equivalent Weightage]],"")</f>
        <v>2.0473853875300047E-3</v>
      </c>
      <c r="AK754" s="35">
        <v>3943</v>
      </c>
      <c r="AL754" s="49">
        <f>IFERROR((_xlfn.XLOOKUP($G754,'Modelling New'!$D:$D,'Modelling New'!$O:$O)*PA[[#This Row],[Lost PoA(Wh/m2)]]*PA[[#This Row],[DC Capacity Affected (kW)]])/1000,"")</f>
        <v>101.07736919651792</v>
      </c>
    </row>
    <row r="755" spans="1:38">
      <c r="A755" s="174">
        <f t="shared" si="13"/>
        <v>754</v>
      </c>
      <c r="B755" s="30">
        <v>45830</v>
      </c>
      <c r="C755" s="184">
        <f>YEAR(PA[[#This Row],[Date]])+IF(MONTH(PA[[#This Row],[Date]])&gt;=4,1,0)</f>
        <v>2026</v>
      </c>
      <c r="D755" s="32">
        <f>YEAR(PA[[#This Row],[Date]])</f>
        <v>2025</v>
      </c>
      <c r="E755" s="36" t="s">
        <v>364</v>
      </c>
      <c r="F755" s="36" t="s">
        <v>364</v>
      </c>
      <c r="G755" s="217">
        <v>45809</v>
      </c>
      <c r="H755" s="31">
        <f>DAY(EOMONTH(PA[[#This Row],[Month Year]],0))</f>
        <v>30</v>
      </c>
      <c r="I755" s="33">
        <v>0.26180555555555557</v>
      </c>
      <c r="J755" s="33">
        <v>0.76666666666666672</v>
      </c>
      <c r="K755" s="34">
        <f>IFERROR((PA[[#This Row],[Sunset Time (POA&lt;20 W/m2)]]-PA[[#This Row],[Sunrise Time (POA&gt;20 W/m2)]])*24,"")</f>
        <v>12.116666666666669</v>
      </c>
      <c r="L755" s="32" t="s">
        <v>474</v>
      </c>
      <c r="M755" s="36" t="s">
        <v>411</v>
      </c>
      <c r="N755" s="36" t="s">
        <v>417</v>
      </c>
      <c r="O755" s="37" t="s">
        <v>441</v>
      </c>
      <c r="P755" s="37" t="s">
        <v>472</v>
      </c>
      <c r="Q755" s="32"/>
      <c r="R755" s="31">
        <f>IF((PA[[#This Row],[String Type(If String BD)]]&amp;PA[[#This Row],[Equipment (If any BD other than PV  array and inv)]])="",1,0)</f>
        <v>0</v>
      </c>
      <c r="S755" s="31">
        <f>IF(PA[[#This Row],[String Type(If String BD)]]="",1,0)</f>
        <v>0</v>
      </c>
      <c r="T7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5" s="34">
        <f>IFERROR(_xlfn.XLOOKUP(PA[[#This Row],[Affected Equipment ]],'Basic Data'!N:N,'Basic Data'!Q:Q),"")</f>
        <v>31.610000000000003</v>
      </c>
      <c r="V755" s="302">
        <f ca="1">IFERROR(_xlfn.XLOOKUP(PA[[#This Row],[Affected Equipment ]],'Basic Data'!N:N,'Basic Data'!R:R),"")</f>
        <v>1.8812116883889783E-4</v>
      </c>
      <c r="W755" s="35" t="s">
        <v>448</v>
      </c>
      <c r="X755" s="38"/>
      <c r="Y755" s="38" t="s">
        <v>470</v>
      </c>
      <c r="Z755" s="41">
        <v>0.26180555555555557</v>
      </c>
      <c r="AA755" s="41">
        <v>0.26180555555555557</v>
      </c>
      <c r="AB755" s="41">
        <v>0.26180555555555557</v>
      </c>
      <c r="AC755" s="44">
        <v>0.72222222222222221</v>
      </c>
      <c r="AD755" s="42">
        <f>IF(PA[[#This Row],[Acknowledgement Time ]]="NA","",(PA[[#This Row],[Acknowledgement Time ]]-PA[[#This Row],[Fault Time]])*24)</f>
        <v>0</v>
      </c>
      <c r="AE755" s="42">
        <f>IF(PA[[#This Row],[Work Start time on Fault]]="NA","",(PA[[#This Row],[Work Start time on Fault]]-PA[[#This Row],[Fault Time]])*24)</f>
        <v>0</v>
      </c>
      <c r="AF755" s="43">
        <f>IF(PA[[#This Row],[Status]]="Open","",(PA[[#This Row],[Work Completion time on fault]]-PA[[#This Row],[Fault Time]])*24)</f>
        <v>11.049999999999999</v>
      </c>
      <c r="AG755" s="42">
        <f>IFERROR((PA[[#This Row],[Work Completion time on fault]]-PA[[#This Row],[Fault Time]])*24,"")</f>
        <v>11.049999999999999</v>
      </c>
      <c r="AH755" s="316" t="s">
        <v>594</v>
      </c>
      <c r="AI755" s="32" t="s">
        <v>368</v>
      </c>
      <c r="AJ755" s="34">
        <f ca="1">IFERROR(PA[[#This Row],[Breakdown Time]]*PA[[#This Row],[Plant Equivalent Weightage]],"")</f>
        <v>2.0787389156698209E-3</v>
      </c>
      <c r="AK755" s="35">
        <v>3960</v>
      </c>
      <c r="AL755" s="49">
        <f>IFERROR((_xlfn.XLOOKUP($G755,'Modelling New'!$D:$D,'Modelling New'!$O:$O)*PA[[#This Row],[Lost PoA(Wh/m2)]]*PA[[#This Row],[DC Capacity Affected (kW)]])/1000,"")</f>
        <v>101.51315800614024</v>
      </c>
    </row>
    <row r="756" spans="1:38">
      <c r="A756" s="174">
        <f t="shared" si="13"/>
        <v>755</v>
      </c>
      <c r="B756" s="30">
        <v>45830</v>
      </c>
      <c r="C756" s="183">
        <f>YEAR(PA[[#This Row],[Date]])+IF(MONTH(PA[[#This Row],[Date]])&gt;=4,1,0)</f>
        <v>2026</v>
      </c>
      <c r="D756" s="32">
        <f>YEAR(PA[[#This Row],[Date]])</f>
        <v>2025</v>
      </c>
      <c r="E756" s="36" t="s">
        <v>364</v>
      </c>
      <c r="F756" s="36" t="s">
        <v>364</v>
      </c>
      <c r="G756" s="217">
        <v>45809</v>
      </c>
      <c r="H756" s="175">
        <f>DAY(EOMONTH(PA[[#This Row],[Month Year]],0))</f>
        <v>30</v>
      </c>
      <c r="I756" s="33">
        <v>0.26180555555555557</v>
      </c>
      <c r="J756" s="33">
        <v>0.76666666666666672</v>
      </c>
      <c r="K756" s="34">
        <f>IFERROR((PA[[#This Row],[Sunset Time (POA&lt;20 W/m2)]]-PA[[#This Row],[Sunrise Time (POA&gt;20 W/m2)]])*24,"")</f>
        <v>12.116666666666669</v>
      </c>
      <c r="L756" s="36" t="s">
        <v>474</v>
      </c>
      <c r="M756" s="36" t="s">
        <v>411</v>
      </c>
      <c r="N756" s="36" t="s">
        <v>417</v>
      </c>
      <c r="O756" s="37" t="s">
        <v>441</v>
      </c>
      <c r="P756" s="37" t="s">
        <v>472</v>
      </c>
      <c r="Q756" s="36"/>
      <c r="R756" s="175">
        <f>IF((PA[[#This Row],[String Type(If String BD)]]&amp;PA[[#This Row],[Equipment (If any BD other than PV  array and inv)]])="",1,0)</f>
        <v>0</v>
      </c>
      <c r="S756" s="175">
        <f>IF(PA[[#This Row],[String Type(If String BD)]]="",1,0)</f>
        <v>0</v>
      </c>
      <c r="T75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6" s="176">
        <f>IFERROR(_xlfn.XLOOKUP(PA[[#This Row],[Affected Equipment ]],'Basic Data'!N:N,'Basic Data'!Q:Q),"")</f>
        <v>31.610000000000003</v>
      </c>
      <c r="V756" s="303">
        <f ca="1">IFERROR(_xlfn.XLOOKUP(PA[[#This Row],[Affected Equipment ]],'Basic Data'!N:N,'Basic Data'!R:R),"")</f>
        <v>1.8812116883889783E-4</v>
      </c>
      <c r="W756" s="35" t="s">
        <v>448</v>
      </c>
      <c r="X756" s="39"/>
      <c r="Y756" s="38" t="s">
        <v>470</v>
      </c>
      <c r="Z756" s="41">
        <v>0.26180555555555557</v>
      </c>
      <c r="AA756" s="41">
        <v>0.26180555555555557</v>
      </c>
      <c r="AB756" s="41">
        <v>0.26180555555555557</v>
      </c>
      <c r="AC756" s="45">
        <v>0.72916666666666663</v>
      </c>
      <c r="AD756" s="177">
        <f>IF(PA[[#This Row],[Acknowledgement Time ]]="NA","",(PA[[#This Row],[Acknowledgement Time ]]-PA[[#This Row],[Fault Time]])*24)</f>
        <v>0</v>
      </c>
      <c r="AE756" s="177">
        <f>IF(PA[[#This Row],[Work Start time on Fault]]="NA","",(PA[[#This Row],[Work Start time on Fault]]-PA[[#This Row],[Fault Time]])*24)</f>
        <v>0</v>
      </c>
      <c r="AF756" s="178">
        <f>IF(PA[[#This Row],[Status]]="Open","",(PA[[#This Row],[Work Completion time on fault]]-PA[[#This Row],[Fault Time]])*24)</f>
        <v>11.216666666666665</v>
      </c>
      <c r="AG756" s="177">
        <f>IFERROR((PA[[#This Row],[Work Completion time on fault]]-PA[[#This Row],[Fault Time]])*24,"")</f>
        <v>11.216666666666665</v>
      </c>
      <c r="AH756" s="316" t="s">
        <v>594</v>
      </c>
      <c r="AI756" s="32" t="s">
        <v>368</v>
      </c>
      <c r="AJ756" s="176">
        <f ca="1">IFERROR(PA[[#This Row],[Breakdown Time]]*PA[[#This Row],[Plant Equivalent Weightage]],"")</f>
        <v>2.1100924438096371E-3</v>
      </c>
      <c r="AK756" s="37">
        <v>3974</v>
      </c>
      <c r="AL756" s="278">
        <f>IFERROR((_xlfn.XLOOKUP($G756,'Modelling New'!$D:$D,'Modelling New'!$O:$O)*PA[[#This Row],[Lost PoA(Wh/m2)]]*PA[[#This Row],[DC Capacity Affected (kW)]])/1000,"")</f>
        <v>101.87204290818215</v>
      </c>
    </row>
    <row r="757" spans="1:38">
      <c r="A757" s="174">
        <f t="shared" si="13"/>
        <v>756</v>
      </c>
      <c r="B757" s="30">
        <v>45830</v>
      </c>
      <c r="C757" s="183">
        <f>YEAR(PA[[#This Row],[Date]])+IF(MONTH(PA[[#This Row],[Date]])&gt;=4,1,0)</f>
        <v>2026</v>
      </c>
      <c r="D757" s="32">
        <f>YEAR(PA[[#This Row],[Date]])</f>
        <v>2025</v>
      </c>
      <c r="E757" s="36" t="s">
        <v>364</v>
      </c>
      <c r="F757" s="36" t="s">
        <v>364</v>
      </c>
      <c r="G757" s="217">
        <v>45809</v>
      </c>
      <c r="H757" s="175">
        <f>DAY(EOMONTH(PA[[#This Row],[Month Year]],0))</f>
        <v>30</v>
      </c>
      <c r="I757" s="33">
        <v>0.26180555555555557</v>
      </c>
      <c r="J757" s="33">
        <v>0.76666666666666672</v>
      </c>
      <c r="K757" s="34">
        <f>IFERROR((PA[[#This Row],[Sunset Time (POA&lt;20 W/m2)]]-PA[[#This Row],[Sunrise Time (POA&gt;20 W/m2)]])*24,"")</f>
        <v>12.116666666666669</v>
      </c>
      <c r="L757" s="36" t="s">
        <v>474</v>
      </c>
      <c r="M757" s="36" t="s">
        <v>411</v>
      </c>
      <c r="N757" s="36" t="s">
        <v>417</v>
      </c>
      <c r="O757" s="37" t="s">
        <v>447</v>
      </c>
      <c r="P757" s="37" t="s">
        <v>472</v>
      </c>
      <c r="Q757" s="36"/>
      <c r="R757" s="175">
        <f>IF((PA[[#This Row],[String Type(If String BD)]]&amp;PA[[#This Row],[Equipment (If any BD other than PV  array and inv)]])="",1,0)</f>
        <v>0</v>
      </c>
      <c r="S757" s="175">
        <f>IF(PA[[#This Row],[String Type(If String BD)]]="",1,0)</f>
        <v>0</v>
      </c>
      <c r="T75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57" s="176">
        <f>IFERROR(_xlfn.XLOOKUP(PA[[#This Row],[Affected Equipment ]],'Basic Data'!N:N,'Basic Data'!Q:Q),"")</f>
        <v>31.610000000000003</v>
      </c>
      <c r="V757" s="303">
        <f ca="1">IFERROR(_xlfn.XLOOKUP(PA[[#This Row],[Affected Equipment ]],'Basic Data'!N:N,'Basic Data'!R:R),"")</f>
        <v>1.8812116883889783E-4</v>
      </c>
      <c r="W757" s="35" t="s">
        <v>448</v>
      </c>
      <c r="X757" s="39"/>
      <c r="Y757" s="38" t="s">
        <v>470</v>
      </c>
      <c r="Z757" s="41">
        <v>0.26180555555555557</v>
      </c>
      <c r="AA757" s="41">
        <v>0.26180555555555557</v>
      </c>
      <c r="AB757" s="41">
        <v>0.26180555555555557</v>
      </c>
      <c r="AC757" s="45">
        <v>0.73611111111111116</v>
      </c>
      <c r="AD757" s="177">
        <f>IF(PA[[#This Row],[Acknowledgement Time ]]="NA","",(PA[[#This Row],[Acknowledgement Time ]]-PA[[#This Row],[Fault Time]])*24)</f>
        <v>0</v>
      </c>
      <c r="AE757" s="177">
        <f>IF(PA[[#This Row],[Work Start time on Fault]]="NA","",(PA[[#This Row],[Work Start time on Fault]]-PA[[#This Row],[Fault Time]])*24)</f>
        <v>0</v>
      </c>
      <c r="AF757" s="178">
        <f>IF(PA[[#This Row],[Status]]="Open","",(PA[[#This Row],[Work Completion time on fault]]-PA[[#This Row],[Fault Time]])*24)</f>
        <v>11.383333333333335</v>
      </c>
      <c r="AG757" s="177">
        <f>IFERROR((PA[[#This Row],[Work Completion time on fault]]-PA[[#This Row],[Fault Time]])*24,"")</f>
        <v>11.383333333333335</v>
      </c>
      <c r="AH757" s="316" t="s">
        <v>594</v>
      </c>
      <c r="AI757" s="32" t="s">
        <v>368</v>
      </c>
      <c r="AJ757" s="176">
        <f ca="1">IFERROR(PA[[#This Row],[Breakdown Time]]*PA[[#This Row],[Plant Equivalent Weightage]],"")</f>
        <v>2.1414459719494537E-3</v>
      </c>
      <c r="AK757" s="37">
        <v>3984</v>
      </c>
      <c r="AL757" s="278">
        <f>IFERROR((_xlfn.XLOOKUP($G757,'Modelling New'!$D:$D,'Modelling New'!$O:$O)*PA[[#This Row],[Lost PoA(Wh/m2)]]*PA[[#This Row],[DC Capacity Affected (kW)]])/1000,"")</f>
        <v>102.1283892667835</v>
      </c>
    </row>
    <row r="758" spans="1:38">
      <c r="A758" s="174">
        <f t="shared" si="13"/>
        <v>757</v>
      </c>
      <c r="B758" s="30">
        <v>45830</v>
      </c>
      <c r="C758" s="184">
        <f>YEAR(PA[[#This Row],[Date]])+IF(MONTH(PA[[#This Row],[Date]])&gt;=4,1,0)</f>
        <v>2026</v>
      </c>
      <c r="D758" s="32">
        <f>YEAR(PA[[#This Row],[Date]])</f>
        <v>2025</v>
      </c>
      <c r="E758" s="36" t="s">
        <v>364</v>
      </c>
      <c r="F758" s="36" t="s">
        <v>364</v>
      </c>
      <c r="G758" s="217">
        <v>45809</v>
      </c>
      <c r="H758" s="31">
        <f>DAY(EOMONTH(PA[[#This Row],[Month Year]],0))</f>
        <v>30</v>
      </c>
      <c r="I758" s="33">
        <v>0.26180555555555557</v>
      </c>
      <c r="J758" s="33">
        <v>0.76666666666666672</v>
      </c>
      <c r="K758" s="34">
        <f>IFERROR((PA[[#This Row],[Sunset Time (POA&lt;20 W/m2)]]-PA[[#This Row],[Sunrise Time (POA&gt;20 W/m2)]])*24,"")</f>
        <v>12.116666666666669</v>
      </c>
      <c r="L758" s="32" t="s">
        <v>412</v>
      </c>
      <c r="M758" s="32" t="s">
        <v>484</v>
      </c>
      <c r="N758" s="36" t="s">
        <v>413</v>
      </c>
      <c r="O758" s="35" t="s">
        <v>473</v>
      </c>
      <c r="P758" s="35"/>
      <c r="Q758" s="32"/>
      <c r="R758" s="31">
        <f>IF((PA[[#This Row],[String Type(If String BD)]]&amp;PA[[#This Row],[Equipment (If any BD other than PV  array and inv)]])="",1,0)</f>
        <v>1</v>
      </c>
      <c r="S758" s="31">
        <f>IF(PA[[#This Row],[String Type(If String BD)]]="",1,0)</f>
        <v>1</v>
      </c>
      <c r="T7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58" s="34">
        <f>IFERROR(_xlfn.XLOOKUP(PA[[#This Row],[Affected Equipment ]],'Basic Data'!N:N,'Basic Data'!Q:Q),"")</f>
        <v>255.2</v>
      </c>
      <c r="V758" s="302">
        <f ca="1">IFERROR(_xlfn.XLOOKUP(PA[[#This Row],[Affected Equipment ]],'Basic Data'!N:N,'Basic Data'!R:R),"")</f>
        <v>1.5187764089745878E-3</v>
      </c>
      <c r="W758" s="35" t="s">
        <v>434</v>
      </c>
      <c r="X758" s="38"/>
      <c r="Y758" s="38" t="s">
        <v>701</v>
      </c>
      <c r="Z758" s="44">
        <v>0.55000000000000004</v>
      </c>
      <c r="AA758" s="44">
        <v>0.55000000000000004</v>
      </c>
      <c r="AB758" s="44">
        <v>0.55000000000000004</v>
      </c>
      <c r="AC758" s="44">
        <v>0.76666666666666672</v>
      </c>
      <c r="AD758" s="42">
        <f>IF(PA[[#This Row],[Acknowledgement Time ]]="NA","",(PA[[#This Row],[Acknowledgement Time ]]-PA[[#This Row],[Fault Time]])*24)</f>
        <v>0</v>
      </c>
      <c r="AE758" s="42">
        <f>IF(PA[[#This Row],[Work Start time on Fault]]="NA","",(PA[[#This Row],[Work Start time on Fault]]-PA[[#This Row],[Fault Time]])*24)</f>
        <v>0</v>
      </c>
      <c r="AF758" s="43" t="str">
        <f>IF(PA[[#This Row],[Status]]="Open","",(PA[[#This Row],[Work Completion time on fault]]-PA[[#This Row],[Fault Time]])*24)</f>
        <v/>
      </c>
      <c r="AG758" s="42">
        <f>IFERROR((PA[[#This Row],[Work Completion time on fault]]-PA[[#This Row],[Fault Time]])*24,"")</f>
        <v>5.2</v>
      </c>
      <c r="AH758" s="35" t="s">
        <v>552</v>
      </c>
      <c r="AI758" s="32" t="s">
        <v>553</v>
      </c>
      <c r="AJ758" s="34">
        <f ca="1">IFERROR(PA[[#This Row],[Breakdown Time]]*PA[[#This Row],[Plant Equivalent Weightage]],"")</f>
        <v>7.8976373266678567E-3</v>
      </c>
      <c r="AK758" s="35">
        <v>1086</v>
      </c>
      <c r="AL758" s="49">
        <f>IFERROR((_xlfn.XLOOKUP($G758,'Modelling New'!$D:$D,'Modelling New'!$O:$O)*PA[[#This Row],[Lost PoA(Wh/m2)]]*PA[[#This Row],[DC Capacity Affected (kW)]])/1000,"")</f>
        <v>224.75696145701997</v>
      </c>
    </row>
    <row r="759" spans="1:38">
      <c r="A759" s="174">
        <f t="shared" si="13"/>
        <v>758</v>
      </c>
      <c r="B759" s="30">
        <v>45830</v>
      </c>
      <c r="C759" s="184">
        <f>YEAR(PA[[#This Row],[Date]])+IF(MONTH(PA[[#This Row],[Date]])&gt;=4,1,0)</f>
        <v>2026</v>
      </c>
      <c r="D759" s="32">
        <f>YEAR(PA[[#This Row],[Date]])</f>
        <v>2025</v>
      </c>
      <c r="E759" s="36" t="s">
        <v>364</v>
      </c>
      <c r="F759" s="36" t="s">
        <v>364</v>
      </c>
      <c r="G759" s="217">
        <v>45809</v>
      </c>
      <c r="H759" s="31">
        <f>DAY(EOMONTH(PA[[#This Row],[Month Year]],0))</f>
        <v>30</v>
      </c>
      <c r="I759" s="33">
        <v>0.26180555555555557</v>
      </c>
      <c r="J759" s="33">
        <v>0.76666666666666672</v>
      </c>
      <c r="K759" s="34">
        <f>IFERROR((PA[[#This Row],[Sunset Time (POA&lt;20 W/m2)]]-PA[[#This Row],[Sunrise Time (POA&gt;20 W/m2)]])*24,"")</f>
        <v>12.116666666666669</v>
      </c>
      <c r="L759" s="32" t="s">
        <v>412</v>
      </c>
      <c r="M759" s="32" t="s">
        <v>484</v>
      </c>
      <c r="N759" s="36" t="s">
        <v>413</v>
      </c>
      <c r="O759" s="37" t="s">
        <v>441</v>
      </c>
      <c r="P759" s="35"/>
      <c r="Q759" s="32"/>
      <c r="R759" s="31">
        <f>IF((PA[[#This Row],[String Type(If String BD)]]&amp;PA[[#This Row],[Equipment (If any BD other than PV  array and inv)]])="",1,0)</f>
        <v>1</v>
      </c>
      <c r="S759" s="31">
        <f>IF(PA[[#This Row],[String Type(If String BD)]]="",1,0)</f>
        <v>1</v>
      </c>
      <c r="T7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59" s="34">
        <f>IFERROR(_xlfn.XLOOKUP(PA[[#This Row],[Affected Equipment ]],'Basic Data'!N:N,'Basic Data'!Q:Q),"")</f>
        <v>255.2</v>
      </c>
      <c r="V759" s="302">
        <f ca="1">IFERROR(_xlfn.XLOOKUP(PA[[#This Row],[Affected Equipment ]],'Basic Data'!N:N,'Basic Data'!R:R),"")</f>
        <v>1.5187764089745878E-3</v>
      </c>
      <c r="W759" s="35" t="s">
        <v>434</v>
      </c>
      <c r="X759" s="38"/>
      <c r="Y759" s="38" t="s">
        <v>702</v>
      </c>
      <c r="Z759" s="44">
        <v>0.55000000000000004</v>
      </c>
      <c r="AA759" s="44">
        <v>0.55000000000000004</v>
      </c>
      <c r="AB759" s="44">
        <v>0.55000000000000004</v>
      </c>
      <c r="AC759" s="44">
        <v>0.76666666666666672</v>
      </c>
      <c r="AD759" s="42">
        <f>IF(PA[[#This Row],[Acknowledgement Time ]]="NA","",(PA[[#This Row],[Acknowledgement Time ]]-PA[[#This Row],[Fault Time]])*24)</f>
        <v>0</v>
      </c>
      <c r="AE759" s="42">
        <f>IF(PA[[#This Row],[Work Start time on Fault]]="NA","",(PA[[#This Row],[Work Start time on Fault]]-PA[[#This Row],[Fault Time]])*24)</f>
        <v>0</v>
      </c>
      <c r="AF759" s="43" t="str">
        <f>IF(PA[[#This Row],[Status]]="Open","",(PA[[#This Row],[Work Completion time on fault]]-PA[[#This Row],[Fault Time]])*24)</f>
        <v/>
      </c>
      <c r="AG759" s="42">
        <f>IFERROR((PA[[#This Row],[Work Completion time on fault]]-PA[[#This Row],[Fault Time]])*24,"")</f>
        <v>5.2</v>
      </c>
      <c r="AH759" s="35" t="s">
        <v>552</v>
      </c>
      <c r="AI759" s="32" t="s">
        <v>553</v>
      </c>
      <c r="AJ759" s="34">
        <f ca="1">IFERROR(PA[[#This Row],[Breakdown Time]]*PA[[#This Row],[Plant Equivalent Weightage]],"")</f>
        <v>7.8976373266678567E-3</v>
      </c>
      <c r="AK759" s="35">
        <v>1086</v>
      </c>
      <c r="AL759" s="49">
        <f>IFERROR((_xlfn.XLOOKUP($G759,'Modelling New'!$D:$D,'Modelling New'!$O:$O)*PA[[#This Row],[Lost PoA(Wh/m2)]]*PA[[#This Row],[DC Capacity Affected (kW)]])/1000,"")</f>
        <v>224.75696145701997</v>
      </c>
    </row>
    <row r="760" spans="1:38">
      <c r="A760" s="174">
        <f t="shared" si="13"/>
        <v>759</v>
      </c>
      <c r="B760" s="30">
        <v>45830</v>
      </c>
      <c r="C760" s="184">
        <f>YEAR(PA[[#This Row],[Date]])+IF(MONTH(PA[[#This Row],[Date]])&gt;=4,1,0)</f>
        <v>2026</v>
      </c>
      <c r="D760" s="32">
        <f>YEAR(PA[[#This Row],[Date]])</f>
        <v>2025</v>
      </c>
      <c r="E760" s="36" t="s">
        <v>364</v>
      </c>
      <c r="F760" s="36" t="s">
        <v>364</v>
      </c>
      <c r="G760" s="217">
        <v>45809</v>
      </c>
      <c r="H760" s="31">
        <f>DAY(EOMONTH(PA[[#This Row],[Month Year]],0))</f>
        <v>30</v>
      </c>
      <c r="I760" s="33">
        <v>0.26180555555555557</v>
      </c>
      <c r="J760" s="33">
        <v>0.76666666666666672</v>
      </c>
      <c r="K760" s="34">
        <f>IFERROR((PA[[#This Row],[Sunset Time (POA&lt;20 W/m2)]]-PA[[#This Row],[Sunrise Time (POA&gt;20 W/m2)]])*24,"")</f>
        <v>12.116666666666669</v>
      </c>
      <c r="L760" s="32" t="s">
        <v>412</v>
      </c>
      <c r="M760" s="32" t="s">
        <v>484</v>
      </c>
      <c r="N760" s="36" t="s">
        <v>413</v>
      </c>
      <c r="O760" s="37" t="s">
        <v>447</v>
      </c>
      <c r="P760" s="35"/>
      <c r="Q760" s="32"/>
      <c r="R760" s="31">
        <f>IF((PA[[#This Row],[String Type(If String BD)]]&amp;PA[[#This Row],[Equipment (If any BD other than PV  array and inv)]])="",1,0)</f>
        <v>1</v>
      </c>
      <c r="S760" s="31">
        <f>IF(PA[[#This Row],[String Type(If String BD)]]="",1,0)</f>
        <v>1</v>
      </c>
      <c r="T7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IS8Inv4M2SCB6</v>
      </c>
      <c r="U760" s="34">
        <f>IFERROR(_xlfn.XLOOKUP(PA[[#This Row],[Affected Equipment ]],'Basic Data'!N:N,'Basic Data'!Q:Q),"")</f>
        <v>255.2</v>
      </c>
      <c r="V760" s="302">
        <f ca="1">IFERROR(_xlfn.XLOOKUP(PA[[#This Row],[Affected Equipment ]],'Basic Data'!N:N,'Basic Data'!R:R),"")</f>
        <v>1.5187764089745878E-3</v>
      </c>
      <c r="W760" s="35" t="s">
        <v>434</v>
      </c>
      <c r="X760" s="38"/>
      <c r="Y760" s="38" t="s">
        <v>703</v>
      </c>
      <c r="Z760" s="44">
        <v>0.55000000000000004</v>
      </c>
      <c r="AA760" s="44">
        <v>0.55000000000000004</v>
      </c>
      <c r="AB760" s="44">
        <v>0.55000000000000004</v>
      </c>
      <c r="AC760" s="44">
        <v>0.76666666666666672</v>
      </c>
      <c r="AD760" s="42">
        <f>IF(PA[[#This Row],[Acknowledgement Time ]]="NA","",(PA[[#This Row],[Acknowledgement Time ]]-PA[[#This Row],[Fault Time]])*24)</f>
        <v>0</v>
      </c>
      <c r="AE760" s="42">
        <f>IF(PA[[#This Row],[Work Start time on Fault]]="NA","",(PA[[#This Row],[Work Start time on Fault]]-PA[[#This Row],[Fault Time]])*24)</f>
        <v>0</v>
      </c>
      <c r="AF760" s="43">
        <f>IF(PA[[#This Row],[Status]]="Open","",(PA[[#This Row],[Work Completion time on fault]]-PA[[#This Row],[Fault Time]])*24)</f>
        <v>5.2</v>
      </c>
      <c r="AG760" s="42">
        <f>IFERROR((PA[[#This Row],[Work Completion time on fault]]-PA[[#This Row],[Fault Time]])*24,"")</f>
        <v>5.2</v>
      </c>
      <c r="AH760" s="35" t="s">
        <v>704</v>
      </c>
      <c r="AI760" s="32" t="s">
        <v>368</v>
      </c>
      <c r="AJ760" s="34">
        <f ca="1">IFERROR(PA[[#This Row],[Breakdown Time]]*PA[[#This Row],[Plant Equivalent Weightage]],"")</f>
        <v>7.8976373266678567E-3</v>
      </c>
      <c r="AK760" s="35">
        <v>1086</v>
      </c>
      <c r="AL760" s="49">
        <f>IFERROR((_xlfn.XLOOKUP($G760,'Modelling New'!$D:$D,'Modelling New'!$O:$O)*PA[[#This Row],[Lost PoA(Wh/m2)]]*PA[[#This Row],[DC Capacity Affected (kW)]])/1000,"")</f>
        <v>224.75696145701997</v>
      </c>
    </row>
    <row r="761" spans="1:38">
      <c r="A761" s="174">
        <f t="shared" si="13"/>
        <v>760</v>
      </c>
      <c r="B761" s="30">
        <v>45831</v>
      </c>
      <c r="C761" s="184">
        <f>YEAR(PA[[#This Row],[Date]])+IF(MONTH(PA[[#This Row],[Date]])&gt;=4,1,0)</f>
        <v>2026</v>
      </c>
      <c r="D761" s="32">
        <f>YEAR(PA[[#This Row],[Date]])</f>
        <v>2025</v>
      </c>
      <c r="E761" s="36" t="s">
        <v>364</v>
      </c>
      <c r="F761" s="36" t="s">
        <v>364</v>
      </c>
      <c r="G761" s="217">
        <v>45809</v>
      </c>
      <c r="H761" s="31">
        <f>DAY(EOMONTH(PA[[#This Row],[Month Year]],0))</f>
        <v>30</v>
      </c>
      <c r="I761" s="33">
        <v>0.26527777777777778</v>
      </c>
      <c r="J761" s="33">
        <v>0.77638888888888891</v>
      </c>
      <c r="K761" s="34">
        <f>IFERROR((PA[[#This Row],[Sunset Time (POA&lt;20 W/m2)]]-PA[[#This Row],[Sunrise Time (POA&gt;20 W/m2)]])*24,"")</f>
        <v>12.266666666666666</v>
      </c>
      <c r="L761" s="32" t="s">
        <v>511</v>
      </c>
      <c r="M761" s="32" t="s">
        <v>404</v>
      </c>
      <c r="N761" s="32"/>
      <c r="O761" s="35"/>
      <c r="P761" s="35"/>
      <c r="Q761" s="32"/>
      <c r="R761" s="31">
        <f>IF((PA[[#This Row],[String Type(If String BD)]]&amp;PA[[#This Row],[Equipment (If any BD other than PV  array and inv)]])="",1,0)</f>
        <v>1</v>
      </c>
      <c r="S761" s="31">
        <f>IF(PA[[#This Row],[String Type(If String BD)]]="",1,0)</f>
        <v>1</v>
      </c>
      <c r="T7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61" s="34">
        <f>IFERROR(_xlfn.XLOOKUP(PA[[#This Row],[Affected Equipment ]],'Basic Data'!N:N,'Basic Data'!Q:Q),"")</f>
        <v>4061.8850000000007</v>
      </c>
      <c r="V761" s="179">
        <f ca="1">IFERROR(_xlfn.XLOOKUP(PA[[#This Row],[Affected Equipment ]],'Basic Data'!N:N,'Basic Data'!R:R),"")</f>
        <v>2.4173570195798372E-2</v>
      </c>
      <c r="W761" s="35" t="s">
        <v>475</v>
      </c>
      <c r="X761" s="38"/>
      <c r="Y761" s="38" t="s">
        <v>439</v>
      </c>
      <c r="Z761" s="41">
        <v>0.26527777777777778</v>
      </c>
      <c r="AA761" s="41">
        <v>0.26527777777777778</v>
      </c>
      <c r="AB761" s="41">
        <v>0.26527777777777778</v>
      </c>
      <c r="AC761" s="44">
        <v>0.77638888888888891</v>
      </c>
      <c r="AD761" s="42">
        <f>IF(PA[[#This Row],[Acknowledgement Time ]]="NA","",(PA[[#This Row],[Acknowledgement Time ]]-PA[[#This Row],[Fault Time]])*24)</f>
        <v>0</v>
      </c>
      <c r="AE761" s="42">
        <f>IF(PA[[#This Row],[Work Start time on Fault]]="NA","",(PA[[#This Row],[Work Start time on Fault]]-PA[[#This Row],[Fault Time]])*24)</f>
        <v>0</v>
      </c>
      <c r="AF761" s="43" t="str">
        <f>IF(PA[[#This Row],[Status]]="Open","",(PA[[#This Row],[Work Completion time on fault]]-PA[[#This Row],[Fault Time]])*24)</f>
        <v/>
      </c>
      <c r="AG761" s="42">
        <f>IFERROR((PA[[#This Row],[Work Completion time on fault]]-PA[[#This Row],[Fault Time]])*24,"")</f>
        <v>12.266666666666666</v>
      </c>
      <c r="AH761" s="35" t="s">
        <v>673</v>
      </c>
      <c r="AI761" s="32" t="s">
        <v>553</v>
      </c>
      <c r="AJ761" s="34">
        <f ca="1">IFERROR(PA[[#This Row],[Breakdown Time]]*PA[[#This Row],[Plant Equivalent Weightage]],"")</f>
        <v>0.29652912773512669</v>
      </c>
      <c r="AK761" s="35">
        <v>3500</v>
      </c>
      <c r="AL761" s="49">
        <f>IFERROR((_xlfn.XLOOKUP($G761,'Modelling New'!$D:$D,'Modelling New'!$O:$O)*PA[[#This Row],[Lost PoA(Wh/m2)]]*PA[[#This Row],[DC Capacity Affected (kW)]])/1000,"")</f>
        <v>11529.177478096359</v>
      </c>
    </row>
    <row r="762" spans="1:38">
      <c r="A762" s="174">
        <f t="shared" si="13"/>
        <v>761</v>
      </c>
      <c r="B762" s="30">
        <v>45831</v>
      </c>
      <c r="C762" s="184">
        <f>YEAR(PA[[#This Row],[Date]])+IF(MONTH(PA[[#This Row],[Date]])&gt;=4,1,0)</f>
        <v>2026</v>
      </c>
      <c r="D762" s="32">
        <f>YEAR(PA[[#This Row],[Date]])</f>
        <v>2025</v>
      </c>
      <c r="E762" s="36" t="s">
        <v>364</v>
      </c>
      <c r="F762" s="36" t="s">
        <v>364</v>
      </c>
      <c r="G762" s="217">
        <v>45809</v>
      </c>
      <c r="H762" s="31">
        <f>DAY(EOMONTH(PA[[#This Row],[Month Year]],0))</f>
        <v>30</v>
      </c>
      <c r="I762" s="33">
        <v>0.26527777777777778</v>
      </c>
      <c r="J762" s="33">
        <v>0.77638888888888891</v>
      </c>
      <c r="K762" s="34">
        <f>IFERROR((PA[[#This Row],[Sunset Time (POA&lt;20 W/m2)]]-PA[[#This Row],[Sunrise Time (POA&gt;20 W/m2)]])*24,"")</f>
        <v>12.266666666666666</v>
      </c>
      <c r="L762" s="36" t="s">
        <v>511</v>
      </c>
      <c r="M762" s="36" t="s">
        <v>411</v>
      </c>
      <c r="N762" s="36"/>
      <c r="O762" s="37"/>
      <c r="P762" s="35"/>
      <c r="Q762" s="32"/>
      <c r="R762" s="31">
        <f>IF((PA[[#This Row],[String Type(If String BD)]]&amp;PA[[#This Row],[Equipment (If any BD other than PV  array and inv)]])="",1,0)</f>
        <v>1</v>
      </c>
      <c r="S762" s="31">
        <f>IF(PA[[#This Row],[String Type(If String BD)]]="",1,0)</f>
        <v>1</v>
      </c>
      <c r="T7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62" s="34">
        <f>IFERROR(_xlfn.XLOOKUP(PA[[#This Row],[Affected Equipment ]],'Basic Data'!N:N,'Basic Data'!Q:Q),"")</f>
        <v>3888.03</v>
      </c>
      <c r="V762" s="179">
        <f ca="1">IFERROR(_xlfn.XLOOKUP(PA[[#This Row],[Affected Equipment ]],'Basic Data'!N:N,'Basic Data'!R:R),"")</f>
        <v>2.3138903767184433E-2</v>
      </c>
      <c r="W762" s="35" t="s">
        <v>475</v>
      </c>
      <c r="X762" s="38"/>
      <c r="Y762" s="38" t="s">
        <v>439</v>
      </c>
      <c r="Z762" s="41">
        <v>0.26527777777777778</v>
      </c>
      <c r="AA762" s="41">
        <v>0.26527777777777778</v>
      </c>
      <c r="AB762" s="41">
        <v>0.26527777777777778</v>
      </c>
      <c r="AC762" s="44">
        <v>0.77638888888888891</v>
      </c>
      <c r="AD762" s="42">
        <f>IF(PA[[#This Row],[Acknowledgement Time ]]="NA","",(PA[[#This Row],[Acknowledgement Time ]]-PA[[#This Row],[Fault Time]])*24)</f>
        <v>0</v>
      </c>
      <c r="AE762" s="42">
        <f>IF(PA[[#This Row],[Work Start time on Fault]]="NA","",(PA[[#This Row],[Work Start time on Fault]]-PA[[#This Row],[Fault Time]])*24)</f>
        <v>0</v>
      </c>
      <c r="AF762" s="43" t="str">
        <f>IF(PA[[#This Row],[Status]]="Open","",(PA[[#This Row],[Work Completion time on fault]]-PA[[#This Row],[Fault Time]])*24)</f>
        <v/>
      </c>
      <c r="AG762" s="42">
        <f>IFERROR((PA[[#This Row],[Work Completion time on fault]]-PA[[#This Row],[Fault Time]])*24,"")</f>
        <v>12.266666666666666</v>
      </c>
      <c r="AH762" s="35" t="s">
        <v>673</v>
      </c>
      <c r="AI762" s="32" t="s">
        <v>553</v>
      </c>
      <c r="AJ762" s="34">
        <f ca="1">IFERROR(PA[[#This Row],[Breakdown Time]]*PA[[#This Row],[Plant Equivalent Weightage]],"")</f>
        <v>0.28383721954412905</v>
      </c>
      <c r="AK762" s="35">
        <v>3500</v>
      </c>
      <c r="AL762" s="49">
        <f>IFERROR((_xlfn.XLOOKUP($G762,'Modelling New'!$D:$D,'Modelling New'!$O:$O)*PA[[#This Row],[Lost PoA(Wh/m2)]]*PA[[#This Row],[DC Capacity Affected (kW)]])/1000,"")</f>
        <v>11035.71073778873</v>
      </c>
    </row>
    <row r="763" spans="1:38">
      <c r="A763" s="174">
        <f t="shared" si="13"/>
        <v>762</v>
      </c>
      <c r="B763" s="30">
        <v>45831</v>
      </c>
      <c r="C763" s="184">
        <f>YEAR(PA[[#This Row],[Date]])+IF(MONTH(PA[[#This Row],[Date]])&gt;=4,1,0)</f>
        <v>2026</v>
      </c>
      <c r="D763" s="32">
        <f>YEAR(PA[[#This Row],[Date]])</f>
        <v>2025</v>
      </c>
      <c r="E763" s="36" t="s">
        <v>364</v>
      </c>
      <c r="F763" s="36" t="s">
        <v>364</v>
      </c>
      <c r="G763" s="217">
        <v>45809</v>
      </c>
      <c r="H763" s="31">
        <f>DAY(EOMONTH(PA[[#This Row],[Month Year]],0))</f>
        <v>30</v>
      </c>
      <c r="I763" s="33">
        <v>0.26527777777777778</v>
      </c>
      <c r="J763" s="33">
        <v>0.77638888888888891</v>
      </c>
      <c r="K763" s="34">
        <f>IFERROR((PA[[#This Row],[Sunset Time (POA&lt;20 W/m2)]]-PA[[#This Row],[Sunrise Time (POA&gt;20 W/m2)]])*24,"")</f>
        <v>12.266666666666666</v>
      </c>
      <c r="L763" s="32" t="s">
        <v>428</v>
      </c>
      <c r="M763" s="36" t="s">
        <v>411</v>
      </c>
      <c r="N763" s="36" t="s">
        <v>413</v>
      </c>
      <c r="O763" s="37" t="s">
        <v>406</v>
      </c>
      <c r="P763" s="35"/>
      <c r="Q763" s="32"/>
      <c r="R763" s="31">
        <f>IF((PA[[#This Row],[String Type(If String BD)]]&amp;PA[[#This Row],[Equipment (If any BD other than PV  array and inv)]])="",1,0)</f>
        <v>1</v>
      </c>
      <c r="S763" s="31">
        <f>IF(PA[[#This Row],[String Type(If String BD)]]="",1,0)</f>
        <v>1</v>
      </c>
      <c r="T7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63" s="34">
        <f>IFERROR(_xlfn.XLOOKUP(PA[[#This Row],[Affected Equipment ]],'Basic Data'!N:N,'Basic Data'!Q:Q),"")</f>
        <v>287.10000000000002</v>
      </c>
      <c r="V763" s="179">
        <f ca="1">IFERROR(_xlfn.XLOOKUP(PA[[#This Row],[Affected Equipment ]],'Basic Data'!N:N,'Basic Data'!R:R),"")</f>
        <v>1.7086234600964115E-3</v>
      </c>
      <c r="W763" s="35" t="s">
        <v>434</v>
      </c>
      <c r="X763" s="38"/>
      <c r="Y763" s="38" t="s">
        <v>680</v>
      </c>
      <c r="Z763" s="41">
        <v>0.26527777777777778</v>
      </c>
      <c r="AA763" s="41">
        <v>0.26527777777777778</v>
      </c>
      <c r="AB763" s="41">
        <v>0.26527777777777778</v>
      </c>
      <c r="AC763" s="44">
        <v>0.77638888888888891</v>
      </c>
      <c r="AD763" s="42">
        <f>IF(PA[[#This Row],[Acknowledgement Time ]]="NA","",(PA[[#This Row],[Acknowledgement Time ]]-PA[[#This Row],[Fault Time]])*24)</f>
        <v>0</v>
      </c>
      <c r="AE763" s="42">
        <f>IF(PA[[#This Row],[Work Start time on Fault]]="NA","",(PA[[#This Row],[Work Start time on Fault]]-PA[[#This Row],[Fault Time]])*24)</f>
        <v>0</v>
      </c>
      <c r="AF763" s="43" t="str">
        <f>IF(PA[[#This Row],[Status]]="Open","",(PA[[#This Row],[Work Completion time on fault]]-PA[[#This Row],[Fault Time]])*24)</f>
        <v/>
      </c>
      <c r="AG763" s="42">
        <f>IFERROR((PA[[#This Row],[Work Completion time on fault]]-PA[[#This Row],[Fault Time]])*24,"")</f>
        <v>12.266666666666666</v>
      </c>
      <c r="AH763" s="35" t="s">
        <v>552</v>
      </c>
      <c r="AI763" s="32" t="s">
        <v>553</v>
      </c>
      <c r="AJ763" s="34">
        <f ca="1">IFERROR(PA[[#This Row],[Breakdown Time]]*PA[[#This Row],[Plant Equivalent Weightage]],"")</f>
        <v>2.0959114443849312E-2</v>
      </c>
      <c r="AK763" s="35">
        <v>3641</v>
      </c>
      <c r="AL763" s="49">
        <f>IFERROR((_xlfn.XLOOKUP($G763,'Modelling New'!$D:$D,'Modelling New'!$O:$O)*PA[[#This Row],[Lost PoA(Wh/m2)]]*PA[[#This Row],[DC Capacity Affected (kW)]])/1000,"")</f>
        <v>847.72800068889126</v>
      </c>
    </row>
    <row r="764" spans="1:38">
      <c r="A764" s="174">
        <f t="shared" si="13"/>
        <v>763</v>
      </c>
      <c r="B764" s="134">
        <v>45831</v>
      </c>
      <c r="C764" s="183">
        <f>YEAR(PA[[#This Row],[Date]])+IF(MONTH(PA[[#This Row],[Date]])&gt;=4,1,0)</f>
        <v>2026</v>
      </c>
      <c r="D764" s="32">
        <f>YEAR(PA[[#This Row],[Date]])</f>
        <v>2025</v>
      </c>
      <c r="E764" s="36" t="s">
        <v>364</v>
      </c>
      <c r="F764" s="36" t="s">
        <v>364</v>
      </c>
      <c r="G764" s="217">
        <v>45809</v>
      </c>
      <c r="H764" s="175">
        <f>DAY(EOMONTH(PA[[#This Row],[Month Year]],0))</f>
        <v>30</v>
      </c>
      <c r="I764" s="33">
        <v>0.26527777777777778</v>
      </c>
      <c r="J764" s="33">
        <v>0.77638888888888891</v>
      </c>
      <c r="K764" s="34">
        <f>IFERROR((PA[[#This Row],[Sunset Time (POA&lt;20 W/m2)]]-PA[[#This Row],[Sunrise Time (POA&gt;20 W/m2)]])*24,"")</f>
        <v>12.266666666666666</v>
      </c>
      <c r="L764" s="32" t="s">
        <v>428</v>
      </c>
      <c r="M764" s="36" t="s">
        <v>411</v>
      </c>
      <c r="N764" s="36" t="s">
        <v>413</v>
      </c>
      <c r="O764" s="37" t="s">
        <v>457</v>
      </c>
      <c r="P764" s="37"/>
      <c r="Q764" s="36"/>
      <c r="R764" s="175">
        <f>IF((PA[[#This Row],[String Type(If String BD)]]&amp;PA[[#This Row],[Equipment (If any BD other than PV  array and inv)]])="",1,0)</f>
        <v>1</v>
      </c>
      <c r="S764" s="175">
        <f>IF(PA[[#This Row],[String Type(If String BD)]]="",1,0)</f>
        <v>1</v>
      </c>
      <c r="T76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64" s="176">
        <f>IFERROR(_xlfn.XLOOKUP(PA[[#This Row],[Affected Equipment ]],'Basic Data'!N:N,'Basic Data'!Q:Q),"")</f>
        <v>287.10000000000002</v>
      </c>
      <c r="V764" s="180">
        <f ca="1">IFERROR(_xlfn.XLOOKUP(PA[[#This Row],[Affected Equipment ]],'Basic Data'!N:N,'Basic Data'!R:R),"")</f>
        <v>1.7086234600964115E-3</v>
      </c>
      <c r="W764" s="35" t="s">
        <v>434</v>
      </c>
      <c r="X764" s="39"/>
      <c r="Y764" s="38" t="s">
        <v>681</v>
      </c>
      <c r="Z764" s="41">
        <v>0.26527777777777778</v>
      </c>
      <c r="AA764" s="41">
        <v>0.26527777777777778</v>
      </c>
      <c r="AB764" s="47">
        <v>0.26527777777777778</v>
      </c>
      <c r="AC764" s="45">
        <v>0.77638888888888891</v>
      </c>
      <c r="AD764" s="177">
        <f>IF(PA[[#This Row],[Acknowledgement Time ]]="NA","",(PA[[#This Row],[Acknowledgement Time ]]-PA[[#This Row],[Fault Time]])*24)</f>
        <v>0</v>
      </c>
      <c r="AE764" s="177">
        <f>IF(PA[[#This Row],[Work Start time on Fault]]="NA","",(PA[[#This Row],[Work Start time on Fault]]-PA[[#This Row],[Fault Time]])*24)</f>
        <v>0</v>
      </c>
      <c r="AF764" s="178" t="str">
        <f>IF(PA[[#This Row],[Status]]="Open","",(PA[[#This Row],[Work Completion time on fault]]-PA[[#This Row],[Fault Time]])*24)</f>
        <v/>
      </c>
      <c r="AG764" s="177">
        <f>IFERROR((PA[[#This Row],[Work Completion time on fault]]-PA[[#This Row],[Fault Time]])*24,"")</f>
        <v>12.266666666666666</v>
      </c>
      <c r="AH764" s="35" t="s">
        <v>552</v>
      </c>
      <c r="AI764" s="32" t="s">
        <v>553</v>
      </c>
      <c r="AJ764" s="176">
        <f ca="1">IFERROR(PA[[#This Row],[Breakdown Time]]*PA[[#This Row],[Plant Equivalent Weightage]],"")</f>
        <v>2.0959114443849312E-2</v>
      </c>
      <c r="AK764" s="35">
        <v>3641</v>
      </c>
      <c r="AL764" s="278">
        <f>IFERROR((_xlfn.XLOOKUP($G764,'Modelling New'!$D:$D,'Modelling New'!$O:$O)*PA[[#This Row],[Lost PoA(Wh/m2)]]*PA[[#This Row],[DC Capacity Affected (kW)]])/1000,"")</f>
        <v>847.72800068889126</v>
      </c>
    </row>
    <row r="765" spans="1:38">
      <c r="A765" s="174">
        <f t="shared" si="13"/>
        <v>764</v>
      </c>
      <c r="B765" s="30">
        <v>45831</v>
      </c>
      <c r="C765" s="184">
        <f>YEAR(PA[[#This Row],[Date]])+IF(MONTH(PA[[#This Row],[Date]])&gt;=4,1,0)</f>
        <v>2026</v>
      </c>
      <c r="D765" s="32">
        <f>YEAR(PA[[#This Row],[Date]])</f>
        <v>2025</v>
      </c>
      <c r="E765" s="36" t="s">
        <v>364</v>
      </c>
      <c r="F765" s="36" t="s">
        <v>364</v>
      </c>
      <c r="G765" s="217">
        <v>45809</v>
      </c>
      <c r="H765" s="31">
        <f>DAY(EOMONTH(PA[[#This Row],[Month Year]],0))</f>
        <v>30</v>
      </c>
      <c r="I765" s="33">
        <v>0.26527777777777778</v>
      </c>
      <c r="J765" s="33">
        <v>0.77638888888888891</v>
      </c>
      <c r="K765" s="34">
        <f>IFERROR((PA[[#This Row],[Sunset Time (POA&lt;20 W/m2)]]-PA[[#This Row],[Sunrise Time (POA&gt;20 W/m2)]])*24,"")</f>
        <v>12.266666666666666</v>
      </c>
      <c r="L765" s="32" t="s">
        <v>412</v>
      </c>
      <c r="M765" s="32" t="s">
        <v>484</v>
      </c>
      <c r="N765" s="36" t="s">
        <v>413</v>
      </c>
      <c r="O765" s="35" t="s">
        <v>473</v>
      </c>
      <c r="P765" s="35"/>
      <c r="Q765" s="32"/>
      <c r="R765" s="31">
        <f>IF((PA[[#This Row],[String Type(If String BD)]]&amp;PA[[#This Row],[Equipment (If any BD other than PV  array and inv)]])="",1,0)</f>
        <v>1</v>
      </c>
      <c r="S765" s="31">
        <f>IF(PA[[#This Row],[String Type(If String BD)]]="",1,0)</f>
        <v>1</v>
      </c>
      <c r="T7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65" s="34">
        <f>IFERROR(_xlfn.XLOOKUP(PA[[#This Row],[Affected Equipment ]],'Basic Data'!N:N,'Basic Data'!Q:Q),"")</f>
        <v>255.2</v>
      </c>
      <c r="V765" s="179">
        <f ca="1">IFERROR(_xlfn.XLOOKUP(PA[[#This Row],[Affected Equipment ]],'Basic Data'!N:N,'Basic Data'!R:R),"")</f>
        <v>1.5187764089745878E-3</v>
      </c>
      <c r="W765" s="35" t="s">
        <v>434</v>
      </c>
      <c r="X765" s="38"/>
      <c r="Y765" s="38" t="s">
        <v>701</v>
      </c>
      <c r="Z765" s="41">
        <v>0.26527777777777778</v>
      </c>
      <c r="AA765" s="41">
        <v>0.26527777777777778</v>
      </c>
      <c r="AB765" s="41">
        <v>0.26527777777777778</v>
      </c>
      <c r="AC765" s="44">
        <v>0.77638888888888891</v>
      </c>
      <c r="AD765" s="42">
        <f>IF(PA[[#This Row],[Acknowledgement Time ]]="NA","",(PA[[#This Row],[Acknowledgement Time ]]-PA[[#This Row],[Fault Time]])*24)</f>
        <v>0</v>
      </c>
      <c r="AE765" s="42">
        <f>IF(PA[[#This Row],[Work Start time on Fault]]="NA","",(PA[[#This Row],[Work Start time on Fault]]-PA[[#This Row],[Fault Time]])*24)</f>
        <v>0</v>
      </c>
      <c r="AF765" s="43" t="str">
        <f>IF(PA[[#This Row],[Status]]="Open","",(PA[[#This Row],[Work Completion time on fault]]-PA[[#This Row],[Fault Time]])*24)</f>
        <v/>
      </c>
      <c r="AG765" s="42">
        <f>IFERROR((PA[[#This Row],[Work Completion time on fault]]-PA[[#This Row],[Fault Time]])*24,"")</f>
        <v>12.266666666666666</v>
      </c>
      <c r="AH765" s="35" t="s">
        <v>552</v>
      </c>
      <c r="AI765" s="32" t="s">
        <v>553</v>
      </c>
      <c r="AJ765" s="34">
        <f ca="1">IFERROR(PA[[#This Row],[Breakdown Time]]*PA[[#This Row],[Plant Equivalent Weightage]],"")</f>
        <v>1.8630323950088276E-2</v>
      </c>
      <c r="AK765" s="35">
        <v>3641</v>
      </c>
      <c r="AL765" s="49">
        <f>IFERROR((_xlfn.XLOOKUP($G765,'Modelling New'!$D:$D,'Modelling New'!$O:$O)*PA[[#This Row],[Lost PoA(Wh/m2)]]*PA[[#This Row],[DC Capacity Affected (kW)]])/1000,"")</f>
        <v>753.53600061234772</v>
      </c>
    </row>
    <row r="766" spans="1:38">
      <c r="A766" s="174">
        <f t="shared" si="13"/>
        <v>765</v>
      </c>
      <c r="B766" s="30">
        <v>45831</v>
      </c>
      <c r="C766" s="184">
        <f>YEAR(PA[[#This Row],[Date]])+IF(MONTH(PA[[#This Row],[Date]])&gt;=4,1,0)</f>
        <v>2026</v>
      </c>
      <c r="D766" s="32">
        <f>YEAR(PA[[#This Row],[Date]])</f>
        <v>2025</v>
      </c>
      <c r="E766" s="36" t="s">
        <v>364</v>
      </c>
      <c r="F766" s="36" t="s">
        <v>364</v>
      </c>
      <c r="G766" s="217">
        <v>45809</v>
      </c>
      <c r="H766" s="31">
        <f>DAY(EOMONTH(PA[[#This Row],[Month Year]],0))</f>
        <v>30</v>
      </c>
      <c r="I766" s="33">
        <v>0.26527777777777778</v>
      </c>
      <c r="J766" s="33">
        <v>0.77638888888888891</v>
      </c>
      <c r="K766" s="34">
        <f>IFERROR((PA[[#This Row],[Sunset Time (POA&lt;20 W/m2)]]-PA[[#This Row],[Sunrise Time (POA&gt;20 W/m2)]])*24,"")</f>
        <v>12.266666666666666</v>
      </c>
      <c r="L766" s="32" t="s">
        <v>412</v>
      </c>
      <c r="M766" s="32" t="s">
        <v>484</v>
      </c>
      <c r="N766" s="36" t="s">
        <v>413</v>
      </c>
      <c r="O766" s="37" t="s">
        <v>441</v>
      </c>
      <c r="P766" s="35"/>
      <c r="Q766" s="32"/>
      <c r="R766" s="31">
        <f>IF((PA[[#This Row],[String Type(If String BD)]]&amp;PA[[#This Row],[Equipment (If any BD other than PV  array and inv)]])="",1,0)</f>
        <v>1</v>
      </c>
      <c r="S766" s="31">
        <f>IF(PA[[#This Row],[String Type(If String BD)]]="",1,0)</f>
        <v>1</v>
      </c>
      <c r="T7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66" s="34">
        <f>IFERROR(_xlfn.XLOOKUP(PA[[#This Row],[Affected Equipment ]],'Basic Data'!N:N,'Basic Data'!Q:Q),"")</f>
        <v>255.2</v>
      </c>
      <c r="V766" s="179">
        <f ca="1">IFERROR(_xlfn.XLOOKUP(PA[[#This Row],[Affected Equipment ]],'Basic Data'!N:N,'Basic Data'!R:R),"")</f>
        <v>1.5187764089745878E-3</v>
      </c>
      <c r="W766" s="35" t="s">
        <v>434</v>
      </c>
      <c r="X766" s="38"/>
      <c r="Y766" s="38" t="s">
        <v>702</v>
      </c>
      <c r="Z766" s="41">
        <v>0.26527777777777778</v>
      </c>
      <c r="AA766" s="41">
        <v>0.26527777777777778</v>
      </c>
      <c r="AB766" s="41">
        <v>0.26527777777777778</v>
      </c>
      <c r="AC766" s="44">
        <v>0.77638888888888891</v>
      </c>
      <c r="AD766" s="42">
        <f>IF(PA[[#This Row],[Acknowledgement Time ]]="NA","",(PA[[#This Row],[Acknowledgement Time ]]-PA[[#This Row],[Fault Time]])*24)</f>
        <v>0</v>
      </c>
      <c r="AE766" s="42">
        <f>IF(PA[[#This Row],[Work Start time on Fault]]="NA","",(PA[[#This Row],[Work Start time on Fault]]-PA[[#This Row],[Fault Time]])*24)</f>
        <v>0</v>
      </c>
      <c r="AF766" s="43" t="str">
        <f>IF(PA[[#This Row],[Status]]="Open","",(PA[[#This Row],[Work Completion time on fault]]-PA[[#This Row],[Fault Time]])*24)</f>
        <v/>
      </c>
      <c r="AG766" s="42">
        <f>IFERROR((PA[[#This Row],[Work Completion time on fault]]-PA[[#This Row],[Fault Time]])*24,"")</f>
        <v>12.266666666666666</v>
      </c>
      <c r="AH766" s="35" t="s">
        <v>552</v>
      </c>
      <c r="AI766" s="32" t="s">
        <v>553</v>
      </c>
      <c r="AJ766" s="34">
        <f ca="1">IFERROR(PA[[#This Row],[Breakdown Time]]*PA[[#This Row],[Plant Equivalent Weightage]],"")</f>
        <v>1.8630323950088276E-2</v>
      </c>
      <c r="AK766" s="35">
        <v>3641</v>
      </c>
      <c r="AL766" s="49">
        <f>IFERROR((_xlfn.XLOOKUP($G766,'Modelling New'!$D:$D,'Modelling New'!$O:$O)*PA[[#This Row],[Lost PoA(Wh/m2)]]*PA[[#This Row],[DC Capacity Affected (kW)]])/1000,"")</f>
        <v>753.53600061234772</v>
      </c>
    </row>
    <row r="767" spans="1:38">
      <c r="A767" s="174">
        <f t="shared" si="13"/>
        <v>766</v>
      </c>
      <c r="B767" s="30">
        <v>45831</v>
      </c>
      <c r="C767" s="184">
        <f>YEAR(PA[[#This Row],[Date]])+IF(MONTH(PA[[#This Row],[Date]])&gt;=4,1,0)</f>
        <v>2026</v>
      </c>
      <c r="D767" s="32">
        <f>YEAR(PA[[#This Row],[Date]])</f>
        <v>2025</v>
      </c>
      <c r="E767" s="36" t="s">
        <v>364</v>
      </c>
      <c r="F767" s="36" t="s">
        <v>364</v>
      </c>
      <c r="G767" s="217">
        <v>45809</v>
      </c>
      <c r="H767" s="31">
        <f>DAY(EOMONTH(PA[[#This Row],[Month Year]],0))</f>
        <v>30</v>
      </c>
      <c r="I767" s="33">
        <v>0.26527777777777778</v>
      </c>
      <c r="J767" s="33">
        <v>0.77638888888888891</v>
      </c>
      <c r="K767" s="34">
        <f>IFERROR((PA[[#This Row],[Sunset Time (POA&lt;20 W/m2)]]-PA[[#This Row],[Sunrise Time (POA&gt;20 W/m2)]])*24,"")</f>
        <v>12.266666666666666</v>
      </c>
      <c r="L767" s="32" t="s">
        <v>412</v>
      </c>
      <c r="M767" s="32" t="s">
        <v>404</v>
      </c>
      <c r="N767" s="36" t="s">
        <v>413</v>
      </c>
      <c r="O767" s="37" t="s">
        <v>473</v>
      </c>
      <c r="P767" s="37" t="s">
        <v>407</v>
      </c>
      <c r="Q767" s="32"/>
      <c r="R767" s="31">
        <f>IF((PA[[#This Row],[String Type(If String BD)]]&amp;PA[[#This Row],[Equipment (If any BD other than PV  array and inv)]])="",1,0)</f>
        <v>0</v>
      </c>
      <c r="S767" s="31">
        <f>IF(PA[[#This Row],[String Type(If String BD)]]="",1,0)</f>
        <v>0</v>
      </c>
      <c r="T7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67" s="34">
        <f>IFERROR(_xlfn.XLOOKUP(PA[[#This Row],[Affected Equipment ]],'Basic Data'!N:N,'Basic Data'!Q:Q),"")</f>
        <v>31.900000000000002</v>
      </c>
      <c r="V767" s="179">
        <f ca="1">IFERROR(_xlfn.XLOOKUP(PA[[#This Row],[Affected Equipment ]],'Basic Data'!N:N,'Basic Data'!R:R),"")</f>
        <v>1.898470511218235E-4</v>
      </c>
      <c r="W767" s="35" t="s">
        <v>448</v>
      </c>
      <c r="X767" s="38"/>
      <c r="Y767" s="38" t="s">
        <v>470</v>
      </c>
      <c r="Z767" s="41">
        <v>0.26527777777777778</v>
      </c>
      <c r="AA767" s="41">
        <v>0.26527777777777778</v>
      </c>
      <c r="AB767" s="41">
        <v>0.26527777777777778</v>
      </c>
      <c r="AC767" s="44">
        <v>0.70833333333333337</v>
      </c>
      <c r="AD767" s="42">
        <f>IF(PA[[#This Row],[Acknowledgement Time ]]="NA","",(PA[[#This Row],[Acknowledgement Time ]]-PA[[#This Row],[Fault Time]])*24)</f>
        <v>0</v>
      </c>
      <c r="AE767" s="42">
        <f>IF(PA[[#This Row],[Work Start time on Fault]]="NA","",(PA[[#This Row],[Work Start time on Fault]]-PA[[#This Row],[Fault Time]])*24)</f>
        <v>0</v>
      </c>
      <c r="AF767" s="43">
        <f>IF(PA[[#This Row],[Status]]="Open","",(PA[[#This Row],[Work Completion time on fault]]-PA[[#This Row],[Fault Time]])*24)</f>
        <v>10.633333333333335</v>
      </c>
      <c r="AG767" s="42">
        <f>IFERROR((PA[[#This Row],[Work Completion time on fault]]-PA[[#This Row],[Fault Time]])*24,"")</f>
        <v>10.633333333333335</v>
      </c>
      <c r="AH767" s="316" t="s">
        <v>469</v>
      </c>
      <c r="AI767" s="32" t="s">
        <v>368</v>
      </c>
      <c r="AJ767" s="34">
        <f ca="1">IFERROR(PA[[#This Row],[Breakdown Time]]*PA[[#This Row],[Plant Equivalent Weightage]],"")</f>
        <v>2.0187069769287236E-3</v>
      </c>
      <c r="AK767" s="35">
        <v>3546</v>
      </c>
      <c r="AL767" s="49">
        <f>IFERROR((_xlfn.XLOOKUP($G767,'Modelling New'!$D:$D,'Modelling New'!$O:$O)*PA[[#This Row],[Lost PoA(Wh/m2)]]*PA[[#This Row],[DC Capacity Affected (kW)]])/1000,"")</f>
        <v>91.734367556007456</v>
      </c>
    </row>
    <row r="768" spans="1:38">
      <c r="A768" s="174">
        <f t="shared" si="13"/>
        <v>767</v>
      </c>
      <c r="B768" s="30">
        <v>45831</v>
      </c>
      <c r="C768" s="184">
        <f>YEAR(PA[[#This Row],[Date]])+IF(MONTH(PA[[#This Row],[Date]])&gt;=4,1,0)</f>
        <v>2026</v>
      </c>
      <c r="D768" s="32">
        <f>YEAR(PA[[#This Row],[Date]])</f>
        <v>2025</v>
      </c>
      <c r="E768" s="36" t="s">
        <v>364</v>
      </c>
      <c r="F768" s="36" t="s">
        <v>364</v>
      </c>
      <c r="G768" s="217">
        <v>45809</v>
      </c>
      <c r="H768" s="31">
        <f>DAY(EOMONTH(PA[[#This Row],[Month Year]],0))</f>
        <v>30</v>
      </c>
      <c r="I768" s="33">
        <v>0.26527777777777778</v>
      </c>
      <c r="J768" s="33">
        <v>0.77638888888888891</v>
      </c>
      <c r="K768" s="34">
        <f>IFERROR((PA[[#This Row],[Sunset Time (POA&lt;20 W/m2)]]-PA[[#This Row],[Sunrise Time (POA&gt;20 W/m2)]])*24,"")</f>
        <v>12.266666666666666</v>
      </c>
      <c r="L768" s="32" t="s">
        <v>675</v>
      </c>
      <c r="M768" s="32" t="s">
        <v>404</v>
      </c>
      <c r="N768" s="36" t="s">
        <v>417</v>
      </c>
      <c r="O768" s="35"/>
      <c r="P768" s="35"/>
      <c r="Q768" s="32"/>
      <c r="R768" s="31">
        <f>IF((PA[[#This Row],[String Type(If String BD)]]&amp;PA[[#This Row],[Equipment (If any BD other than PV  array and inv)]])="",1,0)</f>
        <v>1</v>
      </c>
      <c r="S768" s="31">
        <f>IF(PA[[#This Row],[String Type(If String BD)]]="",1,0)</f>
        <v>1</v>
      </c>
      <c r="T7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68" s="34">
        <f>IFERROR(_xlfn.XLOOKUP(PA[[#This Row],[Affected Equipment ]],'Basic Data'!N:N,'Basic Data'!Q:Q),"")</f>
        <v>1232.79</v>
      </c>
      <c r="V768" s="179">
        <f ca="1">IFERROR(_xlfn.XLOOKUP(PA[[#This Row],[Affected Equipment ]],'Basic Data'!N:N,'Basic Data'!R:R),"")</f>
        <v>7.3367255847170149E-3</v>
      </c>
      <c r="W768" s="35" t="s">
        <v>414</v>
      </c>
      <c r="X768" s="38"/>
      <c r="Y768" s="315" t="s">
        <v>705</v>
      </c>
      <c r="Z768" s="44">
        <v>0.49930555555555556</v>
      </c>
      <c r="AA768" s="44">
        <v>0.49930555555555556</v>
      </c>
      <c r="AB768" s="44">
        <v>0.49930555555555556</v>
      </c>
      <c r="AC768" s="44">
        <v>0.77638888888888891</v>
      </c>
      <c r="AD768" s="42">
        <f>IF(PA[[#This Row],[Acknowledgement Time ]]="NA","",(PA[[#This Row],[Acknowledgement Time ]]-PA[[#This Row],[Fault Time]])*24)</f>
        <v>0</v>
      </c>
      <c r="AE768" s="42">
        <f>IF(PA[[#This Row],[Work Start time on Fault]]="NA","",(PA[[#This Row],[Work Start time on Fault]]-PA[[#This Row],[Fault Time]])*24)</f>
        <v>0</v>
      </c>
      <c r="AF768" s="43" t="str">
        <f>IF(PA[[#This Row],[Status]]="Open","",(PA[[#This Row],[Work Completion time on fault]]-PA[[#This Row],[Fault Time]])*24)</f>
        <v/>
      </c>
      <c r="AG768" s="42">
        <f>IFERROR((PA[[#This Row],[Work Completion time on fault]]-PA[[#This Row],[Fault Time]])*24,"")</f>
        <v>6.65</v>
      </c>
      <c r="AH768" s="316" t="s">
        <v>706</v>
      </c>
      <c r="AI768" s="32" t="s">
        <v>553</v>
      </c>
      <c r="AJ768" s="34">
        <f ca="1">IFERROR(PA[[#This Row],[Breakdown Time]]*PA[[#This Row],[Plant Equivalent Weightage]],"")</f>
        <v>4.8789225138368149E-2</v>
      </c>
      <c r="AK768" s="35">
        <v>1831</v>
      </c>
      <c r="AL768" s="49">
        <f>IFERROR((_xlfn.XLOOKUP($G768,'Modelling New'!$D:$D,'Modelling New'!$O:$O)*PA[[#This Row],[Lost PoA(Wh/m2)]]*PA[[#This Row],[DC Capacity Affected (kW)]])/1000,"")</f>
        <v>1830.5437121364816</v>
      </c>
    </row>
    <row r="769" spans="1:38">
      <c r="A769" s="174">
        <f t="shared" si="13"/>
        <v>768</v>
      </c>
      <c r="B769" s="30">
        <v>45831</v>
      </c>
      <c r="C769" s="184">
        <f>YEAR(PA[[#This Row],[Date]])+IF(MONTH(PA[[#This Row],[Date]])&gt;=4,1,0)</f>
        <v>2026</v>
      </c>
      <c r="D769" s="32">
        <f>YEAR(PA[[#This Row],[Date]])</f>
        <v>2025</v>
      </c>
      <c r="E769" s="36" t="s">
        <v>364</v>
      </c>
      <c r="F769" s="36" t="s">
        <v>364</v>
      </c>
      <c r="G769" s="217">
        <v>45809</v>
      </c>
      <c r="H769" s="31">
        <f>DAY(EOMONTH(PA[[#This Row],[Month Year]],0))</f>
        <v>30</v>
      </c>
      <c r="I769" s="33">
        <v>0.26527777777777778</v>
      </c>
      <c r="J769" s="33">
        <v>0.77638888888888891</v>
      </c>
      <c r="K769" s="34">
        <f>IFERROR((PA[[#This Row],[Sunset Time (POA&lt;20 W/m2)]]-PA[[#This Row],[Sunrise Time (POA&gt;20 W/m2)]])*24,"")</f>
        <v>12.266666666666666</v>
      </c>
      <c r="L769" s="32" t="s">
        <v>675</v>
      </c>
      <c r="M769" s="32" t="s">
        <v>404</v>
      </c>
      <c r="N769" s="32"/>
      <c r="O769" s="35"/>
      <c r="P769" s="35"/>
      <c r="Q769" s="32"/>
      <c r="R769" s="31">
        <f>IF((PA[[#This Row],[String Type(If String BD)]]&amp;PA[[#This Row],[Equipment (If any BD other than PV  array and inv)]])="",1,0)</f>
        <v>1</v>
      </c>
      <c r="S769" s="31">
        <f>IF(PA[[#This Row],[String Type(If String BD)]]="",1,0)</f>
        <v>1</v>
      </c>
      <c r="T7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</v>
      </c>
      <c r="U769" s="34">
        <f>IFERROR(_xlfn.XLOOKUP(PA[[#This Row],[Affected Equipment ]],'Basic Data'!N:N,'Basic Data'!Q:Q),"")</f>
        <v>4978.5749999999998</v>
      </c>
      <c r="V769" s="179">
        <f ca="1">IFERROR(_xlfn.XLOOKUP(PA[[#This Row],[Affected Equipment ]],'Basic Data'!N:N,'Basic Data'!R:R),"")</f>
        <v>2.9629084092126404E-2</v>
      </c>
      <c r="W769" s="35" t="s">
        <v>475</v>
      </c>
      <c r="X769" s="38"/>
      <c r="Y769" s="315" t="s">
        <v>707</v>
      </c>
      <c r="Z769" s="44">
        <v>0.6743055555555556</v>
      </c>
      <c r="AA769" s="44">
        <v>0.6743055555555556</v>
      </c>
      <c r="AB769" s="44">
        <v>0.6743055555555556</v>
      </c>
      <c r="AC769" s="44">
        <v>0.68888888888888888</v>
      </c>
      <c r="AD769" s="42">
        <f>IF(PA[[#This Row],[Acknowledgement Time ]]="NA","",(PA[[#This Row],[Acknowledgement Time ]]-PA[[#This Row],[Fault Time]])*24)</f>
        <v>0</v>
      </c>
      <c r="AE769" s="42">
        <f>IF(PA[[#This Row],[Work Start time on Fault]]="NA","",(PA[[#This Row],[Work Start time on Fault]]-PA[[#This Row],[Fault Time]])*24)</f>
        <v>0</v>
      </c>
      <c r="AF769" s="43">
        <f>IF(PA[[#This Row],[Status]]="Open","",(PA[[#This Row],[Work Completion time on fault]]-PA[[#This Row],[Fault Time]])*24)</f>
        <v>0.34999999999999876</v>
      </c>
      <c r="AG769" s="42">
        <f>IFERROR((PA[[#This Row],[Work Completion time on fault]]-PA[[#This Row],[Fault Time]])*24,"")</f>
        <v>0.34999999999999876</v>
      </c>
      <c r="AH769" s="316" t="s">
        <v>514</v>
      </c>
      <c r="AI769" s="32" t="s">
        <v>368</v>
      </c>
      <c r="AJ769" s="34">
        <f ca="1">IFERROR(PA[[#This Row],[Breakdown Time]]*PA[[#This Row],[Plant Equivalent Weightage]],"")</f>
        <v>1.0370179432244204E-2</v>
      </c>
      <c r="AK769" s="35">
        <v>35</v>
      </c>
      <c r="AL769" s="49">
        <f>IFERROR((_xlfn.XLOOKUP($G769,'Modelling New'!$D:$D,'Modelling New'!$O:$O)*PA[[#This Row],[Lost PoA(Wh/m2)]]*PA[[#This Row],[DC Capacity Affected (kW)]])/1000,"")</f>
        <v>141.31093017900201</v>
      </c>
    </row>
    <row r="770" spans="1:38">
      <c r="A770" s="174">
        <f t="shared" si="13"/>
        <v>769</v>
      </c>
      <c r="B770" s="134">
        <v>45831</v>
      </c>
      <c r="C770" s="183">
        <f>YEAR(PA[[#This Row],[Date]])+IF(MONTH(PA[[#This Row],[Date]])&gt;=4,1,0)</f>
        <v>2026</v>
      </c>
      <c r="D770" s="32">
        <f>YEAR(PA[[#This Row],[Date]])</f>
        <v>2025</v>
      </c>
      <c r="E770" s="36" t="s">
        <v>364</v>
      </c>
      <c r="F770" s="36" t="s">
        <v>364</v>
      </c>
      <c r="G770" s="217">
        <v>45809</v>
      </c>
      <c r="H770" s="175">
        <f>DAY(EOMONTH(PA[[#This Row],[Month Year]],0))</f>
        <v>30</v>
      </c>
      <c r="I770" s="33">
        <v>0.26527777777777778</v>
      </c>
      <c r="J770" s="33">
        <v>0.77638888888888891</v>
      </c>
      <c r="K770" s="34">
        <f>IFERROR((PA[[#This Row],[Sunset Time (POA&lt;20 W/m2)]]-PA[[#This Row],[Sunrise Time (POA&gt;20 W/m2)]])*24,"")</f>
        <v>12.266666666666666</v>
      </c>
      <c r="L770" s="36" t="s">
        <v>474</v>
      </c>
      <c r="M770" s="32" t="s">
        <v>404</v>
      </c>
      <c r="N770" s="36" t="s">
        <v>417</v>
      </c>
      <c r="O770" s="37" t="s">
        <v>406</v>
      </c>
      <c r="P770" s="37" t="s">
        <v>472</v>
      </c>
      <c r="Q770" s="36"/>
      <c r="R770" s="175">
        <f>IF((PA[[#This Row],[String Type(If String BD)]]&amp;PA[[#This Row],[Equipment (If any BD other than PV  array and inv)]])="",1,0)</f>
        <v>0</v>
      </c>
      <c r="S770" s="175">
        <f>IF(PA[[#This Row],[String Type(If String BD)]]="",1,0)</f>
        <v>0</v>
      </c>
      <c r="T77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0" s="176">
        <f>IFERROR(_xlfn.XLOOKUP(PA[[#This Row],[Affected Equipment ]],'Basic Data'!N:N,'Basic Data'!Q:Q),"")</f>
        <v>31.610000000000003</v>
      </c>
      <c r="V770" s="180">
        <f ca="1">IFERROR(_xlfn.XLOOKUP(PA[[#This Row],[Affected Equipment ]],'Basic Data'!N:N,'Basic Data'!R:R),"")</f>
        <v>1.8812116883889783E-4</v>
      </c>
      <c r="W770" s="35" t="s">
        <v>448</v>
      </c>
      <c r="X770" s="39"/>
      <c r="Y770" s="38" t="s">
        <v>470</v>
      </c>
      <c r="Z770" s="41">
        <v>0.26527777777777778</v>
      </c>
      <c r="AA770" s="41">
        <v>0.26527777777777778</v>
      </c>
      <c r="AB770" s="41">
        <v>0.26527777777777778</v>
      </c>
      <c r="AC770" s="45">
        <v>0.70833333333333337</v>
      </c>
      <c r="AD770" s="177">
        <f>IF(PA[[#This Row],[Acknowledgement Time ]]="NA","",(PA[[#This Row],[Acknowledgement Time ]]-PA[[#This Row],[Fault Time]])*24)</f>
        <v>0</v>
      </c>
      <c r="AE770" s="177">
        <f>IF(PA[[#This Row],[Work Start time on Fault]]="NA","",(PA[[#This Row],[Work Start time on Fault]]-PA[[#This Row],[Fault Time]])*24)</f>
        <v>0</v>
      </c>
      <c r="AF770" s="178">
        <f>IF(PA[[#This Row],[Status]]="Open","",(PA[[#This Row],[Work Completion time on fault]]-PA[[#This Row],[Fault Time]])*24)</f>
        <v>10.633333333333335</v>
      </c>
      <c r="AG770" s="177">
        <f>IFERROR((PA[[#This Row],[Work Completion time on fault]]-PA[[#This Row],[Fault Time]])*24,"")</f>
        <v>10.633333333333335</v>
      </c>
      <c r="AH770" s="316" t="s">
        <v>469</v>
      </c>
      <c r="AI770" s="32" t="s">
        <v>368</v>
      </c>
      <c r="AJ770" s="176">
        <f ca="1">IFERROR(PA[[#This Row],[Breakdown Time]]*PA[[#This Row],[Plant Equivalent Weightage]],"")</f>
        <v>2.0003550953202804E-3</v>
      </c>
      <c r="AK770" s="37">
        <v>3381</v>
      </c>
      <c r="AL770" s="278">
        <f>IFERROR((_xlfn.XLOOKUP($G770,'Modelling New'!$D:$D,'Modelling New'!$O:$O)*PA[[#This Row],[Lost PoA(Wh/m2)]]*PA[[#This Row],[DC Capacity Affected (kW)]])/1000,"")</f>
        <v>86.670703843121245</v>
      </c>
    </row>
    <row r="771" spans="1:38">
      <c r="A771" s="174">
        <f t="shared" si="13"/>
        <v>770</v>
      </c>
      <c r="B771" s="30">
        <v>45831</v>
      </c>
      <c r="C771" s="184">
        <f>YEAR(PA[[#This Row],[Date]])+IF(MONTH(PA[[#This Row],[Date]])&gt;=4,1,0)</f>
        <v>2026</v>
      </c>
      <c r="D771" s="32">
        <f>YEAR(PA[[#This Row],[Date]])</f>
        <v>2025</v>
      </c>
      <c r="E771" s="36" t="s">
        <v>364</v>
      </c>
      <c r="F771" s="36" t="s">
        <v>364</v>
      </c>
      <c r="G771" s="217">
        <v>45809</v>
      </c>
      <c r="H771" s="31">
        <f>DAY(EOMONTH(PA[[#This Row],[Month Year]],0))</f>
        <v>30</v>
      </c>
      <c r="I771" s="33">
        <v>0.26527777777777778</v>
      </c>
      <c r="J771" s="33">
        <v>0.77638888888888891</v>
      </c>
      <c r="K771" s="34">
        <f>IFERROR((PA[[#This Row],[Sunset Time (POA&lt;20 W/m2)]]-PA[[#This Row],[Sunrise Time (POA&gt;20 W/m2)]])*24,"")</f>
        <v>12.266666666666666</v>
      </c>
      <c r="L771" s="36" t="s">
        <v>474</v>
      </c>
      <c r="M771" s="32" t="s">
        <v>404</v>
      </c>
      <c r="N771" s="36" t="s">
        <v>417</v>
      </c>
      <c r="O771" s="37" t="s">
        <v>457</v>
      </c>
      <c r="P771" s="37" t="s">
        <v>472</v>
      </c>
      <c r="Q771" s="32"/>
      <c r="R771" s="31">
        <f>IF((PA[[#This Row],[String Type(If String BD)]]&amp;PA[[#This Row],[Equipment (If any BD other than PV  array and inv)]])="",1,0)</f>
        <v>0</v>
      </c>
      <c r="S771" s="31">
        <f>IF(PA[[#This Row],[String Type(If String BD)]]="",1,0)</f>
        <v>0</v>
      </c>
      <c r="T7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1" s="34">
        <f>IFERROR(_xlfn.XLOOKUP(PA[[#This Row],[Affected Equipment ]],'Basic Data'!N:N,'Basic Data'!Q:Q),"")</f>
        <v>31.610000000000003</v>
      </c>
      <c r="V771" s="179">
        <f ca="1">IFERROR(_xlfn.XLOOKUP(PA[[#This Row],[Affected Equipment ]],'Basic Data'!N:N,'Basic Data'!R:R),"")</f>
        <v>1.8812116883889783E-4</v>
      </c>
      <c r="W771" s="35" t="s">
        <v>482</v>
      </c>
      <c r="X771" s="38"/>
      <c r="Y771" s="38" t="s">
        <v>470</v>
      </c>
      <c r="Z771" s="41">
        <v>0.26527777777777778</v>
      </c>
      <c r="AA771" s="41">
        <v>0.26527777777777778</v>
      </c>
      <c r="AB771" s="41">
        <v>0.26527777777777778</v>
      </c>
      <c r="AC771" s="44">
        <v>0.71527777777777779</v>
      </c>
      <c r="AD771" s="42">
        <f>IF(PA[[#This Row],[Acknowledgement Time ]]="NA","",(PA[[#This Row],[Acknowledgement Time ]]-PA[[#This Row],[Fault Time]])*24)</f>
        <v>0</v>
      </c>
      <c r="AE771" s="42">
        <f>IF(PA[[#This Row],[Work Start time on Fault]]="NA","",(PA[[#This Row],[Work Start time on Fault]]-PA[[#This Row],[Fault Time]])*24)</f>
        <v>0</v>
      </c>
      <c r="AF771" s="43">
        <f>IF(PA[[#This Row],[Status]]="Open","",(PA[[#This Row],[Work Completion time on fault]]-PA[[#This Row],[Fault Time]])*24)</f>
        <v>10.8</v>
      </c>
      <c r="AG771" s="42">
        <f>IFERROR((PA[[#This Row],[Work Completion time on fault]]-PA[[#This Row],[Fault Time]])*24,"")</f>
        <v>10.8</v>
      </c>
      <c r="AH771" s="316" t="s">
        <v>708</v>
      </c>
      <c r="AI771" s="32" t="s">
        <v>368</v>
      </c>
      <c r="AJ771" s="34">
        <f ca="1">IFERROR(PA[[#This Row],[Breakdown Time]]*PA[[#This Row],[Plant Equivalent Weightage]],"")</f>
        <v>2.0317086234600966E-3</v>
      </c>
      <c r="AK771" s="35">
        <v>3396</v>
      </c>
      <c r="AL771" s="49">
        <f>IFERROR((_xlfn.XLOOKUP($G771,'Modelling New'!$D:$D,'Modelling New'!$O:$O)*PA[[#This Row],[Lost PoA(Wh/m2)]]*PA[[#This Row],[DC Capacity Affected (kW)]])/1000,"")</f>
        <v>87.055223381023282</v>
      </c>
    </row>
    <row r="772" spans="1:38">
      <c r="A772" s="174">
        <f t="shared" si="13"/>
        <v>771</v>
      </c>
      <c r="B772" s="30">
        <v>45831</v>
      </c>
      <c r="C772" s="184">
        <f>YEAR(PA[[#This Row],[Date]])+IF(MONTH(PA[[#This Row],[Date]])&gt;=4,1,0)</f>
        <v>2026</v>
      </c>
      <c r="D772" s="32">
        <f>YEAR(PA[[#This Row],[Date]])</f>
        <v>2025</v>
      </c>
      <c r="E772" s="36" t="s">
        <v>364</v>
      </c>
      <c r="F772" s="36" t="s">
        <v>364</v>
      </c>
      <c r="G772" s="217">
        <v>45809</v>
      </c>
      <c r="H772" s="31">
        <f>DAY(EOMONTH(PA[[#This Row],[Month Year]],0))</f>
        <v>30</v>
      </c>
      <c r="I772" s="33">
        <v>0.26527777777777778</v>
      </c>
      <c r="J772" s="33">
        <v>0.77638888888888891</v>
      </c>
      <c r="K772" s="34">
        <f>IFERROR((PA[[#This Row],[Sunset Time (POA&lt;20 W/m2)]]-PA[[#This Row],[Sunrise Time (POA&gt;20 W/m2)]])*24,"")</f>
        <v>12.266666666666666</v>
      </c>
      <c r="L772" s="36" t="s">
        <v>474</v>
      </c>
      <c r="M772" s="32" t="s">
        <v>404</v>
      </c>
      <c r="N772" s="36" t="s">
        <v>417</v>
      </c>
      <c r="O772" s="37" t="s">
        <v>441</v>
      </c>
      <c r="P772" s="37" t="s">
        <v>472</v>
      </c>
      <c r="Q772" s="32"/>
      <c r="R772" s="31">
        <f>IF((PA[[#This Row],[String Type(If String BD)]]&amp;PA[[#This Row],[Equipment (If any BD other than PV  array and inv)]])="",1,0)</f>
        <v>0</v>
      </c>
      <c r="S772" s="31">
        <f>IF(PA[[#This Row],[String Type(If String BD)]]="",1,0)</f>
        <v>0</v>
      </c>
      <c r="T7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2" s="34">
        <f>IFERROR(_xlfn.XLOOKUP(PA[[#This Row],[Affected Equipment ]],'Basic Data'!N:N,'Basic Data'!Q:Q),"")</f>
        <v>31.610000000000003</v>
      </c>
      <c r="V772" s="179">
        <f ca="1">IFERROR(_xlfn.XLOOKUP(PA[[#This Row],[Affected Equipment ]],'Basic Data'!N:N,'Basic Data'!R:R),"")</f>
        <v>1.8812116883889783E-4</v>
      </c>
      <c r="W772" s="35" t="s">
        <v>482</v>
      </c>
      <c r="X772" s="38"/>
      <c r="Y772" s="38" t="s">
        <v>470</v>
      </c>
      <c r="Z772" s="41">
        <v>0.26527777777777778</v>
      </c>
      <c r="AA772" s="41">
        <v>0.26527777777777778</v>
      </c>
      <c r="AB772" s="41">
        <v>0.26527777777777778</v>
      </c>
      <c r="AC772" s="44">
        <v>0.72222222222222221</v>
      </c>
      <c r="AD772" s="42">
        <f>IF(PA[[#This Row],[Acknowledgement Time ]]="NA","",(PA[[#This Row],[Acknowledgement Time ]]-PA[[#This Row],[Fault Time]])*24)</f>
        <v>0</v>
      </c>
      <c r="AE772" s="42">
        <f>IF(PA[[#This Row],[Work Start time on Fault]]="NA","",(PA[[#This Row],[Work Start time on Fault]]-PA[[#This Row],[Fault Time]])*24)</f>
        <v>0</v>
      </c>
      <c r="AF772" s="43">
        <f>IF(PA[[#This Row],[Status]]="Open","",(PA[[#This Row],[Work Completion time on fault]]-PA[[#This Row],[Fault Time]])*24)</f>
        <v>10.966666666666667</v>
      </c>
      <c r="AG772" s="42">
        <f>IFERROR((PA[[#This Row],[Work Completion time on fault]]-PA[[#This Row],[Fault Time]])*24,"")</f>
        <v>10.966666666666667</v>
      </c>
      <c r="AH772" s="316" t="s">
        <v>708</v>
      </c>
      <c r="AI772" s="32" t="s">
        <v>368</v>
      </c>
      <c r="AJ772" s="34">
        <f ca="1">IFERROR(PA[[#This Row],[Breakdown Time]]*PA[[#This Row],[Plant Equivalent Weightage]],"")</f>
        <v>2.0630621515999128E-3</v>
      </c>
      <c r="AK772" s="35">
        <v>3412</v>
      </c>
      <c r="AL772" s="49">
        <f>IFERROR((_xlfn.XLOOKUP($G772,'Modelling New'!$D:$D,'Modelling New'!$O:$O)*PA[[#This Row],[Lost PoA(Wh/m2)]]*PA[[#This Row],[DC Capacity Affected (kW)]])/1000,"")</f>
        <v>87.465377554785476</v>
      </c>
    </row>
    <row r="773" spans="1:38">
      <c r="A773" s="174">
        <f t="shared" si="13"/>
        <v>772</v>
      </c>
      <c r="B773" s="30">
        <v>45831</v>
      </c>
      <c r="C773" s="184">
        <f>YEAR(PA[[#This Row],[Date]])+IF(MONTH(PA[[#This Row],[Date]])&gt;=4,1,0)</f>
        <v>2026</v>
      </c>
      <c r="D773" s="32">
        <f>YEAR(PA[[#This Row],[Date]])</f>
        <v>2025</v>
      </c>
      <c r="E773" s="36" t="s">
        <v>364</v>
      </c>
      <c r="F773" s="36" t="s">
        <v>364</v>
      </c>
      <c r="G773" s="217">
        <v>45809</v>
      </c>
      <c r="H773" s="31">
        <f>DAY(EOMONTH(PA[[#This Row],[Month Year]],0))</f>
        <v>30</v>
      </c>
      <c r="I773" s="33">
        <v>0.26527777777777778</v>
      </c>
      <c r="J773" s="33">
        <v>0.77638888888888891</v>
      </c>
      <c r="K773" s="34">
        <f>IFERROR((PA[[#This Row],[Sunset Time (POA&lt;20 W/m2)]]-PA[[#This Row],[Sunrise Time (POA&gt;20 W/m2)]])*24,"")</f>
        <v>12.266666666666666</v>
      </c>
      <c r="L773" s="36" t="s">
        <v>474</v>
      </c>
      <c r="M773" s="32" t="s">
        <v>404</v>
      </c>
      <c r="N773" s="36" t="s">
        <v>417</v>
      </c>
      <c r="O773" s="37" t="s">
        <v>527</v>
      </c>
      <c r="P773" s="37" t="s">
        <v>472</v>
      </c>
      <c r="Q773" s="32"/>
      <c r="R773" s="31">
        <f>IF((PA[[#This Row],[String Type(If String BD)]]&amp;PA[[#This Row],[Equipment (If any BD other than PV  array and inv)]])="",1,0)</f>
        <v>0</v>
      </c>
      <c r="S773" s="31">
        <f>IF(PA[[#This Row],[String Type(If String BD)]]="",1,0)</f>
        <v>0</v>
      </c>
      <c r="T7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73" s="34">
        <f>IFERROR(_xlfn.XLOOKUP(PA[[#This Row],[Affected Equipment ]],'Basic Data'!N:N,'Basic Data'!Q:Q),"")</f>
        <v>31.610000000000003</v>
      </c>
      <c r="V773" s="179">
        <f ca="1">IFERROR(_xlfn.XLOOKUP(PA[[#This Row],[Affected Equipment ]],'Basic Data'!N:N,'Basic Data'!R:R),"")</f>
        <v>1.8812116883889783E-4</v>
      </c>
      <c r="W773" s="35" t="s">
        <v>482</v>
      </c>
      <c r="X773" s="38"/>
      <c r="Y773" s="38" t="s">
        <v>470</v>
      </c>
      <c r="Z773" s="41">
        <v>0.26527777777777778</v>
      </c>
      <c r="AA773" s="41">
        <v>0.26527777777777778</v>
      </c>
      <c r="AB773" s="41">
        <v>0.26527777777777778</v>
      </c>
      <c r="AC773" s="44">
        <v>0.72916666666666663</v>
      </c>
      <c r="AD773" s="42">
        <f>IF(PA[[#This Row],[Acknowledgement Time ]]="NA","",(PA[[#This Row],[Acknowledgement Time ]]-PA[[#This Row],[Fault Time]])*24)</f>
        <v>0</v>
      </c>
      <c r="AE773" s="42">
        <f>IF(PA[[#This Row],[Work Start time on Fault]]="NA","",(PA[[#This Row],[Work Start time on Fault]]-PA[[#This Row],[Fault Time]])*24)</f>
        <v>0</v>
      </c>
      <c r="AF773" s="43">
        <f>IF(PA[[#This Row],[Status]]="Open","",(PA[[#This Row],[Work Completion time on fault]]-PA[[#This Row],[Fault Time]])*24)</f>
        <v>11.133333333333333</v>
      </c>
      <c r="AG773" s="42">
        <f>IFERROR((PA[[#This Row],[Work Completion time on fault]]-PA[[#This Row],[Fault Time]])*24,"")</f>
        <v>11.133333333333333</v>
      </c>
      <c r="AH773" s="316" t="s">
        <v>709</v>
      </c>
      <c r="AI773" s="32" t="s">
        <v>368</v>
      </c>
      <c r="AJ773" s="34">
        <f ca="1">IFERROR(PA[[#This Row],[Breakdown Time]]*PA[[#This Row],[Plant Equivalent Weightage]],"")</f>
        <v>2.094415679739729E-3</v>
      </c>
      <c r="AK773" s="35">
        <v>3426</v>
      </c>
      <c r="AL773" s="49">
        <f>IFERROR((_xlfn.XLOOKUP($G773,'Modelling New'!$D:$D,'Modelling New'!$O:$O)*PA[[#This Row],[Lost PoA(Wh/m2)]]*PA[[#This Row],[DC Capacity Affected (kW)]])/1000,"")</f>
        <v>87.824262456827384</v>
      </c>
    </row>
    <row r="774" spans="1:38">
      <c r="A774" s="174">
        <f t="shared" si="13"/>
        <v>773</v>
      </c>
      <c r="B774" s="30">
        <v>45832</v>
      </c>
      <c r="C774" s="184">
        <f>YEAR(PA[[#This Row],[Date]])+IF(MONTH(PA[[#This Row],[Date]])&gt;=4,1,0)</f>
        <v>2026</v>
      </c>
      <c r="D774" s="32">
        <f>YEAR(PA[[#This Row],[Date]])</f>
        <v>2025</v>
      </c>
      <c r="E774" s="36" t="s">
        <v>364</v>
      </c>
      <c r="F774" s="36" t="s">
        <v>364</v>
      </c>
      <c r="G774" s="217">
        <v>45809</v>
      </c>
      <c r="H774" s="31">
        <f>DAY(EOMONTH(PA[[#This Row],[Month Year]],0))</f>
        <v>30</v>
      </c>
      <c r="I774" s="33">
        <v>0.26805555555555555</v>
      </c>
      <c r="J774" s="33">
        <v>0.77708333333333335</v>
      </c>
      <c r="K774" s="34">
        <f>IFERROR((PA[[#This Row],[Sunset Time (POA&lt;20 W/m2)]]-PA[[#This Row],[Sunrise Time (POA&gt;20 W/m2)]])*24,"")</f>
        <v>12.216666666666669</v>
      </c>
      <c r="L774" s="32" t="s">
        <v>511</v>
      </c>
      <c r="M774" s="32" t="s">
        <v>404</v>
      </c>
      <c r="N774" s="32"/>
      <c r="O774" s="35"/>
      <c r="P774" s="35"/>
      <c r="Q774" s="32"/>
      <c r="R774" s="31">
        <f>IF((PA[[#This Row],[String Type(If String BD)]]&amp;PA[[#This Row],[Equipment (If any BD other than PV  array and inv)]])="",1,0)</f>
        <v>1</v>
      </c>
      <c r="S774" s="31">
        <f>IF(PA[[#This Row],[String Type(If String BD)]]="",1,0)</f>
        <v>1</v>
      </c>
      <c r="T7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74" s="34">
        <f>IFERROR(_xlfn.XLOOKUP(PA[[#This Row],[Affected Equipment ]],'Basic Data'!N:N,'Basic Data'!Q:Q),"")</f>
        <v>4061.8850000000007</v>
      </c>
      <c r="V774" s="179">
        <f ca="1">IFERROR(_xlfn.XLOOKUP(PA[[#This Row],[Affected Equipment ]],'Basic Data'!N:N,'Basic Data'!R:R),"")</f>
        <v>2.4173570195798372E-2</v>
      </c>
      <c r="W774" s="35" t="s">
        <v>475</v>
      </c>
      <c r="X774" s="38"/>
      <c r="Y774" s="38" t="s">
        <v>439</v>
      </c>
      <c r="Z774" s="41">
        <v>0.26805555555555555</v>
      </c>
      <c r="AA774" s="41">
        <v>0.26805555555555555</v>
      </c>
      <c r="AB774" s="41">
        <v>0.26805555555555555</v>
      </c>
      <c r="AC774" s="44">
        <v>0.77708333333333335</v>
      </c>
      <c r="AD774" s="42">
        <f>IF(PA[[#This Row],[Acknowledgement Time ]]="NA","",(PA[[#This Row],[Acknowledgement Time ]]-PA[[#This Row],[Fault Time]])*24)</f>
        <v>0</v>
      </c>
      <c r="AE774" s="42">
        <f>IF(PA[[#This Row],[Work Start time on Fault]]="NA","",(PA[[#This Row],[Work Start time on Fault]]-PA[[#This Row],[Fault Time]])*24)</f>
        <v>0</v>
      </c>
      <c r="AF774" s="43" t="str">
        <f>IF(PA[[#This Row],[Status]]="Open","",(PA[[#This Row],[Work Completion time on fault]]-PA[[#This Row],[Fault Time]])*24)</f>
        <v/>
      </c>
      <c r="AG774" s="42">
        <f>IFERROR((PA[[#This Row],[Work Completion time on fault]]-PA[[#This Row],[Fault Time]])*24,"")</f>
        <v>12.216666666666669</v>
      </c>
      <c r="AH774" s="35" t="s">
        <v>673</v>
      </c>
      <c r="AI774" s="32" t="s">
        <v>553</v>
      </c>
      <c r="AJ774" s="34">
        <f ca="1">IFERROR(PA[[#This Row],[Breakdown Time]]*PA[[#This Row],[Plant Equivalent Weightage]],"")</f>
        <v>0.29532044922533685</v>
      </c>
      <c r="AK774" s="35">
        <v>4300</v>
      </c>
      <c r="AL774" s="49">
        <f>IFERROR((_xlfn.XLOOKUP($G774,'Modelling New'!$D:$D,'Modelling New'!$O:$O)*PA[[#This Row],[Lost PoA(Wh/m2)]]*PA[[#This Row],[DC Capacity Affected (kW)]])/1000,"")</f>
        <v>14164.418044518383</v>
      </c>
    </row>
    <row r="775" spans="1:38">
      <c r="A775" s="174">
        <f t="shared" si="13"/>
        <v>774</v>
      </c>
      <c r="B775" s="30">
        <v>45832</v>
      </c>
      <c r="C775" s="184">
        <f>YEAR(PA[[#This Row],[Date]])+IF(MONTH(PA[[#This Row],[Date]])&gt;=4,1,0)</f>
        <v>2026</v>
      </c>
      <c r="D775" s="32">
        <f>YEAR(PA[[#This Row],[Date]])</f>
        <v>2025</v>
      </c>
      <c r="E775" s="36" t="s">
        <v>364</v>
      </c>
      <c r="F775" s="36" t="s">
        <v>364</v>
      </c>
      <c r="G775" s="217">
        <v>45809</v>
      </c>
      <c r="H775" s="31">
        <f>DAY(EOMONTH(PA[[#This Row],[Month Year]],0))</f>
        <v>30</v>
      </c>
      <c r="I775" s="33">
        <v>0.26805555555555555</v>
      </c>
      <c r="J775" s="33">
        <v>0.77708333333333335</v>
      </c>
      <c r="K775" s="34">
        <f>IFERROR((PA[[#This Row],[Sunset Time (POA&lt;20 W/m2)]]-PA[[#This Row],[Sunrise Time (POA&gt;20 W/m2)]])*24,"")</f>
        <v>12.216666666666669</v>
      </c>
      <c r="L775" s="36" t="s">
        <v>511</v>
      </c>
      <c r="M775" s="36" t="s">
        <v>411</v>
      </c>
      <c r="N775" s="36"/>
      <c r="O775" s="37"/>
      <c r="P775" s="35"/>
      <c r="Q775" s="32"/>
      <c r="R775" s="31">
        <f>IF((PA[[#This Row],[String Type(If String BD)]]&amp;PA[[#This Row],[Equipment (If any BD other than PV  array and inv)]])="",1,0)</f>
        <v>1</v>
      </c>
      <c r="S775" s="31">
        <f>IF(PA[[#This Row],[String Type(If String BD)]]="",1,0)</f>
        <v>1</v>
      </c>
      <c r="T7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75" s="34">
        <f>IFERROR(_xlfn.XLOOKUP(PA[[#This Row],[Affected Equipment ]],'Basic Data'!N:N,'Basic Data'!Q:Q),"")</f>
        <v>3888.03</v>
      </c>
      <c r="V775" s="179">
        <f ca="1">IFERROR(_xlfn.XLOOKUP(PA[[#This Row],[Affected Equipment ]],'Basic Data'!N:N,'Basic Data'!R:R),"")</f>
        <v>2.3138903767184433E-2</v>
      </c>
      <c r="W775" s="35" t="s">
        <v>475</v>
      </c>
      <c r="X775" s="38"/>
      <c r="Y775" s="38" t="s">
        <v>439</v>
      </c>
      <c r="Z775" s="41">
        <v>0.26805555555555555</v>
      </c>
      <c r="AA775" s="41">
        <v>0.26805555555555555</v>
      </c>
      <c r="AB775" s="41">
        <v>0.26805555555555555</v>
      </c>
      <c r="AC775" s="44">
        <v>0.77708333333333335</v>
      </c>
      <c r="AD775" s="42">
        <f>IF(PA[[#This Row],[Acknowledgement Time ]]="NA","",(PA[[#This Row],[Acknowledgement Time ]]-PA[[#This Row],[Fault Time]])*24)</f>
        <v>0</v>
      </c>
      <c r="AE775" s="42">
        <f>IF(PA[[#This Row],[Work Start time on Fault]]="NA","",(PA[[#This Row],[Work Start time on Fault]]-PA[[#This Row],[Fault Time]])*24)</f>
        <v>0</v>
      </c>
      <c r="AF775" s="43" t="str">
        <f>IF(PA[[#This Row],[Status]]="Open","",(PA[[#This Row],[Work Completion time on fault]]-PA[[#This Row],[Fault Time]])*24)</f>
        <v/>
      </c>
      <c r="AG775" s="42">
        <f>IFERROR((PA[[#This Row],[Work Completion time on fault]]-PA[[#This Row],[Fault Time]])*24,"")</f>
        <v>12.216666666666669</v>
      </c>
      <c r="AH775" s="35" t="s">
        <v>673</v>
      </c>
      <c r="AI775" s="32" t="s">
        <v>553</v>
      </c>
      <c r="AJ775" s="34">
        <f ca="1">IFERROR(PA[[#This Row],[Breakdown Time]]*PA[[#This Row],[Plant Equivalent Weightage]],"")</f>
        <v>0.28268027435576987</v>
      </c>
      <c r="AK775" s="35">
        <v>4300</v>
      </c>
      <c r="AL775" s="49">
        <f>IFERROR((_xlfn.XLOOKUP($G775,'Modelling New'!$D:$D,'Modelling New'!$O:$O)*PA[[#This Row],[Lost PoA(Wh/m2)]]*PA[[#This Row],[DC Capacity Affected (kW)]])/1000,"")</f>
        <v>13558.158906426153</v>
      </c>
    </row>
    <row r="776" spans="1:38">
      <c r="A776" s="174">
        <f t="shared" si="13"/>
        <v>775</v>
      </c>
      <c r="B776" s="30">
        <v>45832</v>
      </c>
      <c r="C776" s="184">
        <f>YEAR(PA[[#This Row],[Date]])+IF(MONTH(PA[[#This Row],[Date]])&gt;=4,1,0)</f>
        <v>2026</v>
      </c>
      <c r="D776" s="32">
        <f>YEAR(PA[[#This Row],[Date]])</f>
        <v>2025</v>
      </c>
      <c r="E776" s="36" t="s">
        <v>364</v>
      </c>
      <c r="F776" s="36" t="s">
        <v>364</v>
      </c>
      <c r="G776" s="217">
        <v>45809</v>
      </c>
      <c r="H776" s="31">
        <f>DAY(EOMONTH(PA[[#This Row],[Month Year]],0))</f>
        <v>30</v>
      </c>
      <c r="I776" s="33">
        <v>0.26805555555555555</v>
      </c>
      <c r="J776" s="33">
        <v>0.77708333333333335</v>
      </c>
      <c r="K776" s="34">
        <f>IFERROR((PA[[#This Row],[Sunset Time (POA&lt;20 W/m2)]]-PA[[#This Row],[Sunrise Time (POA&gt;20 W/m2)]])*24,"")</f>
        <v>12.216666666666669</v>
      </c>
      <c r="L776" s="32" t="s">
        <v>428</v>
      </c>
      <c r="M776" s="36" t="s">
        <v>411</v>
      </c>
      <c r="N776" s="36" t="s">
        <v>413</v>
      </c>
      <c r="O776" s="37" t="s">
        <v>406</v>
      </c>
      <c r="P776" s="35"/>
      <c r="Q776" s="32"/>
      <c r="R776" s="31">
        <f>IF((PA[[#This Row],[String Type(If String BD)]]&amp;PA[[#This Row],[Equipment (If any BD other than PV  array and inv)]])="",1,0)</f>
        <v>1</v>
      </c>
      <c r="S776" s="31">
        <f>IF(PA[[#This Row],[String Type(If String BD)]]="",1,0)</f>
        <v>1</v>
      </c>
      <c r="T7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76" s="34">
        <f>IFERROR(_xlfn.XLOOKUP(PA[[#This Row],[Affected Equipment ]],'Basic Data'!N:N,'Basic Data'!Q:Q),"")</f>
        <v>287.10000000000002</v>
      </c>
      <c r="V776" s="179">
        <f ca="1">IFERROR(_xlfn.XLOOKUP(PA[[#This Row],[Affected Equipment ]],'Basic Data'!N:N,'Basic Data'!R:R),"")</f>
        <v>1.7086234600964115E-3</v>
      </c>
      <c r="W776" s="35" t="s">
        <v>434</v>
      </c>
      <c r="X776" s="38"/>
      <c r="Y776" s="38" t="s">
        <v>680</v>
      </c>
      <c r="Z776" s="41">
        <v>0.26805555555555555</v>
      </c>
      <c r="AA776" s="41">
        <v>0.26805555555555555</v>
      </c>
      <c r="AB776" s="41">
        <v>0.26805555555555555</v>
      </c>
      <c r="AC776" s="44">
        <v>0.77708333333333335</v>
      </c>
      <c r="AD776" s="42">
        <f>IF(PA[[#This Row],[Acknowledgement Time ]]="NA","",(PA[[#This Row],[Acknowledgement Time ]]-PA[[#This Row],[Fault Time]])*24)</f>
        <v>0</v>
      </c>
      <c r="AE776" s="42">
        <f>IF(PA[[#This Row],[Work Start time on Fault]]="NA","",(PA[[#This Row],[Work Start time on Fault]]-PA[[#This Row],[Fault Time]])*24)</f>
        <v>0</v>
      </c>
      <c r="AF776" s="43" t="str">
        <f>IF(PA[[#This Row],[Status]]="Open","",(PA[[#This Row],[Work Completion time on fault]]-PA[[#This Row],[Fault Time]])*24)</f>
        <v/>
      </c>
      <c r="AG776" s="42">
        <f>IFERROR((PA[[#This Row],[Work Completion time on fault]]-PA[[#This Row],[Fault Time]])*24,"")</f>
        <v>12.216666666666669</v>
      </c>
      <c r="AH776" s="35" t="s">
        <v>552</v>
      </c>
      <c r="AI776" s="32" t="s">
        <v>553</v>
      </c>
      <c r="AJ776" s="34">
        <f ca="1">IFERROR(PA[[#This Row],[Breakdown Time]]*PA[[#This Row],[Plant Equivalent Weightage]],"")</f>
        <v>2.0873683270844497E-2</v>
      </c>
      <c r="AK776" s="35">
        <v>4145</v>
      </c>
      <c r="AL776" s="49">
        <f>IFERROR((_xlfn.XLOOKUP($G776,'Modelling New'!$D:$D,'Modelling New'!$O:$O)*PA[[#This Row],[Lost PoA(Wh/m2)]]*PA[[#This Row],[DC Capacity Affected (kW)]])/1000,"")</f>
        <v>965.07348609048461</v>
      </c>
    </row>
    <row r="777" spans="1:38">
      <c r="A777" s="174">
        <f t="shared" si="13"/>
        <v>776</v>
      </c>
      <c r="B777" s="30">
        <v>45832</v>
      </c>
      <c r="C777" s="183">
        <f>YEAR(PA[[#This Row],[Date]])+IF(MONTH(PA[[#This Row],[Date]])&gt;=4,1,0)</f>
        <v>2026</v>
      </c>
      <c r="D777" s="32">
        <f>YEAR(PA[[#This Row],[Date]])</f>
        <v>2025</v>
      </c>
      <c r="E777" s="36" t="s">
        <v>364</v>
      </c>
      <c r="F777" s="36" t="s">
        <v>364</v>
      </c>
      <c r="G777" s="217">
        <v>45809</v>
      </c>
      <c r="H777" s="175">
        <f>DAY(EOMONTH(PA[[#This Row],[Month Year]],0))</f>
        <v>30</v>
      </c>
      <c r="I777" s="33">
        <v>0.26805555555555555</v>
      </c>
      <c r="J777" s="33">
        <v>0.77708333333333335</v>
      </c>
      <c r="K777" s="34">
        <f>IFERROR((PA[[#This Row],[Sunset Time (POA&lt;20 W/m2)]]-PA[[#This Row],[Sunrise Time (POA&gt;20 W/m2)]])*24,"")</f>
        <v>12.216666666666669</v>
      </c>
      <c r="L777" s="32" t="s">
        <v>428</v>
      </c>
      <c r="M777" s="36" t="s">
        <v>411</v>
      </c>
      <c r="N777" s="36" t="s">
        <v>413</v>
      </c>
      <c r="O777" s="37" t="s">
        <v>457</v>
      </c>
      <c r="P777" s="37"/>
      <c r="Q777" s="32"/>
      <c r="R777" s="175">
        <f>IF((PA[[#This Row],[String Type(If String BD)]]&amp;PA[[#This Row],[Equipment (If any BD other than PV  array and inv)]])="",1,0)</f>
        <v>1</v>
      </c>
      <c r="S777" s="175">
        <f>IF(PA[[#This Row],[String Type(If String BD)]]="",1,0)</f>
        <v>1</v>
      </c>
      <c r="T777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77" s="176">
        <f>IFERROR(_xlfn.XLOOKUP(PA[[#This Row],[Affected Equipment ]],'Basic Data'!N:N,'Basic Data'!Q:Q),"")</f>
        <v>287.10000000000002</v>
      </c>
      <c r="V777" s="180">
        <f ca="1">IFERROR(_xlfn.XLOOKUP(PA[[#This Row],[Affected Equipment ]],'Basic Data'!N:N,'Basic Data'!R:R),"")</f>
        <v>1.7086234600964115E-3</v>
      </c>
      <c r="W777" s="35" t="s">
        <v>434</v>
      </c>
      <c r="X777" s="39"/>
      <c r="Y777" s="38" t="s">
        <v>681</v>
      </c>
      <c r="Z777" s="41">
        <v>0.26805555555555555</v>
      </c>
      <c r="AA777" s="41">
        <v>0.26805555555555555</v>
      </c>
      <c r="AB777" s="41">
        <v>0.26805555555555555</v>
      </c>
      <c r="AC777" s="44">
        <v>0.77708333333333335</v>
      </c>
      <c r="AD777" s="177">
        <f>IF(PA[[#This Row],[Acknowledgement Time ]]="NA","",(PA[[#This Row],[Acknowledgement Time ]]-PA[[#This Row],[Fault Time]])*24)</f>
        <v>0</v>
      </c>
      <c r="AE777" s="177">
        <f>IF(PA[[#This Row],[Work Start time on Fault]]="NA","",(PA[[#This Row],[Work Start time on Fault]]-PA[[#This Row],[Fault Time]])*24)</f>
        <v>0</v>
      </c>
      <c r="AF777" s="178" t="str">
        <f>IF(PA[[#This Row],[Status]]="Open","",(PA[[#This Row],[Work Completion time on fault]]-PA[[#This Row],[Fault Time]])*24)</f>
        <v/>
      </c>
      <c r="AG777" s="177">
        <f>IFERROR((PA[[#This Row],[Work Completion time on fault]]-PA[[#This Row],[Fault Time]])*24,"")</f>
        <v>12.216666666666669</v>
      </c>
      <c r="AH777" s="35" t="s">
        <v>552</v>
      </c>
      <c r="AI777" s="32" t="s">
        <v>553</v>
      </c>
      <c r="AJ777" s="176">
        <f ca="1">IFERROR(PA[[#This Row],[Breakdown Time]]*PA[[#This Row],[Plant Equivalent Weightage]],"")</f>
        <v>2.0873683270844497E-2</v>
      </c>
      <c r="AK777" s="35">
        <v>4145</v>
      </c>
      <c r="AL777" s="278">
        <f>IFERROR((_xlfn.XLOOKUP($G777,'Modelling New'!$D:$D,'Modelling New'!$O:$O)*PA[[#This Row],[Lost PoA(Wh/m2)]]*PA[[#This Row],[DC Capacity Affected (kW)]])/1000,"")</f>
        <v>965.07348609048461</v>
      </c>
    </row>
    <row r="778" spans="1:38">
      <c r="A778" s="174">
        <f t="shared" si="13"/>
        <v>777</v>
      </c>
      <c r="B778" s="30">
        <v>45832</v>
      </c>
      <c r="C778" s="184">
        <f>YEAR(PA[[#This Row],[Date]])+IF(MONTH(PA[[#This Row],[Date]])&gt;=4,1,0)</f>
        <v>2026</v>
      </c>
      <c r="D778" s="32">
        <f>YEAR(PA[[#This Row],[Date]])</f>
        <v>2025</v>
      </c>
      <c r="E778" s="36" t="s">
        <v>364</v>
      </c>
      <c r="F778" s="36" t="s">
        <v>364</v>
      </c>
      <c r="G778" s="217">
        <v>45809</v>
      </c>
      <c r="H778" s="31">
        <f>DAY(EOMONTH(PA[[#This Row],[Month Year]],0))</f>
        <v>30</v>
      </c>
      <c r="I778" s="33">
        <v>0.26805555555555555</v>
      </c>
      <c r="J778" s="33">
        <v>0.77708333333333335</v>
      </c>
      <c r="K778" s="34">
        <f>IFERROR((PA[[#This Row],[Sunset Time (POA&lt;20 W/m2)]]-PA[[#This Row],[Sunrise Time (POA&gt;20 W/m2)]])*24,"")</f>
        <v>12.216666666666669</v>
      </c>
      <c r="L778" s="32" t="s">
        <v>412</v>
      </c>
      <c r="M778" s="32" t="s">
        <v>484</v>
      </c>
      <c r="N778" s="36" t="s">
        <v>413</v>
      </c>
      <c r="O778" s="35" t="s">
        <v>473</v>
      </c>
      <c r="P778" s="35"/>
      <c r="Q778" s="32"/>
      <c r="R778" s="31">
        <f>IF((PA[[#This Row],[String Type(If String BD)]]&amp;PA[[#This Row],[Equipment (If any BD other than PV  array and inv)]])="",1,0)</f>
        <v>1</v>
      </c>
      <c r="S778" s="31">
        <f>IF(PA[[#This Row],[String Type(If String BD)]]="",1,0)</f>
        <v>1</v>
      </c>
      <c r="T7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78" s="34">
        <f>IFERROR(_xlfn.XLOOKUP(PA[[#This Row],[Affected Equipment ]],'Basic Data'!N:N,'Basic Data'!Q:Q),"")</f>
        <v>255.2</v>
      </c>
      <c r="V778" s="302">
        <f ca="1">IFERROR(_xlfn.XLOOKUP(PA[[#This Row],[Affected Equipment ]],'Basic Data'!N:N,'Basic Data'!R:R),"")</f>
        <v>1.5187764089745878E-3</v>
      </c>
      <c r="W778" s="35" t="s">
        <v>434</v>
      </c>
      <c r="X778" s="38"/>
      <c r="Y778" s="38" t="s">
        <v>701</v>
      </c>
      <c r="Z778" s="41">
        <v>0.26805555555555555</v>
      </c>
      <c r="AA778" s="41">
        <v>0.26805555555555555</v>
      </c>
      <c r="AB778" s="41">
        <v>0.26805555555555555</v>
      </c>
      <c r="AC778" s="44">
        <v>0.77708333333333335</v>
      </c>
      <c r="AD778" s="42">
        <f>IF(PA[[#This Row],[Acknowledgement Time ]]="NA","",(PA[[#This Row],[Acknowledgement Time ]]-PA[[#This Row],[Fault Time]])*24)</f>
        <v>0</v>
      </c>
      <c r="AE778" s="42">
        <f>IF(PA[[#This Row],[Work Start time on Fault]]="NA","",(PA[[#This Row],[Work Start time on Fault]]-PA[[#This Row],[Fault Time]])*24)</f>
        <v>0</v>
      </c>
      <c r="AF778" s="43" t="str">
        <f>IF(PA[[#This Row],[Status]]="Open","",(PA[[#This Row],[Work Completion time on fault]]-PA[[#This Row],[Fault Time]])*24)</f>
        <v/>
      </c>
      <c r="AG778" s="42">
        <f>IFERROR((PA[[#This Row],[Work Completion time on fault]]-PA[[#This Row],[Fault Time]])*24,"")</f>
        <v>12.216666666666669</v>
      </c>
      <c r="AH778" s="35" t="s">
        <v>552</v>
      </c>
      <c r="AI778" s="32" t="s">
        <v>553</v>
      </c>
      <c r="AJ778" s="34">
        <f ca="1">IFERROR(PA[[#This Row],[Breakdown Time]]*PA[[#This Row],[Plant Equivalent Weightage]],"")</f>
        <v>1.8554385129639552E-2</v>
      </c>
      <c r="AK778" s="35">
        <v>4145</v>
      </c>
      <c r="AL778" s="49">
        <f>IFERROR((_xlfn.XLOOKUP($G778,'Modelling New'!$D:$D,'Modelling New'!$O:$O)*PA[[#This Row],[Lost PoA(Wh/m2)]]*PA[[#This Row],[DC Capacity Affected (kW)]])/1000,"")</f>
        <v>857.84309874709732</v>
      </c>
    </row>
    <row r="779" spans="1:38">
      <c r="A779" s="174">
        <f t="shared" si="13"/>
        <v>778</v>
      </c>
      <c r="B779" s="30">
        <v>45832</v>
      </c>
      <c r="C779" s="184">
        <f>YEAR(PA[[#This Row],[Date]])+IF(MONTH(PA[[#This Row],[Date]])&gt;=4,1,0)</f>
        <v>2026</v>
      </c>
      <c r="D779" s="32">
        <f>YEAR(PA[[#This Row],[Date]])</f>
        <v>2025</v>
      </c>
      <c r="E779" s="36" t="s">
        <v>364</v>
      </c>
      <c r="F779" s="36" t="s">
        <v>364</v>
      </c>
      <c r="G779" s="217">
        <v>45809</v>
      </c>
      <c r="H779" s="31">
        <f>DAY(EOMONTH(PA[[#This Row],[Month Year]],0))</f>
        <v>30</v>
      </c>
      <c r="I779" s="33">
        <v>0.26805555555555555</v>
      </c>
      <c r="J779" s="33">
        <v>0.77708333333333335</v>
      </c>
      <c r="K779" s="34">
        <f>IFERROR((PA[[#This Row],[Sunset Time (POA&lt;20 W/m2)]]-PA[[#This Row],[Sunrise Time (POA&gt;20 W/m2)]])*24,"")</f>
        <v>12.216666666666669</v>
      </c>
      <c r="L779" s="32" t="s">
        <v>412</v>
      </c>
      <c r="M779" s="32" t="s">
        <v>484</v>
      </c>
      <c r="N779" s="36" t="s">
        <v>413</v>
      </c>
      <c r="O779" s="37" t="s">
        <v>441</v>
      </c>
      <c r="P779" s="35"/>
      <c r="Q779" s="32"/>
      <c r="R779" s="31">
        <f>IF((PA[[#This Row],[String Type(If String BD)]]&amp;PA[[#This Row],[Equipment (If any BD other than PV  array and inv)]])="",1,0)</f>
        <v>1</v>
      </c>
      <c r="S779" s="31">
        <f>IF(PA[[#This Row],[String Type(If String BD)]]="",1,0)</f>
        <v>1</v>
      </c>
      <c r="T7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79" s="34">
        <f>IFERROR(_xlfn.XLOOKUP(PA[[#This Row],[Affected Equipment ]],'Basic Data'!N:N,'Basic Data'!Q:Q),"")</f>
        <v>255.2</v>
      </c>
      <c r="V779" s="302">
        <f ca="1">IFERROR(_xlfn.XLOOKUP(PA[[#This Row],[Affected Equipment ]],'Basic Data'!N:N,'Basic Data'!R:R),"")</f>
        <v>1.5187764089745878E-3</v>
      </c>
      <c r="W779" s="35" t="s">
        <v>434</v>
      </c>
      <c r="X779" s="38"/>
      <c r="Y779" s="38" t="s">
        <v>702</v>
      </c>
      <c r="Z779" s="41">
        <v>0.26805555555555555</v>
      </c>
      <c r="AA779" s="41">
        <v>0.26805555555555555</v>
      </c>
      <c r="AB779" s="41">
        <v>0.26805555555555555</v>
      </c>
      <c r="AC779" s="44">
        <v>0.77708333333333335</v>
      </c>
      <c r="AD779" s="42">
        <f>IF(PA[[#This Row],[Acknowledgement Time ]]="NA","",(PA[[#This Row],[Acknowledgement Time ]]-PA[[#This Row],[Fault Time]])*24)</f>
        <v>0</v>
      </c>
      <c r="AE779" s="42">
        <f>IF(PA[[#This Row],[Work Start time on Fault]]="NA","",(PA[[#This Row],[Work Start time on Fault]]-PA[[#This Row],[Fault Time]])*24)</f>
        <v>0</v>
      </c>
      <c r="AF779" s="43" t="str">
        <f>IF(PA[[#This Row],[Status]]="Open","",(PA[[#This Row],[Work Completion time on fault]]-PA[[#This Row],[Fault Time]])*24)</f>
        <v/>
      </c>
      <c r="AG779" s="42">
        <f>IFERROR((PA[[#This Row],[Work Completion time on fault]]-PA[[#This Row],[Fault Time]])*24,"")</f>
        <v>12.216666666666669</v>
      </c>
      <c r="AH779" s="35" t="s">
        <v>552</v>
      </c>
      <c r="AI779" s="32" t="s">
        <v>553</v>
      </c>
      <c r="AJ779" s="34">
        <f ca="1">IFERROR(PA[[#This Row],[Breakdown Time]]*PA[[#This Row],[Plant Equivalent Weightage]],"")</f>
        <v>1.8554385129639552E-2</v>
      </c>
      <c r="AK779" s="35">
        <v>4145</v>
      </c>
      <c r="AL779" s="49">
        <f>IFERROR((_xlfn.XLOOKUP($G779,'Modelling New'!$D:$D,'Modelling New'!$O:$O)*PA[[#This Row],[Lost PoA(Wh/m2)]]*PA[[#This Row],[DC Capacity Affected (kW)]])/1000,"")</f>
        <v>857.84309874709732</v>
      </c>
    </row>
    <row r="780" spans="1:38">
      <c r="A780" s="174">
        <f t="shared" si="13"/>
        <v>779</v>
      </c>
      <c r="B780" s="30">
        <v>45832</v>
      </c>
      <c r="C780" s="184">
        <f>YEAR(PA[[#This Row],[Date]])+IF(MONTH(PA[[#This Row],[Date]])&gt;=4,1,0)</f>
        <v>2026</v>
      </c>
      <c r="D780" s="32">
        <f>YEAR(PA[[#This Row],[Date]])</f>
        <v>2025</v>
      </c>
      <c r="E780" s="36" t="s">
        <v>364</v>
      </c>
      <c r="F780" s="36" t="s">
        <v>364</v>
      </c>
      <c r="G780" s="217">
        <v>45809</v>
      </c>
      <c r="H780" s="31">
        <f>DAY(EOMONTH(PA[[#This Row],[Month Year]],0))</f>
        <v>30</v>
      </c>
      <c r="I780" s="33">
        <v>0.26805555555555555</v>
      </c>
      <c r="J780" s="33">
        <v>0.77708333333333335</v>
      </c>
      <c r="K780" s="34">
        <f>IFERROR((PA[[#This Row],[Sunset Time (POA&lt;20 W/m2)]]-PA[[#This Row],[Sunrise Time (POA&gt;20 W/m2)]])*24,"")</f>
        <v>12.216666666666669</v>
      </c>
      <c r="L780" s="32" t="s">
        <v>675</v>
      </c>
      <c r="M780" s="32" t="s">
        <v>404</v>
      </c>
      <c r="N780" s="36" t="s">
        <v>417</v>
      </c>
      <c r="O780" s="35"/>
      <c r="P780" s="35"/>
      <c r="Q780" s="32"/>
      <c r="R780" s="31">
        <f>IF((PA[[#This Row],[String Type(If String BD)]]&amp;PA[[#This Row],[Equipment (If any BD other than PV  array and inv)]])="",1,0)</f>
        <v>1</v>
      </c>
      <c r="S780" s="31">
        <f>IF(PA[[#This Row],[String Type(If String BD)]]="",1,0)</f>
        <v>1</v>
      </c>
      <c r="T7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IS18Inv1M1</v>
      </c>
      <c r="U780" s="34">
        <f>IFERROR(_xlfn.XLOOKUP(PA[[#This Row],[Affected Equipment ]],'Basic Data'!N:N,'Basic Data'!Q:Q),"")</f>
        <v>1232.79</v>
      </c>
      <c r="V780" s="302">
        <f ca="1">IFERROR(_xlfn.XLOOKUP(PA[[#This Row],[Affected Equipment ]],'Basic Data'!N:N,'Basic Data'!R:R),"")</f>
        <v>7.3367255847170149E-3</v>
      </c>
      <c r="W780" s="35" t="s">
        <v>414</v>
      </c>
      <c r="X780" s="38"/>
      <c r="Y780" s="315" t="s">
        <v>705</v>
      </c>
      <c r="Z780" s="41">
        <v>0.26805555555555555</v>
      </c>
      <c r="AA780" s="41">
        <v>0.26805555555555555</v>
      </c>
      <c r="AB780" s="41">
        <v>0.26805555555555555</v>
      </c>
      <c r="AC780" s="44">
        <v>0.77708333333333335</v>
      </c>
      <c r="AD780" s="42">
        <f>IF(PA[[#This Row],[Acknowledgement Time ]]="NA","",(PA[[#This Row],[Acknowledgement Time ]]-PA[[#This Row],[Fault Time]])*24)</f>
        <v>0</v>
      </c>
      <c r="AE780" s="42">
        <f>IF(PA[[#This Row],[Work Start time on Fault]]="NA","",(PA[[#This Row],[Work Start time on Fault]]-PA[[#This Row],[Fault Time]])*24)</f>
        <v>0</v>
      </c>
      <c r="AF780" s="43">
        <f>IF(PA[[#This Row],[Status]]="Open","",(PA[[#This Row],[Work Completion time on fault]]-PA[[#This Row],[Fault Time]])*24)</f>
        <v>12.216666666666669</v>
      </c>
      <c r="AG780" s="42">
        <f>IFERROR((PA[[#This Row],[Work Completion time on fault]]-PA[[#This Row],[Fault Time]])*24,"")</f>
        <v>12.216666666666669</v>
      </c>
      <c r="AH780" s="35" t="s">
        <v>710</v>
      </c>
      <c r="AI780" s="32" t="s">
        <v>368</v>
      </c>
      <c r="AJ780" s="34">
        <f ca="1">IFERROR(PA[[#This Row],[Breakdown Time]]*PA[[#This Row],[Plant Equivalent Weightage]],"")</f>
        <v>8.9630330893292878E-2</v>
      </c>
      <c r="AK780" s="35">
        <v>4300</v>
      </c>
      <c r="AL780" s="49">
        <f>IFERROR((_xlfn.XLOOKUP($G780,'Modelling New'!$D:$D,'Modelling New'!$O:$O)*PA[[#This Row],[Lost PoA(Wh/m2)]]*PA[[#This Row],[DC Capacity Affected (kW)]])/1000,"")</f>
        <v>4298.928433744878</v>
      </c>
    </row>
    <row r="781" spans="1:38">
      <c r="A781" s="174">
        <f t="shared" si="13"/>
        <v>780</v>
      </c>
      <c r="B781" s="30">
        <v>45832</v>
      </c>
      <c r="C781" s="184">
        <f>YEAR(PA[[#This Row],[Date]])+IF(MONTH(PA[[#This Row],[Date]])&gt;=4,1,0)</f>
        <v>2026</v>
      </c>
      <c r="D781" s="32">
        <f>YEAR(PA[[#This Row],[Date]])</f>
        <v>2025</v>
      </c>
      <c r="E781" s="36" t="s">
        <v>364</v>
      </c>
      <c r="F781" s="36" t="s">
        <v>364</v>
      </c>
      <c r="G781" s="217">
        <v>45809</v>
      </c>
      <c r="H781" s="31">
        <f>DAY(EOMONTH(PA[[#This Row],[Month Year]],0))</f>
        <v>30</v>
      </c>
      <c r="I781" s="33">
        <v>0.26805555555555555</v>
      </c>
      <c r="J781" s="33">
        <v>0.77708333333333335</v>
      </c>
      <c r="K781" s="34">
        <f>IFERROR((PA[[#This Row],[Sunset Time (POA&lt;20 W/m2)]]-PA[[#This Row],[Sunrise Time (POA&gt;20 W/m2)]])*24,"")</f>
        <v>12.216666666666669</v>
      </c>
      <c r="L781" s="32" t="s">
        <v>412</v>
      </c>
      <c r="M781" s="32" t="s">
        <v>404</v>
      </c>
      <c r="N781" s="36" t="s">
        <v>413</v>
      </c>
      <c r="O781" s="37" t="s">
        <v>447</v>
      </c>
      <c r="P781" s="37" t="s">
        <v>407</v>
      </c>
      <c r="Q781" s="32"/>
      <c r="R781" s="31">
        <f>IF((PA[[#This Row],[String Type(If String BD)]]&amp;PA[[#This Row],[Equipment (If any BD other than PV  array and inv)]])="",1,0)</f>
        <v>0</v>
      </c>
      <c r="S781" s="31">
        <f>IF(PA[[#This Row],[String Type(If String BD)]]="",1,0)</f>
        <v>0</v>
      </c>
      <c r="T7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1" s="34">
        <f>IFERROR(_xlfn.XLOOKUP(PA[[#This Row],[Affected Equipment ]],'Basic Data'!N:N,'Basic Data'!Q:Q),"")</f>
        <v>31.900000000000002</v>
      </c>
      <c r="V781" s="302">
        <f ca="1">IFERROR(_xlfn.XLOOKUP(PA[[#This Row],[Affected Equipment ]],'Basic Data'!N:N,'Basic Data'!R:R),"")</f>
        <v>1.898470511218235E-4</v>
      </c>
      <c r="W781" s="35" t="s">
        <v>448</v>
      </c>
      <c r="X781" s="38"/>
      <c r="Y781" s="38" t="s">
        <v>470</v>
      </c>
      <c r="Z781" s="41">
        <v>0.26805555555555555</v>
      </c>
      <c r="AA781" s="41">
        <v>0.26805555555555555</v>
      </c>
      <c r="AB781" s="41">
        <v>0.26805555555555555</v>
      </c>
      <c r="AC781" s="44">
        <v>0.70833333333333337</v>
      </c>
      <c r="AD781" s="42">
        <f>IF(PA[[#This Row],[Acknowledgement Time ]]="NA","",(PA[[#This Row],[Acknowledgement Time ]]-PA[[#This Row],[Fault Time]])*24)</f>
        <v>0</v>
      </c>
      <c r="AE781" s="42">
        <f>IF(PA[[#This Row],[Work Start time on Fault]]="NA","",(PA[[#This Row],[Work Start time on Fault]]-PA[[#This Row],[Fault Time]])*24)</f>
        <v>0</v>
      </c>
      <c r="AF781" s="43">
        <f>IF(PA[[#This Row],[Status]]="Open","",(PA[[#This Row],[Work Completion time on fault]]-PA[[#This Row],[Fault Time]])*24)</f>
        <v>10.566666666666668</v>
      </c>
      <c r="AG781" s="42">
        <f>IFERROR((PA[[#This Row],[Work Completion time on fault]]-PA[[#This Row],[Fault Time]])*24,"")</f>
        <v>10.566666666666668</v>
      </c>
      <c r="AH781" s="316" t="s">
        <v>456</v>
      </c>
      <c r="AI781" s="32" t="s">
        <v>368</v>
      </c>
      <c r="AJ781" s="34">
        <f ca="1">IFERROR(PA[[#This Row],[Breakdown Time]]*PA[[#This Row],[Plant Equivalent Weightage]],"")</f>
        <v>2.0060505068539352E-3</v>
      </c>
      <c r="AK781" s="35">
        <v>4037</v>
      </c>
      <c r="AL781" s="49">
        <f>IFERROR((_xlfn.XLOOKUP($G781,'Modelling New'!$D:$D,'Modelling New'!$O:$O)*PA[[#This Row],[Lost PoA(Wh/m2)]]*PA[[#This Row],[DC Capacity Affected (kW)]])/1000,"")</f>
        <v>104.43644721477781</v>
      </c>
    </row>
    <row r="782" spans="1:38">
      <c r="A782" s="174">
        <f t="shared" si="13"/>
        <v>781</v>
      </c>
      <c r="B782" s="30">
        <v>45832</v>
      </c>
      <c r="C782" s="184">
        <f>YEAR(PA[[#This Row],[Date]])+IF(MONTH(PA[[#This Row],[Date]])&gt;=4,1,0)</f>
        <v>2026</v>
      </c>
      <c r="D782" s="32">
        <f>YEAR(PA[[#This Row],[Date]])</f>
        <v>2025</v>
      </c>
      <c r="E782" s="36" t="s">
        <v>364</v>
      </c>
      <c r="F782" s="36" t="s">
        <v>364</v>
      </c>
      <c r="G782" s="217">
        <v>45809</v>
      </c>
      <c r="H782" s="31">
        <f>DAY(EOMONTH(PA[[#This Row],[Month Year]],0))</f>
        <v>30</v>
      </c>
      <c r="I782" s="33">
        <v>0.26805555555555555</v>
      </c>
      <c r="J782" s="33">
        <v>0.77708333333333335</v>
      </c>
      <c r="K782" s="34">
        <f>IFERROR((PA[[#This Row],[Sunset Time (POA&lt;20 W/m2)]]-PA[[#This Row],[Sunrise Time (POA&gt;20 W/m2)]])*24,"")</f>
        <v>12.216666666666669</v>
      </c>
      <c r="L782" s="32" t="s">
        <v>403</v>
      </c>
      <c r="M782" s="32" t="s">
        <v>404</v>
      </c>
      <c r="N782" s="36" t="s">
        <v>413</v>
      </c>
      <c r="O782" s="37" t="s">
        <v>441</v>
      </c>
      <c r="P782" s="37" t="s">
        <v>407</v>
      </c>
      <c r="Q782" s="32"/>
      <c r="R782" s="31">
        <f>IF((PA[[#This Row],[String Type(If String BD)]]&amp;PA[[#This Row],[Equipment (If any BD other than PV  array and inv)]])="",1,0)</f>
        <v>0</v>
      </c>
      <c r="S782" s="31">
        <f>IF(PA[[#This Row],[String Type(If String BD)]]="",1,0)</f>
        <v>0</v>
      </c>
      <c r="T7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782" s="34">
        <f>IFERROR(_xlfn.XLOOKUP(PA[[#This Row],[Affected Equipment ]],'Basic Data'!N:N,'Basic Data'!Q:Q),"")</f>
        <v>31.900000000000002</v>
      </c>
      <c r="V782" s="302">
        <f ca="1">IFERROR(_xlfn.XLOOKUP(PA[[#This Row],[Affected Equipment ]],'Basic Data'!N:N,'Basic Data'!R:R),"")</f>
        <v>1.898470511218235E-4</v>
      </c>
      <c r="W782" s="35" t="s">
        <v>448</v>
      </c>
      <c r="X782" s="38"/>
      <c r="Y782" s="38" t="s">
        <v>470</v>
      </c>
      <c r="Z782" s="41">
        <v>0.26805555555555555</v>
      </c>
      <c r="AA782" s="41">
        <v>0.26805555555555555</v>
      </c>
      <c r="AB782" s="41">
        <v>0.26805555555555555</v>
      </c>
      <c r="AC782" s="44">
        <v>0.6875</v>
      </c>
      <c r="AD782" s="42">
        <f>IF(PA[[#This Row],[Acknowledgement Time ]]="NA","",(PA[[#This Row],[Acknowledgement Time ]]-PA[[#This Row],[Fault Time]])*24)</f>
        <v>0</v>
      </c>
      <c r="AE782" s="42">
        <f>IF(PA[[#This Row],[Work Start time on Fault]]="NA","",(PA[[#This Row],[Work Start time on Fault]]-PA[[#This Row],[Fault Time]])*24)</f>
        <v>0</v>
      </c>
      <c r="AF782" s="43">
        <f>IF(PA[[#This Row],[Status]]="Open","",(PA[[#This Row],[Work Completion time on fault]]-PA[[#This Row],[Fault Time]])*24)</f>
        <v>10.066666666666666</v>
      </c>
      <c r="AG782" s="42">
        <f>IFERROR((PA[[#This Row],[Work Completion time on fault]]-PA[[#This Row],[Fault Time]])*24,"")</f>
        <v>10.066666666666666</v>
      </c>
      <c r="AH782" s="316" t="s">
        <v>711</v>
      </c>
      <c r="AI782" s="32" t="s">
        <v>368</v>
      </c>
      <c r="AJ782" s="34">
        <f ca="1">IFERROR(PA[[#This Row],[Breakdown Time]]*PA[[#This Row],[Plant Equivalent Weightage]],"")</f>
        <v>1.9111269812930232E-3</v>
      </c>
      <c r="AK782" s="35">
        <v>4019</v>
      </c>
      <c r="AL782" s="49">
        <f>IFERROR((_xlfn.XLOOKUP($G782,'Modelling New'!$D:$D,'Modelling New'!$O:$O)*PA[[#This Row],[Lost PoA(Wh/m2)]]*PA[[#This Row],[DC Capacity Affected (kW)]])/1000,"")</f>
        <v>103.97079052667625</v>
      </c>
    </row>
    <row r="783" spans="1:38">
      <c r="A783" s="174">
        <f t="shared" si="13"/>
        <v>782</v>
      </c>
      <c r="B783" s="30">
        <v>45832</v>
      </c>
      <c r="C783" s="184">
        <f>YEAR(PA[[#This Row],[Date]])+IF(MONTH(PA[[#This Row],[Date]])&gt;=4,1,0)</f>
        <v>2026</v>
      </c>
      <c r="D783" s="32">
        <f>YEAR(PA[[#This Row],[Date]])</f>
        <v>2025</v>
      </c>
      <c r="E783" s="36" t="s">
        <v>364</v>
      </c>
      <c r="F783" s="36" t="s">
        <v>364</v>
      </c>
      <c r="G783" s="217">
        <v>45809</v>
      </c>
      <c r="H783" s="31">
        <f>DAY(EOMONTH(PA[[#This Row],[Month Year]],0))</f>
        <v>30</v>
      </c>
      <c r="I783" s="33">
        <v>0.26805555555555555</v>
      </c>
      <c r="J783" s="33">
        <v>0.77708333333333335</v>
      </c>
      <c r="K783" s="34">
        <f>IFERROR((PA[[#This Row],[Sunset Time (POA&lt;20 W/m2)]]-PA[[#This Row],[Sunrise Time (POA&gt;20 W/m2)]])*24,"")</f>
        <v>12.216666666666669</v>
      </c>
      <c r="L783" s="32" t="s">
        <v>506</v>
      </c>
      <c r="M783" s="32" t="s">
        <v>404</v>
      </c>
      <c r="N783" s="36" t="s">
        <v>417</v>
      </c>
      <c r="O783" s="37" t="s">
        <v>459</v>
      </c>
      <c r="P783" s="37" t="s">
        <v>472</v>
      </c>
      <c r="Q783" s="32"/>
      <c r="R783" s="31">
        <f>IF((PA[[#This Row],[String Type(If String BD)]]&amp;PA[[#This Row],[Equipment (If any BD other than PV  array and inv)]])="",1,0)</f>
        <v>0</v>
      </c>
      <c r="S783" s="31">
        <f>IF(PA[[#This Row],[String Type(If String BD)]]="",1,0)</f>
        <v>0</v>
      </c>
      <c r="T7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3" s="34">
        <f>IFERROR(_xlfn.XLOOKUP(PA[[#This Row],[Affected Equipment ]],'Basic Data'!N:N,'Basic Data'!Q:Q),"")</f>
        <v>31.610000000000003</v>
      </c>
      <c r="V783" s="302">
        <f ca="1">IFERROR(_xlfn.XLOOKUP(PA[[#This Row],[Affected Equipment ]],'Basic Data'!N:N,'Basic Data'!R:R),"")</f>
        <v>1.8812116883889783E-4</v>
      </c>
      <c r="W783" s="35" t="s">
        <v>448</v>
      </c>
      <c r="X783" s="38"/>
      <c r="Y783" s="38" t="s">
        <v>470</v>
      </c>
      <c r="Z783" s="41">
        <v>0.26805555555555555</v>
      </c>
      <c r="AA783" s="41">
        <v>0.26805555555555555</v>
      </c>
      <c r="AB783" s="41">
        <v>0.26805555555555555</v>
      </c>
      <c r="AC783" s="44">
        <v>0.69444444444444442</v>
      </c>
      <c r="AD783" s="42">
        <f>IF(PA[[#This Row],[Acknowledgement Time ]]="NA","",(PA[[#This Row],[Acknowledgement Time ]]-PA[[#This Row],[Fault Time]])*24)</f>
        <v>0</v>
      </c>
      <c r="AE783" s="42">
        <f>IF(PA[[#This Row],[Work Start time on Fault]]="NA","",(PA[[#This Row],[Work Start time on Fault]]-PA[[#This Row],[Fault Time]])*24)</f>
        <v>0</v>
      </c>
      <c r="AF783" s="43">
        <f>IF(PA[[#This Row],[Status]]="Open","",(PA[[#This Row],[Work Completion time on fault]]-PA[[#This Row],[Fault Time]])*24)</f>
        <v>10.233333333333333</v>
      </c>
      <c r="AG783" s="42">
        <f>IFERROR((PA[[#This Row],[Work Completion time on fault]]-PA[[#This Row],[Fault Time]])*24,"")</f>
        <v>10.233333333333333</v>
      </c>
      <c r="AH783" s="316" t="s">
        <v>458</v>
      </c>
      <c r="AI783" s="32" t="s">
        <v>368</v>
      </c>
      <c r="AJ783" s="34">
        <f ca="1">IFERROR(PA[[#This Row],[Breakdown Time]]*PA[[#This Row],[Plant Equivalent Weightage]],"")</f>
        <v>1.9251066277847209E-3</v>
      </c>
      <c r="AK783" s="35">
        <v>4056</v>
      </c>
      <c r="AL783" s="49">
        <f>IFERROR((_xlfn.XLOOKUP($G783,'Modelling New'!$D:$D,'Modelling New'!$O:$O)*PA[[#This Row],[Lost PoA(Wh/m2)]]*PA[[#This Row],[DC Capacity Affected (kW)]])/1000,"")</f>
        <v>103.97408304871334</v>
      </c>
    </row>
    <row r="784" spans="1:38">
      <c r="A784" s="174">
        <f t="shared" si="13"/>
        <v>783</v>
      </c>
      <c r="B784" s="30">
        <v>45832</v>
      </c>
      <c r="C784" s="184">
        <f>YEAR(PA[[#This Row],[Date]])+IF(MONTH(PA[[#This Row],[Date]])&gt;=4,1,0)</f>
        <v>2026</v>
      </c>
      <c r="D784" s="32">
        <f>YEAR(PA[[#This Row],[Date]])</f>
        <v>2025</v>
      </c>
      <c r="E784" s="36" t="s">
        <v>364</v>
      </c>
      <c r="F784" s="36" t="s">
        <v>364</v>
      </c>
      <c r="G784" s="217">
        <v>45809</v>
      </c>
      <c r="H784" s="31">
        <f>DAY(EOMONTH(PA[[#This Row],[Month Year]],0))</f>
        <v>30</v>
      </c>
      <c r="I784" s="33">
        <v>0.26805555555555555</v>
      </c>
      <c r="J784" s="33">
        <v>0.77708333333333335</v>
      </c>
      <c r="K784" s="34">
        <f>IFERROR((PA[[#This Row],[Sunset Time (POA&lt;20 W/m2)]]-PA[[#This Row],[Sunrise Time (POA&gt;20 W/m2)]])*24,"")</f>
        <v>12.216666666666669</v>
      </c>
      <c r="L784" s="32" t="s">
        <v>506</v>
      </c>
      <c r="M784" s="32" t="s">
        <v>404</v>
      </c>
      <c r="N784" s="36" t="s">
        <v>417</v>
      </c>
      <c r="O784" s="37" t="s">
        <v>459</v>
      </c>
      <c r="P784" s="37" t="s">
        <v>472</v>
      </c>
      <c r="Q784" s="32"/>
      <c r="R784" s="31">
        <f>IF((PA[[#This Row],[String Type(If String BD)]]&amp;PA[[#This Row],[Equipment (If any BD other than PV  array and inv)]])="",1,0)</f>
        <v>0</v>
      </c>
      <c r="S784" s="31">
        <f>IF(PA[[#This Row],[String Type(If String BD)]]="",1,0)</f>
        <v>0</v>
      </c>
      <c r="T7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4" s="34">
        <f>IFERROR(_xlfn.XLOOKUP(PA[[#This Row],[Affected Equipment ]],'Basic Data'!N:N,'Basic Data'!Q:Q),"")</f>
        <v>31.610000000000003</v>
      </c>
      <c r="V784" s="302">
        <f ca="1">IFERROR(_xlfn.XLOOKUP(PA[[#This Row],[Affected Equipment ]],'Basic Data'!N:N,'Basic Data'!R:R),"")</f>
        <v>1.8812116883889783E-4</v>
      </c>
      <c r="W784" s="35" t="s">
        <v>448</v>
      </c>
      <c r="X784" s="38"/>
      <c r="Y784" s="38" t="s">
        <v>470</v>
      </c>
      <c r="Z784" s="41">
        <v>0.26805555555555555</v>
      </c>
      <c r="AA784" s="41">
        <v>0.26805555555555555</v>
      </c>
      <c r="AB784" s="41">
        <v>0.26805555555555555</v>
      </c>
      <c r="AC784" s="44">
        <v>0.70138888888888884</v>
      </c>
      <c r="AD784" s="42">
        <f>IF(PA[[#This Row],[Acknowledgement Time ]]="NA","",(PA[[#This Row],[Acknowledgement Time ]]-PA[[#This Row],[Fault Time]])*24)</f>
        <v>0</v>
      </c>
      <c r="AE784" s="42">
        <f>IF(PA[[#This Row],[Work Start time on Fault]]="NA","",(PA[[#This Row],[Work Start time on Fault]]-PA[[#This Row],[Fault Time]])*24)</f>
        <v>0</v>
      </c>
      <c r="AF784" s="43">
        <f>IF(PA[[#This Row],[Status]]="Open","",(PA[[#This Row],[Work Completion time on fault]]-PA[[#This Row],[Fault Time]])*24)</f>
        <v>10.399999999999999</v>
      </c>
      <c r="AG784" s="42">
        <f>IFERROR((PA[[#This Row],[Work Completion time on fault]]-PA[[#This Row],[Fault Time]])*24,"")</f>
        <v>10.399999999999999</v>
      </c>
      <c r="AH784" s="316" t="s">
        <v>458</v>
      </c>
      <c r="AI784" s="32" t="s">
        <v>368</v>
      </c>
      <c r="AJ784" s="34">
        <f ca="1">IFERROR(PA[[#This Row],[Breakdown Time]]*PA[[#This Row],[Plant Equivalent Weightage]],"")</f>
        <v>1.9564601559245373E-3</v>
      </c>
      <c r="AK784" s="35">
        <v>4091</v>
      </c>
      <c r="AL784" s="49">
        <f>IFERROR((_xlfn.XLOOKUP($G784,'Modelling New'!$D:$D,'Modelling New'!$O:$O)*PA[[#This Row],[Lost PoA(Wh/m2)]]*PA[[#This Row],[DC Capacity Affected (kW)]])/1000,"")</f>
        <v>104.87129530381812</v>
      </c>
    </row>
    <row r="785" spans="1:38">
      <c r="A785" s="174">
        <f t="shared" si="13"/>
        <v>784</v>
      </c>
      <c r="B785" s="30">
        <v>45832</v>
      </c>
      <c r="C785" s="184">
        <f>YEAR(PA[[#This Row],[Date]])+IF(MONTH(PA[[#This Row],[Date]])&gt;=4,1,0)</f>
        <v>2026</v>
      </c>
      <c r="D785" s="32">
        <f>YEAR(PA[[#This Row],[Date]])</f>
        <v>2025</v>
      </c>
      <c r="E785" s="36" t="s">
        <v>364</v>
      </c>
      <c r="F785" s="36" t="s">
        <v>364</v>
      </c>
      <c r="G785" s="217">
        <v>45809</v>
      </c>
      <c r="H785" s="31">
        <f>DAY(EOMONTH(PA[[#This Row],[Month Year]],0))</f>
        <v>30</v>
      </c>
      <c r="I785" s="33">
        <v>0.26805555555555555</v>
      </c>
      <c r="J785" s="33">
        <v>0.77708333333333335</v>
      </c>
      <c r="K785" s="34">
        <f>IFERROR((PA[[#This Row],[Sunset Time (POA&lt;20 W/m2)]]-PA[[#This Row],[Sunrise Time (POA&gt;20 W/m2)]])*24,"")</f>
        <v>12.216666666666669</v>
      </c>
      <c r="L785" s="32" t="s">
        <v>506</v>
      </c>
      <c r="M785" s="32" t="s">
        <v>404</v>
      </c>
      <c r="N785" s="36" t="s">
        <v>417</v>
      </c>
      <c r="O785" s="37" t="s">
        <v>406</v>
      </c>
      <c r="P785" s="37" t="s">
        <v>472</v>
      </c>
      <c r="Q785" s="32"/>
      <c r="R785" s="31">
        <f>IF((PA[[#This Row],[String Type(If String BD)]]&amp;PA[[#This Row],[Equipment (If any BD other than PV  array and inv)]])="",1,0)</f>
        <v>0</v>
      </c>
      <c r="S785" s="31">
        <f>IF(PA[[#This Row],[String Type(If String BD)]]="",1,0)</f>
        <v>0</v>
      </c>
      <c r="T7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5" s="34">
        <f>IFERROR(_xlfn.XLOOKUP(PA[[#This Row],[Affected Equipment ]],'Basic Data'!N:N,'Basic Data'!Q:Q),"")</f>
        <v>31.610000000000003</v>
      </c>
      <c r="V785" s="302">
        <f ca="1">IFERROR(_xlfn.XLOOKUP(PA[[#This Row],[Affected Equipment ]],'Basic Data'!N:N,'Basic Data'!R:R),"")</f>
        <v>1.8812116883889783E-4</v>
      </c>
      <c r="W785" s="35" t="s">
        <v>482</v>
      </c>
      <c r="X785" s="38"/>
      <c r="Y785" s="38" t="s">
        <v>470</v>
      </c>
      <c r="Z785" s="41">
        <v>0.26805555555555555</v>
      </c>
      <c r="AA785" s="41">
        <v>0.26805555555555555</v>
      </c>
      <c r="AB785" s="41">
        <v>0.26805555555555555</v>
      </c>
      <c r="AC785" s="44">
        <v>0.70833333333333337</v>
      </c>
      <c r="AD785" s="42">
        <f>IF(PA[[#This Row],[Acknowledgement Time ]]="NA","",(PA[[#This Row],[Acknowledgement Time ]]-PA[[#This Row],[Fault Time]])*24)</f>
        <v>0</v>
      </c>
      <c r="AE785" s="42">
        <f>IF(PA[[#This Row],[Work Start time on Fault]]="NA","",(PA[[#This Row],[Work Start time on Fault]]-PA[[#This Row],[Fault Time]])*24)</f>
        <v>0</v>
      </c>
      <c r="AF785" s="43">
        <f>IF(PA[[#This Row],[Status]]="Open","",(PA[[#This Row],[Work Completion time on fault]]-PA[[#This Row],[Fault Time]])*24)</f>
        <v>10.566666666666668</v>
      </c>
      <c r="AG785" s="42">
        <f>IFERROR((PA[[#This Row],[Work Completion time on fault]]-PA[[#This Row],[Fault Time]])*24,"")</f>
        <v>10.566666666666668</v>
      </c>
      <c r="AH785" s="316" t="s">
        <v>709</v>
      </c>
      <c r="AI785" s="32" t="s">
        <v>368</v>
      </c>
      <c r="AJ785" s="34">
        <f ca="1">IFERROR(PA[[#This Row],[Breakdown Time]]*PA[[#This Row],[Plant Equivalent Weightage]],"")</f>
        <v>1.9878136840643539E-3</v>
      </c>
      <c r="AK785" s="35">
        <v>4120</v>
      </c>
      <c r="AL785" s="49">
        <f>IFERROR((_xlfn.XLOOKUP($G785,'Modelling New'!$D:$D,'Modelling New'!$O:$O)*PA[[#This Row],[Lost PoA(Wh/m2)]]*PA[[#This Row],[DC Capacity Affected (kW)]])/1000,"")</f>
        <v>105.61469974376207</v>
      </c>
    </row>
    <row r="786" spans="1:38">
      <c r="A786" s="174">
        <f t="shared" si="13"/>
        <v>785</v>
      </c>
      <c r="B786" s="30">
        <v>45832</v>
      </c>
      <c r="C786" s="184">
        <f>YEAR(PA[[#This Row],[Date]])+IF(MONTH(PA[[#This Row],[Date]])&gt;=4,1,0)</f>
        <v>2026</v>
      </c>
      <c r="D786" s="32">
        <f>YEAR(PA[[#This Row],[Date]])</f>
        <v>2025</v>
      </c>
      <c r="E786" s="36" t="s">
        <v>364</v>
      </c>
      <c r="F786" s="36" t="s">
        <v>364</v>
      </c>
      <c r="G786" s="217">
        <v>45809</v>
      </c>
      <c r="H786" s="31">
        <f>DAY(EOMONTH(PA[[#This Row],[Month Year]],0))</f>
        <v>30</v>
      </c>
      <c r="I786" s="33">
        <v>0.26805555555555555</v>
      </c>
      <c r="J786" s="33">
        <v>0.77708333333333335</v>
      </c>
      <c r="K786" s="34">
        <f>IFERROR((PA[[#This Row],[Sunset Time (POA&lt;20 W/m2)]]-PA[[#This Row],[Sunrise Time (POA&gt;20 W/m2)]])*24,"")</f>
        <v>12.216666666666669</v>
      </c>
      <c r="L786" s="32" t="s">
        <v>506</v>
      </c>
      <c r="M786" s="32" t="s">
        <v>404</v>
      </c>
      <c r="N786" s="36" t="s">
        <v>417</v>
      </c>
      <c r="O786" s="37" t="s">
        <v>473</v>
      </c>
      <c r="P786" s="37" t="s">
        <v>472</v>
      </c>
      <c r="Q786" s="32"/>
      <c r="R786" s="31">
        <f>IF((PA[[#This Row],[String Type(If String BD)]]&amp;PA[[#This Row],[Equipment (If any BD other than PV  array and inv)]])="",1,0)</f>
        <v>0</v>
      </c>
      <c r="S786" s="31">
        <f>IF(PA[[#This Row],[String Type(If String BD)]]="",1,0)</f>
        <v>0</v>
      </c>
      <c r="T7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6" s="34">
        <f>IFERROR(_xlfn.XLOOKUP(PA[[#This Row],[Affected Equipment ]],'Basic Data'!N:N,'Basic Data'!Q:Q),"")</f>
        <v>31.610000000000003</v>
      </c>
      <c r="V786" s="302">
        <f ca="1">IFERROR(_xlfn.XLOOKUP(PA[[#This Row],[Affected Equipment ]],'Basic Data'!N:N,'Basic Data'!R:R),"")</f>
        <v>1.8812116883889783E-4</v>
      </c>
      <c r="W786" s="35" t="s">
        <v>408</v>
      </c>
      <c r="X786" s="38"/>
      <c r="Y786" s="38" t="s">
        <v>470</v>
      </c>
      <c r="Z786" s="41">
        <v>0.26805555555555555</v>
      </c>
      <c r="AA786" s="41">
        <v>0.26805555555555555</v>
      </c>
      <c r="AB786" s="41">
        <v>0.26805555555555555</v>
      </c>
      <c r="AC786" s="44">
        <v>0.71527777777777779</v>
      </c>
      <c r="AD786" s="42">
        <f>IF(PA[[#This Row],[Acknowledgement Time ]]="NA","",(PA[[#This Row],[Acknowledgement Time ]]-PA[[#This Row],[Fault Time]])*24)</f>
        <v>0</v>
      </c>
      <c r="AE786" s="42">
        <f>IF(PA[[#This Row],[Work Start time on Fault]]="NA","",(PA[[#This Row],[Work Start time on Fault]]-PA[[#This Row],[Fault Time]])*24)</f>
        <v>0</v>
      </c>
      <c r="AF786" s="43">
        <f>IF(PA[[#This Row],[Status]]="Open","",(PA[[#This Row],[Work Completion time on fault]]-PA[[#This Row],[Fault Time]])*24)</f>
        <v>10.733333333333334</v>
      </c>
      <c r="AG786" s="42">
        <f>IFERROR((PA[[#This Row],[Work Completion time on fault]]-PA[[#This Row],[Fault Time]])*24,"")</f>
        <v>10.733333333333334</v>
      </c>
      <c r="AH786" s="316" t="s">
        <v>712</v>
      </c>
      <c r="AI786" s="32" t="s">
        <v>368</v>
      </c>
      <c r="AJ786" s="34">
        <f ca="1">IFERROR(PA[[#This Row],[Breakdown Time]]*PA[[#This Row],[Plant Equivalent Weightage]],"")</f>
        <v>2.0191672122041701E-3</v>
      </c>
      <c r="AK786" s="35">
        <v>4152</v>
      </c>
      <c r="AL786" s="49">
        <f>IFERROR((_xlfn.XLOOKUP($G786,'Modelling New'!$D:$D,'Modelling New'!$O:$O)*PA[[#This Row],[Lost PoA(Wh/m2)]]*PA[[#This Row],[DC Capacity Affected (kW)]])/1000,"")</f>
        <v>106.43500809128643</v>
      </c>
    </row>
    <row r="787" spans="1:38">
      <c r="A787" s="174">
        <f t="shared" si="13"/>
        <v>786</v>
      </c>
      <c r="B787" s="30">
        <v>45832</v>
      </c>
      <c r="C787" s="184">
        <f>YEAR(PA[[#This Row],[Date]])+IF(MONTH(PA[[#This Row],[Date]])&gt;=4,1,0)</f>
        <v>2026</v>
      </c>
      <c r="D787" s="32">
        <f>YEAR(PA[[#This Row],[Date]])</f>
        <v>2025</v>
      </c>
      <c r="E787" s="36" t="s">
        <v>364</v>
      </c>
      <c r="F787" s="36" t="s">
        <v>364</v>
      </c>
      <c r="G787" s="217">
        <v>45809</v>
      </c>
      <c r="H787" s="31">
        <f>DAY(EOMONTH(PA[[#This Row],[Month Year]],0))</f>
        <v>30</v>
      </c>
      <c r="I787" s="33">
        <v>0.26805555555555555</v>
      </c>
      <c r="J787" s="33">
        <v>0.77708333333333335</v>
      </c>
      <c r="K787" s="34">
        <f>IFERROR((PA[[#This Row],[Sunset Time (POA&lt;20 W/m2)]]-PA[[#This Row],[Sunrise Time (POA&gt;20 W/m2)]])*24,"")</f>
        <v>12.216666666666669</v>
      </c>
      <c r="L787" s="32" t="s">
        <v>506</v>
      </c>
      <c r="M787" s="32" t="s">
        <v>404</v>
      </c>
      <c r="N787" s="36" t="s">
        <v>417</v>
      </c>
      <c r="O787" s="37" t="s">
        <v>527</v>
      </c>
      <c r="P787" s="37" t="s">
        <v>472</v>
      </c>
      <c r="Q787" s="32"/>
      <c r="R787" s="31">
        <f>IF((PA[[#This Row],[String Type(If String BD)]]&amp;PA[[#This Row],[Equipment (If any BD other than PV  array and inv)]])="",1,0)</f>
        <v>0</v>
      </c>
      <c r="S787" s="31">
        <f>IF(PA[[#This Row],[String Type(If String BD)]]="",1,0)</f>
        <v>0</v>
      </c>
      <c r="T7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7" s="34">
        <f>IFERROR(_xlfn.XLOOKUP(PA[[#This Row],[Affected Equipment ]],'Basic Data'!N:N,'Basic Data'!Q:Q),"")</f>
        <v>31.610000000000003</v>
      </c>
      <c r="V787" s="302">
        <f ca="1">IFERROR(_xlfn.XLOOKUP(PA[[#This Row],[Affected Equipment ]],'Basic Data'!N:N,'Basic Data'!R:R),"")</f>
        <v>1.8812116883889783E-4</v>
      </c>
      <c r="W787" s="35" t="s">
        <v>482</v>
      </c>
      <c r="X787" s="38"/>
      <c r="Y787" s="38" t="s">
        <v>470</v>
      </c>
      <c r="Z787" s="41">
        <v>0.26805555555555555</v>
      </c>
      <c r="AA787" s="41">
        <v>0.26805555555555555</v>
      </c>
      <c r="AB787" s="41">
        <v>0.26805555555555555</v>
      </c>
      <c r="AC787" s="44">
        <v>0.72222222222222221</v>
      </c>
      <c r="AD787" s="42">
        <f>IF(PA[[#This Row],[Acknowledgement Time ]]="NA","",(PA[[#This Row],[Acknowledgement Time ]]-PA[[#This Row],[Fault Time]])*24)</f>
        <v>0</v>
      </c>
      <c r="AE787" s="42">
        <f>IF(PA[[#This Row],[Work Start time on Fault]]="NA","",(PA[[#This Row],[Work Start time on Fault]]-PA[[#This Row],[Fault Time]])*24)</f>
        <v>0</v>
      </c>
      <c r="AF787" s="43">
        <f>IF(PA[[#This Row],[Status]]="Open","",(PA[[#This Row],[Work Completion time on fault]]-PA[[#This Row],[Fault Time]])*24)</f>
        <v>10.9</v>
      </c>
      <c r="AG787" s="42">
        <f>IFERROR((PA[[#This Row],[Work Completion time on fault]]-PA[[#This Row],[Fault Time]])*24,"")</f>
        <v>10.9</v>
      </c>
      <c r="AH787" s="316" t="s">
        <v>709</v>
      </c>
      <c r="AI787" s="32" t="s">
        <v>368</v>
      </c>
      <c r="AJ787" s="34">
        <f ca="1">IFERROR(PA[[#This Row],[Breakdown Time]]*PA[[#This Row],[Plant Equivalent Weightage]],"")</f>
        <v>2.0505207403439863E-3</v>
      </c>
      <c r="AK787" s="35">
        <v>4180</v>
      </c>
      <c r="AL787" s="49">
        <f>IFERROR((_xlfn.XLOOKUP($G787,'Modelling New'!$D:$D,'Modelling New'!$O:$O)*PA[[#This Row],[Lost PoA(Wh/m2)]]*PA[[#This Row],[DC Capacity Affected (kW)]])/1000,"")</f>
        <v>107.15277789537025</v>
      </c>
    </row>
    <row r="788" spans="1:38">
      <c r="A788" s="174">
        <f t="shared" si="13"/>
        <v>787</v>
      </c>
      <c r="B788" s="30">
        <v>45832</v>
      </c>
      <c r="C788" s="184">
        <f>YEAR(PA[[#This Row],[Date]])+IF(MONTH(PA[[#This Row],[Date]])&gt;=4,1,0)</f>
        <v>2026</v>
      </c>
      <c r="D788" s="32">
        <f>YEAR(PA[[#This Row],[Date]])</f>
        <v>2025</v>
      </c>
      <c r="E788" s="36" t="s">
        <v>364</v>
      </c>
      <c r="F788" s="36" t="s">
        <v>364</v>
      </c>
      <c r="G788" s="217">
        <v>45809</v>
      </c>
      <c r="H788" s="31">
        <f>DAY(EOMONTH(PA[[#This Row],[Month Year]],0))</f>
        <v>30</v>
      </c>
      <c r="I788" s="33">
        <v>0.26805555555555555</v>
      </c>
      <c r="J788" s="33">
        <v>0.77708333333333335</v>
      </c>
      <c r="K788" s="34">
        <f>IFERROR((PA[[#This Row],[Sunset Time (POA&lt;20 W/m2)]]-PA[[#This Row],[Sunrise Time (POA&gt;20 W/m2)]])*24,"")</f>
        <v>12.216666666666669</v>
      </c>
      <c r="L788" s="32" t="s">
        <v>506</v>
      </c>
      <c r="M788" s="32" t="s">
        <v>404</v>
      </c>
      <c r="N788" s="36" t="s">
        <v>413</v>
      </c>
      <c r="O788" s="37" t="s">
        <v>471</v>
      </c>
      <c r="P788" s="37" t="s">
        <v>472</v>
      </c>
      <c r="Q788" s="32"/>
      <c r="R788" s="31">
        <f>IF((PA[[#This Row],[String Type(If String BD)]]&amp;PA[[#This Row],[Equipment (If any BD other than PV  array and inv)]])="",1,0)</f>
        <v>0</v>
      </c>
      <c r="S788" s="31">
        <f>IF(PA[[#This Row],[String Type(If String BD)]]="",1,0)</f>
        <v>0</v>
      </c>
      <c r="T7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8" s="34">
        <f>IFERROR(_xlfn.XLOOKUP(PA[[#This Row],[Affected Equipment ]],'Basic Data'!N:N,'Basic Data'!Q:Q),"")</f>
        <v>31.610000000000003</v>
      </c>
      <c r="V788" s="302">
        <f ca="1">IFERROR(_xlfn.XLOOKUP(PA[[#This Row],[Affected Equipment ]],'Basic Data'!N:N,'Basic Data'!R:R),"")</f>
        <v>1.8812116883889783E-4</v>
      </c>
      <c r="W788" s="35" t="s">
        <v>482</v>
      </c>
      <c r="X788" s="38"/>
      <c r="Y788" s="38" t="s">
        <v>470</v>
      </c>
      <c r="Z788" s="41">
        <v>0.26805555555555555</v>
      </c>
      <c r="AA788" s="41">
        <v>0.26805555555555555</v>
      </c>
      <c r="AB788" s="41">
        <v>0.26805555555555555</v>
      </c>
      <c r="AC788" s="44">
        <v>0.72916666666666663</v>
      </c>
      <c r="AD788" s="42">
        <f>IF(PA[[#This Row],[Acknowledgement Time ]]="NA","",(PA[[#This Row],[Acknowledgement Time ]]-PA[[#This Row],[Fault Time]])*24)</f>
        <v>0</v>
      </c>
      <c r="AE788" s="42">
        <f>IF(PA[[#This Row],[Work Start time on Fault]]="NA","",(PA[[#This Row],[Work Start time on Fault]]-PA[[#This Row],[Fault Time]])*24)</f>
        <v>0</v>
      </c>
      <c r="AF788" s="43">
        <f>IF(PA[[#This Row],[Status]]="Open","",(PA[[#This Row],[Work Completion time on fault]]-PA[[#This Row],[Fault Time]])*24)</f>
        <v>11.066666666666666</v>
      </c>
      <c r="AG788" s="42">
        <f>IFERROR((PA[[#This Row],[Work Completion time on fault]]-PA[[#This Row],[Fault Time]])*24,"")</f>
        <v>11.066666666666666</v>
      </c>
      <c r="AH788" s="316" t="s">
        <v>713</v>
      </c>
      <c r="AI788" s="32" t="s">
        <v>368</v>
      </c>
      <c r="AJ788" s="34">
        <f ca="1">IFERROR(PA[[#This Row],[Breakdown Time]]*PA[[#This Row],[Plant Equivalent Weightage]],"")</f>
        <v>2.0818742684838025E-3</v>
      </c>
      <c r="AK788" s="35">
        <v>4191</v>
      </c>
      <c r="AL788" s="49">
        <f>IFERROR((_xlfn.XLOOKUP($G788,'Modelling New'!$D:$D,'Modelling New'!$O:$O)*PA[[#This Row],[Lost PoA(Wh/m2)]]*PA[[#This Row],[DC Capacity Affected (kW)]])/1000,"")</f>
        <v>107.43475888983177</v>
      </c>
    </row>
    <row r="789" spans="1:38">
      <c r="A789" s="174">
        <f t="shared" si="13"/>
        <v>788</v>
      </c>
      <c r="B789" s="30">
        <v>45832</v>
      </c>
      <c r="C789" s="184">
        <f>YEAR(PA[[#This Row],[Date]])+IF(MONTH(PA[[#This Row],[Date]])&gt;=4,1,0)</f>
        <v>2026</v>
      </c>
      <c r="D789" s="32">
        <f>YEAR(PA[[#This Row],[Date]])</f>
        <v>2025</v>
      </c>
      <c r="E789" s="36" t="s">
        <v>364</v>
      </c>
      <c r="F789" s="36" t="s">
        <v>364</v>
      </c>
      <c r="G789" s="217">
        <v>45809</v>
      </c>
      <c r="H789" s="31">
        <f>DAY(EOMONTH(PA[[#This Row],[Month Year]],0))</f>
        <v>30</v>
      </c>
      <c r="I789" s="33">
        <v>0.26805555555555555</v>
      </c>
      <c r="J789" s="33">
        <v>0.77708333333333335</v>
      </c>
      <c r="K789" s="34">
        <f>IFERROR((PA[[#This Row],[Sunset Time (POA&lt;20 W/m2)]]-PA[[#This Row],[Sunrise Time (POA&gt;20 W/m2)]])*24,"")</f>
        <v>12.216666666666669</v>
      </c>
      <c r="L789" s="32" t="s">
        <v>474</v>
      </c>
      <c r="M789" s="32" t="s">
        <v>404</v>
      </c>
      <c r="N789" s="36" t="s">
        <v>417</v>
      </c>
      <c r="O789" s="37" t="s">
        <v>447</v>
      </c>
      <c r="P789" s="37" t="s">
        <v>472</v>
      </c>
      <c r="Q789" s="32"/>
      <c r="R789" s="31">
        <f>IF((PA[[#This Row],[String Type(If String BD)]]&amp;PA[[#This Row],[Equipment (If any BD other than PV  array and inv)]])="",1,0)</f>
        <v>0</v>
      </c>
      <c r="S789" s="31">
        <f>IF(PA[[#This Row],[String Type(If String BD)]]="",1,0)</f>
        <v>0</v>
      </c>
      <c r="T7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89" s="34">
        <f>IFERROR(_xlfn.XLOOKUP(PA[[#This Row],[Affected Equipment ]],'Basic Data'!N:N,'Basic Data'!Q:Q),"")</f>
        <v>31.610000000000003</v>
      </c>
      <c r="V789" s="302">
        <f ca="1">IFERROR(_xlfn.XLOOKUP(PA[[#This Row],[Affected Equipment ]],'Basic Data'!N:N,'Basic Data'!R:R),"")</f>
        <v>1.8812116883889783E-4</v>
      </c>
      <c r="W789" s="35" t="s">
        <v>482</v>
      </c>
      <c r="X789" s="38"/>
      <c r="Y789" s="38" t="s">
        <v>470</v>
      </c>
      <c r="Z789" s="41">
        <v>0.26805555555555555</v>
      </c>
      <c r="AA789" s="41">
        <v>0.26805555555555555</v>
      </c>
      <c r="AB789" s="41">
        <v>0.26805555555555555</v>
      </c>
      <c r="AC789" s="44">
        <v>0.73611111111111116</v>
      </c>
      <c r="AD789" s="42">
        <f>IF(PA[[#This Row],[Acknowledgement Time ]]="NA","",(PA[[#This Row],[Acknowledgement Time ]]-PA[[#This Row],[Fault Time]])*24)</f>
        <v>0</v>
      </c>
      <c r="AE789" s="42">
        <f>IF(PA[[#This Row],[Work Start time on Fault]]="NA","",(PA[[#This Row],[Work Start time on Fault]]-PA[[#This Row],[Fault Time]])*24)</f>
        <v>0</v>
      </c>
      <c r="AF789" s="43">
        <f>IF(PA[[#This Row],[Status]]="Open","",(PA[[#This Row],[Work Completion time on fault]]-PA[[#This Row],[Fault Time]])*24)</f>
        <v>11.233333333333334</v>
      </c>
      <c r="AG789" s="42">
        <f>IFERROR((PA[[#This Row],[Work Completion time on fault]]-PA[[#This Row],[Fault Time]])*24,"")</f>
        <v>11.233333333333334</v>
      </c>
      <c r="AH789" s="316" t="s">
        <v>709</v>
      </c>
      <c r="AI789" s="32" t="s">
        <v>368</v>
      </c>
      <c r="AJ789" s="34">
        <f ca="1">IFERROR(PA[[#This Row],[Breakdown Time]]*PA[[#This Row],[Plant Equivalent Weightage]],"")</f>
        <v>2.1132277966236191E-3</v>
      </c>
      <c r="AK789" s="35">
        <v>4194</v>
      </c>
      <c r="AL789" s="49">
        <f>IFERROR((_xlfn.XLOOKUP($G789,'Modelling New'!$D:$D,'Modelling New'!$O:$O)*PA[[#This Row],[Lost PoA(Wh/m2)]]*PA[[#This Row],[DC Capacity Affected (kW)]])/1000,"")</f>
        <v>107.51166279741216</v>
      </c>
    </row>
    <row r="790" spans="1:38">
      <c r="A790" s="174">
        <f t="shared" si="13"/>
        <v>789</v>
      </c>
      <c r="B790" s="30">
        <v>45833</v>
      </c>
      <c r="C790" s="184">
        <f>YEAR(PA[[#This Row],[Date]])+IF(MONTH(PA[[#This Row],[Date]])&gt;=4,1,0)</f>
        <v>2026</v>
      </c>
      <c r="D790" s="32">
        <f>YEAR(PA[[#This Row],[Date]])</f>
        <v>2025</v>
      </c>
      <c r="E790" s="36" t="s">
        <v>364</v>
      </c>
      <c r="F790" s="36" t="s">
        <v>364</v>
      </c>
      <c r="G790" s="217">
        <v>45809</v>
      </c>
      <c r="H790" s="31">
        <f>DAY(EOMONTH(PA[[#This Row],[Month Year]],0))</f>
        <v>30</v>
      </c>
      <c r="I790" s="33">
        <v>0.27361111111111114</v>
      </c>
      <c r="J790" s="33">
        <v>0.76458333333333328</v>
      </c>
      <c r="K790" s="34">
        <f>IFERROR((PA[[#This Row],[Sunset Time (POA&lt;20 W/m2)]]-PA[[#This Row],[Sunrise Time (POA&gt;20 W/m2)]])*24,"")</f>
        <v>11.783333333333331</v>
      </c>
      <c r="L790" s="32" t="s">
        <v>511</v>
      </c>
      <c r="M790" s="32" t="s">
        <v>404</v>
      </c>
      <c r="N790" s="32"/>
      <c r="O790" s="35"/>
      <c r="P790" s="35"/>
      <c r="Q790" s="32"/>
      <c r="R790" s="31">
        <f>IF((PA[[#This Row],[String Type(If String BD)]]&amp;PA[[#This Row],[Equipment (If any BD other than PV  array and inv)]])="",1,0)</f>
        <v>1</v>
      </c>
      <c r="S790" s="31">
        <f>IF(PA[[#This Row],[String Type(If String BD)]]="",1,0)</f>
        <v>1</v>
      </c>
      <c r="T7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790" s="34">
        <f>IFERROR(_xlfn.XLOOKUP(PA[[#This Row],[Affected Equipment ]],'Basic Data'!N:N,'Basic Data'!Q:Q),"")</f>
        <v>4061.8850000000007</v>
      </c>
      <c r="V790" s="302">
        <f ca="1">IFERROR(_xlfn.XLOOKUP(PA[[#This Row],[Affected Equipment ]],'Basic Data'!N:N,'Basic Data'!R:R),"")</f>
        <v>2.4173570195798372E-2</v>
      </c>
      <c r="W790" s="35" t="s">
        <v>475</v>
      </c>
      <c r="X790" s="38"/>
      <c r="Y790" s="38" t="s">
        <v>439</v>
      </c>
      <c r="Z790" s="41">
        <v>0.27361111111111114</v>
      </c>
      <c r="AA790" s="41">
        <v>0.27361111111111114</v>
      </c>
      <c r="AB790" s="41">
        <v>0.27361111111111114</v>
      </c>
      <c r="AC790" s="44">
        <v>0.76458333333333328</v>
      </c>
      <c r="AD790" s="42">
        <f>IF(PA[[#This Row],[Acknowledgement Time ]]="NA","",(PA[[#This Row],[Acknowledgement Time ]]-PA[[#This Row],[Fault Time]])*24)</f>
        <v>0</v>
      </c>
      <c r="AE790" s="42">
        <f>IF(PA[[#This Row],[Work Start time on Fault]]="NA","",(PA[[#This Row],[Work Start time on Fault]]-PA[[#This Row],[Fault Time]])*24)</f>
        <v>0</v>
      </c>
      <c r="AF790" s="43" t="str">
        <f>IF(PA[[#This Row],[Status]]="Open","",(PA[[#This Row],[Work Completion time on fault]]-PA[[#This Row],[Fault Time]])*24)</f>
        <v/>
      </c>
      <c r="AG790" s="42">
        <f>IFERROR((PA[[#This Row],[Work Completion time on fault]]-PA[[#This Row],[Fault Time]])*24,"")</f>
        <v>11.783333333333331</v>
      </c>
      <c r="AH790" s="35" t="s">
        <v>673</v>
      </c>
      <c r="AI790" s="32" t="s">
        <v>553</v>
      </c>
      <c r="AJ790" s="34">
        <f ca="1">IFERROR(PA[[#This Row],[Breakdown Time]]*PA[[#This Row],[Plant Equivalent Weightage]],"")</f>
        <v>0.28484523547382412</v>
      </c>
      <c r="AK790" s="35">
        <v>2666</v>
      </c>
      <c r="AL790" s="49">
        <f>IFERROR((_xlfn.XLOOKUP($G790,'Modelling New'!$D:$D,'Modelling New'!$O:$O)*PA[[#This Row],[Lost PoA(Wh/m2)]]*PA[[#This Row],[DC Capacity Affected (kW)]])/1000,"")</f>
        <v>8781.939187601396</v>
      </c>
    </row>
    <row r="791" spans="1:38">
      <c r="A791" s="174">
        <f t="shared" si="13"/>
        <v>790</v>
      </c>
      <c r="B791" s="30">
        <v>45833</v>
      </c>
      <c r="C791" s="184">
        <f>YEAR(PA[[#This Row],[Date]])+IF(MONTH(PA[[#This Row],[Date]])&gt;=4,1,0)</f>
        <v>2026</v>
      </c>
      <c r="D791" s="32">
        <f>YEAR(PA[[#This Row],[Date]])</f>
        <v>2025</v>
      </c>
      <c r="E791" s="36" t="s">
        <v>364</v>
      </c>
      <c r="F791" s="36" t="s">
        <v>364</v>
      </c>
      <c r="G791" s="217">
        <v>45809</v>
      </c>
      <c r="H791" s="31">
        <f>DAY(EOMONTH(PA[[#This Row],[Month Year]],0))</f>
        <v>30</v>
      </c>
      <c r="I791" s="33">
        <v>0.27361111111111114</v>
      </c>
      <c r="J791" s="33">
        <v>0.76458333333333328</v>
      </c>
      <c r="K791" s="34">
        <f>IFERROR((PA[[#This Row],[Sunset Time (POA&lt;20 W/m2)]]-PA[[#This Row],[Sunrise Time (POA&gt;20 W/m2)]])*24,"")</f>
        <v>11.783333333333331</v>
      </c>
      <c r="L791" s="36" t="s">
        <v>511</v>
      </c>
      <c r="M791" s="36" t="s">
        <v>411</v>
      </c>
      <c r="N791" s="36"/>
      <c r="O791" s="37"/>
      <c r="P791" s="35"/>
      <c r="Q791" s="32"/>
      <c r="R791" s="31">
        <f>IF((PA[[#This Row],[String Type(If String BD)]]&amp;PA[[#This Row],[Equipment (If any BD other than PV  array and inv)]])="",1,0)</f>
        <v>1</v>
      </c>
      <c r="S791" s="31">
        <f>IF(PA[[#This Row],[String Type(If String BD)]]="",1,0)</f>
        <v>1</v>
      </c>
      <c r="T7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791" s="34">
        <f>IFERROR(_xlfn.XLOOKUP(PA[[#This Row],[Affected Equipment ]],'Basic Data'!N:N,'Basic Data'!Q:Q),"")</f>
        <v>3888.03</v>
      </c>
      <c r="V791" s="302">
        <f ca="1">IFERROR(_xlfn.XLOOKUP(PA[[#This Row],[Affected Equipment ]],'Basic Data'!N:N,'Basic Data'!R:R),"")</f>
        <v>2.3138903767184433E-2</v>
      </c>
      <c r="W791" s="35" t="s">
        <v>475</v>
      </c>
      <c r="X791" s="38"/>
      <c r="Y791" s="38" t="s">
        <v>439</v>
      </c>
      <c r="Z791" s="41">
        <v>0.27361111111111114</v>
      </c>
      <c r="AA791" s="41">
        <v>0.27361111111111114</v>
      </c>
      <c r="AB791" s="41">
        <v>0.27361111111111114</v>
      </c>
      <c r="AC791" s="44">
        <v>0.76458333333333328</v>
      </c>
      <c r="AD791" s="42">
        <f>IF(PA[[#This Row],[Acknowledgement Time ]]="NA","",(PA[[#This Row],[Acknowledgement Time ]]-PA[[#This Row],[Fault Time]])*24)</f>
        <v>0</v>
      </c>
      <c r="AE791" s="42">
        <f>IF(PA[[#This Row],[Work Start time on Fault]]="NA","",(PA[[#This Row],[Work Start time on Fault]]-PA[[#This Row],[Fault Time]])*24)</f>
        <v>0</v>
      </c>
      <c r="AF791" s="43" t="str">
        <f>IF(PA[[#This Row],[Status]]="Open","",(PA[[#This Row],[Work Completion time on fault]]-PA[[#This Row],[Fault Time]])*24)</f>
        <v/>
      </c>
      <c r="AG791" s="42">
        <f>IFERROR((PA[[#This Row],[Work Completion time on fault]]-PA[[#This Row],[Fault Time]])*24,"")</f>
        <v>11.783333333333331</v>
      </c>
      <c r="AH791" s="35" t="s">
        <v>673</v>
      </c>
      <c r="AI791" s="32" t="s">
        <v>553</v>
      </c>
      <c r="AJ791" s="34">
        <f ca="1">IFERROR(PA[[#This Row],[Breakdown Time]]*PA[[#This Row],[Plant Equivalent Weightage]],"")</f>
        <v>0.27265341605665655</v>
      </c>
      <c r="AK791" s="35">
        <v>2666</v>
      </c>
      <c r="AL791" s="49">
        <f>IFERROR((_xlfn.XLOOKUP($G791,'Modelling New'!$D:$D,'Modelling New'!$O:$O)*PA[[#This Row],[Lost PoA(Wh/m2)]]*PA[[#This Row],[DC Capacity Affected (kW)]])/1000,"")</f>
        <v>8406.058521984216</v>
      </c>
    </row>
    <row r="792" spans="1:38">
      <c r="A792" s="174">
        <f t="shared" si="13"/>
        <v>791</v>
      </c>
      <c r="B792" s="30">
        <v>45833</v>
      </c>
      <c r="C792" s="184">
        <f>YEAR(PA[[#This Row],[Date]])+IF(MONTH(PA[[#This Row],[Date]])&gt;=4,1,0)</f>
        <v>2026</v>
      </c>
      <c r="D792" s="32">
        <f>YEAR(PA[[#This Row],[Date]])</f>
        <v>2025</v>
      </c>
      <c r="E792" s="36" t="s">
        <v>364</v>
      </c>
      <c r="F792" s="36" t="s">
        <v>364</v>
      </c>
      <c r="G792" s="217">
        <v>45809</v>
      </c>
      <c r="H792" s="31">
        <f>DAY(EOMONTH(PA[[#This Row],[Month Year]],0))</f>
        <v>30</v>
      </c>
      <c r="I792" s="33">
        <v>0.27361111111111114</v>
      </c>
      <c r="J792" s="33">
        <v>0.76458333333333328</v>
      </c>
      <c r="K792" s="34">
        <f>IFERROR((PA[[#This Row],[Sunset Time (POA&lt;20 W/m2)]]-PA[[#This Row],[Sunrise Time (POA&gt;20 W/m2)]])*24,"")</f>
        <v>11.783333333333331</v>
      </c>
      <c r="L792" s="32" t="s">
        <v>428</v>
      </c>
      <c r="M792" s="36" t="s">
        <v>411</v>
      </c>
      <c r="N792" s="36" t="s">
        <v>413</v>
      </c>
      <c r="O792" s="37" t="s">
        <v>406</v>
      </c>
      <c r="P792" s="35"/>
      <c r="Q792" s="32"/>
      <c r="R792" s="31">
        <f>IF((PA[[#This Row],[String Type(If String BD)]]&amp;PA[[#This Row],[Equipment (If any BD other than PV  array and inv)]])="",1,0)</f>
        <v>1</v>
      </c>
      <c r="S792" s="31">
        <f>IF(PA[[#This Row],[String Type(If String BD)]]="",1,0)</f>
        <v>1</v>
      </c>
      <c r="T7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792" s="34">
        <f>IFERROR(_xlfn.XLOOKUP(PA[[#This Row],[Affected Equipment ]],'Basic Data'!N:N,'Basic Data'!Q:Q),"")</f>
        <v>287.10000000000002</v>
      </c>
      <c r="V792" s="302">
        <f ca="1">IFERROR(_xlfn.XLOOKUP(PA[[#This Row],[Affected Equipment ]],'Basic Data'!N:N,'Basic Data'!R:R),"")</f>
        <v>1.7086234600964115E-3</v>
      </c>
      <c r="W792" s="35" t="s">
        <v>434</v>
      </c>
      <c r="X792" s="38"/>
      <c r="Y792" s="38" t="s">
        <v>680</v>
      </c>
      <c r="Z792" s="41">
        <v>0.27361111111111114</v>
      </c>
      <c r="AA792" s="41">
        <v>0.27361111111111114</v>
      </c>
      <c r="AB792" s="41">
        <v>0.27361111111111114</v>
      </c>
      <c r="AC792" s="44">
        <v>0.76458333333333328</v>
      </c>
      <c r="AD792" s="42">
        <f>IF(PA[[#This Row],[Acknowledgement Time ]]="NA","",(PA[[#This Row],[Acknowledgement Time ]]-PA[[#This Row],[Fault Time]])*24)</f>
        <v>0</v>
      </c>
      <c r="AE792" s="42">
        <f>IF(PA[[#This Row],[Work Start time on Fault]]="NA","",(PA[[#This Row],[Work Start time on Fault]]-PA[[#This Row],[Fault Time]])*24)</f>
        <v>0</v>
      </c>
      <c r="AF792" s="43" t="str">
        <f>IF(PA[[#This Row],[Status]]="Open","",(PA[[#This Row],[Work Completion time on fault]]-PA[[#This Row],[Fault Time]])*24)</f>
        <v/>
      </c>
      <c r="AG792" s="42">
        <f>IFERROR((PA[[#This Row],[Work Completion time on fault]]-PA[[#This Row],[Fault Time]])*24,"")</f>
        <v>11.783333333333331</v>
      </c>
      <c r="AH792" s="35" t="s">
        <v>552</v>
      </c>
      <c r="AI792" s="32" t="s">
        <v>553</v>
      </c>
      <c r="AJ792" s="34">
        <f ca="1">IFERROR(PA[[#This Row],[Breakdown Time]]*PA[[#This Row],[Plant Equivalent Weightage]],"")</f>
        <v>2.0133279771469378E-2</v>
      </c>
      <c r="AK792" s="35">
        <v>2982</v>
      </c>
      <c r="AL792" s="49">
        <f>IFERROR((_xlfn.XLOOKUP($G792,'Modelling New'!$D:$D,'Modelling New'!$O:$O)*PA[[#This Row],[Lost PoA(Wh/m2)]]*PA[[#This Row],[DC Capacity Affected (kW)]])/1000,"")</f>
        <v>694.294121959427</v>
      </c>
    </row>
    <row r="793" spans="1:38">
      <c r="A793" s="174">
        <f t="shared" si="13"/>
        <v>792</v>
      </c>
      <c r="B793" s="30">
        <v>45833</v>
      </c>
      <c r="C793" s="183">
        <f>YEAR(PA[[#This Row],[Date]])+IF(MONTH(PA[[#This Row],[Date]])&gt;=4,1,0)</f>
        <v>2026</v>
      </c>
      <c r="D793" s="32">
        <f>YEAR(PA[[#This Row],[Date]])</f>
        <v>2025</v>
      </c>
      <c r="E793" s="36" t="s">
        <v>364</v>
      </c>
      <c r="F793" s="36" t="s">
        <v>364</v>
      </c>
      <c r="G793" s="217">
        <v>45809</v>
      </c>
      <c r="H793" s="175">
        <f>DAY(EOMONTH(PA[[#This Row],[Month Year]],0))</f>
        <v>30</v>
      </c>
      <c r="I793" s="33">
        <v>0.27361111111111114</v>
      </c>
      <c r="J793" s="33">
        <v>0.76458333333333328</v>
      </c>
      <c r="K793" s="34">
        <f>IFERROR((PA[[#This Row],[Sunset Time (POA&lt;20 W/m2)]]-PA[[#This Row],[Sunrise Time (POA&gt;20 W/m2)]])*24,"")</f>
        <v>11.783333333333331</v>
      </c>
      <c r="L793" s="32" t="s">
        <v>428</v>
      </c>
      <c r="M793" s="36" t="s">
        <v>411</v>
      </c>
      <c r="N793" s="36" t="s">
        <v>413</v>
      </c>
      <c r="O793" s="37" t="s">
        <v>457</v>
      </c>
      <c r="P793" s="37"/>
      <c r="Q793" s="32"/>
      <c r="R793" s="175">
        <f>IF((PA[[#This Row],[String Type(If String BD)]]&amp;PA[[#This Row],[Equipment (If any BD other than PV  array and inv)]])="",1,0)</f>
        <v>1</v>
      </c>
      <c r="S793" s="175">
        <f>IF(PA[[#This Row],[String Type(If String BD)]]="",1,0)</f>
        <v>1</v>
      </c>
      <c r="T793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793" s="176">
        <f>IFERROR(_xlfn.XLOOKUP(PA[[#This Row],[Affected Equipment ]],'Basic Data'!N:N,'Basic Data'!Q:Q),"")</f>
        <v>287.10000000000002</v>
      </c>
      <c r="V793" s="303">
        <f ca="1">IFERROR(_xlfn.XLOOKUP(PA[[#This Row],[Affected Equipment ]],'Basic Data'!N:N,'Basic Data'!R:R),"")</f>
        <v>1.7086234600964115E-3</v>
      </c>
      <c r="W793" s="35" t="s">
        <v>434</v>
      </c>
      <c r="X793" s="39"/>
      <c r="Y793" s="38" t="s">
        <v>681</v>
      </c>
      <c r="Z793" s="41">
        <v>0.27361111111111114</v>
      </c>
      <c r="AA793" s="41">
        <v>0.27361111111111114</v>
      </c>
      <c r="AB793" s="47">
        <v>0.27361111111111114</v>
      </c>
      <c r="AC793" s="45">
        <v>0.76458333333333328</v>
      </c>
      <c r="AD793" s="177">
        <f>IF(PA[[#This Row],[Acknowledgement Time ]]="NA","",(PA[[#This Row],[Acknowledgement Time ]]-PA[[#This Row],[Fault Time]])*24)</f>
        <v>0</v>
      </c>
      <c r="AE793" s="177">
        <f>IF(PA[[#This Row],[Work Start time on Fault]]="NA","",(PA[[#This Row],[Work Start time on Fault]]-PA[[#This Row],[Fault Time]])*24)</f>
        <v>0</v>
      </c>
      <c r="AF793" s="178" t="str">
        <f>IF(PA[[#This Row],[Status]]="Open","",(PA[[#This Row],[Work Completion time on fault]]-PA[[#This Row],[Fault Time]])*24)</f>
        <v/>
      </c>
      <c r="AG793" s="177">
        <f>IFERROR((PA[[#This Row],[Work Completion time on fault]]-PA[[#This Row],[Fault Time]])*24,"")</f>
        <v>11.783333333333331</v>
      </c>
      <c r="AH793" s="35" t="s">
        <v>552</v>
      </c>
      <c r="AI793" s="32" t="s">
        <v>553</v>
      </c>
      <c r="AJ793" s="176">
        <f ca="1">IFERROR(PA[[#This Row],[Breakdown Time]]*PA[[#This Row],[Plant Equivalent Weightage]],"")</f>
        <v>2.0133279771469378E-2</v>
      </c>
      <c r="AK793" s="35">
        <v>2982</v>
      </c>
      <c r="AL793" s="278">
        <f>IFERROR((_xlfn.XLOOKUP($G793,'Modelling New'!$D:$D,'Modelling New'!$O:$O)*PA[[#This Row],[Lost PoA(Wh/m2)]]*PA[[#This Row],[DC Capacity Affected (kW)]])/1000,"")</f>
        <v>694.294121959427</v>
      </c>
    </row>
    <row r="794" spans="1:38">
      <c r="A794" s="174">
        <f t="shared" si="13"/>
        <v>793</v>
      </c>
      <c r="B794" s="30">
        <v>45833</v>
      </c>
      <c r="C794" s="184">
        <f>YEAR(PA[[#This Row],[Date]])+IF(MONTH(PA[[#This Row],[Date]])&gt;=4,1,0)</f>
        <v>2026</v>
      </c>
      <c r="D794" s="32">
        <f>YEAR(PA[[#This Row],[Date]])</f>
        <v>2025</v>
      </c>
      <c r="E794" s="36" t="s">
        <v>364</v>
      </c>
      <c r="F794" s="36" t="s">
        <v>364</v>
      </c>
      <c r="G794" s="217">
        <v>45809</v>
      </c>
      <c r="H794" s="31">
        <f>DAY(EOMONTH(PA[[#This Row],[Month Year]],0))</f>
        <v>30</v>
      </c>
      <c r="I794" s="33">
        <v>0.27361111111111114</v>
      </c>
      <c r="J794" s="33">
        <v>0.76458333333333328</v>
      </c>
      <c r="K794" s="34">
        <f>IFERROR((PA[[#This Row],[Sunset Time (POA&lt;20 W/m2)]]-PA[[#This Row],[Sunrise Time (POA&gt;20 W/m2)]])*24,"")</f>
        <v>11.783333333333331</v>
      </c>
      <c r="L794" s="32" t="s">
        <v>412</v>
      </c>
      <c r="M794" s="32" t="s">
        <v>484</v>
      </c>
      <c r="N794" s="36" t="s">
        <v>413</v>
      </c>
      <c r="O794" s="35" t="s">
        <v>473</v>
      </c>
      <c r="P794" s="35"/>
      <c r="Q794" s="32"/>
      <c r="R794" s="31">
        <f>IF((PA[[#This Row],[String Type(If String BD)]]&amp;PA[[#This Row],[Equipment (If any BD other than PV  array and inv)]])="",1,0)</f>
        <v>1</v>
      </c>
      <c r="S794" s="31">
        <f>IF(PA[[#This Row],[String Type(If String BD)]]="",1,0)</f>
        <v>1</v>
      </c>
      <c r="T79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794" s="34">
        <f>IFERROR(_xlfn.XLOOKUP(PA[[#This Row],[Affected Equipment ]],'Basic Data'!N:N,'Basic Data'!Q:Q),"")</f>
        <v>255.2</v>
      </c>
      <c r="V794" s="302">
        <f ca="1">IFERROR(_xlfn.XLOOKUP(PA[[#This Row],[Affected Equipment ]],'Basic Data'!N:N,'Basic Data'!R:R),"")</f>
        <v>1.5187764089745878E-3</v>
      </c>
      <c r="W794" s="35" t="s">
        <v>434</v>
      </c>
      <c r="X794" s="38"/>
      <c r="Y794" s="38" t="s">
        <v>701</v>
      </c>
      <c r="Z794" s="41">
        <v>0.27361111111111114</v>
      </c>
      <c r="AA794" s="41">
        <v>0.27361111111111114</v>
      </c>
      <c r="AB794" s="41">
        <v>0.27361111111111114</v>
      </c>
      <c r="AC794" s="44">
        <v>0.76458333333333328</v>
      </c>
      <c r="AD794" s="42">
        <f>IF(PA[[#This Row],[Acknowledgement Time ]]="NA","",(PA[[#This Row],[Acknowledgement Time ]]-PA[[#This Row],[Fault Time]])*24)</f>
        <v>0</v>
      </c>
      <c r="AE794" s="42">
        <f>IF(PA[[#This Row],[Work Start time on Fault]]="NA","",(PA[[#This Row],[Work Start time on Fault]]-PA[[#This Row],[Fault Time]])*24)</f>
        <v>0</v>
      </c>
      <c r="AF794" s="43" t="str">
        <f>IF(PA[[#This Row],[Status]]="Open","",(PA[[#This Row],[Work Completion time on fault]]-PA[[#This Row],[Fault Time]])*24)</f>
        <v/>
      </c>
      <c r="AG794" s="42">
        <f>IFERROR((PA[[#This Row],[Work Completion time on fault]]-PA[[#This Row],[Fault Time]])*24,"")</f>
        <v>11.783333333333331</v>
      </c>
      <c r="AH794" s="35" t="s">
        <v>552</v>
      </c>
      <c r="AI794" s="32" t="s">
        <v>553</v>
      </c>
      <c r="AJ794" s="34">
        <f ca="1">IFERROR(PA[[#This Row],[Breakdown Time]]*PA[[#This Row],[Plant Equivalent Weightage]],"")</f>
        <v>1.7896248685750557E-2</v>
      </c>
      <c r="AK794" s="35">
        <v>2982</v>
      </c>
      <c r="AL794" s="49">
        <f>IFERROR((_xlfn.XLOOKUP($G794,'Modelling New'!$D:$D,'Modelling New'!$O:$O)*PA[[#This Row],[Lost PoA(Wh/m2)]]*PA[[#This Row],[DC Capacity Affected (kW)]])/1000,"")</f>
        <v>617.15033063060173</v>
      </c>
    </row>
    <row r="795" spans="1:38">
      <c r="A795" s="174">
        <f t="shared" si="13"/>
        <v>794</v>
      </c>
      <c r="B795" s="30">
        <v>45833</v>
      </c>
      <c r="C795" s="184">
        <f>YEAR(PA[[#This Row],[Date]])+IF(MONTH(PA[[#This Row],[Date]])&gt;=4,1,0)</f>
        <v>2026</v>
      </c>
      <c r="D795" s="32">
        <f>YEAR(PA[[#This Row],[Date]])</f>
        <v>2025</v>
      </c>
      <c r="E795" s="36" t="s">
        <v>364</v>
      </c>
      <c r="F795" s="36" t="s">
        <v>364</v>
      </c>
      <c r="G795" s="217">
        <v>45809</v>
      </c>
      <c r="H795" s="31">
        <f>DAY(EOMONTH(PA[[#This Row],[Month Year]],0))</f>
        <v>30</v>
      </c>
      <c r="I795" s="33">
        <v>0.27361111111111114</v>
      </c>
      <c r="J795" s="33">
        <v>0.76458333333333328</v>
      </c>
      <c r="K795" s="34">
        <f>IFERROR((PA[[#This Row],[Sunset Time (POA&lt;20 W/m2)]]-PA[[#This Row],[Sunrise Time (POA&gt;20 W/m2)]])*24,"")</f>
        <v>11.783333333333331</v>
      </c>
      <c r="L795" s="32" t="s">
        <v>412</v>
      </c>
      <c r="M795" s="32" t="s">
        <v>484</v>
      </c>
      <c r="N795" s="36" t="s">
        <v>413</v>
      </c>
      <c r="O795" s="37" t="s">
        <v>441</v>
      </c>
      <c r="P795" s="35"/>
      <c r="Q795" s="32"/>
      <c r="R795" s="31">
        <f>IF((PA[[#This Row],[String Type(If String BD)]]&amp;PA[[#This Row],[Equipment (If any BD other than PV  array and inv)]])="",1,0)</f>
        <v>1</v>
      </c>
      <c r="S795" s="31">
        <f>IF(PA[[#This Row],[String Type(If String BD)]]="",1,0)</f>
        <v>1</v>
      </c>
      <c r="T7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795" s="34">
        <f>IFERROR(_xlfn.XLOOKUP(PA[[#This Row],[Affected Equipment ]],'Basic Data'!N:N,'Basic Data'!Q:Q),"")</f>
        <v>255.2</v>
      </c>
      <c r="V795" s="302">
        <f ca="1">IFERROR(_xlfn.XLOOKUP(PA[[#This Row],[Affected Equipment ]],'Basic Data'!N:N,'Basic Data'!R:R),"")</f>
        <v>1.5187764089745878E-3</v>
      </c>
      <c r="W795" s="35" t="s">
        <v>434</v>
      </c>
      <c r="X795" s="38"/>
      <c r="Y795" s="38" t="s">
        <v>702</v>
      </c>
      <c r="Z795" s="41">
        <v>0.27361111111111114</v>
      </c>
      <c r="AA795" s="41">
        <v>0.27361111111111114</v>
      </c>
      <c r="AB795" s="41">
        <v>0.27361111111111114</v>
      </c>
      <c r="AC795" s="44">
        <v>0.76458333333333328</v>
      </c>
      <c r="AD795" s="42">
        <f>IF(PA[[#This Row],[Acknowledgement Time ]]="NA","",(PA[[#This Row],[Acknowledgement Time ]]-PA[[#This Row],[Fault Time]])*24)</f>
        <v>0</v>
      </c>
      <c r="AE795" s="42">
        <f>IF(PA[[#This Row],[Work Start time on Fault]]="NA","",(PA[[#This Row],[Work Start time on Fault]]-PA[[#This Row],[Fault Time]])*24)</f>
        <v>0</v>
      </c>
      <c r="AF795" s="43" t="str">
        <f>IF(PA[[#This Row],[Status]]="Open","",(PA[[#This Row],[Work Completion time on fault]]-PA[[#This Row],[Fault Time]])*24)</f>
        <v/>
      </c>
      <c r="AG795" s="42">
        <f>IFERROR((PA[[#This Row],[Work Completion time on fault]]-PA[[#This Row],[Fault Time]])*24,"")</f>
        <v>11.783333333333331</v>
      </c>
      <c r="AH795" s="35" t="s">
        <v>552</v>
      </c>
      <c r="AI795" s="32" t="s">
        <v>553</v>
      </c>
      <c r="AJ795" s="34">
        <f ca="1">IFERROR(PA[[#This Row],[Breakdown Time]]*PA[[#This Row],[Plant Equivalent Weightage]],"")</f>
        <v>1.7896248685750557E-2</v>
      </c>
      <c r="AK795" s="35">
        <v>2982</v>
      </c>
      <c r="AL795" s="49">
        <f>IFERROR((_xlfn.XLOOKUP($G795,'Modelling New'!$D:$D,'Modelling New'!$O:$O)*PA[[#This Row],[Lost PoA(Wh/m2)]]*PA[[#This Row],[DC Capacity Affected (kW)]])/1000,"")</f>
        <v>617.15033063060173</v>
      </c>
    </row>
    <row r="796" spans="1:38">
      <c r="A796" s="174">
        <f t="shared" ref="A796:A859" si="14">A795+1</f>
        <v>795</v>
      </c>
      <c r="B796" s="30">
        <v>45833</v>
      </c>
      <c r="C796" s="184">
        <f>YEAR(PA[[#This Row],[Date]])+IF(MONTH(PA[[#This Row],[Date]])&gt;=4,1,0)</f>
        <v>2026</v>
      </c>
      <c r="D796" s="32">
        <f>YEAR(PA[[#This Row],[Date]])</f>
        <v>2025</v>
      </c>
      <c r="E796" s="36" t="s">
        <v>364</v>
      </c>
      <c r="F796" s="36" t="s">
        <v>364</v>
      </c>
      <c r="G796" s="217">
        <v>45809</v>
      </c>
      <c r="H796" s="31">
        <f>DAY(EOMONTH(PA[[#This Row],[Month Year]],0))</f>
        <v>30</v>
      </c>
      <c r="I796" s="33">
        <v>0.27361111111111114</v>
      </c>
      <c r="J796" s="33">
        <v>0.76458333333333328</v>
      </c>
      <c r="K796" s="34">
        <f>IFERROR((PA[[#This Row],[Sunset Time (POA&lt;20 W/m2)]]-PA[[#This Row],[Sunrise Time (POA&gt;20 W/m2)]])*24,"")</f>
        <v>11.783333333333331</v>
      </c>
      <c r="L796" s="32" t="s">
        <v>506</v>
      </c>
      <c r="M796" s="32" t="s">
        <v>404</v>
      </c>
      <c r="N796" s="36" t="s">
        <v>413</v>
      </c>
      <c r="O796" s="37" t="s">
        <v>473</v>
      </c>
      <c r="P796" s="37" t="s">
        <v>472</v>
      </c>
      <c r="Q796" s="32"/>
      <c r="R796" s="31">
        <f>IF((PA[[#This Row],[String Type(If String BD)]]&amp;PA[[#This Row],[Equipment (If any BD other than PV  array and inv)]])="",1,0)</f>
        <v>0</v>
      </c>
      <c r="S796" s="31">
        <f>IF(PA[[#This Row],[String Type(If String BD)]]="",1,0)</f>
        <v>0</v>
      </c>
      <c r="T79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6" s="34">
        <f>IFERROR(_xlfn.XLOOKUP(PA[[#This Row],[Affected Equipment ]],'Basic Data'!N:N,'Basic Data'!Q:Q),"")</f>
        <v>31.610000000000003</v>
      </c>
      <c r="V796" s="302">
        <f ca="1">IFERROR(_xlfn.XLOOKUP(PA[[#This Row],[Affected Equipment ]],'Basic Data'!N:N,'Basic Data'!R:R),"")</f>
        <v>1.8812116883889783E-4</v>
      </c>
      <c r="W796" s="35" t="s">
        <v>482</v>
      </c>
      <c r="X796" s="38"/>
      <c r="Y796" s="38" t="s">
        <v>470</v>
      </c>
      <c r="Z796" s="41">
        <v>0.27361111111111114</v>
      </c>
      <c r="AA796" s="41">
        <v>0.27361111111111114</v>
      </c>
      <c r="AB796" s="41">
        <v>0.27361111111111114</v>
      </c>
      <c r="AC796" s="44">
        <v>0.70833333333333337</v>
      </c>
      <c r="AD796" s="42">
        <f>IF(PA[[#This Row],[Acknowledgement Time ]]="NA","",(PA[[#This Row],[Acknowledgement Time ]]-PA[[#This Row],[Fault Time]])*24)</f>
        <v>0</v>
      </c>
      <c r="AE796" s="42">
        <f>IF(PA[[#This Row],[Work Start time on Fault]]="NA","",(PA[[#This Row],[Work Start time on Fault]]-PA[[#This Row],[Fault Time]])*24)</f>
        <v>0</v>
      </c>
      <c r="AF796" s="43">
        <f>IF(PA[[#This Row],[Status]]="Open","",(PA[[#This Row],[Work Completion time on fault]]-PA[[#This Row],[Fault Time]])*24)</f>
        <v>10.433333333333334</v>
      </c>
      <c r="AG796" s="42">
        <f>IFERROR((PA[[#This Row],[Work Completion time on fault]]-PA[[#This Row],[Fault Time]])*24,"")</f>
        <v>10.433333333333334</v>
      </c>
      <c r="AH796" s="316" t="s">
        <v>709</v>
      </c>
      <c r="AI796" s="32" t="s">
        <v>368</v>
      </c>
      <c r="AJ796" s="34">
        <f ca="1">IFERROR(PA[[#This Row],[Breakdown Time]]*PA[[#This Row],[Plant Equivalent Weightage]],"")</f>
        <v>1.9627308615525006E-3</v>
      </c>
      <c r="AK796" s="35">
        <v>2595</v>
      </c>
      <c r="AL796" s="49">
        <f>IFERROR((_xlfn.XLOOKUP($G796,'Modelling New'!$D:$D,'Modelling New'!$O:$O)*PA[[#This Row],[Lost PoA(Wh/m2)]]*PA[[#This Row],[DC Capacity Affected (kW)]])/1000,"")</f>
        <v>66.52188005705402</v>
      </c>
    </row>
    <row r="797" spans="1:38">
      <c r="A797" s="174">
        <f t="shared" si="14"/>
        <v>796</v>
      </c>
      <c r="B797" s="30">
        <v>45833</v>
      </c>
      <c r="C797" s="184">
        <f>YEAR(PA[[#This Row],[Date]])+IF(MONTH(PA[[#This Row],[Date]])&gt;=4,1,0)</f>
        <v>2026</v>
      </c>
      <c r="D797" s="32">
        <f>YEAR(PA[[#This Row],[Date]])</f>
        <v>2025</v>
      </c>
      <c r="E797" s="36" t="s">
        <v>364</v>
      </c>
      <c r="F797" s="36" t="s">
        <v>364</v>
      </c>
      <c r="G797" s="217">
        <v>45809</v>
      </c>
      <c r="H797" s="31">
        <f>DAY(EOMONTH(PA[[#This Row],[Month Year]],0))</f>
        <v>30</v>
      </c>
      <c r="I797" s="33">
        <v>0.27361111111111114</v>
      </c>
      <c r="J797" s="33">
        <v>0.76458333333333328</v>
      </c>
      <c r="K797" s="34">
        <f>IFERROR((PA[[#This Row],[Sunset Time (POA&lt;20 W/m2)]]-PA[[#This Row],[Sunrise Time (POA&gt;20 W/m2)]])*24,"")</f>
        <v>11.783333333333331</v>
      </c>
      <c r="L797" s="32" t="s">
        <v>506</v>
      </c>
      <c r="M797" s="32" t="s">
        <v>404</v>
      </c>
      <c r="N797" s="36" t="s">
        <v>413</v>
      </c>
      <c r="O797" s="37" t="s">
        <v>441</v>
      </c>
      <c r="P797" s="37" t="s">
        <v>472</v>
      </c>
      <c r="Q797" s="32"/>
      <c r="R797" s="31">
        <f>IF((PA[[#This Row],[String Type(If String BD)]]&amp;PA[[#This Row],[Equipment (If any BD other than PV  array and inv)]])="",1,0)</f>
        <v>0</v>
      </c>
      <c r="S797" s="31">
        <f>IF(PA[[#This Row],[String Type(If String BD)]]="",1,0)</f>
        <v>0</v>
      </c>
      <c r="T7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7" s="34">
        <f>IFERROR(_xlfn.XLOOKUP(PA[[#This Row],[Affected Equipment ]],'Basic Data'!N:N,'Basic Data'!Q:Q),"")</f>
        <v>31.610000000000003</v>
      </c>
      <c r="V797" s="302">
        <f ca="1">IFERROR(_xlfn.XLOOKUP(PA[[#This Row],[Affected Equipment ]],'Basic Data'!N:N,'Basic Data'!R:R),"")</f>
        <v>1.8812116883889783E-4</v>
      </c>
      <c r="W797" s="35" t="s">
        <v>448</v>
      </c>
      <c r="X797" s="38"/>
      <c r="Y797" s="38" t="s">
        <v>470</v>
      </c>
      <c r="Z797" s="41">
        <v>0.27361111111111114</v>
      </c>
      <c r="AA797" s="41">
        <v>0.27361111111111114</v>
      </c>
      <c r="AB797" s="41">
        <v>0.27361111111111114</v>
      </c>
      <c r="AC797" s="44">
        <v>0.71527777777777779</v>
      </c>
      <c r="AD797" s="42">
        <f>IF(PA[[#This Row],[Acknowledgement Time ]]="NA","",(PA[[#This Row],[Acknowledgement Time ]]-PA[[#This Row],[Fault Time]])*24)</f>
        <v>0</v>
      </c>
      <c r="AE797" s="42">
        <f>IF(PA[[#This Row],[Work Start time on Fault]]="NA","",(PA[[#This Row],[Work Start time on Fault]]-PA[[#This Row],[Fault Time]])*24)</f>
        <v>0</v>
      </c>
      <c r="AF797" s="43">
        <f>IF(PA[[#This Row],[Status]]="Open","",(PA[[#This Row],[Work Completion time on fault]]-PA[[#This Row],[Fault Time]])*24)</f>
        <v>10.6</v>
      </c>
      <c r="AG797" s="42">
        <f>IFERROR((PA[[#This Row],[Work Completion time on fault]]-PA[[#This Row],[Fault Time]])*24,"")</f>
        <v>10.6</v>
      </c>
      <c r="AH797" s="316" t="s">
        <v>714</v>
      </c>
      <c r="AI797" s="32" t="s">
        <v>368</v>
      </c>
      <c r="AJ797" s="34">
        <f ca="1">IFERROR(PA[[#This Row],[Breakdown Time]]*PA[[#This Row],[Plant Equivalent Weightage]],"")</f>
        <v>1.9940843896923167E-3</v>
      </c>
      <c r="AK797" s="35">
        <v>2607</v>
      </c>
      <c r="AL797" s="49">
        <f>IFERROR((_xlfn.XLOOKUP($G797,'Modelling New'!$D:$D,'Modelling New'!$O:$O)*PA[[#This Row],[Lost PoA(Wh/m2)]]*PA[[#This Row],[DC Capacity Affected (kW)]])/1000,"")</f>
        <v>66.829495687375655</v>
      </c>
    </row>
    <row r="798" spans="1:38">
      <c r="A798" s="174">
        <f t="shared" si="14"/>
        <v>797</v>
      </c>
      <c r="B798" s="30">
        <v>45833</v>
      </c>
      <c r="C798" s="184">
        <f>YEAR(PA[[#This Row],[Date]])+IF(MONTH(PA[[#This Row],[Date]])&gt;=4,1,0)</f>
        <v>2026</v>
      </c>
      <c r="D798" s="32">
        <f>YEAR(PA[[#This Row],[Date]])</f>
        <v>2025</v>
      </c>
      <c r="E798" s="36" t="s">
        <v>364</v>
      </c>
      <c r="F798" s="36" t="s">
        <v>364</v>
      </c>
      <c r="G798" s="217">
        <v>45809</v>
      </c>
      <c r="H798" s="31">
        <f>DAY(EOMONTH(PA[[#This Row],[Month Year]],0))</f>
        <v>30</v>
      </c>
      <c r="I798" s="33">
        <v>0.27361111111111114</v>
      </c>
      <c r="J798" s="33">
        <v>0.76458333333333328</v>
      </c>
      <c r="K798" s="34">
        <f>IFERROR((PA[[#This Row],[Sunset Time (POA&lt;20 W/m2)]]-PA[[#This Row],[Sunrise Time (POA&gt;20 W/m2)]])*24,"")</f>
        <v>11.783333333333331</v>
      </c>
      <c r="L798" s="32" t="s">
        <v>506</v>
      </c>
      <c r="M798" s="32" t="s">
        <v>404</v>
      </c>
      <c r="N798" s="36" t="s">
        <v>413</v>
      </c>
      <c r="O798" s="37" t="s">
        <v>527</v>
      </c>
      <c r="P798" s="37" t="s">
        <v>472</v>
      </c>
      <c r="Q798" s="32"/>
      <c r="R798" s="31">
        <f>IF((PA[[#This Row],[String Type(If String BD)]]&amp;PA[[#This Row],[Equipment (If any BD other than PV  array and inv)]])="",1,0)</f>
        <v>0</v>
      </c>
      <c r="S798" s="31">
        <f>IF(PA[[#This Row],[String Type(If String BD)]]="",1,0)</f>
        <v>0</v>
      </c>
      <c r="T7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8" s="34">
        <f>IFERROR(_xlfn.XLOOKUP(PA[[#This Row],[Affected Equipment ]],'Basic Data'!N:N,'Basic Data'!Q:Q),"")</f>
        <v>31.610000000000003</v>
      </c>
      <c r="V798" s="302">
        <f ca="1">IFERROR(_xlfn.XLOOKUP(PA[[#This Row],[Affected Equipment ]],'Basic Data'!N:N,'Basic Data'!R:R),"")</f>
        <v>1.8812116883889783E-4</v>
      </c>
      <c r="W798" s="35" t="s">
        <v>482</v>
      </c>
      <c r="X798" s="38"/>
      <c r="Y798" s="38" t="s">
        <v>470</v>
      </c>
      <c r="Z798" s="41">
        <v>0.27361111111111114</v>
      </c>
      <c r="AA798" s="41">
        <v>0.27361111111111114</v>
      </c>
      <c r="AB798" s="41">
        <v>0.27361111111111114</v>
      </c>
      <c r="AC798" s="44">
        <v>0.72222222222222221</v>
      </c>
      <c r="AD798" s="42">
        <f>IF(PA[[#This Row],[Acknowledgement Time ]]="NA","",(PA[[#This Row],[Acknowledgement Time ]]-PA[[#This Row],[Fault Time]])*24)</f>
        <v>0</v>
      </c>
      <c r="AE798" s="42">
        <f>IF(PA[[#This Row],[Work Start time on Fault]]="NA","",(PA[[#This Row],[Work Start time on Fault]]-PA[[#This Row],[Fault Time]])*24)</f>
        <v>0</v>
      </c>
      <c r="AF798" s="43">
        <f>IF(PA[[#This Row],[Status]]="Open","",(PA[[#This Row],[Work Completion time on fault]]-PA[[#This Row],[Fault Time]])*24)</f>
        <v>10.766666666666666</v>
      </c>
      <c r="AG798" s="42">
        <f>IFERROR((PA[[#This Row],[Work Completion time on fault]]-PA[[#This Row],[Fault Time]])*24,"")</f>
        <v>10.766666666666666</v>
      </c>
      <c r="AH798" s="316" t="s">
        <v>715</v>
      </c>
      <c r="AI798" s="32" t="s">
        <v>368</v>
      </c>
      <c r="AJ798" s="34">
        <f ca="1">IFERROR(PA[[#This Row],[Breakdown Time]]*PA[[#This Row],[Plant Equivalent Weightage]],"")</f>
        <v>2.0254379178321329E-3</v>
      </c>
      <c r="AK798" s="35">
        <v>2621</v>
      </c>
      <c r="AL798" s="49">
        <f>IFERROR((_xlfn.XLOOKUP($G798,'Modelling New'!$D:$D,'Modelling New'!$O:$O)*PA[[#This Row],[Lost PoA(Wh/m2)]]*PA[[#This Row],[DC Capacity Affected (kW)]])/1000,"")</f>
        <v>67.188380589417562</v>
      </c>
    </row>
    <row r="799" spans="1:38">
      <c r="A799" s="174">
        <f t="shared" si="14"/>
        <v>798</v>
      </c>
      <c r="B799" s="30">
        <v>45833</v>
      </c>
      <c r="C799" s="184">
        <f>YEAR(PA[[#This Row],[Date]])+IF(MONTH(PA[[#This Row],[Date]])&gt;=4,1,0)</f>
        <v>2026</v>
      </c>
      <c r="D799" s="32">
        <f>YEAR(PA[[#This Row],[Date]])</f>
        <v>2025</v>
      </c>
      <c r="E799" s="36" t="s">
        <v>364</v>
      </c>
      <c r="F799" s="36" t="s">
        <v>364</v>
      </c>
      <c r="G799" s="217">
        <v>45809</v>
      </c>
      <c r="H799" s="31">
        <f>DAY(EOMONTH(PA[[#This Row],[Month Year]],0))</f>
        <v>30</v>
      </c>
      <c r="I799" s="33">
        <v>0.27361111111111114</v>
      </c>
      <c r="J799" s="33">
        <v>0.76458333333333328</v>
      </c>
      <c r="K799" s="34">
        <f>IFERROR((PA[[#This Row],[Sunset Time (POA&lt;20 W/m2)]]-PA[[#This Row],[Sunrise Time (POA&gt;20 W/m2)]])*24,"")</f>
        <v>11.783333333333331</v>
      </c>
      <c r="L799" s="32" t="s">
        <v>506</v>
      </c>
      <c r="M799" s="32" t="s">
        <v>404</v>
      </c>
      <c r="N799" s="36" t="s">
        <v>413</v>
      </c>
      <c r="O799" s="37" t="s">
        <v>471</v>
      </c>
      <c r="P799" s="37" t="s">
        <v>472</v>
      </c>
      <c r="Q799" s="32"/>
      <c r="R799" s="31">
        <f>IF((PA[[#This Row],[String Type(If String BD)]]&amp;PA[[#This Row],[Equipment (If any BD other than PV  array and inv)]])="",1,0)</f>
        <v>0</v>
      </c>
      <c r="S799" s="31">
        <f>IF(PA[[#This Row],[String Type(If String BD)]]="",1,0)</f>
        <v>0</v>
      </c>
      <c r="T7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799" s="34">
        <f>IFERROR(_xlfn.XLOOKUP(PA[[#This Row],[Affected Equipment ]],'Basic Data'!N:N,'Basic Data'!Q:Q),"")</f>
        <v>31.610000000000003</v>
      </c>
      <c r="V799" s="302">
        <f ca="1">IFERROR(_xlfn.XLOOKUP(PA[[#This Row],[Affected Equipment ]],'Basic Data'!N:N,'Basic Data'!R:R),"")</f>
        <v>1.8812116883889783E-4</v>
      </c>
      <c r="W799" s="35" t="s">
        <v>448</v>
      </c>
      <c r="X799" s="38"/>
      <c r="Y799" s="38" t="s">
        <v>470</v>
      </c>
      <c r="Z799" s="41">
        <v>0.27361111111111114</v>
      </c>
      <c r="AA799" s="41">
        <v>0.27361111111111114</v>
      </c>
      <c r="AB799" s="41">
        <v>0.27361111111111114</v>
      </c>
      <c r="AC799" s="44">
        <v>0.72916666666666663</v>
      </c>
      <c r="AD799" s="42">
        <f>IF(PA[[#This Row],[Acknowledgement Time ]]="NA","",(PA[[#This Row],[Acknowledgement Time ]]-PA[[#This Row],[Fault Time]])*24)</f>
        <v>0</v>
      </c>
      <c r="AE799" s="42">
        <f>IF(PA[[#This Row],[Work Start time on Fault]]="NA","",(PA[[#This Row],[Work Start time on Fault]]-PA[[#This Row],[Fault Time]])*24)</f>
        <v>0</v>
      </c>
      <c r="AF799" s="43">
        <f>IF(PA[[#This Row],[Status]]="Open","",(PA[[#This Row],[Work Completion time on fault]]-PA[[#This Row],[Fault Time]])*24)</f>
        <v>10.933333333333332</v>
      </c>
      <c r="AG799" s="42">
        <f>IFERROR((PA[[#This Row],[Work Completion time on fault]]-PA[[#This Row],[Fault Time]])*24,"")</f>
        <v>10.933333333333332</v>
      </c>
      <c r="AH799" s="316" t="s">
        <v>714</v>
      </c>
      <c r="AI799" s="32" t="s">
        <v>368</v>
      </c>
      <c r="AJ799" s="34">
        <f ca="1">IFERROR(PA[[#This Row],[Breakdown Time]]*PA[[#This Row],[Plant Equivalent Weightage]],"")</f>
        <v>2.0567914459719491E-3</v>
      </c>
      <c r="AK799" s="35">
        <v>2636</v>
      </c>
      <c r="AL799" s="49">
        <f>IFERROR((_xlfn.XLOOKUP($G799,'Modelling New'!$D:$D,'Modelling New'!$O:$O)*PA[[#This Row],[Lost PoA(Wh/m2)]]*PA[[#This Row],[DC Capacity Affected (kW)]])/1000,"")</f>
        <v>67.572900127319613</v>
      </c>
    </row>
    <row r="800" spans="1:38">
      <c r="A800" s="174">
        <f t="shared" si="14"/>
        <v>799</v>
      </c>
      <c r="B800" s="30">
        <v>45834</v>
      </c>
      <c r="C800" s="184">
        <f>YEAR(PA[[#This Row],[Date]])+IF(MONTH(PA[[#This Row],[Date]])&gt;=4,1,0)</f>
        <v>2026</v>
      </c>
      <c r="D800" s="32">
        <f>YEAR(PA[[#This Row],[Date]])</f>
        <v>2025</v>
      </c>
      <c r="E800" s="36" t="s">
        <v>364</v>
      </c>
      <c r="F800" s="36" t="s">
        <v>364</v>
      </c>
      <c r="G800" s="217">
        <v>45809</v>
      </c>
      <c r="H800" s="31">
        <f>DAY(EOMONTH(PA[[#This Row],[Month Year]],0))</f>
        <v>30</v>
      </c>
      <c r="I800" s="33">
        <v>0.27916666666666667</v>
      </c>
      <c r="J800" s="33">
        <v>0.76249999999999996</v>
      </c>
      <c r="K800" s="34">
        <f>IFERROR((PA[[#This Row],[Sunset Time (POA&lt;20 W/m2)]]-PA[[#This Row],[Sunrise Time (POA&gt;20 W/m2)]])*24,"")</f>
        <v>11.599999999999998</v>
      </c>
      <c r="L800" s="32" t="s">
        <v>511</v>
      </c>
      <c r="M800" s="32" t="s">
        <v>404</v>
      </c>
      <c r="N800" s="32"/>
      <c r="O800" s="35"/>
      <c r="P800" s="35"/>
      <c r="Q800" s="32"/>
      <c r="R800" s="31">
        <f>IF((PA[[#This Row],[String Type(If String BD)]]&amp;PA[[#This Row],[Equipment (If any BD other than PV  array and inv)]])="",1,0)</f>
        <v>1</v>
      </c>
      <c r="S800" s="31">
        <f>IF(PA[[#This Row],[String Type(If String BD)]]="",1,0)</f>
        <v>1</v>
      </c>
      <c r="T8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00" s="34">
        <f>IFERROR(_xlfn.XLOOKUP(PA[[#This Row],[Affected Equipment ]],'Basic Data'!N:N,'Basic Data'!Q:Q),"")</f>
        <v>4061.8850000000007</v>
      </c>
      <c r="V800" s="302">
        <f ca="1">IFERROR(_xlfn.XLOOKUP(PA[[#This Row],[Affected Equipment ]],'Basic Data'!N:N,'Basic Data'!R:R),"")</f>
        <v>2.4173570195798372E-2</v>
      </c>
      <c r="W800" s="35" t="s">
        <v>475</v>
      </c>
      <c r="X800" s="38"/>
      <c r="Y800" s="38" t="s">
        <v>439</v>
      </c>
      <c r="Z800" s="41">
        <v>0.27916666666666667</v>
      </c>
      <c r="AA800" s="41">
        <v>0.27916666666666667</v>
      </c>
      <c r="AB800" s="41">
        <v>0.27916666666666667</v>
      </c>
      <c r="AC800" s="44">
        <v>0.76249999999999996</v>
      </c>
      <c r="AD800" s="42">
        <f>IF(PA[[#This Row],[Acknowledgement Time ]]="NA","",(PA[[#This Row],[Acknowledgement Time ]]-PA[[#This Row],[Fault Time]])*24)</f>
        <v>0</v>
      </c>
      <c r="AE800" s="42">
        <f>IF(PA[[#This Row],[Work Start time on Fault]]="NA","",(PA[[#This Row],[Work Start time on Fault]]-PA[[#This Row],[Fault Time]])*24)</f>
        <v>0</v>
      </c>
      <c r="AF800" s="43" t="str">
        <f>IF(PA[[#This Row],[Status]]="Open","",(PA[[#This Row],[Work Completion time on fault]]-PA[[#This Row],[Fault Time]])*24)</f>
        <v/>
      </c>
      <c r="AG800" s="42">
        <f>IFERROR((PA[[#This Row],[Work Completion time on fault]]-PA[[#This Row],[Fault Time]])*24,"")</f>
        <v>11.599999999999998</v>
      </c>
      <c r="AH800" s="35" t="s">
        <v>673</v>
      </c>
      <c r="AI800" s="32" t="s">
        <v>553</v>
      </c>
      <c r="AJ800" s="34">
        <f ca="1">IFERROR(PA[[#This Row],[Breakdown Time]]*PA[[#This Row],[Plant Equivalent Weightage]],"")</f>
        <v>0.28041341427126104</v>
      </c>
      <c r="AK800" s="35">
        <v>2882</v>
      </c>
      <c r="AL800" s="49">
        <f>IFERROR((_xlfn.XLOOKUP($G800,'Modelling New'!$D:$D,'Modelling New'!$O:$O)*PA[[#This Row],[Lost PoA(Wh/m2)]]*PA[[#This Row],[DC Capacity Affected (kW)]])/1000,"")</f>
        <v>9493.454140535343</v>
      </c>
    </row>
    <row r="801" spans="1:38">
      <c r="A801" s="174">
        <f t="shared" si="14"/>
        <v>800</v>
      </c>
      <c r="B801" s="30">
        <v>45834</v>
      </c>
      <c r="C801" s="184">
        <f>YEAR(PA[[#This Row],[Date]])+IF(MONTH(PA[[#This Row],[Date]])&gt;=4,1,0)</f>
        <v>2026</v>
      </c>
      <c r="D801" s="32">
        <f>YEAR(PA[[#This Row],[Date]])</f>
        <v>2025</v>
      </c>
      <c r="E801" s="36" t="s">
        <v>364</v>
      </c>
      <c r="F801" s="36" t="s">
        <v>364</v>
      </c>
      <c r="G801" s="217">
        <v>45809</v>
      </c>
      <c r="H801" s="31">
        <f>DAY(EOMONTH(PA[[#This Row],[Month Year]],0))</f>
        <v>30</v>
      </c>
      <c r="I801" s="33">
        <v>0.27916666666666667</v>
      </c>
      <c r="J801" s="33">
        <v>0.76249999999999996</v>
      </c>
      <c r="K801" s="34">
        <f>IFERROR((PA[[#This Row],[Sunset Time (POA&lt;20 W/m2)]]-PA[[#This Row],[Sunrise Time (POA&gt;20 W/m2)]])*24,"")</f>
        <v>11.599999999999998</v>
      </c>
      <c r="L801" s="36" t="s">
        <v>511</v>
      </c>
      <c r="M801" s="36" t="s">
        <v>411</v>
      </c>
      <c r="N801" s="36"/>
      <c r="O801" s="37"/>
      <c r="P801" s="35"/>
      <c r="Q801" s="32"/>
      <c r="R801" s="31">
        <f>IF((PA[[#This Row],[String Type(If String BD)]]&amp;PA[[#This Row],[Equipment (If any BD other than PV  array and inv)]])="",1,0)</f>
        <v>1</v>
      </c>
      <c r="S801" s="31">
        <f>IF(PA[[#This Row],[String Type(If String BD)]]="",1,0)</f>
        <v>1</v>
      </c>
      <c r="T80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01" s="34">
        <f>IFERROR(_xlfn.XLOOKUP(PA[[#This Row],[Affected Equipment ]],'Basic Data'!N:N,'Basic Data'!Q:Q),"")</f>
        <v>3888.03</v>
      </c>
      <c r="V801" s="302">
        <f ca="1">IFERROR(_xlfn.XLOOKUP(PA[[#This Row],[Affected Equipment ]],'Basic Data'!N:N,'Basic Data'!R:R),"")</f>
        <v>2.3138903767184433E-2</v>
      </c>
      <c r="W801" s="35" t="s">
        <v>475</v>
      </c>
      <c r="X801" s="38"/>
      <c r="Y801" s="38" t="s">
        <v>439</v>
      </c>
      <c r="Z801" s="41">
        <v>0.27916666666666667</v>
      </c>
      <c r="AA801" s="41">
        <v>0.27916666666666667</v>
      </c>
      <c r="AB801" s="41">
        <v>0.27916666666666667</v>
      </c>
      <c r="AC801" s="44">
        <v>0.76249999999999996</v>
      </c>
      <c r="AD801" s="42">
        <f>IF(PA[[#This Row],[Acknowledgement Time ]]="NA","",(PA[[#This Row],[Acknowledgement Time ]]-PA[[#This Row],[Fault Time]])*24)</f>
        <v>0</v>
      </c>
      <c r="AE801" s="42">
        <f>IF(PA[[#This Row],[Work Start time on Fault]]="NA","",(PA[[#This Row],[Work Start time on Fault]]-PA[[#This Row],[Fault Time]])*24)</f>
        <v>0</v>
      </c>
      <c r="AF801" s="43" t="str">
        <f>IF(PA[[#This Row],[Status]]="Open","",(PA[[#This Row],[Work Completion time on fault]]-PA[[#This Row],[Fault Time]])*24)</f>
        <v/>
      </c>
      <c r="AG801" s="42">
        <f>IFERROR((PA[[#This Row],[Work Completion time on fault]]-PA[[#This Row],[Fault Time]])*24,"")</f>
        <v>11.599999999999998</v>
      </c>
      <c r="AH801" s="35" t="s">
        <v>673</v>
      </c>
      <c r="AI801" s="32" t="s">
        <v>553</v>
      </c>
      <c r="AJ801" s="34">
        <f ca="1">IFERROR(PA[[#This Row],[Breakdown Time]]*PA[[#This Row],[Plant Equivalent Weightage]],"")</f>
        <v>0.26841128369933936</v>
      </c>
      <c r="AK801" s="35">
        <v>2882</v>
      </c>
      <c r="AL801" s="49">
        <f>IFERROR((_xlfn.XLOOKUP($G801,'Modelling New'!$D:$D,'Modelling New'!$O:$O)*PA[[#This Row],[Lost PoA(Wh/m2)]]*PA[[#This Row],[DC Capacity Affected (kW)]])/1000,"")</f>
        <v>9087.1195275163209</v>
      </c>
    </row>
    <row r="802" spans="1:38">
      <c r="A802" s="174">
        <f t="shared" si="14"/>
        <v>801</v>
      </c>
      <c r="B802" s="30">
        <v>45834</v>
      </c>
      <c r="C802" s="184">
        <f>YEAR(PA[[#This Row],[Date]])+IF(MONTH(PA[[#This Row],[Date]])&gt;=4,1,0)</f>
        <v>2026</v>
      </c>
      <c r="D802" s="32">
        <f>YEAR(PA[[#This Row],[Date]])</f>
        <v>2025</v>
      </c>
      <c r="E802" s="36" t="s">
        <v>364</v>
      </c>
      <c r="F802" s="36" t="s">
        <v>364</v>
      </c>
      <c r="G802" s="217">
        <v>45809</v>
      </c>
      <c r="H802" s="31">
        <f>DAY(EOMONTH(PA[[#This Row],[Month Year]],0))</f>
        <v>30</v>
      </c>
      <c r="I802" s="33">
        <v>0.27916666666666667</v>
      </c>
      <c r="J802" s="33">
        <v>0.76249999999999996</v>
      </c>
      <c r="K802" s="34">
        <f>IFERROR((PA[[#This Row],[Sunset Time (POA&lt;20 W/m2)]]-PA[[#This Row],[Sunrise Time (POA&gt;20 W/m2)]])*24,"")</f>
        <v>11.599999999999998</v>
      </c>
      <c r="L802" s="32" t="s">
        <v>428</v>
      </c>
      <c r="M802" s="36" t="s">
        <v>411</v>
      </c>
      <c r="N802" s="36" t="s">
        <v>413</v>
      </c>
      <c r="O802" s="37" t="s">
        <v>406</v>
      </c>
      <c r="P802" s="35"/>
      <c r="Q802" s="32"/>
      <c r="R802" s="31">
        <f>IF((PA[[#This Row],[String Type(If String BD)]]&amp;PA[[#This Row],[Equipment (If any BD other than PV  array and inv)]])="",1,0)</f>
        <v>1</v>
      </c>
      <c r="S802" s="31">
        <f>IF(PA[[#This Row],[String Type(If String BD)]]="",1,0)</f>
        <v>1</v>
      </c>
      <c r="T8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02" s="34">
        <f>IFERROR(_xlfn.XLOOKUP(PA[[#This Row],[Affected Equipment ]],'Basic Data'!N:N,'Basic Data'!Q:Q),"")</f>
        <v>287.10000000000002</v>
      </c>
      <c r="V802" s="302">
        <f ca="1">IFERROR(_xlfn.XLOOKUP(PA[[#This Row],[Affected Equipment ]],'Basic Data'!N:N,'Basic Data'!R:R),"")</f>
        <v>1.7086234600964115E-3</v>
      </c>
      <c r="W802" s="35" t="s">
        <v>434</v>
      </c>
      <c r="X802" s="38"/>
      <c r="Y802" s="38" t="s">
        <v>680</v>
      </c>
      <c r="Z802" s="41">
        <v>0.27916666666666667</v>
      </c>
      <c r="AA802" s="41">
        <v>0.27916666666666667</v>
      </c>
      <c r="AB802" s="41">
        <v>0.27916666666666667</v>
      </c>
      <c r="AC802" s="44">
        <v>0.76249999999999996</v>
      </c>
      <c r="AD802" s="42">
        <f>IF(PA[[#This Row],[Acknowledgement Time ]]="NA","",(PA[[#This Row],[Acknowledgement Time ]]-PA[[#This Row],[Fault Time]])*24)</f>
        <v>0</v>
      </c>
      <c r="AE802" s="42">
        <f>IF(PA[[#This Row],[Work Start time on Fault]]="NA","",(PA[[#This Row],[Work Start time on Fault]]-PA[[#This Row],[Fault Time]])*24)</f>
        <v>0</v>
      </c>
      <c r="AF802" s="43" t="str">
        <f>IF(PA[[#This Row],[Status]]="Open","",(PA[[#This Row],[Work Completion time on fault]]-PA[[#This Row],[Fault Time]])*24)</f>
        <v/>
      </c>
      <c r="AG802" s="42">
        <f>IFERROR((PA[[#This Row],[Work Completion time on fault]]-PA[[#This Row],[Fault Time]])*24,"")</f>
        <v>11.599999999999998</v>
      </c>
      <c r="AH802" s="35" t="s">
        <v>552</v>
      </c>
      <c r="AI802" s="32" t="s">
        <v>553</v>
      </c>
      <c r="AJ802" s="34">
        <f ca="1">IFERROR(PA[[#This Row],[Breakdown Time]]*PA[[#This Row],[Plant Equivalent Weightage]],"")</f>
        <v>1.982003213711837E-2</v>
      </c>
      <c r="AK802" s="35">
        <v>3016</v>
      </c>
      <c r="AL802" s="49">
        <f>IFERROR((_xlfn.XLOOKUP($G802,'Modelling New'!$D:$D,'Modelling New'!$O:$O)*PA[[#This Row],[Lost PoA(Wh/m2)]]*PA[[#This Row],[DC Capacity Affected (kW)]])/1000,"")</f>
        <v>702.21028565715346</v>
      </c>
    </row>
    <row r="803" spans="1:38">
      <c r="A803" s="174">
        <f t="shared" si="14"/>
        <v>802</v>
      </c>
      <c r="B803" s="30">
        <v>45834</v>
      </c>
      <c r="C803" s="184">
        <f>YEAR(PA[[#This Row],[Date]])+IF(MONTH(PA[[#This Row],[Date]])&gt;=4,1,0)</f>
        <v>2026</v>
      </c>
      <c r="D803" s="32">
        <f>YEAR(PA[[#This Row],[Date]])</f>
        <v>2025</v>
      </c>
      <c r="E803" s="36" t="s">
        <v>364</v>
      </c>
      <c r="F803" s="36" t="s">
        <v>364</v>
      </c>
      <c r="G803" s="217">
        <v>45809</v>
      </c>
      <c r="H803" s="31">
        <f>DAY(EOMONTH(PA[[#This Row],[Month Year]],0))</f>
        <v>30</v>
      </c>
      <c r="I803" s="33">
        <v>0.27916666666666667</v>
      </c>
      <c r="J803" s="33">
        <v>0.76249999999999996</v>
      </c>
      <c r="K803" s="34">
        <f>IFERROR((PA[[#This Row],[Sunset Time (POA&lt;20 W/m2)]]-PA[[#This Row],[Sunrise Time (POA&gt;20 W/m2)]])*24,"")</f>
        <v>11.599999999999998</v>
      </c>
      <c r="L803" s="32" t="s">
        <v>428</v>
      </c>
      <c r="M803" s="36" t="s">
        <v>411</v>
      </c>
      <c r="N803" s="36" t="s">
        <v>413</v>
      </c>
      <c r="O803" s="37" t="s">
        <v>457</v>
      </c>
      <c r="P803" s="35"/>
      <c r="Q803" s="32"/>
      <c r="R803" s="31">
        <f>IF((PA[[#This Row],[String Type(If String BD)]]&amp;PA[[#This Row],[Equipment (If any BD other than PV  array and inv)]])="",1,0)</f>
        <v>1</v>
      </c>
      <c r="S803" s="31">
        <f>IF(PA[[#This Row],[String Type(If String BD)]]="",1,0)</f>
        <v>1</v>
      </c>
      <c r="T8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03" s="34">
        <f>IFERROR(_xlfn.XLOOKUP(PA[[#This Row],[Affected Equipment ]],'Basic Data'!N:N,'Basic Data'!Q:Q),"")</f>
        <v>287.10000000000002</v>
      </c>
      <c r="V803" s="302">
        <f ca="1">IFERROR(_xlfn.XLOOKUP(PA[[#This Row],[Affected Equipment ]],'Basic Data'!N:N,'Basic Data'!R:R),"")</f>
        <v>1.7086234600964115E-3</v>
      </c>
      <c r="W803" s="35" t="s">
        <v>434</v>
      </c>
      <c r="X803" s="38"/>
      <c r="Y803" s="38" t="s">
        <v>681</v>
      </c>
      <c r="Z803" s="41">
        <v>0.27916666666666667</v>
      </c>
      <c r="AA803" s="41">
        <v>0.27916666666666667</v>
      </c>
      <c r="AB803" s="41">
        <v>0.27916666666666667</v>
      </c>
      <c r="AC803" s="44">
        <v>0.76249999999999996</v>
      </c>
      <c r="AD803" s="42">
        <f>IF(PA[[#This Row],[Acknowledgement Time ]]="NA","",(PA[[#This Row],[Acknowledgement Time ]]-PA[[#This Row],[Fault Time]])*24)</f>
        <v>0</v>
      </c>
      <c r="AE803" s="42">
        <f>IF(PA[[#This Row],[Work Start time on Fault]]="NA","",(PA[[#This Row],[Work Start time on Fault]]-PA[[#This Row],[Fault Time]])*24)</f>
        <v>0</v>
      </c>
      <c r="AF803" s="43" t="str">
        <f>IF(PA[[#This Row],[Status]]="Open","",(PA[[#This Row],[Work Completion time on fault]]-PA[[#This Row],[Fault Time]])*24)</f>
        <v/>
      </c>
      <c r="AG803" s="42">
        <f>IFERROR((PA[[#This Row],[Work Completion time on fault]]-PA[[#This Row],[Fault Time]])*24,"")</f>
        <v>11.599999999999998</v>
      </c>
      <c r="AH803" s="35" t="s">
        <v>552</v>
      </c>
      <c r="AI803" s="32" t="s">
        <v>553</v>
      </c>
      <c r="AJ803" s="34">
        <f ca="1">IFERROR(PA[[#This Row],[Breakdown Time]]*PA[[#This Row],[Plant Equivalent Weightage]],"")</f>
        <v>1.982003213711837E-2</v>
      </c>
      <c r="AK803" s="35">
        <v>3016</v>
      </c>
      <c r="AL803" s="49">
        <f>IFERROR((_xlfn.XLOOKUP($G803,'Modelling New'!$D:$D,'Modelling New'!$O:$O)*PA[[#This Row],[Lost PoA(Wh/m2)]]*PA[[#This Row],[DC Capacity Affected (kW)]])/1000,"")</f>
        <v>702.21028565715346</v>
      </c>
    </row>
    <row r="804" spans="1:38">
      <c r="A804" s="174">
        <f t="shared" si="14"/>
        <v>803</v>
      </c>
      <c r="B804" s="30">
        <v>45834</v>
      </c>
      <c r="C804" s="184">
        <f>YEAR(PA[[#This Row],[Date]])+IF(MONTH(PA[[#This Row],[Date]])&gt;=4,1,0)</f>
        <v>2026</v>
      </c>
      <c r="D804" s="32">
        <f>YEAR(PA[[#This Row],[Date]])</f>
        <v>2025</v>
      </c>
      <c r="E804" s="36" t="s">
        <v>364</v>
      </c>
      <c r="F804" s="36" t="s">
        <v>364</v>
      </c>
      <c r="G804" s="217">
        <v>45809</v>
      </c>
      <c r="H804" s="31">
        <f>DAY(EOMONTH(PA[[#This Row],[Month Year]],0))</f>
        <v>30</v>
      </c>
      <c r="I804" s="33">
        <v>0.27916666666666667</v>
      </c>
      <c r="J804" s="33">
        <v>0.76249999999999996</v>
      </c>
      <c r="K804" s="34">
        <f>IFERROR((PA[[#This Row],[Sunset Time (POA&lt;20 W/m2)]]-PA[[#This Row],[Sunrise Time (POA&gt;20 W/m2)]])*24,"")</f>
        <v>11.599999999999998</v>
      </c>
      <c r="L804" s="32" t="s">
        <v>412</v>
      </c>
      <c r="M804" s="32" t="s">
        <v>484</v>
      </c>
      <c r="N804" s="36" t="s">
        <v>413</v>
      </c>
      <c r="O804" s="35" t="s">
        <v>473</v>
      </c>
      <c r="P804" s="35"/>
      <c r="Q804" s="32"/>
      <c r="R804" s="31">
        <f>IF((PA[[#This Row],[String Type(If String BD)]]&amp;PA[[#This Row],[Equipment (If any BD other than PV  array and inv)]])="",1,0)</f>
        <v>1</v>
      </c>
      <c r="S804" s="31">
        <f>IF(PA[[#This Row],[String Type(If String BD)]]="",1,0)</f>
        <v>1</v>
      </c>
      <c r="T8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04" s="34">
        <f>IFERROR(_xlfn.XLOOKUP(PA[[#This Row],[Affected Equipment ]],'Basic Data'!N:N,'Basic Data'!Q:Q),"")</f>
        <v>255.2</v>
      </c>
      <c r="V804" s="302">
        <f ca="1">IFERROR(_xlfn.XLOOKUP(PA[[#This Row],[Affected Equipment ]],'Basic Data'!N:N,'Basic Data'!R:R),"")</f>
        <v>1.5187764089745878E-3</v>
      </c>
      <c r="W804" s="35" t="s">
        <v>434</v>
      </c>
      <c r="X804" s="38"/>
      <c r="Y804" s="38" t="s">
        <v>701</v>
      </c>
      <c r="Z804" s="41">
        <v>0.27916666666666667</v>
      </c>
      <c r="AA804" s="41">
        <v>0.27916666666666667</v>
      </c>
      <c r="AB804" s="41">
        <v>0.27916666666666667</v>
      </c>
      <c r="AC804" s="44">
        <v>0.76249999999999996</v>
      </c>
      <c r="AD804" s="42">
        <f>IF(PA[[#This Row],[Acknowledgement Time ]]="NA","",(PA[[#This Row],[Acknowledgement Time ]]-PA[[#This Row],[Fault Time]])*24)</f>
        <v>0</v>
      </c>
      <c r="AE804" s="42">
        <f>IF(PA[[#This Row],[Work Start time on Fault]]="NA","",(PA[[#This Row],[Work Start time on Fault]]-PA[[#This Row],[Fault Time]])*24)</f>
        <v>0</v>
      </c>
      <c r="AF804" s="43" t="str">
        <f>IF(PA[[#This Row],[Status]]="Open","",(PA[[#This Row],[Work Completion time on fault]]-PA[[#This Row],[Fault Time]])*24)</f>
        <v/>
      </c>
      <c r="AG804" s="42">
        <f>IFERROR((PA[[#This Row],[Work Completion time on fault]]-PA[[#This Row],[Fault Time]])*24,"")</f>
        <v>11.599999999999998</v>
      </c>
      <c r="AH804" s="35" t="s">
        <v>552</v>
      </c>
      <c r="AI804" s="32" t="s">
        <v>553</v>
      </c>
      <c r="AJ804" s="34">
        <f ca="1">IFERROR(PA[[#This Row],[Breakdown Time]]*PA[[#This Row],[Plant Equivalent Weightage]],"")</f>
        <v>1.7617806344105216E-2</v>
      </c>
      <c r="AK804" s="35">
        <v>3016</v>
      </c>
      <c r="AL804" s="49">
        <f>IFERROR((_xlfn.XLOOKUP($G804,'Modelling New'!$D:$D,'Modelling New'!$O:$O)*PA[[#This Row],[Lost PoA(Wh/m2)]]*PA[[#This Row],[DC Capacity Affected (kW)]])/1000,"")</f>
        <v>624.18692058413637</v>
      </c>
    </row>
    <row r="805" spans="1:38">
      <c r="A805" s="174">
        <f t="shared" si="14"/>
        <v>804</v>
      </c>
      <c r="B805" s="30">
        <v>45834</v>
      </c>
      <c r="C805" s="184">
        <f>YEAR(PA[[#This Row],[Date]])+IF(MONTH(PA[[#This Row],[Date]])&gt;=4,1,0)</f>
        <v>2026</v>
      </c>
      <c r="D805" s="32">
        <f>YEAR(PA[[#This Row],[Date]])</f>
        <v>2025</v>
      </c>
      <c r="E805" s="36" t="s">
        <v>364</v>
      </c>
      <c r="F805" s="36" t="s">
        <v>364</v>
      </c>
      <c r="G805" s="217">
        <v>45809</v>
      </c>
      <c r="H805" s="31">
        <f>DAY(EOMONTH(PA[[#This Row],[Month Year]],0))</f>
        <v>30</v>
      </c>
      <c r="I805" s="33">
        <v>0.27916666666666667</v>
      </c>
      <c r="J805" s="33">
        <v>0.76249999999999996</v>
      </c>
      <c r="K805" s="34">
        <f>IFERROR((PA[[#This Row],[Sunset Time (POA&lt;20 W/m2)]]-PA[[#This Row],[Sunrise Time (POA&gt;20 W/m2)]])*24,"")</f>
        <v>11.599999999999998</v>
      </c>
      <c r="L805" s="32" t="s">
        <v>412</v>
      </c>
      <c r="M805" s="32" t="s">
        <v>484</v>
      </c>
      <c r="N805" s="36" t="s">
        <v>413</v>
      </c>
      <c r="O805" s="37" t="s">
        <v>441</v>
      </c>
      <c r="P805" s="35"/>
      <c r="Q805" s="32"/>
      <c r="R805" s="31">
        <f>IF((PA[[#This Row],[String Type(If String BD)]]&amp;PA[[#This Row],[Equipment (If any BD other than PV  array and inv)]])="",1,0)</f>
        <v>1</v>
      </c>
      <c r="S805" s="31">
        <f>IF(PA[[#This Row],[String Type(If String BD)]]="",1,0)</f>
        <v>1</v>
      </c>
      <c r="T8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05" s="34">
        <f>IFERROR(_xlfn.XLOOKUP(PA[[#This Row],[Affected Equipment ]],'Basic Data'!N:N,'Basic Data'!Q:Q),"")</f>
        <v>255.2</v>
      </c>
      <c r="V805" s="302">
        <f ca="1">IFERROR(_xlfn.XLOOKUP(PA[[#This Row],[Affected Equipment ]],'Basic Data'!N:N,'Basic Data'!R:R),"")</f>
        <v>1.5187764089745878E-3</v>
      </c>
      <c r="W805" s="35" t="s">
        <v>434</v>
      </c>
      <c r="X805" s="38"/>
      <c r="Y805" s="38" t="s">
        <v>702</v>
      </c>
      <c r="Z805" s="41">
        <v>0.27916666666666667</v>
      </c>
      <c r="AA805" s="41">
        <v>0.27916666666666667</v>
      </c>
      <c r="AB805" s="41">
        <v>0.27916666666666667</v>
      </c>
      <c r="AC805" s="44">
        <v>0.76249999999999996</v>
      </c>
      <c r="AD805" s="42">
        <f>IF(PA[[#This Row],[Acknowledgement Time ]]="NA","",(PA[[#This Row],[Acknowledgement Time ]]-PA[[#This Row],[Fault Time]])*24)</f>
        <v>0</v>
      </c>
      <c r="AE805" s="42">
        <f>IF(PA[[#This Row],[Work Start time on Fault]]="NA","",(PA[[#This Row],[Work Start time on Fault]]-PA[[#This Row],[Fault Time]])*24)</f>
        <v>0</v>
      </c>
      <c r="AF805" s="43" t="str">
        <f>IF(PA[[#This Row],[Status]]="Open","",(PA[[#This Row],[Work Completion time on fault]]-PA[[#This Row],[Fault Time]])*24)</f>
        <v/>
      </c>
      <c r="AG805" s="42">
        <f>IFERROR((PA[[#This Row],[Work Completion time on fault]]-PA[[#This Row],[Fault Time]])*24,"")</f>
        <v>11.599999999999998</v>
      </c>
      <c r="AH805" s="35" t="s">
        <v>552</v>
      </c>
      <c r="AI805" s="32" t="s">
        <v>553</v>
      </c>
      <c r="AJ805" s="34">
        <f ca="1">IFERROR(PA[[#This Row],[Breakdown Time]]*PA[[#This Row],[Plant Equivalent Weightage]],"")</f>
        <v>1.7617806344105216E-2</v>
      </c>
      <c r="AK805" s="35">
        <v>3016</v>
      </c>
      <c r="AL805" s="49">
        <f>IFERROR((_xlfn.XLOOKUP($G805,'Modelling New'!$D:$D,'Modelling New'!$O:$O)*PA[[#This Row],[Lost PoA(Wh/m2)]]*PA[[#This Row],[DC Capacity Affected (kW)]])/1000,"")</f>
        <v>624.18692058413637</v>
      </c>
    </row>
    <row r="806" spans="1:38">
      <c r="A806" s="174">
        <f t="shared" si="14"/>
        <v>805</v>
      </c>
      <c r="B806" s="30">
        <v>45834</v>
      </c>
      <c r="C806" s="184">
        <f>YEAR(PA[[#This Row],[Date]])+IF(MONTH(PA[[#This Row],[Date]])&gt;=4,1,0)</f>
        <v>2026</v>
      </c>
      <c r="D806" s="32">
        <f>YEAR(PA[[#This Row],[Date]])</f>
        <v>2025</v>
      </c>
      <c r="E806" s="36" t="s">
        <v>364</v>
      </c>
      <c r="F806" s="36" t="s">
        <v>364</v>
      </c>
      <c r="G806" s="217">
        <v>45809</v>
      </c>
      <c r="H806" s="31">
        <f>DAY(EOMONTH(PA[[#This Row],[Month Year]],0))</f>
        <v>30</v>
      </c>
      <c r="I806" s="33">
        <v>0.27916666666666667</v>
      </c>
      <c r="J806" s="33">
        <v>0.76249999999999996</v>
      </c>
      <c r="K806" s="34">
        <f>IFERROR((PA[[#This Row],[Sunset Time (POA&lt;20 W/m2)]]-PA[[#This Row],[Sunrise Time (POA&gt;20 W/m2)]])*24,"")</f>
        <v>11.599999999999998</v>
      </c>
      <c r="L806" s="32" t="s">
        <v>515</v>
      </c>
      <c r="M806" s="32"/>
      <c r="N806" s="32"/>
      <c r="O806" s="35"/>
      <c r="P806" s="35"/>
      <c r="Q806" s="32" t="s">
        <v>420</v>
      </c>
      <c r="R806" s="31">
        <f>IF((PA[[#This Row],[String Type(If String BD)]]&amp;PA[[#This Row],[Equipment (If any BD other than PV  array and inv)]])="",1,0)</f>
        <v>0</v>
      </c>
      <c r="S806" s="31">
        <f>IF(PA[[#This Row],[String Type(If String BD)]]="",1,0)</f>
        <v>1</v>
      </c>
      <c r="T80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06" s="34">
        <f>IFERROR(_xlfn.XLOOKUP(PA[[#This Row],[Affected Equipment ]],'Basic Data'!N:N,'Basic Data'!Q:Q),"")</f>
        <v>8341.85</v>
      </c>
      <c r="V806" s="302">
        <f ca="1">IFERROR(_xlfn.XLOOKUP(PA[[#This Row],[Affected Equipment ]],'Basic Data'!N:N,'Basic Data'!R:R),"")</f>
        <v>4.9645003868356845E-2</v>
      </c>
      <c r="W806" s="35" t="s">
        <v>421</v>
      </c>
      <c r="X806" s="38"/>
      <c r="Y806" s="38" t="s">
        <v>691</v>
      </c>
      <c r="Z806" s="44">
        <v>0.56666666666666665</v>
      </c>
      <c r="AA806" s="44">
        <v>0.56666666666666665</v>
      </c>
      <c r="AB806" s="44">
        <v>0.56666666666666665</v>
      </c>
      <c r="AC806" s="44">
        <v>0.57638888888888884</v>
      </c>
      <c r="AD806" s="42">
        <f>IF(PA[[#This Row],[Acknowledgement Time ]]="NA","",(PA[[#This Row],[Acknowledgement Time ]]-PA[[#This Row],[Fault Time]])*24)</f>
        <v>0</v>
      </c>
      <c r="AE806" s="42">
        <f>IF(PA[[#This Row],[Work Start time on Fault]]="NA","",(PA[[#This Row],[Work Start time on Fault]]-PA[[#This Row],[Fault Time]])*24)</f>
        <v>0</v>
      </c>
      <c r="AF806" s="43">
        <f>IF(PA[[#This Row],[Status]]="Open","",(PA[[#This Row],[Work Completion time on fault]]-PA[[#This Row],[Fault Time]])*24)</f>
        <v>0.2333333333333325</v>
      </c>
      <c r="AG806" s="42">
        <f>IFERROR((PA[[#This Row],[Work Completion time on fault]]-PA[[#This Row],[Fault Time]])*24,"")</f>
        <v>0.2333333333333325</v>
      </c>
      <c r="AH806" s="35" t="s">
        <v>423</v>
      </c>
      <c r="AI806" s="32" t="s">
        <v>368</v>
      </c>
      <c r="AJ806" s="34">
        <f ca="1">IFERROR(PA[[#This Row],[Breakdown Time]]*PA[[#This Row],[Plant Equivalent Weightage]],"")</f>
        <v>1.1583834235949889E-2</v>
      </c>
      <c r="AK806" s="35">
        <v>127.4</v>
      </c>
      <c r="AL806" s="49">
        <f>IFERROR((_xlfn.XLOOKUP($G806,'Modelling New'!$D:$D,'Modelling New'!$O:$O)*PA[[#This Row],[Lost PoA(Wh/m2)]]*PA[[#This Row],[DC Capacity Affected (kW)]])/1000,"")</f>
        <v>861.85550720957247</v>
      </c>
    </row>
    <row r="807" spans="1:38">
      <c r="A807" s="174">
        <f t="shared" si="14"/>
        <v>806</v>
      </c>
      <c r="B807" s="30">
        <v>45834</v>
      </c>
      <c r="C807" s="184">
        <f>YEAR(PA[[#This Row],[Date]])+IF(MONTH(PA[[#This Row],[Date]])&gt;=4,1,0)</f>
        <v>2026</v>
      </c>
      <c r="D807" s="32">
        <f>YEAR(PA[[#This Row],[Date]])</f>
        <v>2025</v>
      </c>
      <c r="E807" s="36" t="s">
        <v>364</v>
      </c>
      <c r="F807" s="36" t="s">
        <v>364</v>
      </c>
      <c r="G807" s="217">
        <v>45809</v>
      </c>
      <c r="H807" s="31">
        <f>DAY(EOMONTH(PA[[#This Row],[Month Year]],0))</f>
        <v>30</v>
      </c>
      <c r="I807" s="33">
        <v>0.27916666666666667</v>
      </c>
      <c r="J807" s="33">
        <v>0.76249999999999996</v>
      </c>
      <c r="K807" s="34">
        <f>IFERROR((PA[[#This Row],[Sunset Time (POA&lt;20 W/m2)]]-PA[[#This Row],[Sunrise Time (POA&gt;20 W/m2)]])*24,"")</f>
        <v>11.599999999999998</v>
      </c>
      <c r="L807" s="32" t="s">
        <v>479</v>
      </c>
      <c r="M807" s="32"/>
      <c r="N807" s="32"/>
      <c r="O807" s="35"/>
      <c r="P807" s="35"/>
      <c r="Q807" s="32" t="s">
        <v>420</v>
      </c>
      <c r="R807" s="31">
        <f>IF((PA[[#This Row],[String Type(If String BD)]]&amp;PA[[#This Row],[Equipment (If any BD other than PV  array and inv)]])="",1,0)</f>
        <v>0</v>
      </c>
      <c r="S807" s="31">
        <f>IF(PA[[#This Row],[String Type(If String BD)]]="",1,0)</f>
        <v>1</v>
      </c>
      <c r="T8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07" s="34">
        <f>IFERROR(_xlfn.XLOOKUP(PA[[#This Row],[Affected Equipment ]],'Basic Data'!N:N,'Basic Data'!Q:Q),"")</f>
        <v>8453.5</v>
      </c>
      <c r="V807" s="302">
        <f ca="1">IFERROR(_xlfn.XLOOKUP(PA[[#This Row],[Affected Equipment ]],'Basic Data'!N:N,'Basic Data'!R:R),"")</f>
        <v>5.0309468547283222E-2</v>
      </c>
      <c r="W807" s="35" t="s">
        <v>421</v>
      </c>
      <c r="X807" s="38"/>
      <c r="Y807" s="38" t="s">
        <v>691</v>
      </c>
      <c r="Z807" s="44">
        <v>0.56666666666666665</v>
      </c>
      <c r="AA807" s="44">
        <v>0.56666666666666665</v>
      </c>
      <c r="AB807" s="44">
        <v>0.56666666666666665</v>
      </c>
      <c r="AC807" s="44">
        <v>0.57638888888888884</v>
      </c>
      <c r="AD807" s="42">
        <f>IF(PA[[#This Row],[Acknowledgement Time ]]="NA","",(PA[[#This Row],[Acknowledgement Time ]]-PA[[#This Row],[Fault Time]])*24)</f>
        <v>0</v>
      </c>
      <c r="AE807" s="42">
        <f>IF(PA[[#This Row],[Work Start time on Fault]]="NA","",(PA[[#This Row],[Work Start time on Fault]]-PA[[#This Row],[Fault Time]])*24)</f>
        <v>0</v>
      </c>
      <c r="AF807" s="43">
        <f>IF(PA[[#This Row],[Status]]="Open","",(PA[[#This Row],[Work Completion time on fault]]-PA[[#This Row],[Fault Time]])*24)</f>
        <v>0.2333333333333325</v>
      </c>
      <c r="AG807" s="42">
        <f>IFERROR((PA[[#This Row],[Work Completion time on fault]]-PA[[#This Row],[Fault Time]])*24,"")</f>
        <v>0.2333333333333325</v>
      </c>
      <c r="AH807" s="35" t="s">
        <v>423</v>
      </c>
      <c r="AI807" s="32" t="s">
        <v>368</v>
      </c>
      <c r="AJ807" s="34">
        <f ca="1">IFERROR(PA[[#This Row],[Breakdown Time]]*PA[[#This Row],[Plant Equivalent Weightage]],"")</f>
        <v>1.1738875994366044E-2</v>
      </c>
      <c r="AK807" s="35">
        <v>127.4</v>
      </c>
      <c r="AL807" s="49">
        <f>IFERROR((_xlfn.XLOOKUP($G807,'Modelling New'!$D:$D,'Modelling New'!$O:$O)*PA[[#This Row],[Lost PoA(Wh/m2)]]*PA[[#This Row],[DC Capacity Affected (kW)]])/1000,"")</f>
        <v>873.39085816648833</v>
      </c>
    </row>
    <row r="808" spans="1:38">
      <c r="A808" s="174">
        <f t="shared" si="14"/>
        <v>807</v>
      </c>
      <c r="B808" s="30">
        <v>45834</v>
      </c>
      <c r="C808" s="184">
        <f>YEAR(PA[[#This Row],[Date]])+IF(MONTH(PA[[#This Row],[Date]])&gt;=4,1,0)</f>
        <v>2026</v>
      </c>
      <c r="D808" s="32">
        <f>YEAR(PA[[#This Row],[Date]])</f>
        <v>2025</v>
      </c>
      <c r="E808" s="36" t="s">
        <v>364</v>
      </c>
      <c r="F808" s="36" t="s">
        <v>364</v>
      </c>
      <c r="G808" s="217">
        <v>45809</v>
      </c>
      <c r="H808" s="31">
        <f>DAY(EOMONTH(PA[[#This Row],[Month Year]],0))</f>
        <v>30</v>
      </c>
      <c r="I808" s="33">
        <v>0.27916666666666667</v>
      </c>
      <c r="J808" s="33">
        <v>0.76249999999999996</v>
      </c>
      <c r="K808" s="34">
        <f>IFERROR((PA[[#This Row],[Sunset Time (POA&lt;20 W/m2)]]-PA[[#This Row],[Sunrise Time (POA&gt;20 W/m2)]])*24,"")</f>
        <v>11.599999999999998</v>
      </c>
      <c r="L808" s="32" t="s">
        <v>525</v>
      </c>
      <c r="M808" s="32"/>
      <c r="N808" s="32"/>
      <c r="O808" s="35"/>
      <c r="P808" s="35"/>
      <c r="Q808" s="32" t="s">
        <v>420</v>
      </c>
      <c r="R808" s="31">
        <f>IF((PA[[#This Row],[String Type(If String BD)]]&amp;PA[[#This Row],[Equipment (If any BD other than PV  array and inv)]])="",1,0)</f>
        <v>0</v>
      </c>
      <c r="S808" s="31">
        <f>IF(PA[[#This Row],[String Type(If String BD)]]="",1,0)</f>
        <v>1</v>
      </c>
      <c r="T8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08" s="34">
        <f>IFERROR(_xlfn.XLOOKUP(PA[[#This Row],[Affected Equipment ]],'Basic Data'!N:N,'Basic Data'!Q:Q),"")</f>
        <v>8360.8450000000048</v>
      </c>
      <c r="V808" s="302">
        <f ca="1">IFERROR(_xlfn.XLOOKUP(PA[[#This Row],[Affected Equipment ]],'Basic Data'!N:N,'Basic Data'!R:R),"")</f>
        <v>4.97580491578885E-2</v>
      </c>
      <c r="W808" s="35" t="s">
        <v>421</v>
      </c>
      <c r="X808" s="38"/>
      <c r="Y808" s="38" t="s">
        <v>691</v>
      </c>
      <c r="Z808" s="44">
        <v>0.56666666666666665</v>
      </c>
      <c r="AA808" s="44">
        <v>0.56666666666666665</v>
      </c>
      <c r="AB808" s="44">
        <v>0.56666666666666665</v>
      </c>
      <c r="AC808" s="44">
        <v>0.57638888888888884</v>
      </c>
      <c r="AD808" s="42">
        <f>IF(PA[[#This Row],[Acknowledgement Time ]]="NA","",(PA[[#This Row],[Acknowledgement Time ]]-PA[[#This Row],[Fault Time]])*24)</f>
        <v>0</v>
      </c>
      <c r="AE808" s="42">
        <f>IF(PA[[#This Row],[Work Start time on Fault]]="NA","",(PA[[#This Row],[Work Start time on Fault]]-PA[[#This Row],[Fault Time]])*24)</f>
        <v>0</v>
      </c>
      <c r="AF808" s="43">
        <f>IF(PA[[#This Row],[Status]]="Open","",(PA[[#This Row],[Work Completion time on fault]]-PA[[#This Row],[Fault Time]])*24)</f>
        <v>0.2333333333333325</v>
      </c>
      <c r="AG808" s="42">
        <f>IFERROR((PA[[#This Row],[Work Completion time on fault]]-PA[[#This Row],[Fault Time]])*24,"")</f>
        <v>0.2333333333333325</v>
      </c>
      <c r="AH808" s="35" t="s">
        <v>423</v>
      </c>
      <c r="AI808" s="32" t="s">
        <v>368</v>
      </c>
      <c r="AJ808" s="34">
        <f ca="1">IFERROR(PA[[#This Row],[Breakdown Time]]*PA[[#This Row],[Plant Equivalent Weightage]],"")</f>
        <v>1.1610211470173942E-2</v>
      </c>
      <c r="AK808" s="35">
        <v>127.4</v>
      </c>
      <c r="AL808" s="49">
        <f>IFERROR((_xlfn.XLOOKUP($G808,'Modelling New'!$D:$D,'Modelling New'!$O:$O)*PA[[#This Row],[Lost PoA(Wh/m2)]]*PA[[#This Row],[DC Capacity Affected (kW)]])/1000,"")</f>
        <v>863.81801496977562</v>
      </c>
    </row>
    <row r="809" spans="1:38">
      <c r="A809" s="174">
        <f t="shared" si="14"/>
        <v>808</v>
      </c>
      <c r="B809" s="30">
        <v>45834</v>
      </c>
      <c r="C809" s="184">
        <f>YEAR(PA[[#This Row],[Date]])+IF(MONTH(PA[[#This Row],[Date]])&gt;=4,1,0)</f>
        <v>2026</v>
      </c>
      <c r="D809" s="32">
        <f>YEAR(PA[[#This Row],[Date]])</f>
        <v>2025</v>
      </c>
      <c r="E809" s="36" t="s">
        <v>364</v>
      </c>
      <c r="F809" s="36" t="s">
        <v>364</v>
      </c>
      <c r="G809" s="217">
        <v>45809</v>
      </c>
      <c r="H809" s="31">
        <f>DAY(EOMONTH(PA[[#This Row],[Month Year]],0))</f>
        <v>30</v>
      </c>
      <c r="I809" s="33">
        <v>0.27916666666666667</v>
      </c>
      <c r="J809" s="33">
        <v>0.76249999999999996</v>
      </c>
      <c r="K809" s="34">
        <f>IFERROR((PA[[#This Row],[Sunset Time (POA&lt;20 W/m2)]]-PA[[#This Row],[Sunrise Time (POA&gt;20 W/m2)]])*24,"")</f>
        <v>11.599999999999998</v>
      </c>
      <c r="L809" s="32" t="s">
        <v>609</v>
      </c>
      <c r="M809" s="32"/>
      <c r="N809" s="32"/>
      <c r="O809" s="35"/>
      <c r="P809" s="35"/>
      <c r="Q809" s="32" t="s">
        <v>420</v>
      </c>
      <c r="R809" s="31">
        <f>IF((PA[[#This Row],[String Type(If String BD)]]&amp;PA[[#This Row],[Equipment (If any BD other than PV  array and inv)]])="",1,0)</f>
        <v>0</v>
      </c>
      <c r="S809" s="31">
        <f>IF(PA[[#This Row],[String Type(If String BD)]]="",1,0)</f>
        <v>1</v>
      </c>
      <c r="T8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09" s="34">
        <f>IFERROR(_xlfn.XLOOKUP(PA[[#This Row],[Affected Equipment ]],'Basic Data'!N:N,'Basic Data'!Q:Q),"")</f>
        <v>5911.0700000000015</v>
      </c>
      <c r="V809" s="302">
        <f ca="1">IFERROR(_xlfn.XLOOKUP(PA[[#This Row],[Affected Equipment ]],'Basic Data'!N:N,'Basic Data'!R:R),"")</f>
        <v>3.5178658572873903E-2</v>
      </c>
      <c r="W809" s="35" t="s">
        <v>421</v>
      </c>
      <c r="X809" s="38"/>
      <c r="Y809" s="38" t="s">
        <v>691</v>
      </c>
      <c r="Z809" s="44">
        <v>0.56666666666666665</v>
      </c>
      <c r="AA809" s="44">
        <v>0.56666666666666665</v>
      </c>
      <c r="AB809" s="44">
        <v>0.56666666666666665</v>
      </c>
      <c r="AC809" s="44">
        <v>0.57638888888888884</v>
      </c>
      <c r="AD809" s="42">
        <f>IF(PA[[#This Row],[Acknowledgement Time ]]="NA","",(PA[[#This Row],[Acknowledgement Time ]]-PA[[#This Row],[Fault Time]])*24)</f>
        <v>0</v>
      </c>
      <c r="AE809" s="42">
        <f>IF(PA[[#This Row],[Work Start time on Fault]]="NA","",(PA[[#This Row],[Work Start time on Fault]]-PA[[#This Row],[Fault Time]])*24)</f>
        <v>0</v>
      </c>
      <c r="AF809" s="43">
        <f>IF(PA[[#This Row],[Status]]="Open","",(PA[[#This Row],[Work Completion time on fault]]-PA[[#This Row],[Fault Time]])*24)</f>
        <v>0.2333333333333325</v>
      </c>
      <c r="AG809" s="42">
        <f>IFERROR((PA[[#This Row],[Work Completion time on fault]]-PA[[#This Row],[Fault Time]])*24,"")</f>
        <v>0.2333333333333325</v>
      </c>
      <c r="AH809" s="35" t="s">
        <v>423</v>
      </c>
      <c r="AI809" s="32" t="s">
        <v>368</v>
      </c>
      <c r="AJ809" s="34">
        <f ca="1">IFERROR(PA[[#This Row],[Breakdown Time]]*PA[[#This Row],[Plant Equivalent Weightage]],"")</f>
        <v>8.2083536670038808E-3</v>
      </c>
      <c r="AK809" s="35">
        <v>127.4</v>
      </c>
      <c r="AL809" s="49">
        <f>IFERROR((_xlfn.XLOOKUP($G809,'Modelling New'!$D:$D,'Modelling New'!$O:$O)*PA[[#This Row],[Lost PoA(Wh/m2)]]*PA[[#This Row],[DC Capacity Affected (kW)]])/1000,"")</f>
        <v>610.71443780471827</v>
      </c>
    </row>
    <row r="810" spans="1:38">
      <c r="A810" s="174">
        <f t="shared" si="14"/>
        <v>809</v>
      </c>
      <c r="B810" s="30">
        <v>45834</v>
      </c>
      <c r="C810" s="184">
        <f>YEAR(PA[[#This Row],[Date]])+IF(MONTH(PA[[#This Row],[Date]])&gt;=4,1,0)</f>
        <v>2026</v>
      </c>
      <c r="D810" s="32">
        <f>YEAR(PA[[#This Row],[Date]])</f>
        <v>2025</v>
      </c>
      <c r="E810" s="36" t="s">
        <v>364</v>
      </c>
      <c r="F810" s="36" t="s">
        <v>364</v>
      </c>
      <c r="G810" s="217">
        <v>45809</v>
      </c>
      <c r="H810" s="31">
        <f>DAY(EOMONTH(PA[[#This Row],[Month Year]],0))</f>
        <v>30</v>
      </c>
      <c r="I810" s="33">
        <v>0.27916666666666667</v>
      </c>
      <c r="J810" s="33">
        <v>0.76249999999999996</v>
      </c>
      <c r="K810" s="34">
        <f>IFERROR((PA[[#This Row],[Sunset Time (POA&lt;20 W/m2)]]-PA[[#This Row],[Sunrise Time (POA&gt;20 W/m2)]])*24,"")</f>
        <v>11.599999999999998</v>
      </c>
      <c r="L810" s="32" t="s">
        <v>515</v>
      </c>
      <c r="M810" s="32"/>
      <c r="N810" s="32"/>
      <c r="O810" s="35"/>
      <c r="P810" s="35"/>
      <c r="Q810" s="32" t="s">
        <v>420</v>
      </c>
      <c r="R810" s="31">
        <f>IF((PA[[#This Row],[String Type(If String BD)]]&amp;PA[[#This Row],[Equipment (If any BD other than PV  array and inv)]])="",1,0)</f>
        <v>0</v>
      </c>
      <c r="S810" s="31">
        <f>IF(PA[[#This Row],[String Type(If String BD)]]="",1,0)</f>
        <v>1</v>
      </c>
      <c r="T8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IS2MVP</v>
      </c>
      <c r="U810" s="34">
        <f>IFERROR(_xlfn.XLOOKUP(PA[[#This Row],[Affected Equipment ]],'Basic Data'!N:N,'Basic Data'!Q:Q),"")</f>
        <v>8341.85</v>
      </c>
      <c r="V810" s="302">
        <f ca="1">IFERROR(_xlfn.XLOOKUP(PA[[#This Row],[Affected Equipment ]],'Basic Data'!N:N,'Basic Data'!R:R),"")</f>
        <v>4.9645003868356845E-2</v>
      </c>
      <c r="W810" s="35" t="s">
        <v>421</v>
      </c>
      <c r="X810" s="38"/>
      <c r="Y810" s="38" t="s">
        <v>716</v>
      </c>
      <c r="Z810" s="44">
        <v>0.72361111111111109</v>
      </c>
      <c r="AA810" s="44">
        <v>0.72361111111111109</v>
      </c>
      <c r="AB810" s="44">
        <v>0.72361111111111109</v>
      </c>
      <c r="AC810" s="44">
        <v>0.73541666666666672</v>
      </c>
      <c r="AD810" s="42">
        <f>IF(PA[[#This Row],[Acknowledgement Time ]]="NA","",(PA[[#This Row],[Acknowledgement Time ]]-PA[[#This Row],[Fault Time]])*24)</f>
        <v>0</v>
      </c>
      <c r="AE810" s="42">
        <f>IF(PA[[#This Row],[Work Start time on Fault]]="NA","",(PA[[#This Row],[Work Start time on Fault]]-PA[[#This Row],[Fault Time]])*24)</f>
        <v>0</v>
      </c>
      <c r="AF810" s="43">
        <f>IF(PA[[#This Row],[Status]]="Open","",(PA[[#This Row],[Work Completion time on fault]]-PA[[#This Row],[Fault Time]])*24)</f>
        <v>0.28333333333333499</v>
      </c>
      <c r="AG810" s="42">
        <f>IFERROR((PA[[#This Row],[Work Completion time on fault]]-PA[[#This Row],[Fault Time]])*24,"")</f>
        <v>0.28333333333333499</v>
      </c>
      <c r="AH810" s="35" t="s">
        <v>717</v>
      </c>
      <c r="AI810" s="32" t="s">
        <v>368</v>
      </c>
      <c r="AJ810" s="34">
        <f ca="1">IFERROR(PA[[#This Row],[Breakdown Time]]*PA[[#This Row],[Plant Equivalent Weightage]],"")</f>
        <v>1.4066084429367855E-2</v>
      </c>
      <c r="AK810" s="35">
        <v>36.5</v>
      </c>
      <c r="AL810" s="49">
        <f>IFERROR((_xlfn.XLOOKUP($G810,'Modelling New'!$D:$D,'Modelling New'!$O:$O)*PA[[#This Row],[Lost PoA(Wh/m2)]]*PA[[#This Row],[DC Capacity Affected (kW)]])/1000,"")</f>
        <v>246.92092631985398</v>
      </c>
    </row>
    <row r="811" spans="1:38">
      <c r="A811" s="174">
        <f t="shared" si="14"/>
        <v>810</v>
      </c>
      <c r="B811" s="30">
        <v>45834</v>
      </c>
      <c r="C811" s="184">
        <f>YEAR(PA[[#This Row],[Date]])+IF(MONTH(PA[[#This Row],[Date]])&gt;=4,1,0)</f>
        <v>2026</v>
      </c>
      <c r="D811" s="32">
        <f>YEAR(PA[[#This Row],[Date]])</f>
        <v>2025</v>
      </c>
      <c r="E811" s="36" t="s">
        <v>364</v>
      </c>
      <c r="F811" s="36" t="s">
        <v>364</v>
      </c>
      <c r="G811" s="217">
        <v>45809</v>
      </c>
      <c r="H811" s="31">
        <f>DAY(EOMONTH(PA[[#This Row],[Month Year]],0))</f>
        <v>30</v>
      </c>
      <c r="I811" s="33">
        <v>0.27916666666666667</v>
      </c>
      <c r="J811" s="33">
        <v>0.76249999999999996</v>
      </c>
      <c r="K811" s="34">
        <f>IFERROR((PA[[#This Row],[Sunset Time (POA&lt;20 W/m2)]]-PA[[#This Row],[Sunrise Time (POA&gt;20 W/m2)]])*24,"")</f>
        <v>11.599999999999998</v>
      </c>
      <c r="L811" s="32" t="s">
        <v>525</v>
      </c>
      <c r="M811" s="32"/>
      <c r="N811" s="32"/>
      <c r="O811" s="35"/>
      <c r="P811" s="35"/>
      <c r="Q811" s="32" t="s">
        <v>420</v>
      </c>
      <c r="R811" s="31">
        <f>IF((PA[[#This Row],[String Type(If String BD)]]&amp;PA[[#This Row],[Equipment (If any BD other than PV  array and inv)]])="",1,0)</f>
        <v>0</v>
      </c>
      <c r="S811" s="31">
        <f>IF(PA[[#This Row],[String Type(If String BD)]]="",1,0)</f>
        <v>1</v>
      </c>
      <c r="T81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IS4MVP</v>
      </c>
      <c r="U811" s="34">
        <f>IFERROR(_xlfn.XLOOKUP(PA[[#This Row],[Affected Equipment ]],'Basic Data'!N:N,'Basic Data'!Q:Q),"")</f>
        <v>8360.8450000000048</v>
      </c>
      <c r="V811" s="302">
        <f ca="1">IFERROR(_xlfn.XLOOKUP(PA[[#This Row],[Affected Equipment ]],'Basic Data'!N:N,'Basic Data'!R:R),"")</f>
        <v>4.97580491578885E-2</v>
      </c>
      <c r="W811" s="35" t="s">
        <v>421</v>
      </c>
      <c r="X811" s="38"/>
      <c r="Y811" s="38" t="s">
        <v>716</v>
      </c>
      <c r="Z811" s="44">
        <v>0.72361111111111109</v>
      </c>
      <c r="AA811" s="44">
        <v>0.72361111111111109</v>
      </c>
      <c r="AB811" s="44">
        <v>0.72361111111111109</v>
      </c>
      <c r="AC811" s="44">
        <v>0.73541666666666672</v>
      </c>
      <c r="AD811" s="42">
        <f>IF(PA[[#This Row],[Acknowledgement Time ]]="NA","",(PA[[#This Row],[Acknowledgement Time ]]-PA[[#This Row],[Fault Time]])*24)</f>
        <v>0</v>
      </c>
      <c r="AE811" s="42">
        <f>IF(PA[[#This Row],[Work Start time on Fault]]="NA","",(PA[[#This Row],[Work Start time on Fault]]-PA[[#This Row],[Fault Time]])*24)</f>
        <v>0</v>
      </c>
      <c r="AF811" s="43">
        <f>IF(PA[[#This Row],[Status]]="Open","",(PA[[#This Row],[Work Completion time on fault]]-PA[[#This Row],[Fault Time]])*24)</f>
        <v>0.28333333333333499</v>
      </c>
      <c r="AG811" s="42">
        <f>IFERROR((PA[[#This Row],[Work Completion time on fault]]-PA[[#This Row],[Fault Time]])*24,"")</f>
        <v>0.28333333333333499</v>
      </c>
      <c r="AH811" s="35" t="s">
        <v>717</v>
      </c>
      <c r="AI811" s="32" t="s">
        <v>368</v>
      </c>
      <c r="AJ811" s="34">
        <f ca="1">IFERROR(PA[[#This Row],[Breakdown Time]]*PA[[#This Row],[Plant Equivalent Weightage]],"")</f>
        <v>1.4098113928068491E-2</v>
      </c>
      <c r="AK811" s="35">
        <v>36.5</v>
      </c>
      <c r="AL811" s="49">
        <f>IFERROR((_xlfn.XLOOKUP($G811,'Modelling New'!$D:$D,'Modelling New'!$O:$O)*PA[[#This Row],[Lost PoA(Wh/m2)]]*PA[[#This Row],[DC Capacity Affected (kW)]])/1000,"")</f>
        <v>247.4831832527222</v>
      </c>
    </row>
    <row r="812" spans="1:38">
      <c r="A812" s="174">
        <f t="shared" si="14"/>
        <v>811</v>
      </c>
      <c r="B812" s="30">
        <v>45834</v>
      </c>
      <c r="C812" s="184">
        <f>YEAR(PA[[#This Row],[Date]])+IF(MONTH(PA[[#This Row],[Date]])&gt;=4,1,0)</f>
        <v>2026</v>
      </c>
      <c r="D812" s="32">
        <f>YEAR(PA[[#This Row],[Date]])</f>
        <v>2025</v>
      </c>
      <c r="E812" s="36" t="s">
        <v>364</v>
      </c>
      <c r="F812" s="36" t="s">
        <v>364</v>
      </c>
      <c r="G812" s="217">
        <v>45809</v>
      </c>
      <c r="H812" s="31">
        <f>DAY(EOMONTH(PA[[#This Row],[Month Year]],0))</f>
        <v>30</v>
      </c>
      <c r="I812" s="33">
        <v>0.27916666666666667</v>
      </c>
      <c r="J812" s="33">
        <v>0.76249999999999996</v>
      </c>
      <c r="K812" s="34">
        <f>IFERROR((PA[[#This Row],[Sunset Time (POA&lt;20 W/m2)]]-PA[[#This Row],[Sunrise Time (POA&gt;20 W/m2)]])*24,"")</f>
        <v>11.599999999999998</v>
      </c>
      <c r="L812" s="32" t="s">
        <v>609</v>
      </c>
      <c r="M812" s="32"/>
      <c r="N812" s="32"/>
      <c r="O812" s="35"/>
      <c r="P812" s="35"/>
      <c r="Q812" s="32" t="s">
        <v>420</v>
      </c>
      <c r="R812" s="31">
        <f>IF((PA[[#This Row],[String Type(If String BD)]]&amp;PA[[#This Row],[Equipment (If any BD other than PV  array and inv)]])="",1,0)</f>
        <v>0</v>
      </c>
      <c r="S812" s="31">
        <f>IF(PA[[#This Row],[String Type(If String BD)]]="",1,0)</f>
        <v>1</v>
      </c>
      <c r="T81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IS5MVP</v>
      </c>
      <c r="U812" s="34">
        <f>IFERROR(_xlfn.XLOOKUP(PA[[#This Row],[Affected Equipment ]],'Basic Data'!N:N,'Basic Data'!Q:Q),"")</f>
        <v>5911.0700000000015</v>
      </c>
      <c r="V812" s="302">
        <f ca="1">IFERROR(_xlfn.XLOOKUP(PA[[#This Row],[Affected Equipment ]],'Basic Data'!N:N,'Basic Data'!R:R),"")</f>
        <v>3.5178658572873903E-2</v>
      </c>
      <c r="W812" s="35" t="s">
        <v>421</v>
      </c>
      <c r="X812" s="38"/>
      <c r="Y812" s="38" t="s">
        <v>716</v>
      </c>
      <c r="Z812" s="44">
        <v>0.72361111111111109</v>
      </c>
      <c r="AA812" s="44">
        <v>0.72361111111111109</v>
      </c>
      <c r="AB812" s="44">
        <v>0.72361111111111109</v>
      </c>
      <c r="AC812" s="44">
        <v>0.73541666666666672</v>
      </c>
      <c r="AD812" s="42">
        <f>IF(PA[[#This Row],[Acknowledgement Time ]]="NA","",(PA[[#This Row],[Acknowledgement Time ]]-PA[[#This Row],[Fault Time]])*24)</f>
        <v>0</v>
      </c>
      <c r="AE812" s="42">
        <f>IF(PA[[#This Row],[Work Start time on Fault]]="NA","",(PA[[#This Row],[Work Start time on Fault]]-PA[[#This Row],[Fault Time]])*24)</f>
        <v>0</v>
      </c>
      <c r="AF812" s="43">
        <f>IF(PA[[#This Row],[Status]]="Open","",(PA[[#This Row],[Work Completion time on fault]]-PA[[#This Row],[Fault Time]])*24)</f>
        <v>0.28333333333333499</v>
      </c>
      <c r="AG812" s="42">
        <f>IFERROR((PA[[#This Row],[Work Completion time on fault]]-PA[[#This Row],[Fault Time]])*24,"")</f>
        <v>0.28333333333333499</v>
      </c>
      <c r="AH812" s="35" t="s">
        <v>717</v>
      </c>
      <c r="AI812" s="32" t="s">
        <v>368</v>
      </c>
      <c r="AJ812" s="34">
        <f ca="1">IFERROR(PA[[#This Row],[Breakdown Time]]*PA[[#This Row],[Plant Equivalent Weightage]],"")</f>
        <v>9.9672865956476637E-3</v>
      </c>
      <c r="AK812" s="35">
        <v>36.5</v>
      </c>
      <c r="AL812" s="49">
        <f>IFERROR((_xlfn.XLOOKUP($G812,'Modelling New'!$D:$D,'Modelling New'!$O:$O)*PA[[#This Row],[Lost PoA(Wh/m2)]]*PA[[#This Row],[DC Capacity Affected (kW)]])/1000,"")</f>
        <v>174.96920706336118</v>
      </c>
    </row>
    <row r="813" spans="1:38">
      <c r="A813" s="174">
        <f t="shared" si="14"/>
        <v>812</v>
      </c>
      <c r="B813" s="30">
        <v>45834</v>
      </c>
      <c r="C813" s="184">
        <f>YEAR(PA[[#This Row],[Date]])+IF(MONTH(PA[[#This Row],[Date]])&gt;=4,1,0)</f>
        <v>2026</v>
      </c>
      <c r="D813" s="32">
        <f>YEAR(PA[[#This Row],[Date]])</f>
        <v>2025</v>
      </c>
      <c r="E813" s="36" t="s">
        <v>364</v>
      </c>
      <c r="F813" s="36" t="s">
        <v>364</v>
      </c>
      <c r="G813" s="217">
        <v>45809</v>
      </c>
      <c r="H813" s="31">
        <f>DAY(EOMONTH(PA[[#This Row],[Month Year]],0))</f>
        <v>30</v>
      </c>
      <c r="I813" s="33">
        <v>0.27916666666666667</v>
      </c>
      <c r="J813" s="33">
        <v>0.76249999999999996</v>
      </c>
      <c r="K813" s="34">
        <f>IFERROR((PA[[#This Row],[Sunset Time (POA&lt;20 W/m2)]]-PA[[#This Row],[Sunrise Time (POA&gt;20 W/m2)]])*24,"")</f>
        <v>11.599999999999998</v>
      </c>
      <c r="L813" s="32" t="s">
        <v>479</v>
      </c>
      <c r="M813" s="32"/>
      <c r="N813" s="32"/>
      <c r="O813" s="35"/>
      <c r="P813" s="35"/>
      <c r="Q813" s="32" t="s">
        <v>420</v>
      </c>
      <c r="R813" s="31">
        <f>IF((PA[[#This Row],[String Type(If String BD)]]&amp;PA[[#This Row],[Equipment (If any BD other than PV  array and inv)]])="",1,0)</f>
        <v>0</v>
      </c>
      <c r="S813" s="31">
        <f>IF(PA[[#This Row],[String Type(If String BD)]]="",1,0)</f>
        <v>1</v>
      </c>
      <c r="T8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13" s="34">
        <f>IFERROR(_xlfn.XLOOKUP(PA[[#This Row],[Affected Equipment ]],'Basic Data'!N:N,'Basic Data'!Q:Q),"")</f>
        <v>8453.5</v>
      </c>
      <c r="V813" s="302">
        <f ca="1">IFERROR(_xlfn.XLOOKUP(PA[[#This Row],[Affected Equipment ]],'Basic Data'!N:N,'Basic Data'!R:R),"")</f>
        <v>5.0309468547283222E-2</v>
      </c>
      <c r="W813" s="35" t="s">
        <v>421</v>
      </c>
      <c r="X813" s="38"/>
      <c r="Y813" s="38" t="s">
        <v>718</v>
      </c>
      <c r="Z813" s="44">
        <v>0.6069444444444444</v>
      </c>
      <c r="AA813" s="44">
        <v>0.6069444444444444</v>
      </c>
      <c r="AB813" s="44">
        <v>0.6069444444444444</v>
      </c>
      <c r="AC813" s="44">
        <v>0.73541666666666672</v>
      </c>
      <c r="AD813" s="42">
        <f>IF(PA[[#This Row],[Acknowledgement Time ]]="NA","",(PA[[#This Row],[Acknowledgement Time ]]-PA[[#This Row],[Fault Time]])*24)</f>
        <v>0</v>
      </c>
      <c r="AE813" s="42">
        <f>IF(PA[[#This Row],[Work Start time on Fault]]="NA","",(PA[[#This Row],[Work Start time on Fault]]-PA[[#This Row],[Fault Time]])*24)</f>
        <v>0</v>
      </c>
      <c r="AF813" s="43">
        <f>IF(PA[[#This Row],[Status]]="Open","",(PA[[#This Row],[Work Completion time on fault]]-PA[[#This Row],[Fault Time]])*24)</f>
        <v>3.0833333333333357</v>
      </c>
      <c r="AG813" s="42">
        <f>IFERROR((PA[[#This Row],[Work Completion time on fault]]-PA[[#This Row],[Fault Time]])*24,"")</f>
        <v>3.0833333333333357</v>
      </c>
      <c r="AH813" s="35" t="s">
        <v>719</v>
      </c>
      <c r="AI813" s="32" t="s">
        <v>368</v>
      </c>
      <c r="AJ813" s="34">
        <f ca="1">IFERROR(PA[[#This Row],[Breakdown Time]]*PA[[#This Row],[Plant Equivalent Weightage]],"")</f>
        <v>0.1551208613541234</v>
      </c>
      <c r="AK813" s="35">
        <v>868.6</v>
      </c>
      <c r="AL813" s="49">
        <f>IFERROR((_xlfn.XLOOKUP($G813,'Modelling New'!$D:$D,'Modelling New'!$O:$O)*PA[[#This Row],[Lost PoA(Wh/m2)]]*PA[[#This Row],[DC Capacity Affected (kW)]])/1000,"")</f>
        <v>5954.68837836273</v>
      </c>
    </row>
    <row r="814" spans="1:38">
      <c r="A814" s="174">
        <f t="shared" si="14"/>
        <v>813</v>
      </c>
      <c r="B814" s="134">
        <v>45834</v>
      </c>
      <c r="C814" s="183">
        <f>YEAR(PA[[#This Row],[Date]])+IF(MONTH(PA[[#This Row],[Date]])&gt;=4,1,0)</f>
        <v>2026</v>
      </c>
      <c r="D814" s="32">
        <f>YEAR(PA[[#This Row],[Date]])</f>
        <v>2025</v>
      </c>
      <c r="E814" s="36" t="s">
        <v>364</v>
      </c>
      <c r="F814" s="36" t="s">
        <v>364</v>
      </c>
      <c r="G814" s="217">
        <v>45809</v>
      </c>
      <c r="H814" s="175">
        <f>DAY(EOMONTH(PA[[#This Row],[Month Year]],0))</f>
        <v>30</v>
      </c>
      <c r="I814" s="33">
        <v>0.27916666666666667</v>
      </c>
      <c r="J814" s="33">
        <v>0.76249999999999996</v>
      </c>
      <c r="K814" s="34">
        <f>IFERROR((PA[[#This Row],[Sunset Time (POA&lt;20 W/m2)]]-PA[[#This Row],[Sunrise Time (POA&gt;20 W/m2)]])*24,"")</f>
        <v>11.599999999999998</v>
      </c>
      <c r="L814" s="32" t="s">
        <v>474</v>
      </c>
      <c r="M814" s="32" t="s">
        <v>404</v>
      </c>
      <c r="N814" s="36" t="s">
        <v>417</v>
      </c>
      <c r="O814" s="37" t="s">
        <v>468</v>
      </c>
      <c r="P814" s="37" t="s">
        <v>472</v>
      </c>
      <c r="Q814" s="36"/>
      <c r="R814" s="175">
        <f>IF((PA[[#This Row],[String Type(If String BD)]]&amp;PA[[#This Row],[Equipment (If any BD other than PV  array and inv)]])="",1,0)</f>
        <v>0</v>
      </c>
      <c r="S814" s="175">
        <f>IF(PA[[#This Row],[String Type(If String BD)]]="",1,0)</f>
        <v>0</v>
      </c>
      <c r="T81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4" s="176">
        <f>IFERROR(_xlfn.XLOOKUP(PA[[#This Row],[Affected Equipment ]],'Basic Data'!N:N,'Basic Data'!Q:Q),"")</f>
        <v>31.610000000000003</v>
      </c>
      <c r="V814" s="303">
        <f ca="1">IFERROR(_xlfn.XLOOKUP(PA[[#This Row],[Affected Equipment ]],'Basic Data'!N:N,'Basic Data'!R:R),"")</f>
        <v>1.8812116883889783E-4</v>
      </c>
      <c r="W814" s="37" t="s">
        <v>448</v>
      </c>
      <c r="X814" s="39"/>
      <c r="Y814" s="38" t="s">
        <v>470</v>
      </c>
      <c r="Z814" s="41">
        <v>0.27916666666666667</v>
      </c>
      <c r="AA814" s="41">
        <v>0.27916666666666667</v>
      </c>
      <c r="AB814" s="41">
        <v>0.27916666666666667</v>
      </c>
      <c r="AC814" s="45">
        <v>0.70833333333333337</v>
      </c>
      <c r="AD814" s="177">
        <f>IF(PA[[#This Row],[Acknowledgement Time ]]="NA","",(PA[[#This Row],[Acknowledgement Time ]]-PA[[#This Row],[Fault Time]])*24)</f>
        <v>0</v>
      </c>
      <c r="AE814" s="177">
        <f>IF(PA[[#This Row],[Work Start time on Fault]]="NA","",(PA[[#This Row],[Work Start time on Fault]]-PA[[#This Row],[Fault Time]])*24)</f>
        <v>0</v>
      </c>
      <c r="AF814" s="178">
        <f>IF(PA[[#This Row],[Status]]="Open","",(PA[[#This Row],[Work Completion time on fault]]-PA[[#This Row],[Fault Time]])*24)</f>
        <v>10.3</v>
      </c>
      <c r="AG814" s="177">
        <f>IFERROR((PA[[#This Row],[Work Completion time on fault]]-PA[[#This Row],[Fault Time]])*24,"")</f>
        <v>10.3</v>
      </c>
      <c r="AH814" s="316" t="s">
        <v>713</v>
      </c>
      <c r="AI814" s="32" t="s">
        <v>368</v>
      </c>
      <c r="AJ814" s="176">
        <f ca="1">IFERROR(PA[[#This Row],[Breakdown Time]]*PA[[#This Row],[Plant Equivalent Weightage]],"")</f>
        <v>1.9376480390406478E-3</v>
      </c>
      <c r="AK814" s="37">
        <v>2767</v>
      </c>
      <c r="AL814" s="278">
        <f>IFERROR((_xlfn.XLOOKUP($G814,'Modelling New'!$D:$D,'Modelling New'!$O:$O)*PA[[#This Row],[Lost PoA(Wh/m2)]]*PA[[#This Row],[DC Capacity Affected (kW)]])/1000,"")</f>
        <v>70.931037424997484</v>
      </c>
    </row>
    <row r="815" spans="1:38">
      <c r="A815" s="174">
        <f t="shared" si="14"/>
        <v>814</v>
      </c>
      <c r="B815" s="134">
        <v>45834</v>
      </c>
      <c r="C815" s="183">
        <f>YEAR(PA[[#This Row],[Date]])+IF(MONTH(PA[[#This Row],[Date]])&gt;=4,1,0)</f>
        <v>2026</v>
      </c>
      <c r="D815" s="32">
        <f>YEAR(PA[[#This Row],[Date]])</f>
        <v>2025</v>
      </c>
      <c r="E815" s="36" t="s">
        <v>364</v>
      </c>
      <c r="F815" s="36" t="s">
        <v>364</v>
      </c>
      <c r="G815" s="217">
        <v>45809</v>
      </c>
      <c r="H815" s="175">
        <f>DAY(EOMONTH(PA[[#This Row],[Month Year]],0))</f>
        <v>30</v>
      </c>
      <c r="I815" s="33">
        <v>0.27916666666666667</v>
      </c>
      <c r="J815" s="33">
        <v>0.76249999999999996</v>
      </c>
      <c r="K815" s="34">
        <f>IFERROR((PA[[#This Row],[Sunset Time (POA&lt;20 W/m2)]]-PA[[#This Row],[Sunrise Time (POA&gt;20 W/m2)]])*24,"")</f>
        <v>11.599999999999998</v>
      </c>
      <c r="L815" s="32" t="s">
        <v>474</v>
      </c>
      <c r="M815" s="32" t="s">
        <v>404</v>
      </c>
      <c r="N815" s="36" t="s">
        <v>413</v>
      </c>
      <c r="O815" s="37" t="s">
        <v>527</v>
      </c>
      <c r="P815" s="37" t="s">
        <v>472</v>
      </c>
      <c r="Q815" s="36"/>
      <c r="R815" s="175">
        <f>IF((PA[[#This Row],[String Type(If String BD)]]&amp;PA[[#This Row],[Equipment (If any BD other than PV  array and inv)]])="",1,0)</f>
        <v>0</v>
      </c>
      <c r="S815" s="175">
        <f>IF(PA[[#This Row],[String Type(If String BD)]]="",1,0)</f>
        <v>0</v>
      </c>
      <c r="T81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15" s="176">
        <f>IFERROR(_xlfn.XLOOKUP(PA[[#This Row],[Affected Equipment ]],'Basic Data'!N:N,'Basic Data'!Q:Q),"")</f>
        <v>31.610000000000003</v>
      </c>
      <c r="V815" s="303">
        <f ca="1">IFERROR(_xlfn.XLOOKUP(PA[[#This Row],[Affected Equipment ]],'Basic Data'!N:N,'Basic Data'!R:R),"")</f>
        <v>1.8812116883889783E-4</v>
      </c>
      <c r="W815" s="37" t="s">
        <v>448</v>
      </c>
      <c r="X815" s="39"/>
      <c r="Y815" s="38" t="s">
        <v>470</v>
      </c>
      <c r="Z815" s="41">
        <v>0.27916666666666667</v>
      </c>
      <c r="AA815" s="41">
        <v>0.27916666666666667</v>
      </c>
      <c r="AB815" s="41">
        <v>0.27916666666666667</v>
      </c>
      <c r="AC815" s="45">
        <v>0.71527777777777779</v>
      </c>
      <c r="AD815" s="177">
        <f>IF(PA[[#This Row],[Acknowledgement Time ]]="NA","",(PA[[#This Row],[Acknowledgement Time ]]-PA[[#This Row],[Fault Time]])*24)</f>
        <v>0</v>
      </c>
      <c r="AE815" s="177">
        <f>IF(PA[[#This Row],[Work Start time on Fault]]="NA","",(PA[[#This Row],[Work Start time on Fault]]-PA[[#This Row],[Fault Time]])*24)</f>
        <v>0</v>
      </c>
      <c r="AF815" s="178">
        <f>IF(PA[[#This Row],[Status]]="Open","",(PA[[#This Row],[Work Completion time on fault]]-PA[[#This Row],[Fault Time]])*24)</f>
        <v>10.466666666666667</v>
      </c>
      <c r="AG815" s="177">
        <f>IFERROR((PA[[#This Row],[Work Completion time on fault]]-PA[[#This Row],[Fault Time]])*24,"")</f>
        <v>10.466666666666667</v>
      </c>
      <c r="AH815" s="316" t="s">
        <v>720</v>
      </c>
      <c r="AI815" s="32" t="s">
        <v>368</v>
      </c>
      <c r="AJ815" s="176">
        <f ca="1">IFERROR(PA[[#This Row],[Breakdown Time]]*PA[[#This Row],[Plant Equivalent Weightage]],"")</f>
        <v>1.9690015671804638E-3</v>
      </c>
      <c r="AK815" s="37">
        <v>2789</v>
      </c>
      <c r="AL815" s="278">
        <f>IFERROR((_xlfn.XLOOKUP($G815,'Modelling New'!$D:$D,'Modelling New'!$O:$O)*PA[[#This Row],[Lost PoA(Wh/m2)]]*PA[[#This Row],[DC Capacity Affected (kW)]])/1000,"")</f>
        <v>71.494999413920496</v>
      </c>
    </row>
    <row r="816" spans="1:38">
      <c r="A816" s="174">
        <f t="shared" si="14"/>
        <v>815</v>
      </c>
      <c r="B816" s="134">
        <v>45835</v>
      </c>
      <c r="C816" s="184">
        <f>YEAR(PA[[#This Row],[Date]])+IF(MONTH(PA[[#This Row],[Date]])&gt;=4,1,0)</f>
        <v>2026</v>
      </c>
      <c r="D816" s="32">
        <f>YEAR(PA[[#This Row],[Date]])</f>
        <v>2025</v>
      </c>
      <c r="E816" s="36" t="s">
        <v>364</v>
      </c>
      <c r="F816" s="36" t="s">
        <v>364</v>
      </c>
      <c r="G816" s="217">
        <v>45809</v>
      </c>
      <c r="H816" s="31">
        <f>DAY(EOMONTH(PA[[#This Row],[Month Year]],0))</f>
        <v>30</v>
      </c>
      <c r="I816" s="33">
        <v>0.26805555555555555</v>
      </c>
      <c r="J816" s="33">
        <v>0.78055555555555556</v>
      </c>
      <c r="K816" s="34">
        <f>IFERROR((PA[[#This Row],[Sunset Time (POA&lt;20 W/m2)]]-PA[[#This Row],[Sunrise Time (POA&gt;20 W/m2)]])*24,"")</f>
        <v>12.299999999999999</v>
      </c>
      <c r="L816" s="32" t="s">
        <v>511</v>
      </c>
      <c r="M816" s="32" t="s">
        <v>404</v>
      </c>
      <c r="N816" s="32"/>
      <c r="O816" s="35"/>
      <c r="P816" s="35"/>
      <c r="Q816" s="32"/>
      <c r="R816" s="31">
        <f>IF((PA[[#This Row],[String Type(If String BD)]]&amp;PA[[#This Row],[Equipment (If any BD other than PV  array and inv)]])="",1,0)</f>
        <v>1</v>
      </c>
      <c r="S816" s="31">
        <f>IF(PA[[#This Row],[String Type(If String BD)]]="",1,0)</f>
        <v>1</v>
      </c>
      <c r="T81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16" s="34">
        <f>IFERROR(_xlfn.XLOOKUP(PA[[#This Row],[Affected Equipment ]],'Basic Data'!N:N,'Basic Data'!Q:Q),"")</f>
        <v>4061.8850000000007</v>
      </c>
      <c r="V816" s="302">
        <f ca="1">IFERROR(_xlfn.XLOOKUP(PA[[#This Row],[Affected Equipment ]],'Basic Data'!N:N,'Basic Data'!R:R),"")</f>
        <v>2.4173570195798372E-2</v>
      </c>
      <c r="W816" s="35" t="s">
        <v>475</v>
      </c>
      <c r="X816" s="38"/>
      <c r="Y816" s="38" t="s">
        <v>439</v>
      </c>
      <c r="Z816" s="41">
        <v>0.26805555555555555</v>
      </c>
      <c r="AA816" s="41">
        <v>0.26805555555555555</v>
      </c>
      <c r="AB816" s="41">
        <v>0.26805555555555555</v>
      </c>
      <c r="AC816" s="44">
        <v>0.78055555555555556</v>
      </c>
      <c r="AD816" s="42">
        <f>IF(PA[[#This Row],[Acknowledgement Time ]]="NA","",(PA[[#This Row],[Acknowledgement Time ]]-PA[[#This Row],[Fault Time]])*24)</f>
        <v>0</v>
      </c>
      <c r="AE816" s="42">
        <f>IF(PA[[#This Row],[Work Start time on Fault]]="NA","",(PA[[#This Row],[Work Start time on Fault]]-PA[[#This Row],[Fault Time]])*24)</f>
        <v>0</v>
      </c>
      <c r="AF816" s="43" t="str">
        <f>IF(PA[[#This Row],[Status]]="Open","",(PA[[#This Row],[Work Completion time on fault]]-PA[[#This Row],[Fault Time]])*24)</f>
        <v/>
      </c>
      <c r="AG816" s="42">
        <f>IFERROR((PA[[#This Row],[Work Completion time on fault]]-PA[[#This Row],[Fault Time]])*24,"")</f>
        <v>12.299999999999999</v>
      </c>
      <c r="AH816" s="35" t="s">
        <v>673</v>
      </c>
      <c r="AI816" s="32" t="s">
        <v>553</v>
      </c>
      <c r="AJ816" s="34">
        <f ca="1">IFERROR(PA[[#This Row],[Breakdown Time]]*PA[[#This Row],[Plant Equivalent Weightage]],"")</f>
        <v>0.29733491340831997</v>
      </c>
      <c r="AK816" s="35">
        <v>5087</v>
      </c>
      <c r="AL816" s="49">
        <f>IFERROR((_xlfn.XLOOKUP($G816,'Modelling New'!$D:$D,'Modelling New'!$O:$O)*PA[[#This Row],[Lost PoA(Wh/m2)]]*PA[[#This Row],[DC Capacity Affected (kW)]])/1000,"")</f>
        <v>16756.835951736051</v>
      </c>
    </row>
    <row r="817" spans="1:38">
      <c r="A817" s="174">
        <f t="shared" si="14"/>
        <v>816</v>
      </c>
      <c r="B817" s="30">
        <v>45835</v>
      </c>
      <c r="C817" s="184">
        <f>YEAR(PA[[#This Row],[Date]])+IF(MONTH(PA[[#This Row],[Date]])&gt;=4,1,0)</f>
        <v>2026</v>
      </c>
      <c r="D817" s="32">
        <f>YEAR(PA[[#This Row],[Date]])</f>
        <v>2025</v>
      </c>
      <c r="E817" s="36" t="s">
        <v>364</v>
      </c>
      <c r="F817" s="36" t="s">
        <v>364</v>
      </c>
      <c r="G817" s="217">
        <v>45809</v>
      </c>
      <c r="H817" s="31">
        <f>DAY(EOMONTH(PA[[#This Row],[Month Year]],0))</f>
        <v>30</v>
      </c>
      <c r="I817" s="33">
        <v>0.26805555555555555</v>
      </c>
      <c r="J817" s="33">
        <v>0.78055555555555556</v>
      </c>
      <c r="K817" s="34">
        <f>IFERROR((PA[[#This Row],[Sunset Time (POA&lt;20 W/m2)]]-PA[[#This Row],[Sunrise Time (POA&gt;20 W/m2)]])*24,"")</f>
        <v>12.299999999999999</v>
      </c>
      <c r="L817" s="36" t="s">
        <v>511</v>
      </c>
      <c r="M817" s="36" t="s">
        <v>411</v>
      </c>
      <c r="N817" s="36"/>
      <c r="O817" s="37"/>
      <c r="P817" s="35"/>
      <c r="Q817" s="32"/>
      <c r="R817" s="31">
        <f>IF((PA[[#This Row],[String Type(If String BD)]]&amp;PA[[#This Row],[Equipment (If any BD other than PV  array and inv)]])="",1,0)</f>
        <v>1</v>
      </c>
      <c r="S817" s="31">
        <f>IF(PA[[#This Row],[String Type(If String BD)]]="",1,0)</f>
        <v>1</v>
      </c>
      <c r="T81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17" s="34">
        <f>IFERROR(_xlfn.XLOOKUP(PA[[#This Row],[Affected Equipment ]],'Basic Data'!N:N,'Basic Data'!Q:Q),"")</f>
        <v>3888.03</v>
      </c>
      <c r="V817" s="302">
        <f ca="1">IFERROR(_xlfn.XLOOKUP(PA[[#This Row],[Affected Equipment ]],'Basic Data'!N:N,'Basic Data'!R:R),"")</f>
        <v>2.3138903767184433E-2</v>
      </c>
      <c r="W817" s="35" t="s">
        <v>475</v>
      </c>
      <c r="X817" s="38"/>
      <c r="Y817" s="38" t="s">
        <v>439</v>
      </c>
      <c r="Z817" s="41">
        <v>0.26805555555555555</v>
      </c>
      <c r="AA817" s="41">
        <v>0.26805555555555555</v>
      </c>
      <c r="AB817" s="41">
        <v>0.26805555555555555</v>
      </c>
      <c r="AC817" s="44">
        <v>0.78055555555555556</v>
      </c>
      <c r="AD817" s="42">
        <f>IF(PA[[#This Row],[Acknowledgement Time ]]="NA","",(PA[[#This Row],[Acknowledgement Time ]]-PA[[#This Row],[Fault Time]])*24)</f>
        <v>0</v>
      </c>
      <c r="AE817" s="42">
        <f>IF(PA[[#This Row],[Work Start time on Fault]]="NA","",(PA[[#This Row],[Work Start time on Fault]]-PA[[#This Row],[Fault Time]])*24)</f>
        <v>0</v>
      </c>
      <c r="AF817" s="43" t="str">
        <f>IF(PA[[#This Row],[Status]]="Open","",(PA[[#This Row],[Work Completion time on fault]]-PA[[#This Row],[Fault Time]])*24)</f>
        <v/>
      </c>
      <c r="AG817" s="42">
        <f>IFERROR((PA[[#This Row],[Work Completion time on fault]]-PA[[#This Row],[Fault Time]])*24,"")</f>
        <v>12.299999999999999</v>
      </c>
      <c r="AH817" s="35" t="s">
        <v>673</v>
      </c>
      <c r="AI817" s="32" t="s">
        <v>553</v>
      </c>
      <c r="AJ817" s="34">
        <f ca="1">IFERROR(PA[[#This Row],[Breakdown Time]]*PA[[#This Row],[Plant Equivalent Weightage]],"")</f>
        <v>0.28460851633636852</v>
      </c>
      <c r="AK817" s="35">
        <v>5087</v>
      </c>
      <c r="AL817" s="49">
        <f>IFERROR((_xlfn.XLOOKUP($G817,'Modelling New'!$D:$D,'Modelling New'!$O:$O)*PA[[#This Row],[Lost PoA(Wh/m2)]]*PA[[#This Row],[DC Capacity Affected (kW)]])/1000,"")</f>
        <v>16039.617292323223</v>
      </c>
    </row>
    <row r="818" spans="1:38">
      <c r="A818" s="174">
        <f t="shared" si="14"/>
        <v>817</v>
      </c>
      <c r="B818" s="30">
        <v>45835</v>
      </c>
      <c r="C818" s="184">
        <f>YEAR(PA[[#This Row],[Date]])+IF(MONTH(PA[[#This Row],[Date]])&gt;=4,1,0)</f>
        <v>2026</v>
      </c>
      <c r="D818" s="32">
        <f>YEAR(PA[[#This Row],[Date]])</f>
        <v>2025</v>
      </c>
      <c r="E818" s="36" t="s">
        <v>364</v>
      </c>
      <c r="F818" s="36" t="s">
        <v>364</v>
      </c>
      <c r="G818" s="217">
        <v>45809</v>
      </c>
      <c r="H818" s="31">
        <f>DAY(EOMONTH(PA[[#This Row],[Month Year]],0))</f>
        <v>30</v>
      </c>
      <c r="I818" s="33">
        <v>0.26805555555555555</v>
      </c>
      <c r="J818" s="33">
        <v>0.78055555555555556</v>
      </c>
      <c r="K818" s="34">
        <f>IFERROR((PA[[#This Row],[Sunset Time (POA&lt;20 W/m2)]]-PA[[#This Row],[Sunrise Time (POA&gt;20 W/m2)]])*24,"")</f>
        <v>12.299999999999999</v>
      </c>
      <c r="L818" s="32" t="s">
        <v>428</v>
      </c>
      <c r="M818" s="36" t="s">
        <v>411</v>
      </c>
      <c r="N818" s="36" t="s">
        <v>413</v>
      </c>
      <c r="O818" s="37" t="s">
        <v>406</v>
      </c>
      <c r="P818" s="35"/>
      <c r="Q818" s="32"/>
      <c r="R818" s="31">
        <f>IF((PA[[#This Row],[String Type(If String BD)]]&amp;PA[[#This Row],[Equipment (If any BD other than PV  array and inv)]])="",1,0)</f>
        <v>1</v>
      </c>
      <c r="S818" s="31">
        <f>IF(PA[[#This Row],[String Type(If String BD)]]="",1,0)</f>
        <v>1</v>
      </c>
      <c r="T81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18" s="34">
        <f>IFERROR(_xlfn.XLOOKUP(PA[[#This Row],[Affected Equipment ]],'Basic Data'!N:N,'Basic Data'!Q:Q),"")</f>
        <v>287.10000000000002</v>
      </c>
      <c r="V818" s="302">
        <f ca="1">IFERROR(_xlfn.XLOOKUP(PA[[#This Row],[Affected Equipment ]],'Basic Data'!N:N,'Basic Data'!R:R),"")</f>
        <v>1.7086234600964115E-3</v>
      </c>
      <c r="W818" s="35" t="s">
        <v>434</v>
      </c>
      <c r="X818" s="38"/>
      <c r="Y818" s="38" t="s">
        <v>680</v>
      </c>
      <c r="Z818" s="41">
        <v>0.26805555555555555</v>
      </c>
      <c r="AA818" s="41">
        <v>0.26805555555555555</v>
      </c>
      <c r="AB818" s="41">
        <v>0.26805555555555555</v>
      </c>
      <c r="AC818" s="44">
        <v>0.78055555555555556</v>
      </c>
      <c r="AD818" s="42">
        <f>IF(PA[[#This Row],[Acknowledgement Time ]]="NA","",(PA[[#This Row],[Acknowledgement Time ]]-PA[[#This Row],[Fault Time]])*24)</f>
        <v>0</v>
      </c>
      <c r="AE818" s="42">
        <f>IF(PA[[#This Row],[Work Start time on Fault]]="NA","",(PA[[#This Row],[Work Start time on Fault]]-PA[[#This Row],[Fault Time]])*24)</f>
        <v>0</v>
      </c>
      <c r="AF818" s="43" t="str">
        <f>IF(PA[[#This Row],[Status]]="Open","",(PA[[#This Row],[Work Completion time on fault]]-PA[[#This Row],[Fault Time]])*24)</f>
        <v/>
      </c>
      <c r="AG818" s="42">
        <f>IFERROR((PA[[#This Row],[Work Completion time on fault]]-PA[[#This Row],[Fault Time]])*24,"")</f>
        <v>12.299999999999999</v>
      </c>
      <c r="AH818" s="35" t="s">
        <v>552</v>
      </c>
      <c r="AI818" s="32" t="s">
        <v>553</v>
      </c>
      <c r="AJ818" s="34">
        <f ca="1">IFERROR(PA[[#This Row],[Breakdown Time]]*PA[[#This Row],[Plant Equivalent Weightage]],"")</f>
        <v>2.101606855918586E-2</v>
      </c>
      <c r="AK818" s="35">
        <v>5217</v>
      </c>
      <c r="AL818" s="49">
        <f>IFERROR((_xlfn.XLOOKUP($G818,'Modelling New'!$D:$D,'Modelling New'!$O:$O)*PA[[#This Row],[Lost PoA(Wh/m2)]]*PA[[#This Row],[DC Capacity Affected (kW)]])/1000,"")</f>
        <v>1214.6654709129209</v>
      </c>
    </row>
    <row r="819" spans="1:38">
      <c r="A819" s="174">
        <f t="shared" si="14"/>
        <v>818</v>
      </c>
      <c r="B819" s="30">
        <v>45835</v>
      </c>
      <c r="C819" s="184">
        <f>YEAR(PA[[#This Row],[Date]])+IF(MONTH(PA[[#This Row],[Date]])&gt;=4,1,0)</f>
        <v>2026</v>
      </c>
      <c r="D819" s="32">
        <f>YEAR(PA[[#This Row],[Date]])</f>
        <v>2025</v>
      </c>
      <c r="E819" s="36" t="s">
        <v>364</v>
      </c>
      <c r="F819" s="36" t="s">
        <v>364</v>
      </c>
      <c r="G819" s="217">
        <v>45809</v>
      </c>
      <c r="H819" s="31">
        <f>DAY(EOMONTH(PA[[#This Row],[Month Year]],0))</f>
        <v>30</v>
      </c>
      <c r="I819" s="33">
        <v>0.26805555555555555</v>
      </c>
      <c r="J819" s="33">
        <v>0.78055555555555556</v>
      </c>
      <c r="K819" s="34">
        <f>IFERROR((PA[[#This Row],[Sunset Time (POA&lt;20 W/m2)]]-PA[[#This Row],[Sunrise Time (POA&gt;20 W/m2)]])*24,"")</f>
        <v>12.299999999999999</v>
      </c>
      <c r="L819" s="32" t="s">
        <v>428</v>
      </c>
      <c r="M819" s="36" t="s">
        <v>411</v>
      </c>
      <c r="N819" s="36" t="s">
        <v>413</v>
      </c>
      <c r="O819" s="37" t="s">
        <v>457</v>
      </c>
      <c r="P819" s="35"/>
      <c r="Q819" s="32"/>
      <c r="R819" s="31">
        <f>IF((PA[[#This Row],[String Type(If String BD)]]&amp;PA[[#This Row],[Equipment (If any BD other than PV  array and inv)]])="",1,0)</f>
        <v>1</v>
      </c>
      <c r="S819" s="31">
        <f>IF(PA[[#This Row],[String Type(If String BD)]]="",1,0)</f>
        <v>1</v>
      </c>
      <c r="T81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19" s="34">
        <f>IFERROR(_xlfn.XLOOKUP(PA[[#This Row],[Affected Equipment ]],'Basic Data'!N:N,'Basic Data'!Q:Q),"")</f>
        <v>287.10000000000002</v>
      </c>
      <c r="V819" s="302">
        <f ca="1">IFERROR(_xlfn.XLOOKUP(PA[[#This Row],[Affected Equipment ]],'Basic Data'!N:N,'Basic Data'!R:R),"")</f>
        <v>1.7086234600964115E-3</v>
      </c>
      <c r="W819" s="35" t="s">
        <v>434</v>
      </c>
      <c r="X819" s="38"/>
      <c r="Y819" s="38" t="s">
        <v>681</v>
      </c>
      <c r="Z819" s="41">
        <v>0.26805555555555555</v>
      </c>
      <c r="AA819" s="41">
        <v>0.26805555555555555</v>
      </c>
      <c r="AB819" s="41">
        <v>0.26805555555555555</v>
      </c>
      <c r="AC819" s="44">
        <v>0.78055555555555556</v>
      </c>
      <c r="AD819" s="42">
        <f>IF(PA[[#This Row],[Acknowledgement Time ]]="NA","",(PA[[#This Row],[Acknowledgement Time ]]-PA[[#This Row],[Fault Time]])*24)</f>
        <v>0</v>
      </c>
      <c r="AE819" s="42">
        <f>IF(PA[[#This Row],[Work Start time on Fault]]="NA","",(PA[[#This Row],[Work Start time on Fault]]-PA[[#This Row],[Fault Time]])*24)</f>
        <v>0</v>
      </c>
      <c r="AF819" s="43" t="str">
        <f>IF(PA[[#This Row],[Status]]="Open","",(PA[[#This Row],[Work Completion time on fault]]-PA[[#This Row],[Fault Time]])*24)</f>
        <v/>
      </c>
      <c r="AG819" s="42">
        <f>IFERROR((PA[[#This Row],[Work Completion time on fault]]-PA[[#This Row],[Fault Time]])*24,"")</f>
        <v>12.299999999999999</v>
      </c>
      <c r="AH819" s="35" t="s">
        <v>552</v>
      </c>
      <c r="AI819" s="32" t="s">
        <v>553</v>
      </c>
      <c r="AJ819" s="34">
        <f ca="1">IFERROR(PA[[#This Row],[Breakdown Time]]*PA[[#This Row],[Plant Equivalent Weightage]],"")</f>
        <v>2.101606855918586E-2</v>
      </c>
      <c r="AK819" s="35">
        <v>5217</v>
      </c>
      <c r="AL819" s="49">
        <f>IFERROR((_xlfn.XLOOKUP($G819,'Modelling New'!$D:$D,'Modelling New'!$O:$O)*PA[[#This Row],[Lost PoA(Wh/m2)]]*PA[[#This Row],[DC Capacity Affected (kW)]])/1000,"")</f>
        <v>1214.6654709129209</v>
      </c>
    </row>
    <row r="820" spans="1:38">
      <c r="A820" s="174">
        <f t="shared" si="14"/>
        <v>819</v>
      </c>
      <c r="B820" s="30">
        <v>45835</v>
      </c>
      <c r="C820" s="184">
        <f>YEAR(PA[[#This Row],[Date]])+IF(MONTH(PA[[#This Row],[Date]])&gt;=4,1,0)</f>
        <v>2026</v>
      </c>
      <c r="D820" s="32">
        <f>YEAR(PA[[#This Row],[Date]])</f>
        <v>2025</v>
      </c>
      <c r="E820" s="36" t="s">
        <v>364</v>
      </c>
      <c r="F820" s="36" t="s">
        <v>364</v>
      </c>
      <c r="G820" s="217">
        <v>45809</v>
      </c>
      <c r="H820" s="31">
        <f>DAY(EOMONTH(PA[[#This Row],[Month Year]],0))</f>
        <v>30</v>
      </c>
      <c r="I820" s="33">
        <v>0.26805555555555555</v>
      </c>
      <c r="J820" s="33">
        <v>0.78055555555555556</v>
      </c>
      <c r="K820" s="34">
        <f>IFERROR((PA[[#This Row],[Sunset Time (POA&lt;20 W/m2)]]-PA[[#This Row],[Sunrise Time (POA&gt;20 W/m2)]])*24,"")</f>
        <v>12.299999999999999</v>
      </c>
      <c r="L820" s="32" t="s">
        <v>412</v>
      </c>
      <c r="M820" s="32" t="s">
        <v>484</v>
      </c>
      <c r="N820" s="36" t="s">
        <v>413</v>
      </c>
      <c r="O820" s="35" t="s">
        <v>473</v>
      </c>
      <c r="P820" s="35"/>
      <c r="Q820" s="32"/>
      <c r="R820" s="31">
        <f>IF((PA[[#This Row],[String Type(If String BD)]]&amp;PA[[#This Row],[Equipment (If any BD other than PV  array and inv)]])="",1,0)</f>
        <v>1</v>
      </c>
      <c r="S820" s="31">
        <f>IF(PA[[#This Row],[String Type(If String BD)]]="",1,0)</f>
        <v>1</v>
      </c>
      <c r="T82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20" s="34">
        <f>IFERROR(_xlfn.XLOOKUP(PA[[#This Row],[Affected Equipment ]],'Basic Data'!N:N,'Basic Data'!Q:Q),"")</f>
        <v>255.2</v>
      </c>
      <c r="V820" s="302">
        <f ca="1">IFERROR(_xlfn.XLOOKUP(PA[[#This Row],[Affected Equipment ]],'Basic Data'!N:N,'Basic Data'!R:R),"")</f>
        <v>1.5187764089745878E-3</v>
      </c>
      <c r="W820" s="35" t="s">
        <v>434</v>
      </c>
      <c r="X820" s="38"/>
      <c r="Y820" s="38" t="s">
        <v>701</v>
      </c>
      <c r="Z820" s="41">
        <v>0.26805555555555555</v>
      </c>
      <c r="AA820" s="41">
        <v>0.26805555555555555</v>
      </c>
      <c r="AB820" s="41">
        <v>0.26805555555555555</v>
      </c>
      <c r="AC820" s="44">
        <v>0.78055555555555556</v>
      </c>
      <c r="AD820" s="42">
        <f>IF(PA[[#This Row],[Acknowledgement Time ]]="NA","",(PA[[#This Row],[Acknowledgement Time ]]-PA[[#This Row],[Fault Time]])*24)</f>
        <v>0</v>
      </c>
      <c r="AE820" s="42">
        <f>IF(PA[[#This Row],[Work Start time on Fault]]="NA","",(PA[[#This Row],[Work Start time on Fault]]-PA[[#This Row],[Fault Time]])*24)</f>
        <v>0</v>
      </c>
      <c r="AF820" s="43" t="str">
        <f>IF(PA[[#This Row],[Status]]="Open","",(PA[[#This Row],[Work Completion time on fault]]-PA[[#This Row],[Fault Time]])*24)</f>
        <v/>
      </c>
      <c r="AG820" s="42">
        <f>IFERROR((PA[[#This Row],[Work Completion time on fault]]-PA[[#This Row],[Fault Time]])*24,"")</f>
        <v>12.299999999999999</v>
      </c>
      <c r="AH820" s="35" t="s">
        <v>552</v>
      </c>
      <c r="AI820" s="32" t="s">
        <v>553</v>
      </c>
      <c r="AJ820" s="34">
        <f ca="1">IFERROR(PA[[#This Row],[Breakdown Time]]*PA[[#This Row],[Plant Equivalent Weightage]],"")</f>
        <v>1.8680949830387428E-2</v>
      </c>
      <c r="AK820" s="35">
        <v>5217</v>
      </c>
      <c r="AL820" s="49">
        <f>IFERROR((_xlfn.XLOOKUP($G820,'Modelling New'!$D:$D,'Modelling New'!$O:$O)*PA[[#This Row],[Lost PoA(Wh/m2)]]*PA[[#This Row],[DC Capacity Affected (kW)]])/1000,"")</f>
        <v>1079.7026408114853</v>
      </c>
    </row>
    <row r="821" spans="1:38">
      <c r="A821" s="174">
        <f t="shared" si="14"/>
        <v>820</v>
      </c>
      <c r="B821" s="30">
        <v>45835</v>
      </c>
      <c r="C821" s="184">
        <f>YEAR(PA[[#This Row],[Date]])+IF(MONTH(PA[[#This Row],[Date]])&gt;=4,1,0)</f>
        <v>2026</v>
      </c>
      <c r="D821" s="32">
        <f>YEAR(PA[[#This Row],[Date]])</f>
        <v>2025</v>
      </c>
      <c r="E821" s="36" t="s">
        <v>364</v>
      </c>
      <c r="F821" s="36" t="s">
        <v>364</v>
      </c>
      <c r="G821" s="217">
        <v>45809</v>
      </c>
      <c r="H821" s="31">
        <f>DAY(EOMONTH(PA[[#This Row],[Month Year]],0))</f>
        <v>30</v>
      </c>
      <c r="I821" s="33">
        <v>0.26805555555555555</v>
      </c>
      <c r="J821" s="33">
        <v>0.78055555555555556</v>
      </c>
      <c r="K821" s="34">
        <f>IFERROR((PA[[#This Row],[Sunset Time (POA&lt;20 W/m2)]]-PA[[#This Row],[Sunrise Time (POA&gt;20 W/m2)]])*24,"")</f>
        <v>12.299999999999999</v>
      </c>
      <c r="L821" s="32" t="s">
        <v>412</v>
      </c>
      <c r="M821" s="32" t="s">
        <v>484</v>
      </c>
      <c r="N821" s="36" t="s">
        <v>413</v>
      </c>
      <c r="O821" s="37" t="s">
        <v>441</v>
      </c>
      <c r="P821" s="35"/>
      <c r="Q821" s="32"/>
      <c r="R821" s="31">
        <f>IF((PA[[#This Row],[String Type(If String BD)]]&amp;PA[[#This Row],[Equipment (If any BD other than PV  array and inv)]])="",1,0)</f>
        <v>1</v>
      </c>
      <c r="S821" s="31">
        <f>IF(PA[[#This Row],[String Type(If String BD)]]="",1,0)</f>
        <v>1</v>
      </c>
      <c r="T82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21" s="34">
        <f>IFERROR(_xlfn.XLOOKUP(PA[[#This Row],[Affected Equipment ]],'Basic Data'!N:N,'Basic Data'!Q:Q),"")</f>
        <v>255.2</v>
      </c>
      <c r="V821" s="302">
        <f ca="1">IFERROR(_xlfn.XLOOKUP(PA[[#This Row],[Affected Equipment ]],'Basic Data'!N:N,'Basic Data'!R:R),"")</f>
        <v>1.5187764089745878E-3</v>
      </c>
      <c r="W821" s="35" t="s">
        <v>434</v>
      </c>
      <c r="X821" s="38"/>
      <c r="Y821" s="38" t="s">
        <v>702</v>
      </c>
      <c r="Z821" s="41">
        <v>0.26805555555555555</v>
      </c>
      <c r="AA821" s="41">
        <v>0.26805555555555555</v>
      </c>
      <c r="AB821" s="41">
        <v>0.26805555555555555</v>
      </c>
      <c r="AC821" s="44">
        <v>0.78055555555555556</v>
      </c>
      <c r="AD821" s="42">
        <f>IF(PA[[#This Row],[Acknowledgement Time ]]="NA","",(PA[[#This Row],[Acknowledgement Time ]]-PA[[#This Row],[Fault Time]])*24)</f>
        <v>0</v>
      </c>
      <c r="AE821" s="42">
        <f>IF(PA[[#This Row],[Work Start time on Fault]]="NA","",(PA[[#This Row],[Work Start time on Fault]]-PA[[#This Row],[Fault Time]])*24)</f>
        <v>0</v>
      </c>
      <c r="AF821" s="43" t="str">
        <f>IF(PA[[#This Row],[Status]]="Open","",(PA[[#This Row],[Work Completion time on fault]]-PA[[#This Row],[Fault Time]])*24)</f>
        <v/>
      </c>
      <c r="AG821" s="42">
        <f>IFERROR((PA[[#This Row],[Work Completion time on fault]]-PA[[#This Row],[Fault Time]])*24,"")</f>
        <v>12.299999999999999</v>
      </c>
      <c r="AH821" s="35" t="s">
        <v>552</v>
      </c>
      <c r="AI821" s="32" t="s">
        <v>553</v>
      </c>
      <c r="AJ821" s="34">
        <f ca="1">IFERROR(PA[[#This Row],[Breakdown Time]]*PA[[#This Row],[Plant Equivalent Weightage]],"")</f>
        <v>1.8680949830387428E-2</v>
      </c>
      <c r="AK821" s="35">
        <v>5217</v>
      </c>
      <c r="AL821" s="49">
        <f>IFERROR((_xlfn.XLOOKUP($G821,'Modelling New'!$D:$D,'Modelling New'!$O:$O)*PA[[#This Row],[Lost PoA(Wh/m2)]]*PA[[#This Row],[DC Capacity Affected (kW)]])/1000,"")</f>
        <v>1079.7026408114853</v>
      </c>
    </row>
    <row r="822" spans="1:38">
      <c r="A822" s="174">
        <f t="shared" si="14"/>
        <v>821</v>
      </c>
      <c r="B822" s="30">
        <v>45835</v>
      </c>
      <c r="C822" s="184">
        <f>YEAR(PA[[#This Row],[Date]])+IF(MONTH(PA[[#This Row],[Date]])&gt;=4,1,0)</f>
        <v>2026</v>
      </c>
      <c r="D822" s="32">
        <f>YEAR(PA[[#This Row],[Date]])</f>
        <v>2025</v>
      </c>
      <c r="E822" s="36" t="s">
        <v>364</v>
      </c>
      <c r="F822" s="36" t="s">
        <v>364</v>
      </c>
      <c r="G822" s="217">
        <v>45809</v>
      </c>
      <c r="H822" s="31">
        <f>DAY(EOMONTH(PA[[#This Row],[Month Year]],0))</f>
        <v>30</v>
      </c>
      <c r="I822" s="33">
        <v>0.26805555555555555</v>
      </c>
      <c r="J822" s="33">
        <v>0.78055555555555556</v>
      </c>
      <c r="K822" s="34">
        <f>IFERROR((PA[[#This Row],[Sunset Time (POA&lt;20 W/m2)]]-PA[[#This Row],[Sunrise Time (POA&gt;20 W/m2)]])*24,"")</f>
        <v>12.299999999999999</v>
      </c>
      <c r="L822" s="32" t="s">
        <v>479</v>
      </c>
      <c r="M822" s="32"/>
      <c r="N822" s="32"/>
      <c r="O822" s="35"/>
      <c r="P822" s="35"/>
      <c r="Q822" s="32" t="s">
        <v>420</v>
      </c>
      <c r="R822" s="31">
        <f>IF((PA[[#This Row],[String Type(If String BD)]]&amp;PA[[#This Row],[Equipment (If any BD other than PV  array and inv)]])="",1,0)</f>
        <v>0</v>
      </c>
      <c r="S822" s="31">
        <f>IF(PA[[#This Row],[String Type(If String BD)]]="",1,0)</f>
        <v>1</v>
      </c>
      <c r="T82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22" s="34">
        <f>IFERROR(_xlfn.XLOOKUP(PA[[#This Row],[Affected Equipment ]],'Basic Data'!N:N,'Basic Data'!Q:Q),"")</f>
        <v>8453.5</v>
      </c>
      <c r="V822" s="302">
        <f ca="1">IFERROR(_xlfn.XLOOKUP(PA[[#This Row],[Affected Equipment ]],'Basic Data'!N:N,'Basic Data'!R:R),"")</f>
        <v>5.0309468547283222E-2</v>
      </c>
      <c r="W822" s="35" t="s">
        <v>421</v>
      </c>
      <c r="X822" s="38"/>
      <c r="Y822" s="38" t="s">
        <v>721</v>
      </c>
      <c r="Z822" s="44">
        <v>0.38124999999999998</v>
      </c>
      <c r="AA822" s="44">
        <v>0.38124999999999998</v>
      </c>
      <c r="AB822" s="44">
        <v>0.38124999999999998</v>
      </c>
      <c r="AC822" s="44">
        <v>0.54861111111111116</v>
      </c>
      <c r="AD822" s="42">
        <f>IF(PA[[#This Row],[Acknowledgement Time ]]="NA","",(PA[[#This Row],[Acknowledgement Time ]]-PA[[#This Row],[Fault Time]])*24)</f>
        <v>0</v>
      </c>
      <c r="AE822" s="42">
        <f>IF(PA[[#This Row],[Work Start time on Fault]]="NA","",(PA[[#This Row],[Work Start time on Fault]]-PA[[#This Row],[Fault Time]])*24)</f>
        <v>0</v>
      </c>
      <c r="AF822" s="43">
        <f>IF(PA[[#This Row],[Status]]="Open","",(PA[[#This Row],[Work Completion time on fault]]-PA[[#This Row],[Fault Time]])*24)</f>
        <v>4.0166666666666684</v>
      </c>
      <c r="AG822" s="42">
        <f>IFERROR((PA[[#This Row],[Work Completion time on fault]]-PA[[#This Row],[Fault Time]])*24,"")</f>
        <v>4.0166666666666684</v>
      </c>
      <c r="AH822" s="35" t="s">
        <v>722</v>
      </c>
      <c r="AI822" s="32" t="s">
        <v>368</v>
      </c>
      <c r="AJ822" s="34">
        <f ca="1">IFERROR(PA[[#This Row],[Breakdown Time]]*PA[[#This Row],[Plant Equivalent Weightage]],"")</f>
        <v>0.20207636533158768</v>
      </c>
      <c r="AK822" s="35">
        <v>2567</v>
      </c>
      <c r="AL822" s="49">
        <f>IFERROR((_xlfn.XLOOKUP($G822,'Modelling New'!$D:$D,'Modelling New'!$O:$O)*PA[[#This Row],[Lost PoA(Wh/m2)]]*PA[[#This Row],[DC Capacity Affected (kW)]])/1000,"")</f>
        <v>17598.071686918174</v>
      </c>
    </row>
    <row r="823" spans="1:38">
      <c r="A823" s="174">
        <f t="shared" si="14"/>
        <v>822</v>
      </c>
      <c r="B823" s="30">
        <v>45835</v>
      </c>
      <c r="C823" s="184">
        <f>YEAR(PA[[#This Row],[Date]])+IF(MONTH(PA[[#This Row],[Date]])&gt;=4,1,0)</f>
        <v>2026</v>
      </c>
      <c r="D823" s="32">
        <f>YEAR(PA[[#This Row],[Date]])</f>
        <v>2025</v>
      </c>
      <c r="E823" s="36" t="s">
        <v>364</v>
      </c>
      <c r="F823" s="36" t="s">
        <v>364</v>
      </c>
      <c r="G823" s="217">
        <v>45809</v>
      </c>
      <c r="H823" s="31">
        <f>DAY(EOMONTH(PA[[#This Row],[Month Year]],0))</f>
        <v>30</v>
      </c>
      <c r="I823" s="33">
        <v>0.26805555555555555</v>
      </c>
      <c r="J823" s="33">
        <v>0.78055555555555556</v>
      </c>
      <c r="K823" s="34">
        <f>IFERROR((PA[[#This Row],[Sunset Time (POA&lt;20 W/m2)]]-PA[[#This Row],[Sunrise Time (POA&gt;20 W/m2)]])*24,"")</f>
        <v>12.299999999999999</v>
      </c>
      <c r="L823" s="32" t="s">
        <v>425</v>
      </c>
      <c r="M823" s="36" t="s">
        <v>411</v>
      </c>
      <c r="N823" s="36" t="s">
        <v>417</v>
      </c>
      <c r="O823" s="37" t="s">
        <v>459</v>
      </c>
      <c r="P823" s="37" t="s">
        <v>472</v>
      </c>
      <c r="Q823" s="32"/>
      <c r="R823" s="31">
        <f>IF((PA[[#This Row],[String Type(If String BD)]]&amp;PA[[#This Row],[Equipment (If any BD other than PV  array and inv)]])="",1,0)</f>
        <v>0</v>
      </c>
      <c r="S823" s="31">
        <f>IF(PA[[#This Row],[String Type(If String BD)]]="",1,0)</f>
        <v>0</v>
      </c>
      <c r="T82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3" s="34">
        <f>IFERROR(_xlfn.XLOOKUP(PA[[#This Row],[Affected Equipment ]],'Basic Data'!N:N,'Basic Data'!Q:Q),"")</f>
        <v>31.610000000000003</v>
      </c>
      <c r="V823" s="302">
        <f ca="1">IFERROR(_xlfn.XLOOKUP(PA[[#This Row],[Affected Equipment ]],'Basic Data'!N:N,'Basic Data'!R:R),"")</f>
        <v>1.8812116883889783E-4</v>
      </c>
      <c r="W823" s="35" t="s">
        <v>408</v>
      </c>
      <c r="X823" s="38"/>
      <c r="Y823" s="38" t="s">
        <v>439</v>
      </c>
      <c r="Z823" s="44">
        <v>0.26805555555555555</v>
      </c>
      <c r="AA823" s="40">
        <v>0.26805555555555555</v>
      </c>
      <c r="AB823" s="41">
        <v>0.26805555555555555</v>
      </c>
      <c r="AC823" s="44">
        <v>0.70833333333333337</v>
      </c>
      <c r="AD823" s="42">
        <f>IF(PA[[#This Row],[Acknowledgement Time ]]="NA","",(PA[[#This Row],[Acknowledgement Time ]]-PA[[#This Row],[Fault Time]])*24)</f>
        <v>0</v>
      </c>
      <c r="AE823" s="42">
        <f>IF(PA[[#This Row],[Work Start time on Fault]]="NA","",(PA[[#This Row],[Work Start time on Fault]]-PA[[#This Row],[Fault Time]])*24)</f>
        <v>0</v>
      </c>
      <c r="AF823" s="43">
        <f>IF(PA[[#This Row],[Status]]="Open","",(PA[[#This Row],[Work Completion time on fault]]-PA[[#This Row],[Fault Time]])*24)</f>
        <v>10.566666666666668</v>
      </c>
      <c r="AG823" s="42">
        <f>IFERROR((PA[[#This Row],[Work Completion time on fault]]-PA[[#This Row],[Fault Time]])*24,"")</f>
        <v>10.566666666666668</v>
      </c>
      <c r="AH823" s="316" t="s">
        <v>712</v>
      </c>
      <c r="AI823" s="32" t="s">
        <v>368</v>
      </c>
      <c r="AJ823" s="34">
        <f ca="1">IFERROR(PA[[#This Row],[Breakdown Time]]*PA[[#This Row],[Plant Equivalent Weightage]],"")</f>
        <v>1.9878136840643539E-3</v>
      </c>
      <c r="AK823" s="35">
        <v>4838</v>
      </c>
      <c r="AL823" s="49">
        <f>IFERROR((_xlfn.XLOOKUP($G823,'Modelling New'!$D:$D,'Modelling New'!$O:$O)*PA[[#This Row],[Lost PoA(Wh/m2)]]*PA[[#This Row],[DC Capacity Affected (kW)]])/1000,"")</f>
        <v>124.02036829134001</v>
      </c>
    </row>
    <row r="824" spans="1:38">
      <c r="A824" s="174">
        <f t="shared" si="14"/>
        <v>823</v>
      </c>
      <c r="B824" s="30">
        <v>45835</v>
      </c>
      <c r="C824" s="184">
        <f>YEAR(PA[[#This Row],[Date]])+IF(MONTH(PA[[#This Row],[Date]])&gt;=4,1,0)</f>
        <v>2026</v>
      </c>
      <c r="D824" s="32">
        <f>YEAR(PA[[#This Row],[Date]])</f>
        <v>2025</v>
      </c>
      <c r="E824" s="36" t="s">
        <v>364</v>
      </c>
      <c r="F824" s="36" t="s">
        <v>364</v>
      </c>
      <c r="G824" s="217">
        <v>45809</v>
      </c>
      <c r="H824" s="31">
        <f>DAY(EOMONTH(PA[[#This Row],[Month Year]],0))</f>
        <v>30</v>
      </c>
      <c r="I824" s="33">
        <v>0.26805555555555555</v>
      </c>
      <c r="J824" s="33">
        <v>0.78055555555555556</v>
      </c>
      <c r="K824" s="34">
        <f>IFERROR((PA[[#This Row],[Sunset Time (POA&lt;20 W/m2)]]-PA[[#This Row],[Sunrise Time (POA&gt;20 W/m2)]])*24,"")</f>
        <v>12.299999999999999</v>
      </c>
      <c r="L824" s="32" t="s">
        <v>474</v>
      </c>
      <c r="M824" s="32" t="s">
        <v>411</v>
      </c>
      <c r="N824" s="36" t="s">
        <v>417</v>
      </c>
      <c r="O824" s="37" t="s">
        <v>527</v>
      </c>
      <c r="P824" s="37" t="s">
        <v>472</v>
      </c>
      <c r="Q824" s="32"/>
      <c r="R824" s="31">
        <f>IF((PA[[#This Row],[String Type(If String BD)]]&amp;PA[[#This Row],[Equipment (If any BD other than PV  array and inv)]])="",1,0)</f>
        <v>0</v>
      </c>
      <c r="S824" s="31">
        <f>IF(PA[[#This Row],[String Type(If String BD)]]="",1,0)</f>
        <v>0</v>
      </c>
      <c r="T82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4" s="34">
        <f>IFERROR(_xlfn.XLOOKUP(PA[[#This Row],[Affected Equipment ]],'Basic Data'!N:N,'Basic Data'!Q:Q),"")</f>
        <v>31.610000000000003</v>
      </c>
      <c r="V824" s="302">
        <f ca="1">IFERROR(_xlfn.XLOOKUP(PA[[#This Row],[Affected Equipment ]],'Basic Data'!N:N,'Basic Data'!R:R),"")</f>
        <v>1.8812116883889783E-4</v>
      </c>
      <c r="W824" s="35" t="s">
        <v>482</v>
      </c>
      <c r="X824" s="38"/>
      <c r="Y824" s="38" t="s">
        <v>439</v>
      </c>
      <c r="Z824" s="44">
        <v>0.26805555555555555</v>
      </c>
      <c r="AA824" s="40">
        <v>0.26805555555555555</v>
      </c>
      <c r="AB824" s="41">
        <v>0.26805555555555555</v>
      </c>
      <c r="AC824" s="44">
        <v>0.71527777777777779</v>
      </c>
      <c r="AD824" s="42">
        <f>IF(PA[[#This Row],[Acknowledgement Time ]]="NA","",(PA[[#This Row],[Acknowledgement Time ]]-PA[[#This Row],[Fault Time]])*24)</f>
        <v>0</v>
      </c>
      <c r="AE824" s="42">
        <f>IF(PA[[#This Row],[Work Start time on Fault]]="NA","",(PA[[#This Row],[Work Start time on Fault]]-PA[[#This Row],[Fault Time]])*24)</f>
        <v>0</v>
      </c>
      <c r="AF824" s="43">
        <f>IF(PA[[#This Row],[Status]]="Open","",(PA[[#This Row],[Work Completion time on fault]]-PA[[#This Row],[Fault Time]])*24)</f>
        <v>10.733333333333334</v>
      </c>
      <c r="AG824" s="42">
        <f>IFERROR((PA[[#This Row],[Work Completion time on fault]]-PA[[#This Row],[Fault Time]])*24,"")</f>
        <v>10.733333333333334</v>
      </c>
      <c r="AH824" s="35" t="s">
        <v>668</v>
      </c>
      <c r="AI824" s="32" t="s">
        <v>368</v>
      </c>
      <c r="AJ824" s="34">
        <f ca="1">IFERROR(PA[[#This Row],[Breakdown Time]]*PA[[#This Row],[Plant Equivalent Weightage]],"")</f>
        <v>2.0191672122041701E-3</v>
      </c>
      <c r="AK824" s="35">
        <v>4877</v>
      </c>
      <c r="AL824" s="49">
        <f>IFERROR((_xlfn.XLOOKUP($G824,'Modelling New'!$D:$D,'Modelling New'!$O:$O)*PA[[#This Row],[Lost PoA(Wh/m2)]]*PA[[#This Row],[DC Capacity Affected (kW)]])/1000,"")</f>
        <v>125.02011908988534</v>
      </c>
    </row>
    <row r="825" spans="1:38">
      <c r="A825" s="174">
        <f t="shared" si="14"/>
        <v>824</v>
      </c>
      <c r="B825" s="30">
        <v>45835</v>
      </c>
      <c r="C825" s="184">
        <f>YEAR(PA[[#This Row],[Date]])+IF(MONTH(PA[[#This Row],[Date]])&gt;=4,1,0)</f>
        <v>2026</v>
      </c>
      <c r="D825" s="32">
        <f>YEAR(PA[[#This Row],[Date]])</f>
        <v>2025</v>
      </c>
      <c r="E825" s="36" t="s">
        <v>364</v>
      </c>
      <c r="F825" s="36" t="s">
        <v>364</v>
      </c>
      <c r="G825" s="217">
        <v>45809</v>
      </c>
      <c r="H825" s="31">
        <f>DAY(EOMONTH(PA[[#This Row],[Month Year]],0))</f>
        <v>30</v>
      </c>
      <c r="I825" s="33">
        <v>0.26805555555555555</v>
      </c>
      <c r="J825" s="33">
        <v>0.78055555555555556</v>
      </c>
      <c r="K825" s="34">
        <f>IFERROR((PA[[#This Row],[Sunset Time (POA&lt;20 W/m2)]]-PA[[#This Row],[Sunrise Time (POA&gt;20 W/m2)]])*24,"")</f>
        <v>12.299999999999999</v>
      </c>
      <c r="L825" s="32" t="s">
        <v>474</v>
      </c>
      <c r="M825" s="32" t="s">
        <v>411</v>
      </c>
      <c r="N825" s="36" t="s">
        <v>417</v>
      </c>
      <c r="O825" s="37" t="s">
        <v>471</v>
      </c>
      <c r="P825" s="37" t="s">
        <v>472</v>
      </c>
      <c r="Q825" s="32"/>
      <c r="R825" s="31">
        <f>IF((PA[[#This Row],[String Type(If String BD)]]&amp;PA[[#This Row],[Equipment (If any BD other than PV  array and inv)]])="",1,0)</f>
        <v>0</v>
      </c>
      <c r="S825" s="31">
        <f>IF(PA[[#This Row],[String Type(If String BD)]]="",1,0)</f>
        <v>0</v>
      </c>
      <c r="T82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25" s="34">
        <f>IFERROR(_xlfn.XLOOKUP(PA[[#This Row],[Affected Equipment ]],'Basic Data'!N:N,'Basic Data'!Q:Q),"")</f>
        <v>31.610000000000003</v>
      </c>
      <c r="V825" s="302">
        <f ca="1">IFERROR(_xlfn.XLOOKUP(PA[[#This Row],[Affected Equipment ]],'Basic Data'!N:N,'Basic Data'!R:R),"")</f>
        <v>1.8812116883889783E-4</v>
      </c>
      <c r="W825" s="35" t="s">
        <v>448</v>
      </c>
      <c r="X825" s="38"/>
      <c r="Y825" s="38" t="s">
        <v>439</v>
      </c>
      <c r="Z825" s="44">
        <v>0.26805555555555555</v>
      </c>
      <c r="AA825" s="40">
        <v>0.26805555555555555</v>
      </c>
      <c r="AB825" s="41">
        <v>0.26805555555555555</v>
      </c>
      <c r="AC825" s="44">
        <v>0.72222222222222221</v>
      </c>
      <c r="AD825" s="42">
        <f>IF(PA[[#This Row],[Acknowledgement Time ]]="NA","",(PA[[#This Row],[Acknowledgement Time ]]-PA[[#This Row],[Fault Time]])*24)</f>
        <v>0</v>
      </c>
      <c r="AE825" s="42">
        <f>IF(PA[[#This Row],[Work Start time on Fault]]="NA","",(PA[[#This Row],[Work Start time on Fault]]-PA[[#This Row],[Fault Time]])*24)</f>
        <v>0</v>
      </c>
      <c r="AF825" s="43">
        <f>IF(PA[[#This Row],[Status]]="Open","",(PA[[#This Row],[Work Completion time on fault]]-PA[[#This Row],[Fault Time]])*24)</f>
        <v>10.9</v>
      </c>
      <c r="AG825" s="42">
        <f>IFERROR((PA[[#This Row],[Work Completion time on fault]]-PA[[#This Row],[Fault Time]])*24,"")</f>
        <v>10.9</v>
      </c>
      <c r="AH825" s="316" t="s">
        <v>649</v>
      </c>
      <c r="AI825" s="32" t="s">
        <v>368</v>
      </c>
      <c r="AJ825" s="34">
        <f ca="1">IFERROR(PA[[#This Row],[Breakdown Time]]*PA[[#This Row],[Plant Equivalent Weightage]],"")</f>
        <v>2.0505207403439863E-3</v>
      </c>
      <c r="AK825" s="35">
        <v>4917</v>
      </c>
      <c r="AL825" s="49">
        <f>IFERROR((_xlfn.XLOOKUP($G825,'Modelling New'!$D:$D,'Modelling New'!$O:$O)*PA[[#This Row],[Lost PoA(Wh/m2)]]*PA[[#This Row],[DC Capacity Affected (kW)]])/1000,"")</f>
        <v>126.04550452429079</v>
      </c>
    </row>
    <row r="826" spans="1:38">
      <c r="A826" s="174">
        <f t="shared" si="14"/>
        <v>825</v>
      </c>
      <c r="B826" s="30">
        <v>45836</v>
      </c>
      <c r="C826" s="184">
        <f>YEAR(PA[[#This Row],[Date]])+IF(MONTH(PA[[#This Row],[Date]])&gt;=4,1,0)</f>
        <v>2026</v>
      </c>
      <c r="D826" s="32">
        <f>YEAR(PA[[#This Row],[Date]])</f>
        <v>2025</v>
      </c>
      <c r="E826" s="36" t="s">
        <v>364</v>
      </c>
      <c r="F826" s="36" t="s">
        <v>364</v>
      </c>
      <c r="G826" s="217">
        <v>45809</v>
      </c>
      <c r="H826" s="31">
        <f>DAY(EOMONTH(PA[[#This Row],[Month Year]],0))</f>
        <v>30</v>
      </c>
      <c r="I826" s="33">
        <v>0.26319444444444445</v>
      </c>
      <c r="J826" s="33">
        <v>0.78125</v>
      </c>
      <c r="K826" s="34">
        <f>IFERROR((PA[[#This Row],[Sunset Time (POA&lt;20 W/m2)]]-PA[[#This Row],[Sunrise Time (POA&gt;20 W/m2)]])*24,"")</f>
        <v>12.433333333333332</v>
      </c>
      <c r="L826" s="32" t="s">
        <v>511</v>
      </c>
      <c r="M826" s="32" t="s">
        <v>404</v>
      </c>
      <c r="N826" s="32"/>
      <c r="O826" s="35"/>
      <c r="P826" s="35"/>
      <c r="Q826" s="32"/>
      <c r="R826" s="31">
        <f>IF((PA[[#This Row],[String Type(If String BD)]]&amp;PA[[#This Row],[Equipment (If any BD other than PV  array and inv)]])="",1,0)</f>
        <v>1</v>
      </c>
      <c r="S826" s="31">
        <f>IF(PA[[#This Row],[String Type(If String BD)]]="",1,0)</f>
        <v>1</v>
      </c>
      <c r="T82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26" s="34">
        <f>IFERROR(_xlfn.XLOOKUP(PA[[#This Row],[Affected Equipment ]],'Basic Data'!N:N,'Basic Data'!Q:Q),"")</f>
        <v>4061.8850000000007</v>
      </c>
      <c r="V826" s="302">
        <f ca="1">IFERROR(_xlfn.XLOOKUP(PA[[#This Row],[Affected Equipment ]],'Basic Data'!N:N,'Basic Data'!R:R),"")</f>
        <v>2.4173570195798372E-2</v>
      </c>
      <c r="W826" s="35" t="s">
        <v>475</v>
      </c>
      <c r="X826" s="38"/>
      <c r="Y826" s="38" t="s">
        <v>439</v>
      </c>
      <c r="Z826" s="41">
        <v>0.26319444444444445</v>
      </c>
      <c r="AA826" s="41">
        <v>0.26319444444444445</v>
      </c>
      <c r="AB826" s="41">
        <v>0.26319444444444445</v>
      </c>
      <c r="AC826" s="44">
        <v>0.78125</v>
      </c>
      <c r="AD826" s="42">
        <f>IF(PA[[#This Row],[Acknowledgement Time ]]="NA","",(PA[[#This Row],[Acknowledgement Time ]]-PA[[#This Row],[Fault Time]])*24)</f>
        <v>0</v>
      </c>
      <c r="AE826" s="42">
        <f>IF(PA[[#This Row],[Work Start time on Fault]]="NA","",(PA[[#This Row],[Work Start time on Fault]]-PA[[#This Row],[Fault Time]])*24)</f>
        <v>0</v>
      </c>
      <c r="AF826" s="43" t="str">
        <f>IF(PA[[#This Row],[Status]]="Open","",(PA[[#This Row],[Work Completion time on fault]]-PA[[#This Row],[Fault Time]])*24)</f>
        <v/>
      </c>
      <c r="AG826" s="42">
        <f>IFERROR((PA[[#This Row],[Work Completion time on fault]]-PA[[#This Row],[Fault Time]])*24,"")</f>
        <v>12.433333333333332</v>
      </c>
      <c r="AH826" s="35" t="s">
        <v>673</v>
      </c>
      <c r="AI826" s="32" t="s">
        <v>553</v>
      </c>
      <c r="AJ826" s="34">
        <f ca="1">IFERROR(PA[[#This Row],[Breakdown Time]]*PA[[#This Row],[Plant Equivalent Weightage]],"")</f>
        <v>0.30055805610109304</v>
      </c>
      <c r="AK826" s="35">
        <v>5116</v>
      </c>
      <c r="AL826" s="49">
        <f>IFERROR((_xlfn.XLOOKUP($G826,'Modelling New'!$D:$D,'Modelling New'!$O:$O)*PA[[#This Row],[Lost PoA(Wh/m2)]]*PA[[#This Row],[DC Capacity Affected (kW)]])/1000,"")</f>
        <v>16852.363422268849</v>
      </c>
    </row>
    <row r="827" spans="1:38">
      <c r="A827" s="174">
        <f t="shared" si="14"/>
        <v>826</v>
      </c>
      <c r="B827" s="30">
        <v>45836</v>
      </c>
      <c r="C827" s="184">
        <f>YEAR(PA[[#This Row],[Date]])+IF(MONTH(PA[[#This Row],[Date]])&gt;=4,1,0)</f>
        <v>2026</v>
      </c>
      <c r="D827" s="32">
        <f>YEAR(PA[[#This Row],[Date]])</f>
        <v>2025</v>
      </c>
      <c r="E827" s="36" t="s">
        <v>364</v>
      </c>
      <c r="F827" s="36" t="s">
        <v>364</v>
      </c>
      <c r="G827" s="217">
        <v>45809</v>
      </c>
      <c r="H827" s="31">
        <f>DAY(EOMONTH(PA[[#This Row],[Month Year]],0))</f>
        <v>30</v>
      </c>
      <c r="I827" s="33">
        <v>0.26319444444444445</v>
      </c>
      <c r="J827" s="33">
        <v>0.78125</v>
      </c>
      <c r="K827" s="34">
        <f>IFERROR((PA[[#This Row],[Sunset Time (POA&lt;20 W/m2)]]-PA[[#This Row],[Sunrise Time (POA&gt;20 W/m2)]])*24,"")</f>
        <v>12.433333333333332</v>
      </c>
      <c r="L827" s="36" t="s">
        <v>511</v>
      </c>
      <c r="M827" s="36" t="s">
        <v>411</v>
      </c>
      <c r="N827" s="36"/>
      <c r="O827" s="37"/>
      <c r="P827" s="35"/>
      <c r="Q827" s="32"/>
      <c r="R827" s="31">
        <f>IF((PA[[#This Row],[String Type(If String BD)]]&amp;PA[[#This Row],[Equipment (If any BD other than PV  array and inv)]])="",1,0)</f>
        <v>1</v>
      </c>
      <c r="S827" s="31">
        <f>IF(PA[[#This Row],[String Type(If String BD)]]="",1,0)</f>
        <v>1</v>
      </c>
      <c r="T82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27" s="34">
        <f>IFERROR(_xlfn.XLOOKUP(PA[[#This Row],[Affected Equipment ]],'Basic Data'!N:N,'Basic Data'!Q:Q),"")</f>
        <v>3888.03</v>
      </c>
      <c r="V827" s="302">
        <f ca="1">IFERROR(_xlfn.XLOOKUP(PA[[#This Row],[Affected Equipment ]],'Basic Data'!N:N,'Basic Data'!R:R),"")</f>
        <v>2.3138903767184433E-2</v>
      </c>
      <c r="W827" s="35" t="s">
        <v>475</v>
      </c>
      <c r="X827" s="38"/>
      <c r="Y827" s="38" t="s">
        <v>439</v>
      </c>
      <c r="Z827" s="41">
        <v>0.26319444444444445</v>
      </c>
      <c r="AA827" s="41">
        <v>0.26319444444444445</v>
      </c>
      <c r="AB827" s="41">
        <v>0.26319444444444445</v>
      </c>
      <c r="AC827" s="44">
        <v>0.78125</v>
      </c>
      <c r="AD827" s="42">
        <f>IF(PA[[#This Row],[Acknowledgement Time ]]="NA","",(PA[[#This Row],[Acknowledgement Time ]]-PA[[#This Row],[Fault Time]])*24)</f>
        <v>0</v>
      </c>
      <c r="AE827" s="42">
        <f>IF(PA[[#This Row],[Work Start time on Fault]]="NA","",(PA[[#This Row],[Work Start time on Fault]]-PA[[#This Row],[Fault Time]])*24)</f>
        <v>0</v>
      </c>
      <c r="AF827" s="43" t="str">
        <f>IF(PA[[#This Row],[Status]]="Open","",(PA[[#This Row],[Work Completion time on fault]]-PA[[#This Row],[Fault Time]])*24)</f>
        <v/>
      </c>
      <c r="AG827" s="42">
        <f>IFERROR((PA[[#This Row],[Work Completion time on fault]]-PA[[#This Row],[Fault Time]])*24,"")</f>
        <v>12.433333333333332</v>
      </c>
      <c r="AH827" s="35" t="s">
        <v>673</v>
      </c>
      <c r="AI827" s="32" t="s">
        <v>553</v>
      </c>
      <c r="AJ827" s="34">
        <f ca="1">IFERROR(PA[[#This Row],[Breakdown Time]]*PA[[#This Row],[Plant Equivalent Weightage]],"")</f>
        <v>0.28769370350532641</v>
      </c>
      <c r="AK827" s="35">
        <v>5116</v>
      </c>
      <c r="AL827" s="49">
        <f>IFERROR((_xlfn.XLOOKUP($G827,'Modelling New'!$D:$D,'Modelling New'!$O:$O)*PA[[#This Row],[Lost PoA(Wh/m2)]]*PA[[#This Row],[DC Capacity Affected (kW)]])/1000,"")</f>
        <v>16131.056038436327</v>
      </c>
    </row>
    <row r="828" spans="1:38">
      <c r="A828" s="174">
        <f t="shared" si="14"/>
        <v>827</v>
      </c>
      <c r="B828" s="30">
        <v>45836</v>
      </c>
      <c r="C828" s="184">
        <f>YEAR(PA[[#This Row],[Date]])+IF(MONTH(PA[[#This Row],[Date]])&gt;=4,1,0)</f>
        <v>2026</v>
      </c>
      <c r="D828" s="32">
        <f>YEAR(PA[[#This Row],[Date]])</f>
        <v>2025</v>
      </c>
      <c r="E828" s="36" t="s">
        <v>364</v>
      </c>
      <c r="F828" s="36" t="s">
        <v>364</v>
      </c>
      <c r="G828" s="217">
        <v>45809</v>
      </c>
      <c r="H828" s="31">
        <f>DAY(EOMONTH(PA[[#This Row],[Month Year]],0))</f>
        <v>30</v>
      </c>
      <c r="I828" s="33">
        <v>0.26319444444444445</v>
      </c>
      <c r="J828" s="33">
        <v>0.78125</v>
      </c>
      <c r="K828" s="34">
        <f>IFERROR((PA[[#This Row],[Sunset Time (POA&lt;20 W/m2)]]-PA[[#This Row],[Sunrise Time (POA&gt;20 W/m2)]])*24,"")</f>
        <v>12.433333333333332</v>
      </c>
      <c r="L828" s="32" t="s">
        <v>428</v>
      </c>
      <c r="M828" s="36" t="s">
        <v>411</v>
      </c>
      <c r="N828" s="36" t="s">
        <v>413</v>
      </c>
      <c r="O828" s="37" t="s">
        <v>406</v>
      </c>
      <c r="P828" s="35"/>
      <c r="Q828" s="32"/>
      <c r="R828" s="31">
        <f>IF((PA[[#This Row],[String Type(If String BD)]]&amp;PA[[#This Row],[Equipment (If any BD other than PV  array and inv)]])="",1,0)</f>
        <v>1</v>
      </c>
      <c r="S828" s="31">
        <f>IF(PA[[#This Row],[String Type(If String BD)]]="",1,0)</f>
        <v>1</v>
      </c>
      <c r="T82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28" s="34">
        <f>IFERROR(_xlfn.XLOOKUP(PA[[#This Row],[Affected Equipment ]],'Basic Data'!N:N,'Basic Data'!Q:Q),"")</f>
        <v>287.10000000000002</v>
      </c>
      <c r="V828" s="302">
        <f ca="1">IFERROR(_xlfn.XLOOKUP(PA[[#This Row],[Affected Equipment ]],'Basic Data'!N:N,'Basic Data'!R:R),"")</f>
        <v>1.7086234600964115E-3</v>
      </c>
      <c r="W828" s="35" t="s">
        <v>434</v>
      </c>
      <c r="X828" s="38"/>
      <c r="Y828" s="38" t="s">
        <v>680</v>
      </c>
      <c r="Z828" s="41">
        <v>0.26319444444444445</v>
      </c>
      <c r="AA828" s="41">
        <v>0.26319444444444445</v>
      </c>
      <c r="AB828" s="41">
        <v>0.26319444444444445</v>
      </c>
      <c r="AC828" s="44">
        <v>0.78125</v>
      </c>
      <c r="AD828" s="42">
        <f>IF(PA[[#This Row],[Acknowledgement Time ]]="NA","",(PA[[#This Row],[Acknowledgement Time ]]-PA[[#This Row],[Fault Time]])*24)</f>
        <v>0</v>
      </c>
      <c r="AE828" s="42">
        <f>IF(PA[[#This Row],[Work Start time on Fault]]="NA","",(PA[[#This Row],[Work Start time on Fault]]-PA[[#This Row],[Fault Time]])*24)</f>
        <v>0</v>
      </c>
      <c r="AF828" s="43" t="str">
        <f>IF(PA[[#This Row],[Status]]="Open","",(PA[[#This Row],[Work Completion time on fault]]-PA[[#This Row],[Fault Time]])*24)</f>
        <v/>
      </c>
      <c r="AG828" s="42">
        <f>IFERROR((PA[[#This Row],[Work Completion time on fault]]-PA[[#This Row],[Fault Time]])*24,"")</f>
        <v>12.433333333333332</v>
      </c>
      <c r="AH828" s="35" t="s">
        <v>552</v>
      </c>
      <c r="AI828" s="32" t="s">
        <v>553</v>
      </c>
      <c r="AJ828" s="34">
        <f ca="1">IFERROR(PA[[#This Row],[Breakdown Time]]*PA[[#This Row],[Plant Equivalent Weightage]],"")</f>
        <v>2.1243885020532049E-2</v>
      </c>
      <c r="AK828" s="35">
        <v>4992</v>
      </c>
      <c r="AL828" s="49">
        <f>IFERROR((_xlfn.XLOOKUP($G828,'Modelling New'!$D:$D,'Modelling New'!$O:$O)*PA[[#This Row],[Lost PoA(Wh/m2)]]*PA[[#This Row],[DC Capacity Affected (kW)]])/1000,"")</f>
        <v>1162.2790935014955</v>
      </c>
    </row>
    <row r="829" spans="1:38">
      <c r="A829" s="174">
        <f t="shared" si="14"/>
        <v>828</v>
      </c>
      <c r="B829" s="30">
        <v>45836</v>
      </c>
      <c r="C829" s="184">
        <f>YEAR(PA[[#This Row],[Date]])+IF(MONTH(PA[[#This Row],[Date]])&gt;=4,1,0)</f>
        <v>2026</v>
      </c>
      <c r="D829" s="32">
        <f>YEAR(PA[[#This Row],[Date]])</f>
        <v>2025</v>
      </c>
      <c r="E829" s="36" t="s">
        <v>364</v>
      </c>
      <c r="F829" s="36" t="s">
        <v>364</v>
      </c>
      <c r="G829" s="217">
        <v>45809</v>
      </c>
      <c r="H829" s="31">
        <f>DAY(EOMONTH(PA[[#This Row],[Month Year]],0))</f>
        <v>30</v>
      </c>
      <c r="I829" s="33">
        <v>0.26319444444444445</v>
      </c>
      <c r="J829" s="33">
        <v>0.78125</v>
      </c>
      <c r="K829" s="34">
        <f>IFERROR((PA[[#This Row],[Sunset Time (POA&lt;20 W/m2)]]-PA[[#This Row],[Sunrise Time (POA&gt;20 W/m2)]])*24,"")</f>
        <v>12.433333333333332</v>
      </c>
      <c r="L829" s="32" t="s">
        <v>428</v>
      </c>
      <c r="M829" s="36" t="s">
        <v>411</v>
      </c>
      <c r="N829" s="36" t="s">
        <v>413</v>
      </c>
      <c r="O829" s="37" t="s">
        <v>457</v>
      </c>
      <c r="P829" s="35"/>
      <c r="Q829" s="32"/>
      <c r="R829" s="31">
        <f>IF((PA[[#This Row],[String Type(If String BD)]]&amp;PA[[#This Row],[Equipment (If any BD other than PV  array and inv)]])="",1,0)</f>
        <v>1</v>
      </c>
      <c r="S829" s="31">
        <f>IF(PA[[#This Row],[String Type(If String BD)]]="",1,0)</f>
        <v>1</v>
      </c>
      <c r="T82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29" s="34">
        <f>IFERROR(_xlfn.XLOOKUP(PA[[#This Row],[Affected Equipment ]],'Basic Data'!N:N,'Basic Data'!Q:Q),"")</f>
        <v>287.10000000000002</v>
      </c>
      <c r="V829" s="302">
        <f ca="1">IFERROR(_xlfn.XLOOKUP(PA[[#This Row],[Affected Equipment ]],'Basic Data'!N:N,'Basic Data'!R:R),"")</f>
        <v>1.7086234600964115E-3</v>
      </c>
      <c r="W829" s="35" t="s">
        <v>434</v>
      </c>
      <c r="X829" s="38"/>
      <c r="Y829" s="38" t="s">
        <v>681</v>
      </c>
      <c r="Z829" s="41">
        <v>0.26319444444444445</v>
      </c>
      <c r="AA829" s="41">
        <v>0.26319444444444445</v>
      </c>
      <c r="AB829" s="41">
        <v>0.26319444444444445</v>
      </c>
      <c r="AC829" s="44">
        <v>0.78125</v>
      </c>
      <c r="AD829" s="42">
        <f>IF(PA[[#This Row],[Acknowledgement Time ]]="NA","",(PA[[#This Row],[Acknowledgement Time ]]-PA[[#This Row],[Fault Time]])*24)</f>
        <v>0</v>
      </c>
      <c r="AE829" s="42">
        <f>IF(PA[[#This Row],[Work Start time on Fault]]="NA","",(PA[[#This Row],[Work Start time on Fault]]-PA[[#This Row],[Fault Time]])*24)</f>
        <v>0</v>
      </c>
      <c r="AF829" s="43" t="str">
        <f>IF(PA[[#This Row],[Status]]="Open","",(PA[[#This Row],[Work Completion time on fault]]-PA[[#This Row],[Fault Time]])*24)</f>
        <v/>
      </c>
      <c r="AG829" s="42">
        <f>IFERROR((PA[[#This Row],[Work Completion time on fault]]-PA[[#This Row],[Fault Time]])*24,"")</f>
        <v>12.433333333333332</v>
      </c>
      <c r="AH829" s="35" t="s">
        <v>552</v>
      </c>
      <c r="AI829" s="32" t="s">
        <v>553</v>
      </c>
      <c r="AJ829" s="34">
        <f ca="1">IFERROR(PA[[#This Row],[Breakdown Time]]*PA[[#This Row],[Plant Equivalent Weightage]],"")</f>
        <v>2.1243885020532049E-2</v>
      </c>
      <c r="AK829" s="35">
        <v>4992</v>
      </c>
      <c r="AL829" s="49">
        <f>IFERROR((_xlfn.XLOOKUP($G829,'Modelling New'!$D:$D,'Modelling New'!$O:$O)*PA[[#This Row],[Lost PoA(Wh/m2)]]*PA[[#This Row],[DC Capacity Affected (kW)]])/1000,"")</f>
        <v>1162.2790935014955</v>
      </c>
    </row>
    <row r="830" spans="1:38">
      <c r="A830" s="174">
        <f t="shared" si="14"/>
        <v>829</v>
      </c>
      <c r="B830" s="30">
        <v>45836</v>
      </c>
      <c r="C830" s="183">
        <f>YEAR(PA[[#This Row],[Date]])+IF(MONTH(PA[[#This Row],[Date]])&gt;=4,1,0)</f>
        <v>2026</v>
      </c>
      <c r="D830" s="32">
        <f>YEAR(PA[[#This Row],[Date]])</f>
        <v>2025</v>
      </c>
      <c r="E830" s="36" t="s">
        <v>364</v>
      </c>
      <c r="F830" s="36" t="s">
        <v>364</v>
      </c>
      <c r="G830" s="217">
        <v>45809</v>
      </c>
      <c r="H830" s="175">
        <f>DAY(EOMONTH(PA[[#This Row],[Month Year]],0))</f>
        <v>30</v>
      </c>
      <c r="I830" s="33">
        <v>0.26319444444444445</v>
      </c>
      <c r="J830" s="33">
        <v>0.78125</v>
      </c>
      <c r="K830" s="34">
        <f>IFERROR((PA[[#This Row],[Sunset Time (POA&lt;20 W/m2)]]-PA[[#This Row],[Sunrise Time (POA&gt;20 W/m2)]])*24,"")</f>
        <v>12.433333333333332</v>
      </c>
      <c r="L830" s="32" t="s">
        <v>412</v>
      </c>
      <c r="M830" s="32" t="s">
        <v>484</v>
      </c>
      <c r="N830" s="36" t="s">
        <v>413</v>
      </c>
      <c r="O830" s="35" t="s">
        <v>473</v>
      </c>
      <c r="P830" s="37"/>
      <c r="Q830" s="36"/>
      <c r="R830" s="175">
        <f>IF((PA[[#This Row],[String Type(If String BD)]]&amp;PA[[#This Row],[Equipment (If any BD other than PV  array and inv)]])="",1,0)</f>
        <v>1</v>
      </c>
      <c r="S830" s="175">
        <f>IF(PA[[#This Row],[String Type(If String BD)]]="",1,0)</f>
        <v>1</v>
      </c>
      <c r="T830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30" s="176">
        <f>IFERROR(_xlfn.XLOOKUP(PA[[#This Row],[Affected Equipment ]],'Basic Data'!N:N,'Basic Data'!Q:Q),"")</f>
        <v>255.2</v>
      </c>
      <c r="V830" s="303">
        <f ca="1">IFERROR(_xlfn.XLOOKUP(PA[[#This Row],[Affected Equipment ]],'Basic Data'!N:N,'Basic Data'!R:R),"")</f>
        <v>1.5187764089745878E-3</v>
      </c>
      <c r="W830" s="35" t="s">
        <v>434</v>
      </c>
      <c r="X830" s="38"/>
      <c r="Y830" s="38" t="s">
        <v>701</v>
      </c>
      <c r="Z830" s="41">
        <v>0.26319444444444445</v>
      </c>
      <c r="AA830" s="41">
        <v>0.26319444444444445</v>
      </c>
      <c r="AB830" s="41">
        <v>0.26319444444444445</v>
      </c>
      <c r="AC830" s="44">
        <v>0.78125</v>
      </c>
      <c r="AD830" s="177">
        <f>IF(PA[[#This Row],[Acknowledgement Time ]]="NA","",(PA[[#This Row],[Acknowledgement Time ]]-PA[[#This Row],[Fault Time]])*24)</f>
        <v>0</v>
      </c>
      <c r="AE830" s="177">
        <f>IF(PA[[#This Row],[Work Start time on Fault]]="NA","",(PA[[#This Row],[Work Start time on Fault]]-PA[[#This Row],[Fault Time]])*24)</f>
        <v>0</v>
      </c>
      <c r="AF830" s="178" t="str">
        <f>IF(PA[[#This Row],[Status]]="Open","",(PA[[#This Row],[Work Completion time on fault]]-PA[[#This Row],[Fault Time]])*24)</f>
        <v/>
      </c>
      <c r="AG830" s="177">
        <f>IFERROR((PA[[#This Row],[Work Completion time on fault]]-PA[[#This Row],[Fault Time]])*24,"")</f>
        <v>12.433333333333332</v>
      </c>
      <c r="AH830" s="35" t="s">
        <v>552</v>
      </c>
      <c r="AI830" s="32" t="s">
        <v>553</v>
      </c>
      <c r="AJ830" s="176">
        <f ca="1">IFERROR(PA[[#This Row],[Breakdown Time]]*PA[[#This Row],[Plant Equivalent Weightage]],"")</f>
        <v>1.8883453351584041E-2</v>
      </c>
      <c r="AK830" s="35">
        <v>4992</v>
      </c>
      <c r="AL830" s="278">
        <f>IFERROR((_xlfn.XLOOKUP($G830,'Modelling New'!$D:$D,'Modelling New'!$O:$O)*PA[[#This Row],[Lost PoA(Wh/m2)]]*PA[[#This Row],[DC Capacity Affected (kW)]])/1000,"")</f>
        <v>1033.1369720013292</v>
      </c>
    </row>
    <row r="831" spans="1:38">
      <c r="A831" s="174">
        <f t="shared" si="14"/>
        <v>830</v>
      </c>
      <c r="B831" s="30">
        <v>45836</v>
      </c>
      <c r="C831" s="184">
        <f>YEAR(PA[[#This Row],[Date]])+IF(MONTH(PA[[#This Row],[Date]])&gt;=4,1,0)</f>
        <v>2026</v>
      </c>
      <c r="D831" s="32">
        <f>YEAR(PA[[#This Row],[Date]])</f>
        <v>2025</v>
      </c>
      <c r="E831" s="36" t="s">
        <v>364</v>
      </c>
      <c r="F831" s="36" t="s">
        <v>364</v>
      </c>
      <c r="G831" s="217">
        <v>45809</v>
      </c>
      <c r="H831" s="31">
        <f>DAY(EOMONTH(PA[[#This Row],[Month Year]],0))</f>
        <v>30</v>
      </c>
      <c r="I831" s="33">
        <v>0.26319444444444445</v>
      </c>
      <c r="J831" s="33">
        <v>0.78125</v>
      </c>
      <c r="K831" s="34">
        <f>IFERROR((PA[[#This Row],[Sunset Time (POA&lt;20 W/m2)]]-PA[[#This Row],[Sunrise Time (POA&gt;20 W/m2)]])*24,"")</f>
        <v>12.433333333333332</v>
      </c>
      <c r="L831" s="32" t="s">
        <v>412</v>
      </c>
      <c r="M831" s="32" t="s">
        <v>484</v>
      </c>
      <c r="N831" s="36" t="s">
        <v>413</v>
      </c>
      <c r="O831" s="37" t="s">
        <v>441</v>
      </c>
      <c r="P831" s="35"/>
      <c r="Q831" s="32"/>
      <c r="R831" s="31">
        <f>IF((PA[[#This Row],[String Type(If String BD)]]&amp;PA[[#This Row],[Equipment (If any BD other than PV  array and inv)]])="",1,0)</f>
        <v>1</v>
      </c>
      <c r="S831" s="31">
        <f>IF(PA[[#This Row],[String Type(If String BD)]]="",1,0)</f>
        <v>1</v>
      </c>
      <c r="T83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31" s="34">
        <f>IFERROR(_xlfn.XLOOKUP(PA[[#This Row],[Affected Equipment ]],'Basic Data'!N:N,'Basic Data'!Q:Q),"")</f>
        <v>255.2</v>
      </c>
      <c r="V831" s="302">
        <f ca="1">IFERROR(_xlfn.XLOOKUP(PA[[#This Row],[Affected Equipment ]],'Basic Data'!N:N,'Basic Data'!R:R),"")</f>
        <v>1.5187764089745878E-3</v>
      </c>
      <c r="W831" s="35" t="s">
        <v>434</v>
      </c>
      <c r="X831" s="38"/>
      <c r="Y831" s="38" t="s">
        <v>702</v>
      </c>
      <c r="Z831" s="41">
        <v>0.26319444444444445</v>
      </c>
      <c r="AA831" s="41">
        <v>0.26319444444444445</v>
      </c>
      <c r="AB831" s="41">
        <v>0.26319444444444445</v>
      </c>
      <c r="AC831" s="44">
        <v>0.78125</v>
      </c>
      <c r="AD831" s="42">
        <f>IF(PA[[#This Row],[Acknowledgement Time ]]="NA","",(PA[[#This Row],[Acknowledgement Time ]]-PA[[#This Row],[Fault Time]])*24)</f>
        <v>0</v>
      </c>
      <c r="AE831" s="42">
        <f>IF(PA[[#This Row],[Work Start time on Fault]]="NA","",(PA[[#This Row],[Work Start time on Fault]]-PA[[#This Row],[Fault Time]])*24)</f>
        <v>0</v>
      </c>
      <c r="AF831" s="43" t="str">
        <f>IF(PA[[#This Row],[Status]]="Open","",(PA[[#This Row],[Work Completion time on fault]]-PA[[#This Row],[Fault Time]])*24)</f>
        <v/>
      </c>
      <c r="AG831" s="42">
        <f>IFERROR((PA[[#This Row],[Work Completion time on fault]]-PA[[#This Row],[Fault Time]])*24,"")</f>
        <v>12.433333333333332</v>
      </c>
      <c r="AH831" s="35" t="s">
        <v>552</v>
      </c>
      <c r="AI831" s="32" t="s">
        <v>553</v>
      </c>
      <c r="AJ831" s="34">
        <f ca="1">IFERROR(PA[[#This Row],[Breakdown Time]]*PA[[#This Row],[Plant Equivalent Weightage]],"")</f>
        <v>1.8883453351584041E-2</v>
      </c>
      <c r="AK831" s="35">
        <v>4992</v>
      </c>
      <c r="AL831" s="49">
        <f>IFERROR((_xlfn.XLOOKUP($G831,'Modelling New'!$D:$D,'Modelling New'!$O:$O)*PA[[#This Row],[Lost PoA(Wh/m2)]]*PA[[#This Row],[DC Capacity Affected (kW)]])/1000,"")</f>
        <v>1033.1369720013292</v>
      </c>
    </row>
    <row r="832" spans="1:38">
      <c r="A832" s="174">
        <f t="shared" si="14"/>
        <v>831</v>
      </c>
      <c r="B832" s="30">
        <v>45836</v>
      </c>
      <c r="C832" s="184">
        <f>YEAR(PA[[#This Row],[Date]])+IF(MONTH(PA[[#This Row],[Date]])&gt;=4,1,0)</f>
        <v>2026</v>
      </c>
      <c r="D832" s="32">
        <f>YEAR(PA[[#This Row],[Date]])</f>
        <v>2025</v>
      </c>
      <c r="E832" s="36" t="s">
        <v>364</v>
      </c>
      <c r="F832" s="36" t="s">
        <v>364</v>
      </c>
      <c r="G832" s="217">
        <v>45809</v>
      </c>
      <c r="H832" s="31">
        <f>DAY(EOMONTH(PA[[#This Row],[Month Year]],0))</f>
        <v>30</v>
      </c>
      <c r="I832" s="33">
        <v>0.26319444444444445</v>
      </c>
      <c r="J832" s="33">
        <v>0.78125</v>
      </c>
      <c r="K832" s="34">
        <f>IFERROR((PA[[#This Row],[Sunset Time (POA&lt;20 W/m2)]]-PA[[#This Row],[Sunrise Time (POA&gt;20 W/m2)]])*24,"")</f>
        <v>12.433333333333332</v>
      </c>
      <c r="L832" s="32" t="s">
        <v>451</v>
      </c>
      <c r="M832" s="36" t="s">
        <v>411</v>
      </c>
      <c r="N832" s="36" t="s">
        <v>413</v>
      </c>
      <c r="O832" s="35"/>
      <c r="P832" s="35"/>
      <c r="Q832" s="32"/>
      <c r="R832" s="31">
        <f>IF((PA[[#This Row],[String Type(If String BD)]]&amp;PA[[#This Row],[Equipment (If any BD other than PV  array and inv)]])="",1,0)</f>
        <v>1</v>
      </c>
      <c r="S832" s="31">
        <f>IF(PA[[#This Row],[String Type(If String BD)]]="",1,0)</f>
        <v>1</v>
      </c>
      <c r="T83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IS9Inv2M2</v>
      </c>
      <c r="U832" s="34">
        <f>IFERROR(_xlfn.XLOOKUP(PA[[#This Row],[Affected Equipment ]],'Basic Data'!N:N,'Basic Data'!Q:Q),"")</f>
        <v>1531.2</v>
      </c>
      <c r="V832" s="302">
        <f ca="1">IFERROR(_xlfn.XLOOKUP(PA[[#This Row],[Affected Equipment ]],'Basic Data'!N:N,'Basic Data'!R:R),"")</f>
        <v>9.1126584538475282E-3</v>
      </c>
      <c r="W832" s="35" t="s">
        <v>414</v>
      </c>
      <c r="X832" s="38"/>
      <c r="Y832" s="38" t="s">
        <v>75</v>
      </c>
      <c r="Z832" s="41">
        <v>0.26319444444444445</v>
      </c>
      <c r="AA832" s="41">
        <v>0.26319444444444445</v>
      </c>
      <c r="AB832" s="41">
        <v>0.26319444444444445</v>
      </c>
      <c r="AC832" s="44">
        <v>0.31944444444444442</v>
      </c>
      <c r="AD832" s="42">
        <f>IF(PA[[#This Row],[Acknowledgement Time ]]="NA","",(PA[[#This Row],[Acknowledgement Time ]]-PA[[#This Row],[Fault Time]])*24)</f>
        <v>0</v>
      </c>
      <c r="AE832" s="42">
        <f>IF(PA[[#This Row],[Work Start time on Fault]]="NA","",(PA[[#This Row],[Work Start time on Fault]]-PA[[#This Row],[Fault Time]])*24)</f>
        <v>0</v>
      </c>
      <c r="AF832" s="43">
        <f>IF(PA[[#This Row],[Status]]="Open","",(PA[[#This Row],[Work Completion time on fault]]-PA[[#This Row],[Fault Time]])*24)</f>
        <v>1.3499999999999992</v>
      </c>
      <c r="AG832" s="42">
        <f>IFERROR((PA[[#This Row],[Work Completion time on fault]]-PA[[#This Row],[Fault Time]])*24,"")</f>
        <v>1.3499999999999992</v>
      </c>
      <c r="AH832" s="35" t="s">
        <v>562</v>
      </c>
      <c r="AI832" s="32" t="s">
        <v>368</v>
      </c>
      <c r="AJ832" s="34">
        <f ca="1">IFERROR(PA[[#This Row],[Breakdown Time]]*PA[[#This Row],[Plant Equivalent Weightage]],"")</f>
        <v>1.2302088912694156E-2</v>
      </c>
      <c r="AK832" s="35">
        <v>109</v>
      </c>
      <c r="AL832" s="49">
        <f>IFERROR((_xlfn.XLOOKUP($G832,'Modelling New'!$D:$D,'Modelling New'!$O:$O)*PA[[#This Row],[Lost PoA(Wh/m2)]]*PA[[#This Row],[DC Capacity Affected (kW)]])/1000,"")</f>
        <v>135.35087734152034</v>
      </c>
    </row>
    <row r="833" spans="1:38">
      <c r="A833" s="174">
        <f t="shared" si="14"/>
        <v>832</v>
      </c>
      <c r="B833" s="30">
        <v>45836</v>
      </c>
      <c r="C833" s="184">
        <f>YEAR(PA[[#This Row],[Date]])+IF(MONTH(PA[[#This Row],[Date]])&gt;=4,1,0)</f>
        <v>2026</v>
      </c>
      <c r="D833" s="32">
        <f>YEAR(PA[[#This Row],[Date]])</f>
        <v>2025</v>
      </c>
      <c r="E833" s="36" t="s">
        <v>364</v>
      </c>
      <c r="F833" s="36" t="s">
        <v>364</v>
      </c>
      <c r="G833" s="217">
        <v>45809</v>
      </c>
      <c r="H833" s="31">
        <f>DAY(EOMONTH(PA[[#This Row],[Month Year]],0))</f>
        <v>30</v>
      </c>
      <c r="I833" s="33">
        <v>0.26319444444444445</v>
      </c>
      <c r="J833" s="33">
        <v>0.78125</v>
      </c>
      <c r="K833" s="34">
        <f>IFERROR((PA[[#This Row],[Sunset Time (POA&lt;20 W/m2)]]-PA[[#This Row],[Sunrise Time (POA&gt;20 W/m2)]])*24,"")</f>
        <v>12.433333333333332</v>
      </c>
      <c r="L833" s="32" t="s">
        <v>424</v>
      </c>
      <c r="M833" s="32" t="s">
        <v>404</v>
      </c>
      <c r="N833" s="36" t="s">
        <v>417</v>
      </c>
      <c r="O833" s="35"/>
      <c r="P833" s="35"/>
      <c r="Q833" s="32"/>
      <c r="R833" s="31">
        <f>IF((PA[[#This Row],[String Type(If String BD)]]&amp;PA[[#This Row],[Equipment (If any BD other than PV  array and inv)]])="",1,0)</f>
        <v>1</v>
      </c>
      <c r="S833" s="31">
        <f>IF(PA[[#This Row],[String Type(If String BD)]]="",1,0)</f>
        <v>1</v>
      </c>
      <c r="T83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IS12Inv1M1</v>
      </c>
      <c r="U833" s="34">
        <f>IFERROR(_xlfn.XLOOKUP(PA[[#This Row],[Affected Equipment ]],'Basic Data'!N:N,'Basic Data'!Q:Q),"")</f>
        <v>1467.4</v>
      </c>
      <c r="V833" s="302">
        <f ca="1">IFERROR(_xlfn.XLOOKUP(PA[[#This Row],[Affected Equipment ]],'Basic Data'!N:N,'Basic Data'!R:R),"")</f>
        <v>8.7329643516038807E-3</v>
      </c>
      <c r="W833" s="35" t="s">
        <v>414</v>
      </c>
      <c r="X833" s="38"/>
      <c r="Y833" s="38" t="s">
        <v>75</v>
      </c>
      <c r="Z833" s="41">
        <v>0.26319444444444445</v>
      </c>
      <c r="AA833" s="41">
        <v>0.26319444444444445</v>
      </c>
      <c r="AB833" s="41">
        <v>0.26319444444444445</v>
      </c>
      <c r="AC833" s="44">
        <v>0.33124999999999999</v>
      </c>
      <c r="AD833" s="42">
        <f>IF(PA[[#This Row],[Acknowledgement Time ]]="NA","",(PA[[#This Row],[Acknowledgement Time ]]-PA[[#This Row],[Fault Time]])*24)</f>
        <v>0</v>
      </c>
      <c r="AE833" s="42">
        <f>IF(PA[[#This Row],[Work Start time on Fault]]="NA","",(PA[[#This Row],[Work Start time on Fault]]-PA[[#This Row],[Fault Time]])*24)</f>
        <v>0</v>
      </c>
      <c r="AF833" s="43">
        <f>IF(PA[[#This Row],[Status]]="Open","",(PA[[#This Row],[Work Completion time on fault]]-PA[[#This Row],[Fault Time]])*24)</f>
        <v>1.6333333333333329</v>
      </c>
      <c r="AG833" s="42">
        <f>IFERROR((PA[[#This Row],[Work Completion time on fault]]-PA[[#This Row],[Fault Time]])*24,"")</f>
        <v>1.6333333333333329</v>
      </c>
      <c r="AH833" s="35" t="s">
        <v>562</v>
      </c>
      <c r="AI833" s="32" t="s">
        <v>368</v>
      </c>
      <c r="AJ833" s="34">
        <f ca="1">IFERROR(PA[[#This Row],[Breakdown Time]]*PA[[#This Row],[Plant Equivalent Weightage]],"")</f>
        <v>1.4263841774286334E-2</v>
      </c>
      <c r="AK833" s="35">
        <v>120</v>
      </c>
      <c r="AL833" s="49">
        <f>IFERROR((_xlfn.XLOOKUP($G833,'Modelling New'!$D:$D,'Modelling New'!$O:$O)*PA[[#This Row],[Lost PoA(Wh/m2)]]*PA[[#This Row],[DC Capacity Affected (kW)]])/1000,"")</f>
        <v>142.80138435114526</v>
      </c>
    </row>
    <row r="834" spans="1:38">
      <c r="A834" s="174">
        <f t="shared" si="14"/>
        <v>833</v>
      </c>
      <c r="B834" s="30">
        <v>45836</v>
      </c>
      <c r="C834" s="184">
        <f>YEAR(PA[[#This Row],[Date]])+IF(MONTH(PA[[#This Row],[Date]])&gt;=4,1,0)</f>
        <v>2026</v>
      </c>
      <c r="D834" s="32">
        <f>YEAR(PA[[#This Row],[Date]])</f>
        <v>2025</v>
      </c>
      <c r="E834" s="36" t="s">
        <v>364</v>
      </c>
      <c r="F834" s="36" t="s">
        <v>364</v>
      </c>
      <c r="G834" s="217">
        <v>45809</v>
      </c>
      <c r="H834" s="31">
        <f>DAY(EOMONTH(PA[[#This Row],[Month Year]],0))</f>
        <v>30</v>
      </c>
      <c r="I834" s="33">
        <v>0.26319444444444445</v>
      </c>
      <c r="J834" s="33">
        <v>0.78125</v>
      </c>
      <c r="K834" s="34">
        <f>IFERROR((PA[[#This Row],[Sunset Time (POA&lt;20 W/m2)]]-PA[[#This Row],[Sunrise Time (POA&gt;20 W/m2)]])*24,"")</f>
        <v>12.433333333333332</v>
      </c>
      <c r="L834" s="32" t="s">
        <v>474</v>
      </c>
      <c r="M834" s="32" t="s">
        <v>411</v>
      </c>
      <c r="N834" s="36" t="s">
        <v>417</v>
      </c>
      <c r="O834" s="35"/>
      <c r="P834" s="35"/>
      <c r="Q834" s="32"/>
      <c r="R834" s="31">
        <f>IF((PA[[#This Row],[String Type(If String BD)]]&amp;PA[[#This Row],[Equipment (If any BD other than PV  array and inv)]])="",1,0)</f>
        <v>1</v>
      </c>
      <c r="S834" s="31">
        <f>IF(PA[[#This Row],[String Type(If String BD)]]="",1,0)</f>
        <v>1</v>
      </c>
      <c r="T83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34" s="34">
        <f>IFERROR(_xlfn.XLOOKUP(PA[[#This Row],[Affected Equipment ]],'Basic Data'!N:N,'Basic Data'!Q:Q),"")</f>
        <v>2275.92</v>
      </c>
      <c r="V834" s="302">
        <f ca="1">IFERROR(_xlfn.XLOOKUP(PA[[#This Row],[Affected Equipment ]],'Basic Data'!N:N,'Basic Data'!R:R),"")</f>
        <v>1.3544724156400643E-2</v>
      </c>
      <c r="W834" s="35" t="s">
        <v>414</v>
      </c>
      <c r="X834" s="38"/>
      <c r="Y834" s="38" t="s">
        <v>75</v>
      </c>
      <c r="Z834" s="41">
        <v>0.26319444444444445</v>
      </c>
      <c r="AA834" s="41">
        <v>0.26319444444444445</v>
      </c>
      <c r="AB834" s="41">
        <v>0.26319444444444445</v>
      </c>
      <c r="AC834" s="44">
        <v>0.35</v>
      </c>
      <c r="AD834" s="42">
        <f>IF(PA[[#This Row],[Acknowledgement Time ]]="NA","",(PA[[#This Row],[Acknowledgement Time ]]-PA[[#This Row],[Fault Time]])*24)</f>
        <v>0</v>
      </c>
      <c r="AE834" s="42">
        <f>IF(PA[[#This Row],[Work Start time on Fault]]="NA","",(PA[[#This Row],[Work Start time on Fault]]-PA[[#This Row],[Fault Time]])*24)</f>
        <v>0</v>
      </c>
      <c r="AF834" s="43">
        <f>IF(PA[[#This Row],[Status]]="Open","",(PA[[#This Row],[Work Completion time on fault]]-PA[[#This Row],[Fault Time]])*24)</f>
        <v>2.0833333333333326</v>
      </c>
      <c r="AG834" s="42">
        <f>IFERROR((PA[[#This Row],[Work Completion time on fault]]-PA[[#This Row],[Fault Time]])*24,"")</f>
        <v>2.0833333333333326</v>
      </c>
      <c r="AH834" s="35" t="s">
        <v>562</v>
      </c>
      <c r="AI834" s="32" t="s">
        <v>368</v>
      </c>
      <c r="AJ834" s="34">
        <f ca="1">IFERROR(PA[[#This Row],[Breakdown Time]]*PA[[#This Row],[Plant Equivalent Weightage]],"")</f>
        <v>2.8218175325834663E-2</v>
      </c>
      <c r="AK834" s="35">
        <v>312</v>
      </c>
      <c r="AL834" s="49">
        <f>IFERROR((_xlfn.XLOOKUP($G834,'Modelling New'!$D:$D,'Modelling New'!$O:$O)*PA[[#This Row],[Lost PoA(Wh/m2)]]*PA[[#This Row],[DC Capacity Affected (kW)]])/1000,"")</f>
        <v>575.85645996210451</v>
      </c>
    </row>
    <row r="835" spans="1:38">
      <c r="A835" s="174">
        <f t="shared" si="14"/>
        <v>834</v>
      </c>
      <c r="B835" s="134">
        <v>45836</v>
      </c>
      <c r="C835" s="183">
        <f>YEAR(PA[[#This Row],[Date]])+IF(MONTH(PA[[#This Row],[Date]])&gt;=4,1,0)</f>
        <v>2026</v>
      </c>
      <c r="D835" s="32">
        <f>YEAR(PA[[#This Row],[Date]])</f>
        <v>2025</v>
      </c>
      <c r="E835" s="36" t="s">
        <v>364</v>
      </c>
      <c r="F835" s="36" t="s">
        <v>364</v>
      </c>
      <c r="G835" s="217">
        <v>45809</v>
      </c>
      <c r="H835" s="175">
        <f>DAY(EOMONTH(PA[[#This Row],[Month Year]],0))</f>
        <v>30</v>
      </c>
      <c r="I835" s="33">
        <v>0.26319444444444445</v>
      </c>
      <c r="J835" s="33">
        <v>0.78125</v>
      </c>
      <c r="K835" s="34">
        <f>IFERROR((PA[[#This Row],[Sunset Time (POA&lt;20 W/m2)]]-PA[[#This Row],[Sunrise Time (POA&gt;20 W/m2)]])*24,"")</f>
        <v>12.433333333333332</v>
      </c>
      <c r="L835" s="32" t="s">
        <v>451</v>
      </c>
      <c r="M835" s="36" t="s">
        <v>411</v>
      </c>
      <c r="N835" s="36" t="s">
        <v>413</v>
      </c>
      <c r="O835" s="35" t="s">
        <v>473</v>
      </c>
      <c r="P835" s="37" t="s">
        <v>407</v>
      </c>
      <c r="Q835" s="36"/>
      <c r="R835" s="175">
        <f>IF((PA[[#This Row],[String Type(If String BD)]]&amp;PA[[#This Row],[Equipment (If any BD other than PV  array and inv)]])="",1,0)</f>
        <v>0</v>
      </c>
      <c r="S835" s="175">
        <f>IF(PA[[#This Row],[String Type(If String BD)]]="",1,0)</f>
        <v>0</v>
      </c>
      <c r="T835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5" s="176">
        <f>IFERROR(_xlfn.XLOOKUP(PA[[#This Row],[Affected Equipment ]],'Basic Data'!N:N,'Basic Data'!Q:Q),"")</f>
        <v>31.900000000000002</v>
      </c>
      <c r="V835" s="303">
        <f ca="1">IFERROR(_xlfn.XLOOKUP(PA[[#This Row],[Affected Equipment ]],'Basic Data'!N:N,'Basic Data'!R:R),"")</f>
        <v>1.898470511218235E-4</v>
      </c>
      <c r="W835" s="37" t="s">
        <v>448</v>
      </c>
      <c r="X835" s="39"/>
      <c r="Y835" s="39" t="s">
        <v>470</v>
      </c>
      <c r="Z835" s="41">
        <v>0.26319444444444445</v>
      </c>
      <c r="AA835" s="41">
        <v>0.26319444444444445</v>
      </c>
      <c r="AB835" s="41">
        <v>0.26319444444444445</v>
      </c>
      <c r="AC835" s="45">
        <v>0.70833333333333337</v>
      </c>
      <c r="AD835" s="177">
        <f>IF(PA[[#This Row],[Acknowledgement Time ]]="NA","",(PA[[#This Row],[Acknowledgement Time ]]-PA[[#This Row],[Fault Time]])*24)</f>
        <v>0</v>
      </c>
      <c r="AE835" s="177">
        <f>IF(PA[[#This Row],[Work Start time on Fault]]="NA","",(PA[[#This Row],[Work Start time on Fault]]-PA[[#This Row],[Fault Time]])*24)</f>
        <v>0</v>
      </c>
      <c r="AF835" s="178">
        <f>IF(PA[[#This Row],[Status]]="Open","",(PA[[#This Row],[Work Completion time on fault]]-PA[[#This Row],[Fault Time]])*24)</f>
        <v>10.683333333333334</v>
      </c>
      <c r="AG835" s="177">
        <f>IFERROR((PA[[#This Row],[Work Completion time on fault]]-PA[[#This Row],[Fault Time]])*24,"")</f>
        <v>10.683333333333334</v>
      </c>
      <c r="AH835" s="316" t="s">
        <v>595</v>
      </c>
      <c r="AI835" s="32" t="s">
        <v>368</v>
      </c>
      <c r="AJ835" s="176">
        <f ca="1">IFERROR(PA[[#This Row],[Breakdown Time]]*PA[[#This Row],[Plant Equivalent Weightage]],"")</f>
        <v>2.0281993294848145E-3</v>
      </c>
      <c r="AK835" s="37">
        <v>4860</v>
      </c>
      <c r="AL835" s="278">
        <f>IFERROR((_xlfn.XLOOKUP($G835,'Modelling New'!$D:$D,'Modelling New'!$O:$O)*PA[[#This Row],[Lost PoA(Wh/m2)]]*PA[[#This Row],[DC Capacity Affected (kW)]])/1000,"")</f>
        <v>125.72730578742139</v>
      </c>
    </row>
    <row r="836" spans="1:38">
      <c r="A836" s="174">
        <f t="shared" si="14"/>
        <v>835</v>
      </c>
      <c r="B836" s="134">
        <v>45836</v>
      </c>
      <c r="C836" s="183">
        <f>YEAR(PA[[#This Row],[Date]])+IF(MONTH(PA[[#This Row],[Date]])&gt;=4,1,0)</f>
        <v>2026</v>
      </c>
      <c r="D836" s="32">
        <f>YEAR(PA[[#This Row],[Date]])</f>
        <v>2025</v>
      </c>
      <c r="E836" s="36" t="s">
        <v>364</v>
      </c>
      <c r="F836" s="36" t="s">
        <v>364</v>
      </c>
      <c r="G836" s="217">
        <v>45809</v>
      </c>
      <c r="H836" s="175">
        <f>DAY(EOMONTH(PA[[#This Row],[Month Year]],0))</f>
        <v>30</v>
      </c>
      <c r="I836" s="33">
        <v>0.26319444444444445</v>
      </c>
      <c r="J836" s="33">
        <v>0.78125</v>
      </c>
      <c r="K836" s="34">
        <f>IFERROR((PA[[#This Row],[Sunset Time (POA&lt;20 W/m2)]]-PA[[#This Row],[Sunrise Time (POA&gt;20 W/m2)]])*24,"")</f>
        <v>12.433333333333332</v>
      </c>
      <c r="L836" s="32" t="s">
        <v>451</v>
      </c>
      <c r="M836" s="36" t="s">
        <v>411</v>
      </c>
      <c r="N836" s="36" t="s">
        <v>413</v>
      </c>
      <c r="O836" s="35" t="s">
        <v>473</v>
      </c>
      <c r="P836" s="37" t="s">
        <v>407</v>
      </c>
      <c r="Q836" s="36"/>
      <c r="R836" s="175">
        <f>IF((PA[[#This Row],[String Type(If String BD)]]&amp;PA[[#This Row],[Equipment (If any BD other than PV  array and inv)]])="",1,0)</f>
        <v>0</v>
      </c>
      <c r="S836" s="175">
        <f>IF(PA[[#This Row],[String Type(If String BD)]]="",1,0)</f>
        <v>0</v>
      </c>
      <c r="T83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6" s="176">
        <f>IFERROR(_xlfn.XLOOKUP(PA[[#This Row],[Affected Equipment ]],'Basic Data'!N:N,'Basic Data'!Q:Q),"")</f>
        <v>31.900000000000002</v>
      </c>
      <c r="V836" s="303">
        <f ca="1">IFERROR(_xlfn.XLOOKUP(PA[[#This Row],[Affected Equipment ]],'Basic Data'!N:N,'Basic Data'!R:R),"")</f>
        <v>1.898470511218235E-4</v>
      </c>
      <c r="W836" s="37" t="s">
        <v>448</v>
      </c>
      <c r="X836" s="39"/>
      <c r="Y836" s="39" t="s">
        <v>470</v>
      </c>
      <c r="Z836" s="41">
        <v>0.26319444444444445</v>
      </c>
      <c r="AA836" s="41">
        <v>0.26319444444444445</v>
      </c>
      <c r="AB836" s="41">
        <v>0.26319444444444445</v>
      </c>
      <c r="AC836" s="45">
        <v>0.71527777777777779</v>
      </c>
      <c r="AD836" s="177">
        <f>IF(PA[[#This Row],[Acknowledgement Time ]]="NA","",(PA[[#This Row],[Acknowledgement Time ]]-PA[[#This Row],[Fault Time]])*24)</f>
        <v>0</v>
      </c>
      <c r="AE836" s="177">
        <f>IF(PA[[#This Row],[Work Start time on Fault]]="NA","",(PA[[#This Row],[Work Start time on Fault]]-PA[[#This Row],[Fault Time]])*24)</f>
        <v>0</v>
      </c>
      <c r="AF836" s="178">
        <f>IF(PA[[#This Row],[Status]]="Open","",(PA[[#This Row],[Work Completion time on fault]]-PA[[#This Row],[Fault Time]])*24)</f>
        <v>10.85</v>
      </c>
      <c r="AG836" s="177">
        <f>IFERROR((PA[[#This Row],[Work Completion time on fault]]-PA[[#This Row],[Fault Time]])*24,"")</f>
        <v>10.85</v>
      </c>
      <c r="AH836" s="316" t="s">
        <v>594</v>
      </c>
      <c r="AI836" s="32" t="s">
        <v>368</v>
      </c>
      <c r="AJ836" s="176">
        <f ca="1">IFERROR(PA[[#This Row],[Breakdown Time]]*PA[[#This Row],[Plant Equivalent Weightage]],"")</f>
        <v>2.0598405046717851E-3</v>
      </c>
      <c r="AK836" s="37">
        <v>4884</v>
      </c>
      <c r="AL836" s="278">
        <f>IFERROR((_xlfn.XLOOKUP($G836,'Modelling New'!$D:$D,'Modelling New'!$O:$O)*PA[[#This Row],[Lost PoA(Wh/m2)]]*PA[[#This Row],[DC Capacity Affected (kW)]])/1000,"")</f>
        <v>126.34818137155681</v>
      </c>
    </row>
    <row r="837" spans="1:38">
      <c r="A837" s="174">
        <f t="shared" si="14"/>
        <v>836</v>
      </c>
      <c r="B837" s="134">
        <v>45836</v>
      </c>
      <c r="C837" s="184">
        <f>YEAR(PA[[#This Row],[Date]])+IF(MONTH(PA[[#This Row],[Date]])&gt;=4,1,0)</f>
        <v>2026</v>
      </c>
      <c r="D837" s="32">
        <f>YEAR(PA[[#This Row],[Date]])</f>
        <v>2025</v>
      </c>
      <c r="E837" s="36" t="s">
        <v>364</v>
      </c>
      <c r="F837" s="36" t="s">
        <v>364</v>
      </c>
      <c r="G837" s="217">
        <v>45809</v>
      </c>
      <c r="H837" s="31">
        <f>DAY(EOMONTH(PA[[#This Row],[Month Year]],0))</f>
        <v>30</v>
      </c>
      <c r="I837" s="33">
        <v>0.26319444444444445</v>
      </c>
      <c r="J837" s="33">
        <v>0.78125</v>
      </c>
      <c r="K837" s="34">
        <f>IFERROR((PA[[#This Row],[Sunset Time (POA&lt;20 W/m2)]]-PA[[#This Row],[Sunrise Time (POA&gt;20 W/m2)]])*24,"")</f>
        <v>12.433333333333332</v>
      </c>
      <c r="L837" s="32" t="s">
        <v>451</v>
      </c>
      <c r="M837" s="36" t="s">
        <v>411</v>
      </c>
      <c r="N837" s="36" t="s">
        <v>413</v>
      </c>
      <c r="O837" s="35" t="s">
        <v>473</v>
      </c>
      <c r="P837" s="37" t="s">
        <v>407</v>
      </c>
      <c r="Q837" s="32"/>
      <c r="R837" s="31">
        <f>IF((PA[[#This Row],[String Type(If String BD)]]&amp;PA[[#This Row],[Equipment (If any BD other than PV  array and inv)]])="",1,0)</f>
        <v>0</v>
      </c>
      <c r="S837" s="31">
        <f>IF(PA[[#This Row],[String Type(If String BD)]]="",1,0)</f>
        <v>0</v>
      </c>
      <c r="T83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7" s="34">
        <f>IFERROR(_xlfn.XLOOKUP(PA[[#This Row],[Affected Equipment ]],'Basic Data'!N:N,'Basic Data'!Q:Q),"")</f>
        <v>31.900000000000002</v>
      </c>
      <c r="V837" s="302">
        <f ca="1">IFERROR(_xlfn.XLOOKUP(PA[[#This Row],[Affected Equipment ]],'Basic Data'!N:N,'Basic Data'!R:R),"")</f>
        <v>1.898470511218235E-4</v>
      </c>
      <c r="W837" s="37" t="s">
        <v>448</v>
      </c>
      <c r="X837" s="38"/>
      <c r="Y837" s="39" t="s">
        <v>470</v>
      </c>
      <c r="Z837" s="41">
        <v>0.26319444444444445</v>
      </c>
      <c r="AA837" s="41">
        <v>0.26319444444444445</v>
      </c>
      <c r="AB837" s="41">
        <v>0.26319444444444445</v>
      </c>
      <c r="AC837" s="44">
        <v>0.72222222222222221</v>
      </c>
      <c r="AD837" s="42">
        <f>IF(PA[[#This Row],[Acknowledgement Time ]]="NA","",(PA[[#This Row],[Acknowledgement Time ]]-PA[[#This Row],[Fault Time]])*24)</f>
        <v>0</v>
      </c>
      <c r="AE837" s="42">
        <f>IF(PA[[#This Row],[Work Start time on Fault]]="NA","",(PA[[#This Row],[Work Start time on Fault]]-PA[[#This Row],[Fault Time]])*24)</f>
        <v>0</v>
      </c>
      <c r="AF837" s="43">
        <f>IF(PA[[#This Row],[Status]]="Open","",(PA[[#This Row],[Work Completion time on fault]]-PA[[#This Row],[Fault Time]])*24)</f>
        <v>11.016666666666666</v>
      </c>
      <c r="AG837" s="42">
        <f>IFERROR((PA[[#This Row],[Work Completion time on fault]]-PA[[#This Row],[Fault Time]])*24,"")</f>
        <v>11.016666666666666</v>
      </c>
      <c r="AH837" s="316" t="s">
        <v>458</v>
      </c>
      <c r="AI837" s="32" t="s">
        <v>368</v>
      </c>
      <c r="AJ837" s="34">
        <f ca="1">IFERROR(PA[[#This Row],[Breakdown Time]]*PA[[#This Row],[Plant Equivalent Weightage]],"")</f>
        <v>2.0914816798587553E-3</v>
      </c>
      <c r="AK837" s="35">
        <v>4932</v>
      </c>
      <c r="AL837" s="49">
        <f>IFERROR((_xlfn.XLOOKUP($G837,'Modelling New'!$D:$D,'Modelling New'!$O:$O)*PA[[#This Row],[Lost PoA(Wh/m2)]]*PA[[#This Row],[DC Capacity Affected (kW)]])/1000,"")</f>
        <v>127.58993253982764</v>
      </c>
    </row>
    <row r="838" spans="1:38">
      <c r="A838" s="174">
        <f t="shared" si="14"/>
        <v>837</v>
      </c>
      <c r="B838" s="134">
        <v>45836</v>
      </c>
      <c r="C838" s="183">
        <f>YEAR(PA[[#This Row],[Date]])+IF(MONTH(PA[[#This Row],[Date]])&gt;=4,1,0)</f>
        <v>2026</v>
      </c>
      <c r="D838" s="32">
        <f>YEAR(PA[[#This Row],[Date]])</f>
        <v>2025</v>
      </c>
      <c r="E838" s="36" t="s">
        <v>364</v>
      </c>
      <c r="F838" s="36" t="s">
        <v>364</v>
      </c>
      <c r="G838" s="217">
        <v>45809</v>
      </c>
      <c r="H838" s="175">
        <f>DAY(EOMONTH(PA[[#This Row],[Month Year]],0))</f>
        <v>30</v>
      </c>
      <c r="I838" s="33">
        <v>0.26319444444444445</v>
      </c>
      <c r="J838" s="33">
        <v>0.78125</v>
      </c>
      <c r="K838" s="34">
        <f>IFERROR((PA[[#This Row],[Sunset Time (POA&lt;20 W/m2)]]-PA[[#This Row],[Sunrise Time (POA&gt;20 W/m2)]])*24,"")</f>
        <v>12.433333333333332</v>
      </c>
      <c r="L838" s="36" t="s">
        <v>424</v>
      </c>
      <c r="M838" s="36" t="s">
        <v>411</v>
      </c>
      <c r="N838" s="36" t="s">
        <v>417</v>
      </c>
      <c r="O838" s="37" t="s">
        <v>447</v>
      </c>
      <c r="P838" s="37" t="s">
        <v>407</v>
      </c>
      <c r="Q838" s="36"/>
      <c r="R838" s="175">
        <f>IF((PA[[#This Row],[String Type(If String BD)]]&amp;PA[[#This Row],[Equipment (If any BD other than PV  array and inv)]])="",1,0)</f>
        <v>0</v>
      </c>
      <c r="S838" s="175">
        <f>IF(PA[[#This Row],[String Type(If String BD)]]="",1,0)</f>
        <v>0</v>
      </c>
      <c r="T83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38" s="176">
        <f>IFERROR(_xlfn.XLOOKUP(PA[[#This Row],[Affected Equipment ]],'Basic Data'!N:N,'Basic Data'!Q:Q),"")</f>
        <v>31.900000000000002</v>
      </c>
      <c r="V838" s="303">
        <f ca="1">IFERROR(_xlfn.XLOOKUP(PA[[#This Row],[Affected Equipment ]],'Basic Data'!N:N,'Basic Data'!R:R),"")</f>
        <v>1.898470511218235E-4</v>
      </c>
      <c r="W838" s="37" t="s">
        <v>482</v>
      </c>
      <c r="X838" s="39"/>
      <c r="Y838" s="39" t="s">
        <v>470</v>
      </c>
      <c r="Z838" s="41">
        <v>0.26319444444444445</v>
      </c>
      <c r="AA838" s="41">
        <v>0.26319444444444445</v>
      </c>
      <c r="AB838" s="41">
        <v>0.26319444444444445</v>
      </c>
      <c r="AC838" s="45">
        <v>0.72916666666666663</v>
      </c>
      <c r="AD838" s="177">
        <f>IF(PA[[#This Row],[Acknowledgement Time ]]="NA","",(PA[[#This Row],[Acknowledgement Time ]]-PA[[#This Row],[Fault Time]])*24)</f>
        <v>0</v>
      </c>
      <c r="AE838" s="177">
        <f>IF(PA[[#This Row],[Work Start time on Fault]]="NA","",(PA[[#This Row],[Work Start time on Fault]]-PA[[#This Row],[Fault Time]])*24)</f>
        <v>0</v>
      </c>
      <c r="AF838" s="178">
        <f>IF(PA[[#This Row],[Status]]="Open","",(PA[[#This Row],[Work Completion time on fault]]-PA[[#This Row],[Fault Time]])*24)</f>
        <v>11.183333333333332</v>
      </c>
      <c r="AG838" s="177">
        <f>IFERROR((PA[[#This Row],[Work Completion time on fault]]-PA[[#This Row],[Fault Time]])*24,"")</f>
        <v>11.183333333333332</v>
      </c>
      <c r="AH838" s="316" t="s">
        <v>713</v>
      </c>
      <c r="AI838" s="32" t="s">
        <v>368</v>
      </c>
      <c r="AJ838" s="176">
        <f ca="1">IFERROR(PA[[#This Row],[Breakdown Time]]*PA[[#This Row],[Plant Equivalent Weightage]],"")</f>
        <v>2.1231228550457259E-3</v>
      </c>
      <c r="AK838" s="37">
        <v>4977</v>
      </c>
      <c r="AL838" s="278">
        <f>IFERROR((_xlfn.XLOOKUP($G838,'Modelling New'!$D:$D,'Modelling New'!$O:$O)*PA[[#This Row],[Lost PoA(Wh/m2)]]*PA[[#This Row],[DC Capacity Affected (kW)]])/1000,"")</f>
        <v>128.75407426008152</v>
      </c>
    </row>
    <row r="839" spans="1:38">
      <c r="A839" s="174">
        <f t="shared" si="14"/>
        <v>838</v>
      </c>
      <c r="B839" s="134">
        <v>45837</v>
      </c>
      <c r="C839" s="184">
        <f>YEAR(PA[[#This Row],[Date]])+IF(MONTH(PA[[#This Row],[Date]])&gt;=4,1,0)</f>
        <v>2026</v>
      </c>
      <c r="D839" s="32">
        <f>YEAR(PA[[#This Row],[Date]])</f>
        <v>2025</v>
      </c>
      <c r="E839" s="36" t="s">
        <v>364</v>
      </c>
      <c r="F839" s="36" t="s">
        <v>364</v>
      </c>
      <c r="G839" s="217">
        <v>45809</v>
      </c>
      <c r="H839" s="31">
        <f>DAY(EOMONTH(PA[[#This Row],[Month Year]],0))</f>
        <v>30</v>
      </c>
      <c r="I839" s="33">
        <v>0.27708333333333335</v>
      </c>
      <c r="J839" s="33">
        <v>0.77916666666666667</v>
      </c>
      <c r="K839" s="34">
        <f>IFERROR((PA[[#This Row],[Sunset Time (POA&lt;20 W/m2)]]-PA[[#This Row],[Sunrise Time (POA&gt;20 W/m2)]])*24,"")</f>
        <v>12.05</v>
      </c>
      <c r="L839" s="32" t="s">
        <v>511</v>
      </c>
      <c r="M839" s="32" t="s">
        <v>404</v>
      </c>
      <c r="N839" s="32"/>
      <c r="O839" s="35"/>
      <c r="P839" s="35"/>
      <c r="Q839" s="32"/>
      <c r="R839" s="31">
        <f>IF((PA[[#This Row],[String Type(If String BD)]]&amp;PA[[#This Row],[Equipment (If any BD other than PV  array and inv)]])="",1,0)</f>
        <v>1</v>
      </c>
      <c r="S839" s="31">
        <f>IF(PA[[#This Row],[String Type(If String BD)]]="",1,0)</f>
        <v>1</v>
      </c>
      <c r="T83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39" s="34">
        <f>IFERROR(_xlfn.XLOOKUP(PA[[#This Row],[Affected Equipment ]],'Basic Data'!N:N,'Basic Data'!Q:Q),"")</f>
        <v>4061.8850000000007</v>
      </c>
      <c r="V839" s="302">
        <f ca="1">IFERROR(_xlfn.XLOOKUP(PA[[#This Row],[Affected Equipment ]],'Basic Data'!N:N,'Basic Data'!R:R),"")</f>
        <v>2.4173570195798372E-2</v>
      </c>
      <c r="W839" s="35" t="s">
        <v>475</v>
      </c>
      <c r="X839" s="38"/>
      <c r="Y839" s="38" t="s">
        <v>439</v>
      </c>
      <c r="Z839" s="41">
        <v>0.27708333333333335</v>
      </c>
      <c r="AA839" s="41">
        <v>0.27708333333333335</v>
      </c>
      <c r="AB839" s="41">
        <v>0.27708333333333335</v>
      </c>
      <c r="AC839" s="44">
        <v>0.77916666666666667</v>
      </c>
      <c r="AD839" s="42">
        <f>IF(PA[[#This Row],[Acknowledgement Time ]]="NA","",(PA[[#This Row],[Acknowledgement Time ]]-PA[[#This Row],[Fault Time]])*24)</f>
        <v>0</v>
      </c>
      <c r="AE839" s="42">
        <f>IF(PA[[#This Row],[Work Start time on Fault]]="NA","",(PA[[#This Row],[Work Start time on Fault]]-PA[[#This Row],[Fault Time]])*24)</f>
        <v>0</v>
      </c>
      <c r="AF839" s="43" t="str">
        <f>IF(PA[[#This Row],[Status]]="Open","",(PA[[#This Row],[Work Completion time on fault]]-PA[[#This Row],[Fault Time]])*24)</f>
        <v/>
      </c>
      <c r="AG839" s="42">
        <f>IFERROR((PA[[#This Row],[Work Completion time on fault]]-PA[[#This Row],[Fault Time]])*24,"")</f>
        <v>12.05</v>
      </c>
      <c r="AH839" s="35" t="s">
        <v>673</v>
      </c>
      <c r="AI839" s="32" t="s">
        <v>553</v>
      </c>
      <c r="AJ839" s="34">
        <f ca="1">IFERROR(PA[[#This Row],[Breakdown Time]]*PA[[#This Row],[Plant Equivalent Weightage]],"")</f>
        <v>0.29129152085937038</v>
      </c>
      <c r="AK839" s="35">
        <v>5260</v>
      </c>
      <c r="AL839" s="49">
        <f>IFERROR((_xlfn.XLOOKUP($G839,'Modelling New'!$D:$D,'Modelling New'!$O:$O)*PA[[#This Row],[Lost PoA(Wh/m2)]]*PA[[#This Row],[DC Capacity Affected (kW)]])/1000,"")</f>
        <v>17326.706724224809</v>
      </c>
    </row>
    <row r="840" spans="1:38">
      <c r="A840" s="174">
        <f t="shared" si="14"/>
        <v>839</v>
      </c>
      <c r="B840" s="30">
        <v>45837</v>
      </c>
      <c r="C840" s="184">
        <f>YEAR(PA[[#This Row],[Date]])+IF(MONTH(PA[[#This Row],[Date]])&gt;=4,1,0)</f>
        <v>2026</v>
      </c>
      <c r="D840" s="32">
        <f>YEAR(PA[[#This Row],[Date]])</f>
        <v>2025</v>
      </c>
      <c r="E840" s="36" t="s">
        <v>364</v>
      </c>
      <c r="F840" s="36" t="s">
        <v>364</v>
      </c>
      <c r="G840" s="217">
        <v>45809</v>
      </c>
      <c r="H840" s="31">
        <f>DAY(EOMONTH(PA[[#This Row],[Month Year]],0))</f>
        <v>30</v>
      </c>
      <c r="I840" s="33">
        <v>0.27708333333333335</v>
      </c>
      <c r="J840" s="33">
        <v>0.77916666666666667</v>
      </c>
      <c r="K840" s="34">
        <f>IFERROR((PA[[#This Row],[Sunset Time (POA&lt;20 W/m2)]]-PA[[#This Row],[Sunrise Time (POA&gt;20 W/m2)]])*24,"")</f>
        <v>12.05</v>
      </c>
      <c r="L840" s="36" t="s">
        <v>511</v>
      </c>
      <c r="M840" s="36" t="s">
        <v>411</v>
      </c>
      <c r="N840" s="36"/>
      <c r="O840" s="37"/>
      <c r="P840" s="35"/>
      <c r="Q840" s="32"/>
      <c r="R840" s="31">
        <f>IF((PA[[#This Row],[String Type(If String BD)]]&amp;PA[[#This Row],[Equipment (If any BD other than PV  array and inv)]])="",1,0)</f>
        <v>1</v>
      </c>
      <c r="S840" s="31">
        <f>IF(PA[[#This Row],[String Type(If String BD)]]="",1,0)</f>
        <v>1</v>
      </c>
      <c r="T84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40" s="34">
        <f>IFERROR(_xlfn.XLOOKUP(PA[[#This Row],[Affected Equipment ]],'Basic Data'!N:N,'Basic Data'!Q:Q),"")</f>
        <v>3888.03</v>
      </c>
      <c r="V840" s="302">
        <f ca="1">IFERROR(_xlfn.XLOOKUP(PA[[#This Row],[Affected Equipment ]],'Basic Data'!N:N,'Basic Data'!R:R),"")</f>
        <v>2.3138903767184433E-2</v>
      </c>
      <c r="W840" s="35" t="s">
        <v>475</v>
      </c>
      <c r="X840" s="38"/>
      <c r="Y840" s="38" t="s">
        <v>439</v>
      </c>
      <c r="Z840" s="41">
        <v>0.27708333333333335</v>
      </c>
      <c r="AA840" s="41">
        <v>0.27708333333333335</v>
      </c>
      <c r="AB840" s="41">
        <v>0.27708333333333335</v>
      </c>
      <c r="AC840" s="44">
        <v>0.77916666666666667</v>
      </c>
      <c r="AD840" s="42">
        <f>IF(PA[[#This Row],[Acknowledgement Time ]]="NA","",(PA[[#This Row],[Acknowledgement Time ]]-PA[[#This Row],[Fault Time]])*24)</f>
        <v>0</v>
      </c>
      <c r="AE840" s="42">
        <f>IF(PA[[#This Row],[Work Start time on Fault]]="NA","",(PA[[#This Row],[Work Start time on Fault]]-PA[[#This Row],[Fault Time]])*24)</f>
        <v>0</v>
      </c>
      <c r="AF840" s="43" t="str">
        <f>IF(PA[[#This Row],[Status]]="Open","",(PA[[#This Row],[Work Completion time on fault]]-PA[[#This Row],[Fault Time]])*24)</f>
        <v/>
      </c>
      <c r="AG840" s="42">
        <f>IFERROR((PA[[#This Row],[Work Completion time on fault]]-PA[[#This Row],[Fault Time]])*24,"")</f>
        <v>12.05</v>
      </c>
      <c r="AH840" s="35" t="s">
        <v>673</v>
      </c>
      <c r="AI840" s="32" t="s">
        <v>553</v>
      </c>
      <c r="AJ840" s="34">
        <f ca="1">IFERROR(PA[[#This Row],[Breakdown Time]]*PA[[#This Row],[Plant Equivalent Weightage]],"")</f>
        <v>0.27882379039457245</v>
      </c>
      <c r="AK840" s="35">
        <v>5260</v>
      </c>
      <c r="AL840" s="49">
        <f>IFERROR((_xlfn.XLOOKUP($G840,'Modelling New'!$D:$D,'Modelling New'!$O:$O)*PA[[#This Row],[Lost PoA(Wh/m2)]]*PA[[#This Row],[DC Capacity Affected (kW)]])/1000,"")</f>
        <v>16585.096708791061</v>
      </c>
    </row>
    <row r="841" spans="1:38">
      <c r="A841" s="174">
        <f t="shared" si="14"/>
        <v>840</v>
      </c>
      <c r="B841" s="30">
        <v>45837</v>
      </c>
      <c r="C841" s="184">
        <f>YEAR(PA[[#This Row],[Date]])+IF(MONTH(PA[[#This Row],[Date]])&gt;=4,1,0)</f>
        <v>2026</v>
      </c>
      <c r="D841" s="32">
        <f>YEAR(PA[[#This Row],[Date]])</f>
        <v>2025</v>
      </c>
      <c r="E841" s="36" t="s">
        <v>364</v>
      </c>
      <c r="F841" s="36" t="s">
        <v>364</v>
      </c>
      <c r="G841" s="217">
        <v>45809</v>
      </c>
      <c r="H841" s="31">
        <f>DAY(EOMONTH(PA[[#This Row],[Month Year]],0))</f>
        <v>30</v>
      </c>
      <c r="I841" s="33">
        <v>0.27708333333333335</v>
      </c>
      <c r="J841" s="33">
        <v>0.77916666666666667</v>
      </c>
      <c r="K841" s="34">
        <f>IFERROR((PA[[#This Row],[Sunset Time (POA&lt;20 W/m2)]]-PA[[#This Row],[Sunrise Time (POA&gt;20 W/m2)]])*24,"")</f>
        <v>12.05</v>
      </c>
      <c r="L841" s="32" t="s">
        <v>428</v>
      </c>
      <c r="M841" s="36" t="s">
        <v>411</v>
      </c>
      <c r="N841" s="36" t="s">
        <v>413</v>
      </c>
      <c r="O841" s="37" t="s">
        <v>406</v>
      </c>
      <c r="P841" s="35"/>
      <c r="Q841" s="32"/>
      <c r="R841" s="31">
        <f>IF((PA[[#This Row],[String Type(If String BD)]]&amp;PA[[#This Row],[Equipment (If any BD other than PV  array and inv)]])="",1,0)</f>
        <v>1</v>
      </c>
      <c r="S841" s="31">
        <f>IF(PA[[#This Row],[String Type(If String BD)]]="",1,0)</f>
        <v>1</v>
      </c>
      <c r="T84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41" s="34">
        <f>IFERROR(_xlfn.XLOOKUP(PA[[#This Row],[Affected Equipment ]],'Basic Data'!N:N,'Basic Data'!Q:Q),"")</f>
        <v>287.10000000000002</v>
      </c>
      <c r="V841" s="302">
        <f ca="1">IFERROR(_xlfn.XLOOKUP(PA[[#This Row],[Affected Equipment ]],'Basic Data'!N:N,'Basic Data'!R:R),"")</f>
        <v>1.7086234600964115E-3</v>
      </c>
      <c r="W841" s="35" t="s">
        <v>434</v>
      </c>
      <c r="X841" s="38"/>
      <c r="Y841" s="38" t="s">
        <v>680</v>
      </c>
      <c r="Z841" s="41">
        <v>0.27708333333333335</v>
      </c>
      <c r="AA841" s="41">
        <v>0.27708333333333335</v>
      </c>
      <c r="AB841" s="41">
        <v>0.27708333333333335</v>
      </c>
      <c r="AC841" s="44">
        <v>0.77916666666666667</v>
      </c>
      <c r="AD841" s="42">
        <f>IF(PA[[#This Row],[Acknowledgement Time ]]="NA","",(PA[[#This Row],[Acknowledgement Time ]]-PA[[#This Row],[Fault Time]])*24)</f>
        <v>0</v>
      </c>
      <c r="AE841" s="42">
        <f>IF(PA[[#This Row],[Work Start time on Fault]]="NA","",(PA[[#This Row],[Work Start time on Fault]]-PA[[#This Row],[Fault Time]])*24)</f>
        <v>0</v>
      </c>
      <c r="AF841" s="43" t="str">
        <f>IF(PA[[#This Row],[Status]]="Open","",(PA[[#This Row],[Work Completion time on fault]]-PA[[#This Row],[Fault Time]])*24)</f>
        <v/>
      </c>
      <c r="AG841" s="42">
        <f>IFERROR((PA[[#This Row],[Work Completion time on fault]]-PA[[#This Row],[Fault Time]])*24,"")</f>
        <v>12.05</v>
      </c>
      <c r="AH841" s="35" t="s">
        <v>552</v>
      </c>
      <c r="AI841" s="32" t="s">
        <v>553</v>
      </c>
      <c r="AJ841" s="34">
        <f ca="1">IFERROR(PA[[#This Row],[Breakdown Time]]*PA[[#This Row],[Plant Equivalent Weightage]],"")</f>
        <v>2.058891269416176E-2</v>
      </c>
      <c r="AK841" s="35">
        <v>5021</v>
      </c>
      <c r="AL841" s="49">
        <f>IFERROR((_xlfn.XLOOKUP($G841,'Modelling New'!$D:$D,'Modelling New'!$O:$O)*PA[[#This Row],[Lost PoA(Wh/m2)]]*PA[[#This Row],[DC Capacity Affected (kW)]])/1000,"")</f>
        <v>1169.0311154789683</v>
      </c>
    </row>
    <row r="842" spans="1:38">
      <c r="A842" s="174">
        <f t="shared" si="14"/>
        <v>841</v>
      </c>
      <c r="B842" s="30">
        <v>45837</v>
      </c>
      <c r="C842" s="184">
        <f>YEAR(PA[[#This Row],[Date]])+IF(MONTH(PA[[#This Row],[Date]])&gt;=4,1,0)</f>
        <v>2026</v>
      </c>
      <c r="D842" s="32">
        <f>YEAR(PA[[#This Row],[Date]])</f>
        <v>2025</v>
      </c>
      <c r="E842" s="36" t="s">
        <v>364</v>
      </c>
      <c r="F842" s="36" t="s">
        <v>364</v>
      </c>
      <c r="G842" s="217">
        <v>45809</v>
      </c>
      <c r="H842" s="31">
        <f>DAY(EOMONTH(PA[[#This Row],[Month Year]],0))</f>
        <v>30</v>
      </c>
      <c r="I842" s="33">
        <v>0.27708333333333335</v>
      </c>
      <c r="J842" s="33">
        <v>0.77916666666666667</v>
      </c>
      <c r="K842" s="34">
        <f>IFERROR((PA[[#This Row],[Sunset Time (POA&lt;20 W/m2)]]-PA[[#This Row],[Sunrise Time (POA&gt;20 W/m2)]])*24,"")</f>
        <v>12.05</v>
      </c>
      <c r="L842" s="32" t="s">
        <v>428</v>
      </c>
      <c r="M842" s="36" t="s">
        <v>411</v>
      </c>
      <c r="N842" s="36" t="s">
        <v>413</v>
      </c>
      <c r="O842" s="37" t="s">
        <v>457</v>
      </c>
      <c r="P842" s="35"/>
      <c r="Q842" s="32"/>
      <c r="R842" s="31">
        <f>IF((PA[[#This Row],[String Type(If String BD)]]&amp;PA[[#This Row],[Equipment (If any BD other than PV  array and inv)]])="",1,0)</f>
        <v>1</v>
      </c>
      <c r="S842" s="31">
        <f>IF(PA[[#This Row],[String Type(If String BD)]]="",1,0)</f>
        <v>1</v>
      </c>
      <c r="T84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42" s="34">
        <f>IFERROR(_xlfn.XLOOKUP(PA[[#This Row],[Affected Equipment ]],'Basic Data'!N:N,'Basic Data'!Q:Q),"")</f>
        <v>287.10000000000002</v>
      </c>
      <c r="V842" s="302">
        <f ca="1">IFERROR(_xlfn.XLOOKUP(PA[[#This Row],[Affected Equipment ]],'Basic Data'!N:N,'Basic Data'!R:R),"")</f>
        <v>1.7086234600964115E-3</v>
      </c>
      <c r="W842" s="35" t="s">
        <v>434</v>
      </c>
      <c r="X842" s="38"/>
      <c r="Y842" s="38" t="s">
        <v>681</v>
      </c>
      <c r="Z842" s="41">
        <v>0.27708333333333335</v>
      </c>
      <c r="AA842" s="41">
        <v>0.27708333333333335</v>
      </c>
      <c r="AB842" s="41">
        <v>0.27708333333333335</v>
      </c>
      <c r="AC842" s="44">
        <v>0.77916666666666667</v>
      </c>
      <c r="AD842" s="42">
        <f>IF(PA[[#This Row],[Acknowledgement Time ]]="NA","",(PA[[#This Row],[Acknowledgement Time ]]-PA[[#This Row],[Fault Time]])*24)</f>
        <v>0</v>
      </c>
      <c r="AE842" s="42">
        <f>IF(PA[[#This Row],[Work Start time on Fault]]="NA","",(PA[[#This Row],[Work Start time on Fault]]-PA[[#This Row],[Fault Time]])*24)</f>
        <v>0</v>
      </c>
      <c r="AF842" s="43" t="str">
        <f>IF(PA[[#This Row],[Status]]="Open","",(PA[[#This Row],[Work Completion time on fault]]-PA[[#This Row],[Fault Time]])*24)</f>
        <v/>
      </c>
      <c r="AG842" s="42">
        <f>IFERROR((PA[[#This Row],[Work Completion time on fault]]-PA[[#This Row],[Fault Time]])*24,"")</f>
        <v>12.05</v>
      </c>
      <c r="AH842" s="35" t="s">
        <v>552</v>
      </c>
      <c r="AI842" s="32" t="s">
        <v>553</v>
      </c>
      <c r="AJ842" s="34">
        <f ca="1">IFERROR(PA[[#This Row],[Breakdown Time]]*PA[[#This Row],[Plant Equivalent Weightage]],"")</f>
        <v>2.058891269416176E-2</v>
      </c>
      <c r="AK842" s="35">
        <v>5021</v>
      </c>
      <c r="AL842" s="49">
        <f>IFERROR((_xlfn.XLOOKUP($G842,'Modelling New'!$D:$D,'Modelling New'!$O:$O)*PA[[#This Row],[Lost PoA(Wh/m2)]]*PA[[#This Row],[DC Capacity Affected (kW)]])/1000,"")</f>
        <v>1169.0311154789683</v>
      </c>
    </row>
    <row r="843" spans="1:38">
      <c r="A843" s="174">
        <f t="shared" si="14"/>
        <v>842</v>
      </c>
      <c r="B843" s="30">
        <v>45837</v>
      </c>
      <c r="C843" s="184">
        <f>YEAR(PA[[#This Row],[Date]])+IF(MONTH(PA[[#This Row],[Date]])&gt;=4,1,0)</f>
        <v>2026</v>
      </c>
      <c r="D843" s="32">
        <f>YEAR(PA[[#This Row],[Date]])</f>
        <v>2025</v>
      </c>
      <c r="E843" s="36" t="s">
        <v>364</v>
      </c>
      <c r="F843" s="36" t="s">
        <v>364</v>
      </c>
      <c r="G843" s="217">
        <v>45809</v>
      </c>
      <c r="H843" s="31">
        <f>DAY(EOMONTH(PA[[#This Row],[Month Year]],0))</f>
        <v>30</v>
      </c>
      <c r="I843" s="33">
        <v>0.27708333333333335</v>
      </c>
      <c r="J843" s="33">
        <v>0.77916666666666667</v>
      </c>
      <c r="K843" s="34">
        <f>IFERROR((PA[[#This Row],[Sunset Time (POA&lt;20 W/m2)]]-PA[[#This Row],[Sunrise Time (POA&gt;20 W/m2)]])*24,"")</f>
        <v>12.05</v>
      </c>
      <c r="L843" s="32" t="s">
        <v>412</v>
      </c>
      <c r="M843" s="32" t="s">
        <v>484</v>
      </c>
      <c r="N843" s="36" t="s">
        <v>413</v>
      </c>
      <c r="O843" s="35" t="s">
        <v>473</v>
      </c>
      <c r="P843" s="35"/>
      <c r="Q843" s="32"/>
      <c r="R843" s="31">
        <f>IF((PA[[#This Row],[String Type(If String BD)]]&amp;PA[[#This Row],[Equipment (If any BD other than PV  array and inv)]])="",1,0)</f>
        <v>1</v>
      </c>
      <c r="S843" s="31">
        <f>IF(PA[[#This Row],[String Type(If String BD)]]="",1,0)</f>
        <v>1</v>
      </c>
      <c r="T84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43" s="34">
        <f>IFERROR(_xlfn.XLOOKUP(PA[[#This Row],[Affected Equipment ]],'Basic Data'!N:N,'Basic Data'!Q:Q),"")</f>
        <v>255.2</v>
      </c>
      <c r="V843" s="302">
        <f ca="1">IFERROR(_xlfn.XLOOKUP(PA[[#This Row],[Affected Equipment ]],'Basic Data'!N:N,'Basic Data'!R:R),"")</f>
        <v>1.5187764089745878E-3</v>
      </c>
      <c r="W843" s="35" t="s">
        <v>434</v>
      </c>
      <c r="X843" s="38"/>
      <c r="Y843" s="38" t="s">
        <v>701</v>
      </c>
      <c r="Z843" s="41">
        <v>0.27708333333333335</v>
      </c>
      <c r="AA843" s="41">
        <v>0.27708333333333335</v>
      </c>
      <c r="AB843" s="41">
        <v>0.27708333333333335</v>
      </c>
      <c r="AC843" s="44">
        <v>0.77916666666666667</v>
      </c>
      <c r="AD843" s="42">
        <f>IF(PA[[#This Row],[Acknowledgement Time ]]="NA","",(PA[[#This Row],[Acknowledgement Time ]]-PA[[#This Row],[Fault Time]])*24)</f>
        <v>0</v>
      </c>
      <c r="AE843" s="42">
        <f>IF(PA[[#This Row],[Work Start time on Fault]]="NA","",(PA[[#This Row],[Work Start time on Fault]]-PA[[#This Row],[Fault Time]])*24)</f>
        <v>0</v>
      </c>
      <c r="AF843" s="43" t="str">
        <f>IF(PA[[#This Row],[Status]]="Open","",(PA[[#This Row],[Work Completion time on fault]]-PA[[#This Row],[Fault Time]])*24)</f>
        <v/>
      </c>
      <c r="AG843" s="42">
        <f>IFERROR((PA[[#This Row],[Work Completion time on fault]]-PA[[#This Row],[Fault Time]])*24,"")</f>
        <v>12.05</v>
      </c>
      <c r="AH843" s="35" t="s">
        <v>552</v>
      </c>
      <c r="AI843" s="32" t="s">
        <v>553</v>
      </c>
      <c r="AJ843" s="34">
        <f ca="1">IFERROR(PA[[#This Row],[Breakdown Time]]*PA[[#This Row],[Plant Equivalent Weightage]],"")</f>
        <v>1.8301255728143784E-2</v>
      </c>
      <c r="AK843" s="35">
        <v>5021</v>
      </c>
      <c r="AL843" s="49">
        <f>IFERROR((_xlfn.XLOOKUP($G843,'Modelling New'!$D:$D,'Modelling New'!$O:$O)*PA[[#This Row],[Lost PoA(Wh/m2)]]*PA[[#This Row],[DC Capacity Affected (kW)]])/1000,"")</f>
        <v>1039.1387693146382</v>
      </c>
    </row>
    <row r="844" spans="1:38">
      <c r="A844" s="174">
        <f t="shared" si="14"/>
        <v>843</v>
      </c>
      <c r="B844" s="30">
        <v>45837</v>
      </c>
      <c r="C844" s="184">
        <f>YEAR(PA[[#This Row],[Date]])+IF(MONTH(PA[[#This Row],[Date]])&gt;=4,1,0)</f>
        <v>2026</v>
      </c>
      <c r="D844" s="32">
        <f>YEAR(PA[[#This Row],[Date]])</f>
        <v>2025</v>
      </c>
      <c r="E844" s="36" t="s">
        <v>364</v>
      </c>
      <c r="F844" s="36" t="s">
        <v>364</v>
      </c>
      <c r="G844" s="217">
        <v>45809</v>
      </c>
      <c r="H844" s="31">
        <f>DAY(EOMONTH(PA[[#This Row],[Month Year]],0))</f>
        <v>30</v>
      </c>
      <c r="I844" s="33">
        <v>0.27708333333333335</v>
      </c>
      <c r="J844" s="33">
        <v>0.77916666666666667</v>
      </c>
      <c r="K844" s="34">
        <f>IFERROR((PA[[#This Row],[Sunset Time (POA&lt;20 W/m2)]]-PA[[#This Row],[Sunrise Time (POA&gt;20 W/m2)]])*24,"")</f>
        <v>12.05</v>
      </c>
      <c r="L844" s="32" t="s">
        <v>412</v>
      </c>
      <c r="M844" s="32" t="s">
        <v>484</v>
      </c>
      <c r="N844" s="36" t="s">
        <v>413</v>
      </c>
      <c r="O844" s="37" t="s">
        <v>441</v>
      </c>
      <c r="P844" s="35"/>
      <c r="Q844" s="32"/>
      <c r="R844" s="31">
        <f>IF((PA[[#This Row],[String Type(If String BD)]]&amp;PA[[#This Row],[Equipment (If any BD other than PV  array and inv)]])="",1,0)</f>
        <v>1</v>
      </c>
      <c r="S844" s="31">
        <f>IF(PA[[#This Row],[String Type(If String BD)]]="",1,0)</f>
        <v>1</v>
      </c>
      <c r="T84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44" s="34">
        <f>IFERROR(_xlfn.XLOOKUP(PA[[#This Row],[Affected Equipment ]],'Basic Data'!N:N,'Basic Data'!Q:Q),"")</f>
        <v>255.2</v>
      </c>
      <c r="V844" s="302">
        <f ca="1">IFERROR(_xlfn.XLOOKUP(PA[[#This Row],[Affected Equipment ]],'Basic Data'!N:N,'Basic Data'!R:R),"")</f>
        <v>1.5187764089745878E-3</v>
      </c>
      <c r="W844" s="35" t="s">
        <v>434</v>
      </c>
      <c r="X844" s="38"/>
      <c r="Y844" s="38" t="s">
        <v>702</v>
      </c>
      <c r="Z844" s="41">
        <v>0.27708333333333335</v>
      </c>
      <c r="AA844" s="41">
        <v>0.27708333333333335</v>
      </c>
      <c r="AB844" s="41">
        <v>0.27708333333333335</v>
      </c>
      <c r="AC844" s="44">
        <v>0.77916666666666667</v>
      </c>
      <c r="AD844" s="42">
        <f>IF(PA[[#This Row],[Acknowledgement Time ]]="NA","",(PA[[#This Row],[Acknowledgement Time ]]-PA[[#This Row],[Fault Time]])*24)</f>
        <v>0</v>
      </c>
      <c r="AE844" s="42">
        <f>IF(PA[[#This Row],[Work Start time on Fault]]="NA","",(PA[[#This Row],[Work Start time on Fault]]-PA[[#This Row],[Fault Time]])*24)</f>
        <v>0</v>
      </c>
      <c r="AF844" s="43" t="str">
        <f>IF(PA[[#This Row],[Status]]="Open","",(PA[[#This Row],[Work Completion time on fault]]-PA[[#This Row],[Fault Time]])*24)</f>
        <v/>
      </c>
      <c r="AG844" s="42">
        <f>IFERROR((PA[[#This Row],[Work Completion time on fault]]-PA[[#This Row],[Fault Time]])*24,"")</f>
        <v>12.05</v>
      </c>
      <c r="AH844" s="35" t="s">
        <v>552</v>
      </c>
      <c r="AI844" s="32" t="s">
        <v>553</v>
      </c>
      <c r="AJ844" s="34">
        <f ca="1">IFERROR(PA[[#This Row],[Breakdown Time]]*PA[[#This Row],[Plant Equivalent Weightage]],"")</f>
        <v>1.8301255728143784E-2</v>
      </c>
      <c r="AK844" s="35">
        <v>5021</v>
      </c>
      <c r="AL844" s="49">
        <f>IFERROR((_xlfn.XLOOKUP($G844,'Modelling New'!$D:$D,'Modelling New'!$O:$O)*PA[[#This Row],[Lost PoA(Wh/m2)]]*PA[[#This Row],[DC Capacity Affected (kW)]])/1000,"")</f>
        <v>1039.1387693146382</v>
      </c>
    </row>
    <row r="845" spans="1:38">
      <c r="A845" s="174">
        <f t="shared" si="14"/>
        <v>844</v>
      </c>
      <c r="B845" s="30">
        <v>45837</v>
      </c>
      <c r="C845" s="184">
        <f>YEAR(PA[[#This Row],[Date]])+IF(MONTH(PA[[#This Row],[Date]])&gt;=4,1,0)</f>
        <v>2026</v>
      </c>
      <c r="D845" s="32">
        <f>YEAR(PA[[#This Row],[Date]])</f>
        <v>2025</v>
      </c>
      <c r="E845" s="36" t="s">
        <v>364</v>
      </c>
      <c r="F845" s="36" t="s">
        <v>364</v>
      </c>
      <c r="G845" s="217">
        <v>45809</v>
      </c>
      <c r="H845" s="31">
        <f>DAY(EOMONTH(PA[[#This Row],[Month Year]],0))</f>
        <v>30</v>
      </c>
      <c r="I845" s="33">
        <v>0.27708333333333335</v>
      </c>
      <c r="J845" s="33">
        <v>0.77916666666666667</v>
      </c>
      <c r="K845" s="34">
        <f>IFERROR((PA[[#This Row],[Sunset Time (POA&lt;20 W/m2)]]-PA[[#This Row],[Sunrise Time (POA&gt;20 W/m2)]])*24,"")</f>
        <v>12.05</v>
      </c>
      <c r="L845" s="32" t="s">
        <v>412</v>
      </c>
      <c r="M845" s="32" t="s">
        <v>484</v>
      </c>
      <c r="N845" s="36" t="s">
        <v>413</v>
      </c>
      <c r="O845" s="35"/>
      <c r="P845" s="35"/>
      <c r="Q845" s="32"/>
      <c r="R845" s="31">
        <f>IF((PA[[#This Row],[String Type(If String BD)]]&amp;PA[[#This Row],[Equipment (If any BD other than PV  array and inv)]])="",1,0)</f>
        <v>1</v>
      </c>
      <c r="S845" s="31">
        <f>IF(PA[[#This Row],[String Type(If String BD)]]="",1,0)</f>
        <v>1</v>
      </c>
      <c r="T84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45" s="34">
        <f>IFERROR(_xlfn.XLOOKUP(PA[[#This Row],[Affected Equipment ]],'Basic Data'!N:N,'Basic Data'!Q:Q),"")</f>
        <v>2041.6000000000001</v>
      </c>
      <c r="V845" s="302">
        <f ca="1">IFERROR(_xlfn.XLOOKUP(PA[[#This Row],[Affected Equipment ]],'Basic Data'!N:N,'Basic Data'!R:R),"")</f>
        <v>1.2150211271796704E-2</v>
      </c>
      <c r="W845" s="35" t="s">
        <v>414</v>
      </c>
      <c r="X845" s="38"/>
      <c r="Y845" s="38" t="s">
        <v>75</v>
      </c>
      <c r="Z845" s="41">
        <v>0.27708333333333335</v>
      </c>
      <c r="AA845" s="41">
        <v>0.27708333333333335</v>
      </c>
      <c r="AB845" s="41">
        <v>0.27708333333333335</v>
      </c>
      <c r="AC845" s="44">
        <v>0.30555555555555558</v>
      </c>
      <c r="AD845" s="42">
        <f>IF(PA[[#This Row],[Acknowledgement Time ]]="NA","",(PA[[#This Row],[Acknowledgement Time ]]-PA[[#This Row],[Fault Time]])*24)</f>
        <v>0</v>
      </c>
      <c r="AE845" s="42">
        <f>IF(PA[[#This Row],[Work Start time on Fault]]="NA","",(PA[[#This Row],[Work Start time on Fault]]-PA[[#This Row],[Fault Time]])*24)</f>
        <v>0</v>
      </c>
      <c r="AF845" s="43">
        <f>IF(PA[[#This Row],[Status]]="Open","",(PA[[#This Row],[Work Completion time on fault]]-PA[[#This Row],[Fault Time]])*24)</f>
        <v>0.68333333333333357</v>
      </c>
      <c r="AG845" s="42">
        <f>IFERROR((PA[[#This Row],[Work Completion time on fault]]-PA[[#This Row],[Fault Time]])*24,"")</f>
        <v>0.68333333333333357</v>
      </c>
      <c r="AH845" s="35" t="s">
        <v>562</v>
      </c>
      <c r="AI845" s="32" t="s">
        <v>368</v>
      </c>
      <c r="AJ845" s="34">
        <f ca="1">IFERROR(PA[[#This Row],[Breakdown Time]]*PA[[#This Row],[Plant Equivalent Weightage]],"")</f>
        <v>8.3026443690610834E-3</v>
      </c>
      <c r="AK845" s="35">
        <v>43</v>
      </c>
      <c r="AL845" s="49">
        <f>IFERROR((_xlfn.XLOOKUP($G845,'Modelling New'!$D:$D,'Modelling New'!$O:$O)*PA[[#This Row],[Lost PoA(Wh/m2)]]*PA[[#This Row],[DC Capacity Affected (kW)]])/1000,"")</f>
        <v>71.193733647527509</v>
      </c>
    </row>
    <row r="846" spans="1:38">
      <c r="A846" s="174">
        <f t="shared" si="14"/>
        <v>845</v>
      </c>
      <c r="B846" s="30">
        <v>45837</v>
      </c>
      <c r="C846" s="184">
        <f>YEAR(PA[[#This Row],[Date]])+IF(MONTH(PA[[#This Row],[Date]])&gt;=4,1,0)</f>
        <v>2026</v>
      </c>
      <c r="D846" s="32">
        <f>YEAR(PA[[#This Row],[Date]])</f>
        <v>2025</v>
      </c>
      <c r="E846" s="36" t="s">
        <v>364</v>
      </c>
      <c r="F846" s="36" t="s">
        <v>364</v>
      </c>
      <c r="G846" s="217">
        <v>45809</v>
      </c>
      <c r="H846" s="31">
        <f>DAY(EOMONTH(PA[[#This Row],[Month Year]],0))</f>
        <v>30</v>
      </c>
      <c r="I846" s="33">
        <v>0.27708333333333335</v>
      </c>
      <c r="J846" s="33">
        <v>0.77916666666666667</v>
      </c>
      <c r="K846" s="34">
        <f>IFERROR((PA[[#This Row],[Sunset Time (POA&lt;20 W/m2)]]-PA[[#This Row],[Sunrise Time (POA&gt;20 W/m2)]])*24,"")</f>
        <v>12.05</v>
      </c>
      <c r="L846" s="32" t="s">
        <v>479</v>
      </c>
      <c r="M846" s="32"/>
      <c r="N846" s="32"/>
      <c r="O846" s="35"/>
      <c r="P846" s="35"/>
      <c r="Q846" s="32" t="s">
        <v>420</v>
      </c>
      <c r="R846" s="31">
        <f>IF((PA[[#This Row],[String Type(If String BD)]]&amp;PA[[#This Row],[Equipment (If any BD other than PV  array and inv)]])="",1,0)</f>
        <v>0</v>
      </c>
      <c r="S846" s="31">
        <f>IF(PA[[#This Row],[String Type(If String BD)]]="",1,0)</f>
        <v>1</v>
      </c>
      <c r="T84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IS3MVP</v>
      </c>
      <c r="U846" s="34">
        <f>IFERROR(_xlfn.XLOOKUP(PA[[#This Row],[Affected Equipment ]],'Basic Data'!N:N,'Basic Data'!Q:Q),"")</f>
        <v>8453.5</v>
      </c>
      <c r="V846" s="302">
        <f ca="1">IFERROR(_xlfn.XLOOKUP(PA[[#This Row],[Affected Equipment ]],'Basic Data'!N:N,'Basic Data'!R:R),"")</f>
        <v>5.0309468547283222E-2</v>
      </c>
      <c r="W846" s="35" t="s">
        <v>421</v>
      </c>
      <c r="X846" s="38"/>
      <c r="Y846" s="38" t="s">
        <v>723</v>
      </c>
      <c r="Z846" s="44">
        <v>0.47708333333333336</v>
      </c>
      <c r="AA846" s="44">
        <v>0.47708333333333336</v>
      </c>
      <c r="AB846" s="44">
        <v>0.47708333333333336</v>
      </c>
      <c r="AC846" s="44">
        <v>0.50138888888888888</v>
      </c>
      <c r="AD846" s="42">
        <f>IF(PA[[#This Row],[Acknowledgement Time ]]="NA","",(PA[[#This Row],[Acknowledgement Time ]]-PA[[#This Row],[Fault Time]])*24)</f>
        <v>0</v>
      </c>
      <c r="AE846" s="42">
        <f>IF(PA[[#This Row],[Work Start time on Fault]]="NA","",(PA[[#This Row],[Work Start time on Fault]]-PA[[#This Row],[Fault Time]])*24)</f>
        <v>0</v>
      </c>
      <c r="AF846" s="43">
        <f>IF(PA[[#This Row],[Status]]="Open","",(PA[[#This Row],[Work Completion time on fault]]-PA[[#This Row],[Fault Time]])*24)</f>
        <v>0.58333333333333259</v>
      </c>
      <c r="AG846" s="42">
        <f>IFERROR((PA[[#This Row],[Work Completion time on fault]]-PA[[#This Row],[Fault Time]])*24,"")</f>
        <v>0.58333333333333259</v>
      </c>
      <c r="AH846" s="35" t="s">
        <v>423</v>
      </c>
      <c r="AI846" s="32" t="s">
        <v>368</v>
      </c>
      <c r="AJ846" s="34">
        <f ca="1">IFERROR(PA[[#This Row],[Breakdown Time]]*PA[[#This Row],[Plant Equivalent Weightage]],"")</f>
        <v>2.9347189985915175E-2</v>
      </c>
      <c r="AK846" s="35">
        <v>427</v>
      </c>
      <c r="AL846" s="49">
        <f>IFERROR((_xlfn.XLOOKUP($G846,'Modelling New'!$D:$D,'Modelling New'!$O:$O)*PA[[#This Row],[Lost PoA(Wh/m2)]]*PA[[#This Row],[DC Capacity Affected (kW)]])/1000,"")</f>
        <v>2927.29903011845</v>
      </c>
    </row>
    <row r="847" spans="1:38">
      <c r="A847" s="174">
        <f t="shared" si="14"/>
        <v>846</v>
      </c>
      <c r="B847" s="30">
        <v>45837</v>
      </c>
      <c r="C847" s="184">
        <f>YEAR(PA[[#This Row],[Date]])+IF(MONTH(PA[[#This Row],[Date]])&gt;=4,1,0)</f>
        <v>2026</v>
      </c>
      <c r="D847" s="32">
        <f>YEAR(PA[[#This Row],[Date]])</f>
        <v>2025</v>
      </c>
      <c r="E847" s="36" t="s">
        <v>364</v>
      </c>
      <c r="F847" s="36" t="s">
        <v>364</v>
      </c>
      <c r="G847" s="217">
        <v>45809</v>
      </c>
      <c r="H847" s="31">
        <f>DAY(EOMONTH(PA[[#This Row],[Month Year]],0))</f>
        <v>30</v>
      </c>
      <c r="I847" s="33">
        <v>0.27708333333333335</v>
      </c>
      <c r="J847" s="33">
        <v>0.77916666666666667</v>
      </c>
      <c r="K847" s="34">
        <f>IFERROR((PA[[#This Row],[Sunset Time (POA&lt;20 W/m2)]]-PA[[#This Row],[Sunrise Time (POA&gt;20 W/m2)]])*24,"")</f>
        <v>12.05</v>
      </c>
      <c r="L847" s="32" t="s">
        <v>474</v>
      </c>
      <c r="M847" s="36" t="s">
        <v>411</v>
      </c>
      <c r="N847" s="36" t="s">
        <v>413</v>
      </c>
      <c r="O847" s="37" t="s">
        <v>459</v>
      </c>
      <c r="P847" s="37" t="s">
        <v>472</v>
      </c>
      <c r="Q847" s="32"/>
      <c r="R847" s="31">
        <f>IF((PA[[#This Row],[String Type(If String BD)]]&amp;PA[[#This Row],[Equipment (If any BD other than PV  array and inv)]])="",1,0)</f>
        <v>0</v>
      </c>
      <c r="S847" s="31">
        <f>IF(PA[[#This Row],[String Type(If String BD)]]="",1,0)</f>
        <v>0</v>
      </c>
      <c r="T84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7" s="34">
        <f>IFERROR(_xlfn.XLOOKUP(PA[[#This Row],[Affected Equipment ]],'Basic Data'!N:N,'Basic Data'!Q:Q),"")</f>
        <v>31.610000000000003</v>
      </c>
      <c r="V847" s="302">
        <f ca="1">IFERROR(_xlfn.XLOOKUP(PA[[#This Row],[Affected Equipment ]],'Basic Data'!N:N,'Basic Data'!R:R),"")</f>
        <v>1.8812116883889783E-4</v>
      </c>
      <c r="W847" s="37" t="s">
        <v>448</v>
      </c>
      <c r="X847" s="38"/>
      <c r="Y847" s="39" t="s">
        <v>470</v>
      </c>
      <c r="Z847" s="41">
        <v>0.27708333333333335</v>
      </c>
      <c r="AA847" s="41">
        <v>0.27708333333333335</v>
      </c>
      <c r="AB847" s="41">
        <v>0.27708333333333335</v>
      </c>
      <c r="AC847" s="44">
        <v>0.70833333333333337</v>
      </c>
      <c r="AD847" s="42">
        <f>IF(PA[[#This Row],[Acknowledgement Time ]]="NA","",(PA[[#This Row],[Acknowledgement Time ]]-PA[[#This Row],[Fault Time]])*24)</f>
        <v>0</v>
      </c>
      <c r="AE847" s="42">
        <f>IF(PA[[#This Row],[Work Start time on Fault]]="NA","",(PA[[#This Row],[Work Start time on Fault]]-PA[[#This Row],[Fault Time]])*24)</f>
        <v>0</v>
      </c>
      <c r="AF847" s="43">
        <f>IF(PA[[#This Row],[Status]]="Open","",(PA[[#This Row],[Work Completion time on fault]]-PA[[#This Row],[Fault Time]])*24)</f>
        <v>10.350000000000001</v>
      </c>
      <c r="AG847" s="42">
        <f>IFERROR((PA[[#This Row],[Work Completion time on fault]]-PA[[#This Row],[Fault Time]])*24,"")</f>
        <v>10.350000000000001</v>
      </c>
      <c r="AH847" s="316" t="s">
        <v>649</v>
      </c>
      <c r="AI847" s="32" t="s">
        <v>368</v>
      </c>
      <c r="AJ847" s="34">
        <f ca="1">IFERROR(PA[[#This Row],[Breakdown Time]]*PA[[#This Row],[Plant Equivalent Weightage]],"")</f>
        <v>1.9470540974825929E-3</v>
      </c>
      <c r="AK847" s="35">
        <v>5105</v>
      </c>
      <c r="AL847" s="49">
        <f>IFERROR((_xlfn.XLOOKUP($G847,'Modelling New'!$D:$D,'Modelling New'!$O:$O)*PA[[#This Row],[Lost PoA(Wh/m2)]]*PA[[#This Row],[DC Capacity Affected (kW)]])/1000,"")</f>
        <v>130.86481606599642</v>
      </c>
    </row>
    <row r="848" spans="1:38">
      <c r="A848" s="174">
        <f t="shared" si="14"/>
        <v>847</v>
      </c>
      <c r="B848" s="134">
        <v>45837</v>
      </c>
      <c r="C848" s="183">
        <f>YEAR(PA[[#This Row],[Date]])+IF(MONTH(PA[[#This Row],[Date]])&gt;=4,1,0)</f>
        <v>2026</v>
      </c>
      <c r="D848" s="32">
        <f>YEAR(PA[[#This Row],[Date]])</f>
        <v>2025</v>
      </c>
      <c r="E848" s="36" t="s">
        <v>364</v>
      </c>
      <c r="F848" s="36" t="s">
        <v>364</v>
      </c>
      <c r="G848" s="217">
        <v>45809</v>
      </c>
      <c r="H848" s="175">
        <f>DAY(EOMONTH(PA[[#This Row],[Month Year]],0))</f>
        <v>30</v>
      </c>
      <c r="I848" s="33">
        <v>0.27708333333333335</v>
      </c>
      <c r="J848" s="33">
        <v>0.77916666666666667</v>
      </c>
      <c r="K848" s="34">
        <f>IFERROR((PA[[#This Row],[Sunset Time (POA&lt;20 W/m2)]]-PA[[#This Row],[Sunrise Time (POA&gt;20 W/m2)]])*24,"")</f>
        <v>12.05</v>
      </c>
      <c r="L848" s="32" t="s">
        <v>474</v>
      </c>
      <c r="M848" s="36" t="s">
        <v>411</v>
      </c>
      <c r="N848" s="36" t="s">
        <v>413</v>
      </c>
      <c r="O848" s="37" t="s">
        <v>459</v>
      </c>
      <c r="P848" s="37" t="s">
        <v>472</v>
      </c>
      <c r="Q848" s="36"/>
      <c r="R848" s="175">
        <f>IF((PA[[#This Row],[String Type(If String BD)]]&amp;PA[[#This Row],[Equipment (If any BD other than PV  array and inv)]])="",1,0)</f>
        <v>0</v>
      </c>
      <c r="S848" s="175">
        <f>IF(PA[[#This Row],[String Type(If String BD)]]="",1,0)</f>
        <v>0</v>
      </c>
      <c r="T848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48" s="176">
        <f>IFERROR(_xlfn.XLOOKUP(PA[[#This Row],[Affected Equipment ]],'Basic Data'!N:N,'Basic Data'!Q:Q),"")</f>
        <v>31.610000000000003</v>
      </c>
      <c r="V848" s="303">
        <f ca="1">IFERROR(_xlfn.XLOOKUP(PA[[#This Row],[Affected Equipment ]],'Basic Data'!N:N,'Basic Data'!R:R),"")</f>
        <v>1.8812116883889783E-4</v>
      </c>
      <c r="W848" s="37" t="s">
        <v>448</v>
      </c>
      <c r="X848" s="39"/>
      <c r="Y848" s="39" t="s">
        <v>470</v>
      </c>
      <c r="Z848" s="41">
        <v>0.27708333333333335</v>
      </c>
      <c r="AA848" s="41">
        <v>0.27708333333333335</v>
      </c>
      <c r="AB848" s="41">
        <v>0.27708333333333335</v>
      </c>
      <c r="AC848" s="45">
        <v>0.71527777777777779</v>
      </c>
      <c r="AD848" s="177">
        <f>IF(PA[[#This Row],[Acknowledgement Time ]]="NA","",(PA[[#This Row],[Acknowledgement Time ]]-PA[[#This Row],[Fault Time]])*24)</f>
        <v>0</v>
      </c>
      <c r="AE848" s="177">
        <f>IF(PA[[#This Row],[Work Start time on Fault]]="NA","",(PA[[#This Row],[Work Start time on Fault]]-PA[[#This Row],[Fault Time]])*24)</f>
        <v>0</v>
      </c>
      <c r="AF848" s="178">
        <f>IF(PA[[#This Row],[Status]]="Open","",(PA[[#This Row],[Work Completion time on fault]]-PA[[#This Row],[Fault Time]])*24)</f>
        <v>10.516666666666666</v>
      </c>
      <c r="AG848" s="177">
        <f>IFERROR((PA[[#This Row],[Work Completion time on fault]]-PA[[#This Row],[Fault Time]])*24,"")</f>
        <v>10.516666666666666</v>
      </c>
      <c r="AH848" s="316" t="s">
        <v>649</v>
      </c>
      <c r="AI848" s="32" t="s">
        <v>368</v>
      </c>
      <c r="AJ848" s="176">
        <f ca="1">IFERROR(PA[[#This Row],[Breakdown Time]]*PA[[#This Row],[Plant Equivalent Weightage]],"")</f>
        <v>1.9784076256224086E-3</v>
      </c>
      <c r="AK848" s="37">
        <v>5134</v>
      </c>
      <c r="AL848" s="278">
        <f>IFERROR((_xlfn.XLOOKUP($G848,'Modelling New'!$D:$D,'Modelling New'!$O:$O)*PA[[#This Row],[Lost PoA(Wh/m2)]]*PA[[#This Row],[DC Capacity Affected (kW)]])/1000,"")</f>
        <v>131.60822050594038</v>
      </c>
    </row>
    <row r="849" spans="1:38">
      <c r="A849" s="174">
        <f t="shared" si="14"/>
        <v>848</v>
      </c>
      <c r="B849" s="134">
        <v>45837</v>
      </c>
      <c r="C849" s="184">
        <f>YEAR(PA[[#This Row],[Date]])+IF(MONTH(PA[[#This Row],[Date]])&gt;=4,1,0)</f>
        <v>2026</v>
      </c>
      <c r="D849" s="32">
        <f>YEAR(PA[[#This Row],[Date]])</f>
        <v>2025</v>
      </c>
      <c r="E849" s="36" t="s">
        <v>364</v>
      </c>
      <c r="F849" s="36" t="s">
        <v>364</v>
      </c>
      <c r="G849" s="217">
        <v>45809</v>
      </c>
      <c r="H849" s="31">
        <f>DAY(EOMONTH(PA[[#This Row],[Month Year]],0))</f>
        <v>30</v>
      </c>
      <c r="I849" s="33">
        <v>0.27708333333333335</v>
      </c>
      <c r="J849" s="33">
        <v>0.77916666666666667</v>
      </c>
      <c r="K849" s="34">
        <f>IFERROR((PA[[#This Row],[Sunset Time (POA&lt;20 W/m2)]]-PA[[#This Row],[Sunrise Time (POA&gt;20 W/m2)]])*24,"")</f>
        <v>12.05</v>
      </c>
      <c r="L849" s="32" t="s">
        <v>451</v>
      </c>
      <c r="M849" s="36" t="s">
        <v>411</v>
      </c>
      <c r="N849" s="36" t="s">
        <v>413</v>
      </c>
      <c r="O849" s="37" t="s">
        <v>457</v>
      </c>
      <c r="P849" s="37" t="s">
        <v>407</v>
      </c>
      <c r="Q849" s="32"/>
      <c r="R849" s="31">
        <f>IF((PA[[#This Row],[String Type(If String BD)]]&amp;PA[[#This Row],[Equipment (If any BD other than PV  array and inv)]])="",1,0)</f>
        <v>0</v>
      </c>
      <c r="S849" s="31">
        <f>IF(PA[[#This Row],[String Type(If String BD)]]="",1,0)</f>
        <v>0</v>
      </c>
      <c r="T84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49" s="34">
        <f>IFERROR(_xlfn.XLOOKUP(PA[[#This Row],[Affected Equipment ]],'Basic Data'!N:N,'Basic Data'!Q:Q),"")</f>
        <v>31.900000000000002</v>
      </c>
      <c r="V849" s="302">
        <f ca="1">IFERROR(_xlfn.XLOOKUP(PA[[#This Row],[Affected Equipment ]],'Basic Data'!N:N,'Basic Data'!R:R),"")</f>
        <v>1.898470511218235E-4</v>
      </c>
      <c r="W849" s="37" t="s">
        <v>448</v>
      </c>
      <c r="X849" s="38"/>
      <c r="Y849" s="39" t="s">
        <v>470</v>
      </c>
      <c r="Z849" s="41">
        <v>0.27708333333333335</v>
      </c>
      <c r="AA849" s="41">
        <v>0.27708333333333335</v>
      </c>
      <c r="AB849" s="41">
        <v>0.27708333333333335</v>
      </c>
      <c r="AC849" s="44">
        <v>0.72222222222222221</v>
      </c>
      <c r="AD849" s="42">
        <f>IF(PA[[#This Row],[Acknowledgement Time ]]="NA","",(PA[[#This Row],[Acknowledgement Time ]]-PA[[#This Row],[Fault Time]])*24)</f>
        <v>0</v>
      </c>
      <c r="AE849" s="42">
        <f>IF(PA[[#This Row],[Work Start time on Fault]]="NA","",(PA[[#This Row],[Work Start time on Fault]]-PA[[#This Row],[Fault Time]])*24)</f>
        <v>0</v>
      </c>
      <c r="AF849" s="43">
        <f>IF(PA[[#This Row],[Status]]="Open","",(PA[[#This Row],[Work Completion time on fault]]-PA[[#This Row],[Fault Time]])*24)</f>
        <v>10.683333333333334</v>
      </c>
      <c r="AG849" s="42">
        <f>IFERROR((PA[[#This Row],[Work Completion time on fault]]-PA[[#This Row],[Fault Time]])*24,"")</f>
        <v>10.683333333333334</v>
      </c>
      <c r="AH849" s="316" t="s">
        <v>649</v>
      </c>
      <c r="AI849" s="32" t="s">
        <v>368</v>
      </c>
      <c r="AJ849" s="34">
        <f ca="1">IFERROR(PA[[#This Row],[Breakdown Time]]*PA[[#This Row],[Plant Equivalent Weightage]],"")</f>
        <v>2.0281993294848145E-3</v>
      </c>
      <c r="AK849" s="35">
        <v>5157</v>
      </c>
      <c r="AL849" s="49">
        <f>IFERROR((_xlfn.XLOOKUP($G849,'Modelling New'!$D:$D,'Modelling New'!$O:$O)*PA[[#This Row],[Lost PoA(Wh/m2)]]*PA[[#This Row],[DC Capacity Affected (kW)]])/1000,"")</f>
        <v>133.41064114109716</v>
      </c>
    </row>
    <row r="850" spans="1:38">
      <c r="A850" s="174">
        <f t="shared" si="14"/>
        <v>849</v>
      </c>
      <c r="B850" s="134">
        <v>45837</v>
      </c>
      <c r="C850" s="184">
        <f>YEAR(PA[[#This Row],[Date]])+IF(MONTH(PA[[#This Row],[Date]])&gt;=4,1,0)</f>
        <v>2026</v>
      </c>
      <c r="D850" s="32">
        <f>YEAR(PA[[#This Row],[Date]])</f>
        <v>2025</v>
      </c>
      <c r="E850" s="36" t="s">
        <v>364</v>
      </c>
      <c r="F850" s="36" t="s">
        <v>364</v>
      </c>
      <c r="G850" s="217">
        <v>45809</v>
      </c>
      <c r="H850" s="31">
        <f>DAY(EOMONTH(PA[[#This Row],[Month Year]],0))</f>
        <v>30</v>
      </c>
      <c r="I850" s="33">
        <v>0.27708333333333335</v>
      </c>
      <c r="J850" s="33">
        <v>0.77916666666666667</v>
      </c>
      <c r="K850" s="34">
        <f>IFERROR((PA[[#This Row],[Sunset Time (POA&lt;20 W/m2)]]-PA[[#This Row],[Sunrise Time (POA&gt;20 W/m2)]])*24,"")</f>
        <v>12.05</v>
      </c>
      <c r="L850" s="32" t="s">
        <v>525</v>
      </c>
      <c r="M850" s="32" t="s">
        <v>404</v>
      </c>
      <c r="N850" s="36" t="s">
        <v>413</v>
      </c>
      <c r="O850" s="37" t="s">
        <v>527</v>
      </c>
      <c r="P850" s="37" t="s">
        <v>472</v>
      </c>
      <c r="Q850" s="32"/>
      <c r="R850" s="31">
        <f>IF((PA[[#This Row],[String Type(If String BD)]]&amp;PA[[#This Row],[Equipment (If any BD other than PV  array and inv)]])="",1,0)</f>
        <v>0</v>
      </c>
      <c r="S850" s="31">
        <f>IF(PA[[#This Row],[String Type(If String BD)]]="",1,0)</f>
        <v>0</v>
      </c>
      <c r="T85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0" s="34">
        <f>IFERROR(_xlfn.XLOOKUP(PA[[#This Row],[Affected Equipment ]],'Basic Data'!N:N,'Basic Data'!Q:Q),"")</f>
        <v>31.610000000000003</v>
      </c>
      <c r="V850" s="302">
        <f ca="1">IFERROR(_xlfn.XLOOKUP(PA[[#This Row],[Affected Equipment ]],'Basic Data'!N:N,'Basic Data'!R:R),"")</f>
        <v>1.8812116883889783E-4</v>
      </c>
      <c r="W850" s="37" t="s">
        <v>448</v>
      </c>
      <c r="X850" s="38"/>
      <c r="Y850" s="39" t="s">
        <v>470</v>
      </c>
      <c r="Z850" s="41">
        <v>0.27708333333333335</v>
      </c>
      <c r="AA850" s="41">
        <v>0.27708333333333335</v>
      </c>
      <c r="AB850" s="41">
        <v>0.27708333333333335</v>
      </c>
      <c r="AC850" s="44">
        <v>0.69791666666666663</v>
      </c>
      <c r="AD850" s="42">
        <f>IF(PA[[#This Row],[Acknowledgement Time ]]="NA","",(PA[[#This Row],[Acknowledgement Time ]]-PA[[#This Row],[Fault Time]])*24)</f>
        <v>0</v>
      </c>
      <c r="AE850" s="42">
        <f>IF(PA[[#This Row],[Work Start time on Fault]]="NA","",(PA[[#This Row],[Work Start time on Fault]]-PA[[#This Row],[Fault Time]])*24)</f>
        <v>0</v>
      </c>
      <c r="AF850" s="43">
        <f>IF(PA[[#This Row],[Status]]="Open","",(PA[[#This Row],[Work Completion time on fault]]-PA[[#This Row],[Fault Time]])*24)</f>
        <v>10.099999999999998</v>
      </c>
      <c r="AG850" s="42">
        <f>IFERROR((PA[[#This Row],[Work Completion time on fault]]-PA[[#This Row],[Fault Time]])*24,"")</f>
        <v>10.099999999999998</v>
      </c>
      <c r="AH850" s="316" t="s">
        <v>649</v>
      </c>
      <c r="AI850" s="32" t="s">
        <v>368</v>
      </c>
      <c r="AJ850" s="34">
        <f ca="1">IFERROR(PA[[#This Row],[Breakdown Time]]*PA[[#This Row],[Plant Equivalent Weightage]],"")</f>
        <v>1.9000238052728677E-3</v>
      </c>
      <c r="AK850" s="35">
        <v>4808</v>
      </c>
      <c r="AL850" s="49">
        <f>IFERROR((_xlfn.XLOOKUP($G850,'Modelling New'!$D:$D,'Modelling New'!$O:$O)*PA[[#This Row],[Lost PoA(Wh/m2)]]*PA[[#This Row],[DC Capacity Affected (kW)]])/1000,"")</f>
        <v>123.25132921553592</v>
      </c>
    </row>
    <row r="851" spans="1:38">
      <c r="A851" s="174">
        <f t="shared" si="14"/>
        <v>850</v>
      </c>
      <c r="B851" s="134">
        <v>45837</v>
      </c>
      <c r="C851" s="184">
        <f>YEAR(PA[[#This Row],[Date]])+IF(MONTH(PA[[#This Row],[Date]])&gt;=4,1,0)</f>
        <v>2026</v>
      </c>
      <c r="D851" s="32">
        <f>YEAR(PA[[#This Row],[Date]])</f>
        <v>2025</v>
      </c>
      <c r="E851" s="36" t="s">
        <v>364</v>
      </c>
      <c r="F851" s="36" t="s">
        <v>364</v>
      </c>
      <c r="G851" s="217">
        <v>45809</v>
      </c>
      <c r="H851" s="31">
        <f>DAY(EOMONTH(PA[[#This Row],[Month Year]],0))</f>
        <v>30</v>
      </c>
      <c r="I851" s="33">
        <v>0.27708333333333335</v>
      </c>
      <c r="J851" s="33">
        <v>0.77916666666666667</v>
      </c>
      <c r="K851" s="34">
        <f>IFERROR((PA[[#This Row],[Sunset Time (POA&lt;20 W/m2)]]-PA[[#This Row],[Sunrise Time (POA&gt;20 W/m2)]])*24,"")</f>
        <v>12.05</v>
      </c>
      <c r="L851" s="32" t="s">
        <v>525</v>
      </c>
      <c r="M851" s="32" t="s">
        <v>404</v>
      </c>
      <c r="N851" s="36" t="s">
        <v>413</v>
      </c>
      <c r="O851" s="37" t="s">
        <v>527</v>
      </c>
      <c r="P851" s="37" t="s">
        <v>472</v>
      </c>
      <c r="Q851" s="32"/>
      <c r="R851" s="31">
        <f>IF((PA[[#This Row],[String Type(If String BD)]]&amp;PA[[#This Row],[Equipment (If any BD other than PV  array and inv)]])="",1,0)</f>
        <v>0</v>
      </c>
      <c r="S851" s="31">
        <f>IF(PA[[#This Row],[String Type(If String BD)]]="",1,0)</f>
        <v>0</v>
      </c>
      <c r="T85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51" s="34">
        <f>IFERROR(_xlfn.XLOOKUP(PA[[#This Row],[Affected Equipment ]],'Basic Data'!N:N,'Basic Data'!Q:Q),"")</f>
        <v>31.610000000000003</v>
      </c>
      <c r="V851" s="302">
        <f ca="1">IFERROR(_xlfn.XLOOKUP(PA[[#This Row],[Affected Equipment ]],'Basic Data'!N:N,'Basic Data'!R:R),"")</f>
        <v>1.8812116883889783E-4</v>
      </c>
      <c r="W851" s="37" t="s">
        <v>448</v>
      </c>
      <c r="X851" s="38"/>
      <c r="Y851" s="39" t="s">
        <v>470</v>
      </c>
      <c r="Z851" s="41">
        <v>0.27708333333333335</v>
      </c>
      <c r="AA851" s="41">
        <v>0.27708333333333335</v>
      </c>
      <c r="AB851" s="41">
        <v>0.27708333333333335</v>
      </c>
      <c r="AC851" s="44">
        <v>0.70833333333333337</v>
      </c>
      <c r="AD851" s="42">
        <f>IF(PA[[#This Row],[Acknowledgement Time ]]="NA","",(PA[[#This Row],[Acknowledgement Time ]]-PA[[#This Row],[Fault Time]])*24)</f>
        <v>0</v>
      </c>
      <c r="AE851" s="42">
        <f>IF(PA[[#This Row],[Work Start time on Fault]]="NA","",(PA[[#This Row],[Work Start time on Fault]]-PA[[#This Row],[Fault Time]])*24)</f>
        <v>0</v>
      </c>
      <c r="AF851" s="43">
        <f>IF(PA[[#This Row],[Status]]="Open","",(PA[[#This Row],[Work Completion time on fault]]-PA[[#This Row],[Fault Time]])*24)</f>
        <v>10.350000000000001</v>
      </c>
      <c r="AG851" s="42">
        <f>IFERROR((PA[[#This Row],[Work Completion time on fault]]-PA[[#This Row],[Fault Time]])*24,"")</f>
        <v>10.350000000000001</v>
      </c>
      <c r="AH851" s="316" t="s">
        <v>724</v>
      </c>
      <c r="AI851" s="32" t="s">
        <v>368</v>
      </c>
      <c r="AJ851" s="34">
        <f ca="1">IFERROR(PA[[#This Row],[Breakdown Time]]*PA[[#This Row],[Plant Equivalent Weightage]],"")</f>
        <v>1.9470540974825929E-3</v>
      </c>
      <c r="AK851" s="37">
        <v>4873</v>
      </c>
      <c r="AL851" s="49">
        <f>IFERROR((_xlfn.XLOOKUP($G851,'Modelling New'!$D:$D,'Modelling New'!$O:$O)*PA[[#This Row],[Lost PoA(Wh/m2)]]*PA[[#This Row],[DC Capacity Affected (kW)]])/1000,"")</f>
        <v>124.91758054644481</v>
      </c>
    </row>
    <row r="852" spans="1:38">
      <c r="A852" s="174">
        <f t="shared" si="14"/>
        <v>851</v>
      </c>
      <c r="B852" s="134">
        <v>45838</v>
      </c>
      <c r="C852" s="184">
        <f>YEAR(PA[[#This Row],[Date]])+IF(MONTH(PA[[#This Row],[Date]])&gt;=4,1,0)</f>
        <v>2026</v>
      </c>
      <c r="D852" s="32">
        <f>YEAR(PA[[#This Row],[Date]])</f>
        <v>2025</v>
      </c>
      <c r="E852" s="36" t="s">
        <v>364</v>
      </c>
      <c r="F852" s="36" t="s">
        <v>364</v>
      </c>
      <c r="G852" s="217">
        <v>45809</v>
      </c>
      <c r="H852" s="31">
        <f>DAY(EOMONTH(PA[[#This Row],[Month Year]],0))</f>
        <v>30</v>
      </c>
      <c r="I852" s="33">
        <v>0.26319444444444445</v>
      </c>
      <c r="J852" s="33">
        <v>0.7680555555555556</v>
      </c>
      <c r="K852" s="34">
        <f>IFERROR((PA[[#This Row],[Sunset Time (POA&lt;20 W/m2)]]-PA[[#This Row],[Sunrise Time (POA&gt;20 W/m2)]])*24,"")</f>
        <v>12.116666666666669</v>
      </c>
      <c r="L852" s="32" t="s">
        <v>511</v>
      </c>
      <c r="M852" s="32" t="s">
        <v>404</v>
      </c>
      <c r="N852" s="32"/>
      <c r="O852" s="35"/>
      <c r="P852" s="35"/>
      <c r="Q852" s="32"/>
      <c r="R852" s="31">
        <f>IF((PA[[#This Row],[String Type(If String BD)]]&amp;PA[[#This Row],[Equipment (If any BD other than PV  array and inv)]])="",1,0)</f>
        <v>1</v>
      </c>
      <c r="S852" s="31">
        <f>IF(PA[[#This Row],[String Type(If String BD)]]="",1,0)</f>
        <v>1</v>
      </c>
      <c r="T85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52" s="34">
        <f>IFERROR(_xlfn.XLOOKUP(PA[[#This Row],[Affected Equipment ]],'Basic Data'!N:N,'Basic Data'!Q:Q),"")</f>
        <v>4061.8850000000007</v>
      </c>
      <c r="V852" s="302">
        <f ca="1">IFERROR(_xlfn.XLOOKUP(PA[[#This Row],[Affected Equipment ]],'Basic Data'!N:N,'Basic Data'!R:R),"")</f>
        <v>2.4173570195798372E-2</v>
      </c>
      <c r="W852" s="35" t="s">
        <v>475</v>
      </c>
      <c r="X852" s="38"/>
      <c r="Y852" s="38" t="s">
        <v>439</v>
      </c>
      <c r="Z852" s="41">
        <v>0.26319444444444445</v>
      </c>
      <c r="AA852" s="41">
        <v>0.26319444444444445</v>
      </c>
      <c r="AB852" s="41">
        <v>0.26319444444444445</v>
      </c>
      <c r="AC852" s="44">
        <v>0.7680555555555556</v>
      </c>
      <c r="AD852" s="42">
        <f>IF(PA[[#This Row],[Acknowledgement Time ]]="NA","",(PA[[#This Row],[Acknowledgement Time ]]-PA[[#This Row],[Fault Time]])*24)</f>
        <v>0</v>
      </c>
      <c r="AE852" s="42">
        <f>IF(PA[[#This Row],[Work Start time on Fault]]="NA","",(PA[[#This Row],[Work Start time on Fault]]-PA[[#This Row],[Fault Time]])*24)</f>
        <v>0</v>
      </c>
      <c r="AF852" s="43" t="str">
        <f>IF(PA[[#This Row],[Status]]="Open","",(PA[[#This Row],[Work Completion time on fault]]-PA[[#This Row],[Fault Time]])*24)</f>
        <v/>
      </c>
      <c r="AG852" s="42">
        <f>IFERROR((PA[[#This Row],[Work Completion time on fault]]-PA[[#This Row],[Fault Time]])*24,"")</f>
        <v>12.116666666666669</v>
      </c>
      <c r="AH852" s="35" t="s">
        <v>673</v>
      </c>
      <c r="AI852" s="32" t="s">
        <v>553</v>
      </c>
      <c r="AJ852" s="34">
        <f ca="1">IFERROR(PA[[#This Row],[Breakdown Time]]*PA[[#This Row],[Plant Equivalent Weightage]],"")</f>
        <v>0.292903092205757</v>
      </c>
      <c r="AK852" s="35">
        <v>5217</v>
      </c>
      <c r="AL852" s="49">
        <f>IFERROR((_xlfn.XLOOKUP($G852,'Modelling New'!$D:$D,'Modelling New'!$O:$O)*PA[[#This Row],[Lost PoA(Wh/m2)]]*PA[[#This Row],[DC Capacity Affected (kW)]])/1000,"")</f>
        <v>17185.062543779626</v>
      </c>
    </row>
    <row r="853" spans="1:38">
      <c r="A853" s="174">
        <f t="shared" si="14"/>
        <v>852</v>
      </c>
      <c r="B853" s="134">
        <v>45838</v>
      </c>
      <c r="C853" s="184">
        <f>YEAR(PA[[#This Row],[Date]])+IF(MONTH(PA[[#This Row],[Date]])&gt;=4,1,0)</f>
        <v>2026</v>
      </c>
      <c r="D853" s="32">
        <f>YEAR(PA[[#This Row],[Date]])</f>
        <v>2025</v>
      </c>
      <c r="E853" s="36" t="s">
        <v>364</v>
      </c>
      <c r="F853" s="36" t="s">
        <v>364</v>
      </c>
      <c r="G853" s="217">
        <v>45809</v>
      </c>
      <c r="H853" s="31">
        <f>DAY(EOMONTH(PA[[#This Row],[Month Year]],0))</f>
        <v>30</v>
      </c>
      <c r="I853" s="33">
        <v>0.26319444444444445</v>
      </c>
      <c r="J853" s="33">
        <v>0.7680555555555556</v>
      </c>
      <c r="K853" s="34">
        <f>IFERROR((PA[[#This Row],[Sunset Time (POA&lt;20 W/m2)]]-PA[[#This Row],[Sunrise Time (POA&gt;20 W/m2)]])*24,"")</f>
        <v>12.116666666666669</v>
      </c>
      <c r="L853" s="36" t="s">
        <v>511</v>
      </c>
      <c r="M853" s="36" t="s">
        <v>411</v>
      </c>
      <c r="N853" s="36"/>
      <c r="O853" s="37"/>
      <c r="P853" s="35"/>
      <c r="Q853" s="32"/>
      <c r="R853" s="31">
        <f>IF((PA[[#This Row],[String Type(If String BD)]]&amp;PA[[#This Row],[Equipment (If any BD other than PV  array and inv)]])="",1,0)</f>
        <v>1</v>
      </c>
      <c r="S853" s="31">
        <f>IF(PA[[#This Row],[String Type(If String BD)]]="",1,0)</f>
        <v>1</v>
      </c>
      <c r="T85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53" s="34">
        <f>IFERROR(_xlfn.XLOOKUP(PA[[#This Row],[Affected Equipment ]],'Basic Data'!N:N,'Basic Data'!Q:Q),"")</f>
        <v>3888.03</v>
      </c>
      <c r="V853" s="302">
        <f ca="1">IFERROR(_xlfn.XLOOKUP(PA[[#This Row],[Affected Equipment ]],'Basic Data'!N:N,'Basic Data'!R:R),"")</f>
        <v>2.3138903767184433E-2</v>
      </c>
      <c r="W853" s="35" t="s">
        <v>475</v>
      </c>
      <c r="X853" s="38"/>
      <c r="Y853" s="38" t="s">
        <v>439</v>
      </c>
      <c r="Z853" s="41">
        <v>0.26319444444444445</v>
      </c>
      <c r="AA853" s="41">
        <v>0.26319444444444445</v>
      </c>
      <c r="AB853" s="41">
        <v>0.26319444444444445</v>
      </c>
      <c r="AC853" s="44">
        <v>0.7680555555555556</v>
      </c>
      <c r="AD853" s="42">
        <f>IF(PA[[#This Row],[Acknowledgement Time ]]="NA","",(PA[[#This Row],[Acknowledgement Time ]]-PA[[#This Row],[Fault Time]])*24)</f>
        <v>0</v>
      </c>
      <c r="AE853" s="42">
        <f>IF(PA[[#This Row],[Work Start time on Fault]]="NA","",(PA[[#This Row],[Work Start time on Fault]]-PA[[#This Row],[Fault Time]])*24)</f>
        <v>0</v>
      </c>
      <c r="AF853" s="43" t="str">
        <f>IF(PA[[#This Row],[Status]]="Open","",(PA[[#This Row],[Work Completion time on fault]]-PA[[#This Row],[Fault Time]])*24)</f>
        <v/>
      </c>
      <c r="AG853" s="42">
        <f>IFERROR((PA[[#This Row],[Work Completion time on fault]]-PA[[#This Row],[Fault Time]])*24,"")</f>
        <v>12.116666666666669</v>
      </c>
      <c r="AH853" s="35" t="s">
        <v>673</v>
      </c>
      <c r="AI853" s="32" t="s">
        <v>553</v>
      </c>
      <c r="AJ853" s="34">
        <f ca="1">IFERROR(PA[[#This Row],[Breakdown Time]]*PA[[#This Row],[Plant Equivalent Weightage]],"")</f>
        <v>0.28036638397905145</v>
      </c>
      <c r="AK853" s="35">
        <v>5217</v>
      </c>
      <c r="AL853" s="49">
        <f>IFERROR((_xlfn.XLOOKUP($G853,'Modelling New'!$D:$D,'Modelling New'!$O:$O)*PA[[#This Row],[Lost PoA(Wh/m2)]]*PA[[#This Row],[DC Capacity Affected (kW)]])/1000,"")</f>
        <v>16449.515119726802</v>
      </c>
    </row>
    <row r="854" spans="1:38">
      <c r="A854" s="174">
        <f t="shared" si="14"/>
        <v>853</v>
      </c>
      <c r="B854" s="134">
        <v>45838</v>
      </c>
      <c r="C854" s="184">
        <f>YEAR(PA[[#This Row],[Date]])+IF(MONTH(PA[[#This Row],[Date]])&gt;=4,1,0)</f>
        <v>2026</v>
      </c>
      <c r="D854" s="32">
        <f>YEAR(PA[[#This Row],[Date]])</f>
        <v>2025</v>
      </c>
      <c r="E854" s="36" t="s">
        <v>364</v>
      </c>
      <c r="F854" s="36" t="s">
        <v>364</v>
      </c>
      <c r="G854" s="217">
        <v>45809</v>
      </c>
      <c r="H854" s="31">
        <f>DAY(EOMONTH(PA[[#This Row],[Month Year]],0))</f>
        <v>30</v>
      </c>
      <c r="I854" s="33">
        <v>0.26319444444444445</v>
      </c>
      <c r="J854" s="33">
        <v>0.7680555555555556</v>
      </c>
      <c r="K854" s="34">
        <f>IFERROR((PA[[#This Row],[Sunset Time (POA&lt;20 W/m2)]]-PA[[#This Row],[Sunrise Time (POA&gt;20 W/m2)]])*24,"")</f>
        <v>12.116666666666669</v>
      </c>
      <c r="L854" s="32" t="s">
        <v>428</v>
      </c>
      <c r="M854" s="36" t="s">
        <v>411</v>
      </c>
      <c r="N854" s="36" t="s">
        <v>413</v>
      </c>
      <c r="O854" s="37" t="s">
        <v>406</v>
      </c>
      <c r="P854" s="35"/>
      <c r="Q854" s="32"/>
      <c r="R854" s="31">
        <f>IF((PA[[#This Row],[String Type(If String BD)]]&amp;PA[[#This Row],[Equipment (If any BD other than PV  array and inv)]])="",1,0)</f>
        <v>1</v>
      </c>
      <c r="S854" s="31">
        <f>IF(PA[[#This Row],[String Type(If String BD)]]="",1,0)</f>
        <v>1</v>
      </c>
      <c r="T85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54" s="34">
        <f>IFERROR(_xlfn.XLOOKUP(PA[[#This Row],[Affected Equipment ]],'Basic Data'!N:N,'Basic Data'!Q:Q),"")</f>
        <v>287.10000000000002</v>
      </c>
      <c r="V854" s="302">
        <f ca="1">IFERROR(_xlfn.XLOOKUP(PA[[#This Row],[Affected Equipment ]],'Basic Data'!N:N,'Basic Data'!R:R),"")</f>
        <v>1.7086234600964115E-3</v>
      </c>
      <c r="W854" s="35" t="s">
        <v>434</v>
      </c>
      <c r="X854" s="38"/>
      <c r="Y854" s="38" t="s">
        <v>680</v>
      </c>
      <c r="Z854" s="41">
        <v>0.26319444444444445</v>
      </c>
      <c r="AA854" s="41">
        <v>0.26319444444444445</v>
      </c>
      <c r="AB854" s="41">
        <v>0.26319444444444445</v>
      </c>
      <c r="AC854" s="44">
        <v>0.7680555555555556</v>
      </c>
      <c r="AD854" s="42">
        <f>IF(PA[[#This Row],[Acknowledgement Time ]]="NA","",(PA[[#This Row],[Acknowledgement Time ]]-PA[[#This Row],[Fault Time]])*24)</f>
        <v>0</v>
      </c>
      <c r="AE854" s="42">
        <f>IF(PA[[#This Row],[Work Start time on Fault]]="NA","",(PA[[#This Row],[Work Start time on Fault]]-PA[[#This Row],[Fault Time]])*24)</f>
        <v>0</v>
      </c>
      <c r="AF854" s="43" t="str">
        <f>IF(PA[[#This Row],[Status]]="Open","",(PA[[#This Row],[Work Completion time on fault]]-PA[[#This Row],[Fault Time]])*24)</f>
        <v/>
      </c>
      <c r="AG854" s="42">
        <f>IFERROR((PA[[#This Row],[Work Completion time on fault]]-PA[[#This Row],[Fault Time]])*24,"")</f>
        <v>12.116666666666669</v>
      </c>
      <c r="AH854" s="35" t="s">
        <v>552</v>
      </c>
      <c r="AI854" s="32" t="s">
        <v>553</v>
      </c>
      <c r="AJ854" s="34">
        <f ca="1">IFERROR(PA[[#This Row],[Breakdown Time]]*PA[[#This Row],[Plant Equivalent Weightage]],"")</f>
        <v>2.0702820924834858E-2</v>
      </c>
      <c r="AK854" s="35">
        <v>4984</v>
      </c>
      <c r="AL854" s="49">
        <f>IFERROR((_xlfn.XLOOKUP($G854,'Modelling New'!$D:$D,'Modelling New'!$O:$O)*PA[[#This Row],[Lost PoA(Wh/m2)]]*PA[[#This Row],[DC Capacity Affected (kW)]])/1000,"")</f>
        <v>1160.4164667490893</v>
      </c>
    </row>
    <row r="855" spans="1:38">
      <c r="A855" s="174">
        <f t="shared" si="14"/>
        <v>854</v>
      </c>
      <c r="B855" s="134">
        <v>45838</v>
      </c>
      <c r="C855" s="184">
        <f>YEAR(PA[[#This Row],[Date]])+IF(MONTH(PA[[#This Row],[Date]])&gt;=4,1,0)</f>
        <v>2026</v>
      </c>
      <c r="D855" s="32">
        <f>YEAR(PA[[#This Row],[Date]])</f>
        <v>2025</v>
      </c>
      <c r="E855" s="36" t="s">
        <v>364</v>
      </c>
      <c r="F855" s="36" t="s">
        <v>364</v>
      </c>
      <c r="G855" s="217">
        <v>45809</v>
      </c>
      <c r="H855" s="31">
        <f>DAY(EOMONTH(PA[[#This Row],[Month Year]],0))</f>
        <v>30</v>
      </c>
      <c r="I855" s="33">
        <v>0.26319444444444445</v>
      </c>
      <c r="J855" s="33">
        <v>0.7680555555555556</v>
      </c>
      <c r="K855" s="34">
        <f>IFERROR((PA[[#This Row],[Sunset Time (POA&lt;20 W/m2)]]-PA[[#This Row],[Sunrise Time (POA&gt;20 W/m2)]])*24,"")</f>
        <v>12.116666666666669</v>
      </c>
      <c r="L855" s="32" t="s">
        <v>428</v>
      </c>
      <c r="M855" s="36" t="s">
        <v>411</v>
      </c>
      <c r="N855" s="36" t="s">
        <v>413</v>
      </c>
      <c r="O855" s="37" t="s">
        <v>457</v>
      </c>
      <c r="P855" s="35"/>
      <c r="Q855" s="32"/>
      <c r="R855" s="31">
        <f>IF((PA[[#This Row],[String Type(If String BD)]]&amp;PA[[#This Row],[Equipment (If any BD other than PV  array and inv)]])="",1,0)</f>
        <v>1</v>
      </c>
      <c r="S855" s="31">
        <f>IF(PA[[#This Row],[String Type(If String BD)]]="",1,0)</f>
        <v>1</v>
      </c>
      <c r="T85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55" s="34">
        <f>IFERROR(_xlfn.XLOOKUP(PA[[#This Row],[Affected Equipment ]],'Basic Data'!N:N,'Basic Data'!Q:Q),"")</f>
        <v>287.10000000000002</v>
      </c>
      <c r="V855" s="302">
        <f ca="1">IFERROR(_xlfn.XLOOKUP(PA[[#This Row],[Affected Equipment ]],'Basic Data'!N:N,'Basic Data'!R:R),"")</f>
        <v>1.7086234600964115E-3</v>
      </c>
      <c r="W855" s="35" t="s">
        <v>434</v>
      </c>
      <c r="X855" s="38"/>
      <c r="Y855" s="38" t="s">
        <v>681</v>
      </c>
      <c r="Z855" s="41">
        <v>0.26319444444444445</v>
      </c>
      <c r="AA855" s="41">
        <v>0.26319444444444445</v>
      </c>
      <c r="AB855" s="41">
        <v>0.26319444444444445</v>
      </c>
      <c r="AC855" s="44">
        <v>0.7680555555555556</v>
      </c>
      <c r="AD855" s="42">
        <f>IF(PA[[#This Row],[Acknowledgement Time ]]="NA","",(PA[[#This Row],[Acknowledgement Time ]]-PA[[#This Row],[Fault Time]])*24)</f>
        <v>0</v>
      </c>
      <c r="AE855" s="42">
        <f>IF(PA[[#This Row],[Work Start time on Fault]]="NA","",(PA[[#This Row],[Work Start time on Fault]]-PA[[#This Row],[Fault Time]])*24)</f>
        <v>0</v>
      </c>
      <c r="AF855" s="43" t="str">
        <f>IF(PA[[#This Row],[Status]]="Open","",(PA[[#This Row],[Work Completion time on fault]]-PA[[#This Row],[Fault Time]])*24)</f>
        <v/>
      </c>
      <c r="AG855" s="42">
        <f>IFERROR((PA[[#This Row],[Work Completion time on fault]]-PA[[#This Row],[Fault Time]])*24,"")</f>
        <v>12.116666666666669</v>
      </c>
      <c r="AH855" s="35" t="s">
        <v>552</v>
      </c>
      <c r="AI855" s="32" t="s">
        <v>553</v>
      </c>
      <c r="AJ855" s="34">
        <f ca="1">IFERROR(PA[[#This Row],[Breakdown Time]]*PA[[#This Row],[Plant Equivalent Weightage]],"")</f>
        <v>2.0702820924834858E-2</v>
      </c>
      <c r="AK855" s="35">
        <v>4984</v>
      </c>
      <c r="AL855" s="49">
        <f>IFERROR((_xlfn.XLOOKUP($G855,'Modelling New'!$D:$D,'Modelling New'!$O:$O)*PA[[#This Row],[Lost PoA(Wh/m2)]]*PA[[#This Row],[DC Capacity Affected (kW)]])/1000,"")</f>
        <v>1160.4164667490893</v>
      </c>
    </row>
    <row r="856" spans="1:38">
      <c r="A856" s="174">
        <f t="shared" si="14"/>
        <v>855</v>
      </c>
      <c r="B856" s="134">
        <v>45838</v>
      </c>
      <c r="C856" s="184">
        <f>YEAR(PA[[#This Row],[Date]])+IF(MONTH(PA[[#This Row],[Date]])&gt;=4,1,0)</f>
        <v>2026</v>
      </c>
      <c r="D856" s="32">
        <f>YEAR(PA[[#This Row],[Date]])</f>
        <v>2025</v>
      </c>
      <c r="E856" s="36" t="s">
        <v>364</v>
      </c>
      <c r="F856" s="36" t="s">
        <v>364</v>
      </c>
      <c r="G856" s="217">
        <v>45809</v>
      </c>
      <c r="H856" s="31">
        <f>DAY(EOMONTH(PA[[#This Row],[Month Year]],0))</f>
        <v>30</v>
      </c>
      <c r="I856" s="33">
        <v>0.26319444444444445</v>
      </c>
      <c r="J856" s="33">
        <v>0.7680555555555556</v>
      </c>
      <c r="K856" s="34">
        <f>IFERROR((PA[[#This Row],[Sunset Time (POA&lt;20 W/m2)]]-PA[[#This Row],[Sunrise Time (POA&gt;20 W/m2)]])*24,"")</f>
        <v>12.116666666666669</v>
      </c>
      <c r="L856" s="32" t="s">
        <v>412</v>
      </c>
      <c r="M856" s="32" t="s">
        <v>484</v>
      </c>
      <c r="N856" s="36" t="s">
        <v>413</v>
      </c>
      <c r="O856" s="35" t="s">
        <v>473</v>
      </c>
      <c r="P856" s="35"/>
      <c r="Q856" s="32"/>
      <c r="R856" s="31">
        <f>IF((PA[[#This Row],[String Type(If String BD)]]&amp;PA[[#This Row],[Equipment (If any BD other than PV  array and inv)]])="",1,0)</f>
        <v>1</v>
      </c>
      <c r="S856" s="31">
        <f>IF(PA[[#This Row],[String Type(If String BD)]]="",1,0)</f>
        <v>1</v>
      </c>
      <c r="T85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56" s="34">
        <f>IFERROR(_xlfn.XLOOKUP(PA[[#This Row],[Affected Equipment ]],'Basic Data'!N:N,'Basic Data'!Q:Q),"")</f>
        <v>255.2</v>
      </c>
      <c r="V856" s="302">
        <f ca="1">IFERROR(_xlfn.XLOOKUP(PA[[#This Row],[Affected Equipment ]],'Basic Data'!N:N,'Basic Data'!R:R),"")</f>
        <v>1.5187764089745878E-3</v>
      </c>
      <c r="W856" s="35" t="s">
        <v>434</v>
      </c>
      <c r="X856" s="38"/>
      <c r="Y856" s="38" t="s">
        <v>701</v>
      </c>
      <c r="Z856" s="41">
        <v>0.26319444444444445</v>
      </c>
      <c r="AA856" s="41">
        <v>0.26319444444444445</v>
      </c>
      <c r="AB856" s="41">
        <v>0.26319444444444445</v>
      </c>
      <c r="AC856" s="44">
        <v>0.7680555555555556</v>
      </c>
      <c r="AD856" s="42">
        <f>IF(PA[[#This Row],[Acknowledgement Time ]]="NA","",(PA[[#This Row],[Acknowledgement Time ]]-PA[[#This Row],[Fault Time]])*24)</f>
        <v>0</v>
      </c>
      <c r="AE856" s="42">
        <f>IF(PA[[#This Row],[Work Start time on Fault]]="NA","",(PA[[#This Row],[Work Start time on Fault]]-PA[[#This Row],[Fault Time]])*24)</f>
        <v>0</v>
      </c>
      <c r="AF856" s="43" t="str">
        <f>IF(PA[[#This Row],[Status]]="Open","",(PA[[#This Row],[Work Completion time on fault]]-PA[[#This Row],[Fault Time]])*24)</f>
        <v/>
      </c>
      <c r="AG856" s="42">
        <f>IFERROR((PA[[#This Row],[Work Completion time on fault]]-PA[[#This Row],[Fault Time]])*24,"")</f>
        <v>12.116666666666669</v>
      </c>
      <c r="AH856" s="35" t="s">
        <v>552</v>
      </c>
      <c r="AI856" s="32" t="s">
        <v>553</v>
      </c>
      <c r="AJ856" s="34">
        <f ca="1">IFERROR(PA[[#This Row],[Breakdown Time]]*PA[[#This Row],[Plant Equivalent Weightage]],"")</f>
        <v>1.8402507488742094E-2</v>
      </c>
      <c r="AK856" s="35">
        <v>4984</v>
      </c>
      <c r="AL856" s="49">
        <f>IFERROR((_xlfn.XLOOKUP($G856,'Modelling New'!$D:$D,'Modelling New'!$O:$O)*PA[[#This Row],[Lost PoA(Wh/m2)]]*PA[[#This Row],[DC Capacity Affected (kW)]])/1000,"")</f>
        <v>1031.4813037769682</v>
      </c>
    </row>
    <row r="857" spans="1:38">
      <c r="A857" s="174">
        <f t="shared" si="14"/>
        <v>856</v>
      </c>
      <c r="B857" s="134">
        <v>45838</v>
      </c>
      <c r="C857" s="184">
        <f>YEAR(PA[[#This Row],[Date]])+IF(MONTH(PA[[#This Row],[Date]])&gt;=4,1,0)</f>
        <v>2026</v>
      </c>
      <c r="D857" s="32">
        <f>YEAR(PA[[#This Row],[Date]])</f>
        <v>2025</v>
      </c>
      <c r="E857" s="36" t="s">
        <v>364</v>
      </c>
      <c r="F857" s="36" t="s">
        <v>364</v>
      </c>
      <c r="G857" s="217">
        <v>45809</v>
      </c>
      <c r="H857" s="31">
        <f>DAY(EOMONTH(PA[[#This Row],[Month Year]],0))</f>
        <v>30</v>
      </c>
      <c r="I857" s="33">
        <v>0.26319444444444445</v>
      </c>
      <c r="J857" s="33">
        <v>0.7680555555555556</v>
      </c>
      <c r="K857" s="34">
        <f>IFERROR((PA[[#This Row],[Sunset Time (POA&lt;20 W/m2)]]-PA[[#This Row],[Sunrise Time (POA&gt;20 W/m2)]])*24,"")</f>
        <v>12.116666666666669</v>
      </c>
      <c r="L857" s="32" t="s">
        <v>412</v>
      </c>
      <c r="M857" s="32" t="s">
        <v>484</v>
      </c>
      <c r="N857" s="36" t="s">
        <v>413</v>
      </c>
      <c r="O857" s="37" t="s">
        <v>441</v>
      </c>
      <c r="P857" s="35"/>
      <c r="Q857" s="32"/>
      <c r="R857" s="31">
        <f>IF((PA[[#This Row],[String Type(If String BD)]]&amp;PA[[#This Row],[Equipment (If any BD other than PV  array and inv)]])="",1,0)</f>
        <v>1</v>
      </c>
      <c r="S857" s="31">
        <f>IF(PA[[#This Row],[String Type(If String BD)]]="",1,0)</f>
        <v>1</v>
      </c>
      <c r="T85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57" s="34">
        <f>IFERROR(_xlfn.XLOOKUP(PA[[#This Row],[Affected Equipment ]],'Basic Data'!N:N,'Basic Data'!Q:Q),"")</f>
        <v>255.2</v>
      </c>
      <c r="V857" s="302">
        <f ca="1">IFERROR(_xlfn.XLOOKUP(PA[[#This Row],[Affected Equipment ]],'Basic Data'!N:N,'Basic Data'!R:R),"")</f>
        <v>1.5187764089745878E-3</v>
      </c>
      <c r="W857" s="35" t="s">
        <v>434</v>
      </c>
      <c r="X857" s="38"/>
      <c r="Y857" s="38" t="s">
        <v>702</v>
      </c>
      <c r="Z857" s="41">
        <v>0.26319444444444445</v>
      </c>
      <c r="AA857" s="41">
        <v>0.26319444444444445</v>
      </c>
      <c r="AB857" s="41">
        <v>0.26319444444444445</v>
      </c>
      <c r="AC857" s="44">
        <v>0.7680555555555556</v>
      </c>
      <c r="AD857" s="42">
        <f>IF(PA[[#This Row],[Acknowledgement Time ]]="NA","",(PA[[#This Row],[Acknowledgement Time ]]-PA[[#This Row],[Fault Time]])*24)</f>
        <v>0</v>
      </c>
      <c r="AE857" s="42">
        <f>IF(PA[[#This Row],[Work Start time on Fault]]="NA","",(PA[[#This Row],[Work Start time on Fault]]-PA[[#This Row],[Fault Time]])*24)</f>
        <v>0</v>
      </c>
      <c r="AF857" s="43" t="str">
        <f>IF(PA[[#This Row],[Status]]="Open","",(PA[[#This Row],[Work Completion time on fault]]-PA[[#This Row],[Fault Time]])*24)</f>
        <v/>
      </c>
      <c r="AG857" s="42">
        <f>IFERROR((PA[[#This Row],[Work Completion time on fault]]-PA[[#This Row],[Fault Time]])*24,"")</f>
        <v>12.116666666666669</v>
      </c>
      <c r="AH857" s="35" t="s">
        <v>552</v>
      </c>
      <c r="AI857" s="32" t="s">
        <v>553</v>
      </c>
      <c r="AJ857" s="34">
        <f ca="1">IFERROR(PA[[#This Row],[Breakdown Time]]*PA[[#This Row],[Plant Equivalent Weightage]],"")</f>
        <v>1.8402507488742094E-2</v>
      </c>
      <c r="AK857" s="35">
        <v>4984</v>
      </c>
      <c r="AL857" s="49">
        <f>IFERROR((_xlfn.XLOOKUP($G857,'Modelling New'!$D:$D,'Modelling New'!$O:$O)*PA[[#This Row],[Lost PoA(Wh/m2)]]*PA[[#This Row],[DC Capacity Affected (kW)]])/1000,"")</f>
        <v>1031.4813037769682</v>
      </c>
    </row>
    <row r="858" spans="1:38">
      <c r="A858" s="174">
        <f t="shared" si="14"/>
        <v>857</v>
      </c>
      <c r="B858" s="134">
        <v>45838</v>
      </c>
      <c r="C858" s="184">
        <f>YEAR(PA[[#This Row],[Date]])+IF(MONTH(PA[[#This Row],[Date]])&gt;=4,1,0)</f>
        <v>2026</v>
      </c>
      <c r="D858" s="32">
        <f>YEAR(PA[[#This Row],[Date]])</f>
        <v>2025</v>
      </c>
      <c r="E858" s="36" t="s">
        <v>364</v>
      </c>
      <c r="F858" s="36" t="s">
        <v>364</v>
      </c>
      <c r="G858" s="217">
        <v>45809</v>
      </c>
      <c r="H858" s="31">
        <f>DAY(EOMONTH(PA[[#This Row],[Month Year]],0))</f>
        <v>30</v>
      </c>
      <c r="I858" s="33">
        <v>0.26319444444444445</v>
      </c>
      <c r="J858" s="33">
        <v>0.7680555555555556</v>
      </c>
      <c r="K858" s="34">
        <f>IFERROR((PA[[#This Row],[Sunset Time (POA&lt;20 W/m2)]]-PA[[#This Row],[Sunrise Time (POA&gt;20 W/m2)]])*24,"")</f>
        <v>12.116666666666669</v>
      </c>
      <c r="L858" s="32" t="s">
        <v>419</v>
      </c>
      <c r="M858" s="36" t="s">
        <v>411</v>
      </c>
      <c r="N858" s="36" t="s">
        <v>417</v>
      </c>
      <c r="O858" s="35"/>
      <c r="P858" s="35"/>
      <c r="Q858" s="32"/>
      <c r="R858" s="31">
        <f>IF((PA[[#This Row],[String Type(If String BD)]]&amp;PA[[#This Row],[Equipment (If any BD other than PV  array and inv)]])="",1,0)</f>
        <v>1</v>
      </c>
      <c r="S858" s="31">
        <f>IF(PA[[#This Row],[String Type(If String BD)]]="",1,0)</f>
        <v>1</v>
      </c>
      <c r="T85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IS11Inv2M1</v>
      </c>
      <c r="U858" s="34">
        <f>IFERROR(_xlfn.XLOOKUP(PA[[#This Row],[Affected Equipment ]],'Basic Data'!N:N,'Basic Data'!Q:Q),"")</f>
        <v>1579.0499999999997</v>
      </c>
      <c r="V858" s="302">
        <f ca="1">IFERROR(_xlfn.XLOOKUP(PA[[#This Row],[Affected Equipment ]],'Basic Data'!N:N,'Basic Data'!R:R),"")</f>
        <v>9.3974290305302612E-3</v>
      </c>
      <c r="W858" s="35" t="s">
        <v>414</v>
      </c>
      <c r="X858" s="38"/>
      <c r="Y858" s="315" t="s">
        <v>75</v>
      </c>
      <c r="Z858" s="41">
        <v>0.26319444444444445</v>
      </c>
      <c r="AA858" s="41">
        <v>0.26319444444444445</v>
      </c>
      <c r="AB858" s="41">
        <v>0.26319444444444445</v>
      </c>
      <c r="AC858" s="44">
        <v>0.30416666666666664</v>
      </c>
      <c r="AD858" s="42">
        <f>IF(PA[[#This Row],[Acknowledgement Time ]]="NA","",(PA[[#This Row],[Acknowledgement Time ]]-PA[[#This Row],[Fault Time]])*24)</f>
        <v>0</v>
      </c>
      <c r="AE858" s="42">
        <f>IF(PA[[#This Row],[Work Start time on Fault]]="NA","",(PA[[#This Row],[Work Start time on Fault]]-PA[[#This Row],[Fault Time]])*24)</f>
        <v>0</v>
      </c>
      <c r="AF858" s="43">
        <f>IF(PA[[#This Row],[Status]]="Open","",(PA[[#This Row],[Work Completion time on fault]]-PA[[#This Row],[Fault Time]])*24)</f>
        <v>0.9833333333333325</v>
      </c>
      <c r="AG858" s="42">
        <f>IFERROR((PA[[#This Row],[Work Completion time on fault]]-PA[[#This Row],[Fault Time]])*24,"")</f>
        <v>0.9833333333333325</v>
      </c>
      <c r="AH858" s="316" t="s">
        <v>492</v>
      </c>
      <c r="AI858" s="32" t="s">
        <v>368</v>
      </c>
      <c r="AJ858" s="34">
        <f ca="1">IFERROR(PA[[#This Row],[Breakdown Time]]*PA[[#This Row],[Plant Equivalent Weightage]],"")</f>
        <v>9.2408052133547483E-3</v>
      </c>
      <c r="AK858" s="35">
        <v>72</v>
      </c>
      <c r="AL858" s="49">
        <f>IFERROR((_xlfn.XLOOKUP($G858,'Modelling New'!$D:$D,'Modelling New'!$O:$O)*PA[[#This Row],[Lost PoA(Wh/m2)]]*PA[[#This Row],[DC Capacity Affected (kW)]])/1000,"")</f>
        <v>92.200024244108988</v>
      </c>
    </row>
    <row r="859" spans="1:38">
      <c r="A859" s="174">
        <f t="shared" si="14"/>
        <v>858</v>
      </c>
      <c r="B859" s="134">
        <v>45838</v>
      </c>
      <c r="C859" s="184">
        <f>YEAR(PA[[#This Row],[Date]])+IF(MONTH(PA[[#This Row],[Date]])&gt;=4,1,0)</f>
        <v>2026</v>
      </c>
      <c r="D859" s="32">
        <f>YEAR(PA[[#This Row],[Date]])</f>
        <v>2025</v>
      </c>
      <c r="E859" s="36" t="s">
        <v>364</v>
      </c>
      <c r="F859" s="36" t="s">
        <v>364</v>
      </c>
      <c r="G859" s="217">
        <v>45809</v>
      </c>
      <c r="H859" s="31">
        <f>DAY(EOMONTH(PA[[#This Row],[Month Year]],0))</f>
        <v>30</v>
      </c>
      <c r="I859" s="33">
        <v>0.26319444444444445</v>
      </c>
      <c r="J859" s="33">
        <v>0.7680555555555556</v>
      </c>
      <c r="K859" s="34">
        <f>IFERROR((PA[[#This Row],[Sunset Time (POA&lt;20 W/m2)]]-PA[[#This Row],[Sunrise Time (POA&gt;20 W/m2)]])*24,"")</f>
        <v>12.116666666666669</v>
      </c>
      <c r="L859" s="32" t="s">
        <v>419</v>
      </c>
      <c r="M859" s="36" t="s">
        <v>411</v>
      </c>
      <c r="N859" s="36" t="s">
        <v>417</v>
      </c>
      <c r="O859" s="37" t="s">
        <v>406</v>
      </c>
      <c r="P859" s="37" t="s">
        <v>407</v>
      </c>
      <c r="Q859" s="32"/>
      <c r="R859" s="31">
        <f>IF((PA[[#This Row],[String Type(If String BD)]]&amp;PA[[#This Row],[Equipment (If any BD other than PV  array and inv)]])="",1,0)</f>
        <v>0</v>
      </c>
      <c r="S859" s="31">
        <f>IF(PA[[#This Row],[String Type(If String BD)]]="",1,0)</f>
        <v>0</v>
      </c>
      <c r="T85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59" s="34">
        <f>IFERROR(_xlfn.XLOOKUP(PA[[#This Row],[Affected Equipment ]],'Basic Data'!N:N,'Basic Data'!Q:Q),"")</f>
        <v>31.900000000000002</v>
      </c>
      <c r="V859" s="302">
        <f ca="1">IFERROR(_xlfn.XLOOKUP(PA[[#This Row],[Affected Equipment ]],'Basic Data'!N:N,'Basic Data'!R:R),"")</f>
        <v>1.898470511218235E-4</v>
      </c>
      <c r="W859" s="37" t="s">
        <v>448</v>
      </c>
      <c r="X859" s="38"/>
      <c r="Y859" s="39" t="s">
        <v>470</v>
      </c>
      <c r="Z859" s="41">
        <v>0.26319444444444445</v>
      </c>
      <c r="AA859" s="41">
        <v>0.26319444444444445</v>
      </c>
      <c r="AB859" s="41">
        <v>0.26319444444444445</v>
      </c>
      <c r="AC859" s="44">
        <v>0.70833333333333337</v>
      </c>
      <c r="AD859" s="42">
        <f>IF(PA[[#This Row],[Acknowledgement Time ]]="NA","",(PA[[#This Row],[Acknowledgement Time ]]-PA[[#This Row],[Fault Time]])*24)</f>
        <v>0</v>
      </c>
      <c r="AE859" s="42">
        <f>IF(PA[[#This Row],[Work Start time on Fault]]="NA","",(PA[[#This Row],[Work Start time on Fault]]-PA[[#This Row],[Fault Time]])*24)</f>
        <v>0</v>
      </c>
      <c r="AF859" s="43">
        <f>IF(PA[[#This Row],[Status]]="Open","",(PA[[#This Row],[Work Completion time on fault]]-PA[[#This Row],[Fault Time]])*24)</f>
        <v>10.683333333333334</v>
      </c>
      <c r="AG859" s="42">
        <f>IFERROR((PA[[#This Row],[Work Completion time on fault]]-PA[[#This Row],[Fault Time]])*24,"")</f>
        <v>10.683333333333334</v>
      </c>
      <c r="AH859" s="316" t="s">
        <v>594</v>
      </c>
      <c r="AI859" s="32" t="s">
        <v>368</v>
      </c>
      <c r="AJ859" s="34">
        <f ca="1">IFERROR(PA[[#This Row],[Breakdown Time]]*PA[[#This Row],[Plant Equivalent Weightage]],"")</f>
        <v>2.0281993294848145E-3</v>
      </c>
      <c r="AK859" s="35">
        <v>5085</v>
      </c>
      <c r="AL859" s="49">
        <f>IFERROR((_xlfn.XLOOKUP($G859,'Modelling New'!$D:$D,'Modelling New'!$O:$O)*PA[[#This Row],[Lost PoA(Wh/m2)]]*PA[[#This Row],[DC Capacity Affected (kW)]])/1000,"")</f>
        <v>131.54801438869092</v>
      </c>
    </row>
    <row r="860" spans="1:38">
      <c r="A860" s="174">
        <f t="shared" ref="A860:A913" si="15">A859+1</f>
        <v>859</v>
      </c>
      <c r="B860" s="134">
        <v>45838</v>
      </c>
      <c r="C860" s="184">
        <f>YEAR(PA[[#This Row],[Date]])+IF(MONTH(PA[[#This Row],[Date]])&gt;=4,1,0)</f>
        <v>2026</v>
      </c>
      <c r="D860" s="32">
        <f>YEAR(PA[[#This Row],[Date]])</f>
        <v>2025</v>
      </c>
      <c r="E860" s="36" t="s">
        <v>364</v>
      </c>
      <c r="F860" s="36" t="s">
        <v>364</v>
      </c>
      <c r="G860" s="217">
        <v>45809</v>
      </c>
      <c r="H860" s="31">
        <f>DAY(EOMONTH(PA[[#This Row],[Month Year]],0))</f>
        <v>30</v>
      </c>
      <c r="I860" s="33">
        <v>0.26319444444444445</v>
      </c>
      <c r="J860" s="33">
        <v>0.7680555555555556</v>
      </c>
      <c r="K860" s="34">
        <f>IFERROR((PA[[#This Row],[Sunset Time (POA&lt;20 W/m2)]]-PA[[#This Row],[Sunrise Time (POA&gt;20 W/m2)]])*24,"")</f>
        <v>12.116666666666669</v>
      </c>
      <c r="L860" s="32" t="s">
        <v>419</v>
      </c>
      <c r="M860" s="36" t="s">
        <v>411</v>
      </c>
      <c r="N860" s="36" t="s">
        <v>417</v>
      </c>
      <c r="O860" s="37" t="s">
        <v>406</v>
      </c>
      <c r="P860" s="37" t="s">
        <v>407</v>
      </c>
      <c r="Q860" s="32"/>
      <c r="R860" s="31">
        <f>IF((PA[[#This Row],[String Type(If String BD)]]&amp;PA[[#This Row],[Equipment (If any BD other than PV  array and inv)]])="",1,0)</f>
        <v>0</v>
      </c>
      <c r="S860" s="31">
        <f>IF(PA[[#This Row],[String Type(If String BD)]]="",1,0)</f>
        <v>0</v>
      </c>
      <c r="T86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60" s="34">
        <f>IFERROR(_xlfn.XLOOKUP(PA[[#This Row],[Affected Equipment ]],'Basic Data'!N:N,'Basic Data'!Q:Q),"")</f>
        <v>31.900000000000002</v>
      </c>
      <c r="V860" s="302">
        <f ca="1">IFERROR(_xlfn.XLOOKUP(PA[[#This Row],[Affected Equipment ]],'Basic Data'!N:N,'Basic Data'!R:R),"")</f>
        <v>1.898470511218235E-4</v>
      </c>
      <c r="W860" s="37" t="s">
        <v>448</v>
      </c>
      <c r="X860" s="38"/>
      <c r="Y860" s="39" t="s">
        <v>470</v>
      </c>
      <c r="Z860" s="41">
        <v>0.26319444444444445</v>
      </c>
      <c r="AA860" s="41">
        <v>0.26319444444444445</v>
      </c>
      <c r="AB860" s="41">
        <v>0.26319444444444445</v>
      </c>
      <c r="AC860" s="44">
        <v>0.71527777777777779</v>
      </c>
      <c r="AD860" s="42">
        <f>IF(PA[[#This Row],[Acknowledgement Time ]]="NA","",(PA[[#This Row],[Acknowledgement Time ]]-PA[[#This Row],[Fault Time]])*24)</f>
        <v>0</v>
      </c>
      <c r="AE860" s="42">
        <f>IF(PA[[#This Row],[Work Start time on Fault]]="NA","",(PA[[#This Row],[Work Start time on Fault]]-PA[[#This Row],[Fault Time]])*24)</f>
        <v>0</v>
      </c>
      <c r="AF860" s="43">
        <f>IF(PA[[#This Row],[Status]]="Open","",(PA[[#This Row],[Work Completion time on fault]]-PA[[#This Row],[Fault Time]])*24)</f>
        <v>10.85</v>
      </c>
      <c r="AG860" s="42">
        <f>IFERROR((PA[[#This Row],[Work Completion time on fault]]-PA[[#This Row],[Fault Time]])*24,"")</f>
        <v>10.85</v>
      </c>
      <c r="AH860" s="316" t="s">
        <v>594</v>
      </c>
      <c r="AI860" s="32" t="s">
        <v>368</v>
      </c>
      <c r="AJ860" s="34">
        <f ca="1">IFERROR(PA[[#This Row],[Breakdown Time]]*PA[[#This Row],[Plant Equivalent Weightage]],"")</f>
        <v>2.0598405046717851E-3</v>
      </c>
      <c r="AK860" s="35">
        <v>5120</v>
      </c>
      <c r="AL860" s="49">
        <f>IFERROR((_xlfn.XLOOKUP($G860,'Modelling New'!$D:$D,'Modelling New'!$O:$O)*PA[[#This Row],[Lost PoA(Wh/m2)]]*PA[[#This Row],[DC Capacity Affected (kW)]])/1000,"")</f>
        <v>132.45345794888837</v>
      </c>
    </row>
    <row r="861" spans="1:38">
      <c r="A861" s="174">
        <f t="shared" si="15"/>
        <v>860</v>
      </c>
      <c r="B861" s="134">
        <v>45839</v>
      </c>
      <c r="C861" s="184">
        <f>YEAR(PA[[#This Row],[Date]])+IF(MONTH(PA[[#This Row],[Date]])&gt;=4,1,0)</f>
        <v>2026</v>
      </c>
      <c r="D861" s="32">
        <f>YEAR(PA[[#This Row],[Date]])</f>
        <v>2025</v>
      </c>
      <c r="E861" s="36" t="s">
        <v>364</v>
      </c>
      <c r="F861" s="36" t="s">
        <v>364</v>
      </c>
      <c r="G861" s="217">
        <v>45839</v>
      </c>
      <c r="H861" s="31">
        <f>DAY(EOMONTH(PA[[#This Row],[Month Year]],0))</f>
        <v>31</v>
      </c>
      <c r="I861" s="33">
        <v>0.28541666666666665</v>
      </c>
      <c r="J861" s="33">
        <v>0.77500000000000002</v>
      </c>
      <c r="K861" s="34">
        <f>IFERROR((PA[[#This Row],[Sunset Time (POA&lt;20 W/m2)]]-PA[[#This Row],[Sunrise Time (POA&gt;20 W/m2)]])*24,"")</f>
        <v>11.75</v>
      </c>
      <c r="L861" s="32" t="s">
        <v>511</v>
      </c>
      <c r="M861" s="32" t="s">
        <v>404</v>
      </c>
      <c r="N861" s="32"/>
      <c r="O861" s="35"/>
      <c r="P861" s="35"/>
      <c r="Q861" s="32"/>
      <c r="R861" s="31">
        <f>IF((PA[[#This Row],[String Type(If String BD)]]&amp;PA[[#This Row],[Equipment (If any BD other than PV  array and inv)]])="",1,0)</f>
        <v>1</v>
      </c>
      <c r="S861" s="31">
        <f>IF(PA[[#This Row],[String Type(If String BD)]]="",1,0)</f>
        <v>1</v>
      </c>
      <c r="T86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61" s="34">
        <f>IFERROR(_xlfn.XLOOKUP(PA[[#This Row],[Affected Equipment ]],'Basic Data'!N:N,'Basic Data'!Q:Q),"")</f>
        <v>4061.8850000000007</v>
      </c>
      <c r="V861" s="302">
        <f ca="1">IFERROR(_xlfn.XLOOKUP(PA[[#This Row],[Affected Equipment ]],'Basic Data'!N:N,'Basic Data'!R:R),"")</f>
        <v>2.4173570195798372E-2</v>
      </c>
      <c r="W861" s="35" t="s">
        <v>475</v>
      </c>
      <c r="X861" s="38"/>
      <c r="Y861" s="38" t="s">
        <v>439</v>
      </c>
      <c r="Z861" s="41">
        <v>0.28541666666666665</v>
      </c>
      <c r="AA861" s="41">
        <v>0.28541666666666665</v>
      </c>
      <c r="AB861" s="41">
        <v>0.28541666666666665</v>
      </c>
      <c r="AC861" s="44">
        <v>0.77500000000000002</v>
      </c>
      <c r="AD861" s="42">
        <f>IF(PA[[#This Row],[Acknowledgement Time ]]="NA","",(PA[[#This Row],[Acknowledgement Time ]]-PA[[#This Row],[Fault Time]])*24)</f>
        <v>0</v>
      </c>
      <c r="AE861" s="42">
        <f>IF(PA[[#This Row],[Work Start time on Fault]]="NA","",(PA[[#This Row],[Work Start time on Fault]]-PA[[#This Row],[Fault Time]])*24)</f>
        <v>0</v>
      </c>
      <c r="AF861" s="43" t="str">
        <f>IF(PA[[#This Row],[Status]]="Open","",(PA[[#This Row],[Work Completion time on fault]]-PA[[#This Row],[Fault Time]])*24)</f>
        <v/>
      </c>
      <c r="AG861" s="42">
        <f>IFERROR((PA[[#This Row],[Work Completion time on fault]]-PA[[#This Row],[Fault Time]])*24,"")</f>
        <v>11.75</v>
      </c>
      <c r="AH861" s="35" t="s">
        <v>673</v>
      </c>
      <c r="AI861" s="32" t="s">
        <v>553</v>
      </c>
      <c r="AJ861" s="34">
        <f ca="1">IFERROR(PA[[#This Row],[Breakdown Time]]*PA[[#This Row],[Plant Equivalent Weightage]],"")</f>
        <v>0.28403944980063089</v>
      </c>
      <c r="AK861" s="35">
        <v>3552</v>
      </c>
      <c r="AL861" s="49">
        <f>IFERROR((_xlfn.XLOOKUP($G861,'Modelling New'!$D:$D,'Modelling New'!$O:$O)*PA[[#This Row],[Lost PoA(Wh/m2)]]*PA[[#This Row],[DC Capacity Affected (kW)]])/1000,"")</f>
        <v>11942.24282826088</v>
      </c>
    </row>
    <row r="862" spans="1:38">
      <c r="A862" s="174">
        <f t="shared" si="15"/>
        <v>861</v>
      </c>
      <c r="B862" s="134">
        <v>45839</v>
      </c>
      <c r="C862" s="184">
        <f>YEAR(PA[[#This Row],[Date]])+IF(MONTH(PA[[#This Row],[Date]])&gt;=4,1,0)</f>
        <v>2026</v>
      </c>
      <c r="D862" s="32">
        <f>YEAR(PA[[#This Row],[Date]])</f>
        <v>2025</v>
      </c>
      <c r="E862" s="36" t="s">
        <v>364</v>
      </c>
      <c r="F862" s="36" t="s">
        <v>364</v>
      </c>
      <c r="G862" s="217">
        <v>45839</v>
      </c>
      <c r="H862" s="31">
        <f>DAY(EOMONTH(PA[[#This Row],[Month Year]],0))</f>
        <v>31</v>
      </c>
      <c r="I862" s="33">
        <v>0.28541666666666665</v>
      </c>
      <c r="J862" s="33">
        <v>0.77500000000000002</v>
      </c>
      <c r="K862" s="34">
        <f>IFERROR((PA[[#This Row],[Sunset Time (POA&lt;20 W/m2)]]-PA[[#This Row],[Sunrise Time (POA&gt;20 W/m2)]])*24,"")</f>
        <v>11.75</v>
      </c>
      <c r="L862" s="36" t="s">
        <v>511</v>
      </c>
      <c r="M862" s="36" t="s">
        <v>411</v>
      </c>
      <c r="N862" s="36"/>
      <c r="O862" s="37"/>
      <c r="P862" s="35"/>
      <c r="Q862" s="32"/>
      <c r="R862" s="31">
        <f>IF((PA[[#This Row],[String Type(If String BD)]]&amp;PA[[#This Row],[Equipment (If any BD other than PV  array and inv)]])="",1,0)</f>
        <v>1</v>
      </c>
      <c r="S862" s="31">
        <f>IF(PA[[#This Row],[String Type(If String BD)]]="",1,0)</f>
        <v>1</v>
      </c>
      <c r="T86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62" s="34">
        <f>IFERROR(_xlfn.XLOOKUP(PA[[#This Row],[Affected Equipment ]],'Basic Data'!N:N,'Basic Data'!Q:Q),"")</f>
        <v>3888.03</v>
      </c>
      <c r="V862" s="302">
        <f ca="1">IFERROR(_xlfn.XLOOKUP(PA[[#This Row],[Affected Equipment ]],'Basic Data'!N:N,'Basic Data'!R:R),"")</f>
        <v>2.3138903767184433E-2</v>
      </c>
      <c r="W862" s="35" t="s">
        <v>475</v>
      </c>
      <c r="X862" s="38"/>
      <c r="Y862" s="38" t="s">
        <v>439</v>
      </c>
      <c r="Z862" s="41">
        <v>0.28541666666666665</v>
      </c>
      <c r="AA862" s="41">
        <v>0.28541666666666665</v>
      </c>
      <c r="AB862" s="41">
        <v>0.28541666666666665</v>
      </c>
      <c r="AC862" s="44">
        <v>0.77500000000000002</v>
      </c>
      <c r="AD862" s="42">
        <f>IF(PA[[#This Row],[Acknowledgement Time ]]="NA","",(PA[[#This Row],[Acknowledgement Time ]]-PA[[#This Row],[Fault Time]])*24)</f>
        <v>0</v>
      </c>
      <c r="AE862" s="42">
        <f>IF(PA[[#This Row],[Work Start time on Fault]]="NA","",(PA[[#This Row],[Work Start time on Fault]]-PA[[#This Row],[Fault Time]])*24)</f>
        <v>0</v>
      </c>
      <c r="AF862" s="43" t="str">
        <f>IF(PA[[#This Row],[Status]]="Open","",(PA[[#This Row],[Work Completion time on fault]]-PA[[#This Row],[Fault Time]])*24)</f>
        <v/>
      </c>
      <c r="AG862" s="42">
        <f>IFERROR((PA[[#This Row],[Work Completion time on fault]]-PA[[#This Row],[Fault Time]])*24,"")</f>
        <v>11.75</v>
      </c>
      <c r="AH862" s="35" t="s">
        <v>673</v>
      </c>
      <c r="AI862" s="32" t="s">
        <v>553</v>
      </c>
      <c r="AJ862" s="34">
        <f ca="1">IFERROR(PA[[#This Row],[Breakdown Time]]*PA[[#This Row],[Plant Equivalent Weightage]],"")</f>
        <v>0.27188211926441708</v>
      </c>
      <c r="AK862" s="35">
        <v>3552</v>
      </c>
      <c r="AL862" s="49">
        <f>IFERROR((_xlfn.XLOOKUP($G862,'Modelling New'!$D:$D,'Modelling New'!$O:$O)*PA[[#This Row],[Lost PoA(Wh/m2)]]*PA[[#This Row],[DC Capacity Affected (kW)]])/1000,"")</f>
        <v>11431.096248062942</v>
      </c>
    </row>
    <row r="863" spans="1:38">
      <c r="A863" s="174">
        <f t="shared" si="15"/>
        <v>862</v>
      </c>
      <c r="B863" s="134">
        <v>45839</v>
      </c>
      <c r="C863" s="184">
        <f>YEAR(PA[[#This Row],[Date]])+IF(MONTH(PA[[#This Row],[Date]])&gt;=4,1,0)</f>
        <v>2026</v>
      </c>
      <c r="D863" s="32">
        <f>YEAR(PA[[#This Row],[Date]])</f>
        <v>2025</v>
      </c>
      <c r="E863" s="36" t="s">
        <v>364</v>
      </c>
      <c r="F863" s="36" t="s">
        <v>364</v>
      </c>
      <c r="G863" s="217">
        <v>45839</v>
      </c>
      <c r="H863" s="31">
        <f>DAY(EOMONTH(PA[[#This Row],[Month Year]],0))</f>
        <v>31</v>
      </c>
      <c r="I863" s="33">
        <v>0.28541666666666665</v>
      </c>
      <c r="J863" s="33">
        <v>0.77500000000000002</v>
      </c>
      <c r="K863" s="34">
        <f>IFERROR((PA[[#This Row],[Sunset Time (POA&lt;20 W/m2)]]-PA[[#This Row],[Sunrise Time (POA&gt;20 W/m2)]])*24,"")</f>
        <v>11.75</v>
      </c>
      <c r="L863" s="32" t="s">
        <v>428</v>
      </c>
      <c r="M863" s="36" t="s">
        <v>411</v>
      </c>
      <c r="N863" s="36" t="s">
        <v>413</v>
      </c>
      <c r="O863" s="37" t="s">
        <v>406</v>
      </c>
      <c r="P863" s="35"/>
      <c r="Q863" s="32"/>
      <c r="R863" s="31">
        <f>IF((PA[[#This Row],[String Type(If String BD)]]&amp;PA[[#This Row],[Equipment (If any BD other than PV  array and inv)]])="",1,0)</f>
        <v>1</v>
      </c>
      <c r="S863" s="31">
        <f>IF(PA[[#This Row],[String Type(If String BD)]]="",1,0)</f>
        <v>1</v>
      </c>
      <c r="T86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63" s="34">
        <f>IFERROR(_xlfn.XLOOKUP(PA[[#This Row],[Affected Equipment ]],'Basic Data'!N:N,'Basic Data'!Q:Q),"")</f>
        <v>287.10000000000002</v>
      </c>
      <c r="V863" s="302">
        <f ca="1">IFERROR(_xlfn.XLOOKUP(PA[[#This Row],[Affected Equipment ]],'Basic Data'!N:N,'Basic Data'!R:R),"")</f>
        <v>1.7086234600964115E-3</v>
      </c>
      <c r="W863" s="35" t="s">
        <v>434</v>
      </c>
      <c r="X863" s="38"/>
      <c r="Y863" s="38" t="s">
        <v>680</v>
      </c>
      <c r="Z863" s="41">
        <v>0.28541666666666665</v>
      </c>
      <c r="AA863" s="41">
        <v>0.28541666666666665</v>
      </c>
      <c r="AB863" s="41">
        <v>0.28541666666666665</v>
      </c>
      <c r="AC863" s="44">
        <v>0.77500000000000002</v>
      </c>
      <c r="AD863" s="42">
        <f>IF(PA[[#This Row],[Acknowledgement Time ]]="NA","",(PA[[#This Row],[Acknowledgement Time ]]-PA[[#This Row],[Fault Time]])*24)</f>
        <v>0</v>
      </c>
      <c r="AE863" s="42">
        <f>IF(PA[[#This Row],[Work Start time on Fault]]="NA","",(PA[[#This Row],[Work Start time on Fault]]-PA[[#This Row],[Fault Time]])*24)</f>
        <v>0</v>
      </c>
      <c r="AF863" s="43" t="str">
        <f>IF(PA[[#This Row],[Status]]="Open","",(PA[[#This Row],[Work Completion time on fault]]-PA[[#This Row],[Fault Time]])*24)</f>
        <v/>
      </c>
      <c r="AG863" s="42">
        <f>IFERROR((PA[[#This Row],[Work Completion time on fault]]-PA[[#This Row],[Fault Time]])*24,"")</f>
        <v>11.75</v>
      </c>
      <c r="AH863" s="35" t="s">
        <v>552</v>
      </c>
      <c r="AI863" s="32" t="s">
        <v>553</v>
      </c>
      <c r="AJ863" s="34">
        <f ca="1">IFERROR(PA[[#This Row],[Breakdown Time]]*PA[[#This Row],[Plant Equivalent Weightage]],"")</f>
        <v>2.0076325656132835E-2</v>
      </c>
      <c r="AK863" s="35">
        <v>3633</v>
      </c>
      <c r="AL863" s="49">
        <f>IFERROR((_xlfn.XLOOKUP($G863,'Modelling New'!$D:$D,'Modelling New'!$O:$O)*PA[[#This Row],[Lost PoA(Wh/m2)]]*PA[[#This Row],[DC Capacity Affected (kW)]])/1000,"")</f>
        <v>863.34406421666711</v>
      </c>
    </row>
    <row r="864" spans="1:38">
      <c r="A864" s="174">
        <f t="shared" si="15"/>
        <v>863</v>
      </c>
      <c r="B864" s="134">
        <v>45839</v>
      </c>
      <c r="C864" s="184">
        <f>YEAR(PA[[#This Row],[Date]])+IF(MONTH(PA[[#This Row],[Date]])&gt;=4,1,0)</f>
        <v>2026</v>
      </c>
      <c r="D864" s="32">
        <f>YEAR(PA[[#This Row],[Date]])</f>
        <v>2025</v>
      </c>
      <c r="E864" s="36" t="s">
        <v>364</v>
      </c>
      <c r="F864" s="36" t="s">
        <v>364</v>
      </c>
      <c r="G864" s="217">
        <v>45839</v>
      </c>
      <c r="H864" s="31">
        <f>DAY(EOMONTH(PA[[#This Row],[Month Year]],0))</f>
        <v>31</v>
      </c>
      <c r="I864" s="33">
        <v>0.28541666666666665</v>
      </c>
      <c r="J864" s="33">
        <v>0.77500000000000002</v>
      </c>
      <c r="K864" s="34">
        <f>IFERROR((PA[[#This Row],[Sunset Time (POA&lt;20 W/m2)]]-PA[[#This Row],[Sunrise Time (POA&gt;20 W/m2)]])*24,"")</f>
        <v>11.75</v>
      </c>
      <c r="L864" s="32" t="s">
        <v>428</v>
      </c>
      <c r="M864" s="36" t="s">
        <v>411</v>
      </c>
      <c r="N864" s="36" t="s">
        <v>413</v>
      </c>
      <c r="O864" s="37" t="s">
        <v>457</v>
      </c>
      <c r="P864" s="35"/>
      <c r="Q864" s="32"/>
      <c r="R864" s="31">
        <f>IF((PA[[#This Row],[String Type(If String BD)]]&amp;PA[[#This Row],[Equipment (If any BD other than PV  array and inv)]])="",1,0)</f>
        <v>1</v>
      </c>
      <c r="S864" s="31">
        <f>IF(PA[[#This Row],[String Type(If String BD)]]="",1,0)</f>
        <v>1</v>
      </c>
      <c r="T86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64" s="34">
        <f>IFERROR(_xlfn.XLOOKUP(PA[[#This Row],[Affected Equipment ]],'Basic Data'!N:N,'Basic Data'!Q:Q),"")</f>
        <v>287.10000000000002</v>
      </c>
      <c r="V864" s="302">
        <f ca="1">IFERROR(_xlfn.XLOOKUP(PA[[#This Row],[Affected Equipment ]],'Basic Data'!N:N,'Basic Data'!R:R),"")</f>
        <v>1.7086234600964115E-3</v>
      </c>
      <c r="W864" s="35" t="s">
        <v>434</v>
      </c>
      <c r="X864" s="38"/>
      <c r="Y864" s="38" t="s">
        <v>681</v>
      </c>
      <c r="Z864" s="41">
        <v>0.28541666666666665</v>
      </c>
      <c r="AA864" s="41">
        <v>0.28541666666666665</v>
      </c>
      <c r="AB864" s="41">
        <v>0.28541666666666665</v>
      </c>
      <c r="AC864" s="44">
        <v>0.77500000000000002</v>
      </c>
      <c r="AD864" s="42">
        <f>IF(PA[[#This Row],[Acknowledgement Time ]]="NA","",(PA[[#This Row],[Acknowledgement Time ]]-PA[[#This Row],[Fault Time]])*24)</f>
        <v>0</v>
      </c>
      <c r="AE864" s="42">
        <f>IF(PA[[#This Row],[Work Start time on Fault]]="NA","",(PA[[#This Row],[Work Start time on Fault]]-PA[[#This Row],[Fault Time]])*24)</f>
        <v>0</v>
      </c>
      <c r="AF864" s="43" t="str">
        <f>IF(PA[[#This Row],[Status]]="Open","",(PA[[#This Row],[Work Completion time on fault]]-PA[[#This Row],[Fault Time]])*24)</f>
        <v/>
      </c>
      <c r="AG864" s="42">
        <f>IFERROR((PA[[#This Row],[Work Completion time on fault]]-PA[[#This Row],[Fault Time]])*24,"")</f>
        <v>11.75</v>
      </c>
      <c r="AH864" s="35" t="s">
        <v>552</v>
      </c>
      <c r="AI864" s="32" t="s">
        <v>553</v>
      </c>
      <c r="AJ864" s="34">
        <f ca="1">IFERROR(PA[[#This Row],[Breakdown Time]]*PA[[#This Row],[Plant Equivalent Weightage]],"")</f>
        <v>2.0076325656132835E-2</v>
      </c>
      <c r="AK864" s="35">
        <v>3633</v>
      </c>
      <c r="AL864" s="49">
        <f>IFERROR((_xlfn.XLOOKUP($G864,'Modelling New'!$D:$D,'Modelling New'!$O:$O)*PA[[#This Row],[Lost PoA(Wh/m2)]]*PA[[#This Row],[DC Capacity Affected (kW)]])/1000,"")</f>
        <v>863.34406421666711</v>
      </c>
    </row>
    <row r="865" spans="1:38">
      <c r="A865" s="174">
        <f t="shared" si="15"/>
        <v>864</v>
      </c>
      <c r="B865" s="134">
        <v>45839</v>
      </c>
      <c r="C865" s="184">
        <f>YEAR(PA[[#This Row],[Date]])+IF(MONTH(PA[[#This Row],[Date]])&gt;=4,1,0)</f>
        <v>2026</v>
      </c>
      <c r="D865" s="32">
        <f>YEAR(PA[[#This Row],[Date]])</f>
        <v>2025</v>
      </c>
      <c r="E865" s="36" t="s">
        <v>364</v>
      </c>
      <c r="F865" s="36" t="s">
        <v>364</v>
      </c>
      <c r="G865" s="217">
        <v>45839</v>
      </c>
      <c r="H865" s="31">
        <f>DAY(EOMONTH(PA[[#This Row],[Month Year]],0))</f>
        <v>31</v>
      </c>
      <c r="I865" s="33">
        <v>0.28541666666666665</v>
      </c>
      <c r="J865" s="33">
        <v>0.77500000000000002</v>
      </c>
      <c r="K865" s="34">
        <f>IFERROR((PA[[#This Row],[Sunset Time (POA&lt;20 W/m2)]]-PA[[#This Row],[Sunrise Time (POA&gt;20 W/m2)]])*24,"")</f>
        <v>11.75</v>
      </c>
      <c r="L865" s="32" t="s">
        <v>412</v>
      </c>
      <c r="M865" s="32" t="s">
        <v>484</v>
      </c>
      <c r="N865" s="36" t="s">
        <v>413</v>
      </c>
      <c r="O865" s="35" t="s">
        <v>473</v>
      </c>
      <c r="P865" s="35"/>
      <c r="Q865" s="32"/>
      <c r="R865" s="31">
        <f>IF((PA[[#This Row],[String Type(If String BD)]]&amp;PA[[#This Row],[Equipment (If any BD other than PV  array and inv)]])="",1,0)</f>
        <v>1</v>
      </c>
      <c r="S865" s="31">
        <f>IF(PA[[#This Row],[String Type(If String BD)]]="",1,0)</f>
        <v>1</v>
      </c>
      <c r="T86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65" s="34">
        <f>IFERROR(_xlfn.XLOOKUP(PA[[#This Row],[Affected Equipment ]],'Basic Data'!N:N,'Basic Data'!Q:Q),"")</f>
        <v>255.2</v>
      </c>
      <c r="V865" s="302">
        <f ca="1">IFERROR(_xlfn.XLOOKUP(PA[[#This Row],[Affected Equipment ]],'Basic Data'!N:N,'Basic Data'!R:R),"")</f>
        <v>1.5187764089745878E-3</v>
      </c>
      <c r="W865" s="35" t="s">
        <v>434</v>
      </c>
      <c r="X865" s="38"/>
      <c r="Y865" s="38" t="s">
        <v>701</v>
      </c>
      <c r="Z865" s="41">
        <v>0.28541666666666665</v>
      </c>
      <c r="AA865" s="41">
        <v>0.28541666666666665</v>
      </c>
      <c r="AB865" s="41">
        <v>0.28541666666666665</v>
      </c>
      <c r="AC865" s="44">
        <v>0.77500000000000002</v>
      </c>
      <c r="AD865" s="42">
        <f>IF(PA[[#This Row],[Acknowledgement Time ]]="NA","",(PA[[#This Row],[Acknowledgement Time ]]-PA[[#This Row],[Fault Time]])*24)</f>
        <v>0</v>
      </c>
      <c r="AE865" s="42">
        <f>IF(PA[[#This Row],[Work Start time on Fault]]="NA","",(PA[[#This Row],[Work Start time on Fault]]-PA[[#This Row],[Fault Time]])*24)</f>
        <v>0</v>
      </c>
      <c r="AF865" s="43" t="str">
        <f>IF(PA[[#This Row],[Status]]="Open","",(PA[[#This Row],[Work Completion time on fault]]-PA[[#This Row],[Fault Time]])*24)</f>
        <v/>
      </c>
      <c r="AG865" s="42">
        <f>IFERROR((PA[[#This Row],[Work Completion time on fault]]-PA[[#This Row],[Fault Time]])*24,"")</f>
        <v>11.75</v>
      </c>
      <c r="AH865" s="35" t="s">
        <v>552</v>
      </c>
      <c r="AI865" s="32" t="s">
        <v>553</v>
      </c>
      <c r="AJ865" s="34">
        <f ca="1">IFERROR(PA[[#This Row],[Breakdown Time]]*PA[[#This Row],[Plant Equivalent Weightage]],"")</f>
        <v>1.7845622805451405E-2</v>
      </c>
      <c r="AK865" s="35">
        <v>3633</v>
      </c>
      <c r="AL865" s="49">
        <f>IFERROR((_xlfn.XLOOKUP($G865,'Modelling New'!$D:$D,'Modelling New'!$O:$O)*PA[[#This Row],[Lost PoA(Wh/m2)]]*PA[[#This Row],[DC Capacity Affected (kW)]])/1000,"")</f>
        <v>767.41694597037065</v>
      </c>
    </row>
    <row r="866" spans="1:38">
      <c r="A866" s="174">
        <f t="shared" si="15"/>
        <v>865</v>
      </c>
      <c r="B866" s="134">
        <v>45839</v>
      </c>
      <c r="C866" s="184">
        <f>YEAR(PA[[#This Row],[Date]])+IF(MONTH(PA[[#This Row],[Date]])&gt;=4,1,0)</f>
        <v>2026</v>
      </c>
      <c r="D866" s="32">
        <f>YEAR(PA[[#This Row],[Date]])</f>
        <v>2025</v>
      </c>
      <c r="E866" s="36" t="s">
        <v>364</v>
      </c>
      <c r="F866" s="36" t="s">
        <v>364</v>
      </c>
      <c r="G866" s="217">
        <v>45839</v>
      </c>
      <c r="H866" s="31">
        <f>DAY(EOMONTH(PA[[#This Row],[Month Year]],0))</f>
        <v>31</v>
      </c>
      <c r="I866" s="33">
        <v>0.28541666666666665</v>
      </c>
      <c r="J866" s="33">
        <v>0.77500000000000002</v>
      </c>
      <c r="K866" s="34">
        <f>IFERROR((PA[[#This Row],[Sunset Time (POA&lt;20 W/m2)]]-PA[[#This Row],[Sunrise Time (POA&gt;20 W/m2)]])*24,"")</f>
        <v>11.75</v>
      </c>
      <c r="L866" s="32" t="s">
        <v>412</v>
      </c>
      <c r="M866" s="32" t="s">
        <v>484</v>
      </c>
      <c r="N866" s="36" t="s">
        <v>413</v>
      </c>
      <c r="O866" s="37" t="s">
        <v>441</v>
      </c>
      <c r="P866" s="35"/>
      <c r="Q866" s="32"/>
      <c r="R866" s="31">
        <f>IF((PA[[#This Row],[String Type(If String BD)]]&amp;PA[[#This Row],[Equipment (If any BD other than PV  array and inv)]])="",1,0)</f>
        <v>1</v>
      </c>
      <c r="S866" s="31">
        <f>IF(PA[[#This Row],[String Type(If String BD)]]="",1,0)</f>
        <v>1</v>
      </c>
      <c r="T86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66" s="34">
        <f>IFERROR(_xlfn.XLOOKUP(PA[[#This Row],[Affected Equipment ]],'Basic Data'!N:N,'Basic Data'!Q:Q),"")</f>
        <v>255.2</v>
      </c>
      <c r="V866" s="302">
        <f ca="1">IFERROR(_xlfn.XLOOKUP(PA[[#This Row],[Affected Equipment ]],'Basic Data'!N:N,'Basic Data'!R:R),"")</f>
        <v>1.5187764089745878E-3</v>
      </c>
      <c r="W866" s="35" t="s">
        <v>434</v>
      </c>
      <c r="X866" s="38"/>
      <c r="Y866" s="38" t="s">
        <v>702</v>
      </c>
      <c r="Z866" s="41">
        <v>0.28541666666666665</v>
      </c>
      <c r="AA866" s="41">
        <v>0.28541666666666665</v>
      </c>
      <c r="AB866" s="41">
        <v>0.28541666666666665</v>
      </c>
      <c r="AC866" s="44">
        <v>0.77500000000000002</v>
      </c>
      <c r="AD866" s="42">
        <f>IF(PA[[#This Row],[Acknowledgement Time ]]="NA","",(PA[[#This Row],[Acknowledgement Time ]]-PA[[#This Row],[Fault Time]])*24)</f>
        <v>0</v>
      </c>
      <c r="AE866" s="42">
        <f>IF(PA[[#This Row],[Work Start time on Fault]]="NA","",(PA[[#This Row],[Work Start time on Fault]]-PA[[#This Row],[Fault Time]])*24)</f>
        <v>0</v>
      </c>
      <c r="AF866" s="43" t="str">
        <f>IF(PA[[#This Row],[Status]]="Open","",(PA[[#This Row],[Work Completion time on fault]]-PA[[#This Row],[Fault Time]])*24)</f>
        <v/>
      </c>
      <c r="AG866" s="42">
        <f>IFERROR((PA[[#This Row],[Work Completion time on fault]]-PA[[#This Row],[Fault Time]])*24,"")</f>
        <v>11.75</v>
      </c>
      <c r="AH866" s="35" t="s">
        <v>552</v>
      </c>
      <c r="AI866" s="32" t="s">
        <v>553</v>
      </c>
      <c r="AJ866" s="34">
        <f ca="1">IFERROR(PA[[#This Row],[Breakdown Time]]*PA[[#This Row],[Plant Equivalent Weightage]],"")</f>
        <v>1.7845622805451405E-2</v>
      </c>
      <c r="AK866" s="35">
        <v>3633</v>
      </c>
      <c r="AL866" s="49">
        <f>IFERROR((_xlfn.XLOOKUP($G866,'Modelling New'!$D:$D,'Modelling New'!$O:$O)*PA[[#This Row],[Lost PoA(Wh/m2)]]*PA[[#This Row],[DC Capacity Affected (kW)]])/1000,"")</f>
        <v>767.41694597037065</v>
      </c>
    </row>
    <row r="867" spans="1:38">
      <c r="A867" s="174">
        <f t="shared" si="15"/>
        <v>866</v>
      </c>
      <c r="B867" s="134">
        <v>45839</v>
      </c>
      <c r="C867" s="184">
        <f>YEAR(PA[[#This Row],[Date]])+IF(MONTH(PA[[#This Row],[Date]])&gt;=4,1,0)</f>
        <v>2026</v>
      </c>
      <c r="D867" s="32">
        <f>YEAR(PA[[#This Row],[Date]])</f>
        <v>2025</v>
      </c>
      <c r="E867" s="36" t="s">
        <v>364</v>
      </c>
      <c r="F867" s="36" t="s">
        <v>364</v>
      </c>
      <c r="G867" s="217">
        <v>45839</v>
      </c>
      <c r="H867" s="31">
        <f>DAY(EOMONTH(PA[[#This Row],[Month Year]],0))</f>
        <v>31</v>
      </c>
      <c r="I867" s="33">
        <v>0.28541666666666665</v>
      </c>
      <c r="J867" s="33">
        <v>0.77500000000000002</v>
      </c>
      <c r="K867" s="34">
        <f>IFERROR((PA[[#This Row],[Sunset Time (POA&lt;20 W/m2)]]-PA[[#This Row],[Sunrise Time (POA&gt;20 W/m2)]])*24,"")</f>
        <v>11.75</v>
      </c>
      <c r="L867" s="32" t="s">
        <v>412</v>
      </c>
      <c r="M867" s="36" t="s">
        <v>411</v>
      </c>
      <c r="N867" s="32"/>
      <c r="O867" s="35"/>
      <c r="P867" s="35"/>
      <c r="Q867" s="32"/>
      <c r="R867" s="31">
        <f>IF((PA[[#This Row],[String Type(If String BD)]]&amp;PA[[#This Row],[Equipment (If any BD other than PV  array and inv)]])="",1,0)</f>
        <v>1</v>
      </c>
      <c r="S867" s="31">
        <f>IF(PA[[#This Row],[String Type(If String BD)]]="",1,0)</f>
        <v>1</v>
      </c>
      <c r="T86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IS8Inv2</v>
      </c>
      <c r="U867" s="34">
        <f>IFERROR(_xlfn.XLOOKUP(PA[[#This Row],[Affected Equipment ]],'Basic Data'!N:N,'Basic Data'!Q:Q),"")</f>
        <v>4386.25</v>
      </c>
      <c r="V867" s="302">
        <f ca="1">IFERROR(_xlfn.XLOOKUP(PA[[#This Row],[Affected Equipment ]],'Basic Data'!N:N,'Basic Data'!R:R),"")</f>
        <v>2.6103969529250728E-2</v>
      </c>
      <c r="W867" s="35" t="s">
        <v>475</v>
      </c>
      <c r="X867" s="38"/>
      <c r="Y867" s="38" t="s">
        <v>75</v>
      </c>
      <c r="Z867" s="41">
        <v>0.28541666666666665</v>
      </c>
      <c r="AA867" s="41">
        <v>0.28541666666666665</v>
      </c>
      <c r="AB867" s="41">
        <v>0.28541666666666665</v>
      </c>
      <c r="AC867" s="44">
        <v>0.31111111111111112</v>
      </c>
      <c r="AD867" s="42">
        <f>IF(PA[[#This Row],[Acknowledgement Time ]]="NA","",(PA[[#This Row],[Acknowledgement Time ]]-PA[[#This Row],[Fault Time]])*24)</f>
        <v>0</v>
      </c>
      <c r="AE867" s="42">
        <f>IF(PA[[#This Row],[Work Start time on Fault]]="NA","",(PA[[#This Row],[Work Start time on Fault]]-PA[[#This Row],[Fault Time]])*24)</f>
        <v>0</v>
      </c>
      <c r="AF867" s="43">
        <f>IF(PA[[#This Row],[Status]]="Open","",(PA[[#This Row],[Work Completion time on fault]]-PA[[#This Row],[Fault Time]])*24)</f>
        <v>0.61666666666666714</v>
      </c>
      <c r="AG867" s="42">
        <f>IFERROR((PA[[#This Row],[Work Completion time on fault]]-PA[[#This Row],[Fault Time]])*24,"")</f>
        <v>0.61666666666666714</v>
      </c>
      <c r="AH867" s="35" t="s">
        <v>674</v>
      </c>
      <c r="AI867" s="32" t="s">
        <v>368</v>
      </c>
      <c r="AJ867" s="34">
        <f ca="1">IFERROR(PA[[#This Row],[Breakdown Time]]*PA[[#This Row],[Plant Equivalent Weightage]],"")</f>
        <v>1.6097447876371296E-2</v>
      </c>
      <c r="AK867" s="35">
        <v>25</v>
      </c>
      <c r="AL867" s="49">
        <f>IFERROR((_xlfn.XLOOKUP($G867,'Modelling New'!$D:$D,'Modelling New'!$O:$O)*PA[[#This Row],[Lost PoA(Wh/m2)]]*PA[[#This Row],[DC Capacity Affected (kW)]])/1000,"")</f>
        <v>90.765061649227533</v>
      </c>
    </row>
    <row r="868" spans="1:38">
      <c r="A868" s="174">
        <f t="shared" si="15"/>
        <v>867</v>
      </c>
      <c r="B868" s="134">
        <v>45839</v>
      </c>
      <c r="C868" s="184">
        <f>YEAR(PA[[#This Row],[Date]])+IF(MONTH(PA[[#This Row],[Date]])&gt;=4,1,0)</f>
        <v>2026</v>
      </c>
      <c r="D868" s="32">
        <f>YEAR(PA[[#This Row],[Date]])</f>
        <v>2025</v>
      </c>
      <c r="E868" s="36" t="s">
        <v>364</v>
      </c>
      <c r="F868" s="36" t="s">
        <v>364</v>
      </c>
      <c r="G868" s="217">
        <v>45839</v>
      </c>
      <c r="H868" s="31">
        <f>DAY(EOMONTH(PA[[#This Row],[Month Year]],0))</f>
        <v>31</v>
      </c>
      <c r="I868" s="33">
        <v>0.28541666666666665</v>
      </c>
      <c r="J868" s="33">
        <v>0.77500000000000002</v>
      </c>
      <c r="K868" s="34">
        <f>IFERROR((PA[[#This Row],[Sunset Time (POA&lt;20 W/m2)]]-PA[[#This Row],[Sunrise Time (POA&gt;20 W/m2)]])*24,"")</f>
        <v>11.75</v>
      </c>
      <c r="L868" s="32" t="s">
        <v>412</v>
      </c>
      <c r="M868" s="32" t="s">
        <v>484</v>
      </c>
      <c r="N868" s="36" t="s">
        <v>413</v>
      </c>
      <c r="O868" s="35"/>
      <c r="P868" s="35"/>
      <c r="Q868" s="32"/>
      <c r="R868" s="31">
        <f>IF((PA[[#This Row],[String Type(If String BD)]]&amp;PA[[#This Row],[Equipment (If any BD other than PV  array and inv)]])="",1,0)</f>
        <v>1</v>
      </c>
      <c r="S868" s="31">
        <f>IF(PA[[#This Row],[String Type(If String BD)]]="",1,0)</f>
        <v>1</v>
      </c>
      <c r="T86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</v>
      </c>
      <c r="U868" s="34">
        <f>IFERROR(_xlfn.XLOOKUP(PA[[#This Row],[Affected Equipment ]],'Basic Data'!N:N,'Basic Data'!Q:Q),"")</f>
        <v>2041.6000000000001</v>
      </c>
      <c r="V868" s="302">
        <f ca="1">IFERROR(_xlfn.XLOOKUP(PA[[#This Row],[Affected Equipment ]],'Basic Data'!N:N,'Basic Data'!R:R),"")</f>
        <v>1.2150211271796704E-2</v>
      </c>
      <c r="W868" s="35" t="s">
        <v>414</v>
      </c>
      <c r="X868" s="38"/>
      <c r="Y868" s="38" t="s">
        <v>75</v>
      </c>
      <c r="Z868" s="41">
        <v>0.28541666666666665</v>
      </c>
      <c r="AA868" s="41">
        <v>0.28541666666666665</v>
      </c>
      <c r="AB868" s="41">
        <v>0.28541666666666665</v>
      </c>
      <c r="AC868" s="44">
        <v>0.30763888888888891</v>
      </c>
      <c r="AD868" s="42">
        <f>IF(PA[[#This Row],[Acknowledgement Time ]]="NA","",(PA[[#This Row],[Acknowledgement Time ]]-PA[[#This Row],[Fault Time]])*24)</f>
        <v>0</v>
      </c>
      <c r="AE868" s="42">
        <f>IF(PA[[#This Row],[Work Start time on Fault]]="NA","",(PA[[#This Row],[Work Start time on Fault]]-PA[[#This Row],[Fault Time]])*24)</f>
        <v>0</v>
      </c>
      <c r="AF868" s="43">
        <f>IF(PA[[#This Row],[Status]]="Open","",(PA[[#This Row],[Work Completion time on fault]]-PA[[#This Row],[Fault Time]])*24)</f>
        <v>0.5333333333333341</v>
      </c>
      <c r="AG868" s="42">
        <f>IFERROR((PA[[#This Row],[Work Completion time on fault]]-PA[[#This Row],[Fault Time]])*24,"")</f>
        <v>0.5333333333333341</v>
      </c>
      <c r="AH868" s="35" t="s">
        <v>634</v>
      </c>
      <c r="AI868" s="32" t="s">
        <v>368</v>
      </c>
      <c r="AJ868" s="34">
        <f ca="1">IFERROR(PA[[#This Row],[Breakdown Time]]*PA[[#This Row],[Plant Equivalent Weightage]],"")</f>
        <v>6.4801126782915849E-3</v>
      </c>
      <c r="AK868" s="35">
        <v>24</v>
      </c>
      <c r="AL868" s="49">
        <f>IFERROR((_xlfn.XLOOKUP($G868,'Modelling New'!$D:$D,'Modelling New'!$O:$O)*PA[[#This Row],[Lost PoA(Wh/m2)]]*PA[[#This Row],[DC Capacity Affected (kW)]])/1000,"")</f>
        <v>40.557130092571199</v>
      </c>
    </row>
    <row r="869" spans="1:38">
      <c r="A869" s="174">
        <f t="shared" si="15"/>
        <v>868</v>
      </c>
      <c r="B869" s="134">
        <v>45839</v>
      </c>
      <c r="C869" s="184">
        <f>YEAR(PA[[#This Row],[Date]])+IF(MONTH(PA[[#This Row],[Date]])&gt;=4,1,0)</f>
        <v>2026</v>
      </c>
      <c r="D869" s="32">
        <f>YEAR(PA[[#This Row],[Date]])</f>
        <v>2025</v>
      </c>
      <c r="E869" s="36" t="s">
        <v>364</v>
      </c>
      <c r="F869" s="36" t="s">
        <v>364</v>
      </c>
      <c r="G869" s="217">
        <v>45839</v>
      </c>
      <c r="H869" s="31">
        <f>DAY(EOMONTH(PA[[#This Row],[Month Year]],0))</f>
        <v>31</v>
      </c>
      <c r="I869" s="33">
        <v>0.28541666666666665</v>
      </c>
      <c r="J869" s="33">
        <v>0.77500000000000002</v>
      </c>
      <c r="K869" s="34">
        <f>IFERROR((PA[[#This Row],[Sunset Time (POA&lt;20 W/m2)]]-PA[[#This Row],[Sunrise Time (POA&gt;20 W/m2)]])*24,"")</f>
        <v>11.75</v>
      </c>
      <c r="L869" s="32" t="s">
        <v>474</v>
      </c>
      <c r="M869" s="36" t="s">
        <v>411</v>
      </c>
      <c r="N869" s="36" t="s">
        <v>417</v>
      </c>
      <c r="O869" s="35"/>
      <c r="P869" s="35"/>
      <c r="Q869" s="32"/>
      <c r="R869" s="31">
        <f>IF((PA[[#This Row],[String Type(If String BD)]]&amp;PA[[#This Row],[Equipment (If any BD other than PV  array and inv)]])="",1,0)</f>
        <v>1</v>
      </c>
      <c r="S869" s="31">
        <f>IF(PA[[#This Row],[String Type(If String BD)]]="",1,0)</f>
        <v>1</v>
      </c>
      <c r="T86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69" s="34">
        <f>IFERROR(_xlfn.XLOOKUP(PA[[#This Row],[Affected Equipment ]],'Basic Data'!N:N,'Basic Data'!Q:Q),"")</f>
        <v>2275.92</v>
      </c>
      <c r="V869" s="302">
        <f ca="1">IFERROR(_xlfn.XLOOKUP(PA[[#This Row],[Affected Equipment ]],'Basic Data'!N:N,'Basic Data'!R:R),"")</f>
        <v>1.3544724156400643E-2</v>
      </c>
      <c r="W869" s="35" t="s">
        <v>414</v>
      </c>
      <c r="X869" s="38"/>
      <c r="Y869" s="38" t="s">
        <v>439</v>
      </c>
      <c r="Z869" s="44">
        <v>0.62777777777777777</v>
      </c>
      <c r="AA869" s="44">
        <v>0.62777777777777777</v>
      </c>
      <c r="AB869" s="44">
        <v>0.62777777777777777</v>
      </c>
      <c r="AC869" s="44">
        <v>0.65763888888888888</v>
      </c>
      <c r="AD869" s="42">
        <f>IF(PA[[#This Row],[Acknowledgement Time ]]="NA","",(PA[[#This Row],[Acknowledgement Time ]]-PA[[#This Row],[Fault Time]])*24)</f>
        <v>0</v>
      </c>
      <c r="AE869" s="42">
        <f>IF(PA[[#This Row],[Work Start time on Fault]]="NA","",(PA[[#This Row],[Work Start time on Fault]]-PA[[#This Row],[Fault Time]])*24)</f>
        <v>0</v>
      </c>
      <c r="AF869" s="43">
        <f>IF(PA[[#This Row],[Status]]="Open","",(PA[[#This Row],[Work Completion time on fault]]-PA[[#This Row],[Fault Time]])*24)</f>
        <v>0.71666666666666679</v>
      </c>
      <c r="AG869" s="42">
        <f>IFERROR((PA[[#This Row],[Work Completion time on fault]]-PA[[#This Row],[Fault Time]])*24,"")</f>
        <v>0.71666666666666679</v>
      </c>
      <c r="AH869" s="35" t="s">
        <v>1840</v>
      </c>
      <c r="AI869" s="32" t="s">
        <v>368</v>
      </c>
      <c r="AJ869" s="34">
        <f ca="1">IFERROR(PA[[#This Row],[Breakdown Time]]*PA[[#This Row],[Plant Equivalent Weightage]],"")</f>
        <v>9.7070523120871294E-3</v>
      </c>
      <c r="AK869" s="35">
        <v>208</v>
      </c>
      <c r="AL869" s="49">
        <f>IFERROR((_xlfn.XLOOKUP($G869,'Modelling New'!$D:$D,'Modelling New'!$O:$O)*PA[[#This Row],[Lost PoA(Wh/m2)]]*PA[[#This Row],[DC Capacity Affected (kW)]])/1000,"")</f>
        <v>391.83718187163674</v>
      </c>
    </row>
    <row r="870" spans="1:38">
      <c r="A870" s="174">
        <f t="shared" si="15"/>
        <v>869</v>
      </c>
      <c r="B870" s="134">
        <v>45840</v>
      </c>
      <c r="C870" s="184">
        <f>YEAR(PA[[#This Row],[Date]])+IF(MONTH(PA[[#This Row],[Date]])&gt;=4,1,0)</f>
        <v>2026</v>
      </c>
      <c r="D870" s="32">
        <f>YEAR(PA[[#This Row],[Date]])</f>
        <v>2025</v>
      </c>
      <c r="E870" s="36" t="s">
        <v>364</v>
      </c>
      <c r="F870" s="36" t="s">
        <v>364</v>
      </c>
      <c r="G870" s="217">
        <v>45839</v>
      </c>
      <c r="H870" s="31">
        <f>DAY(EOMONTH(PA[[#This Row],[Month Year]],0))</f>
        <v>31</v>
      </c>
      <c r="I870" s="33">
        <v>0.28263888888888888</v>
      </c>
      <c r="J870" s="33">
        <v>0.75902777777777775</v>
      </c>
      <c r="K870" s="34">
        <f>IFERROR((PA[[#This Row],[Sunset Time (POA&lt;20 W/m2)]]-PA[[#This Row],[Sunrise Time (POA&gt;20 W/m2)]])*24,"")</f>
        <v>11.433333333333334</v>
      </c>
      <c r="L870" s="32" t="s">
        <v>511</v>
      </c>
      <c r="M870" s="32" t="s">
        <v>404</v>
      </c>
      <c r="N870" s="32"/>
      <c r="O870" s="35"/>
      <c r="P870" s="35"/>
      <c r="Q870" s="32"/>
      <c r="R870" s="31">
        <f>IF((PA[[#This Row],[String Type(If String BD)]]&amp;PA[[#This Row],[Equipment (If any BD other than PV  array and inv)]])="",1,0)</f>
        <v>1</v>
      </c>
      <c r="S870" s="31">
        <f>IF(PA[[#This Row],[String Type(If String BD)]]="",1,0)</f>
        <v>1</v>
      </c>
      <c r="T87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70" s="34">
        <f>IFERROR(_xlfn.XLOOKUP(PA[[#This Row],[Affected Equipment ]],'Basic Data'!N:N,'Basic Data'!Q:Q),"")</f>
        <v>4061.8850000000007</v>
      </c>
      <c r="V870" s="302">
        <f ca="1">IFERROR(_xlfn.XLOOKUP(PA[[#This Row],[Affected Equipment ]],'Basic Data'!N:N,'Basic Data'!R:R),"")</f>
        <v>2.4173570195798372E-2</v>
      </c>
      <c r="W870" s="35" t="s">
        <v>475</v>
      </c>
      <c r="X870" s="38"/>
      <c r="Y870" s="38" t="s">
        <v>439</v>
      </c>
      <c r="Z870" s="41">
        <v>0.28263888888888888</v>
      </c>
      <c r="AA870" s="41">
        <v>0.28263888888888888</v>
      </c>
      <c r="AB870" s="41">
        <v>0.28263888888888888</v>
      </c>
      <c r="AC870" s="44">
        <v>0.75902777777777775</v>
      </c>
      <c r="AD870" s="42">
        <f>IF(PA[[#This Row],[Acknowledgement Time ]]="NA","",(PA[[#This Row],[Acknowledgement Time ]]-PA[[#This Row],[Fault Time]])*24)</f>
        <v>0</v>
      </c>
      <c r="AE870" s="42">
        <f>IF(PA[[#This Row],[Work Start time on Fault]]="NA","",(PA[[#This Row],[Work Start time on Fault]]-PA[[#This Row],[Fault Time]])*24)</f>
        <v>0</v>
      </c>
      <c r="AF870" s="43" t="str">
        <f>IF(PA[[#This Row],[Status]]="Open","",(PA[[#This Row],[Work Completion time on fault]]-PA[[#This Row],[Fault Time]])*24)</f>
        <v/>
      </c>
      <c r="AG870" s="42">
        <f>IFERROR((PA[[#This Row],[Work Completion time on fault]]-PA[[#This Row],[Fault Time]])*24,"")</f>
        <v>11.433333333333334</v>
      </c>
      <c r="AH870" s="35" t="s">
        <v>673</v>
      </c>
      <c r="AI870" s="32" t="s">
        <v>553</v>
      </c>
      <c r="AJ870" s="34">
        <f ca="1">IFERROR(PA[[#This Row],[Breakdown Time]]*PA[[#This Row],[Plant Equivalent Weightage]],"")</f>
        <v>0.27638448590529474</v>
      </c>
      <c r="AK870" s="35">
        <v>3504</v>
      </c>
      <c r="AL870" s="49">
        <f>IFERROR((_xlfn.XLOOKUP($G870,'Modelling New'!$D:$D,'Modelling New'!$O:$O)*PA[[#This Row],[Lost PoA(Wh/m2)]]*PA[[#This Row],[DC Capacity Affected (kW)]])/1000,"")</f>
        <v>11780.861168419517</v>
      </c>
    </row>
    <row r="871" spans="1:38">
      <c r="A871" s="174">
        <f t="shared" si="15"/>
        <v>870</v>
      </c>
      <c r="B871" s="134">
        <v>45840</v>
      </c>
      <c r="C871" s="184">
        <f>YEAR(PA[[#This Row],[Date]])+IF(MONTH(PA[[#This Row],[Date]])&gt;=4,1,0)</f>
        <v>2026</v>
      </c>
      <c r="D871" s="32">
        <f>YEAR(PA[[#This Row],[Date]])</f>
        <v>2025</v>
      </c>
      <c r="E871" s="36" t="s">
        <v>364</v>
      </c>
      <c r="F871" s="36" t="s">
        <v>364</v>
      </c>
      <c r="G871" s="217">
        <v>45839</v>
      </c>
      <c r="H871" s="31">
        <f>DAY(EOMONTH(PA[[#This Row],[Month Year]],0))</f>
        <v>31</v>
      </c>
      <c r="I871" s="33">
        <v>0.28263888888888888</v>
      </c>
      <c r="J871" s="33">
        <v>0.75902777777777775</v>
      </c>
      <c r="K871" s="34">
        <f>IFERROR((PA[[#This Row],[Sunset Time (POA&lt;20 W/m2)]]-PA[[#This Row],[Sunrise Time (POA&gt;20 W/m2)]])*24,"")</f>
        <v>11.433333333333334</v>
      </c>
      <c r="L871" s="36" t="s">
        <v>511</v>
      </c>
      <c r="M871" s="36" t="s">
        <v>411</v>
      </c>
      <c r="N871" s="36"/>
      <c r="O871" s="37"/>
      <c r="P871" s="35"/>
      <c r="Q871" s="32"/>
      <c r="R871" s="31">
        <f>IF((PA[[#This Row],[String Type(If String BD)]]&amp;PA[[#This Row],[Equipment (If any BD other than PV  array and inv)]])="",1,0)</f>
        <v>1</v>
      </c>
      <c r="S871" s="31">
        <f>IF(PA[[#This Row],[String Type(If String BD)]]="",1,0)</f>
        <v>1</v>
      </c>
      <c r="T87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71" s="34">
        <f>IFERROR(_xlfn.XLOOKUP(PA[[#This Row],[Affected Equipment ]],'Basic Data'!N:N,'Basic Data'!Q:Q),"")</f>
        <v>3888.03</v>
      </c>
      <c r="V871" s="302">
        <f ca="1">IFERROR(_xlfn.XLOOKUP(PA[[#This Row],[Affected Equipment ]],'Basic Data'!N:N,'Basic Data'!R:R),"")</f>
        <v>2.3138903767184433E-2</v>
      </c>
      <c r="W871" s="35" t="s">
        <v>475</v>
      </c>
      <c r="X871" s="38"/>
      <c r="Y871" s="38" t="s">
        <v>439</v>
      </c>
      <c r="Z871" s="41">
        <v>0.28263888888888888</v>
      </c>
      <c r="AA871" s="41">
        <v>0.28263888888888888</v>
      </c>
      <c r="AB871" s="41">
        <v>0.28263888888888888</v>
      </c>
      <c r="AC871" s="44">
        <v>0.75902777777777775</v>
      </c>
      <c r="AD871" s="42">
        <f>IF(PA[[#This Row],[Acknowledgement Time ]]="NA","",(PA[[#This Row],[Acknowledgement Time ]]-PA[[#This Row],[Fault Time]])*24)</f>
        <v>0</v>
      </c>
      <c r="AE871" s="42">
        <f>IF(PA[[#This Row],[Work Start time on Fault]]="NA","",(PA[[#This Row],[Work Start time on Fault]]-PA[[#This Row],[Fault Time]])*24)</f>
        <v>0</v>
      </c>
      <c r="AF871" s="43" t="str">
        <f>IF(PA[[#This Row],[Status]]="Open","",(PA[[#This Row],[Work Completion time on fault]]-PA[[#This Row],[Fault Time]])*24)</f>
        <v/>
      </c>
      <c r="AG871" s="42">
        <f>IFERROR((PA[[#This Row],[Work Completion time on fault]]-PA[[#This Row],[Fault Time]])*24,"")</f>
        <v>11.433333333333334</v>
      </c>
      <c r="AH871" s="35" t="s">
        <v>673</v>
      </c>
      <c r="AI871" s="32" t="s">
        <v>553</v>
      </c>
      <c r="AJ871" s="34">
        <f ca="1">IFERROR(PA[[#This Row],[Breakdown Time]]*PA[[#This Row],[Plant Equivalent Weightage]],"")</f>
        <v>0.264554799738142</v>
      </c>
      <c r="AK871" s="35">
        <v>3504</v>
      </c>
      <c r="AL871" s="49">
        <f>IFERROR((_xlfn.XLOOKUP($G871,'Modelling New'!$D:$D,'Modelling New'!$O:$O)*PA[[#This Row],[Lost PoA(Wh/m2)]]*PA[[#This Row],[DC Capacity Affected (kW)]])/1000,"")</f>
        <v>11276.62197444047</v>
      </c>
    </row>
    <row r="872" spans="1:38">
      <c r="A872" s="174">
        <f t="shared" si="15"/>
        <v>871</v>
      </c>
      <c r="B872" s="134">
        <v>45840</v>
      </c>
      <c r="C872" s="184">
        <f>YEAR(PA[[#This Row],[Date]])+IF(MONTH(PA[[#This Row],[Date]])&gt;=4,1,0)</f>
        <v>2026</v>
      </c>
      <c r="D872" s="32">
        <f>YEAR(PA[[#This Row],[Date]])</f>
        <v>2025</v>
      </c>
      <c r="E872" s="36" t="s">
        <v>364</v>
      </c>
      <c r="F872" s="36" t="s">
        <v>364</v>
      </c>
      <c r="G872" s="217">
        <v>45839</v>
      </c>
      <c r="H872" s="31">
        <f>DAY(EOMONTH(PA[[#This Row],[Month Year]],0))</f>
        <v>31</v>
      </c>
      <c r="I872" s="33">
        <v>0.28263888888888888</v>
      </c>
      <c r="J872" s="33">
        <v>0.75902777777777775</v>
      </c>
      <c r="K872" s="34">
        <f>IFERROR((PA[[#This Row],[Sunset Time (POA&lt;20 W/m2)]]-PA[[#This Row],[Sunrise Time (POA&gt;20 W/m2)]])*24,"")</f>
        <v>11.433333333333334</v>
      </c>
      <c r="L872" s="32" t="s">
        <v>428</v>
      </c>
      <c r="M872" s="36" t="s">
        <v>411</v>
      </c>
      <c r="N872" s="36" t="s">
        <v>413</v>
      </c>
      <c r="O872" s="37" t="s">
        <v>406</v>
      </c>
      <c r="P872" s="35"/>
      <c r="Q872" s="32"/>
      <c r="R872" s="31">
        <f>IF((PA[[#This Row],[String Type(If String BD)]]&amp;PA[[#This Row],[Equipment (If any BD other than PV  array and inv)]])="",1,0)</f>
        <v>1</v>
      </c>
      <c r="S872" s="31">
        <f>IF(PA[[#This Row],[String Type(If String BD)]]="",1,0)</f>
        <v>1</v>
      </c>
      <c r="T87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IS6Inv2M2SCB2</v>
      </c>
      <c r="U872" s="34">
        <f>IFERROR(_xlfn.XLOOKUP(PA[[#This Row],[Affected Equipment ]],'Basic Data'!N:N,'Basic Data'!Q:Q),"")</f>
        <v>287.10000000000002</v>
      </c>
      <c r="V872" s="302">
        <f ca="1">IFERROR(_xlfn.XLOOKUP(PA[[#This Row],[Affected Equipment ]],'Basic Data'!N:N,'Basic Data'!R:R),"")</f>
        <v>1.7086234600964115E-3</v>
      </c>
      <c r="W872" s="35" t="s">
        <v>434</v>
      </c>
      <c r="X872" s="38"/>
      <c r="Y872" s="38" t="s">
        <v>680</v>
      </c>
      <c r="Z872" s="41">
        <v>0.28263888888888888</v>
      </c>
      <c r="AA872" s="41">
        <v>0.28263888888888888</v>
      </c>
      <c r="AB872" s="41">
        <v>0.28263888888888888</v>
      </c>
      <c r="AC872" s="44">
        <v>0.5</v>
      </c>
      <c r="AD872" s="42">
        <f>IF(PA[[#This Row],[Acknowledgement Time ]]="NA","",(PA[[#This Row],[Acknowledgement Time ]]-PA[[#This Row],[Fault Time]])*24)</f>
        <v>0</v>
      </c>
      <c r="AE872" s="42">
        <f>IF(PA[[#This Row],[Work Start time on Fault]]="NA","",(PA[[#This Row],[Work Start time on Fault]]-PA[[#This Row],[Fault Time]])*24)</f>
        <v>0</v>
      </c>
      <c r="AF872" s="43">
        <f>IF(PA[[#This Row],[Status]]="Open","",(PA[[#This Row],[Work Completion time on fault]]-PA[[#This Row],[Fault Time]])*24)</f>
        <v>5.2166666666666668</v>
      </c>
      <c r="AG872" s="42">
        <f>IFERROR((PA[[#This Row],[Work Completion time on fault]]-PA[[#This Row],[Fault Time]])*24,"")</f>
        <v>5.2166666666666668</v>
      </c>
      <c r="AH872" s="38" t="s">
        <v>1843</v>
      </c>
      <c r="AI872" s="32" t="s">
        <v>368</v>
      </c>
      <c r="AJ872" s="34">
        <f ca="1">IFERROR(PA[[#This Row],[Breakdown Time]]*PA[[#This Row],[Plant Equivalent Weightage]],"")</f>
        <v>8.9133190501696144E-3</v>
      </c>
      <c r="AK872" s="35">
        <v>370.5</v>
      </c>
      <c r="AL872" s="49">
        <f>IFERROR((_xlfn.XLOOKUP($G872,'Modelling New'!$D:$D,'Modelling New'!$O:$O)*PA[[#This Row],[Lost PoA(Wh/m2)]]*PA[[#This Row],[DC Capacity Affected (kW)]])/1000,"")</f>
        <v>88.04541034744706</v>
      </c>
    </row>
    <row r="873" spans="1:38">
      <c r="A873" s="174">
        <f t="shared" si="15"/>
        <v>872</v>
      </c>
      <c r="B873" s="134">
        <v>45840</v>
      </c>
      <c r="C873" s="184">
        <f>YEAR(PA[[#This Row],[Date]])+IF(MONTH(PA[[#This Row],[Date]])&gt;=4,1,0)</f>
        <v>2026</v>
      </c>
      <c r="D873" s="32">
        <f>YEAR(PA[[#This Row],[Date]])</f>
        <v>2025</v>
      </c>
      <c r="E873" s="36" t="s">
        <v>364</v>
      </c>
      <c r="F873" s="36" t="s">
        <v>364</v>
      </c>
      <c r="G873" s="217">
        <v>45839</v>
      </c>
      <c r="H873" s="31">
        <f>DAY(EOMONTH(PA[[#This Row],[Month Year]],0))</f>
        <v>31</v>
      </c>
      <c r="I873" s="33">
        <v>0.28263888888888888</v>
      </c>
      <c r="J873" s="33">
        <v>0.75902777777777775</v>
      </c>
      <c r="K873" s="34">
        <f>IFERROR((PA[[#This Row],[Sunset Time (POA&lt;20 W/m2)]]-PA[[#This Row],[Sunrise Time (POA&gt;20 W/m2)]])*24,"")</f>
        <v>11.433333333333334</v>
      </c>
      <c r="L873" s="32" t="s">
        <v>428</v>
      </c>
      <c r="M873" s="36" t="s">
        <v>411</v>
      </c>
      <c r="N873" s="36" t="s">
        <v>413</v>
      </c>
      <c r="O873" s="37" t="s">
        <v>457</v>
      </c>
      <c r="P873" s="35"/>
      <c r="Q873" s="32"/>
      <c r="R873" s="31">
        <f>IF((PA[[#This Row],[String Type(If String BD)]]&amp;PA[[#This Row],[Equipment (If any BD other than PV  array and inv)]])="",1,0)</f>
        <v>1</v>
      </c>
      <c r="S873" s="31">
        <f>IF(PA[[#This Row],[String Type(If String BD)]]="",1,0)</f>
        <v>1</v>
      </c>
      <c r="T87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IS6Inv2M2SCB3</v>
      </c>
      <c r="U873" s="34">
        <f>IFERROR(_xlfn.XLOOKUP(PA[[#This Row],[Affected Equipment ]],'Basic Data'!N:N,'Basic Data'!Q:Q),"")</f>
        <v>287.10000000000002</v>
      </c>
      <c r="V873" s="302">
        <f ca="1">IFERROR(_xlfn.XLOOKUP(PA[[#This Row],[Affected Equipment ]],'Basic Data'!N:N,'Basic Data'!R:R),"")</f>
        <v>1.7086234600964115E-3</v>
      </c>
      <c r="W873" s="35" t="s">
        <v>434</v>
      </c>
      <c r="X873" s="38"/>
      <c r="Y873" s="38" t="s">
        <v>681</v>
      </c>
      <c r="Z873" s="41">
        <v>0.28263888888888888</v>
      </c>
      <c r="AA873" s="41">
        <v>0.28263888888888888</v>
      </c>
      <c r="AB873" s="41">
        <v>0.28263888888888888</v>
      </c>
      <c r="AC873" s="44">
        <v>0.5</v>
      </c>
      <c r="AD873" s="42">
        <f>IF(PA[[#This Row],[Acknowledgement Time ]]="NA","",(PA[[#This Row],[Acknowledgement Time ]]-PA[[#This Row],[Fault Time]])*24)</f>
        <v>0</v>
      </c>
      <c r="AE873" s="42">
        <f>IF(PA[[#This Row],[Work Start time on Fault]]="NA","",(PA[[#This Row],[Work Start time on Fault]]-PA[[#This Row],[Fault Time]])*24)</f>
        <v>0</v>
      </c>
      <c r="AF873" s="43">
        <f>IF(PA[[#This Row],[Status]]="Open","",(PA[[#This Row],[Work Completion time on fault]]-PA[[#This Row],[Fault Time]])*24)</f>
        <v>5.2166666666666668</v>
      </c>
      <c r="AG873" s="42">
        <f>IFERROR((PA[[#This Row],[Work Completion time on fault]]-PA[[#This Row],[Fault Time]])*24,"")</f>
        <v>5.2166666666666668</v>
      </c>
      <c r="AH873" s="38" t="s">
        <v>1842</v>
      </c>
      <c r="AI873" s="32" t="s">
        <v>368</v>
      </c>
      <c r="AJ873" s="34">
        <f ca="1">IFERROR(PA[[#This Row],[Breakdown Time]]*PA[[#This Row],[Plant Equivalent Weightage]],"")</f>
        <v>8.9133190501696144E-3</v>
      </c>
      <c r="AK873" s="35">
        <v>370.5</v>
      </c>
      <c r="AL873" s="49">
        <f>IFERROR((_xlfn.XLOOKUP($G873,'Modelling New'!$D:$D,'Modelling New'!$O:$O)*PA[[#This Row],[Lost PoA(Wh/m2)]]*PA[[#This Row],[DC Capacity Affected (kW)]])/1000,"")</f>
        <v>88.04541034744706</v>
      </c>
    </row>
    <row r="874" spans="1:38">
      <c r="A874" s="174">
        <f t="shared" si="15"/>
        <v>873</v>
      </c>
      <c r="B874" s="134">
        <v>45840</v>
      </c>
      <c r="C874" s="184">
        <f>YEAR(PA[[#This Row],[Date]])+IF(MONTH(PA[[#This Row],[Date]])&gt;=4,1,0)</f>
        <v>2026</v>
      </c>
      <c r="D874" s="32">
        <f>YEAR(PA[[#This Row],[Date]])</f>
        <v>2025</v>
      </c>
      <c r="E874" s="36" t="s">
        <v>364</v>
      </c>
      <c r="F874" s="36" t="s">
        <v>364</v>
      </c>
      <c r="G874" s="217">
        <v>45839</v>
      </c>
      <c r="H874" s="31">
        <f>DAY(EOMONTH(PA[[#This Row],[Month Year]],0))</f>
        <v>31</v>
      </c>
      <c r="I874" s="33">
        <v>0.28263888888888888</v>
      </c>
      <c r="J874" s="33">
        <v>0.75902777777777775</v>
      </c>
      <c r="K874" s="34">
        <f>IFERROR((PA[[#This Row],[Sunset Time (POA&lt;20 W/m2)]]-PA[[#This Row],[Sunrise Time (POA&gt;20 W/m2)]])*24,"")</f>
        <v>11.433333333333334</v>
      </c>
      <c r="L874" s="32" t="s">
        <v>412</v>
      </c>
      <c r="M874" s="32" t="s">
        <v>484</v>
      </c>
      <c r="N874" s="36" t="s">
        <v>413</v>
      </c>
      <c r="O874" s="35" t="s">
        <v>473</v>
      </c>
      <c r="P874" s="35"/>
      <c r="Q874" s="32"/>
      <c r="R874" s="31">
        <f>IF((PA[[#This Row],[String Type(If String BD)]]&amp;PA[[#This Row],[Equipment (If any BD other than PV  array and inv)]])="",1,0)</f>
        <v>1</v>
      </c>
      <c r="S874" s="31">
        <f>IF(PA[[#This Row],[String Type(If String BD)]]="",1,0)</f>
        <v>1</v>
      </c>
      <c r="T87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IS8Inv4M2SCB4</v>
      </c>
      <c r="U874" s="34">
        <f>IFERROR(_xlfn.XLOOKUP(PA[[#This Row],[Affected Equipment ]],'Basic Data'!N:N,'Basic Data'!Q:Q),"")</f>
        <v>255.2</v>
      </c>
      <c r="V874" s="302">
        <f ca="1">IFERROR(_xlfn.XLOOKUP(PA[[#This Row],[Affected Equipment ]],'Basic Data'!N:N,'Basic Data'!R:R),"")</f>
        <v>1.5187764089745878E-3</v>
      </c>
      <c r="W874" s="35" t="s">
        <v>434</v>
      </c>
      <c r="X874" s="38"/>
      <c r="Y874" s="38" t="s">
        <v>701</v>
      </c>
      <c r="Z874" s="41">
        <v>0.28263888888888888</v>
      </c>
      <c r="AA874" s="41">
        <v>0.28263888888888888</v>
      </c>
      <c r="AB874" s="41">
        <v>0.28263888888888888</v>
      </c>
      <c r="AC874" s="44">
        <v>0.67708333333333337</v>
      </c>
      <c r="AD874" s="42">
        <f>IF(PA[[#This Row],[Acknowledgement Time ]]="NA","",(PA[[#This Row],[Acknowledgement Time ]]-PA[[#This Row],[Fault Time]])*24)</f>
        <v>0</v>
      </c>
      <c r="AE874" s="42">
        <f>IF(PA[[#This Row],[Work Start time on Fault]]="NA","",(PA[[#This Row],[Work Start time on Fault]]-PA[[#This Row],[Fault Time]])*24)</f>
        <v>0</v>
      </c>
      <c r="AF874" s="43">
        <f>IF(PA[[#This Row],[Status]]="Open","",(PA[[#This Row],[Work Completion time on fault]]-PA[[#This Row],[Fault Time]])*24)</f>
        <v>9.4666666666666686</v>
      </c>
      <c r="AG874" s="42">
        <f>IFERROR((PA[[#This Row],[Work Completion time on fault]]-PA[[#This Row],[Fault Time]])*24,"")</f>
        <v>9.4666666666666686</v>
      </c>
      <c r="AH874" s="38" t="s">
        <v>1844</v>
      </c>
      <c r="AI874" s="32" t="s">
        <v>368</v>
      </c>
      <c r="AJ874" s="34">
        <f ca="1">IFERROR(PA[[#This Row],[Breakdown Time]]*PA[[#This Row],[Plant Equivalent Weightage]],"")</f>
        <v>1.4377750004959434E-2</v>
      </c>
      <c r="AK874" s="35">
        <v>713</v>
      </c>
      <c r="AL874" s="49">
        <f>IFERROR((_xlfn.XLOOKUP($G874,'Modelling New'!$D:$D,'Modelling New'!$O:$O)*PA[[#This Row],[Lost PoA(Wh/m2)]]*PA[[#This Row],[DC Capacity Affected (kW)]])/1000,"")</f>
        <v>150.61059247918365</v>
      </c>
    </row>
    <row r="875" spans="1:38">
      <c r="A875" s="174">
        <f t="shared" si="15"/>
        <v>874</v>
      </c>
      <c r="B875" s="134">
        <v>45840</v>
      </c>
      <c r="C875" s="184">
        <f>YEAR(PA[[#This Row],[Date]])+IF(MONTH(PA[[#This Row],[Date]])&gt;=4,1,0)</f>
        <v>2026</v>
      </c>
      <c r="D875" s="32">
        <f>YEAR(PA[[#This Row],[Date]])</f>
        <v>2025</v>
      </c>
      <c r="E875" s="36" t="s">
        <v>364</v>
      </c>
      <c r="F875" s="36" t="s">
        <v>364</v>
      </c>
      <c r="G875" s="217">
        <v>45839</v>
      </c>
      <c r="H875" s="31">
        <f>DAY(EOMONTH(PA[[#This Row],[Month Year]],0))</f>
        <v>31</v>
      </c>
      <c r="I875" s="33">
        <v>0.28263888888888888</v>
      </c>
      <c r="J875" s="33">
        <v>0.75902777777777775</v>
      </c>
      <c r="K875" s="34">
        <f>IFERROR((PA[[#This Row],[Sunset Time (POA&lt;20 W/m2)]]-PA[[#This Row],[Sunrise Time (POA&gt;20 W/m2)]])*24,"")</f>
        <v>11.433333333333334</v>
      </c>
      <c r="L875" s="32" t="s">
        <v>412</v>
      </c>
      <c r="M875" s="32" t="s">
        <v>484</v>
      </c>
      <c r="N875" s="36" t="s">
        <v>413</v>
      </c>
      <c r="O875" s="37" t="s">
        <v>441</v>
      </c>
      <c r="P875" s="35"/>
      <c r="Q875" s="32"/>
      <c r="R875" s="31">
        <f>IF((PA[[#This Row],[String Type(If String BD)]]&amp;PA[[#This Row],[Equipment (If any BD other than PV  array and inv)]])="",1,0)</f>
        <v>1</v>
      </c>
      <c r="S875" s="31">
        <f>IF(PA[[#This Row],[String Type(If String BD)]]="",1,0)</f>
        <v>1</v>
      </c>
      <c r="T87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IS8Inv4M2SCB5</v>
      </c>
      <c r="U875" s="34">
        <f>IFERROR(_xlfn.XLOOKUP(PA[[#This Row],[Affected Equipment ]],'Basic Data'!N:N,'Basic Data'!Q:Q),"")</f>
        <v>255.2</v>
      </c>
      <c r="V875" s="302">
        <f ca="1">IFERROR(_xlfn.XLOOKUP(PA[[#This Row],[Affected Equipment ]],'Basic Data'!N:N,'Basic Data'!R:R),"")</f>
        <v>1.5187764089745878E-3</v>
      </c>
      <c r="W875" s="35" t="s">
        <v>434</v>
      </c>
      <c r="X875" s="38"/>
      <c r="Y875" s="38" t="s">
        <v>702</v>
      </c>
      <c r="Z875" s="41">
        <v>0.28263888888888888</v>
      </c>
      <c r="AA875" s="41">
        <v>0.28263888888888888</v>
      </c>
      <c r="AB875" s="41">
        <v>0.28263888888888888</v>
      </c>
      <c r="AC875" s="44">
        <v>0.67708333333333337</v>
      </c>
      <c r="AD875" s="42">
        <f>IF(PA[[#This Row],[Acknowledgement Time ]]="NA","",(PA[[#This Row],[Acknowledgement Time ]]-PA[[#This Row],[Fault Time]])*24)</f>
        <v>0</v>
      </c>
      <c r="AE875" s="42">
        <f>IF(PA[[#This Row],[Work Start time on Fault]]="NA","",(PA[[#This Row],[Work Start time on Fault]]-PA[[#This Row],[Fault Time]])*24)</f>
        <v>0</v>
      </c>
      <c r="AF875" s="43">
        <f>IF(PA[[#This Row],[Status]]="Open","",(PA[[#This Row],[Work Completion time on fault]]-PA[[#This Row],[Fault Time]])*24)</f>
        <v>9.4666666666666686</v>
      </c>
      <c r="AG875" s="42">
        <f>IFERROR((PA[[#This Row],[Work Completion time on fault]]-PA[[#This Row],[Fault Time]])*24,"")</f>
        <v>9.4666666666666686</v>
      </c>
      <c r="AH875" s="38" t="s">
        <v>1845</v>
      </c>
      <c r="AI875" s="32" t="s">
        <v>368</v>
      </c>
      <c r="AJ875" s="34">
        <f ca="1">IFERROR(PA[[#This Row],[Breakdown Time]]*PA[[#This Row],[Plant Equivalent Weightage]],"")</f>
        <v>1.4377750004959434E-2</v>
      </c>
      <c r="AK875" s="35">
        <v>713</v>
      </c>
      <c r="AL875" s="49">
        <f>IFERROR((_xlfn.XLOOKUP($G875,'Modelling New'!$D:$D,'Modelling New'!$O:$O)*PA[[#This Row],[Lost PoA(Wh/m2)]]*PA[[#This Row],[DC Capacity Affected (kW)]])/1000,"")</f>
        <v>150.61059247918365</v>
      </c>
    </row>
    <row r="876" spans="1:38">
      <c r="A876" s="174">
        <f t="shared" si="15"/>
        <v>875</v>
      </c>
      <c r="B876" s="134">
        <v>45840</v>
      </c>
      <c r="C876" s="184">
        <f>YEAR(PA[[#This Row],[Date]])+IF(MONTH(PA[[#This Row],[Date]])&gt;=4,1,0)</f>
        <v>2026</v>
      </c>
      <c r="D876" s="32">
        <f>YEAR(PA[[#This Row],[Date]])</f>
        <v>2025</v>
      </c>
      <c r="E876" s="36" t="s">
        <v>364</v>
      </c>
      <c r="F876" s="36" t="s">
        <v>364</v>
      </c>
      <c r="G876" s="217">
        <v>45839</v>
      </c>
      <c r="H876" s="31">
        <f>DAY(EOMONTH(PA[[#This Row],[Month Year]],0))</f>
        <v>31</v>
      </c>
      <c r="I876" s="33">
        <v>0.28263888888888888</v>
      </c>
      <c r="J876" s="33">
        <v>0.75902777777777775</v>
      </c>
      <c r="K876" s="34">
        <f>IFERROR((PA[[#This Row],[Sunset Time (POA&lt;20 W/m2)]]-PA[[#This Row],[Sunrise Time (POA&gt;20 W/m2)]])*24,"")</f>
        <v>11.433333333333334</v>
      </c>
      <c r="L876" s="32" t="s">
        <v>412</v>
      </c>
      <c r="M876" s="32" t="s">
        <v>484</v>
      </c>
      <c r="N876" s="32"/>
      <c r="O876" s="35"/>
      <c r="P876" s="35"/>
      <c r="Q876" s="32"/>
      <c r="R876" s="31">
        <f>IF((PA[[#This Row],[String Type(If String BD)]]&amp;PA[[#This Row],[Equipment (If any BD other than PV  array and inv)]])="",1,0)</f>
        <v>1</v>
      </c>
      <c r="S876" s="31">
        <f>IF(PA[[#This Row],[String Type(If String BD)]]="",1,0)</f>
        <v>1</v>
      </c>
      <c r="T87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IS8Inv4</v>
      </c>
      <c r="U876" s="34">
        <f>IFERROR(_xlfn.XLOOKUP(PA[[#This Row],[Affected Equipment ]],'Basic Data'!N:N,'Basic Data'!Q:Q),"")</f>
        <v>3907.7499999999986</v>
      </c>
      <c r="V876" s="302">
        <f ca="1">IFERROR(_xlfn.XLOOKUP(PA[[#This Row],[Affected Equipment ]],'Basic Data'!N:N,'Basic Data'!R:R),"")</f>
        <v>2.325626376242337E-2</v>
      </c>
      <c r="W876" s="35" t="s">
        <v>475</v>
      </c>
      <c r="X876" s="38"/>
      <c r="Y876" s="38" t="s">
        <v>1846</v>
      </c>
      <c r="Z876" s="44">
        <v>0.47222222222222221</v>
      </c>
      <c r="AA876" s="44">
        <v>0.47222222222222221</v>
      </c>
      <c r="AB876" s="44">
        <v>0.47222222222222221</v>
      </c>
      <c r="AC876" s="44">
        <v>0.5</v>
      </c>
      <c r="AD876" s="42">
        <f>IF(PA[[#This Row],[Acknowledgement Time ]]="NA","",(PA[[#This Row],[Acknowledgement Time ]]-PA[[#This Row],[Fault Time]])*24)</f>
        <v>0</v>
      </c>
      <c r="AE876" s="42">
        <f>IF(PA[[#This Row],[Work Start time on Fault]]="NA","",(PA[[#This Row],[Work Start time on Fault]]-PA[[#This Row],[Fault Time]])*24)</f>
        <v>0</v>
      </c>
      <c r="AF876" s="43">
        <f>IF(PA[[#This Row],[Status]]="Open","",(PA[[#This Row],[Work Completion time on fault]]-PA[[#This Row],[Fault Time]])*24)</f>
        <v>0.66666666666666696</v>
      </c>
      <c r="AG876" s="42">
        <f>IFERROR((PA[[#This Row],[Work Completion time on fault]]-PA[[#This Row],[Fault Time]])*24,"")</f>
        <v>0.66666666666666696</v>
      </c>
      <c r="AH876" s="35" t="s">
        <v>1847</v>
      </c>
      <c r="AI876" s="32" t="s">
        <v>368</v>
      </c>
      <c r="AJ876" s="34">
        <f ca="1">IFERROR(PA[[#This Row],[Breakdown Time]]*PA[[#This Row],[Plant Equivalent Weightage]],"")</f>
        <v>1.5504175841615586E-2</v>
      </c>
      <c r="AK876" s="35">
        <v>70</v>
      </c>
      <c r="AL876" s="49">
        <f>IFERROR((_xlfn.XLOOKUP($G876,'Modelling New'!$D:$D,'Modelling New'!$O:$O)*PA[[#This Row],[Lost PoA(Wh/m2)]]*PA[[#This Row],[DC Capacity Affected (kW)]])/1000,"")</f>
        <v>226.41757196861843</v>
      </c>
    </row>
    <row r="877" spans="1:38">
      <c r="A877" s="174">
        <f t="shared" si="15"/>
        <v>876</v>
      </c>
      <c r="B877" s="134">
        <v>45840</v>
      </c>
      <c r="C877" s="184">
        <f>YEAR(PA[[#This Row],[Date]])+IF(MONTH(PA[[#This Row],[Date]])&gt;=4,1,0)</f>
        <v>2026</v>
      </c>
      <c r="D877" s="32">
        <f>YEAR(PA[[#This Row],[Date]])</f>
        <v>2025</v>
      </c>
      <c r="E877" s="36" t="s">
        <v>364</v>
      </c>
      <c r="F877" s="36" t="s">
        <v>364</v>
      </c>
      <c r="G877" s="217">
        <v>45839</v>
      </c>
      <c r="H877" s="31">
        <f>DAY(EOMONTH(PA[[#This Row],[Month Year]],0))</f>
        <v>31</v>
      </c>
      <c r="I877" s="33">
        <v>0.28263888888888888</v>
      </c>
      <c r="J877" s="33">
        <v>0.75902777777777775</v>
      </c>
      <c r="K877" s="34">
        <f>IFERROR((PA[[#This Row],[Sunset Time (POA&lt;20 W/m2)]]-PA[[#This Row],[Sunrise Time (POA&gt;20 W/m2)]])*24,"")</f>
        <v>11.433333333333334</v>
      </c>
      <c r="L877" s="32" t="s">
        <v>428</v>
      </c>
      <c r="M877" s="36" t="s">
        <v>411</v>
      </c>
      <c r="N877" s="32"/>
      <c r="O877" s="35"/>
      <c r="P877" s="35"/>
      <c r="Q877" s="32"/>
      <c r="R877" s="31">
        <f>IF((PA[[#This Row],[String Type(If String BD)]]&amp;PA[[#This Row],[Equipment (If any BD other than PV  array and inv)]])="",1,0)</f>
        <v>1</v>
      </c>
      <c r="S877" s="31">
        <f>IF(PA[[#This Row],[String Type(If String BD)]]="",1,0)</f>
        <v>1</v>
      </c>
      <c r="T87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IS6Inv2</v>
      </c>
      <c r="U877" s="34">
        <f>IFERROR(_xlfn.XLOOKUP(PA[[#This Row],[Affected Equipment ]],'Basic Data'!N:N,'Basic Data'!Q:Q),"")</f>
        <v>3937.4749999999995</v>
      </c>
      <c r="V877" s="302">
        <f ca="1">IFERROR(_xlfn.XLOOKUP(PA[[#This Row],[Affected Equipment ]],'Basic Data'!N:N,'Basic Data'!R:R),"")</f>
        <v>2.3433166696423254E-2</v>
      </c>
      <c r="W877" s="35" t="s">
        <v>475</v>
      </c>
      <c r="X877" s="38"/>
      <c r="Y877" s="38" t="s">
        <v>1846</v>
      </c>
      <c r="Z877" s="44">
        <v>0.66180555555555554</v>
      </c>
      <c r="AA877" s="44">
        <v>0.66180555555555554</v>
      </c>
      <c r="AB877" s="44">
        <v>0.66180555555555554</v>
      </c>
      <c r="AC877" s="44">
        <v>0.67708333333333337</v>
      </c>
      <c r="AD877" s="42">
        <f>IF(PA[[#This Row],[Acknowledgement Time ]]="NA","",(PA[[#This Row],[Acknowledgement Time ]]-PA[[#This Row],[Fault Time]])*24)</f>
        <v>0</v>
      </c>
      <c r="AE877" s="42">
        <f>IF(PA[[#This Row],[Work Start time on Fault]]="NA","",(PA[[#This Row],[Work Start time on Fault]]-PA[[#This Row],[Fault Time]])*24)</f>
        <v>0</v>
      </c>
      <c r="AF877" s="43">
        <f>IF(PA[[#This Row],[Status]]="Open","",(PA[[#This Row],[Work Completion time on fault]]-PA[[#This Row],[Fault Time]])*24)</f>
        <v>0.36666666666666803</v>
      </c>
      <c r="AG877" s="42">
        <f>IFERROR((PA[[#This Row],[Work Completion time on fault]]-PA[[#This Row],[Fault Time]])*24,"")</f>
        <v>0.36666666666666803</v>
      </c>
      <c r="AH877" s="35" t="s">
        <v>1847</v>
      </c>
      <c r="AI877" s="32" t="s">
        <v>368</v>
      </c>
      <c r="AJ877" s="34">
        <f ca="1">IFERROR(PA[[#This Row],[Breakdown Time]]*PA[[#This Row],[Plant Equivalent Weightage]],"")</f>
        <v>8.5921611220218918E-3</v>
      </c>
      <c r="AK877" s="35">
        <v>23</v>
      </c>
      <c r="AL877" s="49">
        <f>IFERROR((_xlfn.XLOOKUP($G877,'Modelling New'!$D:$D,'Modelling New'!$O:$O)*PA[[#This Row],[Lost PoA(Wh/m2)]]*PA[[#This Row],[DC Capacity Affected (kW)]])/1000,"")</f>
        <v>74.960238980429466</v>
      </c>
    </row>
    <row r="878" spans="1:38">
      <c r="A878" s="174">
        <f t="shared" si="15"/>
        <v>877</v>
      </c>
      <c r="B878" s="134">
        <v>45840</v>
      </c>
      <c r="C878" s="184">
        <f>YEAR(PA[[#This Row],[Date]])+IF(MONTH(PA[[#This Row],[Date]])&gt;=4,1,0)</f>
        <v>2026</v>
      </c>
      <c r="D878" s="32">
        <f>YEAR(PA[[#This Row],[Date]])</f>
        <v>2025</v>
      </c>
      <c r="E878" s="36" t="s">
        <v>364</v>
      </c>
      <c r="F878" s="36" t="s">
        <v>364</v>
      </c>
      <c r="G878" s="217">
        <v>45839</v>
      </c>
      <c r="H878" s="31">
        <f>DAY(EOMONTH(PA[[#This Row],[Month Year]],0))</f>
        <v>31</v>
      </c>
      <c r="I878" s="33">
        <v>0.28263888888888888</v>
      </c>
      <c r="J878" s="33">
        <v>0.75902777777777775</v>
      </c>
      <c r="K878" s="34">
        <f>IFERROR((PA[[#This Row],[Sunset Time (POA&lt;20 W/m2)]]-PA[[#This Row],[Sunrise Time (POA&gt;20 W/m2)]])*24,"")</f>
        <v>11.433333333333334</v>
      </c>
      <c r="L878" s="32" t="s">
        <v>425</v>
      </c>
      <c r="M878" s="36" t="s">
        <v>411</v>
      </c>
      <c r="N878" s="36" t="s">
        <v>413</v>
      </c>
      <c r="O878" s="37" t="s">
        <v>406</v>
      </c>
      <c r="P878" s="37" t="s">
        <v>472</v>
      </c>
      <c r="Q878" s="32"/>
      <c r="R878" s="31">
        <f>IF((PA[[#This Row],[String Type(If String BD)]]&amp;PA[[#This Row],[Equipment (If any BD other than PV  array and inv)]])="",1,0)</f>
        <v>0</v>
      </c>
      <c r="S878" s="31">
        <f>IF(PA[[#This Row],[String Type(If String BD)]]="",1,0)</f>
        <v>0</v>
      </c>
      <c r="T87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8" s="34">
        <f>IFERROR(_xlfn.XLOOKUP(PA[[#This Row],[Affected Equipment ]],'Basic Data'!N:N,'Basic Data'!Q:Q),"")</f>
        <v>31.610000000000003</v>
      </c>
      <c r="V878" s="302">
        <f ca="1">IFERROR(_xlfn.XLOOKUP(PA[[#This Row],[Affected Equipment ]],'Basic Data'!N:N,'Basic Data'!R:R),"")</f>
        <v>1.8812116883889783E-4</v>
      </c>
      <c r="W878" s="35" t="s">
        <v>482</v>
      </c>
      <c r="X878" s="38"/>
      <c r="Y878" s="38" t="s">
        <v>470</v>
      </c>
      <c r="Z878" s="41">
        <v>0.28263888888888888</v>
      </c>
      <c r="AA878" s="41">
        <v>0.28263888888888888</v>
      </c>
      <c r="AB878" s="41">
        <v>0.28263888888888888</v>
      </c>
      <c r="AC878" s="44">
        <v>0.6875</v>
      </c>
      <c r="AD878" s="42">
        <f>IF(PA[[#This Row],[Acknowledgement Time ]]="NA","",(PA[[#This Row],[Acknowledgement Time ]]-PA[[#This Row],[Fault Time]])*24)</f>
        <v>0</v>
      </c>
      <c r="AE878" s="42">
        <f>IF(PA[[#This Row],[Work Start time on Fault]]="NA","",(PA[[#This Row],[Work Start time on Fault]]-PA[[#This Row],[Fault Time]])*24)</f>
        <v>0</v>
      </c>
      <c r="AF878" s="43">
        <f>IF(PA[[#This Row],[Status]]="Open","",(PA[[#This Row],[Work Completion time on fault]]-PA[[#This Row],[Fault Time]])*24)</f>
        <v>9.7166666666666668</v>
      </c>
      <c r="AG878" s="42">
        <f>IFERROR((PA[[#This Row],[Work Completion time on fault]]-PA[[#This Row],[Fault Time]])*24,"")</f>
        <v>9.7166666666666668</v>
      </c>
      <c r="AH878" s="349" t="s">
        <v>1848</v>
      </c>
      <c r="AI878" s="32" t="s">
        <v>368</v>
      </c>
      <c r="AJ878" s="34">
        <f ca="1">IFERROR(PA[[#This Row],[Breakdown Time]]*PA[[#This Row],[Plant Equivalent Weightage]],"")</f>
        <v>1.8279106905512905E-3</v>
      </c>
      <c r="AK878" s="35">
        <v>3304</v>
      </c>
      <c r="AL878" s="49">
        <f>IFERROR((_xlfn.XLOOKUP($G878,'Modelling New'!$D:$D,'Modelling New'!$O:$O)*PA[[#This Row],[Lost PoA(Wh/m2)]]*PA[[#This Row],[DC Capacity Affected (kW)]])/1000,"")</f>
        <v>86.446985103090796</v>
      </c>
    </row>
    <row r="879" spans="1:38">
      <c r="A879" s="174">
        <f t="shared" si="15"/>
        <v>878</v>
      </c>
      <c r="B879" s="134">
        <v>45840</v>
      </c>
      <c r="C879" s="184">
        <f>YEAR(PA[[#This Row],[Date]])+IF(MONTH(PA[[#This Row],[Date]])&gt;=4,1,0)</f>
        <v>2026</v>
      </c>
      <c r="D879" s="32">
        <f>YEAR(PA[[#This Row],[Date]])</f>
        <v>2025</v>
      </c>
      <c r="E879" s="36" t="s">
        <v>364</v>
      </c>
      <c r="F879" s="36" t="s">
        <v>364</v>
      </c>
      <c r="G879" s="217">
        <v>45839</v>
      </c>
      <c r="H879" s="31">
        <f>DAY(EOMONTH(PA[[#This Row],[Month Year]],0))</f>
        <v>31</v>
      </c>
      <c r="I879" s="33">
        <v>0.28263888888888888</v>
      </c>
      <c r="J879" s="33">
        <v>0.75902777777777775</v>
      </c>
      <c r="K879" s="34">
        <f>IFERROR((PA[[#This Row],[Sunset Time (POA&lt;20 W/m2)]]-PA[[#This Row],[Sunrise Time (POA&gt;20 W/m2)]])*24,"")</f>
        <v>11.433333333333334</v>
      </c>
      <c r="L879" s="32" t="s">
        <v>425</v>
      </c>
      <c r="M879" s="36" t="s">
        <v>411</v>
      </c>
      <c r="N879" s="36" t="s">
        <v>413</v>
      </c>
      <c r="O879" s="37" t="s">
        <v>447</v>
      </c>
      <c r="P879" s="37" t="s">
        <v>472</v>
      </c>
      <c r="Q879" s="32"/>
      <c r="R879" s="31">
        <f>IF((PA[[#This Row],[String Type(If String BD)]]&amp;PA[[#This Row],[Equipment (If any BD other than PV  array and inv)]])="",1,0)</f>
        <v>0</v>
      </c>
      <c r="S879" s="31">
        <f>IF(PA[[#This Row],[String Type(If String BD)]]="",1,0)</f>
        <v>0</v>
      </c>
      <c r="T87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79" s="34">
        <f>IFERROR(_xlfn.XLOOKUP(PA[[#This Row],[Affected Equipment ]],'Basic Data'!N:N,'Basic Data'!Q:Q),"")</f>
        <v>31.610000000000003</v>
      </c>
      <c r="V879" s="302">
        <f ca="1">IFERROR(_xlfn.XLOOKUP(PA[[#This Row],[Affected Equipment ]],'Basic Data'!N:N,'Basic Data'!R:R),"")</f>
        <v>1.8812116883889783E-4</v>
      </c>
      <c r="W879" s="35" t="s">
        <v>482</v>
      </c>
      <c r="X879" s="38"/>
      <c r="Y879" s="38" t="s">
        <v>470</v>
      </c>
      <c r="Z879" s="41">
        <v>0.28263888888888888</v>
      </c>
      <c r="AA879" s="41">
        <v>0.28263888888888888</v>
      </c>
      <c r="AB879" s="41">
        <v>0.28263888888888888</v>
      </c>
      <c r="AC879" s="44">
        <v>0.69444444444444442</v>
      </c>
      <c r="AD879" s="42">
        <f>IF(PA[[#This Row],[Acknowledgement Time ]]="NA","",(PA[[#This Row],[Acknowledgement Time ]]-PA[[#This Row],[Fault Time]])*24)</f>
        <v>0</v>
      </c>
      <c r="AE879" s="42">
        <f>IF(PA[[#This Row],[Work Start time on Fault]]="NA","",(PA[[#This Row],[Work Start time on Fault]]-PA[[#This Row],[Fault Time]])*24)</f>
        <v>0</v>
      </c>
      <c r="AF879" s="43">
        <f>IF(PA[[#This Row],[Status]]="Open","",(PA[[#This Row],[Work Completion time on fault]]-PA[[#This Row],[Fault Time]])*24)</f>
        <v>9.8833333333333329</v>
      </c>
      <c r="AG879" s="42">
        <f>IFERROR((PA[[#This Row],[Work Completion time on fault]]-PA[[#This Row],[Fault Time]])*24,"")</f>
        <v>9.8833333333333329</v>
      </c>
      <c r="AH879" s="349" t="s">
        <v>667</v>
      </c>
      <c r="AI879" s="32" t="s">
        <v>368</v>
      </c>
      <c r="AJ879" s="34">
        <f ca="1">IFERROR(PA[[#This Row],[Breakdown Time]]*PA[[#This Row],[Plant Equivalent Weightage]],"")</f>
        <v>1.8592642186911067E-3</v>
      </c>
      <c r="AK879" s="35">
        <v>3320</v>
      </c>
      <c r="AL879" s="49">
        <f>IFERROR((_xlfn.XLOOKUP($G879,'Modelling New'!$D:$D,'Modelling New'!$O:$O)*PA[[#This Row],[Lost PoA(Wh/m2)]]*PA[[#This Row],[DC Capacity Affected (kW)]])/1000,"")</f>
        <v>86.86561457090238</v>
      </c>
    </row>
    <row r="880" spans="1:38">
      <c r="A880" s="174">
        <f t="shared" si="15"/>
        <v>879</v>
      </c>
      <c r="B880" s="134">
        <v>45840</v>
      </c>
      <c r="C880" s="184">
        <f>YEAR(PA[[#This Row],[Date]])+IF(MONTH(PA[[#This Row],[Date]])&gt;=4,1,0)</f>
        <v>2026</v>
      </c>
      <c r="D880" s="32">
        <f>YEAR(PA[[#This Row],[Date]])</f>
        <v>2025</v>
      </c>
      <c r="E880" s="36" t="s">
        <v>364</v>
      </c>
      <c r="F880" s="36" t="s">
        <v>364</v>
      </c>
      <c r="G880" s="217">
        <v>45839</v>
      </c>
      <c r="H880" s="31">
        <f>DAY(EOMONTH(PA[[#This Row],[Month Year]],0))</f>
        <v>31</v>
      </c>
      <c r="I880" s="33">
        <v>0.28263888888888888</v>
      </c>
      <c r="J880" s="33">
        <v>0.75902777777777775</v>
      </c>
      <c r="K880" s="34">
        <f>IFERROR((PA[[#This Row],[Sunset Time (POA&lt;20 W/m2)]]-PA[[#This Row],[Sunrise Time (POA&gt;20 W/m2)]])*24,"")</f>
        <v>11.433333333333334</v>
      </c>
      <c r="L880" s="32" t="s">
        <v>425</v>
      </c>
      <c r="M880" s="36" t="s">
        <v>484</v>
      </c>
      <c r="N880" s="36" t="s">
        <v>413</v>
      </c>
      <c r="O880" s="37" t="s">
        <v>468</v>
      </c>
      <c r="P880" s="37" t="s">
        <v>472</v>
      </c>
      <c r="Q880" s="32"/>
      <c r="R880" s="31">
        <f>IF((PA[[#This Row],[String Type(If String BD)]]&amp;PA[[#This Row],[Equipment (If any BD other than PV  array and inv)]])="",1,0)</f>
        <v>0</v>
      </c>
      <c r="S880" s="31">
        <f>IF(PA[[#This Row],[String Type(If String BD)]]="",1,0)</f>
        <v>0</v>
      </c>
      <c r="T88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0" s="34">
        <f>IFERROR(_xlfn.XLOOKUP(PA[[#This Row],[Affected Equipment ]],'Basic Data'!N:N,'Basic Data'!Q:Q),"")</f>
        <v>31.610000000000003</v>
      </c>
      <c r="V880" s="302">
        <f ca="1">IFERROR(_xlfn.XLOOKUP(PA[[#This Row],[Affected Equipment ]],'Basic Data'!N:N,'Basic Data'!R:R),"")</f>
        <v>1.8812116883889783E-4</v>
      </c>
      <c r="W880" s="35" t="s">
        <v>408</v>
      </c>
      <c r="X880" s="38"/>
      <c r="Y880" s="38" t="s">
        <v>470</v>
      </c>
      <c r="Z880" s="41">
        <v>0.28263888888888888</v>
      </c>
      <c r="AA880" s="41">
        <v>0.28263888888888888</v>
      </c>
      <c r="AB880" s="41">
        <v>0.28263888888888888</v>
      </c>
      <c r="AC880" s="44">
        <v>0.70138888888888884</v>
      </c>
      <c r="AD880" s="42">
        <f>IF(PA[[#This Row],[Acknowledgement Time ]]="NA","",(PA[[#This Row],[Acknowledgement Time ]]-PA[[#This Row],[Fault Time]])*24)</f>
        <v>0</v>
      </c>
      <c r="AE880" s="42">
        <f>IF(PA[[#This Row],[Work Start time on Fault]]="NA","",(PA[[#This Row],[Work Start time on Fault]]-PA[[#This Row],[Fault Time]])*24)</f>
        <v>0</v>
      </c>
      <c r="AF880" s="43">
        <f>IF(PA[[#This Row],[Status]]="Open","",(PA[[#This Row],[Work Completion time on fault]]-PA[[#This Row],[Fault Time]])*24)</f>
        <v>10.049999999999999</v>
      </c>
      <c r="AG880" s="42">
        <f>IFERROR((PA[[#This Row],[Work Completion time on fault]]-PA[[#This Row],[Fault Time]])*24,"")</f>
        <v>10.049999999999999</v>
      </c>
      <c r="AH880" s="349" t="s">
        <v>461</v>
      </c>
      <c r="AI880" s="32" t="s">
        <v>368</v>
      </c>
      <c r="AJ880" s="34">
        <f ca="1">IFERROR(PA[[#This Row],[Breakdown Time]]*PA[[#This Row],[Plant Equivalent Weightage]],"")</f>
        <v>1.8906177468309229E-3</v>
      </c>
      <c r="AK880" s="35">
        <v>3340</v>
      </c>
      <c r="AL880" s="49">
        <f>IFERROR((_xlfn.XLOOKUP($G880,'Modelling New'!$D:$D,'Modelling New'!$O:$O)*PA[[#This Row],[Lost PoA(Wh/m2)]]*PA[[#This Row],[DC Capacity Affected (kW)]])/1000,"")</f>
        <v>87.388901405666857</v>
      </c>
    </row>
    <row r="881" spans="1:38">
      <c r="A881" s="174">
        <f t="shared" si="15"/>
        <v>880</v>
      </c>
      <c r="B881" s="134">
        <v>45840</v>
      </c>
      <c r="C881" s="184">
        <f>YEAR(PA[[#This Row],[Date]])+IF(MONTH(PA[[#This Row],[Date]])&gt;=4,1,0)</f>
        <v>2026</v>
      </c>
      <c r="D881" s="32">
        <f>YEAR(PA[[#This Row],[Date]])</f>
        <v>2025</v>
      </c>
      <c r="E881" s="36" t="s">
        <v>364</v>
      </c>
      <c r="F881" s="36" t="s">
        <v>364</v>
      </c>
      <c r="G881" s="217">
        <v>45839</v>
      </c>
      <c r="H881" s="31">
        <f>DAY(EOMONTH(PA[[#This Row],[Month Year]],0))</f>
        <v>31</v>
      </c>
      <c r="I881" s="33">
        <v>0.28263888888888888</v>
      </c>
      <c r="J881" s="33">
        <v>0.75902777777777775</v>
      </c>
      <c r="K881" s="34">
        <f>IFERROR((PA[[#This Row],[Sunset Time (POA&lt;20 W/m2)]]-PA[[#This Row],[Sunrise Time (POA&gt;20 W/m2)]])*24,"")</f>
        <v>11.433333333333334</v>
      </c>
      <c r="L881" s="32" t="s">
        <v>425</v>
      </c>
      <c r="M881" s="36" t="s">
        <v>484</v>
      </c>
      <c r="N881" s="36" t="s">
        <v>413</v>
      </c>
      <c r="O881" s="37" t="s">
        <v>527</v>
      </c>
      <c r="P881" s="37" t="s">
        <v>472</v>
      </c>
      <c r="Q881" s="32"/>
      <c r="R881" s="31">
        <f>IF((PA[[#This Row],[String Type(If String BD)]]&amp;PA[[#This Row],[Equipment (If any BD other than PV  array and inv)]])="",1,0)</f>
        <v>0</v>
      </c>
      <c r="S881" s="31">
        <f>IF(PA[[#This Row],[String Type(If String BD)]]="",1,0)</f>
        <v>0</v>
      </c>
      <c r="T88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1" s="34">
        <f>IFERROR(_xlfn.XLOOKUP(PA[[#This Row],[Affected Equipment ]],'Basic Data'!N:N,'Basic Data'!Q:Q),"")</f>
        <v>31.610000000000003</v>
      </c>
      <c r="V881" s="302">
        <f ca="1">IFERROR(_xlfn.XLOOKUP(PA[[#This Row],[Affected Equipment ]],'Basic Data'!N:N,'Basic Data'!R:R),"")</f>
        <v>1.8812116883889783E-4</v>
      </c>
      <c r="W881" s="35" t="s">
        <v>448</v>
      </c>
      <c r="X881" s="38"/>
      <c r="Y881" s="38" t="s">
        <v>470</v>
      </c>
      <c r="Z881" s="41">
        <v>0.28263888888888888</v>
      </c>
      <c r="AA881" s="41">
        <v>0.28263888888888888</v>
      </c>
      <c r="AB881" s="41">
        <v>0.28263888888888888</v>
      </c>
      <c r="AC881" s="44">
        <v>0.70833333333333337</v>
      </c>
      <c r="AD881" s="42">
        <f>IF(PA[[#This Row],[Acknowledgement Time ]]="NA","",(PA[[#This Row],[Acknowledgement Time ]]-PA[[#This Row],[Fault Time]])*24)</f>
        <v>0</v>
      </c>
      <c r="AE881" s="42">
        <f>IF(PA[[#This Row],[Work Start time on Fault]]="NA","",(PA[[#This Row],[Work Start time on Fault]]-PA[[#This Row],[Fault Time]])*24)</f>
        <v>0</v>
      </c>
      <c r="AF881" s="43">
        <f>IF(PA[[#This Row],[Status]]="Open","",(PA[[#This Row],[Work Completion time on fault]]-PA[[#This Row],[Fault Time]])*24)</f>
        <v>10.216666666666669</v>
      </c>
      <c r="AG881" s="42">
        <f>IFERROR((PA[[#This Row],[Work Completion time on fault]]-PA[[#This Row],[Fault Time]])*24,"")</f>
        <v>10.216666666666669</v>
      </c>
      <c r="AH881" s="349" t="s">
        <v>594</v>
      </c>
      <c r="AI881" s="32" t="s">
        <v>368</v>
      </c>
      <c r="AJ881" s="34">
        <f ca="1">IFERROR(PA[[#This Row],[Breakdown Time]]*PA[[#This Row],[Plant Equivalent Weightage]],"")</f>
        <v>1.9219712749707399E-3</v>
      </c>
      <c r="AK881" s="35">
        <v>3363</v>
      </c>
      <c r="AL881" s="49">
        <f>IFERROR((_xlfn.XLOOKUP($G881,'Modelling New'!$D:$D,'Modelling New'!$O:$O)*PA[[#This Row],[Lost PoA(Wh/m2)]]*PA[[#This Row],[DC Capacity Affected (kW)]])/1000,"")</f>
        <v>87.990681265645989</v>
      </c>
    </row>
    <row r="882" spans="1:38">
      <c r="A882" s="174">
        <f t="shared" si="15"/>
        <v>881</v>
      </c>
      <c r="B882" s="134">
        <v>45840</v>
      </c>
      <c r="C882" s="184">
        <f>YEAR(PA[[#This Row],[Date]])+IF(MONTH(PA[[#This Row],[Date]])&gt;=4,1,0)</f>
        <v>2026</v>
      </c>
      <c r="D882" s="32">
        <f>YEAR(PA[[#This Row],[Date]])</f>
        <v>2025</v>
      </c>
      <c r="E882" s="36" t="s">
        <v>364</v>
      </c>
      <c r="F882" s="36" t="s">
        <v>364</v>
      </c>
      <c r="G882" s="217">
        <v>45839</v>
      </c>
      <c r="H882" s="31">
        <f>DAY(EOMONTH(PA[[#This Row],[Month Year]],0))</f>
        <v>31</v>
      </c>
      <c r="I882" s="33">
        <v>0.28263888888888888</v>
      </c>
      <c r="J882" s="33">
        <v>0.75902777777777775</v>
      </c>
      <c r="K882" s="34">
        <f>IFERROR((PA[[#This Row],[Sunset Time (POA&lt;20 W/m2)]]-PA[[#This Row],[Sunrise Time (POA&gt;20 W/m2)]])*24,"")</f>
        <v>11.433333333333334</v>
      </c>
      <c r="L882" s="32" t="s">
        <v>425</v>
      </c>
      <c r="M882" s="36" t="s">
        <v>484</v>
      </c>
      <c r="N882" s="36" t="s">
        <v>413</v>
      </c>
      <c r="O882" s="37" t="s">
        <v>527</v>
      </c>
      <c r="P882" s="37" t="s">
        <v>472</v>
      </c>
      <c r="Q882" s="32"/>
      <c r="R882" s="31">
        <f>IF((PA[[#This Row],[String Type(If String BD)]]&amp;PA[[#This Row],[Equipment (If any BD other than PV  array and inv)]])="",1,0)</f>
        <v>0</v>
      </c>
      <c r="S882" s="31">
        <f>IF(PA[[#This Row],[String Type(If String BD)]]="",1,0)</f>
        <v>0</v>
      </c>
      <c r="T88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2" s="34">
        <f>IFERROR(_xlfn.XLOOKUP(PA[[#This Row],[Affected Equipment ]],'Basic Data'!N:N,'Basic Data'!Q:Q),"")</f>
        <v>31.610000000000003</v>
      </c>
      <c r="V882" s="302">
        <f ca="1">IFERROR(_xlfn.XLOOKUP(PA[[#This Row],[Affected Equipment ]],'Basic Data'!N:N,'Basic Data'!R:R),"")</f>
        <v>1.8812116883889783E-4</v>
      </c>
      <c r="W882" s="35" t="s">
        <v>448</v>
      </c>
      <c r="X882" s="38"/>
      <c r="Y882" s="38" t="s">
        <v>470</v>
      </c>
      <c r="Z882" s="41">
        <v>0.28263888888888888</v>
      </c>
      <c r="AA882" s="41">
        <v>0.28263888888888888</v>
      </c>
      <c r="AB882" s="41">
        <v>0.28263888888888888</v>
      </c>
      <c r="AC882" s="44">
        <v>0.71527777777777779</v>
      </c>
      <c r="AD882" s="42">
        <f>IF(PA[[#This Row],[Acknowledgement Time ]]="NA","",(PA[[#This Row],[Acknowledgement Time ]]-PA[[#This Row],[Fault Time]])*24)</f>
        <v>0</v>
      </c>
      <c r="AE882" s="42">
        <f>IF(PA[[#This Row],[Work Start time on Fault]]="NA","",(PA[[#This Row],[Work Start time on Fault]]-PA[[#This Row],[Fault Time]])*24)</f>
        <v>0</v>
      </c>
      <c r="AF882" s="43">
        <f>IF(PA[[#This Row],[Status]]="Open","",(PA[[#This Row],[Work Completion time on fault]]-PA[[#This Row],[Fault Time]])*24)</f>
        <v>10.383333333333333</v>
      </c>
      <c r="AG882" s="42">
        <f>IFERROR((PA[[#This Row],[Work Completion time on fault]]-PA[[#This Row],[Fault Time]])*24,"")</f>
        <v>10.383333333333333</v>
      </c>
      <c r="AH882" s="349" t="s">
        <v>458</v>
      </c>
      <c r="AI882" s="32" t="s">
        <v>368</v>
      </c>
      <c r="AJ882" s="34">
        <f ca="1">IFERROR(PA[[#This Row],[Breakdown Time]]*PA[[#This Row],[Plant Equivalent Weightage]],"")</f>
        <v>1.9533248031105557E-3</v>
      </c>
      <c r="AK882" s="35">
        <v>3394</v>
      </c>
      <c r="AL882" s="49">
        <f>IFERROR((_xlfn.XLOOKUP($G882,'Modelling New'!$D:$D,'Modelling New'!$O:$O)*PA[[#This Row],[Lost PoA(Wh/m2)]]*PA[[#This Row],[DC Capacity Affected (kW)]])/1000,"")</f>
        <v>88.801775859530935</v>
      </c>
    </row>
    <row r="883" spans="1:38">
      <c r="A883" s="174">
        <f t="shared" si="15"/>
        <v>882</v>
      </c>
      <c r="B883" s="134">
        <v>45840</v>
      </c>
      <c r="C883" s="184">
        <f>YEAR(PA[[#This Row],[Date]])+IF(MONTH(PA[[#This Row],[Date]])&gt;=4,1,0)</f>
        <v>2026</v>
      </c>
      <c r="D883" s="32">
        <f>YEAR(PA[[#This Row],[Date]])</f>
        <v>2025</v>
      </c>
      <c r="E883" s="36" t="s">
        <v>364</v>
      </c>
      <c r="F883" s="36" t="s">
        <v>364</v>
      </c>
      <c r="G883" s="217">
        <v>45839</v>
      </c>
      <c r="H883" s="31">
        <f>DAY(EOMONTH(PA[[#This Row],[Month Year]],0))</f>
        <v>31</v>
      </c>
      <c r="I883" s="33">
        <v>0.28263888888888888</v>
      </c>
      <c r="J883" s="33">
        <v>0.75902777777777775</v>
      </c>
      <c r="K883" s="34">
        <f>IFERROR((PA[[#This Row],[Sunset Time (POA&lt;20 W/m2)]]-PA[[#This Row],[Sunrise Time (POA&gt;20 W/m2)]])*24,"")</f>
        <v>11.433333333333334</v>
      </c>
      <c r="L883" s="32" t="s">
        <v>425</v>
      </c>
      <c r="M883" s="36" t="s">
        <v>404</v>
      </c>
      <c r="N883" s="36" t="s">
        <v>413</v>
      </c>
      <c r="O883" s="37" t="s">
        <v>473</v>
      </c>
      <c r="P883" s="37" t="s">
        <v>472</v>
      </c>
      <c r="Q883" s="32"/>
      <c r="R883" s="31">
        <f>IF((PA[[#This Row],[String Type(If String BD)]]&amp;PA[[#This Row],[Equipment (If any BD other than PV  array and inv)]])="",1,0)</f>
        <v>0</v>
      </c>
      <c r="S883" s="31">
        <f>IF(PA[[#This Row],[String Type(If String BD)]]="",1,0)</f>
        <v>0</v>
      </c>
      <c r="T88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83" s="34">
        <f>IFERROR(_xlfn.XLOOKUP(PA[[#This Row],[Affected Equipment ]],'Basic Data'!N:N,'Basic Data'!Q:Q),"")</f>
        <v>31.610000000000003</v>
      </c>
      <c r="V883" s="302">
        <f ca="1">IFERROR(_xlfn.XLOOKUP(PA[[#This Row],[Affected Equipment ]],'Basic Data'!N:N,'Basic Data'!R:R),"")</f>
        <v>1.8812116883889783E-4</v>
      </c>
      <c r="W883" s="35" t="s">
        <v>408</v>
      </c>
      <c r="X883" s="38"/>
      <c r="Y883" s="38" t="s">
        <v>470</v>
      </c>
      <c r="Z883" s="41">
        <v>0.28263888888888888</v>
      </c>
      <c r="AA883" s="41">
        <v>0.28263888888888888</v>
      </c>
      <c r="AB883" s="41">
        <v>0.28263888888888888</v>
      </c>
      <c r="AC883" s="44">
        <v>0.72222222222222221</v>
      </c>
      <c r="AD883" s="42">
        <f>IF(PA[[#This Row],[Acknowledgement Time ]]="NA","",(PA[[#This Row],[Acknowledgement Time ]]-PA[[#This Row],[Fault Time]])*24)</f>
        <v>0</v>
      </c>
      <c r="AE883" s="42">
        <f>IF(PA[[#This Row],[Work Start time on Fault]]="NA","",(PA[[#This Row],[Work Start time on Fault]]-PA[[#This Row],[Fault Time]])*24)</f>
        <v>0</v>
      </c>
      <c r="AF883" s="43">
        <f>IF(PA[[#This Row],[Status]]="Open","",(PA[[#This Row],[Work Completion time on fault]]-PA[[#This Row],[Fault Time]])*24)</f>
        <v>10.55</v>
      </c>
      <c r="AG883" s="42">
        <f>IFERROR((PA[[#This Row],[Work Completion time on fault]]-PA[[#This Row],[Fault Time]])*24,"")</f>
        <v>10.55</v>
      </c>
      <c r="AH883" s="349" t="s">
        <v>461</v>
      </c>
      <c r="AI883" s="32" t="s">
        <v>368</v>
      </c>
      <c r="AJ883" s="34">
        <f ca="1">IFERROR(PA[[#This Row],[Breakdown Time]]*PA[[#This Row],[Plant Equivalent Weightage]],"")</f>
        <v>1.9846783312503723E-3</v>
      </c>
      <c r="AK883" s="35">
        <v>3428</v>
      </c>
      <c r="AL883" s="49">
        <f>IFERROR((_xlfn.XLOOKUP($G883,'Modelling New'!$D:$D,'Modelling New'!$O:$O)*PA[[#This Row],[Lost PoA(Wh/m2)]]*PA[[#This Row],[DC Capacity Affected (kW)]])/1000,"")</f>
        <v>89.691363478630535</v>
      </c>
    </row>
    <row r="884" spans="1:38">
      <c r="A884" s="174">
        <f t="shared" si="15"/>
        <v>883</v>
      </c>
      <c r="B884" s="134">
        <v>45841</v>
      </c>
      <c r="C884" s="184">
        <f>YEAR(PA[[#This Row],[Date]])+IF(MONTH(PA[[#This Row],[Date]])&gt;=4,1,0)</f>
        <v>2026</v>
      </c>
      <c r="D884" s="32">
        <f>YEAR(PA[[#This Row],[Date]])</f>
        <v>2025</v>
      </c>
      <c r="E884" s="36" t="s">
        <v>364</v>
      </c>
      <c r="F884" s="36" t="s">
        <v>364</v>
      </c>
      <c r="G884" s="217">
        <v>45839</v>
      </c>
      <c r="H884" s="31">
        <f>DAY(EOMONTH(PA[[#This Row],[Month Year]],0))</f>
        <v>31</v>
      </c>
      <c r="I884" s="33">
        <v>0.26458333333333334</v>
      </c>
      <c r="J884" s="33">
        <v>0.77638888888888891</v>
      </c>
      <c r="K884" s="34">
        <f>IFERROR((PA[[#This Row],[Sunset Time (POA&lt;20 W/m2)]]-PA[[#This Row],[Sunrise Time (POA&gt;20 W/m2)]])*24,"")</f>
        <v>12.283333333333335</v>
      </c>
      <c r="L884" s="32" t="s">
        <v>511</v>
      </c>
      <c r="M884" s="32" t="s">
        <v>404</v>
      </c>
      <c r="N884" s="32"/>
      <c r="O884" s="35"/>
      <c r="P884" s="35"/>
      <c r="Q884" s="32"/>
      <c r="R884" s="31">
        <f>IF((PA[[#This Row],[String Type(If String BD)]]&amp;PA[[#This Row],[Equipment (If any BD other than PV  array and inv)]])="",1,0)</f>
        <v>1</v>
      </c>
      <c r="S884" s="31">
        <f>IF(PA[[#This Row],[String Type(If String BD)]]="",1,0)</f>
        <v>1</v>
      </c>
      <c r="T88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84" s="34">
        <f>IFERROR(_xlfn.XLOOKUP(PA[[#This Row],[Affected Equipment ]],'Basic Data'!N:N,'Basic Data'!Q:Q),"")</f>
        <v>4061.8850000000007</v>
      </c>
      <c r="V884" s="302">
        <f ca="1">IFERROR(_xlfn.XLOOKUP(PA[[#This Row],[Affected Equipment ]],'Basic Data'!N:N,'Basic Data'!R:R),"")</f>
        <v>2.4173570195798372E-2</v>
      </c>
      <c r="W884" s="35" t="s">
        <v>475</v>
      </c>
      <c r="X884" s="38"/>
      <c r="Y884" s="38" t="s">
        <v>439</v>
      </c>
      <c r="Z884" s="41">
        <v>0.26458333333333334</v>
      </c>
      <c r="AA884" s="41">
        <v>0.26458333333333334</v>
      </c>
      <c r="AB884" s="41">
        <v>0.26458333333333334</v>
      </c>
      <c r="AC884" s="44">
        <v>0.77638888888888891</v>
      </c>
      <c r="AD884" s="42">
        <f>IF(PA[[#This Row],[Acknowledgement Time ]]="NA","",(PA[[#This Row],[Acknowledgement Time ]]-PA[[#This Row],[Fault Time]])*24)</f>
        <v>0</v>
      </c>
      <c r="AE884" s="42">
        <f>IF(PA[[#This Row],[Work Start time on Fault]]="NA","",(PA[[#This Row],[Work Start time on Fault]]-PA[[#This Row],[Fault Time]])*24)</f>
        <v>0</v>
      </c>
      <c r="AF884" s="43" t="str">
        <f>IF(PA[[#This Row],[Status]]="Open","",(PA[[#This Row],[Work Completion time on fault]]-PA[[#This Row],[Fault Time]])*24)</f>
        <v/>
      </c>
      <c r="AG884" s="42">
        <f>IFERROR((PA[[#This Row],[Work Completion time on fault]]-PA[[#This Row],[Fault Time]])*24,"")</f>
        <v>12.283333333333335</v>
      </c>
      <c r="AH884" s="35" t="s">
        <v>673</v>
      </c>
      <c r="AI884" s="32" t="s">
        <v>553</v>
      </c>
      <c r="AJ884" s="34">
        <f ca="1">IFERROR(PA[[#This Row],[Breakdown Time]]*PA[[#This Row],[Plant Equivalent Weightage]],"")</f>
        <v>0.29693202057172335</v>
      </c>
      <c r="AK884" s="35">
        <v>3369</v>
      </c>
      <c r="AL884" s="49">
        <f>IFERROR((_xlfn.XLOOKUP($G884,'Modelling New'!$D:$D,'Modelling New'!$O:$O)*PA[[#This Row],[Lost PoA(Wh/m2)]]*PA[[#This Row],[DC Capacity Affected (kW)]])/1000,"")</f>
        <v>11326.975250115682</v>
      </c>
    </row>
    <row r="885" spans="1:38">
      <c r="A885" s="174">
        <f t="shared" si="15"/>
        <v>884</v>
      </c>
      <c r="B885" s="134">
        <v>45841</v>
      </c>
      <c r="C885" s="184">
        <f>YEAR(PA[[#This Row],[Date]])+IF(MONTH(PA[[#This Row],[Date]])&gt;=4,1,0)</f>
        <v>2026</v>
      </c>
      <c r="D885" s="32">
        <f>YEAR(PA[[#This Row],[Date]])</f>
        <v>2025</v>
      </c>
      <c r="E885" s="36" t="s">
        <v>364</v>
      </c>
      <c r="F885" s="36" t="s">
        <v>364</v>
      </c>
      <c r="G885" s="217">
        <v>45839</v>
      </c>
      <c r="H885" s="31">
        <f>DAY(EOMONTH(PA[[#This Row],[Month Year]],0))</f>
        <v>31</v>
      </c>
      <c r="I885" s="33">
        <v>0.26458333333333334</v>
      </c>
      <c r="J885" s="33">
        <v>0.77638888888888891</v>
      </c>
      <c r="K885" s="34">
        <f>IFERROR((PA[[#This Row],[Sunset Time (POA&lt;20 W/m2)]]-PA[[#This Row],[Sunrise Time (POA&gt;20 W/m2)]])*24,"")</f>
        <v>12.283333333333335</v>
      </c>
      <c r="L885" s="36" t="s">
        <v>511</v>
      </c>
      <c r="M885" s="36" t="s">
        <v>411</v>
      </c>
      <c r="N885" s="32"/>
      <c r="O885" s="35"/>
      <c r="P885" s="35"/>
      <c r="Q885" s="32"/>
      <c r="R885" s="31">
        <f>IF((PA[[#This Row],[String Type(If String BD)]]&amp;PA[[#This Row],[Equipment (If any BD other than PV  array and inv)]])="",1,0)</f>
        <v>1</v>
      </c>
      <c r="S885" s="31">
        <f>IF(PA[[#This Row],[String Type(If String BD)]]="",1,0)</f>
        <v>1</v>
      </c>
      <c r="T88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85" s="34">
        <f>IFERROR(_xlfn.XLOOKUP(PA[[#This Row],[Affected Equipment ]],'Basic Data'!N:N,'Basic Data'!Q:Q),"")</f>
        <v>3888.03</v>
      </c>
      <c r="V885" s="302">
        <f ca="1">IFERROR(_xlfn.XLOOKUP(PA[[#This Row],[Affected Equipment ]],'Basic Data'!N:N,'Basic Data'!R:R),"")</f>
        <v>2.3138903767184433E-2</v>
      </c>
      <c r="W885" s="35" t="s">
        <v>475</v>
      </c>
      <c r="X885" s="38"/>
      <c r="Y885" s="38" t="s">
        <v>439</v>
      </c>
      <c r="Z885" s="41">
        <v>0.26458333333333334</v>
      </c>
      <c r="AA885" s="41">
        <v>0.26458333333333334</v>
      </c>
      <c r="AB885" s="41">
        <v>0.26458333333333334</v>
      </c>
      <c r="AC885" s="44">
        <v>0.77638888888888891</v>
      </c>
      <c r="AD885" s="42">
        <f>IF(PA[[#This Row],[Acknowledgement Time ]]="NA","",(PA[[#This Row],[Acknowledgement Time ]]-PA[[#This Row],[Fault Time]])*24)</f>
        <v>0</v>
      </c>
      <c r="AE885" s="42">
        <f>IF(PA[[#This Row],[Work Start time on Fault]]="NA","",(PA[[#This Row],[Work Start time on Fault]]-PA[[#This Row],[Fault Time]])*24)</f>
        <v>0</v>
      </c>
      <c r="AF885" s="43" t="str">
        <f>IF(PA[[#This Row],[Status]]="Open","",(PA[[#This Row],[Work Completion time on fault]]-PA[[#This Row],[Fault Time]])*24)</f>
        <v/>
      </c>
      <c r="AG885" s="42">
        <f>IFERROR((PA[[#This Row],[Work Completion time on fault]]-PA[[#This Row],[Fault Time]])*24,"")</f>
        <v>12.283333333333335</v>
      </c>
      <c r="AH885" s="35" t="s">
        <v>673</v>
      </c>
      <c r="AI885" s="32" t="s">
        <v>553</v>
      </c>
      <c r="AJ885" s="34">
        <f ca="1">IFERROR(PA[[#This Row],[Breakdown Time]]*PA[[#This Row],[Plant Equivalent Weightage]],"")</f>
        <v>0.28422286794024881</v>
      </c>
      <c r="AK885" s="35">
        <v>3369</v>
      </c>
      <c r="AL885" s="49">
        <f>IFERROR((_xlfn.XLOOKUP($G885,'Modelling New'!$D:$D,'Modelling New'!$O:$O)*PA[[#This Row],[Lost PoA(Wh/m2)]]*PA[[#This Row],[DC Capacity Affected (kW)]])/1000,"")</f>
        <v>10842.163079877266</v>
      </c>
    </row>
    <row r="886" spans="1:38">
      <c r="A886" s="174">
        <f t="shared" si="15"/>
        <v>885</v>
      </c>
      <c r="B886" s="134">
        <v>45841</v>
      </c>
      <c r="C886" s="184">
        <f>YEAR(PA[[#This Row],[Date]])+IF(MONTH(PA[[#This Row],[Date]])&gt;=4,1,0)</f>
        <v>2026</v>
      </c>
      <c r="D886" s="32">
        <f>YEAR(PA[[#This Row],[Date]])</f>
        <v>2025</v>
      </c>
      <c r="E886" s="36" t="s">
        <v>364</v>
      </c>
      <c r="F886" s="36" t="s">
        <v>364</v>
      </c>
      <c r="G886" s="217">
        <v>45839</v>
      </c>
      <c r="H886" s="31">
        <f>DAY(EOMONTH(PA[[#This Row],[Month Year]],0))</f>
        <v>31</v>
      </c>
      <c r="I886" s="33">
        <v>0.26458333333333334</v>
      </c>
      <c r="J886" s="33">
        <v>0.77638888888888891</v>
      </c>
      <c r="K886" s="34">
        <f>IFERROR((PA[[#This Row],[Sunset Time (POA&lt;20 W/m2)]]-PA[[#This Row],[Sunrise Time (POA&gt;20 W/m2)]])*24,"")</f>
        <v>12.283333333333335</v>
      </c>
      <c r="L886" s="32" t="s">
        <v>474</v>
      </c>
      <c r="M886" s="36" t="s">
        <v>411</v>
      </c>
      <c r="N886" s="36" t="s">
        <v>417</v>
      </c>
      <c r="O886" s="35"/>
      <c r="P886" s="35"/>
      <c r="Q886" s="32"/>
      <c r="R886" s="31">
        <f>IF((PA[[#This Row],[String Type(If String BD)]]&amp;PA[[#This Row],[Equipment (If any BD other than PV  array and inv)]])="",1,0)</f>
        <v>1</v>
      </c>
      <c r="S886" s="31">
        <f>IF(PA[[#This Row],[String Type(If String BD)]]="",1,0)</f>
        <v>1</v>
      </c>
      <c r="T886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IS17Inv2M1</v>
      </c>
      <c r="U886" s="34">
        <f>IFERROR(_xlfn.XLOOKUP(PA[[#This Row],[Affected Equipment ]],'Basic Data'!N:N,'Basic Data'!Q:Q),"")</f>
        <v>2275.92</v>
      </c>
      <c r="V886" s="302">
        <f ca="1">IFERROR(_xlfn.XLOOKUP(PA[[#This Row],[Affected Equipment ]],'Basic Data'!N:N,'Basic Data'!R:R),"")</f>
        <v>1.3544724156400643E-2</v>
      </c>
      <c r="W886" s="35" t="s">
        <v>414</v>
      </c>
      <c r="X886" s="38"/>
      <c r="Y886" s="38" t="s">
        <v>75</v>
      </c>
      <c r="Z886" s="41">
        <v>0.26458333333333334</v>
      </c>
      <c r="AA886" s="41">
        <v>0.26458333333333334</v>
      </c>
      <c r="AB886" s="41">
        <v>0.26458333333333334</v>
      </c>
      <c r="AC886" s="44">
        <v>0.29444444444444445</v>
      </c>
      <c r="AD886" s="42">
        <f>IF(PA[[#This Row],[Acknowledgement Time ]]="NA","",(PA[[#This Row],[Acknowledgement Time ]]-PA[[#This Row],[Fault Time]])*24)</f>
        <v>0</v>
      </c>
      <c r="AE886" s="42">
        <f>IF(PA[[#This Row],[Work Start time on Fault]]="NA","",(PA[[#This Row],[Work Start time on Fault]]-PA[[#This Row],[Fault Time]])*24)</f>
        <v>0</v>
      </c>
      <c r="AF886" s="43">
        <f>IF(PA[[#This Row],[Status]]="Open","",(PA[[#This Row],[Work Completion time on fault]]-PA[[#This Row],[Fault Time]])*24)</f>
        <v>0.71666666666666679</v>
      </c>
      <c r="AG886" s="42">
        <f>IFERROR((PA[[#This Row],[Work Completion time on fault]]-PA[[#This Row],[Fault Time]])*24,"")</f>
        <v>0.71666666666666679</v>
      </c>
      <c r="AH886" s="35" t="s">
        <v>634</v>
      </c>
      <c r="AI886" s="32" t="s">
        <v>368</v>
      </c>
      <c r="AJ886" s="34">
        <f ca="1">IFERROR(PA[[#This Row],[Breakdown Time]]*PA[[#This Row],[Plant Equivalent Weightage]],"")</f>
        <v>9.7070523120871294E-3</v>
      </c>
      <c r="AK886" s="35">
        <v>39</v>
      </c>
      <c r="AL886" s="49">
        <f>IFERROR((_xlfn.XLOOKUP($G886,'Modelling New'!$D:$D,'Modelling New'!$O:$O)*PA[[#This Row],[Lost PoA(Wh/m2)]]*PA[[#This Row],[DC Capacity Affected (kW)]])/1000,"")</f>
        <v>73.469471600931882</v>
      </c>
    </row>
    <row r="887" spans="1:38">
      <c r="A887" s="174">
        <f t="shared" si="15"/>
        <v>886</v>
      </c>
      <c r="B887" s="134">
        <v>45841</v>
      </c>
      <c r="C887" s="184">
        <f>YEAR(PA[[#This Row],[Date]])+IF(MONTH(PA[[#This Row],[Date]])&gt;=4,1,0)</f>
        <v>2026</v>
      </c>
      <c r="D887" s="32">
        <f>YEAR(PA[[#This Row],[Date]])</f>
        <v>2025</v>
      </c>
      <c r="E887" s="36" t="s">
        <v>364</v>
      </c>
      <c r="F887" s="36" t="s">
        <v>364</v>
      </c>
      <c r="G887" s="217">
        <v>45839</v>
      </c>
      <c r="H887" s="31">
        <f>DAY(EOMONTH(PA[[#This Row],[Month Year]],0))</f>
        <v>31</v>
      </c>
      <c r="I887" s="33">
        <v>0.26458333333333334</v>
      </c>
      <c r="J887" s="33">
        <v>0.77638888888888891</v>
      </c>
      <c r="K887" s="34">
        <f>IFERROR((PA[[#This Row],[Sunset Time (POA&lt;20 W/m2)]]-PA[[#This Row],[Sunrise Time (POA&gt;20 W/m2)]])*24,"")</f>
        <v>12.283333333333335</v>
      </c>
      <c r="L887" s="32" t="s">
        <v>479</v>
      </c>
      <c r="M887" s="36" t="s">
        <v>411</v>
      </c>
      <c r="N887" s="36" t="s">
        <v>413</v>
      </c>
      <c r="O887" s="37" t="s">
        <v>406</v>
      </c>
      <c r="P887" s="37" t="s">
        <v>407</v>
      </c>
      <c r="Q887" s="32"/>
      <c r="R887" s="31">
        <f>IF((PA[[#This Row],[String Type(If String BD)]]&amp;PA[[#This Row],[Equipment (If any BD other than PV  array and inv)]])="",1,0)</f>
        <v>0</v>
      </c>
      <c r="S887" s="31">
        <f>IF(PA[[#This Row],[String Type(If String BD)]]="",1,0)</f>
        <v>0</v>
      </c>
      <c r="T88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7" s="34">
        <f>IFERROR(_xlfn.XLOOKUP(PA[[#This Row],[Affected Equipment ]],'Basic Data'!N:N,'Basic Data'!Q:Q),"")</f>
        <v>31.900000000000002</v>
      </c>
      <c r="V887" s="302">
        <f ca="1">IFERROR(_xlfn.XLOOKUP(PA[[#This Row],[Affected Equipment ]],'Basic Data'!N:N,'Basic Data'!R:R),"")</f>
        <v>1.898470511218235E-4</v>
      </c>
      <c r="W887" s="35" t="s">
        <v>448</v>
      </c>
      <c r="X887" s="38"/>
      <c r="Y887" s="38" t="s">
        <v>470</v>
      </c>
      <c r="Z887" s="41">
        <v>0.26458333333333334</v>
      </c>
      <c r="AA887" s="41">
        <v>0.26458333333333334</v>
      </c>
      <c r="AB887" s="41">
        <v>0.26458333333333334</v>
      </c>
      <c r="AC887" s="44">
        <v>0.70833333333333337</v>
      </c>
      <c r="AD887" s="42">
        <f>IF(PA[[#This Row],[Acknowledgement Time ]]="NA","",(PA[[#This Row],[Acknowledgement Time ]]-PA[[#This Row],[Fault Time]])*24)</f>
        <v>0</v>
      </c>
      <c r="AE887" s="42">
        <f>IF(PA[[#This Row],[Work Start time on Fault]]="NA","",(PA[[#This Row],[Work Start time on Fault]]-PA[[#This Row],[Fault Time]])*24)</f>
        <v>0</v>
      </c>
      <c r="AF887" s="43">
        <f>IF(PA[[#This Row],[Status]]="Open","",(PA[[#This Row],[Work Completion time on fault]]-PA[[#This Row],[Fault Time]])*24)</f>
        <v>10.65</v>
      </c>
      <c r="AG887" s="42">
        <f>IFERROR((PA[[#This Row],[Work Completion time on fault]]-PA[[#This Row],[Fault Time]])*24,"")</f>
        <v>10.65</v>
      </c>
      <c r="AH887" s="349" t="s">
        <v>594</v>
      </c>
      <c r="AI887" s="32" t="s">
        <v>368</v>
      </c>
      <c r="AJ887" s="34">
        <f ca="1">IFERROR(PA[[#This Row],[Breakdown Time]]*PA[[#This Row],[Plant Equivalent Weightage]],"")</f>
        <v>2.0218710944474205E-3</v>
      </c>
      <c r="AK887" s="35">
        <v>3740</v>
      </c>
      <c r="AL887" s="49">
        <f>IFERROR((_xlfn.XLOOKUP($G887,'Modelling New'!$D:$D,'Modelling New'!$O:$O)*PA[[#This Row],[Lost PoA(Wh/m2)]]*PA[[#This Row],[DC Capacity Affected (kW)]])/1000,"")</f>
        <v>98.752387074359561</v>
      </c>
    </row>
    <row r="888" spans="1:38">
      <c r="A888" s="174">
        <f t="shared" si="15"/>
        <v>887</v>
      </c>
      <c r="B888" s="134">
        <v>45841</v>
      </c>
      <c r="C888" s="184">
        <f>YEAR(PA[[#This Row],[Date]])+IF(MONTH(PA[[#This Row],[Date]])&gt;=4,1,0)</f>
        <v>2026</v>
      </c>
      <c r="D888" s="32">
        <f>YEAR(PA[[#This Row],[Date]])</f>
        <v>2025</v>
      </c>
      <c r="E888" s="36" t="s">
        <v>364</v>
      </c>
      <c r="F888" s="36" t="s">
        <v>364</v>
      </c>
      <c r="G888" s="217">
        <v>45839</v>
      </c>
      <c r="H888" s="31">
        <f>DAY(EOMONTH(PA[[#This Row],[Month Year]],0))</f>
        <v>31</v>
      </c>
      <c r="I888" s="33">
        <v>0.26458333333333334</v>
      </c>
      <c r="J888" s="33">
        <v>0.77638888888888891</v>
      </c>
      <c r="K888" s="34">
        <f>IFERROR((PA[[#This Row],[Sunset Time (POA&lt;20 W/m2)]]-PA[[#This Row],[Sunrise Time (POA&gt;20 W/m2)]])*24,"")</f>
        <v>12.283333333333335</v>
      </c>
      <c r="L888" s="32" t="s">
        <v>479</v>
      </c>
      <c r="M888" s="36" t="s">
        <v>411</v>
      </c>
      <c r="N888" s="36" t="s">
        <v>413</v>
      </c>
      <c r="O888" s="37" t="s">
        <v>406</v>
      </c>
      <c r="P888" s="37" t="s">
        <v>407</v>
      </c>
      <c r="Q888" s="32"/>
      <c r="R888" s="31">
        <f>IF((PA[[#This Row],[String Type(If String BD)]]&amp;PA[[#This Row],[Equipment (If any BD other than PV  array and inv)]])="",1,0)</f>
        <v>0</v>
      </c>
      <c r="S888" s="31">
        <f>IF(PA[[#This Row],[String Type(If String BD)]]="",1,0)</f>
        <v>0</v>
      </c>
      <c r="T88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8" s="34">
        <f>IFERROR(_xlfn.XLOOKUP(PA[[#This Row],[Affected Equipment ]],'Basic Data'!N:N,'Basic Data'!Q:Q),"")</f>
        <v>31.900000000000002</v>
      </c>
      <c r="V888" s="302">
        <f ca="1">IFERROR(_xlfn.XLOOKUP(PA[[#This Row],[Affected Equipment ]],'Basic Data'!N:N,'Basic Data'!R:R),"")</f>
        <v>1.898470511218235E-4</v>
      </c>
      <c r="W888" s="35" t="s">
        <v>448</v>
      </c>
      <c r="X888" s="38"/>
      <c r="Y888" s="38" t="s">
        <v>470</v>
      </c>
      <c r="Z888" s="41">
        <v>0.26458333333333334</v>
      </c>
      <c r="AA888" s="41">
        <v>0.26458333333333334</v>
      </c>
      <c r="AB888" s="41">
        <v>0.26458333333333334</v>
      </c>
      <c r="AC888" s="44">
        <v>0.71527777777777779</v>
      </c>
      <c r="AD888" s="42">
        <f>IF(PA[[#This Row],[Acknowledgement Time ]]="NA","",(PA[[#This Row],[Acknowledgement Time ]]-PA[[#This Row],[Fault Time]])*24)</f>
        <v>0</v>
      </c>
      <c r="AE888" s="42">
        <f>IF(PA[[#This Row],[Work Start time on Fault]]="NA","",(PA[[#This Row],[Work Start time on Fault]]-PA[[#This Row],[Fault Time]])*24)</f>
        <v>0</v>
      </c>
      <c r="AF888" s="43">
        <f>IF(PA[[#This Row],[Status]]="Open","",(PA[[#This Row],[Work Completion time on fault]]-PA[[#This Row],[Fault Time]])*24)</f>
        <v>10.816666666666666</v>
      </c>
      <c r="AG888" s="42">
        <f>IFERROR((PA[[#This Row],[Work Completion time on fault]]-PA[[#This Row],[Fault Time]])*24,"")</f>
        <v>10.816666666666666</v>
      </c>
      <c r="AH888" s="349" t="s">
        <v>594</v>
      </c>
      <c r="AI888" s="32" t="s">
        <v>368</v>
      </c>
      <c r="AJ888" s="34">
        <f ca="1">IFERROR(PA[[#This Row],[Breakdown Time]]*PA[[#This Row],[Plant Equivalent Weightage]],"")</f>
        <v>2.0535122696343907E-3</v>
      </c>
      <c r="AK888" s="35">
        <v>3770</v>
      </c>
      <c r="AL888" s="49">
        <f>IFERROR((_xlfn.XLOOKUP($G888,'Modelling New'!$D:$D,'Modelling New'!$O:$O)*PA[[#This Row],[Lost PoA(Wh/m2)]]*PA[[#This Row],[DC Capacity Affected (kW)]])/1000,"")</f>
        <v>99.5445185214801</v>
      </c>
    </row>
    <row r="889" spans="1:38">
      <c r="A889" s="174">
        <f t="shared" si="15"/>
        <v>888</v>
      </c>
      <c r="B889" s="134">
        <v>45841</v>
      </c>
      <c r="C889" s="184">
        <f>YEAR(PA[[#This Row],[Date]])+IF(MONTH(PA[[#This Row],[Date]])&gt;=4,1,0)</f>
        <v>2026</v>
      </c>
      <c r="D889" s="32">
        <f>YEAR(PA[[#This Row],[Date]])</f>
        <v>2025</v>
      </c>
      <c r="E889" s="36" t="s">
        <v>364</v>
      </c>
      <c r="F889" s="36" t="s">
        <v>364</v>
      </c>
      <c r="G889" s="217">
        <v>45839</v>
      </c>
      <c r="H889" s="31">
        <f>DAY(EOMONTH(PA[[#This Row],[Month Year]],0))</f>
        <v>31</v>
      </c>
      <c r="I889" s="33">
        <v>0.26458333333333334</v>
      </c>
      <c r="J889" s="33">
        <v>0.77638888888888891</v>
      </c>
      <c r="K889" s="34">
        <f>IFERROR((PA[[#This Row],[Sunset Time (POA&lt;20 W/m2)]]-PA[[#This Row],[Sunrise Time (POA&gt;20 W/m2)]])*24,"")</f>
        <v>12.283333333333335</v>
      </c>
      <c r="L889" s="32" t="s">
        <v>479</v>
      </c>
      <c r="M889" s="36" t="s">
        <v>411</v>
      </c>
      <c r="N889" s="36" t="s">
        <v>413</v>
      </c>
      <c r="O889" s="37" t="s">
        <v>406</v>
      </c>
      <c r="P889" s="37" t="s">
        <v>407</v>
      </c>
      <c r="Q889" s="32"/>
      <c r="R889" s="31">
        <f>IF((PA[[#This Row],[String Type(If String BD)]]&amp;PA[[#This Row],[Equipment (If any BD other than PV  array and inv)]])="",1,0)</f>
        <v>0</v>
      </c>
      <c r="S889" s="31">
        <f>IF(PA[[#This Row],[String Type(If String BD)]]="",1,0)</f>
        <v>0</v>
      </c>
      <c r="T88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89" s="34">
        <f>IFERROR(_xlfn.XLOOKUP(PA[[#This Row],[Affected Equipment ]],'Basic Data'!N:N,'Basic Data'!Q:Q),"")</f>
        <v>31.900000000000002</v>
      </c>
      <c r="V889" s="302">
        <f ca="1">IFERROR(_xlfn.XLOOKUP(PA[[#This Row],[Affected Equipment ]],'Basic Data'!N:N,'Basic Data'!R:R),"")</f>
        <v>1.898470511218235E-4</v>
      </c>
      <c r="W889" s="35" t="s">
        <v>448</v>
      </c>
      <c r="X889" s="38"/>
      <c r="Y889" s="38" t="s">
        <v>470</v>
      </c>
      <c r="Z889" s="41">
        <v>0.26458333333333334</v>
      </c>
      <c r="AA889" s="41">
        <v>0.26458333333333334</v>
      </c>
      <c r="AB889" s="41">
        <v>0.26458333333333334</v>
      </c>
      <c r="AC889" s="44">
        <v>0.72222222222222221</v>
      </c>
      <c r="AD889" s="42">
        <f>IF(PA[[#This Row],[Acknowledgement Time ]]="NA","",(PA[[#This Row],[Acknowledgement Time ]]-PA[[#This Row],[Fault Time]])*24)</f>
        <v>0</v>
      </c>
      <c r="AE889" s="42">
        <f>IF(PA[[#This Row],[Work Start time on Fault]]="NA","",(PA[[#This Row],[Work Start time on Fault]]-PA[[#This Row],[Fault Time]])*24)</f>
        <v>0</v>
      </c>
      <c r="AF889" s="43">
        <f>IF(PA[[#This Row],[Status]]="Open","",(PA[[#This Row],[Work Completion time on fault]]-PA[[#This Row],[Fault Time]])*24)</f>
        <v>10.983333333333333</v>
      </c>
      <c r="AG889" s="42">
        <f>IFERROR((PA[[#This Row],[Work Completion time on fault]]-PA[[#This Row],[Fault Time]])*24,"")</f>
        <v>10.983333333333333</v>
      </c>
      <c r="AH889" s="349" t="s">
        <v>594</v>
      </c>
      <c r="AI889" s="32" t="s">
        <v>368</v>
      </c>
      <c r="AJ889" s="34">
        <f ca="1">IFERROR(PA[[#This Row],[Breakdown Time]]*PA[[#This Row],[Plant Equivalent Weightage]],"")</f>
        <v>2.0851534448213613E-3</v>
      </c>
      <c r="AK889" s="35">
        <v>3787</v>
      </c>
      <c r="AL889" s="49">
        <f>IFERROR((_xlfn.XLOOKUP($G889,'Modelling New'!$D:$D,'Modelling New'!$O:$O)*PA[[#This Row],[Lost PoA(Wh/m2)]]*PA[[#This Row],[DC Capacity Affected (kW)]])/1000,"")</f>
        <v>99.993393008181741</v>
      </c>
    </row>
    <row r="890" spans="1:38">
      <c r="A890" s="174">
        <f t="shared" si="15"/>
        <v>889</v>
      </c>
      <c r="B890" s="134">
        <v>45841</v>
      </c>
      <c r="C890" s="184">
        <f>YEAR(PA[[#This Row],[Date]])+IF(MONTH(PA[[#This Row],[Date]])&gt;=4,1,0)</f>
        <v>2026</v>
      </c>
      <c r="D890" s="32">
        <f>YEAR(PA[[#This Row],[Date]])</f>
        <v>2025</v>
      </c>
      <c r="E890" s="36" t="s">
        <v>364</v>
      </c>
      <c r="F890" s="36" t="s">
        <v>364</v>
      </c>
      <c r="G890" s="217">
        <v>45839</v>
      </c>
      <c r="H890" s="31">
        <f>DAY(EOMONTH(PA[[#This Row],[Month Year]],0))</f>
        <v>31</v>
      </c>
      <c r="I890" s="33">
        <v>0.26458333333333334</v>
      </c>
      <c r="J890" s="33">
        <v>0.77638888888888891</v>
      </c>
      <c r="K890" s="34">
        <f>IFERROR((PA[[#This Row],[Sunset Time (POA&lt;20 W/m2)]]-PA[[#This Row],[Sunrise Time (POA&gt;20 W/m2)]])*24,"")</f>
        <v>12.283333333333335</v>
      </c>
      <c r="L890" s="32" t="s">
        <v>525</v>
      </c>
      <c r="M890" s="36" t="s">
        <v>404</v>
      </c>
      <c r="N890" s="36" t="s">
        <v>417</v>
      </c>
      <c r="O890" s="37" t="s">
        <v>457</v>
      </c>
      <c r="P890" s="37" t="s">
        <v>472</v>
      </c>
      <c r="Q890" s="32"/>
      <c r="R890" s="31">
        <f>IF((PA[[#This Row],[String Type(If String BD)]]&amp;PA[[#This Row],[Equipment (If any BD other than PV  array and inv)]])="",1,0)</f>
        <v>0</v>
      </c>
      <c r="S890" s="31">
        <f>IF(PA[[#This Row],[String Type(If String BD)]]="",1,0)</f>
        <v>0</v>
      </c>
      <c r="T89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0" s="34">
        <f>IFERROR(_xlfn.XLOOKUP(PA[[#This Row],[Affected Equipment ]],'Basic Data'!N:N,'Basic Data'!Q:Q),"")</f>
        <v>31.610000000000003</v>
      </c>
      <c r="V890" s="302">
        <f ca="1">IFERROR(_xlfn.XLOOKUP(PA[[#This Row],[Affected Equipment ]],'Basic Data'!N:N,'Basic Data'!R:R),"")</f>
        <v>1.8812116883889783E-4</v>
      </c>
      <c r="W890" s="35" t="s">
        <v>448</v>
      </c>
      <c r="X890" s="38"/>
      <c r="Y890" s="38" t="s">
        <v>470</v>
      </c>
      <c r="Z890" s="41">
        <v>0.26458333333333334</v>
      </c>
      <c r="AA890" s="41">
        <v>0.26458333333333334</v>
      </c>
      <c r="AB890" s="41">
        <v>0.26458333333333334</v>
      </c>
      <c r="AC890" s="44">
        <v>0.72916666666666663</v>
      </c>
      <c r="AD890" s="42">
        <f>IF(PA[[#This Row],[Acknowledgement Time ]]="NA","",(PA[[#This Row],[Acknowledgement Time ]]-PA[[#This Row],[Fault Time]])*24)</f>
        <v>0</v>
      </c>
      <c r="AE890" s="42">
        <f>IF(PA[[#This Row],[Work Start time on Fault]]="NA","",(PA[[#This Row],[Work Start time on Fault]]-PA[[#This Row],[Fault Time]])*24)</f>
        <v>0</v>
      </c>
      <c r="AF890" s="43">
        <f>IF(PA[[#This Row],[Status]]="Open","",(PA[[#This Row],[Work Completion time on fault]]-PA[[#This Row],[Fault Time]])*24)</f>
        <v>11.149999999999999</v>
      </c>
      <c r="AG890" s="42">
        <f>IFERROR((PA[[#This Row],[Work Completion time on fault]]-PA[[#This Row],[Fault Time]])*24,"")</f>
        <v>11.149999999999999</v>
      </c>
      <c r="AH890" s="350" t="s">
        <v>594</v>
      </c>
      <c r="AI890" s="32" t="s">
        <v>368</v>
      </c>
      <c r="AJ890" s="34">
        <f ca="1">IFERROR(PA[[#This Row],[Breakdown Time]]*PA[[#This Row],[Plant Equivalent Weightage]],"")</f>
        <v>2.0975510325537106E-3</v>
      </c>
      <c r="AK890" s="35">
        <v>3807</v>
      </c>
      <c r="AL890" s="49">
        <f>IFERROR((_xlfn.XLOOKUP($G890,'Modelling New'!$D:$D,'Modelling New'!$O:$O)*PA[[#This Row],[Lost PoA(Wh/m2)]]*PA[[#This Row],[DC Capacity Affected (kW)]])/1000,"")</f>
        <v>99.607648997417272</v>
      </c>
    </row>
    <row r="891" spans="1:38">
      <c r="A891" s="174">
        <f t="shared" si="15"/>
        <v>890</v>
      </c>
      <c r="B891" s="134">
        <v>45841</v>
      </c>
      <c r="C891" s="184">
        <f>YEAR(PA[[#This Row],[Date]])+IF(MONTH(PA[[#This Row],[Date]])&gt;=4,1,0)</f>
        <v>2026</v>
      </c>
      <c r="D891" s="32">
        <f>YEAR(PA[[#This Row],[Date]])</f>
        <v>2025</v>
      </c>
      <c r="E891" s="36" t="s">
        <v>364</v>
      </c>
      <c r="F891" s="36" t="s">
        <v>364</v>
      </c>
      <c r="G891" s="217">
        <v>45839</v>
      </c>
      <c r="H891" s="31">
        <f>DAY(EOMONTH(PA[[#This Row],[Month Year]],0))</f>
        <v>31</v>
      </c>
      <c r="I891" s="33">
        <v>0.26458333333333334</v>
      </c>
      <c r="J891" s="33">
        <v>0.77638888888888891</v>
      </c>
      <c r="K891" s="34">
        <f>IFERROR((PA[[#This Row],[Sunset Time (POA&lt;20 W/m2)]]-PA[[#This Row],[Sunrise Time (POA&gt;20 W/m2)]])*24,"")</f>
        <v>12.283333333333335</v>
      </c>
      <c r="L891" s="32" t="s">
        <v>451</v>
      </c>
      <c r="M891" s="36" t="s">
        <v>411</v>
      </c>
      <c r="N891" s="36" t="s">
        <v>413</v>
      </c>
      <c r="O891" s="37" t="s">
        <v>457</v>
      </c>
      <c r="P891" s="37" t="s">
        <v>407</v>
      </c>
      <c r="Q891" s="32"/>
      <c r="R891" s="31">
        <f>IF((PA[[#This Row],[String Type(If String BD)]]&amp;PA[[#This Row],[Equipment (If any BD other than PV  array and inv)]])="",1,0)</f>
        <v>0</v>
      </c>
      <c r="S891" s="31">
        <f>IF(PA[[#This Row],[String Type(If String BD)]]="",1,0)</f>
        <v>0</v>
      </c>
      <c r="T891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1" s="34">
        <f>IFERROR(_xlfn.XLOOKUP(PA[[#This Row],[Affected Equipment ]],'Basic Data'!N:N,'Basic Data'!Q:Q),"")</f>
        <v>31.900000000000002</v>
      </c>
      <c r="V891" s="302">
        <f ca="1">IFERROR(_xlfn.XLOOKUP(PA[[#This Row],[Affected Equipment ]],'Basic Data'!N:N,'Basic Data'!R:R),"")</f>
        <v>1.898470511218235E-4</v>
      </c>
      <c r="W891" s="35" t="s">
        <v>482</v>
      </c>
      <c r="X891" s="38"/>
      <c r="Y891" s="38" t="s">
        <v>470</v>
      </c>
      <c r="Z891" s="41">
        <v>0.26458333333333334</v>
      </c>
      <c r="AA891" s="41">
        <v>0.26458333333333334</v>
      </c>
      <c r="AB891" s="41">
        <v>0.26458333333333334</v>
      </c>
      <c r="AC891" s="44">
        <v>0.6875</v>
      </c>
      <c r="AD891" s="42">
        <f>IF(PA[[#This Row],[Acknowledgement Time ]]="NA","",(PA[[#This Row],[Acknowledgement Time ]]-PA[[#This Row],[Fault Time]])*24)</f>
        <v>0</v>
      </c>
      <c r="AE891" s="42">
        <f>IF(PA[[#This Row],[Work Start time on Fault]]="NA","",(PA[[#This Row],[Work Start time on Fault]]-PA[[#This Row],[Fault Time]])*24)</f>
        <v>0</v>
      </c>
      <c r="AF891" s="43">
        <f>IF(PA[[#This Row],[Status]]="Open","",(PA[[#This Row],[Work Completion time on fault]]-PA[[#This Row],[Fault Time]])*24)</f>
        <v>10.15</v>
      </c>
      <c r="AG891" s="42">
        <f>IFERROR((PA[[#This Row],[Work Completion time on fault]]-PA[[#This Row],[Fault Time]])*24,"")</f>
        <v>10.15</v>
      </c>
      <c r="AH891" s="349" t="s">
        <v>1849</v>
      </c>
      <c r="AI891" s="32" t="s">
        <v>368</v>
      </c>
      <c r="AJ891" s="34">
        <f ca="1">IFERROR(PA[[#This Row],[Breakdown Time]]*PA[[#This Row],[Plant Equivalent Weightage]],"")</f>
        <v>1.9269475688865087E-3</v>
      </c>
      <c r="AK891" s="35">
        <v>3568</v>
      </c>
      <c r="AL891" s="49">
        <f>IFERROR((_xlfn.XLOOKUP($G891,'Modelling New'!$D:$D,'Modelling New'!$O:$O)*PA[[#This Row],[Lost PoA(Wh/m2)]]*PA[[#This Row],[DC Capacity Affected (kW)]])/1000,"")</f>
        <v>94.210833444201853</v>
      </c>
    </row>
    <row r="892" spans="1:38">
      <c r="A892" s="174">
        <f t="shared" si="15"/>
        <v>891</v>
      </c>
      <c r="B892" s="134">
        <v>45841</v>
      </c>
      <c r="C892" s="184">
        <f>YEAR(PA[[#This Row],[Date]])+IF(MONTH(PA[[#This Row],[Date]])&gt;=4,1,0)</f>
        <v>2026</v>
      </c>
      <c r="D892" s="32">
        <f>YEAR(PA[[#This Row],[Date]])</f>
        <v>2025</v>
      </c>
      <c r="E892" s="36" t="s">
        <v>364</v>
      </c>
      <c r="F892" s="36" t="s">
        <v>364</v>
      </c>
      <c r="G892" s="217">
        <v>45839</v>
      </c>
      <c r="H892" s="31">
        <f>DAY(EOMONTH(PA[[#This Row],[Month Year]],0))</f>
        <v>31</v>
      </c>
      <c r="I892" s="33">
        <v>0.26458333333333334</v>
      </c>
      <c r="J892" s="33">
        <v>0.77638888888888891</v>
      </c>
      <c r="K892" s="34">
        <f>IFERROR((PA[[#This Row],[Sunset Time (POA&lt;20 W/m2)]]-PA[[#This Row],[Sunrise Time (POA&gt;20 W/m2)]])*24,"")</f>
        <v>12.283333333333335</v>
      </c>
      <c r="L892" s="32" t="s">
        <v>403</v>
      </c>
      <c r="M892" s="36" t="s">
        <v>411</v>
      </c>
      <c r="N892" s="36" t="s">
        <v>444</v>
      </c>
      <c r="O892" s="37" t="s">
        <v>459</v>
      </c>
      <c r="P892" s="37" t="s">
        <v>407</v>
      </c>
      <c r="Q892" s="32"/>
      <c r="R892" s="31">
        <f>IF((PA[[#This Row],[String Type(If String BD)]]&amp;PA[[#This Row],[Equipment (If any BD other than PV  array and inv)]])="",1,0)</f>
        <v>0</v>
      </c>
      <c r="S892" s="31">
        <f>IF(PA[[#This Row],[String Type(If String BD)]]="",1,0)</f>
        <v>0</v>
      </c>
      <c r="T89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2" s="34">
        <f>IFERROR(_xlfn.XLOOKUP(PA[[#This Row],[Affected Equipment ]],'Basic Data'!N:N,'Basic Data'!Q:Q),"")</f>
        <v>31.900000000000002</v>
      </c>
      <c r="V892" s="302">
        <f ca="1">IFERROR(_xlfn.XLOOKUP(PA[[#This Row],[Affected Equipment ]],'Basic Data'!N:N,'Basic Data'!R:R),"")</f>
        <v>1.898470511218235E-4</v>
      </c>
      <c r="W892" s="35" t="s">
        <v>408</v>
      </c>
      <c r="X892" s="38"/>
      <c r="Y892" s="38" t="s">
        <v>470</v>
      </c>
      <c r="Z892" s="41">
        <v>0.26458333333333334</v>
      </c>
      <c r="AA892" s="41">
        <v>0.26458333333333334</v>
      </c>
      <c r="AB892" s="41">
        <v>0.26458333333333334</v>
      </c>
      <c r="AC892" s="44">
        <v>0.69444444444444442</v>
      </c>
      <c r="AD892" s="42">
        <f>IF(PA[[#This Row],[Acknowledgement Time ]]="NA","",(PA[[#This Row],[Acknowledgement Time ]]-PA[[#This Row],[Fault Time]])*24)</f>
        <v>0</v>
      </c>
      <c r="AE892" s="42">
        <f>IF(PA[[#This Row],[Work Start time on Fault]]="NA","",(PA[[#This Row],[Work Start time on Fault]]-PA[[#This Row],[Fault Time]])*24)</f>
        <v>0</v>
      </c>
      <c r="AF892" s="43">
        <f>IF(PA[[#This Row],[Status]]="Open","",(PA[[#This Row],[Work Completion time on fault]]-PA[[#This Row],[Fault Time]])*24)</f>
        <v>10.316666666666666</v>
      </c>
      <c r="AG892" s="42">
        <f>IFERROR((PA[[#This Row],[Work Completion time on fault]]-PA[[#This Row],[Fault Time]])*24,"")</f>
        <v>10.316666666666666</v>
      </c>
      <c r="AH892" s="349" t="s">
        <v>1850</v>
      </c>
      <c r="AI892" s="32" t="s">
        <v>368</v>
      </c>
      <c r="AJ892" s="34">
        <f ca="1">IFERROR(PA[[#This Row],[Breakdown Time]]*PA[[#This Row],[Plant Equivalent Weightage]],"")</f>
        <v>1.9585887440734793E-3</v>
      </c>
      <c r="AK892" s="35">
        <v>3600</v>
      </c>
      <c r="AL892" s="49">
        <f>IFERROR((_xlfn.XLOOKUP($G892,'Modelling New'!$D:$D,'Modelling New'!$O:$O)*PA[[#This Row],[Lost PoA(Wh/m2)]]*PA[[#This Row],[DC Capacity Affected (kW)]])/1000,"")</f>
        <v>95.055773654463749</v>
      </c>
    </row>
    <row r="893" spans="1:38">
      <c r="A893" s="174">
        <f t="shared" si="15"/>
        <v>892</v>
      </c>
      <c r="B893" s="134">
        <v>45841</v>
      </c>
      <c r="C893" s="184">
        <f>YEAR(PA[[#This Row],[Date]])+IF(MONTH(PA[[#This Row],[Date]])&gt;=4,1,0)</f>
        <v>2026</v>
      </c>
      <c r="D893" s="32">
        <f>YEAR(PA[[#This Row],[Date]])</f>
        <v>2025</v>
      </c>
      <c r="E893" s="36" t="s">
        <v>364</v>
      </c>
      <c r="F893" s="36" t="s">
        <v>364</v>
      </c>
      <c r="G893" s="217">
        <v>45839</v>
      </c>
      <c r="H893" s="31">
        <f>DAY(EOMONTH(PA[[#This Row],[Month Year]],0))</f>
        <v>31</v>
      </c>
      <c r="I893" s="33">
        <v>0.26458333333333334</v>
      </c>
      <c r="J893" s="33">
        <v>0.77638888888888891</v>
      </c>
      <c r="K893" s="34">
        <f>IFERROR((PA[[#This Row],[Sunset Time (POA&lt;20 W/m2)]]-PA[[#This Row],[Sunrise Time (POA&gt;20 W/m2)]])*24,"")</f>
        <v>12.283333333333335</v>
      </c>
      <c r="L893" s="32" t="s">
        <v>474</v>
      </c>
      <c r="M893" s="36" t="s">
        <v>411</v>
      </c>
      <c r="N893" s="36" t="s">
        <v>417</v>
      </c>
      <c r="O893" s="37" t="s">
        <v>441</v>
      </c>
      <c r="P893" s="37" t="s">
        <v>472</v>
      </c>
      <c r="Q893" s="32"/>
      <c r="R893" s="31">
        <f>IF((PA[[#This Row],[String Type(If String BD)]]&amp;PA[[#This Row],[Equipment (If any BD other than PV  array and inv)]])="",1,0)</f>
        <v>0</v>
      </c>
      <c r="S893" s="31">
        <f>IF(PA[[#This Row],[String Type(If String BD)]]="",1,0)</f>
        <v>0</v>
      </c>
      <c r="T89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3" s="34">
        <f>IFERROR(_xlfn.XLOOKUP(PA[[#This Row],[Affected Equipment ]],'Basic Data'!N:N,'Basic Data'!Q:Q),"")</f>
        <v>31.610000000000003</v>
      </c>
      <c r="V893" s="302">
        <f ca="1">IFERROR(_xlfn.XLOOKUP(PA[[#This Row],[Affected Equipment ]],'Basic Data'!N:N,'Basic Data'!R:R),"")</f>
        <v>1.8812116883889783E-4</v>
      </c>
      <c r="W893" s="35" t="s">
        <v>482</v>
      </c>
      <c r="X893" s="38"/>
      <c r="Y893" s="38" t="s">
        <v>470</v>
      </c>
      <c r="Z893" s="41">
        <v>0.26458333333333334</v>
      </c>
      <c r="AA893" s="41">
        <v>0.26458333333333334</v>
      </c>
      <c r="AB893" s="41">
        <v>0.26458333333333334</v>
      </c>
      <c r="AC893" s="44">
        <v>0.70138888888888884</v>
      </c>
      <c r="AD893" s="42">
        <f>IF(PA[[#This Row],[Acknowledgement Time ]]="NA","",(PA[[#This Row],[Acknowledgement Time ]]-PA[[#This Row],[Fault Time]])*24)</f>
        <v>0</v>
      </c>
      <c r="AE893" s="42">
        <f>IF(PA[[#This Row],[Work Start time on Fault]]="NA","",(PA[[#This Row],[Work Start time on Fault]]-PA[[#This Row],[Fault Time]])*24)</f>
        <v>0</v>
      </c>
      <c r="AF893" s="43">
        <f>IF(PA[[#This Row],[Status]]="Open","",(PA[[#This Row],[Work Completion time on fault]]-PA[[#This Row],[Fault Time]])*24)</f>
        <v>10.483333333333333</v>
      </c>
      <c r="AG893" s="42">
        <f>IFERROR((PA[[#This Row],[Work Completion time on fault]]-PA[[#This Row],[Fault Time]])*24,"")</f>
        <v>10.483333333333333</v>
      </c>
      <c r="AH893" s="349" t="s">
        <v>1851</v>
      </c>
      <c r="AI893" s="32" t="s">
        <v>368</v>
      </c>
      <c r="AJ893" s="34">
        <f ca="1">IFERROR(PA[[#This Row],[Breakdown Time]]*PA[[#This Row],[Plant Equivalent Weightage]],"")</f>
        <v>1.9721369199944454E-3</v>
      </c>
      <c r="AK893" s="35">
        <v>3651</v>
      </c>
      <c r="AL893" s="49">
        <f>IFERROR((_xlfn.XLOOKUP($G893,'Modelling New'!$D:$D,'Modelling New'!$O:$O)*PA[[#This Row],[Lost PoA(Wh/m2)]]*PA[[#This Row],[DC Capacity Affected (kW)]])/1000,"")</f>
        <v>95.526011686254392</v>
      </c>
    </row>
    <row r="894" spans="1:38">
      <c r="A894" s="174">
        <f t="shared" si="15"/>
        <v>893</v>
      </c>
      <c r="B894" s="134">
        <v>45841</v>
      </c>
      <c r="C894" s="183">
        <f>YEAR(PA[[#This Row],[Date]])+IF(MONTH(PA[[#This Row],[Date]])&gt;=4,1,0)</f>
        <v>2026</v>
      </c>
      <c r="D894" s="32">
        <f>YEAR(PA[[#This Row],[Date]])</f>
        <v>2025</v>
      </c>
      <c r="E894" s="36" t="s">
        <v>364</v>
      </c>
      <c r="F894" s="36" t="s">
        <v>364</v>
      </c>
      <c r="G894" s="217">
        <v>45839</v>
      </c>
      <c r="H894" s="175">
        <f>DAY(EOMONTH(PA[[#This Row],[Month Year]],0))</f>
        <v>31</v>
      </c>
      <c r="I894" s="33">
        <v>0.26458333333333334</v>
      </c>
      <c r="J894" s="33">
        <v>0.77638888888888891</v>
      </c>
      <c r="K894" s="34">
        <f>IFERROR((PA[[#This Row],[Sunset Time (POA&lt;20 W/m2)]]-PA[[#This Row],[Sunrise Time (POA&gt;20 W/m2)]])*24,"")</f>
        <v>12.283333333333335</v>
      </c>
      <c r="L894" s="36" t="s">
        <v>474</v>
      </c>
      <c r="M894" s="36" t="s">
        <v>404</v>
      </c>
      <c r="N894" s="36" t="s">
        <v>413</v>
      </c>
      <c r="O894" s="37" t="s">
        <v>447</v>
      </c>
      <c r="P894" s="37" t="s">
        <v>472</v>
      </c>
      <c r="Q894" s="36"/>
      <c r="R894" s="175">
        <f>IF((PA[[#This Row],[String Type(If String BD)]]&amp;PA[[#This Row],[Equipment (If any BD other than PV  array and inv)]])="",1,0)</f>
        <v>0</v>
      </c>
      <c r="S894" s="175">
        <f>IF(PA[[#This Row],[String Type(If String BD)]]="",1,0)</f>
        <v>0</v>
      </c>
      <c r="T894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4" s="176">
        <f>IFERROR(_xlfn.XLOOKUP(PA[[#This Row],[Affected Equipment ]],'Basic Data'!N:N,'Basic Data'!Q:Q),"")</f>
        <v>31.610000000000003</v>
      </c>
      <c r="V894" s="303">
        <f ca="1">IFERROR(_xlfn.XLOOKUP(PA[[#This Row],[Affected Equipment ]],'Basic Data'!N:N,'Basic Data'!R:R),"")</f>
        <v>1.8812116883889783E-4</v>
      </c>
      <c r="W894" s="35" t="s">
        <v>448</v>
      </c>
      <c r="X894" s="39"/>
      <c r="Y894" s="38" t="s">
        <v>470</v>
      </c>
      <c r="Z894" s="41">
        <v>0.26458333333333334</v>
      </c>
      <c r="AA894" s="41">
        <v>0.26458333333333334</v>
      </c>
      <c r="AB894" s="41">
        <v>0.26458333333333334</v>
      </c>
      <c r="AC894" s="45">
        <v>0.70833333333333337</v>
      </c>
      <c r="AD894" s="177">
        <f>IF(PA[[#This Row],[Acknowledgement Time ]]="NA","",(PA[[#This Row],[Acknowledgement Time ]]-PA[[#This Row],[Fault Time]])*24)</f>
        <v>0</v>
      </c>
      <c r="AE894" s="177">
        <f>IF(PA[[#This Row],[Work Start time on Fault]]="NA","",(PA[[#This Row],[Work Start time on Fault]]-PA[[#This Row],[Fault Time]])*24)</f>
        <v>0</v>
      </c>
      <c r="AF894" s="178">
        <f>IF(PA[[#This Row],[Status]]="Open","",(PA[[#This Row],[Work Completion time on fault]]-PA[[#This Row],[Fault Time]])*24)</f>
        <v>10.65</v>
      </c>
      <c r="AG894" s="177">
        <f>IFERROR((PA[[#This Row],[Work Completion time on fault]]-PA[[#This Row],[Fault Time]])*24,"")</f>
        <v>10.65</v>
      </c>
      <c r="AH894" s="349" t="s">
        <v>684</v>
      </c>
      <c r="AI894" s="32" t="s">
        <v>368</v>
      </c>
      <c r="AJ894" s="176">
        <f ca="1">IFERROR(PA[[#This Row],[Breakdown Time]]*PA[[#This Row],[Plant Equivalent Weightage]],"")</f>
        <v>2.003490448134262E-3</v>
      </c>
      <c r="AK894" s="37">
        <v>3699</v>
      </c>
      <c r="AL894" s="278">
        <f>IFERROR((_xlfn.XLOOKUP($G894,'Modelling New'!$D:$D,'Modelling New'!$O:$O)*PA[[#This Row],[Lost PoA(Wh/m2)]]*PA[[#This Row],[DC Capacity Affected (kW)]])/1000,"")</f>
        <v>96.781900089689131</v>
      </c>
    </row>
    <row r="895" spans="1:38">
      <c r="A895" s="174">
        <f t="shared" si="15"/>
        <v>894</v>
      </c>
      <c r="B895" s="134">
        <v>45841</v>
      </c>
      <c r="C895" s="184">
        <f>YEAR(PA[[#This Row],[Date]])+IF(MONTH(PA[[#This Row],[Date]])&gt;=4,1,0)</f>
        <v>2026</v>
      </c>
      <c r="D895" s="32">
        <f>YEAR(PA[[#This Row],[Date]])</f>
        <v>2025</v>
      </c>
      <c r="E895" s="36" t="s">
        <v>364</v>
      </c>
      <c r="F895" s="36" t="s">
        <v>364</v>
      </c>
      <c r="G895" s="217">
        <v>45839</v>
      </c>
      <c r="H895" s="31">
        <f>DAY(EOMONTH(PA[[#This Row],[Month Year]],0))</f>
        <v>31</v>
      </c>
      <c r="I895" s="33">
        <v>0.26458333333333334</v>
      </c>
      <c r="J895" s="33">
        <v>0.77638888888888891</v>
      </c>
      <c r="K895" s="34">
        <f>IFERROR((PA[[#This Row],[Sunset Time (POA&lt;20 W/m2)]]-PA[[#This Row],[Sunrise Time (POA&gt;20 W/m2)]])*24,"")</f>
        <v>12.283333333333335</v>
      </c>
      <c r="L895" s="32" t="s">
        <v>474</v>
      </c>
      <c r="M895" s="32" t="s">
        <v>404</v>
      </c>
      <c r="N895" s="32" t="s">
        <v>413</v>
      </c>
      <c r="O895" s="35" t="s">
        <v>447</v>
      </c>
      <c r="P895" s="35" t="s">
        <v>472</v>
      </c>
      <c r="Q895" s="32"/>
      <c r="R895" s="31">
        <f>IF((PA[[#This Row],[String Type(If String BD)]]&amp;PA[[#This Row],[Equipment (If any BD other than PV  array and inv)]])="",1,0)</f>
        <v>0</v>
      </c>
      <c r="S895" s="31">
        <f>IF(PA[[#This Row],[String Type(If String BD)]]="",1,0)</f>
        <v>0</v>
      </c>
      <c r="T89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5" s="34">
        <f>IFERROR(_xlfn.XLOOKUP(PA[[#This Row],[Affected Equipment ]],'Basic Data'!N:N,'Basic Data'!Q:Q),"")</f>
        <v>31.610000000000003</v>
      </c>
      <c r="V895" s="302">
        <f ca="1">IFERROR(_xlfn.XLOOKUP(PA[[#This Row],[Affected Equipment ]],'Basic Data'!N:N,'Basic Data'!R:R),"")</f>
        <v>1.8812116883889783E-4</v>
      </c>
      <c r="W895" s="35" t="s">
        <v>448</v>
      </c>
      <c r="X895" s="38"/>
      <c r="Y895" s="38" t="s">
        <v>470</v>
      </c>
      <c r="Z895" s="41">
        <v>0.26458333333333334</v>
      </c>
      <c r="AA895" s="41">
        <v>0.26458333333333334</v>
      </c>
      <c r="AB895" s="41">
        <v>0.26458333333333334</v>
      </c>
      <c r="AC895" s="44">
        <v>0.71527777777777779</v>
      </c>
      <c r="AD895" s="42">
        <f>IF(PA[[#This Row],[Acknowledgement Time ]]="NA","",(PA[[#This Row],[Acknowledgement Time ]]-PA[[#This Row],[Fault Time]])*24)</f>
        <v>0</v>
      </c>
      <c r="AE895" s="42">
        <f>IF(PA[[#This Row],[Work Start time on Fault]]="NA","",(PA[[#This Row],[Work Start time on Fault]]-PA[[#This Row],[Fault Time]])*24)</f>
        <v>0</v>
      </c>
      <c r="AF895" s="43">
        <f>IF(PA[[#This Row],[Status]]="Open","",(PA[[#This Row],[Work Completion time on fault]]-PA[[#This Row],[Fault Time]])*24)</f>
        <v>10.816666666666666</v>
      </c>
      <c r="AG895" s="42">
        <f>IFERROR((PA[[#This Row],[Work Completion time on fault]]-PA[[#This Row],[Fault Time]])*24,"")</f>
        <v>10.816666666666666</v>
      </c>
      <c r="AH895" s="349" t="s">
        <v>594</v>
      </c>
      <c r="AI895" s="32" t="s">
        <v>368</v>
      </c>
      <c r="AJ895" s="34">
        <f ca="1">IFERROR(PA[[#This Row],[Breakdown Time]]*PA[[#This Row],[Plant Equivalent Weightage]],"")</f>
        <v>2.0348439762740782E-3</v>
      </c>
      <c r="AK895" s="35">
        <v>3728</v>
      </c>
      <c r="AL895" s="49">
        <f>IFERROR((_xlfn.XLOOKUP($G895,'Modelling New'!$D:$D,'Modelling New'!$O:$O)*PA[[#This Row],[Lost PoA(Wh/m2)]]*PA[[#This Row],[DC Capacity Affected (kW)]])/1000,"")</f>
        <v>97.540666000097616</v>
      </c>
    </row>
    <row r="896" spans="1:38">
      <c r="A896" s="174">
        <f t="shared" si="15"/>
        <v>895</v>
      </c>
      <c r="B896" s="134">
        <v>45841</v>
      </c>
      <c r="C896" s="183">
        <f>YEAR(PA[[#This Row],[Date]])+IF(MONTH(PA[[#This Row],[Date]])&gt;=4,1,0)</f>
        <v>2026</v>
      </c>
      <c r="D896" s="32">
        <f>YEAR(PA[[#This Row],[Date]])</f>
        <v>2025</v>
      </c>
      <c r="E896" s="36" t="s">
        <v>364</v>
      </c>
      <c r="F896" s="36" t="s">
        <v>364</v>
      </c>
      <c r="G896" s="217">
        <v>45839</v>
      </c>
      <c r="H896" s="175">
        <f>DAY(EOMONTH(PA[[#This Row],[Month Year]],0))</f>
        <v>31</v>
      </c>
      <c r="I896" s="33">
        <v>0.26458333333333334</v>
      </c>
      <c r="J896" s="33">
        <v>0.77638888888888891</v>
      </c>
      <c r="K896" s="34">
        <f>IFERROR((PA[[#This Row],[Sunset Time (POA&lt;20 W/m2)]]-PA[[#This Row],[Sunrise Time (POA&gt;20 W/m2)]])*24,"")</f>
        <v>12.283333333333335</v>
      </c>
      <c r="L896" s="36" t="s">
        <v>474</v>
      </c>
      <c r="M896" s="36" t="s">
        <v>404</v>
      </c>
      <c r="N896" s="36" t="s">
        <v>413</v>
      </c>
      <c r="O896" s="37" t="s">
        <v>447</v>
      </c>
      <c r="P896" s="37" t="s">
        <v>472</v>
      </c>
      <c r="Q896" s="36"/>
      <c r="R896" s="175">
        <f>IF((PA[[#This Row],[String Type(If String BD)]]&amp;PA[[#This Row],[Equipment (If any BD other than PV  array and inv)]])="",1,0)</f>
        <v>0</v>
      </c>
      <c r="S896" s="175">
        <f>IF(PA[[#This Row],[String Type(If String BD)]]="",1,0)</f>
        <v>0</v>
      </c>
      <c r="T89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896" s="176">
        <f>IFERROR(_xlfn.XLOOKUP(PA[[#This Row],[Affected Equipment ]],'Basic Data'!N:N,'Basic Data'!Q:Q),"")</f>
        <v>31.610000000000003</v>
      </c>
      <c r="V896" s="303">
        <f ca="1">IFERROR(_xlfn.XLOOKUP(PA[[#This Row],[Affected Equipment ]],'Basic Data'!N:N,'Basic Data'!R:R),"")</f>
        <v>1.8812116883889783E-4</v>
      </c>
      <c r="W896" s="35" t="s">
        <v>448</v>
      </c>
      <c r="X896" s="39"/>
      <c r="Y896" s="38" t="s">
        <v>470</v>
      </c>
      <c r="Z896" s="41">
        <v>0.26458333333333334</v>
      </c>
      <c r="AA896" s="41">
        <v>0.26458333333333334</v>
      </c>
      <c r="AB896" s="41">
        <v>0.26458333333333334</v>
      </c>
      <c r="AC896" s="45">
        <v>0.72222222222222221</v>
      </c>
      <c r="AD896" s="177">
        <f>IF(PA[[#This Row],[Acknowledgement Time ]]="NA","",(PA[[#This Row],[Acknowledgement Time ]]-PA[[#This Row],[Fault Time]])*24)</f>
        <v>0</v>
      </c>
      <c r="AE896" s="177">
        <f>IF(PA[[#This Row],[Work Start time on Fault]]="NA","",(PA[[#This Row],[Work Start time on Fault]]-PA[[#This Row],[Fault Time]])*24)</f>
        <v>0</v>
      </c>
      <c r="AF896" s="178">
        <f>IF(PA[[#This Row],[Status]]="Open","",(PA[[#This Row],[Work Completion time on fault]]-PA[[#This Row],[Fault Time]])*24)</f>
        <v>10.983333333333333</v>
      </c>
      <c r="AG896" s="177">
        <f>IFERROR((PA[[#This Row],[Work Completion time on fault]]-PA[[#This Row],[Fault Time]])*24,"")</f>
        <v>10.983333333333333</v>
      </c>
      <c r="AH896" s="349" t="s">
        <v>594</v>
      </c>
      <c r="AI896" s="32" t="s">
        <v>368</v>
      </c>
      <c r="AJ896" s="176">
        <f ca="1">IFERROR(PA[[#This Row],[Breakdown Time]]*PA[[#This Row],[Plant Equivalent Weightage]],"")</f>
        <v>2.0661975044138944E-3</v>
      </c>
      <c r="AK896" s="37">
        <v>3743</v>
      </c>
      <c r="AL896" s="278">
        <f>IFERROR((_xlfn.XLOOKUP($G896,'Modelling New'!$D:$D,'Modelling New'!$O:$O)*PA[[#This Row],[Lost PoA(Wh/m2)]]*PA[[#This Row],[DC Capacity Affected (kW)]])/1000,"")</f>
        <v>97.933131126170977</v>
      </c>
    </row>
    <row r="897" spans="1:38">
      <c r="A897" s="174">
        <f t="shared" si="15"/>
        <v>896</v>
      </c>
      <c r="B897" s="134">
        <v>45842</v>
      </c>
      <c r="C897" s="184">
        <f>YEAR(PA[[#This Row],[Date]])+IF(MONTH(PA[[#This Row],[Date]])&gt;=4,1,0)</f>
        <v>2026</v>
      </c>
      <c r="D897" s="32">
        <f>YEAR(PA[[#This Row],[Date]])</f>
        <v>2025</v>
      </c>
      <c r="E897" s="36" t="s">
        <v>364</v>
      </c>
      <c r="F897" s="36" t="s">
        <v>364</v>
      </c>
      <c r="G897" s="217">
        <v>45839</v>
      </c>
      <c r="H897" s="31">
        <f>DAY(EOMONTH(PA[[#This Row],[Month Year]],0))</f>
        <v>31</v>
      </c>
      <c r="I897" s="33">
        <v>0.26527777777777778</v>
      </c>
      <c r="J897" s="33">
        <v>0.77083333333333337</v>
      </c>
      <c r="K897" s="34">
        <f>IFERROR((PA[[#This Row],[Sunset Time (POA&lt;20 W/m2)]]-PA[[#This Row],[Sunrise Time (POA&gt;20 W/m2)]])*24,"")</f>
        <v>12.133333333333333</v>
      </c>
      <c r="L897" s="32" t="s">
        <v>511</v>
      </c>
      <c r="M897" s="32" t="s">
        <v>404</v>
      </c>
      <c r="N897" s="32"/>
      <c r="O897" s="35"/>
      <c r="P897" s="35"/>
      <c r="Q897" s="32"/>
      <c r="R897" s="31">
        <f>IF((PA[[#This Row],[String Type(If String BD)]]&amp;PA[[#This Row],[Equipment (If any BD other than PV  array and inv)]])="",1,0)</f>
        <v>1</v>
      </c>
      <c r="S897" s="31">
        <f>IF(PA[[#This Row],[String Type(If String BD)]]="",1,0)</f>
        <v>1</v>
      </c>
      <c r="T89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897" s="34">
        <f>IFERROR(_xlfn.XLOOKUP(PA[[#This Row],[Affected Equipment ]],'Basic Data'!N:N,'Basic Data'!Q:Q),"")</f>
        <v>4061.8850000000007</v>
      </c>
      <c r="V897" s="179">
        <f ca="1">IFERROR(_xlfn.XLOOKUP(PA[[#This Row],[Affected Equipment ]],'Basic Data'!N:N,'Basic Data'!R:R),"")</f>
        <v>2.4173570195798372E-2</v>
      </c>
      <c r="W897" s="35" t="s">
        <v>475</v>
      </c>
      <c r="X897" s="38"/>
      <c r="Y897" s="38" t="s">
        <v>439</v>
      </c>
      <c r="Z897" s="41">
        <v>0.26527777777777778</v>
      </c>
      <c r="AA897" s="41">
        <v>0.26527777777777778</v>
      </c>
      <c r="AB897" s="41">
        <v>0.26527777777777778</v>
      </c>
      <c r="AC897" s="44">
        <v>0.77083333333333337</v>
      </c>
      <c r="AD897" s="42">
        <f>IF(PA[[#This Row],[Acknowledgement Time ]]="NA","",(PA[[#This Row],[Acknowledgement Time ]]-PA[[#This Row],[Fault Time]])*24)</f>
        <v>0</v>
      </c>
      <c r="AE897" s="42">
        <f>IF(PA[[#This Row],[Work Start time on Fault]]="NA","",(PA[[#This Row],[Work Start time on Fault]]-PA[[#This Row],[Fault Time]])*24)</f>
        <v>0</v>
      </c>
      <c r="AF897" s="43" t="str">
        <f>IF(PA[[#This Row],[Status]]="Open","",(PA[[#This Row],[Work Completion time on fault]]-PA[[#This Row],[Fault Time]])*24)</f>
        <v/>
      </c>
      <c r="AG897" s="42">
        <f>IFERROR((PA[[#This Row],[Work Completion time on fault]]-PA[[#This Row],[Fault Time]])*24,"")</f>
        <v>12.133333333333333</v>
      </c>
      <c r="AH897" s="35" t="s">
        <v>673</v>
      </c>
      <c r="AI897" s="32" t="s">
        <v>553</v>
      </c>
      <c r="AJ897" s="34">
        <f ca="1">IFERROR(PA[[#This Row],[Breakdown Time]]*PA[[#This Row],[Plant Equivalent Weightage]],"")</f>
        <v>0.29330598504235356</v>
      </c>
      <c r="AK897" s="35">
        <v>4048</v>
      </c>
      <c r="AL897" s="49">
        <f>IFERROR((_xlfn.XLOOKUP($G897,'Modelling New'!$D:$D,'Modelling New'!$O:$O)*PA[[#This Row],[Lost PoA(Wh/m2)]]*PA[[#This Row],[DC Capacity Affected (kW)]])/1000,"")</f>
        <v>13609.853313288299</v>
      </c>
    </row>
    <row r="898" spans="1:38">
      <c r="A898" s="174">
        <f t="shared" si="15"/>
        <v>897</v>
      </c>
      <c r="B898" s="30">
        <v>45842</v>
      </c>
      <c r="C898" s="184">
        <f>YEAR(PA[[#This Row],[Date]])+IF(MONTH(PA[[#This Row],[Date]])&gt;=4,1,0)</f>
        <v>2026</v>
      </c>
      <c r="D898" s="32">
        <f>YEAR(PA[[#This Row],[Date]])</f>
        <v>2025</v>
      </c>
      <c r="E898" s="36" t="s">
        <v>364</v>
      </c>
      <c r="F898" s="36" t="s">
        <v>364</v>
      </c>
      <c r="G898" s="217">
        <v>45839</v>
      </c>
      <c r="H898" s="31">
        <f>DAY(EOMONTH(PA[[#This Row],[Month Year]],0))</f>
        <v>31</v>
      </c>
      <c r="I898" s="33">
        <v>0.26527777777777778</v>
      </c>
      <c r="J898" s="33">
        <v>0.77083333333333337</v>
      </c>
      <c r="K898" s="34">
        <f>IFERROR((PA[[#This Row],[Sunset Time (POA&lt;20 W/m2)]]-PA[[#This Row],[Sunrise Time (POA&gt;20 W/m2)]])*24,"")</f>
        <v>12.133333333333333</v>
      </c>
      <c r="L898" s="36" t="s">
        <v>511</v>
      </c>
      <c r="M898" s="36" t="s">
        <v>411</v>
      </c>
      <c r="N898" s="32"/>
      <c r="O898" s="35"/>
      <c r="P898" s="35"/>
      <c r="Q898" s="32"/>
      <c r="R898" s="31">
        <f>IF((PA[[#This Row],[String Type(If String BD)]]&amp;PA[[#This Row],[Equipment (If any BD other than PV  array and inv)]])="",1,0)</f>
        <v>1</v>
      </c>
      <c r="S898" s="31">
        <f>IF(PA[[#This Row],[String Type(If String BD)]]="",1,0)</f>
        <v>1</v>
      </c>
      <c r="T89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898" s="34">
        <f>IFERROR(_xlfn.XLOOKUP(PA[[#This Row],[Affected Equipment ]],'Basic Data'!N:N,'Basic Data'!Q:Q),"")</f>
        <v>3888.03</v>
      </c>
      <c r="V898" s="179">
        <f ca="1">IFERROR(_xlfn.XLOOKUP(PA[[#This Row],[Affected Equipment ]],'Basic Data'!N:N,'Basic Data'!R:R),"")</f>
        <v>2.3138903767184433E-2</v>
      </c>
      <c r="W898" s="35" t="s">
        <v>475</v>
      </c>
      <c r="X898" s="38"/>
      <c r="Y898" s="38" t="s">
        <v>439</v>
      </c>
      <c r="Z898" s="41">
        <v>0.26527777777777778</v>
      </c>
      <c r="AA898" s="41">
        <v>0.26527777777777778</v>
      </c>
      <c r="AB898" s="41">
        <v>0.26527777777777778</v>
      </c>
      <c r="AC898" s="44">
        <v>0.77083333333333337</v>
      </c>
      <c r="AD898" s="42">
        <f>IF(PA[[#This Row],[Acknowledgement Time ]]="NA","",(PA[[#This Row],[Acknowledgement Time ]]-PA[[#This Row],[Fault Time]])*24)</f>
        <v>0</v>
      </c>
      <c r="AE898" s="42">
        <f>IF(PA[[#This Row],[Work Start time on Fault]]="NA","",(PA[[#This Row],[Work Start time on Fault]]-PA[[#This Row],[Fault Time]])*24)</f>
        <v>0</v>
      </c>
      <c r="AF898" s="43" t="str">
        <f>IF(PA[[#This Row],[Status]]="Open","",(PA[[#This Row],[Work Completion time on fault]]-PA[[#This Row],[Fault Time]])*24)</f>
        <v/>
      </c>
      <c r="AG898" s="42">
        <f>IFERROR((PA[[#This Row],[Work Completion time on fault]]-PA[[#This Row],[Fault Time]])*24,"")</f>
        <v>12.133333333333333</v>
      </c>
      <c r="AH898" s="35" t="s">
        <v>673</v>
      </c>
      <c r="AI898" s="32" t="s">
        <v>553</v>
      </c>
      <c r="AJ898" s="34">
        <f ca="1">IFERROR(PA[[#This Row],[Breakdown Time]]*PA[[#This Row],[Plant Equivalent Weightage]],"")</f>
        <v>0.2807520323751711</v>
      </c>
      <c r="AK898" s="35">
        <v>4048</v>
      </c>
      <c r="AL898" s="49">
        <f>IFERROR((_xlfn.XLOOKUP($G898,'Modelling New'!$D:$D,'Modelling New'!$O:$O)*PA[[#This Row],[Lost PoA(Wh/m2)]]*PA[[#This Row],[DC Capacity Affected (kW)]])/1000,"")</f>
        <v>13027.330408828488</v>
      </c>
    </row>
    <row r="899" spans="1:38">
      <c r="A899" s="174">
        <f t="shared" si="15"/>
        <v>898</v>
      </c>
      <c r="B899" s="30">
        <v>45842</v>
      </c>
      <c r="C899" s="184">
        <f>YEAR(PA[[#This Row],[Date]])+IF(MONTH(PA[[#This Row],[Date]])&gt;=4,1,0)</f>
        <v>2026</v>
      </c>
      <c r="D899" s="32">
        <f>YEAR(PA[[#This Row],[Date]])</f>
        <v>2025</v>
      </c>
      <c r="E899" s="36" t="s">
        <v>364</v>
      </c>
      <c r="F899" s="36" t="s">
        <v>364</v>
      </c>
      <c r="G899" s="217">
        <v>45839</v>
      </c>
      <c r="H899" s="31">
        <f>DAY(EOMONTH(PA[[#This Row],[Month Year]],0))</f>
        <v>31</v>
      </c>
      <c r="I899" s="33">
        <v>0.26527777777777778</v>
      </c>
      <c r="J899" s="33">
        <v>0.77083333333333337</v>
      </c>
      <c r="K899" s="34">
        <f>IFERROR((PA[[#This Row],[Sunset Time (POA&lt;20 W/m2)]]-PA[[#This Row],[Sunrise Time (POA&gt;20 W/m2)]])*24,"")</f>
        <v>12.133333333333333</v>
      </c>
      <c r="L899" s="32" t="s">
        <v>424</v>
      </c>
      <c r="M899" s="36" t="s">
        <v>411</v>
      </c>
      <c r="N899" s="36" t="s">
        <v>417</v>
      </c>
      <c r="O899" s="37" t="s">
        <v>457</v>
      </c>
      <c r="P899" s="37" t="s">
        <v>407</v>
      </c>
      <c r="Q899" s="32"/>
      <c r="R899" s="31">
        <f>IF((PA[[#This Row],[String Type(If String BD)]]&amp;PA[[#This Row],[Equipment (If any BD other than PV  array and inv)]])="",1,0)</f>
        <v>0</v>
      </c>
      <c r="S899" s="31">
        <f>IF(PA[[#This Row],[String Type(If String BD)]]="",1,0)</f>
        <v>0</v>
      </c>
      <c r="T89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899" s="34">
        <f>IFERROR(_xlfn.XLOOKUP(PA[[#This Row],[Affected Equipment ]],'Basic Data'!N:N,'Basic Data'!Q:Q),"")</f>
        <v>31.900000000000002</v>
      </c>
      <c r="V899" s="179">
        <f ca="1">IFERROR(_xlfn.XLOOKUP(PA[[#This Row],[Affected Equipment ]],'Basic Data'!N:N,'Basic Data'!R:R),"")</f>
        <v>1.898470511218235E-4</v>
      </c>
      <c r="W899" s="35" t="s">
        <v>482</v>
      </c>
      <c r="X899" s="38"/>
      <c r="Y899" s="38" t="s">
        <v>470</v>
      </c>
      <c r="Z899" s="41">
        <v>0.26527777777777778</v>
      </c>
      <c r="AA899" s="41">
        <v>0.26527777777777778</v>
      </c>
      <c r="AB899" s="41">
        <v>0.26527777777777778</v>
      </c>
      <c r="AC899" s="44">
        <v>0.70833333333333337</v>
      </c>
      <c r="AD899" s="42">
        <f>IF(PA[[#This Row],[Acknowledgement Time ]]="NA","",(PA[[#This Row],[Acknowledgement Time ]]-PA[[#This Row],[Fault Time]])*24)</f>
        <v>0</v>
      </c>
      <c r="AE899" s="42">
        <f>IF(PA[[#This Row],[Work Start time on Fault]]="NA","",(PA[[#This Row],[Work Start time on Fault]]-PA[[#This Row],[Fault Time]])*24)</f>
        <v>0</v>
      </c>
      <c r="AF899" s="43">
        <f>IF(PA[[#This Row],[Status]]="Open","",(PA[[#This Row],[Work Completion time on fault]]-PA[[#This Row],[Fault Time]])*24)</f>
        <v>10.633333333333335</v>
      </c>
      <c r="AG899" s="42">
        <f>IFERROR((PA[[#This Row],[Work Completion time on fault]]-PA[[#This Row],[Fault Time]])*24,"")</f>
        <v>10.633333333333335</v>
      </c>
      <c r="AH899" s="350" t="s">
        <v>1857</v>
      </c>
      <c r="AI899" s="32" t="s">
        <v>368</v>
      </c>
      <c r="AJ899" s="34">
        <f ca="1">IFERROR(PA[[#This Row],[Breakdown Time]]*PA[[#This Row],[Plant Equivalent Weightage]],"")</f>
        <v>2.0187069769287236E-3</v>
      </c>
      <c r="AK899" s="35">
        <v>3927</v>
      </c>
      <c r="AL899" s="49">
        <f>IFERROR((_xlfn.XLOOKUP($G899,'Modelling New'!$D:$D,'Modelling New'!$O:$O)*PA[[#This Row],[Lost PoA(Wh/m2)]]*PA[[#This Row],[DC Capacity Affected (kW)]])/1000,"")</f>
        <v>103.69000642807755</v>
      </c>
    </row>
    <row r="900" spans="1:38">
      <c r="A900" s="174">
        <f t="shared" si="15"/>
        <v>899</v>
      </c>
      <c r="B900" s="30">
        <v>45842</v>
      </c>
      <c r="C900" s="184">
        <f>YEAR(PA[[#This Row],[Date]])+IF(MONTH(PA[[#This Row],[Date]])&gt;=4,1,0)</f>
        <v>2026</v>
      </c>
      <c r="D900" s="32">
        <f>YEAR(PA[[#This Row],[Date]])</f>
        <v>2025</v>
      </c>
      <c r="E900" s="36" t="s">
        <v>364</v>
      </c>
      <c r="F900" s="36" t="s">
        <v>364</v>
      </c>
      <c r="G900" s="217">
        <v>45839</v>
      </c>
      <c r="H900" s="31">
        <f>DAY(EOMONTH(PA[[#This Row],[Month Year]],0))</f>
        <v>31</v>
      </c>
      <c r="I900" s="33">
        <v>0.26527777777777778</v>
      </c>
      <c r="J900" s="33">
        <v>0.77083333333333337</v>
      </c>
      <c r="K900" s="34">
        <f>IFERROR((PA[[#This Row],[Sunset Time (POA&lt;20 W/m2)]]-PA[[#This Row],[Sunrise Time (POA&gt;20 W/m2)]])*24,"")</f>
        <v>12.133333333333333</v>
      </c>
      <c r="L900" s="32" t="s">
        <v>424</v>
      </c>
      <c r="M900" s="36" t="s">
        <v>404</v>
      </c>
      <c r="N900" s="36" t="s">
        <v>405</v>
      </c>
      <c r="O900" s="37" t="s">
        <v>457</v>
      </c>
      <c r="P900" s="37" t="s">
        <v>407</v>
      </c>
      <c r="Q900" s="32"/>
      <c r="R900" s="31">
        <f>IF((PA[[#This Row],[String Type(If String BD)]]&amp;PA[[#This Row],[Equipment (If any BD other than PV  array and inv)]])="",1,0)</f>
        <v>0</v>
      </c>
      <c r="S900" s="31">
        <f>IF(PA[[#This Row],[String Type(If String BD)]]="",1,0)</f>
        <v>0</v>
      </c>
      <c r="T90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0" s="34">
        <f>IFERROR(_xlfn.XLOOKUP(PA[[#This Row],[Affected Equipment ]],'Basic Data'!N:N,'Basic Data'!Q:Q),"")</f>
        <v>31.900000000000002</v>
      </c>
      <c r="V900" s="179">
        <f ca="1">IFERROR(_xlfn.XLOOKUP(PA[[#This Row],[Affected Equipment ]],'Basic Data'!N:N,'Basic Data'!R:R),"")</f>
        <v>1.898470511218235E-4</v>
      </c>
      <c r="W900" s="35" t="s">
        <v>448</v>
      </c>
      <c r="X900" s="39"/>
      <c r="Y900" s="38" t="s">
        <v>470</v>
      </c>
      <c r="Z900" s="41">
        <v>0.26527777777777778</v>
      </c>
      <c r="AA900" s="41">
        <v>0.26527777777777778</v>
      </c>
      <c r="AB900" s="41">
        <v>0.26527777777777778</v>
      </c>
      <c r="AC900" s="44">
        <v>0.71527777777777779</v>
      </c>
      <c r="AD900" s="42">
        <f>IF(PA[[#This Row],[Acknowledgement Time ]]="NA","",(PA[[#This Row],[Acknowledgement Time ]]-PA[[#This Row],[Fault Time]])*24)</f>
        <v>0</v>
      </c>
      <c r="AE900" s="42">
        <f>IF(PA[[#This Row],[Work Start time on Fault]]="NA","",(PA[[#This Row],[Work Start time on Fault]]-PA[[#This Row],[Fault Time]])*24)</f>
        <v>0</v>
      </c>
      <c r="AF900" s="43">
        <f>IF(PA[[#This Row],[Status]]="Open","",(PA[[#This Row],[Work Completion time on fault]]-PA[[#This Row],[Fault Time]])*24)</f>
        <v>10.8</v>
      </c>
      <c r="AG900" s="42">
        <f>IFERROR((PA[[#This Row],[Work Completion time on fault]]-PA[[#This Row],[Fault Time]])*24,"")</f>
        <v>10.8</v>
      </c>
      <c r="AH900" s="350" t="s">
        <v>1858</v>
      </c>
      <c r="AI900" s="32" t="s">
        <v>368</v>
      </c>
      <c r="AJ900" s="34">
        <f ca="1">IFERROR(PA[[#This Row],[Breakdown Time]]*PA[[#This Row],[Plant Equivalent Weightage]],"")</f>
        <v>2.0503481521156942E-3</v>
      </c>
      <c r="AK900" s="35">
        <v>3953</v>
      </c>
      <c r="AL900" s="49">
        <f>IFERROR((_xlfn.XLOOKUP($G900,'Modelling New'!$D:$D,'Modelling New'!$O:$O)*PA[[#This Row],[Lost PoA(Wh/m2)]]*PA[[#This Row],[DC Capacity Affected (kW)]])/1000,"")</f>
        <v>104.37652034891534</v>
      </c>
    </row>
    <row r="901" spans="1:38">
      <c r="A901" s="174">
        <f t="shared" si="15"/>
        <v>900</v>
      </c>
      <c r="B901" s="134">
        <v>45842</v>
      </c>
      <c r="C901" s="183">
        <f>YEAR(PA[[#This Row],[Date]])+IF(MONTH(PA[[#This Row],[Date]])&gt;=4,1,0)</f>
        <v>2026</v>
      </c>
      <c r="D901" s="32">
        <f>YEAR(PA[[#This Row],[Date]])</f>
        <v>2025</v>
      </c>
      <c r="E901" s="36" t="s">
        <v>364</v>
      </c>
      <c r="F901" s="36" t="s">
        <v>364</v>
      </c>
      <c r="G901" s="217">
        <v>45839</v>
      </c>
      <c r="H901" s="175">
        <f>DAY(EOMONTH(PA[[#This Row],[Month Year]],0))</f>
        <v>31</v>
      </c>
      <c r="I901" s="33">
        <v>0.26527777777777778</v>
      </c>
      <c r="J901" s="33">
        <v>0.77083333333333337</v>
      </c>
      <c r="K901" s="34">
        <f>IFERROR((PA[[#This Row],[Sunset Time (POA&lt;20 W/m2)]]-PA[[#This Row],[Sunrise Time (POA&gt;20 W/m2)]])*24,"")</f>
        <v>12.133333333333333</v>
      </c>
      <c r="L901" s="32" t="s">
        <v>424</v>
      </c>
      <c r="M901" s="36" t="s">
        <v>404</v>
      </c>
      <c r="N901" s="36" t="s">
        <v>405</v>
      </c>
      <c r="O901" s="37" t="s">
        <v>457</v>
      </c>
      <c r="P901" s="37" t="s">
        <v>407</v>
      </c>
      <c r="Q901" s="36"/>
      <c r="R901" s="175">
        <f>IF((PA[[#This Row],[String Type(If String BD)]]&amp;PA[[#This Row],[Equipment (If any BD other than PV  array and inv)]])="",1,0)</f>
        <v>0</v>
      </c>
      <c r="S901" s="175">
        <f>IF(PA[[#This Row],[String Type(If String BD)]]="",1,0)</f>
        <v>0</v>
      </c>
      <c r="T90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1" s="176">
        <f>IFERROR(_xlfn.XLOOKUP(PA[[#This Row],[Affected Equipment ]],'Basic Data'!N:N,'Basic Data'!Q:Q),"")</f>
        <v>31.900000000000002</v>
      </c>
      <c r="V901" s="180">
        <f ca="1">IFERROR(_xlfn.XLOOKUP(PA[[#This Row],[Affected Equipment ]],'Basic Data'!N:N,'Basic Data'!R:R),"")</f>
        <v>1.898470511218235E-4</v>
      </c>
      <c r="W901" s="35" t="s">
        <v>448</v>
      </c>
      <c r="X901" s="38"/>
      <c r="Y901" s="38" t="s">
        <v>470</v>
      </c>
      <c r="Z901" s="41">
        <v>0.26527777777777778</v>
      </c>
      <c r="AA901" s="41">
        <v>0.26527777777777778</v>
      </c>
      <c r="AB901" s="41">
        <v>0.26527777777777778</v>
      </c>
      <c r="AC901" s="45">
        <v>0.72222222222222221</v>
      </c>
      <c r="AD901" s="177">
        <f>IF(PA[[#This Row],[Acknowledgement Time ]]="NA","",(PA[[#This Row],[Acknowledgement Time ]]-PA[[#This Row],[Fault Time]])*24)</f>
        <v>0</v>
      </c>
      <c r="AE901" s="177">
        <f>IF(PA[[#This Row],[Work Start time on Fault]]="NA","",(PA[[#This Row],[Work Start time on Fault]]-PA[[#This Row],[Fault Time]])*24)</f>
        <v>0</v>
      </c>
      <c r="AF901" s="178">
        <f>IF(PA[[#This Row],[Status]]="Open","",(PA[[#This Row],[Work Completion time on fault]]-PA[[#This Row],[Fault Time]])*24)</f>
        <v>10.966666666666667</v>
      </c>
      <c r="AG901" s="177">
        <f>IFERROR((PA[[#This Row],[Work Completion time on fault]]-PA[[#This Row],[Fault Time]])*24,"")</f>
        <v>10.966666666666667</v>
      </c>
      <c r="AH901" s="350" t="s">
        <v>1858</v>
      </c>
      <c r="AI901" s="32" t="s">
        <v>368</v>
      </c>
      <c r="AJ901" s="176">
        <f ca="1">IFERROR(PA[[#This Row],[Breakdown Time]]*PA[[#This Row],[Plant Equivalent Weightage]],"")</f>
        <v>2.0819893273026644E-3</v>
      </c>
      <c r="AK901" s="37">
        <v>3969</v>
      </c>
      <c r="AL901" s="278">
        <f>IFERROR((_xlfn.XLOOKUP($G901,'Modelling New'!$D:$D,'Modelling New'!$O:$O)*PA[[#This Row],[Lost PoA(Wh/m2)]]*PA[[#This Row],[DC Capacity Affected (kW)]])/1000,"")</f>
        <v>104.79899045404629</v>
      </c>
    </row>
    <row r="902" spans="1:38">
      <c r="A902" s="174">
        <f t="shared" si="15"/>
        <v>901</v>
      </c>
      <c r="B902" s="134">
        <v>45843</v>
      </c>
      <c r="C902" s="184">
        <f>YEAR(PA[[#This Row],[Date]])+IF(MONTH(PA[[#This Row],[Date]])&gt;=4,1,0)</f>
        <v>2026</v>
      </c>
      <c r="D902" s="32">
        <f>YEAR(PA[[#This Row],[Date]])</f>
        <v>2025</v>
      </c>
      <c r="E902" s="36" t="s">
        <v>364</v>
      </c>
      <c r="F902" s="36" t="s">
        <v>364</v>
      </c>
      <c r="G902" s="217">
        <v>45839</v>
      </c>
      <c r="H902" s="31">
        <f>DAY(EOMONTH(PA[[#This Row],[Month Year]],0))</f>
        <v>31</v>
      </c>
      <c r="I902" s="33">
        <v>0.27569444444444446</v>
      </c>
      <c r="J902" s="33">
        <v>0.77777777777777779</v>
      </c>
      <c r="K902" s="34">
        <f>IFERROR((PA[[#This Row],[Sunset Time (POA&lt;20 W/m2)]]-PA[[#This Row],[Sunrise Time (POA&gt;20 W/m2)]])*24,"")</f>
        <v>12.05</v>
      </c>
      <c r="L902" s="32" t="s">
        <v>511</v>
      </c>
      <c r="M902" s="32" t="s">
        <v>404</v>
      </c>
      <c r="N902" s="32"/>
      <c r="O902" s="35"/>
      <c r="P902" s="35"/>
      <c r="Q902" s="32"/>
      <c r="R902" s="31">
        <f>IF((PA[[#This Row],[String Type(If String BD)]]&amp;PA[[#This Row],[Equipment (If any BD other than PV  array and inv)]])="",1,0)</f>
        <v>1</v>
      </c>
      <c r="S902" s="31">
        <f>IF(PA[[#This Row],[String Type(If String BD)]]="",1,0)</f>
        <v>1</v>
      </c>
      <c r="T902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2" s="34">
        <f>IFERROR(_xlfn.XLOOKUP(PA[[#This Row],[Affected Equipment ]],'Basic Data'!N:N,'Basic Data'!Q:Q),"")</f>
        <v>4061.8850000000007</v>
      </c>
      <c r="V902" s="179">
        <f ca="1">IFERROR(_xlfn.XLOOKUP(PA[[#This Row],[Affected Equipment ]],'Basic Data'!N:N,'Basic Data'!R:R),"")</f>
        <v>2.4173570195798372E-2</v>
      </c>
      <c r="W902" s="35" t="s">
        <v>475</v>
      </c>
      <c r="X902" s="38"/>
      <c r="Y902" s="38" t="s">
        <v>439</v>
      </c>
      <c r="Z902" s="41">
        <v>0.27569444444444446</v>
      </c>
      <c r="AA902" s="41">
        <v>0.27569444444444446</v>
      </c>
      <c r="AB902" s="41">
        <v>0.27569444444444446</v>
      </c>
      <c r="AC902" s="44">
        <v>0.77777777777777779</v>
      </c>
      <c r="AD902" s="42">
        <f>IF(PA[[#This Row],[Acknowledgement Time ]]="NA","",(PA[[#This Row],[Acknowledgement Time ]]-PA[[#This Row],[Fault Time]])*24)</f>
        <v>0</v>
      </c>
      <c r="AE902" s="42">
        <f>IF(PA[[#This Row],[Work Start time on Fault]]="NA","",(PA[[#This Row],[Work Start time on Fault]]-PA[[#This Row],[Fault Time]])*24)</f>
        <v>0</v>
      </c>
      <c r="AF902" s="43" t="str">
        <f>IF(PA[[#This Row],[Status]]="Open","",(PA[[#This Row],[Work Completion time on fault]]-PA[[#This Row],[Fault Time]])*24)</f>
        <v/>
      </c>
      <c r="AG902" s="42">
        <f>IFERROR((PA[[#This Row],[Work Completion time on fault]]-PA[[#This Row],[Fault Time]])*24,"")</f>
        <v>12.05</v>
      </c>
      <c r="AH902" s="35" t="s">
        <v>673</v>
      </c>
      <c r="AI902" s="32" t="s">
        <v>553</v>
      </c>
      <c r="AJ902" s="34">
        <f ca="1">IFERROR(PA[[#This Row],[Breakdown Time]]*PA[[#This Row],[Plant Equivalent Weightage]],"")</f>
        <v>0.29129152085937038</v>
      </c>
      <c r="AK902" s="35">
        <v>3923</v>
      </c>
      <c r="AL902" s="49">
        <f>IFERROR((_xlfn.XLOOKUP($G902,'Modelling New'!$D:$D,'Modelling New'!$O:$O)*PA[[#This Row],[Lost PoA(Wh/m2)]]*PA[[#This Row],[DC Capacity Affected (kW)]])/1000,"")</f>
        <v>13189.588574118083</v>
      </c>
    </row>
    <row r="903" spans="1:38">
      <c r="A903" s="174">
        <f t="shared" si="15"/>
        <v>902</v>
      </c>
      <c r="B903" s="30">
        <v>45843</v>
      </c>
      <c r="C903" s="184">
        <f>YEAR(PA[[#This Row],[Date]])+IF(MONTH(PA[[#This Row],[Date]])&gt;=4,1,0)</f>
        <v>2026</v>
      </c>
      <c r="D903" s="32">
        <f>YEAR(PA[[#This Row],[Date]])</f>
        <v>2025</v>
      </c>
      <c r="E903" s="36" t="s">
        <v>364</v>
      </c>
      <c r="F903" s="36" t="s">
        <v>364</v>
      </c>
      <c r="G903" s="217">
        <v>45839</v>
      </c>
      <c r="H903" s="31">
        <f>DAY(EOMONTH(PA[[#This Row],[Month Year]],0))</f>
        <v>31</v>
      </c>
      <c r="I903" s="33">
        <v>0.27569444444444446</v>
      </c>
      <c r="J903" s="33">
        <v>0.77777777777777779</v>
      </c>
      <c r="K903" s="34">
        <f>IFERROR((PA[[#This Row],[Sunset Time (POA&lt;20 W/m2)]]-PA[[#This Row],[Sunrise Time (POA&gt;20 W/m2)]])*24,"")</f>
        <v>12.05</v>
      </c>
      <c r="L903" s="36" t="s">
        <v>511</v>
      </c>
      <c r="M903" s="36" t="s">
        <v>411</v>
      </c>
      <c r="N903" s="32"/>
      <c r="O903" s="35"/>
      <c r="P903" s="35"/>
      <c r="Q903" s="32"/>
      <c r="R903" s="31">
        <f>IF((PA[[#This Row],[String Type(If String BD)]]&amp;PA[[#This Row],[Equipment (If any BD other than PV  array and inv)]])="",1,0)</f>
        <v>1</v>
      </c>
      <c r="S903" s="31">
        <f>IF(PA[[#This Row],[String Type(If String BD)]]="",1,0)</f>
        <v>1</v>
      </c>
      <c r="T90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3" s="34">
        <f>IFERROR(_xlfn.XLOOKUP(PA[[#This Row],[Affected Equipment ]],'Basic Data'!N:N,'Basic Data'!Q:Q),"")</f>
        <v>3888.03</v>
      </c>
      <c r="V903" s="179">
        <f ca="1">IFERROR(_xlfn.XLOOKUP(PA[[#This Row],[Affected Equipment ]],'Basic Data'!N:N,'Basic Data'!R:R),"")</f>
        <v>2.3138903767184433E-2</v>
      </c>
      <c r="W903" s="35" t="s">
        <v>475</v>
      </c>
      <c r="X903" s="38"/>
      <c r="Y903" s="38" t="s">
        <v>439</v>
      </c>
      <c r="Z903" s="41">
        <v>0.27569444444444446</v>
      </c>
      <c r="AA903" s="41">
        <v>0.27569444444444446</v>
      </c>
      <c r="AB903" s="41">
        <v>0.27569444444444446</v>
      </c>
      <c r="AC903" s="44">
        <v>0.77777777777777779</v>
      </c>
      <c r="AD903" s="42">
        <f>IF(PA[[#This Row],[Acknowledgement Time ]]="NA","",(PA[[#This Row],[Acknowledgement Time ]]-PA[[#This Row],[Fault Time]])*24)</f>
        <v>0</v>
      </c>
      <c r="AE903" s="42">
        <f>IF(PA[[#This Row],[Work Start time on Fault]]="NA","",(PA[[#This Row],[Work Start time on Fault]]-PA[[#This Row],[Fault Time]])*24)</f>
        <v>0</v>
      </c>
      <c r="AF903" s="43" t="str">
        <f>IF(PA[[#This Row],[Status]]="Open","",(PA[[#This Row],[Work Completion time on fault]]-PA[[#This Row],[Fault Time]])*24)</f>
        <v/>
      </c>
      <c r="AG903" s="42">
        <f>IFERROR((PA[[#This Row],[Work Completion time on fault]]-PA[[#This Row],[Fault Time]])*24,"")</f>
        <v>12.05</v>
      </c>
      <c r="AH903" s="35" t="s">
        <v>673</v>
      </c>
      <c r="AI903" s="32" t="s">
        <v>553</v>
      </c>
      <c r="AJ903" s="34">
        <f ca="1">IFERROR(PA[[#This Row],[Breakdown Time]]*PA[[#This Row],[Plant Equivalent Weightage]],"")</f>
        <v>0.27882379039457245</v>
      </c>
      <c r="AK903" s="35">
        <v>3923</v>
      </c>
      <c r="AL903" s="49">
        <f>IFERROR((_xlfn.XLOOKUP($G903,'Modelling New'!$D:$D,'Modelling New'!$O:$O)*PA[[#This Row],[Lost PoA(Wh/m2)]]*PA[[#This Row],[DC Capacity Affected (kW)]])/1000,"")</f>
        <v>12625.0536546033</v>
      </c>
    </row>
    <row r="904" spans="1:38">
      <c r="A904" s="174">
        <f t="shared" si="15"/>
        <v>903</v>
      </c>
      <c r="B904" s="30">
        <v>45843</v>
      </c>
      <c r="C904" s="184">
        <f>YEAR(PA[[#This Row],[Date]])+IF(MONTH(PA[[#This Row],[Date]])&gt;=4,1,0)</f>
        <v>2026</v>
      </c>
      <c r="D904" s="32">
        <f>YEAR(PA[[#This Row],[Date]])</f>
        <v>2025</v>
      </c>
      <c r="E904" s="36" t="s">
        <v>364</v>
      </c>
      <c r="F904" s="36" t="s">
        <v>364</v>
      </c>
      <c r="G904" s="217">
        <v>45839</v>
      </c>
      <c r="H904" s="31">
        <f>DAY(EOMONTH(PA[[#This Row],[Month Year]],0))</f>
        <v>31</v>
      </c>
      <c r="I904" s="33">
        <v>0.27569444444444446</v>
      </c>
      <c r="J904" s="33">
        <v>0.77777777777777779</v>
      </c>
      <c r="K904" s="34">
        <f>IFERROR((PA[[#This Row],[Sunset Time (POA&lt;20 W/m2)]]-PA[[#This Row],[Sunrise Time (POA&gt;20 W/m2)]])*24,"")</f>
        <v>12.05</v>
      </c>
      <c r="L904" s="32" t="s">
        <v>419</v>
      </c>
      <c r="M904" s="36" t="s">
        <v>404</v>
      </c>
      <c r="N904" s="36" t="s">
        <v>417</v>
      </c>
      <c r="O904" s="37" t="s">
        <v>457</v>
      </c>
      <c r="P904" s="37" t="s">
        <v>407</v>
      </c>
      <c r="Q904" s="32"/>
      <c r="R904" s="31">
        <f>IF((PA[[#This Row],[String Type(If String BD)]]&amp;PA[[#This Row],[Equipment (If any BD other than PV  array and inv)]])="",1,0)</f>
        <v>0</v>
      </c>
      <c r="S904" s="31">
        <f>IF(PA[[#This Row],[String Type(If String BD)]]="",1,0)</f>
        <v>0</v>
      </c>
      <c r="T904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4" s="34">
        <f>IFERROR(_xlfn.XLOOKUP(PA[[#This Row],[Affected Equipment ]],'Basic Data'!N:N,'Basic Data'!Q:Q),"")</f>
        <v>31.900000000000002</v>
      </c>
      <c r="V904" s="179">
        <f ca="1">IFERROR(_xlfn.XLOOKUP(PA[[#This Row],[Affected Equipment ]],'Basic Data'!N:N,'Basic Data'!R:R),"")</f>
        <v>1.898470511218235E-4</v>
      </c>
      <c r="W904" s="35" t="s">
        <v>408</v>
      </c>
      <c r="X904" s="38"/>
      <c r="Y904" s="38" t="s">
        <v>470</v>
      </c>
      <c r="Z904" s="41">
        <v>0.27569444444444446</v>
      </c>
      <c r="AA904" s="41">
        <v>0.27569444444444446</v>
      </c>
      <c r="AB904" s="41">
        <v>0.27569444444444446</v>
      </c>
      <c r="AC904" s="44">
        <v>0.70833333333333337</v>
      </c>
      <c r="AD904" s="42">
        <f>IF(PA[[#This Row],[Acknowledgement Time ]]="NA","",(PA[[#This Row],[Acknowledgement Time ]]-PA[[#This Row],[Fault Time]])*24)</f>
        <v>0</v>
      </c>
      <c r="AE904" s="42">
        <f>IF(PA[[#This Row],[Work Start time on Fault]]="NA","",(PA[[#This Row],[Work Start time on Fault]]-PA[[#This Row],[Fault Time]])*24)</f>
        <v>0</v>
      </c>
      <c r="AF904" s="43">
        <f>IF(PA[[#This Row],[Status]]="Open","",(PA[[#This Row],[Work Completion time on fault]]-PA[[#This Row],[Fault Time]])*24)</f>
        <v>10.383333333333333</v>
      </c>
      <c r="AG904" s="42">
        <f>IFERROR((PA[[#This Row],[Work Completion time on fault]]-PA[[#This Row],[Fault Time]])*24,"")</f>
        <v>10.383333333333333</v>
      </c>
      <c r="AH904" s="350" t="s">
        <v>461</v>
      </c>
      <c r="AI904" s="32" t="s">
        <v>368</v>
      </c>
      <c r="AJ904" s="34">
        <f ca="1">IFERROR(PA[[#This Row],[Breakdown Time]]*PA[[#This Row],[Plant Equivalent Weightage]],"")</f>
        <v>1.9712452141482672E-3</v>
      </c>
      <c r="AK904" s="35">
        <v>3764</v>
      </c>
      <c r="AL904" s="49">
        <f>IFERROR((_xlfn.XLOOKUP($G904,'Modelling New'!$D:$D,'Modelling New'!$O:$O)*PA[[#This Row],[Lost PoA(Wh/m2)]]*PA[[#This Row],[DC Capacity Affected (kW)]])/1000,"")</f>
        <v>99.386092232055987</v>
      </c>
    </row>
    <row r="905" spans="1:38">
      <c r="A905" s="174">
        <f t="shared" si="15"/>
        <v>904</v>
      </c>
      <c r="B905" s="30">
        <v>45843</v>
      </c>
      <c r="C905" s="184">
        <f>YEAR(PA[[#This Row],[Date]])+IF(MONTH(PA[[#This Row],[Date]])&gt;=4,1,0)</f>
        <v>2026</v>
      </c>
      <c r="D905" s="32">
        <f>YEAR(PA[[#This Row],[Date]])</f>
        <v>2025</v>
      </c>
      <c r="E905" s="36" t="s">
        <v>364</v>
      </c>
      <c r="F905" s="36" t="s">
        <v>364</v>
      </c>
      <c r="G905" s="217">
        <v>45839</v>
      </c>
      <c r="H905" s="31">
        <f>DAY(EOMONTH(PA[[#This Row],[Month Year]],0))</f>
        <v>31</v>
      </c>
      <c r="I905" s="33">
        <v>0.27569444444444446</v>
      </c>
      <c r="J905" s="33">
        <v>0.77777777777777779</v>
      </c>
      <c r="K905" s="34">
        <f>IFERROR((PA[[#This Row],[Sunset Time (POA&lt;20 W/m2)]]-PA[[#This Row],[Sunrise Time (POA&gt;20 W/m2)]])*24,"")</f>
        <v>12.05</v>
      </c>
      <c r="L905" s="32" t="s">
        <v>419</v>
      </c>
      <c r="M905" s="36" t="s">
        <v>404</v>
      </c>
      <c r="N905" s="36" t="s">
        <v>417</v>
      </c>
      <c r="O905" s="37" t="s">
        <v>473</v>
      </c>
      <c r="P905" s="37" t="s">
        <v>407</v>
      </c>
      <c r="Q905" s="32"/>
      <c r="R905" s="31">
        <f>IF((PA[[#This Row],[String Type(If String BD)]]&amp;PA[[#This Row],[Equipment (If any BD other than PV  array and inv)]])="",1,0)</f>
        <v>0</v>
      </c>
      <c r="S905" s="31">
        <f>IF(PA[[#This Row],[String Type(If String BD)]]="",1,0)</f>
        <v>0</v>
      </c>
      <c r="T905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05" s="34">
        <f>IFERROR(_xlfn.XLOOKUP(PA[[#This Row],[Affected Equipment ]],'Basic Data'!N:N,'Basic Data'!Q:Q),"")</f>
        <v>31.900000000000002</v>
      </c>
      <c r="V905" s="179">
        <f ca="1">IFERROR(_xlfn.XLOOKUP(PA[[#This Row],[Affected Equipment ]],'Basic Data'!N:N,'Basic Data'!R:R),"")</f>
        <v>1.898470511218235E-4</v>
      </c>
      <c r="W905" s="35" t="s">
        <v>408</v>
      </c>
      <c r="X905" s="38"/>
      <c r="Y905" s="38" t="s">
        <v>470</v>
      </c>
      <c r="Z905" s="41">
        <v>0.27569444444444446</v>
      </c>
      <c r="AA905" s="41">
        <v>0.27569444444444446</v>
      </c>
      <c r="AB905" s="41">
        <v>0.27569444444444446</v>
      </c>
      <c r="AC905" s="44">
        <v>0.71527777777777779</v>
      </c>
      <c r="AD905" s="42">
        <f>IF(PA[[#This Row],[Acknowledgement Time ]]="NA","",(PA[[#This Row],[Acknowledgement Time ]]-PA[[#This Row],[Fault Time]])*24)</f>
        <v>0</v>
      </c>
      <c r="AE905" s="42">
        <f>IF(PA[[#This Row],[Work Start time on Fault]]="NA","",(PA[[#This Row],[Work Start time on Fault]]-PA[[#This Row],[Fault Time]])*24)</f>
        <v>0</v>
      </c>
      <c r="AF905" s="43">
        <f>IF(PA[[#This Row],[Status]]="Open","",(PA[[#This Row],[Work Completion time on fault]]-PA[[#This Row],[Fault Time]])*24)</f>
        <v>10.55</v>
      </c>
      <c r="AG905" s="42">
        <f>IFERROR((PA[[#This Row],[Work Completion time on fault]]-PA[[#This Row],[Fault Time]])*24,"")</f>
        <v>10.55</v>
      </c>
      <c r="AH905" s="350" t="s">
        <v>461</v>
      </c>
      <c r="AI905" s="32" t="s">
        <v>368</v>
      </c>
      <c r="AJ905" s="34">
        <f ca="1">IFERROR(PA[[#This Row],[Breakdown Time]]*PA[[#This Row],[Plant Equivalent Weightage]],"")</f>
        <v>2.0028863893352383E-3</v>
      </c>
      <c r="AK905" s="35">
        <v>3805</v>
      </c>
      <c r="AL905" s="49">
        <f>IFERROR((_xlfn.XLOOKUP($G905,'Modelling New'!$D:$D,'Modelling New'!$O:$O)*PA[[#This Row],[Lost PoA(Wh/m2)]]*PA[[#This Row],[DC Capacity Affected (kW)]])/1000,"")</f>
        <v>100.46867187645404</v>
      </c>
    </row>
    <row r="906" spans="1:38">
      <c r="A906" s="174">
        <f t="shared" si="15"/>
        <v>905</v>
      </c>
      <c r="B906" s="134">
        <v>45843</v>
      </c>
      <c r="C906" s="183">
        <f>YEAR(PA[[#This Row],[Date]])+IF(MONTH(PA[[#This Row],[Date]])&gt;=4,1,0)</f>
        <v>2026</v>
      </c>
      <c r="D906" s="32">
        <f>YEAR(PA[[#This Row],[Date]])</f>
        <v>2025</v>
      </c>
      <c r="E906" s="36" t="s">
        <v>364</v>
      </c>
      <c r="F906" s="36" t="s">
        <v>364</v>
      </c>
      <c r="G906" s="217">
        <v>45839</v>
      </c>
      <c r="H906" s="175">
        <f>DAY(EOMONTH(PA[[#This Row],[Month Year]],0))</f>
        <v>31</v>
      </c>
      <c r="I906" s="33">
        <v>0.27569444444444446</v>
      </c>
      <c r="J906" s="33">
        <v>0.77777777777777779</v>
      </c>
      <c r="K906" s="34">
        <f>IFERROR((PA[[#This Row],[Sunset Time (POA&lt;20 W/m2)]]-PA[[#This Row],[Sunrise Time (POA&gt;20 W/m2)]])*24,"")</f>
        <v>12.05</v>
      </c>
      <c r="L906" s="36" t="s">
        <v>419</v>
      </c>
      <c r="M906" s="36" t="s">
        <v>404</v>
      </c>
      <c r="N906" s="36" t="s">
        <v>417</v>
      </c>
      <c r="O906" s="37"/>
      <c r="P906" s="37"/>
      <c r="Q906" s="36"/>
      <c r="R906" s="175">
        <f>IF((PA[[#This Row],[String Type(If String BD)]]&amp;PA[[#This Row],[Equipment (If any BD other than PV  array and inv)]])="",1,0)</f>
        <v>1</v>
      </c>
      <c r="S906" s="175">
        <f>IF(PA[[#This Row],[String Type(If String BD)]]="",1,0)</f>
        <v>1</v>
      </c>
      <c r="T906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IS11Inv1M1</v>
      </c>
      <c r="U906" s="176">
        <f>IFERROR(_xlfn.XLOOKUP(PA[[#This Row],[Affected Equipment ]],'Basic Data'!N:N,'Basic Data'!Q:Q),"")</f>
        <v>1228.1499999999999</v>
      </c>
      <c r="V906" s="180">
        <f ca="1">IFERROR(_xlfn.XLOOKUP(PA[[#This Row],[Affected Equipment ]],'Basic Data'!N:N,'Basic Data'!R:R),"")</f>
        <v>7.3091114681902037E-3</v>
      </c>
      <c r="W906" s="37" t="s">
        <v>414</v>
      </c>
      <c r="X906" s="39"/>
      <c r="Y906" s="38" t="s">
        <v>470</v>
      </c>
      <c r="Z906" s="41">
        <v>0.27569444444444446</v>
      </c>
      <c r="AA906" s="41">
        <v>0.27569444444444446</v>
      </c>
      <c r="AB906" s="41">
        <v>0.27569444444444446</v>
      </c>
      <c r="AC906" s="45">
        <v>0.29166666666666669</v>
      </c>
      <c r="AD906" s="177">
        <f>IF(PA[[#This Row],[Acknowledgement Time ]]="NA","",(PA[[#This Row],[Acknowledgement Time ]]-PA[[#This Row],[Fault Time]])*24)</f>
        <v>0</v>
      </c>
      <c r="AE906" s="177">
        <f>IF(PA[[#This Row],[Work Start time on Fault]]="NA","",(PA[[#This Row],[Work Start time on Fault]]-PA[[#This Row],[Fault Time]])*24)</f>
        <v>0</v>
      </c>
      <c r="AF906" s="178">
        <f>IF(PA[[#This Row],[Status]]="Open","",(PA[[#This Row],[Work Completion time on fault]]-PA[[#This Row],[Fault Time]])*24)</f>
        <v>0.3833333333333333</v>
      </c>
      <c r="AG906" s="177">
        <f>IFERROR((PA[[#This Row],[Work Completion time on fault]]-PA[[#This Row],[Fault Time]])*24,"")</f>
        <v>0.3833333333333333</v>
      </c>
      <c r="AH906" s="350" t="s">
        <v>562</v>
      </c>
      <c r="AI906" s="32" t="s">
        <v>368</v>
      </c>
      <c r="AJ906" s="176">
        <f ca="1">IFERROR(PA[[#This Row],[Breakdown Time]]*PA[[#This Row],[Plant Equivalent Weightage]],"")</f>
        <v>2.8018260628062445E-3</v>
      </c>
      <c r="AK906" s="37">
        <v>10</v>
      </c>
      <c r="AL906" s="278">
        <f>IFERROR((_xlfn.XLOOKUP($G906,'Modelling New'!$D:$D,'Modelling New'!$O:$O)*PA[[#This Row],[Lost PoA(Wh/m2)]]*PA[[#This Row],[DC Capacity Affected (kW)]])/1000,"")</f>
        <v>10.165686904713482</v>
      </c>
    </row>
    <row r="907" spans="1:38">
      <c r="A907" s="174">
        <f t="shared" si="15"/>
        <v>906</v>
      </c>
      <c r="B907" s="134">
        <v>45844</v>
      </c>
      <c r="C907" s="184">
        <f>YEAR(PA[[#This Row],[Date]])+IF(MONTH(PA[[#This Row],[Date]])&gt;=4,1,0)</f>
        <v>2026</v>
      </c>
      <c r="D907" s="32">
        <f>YEAR(PA[[#This Row],[Date]])</f>
        <v>2025</v>
      </c>
      <c r="E907" s="36" t="s">
        <v>364</v>
      </c>
      <c r="F907" s="36" t="s">
        <v>364</v>
      </c>
      <c r="G907" s="217">
        <v>45839</v>
      </c>
      <c r="H907" s="31">
        <f>DAY(EOMONTH(PA[[#This Row],[Month Year]],0))</f>
        <v>31</v>
      </c>
      <c r="I907" s="33">
        <v>0.28055555555555556</v>
      </c>
      <c r="J907" s="33">
        <v>0.77986111111111112</v>
      </c>
      <c r="K907" s="34">
        <f>IFERROR((PA[[#This Row],[Sunset Time (POA&lt;20 W/m2)]]-PA[[#This Row],[Sunrise Time (POA&gt;20 W/m2)]])*24,"")</f>
        <v>11.983333333333334</v>
      </c>
      <c r="L907" s="32" t="s">
        <v>511</v>
      </c>
      <c r="M907" s="32" t="s">
        <v>404</v>
      </c>
      <c r="N907" s="32"/>
      <c r="O907" s="35"/>
      <c r="P907" s="35"/>
      <c r="Q907" s="32"/>
      <c r="R907" s="31">
        <f>IF((PA[[#This Row],[String Type(If String BD)]]&amp;PA[[#This Row],[Equipment (If any BD other than PV  array and inv)]])="",1,0)</f>
        <v>1</v>
      </c>
      <c r="S907" s="31">
        <f>IF(PA[[#This Row],[String Type(If String BD)]]="",1,0)</f>
        <v>1</v>
      </c>
      <c r="T907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IS19Inv1</v>
      </c>
      <c r="U907" s="34">
        <f>IFERROR(_xlfn.XLOOKUP(PA[[#This Row],[Affected Equipment ]],'Basic Data'!N:N,'Basic Data'!Q:Q),"")</f>
        <v>4061.8850000000007</v>
      </c>
      <c r="V907" s="179">
        <f ca="1">IFERROR(_xlfn.XLOOKUP(PA[[#This Row],[Affected Equipment ]],'Basic Data'!N:N,'Basic Data'!R:R),"")</f>
        <v>2.4173570195798372E-2</v>
      </c>
      <c r="W907" s="35" t="s">
        <v>475</v>
      </c>
      <c r="X907" s="38"/>
      <c r="Y907" s="38" t="s">
        <v>439</v>
      </c>
      <c r="Z907" s="41">
        <v>0.28055555555555556</v>
      </c>
      <c r="AA907" s="41">
        <v>0.28055555555555556</v>
      </c>
      <c r="AB907" s="41">
        <v>0.28055555555555556</v>
      </c>
      <c r="AC907" s="44">
        <v>0.77986111111111112</v>
      </c>
      <c r="AD907" s="42">
        <f>IF(PA[[#This Row],[Acknowledgement Time ]]="NA","",(PA[[#This Row],[Acknowledgement Time ]]-PA[[#This Row],[Fault Time]])*24)</f>
        <v>0</v>
      </c>
      <c r="AE907" s="42">
        <f>IF(PA[[#This Row],[Work Start time on Fault]]="NA","",(PA[[#This Row],[Work Start time on Fault]]-PA[[#This Row],[Fault Time]])*24)</f>
        <v>0</v>
      </c>
      <c r="AF907" s="43" t="str">
        <f>IF(PA[[#This Row],[Status]]="Open","",(PA[[#This Row],[Work Completion time on fault]]-PA[[#This Row],[Fault Time]])*24)</f>
        <v/>
      </c>
      <c r="AG907" s="42">
        <f>IFERROR((PA[[#This Row],[Work Completion time on fault]]-PA[[#This Row],[Fault Time]])*24,"")</f>
        <v>11.983333333333334</v>
      </c>
      <c r="AH907" s="35" t="s">
        <v>673</v>
      </c>
      <c r="AI907" s="32" t="s">
        <v>553</v>
      </c>
      <c r="AJ907" s="34">
        <f ca="1">IFERROR(PA[[#This Row],[Breakdown Time]]*PA[[#This Row],[Plant Equivalent Weightage]],"")</f>
        <v>0.28967994951298387</v>
      </c>
      <c r="AK907" s="35">
        <v>4048</v>
      </c>
      <c r="AL907" s="49">
        <f>IFERROR((_xlfn.XLOOKUP($G907,'Modelling New'!$D:$D,'Modelling New'!$O:$O)*PA[[#This Row],[Lost PoA(Wh/m2)]]*PA[[#This Row],[DC Capacity Affected (kW)]])/1000,"")</f>
        <v>13609.853313288299</v>
      </c>
    </row>
    <row r="908" spans="1:38">
      <c r="A908" s="174">
        <f t="shared" si="15"/>
        <v>907</v>
      </c>
      <c r="B908" s="30">
        <v>45844</v>
      </c>
      <c r="C908" s="184">
        <f>YEAR(PA[[#This Row],[Date]])+IF(MONTH(PA[[#This Row],[Date]])&gt;=4,1,0)</f>
        <v>2026</v>
      </c>
      <c r="D908" s="32">
        <f>YEAR(PA[[#This Row],[Date]])</f>
        <v>2025</v>
      </c>
      <c r="E908" s="36" t="s">
        <v>364</v>
      </c>
      <c r="F908" s="36" t="s">
        <v>364</v>
      </c>
      <c r="G908" s="217">
        <v>45839</v>
      </c>
      <c r="H908" s="31">
        <f>DAY(EOMONTH(PA[[#This Row],[Month Year]],0))</f>
        <v>31</v>
      </c>
      <c r="I908" s="33">
        <v>0.28055555555555556</v>
      </c>
      <c r="J908" s="33">
        <v>0.77986111111111112</v>
      </c>
      <c r="K908" s="34">
        <f>IFERROR((PA[[#This Row],[Sunset Time (POA&lt;20 W/m2)]]-PA[[#This Row],[Sunrise Time (POA&gt;20 W/m2)]])*24,"")</f>
        <v>11.983333333333334</v>
      </c>
      <c r="L908" s="36" t="s">
        <v>511</v>
      </c>
      <c r="M908" s="36" t="s">
        <v>411</v>
      </c>
      <c r="N908" s="32"/>
      <c r="O908" s="35"/>
      <c r="P908" s="35"/>
      <c r="Q908" s="32"/>
      <c r="R908" s="31">
        <f>IF((PA[[#This Row],[String Type(If String BD)]]&amp;PA[[#This Row],[Equipment (If any BD other than PV  array and inv)]])="",1,0)</f>
        <v>1</v>
      </c>
      <c r="S908" s="31">
        <f>IF(PA[[#This Row],[String Type(If String BD)]]="",1,0)</f>
        <v>1</v>
      </c>
      <c r="T908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IS19Inv2</v>
      </c>
      <c r="U908" s="34">
        <f>IFERROR(_xlfn.XLOOKUP(PA[[#This Row],[Affected Equipment ]],'Basic Data'!N:N,'Basic Data'!Q:Q),"")</f>
        <v>3888.03</v>
      </c>
      <c r="V908" s="179">
        <f ca="1">IFERROR(_xlfn.XLOOKUP(PA[[#This Row],[Affected Equipment ]],'Basic Data'!N:N,'Basic Data'!R:R),"")</f>
        <v>2.3138903767184433E-2</v>
      </c>
      <c r="W908" s="35" t="s">
        <v>475</v>
      </c>
      <c r="X908" s="38"/>
      <c r="Y908" s="38" t="s">
        <v>439</v>
      </c>
      <c r="Z908" s="41">
        <v>0.28055555555555556</v>
      </c>
      <c r="AA908" s="41">
        <v>0.28055555555555556</v>
      </c>
      <c r="AB908" s="41">
        <v>0.28055555555555556</v>
      </c>
      <c r="AC908" s="44">
        <v>0.77986111111111112</v>
      </c>
      <c r="AD908" s="42">
        <f>IF(PA[[#This Row],[Acknowledgement Time ]]="NA","",(PA[[#This Row],[Acknowledgement Time ]]-PA[[#This Row],[Fault Time]])*24)</f>
        <v>0</v>
      </c>
      <c r="AE908" s="42">
        <f>IF(PA[[#This Row],[Work Start time on Fault]]="NA","",(PA[[#This Row],[Work Start time on Fault]]-PA[[#This Row],[Fault Time]])*24)</f>
        <v>0</v>
      </c>
      <c r="AF908" s="43" t="str">
        <f>IF(PA[[#This Row],[Status]]="Open","",(PA[[#This Row],[Work Completion time on fault]]-PA[[#This Row],[Fault Time]])*24)</f>
        <v/>
      </c>
      <c r="AG908" s="42">
        <f>IFERROR((PA[[#This Row],[Work Completion time on fault]]-PA[[#This Row],[Fault Time]])*24,"")</f>
        <v>11.983333333333334</v>
      </c>
      <c r="AH908" s="35" t="s">
        <v>673</v>
      </c>
      <c r="AI908" s="32" t="s">
        <v>553</v>
      </c>
      <c r="AJ908" s="34">
        <f ca="1">IFERROR(PA[[#This Row],[Breakdown Time]]*PA[[#This Row],[Plant Equivalent Weightage]],"")</f>
        <v>0.2772811968100935</v>
      </c>
      <c r="AK908" s="35">
        <v>4048</v>
      </c>
      <c r="AL908" s="49">
        <f>IFERROR((_xlfn.XLOOKUP($G908,'Modelling New'!$D:$D,'Modelling New'!$O:$O)*PA[[#This Row],[Lost PoA(Wh/m2)]]*PA[[#This Row],[DC Capacity Affected (kW)]])/1000,"")</f>
        <v>13027.330408828488</v>
      </c>
    </row>
    <row r="909" spans="1:38">
      <c r="A909" s="174">
        <f t="shared" si="15"/>
        <v>908</v>
      </c>
      <c r="B909" s="30">
        <v>45844</v>
      </c>
      <c r="C909" s="184">
        <f>YEAR(PA[[#This Row],[Date]])+IF(MONTH(PA[[#This Row],[Date]])&gt;=4,1,0)</f>
        <v>2026</v>
      </c>
      <c r="D909" s="32">
        <f>YEAR(PA[[#This Row],[Date]])</f>
        <v>2025</v>
      </c>
      <c r="E909" s="36" t="s">
        <v>364</v>
      </c>
      <c r="F909" s="36" t="s">
        <v>364</v>
      </c>
      <c r="G909" s="217">
        <v>45839</v>
      </c>
      <c r="H909" s="31">
        <f>DAY(EOMONTH(PA[[#This Row],[Month Year]],0))</f>
        <v>31</v>
      </c>
      <c r="I909" s="33">
        <v>0.28055555555555556</v>
      </c>
      <c r="J909" s="33">
        <v>0.77986111111111112</v>
      </c>
      <c r="K909" s="34">
        <f>IFERROR((PA[[#This Row],[Sunset Time (POA&lt;20 W/m2)]]-PA[[#This Row],[Sunrise Time (POA&gt;20 W/m2)]])*24,"")</f>
        <v>11.983333333333334</v>
      </c>
      <c r="L909" s="32" t="s">
        <v>474</v>
      </c>
      <c r="M909" s="36" t="s">
        <v>411</v>
      </c>
      <c r="N909" s="32"/>
      <c r="O909" s="35"/>
      <c r="P909" s="35"/>
      <c r="Q909" s="32"/>
      <c r="R909" s="31">
        <f>IF((PA[[#This Row],[String Type(If String BD)]]&amp;PA[[#This Row],[Equipment (If any BD other than PV  array and inv)]])="",1,0)</f>
        <v>1</v>
      </c>
      <c r="S909" s="31">
        <f>IF(PA[[#This Row],[String Type(If String BD)]]="",1,0)</f>
        <v>1</v>
      </c>
      <c r="T909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IS17Inv2</v>
      </c>
      <c r="U909" s="34">
        <f>IFERROR(_xlfn.XLOOKUP(PA[[#This Row],[Affected Equipment ]],'Basic Data'!N:N,'Basic Data'!Q:Q),"")</f>
        <v>3540.32</v>
      </c>
      <c r="V909" s="179">
        <f ca="1">IFERROR(_xlfn.XLOOKUP(PA[[#This Row],[Affected Equipment ]],'Basic Data'!N:N,'Basic Data'!R:R),"")</f>
        <v>2.1069570909956557E-2</v>
      </c>
      <c r="W909" s="35" t="s">
        <v>475</v>
      </c>
      <c r="X909" s="38"/>
      <c r="Y909" s="38" t="s">
        <v>439</v>
      </c>
      <c r="Z909" s="44">
        <v>0.51597222222222228</v>
      </c>
      <c r="AA909" s="44">
        <v>0.51597222222222228</v>
      </c>
      <c r="AB909" s="44">
        <v>0.51597222222222228</v>
      </c>
      <c r="AC909" s="44">
        <v>0.52986111111111112</v>
      </c>
      <c r="AD909" s="42">
        <f>IF(PA[[#This Row],[Acknowledgement Time ]]="NA","",(PA[[#This Row],[Acknowledgement Time ]]-PA[[#This Row],[Fault Time]])*24)</f>
        <v>0</v>
      </c>
      <c r="AE909" s="42">
        <f>IF(PA[[#This Row],[Work Start time on Fault]]="NA","",(PA[[#This Row],[Work Start time on Fault]]-PA[[#This Row],[Fault Time]])*24)</f>
        <v>0</v>
      </c>
      <c r="AF909" s="43">
        <f>IF(PA[[#This Row],[Status]]="Open","",(PA[[#This Row],[Work Completion time on fault]]-PA[[#This Row],[Fault Time]])*24)</f>
        <v>0.33333333333333215</v>
      </c>
      <c r="AG909" s="42">
        <f>IFERROR((PA[[#This Row],[Work Completion time on fault]]-PA[[#This Row],[Fault Time]])*24,"")</f>
        <v>0.33333333333333215</v>
      </c>
      <c r="AH909" s="35" t="s">
        <v>674</v>
      </c>
      <c r="AI909" s="32" t="s">
        <v>368</v>
      </c>
      <c r="AJ909" s="34">
        <f ca="1">IFERROR(PA[[#This Row],[Breakdown Time]]*PA[[#This Row],[Plant Equivalent Weightage]],"")</f>
        <v>7.0231903033188279E-3</v>
      </c>
      <c r="AK909" s="35">
        <v>94</v>
      </c>
      <c r="AL909" s="49">
        <f>IFERROR((_xlfn.XLOOKUP($G909,'Modelling New'!$D:$D,'Modelling New'!$O:$O)*PA[[#This Row],[Lost PoA(Wh/m2)]]*PA[[#This Row],[DC Capacity Affected (kW)]])/1000,"")</f>
        <v>275.45818982001811</v>
      </c>
    </row>
    <row r="910" spans="1:38">
      <c r="A910" s="174">
        <f t="shared" si="15"/>
        <v>909</v>
      </c>
      <c r="B910" s="30">
        <v>45844</v>
      </c>
      <c r="C910" s="184">
        <f>YEAR(PA[[#This Row],[Date]])+IF(MONTH(PA[[#This Row],[Date]])&gt;=4,1,0)</f>
        <v>2026</v>
      </c>
      <c r="D910" s="32">
        <f>YEAR(PA[[#This Row],[Date]])</f>
        <v>2025</v>
      </c>
      <c r="E910" s="36" t="s">
        <v>364</v>
      </c>
      <c r="F910" s="36" t="s">
        <v>364</v>
      </c>
      <c r="G910" s="217">
        <v>45839</v>
      </c>
      <c r="H910" s="31">
        <f>DAY(EOMONTH(PA[[#This Row],[Month Year]],0))</f>
        <v>31</v>
      </c>
      <c r="I910" s="33">
        <v>0.28055555555555556</v>
      </c>
      <c r="J910" s="33">
        <v>0.77986111111111112</v>
      </c>
      <c r="K910" s="34">
        <f>IFERROR((PA[[#This Row],[Sunset Time (POA&lt;20 W/m2)]]-PA[[#This Row],[Sunrise Time (POA&gt;20 W/m2)]])*24,"")</f>
        <v>11.983333333333334</v>
      </c>
      <c r="L910" s="32" t="s">
        <v>403</v>
      </c>
      <c r="M910" s="36" t="s">
        <v>404</v>
      </c>
      <c r="N910" s="36" t="s">
        <v>417</v>
      </c>
      <c r="O910" s="37" t="s">
        <v>447</v>
      </c>
      <c r="P910" s="37" t="s">
        <v>407</v>
      </c>
      <c r="Q910" s="32"/>
      <c r="R910" s="31">
        <f>IF((PA[[#This Row],[String Type(If String BD)]]&amp;PA[[#This Row],[Equipment (If any BD other than PV  array and inv)]])="",1,0)</f>
        <v>0</v>
      </c>
      <c r="S910" s="31">
        <f>IF(PA[[#This Row],[String Type(If String BD)]]="",1,0)</f>
        <v>0</v>
      </c>
      <c r="T910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0" s="34">
        <f>IFERROR(_xlfn.XLOOKUP(PA[[#This Row],[Affected Equipment ]],'Basic Data'!N:N,'Basic Data'!Q:Q),"")</f>
        <v>31.900000000000002</v>
      </c>
      <c r="V910" s="179">
        <f ca="1">IFERROR(_xlfn.XLOOKUP(PA[[#This Row],[Affected Equipment ]],'Basic Data'!N:N,'Basic Data'!R:R),"")</f>
        <v>1.898470511218235E-4</v>
      </c>
      <c r="W910" s="35" t="s">
        <v>448</v>
      </c>
      <c r="X910" s="38"/>
      <c r="Y910" s="351" t="s">
        <v>470</v>
      </c>
      <c r="Z910" s="41">
        <v>0.28055555555555556</v>
      </c>
      <c r="AA910" s="41">
        <v>0.28055555555555556</v>
      </c>
      <c r="AB910" s="41">
        <v>0.28055555555555556</v>
      </c>
      <c r="AC910" s="44">
        <v>0.70833333333333337</v>
      </c>
      <c r="AD910" s="42">
        <f>IF(PA[[#This Row],[Acknowledgement Time ]]="NA","",(PA[[#This Row],[Acknowledgement Time ]]-PA[[#This Row],[Fault Time]])*24)</f>
        <v>0</v>
      </c>
      <c r="AE910" s="42">
        <f>IF(PA[[#This Row],[Work Start time on Fault]]="NA","",(PA[[#This Row],[Work Start time on Fault]]-PA[[#This Row],[Fault Time]])*24)</f>
        <v>0</v>
      </c>
      <c r="AF910" s="43">
        <f>IF(PA[[#This Row],[Status]]="Open","",(PA[[#This Row],[Work Completion time on fault]]-PA[[#This Row],[Fault Time]])*24)</f>
        <v>10.266666666666667</v>
      </c>
      <c r="AG910" s="42">
        <f>IFERROR((PA[[#This Row],[Work Completion time on fault]]-PA[[#This Row],[Fault Time]])*24,"")</f>
        <v>10.266666666666667</v>
      </c>
      <c r="AH910" s="350" t="s">
        <v>649</v>
      </c>
      <c r="AI910" s="32" t="s">
        <v>368</v>
      </c>
      <c r="AJ910" s="34">
        <f ca="1">IFERROR(PA[[#This Row],[Breakdown Time]]*PA[[#This Row],[Plant Equivalent Weightage]],"")</f>
        <v>1.9490963915173882E-3</v>
      </c>
      <c r="AK910" s="35">
        <v>3840</v>
      </c>
      <c r="AL910" s="49">
        <f>IFERROR((_xlfn.XLOOKUP($G910,'Modelling New'!$D:$D,'Modelling New'!$O:$O)*PA[[#This Row],[Lost PoA(Wh/m2)]]*PA[[#This Row],[DC Capacity Affected (kW)]])/1000,"")</f>
        <v>101.39282523142801</v>
      </c>
    </row>
    <row r="911" spans="1:38">
      <c r="A911" s="174">
        <f t="shared" si="15"/>
        <v>910</v>
      </c>
      <c r="B911" s="134">
        <v>45844</v>
      </c>
      <c r="C911" s="183">
        <f>YEAR(PA[[#This Row],[Date]])+IF(MONTH(PA[[#This Row],[Date]])&gt;=4,1,0)</f>
        <v>2026</v>
      </c>
      <c r="D911" s="32">
        <f>YEAR(PA[[#This Row],[Date]])</f>
        <v>2025</v>
      </c>
      <c r="E911" s="36" t="s">
        <v>364</v>
      </c>
      <c r="F911" s="36" t="s">
        <v>364</v>
      </c>
      <c r="G911" s="217">
        <v>45839</v>
      </c>
      <c r="H911" s="175">
        <f>DAY(EOMONTH(PA[[#This Row],[Month Year]],0))</f>
        <v>31</v>
      </c>
      <c r="I911" s="33">
        <v>0.28055555555555556</v>
      </c>
      <c r="J911" s="33">
        <v>0.77986111111111112</v>
      </c>
      <c r="K911" s="34">
        <f>IFERROR((PA[[#This Row],[Sunset Time (POA&lt;20 W/m2)]]-PA[[#This Row],[Sunrise Time (POA&gt;20 W/m2)]])*24,"")</f>
        <v>11.983333333333334</v>
      </c>
      <c r="L911" s="32" t="s">
        <v>403</v>
      </c>
      <c r="M911" s="36" t="s">
        <v>411</v>
      </c>
      <c r="N911" s="36" t="s">
        <v>444</v>
      </c>
      <c r="O911" s="37" t="s">
        <v>457</v>
      </c>
      <c r="P911" s="37" t="s">
        <v>407</v>
      </c>
      <c r="Q911" s="36"/>
      <c r="R911" s="175">
        <f>IF((PA[[#This Row],[String Type(If String BD)]]&amp;PA[[#This Row],[Equipment (If any BD other than PV  array and inv)]])="",1,0)</f>
        <v>0</v>
      </c>
      <c r="S911" s="175">
        <f>IF(PA[[#This Row],[String Type(If String BD)]]="",1,0)</f>
        <v>0</v>
      </c>
      <c r="T911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1" s="176">
        <f>IFERROR(_xlfn.XLOOKUP(PA[[#This Row],[Affected Equipment ]],'Basic Data'!N:N,'Basic Data'!Q:Q),"")</f>
        <v>31.900000000000002</v>
      </c>
      <c r="V911" s="180">
        <f ca="1">IFERROR(_xlfn.XLOOKUP(PA[[#This Row],[Affected Equipment ]],'Basic Data'!N:N,'Basic Data'!R:R),"")</f>
        <v>1.898470511218235E-4</v>
      </c>
      <c r="W911" s="35" t="s">
        <v>448</v>
      </c>
      <c r="X911" s="39"/>
      <c r="Y911" s="351" t="s">
        <v>470</v>
      </c>
      <c r="Z911" s="41">
        <v>0.28055555555555556</v>
      </c>
      <c r="AA911" s="41">
        <v>0.28055555555555556</v>
      </c>
      <c r="AB911" s="41">
        <v>0.28055555555555556</v>
      </c>
      <c r="AC911" s="45">
        <v>0.71527777777777779</v>
      </c>
      <c r="AD911" s="177">
        <f>IF(PA[[#This Row],[Acknowledgement Time ]]="NA","",(PA[[#This Row],[Acknowledgement Time ]]-PA[[#This Row],[Fault Time]])*24)</f>
        <v>0</v>
      </c>
      <c r="AE911" s="177">
        <f>IF(PA[[#This Row],[Work Start time on Fault]]="NA","",(PA[[#This Row],[Work Start time on Fault]]-PA[[#This Row],[Fault Time]])*24)</f>
        <v>0</v>
      </c>
      <c r="AF911" s="178">
        <f>IF(PA[[#This Row],[Status]]="Open","",(PA[[#This Row],[Work Completion time on fault]]-PA[[#This Row],[Fault Time]])*24)</f>
        <v>10.433333333333334</v>
      </c>
      <c r="AG911" s="177">
        <f>IFERROR((PA[[#This Row],[Work Completion time on fault]]-PA[[#This Row],[Fault Time]])*24,"")</f>
        <v>10.433333333333334</v>
      </c>
      <c r="AH911" s="350" t="s">
        <v>1859</v>
      </c>
      <c r="AI911" s="32" t="s">
        <v>368</v>
      </c>
      <c r="AJ911" s="176">
        <f ca="1">IFERROR(PA[[#This Row],[Breakdown Time]]*PA[[#This Row],[Plant Equivalent Weightage]],"")</f>
        <v>1.9807375667043586E-3</v>
      </c>
      <c r="AK911" s="37">
        <v>3884</v>
      </c>
      <c r="AL911" s="278">
        <f>IFERROR((_xlfn.XLOOKUP($G911,'Modelling New'!$D:$D,'Modelling New'!$O:$O)*PA[[#This Row],[Lost PoA(Wh/m2)]]*PA[[#This Row],[DC Capacity Affected (kW)]])/1000,"")</f>
        <v>102.55461802053811</v>
      </c>
    </row>
    <row r="912" spans="1:38">
      <c r="A912" s="174">
        <f t="shared" si="15"/>
        <v>911</v>
      </c>
      <c r="B912" s="134">
        <v>45844</v>
      </c>
      <c r="C912" s="183">
        <f>YEAR(PA[[#This Row],[Date]])+IF(MONTH(PA[[#This Row],[Date]])&gt;=4,1,0)</f>
        <v>2026</v>
      </c>
      <c r="D912" s="32">
        <f>YEAR(PA[[#This Row],[Date]])</f>
        <v>2025</v>
      </c>
      <c r="E912" s="36" t="s">
        <v>364</v>
      </c>
      <c r="F912" s="36" t="s">
        <v>364</v>
      </c>
      <c r="G912" s="217">
        <v>45839</v>
      </c>
      <c r="H912" s="175">
        <f>DAY(EOMONTH(PA[[#This Row],[Month Year]],0))</f>
        <v>31</v>
      </c>
      <c r="I912" s="33">
        <v>0.28055555555555556</v>
      </c>
      <c r="J912" s="33">
        <v>0.77986111111111112</v>
      </c>
      <c r="K912" s="34">
        <f>IFERROR((PA[[#This Row],[Sunset Time (POA&lt;20 W/m2)]]-PA[[#This Row],[Sunrise Time (POA&gt;20 W/m2)]])*24,"")</f>
        <v>11.983333333333334</v>
      </c>
      <c r="L912" s="36" t="s">
        <v>403</v>
      </c>
      <c r="M912" s="36" t="s">
        <v>411</v>
      </c>
      <c r="N912" s="36" t="s">
        <v>444</v>
      </c>
      <c r="O912" s="37" t="s">
        <v>457</v>
      </c>
      <c r="P912" s="37" t="s">
        <v>407</v>
      </c>
      <c r="Q912" s="36"/>
      <c r="R912" s="175">
        <f>IF((PA[[#This Row],[String Type(If String BD)]]&amp;PA[[#This Row],[Equipment (If any BD other than PV  array and inv)]])="",1,0)</f>
        <v>0</v>
      </c>
      <c r="S912" s="175">
        <f>IF(PA[[#This Row],[String Type(If String BD)]]="",1,0)</f>
        <v>0</v>
      </c>
      <c r="T912" s="175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Str_Typ6(550*58)</v>
      </c>
      <c r="U912" s="176">
        <f>IFERROR(_xlfn.XLOOKUP(PA[[#This Row],[Affected Equipment ]],'Basic Data'!N:N,'Basic Data'!Q:Q),"")</f>
        <v>31.900000000000002</v>
      </c>
      <c r="V912" s="180">
        <f ca="1">IFERROR(_xlfn.XLOOKUP(PA[[#This Row],[Affected Equipment ]],'Basic Data'!N:N,'Basic Data'!R:R),"")</f>
        <v>1.898470511218235E-4</v>
      </c>
      <c r="W912" s="35" t="s">
        <v>448</v>
      </c>
      <c r="X912" s="39"/>
      <c r="Y912" s="351" t="s">
        <v>470</v>
      </c>
      <c r="Z912" s="41">
        <v>0.28055555555555556</v>
      </c>
      <c r="AA912" s="41">
        <v>0.28055555555555556</v>
      </c>
      <c r="AB912" s="41">
        <v>0.28055555555555556</v>
      </c>
      <c r="AC912" s="45">
        <v>0.72222222222222221</v>
      </c>
      <c r="AD912" s="177">
        <f>IF(PA[[#This Row],[Acknowledgement Time ]]="NA","",(PA[[#This Row],[Acknowledgement Time ]]-PA[[#This Row],[Fault Time]])*24)</f>
        <v>0</v>
      </c>
      <c r="AE912" s="177">
        <f>IF(PA[[#This Row],[Work Start time on Fault]]="NA","",(PA[[#This Row],[Work Start time on Fault]]-PA[[#This Row],[Fault Time]])*24)</f>
        <v>0</v>
      </c>
      <c r="AF912" s="178">
        <f>IF(PA[[#This Row],[Status]]="Open","",(PA[[#This Row],[Work Completion time on fault]]-PA[[#This Row],[Fault Time]])*24)</f>
        <v>10.6</v>
      </c>
      <c r="AG912" s="177">
        <f>IFERROR((PA[[#This Row],[Work Completion time on fault]]-PA[[#This Row],[Fault Time]])*24,"")</f>
        <v>10.6</v>
      </c>
      <c r="AH912" s="350" t="s">
        <v>540</v>
      </c>
      <c r="AI912" s="32" t="s">
        <v>368</v>
      </c>
      <c r="AJ912" s="176">
        <f ca="1">IFERROR(PA[[#This Row],[Breakdown Time]]*PA[[#This Row],[Plant Equivalent Weightage]],"")</f>
        <v>2.0123787418913292E-3</v>
      </c>
      <c r="AK912" s="37">
        <v>3926</v>
      </c>
      <c r="AL912" s="278">
        <f>IFERROR((_xlfn.XLOOKUP($G912,'Modelling New'!$D:$D,'Modelling New'!$O:$O)*PA[[#This Row],[Lost PoA(Wh/m2)]]*PA[[#This Row],[DC Capacity Affected (kW)]])/1000,"")</f>
        <v>103.66360204650685</v>
      </c>
    </row>
    <row r="913" spans="1:38">
      <c r="A913" s="174">
        <f t="shared" si="15"/>
        <v>912</v>
      </c>
      <c r="B913" s="134">
        <v>45844</v>
      </c>
      <c r="C913" s="184">
        <f>YEAR(PA[[#This Row],[Date]])+IF(MONTH(PA[[#This Row],[Date]])&gt;=4,1,0)</f>
        <v>2026</v>
      </c>
      <c r="D913" s="32">
        <f>YEAR(PA[[#This Row],[Date]])</f>
        <v>2025</v>
      </c>
      <c r="E913" s="36" t="s">
        <v>364</v>
      </c>
      <c r="F913" s="36" t="s">
        <v>364</v>
      </c>
      <c r="G913" s="217">
        <v>45839</v>
      </c>
      <c r="H913" s="31">
        <f>DAY(EOMONTH(PA[[#This Row],[Month Year]],0))</f>
        <v>31</v>
      </c>
      <c r="I913" s="33">
        <v>0.28055555555555556</v>
      </c>
      <c r="J913" s="33">
        <v>0.77986111111111112</v>
      </c>
      <c r="K913" s="34">
        <f>IFERROR((PA[[#This Row],[Sunset Time (POA&lt;20 W/m2)]]-PA[[#This Row],[Sunrise Time (POA&gt;20 W/m2)]])*24,"")</f>
        <v>11.983333333333334</v>
      </c>
      <c r="L913" s="32" t="s">
        <v>474</v>
      </c>
      <c r="M913" s="36" t="s">
        <v>411</v>
      </c>
      <c r="N913" s="36" t="s">
        <v>417</v>
      </c>
      <c r="O913" s="37" t="s">
        <v>441</v>
      </c>
      <c r="P913" s="37" t="s">
        <v>472</v>
      </c>
      <c r="Q913" s="32"/>
      <c r="R913" s="31">
        <f>IF((PA[[#This Row],[String Type(If String BD)]]&amp;PA[[#This Row],[Equipment (If any BD other than PV  array and inv)]])="",1,0)</f>
        <v>0</v>
      </c>
      <c r="S913" s="31">
        <f>IF(PA[[#This Row],[String Type(If String BD)]]="",1,0)</f>
        <v>0</v>
      </c>
      <c r="T913" s="31" t="str">
        <f>IF(PA[[#This Row],[C1]]=1,CONCATENATE(PA[[#This Row],[Inverter  Station Number (if Bd in filed)]],PA[[#This Row],[Inverter number (If Inv, SCb or Str BD)]],PA[[#This Row],[Inverter Module Number (If Inv, SCb or Str BD)]],PA[[#This Row],[SCB Number (If SCB or Str BD)]]),IF(PA[[#This Row],[C2]]=0,PA[[#This Row],[String Type(If String BD)]],CONCATENATE(PA[[#This Row],[Inverter  Station Number (if Bd in filed)]],PA[[#This Row],[Equipment (If any BD other than PV  array and inv)]])))</f>
        <v>Str_Typ5(545*58)</v>
      </c>
      <c r="U913" s="34">
        <f>IFERROR(_xlfn.XLOOKUP(PA[[#This Row],[Affected Equipment ]],'Basic Data'!N:N,'Basic Data'!Q:Q),"")</f>
        <v>31.610000000000003</v>
      </c>
      <c r="V913" s="179">
        <f ca="1">IFERROR(_xlfn.XLOOKUP(PA[[#This Row],[Affected Equipment ]],'Basic Data'!N:N,'Basic Data'!R:R),"")</f>
        <v>1.8812116883889783E-4</v>
      </c>
      <c r="W913" s="35" t="s">
        <v>408</v>
      </c>
      <c r="X913" s="38"/>
      <c r="Y913" s="351" t="s">
        <v>470</v>
      </c>
      <c r="Z913" s="41">
        <v>0.28055555555555556</v>
      </c>
      <c r="AA913" s="41">
        <v>0.28055555555555556</v>
      </c>
      <c r="AB913" s="41">
        <v>0.28055555555555556</v>
      </c>
      <c r="AC913" s="44">
        <v>0.72916666666666663</v>
      </c>
      <c r="AD913" s="42">
        <f>IF(PA[[#This Row],[Acknowledgement Time ]]="NA","",(PA[[#This Row],[Acknowledgement Time ]]-PA[[#This Row],[Fault Time]])*24)</f>
        <v>0</v>
      </c>
      <c r="AE913" s="42">
        <f>IF(PA[[#This Row],[Work Start time on Fault]]="NA","",(PA[[#This Row],[Work Start time on Fault]]-PA[[#This Row],[Fault Time]])*24)</f>
        <v>0</v>
      </c>
      <c r="AF913" s="43">
        <f>IF(PA[[#This Row],[Status]]="Open","",(PA[[#This Row],[Work Completion time on fault]]-PA[[#This Row],[Fault Time]])*24)</f>
        <v>10.766666666666666</v>
      </c>
      <c r="AG913" s="42">
        <f>IFERROR((PA[[#This Row],[Work Completion time on fault]]-PA[[#This Row],[Fault Time]])*24,"")</f>
        <v>10.766666666666666</v>
      </c>
      <c r="AH913" s="350" t="s">
        <v>1860</v>
      </c>
      <c r="AI913" s="32" t="s">
        <v>368</v>
      </c>
      <c r="AJ913" s="34">
        <f ca="1">IFERROR(PA[[#This Row],[Breakdown Time]]*PA[[#This Row],[Plant Equivalent Weightage]],"")</f>
        <v>2.0254379178321329E-3</v>
      </c>
      <c r="AK913" s="35">
        <v>3956</v>
      </c>
      <c r="AL913" s="49">
        <f>IFERROR((_xlfn.XLOOKUP($G913,'Modelling New'!$D:$D,'Modelling New'!$O:$O)*PA[[#This Row],[Lost PoA(Wh/m2)]]*PA[[#This Row],[DC Capacity Affected (kW)]])/1000,"")</f>
        <v>103.5061359164126</v>
      </c>
    </row>
  </sheetData>
  <phoneticPr fontId="40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700-000002000000}">
          <x14:formula1>
            <xm:f>'Basic Data'!$F$2:$F$6</xm:f>
          </x14:formula1>
          <xm:sqref>N14:N53 N55:N135 N137 N139:N140 N142:N144 N147:N187 N195 N197:N199 N202:N208 N210:N240 N242:N264 N266:N268 N271:N305 N308:N339 N2:N5 N341:N353 N355:N456 N458:N511 N515:N525 N527:N528 N530 N534 N536:N545 N547:N570 N572:N596 N603:N610 N613:N628 N631:N632 N635:N640 N643:N644 N647:N652 N655:N661 N664:N673 N676:N687 N693:N696 N700:N707 N710:N711 N716 N720:N723 N733:N734 N736:N739 N742:N745 N748:N760 N763:N768 N770:N773 N776:N789 N792:N799 N802:N805 N814:N815 N818:N821 N823:N825 N828:N838 N841:N845 N847:N851 N854:N860 N863:N866 N868:N869 N872:N875 N878:N883 N886:N897 N899:N902 N904:N907 N910:N913</xm:sqref>
        </x14:dataValidation>
        <x14:dataValidation type="list" allowBlank="1" showInputMessage="1" showErrorMessage="1" xr:uid="{00000000-0002-0000-0700-000003000000}">
          <x14:formula1>
            <xm:f>'Basic Data'!$H$2:$H$24</xm:f>
          </x14:formula1>
          <xm:sqref>O15 O18:O53 O55:O119 O122 O149:O155 O157 O160:O185 O202:O206 O210:O212 O215:O224 O230:O238 O240 O243:O264 O287 O291:O304 O314:O321 O329:O335 O2:O4 O341:O347 O355:O389 O391:O400 O402:O413 O415 O417:O432 O438:O445 O448:O456 O458:O459 O462:O468 O472:O475 O488:O491 O496:O511 O515:O524 O527 O538:O544 O554:O561 O564:O570 O572:O583 O585:O589 O621:O627 O638:O640 O643:O644 O647:O648 O651:O652 O655:O661 O664:O673 O676:O677 O685:O687 O693:O694 O700:O707 O710:O711 O720:O723 O733:O734 O736:O739 O742:O745 O748:O749 O753:O760 O763:O767 O770:O773 O776:O779 O781:O789 O792:O799 O802:O805 O814:O815 O818:O821 O823:O825 O828:O831 O835:O838 O841:O844 O847:O851 O854:O857 O859:O860 O863:O866 O872:O875 O878:O883 O887:O897 O899:O902 O904:O905 O910:O913</xm:sqref>
        </x14:dataValidation>
        <x14:dataValidation type="list" allowBlank="1" showInputMessage="1" showErrorMessage="1" xr:uid="{00000000-0002-0000-0700-000004000000}">
          <x14:formula1>
            <xm:f>'Basic Data'!$J$2:$J$10</xm:f>
          </x14:formula1>
          <xm:sqref>P22 P28:P53 P55:P119 P122 P149:P155 P157 P160 P162:P170 P172:P175 P184:P185 P202:P206 P210:P212 P215:P224 P230:P238 P240 P243:P262 P298:P304 P314:P321 P329:P334 P2:P3 P341:P345 P347 P355:P389 P391:P400 P402:P412 P417:P432 P438:P445 P448:P456 P458:P459 P462:P468 P472:P475 P488:P491 P496:P511 P515:P524 P527 P538:P544 P554:P561 P564:P570 P572:P583 P585:P589 P621:P627 P638:P640 P643:P645 P651:P653 P657:P661 P666:P673 P685:P687 P700:P707 P720:P723 P736:P739 P744:P745 P753:P761 P767 P770:P773 P781:P789 P796:P799 P814:P816 P823:P825 P835:P840 P847:P851 P859:P860 P878:P883 P887:P897 P899:P902 P904:P905 P910:P913</xm:sqref>
        </x14:dataValidation>
        <x14:dataValidation type="list" allowBlank="1" showInputMessage="1" showErrorMessage="1" xr:uid="{00000000-0002-0000-0700-000007000000}">
          <x14:formula1>
            <xm:f>'Basic Data'!$Z$2:$Z$3</xm:f>
          </x14:formula1>
          <xm:sqref>AI6:AI21</xm:sqref>
        </x14:dataValidation>
        <x14:dataValidation type="list" allowBlank="1" showInputMessage="1" showErrorMessage="1" xr:uid="{00000000-0002-0000-0700-000005000000}">
          <x14:formula1>
            <xm:f>'Basic Data'!$L$2:$L$15</xm:f>
          </x14:formula1>
          <xm:sqref>Q2:Q913</xm:sqref>
        </x14:dataValidation>
        <x14:dataValidation type="list" allowBlank="1" showInputMessage="1" showErrorMessage="1" xr:uid="{00000000-0002-0000-0700-000006000000}">
          <x14:formula1>
            <xm:f>'Basic Data'!$X$2:$X$20</xm:f>
          </x14:formula1>
          <xm:sqref>W2:W913</xm:sqref>
        </x14:dataValidation>
        <x14:dataValidation type="list" allowBlank="1" showInputMessage="1" showErrorMessage="1" xr:uid="{00000000-0002-0000-0700-000000000000}">
          <x14:formula1>
            <xm:f>'Basic Data'!$B$2:$B$20</xm:f>
          </x14:formula1>
          <xm:sqref>L2:L913</xm:sqref>
        </x14:dataValidation>
        <x14:dataValidation type="list" allowBlank="1" showInputMessage="1" showErrorMessage="1" xr:uid="{00000000-0002-0000-0700-000001000000}">
          <x14:formula1>
            <xm:f>'Basic Data'!$D$2:$D$14</xm:f>
          </x14:formula1>
          <xm:sqref>M2:M845 M847:M913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2BE5-3278-4324-81C3-879E63B2F961}">
  <dimension ref="A1:AR37"/>
  <sheetViews>
    <sheetView workbookViewId="0">
      <pane xSplit="4" ySplit="1" topLeftCell="E11" activePane="bottomRight" state="frozen"/>
      <selection pane="topRight" activeCell="C1" sqref="C1"/>
      <selection pane="bottomLeft" activeCell="C1" sqref="C1"/>
      <selection pane="bottomRight" activeCell="AO26" sqref="AO26"/>
    </sheetView>
  </sheetViews>
  <sheetFormatPr defaultColWidth="8.453125" defaultRowHeight="14.5"/>
  <cols>
    <col min="1" max="2" width="9.453125" style="241" customWidth="1"/>
    <col min="3" max="3" width="15.81640625" style="241" customWidth="1"/>
    <col min="4" max="6" width="8.453125" style="241"/>
    <col min="7" max="7" width="20.453125" style="241" customWidth="1"/>
    <col min="8" max="8" width="8.453125" style="241"/>
    <col min="9" max="9" width="9.453125" style="241" bestFit="1" customWidth="1"/>
    <col min="10" max="14" width="8.453125" style="241"/>
    <col min="15" max="15" width="9.81640625" style="241" bestFit="1" customWidth="1"/>
    <col min="16" max="16" width="11" style="241" customWidth="1"/>
    <col min="17" max="17" width="15.453125" style="241" customWidth="1"/>
    <col min="18" max="19" width="10.81640625" style="241" customWidth="1"/>
    <col min="20" max="20" width="13" style="241" customWidth="1"/>
    <col min="21" max="25" width="12.81640625" style="241" customWidth="1"/>
    <col min="26" max="27" width="14.453125" style="241" customWidth="1"/>
    <col min="28" max="29" width="15.453125" style="241" customWidth="1"/>
    <col min="30" max="38" width="9.81640625" style="241" customWidth="1"/>
    <col min="39" max="39" width="11.453125" style="241" customWidth="1"/>
    <col min="40" max="41" width="12.453125" style="241" bestFit="1" customWidth="1"/>
    <col min="42" max="16384" width="8.453125" style="241"/>
  </cols>
  <sheetData>
    <row r="1" spans="1:44" ht="43.5">
      <c r="A1" s="253" t="s">
        <v>6</v>
      </c>
      <c r="B1" s="253" t="s">
        <v>725</v>
      </c>
      <c r="C1" s="253" t="s">
        <v>726</v>
      </c>
      <c r="D1" s="253" t="s">
        <v>96</v>
      </c>
      <c r="E1" s="253" t="s">
        <v>727</v>
      </c>
      <c r="F1" s="253" t="s">
        <v>728</v>
      </c>
      <c r="G1" s="253" t="s">
        <v>729</v>
      </c>
      <c r="H1" s="253" t="s">
        <v>730</v>
      </c>
      <c r="I1" s="253" t="s">
        <v>731</v>
      </c>
      <c r="J1" s="253" t="s">
        <v>732</v>
      </c>
      <c r="K1" s="253" t="s">
        <v>733</v>
      </c>
      <c r="L1" s="253" t="s">
        <v>734</v>
      </c>
      <c r="M1" s="253" t="s">
        <v>735</v>
      </c>
      <c r="N1" s="253" t="s">
        <v>736</v>
      </c>
      <c r="O1" s="253" t="s">
        <v>737</v>
      </c>
      <c r="P1" s="253" t="s">
        <v>738</v>
      </c>
      <c r="Q1" s="253" t="s">
        <v>739</v>
      </c>
      <c r="R1" s="253" t="s">
        <v>740</v>
      </c>
      <c r="S1" s="253" t="s">
        <v>741</v>
      </c>
      <c r="T1" s="253" t="s">
        <v>742</v>
      </c>
      <c r="U1" s="253" t="s">
        <v>743</v>
      </c>
      <c r="V1" s="253" t="s">
        <v>744</v>
      </c>
      <c r="W1" s="253" t="s">
        <v>745</v>
      </c>
      <c r="X1" s="253" t="s">
        <v>746</v>
      </c>
      <c r="Y1" s="253" t="s">
        <v>747</v>
      </c>
      <c r="Z1" s="253" t="s">
        <v>748</v>
      </c>
      <c r="AA1" s="253" t="s">
        <v>749</v>
      </c>
      <c r="AB1" s="253" t="s">
        <v>750</v>
      </c>
      <c r="AC1" s="253" t="s">
        <v>751</v>
      </c>
      <c r="AD1" s="253" t="s">
        <v>752</v>
      </c>
      <c r="AE1" s="253" t="s">
        <v>753</v>
      </c>
      <c r="AF1" s="253" t="s">
        <v>754</v>
      </c>
      <c r="AG1" s="253" t="s">
        <v>755</v>
      </c>
      <c r="AH1" s="253" t="s">
        <v>756</v>
      </c>
      <c r="AI1" s="253" t="s">
        <v>757</v>
      </c>
      <c r="AJ1" s="253" t="s">
        <v>758</v>
      </c>
      <c r="AK1" s="253" t="s">
        <v>759</v>
      </c>
      <c r="AL1" s="253" t="s">
        <v>760</v>
      </c>
      <c r="AM1" s="272" t="s">
        <v>13</v>
      </c>
      <c r="AN1" s="272" t="s">
        <v>14</v>
      </c>
      <c r="AO1" s="272" t="s">
        <v>761</v>
      </c>
      <c r="AQ1" s="241" t="s">
        <v>762</v>
      </c>
      <c r="AR1" s="254">
        <v>175.77</v>
      </c>
    </row>
    <row r="2" spans="1:44">
      <c r="A2" s="255">
        <v>1</v>
      </c>
      <c r="B2" s="256" t="s">
        <v>763</v>
      </c>
      <c r="C2" s="255">
        <v>4</v>
      </c>
      <c r="D2" s="257">
        <v>45017</v>
      </c>
      <c r="E2" s="258">
        <f t="shared" ref="E2:E3" si="0">YEAR(D2)</f>
        <v>2023</v>
      </c>
      <c r="F2" s="258" t="s">
        <v>764</v>
      </c>
      <c r="G2" s="259">
        <f t="shared" ref="G2:G3" si="1">DAY(EOMONTH(D2,0))</f>
        <v>30</v>
      </c>
      <c r="H2" s="260">
        <v>196.40028749999999</v>
      </c>
      <c r="I2" s="260">
        <v>197.4</v>
      </c>
      <c r="J2" s="261"/>
      <c r="K2" s="260">
        <v>23.057770000000001</v>
      </c>
      <c r="L2" s="259"/>
      <c r="M2" s="262"/>
      <c r="N2" s="262"/>
      <c r="O2" s="263" t="str">
        <f t="shared" ref="O2:O3" si="2">IFERROR(M2/I2/N2,"")</f>
        <v/>
      </c>
      <c r="P2" s="261">
        <f t="shared" ref="P2:P3" si="3">IFERROR(I2/G2,"")</f>
        <v>6.58</v>
      </c>
      <c r="Q2" s="259">
        <f>COUNTIFS('Daily KPI'!$D:$D,D2,'Daily KPI'!$K:$K,"&gt;0")</f>
        <v>0</v>
      </c>
      <c r="R2" s="262">
        <f t="shared" ref="R2:R3" si="4">I2/G2*Q2</f>
        <v>0</v>
      </c>
      <c r="S2" s="262">
        <f>SUMIF($F$2:F2,F2,$R$2:R2)</f>
        <v>0</v>
      </c>
      <c r="T2" s="261">
        <f t="shared" ref="T2:T3" si="5">M2/G2</f>
        <v>0</v>
      </c>
      <c r="U2" s="262">
        <f t="shared" ref="U2:U3" si="6">M2/G2*Q2</f>
        <v>0</v>
      </c>
      <c r="V2" s="262">
        <f>SUMIF($F$2:F2,F2,$U$2:U2)</f>
        <v>0</v>
      </c>
      <c r="W2" s="263" t="str">
        <f t="shared" ref="W2:W3" si="7">IFERROR(T2/(24*N2),"")</f>
        <v/>
      </c>
      <c r="X2" s="263" t="str">
        <f t="shared" ref="X2:X37" si="8">IFERROR(U2/(24*N2*Q2),"")</f>
        <v/>
      </c>
      <c r="Y2" s="263" t="str">
        <f t="shared" ref="Y2:Y37" si="9">IFERROR(V2/(24*N2*SUMIFS($Q:$Q,$F:$F,$F2,$D:$D,"&lt;="&amp;D2)),"")</f>
        <v/>
      </c>
      <c r="Z2" s="261" t="str">
        <f>IFERROR(AVERAGEIF('Daily KPI'!$D:$D,Modelling_New[[#This Row],[Month]],'Daily KPI'!AB:AB),"")</f>
        <v/>
      </c>
      <c r="AA2" s="264" t="str">
        <f>IFERROR(AVERAGEIF($F$2:F2,F2,$Z$2:Z2),"")</f>
        <v/>
      </c>
      <c r="AB2" s="262"/>
      <c r="AC2" s="261"/>
      <c r="AD2" s="261"/>
      <c r="AE2" s="263">
        <v>0.995</v>
      </c>
      <c r="AF2" s="263">
        <v>0.995</v>
      </c>
      <c r="AG2" s="263"/>
      <c r="AH2" s="263"/>
      <c r="AI2" s="263"/>
      <c r="AJ2" s="263"/>
      <c r="AK2" s="263"/>
      <c r="AL2" s="263"/>
      <c r="AM2" s="273">
        <f>SUMIF('Daily KPI'!$D:$D,$D2,'Daily KPI'!AS:AS)</f>
        <v>0</v>
      </c>
      <c r="AN2" s="273">
        <f>SUMIF($F$2:F2,F2,$AM$2:AM2)</f>
        <v>0</v>
      </c>
      <c r="AO2" s="273"/>
    </row>
    <row r="3" spans="1:44">
      <c r="A3" s="256">
        <f t="shared" ref="A3:A37" si="10">A2+1</f>
        <v>2</v>
      </c>
      <c r="B3" s="256" t="s">
        <v>117</v>
      </c>
      <c r="C3" s="255">
        <v>5</v>
      </c>
      <c r="D3" s="257">
        <v>45047</v>
      </c>
      <c r="E3" s="265">
        <f t="shared" si="0"/>
        <v>2023</v>
      </c>
      <c r="F3" s="258" t="s">
        <v>764</v>
      </c>
      <c r="G3" s="266">
        <f t="shared" si="1"/>
        <v>31</v>
      </c>
      <c r="H3" s="264">
        <v>200.79983369999999</v>
      </c>
      <c r="I3" s="264">
        <v>196.3</v>
      </c>
      <c r="J3" s="267"/>
      <c r="K3" s="264">
        <v>24.803879999999999</v>
      </c>
      <c r="L3" s="266"/>
      <c r="M3" s="268"/>
      <c r="N3" s="262"/>
      <c r="O3" s="269" t="str">
        <f t="shared" si="2"/>
        <v/>
      </c>
      <c r="P3" s="267">
        <f t="shared" si="3"/>
        <v>6.3322580645161297</v>
      </c>
      <c r="Q3" s="266">
        <f>COUNTIFS('Daily KPI'!$D:$D,D3,'Daily KPI'!$K:$K,"&gt;0")</f>
        <v>0</v>
      </c>
      <c r="R3" s="268">
        <f t="shared" si="4"/>
        <v>0</v>
      </c>
      <c r="S3" s="268">
        <f>SUMIF($F$2:F3,F3,$R$2:R3)</f>
        <v>0</v>
      </c>
      <c r="T3" s="267">
        <f t="shared" si="5"/>
        <v>0</v>
      </c>
      <c r="U3" s="268">
        <f t="shared" si="6"/>
        <v>0</v>
      </c>
      <c r="V3" s="268">
        <f>SUMIF($F$2:F3,F3,$U$2:U3)</f>
        <v>0</v>
      </c>
      <c r="W3" s="269" t="str">
        <f t="shared" si="7"/>
        <v/>
      </c>
      <c r="X3" s="269" t="str">
        <f t="shared" si="8"/>
        <v/>
      </c>
      <c r="Y3" s="269" t="str">
        <f t="shared" si="9"/>
        <v/>
      </c>
      <c r="Z3" s="267" t="str">
        <f>IFERROR(AVERAGEIF('Daily KPI'!$D:$D,Modelling_New[[#This Row],[Month]],'Daily KPI'!AB:AB),"")</f>
        <v/>
      </c>
      <c r="AA3" s="264" t="str">
        <f>IFERROR(AVERAGEIF($F$2:F3,F3,$Z$2:Z3),"")</f>
        <v/>
      </c>
      <c r="AB3" s="268"/>
      <c r="AC3" s="267"/>
      <c r="AD3" s="267"/>
      <c r="AE3" s="263">
        <v>0.995</v>
      </c>
      <c r="AF3" s="263">
        <v>0.995</v>
      </c>
      <c r="AG3" s="263"/>
      <c r="AH3" s="269"/>
      <c r="AI3" s="269"/>
      <c r="AJ3" s="269"/>
      <c r="AK3" s="269"/>
      <c r="AL3" s="269"/>
      <c r="AM3" s="273">
        <f>SUMIF('Daily KPI'!$D:$D,$D3,'Daily KPI'!AS:AS)</f>
        <v>0</v>
      </c>
      <c r="AN3" s="273">
        <f>SUMIF($F$2:F3,F3,$AM$2:AM3)</f>
        <v>0</v>
      </c>
      <c r="AO3" s="273"/>
    </row>
    <row r="4" spans="1:44">
      <c r="A4" s="255">
        <f t="shared" si="10"/>
        <v>3</v>
      </c>
      <c r="B4" s="256" t="s">
        <v>765</v>
      </c>
      <c r="C4" s="255">
        <v>6</v>
      </c>
      <c r="D4" s="257">
        <v>45078</v>
      </c>
      <c r="E4" s="258">
        <f>YEAR(D4)</f>
        <v>2023</v>
      </c>
      <c r="F4" s="258" t="s">
        <v>764</v>
      </c>
      <c r="G4" s="259">
        <f>DAY(EOMONTH(D4,0))</f>
        <v>30</v>
      </c>
      <c r="H4" s="264">
        <v>163.70017110000001</v>
      </c>
      <c r="I4" s="264">
        <v>158.6</v>
      </c>
      <c r="J4" s="261"/>
      <c r="K4" s="264">
        <v>20.91329</v>
      </c>
      <c r="L4" s="259"/>
      <c r="M4" s="262"/>
      <c r="N4" s="262"/>
      <c r="O4" s="263" t="str">
        <f>IFERROR(M4/I4/N4,"")</f>
        <v/>
      </c>
      <c r="P4" s="261">
        <f>IFERROR(I4/G4,"")</f>
        <v>5.2866666666666662</v>
      </c>
      <c r="Q4" s="259">
        <f>COUNTIFS('Daily KPI'!$D:$D,D4,'Daily KPI'!$K:$K,"&gt;0")</f>
        <v>0</v>
      </c>
      <c r="R4" s="262">
        <f>I4/G4*Q4</f>
        <v>0</v>
      </c>
      <c r="S4" s="262">
        <f>SUMIF($F$4:F4,F4,$R$4:R4)</f>
        <v>0</v>
      </c>
      <c r="T4" s="261">
        <f>M4/G4</f>
        <v>0</v>
      </c>
      <c r="U4" s="262">
        <f>M4/G4*Q4</f>
        <v>0</v>
      </c>
      <c r="V4" s="262">
        <f>SUMIF($F$4:F4,F4,$U$4:U4)</f>
        <v>0</v>
      </c>
      <c r="W4" s="263" t="str">
        <f>IFERROR(T4/(24*N4),"")</f>
        <v/>
      </c>
      <c r="X4" s="263" t="str">
        <f t="shared" si="8"/>
        <v/>
      </c>
      <c r="Y4" s="263" t="str">
        <f t="shared" si="9"/>
        <v/>
      </c>
      <c r="Z4" s="261" t="str">
        <f>IFERROR(AVERAGEIF('Daily KPI'!$D:$D,Modelling_New[[#This Row],[Month]],'Daily KPI'!AB:AB),"")</f>
        <v/>
      </c>
      <c r="AA4" s="264" t="str">
        <f>IFERROR(AVERAGEIF($F$2:F4,F4,$Z$2:Z4),"")</f>
        <v/>
      </c>
      <c r="AB4" s="262"/>
      <c r="AC4" s="261"/>
      <c r="AD4" s="261"/>
      <c r="AE4" s="263">
        <v>0.995</v>
      </c>
      <c r="AF4" s="263">
        <v>0.995</v>
      </c>
      <c r="AG4" s="263"/>
      <c r="AH4" s="263"/>
      <c r="AI4" s="263"/>
      <c r="AJ4" s="263"/>
      <c r="AK4" s="263"/>
      <c r="AL4" s="263"/>
      <c r="AM4" s="273">
        <f>SUMIF('Daily KPI'!$D:$D,$D4,'Daily KPI'!AS:AS)</f>
        <v>0</v>
      </c>
      <c r="AN4" s="273">
        <f>SUMIF($F$2:F4,F4,$AM$2:AM4)</f>
        <v>0</v>
      </c>
      <c r="AO4" s="273"/>
    </row>
    <row r="5" spans="1:44">
      <c r="A5" s="256">
        <f t="shared" si="10"/>
        <v>4</v>
      </c>
      <c r="B5" s="256" t="s">
        <v>766</v>
      </c>
      <c r="C5" s="255">
        <v>7</v>
      </c>
      <c r="D5" s="257">
        <v>45108</v>
      </c>
      <c r="E5" s="265">
        <f>YEAR(D5)</f>
        <v>2023</v>
      </c>
      <c r="F5" s="258" t="s">
        <v>764</v>
      </c>
      <c r="G5" s="266">
        <f>DAY(EOMONTH(D5,0))</f>
        <v>31</v>
      </c>
      <c r="H5" s="264">
        <v>145.000258</v>
      </c>
      <c r="I5" s="264">
        <v>141.19999999999999</v>
      </c>
      <c r="J5" s="267"/>
      <c r="K5" s="264">
        <v>20.391279999999998</v>
      </c>
      <c r="L5" s="266"/>
      <c r="M5" s="268"/>
      <c r="N5" s="262"/>
      <c r="O5" s="269" t="str">
        <f>IFERROR(M5/I5/N5,"")</f>
        <v/>
      </c>
      <c r="P5" s="267">
        <f>IFERROR(I5/G5,"")</f>
        <v>4.5548387096774192</v>
      </c>
      <c r="Q5" s="266">
        <f>COUNTIFS('Daily KPI'!$D:$D,D5,'Daily KPI'!$K:$K,"&gt;0")</f>
        <v>0</v>
      </c>
      <c r="R5" s="268">
        <f>I5/G5*Q5</f>
        <v>0</v>
      </c>
      <c r="S5" s="268">
        <f>SUMIF($F$5:F5,F5,$R$5:R5)</f>
        <v>0</v>
      </c>
      <c r="T5" s="267">
        <f>M5/G5</f>
        <v>0</v>
      </c>
      <c r="U5" s="268">
        <f>M5/G5*Q5</f>
        <v>0</v>
      </c>
      <c r="V5" s="268">
        <f>SUMIF($F$5:F5,F5,$U$5:U5)</f>
        <v>0</v>
      </c>
      <c r="W5" s="269" t="str">
        <f>IFERROR(T5/(24*N5),"")</f>
        <v/>
      </c>
      <c r="X5" s="269" t="str">
        <f t="shared" si="8"/>
        <v/>
      </c>
      <c r="Y5" s="269" t="str">
        <f t="shared" si="9"/>
        <v/>
      </c>
      <c r="Z5" s="267" t="str">
        <f>IFERROR(AVERAGEIF('Daily KPI'!$D:$D,Modelling_New[[#This Row],[Month]],'Daily KPI'!AB:AB),"")</f>
        <v/>
      </c>
      <c r="AA5" s="264" t="str">
        <f>IFERROR(AVERAGEIF($F$2:F5,F5,$Z$2:Z5),"")</f>
        <v/>
      </c>
      <c r="AB5" s="268"/>
      <c r="AC5" s="267"/>
      <c r="AD5" s="267"/>
      <c r="AE5" s="263">
        <v>0.995</v>
      </c>
      <c r="AF5" s="263">
        <v>0.995</v>
      </c>
      <c r="AG5" s="263"/>
      <c r="AH5" s="269"/>
      <c r="AI5" s="269"/>
      <c r="AJ5" s="269"/>
      <c r="AK5" s="269"/>
      <c r="AL5" s="269"/>
      <c r="AM5" s="273">
        <f>SUMIF('Daily KPI'!$D:$D,$D5,'Daily KPI'!AS:AS)</f>
        <v>0</v>
      </c>
      <c r="AN5" s="273">
        <f>SUMIF($F$2:F5,F5,$AM$2:AM5)</f>
        <v>0</v>
      </c>
      <c r="AO5" s="273"/>
    </row>
    <row r="6" spans="1:44">
      <c r="A6" s="255">
        <f t="shared" si="10"/>
        <v>5</v>
      </c>
      <c r="B6" s="256" t="s">
        <v>767</v>
      </c>
      <c r="C6" s="255">
        <v>8</v>
      </c>
      <c r="D6" s="257">
        <v>45139</v>
      </c>
      <c r="E6" s="258">
        <f t="shared" ref="E6:E13" si="11">YEAR(D6)</f>
        <v>2023</v>
      </c>
      <c r="F6" s="258" t="s">
        <v>764</v>
      </c>
      <c r="G6" s="259">
        <f t="shared" ref="G6:G13" si="12">DAY(EOMONTH(D6,0))</f>
        <v>31</v>
      </c>
      <c r="H6" s="264">
        <v>150.50028639999999</v>
      </c>
      <c r="I6" s="264">
        <v>149.30000000000001</v>
      </c>
      <c r="J6" s="261"/>
      <c r="K6" s="264">
        <v>19.68656</v>
      </c>
      <c r="L6" s="259"/>
      <c r="M6" s="262"/>
      <c r="N6" s="262"/>
      <c r="O6" s="263" t="str">
        <f t="shared" ref="O6:O37" si="13">IFERROR(M6/I6/N6,"")</f>
        <v/>
      </c>
      <c r="P6" s="261">
        <f t="shared" ref="P6:P37" si="14">IFERROR(I6/G6,"")</f>
        <v>4.8161290322580648</v>
      </c>
      <c r="Q6" s="259">
        <f>COUNTIFS('Daily KPI'!$D:$D,D6,'Daily KPI'!$K:$K,"&gt;0")</f>
        <v>0</v>
      </c>
      <c r="R6" s="262">
        <f t="shared" ref="R6:R37" si="15">I6/G6*Q6</f>
        <v>0</v>
      </c>
      <c r="S6" s="262">
        <f>SUMIF($F$6:F6,F6,$R$6:R6)</f>
        <v>0</v>
      </c>
      <c r="T6" s="261">
        <f t="shared" ref="T6:T37" si="16">M6/G6</f>
        <v>0</v>
      </c>
      <c r="U6" s="262">
        <f t="shared" ref="U6:U37" si="17">M6/G6*Q6</f>
        <v>0</v>
      </c>
      <c r="V6" s="262">
        <f>SUMIF($F$6:F6,F6,$U$6:U6)</f>
        <v>0</v>
      </c>
      <c r="W6" s="263" t="str">
        <f t="shared" ref="W6:W37" si="18">IFERROR(T6/(24*N6),"")</f>
        <v/>
      </c>
      <c r="X6" s="263" t="str">
        <f t="shared" si="8"/>
        <v/>
      </c>
      <c r="Y6" s="263" t="str">
        <f t="shared" si="9"/>
        <v/>
      </c>
      <c r="Z6" s="261" t="str">
        <f>IFERROR(AVERAGEIF('Daily KPI'!$D:$D,Modelling_New[[#This Row],[Month]],'Daily KPI'!AB:AB),"")</f>
        <v/>
      </c>
      <c r="AA6" s="264" t="str">
        <f>IFERROR(AVERAGEIF($F$2:F6,F6,$Z$2:Z6),"")</f>
        <v/>
      </c>
      <c r="AB6" s="262"/>
      <c r="AC6" s="261"/>
      <c r="AD6" s="261"/>
      <c r="AE6" s="263">
        <v>0.995</v>
      </c>
      <c r="AF6" s="263">
        <v>0.995</v>
      </c>
      <c r="AG6" s="263"/>
      <c r="AH6" s="263"/>
      <c r="AI6" s="263"/>
      <c r="AJ6" s="263"/>
      <c r="AK6" s="263"/>
      <c r="AL6" s="263"/>
      <c r="AM6" s="273">
        <f>SUMIF('Daily KPI'!$D:$D,$D6,'Daily KPI'!AS:AS)</f>
        <v>0</v>
      </c>
      <c r="AN6" s="273">
        <f>SUMIF($F$2:F6,F6,$AM$2:AM6)</f>
        <v>0</v>
      </c>
      <c r="AO6" s="273"/>
    </row>
    <row r="7" spans="1:44">
      <c r="A7" s="255">
        <f t="shared" si="10"/>
        <v>6</v>
      </c>
      <c r="B7" s="256" t="s">
        <v>768</v>
      </c>
      <c r="C7" s="255">
        <v>9</v>
      </c>
      <c r="D7" s="257">
        <v>45170</v>
      </c>
      <c r="E7" s="258">
        <f t="shared" si="11"/>
        <v>2023</v>
      </c>
      <c r="F7" s="258" t="s">
        <v>764</v>
      </c>
      <c r="G7" s="266">
        <f t="shared" si="12"/>
        <v>30</v>
      </c>
      <c r="H7" s="264">
        <v>153.4001772</v>
      </c>
      <c r="I7" s="264">
        <v>157.19999999999999</v>
      </c>
      <c r="J7" s="261"/>
      <c r="K7" s="264">
        <v>18.930330000000001</v>
      </c>
      <c r="L7" s="259"/>
      <c r="M7" s="262"/>
      <c r="N7" s="262"/>
      <c r="O7" s="263" t="str">
        <f t="shared" si="13"/>
        <v/>
      </c>
      <c r="P7" s="261">
        <f t="shared" si="14"/>
        <v>5.2399999999999993</v>
      </c>
      <c r="Q7" s="259">
        <f>COUNTIFS('Daily KPI'!$D:$D,D7,'Daily KPI'!$K:$K,"&gt;0")</f>
        <v>0</v>
      </c>
      <c r="R7" s="262">
        <f t="shared" si="15"/>
        <v>0</v>
      </c>
      <c r="S7" s="262">
        <f>SUMIF($F$6:F7,F7,$R$6:R7)</f>
        <v>0</v>
      </c>
      <c r="T7" s="261">
        <f t="shared" si="16"/>
        <v>0</v>
      </c>
      <c r="U7" s="262">
        <f t="shared" si="17"/>
        <v>0</v>
      </c>
      <c r="V7" s="262">
        <f>SUMIF($F$6:F7,F7,$U$6:U7)</f>
        <v>0</v>
      </c>
      <c r="W7" s="263" t="str">
        <f t="shared" si="18"/>
        <v/>
      </c>
      <c r="X7" s="263" t="str">
        <f t="shared" si="8"/>
        <v/>
      </c>
      <c r="Y7" s="263" t="str">
        <f t="shared" si="9"/>
        <v/>
      </c>
      <c r="Z7" s="261" t="str">
        <f>IFERROR(AVERAGEIF('Daily KPI'!$D:$D,Modelling_New[[#This Row],[Month]],'Daily KPI'!AB:AB),"")</f>
        <v/>
      </c>
      <c r="AA7" s="264" t="str">
        <f>IFERROR(AVERAGEIF($F$2:F7,F7,$Z$2:Z7),"")</f>
        <v/>
      </c>
      <c r="AB7" s="262"/>
      <c r="AC7" s="261"/>
      <c r="AD7" s="261"/>
      <c r="AE7" s="263">
        <v>0.995</v>
      </c>
      <c r="AF7" s="263">
        <v>0.995</v>
      </c>
      <c r="AG7" s="263"/>
      <c r="AH7" s="263"/>
      <c r="AI7" s="263"/>
      <c r="AJ7" s="263"/>
      <c r="AK7" s="263"/>
      <c r="AL7" s="263"/>
      <c r="AM7" s="273">
        <f>SUMIF('Daily KPI'!$D:$D,$D7,'Daily KPI'!AS:AS)</f>
        <v>0</v>
      </c>
      <c r="AN7" s="273">
        <f>SUMIF($F$2:F7,F7,$AM$2:AM7)</f>
        <v>0</v>
      </c>
      <c r="AO7" s="273"/>
    </row>
    <row r="8" spans="1:44">
      <c r="A8" s="256">
        <f t="shared" si="10"/>
        <v>7</v>
      </c>
      <c r="B8" s="256" t="s">
        <v>769</v>
      </c>
      <c r="C8" s="255">
        <v>10</v>
      </c>
      <c r="D8" s="257">
        <v>45200</v>
      </c>
      <c r="E8" s="265">
        <f t="shared" si="11"/>
        <v>2023</v>
      </c>
      <c r="F8" s="258" t="s">
        <v>764</v>
      </c>
      <c r="G8" s="259">
        <f t="shared" si="12"/>
        <v>31</v>
      </c>
      <c r="H8" s="264">
        <v>157.9983823</v>
      </c>
      <c r="I8" s="264">
        <v>167.2</v>
      </c>
      <c r="J8" s="267"/>
      <c r="K8" s="260">
        <v>19.660550000000001</v>
      </c>
      <c r="L8" s="266"/>
      <c r="M8" s="268"/>
      <c r="N8" s="268"/>
      <c r="O8" s="269" t="str">
        <f t="shared" si="13"/>
        <v/>
      </c>
      <c r="P8" s="267">
        <f t="shared" si="14"/>
        <v>5.3935483870967742</v>
      </c>
      <c r="Q8" s="266">
        <f>COUNTIFS('Daily KPI'!$D:$D,D8,'Daily KPI'!$K:$K,"&gt;0")</f>
        <v>0</v>
      </c>
      <c r="R8" s="268">
        <f t="shared" si="15"/>
        <v>0</v>
      </c>
      <c r="S8" s="268">
        <f>SUMIF($F$6:F8,F8,$R$6:R8)</f>
        <v>0</v>
      </c>
      <c r="T8" s="267">
        <f t="shared" si="16"/>
        <v>0</v>
      </c>
      <c r="U8" s="268">
        <f t="shared" si="17"/>
        <v>0</v>
      </c>
      <c r="V8" s="268">
        <f>SUMIF($F$6:F8,F8,$U$6:U8)</f>
        <v>0</v>
      </c>
      <c r="W8" s="269" t="str">
        <f t="shared" si="18"/>
        <v/>
      </c>
      <c r="X8" s="269" t="str">
        <f t="shared" si="8"/>
        <v/>
      </c>
      <c r="Y8" s="269" t="str">
        <f t="shared" si="9"/>
        <v/>
      </c>
      <c r="Z8" s="267" t="str">
        <f>IFERROR(AVERAGEIF('Daily KPI'!$D:$D,Modelling_New[[#This Row],[Month]],'Daily KPI'!AB:AB),"")</f>
        <v/>
      </c>
      <c r="AA8" s="264" t="str">
        <f>IFERROR(AVERAGEIF($F$2:F8,F8,$Z$2:Z8),"")</f>
        <v/>
      </c>
      <c r="AB8" s="268"/>
      <c r="AC8" s="267"/>
      <c r="AD8" s="267"/>
      <c r="AE8" s="263">
        <v>0.995</v>
      </c>
      <c r="AF8" s="263">
        <v>0.995</v>
      </c>
      <c r="AG8" s="263"/>
      <c r="AH8" s="269"/>
      <c r="AI8" s="269"/>
      <c r="AJ8" s="269"/>
      <c r="AK8" s="269"/>
      <c r="AL8" s="269"/>
      <c r="AM8" s="273">
        <f>SUMIF('Daily KPI'!$D:$D,$D8,'Daily KPI'!AS:AS)</f>
        <v>0</v>
      </c>
      <c r="AN8" s="273">
        <f>SUMIF($F$2:F8,F8,$AM$2:AM8)</f>
        <v>0</v>
      </c>
      <c r="AO8" s="273"/>
    </row>
    <row r="9" spans="1:44">
      <c r="A9" s="255">
        <f t="shared" si="10"/>
        <v>8</v>
      </c>
      <c r="B9" s="256" t="s">
        <v>770</v>
      </c>
      <c r="C9" s="255">
        <v>11</v>
      </c>
      <c r="D9" s="257">
        <v>45231</v>
      </c>
      <c r="E9" s="258">
        <f t="shared" si="11"/>
        <v>2023</v>
      </c>
      <c r="F9" s="258" t="s">
        <v>764</v>
      </c>
      <c r="G9" s="259">
        <f t="shared" si="12"/>
        <v>30</v>
      </c>
      <c r="H9" s="264">
        <v>147.60061490000001</v>
      </c>
      <c r="I9" s="264">
        <v>162</v>
      </c>
      <c r="J9" s="261"/>
      <c r="K9" s="264">
        <v>17.558019999999999</v>
      </c>
      <c r="L9" s="259"/>
      <c r="M9" s="262">
        <v>26191.297319999801</v>
      </c>
      <c r="N9" s="262"/>
      <c r="O9" s="263" t="str">
        <f t="shared" si="13"/>
        <v/>
      </c>
      <c r="P9" s="261">
        <f t="shared" si="14"/>
        <v>5.4</v>
      </c>
      <c r="Q9" s="259">
        <f>COUNTIFS('Daily KPI'!$D:$D,D9,'Daily KPI'!$K:$K,"&gt;0")</f>
        <v>0</v>
      </c>
      <c r="R9" s="262">
        <f t="shared" si="15"/>
        <v>0</v>
      </c>
      <c r="S9" s="262">
        <f>SUMIF($F$6:F9,F9,$R$6:R9)</f>
        <v>0</v>
      </c>
      <c r="T9" s="261">
        <f t="shared" si="16"/>
        <v>873.04324399999336</v>
      </c>
      <c r="U9" s="262">
        <f t="shared" si="17"/>
        <v>0</v>
      </c>
      <c r="V9" s="262">
        <f>SUMIF($F$6:F9,F9,$U$6:U9)</f>
        <v>0</v>
      </c>
      <c r="W9" s="263" t="str">
        <f t="shared" si="18"/>
        <v/>
      </c>
      <c r="X9" s="263" t="str">
        <f t="shared" si="8"/>
        <v/>
      </c>
      <c r="Y9" s="263" t="str">
        <f t="shared" si="9"/>
        <v/>
      </c>
      <c r="Z9" s="261" t="str">
        <f>IFERROR(AVERAGEIF('Daily KPI'!$D:$D,Modelling_New[[#This Row],[Month]],'Daily KPI'!AB:AB),"")</f>
        <v/>
      </c>
      <c r="AA9" s="264" t="str">
        <f>IFERROR(AVERAGEIF($F$2:F9,F9,$Z$2:Z9),"")</f>
        <v/>
      </c>
      <c r="AB9" s="262"/>
      <c r="AC9" s="261"/>
      <c r="AD9" s="261"/>
      <c r="AE9" s="263">
        <v>0.995</v>
      </c>
      <c r="AF9" s="263">
        <v>0.995</v>
      </c>
      <c r="AG9" s="263"/>
      <c r="AH9" s="263"/>
      <c r="AI9" s="263"/>
      <c r="AJ9" s="263"/>
      <c r="AK9" s="263"/>
      <c r="AL9" s="263"/>
      <c r="AM9" s="273">
        <f>SUMIF('Daily KPI'!$D:$D,$D9,'Daily KPI'!AS:AS)</f>
        <v>0</v>
      </c>
      <c r="AN9" s="273">
        <f>SUMIF($F$2:F9,F9,$AM$2:AM9)</f>
        <v>0</v>
      </c>
      <c r="AO9" s="273"/>
    </row>
    <row r="10" spans="1:44">
      <c r="A10" s="256">
        <f t="shared" si="10"/>
        <v>9</v>
      </c>
      <c r="B10" s="256" t="s">
        <v>771</v>
      </c>
      <c r="C10" s="255">
        <v>12</v>
      </c>
      <c r="D10" s="257">
        <v>45261</v>
      </c>
      <c r="E10" s="265">
        <f t="shared" si="11"/>
        <v>2023</v>
      </c>
      <c r="F10" s="258" t="s">
        <v>764</v>
      </c>
      <c r="G10" s="266">
        <f t="shared" si="12"/>
        <v>31</v>
      </c>
      <c r="H10" s="264">
        <v>146.50010510000001</v>
      </c>
      <c r="I10" s="264">
        <v>164.3</v>
      </c>
      <c r="J10" s="267"/>
      <c r="K10" s="260">
        <v>17.196370000000002</v>
      </c>
      <c r="L10" s="266"/>
      <c r="M10" s="268">
        <v>25401.287799999802</v>
      </c>
      <c r="N10" s="268"/>
      <c r="O10" s="269" t="str">
        <f t="shared" si="13"/>
        <v/>
      </c>
      <c r="P10" s="267">
        <f t="shared" si="14"/>
        <v>5.3000000000000007</v>
      </c>
      <c r="Q10" s="266">
        <f>COUNTIFS('Daily KPI'!$D:$D,D10,'Daily KPI'!$K:$K,"&gt;0")</f>
        <v>0</v>
      </c>
      <c r="R10" s="268">
        <f t="shared" si="15"/>
        <v>0</v>
      </c>
      <c r="S10" s="268">
        <f>SUMIF($F$6:F10,F10,$R$6:R10)</f>
        <v>0</v>
      </c>
      <c r="T10" s="267">
        <f t="shared" si="16"/>
        <v>819.39638064515486</v>
      </c>
      <c r="U10" s="268">
        <f t="shared" si="17"/>
        <v>0</v>
      </c>
      <c r="V10" s="268">
        <f>SUMIF($F$6:F10,F10,$U$6:U10)</f>
        <v>0</v>
      </c>
      <c r="W10" s="269" t="str">
        <f t="shared" si="18"/>
        <v/>
      </c>
      <c r="X10" s="269" t="str">
        <f t="shared" si="8"/>
        <v/>
      </c>
      <c r="Y10" s="269" t="str">
        <f t="shared" si="9"/>
        <v/>
      </c>
      <c r="Z10" s="267" t="str">
        <f>IFERROR(AVERAGEIF('Daily KPI'!$D:$D,Modelling_New[[#This Row],[Month]],'Daily KPI'!AB:AB),"")</f>
        <v/>
      </c>
      <c r="AA10" s="264" t="str">
        <f>IFERROR(AVERAGEIF($F$2:F10,F10,$Z$2:Z10),"")</f>
        <v/>
      </c>
      <c r="AB10" s="268"/>
      <c r="AC10" s="267"/>
      <c r="AD10" s="267"/>
      <c r="AE10" s="263">
        <v>0.995</v>
      </c>
      <c r="AF10" s="263">
        <v>0.995</v>
      </c>
      <c r="AG10" s="263"/>
      <c r="AH10" s="269"/>
      <c r="AI10" s="269"/>
      <c r="AJ10" s="269"/>
      <c r="AK10" s="269"/>
      <c r="AL10" s="269"/>
      <c r="AM10" s="273">
        <f>SUMIF('Daily KPI'!$D:$D,$D10,'Daily KPI'!AS:AS)</f>
        <v>0</v>
      </c>
      <c r="AN10" s="273">
        <f>SUMIF($F$2:F10,F10,$AM$2:AM10)</f>
        <v>0</v>
      </c>
      <c r="AO10" s="273"/>
    </row>
    <row r="11" spans="1:44">
      <c r="A11" s="255">
        <f t="shared" si="10"/>
        <v>10</v>
      </c>
      <c r="B11" s="256" t="s">
        <v>772</v>
      </c>
      <c r="C11" s="255">
        <v>1</v>
      </c>
      <c r="D11" s="257">
        <v>45292</v>
      </c>
      <c r="E11" s="258">
        <f t="shared" si="11"/>
        <v>2024</v>
      </c>
      <c r="F11" s="258" t="s">
        <v>764</v>
      </c>
      <c r="G11" s="259">
        <f t="shared" si="12"/>
        <v>31</v>
      </c>
      <c r="H11" s="264">
        <v>147.60061490000001</v>
      </c>
      <c r="I11" s="264">
        <v>186.2</v>
      </c>
      <c r="J11" s="261"/>
      <c r="K11" s="264">
        <v>17.42991</v>
      </c>
      <c r="L11" s="259"/>
      <c r="M11" s="262">
        <v>14772.9557749999</v>
      </c>
      <c r="N11" s="262"/>
      <c r="O11" s="263" t="str">
        <f t="shared" si="13"/>
        <v/>
      </c>
      <c r="P11" s="261">
        <f t="shared" si="14"/>
        <v>6.0064516129032253</v>
      </c>
      <c r="Q11" s="259">
        <f>COUNTIFS('Daily KPI'!$D:$D,D11,'Daily KPI'!$K:$K,"&gt;0")</f>
        <v>0</v>
      </c>
      <c r="R11" s="262">
        <f t="shared" si="15"/>
        <v>0</v>
      </c>
      <c r="S11" s="262">
        <f>SUMIF($F$6:F11,F11,$R$6:R11)</f>
        <v>0</v>
      </c>
      <c r="T11" s="261">
        <f t="shared" si="16"/>
        <v>476.54696048386774</v>
      </c>
      <c r="U11" s="262">
        <f t="shared" si="17"/>
        <v>0</v>
      </c>
      <c r="V11" s="262">
        <f>SUMIF($F$6:F11,F11,$U$6:U11)</f>
        <v>0</v>
      </c>
      <c r="W11" s="263" t="str">
        <f t="shared" si="18"/>
        <v/>
      </c>
      <c r="X11" s="263" t="str">
        <f t="shared" si="8"/>
        <v/>
      </c>
      <c r="Y11" s="263" t="str">
        <f t="shared" si="9"/>
        <v/>
      </c>
      <c r="Z11" s="261" t="str">
        <f>IFERROR(AVERAGEIF('Daily KPI'!$D:$D,Modelling_New[[#This Row],[Month]],'Daily KPI'!AB:AB),"")</f>
        <v/>
      </c>
      <c r="AA11" s="264" t="str">
        <f>IFERROR(AVERAGEIF($F$2:F11,F11,$Z$2:Z11),"")</f>
        <v/>
      </c>
      <c r="AB11" s="262"/>
      <c r="AC11" s="261"/>
      <c r="AD11" s="261"/>
      <c r="AE11" s="263">
        <v>0.995</v>
      </c>
      <c r="AF11" s="263">
        <v>0.995</v>
      </c>
      <c r="AG11" s="263"/>
      <c r="AH11" s="263"/>
      <c r="AI11" s="263"/>
      <c r="AJ11" s="263"/>
      <c r="AK11" s="263"/>
      <c r="AL11" s="263"/>
      <c r="AM11" s="273">
        <f>SUMIF('Daily KPI'!$D:$D,$D11,'Daily KPI'!AS:AS)</f>
        <v>0</v>
      </c>
      <c r="AN11" s="273">
        <f>SUMIF($F$2:F11,F11,$AM$2:AM11)</f>
        <v>0</v>
      </c>
      <c r="AO11" s="273"/>
    </row>
    <row r="12" spans="1:44">
      <c r="A12" s="256">
        <f t="shared" si="10"/>
        <v>11</v>
      </c>
      <c r="B12" s="256" t="s">
        <v>773</v>
      </c>
      <c r="C12" s="255">
        <v>2</v>
      </c>
      <c r="D12" s="257">
        <v>45323</v>
      </c>
      <c r="E12" s="265">
        <f t="shared" si="11"/>
        <v>2024</v>
      </c>
      <c r="F12" s="258" t="s">
        <v>764</v>
      </c>
      <c r="G12" s="266">
        <f t="shared" si="12"/>
        <v>29</v>
      </c>
      <c r="H12" s="264">
        <v>146.50010510000001</v>
      </c>
      <c r="I12" s="264">
        <v>181.9</v>
      </c>
      <c r="J12" s="267"/>
      <c r="K12" s="260">
        <v>17.77167</v>
      </c>
      <c r="L12" s="266"/>
      <c r="M12" s="268">
        <v>14898.393189999902</v>
      </c>
      <c r="N12" s="268"/>
      <c r="O12" s="269" t="str">
        <f t="shared" si="13"/>
        <v/>
      </c>
      <c r="P12" s="267">
        <f t="shared" si="14"/>
        <v>6.272413793103448</v>
      </c>
      <c r="Q12" s="266">
        <f>COUNTIFS('Daily KPI'!$D:$D,D12,'Daily KPI'!$K:$K,"&gt;0")</f>
        <v>0</v>
      </c>
      <c r="R12" s="268">
        <f t="shared" si="15"/>
        <v>0</v>
      </c>
      <c r="S12" s="268">
        <f>SUMIF($F$6:F12,F12,$R$6:R12)</f>
        <v>0</v>
      </c>
      <c r="T12" s="267">
        <f t="shared" si="16"/>
        <v>513.73769620689313</v>
      </c>
      <c r="U12" s="268">
        <f t="shared" si="17"/>
        <v>0</v>
      </c>
      <c r="V12" s="268">
        <f>SUMIF($F$6:F12,F12,$U$6:U12)</f>
        <v>0</v>
      </c>
      <c r="W12" s="269" t="str">
        <f t="shared" si="18"/>
        <v/>
      </c>
      <c r="X12" s="269" t="str">
        <f t="shared" si="8"/>
        <v/>
      </c>
      <c r="Y12" s="269" t="str">
        <f t="shared" si="9"/>
        <v/>
      </c>
      <c r="Z12" s="267" t="str">
        <f>IFERROR(AVERAGEIF('Daily KPI'!$D:$D,Modelling_New[[#This Row],[Month]],'Daily KPI'!AB:AB),"")</f>
        <v/>
      </c>
      <c r="AA12" s="264" t="str">
        <f>IFERROR(AVERAGEIF($F$2:F12,F12,$Z$2:Z12),"")</f>
        <v/>
      </c>
      <c r="AB12" s="268"/>
      <c r="AC12" s="267"/>
      <c r="AD12" s="267"/>
      <c r="AE12" s="263">
        <v>0.995</v>
      </c>
      <c r="AF12" s="263">
        <v>0.995</v>
      </c>
      <c r="AG12" s="263"/>
      <c r="AH12" s="269"/>
      <c r="AI12" s="269"/>
      <c r="AJ12" s="269"/>
      <c r="AK12" s="269"/>
      <c r="AL12" s="269"/>
      <c r="AM12" s="273">
        <f>SUMIF('Daily KPI'!$D:$D,$D12,'Daily KPI'!AS:AS)</f>
        <v>0</v>
      </c>
      <c r="AN12" s="273">
        <f>SUMIF($F$2:F12,F12,$AM$2:AM12)</f>
        <v>0</v>
      </c>
      <c r="AO12" s="273"/>
    </row>
    <row r="13" spans="1:44">
      <c r="A13" s="255">
        <f t="shared" si="10"/>
        <v>12</v>
      </c>
      <c r="B13" s="256" t="s">
        <v>774</v>
      </c>
      <c r="C13" s="255">
        <v>3</v>
      </c>
      <c r="D13" s="257">
        <v>45352</v>
      </c>
      <c r="E13" s="258">
        <f t="shared" si="11"/>
        <v>2024</v>
      </c>
      <c r="F13" s="258" t="s">
        <v>764</v>
      </c>
      <c r="G13" s="259">
        <f t="shared" si="12"/>
        <v>31</v>
      </c>
      <c r="H13" s="264">
        <v>165.5998061</v>
      </c>
      <c r="I13" s="264">
        <v>211.8</v>
      </c>
      <c r="J13" s="261"/>
      <c r="K13" s="264">
        <v>22.15643</v>
      </c>
      <c r="L13" s="259"/>
      <c r="M13" s="262">
        <v>16468.311534999899</v>
      </c>
      <c r="N13" s="262"/>
      <c r="O13" s="263" t="str">
        <f t="shared" si="13"/>
        <v/>
      </c>
      <c r="P13" s="261">
        <f t="shared" si="14"/>
        <v>6.8322580645161297</v>
      </c>
      <c r="Q13" s="259">
        <f>COUNTIFS('Daily KPI'!$D:$D,D13,'Daily KPI'!$K:$K,"&gt;0")</f>
        <v>0</v>
      </c>
      <c r="R13" s="262">
        <f t="shared" si="15"/>
        <v>0</v>
      </c>
      <c r="S13" s="262">
        <f>SUMIF($F$6:F13,F13,$R$6:R13)</f>
        <v>0</v>
      </c>
      <c r="T13" s="261">
        <f t="shared" si="16"/>
        <v>531.23585596773864</v>
      </c>
      <c r="U13" s="262">
        <f t="shared" si="17"/>
        <v>0</v>
      </c>
      <c r="V13" s="262">
        <f>SUMIF($F$6:F13,F13,$U$6:U13)</f>
        <v>0</v>
      </c>
      <c r="W13" s="263" t="str">
        <f t="shared" si="18"/>
        <v/>
      </c>
      <c r="X13" s="263" t="str">
        <f t="shared" si="8"/>
        <v/>
      </c>
      <c r="Y13" s="263" t="str">
        <f t="shared" si="9"/>
        <v/>
      </c>
      <c r="Z13" s="261" t="str">
        <f>IFERROR(AVERAGEIF('Daily KPI'!$D:$D,Modelling_New[[#This Row],[Month]],'Daily KPI'!AB:AB),"")</f>
        <v/>
      </c>
      <c r="AA13" s="264" t="str">
        <f>IFERROR(AVERAGEIF($F$2:F13,F13,$Z$2:Z13),"")</f>
        <v/>
      </c>
      <c r="AB13" s="262"/>
      <c r="AC13" s="261"/>
      <c r="AD13" s="261"/>
      <c r="AE13" s="263">
        <v>0.995</v>
      </c>
      <c r="AF13" s="263">
        <v>0.995</v>
      </c>
      <c r="AG13" s="263"/>
      <c r="AH13" s="263"/>
      <c r="AI13" s="263"/>
      <c r="AJ13" s="263"/>
      <c r="AK13" s="263"/>
      <c r="AL13" s="263"/>
      <c r="AM13" s="273">
        <f>SUMIF('Daily KPI'!$D:$D,$D13,'Daily KPI'!AS:AS)</f>
        <v>0</v>
      </c>
      <c r="AN13" s="273">
        <f>SUMIF($F$2:F13,F13,$AM$2:AM13)</f>
        <v>0</v>
      </c>
      <c r="AO13" s="273"/>
    </row>
    <row r="14" spans="1:44">
      <c r="A14" s="256">
        <f t="shared" si="10"/>
        <v>13</v>
      </c>
      <c r="B14" s="256" t="str">
        <f>B2</f>
        <v>April</v>
      </c>
      <c r="C14" s="256">
        <f>C2</f>
        <v>4</v>
      </c>
      <c r="D14" s="257">
        <v>45383</v>
      </c>
      <c r="E14" s="265">
        <f>YEAR(D14)</f>
        <v>2024</v>
      </c>
      <c r="F14" s="258" t="s">
        <v>775</v>
      </c>
      <c r="G14" s="266">
        <f>DAY(EOMONTH(D14,0))</f>
        <v>30</v>
      </c>
      <c r="H14" s="264">
        <v>167.2996761</v>
      </c>
      <c r="I14" s="264">
        <f>I2</f>
        <v>197.4</v>
      </c>
      <c r="J14" s="267"/>
      <c r="K14" s="260">
        <f>K2</f>
        <v>23.057770000000001</v>
      </c>
      <c r="L14" s="266"/>
      <c r="M14" s="268">
        <v>2470.1825103030806</v>
      </c>
      <c r="N14" s="268">
        <v>36.689870410367178</v>
      </c>
      <c r="O14" s="269">
        <f t="shared" si="13"/>
        <v>0.3410638705261258</v>
      </c>
      <c r="P14" s="267">
        <f t="shared" si="14"/>
        <v>6.58</v>
      </c>
      <c r="Q14" s="266">
        <f>COUNTIFS('Daily KPI'!$D:$D,D14,'Daily KPI'!$K:$K,"&gt;0")</f>
        <v>0</v>
      </c>
      <c r="R14" s="268">
        <f t="shared" si="15"/>
        <v>0</v>
      </c>
      <c r="S14" s="268">
        <f>SUMIF($F$6:F14,F14,$R$6:R14)</f>
        <v>0</v>
      </c>
      <c r="T14" s="267">
        <f t="shared" si="16"/>
        <v>82.339417010102679</v>
      </c>
      <c r="U14" s="268">
        <f t="shared" si="17"/>
        <v>0</v>
      </c>
      <c r="V14" s="268">
        <f>SUMIF($F$6:F14,F14,$U$6:U14)</f>
        <v>0</v>
      </c>
      <c r="W14" s="269">
        <f t="shared" si="18"/>
        <v>9.3508344502579485E-2</v>
      </c>
      <c r="X14" s="269" t="str">
        <f t="shared" si="8"/>
        <v/>
      </c>
      <c r="Y14" s="269" t="str">
        <f t="shared" si="9"/>
        <v/>
      </c>
      <c r="Z14" s="267" t="str">
        <f>IFERROR(AVERAGEIF('Daily KPI'!$D:$D,Modelling_New[[#This Row],[Month]],'Daily KPI'!AB:AB),"")</f>
        <v/>
      </c>
      <c r="AA14" s="264" t="str">
        <f>IFERROR(AVERAGEIF($F$2:F14,F14,$Z$2:Z14),"")</f>
        <v/>
      </c>
      <c r="AB14" s="268"/>
      <c r="AC14" s="267"/>
      <c r="AD14" s="267"/>
      <c r="AE14" s="263">
        <v>0.995</v>
      </c>
      <c r="AF14" s="263">
        <v>0.995</v>
      </c>
      <c r="AG14" s="263"/>
      <c r="AH14" s="269"/>
      <c r="AI14" s="269"/>
      <c r="AJ14" s="269"/>
      <c r="AK14" s="269"/>
      <c r="AL14" s="269"/>
      <c r="AM14" s="275">
        <f>SUMIF('Daily KPI'!$D:$D,$D14,'Daily KPI'!AS:AS)</f>
        <v>0</v>
      </c>
      <c r="AN14" s="275">
        <f>SUMIF($F$2:F14,F14,$AM$2:AM14)</f>
        <v>0</v>
      </c>
      <c r="AO14" s="275"/>
    </row>
    <row r="15" spans="1:44">
      <c r="A15" s="255">
        <f t="shared" si="10"/>
        <v>14</v>
      </c>
      <c r="B15" s="256" t="str">
        <f t="shared" ref="B15:B37" si="19">B3</f>
        <v>May</v>
      </c>
      <c r="C15" s="256">
        <f t="shared" ref="C15:C30" si="20">C3</f>
        <v>5</v>
      </c>
      <c r="D15" s="257">
        <v>45413</v>
      </c>
      <c r="E15" s="258">
        <f>YEAR(D15)</f>
        <v>2024</v>
      </c>
      <c r="F15" s="258" t="s">
        <v>775</v>
      </c>
      <c r="G15" s="259">
        <f>DAY(EOMONTH(D15,0))</f>
        <v>31</v>
      </c>
      <c r="H15" s="264">
        <v>203.10123010000001</v>
      </c>
      <c r="I15" s="264">
        <f t="shared" ref="I15:I37" si="21">I3</f>
        <v>196.3</v>
      </c>
      <c r="J15" s="261"/>
      <c r="K15" s="260">
        <f t="shared" ref="K15:K37" si="22">K3</f>
        <v>24.803879999999999</v>
      </c>
      <c r="L15" s="259"/>
      <c r="M15" s="262">
        <v>5952.4434891221536</v>
      </c>
      <c r="N15" s="262">
        <v>42.629870410367175</v>
      </c>
      <c r="O15" s="263">
        <f t="shared" si="13"/>
        <v>0.71131336526443156</v>
      </c>
      <c r="P15" s="261">
        <f t="shared" si="14"/>
        <v>6.3322580645161297</v>
      </c>
      <c r="Q15" s="259">
        <f>COUNTIFS('Daily KPI'!$D:$D,D15,'Daily KPI'!$K:$K,"&gt;0")</f>
        <v>0</v>
      </c>
      <c r="R15" s="262">
        <f t="shared" si="15"/>
        <v>0</v>
      </c>
      <c r="S15" s="262">
        <f>SUMIF($F$6:F15,F15,$R$6:R15)</f>
        <v>0</v>
      </c>
      <c r="T15" s="261">
        <f t="shared" si="16"/>
        <v>192.01430610071463</v>
      </c>
      <c r="U15" s="262">
        <f t="shared" si="17"/>
        <v>0</v>
      </c>
      <c r="V15" s="262">
        <f>SUMIF($F$6:F15,F15,$U$6:U15)</f>
        <v>0</v>
      </c>
      <c r="W15" s="263">
        <f t="shared" si="18"/>
        <v>0.18767582473307515</v>
      </c>
      <c r="X15" s="263" t="str">
        <f t="shared" si="8"/>
        <v/>
      </c>
      <c r="Y15" s="263" t="str">
        <f t="shared" si="9"/>
        <v/>
      </c>
      <c r="Z15" s="261" t="str">
        <f>IFERROR(AVERAGEIF('Daily KPI'!$D:$D,Modelling_New[[#This Row],[Month]],'Daily KPI'!AB:AB),"")</f>
        <v/>
      </c>
      <c r="AA15" s="264" t="str">
        <f>IFERROR(AVERAGEIF($F$2:F15,F15,$Z$2:Z15),"")</f>
        <v/>
      </c>
      <c r="AB15" s="262"/>
      <c r="AC15" s="261"/>
      <c r="AD15" s="261"/>
      <c r="AE15" s="263">
        <v>0.995</v>
      </c>
      <c r="AF15" s="263">
        <v>0.995</v>
      </c>
      <c r="AG15" s="263"/>
      <c r="AH15" s="263"/>
      <c r="AI15" s="263"/>
      <c r="AJ15" s="263"/>
      <c r="AK15" s="263"/>
      <c r="AL15" s="263"/>
      <c r="AM15" s="275">
        <f>SUMIF('Daily KPI'!$D:$D,$D15,'Daily KPI'!AS:AS)</f>
        <v>0</v>
      </c>
      <c r="AN15" s="275">
        <f>SUMIF($F$2:F15,F15,$AM$2:AM15)</f>
        <v>0</v>
      </c>
      <c r="AO15" s="275"/>
    </row>
    <row r="16" spans="1:44">
      <c r="A16" s="255">
        <f t="shared" si="10"/>
        <v>15</v>
      </c>
      <c r="B16" s="256" t="str">
        <f t="shared" si="19"/>
        <v>June</v>
      </c>
      <c r="C16" s="256">
        <f t="shared" si="20"/>
        <v>6</v>
      </c>
      <c r="D16" s="257">
        <v>45444</v>
      </c>
      <c r="E16" s="258">
        <f t="shared" ref="E16:E37" si="23">YEAR(D16)</f>
        <v>2024</v>
      </c>
      <c r="F16" s="258" t="s">
        <v>775</v>
      </c>
      <c r="G16" s="259">
        <f t="shared" ref="G16:G37" si="24">DAY(EOMONTH(D16,0))</f>
        <v>30</v>
      </c>
      <c r="H16" s="264">
        <f t="shared" ref="H16:H30" si="25">H4</f>
        <v>163.70017110000001</v>
      </c>
      <c r="I16" s="264">
        <f t="shared" si="21"/>
        <v>158.6</v>
      </c>
      <c r="J16" s="261"/>
      <c r="K16" s="260">
        <f t="shared" si="22"/>
        <v>20.91329</v>
      </c>
      <c r="L16" s="259"/>
      <c r="M16" s="262">
        <v>7110.5292359739542</v>
      </c>
      <c r="N16" s="262">
        <v>60.989870410367175</v>
      </c>
      <c r="O16" s="263">
        <f t="shared" si="13"/>
        <v>0.73509087697328157</v>
      </c>
      <c r="P16" s="261">
        <f t="shared" si="14"/>
        <v>5.2866666666666662</v>
      </c>
      <c r="Q16" s="259">
        <f>COUNTIFS('Daily KPI'!$D:$D,D16,'Daily KPI'!$K:$K,"&gt;0")</f>
        <v>0</v>
      </c>
      <c r="R16" s="262">
        <f t="shared" si="15"/>
        <v>0</v>
      </c>
      <c r="S16" s="262">
        <f>SUMIF($F$6:F16,F16,$R$6:R16)</f>
        <v>0</v>
      </c>
      <c r="T16" s="261">
        <f t="shared" si="16"/>
        <v>237.01764119913182</v>
      </c>
      <c r="U16" s="262">
        <f t="shared" si="17"/>
        <v>0</v>
      </c>
      <c r="V16" s="270">
        <f>SUMIF($F$2:F37,F16,$U$2:U37)</f>
        <v>2729.0598141761152</v>
      </c>
      <c r="W16" s="263">
        <f t="shared" si="18"/>
        <v>0.1619241848443923</v>
      </c>
      <c r="X16" s="263" t="str">
        <f t="shared" si="8"/>
        <v/>
      </c>
      <c r="Y16" s="263" t="str">
        <f t="shared" si="9"/>
        <v/>
      </c>
      <c r="Z16" s="261" t="str">
        <f>IFERROR(AVERAGEIF('Daily KPI'!$D:$D,Modelling_New[[#This Row],[Month]],'Daily KPI'!AB:AB),"")</f>
        <v/>
      </c>
      <c r="AA16" s="264" t="str">
        <f>IFERROR(AVERAGEIF($F$2:F16,F16,$Z$2:Z16),"")</f>
        <v/>
      </c>
      <c r="AB16" s="262"/>
      <c r="AC16" s="261"/>
      <c r="AD16" s="261"/>
      <c r="AE16" s="263">
        <v>0.995</v>
      </c>
      <c r="AF16" s="263">
        <v>0.995</v>
      </c>
      <c r="AG16" s="263"/>
      <c r="AH16" s="263"/>
      <c r="AI16" s="263"/>
      <c r="AJ16" s="263"/>
      <c r="AK16" s="263"/>
      <c r="AL16" s="263"/>
      <c r="AM16" s="275">
        <f>SUMIF('Daily KPI'!$D:$D,$D16,'Daily KPI'!AS:AS)</f>
        <v>0</v>
      </c>
      <c r="AN16" s="275">
        <f>SUMIF($F$2:F16,F16,$AM$2:AM16)</f>
        <v>0</v>
      </c>
      <c r="AO16" s="275"/>
    </row>
    <row r="17" spans="1:41">
      <c r="A17" s="255">
        <f t="shared" si="10"/>
        <v>16</v>
      </c>
      <c r="B17" s="256" t="str">
        <f t="shared" si="19"/>
        <v>July</v>
      </c>
      <c r="C17" s="256">
        <f t="shared" si="20"/>
        <v>7</v>
      </c>
      <c r="D17" s="257">
        <v>45474</v>
      </c>
      <c r="E17" s="258">
        <f t="shared" si="23"/>
        <v>2024</v>
      </c>
      <c r="F17" s="258" t="s">
        <v>775</v>
      </c>
      <c r="G17" s="259">
        <f t="shared" si="24"/>
        <v>31</v>
      </c>
      <c r="H17" s="264">
        <f t="shared" si="25"/>
        <v>145.000258</v>
      </c>
      <c r="I17" s="264">
        <f t="shared" si="21"/>
        <v>141.19999999999999</v>
      </c>
      <c r="J17" s="261"/>
      <c r="K17" s="260">
        <f t="shared" si="22"/>
        <v>20.391279999999998</v>
      </c>
      <c r="L17" s="259"/>
      <c r="M17" s="262">
        <v>6510.4914844712384</v>
      </c>
      <c r="N17" s="262">
        <v>60.989870410367175</v>
      </c>
      <c r="O17" s="263">
        <f t="shared" si="13"/>
        <v>0.75599925564680326</v>
      </c>
      <c r="P17" s="261">
        <f t="shared" si="14"/>
        <v>4.5548387096774192</v>
      </c>
      <c r="Q17" s="259">
        <f>COUNTIFS('Daily KPI'!$D:$D,D17,'Daily KPI'!$K:$K,"&gt;0")</f>
        <v>0</v>
      </c>
      <c r="R17" s="262">
        <f t="shared" si="15"/>
        <v>0</v>
      </c>
      <c r="S17" s="270">
        <f>SUMIF($F$2:F37,F17,$R$2:R37)</f>
        <v>20.49677419354839</v>
      </c>
      <c r="T17" s="261">
        <f t="shared" si="16"/>
        <v>210.01585433778189</v>
      </c>
      <c r="U17" s="262">
        <f t="shared" si="17"/>
        <v>0</v>
      </c>
      <c r="V17" s="270">
        <f>SUMIF($F$2:F37,F17,$U$2:U37)</f>
        <v>2729.0598141761152</v>
      </c>
      <c r="W17" s="263">
        <f t="shared" si="18"/>
        <v>0.14347727808780728</v>
      </c>
      <c r="X17" s="263" t="str">
        <f t="shared" si="8"/>
        <v/>
      </c>
      <c r="Y17" s="263" t="str">
        <f t="shared" si="9"/>
        <v/>
      </c>
      <c r="Z17" s="261" t="str">
        <f>IFERROR(AVERAGEIF('Daily KPI'!$D:$D,Modelling_New[[#This Row],[Month]],'Daily KPI'!AB:AB),"")</f>
        <v/>
      </c>
      <c r="AA17" s="264" t="str">
        <f>IFERROR(AVERAGEIF($F$2:F17,F17,$Z$2:Z17),"")</f>
        <v/>
      </c>
      <c r="AB17" s="262"/>
      <c r="AC17" s="261"/>
      <c r="AD17" s="271"/>
      <c r="AE17" s="263">
        <v>0.995</v>
      </c>
      <c r="AF17" s="263">
        <v>0.995</v>
      </c>
      <c r="AG17" s="263"/>
      <c r="AH17" s="263"/>
      <c r="AI17" s="263"/>
      <c r="AJ17" s="263"/>
      <c r="AK17" s="263"/>
      <c r="AL17" s="263"/>
      <c r="AM17" s="275">
        <f>SUMIF('Daily KPI'!$D:$D,$D17,'Daily KPI'!AS:AS)</f>
        <v>0</v>
      </c>
      <c r="AN17" s="275">
        <f>SUMIF($F$2:F17,F17,$AM$2:AM17)</f>
        <v>0</v>
      </c>
      <c r="AO17" s="275"/>
    </row>
    <row r="18" spans="1:41">
      <c r="A18" s="255">
        <f t="shared" si="10"/>
        <v>17</v>
      </c>
      <c r="B18" s="256" t="str">
        <f t="shared" si="19"/>
        <v>August</v>
      </c>
      <c r="C18" s="256">
        <f t="shared" si="20"/>
        <v>8</v>
      </c>
      <c r="D18" s="257">
        <v>45505</v>
      </c>
      <c r="E18" s="258">
        <f t="shared" si="23"/>
        <v>2024</v>
      </c>
      <c r="F18" s="258" t="s">
        <v>775</v>
      </c>
      <c r="G18" s="259">
        <f t="shared" si="24"/>
        <v>31</v>
      </c>
      <c r="H18" s="264">
        <f t="shared" si="25"/>
        <v>150.50028639999999</v>
      </c>
      <c r="I18" s="264">
        <f t="shared" si="21"/>
        <v>149.30000000000001</v>
      </c>
      <c r="J18" s="261"/>
      <c r="K18" s="260">
        <f t="shared" si="22"/>
        <v>19.68656</v>
      </c>
      <c r="L18" s="259"/>
      <c r="M18" s="262">
        <v>7432.2183313394635</v>
      </c>
      <c r="N18" s="262">
        <v>63.99</v>
      </c>
      <c r="O18" s="263">
        <f t="shared" si="13"/>
        <v>0.7779407858477827</v>
      </c>
      <c r="P18" s="261">
        <f t="shared" si="14"/>
        <v>4.8161290322580648</v>
      </c>
      <c r="Q18" s="259">
        <f>COUNTIFS('Daily KPI'!$D:$D,D18,'Daily KPI'!$K:$K,"&gt;0")</f>
        <v>0</v>
      </c>
      <c r="R18" s="262">
        <f t="shared" si="15"/>
        <v>0</v>
      </c>
      <c r="S18" s="262">
        <f>SUMIF($F$6:F18,F18,$R$6:R18)</f>
        <v>0</v>
      </c>
      <c r="T18" s="261">
        <f t="shared" si="16"/>
        <v>239.74897843030527</v>
      </c>
      <c r="U18" s="262">
        <f t="shared" si="17"/>
        <v>0</v>
      </c>
      <c r="V18" s="270">
        <f>SUMIF($F$6:F18,F18,$U$6:U18)</f>
        <v>0</v>
      </c>
      <c r="W18" s="263">
        <f t="shared" si="18"/>
        <v>0.156110966837465</v>
      </c>
      <c r="X18" s="263" t="str">
        <f t="shared" si="8"/>
        <v/>
      </c>
      <c r="Y18" s="263" t="str">
        <f t="shared" si="9"/>
        <v/>
      </c>
      <c r="Z18" s="261" t="str">
        <f>IFERROR(AVERAGEIF('Daily KPI'!$D:$D,Modelling_New[[#This Row],[Month]],'Daily KPI'!AB:AB),"")</f>
        <v/>
      </c>
      <c r="AA18" s="264" t="str">
        <f>IFERROR(AVERAGEIF($F$2:F18,F18,$Z$2:Z18),"")</f>
        <v/>
      </c>
      <c r="AB18" s="262"/>
      <c r="AC18" s="261"/>
      <c r="AD18" s="261"/>
      <c r="AE18" s="263">
        <v>0.995</v>
      </c>
      <c r="AF18" s="263">
        <v>0.995</v>
      </c>
      <c r="AG18" s="263"/>
      <c r="AH18" s="263"/>
      <c r="AI18" s="263"/>
      <c r="AJ18" s="263"/>
      <c r="AK18" s="263"/>
      <c r="AL18" s="263"/>
      <c r="AM18" s="275">
        <f>SUMIF('Daily KPI'!$D:$D,$D18,'Daily KPI'!AS:AS)</f>
        <v>0</v>
      </c>
      <c r="AN18" s="275">
        <f>SUMIF($F$2:F18,F18,$AM$2:AM18)</f>
        <v>0</v>
      </c>
      <c r="AO18" s="275"/>
    </row>
    <row r="19" spans="1:41">
      <c r="A19" s="255">
        <f t="shared" si="10"/>
        <v>18</v>
      </c>
      <c r="B19" s="256" t="str">
        <f t="shared" si="19"/>
        <v>September</v>
      </c>
      <c r="C19" s="256">
        <f t="shared" si="20"/>
        <v>9</v>
      </c>
      <c r="D19" s="257">
        <v>45536</v>
      </c>
      <c r="E19" s="258">
        <f t="shared" si="23"/>
        <v>2024</v>
      </c>
      <c r="F19" s="258" t="s">
        <v>775</v>
      </c>
      <c r="G19" s="259">
        <f t="shared" si="24"/>
        <v>30</v>
      </c>
      <c r="H19" s="264">
        <f t="shared" si="25"/>
        <v>153.4001772</v>
      </c>
      <c r="I19" s="264">
        <f t="shared" si="21"/>
        <v>157.19999999999999</v>
      </c>
      <c r="J19" s="261"/>
      <c r="K19" s="260">
        <f t="shared" si="22"/>
        <v>18.930330000000001</v>
      </c>
      <c r="L19" s="259"/>
      <c r="M19" s="262">
        <v>7970.1027192020019</v>
      </c>
      <c r="N19" s="262">
        <v>63.99</v>
      </c>
      <c r="O19" s="263">
        <f t="shared" si="13"/>
        <v>0.79231753363200452</v>
      </c>
      <c r="P19" s="261">
        <f t="shared" si="14"/>
        <v>5.2399999999999993</v>
      </c>
      <c r="Q19" s="259">
        <f>COUNTIFS('Daily KPI'!$D:$D,D19,'Daily KPI'!$K:$K,"&gt;0")</f>
        <v>0</v>
      </c>
      <c r="R19" s="262">
        <f t="shared" si="15"/>
        <v>0</v>
      </c>
      <c r="S19" s="270">
        <f>SUMIF($F$6:F19,F19,$R$6:R19)</f>
        <v>0</v>
      </c>
      <c r="T19" s="261">
        <f t="shared" si="16"/>
        <v>265.67009064006675</v>
      </c>
      <c r="U19" s="262">
        <f t="shared" si="17"/>
        <v>0</v>
      </c>
      <c r="V19" s="270">
        <f>SUMIF($F$6:F19,F19,$U$6:U19)</f>
        <v>0</v>
      </c>
      <c r="W19" s="263">
        <f t="shared" si="18"/>
        <v>0.17298932817632101</v>
      </c>
      <c r="X19" s="263" t="str">
        <f t="shared" si="8"/>
        <v/>
      </c>
      <c r="Y19" s="263" t="str">
        <f t="shared" si="9"/>
        <v/>
      </c>
      <c r="Z19" s="261" t="str">
        <f>IFERROR(AVERAGEIF('Daily KPI'!$D:$D,Modelling_New[[#This Row],[Month]],'Daily KPI'!AB:AB),"")</f>
        <v/>
      </c>
      <c r="AA19" s="264" t="str">
        <f>IFERROR(AVERAGEIF($F$2:F19,F19,$Z$2:Z19),"")</f>
        <v/>
      </c>
      <c r="AB19" s="262"/>
      <c r="AC19" s="261"/>
      <c r="AD19" s="271"/>
      <c r="AE19" s="263">
        <v>0.995</v>
      </c>
      <c r="AF19" s="263">
        <v>0.995</v>
      </c>
      <c r="AG19" s="263"/>
      <c r="AH19" s="263"/>
      <c r="AI19" s="263"/>
      <c r="AJ19" s="263"/>
      <c r="AK19" s="263"/>
      <c r="AL19" s="263"/>
      <c r="AM19" s="275">
        <f>SUMIF('Daily KPI'!$D:$D,$D19,'Daily KPI'!AS:AS)</f>
        <v>0</v>
      </c>
      <c r="AN19" s="275">
        <f>SUMIF($F$2:F19,F19,$AM$2:AM19)</f>
        <v>0</v>
      </c>
      <c r="AO19" s="275"/>
    </row>
    <row r="20" spans="1:41">
      <c r="A20" s="255">
        <f t="shared" si="10"/>
        <v>19</v>
      </c>
      <c r="B20" s="256" t="str">
        <f t="shared" si="19"/>
        <v>October</v>
      </c>
      <c r="C20" s="256">
        <f t="shared" si="20"/>
        <v>10</v>
      </c>
      <c r="D20" s="257">
        <v>45566</v>
      </c>
      <c r="E20" s="258">
        <f t="shared" si="23"/>
        <v>2024</v>
      </c>
      <c r="F20" s="258" t="s">
        <v>775</v>
      </c>
      <c r="G20" s="259">
        <f t="shared" si="24"/>
        <v>31</v>
      </c>
      <c r="H20" s="264">
        <f t="shared" si="25"/>
        <v>157.9983823</v>
      </c>
      <c r="I20" s="264">
        <f t="shared" si="21"/>
        <v>167.2</v>
      </c>
      <c r="J20" s="261"/>
      <c r="K20" s="260">
        <f t="shared" si="22"/>
        <v>19.660550000000001</v>
      </c>
      <c r="L20" s="259"/>
      <c r="M20" s="262">
        <v>18660.417596634659</v>
      </c>
      <c r="N20" s="262">
        <v>162.23625000000001</v>
      </c>
      <c r="O20" s="263">
        <f t="shared" si="13"/>
        <v>0.68791881223169915</v>
      </c>
      <c r="P20" s="261">
        <f t="shared" si="14"/>
        <v>5.3935483870967742</v>
      </c>
      <c r="Q20" s="259">
        <f>COUNTIFS('Daily KPI'!$D:$D,D20,'Daily KPI'!$K:$K,"&gt;0")</f>
        <v>0</v>
      </c>
      <c r="R20" s="262">
        <f t="shared" si="15"/>
        <v>0</v>
      </c>
      <c r="S20" s="262">
        <f>SUMIF($F$6:F20,F20,$R$6:R20)</f>
        <v>0</v>
      </c>
      <c r="T20" s="261">
        <f t="shared" si="16"/>
        <v>601.94895473015026</v>
      </c>
      <c r="U20" s="262">
        <f t="shared" si="17"/>
        <v>0</v>
      </c>
      <c r="V20" s="270">
        <f>SUMIF($F$6:F20,F20,$U$6:U20)</f>
        <v>0</v>
      </c>
      <c r="W20" s="263">
        <f t="shared" si="18"/>
        <v>0.15459680834024206</v>
      </c>
      <c r="X20" s="263" t="str">
        <f t="shared" si="8"/>
        <v/>
      </c>
      <c r="Y20" s="263" t="str">
        <f t="shared" si="9"/>
        <v/>
      </c>
      <c r="Z20" s="261" t="str">
        <f>IFERROR(AVERAGEIF('Daily KPI'!$D:$D,Modelling_New[[#This Row],[Month]],'Daily KPI'!AB:AB),"")</f>
        <v/>
      </c>
      <c r="AA20" s="264" t="str">
        <f>IFERROR(AVERAGEIF($F$2:F20,F20,$Z$2:Z20),"")</f>
        <v/>
      </c>
      <c r="AB20" s="262"/>
      <c r="AC20" s="261"/>
      <c r="AD20" s="261"/>
      <c r="AE20" s="263">
        <v>0.995</v>
      </c>
      <c r="AF20" s="263">
        <v>0.995</v>
      </c>
      <c r="AG20" s="263"/>
      <c r="AH20" s="263"/>
      <c r="AI20" s="263"/>
      <c r="AJ20" s="263"/>
      <c r="AK20" s="263"/>
      <c r="AL20" s="263"/>
      <c r="AM20" s="275">
        <f>SUMIF('Daily KPI'!$D:$D,$D20,'Daily KPI'!AS:AS)</f>
        <v>0</v>
      </c>
      <c r="AN20" s="275">
        <f>SUMIF($F$2:F20,F20,$AM$2:AM20)</f>
        <v>0</v>
      </c>
      <c r="AO20" s="275"/>
    </row>
    <row r="21" spans="1:41">
      <c r="A21" s="255">
        <f t="shared" si="10"/>
        <v>20</v>
      </c>
      <c r="B21" s="256" t="str">
        <f t="shared" si="19"/>
        <v>November</v>
      </c>
      <c r="C21" s="256">
        <f t="shared" si="20"/>
        <v>11</v>
      </c>
      <c r="D21" s="257">
        <v>45597</v>
      </c>
      <c r="E21" s="258">
        <f t="shared" si="23"/>
        <v>2024</v>
      </c>
      <c r="F21" s="258" t="s">
        <v>775</v>
      </c>
      <c r="G21" s="259">
        <f t="shared" si="24"/>
        <v>30</v>
      </c>
      <c r="H21" s="264">
        <f t="shared" si="25"/>
        <v>147.60061490000001</v>
      </c>
      <c r="I21" s="264">
        <f t="shared" si="21"/>
        <v>162</v>
      </c>
      <c r="J21" s="261"/>
      <c r="K21" s="260">
        <f t="shared" si="22"/>
        <v>17.558019999999999</v>
      </c>
      <c r="L21" s="259"/>
      <c r="M21" s="262">
        <v>19778.063670774114</v>
      </c>
      <c r="N21" s="262">
        <v>162.23625000000001</v>
      </c>
      <c r="O21" s="263">
        <f t="shared" si="13"/>
        <v>0.75252486902622717</v>
      </c>
      <c r="P21" s="261">
        <f t="shared" si="14"/>
        <v>5.4</v>
      </c>
      <c r="Q21" s="259">
        <f>COUNTIFS('Daily KPI'!$D:$D,D21,'Daily KPI'!$K:$K,"&gt;0")</f>
        <v>0</v>
      </c>
      <c r="R21" s="262">
        <f t="shared" si="15"/>
        <v>0</v>
      </c>
      <c r="S21" s="270">
        <f>SUMIF($F$6:F21,F21,$R$6:R21)</f>
        <v>0</v>
      </c>
      <c r="T21" s="261">
        <f t="shared" si="16"/>
        <v>659.26878902580381</v>
      </c>
      <c r="U21" s="262">
        <f t="shared" si="17"/>
        <v>0</v>
      </c>
      <c r="V21" s="270">
        <f>SUMIF($F$6:F21,F21,$U$6:U21)</f>
        <v>0</v>
      </c>
      <c r="W21" s="263">
        <f t="shared" si="18"/>
        <v>0.16931809553090113</v>
      </c>
      <c r="X21" s="263" t="str">
        <f t="shared" si="8"/>
        <v/>
      </c>
      <c r="Y21" s="263" t="str">
        <f t="shared" si="9"/>
        <v/>
      </c>
      <c r="Z21" s="261" t="str">
        <f>IFERROR(AVERAGEIF('Daily KPI'!$D:$D,Modelling_New[[#This Row],[Month]],'Daily KPI'!AB:AB),"")</f>
        <v/>
      </c>
      <c r="AA21" s="264" t="str">
        <f>IFERROR(AVERAGEIF($F$2:F21,F21,$Z$2:Z21),"")</f>
        <v/>
      </c>
      <c r="AB21" s="262"/>
      <c r="AC21" s="261"/>
      <c r="AD21" s="271"/>
      <c r="AE21" s="263">
        <v>0.995</v>
      </c>
      <c r="AF21" s="263">
        <v>0.995</v>
      </c>
      <c r="AG21" s="263"/>
      <c r="AH21" s="263"/>
      <c r="AI21" s="263"/>
      <c r="AJ21" s="263"/>
      <c r="AK21" s="263"/>
      <c r="AL21" s="263"/>
      <c r="AM21" s="275">
        <f>SUMIF('Daily KPI'!$D:$D,$D21,'Daily KPI'!AS:AS)</f>
        <v>0</v>
      </c>
      <c r="AN21" s="275">
        <f>SUMIF($F$2:F21,F21,$AM$2:AM21)</f>
        <v>0</v>
      </c>
      <c r="AO21" s="275"/>
    </row>
    <row r="22" spans="1:41">
      <c r="A22" s="255">
        <f t="shared" si="10"/>
        <v>21</v>
      </c>
      <c r="B22" s="256" t="str">
        <f t="shared" si="19"/>
        <v>December</v>
      </c>
      <c r="C22" s="256">
        <f t="shared" si="20"/>
        <v>12</v>
      </c>
      <c r="D22" s="257">
        <v>45627</v>
      </c>
      <c r="E22" s="258">
        <f t="shared" si="23"/>
        <v>2024</v>
      </c>
      <c r="F22" s="258" t="s">
        <v>775</v>
      </c>
      <c r="G22" s="259">
        <f t="shared" si="24"/>
        <v>31</v>
      </c>
      <c r="H22" s="264">
        <f t="shared" si="25"/>
        <v>146.50010510000001</v>
      </c>
      <c r="I22" s="264">
        <f t="shared" si="21"/>
        <v>164.3</v>
      </c>
      <c r="J22" s="261"/>
      <c r="K22" s="260">
        <f t="shared" si="22"/>
        <v>17.196370000000002</v>
      </c>
      <c r="L22" s="259"/>
      <c r="M22" s="262">
        <v>21626.933309376465</v>
      </c>
      <c r="N22" s="262">
        <v>162.23625000000001</v>
      </c>
      <c r="O22" s="263">
        <f t="shared" si="13"/>
        <v>0.81135231244545203</v>
      </c>
      <c r="P22" s="261">
        <f t="shared" si="14"/>
        <v>5.3000000000000007</v>
      </c>
      <c r="Q22" s="259">
        <f>COUNTIFS('Daily KPI'!$D:$D,D22,'Daily KPI'!$K:$K,"&gt;0")</f>
        <v>0</v>
      </c>
      <c r="R22" s="262">
        <f t="shared" si="15"/>
        <v>0</v>
      </c>
      <c r="S22" s="262">
        <f>SUMIF($F$6:F22,F22,$R$6:R22)</f>
        <v>0</v>
      </c>
      <c r="T22" s="261">
        <f t="shared" si="16"/>
        <v>697.64300997988596</v>
      </c>
      <c r="U22" s="262">
        <f t="shared" si="17"/>
        <v>0</v>
      </c>
      <c r="V22" s="270">
        <f>SUMIF($F$6:F22,F22,$U$6:U22)</f>
        <v>0</v>
      </c>
      <c r="W22" s="263">
        <f t="shared" si="18"/>
        <v>0.17917363566503733</v>
      </c>
      <c r="X22" s="263" t="str">
        <f t="shared" si="8"/>
        <v/>
      </c>
      <c r="Y22" s="263" t="str">
        <f t="shared" si="9"/>
        <v/>
      </c>
      <c r="Z22" s="261" t="str">
        <f>IFERROR(AVERAGEIF('Daily KPI'!$D:$D,Modelling_New[[#This Row],[Month]],'Daily KPI'!AB:AB),"")</f>
        <v/>
      </c>
      <c r="AA22" s="264" t="str">
        <f>IFERROR(AVERAGEIF($F$2:F22,F22,$Z$2:Z22),"")</f>
        <v/>
      </c>
      <c r="AB22" s="262"/>
      <c r="AC22" s="261"/>
      <c r="AD22" s="261"/>
      <c r="AE22" s="263">
        <v>0.995</v>
      </c>
      <c r="AF22" s="263">
        <v>0.995</v>
      </c>
      <c r="AG22" s="263"/>
      <c r="AH22" s="263"/>
      <c r="AI22" s="263"/>
      <c r="AJ22" s="263"/>
      <c r="AK22" s="263"/>
      <c r="AL22" s="263"/>
      <c r="AM22" s="275">
        <f>SUMIF('Daily KPI'!$D:$D,$D22,'Daily KPI'!AS:AS)</f>
        <v>0</v>
      </c>
      <c r="AN22" s="275">
        <f>SUMIF($F$2:F22,F22,$AM$2:AM22)</f>
        <v>0</v>
      </c>
      <c r="AO22" s="275"/>
    </row>
    <row r="23" spans="1:41">
      <c r="A23" s="255">
        <f t="shared" si="10"/>
        <v>22</v>
      </c>
      <c r="B23" s="256" t="str">
        <f t="shared" si="19"/>
        <v>January</v>
      </c>
      <c r="C23" s="256">
        <f t="shared" si="20"/>
        <v>1</v>
      </c>
      <c r="D23" s="257">
        <v>45658</v>
      </c>
      <c r="E23" s="258">
        <f t="shared" si="23"/>
        <v>2025</v>
      </c>
      <c r="F23" s="258" t="s">
        <v>775</v>
      </c>
      <c r="G23" s="259">
        <f t="shared" si="24"/>
        <v>31</v>
      </c>
      <c r="H23" s="264">
        <f t="shared" si="25"/>
        <v>147.60061490000001</v>
      </c>
      <c r="I23" s="264">
        <f t="shared" si="21"/>
        <v>186.2</v>
      </c>
      <c r="J23" s="261"/>
      <c r="K23" s="260">
        <f t="shared" si="22"/>
        <v>17.42991</v>
      </c>
      <c r="L23" s="259"/>
      <c r="M23" s="262">
        <v>25506.017392419453</v>
      </c>
      <c r="N23" s="262">
        <v>162.23625000000001</v>
      </c>
      <c r="O23" s="263">
        <f t="shared" si="13"/>
        <v>0.84433555060376742</v>
      </c>
      <c r="P23" s="261">
        <f t="shared" si="14"/>
        <v>6.0064516129032253</v>
      </c>
      <c r="Q23" s="259">
        <f>COUNTIFS('Daily KPI'!$D:$D,D23,'Daily KPI'!$K:$K,"&gt;0")</f>
        <v>0</v>
      </c>
      <c r="R23" s="262">
        <f t="shared" si="15"/>
        <v>0</v>
      </c>
      <c r="S23" s="270">
        <f>SUMIF($F$6:F23,F23,$R$6:R23)</f>
        <v>0</v>
      </c>
      <c r="T23" s="261">
        <f t="shared" si="16"/>
        <v>822.77475459417587</v>
      </c>
      <c r="U23" s="262">
        <f t="shared" si="17"/>
        <v>0</v>
      </c>
      <c r="V23" s="270">
        <f>SUMIF($F$6:F23,F23,$U$6:U23)</f>
        <v>0</v>
      </c>
      <c r="W23" s="263">
        <f t="shared" si="18"/>
        <v>0.21131085957314716</v>
      </c>
      <c r="X23" s="263" t="str">
        <f t="shared" si="8"/>
        <v/>
      </c>
      <c r="Y23" s="263" t="str">
        <f t="shared" si="9"/>
        <v/>
      </c>
      <c r="Z23" s="261" t="str">
        <f>IFERROR(AVERAGEIF('Daily KPI'!$D:$D,Modelling_New[[#This Row],[Month]],'Daily KPI'!AB:AB),"")</f>
        <v/>
      </c>
      <c r="AA23" s="264" t="str">
        <f>IFERROR(AVERAGEIF($F$2:F23,F23,$Z$2:Z23),"")</f>
        <v/>
      </c>
      <c r="AB23" s="262"/>
      <c r="AC23" s="261"/>
      <c r="AD23" s="271"/>
      <c r="AE23" s="263">
        <v>0.995</v>
      </c>
      <c r="AF23" s="263">
        <v>0.995</v>
      </c>
      <c r="AG23" s="263"/>
      <c r="AH23" s="263"/>
      <c r="AI23" s="263"/>
      <c r="AJ23" s="263"/>
      <c r="AK23" s="263"/>
      <c r="AL23" s="263"/>
      <c r="AM23" s="275">
        <f>SUMIF('Daily KPI'!$D:$D,$D23,'Daily KPI'!AS:AS)</f>
        <v>0</v>
      </c>
      <c r="AN23" s="275">
        <f>SUMIF($F$2:F23,F23,$AM$2:AM23)</f>
        <v>0</v>
      </c>
      <c r="AO23" s="275"/>
    </row>
    <row r="24" spans="1:41">
      <c r="A24" s="255">
        <f t="shared" si="10"/>
        <v>23</v>
      </c>
      <c r="B24" s="256" t="str">
        <f t="shared" si="19"/>
        <v>February</v>
      </c>
      <c r="C24" s="256">
        <f t="shared" si="20"/>
        <v>2</v>
      </c>
      <c r="D24" s="257">
        <v>45689</v>
      </c>
      <c r="E24" s="258">
        <f t="shared" si="23"/>
        <v>2025</v>
      </c>
      <c r="F24" s="258" t="s">
        <v>775</v>
      </c>
      <c r="G24" s="259">
        <f t="shared" si="24"/>
        <v>28</v>
      </c>
      <c r="H24" s="264">
        <f t="shared" si="25"/>
        <v>146.50010510000001</v>
      </c>
      <c r="I24" s="264">
        <f t="shared" si="21"/>
        <v>181.9</v>
      </c>
      <c r="J24" s="261"/>
      <c r="K24" s="260">
        <f t="shared" si="22"/>
        <v>17.77167</v>
      </c>
      <c r="L24" s="259"/>
      <c r="M24" s="262">
        <v>24790.774873995877</v>
      </c>
      <c r="N24" s="262">
        <v>162.23625000000001</v>
      </c>
      <c r="O24" s="263">
        <f t="shared" si="13"/>
        <v>0.84005844709471811</v>
      </c>
      <c r="P24" s="261">
        <f t="shared" si="14"/>
        <v>6.4964285714285719</v>
      </c>
      <c r="Q24" s="259">
        <f>COUNTIFS('Daily KPI'!$D:$D,D24,'Daily KPI'!$K:$K,"&gt;0")</f>
        <v>0</v>
      </c>
      <c r="R24" s="262">
        <f t="shared" si="15"/>
        <v>0</v>
      </c>
      <c r="S24" s="262">
        <f>SUMIF($F$6:F24,F24,$R$6:R24)</f>
        <v>0</v>
      </c>
      <c r="T24" s="261">
        <f t="shared" si="16"/>
        <v>885.38481692842413</v>
      </c>
      <c r="U24" s="262">
        <f t="shared" si="17"/>
        <v>0</v>
      </c>
      <c r="V24" s="270">
        <f>SUMIF($F$6:F24,F24,$U$6:U24)</f>
        <v>0</v>
      </c>
      <c r="W24" s="263">
        <f t="shared" si="18"/>
        <v>0.2273908207240018</v>
      </c>
      <c r="X24" s="263" t="str">
        <f t="shared" si="8"/>
        <v/>
      </c>
      <c r="Y24" s="263" t="str">
        <f t="shared" si="9"/>
        <v/>
      </c>
      <c r="Z24" s="261" t="str">
        <f>IFERROR(AVERAGEIF('Daily KPI'!$D:$D,Modelling_New[[#This Row],[Month]],'Daily KPI'!AB:AB),"")</f>
        <v/>
      </c>
      <c r="AA24" s="264" t="str">
        <f>IFERROR(AVERAGEIF($F$2:F24,F24,$Z$2:Z24),"")</f>
        <v/>
      </c>
      <c r="AB24" s="262"/>
      <c r="AC24" s="261"/>
      <c r="AD24" s="261"/>
      <c r="AE24" s="263">
        <v>0.995</v>
      </c>
      <c r="AF24" s="263">
        <v>0.995</v>
      </c>
      <c r="AG24" s="263"/>
      <c r="AH24" s="263"/>
      <c r="AI24" s="263"/>
      <c r="AJ24" s="263"/>
      <c r="AK24" s="263"/>
      <c r="AL24" s="263"/>
      <c r="AM24" s="275">
        <f>SUMIF('Daily KPI'!$D:$D,$D24,'Daily KPI'!AS:AS)</f>
        <v>0</v>
      </c>
      <c r="AN24" s="275">
        <f>SUMIF($F$2:F24,F24,$AM$2:AM24)</f>
        <v>0</v>
      </c>
      <c r="AO24" s="275"/>
    </row>
    <row r="25" spans="1:41">
      <c r="A25" s="255">
        <f t="shared" si="10"/>
        <v>24</v>
      </c>
      <c r="B25" s="256" t="str">
        <f t="shared" si="19"/>
        <v>March</v>
      </c>
      <c r="C25" s="256">
        <f t="shared" si="20"/>
        <v>3</v>
      </c>
      <c r="D25" s="257">
        <v>45717</v>
      </c>
      <c r="E25" s="258">
        <f t="shared" si="23"/>
        <v>2025</v>
      </c>
      <c r="F25" s="258" t="s">
        <v>775</v>
      </c>
      <c r="G25" s="259">
        <f t="shared" si="24"/>
        <v>31</v>
      </c>
      <c r="H25" s="264">
        <f t="shared" si="25"/>
        <v>165.5998061</v>
      </c>
      <c r="I25" s="264">
        <f t="shared" si="21"/>
        <v>211.8</v>
      </c>
      <c r="J25" s="261"/>
      <c r="K25" s="260">
        <f t="shared" si="22"/>
        <v>22.15643</v>
      </c>
      <c r="L25" s="259"/>
      <c r="M25" s="262">
        <v>28200.284746486523</v>
      </c>
      <c r="N25" s="262">
        <v>162.23625000000001</v>
      </c>
      <c r="O25" s="263">
        <f t="shared" si="13"/>
        <v>0.8206909388795508</v>
      </c>
      <c r="P25" s="261">
        <f t="shared" si="14"/>
        <v>6.8322580645161297</v>
      </c>
      <c r="Q25" s="259">
        <f>COUNTIFS('Daily KPI'!$D:$D,D25,'Daily KPI'!$K:$K,"&gt;0")</f>
        <v>3</v>
      </c>
      <c r="R25" s="262">
        <f t="shared" si="15"/>
        <v>20.49677419354839</v>
      </c>
      <c r="S25" s="270">
        <f>SUMIF($F$6:F25,F25,$R$6:R25)</f>
        <v>20.49677419354839</v>
      </c>
      <c r="T25" s="261">
        <f t="shared" si="16"/>
        <v>909.68660472537169</v>
      </c>
      <c r="U25" s="262">
        <f t="shared" si="17"/>
        <v>2729.0598141761152</v>
      </c>
      <c r="V25" s="270">
        <f>SUMIF($F$6:F25,F25,$U$6:U25)</f>
        <v>2729.0598141761152</v>
      </c>
      <c r="W25" s="263">
        <f t="shared" si="18"/>
        <v>0.23363217856813023</v>
      </c>
      <c r="X25" s="263">
        <f t="shared" si="8"/>
        <v>0.23363217856813026</v>
      </c>
      <c r="Y25" s="263">
        <f t="shared" si="9"/>
        <v>0.23363217856813026</v>
      </c>
      <c r="Z25" s="261">
        <f>IFERROR(AVERAGEIF('Daily KPI'!$D:$D,Modelling_New[[#This Row],[Month]],'Daily KPI'!AB:AB),"")</f>
        <v>147.87666666666667</v>
      </c>
      <c r="AA25" s="264">
        <f>IFERROR(AVERAGEIF($F$2:F25,F25,$Z$2:Z25),"")</f>
        <v>147.87666666666667</v>
      </c>
      <c r="AB25" s="262"/>
      <c r="AC25" s="261"/>
      <c r="AD25" s="271"/>
      <c r="AE25" s="263">
        <v>0.995</v>
      </c>
      <c r="AF25" s="263">
        <v>0.995</v>
      </c>
      <c r="AG25" s="263"/>
      <c r="AH25" s="263"/>
      <c r="AI25" s="263"/>
      <c r="AJ25" s="263"/>
      <c r="AK25" s="263"/>
      <c r="AL25" s="263"/>
      <c r="AM25" s="275">
        <f>SUMIF('Daily KPI'!$D:$D,$D25,'Daily KPI'!AS:AS)</f>
        <v>2487509.8410763107</v>
      </c>
      <c r="AN25" s="275">
        <f>SUMIF($F$2:F25,F25,$AM$2:AM25)</f>
        <v>2487509.8410763107</v>
      </c>
      <c r="AO25" s="275"/>
    </row>
    <row r="26" spans="1:41">
      <c r="A26" s="255">
        <f t="shared" si="10"/>
        <v>25</v>
      </c>
      <c r="B26" s="256" t="str">
        <f t="shared" si="19"/>
        <v>April</v>
      </c>
      <c r="C26" s="256">
        <f t="shared" si="20"/>
        <v>4</v>
      </c>
      <c r="D26" s="257">
        <v>45748</v>
      </c>
      <c r="E26" s="258">
        <f t="shared" si="23"/>
        <v>2025</v>
      </c>
      <c r="F26" s="258" t="s">
        <v>776</v>
      </c>
      <c r="G26" s="259">
        <f t="shared" si="24"/>
        <v>30</v>
      </c>
      <c r="H26" s="264">
        <f t="shared" si="25"/>
        <v>167.2996761</v>
      </c>
      <c r="I26" s="264">
        <f t="shared" si="21"/>
        <v>197.4</v>
      </c>
      <c r="J26" s="261"/>
      <c r="K26" s="260">
        <f t="shared" si="22"/>
        <v>23.057770000000001</v>
      </c>
      <c r="L26" s="259"/>
      <c r="M26" s="262">
        <v>26570.50046874486</v>
      </c>
      <c r="N26" s="262">
        <v>175.77</v>
      </c>
      <c r="O26" s="263">
        <f t="shared" si="13"/>
        <v>0.76578672508626999</v>
      </c>
      <c r="P26" s="261">
        <f t="shared" si="14"/>
        <v>6.58</v>
      </c>
      <c r="Q26" s="259">
        <f>COUNTIFS('Daily KPI'!$D:$D,D26,'Daily KPI'!$K:$K,"&gt;0")</f>
        <v>30</v>
      </c>
      <c r="R26" s="262">
        <f t="shared" si="15"/>
        <v>197.4</v>
      </c>
      <c r="S26" s="262">
        <f>SUMIF($F$6:F26,F26,$R$6:R26)</f>
        <v>197.4</v>
      </c>
      <c r="T26" s="261">
        <f t="shared" si="16"/>
        <v>885.68334895816201</v>
      </c>
      <c r="U26" s="262">
        <f t="shared" si="17"/>
        <v>26570.50046874486</v>
      </c>
      <c r="V26" s="270">
        <f>SUMIF($F$6:F26,F26,$U$6:U26)</f>
        <v>26570.50046874486</v>
      </c>
      <c r="W26" s="263">
        <f t="shared" si="18"/>
        <v>0.20995319379448568</v>
      </c>
      <c r="X26" s="263">
        <f t="shared" si="8"/>
        <v>0.20995319379448568</v>
      </c>
      <c r="Y26" s="263">
        <f t="shared" si="9"/>
        <v>0.20995319379448568</v>
      </c>
      <c r="Z26" s="261">
        <f>IFERROR(AVERAGEIF('Daily KPI'!$D:$D,Modelling_New[[#This Row],[Month]],'Daily KPI'!AB:AB),"")</f>
        <v>151.40766666666664</v>
      </c>
      <c r="AA26" s="264">
        <f>IFERROR(AVERAGEIF($F$2:F26,F26,$Z$2:Z26),"")</f>
        <v>151.40766666666664</v>
      </c>
      <c r="AB26" s="262"/>
      <c r="AC26" s="261"/>
      <c r="AD26" s="261"/>
      <c r="AE26" s="263">
        <v>0.995</v>
      </c>
      <c r="AF26" s="263">
        <v>0.995</v>
      </c>
      <c r="AG26" s="263"/>
      <c r="AH26" s="263"/>
      <c r="AI26" s="263"/>
      <c r="AJ26" s="263"/>
      <c r="AK26" s="263"/>
      <c r="AL26" s="263"/>
      <c r="AM26" s="274">
        <f>SUMIF('Daily KPI'!$D:$D,$D26,'Daily KPI'!AS:AS)</f>
        <v>22887736.690779034</v>
      </c>
      <c r="AN26" s="274">
        <f>SUMIF($F$2:F26,F26,$AM$2:AM26)</f>
        <v>22887736.690779034</v>
      </c>
      <c r="AO26" s="275">
        <f>$M26/N26*1000</f>
        <v>151166.29953202969</v>
      </c>
    </row>
    <row r="27" spans="1:41">
      <c r="A27" s="255">
        <f t="shared" si="10"/>
        <v>26</v>
      </c>
      <c r="B27" s="256" t="str">
        <f t="shared" si="19"/>
        <v>May</v>
      </c>
      <c r="C27" s="256">
        <f t="shared" si="20"/>
        <v>5</v>
      </c>
      <c r="D27" s="257">
        <v>45778</v>
      </c>
      <c r="E27" s="258">
        <f t="shared" si="23"/>
        <v>2025</v>
      </c>
      <c r="F27" s="258" t="s">
        <v>776</v>
      </c>
      <c r="G27" s="259">
        <f t="shared" si="24"/>
        <v>31</v>
      </c>
      <c r="H27" s="264">
        <f t="shared" si="25"/>
        <v>203.10123010000001</v>
      </c>
      <c r="I27" s="264">
        <f t="shared" si="21"/>
        <v>196.3</v>
      </c>
      <c r="J27" s="261"/>
      <c r="K27" s="260">
        <f t="shared" si="22"/>
        <v>24.803879999999999</v>
      </c>
      <c r="L27" s="259"/>
      <c r="M27" s="262">
        <v>29510.570551175315</v>
      </c>
      <c r="N27" s="262">
        <v>194.4</v>
      </c>
      <c r="O27" s="263">
        <f t="shared" si="13"/>
        <v>0.77332321169976126</v>
      </c>
      <c r="P27" s="261">
        <f t="shared" si="14"/>
        <v>6.3322580645161297</v>
      </c>
      <c r="Q27" s="259">
        <f>COUNTIFS('Daily KPI'!$D:$D,D27,'Daily KPI'!$K:$K,"&gt;0")</f>
        <v>31</v>
      </c>
      <c r="R27" s="262">
        <f t="shared" si="15"/>
        <v>196.3</v>
      </c>
      <c r="S27" s="270">
        <f>SUMIF($F$6:F27,F27,$R$6:R27)</f>
        <v>393.70000000000005</v>
      </c>
      <c r="T27" s="261">
        <f t="shared" si="16"/>
        <v>951.95388874759078</v>
      </c>
      <c r="U27" s="262">
        <f t="shared" si="17"/>
        <v>29510.570551175315</v>
      </c>
      <c r="V27" s="270">
        <f>SUMIF($F$6:F27,F27,$U$6:U27)</f>
        <v>56081.071019920171</v>
      </c>
      <c r="W27" s="263">
        <f t="shared" si="18"/>
        <v>0.20403675599013862</v>
      </c>
      <c r="X27" s="263">
        <f t="shared" si="8"/>
        <v>0.20403675599013862</v>
      </c>
      <c r="Y27" s="263">
        <f t="shared" si="9"/>
        <v>0.19705114454704459</v>
      </c>
      <c r="Z27" s="261">
        <f>IFERROR(AVERAGEIF('Daily KPI'!$D:$D,Modelling_New[[#This Row],[Month]],'Daily KPI'!AB:AB),"")</f>
        <v>155.81032258064519</v>
      </c>
      <c r="AA27" s="264">
        <f>IFERROR(AVERAGEIF($F$2:F27,F27,$Z$2:Z27),"")</f>
        <v>153.60899462365592</v>
      </c>
      <c r="AB27" s="262"/>
      <c r="AC27" s="261"/>
      <c r="AD27" s="271"/>
      <c r="AE27" s="263">
        <v>0.995</v>
      </c>
      <c r="AF27" s="263">
        <v>0.995</v>
      </c>
      <c r="AG27" s="263"/>
      <c r="AH27" s="263"/>
      <c r="AI27" s="263"/>
      <c r="AJ27" s="263"/>
      <c r="AK27" s="263"/>
      <c r="AL27" s="263"/>
      <c r="AM27" s="274">
        <f>SUMIF('Daily KPI'!$D:$D,$D27,'Daily KPI'!AS:AS)</f>
        <v>23652528.38023413</v>
      </c>
      <c r="AN27" s="274">
        <f>SUMIF($F$2:F27,F27,$AM$2:AM27)</f>
        <v>46540265.071013168</v>
      </c>
      <c r="AO27" s="275">
        <f t="shared" ref="AO27:AO37" si="26">$M27/N27*1000</f>
        <v>151803.34645666316</v>
      </c>
    </row>
    <row r="28" spans="1:41">
      <c r="A28" s="255">
        <f t="shared" si="10"/>
        <v>27</v>
      </c>
      <c r="B28" s="256" t="str">
        <f t="shared" si="19"/>
        <v>June</v>
      </c>
      <c r="C28" s="256">
        <f t="shared" si="20"/>
        <v>6</v>
      </c>
      <c r="D28" s="257">
        <v>45809</v>
      </c>
      <c r="E28" s="258">
        <f t="shared" si="23"/>
        <v>2025</v>
      </c>
      <c r="F28" s="258" t="s">
        <v>776</v>
      </c>
      <c r="G28" s="259">
        <f t="shared" si="24"/>
        <v>30</v>
      </c>
      <c r="H28" s="264">
        <f t="shared" si="25"/>
        <v>163.70017110000001</v>
      </c>
      <c r="I28" s="264">
        <f t="shared" si="21"/>
        <v>158.6</v>
      </c>
      <c r="J28" s="261"/>
      <c r="K28" s="260">
        <f t="shared" si="22"/>
        <v>20.91329</v>
      </c>
      <c r="L28" s="259"/>
      <c r="M28" s="262">
        <v>25003.574542802548</v>
      </c>
      <c r="N28" s="262">
        <v>194.4</v>
      </c>
      <c r="O28" s="263">
        <f t="shared" si="13"/>
        <v>0.81096601898565079</v>
      </c>
      <c r="P28" s="261">
        <f t="shared" si="14"/>
        <v>5.2866666666666662</v>
      </c>
      <c r="Q28" s="259">
        <f>COUNTIFS('Daily KPI'!$D:$D,D28,'Daily KPI'!$K:$K,"&gt;0")</f>
        <v>30</v>
      </c>
      <c r="R28" s="262">
        <f t="shared" si="15"/>
        <v>158.6</v>
      </c>
      <c r="S28" s="262">
        <f>SUMIF($F$6:F28,F28,$R$6:R28)</f>
        <v>552.30000000000007</v>
      </c>
      <c r="T28" s="261">
        <f t="shared" si="16"/>
        <v>833.45248476008487</v>
      </c>
      <c r="U28" s="262">
        <f t="shared" si="17"/>
        <v>25003.574542802548</v>
      </c>
      <c r="V28" s="270">
        <f>SUMIF($F$6:F28,F28,$U$6:U28)</f>
        <v>81084.645562722726</v>
      </c>
      <c r="W28" s="263">
        <f t="shared" si="18"/>
        <v>0.17863779251545028</v>
      </c>
      <c r="X28" s="263">
        <f t="shared" si="8"/>
        <v>0.17863779251545031</v>
      </c>
      <c r="Y28" s="263">
        <f t="shared" si="9"/>
        <v>0.19098080871245307</v>
      </c>
      <c r="Z28" s="261">
        <f>IFERROR(AVERAGEIF('Daily KPI'!$D:$D,Modelling_New[[#This Row],[Month]],'Daily KPI'!AB:AB),"")</f>
        <v>163.51599999999999</v>
      </c>
      <c r="AA28" s="264">
        <f>IFERROR(AVERAGEIF($F$2:F28,F28,$Z$2:Z28),"")</f>
        <v>156.91132974910394</v>
      </c>
      <c r="AB28" s="262"/>
      <c r="AC28" s="261"/>
      <c r="AD28" s="261"/>
      <c r="AE28" s="263">
        <v>0.995</v>
      </c>
      <c r="AF28" s="263">
        <v>0.995</v>
      </c>
      <c r="AG28" s="263"/>
      <c r="AH28" s="263"/>
      <c r="AI28" s="263"/>
      <c r="AJ28" s="263"/>
      <c r="AK28" s="263"/>
      <c r="AL28" s="263"/>
      <c r="AM28" s="274">
        <f>SUMIF('Daily KPI'!$D:$D,$D28,'Daily KPI'!AS:AS)</f>
        <v>21031298.842288587</v>
      </c>
      <c r="AN28" s="274">
        <f>SUMIF($F$2:F28,F28,$AM$2:AM28)</f>
        <v>67571563.913301751</v>
      </c>
      <c r="AO28" s="275">
        <f t="shared" si="26"/>
        <v>128619.2106111242</v>
      </c>
    </row>
    <row r="29" spans="1:41">
      <c r="A29" s="255">
        <f t="shared" si="10"/>
        <v>28</v>
      </c>
      <c r="B29" s="256" t="str">
        <f t="shared" si="19"/>
        <v>July</v>
      </c>
      <c r="C29" s="256">
        <f t="shared" si="20"/>
        <v>7</v>
      </c>
      <c r="D29" s="257">
        <v>45839</v>
      </c>
      <c r="E29" s="258">
        <f t="shared" si="23"/>
        <v>2025</v>
      </c>
      <c r="F29" s="258" t="s">
        <v>776</v>
      </c>
      <c r="G29" s="259">
        <f t="shared" si="24"/>
        <v>31</v>
      </c>
      <c r="H29" s="264">
        <f t="shared" si="25"/>
        <v>145.000258</v>
      </c>
      <c r="I29" s="264">
        <f t="shared" si="21"/>
        <v>141.19999999999999</v>
      </c>
      <c r="J29" s="261"/>
      <c r="K29" s="260">
        <f t="shared" si="22"/>
        <v>20.391279999999998</v>
      </c>
      <c r="L29" s="259"/>
      <c r="M29" s="262">
        <v>22720.415766788563</v>
      </c>
      <c r="N29" s="262">
        <v>194.4</v>
      </c>
      <c r="O29" s="263">
        <f t="shared" si="13"/>
        <v>0.82772356020954152</v>
      </c>
      <c r="P29" s="261">
        <f t="shared" si="14"/>
        <v>4.5548387096774192</v>
      </c>
      <c r="Q29" s="259">
        <f>COUNTIFS('Daily KPI'!$D:$D,D29,'Daily KPI'!$K:$K,"&gt;0")</f>
        <v>6</v>
      </c>
      <c r="R29" s="262">
        <f t="shared" si="15"/>
        <v>27.329032258064515</v>
      </c>
      <c r="S29" s="270">
        <f>SUMIF($F$2:F37,F29,$R$2:R37)</f>
        <v>579.62903225806463</v>
      </c>
      <c r="T29" s="261">
        <f t="shared" si="16"/>
        <v>732.91663763834072</v>
      </c>
      <c r="U29" s="262">
        <f t="shared" si="17"/>
        <v>4397.4998258300438</v>
      </c>
      <c r="V29" s="270">
        <f>SUMIF($F$2:F37,F29,$U$2:U37)</f>
        <v>85482.145388552774</v>
      </c>
      <c r="W29" s="263">
        <f t="shared" si="18"/>
        <v>0.15708947137310114</v>
      </c>
      <c r="X29" s="263">
        <f t="shared" si="8"/>
        <v>0.15708947137310111</v>
      </c>
      <c r="Y29" s="263">
        <f t="shared" si="9"/>
        <v>0.18888443733063751</v>
      </c>
      <c r="Z29" s="261">
        <f>IFERROR(AVERAGEIF('Daily KPI'!$D:$D,Modelling_New[[#This Row],[Month]],'Daily KPI'!AB:AB),"")</f>
        <v>167.91709677419357</v>
      </c>
      <c r="AA29" s="264">
        <f>IFERROR(AVERAGEIF($F$2:F29,F29,$Z$2:Z29),"")</f>
        <v>159.66277150537633</v>
      </c>
      <c r="AB29" s="262"/>
      <c r="AC29" s="261"/>
      <c r="AD29" s="271"/>
      <c r="AE29" s="263">
        <v>0.995</v>
      </c>
      <c r="AF29" s="263">
        <v>0.995</v>
      </c>
      <c r="AG29" s="263"/>
      <c r="AH29" s="263"/>
      <c r="AI29" s="263"/>
      <c r="AJ29" s="263"/>
      <c r="AK29" s="263"/>
      <c r="AL29" s="263"/>
      <c r="AM29" s="274">
        <f>SUMIF('Daily KPI'!$D:$D,$D29,'Daily KPI'!AS:AS)</f>
        <v>19625237.927272364</v>
      </c>
      <c r="AN29" s="274">
        <f>SUMIF($F$2:F29,F29,$AM$2:AM29)</f>
        <v>87196801.840574116</v>
      </c>
      <c r="AO29" s="275">
        <f t="shared" si="26"/>
        <v>116874.56670158726</v>
      </c>
    </row>
    <row r="30" spans="1:41">
      <c r="A30" s="255">
        <f t="shared" si="10"/>
        <v>29</v>
      </c>
      <c r="B30" s="256" t="str">
        <f t="shared" si="19"/>
        <v>August</v>
      </c>
      <c r="C30" s="256">
        <f t="shared" si="20"/>
        <v>8</v>
      </c>
      <c r="D30" s="257">
        <v>45870</v>
      </c>
      <c r="E30" s="258">
        <f t="shared" si="23"/>
        <v>2025</v>
      </c>
      <c r="F30" s="258" t="s">
        <v>776</v>
      </c>
      <c r="G30" s="259">
        <f t="shared" si="24"/>
        <v>31</v>
      </c>
      <c r="H30" s="264">
        <f t="shared" si="25"/>
        <v>150.50028639999999</v>
      </c>
      <c r="I30" s="264">
        <f t="shared" si="21"/>
        <v>149.30000000000001</v>
      </c>
      <c r="J30" s="261"/>
      <c r="K30" s="260">
        <f t="shared" si="22"/>
        <v>19.68656</v>
      </c>
      <c r="L30" s="259"/>
      <c r="M30" s="262">
        <v>25211.152793339737</v>
      </c>
      <c r="N30" s="262">
        <v>194.4</v>
      </c>
      <c r="O30" s="263">
        <f t="shared" si="13"/>
        <v>0.86863362334721617</v>
      </c>
      <c r="P30" s="261">
        <f t="shared" si="14"/>
        <v>4.8161290322580648</v>
      </c>
      <c r="Q30" s="259">
        <f>COUNTIFS('Daily KPI'!$D:$D,D30,'Daily KPI'!$K:$K,"&gt;0")</f>
        <v>0</v>
      </c>
      <c r="R30" s="262">
        <f t="shared" si="15"/>
        <v>0</v>
      </c>
      <c r="S30" s="270">
        <f>SUMIF($F$2:F30,F30,$R$2:R30)</f>
        <v>579.62903225806463</v>
      </c>
      <c r="T30" s="261">
        <f t="shared" si="16"/>
        <v>813.26299333353995</v>
      </c>
      <c r="U30" s="262">
        <f t="shared" si="17"/>
        <v>0</v>
      </c>
      <c r="V30" s="270">
        <f>SUMIF($F$2:F30,F30,$U$2:U30)</f>
        <v>85482.145388552774</v>
      </c>
      <c r="W30" s="263">
        <f t="shared" si="18"/>
        <v>0.17431048382491854</v>
      </c>
      <c r="X30" s="263" t="str">
        <f t="shared" si="8"/>
        <v/>
      </c>
      <c r="Y30" s="263">
        <f t="shared" si="9"/>
        <v>0.18888443733063751</v>
      </c>
      <c r="Z30" s="261" t="str">
        <f>IFERROR(AVERAGEIF('Daily KPI'!$D:$D,Modelling_New[[#This Row],[Month]],'Daily KPI'!AB:AB),"")</f>
        <v/>
      </c>
      <c r="AA30" s="264">
        <f>IFERROR(AVERAGEIF($F$2:F30,F30,$Z$2:Z30),"")</f>
        <v>159.66277150537633</v>
      </c>
      <c r="AB30" s="262"/>
      <c r="AC30" s="261"/>
      <c r="AD30" s="271"/>
      <c r="AE30" s="263">
        <v>0.995</v>
      </c>
      <c r="AF30" s="263">
        <v>0.995</v>
      </c>
      <c r="AG30" s="263"/>
      <c r="AH30" s="263"/>
      <c r="AI30" s="263"/>
      <c r="AJ30" s="263"/>
      <c r="AK30" s="263"/>
      <c r="AL30" s="263"/>
      <c r="AM30" s="274">
        <f>SUMIF('Daily KPI'!$D:$D,$D30,'Daily KPI'!AS:AS)</f>
        <v>0</v>
      </c>
      <c r="AN30" s="274">
        <f>SUMIF($F$2:F30,F30,$AM$2:AM30)</f>
        <v>87196801.840574116</v>
      </c>
      <c r="AO30" s="275">
        <f t="shared" si="26"/>
        <v>129686.99996573938</v>
      </c>
    </row>
    <row r="31" spans="1:41">
      <c r="A31" s="255">
        <f t="shared" si="10"/>
        <v>30</v>
      </c>
      <c r="B31" s="256" t="str">
        <f t="shared" si="19"/>
        <v>September</v>
      </c>
      <c r="C31" s="256">
        <f t="shared" ref="C31:C37" si="27">C19</f>
        <v>9</v>
      </c>
      <c r="D31" s="257">
        <v>45901</v>
      </c>
      <c r="E31" s="258">
        <f t="shared" si="23"/>
        <v>2025</v>
      </c>
      <c r="F31" s="258" t="s">
        <v>776</v>
      </c>
      <c r="G31" s="259">
        <f t="shared" si="24"/>
        <v>30</v>
      </c>
      <c r="H31" s="264">
        <f t="shared" ref="H31:H37" si="28">H19</f>
        <v>153.4001772</v>
      </c>
      <c r="I31" s="264">
        <f t="shared" si="21"/>
        <v>157.19999999999999</v>
      </c>
      <c r="J31" s="261"/>
      <c r="K31" s="260">
        <f t="shared" si="22"/>
        <v>18.930330000000001</v>
      </c>
      <c r="L31" s="259"/>
      <c r="M31" s="262">
        <v>25620.965864938487</v>
      </c>
      <c r="N31" s="262">
        <v>194.4</v>
      </c>
      <c r="O31" s="263">
        <f t="shared" si="13"/>
        <v>0.83839116983353512</v>
      </c>
      <c r="P31" s="261">
        <f t="shared" si="14"/>
        <v>5.2399999999999993</v>
      </c>
      <c r="Q31" s="259">
        <f>COUNTIFS('Daily KPI'!$D:$D,D31,'Daily KPI'!$K:$K,"&gt;0")</f>
        <v>0</v>
      </c>
      <c r="R31" s="262">
        <f t="shared" si="15"/>
        <v>0</v>
      </c>
      <c r="S31" s="270">
        <f>SUMIF($F$2:F31,F31,$R$2:R31)</f>
        <v>579.62903225806463</v>
      </c>
      <c r="T31" s="261">
        <f t="shared" si="16"/>
        <v>854.0321954979496</v>
      </c>
      <c r="U31" s="262">
        <f t="shared" si="17"/>
        <v>0</v>
      </c>
      <c r="V31" s="270">
        <f>SUMIF($F$2:F31,F31,$U$2:U31)</f>
        <v>85482.145388552774</v>
      </c>
      <c r="W31" s="263">
        <f t="shared" si="18"/>
        <v>0.18304873874698849</v>
      </c>
      <c r="X31" s="263" t="str">
        <f t="shared" si="8"/>
        <v/>
      </c>
      <c r="Y31" s="263">
        <f t="shared" si="9"/>
        <v>0.18888443733063751</v>
      </c>
      <c r="Z31" s="261" t="str">
        <f>IFERROR(AVERAGEIF('Daily KPI'!$D:$D,Modelling_New[[#This Row],[Month]],'Daily KPI'!AB:AB),"")</f>
        <v/>
      </c>
      <c r="AA31" s="264">
        <f>IFERROR(AVERAGEIF($F$2:F31,F31,$Z$2:Z31),"")</f>
        <v>159.66277150537633</v>
      </c>
      <c r="AB31" s="262"/>
      <c r="AC31" s="261"/>
      <c r="AD31" s="271"/>
      <c r="AE31" s="263">
        <v>0.995</v>
      </c>
      <c r="AF31" s="263">
        <v>0.995</v>
      </c>
      <c r="AG31" s="263"/>
      <c r="AH31" s="263"/>
      <c r="AI31" s="263"/>
      <c r="AJ31" s="263"/>
      <c r="AK31" s="263"/>
      <c r="AL31" s="263"/>
      <c r="AM31" s="274">
        <f>SUMIF('Daily KPI'!$D:$D,$D31,'Daily KPI'!AS:AS)</f>
        <v>0</v>
      </c>
      <c r="AN31" s="274">
        <f>SUMIF($F$2:F31,F31,$AM$2:AM31)</f>
        <v>87196801.840574116</v>
      </c>
      <c r="AO31" s="275">
        <f t="shared" si="26"/>
        <v>131795.09189783173</v>
      </c>
    </row>
    <row r="32" spans="1:41">
      <c r="A32" s="255">
        <f t="shared" si="10"/>
        <v>31</v>
      </c>
      <c r="B32" s="256" t="str">
        <f t="shared" si="19"/>
        <v>October</v>
      </c>
      <c r="C32" s="256">
        <f t="shared" si="27"/>
        <v>10</v>
      </c>
      <c r="D32" s="257">
        <v>45931</v>
      </c>
      <c r="E32" s="258">
        <f t="shared" si="23"/>
        <v>2025</v>
      </c>
      <c r="F32" s="258" t="s">
        <v>776</v>
      </c>
      <c r="G32" s="259">
        <f t="shared" si="24"/>
        <v>31</v>
      </c>
      <c r="H32" s="264">
        <f t="shared" si="28"/>
        <v>157.9983823</v>
      </c>
      <c r="I32" s="264">
        <f t="shared" si="21"/>
        <v>167.2</v>
      </c>
      <c r="J32" s="261"/>
      <c r="K32" s="260">
        <f t="shared" si="22"/>
        <v>19.660550000000001</v>
      </c>
      <c r="L32" s="259"/>
      <c r="M32" s="262">
        <v>32776.447052274583</v>
      </c>
      <c r="N32" s="262">
        <v>236.25000000000003</v>
      </c>
      <c r="O32" s="263">
        <f t="shared" si="13"/>
        <v>0.82976246303320378</v>
      </c>
      <c r="P32" s="261">
        <f t="shared" si="14"/>
        <v>5.3935483870967742</v>
      </c>
      <c r="Q32" s="259">
        <f>COUNTIFS('Daily KPI'!$D:$D,D32,'Daily KPI'!$K:$K,"&gt;0")</f>
        <v>0</v>
      </c>
      <c r="R32" s="262">
        <f t="shared" si="15"/>
        <v>0</v>
      </c>
      <c r="S32" s="270">
        <f>SUMIF($F$2:F32,F32,$R$2:R32)</f>
        <v>579.62903225806463</v>
      </c>
      <c r="T32" s="261">
        <f t="shared" si="16"/>
        <v>1057.3047436217607</v>
      </c>
      <c r="U32" s="262">
        <f t="shared" si="17"/>
        <v>0</v>
      </c>
      <c r="V32" s="270">
        <f>SUMIF($F$2:F32,F32,$U$2:U32)</f>
        <v>85482.145388552774</v>
      </c>
      <c r="W32" s="263">
        <f t="shared" si="18"/>
        <v>0.18647349975692426</v>
      </c>
      <c r="X32" s="263" t="str">
        <f t="shared" si="8"/>
        <v/>
      </c>
      <c r="Y32" s="263">
        <f t="shared" si="9"/>
        <v>0.15542490843206741</v>
      </c>
      <c r="Z32" s="261" t="str">
        <f>IFERROR(AVERAGEIF('Daily KPI'!$D:$D,Modelling_New[[#This Row],[Month]],'Daily KPI'!AB:AB),"")</f>
        <v/>
      </c>
      <c r="AA32" s="264">
        <f>IFERROR(AVERAGEIF($F$2:F32,F32,$Z$2:Z32),"")</f>
        <v>159.66277150537633</v>
      </c>
      <c r="AB32" s="262"/>
      <c r="AC32" s="261"/>
      <c r="AD32" s="271"/>
      <c r="AE32" s="263">
        <v>0.995</v>
      </c>
      <c r="AF32" s="263">
        <v>0.995</v>
      </c>
      <c r="AG32" s="263"/>
      <c r="AH32" s="263"/>
      <c r="AI32" s="263"/>
      <c r="AJ32" s="263"/>
      <c r="AK32" s="263"/>
      <c r="AL32" s="263"/>
      <c r="AM32" s="274">
        <f>SUMIF('Daily KPI'!$D:$D,$D32,'Daily KPI'!AS:AS)</f>
        <v>0</v>
      </c>
      <c r="AN32" s="274">
        <f>SUMIF($F$2:F32,F32,$AM$2:AM32)</f>
        <v>87196801.840574116</v>
      </c>
      <c r="AO32" s="275">
        <f t="shared" si="26"/>
        <v>138736.28381915166</v>
      </c>
    </row>
    <row r="33" spans="1:41">
      <c r="A33" s="255">
        <f t="shared" si="10"/>
        <v>32</v>
      </c>
      <c r="B33" s="256" t="str">
        <f t="shared" si="19"/>
        <v>November</v>
      </c>
      <c r="C33" s="256">
        <f t="shared" si="27"/>
        <v>11</v>
      </c>
      <c r="D33" s="257">
        <v>45962</v>
      </c>
      <c r="E33" s="258">
        <f t="shared" si="23"/>
        <v>2025</v>
      </c>
      <c r="F33" s="258" t="s">
        <v>776</v>
      </c>
      <c r="G33" s="259">
        <f t="shared" si="24"/>
        <v>30</v>
      </c>
      <c r="H33" s="264">
        <f t="shared" si="28"/>
        <v>147.60061490000001</v>
      </c>
      <c r="I33" s="264">
        <f t="shared" si="21"/>
        <v>162</v>
      </c>
      <c r="J33" s="261"/>
      <c r="K33" s="260">
        <f t="shared" si="22"/>
        <v>17.558019999999999</v>
      </c>
      <c r="L33" s="259"/>
      <c r="M33" s="262">
        <v>32318.142067760506</v>
      </c>
      <c r="N33" s="262">
        <v>236.25000000000003</v>
      </c>
      <c r="O33" s="263">
        <f t="shared" si="13"/>
        <v>0.84442202802953825</v>
      </c>
      <c r="P33" s="261">
        <f t="shared" si="14"/>
        <v>5.4</v>
      </c>
      <c r="Q33" s="259">
        <f>COUNTIFS('Daily KPI'!$D:$D,D33,'Daily KPI'!$K:$K,"&gt;0")</f>
        <v>0</v>
      </c>
      <c r="R33" s="262">
        <f t="shared" si="15"/>
        <v>0</v>
      </c>
      <c r="S33" s="270">
        <f>SUMIF($F$2:F33,F33,$R$2:R33)</f>
        <v>579.62903225806463</v>
      </c>
      <c r="T33" s="261">
        <f t="shared" si="16"/>
        <v>1077.2714022586836</v>
      </c>
      <c r="U33" s="262">
        <f t="shared" si="17"/>
        <v>0</v>
      </c>
      <c r="V33" s="270">
        <f>SUMIF($F$2:F33,F33,$U$2:U33)</f>
        <v>85482.145388552774</v>
      </c>
      <c r="W33" s="263">
        <f t="shared" si="18"/>
        <v>0.18999495630664609</v>
      </c>
      <c r="X33" s="263" t="str">
        <f t="shared" si="8"/>
        <v/>
      </c>
      <c r="Y33" s="263">
        <f t="shared" si="9"/>
        <v>0.15542490843206741</v>
      </c>
      <c r="Z33" s="261" t="str">
        <f>IFERROR(AVERAGEIF('Daily KPI'!$D:$D,Modelling_New[[#This Row],[Month]],'Daily KPI'!AB:AB),"")</f>
        <v/>
      </c>
      <c r="AA33" s="264">
        <f>IFERROR(AVERAGEIF($F$2:F33,F33,$Z$2:Z33),"")</f>
        <v>159.66277150537633</v>
      </c>
      <c r="AB33" s="262"/>
      <c r="AC33" s="261"/>
      <c r="AD33" s="271"/>
      <c r="AE33" s="263">
        <v>0.995</v>
      </c>
      <c r="AF33" s="263">
        <v>0.995</v>
      </c>
      <c r="AG33" s="263"/>
      <c r="AH33" s="263"/>
      <c r="AI33" s="263"/>
      <c r="AJ33" s="263"/>
      <c r="AK33" s="263"/>
      <c r="AL33" s="263"/>
      <c r="AM33" s="274">
        <f>SUMIF('Daily KPI'!$D:$D,$D33,'Daily KPI'!AS:AS)</f>
        <v>0</v>
      </c>
      <c r="AN33" s="274">
        <f>SUMIF($F$2:F33,F33,$AM$2:AM33)</f>
        <v>87196801.840574116</v>
      </c>
      <c r="AO33" s="275">
        <f t="shared" si="26"/>
        <v>136796.36854078519</v>
      </c>
    </row>
    <row r="34" spans="1:41">
      <c r="A34" s="255">
        <f t="shared" si="10"/>
        <v>33</v>
      </c>
      <c r="B34" s="256" t="str">
        <f t="shared" si="19"/>
        <v>December</v>
      </c>
      <c r="C34" s="256">
        <f t="shared" si="27"/>
        <v>12</v>
      </c>
      <c r="D34" s="257">
        <v>45992</v>
      </c>
      <c r="E34" s="258">
        <f t="shared" si="23"/>
        <v>2025</v>
      </c>
      <c r="F34" s="258" t="s">
        <v>776</v>
      </c>
      <c r="G34" s="259">
        <f t="shared" si="24"/>
        <v>31</v>
      </c>
      <c r="H34" s="264">
        <f t="shared" si="28"/>
        <v>146.50010510000001</v>
      </c>
      <c r="I34" s="264">
        <f t="shared" si="21"/>
        <v>164.3</v>
      </c>
      <c r="J34" s="261"/>
      <c r="K34" s="260">
        <f t="shared" si="22"/>
        <v>17.196370000000002</v>
      </c>
      <c r="L34" s="259"/>
      <c r="M34" s="262">
        <v>31793.87907538069</v>
      </c>
      <c r="N34" s="262">
        <v>236.25000000000003</v>
      </c>
      <c r="O34" s="263">
        <f t="shared" si="13"/>
        <v>0.81909474088580203</v>
      </c>
      <c r="P34" s="261">
        <f t="shared" si="14"/>
        <v>5.3000000000000007</v>
      </c>
      <c r="Q34" s="259">
        <f>COUNTIFS('Daily KPI'!$D:$D,D34,'Daily KPI'!$K:$K,"&gt;0")</f>
        <v>0</v>
      </c>
      <c r="R34" s="262">
        <f t="shared" si="15"/>
        <v>0</v>
      </c>
      <c r="S34" s="270">
        <f>SUMIF($F$2:F37,F34,$R$2:R37)</f>
        <v>579.62903225806463</v>
      </c>
      <c r="T34" s="261">
        <f t="shared" si="16"/>
        <v>1025.6090024316352</v>
      </c>
      <c r="U34" s="262">
        <f t="shared" si="17"/>
        <v>0</v>
      </c>
      <c r="V34" s="270">
        <f>SUMIF($F$2:F37,F34,$U$2:U37)</f>
        <v>85482.145388552774</v>
      </c>
      <c r="W34" s="263">
        <f t="shared" si="18"/>
        <v>0.18088342194561463</v>
      </c>
      <c r="X34" s="263" t="str">
        <f t="shared" si="8"/>
        <v/>
      </c>
      <c r="Y34" s="263">
        <f t="shared" si="9"/>
        <v>0.15542490843206741</v>
      </c>
      <c r="Z34" s="261" t="str">
        <f>IFERROR(AVERAGEIF('Daily KPI'!$D:$D,Modelling_New[[#This Row],[Month]],'Daily KPI'!AB:AB),"")</f>
        <v/>
      </c>
      <c r="AA34" s="264">
        <f>IFERROR(AVERAGEIF($F$2:F34,F34,$Z$2:Z34),"")</f>
        <v>159.66277150537633</v>
      </c>
      <c r="AB34" s="262"/>
      <c r="AC34" s="261"/>
      <c r="AD34" s="271"/>
      <c r="AE34" s="263">
        <v>0.995</v>
      </c>
      <c r="AF34" s="263">
        <v>0.995</v>
      </c>
      <c r="AG34" s="263"/>
      <c r="AH34" s="263"/>
      <c r="AI34" s="263"/>
      <c r="AJ34" s="263"/>
      <c r="AK34" s="263"/>
      <c r="AL34" s="263"/>
      <c r="AM34" s="274">
        <f>SUMIF('Daily KPI'!$D:$D,$D34,'Daily KPI'!AS:AS)</f>
        <v>0</v>
      </c>
      <c r="AN34" s="274">
        <f>SUMIF($F$2:F34,F34,$AM$2:AM34)</f>
        <v>87196801.840574116</v>
      </c>
      <c r="AO34" s="275">
        <f t="shared" si="26"/>
        <v>134577.26592753729</v>
      </c>
    </row>
    <row r="35" spans="1:41">
      <c r="A35" s="255">
        <f t="shared" si="10"/>
        <v>34</v>
      </c>
      <c r="B35" s="256" t="str">
        <f t="shared" si="19"/>
        <v>January</v>
      </c>
      <c r="C35" s="256">
        <f t="shared" si="27"/>
        <v>1</v>
      </c>
      <c r="D35" s="257">
        <v>46023</v>
      </c>
      <c r="E35" s="258">
        <f t="shared" si="23"/>
        <v>2026</v>
      </c>
      <c r="F35" s="258" t="s">
        <v>776</v>
      </c>
      <c r="G35" s="259">
        <f t="shared" si="24"/>
        <v>31</v>
      </c>
      <c r="H35" s="264">
        <f t="shared" si="28"/>
        <v>147.60061490000001</v>
      </c>
      <c r="I35" s="264">
        <f t="shared" si="21"/>
        <v>186.2</v>
      </c>
      <c r="J35" s="261"/>
      <c r="K35" s="260">
        <f t="shared" si="22"/>
        <v>17.42991</v>
      </c>
      <c r="L35" s="259"/>
      <c r="M35" s="262">
        <v>36146.32508989489</v>
      </c>
      <c r="N35" s="262">
        <v>236.25000000000003</v>
      </c>
      <c r="O35" s="263">
        <f t="shared" si="13"/>
        <v>0.82169880687875907</v>
      </c>
      <c r="P35" s="261">
        <f t="shared" si="14"/>
        <v>6.0064516129032253</v>
      </c>
      <c r="Q35" s="259">
        <f>COUNTIFS('Daily KPI'!$D:$D,D35,'Daily KPI'!$K:$K,"&gt;0")</f>
        <v>0</v>
      </c>
      <c r="R35" s="262">
        <f t="shared" si="15"/>
        <v>0</v>
      </c>
      <c r="S35" s="270">
        <f>SUMIF($F$2:F35,F35,$R$2:R35)</f>
        <v>579.62903225806463</v>
      </c>
      <c r="T35" s="261">
        <f t="shared" si="16"/>
        <v>1166.0104867708028</v>
      </c>
      <c r="U35" s="262">
        <f t="shared" si="17"/>
        <v>0</v>
      </c>
      <c r="V35" s="270">
        <f>SUMIF($F$2:F35,F35,$U$2:U35)</f>
        <v>85482.145388552774</v>
      </c>
      <c r="W35" s="263">
        <f t="shared" si="18"/>
        <v>0.20564558849573239</v>
      </c>
      <c r="X35" s="263" t="str">
        <f t="shared" si="8"/>
        <v/>
      </c>
      <c r="Y35" s="263">
        <f t="shared" si="9"/>
        <v>0.15542490843206741</v>
      </c>
      <c r="Z35" s="261" t="str">
        <f>IFERROR(AVERAGEIF('Daily KPI'!$D:$D,Modelling_New[[#This Row],[Month]],'Daily KPI'!AB:AB),"")</f>
        <v/>
      </c>
      <c r="AA35" s="264">
        <f>IFERROR(AVERAGEIF($F$2:F35,F35,$Z$2:Z35),"")</f>
        <v>159.66277150537633</v>
      </c>
      <c r="AB35" s="262"/>
      <c r="AC35" s="261"/>
      <c r="AD35" s="271"/>
      <c r="AE35" s="263">
        <v>0.995</v>
      </c>
      <c r="AF35" s="263">
        <v>0.995</v>
      </c>
      <c r="AG35" s="263"/>
      <c r="AH35" s="263"/>
      <c r="AI35" s="263"/>
      <c r="AJ35" s="263"/>
      <c r="AK35" s="263"/>
      <c r="AL35" s="263"/>
      <c r="AM35" s="274">
        <f>SUMIF('Daily KPI'!$D:$D,$D35,'Daily KPI'!AS:AS)</f>
        <v>0</v>
      </c>
      <c r="AN35" s="274">
        <f>SUMIF($F$2:F35,F35,$AM$2:AM35)</f>
        <v>87196801.840574116</v>
      </c>
      <c r="AO35" s="275">
        <f t="shared" si="26"/>
        <v>153000.31784082492</v>
      </c>
    </row>
    <row r="36" spans="1:41">
      <c r="A36" s="255">
        <f t="shared" si="10"/>
        <v>35</v>
      </c>
      <c r="B36" s="256" t="str">
        <f t="shared" si="19"/>
        <v>February</v>
      </c>
      <c r="C36" s="256">
        <f t="shared" si="27"/>
        <v>2</v>
      </c>
      <c r="D36" s="257">
        <v>46054</v>
      </c>
      <c r="E36" s="258">
        <f t="shared" si="23"/>
        <v>2026</v>
      </c>
      <c r="F36" s="258" t="s">
        <v>776</v>
      </c>
      <c r="G36" s="259">
        <f t="shared" si="24"/>
        <v>28</v>
      </c>
      <c r="H36" s="264">
        <f t="shared" si="28"/>
        <v>146.50010510000001</v>
      </c>
      <c r="I36" s="264">
        <f t="shared" si="21"/>
        <v>181.9</v>
      </c>
      <c r="J36" s="261"/>
      <c r="K36" s="260">
        <f t="shared" si="22"/>
        <v>17.77167</v>
      </c>
      <c r="L36" s="259"/>
      <c r="M36" s="262">
        <v>36053.488495614125</v>
      </c>
      <c r="N36" s="262">
        <v>236.25000000000003</v>
      </c>
      <c r="O36" s="263">
        <f t="shared" si="13"/>
        <v>0.83896293959095192</v>
      </c>
      <c r="P36" s="261">
        <f t="shared" si="14"/>
        <v>6.4964285714285719</v>
      </c>
      <c r="Q36" s="259">
        <f>COUNTIFS('Daily KPI'!$D:$D,D36,'Daily KPI'!$K:$K,"&gt;0")</f>
        <v>0</v>
      </c>
      <c r="R36" s="262">
        <f t="shared" si="15"/>
        <v>0</v>
      </c>
      <c r="S36" s="270">
        <f>SUMIF($F$2:F36,F36,$R$2:R36)</f>
        <v>579.62903225806463</v>
      </c>
      <c r="T36" s="261">
        <f t="shared" si="16"/>
        <v>1287.624589129076</v>
      </c>
      <c r="U36" s="262">
        <f t="shared" si="17"/>
        <v>0</v>
      </c>
      <c r="V36" s="270">
        <f>SUMIF($F$2:F36,F36,$U$2:U36)</f>
        <v>85482.145388552774</v>
      </c>
      <c r="W36" s="263">
        <f t="shared" si="18"/>
        <v>0.22709428379701513</v>
      </c>
      <c r="X36" s="263" t="str">
        <f t="shared" si="8"/>
        <v/>
      </c>
      <c r="Y36" s="263">
        <f t="shared" si="9"/>
        <v>0.15542490843206741</v>
      </c>
      <c r="Z36" s="261" t="str">
        <f>IFERROR(AVERAGEIF('Daily KPI'!$D:$D,Modelling_New[[#This Row],[Month]],'Daily KPI'!AB:AB),"")</f>
        <v/>
      </c>
      <c r="AA36" s="264">
        <f>IFERROR(AVERAGEIF($F$2:F36,F36,$Z$2:Z36),"")</f>
        <v>159.66277150537633</v>
      </c>
      <c r="AB36" s="262"/>
      <c r="AC36" s="261"/>
      <c r="AD36" s="271"/>
      <c r="AE36" s="263">
        <v>0.995</v>
      </c>
      <c r="AF36" s="263">
        <v>0.995</v>
      </c>
      <c r="AG36" s="263"/>
      <c r="AH36" s="263"/>
      <c r="AI36" s="263"/>
      <c r="AJ36" s="263"/>
      <c r="AK36" s="263"/>
      <c r="AL36" s="263"/>
      <c r="AM36" s="274">
        <f>SUMIF('Daily KPI'!$D:$D,$D36,'Daily KPI'!AS:AS)</f>
        <v>0</v>
      </c>
      <c r="AN36" s="274">
        <f>SUMIF($F$2:F36,F36,$AM$2:AM36)</f>
        <v>87196801.840574116</v>
      </c>
      <c r="AO36" s="275">
        <f t="shared" si="26"/>
        <v>152607.35871159416</v>
      </c>
    </row>
    <row r="37" spans="1:41">
      <c r="A37" s="255">
        <f t="shared" si="10"/>
        <v>36</v>
      </c>
      <c r="B37" s="256" t="str">
        <f t="shared" si="19"/>
        <v>March</v>
      </c>
      <c r="C37" s="256">
        <f t="shared" si="27"/>
        <v>3</v>
      </c>
      <c r="D37" s="257">
        <v>46082</v>
      </c>
      <c r="E37" s="258">
        <f t="shared" si="23"/>
        <v>2026</v>
      </c>
      <c r="F37" s="258" t="s">
        <v>776</v>
      </c>
      <c r="G37" s="259">
        <f t="shared" si="24"/>
        <v>31</v>
      </c>
      <c r="H37" s="264">
        <f t="shared" si="28"/>
        <v>165.5998061</v>
      </c>
      <c r="I37" s="264">
        <f t="shared" si="21"/>
        <v>211.8</v>
      </c>
      <c r="J37" s="261"/>
      <c r="K37" s="260">
        <f t="shared" si="22"/>
        <v>22.15643</v>
      </c>
      <c r="L37" s="259"/>
      <c r="M37" s="262">
        <v>40085.835378795535</v>
      </c>
      <c r="N37" s="262">
        <v>236.25000000000003</v>
      </c>
      <c r="O37" s="263">
        <f t="shared" si="13"/>
        <v>0.80111186811548341</v>
      </c>
      <c r="P37" s="261">
        <f t="shared" si="14"/>
        <v>6.8322580645161297</v>
      </c>
      <c r="Q37" s="259">
        <f>COUNTIFS('Daily KPI'!$D:$D,D37,'Daily KPI'!$K:$K,"&gt;0")</f>
        <v>0</v>
      </c>
      <c r="R37" s="262">
        <f t="shared" si="15"/>
        <v>0</v>
      </c>
      <c r="S37" s="270">
        <f>SUMIF($F$2:F37,F37,$R$2:R37)</f>
        <v>579.62903225806463</v>
      </c>
      <c r="T37" s="261">
        <f t="shared" si="16"/>
        <v>1293.091463832114</v>
      </c>
      <c r="U37" s="262">
        <f t="shared" si="17"/>
        <v>0</v>
      </c>
      <c r="V37" s="270">
        <f>SUMIF($F$2:F37,F37,$U$2:U37)</f>
        <v>85482.145388552774</v>
      </c>
      <c r="W37" s="263">
        <f t="shared" si="18"/>
        <v>0.22805845922964968</v>
      </c>
      <c r="X37" s="263" t="str">
        <f t="shared" si="8"/>
        <v/>
      </c>
      <c r="Y37" s="263">
        <f t="shared" si="9"/>
        <v>0.15542490843206741</v>
      </c>
      <c r="Z37" s="261" t="str">
        <f>IFERROR(AVERAGEIF('Daily KPI'!$D:$D,Modelling_New[[#This Row],[Month]],'Daily KPI'!AB:AB),"")</f>
        <v/>
      </c>
      <c r="AA37" s="264">
        <f>IFERROR(AVERAGEIF($F$2:F37,F37,$Z$2:Z37),"")</f>
        <v>159.66277150537633</v>
      </c>
      <c r="AB37" s="262"/>
      <c r="AC37" s="261"/>
      <c r="AD37" s="271"/>
      <c r="AE37" s="263">
        <v>0.995</v>
      </c>
      <c r="AF37" s="263">
        <v>0.995</v>
      </c>
      <c r="AG37" s="263"/>
      <c r="AH37" s="263"/>
      <c r="AI37" s="263"/>
      <c r="AJ37" s="263"/>
      <c r="AK37" s="263"/>
      <c r="AL37" s="263"/>
      <c r="AM37" s="274">
        <f>SUMIF('Daily KPI'!$D:$D,$D37,'Daily KPI'!AS:AS)</f>
        <v>0</v>
      </c>
      <c r="AN37" s="274">
        <f>SUMIF($F$2:F37,F37,$AM$2:AM37)</f>
        <v>87196801.840574116</v>
      </c>
      <c r="AO37" s="275">
        <f t="shared" si="26"/>
        <v>169675.49366685937</v>
      </c>
    </row>
  </sheetData>
  <phoneticPr fontId="69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Y584"/>
  <sheetViews>
    <sheetView workbookViewId="0">
      <pane xSplit="2" ySplit="1" topLeftCell="C20" activePane="bottomRight" state="frozen"/>
      <selection pane="topRight" activeCell="Z69" sqref="Z69"/>
      <selection pane="bottomLeft" activeCell="Z69" sqref="Z69"/>
      <selection pane="bottomRight" activeCell="A30" sqref="A30"/>
    </sheetView>
  </sheetViews>
  <sheetFormatPr defaultColWidth="8.81640625" defaultRowHeight="14.5"/>
  <cols>
    <col min="1" max="1" width="10.1796875" customWidth="1"/>
    <col min="2" max="2" width="9.81640625" customWidth="1"/>
    <col min="3" max="3" width="12.1796875" customWidth="1"/>
    <col min="4" max="4" width="12.81640625" customWidth="1"/>
    <col min="5" max="6" width="13.453125" customWidth="1"/>
    <col min="7" max="7" width="8.81640625" style="4"/>
    <col min="8" max="9" width="10.1796875" style="4" customWidth="1"/>
    <col min="10" max="10" width="10.1796875" customWidth="1"/>
    <col min="11" max="11" width="52.1796875" customWidth="1"/>
    <col min="12" max="12" width="10.1796875" customWidth="1"/>
    <col min="13" max="13" width="12.1796875" customWidth="1"/>
    <col min="14" max="14" width="13" bestFit="1" customWidth="1"/>
    <col min="15" max="15" width="13.453125" bestFit="1" customWidth="1"/>
    <col min="16" max="16" width="16.1796875" bestFit="1" customWidth="1"/>
    <col min="17" max="18" width="12.1796875" bestFit="1" customWidth="1"/>
    <col min="19" max="19" width="60.1796875" customWidth="1"/>
    <col min="20" max="20" width="10.1796875" bestFit="1" customWidth="1"/>
    <col min="21" max="22" width="13.81640625" customWidth="1"/>
    <col min="23" max="23" width="15.1796875" style="15" bestFit="1" customWidth="1"/>
    <col min="24" max="24" width="13.1796875" bestFit="1" customWidth="1"/>
    <col min="25" max="25" width="13.81640625" bestFit="1" customWidth="1"/>
    <col min="26" max="26" width="13.453125" bestFit="1" customWidth="1"/>
    <col min="32" max="32" width="22.1796875" customWidth="1"/>
  </cols>
  <sheetData>
    <row r="1" spans="1:25" ht="42" customHeight="1">
      <c r="A1" s="16" t="s">
        <v>6</v>
      </c>
      <c r="B1" s="17" t="s">
        <v>123</v>
      </c>
      <c r="C1" s="16" t="s">
        <v>124</v>
      </c>
      <c r="D1" s="16" t="s">
        <v>125</v>
      </c>
      <c r="E1" s="16" t="s">
        <v>348</v>
      </c>
      <c r="F1" s="28" t="s">
        <v>126</v>
      </c>
      <c r="G1" s="16" t="s">
        <v>349</v>
      </c>
      <c r="H1" s="16" t="s">
        <v>777</v>
      </c>
      <c r="I1" s="16" t="s">
        <v>778</v>
      </c>
      <c r="J1" s="16" t="s">
        <v>351</v>
      </c>
      <c r="K1" s="116" t="s">
        <v>352</v>
      </c>
      <c r="L1" s="16" t="s">
        <v>779</v>
      </c>
      <c r="M1" s="16" t="s">
        <v>353</v>
      </c>
      <c r="N1" s="16" t="s">
        <v>354</v>
      </c>
      <c r="O1" s="16" t="s">
        <v>355</v>
      </c>
      <c r="P1" s="16" t="s">
        <v>356</v>
      </c>
      <c r="Q1" s="16" t="s">
        <v>357</v>
      </c>
      <c r="R1" s="16" t="s">
        <v>358</v>
      </c>
      <c r="S1" s="16" t="s">
        <v>359</v>
      </c>
      <c r="T1" s="16" t="s">
        <v>360</v>
      </c>
      <c r="U1" s="22" t="s">
        <v>361</v>
      </c>
      <c r="V1" s="22" t="s">
        <v>780</v>
      </c>
      <c r="W1" s="23" t="s">
        <v>363</v>
      </c>
      <c r="X1" s="23" t="s">
        <v>781</v>
      </c>
      <c r="Y1" s="23" t="s">
        <v>782</v>
      </c>
    </row>
    <row r="2" spans="1:25">
      <c r="A2" s="133">
        <v>1</v>
      </c>
      <c r="B2" s="137">
        <v>45691</v>
      </c>
      <c r="C2" s="133">
        <f>YEAR(Grid_BD[[#This Row],[Date]])+IF(MONTH(Grid_BD[[#This Row],[Date]])&gt;=4,1,0)</f>
        <v>2025</v>
      </c>
      <c r="D2" s="133">
        <f>YEAR(Grid_BD[[#This Row],[Date]])</f>
        <v>2025</v>
      </c>
      <c r="E2" s="9" t="s">
        <v>783</v>
      </c>
      <c r="F2" s="277">
        <f>Grid_BD[[#This Row],[Date]]-DAY(Grid_BD[[#This Row],[Date]])+1</f>
        <v>45689</v>
      </c>
      <c r="G2" s="4" t="s">
        <v>784</v>
      </c>
      <c r="H2" s="6" t="str">
        <f>IFERROR(_xlfn.XLOOKUP(Grid_BD[[#This Row],[Date]],RD[Date],RD[Solar Operating Hours]),"")</f>
        <v/>
      </c>
      <c r="I2" s="4">
        <f>IFERROR(VLOOKUP(Grid_BD[[#This Row],[Affected Feeder ]],'Basic Data'!$AM$2:$AQ$50,3,0),"")</f>
        <v>0</v>
      </c>
      <c r="J2" s="7">
        <f>IFERROR(VLOOKUP(Grid_BD[[#This Row],[Affected Feeder ]],'Basic Data'!$AM$2:$AQ$50,5,0),"")</f>
        <v>1</v>
      </c>
      <c r="K2" t="s">
        <v>785</v>
      </c>
      <c r="L2" t="s">
        <v>786</v>
      </c>
      <c r="M2" s="19">
        <v>0.48958333333333331</v>
      </c>
      <c r="N2" s="19">
        <v>0.48958333333333331</v>
      </c>
      <c r="O2" s="21">
        <v>0.49861111111111112</v>
      </c>
      <c r="P2" s="19">
        <f>(Grid_BD[[#This Row],[Work Start TimeStamp]]-Grid_BD[[#This Row],[Fault Start TimeStamp]])*24</f>
        <v>0</v>
      </c>
      <c r="Q2" s="20">
        <f>(Grid_BD[[#This Row],[Fault Clearance time]]-Grid_BD[[#This Row],[Work Start TimeStamp]])*24</f>
        <v>0.21666666666666723</v>
      </c>
      <c r="R2" s="20">
        <f>(Grid_BD[[#This Row],[Fault Clearance time]]-Grid_BD[[#This Row],[Fault Start TimeStamp]])*24</f>
        <v>0.21666666666666723</v>
      </c>
      <c r="S2" s="24" t="s">
        <v>787</v>
      </c>
      <c r="T2" s="4" t="s">
        <v>368</v>
      </c>
      <c r="U2" s="139">
        <f>IFERROR(Grid_BD[[#This Row],[Breakdown Time]]*Grid_BD[[#This Row],[Plant Equivalent Weightage]],"")</f>
        <v>0.21666666666666723</v>
      </c>
      <c r="V2" s="331"/>
      <c r="W2" s="141" t="str">
        <f>IFERROR(Grid_BD[[#This Row],[POA Lost (kWh/m2)]]*_xlfn.XLOOKUP($F2,'Modelling New'!$D:$D,'Modelling New'!$O:$O)*_xlfn.XLOOKUP(Grid_BD[[#This Row],[Date]],RD[Date],RD[Connected DC Capcity (MWp)])*1000,"")</f>
        <v/>
      </c>
      <c r="X2" s="138"/>
      <c r="Y2" s="140">
        <f>IF(L2="Curtailment Order",(((100%*(Grid_BD[[#This Row],[Op. Hours]]-U2))+(((X2)/'Basic Data'!$AC$4)*U2))/Grid_BD[[#This Row],[Op. Hours]]),1)</f>
        <v>1</v>
      </c>
    </row>
    <row r="3" spans="1:25">
      <c r="A3" s="218">
        <f t="shared" ref="A3:A5" si="0">A2+1</f>
        <v>2</v>
      </c>
      <c r="B3" s="219">
        <v>45691</v>
      </c>
      <c r="C3" s="218">
        <f>YEAR(Grid_BD[[#This Row],[Date]])+IF(MONTH(Grid_BD[[#This Row],[Date]])&gt;=4,1,0)</f>
        <v>2025</v>
      </c>
      <c r="D3" s="218">
        <f>YEAR(Grid_BD[[#This Row],[Date]])</f>
        <v>2025</v>
      </c>
      <c r="E3" s="9" t="s">
        <v>783</v>
      </c>
      <c r="F3" s="277">
        <f>Grid_BD[[#This Row],[Date]]-DAY(Grid_BD[[#This Row],[Date]])+1</f>
        <v>45689</v>
      </c>
      <c r="G3" s="4" t="s">
        <v>784</v>
      </c>
      <c r="H3" s="6" t="str">
        <f>IFERROR(_xlfn.XLOOKUP(Grid_BD[[#This Row],[Date]],RD[Date],RD[Solar Operating Hours]),"")</f>
        <v/>
      </c>
      <c r="I3" s="4">
        <f>IFERROR(VLOOKUP(Grid_BD[[#This Row],[Affected Feeder ]],'Basic Data'!$AM$2:$AQ$50,3,0),"")</f>
        <v>0</v>
      </c>
      <c r="J3" s="220">
        <f>IFERROR(VLOOKUP(Grid_BD[[#This Row],[Affected Feeder ]],'Basic Data'!$AM$2:$AQ$50,5,0),"")</f>
        <v>1</v>
      </c>
      <c r="K3" t="s">
        <v>785</v>
      </c>
      <c r="L3" t="s">
        <v>786</v>
      </c>
      <c r="M3" s="19">
        <v>0.5083333333333333</v>
      </c>
      <c r="N3" s="19">
        <v>0.5083333333333333</v>
      </c>
      <c r="O3" s="21">
        <v>0.56111111111111112</v>
      </c>
      <c r="P3" s="19">
        <f>(Grid_BD[[#This Row],[Work Start TimeStamp]]-Grid_BD[[#This Row],[Fault Start TimeStamp]])*24</f>
        <v>0</v>
      </c>
      <c r="Q3" s="20">
        <f>(Grid_BD[[#This Row],[Fault Clearance time]]-Grid_BD[[#This Row],[Work Start TimeStamp]])*24</f>
        <v>1.2666666666666675</v>
      </c>
      <c r="R3" s="20">
        <f>(Grid_BD[[#This Row],[Fault Clearance time]]-Grid_BD[[#This Row],[Fault Start TimeStamp]])*24</f>
        <v>1.2666666666666675</v>
      </c>
      <c r="S3" s="24" t="s">
        <v>787</v>
      </c>
      <c r="T3" s="4" t="s">
        <v>368</v>
      </c>
      <c r="U3" s="139">
        <f>IFERROR(Grid_BD[[#This Row],[Breakdown Time]]*Grid_BD[[#This Row],[Plant Equivalent Weightage]],"")</f>
        <v>1.2666666666666675</v>
      </c>
      <c r="V3" s="314"/>
      <c r="W3" s="221" t="str">
        <f>IFERROR(Grid_BD[[#This Row],[POA Lost (kWh/m2)]]*_xlfn.XLOOKUP($F3,'Modelling New'!$D:$D,'Modelling New'!$O:$O)*_xlfn.XLOOKUP(Grid_BD[[#This Row],[Date]],RD[Date],RD[Connected DC Capcity (MWp)])*1000,"")</f>
        <v/>
      </c>
      <c r="Y3" s="3">
        <f>IF(L3="Curtailment Order",(((100%*(Grid_BD[[#This Row],[Op. Hours]]-U3))+(((X3)/'Basic Data'!$AC$4)*U3))/Grid_BD[[#This Row],[Op. Hours]]),1)</f>
        <v>1</v>
      </c>
    </row>
    <row r="4" spans="1:25">
      <c r="A4" s="133">
        <f t="shared" si="0"/>
        <v>3</v>
      </c>
      <c r="B4" s="219">
        <v>45694</v>
      </c>
      <c r="C4" s="133">
        <f>YEAR(Grid_BD[[#This Row],[Date]])+IF(MONTH(Grid_BD[[#This Row],[Date]])&gt;=4,1,0)</f>
        <v>2025</v>
      </c>
      <c r="D4" s="133">
        <f>YEAR(Grid_BD[[#This Row],[Date]])</f>
        <v>2025</v>
      </c>
      <c r="E4" s="9" t="s">
        <v>783</v>
      </c>
      <c r="F4" s="277">
        <f>Grid_BD[[#This Row],[Date]]-DAY(Grid_BD[[#This Row],[Date]])+1</f>
        <v>45689</v>
      </c>
      <c r="G4" s="4" t="s">
        <v>784</v>
      </c>
      <c r="H4" s="6" t="str">
        <f>IFERROR(_xlfn.XLOOKUP(Grid_BD[[#This Row],[Date]],RD[Date],RD[Solar Operating Hours]),"")</f>
        <v/>
      </c>
      <c r="I4" s="4">
        <f>IFERROR(VLOOKUP(Grid_BD[[#This Row],[Affected Feeder ]],'Basic Data'!$AM$2:$AQ$50,3,0),"")</f>
        <v>0</v>
      </c>
      <c r="J4" s="220">
        <f>IFERROR(VLOOKUP(Grid_BD[[#This Row],[Affected Feeder ]],'Basic Data'!$AM$2:$AQ$50,5,0),"")</f>
        <v>1</v>
      </c>
      <c r="K4" t="s">
        <v>788</v>
      </c>
      <c r="L4" t="s">
        <v>786</v>
      </c>
      <c r="M4" s="19">
        <v>0.46527777777777779</v>
      </c>
      <c r="N4" s="19">
        <v>0.46527777777777779</v>
      </c>
      <c r="O4" s="21">
        <v>0.5625</v>
      </c>
      <c r="P4" s="19">
        <f>(Grid_BD[[#This Row],[Work Start TimeStamp]]-Grid_BD[[#This Row],[Fault Start TimeStamp]])*24</f>
        <v>0</v>
      </c>
      <c r="Q4" s="20">
        <f>(Grid_BD[[#This Row],[Fault Clearance time]]-Grid_BD[[#This Row],[Work Start TimeStamp]])*24</f>
        <v>2.333333333333333</v>
      </c>
      <c r="R4" s="20">
        <f>(Grid_BD[[#This Row],[Fault Clearance time]]-Grid_BD[[#This Row],[Fault Start TimeStamp]])*24</f>
        <v>2.333333333333333</v>
      </c>
      <c r="S4" s="24" t="s">
        <v>789</v>
      </c>
      <c r="T4" s="4" t="s">
        <v>368</v>
      </c>
      <c r="U4" s="139">
        <f>IFERROR(Grid_BD[[#This Row],[Breakdown Time]]*Grid_BD[[#This Row],[Plant Equivalent Weightage]],"")</f>
        <v>2.333333333333333</v>
      </c>
      <c r="V4" s="314"/>
      <c r="W4" s="221" t="str">
        <f>IFERROR(Grid_BD[[#This Row],[POA Lost (kWh/m2)]]*_xlfn.XLOOKUP($F4,'Modelling New'!$D:$D,'Modelling New'!$O:$O)*_xlfn.XLOOKUP(Grid_BD[[#This Row],[Date]],RD[Date],RD[Connected DC Capcity (MWp)])*1000,"")</f>
        <v/>
      </c>
      <c r="Y4" s="3">
        <f>IF(L4="Curtailment Order",(((100%*(Grid_BD[[#This Row],[Op. Hours]]-U4))+(((X4)/'Basic Data'!$AC$4)*U4))/Grid_BD[[#This Row],[Op. Hours]]),1)</f>
        <v>1</v>
      </c>
    </row>
    <row r="5" spans="1:25">
      <c r="A5" s="218">
        <f t="shared" si="0"/>
        <v>4</v>
      </c>
      <c r="B5" s="219">
        <v>45694</v>
      </c>
      <c r="C5" s="133">
        <f>YEAR(Grid_BD[[#This Row],[Date]])+IF(MONTH(Grid_BD[[#This Row],[Date]])&gt;=4,1,0)</f>
        <v>2025</v>
      </c>
      <c r="D5" s="133">
        <f>YEAR(Grid_BD[[#This Row],[Date]])</f>
        <v>2025</v>
      </c>
      <c r="E5" s="9" t="s">
        <v>783</v>
      </c>
      <c r="F5" s="277">
        <f>Grid_BD[[#This Row],[Date]]-DAY(Grid_BD[[#This Row],[Date]])+1</f>
        <v>45689</v>
      </c>
      <c r="G5" s="4" t="s">
        <v>784</v>
      </c>
      <c r="H5" s="6" t="str">
        <f>IFERROR(_xlfn.XLOOKUP(Grid_BD[[#This Row],[Date]],RD[Date],RD[Solar Operating Hours]),"")</f>
        <v/>
      </c>
      <c r="I5" s="4">
        <f>IFERROR(VLOOKUP(Grid_BD[[#This Row],[Affected Feeder ]],'Basic Data'!$AM$2:$AQ$50,3,0),"")</f>
        <v>0</v>
      </c>
      <c r="J5" s="220">
        <f>IFERROR(VLOOKUP(Grid_BD[[#This Row],[Affected Feeder ]],'Basic Data'!$AM$2:$AQ$50,5,0),"")</f>
        <v>1</v>
      </c>
      <c r="K5" t="s">
        <v>788</v>
      </c>
      <c r="L5" t="s">
        <v>786</v>
      </c>
      <c r="M5" s="19">
        <v>0.57291666666666663</v>
      </c>
      <c r="N5" s="19">
        <v>0.57291666666666663</v>
      </c>
      <c r="O5" s="21">
        <v>0.58194444444444449</v>
      </c>
      <c r="P5" s="19">
        <f>(Grid_BD[[#This Row],[Work Start TimeStamp]]-Grid_BD[[#This Row],[Fault Start TimeStamp]])*24</f>
        <v>0</v>
      </c>
      <c r="Q5" s="20">
        <f>(Grid_BD[[#This Row],[Fault Clearance time]]-Grid_BD[[#This Row],[Work Start TimeStamp]])*24</f>
        <v>0.21666666666666856</v>
      </c>
      <c r="R5" s="20">
        <f>(Grid_BD[[#This Row],[Fault Clearance time]]-Grid_BD[[#This Row],[Fault Start TimeStamp]])*24</f>
        <v>0.21666666666666856</v>
      </c>
      <c r="S5" s="24" t="s">
        <v>789</v>
      </c>
      <c r="T5" s="4" t="s">
        <v>368</v>
      </c>
      <c r="U5" s="139">
        <f>IFERROR(Grid_BD[[#This Row],[Breakdown Time]]*Grid_BD[[#This Row],[Plant Equivalent Weightage]],"")</f>
        <v>0.21666666666666856</v>
      </c>
      <c r="V5" s="314"/>
      <c r="W5" s="221" t="str">
        <f>IFERROR(Grid_BD[[#This Row],[POA Lost (kWh/m2)]]*_xlfn.XLOOKUP($F5,'Modelling New'!$D:$D,'Modelling New'!$O:$O)*_xlfn.XLOOKUP(Grid_BD[[#This Row],[Date]],RD[Date],RD[Connected DC Capcity (MWp)])*1000,"")</f>
        <v/>
      </c>
      <c r="Y5" s="3">
        <f>IF(L5="Curtailment Order",(((100%*(Grid_BD[[#This Row],[Op. Hours]]-U5))+(((X5)/'Basic Data'!$AC$4)*U5))/Grid_BD[[#This Row],[Op. Hours]]),1)</f>
        <v>1</v>
      </c>
    </row>
    <row r="6" spans="1:25">
      <c r="A6" s="218">
        <f t="shared" ref="A6:A13" si="1">A5+1</f>
        <v>5</v>
      </c>
      <c r="B6" s="219">
        <v>45696</v>
      </c>
      <c r="C6" s="218">
        <f>YEAR(Grid_BD[[#This Row],[Date]])+IF(MONTH(Grid_BD[[#This Row],[Date]])&gt;=4,1,0)</f>
        <v>2025</v>
      </c>
      <c r="D6" s="218">
        <f>YEAR(Grid_BD[[#This Row],[Date]])</f>
        <v>2025</v>
      </c>
      <c r="E6" s="9" t="s">
        <v>783</v>
      </c>
      <c r="F6" s="277">
        <f>Grid_BD[[#This Row],[Date]]-DAY(Grid_BD[[#This Row],[Date]])+1</f>
        <v>45689</v>
      </c>
      <c r="G6" s="4" t="s">
        <v>784</v>
      </c>
      <c r="H6" s="6" t="str">
        <f>IFERROR(_xlfn.XLOOKUP(Grid_BD[[#This Row],[Date]],RD[Date],RD[Solar Operating Hours]),"")</f>
        <v/>
      </c>
      <c r="I6" s="4">
        <f>IFERROR(VLOOKUP(Grid_BD[[#This Row],[Affected Feeder ]],'Basic Data'!$AM$2:$AQ$50,3,0),"")</f>
        <v>0</v>
      </c>
      <c r="J6" s="220">
        <f>IFERROR(VLOOKUP(Grid_BD[[#This Row],[Affected Feeder ]],'Basic Data'!$AM$2:$AQ$50,5,0),"")</f>
        <v>1</v>
      </c>
      <c r="K6" t="s">
        <v>788</v>
      </c>
      <c r="L6" t="s">
        <v>786</v>
      </c>
      <c r="M6" s="19">
        <v>0.51111111111111107</v>
      </c>
      <c r="N6" s="19">
        <v>0.51111111111111107</v>
      </c>
      <c r="O6" s="21">
        <v>0.51597222222222228</v>
      </c>
      <c r="P6" s="19">
        <f>(Grid_BD[[#This Row],[Work Start TimeStamp]]-Grid_BD[[#This Row],[Fault Start TimeStamp]])*24</f>
        <v>0</v>
      </c>
      <c r="Q6" s="20">
        <f>(Grid_BD[[#This Row],[Fault Clearance time]]-Grid_BD[[#This Row],[Work Start TimeStamp]])*24</f>
        <v>0.11666666666666892</v>
      </c>
      <c r="R6" s="20">
        <f>(Grid_BD[[#This Row],[Fault Clearance time]]-Grid_BD[[#This Row],[Fault Start TimeStamp]])*24</f>
        <v>0.11666666666666892</v>
      </c>
      <c r="S6" s="24" t="s">
        <v>789</v>
      </c>
      <c r="T6" s="4" t="s">
        <v>368</v>
      </c>
      <c r="U6" s="139">
        <f>IFERROR(Grid_BD[[#This Row],[Breakdown Time]]*Grid_BD[[#This Row],[Plant Equivalent Weightage]],"")</f>
        <v>0.11666666666666892</v>
      </c>
      <c r="V6" s="314"/>
      <c r="W6" s="221" t="str">
        <f>IFERROR(Grid_BD[[#This Row],[POA Lost (kWh/m2)]]*_xlfn.XLOOKUP($F6,'Modelling New'!$D:$D,'Modelling New'!$O:$O)*_xlfn.XLOOKUP(Grid_BD[[#This Row],[Date]],RD[Date],RD[Connected DC Capcity (MWp)])*1000,"")</f>
        <v/>
      </c>
      <c r="Y6" s="3">
        <f>IF(L6="Curtailment Order",(((100%*(Grid_BD[[#This Row],[Op. Hours]]-U6))+(((X6)/'Basic Data'!$AC$4)*U6))/Grid_BD[[#This Row],[Op. Hours]]),1)</f>
        <v>1</v>
      </c>
    </row>
    <row r="7" spans="1:25">
      <c r="A7" s="218">
        <f t="shared" si="1"/>
        <v>6</v>
      </c>
      <c r="B7" s="219">
        <v>45703</v>
      </c>
      <c r="C7" s="218">
        <f>YEAR(Grid_BD[[#This Row],[Date]])+IF(MONTH(Grid_BD[[#This Row],[Date]])&gt;=4,1,0)</f>
        <v>2025</v>
      </c>
      <c r="D7" s="218">
        <f>YEAR(Grid_BD[[#This Row],[Date]])</f>
        <v>2025</v>
      </c>
      <c r="E7" s="9" t="s">
        <v>783</v>
      </c>
      <c r="F7" s="277">
        <f>Grid_BD[[#This Row],[Date]]-DAY(Grid_BD[[#This Row],[Date]])+1</f>
        <v>45689</v>
      </c>
      <c r="G7" s="4" t="s">
        <v>784</v>
      </c>
      <c r="H7" s="6" t="str">
        <f>IFERROR(_xlfn.XLOOKUP(Grid_BD[[#This Row],[Date]],RD[Date],RD[Solar Operating Hours]),"")</f>
        <v/>
      </c>
      <c r="I7" s="4">
        <f>IFERROR(VLOOKUP(Grid_BD[[#This Row],[Affected Feeder ]],'Basic Data'!$AM$2:$AQ$50,3,0),"")</f>
        <v>0</v>
      </c>
      <c r="J7" s="220">
        <f>IFERROR(VLOOKUP(Grid_BD[[#This Row],[Affected Feeder ]],'Basic Data'!$AM$2:$AQ$50,5,0),"")</f>
        <v>1</v>
      </c>
      <c r="K7" t="s">
        <v>790</v>
      </c>
      <c r="L7" t="s">
        <v>786</v>
      </c>
      <c r="M7" s="19">
        <v>0.51458333333333328</v>
      </c>
      <c r="N7" s="19">
        <v>0.51458333333333328</v>
      </c>
      <c r="O7" s="21">
        <v>0.53194444444444444</v>
      </c>
      <c r="P7" s="19">
        <f>(Grid_BD[[#This Row],[Work Start TimeStamp]]-Grid_BD[[#This Row],[Fault Start TimeStamp]])*24</f>
        <v>0</v>
      </c>
      <c r="Q7" s="20">
        <f>(Grid_BD[[#This Row],[Fault Clearance time]]-Grid_BD[[#This Row],[Work Start TimeStamp]])*24</f>
        <v>0.41666666666666785</v>
      </c>
      <c r="R7" s="20">
        <f>(Grid_BD[[#This Row],[Fault Clearance time]]-Grid_BD[[#This Row],[Fault Start TimeStamp]])*24</f>
        <v>0.41666666666666785</v>
      </c>
      <c r="S7" t="s">
        <v>791</v>
      </c>
      <c r="T7" s="4" t="s">
        <v>368</v>
      </c>
      <c r="U7" s="139">
        <f>IFERROR(Grid_BD[[#This Row],[Breakdown Time]]*Grid_BD[[#This Row],[Plant Equivalent Weightage]],"")</f>
        <v>0.41666666666666785</v>
      </c>
      <c r="V7" s="314"/>
      <c r="W7" s="221" t="str">
        <f>IFERROR(Grid_BD[[#This Row],[POA Lost (kWh/m2)]]*_xlfn.XLOOKUP($F7,'Modelling New'!$D:$D,'Modelling New'!$O:$O)*_xlfn.XLOOKUP(Grid_BD[[#This Row],[Date]],RD[Date],RD[Connected DC Capcity (MWp)])*1000,"")</f>
        <v/>
      </c>
      <c r="Y7" s="3">
        <f>IF(L7="Curtailment Order",(((100%*(Grid_BD[[#This Row],[Op. Hours]]-U7))+(((X7)/'Basic Data'!$AC$4)*U7))/Grid_BD[[#This Row],[Op. Hours]]),1)</f>
        <v>1</v>
      </c>
    </row>
    <row r="8" spans="1:25">
      <c r="A8" s="218">
        <f t="shared" si="1"/>
        <v>7</v>
      </c>
      <c r="B8" s="219">
        <v>45713</v>
      </c>
      <c r="C8" s="218">
        <f>YEAR(Grid_BD[[#This Row],[Date]])+IF(MONTH(Grid_BD[[#This Row],[Date]])&gt;=4,1,0)</f>
        <v>2025</v>
      </c>
      <c r="D8" s="218">
        <f>YEAR(Grid_BD[[#This Row],[Date]])</f>
        <v>2025</v>
      </c>
      <c r="E8" s="9" t="s">
        <v>783</v>
      </c>
      <c r="F8" s="277">
        <f>Grid_BD[[#This Row],[Date]]-DAY(Grid_BD[[#This Row],[Date]])+1</f>
        <v>45689</v>
      </c>
      <c r="G8" s="4" t="s">
        <v>784</v>
      </c>
      <c r="H8" s="6" t="str">
        <f>IFERROR(_xlfn.XLOOKUP(Grid_BD[[#This Row],[Date]],RD[Date],RD[Solar Operating Hours]),"")</f>
        <v/>
      </c>
      <c r="I8" s="4">
        <f>IFERROR(VLOOKUP(Grid_BD[[#This Row],[Affected Feeder ]],'Basic Data'!$AM$2:$AQ$50,3,0),"")</f>
        <v>0</v>
      </c>
      <c r="J8" s="220">
        <f>IFERROR(VLOOKUP(Grid_BD[[#This Row],[Affected Feeder ]],'Basic Data'!$AM$2:$AQ$50,5,0),"")</f>
        <v>1</v>
      </c>
      <c r="K8" t="s">
        <v>792</v>
      </c>
      <c r="L8" t="s">
        <v>786</v>
      </c>
      <c r="M8" s="19">
        <v>0.44444444444444442</v>
      </c>
      <c r="N8" s="19">
        <v>0.44444444444444442</v>
      </c>
      <c r="O8" s="21">
        <v>0.45277777777777778</v>
      </c>
      <c r="P8" s="19">
        <f>(Grid_BD[[#This Row],[Work Start TimeStamp]]-Grid_BD[[#This Row],[Fault Start TimeStamp]])*24</f>
        <v>0</v>
      </c>
      <c r="Q8" s="20">
        <f>(Grid_BD[[#This Row],[Fault Clearance time]]-Grid_BD[[#This Row],[Work Start TimeStamp]])*24</f>
        <v>0.20000000000000062</v>
      </c>
      <c r="R8" s="20">
        <f>(Grid_BD[[#This Row],[Fault Clearance time]]-Grid_BD[[#This Row],[Fault Start TimeStamp]])*24</f>
        <v>0.20000000000000062</v>
      </c>
      <c r="S8" t="s">
        <v>793</v>
      </c>
      <c r="T8" s="4" t="s">
        <v>368</v>
      </c>
      <c r="U8" s="139">
        <f>IFERROR(Grid_BD[[#This Row],[Breakdown Time]]*Grid_BD[[#This Row],[Plant Equivalent Weightage]],"")</f>
        <v>0.20000000000000062</v>
      </c>
      <c r="V8" s="314"/>
      <c r="W8" s="221" t="str">
        <f>IFERROR(Grid_BD[[#This Row],[POA Lost (kWh/m2)]]*_xlfn.XLOOKUP($F8,'Modelling New'!$D:$D,'Modelling New'!$O:$O)*_xlfn.XLOOKUP(Grid_BD[[#This Row],[Date]],RD[Date],RD[Connected DC Capcity (MWp)])*1000,"")</f>
        <v/>
      </c>
      <c r="Y8" s="3">
        <f>IF(L8="Curtailment Order",(((100%*(Grid_BD[[#This Row],[Op. Hours]]-U8))+(((X8)/'Basic Data'!$AC$4)*U8))/Grid_BD[[#This Row],[Op. Hours]]),1)</f>
        <v>1</v>
      </c>
    </row>
    <row r="9" spans="1:25">
      <c r="A9" s="218">
        <f t="shared" si="1"/>
        <v>8</v>
      </c>
      <c r="B9" s="219">
        <v>45719</v>
      </c>
      <c r="C9" s="218">
        <f>YEAR(Grid_BD[[#This Row],[Date]])+IF(MONTH(Grid_BD[[#This Row],[Date]])&gt;=4,1,0)</f>
        <v>2025</v>
      </c>
      <c r="D9" s="218">
        <f>YEAR(Grid_BD[[#This Row],[Date]])</f>
        <v>2025</v>
      </c>
      <c r="E9" s="9" t="s">
        <v>783</v>
      </c>
      <c r="F9" s="277">
        <f>Grid_BD[[#This Row],[Date]]-DAY(Grid_BD[[#This Row],[Date]])+1</f>
        <v>45717</v>
      </c>
      <c r="G9" s="4" t="s">
        <v>784</v>
      </c>
      <c r="H9" s="6" t="str">
        <f>IFERROR(_xlfn.XLOOKUP(Grid_BD[[#This Row],[Date]],RD[Date],RD[Solar Operating Hours]),"")</f>
        <v/>
      </c>
      <c r="I9" s="4">
        <f>IFERROR(VLOOKUP(Grid_BD[[#This Row],[Affected Feeder ]],'Basic Data'!$AM$2:$AQ$50,3,0),"")</f>
        <v>0</v>
      </c>
      <c r="J9" s="220">
        <f>IFERROR(VLOOKUP(Grid_BD[[#This Row],[Affected Feeder ]],'Basic Data'!$AM$2:$AQ$50,5,0),"")</f>
        <v>1</v>
      </c>
      <c r="K9" t="s">
        <v>794</v>
      </c>
      <c r="L9" t="s">
        <v>786</v>
      </c>
      <c r="M9" s="19">
        <v>0.46666666666666667</v>
      </c>
      <c r="N9" s="19">
        <v>0.46666666666666667</v>
      </c>
      <c r="O9" s="21">
        <v>0.53125</v>
      </c>
      <c r="P9" s="19">
        <f>(Grid_BD[[#This Row],[Work Start TimeStamp]]-Grid_BD[[#This Row],[Fault Start TimeStamp]])*24</f>
        <v>0</v>
      </c>
      <c r="Q9" s="20">
        <f>(Grid_BD[[#This Row],[Fault Clearance time]]-Grid_BD[[#This Row],[Work Start TimeStamp]])*24</f>
        <v>1.5499999999999998</v>
      </c>
      <c r="R9" s="20">
        <f>(Grid_BD[[#This Row],[Fault Clearance time]]-Grid_BD[[#This Row],[Fault Start TimeStamp]])*24</f>
        <v>1.5499999999999998</v>
      </c>
      <c r="S9" t="s">
        <v>789</v>
      </c>
      <c r="T9" s="4" t="s">
        <v>368</v>
      </c>
      <c r="U9" s="139">
        <f>IFERROR(Grid_BD[[#This Row],[Breakdown Time]]*Grid_BD[[#This Row],[Plant Equivalent Weightage]],"")</f>
        <v>1.5499999999999998</v>
      </c>
      <c r="V9" s="314"/>
      <c r="W9" s="221" t="str">
        <f>IFERROR(Grid_BD[[#This Row],[POA Lost (kWh/m2)]]*_xlfn.XLOOKUP($F9,'Modelling New'!$D:$D,'Modelling New'!$O:$O)*_xlfn.XLOOKUP(Grid_BD[[#This Row],[Date]],RD[Date],RD[Connected DC Capcity (MWp)])*1000,"")</f>
        <v/>
      </c>
      <c r="Y9" s="3">
        <f>IF(L9="Curtailment Order",(((100%*(Grid_BD[[#This Row],[Op. Hours]]-U9))+(((X9)/'Basic Data'!$AC$4)*U9))/Grid_BD[[#This Row],[Op. Hours]]),1)</f>
        <v>1</v>
      </c>
    </row>
    <row r="10" spans="1:25">
      <c r="A10" s="218">
        <f t="shared" si="1"/>
        <v>9</v>
      </c>
      <c r="B10" s="219">
        <v>45727</v>
      </c>
      <c r="C10" s="218">
        <f>YEAR(Grid_BD[[#This Row],[Date]])+IF(MONTH(Grid_BD[[#This Row],[Date]])&gt;=4,1,0)</f>
        <v>2025</v>
      </c>
      <c r="D10" s="218">
        <f>YEAR(Grid_BD[[#This Row],[Date]])</f>
        <v>2025</v>
      </c>
      <c r="E10" s="9" t="s">
        <v>783</v>
      </c>
      <c r="F10" s="277">
        <f>Grid_BD[[#This Row],[Date]]-DAY(Grid_BD[[#This Row],[Date]])+1</f>
        <v>45717</v>
      </c>
      <c r="G10" s="4" t="s">
        <v>784</v>
      </c>
      <c r="H10" s="6" t="str">
        <f>IFERROR(_xlfn.XLOOKUP(Grid_BD[[#This Row],[Date]],RD[Date],RD[Solar Operating Hours]),"")</f>
        <v/>
      </c>
      <c r="I10" s="4">
        <f>IFERROR(VLOOKUP(Grid_BD[[#This Row],[Affected Feeder ]],'Basic Data'!$AM$2:$AQ$50,3,0),"")</f>
        <v>0</v>
      </c>
      <c r="J10" s="220">
        <f>IFERROR(VLOOKUP(Grid_BD[[#This Row],[Affected Feeder ]],'Basic Data'!$AM$2:$AQ$50,5,0),"")</f>
        <v>1</v>
      </c>
      <c r="K10" t="s">
        <v>795</v>
      </c>
      <c r="L10" t="s">
        <v>786</v>
      </c>
      <c r="M10" s="19">
        <v>0.49166666666666664</v>
      </c>
      <c r="N10" s="19">
        <v>0.49166666666666664</v>
      </c>
      <c r="O10" s="21">
        <v>0.50763888888888886</v>
      </c>
      <c r="P10" s="19">
        <f>(Grid_BD[[#This Row],[Work Start TimeStamp]]-Grid_BD[[#This Row],[Fault Start TimeStamp]])*24</f>
        <v>0</v>
      </c>
      <c r="Q10" s="20">
        <f>(Grid_BD[[#This Row],[Fault Clearance time]]-Grid_BD[[#This Row],[Work Start TimeStamp]])*24</f>
        <v>0.3833333333333333</v>
      </c>
      <c r="R10" s="20">
        <f>(Grid_BD[[#This Row],[Fault Clearance time]]-Grid_BD[[#This Row],[Fault Start TimeStamp]])*24</f>
        <v>0.3833333333333333</v>
      </c>
      <c r="S10" t="s">
        <v>796</v>
      </c>
      <c r="T10" s="4" t="s">
        <v>368</v>
      </c>
      <c r="U10" s="139">
        <f>IFERROR(Grid_BD[[#This Row],[Breakdown Time]]*Grid_BD[[#This Row],[Plant Equivalent Weightage]],"")</f>
        <v>0.3833333333333333</v>
      </c>
      <c r="V10" s="314">
        <v>0.44</v>
      </c>
      <c r="W10" s="221" t="str">
        <f>IFERROR(Grid_BD[[#This Row],[POA Lost (kWh/m2)]]*_xlfn.XLOOKUP($F10,'Modelling New'!$D:$D,'Modelling New'!$O:$O)*_xlfn.XLOOKUP(Grid_BD[[#This Row],[Date]],RD[Date],RD[Connected DC Capcity (MWp)])*1000,"")</f>
        <v/>
      </c>
      <c r="Y10" s="3">
        <f>IF(L10="Curtailment Order",(((100%*(Grid_BD[[#This Row],[Op. Hours]]-U10))+(((X10)/'Basic Data'!$AC$4)*U10))/Grid_BD[[#This Row],[Op. Hours]]),1)</f>
        <v>1</v>
      </c>
    </row>
    <row r="11" spans="1:25">
      <c r="A11" s="218">
        <f t="shared" si="1"/>
        <v>10</v>
      </c>
      <c r="B11" s="219">
        <v>45769</v>
      </c>
      <c r="C11" s="218">
        <f>YEAR(Grid_BD[[#This Row],[Date]])+IF(MONTH(Grid_BD[[#This Row],[Date]])&gt;=4,1,0)</f>
        <v>2026</v>
      </c>
      <c r="D11" s="218">
        <f>YEAR(Grid_BD[[#This Row],[Date]])</f>
        <v>2025</v>
      </c>
      <c r="E11" s="9" t="s">
        <v>364</v>
      </c>
      <c r="F11" s="277">
        <f>Grid_BD[[#This Row],[Date]]-DAY(Grid_BD[[#This Row],[Date]])+1</f>
        <v>45748</v>
      </c>
      <c r="G11" s="4" t="s">
        <v>784</v>
      </c>
      <c r="H11" s="4">
        <f>IFERROR(_xlfn.XLOOKUP(Grid_BD[[#This Row],[Date]],RD[Date],RD[Solar Operating Hours]),"")</f>
        <v>11.7</v>
      </c>
      <c r="I11" s="4">
        <f>IFERROR(VLOOKUP(Grid_BD[[#This Row],[Affected Feeder ]],'Basic Data'!$AM$2:$AQ$50,3,0),"")</f>
        <v>0</v>
      </c>
      <c r="J11" s="220">
        <f>IFERROR(VLOOKUP(Grid_BD[[#This Row],[Affected Feeder ]],'Basic Data'!$AM$2:$AQ$50,5,0),"")</f>
        <v>1</v>
      </c>
      <c r="K11" t="s">
        <v>797</v>
      </c>
      <c r="L11" t="s">
        <v>786</v>
      </c>
      <c r="M11" s="19">
        <v>0.62638888888888888</v>
      </c>
      <c r="N11" s="19">
        <v>0.62638888888888888</v>
      </c>
      <c r="O11" s="21">
        <v>0.65208333333333335</v>
      </c>
      <c r="P11" s="19">
        <f>(Grid_BD[[#This Row],[Work Start TimeStamp]]-Grid_BD[[#This Row],[Fault Start TimeStamp]])*24</f>
        <v>0</v>
      </c>
      <c r="Q11" s="20">
        <f>(Grid_BD[[#This Row],[Fault Clearance time]]-Grid_BD[[#This Row],[Work Start TimeStamp]])*24</f>
        <v>0.61666666666666714</v>
      </c>
      <c r="R11" s="20">
        <f>(Grid_BD[[#This Row],[Fault Clearance time]]-Grid_BD[[#This Row],[Fault Start TimeStamp]])*24</f>
        <v>0.61666666666666714</v>
      </c>
      <c r="S11" t="s">
        <v>797</v>
      </c>
      <c r="T11" s="4" t="s">
        <v>368</v>
      </c>
      <c r="U11" s="139">
        <f>IFERROR(Grid_BD[[#This Row],[Breakdown Time]]*Grid_BD[[#This Row],[Plant Equivalent Weightage]],"")</f>
        <v>0.61666666666666714</v>
      </c>
      <c r="V11" s="314">
        <v>0.40300000000000002</v>
      </c>
      <c r="W11" s="295">
        <f>IFERROR(Grid_BD[[#This Row],[POA Lost (kWh/m2)]]*_xlfn.XLOOKUP($F11,'Modelling New'!$D:$D,'Modelling New'!$O:$O)*_xlfn.XLOOKUP(Grid_BD[[#This Row],[Date]],RD[Date],RD[Connected DC Capcity (MWp)])*1000,"")</f>
        <v>47563.289178329265</v>
      </c>
      <c r="Y11" s="3">
        <f>IF(L11="Curtailment Order",(((100%*(Grid_BD[[#This Row],[Op. Hours]]-U11))+(((X11)/'Basic Data'!$AC$4)*U11))/Grid_BD[[#This Row],[Op. Hours]]),1)</f>
        <v>1</v>
      </c>
    </row>
    <row r="12" spans="1:25">
      <c r="A12" s="133">
        <f t="shared" si="1"/>
        <v>11</v>
      </c>
      <c r="B12" s="219">
        <v>45769</v>
      </c>
      <c r="C12" s="133">
        <f>YEAR(Grid_BD[[#This Row],[Date]])+IF(MONTH(Grid_BD[[#This Row],[Date]])&gt;=4,1,0)</f>
        <v>2026</v>
      </c>
      <c r="D12" s="133">
        <f>YEAR(Grid_BD[[#This Row],[Date]])</f>
        <v>2025</v>
      </c>
      <c r="E12" s="9" t="s">
        <v>364</v>
      </c>
      <c r="F12" s="277">
        <f>Grid_BD[[#This Row],[Date]]-DAY(Grid_BD[[#This Row],[Date]])+1</f>
        <v>45748</v>
      </c>
      <c r="G12" s="4" t="s">
        <v>784</v>
      </c>
      <c r="H12" s="4">
        <f>IFERROR(_xlfn.XLOOKUP(Grid_BD[[#This Row],[Date]],RD[Date],RD[Solar Operating Hours]),"")</f>
        <v>11.7</v>
      </c>
      <c r="I12" s="4">
        <f>IFERROR(VLOOKUP(Grid_BD[[#This Row],[Affected Feeder ]],'Basic Data'!$AM$2:$AQ$50,3,0),"")</f>
        <v>0</v>
      </c>
      <c r="J12" s="220">
        <f>IFERROR(VLOOKUP(Grid_BD[[#This Row],[Affected Feeder ]],'Basic Data'!$AM$2:$AQ$50,5,0),"")</f>
        <v>1</v>
      </c>
      <c r="K12" t="s">
        <v>797</v>
      </c>
      <c r="L12" t="s">
        <v>786</v>
      </c>
      <c r="M12" s="19">
        <v>0.72916666666666663</v>
      </c>
      <c r="N12" s="19">
        <v>0.72916666666666663</v>
      </c>
      <c r="O12" s="21">
        <v>0.7319444444444444</v>
      </c>
      <c r="P12" s="19">
        <f>(Grid_BD[[#This Row],[Work Start TimeStamp]]-Grid_BD[[#This Row],[Fault Start TimeStamp]])*24</f>
        <v>0</v>
      </c>
      <c r="Q12" s="20">
        <f>(Grid_BD[[#This Row],[Fault Clearance time]]-Grid_BD[[#This Row],[Work Start TimeStamp]])*24</f>
        <v>6.666666666666643E-2</v>
      </c>
      <c r="R12" s="20">
        <f>(Grid_BD[[#This Row],[Fault Clearance time]]-Grid_BD[[#This Row],[Fault Start TimeStamp]])*24</f>
        <v>6.666666666666643E-2</v>
      </c>
      <c r="S12" t="s">
        <v>797</v>
      </c>
      <c r="T12" s="4" t="s">
        <v>368</v>
      </c>
      <c r="U12" s="139">
        <f>IFERROR(Grid_BD[[#This Row],[Breakdown Time]]*Grid_BD[[#This Row],[Plant Equivalent Weightage]],"")</f>
        <v>6.666666666666643E-2</v>
      </c>
      <c r="V12" s="314">
        <v>8.0000000000000002E-3</v>
      </c>
      <c r="W12" s="295">
        <f>IFERROR(Grid_BD[[#This Row],[POA Lost (kWh/m2)]]*_xlfn.XLOOKUP($F12,'Modelling New'!$D:$D,'Modelling New'!$O:$O)*_xlfn.XLOOKUP(Grid_BD[[#This Row],[Date]],RD[Date],RD[Connected DC Capcity (MWp)])*1000,"")</f>
        <v>944.18440056236739</v>
      </c>
      <c r="Y12" s="3">
        <f>IF(L12="Curtailment Order",(((100%*(Grid_BD[[#This Row],[Op. Hours]]-U12))+(((X12)/'Basic Data'!$AC$4)*U12))/Grid_BD[[#This Row],[Op. Hours]]),1)</f>
        <v>1</v>
      </c>
    </row>
    <row r="13" spans="1:25">
      <c r="A13" s="218">
        <f t="shared" si="1"/>
        <v>12</v>
      </c>
      <c r="B13" s="219">
        <v>45773</v>
      </c>
      <c r="C13" s="218">
        <f>YEAR(Grid_BD[[#This Row],[Date]])+IF(MONTH(Grid_BD[[#This Row],[Date]])&gt;=4,1,0)</f>
        <v>2026</v>
      </c>
      <c r="D13" s="218">
        <f>YEAR(Grid_BD[[#This Row],[Date]])</f>
        <v>2025</v>
      </c>
      <c r="E13" s="9" t="s">
        <v>364</v>
      </c>
      <c r="F13" s="277">
        <f>Grid_BD[[#This Row],[Date]]-DAY(Grid_BD[[#This Row],[Date]])+1</f>
        <v>45748</v>
      </c>
      <c r="G13" s="4" t="s">
        <v>784</v>
      </c>
      <c r="H13" s="4">
        <f>IFERROR(_xlfn.XLOOKUP(Grid_BD[[#This Row],[Date]],RD[Date],RD[Solar Operating Hours]),"")</f>
        <v>11.799999999999999</v>
      </c>
      <c r="I13" s="4">
        <f>IFERROR(VLOOKUP(Grid_BD[[#This Row],[Affected Feeder ]],'Basic Data'!$AM$2:$AQ$50,3,0),"")</f>
        <v>0</v>
      </c>
      <c r="J13" s="220">
        <f>IFERROR(VLOOKUP(Grid_BD[[#This Row],[Affected Feeder ]],'Basic Data'!$AM$2:$AQ$50,5,0),"")</f>
        <v>1</v>
      </c>
      <c r="K13" t="s">
        <v>76</v>
      </c>
      <c r="L13" t="s">
        <v>786</v>
      </c>
      <c r="M13" s="19">
        <v>0.49652777777777779</v>
      </c>
      <c r="N13" s="19">
        <v>0.49652777777777779</v>
      </c>
      <c r="O13" s="21">
        <v>0.52083333333333337</v>
      </c>
      <c r="P13" s="19">
        <f>(Grid_BD[[#This Row],[Work Start TimeStamp]]-Grid_BD[[#This Row],[Fault Start TimeStamp]])*24</f>
        <v>0</v>
      </c>
      <c r="Q13" s="20">
        <f>(Grid_BD[[#This Row],[Fault Clearance time]]-Grid_BD[[#This Row],[Work Start TimeStamp]])*24</f>
        <v>0.58333333333333393</v>
      </c>
      <c r="R13" s="20">
        <f>(Grid_BD[[#This Row],[Fault Clearance time]]-Grid_BD[[#This Row],[Fault Start TimeStamp]])*24</f>
        <v>0.58333333333333393</v>
      </c>
      <c r="S13" t="s">
        <v>796</v>
      </c>
      <c r="T13" s="4" t="s">
        <v>368</v>
      </c>
      <c r="U13" s="139">
        <f>IFERROR(Grid_BD[[#This Row],[Breakdown Time]]*Grid_BD[[#This Row],[Plant Equivalent Weightage]],"")</f>
        <v>0.58333333333333393</v>
      </c>
      <c r="V13" s="314">
        <v>0.55000000000000004</v>
      </c>
      <c r="W13" s="295">
        <f>IFERROR(Grid_BD[[#This Row],[POA Lost (kWh/m2)]]*_xlfn.XLOOKUP($F13,'Modelling New'!$D:$D,'Modelling New'!$O:$O)*_xlfn.XLOOKUP(Grid_BD[[#This Row],[Date]],RD[Date],RD[Connected DC Capcity (MWp)])*1000,"")</f>
        <v>64912.677538662763</v>
      </c>
      <c r="Y13" s="3">
        <f>IF(L13="Curtailment Order",(((100%*(Grid_BD[[#This Row],[Op. Hours]]-U13))+(((X13)/'Basic Data'!$AC$4)*U13))/Grid_BD[[#This Row],[Op. Hours]]),1)</f>
        <v>1</v>
      </c>
    </row>
    <row r="14" spans="1:25">
      <c r="A14" s="218">
        <f t="shared" ref="A14:A19" si="2">A13+1</f>
        <v>13</v>
      </c>
      <c r="B14" s="219">
        <v>45790</v>
      </c>
      <c r="C14" s="218">
        <f>YEAR(Grid_BD[[#This Row],[Date]])+IF(MONTH(Grid_BD[[#This Row],[Date]])&gt;=4,1,0)</f>
        <v>2026</v>
      </c>
      <c r="D14" s="218">
        <f>YEAR(Grid_BD[[#This Row],[Date]])</f>
        <v>2025</v>
      </c>
      <c r="E14" s="9" t="s">
        <v>364</v>
      </c>
      <c r="F14" s="277">
        <f>Grid_BD[[#This Row],[Date]]-DAY(Grid_BD[[#This Row],[Date]])+1</f>
        <v>45778</v>
      </c>
      <c r="G14" s="4" t="s">
        <v>784</v>
      </c>
      <c r="H14" s="4">
        <f>IFERROR(_xlfn.XLOOKUP(Grid_BD[[#This Row],[Date]],RD[Date],RD[Solar Operating Hours]),"")</f>
        <v>10.85</v>
      </c>
      <c r="I14" s="4">
        <f>IFERROR(VLOOKUP(Grid_BD[[#This Row],[Affected Feeder ]],'Basic Data'!$AM$2:$AQ$50,3,0),"")</f>
        <v>0</v>
      </c>
      <c r="J14" s="220">
        <f>IFERROR(VLOOKUP(Grid_BD[[#This Row],[Affected Feeder ]],'Basic Data'!$AM$2:$AQ$50,5,0),"")</f>
        <v>1</v>
      </c>
      <c r="K14" t="s">
        <v>798</v>
      </c>
      <c r="M14" s="19">
        <v>0.74930555555555556</v>
      </c>
      <c r="N14" s="19">
        <v>0.74930555555555556</v>
      </c>
      <c r="O14" s="21">
        <v>0.75694444444444442</v>
      </c>
      <c r="P14" s="19">
        <f>(Grid_BD[[#This Row],[Work Start TimeStamp]]-Grid_BD[[#This Row],[Fault Start TimeStamp]])*24</f>
        <v>0</v>
      </c>
      <c r="Q14" s="20">
        <f>(Grid_BD[[#This Row],[Fault Clearance time]]-Grid_BD[[#This Row],[Work Start TimeStamp]])*24</f>
        <v>0.18333333333333268</v>
      </c>
      <c r="R14" s="20">
        <f>(Grid_BD[[#This Row],[Fault Clearance time]]-Grid_BD[[#This Row],[Fault Start TimeStamp]])*24</f>
        <v>0.18333333333333268</v>
      </c>
      <c r="S14" t="s">
        <v>799</v>
      </c>
      <c r="T14" s="4" t="s">
        <v>368</v>
      </c>
      <c r="U14" s="139">
        <f>IFERROR(Grid_BD[[#This Row],[Breakdown Time]]*Grid_BD[[#This Row],[Plant Equivalent Weightage]],"")</f>
        <v>0.18333333333333268</v>
      </c>
      <c r="V14" s="314">
        <v>5.0000000000000001E-3</v>
      </c>
      <c r="W14" s="295">
        <f>IFERROR(Grid_BD[[#This Row],[POA Lost (kWh/m2)]]*_xlfn.XLOOKUP($F14,'Modelling New'!$D:$D,'Modelling New'!$O:$O)*_xlfn.XLOOKUP(Grid_BD[[#This Row],[Date]],RD[Date],RD[Connected DC Capcity (MWp)])*1000,"")</f>
        <v>596.386860862856</v>
      </c>
      <c r="Y14" s="3">
        <f>IF(L14="Curtailment Order",(((100%*(Grid_BD[[#This Row],[Op. Hours]]-U14))+(((X14)/'Basic Data'!$AC$4)*U14))/Grid_BD[[#This Row],[Op. Hours]]),1)</f>
        <v>1</v>
      </c>
    </row>
    <row r="15" spans="1:25">
      <c r="A15" s="218">
        <f t="shared" si="2"/>
        <v>14</v>
      </c>
      <c r="B15" s="219">
        <v>45799</v>
      </c>
      <c r="C15" s="218">
        <f>YEAR(Grid_BD[[#This Row],[Date]])+IF(MONTH(Grid_BD[[#This Row],[Date]])&gt;=4,1,0)</f>
        <v>2026</v>
      </c>
      <c r="D15" s="218">
        <f>YEAR(Grid_BD[[#This Row],[Date]])</f>
        <v>2025</v>
      </c>
      <c r="E15" s="9" t="s">
        <v>364</v>
      </c>
      <c r="F15" s="277">
        <f>Grid_BD[[#This Row],[Date]]-DAY(Grid_BD[[#This Row],[Date]])+1</f>
        <v>45778</v>
      </c>
      <c r="G15" s="4" t="s">
        <v>784</v>
      </c>
      <c r="H15" s="6">
        <f>IFERROR(_xlfn.XLOOKUP(Grid_BD[[#This Row],[Date]],RD[Date],RD[Solar Operating Hours]),"")</f>
        <v>12.316666666666668</v>
      </c>
      <c r="I15" s="4">
        <f>IFERROR(VLOOKUP(Grid_BD[[#This Row],[Affected Feeder ]],'Basic Data'!$AM$2:$AQ$50,3,0),"")</f>
        <v>0</v>
      </c>
      <c r="J15" s="220">
        <f>IFERROR(VLOOKUP(Grid_BD[[#This Row],[Affected Feeder ]],'Basic Data'!$AM$2:$AQ$50,5,0),"")</f>
        <v>1</v>
      </c>
      <c r="K15" t="s">
        <v>76</v>
      </c>
      <c r="L15" t="s">
        <v>786</v>
      </c>
      <c r="M15" s="19">
        <v>0.47361111111111109</v>
      </c>
      <c r="N15" s="19">
        <v>0.47361111111111109</v>
      </c>
      <c r="O15" s="21">
        <v>0.61805555555555558</v>
      </c>
      <c r="P15" s="19">
        <f>(Grid_BD[[#This Row],[Work Start TimeStamp]]-Grid_BD[[#This Row],[Fault Start TimeStamp]])*24</f>
        <v>0</v>
      </c>
      <c r="Q15" s="20">
        <f>(Grid_BD[[#This Row],[Fault Clearance time]]-Grid_BD[[#This Row],[Work Start TimeStamp]])*24</f>
        <v>3.4666666666666677</v>
      </c>
      <c r="R15" s="20">
        <f>(Grid_BD[[#This Row],[Fault Clearance time]]-Grid_BD[[#This Row],[Fault Start TimeStamp]])*24</f>
        <v>3.4666666666666677</v>
      </c>
      <c r="S15" t="s">
        <v>796</v>
      </c>
      <c r="T15" s="4" t="s">
        <v>368</v>
      </c>
      <c r="U15" s="139">
        <f>IFERROR(Grid_BD[[#This Row],[Breakdown Time]]*Grid_BD[[#This Row],[Plant Equivalent Weightage]],"")</f>
        <v>3.4666666666666677</v>
      </c>
      <c r="V15" s="314">
        <v>2.38</v>
      </c>
      <c r="W15" s="295">
        <f>IFERROR(Grid_BD[[#This Row],[POA Lost (kWh/m2)]]*_xlfn.XLOOKUP($F15,'Modelling New'!$D:$D,'Modelling New'!$O:$O)*_xlfn.XLOOKUP(Grid_BD[[#This Row],[Date]],RD[Date],RD[Connected DC Capcity (MWp)])*1000,"")</f>
        <v>285039.66659434204</v>
      </c>
      <c r="Y15" s="3">
        <f>IF(L15="Curtailment Order",(((100%*(Grid_BD[[#This Row],[Op. Hours]]-U15))+(((X15)/'Basic Data'!$AC$4)*U15))/Grid_BD[[#This Row],[Op. Hours]]),1)</f>
        <v>1</v>
      </c>
    </row>
    <row r="16" spans="1:25">
      <c r="A16" s="133">
        <f t="shared" si="2"/>
        <v>15</v>
      </c>
      <c r="B16" s="219">
        <v>45800</v>
      </c>
      <c r="C16" s="133">
        <f>YEAR(Grid_BD[[#This Row],[Date]])+IF(MONTH(Grid_BD[[#This Row],[Date]])&gt;=4,1,0)</f>
        <v>2026</v>
      </c>
      <c r="D16" s="133">
        <f>YEAR(Grid_BD[[#This Row],[Date]])</f>
        <v>2025</v>
      </c>
      <c r="E16" s="9" t="s">
        <v>364</v>
      </c>
      <c r="F16" s="277">
        <f>Grid_BD[[#This Row],[Date]]-DAY(Grid_BD[[#This Row],[Date]])+1</f>
        <v>45778</v>
      </c>
      <c r="G16" s="4" t="s">
        <v>784</v>
      </c>
      <c r="H16" s="6">
        <f>IFERROR(_xlfn.XLOOKUP(Grid_BD[[#This Row],[Date]],RD[Date],RD[Solar Operating Hours]),"")</f>
        <v>12.216666666666669</v>
      </c>
      <c r="I16" s="4">
        <f>IFERROR(VLOOKUP(Grid_BD[[#This Row],[Affected Feeder ]],'Basic Data'!$AM$2:$AQ$50,3,0),"")</f>
        <v>0</v>
      </c>
      <c r="J16" s="220">
        <f>IFERROR(VLOOKUP(Grid_BD[[#This Row],[Affected Feeder ]],'Basic Data'!$AM$2:$AQ$50,5,0),"")</f>
        <v>1</v>
      </c>
      <c r="K16" t="s">
        <v>76</v>
      </c>
      <c r="L16" t="s">
        <v>786</v>
      </c>
      <c r="M16" s="19">
        <v>0.46597222222222223</v>
      </c>
      <c r="N16" s="19">
        <v>0.46597222222222223</v>
      </c>
      <c r="O16" s="21">
        <v>0.57708333333333328</v>
      </c>
      <c r="P16" s="19">
        <f>(Grid_BD[[#This Row],[Work Start TimeStamp]]-Grid_BD[[#This Row],[Fault Start TimeStamp]])*24</f>
        <v>0</v>
      </c>
      <c r="Q16" s="20">
        <f>(Grid_BD[[#This Row],[Fault Clearance time]]-Grid_BD[[#This Row],[Work Start TimeStamp]])*24</f>
        <v>2.6666666666666652</v>
      </c>
      <c r="R16" s="20">
        <f>(Grid_BD[[#This Row],[Fault Clearance time]]-Grid_BD[[#This Row],[Fault Start TimeStamp]])*24</f>
        <v>2.6666666666666652</v>
      </c>
      <c r="S16" t="s">
        <v>796</v>
      </c>
      <c r="T16" s="4" t="s">
        <v>368</v>
      </c>
      <c r="U16" s="139">
        <f>IFERROR(Grid_BD[[#This Row],[Breakdown Time]]*Grid_BD[[#This Row],[Plant Equivalent Weightage]],"")</f>
        <v>2.6666666666666652</v>
      </c>
      <c r="V16" s="314">
        <v>1.62</v>
      </c>
      <c r="W16" s="295">
        <f>IFERROR(Grid_BD[[#This Row],[POA Lost (kWh/m2)]]*_xlfn.XLOOKUP($F16,'Modelling New'!$D:$D,'Modelling New'!$O:$O)*_xlfn.XLOOKUP(Grid_BD[[#This Row],[Date]],RD[Date],RD[Connected DC Capcity (MWp)])*1000,"")</f>
        <v>194018.5965894261</v>
      </c>
      <c r="Y16" s="3">
        <f>IF(L16="Curtailment Order",(((100%*(Grid_BD[[#This Row],[Op. Hours]]-U16))+(((X16)/'Basic Data'!$AC$4)*U16))/Grid_BD[[#This Row],[Op. Hours]]),1)</f>
        <v>1</v>
      </c>
    </row>
    <row r="17" spans="1:25">
      <c r="A17" s="218">
        <f t="shared" si="2"/>
        <v>16</v>
      </c>
      <c r="B17" s="219">
        <v>45807</v>
      </c>
      <c r="C17" s="218">
        <f>YEAR(Grid_BD[[#This Row],[Date]])+IF(MONTH(Grid_BD[[#This Row],[Date]])&gt;=4,1,0)</f>
        <v>2026</v>
      </c>
      <c r="D17" s="218">
        <f>YEAR(Grid_BD[[#This Row],[Date]])</f>
        <v>2025</v>
      </c>
      <c r="E17" s="9" t="s">
        <v>364</v>
      </c>
      <c r="F17" s="277">
        <f>Grid_BD[[#This Row],[Date]]-DAY(Grid_BD[[#This Row],[Date]])+1</f>
        <v>45778</v>
      </c>
      <c r="G17" s="4" t="s">
        <v>784</v>
      </c>
      <c r="H17" s="4">
        <f>IFERROR(_xlfn.XLOOKUP(Grid_BD[[#This Row],[Date]],RD[Date],RD[Solar Operating Hours]),"")</f>
        <v>11.8</v>
      </c>
      <c r="I17" s="4">
        <f>IFERROR(VLOOKUP(Grid_BD[[#This Row],[Affected Feeder ]],'Basic Data'!$AM$2:$AQ$50,3,0),"")</f>
        <v>0</v>
      </c>
      <c r="J17" s="220">
        <f>IFERROR(VLOOKUP(Grid_BD[[#This Row],[Affected Feeder ]],'Basic Data'!$AM$2:$AQ$50,5,0),"")</f>
        <v>1</v>
      </c>
      <c r="K17" t="s">
        <v>76</v>
      </c>
      <c r="L17" t="s">
        <v>786</v>
      </c>
      <c r="M17" s="19">
        <v>0.46666666666666667</v>
      </c>
      <c r="N17" s="19">
        <v>0.46666666666666667</v>
      </c>
      <c r="O17" s="21">
        <v>0.52361111111111114</v>
      </c>
      <c r="P17" s="19">
        <f>(Grid_BD[[#This Row],[Work Start TimeStamp]]-Grid_BD[[#This Row],[Fault Start TimeStamp]])*24</f>
        <v>0</v>
      </c>
      <c r="Q17" s="20">
        <f>(Grid_BD[[#This Row],[Fault Clearance time]]-Grid_BD[[#This Row],[Work Start TimeStamp]])*24</f>
        <v>1.3666666666666671</v>
      </c>
      <c r="R17" s="20">
        <f>(Grid_BD[[#This Row],[Fault Clearance time]]-Grid_BD[[#This Row],[Fault Start TimeStamp]])*24</f>
        <v>1.3666666666666671</v>
      </c>
      <c r="S17" t="s">
        <v>796</v>
      </c>
      <c r="T17" s="4" t="s">
        <v>368</v>
      </c>
      <c r="U17" s="139">
        <f>IFERROR(Grid_BD[[#This Row],[Breakdown Time]]*Grid_BD[[#This Row],[Plant Equivalent Weightage]],"")</f>
        <v>1.3666666666666671</v>
      </c>
      <c r="V17" s="314">
        <v>0.66</v>
      </c>
      <c r="W17" s="295">
        <f>IFERROR(Grid_BD[[#This Row],[POA Lost (kWh/m2)]]*_xlfn.XLOOKUP($F17,'Modelling New'!$D:$D,'Modelling New'!$O:$O)*_xlfn.XLOOKUP(Grid_BD[[#This Row],[Date]],RD[Date],RD[Connected DC Capcity (MWp)])*1000,"")</f>
        <v>82520.391932627492</v>
      </c>
      <c r="Y17" s="3">
        <f>IF(L17="Curtailment Order",(((100%*(Grid_BD[[#This Row],[Op. Hours]]-U17))+(((X17)/'Basic Data'!$AC$4)*U17))/Grid_BD[[#This Row],[Op. Hours]]),1)</f>
        <v>1</v>
      </c>
    </row>
    <row r="18" spans="1:25">
      <c r="A18" s="218">
        <f t="shared" si="2"/>
        <v>17</v>
      </c>
      <c r="B18" s="219">
        <v>45807</v>
      </c>
      <c r="C18" s="218">
        <f>YEAR(Grid_BD[[#This Row],[Date]])+IF(MONTH(Grid_BD[[#This Row],[Date]])&gt;=4,1,0)</f>
        <v>2026</v>
      </c>
      <c r="D18" s="218">
        <f>YEAR(Grid_BD[[#This Row],[Date]])</f>
        <v>2025</v>
      </c>
      <c r="E18" s="9" t="s">
        <v>364</v>
      </c>
      <c r="F18" s="277">
        <f>Grid_BD[[#This Row],[Date]]-DAY(Grid_BD[[#This Row],[Date]])+1</f>
        <v>45778</v>
      </c>
      <c r="G18" s="4" t="s">
        <v>784</v>
      </c>
      <c r="H18" s="4">
        <f>IFERROR(_xlfn.XLOOKUP(Grid_BD[[#This Row],[Date]],RD[Date],RD[Solar Operating Hours]),"")</f>
        <v>11.8</v>
      </c>
      <c r="I18" s="4">
        <f>IFERROR(VLOOKUP(Grid_BD[[#This Row],[Affected Feeder ]],'Basic Data'!$AM$2:$AQ$50,3,0),"")</f>
        <v>0</v>
      </c>
      <c r="J18" s="220">
        <f>IFERROR(VLOOKUP(Grid_BD[[#This Row],[Affected Feeder ]],'Basic Data'!$AM$2:$AQ$50,5,0),"")</f>
        <v>1</v>
      </c>
      <c r="K18" t="s">
        <v>76</v>
      </c>
      <c r="L18" t="s">
        <v>786</v>
      </c>
      <c r="M18" s="19">
        <v>0.54097222222222219</v>
      </c>
      <c r="N18" s="19">
        <v>0.54097222222222219</v>
      </c>
      <c r="O18" s="21">
        <v>0.5625</v>
      </c>
      <c r="P18" s="19">
        <f>(Grid_BD[[#This Row],[Work Start TimeStamp]]-Grid_BD[[#This Row],[Fault Start TimeStamp]])*24</f>
        <v>0</v>
      </c>
      <c r="Q18" s="20">
        <f>(Grid_BD[[#This Row],[Fault Clearance time]]-Grid_BD[[#This Row],[Work Start TimeStamp]])*24</f>
        <v>0.5166666666666675</v>
      </c>
      <c r="R18" s="20">
        <f>(Grid_BD[[#This Row],[Fault Clearance time]]-Grid_BD[[#This Row],[Fault Start TimeStamp]])*24</f>
        <v>0.5166666666666675</v>
      </c>
      <c r="S18" t="s">
        <v>796</v>
      </c>
      <c r="T18" s="4" t="s">
        <v>368</v>
      </c>
      <c r="U18" s="139">
        <f>IFERROR(Grid_BD[[#This Row],[Breakdown Time]]*Grid_BD[[#This Row],[Plant Equivalent Weightage]],"")</f>
        <v>0.5166666666666675</v>
      </c>
      <c r="V18" s="314">
        <v>0.4</v>
      </c>
      <c r="W18" s="295">
        <f>IFERROR(Grid_BD[[#This Row],[POA Lost (kWh/m2)]]*_xlfn.XLOOKUP($F18,'Modelling New'!$D:$D,'Modelling New'!$O:$O)*_xlfn.XLOOKUP(Grid_BD[[#This Row],[Date]],RD[Date],RD[Connected DC Capcity (MWp)])*1000,"")</f>
        <v>50012.358747046957</v>
      </c>
      <c r="Y18" s="3">
        <f>IF(L18="Curtailment Order",(((100%*(Grid_BD[[#This Row],[Op. Hours]]-U18))+(((X18)/'Basic Data'!$AC$4)*U18))/Grid_BD[[#This Row],[Op. Hours]]),1)</f>
        <v>1</v>
      </c>
    </row>
    <row r="19" spans="1:25">
      <c r="A19" s="218">
        <f t="shared" si="2"/>
        <v>18</v>
      </c>
      <c r="B19" s="219">
        <v>45818</v>
      </c>
      <c r="C19" s="218">
        <f>YEAR(Grid_BD[[#This Row],[Date]])+IF(MONTH(Grid_BD[[#This Row],[Date]])&gt;=4,1,0)</f>
        <v>2026</v>
      </c>
      <c r="D19" s="218">
        <f>YEAR(Grid_BD[[#This Row],[Date]])</f>
        <v>2025</v>
      </c>
      <c r="E19" s="9" t="s">
        <v>364</v>
      </c>
      <c r="F19" s="277">
        <f>Grid_BD[[#This Row],[Date]]-DAY(Grid_BD[[#This Row],[Date]])+1</f>
        <v>45809</v>
      </c>
      <c r="G19" s="4" t="s">
        <v>784</v>
      </c>
      <c r="H19" s="6">
        <f>IFERROR(_xlfn.XLOOKUP(Grid_BD[[#This Row],[Date]],RD[Date],RD[Solar Operating Hours]),"")</f>
        <v>12.383333333333335</v>
      </c>
      <c r="I19" s="4">
        <f>IFERROR(VLOOKUP(Grid_BD[[#This Row],[Affected Feeder ]],'Basic Data'!$AM$2:$AQ$50,3,0),"")</f>
        <v>0</v>
      </c>
      <c r="J19" s="220">
        <f>IFERROR(VLOOKUP(Grid_BD[[#This Row],[Affected Feeder ]],'Basic Data'!$AM$2:$AQ$50,5,0),"")</f>
        <v>1</v>
      </c>
      <c r="K19" t="s">
        <v>76</v>
      </c>
      <c r="L19" t="s">
        <v>786</v>
      </c>
      <c r="M19" s="19">
        <v>0.42152777777777778</v>
      </c>
      <c r="N19" s="19">
        <v>0.42152777777777778</v>
      </c>
      <c r="O19" s="21">
        <v>0.44444444444444442</v>
      </c>
      <c r="P19" s="19">
        <f>(Grid_BD[[#This Row],[Work Start TimeStamp]]-Grid_BD[[#This Row],[Fault Start TimeStamp]])*24</f>
        <v>0</v>
      </c>
      <c r="Q19" s="20">
        <f>(Grid_BD[[#This Row],[Fault Clearance time]]-Grid_BD[[#This Row],[Work Start TimeStamp]])*24</f>
        <v>0.54999999999999938</v>
      </c>
      <c r="R19" s="20">
        <f>(Grid_BD[[#This Row],[Fault Clearance time]]-Grid_BD[[#This Row],[Fault Start TimeStamp]])*24</f>
        <v>0.54999999999999938</v>
      </c>
      <c r="S19" t="s">
        <v>796</v>
      </c>
      <c r="T19" s="4" t="s">
        <v>368</v>
      </c>
      <c r="U19" s="139">
        <f>IFERROR(Grid_BD[[#This Row],[Breakdown Time]]*Grid_BD[[#This Row],[Plant Equivalent Weightage]],"")</f>
        <v>0.54999999999999938</v>
      </c>
      <c r="V19" s="332">
        <v>0.38</v>
      </c>
      <c r="W19" s="295">
        <f>IFERROR(Grid_BD[[#This Row],[POA Lost (kWh/m2)]]*_xlfn.XLOOKUP($F19,'Modelling New'!$D:$D,'Modelling New'!$O:$O)*_xlfn.XLOOKUP(Grid_BD[[#This Row],[Date]],RD[Date],RD[Connected DC Capcity (MWp)])*1000,"")</f>
        <v>50098.723368468956</v>
      </c>
      <c r="Y19" s="3">
        <f>IF(L19="Curtailment Order",(((100%*(Grid_BD[[#This Row],[Op. Hours]]-U19))+(((X19)/'Basic Data'!$AC$4)*U19))/Grid_BD[[#This Row],[Op. Hours]]),1)</f>
        <v>1</v>
      </c>
    </row>
    <row r="20" spans="1:25">
      <c r="A20" s="218">
        <f t="shared" ref="A20:A25" si="3">A19+1</f>
        <v>19</v>
      </c>
      <c r="B20" s="219">
        <v>45820</v>
      </c>
      <c r="C20" s="218">
        <f>YEAR(Grid_BD[[#This Row],[Date]])+IF(MONTH(Grid_BD[[#This Row],[Date]])&gt;=4,1,0)</f>
        <v>2026</v>
      </c>
      <c r="D20" s="218">
        <f>YEAR(Grid_BD[[#This Row],[Date]])</f>
        <v>2025</v>
      </c>
      <c r="E20" s="9" t="s">
        <v>364</v>
      </c>
      <c r="F20" s="277">
        <f>Grid_BD[[#This Row],[Date]]-DAY(Grid_BD[[#This Row],[Date]])+1</f>
        <v>45809</v>
      </c>
      <c r="G20" s="4" t="s">
        <v>784</v>
      </c>
      <c r="H20" s="4">
        <f>IFERROR(_xlfn.XLOOKUP(Grid_BD[[#This Row],[Date]],RD[Date],RD[Solar Operating Hours]),"")</f>
        <v>11.5</v>
      </c>
      <c r="I20" s="4">
        <f>IFERROR(VLOOKUP(Grid_BD[[#This Row],[Affected Feeder ]],'Basic Data'!$AM$2:$AQ$50,3,0),"")</f>
        <v>0</v>
      </c>
      <c r="J20" s="220">
        <f>IFERROR(VLOOKUP(Grid_BD[[#This Row],[Affected Feeder ]],'Basic Data'!$AM$2:$AQ$50,5,0),"")</f>
        <v>1</v>
      </c>
      <c r="K20" t="s">
        <v>76</v>
      </c>
      <c r="L20" t="s">
        <v>786</v>
      </c>
      <c r="M20" s="19">
        <v>0.78680555555555554</v>
      </c>
      <c r="N20" s="19">
        <v>0.78680555555555554</v>
      </c>
      <c r="O20" s="21">
        <v>0.8125</v>
      </c>
      <c r="P20" s="19">
        <f>(Grid_BD[[#This Row],[Work Start TimeStamp]]-Grid_BD[[#This Row],[Fault Start TimeStamp]])*24</f>
        <v>0</v>
      </c>
      <c r="Q20" s="20">
        <f>(Grid_BD[[#This Row],[Fault Clearance time]]-Grid_BD[[#This Row],[Work Start TimeStamp]])*24</f>
        <v>0.61666666666666714</v>
      </c>
      <c r="R20" s="20">
        <f>(Grid_BD[[#This Row],[Fault Clearance time]]-Grid_BD[[#This Row],[Fault Start TimeStamp]])*24</f>
        <v>0.61666666666666714</v>
      </c>
      <c r="S20" t="s">
        <v>796</v>
      </c>
      <c r="T20" s="4" t="s">
        <v>368</v>
      </c>
      <c r="U20" s="139">
        <f>IFERROR(Grid_BD[[#This Row],[Breakdown Time]]*Grid_BD[[#This Row],[Plant Equivalent Weightage]],"")</f>
        <v>0.61666666666666714</v>
      </c>
      <c r="V20" s="332">
        <v>0</v>
      </c>
      <c r="W20" s="295">
        <f>IFERROR(Grid_BD[[#This Row],[POA Lost (kWh/m2)]]*_xlfn.XLOOKUP($F20,'Modelling New'!$D:$D,'Modelling New'!$O:$O)*_xlfn.XLOOKUP(Grid_BD[[#This Row],[Date]],RD[Date],RD[Connected DC Capcity (MWp)])*1000,"")</f>
        <v>0</v>
      </c>
      <c r="Y20" s="3">
        <f>IF(L20="Curtailment Order",(((100%*(Grid_BD[[#This Row],[Op. Hours]]-U20))+(((X20)/'Basic Data'!$AC$4)*U20))/Grid_BD[[#This Row],[Op. Hours]]),1)</f>
        <v>1</v>
      </c>
    </row>
    <row r="21" spans="1:25">
      <c r="A21" s="218">
        <f t="shared" si="3"/>
        <v>20</v>
      </c>
      <c r="B21" s="219">
        <v>45824</v>
      </c>
      <c r="C21" s="218">
        <f>YEAR(Grid_BD[[#This Row],[Date]])+IF(MONTH(Grid_BD[[#This Row],[Date]])&gt;=4,1,0)</f>
        <v>2026</v>
      </c>
      <c r="D21" s="218">
        <f>YEAR(Grid_BD[[#This Row],[Date]])</f>
        <v>2025</v>
      </c>
      <c r="E21" s="9" t="s">
        <v>364</v>
      </c>
      <c r="F21" s="277">
        <f>Grid_BD[[#This Row],[Date]]-DAY(Grid_BD[[#This Row],[Date]])+1</f>
        <v>45809</v>
      </c>
      <c r="G21" s="4" t="s">
        <v>784</v>
      </c>
      <c r="H21" s="4">
        <f>IFERROR(_xlfn.XLOOKUP(Grid_BD[[#This Row],[Date]],RD[Date],RD[Solar Operating Hours]),"")</f>
        <v>12.150000000000002</v>
      </c>
      <c r="I21" s="4">
        <f>IFERROR(VLOOKUP(Grid_BD[[#This Row],[Affected Feeder ]],'Basic Data'!$AM$2:$AQ$50,3,0),"")</f>
        <v>0</v>
      </c>
      <c r="J21" s="220">
        <f>IFERROR(VLOOKUP(Grid_BD[[#This Row],[Affected Feeder ]],'Basic Data'!$AM$2:$AQ$50,5,0),"")</f>
        <v>1</v>
      </c>
      <c r="K21" t="s">
        <v>76</v>
      </c>
      <c r="L21" t="s">
        <v>786</v>
      </c>
      <c r="M21" s="19">
        <v>0.54374999999999996</v>
      </c>
      <c r="N21" s="19">
        <v>0.54374999999999996</v>
      </c>
      <c r="O21" s="21">
        <v>0.57291666666666663</v>
      </c>
      <c r="P21" s="19">
        <f>(Grid_BD[[#This Row],[Work Start TimeStamp]]-Grid_BD[[#This Row],[Fault Start TimeStamp]])*24</f>
        <v>0</v>
      </c>
      <c r="Q21" s="20">
        <f>(Grid_BD[[#This Row],[Fault Clearance time]]-Grid_BD[[#This Row],[Work Start TimeStamp]])*24</f>
        <v>0.70000000000000018</v>
      </c>
      <c r="R21" s="20">
        <f>(Grid_BD[[#This Row],[Fault Clearance time]]-Grid_BD[[#This Row],[Fault Start TimeStamp]])*24</f>
        <v>0.70000000000000018</v>
      </c>
      <c r="S21" t="s">
        <v>796</v>
      </c>
      <c r="T21" s="4" t="s">
        <v>368</v>
      </c>
      <c r="U21" s="139">
        <f>IFERROR(Grid_BD[[#This Row],[Breakdown Time]]*Grid_BD[[#This Row],[Plant Equivalent Weightage]],"")</f>
        <v>0.70000000000000018</v>
      </c>
      <c r="V21" s="332">
        <v>0.5</v>
      </c>
      <c r="W21" s="295">
        <f>IFERROR(Grid_BD[[#This Row],[POA Lost (kWh/m2)]]*_xlfn.XLOOKUP($F21,'Modelling New'!$D:$D,'Modelling New'!$O:$O)*_xlfn.XLOOKUP(Grid_BD[[#This Row],[Date]],RD[Date],RD[Connected DC Capcity (MWp)])*1000,"")</f>
        <v>65919.372853248613</v>
      </c>
      <c r="Y21" s="3">
        <f>IF(L21="Curtailment Order",(((100%*(Grid_BD[[#This Row],[Op. Hours]]-U21))+(((X21)/'Basic Data'!$AC$4)*U21))/Grid_BD[[#This Row],[Op. Hours]]),1)</f>
        <v>1</v>
      </c>
    </row>
    <row r="22" spans="1:25">
      <c r="A22" s="133">
        <f t="shared" si="3"/>
        <v>21</v>
      </c>
      <c r="B22" s="219">
        <v>45825</v>
      </c>
      <c r="C22" s="133">
        <f>YEAR(Grid_BD[[#This Row],[Date]])+IF(MONTH(Grid_BD[[#This Row],[Date]])&gt;=4,1,0)</f>
        <v>2026</v>
      </c>
      <c r="D22" s="133">
        <f>YEAR(Grid_BD[[#This Row],[Date]])</f>
        <v>2025</v>
      </c>
      <c r="E22" s="9" t="s">
        <v>364</v>
      </c>
      <c r="F22" s="277">
        <f>Grid_BD[[#This Row],[Date]]-DAY(Grid_BD[[#This Row],[Date]])+1</f>
        <v>45809</v>
      </c>
      <c r="G22" s="4" t="s">
        <v>784</v>
      </c>
      <c r="H22" s="4">
        <f>IFERROR(_xlfn.XLOOKUP(Grid_BD[[#This Row],[Date]],RD[Date],RD[Solar Operating Hours]),"")</f>
        <v>12.450000000000001</v>
      </c>
      <c r="I22" s="4">
        <f>IFERROR(VLOOKUP(Grid_BD[[#This Row],[Affected Feeder ]],'Basic Data'!$AM$2:$AQ$50,3,0),"")</f>
        <v>0</v>
      </c>
      <c r="J22" s="220">
        <f>IFERROR(VLOOKUP(Grid_BD[[#This Row],[Affected Feeder ]],'Basic Data'!$AM$2:$AQ$50,5,0),"")</f>
        <v>1</v>
      </c>
      <c r="K22" t="s">
        <v>76</v>
      </c>
      <c r="L22" t="s">
        <v>786</v>
      </c>
      <c r="M22" s="19">
        <v>0.47222222222222221</v>
      </c>
      <c r="N22" s="19">
        <v>0.47222222222222221</v>
      </c>
      <c r="O22" s="21">
        <v>0.50347222222222221</v>
      </c>
      <c r="P22" s="19">
        <f>(Grid_BD[[#This Row],[Work Start TimeStamp]]-Grid_BD[[#This Row],[Fault Start TimeStamp]])*24</f>
        <v>0</v>
      </c>
      <c r="Q22" s="20">
        <f>(Grid_BD[[#This Row],[Fault Clearance time]]-Grid_BD[[#This Row],[Work Start TimeStamp]])*24</f>
        <v>0.75</v>
      </c>
      <c r="R22" s="20">
        <f>(Grid_BD[[#This Row],[Fault Clearance time]]-Grid_BD[[#This Row],[Fault Start TimeStamp]])*24</f>
        <v>0.75</v>
      </c>
      <c r="S22" t="s">
        <v>796</v>
      </c>
      <c r="T22" s="4" t="s">
        <v>368</v>
      </c>
      <c r="U22" s="139">
        <f>IFERROR(Grid_BD[[#This Row],[Breakdown Time]]*Grid_BD[[#This Row],[Plant Equivalent Weightage]],"")</f>
        <v>0.75</v>
      </c>
      <c r="V22" s="332">
        <v>0.55000000000000004</v>
      </c>
      <c r="W22" s="295">
        <f>IFERROR(Grid_BD[[#This Row],[POA Lost (kWh/m2)]]*_xlfn.XLOOKUP($F22,'Modelling New'!$D:$D,'Modelling New'!$O:$O)*_xlfn.XLOOKUP(Grid_BD[[#This Row],[Date]],RD[Date],RD[Connected DC Capcity (MWp)])*1000,"")</f>
        <v>72511.310138573492</v>
      </c>
      <c r="Y22" s="3">
        <f>IF(L22="Curtailment Order",(((100%*(Grid_BD[[#This Row],[Op. Hours]]-U22))+(((X22)/'Basic Data'!$AC$4)*U22))/Grid_BD[[#This Row],[Op. Hours]]),1)</f>
        <v>1</v>
      </c>
    </row>
    <row r="23" spans="1:25">
      <c r="A23" s="218">
        <f t="shared" si="3"/>
        <v>22</v>
      </c>
      <c r="B23" s="219">
        <v>45825</v>
      </c>
      <c r="C23" s="218">
        <f>YEAR(Grid_BD[[#This Row],[Date]])+IF(MONTH(Grid_BD[[#This Row],[Date]])&gt;=4,1,0)</f>
        <v>2026</v>
      </c>
      <c r="D23" s="218">
        <f>YEAR(Grid_BD[[#This Row],[Date]])</f>
        <v>2025</v>
      </c>
      <c r="E23" s="9" t="s">
        <v>364</v>
      </c>
      <c r="F23" s="277">
        <f>Grid_BD[[#This Row],[Date]]-DAY(Grid_BD[[#This Row],[Date]])+1</f>
        <v>45809</v>
      </c>
      <c r="G23" s="4" t="s">
        <v>784</v>
      </c>
      <c r="H23" s="4">
        <f>IFERROR(_xlfn.XLOOKUP(Grid_BD[[#This Row],[Date]],RD[Date],RD[Solar Operating Hours]),"")</f>
        <v>12.450000000000001</v>
      </c>
      <c r="I23" s="4">
        <f>IFERROR(VLOOKUP(Grid_BD[[#This Row],[Affected Feeder ]],'Basic Data'!$AM$2:$AQ$50,3,0),"")</f>
        <v>0</v>
      </c>
      <c r="J23" s="220">
        <f>IFERROR(VLOOKUP(Grid_BD[[#This Row],[Affected Feeder ]],'Basic Data'!$AM$2:$AQ$50,5,0),"")</f>
        <v>1</v>
      </c>
      <c r="K23" t="s">
        <v>76</v>
      </c>
      <c r="L23" t="s">
        <v>786</v>
      </c>
      <c r="M23" s="19">
        <v>0.57430555555555551</v>
      </c>
      <c r="N23" s="19">
        <v>0.57430555555555551</v>
      </c>
      <c r="O23" s="21">
        <v>0.6020833333333333</v>
      </c>
      <c r="P23" s="19">
        <f>(Grid_BD[[#This Row],[Work Start TimeStamp]]-Grid_BD[[#This Row],[Fault Start TimeStamp]])*24</f>
        <v>0</v>
      </c>
      <c r="Q23" s="20">
        <f>(Grid_BD[[#This Row],[Fault Clearance time]]-Grid_BD[[#This Row],[Work Start TimeStamp]])*24</f>
        <v>0.66666666666666696</v>
      </c>
      <c r="R23" s="20">
        <f>(Grid_BD[[#This Row],[Fault Clearance time]]-Grid_BD[[#This Row],[Fault Start TimeStamp]])*24</f>
        <v>0.66666666666666696</v>
      </c>
      <c r="S23" t="s">
        <v>796</v>
      </c>
      <c r="T23" s="4" t="s">
        <v>368</v>
      </c>
      <c r="U23" s="139">
        <f>IFERROR(Grid_BD[[#This Row],[Breakdown Time]]*Grid_BD[[#This Row],[Plant Equivalent Weightage]],"")</f>
        <v>0.66666666666666696</v>
      </c>
      <c r="V23" s="332">
        <v>0.54</v>
      </c>
      <c r="W23" s="295">
        <f>IFERROR(Grid_BD[[#This Row],[POA Lost (kWh/m2)]]*_xlfn.XLOOKUP($F23,'Modelling New'!$D:$D,'Modelling New'!$O:$O)*_xlfn.XLOOKUP(Grid_BD[[#This Row],[Date]],RD[Date],RD[Connected DC Capcity (MWp)])*1000,"")</f>
        <v>71192.922681508513</v>
      </c>
      <c r="Y23" s="3">
        <f>IF(L23="Curtailment Order",(((100%*(Grid_BD[[#This Row],[Op. Hours]]-U23))+(((X23)/'Basic Data'!$AC$4)*U23))/Grid_BD[[#This Row],[Op. Hours]]),1)</f>
        <v>1</v>
      </c>
    </row>
    <row r="24" spans="1:25">
      <c r="A24" s="133">
        <f t="shared" si="3"/>
        <v>23</v>
      </c>
      <c r="B24" s="219">
        <v>45826</v>
      </c>
      <c r="C24" s="133">
        <f>YEAR(Grid_BD[[#This Row],[Date]])+IF(MONTH(Grid_BD[[#This Row],[Date]])&gt;=4,1,0)</f>
        <v>2026</v>
      </c>
      <c r="D24" s="133">
        <f>YEAR(Grid_BD[[#This Row],[Date]])</f>
        <v>2025</v>
      </c>
      <c r="E24" s="9" t="s">
        <v>364</v>
      </c>
      <c r="F24" s="277">
        <f>Grid_BD[[#This Row],[Date]]-DAY(Grid_BD[[#This Row],[Date]])+1</f>
        <v>45809</v>
      </c>
      <c r="G24" s="4" t="s">
        <v>784</v>
      </c>
      <c r="H24" s="6">
        <f>IFERROR(_xlfn.XLOOKUP(Grid_BD[[#This Row],[Date]],RD[Date],RD[Solar Operating Hours]),"")</f>
        <v>12.333333333333332</v>
      </c>
      <c r="I24" s="4">
        <f>IFERROR(VLOOKUP(Grid_BD[[#This Row],[Affected Feeder ]],'Basic Data'!$AM$2:$AQ$50,3,0),"")</f>
        <v>0</v>
      </c>
      <c r="J24" s="220">
        <f>IFERROR(VLOOKUP(Grid_BD[[#This Row],[Affected Feeder ]],'Basic Data'!$AM$2:$AQ$50,5,0),"")</f>
        <v>1</v>
      </c>
      <c r="K24" t="s">
        <v>76</v>
      </c>
      <c r="L24" t="s">
        <v>786</v>
      </c>
      <c r="M24" s="19">
        <v>0.44166666666666665</v>
      </c>
      <c r="N24" s="19">
        <v>0.44166666666666665</v>
      </c>
      <c r="O24" s="21">
        <v>0.46388888888888891</v>
      </c>
      <c r="P24" s="19">
        <f>(Grid_BD[[#This Row],[Work Start TimeStamp]]-Grid_BD[[#This Row],[Fault Start TimeStamp]])*24</f>
        <v>0</v>
      </c>
      <c r="Q24" s="20">
        <f>(Grid_BD[[#This Row],[Fault Clearance time]]-Grid_BD[[#This Row],[Work Start TimeStamp]])*24</f>
        <v>0.5333333333333341</v>
      </c>
      <c r="R24" s="20">
        <f>(Grid_BD[[#This Row],[Fault Clearance time]]-Grid_BD[[#This Row],[Fault Start TimeStamp]])*24</f>
        <v>0.5333333333333341</v>
      </c>
      <c r="S24" t="s">
        <v>796</v>
      </c>
      <c r="T24" s="4" t="s">
        <v>368</v>
      </c>
      <c r="U24" s="139">
        <f>IFERROR(Grid_BD[[#This Row],[Breakdown Time]]*Grid_BD[[#This Row],[Plant Equivalent Weightage]],"")</f>
        <v>0.5333333333333341</v>
      </c>
      <c r="V24" s="332">
        <v>0.44</v>
      </c>
      <c r="W24" s="295">
        <f>IFERROR(Grid_BD[[#This Row],[POA Lost (kWh/m2)]]*_xlfn.XLOOKUP($F24,'Modelling New'!$D:$D,'Modelling New'!$O:$O)*_xlfn.XLOOKUP(Grid_BD[[#This Row],[Date]],RD[Date],RD[Connected DC Capcity (MWp)])*1000,"")</f>
        <v>58009.048110858785</v>
      </c>
      <c r="Y24" s="3">
        <f>IF(L24="Curtailment Order",(((100%*(Grid_BD[[#This Row],[Op. Hours]]-U24))+(((X24)/'Basic Data'!$AC$4)*U24))/Grid_BD[[#This Row],[Op. Hours]]),1)</f>
        <v>1</v>
      </c>
    </row>
    <row r="25" spans="1:25">
      <c r="A25" s="133">
        <f t="shared" si="3"/>
        <v>24</v>
      </c>
      <c r="B25" s="219">
        <v>45827</v>
      </c>
      <c r="C25" s="133">
        <f>YEAR(Grid_BD[[#This Row],[Date]])+IF(MONTH(Grid_BD[[#This Row],[Date]])&gt;=4,1,0)</f>
        <v>2026</v>
      </c>
      <c r="D25" s="133">
        <f>YEAR(Grid_BD[[#This Row],[Date]])</f>
        <v>2025</v>
      </c>
      <c r="E25" s="9" t="s">
        <v>364</v>
      </c>
      <c r="F25" s="277">
        <f>Grid_BD[[#This Row],[Date]]-DAY(Grid_BD[[#This Row],[Date]])+1</f>
        <v>45809</v>
      </c>
      <c r="G25" s="4" t="s">
        <v>784</v>
      </c>
      <c r="H25" s="6">
        <f>IFERROR(_xlfn.XLOOKUP(Grid_BD[[#This Row],[Date]],RD[Date],RD[Solar Operating Hours]),"")</f>
        <v>12.366666666666665</v>
      </c>
      <c r="I25" s="4">
        <f>IFERROR(VLOOKUP(Grid_BD[[#This Row],[Affected Feeder ]],'Basic Data'!$AM$2:$AQ$50,3,0),"")</f>
        <v>0</v>
      </c>
      <c r="J25" s="220">
        <f>IFERROR(VLOOKUP(Grid_BD[[#This Row],[Affected Feeder ]],'Basic Data'!$AM$2:$AQ$50,5,0),"")</f>
        <v>1</v>
      </c>
      <c r="K25" t="s">
        <v>76</v>
      </c>
      <c r="L25" t="s">
        <v>786</v>
      </c>
      <c r="M25" s="19">
        <v>0.49305555555555558</v>
      </c>
      <c r="N25" s="19">
        <v>0.49305555555555558</v>
      </c>
      <c r="O25" s="21">
        <v>0.51388888888888884</v>
      </c>
      <c r="P25" s="19">
        <f>(Grid_BD[[#This Row],[Work Start TimeStamp]]-Grid_BD[[#This Row],[Fault Start TimeStamp]])*24</f>
        <v>0</v>
      </c>
      <c r="Q25" s="20">
        <f>(Grid_BD[[#This Row],[Fault Clearance time]]-Grid_BD[[#This Row],[Work Start TimeStamp]])*24</f>
        <v>0.49999999999999822</v>
      </c>
      <c r="R25" s="20">
        <f>(Grid_BD[[#This Row],[Fault Clearance time]]-Grid_BD[[#This Row],[Fault Start TimeStamp]])*24</f>
        <v>0.49999999999999822</v>
      </c>
      <c r="S25" t="s">
        <v>796</v>
      </c>
      <c r="T25" s="4" t="s">
        <v>368</v>
      </c>
      <c r="U25" s="139">
        <f>IFERROR(Grid_BD[[#This Row],[Breakdown Time]]*Grid_BD[[#This Row],[Plant Equivalent Weightage]],"")</f>
        <v>0.49999999999999822</v>
      </c>
      <c r="V25" s="332">
        <v>0.47</v>
      </c>
      <c r="W25" s="295">
        <f>IFERROR(Grid_BD[[#This Row],[POA Lost (kWh/m2)]]*_xlfn.XLOOKUP($F25,'Modelling New'!$D:$D,'Modelling New'!$O:$O)*_xlfn.XLOOKUP(Grid_BD[[#This Row],[Date]],RD[Date],RD[Connected DC Capcity (MWp)])*1000,"")</f>
        <v>61964.210482053699</v>
      </c>
      <c r="Y25" s="3">
        <f>IF(L25="Curtailment Order",(((100%*(Grid_BD[[#This Row],[Op. Hours]]-U25))+(((X25)/'Basic Data'!$AC$4)*U25))/Grid_BD[[#This Row],[Op. Hours]]),1)</f>
        <v>1</v>
      </c>
    </row>
    <row r="26" spans="1:25">
      <c r="A26" s="133">
        <f t="shared" ref="A26:A27" si="4">A25+1</f>
        <v>25</v>
      </c>
      <c r="B26" s="137">
        <v>45827</v>
      </c>
      <c r="C26" s="133">
        <f>YEAR(Grid_BD[[#This Row],[Date]])+IF(MONTH(Grid_BD[[#This Row],[Date]])&gt;=4,1,0)</f>
        <v>2026</v>
      </c>
      <c r="D26" s="133">
        <f>YEAR(Grid_BD[[#This Row],[Date]])</f>
        <v>2025</v>
      </c>
      <c r="E26" s="9" t="s">
        <v>364</v>
      </c>
      <c r="F26" s="277">
        <f>Grid_BD[[#This Row],[Date]]-DAY(Grid_BD[[#This Row],[Date]])+1</f>
        <v>45809</v>
      </c>
      <c r="G26" s="4" t="s">
        <v>784</v>
      </c>
      <c r="H26" s="6">
        <f>IFERROR(_xlfn.XLOOKUP(Grid_BD[[#This Row],[Date]],RD[Date],RD[Solar Operating Hours]),"")</f>
        <v>12.366666666666665</v>
      </c>
      <c r="I26" s="4">
        <f>IFERROR(VLOOKUP(Grid_BD[[#This Row],[Affected Feeder ]],'Basic Data'!$AM$2:$AQ$50,3,0),"")</f>
        <v>0</v>
      </c>
      <c r="J26" s="220">
        <f>IFERROR(VLOOKUP(Grid_BD[[#This Row],[Affected Feeder ]],'Basic Data'!$AM$2:$AQ$50,5,0),"")</f>
        <v>1</v>
      </c>
      <c r="K26" t="s">
        <v>76</v>
      </c>
      <c r="L26" t="s">
        <v>786</v>
      </c>
      <c r="M26" s="21">
        <v>0.53472222222222221</v>
      </c>
      <c r="N26" s="21">
        <v>0.53472222222222221</v>
      </c>
      <c r="O26" s="19">
        <v>0.55138888888888893</v>
      </c>
      <c r="P26" s="19">
        <f>(Grid_BD[[#This Row],[Work Start TimeStamp]]-Grid_BD[[#This Row],[Fault Start TimeStamp]])*24</f>
        <v>0</v>
      </c>
      <c r="Q26" s="20">
        <f>(Grid_BD[[#This Row],[Fault Clearance time]]-Grid_BD[[#This Row],[Work Start TimeStamp]])*24</f>
        <v>0.40000000000000124</v>
      </c>
      <c r="R26" s="20">
        <f>(Grid_BD[[#This Row],[Fault Clearance time]]-Grid_BD[[#This Row],[Fault Start TimeStamp]])*24</f>
        <v>0.40000000000000124</v>
      </c>
      <c r="S26" t="s">
        <v>796</v>
      </c>
      <c r="T26" s="4" t="s">
        <v>368</v>
      </c>
      <c r="U26" s="139">
        <f>IFERROR(Grid_BD[[#This Row],[Breakdown Time]]*Grid_BD[[#This Row],[Plant Equivalent Weightage]],"")</f>
        <v>0.40000000000000124</v>
      </c>
      <c r="V26" s="333">
        <v>0.32</v>
      </c>
      <c r="W26" s="313">
        <f>IFERROR(Grid_BD[[#This Row],[POA Lost (kWh/m2)]]*_xlfn.XLOOKUP($F26,'Modelling New'!$D:$D,'Modelling New'!$O:$O)*_xlfn.XLOOKUP(Grid_BD[[#This Row],[Date]],RD[Date],RD[Connected DC Capcity (MWp)])*1000,"")</f>
        <v>42188.398626079121</v>
      </c>
      <c r="Y26" s="3">
        <f>IF(L26="Curtailment Order",(((100%*(Grid_BD[[#This Row],[Op. Hours]]-U26))+(((X26)/'Basic Data'!$AC$4)*U26))/Grid_BD[[#This Row],[Op. Hours]]),1)</f>
        <v>1</v>
      </c>
    </row>
    <row r="27" spans="1:25">
      <c r="A27" s="218">
        <f t="shared" si="4"/>
        <v>26</v>
      </c>
      <c r="B27" s="219">
        <v>45827</v>
      </c>
      <c r="C27" s="218">
        <f>YEAR(Grid_BD[[#This Row],[Date]])+IF(MONTH(Grid_BD[[#This Row],[Date]])&gt;=4,1,0)</f>
        <v>2026</v>
      </c>
      <c r="D27" s="218">
        <f>YEAR(Grid_BD[[#This Row],[Date]])</f>
        <v>2025</v>
      </c>
      <c r="E27" s="9" t="s">
        <v>364</v>
      </c>
      <c r="F27" s="277">
        <f>Grid_BD[[#This Row],[Date]]-DAY(Grid_BD[[#This Row],[Date]])+1</f>
        <v>45809</v>
      </c>
      <c r="G27" s="4" t="s">
        <v>784</v>
      </c>
      <c r="H27" s="6">
        <f>IFERROR(_xlfn.XLOOKUP(Grid_BD[[#This Row],[Date]],RD[Date],RD[Solar Operating Hours]),"")</f>
        <v>12.366666666666665</v>
      </c>
      <c r="I27" s="4">
        <f>IFERROR(VLOOKUP(Grid_BD[[#This Row],[Affected Feeder ]],'Basic Data'!$AM$2:$AQ$50,3,0),"")</f>
        <v>0</v>
      </c>
      <c r="J27" s="220">
        <f>IFERROR(VLOOKUP(Grid_BD[[#This Row],[Affected Feeder ]],'Basic Data'!$AM$2:$AQ$50,5,0),"")</f>
        <v>1</v>
      </c>
      <c r="K27" t="s">
        <v>76</v>
      </c>
      <c r="L27" t="s">
        <v>786</v>
      </c>
      <c r="M27" s="21">
        <v>0.56736111111111109</v>
      </c>
      <c r="N27" s="21">
        <v>0.56736111111111109</v>
      </c>
      <c r="O27" s="19">
        <v>0.58958333333333335</v>
      </c>
      <c r="P27" s="19">
        <f>(Grid_BD[[#This Row],[Work Start TimeStamp]]-Grid_BD[[#This Row],[Fault Start TimeStamp]])*24</f>
        <v>0</v>
      </c>
      <c r="Q27" s="20">
        <f>(Grid_BD[[#This Row],[Fault Clearance time]]-Grid_BD[[#This Row],[Work Start TimeStamp]])*24</f>
        <v>0.5333333333333341</v>
      </c>
      <c r="R27" s="20">
        <f>(Grid_BD[[#This Row],[Fault Clearance time]]-Grid_BD[[#This Row],[Fault Start TimeStamp]])*24</f>
        <v>0.5333333333333341</v>
      </c>
      <c r="S27" t="s">
        <v>796</v>
      </c>
      <c r="T27" s="4" t="s">
        <v>368</v>
      </c>
      <c r="U27" s="139">
        <f>IFERROR(Grid_BD[[#This Row],[Breakdown Time]]*Grid_BD[[#This Row],[Plant Equivalent Weightage]],"")</f>
        <v>0.5333333333333341</v>
      </c>
      <c r="V27" s="332">
        <v>0.31</v>
      </c>
      <c r="W27" s="295">
        <f>IFERROR(Grid_BD[[#This Row],[POA Lost (kWh/m2)]]*_xlfn.XLOOKUP($F27,'Modelling New'!$D:$D,'Modelling New'!$O:$O)*_xlfn.XLOOKUP(Grid_BD[[#This Row],[Date]],RD[Date],RD[Connected DC Capcity (MWp)])*1000,"")</f>
        <v>40870.011169014142</v>
      </c>
      <c r="Y27" s="3">
        <f>IF(L27="Curtailment Order",(((100%*(Grid_BD[[#This Row],[Op. Hours]]-U27))+(((X27)/'Basic Data'!$AC$4)*U27))/Grid_BD[[#This Row],[Op. Hours]]),1)</f>
        <v>1</v>
      </c>
    </row>
    <row r="28" spans="1:25">
      <c r="A28" s="133">
        <f>A27+1</f>
        <v>27</v>
      </c>
      <c r="B28" s="219">
        <v>45828</v>
      </c>
      <c r="C28" s="133">
        <f>YEAR(Grid_BD[[#This Row],[Date]])+IF(MONTH(Grid_BD[[#This Row],[Date]])&gt;=4,1,0)</f>
        <v>2026</v>
      </c>
      <c r="D28" s="133">
        <f>YEAR(Grid_BD[[#This Row],[Date]])</f>
        <v>2025</v>
      </c>
      <c r="E28" s="9" t="s">
        <v>364</v>
      </c>
      <c r="F28" s="277">
        <f>Grid_BD[[#This Row],[Date]]-DAY(Grid_BD[[#This Row],[Date]])+1</f>
        <v>45809</v>
      </c>
      <c r="G28" s="4" t="s">
        <v>784</v>
      </c>
      <c r="H28" s="6">
        <f>IFERROR(_xlfn.XLOOKUP(Grid_BD[[#This Row],[Date]],RD[Date],RD[Solar Operating Hours]),"")</f>
        <v>12.283333333333335</v>
      </c>
      <c r="I28" s="4">
        <f>IFERROR(VLOOKUP(Grid_BD[[#This Row],[Affected Feeder ]],'Basic Data'!$AM$2:$AQ$50,3,0),"")</f>
        <v>0</v>
      </c>
      <c r="J28" s="220">
        <f>IFERROR(VLOOKUP(Grid_BD[[#This Row],[Affected Feeder ]],'Basic Data'!$AM$2:$AQ$50,5,0),"")</f>
        <v>1</v>
      </c>
      <c r="K28" t="s">
        <v>76</v>
      </c>
      <c r="L28" t="s">
        <v>786</v>
      </c>
      <c r="M28" s="21">
        <v>0.45833333333333331</v>
      </c>
      <c r="N28" s="21">
        <v>0.45833333333333331</v>
      </c>
      <c r="O28" s="19">
        <v>0.47499999999999998</v>
      </c>
      <c r="P28" s="19">
        <f>(Grid_BD[[#This Row],[Work Start TimeStamp]]-Grid_BD[[#This Row],[Fault Start TimeStamp]])*24</f>
        <v>0</v>
      </c>
      <c r="Q28" s="20">
        <f>(Grid_BD[[#This Row],[Fault Clearance time]]-Grid_BD[[#This Row],[Work Start TimeStamp]])*24</f>
        <v>0.39999999999999991</v>
      </c>
      <c r="R28" s="20">
        <f>(Grid_BD[[#This Row],[Fault Clearance time]]-Grid_BD[[#This Row],[Fault Start TimeStamp]])*24</f>
        <v>0.39999999999999991</v>
      </c>
      <c r="S28" t="s">
        <v>796</v>
      </c>
      <c r="T28" s="4" t="s">
        <v>368</v>
      </c>
      <c r="U28" s="139">
        <f>IFERROR(Grid_BD[[#This Row],[Breakdown Time]]*Grid_BD[[#This Row],[Plant Equivalent Weightage]],"")</f>
        <v>0.39999999999999991</v>
      </c>
      <c r="V28" s="332">
        <v>0.22</v>
      </c>
      <c r="W28" s="295">
        <f>IFERROR(Grid_BD[[#This Row],[POA Lost (kWh/m2)]]*_xlfn.XLOOKUP($F28,'Modelling New'!$D:$D,'Modelling New'!$O:$O)*_xlfn.XLOOKUP(Grid_BD[[#This Row],[Date]],RD[Date],RD[Connected DC Capcity (MWp)])*1000,"")</f>
        <v>29031.285934055919</v>
      </c>
      <c r="Y28" s="3">
        <f>IF(L28="Curtailment Order",(((100%*(Grid_BD[[#This Row],[Op. Hours]]-U28))+(((X28)/'Basic Data'!$AC$4)*U28))/Grid_BD[[#This Row],[Op. Hours]]),1)</f>
        <v>1</v>
      </c>
    </row>
    <row r="29" spans="1:25">
      <c r="A29" s="218">
        <f>A28+1</f>
        <v>28</v>
      </c>
      <c r="B29" s="219">
        <v>45831</v>
      </c>
      <c r="C29" s="218">
        <f>YEAR(Grid_BD[[#This Row],[Date]])+IF(MONTH(Grid_BD[[#This Row],[Date]])&gt;=4,1,0)</f>
        <v>2026</v>
      </c>
      <c r="D29" s="218">
        <f>YEAR(Grid_BD[[#This Row],[Date]])</f>
        <v>2025</v>
      </c>
      <c r="E29" s="9" t="s">
        <v>364</v>
      </c>
      <c r="F29" s="277">
        <f>Grid_BD[[#This Row],[Date]]-DAY(Grid_BD[[#This Row],[Date]])+1</f>
        <v>45809</v>
      </c>
      <c r="G29" s="4" t="s">
        <v>784</v>
      </c>
      <c r="H29" s="6">
        <f>IFERROR(_xlfn.XLOOKUP(Grid_BD[[#This Row],[Date]],RD[Date],RD[Solar Operating Hours]),"")</f>
        <v>12.266666666666666</v>
      </c>
      <c r="I29" s="4">
        <f>IFERROR(VLOOKUP(Grid_BD[[#This Row],[Affected Feeder ]],'Basic Data'!$AM$2:$AQ$50,3,0),"")</f>
        <v>0</v>
      </c>
      <c r="J29" s="220">
        <f>IFERROR(VLOOKUP(Grid_BD[[#This Row],[Affected Feeder ]],'Basic Data'!$AM$2:$AQ$50,5,0),"")</f>
        <v>1</v>
      </c>
      <c r="K29" t="s">
        <v>76</v>
      </c>
      <c r="L29" t="s">
        <v>786</v>
      </c>
      <c r="M29" s="21">
        <v>0.50694444444444442</v>
      </c>
      <c r="N29" s="21">
        <v>0.50694444444444442</v>
      </c>
      <c r="O29" s="19">
        <v>0.52361111111111114</v>
      </c>
      <c r="P29" s="19">
        <f>(Grid_BD[[#This Row],[Work Start TimeStamp]]-Grid_BD[[#This Row],[Fault Start TimeStamp]])*24</f>
        <v>0</v>
      </c>
      <c r="Q29" s="20">
        <f>(Grid_BD[[#This Row],[Fault Clearance time]]-Grid_BD[[#This Row],[Work Start TimeStamp]])*24</f>
        <v>0.40000000000000124</v>
      </c>
      <c r="R29" s="20">
        <f>(Grid_BD[[#This Row],[Fault Clearance time]]-Grid_BD[[#This Row],[Fault Start TimeStamp]])*24</f>
        <v>0.40000000000000124</v>
      </c>
      <c r="S29" t="s">
        <v>796</v>
      </c>
      <c r="T29" s="4" t="s">
        <v>368</v>
      </c>
      <c r="U29" s="139">
        <f>IFERROR(Grid_BD[[#This Row],[Breakdown Time]]*Grid_BD[[#This Row],[Plant Equivalent Weightage]],"")</f>
        <v>0.40000000000000124</v>
      </c>
      <c r="V29" s="314">
        <v>0.40400000000000003</v>
      </c>
      <c r="W29" s="295">
        <f>IFERROR(Grid_BD[[#This Row],[POA Lost (kWh/m2)]]*_xlfn.XLOOKUP($F29,'Modelling New'!$D:$D,'Modelling New'!$O:$O)*_xlfn.XLOOKUP(Grid_BD[[#This Row],[Date]],RD[Date],RD[Connected DC Capcity (MWp)])*1000,"")</f>
        <v>54478.361573321345</v>
      </c>
      <c r="Y29" s="3">
        <f>IF(L29="Curtailment Order",(((100%*(Grid_BD[[#This Row],[Op. Hours]]-U29))+(((X29)/'Basic Data'!$AC$4)*U29))/Grid_BD[[#This Row],[Op. Hours]]),1)</f>
        <v>1</v>
      </c>
    </row>
    <row r="30" spans="1:25">
      <c r="A30" s="133">
        <f>A29+1</f>
        <v>29</v>
      </c>
      <c r="B30" s="219">
        <v>45832</v>
      </c>
      <c r="C30" s="133">
        <f>YEAR(Grid_BD[[#This Row],[Date]])+IF(MONTH(Grid_BD[[#This Row],[Date]])&gt;=4,1,0)</f>
        <v>2026</v>
      </c>
      <c r="D30" s="133">
        <f>YEAR(Grid_BD[[#This Row],[Date]])</f>
        <v>2025</v>
      </c>
      <c r="E30" s="9" t="s">
        <v>364</v>
      </c>
      <c r="F30" s="277">
        <f>Grid_BD[[#This Row],[Date]]-DAY(Grid_BD[[#This Row],[Date]])+1</f>
        <v>45809</v>
      </c>
      <c r="G30" s="4" t="s">
        <v>784</v>
      </c>
      <c r="H30" s="6">
        <f>IFERROR(_xlfn.XLOOKUP(Grid_BD[[#This Row],[Date]],RD[Date],RD[Solar Operating Hours]),"")</f>
        <v>12.216666666666669</v>
      </c>
      <c r="I30" s="4">
        <f>IFERROR(VLOOKUP(Grid_BD[[#This Row],[Affected Feeder ]],'Basic Data'!$AM$2:$AQ$50,3,0),"")</f>
        <v>0</v>
      </c>
      <c r="J30" s="220">
        <f>IFERROR(VLOOKUP(Grid_BD[[#This Row],[Affected Feeder ]],'Basic Data'!$AM$2:$AQ$50,5,0),"")</f>
        <v>1</v>
      </c>
      <c r="K30" t="s">
        <v>76</v>
      </c>
      <c r="L30" t="s">
        <v>786</v>
      </c>
      <c r="M30" s="21">
        <v>0.42430555555555555</v>
      </c>
      <c r="N30" s="21">
        <v>0.42430555555555555</v>
      </c>
      <c r="O30" s="19">
        <v>0.4548611111111111</v>
      </c>
      <c r="P30" s="19">
        <f>(Grid_BD[[#This Row],[Work Start TimeStamp]]-Grid_BD[[#This Row],[Fault Start TimeStamp]])*24</f>
        <v>0</v>
      </c>
      <c r="Q30" s="20">
        <f>(Grid_BD[[#This Row],[Fault Clearance time]]-Grid_BD[[#This Row],[Work Start TimeStamp]])*24</f>
        <v>0.73333333333333339</v>
      </c>
      <c r="R30" s="20">
        <f>(Grid_BD[[#This Row],[Fault Clearance time]]-Grid_BD[[#This Row],[Fault Start TimeStamp]])*24</f>
        <v>0.73333333333333339</v>
      </c>
      <c r="S30" t="s">
        <v>796</v>
      </c>
      <c r="T30" s="4" t="s">
        <v>368</v>
      </c>
      <c r="U30" s="139">
        <f>IFERROR(Grid_BD[[#This Row],[Breakdown Time]]*Grid_BD[[#This Row],[Plant Equivalent Weightage]],"")</f>
        <v>0.73333333333333339</v>
      </c>
      <c r="V30" s="332">
        <v>0.40200000000000002</v>
      </c>
      <c r="W30" s="295">
        <f>IFERROR(Grid_BD[[#This Row],[POA Lost (kWh/m2)]]*_xlfn.XLOOKUP($F30,'Modelling New'!$D:$D,'Modelling New'!$O:$O)*_xlfn.XLOOKUP(Grid_BD[[#This Row],[Date]],RD[Date],RD[Connected DC Capcity (MWp)])*1000,"")</f>
        <v>54208.666714047475</v>
      </c>
      <c r="Y30" s="3">
        <f>IF(L30="Curtailment Order",(((100%*(Grid_BD[[#This Row],[Op. Hours]]-U30))+(((X30)/'Basic Data'!$AC$4)*U30))/Grid_BD[[#This Row],[Op. Hours]]),1)</f>
        <v>1</v>
      </c>
    </row>
    <row r="524" spans="8:8">
      <c r="H524" s="4" t="s">
        <v>800</v>
      </c>
    </row>
    <row r="584" spans="8:8">
      <c r="H584" s="4" t="s">
        <v>801</v>
      </c>
    </row>
  </sheetData>
  <phoneticPr fontId="62" type="noConversion"/>
  <dataValidations count="1">
    <dataValidation type="decimal" allowBlank="1" showInputMessage="1" showErrorMessage="1" sqref="X2:X30" xr:uid="{00000000-0002-0000-0800-000000000000}">
      <formula1>0</formula1>
      <formula2>50.6</formula2>
    </dataValidation>
  </dataValidations>
  <pageMargins left="0.7" right="0.7" top="0.75" bottom="0.75" header="0.3" footer="0.3"/>
  <pageSetup orientation="portrait" r:id="rId1"/>
  <headerFooter>
    <oddFooter>&amp;C&amp;1#&amp;"Calibri"&amp;8&amp;K000000Classification: Confidential</oddFooter>
  </headerFooter>
  <ignoredErrors>
    <ignoredError sqref="A2" calculatedColumn="1"/>
  </ignoredErrors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'Basic Data'!#REF!</xm:f>
          </x14:formula1>
          <xm:sqref>E2:F10 M3:M13 M15:M24 G2:G30 E11:E30 M29:M1048576 L2:L30 T2:T30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5840B-404A-4B5B-A5C2-99E91D6B4934}">
  <dimension ref="A1:U8"/>
  <sheetViews>
    <sheetView workbookViewId="0">
      <pane xSplit="4" ySplit="1" topLeftCell="P2" activePane="bottomRight" state="frozen"/>
      <selection pane="topRight" activeCell="E1" sqref="E1"/>
      <selection pane="bottomLeft" activeCell="A2" sqref="A2"/>
      <selection pane="bottomRight" activeCell="R11" sqref="R11"/>
    </sheetView>
  </sheetViews>
  <sheetFormatPr defaultColWidth="8.81640625" defaultRowHeight="14.5"/>
  <cols>
    <col min="1" max="2" width="8.81640625" style="4"/>
    <col min="3" max="3" width="10" style="4" bestFit="1" customWidth="1"/>
    <col min="4" max="4" width="12.453125" style="4" customWidth="1"/>
    <col min="5" max="5" width="14" style="4" customWidth="1"/>
    <col min="6" max="6" width="17.453125" style="4" customWidth="1"/>
    <col min="7" max="7" width="12.81640625" style="4" customWidth="1"/>
    <col min="8" max="9" width="8.81640625" style="4"/>
    <col min="10" max="10" width="16.453125" style="4" customWidth="1"/>
    <col min="11" max="11" width="20.81640625" style="4" customWidth="1"/>
    <col min="12" max="12" width="23" style="4" customWidth="1"/>
    <col min="13" max="13" width="10.453125" style="4" customWidth="1"/>
    <col min="14" max="14" width="11.453125" style="4" customWidth="1"/>
    <col min="15" max="15" width="9.81640625" style="4" customWidth="1"/>
    <col min="16" max="16" width="23.1796875" style="4" customWidth="1"/>
    <col min="17" max="18" width="22.81640625" style="4" customWidth="1"/>
    <col min="19" max="19" width="58.453125" style="4" bestFit="1" customWidth="1"/>
    <col min="20" max="20" width="39.1796875" style="4" customWidth="1"/>
    <col min="21" max="21" width="27.1796875" style="4" customWidth="1"/>
    <col min="22" max="16384" width="8.81640625" style="4"/>
  </cols>
  <sheetData>
    <row r="1" spans="1:21" ht="23.5" customHeight="1">
      <c r="A1" s="338" t="s">
        <v>1822</v>
      </c>
      <c r="B1" s="339" t="s">
        <v>96</v>
      </c>
      <c r="C1" s="339" t="s">
        <v>123</v>
      </c>
      <c r="D1" s="339" t="s">
        <v>1823</v>
      </c>
      <c r="E1" s="339" t="s">
        <v>1824</v>
      </c>
      <c r="F1" s="339" t="s">
        <v>1825</v>
      </c>
      <c r="G1" s="339" t="s">
        <v>1826</v>
      </c>
      <c r="H1" s="339" t="s">
        <v>72</v>
      </c>
      <c r="I1" s="339" t="s">
        <v>73</v>
      </c>
      <c r="J1" s="339" t="s">
        <v>1827</v>
      </c>
      <c r="K1" s="339" t="s">
        <v>1828</v>
      </c>
      <c r="L1" s="339" t="s">
        <v>1829</v>
      </c>
      <c r="M1" s="339" t="s">
        <v>1830</v>
      </c>
      <c r="N1" s="339" t="s">
        <v>1831</v>
      </c>
      <c r="O1" s="339" t="s">
        <v>1832</v>
      </c>
      <c r="P1" s="339" t="s">
        <v>1833</v>
      </c>
      <c r="Q1" s="339" t="s">
        <v>1834</v>
      </c>
      <c r="R1" s="339" t="s">
        <v>1835</v>
      </c>
      <c r="S1" s="339" t="s">
        <v>1836</v>
      </c>
      <c r="T1" s="339" t="s">
        <v>1837</v>
      </c>
      <c r="U1" s="340" t="s">
        <v>1838</v>
      </c>
    </row>
    <row r="2" spans="1:21">
      <c r="A2" s="341">
        <v>1</v>
      </c>
      <c r="B2" s="342">
        <f>Table7[[#This Row],[Date]]-DAY(Table7[[#This Row],[Date]])+1</f>
        <v>1</v>
      </c>
      <c r="C2" s="343"/>
      <c r="D2" s="1" t="s">
        <v>1839</v>
      </c>
      <c r="E2" s="1"/>
      <c r="F2" s="1"/>
      <c r="G2" s="1"/>
      <c r="H2" s="344"/>
      <c r="I2" s="344"/>
      <c r="J2" s="344">
        <f>I2-H2</f>
        <v>0</v>
      </c>
      <c r="K2" s="344">
        <f>(J2/0.041677)</f>
        <v>0</v>
      </c>
      <c r="L2" s="1"/>
      <c r="M2" s="1"/>
      <c r="N2" s="345"/>
      <c r="O2" s="345">
        <f t="shared" ref="O2:O6" si="0">(N2-M2)</f>
        <v>0</v>
      </c>
      <c r="P2" s="345"/>
      <c r="Q2" s="1" t="str">
        <f>IFERROR(_xlfn.XLOOKUP(Table7[[#This Row],[Month]],'Modelling New'!$D:$D,'Modelling New'!$O:$O),"")</f>
        <v/>
      </c>
      <c r="R2" s="346" t="str">
        <f>IFERROR(Table7[[#This Row],[Loss of Capacity in KWp]]*Table7[[#This Row],[Lost POA]]*Table7[[#This Row],[Estimated PR % (Pvsyst)]],"")</f>
        <v/>
      </c>
      <c r="S2" s="1"/>
      <c r="T2" s="1"/>
      <c r="U2" s="347"/>
    </row>
    <row r="3" spans="1:21">
      <c r="A3" s="341">
        <v>2</v>
      </c>
      <c r="B3" s="342">
        <f>Table7[[#This Row],[Date]]-DAY(Table7[[#This Row],[Date]])+1</f>
        <v>1</v>
      </c>
      <c r="C3" s="343"/>
      <c r="D3" s="1"/>
      <c r="E3" s="1"/>
      <c r="F3" s="1"/>
      <c r="G3" s="1"/>
      <c r="H3" s="344"/>
      <c r="I3" s="344"/>
      <c r="J3" s="344">
        <f>I3-H3</f>
        <v>0</v>
      </c>
      <c r="K3" s="344">
        <f>(J3/0.041677)</f>
        <v>0</v>
      </c>
      <c r="L3" s="1"/>
      <c r="M3" s="1"/>
      <c r="N3" s="345"/>
      <c r="O3" s="345">
        <f t="shared" si="0"/>
        <v>0</v>
      </c>
      <c r="P3" s="345"/>
      <c r="Q3" s="1" t="str">
        <f>IFERROR(_xlfn.XLOOKUP(Table7[[#This Row],[Month]],'Modelling New'!$D:$D,'Modelling New'!$O:$O),"")</f>
        <v/>
      </c>
      <c r="R3" s="346" t="str">
        <f>IFERROR(Table7[[#This Row],[Loss of Capacity in KWp]]*Table7[[#This Row],[Lost POA]]*Table7[[#This Row],[Estimated PR % (Pvsyst)]],"")</f>
        <v/>
      </c>
      <c r="S3" s="1"/>
      <c r="T3" s="1"/>
      <c r="U3" s="347"/>
    </row>
    <row r="4" spans="1:21">
      <c r="A4" s="341">
        <v>3</v>
      </c>
      <c r="B4" s="342">
        <f>Table7[[#This Row],[Date]]-DAY(Table7[[#This Row],[Date]])+1</f>
        <v>1</v>
      </c>
      <c r="C4" s="343"/>
      <c r="D4" s="1"/>
      <c r="E4" s="1"/>
      <c r="F4" s="1"/>
      <c r="G4" s="1"/>
      <c r="H4" s="344"/>
      <c r="I4" s="344"/>
      <c r="J4" s="344">
        <f t="shared" ref="J4:J6" si="1">I4-H4</f>
        <v>0</v>
      </c>
      <c r="K4" s="344">
        <f t="shared" ref="K4:K6" si="2">(J4/0.041677)</f>
        <v>0</v>
      </c>
      <c r="L4" s="1"/>
      <c r="M4" s="1"/>
      <c r="N4" s="345"/>
      <c r="O4" s="345">
        <f t="shared" si="0"/>
        <v>0</v>
      </c>
      <c r="P4" s="345"/>
      <c r="Q4" s="1" t="str">
        <f>IFERROR(_xlfn.XLOOKUP(Table7[[#This Row],[Month]],'Modelling New'!$D:$D,'Modelling New'!$O:$O),"")</f>
        <v/>
      </c>
      <c r="R4" s="346" t="str">
        <f>IFERROR(Table7[[#This Row],[Loss of Capacity in KWp]]*Table7[[#This Row],[Lost POA]]*Table7[[#This Row],[Estimated PR % (Pvsyst)]],"")</f>
        <v/>
      </c>
      <c r="S4" s="1"/>
      <c r="T4" s="1"/>
      <c r="U4" s="347"/>
    </row>
    <row r="5" spans="1:21">
      <c r="A5" s="341">
        <v>4</v>
      </c>
      <c r="B5" s="342">
        <f>Table7[[#This Row],[Date]]-DAY(Table7[[#This Row],[Date]])+1</f>
        <v>1</v>
      </c>
      <c r="C5" s="343"/>
      <c r="D5" s="1"/>
      <c r="E5" s="1"/>
      <c r="F5" s="1"/>
      <c r="G5" s="1"/>
      <c r="H5" s="344"/>
      <c r="I5" s="344"/>
      <c r="J5" s="344">
        <f t="shared" si="1"/>
        <v>0</v>
      </c>
      <c r="K5" s="344">
        <f t="shared" si="2"/>
        <v>0</v>
      </c>
      <c r="L5" s="1"/>
      <c r="M5" s="1"/>
      <c r="N5" s="345"/>
      <c r="O5" s="345">
        <f t="shared" si="0"/>
        <v>0</v>
      </c>
      <c r="P5" s="345"/>
      <c r="Q5" s="1" t="str">
        <f>IFERROR(_xlfn.XLOOKUP(Table7[[#This Row],[Month]],'Modelling New'!$D:$D,'Modelling New'!$O:$O),"")</f>
        <v/>
      </c>
      <c r="R5" s="346" t="str">
        <f>IFERROR(Table7[[#This Row],[Loss of Capacity in KWp]]*Table7[[#This Row],[Lost POA]]*Table7[[#This Row],[Estimated PR % (Pvsyst)]],"")</f>
        <v/>
      </c>
      <c r="S5" s="1"/>
      <c r="T5" s="1"/>
      <c r="U5" s="347"/>
    </row>
    <row r="6" spans="1:21">
      <c r="A6" s="341">
        <v>5</v>
      </c>
      <c r="B6" s="342">
        <f>Table7[[#This Row],[Date]]-DAY(Table7[[#This Row],[Date]])+1</f>
        <v>1</v>
      </c>
      <c r="C6" s="343"/>
      <c r="D6" s="1"/>
      <c r="E6" s="1"/>
      <c r="F6" s="1"/>
      <c r="G6" s="1"/>
      <c r="H6" s="344"/>
      <c r="I6" s="344"/>
      <c r="J6" s="344">
        <f t="shared" si="1"/>
        <v>0</v>
      </c>
      <c r="K6" s="344">
        <f t="shared" si="2"/>
        <v>0</v>
      </c>
      <c r="L6" s="1"/>
      <c r="M6" s="1"/>
      <c r="N6" s="345"/>
      <c r="O6" s="345">
        <f t="shared" si="0"/>
        <v>0</v>
      </c>
      <c r="P6" s="345"/>
      <c r="Q6" s="1" t="str">
        <f>IFERROR(_xlfn.XLOOKUP(Table7[[#This Row],[Month]],'Modelling New'!$D:$D,'Modelling New'!$O:$O),"")</f>
        <v/>
      </c>
      <c r="R6" s="346" t="str">
        <f>IFERROR(Table7[[#This Row],[Loss of Capacity in KWp]]*Table7[[#This Row],[Lost POA]]*Table7[[#This Row],[Estimated PR % (Pvsyst)]],"")</f>
        <v/>
      </c>
      <c r="S6" s="1"/>
      <c r="T6" s="1"/>
      <c r="U6" s="347"/>
    </row>
    <row r="8" spans="1:21">
      <c r="R8" s="348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K93"/>
  <sheetViews>
    <sheetView topLeftCell="A2" workbookViewId="0">
      <pane xSplit="2" ySplit="1" topLeftCell="S63" activePane="bottomRight" state="frozen"/>
      <selection pane="topRight" activeCell="Z69" sqref="Z69"/>
      <selection pane="bottomLeft" activeCell="Z69" sqref="Z69"/>
      <selection pane="bottomRight" activeCell="S67" sqref="S67:AC74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5" width="13.1796875" customWidth="1"/>
    <col min="16" max="18" width="11.1796875" style="4" customWidth="1"/>
    <col min="19" max="34" width="13.1796875" customWidth="1"/>
    <col min="35" max="35" width="48.1796875" customWidth="1"/>
    <col min="36" max="36" width="13.453125" customWidth="1"/>
  </cols>
  <sheetData>
    <row r="1" spans="1:37" hidden="1">
      <c r="P1"/>
      <c r="Q1"/>
      <c r="R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305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YEAR(MC[[#This Row],[Date]])+IF(MONTH(MC[[#This Row],[Date]])&gt;=4,1,0)</f>
        <v>2025</v>
      </c>
      <c r="D3" s="112">
        <f>YEAR(MC[[#This Row],[Date]])</f>
        <v>2025</v>
      </c>
      <c r="E3" s="334" t="s">
        <v>783</v>
      </c>
      <c r="F3" s="334" t="s">
        <v>783</v>
      </c>
      <c r="G3" s="4" t="str">
        <f>TEXT(MC[[#This Row],[Date]],"mmm-yy")</f>
        <v>Mar-25</v>
      </c>
      <c r="H3" s="4">
        <f>DAY(EOMONTH(MC[[#This Row],[Month Year]],0))</f>
        <v>31</v>
      </c>
      <c r="I3" s="113">
        <v>18</v>
      </c>
      <c r="J3" s="113" t="s">
        <v>832</v>
      </c>
      <c r="K3" s="113">
        <v>0</v>
      </c>
      <c r="L3" s="113">
        <v>0</v>
      </c>
      <c r="M3" s="113">
        <v>0</v>
      </c>
      <c r="N3" s="113">
        <v>0</v>
      </c>
      <c r="O3" s="113">
        <v>1624</v>
      </c>
      <c r="P3" s="113">
        <v>9802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0</v>
      </c>
      <c r="W3" s="113">
        <v>0</v>
      </c>
      <c r="X3" s="113">
        <v>0</v>
      </c>
      <c r="Y3" s="113">
        <v>0</v>
      </c>
      <c r="Z3" s="113">
        <v>0</v>
      </c>
      <c r="AA3" s="113">
        <v>0</v>
      </c>
      <c r="AB3" s="113"/>
      <c r="AC3" s="113"/>
      <c r="AD3" s="4">
        <f>SUM(MC[[#This Row],[ICR1]:[ICR19]])</f>
        <v>11426</v>
      </c>
      <c r="AE3" s="114">
        <v>0.375</v>
      </c>
      <c r="AF3" s="114">
        <v>0.5625</v>
      </c>
      <c r="AG3" s="114">
        <v>0.60416666666666663</v>
      </c>
      <c r="AH3" s="114">
        <v>0.75</v>
      </c>
      <c r="AI3" s="335" t="s">
        <v>832</v>
      </c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YEAR(MC[[#This Row],[Date]])+IF(MONTH(MC[[#This Row],[Date]])&gt;=4,1,0)</f>
        <v>2025</v>
      </c>
      <c r="D4" s="112">
        <f>YEAR(MC[[#This Row],[Date]])</f>
        <v>2025</v>
      </c>
      <c r="E4" s="334" t="s">
        <v>783</v>
      </c>
      <c r="F4" s="334" t="s">
        <v>783</v>
      </c>
      <c r="G4" s="4" t="str">
        <f>TEXT(MC[[#This Row],[Date]],"mmm-yy")</f>
        <v>Mar-25</v>
      </c>
      <c r="H4" s="4">
        <f>DAY(EOMONTH(MC[[#This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SUM(MC[[#This Row],[ICR1]:[ICR19]])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68" si="1">A4+1</f>
        <v>3</v>
      </c>
      <c r="B5" s="111">
        <f t="shared" si="0"/>
        <v>45747</v>
      </c>
      <c r="C5" s="181">
        <f>YEAR(MC[[#This Row],[Date]])+IF(MONTH(MC[[#This Row],[Date]])&gt;=4,1,0)</f>
        <v>2025</v>
      </c>
      <c r="D5" s="112">
        <f>YEAR(MC[[#This Row],[Date]])</f>
        <v>2025</v>
      </c>
      <c r="E5" s="334" t="s">
        <v>783</v>
      </c>
      <c r="F5" s="334" t="s">
        <v>783</v>
      </c>
      <c r="G5" s="4" t="str">
        <f>TEXT(MC[[#This Row],[Date]],"mmm-yy")</f>
        <v>Mar-25</v>
      </c>
      <c r="H5" s="4">
        <f>DAY(EOMONTH(MC[[#This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SUM(MC[[#This Row],[ICR1]:[ICR19]])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YEAR(MC[[#This Row],[Date]])+IF(MONTH(MC[[#This Row],[Date]])&gt;=4,1,0)</f>
        <v>2026</v>
      </c>
      <c r="D6" s="112">
        <f>YEAR(MC[[#This Row],[Date]])</f>
        <v>2025</v>
      </c>
      <c r="E6" s="334" t="s">
        <v>364</v>
      </c>
      <c r="F6" s="334" t="s">
        <v>364</v>
      </c>
      <c r="G6" s="4" t="str">
        <f>TEXT(MC[[#This Row],[Date]],"mmm-yy")</f>
        <v>Apr-25</v>
      </c>
      <c r="H6" s="4">
        <f>DAY(EOMONTH(MC[[#This Row],[Month Year]],0))</f>
        <v>30</v>
      </c>
      <c r="I6" s="113">
        <v>18</v>
      </c>
      <c r="J6" s="113" t="s">
        <v>832</v>
      </c>
      <c r="K6" s="113">
        <v>0</v>
      </c>
      <c r="L6" s="113">
        <v>7250</v>
      </c>
      <c r="M6" s="113">
        <v>0</v>
      </c>
      <c r="N6" s="113">
        <v>8062</v>
      </c>
      <c r="O6" s="113">
        <v>1566</v>
      </c>
      <c r="P6" s="113">
        <v>0</v>
      </c>
      <c r="Q6" s="113">
        <v>0</v>
      </c>
      <c r="R6" s="113">
        <v>0</v>
      </c>
      <c r="S6" s="113">
        <v>0</v>
      </c>
      <c r="T6" s="113">
        <v>0</v>
      </c>
      <c r="U6" s="113">
        <v>0</v>
      </c>
      <c r="V6" s="113">
        <v>0</v>
      </c>
      <c r="W6" s="113">
        <v>0</v>
      </c>
      <c r="X6" s="113">
        <v>0</v>
      </c>
      <c r="Y6" s="113">
        <v>0</v>
      </c>
      <c r="Z6" s="113">
        <v>0</v>
      </c>
      <c r="AA6" s="113">
        <v>0</v>
      </c>
      <c r="AB6" s="113"/>
      <c r="AC6" s="113"/>
      <c r="AD6" s="4">
        <f>SUM(MC[[#This Row],[ICR1]:[ICR19]])</f>
        <v>16878</v>
      </c>
      <c r="AE6" s="114">
        <v>0.375</v>
      </c>
      <c r="AF6" s="114">
        <v>0.5625</v>
      </c>
      <c r="AG6" s="114">
        <v>0.60416666666666663</v>
      </c>
      <c r="AH6" s="114">
        <v>0.75</v>
      </c>
      <c r="AI6" s="335" t="s">
        <v>832</v>
      </c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YEAR(MC[[#This Row],[Date]])+IF(MONTH(MC[[#This Row],[Date]])&gt;=4,1,0)</f>
        <v>2026</v>
      </c>
      <c r="D7" s="112">
        <f>YEAR(MC[[#This Row],[Date]])</f>
        <v>2025</v>
      </c>
      <c r="E7" s="334" t="s">
        <v>364</v>
      </c>
      <c r="F7" s="334" t="s">
        <v>364</v>
      </c>
      <c r="G7" s="4" t="str">
        <f>TEXT(MC[[#This Row],[Date]],"mmm-yy")</f>
        <v>Apr-25</v>
      </c>
      <c r="H7" s="4">
        <f>DAY(EOMONTH(MC[[#This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SUM(MC[[#This Row],[ICR1]:[ICR19]])</f>
        <v>0</v>
      </c>
      <c r="AE7" s="113"/>
      <c r="AF7" s="113"/>
      <c r="AG7" s="113"/>
      <c r="AH7" s="113"/>
      <c r="AI7" s="113"/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YEAR(MC[[#This Row],[Date]])+IF(MONTH(MC[[#This Row],[Date]])&gt;=4,1,0)</f>
        <v>2026</v>
      </c>
      <c r="D8" s="112">
        <f>YEAR(MC[[#This Row],[Date]])</f>
        <v>2025</v>
      </c>
      <c r="E8" s="334" t="s">
        <v>364</v>
      </c>
      <c r="F8" s="334" t="s">
        <v>364</v>
      </c>
      <c r="G8" s="4" t="str">
        <f>TEXT(MC[[#This Row],[Date]],"mmm-yy")</f>
        <v>Apr-25</v>
      </c>
      <c r="H8" s="4">
        <f>DAY(EOMONTH(MC[[#This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SUM(MC[[#This Row],[ICR1]:[ICR19]])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YEAR(MC[[#This Row],[Date]])+IF(MONTH(MC[[#This Row],[Date]])&gt;=4,1,0)</f>
        <v>2026</v>
      </c>
      <c r="D9" s="112">
        <f>YEAR(MC[[#This Row],[Date]])</f>
        <v>2025</v>
      </c>
      <c r="E9" s="334" t="s">
        <v>364</v>
      </c>
      <c r="F9" s="334" t="s">
        <v>364</v>
      </c>
      <c r="G9" s="4" t="str">
        <f>TEXT(MC[[#This Row],[Date]],"mmm-yy")</f>
        <v>Apr-25</v>
      </c>
      <c r="H9" s="4">
        <f>DAY(EOMONTH(MC[[#This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SUM(MC[[#This Row],[ICR1]:[ICR19]])</f>
        <v>0</v>
      </c>
      <c r="AE9" s="113"/>
      <c r="AF9" s="113"/>
      <c r="AG9" s="113"/>
      <c r="AH9" s="113"/>
      <c r="AI9" s="113"/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280">
        <f>YEAR(MC[[#This Row],[Date]])+IF(MONTH(MC[[#This Row],[Date]])&gt;=4,1,0)</f>
        <v>2026</v>
      </c>
      <c r="D10" s="281">
        <f>YEAR(MC[[#This Row],[Date]])</f>
        <v>2025</v>
      </c>
      <c r="E10" s="334" t="s">
        <v>364</v>
      </c>
      <c r="F10" s="334" t="s">
        <v>364</v>
      </c>
      <c r="G10" s="4" t="str">
        <f>TEXT(MC[[#This Row],[Date]],"mmm-yy")</f>
        <v>Apr-25</v>
      </c>
      <c r="H10" s="4">
        <f>DAY(EOMONTH(MC[[#This Row],[Month Year]],0))</f>
        <v>30</v>
      </c>
      <c r="I10" s="279">
        <v>18</v>
      </c>
      <c r="J10" s="279" t="s">
        <v>832</v>
      </c>
      <c r="K10" s="279">
        <v>2494</v>
      </c>
      <c r="L10" s="279">
        <v>5133</v>
      </c>
      <c r="M10" s="279">
        <v>0</v>
      </c>
      <c r="N10" s="279">
        <v>7337</v>
      </c>
      <c r="O10" s="279">
        <v>1740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/>
      <c r="AC10" s="113"/>
      <c r="AD10" s="4">
        <f>SUM(MC[[#This Row],[ICR1]:[ICR19]])</f>
        <v>16704</v>
      </c>
      <c r="AE10" s="114">
        <v>0.375</v>
      </c>
      <c r="AF10" s="114">
        <v>0.5625</v>
      </c>
      <c r="AG10" s="114">
        <v>0.60416666666666663</v>
      </c>
      <c r="AH10" s="114">
        <v>0.75</v>
      </c>
      <c r="AI10" s="335" t="s">
        <v>832</v>
      </c>
      <c r="AJ10" s="279"/>
      <c r="AK10" s="279"/>
    </row>
    <row r="11" spans="1:37">
      <c r="A11" s="113">
        <f t="shared" si="1"/>
        <v>9</v>
      </c>
      <c r="B11" s="111">
        <f t="shared" si="0"/>
        <v>45753</v>
      </c>
      <c r="C11" s="181">
        <f>YEAR(MC[[#This Row],[Date]])+IF(MONTH(MC[[#This Row],[Date]])&gt;=4,1,0)</f>
        <v>2026</v>
      </c>
      <c r="D11" s="112">
        <f>YEAR(MC[[#This Row],[Date]])</f>
        <v>2025</v>
      </c>
      <c r="E11" s="334" t="s">
        <v>364</v>
      </c>
      <c r="F11" s="334" t="s">
        <v>364</v>
      </c>
      <c r="G11" s="4" t="str">
        <f>TEXT(MC[[#This Row],[Date]],"mmm-yy")</f>
        <v>Apr-25</v>
      </c>
      <c r="H11" s="4">
        <f>DAY(EOMONTH(MC[[#This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SUM(MC[[#This Row],[ICR1]:[ICR19]])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YEAR(MC[[#This Row],[Date]])+IF(MONTH(MC[[#This Row],[Date]])&gt;=4,1,0)</f>
        <v>2026</v>
      </c>
      <c r="D12" s="112">
        <f>YEAR(MC[[#This Row],[Date]])</f>
        <v>2025</v>
      </c>
      <c r="E12" s="334" t="s">
        <v>364</v>
      </c>
      <c r="F12" s="334" t="s">
        <v>364</v>
      </c>
      <c r="G12" s="4" t="str">
        <f>TEXT(MC[[#This Row],[Date]],"mmm-yy")</f>
        <v>Apr-25</v>
      </c>
      <c r="H12" s="4">
        <f>DAY(EOMONTH(MC[[#This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SUM(MC[[#This Row],[ICR1]:[ICR19]])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YEAR(MC[[#This Row],[Date]])+IF(MONTH(MC[[#This Row],[Date]])&gt;=4,1,0)</f>
        <v>2026</v>
      </c>
      <c r="D13" s="112">
        <f>YEAR(MC[[#This Row],[Date]])</f>
        <v>2025</v>
      </c>
      <c r="E13" s="334" t="s">
        <v>364</v>
      </c>
      <c r="F13" s="334" t="s">
        <v>364</v>
      </c>
      <c r="G13" s="4" t="str">
        <f>TEXT(MC[[#This Row],[Date]],"mmm-yy")</f>
        <v>Apr-25</v>
      </c>
      <c r="H13" s="4">
        <f>DAY(EOMONTH(MC[[#This Row],[Month Year]],0))</f>
        <v>30</v>
      </c>
      <c r="I13" s="279">
        <v>18</v>
      </c>
      <c r="J13" s="279" t="s">
        <v>832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10440</v>
      </c>
      <c r="S13" s="113">
        <v>0</v>
      </c>
      <c r="T13" s="113">
        <v>0</v>
      </c>
      <c r="U13" s="113">
        <v>0</v>
      </c>
      <c r="V13" s="113">
        <v>0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/>
      <c r="AC13" s="113"/>
      <c r="AD13" s="4">
        <f>SUM(MC[[#This Row],[ICR1]:[ICR19]])</f>
        <v>10440</v>
      </c>
      <c r="AE13" s="114">
        <v>0.375</v>
      </c>
      <c r="AF13" s="114">
        <v>0.5625</v>
      </c>
      <c r="AG13" s="114">
        <v>0.60416666666666663</v>
      </c>
      <c r="AH13" s="114">
        <v>0.75</v>
      </c>
      <c r="AI13" s="335" t="s">
        <v>832</v>
      </c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YEAR(MC[[#This Row],[Date]])+IF(MONTH(MC[[#This Row],[Date]])&gt;=4,1,0)</f>
        <v>2026</v>
      </c>
      <c r="D14" s="112">
        <f>YEAR(MC[[#This Row],[Date]])</f>
        <v>2025</v>
      </c>
      <c r="E14" s="334" t="s">
        <v>364</v>
      </c>
      <c r="F14" s="334" t="s">
        <v>364</v>
      </c>
      <c r="G14" s="4" t="str">
        <f>TEXT(MC[[#This Row],[Date]],"mmm-yy")</f>
        <v>Apr-25</v>
      </c>
      <c r="H14" s="4">
        <f>DAY(EOMONTH(MC[[#This Row],[Month Year]],0))</f>
        <v>30</v>
      </c>
      <c r="I14" s="113">
        <v>18</v>
      </c>
      <c r="J14" s="279" t="s">
        <v>832</v>
      </c>
      <c r="K14" s="113">
        <v>0</v>
      </c>
      <c r="L14" s="113">
        <v>0</v>
      </c>
      <c r="M14" s="113">
        <v>0</v>
      </c>
      <c r="N14" s="113">
        <v>0</v>
      </c>
      <c r="O14" s="113">
        <v>0</v>
      </c>
      <c r="P14" s="113">
        <v>0</v>
      </c>
      <c r="Q14" s="113">
        <v>0</v>
      </c>
      <c r="R14" s="113">
        <v>11948</v>
      </c>
      <c r="S14" s="113">
        <v>0</v>
      </c>
      <c r="T14" s="113">
        <v>0</v>
      </c>
      <c r="U14" s="113">
        <v>0</v>
      </c>
      <c r="V14" s="113">
        <v>0</v>
      </c>
      <c r="W14" s="113">
        <v>0</v>
      </c>
      <c r="X14" s="113">
        <v>0</v>
      </c>
      <c r="Y14" s="113">
        <v>0</v>
      </c>
      <c r="Z14" s="113">
        <v>0</v>
      </c>
      <c r="AA14" s="113">
        <v>0</v>
      </c>
      <c r="AB14" s="113"/>
      <c r="AC14" s="113"/>
      <c r="AD14" s="4">
        <f>SUM(MC[[#This Row],[ICR1]:[ICR19]])</f>
        <v>11948</v>
      </c>
      <c r="AE14" s="114">
        <v>0.375</v>
      </c>
      <c r="AF14" s="114">
        <v>0.5625</v>
      </c>
      <c r="AG14" s="114">
        <v>0.60416666666666663</v>
      </c>
      <c r="AH14" s="114">
        <v>0.75</v>
      </c>
      <c r="AI14" s="335" t="s">
        <v>832</v>
      </c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YEAR(MC[[#This Row],[Date]])+IF(MONTH(MC[[#This Row],[Date]])&gt;=4,1,0)</f>
        <v>2026</v>
      </c>
      <c r="D15" s="112">
        <f>YEAR(MC[[#This Row],[Date]])</f>
        <v>2025</v>
      </c>
      <c r="E15" s="334" t="s">
        <v>364</v>
      </c>
      <c r="F15" s="334" t="s">
        <v>364</v>
      </c>
      <c r="G15" s="4" t="str">
        <f>TEXT(MC[[#This Row],[Date]],"mmm-yy")</f>
        <v>Apr-25</v>
      </c>
      <c r="H15" s="4">
        <f>DAY(EOMONTH(MC[[#This Row],[Month Year]],0))</f>
        <v>30</v>
      </c>
      <c r="I15" s="113">
        <v>18</v>
      </c>
      <c r="J15" s="279" t="s">
        <v>832</v>
      </c>
      <c r="K15" s="113">
        <v>0</v>
      </c>
      <c r="L15" s="113">
        <v>0</v>
      </c>
      <c r="M15" s="113">
        <v>0</v>
      </c>
      <c r="N15" s="113">
        <v>0</v>
      </c>
      <c r="O15" s="113">
        <v>5742</v>
      </c>
      <c r="P15" s="113">
        <v>0</v>
      </c>
      <c r="Q15" s="113">
        <v>0</v>
      </c>
      <c r="R15" s="113">
        <v>6032</v>
      </c>
      <c r="S15" s="113">
        <v>0</v>
      </c>
      <c r="T15" s="113">
        <v>0</v>
      </c>
      <c r="U15" s="113">
        <v>0</v>
      </c>
      <c r="V15" s="113">
        <v>0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/>
      <c r="AC15" s="113"/>
      <c r="AD15" s="4">
        <f>SUM(MC[[#This Row],[ICR1]:[ICR19]])</f>
        <v>11774</v>
      </c>
      <c r="AE15" s="114">
        <v>0.375</v>
      </c>
      <c r="AF15" s="114">
        <v>0.5625</v>
      </c>
      <c r="AG15" s="114">
        <v>0.60416666666666663</v>
      </c>
      <c r="AH15" s="114">
        <v>0.75</v>
      </c>
      <c r="AI15" s="335" t="s">
        <v>832</v>
      </c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YEAR(MC[[#This Row],[Date]])+IF(MONTH(MC[[#This Row],[Date]])&gt;=4,1,0)</f>
        <v>2026</v>
      </c>
      <c r="D16" s="112">
        <f>YEAR(MC[[#This Row],[Date]])</f>
        <v>2025</v>
      </c>
      <c r="E16" s="334" t="s">
        <v>364</v>
      </c>
      <c r="F16" s="334" t="s">
        <v>364</v>
      </c>
      <c r="G16" s="4" t="str">
        <f>TEXT(MC[[#This Row],[Date]],"mmm-yy")</f>
        <v>Apr-25</v>
      </c>
      <c r="H16" s="4">
        <f>DAY(EOMONTH(MC[[#This Row],[Month Year]],0))</f>
        <v>30</v>
      </c>
      <c r="I16" s="113">
        <v>18</v>
      </c>
      <c r="J16" s="279" t="s">
        <v>832</v>
      </c>
      <c r="K16" s="113">
        <v>3828</v>
      </c>
      <c r="L16" s="113">
        <v>1566</v>
      </c>
      <c r="M16" s="113">
        <v>9918</v>
      </c>
      <c r="N16" s="113">
        <v>0</v>
      </c>
      <c r="O16" s="113">
        <v>0</v>
      </c>
      <c r="P16" s="113">
        <v>3364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0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/>
      <c r="AC16" s="113"/>
      <c r="AD16" s="4">
        <f>SUM(MC[[#This Row],[ICR1]:[ICR19]])</f>
        <v>18676</v>
      </c>
      <c r="AE16" s="114">
        <v>0.375</v>
      </c>
      <c r="AF16" s="114">
        <v>0.5625</v>
      </c>
      <c r="AG16" s="114">
        <v>0.60416666666666663</v>
      </c>
      <c r="AH16" s="114">
        <v>0.75</v>
      </c>
      <c r="AI16" s="335" t="s">
        <v>832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YEAR(MC[[#This Row],[Date]])+IF(MONTH(MC[[#This Row],[Date]])&gt;=4,1,0)</f>
        <v>2026</v>
      </c>
      <c r="D17" s="112">
        <f>YEAR(MC[[#This Row],[Date]])</f>
        <v>2025</v>
      </c>
      <c r="E17" s="334" t="s">
        <v>364</v>
      </c>
      <c r="F17" s="334" t="s">
        <v>364</v>
      </c>
      <c r="G17" s="4" t="str">
        <f>TEXT(MC[[#This Row],[Date]],"mmm-yy")</f>
        <v>Apr-25</v>
      </c>
      <c r="H17" s="4">
        <f>DAY(EOMONTH(MC[[#This Row],[Month Year]],0))</f>
        <v>30</v>
      </c>
      <c r="I17" s="113">
        <v>18</v>
      </c>
      <c r="J17" s="279" t="s">
        <v>832</v>
      </c>
      <c r="K17" s="113">
        <v>0</v>
      </c>
      <c r="L17" s="113">
        <v>1218</v>
      </c>
      <c r="M17" s="113">
        <v>696</v>
      </c>
      <c r="N17" s="113">
        <v>0</v>
      </c>
      <c r="O17" s="113">
        <v>1624</v>
      </c>
      <c r="P17" s="113">
        <v>11484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0</v>
      </c>
      <c r="W17" s="113">
        <v>0</v>
      </c>
      <c r="X17" s="113">
        <v>0</v>
      </c>
      <c r="Y17" s="113">
        <v>0</v>
      </c>
      <c r="Z17" s="113">
        <v>0</v>
      </c>
      <c r="AA17" s="113">
        <v>0</v>
      </c>
      <c r="AB17" s="113"/>
      <c r="AC17" s="113"/>
      <c r="AD17" s="4">
        <f>SUM(MC[[#This Row],[ICR1]:[ICR19]])</f>
        <v>15022</v>
      </c>
      <c r="AE17" s="114">
        <v>0.375</v>
      </c>
      <c r="AF17" s="114">
        <v>0.5625</v>
      </c>
      <c r="AG17" s="114">
        <v>0.60416666666666663</v>
      </c>
      <c r="AH17" s="114">
        <v>0.75</v>
      </c>
      <c r="AI17" s="335" t="s">
        <v>832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YEAR(MC[[#This Row],[Date]])+IF(MONTH(MC[[#This Row],[Date]])&gt;=4,1,0)</f>
        <v>2026</v>
      </c>
      <c r="D18" s="112">
        <f>YEAR(MC[[#This Row],[Date]])</f>
        <v>2025</v>
      </c>
      <c r="E18" s="334" t="s">
        <v>364</v>
      </c>
      <c r="F18" s="334" t="s">
        <v>364</v>
      </c>
      <c r="G18" s="4" t="str">
        <f>TEXT(MC[[#This Row],[Date]],"mmm-yy")</f>
        <v>Apr-25</v>
      </c>
      <c r="H18" s="4">
        <f>DAY(EOMONTH(MC[[#This Row],[Month Year]],0))</f>
        <v>30</v>
      </c>
      <c r="I18" s="113">
        <v>18</v>
      </c>
      <c r="J18" s="279" t="s">
        <v>832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15428</v>
      </c>
      <c r="U18" s="113">
        <v>0</v>
      </c>
      <c r="V18" s="113">
        <v>0</v>
      </c>
      <c r="W18" s="113">
        <v>0</v>
      </c>
      <c r="X18" s="113">
        <v>0</v>
      </c>
      <c r="Y18" s="113">
        <v>0</v>
      </c>
      <c r="Z18" s="113">
        <v>0</v>
      </c>
      <c r="AA18" s="113">
        <v>0</v>
      </c>
      <c r="AB18" s="113"/>
      <c r="AC18" s="113"/>
      <c r="AD18" s="4">
        <f>SUM(MC[[#This Row],[ICR1]:[ICR19]])</f>
        <v>15428</v>
      </c>
      <c r="AE18" s="114">
        <v>0.4375</v>
      </c>
      <c r="AF18" s="114">
        <v>0.5625</v>
      </c>
      <c r="AG18" s="114">
        <v>0.58333333333333337</v>
      </c>
      <c r="AH18" s="114">
        <v>0.66666666666666663</v>
      </c>
      <c r="AI18" s="335" t="s">
        <v>832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YEAR(MC[[#This Row],[Date]])+IF(MONTH(MC[[#This Row],[Date]])&gt;=4,1,0)</f>
        <v>2026</v>
      </c>
      <c r="D19" s="112">
        <f>YEAR(MC[[#This Row],[Date]])</f>
        <v>2025</v>
      </c>
      <c r="E19" s="334" t="s">
        <v>364</v>
      </c>
      <c r="F19" s="334" t="s">
        <v>364</v>
      </c>
      <c r="G19" s="4" t="str">
        <f>TEXT(MC[[#This Row],[Date]],"mmm-yy")</f>
        <v>Apr-25</v>
      </c>
      <c r="H19" s="4">
        <f>DAY(EOMONTH(MC[[#This Row],[Month Year]],0))</f>
        <v>30</v>
      </c>
      <c r="I19" s="113">
        <v>19</v>
      </c>
      <c r="J19" s="279" t="s">
        <v>832</v>
      </c>
      <c r="K19" s="113">
        <v>0</v>
      </c>
      <c r="L19" s="113">
        <v>10121</v>
      </c>
      <c r="M19" s="113">
        <v>0</v>
      </c>
      <c r="N19" s="113">
        <v>10092</v>
      </c>
      <c r="O19" s="113">
        <v>986</v>
      </c>
      <c r="P19" s="113">
        <v>0</v>
      </c>
      <c r="Q19" s="113">
        <v>0</v>
      </c>
      <c r="R19" s="113">
        <v>0</v>
      </c>
      <c r="S19" s="113">
        <v>0</v>
      </c>
      <c r="T19" s="113">
        <v>7076</v>
      </c>
      <c r="U19" s="113">
        <v>6206</v>
      </c>
      <c r="V19" s="113">
        <v>0</v>
      </c>
      <c r="W19" s="113">
        <v>0</v>
      </c>
      <c r="X19" s="113">
        <v>0</v>
      </c>
      <c r="Y19" s="113">
        <v>0</v>
      </c>
      <c r="Z19" s="113">
        <v>0</v>
      </c>
      <c r="AA19" s="113">
        <v>0</v>
      </c>
      <c r="AB19" s="113"/>
      <c r="AC19" s="113"/>
      <c r="AD19" s="4">
        <f>SUM(MC[[#This Row],[ICR1]:[ICR19]])</f>
        <v>34481</v>
      </c>
      <c r="AE19" s="114">
        <v>0.375</v>
      </c>
      <c r="AF19" s="114">
        <v>0.5625</v>
      </c>
      <c r="AG19" s="114">
        <v>0.60416666666666663</v>
      </c>
      <c r="AH19" s="114">
        <v>0.75</v>
      </c>
      <c r="AI19" s="335" t="s">
        <v>832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YEAR(MC[[#This Row],[Date]])+IF(MONTH(MC[[#This Row],[Date]])&gt;=4,1,0)</f>
        <v>2026</v>
      </c>
      <c r="D20" s="112">
        <f>YEAR(MC[[#This Row],[Date]])</f>
        <v>2025</v>
      </c>
      <c r="E20" s="334" t="s">
        <v>364</v>
      </c>
      <c r="F20" s="334" t="s">
        <v>364</v>
      </c>
      <c r="G20" s="4" t="str">
        <f>TEXT(MC[[#This Row],[Date]],"mmm-yy")</f>
        <v>Apr-25</v>
      </c>
      <c r="H20" s="4">
        <f>DAY(EOMONTH(MC[[#This Row],[Month Year]],0))</f>
        <v>30</v>
      </c>
      <c r="I20" s="113">
        <v>19</v>
      </c>
      <c r="J20" s="279" t="s">
        <v>832</v>
      </c>
      <c r="K20" s="113">
        <v>0</v>
      </c>
      <c r="L20" s="113">
        <v>5626</v>
      </c>
      <c r="M20" s="113">
        <v>5800</v>
      </c>
      <c r="N20" s="113">
        <v>5394</v>
      </c>
      <c r="O20" s="113">
        <v>2436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15573</v>
      </c>
      <c r="V20" s="113">
        <v>0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/>
      <c r="AC20" s="113"/>
      <c r="AD20" s="4">
        <f>SUM(MC[[#This Row],[ICR1]:[ICR19]])</f>
        <v>34829</v>
      </c>
      <c r="AE20" s="114">
        <v>0.375</v>
      </c>
      <c r="AF20" s="114">
        <v>0.5625</v>
      </c>
      <c r="AG20" s="114">
        <v>0.60416666666666663</v>
      </c>
      <c r="AH20" s="114">
        <v>0.75</v>
      </c>
      <c r="AI20" s="335" t="s">
        <v>832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YEAR(MC[[#This Row],[Date]])+IF(MONTH(MC[[#This Row],[Date]])&gt;=4,1,0)</f>
        <v>2026</v>
      </c>
      <c r="D21" s="112">
        <f>YEAR(MC[[#This Row],[Date]])</f>
        <v>2025</v>
      </c>
      <c r="E21" s="334" t="s">
        <v>364</v>
      </c>
      <c r="F21" s="334" t="s">
        <v>364</v>
      </c>
      <c r="G21" s="4" t="str">
        <f>TEXT(MC[[#This Row],[Date]],"mmm-yy")</f>
        <v>Apr-25</v>
      </c>
      <c r="H21" s="4">
        <f>DAY(EOMONTH(MC[[#This Row],[Month Year]],0))</f>
        <v>30</v>
      </c>
      <c r="I21" s="113">
        <v>19</v>
      </c>
      <c r="J21" s="279" t="s">
        <v>832</v>
      </c>
      <c r="K21" s="113">
        <v>0</v>
      </c>
      <c r="L21" s="113">
        <v>0</v>
      </c>
      <c r="M21" s="113">
        <v>8468</v>
      </c>
      <c r="N21" s="113">
        <v>0</v>
      </c>
      <c r="O21" s="113">
        <v>0</v>
      </c>
      <c r="P21" s="113">
        <v>11020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/>
      <c r="AC21" s="113"/>
      <c r="AD21" s="4">
        <f>SUM(MC[[#This Row],[ICR1]:[ICR19]])</f>
        <v>19488</v>
      </c>
      <c r="AE21" s="114">
        <v>0.375</v>
      </c>
      <c r="AF21" s="114">
        <v>0.5625</v>
      </c>
      <c r="AG21" s="114">
        <v>0.60416666666666663</v>
      </c>
      <c r="AH21" s="114">
        <v>0.75</v>
      </c>
      <c r="AI21" s="335" t="s">
        <v>832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YEAR(MC[[#This Row],[Date]])+IF(MONTH(MC[[#This Row],[Date]])&gt;=4,1,0)</f>
        <v>2026</v>
      </c>
      <c r="D22" s="112">
        <f>YEAR(MC[[#This Row],[Date]])</f>
        <v>2025</v>
      </c>
      <c r="E22" s="334" t="s">
        <v>364</v>
      </c>
      <c r="F22" s="334" t="s">
        <v>364</v>
      </c>
      <c r="G22" s="4" t="str">
        <f>TEXT(MC[[#This Row],[Date]],"mmm-yy")</f>
        <v>Apr-25</v>
      </c>
      <c r="H22" s="4">
        <f>DAY(EOMONTH(MC[[#This Row],[Month Year]],0))</f>
        <v>30</v>
      </c>
      <c r="I22" s="113">
        <v>19</v>
      </c>
      <c r="J22" s="279" t="s">
        <v>832</v>
      </c>
      <c r="K22" s="113">
        <v>7656</v>
      </c>
      <c r="L22" s="113">
        <v>0</v>
      </c>
      <c r="M22" s="113">
        <v>0</v>
      </c>
      <c r="N22" s="113">
        <v>348</v>
      </c>
      <c r="O22" s="113">
        <v>0</v>
      </c>
      <c r="P22" s="113">
        <v>3364</v>
      </c>
      <c r="Q22" s="113">
        <v>7714</v>
      </c>
      <c r="R22" s="113">
        <v>0</v>
      </c>
      <c r="S22" s="113">
        <v>6989</v>
      </c>
      <c r="T22" s="113">
        <v>0</v>
      </c>
      <c r="U22" s="113">
        <v>0</v>
      </c>
      <c r="V22" s="113">
        <v>7772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/>
      <c r="AC22" s="113"/>
      <c r="AD22" s="4">
        <f>SUM(MC[[#This Row],[ICR1]:[ICR19]])</f>
        <v>33843</v>
      </c>
      <c r="AE22" s="114">
        <v>0.375</v>
      </c>
      <c r="AF22" s="114">
        <v>0.5625</v>
      </c>
      <c r="AG22" s="114">
        <v>0.60416666666666663</v>
      </c>
      <c r="AH22" s="114">
        <v>0.75</v>
      </c>
      <c r="AI22" s="335" t="s">
        <v>832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YEAR(MC[[#This Row],[Date]])+IF(MONTH(MC[[#This Row],[Date]])&gt;=4,1,0)</f>
        <v>2026</v>
      </c>
      <c r="D23" s="112">
        <f>YEAR(MC[[#This Row],[Date]])</f>
        <v>2025</v>
      </c>
      <c r="E23" s="334" t="s">
        <v>364</v>
      </c>
      <c r="F23" s="334" t="s">
        <v>364</v>
      </c>
      <c r="G23" s="4" t="str">
        <f>TEXT(MC[[#This Row],[Date]],"mmm-yy")</f>
        <v>Apr-25</v>
      </c>
      <c r="H23" s="4">
        <f>DAY(EOMONTH(MC[[#This Row],[Month Year]],0))</f>
        <v>30</v>
      </c>
      <c r="I23" s="113">
        <v>19</v>
      </c>
      <c r="J23" s="279" t="s">
        <v>832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29899</v>
      </c>
      <c r="S23" s="113">
        <v>0</v>
      </c>
      <c r="T23" s="113">
        <v>0</v>
      </c>
      <c r="U23" s="113">
        <v>0</v>
      </c>
      <c r="V23" s="113">
        <v>14036</v>
      </c>
      <c r="W23" s="113">
        <v>0</v>
      </c>
      <c r="X23" s="113">
        <v>0</v>
      </c>
      <c r="Y23" s="113">
        <v>0</v>
      </c>
      <c r="Z23" s="113">
        <v>0</v>
      </c>
      <c r="AA23" s="113">
        <v>0</v>
      </c>
      <c r="AB23" s="113"/>
      <c r="AC23" s="113"/>
      <c r="AD23" s="4">
        <f>SUM(MC[[#This Row],[ICR1]:[ICR19]])</f>
        <v>43935</v>
      </c>
      <c r="AE23" s="114">
        <v>0.375</v>
      </c>
      <c r="AF23" s="114">
        <v>0.5625</v>
      </c>
      <c r="AG23" s="114">
        <v>0.60416666666666663</v>
      </c>
      <c r="AH23" s="114">
        <v>0.75</v>
      </c>
      <c r="AI23" s="335" t="s">
        <v>832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YEAR(MC[[#This Row],[Date]])+IF(MONTH(MC[[#This Row],[Date]])&gt;=4,1,0)</f>
        <v>2026</v>
      </c>
      <c r="D24" s="112">
        <f>YEAR(MC[[#This Row],[Date]])</f>
        <v>2025</v>
      </c>
      <c r="E24" s="334" t="s">
        <v>364</v>
      </c>
      <c r="F24" s="334" t="s">
        <v>364</v>
      </c>
      <c r="G24" s="4" t="str">
        <f>TEXT(MC[[#This Row],[Date]],"mmm-yy")</f>
        <v>Apr-25</v>
      </c>
      <c r="H24" s="4">
        <f>DAY(EOMONTH(MC[[#This Row],[Month Year]],0))</f>
        <v>30</v>
      </c>
      <c r="I24" s="113">
        <v>19</v>
      </c>
      <c r="J24" s="279" t="s">
        <v>832</v>
      </c>
      <c r="K24" s="113">
        <v>0</v>
      </c>
      <c r="L24" s="113">
        <v>12383</v>
      </c>
      <c r="M24" s="113">
        <v>0</v>
      </c>
      <c r="N24" s="113">
        <v>13369</v>
      </c>
      <c r="O24" s="113">
        <v>1566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9802</v>
      </c>
      <c r="V24" s="113">
        <v>0</v>
      </c>
      <c r="W24" s="113">
        <v>0</v>
      </c>
      <c r="X24" s="113">
        <v>0</v>
      </c>
      <c r="Y24" s="113">
        <v>1798</v>
      </c>
      <c r="Z24" s="113">
        <v>7714</v>
      </c>
      <c r="AA24" s="113">
        <v>14094</v>
      </c>
      <c r="AB24" s="113">
        <v>0</v>
      </c>
      <c r="AC24" s="113">
        <v>8120</v>
      </c>
      <c r="AD24" s="4">
        <f>SUM(MC[[#This Row],[ICR1]:[ICR19]])</f>
        <v>68846</v>
      </c>
      <c r="AE24" s="114">
        <v>0.375</v>
      </c>
      <c r="AF24" s="114">
        <v>0.5625</v>
      </c>
      <c r="AG24" s="114">
        <v>0.60416666666666663</v>
      </c>
      <c r="AH24" s="114">
        <v>0.75</v>
      </c>
      <c r="AI24" s="335" t="s">
        <v>832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YEAR(MC[[#This Row],[Date]])+IF(MONTH(MC[[#This Row],[Date]])&gt;=4,1,0)</f>
        <v>2026</v>
      </c>
      <c r="D25" s="112">
        <f>YEAR(MC[[#This Row],[Date]])</f>
        <v>2025</v>
      </c>
      <c r="E25" s="334" t="s">
        <v>364</v>
      </c>
      <c r="F25" s="334" t="s">
        <v>364</v>
      </c>
      <c r="G25" s="4" t="str">
        <f>TEXT(MC[[#This Row],[Date]],"mmm-yy")</f>
        <v>Apr-25</v>
      </c>
      <c r="H25" s="4">
        <f>DAY(EOMONTH(MC[[#This Row],[Month Year]],0))</f>
        <v>30</v>
      </c>
      <c r="I25" s="113"/>
      <c r="J25" s="279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113"/>
      <c r="AC25" s="113"/>
      <c r="AD25" s="4">
        <f>SUM(MC[[#This Row],[ICR1]:[ICR19]])</f>
        <v>0</v>
      </c>
      <c r="AE25" s="114"/>
      <c r="AF25" s="114"/>
      <c r="AG25" s="114"/>
      <c r="AH25" s="114"/>
      <c r="AI25" s="335"/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YEAR(MC[[#This Row],[Date]])+IF(MONTH(MC[[#This Row],[Date]])&gt;=4,1,0)</f>
        <v>2026</v>
      </c>
      <c r="D26" s="112">
        <f>YEAR(MC[[#This Row],[Date]])</f>
        <v>2025</v>
      </c>
      <c r="E26" s="334" t="s">
        <v>364</v>
      </c>
      <c r="F26" s="334" t="s">
        <v>364</v>
      </c>
      <c r="G26" s="4" t="str">
        <f>TEXT(MC[[#This Row],[Date]],"mmm-yy")</f>
        <v>Apr-25</v>
      </c>
      <c r="H26" s="4">
        <f>DAY(EOMONTH(MC[[#This Row],[Month Year]],0))</f>
        <v>30</v>
      </c>
      <c r="I26" s="113">
        <v>19</v>
      </c>
      <c r="J26" s="279" t="s">
        <v>832</v>
      </c>
      <c r="K26" s="113">
        <v>0</v>
      </c>
      <c r="L26" s="113">
        <v>0</v>
      </c>
      <c r="M26" s="113">
        <v>0</v>
      </c>
      <c r="N26" s="113">
        <v>2030</v>
      </c>
      <c r="O26" s="113">
        <v>9251</v>
      </c>
      <c r="P26" s="113">
        <v>0</v>
      </c>
      <c r="Q26" s="113">
        <v>0</v>
      </c>
      <c r="R26" s="113">
        <v>0</v>
      </c>
      <c r="S26" s="113">
        <v>22214</v>
      </c>
      <c r="T26" s="113">
        <v>18386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SUM(MC[[#This Row],[ICR1]:[ICR19]])</f>
        <v>51881</v>
      </c>
      <c r="AE26" s="114">
        <v>0.375</v>
      </c>
      <c r="AF26" s="114">
        <v>0.5625</v>
      </c>
      <c r="AG26" s="114">
        <v>0.60416666666666663</v>
      </c>
      <c r="AH26" s="114">
        <v>0.75</v>
      </c>
      <c r="AI26" s="335" t="s">
        <v>832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YEAR(MC[[#This Row],[Date]])+IF(MONTH(MC[[#This Row],[Date]])&gt;=4,1,0)</f>
        <v>2026</v>
      </c>
      <c r="D27" s="112">
        <f>YEAR(MC[[#This Row],[Date]])</f>
        <v>2025</v>
      </c>
      <c r="E27" s="334" t="s">
        <v>364</v>
      </c>
      <c r="F27" s="334" t="s">
        <v>364</v>
      </c>
      <c r="G27" s="4" t="str">
        <f>TEXT(MC[[#This Row],[Date]],"mmm-yy")</f>
        <v>Apr-25</v>
      </c>
      <c r="H27" s="4">
        <f>DAY(EOMONTH(MC[[#This Row],[Month Year]],0))</f>
        <v>30</v>
      </c>
      <c r="I27" s="113">
        <v>20</v>
      </c>
      <c r="J27" s="279" t="s">
        <v>832</v>
      </c>
      <c r="K27" s="113">
        <v>2436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7714</v>
      </c>
      <c r="R27" s="113">
        <v>21808</v>
      </c>
      <c r="S27" s="113">
        <v>0</v>
      </c>
      <c r="T27" s="113">
        <v>3480</v>
      </c>
      <c r="U27" s="113">
        <v>12064</v>
      </c>
      <c r="V27" s="113">
        <v>21866</v>
      </c>
      <c r="W27" s="113">
        <v>0</v>
      </c>
      <c r="X27" s="113">
        <v>0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SUM(MC[[#This Row],[ICR1]:[ICR19]])</f>
        <v>69368</v>
      </c>
      <c r="AE27" s="114">
        <v>0.375</v>
      </c>
      <c r="AF27" s="114">
        <v>0.5625</v>
      </c>
      <c r="AG27" s="114">
        <v>0.60416666666666663</v>
      </c>
      <c r="AH27" s="114">
        <v>0.75</v>
      </c>
      <c r="AI27" s="335" t="s">
        <v>832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YEAR(MC[[#This Row],[Date]])+IF(MONTH(MC[[#This Row],[Date]])&gt;=4,1,0)</f>
        <v>2026</v>
      </c>
      <c r="D28" s="112">
        <f>YEAR(MC[[#This Row],[Date]])</f>
        <v>2025</v>
      </c>
      <c r="E28" s="334" t="s">
        <v>364</v>
      </c>
      <c r="F28" s="334" t="s">
        <v>364</v>
      </c>
      <c r="G28" s="4" t="str">
        <f>TEXT(MC[[#This Row],[Date]],"mmm-yy")</f>
        <v>Apr-25</v>
      </c>
      <c r="H28" s="4">
        <f>DAY(EOMONTH(MC[[#This Row],[Month Year]],0))</f>
        <v>30</v>
      </c>
      <c r="I28" s="113">
        <v>20</v>
      </c>
      <c r="J28" s="279" t="s">
        <v>832</v>
      </c>
      <c r="K28" s="113">
        <v>3422</v>
      </c>
      <c r="L28" s="113">
        <v>2958</v>
      </c>
      <c r="M28" s="113">
        <v>15370</v>
      </c>
      <c r="N28" s="113">
        <v>0</v>
      </c>
      <c r="O28" s="113">
        <v>0</v>
      </c>
      <c r="P28" s="113">
        <v>0</v>
      </c>
      <c r="Q28" s="113">
        <v>0</v>
      </c>
      <c r="R28" s="113">
        <v>8410</v>
      </c>
      <c r="S28" s="113">
        <v>0</v>
      </c>
      <c r="T28" s="113">
        <v>0</v>
      </c>
      <c r="U28" s="113">
        <v>0</v>
      </c>
      <c r="V28" s="113">
        <v>0</v>
      </c>
      <c r="W28" s="113">
        <v>32712</v>
      </c>
      <c r="X28" s="113">
        <v>8700</v>
      </c>
      <c r="Y28" s="113">
        <v>0</v>
      </c>
      <c r="Z28" s="113">
        <v>0</v>
      </c>
      <c r="AA28" s="113">
        <v>0</v>
      </c>
      <c r="AB28" s="113">
        <v>0</v>
      </c>
      <c r="AC28" s="113">
        <v>0</v>
      </c>
      <c r="AD28" s="4">
        <f>SUM(MC[[#This Row],[ICR1]:[ICR19]])</f>
        <v>71572</v>
      </c>
      <c r="AE28" s="114">
        <v>0.375</v>
      </c>
      <c r="AF28" s="114">
        <v>0.5625</v>
      </c>
      <c r="AG28" s="114">
        <v>0.60416666666666663</v>
      </c>
      <c r="AH28" s="114">
        <v>0.75</v>
      </c>
      <c r="AI28" s="335" t="s">
        <v>832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YEAR(MC[[#This Row],[Date]])+IF(MONTH(MC[[#This Row],[Date]])&gt;=4,1,0)</f>
        <v>2026</v>
      </c>
      <c r="D29" s="112">
        <f>YEAR(MC[[#This Row],[Date]])</f>
        <v>2025</v>
      </c>
      <c r="E29" s="334" t="s">
        <v>364</v>
      </c>
      <c r="F29" s="334" t="s">
        <v>364</v>
      </c>
      <c r="G29" s="4" t="str">
        <f>TEXT(MC[[#This Row],[Date]],"mmm-yy")</f>
        <v>Apr-25</v>
      </c>
      <c r="H29" s="4">
        <f>DAY(EOMONTH(MC[[#This Row],[Month Year]],0))</f>
        <v>30</v>
      </c>
      <c r="I29" s="113">
        <v>20</v>
      </c>
      <c r="J29" s="279" t="s">
        <v>832</v>
      </c>
      <c r="K29" s="113">
        <v>0</v>
      </c>
      <c r="L29" s="113">
        <v>9309</v>
      </c>
      <c r="M29" s="113">
        <v>0</v>
      </c>
      <c r="N29" s="113">
        <v>14877</v>
      </c>
      <c r="O29" s="113">
        <v>8903</v>
      </c>
      <c r="P29" s="113">
        <v>0</v>
      </c>
      <c r="Q29" s="113">
        <v>0</v>
      </c>
      <c r="R29" s="113">
        <v>0</v>
      </c>
      <c r="S29" s="113">
        <v>22330</v>
      </c>
      <c r="T29" s="113">
        <v>14848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5104</v>
      </c>
      <c r="AD29" s="4">
        <f>SUM(MC[[#This Row],[ICR1]:[ICR19]])</f>
        <v>75371</v>
      </c>
      <c r="AE29" s="114">
        <v>0.375</v>
      </c>
      <c r="AF29" s="114">
        <v>0.5625</v>
      </c>
      <c r="AG29" s="114">
        <v>0.60416666666666663</v>
      </c>
      <c r="AH29" s="114">
        <v>0.75</v>
      </c>
      <c r="AI29" s="335" t="s">
        <v>832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YEAR(MC[[#This Row],[Date]])+IF(MONTH(MC[[#This Row],[Date]])&gt;=4,1,0)</f>
        <v>2026</v>
      </c>
      <c r="D30" s="112">
        <f>YEAR(MC[[#This Row],[Date]])</f>
        <v>2025</v>
      </c>
      <c r="E30" s="334" t="s">
        <v>364</v>
      </c>
      <c r="F30" s="334" t="s">
        <v>364</v>
      </c>
      <c r="G30" s="4" t="str">
        <f>TEXT(MC[[#This Row],[Date]],"mmm-yy")</f>
        <v>Apr-25</v>
      </c>
      <c r="H30" s="4">
        <f>DAY(EOMONTH(MC[[#This Row],[Month Year]],0))</f>
        <v>30</v>
      </c>
      <c r="I30" s="113">
        <v>20</v>
      </c>
      <c r="J30" s="279" t="s">
        <v>832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11484</v>
      </c>
      <c r="Q30" s="113">
        <v>7714</v>
      </c>
      <c r="R30" s="113">
        <v>0</v>
      </c>
      <c r="S30" s="113">
        <v>0</v>
      </c>
      <c r="T30" s="113">
        <v>8410</v>
      </c>
      <c r="U30" s="113">
        <v>15138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7830</v>
      </c>
      <c r="AB30" s="113">
        <v>0</v>
      </c>
      <c r="AC30" s="113">
        <v>9570</v>
      </c>
      <c r="AD30" s="4">
        <f>SUM(MC[[#This Row],[ICR1]:[ICR19]])</f>
        <v>60146</v>
      </c>
      <c r="AE30" s="114">
        <v>0.375</v>
      </c>
      <c r="AF30" s="114">
        <v>0.5625</v>
      </c>
      <c r="AG30" s="114">
        <v>0.60416666666666663</v>
      </c>
      <c r="AH30" s="114">
        <v>0.75</v>
      </c>
      <c r="AI30" s="335" t="s">
        <v>832</v>
      </c>
      <c r="AJ30" s="113"/>
      <c r="AK30" s="113"/>
    </row>
    <row r="31" spans="1:37">
      <c r="A31" s="113">
        <f t="shared" si="1"/>
        <v>29</v>
      </c>
      <c r="B31" s="111">
        <f t="shared" ref="B31:B87" si="2">B30+1</f>
        <v>45773</v>
      </c>
      <c r="C31" s="181">
        <f>YEAR(MC[[#This Row],[Date]])+IF(MONTH(MC[[#This Row],[Date]])&gt;=4,1,0)</f>
        <v>2026</v>
      </c>
      <c r="D31" s="112">
        <f>YEAR(MC[[#This Row],[Date]])</f>
        <v>2025</v>
      </c>
      <c r="E31" s="334" t="s">
        <v>364</v>
      </c>
      <c r="F31" s="334" t="s">
        <v>364</v>
      </c>
      <c r="G31" s="4" t="str">
        <f>TEXT(MC[[#This Row],[Date]],"mmm-yy")</f>
        <v>Apr-25</v>
      </c>
      <c r="H31" s="4">
        <f>DAY(EOMONTH(MC[[#This Row],[Month Year]],0))</f>
        <v>30</v>
      </c>
      <c r="I31" s="113">
        <v>20</v>
      </c>
      <c r="J31" s="279" t="s">
        <v>832</v>
      </c>
      <c r="K31" s="113">
        <v>0</v>
      </c>
      <c r="L31" s="113">
        <v>0</v>
      </c>
      <c r="M31" s="113">
        <v>0</v>
      </c>
      <c r="N31" s="113">
        <v>0</v>
      </c>
      <c r="O31" s="113">
        <v>0</v>
      </c>
      <c r="P31" s="113">
        <v>0</v>
      </c>
      <c r="Q31" s="113">
        <v>0</v>
      </c>
      <c r="R31" s="113">
        <v>19952</v>
      </c>
      <c r="S31" s="113">
        <v>0</v>
      </c>
      <c r="T31" s="113">
        <v>0</v>
      </c>
      <c r="U31" s="113">
        <v>6670</v>
      </c>
      <c r="V31" s="113">
        <v>0</v>
      </c>
      <c r="W31" s="113">
        <v>13166</v>
      </c>
      <c r="X31" s="113">
        <v>0</v>
      </c>
      <c r="Y31" s="113">
        <v>1798</v>
      </c>
      <c r="Z31" s="113">
        <v>0</v>
      </c>
      <c r="AA31" s="113">
        <v>5510</v>
      </c>
      <c r="AB31" s="113">
        <v>0</v>
      </c>
      <c r="AC31" s="113">
        <v>0</v>
      </c>
      <c r="AD31" s="4">
        <f>SUM(MC[[#This Row],[ICR1]:[ICR19]])</f>
        <v>47096</v>
      </c>
      <c r="AE31" s="114">
        <v>0.375</v>
      </c>
      <c r="AF31" s="114">
        <v>0.5625</v>
      </c>
      <c r="AG31" s="114">
        <v>0.60416666666666663</v>
      </c>
      <c r="AH31" s="114">
        <v>0.75</v>
      </c>
      <c r="AI31" s="335" t="s">
        <v>832</v>
      </c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YEAR(MC[[#This Row],[Date]])+IF(MONTH(MC[[#This Row],[Date]])&gt;=4,1,0)</f>
        <v>2026</v>
      </c>
      <c r="D32" s="112">
        <f>YEAR(MC[[#This Row],[Date]])</f>
        <v>2025</v>
      </c>
      <c r="E32" s="334" t="s">
        <v>364</v>
      </c>
      <c r="F32" s="334" t="s">
        <v>364</v>
      </c>
      <c r="G32" s="4" t="str">
        <f>TEXT(MC[[#This Row],[Date]],"mmm-yy")</f>
        <v>Apr-25</v>
      </c>
      <c r="H32" s="4">
        <f>DAY(EOMONTH(MC[[#This Row],[Month Year]],0))</f>
        <v>30</v>
      </c>
      <c r="I32" s="113"/>
      <c r="J32" s="279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SUM(MC[[#This Row],[ICR1]:[ICR19]])</f>
        <v>0</v>
      </c>
      <c r="AE32" s="114"/>
      <c r="AF32" s="114"/>
      <c r="AG32" s="114"/>
      <c r="AH32" s="114"/>
      <c r="AI32" s="335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YEAR(MC[[#This Row],[Date]])+IF(MONTH(MC[[#This Row],[Date]])&gt;=4,1,0)</f>
        <v>2026</v>
      </c>
      <c r="D33" s="112">
        <f>YEAR(MC[[#This Row],[Date]])</f>
        <v>2025</v>
      </c>
      <c r="E33" s="334" t="s">
        <v>364</v>
      </c>
      <c r="F33" s="334" t="s">
        <v>364</v>
      </c>
      <c r="G33" s="4" t="str">
        <f>TEXT(MC[[#This Row],[Date]],"mmm-yy")</f>
        <v>Apr-25</v>
      </c>
      <c r="H33" s="4">
        <f>DAY(EOMONTH(MC[[#This Row],[Month Year]],0))</f>
        <v>30</v>
      </c>
      <c r="I33" s="113">
        <v>20</v>
      </c>
      <c r="J33" s="279" t="s">
        <v>832</v>
      </c>
      <c r="K33" s="113">
        <v>7714</v>
      </c>
      <c r="L33" s="113">
        <v>3364</v>
      </c>
      <c r="M33" s="113">
        <v>0</v>
      </c>
      <c r="N33" s="113">
        <v>0</v>
      </c>
      <c r="O33" s="113">
        <v>0</v>
      </c>
      <c r="P33" s="113">
        <v>0</v>
      </c>
      <c r="Q33" s="113">
        <v>0</v>
      </c>
      <c r="R33" s="113">
        <v>11629</v>
      </c>
      <c r="S33" s="113">
        <v>0</v>
      </c>
      <c r="T33" s="113">
        <v>0</v>
      </c>
      <c r="U33" s="113">
        <v>0</v>
      </c>
      <c r="V33" s="113">
        <v>21866</v>
      </c>
      <c r="W33" s="113">
        <v>20126</v>
      </c>
      <c r="X33" s="113">
        <v>0</v>
      </c>
      <c r="Y33" s="113">
        <v>0</v>
      </c>
      <c r="Z33" s="113">
        <v>0</v>
      </c>
      <c r="AA33" s="113">
        <v>0</v>
      </c>
      <c r="AB33" s="113">
        <v>0</v>
      </c>
      <c r="AC33" s="113">
        <v>0</v>
      </c>
      <c r="AD33" s="4">
        <f>SUM(MC[[#This Row],[ICR1]:[ICR19]])</f>
        <v>64699</v>
      </c>
      <c r="AE33" s="114">
        <v>0.375</v>
      </c>
      <c r="AF33" s="114">
        <v>0.5625</v>
      </c>
      <c r="AG33" s="114">
        <v>0.60416666666666663</v>
      </c>
      <c r="AH33" s="114">
        <v>0.75</v>
      </c>
      <c r="AI33" s="335" t="s">
        <v>832</v>
      </c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YEAR(MC[[#This Row],[Date]])+IF(MONTH(MC[[#This Row],[Date]])&gt;=4,1,0)</f>
        <v>2026</v>
      </c>
      <c r="D34" s="112">
        <f>YEAR(MC[[#This Row],[Date]])</f>
        <v>2025</v>
      </c>
      <c r="E34" s="334" t="s">
        <v>364</v>
      </c>
      <c r="F34" s="334" t="s">
        <v>364</v>
      </c>
      <c r="G34" s="4" t="str">
        <f>TEXT(MC[[#This Row],[Date]],"mmm-yy")</f>
        <v>Apr-25</v>
      </c>
      <c r="H34" s="4">
        <f>DAY(EOMONTH(MC[[#This Row],[Month Year]],0))</f>
        <v>30</v>
      </c>
      <c r="I34" s="113">
        <v>20</v>
      </c>
      <c r="J34" s="279" t="s">
        <v>832</v>
      </c>
      <c r="K34" s="113">
        <v>0</v>
      </c>
      <c r="L34" s="113">
        <v>1798</v>
      </c>
      <c r="M34" s="113">
        <v>0</v>
      </c>
      <c r="N34" s="113">
        <v>2088</v>
      </c>
      <c r="O34" s="113">
        <v>0</v>
      </c>
      <c r="P34" s="113">
        <v>0</v>
      </c>
      <c r="Q34" s="113">
        <v>0</v>
      </c>
      <c r="R34" s="113">
        <v>0</v>
      </c>
      <c r="S34" s="113">
        <v>0</v>
      </c>
      <c r="T34" s="113">
        <v>0</v>
      </c>
      <c r="U34" s="113">
        <v>0</v>
      </c>
      <c r="V34" s="113">
        <v>0</v>
      </c>
      <c r="W34" s="113">
        <v>0</v>
      </c>
      <c r="X34" s="113">
        <v>10904</v>
      </c>
      <c r="Y34" s="113">
        <v>0</v>
      </c>
      <c r="Z34" s="113">
        <v>7714</v>
      </c>
      <c r="AA34" s="113">
        <v>14094</v>
      </c>
      <c r="AB34" s="113">
        <v>0</v>
      </c>
      <c r="AC34" s="113">
        <v>8294</v>
      </c>
      <c r="AD34" s="4">
        <f>SUM(MC[[#This Row],[ICR1]:[ICR19]])</f>
        <v>44892</v>
      </c>
      <c r="AE34" s="114">
        <v>0.375</v>
      </c>
      <c r="AF34" s="114">
        <v>0.5625</v>
      </c>
      <c r="AG34" s="114">
        <v>0.60416666666666663</v>
      </c>
      <c r="AH34" s="114">
        <v>0.75</v>
      </c>
      <c r="AI34" s="335" t="s">
        <v>832</v>
      </c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YEAR(MC[[#This Row],[Date]])+IF(MONTH(MC[[#This Row],[Date]])&gt;=4,1,0)</f>
        <v>2026</v>
      </c>
      <c r="D35" s="112">
        <f>YEAR(MC[[#This Row],[Date]])</f>
        <v>2025</v>
      </c>
      <c r="E35" s="334" t="s">
        <v>364</v>
      </c>
      <c r="F35" s="334" t="s">
        <v>364</v>
      </c>
      <c r="G35" s="4" t="str">
        <f>TEXT(MC[[#This Row],[Date]],"mmm-yy")</f>
        <v>Apr-25</v>
      </c>
      <c r="H35" s="4">
        <f>DAY(EOMONTH(MC[[#This Row],[Month Year]],0))</f>
        <v>30</v>
      </c>
      <c r="I35" s="113">
        <v>20</v>
      </c>
      <c r="J35" s="279" t="s">
        <v>832</v>
      </c>
      <c r="K35" s="113">
        <v>0</v>
      </c>
      <c r="L35" s="113">
        <v>7830</v>
      </c>
      <c r="M35" s="113">
        <v>8294</v>
      </c>
      <c r="N35" s="113">
        <v>11310</v>
      </c>
      <c r="O35" s="113">
        <v>1102</v>
      </c>
      <c r="P35" s="113">
        <v>0</v>
      </c>
      <c r="Q35" s="113">
        <v>0</v>
      </c>
      <c r="R35" s="113">
        <v>0</v>
      </c>
      <c r="S35" s="113">
        <v>22272</v>
      </c>
      <c r="T35" s="113">
        <v>12586</v>
      </c>
      <c r="U35" s="113">
        <v>0</v>
      </c>
      <c r="V35" s="113">
        <v>0</v>
      </c>
      <c r="W35" s="113">
        <v>0</v>
      </c>
      <c r="X35" s="113">
        <v>0</v>
      </c>
      <c r="Y35" s="113">
        <v>0</v>
      </c>
      <c r="Z35" s="113">
        <v>0</v>
      </c>
      <c r="AA35" s="113">
        <v>0</v>
      </c>
      <c r="AB35" s="113">
        <v>0</v>
      </c>
      <c r="AC35" s="113">
        <v>7076</v>
      </c>
      <c r="AD35" s="4">
        <f>SUM(MC[[#This Row],[ICR1]:[ICR19]])</f>
        <v>70470</v>
      </c>
      <c r="AE35" s="114">
        <v>0.375</v>
      </c>
      <c r="AF35" s="114">
        <v>0.5625</v>
      </c>
      <c r="AG35" s="114">
        <v>0.60416666666666663</v>
      </c>
      <c r="AH35" s="114">
        <v>0.75</v>
      </c>
      <c r="AI35" s="335" t="s">
        <v>832</v>
      </c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YEAR(MC[[#This Row],[Date]])+IF(MONTH(MC[[#This Row],[Date]])&gt;=4,1,0)</f>
        <v>2026</v>
      </c>
      <c r="D36" s="112">
        <f>YEAR(MC[[#This Row],[Date]])</f>
        <v>2025</v>
      </c>
      <c r="E36" s="334" t="s">
        <v>364</v>
      </c>
      <c r="F36" s="334" t="s">
        <v>364</v>
      </c>
      <c r="G36" s="4" t="str">
        <f>TEXT(MC[[#This Row],[Date]],"mmm-yy")</f>
        <v>May-25</v>
      </c>
      <c r="H36" s="4">
        <f>DAY(EOMONTH(MC[[#This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YEAR(MC[[#This Row],[Date]])+IF(MONTH(MC[[#This Row],[Date]])&gt;=4,1,0)</f>
        <v>2026</v>
      </c>
      <c r="D37" s="112">
        <f>YEAR(MC[[#This Row],[Date]])</f>
        <v>2025</v>
      </c>
      <c r="E37" s="334" t="s">
        <v>364</v>
      </c>
      <c r="F37" s="334" t="s">
        <v>364</v>
      </c>
      <c r="G37" s="4" t="str">
        <f>TEXT(MC[[#This Row],[Date]],"mmm-yy")</f>
        <v>May-25</v>
      </c>
      <c r="H37" s="4">
        <f>DAY(EOMONTH(MC[[#This Row],[Month Year]],0))</f>
        <v>31</v>
      </c>
      <c r="I37" s="113">
        <v>20</v>
      </c>
      <c r="J37" s="279" t="s">
        <v>832</v>
      </c>
      <c r="K37" s="113">
        <v>0</v>
      </c>
      <c r="L37" s="113">
        <v>0</v>
      </c>
      <c r="M37" s="113">
        <v>0</v>
      </c>
      <c r="N37" s="113">
        <v>0</v>
      </c>
      <c r="O37" s="113">
        <v>0</v>
      </c>
      <c r="P37" s="113">
        <v>2784</v>
      </c>
      <c r="Q37" s="113">
        <v>7714</v>
      </c>
      <c r="R37" s="113">
        <v>0</v>
      </c>
      <c r="S37" s="113">
        <v>0</v>
      </c>
      <c r="T37" s="113">
        <v>9222</v>
      </c>
      <c r="U37" s="113">
        <v>21866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SUM(MC[[#This Row],[ICR1]:[ICR19]])</f>
        <v>41586</v>
      </c>
      <c r="AE37" s="114">
        <v>0.375</v>
      </c>
      <c r="AF37" s="114">
        <v>0.5625</v>
      </c>
      <c r="AG37" s="114">
        <v>0.60416666666666663</v>
      </c>
      <c r="AH37" s="114">
        <v>0.75</v>
      </c>
      <c r="AI37" s="335" t="s">
        <v>832</v>
      </c>
      <c r="AJ37" s="113"/>
      <c r="AK37" s="113"/>
    </row>
    <row r="38" spans="1:37">
      <c r="A38" s="113">
        <f t="shared" si="1"/>
        <v>36</v>
      </c>
      <c r="B38" s="111">
        <f t="shared" si="2"/>
        <v>45780</v>
      </c>
      <c r="C38" s="181">
        <f>YEAR(MC[[#This Row],[Date]])+IF(MONTH(MC[[#This Row],[Date]])&gt;=4,1,0)</f>
        <v>2026</v>
      </c>
      <c r="D38" s="112">
        <f>YEAR(MC[[#This Row],[Date]])</f>
        <v>2025</v>
      </c>
      <c r="E38" s="334" t="s">
        <v>364</v>
      </c>
      <c r="F38" s="334" t="s">
        <v>364</v>
      </c>
      <c r="G38" s="4" t="str">
        <f>TEXT(MC[[#This Row],[Date]],"mmm-yy")</f>
        <v>May-25</v>
      </c>
      <c r="H38" s="4">
        <f>DAY(EOMONTH(MC[[#This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SUM(MC[[#This Row],[ICR1]:[ICR19]])</f>
        <v>0</v>
      </c>
      <c r="AE38" s="113"/>
      <c r="AF38" s="113"/>
      <c r="AG38" s="113"/>
      <c r="AH38" s="113"/>
      <c r="AI38" s="113"/>
      <c r="AJ38" s="113"/>
      <c r="AK38" s="113"/>
    </row>
    <row r="39" spans="1:37">
      <c r="A39" s="113">
        <f t="shared" si="1"/>
        <v>37</v>
      </c>
      <c r="B39" s="111">
        <f t="shared" si="2"/>
        <v>45781</v>
      </c>
      <c r="C39" s="181">
        <f>YEAR(MC[[#This Row],[Date]])+IF(MONTH(MC[[#This Row],[Date]])&gt;=4,1,0)</f>
        <v>2026</v>
      </c>
      <c r="D39" s="112">
        <f>YEAR(MC[[#This Row],[Date]])</f>
        <v>2025</v>
      </c>
      <c r="E39" s="334" t="s">
        <v>364</v>
      </c>
      <c r="F39" s="334" t="s">
        <v>364</v>
      </c>
      <c r="G39" s="4" t="str">
        <f>TEXT(MC[[#This Row],[Date]],"mmm-yy")</f>
        <v>May-25</v>
      </c>
      <c r="H39" s="4">
        <f>DAY(EOMONTH(MC[[#This Row],[Month Year]],0))</f>
        <v>31</v>
      </c>
      <c r="I39" s="113">
        <v>20</v>
      </c>
      <c r="J39" s="279" t="s">
        <v>832</v>
      </c>
      <c r="K39" s="113">
        <v>0</v>
      </c>
      <c r="L39" s="113">
        <v>0</v>
      </c>
      <c r="M39" s="113">
        <v>0</v>
      </c>
      <c r="N39" s="113">
        <v>0</v>
      </c>
      <c r="O39" s="113">
        <v>0</v>
      </c>
      <c r="P39" s="113">
        <v>0</v>
      </c>
      <c r="Q39" s="113">
        <v>0</v>
      </c>
      <c r="R39" s="113">
        <v>28826</v>
      </c>
      <c r="S39" s="113">
        <v>0</v>
      </c>
      <c r="T39" s="113">
        <v>0</v>
      </c>
      <c r="U39" s="113">
        <v>0</v>
      </c>
      <c r="V39" s="113">
        <v>0</v>
      </c>
      <c r="W39" s="113">
        <v>0</v>
      </c>
      <c r="X39" s="113">
        <v>0</v>
      </c>
      <c r="Y39" s="113">
        <v>0</v>
      </c>
      <c r="Z39" s="113">
        <v>0</v>
      </c>
      <c r="AA39" s="113">
        <v>0</v>
      </c>
      <c r="AB39" s="113">
        <v>0</v>
      </c>
      <c r="AC39" s="113">
        <v>0</v>
      </c>
      <c r="AD39" s="4">
        <f>SUM(MC[[#This Row],[ICR1]:[ICR19]])</f>
        <v>28826</v>
      </c>
      <c r="AE39" s="114">
        <v>0.375</v>
      </c>
      <c r="AF39" s="114">
        <v>0.5625</v>
      </c>
      <c r="AG39" s="114">
        <v>0.60416666666666663</v>
      </c>
      <c r="AH39" s="114">
        <v>0.75</v>
      </c>
      <c r="AI39" s="335" t="s">
        <v>832</v>
      </c>
      <c r="AJ39" s="113"/>
      <c r="AK39" s="113"/>
    </row>
    <row r="40" spans="1:37">
      <c r="A40" s="113">
        <f t="shared" si="1"/>
        <v>38</v>
      </c>
      <c r="B40" s="111">
        <f t="shared" si="2"/>
        <v>45782</v>
      </c>
      <c r="C40" s="181">
        <f>YEAR(MC[[#This Row],[Date]])+IF(MONTH(MC[[#This Row],[Date]])&gt;=4,1,0)</f>
        <v>2026</v>
      </c>
      <c r="D40" s="112">
        <f>YEAR(MC[[#This Row],[Date]])</f>
        <v>2025</v>
      </c>
      <c r="E40" s="334" t="s">
        <v>364</v>
      </c>
      <c r="F40" s="334" t="s">
        <v>364</v>
      </c>
      <c r="G40" s="4" t="str">
        <f>TEXT(MC[[#This Row],[Date]],"mmm-yy")</f>
        <v>May-25</v>
      </c>
      <c r="H40" s="4">
        <f>DAY(EOMONTH(MC[[#This Row],[Month Year]],0))</f>
        <v>31</v>
      </c>
      <c r="I40" s="113">
        <v>21</v>
      </c>
      <c r="J40" s="279" t="s">
        <v>832</v>
      </c>
      <c r="K40" s="113">
        <v>3886</v>
      </c>
      <c r="L40" s="113">
        <v>8961</v>
      </c>
      <c r="M40" s="113">
        <v>0</v>
      </c>
      <c r="N40" s="113">
        <v>9976</v>
      </c>
      <c r="O40" s="113">
        <v>1653</v>
      </c>
      <c r="P40" s="113">
        <v>6728</v>
      </c>
      <c r="Q40" s="113">
        <v>0</v>
      </c>
      <c r="R40" s="113">
        <v>0</v>
      </c>
      <c r="S40" s="113">
        <v>0</v>
      </c>
      <c r="T40" s="113">
        <v>21924</v>
      </c>
      <c r="U40" s="113">
        <v>17110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SUM(MC[[#This Row],[ICR1]:[ICR19]])</f>
        <v>70238</v>
      </c>
      <c r="AE40" s="114">
        <v>0.375</v>
      </c>
      <c r="AF40" s="114">
        <v>0.5625</v>
      </c>
      <c r="AG40" s="114">
        <v>0.60416666666666663</v>
      </c>
      <c r="AH40" s="114">
        <v>0.75</v>
      </c>
      <c r="AI40" s="335" t="s">
        <v>832</v>
      </c>
      <c r="AJ40" s="113"/>
      <c r="AK40" s="113"/>
    </row>
    <row r="41" spans="1:37">
      <c r="A41" s="113">
        <f t="shared" si="1"/>
        <v>39</v>
      </c>
      <c r="B41" s="111">
        <f t="shared" si="2"/>
        <v>45783</v>
      </c>
      <c r="C41" s="181">
        <f>YEAR(MC[[#This Row],[Date]])+IF(MONTH(MC[[#This Row],[Date]])&gt;=4,1,0)</f>
        <v>2026</v>
      </c>
      <c r="D41" s="112">
        <f>YEAR(MC[[#This Row],[Date]])</f>
        <v>2025</v>
      </c>
      <c r="E41" s="334" t="s">
        <v>364</v>
      </c>
      <c r="F41" s="334" t="s">
        <v>364</v>
      </c>
      <c r="G41" s="4" t="str">
        <f>TEXT(MC[[#This Row],[Date]],"mmm-yy")</f>
        <v>May-25</v>
      </c>
      <c r="H41" s="4">
        <f>DAY(EOMONTH(MC[[#This Row],[Month Year]],0))</f>
        <v>31</v>
      </c>
      <c r="I41" s="113">
        <v>21</v>
      </c>
      <c r="J41" s="279" t="s">
        <v>832</v>
      </c>
      <c r="K41" s="113">
        <v>3828</v>
      </c>
      <c r="L41" s="113">
        <v>0</v>
      </c>
      <c r="M41" s="113">
        <v>0</v>
      </c>
      <c r="N41" s="113">
        <v>0</v>
      </c>
      <c r="O41" s="113">
        <v>0</v>
      </c>
      <c r="P41" s="113">
        <v>3364</v>
      </c>
      <c r="Q41" s="113">
        <v>7714</v>
      </c>
      <c r="R41" s="113">
        <v>17139</v>
      </c>
      <c r="S41" s="113">
        <v>22243</v>
      </c>
      <c r="T41" s="113">
        <v>0</v>
      </c>
      <c r="U41" s="113">
        <v>4756</v>
      </c>
      <c r="V41" s="113">
        <v>12180</v>
      </c>
      <c r="W41" s="113">
        <v>0</v>
      </c>
      <c r="X41" s="113">
        <v>0</v>
      </c>
      <c r="Y41" s="113">
        <v>0</v>
      </c>
      <c r="Z41" s="113">
        <v>0</v>
      </c>
      <c r="AA41" s="113">
        <v>0</v>
      </c>
      <c r="AB41" s="113">
        <v>0</v>
      </c>
      <c r="AC41" s="113">
        <v>0</v>
      </c>
      <c r="AD41" s="4">
        <f>SUM(MC[[#This Row],[ICR1]:[ICR19]])</f>
        <v>71224</v>
      </c>
      <c r="AE41" s="114">
        <v>0.375</v>
      </c>
      <c r="AF41" s="114">
        <v>0.5625</v>
      </c>
      <c r="AG41" s="114">
        <v>0.60416666666666663</v>
      </c>
      <c r="AH41" s="114">
        <v>0.75</v>
      </c>
      <c r="AI41" s="335" t="s">
        <v>832</v>
      </c>
      <c r="AJ41" s="113"/>
      <c r="AK41" s="113"/>
    </row>
    <row r="42" spans="1:37">
      <c r="A42" s="113">
        <f t="shared" si="1"/>
        <v>40</v>
      </c>
      <c r="B42" s="111">
        <f t="shared" si="2"/>
        <v>45784</v>
      </c>
      <c r="C42" s="181">
        <f>YEAR(MC[[#This Row],[Date]])+IF(MONTH(MC[[#This Row],[Date]])&gt;=4,1,0)</f>
        <v>2026</v>
      </c>
      <c r="D42" s="112">
        <f>YEAR(MC[[#This Row],[Date]])</f>
        <v>2025</v>
      </c>
      <c r="E42" s="334" t="s">
        <v>364</v>
      </c>
      <c r="F42" s="334" t="s">
        <v>364</v>
      </c>
      <c r="G42" s="4" t="str">
        <f>TEXT(MC[[#This Row],[Date]],"mmm-yy")</f>
        <v>May-25</v>
      </c>
      <c r="H42" s="4">
        <f>DAY(EOMONTH(MC[[#This Row],[Month Year]],0))</f>
        <v>31</v>
      </c>
      <c r="I42" s="113">
        <v>21</v>
      </c>
      <c r="J42" s="279" t="s">
        <v>832</v>
      </c>
      <c r="K42" s="113">
        <v>0</v>
      </c>
      <c r="L42" s="113">
        <v>0</v>
      </c>
      <c r="M42" s="113">
        <v>0</v>
      </c>
      <c r="N42" s="113">
        <v>0</v>
      </c>
      <c r="O42" s="113">
        <v>0</v>
      </c>
      <c r="P42" s="113">
        <v>0</v>
      </c>
      <c r="Q42" s="113">
        <v>0</v>
      </c>
      <c r="R42" s="113">
        <v>0</v>
      </c>
      <c r="S42" s="113">
        <v>0</v>
      </c>
      <c r="T42" s="113">
        <v>0</v>
      </c>
      <c r="U42" s="113">
        <v>0</v>
      </c>
      <c r="V42" s="113">
        <v>9686</v>
      </c>
      <c r="W42" s="113">
        <v>20735</v>
      </c>
      <c r="X42" s="113">
        <v>0</v>
      </c>
      <c r="Y42" s="113">
        <v>0</v>
      </c>
      <c r="Z42" s="113">
        <v>0</v>
      </c>
      <c r="AA42" s="113">
        <v>0</v>
      </c>
      <c r="AB42" s="113">
        <v>0</v>
      </c>
      <c r="AC42" s="113">
        <v>8294</v>
      </c>
      <c r="AD42" s="4">
        <f>SUM(MC[[#This Row],[ICR1]:[ICR19]])</f>
        <v>38715</v>
      </c>
      <c r="AE42" s="114">
        <v>0.375</v>
      </c>
      <c r="AF42" s="114">
        <v>0.5625</v>
      </c>
      <c r="AG42" s="114">
        <v>0.60416666666666663</v>
      </c>
      <c r="AH42" s="114">
        <v>0.75</v>
      </c>
      <c r="AI42" s="335" t="s">
        <v>832</v>
      </c>
      <c r="AJ42" s="113"/>
      <c r="AK42" s="113"/>
    </row>
    <row r="43" spans="1:37">
      <c r="A43" s="113">
        <f t="shared" si="1"/>
        <v>41</v>
      </c>
      <c r="B43" s="111">
        <f t="shared" si="2"/>
        <v>45785</v>
      </c>
      <c r="C43" s="181">
        <f>YEAR(MC[[#This Row],[Date]])+IF(MONTH(MC[[#This Row],[Date]])&gt;=4,1,0)</f>
        <v>2026</v>
      </c>
      <c r="D43" s="112">
        <f>YEAR(MC[[#This Row],[Date]])</f>
        <v>2025</v>
      </c>
      <c r="E43" s="334" t="s">
        <v>364</v>
      </c>
      <c r="F43" s="334" t="s">
        <v>364</v>
      </c>
      <c r="G43" s="4" t="str">
        <f>TEXT(MC[[#This Row],[Date]],"mmm-yy")</f>
        <v>May-25</v>
      </c>
      <c r="H43" s="4">
        <f>DAY(EOMONTH(MC[[#This Row],[Month Year]],0))</f>
        <v>31</v>
      </c>
      <c r="I43" s="113">
        <v>21</v>
      </c>
      <c r="J43" s="279" t="s">
        <v>832</v>
      </c>
      <c r="K43" s="113">
        <v>0</v>
      </c>
      <c r="L43" s="113">
        <v>1566</v>
      </c>
      <c r="M43" s="113">
        <v>13340</v>
      </c>
      <c r="N43" s="113">
        <v>0</v>
      </c>
      <c r="O43" s="113">
        <v>0</v>
      </c>
      <c r="P43" s="113">
        <v>0</v>
      </c>
      <c r="Q43" s="113">
        <v>0</v>
      </c>
      <c r="R43" s="113">
        <v>14529</v>
      </c>
      <c r="S43" s="113">
        <v>0</v>
      </c>
      <c r="T43" s="113">
        <v>0</v>
      </c>
      <c r="U43" s="113">
        <v>0</v>
      </c>
      <c r="V43" s="113">
        <v>0</v>
      </c>
      <c r="W43" s="113">
        <v>0</v>
      </c>
      <c r="X43" s="113">
        <v>0</v>
      </c>
      <c r="Y43" s="113">
        <v>0</v>
      </c>
      <c r="Z43" s="113">
        <v>7743</v>
      </c>
      <c r="AA43" s="113">
        <v>14094</v>
      </c>
      <c r="AB43" s="113">
        <v>0</v>
      </c>
      <c r="AC43" s="113">
        <v>7047</v>
      </c>
      <c r="AD43" s="4">
        <f>SUM(MC[[#This Row],[ICR1]:[ICR19]])</f>
        <v>58319</v>
      </c>
      <c r="AE43" s="114">
        <v>0.375</v>
      </c>
      <c r="AF43" s="114">
        <v>0.5625</v>
      </c>
      <c r="AG43" s="114">
        <v>0.60416666666666663</v>
      </c>
      <c r="AH43" s="114">
        <v>0.75</v>
      </c>
      <c r="AI43" s="335" t="s">
        <v>832</v>
      </c>
      <c r="AJ43" s="113"/>
      <c r="AK43" s="113"/>
    </row>
    <row r="44" spans="1:37">
      <c r="A44" s="113">
        <f t="shared" si="1"/>
        <v>42</v>
      </c>
      <c r="B44" s="111">
        <f t="shared" si="2"/>
        <v>45786</v>
      </c>
      <c r="C44" s="181">
        <f>YEAR(MC[[#This Row],[Date]])+IF(MONTH(MC[[#This Row],[Date]])&gt;=4,1,0)</f>
        <v>2026</v>
      </c>
      <c r="D44" s="112">
        <f>YEAR(MC[[#This Row],[Date]])</f>
        <v>2025</v>
      </c>
      <c r="E44" s="334" t="s">
        <v>364</v>
      </c>
      <c r="F44" s="334" t="s">
        <v>364</v>
      </c>
      <c r="G44" s="4" t="str">
        <f>TEXT(MC[[#This Row],[Date]],"mmm-yy")</f>
        <v>May-25</v>
      </c>
      <c r="H44" s="4">
        <f>DAY(EOMONTH(MC[[#This Row],[Month Year]],0))</f>
        <v>31</v>
      </c>
      <c r="I44" s="113">
        <v>21</v>
      </c>
      <c r="J44" s="279" t="s">
        <v>832</v>
      </c>
      <c r="K44" s="113">
        <v>1044</v>
      </c>
      <c r="L44" s="113">
        <v>4089</v>
      </c>
      <c r="M44" s="113">
        <v>1508</v>
      </c>
      <c r="N44" s="113">
        <v>5394</v>
      </c>
      <c r="O44" s="113">
        <v>9860</v>
      </c>
      <c r="P44" s="113">
        <v>14674</v>
      </c>
      <c r="Q44" s="113">
        <v>0</v>
      </c>
      <c r="R44" s="113">
        <v>0</v>
      </c>
      <c r="S44" s="113">
        <v>0</v>
      </c>
      <c r="T44" s="113">
        <v>0</v>
      </c>
      <c r="U44" s="113">
        <v>15892</v>
      </c>
      <c r="V44" s="113">
        <v>0</v>
      </c>
      <c r="W44" s="113">
        <v>10498</v>
      </c>
      <c r="X44" s="113">
        <v>10904</v>
      </c>
      <c r="Y44" s="113">
        <v>0</v>
      </c>
      <c r="Z44" s="113">
        <v>0</v>
      </c>
      <c r="AA44" s="113">
        <v>0</v>
      </c>
      <c r="AB44" s="113">
        <v>0</v>
      </c>
      <c r="AC44" s="113">
        <v>0</v>
      </c>
      <c r="AD44" s="4">
        <f>SUM(MC[[#This Row],[ICR1]:[ICR19]])</f>
        <v>73863</v>
      </c>
      <c r="AE44" s="114">
        <v>0.375</v>
      </c>
      <c r="AF44" s="114">
        <v>0.5625</v>
      </c>
      <c r="AG44" s="114">
        <v>0.60416666666666663</v>
      </c>
      <c r="AH44" s="114">
        <v>0.75</v>
      </c>
      <c r="AI44" s="335" t="s">
        <v>832</v>
      </c>
      <c r="AJ44" s="113"/>
      <c r="AK44" s="113"/>
    </row>
    <row r="45" spans="1:37">
      <c r="A45" s="113">
        <f t="shared" si="1"/>
        <v>43</v>
      </c>
      <c r="B45" s="111">
        <f t="shared" si="2"/>
        <v>45787</v>
      </c>
      <c r="C45" s="181">
        <f>YEAR(MC[[#This Row],[Date]])+IF(MONTH(MC[[#This Row],[Date]])&gt;=4,1,0)</f>
        <v>2026</v>
      </c>
      <c r="D45" s="112">
        <f>YEAR(MC[[#This Row],[Date]])</f>
        <v>2025</v>
      </c>
      <c r="E45" s="334" t="s">
        <v>364</v>
      </c>
      <c r="F45" s="334" t="s">
        <v>364</v>
      </c>
      <c r="G45" s="4" t="str">
        <f>TEXT(MC[[#This Row],[Date]],"mmm-yy")</f>
        <v>May-25</v>
      </c>
      <c r="H45" s="4">
        <f>DAY(EOMONTH(MC[[#This Row],[Month Year]],0))</f>
        <v>31</v>
      </c>
      <c r="I45" s="113">
        <v>21</v>
      </c>
      <c r="J45" s="279" t="s">
        <v>832</v>
      </c>
      <c r="K45" s="113">
        <v>406</v>
      </c>
      <c r="L45" s="113">
        <v>8584</v>
      </c>
      <c r="M45" s="113">
        <v>0</v>
      </c>
      <c r="N45" s="113">
        <v>9976</v>
      </c>
      <c r="O45" s="113">
        <v>928</v>
      </c>
      <c r="P45" s="113">
        <v>0</v>
      </c>
      <c r="Q45" s="113">
        <v>0</v>
      </c>
      <c r="R45" s="113">
        <v>14558</v>
      </c>
      <c r="S45" s="113">
        <v>0</v>
      </c>
      <c r="T45" s="113">
        <v>0</v>
      </c>
      <c r="U45" s="113">
        <v>0</v>
      </c>
      <c r="V45" s="113">
        <v>0</v>
      </c>
      <c r="W45" s="113">
        <v>0</v>
      </c>
      <c r="X45" s="113">
        <v>0</v>
      </c>
      <c r="Y45" s="113">
        <v>0</v>
      </c>
      <c r="Z45" s="113">
        <v>0</v>
      </c>
      <c r="AA45" s="113">
        <v>0</v>
      </c>
      <c r="AB45" s="113">
        <v>0</v>
      </c>
      <c r="AC45" s="113">
        <v>0</v>
      </c>
      <c r="AD45" s="4">
        <f>SUM(MC[[#This Row],[ICR1]:[ICR19]])</f>
        <v>34452</v>
      </c>
      <c r="AE45" s="114">
        <v>0.375</v>
      </c>
      <c r="AF45" s="114">
        <v>0.5625</v>
      </c>
      <c r="AG45" s="114">
        <v>0.60416666666666663</v>
      </c>
      <c r="AH45" s="114">
        <v>0.75</v>
      </c>
      <c r="AI45" s="335" t="s">
        <v>832</v>
      </c>
      <c r="AJ45" s="113"/>
      <c r="AK45" s="113"/>
    </row>
    <row r="46" spans="1:37">
      <c r="A46" s="113">
        <f t="shared" si="1"/>
        <v>44</v>
      </c>
      <c r="B46" s="111">
        <f t="shared" si="2"/>
        <v>45788</v>
      </c>
      <c r="C46" s="181">
        <f>YEAR(MC[[#This Row],[Date]])+IF(MONTH(MC[[#This Row],[Date]])&gt;=4,1,0)</f>
        <v>2026</v>
      </c>
      <c r="D46" s="112">
        <f>YEAR(MC[[#This Row],[Date]])</f>
        <v>2025</v>
      </c>
      <c r="E46" s="334" t="s">
        <v>364</v>
      </c>
      <c r="F46" s="334" t="s">
        <v>364</v>
      </c>
      <c r="G46" s="4" t="str">
        <f>TEXT(MC[[#This Row],[Date]],"mmm-yy")</f>
        <v>May-25</v>
      </c>
      <c r="H46" s="4">
        <f>DAY(EOMONTH(MC[[#This Row],[Month Year]],0))</f>
        <v>31</v>
      </c>
      <c r="I46" s="113">
        <v>21</v>
      </c>
      <c r="J46" s="279" t="s">
        <v>832</v>
      </c>
      <c r="K46" s="113">
        <v>6148</v>
      </c>
      <c r="L46" s="113">
        <v>1044</v>
      </c>
      <c r="M46" s="113">
        <v>0</v>
      </c>
      <c r="N46" s="113">
        <v>0</v>
      </c>
      <c r="O46" s="113">
        <v>0</v>
      </c>
      <c r="P46" s="113">
        <v>290</v>
      </c>
      <c r="Q46" s="113">
        <v>3654</v>
      </c>
      <c r="R46" s="113">
        <v>18386</v>
      </c>
      <c r="S46" s="113">
        <v>7743</v>
      </c>
      <c r="T46" s="113">
        <v>13340</v>
      </c>
      <c r="U46" s="113">
        <v>13108</v>
      </c>
      <c r="V46" s="113">
        <v>0</v>
      </c>
      <c r="W46" s="113">
        <v>0</v>
      </c>
      <c r="X46" s="113">
        <v>0</v>
      </c>
      <c r="Y46" s="113">
        <v>0</v>
      </c>
      <c r="Z46" s="113">
        <v>0</v>
      </c>
      <c r="AA46" s="113">
        <v>0</v>
      </c>
      <c r="AB46" s="113">
        <v>0</v>
      </c>
      <c r="AC46" s="113">
        <v>0</v>
      </c>
      <c r="AD46" s="4">
        <f>SUM(MC[[#This Row],[ICR1]:[ICR19]])</f>
        <v>63713</v>
      </c>
      <c r="AE46" s="114">
        <v>0.375</v>
      </c>
      <c r="AF46" s="114">
        <v>0.5625</v>
      </c>
      <c r="AG46" s="114">
        <v>0.60416666666666663</v>
      </c>
      <c r="AH46" s="114">
        <v>0.75</v>
      </c>
      <c r="AI46" s="335" t="s">
        <v>832</v>
      </c>
      <c r="AJ46" s="113"/>
      <c r="AK46" s="113"/>
    </row>
    <row r="47" spans="1:37">
      <c r="A47" s="113">
        <f t="shared" si="1"/>
        <v>45</v>
      </c>
      <c r="B47" s="111">
        <f t="shared" si="2"/>
        <v>45789</v>
      </c>
      <c r="C47" s="181">
        <f>YEAR(MC[[#This Row],[Date]])+IF(MONTH(MC[[#This Row],[Date]])&gt;=4,1,0)</f>
        <v>2026</v>
      </c>
      <c r="D47" s="112">
        <f>YEAR(MC[[#This Row],[Date]])</f>
        <v>2025</v>
      </c>
      <c r="E47" s="334" t="s">
        <v>364</v>
      </c>
      <c r="F47" s="334" t="s">
        <v>364</v>
      </c>
      <c r="G47" s="4" t="str">
        <f>TEXT(MC[[#This Row],[Date]],"mmm-yy")</f>
        <v>May-25</v>
      </c>
      <c r="H47" s="4">
        <f>DAY(EOMONTH(MC[[#This Row],[Month Year]],0))</f>
        <v>31</v>
      </c>
      <c r="I47" s="113">
        <v>21</v>
      </c>
      <c r="J47" s="279" t="s">
        <v>832</v>
      </c>
      <c r="K47" s="113">
        <v>0</v>
      </c>
      <c r="L47" s="113">
        <v>7540</v>
      </c>
      <c r="M47" s="113">
        <v>0</v>
      </c>
      <c r="N47" s="113">
        <v>11832</v>
      </c>
      <c r="O47" s="113">
        <v>4872</v>
      </c>
      <c r="P47" s="113">
        <v>11542</v>
      </c>
      <c r="Q47" s="113">
        <v>3712</v>
      </c>
      <c r="R47" s="113">
        <v>0</v>
      </c>
      <c r="S47" s="113">
        <v>0</v>
      </c>
      <c r="T47" s="113">
        <v>9396</v>
      </c>
      <c r="U47" s="113">
        <v>8526</v>
      </c>
      <c r="V47" s="113">
        <v>15834</v>
      </c>
      <c r="W47" s="113">
        <v>0</v>
      </c>
      <c r="X47" s="113">
        <v>0</v>
      </c>
      <c r="Y47" s="113">
        <v>0</v>
      </c>
      <c r="Z47" s="113">
        <v>0</v>
      </c>
      <c r="AA47" s="113">
        <v>0</v>
      </c>
      <c r="AB47" s="113">
        <v>0</v>
      </c>
      <c r="AC47" s="113">
        <v>0</v>
      </c>
      <c r="AD47" s="4">
        <f>SUM(MC[[#This Row],[ICR1]:[ICR19]])</f>
        <v>73254</v>
      </c>
      <c r="AE47" s="114">
        <v>0.375</v>
      </c>
      <c r="AF47" s="114">
        <v>0.5625</v>
      </c>
      <c r="AG47" s="114">
        <v>0.60416666666666663</v>
      </c>
      <c r="AH47" s="114">
        <v>0.75</v>
      </c>
      <c r="AI47" s="335" t="s">
        <v>832</v>
      </c>
      <c r="AJ47" s="113"/>
      <c r="AK47" s="113"/>
    </row>
    <row r="48" spans="1:37">
      <c r="A48" s="113">
        <f t="shared" si="1"/>
        <v>46</v>
      </c>
      <c r="B48" s="111">
        <f t="shared" si="2"/>
        <v>45790</v>
      </c>
      <c r="C48" s="181">
        <f>YEAR(MC[[#This Row],[Date]])+IF(MONTH(MC[[#This Row],[Date]])&gt;=4,1,0)</f>
        <v>2026</v>
      </c>
      <c r="D48" s="112">
        <f>YEAR(MC[[#This Row],[Date]])</f>
        <v>2025</v>
      </c>
      <c r="E48" s="334" t="s">
        <v>364</v>
      </c>
      <c r="F48" s="334" t="s">
        <v>364</v>
      </c>
      <c r="G48" s="4" t="str">
        <f>TEXT(MC[[#This Row],[Date]],"mmm-yy")</f>
        <v>May-25</v>
      </c>
      <c r="H48" s="4">
        <f>DAY(EOMONTH(MC[[#This Row],[Month Year]],0))</f>
        <v>31</v>
      </c>
      <c r="I48" s="113"/>
      <c r="J48" s="279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SUM(MC[[#This Row],[ICR1]:[ICR19]])</f>
        <v>0</v>
      </c>
      <c r="AE48" s="114"/>
      <c r="AF48" s="114"/>
      <c r="AG48" s="114"/>
      <c r="AH48" s="114"/>
      <c r="AI48" s="335"/>
      <c r="AJ48" s="113"/>
      <c r="AK48" s="113"/>
    </row>
    <row r="49" spans="1:37">
      <c r="A49" s="113">
        <f t="shared" si="1"/>
        <v>47</v>
      </c>
      <c r="B49" s="111">
        <f t="shared" si="2"/>
        <v>45791</v>
      </c>
      <c r="C49" s="181">
        <f>YEAR(MC[[#This Row],[Date]])+IF(MONTH(MC[[#This Row],[Date]])&gt;=4,1,0)</f>
        <v>2026</v>
      </c>
      <c r="D49" s="112">
        <f>YEAR(MC[[#This Row],[Date]])</f>
        <v>2025</v>
      </c>
      <c r="E49" s="334" t="s">
        <v>364</v>
      </c>
      <c r="F49" s="334" t="s">
        <v>364</v>
      </c>
      <c r="G49" s="4" t="str">
        <f>TEXT(MC[[#This Row],[Date]],"mmm-yy")</f>
        <v>May-25</v>
      </c>
      <c r="H49" s="4">
        <f>DAY(EOMONTH(MC[[#This Row],[Month Year]],0))</f>
        <v>31</v>
      </c>
      <c r="I49" s="113">
        <v>22</v>
      </c>
      <c r="J49" s="279" t="s">
        <v>832</v>
      </c>
      <c r="K49" s="113">
        <v>3364</v>
      </c>
      <c r="L49" s="113">
        <v>3248</v>
      </c>
      <c r="M49" s="113">
        <v>0</v>
      </c>
      <c r="N49" s="113">
        <v>2784</v>
      </c>
      <c r="O49" s="113">
        <v>6670</v>
      </c>
      <c r="P49" s="113">
        <v>0</v>
      </c>
      <c r="Q49" s="113">
        <v>0</v>
      </c>
      <c r="R49" s="113">
        <v>15167</v>
      </c>
      <c r="S49" s="113">
        <v>0</v>
      </c>
      <c r="T49" s="113">
        <v>5452</v>
      </c>
      <c r="U49" s="113">
        <v>0</v>
      </c>
      <c r="V49" s="113">
        <v>15776</v>
      </c>
      <c r="W49" s="113">
        <v>0</v>
      </c>
      <c r="X49" s="113">
        <v>0</v>
      </c>
      <c r="Y49" s="113">
        <v>0</v>
      </c>
      <c r="Z49" s="113">
        <v>7743</v>
      </c>
      <c r="AA49" s="113">
        <v>14094</v>
      </c>
      <c r="AB49" s="113">
        <v>0</v>
      </c>
      <c r="AC49" s="113">
        <v>0</v>
      </c>
      <c r="AD49" s="4">
        <f>SUM(MC[[#This Row],[ICR1]:[ICR19]])</f>
        <v>74298</v>
      </c>
      <c r="AE49" s="114">
        <v>0.375</v>
      </c>
      <c r="AF49" s="114">
        <v>0.5625</v>
      </c>
      <c r="AG49" s="114">
        <v>0.60416666666666663</v>
      </c>
      <c r="AH49" s="114">
        <v>0.75</v>
      </c>
      <c r="AI49" s="335" t="s">
        <v>832</v>
      </c>
      <c r="AJ49" s="113"/>
      <c r="AK49" s="113"/>
    </row>
    <row r="50" spans="1:37">
      <c r="A50" s="113">
        <f t="shared" si="1"/>
        <v>48</v>
      </c>
      <c r="B50" s="111">
        <f t="shared" si="2"/>
        <v>45792</v>
      </c>
      <c r="C50" s="181">
        <f>YEAR(MC[[#This Row],[Date]])+IF(MONTH(MC[[#This Row],[Date]])&gt;=4,1,0)</f>
        <v>2026</v>
      </c>
      <c r="D50" s="112">
        <f>YEAR(MC[[#This Row],[Date]])</f>
        <v>2025</v>
      </c>
      <c r="E50" s="334" t="s">
        <v>364</v>
      </c>
      <c r="F50" s="334" t="s">
        <v>364</v>
      </c>
      <c r="G50" s="4" t="str">
        <f>TEXT(MC[[#This Row],[Date]],"mmm-yy")</f>
        <v>May-25</v>
      </c>
      <c r="H50" s="4">
        <f>DAY(EOMONTH(MC[[#This Row],[Month Year]],0))</f>
        <v>31</v>
      </c>
      <c r="I50" s="113">
        <v>22</v>
      </c>
      <c r="J50" s="279" t="s">
        <v>832</v>
      </c>
      <c r="K50" s="113">
        <v>4292</v>
      </c>
      <c r="L50" s="113">
        <v>0</v>
      </c>
      <c r="M50" s="113">
        <v>0</v>
      </c>
      <c r="N50" s="113">
        <v>0</v>
      </c>
      <c r="O50" s="113">
        <v>0</v>
      </c>
      <c r="P50" s="113">
        <v>3364</v>
      </c>
      <c r="Q50" s="113">
        <v>0</v>
      </c>
      <c r="R50" s="113">
        <v>10266</v>
      </c>
      <c r="S50" s="113">
        <v>4756</v>
      </c>
      <c r="T50" s="113">
        <v>0</v>
      </c>
      <c r="U50" s="113">
        <v>0</v>
      </c>
      <c r="V50" s="113">
        <v>6409</v>
      </c>
      <c r="W50" s="113">
        <v>15022</v>
      </c>
      <c r="X50" s="113">
        <v>0</v>
      </c>
      <c r="Y50" s="113">
        <v>0</v>
      </c>
      <c r="Z50" s="113">
        <v>0</v>
      </c>
      <c r="AA50" s="113">
        <v>0</v>
      </c>
      <c r="AB50" s="113">
        <v>0</v>
      </c>
      <c r="AC50" s="113">
        <v>0</v>
      </c>
      <c r="AD50" s="4">
        <f>SUM(MC[[#This Row],[ICR1]:[ICR19]])</f>
        <v>44109</v>
      </c>
      <c r="AE50" s="114">
        <v>0.375</v>
      </c>
      <c r="AF50" s="114">
        <v>0.5625</v>
      </c>
      <c r="AG50" s="114">
        <v>0.60416666666666663</v>
      </c>
      <c r="AH50" s="114">
        <v>0.75</v>
      </c>
      <c r="AI50" s="335" t="s">
        <v>832</v>
      </c>
      <c r="AJ50" s="113"/>
      <c r="AK50" s="113"/>
    </row>
    <row r="51" spans="1:37">
      <c r="A51" s="113">
        <f t="shared" si="1"/>
        <v>49</v>
      </c>
      <c r="B51" s="111">
        <f t="shared" si="2"/>
        <v>45793</v>
      </c>
      <c r="C51" s="181">
        <f>YEAR(MC[[#This Row],[Date]])+IF(MONTH(MC[[#This Row],[Date]])&gt;=4,1,0)</f>
        <v>2026</v>
      </c>
      <c r="D51" s="112">
        <f>YEAR(MC[[#This Row],[Date]])</f>
        <v>2025</v>
      </c>
      <c r="E51" s="334" t="s">
        <v>364</v>
      </c>
      <c r="F51" s="334" t="s">
        <v>364</v>
      </c>
      <c r="G51" s="4" t="str">
        <f>TEXT(MC[[#This Row],[Date]],"mmm-yy")</f>
        <v>May-25</v>
      </c>
      <c r="H51" s="4">
        <f>DAY(EOMONTH(MC[[#This Row],[Month Year]],0))</f>
        <v>31</v>
      </c>
      <c r="I51" s="113">
        <v>22</v>
      </c>
      <c r="J51" s="279" t="s">
        <v>832</v>
      </c>
      <c r="K51" s="113">
        <v>3886</v>
      </c>
      <c r="L51" s="113">
        <v>4350</v>
      </c>
      <c r="M51" s="113">
        <v>0</v>
      </c>
      <c r="N51" s="113">
        <v>3886</v>
      </c>
      <c r="O51" s="113">
        <v>2552</v>
      </c>
      <c r="P51" s="298">
        <v>0</v>
      </c>
      <c r="Q51" s="298">
        <v>0</v>
      </c>
      <c r="R51" s="298">
        <v>5742</v>
      </c>
      <c r="S51" s="298">
        <v>16936</v>
      </c>
      <c r="T51" s="298">
        <v>0</v>
      </c>
      <c r="U51" s="298">
        <v>0</v>
      </c>
      <c r="V51" s="298">
        <v>0</v>
      </c>
      <c r="W51" s="298">
        <v>15515</v>
      </c>
      <c r="X51" s="298">
        <v>0</v>
      </c>
      <c r="Y51" s="298">
        <v>0</v>
      </c>
      <c r="Z51" s="298">
        <v>0</v>
      </c>
      <c r="AA51" s="298">
        <v>0</v>
      </c>
      <c r="AB51" s="298">
        <v>0</v>
      </c>
      <c r="AC51" s="298">
        <v>0</v>
      </c>
      <c r="AD51" s="4">
        <f>SUM(MC[[#This Row],[ICR1]:[ICR19]])</f>
        <v>52867</v>
      </c>
      <c r="AE51" s="114">
        <v>0.375</v>
      </c>
      <c r="AF51" s="114">
        <v>0.5625</v>
      </c>
      <c r="AG51" s="114">
        <v>0.60416666666666663</v>
      </c>
      <c r="AH51" s="114">
        <v>0.75</v>
      </c>
      <c r="AI51" s="335" t="s">
        <v>832</v>
      </c>
      <c r="AJ51" s="113"/>
      <c r="AK51" s="113"/>
    </row>
    <row r="52" spans="1:37">
      <c r="A52" s="113">
        <f t="shared" si="1"/>
        <v>50</v>
      </c>
      <c r="B52" s="111">
        <f t="shared" si="2"/>
        <v>45794</v>
      </c>
      <c r="C52" s="181">
        <f>YEAR(MC[[#This Row],[Date]])+IF(MONTH(MC[[#This Row],[Date]])&gt;=4,1,0)</f>
        <v>2026</v>
      </c>
      <c r="D52" s="112">
        <f>YEAR(MC[[#This Row],[Date]])</f>
        <v>2025</v>
      </c>
      <c r="E52" s="334" t="s">
        <v>364</v>
      </c>
      <c r="F52" s="334" t="s">
        <v>364</v>
      </c>
      <c r="G52" s="4" t="str">
        <f>TEXT(MC[[#This Row],[Date]],"mmm-yy")</f>
        <v>May-25</v>
      </c>
      <c r="H52" s="4">
        <f>DAY(EOMONTH(MC[[#This Row],[Month Year]],0))</f>
        <v>31</v>
      </c>
      <c r="I52" s="113">
        <v>22</v>
      </c>
      <c r="J52" s="279" t="s">
        <v>832</v>
      </c>
      <c r="K52" s="113">
        <v>0</v>
      </c>
      <c r="L52" s="113">
        <v>0</v>
      </c>
      <c r="M52" s="113">
        <v>0</v>
      </c>
      <c r="N52" s="113">
        <v>0</v>
      </c>
      <c r="O52" s="113">
        <v>0</v>
      </c>
      <c r="P52" s="113">
        <v>0</v>
      </c>
      <c r="Q52" s="113">
        <v>0</v>
      </c>
      <c r="R52" s="113">
        <v>0</v>
      </c>
      <c r="S52" s="113">
        <v>0</v>
      </c>
      <c r="T52" s="113">
        <v>0</v>
      </c>
      <c r="U52" s="113">
        <v>0</v>
      </c>
      <c r="V52" s="113">
        <v>0</v>
      </c>
      <c r="W52" s="113">
        <v>0</v>
      </c>
      <c r="X52" s="113">
        <v>0</v>
      </c>
      <c r="Y52" s="113">
        <v>0</v>
      </c>
      <c r="Z52" s="113">
        <v>0</v>
      </c>
      <c r="AA52" s="113">
        <v>0</v>
      </c>
      <c r="AB52" s="113">
        <v>0</v>
      </c>
      <c r="AC52" s="113">
        <v>15341</v>
      </c>
      <c r="AD52" s="4">
        <f>SUM(MC[[#This Row],[ICR1]:[ICR19]])</f>
        <v>15341</v>
      </c>
      <c r="AE52" s="114">
        <v>0.375</v>
      </c>
      <c r="AF52" s="114">
        <v>0.5625</v>
      </c>
      <c r="AG52" s="114">
        <v>0.60416666666666663</v>
      </c>
      <c r="AH52" s="114">
        <v>0.75</v>
      </c>
      <c r="AI52" s="335" t="s">
        <v>832</v>
      </c>
      <c r="AJ52" s="113"/>
      <c r="AK52" s="113"/>
    </row>
    <row r="53" spans="1:37">
      <c r="A53" s="113">
        <f t="shared" si="1"/>
        <v>51</v>
      </c>
      <c r="B53" s="111">
        <f t="shared" si="2"/>
        <v>45795</v>
      </c>
      <c r="C53" s="181">
        <f>YEAR(MC[[#This Row],[Date]])+IF(MONTH(MC[[#This Row],[Date]])&gt;=4,1,0)</f>
        <v>2026</v>
      </c>
      <c r="D53" s="112">
        <f>YEAR(MC[[#This Row],[Date]])</f>
        <v>2025</v>
      </c>
      <c r="E53" s="334" t="s">
        <v>364</v>
      </c>
      <c r="F53" s="334" t="s">
        <v>364</v>
      </c>
      <c r="G53" s="4" t="str">
        <f>TEXT(MC[[#This Row],[Date]],"mmm-yy")</f>
        <v>May-25</v>
      </c>
      <c r="H53" s="4">
        <f>DAY(EOMONTH(MC[[#This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SUM(MC[[#This Row],[ICR1]:[ICR19]])</f>
        <v>0</v>
      </c>
      <c r="AE53" s="113"/>
      <c r="AF53" s="113"/>
      <c r="AG53" s="113"/>
      <c r="AH53" s="113"/>
      <c r="AI53" s="113"/>
      <c r="AJ53" s="113"/>
      <c r="AK53" s="113"/>
    </row>
    <row r="54" spans="1:37">
      <c r="A54" s="113">
        <f t="shared" si="1"/>
        <v>52</v>
      </c>
      <c r="B54" s="111">
        <f t="shared" si="2"/>
        <v>45796</v>
      </c>
      <c r="C54" s="181">
        <f>YEAR(MC[[#This Row],[Date]])+IF(MONTH(MC[[#This Row],[Date]])&gt;=4,1,0)</f>
        <v>2026</v>
      </c>
      <c r="D54" s="112">
        <f>YEAR(MC[[#This Row],[Date]])</f>
        <v>2025</v>
      </c>
      <c r="E54" s="334" t="s">
        <v>364</v>
      </c>
      <c r="F54" s="334" t="s">
        <v>364</v>
      </c>
      <c r="G54" s="4" t="str">
        <f>TEXT(MC[[#This Row],[Date]],"mmm-yy")</f>
        <v>May-25</v>
      </c>
      <c r="H54" s="4">
        <f>DAY(EOMONTH(MC[[#This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SUM(MC[[#This Row],[ICR1]:[ICR19]])</f>
        <v>0</v>
      </c>
      <c r="AE54" s="113"/>
      <c r="AF54" s="113"/>
      <c r="AG54" s="113"/>
      <c r="AH54" s="113"/>
      <c r="AI54" s="113"/>
      <c r="AJ54" s="113"/>
      <c r="AK54" s="113"/>
    </row>
    <row r="55" spans="1:37">
      <c r="A55" s="113">
        <f t="shared" si="1"/>
        <v>53</v>
      </c>
      <c r="B55" s="111">
        <f t="shared" si="2"/>
        <v>45797</v>
      </c>
      <c r="C55" s="181">
        <f>YEAR(MC[[#This Row],[Date]])+IF(MONTH(MC[[#This Row],[Date]])&gt;=4,1,0)</f>
        <v>2026</v>
      </c>
      <c r="D55" s="112">
        <f>YEAR(MC[[#This Row],[Date]])</f>
        <v>2025</v>
      </c>
      <c r="E55" s="334" t="s">
        <v>364</v>
      </c>
      <c r="F55" s="334" t="s">
        <v>364</v>
      </c>
      <c r="G55" s="4" t="str">
        <f>TEXT(MC[[#This Row],[Date]],"mmm-yy")</f>
        <v>May-25</v>
      </c>
      <c r="H55" s="4">
        <f>DAY(EOMONTH(MC[[#This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SUM(MC[[#This Row],[ICR1]:[ICR19]])</f>
        <v>0</v>
      </c>
      <c r="AE55" s="113"/>
      <c r="AF55" s="113"/>
      <c r="AG55" s="113"/>
      <c r="AH55" s="113"/>
      <c r="AI55" s="113"/>
      <c r="AJ55" s="113"/>
      <c r="AK55" s="113"/>
    </row>
    <row r="56" spans="1:37">
      <c r="A56" s="113">
        <f t="shared" si="1"/>
        <v>54</v>
      </c>
      <c r="B56" s="111">
        <f t="shared" si="2"/>
        <v>45798</v>
      </c>
      <c r="C56" s="181">
        <f>YEAR(MC[[#This Row],[Date]])+IF(MONTH(MC[[#This Row],[Date]])&gt;=4,1,0)</f>
        <v>2026</v>
      </c>
      <c r="D56" s="112">
        <f>YEAR(MC[[#This Row],[Date]])</f>
        <v>2025</v>
      </c>
      <c r="E56" s="334" t="s">
        <v>364</v>
      </c>
      <c r="F56" s="334" t="s">
        <v>364</v>
      </c>
      <c r="G56" s="4" t="str">
        <f>TEXT(MC[[#This Row],[Date]],"mmm-yy")</f>
        <v>May-25</v>
      </c>
      <c r="H56" s="4">
        <f>DAY(EOMONTH(MC[[#This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SUM(MC[[#This Row],[ICR1]:[ICR19]])</f>
        <v>0</v>
      </c>
      <c r="AE56" s="113"/>
      <c r="AF56" s="113"/>
      <c r="AG56" s="113"/>
      <c r="AH56" s="113"/>
      <c r="AI56" s="113"/>
      <c r="AJ56" s="113"/>
      <c r="AK56" s="113"/>
    </row>
    <row r="57" spans="1:37">
      <c r="A57" s="113">
        <f t="shared" si="1"/>
        <v>55</v>
      </c>
      <c r="B57" s="111">
        <f t="shared" si="2"/>
        <v>45799</v>
      </c>
      <c r="C57" s="181">
        <f>YEAR(MC[[#This Row],[Date]])+IF(MONTH(MC[[#This Row],[Date]])&gt;=4,1,0)</f>
        <v>2026</v>
      </c>
      <c r="D57" s="112">
        <f>YEAR(MC[[#This Row],[Date]])</f>
        <v>2025</v>
      </c>
      <c r="E57" s="334" t="s">
        <v>364</v>
      </c>
      <c r="F57" s="334" t="s">
        <v>364</v>
      </c>
      <c r="G57" s="4" t="str">
        <f>TEXT(MC[[#This Row],[Date]],"mmm-yy")</f>
        <v>May-25</v>
      </c>
      <c r="H57" s="4">
        <f>DAY(EOMONTH(MC[[#This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SUM(MC[[#This Row],[ICR1]:[ICR19]])</f>
        <v>0</v>
      </c>
      <c r="AE57" s="113"/>
      <c r="AF57" s="113"/>
      <c r="AG57" s="113"/>
      <c r="AH57" s="113"/>
      <c r="AI57" s="113"/>
      <c r="AJ57" s="113"/>
      <c r="AK57" s="113"/>
    </row>
    <row r="58" spans="1:37">
      <c r="A58" s="113">
        <f t="shared" si="1"/>
        <v>56</v>
      </c>
      <c r="B58" s="111">
        <f t="shared" si="2"/>
        <v>45800</v>
      </c>
      <c r="C58" s="181">
        <f>YEAR(MC[[#This Row],[Date]])+IF(MONTH(MC[[#This Row],[Date]])&gt;=4,1,0)</f>
        <v>2026</v>
      </c>
      <c r="D58" s="112">
        <f>YEAR(MC[[#This Row],[Date]])</f>
        <v>2025</v>
      </c>
      <c r="E58" s="334" t="s">
        <v>364</v>
      </c>
      <c r="F58" s="334" t="s">
        <v>364</v>
      </c>
      <c r="G58" s="4" t="str">
        <f>TEXT(MC[[#This Row],[Date]],"mmm-yy")</f>
        <v>May-25</v>
      </c>
      <c r="H58" s="4">
        <f>DAY(EOMONTH(MC[[#This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SUM(MC[[#This Row],[ICR1]:[ICR19]])</f>
        <v>0</v>
      </c>
      <c r="AE58" s="113"/>
      <c r="AF58" s="113"/>
      <c r="AG58" s="113"/>
      <c r="AH58" s="113"/>
      <c r="AI58" s="113"/>
      <c r="AJ58" s="113"/>
      <c r="AK58" s="113"/>
    </row>
    <row r="59" spans="1:37">
      <c r="A59" s="113">
        <f t="shared" si="1"/>
        <v>57</v>
      </c>
      <c r="B59" s="111">
        <f t="shared" si="2"/>
        <v>45801</v>
      </c>
      <c r="C59" s="181">
        <f>YEAR(MC[[#This Row],[Date]])+IF(MONTH(MC[[#This Row],[Date]])&gt;=4,1,0)</f>
        <v>2026</v>
      </c>
      <c r="D59" s="112">
        <f>YEAR(MC[[#This Row],[Date]])</f>
        <v>2025</v>
      </c>
      <c r="E59" s="334" t="s">
        <v>364</v>
      </c>
      <c r="F59" s="334" t="s">
        <v>364</v>
      </c>
      <c r="G59" s="4" t="str">
        <f>TEXT(MC[[#This Row],[Date]],"mmm-yy")</f>
        <v>May-25</v>
      </c>
      <c r="H59" s="4">
        <f>DAY(EOMONTH(MC[[#This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SUM(MC[[#This Row],[ICR1]:[ICR19]])</f>
        <v>0</v>
      </c>
      <c r="AE59" s="113"/>
      <c r="AF59" s="113"/>
      <c r="AG59" s="113"/>
      <c r="AH59" s="113"/>
      <c r="AI59" s="113"/>
      <c r="AJ59" s="113"/>
      <c r="AK59" s="113"/>
    </row>
    <row r="60" spans="1:37">
      <c r="A60" s="113">
        <f t="shared" si="1"/>
        <v>58</v>
      </c>
      <c r="B60" s="111">
        <f t="shared" si="2"/>
        <v>45802</v>
      </c>
      <c r="C60" s="181">
        <f>YEAR(MC[[#This Row],[Date]])+IF(MONTH(MC[[#This Row],[Date]])&gt;=4,1,0)</f>
        <v>2026</v>
      </c>
      <c r="D60" s="112">
        <f>YEAR(MC[[#This Row],[Date]])</f>
        <v>2025</v>
      </c>
      <c r="E60" s="334" t="s">
        <v>364</v>
      </c>
      <c r="F60" s="334" t="s">
        <v>364</v>
      </c>
      <c r="G60" s="4" t="str">
        <f>TEXT(MC[[#This Row],[Date]],"mmm-yy")</f>
        <v>May-25</v>
      </c>
      <c r="H60" s="4">
        <f>DAY(EOMONTH(MC[[#This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SUM(MC[[#This Row],[ICR1]:[ICR19]])</f>
        <v>0</v>
      </c>
      <c r="AE60" s="113"/>
      <c r="AF60" s="113"/>
      <c r="AG60" s="113"/>
      <c r="AH60" s="113"/>
      <c r="AI60" s="113"/>
      <c r="AJ60" s="113"/>
      <c r="AK60" s="113"/>
    </row>
    <row r="61" spans="1:37">
      <c r="A61" s="113">
        <f t="shared" si="1"/>
        <v>59</v>
      </c>
      <c r="B61" s="111">
        <f t="shared" si="2"/>
        <v>45803</v>
      </c>
      <c r="C61" s="181">
        <f>YEAR(MC[[#This Row],[Date]])+IF(MONTH(MC[[#This Row],[Date]])&gt;=4,1,0)</f>
        <v>2026</v>
      </c>
      <c r="D61" s="112">
        <f>YEAR(MC[[#This Row],[Date]])</f>
        <v>2025</v>
      </c>
      <c r="E61" s="334" t="s">
        <v>364</v>
      </c>
      <c r="F61" s="334" t="s">
        <v>364</v>
      </c>
      <c r="G61" s="4" t="str">
        <f>TEXT(MC[[#This Row],[Date]],"mmm-yy")</f>
        <v>May-25</v>
      </c>
      <c r="H61" s="4">
        <f>DAY(EOMONTH(MC[[#This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SUM(MC[[#This Row],[ICR1]:[ICR19]])</f>
        <v>0</v>
      </c>
      <c r="AE61" s="113"/>
      <c r="AF61" s="113"/>
      <c r="AG61" s="113"/>
      <c r="AH61" s="113"/>
      <c r="AI61" s="113"/>
      <c r="AJ61" s="113"/>
      <c r="AK61" s="113"/>
    </row>
    <row r="62" spans="1:37">
      <c r="A62" s="113">
        <f t="shared" si="1"/>
        <v>60</v>
      </c>
      <c r="B62" s="111">
        <f t="shared" si="2"/>
        <v>45804</v>
      </c>
      <c r="C62" s="181">
        <f>YEAR(MC[[#This Row],[Date]])+IF(MONTH(MC[[#This Row],[Date]])&gt;=4,1,0)</f>
        <v>2026</v>
      </c>
      <c r="D62" s="112">
        <f>YEAR(MC[[#This Row],[Date]])</f>
        <v>2025</v>
      </c>
      <c r="E62" s="334" t="s">
        <v>364</v>
      </c>
      <c r="F62" s="334" t="s">
        <v>364</v>
      </c>
      <c r="G62" s="4" t="str">
        <f>TEXT(MC[[#This Row],[Date]],"mmm-yy")</f>
        <v>May-25</v>
      </c>
      <c r="H62" s="4">
        <f>DAY(EOMONTH(MC[[#This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SUM(MC[[#This Row],[ICR1]:[ICR19]])</f>
        <v>0</v>
      </c>
      <c r="AE62" s="113"/>
      <c r="AF62" s="113"/>
      <c r="AG62" s="113"/>
      <c r="AH62" s="113"/>
      <c r="AI62" s="113"/>
      <c r="AJ62" s="113"/>
      <c r="AK62" s="113"/>
    </row>
    <row r="63" spans="1:37">
      <c r="A63" s="113">
        <f t="shared" si="1"/>
        <v>61</v>
      </c>
      <c r="B63" s="111">
        <f t="shared" si="2"/>
        <v>45805</v>
      </c>
      <c r="C63" s="181">
        <f>YEAR(MC[[#This Row],[Date]])+IF(MONTH(MC[[#This Row],[Date]])&gt;=4,1,0)</f>
        <v>2026</v>
      </c>
      <c r="D63" s="112">
        <f>YEAR(MC[[#This Row],[Date]])</f>
        <v>2025</v>
      </c>
      <c r="E63" s="334" t="s">
        <v>364</v>
      </c>
      <c r="F63" s="334" t="s">
        <v>364</v>
      </c>
      <c r="G63" s="4" t="str">
        <f>TEXT(MC[[#This Row],[Date]],"mmm-yy")</f>
        <v>May-25</v>
      </c>
      <c r="H63" s="4">
        <f>DAY(EOMONTH(MC[[#This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SUM(MC[[#This Row],[ICR1]:[ICR19]])</f>
        <v>0</v>
      </c>
      <c r="AE63" s="113"/>
      <c r="AF63" s="113"/>
      <c r="AG63" s="113"/>
      <c r="AH63" s="113"/>
      <c r="AI63" s="113"/>
      <c r="AJ63" s="113"/>
      <c r="AK63" s="113"/>
    </row>
    <row r="64" spans="1:37">
      <c r="A64" s="113">
        <f t="shared" si="1"/>
        <v>62</v>
      </c>
      <c r="B64" s="111">
        <f t="shared" si="2"/>
        <v>45806</v>
      </c>
      <c r="C64" s="181">
        <f>YEAR(MC[[#This Row],[Date]])+IF(MONTH(MC[[#This Row],[Date]])&gt;=4,1,0)</f>
        <v>2026</v>
      </c>
      <c r="D64" s="112">
        <f>YEAR(MC[[#This Row],[Date]])</f>
        <v>2025</v>
      </c>
      <c r="E64" s="334" t="s">
        <v>364</v>
      </c>
      <c r="F64" s="334" t="s">
        <v>364</v>
      </c>
      <c r="G64" s="4" t="str">
        <f>TEXT(MC[[#This Row],[Date]],"mmm-yy")</f>
        <v>May-25</v>
      </c>
      <c r="H64" s="4">
        <f>DAY(EOMONTH(MC[[#This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113"/>
      <c r="T64" s="113"/>
      <c r="U64" s="113"/>
      <c r="V64" s="113"/>
      <c r="W64" s="113"/>
      <c r="X64" s="113"/>
      <c r="Y64" s="113"/>
      <c r="Z64" s="113"/>
      <c r="AA64" s="113"/>
      <c r="AB64" s="113"/>
      <c r="AC64" s="113"/>
      <c r="AD64" s="4">
        <f>SUM(MC[[#This Row],[ICR1]:[ICR19]])</f>
        <v>0</v>
      </c>
      <c r="AE64" s="113"/>
      <c r="AF64" s="113"/>
      <c r="AG64" s="113"/>
      <c r="AH64" s="113"/>
      <c r="AI64" s="113"/>
      <c r="AJ64" s="113"/>
      <c r="AK64" s="113"/>
    </row>
    <row r="65" spans="1:37">
      <c r="A65" s="113">
        <f t="shared" si="1"/>
        <v>63</v>
      </c>
      <c r="B65" s="111">
        <f t="shared" si="2"/>
        <v>45807</v>
      </c>
      <c r="C65" s="181">
        <f>YEAR(MC[[#This Row],[Date]])+IF(MONTH(MC[[#This Row],[Date]])&gt;=4,1,0)</f>
        <v>2026</v>
      </c>
      <c r="D65" s="112">
        <f>YEAR(MC[[#This Row],[Date]])</f>
        <v>2025</v>
      </c>
      <c r="E65" s="334" t="s">
        <v>364</v>
      </c>
      <c r="F65" s="334" t="s">
        <v>364</v>
      </c>
      <c r="G65" s="4" t="str">
        <f>TEXT(MC[[#This Row],[Date]],"mmm-yy")</f>
        <v>May-25</v>
      </c>
      <c r="H65" s="4">
        <f>DAY(EOMONTH(MC[[#This Row],[Month Year]],0))</f>
        <v>31</v>
      </c>
      <c r="I65" s="113">
        <v>22</v>
      </c>
      <c r="J65" s="279" t="s">
        <v>832</v>
      </c>
      <c r="K65" s="113">
        <v>0</v>
      </c>
      <c r="L65" s="113">
        <v>2958</v>
      </c>
      <c r="M65" s="113">
        <v>2842</v>
      </c>
      <c r="N65" s="113">
        <v>0</v>
      </c>
      <c r="O65" s="113">
        <v>0</v>
      </c>
      <c r="P65" s="113">
        <v>0</v>
      </c>
      <c r="Q65" s="113">
        <v>0</v>
      </c>
      <c r="R65" s="113">
        <v>0</v>
      </c>
      <c r="S65" s="113">
        <v>0</v>
      </c>
      <c r="T65" s="113">
        <v>0</v>
      </c>
      <c r="U65" s="113">
        <v>0</v>
      </c>
      <c r="V65" s="113">
        <v>0</v>
      </c>
      <c r="W65" s="113">
        <v>0</v>
      </c>
      <c r="X65" s="113">
        <v>0</v>
      </c>
      <c r="Y65" s="113">
        <v>0</v>
      </c>
      <c r="Z65" s="113">
        <v>0</v>
      </c>
      <c r="AA65" s="113">
        <v>0</v>
      </c>
      <c r="AB65" s="113">
        <v>0</v>
      </c>
      <c r="AC65" s="113">
        <v>0</v>
      </c>
      <c r="AD65" s="4">
        <f>SUM(MC[[#This Row],[ICR1]:[ICR19]])</f>
        <v>5800</v>
      </c>
      <c r="AE65" s="114">
        <v>0.375</v>
      </c>
      <c r="AF65" s="114">
        <v>0.5625</v>
      </c>
      <c r="AG65" s="113"/>
      <c r="AH65" s="113"/>
      <c r="AI65" s="113" t="s">
        <v>832</v>
      </c>
      <c r="AJ65" s="113"/>
      <c r="AK65" s="113"/>
    </row>
    <row r="66" spans="1:37">
      <c r="A66" s="113">
        <f t="shared" si="1"/>
        <v>64</v>
      </c>
      <c r="B66" s="111">
        <f t="shared" si="2"/>
        <v>45808</v>
      </c>
      <c r="C66" s="181">
        <f>YEAR(MC[[#This Row],[Date]])+IF(MONTH(MC[[#This Row],[Date]])&gt;=4,1,0)</f>
        <v>2026</v>
      </c>
      <c r="D66" s="112">
        <f>YEAR(MC[[#This Row],[Date]])</f>
        <v>2025</v>
      </c>
      <c r="E66" s="334" t="s">
        <v>364</v>
      </c>
      <c r="F66" s="334" t="s">
        <v>364</v>
      </c>
      <c r="G66" s="4" t="str">
        <f>TEXT(MC[[#This Row],[Date]],"mmm-yy")</f>
        <v>May-25</v>
      </c>
      <c r="H66" s="4">
        <f>DAY(EOMONTH(MC[[#This Row],[Month Year]],0))</f>
        <v>31</v>
      </c>
      <c r="I66" s="113">
        <v>22</v>
      </c>
      <c r="J66" s="279" t="s">
        <v>832</v>
      </c>
      <c r="K66" s="113">
        <v>0</v>
      </c>
      <c r="L66" s="113">
        <v>0</v>
      </c>
      <c r="M66" s="113">
        <v>0</v>
      </c>
      <c r="N66" s="113">
        <v>0</v>
      </c>
      <c r="O66" s="113">
        <v>0</v>
      </c>
      <c r="P66" s="113">
        <v>0</v>
      </c>
      <c r="Q66" s="113">
        <v>0</v>
      </c>
      <c r="R66" s="113">
        <v>14413</v>
      </c>
      <c r="S66" s="113">
        <v>0</v>
      </c>
      <c r="T66" s="113">
        <v>0</v>
      </c>
      <c r="U66" s="113">
        <v>0</v>
      </c>
      <c r="V66" s="113">
        <v>2610</v>
      </c>
      <c r="W66" s="113">
        <v>0</v>
      </c>
      <c r="X66" s="113">
        <v>0</v>
      </c>
      <c r="Y66" s="113">
        <v>0</v>
      </c>
      <c r="Z66" s="113">
        <v>0</v>
      </c>
      <c r="AA66" s="113">
        <v>0</v>
      </c>
      <c r="AB66" s="113">
        <v>0</v>
      </c>
      <c r="AC66" s="113">
        <v>0</v>
      </c>
      <c r="AD66" s="4">
        <f>SUM(MC[[#This Row],[ICR1]:[ICR19]])</f>
        <v>17023</v>
      </c>
      <c r="AE66" s="114">
        <v>0.375</v>
      </c>
      <c r="AF66" s="114">
        <v>0.5625</v>
      </c>
      <c r="AG66" s="114">
        <v>0.60416666666666663</v>
      </c>
      <c r="AH66" s="114">
        <v>0.75</v>
      </c>
      <c r="AI66" s="335" t="s">
        <v>832</v>
      </c>
      <c r="AJ66" s="113"/>
      <c r="AK66" s="113"/>
    </row>
    <row r="67" spans="1:37">
      <c r="A67" s="113">
        <f t="shared" si="1"/>
        <v>65</v>
      </c>
      <c r="B67" s="111">
        <f t="shared" si="2"/>
        <v>45809</v>
      </c>
      <c r="C67" s="181">
        <f>YEAR(MC[[#This Row],[Date]])+IF(MONTH(MC[[#This Row],[Date]])&gt;=4,1,0)</f>
        <v>2026</v>
      </c>
      <c r="D67" s="112">
        <f>YEAR(MC[[#This Row],[Date]])</f>
        <v>2025</v>
      </c>
      <c r="E67" s="334" t="s">
        <v>364</v>
      </c>
      <c r="F67" s="334" t="s">
        <v>364</v>
      </c>
      <c r="G67" s="4" t="str">
        <f>TEXT(MC[[#This Row],[Date]],"mmm-yy")</f>
        <v>Jun-25</v>
      </c>
      <c r="H67" s="4">
        <f>DAY(EOMONTH(MC[[#This Row],[Month Year]],0))</f>
        <v>30</v>
      </c>
      <c r="I67" s="113">
        <v>22</v>
      </c>
      <c r="J67" s="279" t="s">
        <v>832</v>
      </c>
      <c r="K67" s="113">
        <v>0</v>
      </c>
      <c r="L67" s="113">
        <v>0</v>
      </c>
      <c r="M67" s="113">
        <v>0</v>
      </c>
      <c r="N67" s="113">
        <v>0</v>
      </c>
      <c r="O67" s="113">
        <v>0</v>
      </c>
      <c r="P67" s="113">
        <v>0</v>
      </c>
      <c r="Q67" s="113">
        <v>0</v>
      </c>
      <c r="R67" s="113">
        <v>17139</v>
      </c>
      <c r="S67" s="113">
        <v>9512</v>
      </c>
      <c r="T67" s="113">
        <v>0</v>
      </c>
      <c r="U67" s="113">
        <v>0</v>
      </c>
      <c r="V67" s="113">
        <v>6902</v>
      </c>
      <c r="W67" s="113">
        <v>22330</v>
      </c>
      <c r="X67" s="113">
        <v>0</v>
      </c>
      <c r="Y67" s="113">
        <v>0</v>
      </c>
      <c r="Z67" s="113">
        <v>0</v>
      </c>
      <c r="AA67" s="113">
        <v>0</v>
      </c>
      <c r="AB67" s="113">
        <v>0</v>
      </c>
      <c r="AC67" s="113">
        <v>0</v>
      </c>
      <c r="AD67" s="4">
        <f>SUM(MC[[#This Row],[ICR1]:[ICR19]])</f>
        <v>55883</v>
      </c>
      <c r="AE67" s="114">
        <v>0.375</v>
      </c>
      <c r="AF67" s="114">
        <v>0.5625</v>
      </c>
      <c r="AG67" s="114">
        <v>0.60416666666666663</v>
      </c>
      <c r="AH67" s="114">
        <v>0.75</v>
      </c>
      <c r="AI67" s="335" t="s">
        <v>832</v>
      </c>
      <c r="AJ67" s="113"/>
      <c r="AK67" s="113"/>
    </row>
    <row r="68" spans="1:37">
      <c r="A68" s="113">
        <f t="shared" si="1"/>
        <v>66</v>
      </c>
      <c r="B68" s="111">
        <f t="shared" si="2"/>
        <v>45810</v>
      </c>
      <c r="C68" s="181">
        <f>YEAR(MC[[#This Row],[Date]])+IF(MONTH(MC[[#This Row],[Date]])&gt;=4,1,0)</f>
        <v>2026</v>
      </c>
      <c r="D68" s="112">
        <f>YEAR(MC[[#This Row],[Date]])</f>
        <v>2025</v>
      </c>
      <c r="E68" s="334" t="s">
        <v>364</v>
      </c>
      <c r="F68" s="334" t="s">
        <v>364</v>
      </c>
      <c r="G68" s="4" t="str">
        <f>TEXT(MC[[#This Row],[Date]],"mmm-yy")</f>
        <v>Jun-25</v>
      </c>
      <c r="H68" s="4">
        <f>DAY(EOMONTH(MC[[#This Row],[Month Year]],0))</f>
        <v>30</v>
      </c>
      <c r="I68" s="113">
        <v>22</v>
      </c>
      <c r="J68" s="279" t="s">
        <v>832</v>
      </c>
      <c r="K68" s="113">
        <v>0</v>
      </c>
      <c r="L68" s="113">
        <v>4959</v>
      </c>
      <c r="M68" s="113">
        <v>0</v>
      </c>
      <c r="N68" s="113">
        <v>5104</v>
      </c>
      <c r="O68" s="113">
        <v>6902</v>
      </c>
      <c r="P68" s="113">
        <v>0</v>
      </c>
      <c r="Q68" s="113">
        <v>0</v>
      </c>
      <c r="R68" s="113">
        <v>0</v>
      </c>
      <c r="S68" s="113">
        <v>12412</v>
      </c>
      <c r="T68" s="113">
        <v>14384</v>
      </c>
      <c r="U68" s="113">
        <v>0</v>
      </c>
      <c r="V68" s="113">
        <v>4118</v>
      </c>
      <c r="W68" s="113">
        <v>9802</v>
      </c>
      <c r="X68" s="113">
        <v>0</v>
      </c>
      <c r="Y68" s="113">
        <v>0</v>
      </c>
      <c r="Z68" s="113">
        <v>0</v>
      </c>
      <c r="AA68" s="113">
        <v>0</v>
      </c>
      <c r="AB68" s="113">
        <v>0</v>
      </c>
      <c r="AC68" s="113">
        <v>0</v>
      </c>
      <c r="AD68" s="4">
        <f>SUM(MC[[#This Row],[ICR1]:[ICR19]])</f>
        <v>57681</v>
      </c>
      <c r="AE68" s="114">
        <v>0.375</v>
      </c>
      <c r="AF68" s="114">
        <v>0.5625</v>
      </c>
      <c r="AG68" s="114">
        <v>0.60416666666666663</v>
      </c>
      <c r="AH68" s="114">
        <v>0.75</v>
      </c>
      <c r="AI68" s="335" t="s">
        <v>832</v>
      </c>
      <c r="AJ68" s="113"/>
      <c r="AK68" s="113"/>
    </row>
    <row r="69" spans="1:37">
      <c r="A69" s="113">
        <f t="shared" ref="A69:A93" si="3">A68+1</f>
        <v>67</v>
      </c>
      <c r="B69" s="111">
        <f t="shared" si="2"/>
        <v>45811</v>
      </c>
      <c r="C69" s="181">
        <f>YEAR(MC[[#This Row],[Date]])+IF(MONTH(MC[[#This Row],[Date]])&gt;=4,1,0)</f>
        <v>2026</v>
      </c>
      <c r="D69" s="112">
        <f>YEAR(MC[[#This Row],[Date]])</f>
        <v>2025</v>
      </c>
      <c r="E69" s="334" t="s">
        <v>364</v>
      </c>
      <c r="F69" s="334" t="s">
        <v>364</v>
      </c>
      <c r="G69" s="4" t="str">
        <f>TEXT(MC[[#This Row],[Date]],"mmm-yy")</f>
        <v>Jun-25</v>
      </c>
      <c r="H69" s="4">
        <f>DAY(EOMONTH(MC[[#This Row],[Month Year]],0))</f>
        <v>30</v>
      </c>
      <c r="I69" s="113">
        <v>22</v>
      </c>
      <c r="J69" s="279" t="s">
        <v>832</v>
      </c>
      <c r="K69" s="113">
        <v>0</v>
      </c>
      <c r="L69" s="113">
        <v>6235</v>
      </c>
      <c r="M69" s="113">
        <v>0</v>
      </c>
      <c r="N69" s="113">
        <v>9773</v>
      </c>
      <c r="O69" s="113">
        <v>2320</v>
      </c>
      <c r="P69" s="113">
        <v>0</v>
      </c>
      <c r="Q69" s="113">
        <v>0</v>
      </c>
      <c r="R69" s="113">
        <v>0</v>
      </c>
      <c r="S69" s="113">
        <v>0</v>
      </c>
      <c r="T69" s="113">
        <v>8352</v>
      </c>
      <c r="U69" s="113">
        <v>0</v>
      </c>
      <c r="V69" s="113">
        <v>2523</v>
      </c>
      <c r="W69" s="113">
        <v>0</v>
      </c>
      <c r="X69" s="113">
        <v>10904</v>
      </c>
      <c r="Y69" s="113">
        <v>1798</v>
      </c>
      <c r="Z69" s="113">
        <v>0</v>
      </c>
      <c r="AA69" s="113">
        <v>0</v>
      </c>
      <c r="AB69" s="113">
        <v>0</v>
      </c>
      <c r="AC69" s="113">
        <v>15283</v>
      </c>
      <c r="AD69" s="4">
        <f>SUM(MC[[#This Row],[ICR1]:[ICR19]])</f>
        <v>57188</v>
      </c>
      <c r="AE69" s="114">
        <v>0.375</v>
      </c>
      <c r="AF69" s="114">
        <v>0.5625</v>
      </c>
      <c r="AG69" s="114">
        <v>0.60416666666666663</v>
      </c>
      <c r="AH69" s="114">
        <v>0.75</v>
      </c>
      <c r="AI69" s="335" t="s">
        <v>832</v>
      </c>
      <c r="AJ69" s="113"/>
      <c r="AK69" s="113"/>
    </row>
    <row r="70" spans="1:37">
      <c r="A70" s="113">
        <f t="shared" si="3"/>
        <v>68</v>
      </c>
      <c r="B70" s="111">
        <f t="shared" si="2"/>
        <v>45812</v>
      </c>
      <c r="C70" s="181">
        <f>YEAR(MC[[#This Row],[Date]])+IF(MONTH(MC[[#This Row],[Date]])&gt;=4,1,0)</f>
        <v>2026</v>
      </c>
      <c r="D70" s="112">
        <f>YEAR(MC[[#This Row],[Date]])</f>
        <v>2025</v>
      </c>
      <c r="E70" s="334" t="s">
        <v>364</v>
      </c>
      <c r="F70" s="334" t="s">
        <v>364</v>
      </c>
      <c r="G70" s="4" t="str">
        <f>TEXT(MC[[#This Row],[Date]],"mmm-yy")</f>
        <v>Jun-25</v>
      </c>
      <c r="H70" s="4">
        <f>DAY(EOMONTH(MC[[#This Row],[Month Year]],0))</f>
        <v>30</v>
      </c>
      <c r="I70" s="113">
        <v>22</v>
      </c>
      <c r="J70" s="279" t="s">
        <v>832</v>
      </c>
      <c r="K70" s="113">
        <v>7714</v>
      </c>
      <c r="L70" s="113">
        <v>4147</v>
      </c>
      <c r="M70" s="113">
        <v>6409</v>
      </c>
      <c r="N70" s="113">
        <v>522</v>
      </c>
      <c r="O70" s="113">
        <v>0</v>
      </c>
      <c r="P70" s="113">
        <v>3364</v>
      </c>
      <c r="Q70" s="113">
        <v>0</v>
      </c>
      <c r="R70" s="113">
        <v>0</v>
      </c>
      <c r="S70" s="113">
        <v>0</v>
      </c>
      <c r="T70" s="113">
        <v>0</v>
      </c>
      <c r="U70" s="113">
        <v>1566</v>
      </c>
      <c r="V70" s="113">
        <v>1102</v>
      </c>
      <c r="W70" s="113">
        <v>0</v>
      </c>
      <c r="X70" s="113">
        <v>0</v>
      </c>
      <c r="Y70" s="113">
        <v>0</v>
      </c>
      <c r="Z70" s="113">
        <v>7743</v>
      </c>
      <c r="AA70" s="113">
        <v>7134</v>
      </c>
      <c r="AB70" s="113">
        <v>18473</v>
      </c>
      <c r="AC70" s="113">
        <v>0</v>
      </c>
      <c r="AD70" s="4">
        <f>SUM(MC[[#This Row],[ICR1]:[ICR19]])</f>
        <v>58174</v>
      </c>
      <c r="AE70" s="114">
        <v>0.375</v>
      </c>
      <c r="AF70" s="114">
        <v>0.5625</v>
      </c>
      <c r="AG70" s="114">
        <v>0.60416666666666663</v>
      </c>
      <c r="AH70" s="114">
        <v>0.75</v>
      </c>
      <c r="AI70" s="335" t="s">
        <v>832</v>
      </c>
      <c r="AJ70" s="113"/>
      <c r="AK70" s="113"/>
    </row>
    <row r="71" spans="1:37">
      <c r="A71" s="113">
        <f t="shared" si="3"/>
        <v>69</v>
      </c>
      <c r="B71" s="111">
        <f t="shared" si="2"/>
        <v>45813</v>
      </c>
      <c r="C71" s="181">
        <f>YEAR(MC[[#This Row],[Date]])+IF(MONTH(MC[[#This Row],[Date]])&gt;=4,1,0)</f>
        <v>2026</v>
      </c>
      <c r="D71" s="112">
        <f>YEAR(MC[[#This Row],[Date]])</f>
        <v>2025</v>
      </c>
      <c r="E71" s="334" t="s">
        <v>364</v>
      </c>
      <c r="F71" s="334" t="s">
        <v>364</v>
      </c>
      <c r="G71" s="4" t="str">
        <f>TEXT(MC[[#This Row],[Date]],"mmm-yy")</f>
        <v>Jun-25</v>
      </c>
      <c r="H71" s="4">
        <f>DAY(EOMONTH(MC[[#This Row],[Month Year]],0))</f>
        <v>30</v>
      </c>
      <c r="I71" s="113">
        <v>22</v>
      </c>
      <c r="J71" s="279" t="s">
        <v>832</v>
      </c>
      <c r="K71" s="113">
        <v>0</v>
      </c>
      <c r="L71" s="113">
        <v>0</v>
      </c>
      <c r="M71" s="113">
        <v>4408</v>
      </c>
      <c r="N71" s="113">
        <v>0</v>
      </c>
      <c r="O71" s="113">
        <v>1595</v>
      </c>
      <c r="P71" s="113">
        <v>11600</v>
      </c>
      <c r="Q71" s="113">
        <v>7714</v>
      </c>
      <c r="R71" s="113">
        <v>0</v>
      </c>
      <c r="S71" s="113">
        <v>22243</v>
      </c>
      <c r="T71" s="113">
        <v>9744</v>
      </c>
      <c r="U71" s="113">
        <v>0</v>
      </c>
      <c r="V71" s="113">
        <v>0</v>
      </c>
      <c r="W71" s="113">
        <v>0</v>
      </c>
      <c r="X71" s="113">
        <v>0</v>
      </c>
      <c r="Y71" s="113">
        <v>0</v>
      </c>
      <c r="Z71" s="113">
        <v>0</v>
      </c>
      <c r="AA71" s="113">
        <v>6206</v>
      </c>
      <c r="AB71" s="113">
        <v>0</v>
      </c>
      <c r="AC71" s="113">
        <v>0</v>
      </c>
      <c r="AD71" s="4">
        <f>SUM(MC[[#This Row],[ICR1]:[ICR19]])</f>
        <v>63510</v>
      </c>
      <c r="AE71" s="114">
        <v>0.375</v>
      </c>
      <c r="AF71" s="114">
        <v>0.5625</v>
      </c>
      <c r="AG71" s="114">
        <v>0.60416666666666663</v>
      </c>
      <c r="AH71" s="114">
        <v>0.75</v>
      </c>
      <c r="AI71" s="335" t="s">
        <v>832</v>
      </c>
      <c r="AJ71" s="113"/>
      <c r="AK71" s="113"/>
    </row>
    <row r="72" spans="1:37">
      <c r="A72" s="113">
        <f t="shared" si="3"/>
        <v>70</v>
      </c>
      <c r="B72" s="111">
        <f t="shared" si="2"/>
        <v>45814</v>
      </c>
      <c r="C72" s="181">
        <f>YEAR(MC[[#This Row],[Date]])+IF(MONTH(MC[[#This Row],[Date]])&gt;=4,1,0)</f>
        <v>2026</v>
      </c>
      <c r="D72" s="112">
        <f>YEAR(MC[[#This Row],[Date]])</f>
        <v>2025</v>
      </c>
      <c r="E72" s="334" t="s">
        <v>364</v>
      </c>
      <c r="F72" s="334" t="s">
        <v>364</v>
      </c>
      <c r="G72" s="4" t="str">
        <f>TEXT(MC[[#This Row],[Date]],"mmm-yy")</f>
        <v>Jun-25</v>
      </c>
      <c r="H72" s="4">
        <f>DAY(EOMONTH(MC[[#This Row],[Month Year]],0))</f>
        <v>30</v>
      </c>
      <c r="I72" s="113">
        <v>23</v>
      </c>
      <c r="J72" s="279" t="s">
        <v>832</v>
      </c>
      <c r="K72" s="113">
        <v>0</v>
      </c>
      <c r="L72" s="113">
        <v>11281</v>
      </c>
      <c r="M72" s="113">
        <v>0</v>
      </c>
      <c r="N72" s="113">
        <v>13949</v>
      </c>
      <c r="O72" s="113">
        <v>8178</v>
      </c>
      <c r="P72" s="113">
        <v>0</v>
      </c>
      <c r="Q72" s="113">
        <v>0</v>
      </c>
      <c r="R72" s="113">
        <v>0</v>
      </c>
      <c r="S72" s="113">
        <v>0</v>
      </c>
      <c r="T72" s="113">
        <v>12238</v>
      </c>
      <c r="U72" s="113">
        <v>10788</v>
      </c>
      <c r="V72" s="113">
        <v>0</v>
      </c>
      <c r="W72" s="113">
        <v>15660</v>
      </c>
      <c r="X72" s="113">
        <v>0</v>
      </c>
      <c r="Y72" s="113">
        <v>0</v>
      </c>
      <c r="Z72" s="113">
        <v>0</v>
      </c>
      <c r="AA72" s="113">
        <v>0</v>
      </c>
      <c r="AB72" s="113">
        <v>0</v>
      </c>
      <c r="AC72" s="113">
        <v>0</v>
      </c>
      <c r="AD72" s="4">
        <f>SUM(MC[[#This Row],[ICR1]:[ICR19]])</f>
        <v>72094</v>
      </c>
      <c r="AE72" s="114">
        <v>0.375</v>
      </c>
      <c r="AF72" s="114">
        <v>0.5625</v>
      </c>
      <c r="AG72" s="114">
        <v>0.60416666666666663</v>
      </c>
      <c r="AH72" s="114">
        <v>0.75</v>
      </c>
      <c r="AI72" s="335" t="s">
        <v>832</v>
      </c>
      <c r="AJ72" s="113"/>
      <c r="AK72" s="113"/>
    </row>
    <row r="73" spans="1:37">
      <c r="A73" s="113">
        <f t="shared" si="3"/>
        <v>71</v>
      </c>
      <c r="B73" s="111">
        <f t="shared" si="2"/>
        <v>45815</v>
      </c>
      <c r="C73" s="181">
        <f>YEAR(MC[[#This Row],[Date]])+IF(MONTH(MC[[#This Row],[Date]])&gt;=4,1,0)</f>
        <v>2026</v>
      </c>
      <c r="D73" s="112">
        <f>YEAR(MC[[#This Row],[Date]])</f>
        <v>2025</v>
      </c>
      <c r="E73" s="334" t="s">
        <v>364</v>
      </c>
      <c r="F73" s="334" t="s">
        <v>364</v>
      </c>
      <c r="G73" s="4" t="str">
        <f>TEXT(MC[[#This Row],[Date]],"mmm-yy")</f>
        <v>Jun-25</v>
      </c>
      <c r="H73" s="4">
        <f>DAY(EOMONTH(MC[[#This Row],[Month Year]],0))</f>
        <v>30</v>
      </c>
      <c r="I73" s="113">
        <v>23</v>
      </c>
      <c r="J73" s="279" t="s">
        <v>832</v>
      </c>
      <c r="K73" s="113">
        <v>0</v>
      </c>
      <c r="L73" s="113">
        <v>0</v>
      </c>
      <c r="M73" s="113">
        <v>0</v>
      </c>
      <c r="N73" s="113">
        <v>0</v>
      </c>
      <c r="O73" s="113">
        <v>0</v>
      </c>
      <c r="P73" s="113">
        <v>0</v>
      </c>
      <c r="Q73" s="113">
        <v>0</v>
      </c>
      <c r="R73" s="113">
        <v>0</v>
      </c>
      <c r="S73" s="113">
        <v>0</v>
      </c>
      <c r="T73" s="113">
        <v>0</v>
      </c>
      <c r="U73" s="113">
        <v>2204</v>
      </c>
      <c r="V73" s="113">
        <v>0</v>
      </c>
      <c r="W73" s="113">
        <v>16472</v>
      </c>
      <c r="X73" s="113">
        <v>8236</v>
      </c>
      <c r="Y73" s="113">
        <v>3248</v>
      </c>
      <c r="Z73" s="113">
        <v>7743</v>
      </c>
      <c r="AA73" s="113">
        <v>0</v>
      </c>
      <c r="AB73" s="113">
        <v>0</v>
      </c>
      <c r="AC73" s="113">
        <v>0</v>
      </c>
      <c r="AD73" s="4">
        <f>SUM(MC[[#This Row],[ICR1]:[ICR19]])</f>
        <v>37903</v>
      </c>
      <c r="AE73" s="114">
        <v>0.375</v>
      </c>
      <c r="AF73" s="114">
        <v>0.5625</v>
      </c>
      <c r="AG73" s="114">
        <v>0.60416666666666663</v>
      </c>
      <c r="AH73" s="114">
        <v>0.75</v>
      </c>
      <c r="AI73" s="335" t="s">
        <v>832</v>
      </c>
      <c r="AJ73" s="113"/>
      <c r="AK73" s="113"/>
    </row>
    <row r="74" spans="1:37">
      <c r="A74" s="113">
        <f t="shared" si="3"/>
        <v>72</v>
      </c>
      <c r="B74" s="111">
        <f t="shared" si="2"/>
        <v>45816</v>
      </c>
      <c r="C74" s="181">
        <f>YEAR(MC[[#This Row],[Date]])+IF(MONTH(MC[[#This Row],[Date]])&gt;=4,1,0)</f>
        <v>2026</v>
      </c>
      <c r="D74" s="112">
        <f>YEAR(MC[[#This Row],[Date]])</f>
        <v>2025</v>
      </c>
      <c r="E74" s="334" t="s">
        <v>364</v>
      </c>
      <c r="F74" s="334" t="s">
        <v>364</v>
      </c>
      <c r="G74" s="4" t="str">
        <f>TEXT(MC[[#This Row],[Date]],"mmm-yy")</f>
        <v>Jun-25</v>
      </c>
      <c r="H74" s="4">
        <f>DAY(EOMONTH(MC[[#This Row],[Month Year]],0))</f>
        <v>30</v>
      </c>
      <c r="I74" s="113">
        <v>23</v>
      </c>
      <c r="J74" s="279" t="s">
        <v>832</v>
      </c>
      <c r="K74" s="113">
        <v>0</v>
      </c>
      <c r="L74" s="113">
        <v>0</v>
      </c>
      <c r="M74" s="113">
        <v>0</v>
      </c>
      <c r="N74" s="113">
        <v>0</v>
      </c>
      <c r="O74" s="113">
        <v>0</v>
      </c>
      <c r="P74" s="113">
        <v>0</v>
      </c>
      <c r="Q74" s="113">
        <v>0</v>
      </c>
      <c r="R74" s="113">
        <v>0</v>
      </c>
      <c r="S74" s="113">
        <v>0</v>
      </c>
      <c r="T74" s="113">
        <v>0</v>
      </c>
      <c r="U74" s="113">
        <v>0</v>
      </c>
      <c r="V74" s="113">
        <v>0</v>
      </c>
      <c r="W74" s="113">
        <v>0</v>
      </c>
      <c r="X74" s="113">
        <v>2668</v>
      </c>
      <c r="Y74" s="113">
        <v>0</v>
      </c>
      <c r="Z74" s="113">
        <v>0</v>
      </c>
      <c r="AA74" s="113">
        <v>14094</v>
      </c>
      <c r="AB74" s="113">
        <v>0</v>
      </c>
      <c r="AC74" s="113">
        <v>15457</v>
      </c>
      <c r="AD74" s="4">
        <f>SUM(MC[[#This Row],[ICR1]:[ICR19]])</f>
        <v>32219</v>
      </c>
      <c r="AE74" s="114">
        <v>0.375</v>
      </c>
      <c r="AF74" s="114">
        <v>0.5625</v>
      </c>
      <c r="AG74" s="114">
        <v>0.60416666666666663</v>
      </c>
      <c r="AH74" s="114">
        <v>0.75</v>
      </c>
      <c r="AI74" s="335" t="s">
        <v>832</v>
      </c>
      <c r="AJ74" s="113"/>
      <c r="AK74" s="113"/>
    </row>
    <row r="75" spans="1:37">
      <c r="A75" s="113">
        <f t="shared" si="3"/>
        <v>73</v>
      </c>
      <c r="B75" s="111">
        <f t="shared" si="2"/>
        <v>45817</v>
      </c>
      <c r="C75" s="181">
        <f>YEAR(MC[[#This Row],[Date]])+IF(MONTH(MC[[#This Row],[Date]])&gt;=4,1,0)</f>
        <v>2026</v>
      </c>
      <c r="D75" s="112">
        <f>YEAR(MC[[#This Row],[Date]])</f>
        <v>2025</v>
      </c>
      <c r="E75" s="334" t="s">
        <v>364</v>
      </c>
      <c r="F75" s="334" t="s">
        <v>364</v>
      </c>
      <c r="G75" s="4" t="str">
        <f>TEXT(MC[[#This Row],[Date]],"mmm-yy")</f>
        <v>Jun-25</v>
      </c>
      <c r="H75" s="4">
        <f>DAY(EOMONTH(MC[[#This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3"/>
      <c r="AA75" s="113"/>
      <c r="AB75" s="113"/>
      <c r="AC75" s="113"/>
      <c r="AD75" s="4">
        <f>SUM(MC[[#This Row],[ICR1]:[ICR19]])</f>
        <v>0</v>
      </c>
      <c r="AE75" s="113"/>
      <c r="AF75" s="113"/>
      <c r="AG75" s="113"/>
      <c r="AH75" s="113"/>
      <c r="AI75" s="113"/>
      <c r="AJ75" s="113"/>
      <c r="AK75" s="113"/>
    </row>
    <row r="76" spans="1:37">
      <c r="A76" s="113">
        <f t="shared" si="3"/>
        <v>74</v>
      </c>
      <c r="B76" s="111">
        <f t="shared" si="2"/>
        <v>45818</v>
      </c>
      <c r="C76" s="181">
        <f>YEAR(MC[[#This Row],[Date]])+IF(MONTH(MC[[#This Row],[Date]])&gt;=4,1,0)</f>
        <v>2026</v>
      </c>
      <c r="D76" s="112">
        <f>YEAR(MC[[#This Row],[Date]])</f>
        <v>2025</v>
      </c>
      <c r="E76" s="334" t="s">
        <v>364</v>
      </c>
      <c r="F76" s="334" t="s">
        <v>364</v>
      </c>
      <c r="G76" s="4" t="str">
        <f>TEXT(MC[[#This Row],[Date]],"mmm-yy")</f>
        <v>Jun-25</v>
      </c>
      <c r="H76" s="4">
        <f>DAY(EOMONTH(MC[[#This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3"/>
      <c r="AA76" s="113"/>
      <c r="AB76" s="113"/>
      <c r="AC76" s="113"/>
      <c r="AD76" s="4">
        <f>SUM(MC[[#This Row],[ICR1]:[ICR19]])</f>
        <v>0</v>
      </c>
      <c r="AE76" s="113"/>
      <c r="AF76" s="113"/>
      <c r="AG76" s="113"/>
      <c r="AH76" s="113"/>
      <c r="AI76" s="113"/>
      <c r="AJ76" s="113"/>
      <c r="AK76" s="113"/>
    </row>
    <row r="77" spans="1:37">
      <c r="A77" s="113">
        <f t="shared" si="3"/>
        <v>75</v>
      </c>
      <c r="B77" s="111">
        <f t="shared" si="2"/>
        <v>45819</v>
      </c>
      <c r="C77" s="181">
        <f>YEAR(MC[[#This Row],[Date]])+IF(MONTH(MC[[#This Row],[Date]])&gt;=4,1,0)</f>
        <v>2026</v>
      </c>
      <c r="D77" s="112">
        <f>YEAR(MC[[#This Row],[Date]])</f>
        <v>2025</v>
      </c>
      <c r="E77" s="334" t="s">
        <v>364</v>
      </c>
      <c r="F77" s="334" t="s">
        <v>364</v>
      </c>
      <c r="G77" s="4" t="str">
        <f>TEXT(MC[[#This Row],[Date]],"mmm-yy")</f>
        <v>Jun-25</v>
      </c>
      <c r="H77" s="4">
        <f>DAY(EOMONTH(MC[[#This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  <c r="Z77" s="113"/>
      <c r="AA77" s="113"/>
      <c r="AB77" s="113"/>
      <c r="AC77" s="113"/>
      <c r="AD77" s="4">
        <f>SUM(MC[[#This Row],[ICR1]:[ICR19]])</f>
        <v>0</v>
      </c>
      <c r="AE77" s="113"/>
      <c r="AF77" s="113"/>
      <c r="AG77" s="113"/>
      <c r="AH77" s="113"/>
      <c r="AI77" s="113"/>
      <c r="AJ77" s="113"/>
      <c r="AK77" s="113"/>
    </row>
    <row r="78" spans="1:37">
      <c r="A78" s="113">
        <f t="shared" si="3"/>
        <v>76</v>
      </c>
      <c r="B78" s="111">
        <f t="shared" si="2"/>
        <v>45820</v>
      </c>
      <c r="C78" s="181">
        <f>YEAR(MC[[#This Row],[Date]])+IF(MONTH(MC[[#This Row],[Date]])&gt;=4,1,0)</f>
        <v>2026</v>
      </c>
      <c r="D78" s="112">
        <f>YEAR(MC[[#This Row],[Date]])</f>
        <v>2025</v>
      </c>
      <c r="E78" s="334" t="s">
        <v>364</v>
      </c>
      <c r="F78" s="334" t="s">
        <v>364</v>
      </c>
      <c r="G78" s="4" t="str">
        <f>TEXT(MC[[#This Row],[Date]],"mmm-yy")</f>
        <v>Jun-25</v>
      </c>
      <c r="H78" s="4">
        <f>DAY(EOMONTH(MC[[#This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  <c r="Z78" s="113"/>
      <c r="AA78" s="113"/>
      <c r="AB78" s="113"/>
      <c r="AC78" s="113"/>
      <c r="AD78" s="4">
        <f>SUM(MC[[#This Row],[ICR1]:[ICR19]])</f>
        <v>0</v>
      </c>
      <c r="AE78" s="113"/>
      <c r="AF78" s="113"/>
      <c r="AG78" s="113"/>
      <c r="AH78" s="113"/>
      <c r="AI78" s="113"/>
      <c r="AJ78" s="113"/>
      <c r="AK78" s="113"/>
    </row>
    <row r="79" spans="1:37">
      <c r="A79" s="113">
        <f t="shared" si="3"/>
        <v>77</v>
      </c>
      <c r="B79" s="111">
        <f t="shared" si="2"/>
        <v>45821</v>
      </c>
      <c r="C79" s="181">
        <f>YEAR(MC[[#This Row],[Date]])+IF(MONTH(MC[[#This Row],[Date]])&gt;=4,1,0)</f>
        <v>2026</v>
      </c>
      <c r="D79" s="112">
        <f>YEAR(MC[[#This Row],[Date]])</f>
        <v>2025</v>
      </c>
      <c r="E79" s="334" t="s">
        <v>364</v>
      </c>
      <c r="F79" s="334" t="s">
        <v>364</v>
      </c>
      <c r="G79" s="4" t="str">
        <f>TEXT(MC[[#This Row],[Date]],"mmm-yy")</f>
        <v>Jun-25</v>
      </c>
      <c r="H79" s="4">
        <f>DAY(EOMONTH(MC[[#This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  <c r="Z79" s="113"/>
      <c r="AA79" s="113"/>
      <c r="AB79" s="113"/>
      <c r="AC79" s="113"/>
      <c r="AD79" s="4">
        <f>SUM(MC[[#This Row],[ICR1]:[ICR19]])</f>
        <v>0</v>
      </c>
      <c r="AE79" s="113"/>
      <c r="AF79" s="113"/>
      <c r="AG79" s="113"/>
      <c r="AH79" s="113"/>
      <c r="AI79" s="113"/>
      <c r="AJ79" s="113"/>
      <c r="AK79" s="113"/>
    </row>
    <row r="80" spans="1:37">
      <c r="A80" s="113">
        <f t="shared" si="3"/>
        <v>78</v>
      </c>
      <c r="B80" s="111">
        <f t="shared" si="2"/>
        <v>45822</v>
      </c>
      <c r="C80" s="181">
        <f>YEAR(MC[[#This Row],[Date]])+IF(MONTH(MC[[#This Row],[Date]])&gt;=4,1,0)</f>
        <v>2026</v>
      </c>
      <c r="D80" s="112">
        <f>YEAR(MC[[#This Row],[Date]])</f>
        <v>2025</v>
      </c>
      <c r="E80" s="334" t="s">
        <v>364</v>
      </c>
      <c r="F80" s="334" t="s">
        <v>364</v>
      </c>
      <c r="G80" s="4" t="str">
        <f>TEXT(MC[[#This Row],[Date]],"mmm-yy")</f>
        <v>Jun-25</v>
      </c>
      <c r="H80" s="4">
        <f>DAY(EOMONTH(MC[[#This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113"/>
      <c r="T80" s="113"/>
      <c r="U80" s="113"/>
      <c r="V80" s="113"/>
      <c r="W80" s="113"/>
      <c r="X80" s="113"/>
      <c r="Y80" s="113"/>
      <c r="Z80" s="113"/>
      <c r="AA80" s="113"/>
      <c r="AB80" s="113"/>
      <c r="AC80" s="113"/>
      <c r="AD80" s="4">
        <f>SUM(MC[[#This Row],[ICR1]:[ICR19]])</f>
        <v>0</v>
      </c>
      <c r="AE80" s="113"/>
      <c r="AF80" s="113"/>
      <c r="AG80" s="113"/>
      <c r="AH80" s="113"/>
      <c r="AI80" s="113"/>
      <c r="AJ80" s="113"/>
      <c r="AK80" s="113"/>
    </row>
    <row r="81" spans="1:37">
      <c r="A81" s="113">
        <f t="shared" si="3"/>
        <v>79</v>
      </c>
      <c r="B81" s="111">
        <f t="shared" si="2"/>
        <v>45823</v>
      </c>
      <c r="C81" s="181">
        <f>YEAR(MC[[#This Row],[Date]])+IF(MONTH(MC[[#This Row],[Date]])&gt;=4,1,0)</f>
        <v>2026</v>
      </c>
      <c r="D81" s="112">
        <f>YEAR(MC[[#This Row],[Date]])</f>
        <v>2025</v>
      </c>
      <c r="E81" s="334" t="s">
        <v>364</v>
      </c>
      <c r="F81" s="334" t="s">
        <v>364</v>
      </c>
      <c r="G81" s="4" t="str">
        <f>TEXT(MC[[#This Row],[Date]],"mmm-yy")</f>
        <v>Jun-25</v>
      </c>
      <c r="H81" s="4">
        <f>DAY(EOMONTH(MC[[#This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113"/>
      <c r="T81" s="113"/>
      <c r="U81" s="113"/>
      <c r="V81" s="113"/>
      <c r="W81" s="113"/>
      <c r="X81" s="113"/>
      <c r="Y81" s="113"/>
      <c r="Z81" s="113"/>
      <c r="AA81" s="113"/>
      <c r="AB81" s="113"/>
      <c r="AC81" s="113"/>
      <c r="AD81" s="4">
        <f>SUM(MC[[#This Row],[ICR1]:[ICR19]])</f>
        <v>0</v>
      </c>
      <c r="AE81" s="113"/>
      <c r="AF81" s="113"/>
      <c r="AG81" s="113"/>
      <c r="AH81" s="113"/>
      <c r="AI81" s="113"/>
      <c r="AJ81" s="113"/>
      <c r="AK81" s="113"/>
    </row>
    <row r="82" spans="1:37">
      <c r="A82" s="113">
        <f t="shared" si="3"/>
        <v>80</v>
      </c>
      <c r="B82" s="111">
        <f t="shared" si="2"/>
        <v>45824</v>
      </c>
      <c r="C82" s="181">
        <f>YEAR(MC[[#This Row],[Date]])+IF(MONTH(MC[[#This Row],[Date]])&gt;=4,1,0)</f>
        <v>2026</v>
      </c>
      <c r="D82" s="112">
        <f>YEAR(MC[[#This Row],[Date]])</f>
        <v>2025</v>
      </c>
      <c r="E82" s="334" t="s">
        <v>364</v>
      </c>
      <c r="F82" s="334" t="s">
        <v>364</v>
      </c>
      <c r="G82" s="4" t="str">
        <f>TEXT(MC[[#This Row],[Date]],"mmm-yy")</f>
        <v>Jun-25</v>
      </c>
      <c r="H82" s="4">
        <f>DAY(EOMONTH(MC[[#This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113"/>
      <c r="T82" s="113"/>
      <c r="U82" s="113"/>
      <c r="V82" s="113"/>
      <c r="W82" s="113"/>
      <c r="X82" s="113"/>
      <c r="Y82" s="113"/>
      <c r="Z82" s="113"/>
      <c r="AA82" s="113"/>
      <c r="AB82" s="113"/>
      <c r="AC82" s="113"/>
      <c r="AD82" s="4">
        <f>SUM(MC[[#This Row],[ICR1]:[ICR19]])</f>
        <v>0</v>
      </c>
      <c r="AE82" s="113"/>
      <c r="AF82" s="113"/>
      <c r="AG82" s="113"/>
      <c r="AH82" s="113"/>
      <c r="AI82" s="113"/>
      <c r="AJ82" s="113"/>
      <c r="AK82" s="113"/>
    </row>
    <row r="83" spans="1:37">
      <c r="A83" s="113">
        <f t="shared" si="3"/>
        <v>81</v>
      </c>
      <c r="B83" s="111">
        <f t="shared" si="2"/>
        <v>45825</v>
      </c>
      <c r="C83" s="181">
        <f>YEAR(MC[[#This Row],[Date]])+IF(MONTH(MC[[#This Row],[Date]])&gt;=4,1,0)</f>
        <v>2026</v>
      </c>
      <c r="D83" s="112">
        <f>YEAR(MC[[#This Row],[Date]])</f>
        <v>2025</v>
      </c>
      <c r="E83" s="334" t="s">
        <v>364</v>
      </c>
      <c r="F83" s="334" t="s">
        <v>364</v>
      </c>
      <c r="G83" s="4" t="str">
        <f>TEXT(MC[[#This Row],[Date]],"mmm-yy")</f>
        <v>Jun-25</v>
      </c>
      <c r="H83" s="4">
        <f>DAY(EOMONTH(MC[[#This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113"/>
      <c r="T83" s="113"/>
      <c r="U83" s="113"/>
      <c r="V83" s="113"/>
      <c r="W83" s="113"/>
      <c r="X83" s="113"/>
      <c r="Y83" s="113"/>
      <c r="Z83" s="113"/>
      <c r="AA83" s="113"/>
      <c r="AB83" s="113"/>
      <c r="AC83" s="113"/>
      <c r="AD83" s="4">
        <f>SUM(MC[[#This Row],[ICR1]:[ICR19]])</f>
        <v>0</v>
      </c>
      <c r="AE83" s="113"/>
      <c r="AF83" s="113"/>
      <c r="AG83" s="113"/>
      <c r="AH83" s="113"/>
      <c r="AI83" s="113"/>
      <c r="AJ83" s="113"/>
      <c r="AK83" s="113"/>
    </row>
    <row r="84" spans="1:37">
      <c r="A84" s="113">
        <f t="shared" si="3"/>
        <v>82</v>
      </c>
      <c r="B84" s="111">
        <f t="shared" si="2"/>
        <v>45826</v>
      </c>
      <c r="C84" s="181">
        <f>YEAR(MC[[#This Row],[Date]])+IF(MONTH(MC[[#This Row],[Date]])&gt;=4,1,0)</f>
        <v>2026</v>
      </c>
      <c r="D84" s="112">
        <f>YEAR(MC[[#This Row],[Date]])</f>
        <v>2025</v>
      </c>
      <c r="E84" s="334" t="s">
        <v>364</v>
      </c>
      <c r="F84" s="334" t="s">
        <v>364</v>
      </c>
      <c r="G84" s="4" t="str">
        <f>TEXT(MC[[#This Row],[Date]],"mmm-yy")</f>
        <v>Jun-25</v>
      </c>
      <c r="H84" s="4">
        <f>DAY(EOMONTH(MC[[#This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113"/>
      <c r="T84" s="113"/>
      <c r="U84" s="113"/>
      <c r="V84" s="113"/>
      <c r="W84" s="113"/>
      <c r="X84" s="113"/>
      <c r="Y84" s="113"/>
      <c r="Z84" s="113"/>
      <c r="AA84" s="113"/>
      <c r="AB84" s="113"/>
      <c r="AC84" s="113"/>
      <c r="AD84" s="4">
        <f>SUM(MC[[#This Row],[ICR1]:[ICR19]])</f>
        <v>0</v>
      </c>
      <c r="AE84" s="113"/>
      <c r="AF84" s="113"/>
      <c r="AG84" s="113"/>
      <c r="AH84" s="113"/>
      <c r="AI84" s="113"/>
      <c r="AJ84" s="113"/>
      <c r="AK84" s="113"/>
    </row>
    <row r="85" spans="1:37">
      <c r="A85" s="113">
        <f t="shared" si="3"/>
        <v>83</v>
      </c>
      <c r="B85" s="111">
        <f t="shared" si="2"/>
        <v>45827</v>
      </c>
      <c r="C85" s="181">
        <f>YEAR(MC[[#This Row],[Date]])+IF(MONTH(MC[[#This Row],[Date]])&gt;=4,1,0)</f>
        <v>2026</v>
      </c>
      <c r="D85" s="112">
        <f>YEAR(MC[[#This Row],[Date]])</f>
        <v>2025</v>
      </c>
      <c r="E85" s="334" t="s">
        <v>364</v>
      </c>
      <c r="F85" s="334" t="s">
        <v>364</v>
      </c>
      <c r="G85" s="4" t="str">
        <f>TEXT(MC[[#This Row],[Date]],"mmm-yy")</f>
        <v>Jun-25</v>
      </c>
      <c r="H85" s="4">
        <f>DAY(EOMONTH(MC[[#This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113"/>
      <c r="T85" s="113"/>
      <c r="U85" s="113"/>
      <c r="V85" s="113"/>
      <c r="W85" s="113"/>
      <c r="X85" s="113"/>
      <c r="Y85" s="113"/>
      <c r="Z85" s="113"/>
      <c r="AA85" s="113"/>
      <c r="AB85" s="113"/>
      <c r="AC85" s="113"/>
      <c r="AD85" s="4">
        <f>SUM(MC[[#This Row],[ICR1]:[ICR19]])</f>
        <v>0</v>
      </c>
      <c r="AE85" s="113"/>
      <c r="AF85" s="113"/>
      <c r="AG85" s="113"/>
      <c r="AH85" s="113"/>
      <c r="AI85" s="113"/>
      <c r="AJ85" s="113"/>
      <c r="AK85" s="113"/>
    </row>
    <row r="86" spans="1:37">
      <c r="A86" s="113">
        <f t="shared" si="3"/>
        <v>84</v>
      </c>
      <c r="B86" s="111">
        <f t="shared" si="2"/>
        <v>45828</v>
      </c>
      <c r="C86" s="181">
        <f>YEAR(MC[[#This Row],[Date]])+IF(MONTH(MC[[#This Row],[Date]])&gt;=4,1,0)</f>
        <v>2026</v>
      </c>
      <c r="D86" s="112">
        <f>YEAR(MC[[#This Row],[Date]])</f>
        <v>2025</v>
      </c>
      <c r="E86" s="334" t="s">
        <v>364</v>
      </c>
      <c r="F86" s="334" t="s">
        <v>364</v>
      </c>
      <c r="G86" s="4" t="str">
        <f>TEXT(MC[[#This Row],[Date]],"mmm-yy")</f>
        <v>Jun-25</v>
      </c>
      <c r="H86" s="4">
        <f>DAY(EOMONTH(MC[[#This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113"/>
      <c r="T86" s="113"/>
      <c r="U86" s="113"/>
      <c r="V86" s="113"/>
      <c r="W86" s="113"/>
      <c r="X86" s="113"/>
      <c r="Y86" s="113"/>
      <c r="Z86" s="113"/>
      <c r="AA86" s="113"/>
      <c r="AB86" s="113"/>
      <c r="AC86" s="113"/>
      <c r="AD86" s="4">
        <f>SUM(MC[[#This Row],[ICR1]:[ICR19]])</f>
        <v>0</v>
      </c>
      <c r="AE86" s="113"/>
      <c r="AF86" s="113"/>
      <c r="AG86" s="113"/>
      <c r="AH86" s="113"/>
      <c r="AI86" s="113"/>
      <c r="AJ86" s="113"/>
      <c r="AK86" s="113"/>
    </row>
    <row r="87" spans="1:37">
      <c r="A87" s="113">
        <f t="shared" si="3"/>
        <v>85</v>
      </c>
      <c r="B87" s="111">
        <f t="shared" si="2"/>
        <v>45829</v>
      </c>
      <c r="C87" s="181">
        <f>YEAR(MC[[#This Row],[Date]])+IF(MONTH(MC[[#This Row],[Date]])&gt;=4,1,0)</f>
        <v>2026</v>
      </c>
      <c r="D87" s="112">
        <f>YEAR(MC[[#This Row],[Date]])</f>
        <v>2025</v>
      </c>
      <c r="E87" s="334" t="s">
        <v>364</v>
      </c>
      <c r="F87" s="334" t="s">
        <v>364</v>
      </c>
      <c r="G87" s="4" t="str">
        <f>TEXT(MC[[#This Row],[Date]],"mmm-yy")</f>
        <v>Jun-25</v>
      </c>
      <c r="H87" s="4">
        <f>DAY(EOMONTH(MC[[#This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113"/>
      <c r="T87" s="113"/>
      <c r="U87" s="113"/>
      <c r="V87" s="113"/>
      <c r="W87" s="113"/>
      <c r="X87" s="113"/>
      <c r="Y87" s="113"/>
      <c r="Z87" s="113"/>
      <c r="AA87" s="113"/>
      <c r="AB87" s="113"/>
      <c r="AC87" s="113"/>
      <c r="AD87" s="4">
        <f>SUM(MC[[#This Row],[ICR1]:[ICR19]])</f>
        <v>0</v>
      </c>
      <c r="AE87" s="113"/>
      <c r="AF87" s="113"/>
      <c r="AG87" s="113"/>
      <c r="AH87" s="113"/>
      <c r="AI87" s="113"/>
      <c r="AJ87" s="113"/>
      <c r="AK87" s="113"/>
    </row>
    <row r="88" spans="1:37">
      <c r="A88" s="113">
        <f t="shared" si="3"/>
        <v>86</v>
      </c>
      <c r="B88" s="301"/>
      <c r="C88" s="181">
        <f>YEAR(MC[[#This Row],[Date]])+IF(MONTH(MC[[#This Row],[Date]])&gt;=4,1,0)</f>
        <v>1900</v>
      </c>
      <c r="D88" s="112">
        <f>YEAR(MC[[#This Row],[Date]])</f>
        <v>1900</v>
      </c>
      <c r="E88" s="233"/>
      <c r="F88" s="113"/>
      <c r="G88" s="4" t="str">
        <f>TEXT(MC[[#This Row],[Date]],"mmm-yy")</f>
        <v>Jan-00</v>
      </c>
      <c r="H88" s="4">
        <f>DAY(EOMONTH(MC[[#This Row],[Month Year]],0))</f>
        <v>31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113"/>
      <c r="T88" s="113"/>
      <c r="U88" s="113"/>
      <c r="V88" s="113"/>
      <c r="W88" s="113"/>
      <c r="X88" s="113"/>
      <c r="Y88" s="113"/>
      <c r="Z88" s="113"/>
      <c r="AA88" s="113"/>
      <c r="AB88" s="113"/>
      <c r="AC88" s="113"/>
      <c r="AD88" s="4">
        <f>SUM(MC[[#This Row],[ICR1]:[ICR19]])</f>
        <v>0</v>
      </c>
      <c r="AE88" s="113"/>
      <c r="AF88" s="113"/>
      <c r="AG88" s="113"/>
      <c r="AH88" s="113"/>
      <c r="AI88" s="113"/>
      <c r="AJ88" s="113"/>
      <c r="AK88" s="113"/>
    </row>
    <row r="89" spans="1:37">
      <c r="A89" s="113">
        <f t="shared" si="3"/>
        <v>87</v>
      </c>
      <c r="B89" s="301"/>
      <c r="C89" s="181">
        <f>YEAR(MC[[#This Row],[Date]])+IF(MONTH(MC[[#This Row],[Date]])&gt;=4,1,0)</f>
        <v>1900</v>
      </c>
      <c r="D89" s="112">
        <f>YEAR(MC[[#This Row],[Date]])</f>
        <v>1900</v>
      </c>
      <c r="E89" s="233"/>
      <c r="F89" s="113"/>
      <c r="G89" s="4" t="str">
        <f>TEXT(MC[[#This Row],[Date]],"mmm-yy")</f>
        <v>Jan-00</v>
      </c>
      <c r="H89" s="4">
        <f>DAY(EOMONTH(MC[[#This Row],[Month Year]],0))</f>
        <v>31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113"/>
      <c r="T89" s="113"/>
      <c r="U89" s="113"/>
      <c r="V89" s="113"/>
      <c r="W89" s="113"/>
      <c r="X89" s="113"/>
      <c r="Y89" s="113"/>
      <c r="Z89" s="113"/>
      <c r="AA89" s="113"/>
      <c r="AB89" s="113"/>
      <c r="AC89" s="113"/>
      <c r="AD89" s="4">
        <f>SUM(MC[[#This Row],[ICR1]:[ICR19]])</f>
        <v>0</v>
      </c>
      <c r="AE89" s="113"/>
      <c r="AF89" s="113"/>
      <c r="AG89" s="113"/>
      <c r="AH89" s="113"/>
      <c r="AI89" s="113"/>
      <c r="AJ89" s="113"/>
      <c r="AK89" s="113"/>
    </row>
    <row r="90" spans="1:37">
      <c r="A90" s="113">
        <f t="shared" si="3"/>
        <v>88</v>
      </c>
      <c r="B90" s="301"/>
      <c r="C90" s="181">
        <f>YEAR(MC[[#This Row],[Date]])+IF(MONTH(MC[[#This Row],[Date]])&gt;=4,1,0)</f>
        <v>1900</v>
      </c>
      <c r="D90" s="112">
        <f>YEAR(MC[[#This Row],[Date]])</f>
        <v>1900</v>
      </c>
      <c r="E90" s="233"/>
      <c r="F90" s="113"/>
      <c r="G90" s="4" t="str">
        <f>TEXT(MC[[#This Row],[Date]],"mmm-yy")</f>
        <v>Jan-00</v>
      </c>
      <c r="H90" s="4">
        <f>DAY(EOMONTH(MC[[#This Row],[Month Year]],0))</f>
        <v>31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113"/>
      <c r="T90" s="113"/>
      <c r="U90" s="113"/>
      <c r="V90" s="113"/>
      <c r="W90" s="113"/>
      <c r="X90" s="113"/>
      <c r="Y90" s="113"/>
      <c r="Z90" s="113"/>
      <c r="AA90" s="113"/>
      <c r="AB90" s="113"/>
      <c r="AC90" s="113"/>
      <c r="AD90" s="4">
        <f>SUM(MC[[#This Row],[ICR1]:[ICR19]])</f>
        <v>0</v>
      </c>
      <c r="AE90" s="113"/>
      <c r="AF90" s="113"/>
      <c r="AG90" s="113"/>
      <c r="AH90" s="113"/>
      <c r="AI90" s="113"/>
      <c r="AJ90" s="113"/>
      <c r="AK90" s="113"/>
    </row>
    <row r="91" spans="1:37">
      <c r="A91" s="113">
        <f t="shared" si="3"/>
        <v>89</v>
      </c>
      <c r="B91" s="301"/>
      <c r="C91" s="181">
        <f>YEAR(MC[[#This Row],[Date]])+IF(MONTH(MC[[#This Row],[Date]])&gt;=4,1,0)</f>
        <v>1900</v>
      </c>
      <c r="D91" s="112">
        <f>YEAR(MC[[#This Row],[Date]])</f>
        <v>1900</v>
      </c>
      <c r="E91" s="233"/>
      <c r="F91" s="113"/>
      <c r="G91" s="4" t="str">
        <f>TEXT(MC[[#This Row],[Date]],"mmm-yy")</f>
        <v>Jan-00</v>
      </c>
      <c r="H91" s="4">
        <f>DAY(EOMONTH(MC[[#This Row],[Month Year]],0))</f>
        <v>31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113"/>
      <c r="T91" s="113"/>
      <c r="U91" s="113"/>
      <c r="V91" s="113"/>
      <c r="W91" s="113"/>
      <c r="X91" s="113"/>
      <c r="Y91" s="113"/>
      <c r="Z91" s="113"/>
      <c r="AA91" s="113"/>
      <c r="AB91" s="113"/>
      <c r="AC91" s="113"/>
      <c r="AD91" s="4">
        <f>SUM(MC[[#This Row],[ICR1]:[ICR19]])</f>
        <v>0</v>
      </c>
      <c r="AE91" s="113"/>
      <c r="AF91" s="113"/>
      <c r="AG91" s="113"/>
      <c r="AH91" s="113"/>
      <c r="AI91" s="113"/>
      <c r="AJ91" s="113"/>
      <c r="AK91" s="113"/>
    </row>
    <row r="92" spans="1:37">
      <c r="A92" s="113">
        <f t="shared" si="3"/>
        <v>90</v>
      </c>
      <c r="B92" s="301"/>
      <c r="C92" s="181">
        <f>YEAR(MC[[#This Row],[Date]])+IF(MONTH(MC[[#This Row],[Date]])&gt;=4,1,0)</f>
        <v>1900</v>
      </c>
      <c r="D92" s="112">
        <f>YEAR(MC[[#This Row],[Date]])</f>
        <v>1900</v>
      </c>
      <c r="E92" s="233"/>
      <c r="F92" s="113"/>
      <c r="G92" s="4" t="str">
        <f>TEXT(MC[[#This Row],[Date]],"mmm-yy")</f>
        <v>Jan-00</v>
      </c>
      <c r="H92" s="4">
        <f>DAY(EOMONTH(MC[[#This Row],[Month Year]],0))</f>
        <v>31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113"/>
      <c r="T92" s="113"/>
      <c r="U92" s="113"/>
      <c r="V92" s="113"/>
      <c r="W92" s="113"/>
      <c r="X92" s="113"/>
      <c r="Y92" s="113"/>
      <c r="Z92" s="113"/>
      <c r="AA92" s="113"/>
      <c r="AB92" s="113"/>
      <c r="AC92" s="113"/>
      <c r="AD92" s="4">
        <f>SUM(MC[[#This Row],[ICR1]:[ICR19]])</f>
        <v>0</v>
      </c>
      <c r="AE92" s="113"/>
      <c r="AF92" s="113"/>
      <c r="AG92" s="113"/>
      <c r="AH92" s="113"/>
      <c r="AI92" s="113"/>
      <c r="AJ92" s="113"/>
      <c r="AK92" s="113"/>
    </row>
    <row r="93" spans="1:37">
      <c r="A93" s="113">
        <f t="shared" si="3"/>
        <v>91</v>
      </c>
      <c r="B93" s="301"/>
      <c r="C93" s="181">
        <f>YEAR(MC[[#This Row],[Date]])+IF(MONTH(MC[[#This Row],[Date]])&gt;=4,1,0)</f>
        <v>1900</v>
      </c>
      <c r="D93" s="112">
        <f>YEAR(MC[[#This Row],[Date]])</f>
        <v>1900</v>
      </c>
      <c r="E93" s="233"/>
      <c r="F93" s="113"/>
      <c r="G93" s="4" t="str">
        <f>TEXT(MC[[#This Row],[Date]],"mmm-yy")</f>
        <v>Jan-00</v>
      </c>
      <c r="H93" s="4">
        <f>DAY(EOMONTH(MC[[#This Row],[Month Year]],0))</f>
        <v>31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113"/>
      <c r="T93" s="113"/>
      <c r="U93" s="113"/>
      <c r="V93" s="113"/>
      <c r="W93" s="113"/>
      <c r="X93" s="113"/>
      <c r="Y93" s="113"/>
      <c r="Z93" s="113"/>
      <c r="AA93" s="113"/>
      <c r="AB93" s="113"/>
      <c r="AC93" s="113"/>
      <c r="AD93" s="4">
        <f>SUM(MC[[#This Row],[ICR1]:[ICR19]])</f>
        <v>0</v>
      </c>
      <c r="AE93" s="113"/>
      <c r="AF93" s="113"/>
      <c r="AG93" s="113"/>
      <c r="AH93" s="113"/>
      <c r="AI93" s="113"/>
      <c r="AJ93" s="113"/>
      <c r="AK93" s="113"/>
    </row>
  </sheetData>
  <phoneticPr fontId="40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37"/>
  <sheetViews>
    <sheetView topLeftCell="A2" zoomScale="80" zoomScaleNormal="80" workbookViewId="0">
      <pane xSplit="2" ySplit="1" topLeftCell="C26" activePane="bottomRight" state="frozen"/>
      <selection pane="topRight" activeCell="Z69" sqref="Z69"/>
      <selection pane="bottomLeft" activeCell="Z69" sqref="Z69"/>
      <selection pane="bottomRight" activeCell="J26" sqref="J26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9" max="9" width="9.1796875" customWidth="1"/>
    <col min="10" max="11" width="13.1796875" customWidth="1"/>
    <col min="12" max="13" width="11.453125" bestFit="1" customWidth="1"/>
    <col min="14" max="16" width="13.1796875" customWidth="1"/>
    <col min="17" max="29" width="11.1796875" style="4" customWidth="1"/>
    <col min="30" max="32" width="13.1796875" customWidth="1"/>
    <col min="33" max="33" width="11.81640625" customWidth="1"/>
    <col min="34" max="35" width="13.1796875" customWidth="1"/>
    <col min="36" max="36" width="48.1796875" customWidth="1"/>
  </cols>
  <sheetData>
    <row r="1" spans="1:37" hidden="1">
      <c r="P1" s="4"/>
      <c r="Q1"/>
      <c r="R1"/>
      <c r="S1"/>
      <c r="T1"/>
      <c r="U1"/>
      <c r="V1"/>
      <c r="W1"/>
      <c r="X1"/>
      <c r="Y1"/>
      <c r="Z1"/>
      <c r="AA1"/>
      <c r="AB1"/>
      <c r="AC1"/>
    </row>
    <row r="2" spans="1:37" s="50" customFormat="1" ht="39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824</v>
      </c>
      <c r="AE2" s="108" t="s">
        <v>825</v>
      </c>
      <c r="AF2" s="108" t="s">
        <v>826</v>
      </c>
      <c r="AG2" s="108" t="s">
        <v>827</v>
      </c>
      <c r="AH2" s="108" t="s">
        <v>828</v>
      </c>
      <c r="AI2" s="108" t="s">
        <v>829</v>
      </c>
      <c r="AJ2" s="108" t="s">
        <v>830</v>
      </c>
      <c r="AK2" s="108" t="s">
        <v>831</v>
      </c>
    </row>
    <row r="3" spans="1:37">
      <c r="A3" s="113">
        <v>1</v>
      </c>
      <c r="B3" s="111">
        <v>45745</v>
      </c>
      <c r="C3" s="181">
        <f>YEAR(MC_2[[#This Row],[Date]])+IF(MONTH(MC_2[[#This Row],[Date]])&gt;=4,1,0)</f>
        <v>2025</v>
      </c>
      <c r="D3" s="112">
        <f>YEAR(MC_2[[#This Row],[Date]])</f>
        <v>2025</v>
      </c>
      <c r="E3" s="110" t="s">
        <v>364</v>
      </c>
      <c r="F3" s="110" t="s">
        <v>364</v>
      </c>
      <c r="G3" s="4" t="str">
        <f>TEXT(MC_2[[#This Row],[Date]],"mmm-yy")</f>
        <v>Mar-25</v>
      </c>
      <c r="H3" s="4">
        <f>DAY(EOMONTH(MC_2[[#This Row],[Month Year]],0))</f>
        <v>31</v>
      </c>
      <c r="I3" s="113"/>
      <c r="J3" s="113"/>
      <c r="K3" s="113"/>
      <c r="L3" s="113"/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4">
        <f>SUM(MC_2[[#This Row],[ICR1]:[ICR16]])</f>
        <v>0</v>
      </c>
      <c r="AE3" s="113"/>
      <c r="AF3" s="113"/>
      <c r="AG3" s="113"/>
      <c r="AH3" s="113"/>
      <c r="AI3" s="113"/>
      <c r="AJ3" s="113"/>
      <c r="AK3" s="113"/>
    </row>
    <row r="4" spans="1:37">
      <c r="A4" s="113">
        <f>A3+1</f>
        <v>2</v>
      </c>
      <c r="B4" s="111">
        <f t="shared" ref="B4:B30" si="0">B3+1</f>
        <v>45746</v>
      </c>
      <c r="C4" s="181">
        <f>YEAR(MC_2[[#This Row],[Date]])+IF(MONTH(MC_2[[#This Row],[Date]])&gt;=4,1,0)</f>
        <v>2025</v>
      </c>
      <c r="D4" s="112">
        <f>YEAR(MC_2[[#This Row],[Date]])</f>
        <v>2025</v>
      </c>
      <c r="E4" s="110" t="s">
        <v>364</v>
      </c>
      <c r="F4" s="110" t="s">
        <v>364</v>
      </c>
      <c r="G4" s="4" t="str">
        <f>TEXT(MC_2[[#This Row],[Date]],"mmm-yy")</f>
        <v>Mar-25</v>
      </c>
      <c r="H4" s="4">
        <f>DAY(EOMONTH(MC_2[[#This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SUM(MC_2[[#This Row],[ICR1]:[ICR16]])</f>
        <v>0</v>
      </c>
      <c r="AE4" s="113"/>
      <c r="AF4" s="113"/>
      <c r="AG4" s="113"/>
      <c r="AH4" s="113"/>
      <c r="AI4" s="113"/>
      <c r="AJ4" s="113"/>
      <c r="AK4" s="113"/>
    </row>
    <row r="5" spans="1:37">
      <c r="A5" s="113">
        <f t="shared" ref="A5:A37" si="1">A4+1</f>
        <v>3</v>
      </c>
      <c r="B5" s="111">
        <f t="shared" si="0"/>
        <v>45747</v>
      </c>
      <c r="C5" s="181">
        <f>YEAR(MC_2[[#This Row],[Date]])+IF(MONTH(MC_2[[#This Row],[Date]])&gt;=4,1,0)</f>
        <v>2025</v>
      </c>
      <c r="D5" s="112">
        <f>YEAR(MC_2[[#This Row],[Date]])</f>
        <v>2025</v>
      </c>
      <c r="E5" s="110" t="s">
        <v>364</v>
      </c>
      <c r="F5" s="110" t="s">
        <v>364</v>
      </c>
      <c r="G5" s="4" t="str">
        <f>TEXT(MC_2[[#This Row],[Date]],"mmm-yy")</f>
        <v>Mar-25</v>
      </c>
      <c r="H5" s="4">
        <f>DAY(EOMONTH(MC_2[[#This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SUM(MC_2[[#This Row],[ICR1]:[ICR16]])</f>
        <v>0</v>
      </c>
      <c r="AE5" s="113"/>
      <c r="AF5" s="113"/>
      <c r="AG5" s="113"/>
      <c r="AH5" s="113"/>
      <c r="AI5" s="113"/>
      <c r="AJ5" s="113"/>
      <c r="AK5" s="113"/>
    </row>
    <row r="6" spans="1:37">
      <c r="A6" s="113">
        <f t="shared" si="1"/>
        <v>4</v>
      </c>
      <c r="B6" s="111">
        <f t="shared" si="0"/>
        <v>45748</v>
      </c>
      <c r="C6" s="181">
        <f>YEAR(MC_2[[#This Row],[Date]])+IF(MONTH(MC_2[[#This Row],[Date]])&gt;=4,1,0)</f>
        <v>2026</v>
      </c>
      <c r="D6" s="112">
        <f>YEAR(MC_2[[#This Row],[Date]])</f>
        <v>2025</v>
      </c>
      <c r="E6" s="110" t="s">
        <v>364</v>
      </c>
      <c r="F6" s="110" t="s">
        <v>364</v>
      </c>
      <c r="G6" s="4" t="str">
        <f>TEXT(MC_2[[#This Row],[Date]],"mmm-yy")</f>
        <v>Apr-25</v>
      </c>
      <c r="H6" s="4">
        <f>DAY(EOMONTH(MC_2[[#This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SUM(MC_2[[#This Row],[ICR1]:[ICR16]])</f>
        <v>0</v>
      </c>
      <c r="AE6" s="113"/>
      <c r="AF6" s="113"/>
      <c r="AG6" s="113"/>
      <c r="AH6" s="113"/>
      <c r="AI6" s="113"/>
      <c r="AJ6" s="113"/>
      <c r="AK6" s="113"/>
    </row>
    <row r="7" spans="1:37">
      <c r="A7" s="113">
        <f t="shared" si="1"/>
        <v>5</v>
      </c>
      <c r="B7" s="111">
        <f t="shared" si="0"/>
        <v>45749</v>
      </c>
      <c r="C7" s="181">
        <f>YEAR(MC_2[[#This Row],[Date]])+IF(MONTH(MC_2[[#This Row],[Date]])&gt;=4,1,0)</f>
        <v>2026</v>
      </c>
      <c r="D7" s="112">
        <f>YEAR(MC_2[[#This Row],[Date]])</f>
        <v>2025</v>
      </c>
      <c r="E7" s="110" t="s">
        <v>364</v>
      </c>
      <c r="F7" s="110" t="s">
        <v>364</v>
      </c>
      <c r="G7" s="4" t="str">
        <f>TEXT(MC_2[[#This Row],[Date]],"mmm-yy")</f>
        <v>Apr-25</v>
      </c>
      <c r="H7" s="4">
        <f>DAY(EOMONTH(MC_2[[#This Row],[Month Year]],0))</f>
        <v>30</v>
      </c>
      <c r="I7" s="113">
        <v>1</v>
      </c>
      <c r="J7" s="113">
        <v>6</v>
      </c>
      <c r="K7" s="113">
        <v>0</v>
      </c>
      <c r="L7" s="113">
        <v>0</v>
      </c>
      <c r="M7" s="113">
        <v>0</v>
      </c>
      <c r="N7" s="113">
        <v>0</v>
      </c>
      <c r="O7" s="113">
        <v>0</v>
      </c>
      <c r="P7" s="113">
        <v>0</v>
      </c>
      <c r="Q7" s="113">
        <v>0</v>
      </c>
      <c r="R7" s="113">
        <v>0</v>
      </c>
      <c r="S7" s="113">
        <v>0</v>
      </c>
      <c r="T7" s="113">
        <v>0</v>
      </c>
      <c r="U7" s="113">
        <v>5365</v>
      </c>
      <c r="V7" s="113">
        <v>0</v>
      </c>
      <c r="W7" s="113">
        <v>0</v>
      </c>
      <c r="X7" s="113">
        <v>0</v>
      </c>
      <c r="Y7" s="113">
        <v>0</v>
      </c>
      <c r="Z7" s="113">
        <v>0</v>
      </c>
      <c r="AA7" s="113"/>
      <c r="AB7" s="113"/>
      <c r="AC7" s="113"/>
      <c r="AD7" s="4">
        <f>SUM(MC_2[[#This Row],[ICR1]:[ICR16]])</f>
        <v>5365</v>
      </c>
      <c r="AE7" s="114">
        <v>0.25</v>
      </c>
      <c r="AF7" s="114">
        <v>0.60416666666666663</v>
      </c>
      <c r="AG7" s="113"/>
      <c r="AH7" s="113"/>
      <c r="AI7" s="113" t="s">
        <v>833</v>
      </c>
      <c r="AJ7" s="113"/>
      <c r="AK7" s="113"/>
    </row>
    <row r="8" spans="1:37">
      <c r="A8" s="113">
        <f t="shared" si="1"/>
        <v>6</v>
      </c>
      <c r="B8" s="111">
        <f t="shared" si="0"/>
        <v>45750</v>
      </c>
      <c r="C8" s="181">
        <f>YEAR(MC_2[[#This Row],[Date]])+IF(MONTH(MC_2[[#This Row],[Date]])&gt;=4,1,0)</f>
        <v>2026</v>
      </c>
      <c r="D8" s="112">
        <f>YEAR(MC_2[[#This Row],[Date]])</f>
        <v>2025</v>
      </c>
      <c r="E8" s="110" t="s">
        <v>364</v>
      </c>
      <c r="F8" s="110" t="s">
        <v>364</v>
      </c>
      <c r="G8" s="4" t="str">
        <f>TEXT(MC_2[[#This Row],[Date]],"mmm-yy")</f>
        <v>Apr-25</v>
      </c>
      <c r="H8" s="4">
        <f>DAY(EOMONTH(MC_2[[#This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SUM(MC_2[[#This Row],[ICR1]:[ICR16]])</f>
        <v>0</v>
      </c>
      <c r="AE8" s="113"/>
      <c r="AF8" s="113"/>
      <c r="AG8" s="113"/>
      <c r="AH8" s="113"/>
      <c r="AI8" s="113"/>
      <c r="AJ8" s="113"/>
      <c r="AK8" s="113"/>
    </row>
    <row r="9" spans="1:37">
      <c r="A9" s="113">
        <f t="shared" si="1"/>
        <v>7</v>
      </c>
      <c r="B9" s="111">
        <f t="shared" si="0"/>
        <v>45751</v>
      </c>
      <c r="C9" s="181">
        <f>YEAR(MC_2[[#This Row],[Date]])+IF(MONTH(MC_2[[#This Row],[Date]])&gt;=4,1,0)</f>
        <v>2026</v>
      </c>
      <c r="D9" s="112">
        <f>YEAR(MC_2[[#This Row],[Date]])</f>
        <v>2025</v>
      </c>
      <c r="E9" s="110" t="s">
        <v>364</v>
      </c>
      <c r="F9" s="110" t="s">
        <v>364</v>
      </c>
      <c r="G9" s="4" t="str">
        <f>TEXT(MC_2[[#This Row],[Date]],"mmm-yy")</f>
        <v>Apr-25</v>
      </c>
      <c r="H9" s="4">
        <f>DAY(EOMONTH(MC_2[[#This Row],[Month Year]],0))</f>
        <v>30</v>
      </c>
      <c r="I9" s="113">
        <v>1</v>
      </c>
      <c r="J9" s="113">
        <v>6</v>
      </c>
      <c r="K9" s="113">
        <v>0</v>
      </c>
      <c r="L9" s="113">
        <v>0</v>
      </c>
      <c r="M9" s="113">
        <v>0</v>
      </c>
      <c r="N9" s="113">
        <v>0</v>
      </c>
      <c r="O9" s="113">
        <v>0</v>
      </c>
      <c r="P9" s="113">
        <v>0</v>
      </c>
      <c r="Q9" s="113">
        <v>0</v>
      </c>
      <c r="R9" s="113">
        <v>0</v>
      </c>
      <c r="S9" s="113">
        <v>0</v>
      </c>
      <c r="T9" s="113">
        <v>0</v>
      </c>
      <c r="U9" s="113">
        <v>0</v>
      </c>
      <c r="V9" s="113">
        <v>5046</v>
      </c>
      <c r="W9" s="113">
        <v>0</v>
      </c>
      <c r="X9" s="113">
        <v>0</v>
      </c>
      <c r="Y9" s="113">
        <v>0</v>
      </c>
      <c r="Z9" s="113">
        <v>0</v>
      </c>
      <c r="AA9" s="113"/>
      <c r="AB9" s="113"/>
      <c r="AC9" s="113"/>
      <c r="AD9" s="4">
        <f>SUM(MC_2[[#This Row],[ICR1]:[ICR16]])</f>
        <v>5046</v>
      </c>
      <c r="AE9" s="114">
        <v>0.25</v>
      </c>
      <c r="AF9" s="114">
        <v>0.60416666666666663</v>
      </c>
      <c r="AG9" s="113"/>
      <c r="AH9" s="113"/>
      <c r="AI9" s="113" t="s">
        <v>833</v>
      </c>
      <c r="AJ9" s="113"/>
      <c r="AK9" s="113"/>
    </row>
    <row r="10" spans="1:37">
      <c r="A10" s="113">
        <f t="shared" si="1"/>
        <v>8</v>
      </c>
      <c r="B10" s="111">
        <f t="shared" si="0"/>
        <v>45752</v>
      </c>
      <c r="C10" s="181">
        <f>YEAR(MC_2[[#This Row],[Date]])+IF(MONTH(MC_2[[#This Row],[Date]])&gt;=4,1,0)</f>
        <v>2026</v>
      </c>
      <c r="D10" s="112">
        <f>YEAR(MC_2[[#This Row],[Date]])</f>
        <v>2025</v>
      </c>
      <c r="E10" s="110" t="s">
        <v>364</v>
      </c>
      <c r="F10" s="110" t="s">
        <v>364</v>
      </c>
      <c r="G10" s="4" t="str">
        <f>TEXT(MC_2[[#This Row],[Date]],"mmm-yy")</f>
        <v>Apr-25</v>
      </c>
      <c r="H10" s="4">
        <f>DAY(EOMONTH(MC_2[[#This Row],[Month Year]],0))</f>
        <v>30</v>
      </c>
      <c r="I10" s="113"/>
      <c r="J10" s="113"/>
      <c r="K10" s="113"/>
      <c r="L10" s="113"/>
      <c r="M10" s="113"/>
      <c r="N10" s="113"/>
      <c r="O10" s="113"/>
      <c r="P10" s="113"/>
      <c r="Q10" s="113"/>
      <c r="R10" s="113"/>
      <c r="S10" s="113"/>
      <c r="T10" s="113"/>
      <c r="U10" s="113"/>
      <c r="V10" s="113"/>
      <c r="W10" s="113"/>
      <c r="X10" s="113"/>
      <c r="Y10" s="113"/>
      <c r="Z10" s="113"/>
      <c r="AA10" s="113"/>
      <c r="AB10" s="113"/>
      <c r="AC10" s="113"/>
      <c r="AD10" s="4">
        <f>SUM(MC_2[[#This Row],[ICR1]:[ICR16]])</f>
        <v>0</v>
      </c>
      <c r="AE10" s="113"/>
      <c r="AF10" s="113"/>
      <c r="AG10" s="113"/>
      <c r="AH10" s="113"/>
      <c r="AI10" s="113"/>
      <c r="AJ10" s="113"/>
      <c r="AK10" s="113"/>
    </row>
    <row r="11" spans="1:37">
      <c r="A11" s="113">
        <f t="shared" si="1"/>
        <v>9</v>
      </c>
      <c r="B11" s="111">
        <f t="shared" si="0"/>
        <v>45753</v>
      </c>
      <c r="C11" s="181">
        <f>YEAR(MC_2[[#This Row],[Date]])+IF(MONTH(MC_2[[#This Row],[Date]])&gt;=4,1,0)</f>
        <v>2026</v>
      </c>
      <c r="D11" s="112">
        <f>YEAR(MC_2[[#This Row],[Date]])</f>
        <v>2025</v>
      </c>
      <c r="E11" s="110" t="s">
        <v>364</v>
      </c>
      <c r="F11" s="110" t="s">
        <v>364</v>
      </c>
      <c r="G11" s="4" t="str">
        <f>TEXT(MC_2[[#This Row],[Date]],"mmm-yy")</f>
        <v>Apr-25</v>
      </c>
      <c r="H11" s="4">
        <f>DAY(EOMONTH(MC_2[[#This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SUM(MC_2[[#This Row],[ICR1]:[ICR16]])</f>
        <v>0</v>
      </c>
      <c r="AE11" s="113"/>
      <c r="AF11" s="113"/>
      <c r="AG11" s="113"/>
      <c r="AH11" s="113"/>
      <c r="AI11" s="113"/>
      <c r="AJ11" s="113"/>
      <c r="AK11" s="113"/>
    </row>
    <row r="12" spans="1:37">
      <c r="A12" s="113">
        <f t="shared" si="1"/>
        <v>10</v>
      </c>
      <c r="B12" s="111">
        <f t="shared" si="0"/>
        <v>45754</v>
      </c>
      <c r="C12" s="181">
        <f>YEAR(MC_2[[#This Row],[Date]])+IF(MONTH(MC_2[[#This Row],[Date]])&gt;=4,1,0)</f>
        <v>2026</v>
      </c>
      <c r="D12" s="112">
        <f>YEAR(MC_2[[#This Row],[Date]])</f>
        <v>2025</v>
      </c>
      <c r="E12" s="110" t="s">
        <v>364</v>
      </c>
      <c r="F12" s="110" t="s">
        <v>364</v>
      </c>
      <c r="G12" s="4" t="str">
        <f>TEXT(MC_2[[#This Row],[Date]],"mmm-yy")</f>
        <v>Apr-25</v>
      </c>
      <c r="H12" s="4">
        <f>DAY(EOMONTH(MC_2[[#This Row],[Month Year]],0))</f>
        <v>30</v>
      </c>
      <c r="I12" s="113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113"/>
      <c r="V12" s="113"/>
      <c r="W12" s="113"/>
      <c r="X12" s="113"/>
      <c r="Y12" s="113"/>
      <c r="Z12" s="113"/>
      <c r="AA12" s="113"/>
      <c r="AB12" s="113"/>
      <c r="AC12" s="113"/>
      <c r="AD12" s="4">
        <f>SUM(MC_2[[#This Row],[ICR1]:[ICR16]])</f>
        <v>0</v>
      </c>
      <c r="AE12" s="113"/>
      <c r="AF12" s="113"/>
      <c r="AG12" s="113"/>
      <c r="AH12" s="113"/>
      <c r="AI12" s="113"/>
      <c r="AJ12" s="113"/>
      <c r="AK12" s="113"/>
    </row>
    <row r="13" spans="1:37">
      <c r="A13" s="113">
        <f t="shared" si="1"/>
        <v>11</v>
      </c>
      <c r="B13" s="111">
        <f t="shared" si="0"/>
        <v>45755</v>
      </c>
      <c r="C13" s="181">
        <f>YEAR(MC_2[[#This Row],[Date]])+IF(MONTH(MC_2[[#This Row],[Date]])&gt;=4,1,0)</f>
        <v>2026</v>
      </c>
      <c r="D13" s="112">
        <f>YEAR(MC_2[[#This Row],[Date]])</f>
        <v>2025</v>
      </c>
      <c r="E13" s="110" t="s">
        <v>364</v>
      </c>
      <c r="F13" s="110" t="s">
        <v>364</v>
      </c>
      <c r="G13" s="4" t="str">
        <f>TEXT(MC_2[[#This Row],[Date]],"mmm-yy")</f>
        <v>Apr-25</v>
      </c>
      <c r="H13" s="4">
        <f>DAY(EOMONTH(MC_2[[#This Row],[Month Year]],0))</f>
        <v>30</v>
      </c>
      <c r="I13" s="113"/>
      <c r="J13" s="113"/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  <c r="AB13" s="113"/>
      <c r="AC13" s="113"/>
      <c r="AD13" s="4">
        <f>SUM(MC_2[[#This Row],[ICR1]:[ICR16]])</f>
        <v>0</v>
      </c>
      <c r="AE13" s="113"/>
      <c r="AF13" s="113"/>
      <c r="AG13" s="113"/>
      <c r="AH13" s="113"/>
      <c r="AI13" s="113"/>
      <c r="AJ13" s="113"/>
      <c r="AK13" s="113"/>
    </row>
    <row r="14" spans="1:37">
      <c r="A14" s="113">
        <f t="shared" si="1"/>
        <v>12</v>
      </c>
      <c r="B14" s="111">
        <f t="shared" si="0"/>
        <v>45756</v>
      </c>
      <c r="C14" s="181">
        <f>YEAR(MC_2[[#This Row],[Date]])+IF(MONTH(MC_2[[#This Row],[Date]])&gt;=4,1,0)</f>
        <v>2026</v>
      </c>
      <c r="D14" s="112">
        <f>YEAR(MC_2[[#This Row],[Date]])</f>
        <v>2025</v>
      </c>
      <c r="E14" s="110" t="s">
        <v>364</v>
      </c>
      <c r="F14" s="110" t="s">
        <v>364</v>
      </c>
      <c r="G14" s="4" t="str">
        <f>TEXT(MC_2[[#This Row],[Date]],"mmm-yy")</f>
        <v>Apr-25</v>
      </c>
      <c r="H14" s="4">
        <f>DAY(EOMONTH(MC_2[[#This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SUM(MC_2[[#This Row],[ICR1]:[ICR16]])</f>
        <v>0</v>
      </c>
      <c r="AE14" s="113"/>
      <c r="AF14" s="113"/>
      <c r="AG14" s="113"/>
      <c r="AH14" s="113"/>
      <c r="AI14" s="113"/>
      <c r="AJ14" s="113"/>
      <c r="AK14" s="113"/>
    </row>
    <row r="15" spans="1:37">
      <c r="A15" s="113">
        <f t="shared" si="1"/>
        <v>13</v>
      </c>
      <c r="B15" s="111">
        <f t="shared" si="0"/>
        <v>45757</v>
      </c>
      <c r="C15" s="181">
        <f>YEAR(MC_2[[#This Row],[Date]])+IF(MONTH(MC_2[[#This Row],[Date]])&gt;=4,1,0)</f>
        <v>2026</v>
      </c>
      <c r="D15" s="112">
        <f>YEAR(MC_2[[#This Row],[Date]])</f>
        <v>2025</v>
      </c>
      <c r="E15" s="110" t="s">
        <v>364</v>
      </c>
      <c r="F15" s="110" t="s">
        <v>364</v>
      </c>
      <c r="G15" s="4" t="str">
        <f>TEXT(MC_2[[#This Row],[Date]],"mmm-yy")</f>
        <v>Apr-25</v>
      </c>
      <c r="H15" s="4">
        <f>DAY(EOMONTH(MC_2[[#This Row],[Month Year]],0))</f>
        <v>30</v>
      </c>
      <c r="I15" s="113"/>
      <c r="J15" s="113"/>
      <c r="K15" s="113"/>
      <c r="L15" s="113"/>
      <c r="M15" s="113"/>
      <c r="N15" s="113"/>
      <c r="O15" s="113"/>
      <c r="P15" s="113"/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  <c r="AB15" s="113"/>
      <c r="AC15" s="113"/>
      <c r="AD15" s="4">
        <f>SUM(MC_2[[#This Row],[ICR1]:[ICR16]])</f>
        <v>0</v>
      </c>
      <c r="AE15" s="113"/>
      <c r="AF15" s="113"/>
      <c r="AG15" s="113"/>
      <c r="AH15" s="113"/>
      <c r="AI15" s="113"/>
      <c r="AJ15" s="113"/>
      <c r="AK15" s="113"/>
    </row>
    <row r="16" spans="1:37">
      <c r="A16" s="113">
        <f t="shared" si="1"/>
        <v>14</v>
      </c>
      <c r="B16" s="111">
        <f t="shared" si="0"/>
        <v>45758</v>
      </c>
      <c r="C16" s="181">
        <f>YEAR(MC_2[[#This Row],[Date]])+IF(MONTH(MC_2[[#This Row],[Date]])&gt;=4,1,0)</f>
        <v>2026</v>
      </c>
      <c r="D16" s="112">
        <f>YEAR(MC_2[[#This Row],[Date]])</f>
        <v>2025</v>
      </c>
      <c r="E16" s="110" t="s">
        <v>364</v>
      </c>
      <c r="F16" s="110" t="s">
        <v>364</v>
      </c>
      <c r="G16" s="4" t="str">
        <f>TEXT(MC_2[[#This Row],[Date]],"mmm-yy")</f>
        <v>Apr-25</v>
      </c>
      <c r="H16" s="4">
        <f>DAY(EOMONTH(MC_2[[#This Row],[Month Year]],0))</f>
        <v>30</v>
      </c>
      <c r="I16" s="113">
        <v>1</v>
      </c>
      <c r="J16" s="113">
        <v>5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1363</v>
      </c>
      <c r="V16" s="113">
        <v>4350</v>
      </c>
      <c r="W16" s="113">
        <v>0</v>
      </c>
      <c r="X16" s="113">
        <v>0</v>
      </c>
      <c r="Y16" s="113">
        <v>0</v>
      </c>
      <c r="Z16" s="113">
        <v>0</v>
      </c>
      <c r="AA16" s="113"/>
      <c r="AB16" s="113"/>
      <c r="AC16" s="113"/>
      <c r="AD16" s="4">
        <f>SUM(MC_2[[#This Row],[ICR1]:[ICR16]])</f>
        <v>5713</v>
      </c>
      <c r="AE16" s="114">
        <v>0.25</v>
      </c>
      <c r="AF16" s="114">
        <v>0.60416666666666663</v>
      </c>
      <c r="AG16" s="113"/>
      <c r="AH16" s="113"/>
      <c r="AI16" s="113" t="s">
        <v>833</v>
      </c>
      <c r="AJ16" s="113"/>
      <c r="AK16" s="113"/>
    </row>
    <row r="17" spans="1:37">
      <c r="A17" s="113">
        <f t="shared" si="1"/>
        <v>15</v>
      </c>
      <c r="B17" s="111">
        <f t="shared" si="0"/>
        <v>45759</v>
      </c>
      <c r="C17" s="181">
        <f>YEAR(MC_2[[#This Row],[Date]])+IF(MONTH(MC_2[[#This Row],[Date]])&gt;=4,1,0)</f>
        <v>2026</v>
      </c>
      <c r="D17" s="112">
        <f>YEAR(MC_2[[#This Row],[Date]])</f>
        <v>2025</v>
      </c>
      <c r="E17" s="110" t="s">
        <v>364</v>
      </c>
      <c r="F17" s="110" t="s">
        <v>364</v>
      </c>
      <c r="G17" s="4" t="str">
        <f>TEXT(MC_2[[#This Row],[Date]],"mmm-yy")</f>
        <v>Apr-25</v>
      </c>
      <c r="H17" s="4">
        <f>DAY(EOMONTH(MC_2[[#This Row],[Month Year]],0))</f>
        <v>30</v>
      </c>
      <c r="I17" s="113">
        <v>1</v>
      </c>
      <c r="J17" s="113">
        <v>5</v>
      </c>
      <c r="K17" s="113">
        <v>0</v>
      </c>
      <c r="L17" s="113">
        <v>0</v>
      </c>
      <c r="M17" s="113">
        <v>0</v>
      </c>
      <c r="N17" s="113">
        <v>0</v>
      </c>
      <c r="O17" s="113">
        <v>0</v>
      </c>
      <c r="P17" s="113">
        <v>0</v>
      </c>
      <c r="Q17" s="113">
        <v>0</v>
      </c>
      <c r="R17" s="113">
        <v>0</v>
      </c>
      <c r="S17" s="113">
        <v>0</v>
      </c>
      <c r="T17" s="113">
        <v>0</v>
      </c>
      <c r="U17" s="113">
        <v>0</v>
      </c>
      <c r="V17" s="113">
        <v>5626</v>
      </c>
      <c r="W17" s="113">
        <v>0</v>
      </c>
      <c r="X17" s="113">
        <v>0</v>
      </c>
      <c r="Y17" s="113">
        <v>0</v>
      </c>
      <c r="Z17" s="113">
        <v>0</v>
      </c>
      <c r="AA17" s="113"/>
      <c r="AB17" s="113"/>
      <c r="AC17" s="113"/>
      <c r="AD17" s="4">
        <f>SUM(MC_2[[#This Row],[ICR1]:[ICR16]])</f>
        <v>5626</v>
      </c>
      <c r="AE17" s="114">
        <v>0.25</v>
      </c>
      <c r="AF17" s="114">
        <v>0.60416666666666663</v>
      </c>
      <c r="AG17" s="113"/>
      <c r="AH17" s="113"/>
      <c r="AI17" s="113" t="s">
        <v>833</v>
      </c>
      <c r="AJ17" s="113"/>
      <c r="AK17" s="113"/>
    </row>
    <row r="18" spans="1:37">
      <c r="A18" s="113">
        <f t="shared" si="1"/>
        <v>16</v>
      </c>
      <c r="B18" s="111">
        <f t="shared" si="0"/>
        <v>45760</v>
      </c>
      <c r="C18" s="181">
        <f>YEAR(MC_2[[#This Row],[Date]])+IF(MONTH(MC_2[[#This Row],[Date]])&gt;=4,1,0)</f>
        <v>2026</v>
      </c>
      <c r="D18" s="112">
        <f>YEAR(MC_2[[#This Row],[Date]])</f>
        <v>2025</v>
      </c>
      <c r="E18" s="110" t="s">
        <v>364</v>
      </c>
      <c r="F18" s="110" t="s">
        <v>364</v>
      </c>
      <c r="G18" s="4" t="str">
        <f>TEXT(MC_2[[#This Row],[Date]],"mmm-yy")</f>
        <v>Apr-25</v>
      </c>
      <c r="H18" s="4">
        <f>DAY(EOMONTH(MC_2[[#This Row],[Month Year]],0))</f>
        <v>30</v>
      </c>
      <c r="I18" s="113">
        <v>1</v>
      </c>
      <c r="J18" s="113">
        <v>5</v>
      </c>
      <c r="K18" s="113">
        <v>0</v>
      </c>
      <c r="L18" s="113">
        <v>0</v>
      </c>
      <c r="M18" s="113">
        <v>0</v>
      </c>
      <c r="N18" s="113">
        <v>0</v>
      </c>
      <c r="O18" s="113">
        <v>0</v>
      </c>
      <c r="P18" s="113">
        <v>0</v>
      </c>
      <c r="Q18" s="113">
        <v>0</v>
      </c>
      <c r="R18" s="113">
        <v>0</v>
      </c>
      <c r="S18" s="113">
        <v>0</v>
      </c>
      <c r="T18" s="113">
        <v>0</v>
      </c>
      <c r="U18" s="113">
        <v>0</v>
      </c>
      <c r="V18" s="113">
        <v>5771</v>
      </c>
      <c r="W18" s="113">
        <v>0</v>
      </c>
      <c r="X18" s="113">
        <v>0</v>
      </c>
      <c r="Y18" s="113">
        <v>0</v>
      </c>
      <c r="Z18" s="113">
        <v>0</v>
      </c>
      <c r="AA18" s="113"/>
      <c r="AB18" s="113"/>
      <c r="AC18" s="113"/>
      <c r="AD18" s="4">
        <f>SUM(MC_2[[#This Row],[ICR1]:[ICR16]])</f>
        <v>5771</v>
      </c>
      <c r="AE18" s="114">
        <v>0.25</v>
      </c>
      <c r="AF18" s="114">
        <v>0.4375</v>
      </c>
      <c r="AG18" s="114">
        <v>0.66666666666666663</v>
      </c>
      <c r="AH18" s="114">
        <v>0.77083333333333337</v>
      </c>
      <c r="AI18" s="113" t="s">
        <v>833</v>
      </c>
      <c r="AJ18" s="113"/>
      <c r="AK18" s="113"/>
    </row>
    <row r="19" spans="1:37">
      <c r="A19" s="113">
        <f t="shared" si="1"/>
        <v>17</v>
      </c>
      <c r="B19" s="111">
        <f t="shared" si="0"/>
        <v>45761</v>
      </c>
      <c r="C19" s="181">
        <f>YEAR(MC_2[[#This Row],[Date]])+IF(MONTH(MC_2[[#This Row],[Date]])&gt;=4,1,0)</f>
        <v>2026</v>
      </c>
      <c r="D19" s="112">
        <f>YEAR(MC_2[[#This Row],[Date]])</f>
        <v>2025</v>
      </c>
      <c r="E19" s="110" t="s">
        <v>364</v>
      </c>
      <c r="F19" s="110" t="s">
        <v>364</v>
      </c>
      <c r="G19" s="4" t="str">
        <f>TEXT(MC_2[[#This Row],[Date]],"mmm-yy")</f>
        <v>Apr-25</v>
      </c>
      <c r="H19" s="4">
        <f>DAY(EOMONTH(MC_2[[#This Row],[Month Year]],0))</f>
        <v>30</v>
      </c>
      <c r="I19" s="113">
        <v>1</v>
      </c>
      <c r="J19" s="113">
        <v>5</v>
      </c>
      <c r="K19" s="113">
        <v>0</v>
      </c>
      <c r="L19" s="113">
        <v>0</v>
      </c>
      <c r="M19" s="113">
        <v>0</v>
      </c>
      <c r="N19" s="113">
        <v>0</v>
      </c>
      <c r="O19" s="113">
        <v>0</v>
      </c>
      <c r="P19" s="113">
        <v>0</v>
      </c>
      <c r="Q19" s="113">
        <v>0</v>
      </c>
      <c r="R19" s="113">
        <v>0</v>
      </c>
      <c r="S19" s="113">
        <v>0</v>
      </c>
      <c r="T19" s="113">
        <v>0</v>
      </c>
      <c r="U19" s="113">
        <v>0</v>
      </c>
      <c r="V19" s="113">
        <v>5568</v>
      </c>
      <c r="W19" s="113">
        <v>0</v>
      </c>
      <c r="X19" s="113">
        <v>0</v>
      </c>
      <c r="Y19" s="113">
        <v>0</v>
      </c>
      <c r="Z19" s="113">
        <v>0</v>
      </c>
      <c r="AA19" s="113"/>
      <c r="AB19" s="113"/>
      <c r="AC19" s="113"/>
      <c r="AD19" s="4">
        <f>SUM(MC_2[[#This Row],[ICR1]:[ICR16]])</f>
        <v>5568</v>
      </c>
      <c r="AE19" s="114">
        <v>0.25</v>
      </c>
      <c r="AF19" s="114">
        <v>0.4375</v>
      </c>
      <c r="AG19" s="114">
        <v>0.66666666666666663</v>
      </c>
      <c r="AH19" s="114">
        <v>0.77083333333333337</v>
      </c>
      <c r="AI19" s="113" t="s">
        <v>833</v>
      </c>
      <c r="AJ19" s="113"/>
      <c r="AK19" s="113"/>
    </row>
    <row r="20" spans="1:37">
      <c r="A20" s="113">
        <f t="shared" si="1"/>
        <v>18</v>
      </c>
      <c r="B20" s="111">
        <f t="shared" si="0"/>
        <v>45762</v>
      </c>
      <c r="C20" s="181">
        <f>YEAR(MC_2[[#This Row],[Date]])+IF(MONTH(MC_2[[#This Row],[Date]])&gt;=4,1,0)</f>
        <v>2026</v>
      </c>
      <c r="D20" s="112">
        <f>YEAR(MC_2[[#This Row],[Date]])</f>
        <v>2025</v>
      </c>
      <c r="E20" s="110" t="s">
        <v>364</v>
      </c>
      <c r="F20" s="110" t="s">
        <v>364</v>
      </c>
      <c r="G20" s="4" t="str">
        <f>TEXT(MC_2[[#This Row],[Date]],"mmm-yy")</f>
        <v>Apr-25</v>
      </c>
      <c r="H20" s="4">
        <f>DAY(EOMONTH(MC_2[[#This Row],[Month Year]],0))</f>
        <v>30</v>
      </c>
      <c r="I20" s="113">
        <v>1</v>
      </c>
      <c r="J20" s="113">
        <v>5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0</v>
      </c>
      <c r="W20" s="113">
        <v>6032</v>
      </c>
      <c r="X20" s="113">
        <v>0</v>
      </c>
      <c r="Y20" s="113">
        <v>0</v>
      </c>
      <c r="Z20" s="113">
        <v>0</v>
      </c>
      <c r="AA20" s="113"/>
      <c r="AB20" s="113"/>
      <c r="AC20" s="113"/>
      <c r="AD20" s="4">
        <f>SUM(MC_2[[#This Row],[ICR1]:[ICR16]])</f>
        <v>6032</v>
      </c>
      <c r="AE20" s="114">
        <v>0.25</v>
      </c>
      <c r="AF20" s="114">
        <v>0.4375</v>
      </c>
      <c r="AG20" s="114">
        <v>0.66666666666666663</v>
      </c>
      <c r="AH20" s="114">
        <v>0.77083333333333337</v>
      </c>
      <c r="AI20" s="113" t="s">
        <v>833</v>
      </c>
      <c r="AJ20" s="113"/>
      <c r="AK20" s="113"/>
    </row>
    <row r="21" spans="1:37">
      <c r="A21" s="113">
        <f t="shared" si="1"/>
        <v>19</v>
      </c>
      <c r="B21" s="111">
        <f t="shared" si="0"/>
        <v>45763</v>
      </c>
      <c r="C21" s="181">
        <f>YEAR(MC_2[[#This Row],[Date]])+IF(MONTH(MC_2[[#This Row],[Date]])&gt;=4,1,0)</f>
        <v>2026</v>
      </c>
      <c r="D21" s="112">
        <f>YEAR(MC_2[[#This Row],[Date]])</f>
        <v>2025</v>
      </c>
      <c r="E21" s="110" t="s">
        <v>364</v>
      </c>
      <c r="F21" s="110" t="s">
        <v>364</v>
      </c>
      <c r="G21" s="4" t="str">
        <f>TEXT(MC_2[[#This Row],[Date]],"mmm-yy")</f>
        <v>Apr-25</v>
      </c>
      <c r="H21" s="4">
        <f>DAY(EOMONTH(MC_2[[#This Row],[Month Year]],0))</f>
        <v>30</v>
      </c>
      <c r="I21" s="113">
        <v>1</v>
      </c>
      <c r="J21" s="113">
        <v>6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0</v>
      </c>
      <c r="U21" s="113">
        <v>0</v>
      </c>
      <c r="V21" s="113">
        <v>0</v>
      </c>
      <c r="W21" s="113">
        <v>7308</v>
      </c>
      <c r="X21" s="113">
        <v>0</v>
      </c>
      <c r="Y21" s="113">
        <v>0</v>
      </c>
      <c r="Z21" s="113">
        <v>0</v>
      </c>
      <c r="AA21" s="113"/>
      <c r="AB21" s="113"/>
      <c r="AC21" s="113"/>
      <c r="AD21" s="4">
        <f>SUM(MC_2[[#This Row],[ICR1]:[ICR16]])</f>
        <v>7308</v>
      </c>
      <c r="AE21" s="114">
        <v>0.25</v>
      </c>
      <c r="AF21" s="114">
        <v>0.4375</v>
      </c>
      <c r="AG21" s="114">
        <v>0.66666666666666663</v>
      </c>
      <c r="AH21" s="114">
        <v>0.77083333333333337</v>
      </c>
      <c r="AI21" s="113" t="s">
        <v>833</v>
      </c>
      <c r="AJ21" s="113"/>
      <c r="AK21" s="113"/>
    </row>
    <row r="22" spans="1:37">
      <c r="A22" s="113">
        <f t="shared" si="1"/>
        <v>20</v>
      </c>
      <c r="B22" s="111">
        <f t="shared" si="0"/>
        <v>45764</v>
      </c>
      <c r="C22" s="181">
        <f>YEAR(MC_2[[#This Row],[Date]])+IF(MONTH(MC_2[[#This Row],[Date]])&gt;=4,1,0)</f>
        <v>2026</v>
      </c>
      <c r="D22" s="112">
        <f>YEAR(MC_2[[#This Row],[Date]])</f>
        <v>2025</v>
      </c>
      <c r="E22" s="110" t="s">
        <v>364</v>
      </c>
      <c r="F22" s="110" t="s">
        <v>364</v>
      </c>
      <c r="G22" s="4" t="str">
        <f>TEXT(MC_2[[#This Row],[Date]],"mmm-yy")</f>
        <v>Apr-25</v>
      </c>
      <c r="H22" s="4">
        <f>DAY(EOMONTH(MC_2[[#This Row],[Month Year]],0))</f>
        <v>30</v>
      </c>
      <c r="I22" s="113">
        <v>1</v>
      </c>
      <c r="J22" s="113">
        <v>6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0</v>
      </c>
      <c r="U22" s="113">
        <v>0</v>
      </c>
      <c r="V22" s="113">
        <v>0</v>
      </c>
      <c r="W22" s="113">
        <v>7105</v>
      </c>
      <c r="X22" s="113">
        <v>0</v>
      </c>
      <c r="Y22" s="113">
        <v>0</v>
      </c>
      <c r="Z22" s="113">
        <v>0</v>
      </c>
      <c r="AA22" s="113"/>
      <c r="AB22" s="113"/>
      <c r="AC22" s="113"/>
      <c r="AD22" s="4">
        <f>SUM(MC_2[[#This Row],[ICR1]:[ICR16]])</f>
        <v>7105</v>
      </c>
      <c r="AE22" s="114">
        <v>0.25</v>
      </c>
      <c r="AF22" s="114">
        <v>0.4375</v>
      </c>
      <c r="AG22" s="114">
        <v>0.66666666666666663</v>
      </c>
      <c r="AH22" s="114">
        <v>0.77083333333333337</v>
      </c>
      <c r="AI22" s="113" t="s">
        <v>833</v>
      </c>
      <c r="AJ22" s="113"/>
      <c r="AK22" s="113"/>
    </row>
    <row r="23" spans="1:37">
      <c r="A23" s="113">
        <f t="shared" si="1"/>
        <v>21</v>
      </c>
      <c r="B23" s="111">
        <f t="shared" si="0"/>
        <v>45765</v>
      </c>
      <c r="C23" s="181">
        <f>YEAR(MC_2[[#This Row],[Date]])+IF(MONTH(MC_2[[#This Row],[Date]])&gt;=4,1,0)</f>
        <v>2026</v>
      </c>
      <c r="D23" s="112">
        <f>YEAR(MC_2[[#This Row],[Date]])</f>
        <v>2025</v>
      </c>
      <c r="E23" s="110" t="s">
        <v>364</v>
      </c>
      <c r="F23" s="110" t="s">
        <v>364</v>
      </c>
      <c r="G23" s="4" t="str">
        <f>TEXT(MC_2[[#This Row],[Date]],"mmm-yy")</f>
        <v>Apr-25</v>
      </c>
      <c r="H23" s="4">
        <f>DAY(EOMONTH(MC_2[[#This Row],[Month Year]],0))</f>
        <v>30</v>
      </c>
      <c r="I23" s="113">
        <v>1</v>
      </c>
      <c r="J23" s="113">
        <v>6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7163</v>
      </c>
      <c r="X23" s="113">
        <v>0</v>
      </c>
      <c r="Y23" s="113">
        <v>0</v>
      </c>
      <c r="Z23" s="113">
        <v>0</v>
      </c>
      <c r="AA23" s="113"/>
      <c r="AB23" s="113"/>
      <c r="AC23" s="113"/>
      <c r="AD23" s="4">
        <f>SUM(MC_2[[#This Row],[ICR1]:[ICR16]])</f>
        <v>7163</v>
      </c>
      <c r="AE23" s="114">
        <v>0.25</v>
      </c>
      <c r="AF23" s="114">
        <v>0.4375</v>
      </c>
      <c r="AG23" s="114">
        <v>0.66666666666666663</v>
      </c>
      <c r="AH23" s="114">
        <v>0.77083333333333337</v>
      </c>
      <c r="AI23" s="113" t="s">
        <v>833</v>
      </c>
      <c r="AJ23" s="113"/>
      <c r="AK23" s="113"/>
    </row>
    <row r="24" spans="1:37">
      <c r="A24" s="113">
        <f t="shared" si="1"/>
        <v>22</v>
      </c>
      <c r="B24" s="111">
        <f t="shared" si="0"/>
        <v>45766</v>
      </c>
      <c r="C24" s="181">
        <f>YEAR(MC_2[[#This Row],[Date]])+IF(MONTH(MC_2[[#This Row],[Date]])&gt;=4,1,0)</f>
        <v>2026</v>
      </c>
      <c r="D24" s="112">
        <f>YEAR(MC_2[[#This Row],[Date]])</f>
        <v>2025</v>
      </c>
      <c r="E24" s="110" t="s">
        <v>364</v>
      </c>
      <c r="F24" s="110" t="s">
        <v>364</v>
      </c>
      <c r="G24" s="4" t="str">
        <f>TEXT(MC_2[[#This Row],[Date]],"mmm-yy")</f>
        <v>Apr-25</v>
      </c>
      <c r="H24" s="4">
        <f>DAY(EOMONTH(MC_2[[#This Row],[Month Year]],0))</f>
        <v>30</v>
      </c>
      <c r="I24" s="113">
        <v>1</v>
      </c>
      <c r="J24" s="113">
        <v>9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4176</v>
      </c>
      <c r="X24" s="113">
        <v>7424</v>
      </c>
      <c r="Y24" s="113">
        <v>0</v>
      </c>
      <c r="Z24" s="113">
        <v>0</v>
      </c>
      <c r="AA24" s="113"/>
      <c r="AB24" s="113"/>
      <c r="AC24" s="113"/>
      <c r="AD24" s="4">
        <f>SUM(MC_2[[#This Row],[ICR1]:[ICR16]])</f>
        <v>11600</v>
      </c>
      <c r="AE24" s="114">
        <v>0.25</v>
      </c>
      <c r="AF24" s="114">
        <v>0.4375</v>
      </c>
      <c r="AG24" s="114">
        <v>0.66666666666666663</v>
      </c>
      <c r="AH24" s="114">
        <v>0.77083333333333337</v>
      </c>
      <c r="AI24" s="113" t="s">
        <v>833</v>
      </c>
      <c r="AJ24" s="113"/>
      <c r="AK24" s="113"/>
    </row>
    <row r="25" spans="1:37">
      <c r="A25" s="113">
        <f t="shared" si="1"/>
        <v>23</v>
      </c>
      <c r="B25" s="111">
        <f t="shared" si="0"/>
        <v>45767</v>
      </c>
      <c r="C25" s="181">
        <f>YEAR(MC_2[[#This Row],[Date]])+IF(MONTH(MC_2[[#This Row],[Date]])&gt;=4,1,0)</f>
        <v>2026</v>
      </c>
      <c r="D25" s="112">
        <f>YEAR(MC_2[[#This Row],[Date]])</f>
        <v>2025</v>
      </c>
      <c r="E25" s="110" t="s">
        <v>364</v>
      </c>
      <c r="F25" s="110" t="s">
        <v>364</v>
      </c>
      <c r="G25" s="4" t="str">
        <f>TEXT(MC_2[[#This Row],[Date]],"mmm-yy")</f>
        <v>Apr-25</v>
      </c>
      <c r="H25" s="4">
        <f>DAY(EOMONTH(MC_2[[#This Row],[Month Year]],0))</f>
        <v>30</v>
      </c>
      <c r="I25" s="113">
        <v>1</v>
      </c>
      <c r="J25" s="113">
        <v>9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0</v>
      </c>
      <c r="W25" s="113">
        <v>0</v>
      </c>
      <c r="X25" s="113">
        <v>3480</v>
      </c>
      <c r="Y25" s="113">
        <v>1798</v>
      </c>
      <c r="Z25" s="113">
        <v>6554</v>
      </c>
      <c r="AA25" s="113"/>
      <c r="AB25" s="113"/>
      <c r="AC25" s="113"/>
      <c r="AD25" s="4">
        <f>SUM(MC_2[[#This Row],[ICR1]:[ICR16]])</f>
        <v>11832</v>
      </c>
      <c r="AE25" s="114">
        <v>0.25</v>
      </c>
      <c r="AF25" s="114">
        <v>0.4375</v>
      </c>
      <c r="AG25" s="114">
        <v>0.66666666666666663</v>
      </c>
      <c r="AH25" s="114">
        <v>0.77083333333333337</v>
      </c>
      <c r="AI25" s="113" t="s">
        <v>833</v>
      </c>
      <c r="AJ25" s="113"/>
      <c r="AK25" s="113"/>
    </row>
    <row r="26" spans="1:37">
      <c r="A26" s="113">
        <f t="shared" si="1"/>
        <v>24</v>
      </c>
      <c r="B26" s="111">
        <f t="shared" si="0"/>
        <v>45768</v>
      </c>
      <c r="C26" s="181">
        <f>YEAR(MC_2[[#This Row],[Date]])+IF(MONTH(MC_2[[#This Row],[Date]])&gt;=4,1,0)</f>
        <v>2026</v>
      </c>
      <c r="D26" s="112">
        <f>YEAR(MC_2[[#This Row],[Date]])</f>
        <v>2025</v>
      </c>
      <c r="E26" s="110" t="s">
        <v>364</v>
      </c>
      <c r="F26" s="110" t="s">
        <v>364</v>
      </c>
      <c r="G26" s="4" t="str">
        <f>TEXT(MC_2[[#This Row],[Date]],"mmm-yy")</f>
        <v>Apr-25</v>
      </c>
      <c r="H26" s="4">
        <f>DAY(EOMONTH(MC_2[[#This Row],[Month Year]],0))</f>
        <v>30</v>
      </c>
      <c r="I26" s="113">
        <v>1</v>
      </c>
      <c r="J26" s="113">
        <v>9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0</v>
      </c>
      <c r="X26" s="113">
        <v>0</v>
      </c>
      <c r="Y26" s="113">
        <v>0</v>
      </c>
      <c r="Z26" s="113">
        <v>1218</v>
      </c>
      <c r="AA26" s="113">
        <v>5336</v>
      </c>
      <c r="AB26" s="113">
        <v>0</v>
      </c>
      <c r="AC26" s="113">
        <v>0</v>
      </c>
      <c r="AD26" s="4">
        <f>SUM(MC_2[[#This Row],[ICR1]:[ICR19]])</f>
        <v>6554</v>
      </c>
      <c r="AE26" s="114">
        <v>0.25</v>
      </c>
      <c r="AF26" s="114">
        <v>0.4375</v>
      </c>
      <c r="AG26" s="114">
        <v>0.66666666666666663</v>
      </c>
      <c r="AH26" s="114">
        <v>0.77083333333333337</v>
      </c>
      <c r="AI26" s="113" t="s">
        <v>833</v>
      </c>
      <c r="AJ26" s="113"/>
      <c r="AK26" s="113"/>
    </row>
    <row r="27" spans="1:37">
      <c r="A27" s="113">
        <f t="shared" si="1"/>
        <v>25</v>
      </c>
      <c r="B27" s="111">
        <f t="shared" si="0"/>
        <v>45769</v>
      </c>
      <c r="C27" s="181">
        <f>YEAR(MC_2[[#This Row],[Date]])+IF(MONTH(MC_2[[#This Row],[Date]])&gt;=4,1,0)</f>
        <v>2026</v>
      </c>
      <c r="D27" s="112">
        <f>YEAR(MC_2[[#This Row],[Date]])</f>
        <v>2025</v>
      </c>
      <c r="E27" s="110" t="s">
        <v>364</v>
      </c>
      <c r="F27" s="110" t="s">
        <v>364</v>
      </c>
      <c r="G27" s="4" t="str">
        <f>TEXT(MC_2[[#This Row],[Date]],"mmm-yy")</f>
        <v>Apr-25</v>
      </c>
      <c r="H27" s="4">
        <f>DAY(EOMONTH(MC_2[[#This Row],[Month Year]],0))</f>
        <v>30</v>
      </c>
      <c r="I27" s="113">
        <v>1</v>
      </c>
      <c r="J27" s="113">
        <v>9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0</v>
      </c>
      <c r="V27" s="113">
        <v>0</v>
      </c>
      <c r="W27" s="113">
        <v>0</v>
      </c>
      <c r="X27" s="113">
        <v>0</v>
      </c>
      <c r="Y27" s="113">
        <v>0</v>
      </c>
      <c r="Z27" s="113">
        <v>0</v>
      </c>
      <c r="AA27" s="113">
        <v>8236</v>
      </c>
      <c r="AB27" s="113">
        <v>0</v>
      </c>
      <c r="AC27" s="113">
        <v>0</v>
      </c>
      <c r="AD27" s="4">
        <f>SUM(MC_2[[#This Row],[ICR1]:[ICR19]])</f>
        <v>8236</v>
      </c>
      <c r="AE27" s="114">
        <v>0.25</v>
      </c>
      <c r="AF27" s="114">
        <v>0.4375</v>
      </c>
      <c r="AG27" s="114">
        <v>0.66666666666666663</v>
      </c>
      <c r="AH27" s="114">
        <v>0.77083333333333337</v>
      </c>
      <c r="AI27" s="113" t="s">
        <v>833</v>
      </c>
      <c r="AJ27" s="113"/>
      <c r="AK27" s="113"/>
    </row>
    <row r="28" spans="1:37">
      <c r="A28" s="113">
        <f t="shared" si="1"/>
        <v>26</v>
      </c>
      <c r="B28" s="111">
        <f t="shared" si="0"/>
        <v>45770</v>
      </c>
      <c r="C28" s="181">
        <f>YEAR(MC_2[[#This Row],[Date]])+IF(MONTH(MC_2[[#This Row],[Date]])&gt;=4,1,0)</f>
        <v>2026</v>
      </c>
      <c r="D28" s="112">
        <f>YEAR(MC_2[[#This Row],[Date]])</f>
        <v>2025</v>
      </c>
      <c r="E28" s="110" t="s">
        <v>364</v>
      </c>
      <c r="F28" s="110" t="s">
        <v>364</v>
      </c>
      <c r="G28" s="4" t="str">
        <f>TEXT(MC_2[[#This Row],[Date]],"mmm-yy")</f>
        <v>Apr-25</v>
      </c>
      <c r="H28" s="4">
        <f>DAY(EOMONTH(MC_2[[#This Row],[Month Year]],0))</f>
        <v>30</v>
      </c>
      <c r="I28" s="113">
        <v>1</v>
      </c>
      <c r="J28" s="113">
        <v>9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0</v>
      </c>
      <c r="W28" s="113">
        <v>0</v>
      </c>
      <c r="X28" s="113">
        <v>0</v>
      </c>
      <c r="Y28" s="113">
        <v>0</v>
      </c>
      <c r="Z28" s="113">
        <v>0</v>
      </c>
      <c r="AA28" s="113">
        <v>0</v>
      </c>
      <c r="AB28" s="113">
        <v>0</v>
      </c>
      <c r="AC28" s="113">
        <v>8294</v>
      </c>
      <c r="AD28" s="4">
        <f>SUM(MC_2[[#This Row],[ICR1]:[ICR19]])</f>
        <v>8294</v>
      </c>
      <c r="AE28" s="114">
        <v>0.25</v>
      </c>
      <c r="AF28" s="114">
        <v>0.4375</v>
      </c>
      <c r="AG28" s="114">
        <v>0.66666666666666663</v>
      </c>
      <c r="AH28" s="114">
        <v>0.77083333333333337</v>
      </c>
      <c r="AI28" s="113" t="s">
        <v>833</v>
      </c>
      <c r="AJ28" s="113"/>
      <c r="AK28" s="113"/>
    </row>
    <row r="29" spans="1:37">
      <c r="A29" s="113">
        <f t="shared" si="1"/>
        <v>27</v>
      </c>
      <c r="B29" s="111">
        <f t="shared" si="0"/>
        <v>45771</v>
      </c>
      <c r="C29" s="181">
        <f>YEAR(MC_2[[#This Row],[Date]])+IF(MONTH(MC_2[[#This Row],[Date]])&gt;=4,1,0)</f>
        <v>2026</v>
      </c>
      <c r="D29" s="112">
        <f>YEAR(MC_2[[#This Row],[Date]])</f>
        <v>2025</v>
      </c>
      <c r="E29" s="110" t="s">
        <v>364</v>
      </c>
      <c r="F29" s="110" t="s">
        <v>364</v>
      </c>
      <c r="G29" s="4" t="str">
        <f>TEXT(MC_2[[#This Row],[Date]],"mmm-yy")</f>
        <v>Apr-25</v>
      </c>
      <c r="H29" s="4">
        <f>DAY(EOMONTH(MC_2[[#This Row],[Month Year]],0))</f>
        <v>30</v>
      </c>
      <c r="I29" s="113">
        <v>1</v>
      </c>
      <c r="J29" s="113">
        <v>9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0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7047</v>
      </c>
      <c r="AD29" s="4">
        <f>SUM(MC_2[[#This Row],[ICR1]:[ICR19]])</f>
        <v>7047</v>
      </c>
      <c r="AE29" s="114">
        <v>0.25</v>
      </c>
      <c r="AF29" s="114">
        <v>0.4375</v>
      </c>
      <c r="AG29" s="114">
        <v>0.66666666666666663</v>
      </c>
      <c r="AH29" s="114">
        <v>0.77083333333333337</v>
      </c>
      <c r="AI29" s="113" t="s">
        <v>833</v>
      </c>
      <c r="AJ29" s="113"/>
      <c r="AK29" s="113"/>
    </row>
    <row r="30" spans="1:37">
      <c r="A30" s="113">
        <f t="shared" si="1"/>
        <v>28</v>
      </c>
      <c r="B30" s="111">
        <f t="shared" si="0"/>
        <v>45772</v>
      </c>
      <c r="C30" s="181">
        <f>YEAR(MC_2[[#This Row],[Date]])+IF(MONTH(MC_2[[#This Row],[Date]])&gt;=4,1,0)</f>
        <v>2026</v>
      </c>
      <c r="D30" s="112">
        <f>YEAR(MC_2[[#This Row],[Date]])</f>
        <v>2025</v>
      </c>
      <c r="E30" s="110" t="s">
        <v>364</v>
      </c>
      <c r="F30" s="110" t="s">
        <v>364</v>
      </c>
      <c r="G30" s="4" t="str">
        <f>TEXT(MC_2[[#This Row],[Date]],"mmm-yy")</f>
        <v>Apr-25</v>
      </c>
      <c r="H30" s="4">
        <f>DAY(EOMONTH(MC_2[[#This Row],[Month Year]],0))</f>
        <v>30</v>
      </c>
      <c r="I30" s="113"/>
      <c r="J30" s="113"/>
      <c r="K30" s="113"/>
      <c r="L30" s="113"/>
      <c r="M30" s="113"/>
      <c r="N30" s="113"/>
      <c r="O30" s="113"/>
      <c r="P30" s="113"/>
      <c r="Q30" s="113"/>
      <c r="R30" s="113"/>
      <c r="S30" s="113"/>
      <c r="T30" s="113"/>
      <c r="U30" s="113"/>
      <c r="V30" s="113"/>
      <c r="W30" s="113"/>
      <c r="X30" s="113"/>
      <c r="Y30" s="113"/>
      <c r="Z30" s="113"/>
      <c r="AA30" s="113"/>
      <c r="AB30" s="113"/>
      <c r="AC30" s="113"/>
      <c r="AD30" s="4">
        <f>SUM(MC_2[[#This Row],[ICR1]:[ICR19]])</f>
        <v>0</v>
      </c>
      <c r="AE30" s="113"/>
      <c r="AF30" s="113"/>
      <c r="AG30" s="113"/>
      <c r="AH30" s="113"/>
      <c r="AI30" s="113"/>
      <c r="AJ30" s="113"/>
      <c r="AK30" s="113"/>
    </row>
    <row r="31" spans="1:37">
      <c r="A31" s="113">
        <f t="shared" si="1"/>
        <v>29</v>
      </c>
      <c r="B31" s="111">
        <f t="shared" ref="B31:B37" si="2">B30+1</f>
        <v>45773</v>
      </c>
      <c r="C31" s="181">
        <f>YEAR(MC_2[[#This Row],[Date]])+IF(MONTH(MC_2[[#This Row],[Date]])&gt;=4,1,0)</f>
        <v>2026</v>
      </c>
      <c r="D31" s="112">
        <f>YEAR(MC_2[[#This Row],[Date]])</f>
        <v>2025</v>
      </c>
      <c r="E31" s="110" t="s">
        <v>364</v>
      </c>
      <c r="F31" s="110" t="s">
        <v>364</v>
      </c>
      <c r="G31" s="4" t="str">
        <f>TEXT(MC_2[[#This Row],[Date]],"mmm-yy")</f>
        <v>Apr-25</v>
      </c>
      <c r="H31" s="4">
        <f>DAY(EOMONTH(MC_2[[#This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SUM(MC_2[[#This Row],[ICR1]:[ICR19]])</f>
        <v>0</v>
      </c>
      <c r="AE31" s="113"/>
      <c r="AF31" s="113"/>
      <c r="AG31" s="113"/>
      <c r="AH31" s="113"/>
      <c r="AI31" s="113"/>
      <c r="AJ31" s="113"/>
      <c r="AK31" s="113"/>
    </row>
    <row r="32" spans="1:37">
      <c r="A32" s="113">
        <f t="shared" si="1"/>
        <v>30</v>
      </c>
      <c r="B32" s="111">
        <f t="shared" si="2"/>
        <v>45774</v>
      </c>
      <c r="C32" s="181">
        <f>YEAR(MC_2[[#This Row],[Date]])+IF(MONTH(MC_2[[#This Row],[Date]])&gt;=4,1,0)</f>
        <v>2026</v>
      </c>
      <c r="D32" s="112">
        <f>YEAR(MC_2[[#This Row],[Date]])</f>
        <v>2025</v>
      </c>
      <c r="E32" s="110" t="s">
        <v>364</v>
      </c>
      <c r="F32" s="110" t="s">
        <v>364</v>
      </c>
      <c r="G32" s="4" t="str">
        <f>TEXT(MC_2[[#This Row],[Date]],"mmm-yy")</f>
        <v>Apr-25</v>
      </c>
      <c r="H32" s="4">
        <f>DAY(EOMONTH(MC_2[[#This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SUM(MC_2[[#This Row],[ICR1]:[ICR19]])</f>
        <v>0</v>
      </c>
      <c r="AE32" s="113"/>
      <c r="AF32" s="113"/>
      <c r="AG32" s="113"/>
      <c r="AH32" s="113"/>
      <c r="AI32" s="113"/>
      <c r="AJ32" s="113"/>
      <c r="AK32" s="113"/>
    </row>
    <row r="33" spans="1:37">
      <c r="A33" s="113">
        <f t="shared" si="1"/>
        <v>31</v>
      </c>
      <c r="B33" s="111">
        <f t="shared" si="2"/>
        <v>45775</v>
      </c>
      <c r="C33" s="181">
        <f>YEAR(MC_2[[#This Row],[Date]])+IF(MONTH(MC_2[[#This Row],[Date]])&gt;=4,1,0)</f>
        <v>2026</v>
      </c>
      <c r="D33" s="112">
        <f>YEAR(MC_2[[#This Row],[Date]])</f>
        <v>2025</v>
      </c>
      <c r="E33" s="110" t="s">
        <v>364</v>
      </c>
      <c r="F33" s="110" t="s">
        <v>364</v>
      </c>
      <c r="G33" s="4" t="str">
        <f>TEXT(MC_2[[#This Row],[Date]],"mmm-yy")</f>
        <v>Apr-25</v>
      </c>
      <c r="H33" s="4">
        <f>DAY(EOMONTH(MC_2[[#This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SUM(MC_2[[#This Row],[ICR1]:[ICR19]])</f>
        <v>0</v>
      </c>
      <c r="AE33" s="113"/>
      <c r="AF33" s="113"/>
      <c r="AG33" s="113"/>
      <c r="AH33" s="113"/>
      <c r="AI33" s="113"/>
      <c r="AJ33" s="113"/>
      <c r="AK33" s="113"/>
    </row>
    <row r="34" spans="1:37">
      <c r="A34" s="113">
        <f t="shared" si="1"/>
        <v>32</v>
      </c>
      <c r="B34" s="111">
        <f t="shared" si="2"/>
        <v>45776</v>
      </c>
      <c r="C34" s="181">
        <f>YEAR(MC_2[[#This Row],[Date]])+IF(MONTH(MC_2[[#This Row],[Date]])&gt;=4,1,0)</f>
        <v>2026</v>
      </c>
      <c r="D34" s="112">
        <f>YEAR(MC_2[[#This Row],[Date]])</f>
        <v>2025</v>
      </c>
      <c r="E34" s="110" t="s">
        <v>364</v>
      </c>
      <c r="F34" s="110" t="s">
        <v>364</v>
      </c>
      <c r="G34" s="4" t="str">
        <f>TEXT(MC_2[[#This Row],[Date]],"mmm-yy")</f>
        <v>Apr-25</v>
      </c>
      <c r="H34" s="4">
        <f>DAY(EOMONTH(MC_2[[#This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SUM(MC_2[[#This Row],[ICR1]:[ICR19]])</f>
        <v>0</v>
      </c>
      <c r="AE34" s="113"/>
      <c r="AF34" s="113"/>
      <c r="AG34" s="113"/>
      <c r="AH34" s="113"/>
      <c r="AI34" s="113"/>
      <c r="AJ34" s="113"/>
      <c r="AK34" s="113"/>
    </row>
    <row r="35" spans="1:37">
      <c r="A35" s="113">
        <f t="shared" si="1"/>
        <v>33</v>
      </c>
      <c r="B35" s="111">
        <f t="shared" si="2"/>
        <v>45777</v>
      </c>
      <c r="C35" s="181">
        <f>YEAR(MC_2[[#This Row],[Date]])+IF(MONTH(MC_2[[#This Row],[Date]])&gt;=4,1,0)</f>
        <v>2026</v>
      </c>
      <c r="D35" s="112">
        <f>YEAR(MC_2[[#This Row],[Date]])</f>
        <v>2025</v>
      </c>
      <c r="E35" s="110" t="s">
        <v>364</v>
      </c>
      <c r="F35" s="110" t="s">
        <v>364</v>
      </c>
      <c r="G35" s="4" t="str">
        <f>TEXT(MC_2[[#This Row],[Date]],"mmm-yy")</f>
        <v>Apr-25</v>
      </c>
      <c r="H35" s="4">
        <f>DAY(EOMONTH(MC_2[[#This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SUM(MC_2[[#This Row],[ICR1]:[ICR19]])</f>
        <v>0</v>
      </c>
      <c r="AE35" s="113"/>
      <c r="AF35" s="113"/>
      <c r="AG35" s="113"/>
      <c r="AH35" s="113"/>
      <c r="AI35" s="113"/>
      <c r="AJ35" s="113"/>
      <c r="AK35" s="113"/>
    </row>
    <row r="36" spans="1:37">
      <c r="A36" s="113">
        <f t="shared" si="1"/>
        <v>34</v>
      </c>
      <c r="B36" s="111">
        <f t="shared" si="2"/>
        <v>45778</v>
      </c>
      <c r="C36" s="181">
        <f>YEAR(MC_2[[#This Row],[Date]])+IF(MONTH(MC_2[[#This Row],[Date]])&gt;=4,1,0)</f>
        <v>2026</v>
      </c>
      <c r="D36" s="112">
        <f>YEAR(MC_2[[#This Row],[Date]])</f>
        <v>2025</v>
      </c>
      <c r="E36" s="233"/>
      <c r="F36" s="113"/>
      <c r="G36" s="4" t="str">
        <f>TEXT(MC_2[[#This Row],[Date]],"mmm-yy")</f>
        <v>May-25</v>
      </c>
      <c r="H36" s="4">
        <f>DAY(EOMONTH(MC_2[[#This Row],[Month Year]],0))</f>
        <v>31</v>
      </c>
      <c r="I36" s="113"/>
      <c r="J36" s="113"/>
      <c r="K36" s="113"/>
      <c r="L36" s="113"/>
      <c r="M36" s="113"/>
      <c r="N36" s="113"/>
      <c r="O36" s="113"/>
      <c r="P36" s="113"/>
      <c r="Q36" s="113"/>
      <c r="R36" s="113"/>
      <c r="S36" s="113"/>
      <c r="T36" s="113"/>
      <c r="U36" s="113"/>
      <c r="V36" s="113"/>
      <c r="W36" s="113"/>
      <c r="X36" s="113"/>
      <c r="Y36" s="113"/>
      <c r="Z36" s="113"/>
      <c r="AA36" s="113"/>
      <c r="AB36" s="113"/>
      <c r="AC36" s="113"/>
      <c r="AD36" s="4">
        <f>SUM(MC_2[[#This Row],[ICR1]:[ICR19]])</f>
        <v>0</v>
      </c>
      <c r="AE36" s="113"/>
      <c r="AF36" s="113"/>
      <c r="AG36" s="113"/>
      <c r="AH36" s="113"/>
      <c r="AI36" s="113"/>
      <c r="AJ36" s="113"/>
      <c r="AK36" s="113"/>
    </row>
    <row r="37" spans="1:37">
      <c r="A37" s="113">
        <f t="shared" si="1"/>
        <v>35</v>
      </c>
      <c r="B37" s="111">
        <f t="shared" si="2"/>
        <v>45779</v>
      </c>
      <c r="C37" s="181">
        <f>YEAR(MC_2[[#This Row],[Date]])+IF(MONTH(MC_2[[#This Row],[Date]])&gt;=4,1,0)</f>
        <v>2026</v>
      </c>
      <c r="D37" s="112">
        <f>YEAR(MC_2[[#This Row],[Date]])</f>
        <v>2025</v>
      </c>
      <c r="E37" s="233"/>
      <c r="F37" s="113"/>
      <c r="G37" s="4" t="str">
        <f>TEXT(MC_2[[#This Row],[Date]],"mmm-yy")</f>
        <v>May-25</v>
      </c>
      <c r="H37" s="4">
        <f>DAY(EOMONTH(MC_2[[#This Row],[Month Year]],0))</f>
        <v>31</v>
      </c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113"/>
      <c r="X37" s="113"/>
      <c r="Y37" s="113"/>
      <c r="Z37" s="113"/>
      <c r="AA37" s="113"/>
      <c r="AB37" s="113"/>
      <c r="AC37" s="113"/>
      <c r="AD37" s="4">
        <f>SUM(MC_2[[#This Row],[ICR1]:[ICR19]])</f>
        <v>0</v>
      </c>
      <c r="AE37" s="113"/>
      <c r="AF37" s="113"/>
      <c r="AG37" s="113"/>
      <c r="AH37" s="113"/>
      <c r="AI37" s="113"/>
      <c r="AJ37" s="113"/>
      <c r="AK37" s="113"/>
    </row>
  </sheetData>
  <phoneticPr fontId="67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AF148"/>
  <sheetViews>
    <sheetView topLeftCell="A2" zoomScale="70" zoomScaleNormal="70" workbookViewId="0">
      <pane xSplit="2" ySplit="1" topLeftCell="C75" activePane="bottomRight" state="frozen"/>
      <selection pane="topRight" activeCell="Z69" sqref="Z69"/>
      <selection pane="bottomLeft" activeCell="Z69" sqref="Z69"/>
      <selection pane="bottomRight" activeCell="J99" sqref="J99"/>
    </sheetView>
  </sheetViews>
  <sheetFormatPr defaultColWidth="8.81640625" defaultRowHeight="14.5"/>
  <cols>
    <col min="1" max="1" width="13.1796875" customWidth="1"/>
    <col min="2" max="2" width="11.1796875" customWidth="1"/>
    <col min="3" max="6" width="13.1796875" customWidth="1"/>
    <col min="7" max="7" width="10.81640625" style="4" customWidth="1"/>
    <col min="8" max="8" width="9.1796875" style="4"/>
    <col min="10" max="11" width="13.1796875" customWidth="1"/>
    <col min="12" max="13" width="11.453125" bestFit="1" customWidth="1"/>
    <col min="14" max="18" width="13.1796875" customWidth="1"/>
    <col min="19" max="19" width="6.81640625" bestFit="1" customWidth="1"/>
    <col min="20" max="20" width="7.453125" bestFit="1" customWidth="1"/>
    <col min="21" max="21" width="7.1796875" bestFit="1" customWidth="1"/>
    <col min="22" max="24" width="7.453125" bestFit="1" customWidth="1"/>
    <col min="25" max="29" width="7.453125" customWidth="1"/>
    <col min="30" max="30" width="21.453125" bestFit="1" customWidth="1"/>
    <col min="31" max="31" width="52.1796875" bestFit="1" customWidth="1"/>
    <col min="32" max="32" width="72.453125" bestFit="1" customWidth="1"/>
  </cols>
  <sheetData>
    <row r="1" spans="1:32" hidden="1">
      <c r="P1" s="4"/>
    </row>
    <row r="2" spans="1:32" s="50" customFormat="1" ht="26">
      <c r="A2" s="108" t="s">
        <v>6</v>
      </c>
      <c r="B2" s="109" t="s">
        <v>123</v>
      </c>
      <c r="C2" s="108" t="s">
        <v>124</v>
      </c>
      <c r="D2" s="108" t="s">
        <v>125</v>
      </c>
      <c r="E2" s="108" t="s">
        <v>802</v>
      </c>
      <c r="F2" s="108" t="s">
        <v>348</v>
      </c>
      <c r="G2" s="108" t="s">
        <v>126</v>
      </c>
      <c r="H2" s="108" t="s">
        <v>82</v>
      </c>
      <c r="I2" s="108" t="s">
        <v>803</v>
      </c>
      <c r="J2" s="108" t="s">
        <v>804</v>
      </c>
      <c r="K2" s="108" t="s">
        <v>805</v>
      </c>
      <c r="L2" s="108" t="s">
        <v>806</v>
      </c>
      <c r="M2" s="108" t="s">
        <v>807</v>
      </c>
      <c r="N2" s="108" t="s">
        <v>808</v>
      </c>
      <c r="O2" s="108" t="s">
        <v>809</v>
      </c>
      <c r="P2" s="108" t="s">
        <v>810</v>
      </c>
      <c r="Q2" s="108" t="s">
        <v>811</v>
      </c>
      <c r="R2" s="108" t="s">
        <v>812</v>
      </c>
      <c r="S2" s="108" t="s">
        <v>813</v>
      </c>
      <c r="T2" s="108" t="s">
        <v>814</v>
      </c>
      <c r="U2" s="108" t="s">
        <v>815</v>
      </c>
      <c r="V2" s="108" t="s">
        <v>816</v>
      </c>
      <c r="W2" s="108" t="s">
        <v>817</v>
      </c>
      <c r="X2" s="108" t="s">
        <v>818</v>
      </c>
      <c r="Y2" s="108" t="s">
        <v>819</v>
      </c>
      <c r="Z2" s="108" t="s">
        <v>820</v>
      </c>
      <c r="AA2" s="108" t="s">
        <v>821</v>
      </c>
      <c r="AB2" s="108" t="s">
        <v>822</v>
      </c>
      <c r="AC2" s="108" t="s">
        <v>823</v>
      </c>
      <c r="AD2" s="108" t="s">
        <v>834</v>
      </c>
      <c r="AE2" s="108" t="s">
        <v>835</v>
      </c>
      <c r="AF2" s="108" t="s">
        <v>831</v>
      </c>
    </row>
    <row r="3" spans="1:32">
      <c r="A3" s="113">
        <v>1</v>
      </c>
      <c r="B3" s="111">
        <v>45745</v>
      </c>
      <c r="C3" s="181">
        <f>YEAR(GC[[#This Row],[Date]])+IF(MONTH(GC[[#This Row],[Date]])&gt;=4,1,0)</f>
        <v>2025</v>
      </c>
      <c r="D3" s="112">
        <f>YEAR(GC[[#This Row],[Date]])</f>
        <v>2025</v>
      </c>
      <c r="E3" s="110" t="s">
        <v>783</v>
      </c>
      <c r="F3" s="110" t="s">
        <v>783</v>
      </c>
      <c r="G3" s="4" t="str">
        <f>TEXT(GC[[#This Row],[Date]],"mmm-yy")</f>
        <v>Mar-25</v>
      </c>
      <c r="H3" s="4">
        <f>DAY(EOMONTH(GC[[#This Row],[Month Year]],0))</f>
        <v>31</v>
      </c>
      <c r="I3" s="113">
        <v>1</v>
      </c>
      <c r="J3" s="113" t="s">
        <v>836</v>
      </c>
      <c r="K3" s="113">
        <v>0</v>
      </c>
      <c r="L3" s="113">
        <v>0</v>
      </c>
      <c r="M3" s="113">
        <v>0</v>
      </c>
      <c r="N3" s="113">
        <v>0</v>
      </c>
      <c r="O3" s="113">
        <v>0</v>
      </c>
      <c r="P3" s="113">
        <v>0</v>
      </c>
      <c r="Q3" s="113">
        <v>0</v>
      </c>
      <c r="R3" s="113">
        <v>0</v>
      </c>
      <c r="S3" s="113">
        <v>0</v>
      </c>
      <c r="T3" s="113">
        <v>0</v>
      </c>
      <c r="U3" s="113">
        <v>0</v>
      </c>
      <c r="V3" s="113">
        <v>21</v>
      </c>
      <c r="W3" s="113">
        <v>0</v>
      </c>
      <c r="X3" s="113">
        <v>0</v>
      </c>
      <c r="Y3" s="113">
        <v>0</v>
      </c>
      <c r="Z3" s="113">
        <v>41</v>
      </c>
      <c r="AA3" s="113">
        <v>0</v>
      </c>
      <c r="AB3" s="113">
        <v>0</v>
      </c>
      <c r="AC3" s="113">
        <v>0</v>
      </c>
      <c r="AD3" s="4">
        <f>SUM(GC[[#This Row],[ICR1]:[ICR19]])</f>
        <v>62</v>
      </c>
      <c r="AE3" s="113" t="s">
        <v>836</v>
      </c>
      <c r="AF3" s="113" t="s">
        <v>837</v>
      </c>
    </row>
    <row r="4" spans="1:32">
      <c r="A4" s="113">
        <f>A3+1</f>
        <v>2</v>
      </c>
      <c r="B4" s="111">
        <f t="shared" ref="B4:B26" si="0">B3+1</f>
        <v>45746</v>
      </c>
      <c r="C4" s="181">
        <f>YEAR(GC[[#This Row],[Date]])+IF(MONTH(GC[[#This Row],[Date]])&gt;=4,1,0)</f>
        <v>2025</v>
      </c>
      <c r="D4" s="112">
        <f>YEAR(GC[[#This Row],[Date]])</f>
        <v>2025</v>
      </c>
      <c r="E4" s="110" t="s">
        <v>783</v>
      </c>
      <c r="F4" s="110" t="s">
        <v>783</v>
      </c>
      <c r="G4" s="4" t="str">
        <f>TEXT(GC[[#This Row],[Date]],"mmm-yy")</f>
        <v>Mar-25</v>
      </c>
      <c r="H4" s="4">
        <f>DAY(EOMONTH(GC[[#This Row],[Month Year]],0))</f>
        <v>31</v>
      </c>
      <c r="I4" s="113"/>
      <c r="J4" s="113"/>
      <c r="K4" s="113"/>
      <c r="L4" s="113"/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4">
        <f>SUM(GC[[#This Row],[ICR1]:[ICR19]])</f>
        <v>0</v>
      </c>
      <c r="AE4" s="113"/>
      <c r="AF4" s="113"/>
    </row>
    <row r="5" spans="1:32">
      <c r="A5" s="113">
        <f t="shared" ref="A5:A68" si="1">A4+1</f>
        <v>3</v>
      </c>
      <c r="B5" s="111">
        <f t="shared" si="0"/>
        <v>45747</v>
      </c>
      <c r="C5" s="181">
        <f>YEAR(GC[[#This Row],[Date]])+IF(MONTH(GC[[#This Row],[Date]])&gt;=4,1,0)</f>
        <v>2025</v>
      </c>
      <c r="D5" s="112">
        <f>YEAR(GC[[#This Row],[Date]])</f>
        <v>2025</v>
      </c>
      <c r="E5" s="110" t="s">
        <v>783</v>
      </c>
      <c r="F5" s="110" t="s">
        <v>783</v>
      </c>
      <c r="G5" s="4" t="str">
        <f>TEXT(GC[[#This Row],[Date]],"mmm-yy")</f>
        <v>Mar-25</v>
      </c>
      <c r="H5" s="4">
        <f>DAY(EOMONTH(GC[[#This Row],[Month Year]],0))</f>
        <v>31</v>
      </c>
      <c r="I5" s="113"/>
      <c r="J5" s="113"/>
      <c r="K5" s="113"/>
      <c r="L5" s="113"/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4">
        <f>SUM(GC[[#This Row],[ICR1]:[ICR19]])</f>
        <v>0</v>
      </c>
      <c r="AE5" s="113"/>
      <c r="AF5" s="113"/>
    </row>
    <row r="6" spans="1:32">
      <c r="A6" s="113">
        <f t="shared" si="1"/>
        <v>4</v>
      </c>
      <c r="B6" s="111">
        <f t="shared" si="0"/>
        <v>45748</v>
      </c>
      <c r="C6" s="181">
        <f>YEAR(GC[[#This Row],[Date]])+IF(MONTH(GC[[#This Row],[Date]])&gt;=4,1,0)</f>
        <v>2026</v>
      </c>
      <c r="D6" s="112">
        <f>YEAR(GC[[#This Row],[Date]])</f>
        <v>2025</v>
      </c>
      <c r="E6" s="110" t="s">
        <v>364</v>
      </c>
      <c r="F6" s="110" t="s">
        <v>364</v>
      </c>
      <c r="G6" s="4" t="str">
        <f>TEXT(GC[[#This Row],[Date]],"mmm-yy")</f>
        <v>Apr-25</v>
      </c>
      <c r="H6" s="4">
        <f>DAY(EOMONTH(GC[[#This Row],[Month Year]],0))</f>
        <v>30</v>
      </c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4">
        <f>SUM(GC[[#This Row],[ICR1]:[ICR19]])</f>
        <v>0</v>
      </c>
      <c r="AE6" s="113"/>
      <c r="AF6" s="113"/>
    </row>
    <row r="7" spans="1:32">
      <c r="A7" s="113">
        <f t="shared" si="1"/>
        <v>5</v>
      </c>
      <c r="B7" s="111">
        <f t="shared" si="0"/>
        <v>45749</v>
      </c>
      <c r="C7" s="181">
        <f>YEAR(GC[[#This Row],[Date]])+IF(MONTH(GC[[#This Row],[Date]])&gt;=4,1,0)</f>
        <v>2026</v>
      </c>
      <c r="D7" s="112">
        <f>YEAR(GC[[#This Row],[Date]])</f>
        <v>2025</v>
      </c>
      <c r="E7" s="110" t="s">
        <v>364</v>
      </c>
      <c r="F7" s="110" t="s">
        <v>364</v>
      </c>
      <c r="G7" s="4" t="str">
        <f>TEXT(GC[[#This Row],[Date]],"mmm-yy")</f>
        <v>Apr-25</v>
      </c>
      <c r="H7" s="4">
        <f>DAY(EOMONTH(GC[[#This Row],[Month Year]],0))</f>
        <v>30</v>
      </c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4">
        <f>SUM(GC[[#This Row],[ICR1]:[ICR19]])</f>
        <v>0</v>
      </c>
      <c r="AE7" s="113"/>
      <c r="AF7" s="113"/>
    </row>
    <row r="8" spans="1:32">
      <c r="A8" s="113">
        <f t="shared" si="1"/>
        <v>6</v>
      </c>
      <c r="B8" s="111">
        <f t="shared" si="0"/>
        <v>45750</v>
      </c>
      <c r="C8" s="181">
        <f>YEAR(GC[[#This Row],[Date]])+IF(MONTH(GC[[#This Row],[Date]])&gt;=4,1,0)</f>
        <v>2026</v>
      </c>
      <c r="D8" s="112">
        <f>YEAR(GC[[#This Row],[Date]])</f>
        <v>2025</v>
      </c>
      <c r="E8" s="110" t="s">
        <v>364</v>
      </c>
      <c r="F8" s="110" t="s">
        <v>364</v>
      </c>
      <c r="G8" s="4" t="str">
        <f>TEXT(GC[[#This Row],[Date]],"mmm-yy")</f>
        <v>Apr-25</v>
      </c>
      <c r="H8" s="4">
        <f>DAY(EOMONTH(GC[[#This Row],[Month Year]],0))</f>
        <v>30</v>
      </c>
      <c r="I8" s="113"/>
      <c r="J8" s="113"/>
      <c r="K8" s="113"/>
      <c r="L8" s="113"/>
      <c r="M8" s="113"/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4">
        <f>SUM(GC[[#This Row],[ICR1]:[ICR19]])</f>
        <v>0</v>
      </c>
      <c r="AE8" s="113"/>
      <c r="AF8" s="113"/>
    </row>
    <row r="9" spans="1:32">
      <c r="A9" s="113">
        <f t="shared" si="1"/>
        <v>7</v>
      </c>
      <c r="B9" s="111">
        <f t="shared" si="0"/>
        <v>45751</v>
      </c>
      <c r="C9" s="181">
        <f>YEAR(GC[[#This Row],[Date]])+IF(MONTH(GC[[#This Row],[Date]])&gt;=4,1,0)</f>
        <v>2026</v>
      </c>
      <c r="D9" s="112">
        <f>YEAR(GC[[#This Row],[Date]])</f>
        <v>2025</v>
      </c>
      <c r="E9" s="110" t="s">
        <v>364</v>
      </c>
      <c r="F9" s="110" t="s">
        <v>364</v>
      </c>
      <c r="G9" s="4" t="str">
        <f>TEXT(GC[[#This Row],[Date]],"mmm-yy")</f>
        <v>Apr-25</v>
      </c>
      <c r="H9" s="4">
        <f>DAY(EOMONTH(GC[[#This Row],[Month Year]],0))</f>
        <v>30</v>
      </c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4">
        <f>SUM(GC[[#This Row],[ICR1]:[ICR19]])</f>
        <v>0</v>
      </c>
      <c r="AE9" s="113"/>
      <c r="AF9" s="113"/>
    </row>
    <row r="10" spans="1:32">
      <c r="A10" s="113">
        <f t="shared" si="1"/>
        <v>8</v>
      </c>
      <c r="B10" s="111">
        <f t="shared" si="0"/>
        <v>45752</v>
      </c>
      <c r="C10" s="181">
        <f>YEAR(GC[[#This Row],[Date]])+IF(MONTH(GC[[#This Row],[Date]])&gt;=4,1,0)</f>
        <v>2026</v>
      </c>
      <c r="D10" s="112">
        <f>YEAR(GC[[#This Row],[Date]])</f>
        <v>2025</v>
      </c>
      <c r="E10" s="110" t="s">
        <v>364</v>
      </c>
      <c r="F10" s="110" t="s">
        <v>364</v>
      </c>
      <c r="G10" s="4" t="str">
        <f>TEXT(GC[[#This Row],[Date]],"mmm-yy")</f>
        <v>Apr-25</v>
      </c>
      <c r="H10" s="4">
        <f>DAY(EOMONTH(GC[[#This Row],[Month Year]],0))</f>
        <v>30</v>
      </c>
      <c r="I10" s="113">
        <v>1</v>
      </c>
      <c r="J10" s="113" t="s">
        <v>838</v>
      </c>
      <c r="K10" s="113">
        <v>0</v>
      </c>
      <c r="L10" s="113">
        <v>0</v>
      </c>
      <c r="M10" s="113">
        <v>0</v>
      </c>
      <c r="N10" s="113">
        <v>0</v>
      </c>
      <c r="O10" s="113">
        <v>0</v>
      </c>
      <c r="P10" s="113">
        <v>0</v>
      </c>
      <c r="Q10" s="113">
        <v>0</v>
      </c>
      <c r="R10" s="113">
        <v>0</v>
      </c>
      <c r="S10" s="113">
        <v>0</v>
      </c>
      <c r="T10" s="113">
        <v>0</v>
      </c>
      <c r="U10" s="113">
        <v>70</v>
      </c>
      <c r="V10" s="113">
        <v>0</v>
      </c>
      <c r="W10" s="113">
        <v>0</v>
      </c>
      <c r="X10" s="113">
        <v>0</v>
      </c>
      <c r="Y10" s="113">
        <v>0</v>
      </c>
      <c r="Z10" s="113">
        <v>0</v>
      </c>
      <c r="AA10" s="113">
        <v>0</v>
      </c>
      <c r="AB10" s="113">
        <v>0</v>
      </c>
      <c r="AC10" s="113">
        <v>0</v>
      </c>
      <c r="AD10" s="4">
        <f>SUM(GC[[#This Row],[ICR1]:[ICR19]])</f>
        <v>70</v>
      </c>
      <c r="AE10" s="113" t="s">
        <v>839</v>
      </c>
      <c r="AF10" s="113" t="s">
        <v>840</v>
      </c>
    </row>
    <row r="11" spans="1:32">
      <c r="A11" s="113">
        <f t="shared" si="1"/>
        <v>9</v>
      </c>
      <c r="B11" s="111">
        <f t="shared" si="0"/>
        <v>45753</v>
      </c>
      <c r="C11" s="181">
        <f>YEAR(GC[[#This Row],[Date]])+IF(MONTH(GC[[#This Row],[Date]])&gt;=4,1,0)</f>
        <v>2026</v>
      </c>
      <c r="D11" s="112">
        <f>YEAR(GC[[#This Row],[Date]])</f>
        <v>2025</v>
      </c>
      <c r="E11" s="110" t="s">
        <v>364</v>
      </c>
      <c r="F11" s="110" t="s">
        <v>364</v>
      </c>
      <c r="G11" s="4" t="str">
        <f>TEXT(GC[[#This Row],[Date]],"mmm-yy")</f>
        <v>Apr-25</v>
      </c>
      <c r="H11" s="4">
        <f>DAY(EOMONTH(GC[[#This Row],[Month Year]],0))</f>
        <v>30</v>
      </c>
      <c r="I11" s="113"/>
      <c r="J11" s="113"/>
      <c r="K11" s="113"/>
      <c r="L11" s="113"/>
      <c r="M11" s="113"/>
      <c r="N11" s="113"/>
      <c r="O11" s="113"/>
      <c r="P11" s="113"/>
      <c r="Q11" s="113"/>
      <c r="R11" s="113"/>
      <c r="S11" s="113"/>
      <c r="T11" s="113"/>
      <c r="U11" s="113"/>
      <c r="V11" s="113"/>
      <c r="W11" s="113"/>
      <c r="X11" s="113"/>
      <c r="Y11" s="113"/>
      <c r="Z11" s="113"/>
      <c r="AA11" s="113"/>
      <c r="AB11" s="113"/>
      <c r="AC11" s="113"/>
      <c r="AD11" s="4">
        <f>SUM(GC[[#This Row],[ICR1]:[ICR19]])</f>
        <v>0</v>
      </c>
      <c r="AE11" s="113"/>
      <c r="AF11" s="113"/>
    </row>
    <row r="12" spans="1:32">
      <c r="A12" s="113">
        <f t="shared" si="1"/>
        <v>10</v>
      </c>
      <c r="B12" s="111">
        <f t="shared" si="0"/>
        <v>45754</v>
      </c>
      <c r="C12" s="181">
        <f>YEAR(GC[[#This Row],[Date]])+IF(MONTH(GC[[#This Row],[Date]])&gt;=4,1,0)</f>
        <v>2026</v>
      </c>
      <c r="D12" s="112">
        <f>YEAR(GC[[#This Row],[Date]])</f>
        <v>2025</v>
      </c>
      <c r="E12" s="110" t="s">
        <v>364</v>
      </c>
      <c r="F12" s="110" t="s">
        <v>364</v>
      </c>
      <c r="G12" s="4" t="str">
        <f>TEXT(GC[[#This Row],[Date]],"mmm-yy")</f>
        <v>Apr-25</v>
      </c>
      <c r="H12" s="4">
        <f>DAY(EOMONTH(GC[[#This Row],[Month Year]],0))</f>
        <v>30</v>
      </c>
      <c r="I12" s="113">
        <v>1</v>
      </c>
      <c r="J12" s="113" t="s">
        <v>838</v>
      </c>
      <c r="K12" s="113">
        <v>0</v>
      </c>
      <c r="L12" s="113">
        <v>0</v>
      </c>
      <c r="M12" s="113">
        <v>0</v>
      </c>
      <c r="N12" s="113">
        <v>0</v>
      </c>
      <c r="O12" s="113">
        <v>0</v>
      </c>
      <c r="P12" s="113">
        <v>0</v>
      </c>
      <c r="Q12" s="113">
        <v>0</v>
      </c>
      <c r="R12" s="113">
        <v>0</v>
      </c>
      <c r="S12" s="113">
        <v>0</v>
      </c>
      <c r="T12" s="113">
        <v>59</v>
      </c>
      <c r="U12" s="113">
        <v>47</v>
      </c>
      <c r="V12" s="113">
        <v>0</v>
      </c>
      <c r="W12" s="113">
        <v>0</v>
      </c>
      <c r="X12" s="113">
        <v>0</v>
      </c>
      <c r="Y12" s="113">
        <v>0</v>
      </c>
      <c r="Z12" s="113">
        <v>0</v>
      </c>
      <c r="AA12" s="113">
        <v>0</v>
      </c>
      <c r="AB12" s="113">
        <v>0</v>
      </c>
      <c r="AC12" s="113">
        <v>0</v>
      </c>
      <c r="AD12" s="4">
        <f>SUM(GC[[#This Row],[ICR1]:[ICR19]])</f>
        <v>106</v>
      </c>
      <c r="AE12" s="113" t="s">
        <v>839</v>
      </c>
      <c r="AF12" s="113" t="s">
        <v>841</v>
      </c>
    </row>
    <row r="13" spans="1:32">
      <c r="A13" s="113">
        <f t="shared" si="1"/>
        <v>11</v>
      </c>
      <c r="B13" s="111">
        <f t="shared" si="0"/>
        <v>45755</v>
      </c>
      <c r="C13" s="181">
        <f>YEAR(GC[[#This Row],[Date]])+IF(MONTH(GC[[#This Row],[Date]])&gt;=4,1,0)</f>
        <v>2026</v>
      </c>
      <c r="D13" s="112">
        <f>YEAR(GC[[#This Row],[Date]])</f>
        <v>2025</v>
      </c>
      <c r="E13" s="110" t="s">
        <v>364</v>
      </c>
      <c r="F13" s="110" t="s">
        <v>364</v>
      </c>
      <c r="G13" s="4" t="str">
        <f>TEXT(GC[[#This Row],[Date]],"mmm-yy")</f>
        <v>Apr-25</v>
      </c>
      <c r="H13" s="4">
        <f>DAY(EOMONTH(GC[[#This Row],[Month Year]],0))</f>
        <v>30</v>
      </c>
      <c r="I13" s="113">
        <v>1</v>
      </c>
      <c r="J13" s="113" t="s">
        <v>838</v>
      </c>
      <c r="K13" s="113">
        <v>0</v>
      </c>
      <c r="L13" s="113">
        <v>0</v>
      </c>
      <c r="M13" s="113">
        <v>0</v>
      </c>
      <c r="N13" s="113">
        <v>0</v>
      </c>
      <c r="O13" s="113">
        <v>0</v>
      </c>
      <c r="P13" s="113">
        <v>0</v>
      </c>
      <c r="Q13" s="113">
        <v>0</v>
      </c>
      <c r="R13" s="113">
        <v>0</v>
      </c>
      <c r="S13" s="113">
        <v>0</v>
      </c>
      <c r="T13" s="113">
        <v>0</v>
      </c>
      <c r="U13" s="113">
        <v>0</v>
      </c>
      <c r="V13" s="113">
        <v>116</v>
      </c>
      <c r="W13" s="113">
        <v>0</v>
      </c>
      <c r="X13" s="113">
        <v>0</v>
      </c>
      <c r="Y13" s="113">
        <v>0</v>
      </c>
      <c r="Z13" s="113">
        <v>0</v>
      </c>
      <c r="AA13" s="113">
        <v>0</v>
      </c>
      <c r="AB13" s="113">
        <v>0</v>
      </c>
      <c r="AC13" s="113">
        <v>0</v>
      </c>
      <c r="AD13" s="4">
        <f>SUM(GC[[#This Row],[ICR1]:[ICR19]])</f>
        <v>116</v>
      </c>
      <c r="AE13" s="113" t="s">
        <v>839</v>
      </c>
      <c r="AF13" s="113" t="s">
        <v>842</v>
      </c>
    </row>
    <row r="14" spans="1:32">
      <c r="A14" s="113">
        <f t="shared" si="1"/>
        <v>12</v>
      </c>
      <c r="B14" s="111">
        <f t="shared" si="0"/>
        <v>45756</v>
      </c>
      <c r="C14" s="181">
        <f>YEAR(GC[[#This Row],[Date]])+IF(MONTH(GC[[#This Row],[Date]])&gt;=4,1,0)</f>
        <v>2026</v>
      </c>
      <c r="D14" s="112">
        <f>YEAR(GC[[#This Row],[Date]])</f>
        <v>2025</v>
      </c>
      <c r="E14" s="110" t="s">
        <v>364</v>
      </c>
      <c r="F14" s="110" t="s">
        <v>364</v>
      </c>
      <c r="G14" s="4" t="str">
        <f>TEXT(GC[[#This Row],[Date]],"mmm-yy")</f>
        <v>Apr-25</v>
      </c>
      <c r="H14" s="4">
        <f>DAY(EOMONTH(GC[[#This Row],[Month Year]],0))</f>
        <v>30</v>
      </c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4">
        <f>SUM(GC[[#This Row],[ICR1]:[ICR19]])</f>
        <v>0</v>
      </c>
      <c r="AE14" s="113"/>
      <c r="AF14" s="113"/>
    </row>
    <row r="15" spans="1:32">
      <c r="A15" s="113">
        <f t="shared" si="1"/>
        <v>13</v>
      </c>
      <c r="B15" s="111">
        <f t="shared" si="0"/>
        <v>45757</v>
      </c>
      <c r="C15" s="181">
        <f>YEAR(GC[[#This Row],[Date]])+IF(MONTH(GC[[#This Row],[Date]])&gt;=4,1,0)</f>
        <v>2026</v>
      </c>
      <c r="D15" s="112">
        <f>YEAR(GC[[#This Row],[Date]])</f>
        <v>2025</v>
      </c>
      <c r="E15" s="110" t="s">
        <v>364</v>
      </c>
      <c r="F15" s="110" t="s">
        <v>364</v>
      </c>
      <c r="G15" s="4" t="str">
        <f>TEXT(GC[[#This Row],[Date]],"mmm-yy")</f>
        <v>Apr-25</v>
      </c>
      <c r="H15" s="4">
        <f>DAY(EOMONTH(GC[[#This Row],[Month Year]],0))</f>
        <v>30</v>
      </c>
      <c r="I15" s="113">
        <v>1</v>
      </c>
      <c r="J15" s="113" t="s">
        <v>838</v>
      </c>
      <c r="K15" s="113">
        <v>0</v>
      </c>
      <c r="L15" s="113">
        <v>0</v>
      </c>
      <c r="M15" s="113">
        <v>0</v>
      </c>
      <c r="N15" s="113">
        <v>0</v>
      </c>
      <c r="O15" s="113">
        <v>0</v>
      </c>
      <c r="P15" s="113">
        <v>0</v>
      </c>
      <c r="Q15" s="113">
        <v>0</v>
      </c>
      <c r="R15" s="113">
        <v>0</v>
      </c>
      <c r="S15" s="113">
        <v>0</v>
      </c>
      <c r="T15" s="113">
        <v>0</v>
      </c>
      <c r="U15" s="113">
        <v>15</v>
      </c>
      <c r="V15" s="113">
        <v>55</v>
      </c>
      <c r="W15" s="113">
        <v>0</v>
      </c>
      <c r="X15" s="113">
        <v>0</v>
      </c>
      <c r="Y15" s="113">
        <v>0</v>
      </c>
      <c r="Z15" s="113">
        <v>0</v>
      </c>
      <c r="AA15" s="113">
        <v>0</v>
      </c>
      <c r="AB15" s="113">
        <v>0</v>
      </c>
      <c r="AC15" s="113">
        <v>0</v>
      </c>
      <c r="AD15" s="4">
        <f>SUM(GC[[#This Row],[ICR1]:[ICR19]])</f>
        <v>70</v>
      </c>
      <c r="AE15" s="113" t="s">
        <v>839</v>
      </c>
      <c r="AF15" s="113" t="s">
        <v>840</v>
      </c>
    </row>
    <row r="16" spans="1:32">
      <c r="A16" s="113">
        <f t="shared" si="1"/>
        <v>14</v>
      </c>
      <c r="B16" s="111">
        <f t="shared" si="0"/>
        <v>45758</v>
      </c>
      <c r="C16" s="181">
        <f>YEAR(GC[[#This Row],[Date]])+IF(MONTH(GC[[#This Row],[Date]])&gt;=4,1,0)</f>
        <v>2026</v>
      </c>
      <c r="D16" s="112">
        <f>YEAR(GC[[#This Row],[Date]])</f>
        <v>2025</v>
      </c>
      <c r="E16" s="110" t="s">
        <v>364</v>
      </c>
      <c r="F16" s="110" t="s">
        <v>364</v>
      </c>
      <c r="G16" s="4" t="str">
        <f>TEXT(GC[[#This Row],[Date]],"mmm-yy")</f>
        <v>Apr-25</v>
      </c>
      <c r="H16" s="4">
        <f>DAY(EOMONTH(GC[[#This Row],[Month Year]],0))</f>
        <v>30</v>
      </c>
      <c r="I16" s="113">
        <v>1</v>
      </c>
      <c r="J16" s="113" t="s">
        <v>838</v>
      </c>
      <c r="K16" s="113">
        <v>0</v>
      </c>
      <c r="L16" s="113">
        <v>0</v>
      </c>
      <c r="M16" s="113">
        <v>0</v>
      </c>
      <c r="N16" s="113">
        <v>0</v>
      </c>
      <c r="O16" s="113">
        <v>0</v>
      </c>
      <c r="P16" s="113">
        <v>0</v>
      </c>
      <c r="Q16" s="113">
        <v>0</v>
      </c>
      <c r="R16" s="113">
        <v>0</v>
      </c>
      <c r="S16" s="113">
        <v>0</v>
      </c>
      <c r="T16" s="113">
        <v>0</v>
      </c>
      <c r="U16" s="113">
        <v>0</v>
      </c>
      <c r="V16" s="113">
        <v>23</v>
      </c>
      <c r="W16" s="113">
        <v>0</v>
      </c>
      <c r="X16" s="113">
        <v>0</v>
      </c>
      <c r="Y16" s="113">
        <v>0</v>
      </c>
      <c r="Z16" s="113">
        <v>0</v>
      </c>
      <c r="AA16" s="113">
        <v>0</v>
      </c>
      <c r="AB16" s="113">
        <v>0</v>
      </c>
      <c r="AC16" s="113">
        <v>0</v>
      </c>
      <c r="AD16" s="4">
        <f>SUM(GC[[#This Row],[ICR1]:[ICR19]])</f>
        <v>23</v>
      </c>
      <c r="AE16" s="113" t="s">
        <v>839</v>
      </c>
      <c r="AF16" s="113" t="s">
        <v>843</v>
      </c>
    </row>
    <row r="17" spans="1:32">
      <c r="A17" s="113">
        <f t="shared" si="1"/>
        <v>15</v>
      </c>
      <c r="B17" s="111">
        <f t="shared" si="0"/>
        <v>45759</v>
      </c>
      <c r="C17" s="181">
        <f>YEAR(GC[[#This Row],[Date]])+IF(MONTH(GC[[#This Row],[Date]])&gt;=4,1,0)</f>
        <v>2026</v>
      </c>
      <c r="D17" s="112">
        <f>YEAR(GC[[#This Row],[Date]])</f>
        <v>2025</v>
      </c>
      <c r="E17" s="110" t="s">
        <v>364</v>
      </c>
      <c r="F17" s="110" t="s">
        <v>364</v>
      </c>
      <c r="G17" s="4" t="str">
        <f>TEXT(GC[[#This Row],[Date]],"mmm-yy")</f>
        <v>Apr-25</v>
      </c>
      <c r="H17" s="4">
        <f>DAY(EOMONTH(GC[[#This Row],[Month Year]],0))</f>
        <v>30</v>
      </c>
      <c r="I17" s="113"/>
      <c r="J17" s="113"/>
      <c r="K17" s="113"/>
      <c r="L17" s="113"/>
      <c r="M17" s="113"/>
      <c r="N17" s="113"/>
      <c r="O17" s="113"/>
      <c r="P17" s="113"/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  <c r="AB17" s="113"/>
      <c r="AC17" s="113"/>
      <c r="AD17" s="4">
        <f>SUM(GC[[#This Row],[ICR1]:[ICR19]])</f>
        <v>0</v>
      </c>
      <c r="AE17" s="113"/>
      <c r="AF17" s="113"/>
    </row>
    <row r="18" spans="1:32">
      <c r="A18" s="113">
        <f t="shared" si="1"/>
        <v>16</v>
      </c>
      <c r="B18" s="111">
        <f t="shared" si="0"/>
        <v>45760</v>
      </c>
      <c r="C18" s="181">
        <f>YEAR(GC[[#This Row],[Date]])+IF(MONTH(GC[[#This Row],[Date]])&gt;=4,1,0)</f>
        <v>2026</v>
      </c>
      <c r="D18" s="112">
        <f>YEAR(GC[[#This Row],[Date]])</f>
        <v>2025</v>
      </c>
      <c r="E18" s="110" t="s">
        <v>364</v>
      </c>
      <c r="F18" s="110" t="s">
        <v>364</v>
      </c>
      <c r="G18" s="4" t="str">
        <f>TEXT(GC[[#This Row],[Date]],"mmm-yy")</f>
        <v>Apr-25</v>
      </c>
      <c r="H18" s="4">
        <f>DAY(EOMONTH(GC[[#This Row],[Month Year]],0))</f>
        <v>30</v>
      </c>
      <c r="I18" s="113"/>
      <c r="J18" s="113"/>
      <c r="K18" s="113"/>
      <c r="L18" s="113"/>
      <c r="M18" s="113"/>
      <c r="N18" s="113"/>
      <c r="O18" s="113"/>
      <c r="P18" s="113"/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  <c r="AB18" s="113"/>
      <c r="AC18" s="113"/>
      <c r="AD18" s="4">
        <f>SUM(GC[[#This Row],[ICR1]:[ICR19]])</f>
        <v>0</v>
      </c>
      <c r="AE18" s="113"/>
      <c r="AF18" s="113"/>
    </row>
    <row r="19" spans="1:32">
      <c r="A19" s="113">
        <f t="shared" si="1"/>
        <v>17</v>
      </c>
      <c r="B19" s="111">
        <f t="shared" si="0"/>
        <v>45761</v>
      </c>
      <c r="C19" s="181">
        <f>YEAR(GC[[#This Row],[Date]])+IF(MONTH(GC[[#This Row],[Date]])&gt;=4,1,0)</f>
        <v>2026</v>
      </c>
      <c r="D19" s="112">
        <f>YEAR(GC[[#This Row],[Date]])</f>
        <v>2025</v>
      </c>
      <c r="E19" s="110" t="s">
        <v>364</v>
      </c>
      <c r="F19" s="110" t="s">
        <v>364</v>
      </c>
      <c r="G19" s="4" t="str">
        <f>TEXT(GC[[#This Row],[Date]],"mmm-yy")</f>
        <v>Apr-25</v>
      </c>
      <c r="H19" s="4">
        <f>DAY(EOMONTH(GC[[#This Row],[Month Year]],0))</f>
        <v>30</v>
      </c>
      <c r="I19" s="113"/>
      <c r="J19" s="113"/>
      <c r="K19" s="113"/>
      <c r="L19" s="113"/>
      <c r="M19" s="113"/>
      <c r="N19" s="113"/>
      <c r="O19" s="113"/>
      <c r="P19" s="113"/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  <c r="AB19" s="113"/>
      <c r="AC19" s="113"/>
      <c r="AD19" s="4">
        <f>SUM(GC[[#This Row],[ICR1]:[ICR19]])</f>
        <v>0</v>
      </c>
      <c r="AE19" s="113"/>
      <c r="AF19" s="113"/>
    </row>
    <row r="20" spans="1:32">
      <c r="A20" s="113">
        <f t="shared" si="1"/>
        <v>18</v>
      </c>
      <c r="B20" s="111">
        <f t="shared" si="0"/>
        <v>45762</v>
      </c>
      <c r="C20" s="181">
        <f>YEAR(GC[[#This Row],[Date]])+IF(MONTH(GC[[#This Row],[Date]])&gt;=4,1,0)</f>
        <v>2026</v>
      </c>
      <c r="D20" s="112">
        <f>YEAR(GC[[#This Row],[Date]])</f>
        <v>2025</v>
      </c>
      <c r="E20" s="110" t="s">
        <v>364</v>
      </c>
      <c r="F20" s="110" t="s">
        <v>364</v>
      </c>
      <c r="G20" s="4" t="str">
        <f>TEXT(GC[[#This Row],[Date]],"mmm-yy")</f>
        <v>Apr-25</v>
      </c>
      <c r="H20" s="4">
        <f>DAY(EOMONTH(GC[[#This Row],[Month Year]],0))</f>
        <v>30</v>
      </c>
      <c r="I20" s="113">
        <v>1</v>
      </c>
      <c r="J20" s="113" t="s">
        <v>838</v>
      </c>
      <c r="K20" s="113">
        <v>0</v>
      </c>
      <c r="L20" s="113">
        <v>0</v>
      </c>
      <c r="M20" s="113">
        <v>0</v>
      </c>
      <c r="N20" s="113">
        <v>0</v>
      </c>
      <c r="O20" s="113">
        <v>0</v>
      </c>
      <c r="P20" s="113">
        <v>0</v>
      </c>
      <c r="Q20" s="113">
        <v>0</v>
      </c>
      <c r="R20" s="113">
        <v>0</v>
      </c>
      <c r="S20" s="113">
        <v>0</v>
      </c>
      <c r="T20" s="113">
        <v>0</v>
      </c>
      <c r="U20" s="113">
        <v>0</v>
      </c>
      <c r="V20" s="113">
        <v>68</v>
      </c>
      <c r="W20" s="113">
        <v>0</v>
      </c>
      <c r="X20" s="113">
        <v>0</v>
      </c>
      <c r="Y20" s="113">
        <v>0</v>
      </c>
      <c r="Z20" s="113">
        <v>0</v>
      </c>
      <c r="AA20" s="113">
        <v>0</v>
      </c>
      <c r="AB20" s="113">
        <v>0</v>
      </c>
      <c r="AC20" s="113">
        <v>0</v>
      </c>
      <c r="AD20" s="4">
        <f>SUM(GC[[#This Row],[ICR1]:[ICR19]])</f>
        <v>68</v>
      </c>
      <c r="AE20" s="113" t="s">
        <v>839</v>
      </c>
      <c r="AF20" s="113" t="s">
        <v>844</v>
      </c>
    </row>
    <row r="21" spans="1:32">
      <c r="A21" s="113">
        <f t="shared" si="1"/>
        <v>19</v>
      </c>
      <c r="B21" s="111">
        <f t="shared" si="0"/>
        <v>45763</v>
      </c>
      <c r="C21" s="181">
        <f>YEAR(GC[[#This Row],[Date]])+IF(MONTH(GC[[#This Row],[Date]])&gt;=4,1,0)</f>
        <v>2026</v>
      </c>
      <c r="D21" s="112">
        <f>YEAR(GC[[#This Row],[Date]])</f>
        <v>2025</v>
      </c>
      <c r="E21" s="110" t="s">
        <v>364</v>
      </c>
      <c r="F21" s="110" t="s">
        <v>364</v>
      </c>
      <c r="G21" s="4" t="str">
        <f>TEXT(GC[[#This Row],[Date]],"mmm-yy")</f>
        <v>Apr-25</v>
      </c>
      <c r="H21" s="4">
        <f>DAY(EOMONTH(GC[[#This Row],[Month Year]],0))</f>
        <v>30</v>
      </c>
      <c r="I21" s="113">
        <v>1</v>
      </c>
      <c r="J21" s="113" t="s">
        <v>838</v>
      </c>
      <c r="K21" s="113">
        <v>0</v>
      </c>
      <c r="L21" s="113">
        <v>0</v>
      </c>
      <c r="M21" s="113">
        <v>0</v>
      </c>
      <c r="N21" s="113">
        <v>0</v>
      </c>
      <c r="O21" s="113">
        <v>0</v>
      </c>
      <c r="P21" s="113">
        <v>0</v>
      </c>
      <c r="Q21" s="113">
        <v>0</v>
      </c>
      <c r="R21" s="113">
        <v>0</v>
      </c>
      <c r="S21" s="113">
        <v>0</v>
      </c>
      <c r="T21" s="113">
        <v>95</v>
      </c>
      <c r="U21" s="113">
        <v>0</v>
      </c>
      <c r="V21" s="113">
        <v>0</v>
      </c>
      <c r="W21" s="113">
        <v>0</v>
      </c>
      <c r="X21" s="113">
        <v>0</v>
      </c>
      <c r="Y21" s="113">
        <v>0</v>
      </c>
      <c r="Z21" s="113">
        <v>0</v>
      </c>
      <c r="AA21" s="113">
        <v>0</v>
      </c>
      <c r="AB21" s="113">
        <v>0</v>
      </c>
      <c r="AC21" s="113">
        <v>0</v>
      </c>
      <c r="AD21" s="4">
        <f>SUM(GC[[#This Row],[ICR1]:[ICR19]])</f>
        <v>95</v>
      </c>
      <c r="AE21" s="113" t="s">
        <v>839</v>
      </c>
      <c r="AF21" s="113" t="s">
        <v>845</v>
      </c>
    </row>
    <row r="22" spans="1:32">
      <c r="A22" s="113">
        <f t="shared" si="1"/>
        <v>20</v>
      </c>
      <c r="B22" s="111">
        <f t="shared" si="0"/>
        <v>45764</v>
      </c>
      <c r="C22" s="181">
        <f>YEAR(GC[[#This Row],[Date]])+IF(MONTH(GC[[#This Row],[Date]])&gt;=4,1,0)</f>
        <v>2026</v>
      </c>
      <c r="D22" s="112">
        <f>YEAR(GC[[#This Row],[Date]])</f>
        <v>2025</v>
      </c>
      <c r="E22" s="110" t="s">
        <v>364</v>
      </c>
      <c r="F22" s="110" t="s">
        <v>364</v>
      </c>
      <c r="G22" s="4" t="str">
        <f>TEXT(GC[[#This Row],[Date]],"mmm-yy")</f>
        <v>Apr-25</v>
      </c>
      <c r="H22" s="4">
        <f>DAY(EOMONTH(GC[[#This Row],[Month Year]],0))</f>
        <v>30</v>
      </c>
      <c r="I22" s="113">
        <v>1</v>
      </c>
      <c r="J22" s="113" t="s">
        <v>838</v>
      </c>
      <c r="K22" s="113">
        <v>0</v>
      </c>
      <c r="L22" s="113">
        <v>0</v>
      </c>
      <c r="M22" s="113">
        <v>0</v>
      </c>
      <c r="N22" s="113">
        <v>0</v>
      </c>
      <c r="O22" s="113">
        <v>0</v>
      </c>
      <c r="P22" s="113">
        <v>0</v>
      </c>
      <c r="Q22" s="113">
        <v>0</v>
      </c>
      <c r="R22" s="113">
        <v>0</v>
      </c>
      <c r="S22" s="113">
        <v>0</v>
      </c>
      <c r="T22" s="113">
        <v>21</v>
      </c>
      <c r="U22" s="113">
        <v>0</v>
      </c>
      <c r="V22" s="113">
        <v>78</v>
      </c>
      <c r="W22" s="113">
        <v>0</v>
      </c>
      <c r="X22" s="113">
        <v>0</v>
      </c>
      <c r="Y22" s="113">
        <v>0</v>
      </c>
      <c r="Z22" s="113">
        <v>0</v>
      </c>
      <c r="AA22" s="113">
        <v>0</v>
      </c>
      <c r="AB22" s="113">
        <v>0</v>
      </c>
      <c r="AC22" s="113">
        <v>0</v>
      </c>
      <c r="AD22" s="4">
        <f>SUM(GC[[#This Row],[ICR1]:[ICR19]])</f>
        <v>99</v>
      </c>
      <c r="AE22" s="113" t="s">
        <v>839</v>
      </c>
      <c r="AF22" s="113" t="s">
        <v>846</v>
      </c>
    </row>
    <row r="23" spans="1:32">
      <c r="A23" s="113">
        <f t="shared" si="1"/>
        <v>21</v>
      </c>
      <c r="B23" s="111">
        <f t="shared" si="0"/>
        <v>45765</v>
      </c>
      <c r="C23" s="181">
        <f>YEAR(GC[[#This Row],[Date]])+IF(MONTH(GC[[#This Row],[Date]])&gt;=4,1,0)</f>
        <v>2026</v>
      </c>
      <c r="D23" s="112">
        <f>YEAR(GC[[#This Row],[Date]])</f>
        <v>2025</v>
      </c>
      <c r="E23" s="110" t="s">
        <v>364</v>
      </c>
      <c r="F23" s="110" t="s">
        <v>364</v>
      </c>
      <c r="G23" s="4" t="str">
        <f>TEXT(GC[[#This Row],[Date]],"mmm-yy")</f>
        <v>Apr-25</v>
      </c>
      <c r="H23" s="4">
        <f>DAY(EOMONTH(GC[[#This Row],[Month Year]],0))</f>
        <v>30</v>
      </c>
      <c r="I23" s="113">
        <v>1</v>
      </c>
      <c r="J23" s="113" t="s">
        <v>838</v>
      </c>
      <c r="K23" s="113">
        <v>0</v>
      </c>
      <c r="L23" s="113">
        <v>0</v>
      </c>
      <c r="M23" s="113">
        <v>0</v>
      </c>
      <c r="N23" s="113">
        <v>0</v>
      </c>
      <c r="O23" s="113">
        <v>0</v>
      </c>
      <c r="P23" s="113">
        <v>0</v>
      </c>
      <c r="Q23" s="113">
        <v>0</v>
      </c>
      <c r="R23" s="113">
        <v>0</v>
      </c>
      <c r="S23" s="113">
        <v>0</v>
      </c>
      <c r="T23" s="113">
        <v>0</v>
      </c>
      <c r="U23" s="113">
        <v>0</v>
      </c>
      <c r="V23" s="113">
        <v>0</v>
      </c>
      <c r="W23" s="113">
        <v>0</v>
      </c>
      <c r="X23" s="113">
        <v>0</v>
      </c>
      <c r="Y23" s="113">
        <v>0</v>
      </c>
      <c r="Z23" s="113">
        <v>0</v>
      </c>
      <c r="AA23" s="113">
        <v>91</v>
      </c>
      <c r="AB23" s="113">
        <v>0</v>
      </c>
      <c r="AC23" s="113">
        <v>0</v>
      </c>
      <c r="AD23" s="4">
        <f>SUM(GC[[#This Row],[ICR1]:[ICR19]])</f>
        <v>91</v>
      </c>
      <c r="AE23" s="113" t="s">
        <v>839</v>
      </c>
      <c r="AF23" s="113" t="s">
        <v>847</v>
      </c>
    </row>
    <row r="24" spans="1:32">
      <c r="A24" s="113">
        <f t="shared" si="1"/>
        <v>22</v>
      </c>
      <c r="B24" s="111">
        <f t="shared" si="0"/>
        <v>45766</v>
      </c>
      <c r="C24" s="181">
        <f>YEAR(GC[[#This Row],[Date]])+IF(MONTH(GC[[#This Row],[Date]])&gt;=4,1,0)</f>
        <v>2026</v>
      </c>
      <c r="D24" s="112">
        <f>YEAR(GC[[#This Row],[Date]])</f>
        <v>2025</v>
      </c>
      <c r="E24" s="110" t="s">
        <v>364</v>
      </c>
      <c r="F24" s="110" t="s">
        <v>364</v>
      </c>
      <c r="G24" s="4" t="str">
        <f>TEXT(GC[[#This Row],[Date]],"mmm-yy")</f>
        <v>Apr-25</v>
      </c>
      <c r="H24" s="4">
        <f>DAY(EOMONTH(GC[[#This Row],[Month Year]],0))</f>
        <v>30</v>
      </c>
      <c r="I24" s="113">
        <v>1</v>
      </c>
      <c r="J24" s="113" t="s">
        <v>838</v>
      </c>
      <c r="K24" s="113">
        <v>0</v>
      </c>
      <c r="L24" s="113">
        <v>0</v>
      </c>
      <c r="M24" s="113">
        <v>0</v>
      </c>
      <c r="N24" s="113">
        <v>0</v>
      </c>
      <c r="O24" s="113">
        <v>0</v>
      </c>
      <c r="P24" s="113">
        <v>0</v>
      </c>
      <c r="Q24" s="113">
        <v>0</v>
      </c>
      <c r="R24" s="113">
        <v>0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  <c r="X24" s="113">
        <v>0</v>
      </c>
      <c r="Y24" s="113">
        <v>0</v>
      </c>
      <c r="Z24" s="113">
        <v>84</v>
      </c>
      <c r="AA24" s="113">
        <v>94</v>
      </c>
      <c r="AB24" s="113">
        <v>0</v>
      </c>
      <c r="AC24" s="113">
        <v>0</v>
      </c>
      <c r="AD24" s="4">
        <f>SUM(GC[[#This Row],[ICR1]:[ICR19]])</f>
        <v>178</v>
      </c>
      <c r="AE24" s="113" t="s">
        <v>839</v>
      </c>
      <c r="AF24" s="113" t="s">
        <v>848</v>
      </c>
    </row>
    <row r="25" spans="1:32">
      <c r="A25" s="113">
        <f t="shared" si="1"/>
        <v>23</v>
      </c>
      <c r="B25" s="111">
        <f t="shared" si="0"/>
        <v>45767</v>
      </c>
      <c r="C25" s="181">
        <f>YEAR(GC[[#This Row],[Date]])+IF(MONTH(GC[[#This Row],[Date]])&gt;=4,1,0)</f>
        <v>2026</v>
      </c>
      <c r="D25" s="112">
        <f>YEAR(GC[[#This Row],[Date]])</f>
        <v>2025</v>
      </c>
      <c r="E25" s="110" t="s">
        <v>364</v>
      </c>
      <c r="F25" s="110" t="s">
        <v>364</v>
      </c>
      <c r="G25" s="4" t="str">
        <f>TEXT(GC[[#This Row],[Date]],"mmm-yy")</f>
        <v>Apr-25</v>
      </c>
      <c r="H25" s="4">
        <f>DAY(EOMONTH(GC[[#This Row],[Month Year]],0))</f>
        <v>30</v>
      </c>
      <c r="I25" s="113">
        <v>1</v>
      </c>
      <c r="J25" s="113" t="s">
        <v>838</v>
      </c>
      <c r="K25" s="113">
        <v>0</v>
      </c>
      <c r="L25" s="113">
        <v>0</v>
      </c>
      <c r="M25" s="113">
        <v>0</v>
      </c>
      <c r="N25" s="113">
        <v>0</v>
      </c>
      <c r="O25" s="113">
        <v>0</v>
      </c>
      <c r="P25" s="113">
        <v>0</v>
      </c>
      <c r="Q25" s="113">
        <v>0</v>
      </c>
      <c r="R25" s="113">
        <v>0</v>
      </c>
      <c r="S25" s="113">
        <v>0</v>
      </c>
      <c r="T25" s="113">
        <v>0</v>
      </c>
      <c r="U25" s="113">
        <v>0</v>
      </c>
      <c r="V25" s="113">
        <v>45</v>
      </c>
      <c r="W25" s="113">
        <v>103</v>
      </c>
      <c r="X25" s="113">
        <v>0</v>
      </c>
      <c r="Y25" s="113">
        <v>31</v>
      </c>
      <c r="Z25" s="113">
        <v>0</v>
      </c>
      <c r="AA25" s="113">
        <v>0</v>
      </c>
      <c r="AB25" s="113">
        <v>0</v>
      </c>
      <c r="AC25" s="113">
        <v>0</v>
      </c>
      <c r="AD25" s="4">
        <f>SUM(GC[[#This Row],[ICR1]:[ICR19]])</f>
        <v>179</v>
      </c>
      <c r="AE25" s="113" t="s">
        <v>839</v>
      </c>
      <c r="AF25" s="113" t="s">
        <v>849</v>
      </c>
    </row>
    <row r="26" spans="1:32">
      <c r="A26" s="113">
        <f t="shared" si="1"/>
        <v>24</v>
      </c>
      <c r="B26" s="111">
        <f t="shared" si="0"/>
        <v>45768</v>
      </c>
      <c r="C26" s="181">
        <f>YEAR(GC[[#This Row],[Date]])+IF(MONTH(GC[[#This Row],[Date]])&gt;=4,1,0)</f>
        <v>2026</v>
      </c>
      <c r="D26" s="112">
        <f>YEAR(GC[[#This Row],[Date]])</f>
        <v>2025</v>
      </c>
      <c r="E26" s="110" t="s">
        <v>364</v>
      </c>
      <c r="F26" s="110" t="s">
        <v>364</v>
      </c>
      <c r="G26" s="4" t="str">
        <f>TEXT(GC[[#This Row],[Date]],"mmm-yy")</f>
        <v>Apr-25</v>
      </c>
      <c r="H26" s="4">
        <f>DAY(EOMONTH(GC[[#This Row],[Month Year]],0))</f>
        <v>30</v>
      </c>
      <c r="I26" s="113">
        <v>1</v>
      </c>
      <c r="J26" s="113" t="s">
        <v>838</v>
      </c>
      <c r="K26" s="113">
        <v>0</v>
      </c>
      <c r="L26" s="113">
        <v>0</v>
      </c>
      <c r="M26" s="113">
        <v>0</v>
      </c>
      <c r="N26" s="113">
        <v>0</v>
      </c>
      <c r="O26" s="113">
        <v>0</v>
      </c>
      <c r="P26" s="113">
        <v>0</v>
      </c>
      <c r="Q26" s="113">
        <v>0</v>
      </c>
      <c r="R26" s="113">
        <v>0</v>
      </c>
      <c r="S26" s="113">
        <v>0</v>
      </c>
      <c r="T26" s="113">
        <v>0</v>
      </c>
      <c r="U26" s="113">
        <v>0</v>
      </c>
      <c r="V26" s="113">
        <v>0</v>
      </c>
      <c r="W26" s="113">
        <v>52</v>
      </c>
      <c r="X26" s="113">
        <v>0</v>
      </c>
      <c r="Y26" s="113">
        <v>0</v>
      </c>
      <c r="Z26" s="113">
        <v>0</v>
      </c>
      <c r="AA26" s="113">
        <v>0</v>
      </c>
      <c r="AB26" s="113">
        <v>0</v>
      </c>
      <c r="AC26" s="113">
        <v>0</v>
      </c>
      <c r="AD26" s="4">
        <f>SUM(GC[[#This Row],[ICR1]:[ICR19]])</f>
        <v>52</v>
      </c>
      <c r="AE26" s="113" t="s">
        <v>839</v>
      </c>
      <c r="AF26" s="113" t="s">
        <v>850</v>
      </c>
    </row>
    <row r="27" spans="1:32">
      <c r="A27" s="113">
        <f t="shared" si="1"/>
        <v>25</v>
      </c>
      <c r="B27" s="111">
        <f t="shared" ref="B27:B90" si="2">B26+1</f>
        <v>45769</v>
      </c>
      <c r="C27" s="181">
        <f>YEAR(GC[[#This Row],[Date]])+IF(MONTH(GC[[#This Row],[Date]])&gt;=4,1,0)</f>
        <v>2026</v>
      </c>
      <c r="D27" s="112">
        <f>YEAR(GC[[#This Row],[Date]])</f>
        <v>2025</v>
      </c>
      <c r="E27" s="110" t="s">
        <v>364</v>
      </c>
      <c r="F27" s="110" t="s">
        <v>364</v>
      </c>
      <c r="G27" s="4" t="str">
        <f>TEXT(GC[[#This Row],[Date]],"mmm-yy")</f>
        <v>Apr-25</v>
      </c>
      <c r="H27" s="4">
        <f>DAY(EOMONTH(GC[[#This Row],[Month Year]],0))</f>
        <v>30</v>
      </c>
      <c r="I27" s="113">
        <v>1</v>
      </c>
      <c r="J27" s="113" t="s">
        <v>838</v>
      </c>
      <c r="K27" s="113">
        <v>0</v>
      </c>
      <c r="L27" s="113">
        <v>0</v>
      </c>
      <c r="M27" s="113">
        <v>0</v>
      </c>
      <c r="N27" s="113">
        <v>0</v>
      </c>
      <c r="O27" s="113">
        <v>0</v>
      </c>
      <c r="P27" s="113">
        <v>0</v>
      </c>
      <c r="Q27" s="113">
        <v>0</v>
      </c>
      <c r="R27" s="113">
        <v>0</v>
      </c>
      <c r="S27" s="113">
        <v>0</v>
      </c>
      <c r="T27" s="113">
        <v>0</v>
      </c>
      <c r="U27" s="113">
        <v>92</v>
      </c>
      <c r="V27" s="113">
        <v>0</v>
      </c>
      <c r="W27" s="113">
        <v>52</v>
      </c>
      <c r="X27" s="113">
        <v>41</v>
      </c>
      <c r="Y27" s="113">
        <v>0</v>
      </c>
      <c r="Z27" s="113">
        <v>0</v>
      </c>
      <c r="AA27" s="113">
        <v>0</v>
      </c>
      <c r="AB27" s="113">
        <v>0</v>
      </c>
      <c r="AC27" s="113">
        <v>0</v>
      </c>
      <c r="AD27" s="4">
        <f>SUM(GC[[#This Row],[ICR1]:[ICR19]])</f>
        <v>185</v>
      </c>
      <c r="AE27" s="113" t="s">
        <v>839</v>
      </c>
      <c r="AF27" s="113" t="s">
        <v>851</v>
      </c>
    </row>
    <row r="28" spans="1:32">
      <c r="A28" s="113">
        <f t="shared" si="1"/>
        <v>26</v>
      </c>
      <c r="B28" s="111">
        <f t="shared" si="2"/>
        <v>45770</v>
      </c>
      <c r="C28" s="181">
        <f>YEAR(GC[[#This Row],[Date]])+IF(MONTH(GC[[#This Row],[Date]])&gt;=4,1,0)</f>
        <v>2026</v>
      </c>
      <c r="D28" s="112">
        <f>YEAR(GC[[#This Row],[Date]])</f>
        <v>2025</v>
      </c>
      <c r="E28" s="110" t="s">
        <v>364</v>
      </c>
      <c r="F28" s="110" t="s">
        <v>364</v>
      </c>
      <c r="G28" s="4" t="str">
        <f>TEXT(GC[[#This Row],[Date]],"mmm-yy")</f>
        <v>Apr-25</v>
      </c>
      <c r="H28" s="4">
        <f>DAY(EOMONTH(GC[[#This Row],[Month Year]],0))</f>
        <v>30</v>
      </c>
      <c r="I28" s="113">
        <v>1</v>
      </c>
      <c r="J28" s="113" t="s">
        <v>838</v>
      </c>
      <c r="K28" s="113">
        <v>0</v>
      </c>
      <c r="L28" s="113">
        <v>0</v>
      </c>
      <c r="M28" s="113">
        <v>0</v>
      </c>
      <c r="N28" s="113">
        <v>0</v>
      </c>
      <c r="O28" s="113">
        <v>0</v>
      </c>
      <c r="P28" s="113">
        <v>0</v>
      </c>
      <c r="Q28" s="113">
        <v>0</v>
      </c>
      <c r="R28" s="113">
        <v>0</v>
      </c>
      <c r="S28" s="113">
        <v>0</v>
      </c>
      <c r="T28" s="113">
        <v>0</v>
      </c>
      <c r="U28" s="113">
        <v>0</v>
      </c>
      <c r="V28" s="113">
        <v>78</v>
      </c>
      <c r="W28" s="113">
        <v>0</v>
      </c>
      <c r="X28" s="113">
        <v>0</v>
      </c>
      <c r="Y28" s="113">
        <v>12</v>
      </c>
      <c r="Z28" s="113">
        <v>48</v>
      </c>
      <c r="AA28" s="113">
        <v>32</v>
      </c>
      <c r="AB28" s="113">
        <v>0</v>
      </c>
      <c r="AC28" s="113">
        <v>0</v>
      </c>
      <c r="AD28" s="4">
        <f>SUM(GC[[#This Row],[ICR1]:[ICR19]])</f>
        <v>170</v>
      </c>
      <c r="AE28" s="113" t="s">
        <v>839</v>
      </c>
      <c r="AF28" s="113" t="s">
        <v>852</v>
      </c>
    </row>
    <row r="29" spans="1:32">
      <c r="A29" s="113">
        <f t="shared" si="1"/>
        <v>27</v>
      </c>
      <c r="B29" s="111">
        <f t="shared" si="2"/>
        <v>45771</v>
      </c>
      <c r="C29" s="181">
        <f>YEAR(GC[[#This Row],[Date]])+IF(MONTH(GC[[#This Row],[Date]])&gt;=4,1,0)</f>
        <v>2026</v>
      </c>
      <c r="D29" s="112">
        <f>YEAR(GC[[#This Row],[Date]])</f>
        <v>2025</v>
      </c>
      <c r="E29" s="110" t="s">
        <v>364</v>
      </c>
      <c r="F29" s="110" t="s">
        <v>364</v>
      </c>
      <c r="G29" s="4" t="str">
        <f>TEXT(GC[[#This Row],[Date]],"mmm-yy")</f>
        <v>Apr-25</v>
      </c>
      <c r="H29" s="4">
        <f>DAY(EOMONTH(GC[[#This Row],[Month Year]],0))</f>
        <v>30</v>
      </c>
      <c r="I29" s="113">
        <v>1</v>
      </c>
      <c r="J29" s="113" t="s">
        <v>838</v>
      </c>
      <c r="K29" s="113">
        <v>0</v>
      </c>
      <c r="L29" s="113">
        <v>0</v>
      </c>
      <c r="M29" s="113">
        <v>0</v>
      </c>
      <c r="N29" s="113">
        <v>0</v>
      </c>
      <c r="O29" s="113">
        <v>0</v>
      </c>
      <c r="P29" s="113">
        <v>0</v>
      </c>
      <c r="Q29" s="113">
        <v>0</v>
      </c>
      <c r="R29" s="113">
        <v>0</v>
      </c>
      <c r="S29" s="113">
        <v>0</v>
      </c>
      <c r="T29" s="113">
        <v>0</v>
      </c>
      <c r="U29" s="113">
        <v>0</v>
      </c>
      <c r="V29" s="113">
        <v>69</v>
      </c>
      <c r="W29" s="113">
        <v>0</v>
      </c>
      <c r="X29" s="113">
        <v>0</v>
      </c>
      <c r="Y29" s="113">
        <v>0</v>
      </c>
      <c r="Z29" s="113">
        <v>0</v>
      </c>
      <c r="AA29" s="113">
        <v>0</v>
      </c>
      <c r="AB29" s="113">
        <v>0</v>
      </c>
      <c r="AC29" s="113">
        <v>0</v>
      </c>
      <c r="AD29" s="4">
        <f>SUM(GC[[#This Row],[ICR1]:[ICR19]])</f>
        <v>69</v>
      </c>
      <c r="AE29" s="113" t="s">
        <v>839</v>
      </c>
      <c r="AF29" s="113" t="s">
        <v>853</v>
      </c>
    </row>
    <row r="30" spans="1:32">
      <c r="A30" s="113">
        <f t="shared" si="1"/>
        <v>28</v>
      </c>
      <c r="B30" s="111">
        <f t="shared" si="2"/>
        <v>45772</v>
      </c>
      <c r="C30" s="181">
        <f>YEAR(GC[[#This Row],[Date]])+IF(MONTH(GC[[#This Row],[Date]])&gt;=4,1,0)</f>
        <v>2026</v>
      </c>
      <c r="D30" s="112">
        <f>YEAR(GC[[#This Row],[Date]])</f>
        <v>2025</v>
      </c>
      <c r="E30" s="110" t="s">
        <v>364</v>
      </c>
      <c r="F30" s="110" t="s">
        <v>364</v>
      </c>
      <c r="G30" s="4" t="str">
        <f>TEXT(GC[[#This Row],[Date]],"mmm-yy")</f>
        <v>Apr-25</v>
      </c>
      <c r="H30" s="4">
        <f>DAY(EOMONTH(GC[[#This Row],[Month Year]],0))</f>
        <v>30</v>
      </c>
      <c r="I30" s="113">
        <v>1</v>
      </c>
      <c r="J30" s="113" t="s">
        <v>838</v>
      </c>
      <c r="K30" s="113">
        <v>0</v>
      </c>
      <c r="L30" s="113">
        <v>0</v>
      </c>
      <c r="M30" s="113">
        <v>0</v>
      </c>
      <c r="N30" s="113">
        <v>0</v>
      </c>
      <c r="O30" s="113">
        <v>0</v>
      </c>
      <c r="P30" s="113">
        <v>0</v>
      </c>
      <c r="Q30" s="113">
        <v>0</v>
      </c>
      <c r="R30" s="113">
        <v>0</v>
      </c>
      <c r="S30" s="113">
        <v>0</v>
      </c>
      <c r="T30" s="113">
        <v>0</v>
      </c>
      <c r="U30" s="113">
        <v>0</v>
      </c>
      <c r="V30" s="113">
        <v>0</v>
      </c>
      <c r="W30" s="113">
        <v>0</v>
      </c>
      <c r="X30" s="113">
        <v>0</v>
      </c>
      <c r="Y30" s="113">
        <v>0</v>
      </c>
      <c r="Z30" s="113">
        <v>0</v>
      </c>
      <c r="AA30" s="113">
        <v>0</v>
      </c>
      <c r="AB30" s="113">
        <v>0</v>
      </c>
      <c r="AC30" s="113">
        <v>183</v>
      </c>
      <c r="AD30" s="4">
        <f>SUM(GC[[#This Row],[ICR1]:[ICR19]])</f>
        <v>183</v>
      </c>
      <c r="AE30" s="113" t="s">
        <v>839</v>
      </c>
      <c r="AF30" s="113" t="s">
        <v>854</v>
      </c>
    </row>
    <row r="31" spans="1:32">
      <c r="A31" s="113">
        <f t="shared" si="1"/>
        <v>29</v>
      </c>
      <c r="B31" s="111">
        <f t="shared" si="2"/>
        <v>45773</v>
      </c>
      <c r="C31" s="181">
        <f>YEAR(GC[[#This Row],[Date]])+IF(MONTH(GC[[#This Row],[Date]])&gt;=4,1,0)</f>
        <v>2026</v>
      </c>
      <c r="D31" s="112">
        <f>YEAR(GC[[#This Row],[Date]])</f>
        <v>2025</v>
      </c>
      <c r="E31" s="110" t="s">
        <v>364</v>
      </c>
      <c r="F31" s="110" t="s">
        <v>364</v>
      </c>
      <c r="G31" s="4" t="str">
        <f>TEXT(GC[[#This Row],[Date]],"mmm-yy")</f>
        <v>Apr-25</v>
      </c>
      <c r="H31" s="4">
        <f>DAY(EOMONTH(GC[[#This Row],[Month Year]],0))</f>
        <v>30</v>
      </c>
      <c r="I31" s="113"/>
      <c r="J31" s="113"/>
      <c r="K31" s="113"/>
      <c r="L31" s="113"/>
      <c r="M31" s="113"/>
      <c r="N31" s="113"/>
      <c r="O31" s="113"/>
      <c r="P31" s="113"/>
      <c r="Q31" s="113"/>
      <c r="R31" s="113"/>
      <c r="S31" s="113"/>
      <c r="T31" s="113"/>
      <c r="U31" s="113"/>
      <c r="V31" s="113"/>
      <c r="W31" s="113"/>
      <c r="X31" s="113"/>
      <c r="Y31" s="113"/>
      <c r="Z31" s="113"/>
      <c r="AA31" s="113"/>
      <c r="AB31" s="113"/>
      <c r="AC31" s="113"/>
      <c r="AD31" s="4">
        <f>SUM(GC[[#This Row],[ICR1]:[ICR19]])</f>
        <v>0</v>
      </c>
      <c r="AE31" s="113"/>
      <c r="AF31" s="113"/>
    </row>
    <row r="32" spans="1:32">
      <c r="A32" s="113">
        <f t="shared" si="1"/>
        <v>30</v>
      </c>
      <c r="B32" s="111">
        <f t="shared" si="2"/>
        <v>45774</v>
      </c>
      <c r="C32" s="181">
        <f>YEAR(GC[[#This Row],[Date]])+IF(MONTH(GC[[#This Row],[Date]])&gt;=4,1,0)</f>
        <v>2026</v>
      </c>
      <c r="D32" s="112">
        <f>YEAR(GC[[#This Row],[Date]])</f>
        <v>2025</v>
      </c>
      <c r="E32" s="110" t="s">
        <v>364</v>
      </c>
      <c r="F32" s="110" t="s">
        <v>364</v>
      </c>
      <c r="G32" s="4" t="str">
        <f>TEXT(GC[[#This Row],[Date]],"mmm-yy")</f>
        <v>Apr-25</v>
      </c>
      <c r="H32" s="4">
        <f>DAY(EOMONTH(GC[[#This Row],[Month Year]],0))</f>
        <v>30</v>
      </c>
      <c r="I32" s="113"/>
      <c r="J32" s="113"/>
      <c r="K32" s="113"/>
      <c r="L32" s="113"/>
      <c r="M32" s="113"/>
      <c r="N32" s="113"/>
      <c r="O32" s="113"/>
      <c r="P32" s="113"/>
      <c r="Q32" s="113"/>
      <c r="R32" s="113"/>
      <c r="S32" s="113"/>
      <c r="T32" s="113"/>
      <c r="U32" s="113"/>
      <c r="V32" s="113"/>
      <c r="W32" s="113"/>
      <c r="X32" s="113"/>
      <c r="Y32" s="113"/>
      <c r="Z32" s="113"/>
      <c r="AA32" s="113"/>
      <c r="AB32" s="113"/>
      <c r="AC32" s="113"/>
      <c r="AD32" s="4">
        <f>SUM(GC[[#This Row],[ICR1]:[ICR19]])</f>
        <v>0</v>
      </c>
      <c r="AE32" s="113"/>
      <c r="AF32" s="113"/>
    </row>
    <row r="33" spans="1:32">
      <c r="A33" s="113">
        <f t="shared" si="1"/>
        <v>31</v>
      </c>
      <c r="B33" s="111">
        <f t="shared" si="2"/>
        <v>45775</v>
      </c>
      <c r="C33" s="181">
        <f>YEAR(GC[[#This Row],[Date]])+IF(MONTH(GC[[#This Row],[Date]])&gt;=4,1,0)</f>
        <v>2026</v>
      </c>
      <c r="D33" s="112">
        <f>YEAR(GC[[#This Row],[Date]])</f>
        <v>2025</v>
      </c>
      <c r="E33" s="110" t="s">
        <v>364</v>
      </c>
      <c r="F33" s="110" t="s">
        <v>364</v>
      </c>
      <c r="G33" s="4" t="str">
        <f>TEXT(GC[[#This Row],[Date]],"mmm-yy")</f>
        <v>Apr-25</v>
      </c>
      <c r="H33" s="4">
        <f>DAY(EOMONTH(GC[[#This Row],[Month Year]],0))</f>
        <v>30</v>
      </c>
      <c r="I33" s="113"/>
      <c r="J33" s="113"/>
      <c r="K33" s="113"/>
      <c r="L33" s="113"/>
      <c r="M33" s="113"/>
      <c r="N33" s="113"/>
      <c r="O33" s="113"/>
      <c r="P33" s="113"/>
      <c r="Q33" s="113"/>
      <c r="R33" s="113"/>
      <c r="S33" s="113"/>
      <c r="T33" s="113"/>
      <c r="U33" s="113"/>
      <c r="V33" s="113"/>
      <c r="W33" s="113"/>
      <c r="X33" s="113"/>
      <c r="Y33" s="113"/>
      <c r="Z33" s="113"/>
      <c r="AA33" s="113"/>
      <c r="AB33" s="113"/>
      <c r="AC33" s="113"/>
      <c r="AD33" s="4">
        <f>SUM(GC[[#This Row],[ICR1]:[ICR19]])</f>
        <v>0</v>
      </c>
      <c r="AE33" s="113"/>
      <c r="AF33" s="113"/>
    </row>
    <row r="34" spans="1:32">
      <c r="A34" s="113">
        <f t="shared" si="1"/>
        <v>32</v>
      </c>
      <c r="B34" s="111">
        <f t="shared" si="2"/>
        <v>45776</v>
      </c>
      <c r="C34" s="181">
        <f>YEAR(GC[[#This Row],[Date]])+IF(MONTH(GC[[#This Row],[Date]])&gt;=4,1,0)</f>
        <v>2026</v>
      </c>
      <c r="D34" s="112">
        <f>YEAR(GC[[#This Row],[Date]])</f>
        <v>2025</v>
      </c>
      <c r="E34" s="110" t="s">
        <v>364</v>
      </c>
      <c r="F34" s="110" t="s">
        <v>364</v>
      </c>
      <c r="G34" s="4" t="str">
        <f>TEXT(GC[[#This Row],[Date]],"mmm-yy")</f>
        <v>Apr-25</v>
      </c>
      <c r="H34" s="4">
        <f>DAY(EOMONTH(GC[[#This Row],[Month Year]],0))</f>
        <v>30</v>
      </c>
      <c r="I34" s="113"/>
      <c r="J34" s="113"/>
      <c r="K34" s="113"/>
      <c r="L34" s="113"/>
      <c r="M34" s="113"/>
      <c r="N34" s="113"/>
      <c r="O34" s="113"/>
      <c r="P34" s="113"/>
      <c r="Q34" s="113"/>
      <c r="R34" s="113"/>
      <c r="S34" s="113"/>
      <c r="T34" s="113"/>
      <c r="U34" s="113"/>
      <c r="V34" s="113"/>
      <c r="W34" s="113"/>
      <c r="X34" s="113"/>
      <c r="Y34" s="113"/>
      <c r="Z34" s="113"/>
      <c r="AA34" s="113"/>
      <c r="AB34" s="113"/>
      <c r="AC34" s="113"/>
      <c r="AD34" s="4">
        <f>SUM(GC[[#This Row],[ICR1]:[ICR19]])</f>
        <v>0</v>
      </c>
      <c r="AE34" s="113"/>
      <c r="AF34" s="113"/>
    </row>
    <row r="35" spans="1:32">
      <c r="A35" s="113">
        <f t="shared" si="1"/>
        <v>33</v>
      </c>
      <c r="B35" s="111">
        <f t="shared" si="2"/>
        <v>45777</v>
      </c>
      <c r="C35" s="181">
        <f>YEAR(GC[[#This Row],[Date]])+IF(MONTH(GC[[#This Row],[Date]])&gt;=4,1,0)</f>
        <v>2026</v>
      </c>
      <c r="D35" s="112">
        <f>YEAR(GC[[#This Row],[Date]])</f>
        <v>2025</v>
      </c>
      <c r="E35" s="110" t="s">
        <v>364</v>
      </c>
      <c r="F35" s="110" t="s">
        <v>364</v>
      </c>
      <c r="G35" s="4" t="str">
        <f>TEXT(GC[[#This Row],[Date]],"mmm-yy")</f>
        <v>Apr-25</v>
      </c>
      <c r="H35" s="4">
        <f>DAY(EOMONTH(GC[[#This Row],[Month Year]],0))</f>
        <v>30</v>
      </c>
      <c r="I35" s="113"/>
      <c r="J35" s="113"/>
      <c r="K35" s="113"/>
      <c r="L35" s="113"/>
      <c r="M35" s="113"/>
      <c r="N35" s="113"/>
      <c r="O35" s="113"/>
      <c r="P35" s="113"/>
      <c r="Q35" s="113"/>
      <c r="R35" s="113"/>
      <c r="S35" s="113"/>
      <c r="T35" s="113"/>
      <c r="U35" s="113"/>
      <c r="V35" s="113"/>
      <c r="W35" s="113"/>
      <c r="X35" s="113"/>
      <c r="Y35" s="113"/>
      <c r="Z35" s="113"/>
      <c r="AA35" s="113"/>
      <c r="AB35" s="113"/>
      <c r="AC35" s="113"/>
      <c r="AD35" s="4">
        <f>SUM(GC[[#This Row],[ICR1]:[ICR19]])</f>
        <v>0</v>
      </c>
      <c r="AE35" s="113"/>
      <c r="AF35" s="113"/>
    </row>
    <row r="36" spans="1:32">
      <c r="A36" s="113">
        <f t="shared" si="1"/>
        <v>34</v>
      </c>
      <c r="B36" s="111">
        <f t="shared" si="2"/>
        <v>45778</v>
      </c>
      <c r="C36" s="181">
        <f>YEAR(GC[[#This Row],[Date]])+IF(MONTH(GC[[#This Row],[Date]])&gt;=4,1,0)</f>
        <v>2026</v>
      </c>
      <c r="D36" s="112">
        <f>YEAR(GC[[#This Row],[Date]])</f>
        <v>2025</v>
      </c>
      <c r="E36" s="110" t="s">
        <v>364</v>
      </c>
      <c r="F36" s="110" t="s">
        <v>364</v>
      </c>
      <c r="G36" s="4" t="str">
        <f>TEXT(GC[[#This Row],[Date]],"mmm-yy")</f>
        <v>May-25</v>
      </c>
      <c r="H36" s="4">
        <f>DAY(EOMONTH(GC[[#This Row],[Month Year]],0))</f>
        <v>31</v>
      </c>
      <c r="I36" s="113">
        <v>1</v>
      </c>
      <c r="J36" s="113" t="s">
        <v>836</v>
      </c>
      <c r="K36" s="113">
        <v>0</v>
      </c>
      <c r="L36" s="113">
        <v>51</v>
      </c>
      <c r="M36" s="113">
        <v>71</v>
      </c>
      <c r="N36" s="113">
        <v>0</v>
      </c>
      <c r="O36" s="113">
        <v>0</v>
      </c>
      <c r="P36" s="113">
        <v>0</v>
      </c>
      <c r="Q36" s="113">
        <v>0</v>
      </c>
      <c r="R36" s="113">
        <v>0</v>
      </c>
      <c r="S36" s="113">
        <v>0</v>
      </c>
      <c r="T36" s="113">
        <v>0</v>
      </c>
      <c r="U36" s="113">
        <v>0</v>
      </c>
      <c r="V36" s="113">
        <v>0</v>
      </c>
      <c r="W36" s="113">
        <v>0</v>
      </c>
      <c r="X36" s="113">
        <v>0</v>
      </c>
      <c r="Y36" s="113">
        <v>0</v>
      </c>
      <c r="Z36" s="113">
        <v>0</v>
      </c>
      <c r="AA36" s="113">
        <v>0</v>
      </c>
      <c r="AB36" s="113">
        <v>0</v>
      </c>
      <c r="AC36" s="113">
        <v>0</v>
      </c>
      <c r="AD36" s="4">
        <f>SUM(GC[[#This Row],[ICR1]:[ICR19]])</f>
        <v>122</v>
      </c>
      <c r="AE36" s="113" t="s">
        <v>836</v>
      </c>
      <c r="AF36" s="335" t="s">
        <v>855</v>
      </c>
    </row>
    <row r="37" spans="1:32">
      <c r="A37" s="113">
        <f t="shared" si="1"/>
        <v>35</v>
      </c>
      <c r="B37" s="111">
        <f t="shared" si="2"/>
        <v>45779</v>
      </c>
      <c r="C37" s="181">
        <f>YEAR(GC[[#This Row],[Date]])+IF(MONTH(GC[[#This Row],[Date]])&gt;=4,1,0)</f>
        <v>2026</v>
      </c>
      <c r="D37" s="112">
        <f>YEAR(GC[[#This Row],[Date]])</f>
        <v>2025</v>
      </c>
      <c r="E37" s="110" t="s">
        <v>364</v>
      </c>
      <c r="F37" s="110" t="s">
        <v>364</v>
      </c>
      <c r="G37" s="4" t="str">
        <f>TEXT(GC[[#This Row],[Date]],"mmm-yy")</f>
        <v>May-25</v>
      </c>
      <c r="H37" s="4">
        <f>DAY(EOMONTH(GC[[#This Row],[Month Year]],0))</f>
        <v>31</v>
      </c>
      <c r="I37" s="113">
        <v>1</v>
      </c>
      <c r="J37" s="113" t="s">
        <v>836</v>
      </c>
      <c r="K37" s="113">
        <v>0</v>
      </c>
      <c r="L37" s="113">
        <v>0</v>
      </c>
      <c r="M37" s="113">
        <v>151</v>
      </c>
      <c r="N37" s="113">
        <v>0</v>
      </c>
      <c r="O37" s="113">
        <v>0</v>
      </c>
      <c r="P37" s="113">
        <v>0</v>
      </c>
      <c r="Q37" s="113">
        <v>0</v>
      </c>
      <c r="R37" s="113">
        <v>0</v>
      </c>
      <c r="S37" s="113">
        <v>0</v>
      </c>
      <c r="T37" s="113">
        <v>0</v>
      </c>
      <c r="U37" s="113">
        <v>0</v>
      </c>
      <c r="V37" s="113">
        <v>0</v>
      </c>
      <c r="W37" s="113">
        <v>0</v>
      </c>
      <c r="X37" s="113">
        <v>0</v>
      </c>
      <c r="Y37" s="113">
        <v>0</v>
      </c>
      <c r="Z37" s="113">
        <v>0</v>
      </c>
      <c r="AA37" s="113">
        <v>0</v>
      </c>
      <c r="AB37" s="113">
        <v>0</v>
      </c>
      <c r="AC37" s="113">
        <v>0</v>
      </c>
      <c r="AD37" s="4">
        <f>SUM(GC[[#This Row],[ICR1]:[ICR19]])</f>
        <v>151</v>
      </c>
      <c r="AE37" s="113" t="s">
        <v>836</v>
      </c>
      <c r="AF37" s="335" t="s">
        <v>856</v>
      </c>
    </row>
    <row r="38" spans="1:32">
      <c r="A38" s="113">
        <f t="shared" si="1"/>
        <v>36</v>
      </c>
      <c r="B38" s="111">
        <f t="shared" si="2"/>
        <v>45780</v>
      </c>
      <c r="C38" s="181">
        <f>YEAR(GC[[#This Row],[Date]])+IF(MONTH(GC[[#This Row],[Date]])&gt;=4,1,0)</f>
        <v>2026</v>
      </c>
      <c r="D38" s="112">
        <f>YEAR(GC[[#This Row],[Date]])</f>
        <v>2025</v>
      </c>
      <c r="E38" s="110" t="s">
        <v>364</v>
      </c>
      <c r="F38" s="110" t="s">
        <v>364</v>
      </c>
      <c r="G38" s="4" t="str">
        <f>TEXT(GC[[#This Row],[Date]],"mmm-yy")</f>
        <v>May-25</v>
      </c>
      <c r="H38" s="4">
        <f>DAY(EOMONTH(GC[[#This Row],[Month Year]],0))</f>
        <v>31</v>
      </c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113"/>
      <c r="X38" s="113"/>
      <c r="Y38" s="113"/>
      <c r="Z38" s="113"/>
      <c r="AA38" s="113"/>
      <c r="AB38" s="113"/>
      <c r="AC38" s="113"/>
      <c r="AD38" s="4">
        <f>SUM(GC[[#This Row],[ICR1]:[ICR19]])</f>
        <v>0</v>
      </c>
      <c r="AE38" s="113"/>
      <c r="AF38" s="113"/>
    </row>
    <row r="39" spans="1:32">
      <c r="A39" s="113">
        <f t="shared" si="1"/>
        <v>37</v>
      </c>
      <c r="B39" s="111">
        <f t="shared" si="2"/>
        <v>45781</v>
      </c>
      <c r="C39" s="181">
        <f>YEAR(GC[[#This Row],[Date]])+IF(MONTH(GC[[#This Row],[Date]])&gt;=4,1,0)</f>
        <v>2026</v>
      </c>
      <c r="D39" s="112">
        <f>YEAR(GC[[#This Row],[Date]])</f>
        <v>2025</v>
      </c>
      <c r="E39" s="110" t="s">
        <v>364</v>
      </c>
      <c r="F39" s="110" t="s">
        <v>364</v>
      </c>
      <c r="G39" s="4" t="str">
        <f>TEXT(GC[[#This Row],[Date]],"mmm-yy")</f>
        <v>May-25</v>
      </c>
      <c r="H39" s="4">
        <f>DAY(EOMONTH(GC[[#This Row],[Month Year]],0))</f>
        <v>31</v>
      </c>
      <c r="I39" s="113"/>
      <c r="J39" s="113"/>
      <c r="K39" s="113"/>
      <c r="L39" s="113"/>
      <c r="M39" s="113"/>
      <c r="N39" s="113"/>
      <c r="O39" s="113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4">
        <f>SUM(GC[[#This Row],[ICR1]:[ICR19]])</f>
        <v>0</v>
      </c>
      <c r="AE39" s="113"/>
      <c r="AF39" s="113"/>
    </row>
    <row r="40" spans="1:32">
      <c r="A40" s="113">
        <f t="shared" si="1"/>
        <v>38</v>
      </c>
      <c r="B40" s="111">
        <f t="shared" si="2"/>
        <v>45782</v>
      </c>
      <c r="C40" s="181">
        <f>YEAR(GC[[#This Row],[Date]])+IF(MONTH(GC[[#This Row],[Date]])&gt;=4,1,0)</f>
        <v>2026</v>
      </c>
      <c r="D40" s="112">
        <f>YEAR(GC[[#This Row],[Date]])</f>
        <v>2025</v>
      </c>
      <c r="E40" s="110" t="s">
        <v>364</v>
      </c>
      <c r="F40" s="110" t="s">
        <v>364</v>
      </c>
      <c r="G40" s="4" t="str">
        <f>TEXT(GC[[#This Row],[Date]],"mmm-yy")</f>
        <v>May-25</v>
      </c>
      <c r="H40" s="4">
        <f>DAY(EOMONTH(GC[[#This Row],[Month Year]],0))</f>
        <v>31</v>
      </c>
      <c r="I40" s="113">
        <v>1</v>
      </c>
      <c r="J40" s="113" t="s">
        <v>836</v>
      </c>
      <c r="K40" s="113">
        <v>0</v>
      </c>
      <c r="L40" s="113">
        <v>0</v>
      </c>
      <c r="M40" s="113">
        <v>75</v>
      </c>
      <c r="N40" s="113">
        <v>0</v>
      </c>
      <c r="O40" s="113">
        <v>0</v>
      </c>
      <c r="P40" s="113">
        <v>0</v>
      </c>
      <c r="Q40" s="113">
        <v>0</v>
      </c>
      <c r="R40" s="113">
        <v>0</v>
      </c>
      <c r="S40" s="113">
        <v>0</v>
      </c>
      <c r="T40" s="113">
        <v>0</v>
      </c>
      <c r="U40" s="113">
        <v>0</v>
      </c>
      <c r="V40" s="113">
        <v>0</v>
      </c>
      <c r="W40" s="113">
        <v>0</v>
      </c>
      <c r="X40" s="113">
        <v>0</v>
      </c>
      <c r="Y40" s="113">
        <v>0</v>
      </c>
      <c r="Z40" s="113">
        <v>0</v>
      </c>
      <c r="AA40" s="113">
        <v>0</v>
      </c>
      <c r="AB40" s="113">
        <v>0</v>
      </c>
      <c r="AC40" s="113">
        <v>0</v>
      </c>
      <c r="AD40" s="4">
        <f>SUM(GC[[#This Row],[ICR1]:[ICR19]])</f>
        <v>75</v>
      </c>
      <c r="AE40" s="113" t="s">
        <v>836</v>
      </c>
      <c r="AF40" s="335" t="s">
        <v>857</v>
      </c>
    </row>
    <row r="41" spans="1:32">
      <c r="A41" s="113">
        <f t="shared" si="1"/>
        <v>39</v>
      </c>
      <c r="B41" s="111">
        <f t="shared" si="2"/>
        <v>45783</v>
      </c>
      <c r="C41" s="181">
        <f>YEAR(GC[[#This Row],[Date]])+IF(MONTH(GC[[#This Row],[Date]])&gt;=4,1,0)</f>
        <v>2026</v>
      </c>
      <c r="D41" s="112">
        <f>YEAR(GC[[#This Row],[Date]])</f>
        <v>2025</v>
      </c>
      <c r="E41" s="110" t="s">
        <v>364</v>
      </c>
      <c r="F41" s="110" t="s">
        <v>364</v>
      </c>
      <c r="G41" s="4" t="str">
        <f>TEXT(GC[[#This Row],[Date]],"mmm-yy")</f>
        <v>May-25</v>
      </c>
      <c r="H41" s="4">
        <f>DAY(EOMONTH(GC[[#This Row],[Month Year]],0))</f>
        <v>31</v>
      </c>
      <c r="I41" s="113"/>
      <c r="J41" s="113"/>
      <c r="K41" s="113"/>
      <c r="L41" s="113"/>
      <c r="M41" s="113"/>
      <c r="N41" s="113"/>
      <c r="O41" s="113"/>
      <c r="P41" s="113"/>
      <c r="Q41" s="113"/>
      <c r="R41" s="113"/>
      <c r="S41" s="113"/>
      <c r="T41" s="113"/>
      <c r="U41" s="113"/>
      <c r="V41" s="113"/>
      <c r="W41" s="113"/>
      <c r="X41" s="113"/>
      <c r="Y41" s="113"/>
      <c r="Z41" s="113"/>
      <c r="AA41" s="113"/>
      <c r="AB41" s="113"/>
      <c r="AC41" s="113"/>
      <c r="AD41" s="4">
        <f>SUM(GC[[#This Row],[ICR1]:[ICR19]])</f>
        <v>0</v>
      </c>
      <c r="AE41" s="113"/>
      <c r="AF41" s="113"/>
    </row>
    <row r="42" spans="1:32">
      <c r="A42" s="113">
        <f t="shared" si="1"/>
        <v>40</v>
      </c>
      <c r="B42" s="111">
        <f t="shared" si="2"/>
        <v>45784</v>
      </c>
      <c r="C42" s="181">
        <f>YEAR(GC[[#This Row],[Date]])+IF(MONTH(GC[[#This Row],[Date]])&gt;=4,1,0)</f>
        <v>2026</v>
      </c>
      <c r="D42" s="112">
        <f>YEAR(GC[[#This Row],[Date]])</f>
        <v>2025</v>
      </c>
      <c r="E42" s="110" t="s">
        <v>364</v>
      </c>
      <c r="F42" s="110" t="s">
        <v>364</v>
      </c>
      <c r="G42" s="4" t="str">
        <f>TEXT(GC[[#This Row],[Date]],"mmm-yy")</f>
        <v>May-25</v>
      </c>
      <c r="H42" s="4">
        <f>DAY(EOMONTH(GC[[#This Row],[Month Year]],0))</f>
        <v>31</v>
      </c>
      <c r="I42" s="113"/>
      <c r="J42" s="113"/>
      <c r="K42" s="113"/>
      <c r="L42" s="113"/>
      <c r="M42" s="113"/>
      <c r="N42" s="113"/>
      <c r="O42" s="113"/>
      <c r="P42" s="113"/>
      <c r="Q42" s="113"/>
      <c r="R42" s="113"/>
      <c r="S42" s="113"/>
      <c r="T42" s="113"/>
      <c r="U42" s="113"/>
      <c r="V42" s="113"/>
      <c r="W42" s="113"/>
      <c r="X42" s="113"/>
      <c r="Y42" s="113"/>
      <c r="Z42" s="113"/>
      <c r="AA42" s="113"/>
      <c r="AB42" s="113"/>
      <c r="AC42" s="113"/>
      <c r="AD42" s="4">
        <f>SUM(GC[[#This Row],[ICR1]:[ICR19]])</f>
        <v>0</v>
      </c>
      <c r="AE42" s="113"/>
      <c r="AF42" s="113"/>
    </row>
    <row r="43" spans="1:32">
      <c r="A43" s="113">
        <f t="shared" si="1"/>
        <v>41</v>
      </c>
      <c r="B43" s="111">
        <f t="shared" si="2"/>
        <v>45785</v>
      </c>
      <c r="C43" s="181">
        <f>YEAR(GC[[#This Row],[Date]])+IF(MONTH(GC[[#This Row],[Date]])&gt;=4,1,0)</f>
        <v>2026</v>
      </c>
      <c r="D43" s="112">
        <f>YEAR(GC[[#This Row],[Date]])</f>
        <v>2025</v>
      </c>
      <c r="E43" s="110" t="s">
        <v>364</v>
      </c>
      <c r="F43" s="110" t="s">
        <v>364</v>
      </c>
      <c r="G43" s="4" t="str">
        <f>TEXT(GC[[#This Row],[Date]],"mmm-yy")</f>
        <v>May-25</v>
      </c>
      <c r="H43" s="4">
        <f>DAY(EOMONTH(GC[[#This Row],[Month Year]],0))</f>
        <v>31</v>
      </c>
      <c r="I43" s="113"/>
      <c r="J43" s="113"/>
      <c r="K43" s="113"/>
      <c r="L43" s="113"/>
      <c r="M43" s="113"/>
      <c r="N43" s="113"/>
      <c r="O43" s="113"/>
      <c r="P43" s="113"/>
      <c r="Q43" s="113"/>
      <c r="R43" s="113"/>
      <c r="S43" s="113"/>
      <c r="T43" s="113"/>
      <c r="U43" s="113"/>
      <c r="V43" s="113"/>
      <c r="W43" s="113"/>
      <c r="X43" s="113"/>
      <c r="Y43" s="113"/>
      <c r="Z43" s="113"/>
      <c r="AA43" s="113"/>
      <c r="AB43" s="113"/>
      <c r="AC43" s="113"/>
      <c r="AD43" s="4">
        <f>SUM(GC[[#This Row],[ICR1]:[ICR19]])</f>
        <v>0</v>
      </c>
      <c r="AE43" s="113"/>
      <c r="AF43" s="113"/>
    </row>
    <row r="44" spans="1:32">
      <c r="A44" s="113">
        <f t="shared" si="1"/>
        <v>42</v>
      </c>
      <c r="B44" s="111">
        <f t="shared" si="2"/>
        <v>45786</v>
      </c>
      <c r="C44" s="181">
        <f>YEAR(GC[[#This Row],[Date]])+IF(MONTH(GC[[#This Row],[Date]])&gt;=4,1,0)</f>
        <v>2026</v>
      </c>
      <c r="D44" s="112">
        <f>YEAR(GC[[#This Row],[Date]])</f>
        <v>2025</v>
      </c>
      <c r="E44" s="110" t="s">
        <v>364</v>
      </c>
      <c r="F44" s="110" t="s">
        <v>364</v>
      </c>
      <c r="G44" s="4" t="str">
        <f>TEXT(GC[[#This Row],[Date]],"mmm-yy")</f>
        <v>May-25</v>
      </c>
      <c r="H44" s="4">
        <f>DAY(EOMONTH(GC[[#This Row],[Month Year]],0))</f>
        <v>31</v>
      </c>
      <c r="I44" s="113"/>
      <c r="J44" s="113"/>
      <c r="K44" s="113"/>
      <c r="L44" s="113"/>
      <c r="M44" s="113"/>
      <c r="N44" s="113"/>
      <c r="O44" s="113"/>
      <c r="P44" s="113"/>
      <c r="Q44" s="113"/>
      <c r="R44" s="113"/>
      <c r="S44" s="113"/>
      <c r="T44" s="113"/>
      <c r="U44" s="113"/>
      <c r="V44" s="113"/>
      <c r="W44" s="113"/>
      <c r="X44" s="113"/>
      <c r="Y44" s="113"/>
      <c r="Z44" s="113"/>
      <c r="AA44" s="113"/>
      <c r="AB44" s="113"/>
      <c r="AC44" s="113"/>
      <c r="AD44" s="4">
        <f>SUM(GC[[#This Row],[ICR1]:[ICR19]])</f>
        <v>0</v>
      </c>
      <c r="AE44" s="113"/>
      <c r="AF44" s="113"/>
    </row>
    <row r="45" spans="1:32">
      <c r="A45" s="113">
        <f t="shared" si="1"/>
        <v>43</v>
      </c>
      <c r="B45" s="111">
        <f t="shared" si="2"/>
        <v>45787</v>
      </c>
      <c r="C45" s="181">
        <f>YEAR(GC[[#This Row],[Date]])+IF(MONTH(GC[[#This Row],[Date]])&gt;=4,1,0)</f>
        <v>2026</v>
      </c>
      <c r="D45" s="112">
        <f>YEAR(GC[[#This Row],[Date]])</f>
        <v>2025</v>
      </c>
      <c r="E45" s="110" t="s">
        <v>364</v>
      </c>
      <c r="F45" s="110" t="s">
        <v>364</v>
      </c>
      <c r="G45" s="4" t="str">
        <f>TEXT(GC[[#This Row],[Date]],"mmm-yy")</f>
        <v>May-25</v>
      </c>
      <c r="H45" s="4">
        <f>DAY(EOMONTH(GC[[#This Row],[Month Year]],0))</f>
        <v>31</v>
      </c>
      <c r="I45" s="113"/>
      <c r="J45" s="113"/>
      <c r="K45" s="113"/>
      <c r="L45" s="113"/>
      <c r="M45" s="113"/>
      <c r="N45" s="113"/>
      <c r="O45" s="113"/>
      <c r="P45" s="113"/>
      <c r="Q45" s="113"/>
      <c r="R45" s="113"/>
      <c r="S45" s="113"/>
      <c r="T45" s="113"/>
      <c r="U45" s="113"/>
      <c r="V45" s="113"/>
      <c r="W45" s="113"/>
      <c r="X45" s="113"/>
      <c r="Y45" s="113"/>
      <c r="Z45" s="113"/>
      <c r="AA45" s="113"/>
      <c r="AB45" s="113"/>
      <c r="AC45" s="113"/>
      <c r="AD45" s="4">
        <f>SUM(GC[[#This Row],[ICR1]:[ICR19]])</f>
        <v>0</v>
      </c>
      <c r="AE45" s="113"/>
      <c r="AF45" s="113"/>
    </row>
    <row r="46" spans="1:32">
      <c r="A46" s="113">
        <f t="shared" si="1"/>
        <v>44</v>
      </c>
      <c r="B46" s="111">
        <f t="shared" si="2"/>
        <v>45788</v>
      </c>
      <c r="C46" s="181">
        <f>YEAR(GC[[#This Row],[Date]])+IF(MONTH(GC[[#This Row],[Date]])&gt;=4,1,0)</f>
        <v>2026</v>
      </c>
      <c r="D46" s="112">
        <f>YEAR(GC[[#This Row],[Date]])</f>
        <v>2025</v>
      </c>
      <c r="E46" s="110" t="s">
        <v>364</v>
      </c>
      <c r="F46" s="110" t="s">
        <v>364</v>
      </c>
      <c r="G46" s="4" t="str">
        <f>TEXT(GC[[#This Row],[Date]],"mmm-yy")</f>
        <v>May-25</v>
      </c>
      <c r="H46" s="4">
        <f>DAY(EOMONTH(GC[[#This Row],[Month Year]],0))</f>
        <v>31</v>
      </c>
      <c r="I46" s="113"/>
      <c r="J46" s="113"/>
      <c r="K46" s="113"/>
      <c r="L46" s="113"/>
      <c r="M46" s="113"/>
      <c r="N46" s="113"/>
      <c r="O46" s="113"/>
      <c r="P46" s="113"/>
      <c r="Q46" s="113"/>
      <c r="R46" s="113"/>
      <c r="S46" s="113"/>
      <c r="T46" s="113"/>
      <c r="U46" s="113"/>
      <c r="V46" s="113"/>
      <c r="W46" s="113"/>
      <c r="X46" s="113"/>
      <c r="Y46" s="113"/>
      <c r="Z46" s="113"/>
      <c r="AA46" s="113"/>
      <c r="AB46" s="113"/>
      <c r="AC46" s="113"/>
      <c r="AD46" s="4">
        <f>SUM(GC[[#This Row],[ICR1]:[ICR19]])</f>
        <v>0</v>
      </c>
      <c r="AE46" s="113"/>
      <c r="AF46" s="113"/>
    </row>
    <row r="47" spans="1:32">
      <c r="A47" s="113">
        <f t="shared" si="1"/>
        <v>45</v>
      </c>
      <c r="B47" s="111">
        <f t="shared" si="2"/>
        <v>45789</v>
      </c>
      <c r="C47" s="181">
        <f>YEAR(GC[[#This Row],[Date]])+IF(MONTH(GC[[#This Row],[Date]])&gt;=4,1,0)</f>
        <v>2026</v>
      </c>
      <c r="D47" s="112">
        <f>YEAR(GC[[#This Row],[Date]])</f>
        <v>2025</v>
      </c>
      <c r="E47" s="110" t="s">
        <v>364</v>
      </c>
      <c r="F47" s="110" t="s">
        <v>364</v>
      </c>
      <c r="G47" s="4" t="str">
        <f>TEXT(GC[[#This Row],[Date]],"mmm-yy")</f>
        <v>May-25</v>
      </c>
      <c r="H47" s="4">
        <f>DAY(EOMONTH(GC[[#This Row],[Month Year]],0))</f>
        <v>31</v>
      </c>
      <c r="I47" s="113"/>
      <c r="J47" s="113"/>
      <c r="K47" s="113"/>
      <c r="L47" s="113"/>
      <c r="M47" s="113"/>
      <c r="N47" s="113"/>
      <c r="O47" s="113"/>
      <c r="P47" s="113"/>
      <c r="Q47" s="113"/>
      <c r="R47" s="113"/>
      <c r="S47" s="113"/>
      <c r="T47" s="113"/>
      <c r="U47" s="113"/>
      <c r="V47" s="113"/>
      <c r="W47" s="113"/>
      <c r="X47" s="113"/>
      <c r="Y47" s="113"/>
      <c r="Z47" s="113"/>
      <c r="AA47" s="113"/>
      <c r="AB47" s="113"/>
      <c r="AC47" s="113"/>
      <c r="AD47" s="4">
        <f>SUM(GC[[#This Row],[ICR1]:[ICR19]])</f>
        <v>0</v>
      </c>
      <c r="AE47" s="113"/>
      <c r="AF47" s="113"/>
    </row>
    <row r="48" spans="1:32">
      <c r="A48" s="113">
        <f t="shared" si="1"/>
        <v>46</v>
      </c>
      <c r="B48" s="111">
        <f t="shared" si="2"/>
        <v>45790</v>
      </c>
      <c r="C48" s="181">
        <f>YEAR(GC[[#This Row],[Date]])+IF(MONTH(GC[[#This Row],[Date]])&gt;=4,1,0)</f>
        <v>2026</v>
      </c>
      <c r="D48" s="112">
        <f>YEAR(GC[[#This Row],[Date]])</f>
        <v>2025</v>
      </c>
      <c r="E48" s="110" t="s">
        <v>364</v>
      </c>
      <c r="F48" s="110" t="s">
        <v>364</v>
      </c>
      <c r="G48" s="4" t="str">
        <f>TEXT(GC[[#This Row],[Date]],"mmm-yy")</f>
        <v>May-25</v>
      </c>
      <c r="H48" s="4">
        <f>DAY(EOMONTH(GC[[#This Row],[Month Year]],0))</f>
        <v>31</v>
      </c>
      <c r="I48" s="113"/>
      <c r="J48" s="113"/>
      <c r="K48" s="113"/>
      <c r="L48" s="113"/>
      <c r="M48" s="113"/>
      <c r="N48" s="113"/>
      <c r="O48" s="113"/>
      <c r="P48" s="113"/>
      <c r="Q48" s="113"/>
      <c r="R48" s="113"/>
      <c r="S48" s="113"/>
      <c r="T48" s="113"/>
      <c r="U48" s="113"/>
      <c r="V48" s="113"/>
      <c r="W48" s="113"/>
      <c r="X48" s="113"/>
      <c r="Y48" s="113"/>
      <c r="Z48" s="113"/>
      <c r="AA48" s="113"/>
      <c r="AB48" s="113"/>
      <c r="AC48" s="113"/>
      <c r="AD48" s="4">
        <f>SUM(GC[[#This Row],[ICR1]:[ICR19]])</f>
        <v>0</v>
      </c>
      <c r="AE48" s="113"/>
      <c r="AF48" s="113"/>
    </row>
    <row r="49" spans="1:32">
      <c r="A49" s="113">
        <f t="shared" si="1"/>
        <v>47</v>
      </c>
      <c r="B49" s="111">
        <f t="shared" si="2"/>
        <v>45791</v>
      </c>
      <c r="C49" s="181">
        <f>YEAR(GC[[#This Row],[Date]])+IF(MONTH(GC[[#This Row],[Date]])&gt;=4,1,0)</f>
        <v>2026</v>
      </c>
      <c r="D49" s="112">
        <f>YEAR(GC[[#This Row],[Date]])</f>
        <v>2025</v>
      </c>
      <c r="E49" s="110" t="s">
        <v>364</v>
      </c>
      <c r="F49" s="110" t="s">
        <v>364</v>
      </c>
      <c r="G49" s="4" t="str">
        <f>TEXT(GC[[#This Row],[Date]],"mmm-yy")</f>
        <v>May-25</v>
      </c>
      <c r="H49" s="4">
        <f>DAY(EOMONTH(GC[[#This Row],[Month Year]],0))</f>
        <v>31</v>
      </c>
      <c r="I49" s="113"/>
      <c r="J49" s="113"/>
      <c r="K49" s="113"/>
      <c r="L49" s="113"/>
      <c r="M49" s="113"/>
      <c r="N49" s="113"/>
      <c r="O49" s="113"/>
      <c r="P49" s="113"/>
      <c r="Q49" s="113"/>
      <c r="R49" s="113"/>
      <c r="S49" s="113"/>
      <c r="T49" s="113"/>
      <c r="U49" s="113"/>
      <c r="V49" s="113"/>
      <c r="W49" s="113"/>
      <c r="X49" s="113"/>
      <c r="Y49" s="113"/>
      <c r="Z49" s="113"/>
      <c r="AA49" s="113"/>
      <c r="AB49" s="113"/>
      <c r="AC49" s="113"/>
      <c r="AD49" s="4">
        <f>SUM(GC[[#This Row],[ICR1]:[ICR19]])</f>
        <v>0</v>
      </c>
      <c r="AE49" s="113"/>
      <c r="AF49" s="113"/>
    </row>
    <row r="50" spans="1:32">
      <c r="A50" s="113">
        <f t="shared" si="1"/>
        <v>48</v>
      </c>
      <c r="B50" s="111">
        <f t="shared" si="2"/>
        <v>45792</v>
      </c>
      <c r="C50" s="181">
        <f>YEAR(GC[[#This Row],[Date]])+IF(MONTH(GC[[#This Row],[Date]])&gt;=4,1,0)</f>
        <v>2026</v>
      </c>
      <c r="D50" s="112">
        <f>YEAR(GC[[#This Row],[Date]])</f>
        <v>2025</v>
      </c>
      <c r="E50" s="110" t="s">
        <v>364</v>
      </c>
      <c r="F50" s="110" t="s">
        <v>364</v>
      </c>
      <c r="G50" s="4" t="str">
        <f>TEXT(GC[[#This Row],[Date]],"mmm-yy")</f>
        <v>May-25</v>
      </c>
      <c r="H50" s="4">
        <f>DAY(EOMONTH(GC[[#This Row],[Month Year]],0))</f>
        <v>31</v>
      </c>
      <c r="I50" s="113"/>
      <c r="J50" s="113"/>
      <c r="K50" s="113"/>
      <c r="L50" s="113"/>
      <c r="M50" s="113"/>
      <c r="N50" s="113"/>
      <c r="O50" s="113"/>
      <c r="P50" s="113"/>
      <c r="Q50" s="113"/>
      <c r="R50" s="113"/>
      <c r="S50" s="113"/>
      <c r="T50" s="113"/>
      <c r="U50" s="113"/>
      <c r="V50" s="113"/>
      <c r="W50" s="113"/>
      <c r="X50" s="113"/>
      <c r="Y50" s="113"/>
      <c r="Z50" s="113"/>
      <c r="AA50" s="113"/>
      <c r="AB50" s="113"/>
      <c r="AC50" s="113"/>
      <c r="AD50" s="4">
        <f>SUM(GC[[#This Row],[ICR1]:[ICR19]])</f>
        <v>0</v>
      </c>
      <c r="AE50" s="113"/>
      <c r="AF50" s="113"/>
    </row>
    <row r="51" spans="1:32">
      <c r="A51" s="113">
        <f t="shared" si="1"/>
        <v>49</v>
      </c>
      <c r="B51" s="111">
        <f t="shared" si="2"/>
        <v>45793</v>
      </c>
      <c r="C51" s="181">
        <f>YEAR(GC[[#This Row],[Date]])+IF(MONTH(GC[[#This Row],[Date]])&gt;=4,1,0)</f>
        <v>2026</v>
      </c>
      <c r="D51" s="112">
        <f>YEAR(GC[[#This Row],[Date]])</f>
        <v>2025</v>
      </c>
      <c r="E51" s="110" t="s">
        <v>364</v>
      </c>
      <c r="F51" s="110" t="s">
        <v>364</v>
      </c>
      <c r="G51" s="4" t="str">
        <f>TEXT(GC[[#This Row],[Date]],"mmm-yy")</f>
        <v>May-25</v>
      </c>
      <c r="H51" s="4">
        <f>DAY(EOMONTH(GC[[#This Row],[Month Year]],0))</f>
        <v>31</v>
      </c>
      <c r="I51" s="113"/>
      <c r="J51" s="113"/>
      <c r="K51" s="113"/>
      <c r="L51" s="113"/>
      <c r="M51" s="113"/>
      <c r="N51" s="113"/>
      <c r="O51" s="113"/>
      <c r="P51" s="113"/>
      <c r="Q51" s="113"/>
      <c r="R51" s="113"/>
      <c r="S51" s="113"/>
      <c r="T51" s="113"/>
      <c r="U51" s="113"/>
      <c r="V51" s="113"/>
      <c r="W51" s="113"/>
      <c r="X51" s="113"/>
      <c r="Y51" s="113"/>
      <c r="Z51" s="113"/>
      <c r="AA51" s="113"/>
      <c r="AB51" s="113"/>
      <c r="AC51" s="113"/>
      <c r="AD51" s="4">
        <f>SUM(GC[[#This Row],[ICR1]:[ICR19]])</f>
        <v>0</v>
      </c>
      <c r="AE51" s="113"/>
      <c r="AF51" s="113"/>
    </row>
    <row r="52" spans="1:32">
      <c r="A52" s="113">
        <f t="shared" si="1"/>
        <v>50</v>
      </c>
      <c r="B52" s="111">
        <f t="shared" si="2"/>
        <v>45794</v>
      </c>
      <c r="C52" s="181">
        <f>YEAR(GC[[#This Row],[Date]])+IF(MONTH(GC[[#This Row],[Date]])&gt;=4,1,0)</f>
        <v>2026</v>
      </c>
      <c r="D52" s="112">
        <f>YEAR(GC[[#This Row],[Date]])</f>
        <v>2025</v>
      </c>
      <c r="E52" s="110" t="s">
        <v>364</v>
      </c>
      <c r="F52" s="110" t="s">
        <v>364</v>
      </c>
      <c r="G52" s="4" t="str">
        <f>TEXT(GC[[#This Row],[Date]],"mmm-yy")</f>
        <v>May-25</v>
      </c>
      <c r="H52" s="4">
        <f>DAY(EOMONTH(GC[[#This Row],[Month Year]],0))</f>
        <v>31</v>
      </c>
      <c r="I52" s="113"/>
      <c r="J52" s="113"/>
      <c r="K52" s="113"/>
      <c r="L52" s="113"/>
      <c r="M52" s="113"/>
      <c r="N52" s="113"/>
      <c r="O52" s="113"/>
      <c r="P52" s="113"/>
      <c r="Q52" s="113"/>
      <c r="R52" s="113"/>
      <c r="S52" s="113"/>
      <c r="T52" s="113"/>
      <c r="U52" s="113"/>
      <c r="V52" s="113"/>
      <c r="W52" s="113"/>
      <c r="X52" s="113"/>
      <c r="Y52" s="113"/>
      <c r="Z52" s="113"/>
      <c r="AA52" s="113"/>
      <c r="AB52" s="113"/>
      <c r="AC52" s="113"/>
      <c r="AD52" s="4">
        <f>SUM(GC[[#This Row],[ICR1]:[ICR19]])</f>
        <v>0</v>
      </c>
      <c r="AE52" s="113"/>
      <c r="AF52" s="113"/>
    </row>
    <row r="53" spans="1:32">
      <c r="A53" s="113">
        <f t="shared" si="1"/>
        <v>51</v>
      </c>
      <c r="B53" s="111">
        <f t="shared" si="2"/>
        <v>45795</v>
      </c>
      <c r="C53" s="181">
        <f>YEAR(GC[[#This Row],[Date]])+IF(MONTH(GC[[#This Row],[Date]])&gt;=4,1,0)</f>
        <v>2026</v>
      </c>
      <c r="D53" s="112">
        <f>YEAR(GC[[#This Row],[Date]])</f>
        <v>2025</v>
      </c>
      <c r="E53" s="110" t="s">
        <v>364</v>
      </c>
      <c r="F53" s="110" t="s">
        <v>364</v>
      </c>
      <c r="G53" s="4" t="str">
        <f>TEXT(GC[[#This Row],[Date]],"mmm-yy")</f>
        <v>May-25</v>
      </c>
      <c r="H53" s="4">
        <f>DAY(EOMONTH(GC[[#This Row],[Month Year]],0))</f>
        <v>31</v>
      </c>
      <c r="I53" s="113"/>
      <c r="J53" s="113"/>
      <c r="K53" s="113"/>
      <c r="L53" s="113"/>
      <c r="M53" s="113"/>
      <c r="N53" s="113"/>
      <c r="O53" s="113"/>
      <c r="P53" s="113"/>
      <c r="Q53" s="113"/>
      <c r="R53" s="113"/>
      <c r="S53" s="113"/>
      <c r="T53" s="113"/>
      <c r="U53" s="113"/>
      <c r="V53" s="113"/>
      <c r="W53" s="113"/>
      <c r="X53" s="113"/>
      <c r="Y53" s="113"/>
      <c r="Z53" s="113"/>
      <c r="AA53" s="113"/>
      <c r="AB53" s="113"/>
      <c r="AC53" s="113"/>
      <c r="AD53" s="4">
        <f>SUM(GC[[#This Row],[ICR1]:[ICR19]])</f>
        <v>0</v>
      </c>
      <c r="AE53" s="113"/>
      <c r="AF53" s="113"/>
    </row>
    <row r="54" spans="1:32">
      <c r="A54" s="113">
        <f t="shared" si="1"/>
        <v>52</v>
      </c>
      <c r="B54" s="111">
        <f t="shared" si="2"/>
        <v>45796</v>
      </c>
      <c r="C54" s="181">
        <f>YEAR(GC[[#This Row],[Date]])+IF(MONTH(GC[[#This Row],[Date]])&gt;=4,1,0)</f>
        <v>2026</v>
      </c>
      <c r="D54" s="112">
        <f>YEAR(GC[[#This Row],[Date]])</f>
        <v>2025</v>
      </c>
      <c r="E54" s="110" t="s">
        <v>364</v>
      </c>
      <c r="F54" s="110" t="s">
        <v>364</v>
      </c>
      <c r="G54" s="4" t="str">
        <f>TEXT(GC[[#This Row],[Date]],"mmm-yy")</f>
        <v>May-25</v>
      </c>
      <c r="H54" s="4">
        <f>DAY(EOMONTH(GC[[#This Row],[Month Year]],0))</f>
        <v>31</v>
      </c>
      <c r="I54" s="113"/>
      <c r="J54" s="113"/>
      <c r="K54" s="113"/>
      <c r="L54" s="113"/>
      <c r="M54" s="113"/>
      <c r="N54" s="113"/>
      <c r="O54" s="113"/>
      <c r="P54" s="113"/>
      <c r="Q54" s="113"/>
      <c r="R54" s="113"/>
      <c r="S54" s="113"/>
      <c r="T54" s="113"/>
      <c r="U54" s="113"/>
      <c r="V54" s="113"/>
      <c r="W54" s="113"/>
      <c r="X54" s="113"/>
      <c r="Y54" s="113"/>
      <c r="Z54" s="113"/>
      <c r="AA54" s="113"/>
      <c r="AB54" s="113"/>
      <c r="AC54" s="113"/>
      <c r="AD54" s="4">
        <f>SUM(GC[[#This Row],[ICR1]:[ICR19]])</f>
        <v>0</v>
      </c>
      <c r="AE54" s="113"/>
      <c r="AF54" s="113"/>
    </row>
    <row r="55" spans="1:32">
      <c r="A55" s="113">
        <f t="shared" si="1"/>
        <v>53</v>
      </c>
      <c r="B55" s="111">
        <f t="shared" si="2"/>
        <v>45797</v>
      </c>
      <c r="C55" s="181">
        <f>YEAR(GC[[#This Row],[Date]])+IF(MONTH(GC[[#This Row],[Date]])&gt;=4,1,0)</f>
        <v>2026</v>
      </c>
      <c r="D55" s="112">
        <f>YEAR(GC[[#This Row],[Date]])</f>
        <v>2025</v>
      </c>
      <c r="E55" s="110" t="s">
        <v>364</v>
      </c>
      <c r="F55" s="110" t="s">
        <v>364</v>
      </c>
      <c r="G55" s="4" t="str">
        <f>TEXT(GC[[#This Row],[Date]],"mmm-yy")</f>
        <v>May-25</v>
      </c>
      <c r="H55" s="4">
        <f>DAY(EOMONTH(GC[[#This Row],[Month Year]],0))</f>
        <v>31</v>
      </c>
      <c r="I55" s="113"/>
      <c r="J55" s="113"/>
      <c r="K55" s="113"/>
      <c r="L55" s="113"/>
      <c r="M55" s="113"/>
      <c r="N55" s="113"/>
      <c r="O55" s="113"/>
      <c r="P55" s="113"/>
      <c r="Q55" s="113"/>
      <c r="R55" s="113"/>
      <c r="S55" s="113"/>
      <c r="T55" s="113"/>
      <c r="U55" s="113"/>
      <c r="V55" s="113"/>
      <c r="W55" s="113"/>
      <c r="X55" s="113"/>
      <c r="Y55" s="113"/>
      <c r="Z55" s="113"/>
      <c r="AA55" s="113"/>
      <c r="AB55" s="113"/>
      <c r="AC55" s="113"/>
      <c r="AD55" s="4">
        <f>SUM(GC[[#This Row],[ICR1]:[ICR19]])</f>
        <v>0</v>
      </c>
      <c r="AE55" s="113"/>
      <c r="AF55" s="113"/>
    </row>
    <row r="56" spans="1:32">
      <c r="A56" s="113">
        <f t="shared" si="1"/>
        <v>54</v>
      </c>
      <c r="B56" s="111">
        <f t="shared" si="2"/>
        <v>45798</v>
      </c>
      <c r="C56" s="181">
        <f>YEAR(GC[[#This Row],[Date]])+IF(MONTH(GC[[#This Row],[Date]])&gt;=4,1,0)</f>
        <v>2026</v>
      </c>
      <c r="D56" s="112">
        <f>YEAR(GC[[#This Row],[Date]])</f>
        <v>2025</v>
      </c>
      <c r="E56" s="110" t="s">
        <v>364</v>
      </c>
      <c r="F56" s="110" t="s">
        <v>364</v>
      </c>
      <c r="G56" s="4" t="str">
        <f>TEXT(GC[[#This Row],[Date]],"mmm-yy")</f>
        <v>May-25</v>
      </c>
      <c r="H56" s="4">
        <f>DAY(EOMONTH(GC[[#This Row],[Month Year]],0))</f>
        <v>31</v>
      </c>
      <c r="I56" s="113"/>
      <c r="J56" s="113"/>
      <c r="K56" s="113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3"/>
      <c r="AA56" s="113"/>
      <c r="AB56" s="113"/>
      <c r="AC56" s="113"/>
      <c r="AD56" s="4">
        <f>SUM(GC[[#This Row],[ICR1]:[ICR19]])</f>
        <v>0</v>
      </c>
      <c r="AE56" s="113"/>
      <c r="AF56" s="113"/>
    </row>
    <row r="57" spans="1:32">
      <c r="A57" s="113">
        <f t="shared" si="1"/>
        <v>55</v>
      </c>
      <c r="B57" s="111">
        <f t="shared" si="2"/>
        <v>45799</v>
      </c>
      <c r="C57" s="181">
        <f>YEAR(GC[[#This Row],[Date]])+IF(MONTH(GC[[#This Row],[Date]])&gt;=4,1,0)</f>
        <v>2026</v>
      </c>
      <c r="D57" s="112">
        <f>YEAR(GC[[#This Row],[Date]])</f>
        <v>2025</v>
      </c>
      <c r="E57" s="110" t="s">
        <v>364</v>
      </c>
      <c r="F57" s="110" t="s">
        <v>364</v>
      </c>
      <c r="G57" s="4" t="str">
        <f>TEXT(GC[[#This Row],[Date]],"mmm-yy")</f>
        <v>May-25</v>
      </c>
      <c r="H57" s="4">
        <f>DAY(EOMONTH(GC[[#This Row],[Month Year]],0))</f>
        <v>31</v>
      </c>
      <c r="I57" s="113"/>
      <c r="J57" s="113"/>
      <c r="K57" s="113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3"/>
      <c r="AA57" s="113"/>
      <c r="AB57" s="113"/>
      <c r="AC57" s="113"/>
      <c r="AD57" s="4">
        <f>SUM(GC[[#This Row],[ICR1]:[ICR19]])</f>
        <v>0</v>
      </c>
      <c r="AE57" s="113"/>
      <c r="AF57" s="113"/>
    </row>
    <row r="58" spans="1:32">
      <c r="A58" s="113">
        <f t="shared" si="1"/>
        <v>56</v>
      </c>
      <c r="B58" s="111">
        <f t="shared" si="2"/>
        <v>45800</v>
      </c>
      <c r="C58" s="181">
        <f>YEAR(GC[[#This Row],[Date]])+IF(MONTH(GC[[#This Row],[Date]])&gt;=4,1,0)</f>
        <v>2026</v>
      </c>
      <c r="D58" s="112">
        <f>YEAR(GC[[#This Row],[Date]])</f>
        <v>2025</v>
      </c>
      <c r="E58" s="110" t="s">
        <v>364</v>
      </c>
      <c r="F58" s="110" t="s">
        <v>364</v>
      </c>
      <c r="G58" s="4" t="str">
        <f>TEXT(GC[[#This Row],[Date]],"mmm-yy")</f>
        <v>May-25</v>
      </c>
      <c r="H58" s="4">
        <f>DAY(EOMONTH(GC[[#This Row],[Month Year]],0))</f>
        <v>31</v>
      </c>
      <c r="I58" s="113"/>
      <c r="J58" s="113"/>
      <c r="K58" s="113"/>
      <c r="L58" s="113"/>
      <c r="M58" s="113"/>
      <c r="N58" s="113"/>
      <c r="O58" s="113"/>
      <c r="P58" s="113"/>
      <c r="Q58" s="113"/>
      <c r="R58" s="113"/>
      <c r="S58" s="113"/>
      <c r="T58" s="113"/>
      <c r="U58" s="113"/>
      <c r="V58" s="113"/>
      <c r="W58" s="113"/>
      <c r="X58" s="113"/>
      <c r="Y58" s="113"/>
      <c r="Z58" s="113"/>
      <c r="AA58" s="113"/>
      <c r="AB58" s="113"/>
      <c r="AC58" s="113"/>
      <c r="AD58" s="4">
        <f>SUM(GC[[#This Row],[ICR1]:[ICR19]])</f>
        <v>0</v>
      </c>
      <c r="AE58" s="113"/>
      <c r="AF58" s="113"/>
    </row>
    <row r="59" spans="1:32">
      <c r="A59" s="113">
        <f t="shared" si="1"/>
        <v>57</v>
      </c>
      <c r="B59" s="111">
        <f t="shared" si="2"/>
        <v>45801</v>
      </c>
      <c r="C59" s="181">
        <f>YEAR(GC[[#This Row],[Date]])+IF(MONTH(GC[[#This Row],[Date]])&gt;=4,1,0)</f>
        <v>2026</v>
      </c>
      <c r="D59" s="112">
        <f>YEAR(GC[[#This Row],[Date]])</f>
        <v>2025</v>
      </c>
      <c r="E59" s="110" t="s">
        <v>364</v>
      </c>
      <c r="F59" s="110" t="s">
        <v>364</v>
      </c>
      <c r="G59" s="4" t="str">
        <f>TEXT(GC[[#This Row],[Date]],"mmm-yy")</f>
        <v>May-25</v>
      </c>
      <c r="H59" s="4">
        <f>DAY(EOMONTH(GC[[#This Row],[Month Year]],0))</f>
        <v>31</v>
      </c>
      <c r="I59" s="113"/>
      <c r="J59" s="113"/>
      <c r="K59" s="113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3"/>
      <c r="AA59" s="113"/>
      <c r="AB59" s="113"/>
      <c r="AC59" s="113"/>
      <c r="AD59" s="4">
        <f>SUM(GC[[#This Row],[ICR1]:[ICR19]])</f>
        <v>0</v>
      </c>
      <c r="AE59" s="113"/>
      <c r="AF59" s="113"/>
    </row>
    <row r="60" spans="1:32">
      <c r="A60" s="113">
        <f t="shared" si="1"/>
        <v>58</v>
      </c>
      <c r="B60" s="111">
        <f t="shared" si="2"/>
        <v>45802</v>
      </c>
      <c r="C60" s="181">
        <f>YEAR(GC[[#This Row],[Date]])+IF(MONTH(GC[[#This Row],[Date]])&gt;=4,1,0)</f>
        <v>2026</v>
      </c>
      <c r="D60" s="112">
        <f>YEAR(GC[[#This Row],[Date]])</f>
        <v>2025</v>
      </c>
      <c r="E60" s="110" t="s">
        <v>364</v>
      </c>
      <c r="F60" s="110" t="s">
        <v>364</v>
      </c>
      <c r="G60" s="4" t="str">
        <f>TEXT(GC[[#This Row],[Date]],"mmm-yy")</f>
        <v>May-25</v>
      </c>
      <c r="H60" s="4">
        <f>DAY(EOMONTH(GC[[#This Row],[Month Year]],0))</f>
        <v>31</v>
      </c>
      <c r="I60" s="113"/>
      <c r="J60" s="113"/>
      <c r="K60" s="113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3"/>
      <c r="AA60" s="113"/>
      <c r="AB60" s="113"/>
      <c r="AC60" s="113"/>
      <c r="AD60" s="4">
        <f>SUM(GC[[#This Row],[ICR1]:[ICR19]])</f>
        <v>0</v>
      </c>
      <c r="AE60" s="113"/>
      <c r="AF60" s="113"/>
    </row>
    <row r="61" spans="1:32">
      <c r="A61" s="113">
        <f t="shared" si="1"/>
        <v>59</v>
      </c>
      <c r="B61" s="111">
        <f t="shared" si="2"/>
        <v>45803</v>
      </c>
      <c r="C61" s="181">
        <f>YEAR(GC[[#This Row],[Date]])+IF(MONTH(GC[[#This Row],[Date]])&gt;=4,1,0)</f>
        <v>2026</v>
      </c>
      <c r="D61" s="112">
        <f>YEAR(GC[[#This Row],[Date]])</f>
        <v>2025</v>
      </c>
      <c r="E61" s="110" t="s">
        <v>364</v>
      </c>
      <c r="F61" s="110" t="s">
        <v>364</v>
      </c>
      <c r="G61" s="4" t="str">
        <f>TEXT(GC[[#This Row],[Date]],"mmm-yy")</f>
        <v>May-25</v>
      </c>
      <c r="H61" s="4">
        <f>DAY(EOMONTH(GC[[#This Row],[Month Year]],0))</f>
        <v>31</v>
      </c>
      <c r="I61" s="113"/>
      <c r="J61" s="113"/>
      <c r="K61" s="113"/>
      <c r="L61" s="113"/>
      <c r="M61" s="113"/>
      <c r="N61" s="113"/>
      <c r="O61" s="113"/>
      <c r="P61" s="113"/>
      <c r="Q61" s="113"/>
      <c r="R61" s="113"/>
      <c r="S61" s="113"/>
      <c r="T61" s="113"/>
      <c r="U61" s="113"/>
      <c r="V61" s="113"/>
      <c r="W61" s="113"/>
      <c r="X61" s="113"/>
      <c r="Y61" s="113"/>
      <c r="Z61" s="113"/>
      <c r="AA61" s="113"/>
      <c r="AB61" s="113"/>
      <c r="AC61" s="113"/>
      <c r="AD61" s="4">
        <f>SUM(GC[[#This Row],[ICR1]:[ICR19]])</f>
        <v>0</v>
      </c>
      <c r="AE61" s="113"/>
      <c r="AF61" s="113"/>
    </row>
    <row r="62" spans="1:32">
      <c r="A62" s="113">
        <f t="shared" si="1"/>
        <v>60</v>
      </c>
      <c r="B62" s="111">
        <f t="shared" si="2"/>
        <v>45804</v>
      </c>
      <c r="C62" s="181">
        <f>YEAR(GC[[#This Row],[Date]])+IF(MONTH(GC[[#This Row],[Date]])&gt;=4,1,0)</f>
        <v>2026</v>
      </c>
      <c r="D62" s="112">
        <f>YEAR(GC[[#This Row],[Date]])</f>
        <v>2025</v>
      </c>
      <c r="E62" s="110" t="s">
        <v>364</v>
      </c>
      <c r="F62" s="110" t="s">
        <v>364</v>
      </c>
      <c r="G62" s="4" t="str">
        <f>TEXT(GC[[#This Row],[Date]],"mmm-yy")</f>
        <v>May-25</v>
      </c>
      <c r="H62" s="4">
        <f>DAY(EOMONTH(GC[[#This Row],[Month Year]],0))</f>
        <v>31</v>
      </c>
      <c r="I62" s="113"/>
      <c r="J62" s="113"/>
      <c r="K62" s="113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3"/>
      <c r="AA62" s="113"/>
      <c r="AB62" s="113"/>
      <c r="AC62" s="113"/>
      <c r="AD62" s="4">
        <f>SUM(GC[[#This Row],[ICR1]:[ICR19]])</f>
        <v>0</v>
      </c>
      <c r="AE62" s="113"/>
      <c r="AF62" s="113"/>
    </row>
    <row r="63" spans="1:32">
      <c r="A63" s="113">
        <f t="shared" si="1"/>
        <v>61</v>
      </c>
      <c r="B63" s="111">
        <f t="shared" si="2"/>
        <v>45805</v>
      </c>
      <c r="C63" s="181">
        <f>YEAR(GC[[#This Row],[Date]])+IF(MONTH(GC[[#This Row],[Date]])&gt;=4,1,0)</f>
        <v>2026</v>
      </c>
      <c r="D63" s="112">
        <f>YEAR(GC[[#This Row],[Date]])</f>
        <v>2025</v>
      </c>
      <c r="E63" s="110" t="s">
        <v>364</v>
      </c>
      <c r="F63" s="110" t="s">
        <v>364</v>
      </c>
      <c r="G63" s="4" t="str">
        <f>TEXT(GC[[#This Row],[Date]],"mmm-yy")</f>
        <v>May-25</v>
      </c>
      <c r="H63" s="4">
        <f>DAY(EOMONTH(GC[[#This Row],[Month Year]],0))</f>
        <v>31</v>
      </c>
      <c r="I63" s="113"/>
      <c r="J63" s="113"/>
      <c r="K63" s="113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3"/>
      <c r="AA63" s="113"/>
      <c r="AB63" s="113"/>
      <c r="AC63" s="113"/>
      <c r="AD63" s="4">
        <f>SUM(GC[[#This Row],[ICR1]:[ICR19]])</f>
        <v>0</v>
      </c>
      <c r="AE63" s="113"/>
      <c r="AF63" s="113"/>
    </row>
    <row r="64" spans="1:32">
      <c r="A64" s="113">
        <f t="shared" si="1"/>
        <v>62</v>
      </c>
      <c r="B64" s="111">
        <f t="shared" si="2"/>
        <v>45806</v>
      </c>
      <c r="C64" s="181">
        <f>YEAR(GC[[#This Row],[Date]])+IF(MONTH(GC[[#This Row],[Date]])&gt;=4,1,0)</f>
        <v>2026</v>
      </c>
      <c r="D64" s="112">
        <f>YEAR(GC[[#This Row],[Date]])</f>
        <v>2025</v>
      </c>
      <c r="E64" s="110" t="s">
        <v>364</v>
      </c>
      <c r="F64" s="110" t="s">
        <v>364</v>
      </c>
      <c r="G64" s="4" t="str">
        <f>TEXT(GC[[#This Row],[Date]],"mmm-yy")</f>
        <v>May-25</v>
      </c>
      <c r="H64" s="4">
        <f>DAY(EOMONTH(GC[[#This Row],[Month Year]],0))</f>
        <v>31</v>
      </c>
      <c r="I64" s="113"/>
      <c r="J64" s="113"/>
      <c r="K64" s="113"/>
      <c r="L64" s="113"/>
      <c r="M64" s="113"/>
      <c r="N64" s="113"/>
      <c r="O64" s="113"/>
      <c r="P64" s="113"/>
      <c r="Q64" s="113"/>
      <c r="R64" s="113"/>
      <c r="S64" s="298"/>
      <c r="T64" s="298"/>
      <c r="U64" s="298"/>
      <c r="V64" s="298"/>
      <c r="W64" s="298"/>
      <c r="X64" s="298"/>
      <c r="Y64" s="113"/>
      <c r="Z64" s="113"/>
      <c r="AA64" s="113"/>
      <c r="AB64" s="113"/>
      <c r="AC64" s="113"/>
      <c r="AD64" s="4">
        <f>SUM(GC[[#This Row],[ICR1]:[ICR19]])</f>
        <v>0</v>
      </c>
      <c r="AE64" s="113"/>
      <c r="AF64" s="113"/>
    </row>
    <row r="65" spans="1:32">
      <c r="A65" s="113">
        <f t="shared" si="1"/>
        <v>63</v>
      </c>
      <c r="B65" s="111">
        <f t="shared" si="2"/>
        <v>45807</v>
      </c>
      <c r="C65" s="181">
        <f>YEAR(GC[[#This Row],[Date]])+IF(MONTH(GC[[#This Row],[Date]])&gt;=4,1,0)</f>
        <v>2026</v>
      </c>
      <c r="D65" s="112">
        <f>YEAR(GC[[#This Row],[Date]])</f>
        <v>2025</v>
      </c>
      <c r="E65" s="110" t="s">
        <v>364</v>
      </c>
      <c r="F65" s="110" t="s">
        <v>364</v>
      </c>
      <c r="G65" s="4" t="str">
        <f>TEXT(GC[[#This Row],[Date]],"mmm-yy")</f>
        <v>May-25</v>
      </c>
      <c r="H65" s="4">
        <f>DAY(EOMONTH(GC[[#This Row],[Month Year]],0))</f>
        <v>31</v>
      </c>
      <c r="I65" s="113"/>
      <c r="J65" s="113"/>
      <c r="K65" s="113"/>
      <c r="L65" s="113"/>
      <c r="M65" s="113"/>
      <c r="N65" s="113"/>
      <c r="O65" s="113"/>
      <c r="P65" s="113"/>
      <c r="Q65" s="113"/>
      <c r="R65" s="113"/>
      <c r="S65" s="298"/>
      <c r="T65" s="298"/>
      <c r="U65" s="298"/>
      <c r="V65" s="298"/>
      <c r="W65" s="298"/>
      <c r="X65" s="298"/>
      <c r="Y65" s="113"/>
      <c r="Z65" s="113"/>
      <c r="AA65" s="113"/>
      <c r="AB65" s="113"/>
      <c r="AC65" s="113"/>
      <c r="AD65" s="4">
        <f>SUM(GC[[#This Row],[ICR1]:[ICR19]])</f>
        <v>0</v>
      </c>
      <c r="AE65" s="113"/>
      <c r="AF65" s="113"/>
    </row>
    <row r="66" spans="1:32">
      <c r="A66" s="113">
        <f t="shared" si="1"/>
        <v>64</v>
      </c>
      <c r="B66" s="111">
        <f t="shared" si="2"/>
        <v>45808</v>
      </c>
      <c r="C66" s="181">
        <f>YEAR(GC[[#This Row],[Date]])+IF(MONTH(GC[[#This Row],[Date]])&gt;=4,1,0)</f>
        <v>2026</v>
      </c>
      <c r="D66" s="112">
        <f>YEAR(GC[[#This Row],[Date]])</f>
        <v>2025</v>
      </c>
      <c r="E66" s="110" t="s">
        <v>364</v>
      </c>
      <c r="F66" s="110" t="s">
        <v>364</v>
      </c>
      <c r="G66" s="4" t="str">
        <f>TEXT(GC[[#This Row],[Date]],"mmm-yy")</f>
        <v>May-25</v>
      </c>
      <c r="H66" s="4">
        <f>DAY(EOMONTH(GC[[#This Row],[Month Year]],0))</f>
        <v>31</v>
      </c>
      <c r="I66" s="113"/>
      <c r="J66" s="113"/>
      <c r="K66" s="113"/>
      <c r="L66" s="113"/>
      <c r="M66" s="113"/>
      <c r="N66" s="113"/>
      <c r="O66" s="113"/>
      <c r="P66" s="113"/>
      <c r="Q66" s="113"/>
      <c r="R66" s="113"/>
      <c r="S66" s="298"/>
      <c r="T66" s="298"/>
      <c r="U66" s="298"/>
      <c r="V66" s="298"/>
      <c r="W66" s="298"/>
      <c r="X66" s="298"/>
      <c r="Y66" s="113"/>
      <c r="Z66" s="113"/>
      <c r="AA66" s="113"/>
      <c r="AB66" s="113"/>
      <c r="AC66" s="113"/>
      <c r="AD66" s="4">
        <f>SUM(GC[[#This Row],[ICR1]:[ICR19]])</f>
        <v>0</v>
      </c>
      <c r="AE66" s="113"/>
      <c r="AF66" s="113"/>
    </row>
    <row r="67" spans="1:32">
      <c r="A67" s="113">
        <f t="shared" si="1"/>
        <v>65</v>
      </c>
      <c r="B67" s="111">
        <f t="shared" si="2"/>
        <v>45809</v>
      </c>
      <c r="C67" s="181">
        <f>YEAR(GC[[#This Row],[Date]])+IF(MONTH(GC[[#This Row],[Date]])&gt;=4,1,0)</f>
        <v>2026</v>
      </c>
      <c r="D67" s="112">
        <f>YEAR(GC[[#This Row],[Date]])</f>
        <v>2025</v>
      </c>
      <c r="E67" s="110" t="s">
        <v>364</v>
      </c>
      <c r="F67" s="110" t="s">
        <v>364</v>
      </c>
      <c r="G67" s="4" t="str">
        <f>TEXT(GC[[#This Row],[Date]],"mmm-yy")</f>
        <v>Jun-25</v>
      </c>
      <c r="H67" s="4">
        <f>DAY(EOMONTH(GC[[#This Row],[Month Year]],0))</f>
        <v>30</v>
      </c>
      <c r="I67" s="113"/>
      <c r="J67" s="113"/>
      <c r="K67" s="113"/>
      <c r="L67" s="113"/>
      <c r="M67" s="113"/>
      <c r="N67" s="113"/>
      <c r="O67" s="113"/>
      <c r="P67" s="113"/>
      <c r="Q67" s="113"/>
      <c r="R67" s="113"/>
      <c r="S67" s="298"/>
      <c r="T67" s="298"/>
      <c r="U67" s="298"/>
      <c r="V67" s="298"/>
      <c r="W67" s="298"/>
      <c r="X67" s="298"/>
      <c r="Y67" s="113"/>
      <c r="Z67" s="113"/>
      <c r="AA67" s="113"/>
      <c r="AB67" s="113"/>
      <c r="AC67" s="113"/>
      <c r="AD67" s="4">
        <f>SUM(GC[[#This Row],[ICR1]:[ICR19]])</f>
        <v>0</v>
      </c>
      <c r="AE67" s="113"/>
      <c r="AF67" s="113"/>
    </row>
    <row r="68" spans="1:32">
      <c r="A68" s="113">
        <f t="shared" si="1"/>
        <v>66</v>
      </c>
      <c r="B68" s="111">
        <f t="shared" si="2"/>
        <v>45810</v>
      </c>
      <c r="C68" s="181">
        <f>YEAR(GC[[#This Row],[Date]])+IF(MONTH(GC[[#This Row],[Date]])&gt;=4,1,0)</f>
        <v>2026</v>
      </c>
      <c r="D68" s="112">
        <f>YEAR(GC[[#This Row],[Date]])</f>
        <v>2025</v>
      </c>
      <c r="E68" s="110" t="s">
        <v>364</v>
      </c>
      <c r="F68" s="110" t="s">
        <v>364</v>
      </c>
      <c r="G68" s="4" t="str">
        <f>TEXT(GC[[#This Row],[Date]],"mmm-yy")</f>
        <v>Jun-25</v>
      </c>
      <c r="H68" s="4">
        <f>DAY(EOMONTH(GC[[#This Row],[Month Year]],0))</f>
        <v>30</v>
      </c>
      <c r="I68" s="113"/>
      <c r="J68" s="113"/>
      <c r="K68" s="113"/>
      <c r="L68" s="113"/>
      <c r="M68" s="113"/>
      <c r="N68" s="113"/>
      <c r="O68" s="113"/>
      <c r="P68" s="113"/>
      <c r="Q68" s="113"/>
      <c r="R68" s="113"/>
      <c r="S68" s="298"/>
      <c r="T68" s="298"/>
      <c r="U68" s="298"/>
      <c r="V68" s="298"/>
      <c r="W68" s="298"/>
      <c r="X68" s="298"/>
      <c r="Y68" s="113"/>
      <c r="Z68" s="113"/>
      <c r="AA68" s="113"/>
      <c r="AB68" s="113"/>
      <c r="AC68" s="113"/>
      <c r="AD68" s="4">
        <f>SUM(GC[[#This Row],[ICR1]:[ICR19]])</f>
        <v>0</v>
      </c>
      <c r="AE68" s="113"/>
      <c r="AF68" s="113"/>
    </row>
    <row r="69" spans="1:32">
      <c r="A69" s="113">
        <f t="shared" ref="A69:B132" si="3">A68+1</f>
        <v>67</v>
      </c>
      <c r="B69" s="111">
        <f t="shared" si="2"/>
        <v>45811</v>
      </c>
      <c r="C69" s="181">
        <f>YEAR(GC[[#This Row],[Date]])+IF(MONTH(GC[[#This Row],[Date]])&gt;=4,1,0)</f>
        <v>2026</v>
      </c>
      <c r="D69" s="112">
        <f>YEAR(GC[[#This Row],[Date]])</f>
        <v>2025</v>
      </c>
      <c r="E69" s="110" t="s">
        <v>364</v>
      </c>
      <c r="F69" s="110" t="s">
        <v>364</v>
      </c>
      <c r="G69" s="4" t="str">
        <f>TEXT(GC[[#This Row],[Date]],"mmm-yy")</f>
        <v>Jun-25</v>
      </c>
      <c r="H69" s="4">
        <f>DAY(EOMONTH(GC[[#This Row],[Month Year]],0))</f>
        <v>30</v>
      </c>
      <c r="I69" s="113"/>
      <c r="J69" s="113"/>
      <c r="K69" s="113"/>
      <c r="L69" s="113"/>
      <c r="M69" s="113"/>
      <c r="N69" s="113"/>
      <c r="O69" s="113"/>
      <c r="P69" s="113"/>
      <c r="Q69" s="113"/>
      <c r="R69" s="113"/>
      <c r="S69" s="298"/>
      <c r="T69" s="298"/>
      <c r="U69" s="298"/>
      <c r="V69" s="298"/>
      <c r="W69" s="298"/>
      <c r="X69" s="298"/>
      <c r="Y69" s="113"/>
      <c r="Z69" s="113"/>
      <c r="AA69" s="113"/>
      <c r="AB69" s="113"/>
      <c r="AC69" s="113"/>
      <c r="AD69" s="4">
        <f>SUM(GC[[#This Row],[ICR1]:[ICR19]])</f>
        <v>0</v>
      </c>
      <c r="AE69" s="113"/>
      <c r="AF69" s="113"/>
    </row>
    <row r="70" spans="1:32">
      <c r="A70" s="113">
        <f t="shared" si="3"/>
        <v>68</v>
      </c>
      <c r="B70" s="111">
        <f t="shared" si="2"/>
        <v>45812</v>
      </c>
      <c r="C70" s="181">
        <f>YEAR(GC[[#This Row],[Date]])+IF(MONTH(GC[[#This Row],[Date]])&gt;=4,1,0)</f>
        <v>2026</v>
      </c>
      <c r="D70" s="112">
        <f>YEAR(GC[[#This Row],[Date]])</f>
        <v>2025</v>
      </c>
      <c r="E70" s="110" t="s">
        <v>364</v>
      </c>
      <c r="F70" s="110" t="s">
        <v>364</v>
      </c>
      <c r="G70" s="4" t="str">
        <f>TEXT(GC[[#This Row],[Date]],"mmm-yy")</f>
        <v>Jun-25</v>
      </c>
      <c r="H70" s="4">
        <f>DAY(EOMONTH(GC[[#This Row],[Month Year]],0))</f>
        <v>30</v>
      </c>
      <c r="I70" s="113"/>
      <c r="J70" s="113"/>
      <c r="K70" s="113"/>
      <c r="L70" s="113"/>
      <c r="M70" s="113"/>
      <c r="N70" s="113"/>
      <c r="O70" s="113"/>
      <c r="P70" s="113"/>
      <c r="Q70" s="113"/>
      <c r="R70" s="113"/>
      <c r="S70" s="298"/>
      <c r="T70" s="298"/>
      <c r="U70" s="298"/>
      <c r="V70" s="298"/>
      <c r="W70" s="298"/>
      <c r="X70" s="298"/>
      <c r="Y70" s="113"/>
      <c r="Z70" s="113"/>
      <c r="AA70" s="113"/>
      <c r="AB70" s="113"/>
      <c r="AC70" s="113"/>
      <c r="AD70" s="4">
        <f>SUM(GC[[#This Row],[ICR1]:[ICR19]])</f>
        <v>0</v>
      </c>
      <c r="AE70" s="113"/>
      <c r="AF70" s="113"/>
    </row>
    <row r="71" spans="1:32">
      <c r="A71" s="113">
        <f t="shared" si="3"/>
        <v>69</v>
      </c>
      <c r="B71" s="111">
        <f t="shared" si="2"/>
        <v>45813</v>
      </c>
      <c r="C71" s="181">
        <f>YEAR(GC[[#This Row],[Date]])+IF(MONTH(GC[[#This Row],[Date]])&gt;=4,1,0)</f>
        <v>2026</v>
      </c>
      <c r="D71" s="112">
        <f>YEAR(GC[[#This Row],[Date]])</f>
        <v>2025</v>
      </c>
      <c r="E71" s="110" t="s">
        <v>364</v>
      </c>
      <c r="F71" s="110" t="s">
        <v>364</v>
      </c>
      <c r="G71" s="4" t="str">
        <f>TEXT(GC[[#This Row],[Date]],"mmm-yy")</f>
        <v>Jun-25</v>
      </c>
      <c r="H71" s="4">
        <f>DAY(EOMONTH(GC[[#This Row],[Month Year]],0))</f>
        <v>30</v>
      </c>
      <c r="I71" s="113"/>
      <c r="J71" s="113"/>
      <c r="K71" s="113"/>
      <c r="L71" s="113"/>
      <c r="M71" s="113"/>
      <c r="N71" s="113"/>
      <c r="O71" s="113"/>
      <c r="P71" s="113"/>
      <c r="Q71" s="113"/>
      <c r="R71" s="113"/>
      <c r="S71" s="298"/>
      <c r="T71" s="298"/>
      <c r="U71" s="298"/>
      <c r="V71" s="298"/>
      <c r="W71" s="298"/>
      <c r="X71" s="298"/>
      <c r="Y71" s="113"/>
      <c r="Z71" s="113"/>
      <c r="AA71" s="113"/>
      <c r="AB71" s="113"/>
      <c r="AC71" s="113"/>
      <c r="AD71" s="4">
        <f>SUM(GC[[#This Row],[ICR1]:[ICR19]])</f>
        <v>0</v>
      </c>
      <c r="AE71" s="113"/>
      <c r="AF71" s="113"/>
    </row>
    <row r="72" spans="1:32">
      <c r="A72" s="113">
        <f t="shared" si="3"/>
        <v>70</v>
      </c>
      <c r="B72" s="111">
        <f t="shared" si="2"/>
        <v>45814</v>
      </c>
      <c r="C72" s="181">
        <f>YEAR(GC[[#This Row],[Date]])+IF(MONTH(GC[[#This Row],[Date]])&gt;=4,1,0)</f>
        <v>2026</v>
      </c>
      <c r="D72" s="112">
        <f>YEAR(GC[[#This Row],[Date]])</f>
        <v>2025</v>
      </c>
      <c r="E72" s="110" t="s">
        <v>364</v>
      </c>
      <c r="F72" s="110" t="s">
        <v>364</v>
      </c>
      <c r="G72" s="4" t="str">
        <f>TEXT(GC[[#This Row],[Date]],"mmm-yy")</f>
        <v>Jun-25</v>
      </c>
      <c r="H72" s="4">
        <f>DAY(EOMONTH(GC[[#This Row],[Month Year]],0))</f>
        <v>30</v>
      </c>
      <c r="I72" s="113"/>
      <c r="J72" s="113"/>
      <c r="K72" s="113"/>
      <c r="L72" s="113"/>
      <c r="M72" s="113"/>
      <c r="N72" s="113"/>
      <c r="O72" s="113"/>
      <c r="P72" s="113"/>
      <c r="Q72" s="113"/>
      <c r="R72" s="113"/>
      <c r="S72" s="298"/>
      <c r="T72" s="298"/>
      <c r="U72" s="298"/>
      <c r="V72" s="298"/>
      <c r="W72" s="298"/>
      <c r="X72" s="298"/>
      <c r="Y72" s="113"/>
      <c r="Z72" s="113"/>
      <c r="AA72" s="113"/>
      <c r="AB72" s="113"/>
      <c r="AC72" s="113"/>
      <c r="AD72" s="4">
        <f>SUM(GC[[#This Row],[ICR1]:[ICR19]])</f>
        <v>0</v>
      </c>
      <c r="AE72" s="113"/>
      <c r="AF72" s="113"/>
    </row>
    <row r="73" spans="1:32">
      <c r="A73" s="113">
        <f t="shared" si="3"/>
        <v>71</v>
      </c>
      <c r="B73" s="111">
        <f t="shared" si="2"/>
        <v>45815</v>
      </c>
      <c r="C73" s="181">
        <f>YEAR(GC[[#This Row],[Date]])+IF(MONTH(GC[[#This Row],[Date]])&gt;=4,1,0)</f>
        <v>2026</v>
      </c>
      <c r="D73" s="112">
        <f>YEAR(GC[[#This Row],[Date]])</f>
        <v>2025</v>
      </c>
      <c r="E73" s="110" t="s">
        <v>364</v>
      </c>
      <c r="F73" s="110" t="s">
        <v>364</v>
      </c>
      <c r="G73" s="4" t="str">
        <f>TEXT(GC[[#This Row],[Date]],"mmm-yy")</f>
        <v>Jun-25</v>
      </c>
      <c r="H73" s="4">
        <f>DAY(EOMONTH(GC[[#This Row],[Month Year]],0))</f>
        <v>30</v>
      </c>
      <c r="I73" s="113"/>
      <c r="J73" s="113"/>
      <c r="K73" s="113"/>
      <c r="L73" s="113"/>
      <c r="M73" s="113"/>
      <c r="N73" s="113"/>
      <c r="O73" s="113"/>
      <c r="P73" s="113"/>
      <c r="Q73" s="113"/>
      <c r="R73" s="113"/>
      <c r="S73" s="298"/>
      <c r="T73" s="298"/>
      <c r="U73" s="298"/>
      <c r="V73" s="298"/>
      <c r="W73" s="298"/>
      <c r="X73" s="298"/>
      <c r="Y73" s="113"/>
      <c r="Z73" s="113"/>
      <c r="AA73" s="113"/>
      <c r="AB73" s="113"/>
      <c r="AC73" s="113"/>
      <c r="AD73" s="4">
        <f>SUM(GC[[#This Row],[ICR1]:[ICR19]])</f>
        <v>0</v>
      </c>
      <c r="AE73" s="113"/>
      <c r="AF73" s="113"/>
    </row>
    <row r="74" spans="1:32">
      <c r="A74" s="113">
        <f t="shared" si="3"/>
        <v>72</v>
      </c>
      <c r="B74" s="111">
        <f t="shared" si="2"/>
        <v>45816</v>
      </c>
      <c r="C74" s="181">
        <f>YEAR(GC[[#This Row],[Date]])+IF(MONTH(GC[[#This Row],[Date]])&gt;=4,1,0)</f>
        <v>2026</v>
      </c>
      <c r="D74" s="112">
        <f>YEAR(GC[[#This Row],[Date]])</f>
        <v>2025</v>
      </c>
      <c r="E74" s="110" t="s">
        <v>364</v>
      </c>
      <c r="F74" s="110" t="s">
        <v>364</v>
      </c>
      <c r="G74" s="4" t="str">
        <f>TEXT(GC[[#This Row],[Date]],"mmm-yy")</f>
        <v>Jun-25</v>
      </c>
      <c r="H74" s="4">
        <f>DAY(EOMONTH(GC[[#This Row],[Month Year]],0))</f>
        <v>30</v>
      </c>
      <c r="I74" s="113"/>
      <c r="J74" s="113"/>
      <c r="K74" s="113"/>
      <c r="L74" s="113"/>
      <c r="M74" s="113"/>
      <c r="N74" s="113"/>
      <c r="O74" s="113"/>
      <c r="P74" s="113"/>
      <c r="Q74" s="113"/>
      <c r="R74" s="113"/>
      <c r="S74" s="298"/>
      <c r="T74" s="298"/>
      <c r="U74" s="298"/>
      <c r="V74" s="298"/>
      <c r="W74" s="298"/>
      <c r="X74" s="298"/>
      <c r="Y74" s="113"/>
      <c r="Z74" s="113"/>
      <c r="AA74" s="113"/>
      <c r="AB74" s="113"/>
      <c r="AC74" s="113"/>
      <c r="AD74" s="4">
        <f>SUM(GC[[#This Row],[ICR1]:[ICR19]])</f>
        <v>0</v>
      </c>
      <c r="AE74" s="113"/>
      <c r="AF74" s="113"/>
    </row>
    <row r="75" spans="1:32">
      <c r="A75" s="113">
        <f t="shared" si="3"/>
        <v>73</v>
      </c>
      <c r="B75" s="111">
        <f t="shared" si="2"/>
        <v>45817</v>
      </c>
      <c r="C75" s="181">
        <f>YEAR(GC[[#This Row],[Date]])+IF(MONTH(GC[[#This Row],[Date]])&gt;=4,1,0)</f>
        <v>2026</v>
      </c>
      <c r="D75" s="112">
        <f>YEAR(GC[[#This Row],[Date]])</f>
        <v>2025</v>
      </c>
      <c r="E75" s="110" t="s">
        <v>364</v>
      </c>
      <c r="F75" s="110" t="s">
        <v>364</v>
      </c>
      <c r="G75" s="4" t="str">
        <f>TEXT(GC[[#This Row],[Date]],"mmm-yy")</f>
        <v>Jun-25</v>
      </c>
      <c r="H75" s="4">
        <f>DAY(EOMONTH(GC[[#This Row],[Month Year]],0))</f>
        <v>30</v>
      </c>
      <c r="I75" s="113"/>
      <c r="J75" s="113"/>
      <c r="K75" s="113"/>
      <c r="L75" s="113"/>
      <c r="M75" s="113"/>
      <c r="N75" s="113"/>
      <c r="O75" s="113"/>
      <c r="P75" s="113"/>
      <c r="Q75" s="113"/>
      <c r="R75" s="113"/>
      <c r="S75" s="298"/>
      <c r="T75" s="298"/>
      <c r="U75" s="298"/>
      <c r="V75" s="298"/>
      <c r="W75" s="298"/>
      <c r="X75" s="298"/>
      <c r="Y75" s="113"/>
      <c r="Z75" s="113"/>
      <c r="AA75" s="113"/>
      <c r="AB75" s="113"/>
      <c r="AC75" s="113"/>
      <c r="AD75" s="4">
        <f>SUM(GC[[#This Row],[ICR1]:[ICR19]])</f>
        <v>0</v>
      </c>
      <c r="AE75" s="113"/>
      <c r="AF75" s="113"/>
    </row>
    <row r="76" spans="1:32">
      <c r="A76" s="113">
        <f t="shared" si="3"/>
        <v>74</v>
      </c>
      <c r="B76" s="111">
        <f t="shared" si="2"/>
        <v>45818</v>
      </c>
      <c r="C76" s="181">
        <f>YEAR(GC[[#This Row],[Date]])+IF(MONTH(GC[[#This Row],[Date]])&gt;=4,1,0)</f>
        <v>2026</v>
      </c>
      <c r="D76" s="112">
        <f>YEAR(GC[[#This Row],[Date]])</f>
        <v>2025</v>
      </c>
      <c r="E76" s="110" t="s">
        <v>364</v>
      </c>
      <c r="F76" s="110" t="s">
        <v>364</v>
      </c>
      <c r="G76" s="4" t="str">
        <f>TEXT(GC[[#This Row],[Date]],"mmm-yy")</f>
        <v>Jun-25</v>
      </c>
      <c r="H76" s="4">
        <f>DAY(EOMONTH(GC[[#This Row],[Month Year]],0))</f>
        <v>30</v>
      </c>
      <c r="I76" s="113"/>
      <c r="J76" s="113"/>
      <c r="K76" s="113"/>
      <c r="L76" s="113"/>
      <c r="M76" s="113"/>
      <c r="N76" s="113"/>
      <c r="O76" s="113"/>
      <c r="P76" s="113"/>
      <c r="Q76" s="113"/>
      <c r="R76" s="113"/>
      <c r="S76" s="298"/>
      <c r="T76" s="298"/>
      <c r="U76" s="298"/>
      <c r="V76" s="298"/>
      <c r="W76" s="298"/>
      <c r="X76" s="298"/>
      <c r="Y76" s="113"/>
      <c r="Z76" s="113"/>
      <c r="AA76" s="113"/>
      <c r="AB76" s="113"/>
      <c r="AC76" s="113"/>
      <c r="AD76" s="4">
        <f>SUM(GC[[#This Row],[ICR1]:[ICR19]])</f>
        <v>0</v>
      </c>
      <c r="AE76" s="113"/>
      <c r="AF76" s="113"/>
    </row>
    <row r="77" spans="1:32">
      <c r="A77" s="113">
        <f t="shared" si="3"/>
        <v>75</v>
      </c>
      <c r="B77" s="111">
        <f t="shared" si="2"/>
        <v>45819</v>
      </c>
      <c r="C77" s="181">
        <f>YEAR(GC[[#This Row],[Date]])+IF(MONTH(GC[[#This Row],[Date]])&gt;=4,1,0)</f>
        <v>2026</v>
      </c>
      <c r="D77" s="112">
        <f>YEAR(GC[[#This Row],[Date]])</f>
        <v>2025</v>
      </c>
      <c r="E77" s="110" t="s">
        <v>364</v>
      </c>
      <c r="F77" s="110" t="s">
        <v>364</v>
      </c>
      <c r="G77" s="4" t="str">
        <f>TEXT(GC[[#This Row],[Date]],"mmm-yy")</f>
        <v>Jun-25</v>
      </c>
      <c r="H77" s="4">
        <f>DAY(EOMONTH(GC[[#This Row],[Month Year]],0))</f>
        <v>30</v>
      </c>
      <c r="I77" s="113"/>
      <c r="J77" s="113"/>
      <c r="K77" s="113"/>
      <c r="L77" s="113"/>
      <c r="M77" s="113"/>
      <c r="N77" s="113"/>
      <c r="O77" s="113"/>
      <c r="P77" s="113"/>
      <c r="Q77" s="113"/>
      <c r="R77" s="113"/>
      <c r="S77" s="298"/>
      <c r="T77" s="298"/>
      <c r="U77" s="298"/>
      <c r="V77" s="298"/>
      <c r="W77" s="298"/>
      <c r="X77" s="298"/>
      <c r="Y77" s="113"/>
      <c r="Z77" s="113"/>
      <c r="AA77" s="113"/>
      <c r="AB77" s="113"/>
      <c r="AC77" s="113"/>
      <c r="AD77" s="4">
        <f>SUM(GC[[#This Row],[ICR1]:[ICR19]])</f>
        <v>0</v>
      </c>
      <c r="AE77" s="113"/>
      <c r="AF77" s="113"/>
    </row>
    <row r="78" spans="1:32">
      <c r="A78" s="113">
        <f t="shared" si="3"/>
        <v>76</v>
      </c>
      <c r="B78" s="111">
        <f t="shared" si="2"/>
        <v>45820</v>
      </c>
      <c r="C78" s="181">
        <f>YEAR(GC[[#This Row],[Date]])+IF(MONTH(GC[[#This Row],[Date]])&gt;=4,1,0)</f>
        <v>2026</v>
      </c>
      <c r="D78" s="112">
        <f>YEAR(GC[[#This Row],[Date]])</f>
        <v>2025</v>
      </c>
      <c r="E78" s="110" t="s">
        <v>364</v>
      </c>
      <c r="F78" s="110" t="s">
        <v>364</v>
      </c>
      <c r="G78" s="4" t="str">
        <f>TEXT(GC[[#This Row],[Date]],"mmm-yy")</f>
        <v>Jun-25</v>
      </c>
      <c r="H78" s="4">
        <f>DAY(EOMONTH(GC[[#This Row],[Month Year]],0))</f>
        <v>30</v>
      </c>
      <c r="I78" s="113"/>
      <c r="J78" s="113"/>
      <c r="K78" s="113"/>
      <c r="L78" s="113"/>
      <c r="M78" s="113"/>
      <c r="N78" s="113"/>
      <c r="O78" s="113"/>
      <c r="P78" s="113"/>
      <c r="Q78" s="113"/>
      <c r="R78" s="113"/>
      <c r="S78" s="298"/>
      <c r="T78" s="298"/>
      <c r="U78" s="298"/>
      <c r="V78" s="298"/>
      <c r="W78" s="298"/>
      <c r="X78" s="298"/>
      <c r="Y78" s="113"/>
      <c r="Z78" s="113"/>
      <c r="AA78" s="113"/>
      <c r="AB78" s="113"/>
      <c r="AC78" s="113"/>
      <c r="AD78" s="4">
        <f>SUM(GC[[#This Row],[ICR1]:[ICR19]])</f>
        <v>0</v>
      </c>
      <c r="AE78" s="113"/>
      <c r="AF78" s="113"/>
    </row>
    <row r="79" spans="1:32">
      <c r="A79" s="113">
        <f t="shared" si="3"/>
        <v>77</v>
      </c>
      <c r="B79" s="111">
        <f t="shared" si="2"/>
        <v>45821</v>
      </c>
      <c r="C79" s="181">
        <f>YEAR(GC[[#This Row],[Date]])+IF(MONTH(GC[[#This Row],[Date]])&gt;=4,1,0)</f>
        <v>2026</v>
      </c>
      <c r="D79" s="112">
        <f>YEAR(GC[[#This Row],[Date]])</f>
        <v>2025</v>
      </c>
      <c r="E79" s="110" t="s">
        <v>364</v>
      </c>
      <c r="F79" s="110" t="s">
        <v>364</v>
      </c>
      <c r="G79" s="4" t="str">
        <f>TEXT(GC[[#This Row],[Date]],"mmm-yy")</f>
        <v>Jun-25</v>
      </c>
      <c r="H79" s="4">
        <f>DAY(EOMONTH(GC[[#This Row],[Month Year]],0))</f>
        <v>30</v>
      </c>
      <c r="I79" s="113"/>
      <c r="J79" s="113"/>
      <c r="K79" s="113"/>
      <c r="L79" s="113"/>
      <c r="M79" s="113"/>
      <c r="N79" s="113"/>
      <c r="O79" s="113"/>
      <c r="P79" s="113"/>
      <c r="Q79" s="113"/>
      <c r="R79" s="113"/>
      <c r="S79" s="298"/>
      <c r="T79" s="298"/>
      <c r="U79" s="298"/>
      <c r="V79" s="298"/>
      <c r="W79" s="298"/>
      <c r="X79" s="298"/>
      <c r="Y79" s="113"/>
      <c r="Z79" s="113"/>
      <c r="AA79" s="113"/>
      <c r="AB79" s="113"/>
      <c r="AC79" s="113"/>
      <c r="AD79" s="4">
        <f>SUM(GC[[#This Row],[ICR1]:[ICR19]])</f>
        <v>0</v>
      </c>
      <c r="AE79" s="113"/>
      <c r="AF79" s="113"/>
    </row>
    <row r="80" spans="1:32">
      <c r="A80" s="113">
        <f t="shared" si="3"/>
        <v>78</v>
      </c>
      <c r="B80" s="111">
        <f t="shared" si="2"/>
        <v>45822</v>
      </c>
      <c r="C80" s="181">
        <f>YEAR(GC[[#This Row],[Date]])+IF(MONTH(GC[[#This Row],[Date]])&gt;=4,1,0)</f>
        <v>2026</v>
      </c>
      <c r="D80" s="112">
        <f>YEAR(GC[[#This Row],[Date]])</f>
        <v>2025</v>
      </c>
      <c r="E80" s="110" t="s">
        <v>364</v>
      </c>
      <c r="F80" s="110" t="s">
        <v>364</v>
      </c>
      <c r="G80" s="4" t="str">
        <f>TEXT(GC[[#This Row],[Date]],"mmm-yy")</f>
        <v>Jun-25</v>
      </c>
      <c r="H80" s="4">
        <f>DAY(EOMONTH(GC[[#This Row],[Month Year]],0))</f>
        <v>30</v>
      </c>
      <c r="I80" s="113"/>
      <c r="J80" s="113"/>
      <c r="K80" s="113"/>
      <c r="L80" s="113"/>
      <c r="M80" s="113"/>
      <c r="N80" s="113"/>
      <c r="O80" s="113"/>
      <c r="P80" s="113"/>
      <c r="Q80" s="113"/>
      <c r="R80" s="113"/>
      <c r="S80" s="298"/>
      <c r="T80" s="298"/>
      <c r="U80" s="298"/>
      <c r="V80" s="298"/>
      <c r="W80" s="298"/>
      <c r="X80" s="298"/>
      <c r="Y80" s="113"/>
      <c r="Z80" s="113"/>
      <c r="AA80" s="113"/>
      <c r="AB80" s="113"/>
      <c r="AC80" s="113"/>
      <c r="AD80" s="4">
        <f>SUM(GC[[#This Row],[ICR1]:[ICR19]])</f>
        <v>0</v>
      </c>
      <c r="AE80" s="113"/>
      <c r="AF80" s="113"/>
    </row>
    <row r="81" spans="1:32">
      <c r="A81" s="113">
        <f t="shared" si="3"/>
        <v>79</v>
      </c>
      <c r="B81" s="111">
        <f t="shared" si="2"/>
        <v>45823</v>
      </c>
      <c r="C81" s="181">
        <f>YEAR(GC[[#This Row],[Date]])+IF(MONTH(GC[[#This Row],[Date]])&gt;=4,1,0)</f>
        <v>2026</v>
      </c>
      <c r="D81" s="112">
        <f>YEAR(GC[[#This Row],[Date]])</f>
        <v>2025</v>
      </c>
      <c r="E81" s="110" t="s">
        <v>364</v>
      </c>
      <c r="F81" s="110" t="s">
        <v>364</v>
      </c>
      <c r="G81" s="4" t="str">
        <f>TEXT(GC[[#This Row],[Date]],"mmm-yy")</f>
        <v>Jun-25</v>
      </c>
      <c r="H81" s="4">
        <f>DAY(EOMONTH(GC[[#This Row],[Month Year]],0))</f>
        <v>30</v>
      </c>
      <c r="I81" s="113"/>
      <c r="J81" s="113"/>
      <c r="K81" s="113"/>
      <c r="L81" s="113"/>
      <c r="M81" s="113"/>
      <c r="N81" s="113"/>
      <c r="O81" s="113"/>
      <c r="P81" s="113"/>
      <c r="Q81" s="113"/>
      <c r="R81" s="113"/>
      <c r="S81" s="298"/>
      <c r="T81" s="298"/>
      <c r="U81" s="298"/>
      <c r="V81" s="298"/>
      <c r="W81" s="298"/>
      <c r="X81" s="298"/>
      <c r="Y81" s="113"/>
      <c r="Z81" s="113"/>
      <c r="AA81" s="113"/>
      <c r="AB81" s="113"/>
      <c r="AC81" s="113"/>
      <c r="AD81" s="4">
        <f>SUM(GC[[#This Row],[ICR1]:[ICR19]])</f>
        <v>0</v>
      </c>
      <c r="AE81" s="113"/>
      <c r="AF81" s="113"/>
    </row>
    <row r="82" spans="1:32">
      <c r="A82" s="113">
        <f t="shared" si="3"/>
        <v>80</v>
      </c>
      <c r="B82" s="111">
        <f t="shared" si="2"/>
        <v>45824</v>
      </c>
      <c r="C82" s="181">
        <f>YEAR(GC[[#This Row],[Date]])+IF(MONTH(GC[[#This Row],[Date]])&gt;=4,1,0)</f>
        <v>2026</v>
      </c>
      <c r="D82" s="112">
        <f>YEAR(GC[[#This Row],[Date]])</f>
        <v>2025</v>
      </c>
      <c r="E82" s="110" t="s">
        <v>364</v>
      </c>
      <c r="F82" s="110" t="s">
        <v>364</v>
      </c>
      <c r="G82" s="4" t="str">
        <f>TEXT(GC[[#This Row],[Date]],"mmm-yy")</f>
        <v>Jun-25</v>
      </c>
      <c r="H82" s="4">
        <f>DAY(EOMONTH(GC[[#This Row],[Month Year]],0))</f>
        <v>30</v>
      </c>
      <c r="I82" s="113"/>
      <c r="J82" s="113"/>
      <c r="K82" s="113"/>
      <c r="L82" s="113"/>
      <c r="M82" s="113"/>
      <c r="N82" s="113"/>
      <c r="O82" s="113"/>
      <c r="P82" s="113"/>
      <c r="Q82" s="113"/>
      <c r="R82" s="113"/>
      <c r="S82" s="298"/>
      <c r="T82" s="298"/>
      <c r="U82" s="298"/>
      <c r="V82" s="298"/>
      <c r="W82" s="298"/>
      <c r="X82" s="298"/>
      <c r="Y82" s="113"/>
      <c r="Z82" s="113"/>
      <c r="AA82" s="113"/>
      <c r="AB82" s="113"/>
      <c r="AC82" s="113"/>
      <c r="AD82" s="4">
        <f>SUM(GC[[#This Row],[ICR1]:[ICR19]])</f>
        <v>0</v>
      </c>
      <c r="AE82" s="113"/>
      <c r="AF82" s="113"/>
    </row>
    <row r="83" spans="1:32">
      <c r="A83" s="113">
        <f t="shared" si="3"/>
        <v>81</v>
      </c>
      <c r="B83" s="111">
        <f t="shared" si="2"/>
        <v>45825</v>
      </c>
      <c r="C83" s="181">
        <f>YEAR(GC[[#This Row],[Date]])+IF(MONTH(GC[[#This Row],[Date]])&gt;=4,1,0)</f>
        <v>2026</v>
      </c>
      <c r="D83" s="112">
        <f>YEAR(GC[[#This Row],[Date]])</f>
        <v>2025</v>
      </c>
      <c r="E83" s="110" t="s">
        <v>364</v>
      </c>
      <c r="F83" s="110" t="s">
        <v>364</v>
      </c>
      <c r="G83" s="4" t="str">
        <f>TEXT(GC[[#This Row],[Date]],"mmm-yy")</f>
        <v>Jun-25</v>
      </c>
      <c r="H83" s="4">
        <f>DAY(EOMONTH(GC[[#This Row],[Month Year]],0))</f>
        <v>30</v>
      </c>
      <c r="I83" s="113"/>
      <c r="J83" s="113"/>
      <c r="K83" s="113"/>
      <c r="L83" s="113"/>
      <c r="M83" s="113"/>
      <c r="N83" s="113"/>
      <c r="O83" s="113"/>
      <c r="P83" s="113"/>
      <c r="Q83" s="113"/>
      <c r="R83" s="113"/>
      <c r="S83" s="298"/>
      <c r="T83" s="298"/>
      <c r="U83" s="298"/>
      <c r="V83" s="298"/>
      <c r="W83" s="298"/>
      <c r="X83" s="298"/>
      <c r="Y83" s="113"/>
      <c r="Z83" s="113"/>
      <c r="AA83" s="113"/>
      <c r="AB83" s="113"/>
      <c r="AC83" s="113"/>
      <c r="AD83" s="4">
        <f>SUM(GC[[#This Row],[ICR1]:[ICR19]])</f>
        <v>0</v>
      </c>
      <c r="AE83" s="113"/>
      <c r="AF83" s="113"/>
    </row>
    <row r="84" spans="1:32">
      <c r="A84" s="113">
        <f t="shared" si="3"/>
        <v>82</v>
      </c>
      <c r="B84" s="111">
        <f t="shared" si="2"/>
        <v>45826</v>
      </c>
      <c r="C84" s="181">
        <f>YEAR(GC[[#This Row],[Date]])+IF(MONTH(GC[[#This Row],[Date]])&gt;=4,1,0)</f>
        <v>2026</v>
      </c>
      <c r="D84" s="112">
        <f>YEAR(GC[[#This Row],[Date]])</f>
        <v>2025</v>
      </c>
      <c r="E84" s="110" t="s">
        <v>364</v>
      </c>
      <c r="F84" s="110" t="s">
        <v>364</v>
      </c>
      <c r="G84" s="4" t="str">
        <f>TEXT(GC[[#This Row],[Date]],"mmm-yy")</f>
        <v>Jun-25</v>
      </c>
      <c r="H84" s="4">
        <f>DAY(EOMONTH(GC[[#This Row],[Month Year]],0))</f>
        <v>30</v>
      </c>
      <c r="I84" s="113"/>
      <c r="J84" s="113"/>
      <c r="K84" s="113"/>
      <c r="L84" s="113"/>
      <c r="M84" s="113"/>
      <c r="N84" s="113"/>
      <c r="O84" s="113"/>
      <c r="P84" s="113"/>
      <c r="Q84" s="113"/>
      <c r="R84" s="113"/>
      <c r="S84" s="298"/>
      <c r="T84" s="298"/>
      <c r="U84" s="298"/>
      <c r="V84" s="298"/>
      <c r="W84" s="298"/>
      <c r="X84" s="298"/>
      <c r="Y84" s="113"/>
      <c r="Z84" s="113"/>
      <c r="AA84" s="113"/>
      <c r="AB84" s="113"/>
      <c r="AC84" s="113"/>
      <c r="AD84" s="4">
        <f>SUM(GC[[#This Row],[ICR1]:[ICR19]])</f>
        <v>0</v>
      </c>
      <c r="AE84" s="113"/>
      <c r="AF84" s="113"/>
    </row>
    <row r="85" spans="1:32">
      <c r="A85" s="113">
        <f t="shared" si="3"/>
        <v>83</v>
      </c>
      <c r="B85" s="111">
        <f t="shared" si="2"/>
        <v>45827</v>
      </c>
      <c r="C85" s="181">
        <f>YEAR(GC[[#This Row],[Date]])+IF(MONTH(GC[[#This Row],[Date]])&gt;=4,1,0)</f>
        <v>2026</v>
      </c>
      <c r="D85" s="112">
        <f>YEAR(GC[[#This Row],[Date]])</f>
        <v>2025</v>
      </c>
      <c r="E85" s="110" t="s">
        <v>364</v>
      </c>
      <c r="F85" s="110" t="s">
        <v>364</v>
      </c>
      <c r="G85" s="4" t="str">
        <f>TEXT(GC[[#This Row],[Date]],"mmm-yy")</f>
        <v>Jun-25</v>
      </c>
      <c r="H85" s="4">
        <f>DAY(EOMONTH(GC[[#This Row],[Month Year]],0))</f>
        <v>30</v>
      </c>
      <c r="I85" s="113"/>
      <c r="J85" s="113"/>
      <c r="K85" s="113"/>
      <c r="L85" s="113"/>
      <c r="M85" s="113"/>
      <c r="N85" s="113"/>
      <c r="O85" s="113"/>
      <c r="P85" s="113"/>
      <c r="Q85" s="113"/>
      <c r="R85" s="113"/>
      <c r="S85" s="298"/>
      <c r="T85" s="298"/>
      <c r="U85" s="298"/>
      <c r="V85" s="298"/>
      <c r="W85" s="298"/>
      <c r="X85" s="298"/>
      <c r="Y85" s="113"/>
      <c r="Z85" s="113"/>
      <c r="AA85" s="113"/>
      <c r="AB85" s="113"/>
      <c r="AC85" s="113"/>
      <c r="AD85" s="4">
        <f>SUM(GC[[#This Row],[ICR1]:[ICR19]])</f>
        <v>0</v>
      </c>
      <c r="AE85" s="113"/>
      <c r="AF85" s="113"/>
    </row>
    <row r="86" spans="1:32">
      <c r="A86" s="113">
        <f t="shared" si="3"/>
        <v>84</v>
      </c>
      <c r="B86" s="111">
        <f t="shared" si="2"/>
        <v>45828</v>
      </c>
      <c r="C86" s="181">
        <f>YEAR(GC[[#This Row],[Date]])+IF(MONTH(GC[[#This Row],[Date]])&gt;=4,1,0)</f>
        <v>2026</v>
      </c>
      <c r="D86" s="112">
        <f>YEAR(GC[[#This Row],[Date]])</f>
        <v>2025</v>
      </c>
      <c r="E86" s="110" t="s">
        <v>364</v>
      </c>
      <c r="F86" s="110" t="s">
        <v>364</v>
      </c>
      <c r="G86" s="4" t="str">
        <f>TEXT(GC[[#This Row],[Date]],"mmm-yy")</f>
        <v>Jun-25</v>
      </c>
      <c r="H86" s="4">
        <f>DAY(EOMONTH(GC[[#This Row],[Month Year]],0))</f>
        <v>30</v>
      </c>
      <c r="I86" s="113"/>
      <c r="J86" s="113"/>
      <c r="K86" s="113"/>
      <c r="L86" s="113"/>
      <c r="M86" s="113"/>
      <c r="N86" s="113"/>
      <c r="O86" s="113"/>
      <c r="P86" s="113"/>
      <c r="Q86" s="113"/>
      <c r="R86" s="113"/>
      <c r="S86" s="298"/>
      <c r="T86" s="298"/>
      <c r="U86" s="298"/>
      <c r="V86" s="298"/>
      <c r="W86" s="298"/>
      <c r="X86" s="298"/>
      <c r="Y86" s="113"/>
      <c r="Z86" s="113"/>
      <c r="AA86" s="113"/>
      <c r="AB86" s="113"/>
      <c r="AC86" s="113"/>
      <c r="AD86" s="4">
        <f>SUM(GC[[#This Row],[ICR1]:[ICR19]])</f>
        <v>0</v>
      </c>
      <c r="AE86" s="113"/>
      <c r="AF86" s="113"/>
    </row>
    <row r="87" spans="1:32">
      <c r="A87" s="113">
        <f t="shared" si="3"/>
        <v>85</v>
      </c>
      <c r="B87" s="111">
        <f t="shared" si="2"/>
        <v>45829</v>
      </c>
      <c r="C87" s="181">
        <f>YEAR(GC[[#This Row],[Date]])+IF(MONTH(GC[[#This Row],[Date]])&gt;=4,1,0)</f>
        <v>2026</v>
      </c>
      <c r="D87" s="112">
        <f>YEAR(GC[[#This Row],[Date]])</f>
        <v>2025</v>
      </c>
      <c r="E87" s="110" t="s">
        <v>364</v>
      </c>
      <c r="F87" s="110" t="s">
        <v>364</v>
      </c>
      <c r="G87" s="4" t="str">
        <f>TEXT(GC[[#This Row],[Date]],"mmm-yy")</f>
        <v>Jun-25</v>
      </c>
      <c r="H87" s="4">
        <f>DAY(EOMONTH(GC[[#This Row],[Month Year]],0))</f>
        <v>30</v>
      </c>
      <c r="I87" s="113"/>
      <c r="J87" s="113"/>
      <c r="K87" s="113"/>
      <c r="L87" s="113"/>
      <c r="M87" s="113"/>
      <c r="N87" s="113"/>
      <c r="O87" s="113"/>
      <c r="P87" s="113"/>
      <c r="Q87" s="113"/>
      <c r="R87" s="113"/>
      <c r="S87" s="298"/>
      <c r="T87" s="298"/>
      <c r="U87" s="298"/>
      <c r="V87" s="298"/>
      <c r="W87" s="298"/>
      <c r="X87" s="298"/>
      <c r="Y87" s="113"/>
      <c r="Z87" s="113"/>
      <c r="AA87" s="113"/>
      <c r="AB87" s="113"/>
      <c r="AC87" s="113"/>
      <c r="AD87" s="4">
        <f>SUM(GC[[#This Row],[ICR1]:[ICR19]])</f>
        <v>0</v>
      </c>
      <c r="AE87" s="113"/>
      <c r="AF87" s="113"/>
    </row>
    <row r="88" spans="1:32">
      <c r="A88" s="113">
        <f t="shared" si="3"/>
        <v>86</v>
      </c>
      <c r="B88" s="111">
        <f t="shared" si="2"/>
        <v>45830</v>
      </c>
      <c r="C88" s="181">
        <f>YEAR(GC[[#This Row],[Date]])+IF(MONTH(GC[[#This Row],[Date]])&gt;=4,1,0)</f>
        <v>2026</v>
      </c>
      <c r="D88" s="112">
        <f>YEAR(GC[[#This Row],[Date]])</f>
        <v>2025</v>
      </c>
      <c r="E88" s="110" t="s">
        <v>364</v>
      </c>
      <c r="F88" s="110" t="s">
        <v>364</v>
      </c>
      <c r="G88" s="4" t="str">
        <f>TEXT(GC[[#This Row],[Date]],"mmm-yy")</f>
        <v>Jun-25</v>
      </c>
      <c r="H88" s="4">
        <f>DAY(EOMONTH(GC[[#This Row],[Month Year]],0))</f>
        <v>30</v>
      </c>
      <c r="I88" s="113"/>
      <c r="J88" s="113"/>
      <c r="K88" s="113"/>
      <c r="L88" s="113"/>
      <c r="M88" s="113"/>
      <c r="N88" s="113"/>
      <c r="O88" s="113"/>
      <c r="P88" s="113"/>
      <c r="Q88" s="113"/>
      <c r="R88" s="113"/>
      <c r="S88" s="298"/>
      <c r="T88" s="298"/>
      <c r="U88" s="298"/>
      <c r="V88" s="298"/>
      <c r="W88" s="298"/>
      <c r="X88" s="298"/>
      <c r="Y88" s="113"/>
      <c r="Z88" s="113"/>
      <c r="AA88" s="113"/>
      <c r="AB88" s="113"/>
      <c r="AC88" s="113"/>
      <c r="AD88" s="4">
        <f>SUM(GC[[#This Row],[ICR1]:[ICR19]])</f>
        <v>0</v>
      </c>
      <c r="AE88" s="113"/>
      <c r="AF88" s="113"/>
    </row>
    <row r="89" spans="1:32">
      <c r="A89" s="113">
        <f t="shared" si="3"/>
        <v>87</v>
      </c>
      <c r="B89" s="111">
        <f t="shared" si="2"/>
        <v>45831</v>
      </c>
      <c r="C89" s="181">
        <f>YEAR(GC[[#This Row],[Date]])+IF(MONTH(GC[[#This Row],[Date]])&gt;=4,1,0)</f>
        <v>2026</v>
      </c>
      <c r="D89" s="112">
        <f>YEAR(GC[[#This Row],[Date]])</f>
        <v>2025</v>
      </c>
      <c r="E89" s="110" t="s">
        <v>364</v>
      </c>
      <c r="F89" s="110" t="s">
        <v>364</v>
      </c>
      <c r="G89" s="4" t="str">
        <f>TEXT(GC[[#This Row],[Date]],"mmm-yy")</f>
        <v>Jun-25</v>
      </c>
      <c r="H89" s="4">
        <f>DAY(EOMONTH(GC[[#This Row],[Month Year]],0))</f>
        <v>30</v>
      </c>
      <c r="I89" s="113"/>
      <c r="J89" s="113"/>
      <c r="K89" s="113"/>
      <c r="L89" s="113"/>
      <c r="M89" s="113"/>
      <c r="N89" s="113"/>
      <c r="O89" s="113"/>
      <c r="P89" s="113"/>
      <c r="Q89" s="113"/>
      <c r="R89" s="113"/>
      <c r="S89" s="298"/>
      <c r="T89" s="298"/>
      <c r="U89" s="298"/>
      <c r="V89" s="298"/>
      <c r="W89" s="298"/>
      <c r="X89" s="298"/>
      <c r="Y89" s="113"/>
      <c r="Z89" s="113"/>
      <c r="AA89" s="113"/>
      <c r="AB89" s="113"/>
      <c r="AC89" s="113"/>
      <c r="AD89" s="4">
        <f>SUM(GC[[#This Row],[ICR1]:[ICR19]])</f>
        <v>0</v>
      </c>
      <c r="AE89" s="113"/>
      <c r="AF89" s="113"/>
    </row>
    <row r="90" spans="1:32">
      <c r="A90" s="113">
        <f t="shared" si="3"/>
        <v>88</v>
      </c>
      <c r="B90" s="111">
        <f t="shared" si="2"/>
        <v>45832</v>
      </c>
      <c r="C90" s="181">
        <f>YEAR(GC[[#This Row],[Date]])+IF(MONTH(GC[[#This Row],[Date]])&gt;=4,1,0)</f>
        <v>2026</v>
      </c>
      <c r="D90" s="112">
        <f>YEAR(GC[[#This Row],[Date]])</f>
        <v>2025</v>
      </c>
      <c r="E90" s="110" t="s">
        <v>364</v>
      </c>
      <c r="F90" s="110" t="s">
        <v>364</v>
      </c>
      <c r="G90" s="4" t="str">
        <f>TEXT(GC[[#This Row],[Date]],"mmm-yy")</f>
        <v>Jun-25</v>
      </c>
      <c r="H90" s="4">
        <f>DAY(EOMONTH(GC[[#This Row],[Month Year]],0))</f>
        <v>30</v>
      </c>
      <c r="I90" s="113"/>
      <c r="J90" s="113"/>
      <c r="K90" s="113"/>
      <c r="L90" s="113"/>
      <c r="M90" s="113"/>
      <c r="N90" s="113"/>
      <c r="O90" s="113"/>
      <c r="P90" s="113"/>
      <c r="Q90" s="113"/>
      <c r="R90" s="113"/>
      <c r="S90" s="298"/>
      <c r="T90" s="298"/>
      <c r="U90" s="298"/>
      <c r="V90" s="298"/>
      <c r="W90" s="298"/>
      <c r="X90" s="298"/>
      <c r="Y90" s="113"/>
      <c r="Z90" s="113"/>
      <c r="AA90" s="113"/>
      <c r="AB90" s="113"/>
      <c r="AC90" s="113"/>
      <c r="AD90" s="4">
        <f>SUM(GC[[#This Row],[ICR1]:[ICR19]])</f>
        <v>0</v>
      </c>
      <c r="AE90" s="113"/>
      <c r="AF90" s="113"/>
    </row>
    <row r="91" spans="1:32">
      <c r="A91" s="113">
        <f t="shared" si="3"/>
        <v>89</v>
      </c>
      <c r="B91" s="111">
        <f t="shared" si="3"/>
        <v>45833</v>
      </c>
      <c r="C91" s="181">
        <f>YEAR(GC[[#This Row],[Date]])+IF(MONTH(GC[[#This Row],[Date]])&gt;=4,1,0)</f>
        <v>2026</v>
      </c>
      <c r="D91" s="112">
        <f>YEAR(GC[[#This Row],[Date]])</f>
        <v>2025</v>
      </c>
      <c r="E91" s="110" t="s">
        <v>364</v>
      </c>
      <c r="F91" s="110" t="s">
        <v>364</v>
      </c>
      <c r="G91" s="4" t="str">
        <f>TEXT(GC[[#This Row],[Date]],"mmm-yy")</f>
        <v>Jun-25</v>
      </c>
      <c r="H91" s="4">
        <f>DAY(EOMONTH(GC[[#This Row],[Month Year]],0))</f>
        <v>30</v>
      </c>
      <c r="I91" s="113"/>
      <c r="J91" s="113"/>
      <c r="K91" s="113"/>
      <c r="L91" s="113"/>
      <c r="M91" s="113"/>
      <c r="N91" s="113"/>
      <c r="O91" s="113"/>
      <c r="P91" s="113"/>
      <c r="Q91" s="113"/>
      <c r="R91" s="113"/>
      <c r="S91" s="298"/>
      <c r="T91" s="298"/>
      <c r="U91" s="298"/>
      <c r="V91" s="298"/>
      <c r="W91" s="298"/>
      <c r="X91" s="298"/>
      <c r="Y91" s="113"/>
      <c r="Z91" s="113"/>
      <c r="AA91" s="113"/>
      <c r="AB91" s="113"/>
      <c r="AC91" s="113"/>
      <c r="AD91" s="4">
        <f>SUM(GC[[#This Row],[ICR1]:[ICR19]])</f>
        <v>0</v>
      </c>
      <c r="AE91" s="113"/>
      <c r="AF91" s="113"/>
    </row>
    <row r="92" spans="1:32">
      <c r="A92" s="113">
        <f t="shared" si="3"/>
        <v>90</v>
      </c>
      <c r="B92" s="111">
        <f t="shared" si="3"/>
        <v>45834</v>
      </c>
      <c r="C92" s="181">
        <f>YEAR(GC[[#This Row],[Date]])+IF(MONTH(GC[[#This Row],[Date]])&gt;=4,1,0)</f>
        <v>2026</v>
      </c>
      <c r="D92" s="112">
        <f>YEAR(GC[[#This Row],[Date]])</f>
        <v>2025</v>
      </c>
      <c r="E92" s="110" t="s">
        <v>364</v>
      </c>
      <c r="F92" s="110" t="s">
        <v>364</v>
      </c>
      <c r="G92" s="4" t="str">
        <f>TEXT(GC[[#This Row],[Date]],"mmm-yy")</f>
        <v>Jun-25</v>
      </c>
      <c r="H92" s="4">
        <f>DAY(EOMONTH(GC[[#This Row],[Month Year]],0))</f>
        <v>30</v>
      </c>
      <c r="I92" s="113"/>
      <c r="J92" s="113"/>
      <c r="K92" s="113"/>
      <c r="L92" s="113"/>
      <c r="M92" s="113"/>
      <c r="N92" s="113"/>
      <c r="O92" s="113"/>
      <c r="P92" s="113"/>
      <c r="Q92" s="113"/>
      <c r="R92" s="113"/>
      <c r="S92" s="298"/>
      <c r="T92" s="298"/>
      <c r="U92" s="298"/>
      <c r="V92" s="298"/>
      <c r="W92" s="298"/>
      <c r="X92" s="298"/>
      <c r="Y92" s="113"/>
      <c r="Z92" s="113"/>
      <c r="AA92" s="113"/>
      <c r="AB92" s="113"/>
      <c r="AC92" s="113"/>
      <c r="AD92" s="4">
        <f>SUM(GC[[#This Row],[ICR1]:[ICR19]])</f>
        <v>0</v>
      </c>
      <c r="AE92" s="113"/>
      <c r="AF92" s="113"/>
    </row>
    <row r="93" spans="1:32">
      <c r="A93" s="113">
        <f t="shared" si="3"/>
        <v>91</v>
      </c>
      <c r="B93" s="111">
        <f t="shared" si="3"/>
        <v>45835</v>
      </c>
      <c r="C93" s="181">
        <f>YEAR(GC[[#This Row],[Date]])+IF(MONTH(GC[[#This Row],[Date]])&gt;=4,1,0)</f>
        <v>2026</v>
      </c>
      <c r="D93" s="112">
        <f>YEAR(GC[[#This Row],[Date]])</f>
        <v>2025</v>
      </c>
      <c r="E93" s="233"/>
      <c r="F93" s="113"/>
      <c r="G93" s="4" t="str">
        <f>TEXT(GC[[#This Row],[Date]],"mmm-yy")</f>
        <v>Jun-25</v>
      </c>
      <c r="H93" s="4">
        <f>DAY(EOMONTH(GC[[#This Row],[Month Year]],0))</f>
        <v>30</v>
      </c>
      <c r="I93" s="113"/>
      <c r="J93" s="113"/>
      <c r="K93" s="113"/>
      <c r="L93" s="113"/>
      <c r="M93" s="113"/>
      <c r="N93" s="113"/>
      <c r="O93" s="113"/>
      <c r="P93" s="113"/>
      <c r="Q93" s="113"/>
      <c r="R93" s="113"/>
      <c r="S93" s="298"/>
      <c r="T93" s="298"/>
      <c r="U93" s="298"/>
      <c r="V93" s="298"/>
      <c r="W93" s="298"/>
      <c r="X93" s="298"/>
      <c r="Y93" s="113"/>
      <c r="Z93" s="113"/>
      <c r="AA93" s="113"/>
      <c r="AB93" s="113"/>
      <c r="AC93" s="113"/>
      <c r="AD93" s="4">
        <f>SUM(GC[[#This Row],[ICR1]:[ICR19]])</f>
        <v>0</v>
      </c>
      <c r="AE93" s="113"/>
      <c r="AF93" s="113"/>
    </row>
    <row r="94" spans="1:32">
      <c r="A94" s="113">
        <f t="shared" si="3"/>
        <v>92</v>
      </c>
      <c r="B94" s="111">
        <f t="shared" si="3"/>
        <v>45836</v>
      </c>
      <c r="C94" s="181">
        <f>YEAR(GC[[#This Row],[Date]])+IF(MONTH(GC[[#This Row],[Date]])&gt;=4,1,0)</f>
        <v>2026</v>
      </c>
      <c r="D94" s="112">
        <f>YEAR(GC[[#This Row],[Date]])</f>
        <v>2025</v>
      </c>
      <c r="E94" s="233"/>
      <c r="F94" s="113"/>
      <c r="G94" s="4" t="str">
        <f>TEXT(GC[[#This Row],[Date]],"mmm-yy")</f>
        <v>Jun-25</v>
      </c>
      <c r="H94" s="4">
        <f>DAY(EOMONTH(GC[[#This Row],[Month Year]],0))</f>
        <v>30</v>
      </c>
      <c r="I94" s="113"/>
      <c r="J94" s="113"/>
      <c r="K94" s="113"/>
      <c r="L94" s="113"/>
      <c r="M94" s="113"/>
      <c r="N94" s="113"/>
      <c r="O94" s="113"/>
      <c r="P94" s="113"/>
      <c r="Q94" s="113"/>
      <c r="R94" s="113"/>
      <c r="S94" s="298"/>
      <c r="T94" s="298"/>
      <c r="U94" s="298"/>
      <c r="V94" s="298"/>
      <c r="W94" s="298"/>
      <c r="X94" s="298"/>
      <c r="Y94" s="113"/>
      <c r="Z94" s="113"/>
      <c r="AA94" s="113"/>
      <c r="AB94" s="113"/>
      <c r="AC94" s="113"/>
      <c r="AD94" s="4">
        <f>SUM(GC[[#This Row],[ICR1]:[ICR19]])</f>
        <v>0</v>
      </c>
      <c r="AE94" s="113"/>
      <c r="AF94" s="113"/>
    </row>
    <row r="95" spans="1:32">
      <c r="A95" s="113">
        <f t="shared" si="3"/>
        <v>93</v>
      </c>
      <c r="B95" s="111">
        <f t="shared" si="3"/>
        <v>45837</v>
      </c>
      <c r="C95" s="181">
        <f>YEAR(GC[[#This Row],[Date]])+IF(MONTH(GC[[#This Row],[Date]])&gt;=4,1,0)</f>
        <v>2026</v>
      </c>
      <c r="D95" s="112">
        <f>YEAR(GC[[#This Row],[Date]])</f>
        <v>2025</v>
      </c>
      <c r="E95" s="233"/>
      <c r="F95" s="113"/>
      <c r="G95" s="4" t="str">
        <f>TEXT(GC[[#This Row],[Date]],"mmm-yy")</f>
        <v>Jun-25</v>
      </c>
      <c r="H95" s="4">
        <f>DAY(EOMONTH(GC[[#This Row],[Month Year]],0))</f>
        <v>30</v>
      </c>
      <c r="I95" s="113"/>
      <c r="J95" s="113"/>
      <c r="K95" s="113"/>
      <c r="L95" s="113"/>
      <c r="M95" s="113"/>
      <c r="N95" s="113"/>
      <c r="O95" s="113"/>
      <c r="P95" s="113"/>
      <c r="Q95" s="113"/>
      <c r="R95" s="113"/>
      <c r="S95" s="298"/>
      <c r="T95" s="298"/>
      <c r="U95" s="298"/>
      <c r="V95" s="298"/>
      <c r="W95" s="298"/>
      <c r="X95" s="298"/>
      <c r="Y95" s="113"/>
      <c r="Z95" s="113"/>
      <c r="AA95" s="113"/>
      <c r="AB95" s="113"/>
      <c r="AC95" s="113"/>
      <c r="AD95" s="4">
        <f>SUM(GC[[#This Row],[ICR1]:[ICR19]])</f>
        <v>0</v>
      </c>
      <c r="AE95" s="113"/>
      <c r="AF95" s="113"/>
    </row>
    <row r="96" spans="1:32">
      <c r="A96" s="113">
        <f t="shared" si="3"/>
        <v>94</v>
      </c>
      <c r="B96" s="111">
        <f t="shared" si="3"/>
        <v>45838</v>
      </c>
      <c r="C96" s="181">
        <f>YEAR(GC[[#This Row],[Date]])+IF(MONTH(GC[[#This Row],[Date]])&gt;=4,1,0)</f>
        <v>2026</v>
      </c>
      <c r="D96" s="112">
        <f>YEAR(GC[[#This Row],[Date]])</f>
        <v>2025</v>
      </c>
      <c r="E96" s="233"/>
      <c r="F96" s="113"/>
      <c r="G96" s="4" t="str">
        <f>TEXT(GC[[#This Row],[Date]],"mmm-yy")</f>
        <v>Jun-25</v>
      </c>
      <c r="H96" s="4">
        <f>DAY(EOMONTH(GC[[#This Row],[Month Year]],0))</f>
        <v>30</v>
      </c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298"/>
      <c r="T96" s="298"/>
      <c r="U96" s="298"/>
      <c r="V96" s="298"/>
      <c r="W96" s="298"/>
      <c r="X96" s="298"/>
      <c r="Y96" s="113"/>
      <c r="Z96" s="113"/>
      <c r="AA96" s="113"/>
      <c r="AB96" s="113"/>
      <c r="AC96" s="113"/>
      <c r="AD96" s="4">
        <f>SUM(GC[[#This Row],[ICR1]:[ICR19]])</f>
        <v>0</v>
      </c>
      <c r="AE96" s="113"/>
      <c r="AF96" s="113"/>
    </row>
    <row r="97" spans="1:32">
      <c r="A97" s="113">
        <f t="shared" si="3"/>
        <v>95</v>
      </c>
      <c r="B97" s="111">
        <f t="shared" si="3"/>
        <v>45839</v>
      </c>
      <c r="C97" s="181">
        <f>YEAR(GC[[#This Row],[Date]])+IF(MONTH(GC[[#This Row],[Date]])&gt;=4,1,0)</f>
        <v>2026</v>
      </c>
      <c r="D97" s="112">
        <f>YEAR(GC[[#This Row],[Date]])</f>
        <v>2025</v>
      </c>
      <c r="E97" s="233"/>
      <c r="F97" s="113"/>
      <c r="G97" s="4" t="str">
        <f>TEXT(GC[[#This Row],[Date]],"mmm-yy")</f>
        <v>Jul-25</v>
      </c>
      <c r="H97" s="4">
        <f>DAY(EOMONTH(GC[[#This Row],[Month Year]],0))</f>
        <v>31</v>
      </c>
      <c r="I97" s="113"/>
      <c r="J97" s="113"/>
      <c r="K97" s="113"/>
      <c r="L97" s="113"/>
      <c r="M97" s="113"/>
      <c r="N97" s="113"/>
      <c r="O97" s="113"/>
      <c r="P97" s="113"/>
      <c r="Q97" s="113"/>
      <c r="R97" s="113"/>
      <c r="S97" s="298"/>
      <c r="T97" s="298"/>
      <c r="U97" s="298"/>
      <c r="V97" s="298"/>
      <c r="W97" s="298"/>
      <c r="X97" s="298"/>
      <c r="Y97" s="113"/>
      <c r="Z97" s="113"/>
      <c r="AA97" s="113"/>
      <c r="AB97" s="113"/>
      <c r="AC97" s="113"/>
      <c r="AD97" s="4">
        <f>SUM(GC[[#This Row],[ICR1]:[ICR19]])</f>
        <v>0</v>
      </c>
      <c r="AE97" s="113"/>
      <c r="AF97" s="113"/>
    </row>
    <row r="98" spans="1:32">
      <c r="A98" s="113">
        <f t="shared" si="3"/>
        <v>96</v>
      </c>
      <c r="B98" s="111">
        <f t="shared" si="3"/>
        <v>45840</v>
      </c>
      <c r="C98" s="181">
        <f>YEAR(GC[[#This Row],[Date]])+IF(MONTH(GC[[#This Row],[Date]])&gt;=4,1,0)</f>
        <v>2026</v>
      </c>
      <c r="D98" s="112">
        <f>YEAR(GC[[#This Row],[Date]])</f>
        <v>2025</v>
      </c>
      <c r="E98" s="233"/>
      <c r="F98" s="113"/>
      <c r="G98" s="4" t="str">
        <f>TEXT(GC[[#This Row],[Date]],"mmm-yy")</f>
        <v>Jul-25</v>
      </c>
      <c r="H98" s="4">
        <f>DAY(EOMONTH(GC[[#This Row],[Month Year]],0))</f>
        <v>31</v>
      </c>
      <c r="I98" s="113"/>
      <c r="J98" s="113"/>
      <c r="K98" s="113"/>
      <c r="L98" s="113"/>
      <c r="M98" s="113"/>
      <c r="N98" s="113"/>
      <c r="O98" s="113"/>
      <c r="P98" s="113"/>
      <c r="Q98" s="113"/>
      <c r="R98" s="113"/>
      <c r="S98" s="298"/>
      <c r="T98" s="298"/>
      <c r="U98" s="298"/>
      <c r="V98" s="298"/>
      <c r="W98" s="298"/>
      <c r="X98" s="298"/>
      <c r="Y98" s="113"/>
      <c r="Z98" s="113"/>
      <c r="AA98" s="113"/>
      <c r="AB98" s="113"/>
      <c r="AC98" s="113"/>
      <c r="AD98" s="4">
        <f>SUM(GC[[#This Row],[ICR1]:[ICR19]])</f>
        <v>0</v>
      </c>
      <c r="AE98" s="113"/>
      <c r="AF98" s="113"/>
    </row>
    <row r="99" spans="1:32">
      <c r="A99" s="113">
        <f t="shared" si="3"/>
        <v>97</v>
      </c>
      <c r="B99" s="111">
        <f t="shared" si="3"/>
        <v>45841</v>
      </c>
      <c r="C99" s="181">
        <f>YEAR(GC[[#This Row],[Date]])+IF(MONTH(GC[[#This Row],[Date]])&gt;=4,1,0)</f>
        <v>2026</v>
      </c>
      <c r="D99" s="112">
        <f>YEAR(GC[[#This Row],[Date]])</f>
        <v>2025</v>
      </c>
      <c r="E99" s="233"/>
      <c r="F99" s="113"/>
      <c r="G99" s="4" t="str">
        <f>TEXT(GC[[#This Row],[Date]],"mmm-yy")</f>
        <v>Jul-25</v>
      </c>
      <c r="H99" s="4">
        <f>DAY(EOMONTH(GC[[#This Row],[Month Year]],0))</f>
        <v>31</v>
      </c>
      <c r="I99" s="113"/>
      <c r="J99" s="113"/>
      <c r="K99" s="113"/>
      <c r="L99" s="113"/>
      <c r="M99" s="113"/>
      <c r="N99" s="113"/>
      <c r="O99" s="113"/>
      <c r="P99" s="113"/>
      <c r="Q99" s="113"/>
      <c r="R99" s="113"/>
      <c r="S99" s="298"/>
      <c r="T99" s="298"/>
      <c r="U99" s="298"/>
      <c r="V99" s="298"/>
      <c r="W99" s="298"/>
      <c r="X99" s="298"/>
      <c r="Y99" s="113"/>
      <c r="Z99" s="113"/>
      <c r="AA99" s="113"/>
      <c r="AB99" s="113"/>
      <c r="AC99" s="113"/>
      <c r="AD99" s="4">
        <f>SUM(GC[[#This Row],[ICR1]:[ICR19]])</f>
        <v>0</v>
      </c>
      <c r="AE99" s="113"/>
      <c r="AF99" s="113"/>
    </row>
    <row r="100" spans="1:32">
      <c r="A100" s="113">
        <f t="shared" si="3"/>
        <v>98</v>
      </c>
      <c r="B100" s="111">
        <f t="shared" si="3"/>
        <v>45842</v>
      </c>
      <c r="C100" s="181">
        <f>YEAR(GC[[#This Row],[Date]])+IF(MONTH(GC[[#This Row],[Date]])&gt;=4,1,0)</f>
        <v>2026</v>
      </c>
      <c r="D100" s="112">
        <f>YEAR(GC[[#This Row],[Date]])</f>
        <v>2025</v>
      </c>
      <c r="E100" s="233"/>
      <c r="F100" s="113"/>
      <c r="G100" s="4" t="str">
        <f>TEXT(GC[[#This Row],[Date]],"mmm-yy")</f>
        <v>Jul-25</v>
      </c>
      <c r="H100" s="4">
        <f>DAY(EOMONTH(GC[[#This Row],[Month Year]],0))</f>
        <v>31</v>
      </c>
      <c r="I100" s="113"/>
      <c r="J100" s="113"/>
      <c r="K100" s="113"/>
      <c r="L100" s="113"/>
      <c r="M100" s="113"/>
      <c r="N100" s="113"/>
      <c r="O100" s="113"/>
      <c r="P100" s="113"/>
      <c r="Q100" s="113"/>
      <c r="R100" s="113"/>
      <c r="S100" s="298"/>
      <c r="T100" s="298"/>
      <c r="U100" s="298"/>
      <c r="V100" s="298"/>
      <c r="W100" s="298"/>
      <c r="X100" s="298"/>
      <c r="Y100" s="113"/>
      <c r="Z100" s="113"/>
      <c r="AA100" s="113"/>
      <c r="AB100" s="113"/>
      <c r="AC100" s="113"/>
      <c r="AD100" s="4">
        <f>SUM(GC[[#This Row],[ICR1]:[ICR19]])</f>
        <v>0</v>
      </c>
      <c r="AE100" s="113"/>
      <c r="AF100" s="113"/>
    </row>
    <row r="101" spans="1:32">
      <c r="A101" s="113">
        <f t="shared" si="3"/>
        <v>99</v>
      </c>
      <c r="B101" s="111">
        <f t="shared" si="3"/>
        <v>45843</v>
      </c>
      <c r="C101" s="181">
        <f>YEAR(GC[[#This Row],[Date]])+IF(MONTH(GC[[#This Row],[Date]])&gt;=4,1,0)</f>
        <v>2026</v>
      </c>
      <c r="D101" s="112">
        <f>YEAR(GC[[#This Row],[Date]])</f>
        <v>2025</v>
      </c>
      <c r="E101" s="233"/>
      <c r="F101" s="113"/>
      <c r="G101" s="4" t="str">
        <f>TEXT(GC[[#This Row],[Date]],"mmm-yy")</f>
        <v>Jul-25</v>
      </c>
      <c r="H101" s="4">
        <f>DAY(EOMONTH(GC[[#This Row],[Month Year]],0))</f>
        <v>31</v>
      </c>
      <c r="I101" s="113"/>
      <c r="J101" s="113"/>
      <c r="K101" s="113"/>
      <c r="L101" s="113"/>
      <c r="M101" s="113"/>
      <c r="N101" s="113"/>
      <c r="O101" s="113"/>
      <c r="P101" s="113"/>
      <c r="Q101" s="113"/>
      <c r="R101" s="113"/>
      <c r="S101" s="298"/>
      <c r="T101" s="298"/>
      <c r="U101" s="298"/>
      <c r="V101" s="298"/>
      <c r="W101" s="298"/>
      <c r="X101" s="298"/>
      <c r="Y101" s="113"/>
      <c r="Z101" s="113"/>
      <c r="AA101" s="113"/>
      <c r="AB101" s="113"/>
      <c r="AC101" s="113"/>
      <c r="AD101" s="4">
        <f>SUM(GC[[#This Row],[ICR1]:[ICR19]])</f>
        <v>0</v>
      </c>
      <c r="AE101" s="113"/>
      <c r="AF101" s="113"/>
    </row>
    <row r="102" spans="1:32">
      <c r="A102" s="113">
        <f t="shared" si="3"/>
        <v>100</v>
      </c>
      <c r="B102" s="111">
        <f t="shared" si="3"/>
        <v>45844</v>
      </c>
      <c r="C102" s="181">
        <f>YEAR(GC[[#This Row],[Date]])+IF(MONTH(GC[[#This Row],[Date]])&gt;=4,1,0)</f>
        <v>2026</v>
      </c>
      <c r="D102" s="112">
        <f>YEAR(GC[[#This Row],[Date]])</f>
        <v>2025</v>
      </c>
      <c r="E102" s="233"/>
      <c r="F102" s="113"/>
      <c r="G102" s="4" t="str">
        <f>TEXT(GC[[#This Row],[Date]],"mmm-yy")</f>
        <v>Jul-25</v>
      </c>
      <c r="H102" s="4">
        <f>DAY(EOMONTH(GC[[#This Row],[Month Year]],0))</f>
        <v>31</v>
      </c>
      <c r="I102" s="113"/>
      <c r="J102" s="113"/>
      <c r="K102" s="113"/>
      <c r="L102" s="113"/>
      <c r="M102" s="113"/>
      <c r="N102" s="113"/>
      <c r="O102" s="113"/>
      <c r="P102" s="113"/>
      <c r="Q102" s="113"/>
      <c r="R102" s="113"/>
      <c r="S102" s="298"/>
      <c r="T102" s="298"/>
      <c r="U102" s="298"/>
      <c r="V102" s="298"/>
      <c r="W102" s="298"/>
      <c r="X102" s="298"/>
      <c r="Y102" s="113"/>
      <c r="Z102" s="113"/>
      <c r="AA102" s="113"/>
      <c r="AB102" s="113"/>
      <c r="AC102" s="113"/>
      <c r="AD102" s="4">
        <f>SUM(GC[[#This Row],[ICR1]:[ICR19]])</f>
        <v>0</v>
      </c>
      <c r="AE102" s="113"/>
      <c r="AF102" s="113"/>
    </row>
    <row r="103" spans="1:32">
      <c r="A103" s="113">
        <f t="shared" si="3"/>
        <v>101</v>
      </c>
      <c r="B103" s="111">
        <f t="shared" si="3"/>
        <v>45845</v>
      </c>
      <c r="C103" s="181">
        <f>YEAR(GC[[#This Row],[Date]])+IF(MONTH(GC[[#This Row],[Date]])&gt;=4,1,0)</f>
        <v>2026</v>
      </c>
      <c r="D103" s="112">
        <f>YEAR(GC[[#This Row],[Date]])</f>
        <v>2025</v>
      </c>
      <c r="E103" s="233"/>
      <c r="F103" s="113"/>
      <c r="G103" s="4" t="str">
        <f>TEXT(GC[[#This Row],[Date]],"mmm-yy")</f>
        <v>Jul-25</v>
      </c>
      <c r="H103" s="4">
        <f>DAY(EOMONTH(GC[[#This Row],[Month Year]],0))</f>
        <v>31</v>
      </c>
      <c r="I103" s="113"/>
      <c r="J103" s="113"/>
      <c r="K103" s="113"/>
      <c r="L103" s="113"/>
      <c r="M103" s="113"/>
      <c r="N103" s="113"/>
      <c r="O103" s="113"/>
      <c r="P103" s="113"/>
      <c r="Q103" s="113"/>
      <c r="R103" s="113"/>
      <c r="S103" s="298"/>
      <c r="T103" s="298"/>
      <c r="U103" s="298"/>
      <c r="V103" s="298"/>
      <c r="W103" s="298"/>
      <c r="X103" s="298"/>
      <c r="Y103" s="113"/>
      <c r="Z103" s="113"/>
      <c r="AA103" s="113"/>
      <c r="AB103" s="113"/>
      <c r="AC103" s="113"/>
      <c r="AD103" s="4">
        <f>SUM(GC[[#This Row],[ICR1]:[ICR19]])</f>
        <v>0</v>
      </c>
      <c r="AE103" s="113"/>
      <c r="AF103" s="113"/>
    </row>
    <row r="104" spans="1:32">
      <c r="A104" s="113">
        <f t="shared" si="3"/>
        <v>102</v>
      </c>
      <c r="B104" s="111">
        <f t="shared" si="3"/>
        <v>45846</v>
      </c>
      <c r="C104" s="181">
        <f>YEAR(GC[[#This Row],[Date]])+IF(MONTH(GC[[#This Row],[Date]])&gt;=4,1,0)</f>
        <v>2026</v>
      </c>
      <c r="D104" s="112">
        <f>YEAR(GC[[#This Row],[Date]])</f>
        <v>2025</v>
      </c>
      <c r="E104" s="233"/>
      <c r="F104" s="113"/>
      <c r="G104" s="4" t="str">
        <f>TEXT(GC[[#This Row],[Date]],"mmm-yy")</f>
        <v>Jul-25</v>
      </c>
      <c r="H104" s="4">
        <f>DAY(EOMONTH(GC[[#This Row],[Month Year]],0))</f>
        <v>31</v>
      </c>
      <c r="I104" s="113"/>
      <c r="J104" s="113"/>
      <c r="K104" s="113"/>
      <c r="L104" s="113"/>
      <c r="M104" s="113"/>
      <c r="N104" s="113"/>
      <c r="O104" s="113"/>
      <c r="P104" s="113"/>
      <c r="Q104" s="113"/>
      <c r="R104" s="113"/>
      <c r="S104" s="298"/>
      <c r="T104" s="298"/>
      <c r="U104" s="298"/>
      <c r="V104" s="298"/>
      <c r="W104" s="298"/>
      <c r="X104" s="298"/>
      <c r="Y104" s="113"/>
      <c r="Z104" s="113"/>
      <c r="AA104" s="113"/>
      <c r="AB104" s="113"/>
      <c r="AC104" s="113"/>
      <c r="AD104" s="4">
        <f>SUM(GC[[#This Row],[ICR1]:[ICR19]])</f>
        <v>0</v>
      </c>
      <c r="AE104" s="113"/>
      <c r="AF104" s="113"/>
    </row>
    <row r="105" spans="1:32">
      <c r="A105" s="113">
        <f t="shared" si="3"/>
        <v>103</v>
      </c>
      <c r="B105" s="301"/>
      <c r="C105" s="181">
        <f>YEAR(GC[[#This Row],[Date]])+IF(MONTH(GC[[#This Row],[Date]])&gt;=4,1,0)</f>
        <v>1900</v>
      </c>
      <c r="D105" s="112">
        <f>YEAR(GC[[#This Row],[Date]])</f>
        <v>1900</v>
      </c>
      <c r="E105" s="233"/>
      <c r="F105" s="113"/>
      <c r="G105" s="4" t="str">
        <f>TEXT(GC[[#This Row],[Date]],"mmm-yy")</f>
        <v>Jan-00</v>
      </c>
      <c r="H105" s="4">
        <f>DAY(EOMONTH(GC[[#This Row],[Month Year]],0))</f>
        <v>31</v>
      </c>
      <c r="I105" s="113"/>
      <c r="J105" s="113"/>
      <c r="K105" s="113"/>
      <c r="L105" s="113"/>
      <c r="M105" s="113"/>
      <c r="N105" s="113"/>
      <c r="O105" s="113"/>
      <c r="P105" s="113"/>
      <c r="Q105" s="113"/>
      <c r="R105" s="113"/>
      <c r="S105" s="298"/>
      <c r="T105" s="298"/>
      <c r="U105" s="298"/>
      <c r="V105" s="298"/>
      <c r="W105" s="298"/>
      <c r="X105" s="298"/>
      <c r="Y105" s="113"/>
      <c r="Z105" s="113"/>
      <c r="AA105" s="113"/>
      <c r="AB105" s="113"/>
      <c r="AC105" s="113"/>
      <c r="AD105" s="4">
        <f>SUM(GC[[#This Row],[ICR1]:[ICR19]])</f>
        <v>0</v>
      </c>
      <c r="AE105" s="113"/>
      <c r="AF105" s="113"/>
    </row>
    <row r="106" spans="1:32">
      <c r="A106" s="113">
        <f t="shared" si="3"/>
        <v>104</v>
      </c>
      <c r="B106" s="301"/>
      <c r="C106" s="181">
        <f>YEAR(GC[[#This Row],[Date]])+IF(MONTH(GC[[#This Row],[Date]])&gt;=4,1,0)</f>
        <v>1900</v>
      </c>
      <c r="D106" s="112">
        <f>YEAR(GC[[#This Row],[Date]])</f>
        <v>1900</v>
      </c>
      <c r="E106" s="233"/>
      <c r="F106" s="113"/>
      <c r="G106" s="4" t="str">
        <f>TEXT(GC[[#This Row],[Date]],"mmm-yy")</f>
        <v>Jan-00</v>
      </c>
      <c r="H106" s="4">
        <f>DAY(EOMONTH(GC[[#This Row],[Month Year]],0))</f>
        <v>31</v>
      </c>
      <c r="I106" s="113"/>
      <c r="J106" s="113"/>
      <c r="K106" s="113"/>
      <c r="L106" s="113"/>
      <c r="M106" s="113"/>
      <c r="N106" s="113"/>
      <c r="O106" s="113"/>
      <c r="P106" s="113"/>
      <c r="Q106" s="113"/>
      <c r="R106" s="113"/>
      <c r="S106" s="298"/>
      <c r="T106" s="298"/>
      <c r="U106" s="298"/>
      <c r="V106" s="298"/>
      <c r="W106" s="298"/>
      <c r="X106" s="298"/>
      <c r="Y106" s="113"/>
      <c r="Z106" s="113"/>
      <c r="AA106" s="113"/>
      <c r="AB106" s="113"/>
      <c r="AC106" s="113"/>
      <c r="AD106" s="4">
        <f>SUM(GC[[#This Row],[ICR1]:[ICR19]])</f>
        <v>0</v>
      </c>
      <c r="AE106" s="113"/>
      <c r="AF106" s="113"/>
    </row>
    <row r="107" spans="1:32">
      <c r="A107" s="113">
        <f t="shared" si="3"/>
        <v>105</v>
      </c>
      <c r="B107" s="301"/>
      <c r="C107" s="181">
        <f>YEAR(GC[[#This Row],[Date]])+IF(MONTH(GC[[#This Row],[Date]])&gt;=4,1,0)</f>
        <v>1900</v>
      </c>
      <c r="D107" s="112">
        <f>YEAR(GC[[#This Row],[Date]])</f>
        <v>1900</v>
      </c>
      <c r="E107" s="233"/>
      <c r="F107" s="113"/>
      <c r="G107" s="4" t="str">
        <f>TEXT(GC[[#This Row],[Date]],"mmm-yy")</f>
        <v>Jan-00</v>
      </c>
      <c r="H107" s="4">
        <f>DAY(EOMONTH(GC[[#This Row],[Month Year]],0))</f>
        <v>31</v>
      </c>
      <c r="I107" s="113"/>
      <c r="J107" s="113"/>
      <c r="K107" s="113"/>
      <c r="L107" s="113"/>
      <c r="M107" s="113"/>
      <c r="N107" s="113"/>
      <c r="O107" s="113"/>
      <c r="P107" s="113"/>
      <c r="Q107" s="113"/>
      <c r="R107" s="113"/>
      <c r="S107" s="298"/>
      <c r="T107" s="298"/>
      <c r="U107" s="298"/>
      <c r="V107" s="298"/>
      <c r="W107" s="298"/>
      <c r="X107" s="298"/>
      <c r="Y107" s="113"/>
      <c r="Z107" s="113"/>
      <c r="AA107" s="113"/>
      <c r="AB107" s="113"/>
      <c r="AC107" s="113"/>
      <c r="AD107" s="4">
        <f>SUM(GC[[#This Row],[ICR1]:[ICR19]])</f>
        <v>0</v>
      </c>
      <c r="AE107" s="113"/>
      <c r="AF107" s="113"/>
    </row>
    <row r="108" spans="1:32">
      <c r="A108" s="113">
        <f t="shared" si="3"/>
        <v>106</v>
      </c>
      <c r="B108" s="301"/>
      <c r="C108" s="181">
        <f>YEAR(GC[[#This Row],[Date]])+IF(MONTH(GC[[#This Row],[Date]])&gt;=4,1,0)</f>
        <v>1900</v>
      </c>
      <c r="D108" s="112">
        <f>YEAR(GC[[#This Row],[Date]])</f>
        <v>1900</v>
      </c>
      <c r="E108" s="233"/>
      <c r="F108" s="113"/>
      <c r="G108" s="4" t="str">
        <f>TEXT(GC[[#This Row],[Date]],"mmm-yy")</f>
        <v>Jan-00</v>
      </c>
      <c r="H108" s="4">
        <f>DAY(EOMONTH(GC[[#This Row],[Month Year]],0))</f>
        <v>31</v>
      </c>
      <c r="I108" s="113"/>
      <c r="J108" s="113"/>
      <c r="K108" s="113"/>
      <c r="L108" s="113"/>
      <c r="M108" s="113"/>
      <c r="N108" s="113"/>
      <c r="O108" s="113"/>
      <c r="P108" s="113"/>
      <c r="Q108" s="113"/>
      <c r="R108" s="113"/>
      <c r="S108" s="298"/>
      <c r="T108" s="298"/>
      <c r="U108" s="298"/>
      <c r="V108" s="298"/>
      <c r="W108" s="298"/>
      <c r="X108" s="298"/>
      <c r="Y108" s="113"/>
      <c r="Z108" s="113"/>
      <c r="AA108" s="113"/>
      <c r="AB108" s="113"/>
      <c r="AC108" s="113"/>
      <c r="AD108" s="4">
        <f>SUM(GC[[#This Row],[ICR1]:[ICR19]])</f>
        <v>0</v>
      </c>
      <c r="AE108" s="113"/>
      <c r="AF108" s="113"/>
    </row>
    <row r="109" spans="1:32">
      <c r="A109" s="113">
        <f t="shared" si="3"/>
        <v>107</v>
      </c>
      <c r="B109" s="301"/>
      <c r="C109" s="181">
        <f>YEAR(GC[[#This Row],[Date]])+IF(MONTH(GC[[#This Row],[Date]])&gt;=4,1,0)</f>
        <v>1900</v>
      </c>
      <c r="D109" s="112">
        <f>YEAR(GC[[#This Row],[Date]])</f>
        <v>1900</v>
      </c>
      <c r="E109" s="233"/>
      <c r="F109" s="113"/>
      <c r="G109" s="4" t="str">
        <f>TEXT(GC[[#This Row],[Date]],"mmm-yy")</f>
        <v>Jan-00</v>
      </c>
      <c r="H109" s="4">
        <f>DAY(EOMONTH(GC[[#This Row],[Month Year]],0))</f>
        <v>31</v>
      </c>
      <c r="I109" s="113"/>
      <c r="J109" s="113"/>
      <c r="K109" s="113"/>
      <c r="L109" s="113"/>
      <c r="M109" s="113"/>
      <c r="N109" s="113"/>
      <c r="O109" s="113"/>
      <c r="P109" s="113"/>
      <c r="Q109" s="113"/>
      <c r="R109" s="113"/>
      <c r="S109" s="298"/>
      <c r="T109" s="298"/>
      <c r="U109" s="298"/>
      <c r="V109" s="298"/>
      <c r="W109" s="298"/>
      <c r="X109" s="298"/>
      <c r="Y109" s="113"/>
      <c r="Z109" s="113"/>
      <c r="AA109" s="113"/>
      <c r="AB109" s="113"/>
      <c r="AC109" s="113"/>
      <c r="AD109" s="4">
        <f>SUM(GC[[#This Row],[ICR1]:[ICR19]])</f>
        <v>0</v>
      </c>
      <c r="AE109" s="113"/>
      <c r="AF109" s="113"/>
    </row>
    <row r="110" spans="1:32">
      <c r="A110" s="113">
        <f t="shared" si="3"/>
        <v>108</v>
      </c>
      <c r="B110" s="301"/>
      <c r="C110" s="181">
        <f>YEAR(GC[[#This Row],[Date]])+IF(MONTH(GC[[#This Row],[Date]])&gt;=4,1,0)</f>
        <v>1900</v>
      </c>
      <c r="D110" s="112">
        <f>YEAR(GC[[#This Row],[Date]])</f>
        <v>1900</v>
      </c>
      <c r="E110" s="233"/>
      <c r="F110" s="113"/>
      <c r="G110" s="4" t="str">
        <f>TEXT(GC[[#This Row],[Date]],"mmm-yy")</f>
        <v>Jan-00</v>
      </c>
      <c r="H110" s="4">
        <f>DAY(EOMONTH(GC[[#This Row],[Month Year]],0))</f>
        <v>31</v>
      </c>
      <c r="I110" s="113"/>
      <c r="J110" s="113"/>
      <c r="K110" s="113"/>
      <c r="L110" s="113"/>
      <c r="M110" s="113"/>
      <c r="N110" s="113"/>
      <c r="O110" s="113"/>
      <c r="P110" s="113"/>
      <c r="Q110" s="113"/>
      <c r="R110" s="113"/>
      <c r="S110" s="298"/>
      <c r="T110" s="298"/>
      <c r="U110" s="298"/>
      <c r="V110" s="298"/>
      <c r="W110" s="298"/>
      <c r="X110" s="298"/>
      <c r="Y110" s="113"/>
      <c r="Z110" s="113"/>
      <c r="AA110" s="113"/>
      <c r="AB110" s="113"/>
      <c r="AC110" s="113"/>
      <c r="AD110" s="4">
        <f>SUM(GC[[#This Row],[ICR1]:[ICR19]])</f>
        <v>0</v>
      </c>
      <c r="AE110" s="113"/>
      <c r="AF110" s="113"/>
    </row>
    <row r="111" spans="1:32">
      <c r="A111" s="113">
        <f t="shared" si="3"/>
        <v>109</v>
      </c>
      <c r="B111" s="301"/>
      <c r="C111" s="181">
        <f>YEAR(GC[[#This Row],[Date]])+IF(MONTH(GC[[#This Row],[Date]])&gt;=4,1,0)</f>
        <v>1900</v>
      </c>
      <c r="D111" s="112">
        <f>YEAR(GC[[#This Row],[Date]])</f>
        <v>1900</v>
      </c>
      <c r="E111" s="233"/>
      <c r="F111" s="113"/>
      <c r="G111" s="4" t="str">
        <f>TEXT(GC[[#This Row],[Date]],"mmm-yy")</f>
        <v>Jan-00</v>
      </c>
      <c r="H111" s="4">
        <f>DAY(EOMONTH(GC[[#This Row],[Month Year]],0))</f>
        <v>31</v>
      </c>
      <c r="I111" s="113"/>
      <c r="J111" s="113"/>
      <c r="K111" s="113"/>
      <c r="L111" s="113"/>
      <c r="M111" s="113"/>
      <c r="N111" s="113"/>
      <c r="O111" s="113"/>
      <c r="P111" s="113"/>
      <c r="Q111" s="113"/>
      <c r="R111" s="113"/>
      <c r="S111" s="298"/>
      <c r="T111" s="298"/>
      <c r="U111" s="298"/>
      <c r="V111" s="298"/>
      <c r="W111" s="298"/>
      <c r="X111" s="298"/>
      <c r="Y111" s="113"/>
      <c r="Z111" s="113"/>
      <c r="AA111" s="113"/>
      <c r="AB111" s="113"/>
      <c r="AC111" s="113"/>
      <c r="AD111" s="4">
        <f>SUM(GC[[#This Row],[ICR1]:[ICR19]])</f>
        <v>0</v>
      </c>
      <c r="AE111" s="113"/>
      <c r="AF111" s="113"/>
    </row>
    <row r="112" spans="1:32">
      <c r="A112" s="113">
        <f t="shared" si="3"/>
        <v>110</v>
      </c>
      <c r="B112" s="301"/>
      <c r="C112" s="181">
        <f>YEAR(GC[[#This Row],[Date]])+IF(MONTH(GC[[#This Row],[Date]])&gt;=4,1,0)</f>
        <v>1900</v>
      </c>
      <c r="D112" s="112">
        <f>YEAR(GC[[#This Row],[Date]])</f>
        <v>1900</v>
      </c>
      <c r="E112" s="233"/>
      <c r="F112" s="113"/>
      <c r="G112" s="4" t="str">
        <f>TEXT(GC[[#This Row],[Date]],"mmm-yy")</f>
        <v>Jan-00</v>
      </c>
      <c r="H112" s="4">
        <f>DAY(EOMONTH(GC[[#This Row],[Month Year]],0))</f>
        <v>31</v>
      </c>
      <c r="I112" s="113"/>
      <c r="J112" s="113"/>
      <c r="K112" s="113"/>
      <c r="L112" s="113"/>
      <c r="M112" s="113"/>
      <c r="N112" s="113"/>
      <c r="O112" s="113"/>
      <c r="P112" s="113"/>
      <c r="Q112" s="113"/>
      <c r="R112" s="113"/>
      <c r="S112" s="298"/>
      <c r="T112" s="298"/>
      <c r="U112" s="298"/>
      <c r="V112" s="298"/>
      <c r="W112" s="298"/>
      <c r="X112" s="298"/>
      <c r="Y112" s="113"/>
      <c r="Z112" s="113"/>
      <c r="AA112" s="113"/>
      <c r="AB112" s="113"/>
      <c r="AC112" s="113"/>
      <c r="AD112" s="4">
        <f>SUM(GC[[#This Row],[ICR1]:[ICR19]])</f>
        <v>0</v>
      </c>
      <c r="AE112" s="113"/>
      <c r="AF112" s="113"/>
    </row>
    <row r="113" spans="1:32">
      <c r="A113" s="113">
        <f t="shared" si="3"/>
        <v>111</v>
      </c>
      <c r="B113" s="301"/>
      <c r="C113" s="181">
        <f>YEAR(GC[[#This Row],[Date]])+IF(MONTH(GC[[#This Row],[Date]])&gt;=4,1,0)</f>
        <v>1900</v>
      </c>
      <c r="D113" s="112">
        <f>YEAR(GC[[#This Row],[Date]])</f>
        <v>1900</v>
      </c>
      <c r="E113" s="233"/>
      <c r="F113" s="113"/>
      <c r="G113" s="4" t="str">
        <f>TEXT(GC[[#This Row],[Date]],"mmm-yy")</f>
        <v>Jan-00</v>
      </c>
      <c r="H113" s="4">
        <f>DAY(EOMONTH(GC[[#This Row],[Month Year]],0))</f>
        <v>31</v>
      </c>
      <c r="I113" s="113"/>
      <c r="J113" s="113"/>
      <c r="K113" s="113"/>
      <c r="L113" s="113"/>
      <c r="M113" s="113"/>
      <c r="N113" s="113"/>
      <c r="O113" s="113"/>
      <c r="P113" s="113"/>
      <c r="Q113" s="113"/>
      <c r="R113" s="113"/>
      <c r="S113" s="298"/>
      <c r="T113" s="298"/>
      <c r="U113" s="298"/>
      <c r="V113" s="298"/>
      <c r="W113" s="298"/>
      <c r="X113" s="298"/>
      <c r="Y113" s="113"/>
      <c r="Z113" s="113"/>
      <c r="AA113" s="113"/>
      <c r="AB113" s="113"/>
      <c r="AC113" s="113"/>
      <c r="AD113" s="4">
        <f>SUM(GC[[#This Row],[ICR1]:[ICR19]])</f>
        <v>0</v>
      </c>
      <c r="AE113" s="113"/>
      <c r="AF113" s="113"/>
    </row>
    <row r="114" spans="1:32">
      <c r="A114" s="113">
        <f t="shared" si="3"/>
        <v>112</v>
      </c>
      <c r="B114" s="301"/>
      <c r="C114" s="181">
        <f>YEAR(GC[[#This Row],[Date]])+IF(MONTH(GC[[#This Row],[Date]])&gt;=4,1,0)</f>
        <v>1900</v>
      </c>
      <c r="D114" s="112">
        <f>YEAR(GC[[#This Row],[Date]])</f>
        <v>1900</v>
      </c>
      <c r="E114" s="233"/>
      <c r="F114" s="113"/>
      <c r="G114" s="4" t="str">
        <f>TEXT(GC[[#This Row],[Date]],"mmm-yy")</f>
        <v>Jan-00</v>
      </c>
      <c r="H114" s="4">
        <f>DAY(EOMONTH(GC[[#This Row],[Month Year]],0))</f>
        <v>31</v>
      </c>
      <c r="I114" s="113"/>
      <c r="J114" s="113"/>
      <c r="K114" s="113"/>
      <c r="L114" s="113"/>
      <c r="M114" s="113"/>
      <c r="N114" s="113"/>
      <c r="O114" s="113"/>
      <c r="P114" s="113"/>
      <c r="Q114" s="113"/>
      <c r="R114" s="113"/>
      <c r="S114" s="298"/>
      <c r="T114" s="298"/>
      <c r="U114" s="298"/>
      <c r="V114" s="298"/>
      <c r="W114" s="298"/>
      <c r="X114" s="298"/>
      <c r="Y114" s="113"/>
      <c r="Z114" s="113"/>
      <c r="AA114" s="113"/>
      <c r="AB114" s="113"/>
      <c r="AC114" s="113"/>
      <c r="AD114" s="4">
        <f>SUM(GC[[#This Row],[ICR1]:[ICR19]])</f>
        <v>0</v>
      </c>
      <c r="AE114" s="113"/>
      <c r="AF114" s="113"/>
    </row>
    <row r="115" spans="1:32">
      <c r="A115" s="113">
        <f t="shared" si="3"/>
        <v>113</v>
      </c>
      <c r="B115" s="301"/>
      <c r="C115" s="181">
        <f>YEAR(GC[[#This Row],[Date]])+IF(MONTH(GC[[#This Row],[Date]])&gt;=4,1,0)</f>
        <v>1900</v>
      </c>
      <c r="D115" s="112">
        <f>YEAR(GC[[#This Row],[Date]])</f>
        <v>1900</v>
      </c>
      <c r="E115" s="233"/>
      <c r="F115" s="113"/>
      <c r="G115" s="4" t="str">
        <f>TEXT(GC[[#This Row],[Date]],"mmm-yy")</f>
        <v>Jan-00</v>
      </c>
      <c r="H115" s="4">
        <f>DAY(EOMONTH(GC[[#This Row],[Month Year]],0))</f>
        <v>31</v>
      </c>
      <c r="I115" s="113"/>
      <c r="J115" s="113"/>
      <c r="K115" s="113"/>
      <c r="L115" s="113"/>
      <c r="M115" s="113"/>
      <c r="N115" s="113"/>
      <c r="O115" s="113"/>
      <c r="P115" s="113"/>
      <c r="Q115" s="113"/>
      <c r="R115" s="113"/>
      <c r="S115" s="298"/>
      <c r="T115" s="298"/>
      <c r="U115" s="298"/>
      <c r="V115" s="298"/>
      <c r="W115" s="298"/>
      <c r="X115" s="298"/>
      <c r="Y115" s="113"/>
      <c r="Z115" s="113"/>
      <c r="AA115" s="113"/>
      <c r="AB115" s="113"/>
      <c r="AC115" s="113"/>
      <c r="AD115" s="4">
        <f>SUM(GC[[#This Row],[ICR1]:[ICR19]])</f>
        <v>0</v>
      </c>
      <c r="AE115" s="113"/>
      <c r="AF115" s="113"/>
    </row>
    <row r="116" spans="1:32">
      <c r="A116" s="113">
        <f t="shared" si="3"/>
        <v>114</v>
      </c>
      <c r="B116" s="301"/>
      <c r="C116" s="181">
        <f>YEAR(GC[[#This Row],[Date]])+IF(MONTH(GC[[#This Row],[Date]])&gt;=4,1,0)</f>
        <v>1900</v>
      </c>
      <c r="D116" s="112">
        <f>YEAR(GC[[#This Row],[Date]])</f>
        <v>1900</v>
      </c>
      <c r="E116" s="233"/>
      <c r="F116" s="113"/>
      <c r="G116" s="4" t="str">
        <f>TEXT(GC[[#This Row],[Date]],"mmm-yy")</f>
        <v>Jan-00</v>
      </c>
      <c r="H116" s="4">
        <f>DAY(EOMONTH(GC[[#This Row],[Month Year]],0))</f>
        <v>31</v>
      </c>
      <c r="I116" s="113"/>
      <c r="J116" s="113"/>
      <c r="K116" s="113"/>
      <c r="L116" s="113"/>
      <c r="M116" s="113"/>
      <c r="N116" s="113"/>
      <c r="O116" s="113"/>
      <c r="P116" s="113"/>
      <c r="Q116" s="113"/>
      <c r="R116" s="113"/>
      <c r="S116" s="298"/>
      <c r="T116" s="298"/>
      <c r="U116" s="298"/>
      <c r="V116" s="298"/>
      <c r="W116" s="298"/>
      <c r="X116" s="298"/>
      <c r="Y116" s="113"/>
      <c r="Z116" s="113"/>
      <c r="AA116" s="113"/>
      <c r="AB116" s="113"/>
      <c r="AC116" s="113"/>
      <c r="AD116" s="4">
        <f>SUM(GC[[#This Row],[ICR1]:[ICR19]])</f>
        <v>0</v>
      </c>
      <c r="AE116" s="113"/>
      <c r="AF116" s="113"/>
    </row>
    <row r="117" spans="1:32">
      <c r="A117" s="113">
        <f t="shared" si="3"/>
        <v>115</v>
      </c>
      <c r="B117" s="301"/>
      <c r="C117" s="181">
        <f>YEAR(GC[[#This Row],[Date]])+IF(MONTH(GC[[#This Row],[Date]])&gt;=4,1,0)</f>
        <v>1900</v>
      </c>
      <c r="D117" s="112">
        <f>YEAR(GC[[#This Row],[Date]])</f>
        <v>1900</v>
      </c>
      <c r="E117" s="233"/>
      <c r="F117" s="113"/>
      <c r="G117" s="4" t="str">
        <f>TEXT(GC[[#This Row],[Date]],"mmm-yy")</f>
        <v>Jan-00</v>
      </c>
      <c r="H117" s="4">
        <f>DAY(EOMONTH(GC[[#This Row],[Month Year]],0))</f>
        <v>31</v>
      </c>
      <c r="I117" s="113"/>
      <c r="J117" s="113"/>
      <c r="K117" s="113"/>
      <c r="L117" s="113"/>
      <c r="M117" s="113"/>
      <c r="N117" s="113"/>
      <c r="O117" s="113"/>
      <c r="P117" s="113"/>
      <c r="Q117" s="113"/>
      <c r="R117" s="113"/>
      <c r="S117" s="298"/>
      <c r="T117" s="298"/>
      <c r="U117" s="298"/>
      <c r="V117" s="298"/>
      <c r="W117" s="298"/>
      <c r="X117" s="298"/>
      <c r="Y117" s="113"/>
      <c r="Z117" s="113"/>
      <c r="AA117" s="113"/>
      <c r="AB117" s="113"/>
      <c r="AC117" s="113"/>
      <c r="AD117" s="4">
        <f>SUM(GC[[#This Row],[ICR1]:[ICR19]])</f>
        <v>0</v>
      </c>
      <c r="AE117" s="113"/>
      <c r="AF117" s="113"/>
    </row>
    <row r="118" spans="1:32">
      <c r="A118" s="113">
        <f t="shared" si="3"/>
        <v>116</v>
      </c>
      <c r="B118" s="301"/>
      <c r="C118" s="181">
        <f>YEAR(GC[[#This Row],[Date]])+IF(MONTH(GC[[#This Row],[Date]])&gt;=4,1,0)</f>
        <v>1900</v>
      </c>
      <c r="D118" s="112">
        <f>YEAR(GC[[#This Row],[Date]])</f>
        <v>1900</v>
      </c>
      <c r="E118" s="233"/>
      <c r="F118" s="113"/>
      <c r="G118" s="4" t="str">
        <f>TEXT(GC[[#This Row],[Date]],"mmm-yy")</f>
        <v>Jan-00</v>
      </c>
      <c r="H118" s="4">
        <f>DAY(EOMONTH(GC[[#This Row],[Month Year]],0))</f>
        <v>31</v>
      </c>
      <c r="I118" s="113"/>
      <c r="J118" s="113"/>
      <c r="K118" s="113"/>
      <c r="L118" s="113"/>
      <c r="M118" s="113"/>
      <c r="N118" s="113"/>
      <c r="O118" s="113"/>
      <c r="P118" s="113"/>
      <c r="Q118" s="113"/>
      <c r="R118" s="113"/>
      <c r="S118" s="298"/>
      <c r="T118" s="298"/>
      <c r="U118" s="298"/>
      <c r="V118" s="298"/>
      <c r="W118" s="298"/>
      <c r="X118" s="298"/>
      <c r="Y118" s="113"/>
      <c r="Z118" s="113"/>
      <c r="AA118" s="113"/>
      <c r="AB118" s="113"/>
      <c r="AC118" s="113"/>
      <c r="AD118" s="4">
        <f>SUM(GC[[#This Row],[ICR1]:[ICR19]])</f>
        <v>0</v>
      </c>
      <c r="AE118" s="113"/>
      <c r="AF118" s="113"/>
    </row>
    <row r="119" spans="1:32">
      <c r="A119" s="113">
        <f t="shared" si="3"/>
        <v>117</v>
      </c>
      <c r="B119" s="301"/>
      <c r="C119" s="181">
        <f>YEAR(GC[[#This Row],[Date]])+IF(MONTH(GC[[#This Row],[Date]])&gt;=4,1,0)</f>
        <v>1900</v>
      </c>
      <c r="D119" s="112">
        <f>YEAR(GC[[#This Row],[Date]])</f>
        <v>1900</v>
      </c>
      <c r="E119" s="233"/>
      <c r="F119" s="113"/>
      <c r="G119" s="4" t="str">
        <f>TEXT(GC[[#This Row],[Date]],"mmm-yy")</f>
        <v>Jan-00</v>
      </c>
      <c r="H119" s="4">
        <f>DAY(EOMONTH(GC[[#This Row],[Month Year]],0))</f>
        <v>31</v>
      </c>
      <c r="I119" s="113"/>
      <c r="J119" s="113"/>
      <c r="K119" s="113"/>
      <c r="L119" s="113"/>
      <c r="M119" s="113"/>
      <c r="N119" s="113"/>
      <c r="O119" s="113"/>
      <c r="P119" s="113"/>
      <c r="Q119" s="113"/>
      <c r="R119" s="113"/>
      <c r="S119" s="298"/>
      <c r="T119" s="298"/>
      <c r="U119" s="298"/>
      <c r="V119" s="298"/>
      <c r="W119" s="298"/>
      <c r="X119" s="298"/>
      <c r="Y119" s="113"/>
      <c r="Z119" s="113"/>
      <c r="AA119" s="113"/>
      <c r="AB119" s="113"/>
      <c r="AC119" s="113"/>
      <c r="AD119" s="4">
        <f>SUM(GC[[#This Row],[ICR1]:[ICR19]])</f>
        <v>0</v>
      </c>
      <c r="AE119" s="113"/>
      <c r="AF119" s="113"/>
    </row>
    <row r="120" spans="1:32">
      <c r="A120" s="113">
        <f t="shared" si="3"/>
        <v>118</v>
      </c>
      <c r="B120" s="301"/>
      <c r="C120" s="181">
        <f>YEAR(GC[[#This Row],[Date]])+IF(MONTH(GC[[#This Row],[Date]])&gt;=4,1,0)</f>
        <v>1900</v>
      </c>
      <c r="D120" s="112">
        <f>YEAR(GC[[#This Row],[Date]])</f>
        <v>1900</v>
      </c>
      <c r="E120" s="233"/>
      <c r="F120" s="113"/>
      <c r="G120" s="4" t="str">
        <f>TEXT(GC[[#This Row],[Date]],"mmm-yy")</f>
        <v>Jan-00</v>
      </c>
      <c r="H120" s="4">
        <f>DAY(EOMONTH(GC[[#This Row],[Month Year]],0))</f>
        <v>31</v>
      </c>
      <c r="I120" s="113"/>
      <c r="J120" s="113"/>
      <c r="K120" s="113"/>
      <c r="L120" s="113"/>
      <c r="M120" s="113"/>
      <c r="N120" s="113"/>
      <c r="O120" s="113"/>
      <c r="P120" s="113"/>
      <c r="Q120" s="113"/>
      <c r="R120" s="113"/>
      <c r="S120" s="298"/>
      <c r="T120" s="298"/>
      <c r="U120" s="298"/>
      <c r="V120" s="298"/>
      <c r="W120" s="298"/>
      <c r="X120" s="298"/>
      <c r="Y120" s="113"/>
      <c r="Z120" s="113"/>
      <c r="AA120" s="113"/>
      <c r="AB120" s="113"/>
      <c r="AC120" s="113"/>
      <c r="AD120" s="4">
        <f>SUM(GC[[#This Row],[ICR1]:[ICR19]])</f>
        <v>0</v>
      </c>
      <c r="AE120" s="113"/>
      <c r="AF120" s="113"/>
    </row>
    <row r="121" spans="1:32">
      <c r="A121" s="113">
        <f t="shared" si="3"/>
        <v>119</v>
      </c>
      <c r="B121" s="301"/>
      <c r="C121" s="181">
        <f>YEAR(GC[[#This Row],[Date]])+IF(MONTH(GC[[#This Row],[Date]])&gt;=4,1,0)</f>
        <v>1900</v>
      </c>
      <c r="D121" s="112">
        <f>YEAR(GC[[#This Row],[Date]])</f>
        <v>1900</v>
      </c>
      <c r="E121" s="233"/>
      <c r="F121" s="113"/>
      <c r="G121" s="4" t="str">
        <f>TEXT(GC[[#This Row],[Date]],"mmm-yy")</f>
        <v>Jan-00</v>
      </c>
      <c r="H121" s="4">
        <f>DAY(EOMONTH(GC[[#This Row],[Month Year]],0))</f>
        <v>31</v>
      </c>
      <c r="I121" s="113"/>
      <c r="J121" s="113"/>
      <c r="K121" s="113"/>
      <c r="L121" s="113"/>
      <c r="M121" s="113"/>
      <c r="N121" s="113"/>
      <c r="O121" s="113"/>
      <c r="P121" s="113"/>
      <c r="Q121" s="113"/>
      <c r="R121" s="113"/>
      <c r="S121" s="298"/>
      <c r="T121" s="298"/>
      <c r="U121" s="298"/>
      <c r="V121" s="298"/>
      <c r="W121" s="298"/>
      <c r="X121" s="298"/>
      <c r="Y121" s="113"/>
      <c r="Z121" s="113"/>
      <c r="AA121" s="113"/>
      <c r="AB121" s="113"/>
      <c r="AC121" s="113"/>
      <c r="AD121" s="4">
        <f>SUM(GC[[#This Row],[ICR1]:[ICR19]])</f>
        <v>0</v>
      </c>
      <c r="AE121" s="113"/>
      <c r="AF121" s="113"/>
    </row>
    <row r="122" spans="1:32">
      <c r="A122" s="113">
        <f t="shared" si="3"/>
        <v>120</v>
      </c>
      <c r="B122" s="301"/>
      <c r="C122" s="181">
        <f>YEAR(GC[[#This Row],[Date]])+IF(MONTH(GC[[#This Row],[Date]])&gt;=4,1,0)</f>
        <v>1900</v>
      </c>
      <c r="D122" s="112">
        <f>YEAR(GC[[#This Row],[Date]])</f>
        <v>1900</v>
      </c>
      <c r="E122" s="233"/>
      <c r="F122" s="113"/>
      <c r="G122" s="4" t="str">
        <f>TEXT(GC[[#This Row],[Date]],"mmm-yy")</f>
        <v>Jan-00</v>
      </c>
      <c r="H122" s="4">
        <f>DAY(EOMONTH(GC[[#This Row],[Month Year]],0))</f>
        <v>31</v>
      </c>
      <c r="I122" s="113"/>
      <c r="J122" s="113"/>
      <c r="K122" s="113"/>
      <c r="L122" s="113"/>
      <c r="M122" s="113"/>
      <c r="N122" s="113"/>
      <c r="O122" s="113"/>
      <c r="P122" s="113"/>
      <c r="Q122" s="113"/>
      <c r="R122" s="113"/>
      <c r="S122" s="298"/>
      <c r="T122" s="298"/>
      <c r="U122" s="298"/>
      <c r="V122" s="298"/>
      <c r="W122" s="298"/>
      <c r="X122" s="298"/>
      <c r="Y122" s="113"/>
      <c r="Z122" s="113"/>
      <c r="AA122" s="113"/>
      <c r="AB122" s="113"/>
      <c r="AC122" s="113"/>
      <c r="AD122" s="4">
        <f>SUM(GC[[#This Row],[ICR1]:[ICR19]])</f>
        <v>0</v>
      </c>
      <c r="AE122" s="113"/>
      <c r="AF122" s="113"/>
    </row>
    <row r="123" spans="1:32">
      <c r="A123" s="113">
        <f t="shared" si="3"/>
        <v>121</v>
      </c>
      <c r="B123" s="301"/>
      <c r="C123" s="181">
        <f>YEAR(GC[[#This Row],[Date]])+IF(MONTH(GC[[#This Row],[Date]])&gt;=4,1,0)</f>
        <v>1900</v>
      </c>
      <c r="D123" s="112">
        <f>YEAR(GC[[#This Row],[Date]])</f>
        <v>1900</v>
      </c>
      <c r="E123" s="233"/>
      <c r="F123" s="113"/>
      <c r="G123" s="4" t="str">
        <f>TEXT(GC[[#This Row],[Date]],"mmm-yy")</f>
        <v>Jan-00</v>
      </c>
      <c r="H123" s="4">
        <f>DAY(EOMONTH(GC[[#This Row],[Month Year]],0))</f>
        <v>31</v>
      </c>
      <c r="I123" s="113"/>
      <c r="J123" s="113"/>
      <c r="K123" s="113"/>
      <c r="L123" s="113"/>
      <c r="M123" s="113"/>
      <c r="N123" s="113"/>
      <c r="O123" s="113"/>
      <c r="P123" s="113"/>
      <c r="Q123" s="113"/>
      <c r="R123" s="113"/>
      <c r="S123" s="298"/>
      <c r="T123" s="298"/>
      <c r="U123" s="298"/>
      <c r="V123" s="298"/>
      <c r="W123" s="298"/>
      <c r="X123" s="298"/>
      <c r="Y123" s="113"/>
      <c r="Z123" s="113"/>
      <c r="AA123" s="113"/>
      <c r="AB123" s="113"/>
      <c r="AC123" s="113"/>
      <c r="AD123" s="4">
        <f>SUM(GC[[#This Row],[ICR1]:[ICR19]])</f>
        <v>0</v>
      </c>
      <c r="AE123" s="113"/>
      <c r="AF123" s="113"/>
    </row>
    <row r="124" spans="1:32">
      <c r="A124" s="113">
        <f t="shared" si="3"/>
        <v>122</v>
      </c>
      <c r="B124" s="301"/>
      <c r="C124" s="181">
        <f>YEAR(GC[[#This Row],[Date]])+IF(MONTH(GC[[#This Row],[Date]])&gt;=4,1,0)</f>
        <v>1900</v>
      </c>
      <c r="D124" s="112">
        <f>YEAR(GC[[#This Row],[Date]])</f>
        <v>1900</v>
      </c>
      <c r="E124" s="233"/>
      <c r="F124" s="113"/>
      <c r="G124" s="4" t="str">
        <f>TEXT(GC[[#This Row],[Date]],"mmm-yy")</f>
        <v>Jan-00</v>
      </c>
      <c r="H124" s="4">
        <f>DAY(EOMONTH(GC[[#This Row],[Month Year]],0))</f>
        <v>31</v>
      </c>
      <c r="I124" s="113"/>
      <c r="J124" s="113"/>
      <c r="K124" s="113"/>
      <c r="L124" s="113"/>
      <c r="M124" s="113"/>
      <c r="N124" s="113"/>
      <c r="O124" s="113"/>
      <c r="P124" s="113"/>
      <c r="Q124" s="113"/>
      <c r="R124" s="113"/>
      <c r="S124" s="298"/>
      <c r="T124" s="298"/>
      <c r="U124" s="298"/>
      <c r="V124" s="298"/>
      <c r="W124" s="298"/>
      <c r="X124" s="298"/>
      <c r="Y124" s="113"/>
      <c r="Z124" s="113"/>
      <c r="AA124" s="113"/>
      <c r="AB124" s="113"/>
      <c r="AC124" s="113"/>
      <c r="AD124" s="4">
        <f>SUM(GC[[#This Row],[ICR1]:[ICR19]])</f>
        <v>0</v>
      </c>
      <c r="AE124" s="113"/>
      <c r="AF124" s="113"/>
    </row>
    <row r="125" spans="1:32">
      <c r="A125" s="113">
        <f t="shared" si="3"/>
        <v>123</v>
      </c>
      <c r="B125" s="301"/>
      <c r="C125" s="181">
        <f>YEAR(GC[[#This Row],[Date]])+IF(MONTH(GC[[#This Row],[Date]])&gt;=4,1,0)</f>
        <v>1900</v>
      </c>
      <c r="D125" s="112">
        <f>YEAR(GC[[#This Row],[Date]])</f>
        <v>1900</v>
      </c>
      <c r="E125" s="233"/>
      <c r="F125" s="113"/>
      <c r="G125" s="4" t="str">
        <f>TEXT(GC[[#This Row],[Date]],"mmm-yy")</f>
        <v>Jan-00</v>
      </c>
      <c r="H125" s="4">
        <f>DAY(EOMONTH(GC[[#This Row],[Month Year]],0))</f>
        <v>31</v>
      </c>
      <c r="I125" s="113"/>
      <c r="J125" s="113"/>
      <c r="K125" s="113"/>
      <c r="L125" s="113"/>
      <c r="M125" s="113"/>
      <c r="N125" s="113"/>
      <c r="O125" s="113"/>
      <c r="P125" s="113"/>
      <c r="Q125" s="113"/>
      <c r="R125" s="113"/>
      <c r="S125" s="298"/>
      <c r="T125" s="298"/>
      <c r="U125" s="298"/>
      <c r="V125" s="298"/>
      <c r="W125" s="298"/>
      <c r="X125" s="298"/>
      <c r="Y125" s="113"/>
      <c r="Z125" s="113"/>
      <c r="AA125" s="113"/>
      <c r="AB125" s="113"/>
      <c r="AC125" s="113"/>
      <c r="AD125" s="4">
        <f>SUM(GC[[#This Row],[ICR1]:[ICR19]])</f>
        <v>0</v>
      </c>
      <c r="AE125" s="113"/>
      <c r="AF125" s="113"/>
    </row>
    <row r="126" spans="1:32">
      <c r="A126" s="113">
        <f t="shared" si="3"/>
        <v>124</v>
      </c>
      <c r="B126" s="301"/>
      <c r="C126" s="181">
        <f>YEAR(GC[[#This Row],[Date]])+IF(MONTH(GC[[#This Row],[Date]])&gt;=4,1,0)</f>
        <v>1900</v>
      </c>
      <c r="D126" s="112">
        <f>YEAR(GC[[#This Row],[Date]])</f>
        <v>1900</v>
      </c>
      <c r="E126" s="233"/>
      <c r="F126" s="113"/>
      <c r="G126" s="4" t="str">
        <f>TEXT(GC[[#This Row],[Date]],"mmm-yy")</f>
        <v>Jan-00</v>
      </c>
      <c r="H126" s="4">
        <f>DAY(EOMONTH(GC[[#This Row],[Month Year]],0))</f>
        <v>31</v>
      </c>
      <c r="I126" s="113"/>
      <c r="J126" s="113"/>
      <c r="K126" s="113"/>
      <c r="L126" s="113"/>
      <c r="M126" s="113"/>
      <c r="N126" s="113"/>
      <c r="O126" s="113"/>
      <c r="P126" s="113"/>
      <c r="Q126" s="113"/>
      <c r="R126" s="113"/>
      <c r="S126" s="298"/>
      <c r="T126" s="298"/>
      <c r="U126" s="298"/>
      <c r="V126" s="298"/>
      <c r="W126" s="298"/>
      <c r="X126" s="298"/>
      <c r="Y126" s="113"/>
      <c r="Z126" s="113"/>
      <c r="AA126" s="113"/>
      <c r="AB126" s="113"/>
      <c r="AC126" s="113"/>
      <c r="AD126" s="4">
        <f>SUM(GC[[#This Row],[ICR1]:[ICR19]])</f>
        <v>0</v>
      </c>
      <c r="AE126" s="113"/>
      <c r="AF126" s="113"/>
    </row>
    <row r="127" spans="1:32">
      <c r="A127" s="113">
        <f t="shared" si="3"/>
        <v>125</v>
      </c>
      <c r="B127" s="301"/>
      <c r="C127" s="181">
        <f>YEAR(GC[[#This Row],[Date]])+IF(MONTH(GC[[#This Row],[Date]])&gt;=4,1,0)</f>
        <v>1900</v>
      </c>
      <c r="D127" s="112">
        <f>YEAR(GC[[#This Row],[Date]])</f>
        <v>1900</v>
      </c>
      <c r="E127" s="233"/>
      <c r="F127" s="113"/>
      <c r="G127" s="4" t="str">
        <f>TEXT(GC[[#This Row],[Date]],"mmm-yy")</f>
        <v>Jan-00</v>
      </c>
      <c r="H127" s="4">
        <f>DAY(EOMONTH(GC[[#This Row],[Month Year]],0))</f>
        <v>31</v>
      </c>
      <c r="I127" s="113"/>
      <c r="J127" s="113"/>
      <c r="K127" s="113"/>
      <c r="L127" s="113"/>
      <c r="M127" s="113"/>
      <c r="N127" s="113"/>
      <c r="O127" s="113"/>
      <c r="P127" s="113"/>
      <c r="Q127" s="113"/>
      <c r="R127" s="113"/>
      <c r="S127" s="298"/>
      <c r="T127" s="298"/>
      <c r="U127" s="298"/>
      <c r="V127" s="298"/>
      <c r="W127" s="298"/>
      <c r="X127" s="298"/>
      <c r="Y127" s="113"/>
      <c r="Z127" s="113"/>
      <c r="AA127" s="113"/>
      <c r="AB127" s="113"/>
      <c r="AC127" s="113"/>
      <c r="AD127" s="4">
        <f>SUM(GC[[#This Row],[ICR1]:[ICR19]])</f>
        <v>0</v>
      </c>
      <c r="AE127" s="113"/>
      <c r="AF127" s="113"/>
    </row>
    <row r="128" spans="1:32">
      <c r="A128" s="113">
        <f t="shared" si="3"/>
        <v>126</v>
      </c>
      <c r="B128" s="301"/>
      <c r="C128" s="181">
        <f>YEAR(GC[[#This Row],[Date]])+IF(MONTH(GC[[#This Row],[Date]])&gt;=4,1,0)</f>
        <v>1900</v>
      </c>
      <c r="D128" s="112">
        <f>YEAR(GC[[#This Row],[Date]])</f>
        <v>1900</v>
      </c>
      <c r="E128" s="233"/>
      <c r="F128" s="113"/>
      <c r="G128" s="4" t="str">
        <f>TEXT(GC[[#This Row],[Date]],"mmm-yy")</f>
        <v>Jan-00</v>
      </c>
      <c r="H128" s="4">
        <f>DAY(EOMONTH(GC[[#This Row],[Month Year]],0))</f>
        <v>31</v>
      </c>
      <c r="I128" s="113"/>
      <c r="J128" s="113"/>
      <c r="K128" s="113"/>
      <c r="L128" s="113"/>
      <c r="M128" s="113"/>
      <c r="N128" s="113"/>
      <c r="O128" s="113"/>
      <c r="P128" s="113"/>
      <c r="Q128" s="113"/>
      <c r="R128" s="113"/>
      <c r="S128" s="298"/>
      <c r="T128" s="298"/>
      <c r="U128" s="298"/>
      <c r="V128" s="298"/>
      <c r="W128" s="298"/>
      <c r="X128" s="298"/>
      <c r="Y128" s="113"/>
      <c r="Z128" s="113"/>
      <c r="AA128" s="113"/>
      <c r="AB128" s="113"/>
      <c r="AC128" s="113"/>
      <c r="AD128" s="4">
        <f>SUM(GC[[#This Row],[ICR1]:[ICR19]])</f>
        <v>0</v>
      </c>
      <c r="AE128" s="113"/>
      <c r="AF128" s="113"/>
    </row>
    <row r="129" spans="1:32">
      <c r="A129" s="113">
        <f t="shared" si="3"/>
        <v>127</v>
      </c>
      <c r="B129" s="301"/>
      <c r="C129" s="181">
        <f>YEAR(GC[[#This Row],[Date]])+IF(MONTH(GC[[#This Row],[Date]])&gt;=4,1,0)</f>
        <v>1900</v>
      </c>
      <c r="D129" s="112">
        <f>YEAR(GC[[#This Row],[Date]])</f>
        <v>1900</v>
      </c>
      <c r="E129" s="233"/>
      <c r="F129" s="113"/>
      <c r="G129" s="4" t="str">
        <f>TEXT(GC[[#This Row],[Date]],"mmm-yy")</f>
        <v>Jan-00</v>
      </c>
      <c r="H129" s="4">
        <f>DAY(EOMONTH(GC[[#This Row],[Month Year]],0))</f>
        <v>31</v>
      </c>
      <c r="I129" s="113"/>
      <c r="J129" s="113"/>
      <c r="K129" s="113"/>
      <c r="L129" s="113"/>
      <c r="M129" s="113"/>
      <c r="N129" s="113"/>
      <c r="O129" s="113"/>
      <c r="P129" s="113"/>
      <c r="Q129" s="113"/>
      <c r="R129" s="113"/>
      <c r="S129" s="298"/>
      <c r="T129" s="298"/>
      <c r="U129" s="298"/>
      <c r="V129" s="298"/>
      <c r="W129" s="298"/>
      <c r="X129" s="298"/>
      <c r="Y129" s="113"/>
      <c r="Z129" s="113"/>
      <c r="AA129" s="113"/>
      <c r="AB129" s="113"/>
      <c r="AC129" s="113"/>
      <c r="AD129" s="4">
        <f>SUM(GC[[#This Row],[ICR1]:[ICR19]])</f>
        <v>0</v>
      </c>
      <c r="AE129" s="113"/>
      <c r="AF129" s="113"/>
    </row>
    <row r="130" spans="1:32">
      <c r="A130" s="113">
        <f t="shared" si="3"/>
        <v>128</v>
      </c>
      <c r="B130" s="301"/>
      <c r="C130" s="181">
        <f>YEAR(GC[[#This Row],[Date]])+IF(MONTH(GC[[#This Row],[Date]])&gt;=4,1,0)</f>
        <v>1900</v>
      </c>
      <c r="D130" s="112">
        <f>YEAR(GC[[#This Row],[Date]])</f>
        <v>1900</v>
      </c>
      <c r="E130" s="233"/>
      <c r="F130" s="113"/>
      <c r="G130" s="4" t="str">
        <f>TEXT(GC[[#This Row],[Date]],"mmm-yy")</f>
        <v>Jan-00</v>
      </c>
      <c r="H130" s="4">
        <f>DAY(EOMONTH(GC[[#This Row],[Month Year]],0))</f>
        <v>31</v>
      </c>
      <c r="I130" s="113"/>
      <c r="J130" s="113"/>
      <c r="K130" s="113"/>
      <c r="L130" s="113"/>
      <c r="M130" s="113"/>
      <c r="N130" s="113"/>
      <c r="O130" s="113"/>
      <c r="P130" s="113"/>
      <c r="Q130" s="113"/>
      <c r="R130" s="113"/>
      <c r="S130" s="298"/>
      <c r="T130" s="298"/>
      <c r="U130" s="298"/>
      <c r="V130" s="298"/>
      <c r="W130" s="298"/>
      <c r="X130" s="298"/>
      <c r="Y130" s="113"/>
      <c r="Z130" s="113"/>
      <c r="AA130" s="113"/>
      <c r="AB130" s="113"/>
      <c r="AC130" s="113"/>
      <c r="AD130" s="4">
        <f>SUM(GC[[#This Row],[ICR1]:[ICR19]])</f>
        <v>0</v>
      </c>
      <c r="AE130" s="113"/>
      <c r="AF130" s="113"/>
    </row>
    <row r="131" spans="1:32">
      <c r="A131" s="113">
        <f t="shared" si="3"/>
        <v>129</v>
      </c>
      <c r="B131" s="301"/>
      <c r="C131" s="181">
        <f>YEAR(GC[[#This Row],[Date]])+IF(MONTH(GC[[#This Row],[Date]])&gt;=4,1,0)</f>
        <v>1900</v>
      </c>
      <c r="D131" s="112">
        <f>YEAR(GC[[#This Row],[Date]])</f>
        <v>1900</v>
      </c>
      <c r="E131" s="233"/>
      <c r="F131" s="113"/>
      <c r="G131" s="4" t="str">
        <f>TEXT(GC[[#This Row],[Date]],"mmm-yy")</f>
        <v>Jan-00</v>
      </c>
      <c r="H131" s="4">
        <f>DAY(EOMONTH(GC[[#This Row],[Month Year]],0))</f>
        <v>31</v>
      </c>
      <c r="I131" s="113"/>
      <c r="J131" s="113"/>
      <c r="K131" s="113"/>
      <c r="L131" s="113"/>
      <c r="M131" s="113"/>
      <c r="N131" s="113"/>
      <c r="O131" s="113"/>
      <c r="P131" s="113"/>
      <c r="Q131" s="113"/>
      <c r="R131" s="113"/>
      <c r="S131" s="298"/>
      <c r="T131" s="298"/>
      <c r="U131" s="298"/>
      <c r="V131" s="298"/>
      <c r="W131" s="298"/>
      <c r="X131" s="298"/>
      <c r="Y131" s="113"/>
      <c r="Z131" s="113"/>
      <c r="AA131" s="113"/>
      <c r="AB131" s="113"/>
      <c r="AC131" s="113"/>
      <c r="AD131" s="4">
        <f>SUM(GC[[#This Row],[ICR1]:[ICR19]])</f>
        <v>0</v>
      </c>
      <c r="AE131" s="113"/>
      <c r="AF131" s="113"/>
    </row>
    <row r="132" spans="1:32">
      <c r="A132" s="113">
        <f t="shared" si="3"/>
        <v>130</v>
      </c>
      <c r="B132" s="301"/>
      <c r="C132" s="181">
        <f>YEAR(GC[[#This Row],[Date]])+IF(MONTH(GC[[#This Row],[Date]])&gt;=4,1,0)</f>
        <v>1900</v>
      </c>
      <c r="D132" s="112">
        <f>YEAR(GC[[#This Row],[Date]])</f>
        <v>1900</v>
      </c>
      <c r="E132" s="233"/>
      <c r="F132" s="113"/>
      <c r="G132" s="4" t="str">
        <f>TEXT(GC[[#This Row],[Date]],"mmm-yy")</f>
        <v>Jan-00</v>
      </c>
      <c r="H132" s="4">
        <f>DAY(EOMONTH(GC[[#This Row],[Month Year]],0))</f>
        <v>31</v>
      </c>
      <c r="I132" s="113"/>
      <c r="J132" s="113"/>
      <c r="K132" s="113"/>
      <c r="L132" s="113"/>
      <c r="M132" s="113"/>
      <c r="N132" s="113"/>
      <c r="O132" s="113"/>
      <c r="P132" s="113"/>
      <c r="Q132" s="113"/>
      <c r="R132" s="113"/>
      <c r="S132" s="298"/>
      <c r="T132" s="298"/>
      <c r="U132" s="298"/>
      <c r="V132" s="298"/>
      <c r="W132" s="298"/>
      <c r="X132" s="298"/>
      <c r="Y132" s="113"/>
      <c r="Z132" s="113"/>
      <c r="AA132" s="113"/>
      <c r="AB132" s="113"/>
      <c r="AC132" s="113"/>
      <c r="AD132" s="4">
        <f>SUM(GC[[#This Row],[ICR1]:[ICR19]])</f>
        <v>0</v>
      </c>
      <c r="AE132" s="113"/>
      <c r="AF132" s="113"/>
    </row>
    <row r="133" spans="1:32">
      <c r="A133" s="113">
        <f t="shared" ref="A133:A147" si="4">A132+1</f>
        <v>131</v>
      </c>
      <c r="B133" s="301"/>
      <c r="C133" s="181">
        <f>YEAR(GC[[#This Row],[Date]])+IF(MONTH(GC[[#This Row],[Date]])&gt;=4,1,0)</f>
        <v>1900</v>
      </c>
      <c r="D133" s="112">
        <f>YEAR(GC[[#This Row],[Date]])</f>
        <v>1900</v>
      </c>
      <c r="E133" s="233"/>
      <c r="F133" s="113"/>
      <c r="G133" s="4" t="str">
        <f>TEXT(GC[[#This Row],[Date]],"mmm-yy")</f>
        <v>Jan-00</v>
      </c>
      <c r="H133" s="4">
        <f>DAY(EOMONTH(GC[[#This Row],[Month Year]],0))</f>
        <v>31</v>
      </c>
      <c r="I133" s="113"/>
      <c r="J133" s="113"/>
      <c r="K133" s="113"/>
      <c r="L133" s="113"/>
      <c r="M133" s="113"/>
      <c r="N133" s="113"/>
      <c r="O133" s="113"/>
      <c r="P133" s="113"/>
      <c r="Q133" s="113"/>
      <c r="R133" s="113"/>
      <c r="S133" s="298"/>
      <c r="T133" s="298"/>
      <c r="U133" s="298"/>
      <c r="V133" s="298"/>
      <c r="W133" s="298"/>
      <c r="X133" s="298"/>
      <c r="Y133" s="113"/>
      <c r="Z133" s="113"/>
      <c r="AA133" s="113"/>
      <c r="AB133" s="113"/>
      <c r="AC133" s="113"/>
      <c r="AD133" s="4">
        <f>SUM(GC[[#This Row],[ICR1]:[ICR19]])</f>
        <v>0</v>
      </c>
      <c r="AE133" s="113"/>
      <c r="AF133" s="113"/>
    </row>
    <row r="134" spans="1:32">
      <c r="A134" s="113">
        <f t="shared" si="4"/>
        <v>132</v>
      </c>
      <c r="B134" s="301"/>
      <c r="C134" s="181">
        <f>YEAR(GC[[#This Row],[Date]])+IF(MONTH(GC[[#This Row],[Date]])&gt;=4,1,0)</f>
        <v>1900</v>
      </c>
      <c r="D134" s="112">
        <f>YEAR(GC[[#This Row],[Date]])</f>
        <v>1900</v>
      </c>
      <c r="E134" s="233"/>
      <c r="F134" s="113"/>
      <c r="G134" s="4" t="str">
        <f>TEXT(GC[[#This Row],[Date]],"mmm-yy")</f>
        <v>Jan-00</v>
      </c>
      <c r="H134" s="4">
        <f>DAY(EOMONTH(GC[[#This Row],[Month Year]],0))</f>
        <v>31</v>
      </c>
      <c r="I134" s="113"/>
      <c r="J134" s="113"/>
      <c r="K134" s="113"/>
      <c r="L134" s="113"/>
      <c r="M134" s="113"/>
      <c r="N134" s="113"/>
      <c r="O134" s="113"/>
      <c r="P134" s="113"/>
      <c r="Q134" s="113"/>
      <c r="R134" s="113"/>
      <c r="S134" s="298"/>
      <c r="T134" s="298"/>
      <c r="U134" s="298"/>
      <c r="V134" s="298"/>
      <c r="W134" s="298"/>
      <c r="X134" s="298"/>
      <c r="Y134" s="113"/>
      <c r="Z134" s="113"/>
      <c r="AA134" s="113"/>
      <c r="AB134" s="113"/>
      <c r="AC134" s="113"/>
      <c r="AD134" s="4">
        <f>SUM(GC[[#This Row],[ICR1]:[ICR19]])</f>
        <v>0</v>
      </c>
      <c r="AE134" s="113"/>
      <c r="AF134" s="113"/>
    </row>
    <row r="135" spans="1:32">
      <c r="A135" s="113">
        <f t="shared" si="4"/>
        <v>133</v>
      </c>
      <c r="B135" s="301"/>
      <c r="C135" s="181">
        <f>YEAR(GC[[#This Row],[Date]])+IF(MONTH(GC[[#This Row],[Date]])&gt;=4,1,0)</f>
        <v>1900</v>
      </c>
      <c r="D135" s="112">
        <f>YEAR(GC[[#This Row],[Date]])</f>
        <v>1900</v>
      </c>
      <c r="E135" s="233"/>
      <c r="F135" s="113"/>
      <c r="G135" s="4" t="str">
        <f>TEXT(GC[[#This Row],[Date]],"mmm-yy")</f>
        <v>Jan-00</v>
      </c>
      <c r="H135" s="4">
        <f>DAY(EOMONTH(GC[[#This Row],[Month Year]],0))</f>
        <v>31</v>
      </c>
      <c r="I135" s="113"/>
      <c r="J135" s="113"/>
      <c r="K135" s="113"/>
      <c r="L135" s="113"/>
      <c r="M135" s="113"/>
      <c r="N135" s="113"/>
      <c r="O135" s="113"/>
      <c r="P135" s="113"/>
      <c r="Q135" s="113"/>
      <c r="R135" s="113"/>
      <c r="S135" s="298"/>
      <c r="T135" s="298"/>
      <c r="U135" s="298"/>
      <c r="V135" s="298"/>
      <c r="W135" s="298"/>
      <c r="X135" s="298"/>
      <c r="Y135" s="113"/>
      <c r="Z135" s="113"/>
      <c r="AA135" s="113"/>
      <c r="AB135" s="113"/>
      <c r="AC135" s="113"/>
      <c r="AD135" s="4">
        <f>SUM(GC[[#This Row],[ICR1]:[ICR19]])</f>
        <v>0</v>
      </c>
      <c r="AE135" s="113"/>
      <c r="AF135" s="113"/>
    </row>
    <row r="136" spans="1:32">
      <c r="A136" s="113">
        <f t="shared" si="4"/>
        <v>134</v>
      </c>
      <c r="B136" s="301"/>
      <c r="C136" s="181">
        <f>YEAR(GC[[#This Row],[Date]])+IF(MONTH(GC[[#This Row],[Date]])&gt;=4,1,0)</f>
        <v>1900</v>
      </c>
      <c r="D136" s="112">
        <f>YEAR(GC[[#This Row],[Date]])</f>
        <v>1900</v>
      </c>
      <c r="E136" s="233"/>
      <c r="F136" s="113"/>
      <c r="G136" s="4" t="str">
        <f>TEXT(GC[[#This Row],[Date]],"mmm-yy")</f>
        <v>Jan-00</v>
      </c>
      <c r="H136" s="4">
        <f>DAY(EOMONTH(GC[[#This Row],[Month Year]],0))</f>
        <v>31</v>
      </c>
      <c r="I136" s="113"/>
      <c r="J136" s="113"/>
      <c r="K136" s="113"/>
      <c r="L136" s="113"/>
      <c r="M136" s="113"/>
      <c r="N136" s="113"/>
      <c r="O136" s="113"/>
      <c r="P136" s="113"/>
      <c r="Q136" s="113"/>
      <c r="R136" s="113"/>
      <c r="S136" s="298"/>
      <c r="T136" s="298"/>
      <c r="U136" s="298"/>
      <c r="V136" s="298"/>
      <c r="W136" s="298"/>
      <c r="X136" s="298"/>
      <c r="Y136" s="113"/>
      <c r="Z136" s="113"/>
      <c r="AA136" s="113"/>
      <c r="AB136" s="113"/>
      <c r="AC136" s="113"/>
      <c r="AD136" s="4">
        <f>SUM(GC[[#This Row],[ICR1]:[ICR19]])</f>
        <v>0</v>
      </c>
      <c r="AE136" s="113"/>
      <c r="AF136" s="113"/>
    </row>
    <row r="137" spans="1:32">
      <c r="A137" s="113">
        <f t="shared" si="4"/>
        <v>135</v>
      </c>
      <c r="B137" s="301"/>
      <c r="C137" s="181">
        <f>YEAR(GC[[#This Row],[Date]])+IF(MONTH(GC[[#This Row],[Date]])&gt;=4,1,0)</f>
        <v>1900</v>
      </c>
      <c r="D137" s="112">
        <f>YEAR(GC[[#This Row],[Date]])</f>
        <v>1900</v>
      </c>
      <c r="E137" s="233"/>
      <c r="F137" s="113"/>
      <c r="G137" s="4" t="str">
        <f>TEXT(GC[[#This Row],[Date]],"mmm-yy")</f>
        <v>Jan-00</v>
      </c>
      <c r="H137" s="4">
        <f>DAY(EOMONTH(GC[[#This Row],[Month Year]],0))</f>
        <v>31</v>
      </c>
      <c r="I137" s="113"/>
      <c r="J137" s="113"/>
      <c r="K137" s="113"/>
      <c r="L137" s="113"/>
      <c r="M137" s="113"/>
      <c r="N137" s="113"/>
      <c r="O137" s="113"/>
      <c r="P137" s="113"/>
      <c r="Q137" s="113"/>
      <c r="R137" s="113"/>
      <c r="S137" s="298"/>
      <c r="T137" s="298"/>
      <c r="U137" s="298"/>
      <c r="V137" s="298"/>
      <c r="W137" s="298"/>
      <c r="X137" s="298"/>
      <c r="Y137" s="113"/>
      <c r="Z137" s="113"/>
      <c r="AA137" s="113"/>
      <c r="AB137" s="113"/>
      <c r="AC137" s="113"/>
      <c r="AD137" s="4">
        <f>SUM(GC[[#This Row],[ICR1]:[ICR19]])</f>
        <v>0</v>
      </c>
      <c r="AE137" s="113"/>
      <c r="AF137" s="113"/>
    </row>
    <row r="138" spans="1:32">
      <c r="A138" s="113">
        <f t="shared" si="4"/>
        <v>136</v>
      </c>
      <c r="B138" s="301"/>
      <c r="C138" s="181">
        <f>YEAR(GC[[#This Row],[Date]])+IF(MONTH(GC[[#This Row],[Date]])&gt;=4,1,0)</f>
        <v>1900</v>
      </c>
      <c r="D138" s="112">
        <f>YEAR(GC[[#This Row],[Date]])</f>
        <v>1900</v>
      </c>
      <c r="E138" s="233"/>
      <c r="F138" s="113"/>
      <c r="G138" s="4" t="str">
        <f>TEXT(GC[[#This Row],[Date]],"mmm-yy")</f>
        <v>Jan-00</v>
      </c>
      <c r="H138" s="4">
        <f>DAY(EOMONTH(GC[[#This Row],[Month Year]],0))</f>
        <v>31</v>
      </c>
      <c r="I138" s="113"/>
      <c r="J138" s="113"/>
      <c r="K138" s="113"/>
      <c r="L138" s="113"/>
      <c r="M138" s="113"/>
      <c r="N138" s="113"/>
      <c r="O138" s="113"/>
      <c r="P138" s="113"/>
      <c r="Q138" s="113"/>
      <c r="R138" s="113"/>
      <c r="S138" s="298"/>
      <c r="T138" s="298"/>
      <c r="U138" s="298"/>
      <c r="V138" s="298"/>
      <c r="W138" s="298"/>
      <c r="X138" s="298"/>
      <c r="Y138" s="113"/>
      <c r="Z138" s="113"/>
      <c r="AA138" s="113"/>
      <c r="AB138" s="113"/>
      <c r="AC138" s="113"/>
      <c r="AD138" s="4">
        <f>SUM(GC[[#This Row],[ICR1]:[ICR19]])</f>
        <v>0</v>
      </c>
      <c r="AE138" s="113"/>
      <c r="AF138" s="113"/>
    </row>
    <row r="139" spans="1:32">
      <c r="A139" s="113">
        <f t="shared" si="4"/>
        <v>137</v>
      </c>
      <c r="B139" s="301"/>
      <c r="C139" s="181">
        <f>YEAR(GC[[#This Row],[Date]])+IF(MONTH(GC[[#This Row],[Date]])&gt;=4,1,0)</f>
        <v>1900</v>
      </c>
      <c r="D139" s="112">
        <f>YEAR(GC[[#This Row],[Date]])</f>
        <v>1900</v>
      </c>
      <c r="E139" s="233"/>
      <c r="F139" s="113"/>
      <c r="G139" s="4" t="str">
        <f>TEXT(GC[[#This Row],[Date]],"mmm-yy")</f>
        <v>Jan-00</v>
      </c>
      <c r="H139" s="4">
        <f>DAY(EOMONTH(GC[[#This Row],[Month Year]],0))</f>
        <v>31</v>
      </c>
      <c r="I139" s="113"/>
      <c r="J139" s="113"/>
      <c r="K139" s="113"/>
      <c r="L139" s="113"/>
      <c r="M139" s="113"/>
      <c r="N139" s="113"/>
      <c r="O139" s="113"/>
      <c r="P139" s="113"/>
      <c r="Q139" s="113"/>
      <c r="R139" s="113"/>
      <c r="S139" s="298"/>
      <c r="T139" s="298"/>
      <c r="U139" s="298"/>
      <c r="V139" s="298"/>
      <c r="W139" s="298"/>
      <c r="X139" s="298"/>
      <c r="Y139" s="113"/>
      <c r="Z139" s="113"/>
      <c r="AA139" s="113"/>
      <c r="AB139" s="113"/>
      <c r="AC139" s="113"/>
      <c r="AD139" s="4">
        <f>SUM(GC[[#This Row],[ICR1]:[ICR19]])</f>
        <v>0</v>
      </c>
      <c r="AE139" s="113"/>
      <c r="AF139" s="113"/>
    </row>
    <row r="140" spans="1:32">
      <c r="A140" s="113">
        <f t="shared" si="4"/>
        <v>138</v>
      </c>
      <c r="B140" s="301"/>
      <c r="C140" s="181">
        <f>YEAR(GC[[#This Row],[Date]])+IF(MONTH(GC[[#This Row],[Date]])&gt;=4,1,0)</f>
        <v>1900</v>
      </c>
      <c r="D140" s="112">
        <f>YEAR(GC[[#This Row],[Date]])</f>
        <v>1900</v>
      </c>
      <c r="E140" s="233"/>
      <c r="F140" s="113"/>
      <c r="G140" s="4" t="str">
        <f>TEXT(GC[[#This Row],[Date]],"mmm-yy")</f>
        <v>Jan-00</v>
      </c>
      <c r="H140" s="4">
        <f>DAY(EOMONTH(GC[[#This Row],[Month Year]],0))</f>
        <v>31</v>
      </c>
      <c r="I140" s="113"/>
      <c r="J140" s="113"/>
      <c r="K140" s="113"/>
      <c r="L140" s="113"/>
      <c r="M140" s="113"/>
      <c r="N140" s="113"/>
      <c r="O140" s="113"/>
      <c r="P140" s="113"/>
      <c r="Q140" s="113"/>
      <c r="R140" s="113"/>
      <c r="S140" s="298"/>
      <c r="T140" s="298"/>
      <c r="U140" s="298"/>
      <c r="V140" s="298"/>
      <c r="W140" s="298"/>
      <c r="X140" s="298"/>
      <c r="Y140" s="113"/>
      <c r="Z140" s="113"/>
      <c r="AA140" s="113"/>
      <c r="AB140" s="113"/>
      <c r="AC140" s="113"/>
      <c r="AD140" s="4">
        <f>SUM(GC[[#This Row],[ICR1]:[ICR19]])</f>
        <v>0</v>
      </c>
      <c r="AE140" s="113"/>
      <c r="AF140" s="113"/>
    </row>
    <row r="141" spans="1:32">
      <c r="A141" s="113">
        <f t="shared" si="4"/>
        <v>139</v>
      </c>
      <c r="B141" s="301"/>
      <c r="C141" s="181">
        <f>YEAR(GC[[#This Row],[Date]])+IF(MONTH(GC[[#This Row],[Date]])&gt;=4,1,0)</f>
        <v>1900</v>
      </c>
      <c r="D141" s="112">
        <f>YEAR(GC[[#This Row],[Date]])</f>
        <v>1900</v>
      </c>
      <c r="E141" s="233"/>
      <c r="F141" s="113"/>
      <c r="G141" s="4" t="str">
        <f>TEXT(GC[[#This Row],[Date]],"mmm-yy")</f>
        <v>Jan-00</v>
      </c>
      <c r="H141" s="4">
        <f>DAY(EOMONTH(GC[[#This Row],[Month Year]],0))</f>
        <v>31</v>
      </c>
      <c r="I141" s="113"/>
      <c r="J141" s="113"/>
      <c r="K141" s="113"/>
      <c r="L141" s="113"/>
      <c r="M141" s="113"/>
      <c r="N141" s="113"/>
      <c r="O141" s="113"/>
      <c r="P141" s="113"/>
      <c r="Q141" s="113"/>
      <c r="R141" s="113"/>
      <c r="S141" s="298"/>
      <c r="T141" s="298"/>
      <c r="U141" s="298"/>
      <c r="V141" s="298"/>
      <c r="W141" s="298"/>
      <c r="X141" s="298"/>
      <c r="Y141" s="113"/>
      <c r="Z141" s="113"/>
      <c r="AA141" s="113"/>
      <c r="AB141" s="113"/>
      <c r="AC141" s="113"/>
      <c r="AD141" s="4">
        <f>SUM(GC[[#This Row],[ICR1]:[ICR19]])</f>
        <v>0</v>
      </c>
      <c r="AE141" s="113"/>
      <c r="AF141" s="113"/>
    </row>
    <row r="142" spans="1:32">
      <c r="A142" s="113">
        <f t="shared" si="4"/>
        <v>140</v>
      </c>
      <c r="B142" s="301"/>
      <c r="C142" s="181">
        <f>YEAR(GC[[#This Row],[Date]])+IF(MONTH(GC[[#This Row],[Date]])&gt;=4,1,0)</f>
        <v>1900</v>
      </c>
      <c r="D142" s="112">
        <f>YEAR(GC[[#This Row],[Date]])</f>
        <v>1900</v>
      </c>
      <c r="E142" s="233"/>
      <c r="F142" s="113"/>
      <c r="G142" s="4" t="str">
        <f>TEXT(GC[[#This Row],[Date]],"mmm-yy")</f>
        <v>Jan-00</v>
      </c>
      <c r="H142" s="4">
        <f>DAY(EOMONTH(GC[[#This Row],[Month Year]],0))</f>
        <v>31</v>
      </c>
      <c r="I142" s="113"/>
      <c r="J142" s="113"/>
      <c r="K142" s="113"/>
      <c r="L142" s="113"/>
      <c r="M142" s="113"/>
      <c r="N142" s="113"/>
      <c r="O142" s="113"/>
      <c r="P142" s="113"/>
      <c r="Q142" s="113"/>
      <c r="R142" s="113"/>
      <c r="S142" s="298"/>
      <c r="T142" s="298"/>
      <c r="U142" s="298"/>
      <c r="V142" s="298"/>
      <c r="W142" s="298"/>
      <c r="X142" s="298"/>
      <c r="Y142" s="113"/>
      <c r="Z142" s="113"/>
      <c r="AA142" s="113"/>
      <c r="AB142" s="113"/>
      <c r="AC142" s="113"/>
      <c r="AD142" s="4">
        <f>SUM(GC[[#This Row],[ICR1]:[ICR19]])</f>
        <v>0</v>
      </c>
      <c r="AE142" s="113"/>
      <c r="AF142" s="113"/>
    </row>
    <row r="143" spans="1:32">
      <c r="A143" s="113">
        <f t="shared" si="4"/>
        <v>141</v>
      </c>
      <c r="B143" s="301"/>
      <c r="C143" s="181">
        <f>YEAR(GC[[#This Row],[Date]])+IF(MONTH(GC[[#This Row],[Date]])&gt;=4,1,0)</f>
        <v>1900</v>
      </c>
      <c r="D143" s="112">
        <f>YEAR(GC[[#This Row],[Date]])</f>
        <v>1900</v>
      </c>
      <c r="E143" s="233"/>
      <c r="F143" s="113"/>
      <c r="G143" s="4" t="str">
        <f>TEXT(GC[[#This Row],[Date]],"mmm-yy")</f>
        <v>Jan-00</v>
      </c>
      <c r="H143" s="4">
        <f>DAY(EOMONTH(GC[[#This Row],[Month Year]],0))</f>
        <v>31</v>
      </c>
      <c r="I143" s="113"/>
      <c r="J143" s="113"/>
      <c r="K143" s="113"/>
      <c r="L143" s="113"/>
      <c r="M143" s="113"/>
      <c r="N143" s="113"/>
      <c r="O143" s="113"/>
      <c r="P143" s="113"/>
      <c r="Q143" s="113"/>
      <c r="R143" s="113"/>
      <c r="S143" s="298"/>
      <c r="T143" s="298"/>
      <c r="U143" s="298"/>
      <c r="V143" s="298"/>
      <c r="W143" s="298"/>
      <c r="X143" s="298"/>
      <c r="Y143" s="113"/>
      <c r="Z143" s="113"/>
      <c r="AA143" s="113"/>
      <c r="AB143" s="113"/>
      <c r="AC143" s="113"/>
      <c r="AD143" s="4">
        <f>SUM(GC[[#This Row],[ICR1]:[ICR19]])</f>
        <v>0</v>
      </c>
      <c r="AE143" s="113"/>
      <c r="AF143" s="113"/>
    </row>
    <row r="144" spans="1:32">
      <c r="A144" s="113">
        <f t="shared" si="4"/>
        <v>142</v>
      </c>
      <c r="B144" s="301"/>
      <c r="C144" s="181">
        <f>YEAR(GC[[#This Row],[Date]])+IF(MONTH(GC[[#This Row],[Date]])&gt;=4,1,0)</f>
        <v>1900</v>
      </c>
      <c r="D144" s="112">
        <f>YEAR(GC[[#This Row],[Date]])</f>
        <v>1900</v>
      </c>
      <c r="E144" s="233"/>
      <c r="F144" s="113"/>
      <c r="G144" s="4" t="str">
        <f>TEXT(GC[[#This Row],[Date]],"mmm-yy")</f>
        <v>Jan-00</v>
      </c>
      <c r="H144" s="4">
        <f>DAY(EOMONTH(GC[[#This Row],[Month Year]],0))</f>
        <v>31</v>
      </c>
      <c r="I144" s="113"/>
      <c r="J144" s="113"/>
      <c r="K144" s="113"/>
      <c r="L144" s="113"/>
      <c r="M144" s="113"/>
      <c r="N144" s="113"/>
      <c r="O144" s="113"/>
      <c r="P144" s="113"/>
      <c r="Q144" s="113"/>
      <c r="R144" s="113"/>
      <c r="S144" s="298"/>
      <c r="T144" s="298"/>
      <c r="U144" s="298"/>
      <c r="V144" s="298"/>
      <c r="W144" s="298"/>
      <c r="X144" s="298"/>
      <c r="Y144" s="113"/>
      <c r="Z144" s="113"/>
      <c r="AA144" s="113"/>
      <c r="AB144" s="113"/>
      <c r="AC144" s="113"/>
      <c r="AD144" s="4">
        <f>SUM(GC[[#This Row],[ICR1]:[ICR19]])</f>
        <v>0</v>
      </c>
      <c r="AE144" s="113"/>
      <c r="AF144" s="113"/>
    </row>
    <row r="145" spans="1:32">
      <c r="A145" s="113">
        <f t="shared" si="4"/>
        <v>143</v>
      </c>
      <c r="B145" s="301"/>
      <c r="C145" s="181">
        <f>YEAR(GC[[#This Row],[Date]])+IF(MONTH(GC[[#This Row],[Date]])&gt;=4,1,0)</f>
        <v>1900</v>
      </c>
      <c r="D145" s="112">
        <f>YEAR(GC[[#This Row],[Date]])</f>
        <v>1900</v>
      </c>
      <c r="E145" s="233"/>
      <c r="F145" s="113"/>
      <c r="G145" s="4" t="str">
        <f>TEXT(GC[[#This Row],[Date]],"mmm-yy")</f>
        <v>Jan-00</v>
      </c>
      <c r="H145" s="4">
        <f>DAY(EOMONTH(GC[[#This Row],[Month Year]],0))</f>
        <v>31</v>
      </c>
      <c r="I145" s="113"/>
      <c r="J145" s="113"/>
      <c r="K145" s="113"/>
      <c r="L145" s="113"/>
      <c r="M145" s="113"/>
      <c r="N145" s="113"/>
      <c r="O145" s="113"/>
      <c r="P145" s="113"/>
      <c r="Q145" s="113"/>
      <c r="R145" s="113"/>
      <c r="S145" s="298"/>
      <c r="T145" s="298"/>
      <c r="U145" s="298"/>
      <c r="V145" s="298"/>
      <c r="W145" s="298"/>
      <c r="X145" s="298"/>
      <c r="Y145" s="113"/>
      <c r="Z145" s="113"/>
      <c r="AA145" s="113"/>
      <c r="AB145" s="113"/>
      <c r="AC145" s="113"/>
      <c r="AD145" s="4">
        <f>SUM(GC[[#This Row],[ICR1]:[ICR19]])</f>
        <v>0</v>
      </c>
      <c r="AE145" s="113"/>
      <c r="AF145" s="113"/>
    </row>
    <row r="146" spans="1:32">
      <c r="A146" s="113">
        <f t="shared" si="4"/>
        <v>144</v>
      </c>
      <c r="B146" s="301"/>
      <c r="C146" s="181">
        <f>YEAR(GC[[#This Row],[Date]])+IF(MONTH(GC[[#This Row],[Date]])&gt;=4,1,0)</f>
        <v>1900</v>
      </c>
      <c r="D146" s="112">
        <f>YEAR(GC[[#This Row],[Date]])</f>
        <v>1900</v>
      </c>
      <c r="E146" s="233"/>
      <c r="F146" s="113"/>
      <c r="G146" s="4" t="str">
        <f>TEXT(GC[[#This Row],[Date]],"mmm-yy")</f>
        <v>Jan-00</v>
      </c>
      <c r="H146" s="4">
        <f>DAY(EOMONTH(GC[[#This Row],[Month Year]],0))</f>
        <v>31</v>
      </c>
      <c r="I146" s="113"/>
      <c r="J146" s="113"/>
      <c r="K146" s="113"/>
      <c r="L146" s="113"/>
      <c r="M146" s="113"/>
      <c r="N146" s="113"/>
      <c r="O146" s="113"/>
      <c r="P146" s="113"/>
      <c r="Q146" s="113"/>
      <c r="R146" s="113"/>
      <c r="S146" s="298"/>
      <c r="T146" s="298"/>
      <c r="U146" s="298"/>
      <c r="V146" s="298"/>
      <c r="W146" s="298"/>
      <c r="X146" s="298"/>
      <c r="Y146" s="113"/>
      <c r="Z146" s="113"/>
      <c r="AA146" s="113"/>
      <c r="AB146" s="113"/>
      <c r="AC146" s="113"/>
      <c r="AD146" s="4">
        <f>SUM(GC[[#This Row],[ICR1]:[ICR19]])</f>
        <v>0</v>
      </c>
      <c r="AE146" s="113"/>
      <c r="AF146" s="113"/>
    </row>
    <row r="147" spans="1:32">
      <c r="A147" s="113">
        <f t="shared" si="4"/>
        <v>145</v>
      </c>
      <c r="B147" s="301"/>
      <c r="C147" s="181">
        <f>YEAR(GC[[#This Row],[Date]])+IF(MONTH(GC[[#This Row],[Date]])&gt;=4,1,0)</f>
        <v>1900</v>
      </c>
      <c r="D147" s="112">
        <f>YEAR(GC[[#This Row],[Date]])</f>
        <v>1900</v>
      </c>
      <c r="E147" s="233"/>
      <c r="F147" s="113"/>
      <c r="G147" s="4" t="str">
        <f>TEXT(GC[[#This Row],[Date]],"mmm-yy")</f>
        <v>Jan-00</v>
      </c>
      <c r="H147" s="4">
        <f>DAY(EOMONTH(GC[[#This Row],[Month Year]],0))</f>
        <v>31</v>
      </c>
      <c r="I147" s="113"/>
      <c r="J147" s="113"/>
      <c r="K147" s="113"/>
      <c r="L147" s="113"/>
      <c r="M147" s="113"/>
      <c r="N147" s="113"/>
      <c r="O147" s="113"/>
      <c r="P147" s="113"/>
      <c r="Q147" s="113"/>
      <c r="R147" s="113"/>
      <c r="S147" s="110"/>
      <c r="T147" s="110"/>
      <c r="U147" s="110"/>
      <c r="V147" s="110"/>
      <c r="W147" s="110"/>
      <c r="X147" s="110"/>
      <c r="Y147" s="113"/>
      <c r="Z147" s="113"/>
      <c r="AA147" s="113"/>
      <c r="AB147" s="113"/>
      <c r="AC147" s="113"/>
      <c r="AD147" s="4">
        <f>SUM(GC[[#This Row],[ICR1]:[ICR19]])</f>
        <v>0</v>
      </c>
      <c r="AE147" s="113"/>
      <c r="AF147" s="113"/>
    </row>
    <row r="148" spans="1:32">
      <c r="I148" s="113">
        <v>1</v>
      </c>
      <c r="J148" s="113" t="s">
        <v>836</v>
      </c>
    </row>
  </sheetData>
  <phoneticPr fontId="63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B1:AU909"/>
  <sheetViews>
    <sheetView topLeftCell="G123" zoomScale="85" zoomScaleNormal="85" workbookViewId="0">
      <selection activeCell="Q139" sqref="Q139"/>
    </sheetView>
  </sheetViews>
  <sheetFormatPr defaultColWidth="8.81640625" defaultRowHeight="14.5"/>
  <cols>
    <col min="2" max="2" width="13.81640625" bestFit="1" customWidth="1"/>
    <col min="3" max="3" width="1.1796875" customWidth="1"/>
    <col min="5" max="5" width="1.453125" customWidth="1"/>
    <col min="7" max="7" width="1" customWidth="1"/>
    <col min="9" max="9" width="1.453125" customWidth="1"/>
    <col min="10" max="10" width="15.1796875" customWidth="1"/>
    <col min="11" max="11" width="2.1796875" customWidth="1"/>
    <col min="12" max="12" width="18" bestFit="1" customWidth="1"/>
    <col min="14" max="14" width="18" style="2" bestFit="1" customWidth="1"/>
    <col min="15" max="15" width="11.7265625" style="2" bestFit="1" customWidth="1"/>
    <col min="16" max="16" width="13.81640625" style="2" bestFit="1" customWidth="1"/>
    <col min="17" max="17" width="8.81640625" style="1"/>
    <col min="18" max="18" width="18.453125" style="2" customWidth="1"/>
    <col min="19" max="19" width="14.81640625" style="2" customWidth="1"/>
    <col min="20" max="20" width="8.81640625" style="2"/>
    <col min="21" max="21" width="8.81640625" style="1"/>
    <col min="22" max="22" width="9.1796875" style="1" bestFit="1" customWidth="1"/>
    <col min="24" max="24" width="25.453125" customWidth="1"/>
    <col min="28" max="28" width="17.1796875" bestFit="1" customWidth="1"/>
    <col min="29" max="29" width="8.81640625" style="4"/>
    <col min="31" max="31" width="11.453125" bestFit="1" customWidth="1"/>
    <col min="32" max="32" width="13.81640625" bestFit="1" customWidth="1"/>
    <col min="33" max="33" width="12.453125" bestFit="1" customWidth="1"/>
    <col min="34" max="35" width="9.453125" bestFit="1" customWidth="1"/>
    <col min="43" max="43" width="26" bestFit="1" customWidth="1"/>
  </cols>
  <sheetData>
    <row r="1" spans="2:47">
      <c r="B1" s="13" t="s">
        <v>858</v>
      </c>
      <c r="D1" s="13" t="s">
        <v>475</v>
      </c>
      <c r="F1" s="13" t="s">
        <v>414</v>
      </c>
      <c r="H1" s="13" t="s">
        <v>434</v>
      </c>
      <c r="J1" s="13" t="s">
        <v>859</v>
      </c>
      <c r="L1" s="13" t="s">
        <v>860</v>
      </c>
      <c r="N1" s="14" t="s">
        <v>860</v>
      </c>
      <c r="O1" s="14" t="s">
        <v>861</v>
      </c>
      <c r="P1" s="14" t="s">
        <v>350</v>
      </c>
      <c r="Q1" s="115" t="s">
        <v>862</v>
      </c>
      <c r="R1" s="14" t="s">
        <v>863</v>
      </c>
      <c r="S1" s="14" t="s">
        <v>864</v>
      </c>
      <c r="T1" s="14" t="s">
        <v>865</v>
      </c>
      <c r="U1" s="115" t="s">
        <v>866</v>
      </c>
      <c r="V1" s="115" t="s">
        <v>867</v>
      </c>
      <c r="X1" s="14" t="s">
        <v>868</v>
      </c>
      <c r="Z1" s="14" t="s">
        <v>360</v>
      </c>
      <c r="AB1" s="14" t="s">
        <v>869</v>
      </c>
      <c r="AE1" s="336" t="s">
        <v>861</v>
      </c>
      <c r="AF1" s="336" t="s">
        <v>870</v>
      </c>
      <c r="AG1" s="336" t="s">
        <v>871</v>
      </c>
      <c r="AH1" s="336" t="s">
        <v>872</v>
      </c>
      <c r="AI1" s="336" t="s">
        <v>873</v>
      </c>
      <c r="AJ1" s="336" t="s">
        <v>874</v>
      </c>
      <c r="AM1" s="336" t="s">
        <v>875</v>
      </c>
      <c r="AN1" s="336" t="s">
        <v>876</v>
      </c>
      <c r="AO1" s="336" t="s">
        <v>350</v>
      </c>
      <c r="AP1" s="336" t="s">
        <v>862</v>
      </c>
      <c r="AQ1" s="336" t="s">
        <v>863</v>
      </c>
    </row>
    <row r="2" spans="2:47">
      <c r="B2" t="s">
        <v>877</v>
      </c>
      <c r="D2" t="s">
        <v>404</v>
      </c>
      <c r="F2" t="s">
        <v>417</v>
      </c>
      <c r="H2" t="s">
        <v>459</v>
      </c>
      <c r="J2" t="s">
        <v>878</v>
      </c>
      <c r="L2" t="s">
        <v>521</v>
      </c>
      <c r="N2" s="2" t="s">
        <v>879</v>
      </c>
      <c r="O2" s="10" t="s">
        <v>34</v>
      </c>
      <c r="P2" s="2" t="str">
        <f t="shared" ref="P2:P33" si="0">_xlfn.XLOOKUP(O2,AE:AE,AF:AF)</f>
        <v>STT Phase-1</v>
      </c>
      <c r="Q2" s="1">
        <v>2074.0800000000004</v>
      </c>
      <c r="R2" s="11">
        <f ca="1">Q2/$AC$4</f>
        <v>1.2343510087484379E-2</v>
      </c>
      <c r="S2" s="5" t="str">
        <f t="shared" ref="S2:S33" si="1">_xlfn.XLOOKUP(O2,AE:AE,AG:AG)</f>
        <v>MY1_Solar</v>
      </c>
      <c r="T2" s="1" t="s">
        <v>880</v>
      </c>
      <c r="U2" s="5" t="s">
        <v>784</v>
      </c>
      <c r="V2" s="1" t="s">
        <v>881</v>
      </c>
      <c r="X2" s="2" t="s">
        <v>414</v>
      </c>
      <c r="Z2" t="s">
        <v>553</v>
      </c>
      <c r="AM2" t="s">
        <v>880</v>
      </c>
      <c r="AP2" s="4">
        <v>0</v>
      </c>
      <c r="AQ2" s="182">
        <f>AP2/$AU$2</f>
        <v>0</v>
      </c>
      <c r="AT2" t="s">
        <v>882</v>
      </c>
      <c r="AU2">
        <v>100</v>
      </c>
    </row>
    <row r="3" spans="2:47">
      <c r="B3" t="s">
        <v>515</v>
      </c>
      <c r="D3" t="s">
        <v>411</v>
      </c>
      <c r="F3" t="s">
        <v>413</v>
      </c>
      <c r="H3" t="s">
        <v>406</v>
      </c>
      <c r="J3" t="s">
        <v>481</v>
      </c>
      <c r="L3" t="s">
        <v>420</v>
      </c>
      <c r="N3" s="2" t="s">
        <v>883</v>
      </c>
      <c r="O3" s="10" t="s">
        <v>34</v>
      </c>
      <c r="P3" s="2" t="str">
        <f t="shared" si="0"/>
        <v>STT Phase-1</v>
      </c>
      <c r="Q3" s="1">
        <v>2111.4899999999998</v>
      </c>
      <c r="R3" s="11">
        <f t="shared" ref="R3:R67" ca="1" si="2">Q3/$AC$4</f>
        <v>1.2566148901981787E-2</v>
      </c>
      <c r="S3" s="5" t="str">
        <f t="shared" si="1"/>
        <v>MY1_Solar</v>
      </c>
      <c r="T3" s="1" t="s">
        <v>880</v>
      </c>
      <c r="U3" s="5" t="s">
        <v>784</v>
      </c>
      <c r="V3" s="1" t="s">
        <v>881</v>
      </c>
      <c r="X3" s="2" t="s">
        <v>448</v>
      </c>
      <c r="Z3" t="s">
        <v>368</v>
      </c>
      <c r="AB3" t="s">
        <v>884</v>
      </c>
      <c r="AC3" s="4">
        <v>162500</v>
      </c>
      <c r="AE3" t="s">
        <v>34</v>
      </c>
      <c r="AF3" s="337" t="s">
        <v>885</v>
      </c>
      <c r="AG3" t="s">
        <v>886</v>
      </c>
      <c r="AH3">
        <v>3.125</v>
      </c>
      <c r="AI3" s="117">
        <v>4.1855700000000002</v>
      </c>
      <c r="AM3" t="s">
        <v>887</v>
      </c>
      <c r="AP3" s="4">
        <v>0</v>
      </c>
      <c r="AQ3" s="182">
        <f t="shared" ref="AQ3:AQ11" si="3">AP3/$AU$2</f>
        <v>0</v>
      </c>
    </row>
    <row r="4" spans="2:47">
      <c r="B4" t="s">
        <v>479</v>
      </c>
      <c r="D4" t="s">
        <v>437</v>
      </c>
      <c r="F4" t="s">
        <v>444</v>
      </c>
      <c r="H4" t="s">
        <v>457</v>
      </c>
      <c r="J4" t="s">
        <v>462</v>
      </c>
      <c r="L4" t="s">
        <v>888</v>
      </c>
      <c r="N4" s="2" t="s">
        <v>889</v>
      </c>
      <c r="O4" s="10" t="s">
        <v>35</v>
      </c>
      <c r="P4" s="2" t="str">
        <f t="shared" si="0"/>
        <v>SAMI SABINSA</v>
      </c>
      <c r="Q4" s="1">
        <v>2121.35</v>
      </c>
      <c r="R4" s="11">
        <f t="shared" ca="1" si="2"/>
        <v>1.2624828899601261E-2</v>
      </c>
      <c r="S4" s="5" t="str">
        <f t="shared" si="1"/>
        <v>MY2_Solar</v>
      </c>
      <c r="T4" s="1" t="s">
        <v>887</v>
      </c>
      <c r="U4" s="5" t="s">
        <v>784</v>
      </c>
      <c r="V4" s="1" t="s">
        <v>881</v>
      </c>
      <c r="X4" s="2" t="s">
        <v>482</v>
      </c>
      <c r="AB4" t="s">
        <v>890</v>
      </c>
      <c r="AC4" s="4">
        <f ca="1">_xlfn.XLOOKUP(TODAY(),RD[Date],RD[Connected DC Capcity (MWp)])*1000</f>
        <v>168030</v>
      </c>
      <c r="AE4" t="s">
        <v>35</v>
      </c>
      <c r="AF4" s="337" t="s">
        <v>891</v>
      </c>
      <c r="AG4" t="s">
        <v>892</v>
      </c>
      <c r="AH4">
        <v>23.15</v>
      </c>
      <c r="AI4" s="117">
        <v>31.035655000000006</v>
      </c>
      <c r="AM4" t="s">
        <v>893</v>
      </c>
      <c r="AP4" s="4">
        <v>0</v>
      </c>
      <c r="AQ4" s="182">
        <f t="shared" si="3"/>
        <v>0</v>
      </c>
    </row>
    <row r="5" spans="2:47">
      <c r="B5" t="s">
        <v>525</v>
      </c>
      <c r="D5" t="s">
        <v>484</v>
      </c>
      <c r="F5" t="s">
        <v>405</v>
      </c>
      <c r="H5" t="s">
        <v>473</v>
      </c>
      <c r="J5" t="s">
        <v>894</v>
      </c>
      <c r="L5" t="s">
        <v>371</v>
      </c>
      <c r="N5" s="2" t="s">
        <v>895</v>
      </c>
      <c r="O5" s="10" t="s">
        <v>35</v>
      </c>
      <c r="P5" s="2" t="str">
        <f t="shared" si="0"/>
        <v>SAMI SABINSA</v>
      </c>
      <c r="Q5" s="1">
        <v>2041.6</v>
      </c>
      <c r="R5" s="11">
        <f t="shared" ca="1" si="2"/>
        <v>1.2150211271796703E-2</v>
      </c>
      <c r="S5" s="5" t="str">
        <f t="shared" si="1"/>
        <v>MY2_Solar</v>
      </c>
      <c r="T5" s="1" t="s">
        <v>887</v>
      </c>
      <c r="U5" s="5" t="s">
        <v>784</v>
      </c>
      <c r="V5" s="1" t="s">
        <v>881</v>
      </c>
      <c r="X5" s="2" t="s">
        <v>434</v>
      </c>
      <c r="AE5" t="s">
        <v>36</v>
      </c>
      <c r="AF5" s="337" t="s">
        <v>896</v>
      </c>
      <c r="AG5" t="s">
        <v>897</v>
      </c>
      <c r="AH5">
        <v>18.25</v>
      </c>
      <c r="AI5" s="117">
        <v>23.516969999999997</v>
      </c>
      <c r="AM5" t="s">
        <v>898</v>
      </c>
      <c r="AP5" s="4">
        <v>0</v>
      </c>
      <c r="AQ5" s="182">
        <f t="shared" si="3"/>
        <v>0</v>
      </c>
    </row>
    <row r="6" spans="2:47">
      <c r="B6" t="s">
        <v>609</v>
      </c>
      <c r="H6" t="s">
        <v>441</v>
      </c>
      <c r="J6" t="s">
        <v>472</v>
      </c>
      <c r="L6" t="s">
        <v>373</v>
      </c>
      <c r="N6" s="2" t="s">
        <v>899</v>
      </c>
      <c r="O6" s="10" t="s">
        <v>35</v>
      </c>
      <c r="P6" s="2" t="str">
        <f t="shared" si="0"/>
        <v>SAMI SABINSA</v>
      </c>
      <c r="Q6" s="1">
        <v>2105.3999999999996</v>
      </c>
      <c r="R6" s="11">
        <f t="shared" ca="1" si="2"/>
        <v>1.2529905374040348E-2</v>
      </c>
      <c r="S6" s="5" t="str">
        <f t="shared" si="1"/>
        <v>MY2_Solar</v>
      </c>
      <c r="T6" s="1" t="s">
        <v>887</v>
      </c>
      <c r="U6" s="5" t="s">
        <v>784</v>
      </c>
      <c r="V6" s="1" t="s">
        <v>881</v>
      </c>
      <c r="X6" s="2" t="s">
        <v>475</v>
      </c>
      <c r="AE6" t="s">
        <v>37</v>
      </c>
      <c r="AF6" s="337" t="s">
        <v>900</v>
      </c>
      <c r="AG6" t="s">
        <v>901</v>
      </c>
      <c r="AH6">
        <v>3.125</v>
      </c>
      <c r="AI6" s="117">
        <v>4.242700000000001</v>
      </c>
      <c r="AM6" t="s">
        <v>902</v>
      </c>
      <c r="AP6" s="4">
        <v>0</v>
      </c>
      <c r="AQ6" s="182">
        <f t="shared" si="3"/>
        <v>0</v>
      </c>
    </row>
    <row r="7" spans="2:47">
      <c r="B7" t="s">
        <v>428</v>
      </c>
      <c r="H7" t="s">
        <v>447</v>
      </c>
      <c r="J7" t="s">
        <v>407</v>
      </c>
      <c r="L7" t="s">
        <v>365</v>
      </c>
      <c r="N7" s="2" t="s">
        <v>903</v>
      </c>
      <c r="O7" s="10" t="s">
        <v>35</v>
      </c>
      <c r="P7" s="2" t="str">
        <f t="shared" si="0"/>
        <v>SAMI SABINSA</v>
      </c>
      <c r="Q7" s="1">
        <v>2073.5</v>
      </c>
      <c r="R7" s="11">
        <f t="shared" ca="1" si="2"/>
        <v>1.2340058322918526E-2</v>
      </c>
      <c r="S7" s="5" t="str">
        <f t="shared" si="1"/>
        <v>MY2_Solar</v>
      </c>
      <c r="T7" s="1" t="s">
        <v>887</v>
      </c>
      <c r="U7" s="5" t="s">
        <v>784</v>
      </c>
      <c r="V7" s="1" t="s">
        <v>881</v>
      </c>
      <c r="X7" s="2" t="s">
        <v>429</v>
      </c>
      <c r="AE7" t="s">
        <v>40</v>
      </c>
      <c r="AF7" s="337" t="s">
        <v>904</v>
      </c>
      <c r="AG7" t="s">
        <v>905</v>
      </c>
      <c r="AH7">
        <f>7.56-AH6-AH3</f>
        <v>1.3099999999999996</v>
      </c>
      <c r="AI7" s="117">
        <v>1.7685</v>
      </c>
      <c r="AM7" t="s">
        <v>906</v>
      </c>
      <c r="AP7" s="4">
        <v>100</v>
      </c>
      <c r="AQ7" s="182">
        <f t="shared" si="3"/>
        <v>1</v>
      </c>
    </row>
    <row r="8" spans="2:47">
      <c r="B8" t="s">
        <v>466</v>
      </c>
      <c r="H8" t="s">
        <v>468</v>
      </c>
      <c r="L8" t="s">
        <v>375</v>
      </c>
      <c r="N8" s="2" t="s">
        <v>907</v>
      </c>
      <c r="O8" s="10" t="s">
        <v>35</v>
      </c>
      <c r="P8" s="2" t="str">
        <f t="shared" si="0"/>
        <v>SAMI SABINSA</v>
      </c>
      <c r="Q8" s="1">
        <v>2153.25</v>
      </c>
      <c r="R8" s="11">
        <f t="shared" ca="1" si="2"/>
        <v>1.2814675950723085E-2</v>
      </c>
      <c r="S8" s="5" t="str">
        <f t="shared" si="1"/>
        <v>MY2_Solar</v>
      </c>
      <c r="T8" s="1" t="s">
        <v>887</v>
      </c>
      <c r="U8" s="5" t="s">
        <v>784</v>
      </c>
      <c r="V8" s="1" t="s">
        <v>881</v>
      </c>
      <c r="X8" s="2" t="s">
        <v>908</v>
      </c>
      <c r="AE8" t="s">
        <v>38</v>
      </c>
      <c r="AF8" t="s">
        <v>909</v>
      </c>
      <c r="AG8" t="s">
        <v>910</v>
      </c>
      <c r="AH8">
        <v>35.200000000000003</v>
      </c>
      <c r="AI8">
        <v>47.52</v>
      </c>
      <c r="AM8" t="s">
        <v>911</v>
      </c>
      <c r="AP8" s="4">
        <v>100</v>
      </c>
      <c r="AQ8" s="182">
        <f t="shared" si="3"/>
        <v>1</v>
      </c>
    </row>
    <row r="9" spans="2:47">
      <c r="B9" t="s">
        <v>412</v>
      </c>
      <c r="H9" t="s">
        <v>527</v>
      </c>
      <c r="L9" t="s">
        <v>912</v>
      </c>
      <c r="N9" s="2" t="s">
        <v>913</v>
      </c>
      <c r="O9" s="10" t="s">
        <v>35</v>
      </c>
      <c r="P9" s="2" t="str">
        <f t="shared" si="0"/>
        <v>SAMI SABINSA</v>
      </c>
      <c r="Q9" s="1">
        <v>2105.4</v>
      </c>
      <c r="R9" s="11">
        <f t="shared" ca="1" si="2"/>
        <v>1.252990537404035E-2</v>
      </c>
      <c r="S9" s="5" t="str">
        <f t="shared" si="1"/>
        <v>MY2_Solar</v>
      </c>
      <c r="T9" s="1" t="s">
        <v>887</v>
      </c>
      <c r="U9" s="5" t="s">
        <v>784</v>
      </c>
      <c r="V9" s="1" t="s">
        <v>881</v>
      </c>
      <c r="X9" s="2" t="s">
        <v>421</v>
      </c>
      <c r="AE9" t="s">
        <v>39</v>
      </c>
      <c r="AF9" t="s">
        <v>914</v>
      </c>
      <c r="AG9" t="s">
        <v>915</v>
      </c>
      <c r="AH9">
        <v>16.899999999999999</v>
      </c>
      <c r="AI9">
        <v>22.82</v>
      </c>
      <c r="AM9" t="s">
        <v>881</v>
      </c>
      <c r="AP9" s="4">
        <v>100</v>
      </c>
      <c r="AQ9" s="182">
        <f t="shared" si="3"/>
        <v>1</v>
      </c>
    </row>
    <row r="10" spans="2:47">
      <c r="B10" t="s">
        <v>451</v>
      </c>
      <c r="H10" t="s">
        <v>471</v>
      </c>
      <c r="L10" t="s">
        <v>916</v>
      </c>
      <c r="N10" s="2" t="s">
        <v>917</v>
      </c>
      <c r="O10" s="10" t="s">
        <v>35</v>
      </c>
      <c r="P10" s="2" t="str">
        <f t="shared" si="0"/>
        <v>SAMI SABINSA</v>
      </c>
      <c r="Q10" s="1">
        <v>2089.4499999999998</v>
      </c>
      <c r="R10" s="11">
        <f t="shared" ca="1" si="2"/>
        <v>1.2434981848479437E-2</v>
      </c>
      <c r="S10" s="5" t="str">
        <f t="shared" si="1"/>
        <v>MY2_Solar</v>
      </c>
      <c r="T10" s="1" t="s">
        <v>887</v>
      </c>
      <c r="U10" s="5" t="s">
        <v>784</v>
      </c>
      <c r="V10" s="1" t="s">
        <v>881</v>
      </c>
      <c r="X10" s="2" t="s">
        <v>918</v>
      </c>
      <c r="AE10" t="s">
        <v>41</v>
      </c>
      <c r="AF10" t="s">
        <v>919</v>
      </c>
      <c r="AG10" t="s">
        <v>920</v>
      </c>
      <c r="AH10">
        <v>9.375</v>
      </c>
      <c r="AI10" s="117">
        <v>12.656000000000001</v>
      </c>
      <c r="AM10" t="s">
        <v>921</v>
      </c>
      <c r="AP10" s="4">
        <v>100</v>
      </c>
      <c r="AQ10" s="182">
        <f t="shared" si="3"/>
        <v>1</v>
      </c>
    </row>
    <row r="11" spans="2:47">
      <c r="B11" t="s">
        <v>403</v>
      </c>
      <c r="H11" t="s">
        <v>922</v>
      </c>
      <c r="L11" t="s">
        <v>923</v>
      </c>
      <c r="N11" s="2" t="s">
        <v>924</v>
      </c>
      <c r="O11" s="10" t="s">
        <v>35</v>
      </c>
      <c r="P11" s="2" t="str">
        <f t="shared" si="0"/>
        <v>SAMI SABINSA</v>
      </c>
      <c r="Q11" s="1">
        <v>2105.4</v>
      </c>
      <c r="R11" s="11">
        <f t="shared" ca="1" si="2"/>
        <v>1.252990537404035E-2</v>
      </c>
      <c r="S11" s="5" t="str">
        <f t="shared" si="1"/>
        <v>MY2_Solar</v>
      </c>
      <c r="T11" s="1" t="s">
        <v>887</v>
      </c>
      <c r="U11" s="5" t="s">
        <v>784</v>
      </c>
      <c r="V11" s="1" t="s">
        <v>881</v>
      </c>
      <c r="X11" s="2" t="s">
        <v>925</v>
      </c>
      <c r="AE11" t="s">
        <v>42</v>
      </c>
      <c r="AF11" t="s">
        <v>926</v>
      </c>
      <c r="AG11" t="s">
        <v>927</v>
      </c>
      <c r="AH11">
        <v>13.75</v>
      </c>
      <c r="AI11" s="117">
        <v>18.5625</v>
      </c>
      <c r="AM11" t="s">
        <v>784</v>
      </c>
      <c r="AP11" s="4">
        <v>100</v>
      </c>
      <c r="AQ11" s="182">
        <f t="shared" si="3"/>
        <v>1</v>
      </c>
    </row>
    <row r="12" spans="2:47">
      <c r="B12" t="s">
        <v>419</v>
      </c>
      <c r="N12" s="2" t="s">
        <v>928</v>
      </c>
      <c r="O12" s="10" t="s">
        <v>35</v>
      </c>
      <c r="P12" s="2" t="str">
        <f t="shared" si="0"/>
        <v>SAMI SABINSA</v>
      </c>
      <c r="Q12" s="1">
        <v>2038.845</v>
      </c>
      <c r="R12" s="11">
        <f t="shared" ca="1" si="2"/>
        <v>1.213381539010891E-2</v>
      </c>
      <c r="S12" s="5" t="str">
        <f t="shared" si="1"/>
        <v>MY2_Solar</v>
      </c>
      <c r="T12" s="1" t="s">
        <v>887</v>
      </c>
      <c r="U12" s="5" t="s">
        <v>784</v>
      </c>
      <c r="V12" s="1" t="s">
        <v>881</v>
      </c>
      <c r="X12" s="2" t="s">
        <v>929</v>
      </c>
      <c r="AE12" t="s">
        <v>120</v>
      </c>
      <c r="AF12" t="s">
        <v>930</v>
      </c>
      <c r="AG12" t="s">
        <v>931</v>
      </c>
      <c r="AH12">
        <v>6.25</v>
      </c>
      <c r="AI12" s="117">
        <v>8.43</v>
      </c>
    </row>
    <row r="13" spans="2:47">
      <c r="B13" t="s">
        <v>424</v>
      </c>
      <c r="N13" s="2" t="s">
        <v>932</v>
      </c>
      <c r="O13" s="10" t="s">
        <v>35</v>
      </c>
      <c r="P13" s="2" t="str">
        <f t="shared" si="0"/>
        <v>SAMI SABINSA</v>
      </c>
      <c r="Q13" s="1">
        <v>2054.65</v>
      </c>
      <c r="R13" s="11">
        <f t="shared" ca="1" si="2"/>
        <v>1.2227875974528358E-2</v>
      </c>
      <c r="S13" s="5" t="str">
        <f t="shared" si="1"/>
        <v>MY2_Solar</v>
      </c>
      <c r="T13" s="1" t="s">
        <v>887</v>
      </c>
      <c r="U13" s="5" t="s">
        <v>784</v>
      </c>
      <c r="V13" s="1" t="s">
        <v>881</v>
      </c>
      <c r="X13" s="2" t="s">
        <v>933</v>
      </c>
    </row>
    <row r="14" spans="2:47">
      <c r="B14" t="s">
        <v>425</v>
      </c>
      <c r="N14" s="2" t="s">
        <v>934</v>
      </c>
      <c r="O14" s="10" t="s">
        <v>35</v>
      </c>
      <c r="P14" s="2" t="str">
        <f t="shared" si="0"/>
        <v>SAMI SABINSA</v>
      </c>
      <c r="Q14" s="1">
        <v>2023.04</v>
      </c>
      <c r="R14" s="11">
        <f t="shared" ca="1" si="2"/>
        <v>1.2039754805689459E-2</v>
      </c>
      <c r="S14" s="5" t="str">
        <f t="shared" si="1"/>
        <v>MY2_Solar</v>
      </c>
      <c r="T14" s="1" t="s">
        <v>887</v>
      </c>
      <c r="U14" s="5" t="s">
        <v>784</v>
      </c>
      <c r="V14" s="1" t="s">
        <v>881</v>
      </c>
      <c r="X14" s="2" t="s">
        <v>935</v>
      </c>
    </row>
    <row r="15" spans="2:47">
      <c r="B15" t="s">
        <v>427</v>
      </c>
      <c r="N15" s="2" t="s">
        <v>936</v>
      </c>
      <c r="O15" s="10" t="s">
        <v>35</v>
      </c>
      <c r="P15" s="2" t="str">
        <f t="shared" si="0"/>
        <v>SAMI SABINSA</v>
      </c>
      <c r="Q15" s="1">
        <v>2212.6999999999998</v>
      </c>
      <c r="R15" s="11">
        <f t="shared" ca="1" si="2"/>
        <v>1.3168481818722846E-2</v>
      </c>
      <c r="S15" s="5" t="str">
        <f t="shared" si="1"/>
        <v>MY2_Solar</v>
      </c>
      <c r="T15" s="1" t="s">
        <v>887</v>
      </c>
      <c r="U15" s="5" t="s">
        <v>784</v>
      </c>
      <c r="V15" s="1" t="s">
        <v>881</v>
      </c>
      <c r="X15" s="2" t="s">
        <v>937</v>
      </c>
    </row>
    <row r="16" spans="2:47">
      <c r="B16" t="s">
        <v>583</v>
      </c>
      <c r="N16" s="2" t="s">
        <v>938</v>
      </c>
      <c r="O16" s="10" t="s">
        <v>35</v>
      </c>
      <c r="P16" s="2" t="str">
        <f t="shared" si="0"/>
        <v>SAMI SABINSA</v>
      </c>
      <c r="Q16" s="1">
        <v>1548.8900000000003</v>
      </c>
      <c r="R16" s="11">
        <f t="shared" ca="1" si="2"/>
        <v>9.2179372731059951E-3</v>
      </c>
      <c r="S16" s="5" t="str">
        <f t="shared" si="1"/>
        <v>MY2_Solar</v>
      </c>
      <c r="T16" s="1" t="s">
        <v>887</v>
      </c>
      <c r="U16" s="5" t="s">
        <v>784</v>
      </c>
      <c r="V16" s="1" t="s">
        <v>881</v>
      </c>
      <c r="X16" s="2" t="s">
        <v>939</v>
      </c>
    </row>
    <row r="17" spans="2:24">
      <c r="B17" t="s">
        <v>506</v>
      </c>
      <c r="N17" s="2" t="s">
        <v>940</v>
      </c>
      <c r="O17" s="10" t="s">
        <v>35</v>
      </c>
      <c r="P17" s="2" t="str">
        <f t="shared" si="0"/>
        <v>SAMI SABINSA</v>
      </c>
      <c r="Q17" s="1">
        <v>1469.8650000000002</v>
      </c>
      <c r="R17" s="11">
        <f t="shared" ca="1" si="2"/>
        <v>8.7476343510087505E-3</v>
      </c>
      <c r="S17" s="5" t="str">
        <f t="shared" si="1"/>
        <v>MY2_Solar</v>
      </c>
      <c r="T17" s="1" t="s">
        <v>887</v>
      </c>
      <c r="U17" s="5" t="s">
        <v>784</v>
      </c>
      <c r="V17" s="1" t="s">
        <v>881</v>
      </c>
      <c r="X17" s="2" t="s">
        <v>941</v>
      </c>
    </row>
    <row r="18" spans="2:24">
      <c r="B18" t="s">
        <v>474</v>
      </c>
      <c r="N18" s="2" t="s">
        <v>942</v>
      </c>
      <c r="O18" s="10" t="s">
        <v>35</v>
      </c>
      <c r="P18" s="2" t="str">
        <f t="shared" si="0"/>
        <v>SAMI SABINSA</v>
      </c>
      <c r="Q18" s="1">
        <v>1501.4749999999999</v>
      </c>
      <c r="R18" s="11">
        <f t="shared" ca="1" si="2"/>
        <v>8.9357555198476459E-3</v>
      </c>
      <c r="S18" s="5" t="str">
        <f t="shared" si="1"/>
        <v>MY2_Solar</v>
      </c>
      <c r="T18" s="1" t="s">
        <v>887</v>
      </c>
      <c r="U18" s="5" t="s">
        <v>784</v>
      </c>
      <c r="V18" s="1" t="s">
        <v>881</v>
      </c>
      <c r="X18" s="2" t="s">
        <v>943</v>
      </c>
    </row>
    <row r="19" spans="2:24">
      <c r="B19" t="s">
        <v>675</v>
      </c>
      <c r="N19" s="2" t="s">
        <v>944</v>
      </c>
      <c r="O19" s="10" t="s">
        <v>35</v>
      </c>
      <c r="P19" s="2" t="str">
        <f t="shared" si="0"/>
        <v>SAMI SABINSA</v>
      </c>
      <c r="Q19" s="1">
        <v>1390.84</v>
      </c>
      <c r="R19" s="11">
        <f t="shared" ca="1" si="2"/>
        <v>8.2773314289115042E-3</v>
      </c>
      <c r="S19" s="5" t="str">
        <f t="shared" si="1"/>
        <v>MY2_Solar</v>
      </c>
      <c r="T19" s="1" t="s">
        <v>887</v>
      </c>
      <c r="U19" s="5" t="s">
        <v>784</v>
      </c>
      <c r="V19" s="1" t="s">
        <v>881</v>
      </c>
      <c r="X19" s="2" t="s">
        <v>945</v>
      </c>
    </row>
    <row r="20" spans="2:24">
      <c r="B20" t="s">
        <v>511</v>
      </c>
      <c r="N20" s="2" t="s">
        <v>946</v>
      </c>
      <c r="O20" s="10" t="s">
        <v>36</v>
      </c>
      <c r="P20" s="2" t="str">
        <f t="shared" si="0"/>
        <v>JUBILANT</v>
      </c>
      <c r="Q20" s="1">
        <v>1991.43</v>
      </c>
      <c r="R20" s="11">
        <f t="shared" ca="1" si="2"/>
        <v>1.1851633636850562E-2</v>
      </c>
      <c r="S20" s="5" t="str">
        <f t="shared" si="1"/>
        <v>MY3_Solar</v>
      </c>
      <c r="T20" s="1" t="s">
        <v>880</v>
      </c>
      <c r="U20" s="5" t="s">
        <v>784</v>
      </c>
      <c r="V20" s="1" t="s">
        <v>881</v>
      </c>
      <c r="X20" s="2" t="s">
        <v>408</v>
      </c>
    </row>
    <row r="21" spans="2:24">
      <c r="B21" t="s">
        <v>947</v>
      </c>
      <c r="N21" s="2" t="s">
        <v>948</v>
      </c>
      <c r="O21" s="10" t="s">
        <v>36</v>
      </c>
      <c r="P21" s="2" t="str">
        <f t="shared" si="0"/>
        <v>JUBILANT</v>
      </c>
      <c r="Q21" s="1">
        <v>1928.21</v>
      </c>
      <c r="R21" s="11">
        <f t="shared" ca="1" si="2"/>
        <v>1.1475391299172766E-2</v>
      </c>
      <c r="S21" s="5" t="str">
        <f t="shared" si="1"/>
        <v>MY3_Solar</v>
      </c>
      <c r="T21" s="1" t="s">
        <v>880</v>
      </c>
      <c r="U21" s="5" t="s">
        <v>784</v>
      </c>
      <c r="V21" s="1" t="s">
        <v>881</v>
      </c>
      <c r="X21" s="2" t="s">
        <v>949</v>
      </c>
    </row>
    <row r="22" spans="2:24">
      <c r="N22" s="2" t="s">
        <v>950</v>
      </c>
      <c r="O22" s="10" t="s">
        <v>36</v>
      </c>
      <c r="P22" s="2" t="str">
        <f t="shared" si="0"/>
        <v>JUBILANT</v>
      </c>
      <c r="Q22" s="1">
        <v>1691.1350000000002</v>
      </c>
      <c r="R22" s="11">
        <f t="shared" ca="1" si="2"/>
        <v>1.0064482532881034E-2</v>
      </c>
      <c r="S22" s="5" t="str">
        <f t="shared" si="1"/>
        <v>MY3_Solar</v>
      </c>
      <c r="T22" s="1" t="s">
        <v>880</v>
      </c>
      <c r="U22" s="5" t="s">
        <v>784</v>
      </c>
      <c r="V22" s="1" t="s">
        <v>881</v>
      </c>
    </row>
    <row r="23" spans="2:24">
      <c r="N23" s="2" t="s">
        <v>951</v>
      </c>
      <c r="O23" s="10" t="s">
        <v>36</v>
      </c>
      <c r="P23" s="2" t="str">
        <f t="shared" si="0"/>
        <v>JUBILANT</v>
      </c>
      <c r="Q23" s="1">
        <v>1961.85</v>
      </c>
      <c r="R23" s="11">
        <f t="shared" ca="1" si="2"/>
        <v>1.1675593643992144E-2</v>
      </c>
      <c r="S23" s="5" t="str">
        <f t="shared" si="1"/>
        <v>MY3_Solar</v>
      </c>
      <c r="T23" s="1" t="s">
        <v>880</v>
      </c>
      <c r="U23" s="5" t="s">
        <v>784</v>
      </c>
      <c r="V23" s="1" t="s">
        <v>881</v>
      </c>
    </row>
    <row r="24" spans="2:24">
      <c r="N24" s="2" t="s">
        <v>952</v>
      </c>
      <c r="O24" s="10" t="s">
        <v>37</v>
      </c>
      <c r="P24" s="2" t="str">
        <f t="shared" si="0"/>
        <v>STT Phase-2</v>
      </c>
      <c r="Q24" s="1">
        <v>2105.4</v>
      </c>
      <c r="R24" s="11">
        <f t="shared" ca="1" si="2"/>
        <v>1.252990537404035E-2</v>
      </c>
      <c r="S24" s="5" t="str">
        <f t="shared" si="1"/>
        <v>MY4_Solar</v>
      </c>
      <c r="T24" s="1" t="s">
        <v>887</v>
      </c>
      <c r="U24" s="5" t="s">
        <v>784</v>
      </c>
      <c r="V24" s="1" t="s">
        <v>881</v>
      </c>
    </row>
    <row r="25" spans="2:24">
      <c r="N25" s="2" t="s">
        <v>953</v>
      </c>
      <c r="O25" s="10" t="s">
        <v>37</v>
      </c>
      <c r="P25" s="2" t="str">
        <f t="shared" si="0"/>
        <v>STT Phase-2</v>
      </c>
      <c r="Q25" s="1">
        <v>2137.3000000000002</v>
      </c>
      <c r="R25" s="11">
        <f t="shared" ca="1" si="2"/>
        <v>1.2719752425162174E-2</v>
      </c>
      <c r="S25" s="5" t="str">
        <f t="shared" si="1"/>
        <v>MY4_Solar</v>
      </c>
      <c r="T25" s="1" t="s">
        <v>887</v>
      </c>
      <c r="U25" s="5" t="s">
        <v>784</v>
      </c>
      <c r="V25" s="1" t="s">
        <v>881</v>
      </c>
    </row>
    <row r="26" spans="2:24">
      <c r="N26" s="2" t="s">
        <v>954</v>
      </c>
      <c r="O26" s="10" t="s">
        <v>36</v>
      </c>
      <c r="P26" s="2" t="str">
        <f t="shared" si="0"/>
        <v>JUBILANT</v>
      </c>
      <c r="Q26" s="1">
        <v>2328.6999999999998</v>
      </c>
      <c r="R26" s="11">
        <f t="shared" ca="1" si="2"/>
        <v>1.3858834731893113E-2</v>
      </c>
      <c r="S26" s="5" t="str">
        <f t="shared" si="1"/>
        <v>MY3_Solar</v>
      </c>
      <c r="T26" s="1" t="s">
        <v>880</v>
      </c>
      <c r="U26" s="5" t="s">
        <v>784</v>
      </c>
      <c r="V26" s="1" t="s">
        <v>881</v>
      </c>
    </row>
    <row r="27" spans="2:24">
      <c r="N27" s="2" t="s">
        <v>955</v>
      </c>
      <c r="O27" s="10" t="s">
        <v>36</v>
      </c>
      <c r="P27" s="2" t="str">
        <f t="shared" si="0"/>
        <v>JUBILANT</v>
      </c>
      <c r="Q27" s="1">
        <v>2312.75</v>
      </c>
      <c r="R27" s="11">
        <f t="shared" ca="1" si="2"/>
        <v>1.3763911206332203E-2</v>
      </c>
      <c r="S27" s="5" t="str">
        <f t="shared" si="1"/>
        <v>MY3_Solar</v>
      </c>
      <c r="T27" s="1" t="s">
        <v>880</v>
      </c>
      <c r="U27" s="5" t="s">
        <v>784</v>
      </c>
      <c r="V27" s="1" t="s">
        <v>881</v>
      </c>
    </row>
    <row r="28" spans="2:24">
      <c r="N28" s="2" t="s">
        <v>956</v>
      </c>
      <c r="O28" s="10" t="s">
        <v>36</v>
      </c>
      <c r="P28" s="2" t="str">
        <f t="shared" si="0"/>
        <v>JUBILANT</v>
      </c>
      <c r="Q28" s="1">
        <v>2089.4500000000003</v>
      </c>
      <c r="R28" s="11">
        <f t="shared" ca="1" si="2"/>
        <v>1.2434981848479441E-2</v>
      </c>
      <c r="S28" s="5" t="str">
        <f t="shared" si="1"/>
        <v>MY3_Solar</v>
      </c>
      <c r="T28" s="1" t="s">
        <v>880</v>
      </c>
      <c r="U28" s="5" t="s">
        <v>784</v>
      </c>
      <c r="V28" s="1" t="s">
        <v>881</v>
      </c>
    </row>
    <row r="29" spans="2:24">
      <c r="N29" s="2" t="s">
        <v>957</v>
      </c>
      <c r="O29" s="10" t="s">
        <v>36</v>
      </c>
      <c r="P29" s="2" t="str">
        <f t="shared" si="0"/>
        <v>JUBILANT</v>
      </c>
      <c r="Q29" s="1">
        <v>2296.7999999999997</v>
      </c>
      <c r="R29" s="11">
        <f t="shared" ca="1" si="2"/>
        <v>1.3668987680771289E-2</v>
      </c>
      <c r="S29" s="5" t="str">
        <f t="shared" si="1"/>
        <v>MY3_Solar</v>
      </c>
      <c r="T29" s="1" t="s">
        <v>880</v>
      </c>
      <c r="U29" s="5" t="s">
        <v>784</v>
      </c>
      <c r="V29" s="1" t="s">
        <v>881</v>
      </c>
    </row>
    <row r="30" spans="2:24">
      <c r="N30" s="2" t="s">
        <v>958</v>
      </c>
      <c r="O30" s="10" t="s">
        <v>36</v>
      </c>
      <c r="P30" s="2" t="str">
        <f t="shared" si="0"/>
        <v>JUBILANT</v>
      </c>
      <c r="Q30" s="1">
        <v>2086.2600000000002</v>
      </c>
      <c r="R30" s="11">
        <f t="shared" ca="1" si="2"/>
        <v>1.2415997143367257E-2</v>
      </c>
      <c r="S30" s="5" t="str">
        <f t="shared" si="1"/>
        <v>MY3_Solar</v>
      </c>
      <c r="T30" s="1" t="s">
        <v>880</v>
      </c>
      <c r="U30" s="5" t="s">
        <v>784</v>
      </c>
      <c r="V30" s="1" t="s">
        <v>881</v>
      </c>
    </row>
    <row r="31" spans="2:24">
      <c r="N31" s="2" t="s">
        <v>959</v>
      </c>
      <c r="O31" s="10" t="s">
        <v>36</v>
      </c>
      <c r="P31" s="2" t="str">
        <f t="shared" si="0"/>
        <v>JUBILANT</v>
      </c>
      <c r="Q31" s="1">
        <v>1991.4300000000003</v>
      </c>
      <c r="R31" s="11">
        <f t="shared" ca="1" si="2"/>
        <v>1.1851633636850564E-2</v>
      </c>
      <c r="S31" s="5" t="str">
        <f t="shared" si="1"/>
        <v>MY3_Solar</v>
      </c>
      <c r="T31" s="1" t="s">
        <v>880</v>
      </c>
      <c r="U31" s="5" t="s">
        <v>784</v>
      </c>
      <c r="V31" s="1" t="s">
        <v>881</v>
      </c>
    </row>
    <row r="32" spans="2:24">
      <c r="N32" s="2" t="s">
        <v>960</v>
      </c>
      <c r="O32" s="10" t="s">
        <v>36</v>
      </c>
      <c r="P32" s="2" t="str">
        <f t="shared" si="0"/>
        <v>JUBILANT</v>
      </c>
      <c r="Q32" s="1">
        <v>1866.15</v>
      </c>
      <c r="R32" s="11">
        <f t="shared" ca="1" si="2"/>
        <v>1.1106052490626675E-2</v>
      </c>
      <c r="S32" s="5" t="str">
        <f t="shared" si="1"/>
        <v>MY3_Solar</v>
      </c>
      <c r="T32" s="1" t="s">
        <v>880</v>
      </c>
      <c r="U32" s="5" t="s">
        <v>784</v>
      </c>
      <c r="V32" s="1" t="s">
        <v>881</v>
      </c>
    </row>
    <row r="33" spans="14:22">
      <c r="N33" s="2" t="s">
        <v>961</v>
      </c>
      <c r="O33" s="10" t="s">
        <v>36</v>
      </c>
      <c r="P33" s="2" t="str">
        <f t="shared" si="0"/>
        <v>JUBILANT</v>
      </c>
      <c r="Q33" s="1">
        <v>2041.6000000000001</v>
      </c>
      <c r="R33" s="11">
        <f t="shared" ca="1" si="2"/>
        <v>1.2150211271796704E-2</v>
      </c>
      <c r="S33" s="5" t="str">
        <f t="shared" si="1"/>
        <v>MY3_Solar</v>
      </c>
      <c r="T33" s="1" t="s">
        <v>880</v>
      </c>
      <c r="U33" s="5" t="s">
        <v>784</v>
      </c>
      <c r="V33" s="1" t="s">
        <v>881</v>
      </c>
    </row>
    <row r="34" spans="14:22">
      <c r="N34" s="2" t="s">
        <v>962</v>
      </c>
      <c r="O34" s="10" t="s">
        <v>38</v>
      </c>
      <c r="P34" s="2" t="str">
        <f t="shared" ref="P34:P65" si="4">_xlfn.XLOOKUP(O34,AE:AE,AF:AF)</f>
        <v>UTCL</v>
      </c>
      <c r="Q34" s="1">
        <v>1563.1</v>
      </c>
      <c r="R34" s="11">
        <f t="shared" ca="1" si="2"/>
        <v>9.3025055049693502E-3</v>
      </c>
      <c r="S34" s="5" t="str">
        <f t="shared" ref="S34:S65" si="5">_xlfn.XLOOKUP(O34,AE:AE,AG:AG)</f>
        <v>MY6_Solar</v>
      </c>
      <c r="T34" s="1" t="s">
        <v>893</v>
      </c>
      <c r="U34" s="5" t="s">
        <v>784</v>
      </c>
      <c r="V34" s="1" t="s">
        <v>881</v>
      </c>
    </row>
    <row r="35" spans="14:22">
      <c r="N35" s="2" t="s">
        <v>963</v>
      </c>
      <c r="O35" s="10" t="s">
        <v>38</v>
      </c>
      <c r="P35" s="2" t="str">
        <f t="shared" si="4"/>
        <v>UTCL</v>
      </c>
      <c r="Q35" s="1">
        <v>1563.1</v>
      </c>
      <c r="R35" s="11">
        <f t="shared" ca="1" si="2"/>
        <v>9.3025055049693502E-3</v>
      </c>
      <c r="S35" s="5" t="str">
        <f t="shared" si="5"/>
        <v>MY6_Solar</v>
      </c>
      <c r="T35" s="1" t="s">
        <v>893</v>
      </c>
      <c r="U35" s="5" t="s">
        <v>784</v>
      </c>
      <c r="V35" s="1" t="s">
        <v>881</v>
      </c>
    </row>
    <row r="36" spans="14:22">
      <c r="N36" s="2" t="s">
        <v>964</v>
      </c>
      <c r="O36" s="10" t="s">
        <v>38</v>
      </c>
      <c r="P36" s="2" t="str">
        <f t="shared" si="4"/>
        <v>UTCL</v>
      </c>
      <c r="Q36" s="1">
        <v>1339.8</v>
      </c>
      <c r="R36" s="11">
        <f t="shared" ca="1" si="2"/>
        <v>7.9735761471165859E-3</v>
      </c>
      <c r="S36" s="5" t="str">
        <f t="shared" si="5"/>
        <v>MY6_Solar</v>
      </c>
      <c r="T36" s="1" t="s">
        <v>893</v>
      </c>
      <c r="U36" s="5" t="s">
        <v>784</v>
      </c>
      <c r="V36" s="1" t="s">
        <v>881</v>
      </c>
    </row>
    <row r="37" spans="14:22">
      <c r="N37" s="2" t="s">
        <v>965</v>
      </c>
      <c r="O37" s="10" t="s">
        <v>38</v>
      </c>
      <c r="P37" s="2" t="str">
        <f t="shared" si="4"/>
        <v>UTCL</v>
      </c>
      <c r="Q37" s="1">
        <v>1403.6</v>
      </c>
      <c r="R37" s="11">
        <f t="shared" ca="1" si="2"/>
        <v>8.3532702493602333E-3</v>
      </c>
      <c r="S37" s="5" t="str">
        <f t="shared" si="5"/>
        <v>MY6_Solar</v>
      </c>
      <c r="T37" s="1" t="s">
        <v>893</v>
      </c>
      <c r="U37" s="5" t="s">
        <v>784</v>
      </c>
      <c r="V37" s="1" t="s">
        <v>881</v>
      </c>
    </row>
    <row r="38" spans="14:22">
      <c r="N38" s="2" t="s">
        <v>966</v>
      </c>
      <c r="O38" s="10" t="s">
        <v>38</v>
      </c>
      <c r="P38" s="2" t="str">
        <f t="shared" si="4"/>
        <v>UTCL</v>
      </c>
      <c r="Q38" s="1">
        <v>1467.3999999999999</v>
      </c>
      <c r="R38" s="11">
        <f t="shared" ca="1" si="2"/>
        <v>8.732964351603879E-3</v>
      </c>
      <c r="S38" s="5" t="str">
        <f t="shared" si="5"/>
        <v>MY6_Solar</v>
      </c>
      <c r="T38" s="1" t="s">
        <v>893</v>
      </c>
      <c r="U38" s="5" t="s">
        <v>784</v>
      </c>
      <c r="V38" s="1" t="s">
        <v>881</v>
      </c>
    </row>
    <row r="39" spans="14:22">
      <c r="N39" s="2" t="s">
        <v>967</v>
      </c>
      <c r="O39" s="10" t="s">
        <v>38</v>
      </c>
      <c r="P39" s="2" t="str">
        <f t="shared" si="4"/>
        <v>UTCL</v>
      </c>
      <c r="Q39" s="1">
        <v>1531.2</v>
      </c>
      <c r="R39" s="11">
        <f t="shared" ca="1" si="2"/>
        <v>9.1126584538475282E-3</v>
      </c>
      <c r="S39" s="5" t="str">
        <f t="shared" si="5"/>
        <v>MY6_Solar</v>
      </c>
      <c r="T39" s="1" t="s">
        <v>893</v>
      </c>
      <c r="U39" s="5" t="s">
        <v>784</v>
      </c>
      <c r="V39" s="1" t="s">
        <v>881</v>
      </c>
    </row>
    <row r="40" spans="14:22">
      <c r="N40" s="2" t="s">
        <v>968</v>
      </c>
      <c r="O40" s="10" t="s">
        <v>38</v>
      </c>
      <c r="P40" s="2" t="str">
        <f t="shared" si="4"/>
        <v>UTCL</v>
      </c>
      <c r="Q40" s="1">
        <v>1499.3</v>
      </c>
      <c r="R40" s="11">
        <f t="shared" ca="1" si="2"/>
        <v>8.9228114027257027E-3</v>
      </c>
      <c r="S40" s="5" t="str">
        <f t="shared" si="5"/>
        <v>MY6_Solar</v>
      </c>
      <c r="T40" s="1" t="s">
        <v>893</v>
      </c>
      <c r="U40" s="5" t="s">
        <v>784</v>
      </c>
      <c r="V40" s="1" t="s">
        <v>881</v>
      </c>
    </row>
    <row r="41" spans="14:22">
      <c r="N41" s="2" t="s">
        <v>969</v>
      </c>
      <c r="O41" s="10" t="s">
        <v>38</v>
      </c>
      <c r="P41" s="2" t="str">
        <f t="shared" si="4"/>
        <v>UTCL</v>
      </c>
      <c r="Q41" s="1">
        <v>1499.3</v>
      </c>
      <c r="R41" s="11">
        <f t="shared" ca="1" si="2"/>
        <v>8.9228114027257027E-3</v>
      </c>
      <c r="S41" s="5" t="str">
        <f t="shared" si="5"/>
        <v>MY6_Solar</v>
      </c>
      <c r="T41" s="1" t="s">
        <v>893</v>
      </c>
      <c r="U41" s="5" t="s">
        <v>784</v>
      </c>
      <c r="V41" s="1" t="s">
        <v>881</v>
      </c>
    </row>
    <row r="42" spans="14:22">
      <c r="N42" s="2" t="s">
        <v>970</v>
      </c>
      <c r="O42" s="10" t="s">
        <v>38</v>
      </c>
      <c r="P42" s="2" t="str">
        <f t="shared" si="4"/>
        <v>UTCL</v>
      </c>
      <c r="Q42" s="1">
        <v>1610.9499999999998</v>
      </c>
      <c r="R42" s="11">
        <f t="shared" ca="1" si="2"/>
        <v>9.5872760816520849E-3</v>
      </c>
      <c r="S42" s="5" t="str">
        <f t="shared" si="5"/>
        <v>MY6_Solar</v>
      </c>
      <c r="T42" s="1" t="s">
        <v>893</v>
      </c>
      <c r="U42" s="5" t="s">
        <v>784</v>
      </c>
      <c r="V42" s="1" t="s">
        <v>881</v>
      </c>
    </row>
    <row r="43" spans="14:22">
      <c r="N43" s="2" t="s">
        <v>971</v>
      </c>
      <c r="O43" s="10" t="s">
        <v>38</v>
      </c>
      <c r="P43" s="2" t="str">
        <f t="shared" si="4"/>
        <v>UTCL</v>
      </c>
      <c r="Q43" s="1">
        <v>1307.8999999999999</v>
      </c>
      <c r="R43" s="11">
        <f t="shared" ca="1" si="2"/>
        <v>7.7837290959947621E-3</v>
      </c>
      <c r="S43" s="5" t="str">
        <f t="shared" si="5"/>
        <v>MY6_Solar</v>
      </c>
      <c r="T43" s="1" t="s">
        <v>893</v>
      </c>
      <c r="U43" s="5" t="s">
        <v>784</v>
      </c>
      <c r="V43" s="1" t="s">
        <v>881</v>
      </c>
    </row>
    <row r="44" spans="14:22">
      <c r="N44" s="2" t="s">
        <v>972</v>
      </c>
      <c r="O44" s="10" t="s">
        <v>38</v>
      </c>
      <c r="P44" s="2" t="str">
        <f t="shared" si="4"/>
        <v>UTCL</v>
      </c>
      <c r="Q44" s="1">
        <v>1387.65</v>
      </c>
      <c r="R44" s="11">
        <f t="shared" ca="1" si="2"/>
        <v>8.2583467237993223E-3</v>
      </c>
      <c r="S44" s="5" t="str">
        <f t="shared" si="5"/>
        <v>MY6_Solar</v>
      </c>
      <c r="T44" s="1" t="s">
        <v>893</v>
      </c>
      <c r="U44" s="5" t="s">
        <v>784</v>
      </c>
      <c r="V44" s="1" t="s">
        <v>881</v>
      </c>
    </row>
    <row r="45" spans="14:22">
      <c r="N45" s="2" t="s">
        <v>973</v>
      </c>
      <c r="O45" s="10" t="s">
        <v>38</v>
      </c>
      <c r="P45" s="2" t="str">
        <f t="shared" si="4"/>
        <v>UTCL</v>
      </c>
      <c r="Q45" s="1">
        <v>1563.1000000000001</v>
      </c>
      <c r="R45" s="11">
        <f t="shared" ca="1" si="2"/>
        <v>9.3025055049693519E-3</v>
      </c>
      <c r="S45" s="5" t="str">
        <f t="shared" si="5"/>
        <v>MY6_Solar</v>
      </c>
      <c r="T45" s="1" t="s">
        <v>893</v>
      </c>
      <c r="U45" s="5" t="s">
        <v>784</v>
      </c>
      <c r="V45" s="1" t="s">
        <v>881</v>
      </c>
    </row>
    <row r="46" spans="14:22">
      <c r="N46" s="2" t="s">
        <v>974</v>
      </c>
      <c r="O46" s="10" t="s">
        <v>38</v>
      </c>
      <c r="P46" s="2" t="str">
        <f t="shared" si="4"/>
        <v>UTCL</v>
      </c>
      <c r="Q46" s="1">
        <v>1595</v>
      </c>
      <c r="R46" s="11">
        <f t="shared" ca="1" si="2"/>
        <v>9.4923525560911739E-3</v>
      </c>
      <c r="S46" s="5" t="str">
        <f t="shared" si="5"/>
        <v>MY6_Solar</v>
      </c>
      <c r="T46" s="1" t="s">
        <v>893</v>
      </c>
      <c r="U46" s="5" t="s">
        <v>784</v>
      </c>
      <c r="V46" s="1" t="s">
        <v>881</v>
      </c>
    </row>
    <row r="47" spans="14:22">
      <c r="N47" s="2" t="s">
        <v>975</v>
      </c>
      <c r="O47" s="10" t="s">
        <v>38</v>
      </c>
      <c r="P47" s="2" t="str">
        <f t="shared" si="4"/>
        <v>UTCL</v>
      </c>
      <c r="Q47" s="1">
        <v>542.29999999999995</v>
      </c>
      <c r="R47" s="11">
        <f t="shared" ca="1" si="2"/>
        <v>3.2273998690709989E-3</v>
      </c>
      <c r="S47" s="5" t="str">
        <f t="shared" si="5"/>
        <v>MY6_Solar</v>
      </c>
      <c r="T47" s="1" t="s">
        <v>893</v>
      </c>
      <c r="U47" s="5" t="s">
        <v>784</v>
      </c>
      <c r="V47" s="1" t="s">
        <v>881</v>
      </c>
    </row>
    <row r="48" spans="14:22">
      <c r="N48" s="2" t="s">
        <v>976</v>
      </c>
      <c r="O48" s="10" t="s">
        <v>38</v>
      </c>
      <c r="P48" s="2" t="str">
        <f t="shared" si="4"/>
        <v>UTCL</v>
      </c>
      <c r="Q48" s="1">
        <v>1515.25</v>
      </c>
      <c r="R48" s="11">
        <f t="shared" ca="1" si="2"/>
        <v>9.0177349282866155E-3</v>
      </c>
      <c r="S48" s="5" t="str">
        <f t="shared" si="5"/>
        <v>MY6_Solar</v>
      </c>
      <c r="T48" s="1" t="s">
        <v>893</v>
      </c>
      <c r="U48" s="5" t="s">
        <v>784</v>
      </c>
      <c r="V48" s="1" t="s">
        <v>881</v>
      </c>
    </row>
    <row r="49" spans="14:22">
      <c r="N49" s="2" t="s">
        <v>977</v>
      </c>
      <c r="O49" s="10" t="s">
        <v>38</v>
      </c>
      <c r="P49" s="2" t="str">
        <f t="shared" si="4"/>
        <v>UTCL</v>
      </c>
      <c r="Q49" s="1">
        <v>1483.3500000000001</v>
      </c>
      <c r="R49" s="11">
        <f t="shared" ca="1" si="2"/>
        <v>8.8278878771647935E-3</v>
      </c>
      <c r="S49" s="5" t="str">
        <f t="shared" si="5"/>
        <v>MY6_Solar</v>
      </c>
      <c r="T49" s="1" t="s">
        <v>893</v>
      </c>
      <c r="U49" s="5" t="s">
        <v>784</v>
      </c>
      <c r="V49" s="1" t="s">
        <v>881</v>
      </c>
    </row>
    <row r="50" spans="14:22">
      <c r="N50" s="2" t="s">
        <v>978</v>
      </c>
      <c r="O50" s="10" t="s">
        <v>38</v>
      </c>
      <c r="P50" s="2" t="str">
        <f t="shared" si="4"/>
        <v>UTCL</v>
      </c>
      <c r="Q50" s="1">
        <v>1228.1499999999999</v>
      </c>
      <c r="R50" s="11">
        <f t="shared" ca="1" si="2"/>
        <v>7.3091114681902037E-3</v>
      </c>
      <c r="S50" s="5" t="str">
        <f t="shared" si="5"/>
        <v>MY6_Solar</v>
      </c>
      <c r="T50" s="1" t="s">
        <v>893</v>
      </c>
      <c r="U50" s="5" t="s">
        <v>784</v>
      </c>
      <c r="V50" s="1" t="s">
        <v>881</v>
      </c>
    </row>
    <row r="51" spans="14:22">
      <c r="N51" s="2" t="s">
        <v>979</v>
      </c>
      <c r="O51" s="10" t="s">
        <v>38</v>
      </c>
      <c r="P51" s="2" t="str">
        <f t="shared" si="4"/>
        <v>UTCL</v>
      </c>
      <c r="Q51" s="1">
        <v>1387.6499999999999</v>
      </c>
      <c r="R51" s="11">
        <f t="shared" ca="1" si="2"/>
        <v>8.2583467237993206E-3</v>
      </c>
      <c r="S51" s="5" t="str">
        <f t="shared" si="5"/>
        <v>MY6_Solar</v>
      </c>
      <c r="T51" s="1" t="s">
        <v>893</v>
      </c>
      <c r="U51" s="5" t="s">
        <v>784</v>
      </c>
      <c r="V51" s="1" t="s">
        <v>881</v>
      </c>
    </row>
    <row r="52" spans="14:22">
      <c r="N52" s="2" t="s">
        <v>980</v>
      </c>
      <c r="O52" s="10" t="s">
        <v>38</v>
      </c>
      <c r="P52" s="2" t="str">
        <f t="shared" si="4"/>
        <v>UTCL</v>
      </c>
      <c r="Q52" s="1">
        <v>1483.35</v>
      </c>
      <c r="R52" s="11">
        <f t="shared" ca="1" si="2"/>
        <v>8.8278878771647917E-3</v>
      </c>
      <c r="S52" s="5" t="str">
        <f t="shared" si="5"/>
        <v>MY6_Solar</v>
      </c>
      <c r="T52" s="1" t="s">
        <v>893</v>
      </c>
      <c r="U52" s="5" t="s">
        <v>784</v>
      </c>
      <c r="V52" s="1" t="s">
        <v>881</v>
      </c>
    </row>
    <row r="53" spans="14:22">
      <c r="N53" s="2" t="s">
        <v>981</v>
      </c>
      <c r="O53" s="10" t="s">
        <v>38</v>
      </c>
      <c r="P53" s="2" t="str">
        <f t="shared" si="4"/>
        <v>UTCL</v>
      </c>
      <c r="Q53" s="1">
        <v>1515.2499999999998</v>
      </c>
      <c r="R53" s="11">
        <f t="shared" ca="1" si="2"/>
        <v>9.0177349282866137E-3</v>
      </c>
      <c r="S53" s="5" t="str">
        <f t="shared" si="5"/>
        <v>MY6_Solar</v>
      </c>
      <c r="T53" s="1" t="s">
        <v>893</v>
      </c>
      <c r="U53" s="5" t="s">
        <v>784</v>
      </c>
      <c r="V53" s="1" t="s">
        <v>881</v>
      </c>
    </row>
    <row r="54" spans="14:22">
      <c r="N54" s="2" t="s">
        <v>982</v>
      </c>
      <c r="O54" s="10" t="s">
        <v>38</v>
      </c>
      <c r="P54" s="2" t="str">
        <f t="shared" si="4"/>
        <v>UTCL</v>
      </c>
      <c r="Q54" s="1">
        <v>1579.0499999999997</v>
      </c>
      <c r="R54" s="11">
        <f t="shared" ca="1" si="2"/>
        <v>9.3974290305302612E-3</v>
      </c>
      <c r="S54" s="5" t="str">
        <f t="shared" si="5"/>
        <v>MY6_Solar</v>
      </c>
      <c r="T54" s="1" t="s">
        <v>893</v>
      </c>
      <c r="U54" s="5" t="s">
        <v>784</v>
      </c>
      <c r="V54" s="1" t="s">
        <v>881</v>
      </c>
    </row>
    <row r="55" spans="14:22">
      <c r="N55" s="2" t="s">
        <v>983</v>
      </c>
      <c r="O55" s="2" t="s">
        <v>38</v>
      </c>
      <c r="P55" s="2" t="str">
        <f t="shared" si="4"/>
        <v>UTCL</v>
      </c>
      <c r="Q55" s="1">
        <v>1371.7</v>
      </c>
      <c r="R55" s="11">
        <f t="shared" ca="1" si="2"/>
        <v>8.1634231982384096E-3</v>
      </c>
      <c r="S55" s="5" t="str">
        <f t="shared" si="5"/>
        <v>MY6_Solar</v>
      </c>
      <c r="T55" s="1" t="s">
        <v>893</v>
      </c>
      <c r="U55" s="5" t="s">
        <v>784</v>
      </c>
      <c r="V55" s="1" t="s">
        <v>881</v>
      </c>
    </row>
    <row r="56" spans="14:22">
      <c r="N56" s="2" t="s">
        <v>984</v>
      </c>
      <c r="O56" s="2" t="s">
        <v>38</v>
      </c>
      <c r="P56" s="2" t="str">
        <f t="shared" si="4"/>
        <v>UTCL</v>
      </c>
      <c r="Q56" s="1">
        <v>1323.8500000000001</v>
      </c>
      <c r="R56" s="11">
        <f t="shared" ca="1" si="2"/>
        <v>7.8786526215556749E-3</v>
      </c>
      <c r="S56" s="5" t="str">
        <f t="shared" si="5"/>
        <v>MY6_Solar</v>
      </c>
      <c r="T56" s="1" t="s">
        <v>893</v>
      </c>
      <c r="U56" s="5" t="s">
        <v>784</v>
      </c>
      <c r="V56" s="1" t="s">
        <v>881</v>
      </c>
    </row>
    <row r="57" spans="14:22">
      <c r="N57" s="2" t="s">
        <v>985</v>
      </c>
      <c r="O57" s="2" t="s">
        <v>38</v>
      </c>
      <c r="P57" s="2" t="str">
        <f t="shared" si="4"/>
        <v>UTCL</v>
      </c>
      <c r="Q57" s="1">
        <v>1403.6</v>
      </c>
      <c r="R57" s="11">
        <f t="shared" ca="1" si="2"/>
        <v>8.3532702493602333E-3</v>
      </c>
      <c r="S57" s="5" t="str">
        <f t="shared" si="5"/>
        <v>MY6_Solar</v>
      </c>
      <c r="T57" s="1" t="s">
        <v>893</v>
      </c>
      <c r="U57" s="5" t="s">
        <v>784</v>
      </c>
      <c r="V57" s="1" t="s">
        <v>881</v>
      </c>
    </row>
    <row r="58" spans="14:22">
      <c r="N58" s="2" t="s">
        <v>986</v>
      </c>
      <c r="O58" s="2" t="s">
        <v>38</v>
      </c>
      <c r="P58" s="2" t="str">
        <f t="shared" si="4"/>
        <v>UTCL</v>
      </c>
      <c r="Q58" s="1">
        <v>1467.4</v>
      </c>
      <c r="R58" s="11">
        <f t="shared" ca="1" si="2"/>
        <v>8.7329643516038807E-3</v>
      </c>
      <c r="S58" s="5" t="str">
        <f t="shared" si="5"/>
        <v>MY6_Solar</v>
      </c>
      <c r="T58" s="1" t="s">
        <v>893</v>
      </c>
      <c r="U58" s="5" t="s">
        <v>784</v>
      </c>
      <c r="V58" s="1" t="s">
        <v>881</v>
      </c>
    </row>
    <row r="59" spans="14:22">
      <c r="N59" s="2" t="s">
        <v>987</v>
      </c>
      <c r="O59" s="2" t="s">
        <v>38</v>
      </c>
      <c r="P59" s="2" t="str">
        <f t="shared" si="4"/>
        <v>UTCL</v>
      </c>
      <c r="Q59" s="1">
        <v>1403.6000000000001</v>
      </c>
      <c r="R59" s="11">
        <f t="shared" ca="1" si="2"/>
        <v>8.3532702493602333E-3</v>
      </c>
      <c r="S59" s="5" t="str">
        <f t="shared" si="5"/>
        <v>MY6_Solar</v>
      </c>
      <c r="T59" s="1" t="s">
        <v>893</v>
      </c>
      <c r="U59" s="5" t="s">
        <v>784</v>
      </c>
      <c r="V59" s="1" t="s">
        <v>881</v>
      </c>
    </row>
    <row r="60" spans="14:22">
      <c r="N60" s="2" t="s">
        <v>988</v>
      </c>
      <c r="O60" s="2" t="s">
        <v>38</v>
      </c>
      <c r="P60" s="2" t="str">
        <f t="shared" si="4"/>
        <v>UTCL</v>
      </c>
      <c r="Q60" s="1">
        <v>1371.7</v>
      </c>
      <c r="R60" s="11">
        <f t="shared" ca="1" si="2"/>
        <v>8.1634231982384096E-3</v>
      </c>
      <c r="S60" s="5" t="str">
        <f t="shared" si="5"/>
        <v>MY6_Solar</v>
      </c>
      <c r="T60" s="1" t="s">
        <v>893</v>
      </c>
      <c r="U60" s="5" t="s">
        <v>784</v>
      </c>
      <c r="V60" s="1" t="s">
        <v>881</v>
      </c>
    </row>
    <row r="61" spans="14:22">
      <c r="N61" s="2" t="s">
        <v>989</v>
      </c>
      <c r="O61" s="2" t="s">
        <v>38</v>
      </c>
      <c r="P61" s="2" t="str">
        <f t="shared" si="4"/>
        <v>UTCL</v>
      </c>
      <c r="Q61" s="1">
        <v>1435.4999999999998</v>
      </c>
      <c r="R61" s="11">
        <f t="shared" ca="1" si="2"/>
        <v>8.5431173004820553E-3</v>
      </c>
      <c r="S61" s="5" t="str">
        <f t="shared" si="5"/>
        <v>MY6_Solar</v>
      </c>
      <c r="T61" s="1" t="s">
        <v>893</v>
      </c>
      <c r="U61" s="5" t="s">
        <v>784</v>
      </c>
      <c r="V61" s="1" t="s">
        <v>881</v>
      </c>
    </row>
    <row r="62" spans="14:22">
      <c r="N62" s="2" t="s">
        <v>990</v>
      </c>
      <c r="O62" s="2" t="s">
        <v>38</v>
      </c>
      <c r="P62" s="2" t="str">
        <f t="shared" si="4"/>
        <v>UTCL</v>
      </c>
      <c r="Q62" s="1">
        <v>1483.3500000000001</v>
      </c>
      <c r="R62" s="11">
        <f t="shared" ca="1" si="2"/>
        <v>8.8278878771647935E-3</v>
      </c>
      <c r="S62" s="5" t="str">
        <f t="shared" si="5"/>
        <v>MY6_Solar</v>
      </c>
      <c r="T62" s="1" t="s">
        <v>893</v>
      </c>
      <c r="U62" s="5" t="s">
        <v>784</v>
      </c>
      <c r="V62" s="1" t="s">
        <v>881</v>
      </c>
    </row>
    <row r="63" spans="14:22">
      <c r="N63" s="2" t="s">
        <v>991</v>
      </c>
      <c r="O63" s="2" t="s">
        <v>38</v>
      </c>
      <c r="P63" s="2" t="str">
        <f t="shared" si="4"/>
        <v>UTCL</v>
      </c>
      <c r="Q63" s="1">
        <v>1307.9000000000001</v>
      </c>
      <c r="R63" s="11">
        <f t="shared" ca="1" si="2"/>
        <v>7.783729095994763E-3</v>
      </c>
      <c r="S63" s="5" t="str">
        <f t="shared" si="5"/>
        <v>MY6_Solar</v>
      </c>
      <c r="T63" s="1" t="s">
        <v>893</v>
      </c>
      <c r="U63" s="5" t="s">
        <v>784</v>
      </c>
      <c r="V63" s="1" t="s">
        <v>881</v>
      </c>
    </row>
    <row r="64" spans="14:22">
      <c r="N64" s="2" t="s">
        <v>992</v>
      </c>
      <c r="O64" s="2" t="s">
        <v>38</v>
      </c>
      <c r="P64" s="2" t="str">
        <f t="shared" si="4"/>
        <v>UTCL</v>
      </c>
      <c r="Q64" s="1">
        <v>1515.25</v>
      </c>
      <c r="R64" s="11">
        <f t="shared" ca="1" si="2"/>
        <v>9.0177349282866155E-3</v>
      </c>
      <c r="S64" s="5" t="str">
        <f t="shared" si="5"/>
        <v>MY6_Solar</v>
      </c>
      <c r="T64" s="1" t="s">
        <v>893</v>
      </c>
      <c r="U64" s="5" t="s">
        <v>784</v>
      </c>
      <c r="V64" s="1" t="s">
        <v>881</v>
      </c>
    </row>
    <row r="65" spans="14:22">
      <c r="N65" s="2" t="s">
        <v>993</v>
      </c>
      <c r="O65" s="2" t="s">
        <v>38</v>
      </c>
      <c r="P65" s="2" t="str">
        <f t="shared" si="4"/>
        <v>UTCL</v>
      </c>
      <c r="Q65" s="1">
        <v>1563.1000000000001</v>
      </c>
      <c r="R65" s="11">
        <f t="shared" ca="1" si="2"/>
        <v>9.3025055049693519E-3</v>
      </c>
      <c r="S65" s="5" t="str">
        <f t="shared" si="5"/>
        <v>MY6_Solar</v>
      </c>
      <c r="T65" s="1" t="s">
        <v>893</v>
      </c>
      <c r="U65" s="5" t="s">
        <v>784</v>
      </c>
      <c r="V65" s="1" t="s">
        <v>881</v>
      </c>
    </row>
    <row r="66" spans="14:22">
      <c r="N66" s="2" t="s">
        <v>994</v>
      </c>
      <c r="O66" s="2" t="s">
        <v>39</v>
      </c>
      <c r="P66" s="2" t="str">
        <f t="shared" ref="P66:P85" si="6">_xlfn.XLOOKUP(O66,AE:AE,AF:AF)</f>
        <v>APPL</v>
      </c>
      <c r="Q66" s="1">
        <v>2149.48</v>
      </c>
      <c r="R66" s="11">
        <f t="shared" ca="1" si="2"/>
        <v>1.2792239481045051E-2</v>
      </c>
      <c r="S66" s="5" t="str">
        <f t="shared" ref="S66:S98" si="7">_xlfn.XLOOKUP(O66,AE:AE,AG:AG)</f>
        <v>MY7_Solar</v>
      </c>
      <c r="T66" s="1" t="s">
        <v>898</v>
      </c>
      <c r="U66" s="5" t="s">
        <v>784</v>
      </c>
      <c r="V66" s="1" t="s">
        <v>881</v>
      </c>
    </row>
    <row r="67" spans="14:22">
      <c r="N67" s="2" t="s">
        <v>995</v>
      </c>
      <c r="O67" s="2" t="s">
        <v>39</v>
      </c>
      <c r="P67" s="2" t="str">
        <f t="shared" si="6"/>
        <v>APPL</v>
      </c>
      <c r="Q67" s="1">
        <v>1991.4300000000003</v>
      </c>
      <c r="R67" s="11">
        <f t="shared" ca="1" si="2"/>
        <v>1.1851633636850564E-2</v>
      </c>
      <c r="S67" s="5" t="str">
        <f t="shared" si="7"/>
        <v>MY7_Solar</v>
      </c>
      <c r="T67" s="1" t="s">
        <v>898</v>
      </c>
      <c r="U67" s="5" t="s">
        <v>784</v>
      </c>
      <c r="V67" s="1" t="s">
        <v>881</v>
      </c>
    </row>
    <row r="68" spans="14:22">
      <c r="N68" s="2" t="s">
        <v>996</v>
      </c>
      <c r="O68" s="2" t="s">
        <v>39</v>
      </c>
      <c r="P68" s="2" t="str">
        <f t="shared" si="6"/>
        <v>APPL</v>
      </c>
      <c r="Q68" s="1">
        <v>2181.09</v>
      </c>
      <c r="R68" s="11">
        <f t="shared" ref="R68:R163" ca="1" si="8">Q68/$AC$4</f>
        <v>1.298036064988395E-2</v>
      </c>
      <c r="S68" s="5" t="str">
        <f t="shared" si="7"/>
        <v>MY7_Solar</v>
      </c>
      <c r="T68" s="1" t="s">
        <v>898</v>
      </c>
      <c r="U68" s="5" t="s">
        <v>784</v>
      </c>
      <c r="V68" s="1" t="s">
        <v>881</v>
      </c>
    </row>
    <row r="69" spans="14:22">
      <c r="N69" s="2" t="s">
        <v>997</v>
      </c>
      <c r="O69" s="2" t="s">
        <v>39</v>
      </c>
      <c r="P69" s="2" t="str">
        <f t="shared" si="6"/>
        <v>APPL</v>
      </c>
      <c r="Q69" s="1">
        <v>1959.8200000000002</v>
      </c>
      <c r="R69" s="11">
        <f t="shared" ca="1" si="8"/>
        <v>1.1663512468011665E-2</v>
      </c>
      <c r="S69" s="5" t="str">
        <f t="shared" si="7"/>
        <v>MY7_Solar</v>
      </c>
      <c r="T69" s="1" t="s">
        <v>898</v>
      </c>
      <c r="U69" s="5" t="s">
        <v>784</v>
      </c>
      <c r="V69" s="1" t="s">
        <v>881</v>
      </c>
    </row>
    <row r="70" spans="14:22">
      <c r="N70" s="2" t="s">
        <v>998</v>
      </c>
      <c r="O70" s="2" t="s">
        <v>39</v>
      </c>
      <c r="P70" s="2" t="str">
        <f t="shared" si="6"/>
        <v>APPL</v>
      </c>
      <c r="Q70" s="1">
        <v>1975.6250000000002</v>
      </c>
      <c r="R70" s="11">
        <f t="shared" ca="1" si="8"/>
        <v>1.1757573052431115E-2</v>
      </c>
      <c r="S70" s="5" t="str">
        <f t="shared" si="7"/>
        <v>MY7_Solar</v>
      </c>
      <c r="T70" s="1" t="s">
        <v>898</v>
      </c>
      <c r="U70" s="5" t="s">
        <v>784</v>
      </c>
      <c r="V70" s="1" t="s">
        <v>881</v>
      </c>
    </row>
    <row r="71" spans="14:22">
      <c r="N71" s="2" t="s">
        <v>999</v>
      </c>
      <c r="O71" s="2" t="s">
        <v>39</v>
      </c>
      <c r="P71" s="2" t="str">
        <f t="shared" si="6"/>
        <v>APPL</v>
      </c>
      <c r="Q71" s="1">
        <v>1817.5750000000003</v>
      </c>
      <c r="R71" s="11">
        <f t="shared" ca="1" si="8"/>
        <v>1.0816967208236626E-2</v>
      </c>
      <c r="S71" s="5" t="str">
        <f t="shared" si="7"/>
        <v>MY7_Solar</v>
      </c>
      <c r="T71" s="1" t="s">
        <v>898</v>
      </c>
      <c r="U71" s="5" t="s">
        <v>784</v>
      </c>
      <c r="V71" s="1" t="s">
        <v>881</v>
      </c>
    </row>
    <row r="72" spans="14:22">
      <c r="N72" s="2" t="s">
        <v>1000</v>
      </c>
      <c r="O72" s="2" t="s">
        <v>39</v>
      </c>
      <c r="P72" s="2" t="str">
        <f t="shared" si="6"/>
        <v>APPL</v>
      </c>
      <c r="Q72" s="1">
        <v>2007.2350000000001</v>
      </c>
      <c r="R72" s="11">
        <f t="shared" ca="1" si="8"/>
        <v>1.1945694221270012E-2</v>
      </c>
      <c r="S72" s="5" t="str">
        <f t="shared" si="7"/>
        <v>MY7_Solar</v>
      </c>
      <c r="T72" s="1" t="s">
        <v>898</v>
      </c>
      <c r="U72" s="5" t="s">
        <v>784</v>
      </c>
      <c r="V72" s="1" t="s">
        <v>881</v>
      </c>
    </row>
    <row r="73" spans="14:22">
      <c r="N73" s="2" t="s">
        <v>1001</v>
      </c>
      <c r="O73" s="2" t="s">
        <v>39</v>
      </c>
      <c r="P73" s="2" t="str">
        <f t="shared" si="6"/>
        <v>APPL</v>
      </c>
      <c r="Q73" s="1">
        <v>2102.0650000000001</v>
      </c>
      <c r="R73" s="11">
        <f t="shared" ca="1" si="8"/>
        <v>1.2510057727786706E-2</v>
      </c>
      <c r="S73" s="5" t="str">
        <f t="shared" si="7"/>
        <v>MY7_Solar</v>
      </c>
      <c r="T73" s="1" t="s">
        <v>898</v>
      </c>
      <c r="U73" s="5" t="s">
        <v>784</v>
      </c>
      <c r="V73" s="1" t="s">
        <v>881</v>
      </c>
    </row>
    <row r="74" spans="14:22">
      <c r="N74" s="2" t="s">
        <v>1002</v>
      </c>
      <c r="O74" s="2" t="s">
        <v>39</v>
      </c>
      <c r="P74" s="2" t="str">
        <f t="shared" si="6"/>
        <v>APPL</v>
      </c>
      <c r="Q74" s="1">
        <v>1485.67</v>
      </c>
      <c r="R74" s="11">
        <f t="shared" ca="1" si="8"/>
        <v>8.8416949354281973E-3</v>
      </c>
      <c r="S74" s="5" t="str">
        <f t="shared" si="7"/>
        <v>MY7_Solar</v>
      </c>
      <c r="T74" s="1" t="s">
        <v>898</v>
      </c>
      <c r="U74" s="5" t="s">
        <v>784</v>
      </c>
      <c r="V74" s="1" t="s">
        <v>881</v>
      </c>
    </row>
    <row r="75" spans="14:22">
      <c r="N75" s="2" t="s">
        <v>1003</v>
      </c>
      <c r="O75" s="2" t="s">
        <v>39</v>
      </c>
      <c r="P75" s="2" t="str">
        <f t="shared" si="6"/>
        <v>APPL</v>
      </c>
      <c r="Q75" s="1">
        <v>1232.79</v>
      </c>
      <c r="R75" s="11">
        <f t="shared" ca="1" si="8"/>
        <v>7.3367255847170149E-3</v>
      </c>
      <c r="S75" s="5" t="str">
        <f t="shared" si="7"/>
        <v>MY7_Solar</v>
      </c>
      <c r="T75" s="1" t="s">
        <v>898</v>
      </c>
      <c r="U75" s="5" t="s">
        <v>784</v>
      </c>
      <c r="V75" s="1" t="s">
        <v>881</v>
      </c>
    </row>
    <row r="76" spans="14:22">
      <c r="N76" s="2" t="s">
        <v>1004</v>
      </c>
      <c r="O76" s="2" t="s">
        <v>39</v>
      </c>
      <c r="P76" s="2" t="str">
        <f t="shared" si="6"/>
        <v>APPL</v>
      </c>
      <c r="Q76" s="1">
        <v>1327.62</v>
      </c>
      <c r="R76" s="11">
        <f t="shared" ca="1" si="8"/>
        <v>7.9010890912337081E-3</v>
      </c>
      <c r="S76" s="5" t="str">
        <f t="shared" si="7"/>
        <v>MY7_Solar</v>
      </c>
      <c r="T76" s="1" t="s">
        <v>898</v>
      </c>
      <c r="U76" s="5" t="s">
        <v>784</v>
      </c>
      <c r="V76" s="1" t="s">
        <v>881</v>
      </c>
    </row>
    <row r="77" spans="14:22">
      <c r="N77" s="2" t="s">
        <v>1005</v>
      </c>
      <c r="O77" s="2" t="s">
        <v>39</v>
      </c>
      <c r="P77" s="2" t="str">
        <f t="shared" si="6"/>
        <v>APPL</v>
      </c>
      <c r="Q77" s="1">
        <v>1137.96</v>
      </c>
      <c r="R77" s="11">
        <f t="shared" ca="1" si="8"/>
        <v>6.7723620782003217E-3</v>
      </c>
      <c r="S77" s="5" t="str">
        <f t="shared" si="7"/>
        <v>MY7_Solar</v>
      </c>
      <c r="T77" s="1" t="s">
        <v>898</v>
      </c>
      <c r="U77" s="5" t="s">
        <v>784</v>
      </c>
      <c r="V77" s="1" t="s">
        <v>881</v>
      </c>
    </row>
    <row r="78" spans="14:22">
      <c r="N78" s="2" t="s">
        <v>1006</v>
      </c>
      <c r="O78" s="2" t="s">
        <v>40</v>
      </c>
      <c r="P78" s="2" t="str">
        <f t="shared" si="6"/>
        <v>STT Phase-3</v>
      </c>
      <c r="Q78" s="1">
        <v>916.68999999999994</v>
      </c>
      <c r="R78" s="11">
        <f t="shared" ca="1" si="8"/>
        <v>5.4555138963280365E-3</v>
      </c>
      <c r="S78" s="5" t="str">
        <f t="shared" si="7"/>
        <v>MY5_Solar</v>
      </c>
      <c r="T78" s="1" t="s">
        <v>898</v>
      </c>
      <c r="U78" s="5" t="s">
        <v>784</v>
      </c>
      <c r="V78" s="1" t="s">
        <v>881</v>
      </c>
    </row>
    <row r="79" spans="14:22">
      <c r="N79" s="2" t="s">
        <v>1007</v>
      </c>
      <c r="O79" s="2" t="s">
        <v>40</v>
      </c>
      <c r="P79" s="2" t="str">
        <f t="shared" si="6"/>
        <v>STT Phase-3</v>
      </c>
      <c r="Q79" s="1">
        <v>853.47</v>
      </c>
      <c r="R79" s="11">
        <f t="shared" ca="1" si="8"/>
        <v>5.0792715586502413E-3</v>
      </c>
      <c r="S79" s="5" t="str">
        <f t="shared" si="7"/>
        <v>MY5_Solar</v>
      </c>
      <c r="T79" s="1" t="s">
        <v>898</v>
      </c>
      <c r="U79" s="5" t="s">
        <v>784</v>
      </c>
      <c r="V79" s="1" t="s">
        <v>881</v>
      </c>
    </row>
    <row r="80" spans="14:22">
      <c r="N80" s="2" t="s">
        <v>1008</v>
      </c>
      <c r="O80" s="2" t="s">
        <v>41</v>
      </c>
      <c r="P80" s="2" t="str">
        <f t="shared" si="6"/>
        <v>PML</v>
      </c>
      <c r="Q80" s="1">
        <v>2023.04</v>
      </c>
      <c r="R80" s="11">
        <f t="shared" ca="1" si="8"/>
        <v>1.2039754805689459E-2</v>
      </c>
      <c r="S80" s="5" t="str">
        <f t="shared" si="7"/>
        <v>MY8_Solar</v>
      </c>
      <c r="T80" s="1" t="s">
        <v>898</v>
      </c>
      <c r="U80" s="5" t="s">
        <v>784</v>
      </c>
      <c r="V80" s="1" t="s">
        <v>881</v>
      </c>
    </row>
    <row r="81" spans="14:22">
      <c r="N81" s="2" t="s">
        <v>1009</v>
      </c>
      <c r="O81" s="2" t="s">
        <v>41</v>
      </c>
      <c r="P81" s="2" t="str">
        <f t="shared" si="6"/>
        <v>PML</v>
      </c>
      <c r="Q81" s="1">
        <v>2054.6500000000005</v>
      </c>
      <c r="R81" s="11">
        <f t="shared" ca="1" si="8"/>
        <v>1.2227875974528362E-2</v>
      </c>
      <c r="S81" s="5" t="str">
        <f t="shared" si="7"/>
        <v>MY8_Solar</v>
      </c>
      <c r="T81" s="1" t="s">
        <v>898</v>
      </c>
      <c r="U81" s="5" t="s">
        <v>784</v>
      </c>
      <c r="V81" s="1" t="s">
        <v>881</v>
      </c>
    </row>
    <row r="82" spans="14:22">
      <c r="N82" s="2" t="s">
        <v>1010</v>
      </c>
      <c r="O82" s="2" t="s">
        <v>41</v>
      </c>
      <c r="P82" s="2" t="str">
        <f t="shared" si="6"/>
        <v>PML</v>
      </c>
      <c r="Q82" s="1">
        <v>1864.99</v>
      </c>
      <c r="R82" s="11">
        <f t="shared" ca="1" si="8"/>
        <v>1.1099148961494972E-2</v>
      </c>
      <c r="S82" s="5" t="str">
        <f t="shared" si="7"/>
        <v>MY8_Solar</v>
      </c>
      <c r="T82" s="1" t="s">
        <v>898</v>
      </c>
      <c r="U82" s="5" t="s">
        <v>784</v>
      </c>
      <c r="V82" s="1" t="s">
        <v>881</v>
      </c>
    </row>
    <row r="83" spans="14:22">
      <c r="N83" s="2" t="s">
        <v>1011</v>
      </c>
      <c r="O83" s="2" t="s">
        <v>41</v>
      </c>
      <c r="P83" s="2" t="str">
        <f t="shared" si="6"/>
        <v>PML</v>
      </c>
      <c r="Q83" s="1">
        <v>2086.2600000000002</v>
      </c>
      <c r="R83" s="11">
        <f t="shared" ca="1" si="8"/>
        <v>1.2415997143367257E-2</v>
      </c>
      <c r="S83" s="5" t="str">
        <f t="shared" si="7"/>
        <v>MY8_Solar</v>
      </c>
      <c r="T83" s="1" t="s">
        <v>898</v>
      </c>
      <c r="U83" s="5" t="s">
        <v>784</v>
      </c>
      <c r="V83" s="1" t="s">
        <v>881</v>
      </c>
    </row>
    <row r="84" spans="14:22">
      <c r="N84" s="2" t="s">
        <v>1012</v>
      </c>
      <c r="O84" s="2" t="s">
        <v>41</v>
      </c>
      <c r="P84" s="2" t="str">
        <f t="shared" si="6"/>
        <v>PML</v>
      </c>
      <c r="Q84" s="1">
        <v>2275.92</v>
      </c>
      <c r="R84" s="11">
        <f t="shared" ca="1" si="8"/>
        <v>1.3544724156400643E-2</v>
      </c>
      <c r="S84" s="5" t="str">
        <f t="shared" si="7"/>
        <v>MY8_Solar</v>
      </c>
      <c r="T84" s="1" t="s">
        <v>898</v>
      </c>
      <c r="U84" s="5" t="s">
        <v>784</v>
      </c>
      <c r="V84" s="1" t="s">
        <v>881</v>
      </c>
    </row>
    <row r="85" spans="14:22">
      <c r="N85" s="2" t="s">
        <v>1013</v>
      </c>
      <c r="O85" s="2" t="s">
        <v>41</v>
      </c>
      <c r="P85" s="2" t="str">
        <f t="shared" si="6"/>
        <v>PML</v>
      </c>
      <c r="Q85" s="1">
        <v>1264.4000000000001</v>
      </c>
      <c r="R85" s="11">
        <f t="shared" ca="1" si="8"/>
        <v>7.5248467535559129E-3</v>
      </c>
      <c r="S85" s="5" t="str">
        <f t="shared" si="7"/>
        <v>MY8_Solar</v>
      </c>
      <c r="T85" s="1" t="s">
        <v>898</v>
      </c>
      <c r="U85" s="5" t="s">
        <v>784</v>
      </c>
      <c r="V85" s="1" t="s">
        <v>881</v>
      </c>
    </row>
    <row r="86" spans="14:22">
      <c r="N86" s="2" t="s">
        <v>1014</v>
      </c>
      <c r="O86" s="2" t="s">
        <v>42</v>
      </c>
      <c r="P86" s="2" t="s">
        <v>926</v>
      </c>
      <c r="Q86" s="1">
        <v>1232.79</v>
      </c>
      <c r="R86" s="11">
        <f t="shared" ca="1" si="8"/>
        <v>7.3367255847170149E-3</v>
      </c>
      <c r="S86" s="5" t="str">
        <f t="shared" si="7"/>
        <v>MY9_Solar</v>
      </c>
      <c r="T86" s="1" t="s">
        <v>880</v>
      </c>
      <c r="U86" s="5" t="s">
        <v>784</v>
      </c>
      <c r="V86" s="1" t="s">
        <v>881</v>
      </c>
    </row>
    <row r="87" spans="14:22">
      <c r="N87" s="2" t="s">
        <v>1015</v>
      </c>
      <c r="O87" s="2" t="s">
        <v>42</v>
      </c>
      <c r="P87" s="2" t="s">
        <v>926</v>
      </c>
      <c r="Q87" s="1">
        <v>1296.01</v>
      </c>
      <c r="R87" s="11">
        <f t="shared" ca="1" si="8"/>
        <v>7.7129679223948101E-3</v>
      </c>
      <c r="S87" s="5" t="str">
        <f t="shared" si="7"/>
        <v>MY9_Solar</v>
      </c>
      <c r="T87" s="1" t="s">
        <v>880</v>
      </c>
      <c r="U87" s="5" t="s">
        <v>784</v>
      </c>
      <c r="V87" s="1" t="s">
        <v>881</v>
      </c>
    </row>
    <row r="88" spans="14:22">
      <c r="N88" s="2" t="s">
        <v>1016</v>
      </c>
      <c r="O88" s="2" t="s">
        <v>42</v>
      </c>
      <c r="P88" s="2" t="s">
        <v>926</v>
      </c>
      <c r="Q88" s="1">
        <v>1232.79</v>
      </c>
      <c r="R88" s="11">
        <f t="shared" ca="1" si="8"/>
        <v>7.3367255847170149E-3</v>
      </c>
      <c r="S88" s="5" t="str">
        <f t="shared" si="7"/>
        <v>MY9_Solar</v>
      </c>
      <c r="T88" s="1" t="s">
        <v>880</v>
      </c>
      <c r="U88" s="5" t="s">
        <v>784</v>
      </c>
      <c r="V88" s="1" t="s">
        <v>881</v>
      </c>
    </row>
    <row r="89" spans="14:22">
      <c r="N89" s="2" t="s">
        <v>1017</v>
      </c>
      <c r="O89" s="2" t="s">
        <v>42</v>
      </c>
      <c r="P89" s="2" t="s">
        <v>926</v>
      </c>
      <c r="Q89" s="1">
        <v>1216.9849999999999</v>
      </c>
      <c r="R89" s="11">
        <f t="shared" ca="1" si="8"/>
        <v>7.2426650002975655E-3</v>
      </c>
      <c r="S89" s="5" t="str">
        <f t="shared" si="7"/>
        <v>MY9_Solar</v>
      </c>
      <c r="T89" s="1" t="s">
        <v>880</v>
      </c>
      <c r="U89" s="5" t="s">
        <v>784</v>
      </c>
      <c r="V89" s="1" t="s">
        <v>881</v>
      </c>
    </row>
    <row r="90" spans="14:22">
      <c r="N90" s="2" t="s">
        <v>1018</v>
      </c>
      <c r="O90" s="2" t="s">
        <v>42</v>
      </c>
      <c r="P90" s="2" t="s">
        <v>926</v>
      </c>
      <c r="Q90" s="1">
        <v>1011.52</v>
      </c>
      <c r="R90" s="11">
        <f t="shared" ca="1" si="8"/>
        <v>6.0198774028447297E-3</v>
      </c>
      <c r="S90" s="5" t="str">
        <f t="shared" si="7"/>
        <v>MY9_Solar</v>
      </c>
      <c r="T90" s="1" t="s">
        <v>880</v>
      </c>
      <c r="U90" s="5" t="s">
        <v>784</v>
      </c>
      <c r="V90" s="1" t="s">
        <v>881</v>
      </c>
    </row>
    <row r="91" spans="14:22">
      <c r="N91" s="2" t="s">
        <v>1019</v>
      </c>
      <c r="O91" s="2" t="s">
        <v>42</v>
      </c>
      <c r="P91" s="2" t="s">
        <v>926</v>
      </c>
      <c r="Q91" s="1">
        <v>1264.4000000000001</v>
      </c>
      <c r="R91" s="11">
        <f t="shared" ca="1" si="8"/>
        <v>7.5248467535559129E-3</v>
      </c>
      <c r="S91" s="5" t="str">
        <f t="shared" si="7"/>
        <v>MY9_Solar</v>
      </c>
      <c r="T91" s="1" t="s">
        <v>880</v>
      </c>
      <c r="U91" s="5" t="s">
        <v>784</v>
      </c>
      <c r="V91" s="1" t="s">
        <v>881</v>
      </c>
    </row>
    <row r="92" spans="14:22">
      <c r="N92" s="2" t="s">
        <v>1020</v>
      </c>
      <c r="O92" s="2" t="s">
        <v>42</v>
      </c>
      <c r="P92" s="2" t="s">
        <v>926</v>
      </c>
      <c r="Q92" s="1">
        <v>1264.3999999999999</v>
      </c>
      <c r="R92" s="11">
        <f t="shared" ca="1" si="8"/>
        <v>7.5248467535559121E-3</v>
      </c>
      <c r="S92" s="5" t="str">
        <f t="shared" si="7"/>
        <v>MY9_Solar</v>
      </c>
      <c r="T92" s="1" t="s">
        <v>880</v>
      </c>
      <c r="U92" s="5" t="s">
        <v>784</v>
      </c>
      <c r="V92" s="1" t="s">
        <v>881</v>
      </c>
    </row>
    <row r="93" spans="14:22">
      <c r="N93" s="2" t="s">
        <v>1021</v>
      </c>
      <c r="O93" s="2" t="s">
        <v>42</v>
      </c>
      <c r="P93" s="2" t="s">
        <v>926</v>
      </c>
      <c r="Q93" s="1">
        <v>1264.4000000000001</v>
      </c>
      <c r="R93" s="11">
        <f t="shared" ca="1" si="8"/>
        <v>7.5248467535559129E-3</v>
      </c>
      <c r="S93" s="5" t="str">
        <f t="shared" si="7"/>
        <v>MY9_Solar</v>
      </c>
      <c r="T93" s="1" t="s">
        <v>880</v>
      </c>
      <c r="U93" s="5" t="s">
        <v>784</v>
      </c>
      <c r="V93" s="1" t="s">
        <v>881</v>
      </c>
    </row>
    <row r="94" spans="14:22">
      <c r="N94" s="2" t="s">
        <v>1022</v>
      </c>
      <c r="O94" s="2" t="s">
        <v>42</v>
      </c>
      <c r="P94" s="2" t="s">
        <v>926</v>
      </c>
      <c r="Q94" s="1">
        <v>1991.43</v>
      </c>
      <c r="R94" s="11">
        <f t="shared" ca="1" si="8"/>
        <v>1.1851633636850562E-2</v>
      </c>
      <c r="S94" s="5" t="str">
        <f t="shared" si="7"/>
        <v>MY9_Solar</v>
      </c>
      <c r="T94" s="1" t="s">
        <v>880</v>
      </c>
      <c r="U94" s="5" t="s">
        <v>784</v>
      </c>
      <c r="V94" s="1" t="s">
        <v>881</v>
      </c>
    </row>
    <row r="95" spans="14:22">
      <c r="N95" s="2" t="s">
        <v>1023</v>
      </c>
      <c r="O95" s="2" t="s">
        <v>42</v>
      </c>
      <c r="P95" s="2" t="s">
        <v>926</v>
      </c>
      <c r="Q95" s="1">
        <v>2070.4549999999999</v>
      </c>
      <c r="R95" s="11">
        <f t="shared" ca="1" si="8"/>
        <v>1.2321936558947807E-2</v>
      </c>
      <c r="S95" s="5" t="str">
        <f t="shared" si="7"/>
        <v>MY9_Solar</v>
      </c>
      <c r="T95" s="1" t="s">
        <v>880</v>
      </c>
      <c r="U95" s="5" t="s">
        <v>784</v>
      </c>
      <c r="V95" s="1" t="s">
        <v>881</v>
      </c>
    </row>
    <row r="96" spans="14:22">
      <c r="N96" s="2" t="s">
        <v>1024</v>
      </c>
      <c r="O96" s="2" t="s">
        <v>42</v>
      </c>
      <c r="P96" s="2" t="s">
        <v>926</v>
      </c>
      <c r="Q96" s="1">
        <v>1991.4299999999998</v>
      </c>
      <c r="R96" s="11">
        <f t="shared" ca="1" si="8"/>
        <v>1.1851633636850562E-2</v>
      </c>
      <c r="S96" s="5" t="str">
        <f t="shared" si="7"/>
        <v>MY9_Solar</v>
      </c>
      <c r="T96" s="1" t="s">
        <v>880</v>
      </c>
      <c r="U96" s="5" t="s">
        <v>784</v>
      </c>
      <c r="V96" s="1" t="s">
        <v>881</v>
      </c>
    </row>
    <row r="97" spans="14:22">
      <c r="N97" s="2" t="s">
        <v>1025</v>
      </c>
      <c r="O97" s="2" t="s">
        <v>42</v>
      </c>
      <c r="P97" s="2" t="s">
        <v>926</v>
      </c>
      <c r="Q97" s="1">
        <v>1896.6000000000001</v>
      </c>
      <c r="R97" s="11">
        <f t="shared" ca="1" si="8"/>
        <v>1.1287270130333869E-2</v>
      </c>
      <c r="S97" s="5" t="str">
        <f t="shared" si="7"/>
        <v>MY9_Solar</v>
      </c>
      <c r="T97" s="1" t="s">
        <v>880</v>
      </c>
      <c r="U97" s="5" t="s">
        <v>784</v>
      </c>
      <c r="V97" s="1" t="s">
        <v>881</v>
      </c>
    </row>
    <row r="98" spans="14:22">
      <c r="N98" s="2" t="s">
        <v>1853</v>
      </c>
      <c r="O98" s="2" t="s">
        <v>120</v>
      </c>
      <c r="P98" s="2" t="s">
        <v>930</v>
      </c>
      <c r="Q98" s="1">
        <v>221.27</v>
      </c>
      <c r="R98" s="11">
        <f t="shared" ca="1" si="8"/>
        <v>1.3168481818722848E-3</v>
      </c>
      <c r="S98" s="5" t="str">
        <f t="shared" si="7"/>
        <v>MY10_Solar</v>
      </c>
      <c r="T98" s="1" t="s">
        <v>898</v>
      </c>
      <c r="U98" s="5" t="s">
        <v>784</v>
      </c>
      <c r="V98" s="1" t="s">
        <v>881</v>
      </c>
    </row>
    <row r="99" spans="14:22">
      <c r="N99" s="2" t="s">
        <v>1854</v>
      </c>
      <c r="O99" s="2" t="s">
        <v>120</v>
      </c>
      <c r="P99" s="2" t="s">
        <v>930</v>
      </c>
      <c r="Q99" s="1">
        <v>221.27</v>
      </c>
      <c r="R99" s="11">
        <f t="shared" ca="1" si="8"/>
        <v>1.3168481818722848E-3</v>
      </c>
      <c r="S99" s="5" t="str">
        <f t="shared" ref="S99:S101" si="9">_xlfn.XLOOKUP(O99,AE:AE,AG:AG)</f>
        <v>MY10_Solar</v>
      </c>
      <c r="T99" s="1" t="s">
        <v>898</v>
      </c>
      <c r="U99" s="5" t="s">
        <v>784</v>
      </c>
      <c r="V99" s="1" t="s">
        <v>881</v>
      </c>
    </row>
    <row r="100" spans="14:22">
      <c r="N100" s="2" t="s">
        <v>1855</v>
      </c>
      <c r="O100" s="2" t="s">
        <v>120</v>
      </c>
      <c r="P100" s="2" t="s">
        <v>930</v>
      </c>
      <c r="Q100" s="1">
        <v>223.3</v>
      </c>
      <c r="R100" s="11">
        <f t="shared" ca="1" si="8"/>
        <v>1.3289293578527645E-3</v>
      </c>
      <c r="S100" s="5" t="str">
        <f t="shared" si="9"/>
        <v>MY10_Solar</v>
      </c>
      <c r="T100" s="1" t="s">
        <v>898</v>
      </c>
      <c r="U100" s="5" t="s">
        <v>784</v>
      </c>
      <c r="V100" s="1" t="s">
        <v>881</v>
      </c>
    </row>
    <row r="101" spans="14:22">
      <c r="N101" s="2" t="s">
        <v>1856</v>
      </c>
      <c r="O101" s="2" t="s">
        <v>120</v>
      </c>
      <c r="P101" s="2" t="s">
        <v>930</v>
      </c>
      <c r="Q101" s="1">
        <v>893.2</v>
      </c>
      <c r="R101" s="11">
        <f t="shared" ca="1" si="8"/>
        <v>5.3157174314110581E-3</v>
      </c>
      <c r="S101" s="5" t="str">
        <f t="shared" si="9"/>
        <v>MY10_Solar</v>
      </c>
      <c r="T101" s="1" t="s">
        <v>898</v>
      </c>
      <c r="U101" s="5" t="s">
        <v>784</v>
      </c>
      <c r="V101" s="1" t="s">
        <v>881</v>
      </c>
    </row>
    <row r="102" spans="14:22">
      <c r="N102" s="2" t="s">
        <v>1026</v>
      </c>
      <c r="O102" s="2" t="s">
        <v>34</v>
      </c>
      <c r="P102" s="2" t="str">
        <f t="shared" ref="P102:P134" si="10">_xlfn.XLOOKUP(O102,AE:AE,AF:AF)</f>
        <v>STT Phase-1</v>
      </c>
      <c r="Q102" s="1">
        <v>4185.5700000000006</v>
      </c>
      <c r="R102" s="11">
        <f t="shared" ca="1" si="8"/>
        <v>2.490965898946617E-2</v>
      </c>
      <c r="S102" s="5" t="str">
        <f t="shared" ref="S102:S165" si="11">_xlfn.XLOOKUP(O102,AE:AE,AG:AG)</f>
        <v>MY1_Solar</v>
      </c>
      <c r="T102" s="1" t="s">
        <v>880</v>
      </c>
      <c r="U102" s="5" t="s">
        <v>784</v>
      </c>
      <c r="V102" s="1" t="s">
        <v>881</v>
      </c>
    </row>
    <row r="103" spans="14:22">
      <c r="N103" s="2" t="s">
        <v>1027</v>
      </c>
      <c r="O103" s="2" t="s">
        <v>35</v>
      </c>
      <c r="P103" s="2" t="str">
        <f t="shared" si="10"/>
        <v>SAMI SABINSA</v>
      </c>
      <c r="Q103" s="1">
        <v>4162.95</v>
      </c>
      <c r="R103" s="11">
        <f t="shared" ca="1" si="8"/>
        <v>2.4775040171397963E-2</v>
      </c>
      <c r="S103" s="5" t="str">
        <f t="shared" si="11"/>
        <v>MY2_Solar</v>
      </c>
      <c r="T103" s="1" t="s">
        <v>887</v>
      </c>
      <c r="U103" s="5" t="s">
        <v>784</v>
      </c>
      <c r="V103" s="1" t="s">
        <v>881</v>
      </c>
    </row>
    <row r="104" spans="14:22">
      <c r="N104" s="2" t="s">
        <v>1028</v>
      </c>
      <c r="O104" s="2" t="s">
        <v>35</v>
      </c>
      <c r="P104" s="2" t="str">
        <f t="shared" si="10"/>
        <v>SAMI SABINSA</v>
      </c>
      <c r="Q104" s="1">
        <v>4178.9000000000005</v>
      </c>
      <c r="R104" s="11">
        <f t="shared" ca="1" si="8"/>
        <v>2.4869963696958881E-2</v>
      </c>
      <c r="S104" s="5" t="str">
        <f t="shared" si="11"/>
        <v>MY2_Solar</v>
      </c>
      <c r="T104" s="1" t="s">
        <v>887</v>
      </c>
      <c r="U104" s="5" t="s">
        <v>784</v>
      </c>
      <c r="V104" s="1" t="s">
        <v>881</v>
      </c>
    </row>
    <row r="105" spans="14:22">
      <c r="N105" s="2" t="s">
        <v>1029</v>
      </c>
      <c r="O105" s="2" t="s">
        <v>35</v>
      </c>
      <c r="P105" s="2" t="str">
        <f t="shared" si="10"/>
        <v>SAMI SABINSA</v>
      </c>
      <c r="Q105" s="1">
        <v>4258.6500000000005</v>
      </c>
      <c r="R105" s="11">
        <f t="shared" ca="1" si="8"/>
        <v>2.534458132476344E-2</v>
      </c>
      <c r="S105" s="5" t="str">
        <f t="shared" si="11"/>
        <v>MY2_Solar</v>
      </c>
      <c r="T105" s="1" t="s">
        <v>887</v>
      </c>
      <c r="U105" s="5" t="s">
        <v>784</v>
      </c>
      <c r="V105" s="1" t="s">
        <v>881</v>
      </c>
    </row>
    <row r="106" spans="14:22">
      <c r="N106" s="2" t="s">
        <v>1030</v>
      </c>
      <c r="O106" s="2" t="s">
        <v>35</v>
      </c>
      <c r="P106" s="2" t="str">
        <f t="shared" si="10"/>
        <v>SAMI SABINSA</v>
      </c>
      <c r="Q106" s="1">
        <v>4194.8500000000004</v>
      </c>
      <c r="R106" s="11">
        <f t="shared" ca="1" si="8"/>
        <v>2.4964887222519789E-2</v>
      </c>
      <c r="S106" s="5" t="str">
        <f t="shared" si="11"/>
        <v>MY2_Solar</v>
      </c>
      <c r="T106" s="1" t="s">
        <v>887</v>
      </c>
      <c r="U106" s="5" t="s">
        <v>784</v>
      </c>
      <c r="V106" s="1" t="s">
        <v>881</v>
      </c>
    </row>
    <row r="107" spans="14:22">
      <c r="N107" s="2" t="s">
        <v>1031</v>
      </c>
      <c r="O107" s="2" t="s">
        <v>35</v>
      </c>
      <c r="P107" s="2" t="str">
        <f t="shared" si="10"/>
        <v>SAMI SABINSA</v>
      </c>
      <c r="Q107" s="1">
        <v>4156.7150000000001</v>
      </c>
      <c r="R107" s="11">
        <f t="shared" ca="1" si="8"/>
        <v>2.4737933702315064E-2</v>
      </c>
      <c r="S107" s="5" t="str">
        <f t="shared" si="11"/>
        <v>MY2_Solar</v>
      </c>
      <c r="T107" s="1" t="s">
        <v>887</v>
      </c>
      <c r="U107" s="5" t="s">
        <v>784</v>
      </c>
      <c r="V107" s="1" t="s">
        <v>881</v>
      </c>
    </row>
    <row r="108" spans="14:22">
      <c r="N108" s="2" t="s">
        <v>1032</v>
      </c>
      <c r="O108" s="2" t="s">
        <v>35</v>
      </c>
      <c r="P108" s="2" t="str">
        <f t="shared" si="10"/>
        <v>SAMI SABINSA</v>
      </c>
      <c r="Q108" s="1">
        <v>4172.5199999999995</v>
      </c>
      <c r="R108" s="11">
        <f t="shared" ca="1" si="8"/>
        <v>2.4831994286734507E-2</v>
      </c>
      <c r="S108" s="5" t="str">
        <f t="shared" si="11"/>
        <v>MY2_Solar</v>
      </c>
      <c r="T108" s="1" t="s">
        <v>887</v>
      </c>
      <c r="U108" s="5" t="s">
        <v>784</v>
      </c>
      <c r="V108" s="1" t="s">
        <v>881</v>
      </c>
    </row>
    <row r="109" spans="14:22">
      <c r="N109" s="2" t="s">
        <v>1033</v>
      </c>
      <c r="O109" s="2" t="s">
        <v>35</v>
      </c>
      <c r="P109" s="2" t="str">
        <f t="shared" si="10"/>
        <v>SAMI SABINSA</v>
      </c>
      <c r="Q109" s="1">
        <v>5911.0700000000015</v>
      </c>
      <c r="R109" s="11">
        <f t="shared" ca="1" si="8"/>
        <v>3.5178658572873903E-2</v>
      </c>
      <c r="S109" s="5" t="str">
        <f t="shared" si="11"/>
        <v>MY2_Solar</v>
      </c>
      <c r="T109" s="1" t="s">
        <v>887</v>
      </c>
      <c r="U109" s="5" t="s">
        <v>784</v>
      </c>
      <c r="V109" s="1" t="s">
        <v>881</v>
      </c>
    </row>
    <row r="110" spans="14:22">
      <c r="N110" s="2" t="s">
        <v>1034</v>
      </c>
      <c r="O110" s="2" t="s">
        <v>36</v>
      </c>
      <c r="P110" s="2" t="str">
        <f t="shared" si="10"/>
        <v>JUBILANT</v>
      </c>
      <c r="Q110" s="1">
        <v>4188.3249999999998</v>
      </c>
      <c r="R110" s="11">
        <f t="shared" ca="1" si="8"/>
        <v>2.4926054871153961E-2</v>
      </c>
      <c r="S110" s="5" t="str">
        <f t="shared" si="11"/>
        <v>MY3_Solar</v>
      </c>
      <c r="T110" s="1" t="s">
        <v>880</v>
      </c>
      <c r="U110" s="5" t="s">
        <v>784</v>
      </c>
      <c r="V110" s="1" t="s">
        <v>881</v>
      </c>
    </row>
    <row r="111" spans="14:22">
      <c r="N111" s="2" t="s">
        <v>1035</v>
      </c>
      <c r="O111" s="2" t="s">
        <v>36</v>
      </c>
      <c r="P111" s="2" t="str">
        <f t="shared" si="10"/>
        <v>JUBILANT</v>
      </c>
      <c r="Q111" s="1">
        <v>3937.4749999999995</v>
      </c>
      <c r="R111" s="11">
        <f t="shared" ca="1" si="8"/>
        <v>2.3433166696423254E-2</v>
      </c>
      <c r="S111" s="5" t="str">
        <f t="shared" si="11"/>
        <v>MY3_Solar</v>
      </c>
      <c r="T111" s="1" t="s">
        <v>880</v>
      </c>
      <c r="U111" s="5" t="s">
        <v>784</v>
      </c>
      <c r="V111" s="1" t="s">
        <v>881</v>
      </c>
    </row>
    <row r="112" spans="14:22">
      <c r="N112" s="2" t="s">
        <v>1036</v>
      </c>
      <c r="O112" s="2" t="s">
        <v>37</v>
      </c>
      <c r="P112" s="2" t="str">
        <f t="shared" si="10"/>
        <v>STT Phase-2</v>
      </c>
      <c r="Q112" s="1">
        <v>4242.7000000000007</v>
      </c>
      <c r="R112" s="11">
        <f t="shared" ca="1" si="8"/>
        <v>2.5249657799202529E-2</v>
      </c>
      <c r="S112" s="5" t="str">
        <f t="shared" si="11"/>
        <v>MY4_Solar</v>
      </c>
      <c r="T112" s="1" t="s">
        <v>887</v>
      </c>
      <c r="U112" s="5" t="s">
        <v>784</v>
      </c>
      <c r="V112" s="1" t="s">
        <v>881</v>
      </c>
    </row>
    <row r="113" spans="14:22">
      <c r="N113" s="2" t="s">
        <v>1037</v>
      </c>
      <c r="O113" s="2" t="s">
        <v>36</v>
      </c>
      <c r="P113" s="2" t="str">
        <f t="shared" si="10"/>
        <v>JUBILANT</v>
      </c>
      <c r="Q113" s="1">
        <v>4641.45</v>
      </c>
      <c r="R113" s="11">
        <f t="shared" ca="1" si="8"/>
        <v>2.7622745938225318E-2</v>
      </c>
      <c r="S113" s="5" t="str">
        <f t="shared" si="11"/>
        <v>MY3_Solar</v>
      </c>
      <c r="T113" s="1" t="s">
        <v>880</v>
      </c>
      <c r="U113" s="5" t="s">
        <v>784</v>
      </c>
      <c r="V113" s="1" t="s">
        <v>881</v>
      </c>
    </row>
    <row r="114" spans="14:22">
      <c r="N114" s="2" t="s">
        <v>1038</v>
      </c>
      <c r="O114" s="2" t="s">
        <v>36</v>
      </c>
      <c r="P114" s="2" t="str">
        <f t="shared" si="10"/>
        <v>JUBILANT</v>
      </c>
      <c r="Q114" s="1">
        <v>4386.25</v>
      </c>
      <c r="R114" s="11">
        <f t="shared" ca="1" si="8"/>
        <v>2.6103969529250728E-2</v>
      </c>
      <c r="S114" s="5" t="str">
        <f t="shared" si="11"/>
        <v>MY3_Solar</v>
      </c>
      <c r="T114" s="1" t="s">
        <v>880</v>
      </c>
      <c r="U114" s="5" t="s">
        <v>784</v>
      </c>
      <c r="V114" s="1" t="s">
        <v>881</v>
      </c>
    </row>
    <row r="115" spans="14:22">
      <c r="N115" s="2" t="s">
        <v>1039</v>
      </c>
      <c r="O115" s="2" t="s">
        <v>36</v>
      </c>
      <c r="P115" s="2" t="str">
        <f t="shared" si="10"/>
        <v>JUBILANT</v>
      </c>
      <c r="Q115" s="1">
        <v>4077.6900000000005</v>
      </c>
      <c r="R115" s="11">
        <f t="shared" ca="1" si="8"/>
        <v>2.4267630780217823E-2</v>
      </c>
      <c r="S115" s="5" t="str">
        <f t="shared" si="11"/>
        <v>MY3_Solar</v>
      </c>
      <c r="T115" s="1" t="s">
        <v>880</v>
      </c>
      <c r="U115" s="5" t="s">
        <v>784</v>
      </c>
      <c r="V115" s="1" t="s">
        <v>881</v>
      </c>
    </row>
    <row r="116" spans="14:22">
      <c r="N116" s="2" t="s">
        <v>1040</v>
      </c>
      <c r="O116" s="2" t="s">
        <v>36</v>
      </c>
      <c r="P116" s="2" t="str">
        <f t="shared" si="10"/>
        <v>JUBILANT</v>
      </c>
      <c r="Q116" s="1">
        <v>3907.7499999999986</v>
      </c>
      <c r="R116" s="11">
        <f t="shared" ca="1" si="8"/>
        <v>2.325626376242337E-2</v>
      </c>
      <c r="S116" s="5" t="str">
        <f t="shared" si="11"/>
        <v>MY3_Solar</v>
      </c>
      <c r="T116" s="1" t="s">
        <v>880</v>
      </c>
      <c r="U116" s="5" t="s">
        <v>784</v>
      </c>
      <c r="V116" s="1" t="s">
        <v>881</v>
      </c>
    </row>
    <row r="117" spans="14:22">
      <c r="N117" s="2" t="s">
        <v>1041</v>
      </c>
      <c r="O117" s="2" t="s">
        <v>38</v>
      </c>
      <c r="P117" s="2" t="str">
        <f t="shared" si="10"/>
        <v>UTCL</v>
      </c>
      <c r="Q117" s="1">
        <v>5869.6</v>
      </c>
      <c r="R117" s="11">
        <f t="shared" ca="1" si="8"/>
        <v>3.4931857406415523E-2</v>
      </c>
      <c r="S117" s="5" t="str">
        <f t="shared" si="11"/>
        <v>MY6_Solar</v>
      </c>
      <c r="T117" s="1" t="s">
        <v>893</v>
      </c>
      <c r="U117" s="5" t="s">
        <v>784</v>
      </c>
      <c r="V117" s="1" t="s">
        <v>881</v>
      </c>
    </row>
    <row r="118" spans="14:22">
      <c r="N118" s="2" t="s">
        <v>1042</v>
      </c>
      <c r="O118" s="2" t="s">
        <v>38</v>
      </c>
      <c r="P118" s="2" t="str">
        <f t="shared" si="10"/>
        <v>UTCL</v>
      </c>
      <c r="Q118" s="1">
        <v>5997.199999999998</v>
      </c>
      <c r="R118" s="11">
        <f t="shared" ca="1" si="8"/>
        <v>3.5691245610902804E-2</v>
      </c>
      <c r="S118" s="5" t="str">
        <f t="shared" si="11"/>
        <v>MY6_Solar</v>
      </c>
      <c r="T118" s="1" t="s">
        <v>893</v>
      </c>
      <c r="U118" s="5" t="s">
        <v>784</v>
      </c>
      <c r="V118" s="1" t="s">
        <v>881</v>
      </c>
    </row>
    <row r="119" spans="14:22">
      <c r="N119" s="2" t="s">
        <v>1043</v>
      </c>
      <c r="O119" s="2" t="s">
        <v>38</v>
      </c>
      <c r="P119" s="2" t="str">
        <f t="shared" si="10"/>
        <v>UTCL</v>
      </c>
      <c r="Q119" s="1">
        <v>5869.5999999999985</v>
      </c>
      <c r="R119" s="11">
        <f t="shared" ca="1" si="8"/>
        <v>3.4931857406415509E-2</v>
      </c>
      <c r="S119" s="5" t="str">
        <f t="shared" si="11"/>
        <v>MY6_Solar</v>
      </c>
      <c r="T119" s="1" t="s">
        <v>893</v>
      </c>
      <c r="U119" s="5" t="s">
        <v>784</v>
      </c>
      <c r="V119" s="1" t="s">
        <v>881</v>
      </c>
    </row>
    <row r="120" spans="14:22">
      <c r="N120" s="2" t="s">
        <v>1044</v>
      </c>
      <c r="O120" s="2" t="s">
        <v>38</v>
      </c>
      <c r="P120" s="2" t="str">
        <f t="shared" si="10"/>
        <v>UTCL</v>
      </c>
      <c r="Q120" s="1">
        <v>5135.8999999999987</v>
      </c>
      <c r="R120" s="11">
        <f t="shared" ca="1" si="8"/>
        <v>3.0565375230613572E-2</v>
      </c>
      <c r="S120" s="5" t="str">
        <f t="shared" si="11"/>
        <v>MY6_Solar</v>
      </c>
      <c r="T120" s="1" t="s">
        <v>893</v>
      </c>
      <c r="U120" s="5" t="s">
        <v>784</v>
      </c>
      <c r="V120" s="1" t="s">
        <v>881</v>
      </c>
    </row>
    <row r="121" spans="14:22">
      <c r="N121" s="2" t="s">
        <v>1045</v>
      </c>
      <c r="O121" s="2" t="s">
        <v>38</v>
      </c>
      <c r="P121" s="2" t="str">
        <f t="shared" si="10"/>
        <v>UTCL</v>
      </c>
      <c r="Q121" s="1">
        <v>5614.4</v>
      </c>
      <c r="R121" s="11">
        <f t="shared" ca="1" si="8"/>
        <v>3.3413080997440933E-2</v>
      </c>
      <c r="S121" s="5" t="str">
        <f t="shared" si="11"/>
        <v>MY6_Solar</v>
      </c>
      <c r="T121" s="1" t="s">
        <v>893</v>
      </c>
      <c r="U121" s="5" t="s">
        <v>784</v>
      </c>
      <c r="V121" s="1" t="s">
        <v>881</v>
      </c>
    </row>
    <row r="122" spans="14:22">
      <c r="N122" s="2" t="s">
        <v>1046</v>
      </c>
      <c r="O122" s="2" t="s">
        <v>38</v>
      </c>
      <c r="P122" s="2" t="str">
        <f t="shared" si="10"/>
        <v>UTCL</v>
      </c>
      <c r="Q122" s="1">
        <v>5678.1999999999989</v>
      </c>
      <c r="R122" s="11">
        <f t="shared" ca="1" si="8"/>
        <v>3.379277509968457E-2</v>
      </c>
      <c r="S122" s="5" t="str">
        <f t="shared" si="11"/>
        <v>MY6_Solar</v>
      </c>
      <c r="T122" s="1" t="s">
        <v>893</v>
      </c>
      <c r="U122" s="5" t="s">
        <v>784</v>
      </c>
      <c r="V122" s="1" t="s">
        <v>881</v>
      </c>
    </row>
    <row r="123" spans="14:22">
      <c r="N123" s="2" t="s">
        <v>1047</v>
      </c>
      <c r="O123" s="2" t="s">
        <v>38</v>
      </c>
      <c r="P123" s="2" t="str">
        <f t="shared" si="10"/>
        <v>UTCL</v>
      </c>
      <c r="Q123" s="1">
        <v>5678.2</v>
      </c>
      <c r="R123" s="11">
        <f t="shared" ca="1" si="8"/>
        <v>3.3792775099684577E-2</v>
      </c>
      <c r="S123" s="5" t="str">
        <f t="shared" si="11"/>
        <v>MY6_Solar</v>
      </c>
      <c r="T123" s="1" t="s">
        <v>893</v>
      </c>
      <c r="U123" s="5" t="s">
        <v>784</v>
      </c>
      <c r="V123" s="1" t="s">
        <v>881</v>
      </c>
    </row>
    <row r="124" spans="14:22">
      <c r="N124" s="2" t="s">
        <v>1048</v>
      </c>
      <c r="O124" s="2" t="s">
        <v>38</v>
      </c>
      <c r="P124" s="2" t="str">
        <f t="shared" si="10"/>
        <v>UTCL</v>
      </c>
      <c r="Q124" s="1">
        <v>5869.6</v>
      </c>
      <c r="R124" s="11">
        <f t="shared" ca="1" si="8"/>
        <v>3.4931857406415523E-2</v>
      </c>
      <c r="S124" s="5" t="str">
        <f t="shared" si="11"/>
        <v>MY6_Solar</v>
      </c>
      <c r="T124" s="1" t="s">
        <v>893</v>
      </c>
      <c r="U124" s="5" t="s">
        <v>784</v>
      </c>
      <c r="V124" s="1" t="s">
        <v>881</v>
      </c>
    </row>
    <row r="125" spans="14:22">
      <c r="N125" s="2" t="s">
        <v>1049</v>
      </c>
      <c r="O125" s="2" t="s">
        <v>39</v>
      </c>
      <c r="P125" s="2" t="str">
        <f t="shared" si="10"/>
        <v>APPL</v>
      </c>
      <c r="Q125" s="1">
        <v>4140.91</v>
      </c>
      <c r="R125" s="11">
        <f t="shared" ca="1" si="8"/>
        <v>2.4643873117895614E-2</v>
      </c>
      <c r="S125" s="5" t="str">
        <f t="shared" si="11"/>
        <v>MY7_Solar</v>
      </c>
      <c r="T125" s="1" t="s">
        <v>898</v>
      </c>
      <c r="U125" s="5" t="s">
        <v>784</v>
      </c>
      <c r="V125" s="1" t="s">
        <v>881</v>
      </c>
    </row>
    <row r="126" spans="14:22">
      <c r="N126" s="2" t="s">
        <v>1050</v>
      </c>
      <c r="O126" s="2" t="s">
        <v>39</v>
      </c>
      <c r="P126" s="2" t="str">
        <f t="shared" si="10"/>
        <v>APPL</v>
      </c>
      <c r="Q126" s="1">
        <v>4140.9100000000008</v>
      </c>
      <c r="R126" s="11">
        <f t="shared" ca="1" si="8"/>
        <v>2.4643873117895617E-2</v>
      </c>
      <c r="S126" s="5" t="str">
        <f t="shared" si="11"/>
        <v>MY7_Solar</v>
      </c>
      <c r="T126" s="1" t="s">
        <v>898</v>
      </c>
      <c r="U126" s="5" t="s">
        <v>784</v>
      </c>
      <c r="V126" s="1" t="s">
        <v>881</v>
      </c>
    </row>
    <row r="127" spans="14:22">
      <c r="N127" s="2" t="s">
        <v>1051</v>
      </c>
      <c r="O127" s="2" t="s">
        <v>39</v>
      </c>
      <c r="P127" s="2" t="str">
        <f t="shared" si="10"/>
        <v>APPL</v>
      </c>
      <c r="Q127" s="1">
        <v>3793.2000000000003</v>
      </c>
      <c r="R127" s="11">
        <f t="shared" ca="1" si="8"/>
        <v>2.2574540260667738E-2</v>
      </c>
      <c r="S127" s="5" t="str">
        <f t="shared" si="11"/>
        <v>MY7_Solar</v>
      </c>
      <c r="T127" s="1" t="s">
        <v>898</v>
      </c>
      <c r="U127" s="5" t="s">
        <v>784</v>
      </c>
      <c r="V127" s="1" t="s">
        <v>881</v>
      </c>
    </row>
    <row r="128" spans="14:22">
      <c r="N128" s="2" t="s">
        <v>1052</v>
      </c>
      <c r="O128" s="2" t="s">
        <v>39</v>
      </c>
      <c r="P128" s="2" t="str">
        <f t="shared" si="10"/>
        <v>APPL</v>
      </c>
      <c r="Q128" s="1">
        <v>4109.3</v>
      </c>
      <c r="R128" s="11">
        <f t="shared" ca="1" si="8"/>
        <v>2.4455751949056716E-2</v>
      </c>
      <c r="S128" s="5" t="str">
        <f t="shared" si="11"/>
        <v>MY7_Solar</v>
      </c>
      <c r="T128" s="1" t="s">
        <v>898</v>
      </c>
      <c r="U128" s="5" t="s">
        <v>784</v>
      </c>
      <c r="V128" s="1" t="s">
        <v>881</v>
      </c>
    </row>
    <row r="129" spans="14:22">
      <c r="N129" s="2" t="s">
        <v>1053</v>
      </c>
      <c r="O129" s="2" t="s">
        <v>39</v>
      </c>
      <c r="P129" s="2" t="str">
        <f t="shared" si="10"/>
        <v>APPL</v>
      </c>
      <c r="Q129" s="1">
        <v>5184.0400000000009</v>
      </c>
      <c r="R129" s="11">
        <f t="shared" ca="1" si="8"/>
        <v>3.0851871689579247E-2</v>
      </c>
      <c r="S129" s="5" t="str">
        <f t="shared" si="11"/>
        <v>MY7_Solar</v>
      </c>
      <c r="T129" s="1" t="s">
        <v>898</v>
      </c>
      <c r="U129" s="5" t="s">
        <v>784</v>
      </c>
      <c r="V129" s="1" t="s">
        <v>881</v>
      </c>
    </row>
    <row r="130" spans="14:22">
      <c r="N130" s="2" t="s">
        <v>1054</v>
      </c>
      <c r="O130" s="2" t="s">
        <v>40</v>
      </c>
      <c r="P130" s="2" t="str">
        <f t="shared" si="10"/>
        <v>STT Phase-3</v>
      </c>
      <c r="Q130" s="1">
        <v>916.68999999999994</v>
      </c>
      <c r="R130" s="11">
        <f t="shared" ca="1" si="8"/>
        <v>5.4555138963280365E-3</v>
      </c>
      <c r="S130" s="5" t="str">
        <f t="shared" si="11"/>
        <v>MY5_Solar</v>
      </c>
      <c r="T130" s="1" t="s">
        <v>898</v>
      </c>
      <c r="U130" s="5" t="s">
        <v>784</v>
      </c>
      <c r="V130" s="1" t="s">
        <v>881</v>
      </c>
    </row>
    <row r="131" spans="14:22">
      <c r="N131" s="2" t="s">
        <v>1055</v>
      </c>
      <c r="O131" s="2" t="s">
        <v>40</v>
      </c>
      <c r="P131" s="2" t="str">
        <f t="shared" si="10"/>
        <v>STT Phase-3</v>
      </c>
      <c r="Q131" s="1">
        <v>853.47</v>
      </c>
      <c r="R131" s="11">
        <f t="shared" ca="1" si="8"/>
        <v>5.0792715586502413E-3</v>
      </c>
      <c r="S131" s="5" t="str">
        <f t="shared" si="11"/>
        <v>MY5_Solar</v>
      </c>
      <c r="T131" s="1" t="s">
        <v>898</v>
      </c>
      <c r="U131" s="5" t="s">
        <v>784</v>
      </c>
      <c r="V131" s="1" t="s">
        <v>881</v>
      </c>
    </row>
    <row r="132" spans="14:22">
      <c r="N132" s="2" t="s">
        <v>1056</v>
      </c>
      <c r="O132" s="2" t="s">
        <v>41</v>
      </c>
      <c r="P132" s="2" t="str">
        <f t="shared" si="10"/>
        <v>PML</v>
      </c>
      <c r="Q132" s="1">
        <v>4077.6900000000005</v>
      </c>
      <c r="R132" s="11">
        <f t="shared" ca="1" si="8"/>
        <v>2.4267630780217823E-2</v>
      </c>
      <c r="S132" s="5" t="str">
        <f t="shared" si="11"/>
        <v>MY8_Solar</v>
      </c>
      <c r="T132" s="1" t="s">
        <v>898</v>
      </c>
      <c r="U132" s="5" t="s">
        <v>784</v>
      </c>
      <c r="V132" s="1" t="s">
        <v>881</v>
      </c>
    </row>
    <row r="133" spans="14:22">
      <c r="N133" s="2" t="s">
        <v>1057</v>
      </c>
      <c r="O133" s="2" t="s">
        <v>41</v>
      </c>
      <c r="P133" s="2" t="str">
        <f t="shared" si="10"/>
        <v>PML</v>
      </c>
      <c r="Q133" s="1">
        <v>3951.2500000000009</v>
      </c>
      <c r="R133" s="11">
        <f t="shared" ca="1" si="8"/>
        <v>2.3515146104862231E-2</v>
      </c>
      <c r="S133" s="5" t="str">
        <f t="shared" si="11"/>
        <v>MY8_Solar</v>
      </c>
      <c r="T133" s="1" t="s">
        <v>898</v>
      </c>
      <c r="U133" s="5" t="s">
        <v>784</v>
      </c>
      <c r="V133" s="1" t="s">
        <v>881</v>
      </c>
    </row>
    <row r="134" spans="14:22">
      <c r="N134" s="2" t="s">
        <v>1058</v>
      </c>
      <c r="O134" s="2" t="s">
        <v>41</v>
      </c>
      <c r="P134" s="2" t="str">
        <f t="shared" si="10"/>
        <v>PML</v>
      </c>
      <c r="Q134" s="1">
        <v>3540.32</v>
      </c>
      <c r="R134" s="11">
        <f t="shared" ca="1" si="8"/>
        <v>2.1069570909956557E-2</v>
      </c>
      <c r="S134" s="5" t="str">
        <f t="shared" si="11"/>
        <v>MY8_Solar</v>
      </c>
      <c r="T134" s="1" t="s">
        <v>898</v>
      </c>
      <c r="U134" s="5" t="s">
        <v>784</v>
      </c>
      <c r="V134" s="1" t="s">
        <v>881</v>
      </c>
    </row>
    <row r="135" spans="14:22">
      <c r="N135" s="2" t="s">
        <v>1059</v>
      </c>
      <c r="O135" s="2" t="s">
        <v>42</v>
      </c>
      <c r="P135" s="2" t="s">
        <v>926</v>
      </c>
      <c r="Q135" s="1">
        <v>4978.5749999999998</v>
      </c>
      <c r="R135" s="11">
        <f t="shared" ca="1" si="8"/>
        <v>2.9629084092126404E-2</v>
      </c>
      <c r="S135" s="5" t="str">
        <f t="shared" si="11"/>
        <v>MY9_Solar</v>
      </c>
      <c r="T135" s="1" t="s">
        <v>880</v>
      </c>
      <c r="U135" s="5" t="s">
        <v>784</v>
      </c>
      <c r="V135" s="1" t="s">
        <v>881</v>
      </c>
    </row>
    <row r="136" spans="14:22">
      <c r="N136" s="2" t="s">
        <v>1060</v>
      </c>
      <c r="O136" s="2" t="s">
        <v>42</v>
      </c>
      <c r="P136" s="2" t="s">
        <v>926</v>
      </c>
      <c r="Q136" s="1">
        <v>4804.72</v>
      </c>
      <c r="R136" s="11">
        <f t="shared" ca="1" si="8"/>
        <v>2.8594417663512471E-2</v>
      </c>
      <c r="S136" s="5" t="str">
        <f t="shared" si="11"/>
        <v>MY9_Solar</v>
      </c>
      <c r="T136" s="1" t="s">
        <v>880</v>
      </c>
      <c r="U136" s="5" t="s">
        <v>784</v>
      </c>
      <c r="V136" s="1" t="s">
        <v>881</v>
      </c>
    </row>
    <row r="137" spans="14:22">
      <c r="N137" s="2" t="s">
        <v>1061</v>
      </c>
      <c r="O137" s="2" t="s">
        <v>42</v>
      </c>
      <c r="P137" s="2" t="s">
        <v>926</v>
      </c>
      <c r="Q137" s="1">
        <v>4061.8850000000007</v>
      </c>
      <c r="R137" s="11">
        <f t="shared" ca="1" si="8"/>
        <v>2.4173570195798372E-2</v>
      </c>
      <c r="S137" s="5" t="str">
        <f t="shared" si="11"/>
        <v>MY9_Solar</v>
      </c>
      <c r="T137" s="1" t="s">
        <v>880</v>
      </c>
      <c r="U137" s="5" t="s">
        <v>784</v>
      </c>
      <c r="V137" s="1" t="s">
        <v>881</v>
      </c>
    </row>
    <row r="138" spans="14:22">
      <c r="N138" s="2" t="s">
        <v>1062</v>
      </c>
      <c r="O138" s="2" t="s">
        <v>42</v>
      </c>
      <c r="P138" s="2" t="s">
        <v>926</v>
      </c>
      <c r="Q138" s="1">
        <v>3888.03</v>
      </c>
      <c r="R138" s="11">
        <f t="shared" ca="1" si="8"/>
        <v>2.3138903767184433E-2</v>
      </c>
      <c r="S138" s="5" t="str">
        <f t="shared" si="11"/>
        <v>MY9_Solar</v>
      </c>
      <c r="T138" s="1" t="s">
        <v>880</v>
      </c>
      <c r="U138" s="5" t="s">
        <v>784</v>
      </c>
      <c r="V138" s="1" t="s">
        <v>881</v>
      </c>
    </row>
    <row r="139" spans="14:22">
      <c r="N139" s="2" t="s">
        <v>1063</v>
      </c>
      <c r="O139" s="2" t="s">
        <v>120</v>
      </c>
      <c r="P139" s="2" t="s">
        <v>930</v>
      </c>
      <c r="Q139" s="1">
        <v>442.54</v>
      </c>
      <c r="R139" s="11">
        <f t="shared" ca="1" si="8"/>
        <v>2.6336963637445697E-3</v>
      </c>
      <c r="S139" s="5" t="str">
        <f t="shared" si="11"/>
        <v>MY10_Solar</v>
      </c>
      <c r="T139" s="1" t="s">
        <v>898</v>
      </c>
      <c r="U139" s="5" t="s">
        <v>784</v>
      </c>
      <c r="V139" s="1" t="s">
        <v>881</v>
      </c>
    </row>
    <row r="140" spans="14:22">
      <c r="N140" s="2" t="s">
        <v>1064</v>
      </c>
      <c r="O140" s="2" t="s">
        <v>120</v>
      </c>
      <c r="P140" s="2" t="s">
        <v>930</v>
      </c>
      <c r="Q140" s="1">
        <v>1116.5</v>
      </c>
      <c r="R140" s="11">
        <f t="shared" ca="1" si="8"/>
        <v>6.6446467892638215E-3</v>
      </c>
      <c r="S140" s="5" t="str">
        <f t="shared" si="11"/>
        <v>MY10_Solar</v>
      </c>
      <c r="T140" s="1" t="s">
        <v>898</v>
      </c>
      <c r="U140" s="5" t="s">
        <v>784</v>
      </c>
      <c r="V140" s="1" t="s">
        <v>881</v>
      </c>
    </row>
    <row r="141" spans="14:22">
      <c r="N141" s="2" t="s">
        <v>1065</v>
      </c>
      <c r="O141" s="2" t="s">
        <v>34</v>
      </c>
      <c r="P141" s="2" t="str">
        <f t="shared" ref="P141:P204" si="12">_xlfn.XLOOKUP(O141,AE:AE,AF:AF)</f>
        <v>STT Phase-1</v>
      </c>
      <c r="Q141" s="1">
        <v>219.24</v>
      </c>
      <c r="R141" s="11">
        <f t="shared" ca="1" si="8"/>
        <v>1.3047670058918051E-3</v>
      </c>
      <c r="S141" s="5" t="str">
        <f t="shared" si="11"/>
        <v>MY1_Solar</v>
      </c>
      <c r="T141" s="1" t="s">
        <v>880</v>
      </c>
      <c r="U141" s="5" t="s">
        <v>784</v>
      </c>
      <c r="V141" s="1" t="s">
        <v>881</v>
      </c>
    </row>
    <row r="142" spans="14:22">
      <c r="N142" s="2" t="s">
        <v>1066</v>
      </c>
      <c r="O142" s="2" t="s">
        <v>34</v>
      </c>
      <c r="P142" s="2" t="str">
        <f t="shared" si="12"/>
        <v>STT Phase-1</v>
      </c>
      <c r="Q142" s="1">
        <v>219.24</v>
      </c>
      <c r="R142" s="11">
        <f t="shared" ca="1" si="8"/>
        <v>1.3047670058918051E-3</v>
      </c>
      <c r="S142" s="5" t="str">
        <f t="shared" si="11"/>
        <v>MY1_Solar</v>
      </c>
      <c r="T142" s="1" t="s">
        <v>880</v>
      </c>
      <c r="U142" s="5" t="s">
        <v>784</v>
      </c>
      <c r="V142" s="1" t="s">
        <v>881</v>
      </c>
    </row>
    <row r="143" spans="14:22">
      <c r="N143" s="2" t="s">
        <v>1067</v>
      </c>
      <c r="O143" s="2" t="s">
        <v>34</v>
      </c>
      <c r="P143" s="2" t="str">
        <f t="shared" si="12"/>
        <v>STT Phase-1</v>
      </c>
      <c r="Q143" s="1">
        <v>219.24</v>
      </c>
      <c r="R143" s="11">
        <f t="shared" ca="1" si="8"/>
        <v>1.3047670058918051E-3</v>
      </c>
      <c r="S143" s="5" t="str">
        <f t="shared" si="11"/>
        <v>MY1_Solar</v>
      </c>
      <c r="T143" s="1" t="s">
        <v>880</v>
      </c>
      <c r="U143" s="5" t="s">
        <v>784</v>
      </c>
      <c r="V143" s="1" t="s">
        <v>881</v>
      </c>
    </row>
    <row r="144" spans="14:22">
      <c r="N144" s="2" t="s">
        <v>1068</v>
      </c>
      <c r="O144" s="2" t="s">
        <v>34</v>
      </c>
      <c r="P144" s="2" t="str">
        <f t="shared" si="12"/>
        <v>STT Phase-1</v>
      </c>
      <c r="Q144" s="1">
        <v>219.24</v>
      </c>
      <c r="R144" s="11">
        <f t="shared" ca="1" si="8"/>
        <v>1.3047670058918051E-3</v>
      </c>
      <c r="S144" s="5" t="str">
        <f t="shared" si="11"/>
        <v>MY1_Solar</v>
      </c>
      <c r="T144" s="1" t="s">
        <v>880</v>
      </c>
      <c r="U144" s="5" t="s">
        <v>784</v>
      </c>
      <c r="V144" s="1" t="s">
        <v>881</v>
      </c>
    </row>
    <row r="145" spans="14:22">
      <c r="N145" s="2" t="s">
        <v>1069</v>
      </c>
      <c r="O145" s="2" t="s">
        <v>34</v>
      </c>
      <c r="P145" s="2" t="str">
        <f t="shared" si="12"/>
        <v>STT Phase-1</v>
      </c>
      <c r="Q145" s="1">
        <v>219.24</v>
      </c>
      <c r="R145" s="11">
        <f t="shared" ca="1" si="8"/>
        <v>1.3047670058918051E-3</v>
      </c>
      <c r="S145" s="5" t="str">
        <f t="shared" si="11"/>
        <v>MY1_Solar</v>
      </c>
      <c r="T145" s="1" t="s">
        <v>880</v>
      </c>
      <c r="U145" s="5" t="s">
        <v>784</v>
      </c>
      <c r="V145" s="1" t="s">
        <v>881</v>
      </c>
    </row>
    <row r="146" spans="14:22">
      <c r="N146" s="2" t="s">
        <v>1070</v>
      </c>
      <c r="O146" s="2" t="s">
        <v>34</v>
      </c>
      <c r="P146" s="2" t="str">
        <f t="shared" si="12"/>
        <v>STT Phase-1</v>
      </c>
      <c r="Q146" s="1">
        <v>219.24</v>
      </c>
      <c r="R146" s="11">
        <f t="shared" ca="1" si="8"/>
        <v>1.3047670058918051E-3</v>
      </c>
      <c r="S146" s="5" t="str">
        <f t="shared" si="11"/>
        <v>MY1_Solar</v>
      </c>
      <c r="T146" s="1" t="s">
        <v>880</v>
      </c>
      <c r="U146" s="5" t="s">
        <v>784</v>
      </c>
      <c r="V146" s="1" t="s">
        <v>881</v>
      </c>
    </row>
    <row r="147" spans="14:22">
      <c r="N147" s="2" t="s">
        <v>1071</v>
      </c>
      <c r="O147" s="2" t="s">
        <v>34</v>
      </c>
      <c r="P147" s="2" t="str">
        <f t="shared" si="12"/>
        <v>STT Phase-1</v>
      </c>
      <c r="Q147" s="1">
        <v>252.88</v>
      </c>
      <c r="R147" s="11">
        <f t="shared" ca="1" si="8"/>
        <v>1.5049693507111824E-3</v>
      </c>
      <c r="S147" s="5" t="str">
        <f t="shared" si="11"/>
        <v>MY1_Solar</v>
      </c>
      <c r="T147" s="1" t="s">
        <v>880</v>
      </c>
      <c r="U147" s="5" t="s">
        <v>784</v>
      </c>
      <c r="V147" s="1" t="s">
        <v>881</v>
      </c>
    </row>
    <row r="148" spans="14:22">
      <c r="N148" s="2" t="s">
        <v>1072</v>
      </c>
      <c r="O148" s="2" t="s">
        <v>34</v>
      </c>
      <c r="P148" s="2" t="str">
        <f t="shared" si="12"/>
        <v>STT Phase-1</v>
      </c>
      <c r="Q148" s="1">
        <v>252.88</v>
      </c>
      <c r="R148" s="11">
        <f t="shared" ca="1" si="8"/>
        <v>1.5049693507111824E-3</v>
      </c>
      <c r="S148" s="5" t="str">
        <f t="shared" si="11"/>
        <v>MY1_Solar</v>
      </c>
      <c r="T148" s="1" t="s">
        <v>880</v>
      </c>
      <c r="U148" s="5" t="s">
        <v>784</v>
      </c>
      <c r="V148" s="1" t="s">
        <v>881</v>
      </c>
    </row>
    <row r="149" spans="14:22">
      <c r="N149" s="2" t="s">
        <v>1073</v>
      </c>
      <c r="O149" s="2" t="s">
        <v>34</v>
      </c>
      <c r="P149" s="2" t="str">
        <f t="shared" si="12"/>
        <v>STT Phase-1</v>
      </c>
      <c r="Q149" s="1">
        <v>252.88</v>
      </c>
      <c r="R149" s="11">
        <f t="shared" ca="1" si="8"/>
        <v>1.5049693507111824E-3</v>
      </c>
      <c r="S149" s="5" t="str">
        <f t="shared" si="11"/>
        <v>MY1_Solar</v>
      </c>
      <c r="T149" s="1" t="s">
        <v>880</v>
      </c>
      <c r="U149" s="5" t="s">
        <v>784</v>
      </c>
      <c r="V149" s="1" t="s">
        <v>881</v>
      </c>
    </row>
    <row r="150" spans="14:22">
      <c r="N150" s="2" t="s">
        <v>1074</v>
      </c>
      <c r="O150" s="2" t="s">
        <v>34</v>
      </c>
      <c r="P150" s="2" t="str">
        <f t="shared" si="12"/>
        <v>STT Phase-1</v>
      </c>
      <c r="Q150" s="1">
        <v>252.88</v>
      </c>
      <c r="R150" s="11">
        <f t="shared" ca="1" si="8"/>
        <v>1.5049693507111824E-3</v>
      </c>
      <c r="S150" s="5" t="str">
        <f t="shared" si="11"/>
        <v>MY1_Solar</v>
      </c>
      <c r="T150" s="1" t="s">
        <v>880</v>
      </c>
      <c r="U150" s="5" t="s">
        <v>784</v>
      </c>
      <c r="V150" s="1" t="s">
        <v>881</v>
      </c>
    </row>
    <row r="151" spans="14:22">
      <c r="N151" s="2" t="s">
        <v>1075</v>
      </c>
      <c r="O151" s="2" t="s">
        <v>34</v>
      </c>
      <c r="P151" s="2" t="str">
        <f t="shared" si="12"/>
        <v>STT Phase-1</v>
      </c>
      <c r="Q151" s="1">
        <v>252.88</v>
      </c>
      <c r="R151" s="11">
        <f t="shared" ca="1" si="8"/>
        <v>1.5049693507111824E-3</v>
      </c>
      <c r="S151" s="5" t="str">
        <f t="shared" si="11"/>
        <v>MY1_Solar</v>
      </c>
      <c r="T151" s="1" t="s">
        <v>880</v>
      </c>
      <c r="U151" s="5" t="s">
        <v>784</v>
      </c>
      <c r="V151" s="1" t="s">
        <v>881</v>
      </c>
    </row>
    <row r="152" spans="14:22">
      <c r="N152" s="2" t="s">
        <v>1076</v>
      </c>
      <c r="O152" s="2" t="s">
        <v>34</v>
      </c>
      <c r="P152" s="2" t="str">
        <f t="shared" si="12"/>
        <v>STT Phase-1</v>
      </c>
      <c r="Q152" s="1">
        <v>219.24</v>
      </c>
      <c r="R152" s="11">
        <f t="shared" ca="1" si="8"/>
        <v>1.3047670058918051E-3</v>
      </c>
      <c r="S152" s="5" t="str">
        <f t="shared" si="11"/>
        <v>MY1_Solar</v>
      </c>
      <c r="T152" s="1" t="s">
        <v>880</v>
      </c>
      <c r="U152" s="5" t="s">
        <v>784</v>
      </c>
      <c r="V152" s="1" t="s">
        <v>881</v>
      </c>
    </row>
    <row r="153" spans="14:22">
      <c r="N153" s="2" t="s">
        <v>1077</v>
      </c>
      <c r="O153" s="2" t="s">
        <v>34</v>
      </c>
      <c r="P153" s="2" t="str">
        <f t="shared" si="12"/>
        <v>STT Phase-1</v>
      </c>
      <c r="Q153" s="1">
        <v>219.24</v>
      </c>
      <c r="R153" s="11">
        <f t="shared" ca="1" si="8"/>
        <v>1.3047670058918051E-3</v>
      </c>
      <c r="S153" s="5" t="str">
        <f t="shared" si="11"/>
        <v>MY1_Solar</v>
      </c>
      <c r="T153" s="1" t="s">
        <v>880</v>
      </c>
      <c r="U153" s="5" t="s">
        <v>784</v>
      </c>
      <c r="V153" s="1" t="s">
        <v>881</v>
      </c>
    </row>
    <row r="154" spans="14:22">
      <c r="N154" s="2" t="s">
        <v>1078</v>
      </c>
      <c r="O154" s="2" t="s">
        <v>34</v>
      </c>
      <c r="P154" s="2" t="str">
        <f t="shared" si="12"/>
        <v>STT Phase-1</v>
      </c>
      <c r="Q154" s="1">
        <v>250.56</v>
      </c>
      <c r="R154" s="11">
        <f t="shared" ca="1" si="8"/>
        <v>1.4911622924477772E-3</v>
      </c>
      <c r="S154" s="5" t="str">
        <f t="shared" si="11"/>
        <v>MY1_Solar</v>
      </c>
      <c r="T154" s="1" t="s">
        <v>880</v>
      </c>
      <c r="U154" s="5" t="s">
        <v>784</v>
      </c>
      <c r="V154" s="1" t="s">
        <v>881</v>
      </c>
    </row>
    <row r="155" spans="14:22">
      <c r="N155" s="2" t="s">
        <v>1079</v>
      </c>
      <c r="O155" s="2" t="s">
        <v>34</v>
      </c>
      <c r="P155" s="2" t="str">
        <f t="shared" si="12"/>
        <v>STT Phase-1</v>
      </c>
      <c r="Q155" s="1">
        <v>221.27</v>
      </c>
      <c r="R155" s="11">
        <f t="shared" ca="1" si="8"/>
        <v>1.3168481818722848E-3</v>
      </c>
      <c r="S155" s="5" t="str">
        <f t="shared" si="11"/>
        <v>MY1_Solar</v>
      </c>
      <c r="T155" s="1" t="s">
        <v>880</v>
      </c>
      <c r="U155" s="5" t="s">
        <v>784</v>
      </c>
      <c r="V155" s="1" t="s">
        <v>881</v>
      </c>
    </row>
    <row r="156" spans="14:22">
      <c r="N156" s="2" t="s">
        <v>1080</v>
      </c>
      <c r="O156" s="2" t="s">
        <v>34</v>
      </c>
      <c r="P156" s="2" t="str">
        <f t="shared" si="12"/>
        <v>STT Phase-1</v>
      </c>
      <c r="Q156" s="1">
        <v>252.88</v>
      </c>
      <c r="R156" s="11">
        <f t="shared" ca="1" si="8"/>
        <v>1.5049693507111824E-3</v>
      </c>
      <c r="S156" s="5" t="str">
        <f t="shared" si="11"/>
        <v>MY1_Solar</v>
      </c>
      <c r="T156" s="1" t="s">
        <v>880</v>
      </c>
      <c r="U156" s="5" t="s">
        <v>784</v>
      </c>
      <c r="V156" s="1" t="s">
        <v>881</v>
      </c>
    </row>
    <row r="157" spans="14:22">
      <c r="N157" s="2" t="s">
        <v>1081</v>
      </c>
      <c r="O157" s="2" t="s">
        <v>34</v>
      </c>
      <c r="P157" s="2" t="str">
        <f t="shared" si="12"/>
        <v>STT Phase-1</v>
      </c>
      <c r="Q157" s="1">
        <v>221.27</v>
      </c>
      <c r="R157" s="11">
        <f t="shared" ca="1" si="8"/>
        <v>1.3168481818722848E-3</v>
      </c>
      <c r="S157" s="5" t="str">
        <f t="shared" si="11"/>
        <v>MY1_Solar</v>
      </c>
      <c r="T157" s="1" t="s">
        <v>880</v>
      </c>
      <c r="U157" s="5" t="s">
        <v>784</v>
      </c>
      <c r="V157" s="1" t="s">
        <v>881</v>
      </c>
    </row>
    <row r="158" spans="14:22">
      <c r="N158" s="2" t="s">
        <v>1082</v>
      </c>
      <c r="O158" s="2" t="s">
        <v>34</v>
      </c>
      <c r="P158" s="2" t="str">
        <f t="shared" si="12"/>
        <v>STT Phase-1</v>
      </c>
      <c r="Q158" s="1">
        <v>221.27</v>
      </c>
      <c r="R158" s="11">
        <f t="shared" ca="1" si="8"/>
        <v>1.3168481818722848E-3</v>
      </c>
      <c r="S158" s="5" t="str">
        <f t="shared" si="11"/>
        <v>MY1_Solar</v>
      </c>
      <c r="T158" s="1" t="s">
        <v>880</v>
      </c>
      <c r="U158" s="5" t="s">
        <v>784</v>
      </c>
      <c r="V158" s="1" t="s">
        <v>881</v>
      </c>
    </row>
    <row r="159" spans="14:22">
      <c r="N159" s="2" t="s">
        <v>1083</v>
      </c>
      <c r="O159" s="2" t="s">
        <v>35</v>
      </c>
      <c r="P159" s="2" t="str">
        <f t="shared" si="12"/>
        <v>SAMI SABINSA</v>
      </c>
      <c r="Q159" s="1">
        <v>255.2</v>
      </c>
      <c r="R159" s="11">
        <f t="shared" ca="1" si="8"/>
        <v>1.5187764089745878E-3</v>
      </c>
      <c r="S159" s="5" t="str">
        <f t="shared" si="11"/>
        <v>MY2_Solar</v>
      </c>
      <c r="T159" s="1" t="s">
        <v>887</v>
      </c>
      <c r="U159" s="5" t="s">
        <v>784</v>
      </c>
      <c r="V159" s="1" t="s">
        <v>881</v>
      </c>
    </row>
    <row r="160" spans="14:22">
      <c r="N160" s="2" t="s">
        <v>1084</v>
      </c>
      <c r="O160" s="2" t="s">
        <v>35</v>
      </c>
      <c r="P160" s="2" t="str">
        <f t="shared" si="12"/>
        <v>SAMI SABINSA</v>
      </c>
      <c r="Q160" s="1">
        <v>223.3</v>
      </c>
      <c r="R160" s="11">
        <f t="shared" ca="1" si="8"/>
        <v>1.3289293578527645E-3</v>
      </c>
      <c r="S160" s="5" t="str">
        <f t="shared" si="11"/>
        <v>MY2_Solar</v>
      </c>
      <c r="T160" s="1" t="s">
        <v>887</v>
      </c>
      <c r="U160" s="5" t="s">
        <v>784</v>
      </c>
      <c r="V160" s="1" t="s">
        <v>881</v>
      </c>
    </row>
    <row r="161" spans="14:22">
      <c r="N161" s="2" t="s">
        <v>1085</v>
      </c>
      <c r="O161" s="2" t="s">
        <v>35</v>
      </c>
      <c r="P161" s="2" t="str">
        <f t="shared" si="12"/>
        <v>SAMI SABINSA</v>
      </c>
      <c r="Q161" s="1">
        <v>223.3</v>
      </c>
      <c r="R161" s="11">
        <f t="shared" ca="1" si="8"/>
        <v>1.3289293578527645E-3</v>
      </c>
      <c r="S161" s="5" t="str">
        <f t="shared" si="11"/>
        <v>MY2_Solar</v>
      </c>
      <c r="T161" s="1" t="s">
        <v>887</v>
      </c>
      <c r="U161" s="5" t="s">
        <v>784</v>
      </c>
      <c r="V161" s="1" t="s">
        <v>881</v>
      </c>
    </row>
    <row r="162" spans="14:22">
      <c r="N162" s="2" t="s">
        <v>1086</v>
      </c>
      <c r="O162" s="2" t="s">
        <v>35</v>
      </c>
      <c r="P162" s="2" t="str">
        <f t="shared" si="12"/>
        <v>SAMI SABINSA</v>
      </c>
      <c r="Q162" s="1">
        <v>223.3</v>
      </c>
      <c r="R162" s="11">
        <f t="shared" ca="1" si="8"/>
        <v>1.3289293578527645E-3</v>
      </c>
      <c r="S162" s="5" t="str">
        <f t="shared" si="11"/>
        <v>MY2_Solar</v>
      </c>
      <c r="T162" s="1" t="s">
        <v>887</v>
      </c>
      <c r="U162" s="5" t="s">
        <v>784</v>
      </c>
      <c r="V162" s="1" t="s">
        <v>881</v>
      </c>
    </row>
    <row r="163" spans="14:22">
      <c r="N163" s="2" t="s">
        <v>1087</v>
      </c>
      <c r="O163" s="2" t="s">
        <v>35</v>
      </c>
      <c r="P163" s="2" t="str">
        <f t="shared" si="12"/>
        <v>SAMI SABINSA</v>
      </c>
      <c r="Q163" s="1">
        <v>223.3</v>
      </c>
      <c r="R163" s="11">
        <f t="shared" ca="1" si="8"/>
        <v>1.3289293578527645E-3</v>
      </c>
      <c r="S163" s="5" t="str">
        <f t="shared" si="11"/>
        <v>MY2_Solar</v>
      </c>
      <c r="T163" s="1" t="s">
        <v>887</v>
      </c>
      <c r="U163" s="5" t="s">
        <v>784</v>
      </c>
      <c r="V163" s="1" t="s">
        <v>881</v>
      </c>
    </row>
    <row r="164" spans="14:22">
      <c r="N164" s="2" t="s">
        <v>1088</v>
      </c>
      <c r="O164" s="2" t="s">
        <v>35</v>
      </c>
      <c r="P164" s="2" t="str">
        <f t="shared" si="12"/>
        <v>SAMI SABINSA</v>
      </c>
      <c r="Q164" s="1">
        <v>223.3</v>
      </c>
      <c r="R164" s="11">
        <f t="shared" ref="R164:R227" ca="1" si="13">Q164/$AC$4</f>
        <v>1.3289293578527645E-3</v>
      </c>
      <c r="S164" s="5" t="str">
        <f t="shared" si="11"/>
        <v>MY2_Solar</v>
      </c>
      <c r="T164" s="1" t="s">
        <v>887</v>
      </c>
      <c r="U164" s="5" t="s">
        <v>784</v>
      </c>
      <c r="V164" s="1" t="s">
        <v>881</v>
      </c>
    </row>
    <row r="165" spans="14:22">
      <c r="N165" s="2" t="s">
        <v>1089</v>
      </c>
      <c r="O165" s="2" t="s">
        <v>35</v>
      </c>
      <c r="P165" s="2" t="str">
        <f t="shared" si="12"/>
        <v>SAMI SABINSA</v>
      </c>
      <c r="Q165" s="1">
        <v>223.3</v>
      </c>
      <c r="R165" s="11">
        <f t="shared" ca="1" si="13"/>
        <v>1.3289293578527645E-3</v>
      </c>
      <c r="S165" s="5" t="str">
        <f t="shared" si="11"/>
        <v>MY2_Solar</v>
      </c>
      <c r="T165" s="1" t="s">
        <v>887</v>
      </c>
      <c r="U165" s="5" t="s">
        <v>784</v>
      </c>
      <c r="V165" s="1" t="s">
        <v>881</v>
      </c>
    </row>
    <row r="166" spans="14:22">
      <c r="N166" s="2" t="s">
        <v>1090</v>
      </c>
      <c r="O166" s="2" t="s">
        <v>35</v>
      </c>
      <c r="P166" s="2" t="str">
        <f t="shared" si="12"/>
        <v>SAMI SABINSA</v>
      </c>
      <c r="Q166" s="1">
        <v>255.2</v>
      </c>
      <c r="R166" s="11">
        <f t="shared" ca="1" si="13"/>
        <v>1.5187764089745878E-3</v>
      </c>
      <c r="S166" s="5" t="str">
        <f t="shared" ref="S166:S229" si="14">_xlfn.XLOOKUP(O166,AE:AE,AG:AG)</f>
        <v>MY2_Solar</v>
      </c>
      <c r="T166" s="1" t="s">
        <v>887</v>
      </c>
      <c r="U166" s="5" t="s">
        <v>784</v>
      </c>
      <c r="V166" s="1" t="s">
        <v>881</v>
      </c>
    </row>
    <row r="167" spans="14:22">
      <c r="N167" s="2" t="s">
        <v>1091</v>
      </c>
      <c r="O167" s="2" t="s">
        <v>35</v>
      </c>
      <c r="P167" s="2" t="str">
        <f t="shared" si="12"/>
        <v>SAMI SABINSA</v>
      </c>
      <c r="Q167" s="1">
        <v>223.3</v>
      </c>
      <c r="R167" s="11">
        <f t="shared" ca="1" si="13"/>
        <v>1.3289293578527645E-3</v>
      </c>
      <c r="S167" s="5" t="str">
        <f t="shared" si="14"/>
        <v>MY2_Solar</v>
      </c>
      <c r="T167" s="1" t="s">
        <v>887</v>
      </c>
      <c r="U167" s="5" t="s">
        <v>784</v>
      </c>
      <c r="V167" s="1" t="s">
        <v>881</v>
      </c>
    </row>
    <row r="168" spans="14:22">
      <c r="N168" s="2" t="s">
        <v>1092</v>
      </c>
      <c r="O168" s="2" t="s">
        <v>35</v>
      </c>
      <c r="P168" s="2" t="str">
        <f t="shared" si="12"/>
        <v>SAMI SABINSA</v>
      </c>
      <c r="Q168" s="1">
        <v>255.2</v>
      </c>
      <c r="R168" s="11">
        <f t="shared" ca="1" si="13"/>
        <v>1.5187764089745878E-3</v>
      </c>
      <c r="S168" s="5" t="str">
        <f t="shared" si="14"/>
        <v>MY2_Solar</v>
      </c>
      <c r="T168" s="1" t="s">
        <v>887</v>
      </c>
      <c r="U168" s="5" t="s">
        <v>784</v>
      </c>
      <c r="V168" s="1" t="s">
        <v>881</v>
      </c>
    </row>
    <row r="169" spans="14:22">
      <c r="N169" s="2" t="s">
        <v>1093</v>
      </c>
      <c r="O169" s="2" t="s">
        <v>35</v>
      </c>
      <c r="P169" s="2" t="str">
        <f t="shared" si="12"/>
        <v>SAMI SABINSA</v>
      </c>
      <c r="Q169" s="1">
        <v>255.2</v>
      </c>
      <c r="R169" s="11">
        <f t="shared" ca="1" si="13"/>
        <v>1.5187764089745878E-3</v>
      </c>
      <c r="S169" s="5" t="str">
        <f t="shared" si="14"/>
        <v>MY2_Solar</v>
      </c>
      <c r="T169" s="1" t="s">
        <v>887</v>
      </c>
      <c r="U169" s="5" t="s">
        <v>784</v>
      </c>
      <c r="V169" s="1" t="s">
        <v>881</v>
      </c>
    </row>
    <row r="170" spans="14:22">
      <c r="N170" s="2" t="s">
        <v>1094</v>
      </c>
      <c r="O170" s="2" t="s">
        <v>35</v>
      </c>
      <c r="P170" s="2" t="str">
        <f t="shared" si="12"/>
        <v>SAMI SABINSA</v>
      </c>
      <c r="Q170" s="1">
        <v>255.2</v>
      </c>
      <c r="R170" s="11">
        <f t="shared" ca="1" si="13"/>
        <v>1.5187764089745878E-3</v>
      </c>
      <c r="S170" s="5" t="str">
        <f t="shared" si="14"/>
        <v>MY2_Solar</v>
      </c>
      <c r="T170" s="1" t="s">
        <v>887</v>
      </c>
      <c r="U170" s="5" t="s">
        <v>784</v>
      </c>
      <c r="V170" s="1" t="s">
        <v>881</v>
      </c>
    </row>
    <row r="171" spans="14:22">
      <c r="N171" s="2" t="s">
        <v>1095</v>
      </c>
      <c r="O171" s="2" t="s">
        <v>35</v>
      </c>
      <c r="P171" s="2" t="str">
        <f t="shared" si="12"/>
        <v>SAMI SABINSA</v>
      </c>
      <c r="Q171" s="1">
        <v>223.3</v>
      </c>
      <c r="R171" s="11">
        <f t="shared" ca="1" si="13"/>
        <v>1.3289293578527645E-3</v>
      </c>
      <c r="S171" s="5" t="str">
        <f t="shared" si="14"/>
        <v>MY2_Solar</v>
      </c>
      <c r="T171" s="1" t="s">
        <v>887</v>
      </c>
      <c r="U171" s="5" t="s">
        <v>784</v>
      </c>
      <c r="V171" s="1" t="s">
        <v>881</v>
      </c>
    </row>
    <row r="172" spans="14:22">
      <c r="N172" s="2" t="s">
        <v>1096</v>
      </c>
      <c r="O172" s="2" t="s">
        <v>35</v>
      </c>
      <c r="P172" s="2" t="str">
        <f t="shared" si="12"/>
        <v>SAMI SABINSA</v>
      </c>
      <c r="Q172" s="1">
        <v>223.3</v>
      </c>
      <c r="R172" s="11">
        <f t="shared" ca="1" si="13"/>
        <v>1.3289293578527645E-3</v>
      </c>
      <c r="S172" s="5" t="str">
        <f t="shared" si="14"/>
        <v>MY2_Solar</v>
      </c>
      <c r="T172" s="1" t="s">
        <v>887</v>
      </c>
      <c r="U172" s="5" t="s">
        <v>784</v>
      </c>
      <c r="V172" s="1" t="s">
        <v>881</v>
      </c>
    </row>
    <row r="173" spans="14:22">
      <c r="N173" s="2" t="s">
        <v>1097</v>
      </c>
      <c r="O173" s="2" t="s">
        <v>35</v>
      </c>
      <c r="P173" s="2" t="str">
        <f t="shared" si="12"/>
        <v>SAMI SABINSA</v>
      </c>
      <c r="Q173" s="1">
        <v>207.35</v>
      </c>
      <c r="R173" s="11">
        <f t="shared" ca="1" si="13"/>
        <v>1.2340058322918527E-3</v>
      </c>
      <c r="S173" s="5" t="str">
        <f t="shared" si="14"/>
        <v>MY2_Solar</v>
      </c>
      <c r="T173" s="1" t="s">
        <v>887</v>
      </c>
      <c r="U173" s="5" t="s">
        <v>784</v>
      </c>
      <c r="V173" s="1" t="s">
        <v>881</v>
      </c>
    </row>
    <row r="174" spans="14:22">
      <c r="N174" s="2" t="s">
        <v>1098</v>
      </c>
      <c r="O174" s="2" t="s">
        <v>35</v>
      </c>
      <c r="P174" s="2" t="str">
        <f t="shared" si="12"/>
        <v>SAMI SABINSA</v>
      </c>
      <c r="Q174" s="1">
        <v>223.3</v>
      </c>
      <c r="R174" s="11">
        <f t="shared" ca="1" si="13"/>
        <v>1.3289293578527645E-3</v>
      </c>
      <c r="S174" s="5" t="str">
        <f t="shared" si="14"/>
        <v>MY2_Solar</v>
      </c>
      <c r="T174" s="1" t="s">
        <v>887</v>
      </c>
      <c r="U174" s="5" t="s">
        <v>784</v>
      </c>
      <c r="V174" s="1" t="s">
        <v>881</v>
      </c>
    </row>
    <row r="175" spans="14:22">
      <c r="N175" s="2" t="s">
        <v>1099</v>
      </c>
      <c r="O175" s="2" t="s">
        <v>35</v>
      </c>
      <c r="P175" s="2" t="str">
        <f t="shared" si="12"/>
        <v>SAMI SABINSA</v>
      </c>
      <c r="Q175" s="1">
        <v>223.3</v>
      </c>
      <c r="R175" s="11">
        <f t="shared" ca="1" si="13"/>
        <v>1.3289293578527645E-3</v>
      </c>
      <c r="S175" s="5" t="str">
        <f t="shared" si="14"/>
        <v>MY2_Solar</v>
      </c>
      <c r="T175" s="1" t="s">
        <v>887</v>
      </c>
      <c r="U175" s="5" t="s">
        <v>784</v>
      </c>
      <c r="V175" s="1" t="s">
        <v>881</v>
      </c>
    </row>
    <row r="176" spans="14:22">
      <c r="N176" s="2" t="s">
        <v>1100</v>
      </c>
      <c r="O176" s="2" t="s">
        <v>35</v>
      </c>
      <c r="P176" s="2" t="str">
        <f t="shared" si="12"/>
        <v>SAMI SABINSA</v>
      </c>
      <c r="Q176" s="1">
        <v>223.3</v>
      </c>
      <c r="R176" s="11">
        <f t="shared" ca="1" si="13"/>
        <v>1.3289293578527645E-3</v>
      </c>
      <c r="S176" s="5" t="str">
        <f t="shared" si="14"/>
        <v>MY2_Solar</v>
      </c>
      <c r="T176" s="1" t="s">
        <v>887</v>
      </c>
      <c r="U176" s="5" t="s">
        <v>784</v>
      </c>
      <c r="V176" s="1" t="s">
        <v>881</v>
      </c>
    </row>
    <row r="177" spans="14:22">
      <c r="N177" s="2" t="s">
        <v>1101</v>
      </c>
      <c r="O177" s="2" t="s">
        <v>35</v>
      </c>
      <c r="P177" s="2" t="str">
        <f t="shared" si="12"/>
        <v>SAMI SABINSA</v>
      </c>
      <c r="Q177" s="1">
        <v>223.3</v>
      </c>
      <c r="R177" s="11">
        <f t="shared" ca="1" si="13"/>
        <v>1.3289293578527645E-3</v>
      </c>
      <c r="S177" s="5" t="str">
        <f t="shared" si="14"/>
        <v>MY2_Solar</v>
      </c>
      <c r="T177" s="1" t="s">
        <v>887</v>
      </c>
      <c r="U177" s="5" t="s">
        <v>784</v>
      </c>
      <c r="V177" s="1" t="s">
        <v>881</v>
      </c>
    </row>
    <row r="178" spans="14:22">
      <c r="N178" s="2" t="s">
        <v>1102</v>
      </c>
      <c r="O178" s="2" t="s">
        <v>35</v>
      </c>
      <c r="P178" s="2" t="str">
        <f t="shared" si="12"/>
        <v>SAMI SABINSA</v>
      </c>
      <c r="Q178" s="1">
        <v>255.2</v>
      </c>
      <c r="R178" s="11">
        <f t="shared" ca="1" si="13"/>
        <v>1.5187764089745878E-3</v>
      </c>
      <c r="S178" s="5" t="str">
        <f t="shared" si="14"/>
        <v>MY2_Solar</v>
      </c>
      <c r="T178" s="1" t="s">
        <v>887</v>
      </c>
      <c r="U178" s="5" t="s">
        <v>784</v>
      </c>
      <c r="V178" s="1" t="s">
        <v>881</v>
      </c>
    </row>
    <row r="179" spans="14:22">
      <c r="N179" s="2" t="s">
        <v>1103</v>
      </c>
      <c r="O179" s="2" t="s">
        <v>35</v>
      </c>
      <c r="P179" s="2" t="str">
        <f t="shared" si="12"/>
        <v>SAMI SABINSA</v>
      </c>
      <c r="Q179" s="1">
        <v>223.3</v>
      </c>
      <c r="R179" s="11">
        <f t="shared" ca="1" si="13"/>
        <v>1.3289293578527645E-3</v>
      </c>
      <c r="S179" s="5" t="str">
        <f t="shared" si="14"/>
        <v>MY2_Solar</v>
      </c>
      <c r="T179" s="1" t="s">
        <v>887</v>
      </c>
      <c r="U179" s="5" t="s">
        <v>784</v>
      </c>
      <c r="V179" s="1" t="s">
        <v>881</v>
      </c>
    </row>
    <row r="180" spans="14:22">
      <c r="N180" s="2" t="s">
        <v>1104</v>
      </c>
      <c r="O180" s="2" t="s">
        <v>35</v>
      </c>
      <c r="P180" s="2" t="str">
        <f t="shared" si="12"/>
        <v>SAMI SABINSA</v>
      </c>
      <c r="Q180" s="1">
        <v>255.2</v>
      </c>
      <c r="R180" s="11">
        <f t="shared" ca="1" si="13"/>
        <v>1.5187764089745878E-3</v>
      </c>
      <c r="S180" s="5" t="str">
        <f t="shared" si="14"/>
        <v>MY2_Solar</v>
      </c>
      <c r="T180" s="1" t="s">
        <v>887</v>
      </c>
      <c r="U180" s="5" t="s">
        <v>784</v>
      </c>
      <c r="V180" s="1" t="s">
        <v>881</v>
      </c>
    </row>
    <row r="181" spans="14:22">
      <c r="N181" s="2" t="s">
        <v>1105</v>
      </c>
      <c r="O181" s="2" t="s">
        <v>35</v>
      </c>
      <c r="P181" s="2" t="str">
        <f t="shared" si="12"/>
        <v>SAMI SABINSA</v>
      </c>
      <c r="Q181" s="1">
        <v>255.2</v>
      </c>
      <c r="R181" s="11">
        <f t="shared" ca="1" si="13"/>
        <v>1.5187764089745878E-3</v>
      </c>
      <c r="S181" s="5" t="str">
        <f t="shared" si="14"/>
        <v>MY2_Solar</v>
      </c>
      <c r="T181" s="1" t="s">
        <v>887</v>
      </c>
      <c r="U181" s="5" t="s">
        <v>784</v>
      </c>
      <c r="V181" s="1" t="s">
        <v>881</v>
      </c>
    </row>
    <row r="182" spans="14:22">
      <c r="N182" s="2" t="s">
        <v>1106</v>
      </c>
      <c r="O182" s="2" t="s">
        <v>35</v>
      </c>
      <c r="P182" s="2" t="str">
        <f t="shared" si="12"/>
        <v>SAMI SABINSA</v>
      </c>
      <c r="Q182" s="1">
        <v>191.4</v>
      </c>
      <c r="R182" s="11">
        <f t="shared" ca="1" si="13"/>
        <v>1.139082306730941E-3</v>
      </c>
      <c r="S182" s="5" t="str">
        <f t="shared" si="14"/>
        <v>MY2_Solar</v>
      </c>
      <c r="T182" s="1" t="s">
        <v>887</v>
      </c>
      <c r="U182" s="5" t="s">
        <v>784</v>
      </c>
      <c r="V182" s="1" t="s">
        <v>881</v>
      </c>
    </row>
    <row r="183" spans="14:22">
      <c r="N183" s="2" t="s">
        <v>1107</v>
      </c>
      <c r="O183" s="2" t="s">
        <v>35</v>
      </c>
      <c r="P183" s="2" t="str">
        <f t="shared" si="12"/>
        <v>SAMI SABINSA</v>
      </c>
      <c r="Q183" s="1">
        <v>223.3</v>
      </c>
      <c r="R183" s="11">
        <f t="shared" ca="1" si="13"/>
        <v>1.3289293578527645E-3</v>
      </c>
      <c r="S183" s="5" t="str">
        <f t="shared" si="14"/>
        <v>MY2_Solar</v>
      </c>
      <c r="T183" s="1" t="s">
        <v>887</v>
      </c>
      <c r="U183" s="5" t="s">
        <v>784</v>
      </c>
      <c r="V183" s="1" t="s">
        <v>881</v>
      </c>
    </row>
    <row r="184" spans="14:22">
      <c r="N184" s="2" t="s">
        <v>1108</v>
      </c>
      <c r="O184" s="2" t="s">
        <v>35</v>
      </c>
      <c r="P184" s="2" t="str">
        <f t="shared" si="12"/>
        <v>SAMI SABINSA</v>
      </c>
      <c r="Q184" s="1">
        <v>223.3</v>
      </c>
      <c r="R184" s="11">
        <f t="shared" ca="1" si="13"/>
        <v>1.3289293578527645E-3</v>
      </c>
      <c r="S184" s="5" t="str">
        <f t="shared" si="14"/>
        <v>MY2_Solar</v>
      </c>
      <c r="T184" s="1" t="s">
        <v>887</v>
      </c>
      <c r="U184" s="5" t="s">
        <v>784</v>
      </c>
      <c r="V184" s="1" t="s">
        <v>881</v>
      </c>
    </row>
    <row r="185" spans="14:22">
      <c r="N185" s="2" t="s">
        <v>1109</v>
      </c>
      <c r="O185" s="2" t="s">
        <v>35</v>
      </c>
      <c r="P185" s="2" t="str">
        <f t="shared" si="12"/>
        <v>SAMI SABINSA</v>
      </c>
      <c r="Q185" s="1">
        <v>223.3</v>
      </c>
      <c r="R185" s="11">
        <f t="shared" ca="1" si="13"/>
        <v>1.3289293578527645E-3</v>
      </c>
      <c r="S185" s="5" t="str">
        <f t="shared" si="14"/>
        <v>MY2_Solar</v>
      </c>
      <c r="T185" s="1" t="s">
        <v>887</v>
      </c>
      <c r="U185" s="5" t="s">
        <v>784</v>
      </c>
      <c r="V185" s="1" t="s">
        <v>881</v>
      </c>
    </row>
    <row r="186" spans="14:22">
      <c r="N186" s="2" t="s">
        <v>1110</v>
      </c>
      <c r="O186" s="2" t="s">
        <v>35</v>
      </c>
      <c r="P186" s="2" t="str">
        <f t="shared" si="12"/>
        <v>SAMI SABINSA</v>
      </c>
      <c r="Q186" s="1">
        <v>255.2</v>
      </c>
      <c r="R186" s="11">
        <f t="shared" ca="1" si="13"/>
        <v>1.5187764089745878E-3</v>
      </c>
      <c r="S186" s="5" t="str">
        <f t="shared" si="14"/>
        <v>MY2_Solar</v>
      </c>
      <c r="T186" s="1" t="s">
        <v>887</v>
      </c>
      <c r="U186" s="5" t="s">
        <v>784</v>
      </c>
      <c r="V186" s="1" t="s">
        <v>881</v>
      </c>
    </row>
    <row r="187" spans="14:22">
      <c r="N187" s="2" t="s">
        <v>1111</v>
      </c>
      <c r="O187" s="2" t="s">
        <v>35</v>
      </c>
      <c r="P187" s="2" t="str">
        <f t="shared" si="12"/>
        <v>SAMI SABINSA</v>
      </c>
      <c r="Q187" s="1">
        <v>223.3</v>
      </c>
      <c r="R187" s="11">
        <f t="shared" ca="1" si="13"/>
        <v>1.3289293578527645E-3</v>
      </c>
      <c r="S187" s="5" t="str">
        <f t="shared" si="14"/>
        <v>MY2_Solar</v>
      </c>
      <c r="T187" s="1" t="s">
        <v>887</v>
      </c>
      <c r="U187" s="5" t="s">
        <v>784</v>
      </c>
      <c r="V187" s="1" t="s">
        <v>881</v>
      </c>
    </row>
    <row r="188" spans="14:22">
      <c r="N188" s="2" t="s">
        <v>1112</v>
      </c>
      <c r="O188" s="2" t="s">
        <v>35</v>
      </c>
      <c r="P188" s="2" t="str">
        <f t="shared" si="12"/>
        <v>SAMI SABINSA</v>
      </c>
      <c r="Q188" s="1">
        <v>223.3</v>
      </c>
      <c r="R188" s="11">
        <f t="shared" ca="1" si="13"/>
        <v>1.3289293578527645E-3</v>
      </c>
      <c r="S188" s="5" t="str">
        <f t="shared" si="14"/>
        <v>MY2_Solar</v>
      </c>
      <c r="T188" s="1" t="s">
        <v>887</v>
      </c>
      <c r="U188" s="5" t="s">
        <v>784</v>
      </c>
      <c r="V188" s="1" t="s">
        <v>881</v>
      </c>
    </row>
    <row r="189" spans="14:22">
      <c r="N189" s="2" t="s">
        <v>1113</v>
      </c>
      <c r="O189" s="2" t="s">
        <v>35</v>
      </c>
      <c r="P189" s="2" t="str">
        <f t="shared" si="12"/>
        <v>SAMI SABINSA</v>
      </c>
      <c r="Q189" s="1">
        <v>223.3</v>
      </c>
      <c r="R189" s="11">
        <f t="shared" ca="1" si="13"/>
        <v>1.3289293578527645E-3</v>
      </c>
      <c r="S189" s="5" t="str">
        <f t="shared" si="14"/>
        <v>MY2_Solar</v>
      </c>
      <c r="T189" s="1" t="s">
        <v>887</v>
      </c>
      <c r="U189" s="5" t="s">
        <v>784</v>
      </c>
      <c r="V189" s="1" t="s">
        <v>881</v>
      </c>
    </row>
    <row r="190" spans="14:22">
      <c r="N190" s="2" t="s">
        <v>1114</v>
      </c>
      <c r="O190" s="2" t="s">
        <v>35</v>
      </c>
      <c r="P190" s="2" t="str">
        <f t="shared" si="12"/>
        <v>SAMI SABINSA</v>
      </c>
      <c r="Q190" s="1">
        <v>223.3</v>
      </c>
      <c r="R190" s="11">
        <f t="shared" ca="1" si="13"/>
        <v>1.3289293578527645E-3</v>
      </c>
      <c r="S190" s="5" t="str">
        <f t="shared" si="14"/>
        <v>MY2_Solar</v>
      </c>
      <c r="T190" s="1" t="s">
        <v>887</v>
      </c>
      <c r="U190" s="5" t="s">
        <v>784</v>
      </c>
      <c r="V190" s="1" t="s">
        <v>881</v>
      </c>
    </row>
    <row r="191" spans="14:22">
      <c r="N191" s="2" t="s">
        <v>1115</v>
      </c>
      <c r="O191" s="2" t="s">
        <v>35</v>
      </c>
      <c r="P191" s="2" t="str">
        <f t="shared" si="12"/>
        <v>SAMI SABINSA</v>
      </c>
      <c r="Q191" s="1">
        <v>255.2</v>
      </c>
      <c r="R191" s="11">
        <f t="shared" ca="1" si="13"/>
        <v>1.5187764089745878E-3</v>
      </c>
      <c r="S191" s="5" t="str">
        <f t="shared" si="14"/>
        <v>MY2_Solar</v>
      </c>
      <c r="T191" s="1" t="s">
        <v>887</v>
      </c>
      <c r="U191" s="5" t="s">
        <v>784</v>
      </c>
      <c r="V191" s="1" t="s">
        <v>881</v>
      </c>
    </row>
    <row r="192" spans="14:22">
      <c r="N192" s="2" t="s">
        <v>1116</v>
      </c>
      <c r="O192" s="2" t="s">
        <v>35</v>
      </c>
      <c r="P192" s="2" t="str">
        <f t="shared" si="12"/>
        <v>SAMI SABINSA</v>
      </c>
      <c r="Q192" s="1">
        <v>223.3</v>
      </c>
      <c r="R192" s="11">
        <f t="shared" ca="1" si="13"/>
        <v>1.3289293578527645E-3</v>
      </c>
      <c r="S192" s="5" t="str">
        <f t="shared" si="14"/>
        <v>MY2_Solar</v>
      </c>
      <c r="T192" s="1" t="s">
        <v>887</v>
      </c>
      <c r="U192" s="5" t="s">
        <v>784</v>
      </c>
      <c r="V192" s="1" t="s">
        <v>881</v>
      </c>
    </row>
    <row r="193" spans="14:22">
      <c r="N193" s="2" t="s">
        <v>1117</v>
      </c>
      <c r="O193" s="2" t="s">
        <v>35</v>
      </c>
      <c r="P193" s="2" t="str">
        <f t="shared" si="12"/>
        <v>SAMI SABINSA</v>
      </c>
      <c r="Q193" s="1">
        <v>223.3</v>
      </c>
      <c r="R193" s="11">
        <f t="shared" ca="1" si="13"/>
        <v>1.3289293578527645E-3</v>
      </c>
      <c r="S193" s="5" t="str">
        <f t="shared" si="14"/>
        <v>MY2_Solar</v>
      </c>
      <c r="T193" s="1" t="s">
        <v>887</v>
      </c>
      <c r="U193" s="5" t="s">
        <v>784</v>
      </c>
      <c r="V193" s="1" t="s">
        <v>881</v>
      </c>
    </row>
    <row r="194" spans="14:22">
      <c r="N194" s="2" t="s">
        <v>1118</v>
      </c>
      <c r="O194" s="2" t="s">
        <v>35</v>
      </c>
      <c r="P194" s="2" t="str">
        <f t="shared" si="12"/>
        <v>SAMI SABINSA</v>
      </c>
      <c r="Q194" s="1">
        <v>255.2</v>
      </c>
      <c r="R194" s="11">
        <f t="shared" ca="1" si="13"/>
        <v>1.5187764089745878E-3</v>
      </c>
      <c r="S194" s="5" t="str">
        <f t="shared" si="14"/>
        <v>MY2_Solar</v>
      </c>
      <c r="T194" s="1" t="s">
        <v>887</v>
      </c>
      <c r="U194" s="5" t="s">
        <v>784</v>
      </c>
      <c r="V194" s="1" t="s">
        <v>881</v>
      </c>
    </row>
    <row r="195" spans="14:22">
      <c r="N195" s="2" t="s">
        <v>1119</v>
      </c>
      <c r="O195" s="2" t="s">
        <v>35</v>
      </c>
      <c r="P195" s="2" t="str">
        <f t="shared" si="12"/>
        <v>SAMI SABINSA</v>
      </c>
      <c r="Q195" s="1">
        <v>255.2</v>
      </c>
      <c r="R195" s="11">
        <f t="shared" ca="1" si="13"/>
        <v>1.5187764089745878E-3</v>
      </c>
      <c r="S195" s="5" t="str">
        <f t="shared" si="14"/>
        <v>MY2_Solar</v>
      </c>
      <c r="T195" s="1" t="s">
        <v>887</v>
      </c>
      <c r="U195" s="5" t="s">
        <v>784</v>
      </c>
      <c r="V195" s="1" t="s">
        <v>881</v>
      </c>
    </row>
    <row r="196" spans="14:22">
      <c r="N196" s="2" t="s">
        <v>1120</v>
      </c>
      <c r="O196" s="2" t="s">
        <v>35</v>
      </c>
      <c r="P196" s="2" t="str">
        <f t="shared" si="12"/>
        <v>SAMI SABINSA</v>
      </c>
      <c r="Q196" s="1">
        <v>255.2</v>
      </c>
      <c r="R196" s="11">
        <f t="shared" ca="1" si="13"/>
        <v>1.5187764089745878E-3</v>
      </c>
      <c r="S196" s="5" t="str">
        <f t="shared" si="14"/>
        <v>MY2_Solar</v>
      </c>
      <c r="T196" s="1" t="s">
        <v>887</v>
      </c>
      <c r="U196" s="5" t="s">
        <v>784</v>
      </c>
      <c r="V196" s="1" t="s">
        <v>881</v>
      </c>
    </row>
    <row r="197" spans="14:22">
      <c r="N197" s="2" t="s">
        <v>1121</v>
      </c>
      <c r="O197" s="2" t="s">
        <v>35</v>
      </c>
      <c r="P197" s="2" t="str">
        <f t="shared" si="12"/>
        <v>SAMI SABINSA</v>
      </c>
      <c r="Q197" s="1">
        <v>223.3</v>
      </c>
      <c r="R197" s="11">
        <f t="shared" ca="1" si="13"/>
        <v>1.3289293578527645E-3</v>
      </c>
      <c r="S197" s="5" t="str">
        <f t="shared" si="14"/>
        <v>MY2_Solar</v>
      </c>
      <c r="T197" s="1" t="s">
        <v>887</v>
      </c>
      <c r="U197" s="5" t="s">
        <v>784</v>
      </c>
      <c r="V197" s="1" t="s">
        <v>881</v>
      </c>
    </row>
    <row r="198" spans="14:22">
      <c r="N198" s="2" t="s">
        <v>1122</v>
      </c>
      <c r="O198" s="2" t="s">
        <v>35</v>
      </c>
      <c r="P198" s="2" t="str">
        <f t="shared" si="12"/>
        <v>SAMI SABINSA</v>
      </c>
      <c r="Q198" s="1">
        <v>223.3</v>
      </c>
      <c r="R198" s="11">
        <f t="shared" ca="1" si="13"/>
        <v>1.3289293578527645E-3</v>
      </c>
      <c r="S198" s="5" t="str">
        <f t="shared" si="14"/>
        <v>MY2_Solar</v>
      </c>
      <c r="T198" s="1" t="s">
        <v>887</v>
      </c>
      <c r="U198" s="5" t="s">
        <v>784</v>
      </c>
      <c r="V198" s="1" t="s">
        <v>881</v>
      </c>
    </row>
    <row r="199" spans="14:22">
      <c r="N199" s="2" t="s">
        <v>1123</v>
      </c>
      <c r="O199" s="2" t="s">
        <v>35</v>
      </c>
      <c r="P199" s="2" t="str">
        <f t="shared" si="12"/>
        <v>SAMI SABINSA</v>
      </c>
      <c r="Q199" s="1">
        <v>255.2</v>
      </c>
      <c r="R199" s="11">
        <f t="shared" ca="1" si="13"/>
        <v>1.5187764089745878E-3</v>
      </c>
      <c r="S199" s="5" t="str">
        <f t="shared" si="14"/>
        <v>MY2_Solar</v>
      </c>
      <c r="T199" s="1" t="s">
        <v>887</v>
      </c>
      <c r="U199" s="5" t="s">
        <v>784</v>
      </c>
      <c r="V199" s="1" t="s">
        <v>881</v>
      </c>
    </row>
    <row r="200" spans="14:22">
      <c r="N200" s="2" t="s">
        <v>1124</v>
      </c>
      <c r="O200" s="2" t="s">
        <v>35</v>
      </c>
      <c r="P200" s="2" t="str">
        <f t="shared" si="12"/>
        <v>SAMI SABINSA</v>
      </c>
      <c r="Q200" s="1">
        <v>223.3</v>
      </c>
      <c r="R200" s="11">
        <f t="shared" ca="1" si="13"/>
        <v>1.3289293578527645E-3</v>
      </c>
      <c r="S200" s="5" t="str">
        <f t="shared" si="14"/>
        <v>MY2_Solar</v>
      </c>
      <c r="T200" s="1" t="s">
        <v>887</v>
      </c>
      <c r="U200" s="5" t="s">
        <v>784</v>
      </c>
      <c r="V200" s="1" t="s">
        <v>881</v>
      </c>
    </row>
    <row r="201" spans="14:22">
      <c r="N201" s="2" t="s">
        <v>1125</v>
      </c>
      <c r="O201" s="2" t="s">
        <v>35</v>
      </c>
      <c r="P201" s="2" t="str">
        <f t="shared" si="12"/>
        <v>SAMI SABINSA</v>
      </c>
      <c r="Q201" s="1">
        <v>223.3</v>
      </c>
      <c r="R201" s="11">
        <f t="shared" ca="1" si="13"/>
        <v>1.3289293578527645E-3</v>
      </c>
      <c r="S201" s="5" t="str">
        <f t="shared" si="14"/>
        <v>MY2_Solar</v>
      </c>
      <c r="T201" s="1" t="s">
        <v>887</v>
      </c>
      <c r="U201" s="5" t="s">
        <v>784</v>
      </c>
      <c r="V201" s="1" t="s">
        <v>881</v>
      </c>
    </row>
    <row r="202" spans="14:22">
      <c r="N202" s="2" t="s">
        <v>1126</v>
      </c>
      <c r="O202" s="2" t="s">
        <v>35</v>
      </c>
      <c r="P202" s="2" t="str">
        <f t="shared" si="12"/>
        <v>SAMI SABINSA</v>
      </c>
      <c r="Q202" s="1">
        <v>223.3</v>
      </c>
      <c r="R202" s="11">
        <f t="shared" ca="1" si="13"/>
        <v>1.3289293578527645E-3</v>
      </c>
      <c r="S202" s="5" t="str">
        <f t="shared" si="14"/>
        <v>MY2_Solar</v>
      </c>
      <c r="T202" s="1" t="s">
        <v>887</v>
      </c>
      <c r="U202" s="5" t="s">
        <v>784</v>
      </c>
      <c r="V202" s="1" t="s">
        <v>881</v>
      </c>
    </row>
    <row r="203" spans="14:22">
      <c r="N203" s="2" t="s">
        <v>1127</v>
      </c>
      <c r="O203" s="2" t="s">
        <v>35</v>
      </c>
      <c r="P203" s="2" t="str">
        <f t="shared" si="12"/>
        <v>SAMI SABINSA</v>
      </c>
      <c r="Q203" s="1">
        <v>223.3</v>
      </c>
      <c r="R203" s="11">
        <f t="shared" ca="1" si="13"/>
        <v>1.3289293578527645E-3</v>
      </c>
      <c r="S203" s="5" t="str">
        <f t="shared" si="14"/>
        <v>MY2_Solar</v>
      </c>
      <c r="T203" s="1" t="s">
        <v>887</v>
      </c>
      <c r="U203" s="5" t="s">
        <v>784</v>
      </c>
      <c r="V203" s="1" t="s">
        <v>881</v>
      </c>
    </row>
    <row r="204" spans="14:22">
      <c r="N204" s="2" t="s">
        <v>1128</v>
      </c>
      <c r="O204" s="2" t="s">
        <v>35</v>
      </c>
      <c r="P204" s="2" t="str">
        <f t="shared" si="12"/>
        <v>SAMI SABINSA</v>
      </c>
      <c r="Q204" s="1">
        <v>223.3</v>
      </c>
      <c r="R204" s="11">
        <f t="shared" ca="1" si="13"/>
        <v>1.3289293578527645E-3</v>
      </c>
      <c r="S204" s="5" t="str">
        <f t="shared" si="14"/>
        <v>MY2_Solar</v>
      </c>
      <c r="T204" s="1" t="s">
        <v>887</v>
      </c>
      <c r="U204" s="5" t="s">
        <v>784</v>
      </c>
      <c r="V204" s="1" t="s">
        <v>881</v>
      </c>
    </row>
    <row r="205" spans="14:22">
      <c r="N205" s="2" t="s">
        <v>1129</v>
      </c>
      <c r="O205" s="2" t="s">
        <v>35</v>
      </c>
      <c r="P205" s="2" t="str">
        <f t="shared" ref="P205:P268" si="15">_xlfn.XLOOKUP(O205,AE:AE,AF:AF)</f>
        <v>SAMI SABINSA</v>
      </c>
      <c r="Q205" s="1">
        <v>223.3</v>
      </c>
      <c r="R205" s="11">
        <f t="shared" ca="1" si="13"/>
        <v>1.3289293578527645E-3</v>
      </c>
      <c r="S205" s="5" t="str">
        <f t="shared" si="14"/>
        <v>MY2_Solar</v>
      </c>
      <c r="T205" s="1" t="s">
        <v>887</v>
      </c>
      <c r="U205" s="5" t="s">
        <v>784</v>
      </c>
      <c r="V205" s="1" t="s">
        <v>881</v>
      </c>
    </row>
    <row r="206" spans="14:22">
      <c r="N206" s="2" t="s">
        <v>1130</v>
      </c>
      <c r="O206" s="2" t="s">
        <v>35</v>
      </c>
      <c r="P206" s="2" t="str">
        <f t="shared" si="15"/>
        <v>SAMI SABINSA</v>
      </c>
      <c r="Q206" s="1">
        <v>223.3</v>
      </c>
      <c r="R206" s="11">
        <f t="shared" ca="1" si="13"/>
        <v>1.3289293578527645E-3</v>
      </c>
      <c r="S206" s="5" t="str">
        <f t="shared" si="14"/>
        <v>MY2_Solar</v>
      </c>
      <c r="T206" s="1" t="s">
        <v>887</v>
      </c>
      <c r="U206" s="5" t="s">
        <v>784</v>
      </c>
      <c r="V206" s="1" t="s">
        <v>881</v>
      </c>
    </row>
    <row r="207" spans="14:22">
      <c r="N207" s="2" t="s">
        <v>1131</v>
      </c>
      <c r="O207" s="2" t="s">
        <v>35</v>
      </c>
      <c r="P207" s="2" t="str">
        <f t="shared" si="15"/>
        <v>SAMI SABINSA</v>
      </c>
      <c r="Q207" s="1">
        <v>255.2</v>
      </c>
      <c r="R207" s="11">
        <f t="shared" ca="1" si="13"/>
        <v>1.5187764089745878E-3</v>
      </c>
      <c r="S207" s="5" t="str">
        <f t="shared" si="14"/>
        <v>MY2_Solar</v>
      </c>
      <c r="T207" s="1" t="s">
        <v>887</v>
      </c>
      <c r="U207" s="5" t="s">
        <v>784</v>
      </c>
      <c r="V207" s="1" t="s">
        <v>881</v>
      </c>
    </row>
    <row r="208" spans="14:22">
      <c r="N208" s="2" t="s">
        <v>1132</v>
      </c>
      <c r="O208" s="2" t="s">
        <v>35</v>
      </c>
      <c r="P208" s="2" t="str">
        <f t="shared" si="15"/>
        <v>SAMI SABINSA</v>
      </c>
      <c r="Q208" s="1">
        <v>255.2</v>
      </c>
      <c r="R208" s="11">
        <f t="shared" ca="1" si="13"/>
        <v>1.5187764089745878E-3</v>
      </c>
      <c r="S208" s="5" t="str">
        <f t="shared" si="14"/>
        <v>MY2_Solar</v>
      </c>
      <c r="T208" s="1" t="s">
        <v>887</v>
      </c>
      <c r="U208" s="5" t="s">
        <v>784</v>
      </c>
      <c r="V208" s="1" t="s">
        <v>881</v>
      </c>
    </row>
    <row r="209" spans="14:22">
      <c r="N209" s="2" t="s">
        <v>1133</v>
      </c>
      <c r="O209" s="2" t="s">
        <v>35</v>
      </c>
      <c r="P209" s="2" t="str">
        <f t="shared" si="15"/>
        <v>SAMI SABINSA</v>
      </c>
      <c r="Q209" s="1">
        <v>255.2</v>
      </c>
      <c r="R209" s="11">
        <f t="shared" ca="1" si="13"/>
        <v>1.5187764089745878E-3</v>
      </c>
      <c r="S209" s="5" t="str">
        <f t="shared" si="14"/>
        <v>MY2_Solar</v>
      </c>
      <c r="T209" s="1" t="s">
        <v>887</v>
      </c>
      <c r="U209" s="5" t="s">
        <v>784</v>
      </c>
      <c r="V209" s="1" t="s">
        <v>881</v>
      </c>
    </row>
    <row r="210" spans="14:22">
      <c r="N210" s="2" t="s">
        <v>1134</v>
      </c>
      <c r="O210" s="2" t="s">
        <v>35</v>
      </c>
      <c r="P210" s="2" t="str">
        <f t="shared" si="15"/>
        <v>SAMI SABINSA</v>
      </c>
      <c r="Q210" s="1">
        <v>239.25</v>
      </c>
      <c r="R210" s="11">
        <f t="shared" ca="1" si="13"/>
        <v>1.4238528834136762E-3</v>
      </c>
      <c r="S210" s="5" t="str">
        <f t="shared" si="14"/>
        <v>MY2_Solar</v>
      </c>
      <c r="T210" s="1" t="s">
        <v>887</v>
      </c>
      <c r="U210" s="5" t="s">
        <v>784</v>
      </c>
      <c r="V210" s="1" t="s">
        <v>881</v>
      </c>
    </row>
    <row r="211" spans="14:22">
      <c r="N211" s="2" t="s">
        <v>1135</v>
      </c>
      <c r="O211" s="2" t="s">
        <v>35</v>
      </c>
      <c r="P211" s="2" t="str">
        <f t="shared" si="15"/>
        <v>SAMI SABINSA</v>
      </c>
      <c r="Q211" s="1">
        <v>223.3</v>
      </c>
      <c r="R211" s="11">
        <f t="shared" ca="1" si="13"/>
        <v>1.3289293578527645E-3</v>
      </c>
      <c r="S211" s="5" t="str">
        <f t="shared" si="14"/>
        <v>MY2_Solar</v>
      </c>
      <c r="T211" s="1" t="s">
        <v>887</v>
      </c>
      <c r="U211" s="5" t="s">
        <v>784</v>
      </c>
      <c r="V211" s="1" t="s">
        <v>881</v>
      </c>
    </row>
    <row r="212" spans="14:22">
      <c r="N212" s="2" t="s">
        <v>1136</v>
      </c>
      <c r="O212" s="2" t="s">
        <v>35</v>
      </c>
      <c r="P212" s="2" t="str">
        <f t="shared" si="15"/>
        <v>SAMI SABINSA</v>
      </c>
      <c r="Q212" s="1">
        <v>255.2</v>
      </c>
      <c r="R212" s="11">
        <f t="shared" ca="1" si="13"/>
        <v>1.5187764089745878E-3</v>
      </c>
      <c r="S212" s="5" t="str">
        <f t="shared" si="14"/>
        <v>MY2_Solar</v>
      </c>
      <c r="T212" s="1" t="s">
        <v>887</v>
      </c>
      <c r="U212" s="5" t="s">
        <v>784</v>
      </c>
      <c r="V212" s="1" t="s">
        <v>881</v>
      </c>
    </row>
    <row r="213" spans="14:22">
      <c r="N213" s="2" t="s">
        <v>1137</v>
      </c>
      <c r="O213" s="2" t="s">
        <v>35</v>
      </c>
      <c r="P213" s="2" t="str">
        <f t="shared" si="15"/>
        <v>SAMI SABINSA</v>
      </c>
      <c r="Q213" s="1">
        <v>255.2</v>
      </c>
      <c r="R213" s="11">
        <f t="shared" ca="1" si="13"/>
        <v>1.5187764089745878E-3</v>
      </c>
      <c r="S213" s="5" t="str">
        <f t="shared" si="14"/>
        <v>MY2_Solar</v>
      </c>
      <c r="T213" s="1" t="s">
        <v>887</v>
      </c>
      <c r="U213" s="5" t="s">
        <v>784</v>
      </c>
      <c r="V213" s="1" t="s">
        <v>881</v>
      </c>
    </row>
    <row r="214" spans="14:22">
      <c r="N214" s="2" t="s">
        <v>1138</v>
      </c>
      <c r="O214" s="2" t="s">
        <v>35</v>
      </c>
      <c r="P214" s="2" t="str">
        <f t="shared" si="15"/>
        <v>SAMI SABINSA</v>
      </c>
      <c r="Q214" s="1">
        <v>255.2</v>
      </c>
      <c r="R214" s="11">
        <f t="shared" ca="1" si="13"/>
        <v>1.5187764089745878E-3</v>
      </c>
      <c r="S214" s="5" t="str">
        <f t="shared" si="14"/>
        <v>MY2_Solar</v>
      </c>
      <c r="T214" s="1" t="s">
        <v>887</v>
      </c>
      <c r="U214" s="5" t="s">
        <v>784</v>
      </c>
      <c r="V214" s="1" t="s">
        <v>881</v>
      </c>
    </row>
    <row r="215" spans="14:22">
      <c r="N215" s="2" t="s">
        <v>1139</v>
      </c>
      <c r="O215" s="2" t="s">
        <v>35</v>
      </c>
      <c r="P215" s="2" t="str">
        <f t="shared" si="15"/>
        <v>SAMI SABINSA</v>
      </c>
      <c r="Q215" s="1">
        <v>223.3</v>
      </c>
      <c r="R215" s="11">
        <f t="shared" ca="1" si="13"/>
        <v>1.3289293578527645E-3</v>
      </c>
      <c r="S215" s="5" t="str">
        <f t="shared" si="14"/>
        <v>MY2_Solar</v>
      </c>
      <c r="T215" s="1" t="s">
        <v>887</v>
      </c>
      <c r="U215" s="5" t="s">
        <v>784</v>
      </c>
      <c r="V215" s="1" t="s">
        <v>881</v>
      </c>
    </row>
    <row r="216" spans="14:22">
      <c r="N216" s="2" t="s">
        <v>1140</v>
      </c>
      <c r="O216" s="2" t="s">
        <v>35</v>
      </c>
      <c r="P216" s="2" t="str">
        <f t="shared" si="15"/>
        <v>SAMI SABINSA</v>
      </c>
      <c r="Q216" s="1">
        <v>255.2</v>
      </c>
      <c r="R216" s="11">
        <f t="shared" ca="1" si="13"/>
        <v>1.5187764089745878E-3</v>
      </c>
      <c r="S216" s="5" t="str">
        <f t="shared" si="14"/>
        <v>MY2_Solar</v>
      </c>
      <c r="T216" s="1" t="s">
        <v>887</v>
      </c>
      <c r="U216" s="5" t="s">
        <v>784</v>
      </c>
      <c r="V216" s="1" t="s">
        <v>881</v>
      </c>
    </row>
    <row r="217" spans="14:22">
      <c r="N217" s="2" t="s">
        <v>1141</v>
      </c>
      <c r="O217" s="2" t="s">
        <v>35</v>
      </c>
      <c r="P217" s="2" t="str">
        <f t="shared" si="15"/>
        <v>SAMI SABINSA</v>
      </c>
      <c r="Q217" s="1">
        <v>223.3</v>
      </c>
      <c r="R217" s="11">
        <f t="shared" ca="1" si="13"/>
        <v>1.3289293578527645E-3</v>
      </c>
      <c r="S217" s="5" t="str">
        <f t="shared" si="14"/>
        <v>MY2_Solar</v>
      </c>
      <c r="T217" s="1" t="s">
        <v>887</v>
      </c>
      <c r="U217" s="5" t="s">
        <v>784</v>
      </c>
      <c r="V217" s="1" t="s">
        <v>881</v>
      </c>
    </row>
    <row r="218" spans="14:22">
      <c r="N218" s="2" t="s">
        <v>1142</v>
      </c>
      <c r="O218" s="2" t="s">
        <v>35</v>
      </c>
      <c r="P218" s="2" t="str">
        <f t="shared" si="15"/>
        <v>SAMI SABINSA</v>
      </c>
      <c r="Q218" s="1">
        <v>223.3</v>
      </c>
      <c r="R218" s="11">
        <f t="shared" ca="1" si="13"/>
        <v>1.3289293578527645E-3</v>
      </c>
      <c r="S218" s="5" t="str">
        <f t="shared" si="14"/>
        <v>MY2_Solar</v>
      </c>
      <c r="T218" s="1" t="s">
        <v>887</v>
      </c>
      <c r="U218" s="5" t="s">
        <v>784</v>
      </c>
      <c r="V218" s="1" t="s">
        <v>881</v>
      </c>
    </row>
    <row r="219" spans="14:22">
      <c r="N219" s="2" t="s">
        <v>1143</v>
      </c>
      <c r="O219" s="2" t="s">
        <v>35</v>
      </c>
      <c r="P219" s="2" t="str">
        <f t="shared" si="15"/>
        <v>SAMI SABINSA</v>
      </c>
      <c r="Q219" s="1">
        <v>223.3</v>
      </c>
      <c r="R219" s="11">
        <f t="shared" ca="1" si="13"/>
        <v>1.3289293578527645E-3</v>
      </c>
      <c r="S219" s="5" t="str">
        <f t="shared" si="14"/>
        <v>MY2_Solar</v>
      </c>
      <c r="T219" s="1" t="s">
        <v>887</v>
      </c>
      <c r="U219" s="5" t="s">
        <v>784</v>
      </c>
      <c r="V219" s="1" t="s">
        <v>881</v>
      </c>
    </row>
    <row r="220" spans="14:22">
      <c r="N220" s="2" t="s">
        <v>1144</v>
      </c>
      <c r="O220" s="2" t="s">
        <v>35</v>
      </c>
      <c r="P220" s="2" t="str">
        <f t="shared" si="15"/>
        <v>SAMI SABINSA</v>
      </c>
      <c r="Q220" s="1">
        <v>223.3</v>
      </c>
      <c r="R220" s="11">
        <f t="shared" ca="1" si="13"/>
        <v>1.3289293578527645E-3</v>
      </c>
      <c r="S220" s="5" t="str">
        <f t="shared" si="14"/>
        <v>MY2_Solar</v>
      </c>
      <c r="T220" s="1" t="s">
        <v>887</v>
      </c>
      <c r="U220" s="5" t="s">
        <v>784</v>
      </c>
      <c r="V220" s="1" t="s">
        <v>881</v>
      </c>
    </row>
    <row r="221" spans="14:22">
      <c r="N221" s="2" t="s">
        <v>1145</v>
      </c>
      <c r="O221" s="2" t="s">
        <v>35</v>
      </c>
      <c r="P221" s="2" t="str">
        <f t="shared" si="15"/>
        <v>SAMI SABINSA</v>
      </c>
      <c r="Q221" s="1">
        <v>223.3</v>
      </c>
      <c r="R221" s="11">
        <f t="shared" ca="1" si="13"/>
        <v>1.3289293578527645E-3</v>
      </c>
      <c r="S221" s="5" t="str">
        <f t="shared" si="14"/>
        <v>MY2_Solar</v>
      </c>
      <c r="T221" s="1" t="s">
        <v>887</v>
      </c>
      <c r="U221" s="5" t="s">
        <v>784</v>
      </c>
      <c r="V221" s="1" t="s">
        <v>881</v>
      </c>
    </row>
    <row r="222" spans="14:22">
      <c r="N222" s="2" t="s">
        <v>1146</v>
      </c>
      <c r="O222" s="2" t="s">
        <v>35</v>
      </c>
      <c r="P222" s="2" t="str">
        <f t="shared" si="15"/>
        <v>SAMI SABINSA</v>
      </c>
      <c r="Q222" s="1">
        <v>287.10000000000002</v>
      </c>
      <c r="R222" s="11">
        <f t="shared" ca="1" si="13"/>
        <v>1.7086234600964115E-3</v>
      </c>
      <c r="S222" s="5" t="str">
        <f t="shared" si="14"/>
        <v>MY2_Solar</v>
      </c>
      <c r="T222" s="1" t="s">
        <v>887</v>
      </c>
      <c r="U222" s="5" t="s">
        <v>784</v>
      </c>
      <c r="V222" s="1" t="s">
        <v>881</v>
      </c>
    </row>
    <row r="223" spans="14:22">
      <c r="N223" s="2" t="s">
        <v>1147</v>
      </c>
      <c r="O223" s="2" t="s">
        <v>35</v>
      </c>
      <c r="P223" s="2" t="str">
        <f t="shared" si="15"/>
        <v>SAMI SABINSA</v>
      </c>
      <c r="Q223" s="1">
        <v>271.14999999999998</v>
      </c>
      <c r="R223" s="11">
        <f t="shared" ca="1" si="13"/>
        <v>1.6136999345354995E-3</v>
      </c>
      <c r="S223" s="5" t="str">
        <f t="shared" si="14"/>
        <v>MY2_Solar</v>
      </c>
      <c r="T223" s="1" t="s">
        <v>887</v>
      </c>
      <c r="U223" s="5" t="s">
        <v>784</v>
      </c>
      <c r="V223" s="1" t="s">
        <v>881</v>
      </c>
    </row>
    <row r="224" spans="14:22">
      <c r="N224" s="2" t="s">
        <v>1148</v>
      </c>
      <c r="O224" s="2" t="s">
        <v>35</v>
      </c>
      <c r="P224" s="2" t="str">
        <f t="shared" si="15"/>
        <v>SAMI SABINSA</v>
      </c>
      <c r="Q224" s="1">
        <v>191.4</v>
      </c>
      <c r="R224" s="11">
        <f t="shared" ca="1" si="13"/>
        <v>1.139082306730941E-3</v>
      </c>
      <c r="S224" s="5" t="str">
        <f t="shared" si="14"/>
        <v>MY2_Solar</v>
      </c>
      <c r="T224" s="1" t="s">
        <v>887</v>
      </c>
      <c r="U224" s="5" t="s">
        <v>784</v>
      </c>
      <c r="V224" s="1" t="s">
        <v>881</v>
      </c>
    </row>
    <row r="225" spans="14:22">
      <c r="N225" s="2" t="s">
        <v>1149</v>
      </c>
      <c r="O225" s="2" t="s">
        <v>35</v>
      </c>
      <c r="P225" s="2" t="str">
        <f t="shared" si="15"/>
        <v>SAMI SABINSA</v>
      </c>
      <c r="Q225" s="1">
        <v>255.2</v>
      </c>
      <c r="R225" s="11">
        <f t="shared" ca="1" si="13"/>
        <v>1.5187764089745878E-3</v>
      </c>
      <c r="S225" s="5" t="str">
        <f t="shared" si="14"/>
        <v>MY2_Solar</v>
      </c>
      <c r="T225" s="1" t="s">
        <v>887</v>
      </c>
      <c r="U225" s="5" t="s">
        <v>784</v>
      </c>
      <c r="V225" s="1" t="s">
        <v>881</v>
      </c>
    </row>
    <row r="226" spans="14:22">
      <c r="N226" s="2" t="s">
        <v>1150</v>
      </c>
      <c r="O226" s="2" t="s">
        <v>35</v>
      </c>
      <c r="P226" s="2" t="str">
        <f t="shared" si="15"/>
        <v>SAMI SABINSA</v>
      </c>
      <c r="Q226" s="1">
        <v>191.4</v>
      </c>
      <c r="R226" s="11">
        <f t="shared" ca="1" si="13"/>
        <v>1.139082306730941E-3</v>
      </c>
      <c r="S226" s="5" t="str">
        <f t="shared" si="14"/>
        <v>MY2_Solar</v>
      </c>
      <c r="T226" s="1" t="s">
        <v>887</v>
      </c>
      <c r="U226" s="5" t="s">
        <v>784</v>
      </c>
      <c r="V226" s="1" t="s">
        <v>881</v>
      </c>
    </row>
    <row r="227" spans="14:22">
      <c r="N227" s="2" t="s">
        <v>1151</v>
      </c>
      <c r="O227" s="2" t="s">
        <v>35</v>
      </c>
      <c r="P227" s="2" t="str">
        <f t="shared" si="15"/>
        <v>SAMI SABINSA</v>
      </c>
      <c r="Q227" s="1">
        <v>223.3</v>
      </c>
      <c r="R227" s="11">
        <f t="shared" ca="1" si="13"/>
        <v>1.3289293578527645E-3</v>
      </c>
      <c r="S227" s="5" t="str">
        <f t="shared" si="14"/>
        <v>MY2_Solar</v>
      </c>
      <c r="T227" s="1" t="s">
        <v>887</v>
      </c>
      <c r="U227" s="5" t="s">
        <v>784</v>
      </c>
      <c r="V227" s="1" t="s">
        <v>881</v>
      </c>
    </row>
    <row r="228" spans="14:22">
      <c r="N228" s="2" t="s">
        <v>1152</v>
      </c>
      <c r="O228" s="2" t="s">
        <v>35</v>
      </c>
      <c r="P228" s="2" t="str">
        <f t="shared" si="15"/>
        <v>SAMI SABINSA</v>
      </c>
      <c r="Q228" s="1">
        <v>223.3</v>
      </c>
      <c r="R228" s="11">
        <f t="shared" ref="R228:R291" ca="1" si="16">Q228/$AC$4</f>
        <v>1.3289293578527645E-3</v>
      </c>
      <c r="S228" s="5" t="str">
        <f t="shared" si="14"/>
        <v>MY2_Solar</v>
      </c>
      <c r="T228" s="1" t="s">
        <v>887</v>
      </c>
      <c r="U228" s="5" t="s">
        <v>784</v>
      </c>
      <c r="V228" s="1" t="s">
        <v>881</v>
      </c>
    </row>
    <row r="229" spans="14:22">
      <c r="N229" s="2" t="s">
        <v>1153</v>
      </c>
      <c r="O229" s="2" t="s">
        <v>35</v>
      </c>
      <c r="P229" s="2" t="str">
        <f t="shared" si="15"/>
        <v>SAMI SABINSA</v>
      </c>
      <c r="Q229" s="1">
        <v>223.3</v>
      </c>
      <c r="R229" s="11">
        <f t="shared" ca="1" si="16"/>
        <v>1.3289293578527645E-3</v>
      </c>
      <c r="S229" s="5" t="str">
        <f t="shared" si="14"/>
        <v>MY2_Solar</v>
      </c>
      <c r="T229" s="1" t="s">
        <v>887</v>
      </c>
      <c r="U229" s="5" t="s">
        <v>784</v>
      </c>
      <c r="V229" s="1" t="s">
        <v>881</v>
      </c>
    </row>
    <row r="230" spans="14:22">
      <c r="N230" s="2" t="s">
        <v>1154</v>
      </c>
      <c r="O230" s="2" t="s">
        <v>35</v>
      </c>
      <c r="P230" s="2" t="str">
        <f t="shared" si="15"/>
        <v>SAMI SABINSA</v>
      </c>
      <c r="Q230" s="1">
        <v>223.3</v>
      </c>
      <c r="R230" s="11">
        <f t="shared" ca="1" si="16"/>
        <v>1.3289293578527645E-3</v>
      </c>
      <c r="S230" s="5" t="str">
        <f t="shared" ref="S230:S293" si="17">_xlfn.XLOOKUP(O230,AE:AE,AG:AG)</f>
        <v>MY2_Solar</v>
      </c>
      <c r="T230" s="1" t="s">
        <v>887</v>
      </c>
      <c r="U230" s="5" t="s">
        <v>784</v>
      </c>
      <c r="V230" s="1" t="s">
        <v>881</v>
      </c>
    </row>
    <row r="231" spans="14:22">
      <c r="N231" s="2" t="s">
        <v>1155</v>
      </c>
      <c r="O231" s="2" t="s">
        <v>35</v>
      </c>
      <c r="P231" s="2" t="str">
        <f t="shared" si="15"/>
        <v>SAMI SABINSA</v>
      </c>
      <c r="Q231" s="1">
        <v>221.27</v>
      </c>
      <c r="R231" s="11">
        <f t="shared" ca="1" si="16"/>
        <v>1.3168481818722848E-3</v>
      </c>
      <c r="S231" s="5" t="str">
        <f t="shared" si="17"/>
        <v>MY2_Solar</v>
      </c>
      <c r="T231" s="1" t="s">
        <v>887</v>
      </c>
      <c r="U231" s="5" t="s">
        <v>784</v>
      </c>
      <c r="V231" s="1" t="s">
        <v>881</v>
      </c>
    </row>
    <row r="232" spans="14:22">
      <c r="N232" s="2" t="s">
        <v>1156</v>
      </c>
      <c r="O232" s="2" t="s">
        <v>35</v>
      </c>
      <c r="P232" s="2" t="str">
        <f t="shared" si="15"/>
        <v>SAMI SABINSA</v>
      </c>
      <c r="Q232" s="1">
        <v>189.66</v>
      </c>
      <c r="R232" s="11">
        <f t="shared" ca="1" si="16"/>
        <v>1.1287270130333868E-3</v>
      </c>
      <c r="S232" s="5" t="str">
        <f t="shared" si="17"/>
        <v>MY2_Solar</v>
      </c>
      <c r="T232" s="1" t="s">
        <v>887</v>
      </c>
      <c r="U232" s="5" t="s">
        <v>784</v>
      </c>
      <c r="V232" s="1" t="s">
        <v>881</v>
      </c>
    </row>
    <row r="233" spans="14:22">
      <c r="N233" s="2" t="s">
        <v>1157</v>
      </c>
      <c r="O233" s="2" t="s">
        <v>35</v>
      </c>
      <c r="P233" s="2" t="str">
        <f t="shared" si="15"/>
        <v>SAMI SABINSA</v>
      </c>
      <c r="Q233" s="1">
        <v>221.27</v>
      </c>
      <c r="R233" s="11">
        <f t="shared" ca="1" si="16"/>
        <v>1.3168481818722848E-3</v>
      </c>
      <c r="S233" s="5" t="str">
        <f t="shared" si="17"/>
        <v>MY2_Solar</v>
      </c>
      <c r="T233" s="1" t="s">
        <v>887</v>
      </c>
      <c r="U233" s="5" t="s">
        <v>784</v>
      </c>
      <c r="V233" s="1" t="s">
        <v>881</v>
      </c>
    </row>
    <row r="234" spans="14:22">
      <c r="N234" s="2" t="s">
        <v>1158</v>
      </c>
      <c r="O234" s="2" t="s">
        <v>35</v>
      </c>
      <c r="P234" s="2" t="str">
        <f t="shared" si="15"/>
        <v>SAMI SABINSA</v>
      </c>
      <c r="Q234" s="1">
        <v>252.88</v>
      </c>
      <c r="R234" s="11">
        <f t="shared" ca="1" si="16"/>
        <v>1.5049693507111824E-3</v>
      </c>
      <c r="S234" s="5" t="str">
        <f t="shared" si="17"/>
        <v>MY2_Solar</v>
      </c>
      <c r="T234" s="1" t="s">
        <v>887</v>
      </c>
      <c r="U234" s="5" t="s">
        <v>784</v>
      </c>
      <c r="V234" s="1" t="s">
        <v>881</v>
      </c>
    </row>
    <row r="235" spans="14:22">
      <c r="N235" s="2" t="s">
        <v>1159</v>
      </c>
      <c r="O235" s="2" t="s">
        <v>35</v>
      </c>
      <c r="P235" s="2" t="str">
        <f t="shared" si="15"/>
        <v>SAMI SABINSA</v>
      </c>
      <c r="Q235" s="1">
        <v>221.27</v>
      </c>
      <c r="R235" s="11">
        <f t="shared" ca="1" si="16"/>
        <v>1.3168481818722848E-3</v>
      </c>
      <c r="S235" s="5" t="str">
        <f t="shared" si="17"/>
        <v>MY2_Solar</v>
      </c>
      <c r="T235" s="1" t="s">
        <v>887</v>
      </c>
      <c r="U235" s="5" t="s">
        <v>784</v>
      </c>
      <c r="V235" s="1" t="s">
        <v>881</v>
      </c>
    </row>
    <row r="236" spans="14:22">
      <c r="N236" s="2" t="s">
        <v>1160</v>
      </c>
      <c r="O236" s="2" t="s">
        <v>35</v>
      </c>
      <c r="P236" s="2" t="str">
        <f t="shared" si="15"/>
        <v>SAMI SABINSA</v>
      </c>
      <c r="Q236" s="1">
        <v>252.88</v>
      </c>
      <c r="R236" s="11">
        <f t="shared" ca="1" si="16"/>
        <v>1.5049693507111824E-3</v>
      </c>
      <c r="S236" s="5" t="str">
        <f t="shared" si="17"/>
        <v>MY2_Solar</v>
      </c>
      <c r="T236" s="1" t="s">
        <v>887</v>
      </c>
      <c r="U236" s="5" t="s">
        <v>784</v>
      </c>
      <c r="V236" s="1" t="s">
        <v>881</v>
      </c>
    </row>
    <row r="237" spans="14:22">
      <c r="N237" s="2" t="s">
        <v>1161</v>
      </c>
      <c r="O237" s="2" t="s">
        <v>35</v>
      </c>
      <c r="P237" s="2" t="str">
        <f t="shared" si="15"/>
        <v>SAMI SABINSA</v>
      </c>
      <c r="Q237" s="1">
        <v>221.27</v>
      </c>
      <c r="R237" s="11">
        <f t="shared" ca="1" si="16"/>
        <v>1.3168481818722848E-3</v>
      </c>
      <c r="S237" s="5" t="str">
        <f t="shared" si="17"/>
        <v>MY2_Solar</v>
      </c>
      <c r="T237" s="1" t="s">
        <v>887</v>
      </c>
      <c r="U237" s="5" t="s">
        <v>784</v>
      </c>
      <c r="V237" s="1" t="s">
        <v>881</v>
      </c>
    </row>
    <row r="238" spans="14:22">
      <c r="N238" s="2" t="s">
        <v>1162</v>
      </c>
      <c r="O238" s="2" t="s">
        <v>35</v>
      </c>
      <c r="P238" s="2" t="str">
        <f t="shared" si="15"/>
        <v>SAMI SABINSA</v>
      </c>
      <c r="Q238" s="1">
        <v>252.88</v>
      </c>
      <c r="R238" s="11">
        <f t="shared" ca="1" si="16"/>
        <v>1.5049693507111824E-3</v>
      </c>
      <c r="S238" s="5" t="str">
        <f t="shared" si="17"/>
        <v>MY2_Solar</v>
      </c>
      <c r="T238" s="1" t="s">
        <v>887</v>
      </c>
      <c r="U238" s="5" t="s">
        <v>784</v>
      </c>
      <c r="V238" s="1" t="s">
        <v>881</v>
      </c>
    </row>
    <row r="239" spans="14:22">
      <c r="N239" s="2" t="s">
        <v>1163</v>
      </c>
      <c r="O239" s="2" t="s">
        <v>35</v>
      </c>
      <c r="P239" s="2" t="str">
        <f t="shared" si="15"/>
        <v>SAMI SABINSA</v>
      </c>
      <c r="Q239" s="1">
        <v>221.27</v>
      </c>
      <c r="R239" s="11">
        <f t="shared" ca="1" si="16"/>
        <v>1.3168481818722848E-3</v>
      </c>
      <c r="S239" s="5" t="str">
        <f t="shared" si="17"/>
        <v>MY2_Solar</v>
      </c>
      <c r="T239" s="1" t="s">
        <v>887</v>
      </c>
      <c r="U239" s="5" t="s">
        <v>784</v>
      </c>
      <c r="V239" s="1" t="s">
        <v>881</v>
      </c>
    </row>
    <row r="240" spans="14:22">
      <c r="N240" s="2" t="s">
        <v>1164</v>
      </c>
      <c r="O240" s="2" t="s">
        <v>35</v>
      </c>
      <c r="P240" s="2" t="str">
        <f t="shared" si="15"/>
        <v>SAMI SABINSA</v>
      </c>
      <c r="Q240" s="1">
        <v>221.27</v>
      </c>
      <c r="R240" s="11">
        <f t="shared" ca="1" si="16"/>
        <v>1.3168481818722848E-3</v>
      </c>
      <c r="S240" s="5" t="str">
        <f t="shared" si="17"/>
        <v>MY2_Solar</v>
      </c>
      <c r="T240" s="1" t="s">
        <v>887</v>
      </c>
      <c r="U240" s="5" t="s">
        <v>784</v>
      </c>
      <c r="V240" s="1" t="s">
        <v>881</v>
      </c>
    </row>
    <row r="241" spans="14:22">
      <c r="N241" s="2" t="s">
        <v>1165</v>
      </c>
      <c r="O241" s="2" t="s">
        <v>35</v>
      </c>
      <c r="P241" s="2" t="str">
        <f t="shared" si="15"/>
        <v>SAMI SABINSA</v>
      </c>
      <c r="Q241" s="1">
        <v>252.88</v>
      </c>
      <c r="R241" s="11">
        <f t="shared" ca="1" si="16"/>
        <v>1.5049693507111824E-3</v>
      </c>
      <c r="S241" s="5" t="str">
        <f t="shared" si="17"/>
        <v>MY2_Solar</v>
      </c>
      <c r="T241" s="1" t="s">
        <v>887</v>
      </c>
      <c r="U241" s="5" t="s">
        <v>784</v>
      </c>
      <c r="V241" s="1" t="s">
        <v>881</v>
      </c>
    </row>
    <row r="242" spans="14:22">
      <c r="N242" s="2" t="s">
        <v>1166</v>
      </c>
      <c r="O242" s="2" t="s">
        <v>35</v>
      </c>
      <c r="P242" s="2" t="str">
        <f t="shared" si="15"/>
        <v>SAMI SABINSA</v>
      </c>
      <c r="Q242" s="1">
        <v>252.88</v>
      </c>
      <c r="R242" s="11">
        <f t="shared" ca="1" si="16"/>
        <v>1.5049693507111824E-3</v>
      </c>
      <c r="S242" s="5" t="str">
        <f t="shared" si="17"/>
        <v>MY2_Solar</v>
      </c>
      <c r="T242" s="1" t="s">
        <v>887</v>
      </c>
      <c r="U242" s="5" t="s">
        <v>784</v>
      </c>
      <c r="V242" s="1" t="s">
        <v>881</v>
      </c>
    </row>
    <row r="243" spans="14:22">
      <c r="N243" s="2" t="s">
        <v>1167</v>
      </c>
      <c r="O243" s="2" t="s">
        <v>35</v>
      </c>
      <c r="P243" s="2" t="str">
        <f t="shared" si="15"/>
        <v>SAMI SABINSA</v>
      </c>
      <c r="Q243" s="1">
        <v>284.49</v>
      </c>
      <c r="R243" s="11">
        <f t="shared" ca="1" si="16"/>
        <v>1.6930905195500804E-3</v>
      </c>
      <c r="S243" s="5" t="str">
        <f t="shared" si="17"/>
        <v>MY2_Solar</v>
      </c>
      <c r="T243" s="1" t="s">
        <v>887</v>
      </c>
      <c r="U243" s="5" t="s">
        <v>784</v>
      </c>
      <c r="V243" s="1" t="s">
        <v>881</v>
      </c>
    </row>
    <row r="244" spans="14:22">
      <c r="N244" s="2" t="s">
        <v>1168</v>
      </c>
      <c r="O244" s="2" t="s">
        <v>35</v>
      </c>
      <c r="P244" s="2" t="str">
        <f t="shared" si="15"/>
        <v>SAMI SABINSA</v>
      </c>
      <c r="Q244" s="1">
        <v>221.27</v>
      </c>
      <c r="R244" s="11">
        <f t="shared" ca="1" si="16"/>
        <v>1.3168481818722848E-3</v>
      </c>
      <c r="S244" s="5" t="str">
        <f t="shared" si="17"/>
        <v>MY2_Solar</v>
      </c>
      <c r="T244" s="1" t="s">
        <v>887</v>
      </c>
      <c r="U244" s="5" t="s">
        <v>784</v>
      </c>
      <c r="V244" s="1" t="s">
        <v>881</v>
      </c>
    </row>
    <row r="245" spans="14:22">
      <c r="N245" s="2" t="s">
        <v>1169</v>
      </c>
      <c r="O245" s="2" t="s">
        <v>35</v>
      </c>
      <c r="P245" s="2" t="str">
        <f t="shared" si="15"/>
        <v>SAMI SABINSA</v>
      </c>
      <c r="Q245" s="1">
        <v>221.27</v>
      </c>
      <c r="R245" s="11">
        <f t="shared" ca="1" si="16"/>
        <v>1.3168481818722848E-3</v>
      </c>
      <c r="S245" s="5" t="str">
        <f t="shared" si="17"/>
        <v>MY2_Solar</v>
      </c>
      <c r="T245" s="1" t="s">
        <v>887</v>
      </c>
      <c r="U245" s="5" t="s">
        <v>784</v>
      </c>
      <c r="V245" s="1" t="s">
        <v>881</v>
      </c>
    </row>
    <row r="246" spans="14:22">
      <c r="N246" s="2" t="s">
        <v>1170</v>
      </c>
      <c r="O246" s="2" t="s">
        <v>35</v>
      </c>
      <c r="P246" s="2" t="str">
        <f t="shared" si="15"/>
        <v>SAMI SABINSA</v>
      </c>
      <c r="Q246" s="1">
        <v>221.27</v>
      </c>
      <c r="R246" s="11">
        <f t="shared" ca="1" si="16"/>
        <v>1.3168481818722848E-3</v>
      </c>
      <c r="S246" s="5" t="str">
        <f t="shared" si="17"/>
        <v>MY2_Solar</v>
      </c>
      <c r="T246" s="1" t="s">
        <v>887</v>
      </c>
      <c r="U246" s="5" t="s">
        <v>784</v>
      </c>
      <c r="V246" s="1" t="s">
        <v>881</v>
      </c>
    </row>
    <row r="247" spans="14:22">
      <c r="N247" s="2" t="s">
        <v>1171</v>
      </c>
      <c r="O247" s="2" t="s">
        <v>35</v>
      </c>
      <c r="P247" s="2" t="str">
        <f t="shared" si="15"/>
        <v>SAMI SABINSA</v>
      </c>
      <c r="Q247" s="1">
        <v>221.27</v>
      </c>
      <c r="R247" s="11">
        <f t="shared" ca="1" si="16"/>
        <v>1.3168481818722848E-3</v>
      </c>
      <c r="S247" s="5" t="str">
        <f t="shared" si="17"/>
        <v>MY2_Solar</v>
      </c>
      <c r="T247" s="1" t="s">
        <v>887</v>
      </c>
      <c r="U247" s="5" t="s">
        <v>784</v>
      </c>
      <c r="V247" s="1" t="s">
        <v>881</v>
      </c>
    </row>
    <row r="248" spans="14:22">
      <c r="N248" s="2" t="s">
        <v>1172</v>
      </c>
      <c r="O248" s="2" t="s">
        <v>35</v>
      </c>
      <c r="P248" s="2" t="str">
        <f t="shared" si="15"/>
        <v>SAMI SABINSA</v>
      </c>
      <c r="Q248" s="1">
        <v>205.465</v>
      </c>
      <c r="R248" s="11">
        <f t="shared" ca="1" si="16"/>
        <v>1.2227875974528358E-3</v>
      </c>
      <c r="S248" s="5" t="str">
        <f t="shared" si="17"/>
        <v>MY2_Solar</v>
      </c>
      <c r="T248" s="1" t="s">
        <v>887</v>
      </c>
      <c r="U248" s="5" t="s">
        <v>784</v>
      </c>
      <c r="V248" s="1" t="s">
        <v>881</v>
      </c>
    </row>
    <row r="249" spans="14:22">
      <c r="N249" s="2" t="s">
        <v>1173</v>
      </c>
      <c r="O249" s="2" t="s">
        <v>35</v>
      </c>
      <c r="P249" s="2" t="str">
        <f t="shared" si="15"/>
        <v>SAMI SABINSA</v>
      </c>
      <c r="Q249" s="1">
        <v>221.27</v>
      </c>
      <c r="R249" s="11">
        <f t="shared" ca="1" si="16"/>
        <v>1.3168481818722848E-3</v>
      </c>
      <c r="S249" s="5" t="str">
        <f t="shared" si="17"/>
        <v>MY2_Solar</v>
      </c>
      <c r="T249" s="1" t="s">
        <v>887</v>
      </c>
      <c r="U249" s="5" t="s">
        <v>784</v>
      </c>
      <c r="V249" s="1" t="s">
        <v>881</v>
      </c>
    </row>
    <row r="250" spans="14:22">
      <c r="N250" s="2" t="s">
        <v>1174</v>
      </c>
      <c r="O250" s="2" t="s">
        <v>35</v>
      </c>
      <c r="P250" s="2" t="str">
        <f t="shared" si="15"/>
        <v>SAMI SABINSA</v>
      </c>
      <c r="Q250" s="1">
        <v>221.27</v>
      </c>
      <c r="R250" s="11">
        <f t="shared" ca="1" si="16"/>
        <v>1.3168481818722848E-3</v>
      </c>
      <c r="S250" s="5" t="str">
        <f t="shared" si="17"/>
        <v>MY2_Solar</v>
      </c>
      <c r="T250" s="1" t="s">
        <v>887</v>
      </c>
      <c r="U250" s="5" t="s">
        <v>784</v>
      </c>
      <c r="V250" s="1" t="s">
        <v>881</v>
      </c>
    </row>
    <row r="251" spans="14:22">
      <c r="N251" s="2" t="s">
        <v>1175</v>
      </c>
      <c r="O251" s="2" t="s">
        <v>35</v>
      </c>
      <c r="P251" s="2" t="str">
        <f t="shared" si="15"/>
        <v>SAMI SABINSA</v>
      </c>
      <c r="Q251" s="1">
        <v>221.27</v>
      </c>
      <c r="R251" s="11">
        <f t="shared" ca="1" si="16"/>
        <v>1.3168481818722848E-3</v>
      </c>
      <c r="S251" s="5" t="str">
        <f t="shared" si="17"/>
        <v>MY2_Solar</v>
      </c>
      <c r="T251" s="1" t="s">
        <v>887</v>
      </c>
      <c r="U251" s="5" t="s">
        <v>784</v>
      </c>
      <c r="V251" s="1" t="s">
        <v>881</v>
      </c>
    </row>
    <row r="252" spans="14:22">
      <c r="N252" s="2" t="s">
        <v>1176</v>
      </c>
      <c r="O252" s="2" t="s">
        <v>35</v>
      </c>
      <c r="P252" s="2" t="str">
        <f t="shared" si="15"/>
        <v>SAMI SABINSA</v>
      </c>
      <c r="Q252" s="1">
        <v>284.49</v>
      </c>
      <c r="R252" s="11">
        <f t="shared" ca="1" si="16"/>
        <v>1.6930905195500804E-3</v>
      </c>
      <c r="S252" s="5" t="str">
        <f t="shared" si="17"/>
        <v>MY2_Solar</v>
      </c>
      <c r="T252" s="1" t="s">
        <v>887</v>
      </c>
      <c r="U252" s="5" t="s">
        <v>784</v>
      </c>
      <c r="V252" s="1" t="s">
        <v>881</v>
      </c>
    </row>
    <row r="253" spans="14:22">
      <c r="N253" s="2" t="s">
        <v>1177</v>
      </c>
      <c r="O253" s="2" t="s">
        <v>35</v>
      </c>
      <c r="P253" s="2" t="str">
        <f t="shared" si="15"/>
        <v>SAMI SABINSA</v>
      </c>
      <c r="Q253" s="1">
        <v>252.88</v>
      </c>
      <c r="R253" s="11">
        <f t="shared" ca="1" si="16"/>
        <v>1.5049693507111824E-3</v>
      </c>
      <c r="S253" s="5" t="str">
        <f t="shared" si="17"/>
        <v>MY2_Solar</v>
      </c>
      <c r="T253" s="1" t="s">
        <v>887</v>
      </c>
      <c r="U253" s="5" t="s">
        <v>784</v>
      </c>
      <c r="V253" s="1" t="s">
        <v>881</v>
      </c>
    </row>
    <row r="254" spans="14:22">
      <c r="N254" s="2" t="s">
        <v>1178</v>
      </c>
      <c r="O254" s="2" t="s">
        <v>35</v>
      </c>
      <c r="P254" s="2" t="str">
        <f t="shared" si="15"/>
        <v>SAMI SABINSA</v>
      </c>
      <c r="Q254" s="1">
        <v>252.88</v>
      </c>
      <c r="R254" s="11">
        <f t="shared" ca="1" si="16"/>
        <v>1.5049693507111824E-3</v>
      </c>
      <c r="S254" s="5" t="str">
        <f t="shared" si="17"/>
        <v>MY2_Solar</v>
      </c>
      <c r="T254" s="1" t="s">
        <v>887</v>
      </c>
      <c r="U254" s="5" t="s">
        <v>784</v>
      </c>
      <c r="V254" s="1" t="s">
        <v>881</v>
      </c>
    </row>
    <row r="255" spans="14:22">
      <c r="N255" s="2" t="s">
        <v>1179</v>
      </c>
      <c r="O255" s="2" t="s">
        <v>35</v>
      </c>
      <c r="P255" s="2" t="str">
        <f t="shared" si="15"/>
        <v>SAMI SABINSA</v>
      </c>
      <c r="Q255" s="1">
        <v>252.88</v>
      </c>
      <c r="R255" s="11">
        <f t="shared" ca="1" si="16"/>
        <v>1.5049693507111824E-3</v>
      </c>
      <c r="S255" s="5" t="str">
        <f t="shared" si="17"/>
        <v>MY2_Solar</v>
      </c>
      <c r="T255" s="1" t="s">
        <v>887</v>
      </c>
      <c r="U255" s="5" t="s">
        <v>784</v>
      </c>
      <c r="V255" s="1" t="s">
        <v>881</v>
      </c>
    </row>
    <row r="256" spans="14:22">
      <c r="N256" s="2" t="s">
        <v>1180</v>
      </c>
      <c r="O256" s="2" t="s">
        <v>35</v>
      </c>
      <c r="P256" s="2" t="str">
        <f t="shared" si="15"/>
        <v>SAMI SABINSA</v>
      </c>
      <c r="Q256" s="1">
        <v>221.27</v>
      </c>
      <c r="R256" s="11">
        <f t="shared" ca="1" si="16"/>
        <v>1.3168481818722848E-3</v>
      </c>
      <c r="S256" s="5" t="str">
        <f t="shared" si="17"/>
        <v>MY2_Solar</v>
      </c>
      <c r="T256" s="1" t="s">
        <v>887</v>
      </c>
      <c r="U256" s="5" t="s">
        <v>784</v>
      </c>
      <c r="V256" s="1" t="s">
        <v>881</v>
      </c>
    </row>
    <row r="257" spans="14:22">
      <c r="N257" s="2" t="s">
        <v>1181</v>
      </c>
      <c r="O257" s="2" t="s">
        <v>35</v>
      </c>
      <c r="P257" s="2" t="str">
        <f t="shared" si="15"/>
        <v>SAMI SABINSA</v>
      </c>
      <c r="Q257" s="1">
        <v>221.27</v>
      </c>
      <c r="R257" s="11">
        <f t="shared" ca="1" si="16"/>
        <v>1.3168481818722848E-3</v>
      </c>
      <c r="S257" s="5" t="str">
        <f t="shared" si="17"/>
        <v>MY2_Solar</v>
      </c>
      <c r="T257" s="1" t="s">
        <v>887</v>
      </c>
      <c r="U257" s="5" t="s">
        <v>784</v>
      </c>
      <c r="V257" s="1" t="s">
        <v>881</v>
      </c>
    </row>
    <row r="258" spans="14:22">
      <c r="N258" s="2" t="s">
        <v>1182</v>
      </c>
      <c r="O258" s="2" t="s">
        <v>35</v>
      </c>
      <c r="P258" s="2" t="str">
        <f t="shared" si="15"/>
        <v>SAMI SABINSA</v>
      </c>
      <c r="Q258" s="1">
        <v>252.88</v>
      </c>
      <c r="R258" s="11">
        <f t="shared" ca="1" si="16"/>
        <v>1.5049693507111824E-3</v>
      </c>
      <c r="S258" s="5" t="str">
        <f t="shared" si="17"/>
        <v>MY2_Solar</v>
      </c>
      <c r="T258" s="1" t="s">
        <v>887</v>
      </c>
      <c r="U258" s="5" t="s">
        <v>784</v>
      </c>
      <c r="V258" s="1" t="s">
        <v>881</v>
      </c>
    </row>
    <row r="259" spans="14:22">
      <c r="N259" s="2" t="s">
        <v>1183</v>
      </c>
      <c r="O259" s="2" t="s">
        <v>35</v>
      </c>
      <c r="P259" s="2" t="str">
        <f t="shared" si="15"/>
        <v>SAMI SABINSA</v>
      </c>
      <c r="Q259" s="1">
        <v>221.27</v>
      </c>
      <c r="R259" s="11">
        <f t="shared" ca="1" si="16"/>
        <v>1.3168481818722848E-3</v>
      </c>
      <c r="S259" s="5" t="str">
        <f t="shared" si="17"/>
        <v>MY2_Solar</v>
      </c>
      <c r="T259" s="1" t="s">
        <v>887</v>
      </c>
      <c r="U259" s="5" t="s">
        <v>784</v>
      </c>
      <c r="V259" s="1" t="s">
        <v>881</v>
      </c>
    </row>
    <row r="260" spans="14:22">
      <c r="N260" s="2" t="s">
        <v>1184</v>
      </c>
      <c r="O260" s="2" t="s">
        <v>35</v>
      </c>
      <c r="P260" s="2" t="str">
        <f t="shared" si="15"/>
        <v>SAMI SABINSA</v>
      </c>
      <c r="Q260" s="1">
        <v>221.27</v>
      </c>
      <c r="R260" s="11">
        <f t="shared" ca="1" si="16"/>
        <v>1.3168481818722848E-3</v>
      </c>
      <c r="S260" s="5" t="str">
        <f t="shared" si="17"/>
        <v>MY2_Solar</v>
      </c>
      <c r="T260" s="1" t="s">
        <v>887</v>
      </c>
      <c r="U260" s="5" t="s">
        <v>784</v>
      </c>
      <c r="V260" s="1" t="s">
        <v>881</v>
      </c>
    </row>
    <row r="261" spans="14:22">
      <c r="N261" s="2" t="s">
        <v>1185</v>
      </c>
      <c r="O261" s="2" t="s">
        <v>35</v>
      </c>
      <c r="P261" s="2" t="str">
        <f t="shared" si="15"/>
        <v>SAMI SABINSA</v>
      </c>
      <c r="Q261" s="1">
        <v>189.66</v>
      </c>
      <c r="R261" s="11">
        <f t="shared" ca="1" si="16"/>
        <v>1.1287270130333868E-3</v>
      </c>
      <c r="S261" s="5" t="str">
        <f t="shared" si="17"/>
        <v>MY2_Solar</v>
      </c>
      <c r="T261" s="1" t="s">
        <v>887</v>
      </c>
      <c r="U261" s="5" t="s">
        <v>784</v>
      </c>
      <c r="V261" s="1" t="s">
        <v>881</v>
      </c>
    </row>
    <row r="262" spans="14:22">
      <c r="N262" s="2" t="s">
        <v>1186</v>
      </c>
      <c r="O262" s="2" t="s">
        <v>35</v>
      </c>
      <c r="P262" s="2" t="str">
        <f t="shared" si="15"/>
        <v>SAMI SABINSA</v>
      </c>
      <c r="Q262" s="1">
        <v>189.66</v>
      </c>
      <c r="R262" s="11">
        <f t="shared" ca="1" si="16"/>
        <v>1.1287270130333868E-3</v>
      </c>
      <c r="S262" s="5" t="str">
        <f t="shared" si="17"/>
        <v>MY2_Solar</v>
      </c>
      <c r="T262" s="1" t="s">
        <v>887</v>
      </c>
      <c r="U262" s="5" t="s">
        <v>784</v>
      </c>
      <c r="V262" s="1" t="s">
        <v>881</v>
      </c>
    </row>
    <row r="263" spans="14:22">
      <c r="N263" s="2" t="s">
        <v>1187</v>
      </c>
      <c r="O263" s="2" t="s">
        <v>35</v>
      </c>
      <c r="P263" s="2" t="str">
        <f t="shared" si="15"/>
        <v>SAMI SABINSA</v>
      </c>
      <c r="Q263" s="1">
        <v>189.66</v>
      </c>
      <c r="R263" s="11">
        <f t="shared" ca="1" si="16"/>
        <v>1.1287270130333868E-3</v>
      </c>
      <c r="S263" s="5" t="str">
        <f t="shared" si="17"/>
        <v>MY2_Solar</v>
      </c>
      <c r="T263" s="1" t="s">
        <v>887</v>
      </c>
      <c r="U263" s="5" t="s">
        <v>784</v>
      </c>
      <c r="V263" s="1" t="s">
        <v>881</v>
      </c>
    </row>
    <row r="264" spans="14:22">
      <c r="N264" s="2" t="s">
        <v>1188</v>
      </c>
      <c r="O264" s="2" t="s">
        <v>35</v>
      </c>
      <c r="P264" s="2" t="str">
        <f t="shared" si="15"/>
        <v>SAMI SABINSA</v>
      </c>
      <c r="Q264" s="1">
        <v>252.88</v>
      </c>
      <c r="R264" s="11">
        <f t="shared" ca="1" si="16"/>
        <v>1.5049693507111824E-3</v>
      </c>
      <c r="S264" s="5" t="str">
        <f t="shared" si="17"/>
        <v>MY2_Solar</v>
      </c>
      <c r="T264" s="1" t="s">
        <v>887</v>
      </c>
      <c r="U264" s="5" t="s">
        <v>784</v>
      </c>
      <c r="V264" s="1" t="s">
        <v>881</v>
      </c>
    </row>
    <row r="265" spans="14:22">
      <c r="N265" s="2" t="s">
        <v>1189</v>
      </c>
      <c r="O265" s="2" t="s">
        <v>35</v>
      </c>
      <c r="P265" s="2" t="str">
        <f t="shared" si="15"/>
        <v>SAMI SABINSA</v>
      </c>
      <c r="Q265" s="1">
        <v>252.88</v>
      </c>
      <c r="R265" s="11">
        <f t="shared" ca="1" si="16"/>
        <v>1.5049693507111824E-3</v>
      </c>
      <c r="S265" s="5" t="str">
        <f t="shared" si="17"/>
        <v>MY2_Solar</v>
      </c>
      <c r="T265" s="1" t="s">
        <v>887</v>
      </c>
      <c r="U265" s="5" t="s">
        <v>784</v>
      </c>
      <c r="V265" s="1" t="s">
        <v>881</v>
      </c>
    </row>
    <row r="266" spans="14:22">
      <c r="N266" s="2" t="s">
        <v>1190</v>
      </c>
      <c r="O266" s="2" t="s">
        <v>35</v>
      </c>
      <c r="P266" s="2" t="str">
        <f t="shared" si="15"/>
        <v>SAMI SABINSA</v>
      </c>
      <c r="Q266" s="1">
        <v>252.88</v>
      </c>
      <c r="R266" s="11">
        <f t="shared" ca="1" si="16"/>
        <v>1.5049693507111824E-3</v>
      </c>
      <c r="S266" s="5" t="str">
        <f t="shared" si="17"/>
        <v>MY2_Solar</v>
      </c>
      <c r="T266" s="1" t="s">
        <v>887</v>
      </c>
      <c r="U266" s="5" t="s">
        <v>784</v>
      </c>
      <c r="V266" s="1" t="s">
        <v>881</v>
      </c>
    </row>
    <row r="267" spans="14:22">
      <c r="N267" s="2" t="s">
        <v>1191</v>
      </c>
      <c r="O267" s="2" t="s">
        <v>35</v>
      </c>
      <c r="P267" s="2" t="str">
        <f t="shared" si="15"/>
        <v>SAMI SABINSA</v>
      </c>
      <c r="Q267" s="1">
        <v>284.49</v>
      </c>
      <c r="R267" s="11">
        <f t="shared" ca="1" si="16"/>
        <v>1.6930905195500804E-3</v>
      </c>
      <c r="S267" s="5" t="str">
        <f t="shared" si="17"/>
        <v>MY2_Solar</v>
      </c>
      <c r="T267" s="1" t="s">
        <v>887</v>
      </c>
      <c r="U267" s="5" t="s">
        <v>784</v>
      </c>
      <c r="V267" s="1" t="s">
        <v>881</v>
      </c>
    </row>
    <row r="268" spans="14:22">
      <c r="N268" s="2" t="s">
        <v>1192</v>
      </c>
      <c r="O268" s="2" t="s">
        <v>35</v>
      </c>
      <c r="P268" s="2" t="str">
        <f t="shared" si="15"/>
        <v>SAMI SABINSA</v>
      </c>
      <c r="Q268" s="1">
        <v>252.88</v>
      </c>
      <c r="R268" s="11">
        <f t="shared" ca="1" si="16"/>
        <v>1.5049693507111824E-3</v>
      </c>
      <c r="S268" s="5" t="str">
        <f t="shared" si="17"/>
        <v>MY2_Solar</v>
      </c>
      <c r="T268" s="1" t="s">
        <v>887</v>
      </c>
      <c r="U268" s="5" t="s">
        <v>784</v>
      </c>
      <c r="V268" s="1" t="s">
        <v>881</v>
      </c>
    </row>
    <row r="269" spans="14:22">
      <c r="N269" s="2" t="s">
        <v>1193</v>
      </c>
      <c r="O269" s="2" t="s">
        <v>35</v>
      </c>
      <c r="P269" s="2" t="str">
        <f t="shared" ref="P269:P332" si="18">_xlfn.XLOOKUP(O269,AE:AE,AF:AF)</f>
        <v>SAMI SABINSA</v>
      </c>
      <c r="Q269" s="1">
        <v>252.88</v>
      </c>
      <c r="R269" s="11">
        <f t="shared" ca="1" si="16"/>
        <v>1.5049693507111824E-3</v>
      </c>
      <c r="S269" s="5" t="str">
        <f t="shared" si="17"/>
        <v>MY2_Solar</v>
      </c>
      <c r="T269" s="1" t="s">
        <v>887</v>
      </c>
      <c r="U269" s="5" t="s">
        <v>784</v>
      </c>
      <c r="V269" s="1" t="s">
        <v>881</v>
      </c>
    </row>
    <row r="270" spans="14:22">
      <c r="N270" s="2" t="s">
        <v>1194</v>
      </c>
      <c r="O270" s="2" t="s">
        <v>35</v>
      </c>
      <c r="P270" s="2" t="str">
        <f t="shared" si="18"/>
        <v>SAMI SABINSA</v>
      </c>
      <c r="Q270" s="1">
        <v>252.88</v>
      </c>
      <c r="R270" s="11">
        <f t="shared" ca="1" si="16"/>
        <v>1.5049693507111824E-3</v>
      </c>
      <c r="S270" s="5" t="str">
        <f t="shared" si="17"/>
        <v>MY2_Solar</v>
      </c>
      <c r="T270" s="1" t="s">
        <v>887</v>
      </c>
      <c r="U270" s="5" t="s">
        <v>784</v>
      </c>
      <c r="V270" s="1" t="s">
        <v>881</v>
      </c>
    </row>
    <row r="271" spans="14:22">
      <c r="N271" s="2" t="s">
        <v>1195</v>
      </c>
      <c r="O271" s="2" t="s">
        <v>35</v>
      </c>
      <c r="P271" s="2" t="str">
        <f t="shared" si="18"/>
        <v>SAMI SABINSA</v>
      </c>
      <c r="Q271" s="1">
        <v>252.88</v>
      </c>
      <c r="R271" s="11">
        <f t="shared" ca="1" si="16"/>
        <v>1.5049693507111824E-3</v>
      </c>
      <c r="S271" s="5" t="str">
        <f t="shared" si="17"/>
        <v>MY2_Solar</v>
      </c>
      <c r="T271" s="1" t="s">
        <v>887</v>
      </c>
      <c r="U271" s="5" t="s">
        <v>784</v>
      </c>
      <c r="V271" s="1" t="s">
        <v>881</v>
      </c>
    </row>
    <row r="272" spans="14:22">
      <c r="N272" s="2" t="s">
        <v>1196</v>
      </c>
      <c r="O272" s="2" t="s">
        <v>35</v>
      </c>
      <c r="P272" s="2" t="str">
        <f t="shared" si="18"/>
        <v>SAMI SABINSA</v>
      </c>
      <c r="Q272" s="1">
        <v>252.88</v>
      </c>
      <c r="R272" s="11">
        <f t="shared" ca="1" si="16"/>
        <v>1.5049693507111824E-3</v>
      </c>
      <c r="S272" s="5" t="str">
        <f t="shared" si="17"/>
        <v>MY2_Solar</v>
      </c>
      <c r="T272" s="1" t="s">
        <v>887</v>
      </c>
      <c r="U272" s="5" t="s">
        <v>784</v>
      </c>
      <c r="V272" s="1" t="s">
        <v>881</v>
      </c>
    </row>
    <row r="273" spans="14:22">
      <c r="N273" s="2" t="s">
        <v>1197</v>
      </c>
      <c r="O273" s="2" t="s">
        <v>35</v>
      </c>
      <c r="P273" s="2" t="str">
        <f t="shared" si="18"/>
        <v>SAMI SABINSA</v>
      </c>
      <c r="Q273" s="1">
        <v>237.07499999999999</v>
      </c>
      <c r="R273" s="11">
        <f t="shared" ca="1" si="16"/>
        <v>1.4109087662917336E-3</v>
      </c>
      <c r="S273" s="5" t="str">
        <f t="shared" si="17"/>
        <v>MY2_Solar</v>
      </c>
      <c r="T273" s="1" t="s">
        <v>887</v>
      </c>
      <c r="U273" s="5" t="s">
        <v>784</v>
      </c>
      <c r="V273" s="1" t="s">
        <v>881</v>
      </c>
    </row>
    <row r="274" spans="14:22">
      <c r="N274" s="2" t="s">
        <v>1198</v>
      </c>
      <c r="O274" s="2" t="s">
        <v>35</v>
      </c>
      <c r="P274" s="2" t="str">
        <f t="shared" si="18"/>
        <v>SAMI SABINSA</v>
      </c>
      <c r="Q274" s="1">
        <v>221.27</v>
      </c>
      <c r="R274" s="11">
        <f t="shared" ca="1" si="16"/>
        <v>1.3168481818722848E-3</v>
      </c>
      <c r="S274" s="5" t="str">
        <f t="shared" si="17"/>
        <v>MY2_Solar</v>
      </c>
      <c r="T274" s="1" t="s">
        <v>887</v>
      </c>
      <c r="U274" s="5" t="s">
        <v>784</v>
      </c>
      <c r="V274" s="1" t="s">
        <v>881</v>
      </c>
    </row>
    <row r="275" spans="14:22">
      <c r="N275" s="2" t="s">
        <v>1199</v>
      </c>
      <c r="O275" s="2" t="s">
        <v>35</v>
      </c>
      <c r="P275" s="2" t="str">
        <f t="shared" si="18"/>
        <v>SAMI SABINSA</v>
      </c>
      <c r="Q275" s="1">
        <v>252.88</v>
      </c>
      <c r="R275" s="11">
        <f t="shared" ca="1" si="16"/>
        <v>1.5049693507111824E-3</v>
      </c>
      <c r="S275" s="5" t="str">
        <f t="shared" si="17"/>
        <v>MY2_Solar</v>
      </c>
      <c r="T275" s="1" t="s">
        <v>887</v>
      </c>
      <c r="U275" s="5" t="s">
        <v>784</v>
      </c>
      <c r="V275" s="1" t="s">
        <v>881</v>
      </c>
    </row>
    <row r="276" spans="14:22">
      <c r="N276" s="2" t="s">
        <v>1200</v>
      </c>
      <c r="O276" s="2" t="s">
        <v>35</v>
      </c>
      <c r="P276" s="2" t="str">
        <f t="shared" si="18"/>
        <v>SAMI SABINSA</v>
      </c>
      <c r="Q276" s="1">
        <v>252.88</v>
      </c>
      <c r="R276" s="11">
        <f t="shared" ca="1" si="16"/>
        <v>1.5049693507111824E-3</v>
      </c>
      <c r="S276" s="5" t="str">
        <f t="shared" si="17"/>
        <v>MY2_Solar</v>
      </c>
      <c r="T276" s="1" t="s">
        <v>887</v>
      </c>
      <c r="U276" s="5" t="s">
        <v>784</v>
      </c>
      <c r="V276" s="1" t="s">
        <v>881</v>
      </c>
    </row>
    <row r="277" spans="14:22">
      <c r="N277" s="2" t="s">
        <v>1201</v>
      </c>
      <c r="O277" s="2" t="s">
        <v>35</v>
      </c>
      <c r="P277" s="2" t="str">
        <f t="shared" si="18"/>
        <v>SAMI SABINSA</v>
      </c>
      <c r="Q277" s="1">
        <v>252.88</v>
      </c>
      <c r="R277" s="11">
        <f t="shared" ca="1" si="16"/>
        <v>1.5049693507111824E-3</v>
      </c>
      <c r="S277" s="5" t="str">
        <f t="shared" si="17"/>
        <v>MY2_Solar</v>
      </c>
      <c r="T277" s="1" t="s">
        <v>887</v>
      </c>
      <c r="U277" s="5" t="s">
        <v>784</v>
      </c>
      <c r="V277" s="1" t="s">
        <v>881</v>
      </c>
    </row>
    <row r="278" spans="14:22">
      <c r="N278" s="2" t="s">
        <v>1202</v>
      </c>
      <c r="O278" s="2" t="s">
        <v>35</v>
      </c>
      <c r="P278" s="2" t="str">
        <f t="shared" si="18"/>
        <v>SAMI SABINSA</v>
      </c>
      <c r="Q278" s="1">
        <v>252.88</v>
      </c>
      <c r="R278" s="11">
        <f t="shared" ca="1" si="16"/>
        <v>1.5049693507111824E-3</v>
      </c>
      <c r="S278" s="5" t="str">
        <f t="shared" si="17"/>
        <v>MY2_Solar</v>
      </c>
      <c r="T278" s="1" t="s">
        <v>887</v>
      </c>
      <c r="U278" s="5" t="s">
        <v>784</v>
      </c>
      <c r="V278" s="1" t="s">
        <v>881</v>
      </c>
    </row>
    <row r="279" spans="14:22">
      <c r="N279" s="2" t="s">
        <v>1203</v>
      </c>
      <c r="O279" s="2" t="s">
        <v>35</v>
      </c>
      <c r="P279" s="2" t="str">
        <f t="shared" si="18"/>
        <v>SAMI SABINSA</v>
      </c>
      <c r="Q279" s="1">
        <v>252.88</v>
      </c>
      <c r="R279" s="11">
        <f t="shared" ca="1" si="16"/>
        <v>1.5049693507111824E-3</v>
      </c>
      <c r="S279" s="5" t="str">
        <f t="shared" si="17"/>
        <v>MY2_Solar</v>
      </c>
      <c r="T279" s="1" t="s">
        <v>887</v>
      </c>
      <c r="U279" s="5" t="s">
        <v>784</v>
      </c>
      <c r="V279" s="1" t="s">
        <v>881</v>
      </c>
    </row>
    <row r="280" spans="14:22">
      <c r="N280" s="2" t="s">
        <v>1204</v>
      </c>
      <c r="O280" s="2" t="s">
        <v>35</v>
      </c>
      <c r="P280" s="2" t="str">
        <f t="shared" si="18"/>
        <v>SAMI SABINSA</v>
      </c>
      <c r="Q280" s="1">
        <v>237.07499999999999</v>
      </c>
      <c r="R280" s="11">
        <f t="shared" ca="1" si="16"/>
        <v>1.4109087662917336E-3</v>
      </c>
      <c r="S280" s="5" t="str">
        <f t="shared" si="17"/>
        <v>MY2_Solar</v>
      </c>
      <c r="T280" s="1" t="s">
        <v>887</v>
      </c>
      <c r="U280" s="5" t="s">
        <v>784</v>
      </c>
      <c r="V280" s="1" t="s">
        <v>881</v>
      </c>
    </row>
    <row r="281" spans="14:22">
      <c r="N281" s="2" t="s">
        <v>1205</v>
      </c>
      <c r="O281" s="2" t="s">
        <v>35</v>
      </c>
      <c r="P281" s="2" t="str">
        <f t="shared" si="18"/>
        <v>SAMI SABINSA</v>
      </c>
      <c r="Q281" s="1">
        <v>252.88</v>
      </c>
      <c r="R281" s="11">
        <f t="shared" ca="1" si="16"/>
        <v>1.5049693507111824E-3</v>
      </c>
      <c r="S281" s="5" t="str">
        <f t="shared" si="17"/>
        <v>MY2_Solar</v>
      </c>
      <c r="T281" s="1" t="s">
        <v>887</v>
      </c>
      <c r="U281" s="5" t="s">
        <v>784</v>
      </c>
      <c r="V281" s="1" t="s">
        <v>881</v>
      </c>
    </row>
    <row r="282" spans="14:22">
      <c r="N282" s="2" t="s">
        <v>1206</v>
      </c>
      <c r="O282" s="2" t="s">
        <v>35</v>
      </c>
      <c r="P282" s="2" t="str">
        <f t="shared" si="18"/>
        <v>SAMI SABINSA</v>
      </c>
      <c r="Q282" s="1">
        <v>252.88</v>
      </c>
      <c r="R282" s="11">
        <f t="shared" ca="1" si="16"/>
        <v>1.5049693507111824E-3</v>
      </c>
      <c r="S282" s="5" t="str">
        <f t="shared" si="17"/>
        <v>MY2_Solar</v>
      </c>
      <c r="T282" s="1" t="s">
        <v>887</v>
      </c>
      <c r="U282" s="5" t="s">
        <v>784</v>
      </c>
      <c r="V282" s="1" t="s">
        <v>881</v>
      </c>
    </row>
    <row r="283" spans="14:22">
      <c r="N283" s="2" t="s">
        <v>1207</v>
      </c>
      <c r="O283" s="2" t="s">
        <v>35</v>
      </c>
      <c r="P283" s="2" t="str">
        <f t="shared" si="18"/>
        <v>SAMI SABINSA</v>
      </c>
      <c r="Q283" s="1">
        <v>252.88</v>
      </c>
      <c r="R283" s="11">
        <f t="shared" ca="1" si="16"/>
        <v>1.5049693507111824E-3</v>
      </c>
      <c r="S283" s="5" t="str">
        <f t="shared" si="17"/>
        <v>MY2_Solar</v>
      </c>
      <c r="T283" s="1" t="s">
        <v>887</v>
      </c>
      <c r="U283" s="5" t="s">
        <v>784</v>
      </c>
      <c r="V283" s="1" t="s">
        <v>881</v>
      </c>
    </row>
    <row r="284" spans="14:22">
      <c r="N284" s="2" t="s">
        <v>1208</v>
      </c>
      <c r="O284" s="2" t="s">
        <v>35</v>
      </c>
      <c r="P284" s="2" t="str">
        <f t="shared" si="18"/>
        <v>SAMI SABINSA</v>
      </c>
      <c r="Q284" s="1">
        <v>252.88</v>
      </c>
      <c r="R284" s="11">
        <f t="shared" ca="1" si="16"/>
        <v>1.5049693507111824E-3</v>
      </c>
      <c r="S284" s="5" t="str">
        <f t="shared" si="17"/>
        <v>MY2_Solar</v>
      </c>
      <c r="T284" s="1" t="s">
        <v>887</v>
      </c>
      <c r="U284" s="5" t="s">
        <v>784</v>
      </c>
      <c r="V284" s="1" t="s">
        <v>881</v>
      </c>
    </row>
    <row r="285" spans="14:22">
      <c r="N285" s="2" t="s">
        <v>1209</v>
      </c>
      <c r="O285" s="2" t="s">
        <v>35</v>
      </c>
      <c r="P285" s="2" t="str">
        <f t="shared" si="18"/>
        <v>SAMI SABINSA</v>
      </c>
      <c r="Q285" s="1">
        <v>284.49</v>
      </c>
      <c r="R285" s="11">
        <f t="shared" ca="1" si="16"/>
        <v>1.6930905195500804E-3</v>
      </c>
      <c r="S285" s="5" t="str">
        <f t="shared" si="17"/>
        <v>MY2_Solar</v>
      </c>
      <c r="T285" s="1" t="s">
        <v>887</v>
      </c>
      <c r="U285" s="5" t="s">
        <v>784</v>
      </c>
      <c r="V285" s="1" t="s">
        <v>881</v>
      </c>
    </row>
    <row r="286" spans="14:22">
      <c r="N286" s="2" t="s">
        <v>1210</v>
      </c>
      <c r="O286" s="2" t="s">
        <v>35</v>
      </c>
      <c r="P286" s="2" t="str">
        <f t="shared" si="18"/>
        <v>SAMI SABINSA</v>
      </c>
      <c r="Q286" s="1">
        <v>221.27</v>
      </c>
      <c r="R286" s="11">
        <f t="shared" ca="1" si="16"/>
        <v>1.3168481818722848E-3</v>
      </c>
      <c r="S286" s="5" t="str">
        <f t="shared" si="17"/>
        <v>MY2_Solar</v>
      </c>
      <c r="T286" s="1" t="s">
        <v>887</v>
      </c>
      <c r="U286" s="5" t="s">
        <v>784</v>
      </c>
      <c r="V286" s="1" t="s">
        <v>881</v>
      </c>
    </row>
    <row r="287" spans="14:22">
      <c r="N287" s="2" t="s">
        <v>1211</v>
      </c>
      <c r="O287" s="2" t="s">
        <v>35</v>
      </c>
      <c r="P287" s="2" t="str">
        <f t="shared" si="18"/>
        <v>SAMI SABINSA</v>
      </c>
      <c r="Q287" s="1">
        <v>189.66</v>
      </c>
      <c r="R287" s="11">
        <f t="shared" ca="1" si="16"/>
        <v>1.1287270130333868E-3</v>
      </c>
      <c r="S287" s="5" t="str">
        <f t="shared" si="17"/>
        <v>MY2_Solar</v>
      </c>
      <c r="T287" s="1" t="s">
        <v>887</v>
      </c>
      <c r="U287" s="5" t="s">
        <v>784</v>
      </c>
      <c r="V287" s="1" t="s">
        <v>881</v>
      </c>
    </row>
    <row r="288" spans="14:22">
      <c r="N288" s="2" t="s">
        <v>1212</v>
      </c>
      <c r="O288" s="2" t="s">
        <v>35</v>
      </c>
      <c r="P288" s="2" t="str">
        <f t="shared" si="18"/>
        <v>SAMI SABINSA</v>
      </c>
      <c r="Q288" s="1">
        <v>221.27</v>
      </c>
      <c r="R288" s="11">
        <f t="shared" ca="1" si="16"/>
        <v>1.3168481818722848E-3</v>
      </c>
      <c r="S288" s="5" t="str">
        <f t="shared" si="17"/>
        <v>MY2_Solar</v>
      </c>
      <c r="T288" s="1" t="s">
        <v>887</v>
      </c>
      <c r="U288" s="5" t="s">
        <v>784</v>
      </c>
      <c r="V288" s="1" t="s">
        <v>881</v>
      </c>
    </row>
    <row r="289" spans="14:22">
      <c r="N289" s="2" t="s">
        <v>1213</v>
      </c>
      <c r="O289" s="2" t="s">
        <v>35</v>
      </c>
      <c r="P289" s="2" t="str">
        <f t="shared" si="18"/>
        <v>SAMI SABINSA</v>
      </c>
      <c r="Q289" s="1">
        <v>252.88</v>
      </c>
      <c r="R289" s="11">
        <f t="shared" ca="1" si="16"/>
        <v>1.5049693507111824E-3</v>
      </c>
      <c r="S289" s="5" t="str">
        <f t="shared" si="17"/>
        <v>MY2_Solar</v>
      </c>
      <c r="T289" s="1" t="s">
        <v>887</v>
      </c>
      <c r="U289" s="5" t="s">
        <v>784</v>
      </c>
      <c r="V289" s="1" t="s">
        <v>881</v>
      </c>
    </row>
    <row r="290" spans="14:22">
      <c r="N290" s="2" t="s">
        <v>1214</v>
      </c>
      <c r="O290" s="2" t="s">
        <v>35</v>
      </c>
      <c r="P290" s="2" t="str">
        <f t="shared" si="18"/>
        <v>SAMI SABINSA</v>
      </c>
      <c r="Q290" s="1">
        <v>221.27</v>
      </c>
      <c r="R290" s="11">
        <f t="shared" ca="1" si="16"/>
        <v>1.3168481818722848E-3</v>
      </c>
      <c r="S290" s="5" t="str">
        <f t="shared" si="17"/>
        <v>MY2_Solar</v>
      </c>
      <c r="T290" s="1" t="s">
        <v>887</v>
      </c>
      <c r="U290" s="5" t="s">
        <v>784</v>
      </c>
      <c r="V290" s="1" t="s">
        <v>881</v>
      </c>
    </row>
    <row r="291" spans="14:22">
      <c r="N291" s="2" t="s">
        <v>1215</v>
      </c>
      <c r="O291" s="2" t="s">
        <v>36</v>
      </c>
      <c r="P291" s="2" t="str">
        <f t="shared" si="18"/>
        <v>JUBILANT</v>
      </c>
      <c r="Q291" s="1">
        <v>284.49</v>
      </c>
      <c r="R291" s="11">
        <f t="shared" ca="1" si="16"/>
        <v>1.6930905195500804E-3</v>
      </c>
      <c r="S291" s="5" t="str">
        <f t="shared" si="17"/>
        <v>MY3_Solar</v>
      </c>
      <c r="T291" s="1" t="s">
        <v>880</v>
      </c>
      <c r="U291" s="5" t="s">
        <v>784</v>
      </c>
      <c r="V291" s="1" t="s">
        <v>881</v>
      </c>
    </row>
    <row r="292" spans="14:22">
      <c r="N292" s="2" t="s">
        <v>1216</v>
      </c>
      <c r="O292" s="2" t="s">
        <v>36</v>
      </c>
      <c r="P292" s="2" t="str">
        <f t="shared" si="18"/>
        <v>JUBILANT</v>
      </c>
      <c r="Q292" s="1">
        <v>268.685</v>
      </c>
      <c r="R292" s="11">
        <f t="shared" ref="R292:R356" ca="1" si="19">Q292/$AC$4</f>
        <v>1.5990299351306314E-3</v>
      </c>
      <c r="S292" s="5" t="str">
        <f t="shared" si="17"/>
        <v>MY3_Solar</v>
      </c>
      <c r="T292" s="1" t="s">
        <v>880</v>
      </c>
      <c r="U292" s="5" t="s">
        <v>784</v>
      </c>
      <c r="V292" s="1" t="s">
        <v>881</v>
      </c>
    </row>
    <row r="293" spans="14:22">
      <c r="N293" s="2" t="s">
        <v>1217</v>
      </c>
      <c r="O293" s="2" t="s">
        <v>36</v>
      </c>
      <c r="P293" s="2" t="str">
        <f t="shared" si="18"/>
        <v>JUBILANT</v>
      </c>
      <c r="Q293" s="1">
        <v>252.88</v>
      </c>
      <c r="R293" s="11">
        <f t="shared" ca="1" si="19"/>
        <v>1.5049693507111824E-3</v>
      </c>
      <c r="S293" s="5" t="str">
        <f t="shared" si="17"/>
        <v>MY3_Solar</v>
      </c>
      <c r="T293" s="1" t="s">
        <v>880</v>
      </c>
      <c r="U293" s="5" t="s">
        <v>784</v>
      </c>
      <c r="V293" s="1" t="s">
        <v>881</v>
      </c>
    </row>
    <row r="294" spans="14:22">
      <c r="N294" s="2" t="s">
        <v>1218</v>
      </c>
      <c r="O294" s="2" t="s">
        <v>36</v>
      </c>
      <c r="P294" s="2" t="str">
        <f t="shared" si="18"/>
        <v>JUBILANT</v>
      </c>
      <c r="Q294" s="1">
        <v>221.27</v>
      </c>
      <c r="R294" s="11">
        <f t="shared" ca="1" si="19"/>
        <v>1.3168481818722848E-3</v>
      </c>
      <c r="S294" s="5" t="str">
        <f t="shared" ref="S294:S357" si="20">_xlfn.XLOOKUP(O294,AE:AE,AG:AG)</f>
        <v>MY3_Solar</v>
      </c>
      <c r="T294" s="1" t="s">
        <v>880</v>
      </c>
      <c r="U294" s="5" t="s">
        <v>784</v>
      </c>
      <c r="V294" s="1" t="s">
        <v>881</v>
      </c>
    </row>
    <row r="295" spans="14:22">
      <c r="N295" s="2" t="s">
        <v>1219</v>
      </c>
      <c r="O295" s="2" t="s">
        <v>36</v>
      </c>
      <c r="P295" s="2" t="str">
        <f t="shared" si="18"/>
        <v>JUBILANT</v>
      </c>
      <c r="Q295" s="1">
        <v>284.49</v>
      </c>
      <c r="R295" s="11">
        <f t="shared" ca="1" si="19"/>
        <v>1.6930905195500804E-3</v>
      </c>
      <c r="S295" s="5" t="str">
        <f t="shared" si="20"/>
        <v>MY3_Solar</v>
      </c>
      <c r="T295" s="1" t="s">
        <v>880</v>
      </c>
      <c r="U295" s="5" t="s">
        <v>784</v>
      </c>
      <c r="V295" s="1" t="s">
        <v>881</v>
      </c>
    </row>
    <row r="296" spans="14:22">
      <c r="N296" s="2" t="s">
        <v>1220</v>
      </c>
      <c r="O296" s="2" t="s">
        <v>36</v>
      </c>
      <c r="P296" s="2" t="str">
        <f t="shared" si="18"/>
        <v>JUBILANT</v>
      </c>
      <c r="Q296" s="1">
        <v>252.88</v>
      </c>
      <c r="R296" s="11">
        <f t="shared" ca="1" si="19"/>
        <v>1.5049693507111824E-3</v>
      </c>
      <c r="S296" s="5" t="str">
        <f t="shared" si="20"/>
        <v>MY3_Solar</v>
      </c>
      <c r="T296" s="1" t="s">
        <v>880</v>
      </c>
      <c r="U296" s="5" t="s">
        <v>784</v>
      </c>
      <c r="V296" s="1" t="s">
        <v>881</v>
      </c>
    </row>
    <row r="297" spans="14:22">
      <c r="N297" s="2" t="s">
        <v>1221</v>
      </c>
      <c r="O297" s="2" t="s">
        <v>36</v>
      </c>
      <c r="P297" s="2" t="str">
        <f t="shared" si="18"/>
        <v>JUBILANT</v>
      </c>
      <c r="Q297" s="1">
        <v>284.49</v>
      </c>
      <c r="R297" s="11">
        <f t="shared" ca="1" si="19"/>
        <v>1.6930905195500804E-3</v>
      </c>
      <c r="S297" s="5" t="str">
        <f t="shared" si="20"/>
        <v>MY3_Solar</v>
      </c>
      <c r="T297" s="1" t="s">
        <v>880</v>
      </c>
      <c r="U297" s="5" t="s">
        <v>784</v>
      </c>
      <c r="V297" s="1" t="s">
        <v>881</v>
      </c>
    </row>
    <row r="298" spans="14:22">
      <c r="N298" s="2" t="s">
        <v>1222</v>
      </c>
      <c r="O298" s="2" t="s">
        <v>36</v>
      </c>
      <c r="P298" s="2" t="str">
        <f t="shared" si="18"/>
        <v>JUBILANT</v>
      </c>
      <c r="Q298" s="1">
        <v>284.49</v>
      </c>
      <c r="R298" s="11">
        <f t="shared" ca="1" si="19"/>
        <v>1.6930905195500804E-3</v>
      </c>
      <c r="S298" s="5" t="str">
        <f t="shared" si="20"/>
        <v>MY3_Solar</v>
      </c>
      <c r="T298" s="1" t="s">
        <v>880</v>
      </c>
      <c r="U298" s="5" t="s">
        <v>784</v>
      </c>
      <c r="V298" s="1" t="s">
        <v>881</v>
      </c>
    </row>
    <row r="299" spans="14:22">
      <c r="N299" s="2" t="s">
        <v>1223</v>
      </c>
      <c r="O299" s="2" t="s">
        <v>36</v>
      </c>
      <c r="P299" s="2" t="str">
        <f t="shared" si="18"/>
        <v>JUBILANT</v>
      </c>
      <c r="Q299" s="1">
        <v>189.66</v>
      </c>
      <c r="R299" s="11">
        <f t="shared" ca="1" si="19"/>
        <v>1.1287270130333868E-3</v>
      </c>
      <c r="S299" s="5" t="str">
        <f t="shared" si="20"/>
        <v>MY3_Solar</v>
      </c>
      <c r="T299" s="1" t="s">
        <v>880</v>
      </c>
      <c r="U299" s="5" t="s">
        <v>784</v>
      </c>
      <c r="V299" s="1" t="s">
        <v>881</v>
      </c>
    </row>
    <row r="300" spans="14:22">
      <c r="N300" s="2" t="s">
        <v>1224</v>
      </c>
      <c r="O300" s="2" t="s">
        <v>36</v>
      </c>
      <c r="P300" s="2" t="str">
        <f t="shared" si="18"/>
        <v>JUBILANT</v>
      </c>
      <c r="Q300" s="1">
        <v>237.07499999999999</v>
      </c>
      <c r="R300" s="11">
        <f t="shared" ca="1" si="19"/>
        <v>1.4109087662917336E-3</v>
      </c>
      <c r="S300" s="5" t="str">
        <f t="shared" si="20"/>
        <v>MY3_Solar</v>
      </c>
      <c r="T300" s="1" t="s">
        <v>880</v>
      </c>
      <c r="U300" s="5" t="s">
        <v>784</v>
      </c>
      <c r="V300" s="1" t="s">
        <v>881</v>
      </c>
    </row>
    <row r="301" spans="14:22">
      <c r="N301" s="2" t="s">
        <v>1225</v>
      </c>
      <c r="O301" s="2" t="s">
        <v>36</v>
      </c>
      <c r="P301" s="2" t="str">
        <f t="shared" si="18"/>
        <v>JUBILANT</v>
      </c>
      <c r="Q301" s="1">
        <v>252.88</v>
      </c>
      <c r="R301" s="11">
        <f t="shared" ca="1" si="19"/>
        <v>1.5049693507111824E-3</v>
      </c>
      <c r="S301" s="5" t="str">
        <f t="shared" si="20"/>
        <v>MY3_Solar</v>
      </c>
      <c r="T301" s="1" t="s">
        <v>880</v>
      </c>
      <c r="U301" s="5" t="s">
        <v>784</v>
      </c>
      <c r="V301" s="1" t="s">
        <v>881</v>
      </c>
    </row>
    <row r="302" spans="14:22">
      <c r="N302" s="2" t="s">
        <v>1226</v>
      </c>
      <c r="O302" s="2" t="s">
        <v>36</v>
      </c>
      <c r="P302" s="2" t="str">
        <f t="shared" si="18"/>
        <v>JUBILANT</v>
      </c>
      <c r="Q302" s="1">
        <v>284.49</v>
      </c>
      <c r="R302" s="11">
        <f t="shared" ca="1" si="19"/>
        <v>1.6930905195500804E-3</v>
      </c>
      <c r="S302" s="5" t="str">
        <f t="shared" si="20"/>
        <v>MY3_Solar</v>
      </c>
      <c r="T302" s="1" t="s">
        <v>880</v>
      </c>
      <c r="U302" s="5" t="s">
        <v>784</v>
      </c>
      <c r="V302" s="1" t="s">
        <v>881</v>
      </c>
    </row>
    <row r="303" spans="14:22">
      <c r="N303" s="2" t="s">
        <v>1227</v>
      </c>
      <c r="O303" s="2" t="s">
        <v>36</v>
      </c>
      <c r="P303" s="2" t="str">
        <f t="shared" si="18"/>
        <v>JUBILANT</v>
      </c>
      <c r="Q303" s="1">
        <v>252.88</v>
      </c>
      <c r="R303" s="11">
        <f t="shared" ca="1" si="19"/>
        <v>1.5049693507111824E-3</v>
      </c>
      <c r="S303" s="5" t="str">
        <f t="shared" si="20"/>
        <v>MY3_Solar</v>
      </c>
      <c r="T303" s="1" t="s">
        <v>880</v>
      </c>
      <c r="U303" s="5" t="s">
        <v>784</v>
      </c>
      <c r="V303" s="1" t="s">
        <v>881</v>
      </c>
    </row>
    <row r="304" spans="14:22">
      <c r="N304" s="2" t="s">
        <v>1228</v>
      </c>
      <c r="O304" s="2" t="s">
        <v>36</v>
      </c>
      <c r="P304" s="2" t="str">
        <f t="shared" si="18"/>
        <v>JUBILANT</v>
      </c>
      <c r="Q304" s="1">
        <v>284.49</v>
      </c>
      <c r="R304" s="11">
        <f t="shared" ca="1" si="19"/>
        <v>1.6930905195500804E-3</v>
      </c>
      <c r="S304" s="5" t="str">
        <f t="shared" si="20"/>
        <v>MY3_Solar</v>
      </c>
      <c r="T304" s="1" t="s">
        <v>880</v>
      </c>
      <c r="U304" s="5" t="s">
        <v>784</v>
      </c>
      <c r="V304" s="1" t="s">
        <v>881</v>
      </c>
    </row>
    <row r="305" spans="14:22">
      <c r="N305" s="2" t="s">
        <v>1229</v>
      </c>
      <c r="O305" s="2" t="s">
        <v>36</v>
      </c>
      <c r="P305" s="2" t="str">
        <f t="shared" si="18"/>
        <v>JUBILANT</v>
      </c>
      <c r="Q305" s="1">
        <v>268.685</v>
      </c>
      <c r="R305" s="11">
        <f t="shared" ca="1" si="19"/>
        <v>1.5990299351306314E-3</v>
      </c>
      <c r="S305" s="5" t="str">
        <f t="shared" si="20"/>
        <v>MY3_Solar</v>
      </c>
      <c r="T305" s="1" t="s">
        <v>880</v>
      </c>
      <c r="U305" s="5" t="s">
        <v>784</v>
      </c>
      <c r="V305" s="1" t="s">
        <v>881</v>
      </c>
    </row>
    <row r="306" spans="14:22">
      <c r="N306" s="2" t="s">
        <v>1230</v>
      </c>
      <c r="O306" s="2" t="s">
        <v>36</v>
      </c>
      <c r="P306" s="2" t="str">
        <f t="shared" si="18"/>
        <v>JUBILANT</v>
      </c>
      <c r="Q306" s="1">
        <v>284.49</v>
      </c>
      <c r="R306" s="11">
        <f t="shared" ca="1" si="19"/>
        <v>1.6930905195500804E-3</v>
      </c>
      <c r="S306" s="5" t="str">
        <f t="shared" si="20"/>
        <v>MY3_Solar</v>
      </c>
      <c r="T306" s="1" t="s">
        <v>880</v>
      </c>
      <c r="U306" s="5" t="s">
        <v>784</v>
      </c>
      <c r="V306" s="1" t="s">
        <v>881</v>
      </c>
    </row>
    <row r="307" spans="14:22">
      <c r="N307" s="2" t="s">
        <v>1231</v>
      </c>
      <c r="O307" s="2" t="s">
        <v>36</v>
      </c>
      <c r="P307" s="2" t="str">
        <f t="shared" si="18"/>
        <v>JUBILANT</v>
      </c>
      <c r="Q307" s="1">
        <v>268.685</v>
      </c>
      <c r="R307" s="11">
        <f t="shared" ca="1" si="19"/>
        <v>1.5990299351306314E-3</v>
      </c>
      <c r="S307" s="5" t="str">
        <f t="shared" si="20"/>
        <v>MY3_Solar</v>
      </c>
      <c r="T307" s="1" t="s">
        <v>880</v>
      </c>
      <c r="U307" s="5" t="s">
        <v>784</v>
      </c>
      <c r="V307" s="1" t="s">
        <v>881</v>
      </c>
    </row>
    <row r="308" spans="14:22">
      <c r="N308" s="2" t="s">
        <v>1232</v>
      </c>
      <c r="O308" s="2" t="s">
        <v>36</v>
      </c>
      <c r="P308" s="2" t="str">
        <f t="shared" si="18"/>
        <v>JUBILANT</v>
      </c>
      <c r="Q308" s="1">
        <v>284.49</v>
      </c>
      <c r="R308" s="11">
        <f t="shared" ca="1" si="19"/>
        <v>1.6930905195500804E-3</v>
      </c>
      <c r="S308" s="5" t="str">
        <f t="shared" si="20"/>
        <v>MY3_Solar</v>
      </c>
      <c r="T308" s="1" t="s">
        <v>880</v>
      </c>
      <c r="U308" s="5" t="s">
        <v>784</v>
      </c>
      <c r="V308" s="1" t="s">
        <v>881</v>
      </c>
    </row>
    <row r="309" spans="14:22">
      <c r="N309" s="2" t="s">
        <v>1233</v>
      </c>
      <c r="O309" s="2" t="s">
        <v>36</v>
      </c>
      <c r="P309" s="2" t="str">
        <f t="shared" si="18"/>
        <v>JUBILANT</v>
      </c>
      <c r="Q309" s="1">
        <v>284.49</v>
      </c>
      <c r="R309" s="11">
        <f t="shared" ca="1" si="19"/>
        <v>1.6930905195500804E-3</v>
      </c>
      <c r="S309" s="5" t="str">
        <f t="shared" si="20"/>
        <v>MY3_Solar</v>
      </c>
      <c r="T309" s="1" t="s">
        <v>880</v>
      </c>
      <c r="U309" s="5" t="s">
        <v>784</v>
      </c>
      <c r="V309" s="1" t="s">
        <v>881</v>
      </c>
    </row>
    <row r="310" spans="14:22">
      <c r="N310" s="2" t="s">
        <v>1234</v>
      </c>
      <c r="O310" s="2" t="s">
        <v>36</v>
      </c>
      <c r="P310" s="2" t="str">
        <f t="shared" si="18"/>
        <v>JUBILANT</v>
      </c>
      <c r="Q310" s="1">
        <v>284.49</v>
      </c>
      <c r="R310" s="11">
        <f t="shared" ca="1" si="19"/>
        <v>1.6930905195500804E-3</v>
      </c>
      <c r="S310" s="5" t="str">
        <f t="shared" si="20"/>
        <v>MY3_Solar</v>
      </c>
      <c r="T310" s="1" t="s">
        <v>880</v>
      </c>
      <c r="U310" s="5" t="s">
        <v>784</v>
      </c>
      <c r="V310" s="1" t="s">
        <v>881</v>
      </c>
    </row>
    <row r="311" spans="14:22">
      <c r="N311" s="2" t="s">
        <v>1235</v>
      </c>
      <c r="O311" s="2" t="s">
        <v>36</v>
      </c>
      <c r="P311" s="2" t="str">
        <f t="shared" si="18"/>
        <v>JUBILANT</v>
      </c>
      <c r="Q311" s="1">
        <v>284.49</v>
      </c>
      <c r="R311" s="11">
        <f t="shared" ca="1" si="19"/>
        <v>1.6930905195500804E-3</v>
      </c>
      <c r="S311" s="5" t="str">
        <f t="shared" si="20"/>
        <v>MY3_Solar</v>
      </c>
      <c r="T311" s="1" t="s">
        <v>880</v>
      </c>
      <c r="U311" s="5" t="s">
        <v>784</v>
      </c>
      <c r="V311" s="1" t="s">
        <v>881</v>
      </c>
    </row>
    <row r="312" spans="14:22">
      <c r="N312" s="2" t="s">
        <v>1236</v>
      </c>
      <c r="O312" s="2" t="s">
        <v>36</v>
      </c>
      <c r="P312" s="2" t="str">
        <f t="shared" si="18"/>
        <v>JUBILANT</v>
      </c>
      <c r="Q312" s="1">
        <v>284.49</v>
      </c>
      <c r="R312" s="11">
        <f t="shared" ca="1" si="19"/>
        <v>1.6930905195500804E-3</v>
      </c>
      <c r="S312" s="5" t="str">
        <f t="shared" si="20"/>
        <v>MY3_Solar</v>
      </c>
      <c r="T312" s="1" t="s">
        <v>880</v>
      </c>
      <c r="U312" s="5" t="s">
        <v>784</v>
      </c>
      <c r="V312" s="1" t="s">
        <v>881</v>
      </c>
    </row>
    <row r="313" spans="14:22">
      <c r="N313" s="2" t="s">
        <v>1237</v>
      </c>
      <c r="O313" s="2" t="s">
        <v>36</v>
      </c>
      <c r="P313" s="2" t="str">
        <f t="shared" si="18"/>
        <v>JUBILANT</v>
      </c>
      <c r="Q313" s="1">
        <v>284.49</v>
      </c>
      <c r="R313" s="11">
        <f t="shared" ca="1" si="19"/>
        <v>1.6930905195500804E-3</v>
      </c>
      <c r="S313" s="5" t="str">
        <f t="shared" si="20"/>
        <v>MY3_Solar</v>
      </c>
      <c r="T313" s="1" t="s">
        <v>880</v>
      </c>
      <c r="U313" s="5" t="s">
        <v>784</v>
      </c>
      <c r="V313" s="1" t="s">
        <v>881</v>
      </c>
    </row>
    <row r="314" spans="14:22">
      <c r="N314" s="2" t="s">
        <v>1238</v>
      </c>
      <c r="O314" s="2" t="s">
        <v>36</v>
      </c>
      <c r="P314" s="2" t="str">
        <f t="shared" si="18"/>
        <v>JUBILANT</v>
      </c>
      <c r="Q314" s="1">
        <v>0</v>
      </c>
      <c r="R314" s="11">
        <f t="shared" ca="1" si="19"/>
        <v>0</v>
      </c>
      <c r="S314" s="5" t="str">
        <f t="shared" si="20"/>
        <v>MY3_Solar</v>
      </c>
      <c r="T314" s="1" t="s">
        <v>880</v>
      </c>
      <c r="U314" s="5" t="s">
        <v>784</v>
      </c>
      <c r="V314" s="1" t="s">
        <v>881</v>
      </c>
    </row>
    <row r="315" spans="14:22">
      <c r="N315" s="2" t="s">
        <v>1239</v>
      </c>
      <c r="O315" s="2" t="s">
        <v>36</v>
      </c>
      <c r="P315" s="2" t="str">
        <f t="shared" si="18"/>
        <v>JUBILANT</v>
      </c>
      <c r="Q315" s="1">
        <v>239.25</v>
      </c>
      <c r="R315" s="11">
        <f t="shared" ca="1" si="19"/>
        <v>1.4238528834136762E-3</v>
      </c>
      <c r="S315" s="5" t="str">
        <f t="shared" si="20"/>
        <v>MY3_Solar</v>
      </c>
      <c r="T315" s="1" t="s">
        <v>880</v>
      </c>
      <c r="U315" s="5" t="s">
        <v>784</v>
      </c>
      <c r="V315" s="1" t="s">
        <v>881</v>
      </c>
    </row>
    <row r="316" spans="14:22">
      <c r="N316" s="2" t="s">
        <v>1240</v>
      </c>
      <c r="O316" s="2" t="s">
        <v>36</v>
      </c>
      <c r="P316" s="2" t="str">
        <f t="shared" si="18"/>
        <v>JUBILANT</v>
      </c>
      <c r="Q316" s="1">
        <v>287.10000000000002</v>
      </c>
      <c r="R316" s="11">
        <f t="shared" ca="1" si="19"/>
        <v>1.7086234600964115E-3</v>
      </c>
      <c r="S316" s="5" t="str">
        <f t="shared" si="20"/>
        <v>MY3_Solar</v>
      </c>
      <c r="T316" s="1" t="s">
        <v>880</v>
      </c>
      <c r="U316" s="5" t="s">
        <v>784</v>
      </c>
      <c r="V316" s="1" t="s">
        <v>881</v>
      </c>
    </row>
    <row r="317" spans="14:22">
      <c r="N317" s="2" t="s">
        <v>1241</v>
      </c>
      <c r="O317" s="2" t="s">
        <v>36</v>
      </c>
      <c r="P317" s="2" t="str">
        <f t="shared" si="18"/>
        <v>JUBILANT</v>
      </c>
      <c r="Q317" s="1">
        <v>287.10000000000002</v>
      </c>
      <c r="R317" s="11">
        <f t="shared" ca="1" si="19"/>
        <v>1.7086234600964115E-3</v>
      </c>
      <c r="S317" s="5" t="str">
        <f t="shared" si="20"/>
        <v>MY3_Solar</v>
      </c>
      <c r="T317" s="1" t="s">
        <v>880</v>
      </c>
      <c r="U317" s="5" t="s">
        <v>784</v>
      </c>
      <c r="V317" s="1" t="s">
        <v>881</v>
      </c>
    </row>
    <row r="318" spans="14:22">
      <c r="N318" s="2" t="s">
        <v>1242</v>
      </c>
      <c r="O318" s="2" t="s">
        <v>36</v>
      </c>
      <c r="P318" s="2" t="str">
        <f t="shared" si="18"/>
        <v>JUBILANT</v>
      </c>
      <c r="Q318" s="1">
        <v>287.10000000000002</v>
      </c>
      <c r="R318" s="11">
        <f t="shared" ca="1" si="19"/>
        <v>1.7086234600964115E-3</v>
      </c>
      <c r="S318" s="5" t="str">
        <f t="shared" si="20"/>
        <v>MY3_Solar</v>
      </c>
      <c r="T318" s="1" t="s">
        <v>880</v>
      </c>
      <c r="U318" s="5" t="s">
        <v>784</v>
      </c>
      <c r="V318" s="1" t="s">
        <v>881</v>
      </c>
    </row>
    <row r="319" spans="14:22">
      <c r="N319" s="2" t="s">
        <v>1243</v>
      </c>
      <c r="O319" s="2" t="s">
        <v>36</v>
      </c>
      <c r="P319" s="2" t="str">
        <f t="shared" si="18"/>
        <v>JUBILANT</v>
      </c>
      <c r="Q319" s="1">
        <v>287.10000000000002</v>
      </c>
      <c r="R319" s="11">
        <f t="shared" ca="1" si="19"/>
        <v>1.7086234600964115E-3</v>
      </c>
      <c r="S319" s="5" t="str">
        <f t="shared" si="20"/>
        <v>MY3_Solar</v>
      </c>
      <c r="T319" s="1" t="s">
        <v>880</v>
      </c>
      <c r="U319" s="5" t="s">
        <v>784</v>
      </c>
      <c r="V319" s="1" t="s">
        <v>881</v>
      </c>
    </row>
    <row r="320" spans="14:22">
      <c r="N320" s="2" t="s">
        <v>1244</v>
      </c>
      <c r="O320" s="2" t="s">
        <v>36</v>
      </c>
      <c r="P320" s="2" t="str">
        <f t="shared" si="18"/>
        <v>JUBILANT</v>
      </c>
      <c r="Q320" s="1">
        <v>287.10000000000002</v>
      </c>
      <c r="R320" s="11">
        <f t="shared" ca="1" si="19"/>
        <v>1.7086234600964115E-3</v>
      </c>
      <c r="S320" s="5" t="str">
        <f t="shared" si="20"/>
        <v>MY3_Solar</v>
      </c>
      <c r="T320" s="1" t="s">
        <v>880</v>
      </c>
      <c r="U320" s="5" t="s">
        <v>784</v>
      </c>
      <c r="V320" s="1" t="s">
        <v>881</v>
      </c>
    </row>
    <row r="321" spans="14:22">
      <c r="N321" s="2" t="s">
        <v>1245</v>
      </c>
      <c r="O321" s="2" t="s">
        <v>36</v>
      </c>
      <c r="P321" s="2" t="str">
        <f t="shared" si="18"/>
        <v>JUBILANT</v>
      </c>
      <c r="Q321" s="1">
        <v>287.10000000000002</v>
      </c>
      <c r="R321" s="11">
        <f t="shared" ca="1" si="19"/>
        <v>1.7086234600964115E-3</v>
      </c>
      <c r="S321" s="5" t="str">
        <f t="shared" si="20"/>
        <v>MY3_Solar</v>
      </c>
      <c r="T321" s="1" t="s">
        <v>880</v>
      </c>
      <c r="U321" s="5" t="s">
        <v>784</v>
      </c>
      <c r="V321" s="1" t="s">
        <v>881</v>
      </c>
    </row>
    <row r="322" spans="14:22">
      <c r="N322" s="2" t="s">
        <v>1246</v>
      </c>
      <c r="O322" s="2" t="s">
        <v>36</v>
      </c>
      <c r="P322" s="2" t="str">
        <f t="shared" si="18"/>
        <v>JUBILANT</v>
      </c>
      <c r="Q322" s="1">
        <v>0</v>
      </c>
      <c r="R322" s="11">
        <f t="shared" ca="1" si="19"/>
        <v>0</v>
      </c>
      <c r="S322" s="5" t="str">
        <f t="shared" si="20"/>
        <v>MY3_Solar</v>
      </c>
      <c r="T322" s="1" t="s">
        <v>880</v>
      </c>
      <c r="U322" s="5" t="s">
        <v>784</v>
      </c>
      <c r="V322" s="1" t="s">
        <v>881</v>
      </c>
    </row>
    <row r="323" spans="14:22">
      <c r="N323" s="2" t="s">
        <v>1247</v>
      </c>
      <c r="O323" s="2" t="s">
        <v>37</v>
      </c>
      <c r="P323" s="2" t="str">
        <f t="shared" si="18"/>
        <v>STT Phase-2</v>
      </c>
      <c r="Q323" s="1">
        <v>191.4</v>
      </c>
      <c r="R323" s="11">
        <f t="shared" ca="1" si="19"/>
        <v>1.139082306730941E-3</v>
      </c>
      <c r="S323" s="5" t="str">
        <f t="shared" si="20"/>
        <v>MY4_Solar</v>
      </c>
      <c r="T323" s="1" t="s">
        <v>887</v>
      </c>
      <c r="U323" s="5" t="s">
        <v>784</v>
      </c>
      <c r="V323" s="1" t="s">
        <v>881</v>
      </c>
    </row>
    <row r="324" spans="14:22">
      <c r="N324" s="2" t="s">
        <v>1248</v>
      </c>
      <c r="O324" s="2" t="s">
        <v>37</v>
      </c>
      <c r="P324" s="2" t="str">
        <f t="shared" si="18"/>
        <v>STT Phase-2</v>
      </c>
      <c r="Q324" s="1">
        <v>223.3</v>
      </c>
      <c r="R324" s="11">
        <f t="shared" ca="1" si="19"/>
        <v>1.3289293578527645E-3</v>
      </c>
      <c r="S324" s="5" t="str">
        <f t="shared" si="20"/>
        <v>MY4_Solar</v>
      </c>
      <c r="T324" s="1" t="s">
        <v>887</v>
      </c>
      <c r="U324" s="5" t="s">
        <v>784</v>
      </c>
      <c r="V324" s="1" t="s">
        <v>881</v>
      </c>
    </row>
    <row r="325" spans="14:22">
      <c r="N325" s="2" t="s">
        <v>1249</v>
      </c>
      <c r="O325" s="2" t="s">
        <v>37</v>
      </c>
      <c r="P325" s="2" t="str">
        <f t="shared" si="18"/>
        <v>STT Phase-2</v>
      </c>
      <c r="Q325" s="1">
        <v>255.2</v>
      </c>
      <c r="R325" s="11">
        <f t="shared" ca="1" si="19"/>
        <v>1.5187764089745878E-3</v>
      </c>
      <c r="S325" s="5" t="str">
        <f t="shared" si="20"/>
        <v>MY4_Solar</v>
      </c>
      <c r="T325" s="1" t="s">
        <v>887</v>
      </c>
      <c r="U325" s="5" t="s">
        <v>784</v>
      </c>
      <c r="V325" s="1" t="s">
        <v>881</v>
      </c>
    </row>
    <row r="326" spans="14:22">
      <c r="N326" s="2" t="s">
        <v>1250</v>
      </c>
      <c r="O326" s="2" t="s">
        <v>37</v>
      </c>
      <c r="P326" s="2" t="str">
        <f t="shared" si="18"/>
        <v>STT Phase-2</v>
      </c>
      <c r="Q326" s="1">
        <v>223.3</v>
      </c>
      <c r="R326" s="11">
        <f t="shared" ca="1" si="19"/>
        <v>1.3289293578527645E-3</v>
      </c>
      <c r="S326" s="5" t="str">
        <f t="shared" si="20"/>
        <v>MY4_Solar</v>
      </c>
      <c r="T326" s="1" t="s">
        <v>887</v>
      </c>
      <c r="U326" s="5" t="s">
        <v>784</v>
      </c>
      <c r="V326" s="1" t="s">
        <v>881</v>
      </c>
    </row>
    <row r="327" spans="14:22">
      <c r="N327" s="2" t="s">
        <v>1251</v>
      </c>
      <c r="O327" s="2" t="s">
        <v>37</v>
      </c>
      <c r="P327" s="2" t="str">
        <f t="shared" si="18"/>
        <v>STT Phase-2</v>
      </c>
      <c r="Q327" s="1">
        <v>255.2</v>
      </c>
      <c r="R327" s="11">
        <f t="shared" ca="1" si="19"/>
        <v>1.5187764089745878E-3</v>
      </c>
      <c r="S327" s="5" t="str">
        <f t="shared" si="20"/>
        <v>MY4_Solar</v>
      </c>
      <c r="T327" s="1" t="s">
        <v>887</v>
      </c>
      <c r="U327" s="5" t="s">
        <v>784</v>
      </c>
      <c r="V327" s="1" t="s">
        <v>881</v>
      </c>
    </row>
    <row r="328" spans="14:22">
      <c r="N328" s="2" t="s">
        <v>1252</v>
      </c>
      <c r="O328" s="2" t="s">
        <v>37</v>
      </c>
      <c r="P328" s="2" t="str">
        <f t="shared" si="18"/>
        <v>STT Phase-2</v>
      </c>
      <c r="Q328" s="1">
        <v>255.2</v>
      </c>
      <c r="R328" s="11">
        <f t="shared" ca="1" si="19"/>
        <v>1.5187764089745878E-3</v>
      </c>
      <c r="S328" s="5" t="str">
        <f t="shared" si="20"/>
        <v>MY4_Solar</v>
      </c>
      <c r="T328" s="1" t="s">
        <v>887</v>
      </c>
      <c r="U328" s="5" t="s">
        <v>784</v>
      </c>
      <c r="V328" s="1" t="s">
        <v>881</v>
      </c>
    </row>
    <row r="329" spans="14:22">
      <c r="N329" s="2" t="s">
        <v>1253</v>
      </c>
      <c r="O329" s="2" t="s">
        <v>37</v>
      </c>
      <c r="P329" s="2" t="str">
        <f t="shared" si="18"/>
        <v>STT Phase-2</v>
      </c>
      <c r="Q329" s="1">
        <v>255.2</v>
      </c>
      <c r="R329" s="11">
        <f t="shared" ca="1" si="19"/>
        <v>1.5187764089745878E-3</v>
      </c>
      <c r="S329" s="5" t="str">
        <f t="shared" si="20"/>
        <v>MY4_Solar</v>
      </c>
      <c r="T329" s="1" t="s">
        <v>887</v>
      </c>
      <c r="U329" s="5" t="s">
        <v>784</v>
      </c>
      <c r="V329" s="1" t="s">
        <v>881</v>
      </c>
    </row>
    <row r="330" spans="14:22">
      <c r="N330" s="2" t="s">
        <v>1254</v>
      </c>
      <c r="O330" s="2" t="s">
        <v>37</v>
      </c>
      <c r="P330" s="2" t="str">
        <f t="shared" si="18"/>
        <v>STT Phase-2</v>
      </c>
      <c r="Q330" s="1">
        <v>223.3</v>
      </c>
      <c r="R330" s="11">
        <f t="shared" ca="1" si="19"/>
        <v>1.3289293578527645E-3</v>
      </c>
      <c r="S330" s="5" t="str">
        <f t="shared" si="20"/>
        <v>MY4_Solar</v>
      </c>
      <c r="T330" s="1" t="s">
        <v>887</v>
      </c>
      <c r="U330" s="5" t="s">
        <v>784</v>
      </c>
      <c r="V330" s="1" t="s">
        <v>881</v>
      </c>
    </row>
    <row r="331" spans="14:22">
      <c r="N331" s="2" t="s">
        <v>1255</v>
      </c>
      <c r="O331" s="2" t="s">
        <v>37</v>
      </c>
      <c r="P331" s="2" t="str">
        <f t="shared" si="18"/>
        <v>STT Phase-2</v>
      </c>
      <c r="Q331" s="1">
        <v>223.3</v>
      </c>
      <c r="R331" s="11">
        <f t="shared" ca="1" si="19"/>
        <v>1.3289293578527645E-3</v>
      </c>
      <c r="S331" s="5" t="str">
        <f t="shared" si="20"/>
        <v>MY4_Solar</v>
      </c>
      <c r="T331" s="1" t="s">
        <v>887</v>
      </c>
      <c r="U331" s="5" t="s">
        <v>784</v>
      </c>
      <c r="V331" s="1" t="s">
        <v>881</v>
      </c>
    </row>
    <row r="332" spans="14:22">
      <c r="N332" s="2" t="s">
        <v>1256</v>
      </c>
      <c r="O332" s="2" t="s">
        <v>37</v>
      </c>
      <c r="P332" s="2" t="str">
        <f t="shared" si="18"/>
        <v>STT Phase-2</v>
      </c>
      <c r="Q332" s="1">
        <v>223.3</v>
      </c>
      <c r="R332" s="11">
        <f t="shared" ca="1" si="19"/>
        <v>1.3289293578527645E-3</v>
      </c>
      <c r="S332" s="5" t="str">
        <f t="shared" si="20"/>
        <v>MY4_Solar</v>
      </c>
      <c r="T332" s="1" t="s">
        <v>887</v>
      </c>
      <c r="U332" s="5" t="s">
        <v>784</v>
      </c>
      <c r="V332" s="1" t="s">
        <v>881</v>
      </c>
    </row>
    <row r="333" spans="14:22">
      <c r="N333" s="2" t="s">
        <v>1257</v>
      </c>
      <c r="O333" s="2" t="s">
        <v>37</v>
      </c>
      <c r="P333" s="2" t="str">
        <f t="shared" ref="P333:P396" si="21">_xlfn.XLOOKUP(O333,AE:AE,AF:AF)</f>
        <v>STT Phase-2</v>
      </c>
      <c r="Q333" s="1">
        <v>223.3</v>
      </c>
      <c r="R333" s="11">
        <f t="shared" ca="1" si="19"/>
        <v>1.3289293578527645E-3</v>
      </c>
      <c r="S333" s="5" t="str">
        <f t="shared" si="20"/>
        <v>MY4_Solar</v>
      </c>
      <c r="T333" s="1" t="s">
        <v>887</v>
      </c>
      <c r="U333" s="5" t="s">
        <v>784</v>
      </c>
      <c r="V333" s="1" t="s">
        <v>881</v>
      </c>
    </row>
    <row r="334" spans="14:22">
      <c r="N334" s="2" t="s">
        <v>1258</v>
      </c>
      <c r="O334" s="2" t="s">
        <v>37</v>
      </c>
      <c r="P334" s="2" t="str">
        <f t="shared" si="21"/>
        <v>STT Phase-2</v>
      </c>
      <c r="Q334" s="1">
        <v>223.3</v>
      </c>
      <c r="R334" s="11">
        <f t="shared" ca="1" si="19"/>
        <v>1.3289293578527645E-3</v>
      </c>
      <c r="S334" s="5" t="str">
        <f t="shared" si="20"/>
        <v>MY4_Solar</v>
      </c>
      <c r="T334" s="1" t="s">
        <v>887</v>
      </c>
      <c r="U334" s="5" t="s">
        <v>784</v>
      </c>
      <c r="V334" s="1" t="s">
        <v>881</v>
      </c>
    </row>
    <row r="335" spans="14:22">
      <c r="N335" s="2" t="s">
        <v>1259</v>
      </c>
      <c r="O335" s="2" t="s">
        <v>37</v>
      </c>
      <c r="P335" s="2" t="str">
        <f t="shared" si="21"/>
        <v>STT Phase-2</v>
      </c>
      <c r="Q335" s="1">
        <v>255.2</v>
      </c>
      <c r="R335" s="11">
        <f t="shared" ca="1" si="19"/>
        <v>1.5187764089745878E-3</v>
      </c>
      <c r="S335" s="5" t="str">
        <f t="shared" si="20"/>
        <v>MY4_Solar</v>
      </c>
      <c r="T335" s="1" t="s">
        <v>887</v>
      </c>
      <c r="U335" s="5" t="s">
        <v>784</v>
      </c>
      <c r="V335" s="1" t="s">
        <v>881</v>
      </c>
    </row>
    <row r="336" spans="14:22">
      <c r="N336" s="2" t="s">
        <v>1260</v>
      </c>
      <c r="O336" s="2" t="s">
        <v>37</v>
      </c>
      <c r="P336" s="2" t="str">
        <f t="shared" si="21"/>
        <v>STT Phase-2</v>
      </c>
      <c r="Q336" s="1">
        <v>223.3</v>
      </c>
      <c r="R336" s="11">
        <f t="shared" ca="1" si="19"/>
        <v>1.3289293578527645E-3</v>
      </c>
      <c r="S336" s="5" t="str">
        <f t="shared" si="20"/>
        <v>MY4_Solar</v>
      </c>
      <c r="T336" s="1" t="s">
        <v>887</v>
      </c>
      <c r="U336" s="5" t="s">
        <v>784</v>
      </c>
      <c r="V336" s="1" t="s">
        <v>881</v>
      </c>
    </row>
    <row r="337" spans="14:22">
      <c r="N337" s="2" t="s">
        <v>1261</v>
      </c>
      <c r="O337" s="2" t="s">
        <v>37</v>
      </c>
      <c r="P337" s="2" t="str">
        <f t="shared" si="21"/>
        <v>STT Phase-2</v>
      </c>
      <c r="Q337" s="1">
        <v>223.3</v>
      </c>
      <c r="R337" s="11">
        <f t="shared" ca="1" si="19"/>
        <v>1.3289293578527645E-3</v>
      </c>
      <c r="S337" s="5" t="str">
        <f t="shared" si="20"/>
        <v>MY4_Solar</v>
      </c>
      <c r="T337" s="1" t="s">
        <v>887</v>
      </c>
      <c r="U337" s="5" t="s">
        <v>784</v>
      </c>
      <c r="V337" s="1" t="s">
        <v>881</v>
      </c>
    </row>
    <row r="338" spans="14:22">
      <c r="N338" s="2" t="s">
        <v>1262</v>
      </c>
      <c r="O338" s="2" t="s">
        <v>37</v>
      </c>
      <c r="P338" s="2" t="str">
        <f t="shared" si="21"/>
        <v>STT Phase-2</v>
      </c>
      <c r="Q338" s="1">
        <v>255.2</v>
      </c>
      <c r="R338" s="11">
        <f t="shared" ca="1" si="19"/>
        <v>1.5187764089745878E-3</v>
      </c>
      <c r="S338" s="5" t="str">
        <f t="shared" si="20"/>
        <v>MY4_Solar</v>
      </c>
      <c r="T338" s="1" t="s">
        <v>887</v>
      </c>
      <c r="U338" s="5" t="s">
        <v>784</v>
      </c>
      <c r="V338" s="1" t="s">
        <v>881</v>
      </c>
    </row>
    <row r="339" spans="14:22">
      <c r="N339" s="2" t="s">
        <v>1263</v>
      </c>
      <c r="O339" s="2" t="s">
        <v>37</v>
      </c>
      <c r="P339" s="2" t="str">
        <f t="shared" si="21"/>
        <v>STT Phase-2</v>
      </c>
      <c r="Q339" s="1">
        <v>255.2</v>
      </c>
      <c r="R339" s="11">
        <f t="shared" ca="1" si="19"/>
        <v>1.5187764089745878E-3</v>
      </c>
      <c r="S339" s="5" t="str">
        <f t="shared" si="20"/>
        <v>MY4_Solar</v>
      </c>
      <c r="T339" s="1" t="s">
        <v>887</v>
      </c>
      <c r="U339" s="5" t="s">
        <v>784</v>
      </c>
      <c r="V339" s="1" t="s">
        <v>881</v>
      </c>
    </row>
    <row r="340" spans="14:22">
      <c r="N340" s="2" t="s">
        <v>1264</v>
      </c>
      <c r="O340" s="2" t="s">
        <v>37</v>
      </c>
      <c r="P340" s="2" t="str">
        <f t="shared" si="21"/>
        <v>STT Phase-2</v>
      </c>
      <c r="Q340" s="1">
        <v>255.2</v>
      </c>
      <c r="R340" s="11">
        <f t="shared" ca="1" si="19"/>
        <v>1.5187764089745878E-3</v>
      </c>
      <c r="S340" s="5" t="str">
        <f t="shared" si="20"/>
        <v>MY4_Solar</v>
      </c>
      <c r="T340" s="1" t="s">
        <v>887</v>
      </c>
      <c r="U340" s="5" t="s">
        <v>784</v>
      </c>
      <c r="V340" s="1" t="s">
        <v>881</v>
      </c>
    </row>
    <row r="341" spans="14:22">
      <c r="N341" s="2" t="s">
        <v>1265</v>
      </c>
      <c r="O341" s="2" t="s">
        <v>36</v>
      </c>
      <c r="P341" s="2" t="str">
        <f t="shared" si="21"/>
        <v>JUBILANT</v>
      </c>
      <c r="Q341" s="1">
        <v>255.2</v>
      </c>
      <c r="R341" s="11">
        <f t="shared" ca="1" si="19"/>
        <v>1.5187764089745878E-3</v>
      </c>
      <c r="S341" s="5" t="str">
        <f t="shared" si="20"/>
        <v>MY3_Solar</v>
      </c>
      <c r="T341" s="1" t="s">
        <v>880</v>
      </c>
      <c r="U341" s="5" t="s">
        <v>784</v>
      </c>
      <c r="V341" s="1" t="s">
        <v>881</v>
      </c>
    </row>
    <row r="342" spans="14:22">
      <c r="N342" s="2" t="s">
        <v>1266</v>
      </c>
      <c r="O342" s="2" t="s">
        <v>36</v>
      </c>
      <c r="P342" s="2" t="str">
        <f t="shared" si="21"/>
        <v>JUBILANT</v>
      </c>
      <c r="Q342" s="1">
        <v>287.10000000000002</v>
      </c>
      <c r="R342" s="11">
        <f t="shared" ca="1" si="19"/>
        <v>1.7086234600964115E-3</v>
      </c>
      <c r="S342" s="5" t="str">
        <f t="shared" si="20"/>
        <v>MY3_Solar</v>
      </c>
      <c r="T342" s="1" t="s">
        <v>880</v>
      </c>
      <c r="U342" s="5" t="s">
        <v>784</v>
      </c>
      <c r="V342" s="1" t="s">
        <v>881</v>
      </c>
    </row>
    <row r="343" spans="14:22">
      <c r="N343" s="2" t="s">
        <v>1267</v>
      </c>
      <c r="O343" s="2" t="s">
        <v>36</v>
      </c>
      <c r="P343" s="2" t="str">
        <f t="shared" si="21"/>
        <v>JUBILANT</v>
      </c>
      <c r="Q343" s="1">
        <v>223.3</v>
      </c>
      <c r="R343" s="11">
        <f t="shared" ca="1" si="19"/>
        <v>1.3289293578527645E-3</v>
      </c>
      <c r="S343" s="5" t="str">
        <f t="shared" si="20"/>
        <v>MY3_Solar</v>
      </c>
      <c r="T343" s="1" t="s">
        <v>880</v>
      </c>
      <c r="U343" s="5" t="s">
        <v>784</v>
      </c>
      <c r="V343" s="1" t="s">
        <v>881</v>
      </c>
    </row>
    <row r="344" spans="14:22">
      <c r="N344" s="2" t="s">
        <v>1268</v>
      </c>
      <c r="O344" s="2" t="s">
        <v>36</v>
      </c>
      <c r="P344" s="2" t="str">
        <f t="shared" si="21"/>
        <v>JUBILANT</v>
      </c>
      <c r="Q344" s="1">
        <v>255.2</v>
      </c>
      <c r="R344" s="11">
        <f t="shared" ca="1" si="19"/>
        <v>1.5187764089745878E-3</v>
      </c>
      <c r="S344" s="5" t="str">
        <f t="shared" si="20"/>
        <v>MY3_Solar</v>
      </c>
      <c r="T344" s="1" t="s">
        <v>880</v>
      </c>
      <c r="U344" s="5" t="s">
        <v>784</v>
      </c>
      <c r="V344" s="1" t="s">
        <v>881</v>
      </c>
    </row>
    <row r="345" spans="14:22">
      <c r="N345" s="2" t="s">
        <v>1269</v>
      </c>
      <c r="O345" s="2" t="s">
        <v>36</v>
      </c>
      <c r="P345" s="2" t="str">
        <f t="shared" si="21"/>
        <v>JUBILANT</v>
      </c>
      <c r="Q345" s="1">
        <v>255.2</v>
      </c>
      <c r="R345" s="11">
        <f t="shared" ca="1" si="19"/>
        <v>1.5187764089745878E-3</v>
      </c>
      <c r="S345" s="5" t="str">
        <f t="shared" si="20"/>
        <v>MY3_Solar</v>
      </c>
      <c r="T345" s="1" t="s">
        <v>880</v>
      </c>
      <c r="U345" s="5" t="s">
        <v>784</v>
      </c>
      <c r="V345" s="1" t="s">
        <v>881</v>
      </c>
    </row>
    <row r="346" spans="14:22">
      <c r="N346" s="2" t="s">
        <v>1270</v>
      </c>
      <c r="O346" s="2" t="s">
        <v>36</v>
      </c>
      <c r="P346" s="2" t="str">
        <f t="shared" si="21"/>
        <v>JUBILANT</v>
      </c>
      <c r="Q346" s="1">
        <v>287.10000000000002</v>
      </c>
      <c r="R346" s="11">
        <f t="shared" ca="1" si="19"/>
        <v>1.7086234600964115E-3</v>
      </c>
      <c r="S346" s="5" t="str">
        <f t="shared" si="20"/>
        <v>MY3_Solar</v>
      </c>
      <c r="T346" s="1" t="s">
        <v>880</v>
      </c>
      <c r="U346" s="5" t="s">
        <v>784</v>
      </c>
      <c r="V346" s="1" t="s">
        <v>881</v>
      </c>
    </row>
    <row r="347" spans="14:22">
      <c r="N347" s="2" t="s">
        <v>1271</v>
      </c>
      <c r="O347" s="2" t="s">
        <v>36</v>
      </c>
      <c r="P347" s="2" t="str">
        <f t="shared" si="21"/>
        <v>JUBILANT</v>
      </c>
      <c r="Q347" s="1">
        <v>223.3</v>
      </c>
      <c r="R347" s="11">
        <f t="shared" ca="1" si="19"/>
        <v>1.3289293578527645E-3</v>
      </c>
      <c r="S347" s="5" t="str">
        <f t="shared" si="20"/>
        <v>MY3_Solar</v>
      </c>
      <c r="T347" s="1" t="s">
        <v>880</v>
      </c>
      <c r="U347" s="5" t="s">
        <v>784</v>
      </c>
      <c r="V347" s="1" t="s">
        <v>881</v>
      </c>
    </row>
    <row r="348" spans="14:22">
      <c r="N348" s="2" t="s">
        <v>1272</v>
      </c>
      <c r="O348" s="2" t="s">
        <v>36</v>
      </c>
      <c r="P348" s="2" t="str">
        <f t="shared" si="21"/>
        <v>JUBILANT</v>
      </c>
      <c r="Q348" s="1">
        <v>255.2</v>
      </c>
      <c r="R348" s="11">
        <f t="shared" ca="1" si="19"/>
        <v>1.5187764089745878E-3</v>
      </c>
      <c r="S348" s="5" t="str">
        <f t="shared" si="20"/>
        <v>MY3_Solar</v>
      </c>
      <c r="T348" s="1" t="s">
        <v>880</v>
      </c>
      <c r="U348" s="5" t="s">
        <v>784</v>
      </c>
      <c r="V348" s="1" t="s">
        <v>881</v>
      </c>
    </row>
    <row r="349" spans="14:22">
      <c r="N349" s="2" t="s">
        <v>1273</v>
      </c>
      <c r="O349" s="2" t="s">
        <v>36</v>
      </c>
      <c r="P349" s="2" t="str">
        <f t="shared" si="21"/>
        <v>JUBILANT</v>
      </c>
      <c r="Q349" s="1">
        <v>287.10000000000002</v>
      </c>
      <c r="R349" s="11">
        <f t="shared" ca="1" si="19"/>
        <v>1.7086234600964115E-3</v>
      </c>
      <c r="S349" s="5" t="str">
        <f t="shared" si="20"/>
        <v>MY3_Solar</v>
      </c>
      <c r="T349" s="1" t="s">
        <v>880</v>
      </c>
      <c r="U349" s="5" t="s">
        <v>784</v>
      </c>
      <c r="V349" s="1" t="s">
        <v>881</v>
      </c>
    </row>
    <row r="350" spans="14:22">
      <c r="N350" s="2" t="s">
        <v>1274</v>
      </c>
      <c r="O350" s="2" t="s">
        <v>36</v>
      </c>
      <c r="P350" s="2" t="str">
        <f t="shared" si="21"/>
        <v>JUBILANT</v>
      </c>
      <c r="Q350" s="1">
        <v>287.10000000000002</v>
      </c>
      <c r="R350" s="11">
        <f t="shared" ca="1" si="19"/>
        <v>1.7086234600964115E-3</v>
      </c>
      <c r="S350" s="5" t="str">
        <f t="shared" si="20"/>
        <v>MY3_Solar</v>
      </c>
      <c r="T350" s="1" t="s">
        <v>880</v>
      </c>
      <c r="U350" s="5" t="s">
        <v>784</v>
      </c>
      <c r="V350" s="1" t="s">
        <v>881</v>
      </c>
    </row>
    <row r="351" spans="14:22">
      <c r="N351" s="2" t="s">
        <v>1275</v>
      </c>
      <c r="O351" s="2" t="s">
        <v>36</v>
      </c>
      <c r="P351" s="2" t="str">
        <f t="shared" si="21"/>
        <v>JUBILANT</v>
      </c>
      <c r="Q351" s="1">
        <v>255.2</v>
      </c>
      <c r="R351" s="11">
        <f t="shared" ca="1" si="19"/>
        <v>1.5187764089745878E-3</v>
      </c>
      <c r="S351" s="5" t="str">
        <f t="shared" si="20"/>
        <v>MY3_Solar</v>
      </c>
      <c r="T351" s="1" t="s">
        <v>880</v>
      </c>
      <c r="U351" s="5" t="s">
        <v>784</v>
      </c>
      <c r="V351" s="1" t="s">
        <v>881</v>
      </c>
    </row>
    <row r="352" spans="14:22">
      <c r="N352" s="2" t="s">
        <v>1276</v>
      </c>
      <c r="O352" s="2" t="s">
        <v>36</v>
      </c>
      <c r="P352" s="2" t="str">
        <f t="shared" si="21"/>
        <v>JUBILANT</v>
      </c>
      <c r="Q352" s="1">
        <v>255.2</v>
      </c>
      <c r="R352" s="11">
        <f t="shared" ca="1" si="19"/>
        <v>1.5187764089745878E-3</v>
      </c>
      <c r="S352" s="5" t="str">
        <f t="shared" si="20"/>
        <v>MY3_Solar</v>
      </c>
      <c r="T352" s="1" t="s">
        <v>880</v>
      </c>
      <c r="U352" s="5" t="s">
        <v>784</v>
      </c>
      <c r="V352" s="1" t="s">
        <v>881</v>
      </c>
    </row>
    <row r="353" spans="14:22">
      <c r="N353" s="2" t="s">
        <v>1277</v>
      </c>
      <c r="O353" s="2" t="s">
        <v>36</v>
      </c>
      <c r="P353" s="2" t="str">
        <f t="shared" si="21"/>
        <v>JUBILANT</v>
      </c>
      <c r="Q353" s="1">
        <v>255.2</v>
      </c>
      <c r="R353" s="11">
        <f t="shared" ca="1" si="19"/>
        <v>1.5187764089745878E-3</v>
      </c>
      <c r="S353" s="5" t="str">
        <f t="shared" si="20"/>
        <v>MY3_Solar</v>
      </c>
      <c r="T353" s="1" t="s">
        <v>880</v>
      </c>
      <c r="U353" s="5" t="s">
        <v>784</v>
      </c>
      <c r="V353" s="1" t="s">
        <v>881</v>
      </c>
    </row>
    <row r="354" spans="14:22">
      <c r="N354" s="2" t="s">
        <v>1278</v>
      </c>
      <c r="O354" s="2" t="s">
        <v>36</v>
      </c>
      <c r="P354" s="2" t="str">
        <f t="shared" si="21"/>
        <v>JUBILANT</v>
      </c>
      <c r="Q354" s="1">
        <v>255.2</v>
      </c>
      <c r="R354" s="11">
        <f t="shared" ca="1" si="19"/>
        <v>1.5187764089745878E-3</v>
      </c>
      <c r="S354" s="5" t="str">
        <f t="shared" si="20"/>
        <v>MY3_Solar</v>
      </c>
      <c r="T354" s="1" t="s">
        <v>880</v>
      </c>
      <c r="U354" s="5" t="s">
        <v>784</v>
      </c>
      <c r="V354" s="1" t="s">
        <v>881</v>
      </c>
    </row>
    <row r="355" spans="14:22">
      <c r="N355" s="2" t="s">
        <v>1279</v>
      </c>
      <c r="O355" s="2" t="s">
        <v>36</v>
      </c>
      <c r="P355" s="2" t="str">
        <f t="shared" si="21"/>
        <v>JUBILANT</v>
      </c>
      <c r="Q355" s="1">
        <v>255.2</v>
      </c>
      <c r="R355" s="11">
        <f t="shared" ca="1" si="19"/>
        <v>1.5187764089745878E-3</v>
      </c>
      <c r="S355" s="5" t="str">
        <f t="shared" si="20"/>
        <v>MY3_Solar</v>
      </c>
      <c r="T355" s="1" t="s">
        <v>880</v>
      </c>
      <c r="U355" s="5" t="s">
        <v>784</v>
      </c>
      <c r="V355" s="1" t="s">
        <v>881</v>
      </c>
    </row>
    <row r="356" spans="14:22">
      <c r="N356" s="2" t="s">
        <v>1280</v>
      </c>
      <c r="O356" s="2" t="s">
        <v>36</v>
      </c>
      <c r="P356" s="2" t="str">
        <f t="shared" si="21"/>
        <v>JUBILANT</v>
      </c>
      <c r="Q356" s="1">
        <v>255.2</v>
      </c>
      <c r="R356" s="11">
        <f t="shared" ca="1" si="19"/>
        <v>1.5187764089745878E-3</v>
      </c>
      <c r="S356" s="5" t="str">
        <f t="shared" si="20"/>
        <v>MY3_Solar</v>
      </c>
      <c r="T356" s="1" t="s">
        <v>880</v>
      </c>
      <c r="U356" s="5" t="s">
        <v>784</v>
      </c>
      <c r="V356" s="1" t="s">
        <v>881</v>
      </c>
    </row>
    <row r="357" spans="14:22">
      <c r="N357" s="2" t="s">
        <v>1281</v>
      </c>
      <c r="O357" s="2" t="s">
        <v>36</v>
      </c>
      <c r="P357" s="2" t="str">
        <f t="shared" si="21"/>
        <v>JUBILANT</v>
      </c>
      <c r="Q357" s="1">
        <v>207.35</v>
      </c>
      <c r="R357" s="11">
        <f t="shared" ref="R357:R855" ca="1" si="22">Q357/$AC$4</f>
        <v>1.2340058322918527E-3</v>
      </c>
      <c r="S357" s="5" t="str">
        <f t="shared" si="20"/>
        <v>MY3_Solar</v>
      </c>
      <c r="T357" s="1" t="s">
        <v>880</v>
      </c>
      <c r="U357" s="5" t="s">
        <v>784</v>
      </c>
      <c r="V357" s="1" t="s">
        <v>881</v>
      </c>
    </row>
    <row r="358" spans="14:22">
      <c r="N358" s="2" t="s">
        <v>1282</v>
      </c>
      <c r="O358" s="2" t="s">
        <v>36</v>
      </c>
      <c r="P358" s="2" t="str">
        <f t="shared" si="21"/>
        <v>JUBILANT</v>
      </c>
      <c r="Q358" s="1">
        <v>287.10000000000002</v>
      </c>
      <c r="R358" s="11">
        <f t="shared" ca="1" si="22"/>
        <v>1.7086234600964115E-3</v>
      </c>
      <c r="S358" s="5" t="str">
        <f t="shared" ref="S358:S421" si="23">_xlfn.XLOOKUP(O358,AE:AE,AG:AG)</f>
        <v>MY3_Solar</v>
      </c>
      <c r="T358" s="1" t="s">
        <v>880</v>
      </c>
      <c r="U358" s="5" t="s">
        <v>784</v>
      </c>
      <c r="V358" s="1" t="s">
        <v>881</v>
      </c>
    </row>
    <row r="359" spans="14:22">
      <c r="N359" s="2" t="s">
        <v>1283</v>
      </c>
      <c r="O359" s="2" t="s">
        <v>36</v>
      </c>
      <c r="P359" s="2" t="str">
        <f t="shared" si="21"/>
        <v>JUBILANT</v>
      </c>
      <c r="Q359" s="1">
        <v>287.10000000000002</v>
      </c>
      <c r="R359" s="11">
        <f t="shared" ca="1" si="22"/>
        <v>1.7086234600964115E-3</v>
      </c>
      <c r="S359" s="5" t="str">
        <f t="shared" si="23"/>
        <v>MY3_Solar</v>
      </c>
      <c r="T359" s="1" t="s">
        <v>880</v>
      </c>
      <c r="U359" s="5" t="s">
        <v>784</v>
      </c>
      <c r="V359" s="1" t="s">
        <v>881</v>
      </c>
    </row>
    <row r="360" spans="14:22">
      <c r="N360" s="2" t="s">
        <v>1284</v>
      </c>
      <c r="O360" s="2" t="s">
        <v>36</v>
      </c>
      <c r="P360" s="2" t="str">
        <f t="shared" si="21"/>
        <v>JUBILANT</v>
      </c>
      <c r="Q360" s="1">
        <v>287.10000000000002</v>
      </c>
      <c r="R360" s="11">
        <f t="shared" ca="1" si="22"/>
        <v>1.7086234600964115E-3</v>
      </c>
      <c r="S360" s="5" t="str">
        <f t="shared" si="23"/>
        <v>MY3_Solar</v>
      </c>
      <c r="T360" s="1" t="s">
        <v>880</v>
      </c>
      <c r="U360" s="5" t="s">
        <v>784</v>
      </c>
      <c r="V360" s="1" t="s">
        <v>881</v>
      </c>
    </row>
    <row r="361" spans="14:22">
      <c r="N361" s="2" t="s">
        <v>1285</v>
      </c>
      <c r="O361" s="2" t="s">
        <v>36</v>
      </c>
      <c r="P361" s="2" t="str">
        <f t="shared" si="21"/>
        <v>JUBILANT</v>
      </c>
      <c r="Q361" s="1">
        <v>287.10000000000002</v>
      </c>
      <c r="R361" s="11">
        <f t="shared" ca="1" si="22"/>
        <v>1.7086234600964115E-3</v>
      </c>
      <c r="S361" s="5" t="str">
        <f t="shared" si="23"/>
        <v>MY3_Solar</v>
      </c>
      <c r="T361" s="1" t="s">
        <v>880</v>
      </c>
      <c r="U361" s="5" t="s">
        <v>784</v>
      </c>
      <c r="V361" s="1" t="s">
        <v>881</v>
      </c>
    </row>
    <row r="362" spans="14:22">
      <c r="N362" s="2" t="s">
        <v>1286</v>
      </c>
      <c r="O362" s="2" t="s">
        <v>36</v>
      </c>
      <c r="P362" s="2" t="str">
        <f t="shared" si="21"/>
        <v>JUBILANT</v>
      </c>
      <c r="Q362" s="1">
        <v>239.25</v>
      </c>
      <c r="R362" s="11">
        <f t="shared" ca="1" si="22"/>
        <v>1.4238528834136762E-3</v>
      </c>
      <c r="S362" s="5" t="str">
        <f t="shared" si="23"/>
        <v>MY3_Solar</v>
      </c>
      <c r="T362" s="1" t="s">
        <v>880</v>
      </c>
      <c r="U362" s="5" t="s">
        <v>784</v>
      </c>
      <c r="V362" s="1" t="s">
        <v>881</v>
      </c>
    </row>
    <row r="363" spans="14:22">
      <c r="N363" s="2" t="s">
        <v>1287</v>
      </c>
      <c r="O363" s="2" t="s">
        <v>36</v>
      </c>
      <c r="P363" s="2" t="str">
        <f t="shared" si="21"/>
        <v>JUBILANT</v>
      </c>
      <c r="Q363" s="1">
        <v>255.2</v>
      </c>
      <c r="R363" s="11">
        <f t="shared" ca="1" si="22"/>
        <v>1.5187764089745878E-3</v>
      </c>
      <c r="S363" s="5" t="str">
        <f t="shared" si="23"/>
        <v>MY3_Solar</v>
      </c>
      <c r="T363" s="1" t="s">
        <v>880</v>
      </c>
      <c r="U363" s="5" t="s">
        <v>784</v>
      </c>
      <c r="V363" s="1" t="s">
        <v>881</v>
      </c>
    </row>
    <row r="364" spans="14:22">
      <c r="N364" s="2" t="s">
        <v>1288</v>
      </c>
      <c r="O364" s="2" t="s">
        <v>36</v>
      </c>
      <c r="P364" s="2" t="str">
        <f t="shared" si="21"/>
        <v>JUBILANT</v>
      </c>
      <c r="Q364" s="1">
        <v>191.4</v>
      </c>
      <c r="R364" s="11">
        <f t="shared" ca="1" si="22"/>
        <v>1.139082306730941E-3</v>
      </c>
      <c r="S364" s="5" t="str">
        <f t="shared" si="23"/>
        <v>MY3_Solar</v>
      </c>
      <c r="T364" s="1" t="s">
        <v>880</v>
      </c>
      <c r="U364" s="5" t="s">
        <v>784</v>
      </c>
      <c r="V364" s="1" t="s">
        <v>881</v>
      </c>
    </row>
    <row r="365" spans="14:22">
      <c r="N365" s="2" t="s">
        <v>1289</v>
      </c>
      <c r="O365" s="2" t="s">
        <v>36</v>
      </c>
      <c r="P365" s="2" t="str">
        <f t="shared" si="21"/>
        <v>JUBILANT</v>
      </c>
      <c r="Q365" s="1">
        <v>287.10000000000002</v>
      </c>
      <c r="R365" s="11">
        <f t="shared" ca="1" si="22"/>
        <v>1.7086234600964115E-3</v>
      </c>
      <c r="S365" s="5" t="str">
        <f t="shared" si="23"/>
        <v>MY3_Solar</v>
      </c>
      <c r="T365" s="1" t="s">
        <v>880</v>
      </c>
      <c r="U365" s="5" t="s">
        <v>784</v>
      </c>
      <c r="V365" s="1" t="s">
        <v>881</v>
      </c>
    </row>
    <row r="366" spans="14:22">
      <c r="N366" s="2" t="s">
        <v>1290</v>
      </c>
      <c r="O366" s="2" t="s">
        <v>36</v>
      </c>
      <c r="P366" s="2" t="str">
        <f t="shared" si="21"/>
        <v>JUBILANT</v>
      </c>
      <c r="Q366" s="1">
        <v>255.2</v>
      </c>
      <c r="R366" s="11">
        <f t="shared" ca="1" si="22"/>
        <v>1.5187764089745878E-3</v>
      </c>
      <c r="S366" s="5" t="str">
        <f t="shared" si="23"/>
        <v>MY3_Solar</v>
      </c>
      <c r="T366" s="1" t="s">
        <v>880</v>
      </c>
      <c r="U366" s="5" t="s">
        <v>784</v>
      </c>
      <c r="V366" s="1" t="s">
        <v>881</v>
      </c>
    </row>
    <row r="367" spans="14:22">
      <c r="N367" s="2" t="s">
        <v>1291</v>
      </c>
      <c r="O367" s="2" t="s">
        <v>36</v>
      </c>
      <c r="P367" s="2" t="str">
        <f t="shared" si="21"/>
        <v>JUBILANT</v>
      </c>
      <c r="Q367" s="1">
        <v>287.10000000000002</v>
      </c>
      <c r="R367" s="11">
        <f t="shared" ca="1" si="22"/>
        <v>1.7086234600964115E-3</v>
      </c>
      <c r="S367" s="5" t="str">
        <f t="shared" si="23"/>
        <v>MY3_Solar</v>
      </c>
      <c r="T367" s="1" t="s">
        <v>880</v>
      </c>
      <c r="U367" s="5" t="s">
        <v>784</v>
      </c>
      <c r="V367" s="1" t="s">
        <v>881</v>
      </c>
    </row>
    <row r="368" spans="14:22">
      <c r="N368" s="2" t="s">
        <v>1292</v>
      </c>
      <c r="O368" s="2" t="s">
        <v>36</v>
      </c>
      <c r="P368" s="2" t="str">
        <f t="shared" si="21"/>
        <v>JUBILANT</v>
      </c>
      <c r="Q368" s="1">
        <v>287.10000000000002</v>
      </c>
      <c r="R368" s="11">
        <f t="shared" ca="1" si="22"/>
        <v>1.7086234600964115E-3</v>
      </c>
      <c r="S368" s="5" t="str">
        <f t="shared" si="23"/>
        <v>MY3_Solar</v>
      </c>
      <c r="T368" s="1" t="s">
        <v>880</v>
      </c>
      <c r="U368" s="5" t="s">
        <v>784</v>
      </c>
      <c r="V368" s="1" t="s">
        <v>881</v>
      </c>
    </row>
    <row r="369" spans="14:22">
      <c r="N369" s="2" t="s">
        <v>1293</v>
      </c>
      <c r="O369" s="2" t="s">
        <v>36</v>
      </c>
      <c r="P369" s="2" t="str">
        <f t="shared" si="21"/>
        <v>JUBILANT</v>
      </c>
      <c r="Q369" s="1">
        <v>287.10000000000002</v>
      </c>
      <c r="R369" s="11">
        <f t="shared" ca="1" si="22"/>
        <v>1.7086234600964115E-3</v>
      </c>
      <c r="S369" s="5" t="str">
        <f t="shared" si="23"/>
        <v>MY3_Solar</v>
      </c>
      <c r="T369" s="1" t="s">
        <v>880</v>
      </c>
      <c r="U369" s="5" t="s">
        <v>784</v>
      </c>
      <c r="V369" s="1" t="s">
        <v>881</v>
      </c>
    </row>
    <row r="370" spans="14:22">
      <c r="N370" s="2" t="s">
        <v>1294</v>
      </c>
      <c r="O370" s="2" t="s">
        <v>36</v>
      </c>
      <c r="P370" s="2" t="str">
        <f t="shared" si="21"/>
        <v>JUBILANT</v>
      </c>
      <c r="Q370" s="1">
        <v>287.10000000000002</v>
      </c>
      <c r="R370" s="11">
        <f t="shared" ca="1" si="22"/>
        <v>1.7086234600964115E-3</v>
      </c>
      <c r="S370" s="5" t="str">
        <f t="shared" si="23"/>
        <v>MY3_Solar</v>
      </c>
      <c r="T370" s="1" t="s">
        <v>880</v>
      </c>
      <c r="U370" s="5" t="s">
        <v>784</v>
      </c>
      <c r="V370" s="1" t="s">
        <v>881</v>
      </c>
    </row>
    <row r="371" spans="14:22">
      <c r="N371" s="2" t="s">
        <v>1295</v>
      </c>
      <c r="O371" s="2" t="s">
        <v>36</v>
      </c>
      <c r="P371" s="2" t="str">
        <f t="shared" si="21"/>
        <v>JUBILANT</v>
      </c>
      <c r="Q371" s="1">
        <v>287.10000000000002</v>
      </c>
      <c r="R371" s="11">
        <f t="shared" ca="1" si="22"/>
        <v>1.7086234600964115E-3</v>
      </c>
      <c r="S371" s="5" t="str">
        <f t="shared" si="23"/>
        <v>MY3_Solar</v>
      </c>
      <c r="T371" s="1" t="s">
        <v>880</v>
      </c>
      <c r="U371" s="5" t="s">
        <v>784</v>
      </c>
      <c r="V371" s="1" t="s">
        <v>881</v>
      </c>
    </row>
    <row r="372" spans="14:22">
      <c r="N372" s="2" t="s">
        <v>1296</v>
      </c>
      <c r="O372" s="2" t="s">
        <v>36</v>
      </c>
      <c r="P372" s="2" t="str">
        <f t="shared" si="21"/>
        <v>JUBILANT</v>
      </c>
      <c r="Q372" s="1">
        <v>287.10000000000002</v>
      </c>
      <c r="R372" s="11">
        <f t="shared" ca="1" si="22"/>
        <v>1.7086234600964115E-3</v>
      </c>
      <c r="S372" s="5" t="str">
        <f t="shared" si="23"/>
        <v>MY3_Solar</v>
      </c>
      <c r="T372" s="1" t="s">
        <v>880</v>
      </c>
      <c r="U372" s="5" t="s">
        <v>784</v>
      </c>
      <c r="V372" s="1" t="s">
        <v>881</v>
      </c>
    </row>
    <row r="373" spans="14:22">
      <c r="N373" s="2" t="s">
        <v>1297</v>
      </c>
      <c r="O373" s="2" t="s">
        <v>36</v>
      </c>
      <c r="P373" s="2" t="str">
        <f t="shared" si="21"/>
        <v>JUBILANT</v>
      </c>
      <c r="Q373" s="1">
        <v>287.10000000000002</v>
      </c>
      <c r="R373" s="11">
        <f t="shared" ca="1" si="22"/>
        <v>1.7086234600964115E-3</v>
      </c>
      <c r="S373" s="5" t="str">
        <f t="shared" si="23"/>
        <v>MY3_Solar</v>
      </c>
      <c r="T373" s="1" t="s">
        <v>880</v>
      </c>
      <c r="U373" s="5" t="s">
        <v>784</v>
      </c>
      <c r="V373" s="1" t="s">
        <v>881</v>
      </c>
    </row>
    <row r="374" spans="14:22">
      <c r="N374" s="2" t="s">
        <v>1298</v>
      </c>
      <c r="O374" s="2" t="s">
        <v>36</v>
      </c>
      <c r="P374" s="2" t="str">
        <f t="shared" si="21"/>
        <v>JUBILANT</v>
      </c>
      <c r="Q374" s="1">
        <v>287.10000000000002</v>
      </c>
      <c r="R374" s="11">
        <f t="shared" ca="1" si="22"/>
        <v>1.7086234600964115E-3</v>
      </c>
      <c r="S374" s="5" t="str">
        <f t="shared" si="23"/>
        <v>MY3_Solar</v>
      </c>
      <c r="T374" s="1" t="s">
        <v>880</v>
      </c>
      <c r="U374" s="5" t="s">
        <v>784</v>
      </c>
      <c r="V374" s="1" t="s">
        <v>881</v>
      </c>
    </row>
    <row r="375" spans="14:22">
      <c r="N375" s="2" t="s">
        <v>1299</v>
      </c>
      <c r="O375" s="2" t="s">
        <v>36</v>
      </c>
      <c r="P375" s="2" t="str">
        <f t="shared" si="21"/>
        <v>JUBILANT</v>
      </c>
      <c r="Q375" s="1">
        <v>252.88</v>
      </c>
      <c r="R375" s="11">
        <f t="shared" ca="1" si="22"/>
        <v>1.5049693507111824E-3</v>
      </c>
      <c r="S375" s="5" t="str">
        <f t="shared" si="23"/>
        <v>MY3_Solar</v>
      </c>
      <c r="T375" s="1" t="s">
        <v>880</v>
      </c>
      <c r="U375" s="5" t="s">
        <v>784</v>
      </c>
      <c r="V375" s="1" t="s">
        <v>881</v>
      </c>
    </row>
    <row r="376" spans="14:22">
      <c r="N376" s="2" t="s">
        <v>1300</v>
      </c>
      <c r="O376" s="2" t="s">
        <v>36</v>
      </c>
      <c r="P376" s="2" t="str">
        <f t="shared" si="21"/>
        <v>JUBILANT</v>
      </c>
      <c r="Q376" s="1">
        <v>252.88</v>
      </c>
      <c r="R376" s="11">
        <f t="shared" ca="1" si="22"/>
        <v>1.5049693507111824E-3</v>
      </c>
      <c r="S376" s="5" t="str">
        <f t="shared" si="23"/>
        <v>MY3_Solar</v>
      </c>
      <c r="T376" s="1" t="s">
        <v>880</v>
      </c>
      <c r="U376" s="5" t="s">
        <v>784</v>
      </c>
      <c r="V376" s="1" t="s">
        <v>881</v>
      </c>
    </row>
    <row r="377" spans="14:22">
      <c r="N377" s="2" t="s">
        <v>1301</v>
      </c>
      <c r="O377" s="2" t="s">
        <v>36</v>
      </c>
      <c r="P377" s="2" t="str">
        <f t="shared" si="21"/>
        <v>JUBILANT</v>
      </c>
      <c r="Q377" s="1">
        <v>252.88</v>
      </c>
      <c r="R377" s="11">
        <f t="shared" ca="1" si="22"/>
        <v>1.5049693507111824E-3</v>
      </c>
      <c r="S377" s="5" t="str">
        <f t="shared" si="23"/>
        <v>MY3_Solar</v>
      </c>
      <c r="T377" s="1" t="s">
        <v>880</v>
      </c>
      <c r="U377" s="5" t="s">
        <v>784</v>
      </c>
      <c r="V377" s="1" t="s">
        <v>881</v>
      </c>
    </row>
    <row r="378" spans="14:22">
      <c r="N378" s="2" t="s">
        <v>1302</v>
      </c>
      <c r="O378" s="2" t="s">
        <v>36</v>
      </c>
      <c r="P378" s="2" t="str">
        <f t="shared" si="21"/>
        <v>JUBILANT</v>
      </c>
      <c r="Q378" s="1">
        <v>252.88</v>
      </c>
      <c r="R378" s="11">
        <f t="shared" ca="1" si="22"/>
        <v>1.5049693507111824E-3</v>
      </c>
      <c r="S378" s="5" t="str">
        <f t="shared" si="23"/>
        <v>MY3_Solar</v>
      </c>
      <c r="T378" s="1" t="s">
        <v>880</v>
      </c>
      <c r="U378" s="5" t="s">
        <v>784</v>
      </c>
      <c r="V378" s="1" t="s">
        <v>881</v>
      </c>
    </row>
    <row r="379" spans="14:22">
      <c r="N379" s="2" t="s">
        <v>1303</v>
      </c>
      <c r="O379" s="2" t="s">
        <v>36</v>
      </c>
      <c r="P379" s="2" t="str">
        <f t="shared" si="21"/>
        <v>JUBILANT</v>
      </c>
      <c r="Q379" s="1">
        <v>252.88</v>
      </c>
      <c r="R379" s="11">
        <f t="shared" ca="1" si="22"/>
        <v>1.5049693507111824E-3</v>
      </c>
      <c r="S379" s="5" t="str">
        <f t="shared" si="23"/>
        <v>MY3_Solar</v>
      </c>
      <c r="T379" s="1" t="s">
        <v>880</v>
      </c>
      <c r="U379" s="5" t="s">
        <v>784</v>
      </c>
      <c r="V379" s="1" t="s">
        <v>881</v>
      </c>
    </row>
    <row r="380" spans="14:22">
      <c r="N380" s="2" t="s">
        <v>1304</v>
      </c>
      <c r="O380" s="2" t="s">
        <v>36</v>
      </c>
      <c r="P380" s="2" t="str">
        <f t="shared" si="21"/>
        <v>JUBILANT</v>
      </c>
      <c r="Q380" s="1">
        <v>252.88</v>
      </c>
      <c r="R380" s="11">
        <f t="shared" ca="1" si="22"/>
        <v>1.5049693507111824E-3</v>
      </c>
      <c r="S380" s="5" t="str">
        <f t="shared" si="23"/>
        <v>MY3_Solar</v>
      </c>
      <c r="T380" s="1" t="s">
        <v>880</v>
      </c>
      <c r="U380" s="5" t="s">
        <v>784</v>
      </c>
      <c r="V380" s="1" t="s">
        <v>881</v>
      </c>
    </row>
    <row r="381" spans="14:22">
      <c r="N381" s="2" t="s">
        <v>1305</v>
      </c>
      <c r="O381" s="2" t="s">
        <v>36</v>
      </c>
      <c r="P381" s="2" t="str">
        <f t="shared" si="21"/>
        <v>JUBILANT</v>
      </c>
      <c r="Q381" s="1">
        <v>284.49</v>
      </c>
      <c r="R381" s="11">
        <f t="shared" ca="1" si="22"/>
        <v>1.6930905195500804E-3</v>
      </c>
      <c r="S381" s="5" t="str">
        <f t="shared" si="23"/>
        <v>MY3_Solar</v>
      </c>
      <c r="T381" s="1" t="s">
        <v>880</v>
      </c>
      <c r="U381" s="5" t="s">
        <v>784</v>
      </c>
      <c r="V381" s="1" t="s">
        <v>881</v>
      </c>
    </row>
    <row r="382" spans="14:22">
      <c r="N382" s="2" t="s">
        <v>1306</v>
      </c>
      <c r="O382" s="2" t="s">
        <v>36</v>
      </c>
      <c r="P382" s="2" t="str">
        <f t="shared" si="21"/>
        <v>JUBILANT</v>
      </c>
      <c r="Q382" s="1">
        <v>284.49</v>
      </c>
      <c r="R382" s="11">
        <f t="shared" ca="1" si="22"/>
        <v>1.6930905195500804E-3</v>
      </c>
      <c r="S382" s="5" t="str">
        <f t="shared" si="23"/>
        <v>MY3_Solar</v>
      </c>
      <c r="T382" s="1" t="s">
        <v>880</v>
      </c>
      <c r="U382" s="5" t="s">
        <v>784</v>
      </c>
      <c r="V382" s="1" t="s">
        <v>881</v>
      </c>
    </row>
    <row r="383" spans="14:22">
      <c r="N383" s="2" t="s">
        <v>1307</v>
      </c>
      <c r="O383" s="2" t="s">
        <v>36</v>
      </c>
      <c r="P383" s="2" t="str">
        <f t="shared" si="21"/>
        <v>JUBILANT</v>
      </c>
      <c r="Q383" s="1">
        <v>284.49</v>
      </c>
      <c r="R383" s="11">
        <f t="shared" ca="1" si="22"/>
        <v>1.6930905195500804E-3</v>
      </c>
      <c r="S383" s="5" t="str">
        <f t="shared" si="23"/>
        <v>MY3_Solar</v>
      </c>
      <c r="T383" s="1" t="s">
        <v>880</v>
      </c>
      <c r="U383" s="5" t="s">
        <v>784</v>
      </c>
      <c r="V383" s="1" t="s">
        <v>881</v>
      </c>
    </row>
    <row r="384" spans="14:22">
      <c r="N384" s="2" t="s">
        <v>1308</v>
      </c>
      <c r="O384" s="2" t="s">
        <v>36</v>
      </c>
      <c r="P384" s="2" t="str">
        <f t="shared" si="21"/>
        <v>JUBILANT</v>
      </c>
      <c r="Q384" s="1">
        <v>221.27</v>
      </c>
      <c r="R384" s="11">
        <f t="shared" ca="1" si="22"/>
        <v>1.3168481818722848E-3</v>
      </c>
      <c r="S384" s="5" t="str">
        <f t="shared" si="23"/>
        <v>MY3_Solar</v>
      </c>
      <c r="T384" s="1" t="s">
        <v>880</v>
      </c>
      <c r="U384" s="5" t="s">
        <v>784</v>
      </c>
      <c r="V384" s="1" t="s">
        <v>881</v>
      </c>
    </row>
    <row r="385" spans="14:22">
      <c r="N385" s="2" t="s">
        <v>1309</v>
      </c>
      <c r="O385" s="2" t="s">
        <v>36</v>
      </c>
      <c r="P385" s="2" t="str">
        <f t="shared" si="21"/>
        <v>JUBILANT</v>
      </c>
      <c r="Q385" s="1">
        <v>252.88</v>
      </c>
      <c r="R385" s="11">
        <f t="shared" ca="1" si="22"/>
        <v>1.5049693507111824E-3</v>
      </c>
      <c r="S385" s="5" t="str">
        <f t="shared" si="23"/>
        <v>MY3_Solar</v>
      </c>
      <c r="T385" s="1" t="s">
        <v>880</v>
      </c>
      <c r="U385" s="5" t="s">
        <v>784</v>
      </c>
      <c r="V385" s="1" t="s">
        <v>881</v>
      </c>
    </row>
    <row r="386" spans="14:22">
      <c r="N386" s="2" t="s">
        <v>1310</v>
      </c>
      <c r="O386" s="2" t="s">
        <v>36</v>
      </c>
      <c r="P386" s="2" t="str">
        <f t="shared" si="21"/>
        <v>JUBILANT</v>
      </c>
      <c r="Q386" s="1">
        <v>221.27</v>
      </c>
      <c r="R386" s="11">
        <f t="shared" ca="1" si="22"/>
        <v>1.3168481818722848E-3</v>
      </c>
      <c r="S386" s="5" t="str">
        <f t="shared" si="23"/>
        <v>MY3_Solar</v>
      </c>
      <c r="T386" s="1" t="s">
        <v>880</v>
      </c>
      <c r="U386" s="5" t="s">
        <v>784</v>
      </c>
      <c r="V386" s="1" t="s">
        <v>881</v>
      </c>
    </row>
    <row r="387" spans="14:22">
      <c r="N387" s="2" t="s">
        <v>1311</v>
      </c>
      <c r="O387" s="2" t="s">
        <v>36</v>
      </c>
      <c r="P387" s="2" t="str">
        <f t="shared" si="21"/>
        <v>JUBILANT</v>
      </c>
      <c r="Q387" s="1">
        <v>252.88</v>
      </c>
      <c r="R387" s="11">
        <f t="shared" ca="1" si="22"/>
        <v>1.5049693507111824E-3</v>
      </c>
      <c r="S387" s="5" t="str">
        <f t="shared" si="23"/>
        <v>MY3_Solar</v>
      </c>
      <c r="T387" s="1" t="s">
        <v>880</v>
      </c>
      <c r="U387" s="5" t="s">
        <v>784</v>
      </c>
      <c r="V387" s="1" t="s">
        <v>881</v>
      </c>
    </row>
    <row r="388" spans="14:22">
      <c r="N388" s="2" t="s">
        <v>1312</v>
      </c>
      <c r="O388" s="2" t="s">
        <v>36</v>
      </c>
      <c r="P388" s="2" t="str">
        <f t="shared" si="21"/>
        <v>JUBILANT</v>
      </c>
      <c r="Q388" s="1">
        <v>252.88</v>
      </c>
      <c r="R388" s="11">
        <f t="shared" ca="1" si="22"/>
        <v>1.5049693507111824E-3</v>
      </c>
      <c r="S388" s="5" t="str">
        <f t="shared" si="23"/>
        <v>MY3_Solar</v>
      </c>
      <c r="T388" s="1" t="s">
        <v>880</v>
      </c>
      <c r="U388" s="5" t="s">
        <v>784</v>
      </c>
      <c r="V388" s="1" t="s">
        <v>881</v>
      </c>
    </row>
    <row r="389" spans="14:22">
      <c r="N389" s="2" t="s">
        <v>1313</v>
      </c>
      <c r="O389" s="2" t="s">
        <v>36</v>
      </c>
      <c r="P389" s="2" t="str">
        <f t="shared" si="21"/>
        <v>JUBILANT</v>
      </c>
      <c r="Q389" s="1">
        <v>252.88</v>
      </c>
      <c r="R389" s="11">
        <f t="shared" ca="1" si="22"/>
        <v>1.5049693507111824E-3</v>
      </c>
      <c r="S389" s="5" t="str">
        <f t="shared" si="23"/>
        <v>MY3_Solar</v>
      </c>
      <c r="T389" s="1" t="s">
        <v>880</v>
      </c>
      <c r="U389" s="5" t="s">
        <v>784</v>
      </c>
      <c r="V389" s="1" t="s">
        <v>881</v>
      </c>
    </row>
    <row r="390" spans="14:22">
      <c r="N390" s="2" t="s">
        <v>1314</v>
      </c>
      <c r="O390" s="2" t="s">
        <v>36</v>
      </c>
      <c r="P390" s="2" t="str">
        <f t="shared" si="21"/>
        <v>JUBILANT</v>
      </c>
      <c r="Q390" s="1">
        <v>252.88</v>
      </c>
      <c r="R390" s="11">
        <f t="shared" ca="1" si="22"/>
        <v>1.5049693507111824E-3</v>
      </c>
      <c r="S390" s="5" t="str">
        <f t="shared" si="23"/>
        <v>MY3_Solar</v>
      </c>
      <c r="T390" s="1" t="s">
        <v>880</v>
      </c>
      <c r="U390" s="5" t="s">
        <v>784</v>
      </c>
      <c r="V390" s="1" t="s">
        <v>881</v>
      </c>
    </row>
    <row r="391" spans="14:22">
      <c r="N391" s="2" t="s">
        <v>1315</v>
      </c>
      <c r="O391" s="2" t="s">
        <v>36</v>
      </c>
      <c r="P391" s="2" t="str">
        <f t="shared" si="21"/>
        <v>JUBILANT</v>
      </c>
      <c r="Q391" s="1">
        <v>255.2</v>
      </c>
      <c r="R391" s="11">
        <f t="shared" ca="1" si="22"/>
        <v>1.5187764089745878E-3</v>
      </c>
      <c r="S391" s="5" t="str">
        <f t="shared" si="23"/>
        <v>MY3_Solar</v>
      </c>
      <c r="T391" s="1" t="s">
        <v>880</v>
      </c>
      <c r="U391" s="5" t="s">
        <v>784</v>
      </c>
      <c r="V391" s="1" t="s">
        <v>881</v>
      </c>
    </row>
    <row r="392" spans="14:22">
      <c r="N392" s="2" t="s">
        <v>1316</v>
      </c>
      <c r="O392" s="2" t="s">
        <v>36</v>
      </c>
      <c r="P392" s="2" t="str">
        <f t="shared" si="21"/>
        <v>JUBILANT</v>
      </c>
      <c r="Q392" s="1">
        <v>255.2</v>
      </c>
      <c r="R392" s="11">
        <f t="shared" ca="1" si="22"/>
        <v>1.5187764089745878E-3</v>
      </c>
      <c r="S392" s="5" t="str">
        <f t="shared" si="23"/>
        <v>MY3_Solar</v>
      </c>
      <c r="T392" s="1" t="s">
        <v>880</v>
      </c>
      <c r="U392" s="5" t="s">
        <v>784</v>
      </c>
      <c r="V392" s="1" t="s">
        <v>881</v>
      </c>
    </row>
    <row r="393" spans="14:22">
      <c r="N393" s="2" t="s">
        <v>1317</v>
      </c>
      <c r="O393" s="2" t="s">
        <v>36</v>
      </c>
      <c r="P393" s="2" t="str">
        <f t="shared" si="21"/>
        <v>JUBILANT</v>
      </c>
      <c r="Q393" s="1">
        <v>255.2</v>
      </c>
      <c r="R393" s="11">
        <f t="shared" ca="1" si="22"/>
        <v>1.5187764089745878E-3</v>
      </c>
      <c r="S393" s="5" t="str">
        <f t="shared" si="23"/>
        <v>MY3_Solar</v>
      </c>
      <c r="T393" s="1" t="s">
        <v>880</v>
      </c>
      <c r="U393" s="5" t="s">
        <v>784</v>
      </c>
      <c r="V393" s="1" t="s">
        <v>881</v>
      </c>
    </row>
    <row r="394" spans="14:22">
      <c r="N394" s="2" t="s">
        <v>1318</v>
      </c>
      <c r="O394" s="2" t="s">
        <v>36</v>
      </c>
      <c r="P394" s="2" t="str">
        <f t="shared" si="21"/>
        <v>JUBILANT</v>
      </c>
      <c r="Q394" s="1">
        <v>255.2</v>
      </c>
      <c r="R394" s="11">
        <f t="shared" ca="1" si="22"/>
        <v>1.5187764089745878E-3</v>
      </c>
      <c r="S394" s="5" t="str">
        <f t="shared" si="23"/>
        <v>MY3_Solar</v>
      </c>
      <c r="T394" s="1" t="s">
        <v>880</v>
      </c>
      <c r="U394" s="5" t="s">
        <v>784</v>
      </c>
      <c r="V394" s="1" t="s">
        <v>881</v>
      </c>
    </row>
    <row r="395" spans="14:22">
      <c r="N395" s="2" t="s">
        <v>1319</v>
      </c>
      <c r="O395" s="2" t="s">
        <v>36</v>
      </c>
      <c r="P395" s="2" t="str">
        <f t="shared" si="21"/>
        <v>JUBILANT</v>
      </c>
      <c r="Q395" s="1">
        <v>255.2</v>
      </c>
      <c r="R395" s="11">
        <f t="shared" ca="1" si="22"/>
        <v>1.5187764089745878E-3</v>
      </c>
      <c r="S395" s="5" t="str">
        <f t="shared" si="23"/>
        <v>MY3_Solar</v>
      </c>
      <c r="T395" s="1" t="s">
        <v>880</v>
      </c>
      <c r="U395" s="5" t="s">
        <v>784</v>
      </c>
      <c r="V395" s="1" t="s">
        <v>881</v>
      </c>
    </row>
    <row r="396" spans="14:22">
      <c r="N396" s="2" t="s">
        <v>1320</v>
      </c>
      <c r="O396" s="2" t="s">
        <v>36</v>
      </c>
      <c r="P396" s="2" t="str">
        <f t="shared" si="21"/>
        <v>JUBILANT</v>
      </c>
      <c r="Q396" s="1">
        <v>255.2</v>
      </c>
      <c r="R396" s="11">
        <f t="shared" ca="1" si="22"/>
        <v>1.5187764089745878E-3</v>
      </c>
      <c r="S396" s="5" t="str">
        <f t="shared" si="23"/>
        <v>MY3_Solar</v>
      </c>
      <c r="T396" s="1" t="s">
        <v>880</v>
      </c>
      <c r="U396" s="5" t="s">
        <v>784</v>
      </c>
      <c r="V396" s="1" t="s">
        <v>881</v>
      </c>
    </row>
    <row r="397" spans="14:22">
      <c r="N397" s="2" t="s">
        <v>1321</v>
      </c>
      <c r="O397" s="2" t="s">
        <v>36</v>
      </c>
      <c r="P397" s="2" t="str">
        <f t="shared" ref="P397:P460" si="24">_xlfn.XLOOKUP(O397,AE:AE,AF:AF)</f>
        <v>JUBILANT</v>
      </c>
      <c r="Q397" s="1">
        <v>239.25</v>
      </c>
      <c r="R397" s="11">
        <f t="shared" ca="1" si="22"/>
        <v>1.4238528834136762E-3</v>
      </c>
      <c r="S397" s="5" t="str">
        <f t="shared" si="23"/>
        <v>MY3_Solar</v>
      </c>
      <c r="T397" s="1" t="s">
        <v>880</v>
      </c>
      <c r="U397" s="5" t="s">
        <v>784</v>
      </c>
      <c r="V397" s="1" t="s">
        <v>881</v>
      </c>
    </row>
    <row r="398" spans="14:22">
      <c r="N398" s="2" t="s">
        <v>1322</v>
      </c>
      <c r="O398" s="2" t="s">
        <v>36</v>
      </c>
      <c r="P398" s="2" t="str">
        <f t="shared" si="24"/>
        <v>JUBILANT</v>
      </c>
      <c r="Q398" s="1">
        <v>95.7</v>
      </c>
      <c r="R398" s="11">
        <f t="shared" ca="1" si="22"/>
        <v>5.6954115336547051E-4</v>
      </c>
      <c r="S398" s="5" t="str">
        <f t="shared" si="23"/>
        <v>MY3_Solar</v>
      </c>
      <c r="T398" s="1" t="s">
        <v>880</v>
      </c>
      <c r="U398" s="5" t="s">
        <v>784</v>
      </c>
      <c r="V398" s="1" t="s">
        <v>881</v>
      </c>
    </row>
    <row r="399" spans="14:22">
      <c r="N399" s="2" t="s">
        <v>1323</v>
      </c>
      <c r="O399" s="2" t="s">
        <v>36</v>
      </c>
      <c r="P399" s="2" t="str">
        <f t="shared" si="24"/>
        <v>JUBILANT</v>
      </c>
      <c r="Q399" s="1">
        <v>255.2</v>
      </c>
      <c r="R399" s="11">
        <f t="shared" ca="1" si="22"/>
        <v>1.5187764089745878E-3</v>
      </c>
      <c r="S399" s="5" t="str">
        <f t="shared" si="23"/>
        <v>MY3_Solar</v>
      </c>
      <c r="T399" s="1" t="s">
        <v>880</v>
      </c>
      <c r="U399" s="5" t="s">
        <v>784</v>
      </c>
      <c r="V399" s="1" t="s">
        <v>881</v>
      </c>
    </row>
    <row r="400" spans="14:22">
      <c r="N400" s="2" t="s">
        <v>1324</v>
      </c>
      <c r="O400" s="2" t="s">
        <v>36</v>
      </c>
      <c r="P400" s="2" t="str">
        <f t="shared" si="24"/>
        <v>JUBILANT</v>
      </c>
      <c r="Q400" s="1">
        <v>255.2</v>
      </c>
      <c r="R400" s="11">
        <f t="shared" ca="1" si="22"/>
        <v>1.5187764089745878E-3</v>
      </c>
      <c r="S400" s="5" t="str">
        <f t="shared" si="23"/>
        <v>MY3_Solar</v>
      </c>
      <c r="T400" s="1" t="s">
        <v>880</v>
      </c>
      <c r="U400" s="5" t="s">
        <v>784</v>
      </c>
      <c r="V400" s="1" t="s">
        <v>881</v>
      </c>
    </row>
    <row r="401" spans="14:22">
      <c r="N401" s="2" t="s">
        <v>1325</v>
      </c>
      <c r="O401" s="2" t="s">
        <v>36</v>
      </c>
      <c r="P401" s="2" t="str">
        <f t="shared" si="24"/>
        <v>JUBILANT</v>
      </c>
      <c r="Q401" s="1">
        <v>255.2</v>
      </c>
      <c r="R401" s="11">
        <f t="shared" ca="1" si="22"/>
        <v>1.5187764089745878E-3</v>
      </c>
      <c r="S401" s="5" t="str">
        <f t="shared" si="23"/>
        <v>MY3_Solar</v>
      </c>
      <c r="T401" s="1" t="s">
        <v>880</v>
      </c>
      <c r="U401" s="5" t="s">
        <v>784</v>
      </c>
      <c r="V401" s="1" t="s">
        <v>881</v>
      </c>
    </row>
    <row r="402" spans="14:22">
      <c r="N402" s="2" t="s">
        <v>1326</v>
      </c>
      <c r="O402" s="2" t="s">
        <v>36</v>
      </c>
      <c r="P402" s="2" t="str">
        <f t="shared" si="24"/>
        <v>JUBILANT</v>
      </c>
      <c r="Q402" s="1">
        <v>255.2</v>
      </c>
      <c r="R402" s="11">
        <f t="shared" ca="1" si="22"/>
        <v>1.5187764089745878E-3</v>
      </c>
      <c r="S402" s="5" t="str">
        <f t="shared" si="23"/>
        <v>MY3_Solar</v>
      </c>
      <c r="T402" s="1" t="s">
        <v>880</v>
      </c>
      <c r="U402" s="5" t="s">
        <v>784</v>
      </c>
      <c r="V402" s="1" t="s">
        <v>881</v>
      </c>
    </row>
    <row r="403" spans="14:22">
      <c r="N403" s="2" t="s">
        <v>1327</v>
      </c>
      <c r="O403" s="2" t="s">
        <v>36</v>
      </c>
      <c r="P403" s="2" t="str">
        <f t="shared" si="24"/>
        <v>JUBILANT</v>
      </c>
      <c r="Q403" s="1">
        <v>255.2</v>
      </c>
      <c r="R403" s="11">
        <f t="shared" ca="1" si="22"/>
        <v>1.5187764089745878E-3</v>
      </c>
      <c r="S403" s="5" t="str">
        <f t="shared" si="23"/>
        <v>MY3_Solar</v>
      </c>
      <c r="T403" s="1" t="s">
        <v>880</v>
      </c>
      <c r="U403" s="5" t="s">
        <v>784</v>
      </c>
      <c r="V403" s="1" t="s">
        <v>881</v>
      </c>
    </row>
    <row r="404" spans="14:22">
      <c r="N404" s="2" t="s">
        <v>1328</v>
      </c>
      <c r="O404" s="2" t="s">
        <v>36</v>
      </c>
      <c r="P404" s="2" t="str">
        <f t="shared" si="24"/>
        <v>JUBILANT</v>
      </c>
      <c r="Q404" s="1">
        <v>255.2</v>
      </c>
      <c r="R404" s="11">
        <f t="shared" ca="1" si="22"/>
        <v>1.5187764089745878E-3</v>
      </c>
      <c r="S404" s="5" t="str">
        <f t="shared" si="23"/>
        <v>MY3_Solar</v>
      </c>
      <c r="T404" s="1" t="s">
        <v>880</v>
      </c>
      <c r="U404" s="5" t="s">
        <v>784</v>
      </c>
      <c r="V404" s="1" t="s">
        <v>881</v>
      </c>
    </row>
    <row r="405" spans="14:22">
      <c r="N405" s="2" t="s">
        <v>1329</v>
      </c>
      <c r="O405" s="2" t="s">
        <v>36</v>
      </c>
      <c r="P405" s="2" t="str">
        <f t="shared" si="24"/>
        <v>JUBILANT</v>
      </c>
      <c r="Q405" s="1">
        <v>255.2</v>
      </c>
      <c r="R405" s="11">
        <f t="shared" ca="1" si="22"/>
        <v>1.5187764089745878E-3</v>
      </c>
      <c r="S405" s="5" t="str">
        <f t="shared" si="23"/>
        <v>MY3_Solar</v>
      </c>
      <c r="T405" s="1" t="s">
        <v>880</v>
      </c>
      <c r="U405" s="5" t="s">
        <v>784</v>
      </c>
      <c r="V405" s="1" t="s">
        <v>881</v>
      </c>
    </row>
    <row r="406" spans="14:22">
      <c r="N406" s="2" t="s">
        <v>1330</v>
      </c>
      <c r="O406" s="2" t="s">
        <v>36</v>
      </c>
      <c r="P406" s="2" t="str">
        <f t="shared" si="24"/>
        <v>JUBILANT</v>
      </c>
      <c r="Q406" s="1">
        <v>255.2</v>
      </c>
      <c r="R406" s="11">
        <f t="shared" ca="1" si="22"/>
        <v>1.5187764089745878E-3</v>
      </c>
      <c r="S406" s="5" t="str">
        <f t="shared" si="23"/>
        <v>MY3_Solar</v>
      </c>
      <c r="T406" s="1" t="s">
        <v>880</v>
      </c>
      <c r="U406" s="5" t="s">
        <v>784</v>
      </c>
      <c r="V406" s="1" t="s">
        <v>881</v>
      </c>
    </row>
    <row r="407" spans="14:22">
      <c r="N407" s="2" t="s">
        <v>1331</v>
      </c>
      <c r="O407" s="10" t="s">
        <v>38</v>
      </c>
      <c r="P407" s="2" t="str">
        <f t="shared" si="24"/>
        <v>UTCL</v>
      </c>
      <c r="Q407" s="1">
        <v>255.2</v>
      </c>
      <c r="R407" s="11">
        <f t="shared" ca="1" si="22"/>
        <v>1.5187764089745878E-3</v>
      </c>
      <c r="S407" s="5" t="str">
        <f t="shared" si="23"/>
        <v>MY6_Solar</v>
      </c>
      <c r="T407" s="1" t="s">
        <v>893</v>
      </c>
      <c r="U407" s="5" t="s">
        <v>784</v>
      </c>
      <c r="V407" s="1" t="s">
        <v>881</v>
      </c>
    </row>
    <row r="408" spans="14:22">
      <c r="N408" s="2" t="s">
        <v>1332</v>
      </c>
      <c r="O408" s="10" t="s">
        <v>38</v>
      </c>
      <c r="P408" s="2" t="str">
        <f t="shared" si="24"/>
        <v>UTCL</v>
      </c>
      <c r="Q408" s="1">
        <v>255.2</v>
      </c>
      <c r="R408" s="11">
        <f t="shared" ref="R408:R471" ca="1" si="25">Q408/$AC$4</f>
        <v>1.5187764089745878E-3</v>
      </c>
      <c r="S408" s="5" t="str">
        <f t="shared" si="23"/>
        <v>MY6_Solar</v>
      </c>
      <c r="T408" s="1" t="s">
        <v>893</v>
      </c>
      <c r="U408" s="5" t="s">
        <v>784</v>
      </c>
      <c r="V408" s="1" t="s">
        <v>881</v>
      </c>
    </row>
    <row r="409" spans="14:22">
      <c r="N409" s="2" t="s">
        <v>1333</v>
      </c>
      <c r="O409" s="10" t="s">
        <v>38</v>
      </c>
      <c r="P409" s="2" t="str">
        <f t="shared" si="24"/>
        <v>UTCL</v>
      </c>
      <c r="Q409" s="1">
        <v>223.3</v>
      </c>
      <c r="R409" s="11">
        <f t="shared" ca="1" si="25"/>
        <v>1.3289293578527645E-3</v>
      </c>
      <c r="S409" s="5" t="str">
        <f t="shared" si="23"/>
        <v>MY6_Solar</v>
      </c>
      <c r="T409" s="1" t="s">
        <v>893</v>
      </c>
      <c r="U409" s="5" t="s">
        <v>784</v>
      </c>
      <c r="V409" s="1" t="s">
        <v>881</v>
      </c>
    </row>
    <row r="410" spans="14:22">
      <c r="N410" s="2" t="s">
        <v>1334</v>
      </c>
      <c r="O410" s="10" t="s">
        <v>38</v>
      </c>
      <c r="P410" s="2" t="str">
        <f t="shared" si="24"/>
        <v>UTCL</v>
      </c>
      <c r="Q410" s="1">
        <v>255.2</v>
      </c>
      <c r="R410" s="11">
        <f t="shared" ca="1" si="25"/>
        <v>1.5187764089745878E-3</v>
      </c>
      <c r="S410" s="5" t="str">
        <f t="shared" si="23"/>
        <v>MY6_Solar</v>
      </c>
      <c r="T410" s="1" t="s">
        <v>893</v>
      </c>
      <c r="U410" s="5" t="s">
        <v>784</v>
      </c>
      <c r="V410" s="1" t="s">
        <v>881</v>
      </c>
    </row>
    <row r="411" spans="14:22">
      <c r="N411" s="2" t="s">
        <v>1335</v>
      </c>
      <c r="O411" s="10" t="s">
        <v>38</v>
      </c>
      <c r="P411" s="2" t="str">
        <f t="shared" si="24"/>
        <v>UTCL</v>
      </c>
      <c r="Q411" s="1">
        <v>287.10000000000002</v>
      </c>
      <c r="R411" s="11">
        <f t="shared" ca="1" si="25"/>
        <v>1.7086234600964115E-3</v>
      </c>
      <c r="S411" s="5" t="str">
        <f t="shared" si="23"/>
        <v>MY6_Solar</v>
      </c>
      <c r="T411" s="1" t="s">
        <v>893</v>
      </c>
      <c r="U411" s="5" t="s">
        <v>784</v>
      </c>
      <c r="V411" s="1" t="s">
        <v>881</v>
      </c>
    </row>
    <row r="412" spans="14:22">
      <c r="N412" s="2" t="s">
        <v>1336</v>
      </c>
      <c r="O412" s="10" t="s">
        <v>38</v>
      </c>
      <c r="P412" s="2" t="str">
        <f t="shared" si="24"/>
        <v>UTCL</v>
      </c>
      <c r="Q412" s="1">
        <v>287.10000000000002</v>
      </c>
      <c r="R412" s="11">
        <f t="shared" ca="1" si="25"/>
        <v>1.7086234600964115E-3</v>
      </c>
      <c r="S412" s="5" t="str">
        <f t="shared" si="23"/>
        <v>MY6_Solar</v>
      </c>
      <c r="T412" s="1" t="s">
        <v>893</v>
      </c>
      <c r="U412" s="5" t="s">
        <v>784</v>
      </c>
      <c r="V412" s="1" t="s">
        <v>881</v>
      </c>
    </row>
    <row r="413" spans="14:22">
      <c r="N413" s="2" t="s">
        <v>1337</v>
      </c>
      <c r="O413" s="10" t="s">
        <v>38</v>
      </c>
      <c r="P413" s="2" t="str">
        <f t="shared" si="24"/>
        <v>UTCL</v>
      </c>
      <c r="Q413" s="1">
        <v>255.2</v>
      </c>
      <c r="R413" s="11">
        <f t="shared" ca="1" si="25"/>
        <v>1.5187764089745878E-3</v>
      </c>
      <c r="S413" s="5" t="str">
        <f t="shared" si="23"/>
        <v>MY6_Solar</v>
      </c>
      <c r="T413" s="1" t="s">
        <v>893</v>
      </c>
      <c r="U413" s="5" t="s">
        <v>784</v>
      </c>
      <c r="V413" s="1" t="s">
        <v>881</v>
      </c>
    </row>
    <row r="414" spans="14:22">
      <c r="N414" s="2" t="s">
        <v>1338</v>
      </c>
      <c r="O414" s="10" t="s">
        <v>38</v>
      </c>
      <c r="P414" s="2" t="str">
        <f t="shared" si="24"/>
        <v>UTCL</v>
      </c>
      <c r="Q414" s="1">
        <v>287.10000000000002</v>
      </c>
      <c r="R414" s="11">
        <f t="shared" ca="1" si="25"/>
        <v>1.7086234600964115E-3</v>
      </c>
      <c r="S414" s="5" t="str">
        <f t="shared" si="23"/>
        <v>MY6_Solar</v>
      </c>
      <c r="T414" s="1" t="s">
        <v>893</v>
      </c>
      <c r="U414" s="5" t="s">
        <v>784</v>
      </c>
      <c r="V414" s="1" t="s">
        <v>881</v>
      </c>
    </row>
    <row r="415" spans="14:22">
      <c r="N415" s="2" t="s">
        <v>1339</v>
      </c>
      <c r="O415" s="10" t="s">
        <v>38</v>
      </c>
      <c r="P415" s="2" t="str">
        <f t="shared" si="24"/>
        <v>UTCL</v>
      </c>
      <c r="Q415" s="1">
        <v>287.10000000000002</v>
      </c>
      <c r="R415" s="11">
        <f t="shared" ca="1" si="25"/>
        <v>1.7086234600964115E-3</v>
      </c>
      <c r="S415" s="5" t="str">
        <f t="shared" si="23"/>
        <v>MY6_Solar</v>
      </c>
      <c r="T415" s="1" t="s">
        <v>893</v>
      </c>
      <c r="U415" s="5" t="s">
        <v>784</v>
      </c>
      <c r="V415" s="1" t="s">
        <v>881</v>
      </c>
    </row>
    <row r="416" spans="14:22">
      <c r="N416" s="2" t="s">
        <v>1340</v>
      </c>
      <c r="O416" s="10" t="s">
        <v>38</v>
      </c>
      <c r="P416" s="2" t="str">
        <f t="shared" si="24"/>
        <v>UTCL</v>
      </c>
      <c r="Q416" s="1">
        <v>255.2</v>
      </c>
      <c r="R416" s="11">
        <f t="shared" ca="1" si="25"/>
        <v>1.5187764089745878E-3</v>
      </c>
      <c r="S416" s="5" t="str">
        <f t="shared" si="23"/>
        <v>MY6_Solar</v>
      </c>
      <c r="T416" s="1" t="s">
        <v>893</v>
      </c>
      <c r="U416" s="5" t="s">
        <v>784</v>
      </c>
      <c r="V416" s="1" t="s">
        <v>881</v>
      </c>
    </row>
    <row r="417" spans="14:22">
      <c r="N417" s="2" t="s">
        <v>1341</v>
      </c>
      <c r="O417" s="10" t="s">
        <v>38</v>
      </c>
      <c r="P417" s="2" t="str">
        <f t="shared" si="24"/>
        <v>UTCL</v>
      </c>
      <c r="Q417" s="1">
        <v>255.2</v>
      </c>
      <c r="R417" s="11">
        <f t="shared" ca="1" si="25"/>
        <v>1.5187764089745878E-3</v>
      </c>
      <c r="S417" s="5" t="str">
        <f t="shared" si="23"/>
        <v>MY6_Solar</v>
      </c>
      <c r="T417" s="1" t="s">
        <v>893</v>
      </c>
      <c r="U417" s="5" t="s">
        <v>784</v>
      </c>
      <c r="V417" s="1" t="s">
        <v>881</v>
      </c>
    </row>
    <row r="418" spans="14:22">
      <c r="N418" s="2" t="s">
        <v>1342</v>
      </c>
      <c r="O418" s="10" t="s">
        <v>38</v>
      </c>
      <c r="P418" s="2" t="str">
        <f t="shared" si="24"/>
        <v>UTCL</v>
      </c>
      <c r="Q418" s="1">
        <v>223.3</v>
      </c>
      <c r="R418" s="11">
        <f t="shared" ca="1" si="25"/>
        <v>1.3289293578527645E-3</v>
      </c>
      <c r="S418" s="5" t="str">
        <f t="shared" si="23"/>
        <v>MY6_Solar</v>
      </c>
      <c r="T418" s="1" t="s">
        <v>893</v>
      </c>
      <c r="U418" s="5" t="s">
        <v>784</v>
      </c>
      <c r="V418" s="1" t="s">
        <v>881</v>
      </c>
    </row>
    <row r="419" spans="14:22">
      <c r="N419" s="2" t="s">
        <v>1343</v>
      </c>
      <c r="O419" s="10" t="s">
        <v>38</v>
      </c>
      <c r="P419" s="2" t="str">
        <f t="shared" si="24"/>
        <v>UTCL</v>
      </c>
      <c r="Q419" s="1">
        <v>223.3</v>
      </c>
      <c r="R419" s="11">
        <f t="shared" ca="1" si="25"/>
        <v>1.3289293578527645E-3</v>
      </c>
      <c r="S419" s="5" t="str">
        <f t="shared" si="23"/>
        <v>MY6_Solar</v>
      </c>
      <c r="T419" s="1" t="s">
        <v>893</v>
      </c>
      <c r="U419" s="5" t="s">
        <v>784</v>
      </c>
      <c r="V419" s="1" t="s">
        <v>881</v>
      </c>
    </row>
    <row r="420" spans="14:22">
      <c r="N420" s="2" t="s">
        <v>1344</v>
      </c>
      <c r="O420" s="10" t="s">
        <v>38</v>
      </c>
      <c r="P420" s="2" t="str">
        <f t="shared" si="24"/>
        <v>UTCL</v>
      </c>
      <c r="Q420" s="1">
        <v>239.25</v>
      </c>
      <c r="R420" s="11">
        <f t="shared" ca="1" si="25"/>
        <v>1.4238528834136762E-3</v>
      </c>
      <c r="S420" s="5" t="str">
        <f t="shared" si="23"/>
        <v>MY6_Solar</v>
      </c>
      <c r="T420" s="1" t="s">
        <v>893</v>
      </c>
      <c r="U420" s="5" t="s">
        <v>784</v>
      </c>
      <c r="V420" s="1" t="s">
        <v>881</v>
      </c>
    </row>
    <row r="421" spans="14:22">
      <c r="N421" s="2" t="s">
        <v>1345</v>
      </c>
      <c r="O421" s="10" t="s">
        <v>38</v>
      </c>
      <c r="P421" s="2" t="str">
        <f t="shared" si="24"/>
        <v>UTCL</v>
      </c>
      <c r="Q421" s="1">
        <v>255.2</v>
      </c>
      <c r="R421" s="11">
        <f t="shared" ca="1" si="25"/>
        <v>1.5187764089745878E-3</v>
      </c>
      <c r="S421" s="5" t="str">
        <f t="shared" si="23"/>
        <v>MY6_Solar</v>
      </c>
      <c r="T421" s="1" t="s">
        <v>893</v>
      </c>
      <c r="U421" s="5" t="s">
        <v>784</v>
      </c>
      <c r="V421" s="1" t="s">
        <v>881</v>
      </c>
    </row>
    <row r="422" spans="14:22">
      <c r="N422" s="2" t="s">
        <v>1346</v>
      </c>
      <c r="O422" s="10" t="s">
        <v>38</v>
      </c>
      <c r="P422" s="2" t="str">
        <f t="shared" si="24"/>
        <v>UTCL</v>
      </c>
      <c r="Q422" s="1">
        <v>255.2</v>
      </c>
      <c r="R422" s="11">
        <f t="shared" ca="1" si="25"/>
        <v>1.5187764089745878E-3</v>
      </c>
      <c r="S422" s="5" t="str">
        <f t="shared" ref="S422:S485" si="26">_xlfn.XLOOKUP(O422,AE:AE,AG:AG)</f>
        <v>MY6_Solar</v>
      </c>
      <c r="T422" s="1" t="s">
        <v>893</v>
      </c>
      <c r="U422" s="5" t="s">
        <v>784</v>
      </c>
      <c r="V422" s="1" t="s">
        <v>881</v>
      </c>
    </row>
    <row r="423" spans="14:22">
      <c r="N423" s="2" t="s">
        <v>1347</v>
      </c>
      <c r="O423" s="10" t="s">
        <v>38</v>
      </c>
      <c r="P423" s="2" t="str">
        <f t="shared" si="24"/>
        <v>UTCL</v>
      </c>
      <c r="Q423" s="1">
        <v>159.5</v>
      </c>
      <c r="R423" s="11">
        <f t="shared" ca="1" si="25"/>
        <v>9.4923525560911741E-4</v>
      </c>
      <c r="S423" s="5" t="str">
        <f t="shared" si="26"/>
        <v>MY6_Solar</v>
      </c>
      <c r="T423" s="1" t="s">
        <v>893</v>
      </c>
      <c r="U423" s="5" t="s">
        <v>784</v>
      </c>
      <c r="V423" s="1" t="s">
        <v>881</v>
      </c>
    </row>
    <row r="424" spans="14:22">
      <c r="N424" s="2" t="s">
        <v>1348</v>
      </c>
      <c r="O424" s="10" t="s">
        <v>38</v>
      </c>
      <c r="P424" s="2" t="str">
        <f t="shared" si="24"/>
        <v>UTCL</v>
      </c>
      <c r="Q424" s="1">
        <v>207.35</v>
      </c>
      <c r="R424" s="11">
        <f t="shared" ca="1" si="25"/>
        <v>1.2340058322918527E-3</v>
      </c>
      <c r="S424" s="5" t="str">
        <f t="shared" si="26"/>
        <v>MY6_Solar</v>
      </c>
      <c r="T424" s="1" t="s">
        <v>893</v>
      </c>
      <c r="U424" s="5" t="s">
        <v>784</v>
      </c>
      <c r="V424" s="1" t="s">
        <v>881</v>
      </c>
    </row>
    <row r="425" spans="14:22">
      <c r="N425" s="2" t="s">
        <v>1349</v>
      </c>
      <c r="O425" s="10" t="s">
        <v>38</v>
      </c>
      <c r="P425" s="2" t="str">
        <f t="shared" si="24"/>
        <v>UTCL</v>
      </c>
      <c r="Q425" s="1">
        <v>223.3</v>
      </c>
      <c r="R425" s="11">
        <f t="shared" ca="1" si="25"/>
        <v>1.3289293578527645E-3</v>
      </c>
      <c r="S425" s="5" t="str">
        <f t="shared" si="26"/>
        <v>MY6_Solar</v>
      </c>
      <c r="T425" s="1" t="s">
        <v>893</v>
      </c>
      <c r="U425" s="5" t="s">
        <v>784</v>
      </c>
      <c r="V425" s="1" t="s">
        <v>881</v>
      </c>
    </row>
    <row r="426" spans="14:22">
      <c r="N426" s="2" t="s">
        <v>1350</v>
      </c>
      <c r="O426" s="10" t="s">
        <v>38</v>
      </c>
      <c r="P426" s="2" t="str">
        <f t="shared" si="24"/>
        <v>UTCL</v>
      </c>
      <c r="Q426" s="1">
        <v>255.2</v>
      </c>
      <c r="R426" s="11">
        <f t="shared" ca="1" si="25"/>
        <v>1.5187764089745878E-3</v>
      </c>
      <c r="S426" s="5" t="str">
        <f t="shared" si="26"/>
        <v>MY6_Solar</v>
      </c>
      <c r="T426" s="1" t="s">
        <v>893</v>
      </c>
      <c r="U426" s="5" t="s">
        <v>784</v>
      </c>
      <c r="V426" s="1" t="s">
        <v>881</v>
      </c>
    </row>
    <row r="427" spans="14:22">
      <c r="N427" s="2" t="s">
        <v>1351</v>
      </c>
      <c r="O427" s="10" t="s">
        <v>38</v>
      </c>
      <c r="P427" s="2" t="str">
        <f t="shared" si="24"/>
        <v>UTCL</v>
      </c>
      <c r="Q427" s="1">
        <v>239.25</v>
      </c>
      <c r="R427" s="11">
        <f t="shared" ca="1" si="25"/>
        <v>1.4238528834136762E-3</v>
      </c>
      <c r="S427" s="5" t="str">
        <f t="shared" si="26"/>
        <v>MY6_Solar</v>
      </c>
      <c r="T427" s="1" t="s">
        <v>893</v>
      </c>
      <c r="U427" s="5" t="s">
        <v>784</v>
      </c>
      <c r="V427" s="1" t="s">
        <v>881</v>
      </c>
    </row>
    <row r="428" spans="14:22">
      <c r="N428" s="2" t="s">
        <v>1352</v>
      </c>
      <c r="O428" s="10" t="s">
        <v>38</v>
      </c>
      <c r="P428" s="2" t="str">
        <f t="shared" si="24"/>
        <v>UTCL</v>
      </c>
      <c r="Q428" s="1">
        <v>207.35</v>
      </c>
      <c r="R428" s="11">
        <f t="shared" ca="1" si="25"/>
        <v>1.2340058322918527E-3</v>
      </c>
      <c r="S428" s="5" t="str">
        <f t="shared" si="26"/>
        <v>MY6_Solar</v>
      </c>
      <c r="T428" s="1" t="s">
        <v>893</v>
      </c>
      <c r="U428" s="5" t="s">
        <v>784</v>
      </c>
      <c r="V428" s="1" t="s">
        <v>881</v>
      </c>
    </row>
    <row r="429" spans="14:22">
      <c r="N429" s="2" t="s">
        <v>1353</v>
      </c>
      <c r="O429" s="10" t="s">
        <v>38</v>
      </c>
      <c r="P429" s="2" t="str">
        <f t="shared" si="24"/>
        <v>UTCL</v>
      </c>
      <c r="Q429" s="1">
        <v>191.4</v>
      </c>
      <c r="R429" s="11">
        <f t="shared" ca="1" si="25"/>
        <v>1.139082306730941E-3</v>
      </c>
      <c r="S429" s="5" t="str">
        <f t="shared" si="26"/>
        <v>MY6_Solar</v>
      </c>
      <c r="T429" s="1" t="s">
        <v>893</v>
      </c>
      <c r="U429" s="5" t="s">
        <v>784</v>
      </c>
      <c r="V429" s="1" t="s">
        <v>881</v>
      </c>
    </row>
    <row r="430" spans="14:22">
      <c r="N430" s="2" t="s">
        <v>1354</v>
      </c>
      <c r="O430" s="10" t="s">
        <v>38</v>
      </c>
      <c r="P430" s="2" t="str">
        <f t="shared" si="24"/>
        <v>UTCL</v>
      </c>
      <c r="Q430" s="1">
        <v>287.10000000000002</v>
      </c>
      <c r="R430" s="11">
        <f t="shared" ca="1" si="25"/>
        <v>1.7086234600964115E-3</v>
      </c>
      <c r="S430" s="5" t="str">
        <f t="shared" si="26"/>
        <v>MY6_Solar</v>
      </c>
      <c r="T430" s="1" t="s">
        <v>893</v>
      </c>
      <c r="U430" s="5" t="s">
        <v>784</v>
      </c>
      <c r="V430" s="1" t="s">
        <v>881</v>
      </c>
    </row>
    <row r="431" spans="14:22">
      <c r="N431" s="2" t="s">
        <v>1355</v>
      </c>
      <c r="O431" s="10" t="s">
        <v>38</v>
      </c>
      <c r="P431" s="2" t="str">
        <f t="shared" si="24"/>
        <v>UTCL</v>
      </c>
      <c r="Q431" s="1">
        <v>255.2</v>
      </c>
      <c r="R431" s="11">
        <f t="shared" ca="1" si="25"/>
        <v>1.5187764089745878E-3</v>
      </c>
      <c r="S431" s="5" t="str">
        <f t="shared" si="26"/>
        <v>MY6_Solar</v>
      </c>
      <c r="T431" s="1" t="s">
        <v>893</v>
      </c>
      <c r="U431" s="5" t="s">
        <v>784</v>
      </c>
      <c r="V431" s="1" t="s">
        <v>881</v>
      </c>
    </row>
    <row r="432" spans="14:22">
      <c r="N432" s="2" t="s">
        <v>1356</v>
      </c>
      <c r="O432" s="10" t="s">
        <v>38</v>
      </c>
      <c r="P432" s="2" t="str">
        <f t="shared" si="24"/>
        <v>UTCL</v>
      </c>
      <c r="Q432" s="1">
        <v>287.10000000000002</v>
      </c>
      <c r="R432" s="11">
        <f t="shared" ca="1" si="25"/>
        <v>1.7086234600964115E-3</v>
      </c>
      <c r="S432" s="5" t="str">
        <f t="shared" si="26"/>
        <v>MY6_Solar</v>
      </c>
      <c r="T432" s="1" t="s">
        <v>893</v>
      </c>
      <c r="U432" s="5" t="s">
        <v>784</v>
      </c>
      <c r="V432" s="1" t="s">
        <v>881</v>
      </c>
    </row>
    <row r="433" spans="14:22">
      <c r="N433" s="2" t="s">
        <v>1357</v>
      </c>
      <c r="O433" s="10" t="s">
        <v>38</v>
      </c>
      <c r="P433" s="2" t="str">
        <f t="shared" si="24"/>
        <v>UTCL</v>
      </c>
      <c r="Q433" s="1">
        <v>223.3</v>
      </c>
      <c r="R433" s="11">
        <f t="shared" ca="1" si="25"/>
        <v>1.3289293578527645E-3</v>
      </c>
      <c r="S433" s="5" t="str">
        <f t="shared" si="26"/>
        <v>MY6_Solar</v>
      </c>
      <c r="T433" s="1" t="s">
        <v>893</v>
      </c>
      <c r="U433" s="5" t="s">
        <v>784</v>
      </c>
      <c r="V433" s="1" t="s">
        <v>881</v>
      </c>
    </row>
    <row r="434" spans="14:22">
      <c r="N434" s="2" t="s">
        <v>1358</v>
      </c>
      <c r="O434" s="10" t="s">
        <v>38</v>
      </c>
      <c r="P434" s="2" t="str">
        <f t="shared" si="24"/>
        <v>UTCL</v>
      </c>
      <c r="Q434" s="1">
        <v>223.3</v>
      </c>
      <c r="R434" s="11">
        <f t="shared" ca="1" si="25"/>
        <v>1.3289293578527645E-3</v>
      </c>
      <c r="S434" s="5" t="str">
        <f t="shared" si="26"/>
        <v>MY6_Solar</v>
      </c>
      <c r="T434" s="1" t="s">
        <v>893</v>
      </c>
      <c r="U434" s="5" t="s">
        <v>784</v>
      </c>
      <c r="V434" s="1" t="s">
        <v>881</v>
      </c>
    </row>
    <row r="435" spans="14:22">
      <c r="N435" s="2" t="s">
        <v>1359</v>
      </c>
      <c r="O435" s="10" t="s">
        <v>38</v>
      </c>
      <c r="P435" s="2" t="str">
        <f t="shared" si="24"/>
        <v>UTCL</v>
      </c>
      <c r="Q435" s="1">
        <v>255.2</v>
      </c>
      <c r="R435" s="11">
        <f t="shared" ca="1" si="25"/>
        <v>1.5187764089745878E-3</v>
      </c>
      <c r="S435" s="5" t="str">
        <f t="shared" si="26"/>
        <v>MY6_Solar</v>
      </c>
      <c r="T435" s="1" t="s">
        <v>893</v>
      </c>
      <c r="U435" s="5" t="s">
        <v>784</v>
      </c>
      <c r="V435" s="1" t="s">
        <v>881</v>
      </c>
    </row>
    <row r="436" spans="14:22">
      <c r="N436" s="2" t="s">
        <v>1360</v>
      </c>
      <c r="O436" s="10" t="s">
        <v>38</v>
      </c>
      <c r="P436" s="2" t="str">
        <f t="shared" si="24"/>
        <v>UTCL</v>
      </c>
      <c r="Q436" s="1">
        <v>223.3</v>
      </c>
      <c r="R436" s="11">
        <f t="shared" ca="1" si="25"/>
        <v>1.3289293578527645E-3</v>
      </c>
      <c r="S436" s="5" t="str">
        <f t="shared" si="26"/>
        <v>MY6_Solar</v>
      </c>
      <c r="T436" s="1" t="s">
        <v>893</v>
      </c>
      <c r="U436" s="5" t="s">
        <v>784</v>
      </c>
      <c r="V436" s="1" t="s">
        <v>881</v>
      </c>
    </row>
    <row r="437" spans="14:22">
      <c r="N437" s="2" t="s">
        <v>1361</v>
      </c>
      <c r="O437" s="10" t="s">
        <v>38</v>
      </c>
      <c r="P437" s="2" t="str">
        <f t="shared" si="24"/>
        <v>UTCL</v>
      </c>
      <c r="Q437" s="1">
        <v>255.2</v>
      </c>
      <c r="R437" s="11">
        <f t="shared" ca="1" si="25"/>
        <v>1.5187764089745878E-3</v>
      </c>
      <c r="S437" s="5" t="str">
        <f t="shared" si="26"/>
        <v>MY6_Solar</v>
      </c>
      <c r="T437" s="1" t="s">
        <v>893</v>
      </c>
      <c r="U437" s="5" t="s">
        <v>784</v>
      </c>
      <c r="V437" s="1" t="s">
        <v>881</v>
      </c>
    </row>
    <row r="438" spans="14:22">
      <c r="N438" s="2" t="s">
        <v>1362</v>
      </c>
      <c r="O438" s="10" t="s">
        <v>38</v>
      </c>
      <c r="P438" s="2" t="str">
        <f t="shared" si="24"/>
        <v>UTCL</v>
      </c>
      <c r="Q438" s="1">
        <v>255.2</v>
      </c>
      <c r="R438" s="11">
        <f t="shared" ca="1" si="25"/>
        <v>1.5187764089745878E-3</v>
      </c>
      <c r="S438" s="5" t="str">
        <f t="shared" si="26"/>
        <v>MY6_Solar</v>
      </c>
      <c r="T438" s="1" t="s">
        <v>893</v>
      </c>
      <c r="U438" s="5" t="s">
        <v>784</v>
      </c>
      <c r="V438" s="1" t="s">
        <v>881</v>
      </c>
    </row>
    <row r="439" spans="14:22">
      <c r="N439" s="2" t="s">
        <v>1363</v>
      </c>
      <c r="O439" s="10" t="s">
        <v>38</v>
      </c>
      <c r="P439" s="2" t="str">
        <f t="shared" si="24"/>
        <v>UTCL</v>
      </c>
      <c r="Q439" s="1">
        <v>255.2</v>
      </c>
      <c r="R439" s="11">
        <f t="shared" ca="1" si="25"/>
        <v>1.5187764089745878E-3</v>
      </c>
      <c r="S439" s="5" t="str">
        <f t="shared" si="26"/>
        <v>MY6_Solar</v>
      </c>
      <c r="T439" s="1" t="s">
        <v>893</v>
      </c>
      <c r="U439" s="5" t="s">
        <v>784</v>
      </c>
      <c r="V439" s="1" t="s">
        <v>881</v>
      </c>
    </row>
    <row r="440" spans="14:22">
      <c r="N440" s="2" t="s">
        <v>1364</v>
      </c>
      <c r="O440" s="10" t="s">
        <v>38</v>
      </c>
      <c r="P440" s="2" t="str">
        <f t="shared" si="24"/>
        <v>UTCL</v>
      </c>
      <c r="Q440" s="1">
        <v>255.2</v>
      </c>
      <c r="R440" s="11">
        <f t="shared" ca="1" si="25"/>
        <v>1.5187764089745878E-3</v>
      </c>
      <c r="S440" s="5" t="str">
        <f t="shared" si="26"/>
        <v>MY6_Solar</v>
      </c>
      <c r="T440" s="1" t="s">
        <v>893</v>
      </c>
      <c r="U440" s="5" t="s">
        <v>784</v>
      </c>
      <c r="V440" s="1" t="s">
        <v>881</v>
      </c>
    </row>
    <row r="441" spans="14:22">
      <c r="N441" s="2" t="s">
        <v>1365</v>
      </c>
      <c r="O441" s="10" t="s">
        <v>38</v>
      </c>
      <c r="P441" s="2" t="str">
        <f t="shared" si="24"/>
        <v>UTCL</v>
      </c>
      <c r="Q441" s="1">
        <v>255.2</v>
      </c>
      <c r="R441" s="11">
        <f t="shared" ca="1" si="25"/>
        <v>1.5187764089745878E-3</v>
      </c>
      <c r="S441" s="5" t="str">
        <f t="shared" si="26"/>
        <v>MY6_Solar</v>
      </c>
      <c r="T441" s="1" t="s">
        <v>893</v>
      </c>
      <c r="U441" s="5" t="s">
        <v>784</v>
      </c>
      <c r="V441" s="1" t="s">
        <v>881</v>
      </c>
    </row>
    <row r="442" spans="14:22">
      <c r="N442" s="2" t="s">
        <v>1366</v>
      </c>
      <c r="O442" s="10" t="s">
        <v>38</v>
      </c>
      <c r="P442" s="2" t="str">
        <f t="shared" si="24"/>
        <v>UTCL</v>
      </c>
      <c r="Q442" s="1">
        <v>255.2</v>
      </c>
      <c r="R442" s="11">
        <f t="shared" ca="1" si="25"/>
        <v>1.5187764089745878E-3</v>
      </c>
      <c r="S442" s="5" t="str">
        <f t="shared" si="26"/>
        <v>MY6_Solar</v>
      </c>
      <c r="T442" s="1" t="s">
        <v>893</v>
      </c>
      <c r="U442" s="5" t="s">
        <v>784</v>
      </c>
      <c r="V442" s="1" t="s">
        <v>881</v>
      </c>
    </row>
    <row r="443" spans="14:22">
      <c r="N443" s="2" t="s">
        <v>1367</v>
      </c>
      <c r="O443" s="10" t="s">
        <v>38</v>
      </c>
      <c r="P443" s="2" t="str">
        <f t="shared" si="24"/>
        <v>UTCL</v>
      </c>
      <c r="Q443" s="1">
        <v>255.2</v>
      </c>
      <c r="R443" s="11">
        <f t="shared" ca="1" si="25"/>
        <v>1.5187764089745878E-3</v>
      </c>
      <c r="S443" s="5" t="str">
        <f t="shared" si="26"/>
        <v>MY6_Solar</v>
      </c>
      <c r="T443" s="1" t="s">
        <v>893</v>
      </c>
      <c r="U443" s="5" t="s">
        <v>784</v>
      </c>
      <c r="V443" s="1" t="s">
        <v>881</v>
      </c>
    </row>
    <row r="444" spans="14:22">
      <c r="N444" s="2" t="s">
        <v>1368</v>
      </c>
      <c r="O444" s="10" t="s">
        <v>38</v>
      </c>
      <c r="P444" s="2" t="str">
        <f t="shared" si="24"/>
        <v>UTCL</v>
      </c>
      <c r="Q444" s="1">
        <v>255.2</v>
      </c>
      <c r="R444" s="11">
        <f t="shared" ca="1" si="25"/>
        <v>1.5187764089745878E-3</v>
      </c>
      <c r="S444" s="5" t="str">
        <f t="shared" si="26"/>
        <v>MY6_Solar</v>
      </c>
      <c r="T444" s="1" t="s">
        <v>893</v>
      </c>
      <c r="U444" s="5" t="s">
        <v>784</v>
      </c>
      <c r="V444" s="1" t="s">
        <v>881</v>
      </c>
    </row>
    <row r="445" spans="14:22">
      <c r="N445" s="2" t="s">
        <v>1369</v>
      </c>
      <c r="O445" s="10" t="s">
        <v>38</v>
      </c>
      <c r="P445" s="2" t="str">
        <f t="shared" si="24"/>
        <v>UTCL</v>
      </c>
      <c r="Q445" s="1">
        <v>255.2</v>
      </c>
      <c r="R445" s="11">
        <f t="shared" ca="1" si="25"/>
        <v>1.5187764089745878E-3</v>
      </c>
      <c r="S445" s="5" t="str">
        <f t="shared" si="26"/>
        <v>MY6_Solar</v>
      </c>
      <c r="T445" s="1" t="s">
        <v>893</v>
      </c>
      <c r="U445" s="5" t="s">
        <v>784</v>
      </c>
      <c r="V445" s="1" t="s">
        <v>881</v>
      </c>
    </row>
    <row r="446" spans="14:22">
      <c r="N446" s="2" t="s">
        <v>1370</v>
      </c>
      <c r="O446" s="10" t="s">
        <v>38</v>
      </c>
      <c r="P446" s="2" t="str">
        <f t="shared" si="24"/>
        <v>UTCL</v>
      </c>
      <c r="Q446" s="1">
        <v>255.2</v>
      </c>
      <c r="R446" s="11">
        <f t="shared" ca="1" si="25"/>
        <v>1.5187764089745878E-3</v>
      </c>
      <c r="S446" s="5" t="str">
        <f t="shared" si="26"/>
        <v>MY6_Solar</v>
      </c>
      <c r="T446" s="1" t="s">
        <v>893</v>
      </c>
      <c r="U446" s="5" t="s">
        <v>784</v>
      </c>
      <c r="V446" s="1" t="s">
        <v>881</v>
      </c>
    </row>
    <row r="447" spans="14:22">
      <c r="N447" s="2" t="s">
        <v>1371</v>
      </c>
      <c r="O447" s="10" t="s">
        <v>38</v>
      </c>
      <c r="P447" s="2" t="str">
        <f t="shared" si="24"/>
        <v>UTCL</v>
      </c>
      <c r="Q447" s="1">
        <v>255.2</v>
      </c>
      <c r="R447" s="11">
        <f t="shared" ca="1" si="25"/>
        <v>1.5187764089745878E-3</v>
      </c>
      <c r="S447" s="5" t="str">
        <f t="shared" si="26"/>
        <v>MY6_Solar</v>
      </c>
      <c r="T447" s="1" t="s">
        <v>893</v>
      </c>
      <c r="U447" s="5" t="s">
        <v>784</v>
      </c>
      <c r="V447" s="1" t="s">
        <v>881</v>
      </c>
    </row>
    <row r="448" spans="14:22">
      <c r="N448" s="2" t="s">
        <v>1372</v>
      </c>
      <c r="O448" s="10" t="s">
        <v>38</v>
      </c>
      <c r="P448" s="2" t="str">
        <f t="shared" si="24"/>
        <v>UTCL</v>
      </c>
      <c r="Q448" s="1">
        <v>223.3</v>
      </c>
      <c r="R448" s="11">
        <f t="shared" ca="1" si="25"/>
        <v>1.3289293578527645E-3</v>
      </c>
      <c r="S448" s="5" t="str">
        <f t="shared" si="26"/>
        <v>MY6_Solar</v>
      </c>
      <c r="T448" s="1" t="s">
        <v>893</v>
      </c>
      <c r="U448" s="5" t="s">
        <v>784</v>
      </c>
      <c r="V448" s="1" t="s">
        <v>881</v>
      </c>
    </row>
    <row r="449" spans="14:22">
      <c r="N449" s="2" t="s">
        <v>1373</v>
      </c>
      <c r="O449" s="10" t="s">
        <v>38</v>
      </c>
      <c r="P449" s="2" t="str">
        <f t="shared" si="24"/>
        <v>UTCL</v>
      </c>
      <c r="Q449" s="1">
        <v>255.2</v>
      </c>
      <c r="R449" s="11">
        <f t="shared" ca="1" si="25"/>
        <v>1.5187764089745878E-3</v>
      </c>
      <c r="S449" s="5" t="str">
        <f t="shared" si="26"/>
        <v>MY6_Solar</v>
      </c>
      <c r="T449" s="1" t="s">
        <v>893</v>
      </c>
      <c r="U449" s="5" t="s">
        <v>784</v>
      </c>
      <c r="V449" s="1" t="s">
        <v>881</v>
      </c>
    </row>
    <row r="450" spans="14:22">
      <c r="N450" s="2" t="s">
        <v>1374</v>
      </c>
      <c r="O450" s="10" t="s">
        <v>38</v>
      </c>
      <c r="P450" s="2" t="str">
        <f t="shared" si="24"/>
        <v>UTCL</v>
      </c>
      <c r="Q450" s="1">
        <v>255.2</v>
      </c>
      <c r="R450" s="11">
        <f t="shared" ca="1" si="25"/>
        <v>1.5187764089745878E-3</v>
      </c>
      <c r="S450" s="5" t="str">
        <f t="shared" si="26"/>
        <v>MY6_Solar</v>
      </c>
      <c r="T450" s="1" t="s">
        <v>893</v>
      </c>
      <c r="U450" s="5" t="s">
        <v>784</v>
      </c>
      <c r="V450" s="1" t="s">
        <v>881</v>
      </c>
    </row>
    <row r="451" spans="14:22">
      <c r="N451" s="2" t="s">
        <v>1375</v>
      </c>
      <c r="O451" s="10" t="s">
        <v>38</v>
      </c>
      <c r="P451" s="2" t="str">
        <f t="shared" si="24"/>
        <v>UTCL</v>
      </c>
      <c r="Q451" s="1">
        <v>255.2</v>
      </c>
      <c r="R451" s="11">
        <f t="shared" ca="1" si="25"/>
        <v>1.5187764089745878E-3</v>
      </c>
      <c r="S451" s="5" t="str">
        <f t="shared" si="26"/>
        <v>MY6_Solar</v>
      </c>
      <c r="T451" s="1" t="s">
        <v>893</v>
      </c>
      <c r="U451" s="5" t="s">
        <v>784</v>
      </c>
      <c r="V451" s="1" t="s">
        <v>881</v>
      </c>
    </row>
    <row r="452" spans="14:22">
      <c r="N452" s="2" t="s">
        <v>1376</v>
      </c>
      <c r="O452" s="10" t="s">
        <v>38</v>
      </c>
      <c r="P452" s="2" t="str">
        <f t="shared" si="24"/>
        <v>UTCL</v>
      </c>
      <c r="Q452" s="1">
        <v>255.2</v>
      </c>
      <c r="R452" s="11">
        <f t="shared" ca="1" si="25"/>
        <v>1.5187764089745878E-3</v>
      </c>
      <c r="S452" s="5" t="str">
        <f t="shared" si="26"/>
        <v>MY6_Solar</v>
      </c>
      <c r="T452" s="1" t="s">
        <v>893</v>
      </c>
      <c r="U452" s="5" t="s">
        <v>784</v>
      </c>
      <c r="V452" s="1" t="s">
        <v>881</v>
      </c>
    </row>
    <row r="453" spans="14:22">
      <c r="N453" s="2" t="s">
        <v>1377</v>
      </c>
      <c r="O453" s="10" t="s">
        <v>38</v>
      </c>
      <c r="P453" s="2" t="str">
        <f t="shared" si="24"/>
        <v>UTCL</v>
      </c>
      <c r="Q453" s="1">
        <v>223.3</v>
      </c>
      <c r="R453" s="11">
        <f t="shared" ca="1" si="25"/>
        <v>1.3289293578527645E-3</v>
      </c>
      <c r="S453" s="5" t="str">
        <f t="shared" si="26"/>
        <v>MY6_Solar</v>
      </c>
      <c r="T453" s="1" t="s">
        <v>893</v>
      </c>
      <c r="U453" s="5" t="s">
        <v>784</v>
      </c>
      <c r="V453" s="1" t="s">
        <v>881</v>
      </c>
    </row>
    <row r="454" spans="14:22">
      <c r="N454" s="2" t="s">
        <v>1378</v>
      </c>
      <c r="O454" s="10" t="s">
        <v>38</v>
      </c>
      <c r="P454" s="2" t="str">
        <f t="shared" si="24"/>
        <v>UTCL</v>
      </c>
      <c r="Q454" s="1">
        <v>255.2</v>
      </c>
      <c r="R454" s="11">
        <f t="shared" ca="1" si="25"/>
        <v>1.5187764089745878E-3</v>
      </c>
      <c r="S454" s="5" t="str">
        <f t="shared" si="26"/>
        <v>MY6_Solar</v>
      </c>
      <c r="T454" s="1" t="s">
        <v>893</v>
      </c>
      <c r="U454" s="5" t="s">
        <v>784</v>
      </c>
      <c r="V454" s="1" t="s">
        <v>881</v>
      </c>
    </row>
    <row r="455" spans="14:22">
      <c r="N455" s="2" t="s">
        <v>1379</v>
      </c>
      <c r="O455" s="10" t="s">
        <v>38</v>
      </c>
      <c r="P455" s="2" t="str">
        <f t="shared" si="24"/>
        <v>UTCL</v>
      </c>
      <c r="Q455" s="1">
        <v>255.2</v>
      </c>
      <c r="R455" s="11">
        <f t="shared" ca="1" si="25"/>
        <v>1.5187764089745878E-3</v>
      </c>
      <c r="S455" s="5" t="str">
        <f t="shared" si="26"/>
        <v>MY6_Solar</v>
      </c>
      <c r="T455" s="1" t="s">
        <v>893</v>
      </c>
      <c r="U455" s="5" t="s">
        <v>784</v>
      </c>
      <c r="V455" s="1" t="s">
        <v>881</v>
      </c>
    </row>
    <row r="456" spans="14:22">
      <c r="N456" s="2" t="s">
        <v>1380</v>
      </c>
      <c r="O456" s="10" t="s">
        <v>38</v>
      </c>
      <c r="P456" s="2" t="str">
        <f t="shared" si="24"/>
        <v>UTCL</v>
      </c>
      <c r="Q456" s="1">
        <v>255.2</v>
      </c>
      <c r="R456" s="11">
        <f t="shared" ca="1" si="25"/>
        <v>1.5187764089745878E-3</v>
      </c>
      <c r="S456" s="5" t="str">
        <f t="shared" si="26"/>
        <v>MY6_Solar</v>
      </c>
      <c r="T456" s="1" t="s">
        <v>893</v>
      </c>
      <c r="U456" s="5" t="s">
        <v>784</v>
      </c>
      <c r="V456" s="1" t="s">
        <v>881</v>
      </c>
    </row>
    <row r="457" spans="14:22">
      <c r="N457" s="2" t="s">
        <v>1381</v>
      </c>
      <c r="O457" s="10" t="s">
        <v>38</v>
      </c>
      <c r="P457" s="2" t="str">
        <f t="shared" si="24"/>
        <v>UTCL</v>
      </c>
      <c r="Q457" s="1">
        <v>287.10000000000002</v>
      </c>
      <c r="R457" s="11">
        <f t="shared" ca="1" si="25"/>
        <v>1.7086234600964115E-3</v>
      </c>
      <c r="S457" s="5" t="str">
        <f t="shared" si="26"/>
        <v>MY6_Solar</v>
      </c>
      <c r="T457" s="1" t="s">
        <v>893</v>
      </c>
      <c r="U457" s="5" t="s">
        <v>784</v>
      </c>
      <c r="V457" s="1" t="s">
        <v>881</v>
      </c>
    </row>
    <row r="458" spans="14:22">
      <c r="N458" s="2" t="s">
        <v>1382</v>
      </c>
      <c r="O458" s="10" t="s">
        <v>38</v>
      </c>
      <c r="P458" s="2" t="str">
        <f t="shared" si="24"/>
        <v>UTCL</v>
      </c>
      <c r="Q458" s="1">
        <v>287.10000000000002</v>
      </c>
      <c r="R458" s="11">
        <f t="shared" ca="1" si="25"/>
        <v>1.7086234600964115E-3</v>
      </c>
      <c r="S458" s="5" t="str">
        <f t="shared" si="26"/>
        <v>MY6_Solar</v>
      </c>
      <c r="T458" s="1" t="s">
        <v>893</v>
      </c>
      <c r="U458" s="5" t="s">
        <v>784</v>
      </c>
      <c r="V458" s="1" t="s">
        <v>881</v>
      </c>
    </row>
    <row r="459" spans="14:22">
      <c r="N459" s="2" t="s">
        <v>1383</v>
      </c>
      <c r="O459" s="10" t="s">
        <v>38</v>
      </c>
      <c r="P459" s="2" t="str">
        <f t="shared" si="24"/>
        <v>UTCL</v>
      </c>
      <c r="Q459" s="1">
        <v>239.25</v>
      </c>
      <c r="R459" s="11">
        <f t="shared" ca="1" si="25"/>
        <v>1.4238528834136762E-3</v>
      </c>
      <c r="S459" s="5" t="str">
        <f t="shared" si="26"/>
        <v>MY6_Solar</v>
      </c>
      <c r="T459" s="1" t="s">
        <v>893</v>
      </c>
      <c r="U459" s="5" t="s">
        <v>784</v>
      </c>
      <c r="V459" s="1" t="s">
        <v>881</v>
      </c>
    </row>
    <row r="460" spans="14:22">
      <c r="N460" s="2" t="s">
        <v>1384</v>
      </c>
      <c r="O460" s="10" t="s">
        <v>38</v>
      </c>
      <c r="P460" s="2" t="str">
        <f t="shared" si="24"/>
        <v>UTCL</v>
      </c>
      <c r="Q460" s="1">
        <v>287.10000000000002</v>
      </c>
      <c r="R460" s="11">
        <f t="shared" ca="1" si="25"/>
        <v>1.7086234600964115E-3</v>
      </c>
      <c r="S460" s="5" t="str">
        <f t="shared" si="26"/>
        <v>MY6_Solar</v>
      </c>
      <c r="T460" s="1" t="s">
        <v>893</v>
      </c>
      <c r="U460" s="5" t="s">
        <v>784</v>
      </c>
      <c r="V460" s="1" t="s">
        <v>881</v>
      </c>
    </row>
    <row r="461" spans="14:22">
      <c r="N461" s="2" t="s">
        <v>1385</v>
      </c>
      <c r="O461" s="10" t="s">
        <v>38</v>
      </c>
      <c r="P461" s="2" t="str">
        <f t="shared" ref="P461:P524" si="27">_xlfn.XLOOKUP(O461,AE:AE,AF:AF)</f>
        <v>UTCL</v>
      </c>
      <c r="Q461" s="1">
        <v>271.14999999999998</v>
      </c>
      <c r="R461" s="11">
        <f t="shared" ca="1" si="25"/>
        <v>1.6136999345354995E-3</v>
      </c>
      <c r="S461" s="5" t="str">
        <f t="shared" si="26"/>
        <v>MY6_Solar</v>
      </c>
      <c r="T461" s="1" t="s">
        <v>893</v>
      </c>
      <c r="U461" s="5" t="s">
        <v>784</v>
      </c>
      <c r="V461" s="1" t="s">
        <v>881</v>
      </c>
    </row>
    <row r="462" spans="14:22">
      <c r="N462" s="2" t="s">
        <v>1386</v>
      </c>
      <c r="O462" s="10" t="s">
        <v>38</v>
      </c>
      <c r="P462" s="2" t="str">
        <f t="shared" si="27"/>
        <v>UTCL</v>
      </c>
      <c r="Q462" s="1">
        <v>255.2</v>
      </c>
      <c r="R462" s="11">
        <f t="shared" ca="1" si="25"/>
        <v>1.5187764089745878E-3</v>
      </c>
      <c r="S462" s="5" t="str">
        <f t="shared" si="26"/>
        <v>MY6_Solar</v>
      </c>
      <c r="T462" s="1" t="s">
        <v>893</v>
      </c>
      <c r="U462" s="5" t="s">
        <v>784</v>
      </c>
      <c r="V462" s="1" t="s">
        <v>881</v>
      </c>
    </row>
    <row r="463" spans="14:22">
      <c r="N463" s="2" t="s">
        <v>1387</v>
      </c>
      <c r="O463" s="10" t="s">
        <v>38</v>
      </c>
      <c r="P463" s="2" t="str">
        <f t="shared" si="27"/>
        <v>UTCL</v>
      </c>
      <c r="Q463" s="1">
        <v>255.2</v>
      </c>
      <c r="R463" s="11">
        <f t="shared" ca="1" si="25"/>
        <v>1.5187764089745878E-3</v>
      </c>
      <c r="S463" s="5" t="str">
        <f t="shared" si="26"/>
        <v>MY6_Solar</v>
      </c>
      <c r="T463" s="1" t="s">
        <v>893</v>
      </c>
      <c r="U463" s="5" t="s">
        <v>784</v>
      </c>
      <c r="V463" s="1" t="s">
        <v>881</v>
      </c>
    </row>
    <row r="464" spans="14:22">
      <c r="N464" s="2" t="s">
        <v>1388</v>
      </c>
      <c r="O464" s="10" t="s">
        <v>38</v>
      </c>
      <c r="P464" s="2" t="str">
        <f t="shared" si="27"/>
        <v>UTCL</v>
      </c>
      <c r="Q464" s="1">
        <v>223.3</v>
      </c>
      <c r="R464" s="11">
        <f t="shared" ca="1" si="25"/>
        <v>1.3289293578527645E-3</v>
      </c>
      <c r="S464" s="5" t="str">
        <f t="shared" si="26"/>
        <v>MY6_Solar</v>
      </c>
      <c r="T464" s="1" t="s">
        <v>893</v>
      </c>
      <c r="U464" s="5" t="s">
        <v>784</v>
      </c>
      <c r="V464" s="1" t="s">
        <v>881</v>
      </c>
    </row>
    <row r="465" spans="14:22">
      <c r="N465" s="2" t="s">
        <v>1389</v>
      </c>
      <c r="O465" s="10" t="s">
        <v>38</v>
      </c>
      <c r="P465" s="2" t="str">
        <f t="shared" si="27"/>
        <v>UTCL</v>
      </c>
      <c r="Q465" s="1">
        <v>127.6</v>
      </c>
      <c r="R465" s="11">
        <f t="shared" ca="1" si="25"/>
        <v>7.5938820448729391E-4</v>
      </c>
      <c r="S465" s="5" t="str">
        <f t="shared" si="26"/>
        <v>MY6_Solar</v>
      </c>
      <c r="T465" s="1" t="s">
        <v>893</v>
      </c>
      <c r="U465" s="5" t="s">
        <v>784</v>
      </c>
      <c r="V465" s="1" t="s">
        <v>881</v>
      </c>
    </row>
    <row r="466" spans="14:22">
      <c r="N466" s="2" t="s">
        <v>1390</v>
      </c>
      <c r="O466" s="10" t="s">
        <v>38</v>
      </c>
      <c r="P466" s="2" t="str">
        <f t="shared" si="27"/>
        <v>UTCL</v>
      </c>
      <c r="Q466" s="1">
        <v>175.45</v>
      </c>
      <c r="R466" s="11">
        <f t="shared" ca="1" si="25"/>
        <v>1.0441587811700292E-3</v>
      </c>
      <c r="S466" s="5" t="str">
        <f t="shared" si="26"/>
        <v>MY6_Solar</v>
      </c>
      <c r="T466" s="1" t="s">
        <v>893</v>
      </c>
      <c r="U466" s="5" t="s">
        <v>784</v>
      </c>
      <c r="V466" s="1" t="s">
        <v>881</v>
      </c>
    </row>
    <row r="467" spans="14:22">
      <c r="N467" s="2" t="s">
        <v>1391</v>
      </c>
      <c r="O467" s="10" t="s">
        <v>38</v>
      </c>
      <c r="P467" s="2" t="str">
        <f t="shared" si="27"/>
        <v>UTCL</v>
      </c>
      <c r="Q467" s="1">
        <v>255.2</v>
      </c>
      <c r="R467" s="11">
        <f t="shared" ca="1" si="25"/>
        <v>1.5187764089745878E-3</v>
      </c>
      <c r="S467" s="5" t="str">
        <f t="shared" si="26"/>
        <v>MY6_Solar</v>
      </c>
      <c r="T467" s="1" t="s">
        <v>893</v>
      </c>
      <c r="U467" s="5" t="s">
        <v>784</v>
      </c>
      <c r="V467" s="1" t="s">
        <v>881</v>
      </c>
    </row>
    <row r="468" spans="14:22">
      <c r="N468" s="2" t="s">
        <v>1392</v>
      </c>
      <c r="O468" s="10" t="s">
        <v>38</v>
      </c>
      <c r="P468" s="2" t="str">
        <f t="shared" si="27"/>
        <v>UTCL</v>
      </c>
      <c r="Q468" s="1">
        <v>159.5</v>
      </c>
      <c r="R468" s="11">
        <f t="shared" ca="1" si="25"/>
        <v>9.4923525560911741E-4</v>
      </c>
      <c r="S468" s="5" t="str">
        <f t="shared" si="26"/>
        <v>MY6_Solar</v>
      </c>
      <c r="T468" s="1" t="s">
        <v>893</v>
      </c>
      <c r="U468" s="5" t="s">
        <v>784</v>
      </c>
      <c r="V468" s="1" t="s">
        <v>881</v>
      </c>
    </row>
    <row r="469" spans="14:22">
      <c r="N469" s="2" t="s">
        <v>1393</v>
      </c>
      <c r="O469" s="10" t="s">
        <v>38</v>
      </c>
      <c r="P469" s="2" t="str">
        <f t="shared" si="27"/>
        <v>UTCL</v>
      </c>
      <c r="Q469" s="1">
        <v>255.2</v>
      </c>
      <c r="R469" s="11">
        <f t="shared" ca="1" si="25"/>
        <v>1.5187764089745878E-3</v>
      </c>
      <c r="S469" s="5" t="str">
        <f t="shared" si="26"/>
        <v>MY6_Solar</v>
      </c>
      <c r="T469" s="1" t="s">
        <v>893</v>
      </c>
      <c r="U469" s="5" t="s">
        <v>784</v>
      </c>
      <c r="V469" s="1" t="s">
        <v>881</v>
      </c>
    </row>
    <row r="470" spans="14:22">
      <c r="N470" s="2" t="s">
        <v>1394</v>
      </c>
      <c r="O470" s="10" t="s">
        <v>38</v>
      </c>
      <c r="P470" s="2" t="str">
        <f t="shared" si="27"/>
        <v>UTCL</v>
      </c>
      <c r="Q470" s="1">
        <v>255.2</v>
      </c>
      <c r="R470" s="11">
        <f t="shared" ca="1" si="25"/>
        <v>1.5187764089745878E-3</v>
      </c>
      <c r="S470" s="5" t="str">
        <f t="shared" si="26"/>
        <v>MY6_Solar</v>
      </c>
      <c r="T470" s="1" t="s">
        <v>893</v>
      </c>
      <c r="U470" s="5" t="s">
        <v>784</v>
      </c>
      <c r="V470" s="1" t="s">
        <v>881</v>
      </c>
    </row>
    <row r="471" spans="14:22">
      <c r="N471" s="2" t="s">
        <v>1395</v>
      </c>
      <c r="O471" s="10" t="s">
        <v>38</v>
      </c>
      <c r="P471" s="2" t="str">
        <f t="shared" si="27"/>
        <v>UTCL</v>
      </c>
      <c r="Q471" s="1">
        <v>191.4</v>
      </c>
      <c r="R471" s="11">
        <f t="shared" ca="1" si="25"/>
        <v>1.139082306730941E-3</v>
      </c>
      <c r="S471" s="5" t="str">
        <f t="shared" si="26"/>
        <v>MY6_Solar</v>
      </c>
      <c r="T471" s="1" t="s">
        <v>893</v>
      </c>
      <c r="U471" s="5" t="s">
        <v>784</v>
      </c>
      <c r="V471" s="1" t="s">
        <v>881</v>
      </c>
    </row>
    <row r="472" spans="14:22">
      <c r="N472" s="2" t="s">
        <v>1396</v>
      </c>
      <c r="O472" s="10" t="s">
        <v>38</v>
      </c>
      <c r="P472" s="2" t="str">
        <f t="shared" si="27"/>
        <v>UTCL</v>
      </c>
      <c r="Q472" s="1">
        <v>271.14999999999998</v>
      </c>
      <c r="R472" s="11">
        <f t="shared" ref="R472:R535" ca="1" si="28">Q472/$AC$4</f>
        <v>1.6136999345354995E-3</v>
      </c>
      <c r="S472" s="5" t="str">
        <f t="shared" si="26"/>
        <v>MY6_Solar</v>
      </c>
      <c r="T472" s="1" t="s">
        <v>893</v>
      </c>
      <c r="U472" s="5" t="s">
        <v>784</v>
      </c>
      <c r="V472" s="1" t="s">
        <v>881</v>
      </c>
    </row>
    <row r="473" spans="14:22">
      <c r="N473" s="2" t="s">
        <v>1397</v>
      </c>
      <c r="O473" s="10" t="s">
        <v>38</v>
      </c>
      <c r="P473" s="2" t="str">
        <f t="shared" si="27"/>
        <v>UTCL</v>
      </c>
      <c r="Q473" s="1">
        <v>255.2</v>
      </c>
      <c r="R473" s="11">
        <f t="shared" ca="1" si="28"/>
        <v>1.5187764089745878E-3</v>
      </c>
      <c r="S473" s="5" t="str">
        <f t="shared" si="26"/>
        <v>MY6_Solar</v>
      </c>
      <c r="T473" s="1" t="s">
        <v>893</v>
      </c>
      <c r="U473" s="5" t="s">
        <v>784</v>
      </c>
      <c r="V473" s="1" t="s">
        <v>881</v>
      </c>
    </row>
    <row r="474" spans="14:22">
      <c r="N474" s="2" t="s">
        <v>1398</v>
      </c>
      <c r="O474" s="10" t="s">
        <v>38</v>
      </c>
      <c r="P474" s="2" t="str">
        <f t="shared" si="27"/>
        <v>UTCL</v>
      </c>
      <c r="Q474" s="1">
        <v>255.2</v>
      </c>
      <c r="R474" s="11">
        <f t="shared" ca="1" si="28"/>
        <v>1.5187764089745878E-3</v>
      </c>
      <c r="S474" s="5" t="str">
        <f t="shared" si="26"/>
        <v>MY6_Solar</v>
      </c>
      <c r="T474" s="1" t="s">
        <v>893</v>
      </c>
      <c r="U474" s="5" t="s">
        <v>784</v>
      </c>
      <c r="V474" s="1" t="s">
        <v>881</v>
      </c>
    </row>
    <row r="475" spans="14:22">
      <c r="N475" s="2" t="s">
        <v>1399</v>
      </c>
      <c r="O475" s="10" t="s">
        <v>38</v>
      </c>
      <c r="P475" s="2" t="str">
        <f t="shared" si="27"/>
        <v>UTCL</v>
      </c>
      <c r="Q475" s="1">
        <v>255.2</v>
      </c>
      <c r="R475" s="11">
        <f t="shared" ca="1" si="28"/>
        <v>1.5187764089745878E-3</v>
      </c>
      <c r="S475" s="5" t="str">
        <f t="shared" si="26"/>
        <v>MY6_Solar</v>
      </c>
      <c r="T475" s="1" t="s">
        <v>893</v>
      </c>
      <c r="U475" s="5" t="s">
        <v>784</v>
      </c>
      <c r="V475" s="1" t="s">
        <v>881</v>
      </c>
    </row>
    <row r="476" spans="14:22">
      <c r="N476" s="2" t="s">
        <v>1400</v>
      </c>
      <c r="O476" s="10" t="s">
        <v>38</v>
      </c>
      <c r="P476" s="2" t="str">
        <f t="shared" si="27"/>
        <v>UTCL</v>
      </c>
      <c r="Q476" s="1">
        <v>255.2</v>
      </c>
      <c r="R476" s="11">
        <f t="shared" ca="1" si="28"/>
        <v>1.5187764089745878E-3</v>
      </c>
      <c r="S476" s="5" t="str">
        <f t="shared" si="26"/>
        <v>MY6_Solar</v>
      </c>
      <c r="T476" s="1" t="s">
        <v>893</v>
      </c>
      <c r="U476" s="5" t="s">
        <v>784</v>
      </c>
      <c r="V476" s="1" t="s">
        <v>881</v>
      </c>
    </row>
    <row r="477" spans="14:22">
      <c r="N477" s="2" t="s">
        <v>1401</v>
      </c>
      <c r="O477" s="10" t="s">
        <v>38</v>
      </c>
      <c r="P477" s="2" t="str">
        <f t="shared" si="27"/>
        <v>UTCL</v>
      </c>
      <c r="Q477" s="1">
        <v>287.10000000000002</v>
      </c>
      <c r="R477" s="11">
        <f t="shared" ca="1" si="28"/>
        <v>1.7086234600964115E-3</v>
      </c>
      <c r="S477" s="5" t="str">
        <f t="shared" si="26"/>
        <v>MY6_Solar</v>
      </c>
      <c r="T477" s="1" t="s">
        <v>893</v>
      </c>
      <c r="U477" s="5" t="s">
        <v>784</v>
      </c>
      <c r="V477" s="1" t="s">
        <v>881</v>
      </c>
    </row>
    <row r="478" spans="14:22">
      <c r="N478" s="2" t="s">
        <v>1402</v>
      </c>
      <c r="O478" s="10" t="s">
        <v>38</v>
      </c>
      <c r="P478" s="2" t="str">
        <f t="shared" si="27"/>
        <v>UTCL</v>
      </c>
      <c r="Q478" s="1">
        <v>255.2</v>
      </c>
      <c r="R478" s="11">
        <f t="shared" ca="1" si="28"/>
        <v>1.5187764089745878E-3</v>
      </c>
      <c r="S478" s="5" t="str">
        <f t="shared" si="26"/>
        <v>MY6_Solar</v>
      </c>
      <c r="T478" s="1" t="s">
        <v>893</v>
      </c>
      <c r="U478" s="5" t="s">
        <v>784</v>
      </c>
      <c r="V478" s="1" t="s">
        <v>881</v>
      </c>
    </row>
    <row r="479" spans="14:22">
      <c r="N479" s="2" t="s">
        <v>1403</v>
      </c>
      <c r="O479" s="10" t="s">
        <v>38</v>
      </c>
      <c r="P479" s="2" t="str">
        <f t="shared" si="27"/>
        <v>UTCL</v>
      </c>
      <c r="Q479" s="1">
        <v>255.2</v>
      </c>
      <c r="R479" s="11">
        <f t="shared" ca="1" si="28"/>
        <v>1.5187764089745878E-3</v>
      </c>
      <c r="S479" s="5" t="str">
        <f t="shared" si="26"/>
        <v>MY6_Solar</v>
      </c>
      <c r="T479" s="1" t="s">
        <v>893</v>
      </c>
      <c r="U479" s="5" t="s">
        <v>784</v>
      </c>
      <c r="V479" s="1" t="s">
        <v>881</v>
      </c>
    </row>
    <row r="480" spans="14:22">
      <c r="N480" s="2" t="s">
        <v>1404</v>
      </c>
      <c r="O480" s="10" t="s">
        <v>38</v>
      </c>
      <c r="P480" s="2" t="str">
        <f t="shared" si="27"/>
        <v>UTCL</v>
      </c>
      <c r="Q480" s="1">
        <v>287.10000000000002</v>
      </c>
      <c r="R480" s="11">
        <f t="shared" ca="1" si="28"/>
        <v>1.7086234600964115E-3</v>
      </c>
      <c r="S480" s="5" t="str">
        <f t="shared" si="26"/>
        <v>MY6_Solar</v>
      </c>
      <c r="T480" s="1" t="s">
        <v>893</v>
      </c>
      <c r="U480" s="5" t="s">
        <v>784</v>
      </c>
      <c r="V480" s="1" t="s">
        <v>881</v>
      </c>
    </row>
    <row r="481" spans="14:22">
      <c r="N481" s="2" t="s">
        <v>1405</v>
      </c>
      <c r="O481" s="10" t="s">
        <v>38</v>
      </c>
      <c r="P481" s="2" t="str">
        <f t="shared" si="27"/>
        <v>UTCL</v>
      </c>
      <c r="Q481" s="1">
        <v>255.2</v>
      </c>
      <c r="R481" s="11">
        <f t="shared" ca="1" si="28"/>
        <v>1.5187764089745878E-3</v>
      </c>
      <c r="S481" s="5" t="str">
        <f t="shared" si="26"/>
        <v>MY6_Solar</v>
      </c>
      <c r="T481" s="1" t="s">
        <v>893</v>
      </c>
      <c r="U481" s="5" t="s">
        <v>784</v>
      </c>
      <c r="V481" s="1" t="s">
        <v>881</v>
      </c>
    </row>
    <row r="482" spans="14:22">
      <c r="N482" s="2" t="s">
        <v>1406</v>
      </c>
      <c r="O482" s="10" t="s">
        <v>38</v>
      </c>
      <c r="P482" s="2" t="str">
        <f t="shared" si="27"/>
        <v>UTCL</v>
      </c>
      <c r="Q482" s="1">
        <v>287.10000000000002</v>
      </c>
      <c r="R482" s="11">
        <f t="shared" ca="1" si="28"/>
        <v>1.7086234600964115E-3</v>
      </c>
      <c r="S482" s="5" t="str">
        <f t="shared" si="26"/>
        <v>MY6_Solar</v>
      </c>
      <c r="T482" s="1" t="s">
        <v>893</v>
      </c>
      <c r="U482" s="5" t="s">
        <v>784</v>
      </c>
      <c r="V482" s="1" t="s">
        <v>881</v>
      </c>
    </row>
    <row r="483" spans="14:22">
      <c r="N483" s="2" t="s">
        <v>1407</v>
      </c>
      <c r="O483" s="10" t="s">
        <v>38</v>
      </c>
      <c r="P483" s="2" t="str">
        <f t="shared" si="27"/>
        <v>UTCL</v>
      </c>
      <c r="Q483" s="1">
        <v>255.2</v>
      </c>
      <c r="R483" s="11">
        <f t="shared" ca="1" si="28"/>
        <v>1.5187764089745878E-3</v>
      </c>
      <c r="S483" s="5" t="str">
        <f t="shared" si="26"/>
        <v>MY6_Solar</v>
      </c>
      <c r="T483" s="1" t="s">
        <v>893</v>
      </c>
      <c r="U483" s="5" t="s">
        <v>784</v>
      </c>
      <c r="V483" s="1" t="s">
        <v>881</v>
      </c>
    </row>
    <row r="484" spans="14:22">
      <c r="N484" s="2" t="s">
        <v>1408</v>
      </c>
      <c r="O484" s="10" t="s">
        <v>38</v>
      </c>
      <c r="P484" s="2" t="str">
        <f t="shared" si="27"/>
        <v>UTCL</v>
      </c>
      <c r="Q484" s="1">
        <v>255.2</v>
      </c>
      <c r="R484" s="11">
        <f t="shared" ca="1" si="28"/>
        <v>1.5187764089745878E-3</v>
      </c>
      <c r="S484" s="5" t="str">
        <f t="shared" si="26"/>
        <v>MY6_Solar</v>
      </c>
      <c r="T484" s="1" t="s">
        <v>893</v>
      </c>
      <c r="U484" s="5" t="s">
        <v>784</v>
      </c>
      <c r="V484" s="1" t="s">
        <v>881</v>
      </c>
    </row>
    <row r="485" spans="14:22">
      <c r="N485" s="2" t="s">
        <v>1409</v>
      </c>
      <c r="O485" s="10" t="s">
        <v>38</v>
      </c>
      <c r="P485" s="2" t="str">
        <f t="shared" si="27"/>
        <v>UTCL</v>
      </c>
      <c r="Q485" s="1">
        <v>287.10000000000002</v>
      </c>
      <c r="R485" s="11">
        <f t="shared" ca="1" si="28"/>
        <v>1.7086234600964115E-3</v>
      </c>
      <c r="S485" s="5" t="str">
        <f t="shared" si="26"/>
        <v>MY6_Solar</v>
      </c>
      <c r="T485" s="1" t="s">
        <v>893</v>
      </c>
      <c r="U485" s="5" t="s">
        <v>784</v>
      </c>
      <c r="V485" s="1" t="s">
        <v>881</v>
      </c>
    </row>
    <row r="486" spans="14:22">
      <c r="N486" s="2" t="s">
        <v>1410</v>
      </c>
      <c r="O486" s="10" t="s">
        <v>38</v>
      </c>
      <c r="P486" s="2" t="str">
        <f t="shared" si="27"/>
        <v>UTCL</v>
      </c>
      <c r="Q486" s="1">
        <v>255.2</v>
      </c>
      <c r="R486" s="11">
        <f t="shared" ca="1" si="28"/>
        <v>1.5187764089745878E-3</v>
      </c>
      <c r="S486" s="5" t="str">
        <f t="shared" ref="S486:S549" si="29">_xlfn.XLOOKUP(O486,AE:AE,AG:AG)</f>
        <v>MY6_Solar</v>
      </c>
      <c r="T486" s="1" t="s">
        <v>893</v>
      </c>
      <c r="U486" s="5" t="s">
        <v>784</v>
      </c>
      <c r="V486" s="1" t="s">
        <v>881</v>
      </c>
    </row>
    <row r="487" spans="14:22">
      <c r="N487" s="2" t="s">
        <v>1411</v>
      </c>
      <c r="O487" s="10" t="s">
        <v>38</v>
      </c>
      <c r="P487" s="2" t="str">
        <f t="shared" si="27"/>
        <v>UTCL</v>
      </c>
      <c r="Q487" s="1">
        <v>0</v>
      </c>
      <c r="R487" s="11">
        <f t="shared" ca="1" si="28"/>
        <v>0</v>
      </c>
      <c r="S487" s="5" t="str">
        <f t="shared" si="29"/>
        <v>MY6_Solar</v>
      </c>
      <c r="T487" s="1" t="s">
        <v>893</v>
      </c>
      <c r="U487" s="5" t="s">
        <v>784</v>
      </c>
      <c r="V487" s="1" t="s">
        <v>881</v>
      </c>
    </row>
    <row r="488" spans="14:22">
      <c r="N488" s="2" t="s">
        <v>1412</v>
      </c>
      <c r="O488" s="10" t="s">
        <v>38</v>
      </c>
      <c r="P488" s="2" t="str">
        <f t="shared" si="27"/>
        <v>UTCL</v>
      </c>
      <c r="Q488" s="1">
        <v>0</v>
      </c>
      <c r="R488" s="11">
        <f t="shared" ca="1" si="28"/>
        <v>0</v>
      </c>
      <c r="S488" s="5" t="str">
        <f t="shared" si="29"/>
        <v>MY6_Solar</v>
      </c>
      <c r="T488" s="1" t="s">
        <v>893</v>
      </c>
      <c r="U488" s="5" t="s">
        <v>784</v>
      </c>
      <c r="V488" s="1" t="s">
        <v>881</v>
      </c>
    </row>
    <row r="489" spans="14:22">
      <c r="N489" s="2" t="s">
        <v>1413</v>
      </c>
      <c r="O489" s="10" t="s">
        <v>38</v>
      </c>
      <c r="P489" s="2" t="str">
        <f t="shared" si="27"/>
        <v>UTCL</v>
      </c>
      <c r="Q489" s="1">
        <v>0</v>
      </c>
      <c r="R489" s="11">
        <f t="shared" ca="1" si="28"/>
        <v>0</v>
      </c>
      <c r="S489" s="5" t="str">
        <f t="shared" si="29"/>
        <v>MY6_Solar</v>
      </c>
      <c r="T489" s="1" t="s">
        <v>893</v>
      </c>
      <c r="U489" s="5" t="s">
        <v>784</v>
      </c>
      <c r="V489" s="1" t="s">
        <v>881</v>
      </c>
    </row>
    <row r="490" spans="14:22">
      <c r="N490" s="2" t="s">
        <v>1414</v>
      </c>
      <c r="O490" s="10" t="s">
        <v>38</v>
      </c>
      <c r="P490" s="2" t="str">
        <f t="shared" si="27"/>
        <v>UTCL</v>
      </c>
      <c r="Q490" s="1">
        <v>0</v>
      </c>
      <c r="R490" s="11">
        <f t="shared" ca="1" si="28"/>
        <v>0</v>
      </c>
      <c r="S490" s="5" t="str">
        <f t="shared" si="29"/>
        <v>MY6_Solar</v>
      </c>
      <c r="T490" s="1" t="s">
        <v>893</v>
      </c>
      <c r="U490" s="5" t="s">
        <v>784</v>
      </c>
      <c r="V490" s="1" t="s">
        <v>881</v>
      </c>
    </row>
    <row r="491" spans="14:22">
      <c r="N491" s="2" t="s">
        <v>1415</v>
      </c>
      <c r="O491" s="10" t="s">
        <v>38</v>
      </c>
      <c r="P491" s="2" t="str">
        <f t="shared" si="27"/>
        <v>UTCL</v>
      </c>
      <c r="Q491" s="1">
        <v>207.35</v>
      </c>
      <c r="R491" s="11">
        <f t="shared" ca="1" si="28"/>
        <v>1.2340058322918527E-3</v>
      </c>
      <c r="S491" s="5" t="str">
        <f t="shared" si="29"/>
        <v>MY6_Solar</v>
      </c>
      <c r="T491" s="1" t="s">
        <v>893</v>
      </c>
      <c r="U491" s="5" t="s">
        <v>784</v>
      </c>
      <c r="V491" s="1" t="s">
        <v>881</v>
      </c>
    </row>
    <row r="492" spans="14:22">
      <c r="N492" s="2" t="s">
        <v>1416</v>
      </c>
      <c r="O492" s="10" t="s">
        <v>38</v>
      </c>
      <c r="P492" s="2" t="str">
        <f t="shared" si="27"/>
        <v>UTCL</v>
      </c>
      <c r="Q492" s="1">
        <v>255.2</v>
      </c>
      <c r="R492" s="11">
        <f t="shared" ca="1" si="28"/>
        <v>1.5187764089745878E-3</v>
      </c>
      <c r="S492" s="5" t="str">
        <f t="shared" si="29"/>
        <v>MY6_Solar</v>
      </c>
      <c r="T492" s="1" t="s">
        <v>893</v>
      </c>
      <c r="U492" s="5" t="s">
        <v>784</v>
      </c>
      <c r="V492" s="1" t="s">
        <v>881</v>
      </c>
    </row>
    <row r="493" spans="14:22">
      <c r="N493" s="2" t="s">
        <v>1417</v>
      </c>
      <c r="O493" s="10" t="s">
        <v>38</v>
      </c>
      <c r="P493" s="2" t="str">
        <f t="shared" si="27"/>
        <v>UTCL</v>
      </c>
      <c r="Q493" s="1">
        <v>255.2</v>
      </c>
      <c r="R493" s="11">
        <f t="shared" ca="1" si="28"/>
        <v>1.5187764089745878E-3</v>
      </c>
      <c r="S493" s="5" t="str">
        <f t="shared" si="29"/>
        <v>MY6_Solar</v>
      </c>
      <c r="T493" s="1" t="s">
        <v>893</v>
      </c>
      <c r="U493" s="5" t="s">
        <v>784</v>
      </c>
      <c r="V493" s="1" t="s">
        <v>881</v>
      </c>
    </row>
    <row r="494" spans="14:22">
      <c r="N494" s="2" t="s">
        <v>1418</v>
      </c>
      <c r="O494" s="10" t="s">
        <v>38</v>
      </c>
      <c r="P494" s="2" t="str">
        <f t="shared" si="27"/>
        <v>UTCL</v>
      </c>
      <c r="Q494" s="1">
        <v>255.2</v>
      </c>
      <c r="R494" s="11">
        <f t="shared" ca="1" si="28"/>
        <v>1.5187764089745878E-3</v>
      </c>
      <c r="S494" s="5" t="str">
        <f t="shared" si="29"/>
        <v>MY6_Solar</v>
      </c>
      <c r="T494" s="1" t="s">
        <v>893</v>
      </c>
      <c r="U494" s="5" t="s">
        <v>784</v>
      </c>
      <c r="V494" s="1" t="s">
        <v>881</v>
      </c>
    </row>
    <row r="495" spans="14:22">
      <c r="N495" s="2" t="s">
        <v>1419</v>
      </c>
      <c r="O495" s="10" t="s">
        <v>38</v>
      </c>
      <c r="P495" s="2" t="str">
        <f t="shared" si="27"/>
        <v>UTCL</v>
      </c>
      <c r="Q495" s="1">
        <v>255.2</v>
      </c>
      <c r="R495" s="11">
        <f t="shared" ca="1" si="28"/>
        <v>1.5187764089745878E-3</v>
      </c>
      <c r="S495" s="5" t="str">
        <f t="shared" si="29"/>
        <v>MY6_Solar</v>
      </c>
      <c r="T495" s="1" t="s">
        <v>893</v>
      </c>
      <c r="U495" s="5" t="s">
        <v>784</v>
      </c>
      <c r="V495" s="1" t="s">
        <v>881</v>
      </c>
    </row>
    <row r="496" spans="14:22">
      <c r="N496" s="2" t="s">
        <v>1420</v>
      </c>
      <c r="O496" s="10" t="s">
        <v>38</v>
      </c>
      <c r="P496" s="2" t="str">
        <f t="shared" si="27"/>
        <v>UTCL</v>
      </c>
      <c r="Q496" s="1">
        <v>287.10000000000002</v>
      </c>
      <c r="R496" s="11">
        <f t="shared" ca="1" si="28"/>
        <v>1.7086234600964115E-3</v>
      </c>
      <c r="S496" s="5" t="str">
        <f t="shared" si="29"/>
        <v>MY6_Solar</v>
      </c>
      <c r="T496" s="1" t="s">
        <v>893</v>
      </c>
      <c r="U496" s="5" t="s">
        <v>784</v>
      </c>
      <c r="V496" s="1" t="s">
        <v>881</v>
      </c>
    </row>
    <row r="497" spans="14:22">
      <c r="N497" s="2" t="s">
        <v>1421</v>
      </c>
      <c r="O497" s="10" t="s">
        <v>38</v>
      </c>
      <c r="P497" s="2" t="str">
        <f t="shared" si="27"/>
        <v>UTCL</v>
      </c>
      <c r="Q497" s="1">
        <v>191.4</v>
      </c>
      <c r="R497" s="11">
        <f t="shared" ca="1" si="28"/>
        <v>1.139082306730941E-3</v>
      </c>
      <c r="S497" s="5" t="str">
        <f t="shared" si="29"/>
        <v>MY6_Solar</v>
      </c>
      <c r="T497" s="1" t="s">
        <v>893</v>
      </c>
      <c r="U497" s="5" t="s">
        <v>784</v>
      </c>
      <c r="V497" s="1" t="s">
        <v>881</v>
      </c>
    </row>
    <row r="498" spans="14:22">
      <c r="N498" s="2" t="s">
        <v>1422</v>
      </c>
      <c r="O498" s="10" t="s">
        <v>38</v>
      </c>
      <c r="P498" s="2" t="str">
        <f t="shared" si="27"/>
        <v>UTCL</v>
      </c>
      <c r="Q498" s="1">
        <v>287.10000000000002</v>
      </c>
      <c r="R498" s="11">
        <f t="shared" ca="1" si="28"/>
        <v>1.7086234600964115E-3</v>
      </c>
      <c r="S498" s="5" t="str">
        <f t="shared" si="29"/>
        <v>MY6_Solar</v>
      </c>
      <c r="T498" s="1" t="s">
        <v>893</v>
      </c>
      <c r="U498" s="5" t="s">
        <v>784</v>
      </c>
      <c r="V498" s="1" t="s">
        <v>881</v>
      </c>
    </row>
    <row r="499" spans="14:22">
      <c r="N499" s="2" t="s">
        <v>1423</v>
      </c>
      <c r="O499" s="10" t="s">
        <v>38</v>
      </c>
      <c r="P499" s="2" t="str">
        <f t="shared" si="27"/>
        <v>UTCL</v>
      </c>
      <c r="Q499" s="1">
        <v>255.2</v>
      </c>
      <c r="R499" s="11">
        <f t="shared" ca="1" si="28"/>
        <v>1.5187764089745878E-3</v>
      </c>
      <c r="S499" s="5" t="str">
        <f t="shared" si="29"/>
        <v>MY6_Solar</v>
      </c>
      <c r="T499" s="1" t="s">
        <v>893</v>
      </c>
      <c r="U499" s="5" t="s">
        <v>784</v>
      </c>
      <c r="V499" s="1" t="s">
        <v>881</v>
      </c>
    </row>
    <row r="500" spans="14:22">
      <c r="N500" s="2" t="s">
        <v>1424</v>
      </c>
      <c r="O500" s="10" t="s">
        <v>38</v>
      </c>
      <c r="P500" s="2" t="str">
        <f t="shared" si="27"/>
        <v>UTCL</v>
      </c>
      <c r="Q500" s="1">
        <v>239.25</v>
      </c>
      <c r="R500" s="11">
        <f t="shared" ca="1" si="28"/>
        <v>1.4238528834136762E-3</v>
      </c>
      <c r="S500" s="5" t="str">
        <f t="shared" si="29"/>
        <v>MY6_Solar</v>
      </c>
      <c r="T500" s="1" t="s">
        <v>893</v>
      </c>
      <c r="U500" s="5" t="s">
        <v>784</v>
      </c>
      <c r="V500" s="1" t="s">
        <v>881</v>
      </c>
    </row>
    <row r="501" spans="14:22">
      <c r="N501" s="2" t="s">
        <v>1425</v>
      </c>
      <c r="O501" s="10" t="s">
        <v>38</v>
      </c>
      <c r="P501" s="2" t="str">
        <f t="shared" si="27"/>
        <v>UTCL</v>
      </c>
      <c r="Q501" s="1">
        <v>255.2</v>
      </c>
      <c r="R501" s="11">
        <f t="shared" ca="1" si="28"/>
        <v>1.5187764089745878E-3</v>
      </c>
      <c r="S501" s="5" t="str">
        <f t="shared" si="29"/>
        <v>MY6_Solar</v>
      </c>
      <c r="T501" s="1" t="s">
        <v>893</v>
      </c>
      <c r="U501" s="5" t="s">
        <v>784</v>
      </c>
      <c r="V501" s="1" t="s">
        <v>881</v>
      </c>
    </row>
    <row r="502" spans="14:22">
      <c r="N502" s="2" t="s">
        <v>1426</v>
      </c>
      <c r="O502" s="10" t="s">
        <v>38</v>
      </c>
      <c r="P502" s="2" t="str">
        <f t="shared" si="27"/>
        <v>UTCL</v>
      </c>
      <c r="Q502" s="1">
        <v>255.2</v>
      </c>
      <c r="R502" s="11">
        <f t="shared" ca="1" si="28"/>
        <v>1.5187764089745878E-3</v>
      </c>
      <c r="S502" s="5" t="str">
        <f t="shared" si="29"/>
        <v>MY6_Solar</v>
      </c>
      <c r="T502" s="1" t="s">
        <v>893</v>
      </c>
      <c r="U502" s="5" t="s">
        <v>784</v>
      </c>
      <c r="V502" s="1" t="s">
        <v>881</v>
      </c>
    </row>
    <row r="503" spans="14:22">
      <c r="N503" s="2" t="s">
        <v>1427</v>
      </c>
      <c r="O503" s="10" t="s">
        <v>38</v>
      </c>
      <c r="P503" s="2" t="str">
        <f t="shared" si="27"/>
        <v>UTCL</v>
      </c>
      <c r="Q503" s="1">
        <v>287.10000000000002</v>
      </c>
      <c r="R503" s="11">
        <f t="shared" ca="1" si="28"/>
        <v>1.7086234600964115E-3</v>
      </c>
      <c r="S503" s="5" t="str">
        <f t="shared" si="29"/>
        <v>MY6_Solar</v>
      </c>
      <c r="T503" s="1" t="s">
        <v>893</v>
      </c>
      <c r="U503" s="5" t="s">
        <v>784</v>
      </c>
      <c r="V503" s="1" t="s">
        <v>881</v>
      </c>
    </row>
    <row r="504" spans="14:22">
      <c r="N504" s="2" t="s">
        <v>1428</v>
      </c>
      <c r="O504" s="10" t="s">
        <v>38</v>
      </c>
      <c r="P504" s="2" t="str">
        <f t="shared" si="27"/>
        <v>UTCL</v>
      </c>
      <c r="Q504" s="1">
        <v>255.2</v>
      </c>
      <c r="R504" s="11">
        <f t="shared" ca="1" si="28"/>
        <v>1.5187764089745878E-3</v>
      </c>
      <c r="S504" s="5" t="str">
        <f t="shared" si="29"/>
        <v>MY6_Solar</v>
      </c>
      <c r="T504" s="1" t="s">
        <v>893</v>
      </c>
      <c r="U504" s="5" t="s">
        <v>784</v>
      </c>
      <c r="V504" s="1" t="s">
        <v>881</v>
      </c>
    </row>
    <row r="505" spans="14:22">
      <c r="N505" s="2" t="s">
        <v>1429</v>
      </c>
      <c r="O505" s="10" t="s">
        <v>38</v>
      </c>
      <c r="P505" s="2" t="str">
        <f t="shared" si="27"/>
        <v>UTCL</v>
      </c>
      <c r="Q505" s="1">
        <v>0</v>
      </c>
      <c r="R505" s="11">
        <f t="shared" ca="1" si="28"/>
        <v>0</v>
      </c>
      <c r="S505" s="5" t="str">
        <f t="shared" si="29"/>
        <v>MY6_Solar</v>
      </c>
      <c r="T505" s="1" t="s">
        <v>893</v>
      </c>
      <c r="U505" s="5" t="s">
        <v>784</v>
      </c>
      <c r="V505" s="1" t="s">
        <v>881</v>
      </c>
    </row>
    <row r="506" spans="14:22">
      <c r="N506" s="2" t="s">
        <v>1430</v>
      </c>
      <c r="O506" s="10" t="s">
        <v>38</v>
      </c>
      <c r="P506" s="2" t="str">
        <f t="shared" si="27"/>
        <v>UTCL</v>
      </c>
      <c r="Q506" s="1">
        <v>239.25</v>
      </c>
      <c r="R506" s="11">
        <f t="shared" ca="1" si="28"/>
        <v>1.4238528834136762E-3</v>
      </c>
      <c r="S506" s="5" t="str">
        <f t="shared" si="29"/>
        <v>MY6_Solar</v>
      </c>
      <c r="T506" s="1" t="s">
        <v>893</v>
      </c>
      <c r="U506" s="5" t="s">
        <v>784</v>
      </c>
      <c r="V506" s="1" t="s">
        <v>881</v>
      </c>
    </row>
    <row r="507" spans="14:22">
      <c r="N507" s="2" t="s">
        <v>1431</v>
      </c>
      <c r="O507" s="10" t="s">
        <v>38</v>
      </c>
      <c r="P507" s="2" t="str">
        <f t="shared" si="27"/>
        <v>UTCL</v>
      </c>
      <c r="Q507" s="1">
        <v>191.4</v>
      </c>
      <c r="R507" s="11">
        <f t="shared" ca="1" si="28"/>
        <v>1.139082306730941E-3</v>
      </c>
      <c r="S507" s="5" t="str">
        <f t="shared" si="29"/>
        <v>MY6_Solar</v>
      </c>
      <c r="T507" s="1" t="s">
        <v>893</v>
      </c>
      <c r="U507" s="5" t="s">
        <v>784</v>
      </c>
      <c r="V507" s="1" t="s">
        <v>881</v>
      </c>
    </row>
    <row r="508" spans="14:22">
      <c r="N508" s="2" t="s">
        <v>1432</v>
      </c>
      <c r="O508" s="10" t="s">
        <v>38</v>
      </c>
      <c r="P508" s="2" t="str">
        <f t="shared" si="27"/>
        <v>UTCL</v>
      </c>
      <c r="Q508" s="1">
        <v>255.2</v>
      </c>
      <c r="R508" s="11">
        <f t="shared" ca="1" si="28"/>
        <v>1.5187764089745878E-3</v>
      </c>
      <c r="S508" s="5" t="str">
        <f t="shared" si="29"/>
        <v>MY6_Solar</v>
      </c>
      <c r="T508" s="1" t="s">
        <v>893</v>
      </c>
      <c r="U508" s="5" t="s">
        <v>784</v>
      </c>
      <c r="V508" s="1" t="s">
        <v>881</v>
      </c>
    </row>
    <row r="509" spans="14:22">
      <c r="N509" s="2" t="s">
        <v>1433</v>
      </c>
      <c r="O509" s="10" t="s">
        <v>38</v>
      </c>
      <c r="P509" s="2" t="str">
        <f t="shared" si="27"/>
        <v>UTCL</v>
      </c>
      <c r="Q509" s="1">
        <v>223.3</v>
      </c>
      <c r="R509" s="11">
        <f t="shared" ca="1" si="28"/>
        <v>1.3289293578527645E-3</v>
      </c>
      <c r="S509" s="5" t="str">
        <f t="shared" si="29"/>
        <v>MY6_Solar</v>
      </c>
      <c r="T509" s="1" t="s">
        <v>893</v>
      </c>
      <c r="U509" s="5" t="s">
        <v>784</v>
      </c>
      <c r="V509" s="1" t="s">
        <v>881</v>
      </c>
    </row>
    <row r="510" spans="14:22">
      <c r="N510" s="2" t="s">
        <v>1434</v>
      </c>
      <c r="O510" s="10" t="s">
        <v>38</v>
      </c>
      <c r="P510" s="2" t="str">
        <f t="shared" si="27"/>
        <v>UTCL</v>
      </c>
      <c r="Q510" s="1">
        <v>239.25</v>
      </c>
      <c r="R510" s="11">
        <f t="shared" ca="1" si="28"/>
        <v>1.4238528834136762E-3</v>
      </c>
      <c r="S510" s="5" t="str">
        <f t="shared" si="29"/>
        <v>MY6_Solar</v>
      </c>
      <c r="T510" s="1" t="s">
        <v>893</v>
      </c>
      <c r="U510" s="5" t="s">
        <v>784</v>
      </c>
      <c r="V510" s="1" t="s">
        <v>881</v>
      </c>
    </row>
    <row r="511" spans="14:22">
      <c r="N511" s="2" t="s">
        <v>1435</v>
      </c>
      <c r="O511" s="10" t="s">
        <v>38</v>
      </c>
      <c r="P511" s="2" t="str">
        <f t="shared" si="27"/>
        <v>UTCL</v>
      </c>
      <c r="Q511" s="1">
        <v>255.2</v>
      </c>
      <c r="R511" s="11">
        <f t="shared" ca="1" si="28"/>
        <v>1.5187764089745878E-3</v>
      </c>
      <c r="S511" s="5" t="str">
        <f t="shared" si="29"/>
        <v>MY6_Solar</v>
      </c>
      <c r="T511" s="1" t="s">
        <v>893</v>
      </c>
      <c r="U511" s="5" t="s">
        <v>784</v>
      </c>
      <c r="V511" s="1" t="s">
        <v>881</v>
      </c>
    </row>
    <row r="512" spans="14:22">
      <c r="N512" s="2" t="s">
        <v>1436</v>
      </c>
      <c r="O512" s="10" t="s">
        <v>38</v>
      </c>
      <c r="P512" s="2" t="str">
        <f t="shared" si="27"/>
        <v>UTCL</v>
      </c>
      <c r="Q512" s="1">
        <v>191.4</v>
      </c>
      <c r="R512" s="11">
        <f t="shared" ca="1" si="28"/>
        <v>1.139082306730941E-3</v>
      </c>
      <c r="S512" s="5" t="str">
        <f t="shared" si="29"/>
        <v>MY6_Solar</v>
      </c>
      <c r="T512" s="1" t="s">
        <v>893</v>
      </c>
      <c r="U512" s="5" t="s">
        <v>784</v>
      </c>
      <c r="V512" s="1" t="s">
        <v>881</v>
      </c>
    </row>
    <row r="513" spans="14:22">
      <c r="N513" s="2" t="s">
        <v>1437</v>
      </c>
      <c r="O513" s="10" t="s">
        <v>38</v>
      </c>
      <c r="P513" s="2" t="str">
        <f t="shared" si="27"/>
        <v>UTCL</v>
      </c>
      <c r="Q513" s="1">
        <v>255.2</v>
      </c>
      <c r="R513" s="11">
        <f t="shared" ca="1" si="28"/>
        <v>1.5187764089745878E-3</v>
      </c>
      <c r="S513" s="5" t="str">
        <f t="shared" si="29"/>
        <v>MY6_Solar</v>
      </c>
      <c r="T513" s="1" t="s">
        <v>893</v>
      </c>
      <c r="U513" s="5" t="s">
        <v>784</v>
      </c>
      <c r="V513" s="1" t="s">
        <v>881</v>
      </c>
    </row>
    <row r="514" spans="14:22">
      <c r="N514" s="2" t="s">
        <v>1438</v>
      </c>
      <c r="O514" s="10" t="s">
        <v>38</v>
      </c>
      <c r="P514" s="2" t="str">
        <f t="shared" si="27"/>
        <v>UTCL</v>
      </c>
      <c r="Q514" s="1">
        <v>223.3</v>
      </c>
      <c r="R514" s="11">
        <f t="shared" ca="1" si="28"/>
        <v>1.3289293578527645E-3</v>
      </c>
      <c r="S514" s="5" t="str">
        <f t="shared" si="29"/>
        <v>MY6_Solar</v>
      </c>
      <c r="T514" s="1" t="s">
        <v>893</v>
      </c>
      <c r="U514" s="5" t="s">
        <v>784</v>
      </c>
      <c r="V514" s="1" t="s">
        <v>881</v>
      </c>
    </row>
    <row r="515" spans="14:22">
      <c r="N515" s="2" t="s">
        <v>1439</v>
      </c>
      <c r="O515" s="10" t="s">
        <v>38</v>
      </c>
      <c r="P515" s="2" t="str">
        <f t="shared" si="27"/>
        <v>UTCL</v>
      </c>
      <c r="Q515" s="1">
        <v>255.2</v>
      </c>
      <c r="R515" s="11">
        <f t="shared" ca="1" si="28"/>
        <v>1.5187764089745878E-3</v>
      </c>
      <c r="S515" s="5" t="str">
        <f t="shared" si="29"/>
        <v>MY6_Solar</v>
      </c>
      <c r="T515" s="1" t="s">
        <v>893</v>
      </c>
      <c r="U515" s="5" t="s">
        <v>784</v>
      </c>
      <c r="V515" s="1" t="s">
        <v>881</v>
      </c>
    </row>
    <row r="516" spans="14:22">
      <c r="N516" s="2" t="s">
        <v>1440</v>
      </c>
      <c r="O516" s="10" t="s">
        <v>38</v>
      </c>
      <c r="P516" s="2" t="str">
        <f t="shared" si="27"/>
        <v>UTCL</v>
      </c>
      <c r="Q516" s="1">
        <v>255.2</v>
      </c>
      <c r="R516" s="11">
        <f t="shared" ca="1" si="28"/>
        <v>1.5187764089745878E-3</v>
      </c>
      <c r="S516" s="5" t="str">
        <f t="shared" si="29"/>
        <v>MY6_Solar</v>
      </c>
      <c r="T516" s="1" t="s">
        <v>893</v>
      </c>
      <c r="U516" s="5" t="s">
        <v>784</v>
      </c>
      <c r="V516" s="1" t="s">
        <v>881</v>
      </c>
    </row>
    <row r="517" spans="14:22">
      <c r="N517" s="2" t="s">
        <v>1441</v>
      </c>
      <c r="O517" s="10" t="s">
        <v>38</v>
      </c>
      <c r="P517" s="2" t="str">
        <f t="shared" si="27"/>
        <v>UTCL</v>
      </c>
      <c r="Q517" s="1">
        <v>255.2</v>
      </c>
      <c r="R517" s="11">
        <f t="shared" ca="1" si="28"/>
        <v>1.5187764089745878E-3</v>
      </c>
      <c r="S517" s="5" t="str">
        <f t="shared" si="29"/>
        <v>MY6_Solar</v>
      </c>
      <c r="T517" s="1" t="s">
        <v>893</v>
      </c>
      <c r="U517" s="5" t="s">
        <v>784</v>
      </c>
      <c r="V517" s="1" t="s">
        <v>881</v>
      </c>
    </row>
    <row r="518" spans="14:22">
      <c r="N518" s="2" t="s">
        <v>1442</v>
      </c>
      <c r="O518" s="10" t="s">
        <v>38</v>
      </c>
      <c r="P518" s="2" t="str">
        <f t="shared" si="27"/>
        <v>UTCL</v>
      </c>
      <c r="Q518" s="1">
        <v>223.3</v>
      </c>
      <c r="R518" s="11">
        <f t="shared" ca="1" si="28"/>
        <v>1.3289293578527645E-3</v>
      </c>
      <c r="S518" s="5" t="str">
        <f t="shared" si="29"/>
        <v>MY6_Solar</v>
      </c>
      <c r="T518" s="1" t="s">
        <v>893</v>
      </c>
      <c r="U518" s="5" t="s">
        <v>784</v>
      </c>
      <c r="V518" s="1" t="s">
        <v>881</v>
      </c>
    </row>
    <row r="519" spans="14:22">
      <c r="N519" s="2" t="s">
        <v>1443</v>
      </c>
      <c r="O519" s="10" t="s">
        <v>38</v>
      </c>
      <c r="P519" s="2" t="str">
        <f t="shared" si="27"/>
        <v>UTCL</v>
      </c>
      <c r="Q519" s="1">
        <v>207.35</v>
      </c>
      <c r="R519" s="11">
        <f t="shared" ca="1" si="28"/>
        <v>1.2340058322918527E-3</v>
      </c>
      <c r="S519" s="5" t="str">
        <f t="shared" si="29"/>
        <v>MY6_Solar</v>
      </c>
      <c r="T519" s="1" t="s">
        <v>893</v>
      </c>
      <c r="U519" s="5" t="s">
        <v>784</v>
      </c>
      <c r="V519" s="1" t="s">
        <v>881</v>
      </c>
    </row>
    <row r="520" spans="14:22">
      <c r="N520" s="2" t="s">
        <v>1444</v>
      </c>
      <c r="O520" s="10" t="s">
        <v>38</v>
      </c>
      <c r="P520" s="2" t="str">
        <f t="shared" si="27"/>
        <v>UTCL</v>
      </c>
      <c r="Q520" s="1">
        <v>287.10000000000002</v>
      </c>
      <c r="R520" s="11">
        <f t="shared" ca="1" si="28"/>
        <v>1.7086234600964115E-3</v>
      </c>
      <c r="S520" s="5" t="str">
        <f t="shared" si="29"/>
        <v>MY6_Solar</v>
      </c>
      <c r="T520" s="1" t="s">
        <v>893</v>
      </c>
      <c r="U520" s="5" t="s">
        <v>784</v>
      </c>
      <c r="V520" s="1" t="s">
        <v>881</v>
      </c>
    </row>
    <row r="521" spans="14:22">
      <c r="N521" s="2" t="s">
        <v>1445</v>
      </c>
      <c r="O521" s="10" t="s">
        <v>38</v>
      </c>
      <c r="P521" s="2" t="str">
        <f t="shared" si="27"/>
        <v>UTCL</v>
      </c>
      <c r="Q521" s="1">
        <v>255.2</v>
      </c>
      <c r="R521" s="11">
        <f t="shared" ca="1" si="28"/>
        <v>1.5187764089745878E-3</v>
      </c>
      <c r="S521" s="5" t="str">
        <f t="shared" si="29"/>
        <v>MY6_Solar</v>
      </c>
      <c r="T521" s="1" t="s">
        <v>893</v>
      </c>
      <c r="U521" s="5" t="s">
        <v>784</v>
      </c>
      <c r="V521" s="1" t="s">
        <v>881</v>
      </c>
    </row>
    <row r="522" spans="14:22">
      <c r="N522" s="2" t="s">
        <v>1446</v>
      </c>
      <c r="O522" s="10" t="s">
        <v>38</v>
      </c>
      <c r="P522" s="2" t="str">
        <f t="shared" si="27"/>
        <v>UTCL</v>
      </c>
      <c r="Q522" s="1">
        <v>287.10000000000002</v>
      </c>
      <c r="R522" s="11">
        <f t="shared" ca="1" si="28"/>
        <v>1.7086234600964115E-3</v>
      </c>
      <c r="S522" s="5" t="str">
        <f t="shared" si="29"/>
        <v>MY6_Solar</v>
      </c>
      <c r="T522" s="1" t="s">
        <v>893</v>
      </c>
      <c r="U522" s="5" t="s">
        <v>784</v>
      </c>
      <c r="V522" s="1" t="s">
        <v>881</v>
      </c>
    </row>
    <row r="523" spans="14:22">
      <c r="N523" s="2" t="s">
        <v>1447</v>
      </c>
      <c r="O523" s="10" t="s">
        <v>38</v>
      </c>
      <c r="P523" s="2" t="str">
        <f t="shared" si="27"/>
        <v>UTCL</v>
      </c>
      <c r="Q523" s="1">
        <v>239.25</v>
      </c>
      <c r="R523" s="11">
        <f t="shared" ca="1" si="28"/>
        <v>1.4238528834136762E-3</v>
      </c>
      <c r="S523" s="5" t="str">
        <f t="shared" si="29"/>
        <v>MY6_Solar</v>
      </c>
      <c r="T523" s="1" t="s">
        <v>893</v>
      </c>
      <c r="U523" s="5" t="s">
        <v>784</v>
      </c>
      <c r="V523" s="1" t="s">
        <v>881</v>
      </c>
    </row>
    <row r="524" spans="14:22">
      <c r="N524" s="2" t="s">
        <v>1448</v>
      </c>
      <c r="O524" s="10" t="s">
        <v>38</v>
      </c>
      <c r="P524" s="2" t="str">
        <f t="shared" si="27"/>
        <v>UTCL</v>
      </c>
      <c r="Q524" s="1">
        <v>271.14999999999998</v>
      </c>
      <c r="R524" s="11">
        <f t="shared" ca="1" si="28"/>
        <v>1.6136999345354995E-3</v>
      </c>
      <c r="S524" s="5" t="str">
        <f t="shared" si="29"/>
        <v>MY6_Solar</v>
      </c>
      <c r="T524" s="1" t="s">
        <v>893</v>
      </c>
      <c r="U524" s="5" t="s">
        <v>784</v>
      </c>
      <c r="V524" s="1" t="s">
        <v>881</v>
      </c>
    </row>
    <row r="525" spans="14:22">
      <c r="N525" s="2" t="s">
        <v>1449</v>
      </c>
      <c r="O525" s="10" t="s">
        <v>38</v>
      </c>
      <c r="P525" s="2" t="str">
        <f t="shared" ref="P525:P588" si="30">_xlfn.XLOOKUP(O525,AE:AE,AF:AF)</f>
        <v>UTCL</v>
      </c>
      <c r="Q525" s="1">
        <v>223.3</v>
      </c>
      <c r="R525" s="11">
        <f t="shared" ca="1" si="28"/>
        <v>1.3289293578527645E-3</v>
      </c>
      <c r="S525" s="5" t="str">
        <f t="shared" si="29"/>
        <v>MY6_Solar</v>
      </c>
      <c r="T525" s="1" t="s">
        <v>893</v>
      </c>
      <c r="U525" s="5" t="s">
        <v>784</v>
      </c>
      <c r="V525" s="1" t="s">
        <v>881</v>
      </c>
    </row>
    <row r="526" spans="14:22">
      <c r="N526" s="2" t="s">
        <v>1450</v>
      </c>
      <c r="O526" s="10" t="s">
        <v>38</v>
      </c>
      <c r="P526" s="2" t="str">
        <f t="shared" si="30"/>
        <v>UTCL</v>
      </c>
      <c r="Q526" s="1">
        <v>239.25</v>
      </c>
      <c r="R526" s="11">
        <f t="shared" ca="1" si="28"/>
        <v>1.4238528834136762E-3</v>
      </c>
      <c r="S526" s="5" t="str">
        <f t="shared" si="29"/>
        <v>MY6_Solar</v>
      </c>
      <c r="T526" s="1" t="s">
        <v>893</v>
      </c>
      <c r="U526" s="5" t="s">
        <v>784</v>
      </c>
      <c r="V526" s="1" t="s">
        <v>881</v>
      </c>
    </row>
    <row r="527" spans="14:22">
      <c r="N527" s="2" t="s">
        <v>1451</v>
      </c>
      <c r="O527" s="10" t="s">
        <v>38</v>
      </c>
      <c r="P527" s="2" t="str">
        <f t="shared" si="30"/>
        <v>UTCL</v>
      </c>
      <c r="Q527" s="1">
        <v>255.2</v>
      </c>
      <c r="R527" s="11">
        <f t="shared" ca="1" si="28"/>
        <v>1.5187764089745878E-3</v>
      </c>
      <c r="S527" s="5" t="str">
        <f t="shared" si="29"/>
        <v>MY6_Solar</v>
      </c>
      <c r="T527" s="1" t="s">
        <v>893</v>
      </c>
      <c r="U527" s="5" t="s">
        <v>784</v>
      </c>
      <c r="V527" s="1" t="s">
        <v>881</v>
      </c>
    </row>
    <row r="528" spans="14:22">
      <c r="N528" s="2" t="s">
        <v>1452</v>
      </c>
      <c r="O528" s="10" t="s">
        <v>38</v>
      </c>
      <c r="P528" s="2" t="str">
        <f t="shared" si="30"/>
        <v>UTCL</v>
      </c>
      <c r="Q528" s="1">
        <v>271.14999999999998</v>
      </c>
      <c r="R528" s="11">
        <f t="shared" ca="1" si="28"/>
        <v>1.6136999345354995E-3</v>
      </c>
      <c r="S528" s="5" t="str">
        <f t="shared" si="29"/>
        <v>MY6_Solar</v>
      </c>
      <c r="T528" s="1" t="s">
        <v>893</v>
      </c>
      <c r="U528" s="5" t="s">
        <v>784</v>
      </c>
      <c r="V528" s="1" t="s">
        <v>881</v>
      </c>
    </row>
    <row r="529" spans="14:22">
      <c r="N529" s="2" t="s">
        <v>1453</v>
      </c>
      <c r="O529" s="10" t="s">
        <v>38</v>
      </c>
      <c r="P529" s="2" t="str">
        <f t="shared" si="30"/>
        <v>UTCL</v>
      </c>
      <c r="Q529" s="1">
        <v>255.2</v>
      </c>
      <c r="R529" s="11">
        <f t="shared" ca="1" si="28"/>
        <v>1.5187764089745878E-3</v>
      </c>
      <c r="S529" s="5" t="str">
        <f t="shared" si="29"/>
        <v>MY6_Solar</v>
      </c>
      <c r="T529" s="1" t="s">
        <v>893</v>
      </c>
      <c r="U529" s="5" t="s">
        <v>784</v>
      </c>
      <c r="V529" s="1" t="s">
        <v>881</v>
      </c>
    </row>
    <row r="530" spans="14:22">
      <c r="N530" s="2" t="s">
        <v>1454</v>
      </c>
      <c r="O530" s="10" t="s">
        <v>38</v>
      </c>
      <c r="P530" s="2" t="str">
        <f t="shared" si="30"/>
        <v>UTCL</v>
      </c>
      <c r="Q530" s="1">
        <v>223.3</v>
      </c>
      <c r="R530" s="11">
        <f t="shared" ca="1" si="28"/>
        <v>1.3289293578527645E-3</v>
      </c>
      <c r="S530" s="5" t="str">
        <f t="shared" si="29"/>
        <v>MY6_Solar</v>
      </c>
      <c r="T530" s="1" t="s">
        <v>893</v>
      </c>
      <c r="U530" s="5" t="s">
        <v>784</v>
      </c>
      <c r="V530" s="1" t="s">
        <v>881</v>
      </c>
    </row>
    <row r="531" spans="14:22">
      <c r="N531" s="2" t="s">
        <v>1455</v>
      </c>
      <c r="O531" s="10" t="s">
        <v>38</v>
      </c>
      <c r="P531" s="2" t="str">
        <f t="shared" si="30"/>
        <v>UTCL</v>
      </c>
      <c r="Q531" s="1">
        <v>287.10000000000002</v>
      </c>
      <c r="R531" s="11">
        <f t="shared" ca="1" si="28"/>
        <v>1.7086234600964115E-3</v>
      </c>
      <c r="S531" s="5" t="str">
        <f t="shared" si="29"/>
        <v>MY6_Solar</v>
      </c>
      <c r="T531" s="1" t="s">
        <v>893</v>
      </c>
      <c r="U531" s="5" t="s">
        <v>784</v>
      </c>
      <c r="V531" s="1" t="s">
        <v>881</v>
      </c>
    </row>
    <row r="532" spans="14:22">
      <c r="N532" s="2" t="s">
        <v>1456</v>
      </c>
      <c r="O532" s="10" t="s">
        <v>38</v>
      </c>
      <c r="P532" s="2" t="str">
        <f t="shared" si="30"/>
        <v>UTCL</v>
      </c>
      <c r="Q532" s="1">
        <v>287.10000000000002</v>
      </c>
      <c r="R532" s="11">
        <f t="shared" ca="1" si="28"/>
        <v>1.7086234600964115E-3</v>
      </c>
      <c r="S532" s="5" t="str">
        <f t="shared" si="29"/>
        <v>MY6_Solar</v>
      </c>
      <c r="T532" s="1" t="s">
        <v>893</v>
      </c>
      <c r="U532" s="5" t="s">
        <v>784</v>
      </c>
      <c r="V532" s="1" t="s">
        <v>881</v>
      </c>
    </row>
    <row r="533" spans="14:22">
      <c r="N533" s="2" t="s">
        <v>1457</v>
      </c>
      <c r="O533" s="10" t="s">
        <v>38</v>
      </c>
      <c r="P533" s="2" t="str">
        <f t="shared" si="30"/>
        <v>UTCL</v>
      </c>
      <c r="Q533" s="1">
        <v>287.10000000000002</v>
      </c>
      <c r="R533" s="11">
        <f t="shared" ca="1" si="28"/>
        <v>1.7086234600964115E-3</v>
      </c>
      <c r="S533" s="5" t="str">
        <f t="shared" si="29"/>
        <v>MY6_Solar</v>
      </c>
      <c r="T533" s="1" t="s">
        <v>893</v>
      </c>
      <c r="U533" s="5" t="s">
        <v>784</v>
      </c>
      <c r="V533" s="1" t="s">
        <v>881</v>
      </c>
    </row>
    <row r="534" spans="14:22">
      <c r="N534" s="2" t="s">
        <v>1458</v>
      </c>
      <c r="O534" s="10" t="s">
        <v>38</v>
      </c>
      <c r="P534" s="2" t="str">
        <f t="shared" si="30"/>
        <v>UTCL</v>
      </c>
      <c r="Q534" s="1">
        <v>255.2</v>
      </c>
      <c r="R534" s="11">
        <f t="shared" ca="1" si="28"/>
        <v>1.5187764089745878E-3</v>
      </c>
      <c r="S534" s="5" t="str">
        <f t="shared" si="29"/>
        <v>MY6_Solar</v>
      </c>
      <c r="T534" s="1" t="s">
        <v>893</v>
      </c>
      <c r="U534" s="5" t="s">
        <v>784</v>
      </c>
      <c r="V534" s="1" t="s">
        <v>881</v>
      </c>
    </row>
    <row r="535" spans="14:22">
      <c r="N535" s="2" t="s">
        <v>1459</v>
      </c>
      <c r="O535" s="10" t="s">
        <v>38</v>
      </c>
      <c r="P535" s="2" t="str">
        <f t="shared" si="30"/>
        <v>UTCL</v>
      </c>
      <c r="Q535" s="1">
        <v>255.2</v>
      </c>
      <c r="R535" s="11">
        <f t="shared" ca="1" si="28"/>
        <v>1.5187764089745878E-3</v>
      </c>
      <c r="S535" s="5" t="str">
        <f t="shared" si="29"/>
        <v>MY6_Solar</v>
      </c>
      <c r="T535" s="1" t="s">
        <v>893</v>
      </c>
      <c r="U535" s="5" t="s">
        <v>784</v>
      </c>
      <c r="V535" s="1" t="s">
        <v>881</v>
      </c>
    </row>
    <row r="536" spans="14:22">
      <c r="N536" s="2" t="s">
        <v>1460</v>
      </c>
      <c r="O536" s="10" t="s">
        <v>38</v>
      </c>
      <c r="P536" s="2" t="str">
        <f t="shared" si="30"/>
        <v>UTCL</v>
      </c>
      <c r="Q536" s="1">
        <v>159.5</v>
      </c>
      <c r="R536" s="11">
        <f t="shared" ref="R536:R550" ca="1" si="31">Q536/$AC$4</f>
        <v>9.4923525560911741E-4</v>
      </c>
      <c r="S536" s="5" t="str">
        <f t="shared" si="29"/>
        <v>MY6_Solar</v>
      </c>
      <c r="T536" s="1" t="s">
        <v>893</v>
      </c>
      <c r="U536" s="5" t="s">
        <v>784</v>
      </c>
      <c r="V536" s="1" t="s">
        <v>881</v>
      </c>
    </row>
    <row r="537" spans="14:22">
      <c r="N537" s="2" t="s">
        <v>1461</v>
      </c>
      <c r="O537" s="10" t="s">
        <v>38</v>
      </c>
      <c r="P537" s="2" t="str">
        <f t="shared" si="30"/>
        <v>UTCL</v>
      </c>
      <c r="Q537" s="1">
        <v>191.4</v>
      </c>
      <c r="R537" s="11">
        <f t="shared" ca="1" si="31"/>
        <v>1.139082306730941E-3</v>
      </c>
      <c r="S537" s="5" t="str">
        <f t="shared" si="29"/>
        <v>MY6_Solar</v>
      </c>
      <c r="T537" s="1" t="s">
        <v>893</v>
      </c>
      <c r="U537" s="5" t="s">
        <v>784</v>
      </c>
      <c r="V537" s="1" t="s">
        <v>881</v>
      </c>
    </row>
    <row r="538" spans="14:22">
      <c r="N538" s="2" t="s">
        <v>1462</v>
      </c>
      <c r="O538" s="10" t="s">
        <v>38</v>
      </c>
      <c r="P538" s="2" t="str">
        <f t="shared" si="30"/>
        <v>UTCL</v>
      </c>
      <c r="Q538" s="1">
        <v>223.3</v>
      </c>
      <c r="R538" s="11">
        <f t="shared" ca="1" si="31"/>
        <v>1.3289293578527645E-3</v>
      </c>
      <c r="S538" s="5" t="str">
        <f t="shared" si="29"/>
        <v>MY6_Solar</v>
      </c>
      <c r="T538" s="1" t="s">
        <v>893</v>
      </c>
      <c r="U538" s="5" t="s">
        <v>784</v>
      </c>
      <c r="V538" s="1" t="s">
        <v>881</v>
      </c>
    </row>
    <row r="539" spans="14:22">
      <c r="N539" s="2" t="s">
        <v>1463</v>
      </c>
      <c r="O539" s="10" t="s">
        <v>38</v>
      </c>
      <c r="P539" s="2" t="str">
        <f t="shared" si="30"/>
        <v>UTCL</v>
      </c>
      <c r="Q539" s="1">
        <v>159.5</v>
      </c>
      <c r="R539" s="11">
        <f t="shared" ca="1" si="31"/>
        <v>9.4923525560911741E-4</v>
      </c>
      <c r="S539" s="5" t="str">
        <f t="shared" si="29"/>
        <v>MY6_Solar</v>
      </c>
      <c r="T539" s="1" t="s">
        <v>893</v>
      </c>
      <c r="U539" s="5" t="s">
        <v>784</v>
      </c>
      <c r="V539" s="1" t="s">
        <v>881</v>
      </c>
    </row>
    <row r="540" spans="14:22">
      <c r="N540" s="2" t="s">
        <v>1464</v>
      </c>
      <c r="O540" s="10" t="s">
        <v>38</v>
      </c>
      <c r="P540" s="2" t="str">
        <f t="shared" si="30"/>
        <v>UTCL</v>
      </c>
      <c r="Q540" s="1">
        <v>271.14999999999998</v>
      </c>
      <c r="R540" s="11">
        <f t="shared" ca="1" si="31"/>
        <v>1.6136999345354995E-3</v>
      </c>
      <c r="S540" s="5" t="str">
        <f t="shared" si="29"/>
        <v>MY6_Solar</v>
      </c>
      <c r="T540" s="1" t="s">
        <v>893</v>
      </c>
      <c r="U540" s="5" t="s">
        <v>784</v>
      </c>
      <c r="V540" s="1" t="s">
        <v>881</v>
      </c>
    </row>
    <row r="541" spans="14:22">
      <c r="N541" s="2" t="s">
        <v>1465</v>
      </c>
      <c r="O541" s="10" t="s">
        <v>38</v>
      </c>
      <c r="P541" s="2" t="str">
        <f t="shared" si="30"/>
        <v>UTCL</v>
      </c>
      <c r="Q541" s="1">
        <v>271.14999999999998</v>
      </c>
      <c r="R541" s="11">
        <f t="shared" ca="1" si="31"/>
        <v>1.6136999345354995E-3</v>
      </c>
      <c r="S541" s="5" t="str">
        <f t="shared" si="29"/>
        <v>MY6_Solar</v>
      </c>
      <c r="T541" s="1" t="s">
        <v>893</v>
      </c>
      <c r="U541" s="5" t="s">
        <v>784</v>
      </c>
      <c r="V541" s="1" t="s">
        <v>881</v>
      </c>
    </row>
    <row r="542" spans="14:22">
      <c r="N542" s="2" t="s">
        <v>1466</v>
      </c>
      <c r="O542" s="10" t="s">
        <v>38</v>
      </c>
      <c r="P542" s="2" t="str">
        <f t="shared" si="30"/>
        <v>UTCL</v>
      </c>
      <c r="Q542" s="1">
        <v>255.2</v>
      </c>
      <c r="R542" s="11">
        <f t="shared" ca="1" si="31"/>
        <v>1.5187764089745878E-3</v>
      </c>
      <c r="S542" s="5" t="str">
        <f t="shared" si="29"/>
        <v>MY6_Solar</v>
      </c>
      <c r="T542" s="1" t="s">
        <v>893</v>
      </c>
      <c r="U542" s="5" t="s">
        <v>784</v>
      </c>
      <c r="V542" s="1" t="s">
        <v>881</v>
      </c>
    </row>
    <row r="543" spans="14:22">
      <c r="N543" s="2" t="s">
        <v>1467</v>
      </c>
      <c r="O543" s="10" t="s">
        <v>38</v>
      </c>
      <c r="P543" s="2" t="str">
        <f t="shared" si="30"/>
        <v>UTCL</v>
      </c>
      <c r="Q543" s="1">
        <v>175.45</v>
      </c>
      <c r="R543" s="11">
        <f t="shared" ca="1" si="31"/>
        <v>1.0441587811700292E-3</v>
      </c>
      <c r="S543" s="5" t="str">
        <f t="shared" si="29"/>
        <v>MY6_Solar</v>
      </c>
      <c r="T543" s="1" t="s">
        <v>893</v>
      </c>
      <c r="U543" s="5" t="s">
        <v>784</v>
      </c>
      <c r="V543" s="1" t="s">
        <v>881</v>
      </c>
    </row>
    <row r="544" spans="14:22">
      <c r="N544" s="2" t="s">
        <v>1468</v>
      </c>
      <c r="O544" s="10" t="s">
        <v>38</v>
      </c>
      <c r="P544" s="2" t="str">
        <f t="shared" si="30"/>
        <v>UTCL</v>
      </c>
      <c r="Q544" s="1">
        <v>191.4</v>
      </c>
      <c r="R544" s="11">
        <f t="shared" ca="1" si="31"/>
        <v>1.139082306730941E-3</v>
      </c>
      <c r="S544" s="5" t="str">
        <f t="shared" si="29"/>
        <v>MY6_Solar</v>
      </c>
      <c r="T544" s="1" t="s">
        <v>893</v>
      </c>
      <c r="U544" s="5" t="s">
        <v>784</v>
      </c>
      <c r="V544" s="1" t="s">
        <v>881</v>
      </c>
    </row>
    <row r="545" spans="14:22">
      <c r="N545" s="2" t="s">
        <v>1469</v>
      </c>
      <c r="O545" s="10" t="s">
        <v>38</v>
      </c>
      <c r="P545" s="2" t="str">
        <f t="shared" si="30"/>
        <v>UTCL</v>
      </c>
      <c r="Q545" s="1">
        <v>223.3</v>
      </c>
      <c r="R545" s="11">
        <f t="shared" ca="1" si="31"/>
        <v>1.3289293578527645E-3</v>
      </c>
      <c r="S545" s="5" t="str">
        <f t="shared" si="29"/>
        <v>MY6_Solar</v>
      </c>
      <c r="T545" s="1" t="s">
        <v>893</v>
      </c>
      <c r="U545" s="5" t="s">
        <v>784</v>
      </c>
      <c r="V545" s="1" t="s">
        <v>881</v>
      </c>
    </row>
    <row r="546" spans="14:22">
      <c r="N546" s="2" t="s">
        <v>1470</v>
      </c>
      <c r="O546" s="10" t="s">
        <v>38</v>
      </c>
      <c r="P546" s="2" t="str">
        <f t="shared" si="30"/>
        <v>UTCL</v>
      </c>
      <c r="Q546" s="1">
        <v>255.2</v>
      </c>
      <c r="R546" s="11">
        <f t="shared" ca="1" si="31"/>
        <v>1.5187764089745878E-3</v>
      </c>
      <c r="S546" s="5" t="str">
        <f t="shared" si="29"/>
        <v>MY6_Solar</v>
      </c>
      <c r="T546" s="1" t="s">
        <v>893</v>
      </c>
      <c r="U546" s="5" t="s">
        <v>784</v>
      </c>
      <c r="V546" s="1" t="s">
        <v>881</v>
      </c>
    </row>
    <row r="547" spans="14:22">
      <c r="N547" s="2" t="s">
        <v>1471</v>
      </c>
      <c r="O547" s="10" t="s">
        <v>38</v>
      </c>
      <c r="P547" s="2" t="str">
        <f t="shared" si="30"/>
        <v>UTCL</v>
      </c>
      <c r="Q547" s="1">
        <v>255.2</v>
      </c>
      <c r="R547" s="11">
        <f t="shared" ca="1" si="31"/>
        <v>1.5187764089745878E-3</v>
      </c>
      <c r="S547" s="5" t="str">
        <f t="shared" si="29"/>
        <v>MY6_Solar</v>
      </c>
      <c r="T547" s="1" t="s">
        <v>893</v>
      </c>
      <c r="U547" s="5" t="s">
        <v>784</v>
      </c>
      <c r="V547" s="1" t="s">
        <v>881</v>
      </c>
    </row>
    <row r="548" spans="14:22">
      <c r="N548" s="2" t="s">
        <v>1472</v>
      </c>
      <c r="O548" s="10" t="s">
        <v>38</v>
      </c>
      <c r="P548" s="2" t="str">
        <f t="shared" si="30"/>
        <v>UTCL</v>
      </c>
      <c r="Q548" s="1">
        <v>207.35</v>
      </c>
      <c r="R548" s="11">
        <f t="shared" ca="1" si="31"/>
        <v>1.2340058322918527E-3</v>
      </c>
      <c r="S548" s="5" t="str">
        <f t="shared" si="29"/>
        <v>MY6_Solar</v>
      </c>
      <c r="T548" s="1" t="s">
        <v>893</v>
      </c>
      <c r="U548" s="5" t="s">
        <v>784</v>
      </c>
      <c r="V548" s="1" t="s">
        <v>881</v>
      </c>
    </row>
    <row r="549" spans="14:22">
      <c r="N549" s="2" t="s">
        <v>1473</v>
      </c>
      <c r="O549" s="10" t="s">
        <v>38</v>
      </c>
      <c r="P549" s="2" t="str">
        <f t="shared" si="30"/>
        <v>UTCL</v>
      </c>
      <c r="Q549" s="1">
        <v>191.4</v>
      </c>
      <c r="R549" s="11">
        <f t="shared" ca="1" si="31"/>
        <v>1.139082306730941E-3</v>
      </c>
      <c r="S549" s="5" t="str">
        <f t="shared" si="29"/>
        <v>MY6_Solar</v>
      </c>
      <c r="T549" s="1" t="s">
        <v>893</v>
      </c>
      <c r="U549" s="5" t="s">
        <v>784</v>
      </c>
      <c r="V549" s="1" t="s">
        <v>881</v>
      </c>
    </row>
    <row r="550" spans="14:22">
      <c r="N550" s="2" t="s">
        <v>1474</v>
      </c>
      <c r="O550" s="10" t="s">
        <v>38</v>
      </c>
      <c r="P550" s="2" t="str">
        <f t="shared" si="30"/>
        <v>UTCL</v>
      </c>
      <c r="Q550" s="1">
        <v>271.14999999999998</v>
      </c>
      <c r="R550" s="11">
        <f t="shared" ca="1" si="31"/>
        <v>1.6136999345354995E-3</v>
      </c>
      <c r="S550" s="5" t="str">
        <f t="shared" ref="S550:S613" si="32">_xlfn.XLOOKUP(O550,AE:AE,AG:AG)</f>
        <v>MY6_Solar</v>
      </c>
      <c r="T550" s="1" t="s">
        <v>893</v>
      </c>
      <c r="U550" s="5" t="s">
        <v>784</v>
      </c>
      <c r="V550" s="1" t="s">
        <v>881</v>
      </c>
    </row>
    <row r="551" spans="14:22">
      <c r="N551" s="2" t="s">
        <v>1475</v>
      </c>
      <c r="O551" s="10" t="s">
        <v>38</v>
      </c>
      <c r="P551" s="2" t="str">
        <f t="shared" si="30"/>
        <v>UTCL</v>
      </c>
      <c r="Q551" s="1">
        <v>287.10000000000002</v>
      </c>
      <c r="R551" s="11">
        <f t="shared" ref="R551:R558" ca="1" si="33">Q551/$AC$4</f>
        <v>1.7086234600964115E-3</v>
      </c>
      <c r="S551" s="5" t="str">
        <f t="shared" si="32"/>
        <v>MY6_Solar</v>
      </c>
      <c r="T551" s="1" t="s">
        <v>893</v>
      </c>
      <c r="U551" s="5" t="s">
        <v>784</v>
      </c>
      <c r="V551" s="1" t="s">
        <v>881</v>
      </c>
    </row>
    <row r="552" spans="14:22">
      <c r="N552" s="2" t="s">
        <v>1476</v>
      </c>
      <c r="O552" s="10" t="s">
        <v>38</v>
      </c>
      <c r="P552" s="2" t="str">
        <f t="shared" si="30"/>
        <v>UTCL</v>
      </c>
      <c r="Q552" s="1">
        <v>255.2</v>
      </c>
      <c r="R552" s="11">
        <f t="shared" ca="1" si="33"/>
        <v>1.5187764089745878E-3</v>
      </c>
      <c r="S552" s="5" t="str">
        <f t="shared" si="32"/>
        <v>MY6_Solar</v>
      </c>
      <c r="T552" s="1" t="s">
        <v>893</v>
      </c>
      <c r="U552" s="5" t="s">
        <v>784</v>
      </c>
      <c r="V552" s="1" t="s">
        <v>881</v>
      </c>
    </row>
    <row r="553" spans="14:22">
      <c r="N553" s="2" t="s">
        <v>1477</v>
      </c>
      <c r="O553" s="10" t="s">
        <v>38</v>
      </c>
      <c r="P553" s="2" t="str">
        <f t="shared" si="30"/>
        <v>UTCL</v>
      </c>
      <c r="Q553" s="1">
        <v>255.2</v>
      </c>
      <c r="R553" s="11">
        <f t="shared" ca="1" si="33"/>
        <v>1.5187764089745878E-3</v>
      </c>
      <c r="S553" s="5" t="str">
        <f t="shared" si="32"/>
        <v>MY6_Solar</v>
      </c>
      <c r="T553" s="1" t="s">
        <v>893</v>
      </c>
      <c r="U553" s="5" t="s">
        <v>784</v>
      </c>
      <c r="V553" s="1" t="s">
        <v>881</v>
      </c>
    </row>
    <row r="554" spans="14:22">
      <c r="N554" s="2" t="s">
        <v>1478</v>
      </c>
      <c r="O554" s="10" t="s">
        <v>38</v>
      </c>
      <c r="P554" s="2" t="str">
        <f t="shared" si="30"/>
        <v>UTCL</v>
      </c>
      <c r="Q554" s="1">
        <v>255.2</v>
      </c>
      <c r="R554" s="11">
        <f t="shared" ca="1" si="33"/>
        <v>1.5187764089745878E-3</v>
      </c>
      <c r="S554" s="5" t="str">
        <f t="shared" si="32"/>
        <v>MY6_Solar</v>
      </c>
      <c r="T554" s="1" t="s">
        <v>893</v>
      </c>
      <c r="U554" s="5" t="s">
        <v>784</v>
      </c>
      <c r="V554" s="1" t="s">
        <v>881</v>
      </c>
    </row>
    <row r="555" spans="14:22">
      <c r="N555" s="2" t="s">
        <v>1479</v>
      </c>
      <c r="O555" s="10" t="s">
        <v>38</v>
      </c>
      <c r="P555" s="2" t="str">
        <f t="shared" si="30"/>
        <v>UTCL</v>
      </c>
      <c r="Q555" s="1">
        <v>223.3</v>
      </c>
      <c r="R555" s="11">
        <f t="shared" ca="1" si="33"/>
        <v>1.3289293578527645E-3</v>
      </c>
      <c r="S555" s="5" t="str">
        <f t="shared" si="32"/>
        <v>MY6_Solar</v>
      </c>
      <c r="T555" s="1" t="s">
        <v>893</v>
      </c>
      <c r="U555" s="5" t="s">
        <v>784</v>
      </c>
      <c r="V555" s="1" t="s">
        <v>881</v>
      </c>
    </row>
    <row r="556" spans="14:22">
      <c r="N556" s="2" t="s">
        <v>1480</v>
      </c>
      <c r="O556" s="10" t="s">
        <v>38</v>
      </c>
      <c r="P556" s="2" t="str">
        <f t="shared" si="30"/>
        <v>UTCL</v>
      </c>
      <c r="Q556" s="1">
        <v>191.4</v>
      </c>
      <c r="R556" s="11">
        <f t="shared" ca="1" si="33"/>
        <v>1.139082306730941E-3</v>
      </c>
      <c r="S556" s="5" t="str">
        <f t="shared" si="32"/>
        <v>MY6_Solar</v>
      </c>
      <c r="T556" s="1" t="s">
        <v>893</v>
      </c>
      <c r="U556" s="5" t="s">
        <v>784</v>
      </c>
      <c r="V556" s="1" t="s">
        <v>881</v>
      </c>
    </row>
    <row r="557" spans="14:22">
      <c r="N557" s="2" t="s">
        <v>1481</v>
      </c>
      <c r="O557" s="10" t="s">
        <v>38</v>
      </c>
      <c r="P557" s="2" t="str">
        <f t="shared" si="30"/>
        <v>UTCL</v>
      </c>
      <c r="Q557" s="1">
        <v>239.25</v>
      </c>
      <c r="R557" s="11">
        <f t="shared" ca="1" si="33"/>
        <v>1.4238528834136762E-3</v>
      </c>
      <c r="S557" s="5" t="str">
        <f t="shared" si="32"/>
        <v>MY6_Solar</v>
      </c>
      <c r="T557" s="1" t="s">
        <v>893</v>
      </c>
      <c r="U557" s="5" t="s">
        <v>784</v>
      </c>
      <c r="V557" s="1" t="s">
        <v>881</v>
      </c>
    </row>
    <row r="558" spans="14:22">
      <c r="N558" s="2" t="s">
        <v>1482</v>
      </c>
      <c r="O558" s="10" t="s">
        <v>38</v>
      </c>
      <c r="P558" s="2" t="str">
        <f t="shared" si="30"/>
        <v>UTCL</v>
      </c>
      <c r="Q558" s="1">
        <v>239.25</v>
      </c>
      <c r="R558" s="11">
        <f t="shared" ca="1" si="33"/>
        <v>1.4238528834136762E-3</v>
      </c>
      <c r="S558" s="5" t="str">
        <f t="shared" si="32"/>
        <v>MY6_Solar</v>
      </c>
      <c r="T558" s="1" t="s">
        <v>893</v>
      </c>
      <c r="U558" s="5" t="s">
        <v>784</v>
      </c>
      <c r="V558" s="1" t="s">
        <v>881</v>
      </c>
    </row>
    <row r="559" spans="14:22">
      <c r="N559" s="2" t="s">
        <v>1483</v>
      </c>
      <c r="O559" s="10" t="s">
        <v>38</v>
      </c>
      <c r="P559" s="2" t="str">
        <f t="shared" si="30"/>
        <v>UTCL</v>
      </c>
      <c r="Q559" s="1">
        <v>223.3</v>
      </c>
      <c r="R559" s="11">
        <f t="shared" ref="R559:R582" ca="1" si="34">Q559/$AC$4</f>
        <v>1.3289293578527645E-3</v>
      </c>
      <c r="S559" s="5" t="str">
        <f t="shared" si="32"/>
        <v>MY6_Solar</v>
      </c>
      <c r="T559" s="1" t="s">
        <v>893</v>
      </c>
      <c r="U559" s="5" t="s">
        <v>784</v>
      </c>
      <c r="V559" s="1" t="s">
        <v>881</v>
      </c>
    </row>
    <row r="560" spans="14:22">
      <c r="N560" s="2" t="s">
        <v>1484</v>
      </c>
      <c r="O560" s="10" t="s">
        <v>38</v>
      </c>
      <c r="P560" s="2" t="str">
        <f t="shared" si="30"/>
        <v>UTCL</v>
      </c>
      <c r="Q560" s="1">
        <v>255.2</v>
      </c>
      <c r="R560" s="11">
        <f t="shared" ca="1" si="34"/>
        <v>1.5187764089745878E-3</v>
      </c>
      <c r="S560" s="5" t="str">
        <f t="shared" si="32"/>
        <v>MY6_Solar</v>
      </c>
      <c r="T560" s="1" t="s">
        <v>893</v>
      </c>
      <c r="U560" s="5" t="s">
        <v>784</v>
      </c>
      <c r="V560" s="1" t="s">
        <v>881</v>
      </c>
    </row>
    <row r="561" spans="14:22">
      <c r="N561" s="2" t="s">
        <v>1485</v>
      </c>
      <c r="O561" s="10" t="s">
        <v>38</v>
      </c>
      <c r="P561" s="2" t="str">
        <f t="shared" si="30"/>
        <v>UTCL</v>
      </c>
      <c r="Q561" s="1">
        <v>191.4</v>
      </c>
      <c r="R561" s="11">
        <f t="shared" ca="1" si="34"/>
        <v>1.139082306730941E-3</v>
      </c>
      <c r="S561" s="5" t="str">
        <f t="shared" si="32"/>
        <v>MY6_Solar</v>
      </c>
      <c r="T561" s="1" t="s">
        <v>893</v>
      </c>
      <c r="U561" s="5" t="s">
        <v>784</v>
      </c>
      <c r="V561" s="1" t="s">
        <v>881</v>
      </c>
    </row>
    <row r="562" spans="14:22">
      <c r="N562" s="2" t="s">
        <v>1486</v>
      </c>
      <c r="O562" s="10" t="s">
        <v>38</v>
      </c>
      <c r="P562" s="2" t="str">
        <f t="shared" si="30"/>
        <v>UTCL</v>
      </c>
      <c r="Q562" s="1">
        <v>255.2</v>
      </c>
      <c r="R562" s="11">
        <f t="shared" ca="1" si="34"/>
        <v>1.5187764089745878E-3</v>
      </c>
      <c r="S562" s="5" t="str">
        <f t="shared" si="32"/>
        <v>MY6_Solar</v>
      </c>
      <c r="T562" s="1" t="s">
        <v>893</v>
      </c>
      <c r="U562" s="5" t="s">
        <v>784</v>
      </c>
      <c r="V562" s="1" t="s">
        <v>881</v>
      </c>
    </row>
    <row r="563" spans="14:22">
      <c r="N563" s="2" t="s">
        <v>1487</v>
      </c>
      <c r="O563" s="10" t="s">
        <v>38</v>
      </c>
      <c r="P563" s="2" t="str">
        <f t="shared" si="30"/>
        <v>UTCL</v>
      </c>
      <c r="Q563" s="1">
        <v>287.10000000000002</v>
      </c>
      <c r="R563" s="11">
        <f t="shared" ca="1" si="34"/>
        <v>1.7086234600964115E-3</v>
      </c>
      <c r="S563" s="5" t="str">
        <f t="shared" si="32"/>
        <v>MY6_Solar</v>
      </c>
      <c r="T563" s="1" t="s">
        <v>893</v>
      </c>
      <c r="U563" s="5" t="s">
        <v>784</v>
      </c>
      <c r="V563" s="1" t="s">
        <v>881</v>
      </c>
    </row>
    <row r="564" spans="14:22">
      <c r="N564" s="2" t="s">
        <v>1488</v>
      </c>
      <c r="O564" s="10" t="s">
        <v>38</v>
      </c>
      <c r="P564" s="2" t="str">
        <f t="shared" si="30"/>
        <v>UTCL</v>
      </c>
      <c r="Q564" s="1">
        <v>0</v>
      </c>
      <c r="R564" s="11">
        <f t="shared" ca="1" si="34"/>
        <v>0</v>
      </c>
      <c r="S564" s="5" t="str">
        <f t="shared" si="32"/>
        <v>MY6_Solar</v>
      </c>
      <c r="T564" s="1" t="s">
        <v>893</v>
      </c>
      <c r="U564" s="5" t="s">
        <v>784</v>
      </c>
      <c r="V564" s="1" t="s">
        <v>881</v>
      </c>
    </row>
    <row r="565" spans="14:22">
      <c r="N565" s="2" t="s">
        <v>1489</v>
      </c>
      <c r="O565" s="10" t="s">
        <v>38</v>
      </c>
      <c r="P565" s="2" t="str">
        <f t="shared" si="30"/>
        <v>UTCL</v>
      </c>
      <c r="Q565" s="1">
        <v>287.10000000000002</v>
      </c>
      <c r="R565" s="11">
        <f t="shared" ca="1" si="34"/>
        <v>1.7086234600964115E-3</v>
      </c>
      <c r="S565" s="5" t="str">
        <f t="shared" si="32"/>
        <v>MY6_Solar</v>
      </c>
      <c r="T565" s="1" t="s">
        <v>893</v>
      </c>
      <c r="U565" s="5" t="s">
        <v>784</v>
      </c>
      <c r="V565" s="1" t="s">
        <v>881</v>
      </c>
    </row>
    <row r="566" spans="14:22">
      <c r="N566" s="2" t="s">
        <v>1490</v>
      </c>
      <c r="O566" s="10" t="s">
        <v>38</v>
      </c>
      <c r="P566" s="2" t="str">
        <f t="shared" si="30"/>
        <v>UTCL</v>
      </c>
      <c r="Q566" s="1">
        <v>287.10000000000002</v>
      </c>
      <c r="R566" s="11">
        <f t="shared" ca="1" si="34"/>
        <v>1.7086234600964115E-3</v>
      </c>
      <c r="S566" s="5" t="str">
        <f t="shared" si="32"/>
        <v>MY6_Solar</v>
      </c>
      <c r="T566" s="1" t="s">
        <v>893</v>
      </c>
      <c r="U566" s="5" t="s">
        <v>784</v>
      </c>
      <c r="V566" s="1" t="s">
        <v>881</v>
      </c>
    </row>
    <row r="567" spans="14:22">
      <c r="N567" s="2" t="s">
        <v>1491</v>
      </c>
      <c r="O567" s="10" t="s">
        <v>38</v>
      </c>
      <c r="P567" s="2" t="str">
        <f t="shared" si="30"/>
        <v>UTCL</v>
      </c>
      <c r="Q567" s="1">
        <v>255.2</v>
      </c>
      <c r="R567" s="11">
        <f t="shared" ca="1" si="34"/>
        <v>1.5187764089745878E-3</v>
      </c>
      <c r="S567" s="5" t="str">
        <f t="shared" si="32"/>
        <v>MY6_Solar</v>
      </c>
      <c r="T567" s="1" t="s">
        <v>893</v>
      </c>
      <c r="U567" s="5" t="s">
        <v>784</v>
      </c>
      <c r="V567" s="1" t="s">
        <v>881</v>
      </c>
    </row>
    <row r="568" spans="14:22">
      <c r="N568" s="2" t="s">
        <v>1492</v>
      </c>
      <c r="O568" s="10" t="s">
        <v>38</v>
      </c>
      <c r="P568" s="2" t="str">
        <f t="shared" si="30"/>
        <v>UTCL</v>
      </c>
      <c r="Q568" s="1">
        <v>255.2</v>
      </c>
      <c r="R568" s="11">
        <f t="shared" ca="1" si="34"/>
        <v>1.5187764089745878E-3</v>
      </c>
      <c r="S568" s="5" t="str">
        <f t="shared" si="32"/>
        <v>MY6_Solar</v>
      </c>
      <c r="T568" s="1" t="s">
        <v>893</v>
      </c>
      <c r="U568" s="5" t="s">
        <v>784</v>
      </c>
      <c r="V568" s="1" t="s">
        <v>881</v>
      </c>
    </row>
    <row r="569" spans="14:22">
      <c r="N569" s="2" t="s">
        <v>1493</v>
      </c>
      <c r="O569" s="10" t="s">
        <v>38</v>
      </c>
      <c r="P569" s="2" t="str">
        <f t="shared" si="30"/>
        <v>UTCL</v>
      </c>
      <c r="Q569" s="1">
        <v>255.2</v>
      </c>
      <c r="R569" s="11">
        <f t="shared" ca="1" si="34"/>
        <v>1.5187764089745878E-3</v>
      </c>
      <c r="S569" s="5" t="str">
        <f t="shared" si="32"/>
        <v>MY6_Solar</v>
      </c>
      <c r="T569" s="1" t="s">
        <v>893</v>
      </c>
      <c r="U569" s="5" t="s">
        <v>784</v>
      </c>
      <c r="V569" s="1" t="s">
        <v>881</v>
      </c>
    </row>
    <row r="570" spans="14:22">
      <c r="N570" s="2" t="s">
        <v>1494</v>
      </c>
      <c r="O570" s="10" t="s">
        <v>38</v>
      </c>
      <c r="P570" s="2" t="str">
        <f t="shared" si="30"/>
        <v>UTCL</v>
      </c>
      <c r="Q570" s="1">
        <v>255.2</v>
      </c>
      <c r="R570" s="11">
        <f t="shared" ca="1" si="34"/>
        <v>1.5187764089745878E-3</v>
      </c>
      <c r="S570" s="5" t="str">
        <f t="shared" si="32"/>
        <v>MY6_Solar</v>
      </c>
      <c r="T570" s="1" t="s">
        <v>893</v>
      </c>
      <c r="U570" s="5" t="s">
        <v>784</v>
      </c>
      <c r="V570" s="1" t="s">
        <v>881</v>
      </c>
    </row>
    <row r="571" spans="14:22">
      <c r="N571" s="2" t="s">
        <v>1495</v>
      </c>
      <c r="O571" s="10" t="s">
        <v>38</v>
      </c>
      <c r="P571" s="2" t="str">
        <f t="shared" si="30"/>
        <v>UTCL</v>
      </c>
      <c r="Q571" s="1">
        <v>255.2</v>
      </c>
      <c r="R571" s="11">
        <f t="shared" ca="1" si="34"/>
        <v>1.5187764089745878E-3</v>
      </c>
      <c r="S571" s="5" t="str">
        <f t="shared" si="32"/>
        <v>MY6_Solar</v>
      </c>
      <c r="T571" s="1" t="s">
        <v>893</v>
      </c>
      <c r="U571" s="5" t="s">
        <v>784</v>
      </c>
      <c r="V571" s="1" t="s">
        <v>881</v>
      </c>
    </row>
    <row r="572" spans="14:22">
      <c r="N572" s="2" t="s">
        <v>1496</v>
      </c>
      <c r="O572" s="10" t="s">
        <v>38</v>
      </c>
      <c r="P572" s="2" t="str">
        <f t="shared" si="30"/>
        <v>UTCL</v>
      </c>
      <c r="Q572" s="1">
        <v>207.35</v>
      </c>
      <c r="R572" s="11">
        <f t="shared" ca="1" si="34"/>
        <v>1.2340058322918527E-3</v>
      </c>
      <c r="S572" s="5" t="str">
        <f t="shared" si="32"/>
        <v>MY6_Solar</v>
      </c>
      <c r="T572" s="1" t="s">
        <v>893</v>
      </c>
      <c r="U572" s="5" t="s">
        <v>784</v>
      </c>
      <c r="V572" s="1" t="s">
        <v>881</v>
      </c>
    </row>
    <row r="573" spans="14:22">
      <c r="N573" s="2" t="s">
        <v>1497</v>
      </c>
      <c r="O573" s="10" t="s">
        <v>38</v>
      </c>
      <c r="P573" s="2" t="str">
        <f t="shared" si="30"/>
        <v>UTCL</v>
      </c>
      <c r="Q573" s="1">
        <v>239.25</v>
      </c>
      <c r="R573" s="11">
        <f t="shared" ca="1" si="34"/>
        <v>1.4238528834136762E-3</v>
      </c>
      <c r="S573" s="5" t="str">
        <f t="shared" si="32"/>
        <v>MY6_Solar</v>
      </c>
      <c r="T573" s="1" t="s">
        <v>893</v>
      </c>
      <c r="U573" s="5" t="s">
        <v>784</v>
      </c>
      <c r="V573" s="1" t="s">
        <v>881</v>
      </c>
    </row>
    <row r="574" spans="14:22">
      <c r="N574" s="2" t="s">
        <v>1498</v>
      </c>
      <c r="O574" s="10" t="s">
        <v>38</v>
      </c>
      <c r="P574" s="2" t="str">
        <f t="shared" si="30"/>
        <v>UTCL</v>
      </c>
      <c r="Q574" s="1">
        <v>223.3</v>
      </c>
      <c r="R574" s="11">
        <f t="shared" ca="1" si="34"/>
        <v>1.3289293578527645E-3</v>
      </c>
      <c r="S574" s="5" t="str">
        <f t="shared" si="32"/>
        <v>MY6_Solar</v>
      </c>
      <c r="T574" s="1" t="s">
        <v>893</v>
      </c>
      <c r="U574" s="5" t="s">
        <v>784</v>
      </c>
      <c r="V574" s="1" t="s">
        <v>881</v>
      </c>
    </row>
    <row r="575" spans="14:22">
      <c r="N575" s="2" t="s">
        <v>1499</v>
      </c>
      <c r="O575" s="10" t="s">
        <v>38</v>
      </c>
      <c r="P575" s="2" t="str">
        <f t="shared" si="30"/>
        <v>UTCL</v>
      </c>
      <c r="Q575" s="1">
        <v>239.25</v>
      </c>
      <c r="R575" s="11">
        <f t="shared" ca="1" si="34"/>
        <v>1.4238528834136762E-3</v>
      </c>
      <c r="S575" s="5" t="str">
        <f t="shared" si="32"/>
        <v>MY6_Solar</v>
      </c>
      <c r="T575" s="1" t="s">
        <v>893</v>
      </c>
      <c r="U575" s="5" t="s">
        <v>784</v>
      </c>
      <c r="V575" s="1" t="s">
        <v>881</v>
      </c>
    </row>
    <row r="576" spans="14:22">
      <c r="N576" s="2" t="s">
        <v>1500</v>
      </c>
      <c r="O576" s="10" t="s">
        <v>38</v>
      </c>
      <c r="P576" s="2" t="str">
        <f t="shared" si="30"/>
        <v>UTCL</v>
      </c>
      <c r="Q576" s="1">
        <v>255.2</v>
      </c>
      <c r="R576" s="11">
        <f t="shared" ca="1" si="34"/>
        <v>1.5187764089745878E-3</v>
      </c>
      <c r="S576" s="5" t="str">
        <f t="shared" si="32"/>
        <v>MY6_Solar</v>
      </c>
      <c r="T576" s="1" t="s">
        <v>893</v>
      </c>
      <c r="U576" s="5" t="s">
        <v>784</v>
      </c>
      <c r="V576" s="1" t="s">
        <v>881</v>
      </c>
    </row>
    <row r="577" spans="14:22">
      <c r="N577" s="2" t="s">
        <v>1501</v>
      </c>
      <c r="O577" s="10" t="s">
        <v>38</v>
      </c>
      <c r="P577" s="2" t="str">
        <f t="shared" si="30"/>
        <v>UTCL</v>
      </c>
      <c r="Q577" s="1">
        <v>223.3</v>
      </c>
      <c r="R577" s="11">
        <f t="shared" ca="1" si="34"/>
        <v>1.3289293578527645E-3</v>
      </c>
      <c r="S577" s="5" t="str">
        <f t="shared" si="32"/>
        <v>MY6_Solar</v>
      </c>
      <c r="T577" s="1" t="s">
        <v>893</v>
      </c>
      <c r="U577" s="5" t="s">
        <v>784</v>
      </c>
      <c r="V577" s="1" t="s">
        <v>881</v>
      </c>
    </row>
    <row r="578" spans="14:22">
      <c r="N578" s="2" t="s">
        <v>1502</v>
      </c>
      <c r="O578" s="10" t="s">
        <v>38</v>
      </c>
      <c r="P578" s="2" t="str">
        <f t="shared" si="30"/>
        <v>UTCL</v>
      </c>
      <c r="Q578" s="1">
        <v>255.2</v>
      </c>
      <c r="R578" s="11">
        <f t="shared" ca="1" si="34"/>
        <v>1.5187764089745878E-3</v>
      </c>
      <c r="S578" s="5" t="str">
        <f t="shared" si="32"/>
        <v>MY6_Solar</v>
      </c>
      <c r="T578" s="1" t="s">
        <v>893</v>
      </c>
      <c r="U578" s="5" t="s">
        <v>784</v>
      </c>
      <c r="V578" s="1" t="s">
        <v>881</v>
      </c>
    </row>
    <row r="579" spans="14:22">
      <c r="N579" s="2" t="s">
        <v>1503</v>
      </c>
      <c r="O579" s="10" t="s">
        <v>38</v>
      </c>
      <c r="P579" s="2" t="str">
        <f t="shared" si="30"/>
        <v>UTCL</v>
      </c>
      <c r="Q579" s="1">
        <v>255.2</v>
      </c>
      <c r="R579" s="11">
        <f t="shared" ca="1" si="34"/>
        <v>1.5187764089745878E-3</v>
      </c>
      <c r="S579" s="5" t="str">
        <f t="shared" si="32"/>
        <v>MY6_Solar</v>
      </c>
      <c r="T579" s="1" t="s">
        <v>893</v>
      </c>
      <c r="U579" s="5" t="s">
        <v>784</v>
      </c>
      <c r="V579" s="1" t="s">
        <v>881</v>
      </c>
    </row>
    <row r="580" spans="14:22">
      <c r="N580" s="2" t="s">
        <v>1504</v>
      </c>
      <c r="O580" s="10" t="s">
        <v>38</v>
      </c>
      <c r="P580" s="2" t="str">
        <f t="shared" si="30"/>
        <v>UTCL</v>
      </c>
      <c r="Q580" s="1">
        <v>255.2</v>
      </c>
      <c r="R580" s="11">
        <f t="shared" ca="1" si="34"/>
        <v>1.5187764089745878E-3</v>
      </c>
      <c r="S580" s="5" t="str">
        <f t="shared" si="32"/>
        <v>MY6_Solar</v>
      </c>
      <c r="T580" s="1" t="s">
        <v>893</v>
      </c>
      <c r="U580" s="5" t="s">
        <v>784</v>
      </c>
      <c r="V580" s="1" t="s">
        <v>881</v>
      </c>
    </row>
    <row r="581" spans="14:22">
      <c r="N581" s="2" t="s">
        <v>1505</v>
      </c>
      <c r="O581" s="10" t="s">
        <v>38</v>
      </c>
      <c r="P581" s="2" t="str">
        <f t="shared" si="30"/>
        <v>UTCL</v>
      </c>
      <c r="Q581" s="1">
        <v>223.3</v>
      </c>
      <c r="R581" s="11">
        <f t="shared" ca="1" si="34"/>
        <v>1.3289293578527645E-3</v>
      </c>
      <c r="S581" s="5" t="str">
        <f t="shared" si="32"/>
        <v>MY6_Solar</v>
      </c>
      <c r="T581" s="1" t="s">
        <v>893</v>
      </c>
      <c r="U581" s="5" t="s">
        <v>784</v>
      </c>
      <c r="V581" s="1" t="s">
        <v>881</v>
      </c>
    </row>
    <row r="582" spans="14:22">
      <c r="N582" s="2" t="s">
        <v>1506</v>
      </c>
      <c r="O582" s="10" t="s">
        <v>38</v>
      </c>
      <c r="P582" s="2" t="str">
        <f t="shared" si="30"/>
        <v>UTCL</v>
      </c>
      <c r="Q582" s="1">
        <v>223.3</v>
      </c>
      <c r="R582" s="11">
        <f t="shared" ca="1" si="34"/>
        <v>1.3289293578527645E-3</v>
      </c>
      <c r="S582" s="5" t="str">
        <f t="shared" si="32"/>
        <v>MY6_Solar</v>
      </c>
      <c r="T582" s="1" t="s">
        <v>893</v>
      </c>
      <c r="U582" s="5" t="s">
        <v>784</v>
      </c>
      <c r="V582" s="1" t="s">
        <v>881</v>
      </c>
    </row>
    <row r="583" spans="14:22">
      <c r="N583" s="2" t="s">
        <v>1507</v>
      </c>
      <c r="O583" s="10" t="s">
        <v>38</v>
      </c>
      <c r="P583" s="2" t="str">
        <f t="shared" si="30"/>
        <v>UTCL</v>
      </c>
      <c r="Q583" s="1">
        <v>255.2</v>
      </c>
      <c r="R583" s="11">
        <f t="shared" ref="R583:R646" ca="1" si="35">Q583/$AC$4</f>
        <v>1.5187764089745878E-3</v>
      </c>
      <c r="S583" s="5" t="str">
        <f t="shared" si="32"/>
        <v>MY6_Solar</v>
      </c>
      <c r="T583" s="1" t="s">
        <v>893</v>
      </c>
      <c r="U583" s="5" t="s">
        <v>784</v>
      </c>
      <c r="V583" s="1" t="s">
        <v>881</v>
      </c>
    </row>
    <row r="584" spans="14:22">
      <c r="N584" s="2" t="s">
        <v>1508</v>
      </c>
      <c r="O584" s="10" t="s">
        <v>38</v>
      </c>
      <c r="P584" s="2" t="str">
        <f t="shared" si="30"/>
        <v>UTCL</v>
      </c>
      <c r="Q584" s="1">
        <v>191.4</v>
      </c>
      <c r="R584" s="11">
        <f t="shared" ca="1" si="35"/>
        <v>1.139082306730941E-3</v>
      </c>
      <c r="S584" s="5" t="str">
        <f t="shared" si="32"/>
        <v>MY6_Solar</v>
      </c>
      <c r="T584" s="1" t="s">
        <v>893</v>
      </c>
      <c r="U584" s="5" t="s">
        <v>784</v>
      </c>
      <c r="V584" s="1" t="s">
        <v>881</v>
      </c>
    </row>
    <row r="585" spans="14:22">
      <c r="N585" s="2" t="s">
        <v>1509</v>
      </c>
      <c r="O585" s="10" t="s">
        <v>38</v>
      </c>
      <c r="P585" s="2" t="str">
        <f t="shared" si="30"/>
        <v>UTCL</v>
      </c>
      <c r="Q585" s="1">
        <v>223.3</v>
      </c>
      <c r="R585" s="11">
        <f t="shared" ca="1" si="35"/>
        <v>1.3289293578527645E-3</v>
      </c>
      <c r="S585" s="5" t="str">
        <f t="shared" si="32"/>
        <v>MY6_Solar</v>
      </c>
      <c r="T585" s="1" t="s">
        <v>893</v>
      </c>
      <c r="U585" s="5" t="s">
        <v>784</v>
      </c>
      <c r="V585" s="1" t="s">
        <v>881</v>
      </c>
    </row>
    <row r="586" spans="14:22">
      <c r="N586" s="2" t="s">
        <v>1510</v>
      </c>
      <c r="O586" s="10" t="s">
        <v>38</v>
      </c>
      <c r="P586" s="2" t="str">
        <f t="shared" si="30"/>
        <v>UTCL</v>
      </c>
      <c r="Q586" s="1">
        <v>191.4</v>
      </c>
      <c r="R586" s="11">
        <f t="shared" ca="1" si="35"/>
        <v>1.139082306730941E-3</v>
      </c>
      <c r="S586" s="5" t="str">
        <f t="shared" si="32"/>
        <v>MY6_Solar</v>
      </c>
      <c r="T586" s="1" t="s">
        <v>893</v>
      </c>
      <c r="U586" s="5" t="s">
        <v>784</v>
      </c>
      <c r="V586" s="1" t="s">
        <v>881</v>
      </c>
    </row>
    <row r="587" spans="14:22">
      <c r="N587" s="2" t="s">
        <v>1511</v>
      </c>
      <c r="O587" s="10" t="s">
        <v>38</v>
      </c>
      <c r="P587" s="2" t="str">
        <f t="shared" si="30"/>
        <v>UTCL</v>
      </c>
      <c r="Q587" s="1">
        <v>255.2</v>
      </c>
      <c r="R587" s="11">
        <f t="shared" ca="1" si="35"/>
        <v>1.5187764089745878E-3</v>
      </c>
      <c r="S587" s="5" t="str">
        <f t="shared" si="32"/>
        <v>MY6_Solar</v>
      </c>
      <c r="T587" s="1" t="s">
        <v>893</v>
      </c>
      <c r="U587" s="5" t="s">
        <v>784</v>
      </c>
      <c r="V587" s="1" t="s">
        <v>881</v>
      </c>
    </row>
    <row r="588" spans="14:22">
      <c r="N588" s="2" t="s">
        <v>1512</v>
      </c>
      <c r="O588" s="10" t="s">
        <v>38</v>
      </c>
      <c r="P588" s="2" t="str">
        <f t="shared" si="30"/>
        <v>UTCL</v>
      </c>
      <c r="Q588" s="1">
        <v>255.2</v>
      </c>
      <c r="R588" s="11">
        <f t="shared" ca="1" si="35"/>
        <v>1.5187764089745878E-3</v>
      </c>
      <c r="S588" s="5" t="str">
        <f t="shared" si="32"/>
        <v>MY6_Solar</v>
      </c>
      <c r="T588" s="1" t="s">
        <v>893</v>
      </c>
      <c r="U588" s="5" t="s">
        <v>784</v>
      </c>
      <c r="V588" s="1" t="s">
        <v>881</v>
      </c>
    </row>
    <row r="589" spans="14:22">
      <c r="N589" s="2" t="s">
        <v>1513</v>
      </c>
      <c r="O589" s="10" t="s">
        <v>38</v>
      </c>
      <c r="P589" s="2" t="str">
        <f t="shared" ref="P589:P652" si="36">_xlfn.XLOOKUP(O589,AE:AE,AF:AF)</f>
        <v>UTCL</v>
      </c>
      <c r="Q589" s="1">
        <v>255.2</v>
      </c>
      <c r="R589" s="11">
        <f t="shared" ca="1" si="35"/>
        <v>1.5187764089745878E-3</v>
      </c>
      <c r="S589" s="5" t="str">
        <f t="shared" si="32"/>
        <v>MY6_Solar</v>
      </c>
      <c r="T589" s="1" t="s">
        <v>893</v>
      </c>
      <c r="U589" s="5" t="s">
        <v>784</v>
      </c>
      <c r="V589" s="1" t="s">
        <v>881</v>
      </c>
    </row>
    <row r="590" spans="14:22">
      <c r="N590" s="2" t="s">
        <v>1514</v>
      </c>
      <c r="O590" s="10" t="s">
        <v>38</v>
      </c>
      <c r="P590" s="2" t="str">
        <f t="shared" si="36"/>
        <v>UTCL</v>
      </c>
      <c r="Q590" s="1">
        <v>239.25</v>
      </c>
      <c r="R590" s="11">
        <f t="shared" ca="1" si="35"/>
        <v>1.4238528834136762E-3</v>
      </c>
      <c r="S590" s="5" t="str">
        <f t="shared" si="32"/>
        <v>MY6_Solar</v>
      </c>
      <c r="T590" s="1" t="s">
        <v>893</v>
      </c>
      <c r="U590" s="5" t="s">
        <v>784</v>
      </c>
      <c r="V590" s="1" t="s">
        <v>881</v>
      </c>
    </row>
    <row r="591" spans="14:22">
      <c r="N591" s="2" t="s">
        <v>1515</v>
      </c>
      <c r="O591" s="10" t="s">
        <v>38</v>
      </c>
      <c r="P591" s="2" t="str">
        <f t="shared" si="36"/>
        <v>UTCL</v>
      </c>
      <c r="Q591" s="1">
        <v>255.2</v>
      </c>
      <c r="R591" s="11">
        <f t="shared" ca="1" si="35"/>
        <v>1.5187764089745878E-3</v>
      </c>
      <c r="S591" s="5" t="str">
        <f t="shared" si="32"/>
        <v>MY6_Solar</v>
      </c>
      <c r="T591" s="1" t="s">
        <v>893</v>
      </c>
      <c r="U591" s="5" t="s">
        <v>784</v>
      </c>
      <c r="V591" s="1" t="s">
        <v>881</v>
      </c>
    </row>
    <row r="592" spans="14:22">
      <c r="N592" s="2" t="s">
        <v>1516</v>
      </c>
      <c r="O592" s="10" t="s">
        <v>38</v>
      </c>
      <c r="P592" s="2" t="str">
        <f t="shared" si="36"/>
        <v>UTCL</v>
      </c>
      <c r="Q592" s="1">
        <v>255.2</v>
      </c>
      <c r="R592" s="11">
        <f t="shared" ca="1" si="35"/>
        <v>1.5187764089745878E-3</v>
      </c>
      <c r="S592" s="5" t="str">
        <f t="shared" si="32"/>
        <v>MY6_Solar</v>
      </c>
      <c r="T592" s="1" t="s">
        <v>893</v>
      </c>
      <c r="U592" s="5" t="s">
        <v>784</v>
      </c>
      <c r="V592" s="1" t="s">
        <v>881</v>
      </c>
    </row>
    <row r="593" spans="14:22">
      <c r="N593" s="2" t="s">
        <v>1517</v>
      </c>
      <c r="O593" s="10" t="s">
        <v>38</v>
      </c>
      <c r="P593" s="2" t="str">
        <f t="shared" si="36"/>
        <v>UTCL</v>
      </c>
      <c r="Q593" s="1">
        <v>255.2</v>
      </c>
      <c r="R593" s="11">
        <f t="shared" ca="1" si="35"/>
        <v>1.5187764089745878E-3</v>
      </c>
      <c r="S593" s="5" t="str">
        <f t="shared" si="32"/>
        <v>MY6_Solar</v>
      </c>
      <c r="T593" s="1" t="s">
        <v>893</v>
      </c>
      <c r="U593" s="5" t="s">
        <v>784</v>
      </c>
      <c r="V593" s="1" t="s">
        <v>881</v>
      </c>
    </row>
    <row r="594" spans="14:22">
      <c r="N594" s="2" t="s">
        <v>1518</v>
      </c>
      <c r="O594" s="10" t="s">
        <v>38</v>
      </c>
      <c r="P594" s="2" t="str">
        <f t="shared" si="36"/>
        <v>UTCL</v>
      </c>
      <c r="Q594" s="1">
        <v>223.3</v>
      </c>
      <c r="R594" s="11">
        <f t="shared" ca="1" si="35"/>
        <v>1.3289293578527645E-3</v>
      </c>
      <c r="S594" s="5" t="str">
        <f t="shared" si="32"/>
        <v>MY6_Solar</v>
      </c>
      <c r="T594" s="1" t="s">
        <v>893</v>
      </c>
      <c r="U594" s="5" t="s">
        <v>784</v>
      </c>
      <c r="V594" s="1" t="s">
        <v>881</v>
      </c>
    </row>
    <row r="595" spans="14:22">
      <c r="N595" s="2" t="s">
        <v>1519</v>
      </c>
      <c r="O595" s="10" t="s">
        <v>38</v>
      </c>
      <c r="P595" s="2" t="str">
        <f t="shared" si="36"/>
        <v>UTCL</v>
      </c>
      <c r="Q595" s="1">
        <v>287.10000000000002</v>
      </c>
      <c r="R595" s="11">
        <f t="shared" ca="1" si="35"/>
        <v>1.7086234600964115E-3</v>
      </c>
      <c r="S595" s="5" t="str">
        <f t="shared" si="32"/>
        <v>MY6_Solar</v>
      </c>
      <c r="T595" s="1" t="s">
        <v>893</v>
      </c>
      <c r="U595" s="5" t="s">
        <v>784</v>
      </c>
      <c r="V595" s="1" t="s">
        <v>881</v>
      </c>
    </row>
    <row r="596" spans="14:22">
      <c r="N596" s="2" t="s">
        <v>1520</v>
      </c>
      <c r="O596" s="10" t="s">
        <v>38</v>
      </c>
      <c r="P596" s="2" t="str">
        <f t="shared" si="36"/>
        <v>UTCL</v>
      </c>
      <c r="Q596" s="1">
        <v>255.2</v>
      </c>
      <c r="R596" s="11">
        <f t="shared" ca="1" si="35"/>
        <v>1.5187764089745878E-3</v>
      </c>
      <c r="S596" s="5" t="str">
        <f t="shared" si="32"/>
        <v>MY6_Solar</v>
      </c>
      <c r="T596" s="1" t="s">
        <v>893</v>
      </c>
      <c r="U596" s="5" t="s">
        <v>784</v>
      </c>
      <c r="V596" s="1" t="s">
        <v>881</v>
      </c>
    </row>
    <row r="597" spans="14:22">
      <c r="N597" s="2" t="s">
        <v>1521</v>
      </c>
      <c r="O597" s="10" t="s">
        <v>38</v>
      </c>
      <c r="P597" s="2" t="str">
        <f t="shared" si="36"/>
        <v>UTCL</v>
      </c>
      <c r="Q597" s="1">
        <v>287.10000000000002</v>
      </c>
      <c r="R597" s="11">
        <f t="shared" ca="1" si="35"/>
        <v>1.7086234600964115E-3</v>
      </c>
      <c r="S597" s="5" t="str">
        <f t="shared" si="32"/>
        <v>MY6_Solar</v>
      </c>
      <c r="T597" s="1" t="s">
        <v>893</v>
      </c>
      <c r="U597" s="5" t="s">
        <v>784</v>
      </c>
      <c r="V597" s="1" t="s">
        <v>881</v>
      </c>
    </row>
    <row r="598" spans="14:22">
      <c r="N598" s="2" t="s">
        <v>1522</v>
      </c>
      <c r="O598" s="10" t="s">
        <v>38</v>
      </c>
      <c r="P598" s="2" t="str">
        <f t="shared" si="36"/>
        <v>UTCL</v>
      </c>
      <c r="Q598" s="1">
        <v>255.2</v>
      </c>
      <c r="R598" s="11">
        <f t="shared" ca="1" si="35"/>
        <v>1.5187764089745878E-3</v>
      </c>
      <c r="S598" s="5" t="str">
        <f t="shared" si="32"/>
        <v>MY6_Solar</v>
      </c>
      <c r="T598" s="1" t="s">
        <v>893</v>
      </c>
      <c r="U598" s="5" t="s">
        <v>784</v>
      </c>
      <c r="V598" s="1" t="s">
        <v>881</v>
      </c>
    </row>
    <row r="599" spans="14:22">
      <c r="N599" s="2" t="s">
        <v>1523</v>
      </c>
      <c r="O599" s="2" t="s">
        <v>39</v>
      </c>
      <c r="P599" s="2" t="str">
        <f t="shared" si="36"/>
        <v>APPL</v>
      </c>
      <c r="Q599" s="1">
        <v>205.465</v>
      </c>
      <c r="R599" s="11">
        <f t="shared" ca="1" si="35"/>
        <v>1.2227875974528358E-3</v>
      </c>
      <c r="S599" s="5" t="str">
        <f t="shared" si="32"/>
        <v>MY7_Solar</v>
      </c>
      <c r="T599" s="1" t="s">
        <v>898</v>
      </c>
      <c r="U599" s="5" t="s">
        <v>784</v>
      </c>
      <c r="V599" s="1" t="s">
        <v>881</v>
      </c>
    </row>
    <row r="600" spans="14:22">
      <c r="N600" s="2" t="s">
        <v>1524</v>
      </c>
      <c r="O600" s="2" t="s">
        <v>39</v>
      </c>
      <c r="P600" s="2" t="str">
        <f t="shared" si="36"/>
        <v>APPL</v>
      </c>
      <c r="Q600" s="1">
        <v>221.27</v>
      </c>
      <c r="R600" s="11">
        <f t="shared" ca="1" si="35"/>
        <v>1.3168481818722848E-3</v>
      </c>
      <c r="S600" s="5" t="str">
        <f t="shared" si="32"/>
        <v>MY7_Solar</v>
      </c>
      <c r="T600" s="1" t="s">
        <v>898</v>
      </c>
      <c r="U600" s="5" t="s">
        <v>784</v>
      </c>
      <c r="V600" s="1" t="s">
        <v>881</v>
      </c>
    </row>
    <row r="601" spans="14:22">
      <c r="N601" s="2" t="s">
        <v>1525</v>
      </c>
      <c r="O601" s="2" t="s">
        <v>39</v>
      </c>
      <c r="P601" s="2" t="str">
        <f t="shared" si="36"/>
        <v>APPL</v>
      </c>
      <c r="Q601" s="1">
        <v>252.88</v>
      </c>
      <c r="R601" s="11">
        <f t="shared" ca="1" si="35"/>
        <v>1.5049693507111824E-3</v>
      </c>
      <c r="S601" s="5" t="str">
        <f t="shared" si="32"/>
        <v>MY7_Solar</v>
      </c>
      <c r="T601" s="1" t="s">
        <v>898</v>
      </c>
      <c r="U601" s="5" t="s">
        <v>784</v>
      </c>
      <c r="V601" s="1" t="s">
        <v>881</v>
      </c>
    </row>
    <row r="602" spans="14:22">
      <c r="N602" s="2" t="s">
        <v>1526</v>
      </c>
      <c r="O602" s="2" t="s">
        <v>39</v>
      </c>
      <c r="P602" s="2" t="str">
        <f t="shared" si="36"/>
        <v>APPL</v>
      </c>
      <c r="Q602" s="1">
        <v>221.27</v>
      </c>
      <c r="R602" s="11">
        <f t="shared" ca="1" si="35"/>
        <v>1.3168481818722848E-3</v>
      </c>
      <c r="S602" s="5" t="str">
        <f t="shared" si="32"/>
        <v>MY7_Solar</v>
      </c>
      <c r="T602" s="1" t="s">
        <v>898</v>
      </c>
      <c r="U602" s="5" t="s">
        <v>784</v>
      </c>
      <c r="V602" s="1" t="s">
        <v>881</v>
      </c>
    </row>
    <row r="603" spans="14:22">
      <c r="N603" s="2" t="s">
        <v>1527</v>
      </c>
      <c r="O603" s="2" t="s">
        <v>39</v>
      </c>
      <c r="P603" s="2" t="str">
        <f t="shared" si="36"/>
        <v>APPL</v>
      </c>
      <c r="Q603" s="1">
        <v>221.27</v>
      </c>
      <c r="R603" s="11">
        <f t="shared" ca="1" si="35"/>
        <v>1.3168481818722848E-3</v>
      </c>
      <c r="S603" s="5" t="str">
        <f t="shared" si="32"/>
        <v>MY7_Solar</v>
      </c>
      <c r="T603" s="1" t="s">
        <v>898</v>
      </c>
      <c r="U603" s="5" t="s">
        <v>784</v>
      </c>
      <c r="V603" s="1" t="s">
        <v>881</v>
      </c>
    </row>
    <row r="604" spans="14:22">
      <c r="N604" s="2" t="s">
        <v>1528</v>
      </c>
      <c r="O604" s="2" t="s">
        <v>39</v>
      </c>
      <c r="P604" s="2" t="str">
        <f t="shared" si="36"/>
        <v>APPL</v>
      </c>
      <c r="Q604" s="1">
        <v>221.27</v>
      </c>
      <c r="R604" s="11">
        <f t="shared" ca="1" si="35"/>
        <v>1.3168481818722848E-3</v>
      </c>
      <c r="S604" s="5" t="str">
        <f t="shared" si="32"/>
        <v>MY7_Solar</v>
      </c>
      <c r="T604" s="1" t="s">
        <v>898</v>
      </c>
      <c r="U604" s="5" t="s">
        <v>784</v>
      </c>
      <c r="V604" s="1" t="s">
        <v>881</v>
      </c>
    </row>
    <row r="605" spans="14:22">
      <c r="N605" s="2" t="s">
        <v>1529</v>
      </c>
      <c r="O605" s="2" t="s">
        <v>39</v>
      </c>
      <c r="P605" s="2" t="str">
        <f t="shared" si="36"/>
        <v>APPL</v>
      </c>
      <c r="Q605" s="1">
        <v>284.49</v>
      </c>
      <c r="R605" s="11">
        <f t="shared" ca="1" si="35"/>
        <v>1.6930905195500804E-3</v>
      </c>
      <c r="S605" s="5" t="str">
        <f t="shared" si="32"/>
        <v>MY7_Solar</v>
      </c>
      <c r="T605" s="1" t="s">
        <v>898</v>
      </c>
      <c r="U605" s="5" t="s">
        <v>784</v>
      </c>
      <c r="V605" s="1" t="s">
        <v>881</v>
      </c>
    </row>
    <row r="606" spans="14:22">
      <c r="N606" s="2" t="s">
        <v>1530</v>
      </c>
      <c r="O606" s="2" t="s">
        <v>39</v>
      </c>
      <c r="P606" s="2" t="str">
        <f t="shared" si="36"/>
        <v>APPL</v>
      </c>
      <c r="Q606" s="1">
        <v>284.49</v>
      </c>
      <c r="R606" s="11">
        <f t="shared" ca="1" si="35"/>
        <v>1.6930905195500804E-3</v>
      </c>
      <c r="S606" s="5" t="str">
        <f t="shared" si="32"/>
        <v>MY7_Solar</v>
      </c>
      <c r="T606" s="1" t="s">
        <v>898</v>
      </c>
      <c r="U606" s="5" t="s">
        <v>784</v>
      </c>
      <c r="V606" s="1" t="s">
        <v>881</v>
      </c>
    </row>
    <row r="607" spans="14:22">
      <c r="N607" s="2" t="s">
        <v>1531</v>
      </c>
      <c r="O607" s="2" t="s">
        <v>39</v>
      </c>
      <c r="P607" s="2" t="str">
        <f t="shared" si="36"/>
        <v>APPL</v>
      </c>
      <c r="Q607" s="1">
        <v>237.07499999999999</v>
      </c>
      <c r="R607" s="11">
        <f t="shared" ca="1" si="35"/>
        <v>1.4109087662917336E-3</v>
      </c>
      <c r="S607" s="5" t="str">
        <f t="shared" si="32"/>
        <v>MY7_Solar</v>
      </c>
      <c r="T607" s="1" t="s">
        <v>898</v>
      </c>
      <c r="U607" s="5" t="s">
        <v>784</v>
      </c>
      <c r="V607" s="1" t="s">
        <v>881</v>
      </c>
    </row>
    <row r="608" spans="14:22">
      <c r="N608" s="2" t="s">
        <v>1532</v>
      </c>
      <c r="O608" s="2" t="s">
        <v>39</v>
      </c>
      <c r="P608" s="2" t="str">
        <f t="shared" si="36"/>
        <v>APPL</v>
      </c>
      <c r="Q608" s="1">
        <v>252.88</v>
      </c>
      <c r="R608" s="11">
        <f t="shared" ca="1" si="35"/>
        <v>1.5049693507111824E-3</v>
      </c>
      <c r="S608" s="5" t="str">
        <f t="shared" si="32"/>
        <v>MY7_Solar</v>
      </c>
      <c r="T608" s="1" t="s">
        <v>898</v>
      </c>
      <c r="U608" s="5" t="s">
        <v>784</v>
      </c>
      <c r="V608" s="1" t="s">
        <v>881</v>
      </c>
    </row>
    <row r="609" spans="14:22">
      <c r="N609" s="2" t="s">
        <v>1533</v>
      </c>
      <c r="O609" s="2" t="s">
        <v>39</v>
      </c>
      <c r="P609" s="2" t="str">
        <f t="shared" si="36"/>
        <v>APPL</v>
      </c>
      <c r="Q609" s="1">
        <v>221.27</v>
      </c>
      <c r="R609" s="11">
        <f t="shared" ca="1" si="35"/>
        <v>1.3168481818722848E-3</v>
      </c>
      <c r="S609" s="5" t="str">
        <f t="shared" si="32"/>
        <v>MY7_Solar</v>
      </c>
      <c r="T609" s="1" t="s">
        <v>898</v>
      </c>
      <c r="U609" s="5" t="s">
        <v>784</v>
      </c>
      <c r="V609" s="1" t="s">
        <v>881</v>
      </c>
    </row>
    <row r="610" spans="14:22">
      <c r="N610" s="2" t="s">
        <v>1534</v>
      </c>
      <c r="O610" s="2" t="s">
        <v>39</v>
      </c>
      <c r="P610" s="2" t="str">
        <f t="shared" si="36"/>
        <v>APPL</v>
      </c>
      <c r="Q610" s="1">
        <v>0</v>
      </c>
      <c r="R610" s="11">
        <f t="shared" ca="1" si="35"/>
        <v>0</v>
      </c>
      <c r="S610" s="5" t="str">
        <f t="shared" si="32"/>
        <v>MY7_Solar</v>
      </c>
      <c r="T610" s="1" t="s">
        <v>898</v>
      </c>
      <c r="U610" s="5" t="s">
        <v>784</v>
      </c>
      <c r="V610" s="1" t="s">
        <v>881</v>
      </c>
    </row>
    <row r="611" spans="14:22">
      <c r="N611" s="2" t="s">
        <v>1535</v>
      </c>
      <c r="O611" s="2" t="s">
        <v>39</v>
      </c>
      <c r="P611" s="2" t="str">
        <f t="shared" si="36"/>
        <v>APPL</v>
      </c>
      <c r="Q611" s="1">
        <v>284.49</v>
      </c>
      <c r="R611" s="11">
        <f t="shared" ca="1" si="35"/>
        <v>1.6930905195500804E-3</v>
      </c>
      <c r="S611" s="5" t="str">
        <f t="shared" si="32"/>
        <v>MY7_Solar</v>
      </c>
      <c r="T611" s="1" t="s">
        <v>898</v>
      </c>
      <c r="U611" s="5" t="s">
        <v>784</v>
      </c>
      <c r="V611" s="1" t="s">
        <v>881</v>
      </c>
    </row>
    <row r="612" spans="14:22">
      <c r="N612" s="2" t="s">
        <v>1536</v>
      </c>
      <c r="O612" s="2" t="s">
        <v>39</v>
      </c>
      <c r="P612" s="2" t="str">
        <f t="shared" si="36"/>
        <v>APPL</v>
      </c>
      <c r="Q612" s="1">
        <v>252.88</v>
      </c>
      <c r="R612" s="11">
        <f t="shared" ca="1" si="35"/>
        <v>1.5049693507111824E-3</v>
      </c>
      <c r="S612" s="5" t="str">
        <f t="shared" si="32"/>
        <v>MY7_Solar</v>
      </c>
      <c r="T612" s="1" t="s">
        <v>898</v>
      </c>
      <c r="U612" s="5" t="s">
        <v>784</v>
      </c>
      <c r="V612" s="1" t="s">
        <v>881</v>
      </c>
    </row>
    <row r="613" spans="14:22">
      <c r="N613" s="2" t="s">
        <v>1537</v>
      </c>
      <c r="O613" s="2" t="s">
        <v>39</v>
      </c>
      <c r="P613" s="2" t="str">
        <f t="shared" si="36"/>
        <v>APPL</v>
      </c>
      <c r="Q613" s="1">
        <v>252.88</v>
      </c>
      <c r="R613" s="11">
        <f t="shared" ca="1" si="35"/>
        <v>1.5049693507111824E-3</v>
      </c>
      <c r="S613" s="5" t="str">
        <f t="shared" si="32"/>
        <v>MY7_Solar</v>
      </c>
      <c r="T613" s="1" t="s">
        <v>898</v>
      </c>
      <c r="U613" s="5" t="s">
        <v>784</v>
      </c>
      <c r="V613" s="1" t="s">
        <v>881</v>
      </c>
    </row>
    <row r="614" spans="14:22">
      <c r="N614" s="2" t="s">
        <v>1538</v>
      </c>
      <c r="O614" s="2" t="s">
        <v>39</v>
      </c>
      <c r="P614" s="2" t="str">
        <f t="shared" si="36"/>
        <v>APPL</v>
      </c>
      <c r="Q614" s="1">
        <v>252.88</v>
      </c>
      <c r="R614" s="11">
        <f t="shared" ca="1" si="35"/>
        <v>1.5049693507111824E-3</v>
      </c>
      <c r="S614" s="5" t="str">
        <f t="shared" ref="S614:S677" si="37">_xlfn.XLOOKUP(O614,AE:AE,AG:AG)</f>
        <v>MY7_Solar</v>
      </c>
      <c r="T614" s="1" t="s">
        <v>898</v>
      </c>
      <c r="U614" s="5" t="s">
        <v>784</v>
      </c>
      <c r="V614" s="1" t="s">
        <v>881</v>
      </c>
    </row>
    <row r="615" spans="14:22">
      <c r="N615" s="2" t="s">
        <v>1539</v>
      </c>
      <c r="O615" s="2" t="s">
        <v>39</v>
      </c>
      <c r="P615" s="2" t="str">
        <f t="shared" si="36"/>
        <v>APPL</v>
      </c>
      <c r="Q615" s="1">
        <v>221.27</v>
      </c>
      <c r="R615" s="11">
        <f t="shared" ca="1" si="35"/>
        <v>1.3168481818722848E-3</v>
      </c>
      <c r="S615" s="5" t="str">
        <f t="shared" si="37"/>
        <v>MY7_Solar</v>
      </c>
      <c r="T615" s="1" t="s">
        <v>898</v>
      </c>
      <c r="U615" s="5" t="s">
        <v>784</v>
      </c>
      <c r="V615" s="1" t="s">
        <v>881</v>
      </c>
    </row>
    <row r="616" spans="14:22">
      <c r="N616" s="2" t="s">
        <v>1540</v>
      </c>
      <c r="O616" s="2" t="s">
        <v>39</v>
      </c>
      <c r="P616" s="2" t="str">
        <f t="shared" si="36"/>
        <v>APPL</v>
      </c>
      <c r="Q616" s="1">
        <v>252.88</v>
      </c>
      <c r="R616" s="11">
        <f t="shared" ca="1" si="35"/>
        <v>1.5049693507111824E-3</v>
      </c>
      <c r="S616" s="5" t="str">
        <f t="shared" si="37"/>
        <v>MY7_Solar</v>
      </c>
      <c r="T616" s="1" t="s">
        <v>898</v>
      </c>
      <c r="U616" s="5" t="s">
        <v>784</v>
      </c>
      <c r="V616" s="1" t="s">
        <v>881</v>
      </c>
    </row>
    <row r="617" spans="14:22">
      <c r="N617" s="2" t="s">
        <v>1541</v>
      </c>
      <c r="O617" s="2" t="s">
        <v>39</v>
      </c>
      <c r="P617" s="2" t="str">
        <f t="shared" si="36"/>
        <v>APPL</v>
      </c>
      <c r="Q617" s="1">
        <v>205.465</v>
      </c>
      <c r="R617" s="11">
        <f t="shared" ca="1" si="35"/>
        <v>1.2227875974528358E-3</v>
      </c>
      <c r="S617" s="5" t="str">
        <f t="shared" si="37"/>
        <v>MY7_Solar</v>
      </c>
      <c r="T617" s="1" t="s">
        <v>898</v>
      </c>
      <c r="U617" s="5" t="s">
        <v>784</v>
      </c>
      <c r="V617" s="1" t="s">
        <v>881</v>
      </c>
    </row>
    <row r="618" spans="14:22">
      <c r="N618" s="2" t="s">
        <v>1542</v>
      </c>
      <c r="O618" s="2" t="s">
        <v>39</v>
      </c>
      <c r="P618" s="2" t="str">
        <f t="shared" si="36"/>
        <v>APPL</v>
      </c>
      <c r="Q618" s="1">
        <v>205.465</v>
      </c>
      <c r="R618" s="11">
        <f t="shared" ca="1" si="35"/>
        <v>1.2227875974528358E-3</v>
      </c>
      <c r="S618" s="5" t="str">
        <f t="shared" si="37"/>
        <v>MY7_Solar</v>
      </c>
      <c r="T618" s="1" t="s">
        <v>898</v>
      </c>
      <c r="U618" s="5" t="s">
        <v>784</v>
      </c>
      <c r="V618" s="1" t="s">
        <v>881</v>
      </c>
    </row>
    <row r="619" spans="14:22">
      <c r="N619" s="2" t="s">
        <v>1543</v>
      </c>
      <c r="O619" s="2" t="s">
        <v>39</v>
      </c>
      <c r="P619" s="2" t="str">
        <f t="shared" si="36"/>
        <v>APPL</v>
      </c>
      <c r="Q619" s="1">
        <v>221.27</v>
      </c>
      <c r="R619" s="11">
        <f t="shared" ca="1" si="35"/>
        <v>1.3168481818722848E-3</v>
      </c>
      <c r="S619" s="5" t="str">
        <f t="shared" si="37"/>
        <v>MY7_Solar</v>
      </c>
      <c r="T619" s="1" t="s">
        <v>898</v>
      </c>
      <c r="U619" s="5" t="s">
        <v>784</v>
      </c>
      <c r="V619" s="1" t="s">
        <v>881</v>
      </c>
    </row>
    <row r="620" spans="14:22">
      <c r="N620" s="2" t="s">
        <v>1544</v>
      </c>
      <c r="O620" s="2" t="s">
        <v>39</v>
      </c>
      <c r="P620" s="2" t="str">
        <f t="shared" si="36"/>
        <v>APPL</v>
      </c>
      <c r="Q620" s="1">
        <v>252.88</v>
      </c>
      <c r="R620" s="11">
        <f t="shared" ca="1" si="35"/>
        <v>1.5049693507111824E-3</v>
      </c>
      <c r="S620" s="5" t="str">
        <f t="shared" si="37"/>
        <v>MY7_Solar</v>
      </c>
      <c r="T620" s="1" t="s">
        <v>898</v>
      </c>
      <c r="U620" s="5" t="s">
        <v>784</v>
      </c>
      <c r="V620" s="1" t="s">
        <v>881</v>
      </c>
    </row>
    <row r="621" spans="14:22">
      <c r="N621" s="2" t="s">
        <v>1545</v>
      </c>
      <c r="O621" s="2" t="s">
        <v>39</v>
      </c>
      <c r="P621" s="2" t="str">
        <f t="shared" si="36"/>
        <v>APPL</v>
      </c>
      <c r="Q621" s="1">
        <v>252.88</v>
      </c>
      <c r="R621" s="11">
        <f t="shared" ca="1" si="35"/>
        <v>1.5049693507111824E-3</v>
      </c>
      <c r="S621" s="5" t="str">
        <f t="shared" si="37"/>
        <v>MY7_Solar</v>
      </c>
      <c r="T621" s="1" t="s">
        <v>898</v>
      </c>
      <c r="U621" s="5" t="s">
        <v>784</v>
      </c>
      <c r="V621" s="1" t="s">
        <v>881</v>
      </c>
    </row>
    <row r="622" spans="14:22">
      <c r="N622" s="2" t="s">
        <v>1546</v>
      </c>
      <c r="O622" s="2" t="s">
        <v>39</v>
      </c>
      <c r="P622" s="2" t="str">
        <f t="shared" si="36"/>
        <v>APPL</v>
      </c>
      <c r="Q622" s="1">
        <v>252.88</v>
      </c>
      <c r="R622" s="11">
        <f t="shared" ca="1" si="35"/>
        <v>1.5049693507111824E-3</v>
      </c>
      <c r="S622" s="5" t="str">
        <f t="shared" si="37"/>
        <v>MY7_Solar</v>
      </c>
      <c r="T622" s="1" t="s">
        <v>898</v>
      </c>
      <c r="U622" s="5" t="s">
        <v>784</v>
      </c>
      <c r="V622" s="1" t="s">
        <v>881</v>
      </c>
    </row>
    <row r="623" spans="14:22">
      <c r="N623" s="2" t="s">
        <v>1547</v>
      </c>
      <c r="O623" s="2" t="s">
        <v>39</v>
      </c>
      <c r="P623" s="2" t="str">
        <f t="shared" si="36"/>
        <v>APPL</v>
      </c>
      <c r="Q623" s="1">
        <v>252.88</v>
      </c>
      <c r="R623" s="11">
        <f t="shared" ca="1" si="35"/>
        <v>1.5049693507111824E-3</v>
      </c>
      <c r="S623" s="5" t="str">
        <f t="shared" si="37"/>
        <v>MY7_Solar</v>
      </c>
      <c r="T623" s="1" t="s">
        <v>898</v>
      </c>
      <c r="U623" s="5" t="s">
        <v>784</v>
      </c>
      <c r="V623" s="1" t="s">
        <v>881</v>
      </c>
    </row>
    <row r="624" spans="14:22">
      <c r="N624" s="2" t="s">
        <v>1548</v>
      </c>
      <c r="O624" s="2" t="s">
        <v>39</v>
      </c>
      <c r="P624" s="2" t="str">
        <f t="shared" si="36"/>
        <v>APPL</v>
      </c>
      <c r="Q624" s="1">
        <v>252.88</v>
      </c>
      <c r="R624" s="11">
        <f t="shared" ca="1" si="35"/>
        <v>1.5049693507111824E-3</v>
      </c>
      <c r="S624" s="5" t="str">
        <f t="shared" si="37"/>
        <v>MY7_Solar</v>
      </c>
      <c r="T624" s="1" t="s">
        <v>898</v>
      </c>
      <c r="U624" s="5" t="s">
        <v>784</v>
      </c>
      <c r="V624" s="1" t="s">
        <v>881</v>
      </c>
    </row>
    <row r="625" spans="14:22">
      <c r="N625" s="2" t="s">
        <v>1549</v>
      </c>
      <c r="O625" s="2" t="s">
        <v>39</v>
      </c>
      <c r="P625" s="2" t="str">
        <f t="shared" si="36"/>
        <v>APPL</v>
      </c>
      <c r="Q625" s="1">
        <v>284.49</v>
      </c>
      <c r="R625" s="11">
        <f t="shared" ca="1" si="35"/>
        <v>1.6930905195500804E-3</v>
      </c>
      <c r="S625" s="5" t="str">
        <f t="shared" si="37"/>
        <v>MY7_Solar</v>
      </c>
      <c r="T625" s="1" t="s">
        <v>898</v>
      </c>
      <c r="U625" s="5" t="s">
        <v>784</v>
      </c>
      <c r="V625" s="1" t="s">
        <v>881</v>
      </c>
    </row>
    <row r="626" spans="14:22">
      <c r="N626" s="2" t="s">
        <v>1550</v>
      </c>
      <c r="O626" s="2" t="s">
        <v>39</v>
      </c>
      <c r="P626" s="2" t="str">
        <f t="shared" si="36"/>
        <v>APPL</v>
      </c>
      <c r="Q626" s="1">
        <v>252.88</v>
      </c>
      <c r="R626" s="11">
        <f t="shared" ca="1" si="35"/>
        <v>1.5049693507111824E-3</v>
      </c>
      <c r="S626" s="5" t="str">
        <f t="shared" si="37"/>
        <v>MY7_Solar</v>
      </c>
      <c r="T626" s="1" t="s">
        <v>898</v>
      </c>
      <c r="U626" s="5" t="s">
        <v>784</v>
      </c>
      <c r="V626" s="1" t="s">
        <v>881</v>
      </c>
    </row>
    <row r="627" spans="14:22">
      <c r="N627" s="2" t="s">
        <v>1551</v>
      </c>
      <c r="O627" s="2" t="s">
        <v>39</v>
      </c>
      <c r="P627" s="2" t="str">
        <f t="shared" si="36"/>
        <v>APPL</v>
      </c>
      <c r="Q627" s="1">
        <v>110.63500000000001</v>
      </c>
      <c r="R627" s="11">
        <f t="shared" ca="1" si="35"/>
        <v>6.5842409093614242E-4</v>
      </c>
      <c r="S627" s="5" t="str">
        <f t="shared" si="37"/>
        <v>MY7_Solar</v>
      </c>
      <c r="T627" s="1" t="s">
        <v>898</v>
      </c>
      <c r="U627" s="5" t="s">
        <v>784</v>
      </c>
      <c r="V627" s="1" t="s">
        <v>881</v>
      </c>
    </row>
    <row r="628" spans="14:22">
      <c r="N628" s="2" t="s">
        <v>1552</v>
      </c>
      <c r="O628" s="2" t="s">
        <v>39</v>
      </c>
      <c r="P628" s="2" t="str">
        <f t="shared" si="36"/>
        <v>APPL</v>
      </c>
      <c r="Q628" s="1">
        <v>221.27</v>
      </c>
      <c r="R628" s="11">
        <f t="shared" ca="1" si="35"/>
        <v>1.3168481818722848E-3</v>
      </c>
      <c r="S628" s="5" t="str">
        <f t="shared" si="37"/>
        <v>MY7_Solar</v>
      </c>
      <c r="T628" s="1" t="s">
        <v>898</v>
      </c>
      <c r="U628" s="5" t="s">
        <v>784</v>
      </c>
      <c r="V628" s="1" t="s">
        <v>881</v>
      </c>
    </row>
    <row r="629" spans="14:22">
      <c r="N629" s="2" t="s">
        <v>1553</v>
      </c>
      <c r="O629" s="2" t="s">
        <v>39</v>
      </c>
      <c r="P629" s="2" t="str">
        <f t="shared" si="36"/>
        <v>APPL</v>
      </c>
      <c r="Q629" s="1">
        <v>221.27</v>
      </c>
      <c r="R629" s="11">
        <f t="shared" ca="1" si="35"/>
        <v>1.3168481818722848E-3</v>
      </c>
      <c r="S629" s="5" t="str">
        <f t="shared" si="37"/>
        <v>MY7_Solar</v>
      </c>
      <c r="T629" s="1" t="s">
        <v>898</v>
      </c>
      <c r="U629" s="5" t="s">
        <v>784</v>
      </c>
      <c r="V629" s="1" t="s">
        <v>881</v>
      </c>
    </row>
    <row r="630" spans="14:22">
      <c r="N630" s="2" t="s">
        <v>1554</v>
      </c>
      <c r="O630" s="2" t="s">
        <v>39</v>
      </c>
      <c r="P630" s="2" t="str">
        <f t="shared" si="36"/>
        <v>APPL</v>
      </c>
      <c r="Q630" s="1">
        <v>221.27</v>
      </c>
      <c r="R630" s="11">
        <f t="shared" ca="1" si="35"/>
        <v>1.3168481818722848E-3</v>
      </c>
      <c r="S630" s="5" t="str">
        <f t="shared" si="37"/>
        <v>MY7_Solar</v>
      </c>
      <c r="T630" s="1" t="s">
        <v>898</v>
      </c>
      <c r="U630" s="5" t="s">
        <v>784</v>
      </c>
      <c r="V630" s="1" t="s">
        <v>881</v>
      </c>
    </row>
    <row r="631" spans="14:22">
      <c r="N631" s="2" t="s">
        <v>1555</v>
      </c>
      <c r="O631" s="2" t="s">
        <v>39</v>
      </c>
      <c r="P631" s="2" t="str">
        <f t="shared" si="36"/>
        <v>APPL</v>
      </c>
      <c r="Q631" s="1">
        <v>237.07499999999999</v>
      </c>
      <c r="R631" s="11">
        <f t="shared" ca="1" si="35"/>
        <v>1.4109087662917336E-3</v>
      </c>
      <c r="S631" s="5" t="str">
        <f t="shared" si="37"/>
        <v>MY7_Solar</v>
      </c>
      <c r="T631" s="1" t="s">
        <v>898</v>
      </c>
      <c r="U631" s="5" t="s">
        <v>784</v>
      </c>
      <c r="V631" s="1" t="s">
        <v>881</v>
      </c>
    </row>
    <row r="632" spans="14:22">
      <c r="N632" s="2" t="s">
        <v>1556</v>
      </c>
      <c r="O632" s="2" t="s">
        <v>39</v>
      </c>
      <c r="P632" s="2" t="str">
        <f t="shared" si="36"/>
        <v>APPL</v>
      </c>
      <c r="Q632" s="1">
        <v>252.88</v>
      </c>
      <c r="R632" s="11">
        <f t="shared" ca="1" si="35"/>
        <v>1.5049693507111824E-3</v>
      </c>
      <c r="S632" s="5" t="str">
        <f t="shared" si="37"/>
        <v>MY7_Solar</v>
      </c>
      <c r="T632" s="1" t="s">
        <v>898</v>
      </c>
      <c r="U632" s="5" t="s">
        <v>784</v>
      </c>
      <c r="V632" s="1" t="s">
        <v>881</v>
      </c>
    </row>
    <row r="633" spans="14:22">
      <c r="N633" s="2" t="s">
        <v>1557</v>
      </c>
      <c r="O633" s="2" t="s">
        <v>39</v>
      </c>
      <c r="P633" s="2" t="str">
        <f t="shared" si="36"/>
        <v>APPL</v>
      </c>
      <c r="Q633" s="1">
        <v>221.27</v>
      </c>
      <c r="R633" s="11">
        <f t="shared" ca="1" si="35"/>
        <v>1.3168481818722848E-3</v>
      </c>
      <c r="S633" s="5" t="str">
        <f t="shared" si="37"/>
        <v>MY7_Solar</v>
      </c>
      <c r="T633" s="1" t="s">
        <v>898</v>
      </c>
      <c r="U633" s="5" t="s">
        <v>784</v>
      </c>
      <c r="V633" s="1" t="s">
        <v>881</v>
      </c>
    </row>
    <row r="634" spans="14:22">
      <c r="N634" s="2" t="s">
        <v>1558</v>
      </c>
      <c r="O634" s="2" t="s">
        <v>39</v>
      </c>
      <c r="P634" s="2" t="str">
        <f t="shared" si="36"/>
        <v>APPL</v>
      </c>
      <c r="Q634" s="1">
        <v>221.27</v>
      </c>
      <c r="R634" s="11">
        <f t="shared" ca="1" si="35"/>
        <v>1.3168481818722848E-3</v>
      </c>
      <c r="S634" s="5" t="str">
        <f t="shared" si="37"/>
        <v>MY7_Solar</v>
      </c>
      <c r="T634" s="1" t="s">
        <v>898</v>
      </c>
      <c r="U634" s="5" t="s">
        <v>784</v>
      </c>
      <c r="V634" s="1" t="s">
        <v>881</v>
      </c>
    </row>
    <row r="635" spans="14:22">
      <c r="N635" s="2" t="s">
        <v>1559</v>
      </c>
      <c r="O635" s="2" t="s">
        <v>39</v>
      </c>
      <c r="P635" s="2" t="str">
        <f t="shared" si="36"/>
        <v>APPL</v>
      </c>
      <c r="Q635" s="1">
        <v>237.07499999999999</v>
      </c>
      <c r="R635" s="11">
        <f t="shared" ca="1" si="35"/>
        <v>1.4109087662917336E-3</v>
      </c>
      <c r="S635" s="5" t="str">
        <f t="shared" si="37"/>
        <v>MY7_Solar</v>
      </c>
      <c r="T635" s="1" t="s">
        <v>898</v>
      </c>
      <c r="U635" s="5" t="s">
        <v>784</v>
      </c>
      <c r="V635" s="1" t="s">
        <v>881</v>
      </c>
    </row>
    <row r="636" spans="14:22">
      <c r="N636" s="2" t="s">
        <v>1560</v>
      </c>
      <c r="O636" s="2" t="s">
        <v>39</v>
      </c>
      <c r="P636" s="2" t="str">
        <f t="shared" si="36"/>
        <v>APPL</v>
      </c>
      <c r="Q636" s="1">
        <v>221.27</v>
      </c>
      <c r="R636" s="11">
        <f t="shared" ca="1" si="35"/>
        <v>1.3168481818722848E-3</v>
      </c>
      <c r="S636" s="5" t="str">
        <f t="shared" si="37"/>
        <v>MY7_Solar</v>
      </c>
      <c r="T636" s="1" t="s">
        <v>898</v>
      </c>
      <c r="U636" s="5" t="s">
        <v>784</v>
      </c>
      <c r="V636" s="1" t="s">
        <v>881</v>
      </c>
    </row>
    <row r="637" spans="14:22">
      <c r="N637" s="2" t="s">
        <v>1561</v>
      </c>
      <c r="O637" s="2" t="s">
        <v>39</v>
      </c>
      <c r="P637" s="2" t="str">
        <f t="shared" si="36"/>
        <v>APPL</v>
      </c>
      <c r="Q637" s="1">
        <v>142.245</v>
      </c>
      <c r="R637" s="11">
        <f t="shared" ca="1" si="35"/>
        <v>8.4654525977504022E-4</v>
      </c>
      <c r="S637" s="5" t="str">
        <f t="shared" si="37"/>
        <v>MY7_Solar</v>
      </c>
      <c r="T637" s="1" t="s">
        <v>898</v>
      </c>
      <c r="U637" s="5" t="s">
        <v>784</v>
      </c>
      <c r="V637" s="1" t="s">
        <v>881</v>
      </c>
    </row>
    <row r="638" spans="14:22">
      <c r="N638" s="2" t="s">
        <v>1562</v>
      </c>
      <c r="O638" s="2" t="s">
        <v>39</v>
      </c>
      <c r="P638" s="2" t="str">
        <f t="shared" si="36"/>
        <v>APPL</v>
      </c>
      <c r="Q638" s="1">
        <v>221.27</v>
      </c>
      <c r="R638" s="11">
        <f t="shared" ca="1" si="35"/>
        <v>1.3168481818722848E-3</v>
      </c>
      <c r="S638" s="5" t="str">
        <f t="shared" si="37"/>
        <v>MY7_Solar</v>
      </c>
      <c r="T638" s="1" t="s">
        <v>898</v>
      </c>
      <c r="U638" s="5" t="s">
        <v>784</v>
      </c>
      <c r="V638" s="1" t="s">
        <v>881</v>
      </c>
    </row>
    <row r="639" spans="14:22">
      <c r="N639" s="2" t="s">
        <v>1563</v>
      </c>
      <c r="O639" s="2" t="s">
        <v>39</v>
      </c>
      <c r="P639" s="2" t="str">
        <f t="shared" si="36"/>
        <v>APPL</v>
      </c>
      <c r="Q639" s="1">
        <v>221.27</v>
      </c>
      <c r="R639" s="11">
        <f t="shared" ca="1" si="35"/>
        <v>1.3168481818722848E-3</v>
      </c>
      <c r="S639" s="5" t="str">
        <f t="shared" si="37"/>
        <v>MY7_Solar</v>
      </c>
      <c r="T639" s="1" t="s">
        <v>898</v>
      </c>
      <c r="U639" s="5" t="s">
        <v>784</v>
      </c>
      <c r="V639" s="1" t="s">
        <v>881</v>
      </c>
    </row>
    <row r="640" spans="14:22">
      <c r="N640" s="2" t="s">
        <v>1564</v>
      </c>
      <c r="O640" s="2" t="s">
        <v>39</v>
      </c>
      <c r="P640" s="2" t="str">
        <f t="shared" si="36"/>
        <v>APPL</v>
      </c>
      <c r="Q640" s="1">
        <v>221.27</v>
      </c>
      <c r="R640" s="11">
        <f t="shared" ca="1" si="35"/>
        <v>1.3168481818722848E-3</v>
      </c>
      <c r="S640" s="5" t="str">
        <f t="shared" si="37"/>
        <v>MY7_Solar</v>
      </c>
      <c r="T640" s="1" t="s">
        <v>898</v>
      </c>
      <c r="U640" s="5" t="s">
        <v>784</v>
      </c>
      <c r="V640" s="1" t="s">
        <v>881</v>
      </c>
    </row>
    <row r="641" spans="14:22">
      <c r="N641" s="2" t="s">
        <v>1565</v>
      </c>
      <c r="O641" s="2" t="s">
        <v>39</v>
      </c>
      <c r="P641" s="2" t="str">
        <f t="shared" si="36"/>
        <v>APPL</v>
      </c>
      <c r="Q641" s="1">
        <v>221.27</v>
      </c>
      <c r="R641" s="11">
        <f t="shared" ca="1" si="35"/>
        <v>1.3168481818722848E-3</v>
      </c>
      <c r="S641" s="5" t="str">
        <f t="shared" si="37"/>
        <v>MY7_Solar</v>
      </c>
      <c r="T641" s="1" t="s">
        <v>898</v>
      </c>
      <c r="U641" s="5" t="s">
        <v>784</v>
      </c>
      <c r="V641" s="1" t="s">
        <v>881</v>
      </c>
    </row>
    <row r="642" spans="14:22">
      <c r="N642" s="2" t="s">
        <v>1566</v>
      </c>
      <c r="O642" s="2" t="s">
        <v>39</v>
      </c>
      <c r="P642" s="2" t="str">
        <f t="shared" si="36"/>
        <v>APPL</v>
      </c>
      <c r="Q642" s="1">
        <v>252.88</v>
      </c>
      <c r="R642" s="11">
        <f t="shared" ca="1" si="35"/>
        <v>1.5049693507111824E-3</v>
      </c>
      <c r="S642" s="5" t="str">
        <f t="shared" si="37"/>
        <v>MY7_Solar</v>
      </c>
      <c r="T642" s="1" t="s">
        <v>898</v>
      </c>
      <c r="U642" s="5" t="s">
        <v>784</v>
      </c>
      <c r="V642" s="1" t="s">
        <v>881</v>
      </c>
    </row>
    <row r="643" spans="14:22">
      <c r="N643" s="2" t="s">
        <v>1567</v>
      </c>
      <c r="O643" s="2" t="s">
        <v>39</v>
      </c>
      <c r="P643" s="2" t="str">
        <f t="shared" si="36"/>
        <v>APPL</v>
      </c>
      <c r="Q643" s="1">
        <v>237.07499999999999</v>
      </c>
      <c r="R643" s="11">
        <f t="shared" ca="1" si="35"/>
        <v>1.4109087662917336E-3</v>
      </c>
      <c r="S643" s="5" t="str">
        <f t="shared" si="37"/>
        <v>MY7_Solar</v>
      </c>
      <c r="T643" s="1" t="s">
        <v>898</v>
      </c>
      <c r="U643" s="5" t="s">
        <v>784</v>
      </c>
      <c r="V643" s="1" t="s">
        <v>881</v>
      </c>
    </row>
    <row r="644" spans="14:22">
      <c r="N644" s="2" t="s">
        <v>1568</v>
      </c>
      <c r="O644" s="2" t="s">
        <v>39</v>
      </c>
      <c r="P644" s="2" t="str">
        <f t="shared" si="36"/>
        <v>APPL</v>
      </c>
      <c r="Q644" s="1">
        <v>284.49</v>
      </c>
      <c r="R644" s="11">
        <f t="shared" ca="1" si="35"/>
        <v>1.6930905195500804E-3</v>
      </c>
      <c r="S644" s="5" t="str">
        <f t="shared" si="37"/>
        <v>MY7_Solar</v>
      </c>
      <c r="T644" s="1" t="s">
        <v>898</v>
      </c>
      <c r="U644" s="5" t="s">
        <v>784</v>
      </c>
      <c r="V644" s="1" t="s">
        <v>881</v>
      </c>
    </row>
    <row r="645" spans="14:22">
      <c r="N645" s="2" t="s">
        <v>1569</v>
      </c>
      <c r="O645" s="2" t="s">
        <v>39</v>
      </c>
      <c r="P645" s="2" t="str">
        <f t="shared" si="36"/>
        <v>APPL</v>
      </c>
      <c r="Q645" s="1">
        <v>221.27</v>
      </c>
      <c r="R645" s="11">
        <f t="shared" ca="1" si="35"/>
        <v>1.3168481818722848E-3</v>
      </c>
      <c r="S645" s="5" t="str">
        <f t="shared" si="37"/>
        <v>MY7_Solar</v>
      </c>
      <c r="T645" s="1" t="s">
        <v>898</v>
      </c>
      <c r="U645" s="5" t="s">
        <v>784</v>
      </c>
      <c r="V645" s="1" t="s">
        <v>881</v>
      </c>
    </row>
    <row r="646" spans="14:22">
      <c r="N646" s="2" t="s">
        <v>1570</v>
      </c>
      <c r="O646" s="2" t="s">
        <v>39</v>
      </c>
      <c r="P646" s="2" t="str">
        <f t="shared" si="36"/>
        <v>APPL</v>
      </c>
      <c r="Q646" s="1">
        <v>252.88</v>
      </c>
      <c r="R646" s="11">
        <f t="shared" ca="1" si="35"/>
        <v>1.5049693507111824E-3</v>
      </c>
      <c r="S646" s="5" t="str">
        <f t="shared" si="37"/>
        <v>MY7_Solar</v>
      </c>
      <c r="T646" s="1" t="s">
        <v>898</v>
      </c>
      <c r="U646" s="5" t="s">
        <v>784</v>
      </c>
      <c r="V646" s="1" t="s">
        <v>881</v>
      </c>
    </row>
    <row r="647" spans="14:22">
      <c r="N647" s="2" t="s">
        <v>1571</v>
      </c>
      <c r="O647" s="2" t="s">
        <v>39</v>
      </c>
      <c r="P647" s="2" t="str">
        <f t="shared" si="36"/>
        <v>APPL</v>
      </c>
      <c r="Q647" s="1">
        <v>158.05000000000001</v>
      </c>
      <c r="R647" s="11">
        <f t="shared" ref="R647:R697" ca="1" si="38">Q647/$AC$4</f>
        <v>9.4060584419448912E-4</v>
      </c>
      <c r="S647" s="5" t="str">
        <f t="shared" si="37"/>
        <v>MY7_Solar</v>
      </c>
      <c r="T647" s="1" t="s">
        <v>898</v>
      </c>
      <c r="U647" s="5" t="s">
        <v>784</v>
      </c>
      <c r="V647" s="1" t="s">
        <v>881</v>
      </c>
    </row>
    <row r="648" spans="14:22">
      <c r="N648" s="2" t="s">
        <v>1572</v>
      </c>
      <c r="O648" s="2" t="s">
        <v>39</v>
      </c>
      <c r="P648" s="2" t="str">
        <f t="shared" si="36"/>
        <v>APPL</v>
      </c>
      <c r="Q648" s="1">
        <v>221.27</v>
      </c>
      <c r="R648" s="11">
        <f t="shared" ca="1" si="38"/>
        <v>1.3168481818722848E-3</v>
      </c>
      <c r="S648" s="5" t="str">
        <f t="shared" si="37"/>
        <v>MY7_Solar</v>
      </c>
      <c r="T648" s="1" t="s">
        <v>898</v>
      </c>
      <c r="U648" s="5" t="s">
        <v>784</v>
      </c>
      <c r="V648" s="1" t="s">
        <v>881</v>
      </c>
    </row>
    <row r="649" spans="14:22">
      <c r="N649" s="2" t="s">
        <v>1573</v>
      </c>
      <c r="O649" s="2" t="s">
        <v>39</v>
      </c>
      <c r="P649" s="2" t="str">
        <f t="shared" si="36"/>
        <v>APPL</v>
      </c>
      <c r="Q649" s="1">
        <v>252.88</v>
      </c>
      <c r="R649" s="11">
        <f t="shared" ca="1" si="38"/>
        <v>1.5049693507111824E-3</v>
      </c>
      <c r="S649" s="5" t="str">
        <f t="shared" si="37"/>
        <v>MY7_Solar</v>
      </c>
      <c r="T649" s="1" t="s">
        <v>898</v>
      </c>
      <c r="U649" s="5" t="s">
        <v>784</v>
      </c>
      <c r="V649" s="1" t="s">
        <v>881</v>
      </c>
    </row>
    <row r="650" spans="14:22">
      <c r="N650" s="2" t="s">
        <v>1574</v>
      </c>
      <c r="O650" s="2" t="s">
        <v>39</v>
      </c>
      <c r="P650" s="2" t="str">
        <f t="shared" si="36"/>
        <v>APPL</v>
      </c>
      <c r="Q650" s="1">
        <v>237.07499999999999</v>
      </c>
      <c r="R650" s="11">
        <f t="shared" ca="1" si="38"/>
        <v>1.4109087662917336E-3</v>
      </c>
      <c r="S650" s="5" t="str">
        <f t="shared" si="37"/>
        <v>MY7_Solar</v>
      </c>
      <c r="T650" s="1" t="s">
        <v>898</v>
      </c>
      <c r="U650" s="5" t="s">
        <v>784</v>
      </c>
      <c r="V650" s="1" t="s">
        <v>881</v>
      </c>
    </row>
    <row r="651" spans="14:22">
      <c r="N651" s="2" t="s">
        <v>1575</v>
      </c>
      <c r="O651" s="2" t="s">
        <v>39</v>
      </c>
      <c r="P651" s="2" t="str">
        <f t="shared" si="36"/>
        <v>APPL</v>
      </c>
      <c r="Q651" s="1">
        <v>189.66</v>
      </c>
      <c r="R651" s="11">
        <f t="shared" ca="1" si="38"/>
        <v>1.1287270130333868E-3</v>
      </c>
      <c r="S651" s="5" t="str">
        <f t="shared" si="37"/>
        <v>MY7_Solar</v>
      </c>
      <c r="T651" s="1" t="s">
        <v>898</v>
      </c>
      <c r="U651" s="5" t="s">
        <v>784</v>
      </c>
      <c r="V651" s="1" t="s">
        <v>881</v>
      </c>
    </row>
    <row r="652" spans="14:22">
      <c r="N652" s="2" t="s">
        <v>1576</v>
      </c>
      <c r="O652" s="2" t="s">
        <v>39</v>
      </c>
      <c r="P652" s="2" t="str">
        <f t="shared" si="36"/>
        <v>APPL</v>
      </c>
      <c r="Q652" s="1">
        <v>0</v>
      </c>
      <c r="R652" s="11">
        <f t="shared" ca="1" si="38"/>
        <v>0</v>
      </c>
      <c r="S652" s="5" t="str">
        <f t="shared" si="37"/>
        <v>MY7_Solar</v>
      </c>
      <c r="T652" s="1" t="s">
        <v>898</v>
      </c>
      <c r="U652" s="5" t="s">
        <v>784</v>
      </c>
      <c r="V652" s="1" t="s">
        <v>881</v>
      </c>
    </row>
    <row r="653" spans="14:22">
      <c r="N653" s="2" t="s">
        <v>1577</v>
      </c>
      <c r="O653" s="2" t="s">
        <v>39</v>
      </c>
      <c r="P653" s="2" t="str">
        <f t="shared" ref="P653:P702" si="39">_xlfn.XLOOKUP(O653,AE:AE,AF:AF)</f>
        <v>APPL</v>
      </c>
      <c r="Q653" s="1">
        <v>268.685</v>
      </c>
      <c r="R653" s="11">
        <f t="shared" ca="1" si="38"/>
        <v>1.5990299351306314E-3</v>
      </c>
      <c r="S653" s="5" t="str">
        <f t="shared" si="37"/>
        <v>MY7_Solar</v>
      </c>
      <c r="T653" s="1" t="s">
        <v>898</v>
      </c>
      <c r="U653" s="5" t="s">
        <v>784</v>
      </c>
      <c r="V653" s="1" t="s">
        <v>881</v>
      </c>
    </row>
    <row r="654" spans="14:22">
      <c r="N654" s="2" t="s">
        <v>1578</v>
      </c>
      <c r="O654" s="2" t="s">
        <v>39</v>
      </c>
      <c r="P654" s="2" t="str">
        <f t="shared" si="39"/>
        <v>APPL</v>
      </c>
      <c r="Q654" s="1">
        <v>221.27</v>
      </c>
      <c r="R654" s="11">
        <f t="shared" ca="1" si="38"/>
        <v>1.3168481818722848E-3</v>
      </c>
      <c r="S654" s="5" t="str">
        <f t="shared" si="37"/>
        <v>MY7_Solar</v>
      </c>
      <c r="T654" s="1" t="s">
        <v>898</v>
      </c>
      <c r="U654" s="5" t="s">
        <v>784</v>
      </c>
      <c r="V654" s="1" t="s">
        <v>881</v>
      </c>
    </row>
    <row r="655" spans="14:22">
      <c r="N655" s="2" t="s">
        <v>1579</v>
      </c>
      <c r="O655" s="2" t="s">
        <v>39</v>
      </c>
      <c r="P655" s="2" t="str">
        <f t="shared" si="39"/>
        <v>APPL</v>
      </c>
      <c r="Q655" s="1">
        <v>221.27</v>
      </c>
      <c r="R655" s="11">
        <f t="shared" ca="1" si="38"/>
        <v>1.3168481818722848E-3</v>
      </c>
      <c r="S655" s="5" t="str">
        <f t="shared" si="37"/>
        <v>MY7_Solar</v>
      </c>
      <c r="T655" s="1" t="s">
        <v>898</v>
      </c>
      <c r="U655" s="5" t="s">
        <v>784</v>
      </c>
      <c r="V655" s="1" t="s">
        <v>881</v>
      </c>
    </row>
    <row r="656" spans="14:22">
      <c r="N656" s="2" t="s">
        <v>1580</v>
      </c>
      <c r="O656" s="2" t="s">
        <v>39</v>
      </c>
      <c r="P656" s="2" t="str">
        <f t="shared" si="39"/>
        <v>APPL</v>
      </c>
      <c r="Q656" s="1">
        <v>221.27</v>
      </c>
      <c r="R656" s="11">
        <f t="shared" ca="1" si="38"/>
        <v>1.3168481818722848E-3</v>
      </c>
      <c r="S656" s="5" t="str">
        <f t="shared" si="37"/>
        <v>MY7_Solar</v>
      </c>
      <c r="T656" s="1" t="s">
        <v>898</v>
      </c>
      <c r="U656" s="5" t="s">
        <v>784</v>
      </c>
      <c r="V656" s="1" t="s">
        <v>881</v>
      </c>
    </row>
    <row r="657" spans="14:22">
      <c r="N657" s="2" t="s">
        <v>1581</v>
      </c>
      <c r="O657" s="2" t="s">
        <v>39</v>
      </c>
      <c r="P657" s="2" t="str">
        <f t="shared" si="39"/>
        <v>APPL</v>
      </c>
      <c r="Q657" s="1">
        <v>221.27</v>
      </c>
      <c r="R657" s="11">
        <f t="shared" ca="1" si="38"/>
        <v>1.3168481818722848E-3</v>
      </c>
      <c r="S657" s="5" t="str">
        <f t="shared" si="37"/>
        <v>MY7_Solar</v>
      </c>
      <c r="T657" s="1" t="s">
        <v>898</v>
      </c>
      <c r="U657" s="5" t="s">
        <v>784</v>
      </c>
      <c r="V657" s="1" t="s">
        <v>881</v>
      </c>
    </row>
    <row r="658" spans="14:22">
      <c r="N658" s="2" t="s">
        <v>1582</v>
      </c>
      <c r="O658" s="2" t="s">
        <v>39</v>
      </c>
      <c r="P658" s="2" t="str">
        <f t="shared" si="39"/>
        <v>APPL</v>
      </c>
      <c r="Q658" s="1">
        <v>205.465</v>
      </c>
      <c r="R658" s="11">
        <f t="shared" ca="1" si="38"/>
        <v>1.2227875974528358E-3</v>
      </c>
      <c r="S658" s="5" t="str">
        <f t="shared" si="37"/>
        <v>MY7_Solar</v>
      </c>
      <c r="T658" s="1" t="s">
        <v>898</v>
      </c>
      <c r="U658" s="5" t="s">
        <v>784</v>
      </c>
      <c r="V658" s="1" t="s">
        <v>881</v>
      </c>
    </row>
    <row r="659" spans="14:22">
      <c r="N659" s="2" t="s">
        <v>1583</v>
      </c>
      <c r="O659" s="2" t="s">
        <v>39</v>
      </c>
      <c r="P659" s="2" t="str">
        <f t="shared" si="39"/>
        <v>APPL</v>
      </c>
      <c r="Q659" s="1">
        <v>142.245</v>
      </c>
      <c r="R659" s="11">
        <f t="shared" ca="1" si="38"/>
        <v>8.4654525977504022E-4</v>
      </c>
      <c r="S659" s="5" t="str">
        <f t="shared" si="37"/>
        <v>MY7_Solar</v>
      </c>
      <c r="T659" s="1" t="s">
        <v>898</v>
      </c>
      <c r="U659" s="5" t="s">
        <v>784</v>
      </c>
      <c r="V659" s="1" t="s">
        <v>881</v>
      </c>
    </row>
    <row r="660" spans="14:22">
      <c r="N660" s="2" t="s">
        <v>1584</v>
      </c>
      <c r="O660" s="2" t="s">
        <v>39</v>
      </c>
      <c r="P660" s="2" t="str">
        <f t="shared" si="39"/>
        <v>APPL</v>
      </c>
      <c r="Q660" s="1">
        <v>252.88</v>
      </c>
      <c r="R660" s="11">
        <f t="shared" ca="1" si="38"/>
        <v>1.5049693507111824E-3</v>
      </c>
      <c r="S660" s="5" t="str">
        <f t="shared" si="37"/>
        <v>MY7_Solar</v>
      </c>
      <c r="T660" s="1" t="s">
        <v>898</v>
      </c>
      <c r="U660" s="5" t="s">
        <v>784</v>
      </c>
      <c r="V660" s="1" t="s">
        <v>881</v>
      </c>
    </row>
    <row r="661" spans="14:22">
      <c r="N661" s="2" t="s">
        <v>1585</v>
      </c>
      <c r="O661" s="2" t="s">
        <v>39</v>
      </c>
      <c r="P661" s="2" t="str">
        <f t="shared" si="39"/>
        <v>APPL</v>
      </c>
      <c r="Q661" s="1">
        <v>252.88</v>
      </c>
      <c r="R661" s="11">
        <f t="shared" ca="1" si="38"/>
        <v>1.5049693507111824E-3</v>
      </c>
      <c r="S661" s="5" t="str">
        <f t="shared" si="37"/>
        <v>MY7_Solar</v>
      </c>
      <c r="T661" s="1" t="s">
        <v>898</v>
      </c>
      <c r="U661" s="5" t="s">
        <v>784</v>
      </c>
      <c r="V661" s="1" t="s">
        <v>881</v>
      </c>
    </row>
    <row r="662" spans="14:22">
      <c r="N662" s="2" t="s">
        <v>1586</v>
      </c>
      <c r="O662" s="2" t="s">
        <v>39</v>
      </c>
      <c r="P662" s="2" t="str">
        <f t="shared" si="39"/>
        <v>APPL</v>
      </c>
      <c r="Q662" s="1">
        <v>252.88</v>
      </c>
      <c r="R662" s="11">
        <f t="shared" ca="1" si="38"/>
        <v>1.5049693507111824E-3</v>
      </c>
      <c r="S662" s="5" t="str">
        <f t="shared" si="37"/>
        <v>MY7_Solar</v>
      </c>
      <c r="T662" s="1" t="s">
        <v>898</v>
      </c>
      <c r="U662" s="5" t="s">
        <v>784</v>
      </c>
      <c r="V662" s="1" t="s">
        <v>881</v>
      </c>
    </row>
    <row r="663" spans="14:22">
      <c r="N663" s="2" t="s">
        <v>1587</v>
      </c>
      <c r="O663" s="2" t="s">
        <v>39</v>
      </c>
      <c r="P663" s="2" t="str">
        <f t="shared" si="39"/>
        <v>APPL</v>
      </c>
      <c r="Q663" s="1">
        <v>205.465</v>
      </c>
      <c r="R663" s="11">
        <f t="shared" ca="1" si="38"/>
        <v>1.2227875974528358E-3</v>
      </c>
      <c r="S663" s="5" t="str">
        <f t="shared" si="37"/>
        <v>MY7_Solar</v>
      </c>
      <c r="T663" s="1" t="s">
        <v>898</v>
      </c>
      <c r="U663" s="5" t="s">
        <v>784</v>
      </c>
      <c r="V663" s="1" t="s">
        <v>881</v>
      </c>
    </row>
    <row r="664" spans="14:22">
      <c r="N664" s="2" t="s">
        <v>1588</v>
      </c>
      <c r="O664" s="2" t="s">
        <v>39</v>
      </c>
      <c r="P664" s="2" t="str">
        <f t="shared" si="39"/>
        <v>APPL</v>
      </c>
      <c r="Q664" s="1">
        <v>221.27</v>
      </c>
      <c r="R664" s="11">
        <f t="shared" ca="1" si="38"/>
        <v>1.3168481818722848E-3</v>
      </c>
      <c r="S664" s="5" t="str">
        <f t="shared" si="37"/>
        <v>MY7_Solar</v>
      </c>
      <c r="T664" s="1" t="s">
        <v>898</v>
      </c>
      <c r="U664" s="5" t="s">
        <v>784</v>
      </c>
      <c r="V664" s="1" t="s">
        <v>881</v>
      </c>
    </row>
    <row r="665" spans="14:22">
      <c r="N665" s="2" t="s">
        <v>1589</v>
      </c>
      <c r="O665" s="2" t="s">
        <v>39</v>
      </c>
      <c r="P665" s="2" t="str">
        <f t="shared" si="39"/>
        <v>APPL</v>
      </c>
      <c r="Q665" s="1">
        <v>252.88</v>
      </c>
      <c r="R665" s="11">
        <f t="shared" ca="1" si="38"/>
        <v>1.5049693507111824E-3</v>
      </c>
      <c r="S665" s="5" t="str">
        <f t="shared" si="37"/>
        <v>MY7_Solar</v>
      </c>
      <c r="T665" s="1" t="s">
        <v>898</v>
      </c>
      <c r="U665" s="5" t="s">
        <v>784</v>
      </c>
      <c r="V665" s="1" t="s">
        <v>881</v>
      </c>
    </row>
    <row r="666" spans="14:22">
      <c r="N666" s="2" t="s">
        <v>1590</v>
      </c>
      <c r="O666" s="2" t="s">
        <v>39</v>
      </c>
      <c r="P666" s="2" t="str">
        <f t="shared" si="39"/>
        <v>APPL</v>
      </c>
      <c r="Q666" s="1">
        <v>221.27</v>
      </c>
      <c r="R666" s="11">
        <f t="shared" ca="1" si="38"/>
        <v>1.3168481818722848E-3</v>
      </c>
      <c r="S666" s="5" t="str">
        <f t="shared" si="37"/>
        <v>MY7_Solar</v>
      </c>
      <c r="T666" s="1" t="s">
        <v>898</v>
      </c>
      <c r="U666" s="5" t="s">
        <v>784</v>
      </c>
      <c r="V666" s="1" t="s">
        <v>881</v>
      </c>
    </row>
    <row r="667" spans="14:22">
      <c r="N667" s="2" t="s">
        <v>1591</v>
      </c>
      <c r="O667" s="2" t="s">
        <v>39</v>
      </c>
      <c r="P667" s="2" t="str">
        <f t="shared" si="39"/>
        <v>APPL</v>
      </c>
      <c r="Q667" s="1">
        <v>252.88</v>
      </c>
      <c r="R667" s="11">
        <f t="shared" ca="1" si="38"/>
        <v>1.5049693507111824E-3</v>
      </c>
      <c r="S667" s="5" t="str">
        <f t="shared" si="37"/>
        <v>MY7_Solar</v>
      </c>
      <c r="T667" s="1" t="s">
        <v>898</v>
      </c>
      <c r="U667" s="5" t="s">
        <v>784</v>
      </c>
      <c r="V667" s="1" t="s">
        <v>881</v>
      </c>
    </row>
    <row r="668" spans="14:22">
      <c r="N668" s="2" t="s">
        <v>1592</v>
      </c>
      <c r="O668" s="2" t="s">
        <v>39</v>
      </c>
      <c r="P668" s="2" t="str">
        <f t="shared" si="39"/>
        <v>APPL</v>
      </c>
      <c r="Q668" s="1">
        <v>237.07499999999999</v>
      </c>
      <c r="R668" s="11">
        <f t="shared" ca="1" si="38"/>
        <v>1.4109087662917336E-3</v>
      </c>
      <c r="S668" s="5" t="str">
        <f t="shared" si="37"/>
        <v>MY7_Solar</v>
      </c>
      <c r="T668" s="1" t="s">
        <v>898</v>
      </c>
      <c r="U668" s="5" t="s">
        <v>784</v>
      </c>
      <c r="V668" s="1" t="s">
        <v>881</v>
      </c>
    </row>
    <row r="669" spans="14:22">
      <c r="N669" s="2" t="s">
        <v>1593</v>
      </c>
      <c r="O669" s="2" t="s">
        <v>39</v>
      </c>
      <c r="P669" s="2" t="str">
        <f t="shared" si="39"/>
        <v>APPL</v>
      </c>
      <c r="Q669" s="1">
        <v>237.07499999999999</v>
      </c>
      <c r="R669" s="11">
        <f t="shared" ca="1" si="38"/>
        <v>1.4109087662917336E-3</v>
      </c>
      <c r="S669" s="5" t="str">
        <f t="shared" si="37"/>
        <v>MY7_Solar</v>
      </c>
      <c r="T669" s="1" t="s">
        <v>898</v>
      </c>
      <c r="U669" s="5" t="s">
        <v>784</v>
      </c>
      <c r="V669" s="1" t="s">
        <v>881</v>
      </c>
    </row>
    <row r="670" spans="14:22">
      <c r="N670" s="2" t="s">
        <v>1594</v>
      </c>
      <c r="O670" s="2" t="s">
        <v>39</v>
      </c>
      <c r="P670" s="2" t="str">
        <f t="shared" si="39"/>
        <v>APPL</v>
      </c>
      <c r="Q670" s="1">
        <v>221.27</v>
      </c>
      <c r="R670" s="11">
        <f t="shared" ca="1" si="38"/>
        <v>1.3168481818722848E-3</v>
      </c>
      <c r="S670" s="5" t="str">
        <f t="shared" si="37"/>
        <v>MY7_Solar</v>
      </c>
      <c r="T670" s="1" t="s">
        <v>898</v>
      </c>
      <c r="U670" s="5" t="s">
        <v>784</v>
      </c>
      <c r="V670" s="1" t="s">
        <v>881</v>
      </c>
    </row>
    <row r="671" spans="14:22">
      <c r="N671" s="2" t="s">
        <v>1595</v>
      </c>
      <c r="O671" s="2" t="s">
        <v>39</v>
      </c>
      <c r="P671" s="2" t="str">
        <f t="shared" si="39"/>
        <v>APPL</v>
      </c>
      <c r="Q671" s="1">
        <v>221.27</v>
      </c>
      <c r="R671" s="11">
        <f t="shared" ca="1" si="38"/>
        <v>1.3168481818722848E-3</v>
      </c>
      <c r="S671" s="5" t="str">
        <f t="shared" si="37"/>
        <v>MY7_Solar</v>
      </c>
      <c r="T671" s="1" t="s">
        <v>898</v>
      </c>
      <c r="U671" s="5" t="s">
        <v>784</v>
      </c>
      <c r="V671" s="1" t="s">
        <v>881</v>
      </c>
    </row>
    <row r="672" spans="14:22">
      <c r="N672" s="2" t="s">
        <v>1596</v>
      </c>
      <c r="O672" s="2" t="s">
        <v>39</v>
      </c>
      <c r="P672" s="2" t="str">
        <f t="shared" si="39"/>
        <v>APPL</v>
      </c>
      <c r="Q672" s="1">
        <v>252.88</v>
      </c>
      <c r="R672" s="11">
        <f t="shared" ca="1" si="38"/>
        <v>1.5049693507111824E-3</v>
      </c>
      <c r="S672" s="5" t="str">
        <f t="shared" si="37"/>
        <v>MY7_Solar</v>
      </c>
      <c r="T672" s="1" t="s">
        <v>898</v>
      </c>
      <c r="U672" s="5" t="s">
        <v>784</v>
      </c>
      <c r="V672" s="1" t="s">
        <v>881</v>
      </c>
    </row>
    <row r="673" spans="14:22">
      <c r="N673" s="2" t="s">
        <v>1597</v>
      </c>
      <c r="O673" s="2" t="s">
        <v>39</v>
      </c>
      <c r="P673" s="2" t="str">
        <f t="shared" si="39"/>
        <v>APPL</v>
      </c>
      <c r="Q673" s="1">
        <v>63.22</v>
      </c>
      <c r="R673" s="11">
        <f t="shared" ca="1" si="38"/>
        <v>3.762423376777956E-4</v>
      </c>
      <c r="S673" s="5" t="str">
        <f t="shared" si="37"/>
        <v>MY7_Solar</v>
      </c>
      <c r="T673" s="1" t="s">
        <v>898</v>
      </c>
      <c r="U673" s="5" t="s">
        <v>784</v>
      </c>
      <c r="V673" s="1" t="s">
        <v>881</v>
      </c>
    </row>
    <row r="674" spans="14:22">
      <c r="N674" s="2" t="s">
        <v>1598</v>
      </c>
      <c r="O674" s="2" t="s">
        <v>39</v>
      </c>
      <c r="P674" s="2" t="str">
        <f t="shared" si="39"/>
        <v>APPL</v>
      </c>
      <c r="Q674" s="1">
        <v>252.88</v>
      </c>
      <c r="R674" s="11">
        <f t="shared" ca="1" si="38"/>
        <v>1.5049693507111824E-3</v>
      </c>
      <c r="S674" s="5" t="str">
        <f t="shared" si="37"/>
        <v>MY7_Solar</v>
      </c>
      <c r="T674" s="1" t="s">
        <v>898</v>
      </c>
      <c r="U674" s="5" t="s">
        <v>784</v>
      </c>
      <c r="V674" s="1" t="s">
        <v>881</v>
      </c>
    </row>
    <row r="675" spans="14:22">
      <c r="N675" s="2" t="s">
        <v>1599</v>
      </c>
      <c r="O675" s="2" t="s">
        <v>39</v>
      </c>
      <c r="P675" s="2" t="str">
        <f t="shared" si="39"/>
        <v>APPL</v>
      </c>
      <c r="Q675" s="1">
        <v>173.85499999999999</v>
      </c>
      <c r="R675" s="11">
        <f t="shared" ca="1" si="38"/>
        <v>1.034666428613938E-3</v>
      </c>
      <c r="S675" s="5" t="str">
        <f t="shared" si="37"/>
        <v>MY7_Solar</v>
      </c>
      <c r="T675" s="1" t="s">
        <v>898</v>
      </c>
      <c r="U675" s="5" t="s">
        <v>784</v>
      </c>
      <c r="V675" s="1" t="s">
        <v>881</v>
      </c>
    </row>
    <row r="676" spans="14:22">
      <c r="N676" s="2" t="s">
        <v>1600</v>
      </c>
      <c r="O676" s="2" t="s">
        <v>39</v>
      </c>
      <c r="P676" s="2" t="str">
        <f t="shared" si="39"/>
        <v>APPL</v>
      </c>
      <c r="Q676" s="1">
        <v>173.85499999999999</v>
      </c>
      <c r="R676" s="11">
        <f t="shared" ca="1" si="38"/>
        <v>1.034666428613938E-3</v>
      </c>
      <c r="S676" s="5" t="str">
        <f t="shared" si="37"/>
        <v>MY7_Solar</v>
      </c>
      <c r="T676" s="1" t="s">
        <v>898</v>
      </c>
      <c r="U676" s="5" t="s">
        <v>784</v>
      </c>
      <c r="V676" s="1" t="s">
        <v>881</v>
      </c>
    </row>
    <row r="677" spans="14:22">
      <c r="N677" s="2" t="s">
        <v>1601</v>
      </c>
      <c r="O677" s="2" t="s">
        <v>39</v>
      </c>
      <c r="P677" s="2" t="str">
        <f t="shared" si="39"/>
        <v>APPL</v>
      </c>
      <c r="Q677" s="1">
        <v>221.27</v>
      </c>
      <c r="R677" s="11">
        <f t="shared" ca="1" si="38"/>
        <v>1.3168481818722848E-3</v>
      </c>
      <c r="S677" s="5" t="str">
        <f t="shared" si="37"/>
        <v>MY7_Solar</v>
      </c>
      <c r="T677" s="1" t="s">
        <v>898</v>
      </c>
      <c r="U677" s="5" t="s">
        <v>784</v>
      </c>
      <c r="V677" s="1" t="s">
        <v>881</v>
      </c>
    </row>
    <row r="678" spans="14:22">
      <c r="N678" s="2" t="s">
        <v>1602</v>
      </c>
      <c r="O678" s="2" t="s">
        <v>39</v>
      </c>
      <c r="P678" s="2" t="str">
        <f t="shared" si="39"/>
        <v>APPL</v>
      </c>
      <c r="Q678" s="1">
        <v>252.88</v>
      </c>
      <c r="R678" s="11">
        <f t="shared" ca="1" si="38"/>
        <v>1.5049693507111824E-3</v>
      </c>
      <c r="S678" s="5" t="str">
        <f t="shared" ref="S678:S741" si="40">_xlfn.XLOOKUP(O678,AE:AE,AG:AG)</f>
        <v>MY7_Solar</v>
      </c>
      <c r="T678" s="1" t="s">
        <v>898</v>
      </c>
      <c r="U678" s="5" t="s">
        <v>784</v>
      </c>
      <c r="V678" s="1" t="s">
        <v>881</v>
      </c>
    </row>
    <row r="679" spans="14:22">
      <c r="N679" s="2" t="s">
        <v>1603</v>
      </c>
      <c r="O679" s="2" t="s">
        <v>39</v>
      </c>
      <c r="P679" s="2" t="str">
        <f t="shared" si="39"/>
        <v>APPL</v>
      </c>
      <c r="Q679" s="1">
        <v>237.07499999999999</v>
      </c>
      <c r="R679" s="11">
        <f t="shared" ca="1" si="38"/>
        <v>1.4109087662917336E-3</v>
      </c>
      <c r="S679" s="5" t="str">
        <f t="shared" si="40"/>
        <v>MY7_Solar</v>
      </c>
      <c r="T679" s="1" t="s">
        <v>898</v>
      </c>
      <c r="U679" s="5" t="s">
        <v>784</v>
      </c>
      <c r="V679" s="1" t="s">
        <v>881</v>
      </c>
    </row>
    <row r="680" spans="14:22">
      <c r="N680" s="2" t="s">
        <v>1604</v>
      </c>
      <c r="O680" s="2" t="s">
        <v>39</v>
      </c>
      <c r="P680" s="2" t="str">
        <f t="shared" si="39"/>
        <v>APPL</v>
      </c>
      <c r="Q680" s="1">
        <v>221.27</v>
      </c>
      <c r="R680" s="11">
        <f t="shared" ca="1" si="38"/>
        <v>1.3168481818722848E-3</v>
      </c>
      <c r="S680" s="5" t="str">
        <f t="shared" si="40"/>
        <v>MY7_Solar</v>
      </c>
      <c r="T680" s="1" t="s">
        <v>898</v>
      </c>
      <c r="U680" s="5" t="s">
        <v>784</v>
      </c>
      <c r="V680" s="1" t="s">
        <v>881</v>
      </c>
    </row>
    <row r="681" spans="14:22">
      <c r="N681" s="2" t="s">
        <v>1605</v>
      </c>
      <c r="O681" s="2" t="s">
        <v>39</v>
      </c>
      <c r="P681" s="2" t="str">
        <f t="shared" si="39"/>
        <v>APPL</v>
      </c>
      <c r="Q681" s="1">
        <v>237.07499999999999</v>
      </c>
      <c r="R681" s="11">
        <f t="shared" ca="1" si="38"/>
        <v>1.4109087662917336E-3</v>
      </c>
      <c r="S681" s="5" t="str">
        <f t="shared" si="40"/>
        <v>MY7_Solar</v>
      </c>
      <c r="T681" s="1" t="s">
        <v>898</v>
      </c>
      <c r="U681" s="5" t="s">
        <v>784</v>
      </c>
      <c r="V681" s="1" t="s">
        <v>881</v>
      </c>
    </row>
    <row r="682" spans="14:22">
      <c r="N682" s="2" t="s">
        <v>1606</v>
      </c>
      <c r="O682" s="2" t="s">
        <v>39</v>
      </c>
      <c r="P682" s="2" t="str">
        <f t="shared" si="39"/>
        <v>APPL</v>
      </c>
      <c r="Q682" s="1">
        <v>158.05000000000001</v>
      </c>
      <c r="R682" s="11">
        <f t="shared" ca="1" si="38"/>
        <v>9.4060584419448912E-4</v>
      </c>
      <c r="S682" s="5" t="str">
        <f t="shared" si="40"/>
        <v>MY7_Solar</v>
      </c>
      <c r="T682" s="1" t="s">
        <v>898</v>
      </c>
      <c r="U682" s="5" t="s">
        <v>784</v>
      </c>
      <c r="V682" s="1" t="s">
        <v>881</v>
      </c>
    </row>
    <row r="683" spans="14:22">
      <c r="N683" s="2" t="s">
        <v>1607</v>
      </c>
      <c r="O683" s="2" t="s">
        <v>39</v>
      </c>
      <c r="P683" s="2" t="str">
        <f t="shared" si="39"/>
        <v>APPL</v>
      </c>
      <c r="Q683" s="1">
        <v>252.88</v>
      </c>
      <c r="R683" s="11">
        <f t="shared" ca="1" si="38"/>
        <v>1.5049693507111824E-3</v>
      </c>
      <c r="S683" s="5" t="str">
        <f t="shared" si="40"/>
        <v>MY7_Solar</v>
      </c>
      <c r="T683" s="1" t="s">
        <v>898</v>
      </c>
      <c r="U683" s="5" t="s">
        <v>784</v>
      </c>
      <c r="V683" s="1" t="s">
        <v>881</v>
      </c>
    </row>
    <row r="684" spans="14:22">
      <c r="N684" s="2" t="s">
        <v>1608</v>
      </c>
      <c r="O684" s="2" t="s">
        <v>39</v>
      </c>
      <c r="P684" s="2" t="str">
        <f t="shared" si="39"/>
        <v>APPL</v>
      </c>
      <c r="Q684" s="1">
        <v>252.88</v>
      </c>
      <c r="R684" s="11">
        <f t="shared" ca="1" si="38"/>
        <v>1.5049693507111824E-3</v>
      </c>
      <c r="S684" s="5" t="str">
        <f t="shared" si="40"/>
        <v>MY7_Solar</v>
      </c>
      <c r="T684" s="1" t="s">
        <v>898</v>
      </c>
      <c r="U684" s="5" t="s">
        <v>784</v>
      </c>
      <c r="V684" s="1" t="s">
        <v>881</v>
      </c>
    </row>
    <row r="685" spans="14:22">
      <c r="N685" s="2" t="s">
        <v>1609</v>
      </c>
      <c r="O685" s="2" t="s">
        <v>39</v>
      </c>
      <c r="P685" s="2" t="str">
        <f t="shared" si="39"/>
        <v>APPL</v>
      </c>
      <c r="Q685" s="1">
        <v>0</v>
      </c>
      <c r="R685" s="11">
        <f t="shared" ca="1" si="38"/>
        <v>0</v>
      </c>
      <c r="S685" s="5" t="str">
        <f t="shared" si="40"/>
        <v>MY7_Solar</v>
      </c>
      <c r="T685" s="1" t="s">
        <v>898</v>
      </c>
      <c r="U685" s="5" t="s">
        <v>784</v>
      </c>
      <c r="V685" s="1" t="s">
        <v>881</v>
      </c>
    </row>
    <row r="686" spans="14:22">
      <c r="N686" s="2" t="s">
        <v>1610</v>
      </c>
      <c r="O686" s="2" t="s">
        <v>39</v>
      </c>
      <c r="P686" s="2" t="str">
        <f t="shared" si="39"/>
        <v>APPL</v>
      </c>
      <c r="Q686" s="1">
        <v>252.88</v>
      </c>
      <c r="R686" s="11">
        <f t="shared" ca="1" si="38"/>
        <v>1.5049693507111824E-3</v>
      </c>
      <c r="S686" s="5" t="str">
        <f t="shared" si="40"/>
        <v>MY7_Solar</v>
      </c>
      <c r="T686" s="1" t="s">
        <v>898</v>
      </c>
      <c r="U686" s="5" t="s">
        <v>784</v>
      </c>
      <c r="V686" s="1" t="s">
        <v>881</v>
      </c>
    </row>
    <row r="687" spans="14:22">
      <c r="N687" s="2" t="s">
        <v>1611</v>
      </c>
      <c r="O687" s="2" t="s">
        <v>39</v>
      </c>
      <c r="P687" s="2" t="str">
        <f t="shared" si="39"/>
        <v>APPL</v>
      </c>
      <c r="Q687" s="1">
        <v>221.27</v>
      </c>
      <c r="R687" s="11">
        <f t="shared" ca="1" si="38"/>
        <v>1.3168481818722848E-3</v>
      </c>
      <c r="S687" s="5" t="str">
        <f t="shared" si="40"/>
        <v>MY7_Solar</v>
      </c>
      <c r="T687" s="1" t="s">
        <v>898</v>
      </c>
      <c r="U687" s="5" t="s">
        <v>784</v>
      </c>
      <c r="V687" s="1" t="s">
        <v>881</v>
      </c>
    </row>
    <row r="688" spans="14:22">
      <c r="N688" s="2" t="s">
        <v>1612</v>
      </c>
      <c r="O688" s="2" t="s">
        <v>39</v>
      </c>
      <c r="P688" s="2" t="str">
        <f t="shared" si="39"/>
        <v>APPL</v>
      </c>
      <c r="Q688" s="1">
        <v>252.88</v>
      </c>
      <c r="R688" s="11">
        <f t="shared" ca="1" si="38"/>
        <v>1.5049693507111824E-3</v>
      </c>
      <c r="S688" s="5" t="str">
        <f t="shared" si="40"/>
        <v>MY7_Solar</v>
      </c>
      <c r="T688" s="1" t="s">
        <v>898</v>
      </c>
      <c r="U688" s="5" t="s">
        <v>784</v>
      </c>
      <c r="V688" s="1" t="s">
        <v>881</v>
      </c>
    </row>
    <row r="689" spans="14:22">
      <c r="N689" s="2" t="s">
        <v>1613</v>
      </c>
      <c r="O689" s="2" t="s">
        <v>39</v>
      </c>
      <c r="P689" s="2" t="str">
        <f t="shared" si="39"/>
        <v>APPL</v>
      </c>
      <c r="Q689" s="1">
        <v>173.85499999999999</v>
      </c>
      <c r="R689" s="11">
        <f t="shared" ca="1" si="38"/>
        <v>1.034666428613938E-3</v>
      </c>
      <c r="S689" s="5" t="str">
        <f t="shared" si="40"/>
        <v>MY7_Solar</v>
      </c>
      <c r="T689" s="1" t="s">
        <v>898</v>
      </c>
      <c r="U689" s="5" t="s">
        <v>784</v>
      </c>
      <c r="V689" s="1" t="s">
        <v>881</v>
      </c>
    </row>
    <row r="690" spans="14:22">
      <c r="N690" s="2" t="s">
        <v>1614</v>
      </c>
      <c r="O690" s="2" t="s">
        <v>39</v>
      </c>
      <c r="P690" s="2" t="str">
        <f t="shared" si="39"/>
        <v>APPL</v>
      </c>
      <c r="Q690" s="1">
        <v>237.07499999999999</v>
      </c>
      <c r="R690" s="11">
        <f t="shared" ca="1" si="38"/>
        <v>1.4109087662917336E-3</v>
      </c>
      <c r="S690" s="5" t="str">
        <f t="shared" si="40"/>
        <v>MY7_Solar</v>
      </c>
      <c r="T690" s="1" t="s">
        <v>898</v>
      </c>
      <c r="U690" s="5" t="s">
        <v>784</v>
      </c>
      <c r="V690" s="1" t="s">
        <v>881</v>
      </c>
    </row>
    <row r="691" spans="14:22">
      <c r="N691" s="2" t="s">
        <v>1615</v>
      </c>
      <c r="O691" s="2" t="s">
        <v>39</v>
      </c>
      <c r="P691" s="2" t="str">
        <f t="shared" si="39"/>
        <v>APPL</v>
      </c>
      <c r="Q691" s="1">
        <v>284.49</v>
      </c>
      <c r="R691" s="11">
        <f t="shared" ca="1" si="38"/>
        <v>1.6930905195500804E-3</v>
      </c>
      <c r="S691" s="5" t="str">
        <f t="shared" si="40"/>
        <v>MY7_Solar</v>
      </c>
      <c r="T691" s="1" t="s">
        <v>898</v>
      </c>
      <c r="U691" s="5" t="s">
        <v>784</v>
      </c>
      <c r="V691" s="1" t="s">
        <v>881</v>
      </c>
    </row>
    <row r="692" spans="14:22">
      <c r="N692" s="2" t="s">
        <v>1616</v>
      </c>
      <c r="O692" s="2" t="s">
        <v>39</v>
      </c>
      <c r="P692" s="2" t="str">
        <f t="shared" si="39"/>
        <v>APPL</v>
      </c>
      <c r="Q692" s="1">
        <v>284.49</v>
      </c>
      <c r="R692" s="11">
        <f t="shared" ca="1" si="38"/>
        <v>1.6930905195500804E-3</v>
      </c>
      <c r="S692" s="5" t="str">
        <f t="shared" si="40"/>
        <v>MY7_Solar</v>
      </c>
      <c r="T692" s="1" t="s">
        <v>898</v>
      </c>
      <c r="U692" s="5" t="s">
        <v>784</v>
      </c>
      <c r="V692" s="1" t="s">
        <v>881</v>
      </c>
    </row>
    <row r="693" spans="14:22">
      <c r="N693" s="2" t="s">
        <v>1617</v>
      </c>
      <c r="O693" s="2" t="s">
        <v>39</v>
      </c>
      <c r="P693" s="2" t="str">
        <f t="shared" si="39"/>
        <v>APPL</v>
      </c>
      <c r="Q693" s="1">
        <v>252.88</v>
      </c>
      <c r="R693" s="11">
        <f t="shared" ca="1" si="38"/>
        <v>1.5049693507111824E-3</v>
      </c>
      <c r="S693" s="5" t="str">
        <f t="shared" si="40"/>
        <v>MY7_Solar</v>
      </c>
      <c r="T693" s="1" t="s">
        <v>898</v>
      </c>
      <c r="U693" s="5" t="s">
        <v>784</v>
      </c>
      <c r="V693" s="1" t="s">
        <v>881</v>
      </c>
    </row>
    <row r="694" spans="14:22">
      <c r="N694" s="2" t="s">
        <v>1618</v>
      </c>
      <c r="O694" s="2" t="s">
        <v>39</v>
      </c>
      <c r="P694" s="2" t="str">
        <f t="shared" si="39"/>
        <v>APPL</v>
      </c>
      <c r="Q694" s="1">
        <v>252.88</v>
      </c>
      <c r="R694" s="11">
        <f t="shared" ca="1" si="38"/>
        <v>1.5049693507111824E-3</v>
      </c>
      <c r="S694" s="5" t="str">
        <f t="shared" si="40"/>
        <v>MY7_Solar</v>
      </c>
      <c r="T694" s="1" t="s">
        <v>898</v>
      </c>
      <c r="U694" s="5" t="s">
        <v>784</v>
      </c>
      <c r="V694" s="1" t="s">
        <v>881</v>
      </c>
    </row>
    <row r="695" spans="14:22">
      <c r="N695" s="2" t="s">
        <v>1619</v>
      </c>
      <c r="O695" s="2" t="s">
        <v>40</v>
      </c>
      <c r="P695" s="2" t="str">
        <f t="shared" si="39"/>
        <v>STT Phase-3</v>
      </c>
      <c r="Q695" s="1">
        <v>221.27</v>
      </c>
      <c r="R695" s="11">
        <f t="shared" ca="1" si="38"/>
        <v>1.3168481818722848E-3</v>
      </c>
      <c r="S695" s="5" t="str">
        <f t="shared" si="40"/>
        <v>MY5_Solar</v>
      </c>
      <c r="T695" s="1" t="s">
        <v>898</v>
      </c>
      <c r="U695" s="5" t="s">
        <v>784</v>
      </c>
      <c r="V695" s="1" t="s">
        <v>881</v>
      </c>
    </row>
    <row r="696" spans="14:22">
      <c r="N696" s="2" t="s">
        <v>1620</v>
      </c>
      <c r="O696" s="2" t="s">
        <v>40</v>
      </c>
      <c r="P696" s="2" t="str">
        <f t="shared" si="39"/>
        <v>STT Phase-3</v>
      </c>
      <c r="Q696" s="1">
        <v>252.88</v>
      </c>
      <c r="R696" s="11">
        <f t="shared" ca="1" si="38"/>
        <v>1.5049693507111824E-3</v>
      </c>
      <c r="S696" s="5" t="str">
        <f t="shared" si="40"/>
        <v>MY5_Solar</v>
      </c>
      <c r="T696" s="1" t="s">
        <v>898</v>
      </c>
      <c r="U696" s="5" t="s">
        <v>784</v>
      </c>
      <c r="V696" s="1" t="s">
        <v>881</v>
      </c>
    </row>
    <row r="697" spans="14:22">
      <c r="N697" s="2" t="s">
        <v>1621</v>
      </c>
      <c r="O697" s="2" t="s">
        <v>40</v>
      </c>
      <c r="P697" s="2" t="str">
        <f t="shared" si="39"/>
        <v>STT Phase-3</v>
      </c>
      <c r="Q697" s="1">
        <v>221.27</v>
      </c>
      <c r="R697" s="11">
        <f t="shared" ca="1" si="38"/>
        <v>1.3168481818722848E-3</v>
      </c>
      <c r="S697" s="5" t="str">
        <f t="shared" si="40"/>
        <v>MY5_Solar</v>
      </c>
      <c r="T697" s="1" t="s">
        <v>898</v>
      </c>
      <c r="U697" s="5" t="s">
        <v>784</v>
      </c>
      <c r="V697" s="1" t="s">
        <v>881</v>
      </c>
    </row>
    <row r="698" spans="14:22">
      <c r="N698" s="2" t="s">
        <v>1622</v>
      </c>
      <c r="O698" s="2" t="s">
        <v>40</v>
      </c>
      <c r="P698" s="2" t="str">
        <f t="shared" si="39"/>
        <v>STT Phase-3</v>
      </c>
      <c r="Q698" s="1">
        <v>221.27</v>
      </c>
      <c r="R698" s="11">
        <f ca="1">Q698/$AC$4</f>
        <v>1.3168481818722848E-3</v>
      </c>
      <c r="S698" s="5" t="str">
        <f t="shared" si="40"/>
        <v>MY5_Solar</v>
      </c>
      <c r="T698" s="1" t="s">
        <v>898</v>
      </c>
      <c r="U698" s="5" t="s">
        <v>784</v>
      </c>
      <c r="V698" s="1" t="s">
        <v>881</v>
      </c>
    </row>
    <row r="699" spans="14:22">
      <c r="N699" s="2" t="s">
        <v>1623</v>
      </c>
      <c r="O699" s="2" t="s">
        <v>40</v>
      </c>
      <c r="P699" s="2" t="str">
        <f t="shared" si="39"/>
        <v>STT Phase-3</v>
      </c>
      <c r="Q699" s="1">
        <v>221.27</v>
      </c>
      <c r="R699" s="11">
        <f t="shared" ref="R699:R762" ca="1" si="41">Q699/$AC$4</f>
        <v>1.3168481818722848E-3</v>
      </c>
      <c r="S699" s="5" t="str">
        <f t="shared" si="40"/>
        <v>MY5_Solar</v>
      </c>
      <c r="T699" s="1" t="s">
        <v>898</v>
      </c>
      <c r="U699" s="5" t="s">
        <v>784</v>
      </c>
      <c r="V699" s="1" t="s">
        <v>881</v>
      </c>
    </row>
    <row r="700" spans="14:22">
      <c r="N700" s="2" t="s">
        <v>1624</v>
      </c>
      <c r="O700" s="2" t="s">
        <v>40</v>
      </c>
      <c r="P700" s="2" t="str">
        <f t="shared" si="39"/>
        <v>STT Phase-3</v>
      </c>
      <c r="Q700" s="1">
        <v>189.66</v>
      </c>
      <c r="R700" s="11">
        <f t="shared" ca="1" si="41"/>
        <v>1.1287270130333868E-3</v>
      </c>
      <c r="S700" s="5" t="str">
        <f t="shared" si="40"/>
        <v>MY5_Solar</v>
      </c>
      <c r="T700" s="1" t="s">
        <v>898</v>
      </c>
      <c r="U700" s="5" t="s">
        <v>784</v>
      </c>
      <c r="V700" s="1" t="s">
        <v>881</v>
      </c>
    </row>
    <row r="701" spans="14:22">
      <c r="N701" s="2" t="s">
        <v>1625</v>
      </c>
      <c r="O701" s="2" t="s">
        <v>40</v>
      </c>
      <c r="P701" s="2" t="str">
        <f t="shared" si="39"/>
        <v>STT Phase-3</v>
      </c>
      <c r="Q701" s="1">
        <v>221.27</v>
      </c>
      <c r="R701" s="11">
        <f t="shared" ca="1" si="41"/>
        <v>1.3168481818722848E-3</v>
      </c>
      <c r="S701" s="5" t="str">
        <f t="shared" si="40"/>
        <v>MY5_Solar</v>
      </c>
      <c r="T701" s="1" t="s">
        <v>898</v>
      </c>
      <c r="U701" s="5" t="s">
        <v>784</v>
      </c>
      <c r="V701" s="1" t="s">
        <v>881</v>
      </c>
    </row>
    <row r="702" spans="14:22">
      <c r="N702" s="2" t="s">
        <v>1626</v>
      </c>
      <c r="O702" s="2" t="s">
        <v>40</v>
      </c>
      <c r="P702" s="2" t="str">
        <f t="shared" si="39"/>
        <v>STT Phase-3</v>
      </c>
      <c r="Q702" s="1">
        <v>221.27</v>
      </c>
      <c r="R702" s="11">
        <f t="shared" ca="1" si="41"/>
        <v>1.3168481818722848E-3</v>
      </c>
      <c r="S702" s="5" t="str">
        <f t="shared" si="40"/>
        <v>MY5_Solar</v>
      </c>
      <c r="T702" s="1" t="s">
        <v>898</v>
      </c>
      <c r="U702" s="5" t="s">
        <v>784</v>
      </c>
      <c r="V702" s="1" t="s">
        <v>881</v>
      </c>
    </row>
    <row r="703" spans="14:22">
      <c r="N703" s="2" t="s">
        <v>1627</v>
      </c>
      <c r="O703" s="2" t="s">
        <v>41</v>
      </c>
      <c r="P703" s="2" t="s">
        <v>919</v>
      </c>
      <c r="Q703" s="1">
        <v>221.27</v>
      </c>
      <c r="R703" s="11">
        <f t="shared" ca="1" si="41"/>
        <v>1.3168481818722848E-3</v>
      </c>
      <c r="S703" s="5" t="str">
        <f t="shared" si="40"/>
        <v>MY8_Solar</v>
      </c>
      <c r="T703" s="1" t="s">
        <v>898</v>
      </c>
      <c r="U703" s="5" t="s">
        <v>784</v>
      </c>
      <c r="V703" s="1" t="s">
        <v>881</v>
      </c>
    </row>
    <row r="704" spans="14:22">
      <c r="N704" s="2" t="s">
        <v>1628</v>
      </c>
      <c r="O704" s="2" t="s">
        <v>41</v>
      </c>
      <c r="P704" s="2" t="s">
        <v>919</v>
      </c>
      <c r="Q704" s="1">
        <v>221.27</v>
      </c>
      <c r="R704" s="11">
        <f t="shared" ca="1" si="41"/>
        <v>1.3168481818722848E-3</v>
      </c>
      <c r="S704" s="5" t="str">
        <f t="shared" si="40"/>
        <v>MY8_Solar</v>
      </c>
      <c r="T704" s="1" t="s">
        <v>898</v>
      </c>
      <c r="U704" s="5" t="s">
        <v>784</v>
      </c>
      <c r="V704" s="1" t="s">
        <v>881</v>
      </c>
    </row>
    <row r="705" spans="14:22">
      <c r="N705" s="2" t="s">
        <v>1629</v>
      </c>
      <c r="O705" s="2" t="s">
        <v>41</v>
      </c>
      <c r="P705" s="2" t="s">
        <v>919</v>
      </c>
      <c r="Q705" s="1">
        <v>221.27</v>
      </c>
      <c r="R705" s="11">
        <f t="shared" ca="1" si="41"/>
        <v>1.3168481818722848E-3</v>
      </c>
      <c r="S705" s="5" t="str">
        <f t="shared" si="40"/>
        <v>MY8_Solar</v>
      </c>
      <c r="T705" s="1" t="s">
        <v>898</v>
      </c>
      <c r="U705" s="5" t="s">
        <v>784</v>
      </c>
      <c r="V705" s="1" t="s">
        <v>881</v>
      </c>
    </row>
    <row r="706" spans="14:22">
      <c r="N706" s="2" t="s">
        <v>1630</v>
      </c>
      <c r="O706" s="2" t="s">
        <v>41</v>
      </c>
      <c r="P706" s="2" t="s">
        <v>919</v>
      </c>
      <c r="Q706" s="1">
        <v>189.66</v>
      </c>
      <c r="R706" s="11">
        <f t="shared" ca="1" si="41"/>
        <v>1.1287270130333868E-3</v>
      </c>
      <c r="S706" s="5" t="str">
        <f t="shared" si="40"/>
        <v>MY8_Solar</v>
      </c>
      <c r="T706" s="1" t="s">
        <v>898</v>
      </c>
      <c r="U706" s="5" t="s">
        <v>784</v>
      </c>
      <c r="V706" s="1" t="s">
        <v>881</v>
      </c>
    </row>
    <row r="707" spans="14:22">
      <c r="N707" s="2" t="s">
        <v>1631</v>
      </c>
      <c r="O707" s="2" t="s">
        <v>41</v>
      </c>
      <c r="P707" s="2" t="s">
        <v>919</v>
      </c>
      <c r="Q707" s="1">
        <v>252.88</v>
      </c>
      <c r="R707" s="11">
        <f t="shared" ca="1" si="41"/>
        <v>1.5049693507111824E-3</v>
      </c>
      <c r="S707" s="5" t="str">
        <f t="shared" si="40"/>
        <v>MY8_Solar</v>
      </c>
      <c r="T707" s="1" t="s">
        <v>898</v>
      </c>
      <c r="U707" s="5" t="s">
        <v>784</v>
      </c>
      <c r="V707" s="1" t="s">
        <v>881</v>
      </c>
    </row>
    <row r="708" spans="14:22">
      <c r="N708" s="2" t="s">
        <v>1632</v>
      </c>
      <c r="O708" s="2" t="s">
        <v>41</v>
      </c>
      <c r="P708" s="2" t="s">
        <v>919</v>
      </c>
      <c r="Q708" s="1">
        <v>252.88</v>
      </c>
      <c r="R708" s="11">
        <f t="shared" ca="1" si="41"/>
        <v>1.5049693507111824E-3</v>
      </c>
      <c r="S708" s="5" t="str">
        <f t="shared" si="40"/>
        <v>MY8_Solar</v>
      </c>
      <c r="T708" s="1" t="s">
        <v>898</v>
      </c>
      <c r="U708" s="5" t="s">
        <v>784</v>
      </c>
      <c r="V708" s="1" t="s">
        <v>881</v>
      </c>
    </row>
    <row r="709" spans="14:22">
      <c r="N709" s="2" t="s">
        <v>1633</v>
      </c>
      <c r="O709" s="2" t="s">
        <v>41</v>
      </c>
      <c r="P709" s="2" t="s">
        <v>919</v>
      </c>
      <c r="Q709" s="1">
        <v>284.49</v>
      </c>
      <c r="R709" s="11">
        <f t="shared" ca="1" si="41"/>
        <v>1.6930905195500804E-3</v>
      </c>
      <c r="S709" s="5" t="str">
        <f t="shared" si="40"/>
        <v>MY8_Solar</v>
      </c>
      <c r="T709" s="1" t="s">
        <v>898</v>
      </c>
      <c r="U709" s="5" t="s">
        <v>784</v>
      </c>
      <c r="V709" s="1" t="s">
        <v>881</v>
      </c>
    </row>
    <row r="710" spans="14:22">
      <c r="N710" s="2" t="s">
        <v>1634</v>
      </c>
      <c r="O710" s="2" t="s">
        <v>41</v>
      </c>
      <c r="P710" s="2" t="s">
        <v>919</v>
      </c>
      <c r="Q710" s="1">
        <v>158.05000000000001</v>
      </c>
      <c r="R710" s="11">
        <f t="shared" ca="1" si="41"/>
        <v>9.4060584419448912E-4</v>
      </c>
      <c r="S710" s="5" t="str">
        <f t="shared" si="40"/>
        <v>MY8_Solar</v>
      </c>
      <c r="T710" s="1" t="s">
        <v>898</v>
      </c>
      <c r="U710" s="5" t="s">
        <v>784</v>
      </c>
      <c r="V710" s="1" t="s">
        <v>881</v>
      </c>
    </row>
    <row r="711" spans="14:22">
      <c r="N711" s="2" t="s">
        <v>1635</v>
      </c>
      <c r="O711" s="2" t="s">
        <v>41</v>
      </c>
      <c r="P711" s="2" t="s">
        <v>919</v>
      </c>
      <c r="Q711" s="1">
        <v>221.27</v>
      </c>
      <c r="R711" s="11">
        <f t="shared" ca="1" si="41"/>
        <v>1.3168481818722848E-3</v>
      </c>
      <c r="S711" s="5" t="str">
        <f t="shared" si="40"/>
        <v>MY8_Solar</v>
      </c>
      <c r="T711" s="1" t="s">
        <v>898</v>
      </c>
      <c r="U711" s="5" t="s">
        <v>784</v>
      </c>
      <c r="V711" s="1" t="s">
        <v>881</v>
      </c>
    </row>
    <row r="712" spans="14:22">
      <c r="N712" s="2" t="s">
        <v>1636</v>
      </c>
      <c r="O712" s="2" t="s">
        <v>41</v>
      </c>
      <c r="P712" s="2" t="s">
        <v>919</v>
      </c>
      <c r="Q712" s="1">
        <v>189.66</v>
      </c>
      <c r="R712" s="11">
        <f t="shared" ca="1" si="41"/>
        <v>1.1287270130333868E-3</v>
      </c>
      <c r="S712" s="5" t="str">
        <f t="shared" si="40"/>
        <v>MY8_Solar</v>
      </c>
      <c r="T712" s="1" t="s">
        <v>898</v>
      </c>
      <c r="U712" s="5" t="s">
        <v>784</v>
      </c>
      <c r="V712" s="1" t="s">
        <v>881</v>
      </c>
    </row>
    <row r="713" spans="14:22">
      <c r="N713" s="2" t="s">
        <v>1637</v>
      </c>
      <c r="O713" s="2" t="s">
        <v>41</v>
      </c>
      <c r="P713" s="2" t="s">
        <v>919</v>
      </c>
      <c r="Q713" s="1">
        <v>158.05000000000001</v>
      </c>
      <c r="R713" s="11">
        <f t="shared" ca="1" si="41"/>
        <v>9.4060584419448912E-4</v>
      </c>
      <c r="S713" s="5" t="str">
        <f t="shared" si="40"/>
        <v>MY8_Solar</v>
      </c>
      <c r="T713" s="1" t="s">
        <v>898</v>
      </c>
      <c r="U713" s="5" t="s">
        <v>784</v>
      </c>
      <c r="V713" s="1" t="s">
        <v>881</v>
      </c>
    </row>
    <row r="714" spans="14:22">
      <c r="N714" s="2" t="s">
        <v>1638</v>
      </c>
      <c r="O714" s="2" t="s">
        <v>41</v>
      </c>
      <c r="P714" s="2" t="s">
        <v>919</v>
      </c>
      <c r="Q714" s="1">
        <v>252.88</v>
      </c>
      <c r="R714" s="11">
        <f t="shared" ca="1" si="41"/>
        <v>1.5049693507111824E-3</v>
      </c>
      <c r="S714" s="5" t="str">
        <f t="shared" si="40"/>
        <v>MY8_Solar</v>
      </c>
      <c r="T714" s="1" t="s">
        <v>898</v>
      </c>
      <c r="U714" s="5" t="s">
        <v>784</v>
      </c>
      <c r="V714" s="1" t="s">
        <v>881</v>
      </c>
    </row>
    <row r="715" spans="14:22">
      <c r="N715" s="2" t="s">
        <v>1639</v>
      </c>
      <c r="O715" s="2" t="s">
        <v>41</v>
      </c>
      <c r="P715" s="2" t="s">
        <v>919</v>
      </c>
      <c r="Q715" s="1">
        <v>252.88</v>
      </c>
      <c r="R715" s="11">
        <f t="shared" ca="1" si="41"/>
        <v>1.5049693507111824E-3</v>
      </c>
      <c r="S715" s="5" t="str">
        <f t="shared" si="40"/>
        <v>MY8_Solar</v>
      </c>
      <c r="T715" s="1" t="s">
        <v>898</v>
      </c>
      <c r="U715" s="5" t="s">
        <v>784</v>
      </c>
      <c r="V715" s="1" t="s">
        <v>881</v>
      </c>
    </row>
    <row r="716" spans="14:22">
      <c r="N716" s="2" t="s">
        <v>1640</v>
      </c>
      <c r="O716" s="2" t="s">
        <v>41</v>
      </c>
      <c r="P716" s="2" t="s">
        <v>919</v>
      </c>
      <c r="Q716" s="1">
        <v>237.07499999999999</v>
      </c>
      <c r="R716" s="11">
        <f t="shared" ca="1" si="41"/>
        <v>1.4109087662917336E-3</v>
      </c>
      <c r="S716" s="5" t="str">
        <f t="shared" si="40"/>
        <v>MY8_Solar</v>
      </c>
      <c r="T716" s="1" t="s">
        <v>898</v>
      </c>
      <c r="U716" s="5" t="s">
        <v>784</v>
      </c>
      <c r="V716" s="1" t="s">
        <v>881</v>
      </c>
    </row>
    <row r="717" spans="14:22">
      <c r="N717" s="2" t="s">
        <v>1641</v>
      </c>
      <c r="O717" s="2" t="s">
        <v>41</v>
      </c>
      <c r="P717" s="2" t="s">
        <v>919</v>
      </c>
      <c r="Q717" s="1">
        <v>252.88</v>
      </c>
      <c r="R717" s="11">
        <f t="shared" ca="1" si="41"/>
        <v>1.5049693507111824E-3</v>
      </c>
      <c r="S717" s="5" t="str">
        <f t="shared" si="40"/>
        <v>MY8_Solar</v>
      </c>
      <c r="T717" s="1" t="s">
        <v>898</v>
      </c>
      <c r="U717" s="5" t="s">
        <v>784</v>
      </c>
      <c r="V717" s="1" t="s">
        <v>881</v>
      </c>
    </row>
    <row r="718" spans="14:22">
      <c r="N718" s="2" t="s">
        <v>1642</v>
      </c>
      <c r="O718" s="2" t="s">
        <v>41</v>
      </c>
      <c r="P718" s="2" t="s">
        <v>919</v>
      </c>
      <c r="Q718" s="1">
        <v>252.88</v>
      </c>
      <c r="R718" s="11">
        <f t="shared" ca="1" si="41"/>
        <v>1.5049693507111824E-3</v>
      </c>
      <c r="S718" s="5" t="str">
        <f t="shared" si="40"/>
        <v>MY8_Solar</v>
      </c>
      <c r="T718" s="1" t="s">
        <v>898</v>
      </c>
      <c r="U718" s="5" t="s">
        <v>784</v>
      </c>
      <c r="V718" s="1" t="s">
        <v>881</v>
      </c>
    </row>
    <row r="719" spans="14:22">
      <c r="N719" s="2" t="s">
        <v>1643</v>
      </c>
      <c r="O719" s="2" t="s">
        <v>41</v>
      </c>
      <c r="P719" s="2" t="s">
        <v>919</v>
      </c>
      <c r="Q719" s="1">
        <v>252.88</v>
      </c>
      <c r="R719" s="11">
        <f t="shared" ca="1" si="41"/>
        <v>1.5049693507111824E-3</v>
      </c>
      <c r="S719" s="5" t="str">
        <f t="shared" si="40"/>
        <v>MY8_Solar</v>
      </c>
      <c r="T719" s="1" t="s">
        <v>898</v>
      </c>
      <c r="U719" s="5" t="s">
        <v>784</v>
      </c>
      <c r="V719" s="1" t="s">
        <v>881</v>
      </c>
    </row>
    <row r="720" spans="14:22">
      <c r="N720" s="2" t="s">
        <v>1644</v>
      </c>
      <c r="O720" s="2" t="s">
        <v>41</v>
      </c>
      <c r="P720" s="2" t="s">
        <v>919</v>
      </c>
      <c r="Q720" s="1">
        <v>205.465</v>
      </c>
      <c r="R720" s="11">
        <f t="shared" ca="1" si="41"/>
        <v>1.2227875974528358E-3</v>
      </c>
      <c r="S720" s="5" t="str">
        <f t="shared" si="40"/>
        <v>MY8_Solar</v>
      </c>
      <c r="T720" s="1" t="s">
        <v>898</v>
      </c>
      <c r="U720" s="5" t="s">
        <v>784</v>
      </c>
      <c r="V720" s="1" t="s">
        <v>881</v>
      </c>
    </row>
    <row r="721" spans="14:22">
      <c r="N721" s="2" t="s">
        <v>1645</v>
      </c>
      <c r="O721" s="2" t="s">
        <v>41</v>
      </c>
      <c r="P721" s="2" t="s">
        <v>919</v>
      </c>
      <c r="Q721" s="1">
        <v>189.66</v>
      </c>
      <c r="R721" s="11">
        <f t="shared" ca="1" si="41"/>
        <v>1.1287270130333868E-3</v>
      </c>
      <c r="S721" s="5" t="str">
        <f t="shared" si="40"/>
        <v>MY8_Solar</v>
      </c>
      <c r="T721" s="1" t="s">
        <v>898</v>
      </c>
      <c r="U721" s="5" t="s">
        <v>784</v>
      </c>
      <c r="V721" s="1" t="s">
        <v>881</v>
      </c>
    </row>
    <row r="722" spans="14:22">
      <c r="N722" s="2" t="s">
        <v>1646</v>
      </c>
      <c r="O722" s="2" t="s">
        <v>41</v>
      </c>
      <c r="P722" s="2" t="s">
        <v>919</v>
      </c>
      <c r="Q722" s="1">
        <v>237.07499999999999</v>
      </c>
      <c r="R722" s="11">
        <f t="shared" ca="1" si="41"/>
        <v>1.4109087662917336E-3</v>
      </c>
      <c r="S722" s="5" t="str">
        <f t="shared" si="40"/>
        <v>MY8_Solar</v>
      </c>
      <c r="T722" s="1" t="s">
        <v>898</v>
      </c>
      <c r="U722" s="5" t="s">
        <v>784</v>
      </c>
      <c r="V722" s="1" t="s">
        <v>881</v>
      </c>
    </row>
    <row r="723" spans="14:22">
      <c r="N723" s="2" t="s">
        <v>1647</v>
      </c>
      <c r="O723" s="2" t="s">
        <v>41</v>
      </c>
      <c r="P723" s="2" t="s">
        <v>919</v>
      </c>
      <c r="Q723" s="1">
        <v>221.27</v>
      </c>
      <c r="R723" s="11">
        <f t="shared" ca="1" si="41"/>
        <v>1.3168481818722848E-3</v>
      </c>
      <c r="S723" s="5" t="str">
        <f t="shared" si="40"/>
        <v>MY8_Solar</v>
      </c>
      <c r="T723" s="1" t="s">
        <v>898</v>
      </c>
      <c r="U723" s="5" t="s">
        <v>784</v>
      </c>
      <c r="V723" s="1" t="s">
        <v>881</v>
      </c>
    </row>
    <row r="724" spans="14:22">
      <c r="N724" s="2" t="s">
        <v>1648</v>
      </c>
      <c r="O724" s="2" t="s">
        <v>41</v>
      </c>
      <c r="P724" s="2" t="s">
        <v>919</v>
      </c>
      <c r="Q724" s="1">
        <v>205.465</v>
      </c>
      <c r="R724" s="11">
        <f t="shared" ca="1" si="41"/>
        <v>1.2227875974528358E-3</v>
      </c>
      <c r="S724" s="5" t="str">
        <f t="shared" si="40"/>
        <v>MY8_Solar</v>
      </c>
      <c r="T724" s="1" t="s">
        <v>898</v>
      </c>
      <c r="U724" s="5" t="s">
        <v>784</v>
      </c>
      <c r="V724" s="1" t="s">
        <v>881</v>
      </c>
    </row>
    <row r="725" spans="14:22">
      <c r="N725" s="2" t="s">
        <v>1649</v>
      </c>
      <c r="O725" s="2" t="s">
        <v>41</v>
      </c>
      <c r="P725" s="2" t="s">
        <v>919</v>
      </c>
      <c r="Q725" s="1">
        <v>221.27</v>
      </c>
      <c r="R725" s="11">
        <f t="shared" ca="1" si="41"/>
        <v>1.3168481818722848E-3</v>
      </c>
      <c r="S725" s="5" t="str">
        <f t="shared" si="40"/>
        <v>MY8_Solar</v>
      </c>
      <c r="T725" s="1" t="s">
        <v>898</v>
      </c>
      <c r="U725" s="5" t="s">
        <v>784</v>
      </c>
      <c r="V725" s="1" t="s">
        <v>881</v>
      </c>
    </row>
    <row r="726" spans="14:22">
      <c r="N726" s="2" t="s">
        <v>1650</v>
      </c>
      <c r="O726" s="2" t="s">
        <v>41</v>
      </c>
      <c r="P726" s="2" t="s">
        <v>919</v>
      </c>
      <c r="Q726" s="1">
        <v>158.05000000000001</v>
      </c>
      <c r="R726" s="11">
        <f t="shared" ca="1" si="41"/>
        <v>9.4060584419448912E-4</v>
      </c>
      <c r="S726" s="5" t="str">
        <f t="shared" si="40"/>
        <v>MY8_Solar</v>
      </c>
      <c r="T726" s="1" t="s">
        <v>898</v>
      </c>
      <c r="U726" s="5" t="s">
        <v>784</v>
      </c>
      <c r="V726" s="1" t="s">
        <v>881</v>
      </c>
    </row>
    <row r="727" spans="14:22">
      <c r="N727" s="2" t="s">
        <v>1651</v>
      </c>
      <c r="O727" s="2" t="s">
        <v>41</v>
      </c>
      <c r="P727" s="2" t="s">
        <v>919</v>
      </c>
      <c r="Q727" s="1">
        <v>189.66</v>
      </c>
      <c r="R727" s="11">
        <f t="shared" ca="1" si="41"/>
        <v>1.1287270130333868E-3</v>
      </c>
      <c r="S727" s="5" t="str">
        <f t="shared" si="40"/>
        <v>MY8_Solar</v>
      </c>
      <c r="T727" s="1" t="s">
        <v>898</v>
      </c>
      <c r="U727" s="5" t="s">
        <v>784</v>
      </c>
      <c r="V727" s="1" t="s">
        <v>881</v>
      </c>
    </row>
    <row r="728" spans="14:22">
      <c r="N728" s="2" t="s">
        <v>1652</v>
      </c>
      <c r="O728" s="2" t="s">
        <v>41</v>
      </c>
      <c r="P728" s="2" t="s">
        <v>919</v>
      </c>
      <c r="Q728" s="1">
        <v>205.465</v>
      </c>
      <c r="R728" s="11">
        <f t="shared" ca="1" si="41"/>
        <v>1.2227875974528358E-3</v>
      </c>
      <c r="S728" s="5" t="str">
        <f t="shared" si="40"/>
        <v>MY8_Solar</v>
      </c>
      <c r="T728" s="1" t="s">
        <v>898</v>
      </c>
      <c r="U728" s="5" t="s">
        <v>784</v>
      </c>
      <c r="V728" s="1" t="s">
        <v>881</v>
      </c>
    </row>
    <row r="729" spans="14:22">
      <c r="N729" s="2" t="s">
        <v>1653</v>
      </c>
      <c r="O729" s="2" t="s">
        <v>41</v>
      </c>
      <c r="P729" s="2" t="s">
        <v>919</v>
      </c>
      <c r="Q729" s="1">
        <v>237.07499999999999</v>
      </c>
      <c r="R729" s="11">
        <f t="shared" ca="1" si="41"/>
        <v>1.4109087662917336E-3</v>
      </c>
      <c r="S729" s="5" t="str">
        <f t="shared" si="40"/>
        <v>MY8_Solar</v>
      </c>
      <c r="T729" s="1" t="s">
        <v>898</v>
      </c>
      <c r="U729" s="5" t="s">
        <v>784</v>
      </c>
      <c r="V729" s="1" t="s">
        <v>881</v>
      </c>
    </row>
    <row r="730" spans="14:22">
      <c r="N730" s="2" t="s">
        <v>1654</v>
      </c>
      <c r="O730" s="2" t="s">
        <v>41</v>
      </c>
      <c r="P730" s="2" t="s">
        <v>919</v>
      </c>
      <c r="Q730" s="1">
        <v>284.49</v>
      </c>
      <c r="R730" s="11">
        <f t="shared" ca="1" si="41"/>
        <v>1.6930905195500804E-3</v>
      </c>
      <c r="S730" s="5" t="str">
        <f t="shared" si="40"/>
        <v>MY8_Solar</v>
      </c>
      <c r="T730" s="1" t="s">
        <v>898</v>
      </c>
      <c r="U730" s="5" t="s">
        <v>784</v>
      </c>
      <c r="V730" s="1" t="s">
        <v>881</v>
      </c>
    </row>
    <row r="731" spans="14:22">
      <c r="N731" s="2" t="s">
        <v>1655</v>
      </c>
      <c r="O731" s="2" t="s">
        <v>41</v>
      </c>
      <c r="P731" s="2" t="s">
        <v>919</v>
      </c>
      <c r="Q731" s="1">
        <v>205.465</v>
      </c>
      <c r="R731" s="11">
        <f t="shared" ca="1" si="41"/>
        <v>1.2227875974528358E-3</v>
      </c>
      <c r="S731" s="5" t="str">
        <f t="shared" si="40"/>
        <v>MY8_Solar</v>
      </c>
      <c r="T731" s="1" t="s">
        <v>898</v>
      </c>
      <c r="U731" s="5" t="s">
        <v>784</v>
      </c>
      <c r="V731" s="1" t="s">
        <v>881</v>
      </c>
    </row>
    <row r="732" spans="14:22">
      <c r="N732" s="2" t="s">
        <v>1656</v>
      </c>
      <c r="O732" s="2" t="s">
        <v>41</v>
      </c>
      <c r="P732" s="2" t="s">
        <v>919</v>
      </c>
      <c r="Q732" s="1">
        <v>205.465</v>
      </c>
      <c r="R732" s="11">
        <f t="shared" ca="1" si="41"/>
        <v>1.2227875974528358E-3</v>
      </c>
      <c r="S732" s="5" t="str">
        <f t="shared" si="40"/>
        <v>MY8_Solar</v>
      </c>
      <c r="T732" s="1" t="s">
        <v>898</v>
      </c>
      <c r="U732" s="5" t="s">
        <v>784</v>
      </c>
      <c r="V732" s="1" t="s">
        <v>881</v>
      </c>
    </row>
    <row r="733" spans="14:22">
      <c r="N733" s="2" t="s">
        <v>1657</v>
      </c>
      <c r="O733" s="2" t="s">
        <v>41</v>
      </c>
      <c r="P733" s="2" t="s">
        <v>919</v>
      </c>
      <c r="Q733" s="1">
        <v>158.05000000000001</v>
      </c>
      <c r="R733" s="11">
        <f t="shared" ca="1" si="41"/>
        <v>9.4060584419448912E-4</v>
      </c>
      <c r="S733" s="5" t="str">
        <f t="shared" si="40"/>
        <v>MY8_Solar</v>
      </c>
      <c r="T733" s="1" t="s">
        <v>898</v>
      </c>
      <c r="U733" s="5" t="s">
        <v>784</v>
      </c>
      <c r="V733" s="1" t="s">
        <v>881</v>
      </c>
    </row>
    <row r="734" spans="14:22">
      <c r="N734" s="2" t="s">
        <v>1658</v>
      </c>
      <c r="O734" s="2" t="s">
        <v>41</v>
      </c>
      <c r="P734" s="2" t="s">
        <v>919</v>
      </c>
      <c r="Q734" s="1">
        <v>284.49</v>
      </c>
      <c r="R734" s="11">
        <f t="shared" ca="1" si="41"/>
        <v>1.6930905195500804E-3</v>
      </c>
      <c r="S734" s="5" t="str">
        <f t="shared" si="40"/>
        <v>MY8_Solar</v>
      </c>
      <c r="T734" s="1" t="s">
        <v>898</v>
      </c>
      <c r="U734" s="5" t="s">
        <v>784</v>
      </c>
      <c r="V734" s="1" t="s">
        <v>881</v>
      </c>
    </row>
    <row r="735" spans="14:22">
      <c r="N735" s="2" t="s">
        <v>1659</v>
      </c>
      <c r="O735" s="2" t="s">
        <v>41</v>
      </c>
      <c r="P735" s="2" t="s">
        <v>919</v>
      </c>
      <c r="Q735" s="1">
        <v>189.66</v>
      </c>
      <c r="R735" s="11">
        <f t="shared" ca="1" si="41"/>
        <v>1.1287270130333868E-3</v>
      </c>
      <c r="S735" s="5" t="str">
        <f t="shared" si="40"/>
        <v>MY8_Solar</v>
      </c>
      <c r="T735" s="1" t="s">
        <v>898</v>
      </c>
      <c r="U735" s="5" t="s">
        <v>784</v>
      </c>
      <c r="V735" s="1" t="s">
        <v>881</v>
      </c>
    </row>
    <row r="736" spans="14:22">
      <c r="N736" s="2" t="s">
        <v>1660</v>
      </c>
      <c r="O736" s="2" t="s">
        <v>41</v>
      </c>
      <c r="P736" s="2" t="s">
        <v>919</v>
      </c>
      <c r="Q736" s="1">
        <v>252.88</v>
      </c>
      <c r="R736" s="11">
        <f t="shared" ca="1" si="41"/>
        <v>1.5049693507111824E-3</v>
      </c>
      <c r="S736" s="5" t="str">
        <f t="shared" si="40"/>
        <v>MY8_Solar</v>
      </c>
      <c r="T736" s="1" t="s">
        <v>898</v>
      </c>
      <c r="U736" s="5" t="s">
        <v>784</v>
      </c>
      <c r="V736" s="1" t="s">
        <v>881</v>
      </c>
    </row>
    <row r="737" spans="14:22">
      <c r="N737" s="2" t="s">
        <v>1661</v>
      </c>
      <c r="O737" s="2" t="s">
        <v>41</v>
      </c>
      <c r="P737" s="2" t="s">
        <v>919</v>
      </c>
      <c r="Q737" s="1">
        <v>252.88</v>
      </c>
      <c r="R737" s="11">
        <f t="shared" ca="1" si="41"/>
        <v>1.5049693507111824E-3</v>
      </c>
      <c r="S737" s="5" t="str">
        <f t="shared" si="40"/>
        <v>MY8_Solar</v>
      </c>
      <c r="T737" s="1" t="s">
        <v>898</v>
      </c>
      <c r="U737" s="5" t="s">
        <v>784</v>
      </c>
      <c r="V737" s="1" t="s">
        <v>881</v>
      </c>
    </row>
    <row r="738" spans="14:22">
      <c r="N738" s="2" t="s">
        <v>1662</v>
      </c>
      <c r="O738" s="2" t="s">
        <v>41</v>
      </c>
      <c r="P738" s="2" t="s">
        <v>919</v>
      </c>
      <c r="Q738" s="1">
        <v>252.88</v>
      </c>
      <c r="R738" s="11">
        <f t="shared" ca="1" si="41"/>
        <v>1.5049693507111824E-3</v>
      </c>
      <c r="S738" s="5" t="str">
        <f t="shared" si="40"/>
        <v>MY8_Solar</v>
      </c>
      <c r="T738" s="1" t="s">
        <v>898</v>
      </c>
      <c r="U738" s="5" t="s">
        <v>784</v>
      </c>
      <c r="V738" s="1" t="s">
        <v>881</v>
      </c>
    </row>
    <row r="739" spans="14:22">
      <c r="N739" s="2" t="s">
        <v>1663</v>
      </c>
      <c r="O739" s="2" t="s">
        <v>41</v>
      </c>
      <c r="P739" s="2" t="s">
        <v>919</v>
      </c>
      <c r="Q739" s="1">
        <v>252.88</v>
      </c>
      <c r="R739" s="11">
        <f t="shared" ca="1" si="41"/>
        <v>1.5049693507111824E-3</v>
      </c>
      <c r="S739" s="5" t="str">
        <f t="shared" si="40"/>
        <v>MY8_Solar</v>
      </c>
      <c r="T739" s="1" t="s">
        <v>898</v>
      </c>
      <c r="U739" s="5" t="s">
        <v>784</v>
      </c>
      <c r="V739" s="1" t="s">
        <v>881</v>
      </c>
    </row>
    <row r="740" spans="14:22">
      <c r="N740" s="2" t="s">
        <v>1664</v>
      </c>
      <c r="O740" s="2" t="s">
        <v>41</v>
      </c>
      <c r="P740" s="2" t="s">
        <v>919</v>
      </c>
      <c r="Q740" s="1">
        <v>284.49</v>
      </c>
      <c r="R740" s="11">
        <f t="shared" ca="1" si="41"/>
        <v>1.6930905195500804E-3</v>
      </c>
      <c r="S740" s="5" t="str">
        <f t="shared" si="40"/>
        <v>MY8_Solar</v>
      </c>
      <c r="T740" s="1" t="s">
        <v>898</v>
      </c>
      <c r="U740" s="5" t="s">
        <v>784</v>
      </c>
      <c r="V740" s="1" t="s">
        <v>881</v>
      </c>
    </row>
    <row r="741" spans="14:22">
      <c r="N741" s="2" t="s">
        <v>1665</v>
      </c>
      <c r="O741" s="2" t="s">
        <v>41</v>
      </c>
      <c r="P741" s="2" t="s">
        <v>919</v>
      </c>
      <c r="Q741" s="1">
        <v>252.88</v>
      </c>
      <c r="R741" s="11">
        <f t="shared" ca="1" si="41"/>
        <v>1.5049693507111824E-3</v>
      </c>
      <c r="S741" s="5" t="str">
        <f t="shared" si="40"/>
        <v>MY8_Solar</v>
      </c>
      <c r="T741" s="1" t="s">
        <v>898</v>
      </c>
      <c r="U741" s="5" t="s">
        <v>784</v>
      </c>
      <c r="V741" s="1" t="s">
        <v>881</v>
      </c>
    </row>
    <row r="742" spans="14:22">
      <c r="N742" s="2" t="s">
        <v>1666</v>
      </c>
      <c r="O742" s="2" t="s">
        <v>41</v>
      </c>
      <c r="P742" s="2" t="s">
        <v>919</v>
      </c>
      <c r="Q742" s="1">
        <v>284.49</v>
      </c>
      <c r="R742" s="11">
        <f t="shared" ca="1" si="41"/>
        <v>1.6930905195500804E-3</v>
      </c>
      <c r="S742" s="5" t="str">
        <f t="shared" ref="S742:S805" si="42">_xlfn.XLOOKUP(O742,AE:AE,AG:AG)</f>
        <v>MY8_Solar</v>
      </c>
      <c r="T742" s="1" t="s">
        <v>898</v>
      </c>
      <c r="U742" s="5" t="s">
        <v>784</v>
      </c>
      <c r="V742" s="1" t="s">
        <v>881</v>
      </c>
    </row>
    <row r="743" spans="14:22">
      <c r="N743" s="2" t="s">
        <v>1667</v>
      </c>
      <c r="O743" s="2" t="s">
        <v>41</v>
      </c>
      <c r="P743" s="2" t="s">
        <v>919</v>
      </c>
      <c r="Q743" s="1">
        <v>284.49</v>
      </c>
      <c r="R743" s="11">
        <f t="shared" ca="1" si="41"/>
        <v>1.6930905195500804E-3</v>
      </c>
      <c r="S743" s="5" t="str">
        <f t="shared" si="42"/>
        <v>MY8_Solar</v>
      </c>
      <c r="T743" s="1" t="s">
        <v>898</v>
      </c>
      <c r="U743" s="5" t="s">
        <v>784</v>
      </c>
      <c r="V743" s="1" t="s">
        <v>881</v>
      </c>
    </row>
    <row r="744" spans="14:22">
      <c r="N744" s="2" t="s">
        <v>1668</v>
      </c>
      <c r="O744" s="2" t="s">
        <v>41</v>
      </c>
      <c r="P744" s="2" t="s">
        <v>919</v>
      </c>
      <c r="Q744" s="1">
        <v>158.05000000000001</v>
      </c>
      <c r="R744" s="11">
        <f t="shared" ca="1" si="41"/>
        <v>9.4060584419448912E-4</v>
      </c>
      <c r="S744" s="5" t="str">
        <f t="shared" si="42"/>
        <v>MY8_Solar</v>
      </c>
      <c r="T744" s="1" t="s">
        <v>898</v>
      </c>
      <c r="U744" s="5" t="s">
        <v>784</v>
      </c>
      <c r="V744" s="1" t="s">
        <v>881</v>
      </c>
    </row>
    <row r="745" spans="14:22">
      <c r="N745" s="2" t="s">
        <v>1669</v>
      </c>
      <c r="O745" s="2" t="s">
        <v>41</v>
      </c>
      <c r="P745" s="2" t="s">
        <v>919</v>
      </c>
      <c r="Q745" s="1">
        <v>284.49</v>
      </c>
      <c r="R745" s="11">
        <f t="shared" ca="1" si="41"/>
        <v>1.6930905195500804E-3</v>
      </c>
      <c r="S745" s="5" t="str">
        <f t="shared" si="42"/>
        <v>MY8_Solar</v>
      </c>
      <c r="T745" s="1" t="s">
        <v>898</v>
      </c>
      <c r="U745" s="5" t="s">
        <v>784</v>
      </c>
      <c r="V745" s="1" t="s">
        <v>881</v>
      </c>
    </row>
    <row r="746" spans="14:22">
      <c r="N746" s="2" t="s">
        <v>1670</v>
      </c>
      <c r="O746" s="2" t="s">
        <v>41</v>
      </c>
      <c r="P746" s="2" t="s">
        <v>919</v>
      </c>
      <c r="Q746" s="1">
        <v>221.27</v>
      </c>
      <c r="R746" s="11">
        <f t="shared" ca="1" si="41"/>
        <v>1.3168481818722848E-3</v>
      </c>
      <c r="S746" s="5" t="str">
        <f t="shared" si="42"/>
        <v>MY8_Solar</v>
      </c>
      <c r="T746" s="1" t="s">
        <v>898</v>
      </c>
      <c r="U746" s="5" t="s">
        <v>784</v>
      </c>
      <c r="V746" s="1" t="s">
        <v>881</v>
      </c>
    </row>
    <row r="747" spans="14:22">
      <c r="N747" s="2" t="s">
        <v>1671</v>
      </c>
      <c r="O747" s="2" t="s">
        <v>41</v>
      </c>
      <c r="P747" s="2" t="s">
        <v>919</v>
      </c>
      <c r="Q747" s="1">
        <v>252.88</v>
      </c>
      <c r="R747" s="11">
        <f t="shared" ca="1" si="41"/>
        <v>1.5049693507111824E-3</v>
      </c>
      <c r="S747" s="5" t="str">
        <f t="shared" si="42"/>
        <v>MY8_Solar</v>
      </c>
      <c r="T747" s="1" t="s">
        <v>898</v>
      </c>
      <c r="U747" s="5" t="s">
        <v>784</v>
      </c>
      <c r="V747" s="1" t="s">
        <v>881</v>
      </c>
    </row>
    <row r="748" spans="14:22">
      <c r="N748" s="2" t="s">
        <v>1672</v>
      </c>
      <c r="O748" s="2" t="s">
        <v>41</v>
      </c>
      <c r="P748" s="2" t="s">
        <v>919</v>
      </c>
      <c r="Q748" s="1">
        <v>221.27</v>
      </c>
      <c r="R748" s="11">
        <f t="shared" ca="1" si="41"/>
        <v>1.3168481818722848E-3</v>
      </c>
      <c r="S748" s="5" t="str">
        <f t="shared" si="42"/>
        <v>MY8_Solar</v>
      </c>
      <c r="T748" s="1" t="s">
        <v>898</v>
      </c>
      <c r="U748" s="5" t="s">
        <v>784</v>
      </c>
      <c r="V748" s="1" t="s">
        <v>881</v>
      </c>
    </row>
    <row r="749" spans="14:22">
      <c r="N749" s="2" t="s">
        <v>1673</v>
      </c>
      <c r="O749" s="2" t="s">
        <v>41</v>
      </c>
      <c r="P749" s="2" t="s">
        <v>919</v>
      </c>
      <c r="Q749" s="1">
        <v>252.88</v>
      </c>
      <c r="R749" s="11">
        <f t="shared" ca="1" si="41"/>
        <v>1.5049693507111824E-3</v>
      </c>
      <c r="S749" s="5" t="str">
        <f t="shared" si="42"/>
        <v>MY8_Solar</v>
      </c>
      <c r="T749" s="1" t="s">
        <v>898</v>
      </c>
      <c r="U749" s="5" t="s">
        <v>784</v>
      </c>
      <c r="V749" s="1" t="s">
        <v>881</v>
      </c>
    </row>
    <row r="750" spans="14:22">
      <c r="N750" s="2" t="s">
        <v>1674</v>
      </c>
      <c r="O750" s="2" t="s">
        <v>41</v>
      </c>
      <c r="P750" s="2" t="s">
        <v>919</v>
      </c>
      <c r="Q750" s="1">
        <v>221.27</v>
      </c>
      <c r="R750" s="11">
        <f t="shared" ca="1" si="41"/>
        <v>1.3168481818722848E-3</v>
      </c>
      <c r="S750" s="5" t="str">
        <f t="shared" si="42"/>
        <v>MY8_Solar</v>
      </c>
      <c r="T750" s="1" t="s">
        <v>898</v>
      </c>
      <c r="U750" s="5" t="s">
        <v>784</v>
      </c>
      <c r="V750" s="1" t="s">
        <v>881</v>
      </c>
    </row>
    <row r="751" spans="14:22">
      <c r="N751" s="2" t="s">
        <v>1675</v>
      </c>
      <c r="O751" s="2" t="s">
        <v>41</v>
      </c>
      <c r="P751" s="2" t="s">
        <v>919</v>
      </c>
      <c r="Q751" s="1">
        <v>94.83</v>
      </c>
      <c r="R751" s="11">
        <f t="shared" ca="1" si="41"/>
        <v>5.6436350651669341E-4</v>
      </c>
      <c r="S751" s="5" t="str">
        <f t="shared" si="42"/>
        <v>MY8_Solar</v>
      </c>
      <c r="T751" s="1" t="s">
        <v>898</v>
      </c>
      <c r="U751" s="5" t="s">
        <v>784</v>
      </c>
      <c r="V751" s="1" t="s">
        <v>881</v>
      </c>
    </row>
    <row r="752" spans="14:22">
      <c r="N752" s="2" t="s">
        <v>1676</v>
      </c>
      <c r="O752" s="2" t="s">
        <v>41</v>
      </c>
      <c r="P752" s="2" t="s">
        <v>919</v>
      </c>
      <c r="Q752" s="1">
        <v>252.88</v>
      </c>
      <c r="R752" s="11">
        <f t="shared" ca="1" si="41"/>
        <v>1.5049693507111824E-3</v>
      </c>
      <c r="S752" s="5" t="str">
        <f t="shared" si="42"/>
        <v>MY8_Solar</v>
      </c>
      <c r="T752" s="1" t="s">
        <v>898</v>
      </c>
      <c r="U752" s="5" t="s">
        <v>784</v>
      </c>
      <c r="V752" s="1" t="s">
        <v>881</v>
      </c>
    </row>
    <row r="753" spans="14:22">
      <c r="N753" s="2" t="s">
        <v>1677</v>
      </c>
      <c r="O753" s="2" t="s">
        <v>41</v>
      </c>
      <c r="P753" s="2" t="s">
        <v>919</v>
      </c>
      <c r="Q753" s="1">
        <v>221.27</v>
      </c>
      <c r="R753" s="11">
        <f t="shared" ca="1" si="41"/>
        <v>1.3168481818722848E-3</v>
      </c>
      <c r="S753" s="5" t="str">
        <f t="shared" si="42"/>
        <v>MY8_Solar</v>
      </c>
      <c r="T753" s="1" t="s">
        <v>898</v>
      </c>
      <c r="U753" s="5" t="s">
        <v>784</v>
      </c>
      <c r="V753" s="1" t="s">
        <v>881</v>
      </c>
    </row>
    <row r="754" spans="14:22">
      <c r="N754" s="2" t="s">
        <v>1678</v>
      </c>
      <c r="O754" s="2" t="s">
        <v>41</v>
      </c>
      <c r="P754" s="2" t="s">
        <v>919</v>
      </c>
      <c r="Q754" s="1">
        <v>0</v>
      </c>
      <c r="R754" s="11">
        <f t="shared" ca="1" si="41"/>
        <v>0</v>
      </c>
      <c r="S754" s="5" t="str">
        <f t="shared" si="42"/>
        <v>MY8_Solar</v>
      </c>
      <c r="T754" s="1" t="s">
        <v>898</v>
      </c>
      <c r="U754" s="5" t="s">
        <v>784</v>
      </c>
      <c r="V754" s="1" t="s">
        <v>881</v>
      </c>
    </row>
    <row r="755" spans="14:22">
      <c r="N755" s="2" t="s">
        <v>1679</v>
      </c>
      <c r="O755" s="2" t="s">
        <v>41</v>
      </c>
      <c r="P755" s="2" t="s">
        <v>919</v>
      </c>
      <c r="Q755" s="1">
        <v>0</v>
      </c>
      <c r="R755" s="11">
        <f t="shared" ca="1" si="41"/>
        <v>0</v>
      </c>
      <c r="S755" s="5" t="str">
        <f t="shared" si="42"/>
        <v>MY8_Solar</v>
      </c>
      <c r="T755" s="1" t="s">
        <v>898</v>
      </c>
      <c r="U755" s="5" t="s">
        <v>784</v>
      </c>
      <c r="V755" s="1" t="s">
        <v>881</v>
      </c>
    </row>
    <row r="756" spans="14:22">
      <c r="N756" s="2" t="s">
        <v>1680</v>
      </c>
      <c r="O756" s="2" t="s">
        <v>41</v>
      </c>
      <c r="P756" s="2" t="s">
        <v>919</v>
      </c>
      <c r="Q756" s="1">
        <v>0</v>
      </c>
      <c r="R756" s="11">
        <f t="shared" ca="1" si="41"/>
        <v>0</v>
      </c>
      <c r="S756" s="5" t="str">
        <f t="shared" si="42"/>
        <v>MY8_Solar</v>
      </c>
      <c r="T756" s="1" t="s">
        <v>898</v>
      </c>
      <c r="U756" s="5" t="s">
        <v>784</v>
      </c>
      <c r="V756" s="1" t="s">
        <v>881</v>
      </c>
    </row>
    <row r="757" spans="14:22">
      <c r="N757" s="2" t="s">
        <v>1681</v>
      </c>
      <c r="O757" s="2" t="s">
        <v>42</v>
      </c>
      <c r="P757" s="2" t="s">
        <v>926</v>
      </c>
      <c r="Q757" s="1">
        <v>252.88</v>
      </c>
      <c r="R757" s="11">
        <f t="shared" ca="1" si="41"/>
        <v>1.5049693507111824E-3</v>
      </c>
      <c r="S757" s="5" t="str">
        <f t="shared" si="42"/>
        <v>MY9_Solar</v>
      </c>
      <c r="T757" s="1" t="s">
        <v>880</v>
      </c>
      <c r="U757" s="5" t="s">
        <v>784</v>
      </c>
      <c r="V757" s="1" t="s">
        <v>881</v>
      </c>
    </row>
    <row r="758" spans="14:22">
      <c r="N758" s="2" t="s">
        <v>1682</v>
      </c>
      <c r="O758" s="2" t="s">
        <v>42</v>
      </c>
      <c r="P758" s="2" t="s">
        <v>926</v>
      </c>
      <c r="Q758" s="1">
        <v>252.88</v>
      </c>
      <c r="R758" s="11">
        <f t="shared" ca="1" si="41"/>
        <v>1.5049693507111824E-3</v>
      </c>
      <c r="S758" s="5" t="str">
        <f t="shared" si="42"/>
        <v>MY9_Solar</v>
      </c>
      <c r="T758" s="1" t="s">
        <v>880</v>
      </c>
      <c r="U758" s="5" t="s">
        <v>784</v>
      </c>
      <c r="V758" s="1" t="s">
        <v>881</v>
      </c>
    </row>
    <row r="759" spans="14:22">
      <c r="N759" s="2" t="s">
        <v>1683</v>
      </c>
      <c r="O759" s="2" t="s">
        <v>42</v>
      </c>
      <c r="P759" s="2" t="s">
        <v>926</v>
      </c>
      <c r="Q759" s="1">
        <v>252.88</v>
      </c>
      <c r="R759" s="11">
        <f t="shared" ca="1" si="41"/>
        <v>1.5049693507111824E-3</v>
      </c>
      <c r="S759" s="5" t="str">
        <f t="shared" si="42"/>
        <v>MY9_Solar</v>
      </c>
      <c r="T759" s="1" t="s">
        <v>880</v>
      </c>
      <c r="U759" s="5" t="s">
        <v>784</v>
      </c>
      <c r="V759" s="1" t="s">
        <v>881</v>
      </c>
    </row>
    <row r="760" spans="14:22">
      <c r="N760" s="2" t="s">
        <v>1684</v>
      </c>
      <c r="O760" s="2" t="s">
        <v>42</v>
      </c>
      <c r="P760" s="2" t="s">
        <v>926</v>
      </c>
      <c r="Q760" s="1">
        <v>252.88</v>
      </c>
      <c r="R760" s="11">
        <f t="shared" ca="1" si="41"/>
        <v>1.5049693507111824E-3</v>
      </c>
      <c r="S760" s="5" t="str">
        <f t="shared" si="42"/>
        <v>MY9_Solar</v>
      </c>
      <c r="T760" s="1" t="s">
        <v>880</v>
      </c>
      <c r="U760" s="5" t="s">
        <v>784</v>
      </c>
      <c r="V760" s="1" t="s">
        <v>881</v>
      </c>
    </row>
    <row r="761" spans="14:22">
      <c r="N761" s="2" t="s">
        <v>1685</v>
      </c>
      <c r="O761" s="2" t="s">
        <v>42</v>
      </c>
      <c r="P761" s="2" t="s">
        <v>926</v>
      </c>
      <c r="Q761" s="1">
        <v>221.27</v>
      </c>
      <c r="R761" s="11">
        <f t="shared" ca="1" si="41"/>
        <v>1.3168481818722848E-3</v>
      </c>
      <c r="S761" s="5" t="str">
        <f t="shared" si="42"/>
        <v>MY9_Solar</v>
      </c>
      <c r="T761" s="1" t="s">
        <v>880</v>
      </c>
      <c r="U761" s="5" t="s">
        <v>784</v>
      </c>
      <c r="V761" s="1" t="s">
        <v>881</v>
      </c>
    </row>
    <row r="762" spans="14:22">
      <c r="N762" s="2" t="s">
        <v>1686</v>
      </c>
      <c r="O762" s="2" t="s">
        <v>42</v>
      </c>
      <c r="P762" s="2" t="s">
        <v>926</v>
      </c>
      <c r="Q762" s="1">
        <v>0</v>
      </c>
      <c r="R762" s="11">
        <f t="shared" ca="1" si="41"/>
        <v>0</v>
      </c>
      <c r="S762" s="5" t="str">
        <f t="shared" si="42"/>
        <v>MY9_Solar</v>
      </c>
      <c r="T762" s="1" t="s">
        <v>880</v>
      </c>
      <c r="U762" s="5" t="s">
        <v>784</v>
      </c>
      <c r="V762" s="1" t="s">
        <v>881</v>
      </c>
    </row>
    <row r="763" spans="14:22">
      <c r="N763" s="2" t="s">
        <v>1687</v>
      </c>
      <c r="O763" s="2" t="s">
        <v>42</v>
      </c>
      <c r="P763" s="2" t="s">
        <v>926</v>
      </c>
      <c r="Q763" s="1">
        <v>252.88</v>
      </c>
      <c r="R763" s="11">
        <f t="shared" ref="R763:R826" ca="1" si="43">Q763/$AC$4</f>
        <v>1.5049693507111824E-3</v>
      </c>
      <c r="S763" s="5" t="str">
        <f t="shared" si="42"/>
        <v>MY9_Solar</v>
      </c>
      <c r="T763" s="1" t="s">
        <v>880</v>
      </c>
      <c r="U763" s="5" t="s">
        <v>784</v>
      </c>
      <c r="V763" s="1" t="s">
        <v>881</v>
      </c>
    </row>
    <row r="764" spans="14:22">
      <c r="N764" s="2" t="s">
        <v>1688</v>
      </c>
      <c r="O764" s="2" t="s">
        <v>42</v>
      </c>
      <c r="P764" s="2" t="s">
        <v>926</v>
      </c>
      <c r="Q764" s="1">
        <v>237.07499999999999</v>
      </c>
      <c r="R764" s="11">
        <f t="shared" ca="1" si="43"/>
        <v>1.4109087662917336E-3</v>
      </c>
      <c r="S764" s="5" t="str">
        <f t="shared" si="42"/>
        <v>MY9_Solar</v>
      </c>
      <c r="T764" s="1" t="s">
        <v>880</v>
      </c>
      <c r="U764" s="5" t="s">
        <v>784</v>
      </c>
      <c r="V764" s="1" t="s">
        <v>881</v>
      </c>
    </row>
    <row r="765" spans="14:22">
      <c r="N765" s="2" t="s">
        <v>1689</v>
      </c>
      <c r="O765" s="2" t="s">
        <v>42</v>
      </c>
      <c r="P765" s="2" t="s">
        <v>926</v>
      </c>
      <c r="Q765" s="1">
        <v>252.88</v>
      </c>
      <c r="R765" s="11">
        <f t="shared" ca="1" si="43"/>
        <v>1.5049693507111824E-3</v>
      </c>
      <c r="S765" s="5" t="str">
        <f t="shared" si="42"/>
        <v>MY9_Solar</v>
      </c>
      <c r="T765" s="1" t="s">
        <v>880</v>
      </c>
      <c r="U765" s="5" t="s">
        <v>784</v>
      </c>
      <c r="V765" s="1" t="s">
        <v>881</v>
      </c>
    </row>
    <row r="766" spans="14:22">
      <c r="N766" s="2" t="s">
        <v>1690</v>
      </c>
      <c r="O766" s="2" t="s">
        <v>42</v>
      </c>
      <c r="P766" s="2" t="s">
        <v>926</v>
      </c>
      <c r="Q766" s="1">
        <v>284.49</v>
      </c>
      <c r="R766" s="11">
        <f t="shared" ca="1" si="43"/>
        <v>1.6930905195500804E-3</v>
      </c>
      <c r="S766" s="5" t="str">
        <f t="shared" si="42"/>
        <v>MY9_Solar</v>
      </c>
      <c r="T766" s="1" t="s">
        <v>880</v>
      </c>
      <c r="U766" s="5" t="s">
        <v>784</v>
      </c>
      <c r="V766" s="1" t="s">
        <v>881</v>
      </c>
    </row>
    <row r="767" spans="14:22">
      <c r="N767" s="2" t="s">
        <v>1691</v>
      </c>
      <c r="O767" s="2" t="s">
        <v>42</v>
      </c>
      <c r="P767" s="2" t="s">
        <v>926</v>
      </c>
      <c r="Q767" s="1">
        <v>268.685</v>
      </c>
      <c r="R767" s="11">
        <f t="shared" ca="1" si="43"/>
        <v>1.5990299351306314E-3</v>
      </c>
      <c r="S767" s="5" t="str">
        <f t="shared" si="42"/>
        <v>MY9_Solar</v>
      </c>
      <c r="T767" s="1" t="s">
        <v>880</v>
      </c>
      <c r="U767" s="5" t="s">
        <v>784</v>
      </c>
      <c r="V767" s="1" t="s">
        <v>881</v>
      </c>
    </row>
    <row r="768" spans="14:22">
      <c r="N768" s="2" t="s">
        <v>1692</v>
      </c>
      <c r="O768" s="2" t="s">
        <v>42</v>
      </c>
      <c r="P768" s="2" t="s">
        <v>926</v>
      </c>
      <c r="Q768" s="1">
        <v>0</v>
      </c>
      <c r="R768" s="11">
        <f t="shared" ca="1" si="43"/>
        <v>0</v>
      </c>
      <c r="S768" s="5" t="str">
        <f t="shared" si="42"/>
        <v>MY9_Solar</v>
      </c>
      <c r="T768" s="1" t="s">
        <v>880</v>
      </c>
      <c r="U768" s="5" t="s">
        <v>784</v>
      </c>
      <c r="V768" s="1" t="s">
        <v>881</v>
      </c>
    </row>
    <row r="769" spans="14:22">
      <c r="N769" s="2" t="s">
        <v>1693</v>
      </c>
      <c r="O769" s="2" t="s">
        <v>42</v>
      </c>
      <c r="P769" s="2" t="s">
        <v>926</v>
      </c>
      <c r="Q769" s="1">
        <v>237.07499999999999</v>
      </c>
      <c r="R769" s="11">
        <f t="shared" ca="1" si="43"/>
        <v>1.4109087662917336E-3</v>
      </c>
      <c r="S769" s="5" t="str">
        <f t="shared" si="42"/>
        <v>MY9_Solar</v>
      </c>
      <c r="T769" s="1" t="s">
        <v>880</v>
      </c>
      <c r="U769" s="5" t="s">
        <v>784</v>
      </c>
      <c r="V769" s="1" t="s">
        <v>881</v>
      </c>
    </row>
    <row r="770" spans="14:22">
      <c r="N770" s="2" t="s">
        <v>1694</v>
      </c>
      <c r="O770" s="2" t="s">
        <v>42</v>
      </c>
      <c r="P770" s="2" t="s">
        <v>926</v>
      </c>
      <c r="Q770" s="1">
        <v>221.27</v>
      </c>
      <c r="R770" s="11">
        <f t="shared" ca="1" si="43"/>
        <v>1.3168481818722848E-3</v>
      </c>
      <c r="S770" s="5" t="str">
        <f t="shared" si="42"/>
        <v>MY9_Solar</v>
      </c>
      <c r="T770" s="1" t="s">
        <v>880</v>
      </c>
      <c r="U770" s="5" t="s">
        <v>784</v>
      </c>
      <c r="V770" s="1" t="s">
        <v>881</v>
      </c>
    </row>
    <row r="771" spans="14:22">
      <c r="N771" s="2" t="s">
        <v>1695</v>
      </c>
      <c r="O771" s="2" t="s">
        <v>42</v>
      </c>
      <c r="P771" s="2" t="s">
        <v>926</v>
      </c>
      <c r="Q771" s="1">
        <v>221.27</v>
      </c>
      <c r="R771" s="11">
        <f t="shared" ca="1" si="43"/>
        <v>1.3168481818722848E-3</v>
      </c>
      <c r="S771" s="5" t="str">
        <f t="shared" si="42"/>
        <v>MY9_Solar</v>
      </c>
      <c r="T771" s="1" t="s">
        <v>880</v>
      </c>
      <c r="U771" s="5" t="s">
        <v>784</v>
      </c>
      <c r="V771" s="1" t="s">
        <v>881</v>
      </c>
    </row>
    <row r="772" spans="14:22">
      <c r="N772" s="2" t="s">
        <v>1696</v>
      </c>
      <c r="O772" s="2" t="s">
        <v>42</v>
      </c>
      <c r="P772" s="2" t="s">
        <v>926</v>
      </c>
      <c r="Q772" s="1">
        <v>268.685</v>
      </c>
      <c r="R772" s="11">
        <f t="shared" ca="1" si="43"/>
        <v>1.5990299351306314E-3</v>
      </c>
      <c r="S772" s="5" t="str">
        <f t="shared" si="42"/>
        <v>MY9_Solar</v>
      </c>
      <c r="T772" s="1" t="s">
        <v>880</v>
      </c>
      <c r="U772" s="5" t="s">
        <v>784</v>
      </c>
      <c r="V772" s="1" t="s">
        <v>881</v>
      </c>
    </row>
    <row r="773" spans="14:22">
      <c r="N773" s="2" t="s">
        <v>1697</v>
      </c>
      <c r="O773" s="2" t="s">
        <v>42</v>
      </c>
      <c r="P773" s="2" t="s">
        <v>926</v>
      </c>
      <c r="Q773" s="1">
        <v>284.49</v>
      </c>
      <c r="R773" s="11">
        <f t="shared" ca="1" si="43"/>
        <v>1.6930905195500804E-3</v>
      </c>
      <c r="S773" s="5" t="str">
        <f t="shared" si="42"/>
        <v>MY9_Solar</v>
      </c>
      <c r="T773" s="1" t="s">
        <v>880</v>
      </c>
      <c r="U773" s="5" t="s">
        <v>784</v>
      </c>
      <c r="V773" s="1" t="s">
        <v>881</v>
      </c>
    </row>
    <row r="774" spans="14:22">
      <c r="N774" s="2" t="s">
        <v>1698</v>
      </c>
      <c r="O774" s="2" t="s">
        <v>42</v>
      </c>
      <c r="P774" s="2" t="s">
        <v>926</v>
      </c>
      <c r="Q774" s="1">
        <v>0</v>
      </c>
      <c r="R774" s="11">
        <f t="shared" ca="1" si="43"/>
        <v>0</v>
      </c>
      <c r="S774" s="5" t="str">
        <f t="shared" si="42"/>
        <v>MY9_Solar</v>
      </c>
      <c r="T774" s="1" t="s">
        <v>880</v>
      </c>
      <c r="U774" s="5" t="s">
        <v>784</v>
      </c>
      <c r="V774" s="1" t="s">
        <v>881</v>
      </c>
    </row>
    <row r="775" spans="14:22">
      <c r="N775" s="2" t="s">
        <v>1699</v>
      </c>
      <c r="O775" s="2" t="s">
        <v>42</v>
      </c>
      <c r="P775" s="2" t="s">
        <v>926</v>
      </c>
      <c r="Q775" s="1">
        <v>237.07499999999999</v>
      </c>
      <c r="R775" s="11">
        <f t="shared" ca="1" si="43"/>
        <v>1.4109087662917336E-3</v>
      </c>
      <c r="S775" s="5" t="str">
        <f t="shared" si="42"/>
        <v>MY9_Solar</v>
      </c>
      <c r="T775" s="1" t="s">
        <v>880</v>
      </c>
      <c r="U775" s="5" t="s">
        <v>784</v>
      </c>
      <c r="V775" s="1" t="s">
        <v>881</v>
      </c>
    </row>
    <row r="776" spans="14:22">
      <c r="N776" s="2" t="s">
        <v>1700</v>
      </c>
      <c r="O776" s="2" t="s">
        <v>42</v>
      </c>
      <c r="P776" s="2" t="s">
        <v>926</v>
      </c>
      <c r="Q776" s="1">
        <v>252.88</v>
      </c>
      <c r="R776" s="11">
        <f t="shared" ca="1" si="43"/>
        <v>1.5049693507111824E-3</v>
      </c>
      <c r="S776" s="5" t="str">
        <f t="shared" si="42"/>
        <v>MY9_Solar</v>
      </c>
      <c r="T776" s="1" t="s">
        <v>880</v>
      </c>
      <c r="U776" s="5" t="s">
        <v>784</v>
      </c>
      <c r="V776" s="1" t="s">
        <v>881</v>
      </c>
    </row>
    <row r="777" spans="14:22">
      <c r="N777" s="2" t="s">
        <v>1701</v>
      </c>
      <c r="O777" s="2" t="s">
        <v>42</v>
      </c>
      <c r="P777" s="2" t="s">
        <v>926</v>
      </c>
      <c r="Q777" s="1">
        <v>268.685</v>
      </c>
      <c r="R777" s="11">
        <f t="shared" ca="1" si="43"/>
        <v>1.5990299351306314E-3</v>
      </c>
      <c r="S777" s="5" t="str">
        <f t="shared" si="42"/>
        <v>MY9_Solar</v>
      </c>
      <c r="T777" s="1" t="s">
        <v>880</v>
      </c>
      <c r="U777" s="5" t="s">
        <v>784</v>
      </c>
      <c r="V777" s="1" t="s">
        <v>881</v>
      </c>
    </row>
    <row r="778" spans="14:22">
      <c r="N778" s="2" t="s">
        <v>1702</v>
      </c>
      <c r="O778" s="2" t="s">
        <v>42</v>
      </c>
      <c r="P778" s="2" t="s">
        <v>926</v>
      </c>
      <c r="Q778" s="1">
        <v>221.27</v>
      </c>
      <c r="R778" s="11">
        <f t="shared" ca="1" si="43"/>
        <v>1.3168481818722848E-3</v>
      </c>
      <c r="S778" s="5" t="str">
        <f t="shared" si="42"/>
        <v>MY9_Solar</v>
      </c>
      <c r="T778" s="1" t="s">
        <v>880</v>
      </c>
      <c r="U778" s="5" t="s">
        <v>784</v>
      </c>
      <c r="V778" s="1" t="s">
        <v>881</v>
      </c>
    </row>
    <row r="779" spans="14:22">
      <c r="N779" s="2" t="s">
        <v>1703</v>
      </c>
      <c r="O779" s="2" t="s">
        <v>42</v>
      </c>
      <c r="P779" s="2" t="s">
        <v>926</v>
      </c>
      <c r="Q779" s="1">
        <v>237.07499999999999</v>
      </c>
      <c r="R779" s="11">
        <f t="shared" ca="1" si="43"/>
        <v>1.4109087662917336E-3</v>
      </c>
      <c r="S779" s="5" t="str">
        <f t="shared" si="42"/>
        <v>MY9_Solar</v>
      </c>
      <c r="T779" s="1" t="s">
        <v>880</v>
      </c>
      <c r="U779" s="5" t="s">
        <v>784</v>
      </c>
      <c r="V779" s="1" t="s">
        <v>881</v>
      </c>
    </row>
    <row r="780" spans="14:22">
      <c r="N780" s="2" t="s">
        <v>1704</v>
      </c>
      <c r="O780" s="2" t="s">
        <v>42</v>
      </c>
      <c r="P780" s="2" t="s">
        <v>926</v>
      </c>
      <c r="Q780" s="1">
        <v>0</v>
      </c>
      <c r="R780" s="11">
        <f t="shared" ca="1" si="43"/>
        <v>0</v>
      </c>
      <c r="S780" s="5" t="str">
        <f t="shared" si="42"/>
        <v>MY9_Solar</v>
      </c>
      <c r="T780" s="1" t="s">
        <v>880</v>
      </c>
      <c r="U780" s="5" t="s">
        <v>784</v>
      </c>
      <c r="V780" s="1" t="s">
        <v>881</v>
      </c>
    </row>
    <row r="781" spans="14:22">
      <c r="N781" s="2" t="s">
        <v>1705</v>
      </c>
      <c r="O781" s="2" t="s">
        <v>42</v>
      </c>
      <c r="P781" s="2" t="s">
        <v>926</v>
      </c>
      <c r="Q781" s="1">
        <v>252.88</v>
      </c>
      <c r="R781" s="11">
        <f t="shared" ca="1" si="43"/>
        <v>1.5049693507111824E-3</v>
      </c>
      <c r="S781" s="5" t="str">
        <f t="shared" si="42"/>
        <v>MY9_Solar</v>
      </c>
      <c r="T781" s="1" t="s">
        <v>880</v>
      </c>
      <c r="U781" s="5" t="s">
        <v>784</v>
      </c>
      <c r="V781" s="1" t="s">
        <v>881</v>
      </c>
    </row>
    <row r="782" spans="14:22">
      <c r="N782" s="2" t="s">
        <v>1706</v>
      </c>
      <c r="O782" s="2" t="s">
        <v>42</v>
      </c>
      <c r="P782" s="2" t="s">
        <v>926</v>
      </c>
      <c r="Q782" s="1">
        <v>252.88</v>
      </c>
      <c r="R782" s="11">
        <f t="shared" ca="1" si="43"/>
        <v>1.5049693507111824E-3</v>
      </c>
      <c r="S782" s="5" t="str">
        <f t="shared" si="42"/>
        <v>MY9_Solar</v>
      </c>
      <c r="T782" s="1" t="s">
        <v>880</v>
      </c>
      <c r="U782" s="5" t="s">
        <v>784</v>
      </c>
      <c r="V782" s="1" t="s">
        <v>881</v>
      </c>
    </row>
    <row r="783" spans="14:22">
      <c r="N783" s="2" t="s">
        <v>1707</v>
      </c>
      <c r="O783" s="2" t="s">
        <v>42</v>
      </c>
      <c r="P783" s="2" t="s">
        <v>926</v>
      </c>
      <c r="Q783" s="1">
        <v>252.88</v>
      </c>
      <c r="R783" s="11">
        <f t="shared" ca="1" si="43"/>
        <v>1.5049693507111824E-3</v>
      </c>
      <c r="S783" s="5" t="str">
        <f t="shared" si="42"/>
        <v>MY9_Solar</v>
      </c>
      <c r="T783" s="1" t="s">
        <v>880</v>
      </c>
      <c r="U783" s="5" t="s">
        <v>784</v>
      </c>
      <c r="V783" s="1" t="s">
        <v>881</v>
      </c>
    </row>
    <row r="784" spans="14:22">
      <c r="N784" s="2" t="s">
        <v>1708</v>
      </c>
      <c r="O784" s="2" t="s">
        <v>42</v>
      </c>
      <c r="P784" s="2" t="s">
        <v>926</v>
      </c>
      <c r="Q784" s="1">
        <v>0</v>
      </c>
      <c r="R784" s="11">
        <f t="shared" ca="1" si="43"/>
        <v>0</v>
      </c>
      <c r="S784" s="5" t="str">
        <f t="shared" si="42"/>
        <v>MY9_Solar</v>
      </c>
      <c r="T784" s="1" t="s">
        <v>880</v>
      </c>
      <c r="U784" s="5" t="s">
        <v>784</v>
      </c>
      <c r="V784" s="1" t="s">
        <v>881</v>
      </c>
    </row>
    <row r="785" spans="14:22">
      <c r="N785" s="2" t="s">
        <v>1709</v>
      </c>
      <c r="O785" s="2" t="s">
        <v>42</v>
      </c>
      <c r="P785" s="2" t="s">
        <v>926</v>
      </c>
      <c r="Q785" s="1">
        <v>252.88</v>
      </c>
      <c r="R785" s="11">
        <f t="shared" ca="1" si="43"/>
        <v>1.5049693507111824E-3</v>
      </c>
      <c r="S785" s="5" t="str">
        <f t="shared" si="42"/>
        <v>MY9_Solar</v>
      </c>
      <c r="T785" s="1" t="s">
        <v>880</v>
      </c>
      <c r="U785" s="5" t="s">
        <v>784</v>
      </c>
      <c r="V785" s="1" t="s">
        <v>881</v>
      </c>
    </row>
    <row r="786" spans="14:22">
      <c r="N786" s="2" t="s">
        <v>1710</v>
      </c>
      <c r="O786" s="2" t="s">
        <v>42</v>
      </c>
      <c r="P786" s="2" t="s">
        <v>926</v>
      </c>
      <c r="Q786" s="1">
        <v>0</v>
      </c>
      <c r="R786" s="11">
        <f t="shared" ca="1" si="43"/>
        <v>0</v>
      </c>
      <c r="S786" s="5" t="str">
        <f t="shared" si="42"/>
        <v>MY9_Solar</v>
      </c>
      <c r="T786" s="1" t="s">
        <v>880</v>
      </c>
      <c r="U786" s="5" t="s">
        <v>784</v>
      </c>
      <c r="V786" s="1" t="s">
        <v>881</v>
      </c>
    </row>
    <row r="787" spans="14:22">
      <c r="N787" s="2" t="s">
        <v>1711</v>
      </c>
      <c r="O787" s="2" t="s">
        <v>42</v>
      </c>
      <c r="P787" s="2" t="s">
        <v>926</v>
      </c>
      <c r="Q787" s="1">
        <v>268.685</v>
      </c>
      <c r="R787" s="11">
        <f t="shared" ca="1" si="43"/>
        <v>1.5990299351306314E-3</v>
      </c>
      <c r="S787" s="5" t="str">
        <f t="shared" si="42"/>
        <v>MY9_Solar</v>
      </c>
      <c r="T787" s="1" t="s">
        <v>880</v>
      </c>
      <c r="U787" s="5" t="s">
        <v>784</v>
      </c>
      <c r="V787" s="1" t="s">
        <v>881</v>
      </c>
    </row>
    <row r="788" spans="14:22">
      <c r="N788" s="2" t="s">
        <v>1712</v>
      </c>
      <c r="O788" s="2" t="s">
        <v>42</v>
      </c>
      <c r="P788" s="2" t="s">
        <v>926</v>
      </c>
      <c r="Q788" s="1">
        <v>252.88</v>
      </c>
      <c r="R788" s="11">
        <f t="shared" ca="1" si="43"/>
        <v>1.5049693507111824E-3</v>
      </c>
      <c r="S788" s="5" t="str">
        <f t="shared" si="42"/>
        <v>MY9_Solar</v>
      </c>
      <c r="T788" s="1" t="s">
        <v>880</v>
      </c>
      <c r="U788" s="5" t="s">
        <v>784</v>
      </c>
      <c r="V788" s="1" t="s">
        <v>881</v>
      </c>
    </row>
    <row r="789" spans="14:22">
      <c r="N789" s="2" t="s">
        <v>1713</v>
      </c>
      <c r="O789" s="2" t="s">
        <v>42</v>
      </c>
      <c r="P789" s="2" t="s">
        <v>926</v>
      </c>
      <c r="Q789" s="1">
        <v>252.88</v>
      </c>
      <c r="R789" s="11">
        <f t="shared" ca="1" si="43"/>
        <v>1.5049693507111824E-3</v>
      </c>
      <c r="S789" s="5" t="str">
        <f t="shared" si="42"/>
        <v>MY9_Solar</v>
      </c>
      <c r="T789" s="1" t="s">
        <v>880</v>
      </c>
      <c r="U789" s="5" t="s">
        <v>784</v>
      </c>
      <c r="V789" s="1" t="s">
        <v>881</v>
      </c>
    </row>
    <row r="790" spans="14:22">
      <c r="N790" s="2" t="s">
        <v>1714</v>
      </c>
      <c r="O790" s="2" t="s">
        <v>42</v>
      </c>
      <c r="P790" s="2" t="s">
        <v>926</v>
      </c>
      <c r="Q790" s="1">
        <v>237.07499999999999</v>
      </c>
      <c r="R790" s="11">
        <f t="shared" ca="1" si="43"/>
        <v>1.4109087662917336E-3</v>
      </c>
      <c r="S790" s="5" t="str">
        <f t="shared" si="42"/>
        <v>MY9_Solar</v>
      </c>
      <c r="T790" s="1" t="s">
        <v>880</v>
      </c>
      <c r="U790" s="5" t="s">
        <v>784</v>
      </c>
      <c r="V790" s="1" t="s">
        <v>881</v>
      </c>
    </row>
    <row r="791" spans="14:22">
      <c r="N791" s="2" t="s">
        <v>1715</v>
      </c>
      <c r="O791" s="2" t="s">
        <v>42</v>
      </c>
      <c r="P791" s="2" t="s">
        <v>926</v>
      </c>
      <c r="Q791" s="1">
        <v>252.88</v>
      </c>
      <c r="R791" s="11">
        <f t="shared" ca="1" si="43"/>
        <v>1.5049693507111824E-3</v>
      </c>
      <c r="S791" s="5" t="str">
        <f t="shared" si="42"/>
        <v>MY9_Solar</v>
      </c>
      <c r="T791" s="1" t="s">
        <v>880</v>
      </c>
      <c r="U791" s="5" t="s">
        <v>784</v>
      </c>
      <c r="V791" s="1" t="s">
        <v>881</v>
      </c>
    </row>
    <row r="792" spans="14:22">
      <c r="N792" s="2" t="s">
        <v>1716</v>
      </c>
      <c r="O792" s="2" t="s">
        <v>42</v>
      </c>
      <c r="P792" s="2" t="s">
        <v>926</v>
      </c>
      <c r="Q792" s="1">
        <v>0</v>
      </c>
      <c r="R792" s="11">
        <f t="shared" ca="1" si="43"/>
        <v>0</v>
      </c>
      <c r="S792" s="5" t="str">
        <f t="shared" si="42"/>
        <v>MY9_Solar</v>
      </c>
      <c r="T792" s="1" t="s">
        <v>880</v>
      </c>
      <c r="U792" s="5" t="s">
        <v>784</v>
      </c>
      <c r="V792" s="1" t="s">
        <v>881</v>
      </c>
    </row>
    <row r="793" spans="14:22">
      <c r="N793" s="2" t="s">
        <v>1717</v>
      </c>
      <c r="O793" s="2" t="s">
        <v>42</v>
      </c>
      <c r="P793" s="2" t="s">
        <v>926</v>
      </c>
      <c r="Q793" s="1">
        <v>252.88</v>
      </c>
      <c r="R793" s="11">
        <f t="shared" ca="1" si="43"/>
        <v>1.5049693507111824E-3</v>
      </c>
      <c r="S793" s="5" t="str">
        <f t="shared" si="42"/>
        <v>MY9_Solar</v>
      </c>
      <c r="T793" s="1" t="s">
        <v>880</v>
      </c>
      <c r="U793" s="5" t="s">
        <v>784</v>
      </c>
      <c r="V793" s="1" t="s">
        <v>881</v>
      </c>
    </row>
    <row r="794" spans="14:22">
      <c r="N794" s="2" t="s">
        <v>1718</v>
      </c>
      <c r="O794" s="2" t="s">
        <v>42</v>
      </c>
      <c r="P794" s="2" t="s">
        <v>926</v>
      </c>
      <c r="Q794" s="1">
        <v>252.88</v>
      </c>
      <c r="R794" s="11">
        <f t="shared" ca="1" si="43"/>
        <v>1.5049693507111824E-3</v>
      </c>
      <c r="S794" s="5" t="str">
        <f t="shared" si="42"/>
        <v>MY9_Solar</v>
      </c>
      <c r="T794" s="1" t="s">
        <v>880</v>
      </c>
      <c r="U794" s="5" t="s">
        <v>784</v>
      </c>
      <c r="V794" s="1" t="s">
        <v>881</v>
      </c>
    </row>
    <row r="795" spans="14:22">
      <c r="N795" s="2" t="s">
        <v>1719</v>
      </c>
      <c r="O795" s="2" t="s">
        <v>42</v>
      </c>
      <c r="P795" s="2" t="s">
        <v>926</v>
      </c>
      <c r="Q795" s="1">
        <v>252.88</v>
      </c>
      <c r="R795" s="11">
        <f t="shared" ca="1" si="43"/>
        <v>1.5049693507111824E-3</v>
      </c>
      <c r="S795" s="5" t="str">
        <f t="shared" si="42"/>
        <v>MY9_Solar</v>
      </c>
      <c r="T795" s="1" t="s">
        <v>880</v>
      </c>
      <c r="U795" s="5" t="s">
        <v>784</v>
      </c>
      <c r="V795" s="1" t="s">
        <v>881</v>
      </c>
    </row>
    <row r="796" spans="14:22">
      <c r="N796" s="2" t="s">
        <v>1720</v>
      </c>
      <c r="O796" s="2" t="s">
        <v>42</v>
      </c>
      <c r="P796" s="2" t="s">
        <v>926</v>
      </c>
      <c r="Q796" s="1">
        <v>237.07499999999999</v>
      </c>
      <c r="R796" s="11">
        <f t="shared" ca="1" si="43"/>
        <v>1.4109087662917336E-3</v>
      </c>
      <c r="S796" s="5" t="str">
        <f t="shared" si="42"/>
        <v>MY9_Solar</v>
      </c>
      <c r="T796" s="1" t="s">
        <v>880</v>
      </c>
      <c r="U796" s="5" t="s">
        <v>784</v>
      </c>
      <c r="V796" s="1" t="s">
        <v>881</v>
      </c>
    </row>
    <row r="797" spans="14:22">
      <c r="N797" s="2" t="s">
        <v>1721</v>
      </c>
      <c r="O797" s="2" t="s">
        <v>42</v>
      </c>
      <c r="P797" s="2" t="s">
        <v>926</v>
      </c>
      <c r="Q797" s="1">
        <v>268.685</v>
      </c>
      <c r="R797" s="11">
        <f t="shared" ca="1" si="43"/>
        <v>1.5990299351306314E-3</v>
      </c>
      <c r="S797" s="5" t="str">
        <f t="shared" si="42"/>
        <v>MY9_Solar</v>
      </c>
      <c r="T797" s="1" t="s">
        <v>880</v>
      </c>
      <c r="U797" s="5" t="s">
        <v>784</v>
      </c>
      <c r="V797" s="1" t="s">
        <v>881</v>
      </c>
    </row>
    <row r="798" spans="14:22">
      <c r="N798" s="2" t="s">
        <v>1722</v>
      </c>
      <c r="O798" s="2" t="s">
        <v>42</v>
      </c>
      <c r="P798" s="2" t="s">
        <v>926</v>
      </c>
      <c r="Q798" s="1">
        <v>0</v>
      </c>
      <c r="R798" s="11">
        <f t="shared" ca="1" si="43"/>
        <v>0</v>
      </c>
      <c r="S798" s="5" t="str">
        <f t="shared" si="42"/>
        <v>MY9_Solar</v>
      </c>
      <c r="T798" s="1" t="s">
        <v>880</v>
      </c>
      <c r="U798" s="5" t="s">
        <v>784</v>
      </c>
      <c r="V798" s="1" t="s">
        <v>881</v>
      </c>
    </row>
    <row r="799" spans="14:22">
      <c r="N799" s="2" t="s">
        <v>1723</v>
      </c>
      <c r="O799" s="2" t="s">
        <v>42</v>
      </c>
      <c r="P799" s="2" t="s">
        <v>926</v>
      </c>
      <c r="Q799" s="1">
        <v>252.88</v>
      </c>
      <c r="R799" s="11">
        <f t="shared" ca="1" si="43"/>
        <v>1.5049693507111824E-3</v>
      </c>
      <c r="S799" s="5" t="str">
        <f t="shared" si="42"/>
        <v>MY9_Solar</v>
      </c>
      <c r="T799" s="1" t="s">
        <v>880</v>
      </c>
      <c r="U799" s="5" t="s">
        <v>784</v>
      </c>
      <c r="V799" s="1" t="s">
        <v>881</v>
      </c>
    </row>
    <row r="800" spans="14:22">
      <c r="N800" s="2" t="s">
        <v>1724</v>
      </c>
      <c r="O800" s="2" t="s">
        <v>42</v>
      </c>
      <c r="P800" s="2" t="s">
        <v>926</v>
      </c>
      <c r="Q800" s="1">
        <v>252.88</v>
      </c>
      <c r="R800" s="11">
        <f t="shared" ca="1" si="43"/>
        <v>1.5049693507111824E-3</v>
      </c>
      <c r="S800" s="5" t="str">
        <f t="shared" si="42"/>
        <v>MY9_Solar</v>
      </c>
      <c r="T800" s="1" t="s">
        <v>880</v>
      </c>
      <c r="U800" s="5" t="s">
        <v>784</v>
      </c>
      <c r="V800" s="1" t="s">
        <v>881</v>
      </c>
    </row>
    <row r="801" spans="14:22">
      <c r="N801" s="2" t="s">
        <v>1725</v>
      </c>
      <c r="O801" s="2" t="s">
        <v>42</v>
      </c>
      <c r="P801" s="2" t="s">
        <v>926</v>
      </c>
      <c r="Q801" s="1">
        <v>252.88</v>
      </c>
      <c r="R801" s="11">
        <f t="shared" ca="1" si="43"/>
        <v>1.5049693507111824E-3</v>
      </c>
      <c r="S801" s="5" t="str">
        <f t="shared" si="42"/>
        <v>MY9_Solar</v>
      </c>
      <c r="T801" s="1" t="s">
        <v>880</v>
      </c>
      <c r="U801" s="5" t="s">
        <v>784</v>
      </c>
      <c r="V801" s="1" t="s">
        <v>881</v>
      </c>
    </row>
    <row r="802" spans="14:22">
      <c r="N802" s="2" t="s">
        <v>1726</v>
      </c>
      <c r="O802" s="2" t="s">
        <v>42</v>
      </c>
      <c r="P802" s="2" t="s">
        <v>926</v>
      </c>
      <c r="Q802" s="1">
        <v>252.88</v>
      </c>
      <c r="R802" s="11">
        <f t="shared" ca="1" si="43"/>
        <v>1.5049693507111824E-3</v>
      </c>
      <c r="S802" s="5" t="str">
        <f t="shared" si="42"/>
        <v>MY9_Solar</v>
      </c>
      <c r="T802" s="1" t="s">
        <v>880</v>
      </c>
      <c r="U802" s="5" t="s">
        <v>784</v>
      </c>
      <c r="V802" s="1" t="s">
        <v>881</v>
      </c>
    </row>
    <row r="803" spans="14:22">
      <c r="N803" s="2" t="s">
        <v>1727</v>
      </c>
      <c r="O803" s="2" t="s">
        <v>42</v>
      </c>
      <c r="P803" s="2" t="s">
        <v>926</v>
      </c>
      <c r="Q803" s="1">
        <v>252.88</v>
      </c>
      <c r="R803" s="11">
        <f t="shared" ca="1" si="43"/>
        <v>1.5049693507111824E-3</v>
      </c>
      <c r="S803" s="5" t="str">
        <f t="shared" si="42"/>
        <v>MY9_Solar</v>
      </c>
      <c r="T803" s="1" t="s">
        <v>880</v>
      </c>
      <c r="U803" s="5" t="s">
        <v>784</v>
      </c>
      <c r="V803" s="1" t="s">
        <v>881</v>
      </c>
    </row>
    <row r="804" spans="14:22">
      <c r="N804" s="2" t="s">
        <v>1728</v>
      </c>
      <c r="O804" s="2" t="s">
        <v>42</v>
      </c>
      <c r="P804" s="2" t="s">
        <v>926</v>
      </c>
      <c r="Q804" s="1">
        <v>0</v>
      </c>
      <c r="R804" s="11">
        <f t="shared" ca="1" si="43"/>
        <v>0</v>
      </c>
      <c r="S804" s="5" t="str">
        <f t="shared" si="42"/>
        <v>MY9_Solar</v>
      </c>
      <c r="T804" s="1" t="s">
        <v>880</v>
      </c>
      <c r="U804" s="5" t="s">
        <v>784</v>
      </c>
      <c r="V804" s="1" t="s">
        <v>881</v>
      </c>
    </row>
    <row r="805" spans="14:22">
      <c r="N805" s="2" t="s">
        <v>1729</v>
      </c>
      <c r="O805" s="2" t="s">
        <v>42</v>
      </c>
      <c r="P805" s="2" t="s">
        <v>926</v>
      </c>
      <c r="Q805" s="1">
        <v>126.44</v>
      </c>
      <c r="R805" s="11">
        <f t="shared" ca="1" si="43"/>
        <v>7.5248467535559121E-4</v>
      </c>
      <c r="S805" s="5" t="str">
        <f t="shared" si="42"/>
        <v>MY9_Solar</v>
      </c>
      <c r="T805" s="1" t="s">
        <v>880</v>
      </c>
      <c r="U805" s="5" t="s">
        <v>784</v>
      </c>
      <c r="V805" s="1" t="s">
        <v>881</v>
      </c>
    </row>
    <row r="806" spans="14:22">
      <c r="N806" s="2" t="s">
        <v>1730</v>
      </c>
      <c r="O806" s="2" t="s">
        <v>42</v>
      </c>
      <c r="P806" s="2" t="s">
        <v>926</v>
      </c>
      <c r="Q806" s="1">
        <v>205.465</v>
      </c>
      <c r="R806" s="11">
        <f t="shared" ca="1" si="43"/>
        <v>1.2227875974528358E-3</v>
      </c>
      <c r="S806" s="5" t="str">
        <f t="shared" ref="S806:S869" si="44">_xlfn.XLOOKUP(O806,AE:AE,AG:AG)</f>
        <v>MY9_Solar</v>
      </c>
      <c r="T806" s="1" t="s">
        <v>880</v>
      </c>
      <c r="U806" s="5" t="s">
        <v>784</v>
      </c>
      <c r="V806" s="1" t="s">
        <v>881</v>
      </c>
    </row>
    <row r="807" spans="14:22">
      <c r="N807" s="2" t="s">
        <v>1731</v>
      </c>
      <c r="O807" s="2" t="s">
        <v>42</v>
      </c>
      <c r="P807" s="2" t="s">
        <v>926</v>
      </c>
      <c r="Q807" s="1">
        <v>221.27</v>
      </c>
      <c r="R807" s="11">
        <f t="shared" ca="1" si="43"/>
        <v>1.3168481818722848E-3</v>
      </c>
      <c r="S807" s="5" t="str">
        <f t="shared" si="44"/>
        <v>MY9_Solar</v>
      </c>
      <c r="T807" s="1" t="s">
        <v>880</v>
      </c>
      <c r="U807" s="5" t="s">
        <v>784</v>
      </c>
      <c r="V807" s="1" t="s">
        <v>881</v>
      </c>
    </row>
    <row r="808" spans="14:22">
      <c r="N808" s="2" t="s">
        <v>1732</v>
      </c>
      <c r="O808" s="2" t="s">
        <v>42</v>
      </c>
      <c r="P808" s="2" t="s">
        <v>926</v>
      </c>
      <c r="Q808" s="1">
        <v>221.27</v>
      </c>
      <c r="R808" s="11">
        <f t="shared" ca="1" si="43"/>
        <v>1.3168481818722848E-3</v>
      </c>
      <c r="S808" s="5" t="str">
        <f t="shared" si="44"/>
        <v>MY9_Solar</v>
      </c>
      <c r="T808" s="1" t="s">
        <v>880</v>
      </c>
      <c r="U808" s="5" t="s">
        <v>784</v>
      </c>
      <c r="V808" s="1" t="s">
        <v>881</v>
      </c>
    </row>
    <row r="809" spans="14:22">
      <c r="N809" s="2" t="s">
        <v>1733</v>
      </c>
      <c r="O809" s="2" t="s">
        <v>42</v>
      </c>
      <c r="P809" s="2" t="s">
        <v>926</v>
      </c>
      <c r="Q809" s="1">
        <v>173.85499999999999</v>
      </c>
      <c r="R809" s="11">
        <f t="shared" ca="1" si="43"/>
        <v>1.034666428613938E-3</v>
      </c>
      <c r="S809" s="5" t="str">
        <f t="shared" si="44"/>
        <v>MY9_Solar</v>
      </c>
      <c r="T809" s="1" t="s">
        <v>880</v>
      </c>
      <c r="U809" s="5" t="s">
        <v>784</v>
      </c>
      <c r="V809" s="1" t="s">
        <v>881</v>
      </c>
    </row>
    <row r="810" spans="14:22">
      <c r="N810" s="2" t="s">
        <v>1734</v>
      </c>
      <c r="O810" s="2" t="s">
        <v>42</v>
      </c>
      <c r="P810" s="2" t="s">
        <v>926</v>
      </c>
      <c r="Q810" s="1">
        <v>252.88</v>
      </c>
      <c r="R810" s="11">
        <f t="shared" ca="1" si="43"/>
        <v>1.5049693507111824E-3</v>
      </c>
      <c r="S810" s="5" t="str">
        <f t="shared" si="44"/>
        <v>MY9_Solar</v>
      </c>
      <c r="T810" s="1" t="s">
        <v>880</v>
      </c>
      <c r="U810" s="5" t="s">
        <v>784</v>
      </c>
      <c r="V810" s="1" t="s">
        <v>881</v>
      </c>
    </row>
    <row r="811" spans="14:22">
      <c r="N811" s="2" t="s">
        <v>1735</v>
      </c>
      <c r="O811" s="2" t="s">
        <v>42</v>
      </c>
      <c r="P811" s="2" t="s">
        <v>926</v>
      </c>
      <c r="Q811" s="1">
        <v>252.88</v>
      </c>
      <c r="R811" s="11">
        <f t="shared" ca="1" si="43"/>
        <v>1.5049693507111824E-3</v>
      </c>
      <c r="S811" s="5" t="str">
        <f t="shared" si="44"/>
        <v>MY9_Solar</v>
      </c>
      <c r="T811" s="1" t="s">
        <v>880</v>
      </c>
      <c r="U811" s="5" t="s">
        <v>784</v>
      </c>
      <c r="V811" s="1" t="s">
        <v>881</v>
      </c>
    </row>
    <row r="812" spans="14:22">
      <c r="N812" s="2" t="s">
        <v>1736</v>
      </c>
      <c r="O812" s="2" t="s">
        <v>42</v>
      </c>
      <c r="P812" s="2" t="s">
        <v>926</v>
      </c>
      <c r="Q812" s="1">
        <v>252.88</v>
      </c>
      <c r="R812" s="11">
        <f t="shared" ca="1" si="43"/>
        <v>1.5049693507111824E-3</v>
      </c>
      <c r="S812" s="5" t="str">
        <f t="shared" si="44"/>
        <v>MY9_Solar</v>
      </c>
      <c r="T812" s="1" t="s">
        <v>880</v>
      </c>
      <c r="U812" s="5" t="s">
        <v>784</v>
      </c>
      <c r="V812" s="1" t="s">
        <v>881</v>
      </c>
    </row>
    <row r="813" spans="14:22">
      <c r="N813" s="2" t="s">
        <v>1737</v>
      </c>
      <c r="O813" s="2" t="s">
        <v>42</v>
      </c>
      <c r="P813" s="2" t="s">
        <v>926</v>
      </c>
      <c r="Q813" s="1">
        <v>284.49</v>
      </c>
      <c r="R813" s="11">
        <f t="shared" ca="1" si="43"/>
        <v>1.6930905195500804E-3</v>
      </c>
      <c r="S813" s="5" t="str">
        <f t="shared" si="44"/>
        <v>MY9_Solar</v>
      </c>
      <c r="T813" s="1" t="s">
        <v>880</v>
      </c>
      <c r="U813" s="5" t="s">
        <v>784</v>
      </c>
      <c r="V813" s="1" t="s">
        <v>881</v>
      </c>
    </row>
    <row r="814" spans="14:22">
      <c r="N814" s="2" t="s">
        <v>1738</v>
      </c>
      <c r="O814" s="2" t="s">
        <v>42</v>
      </c>
      <c r="P814" s="2" t="s">
        <v>926</v>
      </c>
      <c r="Q814" s="1">
        <v>205.465</v>
      </c>
      <c r="R814" s="11">
        <f t="shared" ca="1" si="43"/>
        <v>1.2227875974528358E-3</v>
      </c>
      <c r="S814" s="5" t="str">
        <f t="shared" si="44"/>
        <v>MY9_Solar</v>
      </c>
      <c r="T814" s="1" t="s">
        <v>880</v>
      </c>
      <c r="U814" s="5" t="s">
        <v>784</v>
      </c>
      <c r="V814" s="1" t="s">
        <v>881</v>
      </c>
    </row>
    <row r="815" spans="14:22">
      <c r="N815" s="2" t="s">
        <v>1739</v>
      </c>
      <c r="O815" s="2" t="s">
        <v>42</v>
      </c>
      <c r="P815" s="2" t="s">
        <v>926</v>
      </c>
      <c r="Q815" s="1">
        <v>205.465</v>
      </c>
      <c r="R815" s="11">
        <f t="shared" ca="1" si="43"/>
        <v>1.2227875974528358E-3</v>
      </c>
      <c r="S815" s="5" t="str">
        <f t="shared" si="44"/>
        <v>MY9_Solar</v>
      </c>
      <c r="T815" s="1" t="s">
        <v>880</v>
      </c>
      <c r="U815" s="5" t="s">
        <v>784</v>
      </c>
      <c r="V815" s="1" t="s">
        <v>881</v>
      </c>
    </row>
    <row r="816" spans="14:22">
      <c r="N816" s="2" t="s">
        <v>1740</v>
      </c>
      <c r="O816" s="2" t="s">
        <v>42</v>
      </c>
      <c r="P816" s="2" t="s">
        <v>926</v>
      </c>
      <c r="Q816" s="1">
        <v>221.27</v>
      </c>
      <c r="R816" s="11">
        <f t="shared" ca="1" si="43"/>
        <v>1.3168481818722848E-3</v>
      </c>
      <c r="S816" s="5" t="str">
        <f t="shared" si="44"/>
        <v>MY9_Solar</v>
      </c>
      <c r="T816" s="1" t="s">
        <v>880</v>
      </c>
      <c r="U816" s="5" t="s">
        <v>784</v>
      </c>
      <c r="V816" s="1" t="s">
        <v>881</v>
      </c>
    </row>
    <row r="817" spans="14:22">
      <c r="N817" s="2" t="s">
        <v>1741</v>
      </c>
      <c r="O817" s="2" t="s">
        <v>42</v>
      </c>
      <c r="P817" s="2" t="s">
        <v>926</v>
      </c>
      <c r="Q817" s="1">
        <v>252.88</v>
      </c>
      <c r="R817" s="11">
        <f t="shared" ca="1" si="43"/>
        <v>1.5049693507111824E-3</v>
      </c>
      <c r="S817" s="5" t="str">
        <f t="shared" si="44"/>
        <v>MY9_Solar</v>
      </c>
      <c r="T817" s="1" t="s">
        <v>880</v>
      </c>
      <c r="U817" s="5" t="s">
        <v>784</v>
      </c>
      <c r="V817" s="1" t="s">
        <v>881</v>
      </c>
    </row>
    <row r="818" spans="14:22">
      <c r="N818" s="2" t="s">
        <v>1742</v>
      </c>
      <c r="O818" s="2" t="s">
        <v>42</v>
      </c>
      <c r="P818" s="2" t="s">
        <v>926</v>
      </c>
      <c r="Q818" s="1">
        <v>252.88</v>
      </c>
      <c r="R818" s="11">
        <f t="shared" ca="1" si="43"/>
        <v>1.5049693507111824E-3</v>
      </c>
      <c r="S818" s="5" t="str">
        <f t="shared" si="44"/>
        <v>MY9_Solar</v>
      </c>
      <c r="T818" s="1" t="s">
        <v>880</v>
      </c>
      <c r="U818" s="5" t="s">
        <v>784</v>
      </c>
      <c r="V818" s="1" t="s">
        <v>881</v>
      </c>
    </row>
    <row r="819" spans="14:22">
      <c r="N819" s="2" t="s">
        <v>1743</v>
      </c>
      <c r="O819" s="2" t="s">
        <v>42</v>
      </c>
      <c r="P819" s="2" t="s">
        <v>926</v>
      </c>
      <c r="Q819" s="1">
        <v>221.27</v>
      </c>
      <c r="R819" s="11">
        <f t="shared" ca="1" si="43"/>
        <v>1.3168481818722848E-3</v>
      </c>
      <c r="S819" s="5" t="str">
        <f t="shared" si="44"/>
        <v>MY9_Solar</v>
      </c>
      <c r="T819" s="1" t="s">
        <v>880</v>
      </c>
      <c r="U819" s="5" t="s">
        <v>784</v>
      </c>
      <c r="V819" s="1" t="s">
        <v>881</v>
      </c>
    </row>
    <row r="820" spans="14:22">
      <c r="N820" s="2" t="s">
        <v>1744</v>
      </c>
      <c r="O820" s="2" t="s">
        <v>42</v>
      </c>
      <c r="P820" s="2" t="s">
        <v>926</v>
      </c>
      <c r="Q820" s="1">
        <v>205.465</v>
      </c>
      <c r="R820" s="11">
        <f t="shared" ca="1" si="43"/>
        <v>1.2227875974528358E-3</v>
      </c>
      <c r="S820" s="5" t="str">
        <f t="shared" si="44"/>
        <v>MY9_Solar</v>
      </c>
      <c r="T820" s="1" t="s">
        <v>880</v>
      </c>
      <c r="U820" s="5" t="s">
        <v>784</v>
      </c>
      <c r="V820" s="1" t="s">
        <v>881</v>
      </c>
    </row>
    <row r="821" spans="14:22">
      <c r="N821" s="2" t="s">
        <v>1745</v>
      </c>
      <c r="O821" s="2" t="s">
        <v>42</v>
      </c>
      <c r="P821" s="2" t="s">
        <v>926</v>
      </c>
      <c r="Q821" s="1">
        <v>252.88</v>
      </c>
      <c r="R821" s="11">
        <f t="shared" ca="1" si="43"/>
        <v>1.5049693507111824E-3</v>
      </c>
      <c r="S821" s="5" t="str">
        <f t="shared" si="44"/>
        <v>MY9_Solar</v>
      </c>
      <c r="T821" s="1" t="s">
        <v>880</v>
      </c>
      <c r="U821" s="5" t="s">
        <v>784</v>
      </c>
      <c r="V821" s="1" t="s">
        <v>881</v>
      </c>
    </row>
    <row r="822" spans="14:22">
      <c r="N822" s="2" t="s">
        <v>1746</v>
      </c>
      <c r="O822" s="2" t="s">
        <v>42</v>
      </c>
      <c r="P822" s="2" t="s">
        <v>926</v>
      </c>
      <c r="Q822" s="1">
        <v>252.88</v>
      </c>
      <c r="R822" s="11">
        <f t="shared" ca="1" si="43"/>
        <v>1.5049693507111824E-3</v>
      </c>
      <c r="S822" s="5" t="str">
        <f t="shared" si="44"/>
        <v>MY9_Solar</v>
      </c>
      <c r="T822" s="1" t="s">
        <v>880</v>
      </c>
      <c r="U822" s="5" t="s">
        <v>784</v>
      </c>
      <c r="V822" s="1" t="s">
        <v>881</v>
      </c>
    </row>
    <row r="823" spans="14:22">
      <c r="N823" s="2" t="s">
        <v>1747</v>
      </c>
      <c r="O823" s="2" t="s">
        <v>42</v>
      </c>
      <c r="P823" s="2" t="s">
        <v>926</v>
      </c>
      <c r="Q823" s="1">
        <v>126.44</v>
      </c>
      <c r="R823" s="11">
        <f t="shared" ca="1" si="43"/>
        <v>7.5248467535559121E-4</v>
      </c>
      <c r="S823" s="5" t="str">
        <f t="shared" si="44"/>
        <v>MY9_Solar</v>
      </c>
      <c r="T823" s="1" t="s">
        <v>880</v>
      </c>
      <c r="U823" s="5" t="s">
        <v>784</v>
      </c>
      <c r="V823" s="1" t="s">
        <v>881</v>
      </c>
    </row>
    <row r="824" spans="14:22">
      <c r="N824" s="2" t="s">
        <v>1748</v>
      </c>
      <c r="O824" s="2" t="s">
        <v>42</v>
      </c>
      <c r="P824" s="2" t="s">
        <v>926</v>
      </c>
      <c r="Q824" s="1">
        <v>110.63500000000001</v>
      </c>
      <c r="R824" s="11">
        <f t="shared" ca="1" si="43"/>
        <v>6.5842409093614242E-4</v>
      </c>
      <c r="S824" s="5" t="str">
        <f t="shared" si="44"/>
        <v>MY9_Solar</v>
      </c>
      <c r="T824" s="1" t="s">
        <v>880</v>
      </c>
      <c r="U824" s="5" t="s">
        <v>784</v>
      </c>
      <c r="V824" s="1" t="s">
        <v>881</v>
      </c>
    </row>
    <row r="825" spans="14:22">
      <c r="N825" s="2" t="s">
        <v>1749</v>
      </c>
      <c r="O825" s="2" t="s">
        <v>42</v>
      </c>
      <c r="P825" s="2" t="s">
        <v>926</v>
      </c>
      <c r="Q825" s="1">
        <v>252.88</v>
      </c>
      <c r="R825" s="11">
        <f t="shared" ca="1" si="43"/>
        <v>1.5049693507111824E-3</v>
      </c>
      <c r="S825" s="5" t="str">
        <f t="shared" si="44"/>
        <v>MY9_Solar</v>
      </c>
      <c r="T825" s="1" t="s">
        <v>880</v>
      </c>
      <c r="U825" s="5" t="s">
        <v>784</v>
      </c>
      <c r="V825" s="1" t="s">
        <v>881</v>
      </c>
    </row>
    <row r="826" spans="14:22">
      <c r="N826" s="2" t="s">
        <v>1750</v>
      </c>
      <c r="O826" s="2" t="s">
        <v>42</v>
      </c>
      <c r="P826" s="2" t="s">
        <v>926</v>
      </c>
      <c r="Q826" s="1">
        <v>284.49</v>
      </c>
      <c r="R826" s="11">
        <f t="shared" ca="1" si="43"/>
        <v>1.6930905195500804E-3</v>
      </c>
      <c r="S826" s="5" t="str">
        <f t="shared" si="44"/>
        <v>MY9_Solar</v>
      </c>
      <c r="T826" s="1" t="s">
        <v>880</v>
      </c>
      <c r="U826" s="5" t="s">
        <v>784</v>
      </c>
      <c r="V826" s="1" t="s">
        <v>881</v>
      </c>
    </row>
    <row r="827" spans="14:22">
      <c r="N827" s="2" t="s">
        <v>1751</v>
      </c>
      <c r="O827" s="2" t="s">
        <v>42</v>
      </c>
      <c r="P827" s="2" t="s">
        <v>926</v>
      </c>
      <c r="Q827" s="1">
        <v>252.88</v>
      </c>
      <c r="R827" s="11">
        <f t="shared" ref="R827:R840" ca="1" si="45">Q827/$AC$4</f>
        <v>1.5049693507111824E-3</v>
      </c>
      <c r="S827" s="5" t="str">
        <f t="shared" si="44"/>
        <v>MY9_Solar</v>
      </c>
      <c r="T827" s="1" t="s">
        <v>880</v>
      </c>
      <c r="U827" s="5" t="s">
        <v>784</v>
      </c>
      <c r="V827" s="1" t="s">
        <v>881</v>
      </c>
    </row>
    <row r="828" spans="14:22">
      <c r="N828" s="2" t="s">
        <v>1752</v>
      </c>
      <c r="O828" s="2" t="s">
        <v>42</v>
      </c>
      <c r="P828" s="2" t="s">
        <v>926</v>
      </c>
      <c r="Q828" s="1">
        <v>284.49</v>
      </c>
      <c r="R828" s="11">
        <f t="shared" ca="1" si="45"/>
        <v>1.6930905195500804E-3</v>
      </c>
      <c r="S828" s="5" t="str">
        <f t="shared" si="44"/>
        <v>MY9_Solar</v>
      </c>
      <c r="T828" s="1" t="s">
        <v>880</v>
      </c>
      <c r="U828" s="5" t="s">
        <v>784</v>
      </c>
      <c r="V828" s="1" t="s">
        <v>881</v>
      </c>
    </row>
    <row r="829" spans="14:22">
      <c r="N829" s="2" t="s">
        <v>1753</v>
      </c>
      <c r="O829" s="2" t="s">
        <v>42</v>
      </c>
      <c r="P829" s="2" t="s">
        <v>926</v>
      </c>
      <c r="Q829" s="1">
        <v>205.465</v>
      </c>
      <c r="R829" s="11">
        <f t="shared" ca="1" si="45"/>
        <v>1.2227875974528358E-3</v>
      </c>
      <c r="S829" s="5" t="str">
        <f t="shared" si="44"/>
        <v>MY9_Solar</v>
      </c>
      <c r="T829" s="1" t="s">
        <v>880</v>
      </c>
      <c r="U829" s="5" t="s">
        <v>784</v>
      </c>
      <c r="V829" s="1" t="s">
        <v>881</v>
      </c>
    </row>
    <row r="830" spans="14:22">
      <c r="N830" s="2" t="s">
        <v>1754</v>
      </c>
      <c r="O830" s="2" t="s">
        <v>42</v>
      </c>
      <c r="P830" s="2" t="s">
        <v>926</v>
      </c>
      <c r="Q830" s="1">
        <v>221.27</v>
      </c>
      <c r="R830" s="11">
        <f t="shared" ca="1" si="45"/>
        <v>1.3168481818722848E-3</v>
      </c>
      <c r="S830" s="5" t="str">
        <f t="shared" si="44"/>
        <v>MY9_Solar</v>
      </c>
      <c r="T830" s="1" t="s">
        <v>880</v>
      </c>
      <c r="U830" s="5" t="s">
        <v>784</v>
      </c>
      <c r="V830" s="1" t="s">
        <v>881</v>
      </c>
    </row>
    <row r="831" spans="14:22">
      <c r="N831" s="2" t="s">
        <v>1755</v>
      </c>
      <c r="O831" s="2" t="s">
        <v>42</v>
      </c>
      <c r="P831" s="2" t="s">
        <v>926</v>
      </c>
      <c r="Q831" s="1">
        <v>252.88</v>
      </c>
      <c r="R831" s="11">
        <f t="shared" ca="1" si="45"/>
        <v>1.5049693507111824E-3</v>
      </c>
      <c r="S831" s="5" t="str">
        <f t="shared" si="44"/>
        <v>MY9_Solar</v>
      </c>
      <c r="T831" s="1" t="s">
        <v>880</v>
      </c>
      <c r="U831" s="5" t="s">
        <v>784</v>
      </c>
      <c r="V831" s="1" t="s">
        <v>881</v>
      </c>
    </row>
    <row r="832" spans="14:22">
      <c r="N832" s="2" t="s">
        <v>1756</v>
      </c>
      <c r="O832" s="2" t="s">
        <v>42</v>
      </c>
      <c r="P832" s="2" t="s">
        <v>926</v>
      </c>
      <c r="Q832" s="1">
        <v>205.465</v>
      </c>
      <c r="R832" s="11">
        <f t="shared" ca="1" si="45"/>
        <v>1.2227875974528358E-3</v>
      </c>
      <c r="S832" s="5" t="str">
        <f t="shared" si="44"/>
        <v>MY9_Solar</v>
      </c>
      <c r="T832" s="1" t="s">
        <v>880</v>
      </c>
      <c r="U832" s="5" t="s">
        <v>784</v>
      </c>
      <c r="V832" s="1" t="s">
        <v>881</v>
      </c>
    </row>
    <row r="833" spans="14:22">
      <c r="N833" s="2" t="s">
        <v>1757</v>
      </c>
      <c r="O833" s="2" t="s">
        <v>42</v>
      </c>
      <c r="P833" s="2" t="s">
        <v>926</v>
      </c>
      <c r="Q833" s="1">
        <v>221.27</v>
      </c>
      <c r="R833" s="11">
        <f t="shared" ca="1" si="45"/>
        <v>1.3168481818722848E-3</v>
      </c>
      <c r="S833" s="5" t="str">
        <f t="shared" si="44"/>
        <v>MY9_Solar</v>
      </c>
      <c r="T833" s="1" t="s">
        <v>880</v>
      </c>
      <c r="U833" s="5" t="s">
        <v>784</v>
      </c>
      <c r="V833" s="1" t="s">
        <v>881</v>
      </c>
    </row>
    <row r="834" spans="14:22">
      <c r="N834" s="2" t="s">
        <v>1758</v>
      </c>
      <c r="O834" s="2" t="s">
        <v>42</v>
      </c>
      <c r="P834" s="2" t="s">
        <v>926</v>
      </c>
      <c r="Q834" s="1">
        <v>189.66</v>
      </c>
      <c r="R834" s="11">
        <f t="shared" ca="1" si="45"/>
        <v>1.1287270130333868E-3</v>
      </c>
      <c r="S834" s="5" t="str">
        <f t="shared" si="44"/>
        <v>MY9_Solar</v>
      </c>
      <c r="T834" s="1" t="s">
        <v>880</v>
      </c>
      <c r="U834" s="5" t="s">
        <v>784</v>
      </c>
      <c r="V834" s="1" t="s">
        <v>881</v>
      </c>
    </row>
    <row r="835" spans="14:22">
      <c r="N835" s="2" t="s">
        <v>1759</v>
      </c>
      <c r="O835" s="2" t="s">
        <v>42</v>
      </c>
      <c r="P835" s="2" t="s">
        <v>926</v>
      </c>
      <c r="Q835" s="1">
        <v>221.27</v>
      </c>
      <c r="R835" s="11">
        <f t="shared" ca="1" si="45"/>
        <v>1.3168481818722848E-3</v>
      </c>
      <c r="S835" s="5" t="str">
        <f t="shared" si="44"/>
        <v>MY9_Solar</v>
      </c>
      <c r="T835" s="1" t="s">
        <v>880</v>
      </c>
      <c r="U835" s="5" t="s">
        <v>784</v>
      </c>
      <c r="V835" s="1" t="s">
        <v>881</v>
      </c>
    </row>
    <row r="836" spans="14:22">
      <c r="N836" s="2" t="s">
        <v>1760</v>
      </c>
      <c r="O836" s="2" t="s">
        <v>42</v>
      </c>
      <c r="P836" s="2" t="s">
        <v>926</v>
      </c>
      <c r="Q836" s="1">
        <v>252.88</v>
      </c>
      <c r="R836" s="11">
        <f t="shared" ca="1" si="45"/>
        <v>1.5049693507111824E-3</v>
      </c>
      <c r="S836" s="5" t="str">
        <f t="shared" si="44"/>
        <v>MY9_Solar</v>
      </c>
      <c r="T836" s="1" t="s">
        <v>880</v>
      </c>
      <c r="U836" s="5" t="s">
        <v>784</v>
      </c>
      <c r="V836" s="1" t="s">
        <v>881</v>
      </c>
    </row>
    <row r="837" spans="14:22">
      <c r="N837" s="2" t="s">
        <v>1761</v>
      </c>
      <c r="O837" s="2" t="s">
        <v>42</v>
      </c>
      <c r="P837" s="2" t="s">
        <v>926</v>
      </c>
      <c r="Q837" s="1">
        <v>252.88</v>
      </c>
      <c r="R837" s="11">
        <f t="shared" ca="1" si="45"/>
        <v>1.5049693507111824E-3</v>
      </c>
      <c r="S837" s="5" t="str">
        <f t="shared" si="44"/>
        <v>MY9_Solar</v>
      </c>
      <c r="T837" s="1" t="s">
        <v>880</v>
      </c>
      <c r="U837" s="5" t="s">
        <v>784</v>
      </c>
      <c r="V837" s="1" t="s">
        <v>881</v>
      </c>
    </row>
    <row r="838" spans="14:22">
      <c r="N838" s="2" t="s">
        <v>1762</v>
      </c>
      <c r="O838" s="2" t="s">
        <v>42</v>
      </c>
      <c r="P838" s="2" t="s">
        <v>926</v>
      </c>
      <c r="Q838" s="1">
        <v>189.66</v>
      </c>
      <c r="R838" s="11">
        <f t="shared" ca="1" si="45"/>
        <v>1.1287270130333868E-3</v>
      </c>
      <c r="S838" s="5" t="str">
        <f t="shared" si="44"/>
        <v>MY9_Solar</v>
      </c>
      <c r="T838" s="1" t="s">
        <v>880</v>
      </c>
      <c r="U838" s="5" t="s">
        <v>784</v>
      </c>
      <c r="V838" s="1" t="s">
        <v>881</v>
      </c>
    </row>
    <row r="839" spans="14:22">
      <c r="N839" s="2" t="s">
        <v>1763</v>
      </c>
      <c r="O839" s="2" t="s">
        <v>42</v>
      </c>
      <c r="P839" s="2" t="s">
        <v>926</v>
      </c>
      <c r="Q839" s="1">
        <v>205.465</v>
      </c>
      <c r="R839" s="11">
        <f t="shared" ca="1" si="45"/>
        <v>1.2227875974528358E-3</v>
      </c>
      <c r="S839" s="5" t="str">
        <f t="shared" si="44"/>
        <v>MY9_Solar</v>
      </c>
      <c r="T839" s="1" t="s">
        <v>880</v>
      </c>
      <c r="U839" s="5" t="s">
        <v>784</v>
      </c>
      <c r="V839" s="1" t="s">
        <v>881</v>
      </c>
    </row>
    <row r="840" spans="14:22">
      <c r="N840" s="2" t="s">
        <v>1764</v>
      </c>
      <c r="O840" s="2" t="s">
        <v>42</v>
      </c>
      <c r="P840" s="2" t="s">
        <v>926</v>
      </c>
      <c r="Q840" s="1">
        <v>158.05000000000001</v>
      </c>
      <c r="R840" s="11">
        <f t="shared" ca="1" si="45"/>
        <v>9.4060584419448912E-4</v>
      </c>
      <c r="S840" s="5" t="str">
        <f t="shared" si="44"/>
        <v>MY9_Solar</v>
      </c>
      <c r="T840" s="1" t="s">
        <v>880</v>
      </c>
      <c r="U840" s="5" t="s">
        <v>784</v>
      </c>
      <c r="V840" s="1" t="s">
        <v>881</v>
      </c>
    </row>
    <row r="841" spans="14:22">
      <c r="N841" s="2" t="s">
        <v>1765</v>
      </c>
      <c r="O841" s="2" t="s">
        <v>34</v>
      </c>
      <c r="P841" s="2" t="str">
        <f t="shared" ref="P841:P872" si="46">_xlfn.XLOOKUP(O841,AE:AE,AF:AF)</f>
        <v>STT Phase-1</v>
      </c>
      <c r="Q841" s="1">
        <v>4185.5700000000006</v>
      </c>
      <c r="R841" s="11">
        <f t="shared" ca="1" si="22"/>
        <v>2.490965898946617E-2</v>
      </c>
      <c r="S841" s="5" t="str">
        <f t="shared" si="44"/>
        <v>MY1_Solar</v>
      </c>
      <c r="T841" s="1" t="s">
        <v>880</v>
      </c>
      <c r="U841" s="5" t="s">
        <v>784</v>
      </c>
      <c r="V841" s="1" t="s">
        <v>881</v>
      </c>
    </row>
    <row r="842" spans="14:22">
      <c r="N842" s="2" t="s">
        <v>1766</v>
      </c>
      <c r="O842" s="2" t="s">
        <v>35</v>
      </c>
      <c r="P842" s="2" t="str">
        <f t="shared" si="46"/>
        <v>SAMI SABINSA</v>
      </c>
      <c r="Q842" s="1">
        <v>8341.85</v>
      </c>
      <c r="R842" s="11">
        <f t="shared" ca="1" si="22"/>
        <v>4.9645003868356845E-2</v>
      </c>
      <c r="S842" s="5" t="str">
        <f t="shared" si="44"/>
        <v>MY2_Solar</v>
      </c>
      <c r="T842" s="1" t="s">
        <v>887</v>
      </c>
      <c r="U842" s="5" t="s">
        <v>784</v>
      </c>
      <c r="V842" s="1" t="s">
        <v>881</v>
      </c>
    </row>
    <row r="843" spans="14:22">
      <c r="N843" s="2" t="s">
        <v>1767</v>
      </c>
      <c r="O843" s="2" t="s">
        <v>35</v>
      </c>
      <c r="P843" s="2" t="str">
        <f t="shared" si="46"/>
        <v>SAMI SABINSA</v>
      </c>
      <c r="Q843" s="1">
        <v>8453.5</v>
      </c>
      <c r="R843" s="11">
        <f t="shared" ca="1" si="22"/>
        <v>5.0309468547283222E-2</v>
      </c>
      <c r="S843" s="5" t="str">
        <f t="shared" si="44"/>
        <v>MY2_Solar</v>
      </c>
      <c r="T843" s="1" t="s">
        <v>887</v>
      </c>
      <c r="U843" s="5" t="s">
        <v>784</v>
      </c>
      <c r="V843" s="1" t="s">
        <v>881</v>
      </c>
    </row>
    <row r="844" spans="14:22">
      <c r="N844" s="2" t="s">
        <v>1768</v>
      </c>
      <c r="O844" s="2" t="s">
        <v>35</v>
      </c>
      <c r="P844" s="2" t="str">
        <f t="shared" si="46"/>
        <v>SAMI SABINSA</v>
      </c>
      <c r="Q844" s="1">
        <v>8360.8450000000048</v>
      </c>
      <c r="R844" s="11">
        <f t="shared" ca="1" si="22"/>
        <v>4.97580491578885E-2</v>
      </c>
      <c r="S844" s="5" t="str">
        <f t="shared" si="44"/>
        <v>MY2_Solar</v>
      </c>
      <c r="T844" s="1" t="s">
        <v>887</v>
      </c>
      <c r="U844" s="5" t="s">
        <v>784</v>
      </c>
      <c r="V844" s="1" t="s">
        <v>881</v>
      </c>
    </row>
    <row r="845" spans="14:22">
      <c r="N845" s="2" t="s">
        <v>1769</v>
      </c>
      <c r="O845" s="2" t="s">
        <v>35</v>
      </c>
      <c r="P845" s="2" t="str">
        <f t="shared" si="46"/>
        <v>SAMI SABINSA</v>
      </c>
      <c r="Q845" s="1">
        <v>5911.0700000000015</v>
      </c>
      <c r="R845" s="11">
        <f t="shared" ca="1" si="22"/>
        <v>3.5178658572873903E-2</v>
      </c>
      <c r="S845" s="5" t="str">
        <f t="shared" si="44"/>
        <v>MY2_Solar</v>
      </c>
      <c r="T845" s="1" t="s">
        <v>887</v>
      </c>
      <c r="U845" s="5" t="s">
        <v>784</v>
      </c>
      <c r="V845" s="1" t="s">
        <v>881</v>
      </c>
    </row>
    <row r="846" spans="14:22">
      <c r="N846" s="2" t="s">
        <v>1770</v>
      </c>
      <c r="O846" s="2" t="s">
        <v>36</v>
      </c>
      <c r="P846" s="2" t="str">
        <f t="shared" si="46"/>
        <v>JUBILANT</v>
      </c>
      <c r="Q846" s="1">
        <v>7475.3300000000017</v>
      </c>
      <c r="R846" s="11">
        <f t="shared" ca="1" si="22"/>
        <v>4.4488067606974956E-2</v>
      </c>
      <c r="S846" s="5" t="str">
        <f t="shared" si="44"/>
        <v>MY3_Solar</v>
      </c>
      <c r="T846" s="1" t="s">
        <v>880</v>
      </c>
      <c r="U846" s="5" t="s">
        <v>784</v>
      </c>
      <c r="V846" s="1" t="s">
        <v>881</v>
      </c>
    </row>
    <row r="847" spans="14:22">
      <c r="N847" s="2" t="s">
        <v>1771</v>
      </c>
      <c r="O847" s="2" t="s">
        <v>37</v>
      </c>
      <c r="P847" s="2" t="str">
        <f t="shared" si="46"/>
        <v>STT Phase-2</v>
      </c>
      <c r="Q847" s="1">
        <v>4242.7000000000007</v>
      </c>
      <c r="R847" s="11">
        <f t="shared" ca="1" si="22"/>
        <v>2.5249657799202529E-2</v>
      </c>
      <c r="S847" s="5" t="str">
        <f t="shared" si="44"/>
        <v>MY4_Solar</v>
      </c>
      <c r="T847" s="1" t="s">
        <v>887</v>
      </c>
      <c r="U847" s="5" t="s">
        <v>784</v>
      </c>
      <c r="V847" s="1" t="s">
        <v>881</v>
      </c>
    </row>
    <row r="848" spans="14:22">
      <c r="N848" s="2" t="s">
        <v>1772</v>
      </c>
      <c r="O848" s="2" t="s">
        <v>36</v>
      </c>
      <c r="P848" s="2" t="str">
        <f t="shared" si="46"/>
        <v>JUBILANT</v>
      </c>
      <c r="Q848" s="1">
        <v>16041.639999999996</v>
      </c>
      <c r="R848" s="11">
        <f t="shared" ca="1" si="22"/>
        <v>9.5468904362316226E-2</v>
      </c>
      <c r="S848" s="5" t="str">
        <f t="shared" si="44"/>
        <v>MY3_Solar</v>
      </c>
      <c r="T848" s="1" t="s">
        <v>880</v>
      </c>
      <c r="U848" s="5" t="s">
        <v>784</v>
      </c>
      <c r="V848" s="1" t="s">
        <v>881</v>
      </c>
    </row>
    <row r="849" spans="14:22">
      <c r="N849" s="2" t="s">
        <v>1773</v>
      </c>
      <c r="O849" s="2" t="s">
        <v>38</v>
      </c>
      <c r="P849" s="2" t="str">
        <f t="shared" si="46"/>
        <v>UTCL</v>
      </c>
      <c r="Q849" s="1">
        <v>11452.100000000002</v>
      </c>
      <c r="R849" s="11">
        <f t="shared" ca="1" si="22"/>
        <v>6.8155091352734648E-2</v>
      </c>
      <c r="S849" s="5" t="str">
        <f t="shared" si="44"/>
        <v>MY6_Solar</v>
      </c>
      <c r="T849" s="1" t="s">
        <v>893</v>
      </c>
      <c r="U849" s="5" t="s">
        <v>784</v>
      </c>
      <c r="V849" s="1" t="s">
        <v>881</v>
      </c>
    </row>
    <row r="850" spans="14:22">
      <c r="N850" s="2" t="s">
        <v>1774</v>
      </c>
      <c r="O850" s="2" t="s">
        <v>38</v>
      </c>
      <c r="P850" s="2" t="str">
        <f t="shared" si="46"/>
        <v>UTCL</v>
      </c>
      <c r="Q850" s="1">
        <v>8852.25</v>
      </c>
      <c r="R850" s="11">
        <f t="shared" ca="1" si="22"/>
        <v>5.2682556686306017E-2</v>
      </c>
      <c r="S850" s="5" t="str">
        <f t="shared" si="44"/>
        <v>MY6_Solar</v>
      </c>
      <c r="T850" s="1" t="s">
        <v>893</v>
      </c>
      <c r="U850" s="5" t="s">
        <v>784</v>
      </c>
      <c r="V850" s="1" t="s">
        <v>881</v>
      </c>
    </row>
    <row r="851" spans="14:22">
      <c r="N851" s="2" t="s">
        <v>1775</v>
      </c>
      <c r="O851" s="2" t="s">
        <v>38</v>
      </c>
      <c r="P851" s="2" t="str">
        <f t="shared" si="46"/>
        <v>UTCL</v>
      </c>
      <c r="Q851" s="1">
        <v>9314.8000000000011</v>
      </c>
      <c r="R851" s="11">
        <f t="shared" ca="1" si="22"/>
        <v>5.5435338927572464E-2</v>
      </c>
      <c r="S851" s="5" t="str">
        <f t="shared" si="44"/>
        <v>MY6_Solar</v>
      </c>
      <c r="T851" s="1" t="s">
        <v>893</v>
      </c>
      <c r="U851" s="5" t="s">
        <v>784</v>
      </c>
      <c r="V851" s="1" t="s">
        <v>881</v>
      </c>
    </row>
    <row r="852" spans="14:22">
      <c r="N852" s="2" t="s">
        <v>1776</v>
      </c>
      <c r="O852" s="2" t="s">
        <v>38</v>
      </c>
      <c r="P852" s="2" t="str">
        <f t="shared" si="46"/>
        <v>UTCL</v>
      </c>
      <c r="Q852" s="1">
        <v>11085.250000000002</v>
      </c>
      <c r="R852" s="11">
        <f t="shared" ca="1" si="22"/>
        <v>6.5971850264833667E-2</v>
      </c>
      <c r="S852" s="5" t="str">
        <f t="shared" si="44"/>
        <v>MY6_Solar</v>
      </c>
      <c r="T852" s="1" t="s">
        <v>893</v>
      </c>
      <c r="U852" s="5" t="s">
        <v>784</v>
      </c>
      <c r="V852" s="1" t="s">
        <v>881</v>
      </c>
    </row>
    <row r="853" spans="14:22">
      <c r="N853" s="2" t="s">
        <v>1777</v>
      </c>
      <c r="O853" s="2" t="s">
        <v>39</v>
      </c>
      <c r="P853" s="2" t="str">
        <f t="shared" si="46"/>
        <v>APPL</v>
      </c>
      <c r="Q853" s="1">
        <v>14809.285000000003</v>
      </c>
      <c r="R853" s="11">
        <f t="shared" ca="1" si="22"/>
        <v>8.813476760102365E-2</v>
      </c>
      <c r="S853" s="5" t="str">
        <f t="shared" si="44"/>
        <v>MY7_Solar</v>
      </c>
      <c r="T853" s="1" t="s">
        <v>898</v>
      </c>
      <c r="U853" s="5" t="s">
        <v>784</v>
      </c>
      <c r="V853" s="1" t="s">
        <v>881</v>
      </c>
    </row>
    <row r="854" spans="14:22">
      <c r="N854" s="2" t="s">
        <v>1778</v>
      </c>
      <c r="O854" s="2" t="s">
        <v>39</v>
      </c>
      <c r="P854" s="2" t="str">
        <f t="shared" si="46"/>
        <v>APPL</v>
      </c>
      <c r="Q854" s="1">
        <v>4567.6450000000004</v>
      </c>
      <c r="R854" s="11">
        <f t="shared" ca="1" si="22"/>
        <v>2.7183508897220737E-2</v>
      </c>
      <c r="S854" s="5" t="str">
        <f t="shared" si="44"/>
        <v>MY7_Solar</v>
      </c>
      <c r="T854" s="1" t="s">
        <v>898</v>
      </c>
      <c r="U854" s="5" t="s">
        <v>784</v>
      </c>
      <c r="V854" s="1" t="s">
        <v>881</v>
      </c>
    </row>
    <row r="855" spans="14:22">
      <c r="N855" s="2" t="s">
        <v>1779</v>
      </c>
      <c r="O855" s="2" t="s">
        <v>40</v>
      </c>
      <c r="P855" s="2" t="str">
        <f t="shared" si="46"/>
        <v>STT Phase-3</v>
      </c>
      <c r="R855" s="11">
        <f t="shared" ca="1" si="22"/>
        <v>0</v>
      </c>
      <c r="S855" s="5" t="str">
        <f t="shared" si="44"/>
        <v>MY5_Solar</v>
      </c>
      <c r="T855" s="1" t="s">
        <v>898</v>
      </c>
      <c r="U855" s="5" t="s">
        <v>784</v>
      </c>
      <c r="V855" s="1" t="s">
        <v>881</v>
      </c>
    </row>
    <row r="856" spans="14:22">
      <c r="N856" s="2" t="s">
        <v>1780</v>
      </c>
      <c r="O856" s="2" t="s">
        <v>41</v>
      </c>
      <c r="P856" s="2" t="str">
        <f t="shared" si="46"/>
        <v>PML</v>
      </c>
      <c r="R856" s="11"/>
      <c r="S856" s="5" t="str">
        <f t="shared" si="44"/>
        <v>MY8_Solar</v>
      </c>
      <c r="T856" s="1" t="s">
        <v>898</v>
      </c>
      <c r="U856" s="5" t="s">
        <v>784</v>
      </c>
      <c r="V856" s="1" t="s">
        <v>881</v>
      </c>
    </row>
    <row r="857" spans="14:22">
      <c r="N857" s="2" t="s">
        <v>1781</v>
      </c>
      <c r="O857" s="2" t="s">
        <v>41</v>
      </c>
      <c r="P857" s="2" t="str">
        <f t="shared" si="46"/>
        <v>PML</v>
      </c>
      <c r="R857" s="11"/>
      <c r="S857" s="5" t="str">
        <f t="shared" si="44"/>
        <v>MY8_Solar</v>
      </c>
      <c r="T857" s="1" t="s">
        <v>898</v>
      </c>
      <c r="U857" s="5" t="s">
        <v>784</v>
      </c>
      <c r="V857" s="1" t="s">
        <v>881</v>
      </c>
    </row>
    <row r="858" spans="14:22">
      <c r="N858" s="2" t="s">
        <v>1782</v>
      </c>
      <c r="O858" s="2" t="s">
        <v>42</v>
      </c>
      <c r="P858" s="2" t="str">
        <f t="shared" si="46"/>
        <v>UTCL Phase-2</v>
      </c>
      <c r="R858" s="11"/>
      <c r="S858" s="5" t="str">
        <f t="shared" si="44"/>
        <v>MY9_Solar</v>
      </c>
      <c r="T858" s="1" t="s">
        <v>880</v>
      </c>
      <c r="U858" s="5" t="s">
        <v>784</v>
      </c>
      <c r="V858" s="1" t="s">
        <v>881</v>
      </c>
    </row>
    <row r="859" spans="14:22">
      <c r="N859" s="2" t="s">
        <v>1783</v>
      </c>
      <c r="O859" s="2" t="s">
        <v>42</v>
      </c>
      <c r="P859" s="2" t="str">
        <f t="shared" si="46"/>
        <v>UTCL Phase-2</v>
      </c>
      <c r="R859" s="11"/>
      <c r="S859" s="5" t="str">
        <f t="shared" si="44"/>
        <v>MY9_Solar</v>
      </c>
      <c r="T859" s="1" t="s">
        <v>880</v>
      </c>
      <c r="U859" s="5" t="s">
        <v>784</v>
      </c>
      <c r="V859" s="1" t="s">
        <v>881</v>
      </c>
    </row>
    <row r="860" spans="14:22">
      <c r="N860" s="2" t="s">
        <v>1784</v>
      </c>
      <c r="O860" s="2" t="s">
        <v>34</v>
      </c>
      <c r="P860" s="2" t="str">
        <f t="shared" si="46"/>
        <v>STT Phase-1</v>
      </c>
      <c r="Q860" s="1">
        <v>4185.5700000000006</v>
      </c>
      <c r="R860" s="11">
        <f t="shared" ref="R860:R909" ca="1" si="47">Q860/$AC$4</f>
        <v>2.490965898946617E-2</v>
      </c>
      <c r="S860" s="5" t="str">
        <f t="shared" si="44"/>
        <v>MY1_Solar</v>
      </c>
      <c r="T860" s="1" t="s">
        <v>880</v>
      </c>
      <c r="U860" s="5" t="s">
        <v>784</v>
      </c>
      <c r="V860" s="1" t="s">
        <v>881</v>
      </c>
    </row>
    <row r="861" spans="14:22">
      <c r="N861" s="2" t="s">
        <v>1785</v>
      </c>
      <c r="O861" s="2" t="s">
        <v>35</v>
      </c>
      <c r="P861" s="2" t="str">
        <f t="shared" si="46"/>
        <v>SAMI SABINSA</v>
      </c>
      <c r="Q861" s="1">
        <v>8341.85</v>
      </c>
      <c r="R861" s="11">
        <f t="shared" ca="1" si="47"/>
        <v>4.9645003868356845E-2</v>
      </c>
      <c r="S861" s="5" t="str">
        <f t="shared" si="44"/>
        <v>MY2_Solar</v>
      </c>
      <c r="T861" s="1" t="s">
        <v>887</v>
      </c>
      <c r="U861" s="5" t="s">
        <v>784</v>
      </c>
      <c r="V861" s="1" t="s">
        <v>881</v>
      </c>
    </row>
    <row r="862" spans="14:22">
      <c r="N862" s="2" t="s">
        <v>1786</v>
      </c>
      <c r="O862" s="2" t="s">
        <v>35</v>
      </c>
      <c r="P862" s="2" t="str">
        <f t="shared" si="46"/>
        <v>SAMI SABINSA</v>
      </c>
      <c r="Q862" s="1">
        <v>8453.5</v>
      </c>
      <c r="R862" s="11">
        <f t="shared" ca="1" si="47"/>
        <v>5.0309468547283222E-2</v>
      </c>
      <c r="S862" s="5" t="str">
        <f t="shared" si="44"/>
        <v>MY2_Solar</v>
      </c>
      <c r="T862" s="1" t="s">
        <v>887</v>
      </c>
      <c r="U862" s="5" t="s">
        <v>784</v>
      </c>
      <c r="V862" s="1" t="s">
        <v>881</v>
      </c>
    </row>
    <row r="863" spans="14:22">
      <c r="N863" s="2" t="s">
        <v>1787</v>
      </c>
      <c r="O863" s="2" t="s">
        <v>35</v>
      </c>
      <c r="P863" s="2" t="str">
        <f t="shared" si="46"/>
        <v>SAMI SABINSA</v>
      </c>
      <c r="Q863" s="1">
        <v>8360.8450000000048</v>
      </c>
      <c r="R863" s="11">
        <f t="shared" ca="1" si="47"/>
        <v>4.97580491578885E-2</v>
      </c>
      <c r="S863" s="5" t="str">
        <f t="shared" si="44"/>
        <v>MY2_Solar</v>
      </c>
      <c r="T863" s="1" t="s">
        <v>887</v>
      </c>
      <c r="U863" s="5" t="s">
        <v>784</v>
      </c>
      <c r="V863" s="1" t="s">
        <v>881</v>
      </c>
    </row>
    <row r="864" spans="14:22">
      <c r="N864" s="2" t="s">
        <v>1788</v>
      </c>
      <c r="O864" s="2" t="s">
        <v>35</v>
      </c>
      <c r="P864" s="2" t="str">
        <f t="shared" si="46"/>
        <v>SAMI SABINSA</v>
      </c>
      <c r="Q864" s="1">
        <v>5911.0700000000015</v>
      </c>
      <c r="R864" s="11">
        <f t="shared" ca="1" si="47"/>
        <v>3.5178658572873903E-2</v>
      </c>
      <c r="S864" s="5" t="str">
        <f t="shared" si="44"/>
        <v>MY2_Solar</v>
      </c>
      <c r="T864" s="1" t="s">
        <v>887</v>
      </c>
      <c r="U864" s="5" t="s">
        <v>784</v>
      </c>
      <c r="V864" s="1" t="s">
        <v>881</v>
      </c>
    </row>
    <row r="865" spans="14:22">
      <c r="N865" s="2" t="s">
        <v>1789</v>
      </c>
      <c r="O865" s="2" t="s">
        <v>36</v>
      </c>
      <c r="P865" s="2" t="str">
        <f t="shared" si="46"/>
        <v>JUBILANT</v>
      </c>
      <c r="Q865" s="1">
        <v>7475.3300000000017</v>
      </c>
      <c r="R865" s="11">
        <f t="shared" ca="1" si="47"/>
        <v>4.4488067606974956E-2</v>
      </c>
      <c r="S865" s="5" t="str">
        <f t="shared" si="44"/>
        <v>MY3_Solar</v>
      </c>
      <c r="T865" s="1" t="s">
        <v>880</v>
      </c>
      <c r="U865" s="5" t="s">
        <v>784</v>
      </c>
      <c r="V865" s="1" t="s">
        <v>881</v>
      </c>
    </row>
    <row r="866" spans="14:22">
      <c r="N866" s="2" t="s">
        <v>1790</v>
      </c>
      <c r="O866" s="2" t="s">
        <v>37</v>
      </c>
      <c r="P866" s="2" t="str">
        <f t="shared" si="46"/>
        <v>STT Phase-2</v>
      </c>
      <c r="Q866" s="1">
        <v>4242.7000000000007</v>
      </c>
      <c r="R866" s="11">
        <f t="shared" ca="1" si="47"/>
        <v>2.5249657799202529E-2</v>
      </c>
      <c r="S866" s="5" t="str">
        <f t="shared" si="44"/>
        <v>MY4_Solar</v>
      </c>
      <c r="T866" s="1" t="s">
        <v>887</v>
      </c>
      <c r="U866" s="5" t="s">
        <v>784</v>
      </c>
      <c r="V866" s="1" t="s">
        <v>881</v>
      </c>
    </row>
    <row r="867" spans="14:22">
      <c r="N867" s="2" t="s">
        <v>1791</v>
      </c>
      <c r="O867" s="2" t="s">
        <v>36</v>
      </c>
      <c r="P867" s="2" t="str">
        <f t="shared" si="46"/>
        <v>JUBILANT</v>
      </c>
      <c r="Q867" s="1">
        <v>16041.639999999996</v>
      </c>
      <c r="R867" s="11">
        <f t="shared" ca="1" si="47"/>
        <v>9.5468904362316226E-2</v>
      </c>
      <c r="S867" s="5" t="str">
        <f t="shared" si="44"/>
        <v>MY3_Solar</v>
      </c>
      <c r="T867" s="1" t="s">
        <v>880</v>
      </c>
      <c r="U867" s="5" t="s">
        <v>784</v>
      </c>
      <c r="V867" s="1" t="s">
        <v>881</v>
      </c>
    </row>
    <row r="868" spans="14:22">
      <c r="N868" s="2" t="s">
        <v>1792</v>
      </c>
      <c r="O868" s="2" t="s">
        <v>38</v>
      </c>
      <c r="P868" s="2" t="str">
        <f t="shared" si="46"/>
        <v>UTCL</v>
      </c>
      <c r="Q868" s="1">
        <v>11946.550000000007</v>
      </c>
      <c r="R868" s="11">
        <f t="shared" ca="1" si="47"/>
        <v>7.109772064512293E-2</v>
      </c>
      <c r="S868" s="5" t="str">
        <f t="shared" si="44"/>
        <v>MY6_Solar</v>
      </c>
      <c r="T868" s="1" t="s">
        <v>893</v>
      </c>
      <c r="U868" s="5" t="s">
        <v>784</v>
      </c>
      <c r="V868" s="1" t="s">
        <v>881</v>
      </c>
    </row>
    <row r="869" spans="14:22">
      <c r="N869" s="2" t="s">
        <v>1793</v>
      </c>
      <c r="O869" s="2" t="s">
        <v>38</v>
      </c>
      <c r="P869" s="2" t="str">
        <f t="shared" si="46"/>
        <v>UTCL</v>
      </c>
      <c r="Q869" s="1">
        <v>11196.900000000005</v>
      </c>
      <c r="R869" s="11">
        <f t="shared" ca="1" si="47"/>
        <v>6.6636314943760072E-2</v>
      </c>
      <c r="S869" s="5" t="str">
        <f t="shared" si="44"/>
        <v>MY6_Solar</v>
      </c>
      <c r="T869" s="1" t="s">
        <v>893</v>
      </c>
      <c r="U869" s="5" t="s">
        <v>784</v>
      </c>
      <c r="V869" s="1" t="s">
        <v>881</v>
      </c>
    </row>
    <row r="870" spans="14:22">
      <c r="N870" s="2" t="s">
        <v>1794</v>
      </c>
      <c r="O870" s="2" t="s">
        <v>38</v>
      </c>
      <c r="P870" s="2" t="str">
        <f t="shared" si="46"/>
        <v>UTCL</v>
      </c>
      <c r="Q870" s="1">
        <v>11643.5</v>
      </c>
      <c r="R870" s="11">
        <f t="shared" ca="1" si="47"/>
        <v>6.9294173659465566E-2</v>
      </c>
      <c r="S870" s="5" t="str">
        <f t="shared" ref="S870:S909" si="48">_xlfn.XLOOKUP(O870,AE:AE,AG:AG)</f>
        <v>MY6_Solar</v>
      </c>
      <c r="T870" s="1" t="s">
        <v>893</v>
      </c>
      <c r="U870" s="5" t="s">
        <v>784</v>
      </c>
      <c r="V870" s="1" t="s">
        <v>881</v>
      </c>
    </row>
    <row r="871" spans="14:22">
      <c r="N871" s="2" t="s">
        <v>1795</v>
      </c>
      <c r="O871" s="2" t="s">
        <v>38</v>
      </c>
      <c r="P871" s="2" t="str">
        <f t="shared" si="46"/>
        <v>UTCL</v>
      </c>
      <c r="Q871" s="1">
        <v>11675.400000000001</v>
      </c>
      <c r="R871" s="11">
        <f t="shared" ca="1" si="47"/>
        <v>6.9484020710587402E-2</v>
      </c>
      <c r="S871" s="5" t="str">
        <f t="shared" si="48"/>
        <v>MY6_Solar</v>
      </c>
      <c r="T871" s="1" t="s">
        <v>893</v>
      </c>
      <c r="U871" s="5" t="s">
        <v>784</v>
      </c>
      <c r="V871" s="1" t="s">
        <v>881</v>
      </c>
    </row>
    <row r="872" spans="14:22">
      <c r="N872" s="2" t="s">
        <v>1796</v>
      </c>
      <c r="O872" s="2" t="s">
        <v>39</v>
      </c>
      <c r="P872" s="2" t="str">
        <f t="shared" si="46"/>
        <v>APPL</v>
      </c>
      <c r="Q872" s="1">
        <v>14809.285000000003</v>
      </c>
      <c r="R872" s="11">
        <f t="shared" ca="1" si="47"/>
        <v>8.813476760102365E-2</v>
      </c>
      <c r="S872" s="5" t="str">
        <f t="shared" si="48"/>
        <v>MY7_Solar</v>
      </c>
      <c r="T872" s="1" t="s">
        <v>898</v>
      </c>
      <c r="U872" s="5" t="s">
        <v>784</v>
      </c>
      <c r="V872" s="1" t="s">
        <v>881</v>
      </c>
    </row>
    <row r="873" spans="14:22">
      <c r="N873" s="2" t="s">
        <v>1797</v>
      </c>
      <c r="O873" s="2" t="s">
        <v>39</v>
      </c>
      <c r="P873" s="2" t="str">
        <f t="shared" ref="P873:P889" si="49">_xlfn.XLOOKUP(O873,AE:AE,AF:AF)</f>
        <v>APPL</v>
      </c>
      <c r="Q873" s="1">
        <v>4567.6450000000004</v>
      </c>
      <c r="R873" s="11">
        <f t="shared" ca="1" si="47"/>
        <v>2.7183508897220737E-2</v>
      </c>
      <c r="S873" s="5" t="str">
        <f t="shared" si="48"/>
        <v>MY7_Solar</v>
      </c>
      <c r="T873" s="1" t="s">
        <v>898</v>
      </c>
      <c r="U873" s="5" t="s">
        <v>784</v>
      </c>
      <c r="V873" s="1" t="s">
        <v>881</v>
      </c>
    </row>
    <row r="874" spans="14:22">
      <c r="N874" s="2" t="s">
        <v>1798</v>
      </c>
      <c r="O874" s="2" t="s">
        <v>40</v>
      </c>
      <c r="P874" s="2" t="str">
        <f t="shared" si="49"/>
        <v>STT Phase-3</v>
      </c>
      <c r="R874" s="11">
        <f t="shared" ca="1" si="47"/>
        <v>0</v>
      </c>
      <c r="S874" s="5" t="str">
        <f t="shared" si="48"/>
        <v>MY5_Solar</v>
      </c>
      <c r="T874" s="1" t="e">
        <v>#N/A</v>
      </c>
      <c r="U874" s="5" t="s">
        <v>784</v>
      </c>
      <c r="V874" s="1" t="s">
        <v>881</v>
      </c>
    </row>
    <row r="875" spans="14:22">
      <c r="N875" s="2" t="s">
        <v>1799</v>
      </c>
      <c r="O875" s="2" t="s">
        <v>34</v>
      </c>
      <c r="P875" s="2" t="str">
        <f t="shared" si="49"/>
        <v>STT Phase-1</v>
      </c>
      <c r="Q875" s="1">
        <v>4185.5700000000006</v>
      </c>
      <c r="R875" s="11">
        <f t="shared" ca="1" si="47"/>
        <v>2.490965898946617E-2</v>
      </c>
      <c r="S875" s="5" t="str">
        <f t="shared" si="48"/>
        <v>MY1_Solar</v>
      </c>
      <c r="T875" s="1" t="s">
        <v>880</v>
      </c>
      <c r="U875" s="5" t="s">
        <v>784</v>
      </c>
      <c r="V875" s="1" t="s">
        <v>881</v>
      </c>
    </row>
    <row r="876" spans="14:22">
      <c r="N876" s="2" t="s">
        <v>1800</v>
      </c>
      <c r="O876" s="2" t="s">
        <v>35</v>
      </c>
      <c r="P876" s="2" t="str">
        <f t="shared" si="49"/>
        <v>SAMI SABINSA</v>
      </c>
      <c r="Q876" s="1">
        <v>8341.85</v>
      </c>
      <c r="R876" s="11">
        <f t="shared" ca="1" si="47"/>
        <v>4.9645003868356845E-2</v>
      </c>
      <c r="S876" s="5" t="str">
        <f t="shared" si="48"/>
        <v>MY2_Solar</v>
      </c>
      <c r="T876" s="1" t="s">
        <v>887</v>
      </c>
      <c r="U876" s="5" t="s">
        <v>784</v>
      </c>
      <c r="V876" s="1" t="s">
        <v>881</v>
      </c>
    </row>
    <row r="877" spans="14:22">
      <c r="N877" s="2" t="s">
        <v>1801</v>
      </c>
      <c r="O877" s="2" t="s">
        <v>35</v>
      </c>
      <c r="P877" s="2" t="str">
        <f t="shared" si="49"/>
        <v>SAMI SABINSA</v>
      </c>
      <c r="Q877" s="1">
        <v>8453.5</v>
      </c>
      <c r="R877" s="11">
        <f t="shared" ca="1" si="47"/>
        <v>5.0309468547283222E-2</v>
      </c>
      <c r="S877" s="5" t="str">
        <f t="shared" si="48"/>
        <v>MY2_Solar</v>
      </c>
      <c r="T877" s="1" t="s">
        <v>887</v>
      </c>
      <c r="U877" s="5" t="s">
        <v>784</v>
      </c>
      <c r="V877" s="1" t="s">
        <v>881</v>
      </c>
    </row>
    <row r="878" spans="14:22">
      <c r="N878" s="2" t="s">
        <v>1802</v>
      </c>
      <c r="O878" s="2" t="s">
        <v>35</v>
      </c>
      <c r="P878" s="2" t="str">
        <f t="shared" si="49"/>
        <v>SAMI SABINSA</v>
      </c>
      <c r="Q878" s="1">
        <v>8360.8450000000048</v>
      </c>
      <c r="R878" s="11">
        <f t="shared" ca="1" si="47"/>
        <v>4.97580491578885E-2</v>
      </c>
      <c r="S878" s="5" t="str">
        <f t="shared" si="48"/>
        <v>MY2_Solar</v>
      </c>
      <c r="T878" s="1" t="s">
        <v>887</v>
      </c>
      <c r="U878" s="5" t="s">
        <v>784</v>
      </c>
      <c r="V878" s="1" t="s">
        <v>881</v>
      </c>
    </row>
    <row r="879" spans="14:22">
      <c r="N879" s="2" t="s">
        <v>1803</v>
      </c>
      <c r="O879" s="2" t="s">
        <v>35</v>
      </c>
      <c r="P879" s="2" t="str">
        <f t="shared" si="49"/>
        <v>SAMI SABINSA</v>
      </c>
      <c r="Q879" s="1">
        <v>5911.0700000000015</v>
      </c>
      <c r="R879" s="11">
        <f t="shared" ca="1" si="47"/>
        <v>3.5178658572873903E-2</v>
      </c>
      <c r="S879" s="5" t="str">
        <f t="shared" si="48"/>
        <v>MY2_Solar</v>
      </c>
      <c r="T879" s="1" t="s">
        <v>887</v>
      </c>
      <c r="U879" s="5" t="s">
        <v>784</v>
      </c>
      <c r="V879" s="1" t="s">
        <v>881</v>
      </c>
    </row>
    <row r="880" spans="14:22">
      <c r="N880" s="2" t="s">
        <v>1804</v>
      </c>
      <c r="O880" s="2" t="s">
        <v>36</v>
      </c>
      <c r="P880" s="2" t="str">
        <f t="shared" si="49"/>
        <v>JUBILANT</v>
      </c>
      <c r="Q880" s="1">
        <v>7475.3300000000017</v>
      </c>
      <c r="R880" s="11">
        <f t="shared" ca="1" si="47"/>
        <v>4.4488067606974956E-2</v>
      </c>
      <c r="S880" s="5" t="str">
        <f t="shared" si="48"/>
        <v>MY3_Solar</v>
      </c>
      <c r="T880" s="1" t="s">
        <v>880</v>
      </c>
      <c r="U880" s="5" t="s">
        <v>784</v>
      </c>
      <c r="V880" s="1" t="s">
        <v>881</v>
      </c>
    </row>
    <row r="881" spans="14:22">
      <c r="N881" s="2" t="s">
        <v>1805</v>
      </c>
      <c r="O881" s="2" t="s">
        <v>37</v>
      </c>
      <c r="P881" s="2" t="str">
        <f t="shared" si="49"/>
        <v>STT Phase-2</v>
      </c>
      <c r="Q881" s="1">
        <v>4242.7000000000007</v>
      </c>
      <c r="R881" s="11">
        <f t="shared" ca="1" si="47"/>
        <v>2.5249657799202529E-2</v>
      </c>
      <c r="S881" s="5" t="str">
        <f t="shared" si="48"/>
        <v>MY4_Solar</v>
      </c>
      <c r="T881" s="1" t="s">
        <v>887</v>
      </c>
      <c r="U881" s="5" t="s">
        <v>784</v>
      </c>
      <c r="V881" s="1" t="s">
        <v>881</v>
      </c>
    </row>
    <row r="882" spans="14:22">
      <c r="N882" s="2" t="s">
        <v>1806</v>
      </c>
      <c r="O882" s="2" t="s">
        <v>36</v>
      </c>
      <c r="P882" s="2" t="str">
        <f t="shared" si="49"/>
        <v>JUBILANT</v>
      </c>
      <c r="Q882" s="1">
        <v>16041.639999999996</v>
      </c>
      <c r="R882" s="11">
        <f t="shared" ca="1" si="47"/>
        <v>9.5468904362316226E-2</v>
      </c>
      <c r="S882" s="5" t="str">
        <f t="shared" si="48"/>
        <v>MY3_Solar</v>
      </c>
      <c r="T882" s="1" t="s">
        <v>880</v>
      </c>
      <c r="U882" s="5" t="s">
        <v>784</v>
      </c>
      <c r="V882" s="1" t="s">
        <v>881</v>
      </c>
    </row>
    <row r="883" spans="14:22">
      <c r="N883" s="2" t="s">
        <v>1807</v>
      </c>
      <c r="O883" s="2" t="s">
        <v>38</v>
      </c>
      <c r="P883" s="2" t="str">
        <f t="shared" si="49"/>
        <v>UTCL</v>
      </c>
      <c r="Q883" s="1">
        <v>11452.100000000002</v>
      </c>
      <c r="R883" s="11">
        <f t="shared" ca="1" si="47"/>
        <v>6.8155091352734648E-2</v>
      </c>
      <c r="S883" s="5" t="str">
        <f t="shared" si="48"/>
        <v>MY6_Solar</v>
      </c>
      <c r="T883" s="1" t="s">
        <v>893</v>
      </c>
      <c r="U883" s="5" t="s">
        <v>784</v>
      </c>
      <c r="V883" s="1" t="s">
        <v>881</v>
      </c>
    </row>
    <row r="884" spans="14:22">
      <c r="N884" s="2" t="s">
        <v>1808</v>
      </c>
      <c r="O884" s="2" t="s">
        <v>38</v>
      </c>
      <c r="P884" s="2" t="str">
        <f t="shared" si="49"/>
        <v>UTCL</v>
      </c>
      <c r="Q884" s="1">
        <v>8852.25</v>
      </c>
      <c r="R884" s="11">
        <f t="shared" ca="1" si="47"/>
        <v>5.2682556686306017E-2</v>
      </c>
      <c r="S884" s="5" t="str">
        <f t="shared" si="48"/>
        <v>MY6_Solar</v>
      </c>
      <c r="T884" s="1" t="s">
        <v>893</v>
      </c>
      <c r="U884" s="5" t="s">
        <v>784</v>
      </c>
      <c r="V884" s="1" t="s">
        <v>881</v>
      </c>
    </row>
    <row r="885" spans="14:22">
      <c r="N885" s="2" t="s">
        <v>1809</v>
      </c>
      <c r="O885" s="2" t="s">
        <v>38</v>
      </c>
      <c r="P885" s="2" t="str">
        <f t="shared" si="49"/>
        <v>UTCL</v>
      </c>
      <c r="Q885" s="1">
        <v>9314.8000000000011</v>
      </c>
      <c r="R885" s="11">
        <f t="shared" ca="1" si="47"/>
        <v>5.5435338927572464E-2</v>
      </c>
      <c r="S885" s="5" t="str">
        <f t="shared" si="48"/>
        <v>MY6_Solar</v>
      </c>
      <c r="T885" s="1" t="s">
        <v>893</v>
      </c>
      <c r="U885" s="5" t="s">
        <v>784</v>
      </c>
      <c r="V885" s="1" t="s">
        <v>881</v>
      </c>
    </row>
    <row r="886" spans="14:22">
      <c r="N886" s="2" t="s">
        <v>1810</v>
      </c>
      <c r="O886" s="2" t="s">
        <v>38</v>
      </c>
      <c r="P886" s="2" t="str">
        <f t="shared" si="49"/>
        <v>UTCL</v>
      </c>
      <c r="Q886" s="1">
        <v>11085.250000000002</v>
      </c>
      <c r="R886" s="11">
        <f t="shared" ca="1" si="47"/>
        <v>6.5971850264833667E-2</v>
      </c>
      <c r="S886" s="5" t="str">
        <f t="shared" si="48"/>
        <v>MY6_Solar</v>
      </c>
      <c r="T886" s="1" t="s">
        <v>893</v>
      </c>
      <c r="U886" s="5" t="s">
        <v>784</v>
      </c>
      <c r="V886" s="1" t="s">
        <v>881</v>
      </c>
    </row>
    <row r="887" spans="14:22">
      <c r="N887" s="2" t="s">
        <v>1811</v>
      </c>
      <c r="O887" s="2" t="s">
        <v>39</v>
      </c>
      <c r="P887" s="2" t="str">
        <f t="shared" si="49"/>
        <v>APPL</v>
      </c>
      <c r="Q887" s="1">
        <v>14809.285000000003</v>
      </c>
      <c r="R887" s="11">
        <f t="shared" ca="1" si="47"/>
        <v>8.813476760102365E-2</v>
      </c>
      <c r="S887" s="5" t="str">
        <f t="shared" si="48"/>
        <v>MY7_Solar</v>
      </c>
      <c r="T887" s="1" t="s">
        <v>898</v>
      </c>
      <c r="U887" s="5" t="s">
        <v>784</v>
      </c>
      <c r="V887" s="1" t="s">
        <v>881</v>
      </c>
    </row>
    <row r="888" spans="14:22">
      <c r="N888" s="2" t="s">
        <v>1812</v>
      </c>
      <c r="O888" s="2" t="s">
        <v>39</v>
      </c>
      <c r="P888" s="2" t="str">
        <f t="shared" si="49"/>
        <v>APPL</v>
      </c>
      <c r="Q888" s="1">
        <v>4567.6450000000004</v>
      </c>
      <c r="R888" s="11">
        <f t="shared" ca="1" si="47"/>
        <v>2.7183508897220737E-2</v>
      </c>
      <c r="S888" s="5" t="str">
        <f t="shared" si="48"/>
        <v>MY7_Solar</v>
      </c>
      <c r="T888" s="1" t="s">
        <v>898</v>
      </c>
      <c r="U888" s="5" t="s">
        <v>784</v>
      </c>
      <c r="V888" s="1" t="s">
        <v>881</v>
      </c>
    </row>
    <row r="889" spans="14:22">
      <c r="N889" s="2" t="s">
        <v>1813</v>
      </c>
      <c r="O889" s="2" t="s">
        <v>40</v>
      </c>
      <c r="P889" s="2" t="str">
        <f t="shared" si="49"/>
        <v>STT Phase-3</v>
      </c>
      <c r="R889" s="11">
        <f t="shared" ca="1" si="47"/>
        <v>0</v>
      </c>
      <c r="S889" s="5" t="str">
        <f t="shared" si="48"/>
        <v>MY5_Solar</v>
      </c>
      <c r="T889" s="1" t="e">
        <v>#N/A</v>
      </c>
      <c r="U889" s="5" t="s">
        <v>784</v>
      </c>
      <c r="V889" s="1" t="s">
        <v>881</v>
      </c>
    </row>
    <row r="890" spans="14:22">
      <c r="N890" s="2" t="s">
        <v>371</v>
      </c>
      <c r="O890" s="2" t="s">
        <v>1814</v>
      </c>
      <c r="P890" s="2" t="s">
        <v>1814</v>
      </c>
      <c r="Q890" s="1">
        <v>28802.945</v>
      </c>
      <c r="R890" s="11">
        <f t="shared" ca="1" si="47"/>
        <v>0.1714154912813188</v>
      </c>
      <c r="S890" s="5" t="e">
        <f t="shared" si="48"/>
        <v>#N/A</v>
      </c>
      <c r="T890" s="1" t="s">
        <v>880</v>
      </c>
      <c r="U890" s="5" t="s">
        <v>784</v>
      </c>
      <c r="V890" s="1" t="s">
        <v>881</v>
      </c>
    </row>
    <row r="891" spans="14:22">
      <c r="N891" s="2" t="s">
        <v>373</v>
      </c>
      <c r="O891" s="2" t="s">
        <v>1814</v>
      </c>
      <c r="P891" s="2" t="s">
        <v>1814</v>
      </c>
      <c r="Q891" s="1">
        <v>35309.964999999997</v>
      </c>
      <c r="R891" s="11">
        <f t="shared" ca="1" si="47"/>
        <v>0.21014083794560492</v>
      </c>
      <c r="S891" s="5" t="e">
        <f t="shared" si="48"/>
        <v>#N/A</v>
      </c>
      <c r="T891" s="1" t="s">
        <v>887</v>
      </c>
      <c r="U891" s="5" t="s">
        <v>784</v>
      </c>
      <c r="V891" s="1" t="s">
        <v>881</v>
      </c>
    </row>
    <row r="892" spans="14:22">
      <c r="N892" s="2" t="s">
        <v>365</v>
      </c>
      <c r="O892" s="2" t="s">
        <v>1814</v>
      </c>
      <c r="P892" s="2" t="s">
        <v>1814</v>
      </c>
      <c r="Q892" s="1">
        <v>41597.599999999999</v>
      </c>
      <c r="R892" s="11">
        <f t="shared" ca="1" si="47"/>
        <v>0.24756055466285781</v>
      </c>
      <c r="S892" s="5" t="e">
        <f t="shared" si="48"/>
        <v>#N/A</v>
      </c>
      <c r="T892" s="1" t="s">
        <v>893</v>
      </c>
      <c r="U892" s="5" t="s">
        <v>784</v>
      </c>
      <c r="V892" s="1" t="s">
        <v>881</v>
      </c>
    </row>
    <row r="893" spans="14:22">
      <c r="N893" s="2" t="s">
        <v>375</v>
      </c>
      <c r="O893" s="2" t="s">
        <v>1814</v>
      </c>
      <c r="P893" s="2" t="s">
        <v>1814</v>
      </c>
      <c r="Q893" s="1">
        <v>19376.93</v>
      </c>
      <c r="R893" s="11">
        <f t="shared" ca="1" si="47"/>
        <v>0.11531827649824436</v>
      </c>
      <c r="S893" s="5" t="e">
        <f t="shared" si="48"/>
        <v>#N/A</v>
      </c>
      <c r="T893" s="1" t="s">
        <v>898</v>
      </c>
      <c r="U893" s="5" t="s">
        <v>784</v>
      </c>
      <c r="V893" s="1" t="s">
        <v>881</v>
      </c>
    </row>
    <row r="894" spans="14:22">
      <c r="N894" s="2" t="s">
        <v>912</v>
      </c>
      <c r="O894" s="2" t="s">
        <v>1814</v>
      </c>
      <c r="P894" s="2" t="s">
        <v>1814</v>
      </c>
      <c r="Q894" s="1">
        <f ca="1">$AC$4</f>
        <v>168030</v>
      </c>
      <c r="R894" s="11">
        <f t="shared" ca="1" si="47"/>
        <v>1</v>
      </c>
      <c r="S894" s="5" t="e">
        <f t="shared" si="48"/>
        <v>#N/A</v>
      </c>
      <c r="T894" s="1" t="e">
        <v>#N/A</v>
      </c>
      <c r="U894" s="5" t="s">
        <v>784</v>
      </c>
      <c r="V894" s="1" t="s">
        <v>881</v>
      </c>
    </row>
    <row r="895" spans="14:22">
      <c r="N895" s="2" t="s">
        <v>916</v>
      </c>
      <c r="O895" s="2" t="s">
        <v>1814</v>
      </c>
      <c r="P895" s="2" t="s">
        <v>1814</v>
      </c>
      <c r="Q895" s="1">
        <f ca="1">$AC$4</f>
        <v>168030</v>
      </c>
      <c r="R895" s="11">
        <f t="shared" ca="1" si="47"/>
        <v>1</v>
      </c>
      <c r="S895" s="5" t="e">
        <f t="shared" si="48"/>
        <v>#N/A</v>
      </c>
      <c r="T895" s="1" t="e">
        <v>#N/A</v>
      </c>
      <c r="U895" s="5" t="s">
        <v>784</v>
      </c>
      <c r="V895" s="1" t="s">
        <v>881</v>
      </c>
    </row>
    <row r="896" spans="14:22">
      <c r="N896" s="2" t="s">
        <v>923</v>
      </c>
      <c r="O896" s="2" t="s">
        <v>1814</v>
      </c>
      <c r="P896" s="2" t="s">
        <v>1814</v>
      </c>
      <c r="Q896" s="1">
        <f ca="1">$AC$4</f>
        <v>168030</v>
      </c>
      <c r="R896" s="11">
        <f t="shared" ca="1" si="47"/>
        <v>1</v>
      </c>
      <c r="S896" s="5" t="e">
        <f t="shared" si="48"/>
        <v>#N/A</v>
      </c>
      <c r="T896" s="1" t="e">
        <v>#N/A</v>
      </c>
      <c r="U896" s="5" t="s">
        <v>784</v>
      </c>
      <c r="V896" s="1" t="s">
        <v>881</v>
      </c>
    </row>
    <row r="897" spans="14:22">
      <c r="N897" s="2" t="s">
        <v>878</v>
      </c>
      <c r="O897" s="2" t="s">
        <v>1814</v>
      </c>
      <c r="P897" s="2" t="s">
        <v>1814</v>
      </c>
      <c r="Q897" s="1">
        <v>15.66</v>
      </c>
      <c r="R897" s="11">
        <f t="shared" ca="1" si="47"/>
        <v>9.3197643277986077E-5</v>
      </c>
      <c r="S897" s="5" t="e">
        <f t="shared" si="48"/>
        <v>#N/A</v>
      </c>
      <c r="T897" s="1" t="e">
        <v>#N/A</v>
      </c>
      <c r="U897" s="5" t="s">
        <v>784</v>
      </c>
      <c r="V897" s="1" t="s">
        <v>881</v>
      </c>
    </row>
    <row r="898" spans="14:22">
      <c r="N898" s="2" t="s">
        <v>481</v>
      </c>
      <c r="O898" s="2" t="s">
        <v>1814</v>
      </c>
      <c r="P898" s="2" t="s">
        <v>1814</v>
      </c>
      <c r="Q898" s="1">
        <v>15.805000000000001</v>
      </c>
      <c r="R898" s="11">
        <f t="shared" ca="1" si="47"/>
        <v>9.4060584419448915E-5</v>
      </c>
      <c r="S898" s="5" t="e">
        <f t="shared" si="48"/>
        <v>#N/A</v>
      </c>
      <c r="T898" s="1" t="e">
        <v>#N/A</v>
      </c>
      <c r="U898" s="5" t="s">
        <v>784</v>
      </c>
      <c r="V898" s="1" t="s">
        <v>881</v>
      </c>
    </row>
    <row r="899" spans="14:22">
      <c r="N899" s="2" t="s">
        <v>462</v>
      </c>
      <c r="O899" s="2" t="s">
        <v>1814</v>
      </c>
      <c r="P899" s="2" t="s">
        <v>1814</v>
      </c>
      <c r="Q899" s="1">
        <v>15.950000000000001</v>
      </c>
      <c r="R899" s="11">
        <f t="shared" ca="1" si="47"/>
        <v>9.4923525560911752E-5</v>
      </c>
      <c r="S899" s="5" t="e">
        <f t="shared" si="48"/>
        <v>#N/A</v>
      </c>
      <c r="T899" s="1" t="e">
        <v>#N/A</v>
      </c>
      <c r="U899" s="5" t="s">
        <v>784</v>
      </c>
      <c r="V899" s="1" t="s">
        <v>881</v>
      </c>
    </row>
    <row r="900" spans="14:22">
      <c r="N900" s="2" t="s">
        <v>894</v>
      </c>
      <c r="O900" s="2" t="s">
        <v>1814</v>
      </c>
      <c r="P900" s="2" t="s">
        <v>1814</v>
      </c>
      <c r="Q900" s="1">
        <v>31.32</v>
      </c>
      <c r="R900" s="11">
        <f t="shared" ca="1" si="47"/>
        <v>1.8639528655597215E-4</v>
      </c>
      <c r="S900" s="5" t="e">
        <f t="shared" si="48"/>
        <v>#N/A</v>
      </c>
      <c r="T900" s="1" t="e">
        <v>#N/A</v>
      </c>
      <c r="U900" s="5" t="s">
        <v>784</v>
      </c>
      <c r="V900" s="1" t="s">
        <v>881</v>
      </c>
    </row>
    <row r="901" spans="14:22">
      <c r="N901" s="2" t="s">
        <v>472</v>
      </c>
      <c r="O901" s="2" t="s">
        <v>1814</v>
      </c>
      <c r="P901" s="2" t="s">
        <v>1814</v>
      </c>
      <c r="Q901" s="1">
        <v>31.610000000000003</v>
      </c>
      <c r="R901" s="11">
        <f t="shared" ca="1" si="47"/>
        <v>1.8812116883889783E-4</v>
      </c>
      <c r="S901" s="5" t="e">
        <f t="shared" si="48"/>
        <v>#N/A</v>
      </c>
      <c r="T901" s="1" t="e">
        <v>#N/A</v>
      </c>
      <c r="U901" s="5" t="s">
        <v>784</v>
      </c>
      <c r="V901" s="1" t="s">
        <v>881</v>
      </c>
    </row>
    <row r="902" spans="14:22">
      <c r="N902" s="2" t="s">
        <v>407</v>
      </c>
      <c r="O902" s="2" t="s">
        <v>1814</v>
      </c>
      <c r="P902" s="2" t="s">
        <v>1814</v>
      </c>
      <c r="Q902" s="1">
        <v>31.900000000000002</v>
      </c>
      <c r="R902" s="11">
        <f t="shared" ca="1" si="47"/>
        <v>1.898470511218235E-4</v>
      </c>
      <c r="S902" s="5" t="e">
        <f t="shared" si="48"/>
        <v>#N/A</v>
      </c>
      <c r="T902" s="1" t="e">
        <v>#N/A</v>
      </c>
      <c r="U902" s="5" t="s">
        <v>784</v>
      </c>
      <c r="V902" s="1" t="s">
        <v>881</v>
      </c>
    </row>
    <row r="903" spans="14:22">
      <c r="N903" s="2" t="s">
        <v>1815</v>
      </c>
      <c r="O903" s="2" t="s">
        <v>34</v>
      </c>
      <c r="P903" s="2" t="str">
        <f t="shared" ref="P903:P909" si="50">_xlfn.XLOOKUP(O903,AE:AE,AF:AF)</f>
        <v>STT Phase-1</v>
      </c>
      <c r="Q903" s="1">
        <v>4185.5700000000006</v>
      </c>
      <c r="R903" s="11">
        <f t="shared" ca="1" si="47"/>
        <v>2.490965898946617E-2</v>
      </c>
      <c r="S903" s="5" t="str">
        <f t="shared" si="48"/>
        <v>MY1_Solar</v>
      </c>
      <c r="T903" s="1" t="s">
        <v>880</v>
      </c>
      <c r="U903" s="5" t="s">
        <v>784</v>
      </c>
      <c r="V903" s="1" t="s">
        <v>881</v>
      </c>
    </row>
    <row r="904" spans="14:22">
      <c r="N904" s="2" t="s">
        <v>1816</v>
      </c>
      <c r="O904" s="2" t="s">
        <v>35</v>
      </c>
      <c r="P904" s="2" t="str">
        <f t="shared" si="50"/>
        <v>SAMI SABINSA</v>
      </c>
      <c r="Q904" s="1">
        <v>31003.755000000001</v>
      </c>
      <c r="R904" s="11">
        <f t="shared" ca="1" si="47"/>
        <v>0.18451321192644171</v>
      </c>
      <c r="S904" s="5" t="str">
        <f t="shared" si="48"/>
        <v>MY2_Solar</v>
      </c>
      <c r="T904" s="1" t="s">
        <v>887</v>
      </c>
      <c r="U904" s="5" t="s">
        <v>784</v>
      </c>
      <c r="V904" s="1" t="s">
        <v>881</v>
      </c>
    </row>
    <row r="905" spans="14:22">
      <c r="N905" s="2" t="s">
        <v>1817</v>
      </c>
      <c r="O905" s="2" t="s">
        <v>36</v>
      </c>
      <c r="P905" s="2" t="str">
        <f t="shared" si="50"/>
        <v>JUBILANT</v>
      </c>
      <c r="Q905" s="1">
        <v>15741.78</v>
      </c>
      <c r="R905" s="11">
        <f t="shared" ca="1" si="47"/>
        <v>9.3684342081771121E-2</v>
      </c>
      <c r="S905" s="5" t="str">
        <f t="shared" si="48"/>
        <v>MY3_Solar</v>
      </c>
      <c r="T905" s="1" t="s">
        <v>880</v>
      </c>
      <c r="U905" s="5" t="s">
        <v>784</v>
      </c>
      <c r="V905" s="1" t="s">
        <v>881</v>
      </c>
    </row>
    <row r="906" spans="14:22">
      <c r="N906" s="2" t="s">
        <v>1818</v>
      </c>
      <c r="O906" s="2" t="s">
        <v>37</v>
      </c>
      <c r="P906" s="2" t="str">
        <f t="shared" si="50"/>
        <v>STT Phase-2</v>
      </c>
      <c r="Q906" s="1">
        <v>4242.7</v>
      </c>
      <c r="R906" s="11">
        <f t="shared" ca="1" si="47"/>
        <v>2.5249657799202522E-2</v>
      </c>
      <c r="S906" s="5" t="str">
        <f t="shared" si="48"/>
        <v>MY4_Solar</v>
      </c>
      <c r="T906" s="1" t="s">
        <v>887</v>
      </c>
      <c r="U906" s="5" t="s">
        <v>784</v>
      </c>
      <c r="V906" s="1" t="s">
        <v>881</v>
      </c>
    </row>
    <row r="907" spans="14:22">
      <c r="N907" s="2" t="s">
        <v>1819</v>
      </c>
      <c r="O907" s="2" t="s">
        <v>38</v>
      </c>
      <c r="P907" s="2" t="str">
        <f t="shared" si="50"/>
        <v>UTCL</v>
      </c>
      <c r="Q907" s="1">
        <v>47500</v>
      </c>
      <c r="R907" s="11">
        <f t="shared" ca="1" si="47"/>
        <v>0.28268761530679043</v>
      </c>
      <c r="S907" s="5" t="str">
        <f t="shared" si="48"/>
        <v>MY6_Solar</v>
      </c>
      <c r="T907" s="1" t="s">
        <v>893</v>
      </c>
      <c r="U907" s="5" t="s">
        <v>784</v>
      </c>
      <c r="V907" s="1" t="s">
        <v>881</v>
      </c>
    </row>
    <row r="908" spans="14:22">
      <c r="N908" s="2" t="s">
        <v>1820</v>
      </c>
      <c r="O908" s="2" t="s">
        <v>39</v>
      </c>
      <c r="P908" s="2" t="str">
        <f t="shared" si="50"/>
        <v>APPL</v>
      </c>
      <c r="Q908" s="1">
        <v>22820</v>
      </c>
      <c r="R908" s="11">
        <f t="shared" ca="1" si="47"/>
        <v>0.13580908171159911</v>
      </c>
      <c r="S908" s="5" t="str">
        <f t="shared" si="48"/>
        <v>MY7_Solar</v>
      </c>
      <c r="T908" s="1" t="s">
        <v>898</v>
      </c>
      <c r="U908" s="5" t="s">
        <v>784</v>
      </c>
      <c r="V908" s="1" t="s">
        <v>881</v>
      </c>
    </row>
    <row r="909" spans="14:22">
      <c r="N909" s="2" t="s">
        <v>1821</v>
      </c>
      <c r="O909" s="2" t="s">
        <v>40</v>
      </c>
      <c r="P909" s="2" t="str">
        <f t="shared" si="50"/>
        <v>STT Phase-3</v>
      </c>
      <c r="R909" s="11">
        <f t="shared" ca="1" si="47"/>
        <v>0</v>
      </c>
      <c r="S909" s="5" t="str">
        <f t="shared" si="48"/>
        <v>MY5_Solar</v>
      </c>
      <c r="T909" s="1" t="e">
        <v>#N/A</v>
      </c>
      <c r="U909" s="5" t="s">
        <v>784</v>
      </c>
      <c r="V909" s="1" t="s">
        <v>881</v>
      </c>
    </row>
  </sheetData>
  <phoneticPr fontId="57" type="noConversion"/>
  <hyperlinks>
    <hyperlink ref="O2" r:id="rId1" display="O2R4_Solar" xr:uid="{00000000-0004-0000-0E00-000000000000}"/>
    <hyperlink ref="O3" r:id="rId2" display="O2R4_Solar" xr:uid="{00000000-0004-0000-0E00-000001000000}"/>
    <hyperlink ref="O4" r:id="rId3" display="O2R4_Solar" xr:uid="{00000000-0004-0000-0E00-000002000000}"/>
    <hyperlink ref="O5:O17" r:id="rId4" display="O2R4_Solar" xr:uid="{00000000-0004-0000-0E00-000003000000}"/>
    <hyperlink ref="O18:O38" r:id="rId5" display="O2R4_Solar" xr:uid="{00000000-0004-0000-0E00-000004000000}"/>
    <hyperlink ref="O39" r:id="rId6" display="O2R4_Solar" xr:uid="{00000000-0004-0000-0E00-000005000000}"/>
    <hyperlink ref="O40:O42" r:id="rId7" display="O2R4_Solar" xr:uid="{00000000-0004-0000-0E00-000006000000}"/>
    <hyperlink ref="O43" r:id="rId8" display="O2R4_Solar" xr:uid="{00000000-0004-0000-0E00-000007000000}"/>
    <hyperlink ref="O44" r:id="rId9" display="O2R4_Solar" xr:uid="{00000000-0004-0000-0E00-000008000000}"/>
    <hyperlink ref="O45:O47" r:id="rId10" display="O2R4_Solar" xr:uid="{00000000-0004-0000-0E00-000009000000}"/>
    <hyperlink ref="O48" r:id="rId11" display="O2R4_Solar" xr:uid="{00000000-0004-0000-0E00-00000A000000}"/>
    <hyperlink ref="O49" r:id="rId12" display="O2R4_Solar" xr:uid="{00000000-0004-0000-0E00-00000B000000}"/>
    <hyperlink ref="O50:O52" r:id="rId13" display="O2R4_Solar" xr:uid="{00000000-0004-0000-0E00-00000C000000}"/>
    <hyperlink ref="O53" r:id="rId14" display="O2R4_Solar" xr:uid="{00000000-0004-0000-0E00-00000D000000}"/>
    <hyperlink ref="O54" r:id="rId15" display="O2R4_Solar" xr:uid="{00000000-0004-0000-0E00-00000E000000}"/>
    <hyperlink ref="O407" r:id="rId16" display="O2R4_Solar" xr:uid="{AF4EE547-2C6B-4498-972E-95559428505F}"/>
    <hyperlink ref="O408" r:id="rId17" display="O2R4_Solar" xr:uid="{42F0F0D9-623C-4F14-A913-2C8D51787F0B}"/>
    <hyperlink ref="O409" r:id="rId18" display="O2R4_Solar" xr:uid="{5C382965-01B8-49D4-8FBC-49624B27C7A9}"/>
    <hyperlink ref="O410" r:id="rId19" display="O2R4_Solar" xr:uid="{31E0E09A-23E4-467F-8326-B25DD2661C35}"/>
    <hyperlink ref="O411" r:id="rId20" display="O2R4_Solar" xr:uid="{F00E9BA2-74D2-463A-B357-5C66BB2BA453}"/>
    <hyperlink ref="O412" r:id="rId21" display="O2R4_Solar" xr:uid="{7D7F8BF4-DE55-4EC8-BACB-C13469B2A6CE}"/>
    <hyperlink ref="O413" r:id="rId22" display="O2R4_Solar" xr:uid="{FC3E350F-1B91-44B4-B711-370C96973AB6}"/>
    <hyperlink ref="O414" r:id="rId23" display="O2R4_Solar" xr:uid="{6CC6D502-5122-43EE-B692-13AD4F339A90}"/>
    <hyperlink ref="O415" r:id="rId24" display="O2R4_Solar" xr:uid="{20D451BB-88C6-4363-A486-0FBFA9165D29}"/>
    <hyperlink ref="O416" r:id="rId25" display="O2R4_Solar" xr:uid="{D8033D45-9333-40A7-B64E-F66C22A9B493}"/>
    <hyperlink ref="O417" r:id="rId26" display="O2R4_Solar" xr:uid="{5487C42F-B972-4D8B-8CDB-40AE9931737C}"/>
    <hyperlink ref="O418" r:id="rId27" display="O2R4_Solar" xr:uid="{1BB7437C-5690-4389-873D-C2B112ABAFF5}"/>
    <hyperlink ref="O419" r:id="rId28" display="O2R4_Solar" xr:uid="{CEA4E90E-B0FC-40E1-BBCF-258736A00E47}"/>
    <hyperlink ref="O420" r:id="rId29" display="O2R4_Solar" xr:uid="{43139538-C105-43F2-A4A0-3A48A84A05EC}"/>
    <hyperlink ref="O421" r:id="rId30" display="O2R4_Solar" xr:uid="{0B827B85-0C71-4357-A8D3-8CC4022B007B}"/>
    <hyperlink ref="O422" r:id="rId31" display="O2R4_Solar" xr:uid="{D4243382-AAB0-4310-9C51-05F6B3E8D768}"/>
    <hyperlink ref="O423" r:id="rId32" display="O2R4_Solar" xr:uid="{C26AB1A3-3383-4812-94CC-766468A0AAF6}"/>
    <hyperlink ref="O424" r:id="rId33" display="O2R4_Solar" xr:uid="{35F47801-BCF2-41E3-BCAD-30C179740CE5}"/>
    <hyperlink ref="O425" r:id="rId34" display="O2R4_Solar" xr:uid="{3EC9213F-9270-4B19-BFDF-A4157FDEFCC2}"/>
    <hyperlink ref="O426" r:id="rId35" display="O2R4_Solar" xr:uid="{0AAB7F63-DE67-4897-89AA-313C12596C50}"/>
    <hyperlink ref="O427" r:id="rId36" display="O2R4_Solar" xr:uid="{26F3D2DB-C9E4-4A5E-9268-080C3D35825E}"/>
    <hyperlink ref="O428" r:id="rId37" display="O2R4_Solar" xr:uid="{864E4E18-2351-4623-B262-09ED65E1EF4B}"/>
    <hyperlink ref="O429" r:id="rId38" display="O2R4_Solar" xr:uid="{47B2AA9F-007E-407E-944C-126549395F47}"/>
    <hyperlink ref="O430" r:id="rId39" display="O2R4_Solar" xr:uid="{C1D8731D-3D3A-496A-B5EC-C9A7E717E908}"/>
    <hyperlink ref="O431" r:id="rId40" display="O2R4_Solar" xr:uid="{A5FCDC96-8196-4A66-9098-93EEA1216DFC}"/>
    <hyperlink ref="O432" r:id="rId41" display="O2R4_Solar" xr:uid="{61E66D6E-9200-44FC-AAAF-AA101C797A49}"/>
    <hyperlink ref="O433" r:id="rId42" display="O2R4_Solar" xr:uid="{F3675A76-A0C3-43FF-BD46-1647A8F4418E}"/>
    <hyperlink ref="O434" r:id="rId43" display="O2R4_Solar" xr:uid="{94B516BA-F0B9-4620-A20C-45252D283F54}"/>
    <hyperlink ref="O435" r:id="rId44" display="O2R4_Solar" xr:uid="{F40BB34F-6D90-4AC9-B0BF-45BD3294A9F9}"/>
    <hyperlink ref="O436" r:id="rId45" display="O2R4_Solar" xr:uid="{BF54561A-7426-4E37-B8F5-98732D1D0E86}"/>
    <hyperlink ref="O437" r:id="rId46" display="O2R4_Solar" xr:uid="{A391F71A-C938-48BB-8BBE-2353CBE43BBA}"/>
    <hyperlink ref="O438" r:id="rId47" display="O2R4_Solar" xr:uid="{41F34CDA-1350-4388-81FE-43957E2B4C82}"/>
    <hyperlink ref="O439" r:id="rId48" display="O2R4_Solar" xr:uid="{F178B6EF-6F74-4AB4-9865-FDA3563A0E3F}"/>
    <hyperlink ref="O440" r:id="rId49" display="O2R4_Solar" xr:uid="{E08BB4D9-73A9-44ED-A623-267A7751E770}"/>
    <hyperlink ref="O441" r:id="rId50" display="O2R4_Solar" xr:uid="{7D6975F7-E5C2-4CCE-B57B-2687E1F38E21}"/>
    <hyperlink ref="O442" r:id="rId51" display="O2R4_Solar" xr:uid="{E6194E12-3EF1-466B-8E32-A217D51DD728}"/>
    <hyperlink ref="O443" r:id="rId52" display="O2R4_Solar" xr:uid="{86141E02-DCD8-4C35-BB89-D26F177F31ED}"/>
    <hyperlink ref="O444" r:id="rId53" display="O2R4_Solar" xr:uid="{B919EC57-6826-4D45-9299-64559711040E}"/>
    <hyperlink ref="O445" r:id="rId54" display="O2R4_Solar" xr:uid="{88120B53-C4F0-4B25-858C-7B4621ED9CF2}"/>
    <hyperlink ref="O446" r:id="rId55" display="O2R4_Solar" xr:uid="{3A9D305D-5B20-417B-97B6-1CA23578550A}"/>
    <hyperlink ref="O447" r:id="rId56" display="O2R4_Solar" xr:uid="{63C725BE-AFF9-4C37-A8BE-9207B6044F44}"/>
    <hyperlink ref="O448" r:id="rId57" display="O2R4_Solar" xr:uid="{F2A4E32D-21FC-4F29-81D1-21554A6F39AD}"/>
    <hyperlink ref="O449" r:id="rId58" display="O2R4_Solar" xr:uid="{D4DA9067-B60D-429D-A645-41AA6D0FEB7B}"/>
    <hyperlink ref="O450" r:id="rId59" display="O2R4_Solar" xr:uid="{952351DC-87CA-4E77-ABB9-0019D64A738C}"/>
    <hyperlink ref="O451" r:id="rId60" display="O2R4_Solar" xr:uid="{B9D6B970-3862-4112-9E6A-A83628A870E2}"/>
    <hyperlink ref="O452" r:id="rId61" display="O2R4_Solar" xr:uid="{71B6E9F1-C139-43F2-84AC-EA3AA5013158}"/>
    <hyperlink ref="O453" r:id="rId62" display="O2R4_Solar" xr:uid="{7AE7D9E2-9C7E-490B-9FC9-A10F6FB9A146}"/>
    <hyperlink ref="O454" r:id="rId63" display="O2R4_Solar" xr:uid="{0B7360C2-83DA-4B5B-B393-A3AF4B90A378}"/>
    <hyperlink ref="O455" r:id="rId64" display="O2R4_Solar" xr:uid="{7E9D3227-4C8A-420F-BB57-6C53CD2F6AF4}"/>
    <hyperlink ref="O456" r:id="rId65" display="O2R4_Solar" xr:uid="{D1473D89-AEF9-4F1E-8AB3-64F5B997BE3B}"/>
    <hyperlink ref="O457" r:id="rId66" display="O2R4_Solar" xr:uid="{1F62B00F-6FE2-4F8A-AD75-122A620C67DB}"/>
    <hyperlink ref="O458" r:id="rId67" display="O2R4_Solar" xr:uid="{92E7C681-58EE-42D4-8C0F-B7BDE397E083}"/>
    <hyperlink ref="O459" r:id="rId68" display="O2R4_Solar" xr:uid="{6AEBAB16-D176-47EC-BE61-1693E7A1D23A}"/>
    <hyperlink ref="O460" r:id="rId69" display="O2R4_Solar" xr:uid="{AB09E7FF-456D-4F61-9D3D-9BA1533BDCBF}"/>
    <hyperlink ref="O461" r:id="rId70" display="O2R4_Solar" xr:uid="{C373A845-5D1C-477F-A5CA-674F1D5B1A9F}"/>
    <hyperlink ref="O462" r:id="rId71" display="O2R4_Solar" xr:uid="{A269325F-DF6C-4969-B514-63869C0EDC18}"/>
    <hyperlink ref="O463" r:id="rId72" display="O2R4_Solar" xr:uid="{600D08E2-2B0E-474C-BB30-EC43BB93F169}"/>
    <hyperlink ref="O464" r:id="rId73" display="O2R4_Solar" xr:uid="{A90926BC-F6DD-4643-ACDE-AB69E918D60D}"/>
    <hyperlink ref="O465" r:id="rId74" display="O2R4_Solar" xr:uid="{4146DBDC-E458-485E-9C13-A1DD884D3BC0}"/>
    <hyperlink ref="O466" r:id="rId75" display="O2R4_Solar" xr:uid="{B77E4F91-1E93-4B59-8CDB-0F59B600E61E}"/>
    <hyperlink ref="O467" r:id="rId76" display="O2R4_Solar" xr:uid="{835F7E7A-CE67-4C65-96F0-2FE74A9568DB}"/>
    <hyperlink ref="O468" r:id="rId77" display="O2R4_Solar" xr:uid="{8040FC9B-642C-42EE-936C-E278C1D179CA}"/>
    <hyperlink ref="O469" r:id="rId78" display="O2R4_Solar" xr:uid="{C6FD31C1-8289-41A5-BC46-EB6C38AD55AF}"/>
    <hyperlink ref="O470" r:id="rId79" display="O2R4_Solar" xr:uid="{1C7B0416-E769-40A4-B8F5-E104A762D672}"/>
    <hyperlink ref="O471" r:id="rId80" display="O2R4_Solar" xr:uid="{A42235E4-2E4E-4B95-984B-CFC0DD11BF15}"/>
    <hyperlink ref="O472" r:id="rId81" display="O2R4_Solar" xr:uid="{779CF338-D270-4A97-A882-15DCDD49124F}"/>
    <hyperlink ref="O473" r:id="rId82" display="O2R4_Solar" xr:uid="{DD13804B-D798-427E-95C2-D9AAB67DD711}"/>
    <hyperlink ref="O474" r:id="rId83" display="O2R4_Solar" xr:uid="{71675C40-F822-4E06-A875-6BF8D3561CF3}"/>
    <hyperlink ref="O475" r:id="rId84" display="O2R4_Solar" xr:uid="{4CD78B49-C090-45C7-AA88-1B53058DDD0D}"/>
    <hyperlink ref="O476" r:id="rId85" display="O2R4_Solar" xr:uid="{24BC8DC0-9616-4BA0-BCFA-9FF0A62F2833}"/>
    <hyperlink ref="O477" r:id="rId86" display="O2R4_Solar" xr:uid="{6BB966C0-21CC-415A-91DC-0A4DA1B57685}"/>
    <hyperlink ref="O478" r:id="rId87" display="O2R4_Solar" xr:uid="{884FFF25-4F2D-48A3-8027-424631B3313D}"/>
    <hyperlink ref="O479" r:id="rId88" display="O2R4_Solar" xr:uid="{2089B0ED-645F-4411-918D-0CDC190316E7}"/>
    <hyperlink ref="O480" r:id="rId89" display="O2R4_Solar" xr:uid="{C2B0DB61-59EE-4003-93C5-4C8685E47E90}"/>
    <hyperlink ref="O481" r:id="rId90" display="O2R4_Solar" xr:uid="{9C652794-774F-43E3-99DE-D241E13E0452}"/>
    <hyperlink ref="O482" r:id="rId91" display="O2R4_Solar" xr:uid="{0202811E-4C8D-47DA-AA08-958EBA2FBBA3}"/>
    <hyperlink ref="O483" r:id="rId92" display="O2R4_Solar" xr:uid="{6023031E-AF0A-45C1-93B5-0D10FFF05EF3}"/>
    <hyperlink ref="O484" r:id="rId93" display="O2R4_Solar" xr:uid="{D81CF9C3-2581-43B2-96A7-739A755FAD6A}"/>
    <hyperlink ref="O485" r:id="rId94" display="O2R4_Solar" xr:uid="{05ECD007-38B4-4192-BF4B-6837C63F4E4D}"/>
    <hyperlink ref="O486" r:id="rId95" display="O2R4_Solar" xr:uid="{D08DF82E-319A-449F-8196-DDB194FA3DE2}"/>
    <hyperlink ref="O487" r:id="rId96" display="O2R4_Solar" xr:uid="{2613F692-2ABE-49F9-8041-26C8DDF905EF}"/>
    <hyperlink ref="O488" r:id="rId97" display="O2R4_Solar" xr:uid="{6D10A020-E638-4CFC-A2DC-6AE92BBB5E85}"/>
    <hyperlink ref="O489" r:id="rId98" display="O2R4_Solar" xr:uid="{90F20685-6437-4B34-B522-B2D8FEFBCB12}"/>
    <hyperlink ref="O490" r:id="rId99" display="O2R4_Solar" xr:uid="{EE68C6FE-9622-4D7B-A85B-B2B65A588CCC}"/>
    <hyperlink ref="O491" r:id="rId100" display="O2R4_Solar" xr:uid="{C63BFA4A-FAAB-45D1-A1C5-F0072ED4932A}"/>
    <hyperlink ref="O492" r:id="rId101" display="O2R4_Solar" xr:uid="{AB30C25B-E980-4676-A9FC-0C4D91FEE883}"/>
    <hyperlink ref="O493" r:id="rId102" display="O2R4_Solar" xr:uid="{50D44CEF-DA5B-489F-89BB-877151C78F1D}"/>
    <hyperlink ref="O494" r:id="rId103" display="O2R4_Solar" xr:uid="{5683918C-6979-4591-A5AA-ADD6E9EFE14F}"/>
    <hyperlink ref="O495" r:id="rId104" display="O2R4_Solar" xr:uid="{C085A609-7A33-441F-ACEC-A12956F3804C}"/>
    <hyperlink ref="O496" r:id="rId105" display="O2R4_Solar" xr:uid="{AF075D1A-0A02-4012-8F0C-3803AC3FA1DD}"/>
    <hyperlink ref="O497" r:id="rId106" display="O2R4_Solar" xr:uid="{900DE259-534B-4513-8893-943C428A652D}"/>
    <hyperlink ref="O498" r:id="rId107" display="O2R4_Solar" xr:uid="{C6535D55-721B-434D-808B-B55600BB2183}"/>
    <hyperlink ref="O499" r:id="rId108" display="O2R4_Solar" xr:uid="{52DADBF2-380D-472C-BE6B-A6D03DB4AF1C}"/>
    <hyperlink ref="O500" r:id="rId109" display="O2R4_Solar" xr:uid="{3B009F95-5AA3-43F2-9D11-67BF3EFC5FD5}"/>
    <hyperlink ref="O501" r:id="rId110" display="O2R4_Solar" xr:uid="{9BB23FB1-F228-4765-AE72-C609D4FAE997}"/>
    <hyperlink ref="O502" r:id="rId111" display="O2R4_Solar" xr:uid="{70115D31-43E7-429C-A879-8092CB4CABDC}"/>
    <hyperlink ref="O503" r:id="rId112" display="O2R4_Solar" xr:uid="{E3D1AB3C-57EA-41BB-81BD-85A00DF0EE8D}"/>
    <hyperlink ref="O504" r:id="rId113" display="O2R4_Solar" xr:uid="{AC1206E8-5DF8-47F5-88B4-9FB50010DC98}"/>
    <hyperlink ref="O505" r:id="rId114" display="O2R4_Solar" xr:uid="{7E51F503-5BAD-4445-9ACC-48C7A26A8B36}"/>
    <hyperlink ref="O506" r:id="rId115" display="O2R4_Solar" xr:uid="{5513B5A6-9056-4360-931B-7BD8260EA991}"/>
    <hyperlink ref="O507" r:id="rId116" display="O2R4_Solar" xr:uid="{B4EA7E90-8629-4E36-80BC-FB8EDBE7FA70}"/>
    <hyperlink ref="O508" r:id="rId117" display="O2R4_Solar" xr:uid="{3A38157F-92BA-4FCA-8E9F-B8EA641C00A4}"/>
    <hyperlink ref="O509" r:id="rId118" display="O2R4_Solar" xr:uid="{E015BEE5-77EC-4147-885B-7E32DD676ABC}"/>
    <hyperlink ref="O510" r:id="rId119" display="O2R4_Solar" xr:uid="{66122293-90B2-4170-9BA6-8B125C7C7CC1}"/>
    <hyperlink ref="O511" r:id="rId120" display="O2R4_Solar" xr:uid="{B2ADA3B5-F177-4837-9F21-B155165AE0D4}"/>
    <hyperlink ref="O512" r:id="rId121" display="O2R4_Solar" xr:uid="{13E4C17C-0FF2-4D27-ADDF-488520D2EB49}"/>
    <hyperlink ref="O513" r:id="rId122" display="O2R4_Solar" xr:uid="{5E8AC467-0236-4C56-8173-D29AF865C1EC}"/>
    <hyperlink ref="O514" r:id="rId123" display="O2R4_Solar" xr:uid="{336EBD12-9B13-4E2C-A216-D078007C30E2}"/>
    <hyperlink ref="O515" r:id="rId124" display="O2R4_Solar" xr:uid="{776ED019-CC51-423E-8AD8-91C60E458376}"/>
    <hyperlink ref="O516" r:id="rId125" display="O2R4_Solar" xr:uid="{AB0FDC19-D2B4-4198-AAC5-39D84EB9B8B4}"/>
    <hyperlink ref="O517" r:id="rId126" display="O2R4_Solar" xr:uid="{689CEE8C-0BB4-43F5-B39E-851FAF304D34}"/>
    <hyperlink ref="O518" r:id="rId127" display="O2R4_Solar" xr:uid="{CAF50367-6545-4F22-B451-795CE5D02501}"/>
    <hyperlink ref="O519" r:id="rId128" display="O2R4_Solar" xr:uid="{F218A154-398E-4785-99F5-63EC2ED7B15B}"/>
    <hyperlink ref="O520" r:id="rId129" display="O2R4_Solar" xr:uid="{DC6C4544-5855-4821-BD47-7F446B1665E6}"/>
    <hyperlink ref="O521" r:id="rId130" display="O2R4_Solar" xr:uid="{24141A92-8651-4E6F-ADD5-475169386DD8}"/>
    <hyperlink ref="O522" r:id="rId131" display="O2R4_Solar" xr:uid="{4B479C9B-3F4D-49AC-AD2E-9867103FECCA}"/>
    <hyperlink ref="O523" r:id="rId132" display="O2R4_Solar" xr:uid="{90E1DB2D-62F2-4B1E-9FCE-46A11FBB96D4}"/>
    <hyperlink ref="O524" r:id="rId133" display="O2R4_Solar" xr:uid="{BC38DCAC-6C3E-4E79-93CB-D56DBF205E5F}"/>
    <hyperlink ref="O525" r:id="rId134" display="O2R4_Solar" xr:uid="{7E5FE3F0-ABA9-4502-ACCB-2B807DECFB3F}"/>
    <hyperlink ref="O526" r:id="rId135" display="O2R4_Solar" xr:uid="{6AD83C2F-CBD3-4C69-9B32-6C4B495A59AA}"/>
    <hyperlink ref="O527" r:id="rId136" display="O2R4_Solar" xr:uid="{39E84FCA-1075-4670-8473-075E6AA88EEF}"/>
    <hyperlink ref="O528" r:id="rId137" display="O2R4_Solar" xr:uid="{43191F8A-08F4-4751-AAB0-8F349922B406}"/>
    <hyperlink ref="O529" r:id="rId138" display="O2R4_Solar" xr:uid="{E701024A-E656-4667-B899-202A2743992E}"/>
    <hyperlink ref="O530" r:id="rId139" display="O2R4_Solar" xr:uid="{5AD566AD-1A85-4B6C-B991-9107647E8C39}"/>
    <hyperlink ref="O531" r:id="rId140" display="O2R4_Solar" xr:uid="{E3531AAE-6006-439A-89C9-DB4277AFD86F}"/>
    <hyperlink ref="O532" r:id="rId141" display="O2R4_Solar" xr:uid="{E5E6E78B-2386-4E4A-9450-7F3510FD8718}"/>
    <hyperlink ref="O533" r:id="rId142" display="O2R4_Solar" xr:uid="{1B16ED51-4A92-4F22-AEFA-857EB6200A22}"/>
    <hyperlink ref="O534" r:id="rId143" display="O2R4_Solar" xr:uid="{7C033044-F5C6-4BA5-9C29-931A47351329}"/>
    <hyperlink ref="O535" r:id="rId144" display="O2R4_Solar" xr:uid="{D20F0302-8D86-44DC-99E3-A15266F82AD2}"/>
    <hyperlink ref="O536" r:id="rId145" display="O2R4_Solar" xr:uid="{F1C694B3-10EF-41A9-A587-9EC0F9F9C206}"/>
    <hyperlink ref="O537" r:id="rId146" display="O2R4_Solar" xr:uid="{396BA642-F804-4E52-A0D5-CA1237388F9D}"/>
    <hyperlink ref="O538" r:id="rId147" display="O2R4_Solar" xr:uid="{15DB4EE8-BCAE-4951-9DF7-1C1E37AF2813}"/>
    <hyperlink ref="O539" r:id="rId148" display="O2R4_Solar" xr:uid="{691C0173-1263-4D5B-9F27-59BF1786D650}"/>
    <hyperlink ref="O540" r:id="rId149" display="O2R4_Solar" xr:uid="{921E9E7E-2A1D-4CAE-90B6-949FCA4CB5EC}"/>
    <hyperlink ref="O541" r:id="rId150" display="O2R4_Solar" xr:uid="{702F6465-3D1A-46B8-AC04-F4F1F34F9844}"/>
    <hyperlink ref="O542" r:id="rId151" display="O2R4_Solar" xr:uid="{8CB694C4-B7C8-422A-9845-6CF304A633C4}"/>
    <hyperlink ref="O543" r:id="rId152" display="O2R4_Solar" xr:uid="{64EC2E60-09F2-4DC0-A86F-854A71030A70}"/>
    <hyperlink ref="O544" r:id="rId153" display="O2R4_Solar" xr:uid="{DB01428E-0246-46C3-90FA-268B9D80E9D4}"/>
    <hyperlink ref="O545" r:id="rId154" display="O2R4_Solar" xr:uid="{1AA3EF67-18B7-4C5F-B7AF-CC79651F2EE0}"/>
    <hyperlink ref="O546" r:id="rId155" display="O2R4_Solar" xr:uid="{C1A807DB-E4CC-4275-BF71-74FEE8411907}"/>
    <hyperlink ref="O547" r:id="rId156" display="O2R4_Solar" xr:uid="{8833BE48-5F67-4FD6-A421-5AB9EA60F26B}"/>
    <hyperlink ref="O548" r:id="rId157" display="O2R4_Solar" xr:uid="{3C57C930-BFC1-46AD-BAA0-F41FF391BA6B}"/>
    <hyperlink ref="O549" r:id="rId158" display="O2R4_Solar" xr:uid="{E5EF5CC4-91EE-4861-B1FD-9AF5E84F21CC}"/>
    <hyperlink ref="O550" r:id="rId159" display="O2R4_Solar" xr:uid="{C7EB9714-8BEE-4F03-B5EB-FE64639EB8CA}"/>
  </hyperlinks>
  <pageMargins left="0.7" right="0.7" top="0.75" bottom="0.75" header="0.3" footer="0.3"/>
  <pageSetup orientation="portrait" r:id="rId160"/>
  <headerFooter>
    <oddFooter>&amp;C&amp;1#&amp;"Calibri"&amp;8&amp;K000000Classification: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llowEditUser xmlns="https://web.wps.cn/et/2018/main" xmlns:s="http://schemas.openxmlformats.org/spreadsheetml/2006/main" hasInvisiblePropRange="0">
  <rangeList sheetStid="9" master="">
    <arrUserId title="Range1_1" rangeCreator="" othersAccessPermission="edit"/>
    <arrUserId title="Range1_1_2" rangeCreator="" othersAccessPermission="edit"/>
  </rangeList>
  <rangeList sheetStid="8" master=""/>
  <rangeList sheetStid="7" master=""/>
  <rangeList sheetStid="25" master="">
    <arrUserId title="Range1" rangeCreator="" othersAccessPermission="edit"/>
  </rangeList>
  <rangeList sheetStid="6" master=""/>
  <rangeList sheetStid="20" master=""/>
  <rangeList sheetStid="17" master=""/>
  <rangeList sheetStid="27" master=""/>
  <rangeList sheetStid="29" master=""/>
  <rangeList sheetStid="23" master=""/>
  <rangeList sheetStid="24" master=""/>
  <rangeList sheetStid="26" master=""/>
  <rangeList sheetStid="22" master=""/>
  <rangeList sheetStid="15" master=""/>
  <rangeList sheetStid="28" master=""/>
</allowEditUser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BB3DC3D7EEBD4E965C95B4B8FA3504" ma:contentTypeVersion="6" ma:contentTypeDescription="Create a new document." ma:contentTypeScope="" ma:versionID="8aa82a68bd214f7d3d0f7f88fc697f2b">
  <xsd:schema xmlns:xsd="http://www.w3.org/2001/XMLSchema" xmlns:xs="http://www.w3.org/2001/XMLSchema" xmlns:p="http://schemas.microsoft.com/office/2006/metadata/properties" xmlns:ns2="fc7a6a76-1c0e-42c8-b8bb-e7dae130d739" xmlns:ns3="d16c97b0-8c68-4a48-9e8f-dd7460dbc509" targetNamespace="http://schemas.microsoft.com/office/2006/metadata/properties" ma:root="true" ma:fieldsID="c7b3109e5368c8001190694a4a849b63" ns2:_="" ns3:_="">
    <xsd:import namespace="fc7a6a76-1c0e-42c8-b8bb-e7dae130d739"/>
    <xsd:import namespace="d16c97b0-8c68-4a48-9e8f-dd7460dbc50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6a76-1c0e-42c8-b8bb-e7dae130d7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6c97b0-8c68-4a48-9e8f-dd7460dbc509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607D9-04D2-4DE1-AC0E-A7772F01BC71}">
  <ds:schemaRefs>
    <ds:schemaRef ds:uri="https://web.wps.cn/et/2018/main"/>
    <ds:schemaRef ds:uri="http://schemas.openxmlformats.org/spreadsheetml/2006/main"/>
  </ds:schemaRefs>
</ds:datastoreItem>
</file>

<file path=customXml/itemProps2.xml><?xml version="1.0" encoding="utf-8"?>
<ds:datastoreItem xmlns:ds="http://schemas.openxmlformats.org/officeDocument/2006/customXml" ds:itemID="{CF464D8B-5073-456B-ABD6-85662900DA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836678A-2010-4AE5-9859-F42DA3D1EF6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c7a6a76-1c0e-42c8-b8bb-e7dae130d739"/>
    <ds:schemaRef ds:uri="d16c97b0-8c68-4a48-9e8f-dd7460dbc50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C1CDFF9-3EC9-4963-90C2-FF6FAC10FA6B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O2Summary</vt:lpstr>
      <vt:lpstr>UTCL_DGR</vt:lpstr>
      <vt:lpstr>UTCL_Ph-02</vt:lpstr>
      <vt:lpstr>AnnualKPI</vt:lpstr>
      <vt:lpstr>MonthlyKPI</vt:lpstr>
      <vt:lpstr>SPV Wise Generation Summary</vt:lpstr>
      <vt:lpstr>Input_Raw</vt:lpstr>
      <vt:lpstr>Inv_SY_B</vt:lpstr>
      <vt:lpstr>Inv_SY_D</vt:lpstr>
      <vt:lpstr>Daily KPI</vt:lpstr>
      <vt:lpstr>IGA_BD</vt:lpstr>
      <vt:lpstr>Plant_BD</vt:lpstr>
      <vt:lpstr>Modelling New</vt:lpstr>
      <vt:lpstr>Grid_BD</vt:lpstr>
      <vt:lpstr>Curtailment Records</vt:lpstr>
      <vt:lpstr>MC</vt:lpstr>
      <vt:lpstr>Wet MC </vt:lpstr>
      <vt:lpstr>GC</vt:lpstr>
      <vt:lpstr>Basic 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Lakshit Chawla</dc:creator>
  <cp:keywords/>
  <dc:description/>
  <cp:lastModifiedBy>Shweta Singh Rathore</cp:lastModifiedBy>
  <cp:revision/>
  <dcterms:created xsi:type="dcterms:W3CDTF">2022-12-28T09:03:00Z</dcterms:created>
  <dcterms:modified xsi:type="dcterms:W3CDTF">2025-07-07T07:09:01Z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0x01010052BB3DC3D7EEBD4E965C95B4B8FA3504</vt:lpwstr>
  </property>
  <property fmtid="{D5CDD505-2E9C-101B-9397-08002B2CF9AE}" pid="3" name="MSIP_Label_35c15001-c8e1-4e59-97bd-905e2080daab_Enabled">
    <vt:lpwstr>true</vt:lpwstr>
  </property>
  <property fmtid="{D5CDD505-2E9C-101B-9397-08002B2CF9AE}" pid="4" name="MSIP_Label_35c15001-c8e1-4e59-97bd-905e2080daab_SetDate">
    <vt:lpwstr>2023-08-01T20:28:29Z</vt:lpwstr>
  </property>
  <property fmtid="{D5CDD505-2E9C-101B-9397-08002B2CF9AE}" pid="5" name="MSIP_Label_35c15001-c8e1-4e59-97bd-905e2080daab_Method">
    <vt:lpwstr>Standard</vt:lpwstr>
  </property>
  <property fmtid="{D5CDD505-2E9C-101B-9397-08002B2CF9AE}" pid="6" name="MSIP_Label_35c15001-c8e1-4e59-97bd-905e2080daab_Name">
    <vt:lpwstr>Confidential</vt:lpwstr>
  </property>
  <property fmtid="{D5CDD505-2E9C-101B-9397-08002B2CF9AE}" pid="7" name="MSIP_Label_35c15001-c8e1-4e59-97bd-905e2080daab_SiteId">
    <vt:lpwstr>c0701940-7b3f-4116-a59f-159078bc3c63</vt:lpwstr>
  </property>
  <property fmtid="{D5CDD505-2E9C-101B-9397-08002B2CF9AE}" pid="8" name="MSIP_Label_35c15001-c8e1-4e59-97bd-905e2080daab_ActionId">
    <vt:lpwstr>bd99d9e1-a3c8-4420-8ac9-45d003a1d6f1</vt:lpwstr>
  </property>
  <property fmtid="{D5CDD505-2E9C-101B-9397-08002B2CF9AE}" pid="9" name="MSIP_Label_35c15001-c8e1-4e59-97bd-905e2080daab_ContentBits">
    <vt:lpwstr>2</vt:lpwstr>
  </property>
  <property fmtid="{D5CDD505-2E9C-101B-9397-08002B2CF9AE}" pid="10" name="ICV">
    <vt:lpwstr>79CAC4D3250F441193FE01FC13EBCD50_12</vt:lpwstr>
  </property>
  <property fmtid="{D5CDD505-2E9C-101B-9397-08002B2CF9AE}" pid="11" name="KSOProductBuildVer">
    <vt:lpwstr>1033-12.2.0.13359</vt:lpwstr>
  </property>
</Properties>
</file>